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k2systemsgmbh.sharepoint.com/sites/k2mx-sales/Shared Documents/1. MX Project BOM/2. BOM Tools/01_Calcs &amp; Format Tools/"/>
    </mc:Choice>
  </mc:AlternateContent>
  <xr:revisionPtr revIDLastSave="148" documentId="8_{B8B03887-61EB-4002-87E7-B6CB65DD2765}" xr6:coauthVersionLast="47" xr6:coauthVersionMax="47" xr10:uidLastSave="{B1075416-0009-48FB-98B9-69934078905D}"/>
  <workbookProtection workbookAlgorithmName="SHA-512" workbookHashValue="CheET3pigwtlTpT7BZNGQdP9rDo8BXpaAv+Y6ApRKUqTLS2LgIwPcaghnMxCFeRULpZnCi6NYZxFNcwqcKSw+w==" workbookSaltValue="13E6KkjukY2r1gZFCLmzSg==" workbookSpinCount="100000" lockStructure="1"/>
  <bookViews>
    <workbookView xWindow="-108" yWindow="-108" windowWidth="23256" windowHeight="13896" xr2:uid="{84C79153-79DC-4A3C-9EC9-4009FEB3BD18}"/>
  </bookViews>
  <sheets>
    <sheet name="Data Input" sheetId="1" r:id="rId1"/>
    <sheet name="PN" sheetId="43" state="hidden" r:id="rId2"/>
    <sheet name="Image library" sheetId="14" state="hidden" r:id="rId3"/>
    <sheet name="Dimension Tables" sheetId="13" state="hidden" r:id="rId4"/>
    <sheet name="Lookup" sheetId="15" state="hidden" r:id="rId5"/>
    <sheet name="RIEL N-S" sheetId="27" state="hidden" r:id="rId6"/>
    <sheet name="Eng - 1" sheetId="3" r:id="rId7"/>
    <sheet name="Eng - 2" sheetId="6" r:id="rId8"/>
    <sheet name="BOM" sheetId="7" r:id="rId9"/>
    <sheet name="BOM Total" sheetId="12" r:id="rId10"/>
    <sheet name="Price Analysis" sheetId="9" r:id="rId11"/>
    <sheet name="Tabla de cortes" sheetId="42" r:id="rId12"/>
    <sheet name="Notes" sheetId="39" r:id="rId13"/>
    <sheet name="DR-GM" sheetId="44" state="hidden" r:id="rId14"/>
    <sheet name="Eng. Letter" sheetId="5" state="hidden" r:id="rId15"/>
    <sheet name="Windspeed" sheetId="2" state="hidden" r:id="rId16"/>
    <sheet name="DR" sheetId="26" state="hidden" r:id="rId17"/>
    <sheet name="1-60" sheetId="16" state="hidden" r:id="rId18"/>
    <sheet name="2-60" sheetId="17" state="hidden" r:id="rId19"/>
    <sheet name="3-60" sheetId="18" state="hidden" r:id="rId20"/>
    <sheet name="4-60" sheetId="19" state="hidden" r:id="rId21"/>
    <sheet name="1-72" sheetId="20" state="hidden" r:id="rId22"/>
    <sheet name="2-72" sheetId="21" state="hidden" r:id="rId23"/>
    <sheet name="3-72" sheetId="22" state="hidden" r:id="rId24"/>
    <sheet name="4-72" sheetId="30" state="hidden" r:id="rId25"/>
    <sheet name="2R-1-72" sheetId="31" state="hidden" r:id="rId26"/>
    <sheet name="ST-72-A" sheetId="41" state="hidden" r:id="rId27"/>
    <sheet name="2R-2-72" sheetId="32" state="hidden" r:id="rId28"/>
    <sheet name="2R-3-72" sheetId="33" state="hidden" r:id="rId29"/>
    <sheet name="2R-4-72" sheetId="34" state="hidden" r:id="rId30"/>
    <sheet name="Sheet1" sheetId="40" state="hidden" r:id="rId31"/>
    <sheet name="2R-1-60" sheetId="35" state="hidden" r:id="rId32"/>
    <sheet name="2R-2-60" sheetId="36" state="hidden" r:id="rId33"/>
    <sheet name="2R-3-60" sheetId="37" state="hidden" r:id="rId34"/>
    <sheet name="2R-4-60" sheetId="38" state="hidden" r:id="rId35"/>
    <sheet name="SR-60" sheetId="28" state="hidden" r:id="rId36"/>
    <sheet name="SR-72" sheetId="29" state="hidden" r:id="rId37"/>
    <sheet name="Angle Efficiency" sheetId="11" state="hidden" r:id="rId38"/>
  </sheets>
  <externalReferences>
    <externalReference r:id="rId39"/>
  </externalReferences>
  <definedNames>
    <definedName name="_">'Data Input'!$AD$7</definedName>
    <definedName name="_xlnm._FilterDatabase" localSheetId="3" hidden="1">'Dimension Tables'!$B$9:$AE$23</definedName>
    <definedName name="_xlnm._FilterDatabase" localSheetId="15" hidden="1">Windspeed!$B$6:$R$183</definedName>
    <definedName name="Acc_Riel_Disponibles">PN!$K$24:INDEX(PN!$K$24:$K$34,COUNTIF(PN!$K$24:$K$34,"?*"))</definedName>
    <definedName name="Anclajes_Disponibles">PN!$K$35:INDEX(PN!$K$35:$K$50,COUNTIF(PN!$K$35:$K$50,"?*"))</definedName>
    <definedName name="_xlnm.Print_Area" localSheetId="8">BOM!$B$1:$Y$86</definedName>
    <definedName name="_xlnm.Print_Area" localSheetId="9">'BOM Total'!$C$1:$I$76</definedName>
    <definedName name="_xlnm.Print_Area" localSheetId="0">'Data Input'!$A$1:$W$42</definedName>
    <definedName name="_xlnm.Print_Area" localSheetId="6">'Eng - 1'!$A$1:$CD$86</definedName>
    <definedName name="_xlnm.Print_Area" localSheetId="7">'Eng - 2'!$A$1:$CD$86</definedName>
    <definedName name="_xlnm.Print_Area" localSheetId="10">'Price Analysis'!$A$1:$Y$83</definedName>
    <definedName name="Diagramavlookup">INDEX('Image library'!$C$3:$C$14,MATCH('Dimension Tables'!$B$6,'Image library'!$B$3:$B$14,0))</definedName>
    <definedName name="EndClamp_Disponibles">PN!$K$65:INDEX(PN!$K$65:$K$88,COUNTIF(PN!$K$65:$K$88,"?*"))</definedName>
    <definedName name="Estado_Ciudad">Windspeed!$U$7:$U$182</definedName>
    <definedName name="Estado_Ciudad_Elegir">Windspeed!$T$7:$T$183</definedName>
    <definedName name="FT">[1]Sheet1!$N$1</definedName>
    <definedName name="HELLO" comment="Returns a greeting">_xlfn.LAMBDA(_xlpm.name, BOARDFLARE.EXEC("hello", _xlpm.name))</definedName>
    <definedName name="km_h">'Data Input'!$AC$7:$AC$19</definedName>
    <definedName name="MidClamp_Disponibles">PN!$K$51:INDEX(PN!$K$51:$K$64,COUNTIF(PN!$K$51:$K$64,"?*"))</definedName>
    <definedName name="mph">'Data Input'!$AF$7:$AF$19</definedName>
    <definedName name="No">'Data Input'!$AB$7:$AB$7</definedName>
    <definedName name="Rieles_Disponibles">PN!$K$2:INDEX(PN!$K$2:$K$23,COUNTIF(PN!$K$2:$K$16,"?*"))</definedName>
    <definedName name="Si">'Data Input'!$AA$7:$AA$10</definedName>
    <definedName name="Simple_Tilt">'Data Input'!$AM$18:$AM$21</definedName>
    <definedName name="Sistemas">'Data Input'!$AH$17:$AM$17</definedName>
    <definedName name="Sistemas_2">INDEX('Image library'!$C$3:$C$13,MATCH('Dimension Tables'!$B$26,'Image library'!$B$3:$B$13,0))</definedName>
    <definedName name="Tilt_Up_1_Fila">'Data Input'!$AH$18:$AH$36</definedName>
    <definedName name="Tilt_Up_1_Fila_Levantado">'Data Input'!$AK$18:$AK$43</definedName>
    <definedName name="Tilt_Up_2_Filas">'Data Input'!$AI$18:$AI$36</definedName>
    <definedName name="Tilt_Up_2_Filas_GM">'Data Input'!$AJ$18:$AJ$31</definedName>
    <definedName name="Tilt_Up_2_Filas_Levantado">'Data Input'!$AL$18:$AL$43</definedName>
    <definedName name="tirante_final">INDEX('Eng - 1'!$CJ$11:$CJ$13,MATCH('Dimension Tables'!$B$6,'Eng - 1'!$CG$11:$CG$13,0))</definedName>
    <definedName name="Tirante_inicio">INDEX('Eng - 1'!$CH$11:$CH$13,MATCH('Dimension Tables'!$B$6,'Eng - 1'!$CG$11:$CG$13,0))</definedName>
    <definedName name="Tirante_medio">INDEX('Eng - 1'!$CI$11:$CI$13,MATCH('Dimension Tables'!$B$6,'Eng - 1'!$CG$11:$CG$13,0))</definedName>
    <definedName name="tirantes_final_2">INDEX('Eng - 2'!$CJ$11:$CJ$13,MATCH('Dimension Tables'!$B$26,'Eng - 2'!$CG$11:$CG$13,0))</definedName>
    <definedName name="tirantes_inicio_2">INDEX('Eng - 2'!$CH$11:$CH$13,MATCH('Dimension Tables'!$B$26,'Eng - 2'!$CG$11:$CG$13,0))</definedName>
    <definedName name="tirantes_medio_2">INDEX('Eng - 2'!$CI$11:$CI$13,MATCH('Dimension Tables'!$B$26,'Eng - 2'!$CG$11:$CG$13,0))</definedName>
    <definedName name="Vista_Posterior">INDEX('Image library'!$D$3:$D$13,MATCH('Dimension Tables'!$B$6,'Image library'!$B$3:$B$13,0))</definedName>
    <definedName name="vista_posterior_2">INDEX('Image library'!$D$3:$D$13,MATCH('Dimension Tables'!$B$26,'Image library'!$B$3:$B$13,0))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E49" i="3" l="1"/>
  <c r="CE73" i="3"/>
  <c r="CE75" i="3"/>
  <c r="CE77" i="3"/>
  <c r="CE79" i="3"/>
  <c r="CE81" i="3"/>
  <c r="CE83" i="3"/>
  <c r="CE85" i="3"/>
  <c r="CE71" i="3"/>
  <c r="CE69" i="3"/>
  <c r="CE67" i="3"/>
  <c r="CE65" i="3"/>
  <c r="CE63" i="3"/>
  <c r="CE61" i="3"/>
  <c r="CE59" i="3"/>
  <c r="CE57" i="3"/>
  <c r="CE55" i="3"/>
  <c r="CE53" i="3"/>
  <c r="CE51" i="3"/>
  <c r="CE47" i="3"/>
  <c r="CE47" i="6"/>
  <c r="CE85" i="6"/>
  <c r="CE83" i="6"/>
  <c r="CE81" i="6"/>
  <c r="CE79" i="6"/>
  <c r="CE77" i="6"/>
  <c r="CE75" i="6"/>
  <c r="CE73" i="6"/>
  <c r="CE71" i="6"/>
  <c r="CE69" i="6"/>
  <c r="CE67" i="6"/>
  <c r="CE65" i="6"/>
  <c r="CE63" i="6"/>
  <c r="CE61" i="6"/>
  <c r="CE59" i="6"/>
  <c r="CE57" i="6"/>
  <c r="CE55" i="6"/>
  <c r="CE53" i="6"/>
  <c r="CE51" i="6"/>
  <c r="CE49" i="6"/>
  <c r="CJ45" i="6"/>
  <c r="CJ44" i="6"/>
  <c r="CJ45" i="3"/>
  <c r="CJ44" i="3"/>
  <c r="J52" i="43"/>
  <c r="J10" i="43"/>
  <c r="J9" i="43"/>
  <c r="J11" i="43"/>
  <c r="E26" i="12"/>
  <c r="E25" i="12"/>
  <c r="J16" i="1"/>
  <c r="A47" i="3" s="1"/>
  <c r="D47" i="3" s="1"/>
  <c r="J64" i="43"/>
  <c r="J63" i="43"/>
  <c r="J62" i="43"/>
  <c r="J60" i="43"/>
  <c r="J59" i="43"/>
  <c r="J58" i="43"/>
  <c r="J57" i="43"/>
  <c r="J56" i="43"/>
  <c r="J55" i="43"/>
  <c r="J54" i="43"/>
  <c r="J53" i="43"/>
  <c r="J51" i="43"/>
  <c r="D54" i="12" l="1"/>
  <c r="K54" i="43" a="1"/>
  <c r="K54" i="43" s="1"/>
  <c r="C54" i="12"/>
  <c r="K63" i="43" a="1"/>
  <c r="K63" i="43" s="1"/>
  <c r="K62" i="43" a="1"/>
  <c r="K62" i="43" s="1"/>
  <c r="K60" i="43" a="1"/>
  <c r="K60" i="43" s="1"/>
  <c r="K52" i="43" a="1"/>
  <c r="K52" i="43" s="1"/>
  <c r="K51" i="43" a="1"/>
  <c r="K51" i="43" s="1"/>
  <c r="K59" i="43" a="1"/>
  <c r="K59" i="43" s="1"/>
  <c r="K58" i="43" a="1"/>
  <c r="K58" i="43" s="1"/>
  <c r="K57" i="43" a="1"/>
  <c r="K57" i="43" s="1"/>
  <c r="K53" i="43" a="1"/>
  <c r="K53" i="43" s="1"/>
  <c r="K56" i="43" a="1"/>
  <c r="K56" i="43" s="1"/>
  <c r="K64" i="43" a="1"/>
  <c r="K64" i="43" s="1"/>
  <c r="K55" i="43" a="1"/>
  <c r="K55" i="43" s="1"/>
  <c r="J34" i="43" l="1"/>
  <c r="J29" i="43"/>
  <c r="J25" i="43"/>
  <c r="J26" i="43"/>
  <c r="J27" i="43"/>
  <c r="J28" i="43"/>
  <c r="J30" i="43"/>
  <c r="J31" i="43"/>
  <c r="J32" i="43"/>
  <c r="J33" i="43"/>
  <c r="J24" i="43"/>
  <c r="K24" i="43" s="1" a="1"/>
  <c r="K24" i="43" s="1"/>
  <c r="J17" i="43"/>
  <c r="U21" i="15"/>
  <c r="U20" i="15"/>
  <c r="V22" i="15"/>
  <c r="V21" i="15"/>
  <c r="V20" i="15"/>
  <c r="U22" i="15"/>
  <c r="AC57" i="15"/>
  <c r="AN523" i="41"/>
  <c r="AB523" i="41"/>
  <c r="P523" i="41"/>
  <c r="D523" i="41"/>
  <c r="AN522" i="41"/>
  <c r="AB522" i="41"/>
  <c r="P522" i="41"/>
  <c r="D522" i="41"/>
  <c r="AN519" i="41"/>
  <c r="AB519" i="41"/>
  <c r="P519" i="41"/>
  <c r="D519" i="41"/>
  <c r="AN518" i="41"/>
  <c r="AB518" i="41"/>
  <c r="P518" i="41"/>
  <c r="D518" i="41"/>
  <c r="AN515" i="41"/>
  <c r="AB515" i="41"/>
  <c r="P515" i="41"/>
  <c r="D515" i="41"/>
  <c r="AN514" i="41"/>
  <c r="AB514" i="41"/>
  <c r="P514" i="41"/>
  <c r="D514" i="41"/>
  <c r="AN511" i="41"/>
  <c r="AB511" i="41"/>
  <c r="P511" i="41"/>
  <c r="D511" i="41"/>
  <c r="AN510" i="41"/>
  <c r="AB510" i="41"/>
  <c r="P510" i="41"/>
  <c r="D510" i="41"/>
  <c r="AM508" i="41"/>
  <c r="AM510" i="41" s="1"/>
  <c r="AM512" i="41" s="1"/>
  <c r="AM514" i="41" s="1"/>
  <c r="AM516" i="41" s="1"/>
  <c r="AM518" i="41" s="1"/>
  <c r="AM520" i="41" s="1"/>
  <c r="AM522" i="41" s="1"/>
  <c r="AM524" i="41" s="1"/>
  <c r="AA508" i="41"/>
  <c r="AA510" i="41" s="1"/>
  <c r="AA512" i="41" s="1"/>
  <c r="AA514" i="41" s="1"/>
  <c r="AA516" i="41" s="1"/>
  <c r="AA518" i="41" s="1"/>
  <c r="AA520" i="41" s="1"/>
  <c r="AA522" i="41" s="1"/>
  <c r="AA524" i="41" s="1"/>
  <c r="O508" i="41"/>
  <c r="O510" i="41" s="1"/>
  <c r="O512" i="41" s="1"/>
  <c r="O514" i="41" s="1"/>
  <c r="O516" i="41" s="1"/>
  <c r="O518" i="41" s="1"/>
  <c r="O520" i="41" s="1"/>
  <c r="O522" i="41" s="1"/>
  <c r="O524" i="41" s="1"/>
  <c r="C508" i="41"/>
  <c r="C510" i="41" s="1"/>
  <c r="C512" i="41" s="1"/>
  <c r="C514" i="41" s="1"/>
  <c r="C516" i="41" s="1"/>
  <c r="C518" i="41" s="1"/>
  <c r="C520" i="41" s="1"/>
  <c r="C522" i="41" s="1"/>
  <c r="C524" i="41" s="1"/>
  <c r="AN507" i="41"/>
  <c r="AB507" i="41"/>
  <c r="P507" i="41"/>
  <c r="D507" i="41"/>
  <c r="AN506" i="41"/>
  <c r="AB506" i="41"/>
  <c r="P506" i="41"/>
  <c r="D506" i="41"/>
  <c r="AL501" i="41"/>
  <c r="Z501" i="41"/>
  <c r="N501" i="41"/>
  <c r="AN490" i="41"/>
  <c r="AB490" i="41"/>
  <c r="P490" i="41"/>
  <c r="D490" i="41"/>
  <c r="AN489" i="41"/>
  <c r="AB489" i="41"/>
  <c r="P489" i="41"/>
  <c r="D489" i="41"/>
  <c r="AN486" i="41"/>
  <c r="AB486" i="41"/>
  <c r="P486" i="41"/>
  <c r="D486" i="41"/>
  <c r="AN485" i="41"/>
  <c r="AB485" i="41"/>
  <c r="P485" i="41"/>
  <c r="D485" i="41"/>
  <c r="AN482" i="41"/>
  <c r="AB482" i="41"/>
  <c r="P482" i="41"/>
  <c r="D482" i="41"/>
  <c r="AN481" i="41"/>
  <c r="AB481" i="41"/>
  <c r="P481" i="41"/>
  <c r="D481" i="41"/>
  <c r="AN478" i="41"/>
  <c r="AB478" i="41"/>
  <c r="P478" i="41"/>
  <c r="D478" i="41"/>
  <c r="AN477" i="41"/>
  <c r="AB477" i="41"/>
  <c r="P477" i="41"/>
  <c r="D477" i="41"/>
  <c r="AM475" i="41"/>
  <c r="AM477" i="41" s="1"/>
  <c r="AM479" i="41" s="1"/>
  <c r="AM481" i="41" s="1"/>
  <c r="AM483" i="41" s="1"/>
  <c r="AM485" i="41" s="1"/>
  <c r="AM487" i="41" s="1"/>
  <c r="AM489" i="41" s="1"/>
  <c r="AM491" i="41" s="1"/>
  <c r="AA475" i="41"/>
  <c r="AA477" i="41" s="1"/>
  <c r="AA479" i="41" s="1"/>
  <c r="AA481" i="41" s="1"/>
  <c r="AA483" i="41" s="1"/>
  <c r="AA485" i="41" s="1"/>
  <c r="AA487" i="41" s="1"/>
  <c r="AA489" i="41" s="1"/>
  <c r="AA491" i="41" s="1"/>
  <c r="O475" i="41"/>
  <c r="O477" i="41" s="1"/>
  <c r="O479" i="41" s="1"/>
  <c r="O481" i="41" s="1"/>
  <c r="O483" i="41" s="1"/>
  <c r="O485" i="41" s="1"/>
  <c r="O487" i="41" s="1"/>
  <c r="O489" i="41" s="1"/>
  <c r="O491" i="41" s="1"/>
  <c r="C475" i="41"/>
  <c r="C477" i="41" s="1"/>
  <c r="C479" i="41" s="1"/>
  <c r="C481" i="41" s="1"/>
  <c r="C483" i="41" s="1"/>
  <c r="C485" i="41" s="1"/>
  <c r="C487" i="41" s="1"/>
  <c r="C489" i="41" s="1"/>
  <c r="C491" i="41" s="1"/>
  <c r="AN474" i="41"/>
  <c r="AB474" i="41"/>
  <c r="P474" i="41"/>
  <c r="D474" i="41"/>
  <c r="AN473" i="41"/>
  <c r="AB473" i="41"/>
  <c r="P473" i="41"/>
  <c r="D473" i="41"/>
  <c r="AL468" i="41"/>
  <c r="Z468" i="41"/>
  <c r="N468" i="41"/>
  <c r="AN457" i="41"/>
  <c r="AB457" i="41"/>
  <c r="P457" i="41"/>
  <c r="D457" i="41"/>
  <c r="AN456" i="41"/>
  <c r="AB456" i="41"/>
  <c r="P456" i="41"/>
  <c r="D456" i="41"/>
  <c r="AN453" i="41"/>
  <c r="AB453" i="41"/>
  <c r="P453" i="41"/>
  <c r="D453" i="41"/>
  <c r="AN452" i="41"/>
  <c r="AB452" i="41"/>
  <c r="P452" i="41"/>
  <c r="D452" i="41"/>
  <c r="AN449" i="41"/>
  <c r="AB449" i="41"/>
  <c r="P449" i="41"/>
  <c r="D449" i="41"/>
  <c r="AN448" i="41"/>
  <c r="AB448" i="41"/>
  <c r="P448" i="41"/>
  <c r="D448" i="41"/>
  <c r="AN445" i="41"/>
  <c r="AB445" i="41"/>
  <c r="P445" i="41"/>
  <c r="D445" i="41"/>
  <c r="AN444" i="41"/>
  <c r="AB444" i="41"/>
  <c r="P444" i="41"/>
  <c r="D444" i="41"/>
  <c r="AM442" i="41"/>
  <c r="AM444" i="41" s="1"/>
  <c r="AM446" i="41" s="1"/>
  <c r="AM448" i="41" s="1"/>
  <c r="AM450" i="41" s="1"/>
  <c r="AM452" i="41" s="1"/>
  <c r="AM454" i="41" s="1"/>
  <c r="AM456" i="41" s="1"/>
  <c r="AM458" i="41" s="1"/>
  <c r="AA442" i="41"/>
  <c r="AA444" i="41" s="1"/>
  <c r="AA446" i="41" s="1"/>
  <c r="AA448" i="41" s="1"/>
  <c r="AA450" i="41" s="1"/>
  <c r="AA452" i="41" s="1"/>
  <c r="AA454" i="41" s="1"/>
  <c r="AA456" i="41" s="1"/>
  <c r="AA458" i="41" s="1"/>
  <c r="O442" i="41"/>
  <c r="O444" i="41" s="1"/>
  <c r="O446" i="41" s="1"/>
  <c r="O448" i="41" s="1"/>
  <c r="O450" i="41" s="1"/>
  <c r="O452" i="41" s="1"/>
  <c r="O454" i="41" s="1"/>
  <c r="O456" i="41" s="1"/>
  <c r="O458" i="41" s="1"/>
  <c r="C442" i="41"/>
  <c r="C444" i="41" s="1"/>
  <c r="C446" i="41" s="1"/>
  <c r="C448" i="41" s="1"/>
  <c r="C450" i="41" s="1"/>
  <c r="C452" i="41" s="1"/>
  <c r="C454" i="41" s="1"/>
  <c r="C456" i="41" s="1"/>
  <c r="C458" i="41" s="1"/>
  <c r="AN441" i="41"/>
  <c r="AB441" i="41"/>
  <c r="P441" i="41"/>
  <c r="D441" i="41"/>
  <c r="AN440" i="41"/>
  <c r="AB440" i="41"/>
  <c r="P440" i="41"/>
  <c r="D440" i="41"/>
  <c r="AL438" i="41"/>
  <c r="AL471" i="41" s="1"/>
  <c r="AL504" i="41" s="1"/>
  <c r="Z438" i="41"/>
  <c r="Z471" i="41" s="1"/>
  <c r="Z504" i="41" s="1"/>
  <c r="N438" i="41"/>
  <c r="N471" i="41" s="1"/>
  <c r="N504" i="41" s="1"/>
  <c r="B438" i="41"/>
  <c r="B471" i="41" s="1"/>
  <c r="B504" i="41" s="1"/>
  <c r="AL435" i="41"/>
  <c r="Z435" i="41"/>
  <c r="N435" i="41"/>
  <c r="AN424" i="41"/>
  <c r="AB424" i="41"/>
  <c r="P424" i="41"/>
  <c r="D424" i="41"/>
  <c r="AN423" i="41"/>
  <c r="AB423" i="41"/>
  <c r="P423" i="41"/>
  <c r="D423" i="41"/>
  <c r="AN420" i="41"/>
  <c r="AB420" i="41"/>
  <c r="P420" i="41"/>
  <c r="D420" i="41"/>
  <c r="AN419" i="41"/>
  <c r="AB419" i="41"/>
  <c r="P419" i="41"/>
  <c r="D419" i="41"/>
  <c r="AN416" i="41"/>
  <c r="AB416" i="41"/>
  <c r="P416" i="41"/>
  <c r="D416" i="41"/>
  <c r="AN415" i="41"/>
  <c r="AB415" i="41"/>
  <c r="P415" i="41"/>
  <c r="D415" i="41"/>
  <c r="AN412" i="41"/>
  <c r="AB412" i="41"/>
  <c r="P412" i="41"/>
  <c r="D412" i="41"/>
  <c r="AN411" i="41"/>
  <c r="AB411" i="41"/>
  <c r="P411" i="41"/>
  <c r="D411" i="41"/>
  <c r="AM409" i="41"/>
  <c r="AM411" i="41" s="1"/>
  <c r="AM413" i="41" s="1"/>
  <c r="AM415" i="41" s="1"/>
  <c r="AM417" i="41" s="1"/>
  <c r="AM419" i="41" s="1"/>
  <c r="AM421" i="41" s="1"/>
  <c r="AM423" i="41" s="1"/>
  <c r="AM425" i="41" s="1"/>
  <c r="AA409" i="41"/>
  <c r="AA411" i="41" s="1"/>
  <c r="AA413" i="41" s="1"/>
  <c r="AA415" i="41" s="1"/>
  <c r="AA417" i="41" s="1"/>
  <c r="AA419" i="41" s="1"/>
  <c r="AA421" i="41" s="1"/>
  <c r="AA423" i="41" s="1"/>
  <c r="AA425" i="41" s="1"/>
  <c r="O409" i="41"/>
  <c r="O411" i="41" s="1"/>
  <c r="O413" i="41" s="1"/>
  <c r="O415" i="41" s="1"/>
  <c r="O417" i="41" s="1"/>
  <c r="O419" i="41" s="1"/>
  <c r="O421" i="41" s="1"/>
  <c r="O423" i="41" s="1"/>
  <c r="O425" i="41" s="1"/>
  <c r="C409" i="41"/>
  <c r="C411" i="41" s="1"/>
  <c r="C413" i="41" s="1"/>
  <c r="C415" i="41" s="1"/>
  <c r="C417" i="41" s="1"/>
  <c r="C419" i="41" s="1"/>
  <c r="C421" i="41" s="1"/>
  <c r="C423" i="41" s="1"/>
  <c r="C425" i="41" s="1"/>
  <c r="AN408" i="41"/>
  <c r="AB408" i="41"/>
  <c r="P408" i="41"/>
  <c r="D408" i="41"/>
  <c r="AN407" i="41"/>
  <c r="AB407" i="41"/>
  <c r="P407" i="41"/>
  <c r="D407" i="41"/>
  <c r="AL402" i="41"/>
  <c r="Z402" i="41"/>
  <c r="N402" i="41"/>
  <c r="AN391" i="41"/>
  <c r="AB391" i="41"/>
  <c r="P391" i="41"/>
  <c r="D391" i="41"/>
  <c r="AN390" i="41"/>
  <c r="AB390" i="41"/>
  <c r="P390" i="41"/>
  <c r="D390" i="41"/>
  <c r="AN387" i="41"/>
  <c r="AB387" i="41"/>
  <c r="P387" i="41"/>
  <c r="D387" i="41"/>
  <c r="AN386" i="41"/>
  <c r="AB386" i="41"/>
  <c r="P386" i="41"/>
  <c r="D386" i="41"/>
  <c r="AN383" i="41"/>
  <c r="AB383" i="41"/>
  <c r="P383" i="41"/>
  <c r="D383" i="41"/>
  <c r="AN382" i="41"/>
  <c r="AB382" i="41"/>
  <c r="P382" i="41"/>
  <c r="D382" i="41"/>
  <c r="AN379" i="41"/>
  <c r="AB379" i="41"/>
  <c r="P379" i="41"/>
  <c r="D379" i="41"/>
  <c r="AN378" i="41"/>
  <c r="AB378" i="41"/>
  <c r="P378" i="41"/>
  <c r="D378" i="41"/>
  <c r="AM376" i="41"/>
  <c r="AM378" i="41" s="1"/>
  <c r="AM380" i="41" s="1"/>
  <c r="AM382" i="41" s="1"/>
  <c r="AM384" i="41" s="1"/>
  <c r="AM386" i="41" s="1"/>
  <c r="AM388" i="41" s="1"/>
  <c r="AM390" i="41" s="1"/>
  <c r="AM392" i="41" s="1"/>
  <c r="AA376" i="41"/>
  <c r="AA378" i="41" s="1"/>
  <c r="AA380" i="41" s="1"/>
  <c r="AA382" i="41" s="1"/>
  <c r="AA384" i="41" s="1"/>
  <c r="AA386" i="41" s="1"/>
  <c r="AA388" i="41" s="1"/>
  <c r="AA390" i="41" s="1"/>
  <c r="AA392" i="41" s="1"/>
  <c r="O376" i="41"/>
  <c r="O378" i="41" s="1"/>
  <c r="O380" i="41" s="1"/>
  <c r="O382" i="41" s="1"/>
  <c r="O384" i="41" s="1"/>
  <c r="O386" i="41" s="1"/>
  <c r="O388" i="41" s="1"/>
  <c r="O390" i="41" s="1"/>
  <c r="O392" i="41" s="1"/>
  <c r="C376" i="41"/>
  <c r="C378" i="41" s="1"/>
  <c r="C380" i="41" s="1"/>
  <c r="C382" i="41" s="1"/>
  <c r="C384" i="41" s="1"/>
  <c r="C386" i="41" s="1"/>
  <c r="C388" i="41" s="1"/>
  <c r="C390" i="41" s="1"/>
  <c r="C392" i="41" s="1"/>
  <c r="AN375" i="41"/>
  <c r="AB375" i="41"/>
  <c r="P375" i="41"/>
  <c r="D375" i="41"/>
  <c r="AN374" i="41"/>
  <c r="AB374" i="41"/>
  <c r="P374" i="41"/>
  <c r="D374" i="41"/>
  <c r="AL369" i="41"/>
  <c r="Z369" i="41"/>
  <c r="N369" i="41"/>
  <c r="AN358" i="41"/>
  <c r="AB358" i="41"/>
  <c r="P358" i="41"/>
  <c r="D358" i="41"/>
  <c r="AN357" i="41"/>
  <c r="AB357" i="41"/>
  <c r="P357" i="41"/>
  <c r="D357" i="41"/>
  <c r="AN354" i="41"/>
  <c r="AB354" i="41"/>
  <c r="P354" i="41"/>
  <c r="D354" i="41"/>
  <c r="AN353" i="41"/>
  <c r="AB353" i="41"/>
  <c r="P353" i="41"/>
  <c r="D353" i="41"/>
  <c r="AN350" i="41"/>
  <c r="AB350" i="41"/>
  <c r="P350" i="41"/>
  <c r="D350" i="41"/>
  <c r="AN349" i="41"/>
  <c r="AB349" i="41"/>
  <c r="P349" i="41"/>
  <c r="D349" i="41"/>
  <c r="AN346" i="41"/>
  <c r="AB346" i="41"/>
  <c r="P346" i="41"/>
  <c r="D346" i="41"/>
  <c r="AN345" i="41"/>
  <c r="AB345" i="41"/>
  <c r="P345" i="41"/>
  <c r="D345" i="41"/>
  <c r="AM343" i="41"/>
  <c r="AM345" i="41" s="1"/>
  <c r="AM347" i="41" s="1"/>
  <c r="AM349" i="41" s="1"/>
  <c r="AM351" i="41" s="1"/>
  <c r="AM353" i="41" s="1"/>
  <c r="AM355" i="41" s="1"/>
  <c r="AM357" i="41" s="1"/>
  <c r="AM359" i="41" s="1"/>
  <c r="AA343" i="41"/>
  <c r="AA345" i="41" s="1"/>
  <c r="AA347" i="41" s="1"/>
  <c r="AA349" i="41" s="1"/>
  <c r="AA351" i="41" s="1"/>
  <c r="AA353" i="41" s="1"/>
  <c r="AA355" i="41" s="1"/>
  <c r="AA357" i="41" s="1"/>
  <c r="AA359" i="41" s="1"/>
  <c r="O343" i="41"/>
  <c r="O345" i="41" s="1"/>
  <c r="O347" i="41" s="1"/>
  <c r="O349" i="41" s="1"/>
  <c r="O351" i="41" s="1"/>
  <c r="O353" i="41" s="1"/>
  <c r="O355" i="41" s="1"/>
  <c r="O357" i="41" s="1"/>
  <c r="O359" i="41" s="1"/>
  <c r="C343" i="41"/>
  <c r="C345" i="41" s="1"/>
  <c r="C347" i="41" s="1"/>
  <c r="C349" i="41" s="1"/>
  <c r="C351" i="41" s="1"/>
  <c r="C353" i="41" s="1"/>
  <c r="C355" i="41" s="1"/>
  <c r="C357" i="41" s="1"/>
  <c r="C359" i="41" s="1"/>
  <c r="AN342" i="41"/>
  <c r="AB342" i="41"/>
  <c r="P342" i="41"/>
  <c r="D342" i="41"/>
  <c r="AN341" i="41"/>
  <c r="AB341" i="41"/>
  <c r="P341" i="41"/>
  <c r="D341" i="41"/>
  <c r="AL336" i="41"/>
  <c r="Z336" i="41"/>
  <c r="N336" i="41"/>
  <c r="AN325" i="41"/>
  <c r="AB325" i="41"/>
  <c r="P325" i="41"/>
  <c r="D325" i="41"/>
  <c r="AN324" i="41"/>
  <c r="AB324" i="41"/>
  <c r="P324" i="41"/>
  <c r="D324" i="41"/>
  <c r="AN321" i="41"/>
  <c r="AB321" i="41"/>
  <c r="P321" i="41"/>
  <c r="D321" i="41"/>
  <c r="AN320" i="41"/>
  <c r="AB320" i="41"/>
  <c r="P320" i="41"/>
  <c r="D320" i="41"/>
  <c r="AN317" i="41"/>
  <c r="AB317" i="41"/>
  <c r="P317" i="41"/>
  <c r="D317" i="41"/>
  <c r="AN316" i="41"/>
  <c r="AB316" i="41"/>
  <c r="P316" i="41"/>
  <c r="D316" i="41"/>
  <c r="AN313" i="41"/>
  <c r="AB313" i="41"/>
  <c r="P313" i="41"/>
  <c r="D313" i="41"/>
  <c r="AN312" i="41"/>
  <c r="AB312" i="41"/>
  <c r="P312" i="41"/>
  <c r="D312" i="41"/>
  <c r="AM310" i="41"/>
  <c r="AM312" i="41" s="1"/>
  <c r="AM314" i="41" s="1"/>
  <c r="AM316" i="41" s="1"/>
  <c r="AM318" i="41" s="1"/>
  <c r="AM320" i="41" s="1"/>
  <c r="AM322" i="41" s="1"/>
  <c r="AM324" i="41" s="1"/>
  <c r="AM326" i="41" s="1"/>
  <c r="AA310" i="41"/>
  <c r="AA312" i="41" s="1"/>
  <c r="AA314" i="41" s="1"/>
  <c r="AA316" i="41" s="1"/>
  <c r="AA318" i="41" s="1"/>
  <c r="AA320" i="41" s="1"/>
  <c r="AA322" i="41" s="1"/>
  <c r="AA324" i="41" s="1"/>
  <c r="AA326" i="41" s="1"/>
  <c r="O310" i="41"/>
  <c r="O312" i="41" s="1"/>
  <c r="O314" i="41" s="1"/>
  <c r="O316" i="41" s="1"/>
  <c r="O318" i="41" s="1"/>
  <c r="O320" i="41" s="1"/>
  <c r="O322" i="41" s="1"/>
  <c r="O324" i="41" s="1"/>
  <c r="O326" i="41" s="1"/>
  <c r="C310" i="41"/>
  <c r="C312" i="41" s="1"/>
  <c r="C314" i="41" s="1"/>
  <c r="C316" i="41" s="1"/>
  <c r="C318" i="41" s="1"/>
  <c r="C320" i="41" s="1"/>
  <c r="C322" i="41" s="1"/>
  <c r="C324" i="41" s="1"/>
  <c r="C326" i="41" s="1"/>
  <c r="AN309" i="41"/>
  <c r="AB309" i="41"/>
  <c r="P309" i="41"/>
  <c r="D309" i="41"/>
  <c r="AN308" i="41"/>
  <c r="AB308" i="41"/>
  <c r="P308" i="41"/>
  <c r="D308" i="41"/>
  <c r="AL306" i="41"/>
  <c r="AL339" i="41" s="1"/>
  <c r="AL372" i="41" s="1"/>
  <c r="Z306" i="41"/>
  <c r="Z339" i="41" s="1"/>
  <c r="Z372" i="41" s="1"/>
  <c r="N306" i="41"/>
  <c r="N339" i="41" s="1"/>
  <c r="N372" i="41" s="1"/>
  <c r="B306" i="41"/>
  <c r="B339" i="41" s="1"/>
  <c r="B372" i="41" s="1"/>
  <c r="AL303" i="41"/>
  <c r="Z303" i="41"/>
  <c r="N303" i="41"/>
  <c r="AN292" i="41"/>
  <c r="AB292" i="41"/>
  <c r="P292" i="41"/>
  <c r="D292" i="41"/>
  <c r="AN291" i="41"/>
  <c r="AB291" i="41"/>
  <c r="P291" i="41"/>
  <c r="D291" i="41"/>
  <c r="AN288" i="41"/>
  <c r="AB288" i="41"/>
  <c r="P288" i="41"/>
  <c r="D288" i="41"/>
  <c r="AN287" i="41"/>
  <c r="AB287" i="41"/>
  <c r="P287" i="41"/>
  <c r="D287" i="41"/>
  <c r="AN284" i="41"/>
  <c r="AB284" i="41"/>
  <c r="P284" i="41"/>
  <c r="D284" i="41"/>
  <c r="AN283" i="41"/>
  <c r="AB283" i="41"/>
  <c r="P283" i="41"/>
  <c r="D283" i="41"/>
  <c r="AN280" i="41"/>
  <c r="AB280" i="41"/>
  <c r="P280" i="41"/>
  <c r="D280" i="41"/>
  <c r="AN279" i="41"/>
  <c r="AB279" i="41"/>
  <c r="P279" i="41"/>
  <c r="D279" i="41"/>
  <c r="AM277" i="41"/>
  <c r="AM279" i="41" s="1"/>
  <c r="AM281" i="41" s="1"/>
  <c r="AM283" i="41" s="1"/>
  <c r="AM285" i="41" s="1"/>
  <c r="AM287" i="41" s="1"/>
  <c r="AM289" i="41" s="1"/>
  <c r="AM291" i="41" s="1"/>
  <c r="AM293" i="41" s="1"/>
  <c r="AA277" i="41"/>
  <c r="AA279" i="41" s="1"/>
  <c r="AA281" i="41" s="1"/>
  <c r="AA283" i="41" s="1"/>
  <c r="AA285" i="41" s="1"/>
  <c r="AA287" i="41" s="1"/>
  <c r="AA289" i="41" s="1"/>
  <c r="AA291" i="41" s="1"/>
  <c r="AA293" i="41" s="1"/>
  <c r="O277" i="41"/>
  <c r="O279" i="41" s="1"/>
  <c r="O281" i="41" s="1"/>
  <c r="O283" i="41" s="1"/>
  <c r="O285" i="41" s="1"/>
  <c r="O287" i="41" s="1"/>
  <c r="O289" i="41" s="1"/>
  <c r="O291" i="41" s="1"/>
  <c r="O293" i="41" s="1"/>
  <c r="C277" i="41"/>
  <c r="C279" i="41" s="1"/>
  <c r="C281" i="41" s="1"/>
  <c r="C283" i="41" s="1"/>
  <c r="C285" i="41" s="1"/>
  <c r="C287" i="41" s="1"/>
  <c r="C289" i="41" s="1"/>
  <c r="C291" i="41" s="1"/>
  <c r="C293" i="41" s="1"/>
  <c r="AN276" i="41"/>
  <c r="AB276" i="41"/>
  <c r="P276" i="41"/>
  <c r="D276" i="41"/>
  <c r="AN275" i="41"/>
  <c r="AB275" i="41"/>
  <c r="P275" i="41"/>
  <c r="D275" i="41"/>
  <c r="AL270" i="41"/>
  <c r="Z270" i="41"/>
  <c r="N270" i="41"/>
  <c r="AN259" i="41"/>
  <c r="AB259" i="41"/>
  <c r="P259" i="41"/>
  <c r="D259" i="41"/>
  <c r="AN258" i="41"/>
  <c r="AB258" i="41"/>
  <c r="P258" i="41"/>
  <c r="D258" i="41"/>
  <c r="AN255" i="41"/>
  <c r="AB255" i="41"/>
  <c r="P255" i="41"/>
  <c r="D255" i="41"/>
  <c r="AN254" i="41"/>
  <c r="AB254" i="41"/>
  <c r="P254" i="41"/>
  <c r="D254" i="41"/>
  <c r="AN251" i="41"/>
  <c r="AB251" i="41"/>
  <c r="P251" i="41"/>
  <c r="D251" i="41"/>
  <c r="AN250" i="41"/>
  <c r="AB250" i="41"/>
  <c r="P250" i="41"/>
  <c r="D250" i="41"/>
  <c r="AN247" i="41"/>
  <c r="AB247" i="41"/>
  <c r="P247" i="41"/>
  <c r="D247" i="41"/>
  <c r="AN246" i="41"/>
  <c r="AB246" i="41"/>
  <c r="P246" i="41"/>
  <c r="D246" i="41"/>
  <c r="AM244" i="41"/>
  <c r="AM246" i="41" s="1"/>
  <c r="AM248" i="41" s="1"/>
  <c r="AM250" i="41" s="1"/>
  <c r="AM252" i="41" s="1"/>
  <c r="AM254" i="41" s="1"/>
  <c r="AM256" i="41" s="1"/>
  <c r="AM258" i="41" s="1"/>
  <c r="AM260" i="41" s="1"/>
  <c r="AA244" i="41"/>
  <c r="AA246" i="41" s="1"/>
  <c r="AA248" i="41" s="1"/>
  <c r="AA250" i="41" s="1"/>
  <c r="AA252" i="41" s="1"/>
  <c r="AA254" i="41" s="1"/>
  <c r="AA256" i="41" s="1"/>
  <c r="AA258" i="41" s="1"/>
  <c r="AA260" i="41" s="1"/>
  <c r="O244" i="41"/>
  <c r="O246" i="41" s="1"/>
  <c r="O248" i="41" s="1"/>
  <c r="O250" i="41" s="1"/>
  <c r="O252" i="41" s="1"/>
  <c r="O254" i="41" s="1"/>
  <c r="O256" i="41" s="1"/>
  <c r="O258" i="41" s="1"/>
  <c r="O260" i="41" s="1"/>
  <c r="C244" i="41"/>
  <c r="C246" i="41" s="1"/>
  <c r="C248" i="41" s="1"/>
  <c r="C250" i="41" s="1"/>
  <c r="C252" i="41" s="1"/>
  <c r="C254" i="41" s="1"/>
  <c r="C256" i="41" s="1"/>
  <c r="C258" i="41" s="1"/>
  <c r="C260" i="41" s="1"/>
  <c r="AN243" i="41"/>
  <c r="AB243" i="41"/>
  <c r="P243" i="41"/>
  <c r="D243" i="41"/>
  <c r="AN242" i="41"/>
  <c r="AB242" i="41"/>
  <c r="P242" i="41"/>
  <c r="D242" i="41"/>
  <c r="AL237" i="41"/>
  <c r="Z237" i="41"/>
  <c r="N237" i="41"/>
  <c r="AN226" i="41"/>
  <c r="AB226" i="41"/>
  <c r="P226" i="41"/>
  <c r="D226" i="41"/>
  <c r="AN225" i="41"/>
  <c r="AB225" i="41"/>
  <c r="P225" i="41"/>
  <c r="D225" i="41"/>
  <c r="AN222" i="41"/>
  <c r="AB222" i="41"/>
  <c r="P222" i="41"/>
  <c r="D222" i="41"/>
  <c r="AN221" i="41"/>
  <c r="AB221" i="41"/>
  <c r="P221" i="41"/>
  <c r="D221" i="41"/>
  <c r="AN218" i="41"/>
  <c r="AB218" i="41"/>
  <c r="P218" i="41"/>
  <c r="D218" i="41"/>
  <c r="AN217" i="41"/>
  <c r="AB217" i="41"/>
  <c r="P217" i="41"/>
  <c r="D217" i="41"/>
  <c r="AN214" i="41"/>
  <c r="AB214" i="41"/>
  <c r="P214" i="41"/>
  <c r="D214" i="41"/>
  <c r="AN213" i="41"/>
  <c r="AB213" i="41"/>
  <c r="P213" i="41"/>
  <c r="D213" i="41"/>
  <c r="AM211" i="41"/>
  <c r="AM213" i="41" s="1"/>
  <c r="AM215" i="41" s="1"/>
  <c r="AM217" i="41" s="1"/>
  <c r="AM219" i="41" s="1"/>
  <c r="AM221" i="41" s="1"/>
  <c r="AM223" i="41" s="1"/>
  <c r="AM225" i="41" s="1"/>
  <c r="AM227" i="41" s="1"/>
  <c r="AA211" i="41"/>
  <c r="AA213" i="41" s="1"/>
  <c r="AA215" i="41" s="1"/>
  <c r="AA217" i="41" s="1"/>
  <c r="AA219" i="41" s="1"/>
  <c r="AA221" i="41" s="1"/>
  <c r="AA223" i="41" s="1"/>
  <c r="AA225" i="41" s="1"/>
  <c r="AA227" i="41" s="1"/>
  <c r="O211" i="41"/>
  <c r="O213" i="41" s="1"/>
  <c r="O215" i="41" s="1"/>
  <c r="O217" i="41" s="1"/>
  <c r="O219" i="41" s="1"/>
  <c r="O221" i="41" s="1"/>
  <c r="O223" i="41" s="1"/>
  <c r="O225" i="41" s="1"/>
  <c r="O227" i="41" s="1"/>
  <c r="C211" i="41"/>
  <c r="C213" i="41" s="1"/>
  <c r="C215" i="41" s="1"/>
  <c r="C217" i="41" s="1"/>
  <c r="C219" i="41" s="1"/>
  <c r="C221" i="41" s="1"/>
  <c r="C223" i="41" s="1"/>
  <c r="C225" i="41" s="1"/>
  <c r="C227" i="41" s="1"/>
  <c r="AN210" i="41"/>
  <c r="AB210" i="41"/>
  <c r="P210" i="41"/>
  <c r="D210" i="41"/>
  <c r="AN209" i="41"/>
  <c r="AB209" i="41"/>
  <c r="P209" i="41"/>
  <c r="D209" i="41"/>
  <c r="AL204" i="41"/>
  <c r="Z204" i="41"/>
  <c r="N204" i="41"/>
  <c r="AN193" i="41"/>
  <c r="AB193" i="41"/>
  <c r="P193" i="41"/>
  <c r="D193" i="41"/>
  <c r="AN192" i="41"/>
  <c r="AB192" i="41"/>
  <c r="P192" i="41"/>
  <c r="D192" i="41"/>
  <c r="AN189" i="41"/>
  <c r="AB189" i="41"/>
  <c r="P189" i="41"/>
  <c r="D189" i="41"/>
  <c r="AN188" i="41"/>
  <c r="AB188" i="41"/>
  <c r="P188" i="41"/>
  <c r="D188" i="41"/>
  <c r="AN185" i="41"/>
  <c r="AB185" i="41"/>
  <c r="P185" i="41"/>
  <c r="D185" i="41"/>
  <c r="AN184" i="41"/>
  <c r="AB184" i="41"/>
  <c r="P184" i="41"/>
  <c r="D184" i="41"/>
  <c r="AN181" i="41"/>
  <c r="AB181" i="41"/>
  <c r="P181" i="41"/>
  <c r="D181" i="41"/>
  <c r="AN180" i="41"/>
  <c r="AB180" i="41"/>
  <c r="P180" i="41"/>
  <c r="D180" i="41"/>
  <c r="AM178" i="41"/>
  <c r="AM180" i="41" s="1"/>
  <c r="AM182" i="41" s="1"/>
  <c r="AM184" i="41" s="1"/>
  <c r="AM186" i="41" s="1"/>
  <c r="AM188" i="41" s="1"/>
  <c r="AM190" i="41" s="1"/>
  <c r="AM192" i="41" s="1"/>
  <c r="AM194" i="41" s="1"/>
  <c r="AA178" i="41"/>
  <c r="AA180" i="41" s="1"/>
  <c r="AA182" i="41" s="1"/>
  <c r="AA184" i="41" s="1"/>
  <c r="AA186" i="41" s="1"/>
  <c r="AA188" i="41" s="1"/>
  <c r="AA190" i="41" s="1"/>
  <c r="AA192" i="41" s="1"/>
  <c r="AA194" i="41" s="1"/>
  <c r="O178" i="41"/>
  <c r="O180" i="41" s="1"/>
  <c r="O182" i="41" s="1"/>
  <c r="O184" i="41" s="1"/>
  <c r="O186" i="41" s="1"/>
  <c r="O188" i="41" s="1"/>
  <c r="O190" i="41" s="1"/>
  <c r="O192" i="41" s="1"/>
  <c r="O194" i="41" s="1"/>
  <c r="C178" i="41"/>
  <c r="C180" i="41" s="1"/>
  <c r="C182" i="41" s="1"/>
  <c r="C184" i="41" s="1"/>
  <c r="C186" i="41" s="1"/>
  <c r="C188" i="41" s="1"/>
  <c r="C190" i="41" s="1"/>
  <c r="C192" i="41" s="1"/>
  <c r="C194" i="41" s="1"/>
  <c r="AN177" i="41"/>
  <c r="AB177" i="41"/>
  <c r="P177" i="41"/>
  <c r="D177" i="41"/>
  <c r="AN176" i="41"/>
  <c r="AB176" i="41"/>
  <c r="P176" i="41"/>
  <c r="D176" i="41"/>
  <c r="AL174" i="41"/>
  <c r="AL207" i="41" s="1"/>
  <c r="AL240" i="41" s="1"/>
  <c r="Z174" i="41"/>
  <c r="Z207" i="41" s="1"/>
  <c r="Z240" i="41" s="1"/>
  <c r="N174" i="41"/>
  <c r="N207" i="41" s="1"/>
  <c r="N240" i="41" s="1"/>
  <c r="B174" i="41"/>
  <c r="B207" i="41" s="1"/>
  <c r="B240" i="41" s="1"/>
  <c r="AL171" i="41"/>
  <c r="Z171" i="41"/>
  <c r="N171" i="41"/>
  <c r="AN160" i="41"/>
  <c r="AB160" i="41"/>
  <c r="P160" i="41"/>
  <c r="D160" i="41"/>
  <c r="AN159" i="41"/>
  <c r="AB159" i="41"/>
  <c r="P159" i="41"/>
  <c r="D159" i="41"/>
  <c r="AN156" i="41"/>
  <c r="AB156" i="41"/>
  <c r="P156" i="41"/>
  <c r="D156" i="41"/>
  <c r="AN155" i="41"/>
  <c r="AB155" i="41"/>
  <c r="P155" i="41"/>
  <c r="D155" i="41"/>
  <c r="AN152" i="41"/>
  <c r="AB152" i="41"/>
  <c r="P152" i="41"/>
  <c r="D152" i="41"/>
  <c r="AN151" i="41"/>
  <c r="AB151" i="41"/>
  <c r="P151" i="41"/>
  <c r="D151" i="41"/>
  <c r="AN148" i="41"/>
  <c r="AB148" i="41"/>
  <c r="P148" i="41"/>
  <c r="D148" i="41"/>
  <c r="AN147" i="41"/>
  <c r="AB147" i="41"/>
  <c r="P147" i="41"/>
  <c r="D147" i="41"/>
  <c r="AM145" i="41"/>
  <c r="AM147" i="41" s="1"/>
  <c r="AM149" i="41" s="1"/>
  <c r="AM151" i="41" s="1"/>
  <c r="AM153" i="41" s="1"/>
  <c r="AM155" i="41" s="1"/>
  <c r="AM157" i="41" s="1"/>
  <c r="AM159" i="41" s="1"/>
  <c r="AM161" i="41" s="1"/>
  <c r="AA145" i="41"/>
  <c r="AA147" i="41" s="1"/>
  <c r="AA149" i="41" s="1"/>
  <c r="AA151" i="41" s="1"/>
  <c r="AA153" i="41" s="1"/>
  <c r="AA155" i="41" s="1"/>
  <c r="AA157" i="41" s="1"/>
  <c r="AA159" i="41" s="1"/>
  <c r="AA161" i="41" s="1"/>
  <c r="O145" i="41"/>
  <c r="O147" i="41" s="1"/>
  <c r="O149" i="41" s="1"/>
  <c r="O151" i="41" s="1"/>
  <c r="O153" i="41" s="1"/>
  <c r="O155" i="41" s="1"/>
  <c r="O157" i="41" s="1"/>
  <c r="O159" i="41" s="1"/>
  <c r="O161" i="41" s="1"/>
  <c r="C145" i="41"/>
  <c r="C147" i="41" s="1"/>
  <c r="C149" i="41" s="1"/>
  <c r="C151" i="41" s="1"/>
  <c r="C153" i="41" s="1"/>
  <c r="C155" i="41" s="1"/>
  <c r="C157" i="41" s="1"/>
  <c r="C159" i="41" s="1"/>
  <c r="C161" i="41" s="1"/>
  <c r="AN144" i="41"/>
  <c r="AB144" i="41"/>
  <c r="P144" i="41"/>
  <c r="D144" i="41"/>
  <c r="AN143" i="41"/>
  <c r="AB143" i="41"/>
  <c r="P143" i="41"/>
  <c r="D143" i="41"/>
  <c r="AL138" i="41"/>
  <c r="Z138" i="41"/>
  <c r="N138" i="41"/>
  <c r="AN127" i="41"/>
  <c r="AB127" i="41"/>
  <c r="P127" i="41"/>
  <c r="D127" i="41"/>
  <c r="AN126" i="41"/>
  <c r="AB126" i="41"/>
  <c r="P126" i="41"/>
  <c r="D126" i="41"/>
  <c r="AN123" i="41"/>
  <c r="AB123" i="41"/>
  <c r="P123" i="41"/>
  <c r="D123" i="41"/>
  <c r="AN122" i="41"/>
  <c r="AB122" i="41"/>
  <c r="P122" i="41"/>
  <c r="D122" i="41"/>
  <c r="AN119" i="41"/>
  <c r="AB119" i="41"/>
  <c r="P119" i="41"/>
  <c r="D119" i="41"/>
  <c r="AN118" i="41"/>
  <c r="AB118" i="41"/>
  <c r="P118" i="41"/>
  <c r="D118" i="41"/>
  <c r="AN115" i="41"/>
  <c r="AB115" i="41"/>
  <c r="P115" i="41"/>
  <c r="D115" i="41"/>
  <c r="AN114" i="41"/>
  <c r="AB114" i="41"/>
  <c r="P114" i="41"/>
  <c r="D114" i="41"/>
  <c r="AM112" i="41"/>
  <c r="AM114" i="41" s="1"/>
  <c r="AM116" i="41" s="1"/>
  <c r="AM118" i="41" s="1"/>
  <c r="AM120" i="41" s="1"/>
  <c r="AM122" i="41" s="1"/>
  <c r="AM124" i="41" s="1"/>
  <c r="AM126" i="41" s="1"/>
  <c r="AM128" i="41" s="1"/>
  <c r="AA112" i="41"/>
  <c r="AA114" i="41" s="1"/>
  <c r="AA116" i="41" s="1"/>
  <c r="AA118" i="41" s="1"/>
  <c r="AA120" i="41" s="1"/>
  <c r="AA122" i="41" s="1"/>
  <c r="AA124" i="41" s="1"/>
  <c r="AA126" i="41" s="1"/>
  <c r="AA128" i="41" s="1"/>
  <c r="O112" i="41"/>
  <c r="O114" i="41" s="1"/>
  <c r="O116" i="41" s="1"/>
  <c r="O118" i="41" s="1"/>
  <c r="O120" i="41" s="1"/>
  <c r="O122" i="41" s="1"/>
  <c r="O124" i="41" s="1"/>
  <c r="O126" i="41" s="1"/>
  <c r="O128" i="41" s="1"/>
  <c r="C112" i="41"/>
  <c r="C114" i="41" s="1"/>
  <c r="C116" i="41" s="1"/>
  <c r="C118" i="41" s="1"/>
  <c r="C120" i="41" s="1"/>
  <c r="C122" i="41" s="1"/>
  <c r="C124" i="41" s="1"/>
  <c r="C126" i="41" s="1"/>
  <c r="C128" i="41" s="1"/>
  <c r="AN111" i="41"/>
  <c r="AB111" i="41"/>
  <c r="P111" i="41"/>
  <c r="D111" i="41"/>
  <c r="AN110" i="41"/>
  <c r="AB110" i="41"/>
  <c r="P110" i="41"/>
  <c r="D110" i="41"/>
  <c r="AL105" i="41"/>
  <c r="Z105" i="41"/>
  <c r="N105" i="41"/>
  <c r="AN94" i="41"/>
  <c r="AB94" i="41"/>
  <c r="P94" i="41"/>
  <c r="D94" i="41"/>
  <c r="AN93" i="41"/>
  <c r="AB93" i="41"/>
  <c r="P93" i="41"/>
  <c r="D93" i="41"/>
  <c r="AN90" i="41"/>
  <c r="AB90" i="41"/>
  <c r="P90" i="41"/>
  <c r="D90" i="41"/>
  <c r="AN89" i="41"/>
  <c r="AB89" i="41"/>
  <c r="P89" i="41"/>
  <c r="D89" i="41"/>
  <c r="AN86" i="41"/>
  <c r="AB86" i="41"/>
  <c r="P86" i="41"/>
  <c r="D86" i="41"/>
  <c r="AN85" i="41"/>
  <c r="AB85" i="41"/>
  <c r="P85" i="41"/>
  <c r="D85" i="41"/>
  <c r="AN82" i="41"/>
  <c r="AB82" i="41"/>
  <c r="P82" i="41"/>
  <c r="D82" i="41"/>
  <c r="AN81" i="41"/>
  <c r="AB81" i="41"/>
  <c r="P81" i="41"/>
  <c r="D81" i="41"/>
  <c r="AM79" i="41"/>
  <c r="AM81" i="41" s="1"/>
  <c r="AM83" i="41" s="1"/>
  <c r="AM85" i="41" s="1"/>
  <c r="AM87" i="41" s="1"/>
  <c r="AM89" i="41" s="1"/>
  <c r="AM91" i="41" s="1"/>
  <c r="AM93" i="41" s="1"/>
  <c r="AM95" i="41" s="1"/>
  <c r="AA79" i="41"/>
  <c r="AA81" i="41" s="1"/>
  <c r="AA83" i="41" s="1"/>
  <c r="AA85" i="41" s="1"/>
  <c r="AA87" i="41" s="1"/>
  <c r="AA89" i="41" s="1"/>
  <c r="AA91" i="41" s="1"/>
  <c r="AA93" i="41" s="1"/>
  <c r="AA95" i="41" s="1"/>
  <c r="O79" i="41"/>
  <c r="O81" i="41" s="1"/>
  <c r="O83" i="41" s="1"/>
  <c r="O85" i="41" s="1"/>
  <c r="O87" i="41" s="1"/>
  <c r="O89" i="41" s="1"/>
  <c r="O91" i="41" s="1"/>
  <c r="O93" i="41" s="1"/>
  <c r="O95" i="41" s="1"/>
  <c r="C79" i="41"/>
  <c r="C81" i="41" s="1"/>
  <c r="C83" i="41" s="1"/>
  <c r="C85" i="41" s="1"/>
  <c r="C87" i="41" s="1"/>
  <c r="C89" i="41" s="1"/>
  <c r="C91" i="41" s="1"/>
  <c r="C93" i="41" s="1"/>
  <c r="C95" i="41" s="1"/>
  <c r="AN78" i="41"/>
  <c r="AB78" i="41"/>
  <c r="P78" i="41"/>
  <c r="D78" i="41"/>
  <c r="AN77" i="41"/>
  <c r="AB77" i="41"/>
  <c r="P77" i="41"/>
  <c r="D77" i="41"/>
  <c r="AL72" i="41"/>
  <c r="Z72" i="41"/>
  <c r="N72" i="41"/>
  <c r="AN61" i="41"/>
  <c r="AB61" i="41"/>
  <c r="P61" i="41"/>
  <c r="D61" i="41"/>
  <c r="AN60" i="41"/>
  <c r="AB60" i="41"/>
  <c r="P60" i="41"/>
  <c r="D60" i="41"/>
  <c r="AN57" i="41"/>
  <c r="AB57" i="41"/>
  <c r="P57" i="41"/>
  <c r="D57" i="41"/>
  <c r="AN56" i="41"/>
  <c r="AB56" i="41"/>
  <c r="P56" i="41"/>
  <c r="D56" i="41"/>
  <c r="AN53" i="41"/>
  <c r="AB53" i="41"/>
  <c r="P53" i="41"/>
  <c r="D53" i="41"/>
  <c r="AN52" i="41"/>
  <c r="AB52" i="41"/>
  <c r="P52" i="41"/>
  <c r="D52" i="41"/>
  <c r="AN49" i="41"/>
  <c r="AB49" i="41"/>
  <c r="P49" i="41"/>
  <c r="D49" i="41"/>
  <c r="AN48" i="41"/>
  <c r="AB48" i="41"/>
  <c r="P48" i="41"/>
  <c r="D48" i="41"/>
  <c r="AM46" i="41"/>
  <c r="AM48" i="41" s="1"/>
  <c r="AM50" i="41" s="1"/>
  <c r="AM52" i="41" s="1"/>
  <c r="AM54" i="41" s="1"/>
  <c r="AM56" i="41" s="1"/>
  <c r="AM58" i="41" s="1"/>
  <c r="AM60" i="41" s="1"/>
  <c r="AM62" i="41" s="1"/>
  <c r="AA46" i="41"/>
  <c r="AA48" i="41" s="1"/>
  <c r="AA50" i="41" s="1"/>
  <c r="AA52" i="41" s="1"/>
  <c r="AA54" i="41" s="1"/>
  <c r="AA56" i="41" s="1"/>
  <c r="AA58" i="41" s="1"/>
  <c r="AA60" i="41" s="1"/>
  <c r="AA62" i="41" s="1"/>
  <c r="O46" i="41"/>
  <c r="O48" i="41" s="1"/>
  <c r="O50" i="41" s="1"/>
  <c r="O52" i="41" s="1"/>
  <c r="O54" i="41" s="1"/>
  <c r="O56" i="41" s="1"/>
  <c r="O58" i="41" s="1"/>
  <c r="O60" i="41" s="1"/>
  <c r="O62" i="41" s="1"/>
  <c r="C46" i="41"/>
  <c r="C48" i="41" s="1"/>
  <c r="C50" i="41" s="1"/>
  <c r="C52" i="41" s="1"/>
  <c r="C54" i="41" s="1"/>
  <c r="C56" i="41" s="1"/>
  <c r="C58" i="41" s="1"/>
  <c r="C60" i="41" s="1"/>
  <c r="C62" i="41" s="1"/>
  <c r="AN45" i="41"/>
  <c r="AB45" i="41"/>
  <c r="P45" i="41"/>
  <c r="D45" i="41"/>
  <c r="AN44" i="41"/>
  <c r="AB44" i="41"/>
  <c r="P44" i="41"/>
  <c r="D44" i="41"/>
  <c r="AL42" i="41"/>
  <c r="AL75" i="41" s="1"/>
  <c r="AL108" i="41" s="1"/>
  <c r="Z42" i="41"/>
  <c r="Z75" i="41" s="1"/>
  <c r="Z108" i="41" s="1"/>
  <c r="N42" i="41"/>
  <c r="N75" i="41" s="1"/>
  <c r="N108" i="41" s="1"/>
  <c r="B42" i="41"/>
  <c r="B75" i="41" s="1"/>
  <c r="B108" i="41" s="1"/>
  <c r="AL39" i="41"/>
  <c r="Z39" i="41"/>
  <c r="N39" i="41"/>
  <c r="AN28" i="41"/>
  <c r="AB28" i="41"/>
  <c r="P28" i="41"/>
  <c r="D28" i="41"/>
  <c r="AN27" i="41"/>
  <c r="AB27" i="41"/>
  <c r="P27" i="41"/>
  <c r="D27" i="41"/>
  <c r="AN24" i="41"/>
  <c r="AB24" i="41"/>
  <c r="P24" i="41"/>
  <c r="D24" i="41"/>
  <c r="AN23" i="41"/>
  <c r="AB23" i="41"/>
  <c r="P23" i="41"/>
  <c r="D23" i="41"/>
  <c r="AN20" i="41"/>
  <c r="AB20" i="41"/>
  <c r="P20" i="41"/>
  <c r="D20" i="41"/>
  <c r="AN19" i="41"/>
  <c r="AB19" i="41"/>
  <c r="P19" i="41"/>
  <c r="D19" i="41"/>
  <c r="AN16" i="41"/>
  <c r="AB16" i="41"/>
  <c r="P16" i="41"/>
  <c r="D16" i="41"/>
  <c r="AN15" i="41"/>
  <c r="AB15" i="41"/>
  <c r="P15" i="41"/>
  <c r="D15" i="41"/>
  <c r="AM13" i="41"/>
  <c r="AM15" i="41" s="1"/>
  <c r="AM17" i="41" s="1"/>
  <c r="AM19" i="41" s="1"/>
  <c r="AM21" i="41" s="1"/>
  <c r="AM23" i="41" s="1"/>
  <c r="AM25" i="41" s="1"/>
  <c r="AM27" i="41" s="1"/>
  <c r="AM29" i="41" s="1"/>
  <c r="AA13" i="41"/>
  <c r="AA15" i="41" s="1"/>
  <c r="AA17" i="41" s="1"/>
  <c r="AA19" i="41" s="1"/>
  <c r="AA21" i="41" s="1"/>
  <c r="AA23" i="41" s="1"/>
  <c r="AA25" i="41" s="1"/>
  <c r="AA27" i="41" s="1"/>
  <c r="AA29" i="41" s="1"/>
  <c r="O13" i="41"/>
  <c r="O15" i="41" s="1"/>
  <c r="O17" i="41" s="1"/>
  <c r="O19" i="41" s="1"/>
  <c r="O21" i="41" s="1"/>
  <c r="O23" i="41" s="1"/>
  <c r="O25" i="41" s="1"/>
  <c r="O27" i="41" s="1"/>
  <c r="O29" i="41" s="1"/>
  <c r="C13" i="41"/>
  <c r="C15" i="41" s="1"/>
  <c r="C17" i="41" s="1"/>
  <c r="C19" i="41" s="1"/>
  <c r="C21" i="41" s="1"/>
  <c r="C23" i="41" s="1"/>
  <c r="C25" i="41" s="1"/>
  <c r="C27" i="41" s="1"/>
  <c r="C29" i="41" s="1"/>
  <c r="AN12" i="41"/>
  <c r="AB12" i="41"/>
  <c r="P12" i="41"/>
  <c r="D12" i="41"/>
  <c r="AN11" i="41"/>
  <c r="AB11" i="41"/>
  <c r="P11" i="41"/>
  <c r="D11" i="41"/>
  <c r="K31" i="43" l="1" a="1"/>
  <c r="K31" i="43" s="1"/>
  <c r="K32" i="43" a="1"/>
  <c r="K32" i="43" s="1"/>
  <c r="K30" i="43" a="1"/>
  <c r="K30" i="43" s="1"/>
  <c r="K29" i="43" a="1"/>
  <c r="K29" i="43" s="1"/>
  <c r="K34" i="43" a="1"/>
  <c r="K34" i="43" s="1"/>
  <c r="K33" i="43" a="1"/>
  <c r="K33" i="43" s="1"/>
  <c r="K26" i="43" a="1"/>
  <c r="K26" i="43" s="1"/>
  <c r="K25" i="43" a="1"/>
  <c r="K25" i="43" s="1"/>
  <c r="K28" i="43" a="1"/>
  <c r="K28" i="43" s="1"/>
  <c r="K27" i="43" a="1"/>
  <c r="K27" i="43" s="1"/>
  <c r="J65" i="43"/>
  <c r="O36" i="13"/>
  <c r="AD36" i="13"/>
  <c r="B36" i="13"/>
  <c r="K26" i="27"/>
  <c r="B17" i="13"/>
  <c r="L13" i="1"/>
  <c r="D23" i="1"/>
  <c r="L9" i="1"/>
  <c r="B35" i="13"/>
  <c r="AC35" i="13"/>
  <c r="AC16" i="13"/>
  <c r="K34" i="27"/>
  <c r="B16" i="13"/>
  <c r="AD53" i="15"/>
  <c r="AD52" i="15"/>
  <c r="J66" i="43"/>
  <c r="J67" i="43"/>
  <c r="J68" i="43"/>
  <c r="J69" i="43"/>
  <c r="J70" i="43"/>
  <c r="J71" i="43"/>
  <c r="J72" i="43"/>
  <c r="J73" i="43"/>
  <c r="J74" i="43"/>
  <c r="J75" i="43"/>
  <c r="J76" i="43"/>
  <c r="J77" i="43"/>
  <c r="J78" i="43"/>
  <c r="J79" i="43"/>
  <c r="J80" i="43"/>
  <c r="J81" i="43"/>
  <c r="J82" i="43"/>
  <c r="J83" i="43"/>
  <c r="J84" i="43"/>
  <c r="J85" i="43"/>
  <c r="J86" i="43"/>
  <c r="J87" i="43"/>
  <c r="J88" i="43"/>
  <c r="F32" i="1" l="1"/>
  <c r="C32" i="1"/>
  <c r="C55" i="12"/>
  <c r="K67" i="43" a="1"/>
  <c r="K67" i="43" s="1"/>
  <c r="K66" i="43" a="1"/>
  <c r="K66" i="43" s="1"/>
  <c r="K65" i="43" a="1"/>
  <c r="K65" i="43" s="1"/>
  <c r="D55" i="12"/>
  <c r="K81" i="43" a="1"/>
  <c r="K81" i="43" s="1"/>
  <c r="K68" i="43" a="1"/>
  <c r="K68" i="43" s="1"/>
  <c r="K87" i="43" a="1"/>
  <c r="K87" i="43" s="1"/>
  <c r="K82" i="43" a="1"/>
  <c r="K82" i="43" s="1"/>
  <c r="K77" i="43" a="1"/>
  <c r="K77" i="43" s="1"/>
  <c r="K72" i="43" a="1"/>
  <c r="K72" i="43" s="1"/>
  <c r="K85" i="43" a="1"/>
  <c r="K85" i="43" s="1"/>
  <c r="K84" i="43" a="1"/>
  <c r="K84" i="43" s="1"/>
  <c r="K74" i="43" a="1"/>
  <c r="K74" i="43" s="1"/>
  <c r="K76" i="43" a="1"/>
  <c r="K76" i="43" s="1"/>
  <c r="K86" i="43" a="1"/>
  <c r="K86" i="43" s="1"/>
  <c r="K83" i="43" a="1"/>
  <c r="K83" i="43" s="1"/>
  <c r="K73" i="43" a="1"/>
  <c r="K73" i="43" s="1"/>
  <c r="K71" i="43" a="1"/>
  <c r="K71" i="43" s="1"/>
  <c r="K80" i="43" a="1"/>
  <c r="K80" i="43" s="1"/>
  <c r="K70" i="43" a="1"/>
  <c r="K70" i="43" s="1"/>
  <c r="K79" i="43" a="1"/>
  <c r="K79" i="43" s="1"/>
  <c r="K88" i="43" a="1"/>
  <c r="K88" i="43" s="1"/>
  <c r="K78" i="43" a="1"/>
  <c r="K78" i="43" s="1"/>
  <c r="K69" i="43" a="1"/>
  <c r="K69" i="43" s="1"/>
  <c r="K75" i="43" a="1"/>
  <c r="K75" i="43" s="1"/>
  <c r="J36" i="43"/>
  <c r="J37" i="43"/>
  <c r="J38" i="43"/>
  <c r="J39" i="43"/>
  <c r="J40" i="43"/>
  <c r="J41" i="43"/>
  <c r="J42" i="43"/>
  <c r="J43" i="43"/>
  <c r="J44" i="43"/>
  <c r="J45" i="43"/>
  <c r="J46" i="43"/>
  <c r="J47" i="43"/>
  <c r="J48" i="43"/>
  <c r="J49" i="43"/>
  <c r="J50" i="43"/>
  <c r="J35" i="43"/>
  <c r="J5" i="43"/>
  <c r="J6" i="43"/>
  <c r="J7" i="43"/>
  <c r="J8" i="43"/>
  <c r="J12" i="43"/>
  <c r="J13" i="43"/>
  <c r="J14" i="43"/>
  <c r="J15" i="43"/>
  <c r="J16" i="43"/>
  <c r="J18" i="43"/>
  <c r="J19" i="43"/>
  <c r="J20" i="43"/>
  <c r="J23" i="43"/>
  <c r="J2" i="43"/>
  <c r="J3" i="43"/>
  <c r="J4" i="43"/>
  <c r="C25" i="7" l="1"/>
  <c r="C25" i="9" s="1"/>
  <c r="B25" i="7"/>
  <c r="C63" i="12"/>
  <c r="D62" i="12"/>
  <c r="C24" i="7" s="1"/>
  <c r="C62" i="12"/>
  <c r="B24" i="7" s="1"/>
  <c r="F30" i="1"/>
  <c r="K35" i="43" a="1"/>
  <c r="K35" i="43" s="1"/>
  <c r="K4" i="43" a="1"/>
  <c r="K4" i="43" s="1"/>
  <c r="K3" i="43" a="1"/>
  <c r="K3" i="43" s="1"/>
  <c r="K2" i="43" a="1"/>
  <c r="K2" i="43" s="1"/>
  <c r="D56" i="12"/>
  <c r="C56" i="12"/>
  <c r="K19" i="43" a="1"/>
  <c r="K19" i="43" s="1"/>
  <c r="K6" i="43" a="1"/>
  <c r="K6" i="43" s="1"/>
  <c r="K5" i="43" a="1"/>
  <c r="K5" i="43" s="1"/>
  <c r="D63" i="12"/>
  <c r="K36" i="43" a="1"/>
  <c r="K36" i="43" s="1"/>
  <c r="K50" i="43" a="1"/>
  <c r="K50" i="43" s="1"/>
  <c r="K39" i="43" a="1"/>
  <c r="K39" i="43" s="1"/>
  <c r="K49" i="43" a="1"/>
  <c r="K49" i="43" s="1"/>
  <c r="L48" i="1"/>
  <c r="C18" i="7" s="1"/>
  <c r="C70" i="7" s="1"/>
  <c r="K23" i="43" a="1"/>
  <c r="K23" i="43" s="1"/>
  <c r="K48" i="43" a="1"/>
  <c r="K48" i="43" s="1"/>
  <c r="K37" i="43" a="1"/>
  <c r="K37" i="43" s="1"/>
  <c r="K47" i="43" a="1"/>
  <c r="K47" i="43" s="1"/>
  <c r="K46" i="43" a="1"/>
  <c r="K46" i="43" s="1"/>
  <c r="K43" i="43" a="1"/>
  <c r="K43" i="43" s="1"/>
  <c r="K38" i="43" a="1"/>
  <c r="K38" i="43" s="1"/>
  <c r="K45" i="43" a="1"/>
  <c r="K45" i="43" s="1"/>
  <c r="K42" i="43" a="1"/>
  <c r="K42" i="43" s="1"/>
  <c r="K41" i="43" a="1"/>
  <c r="K41" i="43" s="1"/>
  <c r="K44" i="43" a="1"/>
  <c r="K44" i="43" s="1"/>
  <c r="K40" i="43" a="1"/>
  <c r="K40" i="43" s="1"/>
  <c r="L47" i="1"/>
  <c r="B18" i="7" s="1"/>
  <c r="O47" i="1"/>
  <c r="O48" i="1"/>
  <c r="O46" i="1"/>
  <c r="C9" i="15"/>
  <c r="U9" i="15" s="1"/>
  <c r="L46" i="1"/>
  <c r="K12" i="43" a="1"/>
  <c r="K12" i="43" s="1"/>
  <c r="K14" i="43" a="1"/>
  <c r="K14" i="43" s="1"/>
  <c r="K13" i="43" a="1"/>
  <c r="K13" i="43" s="1"/>
  <c r="K15" i="43" a="1"/>
  <c r="K15" i="43" s="1"/>
  <c r="K9" i="43" a="1"/>
  <c r="K9" i="43" s="1"/>
  <c r="K8" i="43" a="1"/>
  <c r="K8" i="43" s="1"/>
  <c r="K7" i="43" a="1"/>
  <c r="K7" i="43" s="1"/>
  <c r="K20" i="43" a="1"/>
  <c r="K20" i="43" s="1"/>
  <c r="K18" i="43" a="1"/>
  <c r="K18" i="43" s="1"/>
  <c r="K16" i="43" a="1"/>
  <c r="K16" i="43" s="1"/>
  <c r="S9" i="42"/>
  <c r="U9" i="42"/>
  <c r="S10" i="42"/>
  <c r="U10" i="42"/>
  <c r="S11" i="42"/>
  <c r="U11" i="42"/>
  <c r="S12" i="42"/>
  <c r="U12" i="42"/>
  <c r="S13" i="42"/>
  <c r="U13" i="42"/>
  <c r="S14" i="42"/>
  <c r="U14" i="42"/>
  <c r="D14" i="42"/>
  <c r="D13" i="42"/>
  <c r="D12" i="42"/>
  <c r="D11" i="42"/>
  <c r="D10" i="42"/>
  <c r="D9" i="42"/>
  <c r="B14" i="42"/>
  <c r="B13" i="42"/>
  <c r="B12" i="42"/>
  <c r="B11" i="42"/>
  <c r="B10" i="42"/>
  <c r="B9" i="42"/>
  <c r="AF8" i="42"/>
  <c r="O8" i="42"/>
  <c r="AA65" i="15"/>
  <c r="Z8" i="26"/>
  <c r="Z9" i="26"/>
  <c r="Z10" i="26"/>
  <c r="Z11" i="26"/>
  <c r="Z12" i="26"/>
  <c r="Z13" i="26"/>
  <c r="Z14" i="26"/>
  <c r="Z15" i="26"/>
  <c r="Z16" i="26"/>
  <c r="Z17" i="26"/>
  <c r="Z7" i="26"/>
  <c r="X8" i="26"/>
  <c r="X9" i="26"/>
  <c r="X10" i="26"/>
  <c r="X11" i="26"/>
  <c r="X12" i="26"/>
  <c r="X13" i="26"/>
  <c r="X14" i="26"/>
  <c r="X15" i="26"/>
  <c r="X16" i="26"/>
  <c r="X17" i="26"/>
  <c r="X7" i="26"/>
  <c r="W8" i="26"/>
  <c r="Y8" i="26"/>
  <c r="W9" i="26"/>
  <c r="Y9" i="26"/>
  <c r="W10" i="26"/>
  <c r="Y10" i="26"/>
  <c r="W11" i="26"/>
  <c r="Y11" i="26"/>
  <c r="W12" i="26"/>
  <c r="Y12" i="26"/>
  <c r="W13" i="26"/>
  <c r="Y13" i="26"/>
  <c r="W14" i="26"/>
  <c r="Y14" i="26"/>
  <c r="W15" i="26"/>
  <c r="Y15" i="26"/>
  <c r="W16" i="26"/>
  <c r="Y16" i="26"/>
  <c r="W17" i="26"/>
  <c r="Y17" i="26"/>
  <c r="Y7" i="26"/>
  <c r="W7" i="26"/>
  <c r="B76" i="7" l="1"/>
  <c r="B46" i="9" s="1"/>
  <c r="B24" i="9"/>
  <c r="C24" i="9"/>
  <c r="C76" i="7"/>
  <c r="C46" i="9" s="1"/>
  <c r="B25" i="9"/>
  <c r="A25" i="7"/>
  <c r="C59" i="12"/>
  <c r="D59" i="12"/>
  <c r="B70" i="7"/>
  <c r="A70" i="7" s="1"/>
  <c r="A18" i="7"/>
  <c r="C58" i="12"/>
  <c r="D58" i="12"/>
  <c r="L9" i="15"/>
  <c r="I9" i="15"/>
  <c r="R9" i="15"/>
  <c r="D47" i="7"/>
  <c r="D99" i="7" s="1"/>
  <c r="F18" i="1"/>
  <c r="C15" i="15" l="1"/>
  <c r="U15" i="15" s="1"/>
  <c r="U19" i="15" s="1"/>
  <c r="D15" i="15"/>
  <c r="E22" i="12"/>
  <c r="G13" i="27"/>
  <c r="H16" i="27" s="1"/>
  <c r="K37" i="13"/>
  <c r="C15" i="1"/>
  <c r="K20" i="27"/>
  <c r="K21" i="27"/>
  <c r="K22" i="27"/>
  <c r="K23" i="27"/>
  <c r="K24" i="27"/>
  <c r="K25" i="27"/>
  <c r="K27" i="27"/>
  <c r="K28" i="27"/>
  <c r="K29" i="27"/>
  <c r="K30" i="27"/>
  <c r="K31" i="27"/>
  <c r="K32" i="27"/>
  <c r="K33" i="27"/>
  <c r="K35" i="27"/>
  <c r="K36" i="27"/>
  <c r="K37" i="27"/>
  <c r="K38" i="27"/>
  <c r="K39" i="27"/>
  <c r="K40" i="27"/>
  <c r="K41" i="27"/>
  <c r="K42" i="27"/>
  <c r="K43" i="27"/>
  <c r="K44" i="27"/>
  <c r="K19" i="27"/>
  <c r="C12" i="27"/>
  <c r="D12" i="27"/>
  <c r="D17" i="27"/>
  <c r="C17" i="27"/>
  <c r="A10" i="27"/>
  <c r="B9" i="27"/>
  <c r="A9" i="27"/>
  <c r="B8" i="27"/>
  <c r="A8" i="27"/>
  <c r="B7" i="27"/>
  <c r="A7" i="27"/>
  <c r="B6" i="27"/>
  <c r="A6" i="27"/>
  <c r="B5" i="27"/>
  <c r="A5" i="27"/>
  <c r="B4" i="27"/>
  <c r="A4" i="27"/>
  <c r="B3" i="27"/>
  <c r="A3" i="27"/>
  <c r="B2" i="27"/>
  <c r="A2" i="27"/>
  <c r="G26" i="27" l="1"/>
  <c r="V19" i="15"/>
  <c r="E23" i="27"/>
  <c r="E26" i="27"/>
  <c r="F26" i="27" s="1"/>
  <c r="H36" i="13" s="1"/>
  <c r="I36" i="13" s="1"/>
  <c r="F36" i="13"/>
  <c r="F17" i="13"/>
  <c r="F35" i="13"/>
  <c r="F16" i="13"/>
  <c r="E21" i="27"/>
  <c r="F21" i="27" s="1"/>
  <c r="G34" i="27"/>
  <c r="E34" i="27"/>
  <c r="F34" i="27" s="1"/>
  <c r="E32" i="27"/>
  <c r="F32" i="27" s="1"/>
  <c r="E19" i="27"/>
  <c r="F19" i="27" s="1"/>
  <c r="E28" i="27"/>
  <c r="F28" i="27" s="1"/>
  <c r="E33" i="27"/>
  <c r="F33" i="27" s="1"/>
  <c r="G44" i="27"/>
  <c r="G19" i="27"/>
  <c r="E20" i="27"/>
  <c r="G23" i="27"/>
  <c r="E24" i="27"/>
  <c r="F24" i="27" s="1"/>
  <c r="G24" i="27"/>
  <c r="E25" i="27"/>
  <c r="F25" i="27" s="1"/>
  <c r="G25" i="27"/>
  <c r="E27" i="27"/>
  <c r="F27" i="27" s="1"/>
  <c r="G27" i="27"/>
  <c r="G28" i="27"/>
  <c r="E29" i="27"/>
  <c r="F29" i="27" s="1"/>
  <c r="G29" i="27"/>
  <c r="E30" i="27"/>
  <c r="F30" i="27" s="1"/>
  <c r="G30" i="27"/>
  <c r="E31" i="27"/>
  <c r="F31" i="27" s="1"/>
  <c r="G31" i="27"/>
  <c r="G32" i="27"/>
  <c r="G33" i="27"/>
  <c r="E35" i="27"/>
  <c r="F35" i="27" s="1"/>
  <c r="G35" i="27"/>
  <c r="E36" i="27"/>
  <c r="F36" i="27" s="1"/>
  <c r="G36" i="27"/>
  <c r="E37" i="27"/>
  <c r="F37" i="27" s="1"/>
  <c r="G37" i="27"/>
  <c r="E38" i="27"/>
  <c r="F38" i="27" s="1"/>
  <c r="G38" i="27"/>
  <c r="E39" i="27"/>
  <c r="F39" i="27" s="1"/>
  <c r="G39" i="27"/>
  <c r="E40" i="27"/>
  <c r="F40" i="27" s="1"/>
  <c r="G40" i="27"/>
  <c r="E41" i="27"/>
  <c r="F41" i="27" s="1"/>
  <c r="G41" i="27"/>
  <c r="E42" i="27"/>
  <c r="F42" i="27" s="1"/>
  <c r="G42" i="27"/>
  <c r="E43" i="27"/>
  <c r="F43" i="27" s="1"/>
  <c r="G43" i="27"/>
  <c r="E44" i="27"/>
  <c r="F44" i="27" s="1"/>
  <c r="G20" i="27"/>
  <c r="G21" i="27"/>
  <c r="E22" i="27"/>
  <c r="F22" i="27" s="1"/>
  <c r="G22" i="27"/>
  <c r="H23" i="27" l="1"/>
  <c r="I23" i="27" s="1"/>
  <c r="H17" i="13"/>
  <c r="I17" i="13" s="1"/>
  <c r="H26" i="27"/>
  <c r="I26" i="27" s="1"/>
  <c r="H34" i="27"/>
  <c r="I34" i="27" s="1"/>
  <c r="H35" i="13"/>
  <c r="I35" i="13" s="1"/>
  <c r="H16" i="13"/>
  <c r="I16" i="13" s="1"/>
  <c r="H21" i="27"/>
  <c r="I21" i="27" s="1"/>
  <c r="H20" i="27"/>
  <c r="I20" i="27" s="1"/>
  <c r="H43" i="27"/>
  <c r="I43" i="27" s="1"/>
  <c r="H42" i="27"/>
  <c r="I42" i="27" s="1"/>
  <c r="H41" i="27"/>
  <c r="I41" i="27" s="1"/>
  <c r="H40" i="27"/>
  <c r="I40" i="27" s="1"/>
  <c r="H39" i="27"/>
  <c r="I39" i="27" s="1"/>
  <c r="H38" i="27"/>
  <c r="I38" i="27" s="1"/>
  <c r="H37" i="27"/>
  <c r="I37" i="27" s="1"/>
  <c r="H36" i="27"/>
  <c r="I36" i="27" s="1"/>
  <c r="H35" i="27"/>
  <c r="I35" i="27" s="1"/>
  <c r="H33" i="27"/>
  <c r="I33" i="27" s="1"/>
  <c r="H32" i="27"/>
  <c r="I32" i="27" s="1"/>
  <c r="H31" i="27"/>
  <c r="I31" i="27" s="1"/>
  <c r="H30" i="27"/>
  <c r="I30" i="27" s="1"/>
  <c r="H29" i="27"/>
  <c r="I29" i="27" s="1"/>
  <c r="H28" i="27"/>
  <c r="I28" i="27" s="1"/>
  <c r="H27" i="27"/>
  <c r="I27" i="27" s="1"/>
  <c r="H25" i="27"/>
  <c r="I25" i="27" s="1"/>
  <c r="H24" i="27"/>
  <c r="I24" i="27" s="1"/>
  <c r="H19" i="27"/>
  <c r="I19" i="27" s="1"/>
  <c r="H22" i="27"/>
  <c r="I22" i="27" s="1"/>
  <c r="H44" i="27"/>
  <c r="I44" i="27" s="1"/>
  <c r="O17" i="13" l="1"/>
  <c r="AB53" i="15"/>
  <c r="Y53" i="15"/>
  <c r="AC59" i="15"/>
  <c r="AC58" i="15"/>
  <c r="G44" i="12"/>
  <c r="O13" i="1" l="1"/>
  <c r="B11" i="13"/>
  <c r="H11" i="13" s="1"/>
  <c r="B12" i="13"/>
  <c r="H12" i="13" s="1"/>
  <c r="B13" i="13"/>
  <c r="H13" i="13" s="1"/>
  <c r="B14" i="13"/>
  <c r="H14" i="13" s="1"/>
  <c r="B15" i="13"/>
  <c r="H15" i="13" s="1"/>
  <c r="B18" i="13"/>
  <c r="H18" i="13" s="1"/>
  <c r="B19" i="13"/>
  <c r="H19" i="13" s="1"/>
  <c r="B20" i="13"/>
  <c r="H20" i="13" s="1"/>
  <c r="B21" i="13"/>
  <c r="H21" i="13" s="1"/>
  <c r="B22" i="13"/>
  <c r="B23" i="13"/>
  <c r="H23" i="13" s="1"/>
  <c r="B24" i="13"/>
  <c r="B25" i="13"/>
  <c r="H25" i="13" s="1"/>
  <c r="B10" i="13"/>
  <c r="H10" i="13" s="1"/>
  <c r="H22" i="13" l="1"/>
  <c r="H24" i="13"/>
  <c r="D22" i="12"/>
  <c r="D23" i="12"/>
  <c r="E23" i="12"/>
  <c r="D24" i="12"/>
  <c r="E24" i="12"/>
  <c r="D25" i="12"/>
  <c r="D26" i="12"/>
  <c r="D27" i="12"/>
  <c r="E27" i="12"/>
  <c r="D28" i="12"/>
  <c r="E28" i="12"/>
  <c r="D29" i="12"/>
  <c r="E29" i="12"/>
  <c r="D30" i="12"/>
  <c r="E30" i="12"/>
  <c r="D31" i="12"/>
  <c r="E31" i="12"/>
  <c r="D32" i="12"/>
  <c r="E32" i="12"/>
  <c r="D33" i="12"/>
  <c r="E33" i="12"/>
  <c r="D34" i="12"/>
  <c r="E34" i="12"/>
  <c r="D35" i="12"/>
  <c r="E35" i="12"/>
  <c r="D36" i="12"/>
  <c r="E36" i="12"/>
  <c r="D37" i="12"/>
  <c r="E37" i="12"/>
  <c r="D38" i="12"/>
  <c r="E38" i="12"/>
  <c r="D39" i="12"/>
  <c r="E39" i="12"/>
  <c r="D40" i="12"/>
  <c r="E40" i="12"/>
  <c r="D41" i="12"/>
  <c r="E41" i="12"/>
  <c r="G22" i="12"/>
  <c r="H22" i="12"/>
  <c r="G23" i="12"/>
  <c r="H23" i="12"/>
  <c r="G24" i="12"/>
  <c r="H24" i="12"/>
  <c r="G25" i="12"/>
  <c r="H25" i="12"/>
  <c r="G26" i="12"/>
  <c r="H26" i="12"/>
  <c r="G27" i="12"/>
  <c r="H27" i="12"/>
  <c r="G28" i="12"/>
  <c r="H28" i="12"/>
  <c r="G29" i="12"/>
  <c r="H29" i="12"/>
  <c r="G30" i="12"/>
  <c r="H30" i="12"/>
  <c r="G31" i="12"/>
  <c r="H31" i="12"/>
  <c r="G32" i="12"/>
  <c r="H32" i="12"/>
  <c r="G33" i="12"/>
  <c r="H33" i="12"/>
  <c r="G34" i="12"/>
  <c r="H34" i="12"/>
  <c r="G35" i="12"/>
  <c r="H35" i="12"/>
  <c r="G36" i="12"/>
  <c r="H36" i="12"/>
  <c r="G37" i="12"/>
  <c r="H37" i="12"/>
  <c r="G38" i="12"/>
  <c r="H38" i="12"/>
  <c r="G39" i="12"/>
  <c r="H39" i="12"/>
  <c r="G40" i="12"/>
  <c r="H40" i="12"/>
  <c r="G41" i="12"/>
  <c r="H41" i="12"/>
  <c r="AG26" i="15" l="1"/>
  <c r="AG27" i="15" s="1"/>
  <c r="AG28" i="15" s="1"/>
  <c r="AA8" i="42"/>
  <c r="J8" i="42"/>
  <c r="E35" i="9" l="1"/>
  <c r="C13" i="7"/>
  <c r="C13" i="9" s="1"/>
  <c r="B13" i="7"/>
  <c r="K39" i="13"/>
  <c r="K40" i="13"/>
  <c r="E39" i="13"/>
  <c r="E40" i="13"/>
  <c r="E41" i="13"/>
  <c r="E42" i="13"/>
  <c r="D39" i="13"/>
  <c r="D40" i="13"/>
  <c r="D41" i="13"/>
  <c r="D42" i="13"/>
  <c r="C39" i="13"/>
  <c r="C40" i="13"/>
  <c r="C41" i="13"/>
  <c r="B39" i="13"/>
  <c r="B40" i="13"/>
  <c r="B13" i="9" l="1"/>
  <c r="A13" i="7"/>
  <c r="C65" i="7"/>
  <c r="C35" i="9" s="1"/>
  <c r="B65" i="7"/>
  <c r="N34" i="11"/>
  <c r="M34" i="11"/>
  <c r="O34" i="11" s="1"/>
  <c r="P34" i="11" s="1"/>
  <c r="L34" i="11"/>
  <c r="K34" i="11"/>
  <c r="H34" i="11"/>
  <c r="G34" i="11"/>
  <c r="E34" i="11"/>
  <c r="F34" i="11" s="1"/>
  <c r="D34" i="11"/>
  <c r="R33" i="11"/>
  <c r="N33" i="11"/>
  <c r="M33" i="11"/>
  <c r="O33" i="11" s="1"/>
  <c r="P33" i="11" s="1"/>
  <c r="L33" i="11"/>
  <c r="K33" i="11"/>
  <c r="H33" i="11"/>
  <c r="F33" i="11"/>
  <c r="G33" i="11" s="1"/>
  <c r="D33" i="11"/>
  <c r="E33" i="11" s="1"/>
  <c r="N32" i="11"/>
  <c r="M32" i="11"/>
  <c r="O32" i="11" s="1"/>
  <c r="P32" i="11" s="1"/>
  <c r="Q32" i="11" s="1"/>
  <c r="L32" i="11"/>
  <c r="K32" i="11"/>
  <c r="R32" i="11" s="1"/>
  <c r="H32" i="11"/>
  <c r="E32" i="11"/>
  <c r="F32" i="11" s="1"/>
  <c r="G32" i="11" s="1"/>
  <c r="D32" i="11"/>
  <c r="R31" i="11"/>
  <c r="N31" i="11"/>
  <c r="M31" i="11"/>
  <c r="L31" i="11"/>
  <c r="K31" i="11"/>
  <c r="H31" i="11"/>
  <c r="D31" i="11"/>
  <c r="E31" i="11" s="1"/>
  <c r="F31" i="11" s="1"/>
  <c r="G31" i="11" s="1"/>
  <c r="N30" i="11"/>
  <c r="M30" i="11"/>
  <c r="O30" i="11" s="1"/>
  <c r="P30" i="11" s="1"/>
  <c r="L30" i="11"/>
  <c r="K30" i="11"/>
  <c r="H30" i="11"/>
  <c r="G30" i="11"/>
  <c r="E30" i="11"/>
  <c r="F30" i="11" s="1"/>
  <c r="D30" i="11"/>
  <c r="R29" i="11"/>
  <c r="N29" i="11"/>
  <c r="M29" i="11"/>
  <c r="O29" i="11" s="1"/>
  <c r="P29" i="11" s="1"/>
  <c r="L29" i="11"/>
  <c r="K29" i="11"/>
  <c r="H29" i="11"/>
  <c r="F29" i="11"/>
  <c r="G29" i="11" s="1"/>
  <c r="D29" i="11"/>
  <c r="E29" i="11" s="1"/>
  <c r="N28" i="11"/>
  <c r="M28" i="11"/>
  <c r="O28" i="11" s="1"/>
  <c r="P28" i="11" s="1"/>
  <c r="Q28" i="11" s="1"/>
  <c r="L28" i="11"/>
  <c r="K28" i="11"/>
  <c r="R28" i="11" s="1"/>
  <c r="H28" i="11"/>
  <c r="E28" i="11"/>
  <c r="F28" i="11" s="1"/>
  <c r="G28" i="11" s="1"/>
  <c r="D28" i="11"/>
  <c r="R27" i="11"/>
  <c r="N27" i="11"/>
  <c r="M27" i="11"/>
  <c r="L27" i="11"/>
  <c r="K27" i="11"/>
  <c r="H27" i="11"/>
  <c r="D27" i="11"/>
  <c r="E27" i="11" s="1"/>
  <c r="F27" i="11" s="1"/>
  <c r="G27" i="11" s="1"/>
  <c r="N26" i="11"/>
  <c r="M26" i="11"/>
  <c r="O26" i="11" s="1"/>
  <c r="P26" i="11" s="1"/>
  <c r="L26" i="11"/>
  <c r="K26" i="11"/>
  <c r="H26" i="11"/>
  <c r="G26" i="11"/>
  <c r="E26" i="11"/>
  <c r="F26" i="11" s="1"/>
  <c r="D26" i="11"/>
  <c r="R25" i="11"/>
  <c r="N25" i="11"/>
  <c r="M25" i="11"/>
  <c r="O25" i="11" s="1"/>
  <c r="P25" i="11" s="1"/>
  <c r="L25" i="11"/>
  <c r="K25" i="11"/>
  <c r="H25" i="11"/>
  <c r="F25" i="11"/>
  <c r="G25" i="11" s="1"/>
  <c r="D25" i="11"/>
  <c r="E25" i="11" s="1"/>
  <c r="N24" i="11"/>
  <c r="M24" i="11"/>
  <c r="O24" i="11" s="1"/>
  <c r="P24" i="11" s="1"/>
  <c r="Q24" i="11" s="1"/>
  <c r="L24" i="11"/>
  <c r="K24" i="11"/>
  <c r="R24" i="11" s="1"/>
  <c r="H24" i="11"/>
  <c r="E24" i="11"/>
  <c r="F24" i="11" s="1"/>
  <c r="G24" i="11" s="1"/>
  <c r="D24" i="11"/>
  <c r="R23" i="11"/>
  <c r="N23" i="11"/>
  <c r="M23" i="11"/>
  <c r="L23" i="11"/>
  <c r="K23" i="11"/>
  <c r="H23" i="11"/>
  <c r="D23" i="11"/>
  <c r="E23" i="11" s="1"/>
  <c r="F23" i="11" s="1"/>
  <c r="G23" i="11" s="1"/>
  <c r="N22" i="11"/>
  <c r="M22" i="11"/>
  <c r="O22" i="11" s="1"/>
  <c r="P22" i="11" s="1"/>
  <c r="L22" i="11"/>
  <c r="K22" i="11"/>
  <c r="H22" i="11"/>
  <c r="G22" i="11"/>
  <c r="E22" i="11"/>
  <c r="F22" i="11" s="1"/>
  <c r="D22" i="11"/>
  <c r="R21" i="11"/>
  <c r="N21" i="11"/>
  <c r="M21" i="11"/>
  <c r="O21" i="11" s="1"/>
  <c r="P21" i="11" s="1"/>
  <c r="L21" i="11"/>
  <c r="K21" i="11"/>
  <c r="H21" i="11"/>
  <c r="F21" i="11"/>
  <c r="G21" i="11" s="1"/>
  <c r="D21" i="11"/>
  <c r="E21" i="11" s="1"/>
  <c r="N20" i="11"/>
  <c r="M20" i="11"/>
  <c r="O20" i="11" s="1"/>
  <c r="P20" i="11" s="1"/>
  <c r="Q20" i="11" s="1"/>
  <c r="L20" i="11"/>
  <c r="K20" i="11"/>
  <c r="R20" i="11" s="1"/>
  <c r="H20" i="11"/>
  <c r="E20" i="11"/>
  <c r="F20" i="11" s="1"/>
  <c r="G20" i="11" s="1"/>
  <c r="D20" i="11"/>
  <c r="R19" i="11"/>
  <c r="N19" i="11"/>
  <c r="M19" i="11"/>
  <c r="L19" i="11"/>
  <c r="K19" i="11"/>
  <c r="H19" i="11"/>
  <c r="D19" i="11"/>
  <c r="E19" i="11" s="1"/>
  <c r="F19" i="11" s="1"/>
  <c r="G19" i="11" s="1"/>
  <c r="N18" i="11"/>
  <c r="M18" i="11"/>
  <c r="O18" i="11" s="1"/>
  <c r="P18" i="11" s="1"/>
  <c r="L18" i="11"/>
  <c r="K18" i="11"/>
  <c r="H18" i="11"/>
  <c r="G18" i="11"/>
  <c r="E18" i="11"/>
  <c r="F18" i="11" s="1"/>
  <c r="D18" i="11"/>
  <c r="R17" i="11"/>
  <c r="N17" i="11"/>
  <c r="M17" i="11"/>
  <c r="O17" i="11" s="1"/>
  <c r="P17" i="11" s="1"/>
  <c r="L17" i="11"/>
  <c r="K17" i="11"/>
  <c r="H17" i="11"/>
  <c r="F17" i="11"/>
  <c r="G17" i="11" s="1"/>
  <c r="D17" i="11"/>
  <c r="E17" i="11" s="1"/>
  <c r="N16" i="11"/>
  <c r="M16" i="11"/>
  <c r="O16" i="11" s="1"/>
  <c r="P16" i="11" s="1"/>
  <c r="Q16" i="11" s="1"/>
  <c r="L16" i="11"/>
  <c r="K16" i="11"/>
  <c r="R16" i="11" s="1"/>
  <c r="H16" i="11"/>
  <c r="E16" i="11"/>
  <c r="F16" i="11" s="1"/>
  <c r="G16" i="11" s="1"/>
  <c r="D16" i="11"/>
  <c r="R15" i="11"/>
  <c r="N15" i="11"/>
  <c r="M15" i="11"/>
  <c r="L15" i="11"/>
  <c r="K15" i="11"/>
  <c r="H15" i="11"/>
  <c r="D15" i="11"/>
  <c r="E15" i="11" s="1"/>
  <c r="F15" i="11" s="1"/>
  <c r="G15" i="11" s="1"/>
  <c r="N14" i="11"/>
  <c r="M14" i="11"/>
  <c r="O14" i="11" s="1"/>
  <c r="P14" i="11" s="1"/>
  <c r="L14" i="11"/>
  <c r="K14" i="11"/>
  <c r="H14" i="11"/>
  <c r="G14" i="11"/>
  <c r="E14" i="11"/>
  <c r="F14" i="11" s="1"/>
  <c r="D14" i="11"/>
  <c r="R13" i="11"/>
  <c r="N13" i="11"/>
  <c r="M13" i="11"/>
  <c r="O13" i="11" s="1"/>
  <c r="P13" i="11" s="1"/>
  <c r="L13" i="11"/>
  <c r="K13" i="11"/>
  <c r="H13" i="11"/>
  <c r="F13" i="11"/>
  <c r="G13" i="11" s="1"/>
  <c r="D13" i="11"/>
  <c r="E13" i="11" s="1"/>
  <c r="N12" i="11"/>
  <c r="M12" i="11"/>
  <c r="O12" i="11" s="1"/>
  <c r="P12" i="11" s="1"/>
  <c r="Q12" i="11" s="1"/>
  <c r="L12" i="11"/>
  <c r="K12" i="11"/>
  <c r="R12" i="11" s="1"/>
  <c r="H12" i="11"/>
  <c r="E12" i="11"/>
  <c r="F12" i="11" s="1"/>
  <c r="G12" i="11" s="1"/>
  <c r="D12" i="11"/>
  <c r="R11" i="11"/>
  <c r="N11" i="11"/>
  <c r="M11" i="11"/>
  <c r="L11" i="11"/>
  <c r="K11" i="11"/>
  <c r="H11" i="11"/>
  <c r="D11" i="11"/>
  <c r="E11" i="11" s="1"/>
  <c r="F11" i="11" s="1"/>
  <c r="G11" i="11" s="1"/>
  <c r="N10" i="11"/>
  <c r="M10" i="11"/>
  <c r="L10" i="11"/>
  <c r="K10" i="11"/>
  <c r="R10" i="11" s="1"/>
  <c r="H10" i="11"/>
  <c r="D10" i="11"/>
  <c r="E10" i="11" s="1"/>
  <c r="F10" i="11" s="1"/>
  <c r="G10" i="11" s="1"/>
  <c r="N9" i="11"/>
  <c r="M9" i="11"/>
  <c r="O9" i="11" s="1"/>
  <c r="P9" i="11" s="1"/>
  <c r="L9" i="11"/>
  <c r="K9" i="11"/>
  <c r="H9" i="11"/>
  <c r="G9" i="11"/>
  <c r="E9" i="11"/>
  <c r="F9" i="11" s="1"/>
  <c r="D9" i="11"/>
  <c r="R8" i="11"/>
  <c r="N8" i="11"/>
  <c r="M8" i="11"/>
  <c r="O8" i="11" s="1"/>
  <c r="P8" i="11" s="1"/>
  <c r="L8" i="11"/>
  <c r="K8" i="11"/>
  <c r="H8" i="11"/>
  <c r="F8" i="11"/>
  <c r="G8" i="11" s="1"/>
  <c r="D8" i="11"/>
  <c r="E8" i="11" s="1"/>
  <c r="N7" i="11"/>
  <c r="M7" i="11"/>
  <c r="O7" i="11" s="1"/>
  <c r="P7" i="11" s="1"/>
  <c r="Q7" i="11" s="1"/>
  <c r="L7" i="11"/>
  <c r="K7" i="11"/>
  <c r="R7" i="11" s="1"/>
  <c r="H7" i="11"/>
  <c r="E7" i="11"/>
  <c r="F7" i="11" s="1"/>
  <c r="G7" i="11" s="1"/>
  <c r="D7" i="11"/>
  <c r="R6" i="11"/>
  <c r="N6" i="11"/>
  <c r="M6" i="11"/>
  <c r="L6" i="11"/>
  <c r="K6" i="11"/>
  <c r="H6" i="11"/>
  <c r="D6" i="11"/>
  <c r="E6" i="11" s="1"/>
  <c r="F6" i="11" s="1"/>
  <c r="G6" i="11" s="1"/>
  <c r="N5" i="11"/>
  <c r="M5" i="11"/>
  <c r="O5" i="11" s="1"/>
  <c r="P5" i="11" s="1"/>
  <c r="L5" i="11"/>
  <c r="K5" i="11"/>
  <c r="H5" i="11"/>
  <c r="G5" i="11"/>
  <c r="E5" i="11"/>
  <c r="F5" i="11" s="1"/>
  <c r="D5" i="11"/>
  <c r="R4" i="11"/>
  <c r="N4" i="11"/>
  <c r="M4" i="11"/>
  <c r="O4" i="11" s="1"/>
  <c r="P4" i="11" s="1"/>
  <c r="Q4" i="11" s="1"/>
  <c r="L4" i="11"/>
  <c r="K4" i="11"/>
  <c r="H4" i="11"/>
  <c r="F4" i="11"/>
  <c r="G4" i="11" s="1"/>
  <c r="D4" i="11"/>
  <c r="E4" i="11" s="1"/>
  <c r="P3" i="11"/>
  <c r="O524" i="38"/>
  <c r="AN523" i="38"/>
  <c r="AB523" i="38"/>
  <c r="P523" i="38"/>
  <c r="D523" i="38"/>
  <c r="AN522" i="38"/>
  <c r="AB522" i="38"/>
  <c r="P522" i="38"/>
  <c r="D522" i="38"/>
  <c r="AN519" i="38"/>
  <c r="AB519" i="38"/>
  <c r="P519" i="38"/>
  <c r="D519" i="38"/>
  <c r="AN518" i="38"/>
  <c r="AB518" i="38"/>
  <c r="P518" i="38"/>
  <c r="D518" i="38"/>
  <c r="O516" i="38"/>
  <c r="O518" i="38" s="1"/>
  <c r="O520" i="38" s="1"/>
  <c r="O522" i="38" s="1"/>
  <c r="AN515" i="38"/>
  <c r="AB515" i="38"/>
  <c r="P515" i="38"/>
  <c r="D515" i="38"/>
  <c r="AN514" i="38"/>
  <c r="AB514" i="38"/>
  <c r="P514" i="38"/>
  <c r="D514" i="38"/>
  <c r="O512" i="38"/>
  <c r="O514" i="38" s="1"/>
  <c r="AN511" i="38"/>
  <c r="AB511" i="38"/>
  <c r="P511" i="38"/>
  <c r="D511" i="38"/>
  <c r="AN510" i="38"/>
  <c r="AB510" i="38"/>
  <c r="P510" i="38"/>
  <c r="D510" i="38"/>
  <c r="AM508" i="38"/>
  <c r="AM510" i="38" s="1"/>
  <c r="AM512" i="38" s="1"/>
  <c r="AM514" i="38" s="1"/>
  <c r="AM516" i="38" s="1"/>
  <c r="AM518" i="38" s="1"/>
  <c r="AM520" i="38" s="1"/>
  <c r="AM522" i="38" s="1"/>
  <c r="AM524" i="38" s="1"/>
  <c r="AA508" i="38"/>
  <c r="AA510" i="38" s="1"/>
  <c r="AA512" i="38" s="1"/>
  <c r="AA514" i="38" s="1"/>
  <c r="AA516" i="38" s="1"/>
  <c r="AA518" i="38" s="1"/>
  <c r="AA520" i="38" s="1"/>
  <c r="AA522" i="38" s="1"/>
  <c r="AA524" i="38" s="1"/>
  <c r="O508" i="38"/>
  <c r="O510" i="38" s="1"/>
  <c r="C508" i="38"/>
  <c r="C510" i="38" s="1"/>
  <c r="C512" i="38" s="1"/>
  <c r="C514" i="38" s="1"/>
  <c r="C516" i="38" s="1"/>
  <c r="C518" i="38" s="1"/>
  <c r="C520" i="38" s="1"/>
  <c r="C522" i="38" s="1"/>
  <c r="C524" i="38" s="1"/>
  <c r="AN507" i="38"/>
  <c r="AB507" i="38"/>
  <c r="P507" i="38"/>
  <c r="D507" i="38"/>
  <c r="AN506" i="38"/>
  <c r="AB506" i="38"/>
  <c r="P506" i="38"/>
  <c r="D506" i="38"/>
  <c r="AN490" i="38"/>
  <c r="AB490" i="38"/>
  <c r="P490" i="38"/>
  <c r="D490" i="38"/>
  <c r="AN489" i="38"/>
  <c r="AB489" i="38"/>
  <c r="P489" i="38"/>
  <c r="D489" i="38"/>
  <c r="AN486" i="38"/>
  <c r="AB486" i="38"/>
  <c r="P486" i="38"/>
  <c r="D486" i="38"/>
  <c r="AN485" i="38"/>
  <c r="AB485" i="38"/>
  <c r="P485" i="38"/>
  <c r="D485" i="38"/>
  <c r="O483" i="38"/>
  <c r="O485" i="38" s="1"/>
  <c r="O487" i="38" s="1"/>
  <c r="O489" i="38" s="1"/>
  <c r="O491" i="38" s="1"/>
  <c r="AN482" i="38"/>
  <c r="AB482" i="38"/>
  <c r="P482" i="38"/>
  <c r="D482" i="38"/>
  <c r="AN481" i="38"/>
  <c r="AB481" i="38"/>
  <c r="P481" i="38"/>
  <c r="D481" i="38"/>
  <c r="O479" i="38"/>
  <c r="O481" i="38" s="1"/>
  <c r="AN478" i="38"/>
  <c r="AB478" i="38"/>
  <c r="P478" i="38"/>
  <c r="D478" i="38"/>
  <c r="AN477" i="38"/>
  <c r="AB477" i="38"/>
  <c r="P477" i="38"/>
  <c r="D477" i="38"/>
  <c r="AM475" i="38"/>
  <c r="AM477" i="38" s="1"/>
  <c r="AM479" i="38" s="1"/>
  <c r="AM481" i="38" s="1"/>
  <c r="AM483" i="38" s="1"/>
  <c r="AM485" i="38" s="1"/>
  <c r="AM487" i="38" s="1"/>
  <c r="AM489" i="38" s="1"/>
  <c r="AM491" i="38" s="1"/>
  <c r="AA475" i="38"/>
  <c r="AA477" i="38" s="1"/>
  <c r="AA479" i="38" s="1"/>
  <c r="AA481" i="38" s="1"/>
  <c r="AA483" i="38" s="1"/>
  <c r="AA485" i="38" s="1"/>
  <c r="AA487" i="38" s="1"/>
  <c r="AA489" i="38" s="1"/>
  <c r="AA491" i="38" s="1"/>
  <c r="O475" i="38"/>
  <c r="O477" i="38" s="1"/>
  <c r="C475" i="38"/>
  <c r="C477" i="38" s="1"/>
  <c r="C479" i="38" s="1"/>
  <c r="C481" i="38" s="1"/>
  <c r="C483" i="38" s="1"/>
  <c r="C485" i="38" s="1"/>
  <c r="C487" i="38" s="1"/>
  <c r="C489" i="38" s="1"/>
  <c r="C491" i="38" s="1"/>
  <c r="AN474" i="38"/>
  <c r="AB474" i="38"/>
  <c r="P474" i="38"/>
  <c r="D474" i="38"/>
  <c r="AN473" i="38"/>
  <c r="AB473" i="38"/>
  <c r="P473" i="38"/>
  <c r="D473" i="38"/>
  <c r="O458" i="38"/>
  <c r="AN457" i="38"/>
  <c r="AB457" i="38"/>
  <c r="P457" i="38"/>
  <c r="D457" i="38"/>
  <c r="AN456" i="38"/>
  <c r="AB456" i="38"/>
  <c r="P456" i="38"/>
  <c r="D456" i="38"/>
  <c r="AN453" i="38"/>
  <c r="AB453" i="38"/>
  <c r="P453" i="38"/>
  <c r="D453" i="38"/>
  <c r="AN452" i="38"/>
  <c r="AB452" i="38"/>
  <c r="P452" i="38"/>
  <c r="D452" i="38"/>
  <c r="O450" i="38"/>
  <c r="O452" i="38" s="1"/>
  <c r="O454" i="38" s="1"/>
  <c r="O456" i="38" s="1"/>
  <c r="AN449" i="38"/>
  <c r="AB449" i="38"/>
  <c r="P449" i="38"/>
  <c r="D449" i="38"/>
  <c r="AN448" i="38"/>
  <c r="AB448" i="38"/>
  <c r="P448" i="38"/>
  <c r="D448" i="38"/>
  <c r="O446" i="38"/>
  <c r="O448" i="38" s="1"/>
  <c r="AN445" i="38"/>
  <c r="AB445" i="38"/>
  <c r="P445" i="38"/>
  <c r="D445" i="38"/>
  <c r="AN444" i="38"/>
  <c r="AB444" i="38"/>
  <c r="P444" i="38"/>
  <c r="D444" i="38"/>
  <c r="AM442" i="38"/>
  <c r="AM444" i="38" s="1"/>
  <c r="AM446" i="38" s="1"/>
  <c r="AM448" i="38" s="1"/>
  <c r="AM450" i="38" s="1"/>
  <c r="AM452" i="38" s="1"/>
  <c r="AM454" i="38" s="1"/>
  <c r="AM456" i="38" s="1"/>
  <c r="AM458" i="38" s="1"/>
  <c r="AA442" i="38"/>
  <c r="AA444" i="38" s="1"/>
  <c r="AA446" i="38" s="1"/>
  <c r="AA448" i="38" s="1"/>
  <c r="AA450" i="38" s="1"/>
  <c r="AA452" i="38" s="1"/>
  <c r="AA454" i="38" s="1"/>
  <c r="AA456" i="38" s="1"/>
  <c r="AA458" i="38" s="1"/>
  <c r="O442" i="38"/>
  <c r="O444" i="38" s="1"/>
  <c r="C442" i="38"/>
  <c r="C444" i="38" s="1"/>
  <c r="C446" i="38" s="1"/>
  <c r="C448" i="38" s="1"/>
  <c r="C450" i="38" s="1"/>
  <c r="C452" i="38" s="1"/>
  <c r="C454" i="38" s="1"/>
  <c r="C456" i="38" s="1"/>
  <c r="C458" i="38" s="1"/>
  <c r="AN441" i="38"/>
  <c r="AB441" i="38"/>
  <c r="P441" i="38"/>
  <c r="D441" i="38"/>
  <c r="AN440" i="38"/>
  <c r="AB440" i="38"/>
  <c r="P440" i="38"/>
  <c r="D440" i="38"/>
  <c r="AN424" i="38"/>
  <c r="AB424" i="38"/>
  <c r="P424" i="38"/>
  <c r="D424" i="38"/>
  <c r="AN423" i="38"/>
  <c r="AB423" i="38"/>
  <c r="P423" i="38"/>
  <c r="D423" i="38"/>
  <c r="AN420" i="38"/>
  <c r="AB420" i="38"/>
  <c r="P420" i="38"/>
  <c r="D420" i="38"/>
  <c r="AN419" i="38"/>
  <c r="AB419" i="38"/>
  <c r="P419" i="38"/>
  <c r="D419" i="38"/>
  <c r="O417" i="38"/>
  <c r="O419" i="38" s="1"/>
  <c r="O421" i="38" s="1"/>
  <c r="O423" i="38" s="1"/>
  <c r="O425" i="38" s="1"/>
  <c r="AN416" i="38"/>
  <c r="AB416" i="38"/>
  <c r="P416" i="38"/>
  <c r="D416" i="38"/>
  <c r="AN415" i="38"/>
  <c r="AB415" i="38"/>
  <c r="P415" i="38"/>
  <c r="D415" i="38"/>
  <c r="O413" i="38"/>
  <c r="O415" i="38" s="1"/>
  <c r="AN412" i="38"/>
  <c r="AB412" i="38"/>
  <c r="P412" i="38"/>
  <c r="D412" i="38"/>
  <c r="AN411" i="38"/>
  <c r="AB411" i="38"/>
  <c r="P411" i="38"/>
  <c r="D411" i="38"/>
  <c r="AM409" i="38"/>
  <c r="AM411" i="38" s="1"/>
  <c r="AM413" i="38" s="1"/>
  <c r="AM415" i="38" s="1"/>
  <c r="AM417" i="38" s="1"/>
  <c r="AM419" i="38" s="1"/>
  <c r="AM421" i="38" s="1"/>
  <c r="AM423" i="38" s="1"/>
  <c r="AM425" i="38" s="1"/>
  <c r="AA409" i="38"/>
  <c r="AA411" i="38" s="1"/>
  <c r="AA413" i="38" s="1"/>
  <c r="AA415" i="38" s="1"/>
  <c r="AA417" i="38" s="1"/>
  <c r="AA419" i="38" s="1"/>
  <c r="AA421" i="38" s="1"/>
  <c r="AA423" i="38" s="1"/>
  <c r="AA425" i="38" s="1"/>
  <c r="O409" i="38"/>
  <c r="O411" i="38" s="1"/>
  <c r="C409" i="38"/>
  <c r="C411" i="38" s="1"/>
  <c r="C413" i="38" s="1"/>
  <c r="C415" i="38" s="1"/>
  <c r="C417" i="38" s="1"/>
  <c r="C419" i="38" s="1"/>
  <c r="C421" i="38" s="1"/>
  <c r="C423" i="38" s="1"/>
  <c r="C425" i="38" s="1"/>
  <c r="AN408" i="38"/>
  <c r="AB408" i="38"/>
  <c r="P408" i="38"/>
  <c r="D408" i="38"/>
  <c r="AN407" i="38"/>
  <c r="AB407" i="38"/>
  <c r="P407" i="38"/>
  <c r="D407" i="38"/>
  <c r="O392" i="38"/>
  <c r="AN391" i="38"/>
  <c r="AB391" i="38"/>
  <c r="P391" i="38"/>
  <c r="D391" i="38"/>
  <c r="AN390" i="38"/>
  <c r="AB390" i="38"/>
  <c r="P390" i="38"/>
  <c r="D390" i="38"/>
  <c r="AN387" i="38"/>
  <c r="AB387" i="38"/>
  <c r="P387" i="38"/>
  <c r="D387" i="38"/>
  <c r="AN386" i="38"/>
  <c r="AB386" i="38"/>
  <c r="P386" i="38"/>
  <c r="D386" i="38"/>
  <c r="AN383" i="38"/>
  <c r="AB383" i="38"/>
  <c r="P383" i="38"/>
  <c r="D383" i="38"/>
  <c r="AN382" i="38"/>
  <c r="AB382" i="38"/>
  <c r="P382" i="38"/>
  <c r="D382" i="38"/>
  <c r="AM380" i="38"/>
  <c r="AM382" i="38" s="1"/>
  <c r="AM384" i="38" s="1"/>
  <c r="AM386" i="38" s="1"/>
  <c r="AM388" i="38" s="1"/>
  <c r="AM390" i="38" s="1"/>
  <c r="AM392" i="38" s="1"/>
  <c r="AN379" i="38"/>
  <c r="AB379" i="38"/>
  <c r="P379" i="38"/>
  <c r="D379" i="38"/>
  <c r="AN378" i="38"/>
  <c r="AB378" i="38"/>
  <c r="P378" i="38"/>
  <c r="D378" i="38"/>
  <c r="AM376" i="38"/>
  <c r="AM378" i="38" s="1"/>
  <c r="AA376" i="38"/>
  <c r="AA378" i="38" s="1"/>
  <c r="AA380" i="38" s="1"/>
  <c r="AA382" i="38" s="1"/>
  <c r="AA384" i="38" s="1"/>
  <c r="AA386" i="38" s="1"/>
  <c r="AA388" i="38" s="1"/>
  <c r="AA390" i="38" s="1"/>
  <c r="AA392" i="38" s="1"/>
  <c r="O376" i="38"/>
  <c r="O378" i="38" s="1"/>
  <c r="O380" i="38" s="1"/>
  <c r="O382" i="38" s="1"/>
  <c r="O384" i="38" s="1"/>
  <c r="O386" i="38" s="1"/>
  <c r="O388" i="38" s="1"/>
  <c r="O390" i="38" s="1"/>
  <c r="C376" i="38"/>
  <c r="C378" i="38" s="1"/>
  <c r="C380" i="38" s="1"/>
  <c r="C382" i="38" s="1"/>
  <c r="C384" i="38" s="1"/>
  <c r="C386" i="38" s="1"/>
  <c r="C388" i="38" s="1"/>
  <c r="C390" i="38" s="1"/>
  <c r="C392" i="38" s="1"/>
  <c r="AN375" i="38"/>
  <c r="AB375" i="38"/>
  <c r="P375" i="38"/>
  <c r="D375" i="38"/>
  <c r="AN374" i="38"/>
  <c r="AB374" i="38"/>
  <c r="P374" i="38"/>
  <c r="D374" i="38"/>
  <c r="AN358" i="38"/>
  <c r="AB358" i="38"/>
  <c r="P358" i="38"/>
  <c r="D358" i="38"/>
  <c r="AN357" i="38"/>
  <c r="AB357" i="38"/>
  <c r="P357" i="38"/>
  <c r="D357" i="38"/>
  <c r="AN354" i="38"/>
  <c r="AB354" i="38"/>
  <c r="P354" i="38"/>
  <c r="D354" i="38"/>
  <c r="AN353" i="38"/>
  <c r="AB353" i="38"/>
  <c r="P353" i="38"/>
  <c r="D353" i="38"/>
  <c r="AN350" i="38"/>
  <c r="AB350" i="38"/>
  <c r="P350" i="38"/>
  <c r="D350" i="38"/>
  <c r="AN349" i="38"/>
  <c r="AB349" i="38"/>
  <c r="P349" i="38"/>
  <c r="D349" i="38"/>
  <c r="AM347" i="38"/>
  <c r="AM349" i="38" s="1"/>
  <c r="AM351" i="38" s="1"/>
  <c r="AM353" i="38" s="1"/>
  <c r="AM355" i="38" s="1"/>
  <c r="AM357" i="38" s="1"/>
  <c r="AM359" i="38" s="1"/>
  <c r="AN346" i="38"/>
  <c r="AB346" i="38"/>
  <c r="P346" i="38"/>
  <c r="D346" i="38"/>
  <c r="AN345" i="38"/>
  <c r="AB345" i="38"/>
  <c r="P345" i="38"/>
  <c r="D345" i="38"/>
  <c r="AM343" i="38"/>
  <c r="AM345" i="38" s="1"/>
  <c r="AA343" i="38"/>
  <c r="AA345" i="38" s="1"/>
  <c r="AA347" i="38" s="1"/>
  <c r="AA349" i="38" s="1"/>
  <c r="AA351" i="38" s="1"/>
  <c r="AA353" i="38" s="1"/>
  <c r="AA355" i="38" s="1"/>
  <c r="AA357" i="38" s="1"/>
  <c r="AA359" i="38" s="1"/>
  <c r="O343" i="38"/>
  <c r="O345" i="38" s="1"/>
  <c r="O347" i="38" s="1"/>
  <c r="O349" i="38" s="1"/>
  <c r="O351" i="38" s="1"/>
  <c r="O353" i="38" s="1"/>
  <c r="O355" i="38" s="1"/>
  <c r="O357" i="38" s="1"/>
  <c r="O359" i="38" s="1"/>
  <c r="C343" i="38"/>
  <c r="C345" i="38" s="1"/>
  <c r="C347" i="38" s="1"/>
  <c r="C349" i="38" s="1"/>
  <c r="C351" i="38" s="1"/>
  <c r="C353" i="38" s="1"/>
  <c r="C355" i="38" s="1"/>
  <c r="C357" i="38" s="1"/>
  <c r="C359" i="38" s="1"/>
  <c r="AN342" i="38"/>
  <c r="AB342" i="38"/>
  <c r="P342" i="38"/>
  <c r="D342" i="38"/>
  <c r="AN341" i="38"/>
  <c r="AB341" i="38"/>
  <c r="P341" i="38"/>
  <c r="D341" i="38"/>
  <c r="AN325" i="38"/>
  <c r="AB325" i="38"/>
  <c r="P325" i="38"/>
  <c r="D325" i="38"/>
  <c r="AN324" i="38"/>
  <c r="AB324" i="38"/>
  <c r="P324" i="38"/>
  <c r="D324" i="38"/>
  <c r="AN321" i="38"/>
  <c r="AB321" i="38"/>
  <c r="P321" i="38"/>
  <c r="D321" i="38"/>
  <c r="AN320" i="38"/>
  <c r="AB320" i="38"/>
  <c r="P320" i="38"/>
  <c r="D320" i="38"/>
  <c r="AN317" i="38"/>
  <c r="AB317" i="38"/>
  <c r="P317" i="38"/>
  <c r="D317" i="38"/>
  <c r="AN316" i="38"/>
  <c r="AB316" i="38"/>
  <c r="P316" i="38"/>
  <c r="D316" i="38"/>
  <c r="AM314" i="38"/>
  <c r="AM316" i="38" s="1"/>
  <c r="AM318" i="38" s="1"/>
  <c r="AM320" i="38" s="1"/>
  <c r="AM322" i="38" s="1"/>
  <c r="AM324" i="38" s="1"/>
  <c r="AM326" i="38" s="1"/>
  <c r="AN313" i="38"/>
  <c r="AB313" i="38"/>
  <c r="P313" i="38"/>
  <c r="D313" i="38"/>
  <c r="AN312" i="38"/>
  <c r="AB312" i="38"/>
  <c r="P312" i="38"/>
  <c r="D312" i="38"/>
  <c r="AM310" i="38"/>
  <c r="AM312" i="38" s="1"/>
  <c r="AA310" i="38"/>
  <c r="AA312" i="38" s="1"/>
  <c r="AA314" i="38" s="1"/>
  <c r="AA316" i="38" s="1"/>
  <c r="AA318" i="38" s="1"/>
  <c r="AA320" i="38" s="1"/>
  <c r="AA322" i="38" s="1"/>
  <c r="AA324" i="38" s="1"/>
  <c r="AA326" i="38" s="1"/>
  <c r="O310" i="38"/>
  <c r="O312" i="38" s="1"/>
  <c r="O314" i="38" s="1"/>
  <c r="O316" i="38" s="1"/>
  <c r="O318" i="38" s="1"/>
  <c r="O320" i="38" s="1"/>
  <c r="O322" i="38" s="1"/>
  <c r="O324" i="38" s="1"/>
  <c r="O326" i="38" s="1"/>
  <c r="C310" i="38"/>
  <c r="C312" i="38" s="1"/>
  <c r="C314" i="38" s="1"/>
  <c r="C316" i="38" s="1"/>
  <c r="C318" i="38" s="1"/>
  <c r="C320" i="38" s="1"/>
  <c r="C322" i="38" s="1"/>
  <c r="C324" i="38" s="1"/>
  <c r="C326" i="38" s="1"/>
  <c r="AN309" i="38"/>
  <c r="AB309" i="38"/>
  <c r="P309" i="38"/>
  <c r="D309" i="38"/>
  <c r="AN308" i="38"/>
  <c r="AB308" i="38"/>
  <c r="P308" i="38"/>
  <c r="D308" i="38"/>
  <c r="AN292" i="38"/>
  <c r="AB292" i="38"/>
  <c r="P292" i="38"/>
  <c r="D292" i="38"/>
  <c r="AN291" i="38"/>
  <c r="AB291" i="38"/>
  <c r="P291" i="38"/>
  <c r="D291" i="38"/>
  <c r="AN288" i="38"/>
  <c r="AB288" i="38"/>
  <c r="P288" i="38"/>
  <c r="D288" i="38"/>
  <c r="AN287" i="38"/>
  <c r="AB287" i="38"/>
  <c r="P287" i="38"/>
  <c r="D287" i="38"/>
  <c r="AN284" i="38"/>
  <c r="AB284" i="38"/>
  <c r="P284" i="38"/>
  <c r="D284" i="38"/>
  <c r="AN283" i="38"/>
  <c r="AB283" i="38"/>
  <c r="P283" i="38"/>
  <c r="D283" i="38"/>
  <c r="AM281" i="38"/>
  <c r="AM283" i="38" s="1"/>
  <c r="AM285" i="38" s="1"/>
  <c r="AM287" i="38" s="1"/>
  <c r="AM289" i="38" s="1"/>
  <c r="AM291" i="38" s="1"/>
  <c r="AM293" i="38" s="1"/>
  <c r="AN280" i="38"/>
  <c r="AB280" i="38"/>
  <c r="P280" i="38"/>
  <c r="D280" i="38"/>
  <c r="AN279" i="38"/>
  <c r="AB279" i="38"/>
  <c r="P279" i="38"/>
  <c r="D279" i="38"/>
  <c r="AM277" i="38"/>
  <c r="AM279" i="38" s="1"/>
  <c r="AA277" i="38"/>
  <c r="AA279" i="38" s="1"/>
  <c r="AA281" i="38" s="1"/>
  <c r="AA283" i="38" s="1"/>
  <c r="AA285" i="38" s="1"/>
  <c r="AA287" i="38" s="1"/>
  <c r="AA289" i="38" s="1"/>
  <c r="AA291" i="38" s="1"/>
  <c r="AA293" i="38" s="1"/>
  <c r="O277" i="38"/>
  <c r="O279" i="38" s="1"/>
  <c r="O281" i="38" s="1"/>
  <c r="O283" i="38" s="1"/>
  <c r="O285" i="38" s="1"/>
  <c r="O287" i="38" s="1"/>
  <c r="O289" i="38" s="1"/>
  <c r="O291" i="38" s="1"/>
  <c r="O293" i="38" s="1"/>
  <c r="C277" i="38"/>
  <c r="C279" i="38" s="1"/>
  <c r="C281" i="38" s="1"/>
  <c r="C283" i="38" s="1"/>
  <c r="C285" i="38" s="1"/>
  <c r="C287" i="38" s="1"/>
  <c r="C289" i="38" s="1"/>
  <c r="C291" i="38" s="1"/>
  <c r="C293" i="38" s="1"/>
  <c r="AN276" i="38"/>
  <c r="AB276" i="38"/>
  <c r="P276" i="38"/>
  <c r="D276" i="38"/>
  <c r="AN275" i="38"/>
  <c r="AB275" i="38"/>
  <c r="P275" i="38"/>
  <c r="D275" i="38"/>
  <c r="AN259" i="38"/>
  <c r="AB259" i="38"/>
  <c r="P259" i="38"/>
  <c r="D259" i="38"/>
  <c r="AN258" i="38"/>
  <c r="AB258" i="38"/>
  <c r="P258" i="38"/>
  <c r="D258" i="38"/>
  <c r="AN255" i="38"/>
  <c r="AB255" i="38"/>
  <c r="P255" i="38"/>
  <c r="D255" i="38"/>
  <c r="AN254" i="38"/>
  <c r="AB254" i="38"/>
  <c r="P254" i="38"/>
  <c r="D254" i="38"/>
  <c r="AN251" i="38"/>
  <c r="AB251" i="38"/>
  <c r="P251" i="38"/>
  <c r="D251" i="38"/>
  <c r="AN250" i="38"/>
  <c r="AB250" i="38"/>
  <c r="P250" i="38"/>
  <c r="D250" i="38"/>
  <c r="AM248" i="38"/>
  <c r="AM250" i="38" s="1"/>
  <c r="AM252" i="38" s="1"/>
  <c r="AM254" i="38" s="1"/>
  <c r="AM256" i="38" s="1"/>
  <c r="AM258" i="38" s="1"/>
  <c r="AM260" i="38" s="1"/>
  <c r="AN247" i="38"/>
  <c r="AB247" i="38"/>
  <c r="P247" i="38"/>
  <c r="D247" i="38"/>
  <c r="AN246" i="38"/>
  <c r="AB246" i="38"/>
  <c r="P246" i="38"/>
  <c r="D246" i="38"/>
  <c r="AM244" i="38"/>
  <c r="AM246" i="38" s="1"/>
  <c r="AA244" i="38"/>
  <c r="AA246" i="38" s="1"/>
  <c r="AA248" i="38" s="1"/>
  <c r="AA250" i="38" s="1"/>
  <c r="AA252" i="38" s="1"/>
  <c r="AA254" i="38" s="1"/>
  <c r="AA256" i="38" s="1"/>
  <c r="AA258" i="38" s="1"/>
  <c r="AA260" i="38" s="1"/>
  <c r="O244" i="38"/>
  <c r="O246" i="38" s="1"/>
  <c r="O248" i="38" s="1"/>
  <c r="O250" i="38" s="1"/>
  <c r="O252" i="38" s="1"/>
  <c r="O254" i="38" s="1"/>
  <c r="O256" i="38" s="1"/>
  <c r="O258" i="38" s="1"/>
  <c r="O260" i="38" s="1"/>
  <c r="C244" i="38"/>
  <c r="C246" i="38" s="1"/>
  <c r="C248" i="38" s="1"/>
  <c r="C250" i="38" s="1"/>
  <c r="C252" i="38" s="1"/>
  <c r="C254" i="38" s="1"/>
  <c r="C256" i="38" s="1"/>
  <c r="C258" i="38" s="1"/>
  <c r="C260" i="38" s="1"/>
  <c r="AN243" i="38"/>
  <c r="AB243" i="38"/>
  <c r="P243" i="38"/>
  <c r="D243" i="38"/>
  <c r="AN242" i="38"/>
  <c r="AB242" i="38"/>
  <c r="P242" i="38"/>
  <c r="D242" i="38"/>
  <c r="AN226" i="38"/>
  <c r="AB226" i="38"/>
  <c r="P226" i="38"/>
  <c r="D226" i="38"/>
  <c r="AN225" i="38"/>
  <c r="AB225" i="38"/>
  <c r="P225" i="38"/>
  <c r="D225" i="38"/>
  <c r="AN222" i="38"/>
  <c r="AB222" i="38"/>
  <c r="P222" i="38"/>
  <c r="D222" i="38"/>
  <c r="AN221" i="38"/>
  <c r="AB221" i="38"/>
  <c r="P221" i="38"/>
  <c r="D221" i="38"/>
  <c r="AN218" i="38"/>
  <c r="AB218" i="38"/>
  <c r="P218" i="38"/>
  <c r="D218" i="38"/>
  <c r="AN217" i="38"/>
  <c r="AB217" i="38"/>
  <c r="P217" i="38"/>
  <c r="D217" i="38"/>
  <c r="AM215" i="38"/>
  <c r="AM217" i="38" s="1"/>
  <c r="AM219" i="38" s="1"/>
  <c r="AM221" i="38" s="1"/>
  <c r="AM223" i="38" s="1"/>
  <c r="AM225" i="38" s="1"/>
  <c r="AM227" i="38" s="1"/>
  <c r="AN214" i="38"/>
  <c r="AB214" i="38"/>
  <c r="P214" i="38"/>
  <c r="D214" i="38"/>
  <c r="AN213" i="38"/>
  <c r="AB213" i="38"/>
  <c r="P213" i="38"/>
  <c r="D213" i="38"/>
  <c r="AM211" i="38"/>
  <c r="AM213" i="38" s="1"/>
  <c r="AA211" i="38"/>
  <c r="AA213" i="38" s="1"/>
  <c r="AA215" i="38" s="1"/>
  <c r="AA217" i="38" s="1"/>
  <c r="AA219" i="38" s="1"/>
  <c r="AA221" i="38" s="1"/>
  <c r="AA223" i="38" s="1"/>
  <c r="AA225" i="38" s="1"/>
  <c r="AA227" i="38" s="1"/>
  <c r="O211" i="38"/>
  <c r="O213" i="38" s="1"/>
  <c r="O215" i="38" s="1"/>
  <c r="O217" i="38" s="1"/>
  <c r="O219" i="38" s="1"/>
  <c r="O221" i="38" s="1"/>
  <c r="O223" i="38" s="1"/>
  <c r="O225" i="38" s="1"/>
  <c r="O227" i="38" s="1"/>
  <c r="C211" i="38"/>
  <c r="C213" i="38" s="1"/>
  <c r="C215" i="38" s="1"/>
  <c r="C217" i="38" s="1"/>
  <c r="C219" i="38" s="1"/>
  <c r="C221" i="38" s="1"/>
  <c r="C223" i="38" s="1"/>
  <c r="C225" i="38" s="1"/>
  <c r="C227" i="38" s="1"/>
  <c r="AN210" i="38"/>
  <c r="AB210" i="38"/>
  <c r="P210" i="38"/>
  <c r="D210" i="38"/>
  <c r="AN209" i="38"/>
  <c r="AB209" i="38"/>
  <c r="P209" i="38"/>
  <c r="D209" i="38"/>
  <c r="AN193" i="38"/>
  <c r="AB193" i="38"/>
  <c r="P193" i="38"/>
  <c r="D193" i="38"/>
  <c r="AN192" i="38"/>
  <c r="AB192" i="38"/>
  <c r="P192" i="38"/>
  <c r="D192" i="38"/>
  <c r="AN189" i="38"/>
  <c r="AB189" i="38"/>
  <c r="P189" i="38"/>
  <c r="D189" i="38"/>
  <c r="AN188" i="38"/>
  <c r="AB188" i="38"/>
  <c r="P188" i="38"/>
  <c r="D188" i="38"/>
  <c r="AN185" i="38"/>
  <c r="AB185" i="38"/>
  <c r="P185" i="38"/>
  <c r="D185" i="38"/>
  <c r="AN184" i="38"/>
  <c r="AB184" i="38"/>
  <c r="P184" i="38"/>
  <c r="D184" i="38"/>
  <c r="AM182" i="38"/>
  <c r="AM184" i="38" s="1"/>
  <c r="AM186" i="38" s="1"/>
  <c r="AM188" i="38" s="1"/>
  <c r="AM190" i="38" s="1"/>
  <c r="AM192" i="38" s="1"/>
  <c r="AM194" i="38" s="1"/>
  <c r="AN181" i="38"/>
  <c r="AB181" i="38"/>
  <c r="P181" i="38"/>
  <c r="D181" i="38"/>
  <c r="AN180" i="38"/>
  <c r="AB180" i="38"/>
  <c r="P180" i="38"/>
  <c r="D180" i="38"/>
  <c r="AM178" i="38"/>
  <c r="AM180" i="38" s="1"/>
  <c r="AA178" i="38"/>
  <c r="AA180" i="38" s="1"/>
  <c r="AA182" i="38" s="1"/>
  <c r="AA184" i="38" s="1"/>
  <c r="AA186" i="38" s="1"/>
  <c r="AA188" i="38" s="1"/>
  <c r="AA190" i="38" s="1"/>
  <c r="AA192" i="38" s="1"/>
  <c r="AA194" i="38" s="1"/>
  <c r="O178" i="38"/>
  <c r="O180" i="38" s="1"/>
  <c r="O182" i="38" s="1"/>
  <c r="O184" i="38" s="1"/>
  <c r="O186" i="38" s="1"/>
  <c r="O188" i="38" s="1"/>
  <c r="O190" i="38" s="1"/>
  <c r="O192" i="38" s="1"/>
  <c r="O194" i="38" s="1"/>
  <c r="C178" i="38"/>
  <c r="C180" i="38" s="1"/>
  <c r="C182" i="38" s="1"/>
  <c r="C184" i="38" s="1"/>
  <c r="C186" i="38" s="1"/>
  <c r="C188" i="38" s="1"/>
  <c r="C190" i="38" s="1"/>
  <c r="C192" i="38" s="1"/>
  <c r="C194" i="38" s="1"/>
  <c r="AN177" i="38"/>
  <c r="AB177" i="38"/>
  <c r="P177" i="38"/>
  <c r="D177" i="38"/>
  <c r="AN176" i="38"/>
  <c r="AB176" i="38"/>
  <c r="P176" i="38"/>
  <c r="D176" i="38"/>
  <c r="AN160" i="38"/>
  <c r="AB160" i="38"/>
  <c r="P160" i="38"/>
  <c r="D160" i="38"/>
  <c r="AN159" i="38"/>
  <c r="AB159" i="38"/>
  <c r="P159" i="38"/>
  <c r="D159" i="38"/>
  <c r="AN156" i="38"/>
  <c r="AB156" i="38"/>
  <c r="P156" i="38"/>
  <c r="D156" i="38"/>
  <c r="AN155" i="38"/>
  <c r="AB155" i="38"/>
  <c r="P155" i="38"/>
  <c r="D155" i="38"/>
  <c r="AN152" i="38"/>
  <c r="AB152" i="38"/>
  <c r="P152" i="38"/>
  <c r="D152" i="38"/>
  <c r="AN151" i="38"/>
  <c r="AB151" i="38"/>
  <c r="P151" i="38"/>
  <c r="D151" i="38"/>
  <c r="AM149" i="38"/>
  <c r="AM151" i="38" s="1"/>
  <c r="AM153" i="38" s="1"/>
  <c r="AM155" i="38" s="1"/>
  <c r="AM157" i="38" s="1"/>
  <c r="AM159" i="38" s="1"/>
  <c r="AM161" i="38" s="1"/>
  <c r="AN148" i="38"/>
  <c r="AB148" i="38"/>
  <c r="P148" i="38"/>
  <c r="D148" i="38"/>
  <c r="AN147" i="38"/>
  <c r="AB147" i="38"/>
  <c r="P147" i="38"/>
  <c r="D147" i="38"/>
  <c r="AM145" i="38"/>
  <c r="AM147" i="38" s="1"/>
  <c r="AA145" i="38"/>
  <c r="AA147" i="38" s="1"/>
  <c r="AA149" i="38" s="1"/>
  <c r="AA151" i="38" s="1"/>
  <c r="AA153" i="38" s="1"/>
  <c r="AA155" i="38" s="1"/>
  <c r="AA157" i="38" s="1"/>
  <c r="AA159" i="38" s="1"/>
  <c r="AA161" i="38" s="1"/>
  <c r="O145" i="38"/>
  <c r="O147" i="38" s="1"/>
  <c r="O149" i="38" s="1"/>
  <c r="O151" i="38" s="1"/>
  <c r="O153" i="38" s="1"/>
  <c r="O155" i="38" s="1"/>
  <c r="O157" i="38" s="1"/>
  <c r="O159" i="38" s="1"/>
  <c r="O161" i="38" s="1"/>
  <c r="C145" i="38"/>
  <c r="C147" i="38" s="1"/>
  <c r="C149" i="38" s="1"/>
  <c r="C151" i="38" s="1"/>
  <c r="C153" i="38" s="1"/>
  <c r="C155" i="38" s="1"/>
  <c r="C157" i="38" s="1"/>
  <c r="C159" i="38" s="1"/>
  <c r="C161" i="38" s="1"/>
  <c r="AN144" i="38"/>
  <c r="AB144" i="38"/>
  <c r="P144" i="38"/>
  <c r="D144" i="38"/>
  <c r="AN143" i="38"/>
  <c r="AB143" i="38"/>
  <c r="P143" i="38"/>
  <c r="D143" i="38"/>
  <c r="AN127" i="38"/>
  <c r="AB127" i="38"/>
  <c r="P127" i="38"/>
  <c r="D127" i="38"/>
  <c r="AN126" i="38"/>
  <c r="AB126" i="38"/>
  <c r="P126" i="38"/>
  <c r="D126" i="38"/>
  <c r="AN123" i="38"/>
  <c r="AB123" i="38"/>
  <c r="P123" i="38"/>
  <c r="D123" i="38"/>
  <c r="AN122" i="38"/>
  <c r="AB122" i="38"/>
  <c r="P122" i="38"/>
  <c r="D122" i="38"/>
  <c r="AN119" i="38"/>
  <c r="AB119" i="38"/>
  <c r="P119" i="38"/>
  <c r="D119" i="38"/>
  <c r="AN118" i="38"/>
  <c r="AB118" i="38"/>
  <c r="P118" i="38"/>
  <c r="D118" i="38"/>
  <c r="AM116" i="38"/>
  <c r="AM118" i="38" s="1"/>
  <c r="AM120" i="38" s="1"/>
  <c r="AM122" i="38" s="1"/>
  <c r="AM124" i="38" s="1"/>
  <c r="AM126" i="38" s="1"/>
  <c r="AM128" i="38" s="1"/>
  <c r="AN115" i="38"/>
  <c r="AB115" i="38"/>
  <c r="P115" i="38"/>
  <c r="D115" i="38"/>
  <c r="AN114" i="38"/>
  <c r="AB114" i="38"/>
  <c r="P114" i="38"/>
  <c r="D114" i="38"/>
  <c r="AM112" i="38"/>
  <c r="AM114" i="38" s="1"/>
  <c r="AA112" i="38"/>
  <c r="AA114" i="38" s="1"/>
  <c r="AA116" i="38" s="1"/>
  <c r="AA118" i="38" s="1"/>
  <c r="AA120" i="38" s="1"/>
  <c r="AA122" i="38" s="1"/>
  <c r="AA124" i="38" s="1"/>
  <c r="AA126" i="38" s="1"/>
  <c r="AA128" i="38" s="1"/>
  <c r="O112" i="38"/>
  <c r="O114" i="38" s="1"/>
  <c r="O116" i="38" s="1"/>
  <c r="O118" i="38" s="1"/>
  <c r="O120" i="38" s="1"/>
  <c r="O122" i="38" s="1"/>
  <c r="O124" i="38" s="1"/>
  <c r="O126" i="38" s="1"/>
  <c r="O128" i="38" s="1"/>
  <c r="C112" i="38"/>
  <c r="C114" i="38" s="1"/>
  <c r="C116" i="38" s="1"/>
  <c r="C118" i="38" s="1"/>
  <c r="C120" i="38" s="1"/>
  <c r="C122" i="38" s="1"/>
  <c r="C124" i="38" s="1"/>
  <c r="C126" i="38" s="1"/>
  <c r="C128" i="38" s="1"/>
  <c r="AN111" i="38"/>
  <c r="AB111" i="38"/>
  <c r="P111" i="38"/>
  <c r="D111" i="38"/>
  <c r="AN110" i="38"/>
  <c r="AB110" i="38"/>
  <c r="P110" i="38"/>
  <c r="D110" i="38"/>
  <c r="AN94" i="38"/>
  <c r="AB94" i="38"/>
  <c r="P94" i="38"/>
  <c r="D94" i="38"/>
  <c r="AN93" i="38"/>
  <c r="AB93" i="38"/>
  <c r="P93" i="38"/>
  <c r="D93" i="38"/>
  <c r="AN90" i="38"/>
  <c r="AB90" i="38"/>
  <c r="P90" i="38"/>
  <c r="D90" i="38"/>
  <c r="AN89" i="38"/>
  <c r="AB89" i="38"/>
  <c r="P89" i="38"/>
  <c r="D89" i="38"/>
  <c r="AN86" i="38"/>
  <c r="AB86" i="38"/>
  <c r="P86" i="38"/>
  <c r="D86" i="38"/>
  <c r="AN85" i="38"/>
  <c r="AB85" i="38"/>
  <c r="P85" i="38"/>
  <c r="D85" i="38"/>
  <c r="AM83" i="38"/>
  <c r="AM85" i="38" s="1"/>
  <c r="AM87" i="38" s="1"/>
  <c r="AM89" i="38" s="1"/>
  <c r="AM91" i="38" s="1"/>
  <c r="AM93" i="38" s="1"/>
  <c r="AM95" i="38" s="1"/>
  <c r="AN82" i="38"/>
  <c r="AB82" i="38"/>
  <c r="P82" i="38"/>
  <c r="D82" i="38"/>
  <c r="AN81" i="38"/>
  <c r="AB81" i="38"/>
  <c r="P81" i="38"/>
  <c r="D81" i="38"/>
  <c r="AM79" i="38"/>
  <c r="AM81" i="38" s="1"/>
  <c r="AA79" i="38"/>
  <c r="AA81" i="38" s="1"/>
  <c r="AA83" i="38" s="1"/>
  <c r="AA85" i="38" s="1"/>
  <c r="AA87" i="38" s="1"/>
  <c r="AA89" i="38" s="1"/>
  <c r="AA91" i="38" s="1"/>
  <c r="AA93" i="38" s="1"/>
  <c r="AA95" i="38" s="1"/>
  <c r="O79" i="38"/>
  <c r="O81" i="38" s="1"/>
  <c r="O83" i="38" s="1"/>
  <c r="O85" i="38" s="1"/>
  <c r="O87" i="38" s="1"/>
  <c r="O89" i="38" s="1"/>
  <c r="O91" i="38" s="1"/>
  <c r="O93" i="38" s="1"/>
  <c r="O95" i="38" s="1"/>
  <c r="C79" i="38"/>
  <c r="C81" i="38" s="1"/>
  <c r="C83" i="38" s="1"/>
  <c r="C85" i="38" s="1"/>
  <c r="C87" i="38" s="1"/>
  <c r="C89" i="38" s="1"/>
  <c r="C91" i="38" s="1"/>
  <c r="C93" i="38" s="1"/>
  <c r="C95" i="38" s="1"/>
  <c r="AN78" i="38"/>
  <c r="AB78" i="38"/>
  <c r="P78" i="38"/>
  <c r="D78" i="38"/>
  <c r="AN77" i="38"/>
  <c r="AB77" i="38"/>
  <c r="P77" i="38"/>
  <c r="D77" i="38"/>
  <c r="AN61" i="38"/>
  <c r="AB61" i="38"/>
  <c r="P61" i="38"/>
  <c r="D61" i="38"/>
  <c r="AN60" i="38"/>
  <c r="AB60" i="38"/>
  <c r="P60" i="38"/>
  <c r="D60" i="38"/>
  <c r="AN57" i="38"/>
  <c r="AB57" i="38"/>
  <c r="P57" i="38"/>
  <c r="D57" i="38"/>
  <c r="AN56" i="38"/>
  <c r="AB56" i="38"/>
  <c r="P56" i="38"/>
  <c r="D56" i="38"/>
  <c r="AN53" i="38"/>
  <c r="AB53" i="38"/>
  <c r="P53" i="38"/>
  <c r="D53" i="38"/>
  <c r="AN52" i="38"/>
  <c r="AB52" i="38"/>
  <c r="P52" i="38"/>
  <c r="D52" i="38"/>
  <c r="AM50" i="38"/>
  <c r="AM52" i="38" s="1"/>
  <c r="AM54" i="38" s="1"/>
  <c r="AM56" i="38" s="1"/>
  <c r="AM58" i="38" s="1"/>
  <c r="AM60" i="38" s="1"/>
  <c r="AM62" i="38" s="1"/>
  <c r="AN49" i="38"/>
  <c r="AB49" i="38"/>
  <c r="P49" i="38"/>
  <c r="D49" i="38"/>
  <c r="AN48" i="38"/>
  <c r="AB48" i="38"/>
  <c r="P48" i="38"/>
  <c r="D48" i="38"/>
  <c r="AM46" i="38"/>
  <c r="AM48" i="38" s="1"/>
  <c r="AA46" i="38"/>
  <c r="AA48" i="38" s="1"/>
  <c r="AA50" i="38" s="1"/>
  <c r="AA52" i="38" s="1"/>
  <c r="AA54" i="38" s="1"/>
  <c r="AA56" i="38" s="1"/>
  <c r="AA58" i="38" s="1"/>
  <c r="AA60" i="38" s="1"/>
  <c r="AA62" i="38" s="1"/>
  <c r="O46" i="38"/>
  <c r="O48" i="38" s="1"/>
  <c r="O50" i="38" s="1"/>
  <c r="O52" i="38" s="1"/>
  <c r="O54" i="38" s="1"/>
  <c r="O56" i="38" s="1"/>
  <c r="O58" i="38" s="1"/>
  <c r="O60" i="38" s="1"/>
  <c r="O62" i="38" s="1"/>
  <c r="C46" i="38"/>
  <c r="C48" i="38" s="1"/>
  <c r="C50" i="38" s="1"/>
  <c r="C52" i="38" s="1"/>
  <c r="C54" i="38" s="1"/>
  <c r="C56" i="38" s="1"/>
  <c r="C58" i="38" s="1"/>
  <c r="C60" i="38" s="1"/>
  <c r="C62" i="38" s="1"/>
  <c r="AN45" i="38"/>
  <c r="AB45" i="38"/>
  <c r="P45" i="38"/>
  <c r="D45" i="38"/>
  <c r="AN44" i="38"/>
  <c r="AB44" i="38"/>
  <c r="P44" i="38"/>
  <c r="D44" i="38"/>
  <c r="AN28" i="38"/>
  <c r="AB28" i="38"/>
  <c r="P28" i="38"/>
  <c r="D28" i="38"/>
  <c r="AN27" i="38"/>
  <c r="AB27" i="38"/>
  <c r="P27" i="38"/>
  <c r="D27" i="38"/>
  <c r="AN24" i="38"/>
  <c r="AB24" i="38"/>
  <c r="P24" i="38"/>
  <c r="D24" i="38"/>
  <c r="AN23" i="38"/>
  <c r="AB23" i="38"/>
  <c r="P23" i="38"/>
  <c r="D23" i="38"/>
  <c r="AN20" i="38"/>
  <c r="AB20" i="38"/>
  <c r="P20" i="38"/>
  <c r="D20" i="38"/>
  <c r="AN19" i="38"/>
  <c r="AB19" i="38"/>
  <c r="P19" i="38"/>
  <c r="D19" i="38"/>
  <c r="AM17" i="38"/>
  <c r="AM19" i="38" s="1"/>
  <c r="AM21" i="38" s="1"/>
  <c r="AM23" i="38" s="1"/>
  <c r="AM25" i="38" s="1"/>
  <c r="AM27" i="38" s="1"/>
  <c r="AM29" i="38" s="1"/>
  <c r="AN16" i="38"/>
  <c r="AB16" i="38"/>
  <c r="P16" i="38"/>
  <c r="D16" i="38"/>
  <c r="AN15" i="38"/>
  <c r="AB15" i="38"/>
  <c r="P15" i="38"/>
  <c r="D15" i="38"/>
  <c r="AM13" i="38"/>
  <c r="AM15" i="38" s="1"/>
  <c r="AA13" i="38"/>
  <c r="AA15" i="38" s="1"/>
  <c r="AA17" i="38" s="1"/>
  <c r="AA19" i="38" s="1"/>
  <c r="AA21" i="38" s="1"/>
  <c r="AA23" i="38" s="1"/>
  <c r="AA25" i="38" s="1"/>
  <c r="AA27" i="38" s="1"/>
  <c r="AA29" i="38" s="1"/>
  <c r="O13" i="38"/>
  <c r="O15" i="38" s="1"/>
  <c r="O17" i="38" s="1"/>
  <c r="O19" i="38" s="1"/>
  <c r="O21" i="38" s="1"/>
  <c r="O23" i="38" s="1"/>
  <c r="O25" i="38" s="1"/>
  <c r="O27" i="38" s="1"/>
  <c r="O29" i="38" s="1"/>
  <c r="C13" i="38"/>
  <c r="C15" i="38" s="1"/>
  <c r="C17" i="38" s="1"/>
  <c r="C19" i="38" s="1"/>
  <c r="C21" i="38" s="1"/>
  <c r="C23" i="38" s="1"/>
  <c r="C25" i="38" s="1"/>
  <c r="C27" i="38" s="1"/>
  <c r="C29" i="38" s="1"/>
  <c r="AN12" i="38"/>
  <c r="AB12" i="38"/>
  <c r="P12" i="38"/>
  <c r="D12" i="38"/>
  <c r="AN11" i="38"/>
  <c r="AB11" i="38"/>
  <c r="P11" i="38"/>
  <c r="D11" i="38"/>
  <c r="AN523" i="35"/>
  <c r="AB523" i="35"/>
  <c r="P523" i="35"/>
  <c r="D523" i="35"/>
  <c r="AN522" i="35"/>
  <c r="AB522" i="35"/>
  <c r="P522" i="35"/>
  <c r="D522" i="35"/>
  <c r="AN519" i="35"/>
  <c r="AB519" i="35"/>
  <c r="P519" i="35"/>
  <c r="D519" i="35"/>
  <c r="AN518" i="35"/>
  <c r="AB518" i="35"/>
  <c r="P518" i="35"/>
  <c r="D518" i="35"/>
  <c r="AN515" i="35"/>
  <c r="AB515" i="35"/>
  <c r="P515" i="35"/>
  <c r="D515" i="35"/>
  <c r="AN514" i="35"/>
  <c r="AB514" i="35"/>
  <c r="P514" i="35"/>
  <c r="D514" i="35"/>
  <c r="AN511" i="35"/>
  <c r="AB511" i="35"/>
  <c r="P511" i="35"/>
  <c r="D511" i="35"/>
  <c r="AN510" i="35"/>
  <c r="AB510" i="35"/>
  <c r="P510" i="35"/>
  <c r="D510" i="35"/>
  <c r="AM508" i="35"/>
  <c r="AM510" i="35" s="1"/>
  <c r="AM512" i="35" s="1"/>
  <c r="AM514" i="35" s="1"/>
  <c r="AM516" i="35" s="1"/>
  <c r="AM518" i="35" s="1"/>
  <c r="AM520" i="35" s="1"/>
  <c r="AM522" i="35" s="1"/>
  <c r="AM524" i="35" s="1"/>
  <c r="AA508" i="35"/>
  <c r="AA510" i="35" s="1"/>
  <c r="AA512" i="35" s="1"/>
  <c r="AA514" i="35" s="1"/>
  <c r="AA516" i="35" s="1"/>
  <c r="AA518" i="35" s="1"/>
  <c r="AA520" i="35" s="1"/>
  <c r="AA522" i="35" s="1"/>
  <c r="AA524" i="35" s="1"/>
  <c r="O508" i="35"/>
  <c r="O510" i="35" s="1"/>
  <c r="O512" i="35" s="1"/>
  <c r="O514" i="35" s="1"/>
  <c r="O516" i="35" s="1"/>
  <c r="O518" i="35" s="1"/>
  <c r="O520" i="35" s="1"/>
  <c r="O522" i="35" s="1"/>
  <c r="O524" i="35" s="1"/>
  <c r="C508" i="35"/>
  <c r="C510" i="35" s="1"/>
  <c r="C512" i="35" s="1"/>
  <c r="C514" i="35" s="1"/>
  <c r="C516" i="35" s="1"/>
  <c r="C518" i="35" s="1"/>
  <c r="C520" i="35" s="1"/>
  <c r="C522" i="35" s="1"/>
  <c r="C524" i="35" s="1"/>
  <c r="AN507" i="35"/>
  <c r="AB507" i="35"/>
  <c r="P507" i="35"/>
  <c r="D507" i="35"/>
  <c r="AN506" i="35"/>
  <c r="AB506" i="35"/>
  <c r="P506" i="35"/>
  <c r="D506" i="35"/>
  <c r="AN490" i="35"/>
  <c r="AB490" i="35"/>
  <c r="P490" i="35"/>
  <c r="D490" i="35"/>
  <c r="AN489" i="35"/>
  <c r="AB489" i="35"/>
  <c r="P489" i="35"/>
  <c r="D489" i="35"/>
  <c r="AN486" i="35"/>
  <c r="AB486" i="35"/>
  <c r="P486" i="35"/>
  <c r="D486" i="35"/>
  <c r="AN485" i="35"/>
  <c r="AB485" i="35"/>
  <c r="P485" i="35"/>
  <c r="D485" i="35"/>
  <c r="AN482" i="35"/>
  <c r="AB482" i="35"/>
  <c r="P482" i="35"/>
  <c r="D482" i="35"/>
  <c r="AN481" i="35"/>
  <c r="AB481" i="35"/>
  <c r="P481" i="35"/>
  <c r="D481" i="35"/>
  <c r="AN478" i="35"/>
  <c r="AB478" i="35"/>
  <c r="P478" i="35"/>
  <c r="D478" i="35"/>
  <c r="AN477" i="35"/>
  <c r="AB477" i="35"/>
  <c r="P477" i="35"/>
  <c r="D477" i="35"/>
  <c r="AM475" i="35"/>
  <c r="AM477" i="35" s="1"/>
  <c r="AM479" i="35" s="1"/>
  <c r="AM481" i="35" s="1"/>
  <c r="AM483" i="35" s="1"/>
  <c r="AM485" i="35" s="1"/>
  <c r="AM487" i="35" s="1"/>
  <c r="AM489" i="35" s="1"/>
  <c r="AM491" i="35" s="1"/>
  <c r="AA475" i="35"/>
  <c r="AA477" i="35" s="1"/>
  <c r="AA479" i="35" s="1"/>
  <c r="AA481" i="35" s="1"/>
  <c r="AA483" i="35" s="1"/>
  <c r="AA485" i="35" s="1"/>
  <c r="AA487" i="35" s="1"/>
  <c r="AA489" i="35" s="1"/>
  <c r="AA491" i="35" s="1"/>
  <c r="O475" i="35"/>
  <c r="O477" i="35" s="1"/>
  <c r="O479" i="35" s="1"/>
  <c r="O481" i="35" s="1"/>
  <c r="O483" i="35" s="1"/>
  <c r="O485" i="35" s="1"/>
  <c r="O487" i="35" s="1"/>
  <c r="O489" i="35" s="1"/>
  <c r="O491" i="35" s="1"/>
  <c r="C475" i="35"/>
  <c r="C477" i="35" s="1"/>
  <c r="C479" i="35" s="1"/>
  <c r="C481" i="35" s="1"/>
  <c r="C483" i="35" s="1"/>
  <c r="C485" i="35" s="1"/>
  <c r="C487" i="35" s="1"/>
  <c r="C489" i="35" s="1"/>
  <c r="C491" i="35" s="1"/>
  <c r="AN474" i="35"/>
  <c r="AB474" i="35"/>
  <c r="P474" i="35"/>
  <c r="D474" i="35"/>
  <c r="AN473" i="35"/>
  <c r="AB473" i="35"/>
  <c r="P473" i="35"/>
  <c r="D473" i="35"/>
  <c r="AN457" i="35"/>
  <c r="AB457" i="35"/>
  <c r="P457" i="35"/>
  <c r="D457" i="35"/>
  <c r="AN456" i="35"/>
  <c r="AB456" i="35"/>
  <c r="P456" i="35"/>
  <c r="D456" i="35"/>
  <c r="AN453" i="35"/>
  <c r="AB453" i="35"/>
  <c r="P453" i="35"/>
  <c r="D453" i="35"/>
  <c r="AN452" i="35"/>
  <c r="AB452" i="35"/>
  <c r="P452" i="35"/>
  <c r="D452" i="35"/>
  <c r="AN449" i="35"/>
  <c r="AB449" i="35"/>
  <c r="P449" i="35"/>
  <c r="D449" i="35"/>
  <c r="AN448" i="35"/>
  <c r="AB448" i="35"/>
  <c r="P448" i="35"/>
  <c r="D448" i="35"/>
  <c r="AN445" i="35"/>
  <c r="AB445" i="35"/>
  <c r="P445" i="35"/>
  <c r="D445" i="35"/>
  <c r="AN444" i="35"/>
  <c r="AB444" i="35"/>
  <c r="P444" i="35"/>
  <c r="D444" i="35"/>
  <c r="AM442" i="35"/>
  <c r="AM444" i="35" s="1"/>
  <c r="AM446" i="35" s="1"/>
  <c r="AM448" i="35" s="1"/>
  <c r="AM450" i="35" s="1"/>
  <c r="AM452" i="35" s="1"/>
  <c r="AM454" i="35" s="1"/>
  <c r="AM456" i="35" s="1"/>
  <c r="AM458" i="35" s="1"/>
  <c r="AA442" i="35"/>
  <c r="AA444" i="35" s="1"/>
  <c r="AA446" i="35" s="1"/>
  <c r="AA448" i="35" s="1"/>
  <c r="AA450" i="35" s="1"/>
  <c r="AA452" i="35" s="1"/>
  <c r="AA454" i="35" s="1"/>
  <c r="AA456" i="35" s="1"/>
  <c r="AA458" i="35" s="1"/>
  <c r="O442" i="35"/>
  <c r="O444" i="35" s="1"/>
  <c r="O446" i="35" s="1"/>
  <c r="O448" i="35" s="1"/>
  <c r="O450" i="35" s="1"/>
  <c r="O452" i="35" s="1"/>
  <c r="O454" i="35" s="1"/>
  <c r="O456" i="35" s="1"/>
  <c r="O458" i="35" s="1"/>
  <c r="C442" i="35"/>
  <c r="C444" i="35" s="1"/>
  <c r="C446" i="35" s="1"/>
  <c r="C448" i="35" s="1"/>
  <c r="C450" i="35" s="1"/>
  <c r="C452" i="35" s="1"/>
  <c r="C454" i="35" s="1"/>
  <c r="C456" i="35" s="1"/>
  <c r="C458" i="35" s="1"/>
  <c r="AN441" i="35"/>
  <c r="AB441" i="35"/>
  <c r="P441" i="35"/>
  <c r="D441" i="35"/>
  <c r="AN440" i="35"/>
  <c r="AB440" i="35"/>
  <c r="P440" i="35"/>
  <c r="D440" i="35"/>
  <c r="AN424" i="35"/>
  <c r="AB424" i="35"/>
  <c r="P424" i="35"/>
  <c r="D424" i="35"/>
  <c r="AN423" i="35"/>
  <c r="AB423" i="35"/>
  <c r="P423" i="35"/>
  <c r="D423" i="35"/>
  <c r="AN420" i="35"/>
  <c r="AB420" i="35"/>
  <c r="P420" i="35"/>
  <c r="D420" i="35"/>
  <c r="AN419" i="35"/>
  <c r="AB419" i="35"/>
  <c r="P419" i="35"/>
  <c r="D419" i="35"/>
  <c r="AN416" i="35"/>
  <c r="AB416" i="35"/>
  <c r="P416" i="35"/>
  <c r="D416" i="35"/>
  <c r="AN415" i="35"/>
  <c r="AB415" i="35"/>
  <c r="P415" i="35"/>
  <c r="D415" i="35"/>
  <c r="AN412" i="35"/>
  <c r="AB412" i="35"/>
  <c r="P412" i="35"/>
  <c r="D412" i="35"/>
  <c r="AN411" i="35"/>
  <c r="AB411" i="35"/>
  <c r="P411" i="35"/>
  <c r="D411" i="35"/>
  <c r="AM409" i="35"/>
  <c r="AM411" i="35" s="1"/>
  <c r="AM413" i="35" s="1"/>
  <c r="AM415" i="35" s="1"/>
  <c r="AM417" i="35" s="1"/>
  <c r="AM419" i="35" s="1"/>
  <c r="AM421" i="35" s="1"/>
  <c r="AM423" i="35" s="1"/>
  <c r="AM425" i="35" s="1"/>
  <c r="AA409" i="35"/>
  <c r="AA411" i="35" s="1"/>
  <c r="AA413" i="35" s="1"/>
  <c r="AA415" i="35" s="1"/>
  <c r="AA417" i="35" s="1"/>
  <c r="AA419" i="35" s="1"/>
  <c r="AA421" i="35" s="1"/>
  <c r="AA423" i="35" s="1"/>
  <c r="AA425" i="35" s="1"/>
  <c r="O409" i="35"/>
  <c r="O411" i="35" s="1"/>
  <c r="O413" i="35" s="1"/>
  <c r="O415" i="35" s="1"/>
  <c r="O417" i="35" s="1"/>
  <c r="O419" i="35" s="1"/>
  <c r="O421" i="35" s="1"/>
  <c r="O423" i="35" s="1"/>
  <c r="O425" i="35" s="1"/>
  <c r="C409" i="35"/>
  <c r="C411" i="35" s="1"/>
  <c r="C413" i="35" s="1"/>
  <c r="C415" i="35" s="1"/>
  <c r="C417" i="35" s="1"/>
  <c r="C419" i="35" s="1"/>
  <c r="C421" i="35" s="1"/>
  <c r="C423" i="35" s="1"/>
  <c r="C425" i="35" s="1"/>
  <c r="AN408" i="35"/>
  <c r="AB408" i="35"/>
  <c r="P408" i="35"/>
  <c r="D408" i="35"/>
  <c r="AN407" i="35"/>
  <c r="AB407" i="35"/>
  <c r="P407" i="35"/>
  <c r="D407" i="35"/>
  <c r="AN391" i="35"/>
  <c r="AB391" i="35"/>
  <c r="P391" i="35"/>
  <c r="D391" i="35"/>
  <c r="AN390" i="35"/>
  <c r="AB390" i="35"/>
  <c r="P390" i="35"/>
  <c r="D390" i="35"/>
  <c r="AN387" i="35"/>
  <c r="AB387" i="35"/>
  <c r="P387" i="35"/>
  <c r="D387" i="35"/>
  <c r="AN386" i="35"/>
  <c r="AB386" i="35"/>
  <c r="P386" i="35"/>
  <c r="D386" i="35"/>
  <c r="AN383" i="35"/>
  <c r="AB383" i="35"/>
  <c r="P383" i="35"/>
  <c r="D383" i="35"/>
  <c r="AN382" i="35"/>
  <c r="AB382" i="35"/>
  <c r="P382" i="35"/>
  <c r="D382" i="35"/>
  <c r="AN379" i="35"/>
  <c r="AB379" i="35"/>
  <c r="P379" i="35"/>
  <c r="D379" i="35"/>
  <c r="AN378" i="35"/>
  <c r="AB378" i="35"/>
  <c r="P378" i="35"/>
  <c r="D378" i="35"/>
  <c r="AM376" i="35"/>
  <c r="AM378" i="35" s="1"/>
  <c r="AM380" i="35" s="1"/>
  <c r="AM382" i="35" s="1"/>
  <c r="AM384" i="35" s="1"/>
  <c r="AM386" i="35" s="1"/>
  <c r="AM388" i="35" s="1"/>
  <c r="AM390" i="35" s="1"/>
  <c r="AM392" i="35" s="1"/>
  <c r="AA376" i="35"/>
  <c r="AA378" i="35" s="1"/>
  <c r="AA380" i="35" s="1"/>
  <c r="AA382" i="35" s="1"/>
  <c r="AA384" i="35" s="1"/>
  <c r="AA386" i="35" s="1"/>
  <c r="AA388" i="35" s="1"/>
  <c r="AA390" i="35" s="1"/>
  <c r="AA392" i="35" s="1"/>
  <c r="O376" i="35"/>
  <c r="O378" i="35" s="1"/>
  <c r="O380" i="35" s="1"/>
  <c r="O382" i="35" s="1"/>
  <c r="O384" i="35" s="1"/>
  <c r="O386" i="35" s="1"/>
  <c r="O388" i="35" s="1"/>
  <c r="O390" i="35" s="1"/>
  <c r="O392" i="35" s="1"/>
  <c r="C376" i="35"/>
  <c r="C378" i="35" s="1"/>
  <c r="C380" i="35" s="1"/>
  <c r="C382" i="35" s="1"/>
  <c r="C384" i="35" s="1"/>
  <c r="C386" i="35" s="1"/>
  <c r="C388" i="35" s="1"/>
  <c r="C390" i="35" s="1"/>
  <c r="C392" i="35" s="1"/>
  <c r="AN375" i="35"/>
  <c r="AB375" i="35"/>
  <c r="P375" i="35"/>
  <c r="D375" i="35"/>
  <c r="AN374" i="35"/>
  <c r="AB374" i="35"/>
  <c r="P374" i="35"/>
  <c r="D374" i="35"/>
  <c r="AN358" i="35"/>
  <c r="AB358" i="35"/>
  <c r="P358" i="35"/>
  <c r="D358" i="35"/>
  <c r="AN357" i="35"/>
  <c r="AB357" i="35"/>
  <c r="P357" i="35"/>
  <c r="D357" i="35"/>
  <c r="AN354" i="35"/>
  <c r="AB354" i="35"/>
  <c r="P354" i="35"/>
  <c r="D354" i="35"/>
  <c r="AN353" i="35"/>
  <c r="AB353" i="35"/>
  <c r="P353" i="35"/>
  <c r="D353" i="35"/>
  <c r="AN350" i="35"/>
  <c r="AB350" i="35"/>
  <c r="P350" i="35"/>
  <c r="D350" i="35"/>
  <c r="AN349" i="35"/>
  <c r="AB349" i="35"/>
  <c r="P349" i="35"/>
  <c r="D349" i="35"/>
  <c r="AN346" i="35"/>
  <c r="AB346" i="35"/>
  <c r="P346" i="35"/>
  <c r="D346" i="35"/>
  <c r="AN345" i="35"/>
  <c r="AB345" i="35"/>
  <c r="P345" i="35"/>
  <c r="D345" i="35"/>
  <c r="AM343" i="35"/>
  <c r="AM345" i="35" s="1"/>
  <c r="AM347" i="35" s="1"/>
  <c r="AM349" i="35" s="1"/>
  <c r="AM351" i="35" s="1"/>
  <c r="AM353" i="35" s="1"/>
  <c r="AM355" i="35" s="1"/>
  <c r="AM357" i="35" s="1"/>
  <c r="AM359" i="35" s="1"/>
  <c r="AA343" i="35"/>
  <c r="AA345" i="35" s="1"/>
  <c r="AA347" i="35" s="1"/>
  <c r="AA349" i="35" s="1"/>
  <c r="AA351" i="35" s="1"/>
  <c r="AA353" i="35" s="1"/>
  <c r="AA355" i="35" s="1"/>
  <c r="AA357" i="35" s="1"/>
  <c r="AA359" i="35" s="1"/>
  <c r="O343" i="35"/>
  <c r="O345" i="35" s="1"/>
  <c r="O347" i="35" s="1"/>
  <c r="O349" i="35" s="1"/>
  <c r="O351" i="35" s="1"/>
  <c r="O353" i="35" s="1"/>
  <c r="O355" i="35" s="1"/>
  <c r="O357" i="35" s="1"/>
  <c r="O359" i="35" s="1"/>
  <c r="C343" i="35"/>
  <c r="C345" i="35" s="1"/>
  <c r="C347" i="35" s="1"/>
  <c r="C349" i="35" s="1"/>
  <c r="C351" i="35" s="1"/>
  <c r="C353" i="35" s="1"/>
  <c r="C355" i="35" s="1"/>
  <c r="C357" i="35" s="1"/>
  <c r="C359" i="35" s="1"/>
  <c r="AN342" i="35"/>
  <c r="AB342" i="35"/>
  <c r="P342" i="35"/>
  <c r="D342" i="35"/>
  <c r="AN341" i="35"/>
  <c r="AB341" i="35"/>
  <c r="P341" i="35"/>
  <c r="D341" i="35"/>
  <c r="AN325" i="35"/>
  <c r="AB325" i="35"/>
  <c r="P325" i="35"/>
  <c r="D325" i="35"/>
  <c r="AN324" i="35"/>
  <c r="AB324" i="35"/>
  <c r="P324" i="35"/>
  <c r="D324" i="35"/>
  <c r="AN321" i="35"/>
  <c r="AB321" i="35"/>
  <c r="P321" i="35"/>
  <c r="D321" i="35"/>
  <c r="AN320" i="35"/>
  <c r="AB320" i="35"/>
  <c r="P320" i="35"/>
  <c r="D320" i="35"/>
  <c r="AN317" i="35"/>
  <c r="AB317" i="35"/>
  <c r="P317" i="35"/>
  <c r="D317" i="35"/>
  <c r="AN316" i="35"/>
  <c r="AB316" i="35"/>
  <c r="P316" i="35"/>
  <c r="D316" i="35"/>
  <c r="AN313" i="35"/>
  <c r="AB313" i="35"/>
  <c r="P313" i="35"/>
  <c r="D313" i="35"/>
  <c r="AN312" i="35"/>
  <c r="AB312" i="35"/>
  <c r="P312" i="35"/>
  <c r="D312" i="35"/>
  <c r="AM310" i="35"/>
  <c r="AM312" i="35" s="1"/>
  <c r="AM314" i="35" s="1"/>
  <c r="AM316" i="35" s="1"/>
  <c r="AM318" i="35" s="1"/>
  <c r="AM320" i="35" s="1"/>
  <c r="AM322" i="35" s="1"/>
  <c r="AM324" i="35" s="1"/>
  <c r="AM326" i="35" s="1"/>
  <c r="AA310" i="35"/>
  <c r="AA312" i="35" s="1"/>
  <c r="AA314" i="35" s="1"/>
  <c r="AA316" i="35" s="1"/>
  <c r="AA318" i="35" s="1"/>
  <c r="AA320" i="35" s="1"/>
  <c r="AA322" i="35" s="1"/>
  <c r="AA324" i="35" s="1"/>
  <c r="AA326" i="35" s="1"/>
  <c r="O310" i="35"/>
  <c r="O312" i="35" s="1"/>
  <c r="O314" i="35" s="1"/>
  <c r="O316" i="35" s="1"/>
  <c r="O318" i="35" s="1"/>
  <c r="O320" i="35" s="1"/>
  <c r="O322" i="35" s="1"/>
  <c r="O324" i="35" s="1"/>
  <c r="O326" i="35" s="1"/>
  <c r="C310" i="35"/>
  <c r="C312" i="35" s="1"/>
  <c r="C314" i="35" s="1"/>
  <c r="C316" i="35" s="1"/>
  <c r="C318" i="35" s="1"/>
  <c r="C320" i="35" s="1"/>
  <c r="C322" i="35" s="1"/>
  <c r="C324" i="35" s="1"/>
  <c r="C326" i="35" s="1"/>
  <c r="AN309" i="35"/>
  <c r="AB309" i="35"/>
  <c r="P309" i="35"/>
  <c r="D309" i="35"/>
  <c r="AN308" i="35"/>
  <c r="AB308" i="35"/>
  <c r="P308" i="35"/>
  <c r="D308" i="35"/>
  <c r="AN292" i="35"/>
  <c r="AB292" i="35"/>
  <c r="P292" i="35"/>
  <c r="D292" i="35"/>
  <c r="AN291" i="35"/>
  <c r="AB291" i="35"/>
  <c r="P291" i="35"/>
  <c r="D291" i="35"/>
  <c r="AN288" i="35"/>
  <c r="AB288" i="35"/>
  <c r="P288" i="35"/>
  <c r="D288" i="35"/>
  <c r="AN287" i="35"/>
  <c r="AB287" i="35"/>
  <c r="P287" i="35"/>
  <c r="D287" i="35"/>
  <c r="AN284" i="35"/>
  <c r="AB284" i="35"/>
  <c r="P284" i="35"/>
  <c r="D284" i="35"/>
  <c r="AN283" i="35"/>
  <c r="AB283" i="35"/>
  <c r="P283" i="35"/>
  <c r="D283" i="35"/>
  <c r="AN280" i="35"/>
  <c r="AB280" i="35"/>
  <c r="P280" i="35"/>
  <c r="D280" i="35"/>
  <c r="AN279" i="35"/>
  <c r="AB279" i="35"/>
  <c r="P279" i="35"/>
  <c r="D279" i="35"/>
  <c r="AM277" i="35"/>
  <c r="AM279" i="35" s="1"/>
  <c r="AM281" i="35" s="1"/>
  <c r="AM283" i="35" s="1"/>
  <c r="AM285" i="35" s="1"/>
  <c r="AM287" i="35" s="1"/>
  <c r="AM289" i="35" s="1"/>
  <c r="AM291" i="35" s="1"/>
  <c r="AM293" i="35" s="1"/>
  <c r="AA277" i="35"/>
  <c r="AA279" i="35" s="1"/>
  <c r="AA281" i="35" s="1"/>
  <c r="AA283" i="35" s="1"/>
  <c r="AA285" i="35" s="1"/>
  <c r="AA287" i="35" s="1"/>
  <c r="AA289" i="35" s="1"/>
  <c r="AA291" i="35" s="1"/>
  <c r="AA293" i="35" s="1"/>
  <c r="O277" i="35"/>
  <c r="O279" i="35" s="1"/>
  <c r="O281" i="35" s="1"/>
  <c r="O283" i="35" s="1"/>
  <c r="O285" i="35" s="1"/>
  <c r="O287" i="35" s="1"/>
  <c r="O289" i="35" s="1"/>
  <c r="O291" i="35" s="1"/>
  <c r="O293" i="35" s="1"/>
  <c r="C277" i="35"/>
  <c r="C279" i="35" s="1"/>
  <c r="C281" i="35" s="1"/>
  <c r="C283" i="35" s="1"/>
  <c r="C285" i="35" s="1"/>
  <c r="C287" i="35" s="1"/>
  <c r="C289" i="35" s="1"/>
  <c r="C291" i="35" s="1"/>
  <c r="C293" i="35" s="1"/>
  <c r="AN276" i="35"/>
  <c r="AB276" i="35"/>
  <c r="P276" i="35"/>
  <c r="D276" i="35"/>
  <c r="AN275" i="35"/>
  <c r="AB275" i="35"/>
  <c r="P275" i="35"/>
  <c r="D275" i="35"/>
  <c r="AN259" i="35"/>
  <c r="AB259" i="35"/>
  <c r="P259" i="35"/>
  <c r="D259" i="35"/>
  <c r="AN258" i="35"/>
  <c r="AB258" i="35"/>
  <c r="P258" i="35"/>
  <c r="D258" i="35"/>
  <c r="AN255" i="35"/>
  <c r="AB255" i="35"/>
  <c r="P255" i="35"/>
  <c r="D255" i="35"/>
  <c r="AN254" i="35"/>
  <c r="AB254" i="35"/>
  <c r="P254" i="35"/>
  <c r="D254" i="35"/>
  <c r="AN251" i="35"/>
  <c r="AB251" i="35"/>
  <c r="P251" i="35"/>
  <c r="D251" i="35"/>
  <c r="AN250" i="35"/>
  <c r="AB250" i="35"/>
  <c r="P250" i="35"/>
  <c r="D250" i="35"/>
  <c r="AN247" i="35"/>
  <c r="AB247" i="35"/>
  <c r="P247" i="35"/>
  <c r="D247" i="35"/>
  <c r="AN246" i="35"/>
  <c r="AB246" i="35"/>
  <c r="P246" i="35"/>
  <c r="D246" i="35"/>
  <c r="AM244" i="35"/>
  <c r="AM246" i="35" s="1"/>
  <c r="AM248" i="35" s="1"/>
  <c r="AM250" i="35" s="1"/>
  <c r="AM252" i="35" s="1"/>
  <c r="AM254" i="35" s="1"/>
  <c r="AM256" i="35" s="1"/>
  <c r="AM258" i="35" s="1"/>
  <c r="AM260" i="35" s="1"/>
  <c r="AA244" i="35"/>
  <c r="AA246" i="35" s="1"/>
  <c r="AA248" i="35" s="1"/>
  <c r="AA250" i="35" s="1"/>
  <c r="AA252" i="35" s="1"/>
  <c r="AA254" i="35" s="1"/>
  <c r="AA256" i="35" s="1"/>
  <c r="AA258" i="35" s="1"/>
  <c r="AA260" i="35" s="1"/>
  <c r="O244" i="35"/>
  <c r="O246" i="35" s="1"/>
  <c r="O248" i="35" s="1"/>
  <c r="O250" i="35" s="1"/>
  <c r="O252" i="35" s="1"/>
  <c r="O254" i="35" s="1"/>
  <c r="O256" i="35" s="1"/>
  <c r="O258" i="35" s="1"/>
  <c r="O260" i="35" s="1"/>
  <c r="C244" i="35"/>
  <c r="C246" i="35" s="1"/>
  <c r="C248" i="35" s="1"/>
  <c r="C250" i="35" s="1"/>
  <c r="C252" i="35" s="1"/>
  <c r="C254" i="35" s="1"/>
  <c r="C256" i="35" s="1"/>
  <c r="C258" i="35" s="1"/>
  <c r="C260" i="35" s="1"/>
  <c r="AN243" i="35"/>
  <c r="AB243" i="35"/>
  <c r="P243" i="35"/>
  <c r="D243" i="35"/>
  <c r="AN242" i="35"/>
  <c r="AB242" i="35"/>
  <c r="P242" i="35"/>
  <c r="D242" i="35"/>
  <c r="AN226" i="35"/>
  <c r="AB226" i="35"/>
  <c r="P226" i="35"/>
  <c r="D226" i="35"/>
  <c r="AN225" i="35"/>
  <c r="AB225" i="35"/>
  <c r="P225" i="35"/>
  <c r="D225" i="35"/>
  <c r="AN222" i="35"/>
  <c r="AB222" i="35"/>
  <c r="P222" i="35"/>
  <c r="D222" i="35"/>
  <c r="AN221" i="35"/>
  <c r="AB221" i="35"/>
  <c r="P221" i="35"/>
  <c r="D221" i="35"/>
  <c r="AN218" i="35"/>
  <c r="AB218" i="35"/>
  <c r="P218" i="35"/>
  <c r="D218" i="35"/>
  <c r="AN217" i="35"/>
  <c r="AB217" i="35"/>
  <c r="P217" i="35"/>
  <c r="D217" i="35"/>
  <c r="AN214" i="35"/>
  <c r="AB214" i="35"/>
  <c r="P214" i="35"/>
  <c r="D214" i="35"/>
  <c r="AN213" i="35"/>
  <c r="AB213" i="35"/>
  <c r="P213" i="35"/>
  <c r="D213" i="35"/>
  <c r="AM211" i="35"/>
  <c r="AM213" i="35" s="1"/>
  <c r="AM215" i="35" s="1"/>
  <c r="AM217" i="35" s="1"/>
  <c r="AM219" i="35" s="1"/>
  <c r="AM221" i="35" s="1"/>
  <c r="AM223" i="35" s="1"/>
  <c r="AM225" i="35" s="1"/>
  <c r="AM227" i="35" s="1"/>
  <c r="AA211" i="35"/>
  <c r="AA213" i="35" s="1"/>
  <c r="AA215" i="35" s="1"/>
  <c r="AA217" i="35" s="1"/>
  <c r="AA219" i="35" s="1"/>
  <c r="AA221" i="35" s="1"/>
  <c r="AA223" i="35" s="1"/>
  <c r="AA225" i="35" s="1"/>
  <c r="AA227" i="35" s="1"/>
  <c r="O211" i="35"/>
  <c r="O213" i="35" s="1"/>
  <c r="O215" i="35" s="1"/>
  <c r="O217" i="35" s="1"/>
  <c r="O219" i="35" s="1"/>
  <c r="O221" i="35" s="1"/>
  <c r="O223" i="35" s="1"/>
  <c r="O225" i="35" s="1"/>
  <c r="O227" i="35" s="1"/>
  <c r="C211" i="35"/>
  <c r="C213" i="35" s="1"/>
  <c r="C215" i="35" s="1"/>
  <c r="C217" i="35" s="1"/>
  <c r="C219" i="35" s="1"/>
  <c r="C221" i="35" s="1"/>
  <c r="C223" i="35" s="1"/>
  <c r="C225" i="35" s="1"/>
  <c r="C227" i="35" s="1"/>
  <c r="AN210" i="35"/>
  <c r="AB210" i="35"/>
  <c r="P210" i="35"/>
  <c r="D210" i="35"/>
  <c r="AN209" i="35"/>
  <c r="AB209" i="35"/>
  <c r="P209" i="35"/>
  <c r="D209" i="35"/>
  <c r="AN193" i="35"/>
  <c r="AB193" i="35"/>
  <c r="P193" i="35"/>
  <c r="D193" i="35"/>
  <c r="AN192" i="35"/>
  <c r="AB192" i="35"/>
  <c r="P192" i="35"/>
  <c r="D192" i="35"/>
  <c r="AN189" i="35"/>
  <c r="AB189" i="35"/>
  <c r="P189" i="35"/>
  <c r="D189" i="35"/>
  <c r="AN188" i="35"/>
  <c r="AB188" i="35"/>
  <c r="P188" i="35"/>
  <c r="D188" i="35"/>
  <c r="AN185" i="35"/>
  <c r="AB185" i="35"/>
  <c r="P185" i="35"/>
  <c r="D185" i="35"/>
  <c r="AN184" i="35"/>
  <c r="AB184" i="35"/>
  <c r="P184" i="35"/>
  <c r="D184" i="35"/>
  <c r="AN181" i="35"/>
  <c r="AB181" i="35"/>
  <c r="P181" i="35"/>
  <c r="D181" i="35"/>
  <c r="AN180" i="35"/>
  <c r="AB180" i="35"/>
  <c r="P180" i="35"/>
  <c r="D180" i="35"/>
  <c r="AM178" i="35"/>
  <c r="AM180" i="35" s="1"/>
  <c r="AM182" i="35" s="1"/>
  <c r="AM184" i="35" s="1"/>
  <c r="AM186" i="35" s="1"/>
  <c r="AM188" i="35" s="1"/>
  <c r="AM190" i="35" s="1"/>
  <c r="AM192" i="35" s="1"/>
  <c r="AM194" i="35" s="1"/>
  <c r="AA178" i="35"/>
  <c r="AA180" i="35" s="1"/>
  <c r="AA182" i="35" s="1"/>
  <c r="AA184" i="35" s="1"/>
  <c r="AA186" i="35" s="1"/>
  <c r="AA188" i="35" s="1"/>
  <c r="AA190" i="35" s="1"/>
  <c r="AA192" i="35" s="1"/>
  <c r="AA194" i="35" s="1"/>
  <c r="O178" i="35"/>
  <c r="O180" i="35" s="1"/>
  <c r="O182" i="35" s="1"/>
  <c r="O184" i="35" s="1"/>
  <c r="O186" i="35" s="1"/>
  <c r="O188" i="35" s="1"/>
  <c r="O190" i="35" s="1"/>
  <c r="O192" i="35" s="1"/>
  <c r="O194" i="35" s="1"/>
  <c r="C178" i="35"/>
  <c r="C180" i="35" s="1"/>
  <c r="C182" i="35" s="1"/>
  <c r="C184" i="35" s="1"/>
  <c r="C186" i="35" s="1"/>
  <c r="C188" i="35" s="1"/>
  <c r="C190" i="35" s="1"/>
  <c r="C192" i="35" s="1"/>
  <c r="C194" i="35" s="1"/>
  <c r="AN177" i="35"/>
  <c r="AB177" i="35"/>
  <c r="P177" i="35"/>
  <c r="D177" i="35"/>
  <c r="AN176" i="35"/>
  <c r="AB176" i="35"/>
  <c r="P176" i="35"/>
  <c r="D176" i="35"/>
  <c r="AN160" i="35"/>
  <c r="AB160" i="35"/>
  <c r="P160" i="35"/>
  <c r="D160" i="35"/>
  <c r="AN159" i="35"/>
  <c r="AB159" i="35"/>
  <c r="P159" i="35"/>
  <c r="D159" i="35"/>
  <c r="AN156" i="35"/>
  <c r="AB156" i="35"/>
  <c r="P156" i="35"/>
  <c r="D156" i="35"/>
  <c r="AN155" i="35"/>
  <c r="AB155" i="35"/>
  <c r="P155" i="35"/>
  <c r="D155" i="35"/>
  <c r="AN152" i="35"/>
  <c r="AB152" i="35"/>
  <c r="P152" i="35"/>
  <c r="D152" i="35"/>
  <c r="AN151" i="35"/>
  <c r="AB151" i="35"/>
  <c r="P151" i="35"/>
  <c r="D151" i="35"/>
  <c r="AN148" i="35"/>
  <c r="AB148" i="35"/>
  <c r="P148" i="35"/>
  <c r="D148" i="35"/>
  <c r="AN147" i="35"/>
  <c r="AB147" i="35"/>
  <c r="P147" i="35"/>
  <c r="D147" i="35"/>
  <c r="AM145" i="35"/>
  <c r="AM147" i="35" s="1"/>
  <c r="AM149" i="35" s="1"/>
  <c r="AM151" i="35" s="1"/>
  <c r="AM153" i="35" s="1"/>
  <c r="AM155" i="35" s="1"/>
  <c r="AM157" i="35" s="1"/>
  <c r="AM159" i="35" s="1"/>
  <c r="AM161" i="35" s="1"/>
  <c r="AA145" i="35"/>
  <c r="AA147" i="35" s="1"/>
  <c r="AA149" i="35" s="1"/>
  <c r="AA151" i="35" s="1"/>
  <c r="AA153" i="35" s="1"/>
  <c r="AA155" i="35" s="1"/>
  <c r="AA157" i="35" s="1"/>
  <c r="AA159" i="35" s="1"/>
  <c r="AA161" i="35" s="1"/>
  <c r="O145" i="35"/>
  <c r="O147" i="35" s="1"/>
  <c r="O149" i="35" s="1"/>
  <c r="O151" i="35" s="1"/>
  <c r="O153" i="35" s="1"/>
  <c r="O155" i="35" s="1"/>
  <c r="O157" i="35" s="1"/>
  <c r="O159" i="35" s="1"/>
  <c r="O161" i="35" s="1"/>
  <c r="C145" i="35"/>
  <c r="C147" i="35" s="1"/>
  <c r="C149" i="35" s="1"/>
  <c r="C151" i="35" s="1"/>
  <c r="C153" i="35" s="1"/>
  <c r="C155" i="35" s="1"/>
  <c r="C157" i="35" s="1"/>
  <c r="C159" i="35" s="1"/>
  <c r="C161" i="35" s="1"/>
  <c r="AN144" i="35"/>
  <c r="AB144" i="35"/>
  <c r="P144" i="35"/>
  <c r="D144" i="35"/>
  <c r="AN143" i="35"/>
  <c r="AB143" i="35"/>
  <c r="P143" i="35"/>
  <c r="D143" i="35"/>
  <c r="AN127" i="35"/>
  <c r="AB127" i="35"/>
  <c r="P127" i="35"/>
  <c r="D127" i="35"/>
  <c r="AN126" i="35"/>
  <c r="AB126" i="35"/>
  <c r="P126" i="35"/>
  <c r="D126" i="35"/>
  <c r="AN123" i="35"/>
  <c r="AB123" i="35"/>
  <c r="P123" i="35"/>
  <c r="D123" i="35"/>
  <c r="AN122" i="35"/>
  <c r="AB122" i="35"/>
  <c r="P122" i="35"/>
  <c r="D122" i="35"/>
  <c r="AN119" i="35"/>
  <c r="AB119" i="35"/>
  <c r="P119" i="35"/>
  <c r="D119" i="35"/>
  <c r="AN118" i="35"/>
  <c r="AB118" i="35"/>
  <c r="P118" i="35"/>
  <c r="D118" i="35"/>
  <c r="AN115" i="35"/>
  <c r="AB115" i="35"/>
  <c r="P115" i="35"/>
  <c r="D115" i="35"/>
  <c r="AN114" i="35"/>
  <c r="AB114" i="35"/>
  <c r="P114" i="35"/>
  <c r="D114" i="35"/>
  <c r="AM112" i="35"/>
  <c r="AM114" i="35" s="1"/>
  <c r="AM116" i="35" s="1"/>
  <c r="AM118" i="35" s="1"/>
  <c r="AM120" i="35" s="1"/>
  <c r="AM122" i="35" s="1"/>
  <c r="AM124" i="35" s="1"/>
  <c r="AM126" i="35" s="1"/>
  <c r="AM128" i="35" s="1"/>
  <c r="AA112" i="35"/>
  <c r="AA114" i="35" s="1"/>
  <c r="AA116" i="35" s="1"/>
  <c r="AA118" i="35" s="1"/>
  <c r="AA120" i="35" s="1"/>
  <c r="AA122" i="35" s="1"/>
  <c r="AA124" i="35" s="1"/>
  <c r="AA126" i="35" s="1"/>
  <c r="AA128" i="35" s="1"/>
  <c r="O112" i="35"/>
  <c r="O114" i="35" s="1"/>
  <c r="O116" i="35" s="1"/>
  <c r="O118" i="35" s="1"/>
  <c r="O120" i="35" s="1"/>
  <c r="O122" i="35" s="1"/>
  <c r="O124" i="35" s="1"/>
  <c r="O126" i="35" s="1"/>
  <c r="O128" i="35" s="1"/>
  <c r="C112" i="35"/>
  <c r="C114" i="35" s="1"/>
  <c r="C116" i="35" s="1"/>
  <c r="C118" i="35" s="1"/>
  <c r="C120" i="35" s="1"/>
  <c r="C122" i="35" s="1"/>
  <c r="C124" i="35" s="1"/>
  <c r="C126" i="35" s="1"/>
  <c r="C128" i="35" s="1"/>
  <c r="AN111" i="35"/>
  <c r="AB111" i="35"/>
  <c r="P111" i="35"/>
  <c r="D111" i="35"/>
  <c r="AN110" i="35"/>
  <c r="AB110" i="35"/>
  <c r="P110" i="35"/>
  <c r="D110" i="35"/>
  <c r="AN94" i="35"/>
  <c r="AB94" i="35"/>
  <c r="P94" i="35"/>
  <c r="D94" i="35"/>
  <c r="AN93" i="35"/>
  <c r="AB93" i="35"/>
  <c r="P93" i="35"/>
  <c r="D93" i="35"/>
  <c r="AN90" i="35"/>
  <c r="AB90" i="35"/>
  <c r="P90" i="35"/>
  <c r="D90" i="35"/>
  <c r="AN89" i="35"/>
  <c r="AB89" i="35"/>
  <c r="P89" i="35"/>
  <c r="D89" i="35"/>
  <c r="AN86" i="35"/>
  <c r="AB86" i="35"/>
  <c r="P86" i="35"/>
  <c r="D86" i="35"/>
  <c r="AN85" i="35"/>
  <c r="AB85" i="35"/>
  <c r="P85" i="35"/>
  <c r="D85" i="35"/>
  <c r="AN82" i="35"/>
  <c r="AB82" i="35"/>
  <c r="P82" i="35"/>
  <c r="D82" i="35"/>
  <c r="AN81" i="35"/>
  <c r="AB81" i="35"/>
  <c r="P81" i="35"/>
  <c r="D81" i="35"/>
  <c r="AM79" i="35"/>
  <c r="AM81" i="35" s="1"/>
  <c r="AM83" i="35" s="1"/>
  <c r="AM85" i="35" s="1"/>
  <c r="AM87" i="35" s="1"/>
  <c r="AM89" i="35" s="1"/>
  <c r="AM91" i="35" s="1"/>
  <c r="AM93" i="35" s="1"/>
  <c r="AM95" i="35" s="1"/>
  <c r="AA79" i="35"/>
  <c r="AA81" i="35" s="1"/>
  <c r="AA83" i="35" s="1"/>
  <c r="AA85" i="35" s="1"/>
  <c r="AA87" i="35" s="1"/>
  <c r="AA89" i="35" s="1"/>
  <c r="AA91" i="35" s="1"/>
  <c r="AA93" i="35" s="1"/>
  <c r="AA95" i="35" s="1"/>
  <c r="O79" i="35"/>
  <c r="O81" i="35" s="1"/>
  <c r="O83" i="35" s="1"/>
  <c r="O85" i="35" s="1"/>
  <c r="O87" i="35" s="1"/>
  <c r="O89" i="35" s="1"/>
  <c r="O91" i="35" s="1"/>
  <c r="O93" i="35" s="1"/>
  <c r="O95" i="35" s="1"/>
  <c r="C79" i="35"/>
  <c r="C81" i="35" s="1"/>
  <c r="C83" i="35" s="1"/>
  <c r="C85" i="35" s="1"/>
  <c r="C87" i="35" s="1"/>
  <c r="C89" i="35" s="1"/>
  <c r="C91" i="35" s="1"/>
  <c r="C93" i="35" s="1"/>
  <c r="C95" i="35" s="1"/>
  <c r="AN78" i="35"/>
  <c r="AB78" i="35"/>
  <c r="P78" i="35"/>
  <c r="D78" i="35"/>
  <c r="AN77" i="35"/>
  <c r="AB77" i="35"/>
  <c r="P77" i="35"/>
  <c r="D77" i="35"/>
  <c r="AN61" i="35"/>
  <c r="AB61" i="35"/>
  <c r="P61" i="35"/>
  <c r="D61" i="35"/>
  <c r="AN60" i="35"/>
  <c r="AB60" i="35"/>
  <c r="P60" i="35"/>
  <c r="D60" i="35"/>
  <c r="AN57" i="35"/>
  <c r="AB57" i="35"/>
  <c r="P57" i="35"/>
  <c r="D57" i="35"/>
  <c r="AN56" i="35"/>
  <c r="AB56" i="35"/>
  <c r="P56" i="35"/>
  <c r="D56" i="35"/>
  <c r="AN53" i="35"/>
  <c r="AB53" i="35"/>
  <c r="P53" i="35"/>
  <c r="D53" i="35"/>
  <c r="AN52" i="35"/>
  <c r="AB52" i="35"/>
  <c r="P52" i="35"/>
  <c r="D52" i="35"/>
  <c r="AN49" i="35"/>
  <c r="AB49" i="35"/>
  <c r="P49" i="35"/>
  <c r="D49" i="35"/>
  <c r="AN48" i="35"/>
  <c r="AB48" i="35"/>
  <c r="P48" i="35"/>
  <c r="D48" i="35"/>
  <c r="AM46" i="35"/>
  <c r="AM48" i="35" s="1"/>
  <c r="AM50" i="35" s="1"/>
  <c r="AM52" i="35" s="1"/>
  <c r="AM54" i="35" s="1"/>
  <c r="AM56" i="35" s="1"/>
  <c r="AM58" i="35" s="1"/>
  <c r="AM60" i="35" s="1"/>
  <c r="AM62" i="35" s="1"/>
  <c r="AA46" i="35"/>
  <c r="AA48" i="35" s="1"/>
  <c r="AA50" i="35" s="1"/>
  <c r="AA52" i="35" s="1"/>
  <c r="AA54" i="35" s="1"/>
  <c r="AA56" i="35" s="1"/>
  <c r="AA58" i="35" s="1"/>
  <c r="AA60" i="35" s="1"/>
  <c r="AA62" i="35" s="1"/>
  <c r="O46" i="35"/>
  <c r="O48" i="35" s="1"/>
  <c r="O50" i="35" s="1"/>
  <c r="O52" i="35" s="1"/>
  <c r="O54" i="35" s="1"/>
  <c r="O56" i="35" s="1"/>
  <c r="O58" i="35" s="1"/>
  <c r="O60" i="35" s="1"/>
  <c r="O62" i="35" s="1"/>
  <c r="C46" i="35"/>
  <c r="C48" i="35" s="1"/>
  <c r="C50" i="35" s="1"/>
  <c r="C52" i="35" s="1"/>
  <c r="C54" i="35" s="1"/>
  <c r="C56" i="35" s="1"/>
  <c r="C58" i="35" s="1"/>
  <c r="C60" i="35" s="1"/>
  <c r="C62" i="35" s="1"/>
  <c r="AN45" i="35"/>
  <c r="AB45" i="35"/>
  <c r="P45" i="35"/>
  <c r="D45" i="35"/>
  <c r="AN44" i="35"/>
  <c r="AB44" i="35"/>
  <c r="P44" i="35"/>
  <c r="D44" i="35"/>
  <c r="AN28" i="35"/>
  <c r="AB28" i="35"/>
  <c r="P28" i="35"/>
  <c r="D28" i="35"/>
  <c r="AN27" i="35"/>
  <c r="AB27" i="35"/>
  <c r="P27" i="35"/>
  <c r="D27" i="35"/>
  <c r="AN24" i="35"/>
  <c r="AB24" i="35"/>
  <c r="P24" i="35"/>
  <c r="D24" i="35"/>
  <c r="AN23" i="35"/>
  <c r="AB23" i="35"/>
  <c r="P23" i="35"/>
  <c r="D23" i="35"/>
  <c r="AN20" i="35"/>
  <c r="AB20" i="35"/>
  <c r="P20" i="35"/>
  <c r="D20" i="35"/>
  <c r="AN19" i="35"/>
  <c r="AB19" i="35"/>
  <c r="P19" i="35"/>
  <c r="D19" i="35"/>
  <c r="AN16" i="35"/>
  <c r="AB16" i="35"/>
  <c r="P16" i="35"/>
  <c r="D16" i="35"/>
  <c r="AN15" i="35"/>
  <c r="AB15" i="35"/>
  <c r="P15" i="35"/>
  <c r="D15" i="35"/>
  <c r="AM13" i="35"/>
  <c r="AM15" i="35" s="1"/>
  <c r="AM17" i="35" s="1"/>
  <c r="AM19" i="35" s="1"/>
  <c r="AM21" i="35" s="1"/>
  <c r="AM23" i="35" s="1"/>
  <c r="AM25" i="35" s="1"/>
  <c r="AM27" i="35" s="1"/>
  <c r="AM29" i="35" s="1"/>
  <c r="AA13" i="35"/>
  <c r="AA15" i="35" s="1"/>
  <c r="AA17" i="35" s="1"/>
  <c r="AA19" i="35" s="1"/>
  <c r="AA21" i="35" s="1"/>
  <c r="AA23" i="35" s="1"/>
  <c r="AA25" i="35" s="1"/>
  <c r="AA27" i="35" s="1"/>
  <c r="AA29" i="35" s="1"/>
  <c r="O13" i="35"/>
  <c r="O15" i="35" s="1"/>
  <c r="O17" i="35" s="1"/>
  <c r="O19" i="35" s="1"/>
  <c r="O21" i="35" s="1"/>
  <c r="O23" i="35" s="1"/>
  <c r="O25" i="35" s="1"/>
  <c r="O27" i="35" s="1"/>
  <c r="O29" i="35" s="1"/>
  <c r="C13" i="35"/>
  <c r="C15" i="35" s="1"/>
  <c r="C17" i="35" s="1"/>
  <c r="C19" i="35" s="1"/>
  <c r="C21" i="35" s="1"/>
  <c r="C23" i="35" s="1"/>
  <c r="C25" i="35" s="1"/>
  <c r="C27" i="35" s="1"/>
  <c r="C29" i="35" s="1"/>
  <c r="AN12" i="35"/>
  <c r="AB12" i="35"/>
  <c r="P12" i="35"/>
  <c r="D12" i="35"/>
  <c r="AN11" i="35"/>
  <c r="AB11" i="35"/>
  <c r="P11" i="35"/>
  <c r="D11" i="35"/>
  <c r="AN523" i="34"/>
  <c r="AB523" i="34"/>
  <c r="P523" i="34"/>
  <c r="AN522" i="34"/>
  <c r="AB522" i="34"/>
  <c r="P522" i="34"/>
  <c r="AN519" i="34"/>
  <c r="AB519" i="34"/>
  <c r="P519" i="34"/>
  <c r="AN518" i="34"/>
  <c r="AB518" i="34"/>
  <c r="P518" i="34"/>
  <c r="AN515" i="34"/>
  <c r="AB515" i="34"/>
  <c r="P515" i="34"/>
  <c r="AN514" i="34"/>
  <c r="AB514" i="34"/>
  <c r="P514" i="34"/>
  <c r="AN511" i="34"/>
  <c r="AB511" i="34"/>
  <c r="P511" i="34"/>
  <c r="AN510" i="34"/>
  <c r="AB510" i="34"/>
  <c r="P510" i="34"/>
  <c r="AM508" i="34"/>
  <c r="AM510" i="34" s="1"/>
  <c r="AM512" i="34" s="1"/>
  <c r="AM514" i="34" s="1"/>
  <c r="AM516" i="34" s="1"/>
  <c r="AM518" i="34" s="1"/>
  <c r="AM520" i="34" s="1"/>
  <c r="AM522" i="34" s="1"/>
  <c r="AM524" i="34" s="1"/>
  <c r="AA508" i="34"/>
  <c r="AA510" i="34" s="1"/>
  <c r="AA512" i="34" s="1"/>
  <c r="AA514" i="34" s="1"/>
  <c r="AA516" i="34" s="1"/>
  <c r="AA518" i="34" s="1"/>
  <c r="AA520" i="34" s="1"/>
  <c r="AA522" i="34" s="1"/>
  <c r="AA524" i="34" s="1"/>
  <c r="O508" i="34"/>
  <c r="O510" i="34" s="1"/>
  <c r="O512" i="34" s="1"/>
  <c r="O514" i="34" s="1"/>
  <c r="O516" i="34" s="1"/>
  <c r="O518" i="34" s="1"/>
  <c r="O520" i="34" s="1"/>
  <c r="O522" i="34" s="1"/>
  <c r="O524" i="34" s="1"/>
  <c r="AN507" i="34"/>
  <c r="AB507" i="34"/>
  <c r="P507" i="34"/>
  <c r="AN506" i="34"/>
  <c r="AB506" i="34"/>
  <c r="P506" i="34"/>
  <c r="AN490" i="34"/>
  <c r="AB490" i="34"/>
  <c r="P490" i="34"/>
  <c r="AN489" i="34"/>
  <c r="AB489" i="34"/>
  <c r="P489" i="34"/>
  <c r="AN486" i="34"/>
  <c r="AB486" i="34"/>
  <c r="P486" i="34"/>
  <c r="AN485" i="34"/>
  <c r="AB485" i="34"/>
  <c r="P485" i="34"/>
  <c r="AN482" i="34"/>
  <c r="AB482" i="34"/>
  <c r="P482" i="34"/>
  <c r="AN481" i="34"/>
  <c r="AB481" i="34"/>
  <c r="P481" i="34"/>
  <c r="AN478" i="34"/>
  <c r="AB478" i="34"/>
  <c r="P478" i="34"/>
  <c r="AN477" i="34"/>
  <c r="AM477" i="34"/>
  <c r="AM479" i="34" s="1"/>
  <c r="AM481" i="34" s="1"/>
  <c r="AM483" i="34" s="1"/>
  <c r="AM485" i="34" s="1"/>
  <c r="AM487" i="34" s="1"/>
  <c r="AM489" i="34" s="1"/>
  <c r="AM491" i="34" s="1"/>
  <c r="AB477" i="34"/>
  <c r="P477" i="34"/>
  <c r="O477" i="34"/>
  <c r="O479" i="34" s="1"/>
  <c r="O481" i="34" s="1"/>
  <c r="O483" i="34" s="1"/>
  <c r="O485" i="34" s="1"/>
  <c r="O487" i="34" s="1"/>
  <c r="O489" i="34" s="1"/>
  <c r="O491" i="34" s="1"/>
  <c r="AM475" i="34"/>
  <c r="AA475" i="34"/>
  <c r="AA477" i="34" s="1"/>
  <c r="AA479" i="34" s="1"/>
  <c r="AA481" i="34" s="1"/>
  <c r="AA483" i="34" s="1"/>
  <c r="AA485" i="34" s="1"/>
  <c r="AA487" i="34" s="1"/>
  <c r="AA489" i="34" s="1"/>
  <c r="AA491" i="34" s="1"/>
  <c r="O475" i="34"/>
  <c r="AN474" i="34"/>
  <c r="AB474" i="34"/>
  <c r="P474" i="34"/>
  <c r="AN473" i="34"/>
  <c r="AB473" i="34"/>
  <c r="P473" i="34"/>
  <c r="AN457" i="34"/>
  <c r="AB457" i="34"/>
  <c r="P457" i="34"/>
  <c r="AN456" i="34"/>
  <c r="AB456" i="34"/>
  <c r="P456" i="34"/>
  <c r="AN453" i="34"/>
  <c r="AB453" i="34"/>
  <c r="P453" i="34"/>
  <c r="AN452" i="34"/>
  <c r="AB452" i="34"/>
  <c r="P452" i="34"/>
  <c r="AN449" i="34"/>
  <c r="AB449" i="34"/>
  <c r="P449" i="34"/>
  <c r="AN448" i="34"/>
  <c r="AB448" i="34"/>
  <c r="P448" i="34"/>
  <c r="AN445" i="34"/>
  <c r="AB445" i="34"/>
  <c r="P445" i="34"/>
  <c r="AN444" i="34"/>
  <c r="AB444" i="34"/>
  <c r="P444" i="34"/>
  <c r="AM442" i="34"/>
  <c r="AM444" i="34" s="1"/>
  <c r="AM446" i="34" s="1"/>
  <c r="AM448" i="34" s="1"/>
  <c r="AM450" i="34" s="1"/>
  <c r="AM452" i="34" s="1"/>
  <c r="AM454" i="34" s="1"/>
  <c r="AM456" i="34" s="1"/>
  <c r="AM458" i="34" s="1"/>
  <c r="AA442" i="34"/>
  <c r="AA444" i="34" s="1"/>
  <c r="AA446" i="34" s="1"/>
  <c r="AA448" i="34" s="1"/>
  <c r="AA450" i="34" s="1"/>
  <c r="AA452" i="34" s="1"/>
  <c r="AA454" i="34" s="1"/>
  <c r="AA456" i="34" s="1"/>
  <c r="AA458" i="34" s="1"/>
  <c r="O442" i="34"/>
  <c r="O444" i="34" s="1"/>
  <c r="O446" i="34" s="1"/>
  <c r="O448" i="34" s="1"/>
  <c r="O450" i="34" s="1"/>
  <c r="O452" i="34" s="1"/>
  <c r="O454" i="34" s="1"/>
  <c r="O456" i="34" s="1"/>
  <c r="O458" i="34" s="1"/>
  <c r="AN441" i="34"/>
  <c r="AB441" i="34"/>
  <c r="P441" i="34"/>
  <c r="AN440" i="34"/>
  <c r="AB440" i="34"/>
  <c r="P440" i="34"/>
  <c r="AN424" i="34"/>
  <c r="AB424" i="34"/>
  <c r="P424" i="34"/>
  <c r="AN423" i="34"/>
  <c r="AB423" i="34"/>
  <c r="P423" i="34"/>
  <c r="AN420" i="34"/>
  <c r="AB420" i="34"/>
  <c r="P420" i="34"/>
  <c r="AN419" i="34"/>
  <c r="AB419" i="34"/>
  <c r="P419" i="34"/>
  <c r="AN416" i="34"/>
  <c r="AB416" i="34"/>
  <c r="P416" i="34"/>
  <c r="AN415" i="34"/>
  <c r="AB415" i="34"/>
  <c r="P415" i="34"/>
  <c r="AN412" i="34"/>
  <c r="AB412" i="34"/>
  <c r="P412" i="34"/>
  <c r="AN411" i="34"/>
  <c r="AM411" i="34"/>
  <c r="AM413" i="34" s="1"/>
  <c r="AM415" i="34" s="1"/>
  <c r="AM417" i="34" s="1"/>
  <c r="AM419" i="34" s="1"/>
  <c r="AM421" i="34" s="1"/>
  <c r="AM423" i="34" s="1"/>
  <c r="AM425" i="34" s="1"/>
  <c r="AB411" i="34"/>
  <c r="P411" i="34"/>
  <c r="O411" i="34"/>
  <c r="O413" i="34" s="1"/>
  <c r="O415" i="34" s="1"/>
  <c r="O417" i="34" s="1"/>
  <c r="O419" i="34" s="1"/>
  <c r="O421" i="34" s="1"/>
  <c r="O423" i="34" s="1"/>
  <c r="O425" i="34" s="1"/>
  <c r="AM409" i="34"/>
  <c r="AA409" i="34"/>
  <c r="AA411" i="34" s="1"/>
  <c r="AA413" i="34" s="1"/>
  <c r="AA415" i="34" s="1"/>
  <c r="AA417" i="34" s="1"/>
  <c r="AA419" i="34" s="1"/>
  <c r="AA421" i="34" s="1"/>
  <c r="AA423" i="34" s="1"/>
  <c r="AA425" i="34" s="1"/>
  <c r="O409" i="34"/>
  <c r="AN408" i="34"/>
  <c r="AB408" i="34"/>
  <c r="P408" i="34"/>
  <c r="AN407" i="34"/>
  <c r="AB407" i="34"/>
  <c r="P407" i="34"/>
  <c r="AN391" i="34"/>
  <c r="AB391" i="34"/>
  <c r="P391" i="34"/>
  <c r="AN390" i="34"/>
  <c r="AB390" i="34"/>
  <c r="P390" i="34"/>
  <c r="AN387" i="34"/>
  <c r="AB387" i="34"/>
  <c r="P387" i="34"/>
  <c r="AN386" i="34"/>
  <c r="AB386" i="34"/>
  <c r="P386" i="34"/>
  <c r="AN383" i="34"/>
  <c r="AB383" i="34"/>
  <c r="P383" i="34"/>
  <c r="AN382" i="34"/>
  <c r="AB382" i="34"/>
  <c r="P382" i="34"/>
  <c r="AN379" i="34"/>
  <c r="AB379" i="34"/>
  <c r="P379" i="34"/>
  <c r="AN378" i="34"/>
  <c r="AB378" i="34"/>
  <c r="P378" i="34"/>
  <c r="AM376" i="34"/>
  <c r="AM378" i="34" s="1"/>
  <c r="AM380" i="34" s="1"/>
  <c r="AM382" i="34" s="1"/>
  <c r="AM384" i="34" s="1"/>
  <c r="AM386" i="34" s="1"/>
  <c r="AM388" i="34" s="1"/>
  <c r="AM390" i="34" s="1"/>
  <c r="AM392" i="34" s="1"/>
  <c r="AA376" i="34"/>
  <c r="AA378" i="34" s="1"/>
  <c r="AA380" i="34" s="1"/>
  <c r="AA382" i="34" s="1"/>
  <c r="AA384" i="34" s="1"/>
  <c r="AA386" i="34" s="1"/>
  <c r="AA388" i="34" s="1"/>
  <c r="AA390" i="34" s="1"/>
  <c r="AA392" i="34" s="1"/>
  <c r="O376" i="34"/>
  <c r="O378" i="34" s="1"/>
  <c r="O380" i="34" s="1"/>
  <c r="O382" i="34" s="1"/>
  <c r="O384" i="34" s="1"/>
  <c r="O386" i="34" s="1"/>
  <c r="O388" i="34" s="1"/>
  <c r="O390" i="34" s="1"/>
  <c r="O392" i="34" s="1"/>
  <c r="AN375" i="34"/>
  <c r="AB375" i="34"/>
  <c r="P375" i="34"/>
  <c r="AN374" i="34"/>
  <c r="AB374" i="34"/>
  <c r="P374" i="34"/>
  <c r="AN358" i="34"/>
  <c r="AB358" i="34"/>
  <c r="P358" i="34"/>
  <c r="AN357" i="34"/>
  <c r="AB357" i="34"/>
  <c r="P357" i="34"/>
  <c r="AN354" i="34"/>
  <c r="AB354" i="34"/>
  <c r="P354" i="34"/>
  <c r="AN353" i="34"/>
  <c r="AB353" i="34"/>
  <c r="P353" i="34"/>
  <c r="AN350" i="34"/>
  <c r="AB350" i="34"/>
  <c r="P350" i="34"/>
  <c r="AN349" i="34"/>
  <c r="AB349" i="34"/>
  <c r="P349" i="34"/>
  <c r="AN346" i="34"/>
  <c r="AB346" i="34"/>
  <c r="P346" i="34"/>
  <c r="AN345" i="34"/>
  <c r="AM345" i="34"/>
  <c r="AM347" i="34" s="1"/>
  <c r="AM349" i="34" s="1"/>
  <c r="AM351" i="34" s="1"/>
  <c r="AM353" i="34" s="1"/>
  <c r="AM355" i="34" s="1"/>
  <c r="AM357" i="34" s="1"/>
  <c r="AM359" i="34" s="1"/>
  <c r="AB345" i="34"/>
  <c r="P345" i="34"/>
  <c r="O345" i="34"/>
  <c r="O347" i="34" s="1"/>
  <c r="O349" i="34" s="1"/>
  <c r="O351" i="34" s="1"/>
  <c r="O353" i="34" s="1"/>
  <c r="O355" i="34" s="1"/>
  <c r="O357" i="34" s="1"/>
  <c r="O359" i="34" s="1"/>
  <c r="AM343" i="34"/>
  <c r="AA343" i="34"/>
  <c r="AA345" i="34" s="1"/>
  <c r="AA347" i="34" s="1"/>
  <c r="AA349" i="34" s="1"/>
  <c r="AA351" i="34" s="1"/>
  <c r="AA353" i="34" s="1"/>
  <c r="AA355" i="34" s="1"/>
  <c r="AA357" i="34" s="1"/>
  <c r="AA359" i="34" s="1"/>
  <c r="O343" i="34"/>
  <c r="AN342" i="34"/>
  <c r="AB342" i="34"/>
  <c r="P342" i="34"/>
  <c r="AN341" i="34"/>
  <c r="AB341" i="34"/>
  <c r="P341" i="34"/>
  <c r="AN325" i="34"/>
  <c r="AB325" i="34"/>
  <c r="P325" i="34"/>
  <c r="AN324" i="34"/>
  <c r="AB324" i="34"/>
  <c r="P324" i="34"/>
  <c r="AN321" i="34"/>
  <c r="AB321" i="34"/>
  <c r="P321" i="34"/>
  <c r="AN320" i="34"/>
  <c r="AB320" i="34"/>
  <c r="P320" i="34"/>
  <c r="AN317" i="34"/>
  <c r="AB317" i="34"/>
  <c r="P317" i="34"/>
  <c r="AN316" i="34"/>
  <c r="AB316" i="34"/>
  <c r="P316" i="34"/>
  <c r="AN313" i="34"/>
  <c r="AB313" i="34"/>
  <c r="P313" i="34"/>
  <c r="AN312" i="34"/>
  <c r="AB312" i="34"/>
  <c r="P312" i="34"/>
  <c r="AM310" i="34"/>
  <c r="AM312" i="34" s="1"/>
  <c r="AM314" i="34" s="1"/>
  <c r="AM316" i="34" s="1"/>
  <c r="AM318" i="34" s="1"/>
  <c r="AM320" i="34" s="1"/>
  <c r="AM322" i="34" s="1"/>
  <c r="AM324" i="34" s="1"/>
  <c r="AM326" i="34" s="1"/>
  <c r="AA310" i="34"/>
  <c r="AA312" i="34" s="1"/>
  <c r="AA314" i="34" s="1"/>
  <c r="AA316" i="34" s="1"/>
  <c r="AA318" i="34" s="1"/>
  <c r="AA320" i="34" s="1"/>
  <c r="AA322" i="34" s="1"/>
  <c r="AA324" i="34" s="1"/>
  <c r="AA326" i="34" s="1"/>
  <c r="O310" i="34"/>
  <c r="O312" i="34" s="1"/>
  <c r="O314" i="34" s="1"/>
  <c r="O316" i="34" s="1"/>
  <c r="O318" i="34" s="1"/>
  <c r="O320" i="34" s="1"/>
  <c r="O322" i="34" s="1"/>
  <c r="O324" i="34" s="1"/>
  <c r="O326" i="34" s="1"/>
  <c r="AN309" i="34"/>
  <c r="AB309" i="34"/>
  <c r="P309" i="34"/>
  <c r="AN308" i="34"/>
  <c r="AB308" i="34"/>
  <c r="P308" i="34"/>
  <c r="AN292" i="34"/>
  <c r="AB292" i="34"/>
  <c r="P292" i="34"/>
  <c r="AN291" i="34"/>
  <c r="AB291" i="34"/>
  <c r="P291" i="34"/>
  <c r="AN288" i="34"/>
  <c r="AB288" i="34"/>
  <c r="P288" i="34"/>
  <c r="AN287" i="34"/>
  <c r="AB287" i="34"/>
  <c r="P287" i="34"/>
  <c r="AN284" i="34"/>
  <c r="AB284" i="34"/>
  <c r="P284" i="34"/>
  <c r="AN283" i="34"/>
  <c r="AB283" i="34"/>
  <c r="P283" i="34"/>
  <c r="AN280" i="34"/>
  <c r="AB280" i="34"/>
  <c r="P280" i="34"/>
  <c r="AN279" i="34"/>
  <c r="AM279" i="34"/>
  <c r="AM281" i="34" s="1"/>
  <c r="AM283" i="34" s="1"/>
  <c r="AM285" i="34" s="1"/>
  <c r="AM287" i="34" s="1"/>
  <c r="AM289" i="34" s="1"/>
  <c r="AM291" i="34" s="1"/>
  <c r="AM293" i="34" s="1"/>
  <c r="AB279" i="34"/>
  <c r="P279" i="34"/>
  <c r="O279" i="34"/>
  <c r="O281" i="34" s="1"/>
  <c r="O283" i="34" s="1"/>
  <c r="O285" i="34" s="1"/>
  <c r="O287" i="34" s="1"/>
  <c r="O289" i="34" s="1"/>
  <c r="O291" i="34" s="1"/>
  <c r="O293" i="34" s="1"/>
  <c r="AM277" i="34"/>
  <c r="AA277" i="34"/>
  <c r="AA279" i="34" s="1"/>
  <c r="AA281" i="34" s="1"/>
  <c r="AA283" i="34" s="1"/>
  <c r="AA285" i="34" s="1"/>
  <c r="AA287" i="34" s="1"/>
  <c r="AA289" i="34" s="1"/>
  <c r="AA291" i="34" s="1"/>
  <c r="AA293" i="34" s="1"/>
  <c r="O277" i="34"/>
  <c r="AN276" i="34"/>
  <c r="AB276" i="34"/>
  <c r="P276" i="34"/>
  <c r="AN275" i="34"/>
  <c r="AB275" i="34"/>
  <c r="P275" i="34"/>
  <c r="AN259" i="34"/>
  <c r="AB259" i="34"/>
  <c r="P259" i="34"/>
  <c r="AN258" i="34"/>
  <c r="AB258" i="34"/>
  <c r="P258" i="34"/>
  <c r="AN255" i="34"/>
  <c r="AB255" i="34"/>
  <c r="P255" i="34"/>
  <c r="AN254" i="34"/>
  <c r="AB254" i="34"/>
  <c r="P254" i="34"/>
  <c r="AN251" i="34"/>
  <c r="AB251" i="34"/>
  <c r="P251" i="34"/>
  <c r="AN250" i="34"/>
  <c r="AB250" i="34"/>
  <c r="P250" i="34"/>
  <c r="AN247" i="34"/>
  <c r="AB247" i="34"/>
  <c r="P247" i="34"/>
  <c r="AN246" i="34"/>
  <c r="AB246" i="34"/>
  <c r="P246" i="34"/>
  <c r="AM244" i="34"/>
  <c r="AM246" i="34" s="1"/>
  <c r="AM248" i="34" s="1"/>
  <c r="AM250" i="34" s="1"/>
  <c r="AM252" i="34" s="1"/>
  <c r="AM254" i="34" s="1"/>
  <c r="AM256" i="34" s="1"/>
  <c r="AM258" i="34" s="1"/>
  <c r="AM260" i="34" s="1"/>
  <c r="AA244" i="34"/>
  <c r="AA246" i="34" s="1"/>
  <c r="AA248" i="34" s="1"/>
  <c r="AA250" i="34" s="1"/>
  <c r="AA252" i="34" s="1"/>
  <c r="AA254" i="34" s="1"/>
  <c r="AA256" i="34" s="1"/>
  <c r="AA258" i="34" s="1"/>
  <c r="AA260" i="34" s="1"/>
  <c r="O244" i="34"/>
  <c r="O246" i="34" s="1"/>
  <c r="O248" i="34" s="1"/>
  <c r="O250" i="34" s="1"/>
  <c r="O252" i="34" s="1"/>
  <c r="O254" i="34" s="1"/>
  <c r="O256" i="34" s="1"/>
  <c r="O258" i="34" s="1"/>
  <c r="O260" i="34" s="1"/>
  <c r="AN243" i="34"/>
  <c r="AB243" i="34"/>
  <c r="P243" i="34"/>
  <c r="AN242" i="34"/>
  <c r="AB242" i="34"/>
  <c r="P242" i="34"/>
  <c r="AN226" i="34"/>
  <c r="AB226" i="34"/>
  <c r="P226" i="34"/>
  <c r="AN225" i="34"/>
  <c r="AB225" i="34"/>
  <c r="P225" i="34"/>
  <c r="AN222" i="34"/>
  <c r="AB222" i="34"/>
  <c r="P222" i="34"/>
  <c r="AN221" i="34"/>
  <c r="AB221" i="34"/>
  <c r="P221" i="34"/>
  <c r="AN218" i="34"/>
  <c r="AB218" i="34"/>
  <c r="P218" i="34"/>
  <c r="AN217" i="34"/>
  <c r="AB217" i="34"/>
  <c r="P217" i="34"/>
  <c r="AN214" i="34"/>
  <c r="AB214" i="34"/>
  <c r="P214" i="34"/>
  <c r="AN213" i="34"/>
  <c r="AM213" i="34"/>
  <c r="AM215" i="34" s="1"/>
  <c r="AM217" i="34" s="1"/>
  <c r="AM219" i="34" s="1"/>
  <c r="AM221" i="34" s="1"/>
  <c r="AM223" i="34" s="1"/>
  <c r="AM225" i="34" s="1"/>
  <c r="AM227" i="34" s="1"/>
  <c r="AB213" i="34"/>
  <c r="P213" i="34"/>
  <c r="O213" i="34"/>
  <c r="O215" i="34" s="1"/>
  <c r="O217" i="34" s="1"/>
  <c r="O219" i="34" s="1"/>
  <c r="O221" i="34" s="1"/>
  <c r="O223" i="34" s="1"/>
  <c r="O225" i="34" s="1"/>
  <c r="O227" i="34" s="1"/>
  <c r="AM211" i="34"/>
  <c r="AA211" i="34"/>
  <c r="AA213" i="34" s="1"/>
  <c r="AA215" i="34" s="1"/>
  <c r="AA217" i="34" s="1"/>
  <c r="AA219" i="34" s="1"/>
  <c r="AA221" i="34" s="1"/>
  <c r="AA223" i="34" s="1"/>
  <c r="AA225" i="34" s="1"/>
  <c r="AA227" i="34" s="1"/>
  <c r="O211" i="34"/>
  <c r="AN210" i="34"/>
  <c r="AB210" i="34"/>
  <c r="P210" i="34"/>
  <c r="AN209" i="34"/>
  <c r="AB209" i="34"/>
  <c r="P209" i="34"/>
  <c r="AN193" i="34"/>
  <c r="AB193" i="34"/>
  <c r="P193" i="34"/>
  <c r="AN192" i="34"/>
  <c r="AB192" i="34"/>
  <c r="P192" i="34"/>
  <c r="AN189" i="34"/>
  <c r="AB189" i="34"/>
  <c r="P189" i="34"/>
  <c r="AN188" i="34"/>
  <c r="AB188" i="34"/>
  <c r="P188" i="34"/>
  <c r="AN185" i="34"/>
  <c r="AB185" i="34"/>
  <c r="P185" i="34"/>
  <c r="AN184" i="34"/>
  <c r="AB184" i="34"/>
  <c r="P184" i="34"/>
  <c r="AN181" i="34"/>
  <c r="AB181" i="34"/>
  <c r="P181" i="34"/>
  <c r="AN180" i="34"/>
  <c r="AB180" i="34"/>
  <c r="P180" i="34"/>
  <c r="AM178" i="34"/>
  <c r="AM180" i="34" s="1"/>
  <c r="AM182" i="34" s="1"/>
  <c r="AM184" i="34" s="1"/>
  <c r="AM186" i="34" s="1"/>
  <c r="AM188" i="34" s="1"/>
  <c r="AM190" i="34" s="1"/>
  <c r="AM192" i="34" s="1"/>
  <c r="AM194" i="34" s="1"/>
  <c r="AA178" i="34"/>
  <c r="AA180" i="34" s="1"/>
  <c r="AA182" i="34" s="1"/>
  <c r="AA184" i="34" s="1"/>
  <c r="AA186" i="34" s="1"/>
  <c r="AA188" i="34" s="1"/>
  <c r="AA190" i="34" s="1"/>
  <c r="AA192" i="34" s="1"/>
  <c r="AA194" i="34" s="1"/>
  <c r="O178" i="34"/>
  <c r="O180" i="34" s="1"/>
  <c r="O182" i="34" s="1"/>
  <c r="O184" i="34" s="1"/>
  <c r="O186" i="34" s="1"/>
  <c r="O188" i="34" s="1"/>
  <c r="O190" i="34" s="1"/>
  <c r="O192" i="34" s="1"/>
  <c r="O194" i="34" s="1"/>
  <c r="AN177" i="34"/>
  <c r="AB177" i="34"/>
  <c r="P177" i="34"/>
  <c r="AN176" i="34"/>
  <c r="AB176" i="34"/>
  <c r="P176" i="34"/>
  <c r="AN160" i="34"/>
  <c r="AB160" i="34"/>
  <c r="P160" i="34"/>
  <c r="AN159" i="34"/>
  <c r="AB159" i="34"/>
  <c r="P159" i="34"/>
  <c r="AN156" i="34"/>
  <c r="AB156" i="34"/>
  <c r="P156" i="34"/>
  <c r="AN155" i="34"/>
  <c r="AB155" i="34"/>
  <c r="P155" i="34"/>
  <c r="AN152" i="34"/>
  <c r="AB152" i="34"/>
  <c r="P152" i="34"/>
  <c r="AN151" i="34"/>
  <c r="AB151" i="34"/>
  <c r="P151" i="34"/>
  <c r="AN148" i="34"/>
  <c r="AB148" i="34"/>
  <c r="P148" i="34"/>
  <c r="AN147" i="34"/>
  <c r="AM147" i="34"/>
  <c r="AM149" i="34" s="1"/>
  <c r="AM151" i="34" s="1"/>
  <c r="AM153" i="34" s="1"/>
  <c r="AM155" i="34" s="1"/>
  <c r="AM157" i="34" s="1"/>
  <c r="AM159" i="34" s="1"/>
  <c r="AM161" i="34" s="1"/>
  <c r="AB147" i="34"/>
  <c r="P147" i="34"/>
  <c r="O147" i="34"/>
  <c r="O149" i="34" s="1"/>
  <c r="O151" i="34" s="1"/>
  <c r="O153" i="34" s="1"/>
  <c r="O155" i="34" s="1"/>
  <c r="O157" i="34" s="1"/>
  <c r="O159" i="34" s="1"/>
  <c r="O161" i="34" s="1"/>
  <c r="AM145" i="34"/>
  <c r="AA145" i="34"/>
  <c r="AA147" i="34" s="1"/>
  <c r="AA149" i="34" s="1"/>
  <c r="AA151" i="34" s="1"/>
  <c r="AA153" i="34" s="1"/>
  <c r="AA155" i="34" s="1"/>
  <c r="AA157" i="34" s="1"/>
  <c r="AA159" i="34" s="1"/>
  <c r="AA161" i="34" s="1"/>
  <c r="O145" i="34"/>
  <c r="AN144" i="34"/>
  <c r="AB144" i="34"/>
  <c r="P144" i="34"/>
  <c r="AN143" i="34"/>
  <c r="AB143" i="34"/>
  <c r="P143" i="34"/>
  <c r="AN127" i="34"/>
  <c r="AB127" i="34"/>
  <c r="P127" i="34"/>
  <c r="AN126" i="34"/>
  <c r="AB126" i="34"/>
  <c r="P126" i="34"/>
  <c r="AN123" i="34"/>
  <c r="AB123" i="34"/>
  <c r="P123" i="34"/>
  <c r="AN122" i="34"/>
  <c r="AB122" i="34"/>
  <c r="P122" i="34"/>
  <c r="AN119" i="34"/>
  <c r="AB119" i="34"/>
  <c r="P119" i="34"/>
  <c r="AN118" i="34"/>
  <c r="AB118" i="34"/>
  <c r="P118" i="34"/>
  <c r="AN115" i="34"/>
  <c r="AB115" i="34"/>
  <c r="P115" i="34"/>
  <c r="AN114" i="34"/>
  <c r="AB114" i="34"/>
  <c r="P114" i="34"/>
  <c r="AM112" i="34"/>
  <c r="AM114" i="34" s="1"/>
  <c r="AM116" i="34" s="1"/>
  <c r="AM118" i="34" s="1"/>
  <c r="AM120" i="34" s="1"/>
  <c r="AM122" i="34" s="1"/>
  <c r="AM124" i="34" s="1"/>
  <c r="AM126" i="34" s="1"/>
  <c r="AM128" i="34" s="1"/>
  <c r="AA112" i="34"/>
  <c r="AA114" i="34" s="1"/>
  <c r="AA116" i="34" s="1"/>
  <c r="AA118" i="34" s="1"/>
  <c r="AA120" i="34" s="1"/>
  <c r="AA122" i="34" s="1"/>
  <c r="AA124" i="34" s="1"/>
  <c r="AA126" i="34" s="1"/>
  <c r="AA128" i="34" s="1"/>
  <c r="O112" i="34"/>
  <c r="O114" i="34" s="1"/>
  <c r="O116" i="34" s="1"/>
  <c r="O118" i="34" s="1"/>
  <c r="O120" i="34" s="1"/>
  <c r="O122" i="34" s="1"/>
  <c r="O124" i="34" s="1"/>
  <c r="O126" i="34" s="1"/>
  <c r="O128" i="34" s="1"/>
  <c r="AN111" i="34"/>
  <c r="AB111" i="34"/>
  <c r="P111" i="34"/>
  <c r="AN110" i="34"/>
  <c r="AB110" i="34"/>
  <c r="P110" i="34"/>
  <c r="AN94" i="34"/>
  <c r="AB94" i="34"/>
  <c r="P94" i="34"/>
  <c r="AN93" i="34"/>
  <c r="AB93" i="34"/>
  <c r="P93" i="34"/>
  <c r="AN90" i="34"/>
  <c r="AB90" i="34"/>
  <c r="P90" i="34"/>
  <c r="AN89" i="34"/>
  <c r="AB89" i="34"/>
  <c r="P89" i="34"/>
  <c r="AN86" i="34"/>
  <c r="AB86" i="34"/>
  <c r="P86" i="34"/>
  <c r="AN85" i="34"/>
  <c r="AB85" i="34"/>
  <c r="P85" i="34"/>
  <c r="AN82" i="34"/>
  <c r="AB82" i="34"/>
  <c r="P82" i="34"/>
  <c r="AN81" i="34"/>
  <c r="AM81" i="34"/>
  <c r="AM83" i="34" s="1"/>
  <c r="AM85" i="34" s="1"/>
  <c r="AM87" i="34" s="1"/>
  <c r="AM89" i="34" s="1"/>
  <c r="AM91" i="34" s="1"/>
  <c r="AM93" i="34" s="1"/>
  <c r="AM95" i="34" s="1"/>
  <c r="AB81" i="34"/>
  <c r="P81" i="34"/>
  <c r="O81" i="34"/>
  <c r="O83" i="34" s="1"/>
  <c r="O85" i="34" s="1"/>
  <c r="O87" i="34" s="1"/>
  <c r="O89" i="34" s="1"/>
  <c r="O91" i="34" s="1"/>
  <c r="O93" i="34" s="1"/>
  <c r="O95" i="34" s="1"/>
  <c r="AM79" i="34"/>
  <c r="AA79" i="34"/>
  <c r="AA81" i="34" s="1"/>
  <c r="AA83" i="34" s="1"/>
  <c r="AA85" i="34" s="1"/>
  <c r="AA87" i="34" s="1"/>
  <c r="AA89" i="34" s="1"/>
  <c r="AA91" i="34" s="1"/>
  <c r="AA93" i="34" s="1"/>
  <c r="AA95" i="34" s="1"/>
  <c r="O79" i="34"/>
  <c r="AN78" i="34"/>
  <c r="AB78" i="34"/>
  <c r="P78" i="34"/>
  <c r="AN77" i="34"/>
  <c r="AB77" i="34"/>
  <c r="P77" i="34"/>
  <c r="AN61" i="34"/>
  <c r="AB61" i="34"/>
  <c r="P61" i="34"/>
  <c r="AN60" i="34"/>
  <c r="AB60" i="34"/>
  <c r="P60" i="34"/>
  <c r="AN57" i="34"/>
  <c r="AB57" i="34"/>
  <c r="P57" i="34"/>
  <c r="AN56" i="34"/>
  <c r="AB56" i="34"/>
  <c r="P56" i="34"/>
  <c r="AN53" i="34"/>
  <c r="AB53" i="34"/>
  <c r="P53" i="34"/>
  <c r="AN52" i="34"/>
  <c r="AB52" i="34"/>
  <c r="P52" i="34"/>
  <c r="AN49" i="34"/>
  <c r="AB49" i="34"/>
  <c r="P49" i="34"/>
  <c r="AN48" i="34"/>
  <c r="AB48" i="34"/>
  <c r="P48" i="34"/>
  <c r="AM46" i="34"/>
  <c r="AM48" i="34" s="1"/>
  <c r="AM50" i="34" s="1"/>
  <c r="AM52" i="34" s="1"/>
  <c r="AM54" i="34" s="1"/>
  <c r="AM56" i="34" s="1"/>
  <c r="AM58" i="34" s="1"/>
  <c r="AM60" i="34" s="1"/>
  <c r="AM62" i="34" s="1"/>
  <c r="AA46" i="34"/>
  <c r="AA48" i="34" s="1"/>
  <c r="AA50" i="34" s="1"/>
  <c r="AA52" i="34" s="1"/>
  <c r="AA54" i="34" s="1"/>
  <c r="AA56" i="34" s="1"/>
  <c r="AA58" i="34" s="1"/>
  <c r="AA60" i="34" s="1"/>
  <c r="AA62" i="34" s="1"/>
  <c r="O46" i="34"/>
  <c r="O48" i="34" s="1"/>
  <c r="O50" i="34" s="1"/>
  <c r="O52" i="34" s="1"/>
  <c r="O54" i="34" s="1"/>
  <c r="O56" i="34" s="1"/>
  <c r="O58" i="34" s="1"/>
  <c r="O60" i="34" s="1"/>
  <c r="O62" i="34" s="1"/>
  <c r="AN45" i="34"/>
  <c r="AB45" i="34"/>
  <c r="P45" i="34"/>
  <c r="AN44" i="34"/>
  <c r="AB44" i="34"/>
  <c r="P44" i="34"/>
  <c r="AN28" i="34"/>
  <c r="AB28" i="34"/>
  <c r="P28" i="34"/>
  <c r="AN27" i="34"/>
  <c r="AB27" i="34"/>
  <c r="P27" i="34"/>
  <c r="AN24" i="34"/>
  <c r="AB24" i="34"/>
  <c r="P24" i="34"/>
  <c r="AN23" i="34"/>
  <c r="AB23" i="34"/>
  <c r="P23" i="34"/>
  <c r="AN20" i="34"/>
  <c r="AB20" i="34"/>
  <c r="P20" i="34"/>
  <c r="AN19" i="34"/>
  <c r="AB19" i="34"/>
  <c r="P19" i="34"/>
  <c r="AN16" i="34"/>
  <c r="AB16" i="34"/>
  <c r="P16" i="34"/>
  <c r="AN15" i="34"/>
  <c r="AM15" i="34"/>
  <c r="AM17" i="34" s="1"/>
  <c r="AM19" i="34" s="1"/>
  <c r="AM21" i="34" s="1"/>
  <c r="AM23" i="34" s="1"/>
  <c r="AM25" i="34" s="1"/>
  <c r="AM27" i="34" s="1"/>
  <c r="AM29" i="34" s="1"/>
  <c r="AB15" i="34"/>
  <c r="P15" i="34"/>
  <c r="O15" i="34"/>
  <c r="O17" i="34" s="1"/>
  <c r="O19" i="34" s="1"/>
  <c r="O21" i="34" s="1"/>
  <c r="O23" i="34" s="1"/>
  <c r="O25" i="34" s="1"/>
  <c r="O27" i="34" s="1"/>
  <c r="O29" i="34" s="1"/>
  <c r="AM13" i="34"/>
  <c r="AA13" i="34"/>
  <c r="AA15" i="34" s="1"/>
  <c r="AA17" i="34" s="1"/>
  <c r="AA19" i="34" s="1"/>
  <c r="AA21" i="34" s="1"/>
  <c r="AA23" i="34" s="1"/>
  <c r="AA25" i="34" s="1"/>
  <c r="AA27" i="34" s="1"/>
  <c r="AA29" i="34" s="1"/>
  <c r="O13" i="34"/>
  <c r="AN12" i="34"/>
  <c r="AB12" i="34"/>
  <c r="P12" i="34"/>
  <c r="AN11" i="34"/>
  <c r="AB11" i="34"/>
  <c r="P11" i="34"/>
  <c r="AN523" i="33"/>
  <c r="AB523" i="33"/>
  <c r="P523" i="33"/>
  <c r="D523" i="33"/>
  <c r="AN522" i="33"/>
  <c r="AB522" i="33"/>
  <c r="P522" i="33"/>
  <c r="D522" i="33"/>
  <c r="AN519" i="33"/>
  <c r="AB519" i="33"/>
  <c r="P519" i="33"/>
  <c r="D519" i="33"/>
  <c r="AN518" i="33"/>
  <c r="AB518" i="33"/>
  <c r="P518" i="33"/>
  <c r="D518" i="33"/>
  <c r="AN515" i="33"/>
  <c r="AB515" i="33"/>
  <c r="P515" i="33"/>
  <c r="D515" i="33"/>
  <c r="AN514" i="33"/>
  <c r="AB514" i="33"/>
  <c r="P514" i="33"/>
  <c r="D514" i="33"/>
  <c r="AN511" i="33"/>
  <c r="AB511" i="33"/>
  <c r="P511" i="33"/>
  <c r="D511" i="33"/>
  <c r="AN510" i="33"/>
  <c r="AB510" i="33"/>
  <c r="P510" i="33"/>
  <c r="D510" i="33"/>
  <c r="AM508" i="33"/>
  <c r="AM510" i="33" s="1"/>
  <c r="AM512" i="33" s="1"/>
  <c r="AM514" i="33" s="1"/>
  <c r="AM516" i="33" s="1"/>
  <c r="AM518" i="33" s="1"/>
  <c r="AM520" i="33" s="1"/>
  <c r="AM522" i="33" s="1"/>
  <c r="AM524" i="33" s="1"/>
  <c r="AA508" i="33"/>
  <c r="AA510" i="33" s="1"/>
  <c r="AA512" i="33" s="1"/>
  <c r="AA514" i="33" s="1"/>
  <c r="AA516" i="33" s="1"/>
  <c r="AA518" i="33" s="1"/>
  <c r="AA520" i="33" s="1"/>
  <c r="AA522" i="33" s="1"/>
  <c r="AA524" i="33" s="1"/>
  <c r="O508" i="33"/>
  <c r="O510" i="33" s="1"/>
  <c r="O512" i="33" s="1"/>
  <c r="O514" i="33" s="1"/>
  <c r="O516" i="33" s="1"/>
  <c r="O518" i="33" s="1"/>
  <c r="O520" i="33" s="1"/>
  <c r="O522" i="33" s="1"/>
  <c r="O524" i="33" s="1"/>
  <c r="C508" i="33"/>
  <c r="C510" i="33" s="1"/>
  <c r="C512" i="33" s="1"/>
  <c r="C514" i="33" s="1"/>
  <c r="C516" i="33" s="1"/>
  <c r="C518" i="33" s="1"/>
  <c r="C520" i="33" s="1"/>
  <c r="C522" i="33" s="1"/>
  <c r="C524" i="33" s="1"/>
  <c r="AN507" i="33"/>
  <c r="AB507" i="33"/>
  <c r="P507" i="33"/>
  <c r="D507" i="33"/>
  <c r="AN506" i="33"/>
  <c r="AB506" i="33"/>
  <c r="P506" i="33"/>
  <c r="D506" i="33"/>
  <c r="AN490" i="33"/>
  <c r="AB490" i="33"/>
  <c r="P490" i="33"/>
  <c r="D490" i="33"/>
  <c r="AN489" i="33"/>
  <c r="AB489" i="33"/>
  <c r="P489" i="33"/>
  <c r="D489" i="33"/>
  <c r="AN486" i="33"/>
  <c r="AB486" i="33"/>
  <c r="P486" i="33"/>
  <c r="D486" i="33"/>
  <c r="AN485" i="33"/>
  <c r="AB485" i="33"/>
  <c r="P485" i="33"/>
  <c r="D485" i="33"/>
  <c r="AN482" i="33"/>
  <c r="AB482" i="33"/>
  <c r="P482" i="33"/>
  <c r="D482" i="33"/>
  <c r="AN481" i="33"/>
  <c r="AB481" i="33"/>
  <c r="P481" i="33"/>
  <c r="D481" i="33"/>
  <c r="AN478" i="33"/>
  <c r="AB478" i="33"/>
  <c r="P478" i="33"/>
  <c r="D478" i="33"/>
  <c r="AN477" i="33"/>
  <c r="AB477" i="33"/>
  <c r="P477" i="33"/>
  <c r="D477" i="33"/>
  <c r="AM475" i="33"/>
  <c r="AM477" i="33" s="1"/>
  <c r="AM479" i="33" s="1"/>
  <c r="AM481" i="33" s="1"/>
  <c r="AM483" i="33" s="1"/>
  <c r="AM485" i="33" s="1"/>
  <c r="AM487" i="33" s="1"/>
  <c r="AM489" i="33" s="1"/>
  <c r="AM491" i="33" s="1"/>
  <c r="AA475" i="33"/>
  <c r="AA477" i="33" s="1"/>
  <c r="AA479" i="33" s="1"/>
  <c r="AA481" i="33" s="1"/>
  <c r="AA483" i="33" s="1"/>
  <c r="AA485" i="33" s="1"/>
  <c r="AA487" i="33" s="1"/>
  <c r="AA489" i="33" s="1"/>
  <c r="AA491" i="33" s="1"/>
  <c r="O475" i="33"/>
  <c r="O477" i="33" s="1"/>
  <c r="O479" i="33" s="1"/>
  <c r="O481" i="33" s="1"/>
  <c r="O483" i="33" s="1"/>
  <c r="O485" i="33" s="1"/>
  <c r="O487" i="33" s="1"/>
  <c r="O489" i="33" s="1"/>
  <c r="O491" i="33" s="1"/>
  <c r="C475" i="33"/>
  <c r="C477" i="33" s="1"/>
  <c r="C479" i="33" s="1"/>
  <c r="C481" i="33" s="1"/>
  <c r="C483" i="33" s="1"/>
  <c r="C485" i="33" s="1"/>
  <c r="C487" i="33" s="1"/>
  <c r="C489" i="33" s="1"/>
  <c r="C491" i="33" s="1"/>
  <c r="AN474" i="33"/>
  <c r="AB474" i="33"/>
  <c r="P474" i="33"/>
  <c r="D474" i="33"/>
  <c r="AN473" i="33"/>
  <c r="AB473" i="33"/>
  <c r="P473" i="33"/>
  <c r="D473" i="33"/>
  <c r="AN457" i="33"/>
  <c r="AB457" i="33"/>
  <c r="P457" i="33"/>
  <c r="D457" i="33"/>
  <c r="AN456" i="33"/>
  <c r="AB456" i="33"/>
  <c r="P456" i="33"/>
  <c r="D456" i="33"/>
  <c r="AN453" i="33"/>
  <c r="AB453" i="33"/>
  <c r="P453" i="33"/>
  <c r="D453" i="33"/>
  <c r="AN452" i="33"/>
  <c r="AB452" i="33"/>
  <c r="P452" i="33"/>
  <c r="D452" i="33"/>
  <c r="AN449" i="33"/>
  <c r="AB449" i="33"/>
  <c r="P449" i="33"/>
  <c r="D449" i="33"/>
  <c r="AN448" i="33"/>
  <c r="AB448" i="33"/>
  <c r="P448" i="33"/>
  <c r="D448" i="33"/>
  <c r="AN445" i="33"/>
  <c r="AB445" i="33"/>
  <c r="P445" i="33"/>
  <c r="D445" i="33"/>
  <c r="AN444" i="33"/>
  <c r="AM444" i="33"/>
  <c r="AM446" i="33" s="1"/>
  <c r="AM448" i="33" s="1"/>
  <c r="AM450" i="33" s="1"/>
  <c r="AM452" i="33" s="1"/>
  <c r="AM454" i="33" s="1"/>
  <c r="AM456" i="33" s="1"/>
  <c r="AM458" i="33" s="1"/>
  <c r="AB444" i="33"/>
  <c r="P444" i="33"/>
  <c r="O444" i="33"/>
  <c r="O446" i="33" s="1"/>
  <c r="O448" i="33" s="1"/>
  <c r="O450" i="33" s="1"/>
  <c r="O452" i="33" s="1"/>
  <c r="O454" i="33" s="1"/>
  <c r="O456" i="33" s="1"/>
  <c r="O458" i="33" s="1"/>
  <c r="D444" i="33"/>
  <c r="AM442" i="33"/>
  <c r="AA442" i="33"/>
  <c r="AA444" i="33" s="1"/>
  <c r="AA446" i="33" s="1"/>
  <c r="AA448" i="33" s="1"/>
  <c r="AA450" i="33" s="1"/>
  <c r="AA452" i="33" s="1"/>
  <c r="AA454" i="33" s="1"/>
  <c r="AA456" i="33" s="1"/>
  <c r="AA458" i="33" s="1"/>
  <c r="O442" i="33"/>
  <c r="C442" i="33"/>
  <c r="C444" i="33" s="1"/>
  <c r="C446" i="33" s="1"/>
  <c r="C448" i="33" s="1"/>
  <c r="C450" i="33" s="1"/>
  <c r="C452" i="33" s="1"/>
  <c r="C454" i="33" s="1"/>
  <c r="C456" i="33" s="1"/>
  <c r="C458" i="33" s="1"/>
  <c r="AN441" i="33"/>
  <c r="AB441" i="33"/>
  <c r="P441" i="33"/>
  <c r="D441" i="33"/>
  <c r="AN440" i="33"/>
  <c r="AB440" i="33"/>
  <c r="P440" i="33"/>
  <c r="D440" i="33"/>
  <c r="AN424" i="33"/>
  <c r="AB424" i="33"/>
  <c r="P424" i="33"/>
  <c r="D424" i="33"/>
  <c r="AN423" i="33"/>
  <c r="AB423" i="33"/>
  <c r="P423" i="33"/>
  <c r="D423" i="33"/>
  <c r="AN420" i="33"/>
  <c r="AB420" i="33"/>
  <c r="P420" i="33"/>
  <c r="D420" i="33"/>
  <c r="AN419" i="33"/>
  <c r="AB419" i="33"/>
  <c r="P419" i="33"/>
  <c r="D419" i="33"/>
  <c r="AN416" i="33"/>
  <c r="AB416" i="33"/>
  <c r="P416" i="33"/>
  <c r="D416" i="33"/>
  <c r="AN415" i="33"/>
  <c r="AB415" i="33"/>
  <c r="P415" i="33"/>
  <c r="D415" i="33"/>
  <c r="AN412" i="33"/>
  <c r="AB412" i="33"/>
  <c r="P412" i="33"/>
  <c r="D412" i="33"/>
  <c r="AN411" i="33"/>
  <c r="AM411" i="33"/>
  <c r="AM413" i="33" s="1"/>
  <c r="AM415" i="33" s="1"/>
  <c r="AM417" i="33" s="1"/>
  <c r="AM419" i="33" s="1"/>
  <c r="AM421" i="33" s="1"/>
  <c r="AM423" i="33" s="1"/>
  <c r="AM425" i="33" s="1"/>
  <c r="AB411" i="33"/>
  <c r="P411" i="33"/>
  <c r="O411" i="33"/>
  <c r="O413" i="33" s="1"/>
  <c r="O415" i="33" s="1"/>
  <c r="O417" i="33" s="1"/>
  <c r="O419" i="33" s="1"/>
  <c r="O421" i="33" s="1"/>
  <c r="O423" i="33" s="1"/>
  <c r="O425" i="33" s="1"/>
  <c r="D411" i="33"/>
  <c r="AM409" i="33"/>
  <c r="AA409" i="33"/>
  <c r="AA411" i="33" s="1"/>
  <c r="AA413" i="33" s="1"/>
  <c r="AA415" i="33" s="1"/>
  <c r="AA417" i="33" s="1"/>
  <c r="AA419" i="33" s="1"/>
  <c r="AA421" i="33" s="1"/>
  <c r="AA423" i="33" s="1"/>
  <c r="AA425" i="33" s="1"/>
  <c r="O409" i="33"/>
  <c r="C409" i="33"/>
  <c r="C411" i="33" s="1"/>
  <c r="C413" i="33" s="1"/>
  <c r="C415" i="33" s="1"/>
  <c r="C417" i="33" s="1"/>
  <c r="C419" i="33" s="1"/>
  <c r="C421" i="33" s="1"/>
  <c r="C423" i="33" s="1"/>
  <c r="C425" i="33" s="1"/>
  <c r="AN408" i="33"/>
  <c r="AB408" i="33"/>
  <c r="P408" i="33"/>
  <c r="D408" i="33"/>
  <c r="AN407" i="33"/>
  <c r="AB407" i="33"/>
  <c r="P407" i="33"/>
  <c r="D407" i="33"/>
  <c r="AN391" i="33"/>
  <c r="AB391" i="33"/>
  <c r="P391" i="33"/>
  <c r="D391" i="33"/>
  <c r="AN390" i="33"/>
  <c r="AB390" i="33"/>
  <c r="P390" i="33"/>
  <c r="D390" i="33"/>
  <c r="AN387" i="33"/>
  <c r="AB387" i="33"/>
  <c r="P387" i="33"/>
  <c r="D387" i="33"/>
  <c r="AN386" i="33"/>
  <c r="AB386" i="33"/>
  <c r="P386" i="33"/>
  <c r="D386" i="33"/>
  <c r="AN383" i="33"/>
  <c r="AB383" i="33"/>
  <c r="P383" i="33"/>
  <c r="D383" i="33"/>
  <c r="AN382" i="33"/>
  <c r="AB382" i="33"/>
  <c r="P382" i="33"/>
  <c r="D382" i="33"/>
  <c r="AN379" i="33"/>
  <c r="AB379" i="33"/>
  <c r="P379" i="33"/>
  <c r="D379" i="33"/>
  <c r="AN378" i="33"/>
  <c r="AM378" i="33"/>
  <c r="AM380" i="33" s="1"/>
  <c r="AM382" i="33" s="1"/>
  <c r="AM384" i="33" s="1"/>
  <c r="AM386" i="33" s="1"/>
  <c r="AM388" i="33" s="1"/>
  <c r="AM390" i="33" s="1"/>
  <c r="AM392" i="33" s="1"/>
  <c r="AB378" i="33"/>
  <c r="P378" i="33"/>
  <c r="O378" i="33"/>
  <c r="O380" i="33" s="1"/>
  <c r="O382" i="33" s="1"/>
  <c r="O384" i="33" s="1"/>
  <c r="O386" i="33" s="1"/>
  <c r="O388" i="33" s="1"/>
  <c r="O390" i="33" s="1"/>
  <c r="O392" i="33" s="1"/>
  <c r="D378" i="33"/>
  <c r="AM376" i="33"/>
  <c r="AA376" i="33"/>
  <c r="AA378" i="33" s="1"/>
  <c r="AA380" i="33" s="1"/>
  <c r="AA382" i="33" s="1"/>
  <c r="AA384" i="33" s="1"/>
  <c r="AA386" i="33" s="1"/>
  <c r="AA388" i="33" s="1"/>
  <c r="AA390" i="33" s="1"/>
  <c r="AA392" i="33" s="1"/>
  <c r="O376" i="33"/>
  <c r="C376" i="33"/>
  <c r="C378" i="33" s="1"/>
  <c r="C380" i="33" s="1"/>
  <c r="C382" i="33" s="1"/>
  <c r="C384" i="33" s="1"/>
  <c r="C386" i="33" s="1"/>
  <c r="C388" i="33" s="1"/>
  <c r="C390" i="33" s="1"/>
  <c r="C392" i="33" s="1"/>
  <c r="AN375" i="33"/>
  <c r="AB375" i="33"/>
  <c r="P375" i="33"/>
  <c r="D375" i="33"/>
  <c r="AN374" i="33"/>
  <c r="AB374" i="33"/>
  <c r="P374" i="33"/>
  <c r="D374" i="33"/>
  <c r="AN358" i="33"/>
  <c r="AB358" i="33"/>
  <c r="P358" i="33"/>
  <c r="D358" i="33"/>
  <c r="AN357" i="33"/>
  <c r="AB357" i="33"/>
  <c r="P357" i="33"/>
  <c r="D357" i="33"/>
  <c r="AN354" i="33"/>
  <c r="AB354" i="33"/>
  <c r="P354" i="33"/>
  <c r="D354" i="33"/>
  <c r="AN353" i="33"/>
  <c r="AB353" i="33"/>
  <c r="P353" i="33"/>
  <c r="D353" i="33"/>
  <c r="AN350" i="33"/>
  <c r="AB350" i="33"/>
  <c r="P350" i="33"/>
  <c r="D350" i="33"/>
  <c r="AN349" i="33"/>
  <c r="AB349" i="33"/>
  <c r="P349" i="33"/>
  <c r="D349" i="33"/>
  <c r="AN346" i="33"/>
  <c r="AB346" i="33"/>
  <c r="P346" i="33"/>
  <c r="D346" i="33"/>
  <c r="AN345" i="33"/>
  <c r="AM345" i="33"/>
  <c r="AM347" i="33" s="1"/>
  <c r="AM349" i="33" s="1"/>
  <c r="AM351" i="33" s="1"/>
  <c r="AM353" i="33" s="1"/>
  <c r="AM355" i="33" s="1"/>
  <c r="AM357" i="33" s="1"/>
  <c r="AM359" i="33" s="1"/>
  <c r="AB345" i="33"/>
  <c r="P345" i="33"/>
  <c r="O345" i="33"/>
  <c r="O347" i="33" s="1"/>
  <c r="O349" i="33" s="1"/>
  <c r="O351" i="33" s="1"/>
  <c r="O353" i="33" s="1"/>
  <c r="O355" i="33" s="1"/>
  <c r="O357" i="33" s="1"/>
  <c r="O359" i="33" s="1"/>
  <c r="D345" i="33"/>
  <c r="AM343" i="33"/>
  <c r="AA343" i="33"/>
  <c r="AA345" i="33" s="1"/>
  <c r="AA347" i="33" s="1"/>
  <c r="AA349" i="33" s="1"/>
  <c r="AA351" i="33" s="1"/>
  <c r="AA353" i="33" s="1"/>
  <c r="AA355" i="33" s="1"/>
  <c r="AA357" i="33" s="1"/>
  <c r="AA359" i="33" s="1"/>
  <c r="O343" i="33"/>
  <c r="C343" i="33"/>
  <c r="C345" i="33" s="1"/>
  <c r="C347" i="33" s="1"/>
  <c r="C349" i="33" s="1"/>
  <c r="C351" i="33" s="1"/>
  <c r="C353" i="33" s="1"/>
  <c r="C355" i="33" s="1"/>
  <c r="C357" i="33" s="1"/>
  <c r="C359" i="33" s="1"/>
  <c r="AN342" i="33"/>
  <c r="AB342" i="33"/>
  <c r="P342" i="33"/>
  <c r="D342" i="33"/>
  <c r="AN341" i="33"/>
  <c r="AB341" i="33"/>
  <c r="P341" i="33"/>
  <c r="D341" i="33"/>
  <c r="AN325" i="33"/>
  <c r="AB325" i="33"/>
  <c r="P325" i="33"/>
  <c r="D325" i="33"/>
  <c r="AN324" i="33"/>
  <c r="AB324" i="33"/>
  <c r="P324" i="33"/>
  <c r="D324" i="33"/>
  <c r="AN321" i="33"/>
  <c r="AB321" i="33"/>
  <c r="P321" i="33"/>
  <c r="D321" i="33"/>
  <c r="AN320" i="33"/>
  <c r="AB320" i="33"/>
  <c r="P320" i="33"/>
  <c r="D320" i="33"/>
  <c r="AN317" i="33"/>
  <c r="AB317" i="33"/>
  <c r="P317" i="33"/>
  <c r="D317" i="33"/>
  <c r="AN316" i="33"/>
  <c r="AB316" i="33"/>
  <c r="P316" i="33"/>
  <c r="D316" i="33"/>
  <c r="AN313" i="33"/>
  <c r="AB313" i="33"/>
  <c r="P313" i="33"/>
  <c r="D313" i="33"/>
  <c r="AN312" i="33"/>
  <c r="AM312" i="33"/>
  <c r="AM314" i="33" s="1"/>
  <c r="AM316" i="33" s="1"/>
  <c r="AM318" i="33" s="1"/>
  <c r="AM320" i="33" s="1"/>
  <c r="AM322" i="33" s="1"/>
  <c r="AM324" i="33" s="1"/>
  <c r="AM326" i="33" s="1"/>
  <c r="AB312" i="33"/>
  <c r="P312" i="33"/>
  <c r="O312" i="33"/>
  <c r="O314" i="33" s="1"/>
  <c r="O316" i="33" s="1"/>
  <c r="O318" i="33" s="1"/>
  <c r="O320" i="33" s="1"/>
  <c r="O322" i="33" s="1"/>
  <c r="O324" i="33" s="1"/>
  <c r="O326" i="33" s="1"/>
  <c r="D312" i="33"/>
  <c r="AM310" i="33"/>
  <c r="AA310" i="33"/>
  <c r="AA312" i="33" s="1"/>
  <c r="AA314" i="33" s="1"/>
  <c r="AA316" i="33" s="1"/>
  <c r="AA318" i="33" s="1"/>
  <c r="AA320" i="33" s="1"/>
  <c r="AA322" i="33" s="1"/>
  <c r="AA324" i="33" s="1"/>
  <c r="AA326" i="33" s="1"/>
  <c r="O310" i="33"/>
  <c r="C310" i="33"/>
  <c r="C312" i="33" s="1"/>
  <c r="C314" i="33" s="1"/>
  <c r="C316" i="33" s="1"/>
  <c r="C318" i="33" s="1"/>
  <c r="C320" i="33" s="1"/>
  <c r="C322" i="33" s="1"/>
  <c r="C324" i="33" s="1"/>
  <c r="C326" i="33" s="1"/>
  <c r="AN309" i="33"/>
  <c r="AB309" i="33"/>
  <c r="P309" i="33"/>
  <c r="D309" i="33"/>
  <c r="AN308" i="33"/>
  <c r="AB308" i="33"/>
  <c r="P308" i="33"/>
  <c r="D308" i="33"/>
  <c r="AN292" i="33"/>
  <c r="AB292" i="33"/>
  <c r="P292" i="33"/>
  <c r="D292" i="33"/>
  <c r="AN291" i="33"/>
  <c r="AB291" i="33"/>
  <c r="P291" i="33"/>
  <c r="D291" i="33"/>
  <c r="AN288" i="33"/>
  <c r="AB288" i="33"/>
  <c r="P288" i="33"/>
  <c r="D288" i="33"/>
  <c r="AN287" i="33"/>
  <c r="AB287" i="33"/>
  <c r="P287" i="33"/>
  <c r="D287" i="33"/>
  <c r="AN284" i="33"/>
  <c r="AB284" i="33"/>
  <c r="P284" i="33"/>
  <c r="D284" i="33"/>
  <c r="AN283" i="33"/>
  <c r="AB283" i="33"/>
  <c r="P283" i="33"/>
  <c r="D283" i="33"/>
  <c r="AN280" i="33"/>
  <c r="AB280" i="33"/>
  <c r="P280" i="33"/>
  <c r="D280" i="33"/>
  <c r="AN279" i="33"/>
  <c r="AM279" i="33"/>
  <c r="AM281" i="33" s="1"/>
  <c r="AM283" i="33" s="1"/>
  <c r="AM285" i="33" s="1"/>
  <c r="AM287" i="33" s="1"/>
  <c r="AM289" i="33" s="1"/>
  <c r="AM291" i="33" s="1"/>
  <c r="AM293" i="33" s="1"/>
  <c r="AB279" i="33"/>
  <c r="P279" i="33"/>
  <c r="O279" i="33"/>
  <c r="O281" i="33" s="1"/>
  <c r="O283" i="33" s="1"/>
  <c r="O285" i="33" s="1"/>
  <c r="O287" i="33" s="1"/>
  <c r="O289" i="33" s="1"/>
  <c r="O291" i="33" s="1"/>
  <c r="O293" i="33" s="1"/>
  <c r="D279" i="33"/>
  <c r="AM277" i="33"/>
  <c r="AA277" i="33"/>
  <c r="AA279" i="33" s="1"/>
  <c r="AA281" i="33" s="1"/>
  <c r="AA283" i="33" s="1"/>
  <c r="AA285" i="33" s="1"/>
  <c r="AA287" i="33" s="1"/>
  <c r="AA289" i="33" s="1"/>
  <c r="AA291" i="33" s="1"/>
  <c r="AA293" i="33" s="1"/>
  <c r="O277" i="33"/>
  <c r="C277" i="33"/>
  <c r="C279" i="33" s="1"/>
  <c r="C281" i="33" s="1"/>
  <c r="C283" i="33" s="1"/>
  <c r="C285" i="33" s="1"/>
  <c r="C287" i="33" s="1"/>
  <c r="C289" i="33" s="1"/>
  <c r="C291" i="33" s="1"/>
  <c r="C293" i="33" s="1"/>
  <c r="AN276" i="33"/>
  <c r="AB276" i="33"/>
  <c r="P276" i="33"/>
  <c r="D276" i="33"/>
  <c r="AN275" i="33"/>
  <c r="AB275" i="33"/>
  <c r="P275" i="33"/>
  <c r="D275" i="33"/>
  <c r="AN259" i="33"/>
  <c r="AB259" i="33"/>
  <c r="P259" i="33"/>
  <c r="D259" i="33"/>
  <c r="AN258" i="33"/>
  <c r="AB258" i="33"/>
  <c r="P258" i="33"/>
  <c r="D258" i="33"/>
  <c r="AN255" i="33"/>
  <c r="AB255" i="33"/>
  <c r="P255" i="33"/>
  <c r="D255" i="33"/>
  <c r="AN254" i="33"/>
  <c r="AB254" i="33"/>
  <c r="P254" i="33"/>
  <c r="D254" i="33"/>
  <c r="AN251" i="33"/>
  <c r="AB251" i="33"/>
  <c r="P251" i="33"/>
  <c r="D251" i="33"/>
  <c r="AN250" i="33"/>
  <c r="AB250" i="33"/>
  <c r="P250" i="33"/>
  <c r="D250" i="33"/>
  <c r="AN247" i="33"/>
  <c r="AB247" i="33"/>
  <c r="P247" i="33"/>
  <c r="D247" i="33"/>
  <c r="AN246" i="33"/>
  <c r="AM246" i="33"/>
  <c r="AM248" i="33" s="1"/>
  <c r="AM250" i="33" s="1"/>
  <c r="AM252" i="33" s="1"/>
  <c r="AM254" i="33" s="1"/>
  <c r="AM256" i="33" s="1"/>
  <c r="AM258" i="33" s="1"/>
  <c r="AM260" i="33" s="1"/>
  <c r="AB246" i="33"/>
  <c r="P246" i="33"/>
  <c r="O246" i="33"/>
  <c r="O248" i="33" s="1"/>
  <c r="O250" i="33" s="1"/>
  <c r="O252" i="33" s="1"/>
  <c r="O254" i="33" s="1"/>
  <c r="O256" i="33" s="1"/>
  <c r="O258" i="33" s="1"/>
  <c r="O260" i="33" s="1"/>
  <c r="D246" i="33"/>
  <c r="AM244" i="33"/>
  <c r="AA244" i="33"/>
  <c r="AA246" i="33" s="1"/>
  <c r="AA248" i="33" s="1"/>
  <c r="AA250" i="33" s="1"/>
  <c r="AA252" i="33" s="1"/>
  <c r="AA254" i="33" s="1"/>
  <c r="AA256" i="33" s="1"/>
  <c r="AA258" i="33" s="1"/>
  <c r="AA260" i="33" s="1"/>
  <c r="O244" i="33"/>
  <c r="C244" i="33"/>
  <c r="C246" i="33" s="1"/>
  <c r="C248" i="33" s="1"/>
  <c r="C250" i="33" s="1"/>
  <c r="C252" i="33" s="1"/>
  <c r="C254" i="33" s="1"/>
  <c r="C256" i="33" s="1"/>
  <c r="C258" i="33" s="1"/>
  <c r="C260" i="33" s="1"/>
  <c r="AN243" i="33"/>
  <c r="AB243" i="33"/>
  <c r="P243" i="33"/>
  <c r="D243" i="33"/>
  <c r="AN242" i="33"/>
  <c r="AB242" i="33"/>
  <c r="P242" i="33"/>
  <c r="D242" i="33"/>
  <c r="AN226" i="33"/>
  <c r="AB226" i="33"/>
  <c r="P226" i="33"/>
  <c r="D226" i="33"/>
  <c r="AN225" i="33"/>
  <c r="AB225" i="33"/>
  <c r="P225" i="33"/>
  <c r="D225" i="33"/>
  <c r="AN222" i="33"/>
  <c r="AB222" i="33"/>
  <c r="P222" i="33"/>
  <c r="D222" i="33"/>
  <c r="AN221" i="33"/>
  <c r="AB221" i="33"/>
  <c r="P221" i="33"/>
  <c r="D221" i="33"/>
  <c r="AN218" i="33"/>
  <c r="AB218" i="33"/>
  <c r="P218" i="33"/>
  <c r="D218" i="33"/>
  <c r="AN217" i="33"/>
  <c r="AB217" i="33"/>
  <c r="P217" i="33"/>
  <c r="D217" i="33"/>
  <c r="AN214" i="33"/>
  <c r="AB214" i="33"/>
  <c r="P214" i="33"/>
  <c r="D214" i="33"/>
  <c r="AN213" i="33"/>
  <c r="AM213" i="33"/>
  <c r="AM215" i="33" s="1"/>
  <c r="AM217" i="33" s="1"/>
  <c r="AM219" i="33" s="1"/>
  <c r="AM221" i="33" s="1"/>
  <c r="AM223" i="33" s="1"/>
  <c r="AM225" i="33" s="1"/>
  <c r="AM227" i="33" s="1"/>
  <c r="AB213" i="33"/>
  <c r="P213" i="33"/>
  <c r="O213" i="33"/>
  <c r="O215" i="33" s="1"/>
  <c r="O217" i="33" s="1"/>
  <c r="O219" i="33" s="1"/>
  <c r="O221" i="33" s="1"/>
  <c r="O223" i="33" s="1"/>
  <c r="O225" i="33" s="1"/>
  <c r="O227" i="33" s="1"/>
  <c r="D213" i="33"/>
  <c r="AM211" i="33"/>
  <c r="AA211" i="33"/>
  <c r="AA213" i="33" s="1"/>
  <c r="AA215" i="33" s="1"/>
  <c r="AA217" i="33" s="1"/>
  <c r="AA219" i="33" s="1"/>
  <c r="AA221" i="33" s="1"/>
  <c r="AA223" i="33" s="1"/>
  <c r="AA225" i="33" s="1"/>
  <c r="AA227" i="33" s="1"/>
  <c r="O211" i="33"/>
  <c r="C211" i="33"/>
  <c r="C213" i="33" s="1"/>
  <c r="C215" i="33" s="1"/>
  <c r="C217" i="33" s="1"/>
  <c r="C219" i="33" s="1"/>
  <c r="C221" i="33" s="1"/>
  <c r="C223" i="33" s="1"/>
  <c r="C225" i="33" s="1"/>
  <c r="C227" i="33" s="1"/>
  <c r="AN210" i="33"/>
  <c r="AB210" i="33"/>
  <c r="P210" i="33"/>
  <c r="D210" i="33"/>
  <c r="AN209" i="33"/>
  <c r="AB209" i="33"/>
  <c r="P209" i="33"/>
  <c r="D209" i="33"/>
  <c r="AN193" i="33"/>
  <c r="AB193" i="33"/>
  <c r="P193" i="33"/>
  <c r="D193" i="33"/>
  <c r="AN192" i="33"/>
  <c r="AB192" i="33"/>
  <c r="P192" i="33"/>
  <c r="D192" i="33"/>
  <c r="AN189" i="33"/>
  <c r="AB189" i="33"/>
  <c r="P189" i="33"/>
  <c r="D189" i="33"/>
  <c r="AN188" i="33"/>
  <c r="AB188" i="33"/>
  <c r="P188" i="33"/>
  <c r="D188" i="33"/>
  <c r="AN185" i="33"/>
  <c r="AB185" i="33"/>
  <c r="P185" i="33"/>
  <c r="D185" i="33"/>
  <c r="AN184" i="33"/>
  <c r="AB184" i="33"/>
  <c r="P184" i="33"/>
  <c r="D184" i="33"/>
  <c r="AN181" i="33"/>
  <c r="AB181" i="33"/>
  <c r="P181" i="33"/>
  <c r="D181" i="33"/>
  <c r="AN180" i="33"/>
  <c r="AM180" i="33"/>
  <c r="AM182" i="33" s="1"/>
  <c r="AM184" i="33" s="1"/>
  <c r="AM186" i="33" s="1"/>
  <c r="AM188" i="33" s="1"/>
  <c r="AM190" i="33" s="1"/>
  <c r="AM192" i="33" s="1"/>
  <c r="AM194" i="33" s="1"/>
  <c r="AB180" i="33"/>
  <c r="P180" i="33"/>
  <c r="O180" i="33"/>
  <c r="O182" i="33" s="1"/>
  <c r="O184" i="33" s="1"/>
  <c r="O186" i="33" s="1"/>
  <c r="O188" i="33" s="1"/>
  <c r="O190" i="33" s="1"/>
  <c r="O192" i="33" s="1"/>
  <c r="O194" i="33" s="1"/>
  <c r="D180" i="33"/>
  <c r="AM178" i="33"/>
  <c r="AA178" i="33"/>
  <c r="AA180" i="33" s="1"/>
  <c r="AA182" i="33" s="1"/>
  <c r="AA184" i="33" s="1"/>
  <c r="AA186" i="33" s="1"/>
  <c r="AA188" i="33" s="1"/>
  <c r="AA190" i="33" s="1"/>
  <c r="AA192" i="33" s="1"/>
  <c r="AA194" i="33" s="1"/>
  <c r="O178" i="33"/>
  <c r="C178" i="33"/>
  <c r="C180" i="33" s="1"/>
  <c r="C182" i="33" s="1"/>
  <c r="C184" i="33" s="1"/>
  <c r="C186" i="33" s="1"/>
  <c r="C188" i="33" s="1"/>
  <c r="C190" i="33" s="1"/>
  <c r="C192" i="33" s="1"/>
  <c r="C194" i="33" s="1"/>
  <c r="AN177" i="33"/>
  <c r="AB177" i="33"/>
  <c r="P177" i="33"/>
  <c r="D177" i="33"/>
  <c r="AN176" i="33"/>
  <c r="AB176" i="33"/>
  <c r="P176" i="33"/>
  <c r="D176" i="33"/>
  <c r="AN160" i="33"/>
  <c r="AB160" i="33"/>
  <c r="P160" i="33"/>
  <c r="D160" i="33"/>
  <c r="AN159" i="33"/>
  <c r="AB159" i="33"/>
  <c r="P159" i="33"/>
  <c r="D159" i="33"/>
  <c r="AN156" i="33"/>
  <c r="AB156" i="33"/>
  <c r="P156" i="33"/>
  <c r="D156" i="33"/>
  <c r="AN155" i="33"/>
  <c r="AB155" i="33"/>
  <c r="P155" i="33"/>
  <c r="D155" i="33"/>
  <c r="AN152" i="33"/>
  <c r="AB152" i="33"/>
  <c r="P152" i="33"/>
  <c r="D152" i="33"/>
  <c r="AN151" i="33"/>
  <c r="AB151" i="33"/>
  <c r="P151" i="33"/>
  <c r="D151" i="33"/>
  <c r="AN148" i="33"/>
  <c r="AB148" i="33"/>
  <c r="P148" i="33"/>
  <c r="D148" i="33"/>
  <c r="AN147" i="33"/>
  <c r="AM147" i="33"/>
  <c r="AM149" i="33" s="1"/>
  <c r="AM151" i="33" s="1"/>
  <c r="AM153" i="33" s="1"/>
  <c r="AM155" i="33" s="1"/>
  <c r="AM157" i="33" s="1"/>
  <c r="AM159" i="33" s="1"/>
  <c r="AM161" i="33" s="1"/>
  <c r="AB147" i="33"/>
  <c r="P147" i="33"/>
  <c r="O147" i="33"/>
  <c r="O149" i="33" s="1"/>
  <c r="O151" i="33" s="1"/>
  <c r="O153" i="33" s="1"/>
  <c r="O155" i="33" s="1"/>
  <c r="O157" i="33" s="1"/>
  <c r="O159" i="33" s="1"/>
  <c r="O161" i="33" s="1"/>
  <c r="D147" i="33"/>
  <c r="AM145" i="33"/>
  <c r="AA145" i="33"/>
  <c r="AA147" i="33" s="1"/>
  <c r="AA149" i="33" s="1"/>
  <c r="AA151" i="33" s="1"/>
  <c r="AA153" i="33" s="1"/>
  <c r="AA155" i="33" s="1"/>
  <c r="AA157" i="33" s="1"/>
  <c r="AA159" i="33" s="1"/>
  <c r="AA161" i="33" s="1"/>
  <c r="O145" i="33"/>
  <c r="C145" i="33"/>
  <c r="C147" i="33" s="1"/>
  <c r="C149" i="33" s="1"/>
  <c r="C151" i="33" s="1"/>
  <c r="C153" i="33" s="1"/>
  <c r="C155" i="33" s="1"/>
  <c r="C157" i="33" s="1"/>
  <c r="C159" i="33" s="1"/>
  <c r="C161" i="33" s="1"/>
  <c r="AN144" i="33"/>
  <c r="AB144" i="33"/>
  <c r="P144" i="33"/>
  <c r="D144" i="33"/>
  <c r="AN143" i="33"/>
  <c r="AB143" i="33"/>
  <c r="P143" i="33"/>
  <c r="D143" i="33"/>
  <c r="AN127" i="33"/>
  <c r="AB127" i="33"/>
  <c r="P127" i="33"/>
  <c r="D127" i="33"/>
  <c r="AN126" i="33"/>
  <c r="AB126" i="33"/>
  <c r="P126" i="33"/>
  <c r="D126" i="33"/>
  <c r="AN123" i="33"/>
  <c r="AB123" i="33"/>
  <c r="P123" i="33"/>
  <c r="D123" i="33"/>
  <c r="AN122" i="33"/>
  <c r="AB122" i="33"/>
  <c r="P122" i="33"/>
  <c r="D122" i="33"/>
  <c r="AN119" i="33"/>
  <c r="AB119" i="33"/>
  <c r="P119" i="33"/>
  <c r="D119" i="33"/>
  <c r="AN118" i="33"/>
  <c r="AB118" i="33"/>
  <c r="P118" i="33"/>
  <c r="D118" i="33"/>
  <c r="AN115" i="33"/>
  <c r="AB115" i="33"/>
  <c r="P115" i="33"/>
  <c r="D115" i="33"/>
  <c r="AN114" i="33"/>
  <c r="AM114" i="33"/>
  <c r="AM116" i="33" s="1"/>
  <c r="AM118" i="33" s="1"/>
  <c r="AM120" i="33" s="1"/>
  <c r="AM122" i="33" s="1"/>
  <c r="AM124" i="33" s="1"/>
  <c r="AM126" i="33" s="1"/>
  <c r="AM128" i="33" s="1"/>
  <c r="AB114" i="33"/>
  <c r="P114" i="33"/>
  <c r="O114" i="33"/>
  <c r="O116" i="33" s="1"/>
  <c r="O118" i="33" s="1"/>
  <c r="O120" i="33" s="1"/>
  <c r="O122" i="33" s="1"/>
  <c r="O124" i="33" s="1"/>
  <c r="O126" i="33" s="1"/>
  <c r="O128" i="33" s="1"/>
  <c r="D114" i="33"/>
  <c r="AM112" i="33"/>
  <c r="AA112" i="33"/>
  <c r="AA114" i="33" s="1"/>
  <c r="AA116" i="33" s="1"/>
  <c r="AA118" i="33" s="1"/>
  <c r="AA120" i="33" s="1"/>
  <c r="AA122" i="33" s="1"/>
  <c r="AA124" i="33" s="1"/>
  <c r="AA126" i="33" s="1"/>
  <c r="AA128" i="33" s="1"/>
  <c r="O112" i="33"/>
  <c r="C112" i="33"/>
  <c r="C114" i="33" s="1"/>
  <c r="C116" i="33" s="1"/>
  <c r="C118" i="33" s="1"/>
  <c r="C120" i="33" s="1"/>
  <c r="C122" i="33" s="1"/>
  <c r="C124" i="33" s="1"/>
  <c r="C126" i="33" s="1"/>
  <c r="C128" i="33" s="1"/>
  <c r="AN111" i="33"/>
  <c r="AB111" i="33"/>
  <c r="P111" i="33"/>
  <c r="D111" i="33"/>
  <c r="AN110" i="33"/>
  <c r="AB110" i="33"/>
  <c r="P110" i="33"/>
  <c r="D110" i="33"/>
  <c r="AN94" i="33"/>
  <c r="AB94" i="33"/>
  <c r="P94" i="33"/>
  <c r="D94" i="33"/>
  <c r="AN93" i="33"/>
  <c r="AB93" i="33"/>
  <c r="P93" i="33"/>
  <c r="D93" i="33"/>
  <c r="AN90" i="33"/>
  <c r="AB90" i="33"/>
  <c r="P90" i="33"/>
  <c r="D90" i="33"/>
  <c r="AN89" i="33"/>
  <c r="AB89" i="33"/>
  <c r="P89" i="33"/>
  <c r="D89" i="33"/>
  <c r="AN86" i="33"/>
  <c r="AB86" i="33"/>
  <c r="P86" i="33"/>
  <c r="D86" i="33"/>
  <c r="AN85" i="33"/>
  <c r="AB85" i="33"/>
  <c r="P85" i="33"/>
  <c r="D85" i="33"/>
  <c r="AN82" i="33"/>
  <c r="AB82" i="33"/>
  <c r="P82" i="33"/>
  <c r="D82" i="33"/>
  <c r="AN81" i="33"/>
  <c r="AM81" i="33"/>
  <c r="AM83" i="33" s="1"/>
  <c r="AM85" i="33" s="1"/>
  <c r="AM87" i="33" s="1"/>
  <c r="AM89" i="33" s="1"/>
  <c r="AM91" i="33" s="1"/>
  <c r="AM93" i="33" s="1"/>
  <c r="AM95" i="33" s="1"/>
  <c r="AB81" i="33"/>
  <c r="P81" i="33"/>
  <c r="O81" i="33"/>
  <c r="O83" i="33" s="1"/>
  <c r="O85" i="33" s="1"/>
  <c r="O87" i="33" s="1"/>
  <c r="O89" i="33" s="1"/>
  <c r="O91" i="33" s="1"/>
  <c r="O93" i="33" s="1"/>
  <c r="O95" i="33" s="1"/>
  <c r="D81" i="33"/>
  <c r="AM79" i="33"/>
  <c r="AA79" i="33"/>
  <c r="AA81" i="33" s="1"/>
  <c r="AA83" i="33" s="1"/>
  <c r="AA85" i="33" s="1"/>
  <c r="AA87" i="33" s="1"/>
  <c r="AA89" i="33" s="1"/>
  <c r="AA91" i="33" s="1"/>
  <c r="AA93" i="33" s="1"/>
  <c r="AA95" i="33" s="1"/>
  <c r="O79" i="33"/>
  <c r="C79" i="33"/>
  <c r="C81" i="33" s="1"/>
  <c r="C83" i="33" s="1"/>
  <c r="C85" i="33" s="1"/>
  <c r="C87" i="33" s="1"/>
  <c r="C89" i="33" s="1"/>
  <c r="C91" i="33" s="1"/>
  <c r="C93" i="33" s="1"/>
  <c r="C95" i="33" s="1"/>
  <c r="AN78" i="33"/>
  <c r="AB78" i="33"/>
  <c r="P78" i="33"/>
  <c r="D78" i="33"/>
  <c r="AN77" i="33"/>
  <c r="AB77" i="33"/>
  <c r="P77" i="33"/>
  <c r="D77" i="33"/>
  <c r="AN61" i="33"/>
  <c r="AB61" i="33"/>
  <c r="P61" i="33"/>
  <c r="D61" i="33"/>
  <c r="AN60" i="33"/>
  <c r="AB60" i="33"/>
  <c r="P60" i="33"/>
  <c r="D60" i="33"/>
  <c r="AN57" i="33"/>
  <c r="AB57" i="33"/>
  <c r="P57" i="33"/>
  <c r="D57" i="33"/>
  <c r="AN56" i="33"/>
  <c r="AB56" i="33"/>
  <c r="P56" i="33"/>
  <c r="D56" i="33"/>
  <c r="AN53" i="33"/>
  <c r="AB53" i="33"/>
  <c r="P53" i="33"/>
  <c r="D53" i="33"/>
  <c r="AN52" i="33"/>
  <c r="AB52" i="33"/>
  <c r="P52" i="33"/>
  <c r="D52" i="33"/>
  <c r="AN49" i="33"/>
  <c r="AB49" i="33"/>
  <c r="P49" i="33"/>
  <c r="D49" i="33"/>
  <c r="AN48" i="33"/>
  <c r="AM48" i="33"/>
  <c r="AM50" i="33" s="1"/>
  <c r="AM52" i="33" s="1"/>
  <c r="AM54" i="33" s="1"/>
  <c r="AM56" i="33" s="1"/>
  <c r="AM58" i="33" s="1"/>
  <c r="AM60" i="33" s="1"/>
  <c r="AM62" i="33" s="1"/>
  <c r="AB48" i="33"/>
  <c r="P48" i="33"/>
  <c r="O48" i="33"/>
  <c r="O50" i="33" s="1"/>
  <c r="O52" i="33" s="1"/>
  <c r="O54" i="33" s="1"/>
  <c r="O56" i="33" s="1"/>
  <c r="O58" i="33" s="1"/>
  <c r="O60" i="33" s="1"/>
  <c r="O62" i="33" s="1"/>
  <c r="D48" i="33"/>
  <c r="AM46" i="33"/>
  <c r="AA46" i="33"/>
  <c r="AA48" i="33" s="1"/>
  <c r="AA50" i="33" s="1"/>
  <c r="AA52" i="33" s="1"/>
  <c r="AA54" i="33" s="1"/>
  <c r="AA56" i="33" s="1"/>
  <c r="AA58" i="33" s="1"/>
  <c r="AA60" i="33" s="1"/>
  <c r="AA62" i="33" s="1"/>
  <c r="O46" i="33"/>
  <c r="C46" i="33"/>
  <c r="C48" i="33" s="1"/>
  <c r="C50" i="33" s="1"/>
  <c r="C52" i="33" s="1"/>
  <c r="C54" i="33" s="1"/>
  <c r="C56" i="33" s="1"/>
  <c r="C58" i="33" s="1"/>
  <c r="C60" i="33" s="1"/>
  <c r="C62" i="33" s="1"/>
  <c r="AN45" i="33"/>
  <c r="AB45" i="33"/>
  <c r="P45" i="33"/>
  <c r="D45" i="33"/>
  <c r="AN44" i="33"/>
  <c r="AB44" i="33"/>
  <c r="P44" i="33"/>
  <c r="D44" i="33"/>
  <c r="AN28" i="33"/>
  <c r="AB28" i="33"/>
  <c r="P28" i="33"/>
  <c r="D28" i="33"/>
  <c r="AN27" i="33"/>
  <c r="AB27" i="33"/>
  <c r="P27" i="33"/>
  <c r="D27" i="33"/>
  <c r="AN24" i="33"/>
  <c r="AB24" i="33"/>
  <c r="P24" i="33"/>
  <c r="D24" i="33"/>
  <c r="AN23" i="33"/>
  <c r="AB23" i="33"/>
  <c r="P23" i="33"/>
  <c r="D23" i="33"/>
  <c r="AN20" i="33"/>
  <c r="AB20" i="33"/>
  <c r="P20" i="33"/>
  <c r="D20" i="33"/>
  <c r="AN19" i="33"/>
  <c r="AB19" i="33"/>
  <c r="P19" i="33"/>
  <c r="D19" i="33"/>
  <c r="AN16" i="33"/>
  <c r="AB16" i="33"/>
  <c r="P16" i="33"/>
  <c r="D16" i="33"/>
  <c r="AN15" i="33"/>
  <c r="AM15" i="33"/>
  <c r="AM17" i="33" s="1"/>
  <c r="AM19" i="33" s="1"/>
  <c r="AM21" i="33" s="1"/>
  <c r="AM23" i="33" s="1"/>
  <c r="AM25" i="33" s="1"/>
  <c r="AM27" i="33" s="1"/>
  <c r="AM29" i="33" s="1"/>
  <c r="AB15" i="33"/>
  <c r="P15" i="33"/>
  <c r="O15" i="33"/>
  <c r="O17" i="33" s="1"/>
  <c r="O19" i="33" s="1"/>
  <c r="O21" i="33" s="1"/>
  <c r="O23" i="33" s="1"/>
  <c r="O25" i="33" s="1"/>
  <c r="O27" i="33" s="1"/>
  <c r="O29" i="33" s="1"/>
  <c r="D15" i="33"/>
  <c r="AM13" i="33"/>
  <c r="AA13" i="33"/>
  <c r="AA15" i="33" s="1"/>
  <c r="AA17" i="33" s="1"/>
  <c r="AA19" i="33" s="1"/>
  <c r="AA21" i="33" s="1"/>
  <c r="AA23" i="33" s="1"/>
  <c r="AA25" i="33" s="1"/>
  <c r="AA27" i="33" s="1"/>
  <c r="AA29" i="33" s="1"/>
  <c r="O13" i="33"/>
  <c r="C13" i="33"/>
  <c r="C15" i="33" s="1"/>
  <c r="C17" i="33" s="1"/>
  <c r="C19" i="33" s="1"/>
  <c r="C21" i="33" s="1"/>
  <c r="C23" i="33" s="1"/>
  <c r="C25" i="33" s="1"/>
  <c r="C27" i="33" s="1"/>
  <c r="C29" i="33" s="1"/>
  <c r="AN12" i="33"/>
  <c r="AB12" i="33"/>
  <c r="P12" i="33"/>
  <c r="D12" i="33"/>
  <c r="AN11" i="33"/>
  <c r="AB11" i="33"/>
  <c r="P11" i="33"/>
  <c r="D11" i="33"/>
  <c r="AN523" i="32"/>
  <c r="AB523" i="32"/>
  <c r="P523" i="32"/>
  <c r="D523" i="32"/>
  <c r="AN522" i="32"/>
  <c r="AB522" i="32"/>
  <c r="P522" i="32"/>
  <c r="D522" i="32"/>
  <c r="AN519" i="32"/>
  <c r="AB519" i="32"/>
  <c r="P519" i="32"/>
  <c r="D519" i="32"/>
  <c r="AN518" i="32"/>
  <c r="AB518" i="32"/>
  <c r="P518" i="32"/>
  <c r="D518" i="32"/>
  <c r="AN515" i="32"/>
  <c r="AB515" i="32"/>
  <c r="P515" i="32"/>
  <c r="D515" i="32"/>
  <c r="AN514" i="32"/>
  <c r="AB514" i="32"/>
  <c r="P514" i="32"/>
  <c r="D514" i="32"/>
  <c r="AN511" i="32"/>
  <c r="AB511" i="32"/>
  <c r="P511" i="32"/>
  <c r="D511" i="32"/>
  <c r="AN510" i="32"/>
  <c r="AM510" i="32"/>
  <c r="AM512" i="32" s="1"/>
  <c r="AM514" i="32" s="1"/>
  <c r="AM516" i="32" s="1"/>
  <c r="AM518" i="32" s="1"/>
  <c r="AM520" i="32" s="1"/>
  <c r="AM522" i="32" s="1"/>
  <c r="AM524" i="32" s="1"/>
  <c r="AB510" i="32"/>
  <c r="P510" i="32"/>
  <c r="O510" i="32"/>
  <c r="O512" i="32" s="1"/>
  <c r="O514" i="32" s="1"/>
  <c r="O516" i="32" s="1"/>
  <c r="O518" i="32" s="1"/>
  <c r="O520" i="32" s="1"/>
  <c r="O522" i="32" s="1"/>
  <c r="O524" i="32" s="1"/>
  <c r="D510" i="32"/>
  <c r="AM508" i="32"/>
  <c r="AA508" i="32"/>
  <c r="AA510" i="32" s="1"/>
  <c r="AA512" i="32" s="1"/>
  <c r="AA514" i="32" s="1"/>
  <c r="AA516" i="32" s="1"/>
  <c r="AA518" i="32" s="1"/>
  <c r="AA520" i="32" s="1"/>
  <c r="AA522" i="32" s="1"/>
  <c r="AA524" i="32" s="1"/>
  <c r="O508" i="32"/>
  <c r="C508" i="32"/>
  <c r="C510" i="32" s="1"/>
  <c r="C512" i="32" s="1"/>
  <c r="C514" i="32" s="1"/>
  <c r="C516" i="32" s="1"/>
  <c r="C518" i="32" s="1"/>
  <c r="C520" i="32" s="1"/>
  <c r="C522" i="32" s="1"/>
  <c r="C524" i="32" s="1"/>
  <c r="AN507" i="32"/>
  <c r="AB507" i="32"/>
  <c r="P507" i="32"/>
  <c r="D507" i="32"/>
  <c r="AN506" i="32"/>
  <c r="AB506" i="32"/>
  <c r="P506" i="32"/>
  <c r="D506" i="32"/>
  <c r="AN490" i="32"/>
  <c r="AB490" i="32"/>
  <c r="P490" i="32"/>
  <c r="D490" i="32"/>
  <c r="AN489" i="32"/>
  <c r="AB489" i="32"/>
  <c r="P489" i="32"/>
  <c r="D489" i="32"/>
  <c r="AN486" i="32"/>
  <c r="AB486" i="32"/>
  <c r="P486" i="32"/>
  <c r="D486" i="32"/>
  <c r="AN485" i="32"/>
  <c r="AB485" i="32"/>
  <c r="P485" i="32"/>
  <c r="D485" i="32"/>
  <c r="AN482" i="32"/>
  <c r="AB482" i="32"/>
  <c r="P482" i="32"/>
  <c r="D482" i="32"/>
  <c r="AN481" i="32"/>
  <c r="AB481" i="32"/>
  <c r="P481" i="32"/>
  <c r="D481" i="32"/>
  <c r="AN478" i="32"/>
  <c r="AB478" i="32"/>
  <c r="P478" i="32"/>
  <c r="D478" i="32"/>
  <c r="AN477" i="32"/>
  <c r="AM477" i="32"/>
  <c r="AM479" i="32" s="1"/>
  <c r="AM481" i="32" s="1"/>
  <c r="AM483" i="32" s="1"/>
  <c r="AM485" i="32" s="1"/>
  <c r="AM487" i="32" s="1"/>
  <c r="AM489" i="32" s="1"/>
  <c r="AM491" i="32" s="1"/>
  <c r="AB477" i="32"/>
  <c r="P477" i="32"/>
  <c r="O477" i="32"/>
  <c r="O479" i="32" s="1"/>
  <c r="O481" i="32" s="1"/>
  <c r="O483" i="32" s="1"/>
  <c r="O485" i="32" s="1"/>
  <c r="O487" i="32" s="1"/>
  <c r="O489" i="32" s="1"/>
  <c r="O491" i="32" s="1"/>
  <c r="D477" i="32"/>
  <c r="AM475" i="32"/>
  <c r="AA475" i="32"/>
  <c r="AA477" i="32" s="1"/>
  <c r="AA479" i="32" s="1"/>
  <c r="AA481" i="32" s="1"/>
  <c r="AA483" i="32" s="1"/>
  <c r="AA485" i="32" s="1"/>
  <c r="AA487" i="32" s="1"/>
  <c r="AA489" i="32" s="1"/>
  <c r="AA491" i="32" s="1"/>
  <c r="O475" i="32"/>
  <c r="C475" i="32"/>
  <c r="C477" i="32" s="1"/>
  <c r="C479" i="32" s="1"/>
  <c r="C481" i="32" s="1"/>
  <c r="C483" i="32" s="1"/>
  <c r="C485" i="32" s="1"/>
  <c r="C487" i="32" s="1"/>
  <c r="C489" i="32" s="1"/>
  <c r="C491" i="32" s="1"/>
  <c r="AN474" i="32"/>
  <c r="AB474" i="32"/>
  <c r="P474" i="32"/>
  <c r="D474" i="32"/>
  <c r="AN473" i="32"/>
  <c r="AB473" i="32"/>
  <c r="P473" i="32"/>
  <c r="D473" i="32"/>
  <c r="AN457" i="32"/>
  <c r="AB457" i="32"/>
  <c r="P457" i="32"/>
  <c r="D457" i="32"/>
  <c r="AN456" i="32"/>
  <c r="AB456" i="32"/>
  <c r="P456" i="32"/>
  <c r="D456" i="32"/>
  <c r="AN453" i="32"/>
  <c r="AB453" i="32"/>
  <c r="P453" i="32"/>
  <c r="D453" i="32"/>
  <c r="AN452" i="32"/>
  <c r="AB452" i="32"/>
  <c r="P452" i="32"/>
  <c r="D452" i="32"/>
  <c r="AN449" i="32"/>
  <c r="AB449" i="32"/>
  <c r="P449" i="32"/>
  <c r="D449" i="32"/>
  <c r="AN448" i="32"/>
  <c r="AB448" i="32"/>
  <c r="P448" i="32"/>
  <c r="D448" i="32"/>
  <c r="AN445" i="32"/>
  <c r="AB445" i="32"/>
  <c r="P445" i="32"/>
  <c r="D445" i="32"/>
  <c r="AN444" i="32"/>
  <c r="AM444" i="32"/>
  <c r="AM446" i="32" s="1"/>
  <c r="AM448" i="32" s="1"/>
  <c r="AM450" i="32" s="1"/>
  <c r="AM452" i="32" s="1"/>
  <c r="AM454" i="32" s="1"/>
  <c r="AM456" i="32" s="1"/>
  <c r="AM458" i="32" s="1"/>
  <c r="AB444" i="32"/>
  <c r="P444" i="32"/>
  <c r="O444" i="32"/>
  <c r="O446" i="32" s="1"/>
  <c r="O448" i="32" s="1"/>
  <c r="O450" i="32" s="1"/>
  <c r="O452" i="32" s="1"/>
  <c r="O454" i="32" s="1"/>
  <c r="O456" i="32" s="1"/>
  <c r="O458" i="32" s="1"/>
  <c r="D444" i="32"/>
  <c r="AM442" i="32"/>
  <c r="AA442" i="32"/>
  <c r="AA444" i="32" s="1"/>
  <c r="AA446" i="32" s="1"/>
  <c r="AA448" i="32" s="1"/>
  <c r="AA450" i="32" s="1"/>
  <c r="AA452" i="32" s="1"/>
  <c r="AA454" i="32" s="1"/>
  <c r="AA456" i="32" s="1"/>
  <c r="AA458" i="32" s="1"/>
  <c r="O442" i="32"/>
  <c r="C442" i="32"/>
  <c r="C444" i="32" s="1"/>
  <c r="C446" i="32" s="1"/>
  <c r="C448" i="32" s="1"/>
  <c r="C450" i="32" s="1"/>
  <c r="C452" i="32" s="1"/>
  <c r="C454" i="32" s="1"/>
  <c r="C456" i="32" s="1"/>
  <c r="C458" i="32" s="1"/>
  <c r="AN441" i="32"/>
  <c r="AB441" i="32"/>
  <c r="P441" i="32"/>
  <c r="D441" i="32"/>
  <c r="AN440" i="32"/>
  <c r="AB440" i="32"/>
  <c r="P440" i="32"/>
  <c r="D440" i="32"/>
  <c r="AN424" i="32"/>
  <c r="AB424" i="32"/>
  <c r="P424" i="32"/>
  <c r="D424" i="32"/>
  <c r="AN423" i="32"/>
  <c r="AB423" i="32"/>
  <c r="P423" i="32"/>
  <c r="D423" i="32"/>
  <c r="AN420" i="32"/>
  <c r="AB420" i="32"/>
  <c r="P420" i="32"/>
  <c r="D420" i="32"/>
  <c r="AN419" i="32"/>
  <c r="AB419" i="32"/>
  <c r="P419" i="32"/>
  <c r="D419" i="32"/>
  <c r="AN416" i="32"/>
  <c r="AB416" i="32"/>
  <c r="P416" i="32"/>
  <c r="D416" i="32"/>
  <c r="AN415" i="32"/>
  <c r="AB415" i="32"/>
  <c r="P415" i="32"/>
  <c r="D415" i="32"/>
  <c r="AN412" i="32"/>
  <c r="AB412" i="32"/>
  <c r="P412" i="32"/>
  <c r="D412" i="32"/>
  <c r="AN411" i="32"/>
  <c r="AM411" i="32"/>
  <c r="AM413" i="32" s="1"/>
  <c r="AM415" i="32" s="1"/>
  <c r="AM417" i="32" s="1"/>
  <c r="AM419" i="32" s="1"/>
  <c r="AM421" i="32" s="1"/>
  <c r="AM423" i="32" s="1"/>
  <c r="AM425" i="32" s="1"/>
  <c r="AB411" i="32"/>
  <c r="P411" i="32"/>
  <c r="O411" i="32"/>
  <c r="O413" i="32" s="1"/>
  <c r="O415" i="32" s="1"/>
  <c r="O417" i="32" s="1"/>
  <c r="O419" i="32" s="1"/>
  <c r="O421" i="32" s="1"/>
  <c r="O423" i="32" s="1"/>
  <c r="O425" i="32" s="1"/>
  <c r="D411" i="32"/>
  <c r="AM409" i="32"/>
  <c r="AA409" i="32"/>
  <c r="AA411" i="32" s="1"/>
  <c r="AA413" i="32" s="1"/>
  <c r="AA415" i="32" s="1"/>
  <c r="AA417" i="32" s="1"/>
  <c r="AA419" i="32" s="1"/>
  <c r="AA421" i="32" s="1"/>
  <c r="AA423" i="32" s="1"/>
  <c r="AA425" i="32" s="1"/>
  <c r="O409" i="32"/>
  <c r="C409" i="32"/>
  <c r="C411" i="32" s="1"/>
  <c r="C413" i="32" s="1"/>
  <c r="C415" i="32" s="1"/>
  <c r="C417" i="32" s="1"/>
  <c r="C419" i="32" s="1"/>
  <c r="C421" i="32" s="1"/>
  <c r="C423" i="32" s="1"/>
  <c r="C425" i="32" s="1"/>
  <c r="AN408" i="32"/>
  <c r="AB408" i="32"/>
  <c r="P408" i="32"/>
  <c r="D408" i="32"/>
  <c r="AN407" i="32"/>
  <c r="AB407" i="32"/>
  <c r="P407" i="32"/>
  <c r="D407" i="32"/>
  <c r="AN391" i="32"/>
  <c r="AB391" i="32"/>
  <c r="P391" i="32"/>
  <c r="D391" i="32"/>
  <c r="AN390" i="32"/>
  <c r="AB390" i="32"/>
  <c r="P390" i="32"/>
  <c r="D390" i="32"/>
  <c r="AN387" i="32"/>
  <c r="AB387" i="32"/>
  <c r="P387" i="32"/>
  <c r="D387" i="32"/>
  <c r="AN386" i="32"/>
  <c r="AB386" i="32"/>
  <c r="P386" i="32"/>
  <c r="D386" i="32"/>
  <c r="AN383" i="32"/>
  <c r="AB383" i="32"/>
  <c r="P383" i="32"/>
  <c r="D383" i="32"/>
  <c r="AN382" i="32"/>
  <c r="AB382" i="32"/>
  <c r="P382" i="32"/>
  <c r="D382" i="32"/>
  <c r="AN379" i="32"/>
  <c r="AB379" i="32"/>
  <c r="P379" i="32"/>
  <c r="D379" i="32"/>
  <c r="AN378" i="32"/>
  <c r="AM378" i="32"/>
  <c r="AM380" i="32" s="1"/>
  <c r="AM382" i="32" s="1"/>
  <c r="AM384" i="32" s="1"/>
  <c r="AM386" i="32" s="1"/>
  <c r="AM388" i="32" s="1"/>
  <c r="AM390" i="32" s="1"/>
  <c r="AM392" i="32" s="1"/>
  <c r="AB378" i="32"/>
  <c r="P378" i="32"/>
  <c r="O378" i="32"/>
  <c r="O380" i="32" s="1"/>
  <c r="O382" i="32" s="1"/>
  <c r="O384" i="32" s="1"/>
  <c r="O386" i="32" s="1"/>
  <c r="O388" i="32" s="1"/>
  <c r="O390" i="32" s="1"/>
  <c r="O392" i="32" s="1"/>
  <c r="D378" i="32"/>
  <c r="AM376" i="32"/>
  <c r="AA376" i="32"/>
  <c r="AA378" i="32" s="1"/>
  <c r="AA380" i="32" s="1"/>
  <c r="AA382" i="32" s="1"/>
  <c r="AA384" i="32" s="1"/>
  <c r="AA386" i="32" s="1"/>
  <c r="AA388" i="32" s="1"/>
  <c r="AA390" i="32" s="1"/>
  <c r="AA392" i="32" s="1"/>
  <c r="O376" i="32"/>
  <c r="C376" i="32"/>
  <c r="C378" i="32" s="1"/>
  <c r="C380" i="32" s="1"/>
  <c r="C382" i="32" s="1"/>
  <c r="C384" i="32" s="1"/>
  <c r="C386" i="32" s="1"/>
  <c r="C388" i="32" s="1"/>
  <c r="C390" i="32" s="1"/>
  <c r="C392" i="32" s="1"/>
  <c r="AN375" i="32"/>
  <c r="AB375" i="32"/>
  <c r="P375" i="32"/>
  <c r="D375" i="32"/>
  <c r="AN374" i="32"/>
  <c r="AB374" i="32"/>
  <c r="P374" i="32"/>
  <c r="D374" i="32"/>
  <c r="AN358" i="32"/>
  <c r="AB358" i="32"/>
  <c r="P358" i="32"/>
  <c r="D358" i="32"/>
  <c r="AN357" i="32"/>
  <c r="AB357" i="32"/>
  <c r="P357" i="32"/>
  <c r="D357" i="32"/>
  <c r="AN354" i="32"/>
  <c r="AB354" i="32"/>
  <c r="P354" i="32"/>
  <c r="D354" i="32"/>
  <c r="AN353" i="32"/>
  <c r="AB353" i="32"/>
  <c r="P353" i="32"/>
  <c r="D353" i="32"/>
  <c r="AN350" i="32"/>
  <c r="AB350" i="32"/>
  <c r="P350" i="32"/>
  <c r="D350" i="32"/>
  <c r="AN349" i="32"/>
  <c r="AB349" i="32"/>
  <c r="P349" i="32"/>
  <c r="D349" i="32"/>
  <c r="AN346" i="32"/>
  <c r="AB346" i="32"/>
  <c r="P346" i="32"/>
  <c r="D346" i="32"/>
  <c r="AN345" i="32"/>
  <c r="AM345" i="32"/>
  <c r="AM347" i="32" s="1"/>
  <c r="AM349" i="32" s="1"/>
  <c r="AM351" i="32" s="1"/>
  <c r="AM353" i="32" s="1"/>
  <c r="AM355" i="32" s="1"/>
  <c r="AM357" i="32" s="1"/>
  <c r="AM359" i="32" s="1"/>
  <c r="AB345" i="32"/>
  <c r="P345" i="32"/>
  <c r="O345" i="32"/>
  <c r="O347" i="32" s="1"/>
  <c r="O349" i="32" s="1"/>
  <c r="O351" i="32" s="1"/>
  <c r="O353" i="32" s="1"/>
  <c r="O355" i="32" s="1"/>
  <c r="O357" i="32" s="1"/>
  <c r="O359" i="32" s="1"/>
  <c r="D345" i="32"/>
  <c r="AM343" i="32"/>
  <c r="AA343" i="32"/>
  <c r="AA345" i="32" s="1"/>
  <c r="AA347" i="32" s="1"/>
  <c r="AA349" i="32" s="1"/>
  <c r="AA351" i="32" s="1"/>
  <c r="AA353" i="32" s="1"/>
  <c r="AA355" i="32" s="1"/>
  <c r="AA357" i="32" s="1"/>
  <c r="AA359" i="32" s="1"/>
  <c r="O343" i="32"/>
  <c r="C343" i="32"/>
  <c r="C345" i="32" s="1"/>
  <c r="C347" i="32" s="1"/>
  <c r="C349" i="32" s="1"/>
  <c r="C351" i="32" s="1"/>
  <c r="C353" i="32" s="1"/>
  <c r="C355" i="32" s="1"/>
  <c r="C357" i="32" s="1"/>
  <c r="C359" i="32" s="1"/>
  <c r="AN342" i="32"/>
  <c r="AB342" i="32"/>
  <c r="P342" i="32"/>
  <c r="D342" i="32"/>
  <c r="AN341" i="32"/>
  <c r="AB341" i="32"/>
  <c r="P341" i="32"/>
  <c r="D341" i="32"/>
  <c r="AN325" i="32"/>
  <c r="AB325" i="32"/>
  <c r="P325" i="32"/>
  <c r="D325" i="32"/>
  <c r="AN324" i="32"/>
  <c r="AB324" i="32"/>
  <c r="P324" i="32"/>
  <c r="D324" i="32"/>
  <c r="AN321" i="32"/>
  <c r="AB321" i="32"/>
  <c r="P321" i="32"/>
  <c r="D321" i="32"/>
  <c r="AN320" i="32"/>
  <c r="AB320" i="32"/>
  <c r="P320" i="32"/>
  <c r="D320" i="32"/>
  <c r="AN317" i="32"/>
  <c r="AB317" i="32"/>
  <c r="P317" i="32"/>
  <c r="D317" i="32"/>
  <c r="AN316" i="32"/>
  <c r="AB316" i="32"/>
  <c r="P316" i="32"/>
  <c r="D316" i="32"/>
  <c r="AN313" i="32"/>
  <c r="AB313" i="32"/>
  <c r="P313" i="32"/>
  <c r="D313" i="32"/>
  <c r="AN312" i="32"/>
  <c r="AM312" i="32"/>
  <c r="AM314" i="32" s="1"/>
  <c r="AM316" i="32" s="1"/>
  <c r="AM318" i="32" s="1"/>
  <c r="AM320" i="32" s="1"/>
  <c r="AM322" i="32" s="1"/>
  <c r="AM324" i="32" s="1"/>
  <c r="AM326" i="32" s="1"/>
  <c r="AB312" i="32"/>
  <c r="P312" i="32"/>
  <c r="O312" i="32"/>
  <c r="O314" i="32" s="1"/>
  <c r="O316" i="32" s="1"/>
  <c r="O318" i="32" s="1"/>
  <c r="O320" i="32" s="1"/>
  <c r="O322" i="32" s="1"/>
  <c r="O324" i="32" s="1"/>
  <c r="O326" i="32" s="1"/>
  <c r="D312" i="32"/>
  <c r="AM310" i="32"/>
  <c r="AA310" i="32"/>
  <c r="AA312" i="32" s="1"/>
  <c r="AA314" i="32" s="1"/>
  <c r="AA316" i="32" s="1"/>
  <c r="AA318" i="32" s="1"/>
  <c r="AA320" i="32" s="1"/>
  <c r="AA322" i="32" s="1"/>
  <c r="AA324" i="32" s="1"/>
  <c r="AA326" i="32" s="1"/>
  <c r="O310" i="32"/>
  <c r="C310" i="32"/>
  <c r="C312" i="32" s="1"/>
  <c r="C314" i="32" s="1"/>
  <c r="C316" i="32" s="1"/>
  <c r="C318" i="32" s="1"/>
  <c r="C320" i="32" s="1"/>
  <c r="C322" i="32" s="1"/>
  <c r="C324" i="32" s="1"/>
  <c r="C326" i="32" s="1"/>
  <c r="AN309" i="32"/>
  <c r="AB309" i="32"/>
  <c r="P309" i="32"/>
  <c r="D309" i="32"/>
  <c r="AN308" i="32"/>
  <c r="AB308" i="32"/>
  <c r="P308" i="32"/>
  <c r="D308" i="32"/>
  <c r="AN292" i="32"/>
  <c r="AB292" i="32"/>
  <c r="P292" i="32"/>
  <c r="D292" i="32"/>
  <c r="AN291" i="32"/>
  <c r="AB291" i="32"/>
  <c r="P291" i="32"/>
  <c r="D291" i="32"/>
  <c r="AN288" i="32"/>
  <c r="AB288" i="32"/>
  <c r="P288" i="32"/>
  <c r="D288" i="32"/>
  <c r="AN287" i="32"/>
  <c r="AB287" i="32"/>
  <c r="P287" i="32"/>
  <c r="D287" i="32"/>
  <c r="AN284" i="32"/>
  <c r="AB284" i="32"/>
  <c r="P284" i="32"/>
  <c r="D284" i="32"/>
  <c r="AN283" i="32"/>
  <c r="AB283" i="32"/>
  <c r="P283" i="32"/>
  <c r="D283" i="32"/>
  <c r="AN280" i="32"/>
  <c r="AB280" i="32"/>
  <c r="P280" i="32"/>
  <c r="D280" i="32"/>
  <c r="AN279" i="32"/>
  <c r="AM279" i="32"/>
  <c r="AM281" i="32" s="1"/>
  <c r="AM283" i="32" s="1"/>
  <c r="AM285" i="32" s="1"/>
  <c r="AM287" i="32" s="1"/>
  <c r="AM289" i="32" s="1"/>
  <c r="AM291" i="32" s="1"/>
  <c r="AM293" i="32" s="1"/>
  <c r="AB279" i="32"/>
  <c r="P279" i="32"/>
  <c r="O279" i="32"/>
  <c r="O281" i="32" s="1"/>
  <c r="O283" i="32" s="1"/>
  <c r="O285" i="32" s="1"/>
  <c r="O287" i="32" s="1"/>
  <c r="O289" i="32" s="1"/>
  <c r="O291" i="32" s="1"/>
  <c r="O293" i="32" s="1"/>
  <c r="D279" i="32"/>
  <c r="AM277" i="32"/>
  <c r="AA277" i="32"/>
  <c r="AA279" i="32" s="1"/>
  <c r="AA281" i="32" s="1"/>
  <c r="AA283" i="32" s="1"/>
  <c r="AA285" i="32" s="1"/>
  <c r="AA287" i="32" s="1"/>
  <c r="AA289" i="32" s="1"/>
  <c r="AA291" i="32" s="1"/>
  <c r="AA293" i="32" s="1"/>
  <c r="O277" i="32"/>
  <c r="C277" i="32"/>
  <c r="C279" i="32" s="1"/>
  <c r="C281" i="32" s="1"/>
  <c r="C283" i="32" s="1"/>
  <c r="C285" i="32" s="1"/>
  <c r="C287" i="32" s="1"/>
  <c r="C289" i="32" s="1"/>
  <c r="C291" i="32" s="1"/>
  <c r="C293" i="32" s="1"/>
  <c r="AN276" i="32"/>
  <c r="AB276" i="32"/>
  <c r="P276" i="32"/>
  <c r="D276" i="32"/>
  <c r="AN275" i="32"/>
  <c r="AB275" i="32"/>
  <c r="P275" i="32"/>
  <c r="D275" i="32"/>
  <c r="AN259" i="32"/>
  <c r="AB259" i="32"/>
  <c r="P259" i="32"/>
  <c r="D259" i="32"/>
  <c r="AN258" i="32"/>
  <c r="AB258" i="32"/>
  <c r="P258" i="32"/>
  <c r="D258" i="32"/>
  <c r="AN255" i="32"/>
  <c r="AB255" i="32"/>
  <c r="P255" i="32"/>
  <c r="D255" i="32"/>
  <c r="AN254" i="32"/>
  <c r="AB254" i="32"/>
  <c r="P254" i="32"/>
  <c r="D254" i="32"/>
  <c r="AN251" i="32"/>
  <c r="AB251" i="32"/>
  <c r="P251" i="32"/>
  <c r="D251" i="32"/>
  <c r="AN250" i="32"/>
  <c r="AB250" i="32"/>
  <c r="P250" i="32"/>
  <c r="D250" i="32"/>
  <c r="AN247" i="32"/>
  <c r="AB247" i="32"/>
  <c r="P247" i="32"/>
  <c r="D247" i="32"/>
  <c r="AN246" i="32"/>
  <c r="AM246" i="32"/>
  <c r="AM248" i="32" s="1"/>
  <c r="AM250" i="32" s="1"/>
  <c r="AM252" i="32" s="1"/>
  <c r="AM254" i="32" s="1"/>
  <c r="AM256" i="32" s="1"/>
  <c r="AM258" i="32" s="1"/>
  <c r="AM260" i="32" s="1"/>
  <c r="AB246" i="32"/>
  <c r="P246" i="32"/>
  <c r="O246" i="32"/>
  <c r="O248" i="32" s="1"/>
  <c r="O250" i="32" s="1"/>
  <c r="O252" i="32" s="1"/>
  <c r="O254" i="32" s="1"/>
  <c r="O256" i="32" s="1"/>
  <c r="O258" i="32" s="1"/>
  <c r="O260" i="32" s="1"/>
  <c r="D246" i="32"/>
  <c r="AM244" i="32"/>
  <c r="AA244" i="32"/>
  <c r="AA246" i="32" s="1"/>
  <c r="AA248" i="32" s="1"/>
  <c r="AA250" i="32" s="1"/>
  <c r="AA252" i="32" s="1"/>
  <c r="AA254" i="32" s="1"/>
  <c r="AA256" i="32" s="1"/>
  <c r="AA258" i="32" s="1"/>
  <c r="AA260" i="32" s="1"/>
  <c r="O244" i="32"/>
  <c r="C244" i="32"/>
  <c r="C246" i="32" s="1"/>
  <c r="C248" i="32" s="1"/>
  <c r="C250" i="32" s="1"/>
  <c r="C252" i="32" s="1"/>
  <c r="C254" i="32" s="1"/>
  <c r="C256" i="32" s="1"/>
  <c r="C258" i="32" s="1"/>
  <c r="C260" i="32" s="1"/>
  <c r="AN243" i="32"/>
  <c r="AB243" i="32"/>
  <c r="P243" i="32"/>
  <c r="D243" i="32"/>
  <c r="AN242" i="32"/>
  <c r="AB242" i="32"/>
  <c r="P242" i="32"/>
  <c r="D242" i="32"/>
  <c r="AN226" i="32"/>
  <c r="AB226" i="32"/>
  <c r="P226" i="32"/>
  <c r="D226" i="32"/>
  <c r="AN225" i="32"/>
  <c r="AB225" i="32"/>
  <c r="P225" i="32"/>
  <c r="D225" i="32"/>
  <c r="AN222" i="32"/>
  <c r="AB222" i="32"/>
  <c r="P222" i="32"/>
  <c r="D222" i="32"/>
  <c r="AN221" i="32"/>
  <c r="AB221" i="32"/>
  <c r="P221" i="32"/>
  <c r="D221" i="32"/>
  <c r="AN218" i="32"/>
  <c r="AB218" i="32"/>
  <c r="P218" i="32"/>
  <c r="D218" i="32"/>
  <c r="AN217" i="32"/>
  <c r="AB217" i="32"/>
  <c r="P217" i="32"/>
  <c r="D217" i="32"/>
  <c r="AN214" i="32"/>
  <c r="AB214" i="32"/>
  <c r="P214" i="32"/>
  <c r="D214" i="32"/>
  <c r="AN213" i="32"/>
  <c r="AM213" i="32"/>
  <c r="AM215" i="32" s="1"/>
  <c r="AM217" i="32" s="1"/>
  <c r="AM219" i="32" s="1"/>
  <c r="AM221" i="32" s="1"/>
  <c r="AM223" i="32" s="1"/>
  <c r="AM225" i="32" s="1"/>
  <c r="AM227" i="32" s="1"/>
  <c r="AB213" i="32"/>
  <c r="P213" i="32"/>
  <c r="O213" i="32"/>
  <c r="O215" i="32" s="1"/>
  <c r="O217" i="32" s="1"/>
  <c r="O219" i="32" s="1"/>
  <c r="O221" i="32" s="1"/>
  <c r="O223" i="32" s="1"/>
  <c r="O225" i="32" s="1"/>
  <c r="O227" i="32" s="1"/>
  <c r="D213" i="32"/>
  <c r="AM211" i="32"/>
  <c r="AA211" i="32"/>
  <c r="AA213" i="32" s="1"/>
  <c r="AA215" i="32" s="1"/>
  <c r="AA217" i="32" s="1"/>
  <c r="AA219" i="32" s="1"/>
  <c r="AA221" i="32" s="1"/>
  <c r="AA223" i="32" s="1"/>
  <c r="AA225" i="32" s="1"/>
  <c r="AA227" i="32" s="1"/>
  <c r="O211" i="32"/>
  <c r="C211" i="32"/>
  <c r="C213" i="32" s="1"/>
  <c r="C215" i="32" s="1"/>
  <c r="C217" i="32" s="1"/>
  <c r="C219" i="32" s="1"/>
  <c r="C221" i="32" s="1"/>
  <c r="C223" i="32" s="1"/>
  <c r="C225" i="32" s="1"/>
  <c r="C227" i="32" s="1"/>
  <c r="AN210" i="32"/>
  <c r="AB210" i="32"/>
  <c r="P210" i="32"/>
  <c r="D210" i="32"/>
  <c r="AN209" i="32"/>
  <c r="AB209" i="32"/>
  <c r="P209" i="32"/>
  <c r="D209" i="32"/>
  <c r="AN193" i="32"/>
  <c r="AB193" i="32"/>
  <c r="P193" i="32"/>
  <c r="D193" i="32"/>
  <c r="AN192" i="32"/>
  <c r="AB192" i="32"/>
  <c r="P192" i="32"/>
  <c r="D192" i="32"/>
  <c r="AN189" i="32"/>
  <c r="AB189" i="32"/>
  <c r="P189" i="32"/>
  <c r="D189" i="32"/>
  <c r="AN188" i="32"/>
  <c r="AB188" i="32"/>
  <c r="P188" i="32"/>
  <c r="D188" i="32"/>
  <c r="AN185" i="32"/>
  <c r="AB185" i="32"/>
  <c r="P185" i="32"/>
  <c r="D185" i="32"/>
  <c r="AN184" i="32"/>
  <c r="AB184" i="32"/>
  <c r="P184" i="32"/>
  <c r="D184" i="32"/>
  <c r="AN181" i="32"/>
  <c r="AB181" i="32"/>
  <c r="P181" i="32"/>
  <c r="D181" i="32"/>
  <c r="AN180" i="32"/>
  <c r="AM180" i="32"/>
  <c r="AM182" i="32" s="1"/>
  <c r="AM184" i="32" s="1"/>
  <c r="AM186" i="32" s="1"/>
  <c r="AM188" i="32" s="1"/>
  <c r="AM190" i="32" s="1"/>
  <c r="AM192" i="32" s="1"/>
  <c r="AM194" i="32" s="1"/>
  <c r="AB180" i="32"/>
  <c r="P180" i="32"/>
  <c r="O180" i="32"/>
  <c r="O182" i="32" s="1"/>
  <c r="O184" i="32" s="1"/>
  <c r="O186" i="32" s="1"/>
  <c r="O188" i="32" s="1"/>
  <c r="O190" i="32" s="1"/>
  <c r="O192" i="32" s="1"/>
  <c r="O194" i="32" s="1"/>
  <c r="D180" i="32"/>
  <c r="AM178" i="32"/>
  <c r="AA178" i="32"/>
  <c r="AA180" i="32" s="1"/>
  <c r="AA182" i="32" s="1"/>
  <c r="AA184" i="32" s="1"/>
  <c r="AA186" i="32" s="1"/>
  <c r="AA188" i="32" s="1"/>
  <c r="AA190" i="32" s="1"/>
  <c r="AA192" i="32" s="1"/>
  <c r="AA194" i="32" s="1"/>
  <c r="O178" i="32"/>
  <c r="C178" i="32"/>
  <c r="C180" i="32" s="1"/>
  <c r="C182" i="32" s="1"/>
  <c r="C184" i="32" s="1"/>
  <c r="C186" i="32" s="1"/>
  <c r="C188" i="32" s="1"/>
  <c r="C190" i="32" s="1"/>
  <c r="C192" i="32" s="1"/>
  <c r="C194" i="32" s="1"/>
  <c r="AN177" i="32"/>
  <c r="AB177" i="32"/>
  <c r="P177" i="32"/>
  <c r="D177" i="32"/>
  <c r="AN176" i="32"/>
  <c r="AB176" i="32"/>
  <c r="P176" i="32"/>
  <c r="D176" i="32"/>
  <c r="AN160" i="32"/>
  <c r="AB160" i="32"/>
  <c r="P160" i="32"/>
  <c r="D160" i="32"/>
  <c r="AN159" i="32"/>
  <c r="AB159" i="32"/>
  <c r="P159" i="32"/>
  <c r="D159" i="32"/>
  <c r="AN156" i="32"/>
  <c r="AB156" i="32"/>
  <c r="P156" i="32"/>
  <c r="D156" i="32"/>
  <c r="AN155" i="32"/>
  <c r="AB155" i="32"/>
  <c r="P155" i="32"/>
  <c r="D155" i="32"/>
  <c r="AN152" i="32"/>
  <c r="AB152" i="32"/>
  <c r="P152" i="32"/>
  <c r="D152" i="32"/>
  <c r="AN151" i="32"/>
  <c r="AB151" i="32"/>
  <c r="P151" i="32"/>
  <c r="D151" i="32"/>
  <c r="AN148" i="32"/>
  <c r="AB148" i="32"/>
  <c r="P148" i="32"/>
  <c r="D148" i="32"/>
  <c r="AN147" i="32"/>
  <c r="AM147" i="32"/>
  <c r="AM149" i="32" s="1"/>
  <c r="AM151" i="32" s="1"/>
  <c r="AM153" i="32" s="1"/>
  <c r="AM155" i="32" s="1"/>
  <c r="AM157" i="32" s="1"/>
  <c r="AM159" i="32" s="1"/>
  <c r="AM161" i="32" s="1"/>
  <c r="AB147" i="32"/>
  <c r="P147" i="32"/>
  <c r="O147" i="32"/>
  <c r="O149" i="32" s="1"/>
  <c r="O151" i="32" s="1"/>
  <c r="O153" i="32" s="1"/>
  <c r="O155" i="32" s="1"/>
  <c r="O157" i="32" s="1"/>
  <c r="O159" i="32" s="1"/>
  <c r="O161" i="32" s="1"/>
  <c r="D147" i="32"/>
  <c r="AM145" i="32"/>
  <c r="AA145" i="32"/>
  <c r="AA147" i="32" s="1"/>
  <c r="AA149" i="32" s="1"/>
  <c r="AA151" i="32" s="1"/>
  <c r="AA153" i="32" s="1"/>
  <c r="AA155" i="32" s="1"/>
  <c r="AA157" i="32" s="1"/>
  <c r="AA159" i="32" s="1"/>
  <c r="AA161" i="32" s="1"/>
  <c r="O145" i="32"/>
  <c r="C145" i="32"/>
  <c r="C147" i="32" s="1"/>
  <c r="C149" i="32" s="1"/>
  <c r="C151" i="32" s="1"/>
  <c r="C153" i="32" s="1"/>
  <c r="C155" i="32" s="1"/>
  <c r="C157" i="32" s="1"/>
  <c r="C159" i="32" s="1"/>
  <c r="C161" i="32" s="1"/>
  <c r="AN144" i="32"/>
  <c r="AB144" i="32"/>
  <c r="P144" i="32"/>
  <c r="D144" i="32"/>
  <c r="AN143" i="32"/>
  <c r="AB143" i="32"/>
  <c r="P143" i="32"/>
  <c r="D143" i="32"/>
  <c r="AN127" i="32"/>
  <c r="AB127" i="32"/>
  <c r="P127" i="32"/>
  <c r="D127" i="32"/>
  <c r="AN126" i="32"/>
  <c r="AB126" i="32"/>
  <c r="P126" i="32"/>
  <c r="D126" i="32"/>
  <c r="AN123" i="32"/>
  <c r="AB123" i="32"/>
  <c r="P123" i="32"/>
  <c r="D123" i="32"/>
  <c r="AN122" i="32"/>
  <c r="AB122" i="32"/>
  <c r="P122" i="32"/>
  <c r="D122" i="32"/>
  <c r="AN119" i="32"/>
  <c r="AB119" i="32"/>
  <c r="P119" i="32"/>
  <c r="D119" i="32"/>
  <c r="AN118" i="32"/>
  <c r="AB118" i="32"/>
  <c r="P118" i="32"/>
  <c r="D118" i="32"/>
  <c r="AN115" i="32"/>
  <c r="AB115" i="32"/>
  <c r="P115" i="32"/>
  <c r="D115" i="32"/>
  <c r="AN114" i="32"/>
  <c r="AM114" i="32"/>
  <c r="AM116" i="32" s="1"/>
  <c r="AM118" i="32" s="1"/>
  <c r="AM120" i="32" s="1"/>
  <c r="AM122" i="32" s="1"/>
  <c r="AM124" i="32" s="1"/>
  <c r="AM126" i="32" s="1"/>
  <c r="AM128" i="32" s="1"/>
  <c r="AB114" i="32"/>
  <c r="P114" i="32"/>
  <c r="O114" i="32"/>
  <c r="O116" i="32" s="1"/>
  <c r="O118" i="32" s="1"/>
  <c r="O120" i="32" s="1"/>
  <c r="O122" i="32" s="1"/>
  <c r="O124" i="32" s="1"/>
  <c r="O126" i="32" s="1"/>
  <c r="O128" i="32" s="1"/>
  <c r="D114" i="32"/>
  <c r="AM112" i="32"/>
  <c r="AA112" i="32"/>
  <c r="AA114" i="32" s="1"/>
  <c r="AA116" i="32" s="1"/>
  <c r="AA118" i="32" s="1"/>
  <c r="AA120" i="32" s="1"/>
  <c r="AA122" i="32" s="1"/>
  <c r="AA124" i="32" s="1"/>
  <c r="AA126" i="32" s="1"/>
  <c r="AA128" i="32" s="1"/>
  <c r="O112" i="32"/>
  <c r="C112" i="32"/>
  <c r="C114" i="32" s="1"/>
  <c r="C116" i="32" s="1"/>
  <c r="C118" i="32" s="1"/>
  <c r="C120" i="32" s="1"/>
  <c r="C122" i="32" s="1"/>
  <c r="C124" i="32" s="1"/>
  <c r="C126" i="32" s="1"/>
  <c r="C128" i="32" s="1"/>
  <c r="AN111" i="32"/>
  <c r="AB111" i="32"/>
  <c r="P111" i="32"/>
  <c r="D111" i="32"/>
  <c r="AN110" i="32"/>
  <c r="AB110" i="32"/>
  <c r="P110" i="32"/>
  <c r="D110" i="32"/>
  <c r="AN94" i="32"/>
  <c r="AB94" i="32"/>
  <c r="P94" i="32"/>
  <c r="D94" i="32"/>
  <c r="AN93" i="32"/>
  <c r="AB93" i="32"/>
  <c r="P93" i="32"/>
  <c r="D93" i="32"/>
  <c r="AN90" i="32"/>
  <c r="AB90" i="32"/>
  <c r="P90" i="32"/>
  <c r="D90" i="32"/>
  <c r="AN89" i="32"/>
  <c r="AB89" i="32"/>
  <c r="P89" i="32"/>
  <c r="D89" i="32"/>
  <c r="AN86" i="32"/>
  <c r="AB86" i="32"/>
  <c r="P86" i="32"/>
  <c r="D86" i="32"/>
  <c r="AN85" i="32"/>
  <c r="AB85" i="32"/>
  <c r="P85" i="32"/>
  <c r="D85" i="32"/>
  <c r="AN82" i="32"/>
  <c r="AB82" i="32"/>
  <c r="P82" i="32"/>
  <c r="D82" i="32"/>
  <c r="AN81" i="32"/>
  <c r="AM81" i="32"/>
  <c r="AM83" i="32" s="1"/>
  <c r="AM85" i="32" s="1"/>
  <c r="AM87" i="32" s="1"/>
  <c r="AM89" i="32" s="1"/>
  <c r="AM91" i="32" s="1"/>
  <c r="AM93" i="32" s="1"/>
  <c r="AM95" i="32" s="1"/>
  <c r="AB81" i="32"/>
  <c r="P81" i="32"/>
  <c r="O81" i="32"/>
  <c r="O83" i="32" s="1"/>
  <c r="O85" i="32" s="1"/>
  <c r="O87" i="32" s="1"/>
  <c r="O89" i="32" s="1"/>
  <c r="O91" i="32" s="1"/>
  <c r="O93" i="32" s="1"/>
  <c r="O95" i="32" s="1"/>
  <c r="D81" i="32"/>
  <c r="AM79" i="32"/>
  <c r="AA79" i="32"/>
  <c r="AA81" i="32" s="1"/>
  <c r="AA83" i="32" s="1"/>
  <c r="AA85" i="32" s="1"/>
  <c r="AA87" i="32" s="1"/>
  <c r="AA89" i="32" s="1"/>
  <c r="AA91" i="32" s="1"/>
  <c r="AA93" i="32" s="1"/>
  <c r="AA95" i="32" s="1"/>
  <c r="O79" i="32"/>
  <c r="C79" i="32"/>
  <c r="C81" i="32" s="1"/>
  <c r="C83" i="32" s="1"/>
  <c r="C85" i="32" s="1"/>
  <c r="C87" i="32" s="1"/>
  <c r="C89" i="32" s="1"/>
  <c r="C91" i="32" s="1"/>
  <c r="C93" i="32" s="1"/>
  <c r="C95" i="32" s="1"/>
  <c r="AN78" i="32"/>
  <c r="AB78" i="32"/>
  <c r="P78" i="32"/>
  <c r="D78" i="32"/>
  <c r="AN77" i="32"/>
  <c r="AB77" i="32"/>
  <c r="P77" i="32"/>
  <c r="D77" i="32"/>
  <c r="AN61" i="32"/>
  <c r="AB61" i="32"/>
  <c r="P61" i="32"/>
  <c r="D61" i="32"/>
  <c r="AN60" i="32"/>
  <c r="AB60" i="32"/>
  <c r="P60" i="32"/>
  <c r="D60" i="32"/>
  <c r="AN57" i="32"/>
  <c r="AB57" i="32"/>
  <c r="P57" i="32"/>
  <c r="D57" i="32"/>
  <c r="AN56" i="32"/>
  <c r="AB56" i="32"/>
  <c r="P56" i="32"/>
  <c r="D56" i="32"/>
  <c r="AN53" i="32"/>
  <c r="AB53" i="32"/>
  <c r="P53" i="32"/>
  <c r="D53" i="32"/>
  <c r="AN52" i="32"/>
  <c r="AB52" i="32"/>
  <c r="P52" i="32"/>
  <c r="D52" i="32"/>
  <c r="AN49" i="32"/>
  <c r="AB49" i="32"/>
  <c r="P49" i="32"/>
  <c r="D49" i="32"/>
  <c r="AN48" i="32"/>
  <c r="AB48" i="32"/>
  <c r="P48" i="32"/>
  <c r="D48" i="32"/>
  <c r="AM46" i="32"/>
  <c r="AM48" i="32" s="1"/>
  <c r="AM50" i="32" s="1"/>
  <c r="AM52" i="32" s="1"/>
  <c r="AM54" i="32" s="1"/>
  <c r="AM56" i="32" s="1"/>
  <c r="AM58" i="32" s="1"/>
  <c r="AM60" i="32" s="1"/>
  <c r="AM62" i="32" s="1"/>
  <c r="AA46" i="32"/>
  <c r="AA48" i="32" s="1"/>
  <c r="AA50" i="32" s="1"/>
  <c r="AA52" i="32" s="1"/>
  <c r="AA54" i="32" s="1"/>
  <c r="AA56" i="32" s="1"/>
  <c r="AA58" i="32" s="1"/>
  <c r="AA60" i="32" s="1"/>
  <c r="AA62" i="32" s="1"/>
  <c r="O46" i="32"/>
  <c r="O48" i="32" s="1"/>
  <c r="O50" i="32" s="1"/>
  <c r="O52" i="32" s="1"/>
  <c r="O54" i="32" s="1"/>
  <c r="O56" i="32" s="1"/>
  <c r="O58" i="32" s="1"/>
  <c r="O60" i="32" s="1"/>
  <c r="O62" i="32" s="1"/>
  <c r="C46" i="32"/>
  <c r="C48" i="32" s="1"/>
  <c r="C50" i="32" s="1"/>
  <c r="C52" i="32" s="1"/>
  <c r="C54" i="32" s="1"/>
  <c r="C56" i="32" s="1"/>
  <c r="C58" i="32" s="1"/>
  <c r="C60" i="32" s="1"/>
  <c r="C62" i="32" s="1"/>
  <c r="AN45" i="32"/>
  <c r="AB45" i="32"/>
  <c r="P45" i="32"/>
  <c r="D45" i="32"/>
  <c r="AN44" i="32"/>
  <c r="AB44" i="32"/>
  <c r="P44" i="32"/>
  <c r="D44" i="32"/>
  <c r="AN28" i="32"/>
  <c r="AB28" i="32"/>
  <c r="P28" i="32"/>
  <c r="D28" i="32"/>
  <c r="AN27" i="32"/>
  <c r="AB27" i="32"/>
  <c r="P27" i="32"/>
  <c r="D27" i="32"/>
  <c r="AN24" i="32"/>
  <c r="AB24" i="32"/>
  <c r="P24" i="32"/>
  <c r="D24" i="32"/>
  <c r="AN23" i="32"/>
  <c r="AB23" i="32"/>
  <c r="P23" i="32"/>
  <c r="D23" i="32"/>
  <c r="AN20" i="32"/>
  <c r="AB20" i="32"/>
  <c r="P20" i="32"/>
  <c r="D20" i="32"/>
  <c r="AN19" i="32"/>
  <c r="AB19" i="32"/>
  <c r="P19" i="32"/>
  <c r="D19" i="32"/>
  <c r="AN16" i="32"/>
  <c r="AB16" i="32"/>
  <c r="P16" i="32"/>
  <c r="D16" i="32"/>
  <c r="AN15" i="32"/>
  <c r="AB15" i="32"/>
  <c r="P15" i="32"/>
  <c r="D15" i="32"/>
  <c r="AM13" i="32"/>
  <c r="AM15" i="32" s="1"/>
  <c r="AM17" i="32" s="1"/>
  <c r="AM19" i="32" s="1"/>
  <c r="AM21" i="32" s="1"/>
  <c r="AM23" i="32" s="1"/>
  <c r="AM25" i="32" s="1"/>
  <c r="AM27" i="32" s="1"/>
  <c r="AM29" i="32" s="1"/>
  <c r="AA13" i="32"/>
  <c r="AA15" i="32" s="1"/>
  <c r="AA17" i="32" s="1"/>
  <c r="AA19" i="32" s="1"/>
  <c r="AA21" i="32" s="1"/>
  <c r="AA23" i="32" s="1"/>
  <c r="AA25" i="32" s="1"/>
  <c r="AA27" i="32" s="1"/>
  <c r="AA29" i="32" s="1"/>
  <c r="O13" i="32"/>
  <c r="O15" i="32" s="1"/>
  <c r="O17" i="32" s="1"/>
  <c r="O19" i="32" s="1"/>
  <c r="O21" i="32" s="1"/>
  <c r="O23" i="32" s="1"/>
  <c r="O25" i="32" s="1"/>
  <c r="O27" i="32" s="1"/>
  <c r="O29" i="32" s="1"/>
  <c r="C13" i="32"/>
  <c r="C15" i="32" s="1"/>
  <c r="C17" i="32" s="1"/>
  <c r="C19" i="32" s="1"/>
  <c r="C21" i="32" s="1"/>
  <c r="C23" i="32" s="1"/>
  <c r="C25" i="32" s="1"/>
  <c r="C27" i="32" s="1"/>
  <c r="C29" i="32" s="1"/>
  <c r="AN12" i="32"/>
  <c r="AB12" i="32"/>
  <c r="P12" i="32"/>
  <c r="D12" i="32"/>
  <c r="AN11" i="32"/>
  <c r="AB11" i="32"/>
  <c r="P11" i="32"/>
  <c r="D11" i="32"/>
  <c r="AN523" i="31"/>
  <c r="AB523" i="31"/>
  <c r="P523" i="31"/>
  <c r="D523" i="31"/>
  <c r="AN522" i="31"/>
  <c r="AB522" i="31"/>
  <c r="P522" i="31"/>
  <c r="D522" i="31"/>
  <c r="AN519" i="31"/>
  <c r="AB519" i="31"/>
  <c r="P519" i="31"/>
  <c r="D519" i="31"/>
  <c r="AN518" i="31"/>
  <c r="AB518" i="31"/>
  <c r="P518" i="31"/>
  <c r="D518" i="31"/>
  <c r="AN515" i="31"/>
  <c r="AB515" i="31"/>
  <c r="P515" i="31"/>
  <c r="D515" i="31"/>
  <c r="AN514" i="31"/>
  <c r="AB514" i="31"/>
  <c r="P514" i="31"/>
  <c r="D514" i="31"/>
  <c r="AN511" i="31"/>
  <c r="AB511" i="31"/>
  <c r="P511" i="31"/>
  <c r="D511" i="31"/>
  <c r="AN510" i="31"/>
  <c r="AB510" i="31"/>
  <c r="P510" i="31"/>
  <c r="D510" i="31"/>
  <c r="AM508" i="31"/>
  <c r="AM510" i="31" s="1"/>
  <c r="AM512" i="31" s="1"/>
  <c r="AM514" i="31" s="1"/>
  <c r="AM516" i="31" s="1"/>
  <c r="AM518" i="31" s="1"/>
  <c r="AM520" i="31" s="1"/>
  <c r="AM522" i="31" s="1"/>
  <c r="AM524" i="31" s="1"/>
  <c r="AA508" i="31"/>
  <c r="AA510" i="31" s="1"/>
  <c r="AA512" i="31" s="1"/>
  <c r="AA514" i="31" s="1"/>
  <c r="AA516" i="31" s="1"/>
  <c r="AA518" i="31" s="1"/>
  <c r="AA520" i="31" s="1"/>
  <c r="AA522" i="31" s="1"/>
  <c r="AA524" i="31" s="1"/>
  <c r="O508" i="31"/>
  <c r="O510" i="31" s="1"/>
  <c r="O512" i="31" s="1"/>
  <c r="O514" i="31" s="1"/>
  <c r="O516" i="31" s="1"/>
  <c r="O518" i="31" s="1"/>
  <c r="O520" i="31" s="1"/>
  <c r="O522" i="31" s="1"/>
  <c r="O524" i="31" s="1"/>
  <c r="C508" i="31"/>
  <c r="C510" i="31" s="1"/>
  <c r="C512" i="31" s="1"/>
  <c r="C514" i="31" s="1"/>
  <c r="C516" i="31" s="1"/>
  <c r="C518" i="31" s="1"/>
  <c r="C520" i="31" s="1"/>
  <c r="C522" i="31" s="1"/>
  <c r="C524" i="31" s="1"/>
  <c r="AN507" i="31"/>
  <c r="AB507" i="31"/>
  <c r="P507" i="31"/>
  <c r="D507" i="31"/>
  <c r="AN506" i="31"/>
  <c r="AB506" i="31"/>
  <c r="P506" i="31"/>
  <c r="D506" i="31"/>
  <c r="AN490" i="31"/>
  <c r="AB490" i="31"/>
  <c r="P490" i="31"/>
  <c r="D490" i="31"/>
  <c r="AN489" i="31"/>
  <c r="AB489" i="31"/>
  <c r="P489" i="31"/>
  <c r="D489" i="31"/>
  <c r="AN486" i="31"/>
  <c r="AB486" i="31"/>
  <c r="P486" i="31"/>
  <c r="D486" i="31"/>
  <c r="AN485" i="31"/>
  <c r="AB485" i="31"/>
  <c r="P485" i="31"/>
  <c r="D485" i="31"/>
  <c r="AN482" i="31"/>
  <c r="AB482" i="31"/>
  <c r="P482" i="31"/>
  <c r="D482" i="31"/>
  <c r="AN481" i="31"/>
  <c r="AB481" i="31"/>
  <c r="P481" i="31"/>
  <c r="D481" i="31"/>
  <c r="AN478" i="31"/>
  <c r="AB478" i="31"/>
  <c r="P478" i="31"/>
  <c r="D478" i="31"/>
  <c r="AN477" i="31"/>
  <c r="AB477" i="31"/>
  <c r="P477" i="31"/>
  <c r="D477" i="31"/>
  <c r="AM475" i="31"/>
  <c r="AM477" i="31" s="1"/>
  <c r="AM479" i="31" s="1"/>
  <c r="AM481" i="31" s="1"/>
  <c r="AM483" i="31" s="1"/>
  <c r="AM485" i="31" s="1"/>
  <c r="AM487" i="31" s="1"/>
  <c r="AM489" i="31" s="1"/>
  <c r="AM491" i="31" s="1"/>
  <c r="AA475" i="31"/>
  <c r="AA477" i="31" s="1"/>
  <c r="AA479" i="31" s="1"/>
  <c r="AA481" i="31" s="1"/>
  <c r="AA483" i="31" s="1"/>
  <c r="AA485" i="31" s="1"/>
  <c r="AA487" i="31" s="1"/>
  <c r="AA489" i="31" s="1"/>
  <c r="AA491" i="31" s="1"/>
  <c r="O475" i="31"/>
  <c r="O477" i="31" s="1"/>
  <c r="O479" i="31" s="1"/>
  <c r="O481" i="31" s="1"/>
  <c r="O483" i="31" s="1"/>
  <c r="O485" i="31" s="1"/>
  <c r="O487" i="31" s="1"/>
  <c r="O489" i="31" s="1"/>
  <c r="O491" i="31" s="1"/>
  <c r="C475" i="31"/>
  <c r="C477" i="31" s="1"/>
  <c r="C479" i="31" s="1"/>
  <c r="C481" i="31" s="1"/>
  <c r="C483" i="31" s="1"/>
  <c r="C485" i="31" s="1"/>
  <c r="C487" i="31" s="1"/>
  <c r="C489" i="31" s="1"/>
  <c r="C491" i="31" s="1"/>
  <c r="AN474" i="31"/>
  <c r="AB474" i="31"/>
  <c r="P474" i="31"/>
  <c r="D474" i="31"/>
  <c r="AN473" i="31"/>
  <c r="AB473" i="31"/>
  <c r="P473" i="31"/>
  <c r="D473" i="31"/>
  <c r="AN457" i="31"/>
  <c r="AB457" i="31"/>
  <c r="P457" i="31"/>
  <c r="D457" i="31"/>
  <c r="AN456" i="31"/>
  <c r="AB456" i="31"/>
  <c r="P456" i="31"/>
  <c r="D456" i="31"/>
  <c r="AN453" i="31"/>
  <c r="AB453" i="31"/>
  <c r="P453" i="31"/>
  <c r="D453" i="31"/>
  <c r="AN452" i="31"/>
  <c r="AB452" i="31"/>
  <c r="P452" i="31"/>
  <c r="D452" i="31"/>
  <c r="AN449" i="31"/>
  <c r="AB449" i="31"/>
  <c r="P449" i="31"/>
  <c r="D449" i="31"/>
  <c r="AN448" i="31"/>
  <c r="AB448" i="31"/>
  <c r="P448" i="31"/>
  <c r="D448" i="31"/>
  <c r="AN445" i="31"/>
  <c r="AB445" i="31"/>
  <c r="P445" i="31"/>
  <c r="D445" i="31"/>
  <c r="AN444" i="31"/>
  <c r="AB444" i="31"/>
  <c r="P444" i="31"/>
  <c r="D444" i="31"/>
  <c r="AM442" i="31"/>
  <c r="AM444" i="31" s="1"/>
  <c r="AM446" i="31" s="1"/>
  <c r="AM448" i="31" s="1"/>
  <c r="AM450" i="31" s="1"/>
  <c r="AM452" i="31" s="1"/>
  <c r="AM454" i="31" s="1"/>
  <c r="AM456" i="31" s="1"/>
  <c r="AM458" i="31" s="1"/>
  <c r="AA442" i="31"/>
  <c r="AA444" i="31" s="1"/>
  <c r="AA446" i="31" s="1"/>
  <c r="AA448" i="31" s="1"/>
  <c r="AA450" i="31" s="1"/>
  <c r="AA452" i="31" s="1"/>
  <c r="AA454" i="31" s="1"/>
  <c r="AA456" i="31" s="1"/>
  <c r="AA458" i="31" s="1"/>
  <c r="O442" i="31"/>
  <c r="O444" i="31" s="1"/>
  <c r="O446" i="31" s="1"/>
  <c r="O448" i="31" s="1"/>
  <c r="O450" i="31" s="1"/>
  <c r="O452" i="31" s="1"/>
  <c r="O454" i="31" s="1"/>
  <c r="O456" i="31" s="1"/>
  <c r="O458" i="31" s="1"/>
  <c r="C442" i="31"/>
  <c r="C444" i="31" s="1"/>
  <c r="C446" i="31" s="1"/>
  <c r="C448" i="31" s="1"/>
  <c r="C450" i="31" s="1"/>
  <c r="C452" i="31" s="1"/>
  <c r="C454" i="31" s="1"/>
  <c r="C456" i="31" s="1"/>
  <c r="C458" i="31" s="1"/>
  <c r="AN441" i="31"/>
  <c r="AB441" i="31"/>
  <c r="P441" i="31"/>
  <c r="D441" i="31"/>
  <c r="AN440" i="31"/>
  <c r="AB440" i="31"/>
  <c r="P440" i="31"/>
  <c r="D440" i="31"/>
  <c r="AN424" i="31"/>
  <c r="AB424" i="31"/>
  <c r="P424" i="31"/>
  <c r="D424" i="31"/>
  <c r="AN423" i="31"/>
  <c r="AB423" i="31"/>
  <c r="P423" i="31"/>
  <c r="D423" i="31"/>
  <c r="AN420" i="31"/>
  <c r="AB420" i="31"/>
  <c r="P420" i="31"/>
  <c r="D420" i="31"/>
  <c r="AN419" i="31"/>
  <c r="AB419" i="31"/>
  <c r="P419" i="31"/>
  <c r="D419" i="31"/>
  <c r="AN416" i="31"/>
  <c r="AB416" i="31"/>
  <c r="P416" i="31"/>
  <c r="D416" i="31"/>
  <c r="AN415" i="31"/>
  <c r="AB415" i="31"/>
  <c r="P415" i="31"/>
  <c r="D415" i="31"/>
  <c r="AN412" i="31"/>
  <c r="AB412" i="31"/>
  <c r="P412" i="31"/>
  <c r="D412" i="31"/>
  <c r="AN411" i="31"/>
  <c r="AB411" i="31"/>
  <c r="P411" i="31"/>
  <c r="D411" i="31"/>
  <c r="AM409" i="31"/>
  <c r="AM411" i="31" s="1"/>
  <c r="AM413" i="31" s="1"/>
  <c r="AM415" i="31" s="1"/>
  <c r="AM417" i="31" s="1"/>
  <c r="AM419" i="31" s="1"/>
  <c r="AM421" i="31" s="1"/>
  <c r="AM423" i="31" s="1"/>
  <c r="AM425" i="31" s="1"/>
  <c r="AA409" i="31"/>
  <c r="AA411" i="31" s="1"/>
  <c r="AA413" i="31" s="1"/>
  <c r="AA415" i="31" s="1"/>
  <c r="AA417" i="31" s="1"/>
  <c r="AA419" i="31" s="1"/>
  <c r="AA421" i="31" s="1"/>
  <c r="AA423" i="31" s="1"/>
  <c r="AA425" i="31" s="1"/>
  <c r="O409" i="31"/>
  <c r="O411" i="31" s="1"/>
  <c r="O413" i="31" s="1"/>
  <c r="O415" i="31" s="1"/>
  <c r="O417" i="31" s="1"/>
  <c r="O419" i="31" s="1"/>
  <c r="O421" i="31" s="1"/>
  <c r="O423" i="31" s="1"/>
  <c r="O425" i="31" s="1"/>
  <c r="C409" i="31"/>
  <c r="C411" i="31" s="1"/>
  <c r="C413" i="31" s="1"/>
  <c r="C415" i="31" s="1"/>
  <c r="C417" i="31" s="1"/>
  <c r="C419" i="31" s="1"/>
  <c r="C421" i="31" s="1"/>
  <c r="C423" i="31" s="1"/>
  <c r="C425" i="31" s="1"/>
  <c r="AN408" i="31"/>
  <c r="AB408" i="31"/>
  <c r="P408" i="31"/>
  <c r="D408" i="31"/>
  <c r="AN407" i="31"/>
  <c r="AB407" i="31"/>
  <c r="P407" i="31"/>
  <c r="D407" i="31"/>
  <c r="AN391" i="31"/>
  <c r="AB391" i="31"/>
  <c r="P391" i="31"/>
  <c r="D391" i="31"/>
  <c r="AN390" i="31"/>
  <c r="AB390" i="31"/>
  <c r="P390" i="31"/>
  <c r="D390" i="31"/>
  <c r="AN387" i="31"/>
  <c r="AB387" i="31"/>
  <c r="P387" i="31"/>
  <c r="D387" i="31"/>
  <c r="AN386" i="31"/>
  <c r="AB386" i="31"/>
  <c r="P386" i="31"/>
  <c r="D386" i="31"/>
  <c r="AN383" i="31"/>
  <c r="AB383" i="31"/>
  <c r="P383" i="31"/>
  <c r="D383" i="31"/>
  <c r="AN382" i="31"/>
  <c r="AB382" i="31"/>
  <c r="P382" i="31"/>
  <c r="D382" i="31"/>
  <c r="AN379" i="31"/>
  <c r="AB379" i="31"/>
  <c r="P379" i="31"/>
  <c r="D379" i="31"/>
  <c r="AN378" i="31"/>
  <c r="AB378" i="31"/>
  <c r="P378" i="31"/>
  <c r="D378" i="31"/>
  <c r="AM376" i="31"/>
  <c r="AM378" i="31" s="1"/>
  <c r="AM380" i="31" s="1"/>
  <c r="AM382" i="31" s="1"/>
  <c r="AM384" i="31" s="1"/>
  <c r="AM386" i="31" s="1"/>
  <c r="AM388" i="31" s="1"/>
  <c r="AM390" i="31" s="1"/>
  <c r="AM392" i="31" s="1"/>
  <c r="AA376" i="31"/>
  <c r="AA378" i="31" s="1"/>
  <c r="AA380" i="31" s="1"/>
  <c r="AA382" i="31" s="1"/>
  <c r="AA384" i="31" s="1"/>
  <c r="AA386" i="31" s="1"/>
  <c r="AA388" i="31" s="1"/>
  <c r="AA390" i="31" s="1"/>
  <c r="AA392" i="31" s="1"/>
  <c r="O376" i="31"/>
  <c r="O378" i="31" s="1"/>
  <c r="O380" i="31" s="1"/>
  <c r="O382" i="31" s="1"/>
  <c r="O384" i="31" s="1"/>
  <c r="O386" i="31" s="1"/>
  <c r="O388" i="31" s="1"/>
  <c r="O390" i="31" s="1"/>
  <c r="O392" i="31" s="1"/>
  <c r="C376" i="31"/>
  <c r="C378" i="31" s="1"/>
  <c r="C380" i="31" s="1"/>
  <c r="C382" i="31" s="1"/>
  <c r="C384" i="31" s="1"/>
  <c r="C386" i="31" s="1"/>
  <c r="C388" i="31" s="1"/>
  <c r="C390" i="31" s="1"/>
  <c r="C392" i="31" s="1"/>
  <c r="AN375" i="31"/>
  <c r="AB375" i="31"/>
  <c r="P375" i="31"/>
  <c r="D375" i="31"/>
  <c r="AN374" i="31"/>
  <c r="AB374" i="31"/>
  <c r="P374" i="31"/>
  <c r="D374" i="31"/>
  <c r="AN358" i="31"/>
  <c r="AB358" i="31"/>
  <c r="P358" i="31"/>
  <c r="D358" i="31"/>
  <c r="AN357" i="31"/>
  <c r="AB357" i="31"/>
  <c r="P357" i="31"/>
  <c r="D357" i="31"/>
  <c r="AN354" i="31"/>
  <c r="AB354" i="31"/>
  <c r="P354" i="31"/>
  <c r="D354" i="31"/>
  <c r="AN353" i="31"/>
  <c r="AB353" i="31"/>
  <c r="P353" i="31"/>
  <c r="D353" i="31"/>
  <c r="AN350" i="31"/>
  <c r="AB350" i="31"/>
  <c r="P350" i="31"/>
  <c r="D350" i="31"/>
  <c r="AN349" i="31"/>
  <c r="AB349" i="31"/>
  <c r="P349" i="31"/>
  <c r="D349" i="31"/>
  <c r="AN346" i="31"/>
  <c r="AB346" i="31"/>
  <c r="P346" i="31"/>
  <c r="D346" i="31"/>
  <c r="AN345" i="31"/>
  <c r="AB345" i="31"/>
  <c r="P345" i="31"/>
  <c r="D345" i="31"/>
  <c r="AM343" i="31"/>
  <c r="AM345" i="31" s="1"/>
  <c r="AM347" i="31" s="1"/>
  <c r="AM349" i="31" s="1"/>
  <c r="AM351" i="31" s="1"/>
  <c r="AM353" i="31" s="1"/>
  <c r="AM355" i="31" s="1"/>
  <c r="AM357" i="31" s="1"/>
  <c r="AM359" i="31" s="1"/>
  <c r="AA343" i="31"/>
  <c r="AA345" i="31" s="1"/>
  <c r="AA347" i="31" s="1"/>
  <c r="AA349" i="31" s="1"/>
  <c r="AA351" i="31" s="1"/>
  <c r="AA353" i="31" s="1"/>
  <c r="AA355" i="31" s="1"/>
  <c r="AA357" i="31" s="1"/>
  <c r="AA359" i="31" s="1"/>
  <c r="O343" i="31"/>
  <c r="O345" i="31" s="1"/>
  <c r="O347" i="31" s="1"/>
  <c r="O349" i="31" s="1"/>
  <c r="O351" i="31" s="1"/>
  <c r="O353" i="31" s="1"/>
  <c r="O355" i="31" s="1"/>
  <c r="O357" i="31" s="1"/>
  <c r="O359" i="31" s="1"/>
  <c r="C343" i="31"/>
  <c r="C345" i="31" s="1"/>
  <c r="C347" i="31" s="1"/>
  <c r="C349" i="31" s="1"/>
  <c r="C351" i="31" s="1"/>
  <c r="C353" i="31" s="1"/>
  <c r="C355" i="31" s="1"/>
  <c r="C357" i="31" s="1"/>
  <c r="C359" i="31" s="1"/>
  <c r="AN342" i="31"/>
  <c r="AB342" i="31"/>
  <c r="P342" i="31"/>
  <c r="D342" i="31"/>
  <c r="AN341" i="31"/>
  <c r="AB341" i="31"/>
  <c r="P341" i="31"/>
  <c r="D341" i="31"/>
  <c r="AN325" i="31"/>
  <c r="AB325" i="31"/>
  <c r="P325" i="31"/>
  <c r="D325" i="31"/>
  <c r="AN324" i="31"/>
  <c r="AB324" i="31"/>
  <c r="P324" i="31"/>
  <c r="D324" i="31"/>
  <c r="AN321" i="31"/>
  <c r="AB321" i="31"/>
  <c r="P321" i="31"/>
  <c r="D321" i="31"/>
  <c r="AN320" i="31"/>
  <c r="AB320" i="31"/>
  <c r="P320" i="31"/>
  <c r="D320" i="31"/>
  <c r="AN317" i="31"/>
  <c r="AB317" i="31"/>
  <c r="P317" i="31"/>
  <c r="D317" i="31"/>
  <c r="AN316" i="31"/>
  <c r="AB316" i="31"/>
  <c r="P316" i="31"/>
  <c r="D316" i="31"/>
  <c r="AN313" i="31"/>
  <c r="AB313" i="31"/>
  <c r="P313" i="31"/>
  <c r="D313" i="31"/>
  <c r="AN312" i="31"/>
  <c r="AB312" i="31"/>
  <c r="P312" i="31"/>
  <c r="D312" i="31"/>
  <c r="AM310" i="31"/>
  <c r="AM312" i="31" s="1"/>
  <c r="AM314" i="31" s="1"/>
  <c r="AM316" i="31" s="1"/>
  <c r="AM318" i="31" s="1"/>
  <c r="AM320" i="31" s="1"/>
  <c r="AM322" i="31" s="1"/>
  <c r="AM324" i="31" s="1"/>
  <c r="AM326" i="31" s="1"/>
  <c r="AA310" i="31"/>
  <c r="AA312" i="31" s="1"/>
  <c r="AA314" i="31" s="1"/>
  <c r="AA316" i="31" s="1"/>
  <c r="AA318" i="31" s="1"/>
  <c r="AA320" i="31" s="1"/>
  <c r="AA322" i="31" s="1"/>
  <c r="AA324" i="31" s="1"/>
  <c r="AA326" i="31" s="1"/>
  <c r="O310" i="31"/>
  <c r="O312" i="31" s="1"/>
  <c r="O314" i="31" s="1"/>
  <c r="O316" i="31" s="1"/>
  <c r="O318" i="31" s="1"/>
  <c r="O320" i="31" s="1"/>
  <c r="O322" i="31" s="1"/>
  <c r="O324" i="31" s="1"/>
  <c r="O326" i="31" s="1"/>
  <c r="C310" i="31"/>
  <c r="C312" i="31" s="1"/>
  <c r="C314" i="31" s="1"/>
  <c r="C316" i="31" s="1"/>
  <c r="C318" i="31" s="1"/>
  <c r="C320" i="31" s="1"/>
  <c r="C322" i="31" s="1"/>
  <c r="C324" i="31" s="1"/>
  <c r="C326" i="31" s="1"/>
  <c r="AN309" i="31"/>
  <c r="AB309" i="31"/>
  <c r="P309" i="31"/>
  <c r="D309" i="31"/>
  <c r="AN308" i="31"/>
  <c r="AB308" i="31"/>
  <c r="P308" i="31"/>
  <c r="D308" i="31"/>
  <c r="AN292" i="31"/>
  <c r="AB292" i="31"/>
  <c r="P292" i="31"/>
  <c r="D292" i="31"/>
  <c r="AN291" i="31"/>
  <c r="AB291" i="31"/>
  <c r="P291" i="31"/>
  <c r="D291" i="31"/>
  <c r="AN288" i="31"/>
  <c r="AB288" i="31"/>
  <c r="P288" i="31"/>
  <c r="D288" i="31"/>
  <c r="AN287" i="31"/>
  <c r="AB287" i="31"/>
  <c r="P287" i="31"/>
  <c r="D287" i="31"/>
  <c r="AN284" i="31"/>
  <c r="AB284" i="31"/>
  <c r="P284" i="31"/>
  <c r="D284" i="31"/>
  <c r="AN283" i="31"/>
  <c r="AB283" i="31"/>
  <c r="P283" i="31"/>
  <c r="D283" i="31"/>
  <c r="AN280" i="31"/>
  <c r="AB280" i="31"/>
  <c r="P280" i="31"/>
  <c r="D280" i="31"/>
  <c r="AN279" i="31"/>
  <c r="AB279" i="31"/>
  <c r="P279" i="31"/>
  <c r="D279" i="31"/>
  <c r="AM277" i="31"/>
  <c r="AM279" i="31" s="1"/>
  <c r="AM281" i="31" s="1"/>
  <c r="AM283" i="31" s="1"/>
  <c r="AM285" i="31" s="1"/>
  <c r="AM287" i="31" s="1"/>
  <c r="AM289" i="31" s="1"/>
  <c r="AM291" i="31" s="1"/>
  <c r="AM293" i="31" s="1"/>
  <c r="AA277" i="31"/>
  <c r="AA279" i="31" s="1"/>
  <c r="AA281" i="31" s="1"/>
  <c r="AA283" i="31" s="1"/>
  <c r="AA285" i="31" s="1"/>
  <c r="AA287" i="31" s="1"/>
  <c r="AA289" i="31" s="1"/>
  <c r="AA291" i="31" s="1"/>
  <c r="AA293" i="31" s="1"/>
  <c r="O277" i="31"/>
  <c r="O279" i="31" s="1"/>
  <c r="O281" i="31" s="1"/>
  <c r="O283" i="31" s="1"/>
  <c r="O285" i="31" s="1"/>
  <c r="O287" i="31" s="1"/>
  <c r="O289" i="31" s="1"/>
  <c r="O291" i="31" s="1"/>
  <c r="O293" i="31" s="1"/>
  <c r="C277" i="31"/>
  <c r="C279" i="31" s="1"/>
  <c r="C281" i="31" s="1"/>
  <c r="C283" i="31" s="1"/>
  <c r="C285" i="31" s="1"/>
  <c r="C287" i="31" s="1"/>
  <c r="C289" i="31" s="1"/>
  <c r="C291" i="31" s="1"/>
  <c r="C293" i="31" s="1"/>
  <c r="AN276" i="31"/>
  <c r="AB276" i="31"/>
  <c r="P276" i="31"/>
  <c r="D276" i="31"/>
  <c r="AN275" i="31"/>
  <c r="AB275" i="31"/>
  <c r="P275" i="31"/>
  <c r="D275" i="31"/>
  <c r="AN259" i="31"/>
  <c r="AB259" i="31"/>
  <c r="P259" i="31"/>
  <c r="D259" i="31"/>
  <c r="AN258" i="31"/>
  <c r="AB258" i="31"/>
  <c r="P258" i="31"/>
  <c r="D258" i="31"/>
  <c r="AN255" i="31"/>
  <c r="AB255" i="31"/>
  <c r="P255" i="31"/>
  <c r="D255" i="31"/>
  <c r="AN254" i="31"/>
  <c r="AB254" i="31"/>
  <c r="P254" i="31"/>
  <c r="D254" i="31"/>
  <c r="AN251" i="31"/>
  <c r="AB251" i="31"/>
  <c r="P251" i="31"/>
  <c r="D251" i="31"/>
  <c r="AN250" i="31"/>
  <c r="AB250" i="31"/>
  <c r="P250" i="31"/>
  <c r="D250" i="31"/>
  <c r="AN247" i="31"/>
  <c r="AB247" i="31"/>
  <c r="P247" i="31"/>
  <c r="D247" i="31"/>
  <c r="AN246" i="31"/>
  <c r="AB246" i="31"/>
  <c r="P246" i="31"/>
  <c r="D246" i="31"/>
  <c r="AM244" i="31"/>
  <c r="AM246" i="31" s="1"/>
  <c r="AM248" i="31" s="1"/>
  <c r="AM250" i="31" s="1"/>
  <c r="AM252" i="31" s="1"/>
  <c r="AM254" i="31" s="1"/>
  <c r="AM256" i="31" s="1"/>
  <c r="AM258" i="31" s="1"/>
  <c r="AM260" i="31" s="1"/>
  <c r="AA244" i="31"/>
  <c r="AA246" i="31" s="1"/>
  <c r="AA248" i="31" s="1"/>
  <c r="AA250" i="31" s="1"/>
  <c r="AA252" i="31" s="1"/>
  <c r="AA254" i="31" s="1"/>
  <c r="AA256" i="31" s="1"/>
  <c r="AA258" i="31" s="1"/>
  <c r="AA260" i="31" s="1"/>
  <c r="O244" i="31"/>
  <c r="O246" i="31" s="1"/>
  <c r="O248" i="31" s="1"/>
  <c r="O250" i="31" s="1"/>
  <c r="O252" i="31" s="1"/>
  <c r="O254" i="31" s="1"/>
  <c r="O256" i="31" s="1"/>
  <c r="O258" i="31" s="1"/>
  <c r="O260" i="31" s="1"/>
  <c r="C244" i="31"/>
  <c r="C246" i="31" s="1"/>
  <c r="C248" i="31" s="1"/>
  <c r="C250" i="31" s="1"/>
  <c r="C252" i="31" s="1"/>
  <c r="C254" i="31" s="1"/>
  <c r="C256" i="31" s="1"/>
  <c r="C258" i="31" s="1"/>
  <c r="C260" i="31" s="1"/>
  <c r="AN243" i="31"/>
  <c r="AB243" i="31"/>
  <c r="P243" i="31"/>
  <c r="D243" i="31"/>
  <c r="AN242" i="31"/>
  <c r="AB242" i="31"/>
  <c r="P242" i="31"/>
  <c r="D242" i="31"/>
  <c r="AN226" i="31"/>
  <c r="AB226" i="31"/>
  <c r="P226" i="31"/>
  <c r="D226" i="31"/>
  <c r="AN225" i="31"/>
  <c r="AB225" i="31"/>
  <c r="P225" i="31"/>
  <c r="D225" i="31"/>
  <c r="AN222" i="31"/>
  <c r="AB222" i="31"/>
  <c r="P222" i="31"/>
  <c r="D222" i="31"/>
  <c r="AN221" i="31"/>
  <c r="AB221" i="31"/>
  <c r="P221" i="31"/>
  <c r="D221" i="31"/>
  <c r="AN218" i="31"/>
  <c r="AB218" i="31"/>
  <c r="P218" i="31"/>
  <c r="D218" i="31"/>
  <c r="AN217" i="31"/>
  <c r="AB217" i="31"/>
  <c r="P217" i="31"/>
  <c r="D217" i="31"/>
  <c r="AN214" i="31"/>
  <c r="AB214" i="31"/>
  <c r="P214" i="31"/>
  <c r="D214" i="31"/>
  <c r="AN213" i="31"/>
  <c r="AB213" i="31"/>
  <c r="P213" i="31"/>
  <c r="D213" i="31"/>
  <c r="AM211" i="31"/>
  <c r="AM213" i="31" s="1"/>
  <c r="AM215" i="31" s="1"/>
  <c r="AM217" i="31" s="1"/>
  <c r="AM219" i="31" s="1"/>
  <c r="AM221" i="31" s="1"/>
  <c r="AM223" i="31" s="1"/>
  <c r="AM225" i="31" s="1"/>
  <c r="AM227" i="31" s="1"/>
  <c r="AA211" i="31"/>
  <c r="AA213" i="31" s="1"/>
  <c r="AA215" i="31" s="1"/>
  <c r="AA217" i="31" s="1"/>
  <c r="AA219" i="31" s="1"/>
  <c r="AA221" i="31" s="1"/>
  <c r="AA223" i="31" s="1"/>
  <c r="AA225" i="31" s="1"/>
  <c r="AA227" i="31" s="1"/>
  <c r="O211" i="31"/>
  <c r="O213" i="31" s="1"/>
  <c r="O215" i="31" s="1"/>
  <c r="O217" i="31" s="1"/>
  <c r="O219" i="31" s="1"/>
  <c r="O221" i="31" s="1"/>
  <c r="O223" i="31" s="1"/>
  <c r="O225" i="31" s="1"/>
  <c r="O227" i="31" s="1"/>
  <c r="C211" i="31"/>
  <c r="C213" i="31" s="1"/>
  <c r="C215" i="31" s="1"/>
  <c r="C217" i="31" s="1"/>
  <c r="C219" i="31" s="1"/>
  <c r="C221" i="31" s="1"/>
  <c r="C223" i="31" s="1"/>
  <c r="C225" i="31" s="1"/>
  <c r="C227" i="31" s="1"/>
  <c r="AN210" i="31"/>
  <c r="AB210" i="31"/>
  <c r="P210" i="31"/>
  <c r="D210" i="31"/>
  <c r="AN209" i="31"/>
  <c r="AB209" i="31"/>
  <c r="P209" i="31"/>
  <c r="D209" i="31"/>
  <c r="AN193" i="31"/>
  <c r="AB193" i="31"/>
  <c r="P193" i="31"/>
  <c r="D193" i="31"/>
  <c r="AN192" i="31"/>
  <c r="AB192" i="31"/>
  <c r="P192" i="31"/>
  <c r="D192" i="31"/>
  <c r="AN189" i="31"/>
  <c r="AB189" i="31"/>
  <c r="P189" i="31"/>
  <c r="D189" i="31"/>
  <c r="AN188" i="31"/>
  <c r="AB188" i="31"/>
  <c r="P188" i="31"/>
  <c r="D188" i="31"/>
  <c r="AN185" i="31"/>
  <c r="AB185" i="31"/>
  <c r="P185" i="31"/>
  <c r="D185" i="31"/>
  <c r="AN184" i="31"/>
  <c r="AB184" i="31"/>
  <c r="P184" i="31"/>
  <c r="D184" i="31"/>
  <c r="AN181" i="31"/>
  <c r="AB181" i="31"/>
  <c r="P181" i="31"/>
  <c r="D181" i="31"/>
  <c r="AN180" i="31"/>
  <c r="AB180" i="31"/>
  <c r="P180" i="31"/>
  <c r="D180" i="31"/>
  <c r="AM178" i="31"/>
  <c r="AM180" i="31" s="1"/>
  <c r="AM182" i="31" s="1"/>
  <c r="AM184" i="31" s="1"/>
  <c r="AM186" i="31" s="1"/>
  <c r="AM188" i="31" s="1"/>
  <c r="AM190" i="31" s="1"/>
  <c r="AM192" i="31" s="1"/>
  <c r="AM194" i="31" s="1"/>
  <c r="AA178" i="31"/>
  <c r="AA180" i="31" s="1"/>
  <c r="AA182" i="31" s="1"/>
  <c r="AA184" i="31" s="1"/>
  <c r="AA186" i="31" s="1"/>
  <c r="AA188" i="31" s="1"/>
  <c r="AA190" i="31" s="1"/>
  <c r="AA192" i="31" s="1"/>
  <c r="AA194" i="31" s="1"/>
  <c r="O178" i="31"/>
  <c r="O180" i="31" s="1"/>
  <c r="O182" i="31" s="1"/>
  <c r="O184" i="31" s="1"/>
  <c r="O186" i="31" s="1"/>
  <c r="O188" i="31" s="1"/>
  <c r="O190" i="31" s="1"/>
  <c r="O192" i="31" s="1"/>
  <c r="O194" i="31" s="1"/>
  <c r="C178" i="31"/>
  <c r="C180" i="31" s="1"/>
  <c r="C182" i="31" s="1"/>
  <c r="C184" i="31" s="1"/>
  <c r="C186" i="31" s="1"/>
  <c r="C188" i="31" s="1"/>
  <c r="C190" i="31" s="1"/>
  <c r="C192" i="31" s="1"/>
  <c r="C194" i="31" s="1"/>
  <c r="AN177" i="31"/>
  <c r="AB177" i="31"/>
  <c r="P177" i="31"/>
  <c r="D177" i="31"/>
  <c r="AN176" i="31"/>
  <c r="AB176" i="31"/>
  <c r="P176" i="31"/>
  <c r="D176" i="31"/>
  <c r="AN160" i="31"/>
  <c r="AB160" i="31"/>
  <c r="P160" i="31"/>
  <c r="D160" i="31"/>
  <c r="AN159" i="31"/>
  <c r="AB159" i="31"/>
  <c r="P159" i="31"/>
  <c r="D159" i="31"/>
  <c r="AN156" i="31"/>
  <c r="AB156" i="31"/>
  <c r="P156" i="31"/>
  <c r="D156" i="31"/>
  <c r="AN155" i="31"/>
  <c r="AB155" i="31"/>
  <c r="P155" i="31"/>
  <c r="D155" i="31"/>
  <c r="AN152" i="31"/>
  <c r="AB152" i="31"/>
  <c r="P152" i="31"/>
  <c r="D152" i="31"/>
  <c r="AN151" i="31"/>
  <c r="AB151" i="31"/>
  <c r="P151" i="31"/>
  <c r="D151" i="31"/>
  <c r="AN148" i="31"/>
  <c r="AB148" i="31"/>
  <c r="P148" i="31"/>
  <c r="D148" i="31"/>
  <c r="AN147" i="31"/>
  <c r="AB147" i="31"/>
  <c r="P147" i="31"/>
  <c r="D147" i="31"/>
  <c r="AM145" i="31"/>
  <c r="AM147" i="31" s="1"/>
  <c r="AM149" i="31" s="1"/>
  <c r="AM151" i="31" s="1"/>
  <c r="AM153" i="31" s="1"/>
  <c r="AM155" i="31" s="1"/>
  <c r="AM157" i="31" s="1"/>
  <c r="AM159" i="31" s="1"/>
  <c r="AM161" i="31" s="1"/>
  <c r="AA145" i="31"/>
  <c r="AA147" i="31" s="1"/>
  <c r="AA149" i="31" s="1"/>
  <c r="AA151" i="31" s="1"/>
  <c r="AA153" i="31" s="1"/>
  <c r="AA155" i="31" s="1"/>
  <c r="AA157" i="31" s="1"/>
  <c r="AA159" i="31" s="1"/>
  <c r="AA161" i="31" s="1"/>
  <c r="O145" i="31"/>
  <c r="O147" i="31" s="1"/>
  <c r="O149" i="31" s="1"/>
  <c r="O151" i="31" s="1"/>
  <c r="O153" i="31" s="1"/>
  <c r="O155" i="31" s="1"/>
  <c r="O157" i="31" s="1"/>
  <c r="O159" i="31" s="1"/>
  <c r="O161" i="31" s="1"/>
  <c r="C145" i="31"/>
  <c r="C147" i="31" s="1"/>
  <c r="C149" i="31" s="1"/>
  <c r="C151" i="31" s="1"/>
  <c r="C153" i="31" s="1"/>
  <c r="C155" i="31" s="1"/>
  <c r="C157" i="31" s="1"/>
  <c r="C159" i="31" s="1"/>
  <c r="C161" i="31" s="1"/>
  <c r="AN144" i="31"/>
  <c r="AB144" i="31"/>
  <c r="P144" i="31"/>
  <c r="D144" i="31"/>
  <c r="AN143" i="31"/>
  <c r="AB143" i="31"/>
  <c r="P143" i="31"/>
  <c r="D143" i="31"/>
  <c r="AN127" i="31"/>
  <c r="AB127" i="31"/>
  <c r="P127" i="31"/>
  <c r="D127" i="31"/>
  <c r="AN126" i="31"/>
  <c r="AB126" i="31"/>
  <c r="P126" i="31"/>
  <c r="D126" i="31"/>
  <c r="AN123" i="31"/>
  <c r="AB123" i="31"/>
  <c r="P123" i="31"/>
  <c r="D123" i="31"/>
  <c r="AN122" i="31"/>
  <c r="AB122" i="31"/>
  <c r="P122" i="31"/>
  <c r="D122" i="31"/>
  <c r="AN119" i="31"/>
  <c r="AB119" i="31"/>
  <c r="P119" i="31"/>
  <c r="D119" i="31"/>
  <c r="AN118" i="31"/>
  <c r="AB118" i="31"/>
  <c r="P118" i="31"/>
  <c r="D118" i="31"/>
  <c r="AN115" i="31"/>
  <c r="AB115" i="31"/>
  <c r="P115" i="31"/>
  <c r="D115" i="31"/>
  <c r="AN114" i="31"/>
  <c r="AB114" i="31"/>
  <c r="P114" i="31"/>
  <c r="D114" i="31"/>
  <c r="AM112" i="31"/>
  <c r="AM114" i="31" s="1"/>
  <c r="AM116" i="31" s="1"/>
  <c r="AM118" i="31" s="1"/>
  <c r="AM120" i="31" s="1"/>
  <c r="AM122" i="31" s="1"/>
  <c r="AM124" i="31" s="1"/>
  <c r="AM126" i="31" s="1"/>
  <c r="AM128" i="31" s="1"/>
  <c r="AA112" i="31"/>
  <c r="AA114" i="31" s="1"/>
  <c r="AA116" i="31" s="1"/>
  <c r="AA118" i="31" s="1"/>
  <c r="AA120" i="31" s="1"/>
  <c r="AA122" i="31" s="1"/>
  <c r="AA124" i="31" s="1"/>
  <c r="AA126" i="31" s="1"/>
  <c r="AA128" i="31" s="1"/>
  <c r="O112" i="31"/>
  <c r="O114" i="31" s="1"/>
  <c r="O116" i="31" s="1"/>
  <c r="O118" i="31" s="1"/>
  <c r="O120" i="31" s="1"/>
  <c r="O122" i="31" s="1"/>
  <c r="O124" i="31" s="1"/>
  <c r="O126" i="31" s="1"/>
  <c r="O128" i="31" s="1"/>
  <c r="C112" i="31"/>
  <c r="C114" i="31" s="1"/>
  <c r="C116" i="31" s="1"/>
  <c r="C118" i="31" s="1"/>
  <c r="C120" i="31" s="1"/>
  <c r="C122" i="31" s="1"/>
  <c r="C124" i="31" s="1"/>
  <c r="C126" i="31" s="1"/>
  <c r="C128" i="31" s="1"/>
  <c r="AN111" i="31"/>
  <c r="AB111" i="31"/>
  <c r="P111" i="31"/>
  <c r="D111" i="31"/>
  <c r="AN110" i="31"/>
  <c r="AB110" i="31"/>
  <c r="P110" i="31"/>
  <c r="D110" i="31"/>
  <c r="AN94" i="31"/>
  <c r="AB94" i="31"/>
  <c r="P94" i="31"/>
  <c r="D94" i="31"/>
  <c r="AN93" i="31"/>
  <c r="AB93" i="31"/>
  <c r="P93" i="31"/>
  <c r="D93" i="31"/>
  <c r="AN90" i="31"/>
  <c r="AB90" i="31"/>
  <c r="P90" i="31"/>
  <c r="D90" i="31"/>
  <c r="AN89" i="31"/>
  <c r="AB89" i="31"/>
  <c r="P89" i="31"/>
  <c r="D89" i="31"/>
  <c r="AN86" i="31"/>
  <c r="AB86" i="31"/>
  <c r="P86" i="31"/>
  <c r="D86" i="31"/>
  <c r="AN85" i="31"/>
  <c r="AB85" i="31"/>
  <c r="P85" i="31"/>
  <c r="D85" i="31"/>
  <c r="AN82" i="31"/>
  <c r="AB82" i="31"/>
  <c r="P82" i="31"/>
  <c r="D82" i="31"/>
  <c r="AN81" i="31"/>
  <c r="AB81" i="31"/>
  <c r="P81" i="31"/>
  <c r="D81" i="31"/>
  <c r="AM79" i="31"/>
  <c r="AM81" i="31" s="1"/>
  <c r="AM83" i="31" s="1"/>
  <c r="AM85" i="31" s="1"/>
  <c r="AM87" i="31" s="1"/>
  <c r="AM89" i="31" s="1"/>
  <c r="AM91" i="31" s="1"/>
  <c r="AM93" i="31" s="1"/>
  <c r="AM95" i="31" s="1"/>
  <c r="AA79" i="31"/>
  <c r="AA81" i="31" s="1"/>
  <c r="AA83" i="31" s="1"/>
  <c r="AA85" i="31" s="1"/>
  <c r="AA87" i="31" s="1"/>
  <c r="AA89" i="31" s="1"/>
  <c r="AA91" i="31" s="1"/>
  <c r="AA93" i="31" s="1"/>
  <c r="AA95" i="31" s="1"/>
  <c r="O79" i="31"/>
  <c r="O81" i="31" s="1"/>
  <c r="O83" i="31" s="1"/>
  <c r="O85" i="31" s="1"/>
  <c r="O87" i="31" s="1"/>
  <c r="O89" i="31" s="1"/>
  <c r="O91" i="31" s="1"/>
  <c r="O93" i="31" s="1"/>
  <c r="O95" i="31" s="1"/>
  <c r="C79" i="31"/>
  <c r="C81" i="31" s="1"/>
  <c r="C83" i="31" s="1"/>
  <c r="C85" i="31" s="1"/>
  <c r="C87" i="31" s="1"/>
  <c r="C89" i="31" s="1"/>
  <c r="C91" i="31" s="1"/>
  <c r="C93" i="31" s="1"/>
  <c r="C95" i="31" s="1"/>
  <c r="AN78" i="31"/>
  <c r="AB78" i="31"/>
  <c r="P78" i="31"/>
  <c r="D78" i="31"/>
  <c r="AN77" i="31"/>
  <c r="AB77" i="31"/>
  <c r="P77" i="31"/>
  <c r="D77" i="31"/>
  <c r="AN61" i="31"/>
  <c r="AB61" i="31"/>
  <c r="P61" i="31"/>
  <c r="D61" i="31"/>
  <c r="AN60" i="31"/>
  <c r="AB60" i="31"/>
  <c r="P60" i="31"/>
  <c r="D60" i="31"/>
  <c r="AN57" i="31"/>
  <c r="AB57" i="31"/>
  <c r="P57" i="31"/>
  <c r="D57" i="31"/>
  <c r="AN56" i="31"/>
  <c r="AB56" i="31"/>
  <c r="P56" i="31"/>
  <c r="D56" i="31"/>
  <c r="AN53" i="31"/>
  <c r="AB53" i="31"/>
  <c r="P53" i="31"/>
  <c r="D53" i="31"/>
  <c r="AN52" i="31"/>
  <c r="AB52" i="31"/>
  <c r="P52" i="31"/>
  <c r="D52" i="31"/>
  <c r="AN49" i="31"/>
  <c r="AB49" i="31"/>
  <c r="P49" i="31"/>
  <c r="D49" i="31"/>
  <c r="AN48" i="31"/>
  <c r="AB48" i="31"/>
  <c r="P48" i="31"/>
  <c r="D48" i="31"/>
  <c r="AM46" i="31"/>
  <c r="AM48" i="31" s="1"/>
  <c r="AM50" i="31" s="1"/>
  <c r="AM52" i="31" s="1"/>
  <c r="AM54" i="31" s="1"/>
  <c r="AM56" i="31" s="1"/>
  <c r="AM58" i="31" s="1"/>
  <c r="AM60" i="31" s="1"/>
  <c r="AM62" i="31" s="1"/>
  <c r="AA46" i="31"/>
  <c r="AA48" i="31" s="1"/>
  <c r="AA50" i="31" s="1"/>
  <c r="AA52" i="31" s="1"/>
  <c r="AA54" i="31" s="1"/>
  <c r="AA56" i="31" s="1"/>
  <c r="AA58" i="31" s="1"/>
  <c r="AA60" i="31" s="1"/>
  <c r="AA62" i="31" s="1"/>
  <c r="O46" i="31"/>
  <c r="O48" i="31" s="1"/>
  <c r="O50" i="31" s="1"/>
  <c r="O52" i="31" s="1"/>
  <c r="O54" i="31" s="1"/>
  <c r="O56" i="31" s="1"/>
  <c r="O58" i="31" s="1"/>
  <c r="O60" i="31" s="1"/>
  <c r="O62" i="31" s="1"/>
  <c r="C46" i="31"/>
  <c r="C48" i="31" s="1"/>
  <c r="C50" i="31" s="1"/>
  <c r="C52" i="31" s="1"/>
  <c r="C54" i="31" s="1"/>
  <c r="C56" i="31" s="1"/>
  <c r="C58" i="31" s="1"/>
  <c r="C60" i="31" s="1"/>
  <c r="C62" i="31" s="1"/>
  <c r="AN45" i="31"/>
  <c r="AB45" i="31"/>
  <c r="P45" i="31"/>
  <c r="D45" i="31"/>
  <c r="AN44" i="31"/>
  <c r="AB44" i="31"/>
  <c r="P44" i="31"/>
  <c r="D44" i="31"/>
  <c r="AN28" i="31"/>
  <c r="AB28" i="31"/>
  <c r="P28" i="31"/>
  <c r="D28" i="31"/>
  <c r="AN27" i="31"/>
  <c r="AB27" i="31"/>
  <c r="P27" i="31"/>
  <c r="D27" i="31"/>
  <c r="AN24" i="31"/>
  <c r="AB24" i="31"/>
  <c r="P24" i="31"/>
  <c r="D24" i="31"/>
  <c r="AN23" i="31"/>
  <c r="AB23" i="31"/>
  <c r="P23" i="31"/>
  <c r="D23" i="31"/>
  <c r="AN20" i="31"/>
  <c r="AB20" i="31"/>
  <c r="P20" i="31"/>
  <c r="D20" i="31"/>
  <c r="AN19" i="31"/>
  <c r="AB19" i="31"/>
  <c r="P19" i="31"/>
  <c r="D19" i="31"/>
  <c r="AN16" i="31"/>
  <c r="AB16" i="31"/>
  <c r="P16" i="31"/>
  <c r="D16" i="31"/>
  <c r="AN15" i="31"/>
  <c r="AB15" i="31"/>
  <c r="P15" i="31"/>
  <c r="D15" i="31"/>
  <c r="AM13" i="31"/>
  <c r="AM15" i="31" s="1"/>
  <c r="AM17" i="31" s="1"/>
  <c r="AM19" i="31" s="1"/>
  <c r="AM21" i="31" s="1"/>
  <c r="AM23" i="31" s="1"/>
  <c r="AM25" i="31" s="1"/>
  <c r="AM27" i="31" s="1"/>
  <c r="AM29" i="31" s="1"/>
  <c r="AA13" i="31"/>
  <c r="AA15" i="31" s="1"/>
  <c r="AA17" i="31" s="1"/>
  <c r="AA19" i="31" s="1"/>
  <c r="AA21" i="31" s="1"/>
  <c r="AA23" i="31" s="1"/>
  <c r="AA25" i="31" s="1"/>
  <c r="AA27" i="31" s="1"/>
  <c r="AA29" i="31" s="1"/>
  <c r="O13" i="31"/>
  <c r="O15" i="31" s="1"/>
  <c r="O17" i="31" s="1"/>
  <c r="O19" i="31" s="1"/>
  <c r="O21" i="31" s="1"/>
  <c r="O23" i="31" s="1"/>
  <c r="O25" i="31" s="1"/>
  <c r="O27" i="31" s="1"/>
  <c r="O29" i="31" s="1"/>
  <c r="C13" i="31"/>
  <c r="C15" i="31" s="1"/>
  <c r="C17" i="31" s="1"/>
  <c r="C19" i="31" s="1"/>
  <c r="C21" i="31" s="1"/>
  <c r="C23" i="31" s="1"/>
  <c r="C25" i="31" s="1"/>
  <c r="C27" i="31" s="1"/>
  <c r="C29" i="31" s="1"/>
  <c r="AN12" i="31"/>
  <c r="AB12" i="31"/>
  <c r="P12" i="31"/>
  <c r="D12" i="31"/>
  <c r="AN11" i="31"/>
  <c r="AB11" i="31"/>
  <c r="P11" i="31"/>
  <c r="D11" i="31"/>
  <c r="AN245" i="30"/>
  <c r="AB245" i="30"/>
  <c r="P245" i="30"/>
  <c r="D245" i="30"/>
  <c r="AN244" i="30"/>
  <c r="AB244" i="30"/>
  <c r="P244" i="30"/>
  <c r="D244" i="30"/>
  <c r="AN241" i="30"/>
  <c r="AB241" i="30"/>
  <c r="P241" i="30"/>
  <c r="D241" i="30"/>
  <c r="AN240" i="30"/>
  <c r="AB240" i="30"/>
  <c r="P240" i="30"/>
  <c r="D240" i="30"/>
  <c r="AN237" i="30"/>
  <c r="AB237" i="30"/>
  <c r="P237" i="30"/>
  <c r="D237" i="30"/>
  <c r="AN236" i="30"/>
  <c r="AB236" i="30"/>
  <c r="P236" i="30"/>
  <c r="D236" i="30"/>
  <c r="AN233" i="30"/>
  <c r="AB233" i="30"/>
  <c r="P233" i="30"/>
  <c r="D233" i="30"/>
  <c r="AN232" i="30"/>
  <c r="AB232" i="30"/>
  <c r="P232" i="30"/>
  <c r="D232" i="30"/>
  <c r="AM230" i="30"/>
  <c r="AM232" i="30" s="1"/>
  <c r="AM234" i="30" s="1"/>
  <c r="AM236" i="30" s="1"/>
  <c r="AM238" i="30" s="1"/>
  <c r="AM240" i="30" s="1"/>
  <c r="AM242" i="30" s="1"/>
  <c r="AM244" i="30" s="1"/>
  <c r="O230" i="30"/>
  <c r="O232" i="30" s="1"/>
  <c r="O234" i="30" s="1"/>
  <c r="O236" i="30" s="1"/>
  <c r="O238" i="30" s="1"/>
  <c r="O240" i="30" s="1"/>
  <c r="O242" i="30" s="1"/>
  <c r="O244" i="30" s="1"/>
  <c r="AN229" i="30"/>
  <c r="AB229" i="30"/>
  <c r="P229" i="30"/>
  <c r="D229" i="30"/>
  <c r="AN228" i="30"/>
  <c r="AM228" i="30"/>
  <c r="AB228" i="30"/>
  <c r="AA228" i="30"/>
  <c r="AA230" i="30" s="1"/>
  <c r="AA232" i="30" s="1"/>
  <c r="AA234" i="30" s="1"/>
  <c r="AA236" i="30" s="1"/>
  <c r="AA238" i="30" s="1"/>
  <c r="AA240" i="30" s="1"/>
  <c r="AA242" i="30" s="1"/>
  <c r="AA244" i="30" s="1"/>
  <c r="P228" i="30"/>
  <c r="O228" i="30"/>
  <c r="D228" i="30"/>
  <c r="C228" i="30"/>
  <c r="C230" i="30" s="1"/>
  <c r="C232" i="30" s="1"/>
  <c r="C234" i="30" s="1"/>
  <c r="C236" i="30" s="1"/>
  <c r="C238" i="30" s="1"/>
  <c r="C240" i="30" s="1"/>
  <c r="C242" i="30" s="1"/>
  <c r="C244" i="30" s="1"/>
  <c r="AL226" i="30"/>
  <c r="Z226" i="30"/>
  <c r="N226" i="30"/>
  <c r="B226" i="30"/>
  <c r="AN214" i="30"/>
  <c r="AB214" i="30"/>
  <c r="P214" i="30"/>
  <c r="D214" i="30"/>
  <c r="AN213" i="30"/>
  <c r="AB213" i="30"/>
  <c r="P213" i="30"/>
  <c r="D213" i="30"/>
  <c r="AN210" i="30"/>
  <c r="AB210" i="30"/>
  <c r="P210" i="30"/>
  <c r="D210" i="30"/>
  <c r="AN209" i="30"/>
  <c r="AB209" i="30"/>
  <c r="P209" i="30"/>
  <c r="D209" i="30"/>
  <c r="AN206" i="30"/>
  <c r="AB206" i="30"/>
  <c r="P206" i="30"/>
  <c r="D206" i="30"/>
  <c r="AN205" i="30"/>
  <c r="AB205" i="30"/>
  <c r="P205" i="30"/>
  <c r="D205" i="30"/>
  <c r="AN202" i="30"/>
  <c r="AB202" i="30"/>
  <c r="P202" i="30"/>
  <c r="D202" i="30"/>
  <c r="AN201" i="30"/>
  <c r="AB201" i="30"/>
  <c r="P201" i="30"/>
  <c r="D201" i="30"/>
  <c r="AM199" i="30"/>
  <c r="AM201" i="30" s="1"/>
  <c r="AM203" i="30" s="1"/>
  <c r="AM205" i="30" s="1"/>
  <c r="AM207" i="30" s="1"/>
  <c r="AM209" i="30" s="1"/>
  <c r="AM211" i="30" s="1"/>
  <c r="AM213" i="30" s="1"/>
  <c r="O199" i="30"/>
  <c r="O201" i="30" s="1"/>
  <c r="O203" i="30" s="1"/>
  <c r="O205" i="30" s="1"/>
  <c r="O207" i="30" s="1"/>
  <c r="O209" i="30" s="1"/>
  <c r="O211" i="30" s="1"/>
  <c r="O213" i="30" s="1"/>
  <c r="AN198" i="30"/>
  <c r="AB198" i="30"/>
  <c r="P198" i="30"/>
  <c r="D198" i="30"/>
  <c r="AN197" i="30"/>
  <c r="AM197" i="30"/>
  <c r="AB197" i="30"/>
  <c r="AA197" i="30"/>
  <c r="AA199" i="30" s="1"/>
  <c r="AA201" i="30" s="1"/>
  <c r="AA203" i="30" s="1"/>
  <c r="AA205" i="30" s="1"/>
  <c r="AA207" i="30" s="1"/>
  <c r="AA209" i="30" s="1"/>
  <c r="AA211" i="30" s="1"/>
  <c r="AA213" i="30" s="1"/>
  <c r="P197" i="30"/>
  <c r="O197" i="30"/>
  <c r="D197" i="30"/>
  <c r="C197" i="30"/>
  <c r="C199" i="30" s="1"/>
  <c r="C201" i="30" s="1"/>
  <c r="C203" i="30" s="1"/>
  <c r="C205" i="30" s="1"/>
  <c r="C207" i="30" s="1"/>
  <c r="C209" i="30" s="1"/>
  <c r="C211" i="30" s="1"/>
  <c r="C213" i="30" s="1"/>
  <c r="AL195" i="30"/>
  <c r="Z195" i="30"/>
  <c r="N195" i="30"/>
  <c r="B195" i="30"/>
  <c r="AN183" i="30"/>
  <c r="AB183" i="30"/>
  <c r="P183" i="30"/>
  <c r="D183" i="30"/>
  <c r="AN182" i="30"/>
  <c r="AB182" i="30"/>
  <c r="P182" i="30"/>
  <c r="D182" i="30"/>
  <c r="AN179" i="30"/>
  <c r="AB179" i="30"/>
  <c r="P179" i="30"/>
  <c r="D179" i="30"/>
  <c r="AN178" i="30"/>
  <c r="AB178" i="30"/>
  <c r="P178" i="30"/>
  <c r="D178" i="30"/>
  <c r="AN175" i="30"/>
  <c r="AB175" i="30"/>
  <c r="P175" i="30"/>
  <c r="D175" i="30"/>
  <c r="AN174" i="30"/>
  <c r="AB174" i="30"/>
  <c r="P174" i="30"/>
  <c r="D174" i="30"/>
  <c r="AN171" i="30"/>
  <c r="AB171" i="30"/>
  <c r="P171" i="30"/>
  <c r="D171" i="30"/>
  <c r="AN170" i="30"/>
  <c r="AB170" i="30"/>
  <c r="P170" i="30"/>
  <c r="D170" i="30"/>
  <c r="AM168" i="30"/>
  <c r="AM170" i="30" s="1"/>
  <c r="AM172" i="30" s="1"/>
  <c r="AM174" i="30" s="1"/>
  <c r="AM176" i="30" s="1"/>
  <c r="AM178" i="30" s="1"/>
  <c r="AM180" i="30" s="1"/>
  <c r="AM182" i="30" s="1"/>
  <c r="O168" i="30"/>
  <c r="O170" i="30" s="1"/>
  <c r="O172" i="30" s="1"/>
  <c r="O174" i="30" s="1"/>
  <c r="O176" i="30" s="1"/>
  <c r="O178" i="30" s="1"/>
  <c r="O180" i="30" s="1"/>
  <c r="O182" i="30" s="1"/>
  <c r="AN167" i="30"/>
  <c r="AB167" i="30"/>
  <c r="P167" i="30"/>
  <c r="D167" i="30"/>
  <c r="AN166" i="30"/>
  <c r="AM166" i="30"/>
  <c r="AB166" i="30"/>
  <c r="AA166" i="30"/>
  <c r="AA168" i="30" s="1"/>
  <c r="AA170" i="30" s="1"/>
  <c r="AA172" i="30" s="1"/>
  <c r="AA174" i="30" s="1"/>
  <c r="AA176" i="30" s="1"/>
  <c r="AA178" i="30" s="1"/>
  <c r="AA180" i="30" s="1"/>
  <c r="AA182" i="30" s="1"/>
  <c r="P166" i="30"/>
  <c r="O166" i="30"/>
  <c r="D166" i="30"/>
  <c r="C166" i="30"/>
  <c r="C168" i="30" s="1"/>
  <c r="C170" i="30" s="1"/>
  <c r="C172" i="30" s="1"/>
  <c r="C174" i="30" s="1"/>
  <c r="C176" i="30" s="1"/>
  <c r="C178" i="30" s="1"/>
  <c r="C180" i="30" s="1"/>
  <c r="C182" i="30" s="1"/>
  <c r="AL164" i="30"/>
  <c r="Z164" i="30"/>
  <c r="N164" i="30"/>
  <c r="B164" i="30"/>
  <c r="AN152" i="30"/>
  <c r="AB152" i="30"/>
  <c r="P152" i="30"/>
  <c r="D152" i="30"/>
  <c r="AN151" i="30"/>
  <c r="AB151" i="30"/>
  <c r="P151" i="30"/>
  <c r="D151" i="30"/>
  <c r="AN148" i="30"/>
  <c r="AB148" i="30"/>
  <c r="P148" i="30"/>
  <c r="D148" i="30"/>
  <c r="AN147" i="30"/>
  <c r="AB147" i="30"/>
  <c r="P147" i="30"/>
  <c r="D147" i="30"/>
  <c r="AN144" i="30"/>
  <c r="AB144" i="30"/>
  <c r="P144" i="30"/>
  <c r="D144" i="30"/>
  <c r="AN143" i="30"/>
  <c r="AB143" i="30"/>
  <c r="P143" i="30"/>
  <c r="D143" i="30"/>
  <c r="AN140" i="30"/>
  <c r="AB140" i="30"/>
  <c r="P140" i="30"/>
  <c r="D140" i="30"/>
  <c r="AN139" i="30"/>
  <c r="AB139" i="30"/>
  <c r="P139" i="30"/>
  <c r="D139" i="30"/>
  <c r="AM137" i="30"/>
  <c r="AM139" i="30" s="1"/>
  <c r="AM141" i="30" s="1"/>
  <c r="AM143" i="30" s="1"/>
  <c r="AM145" i="30" s="1"/>
  <c r="AM147" i="30" s="1"/>
  <c r="AM149" i="30" s="1"/>
  <c r="AM151" i="30" s="1"/>
  <c r="O137" i="30"/>
  <c r="O139" i="30" s="1"/>
  <c r="O141" i="30" s="1"/>
  <c r="O143" i="30" s="1"/>
  <c r="O145" i="30" s="1"/>
  <c r="O147" i="30" s="1"/>
  <c r="O149" i="30" s="1"/>
  <c r="O151" i="30" s="1"/>
  <c r="AN136" i="30"/>
  <c r="AB136" i="30"/>
  <c r="P136" i="30"/>
  <c r="D136" i="30"/>
  <c r="AN135" i="30"/>
  <c r="AM135" i="30"/>
  <c r="AB135" i="30"/>
  <c r="AA135" i="30"/>
  <c r="AA137" i="30" s="1"/>
  <c r="AA139" i="30" s="1"/>
  <c r="AA141" i="30" s="1"/>
  <c r="AA143" i="30" s="1"/>
  <c r="AA145" i="30" s="1"/>
  <c r="AA147" i="30" s="1"/>
  <c r="AA149" i="30" s="1"/>
  <c r="AA151" i="30" s="1"/>
  <c r="P135" i="30"/>
  <c r="O135" i="30"/>
  <c r="D135" i="30"/>
  <c r="C135" i="30"/>
  <c r="C137" i="30" s="1"/>
  <c r="C139" i="30" s="1"/>
  <c r="C141" i="30" s="1"/>
  <c r="C143" i="30" s="1"/>
  <c r="C145" i="30" s="1"/>
  <c r="C147" i="30" s="1"/>
  <c r="C149" i="30" s="1"/>
  <c r="C151" i="30" s="1"/>
  <c r="AN121" i="30"/>
  <c r="AB121" i="30"/>
  <c r="P121" i="30"/>
  <c r="D121" i="30"/>
  <c r="AN120" i="30"/>
  <c r="AB120" i="30"/>
  <c r="P120" i="30"/>
  <c r="D120" i="30"/>
  <c r="AN117" i="30"/>
  <c r="AB117" i="30"/>
  <c r="P117" i="30"/>
  <c r="D117" i="30"/>
  <c r="AN116" i="30"/>
  <c r="AB116" i="30"/>
  <c r="P116" i="30"/>
  <c r="D116" i="30"/>
  <c r="AN113" i="30"/>
  <c r="AB113" i="30"/>
  <c r="P113" i="30"/>
  <c r="D113" i="30"/>
  <c r="AN112" i="30"/>
  <c r="AB112" i="30"/>
  <c r="P112" i="30"/>
  <c r="D112" i="30"/>
  <c r="AN109" i="30"/>
  <c r="AB109" i="30"/>
  <c r="P109" i="30"/>
  <c r="D109" i="30"/>
  <c r="AN108" i="30"/>
  <c r="AB108" i="30"/>
  <c r="P108" i="30"/>
  <c r="D108" i="30"/>
  <c r="AM106" i="30"/>
  <c r="AM108" i="30" s="1"/>
  <c r="AM110" i="30" s="1"/>
  <c r="AM112" i="30" s="1"/>
  <c r="AM114" i="30" s="1"/>
  <c r="AM116" i="30" s="1"/>
  <c r="AM118" i="30" s="1"/>
  <c r="AM120" i="30" s="1"/>
  <c r="O106" i="30"/>
  <c r="O108" i="30" s="1"/>
  <c r="O110" i="30" s="1"/>
  <c r="O112" i="30" s="1"/>
  <c r="O114" i="30" s="1"/>
  <c r="O116" i="30" s="1"/>
  <c r="O118" i="30" s="1"/>
  <c r="O120" i="30" s="1"/>
  <c r="AN105" i="30"/>
  <c r="AB105" i="30"/>
  <c r="P105" i="30"/>
  <c r="D105" i="30"/>
  <c r="AN104" i="30"/>
  <c r="AM104" i="30"/>
  <c r="AB104" i="30"/>
  <c r="AA104" i="30"/>
  <c r="AA106" i="30" s="1"/>
  <c r="AA108" i="30" s="1"/>
  <c r="AA110" i="30" s="1"/>
  <c r="AA112" i="30" s="1"/>
  <c r="AA114" i="30" s="1"/>
  <c r="AA116" i="30" s="1"/>
  <c r="AA118" i="30" s="1"/>
  <c r="AA120" i="30" s="1"/>
  <c r="P104" i="30"/>
  <c r="O104" i="30"/>
  <c r="D104" i="30"/>
  <c r="C104" i="30"/>
  <c r="C106" i="30" s="1"/>
  <c r="C108" i="30" s="1"/>
  <c r="C110" i="30" s="1"/>
  <c r="C112" i="30" s="1"/>
  <c r="C114" i="30" s="1"/>
  <c r="C116" i="30" s="1"/>
  <c r="C118" i="30" s="1"/>
  <c r="C120" i="30" s="1"/>
  <c r="AL102" i="30"/>
  <c r="Z102" i="30"/>
  <c r="N102" i="30"/>
  <c r="B102" i="30"/>
  <c r="B100" i="30"/>
  <c r="B131" i="30" s="1"/>
  <c r="AL99" i="30"/>
  <c r="AL130" i="30" s="1"/>
  <c r="Z99" i="30"/>
  <c r="Z130" i="30" s="1"/>
  <c r="N99" i="30"/>
  <c r="N130" i="30" s="1"/>
  <c r="B99" i="30"/>
  <c r="B130" i="30" s="1"/>
  <c r="AN90" i="30"/>
  <c r="AB90" i="30"/>
  <c r="P90" i="30"/>
  <c r="D90" i="30"/>
  <c r="AN89" i="30"/>
  <c r="AB89" i="30"/>
  <c r="P89" i="30"/>
  <c r="D89" i="30"/>
  <c r="AN86" i="30"/>
  <c r="AB86" i="30"/>
  <c r="P86" i="30"/>
  <c r="D86" i="30"/>
  <c r="AN85" i="30"/>
  <c r="AB85" i="30"/>
  <c r="P85" i="30"/>
  <c r="D85" i="30"/>
  <c r="AN82" i="30"/>
  <c r="AB82" i="30"/>
  <c r="P82" i="30"/>
  <c r="D82" i="30"/>
  <c r="AN81" i="30"/>
  <c r="AB81" i="30"/>
  <c r="P81" i="30"/>
  <c r="D81" i="30"/>
  <c r="AN78" i="30"/>
  <c r="AB78" i="30"/>
  <c r="P78" i="30"/>
  <c r="D78" i="30"/>
  <c r="AN77" i="30"/>
  <c r="AB77" i="30"/>
  <c r="P77" i="30"/>
  <c r="D77" i="30"/>
  <c r="AM75" i="30"/>
  <c r="AM77" i="30" s="1"/>
  <c r="AM79" i="30" s="1"/>
  <c r="AM81" i="30" s="1"/>
  <c r="AM83" i="30" s="1"/>
  <c r="AM85" i="30" s="1"/>
  <c r="AM87" i="30" s="1"/>
  <c r="AM89" i="30" s="1"/>
  <c r="O75" i="30"/>
  <c r="O77" i="30" s="1"/>
  <c r="O79" i="30" s="1"/>
  <c r="O81" i="30" s="1"/>
  <c r="O83" i="30" s="1"/>
  <c r="O85" i="30" s="1"/>
  <c r="O87" i="30" s="1"/>
  <c r="O89" i="30" s="1"/>
  <c r="AN74" i="30"/>
  <c r="AB74" i="30"/>
  <c r="P74" i="30"/>
  <c r="D74" i="30"/>
  <c r="AN73" i="30"/>
  <c r="AM73" i="30"/>
  <c r="AB73" i="30"/>
  <c r="AA73" i="30"/>
  <c r="AA75" i="30" s="1"/>
  <c r="AA77" i="30" s="1"/>
  <c r="AA79" i="30" s="1"/>
  <c r="AA81" i="30" s="1"/>
  <c r="AA83" i="30" s="1"/>
  <c r="AA85" i="30" s="1"/>
  <c r="AA87" i="30" s="1"/>
  <c r="AA89" i="30" s="1"/>
  <c r="P73" i="30"/>
  <c r="O73" i="30"/>
  <c r="D73" i="30"/>
  <c r="C73" i="30"/>
  <c r="C75" i="30" s="1"/>
  <c r="C77" i="30" s="1"/>
  <c r="C79" i="30" s="1"/>
  <c r="C81" i="30" s="1"/>
  <c r="C83" i="30" s="1"/>
  <c r="C85" i="30" s="1"/>
  <c r="C87" i="30" s="1"/>
  <c r="C89" i="30" s="1"/>
  <c r="AL71" i="30"/>
  <c r="Z71" i="30"/>
  <c r="N71" i="30"/>
  <c r="B71" i="30"/>
  <c r="B69" i="30"/>
  <c r="AL68" i="30"/>
  <c r="Z68" i="30"/>
  <c r="N68" i="30"/>
  <c r="B68" i="30"/>
  <c r="AN59" i="30"/>
  <c r="AB59" i="30"/>
  <c r="P59" i="30"/>
  <c r="D59" i="30"/>
  <c r="AN58" i="30"/>
  <c r="AB58" i="30"/>
  <c r="P58" i="30"/>
  <c r="D58" i="30"/>
  <c r="AN55" i="30"/>
  <c r="AB55" i="30"/>
  <c r="P55" i="30"/>
  <c r="D55" i="30"/>
  <c r="AN54" i="30"/>
  <c r="AB54" i="30"/>
  <c r="P54" i="30"/>
  <c r="D54" i="30"/>
  <c r="AN51" i="30"/>
  <c r="AB51" i="30"/>
  <c r="P51" i="30"/>
  <c r="D51" i="30"/>
  <c r="AN50" i="30"/>
  <c r="AB50" i="30"/>
  <c r="P50" i="30"/>
  <c r="D50" i="30"/>
  <c r="AN47" i="30"/>
  <c r="AB47" i="30"/>
  <c r="P47" i="30"/>
  <c r="D47" i="30"/>
  <c r="AN46" i="30"/>
  <c r="AB46" i="30"/>
  <c r="P46" i="30"/>
  <c r="D46" i="30"/>
  <c r="AM44" i="30"/>
  <c r="AM46" i="30" s="1"/>
  <c r="AM48" i="30" s="1"/>
  <c r="AM50" i="30" s="1"/>
  <c r="AM52" i="30" s="1"/>
  <c r="AM54" i="30" s="1"/>
  <c r="AM56" i="30" s="1"/>
  <c r="AM58" i="30" s="1"/>
  <c r="O44" i="30"/>
  <c r="O46" i="30" s="1"/>
  <c r="O48" i="30" s="1"/>
  <c r="O50" i="30" s="1"/>
  <c r="O52" i="30" s="1"/>
  <c r="O54" i="30" s="1"/>
  <c r="O56" i="30" s="1"/>
  <c r="O58" i="30" s="1"/>
  <c r="AN43" i="30"/>
  <c r="AB43" i="30"/>
  <c r="P43" i="30"/>
  <c r="D43" i="30"/>
  <c r="AN42" i="30"/>
  <c r="AM42" i="30"/>
  <c r="AB42" i="30"/>
  <c r="AA42" i="30"/>
  <c r="AA44" i="30" s="1"/>
  <c r="AA46" i="30" s="1"/>
  <c r="AA48" i="30" s="1"/>
  <c r="AA50" i="30" s="1"/>
  <c r="AA52" i="30" s="1"/>
  <c r="AA54" i="30" s="1"/>
  <c r="AA56" i="30" s="1"/>
  <c r="AA58" i="30" s="1"/>
  <c r="P42" i="30"/>
  <c r="O42" i="30"/>
  <c r="D42" i="30"/>
  <c r="C42" i="30"/>
  <c r="C44" i="30" s="1"/>
  <c r="C46" i="30" s="1"/>
  <c r="C48" i="30" s="1"/>
  <c r="C50" i="30" s="1"/>
  <c r="C52" i="30" s="1"/>
  <c r="C54" i="30" s="1"/>
  <c r="C56" i="30" s="1"/>
  <c r="C58" i="30" s="1"/>
  <c r="AL40" i="30"/>
  <c r="Z40" i="30"/>
  <c r="N40" i="30"/>
  <c r="B40" i="30"/>
  <c r="B38" i="30"/>
  <c r="AL37" i="30"/>
  <c r="Z37" i="30"/>
  <c r="N37" i="30"/>
  <c r="B37" i="30"/>
  <c r="AN28" i="30"/>
  <c r="AB28" i="30"/>
  <c r="P28" i="30"/>
  <c r="D28" i="30"/>
  <c r="AN27" i="30"/>
  <c r="AB27" i="30"/>
  <c r="P27" i="30"/>
  <c r="D27" i="30"/>
  <c r="AN24" i="30"/>
  <c r="AB24" i="30"/>
  <c r="P24" i="30"/>
  <c r="D24" i="30"/>
  <c r="AN23" i="30"/>
  <c r="AB23" i="30"/>
  <c r="P23" i="30"/>
  <c r="D23" i="30"/>
  <c r="AN20" i="30"/>
  <c r="AB20" i="30"/>
  <c r="P20" i="30"/>
  <c r="D20" i="30"/>
  <c r="AN19" i="30"/>
  <c r="AB19" i="30"/>
  <c r="P19" i="30"/>
  <c r="D19" i="30"/>
  <c r="AN16" i="30"/>
  <c r="AB16" i="30"/>
  <c r="P16" i="30"/>
  <c r="D16" i="30"/>
  <c r="AN15" i="30"/>
  <c r="AB15" i="30"/>
  <c r="P15" i="30"/>
  <c r="D15" i="30"/>
  <c r="AM13" i="30"/>
  <c r="AM15" i="30" s="1"/>
  <c r="AM17" i="30" s="1"/>
  <c r="AM19" i="30" s="1"/>
  <c r="AM21" i="30" s="1"/>
  <c r="AM23" i="30" s="1"/>
  <c r="AM25" i="30" s="1"/>
  <c r="AM27" i="30" s="1"/>
  <c r="O13" i="30"/>
  <c r="O15" i="30" s="1"/>
  <c r="O17" i="30" s="1"/>
  <c r="O19" i="30" s="1"/>
  <c r="O21" i="30" s="1"/>
  <c r="O23" i="30" s="1"/>
  <c r="O25" i="30" s="1"/>
  <c r="O27" i="30" s="1"/>
  <c r="AN12" i="30"/>
  <c r="AB12" i="30"/>
  <c r="P12" i="30"/>
  <c r="D12" i="30"/>
  <c r="AN11" i="30"/>
  <c r="AM11" i="30"/>
  <c r="AB11" i="30"/>
  <c r="AA11" i="30"/>
  <c r="AA13" i="30" s="1"/>
  <c r="AA15" i="30" s="1"/>
  <c r="AA17" i="30" s="1"/>
  <c r="AA19" i="30" s="1"/>
  <c r="AA21" i="30" s="1"/>
  <c r="AA23" i="30" s="1"/>
  <c r="AA25" i="30" s="1"/>
  <c r="AA27" i="30" s="1"/>
  <c r="P11" i="30"/>
  <c r="O11" i="30"/>
  <c r="D11" i="30"/>
  <c r="C11" i="30"/>
  <c r="C13" i="30" s="1"/>
  <c r="C15" i="30" s="1"/>
  <c r="C17" i="30" s="1"/>
  <c r="C19" i="30" s="1"/>
  <c r="C21" i="30" s="1"/>
  <c r="C23" i="30" s="1"/>
  <c r="C25" i="30" s="1"/>
  <c r="C27" i="30" s="1"/>
  <c r="N7" i="30"/>
  <c r="Z7" i="30" s="1"/>
  <c r="AN245" i="22"/>
  <c r="AB245" i="22"/>
  <c r="P245" i="22"/>
  <c r="D245" i="22"/>
  <c r="AN244" i="22"/>
  <c r="AB244" i="22"/>
  <c r="P244" i="22"/>
  <c r="D244" i="22"/>
  <c r="AN241" i="22"/>
  <c r="AB241" i="22"/>
  <c r="P241" i="22"/>
  <c r="D241" i="22"/>
  <c r="AN240" i="22"/>
  <c r="AB240" i="22"/>
  <c r="P240" i="22"/>
  <c r="D240" i="22"/>
  <c r="AN237" i="22"/>
  <c r="AB237" i="22"/>
  <c r="P237" i="22"/>
  <c r="D237" i="22"/>
  <c r="AN236" i="22"/>
  <c r="AB236" i="22"/>
  <c r="P236" i="22"/>
  <c r="D236" i="22"/>
  <c r="AN233" i="22"/>
  <c r="AB233" i="22"/>
  <c r="P233" i="22"/>
  <c r="D233" i="22"/>
  <c r="AN232" i="22"/>
  <c r="AB232" i="22"/>
  <c r="P232" i="22"/>
  <c r="D232" i="22"/>
  <c r="AN229" i="22"/>
  <c r="AB229" i="22"/>
  <c r="P229" i="22"/>
  <c r="D229" i="22"/>
  <c r="AN228" i="22"/>
  <c r="AM228" i="22"/>
  <c r="AM230" i="22" s="1"/>
  <c r="AM232" i="22" s="1"/>
  <c r="AM234" i="22" s="1"/>
  <c r="AM236" i="22" s="1"/>
  <c r="AM238" i="22" s="1"/>
  <c r="AM240" i="22" s="1"/>
  <c r="AM242" i="22" s="1"/>
  <c r="AM244" i="22" s="1"/>
  <c r="AB228" i="22"/>
  <c r="AA228" i="22"/>
  <c r="AA230" i="22" s="1"/>
  <c r="AA232" i="22" s="1"/>
  <c r="AA234" i="22" s="1"/>
  <c r="AA236" i="22" s="1"/>
  <c r="AA238" i="22" s="1"/>
  <c r="AA240" i="22" s="1"/>
  <c r="AA242" i="22" s="1"/>
  <c r="AA244" i="22" s="1"/>
  <c r="P228" i="22"/>
  <c r="O228" i="22"/>
  <c r="O230" i="22" s="1"/>
  <c r="O232" i="22" s="1"/>
  <c r="O234" i="22" s="1"/>
  <c r="O236" i="22" s="1"/>
  <c r="O238" i="22" s="1"/>
  <c r="O240" i="22" s="1"/>
  <c r="O242" i="22" s="1"/>
  <c r="O244" i="22" s="1"/>
  <c r="D228" i="22"/>
  <c r="C228" i="22"/>
  <c r="C230" i="22" s="1"/>
  <c r="C232" i="22" s="1"/>
  <c r="C234" i="22" s="1"/>
  <c r="C236" i="22" s="1"/>
  <c r="C238" i="22" s="1"/>
  <c r="C240" i="22" s="1"/>
  <c r="C242" i="22" s="1"/>
  <c r="C244" i="22" s="1"/>
  <c r="AL226" i="22"/>
  <c r="Z226" i="22"/>
  <c r="N226" i="22"/>
  <c r="B226" i="22"/>
  <c r="AN214" i="22"/>
  <c r="AB214" i="22"/>
  <c r="P214" i="22"/>
  <c r="D214" i="22"/>
  <c r="AN213" i="22"/>
  <c r="AB213" i="22"/>
  <c r="P213" i="22"/>
  <c r="D213" i="22"/>
  <c r="AN210" i="22"/>
  <c r="AB210" i="22"/>
  <c r="P210" i="22"/>
  <c r="K210" i="22"/>
  <c r="J210" i="22"/>
  <c r="I210" i="22"/>
  <c r="H210" i="22"/>
  <c r="G210" i="22"/>
  <c r="F210" i="22"/>
  <c r="D210" i="22"/>
  <c r="AN209" i="22"/>
  <c r="AB209" i="22"/>
  <c r="P209" i="22"/>
  <c r="K209" i="22"/>
  <c r="J209" i="22"/>
  <c r="I209" i="22"/>
  <c r="H209" i="22"/>
  <c r="G209" i="22"/>
  <c r="F209" i="22"/>
  <c r="D209" i="22"/>
  <c r="K208" i="22"/>
  <c r="J208" i="22"/>
  <c r="I208" i="22"/>
  <c r="H208" i="22"/>
  <c r="G208" i="22"/>
  <c r="F208" i="22"/>
  <c r="K207" i="22"/>
  <c r="J207" i="22"/>
  <c r="I207" i="22"/>
  <c r="H207" i="22"/>
  <c r="G207" i="22"/>
  <c r="F207" i="22"/>
  <c r="AN206" i="22"/>
  <c r="AB206" i="22"/>
  <c r="P206" i="22"/>
  <c r="K206" i="22"/>
  <c r="J206" i="22"/>
  <c r="I206" i="22"/>
  <c r="H206" i="22"/>
  <c r="G206" i="22"/>
  <c r="F206" i="22"/>
  <c r="D206" i="22"/>
  <c r="AN205" i="22"/>
  <c r="AB205" i="22"/>
  <c r="P205" i="22"/>
  <c r="K205" i="22"/>
  <c r="J205" i="22"/>
  <c r="I205" i="22"/>
  <c r="H205" i="22"/>
  <c r="G205" i="22"/>
  <c r="F205" i="22"/>
  <c r="D205" i="22"/>
  <c r="K204" i="22"/>
  <c r="J204" i="22"/>
  <c r="I204" i="22"/>
  <c r="H204" i="22"/>
  <c r="G204" i="22"/>
  <c r="F204" i="22"/>
  <c r="K203" i="22"/>
  <c r="J203" i="22"/>
  <c r="I203" i="22"/>
  <c r="H203" i="22"/>
  <c r="G203" i="22"/>
  <c r="F203" i="22"/>
  <c r="AN202" i="22"/>
  <c r="AB202" i="22"/>
  <c r="P202" i="22"/>
  <c r="K202" i="22"/>
  <c r="J202" i="22"/>
  <c r="I202" i="22"/>
  <c r="H202" i="22"/>
  <c r="G202" i="22"/>
  <c r="F202" i="22"/>
  <c r="D202" i="22"/>
  <c r="AN201" i="22"/>
  <c r="AB201" i="22"/>
  <c r="P201" i="22"/>
  <c r="K201" i="22"/>
  <c r="J201" i="22"/>
  <c r="I201" i="22"/>
  <c r="H201" i="22"/>
  <c r="G201" i="22"/>
  <c r="F201" i="22"/>
  <c r="D201" i="22"/>
  <c r="K200" i="22"/>
  <c r="J200" i="22"/>
  <c r="I200" i="22"/>
  <c r="H200" i="22"/>
  <c r="G200" i="22"/>
  <c r="F200" i="22"/>
  <c r="K199" i="22"/>
  <c r="J199" i="22"/>
  <c r="I199" i="22"/>
  <c r="H199" i="22"/>
  <c r="G199" i="22"/>
  <c r="F199" i="22"/>
  <c r="AN198" i="22"/>
  <c r="AB198" i="22"/>
  <c r="P198" i="22"/>
  <c r="K198" i="22"/>
  <c r="J198" i="22"/>
  <c r="I198" i="22"/>
  <c r="H198" i="22"/>
  <c r="G198" i="22"/>
  <c r="F198" i="22"/>
  <c r="D198" i="22"/>
  <c r="AN197" i="22"/>
  <c r="AM197" i="22"/>
  <c r="AM199" i="22" s="1"/>
  <c r="AM201" i="22" s="1"/>
  <c r="AM203" i="22" s="1"/>
  <c r="AM205" i="22" s="1"/>
  <c r="AM207" i="22" s="1"/>
  <c r="AM209" i="22" s="1"/>
  <c r="AM211" i="22" s="1"/>
  <c r="AM213" i="22" s="1"/>
  <c r="AB197" i="22"/>
  <c r="AA197" i="22"/>
  <c r="AA199" i="22" s="1"/>
  <c r="AA201" i="22" s="1"/>
  <c r="AA203" i="22" s="1"/>
  <c r="AA205" i="22" s="1"/>
  <c r="AA207" i="22" s="1"/>
  <c r="AA209" i="22" s="1"/>
  <c r="AA211" i="22" s="1"/>
  <c r="AA213" i="22" s="1"/>
  <c r="P197" i="22"/>
  <c r="O197" i="22"/>
  <c r="O199" i="22" s="1"/>
  <c r="O201" i="22" s="1"/>
  <c r="O203" i="22" s="1"/>
  <c r="O205" i="22" s="1"/>
  <c r="O207" i="22" s="1"/>
  <c r="O209" i="22" s="1"/>
  <c r="O211" i="22" s="1"/>
  <c r="O213" i="22" s="1"/>
  <c r="K197" i="22"/>
  <c r="J197" i="22"/>
  <c r="I197" i="22"/>
  <c r="H197" i="22"/>
  <c r="G197" i="22"/>
  <c r="F197" i="22"/>
  <c r="D197" i="22"/>
  <c r="C197" i="22"/>
  <c r="C199" i="22" s="1"/>
  <c r="C201" i="22" s="1"/>
  <c r="C203" i="22" s="1"/>
  <c r="C205" i="22" s="1"/>
  <c r="C207" i="22" s="1"/>
  <c r="C209" i="22" s="1"/>
  <c r="C211" i="22" s="1"/>
  <c r="C213" i="22" s="1"/>
  <c r="K196" i="22"/>
  <c r="J196" i="22"/>
  <c r="I196" i="22"/>
  <c r="H196" i="22"/>
  <c r="G196" i="22"/>
  <c r="F196" i="22"/>
  <c r="AL195" i="22"/>
  <c r="Z195" i="22"/>
  <c r="N195" i="22"/>
  <c r="K195" i="22"/>
  <c r="J195" i="22"/>
  <c r="I195" i="22"/>
  <c r="H195" i="22"/>
  <c r="G195" i="22"/>
  <c r="F195" i="22"/>
  <c r="B195" i="22"/>
  <c r="AN183" i="22"/>
  <c r="AB183" i="22"/>
  <c r="P183" i="22"/>
  <c r="D183" i="22"/>
  <c r="AN182" i="22"/>
  <c r="AB182" i="22"/>
  <c r="P182" i="22"/>
  <c r="D182" i="22"/>
  <c r="AN179" i="22"/>
  <c r="AB179" i="22"/>
  <c r="P179" i="22"/>
  <c r="D179" i="22"/>
  <c r="AN178" i="22"/>
  <c r="AB178" i="22"/>
  <c r="P178" i="22"/>
  <c r="D178" i="22"/>
  <c r="AN175" i="22"/>
  <c r="AB175" i="22"/>
  <c r="P175" i="22"/>
  <c r="D175" i="22"/>
  <c r="AN174" i="22"/>
  <c r="AB174" i="22"/>
  <c r="P174" i="22"/>
  <c r="D174" i="22"/>
  <c r="AN171" i="22"/>
  <c r="AB171" i="22"/>
  <c r="P171" i="22"/>
  <c r="D171" i="22"/>
  <c r="AN170" i="22"/>
  <c r="AB170" i="22"/>
  <c r="P170" i="22"/>
  <c r="D170" i="22"/>
  <c r="AN167" i="22"/>
  <c r="AB167" i="22"/>
  <c r="P167" i="22"/>
  <c r="D167" i="22"/>
  <c r="AN166" i="22"/>
  <c r="AM166" i="22"/>
  <c r="AM168" i="22" s="1"/>
  <c r="AM170" i="22" s="1"/>
  <c r="AM172" i="22" s="1"/>
  <c r="AM174" i="22" s="1"/>
  <c r="AM176" i="22" s="1"/>
  <c r="AM178" i="22" s="1"/>
  <c r="AM180" i="22" s="1"/>
  <c r="AM182" i="22" s="1"/>
  <c r="AB166" i="22"/>
  <c r="AA166" i="22"/>
  <c r="AA168" i="22" s="1"/>
  <c r="AA170" i="22" s="1"/>
  <c r="AA172" i="22" s="1"/>
  <c r="AA174" i="22" s="1"/>
  <c r="AA176" i="22" s="1"/>
  <c r="AA178" i="22" s="1"/>
  <c r="AA180" i="22" s="1"/>
  <c r="AA182" i="22" s="1"/>
  <c r="P166" i="22"/>
  <c r="O166" i="22"/>
  <c r="O168" i="22" s="1"/>
  <c r="O170" i="22" s="1"/>
  <c r="O172" i="22" s="1"/>
  <c r="O174" i="22" s="1"/>
  <c r="O176" i="22" s="1"/>
  <c r="O178" i="22" s="1"/>
  <c r="O180" i="22" s="1"/>
  <c r="O182" i="22" s="1"/>
  <c r="D166" i="22"/>
  <c r="C166" i="22"/>
  <c r="C168" i="22" s="1"/>
  <c r="C170" i="22" s="1"/>
  <c r="C172" i="22" s="1"/>
  <c r="C174" i="22" s="1"/>
  <c r="C176" i="22" s="1"/>
  <c r="C178" i="22" s="1"/>
  <c r="C180" i="22" s="1"/>
  <c r="C182" i="22" s="1"/>
  <c r="AL164" i="22"/>
  <c r="Z164" i="22"/>
  <c r="N164" i="22"/>
  <c r="B164" i="22"/>
  <c r="AN152" i="22"/>
  <c r="AB152" i="22"/>
  <c r="P152" i="22"/>
  <c r="D152" i="22"/>
  <c r="AN151" i="22"/>
  <c r="AB151" i="22"/>
  <c r="P151" i="22"/>
  <c r="D151" i="22"/>
  <c r="AN148" i="22"/>
  <c r="AB148" i="22"/>
  <c r="P148" i="22"/>
  <c r="D148" i="22"/>
  <c r="AN147" i="22"/>
  <c r="AB147" i="22"/>
  <c r="P147" i="22"/>
  <c r="D147" i="22"/>
  <c r="AN144" i="22"/>
  <c r="AB144" i="22"/>
  <c r="P144" i="22"/>
  <c r="D144" i="22"/>
  <c r="AN143" i="22"/>
  <c r="AB143" i="22"/>
  <c r="P143" i="22"/>
  <c r="D143" i="22"/>
  <c r="AN140" i="22"/>
  <c r="AB140" i="22"/>
  <c r="P140" i="22"/>
  <c r="D140" i="22"/>
  <c r="AN139" i="22"/>
  <c r="AB139" i="22"/>
  <c r="P139" i="22"/>
  <c r="D139" i="22"/>
  <c r="AN136" i="22"/>
  <c r="AB136" i="22"/>
  <c r="P136" i="22"/>
  <c r="D136" i="22"/>
  <c r="AN135" i="22"/>
  <c r="AM135" i="22"/>
  <c r="AM137" i="22" s="1"/>
  <c r="AM139" i="22" s="1"/>
  <c r="AM141" i="22" s="1"/>
  <c r="AM143" i="22" s="1"/>
  <c r="AM145" i="22" s="1"/>
  <c r="AM147" i="22" s="1"/>
  <c r="AM149" i="22" s="1"/>
  <c r="AM151" i="22" s="1"/>
  <c r="AB135" i="22"/>
  <c r="AA135" i="22"/>
  <c r="AA137" i="22" s="1"/>
  <c r="AA139" i="22" s="1"/>
  <c r="AA141" i="22" s="1"/>
  <c r="AA143" i="22" s="1"/>
  <c r="AA145" i="22" s="1"/>
  <c r="AA147" i="22" s="1"/>
  <c r="AA149" i="22" s="1"/>
  <c r="AA151" i="22" s="1"/>
  <c r="P135" i="22"/>
  <c r="O135" i="22"/>
  <c r="O137" i="22" s="1"/>
  <c r="O139" i="22" s="1"/>
  <c r="O141" i="22" s="1"/>
  <c r="O143" i="22" s="1"/>
  <c r="O145" i="22" s="1"/>
  <c r="O147" i="22" s="1"/>
  <c r="O149" i="22" s="1"/>
  <c r="O151" i="22" s="1"/>
  <c r="D135" i="22"/>
  <c r="C135" i="22"/>
  <c r="C137" i="22" s="1"/>
  <c r="C139" i="22" s="1"/>
  <c r="C141" i="22" s="1"/>
  <c r="C143" i="22" s="1"/>
  <c r="C145" i="22" s="1"/>
  <c r="C147" i="22" s="1"/>
  <c r="C149" i="22" s="1"/>
  <c r="C151" i="22" s="1"/>
  <c r="AN121" i="22"/>
  <c r="AB121" i="22"/>
  <c r="P121" i="22"/>
  <c r="D121" i="22"/>
  <c r="AN120" i="22"/>
  <c r="AB120" i="22"/>
  <c r="P120" i="22"/>
  <c r="D120" i="22"/>
  <c r="AN117" i="22"/>
  <c r="AB117" i="22"/>
  <c r="P117" i="22"/>
  <c r="D117" i="22"/>
  <c r="AN116" i="22"/>
  <c r="AB116" i="22"/>
  <c r="P116" i="22"/>
  <c r="D116" i="22"/>
  <c r="AN113" i="22"/>
  <c r="AB113" i="22"/>
  <c r="P113" i="22"/>
  <c r="D113" i="22"/>
  <c r="AN112" i="22"/>
  <c r="AB112" i="22"/>
  <c r="P112" i="22"/>
  <c r="D112" i="22"/>
  <c r="AN109" i="22"/>
  <c r="AB109" i="22"/>
  <c r="P109" i="22"/>
  <c r="D109" i="22"/>
  <c r="AN108" i="22"/>
  <c r="AB108" i="22"/>
  <c r="P108" i="22"/>
  <c r="D108" i="22"/>
  <c r="AN105" i="22"/>
  <c r="AB105" i="22"/>
  <c r="P105" i="22"/>
  <c r="D105" i="22"/>
  <c r="AN104" i="22"/>
  <c r="AM104" i="22"/>
  <c r="AM106" i="22" s="1"/>
  <c r="AM108" i="22" s="1"/>
  <c r="AM110" i="22" s="1"/>
  <c r="AM112" i="22" s="1"/>
  <c r="AM114" i="22" s="1"/>
  <c r="AM116" i="22" s="1"/>
  <c r="AM118" i="22" s="1"/>
  <c r="AM120" i="22" s="1"/>
  <c r="AB104" i="22"/>
  <c r="AA104" i="22"/>
  <c r="AA106" i="22" s="1"/>
  <c r="AA108" i="22" s="1"/>
  <c r="AA110" i="22" s="1"/>
  <c r="AA112" i="22" s="1"/>
  <c r="AA114" i="22" s="1"/>
  <c r="AA116" i="22" s="1"/>
  <c r="AA118" i="22" s="1"/>
  <c r="AA120" i="22" s="1"/>
  <c r="P104" i="22"/>
  <c r="O104" i="22"/>
  <c r="O106" i="22" s="1"/>
  <c r="O108" i="22" s="1"/>
  <c r="O110" i="22" s="1"/>
  <c r="O112" i="22" s="1"/>
  <c r="O114" i="22" s="1"/>
  <c r="O116" i="22" s="1"/>
  <c r="O118" i="22" s="1"/>
  <c r="O120" i="22" s="1"/>
  <c r="D104" i="22"/>
  <c r="C104" i="22"/>
  <c r="C106" i="22" s="1"/>
  <c r="C108" i="22" s="1"/>
  <c r="C110" i="22" s="1"/>
  <c r="C112" i="22" s="1"/>
  <c r="C114" i="22" s="1"/>
  <c r="C116" i="22" s="1"/>
  <c r="C118" i="22" s="1"/>
  <c r="C120" i="22" s="1"/>
  <c r="AL102" i="22"/>
  <c r="Z102" i="22"/>
  <c r="N102" i="22"/>
  <c r="B102" i="22"/>
  <c r="B100" i="22"/>
  <c r="B131" i="22" s="1"/>
  <c r="AL99" i="22"/>
  <c r="AL130" i="22" s="1"/>
  <c r="Z99" i="22"/>
  <c r="Z130" i="22" s="1"/>
  <c r="N99" i="22"/>
  <c r="N130" i="22" s="1"/>
  <c r="B99" i="22"/>
  <c r="B130" i="22" s="1"/>
  <c r="AN90" i="22"/>
  <c r="AB90" i="22"/>
  <c r="P90" i="22"/>
  <c r="D90" i="22"/>
  <c r="AN89" i="22"/>
  <c r="AB89" i="22"/>
  <c r="P89" i="22"/>
  <c r="D89" i="22"/>
  <c r="AN86" i="22"/>
  <c r="AB86" i="22"/>
  <c r="P86" i="22"/>
  <c r="D86" i="22"/>
  <c r="AN85" i="22"/>
  <c r="AB85" i="22"/>
  <c r="P85" i="22"/>
  <c r="D85" i="22"/>
  <c r="AN82" i="22"/>
  <c r="AB82" i="22"/>
  <c r="P82" i="22"/>
  <c r="D82" i="22"/>
  <c r="AN81" i="22"/>
  <c r="AB81" i="22"/>
  <c r="P81" i="22"/>
  <c r="D81" i="22"/>
  <c r="AN78" i="22"/>
  <c r="AB78" i="22"/>
  <c r="P78" i="22"/>
  <c r="D78" i="22"/>
  <c r="AN77" i="22"/>
  <c r="AB77" i="22"/>
  <c r="P77" i="22"/>
  <c r="D77" i="22"/>
  <c r="AN74" i="22"/>
  <c r="AB74" i="22"/>
  <c r="P74" i="22"/>
  <c r="D74" i="22"/>
  <c r="AN73" i="22"/>
  <c r="AM73" i="22"/>
  <c r="AM75" i="22" s="1"/>
  <c r="AM77" i="22" s="1"/>
  <c r="AM79" i="22" s="1"/>
  <c r="AM81" i="22" s="1"/>
  <c r="AM83" i="22" s="1"/>
  <c r="AM85" i="22" s="1"/>
  <c r="AM87" i="22" s="1"/>
  <c r="AM89" i="22" s="1"/>
  <c r="AB73" i="22"/>
  <c r="AA73" i="22"/>
  <c r="AA75" i="22" s="1"/>
  <c r="AA77" i="22" s="1"/>
  <c r="AA79" i="22" s="1"/>
  <c r="AA81" i="22" s="1"/>
  <c r="AA83" i="22" s="1"/>
  <c r="AA85" i="22" s="1"/>
  <c r="AA87" i="22" s="1"/>
  <c r="AA89" i="22" s="1"/>
  <c r="P73" i="22"/>
  <c r="O73" i="22"/>
  <c r="O75" i="22" s="1"/>
  <c r="O77" i="22" s="1"/>
  <c r="O79" i="22" s="1"/>
  <c r="O81" i="22" s="1"/>
  <c r="O83" i="22" s="1"/>
  <c r="O85" i="22" s="1"/>
  <c r="O87" i="22" s="1"/>
  <c r="O89" i="22" s="1"/>
  <c r="D73" i="22"/>
  <c r="C73" i="22"/>
  <c r="C75" i="22" s="1"/>
  <c r="C77" i="22" s="1"/>
  <c r="C79" i="22" s="1"/>
  <c r="C81" i="22" s="1"/>
  <c r="C83" i="22" s="1"/>
  <c r="C85" i="22" s="1"/>
  <c r="C87" i="22" s="1"/>
  <c r="C89" i="22" s="1"/>
  <c r="AL71" i="22"/>
  <c r="Z71" i="22"/>
  <c r="N71" i="22"/>
  <c r="B71" i="22"/>
  <c r="B69" i="22"/>
  <c r="AL68" i="22"/>
  <c r="Z68" i="22"/>
  <c r="N68" i="22"/>
  <c r="B68" i="22"/>
  <c r="AN59" i="22"/>
  <c r="AB59" i="22"/>
  <c r="P59" i="22"/>
  <c r="D59" i="22"/>
  <c r="AN58" i="22"/>
  <c r="AB58" i="22"/>
  <c r="P58" i="22"/>
  <c r="D58" i="22"/>
  <c r="AN55" i="22"/>
  <c r="AB55" i="22"/>
  <c r="P55" i="22"/>
  <c r="D55" i="22"/>
  <c r="AN54" i="22"/>
  <c r="AB54" i="22"/>
  <c r="P54" i="22"/>
  <c r="D54" i="22"/>
  <c r="AN51" i="22"/>
  <c r="AB51" i="22"/>
  <c r="P51" i="22"/>
  <c r="D51" i="22"/>
  <c r="AN50" i="22"/>
  <c r="AB50" i="22"/>
  <c r="P50" i="22"/>
  <c r="D50" i="22"/>
  <c r="AN47" i="22"/>
  <c r="AB47" i="22"/>
  <c r="P47" i="22"/>
  <c r="D47" i="22"/>
  <c r="AN46" i="22"/>
  <c r="AB46" i="22"/>
  <c r="P46" i="22"/>
  <c r="D46" i="22"/>
  <c r="AM44" i="22"/>
  <c r="AM46" i="22" s="1"/>
  <c r="AM48" i="22" s="1"/>
  <c r="AM50" i="22" s="1"/>
  <c r="AM52" i="22" s="1"/>
  <c r="AM54" i="22" s="1"/>
  <c r="AM56" i="22" s="1"/>
  <c r="AM58" i="22" s="1"/>
  <c r="O44" i="22"/>
  <c r="O46" i="22" s="1"/>
  <c r="O48" i="22" s="1"/>
  <c r="O50" i="22" s="1"/>
  <c r="O52" i="22" s="1"/>
  <c r="O54" i="22" s="1"/>
  <c r="O56" i="22" s="1"/>
  <c r="O58" i="22" s="1"/>
  <c r="AN43" i="22"/>
  <c r="AB43" i="22"/>
  <c r="P43" i="22"/>
  <c r="D43" i="22"/>
  <c r="AN42" i="22"/>
  <c r="AM42" i="22"/>
  <c r="AB42" i="22"/>
  <c r="AA42" i="22"/>
  <c r="AA44" i="22" s="1"/>
  <c r="AA46" i="22" s="1"/>
  <c r="AA48" i="22" s="1"/>
  <c r="AA50" i="22" s="1"/>
  <c r="AA52" i="22" s="1"/>
  <c r="AA54" i="22" s="1"/>
  <c r="AA56" i="22" s="1"/>
  <c r="AA58" i="22" s="1"/>
  <c r="P42" i="22"/>
  <c r="O42" i="22"/>
  <c r="D42" i="22"/>
  <c r="C42" i="22"/>
  <c r="C44" i="22" s="1"/>
  <c r="C46" i="22" s="1"/>
  <c r="C48" i="22" s="1"/>
  <c r="C50" i="22" s="1"/>
  <c r="C52" i="22" s="1"/>
  <c r="C54" i="22" s="1"/>
  <c r="C56" i="22" s="1"/>
  <c r="C58" i="22" s="1"/>
  <c r="AL40" i="22"/>
  <c r="Z40" i="22"/>
  <c r="N40" i="22"/>
  <c r="B40" i="22"/>
  <c r="B38" i="22"/>
  <c r="AL37" i="22"/>
  <c r="Z37" i="22"/>
  <c r="N37" i="22"/>
  <c r="B37" i="22"/>
  <c r="AN28" i="22"/>
  <c r="AB28" i="22"/>
  <c r="P28" i="22"/>
  <c r="D28" i="22"/>
  <c r="AN27" i="22"/>
  <c r="AB27" i="22"/>
  <c r="P27" i="22"/>
  <c r="D27" i="22"/>
  <c r="AN24" i="22"/>
  <c r="AB24" i="22"/>
  <c r="P24" i="22"/>
  <c r="D24" i="22"/>
  <c r="AN23" i="22"/>
  <c r="AB23" i="22"/>
  <c r="P23" i="22"/>
  <c r="D23" i="22"/>
  <c r="AN20" i="22"/>
  <c r="AB20" i="22"/>
  <c r="P20" i="22"/>
  <c r="D20" i="22"/>
  <c r="AN19" i="22"/>
  <c r="AB19" i="22"/>
  <c r="P19" i="22"/>
  <c r="D19" i="22"/>
  <c r="AN16" i="22"/>
  <c r="AB16" i="22"/>
  <c r="P16" i="22"/>
  <c r="D16" i="22"/>
  <c r="AN15" i="22"/>
  <c r="AB15" i="22"/>
  <c r="P15" i="22"/>
  <c r="D15" i="22"/>
  <c r="AM13" i="22"/>
  <c r="AM15" i="22" s="1"/>
  <c r="AM17" i="22" s="1"/>
  <c r="AM19" i="22" s="1"/>
  <c r="AM21" i="22" s="1"/>
  <c r="AM23" i="22" s="1"/>
  <c r="AM25" i="22" s="1"/>
  <c r="AM27" i="22" s="1"/>
  <c r="O13" i="22"/>
  <c r="O15" i="22" s="1"/>
  <c r="O17" i="22" s="1"/>
  <c r="O19" i="22" s="1"/>
  <c r="O21" i="22" s="1"/>
  <c r="O23" i="22" s="1"/>
  <c r="O25" i="22" s="1"/>
  <c r="O27" i="22" s="1"/>
  <c r="AN12" i="22"/>
  <c r="AB12" i="22"/>
  <c r="P12" i="22"/>
  <c r="D12" i="22"/>
  <c r="AN11" i="22"/>
  <c r="AM11" i="22"/>
  <c r="AB11" i="22"/>
  <c r="AA11" i="22"/>
  <c r="AA13" i="22" s="1"/>
  <c r="AA15" i="22" s="1"/>
  <c r="AA17" i="22" s="1"/>
  <c r="AA19" i="22" s="1"/>
  <c r="AA21" i="22" s="1"/>
  <c r="AA23" i="22" s="1"/>
  <c r="AA25" i="22" s="1"/>
  <c r="AA27" i="22" s="1"/>
  <c r="P11" i="22"/>
  <c r="O11" i="22"/>
  <c r="D11" i="22"/>
  <c r="C11" i="22"/>
  <c r="C13" i="22" s="1"/>
  <c r="C15" i="22" s="1"/>
  <c r="C17" i="22" s="1"/>
  <c r="C19" i="22" s="1"/>
  <c r="C21" i="22" s="1"/>
  <c r="C23" i="22" s="1"/>
  <c r="C25" i="22" s="1"/>
  <c r="C27" i="22" s="1"/>
  <c r="N7" i="22"/>
  <c r="N100" i="22" s="1"/>
  <c r="N131" i="22" s="1"/>
  <c r="AN245" i="21"/>
  <c r="AB245" i="21"/>
  <c r="P245" i="21"/>
  <c r="D245" i="21"/>
  <c r="AN244" i="21"/>
  <c r="AB244" i="21"/>
  <c r="P244" i="21"/>
  <c r="D244" i="21"/>
  <c r="AN241" i="21"/>
  <c r="AB241" i="21"/>
  <c r="P241" i="21"/>
  <c r="D241" i="21"/>
  <c r="AN240" i="21"/>
  <c r="AB240" i="21"/>
  <c r="P240" i="21"/>
  <c r="D240" i="21"/>
  <c r="AN237" i="21"/>
  <c r="AB237" i="21"/>
  <c r="P237" i="21"/>
  <c r="D237" i="21"/>
  <c r="AN236" i="21"/>
  <c r="AB236" i="21"/>
  <c r="P236" i="21"/>
  <c r="D236" i="21"/>
  <c r="AN233" i="21"/>
  <c r="AB233" i="21"/>
  <c r="P233" i="21"/>
  <c r="D233" i="21"/>
  <c r="AN232" i="21"/>
  <c r="AB232" i="21"/>
  <c r="P232" i="21"/>
  <c r="D232" i="21"/>
  <c r="AN229" i="21"/>
  <c r="AB229" i="21"/>
  <c r="P229" i="21"/>
  <c r="D229" i="21"/>
  <c r="AN228" i="21"/>
  <c r="AM228" i="21"/>
  <c r="AM230" i="21" s="1"/>
  <c r="AM232" i="21" s="1"/>
  <c r="AM234" i="21" s="1"/>
  <c r="AM236" i="21" s="1"/>
  <c r="AM238" i="21" s="1"/>
  <c r="AM240" i="21" s="1"/>
  <c r="AM242" i="21" s="1"/>
  <c r="AM244" i="21" s="1"/>
  <c r="AB228" i="21"/>
  <c r="AA228" i="21"/>
  <c r="AA230" i="21" s="1"/>
  <c r="AA232" i="21" s="1"/>
  <c r="AA234" i="21" s="1"/>
  <c r="AA236" i="21" s="1"/>
  <c r="AA238" i="21" s="1"/>
  <c r="AA240" i="21" s="1"/>
  <c r="AA242" i="21" s="1"/>
  <c r="AA244" i="21" s="1"/>
  <c r="P228" i="21"/>
  <c r="O228" i="21"/>
  <c r="O230" i="21" s="1"/>
  <c r="O232" i="21" s="1"/>
  <c r="O234" i="21" s="1"/>
  <c r="O236" i="21" s="1"/>
  <c r="O238" i="21" s="1"/>
  <c r="O240" i="21" s="1"/>
  <c r="O242" i="21" s="1"/>
  <c r="O244" i="21" s="1"/>
  <c r="D228" i="21"/>
  <c r="C228" i="21"/>
  <c r="C230" i="21" s="1"/>
  <c r="C232" i="21" s="1"/>
  <c r="C234" i="21" s="1"/>
  <c r="C236" i="21" s="1"/>
  <c r="C238" i="21" s="1"/>
  <c r="C240" i="21" s="1"/>
  <c r="C242" i="21" s="1"/>
  <c r="C244" i="21" s="1"/>
  <c r="AL226" i="21"/>
  <c r="Z226" i="21"/>
  <c r="N226" i="21"/>
  <c r="B226" i="21"/>
  <c r="AN214" i="21"/>
  <c r="AB214" i="21"/>
  <c r="P214" i="21"/>
  <c r="D214" i="21"/>
  <c r="AN213" i="21"/>
  <c r="AB213" i="21"/>
  <c r="P213" i="21"/>
  <c r="D213" i="21"/>
  <c r="AN210" i="21"/>
  <c r="AB210" i="21"/>
  <c r="P210" i="21"/>
  <c r="D210" i="21"/>
  <c r="AN209" i="21"/>
  <c r="AB209" i="21"/>
  <c r="P209" i="21"/>
  <c r="D209" i="21"/>
  <c r="AN206" i="21"/>
  <c r="AB206" i="21"/>
  <c r="P206" i="21"/>
  <c r="D206" i="21"/>
  <c r="AN205" i="21"/>
  <c r="AB205" i="21"/>
  <c r="P205" i="21"/>
  <c r="D205" i="21"/>
  <c r="AN202" i="21"/>
  <c r="AB202" i="21"/>
  <c r="P202" i="21"/>
  <c r="D202" i="21"/>
  <c r="AN201" i="21"/>
  <c r="AB201" i="21"/>
  <c r="P201" i="21"/>
  <c r="D201" i="21"/>
  <c r="AN198" i="21"/>
  <c r="AB198" i="21"/>
  <c r="P198" i="21"/>
  <c r="D198" i="21"/>
  <c r="AN197" i="21"/>
  <c r="AM197" i="21"/>
  <c r="AM199" i="21" s="1"/>
  <c r="AM201" i="21" s="1"/>
  <c r="AM203" i="21" s="1"/>
  <c r="AM205" i="21" s="1"/>
  <c r="AM207" i="21" s="1"/>
  <c r="AM209" i="21" s="1"/>
  <c r="AM211" i="21" s="1"/>
  <c r="AM213" i="21" s="1"/>
  <c r="AB197" i="21"/>
  <c r="AA197" i="21"/>
  <c r="AA199" i="21" s="1"/>
  <c r="AA201" i="21" s="1"/>
  <c r="AA203" i="21" s="1"/>
  <c r="AA205" i="21" s="1"/>
  <c r="AA207" i="21" s="1"/>
  <c r="AA209" i="21" s="1"/>
  <c r="AA211" i="21" s="1"/>
  <c r="AA213" i="21" s="1"/>
  <c r="P197" i="21"/>
  <c r="O197" i="21"/>
  <c r="O199" i="21" s="1"/>
  <c r="O201" i="21" s="1"/>
  <c r="O203" i="21" s="1"/>
  <c r="O205" i="21" s="1"/>
  <c r="O207" i="21" s="1"/>
  <c r="O209" i="21" s="1"/>
  <c r="O211" i="21" s="1"/>
  <c r="O213" i="21" s="1"/>
  <c r="D197" i="21"/>
  <c r="C197" i="21"/>
  <c r="C199" i="21" s="1"/>
  <c r="C201" i="21" s="1"/>
  <c r="C203" i="21" s="1"/>
  <c r="C205" i="21" s="1"/>
  <c r="C207" i="21" s="1"/>
  <c r="C209" i="21" s="1"/>
  <c r="C211" i="21" s="1"/>
  <c r="C213" i="21" s="1"/>
  <c r="AL195" i="21"/>
  <c r="Z195" i="21"/>
  <c r="N195" i="21"/>
  <c r="B195" i="21"/>
  <c r="AN183" i="21"/>
  <c r="AB183" i="21"/>
  <c r="P183" i="21"/>
  <c r="D183" i="21"/>
  <c r="AN182" i="21"/>
  <c r="AB182" i="21"/>
  <c r="P182" i="21"/>
  <c r="D182" i="21"/>
  <c r="AN179" i="21"/>
  <c r="AB179" i="21"/>
  <c r="P179" i="21"/>
  <c r="D179" i="21"/>
  <c r="AN178" i="21"/>
  <c r="AB178" i="21"/>
  <c r="P178" i="21"/>
  <c r="D178" i="21"/>
  <c r="AN175" i="21"/>
  <c r="AB175" i="21"/>
  <c r="P175" i="21"/>
  <c r="D175" i="21"/>
  <c r="AN174" i="21"/>
  <c r="AB174" i="21"/>
  <c r="P174" i="21"/>
  <c r="D174" i="21"/>
  <c r="AN171" i="21"/>
  <c r="AB171" i="21"/>
  <c r="P171" i="21"/>
  <c r="D171" i="21"/>
  <c r="AN170" i="21"/>
  <c r="AB170" i="21"/>
  <c r="P170" i="21"/>
  <c r="D170" i="21"/>
  <c r="AM168" i="21"/>
  <c r="AM170" i="21" s="1"/>
  <c r="AM172" i="21" s="1"/>
  <c r="AM174" i="21" s="1"/>
  <c r="AM176" i="21" s="1"/>
  <c r="AM178" i="21" s="1"/>
  <c r="AM180" i="21" s="1"/>
  <c r="AM182" i="21" s="1"/>
  <c r="O168" i="21"/>
  <c r="O170" i="21" s="1"/>
  <c r="O172" i="21" s="1"/>
  <c r="O174" i="21" s="1"/>
  <c r="O176" i="21" s="1"/>
  <c r="O178" i="21" s="1"/>
  <c r="O180" i="21" s="1"/>
  <c r="O182" i="21" s="1"/>
  <c r="AN167" i="21"/>
  <c r="AB167" i="21"/>
  <c r="P167" i="21"/>
  <c r="D167" i="21"/>
  <c r="AN166" i="21"/>
  <c r="AM166" i="21"/>
  <c r="AB166" i="21"/>
  <c r="AA166" i="21"/>
  <c r="AA168" i="21" s="1"/>
  <c r="AA170" i="21" s="1"/>
  <c r="AA172" i="21" s="1"/>
  <c r="AA174" i="21" s="1"/>
  <c r="AA176" i="21" s="1"/>
  <c r="AA178" i="21" s="1"/>
  <c r="AA180" i="21" s="1"/>
  <c r="AA182" i="21" s="1"/>
  <c r="P166" i="21"/>
  <c r="O166" i="21"/>
  <c r="D166" i="21"/>
  <c r="C166" i="21"/>
  <c r="C168" i="21" s="1"/>
  <c r="C170" i="21" s="1"/>
  <c r="C172" i="21" s="1"/>
  <c r="C174" i="21" s="1"/>
  <c r="C176" i="21" s="1"/>
  <c r="C178" i="21" s="1"/>
  <c r="C180" i="21" s="1"/>
  <c r="C182" i="21" s="1"/>
  <c r="AL164" i="21"/>
  <c r="Z164" i="21"/>
  <c r="N164" i="21"/>
  <c r="B164" i="21"/>
  <c r="AN152" i="21"/>
  <c r="AB152" i="21"/>
  <c r="P152" i="21"/>
  <c r="D152" i="21"/>
  <c r="AN151" i="21"/>
  <c r="AB151" i="21"/>
  <c r="P151" i="21"/>
  <c r="D151" i="21"/>
  <c r="AN148" i="21"/>
  <c r="AB148" i="21"/>
  <c r="P148" i="21"/>
  <c r="D148" i="21"/>
  <c r="AN147" i="21"/>
  <c r="AB147" i="21"/>
  <c r="P147" i="21"/>
  <c r="D147" i="21"/>
  <c r="AN144" i="21"/>
  <c r="AB144" i="21"/>
  <c r="P144" i="21"/>
  <c r="D144" i="21"/>
  <c r="AN143" i="21"/>
  <c r="AB143" i="21"/>
  <c r="P143" i="21"/>
  <c r="D143" i="21"/>
  <c r="AN140" i="21"/>
  <c r="AB140" i="21"/>
  <c r="P140" i="21"/>
  <c r="D140" i="21"/>
  <c r="AN139" i="21"/>
  <c r="AB139" i="21"/>
  <c r="P139" i="21"/>
  <c r="D139" i="21"/>
  <c r="AM137" i="21"/>
  <c r="AM139" i="21" s="1"/>
  <c r="AM141" i="21" s="1"/>
  <c r="AM143" i="21" s="1"/>
  <c r="AM145" i="21" s="1"/>
  <c r="AM147" i="21" s="1"/>
  <c r="AM149" i="21" s="1"/>
  <c r="AM151" i="21" s="1"/>
  <c r="O137" i="21"/>
  <c r="O139" i="21" s="1"/>
  <c r="O141" i="21" s="1"/>
  <c r="O143" i="21" s="1"/>
  <c r="O145" i="21" s="1"/>
  <c r="O147" i="21" s="1"/>
  <c r="O149" i="21" s="1"/>
  <c r="O151" i="21" s="1"/>
  <c r="AN136" i="21"/>
  <c r="AB136" i="21"/>
  <c r="P136" i="21"/>
  <c r="D136" i="21"/>
  <c r="AN135" i="21"/>
  <c r="AM135" i="21"/>
  <c r="AB135" i="21"/>
  <c r="AA135" i="21"/>
  <c r="AA137" i="21" s="1"/>
  <c r="AA139" i="21" s="1"/>
  <c r="AA141" i="21" s="1"/>
  <c r="AA143" i="21" s="1"/>
  <c r="AA145" i="21" s="1"/>
  <c r="AA147" i="21" s="1"/>
  <c r="AA149" i="21" s="1"/>
  <c r="AA151" i="21" s="1"/>
  <c r="P135" i="21"/>
  <c r="O135" i="21"/>
  <c r="D135" i="21"/>
  <c r="C135" i="21"/>
  <c r="C137" i="21" s="1"/>
  <c r="C139" i="21" s="1"/>
  <c r="C141" i="21" s="1"/>
  <c r="C143" i="21" s="1"/>
  <c r="C145" i="21" s="1"/>
  <c r="C147" i="21" s="1"/>
  <c r="C149" i="21" s="1"/>
  <c r="C151" i="21" s="1"/>
  <c r="AN121" i="21"/>
  <c r="AB121" i="21"/>
  <c r="P121" i="21"/>
  <c r="D121" i="21"/>
  <c r="AN120" i="21"/>
  <c r="AB120" i="21"/>
  <c r="P120" i="21"/>
  <c r="D120" i="21"/>
  <c r="AN117" i="21"/>
  <c r="AB117" i="21"/>
  <c r="P117" i="21"/>
  <c r="D117" i="21"/>
  <c r="AN116" i="21"/>
  <c r="AB116" i="21"/>
  <c r="P116" i="21"/>
  <c r="D116" i="21"/>
  <c r="AN113" i="21"/>
  <c r="AB113" i="21"/>
  <c r="P113" i="21"/>
  <c r="D113" i="21"/>
  <c r="AN112" i="21"/>
  <c r="AB112" i="21"/>
  <c r="P112" i="21"/>
  <c r="D112" i="21"/>
  <c r="AN109" i="21"/>
  <c r="AB109" i="21"/>
  <c r="P109" i="21"/>
  <c r="D109" i="21"/>
  <c r="AN108" i="21"/>
  <c r="AB108" i="21"/>
  <c r="P108" i="21"/>
  <c r="D108" i="21"/>
  <c r="AN105" i="21"/>
  <c r="AB105" i="21"/>
  <c r="P105" i="21"/>
  <c r="D105" i="21"/>
  <c r="AN104" i="21"/>
  <c r="AM104" i="21"/>
  <c r="AM106" i="21" s="1"/>
  <c r="AM108" i="21" s="1"/>
  <c r="AM110" i="21" s="1"/>
  <c r="AM112" i="21" s="1"/>
  <c r="AM114" i="21" s="1"/>
  <c r="AM116" i="21" s="1"/>
  <c r="AM118" i="21" s="1"/>
  <c r="AM120" i="21" s="1"/>
  <c r="AB104" i="21"/>
  <c r="AA104" i="21"/>
  <c r="AA106" i="21" s="1"/>
  <c r="AA108" i="21" s="1"/>
  <c r="AA110" i="21" s="1"/>
  <c r="AA112" i="21" s="1"/>
  <c r="AA114" i="21" s="1"/>
  <c r="AA116" i="21" s="1"/>
  <c r="AA118" i="21" s="1"/>
  <c r="AA120" i="21" s="1"/>
  <c r="P104" i="21"/>
  <c r="O104" i="21"/>
  <c r="O106" i="21" s="1"/>
  <c r="O108" i="21" s="1"/>
  <c r="O110" i="21" s="1"/>
  <c r="O112" i="21" s="1"/>
  <c r="O114" i="21" s="1"/>
  <c r="O116" i="21" s="1"/>
  <c r="O118" i="21" s="1"/>
  <c r="O120" i="21" s="1"/>
  <c r="D104" i="21"/>
  <c r="C104" i="21"/>
  <c r="C106" i="21" s="1"/>
  <c r="C108" i="21" s="1"/>
  <c r="C110" i="21" s="1"/>
  <c r="C112" i="21" s="1"/>
  <c r="C114" i="21" s="1"/>
  <c r="C116" i="21" s="1"/>
  <c r="C118" i="21" s="1"/>
  <c r="C120" i="21" s="1"/>
  <c r="AL102" i="21"/>
  <c r="Z102" i="21"/>
  <c r="N102" i="21"/>
  <c r="B102" i="21"/>
  <c r="B100" i="21"/>
  <c r="B131" i="21" s="1"/>
  <c r="AL99" i="21"/>
  <c r="AL130" i="21" s="1"/>
  <c r="Z99" i="21"/>
  <c r="Z130" i="21" s="1"/>
  <c r="N99" i="21"/>
  <c r="N130" i="21" s="1"/>
  <c r="B99" i="21"/>
  <c r="B130" i="21" s="1"/>
  <c r="AN90" i="21"/>
  <c r="AB90" i="21"/>
  <c r="P90" i="21"/>
  <c r="D90" i="21"/>
  <c r="AN89" i="21"/>
  <c r="AB89" i="21"/>
  <c r="P89" i="21"/>
  <c r="D89" i="21"/>
  <c r="AN86" i="21"/>
  <c r="AB86" i="21"/>
  <c r="P86" i="21"/>
  <c r="D86" i="21"/>
  <c r="AN85" i="21"/>
  <c r="AB85" i="21"/>
  <c r="P85" i="21"/>
  <c r="D85" i="21"/>
  <c r="AN82" i="21"/>
  <c r="AB82" i="21"/>
  <c r="P82" i="21"/>
  <c r="D82" i="21"/>
  <c r="AN81" i="21"/>
  <c r="AB81" i="21"/>
  <c r="P81" i="21"/>
  <c r="D81" i="21"/>
  <c r="AN78" i="21"/>
  <c r="AB78" i="21"/>
  <c r="P78" i="21"/>
  <c r="D78" i="21"/>
  <c r="AN77" i="21"/>
  <c r="AB77" i="21"/>
  <c r="P77" i="21"/>
  <c r="D77" i="21"/>
  <c r="AM75" i="21"/>
  <c r="AM77" i="21" s="1"/>
  <c r="AM79" i="21" s="1"/>
  <c r="AM81" i="21" s="1"/>
  <c r="AM83" i="21" s="1"/>
  <c r="AM85" i="21" s="1"/>
  <c r="AM87" i="21" s="1"/>
  <c r="AM89" i="21" s="1"/>
  <c r="O75" i="21"/>
  <c r="O77" i="21" s="1"/>
  <c r="O79" i="21" s="1"/>
  <c r="O81" i="21" s="1"/>
  <c r="O83" i="21" s="1"/>
  <c r="O85" i="21" s="1"/>
  <c r="O87" i="21" s="1"/>
  <c r="O89" i="21" s="1"/>
  <c r="AN74" i="21"/>
  <c r="AB74" i="21"/>
  <c r="P74" i="21"/>
  <c r="D74" i="21"/>
  <c r="AN73" i="21"/>
  <c r="AM73" i="21"/>
  <c r="AB73" i="21"/>
  <c r="AA73" i="21"/>
  <c r="AA75" i="21" s="1"/>
  <c r="AA77" i="21" s="1"/>
  <c r="AA79" i="21" s="1"/>
  <c r="AA81" i="21" s="1"/>
  <c r="AA83" i="21" s="1"/>
  <c r="AA85" i="21" s="1"/>
  <c r="AA87" i="21" s="1"/>
  <c r="AA89" i="21" s="1"/>
  <c r="P73" i="21"/>
  <c r="O73" i="21"/>
  <c r="D73" i="21"/>
  <c r="C73" i="21"/>
  <c r="C75" i="21" s="1"/>
  <c r="C77" i="21" s="1"/>
  <c r="C79" i="21" s="1"/>
  <c r="C81" i="21" s="1"/>
  <c r="C83" i="21" s="1"/>
  <c r="C85" i="21" s="1"/>
  <c r="C87" i="21" s="1"/>
  <c r="C89" i="21" s="1"/>
  <c r="AL71" i="21"/>
  <c r="Z71" i="21"/>
  <c r="N71" i="21"/>
  <c r="B71" i="21"/>
  <c r="B69" i="21"/>
  <c r="AL68" i="21"/>
  <c r="Z68" i="21"/>
  <c r="N68" i="21"/>
  <c r="B68" i="21"/>
  <c r="AN59" i="21"/>
  <c r="AB59" i="21"/>
  <c r="P59" i="21"/>
  <c r="D59" i="21"/>
  <c r="AN58" i="21"/>
  <c r="AB58" i="21"/>
  <c r="P58" i="21"/>
  <c r="D58" i="21"/>
  <c r="AN55" i="21"/>
  <c r="AB55" i="21"/>
  <c r="P55" i="21"/>
  <c r="D55" i="21"/>
  <c r="AN54" i="21"/>
  <c r="AB54" i="21"/>
  <c r="P54" i="21"/>
  <c r="D54" i="21"/>
  <c r="AN51" i="21"/>
  <c r="AB51" i="21"/>
  <c r="P51" i="21"/>
  <c r="D51" i="21"/>
  <c r="AN50" i="21"/>
  <c r="AB50" i="21"/>
  <c r="P50" i="21"/>
  <c r="D50" i="21"/>
  <c r="AN47" i="21"/>
  <c r="AB47" i="21"/>
  <c r="P47" i="21"/>
  <c r="D47" i="21"/>
  <c r="AN46" i="21"/>
  <c r="AB46" i="21"/>
  <c r="P46" i="21"/>
  <c r="D46" i="21"/>
  <c r="AM44" i="21"/>
  <c r="AM46" i="21" s="1"/>
  <c r="AM48" i="21" s="1"/>
  <c r="AM50" i="21" s="1"/>
  <c r="AM52" i="21" s="1"/>
  <c r="AM54" i="21" s="1"/>
  <c r="AM56" i="21" s="1"/>
  <c r="AM58" i="21" s="1"/>
  <c r="O44" i="21"/>
  <c r="O46" i="21" s="1"/>
  <c r="O48" i="21" s="1"/>
  <c r="O50" i="21" s="1"/>
  <c r="O52" i="21" s="1"/>
  <c r="O54" i="21" s="1"/>
  <c r="O56" i="21" s="1"/>
  <c r="O58" i="21" s="1"/>
  <c r="AN43" i="21"/>
  <c r="AB43" i="21"/>
  <c r="P43" i="21"/>
  <c r="D43" i="21"/>
  <c r="AN42" i="21"/>
  <c r="AM42" i="21"/>
  <c r="AB42" i="21"/>
  <c r="AA42" i="21"/>
  <c r="AA44" i="21" s="1"/>
  <c r="AA46" i="21" s="1"/>
  <c r="AA48" i="21" s="1"/>
  <c r="AA50" i="21" s="1"/>
  <c r="AA52" i="21" s="1"/>
  <c r="AA54" i="21" s="1"/>
  <c r="AA56" i="21" s="1"/>
  <c r="AA58" i="21" s="1"/>
  <c r="P42" i="21"/>
  <c r="O42" i="21"/>
  <c r="D42" i="21"/>
  <c r="C42" i="21"/>
  <c r="C44" i="21" s="1"/>
  <c r="C46" i="21" s="1"/>
  <c r="C48" i="21" s="1"/>
  <c r="C50" i="21" s="1"/>
  <c r="C52" i="21" s="1"/>
  <c r="C54" i="21" s="1"/>
  <c r="C56" i="21" s="1"/>
  <c r="C58" i="21" s="1"/>
  <c r="AL40" i="21"/>
  <c r="Z40" i="21"/>
  <c r="N40" i="21"/>
  <c r="B40" i="21"/>
  <c r="B38" i="21"/>
  <c r="AL37" i="21"/>
  <c r="Z37" i="21"/>
  <c r="N37" i="21"/>
  <c r="B37" i="21"/>
  <c r="AN28" i="21"/>
  <c r="AB28" i="21"/>
  <c r="P28" i="21"/>
  <c r="D28" i="21"/>
  <c r="AN27" i="21"/>
  <c r="AB27" i="21"/>
  <c r="P27" i="21"/>
  <c r="D27" i="21"/>
  <c r="AN24" i="21"/>
  <c r="AB24" i="21"/>
  <c r="P24" i="21"/>
  <c r="D24" i="21"/>
  <c r="AN23" i="21"/>
  <c r="AB23" i="21"/>
  <c r="P23" i="21"/>
  <c r="D23" i="21"/>
  <c r="AN20" i="21"/>
  <c r="AB20" i="21"/>
  <c r="P20" i="21"/>
  <c r="D20" i="21"/>
  <c r="AN19" i="21"/>
  <c r="AB19" i="21"/>
  <c r="P19" i="21"/>
  <c r="D19" i="21"/>
  <c r="AN16" i="21"/>
  <c r="AB16" i="21"/>
  <c r="P16" i="21"/>
  <c r="D16" i="21"/>
  <c r="AN15" i="21"/>
  <c r="AB15" i="21"/>
  <c r="P15" i="21"/>
  <c r="D15" i="21"/>
  <c r="AM13" i="21"/>
  <c r="AM15" i="21" s="1"/>
  <c r="AM17" i="21" s="1"/>
  <c r="AM19" i="21" s="1"/>
  <c r="AM21" i="21" s="1"/>
  <c r="AM23" i="21" s="1"/>
  <c r="AM25" i="21" s="1"/>
  <c r="AM27" i="21" s="1"/>
  <c r="AN12" i="21"/>
  <c r="AB12" i="21"/>
  <c r="P12" i="21"/>
  <c r="D12" i="21"/>
  <c r="AN11" i="21"/>
  <c r="AM11" i="21"/>
  <c r="AB11" i="21"/>
  <c r="AA11" i="21"/>
  <c r="AA13" i="21" s="1"/>
  <c r="AA15" i="21" s="1"/>
  <c r="AA17" i="21" s="1"/>
  <c r="AA19" i="21" s="1"/>
  <c r="AA21" i="21" s="1"/>
  <c r="AA23" i="21" s="1"/>
  <c r="AA25" i="21" s="1"/>
  <c r="AA27" i="21" s="1"/>
  <c r="P11" i="21"/>
  <c r="O11" i="21"/>
  <c r="O13" i="21" s="1"/>
  <c r="O15" i="21" s="1"/>
  <c r="O17" i="21" s="1"/>
  <c r="O19" i="21" s="1"/>
  <c r="O21" i="21" s="1"/>
  <c r="O23" i="21" s="1"/>
  <c r="O25" i="21" s="1"/>
  <c r="O27" i="21" s="1"/>
  <c r="D11" i="21"/>
  <c r="C11" i="21"/>
  <c r="C13" i="21" s="1"/>
  <c r="C15" i="21" s="1"/>
  <c r="C17" i="21" s="1"/>
  <c r="C19" i="21" s="1"/>
  <c r="C21" i="21" s="1"/>
  <c r="C23" i="21" s="1"/>
  <c r="C25" i="21" s="1"/>
  <c r="C27" i="21" s="1"/>
  <c r="N7" i="21"/>
  <c r="Z7" i="21" s="1"/>
  <c r="AN245" i="20"/>
  <c r="AB245" i="20"/>
  <c r="P245" i="20"/>
  <c r="D245" i="20"/>
  <c r="AN244" i="20"/>
  <c r="AB244" i="20"/>
  <c r="P244" i="20"/>
  <c r="D244" i="20"/>
  <c r="AN241" i="20"/>
  <c r="AB241" i="20"/>
  <c r="P241" i="20"/>
  <c r="D241" i="20"/>
  <c r="AN240" i="20"/>
  <c r="AB240" i="20"/>
  <c r="P240" i="20"/>
  <c r="D240" i="20"/>
  <c r="AN237" i="20"/>
  <c r="AB237" i="20"/>
  <c r="P237" i="20"/>
  <c r="D237" i="20"/>
  <c r="AN236" i="20"/>
  <c r="AB236" i="20"/>
  <c r="P236" i="20"/>
  <c r="D236" i="20"/>
  <c r="AN233" i="20"/>
  <c r="AB233" i="20"/>
  <c r="P233" i="20"/>
  <c r="D233" i="20"/>
  <c r="AN232" i="20"/>
  <c r="AB232" i="20"/>
  <c r="P232" i="20"/>
  <c r="D232" i="20"/>
  <c r="AN229" i="20"/>
  <c r="AB229" i="20"/>
  <c r="P229" i="20"/>
  <c r="D229" i="20"/>
  <c r="AN228" i="20"/>
  <c r="AM228" i="20"/>
  <c r="AM230" i="20" s="1"/>
  <c r="AM232" i="20" s="1"/>
  <c r="AM234" i="20" s="1"/>
  <c r="AM236" i="20" s="1"/>
  <c r="AM238" i="20" s="1"/>
  <c r="AM240" i="20" s="1"/>
  <c r="AM242" i="20" s="1"/>
  <c r="AM244" i="20" s="1"/>
  <c r="AB228" i="20"/>
  <c r="AA228" i="20"/>
  <c r="AA230" i="20" s="1"/>
  <c r="AA232" i="20" s="1"/>
  <c r="AA234" i="20" s="1"/>
  <c r="AA236" i="20" s="1"/>
  <c r="AA238" i="20" s="1"/>
  <c r="AA240" i="20" s="1"/>
  <c r="AA242" i="20" s="1"/>
  <c r="AA244" i="20" s="1"/>
  <c r="P228" i="20"/>
  <c r="O228" i="20"/>
  <c r="O230" i="20" s="1"/>
  <c r="O232" i="20" s="1"/>
  <c r="O234" i="20" s="1"/>
  <c r="O236" i="20" s="1"/>
  <c r="O238" i="20" s="1"/>
  <c r="O240" i="20" s="1"/>
  <c r="O242" i="20" s="1"/>
  <c r="O244" i="20" s="1"/>
  <c r="D228" i="20"/>
  <c r="C228" i="20"/>
  <c r="C230" i="20" s="1"/>
  <c r="C232" i="20" s="1"/>
  <c r="C234" i="20" s="1"/>
  <c r="C236" i="20" s="1"/>
  <c r="C238" i="20" s="1"/>
  <c r="C240" i="20" s="1"/>
  <c r="C242" i="20" s="1"/>
  <c r="C244" i="20" s="1"/>
  <c r="AL226" i="20"/>
  <c r="Z226" i="20"/>
  <c r="N226" i="20"/>
  <c r="B226" i="20"/>
  <c r="AN214" i="20"/>
  <c r="AB214" i="20"/>
  <c r="P214" i="20"/>
  <c r="D214" i="20"/>
  <c r="AN213" i="20"/>
  <c r="AB213" i="20"/>
  <c r="P213" i="20"/>
  <c r="D213" i="20"/>
  <c r="AN210" i="20"/>
  <c r="AB210" i="20"/>
  <c r="P210" i="20"/>
  <c r="D210" i="20"/>
  <c r="AN209" i="20"/>
  <c r="AB209" i="20"/>
  <c r="P209" i="20"/>
  <c r="D209" i="20"/>
  <c r="AN206" i="20"/>
  <c r="AB206" i="20"/>
  <c r="P206" i="20"/>
  <c r="D206" i="20"/>
  <c r="AN205" i="20"/>
  <c r="AB205" i="20"/>
  <c r="P205" i="20"/>
  <c r="D205" i="20"/>
  <c r="AN202" i="20"/>
  <c r="AB202" i="20"/>
  <c r="P202" i="20"/>
  <c r="D202" i="20"/>
  <c r="AN201" i="20"/>
  <c r="AB201" i="20"/>
  <c r="P201" i="20"/>
  <c r="D201" i="20"/>
  <c r="AN198" i="20"/>
  <c r="AB198" i="20"/>
  <c r="P198" i="20"/>
  <c r="D198" i="20"/>
  <c r="AN197" i="20"/>
  <c r="AM197" i="20"/>
  <c r="AM199" i="20" s="1"/>
  <c r="AM201" i="20" s="1"/>
  <c r="AM203" i="20" s="1"/>
  <c r="AM205" i="20" s="1"/>
  <c r="AM207" i="20" s="1"/>
  <c r="AM209" i="20" s="1"/>
  <c r="AM211" i="20" s="1"/>
  <c r="AM213" i="20" s="1"/>
  <c r="AB197" i="20"/>
  <c r="AA197" i="20"/>
  <c r="AA199" i="20" s="1"/>
  <c r="AA201" i="20" s="1"/>
  <c r="AA203" i="20" s="1"/>
  <c r="AA205" i="20" s="1"/>
  <c r="AA207" i="20" s="1"/>
  <c r="AA209" i="20" s="1"/>
  <c r="AA211" i="20" s="1"/>
  <c r="AA213" i="20" s="1"/>
  <c r="P197" i="20"/>
  <c r="O197" i="20"/>
  <c r="O199" i="20" s="1"/>
  <c r="O201" i="20" s="1"/>
  <c r="O203" i="20" s="1"/>
  <c r="O205" i="20" s="1"/>
  <c r="O207" i="20" s="1"/>
  <c r="O209" i="20" s="1"/>
  <c r="O211" i="20" s="1"/>
  <c r="O213" i="20" s="1"/>
  <c r="D197" i="20"/>
  <c r="C197" i="20"/>
  <c r="C199" i="20" s="1"/>
  <c r="C201" i="20" s="1"/>
  <c r="C203" i="20" s="1"/>
  <c r="C205" i="20" s="1"/>
  <c r="C207" i="20" s="1"/>
  <c r="C209" i="20" s="1"/>
  <c r="C211" i="20" s="1"/>
  <c r="C213" i="20" s="1"/>
  <c r="AL195" i="20"/>
  <c r="Z195" i="20"/>
  <c r="N195" i="20"/>
  <c r="B195" i="20"/>
  <c r="AN183" i="20"/>
  <c r="AB183" i="20"/>
  <c r="P183" i="20"/>
  <c r="D183" i="20"/>
  <c r="AN182" i="20"/>
  <c r="AB182" i="20"/>
  <c r="P182" i="20"/>
  <c r="D182" i="20"/>
  <c r="AN179" i="20"/>
  <c r="AB179" i="20"/>
  <c r="P179" i="20"/>
  <c r="D179" i="20"/>
  <c r="AN178" i="20"/>
  <c r="AB178" i="20"/>
  <c r="P178" i="20"/>
  <c r="D178" i="20"/>
  <c r="AN175" i="20"/>
  <c r="AB175" i="20"/>
  <c r="P175" i="20"/>
  <c r="D175" i="20"/>
  <c r="AN174" i="20"/>
  <c r="AB174" i="20"/>
  <c r="P174" i="20"/>
  <c r="D174" i="20"/>
  <c r="AN171" i="20"/>
  <c r="AB171" i="20"/>
  <c r="P171" i="20"/>
  <c r="D171" i="20"/>
  <c r="AN170" i="20"/>
  <c r="AB170" i="20"/>
  <c r="P170" i="20"/>
  <c r="D170" i="20"/>
  <c r="AM168" i="20"/>
  <c r="AM170" i="20" s="1"/>
  <c r="AM172" i="20" s="1"/>
  <c r="AM174" i="20" s="1"/>
  <c r="AM176" i="20" s="1"/>
  <c r="AM178" i="20" s="1"/>
  <c r="AM180" i="20" s="1"/>
  <c r="AM182" i="20" s="1"/>
  <c r="O168" i="20"/>
  <c r="O170" i="20" s="1"/>
  <c r="O172" i="20" s="1"/>
  <c r="O174" i="20" s="1"/>
  <c r="O176" i="20" s="1"/>
  <c r="O178" i="20" s="1"/>
  <c r="O180" i="20" s="1"/>
  <c r="O182" i="20" s="1"/>
  <c r="AN167" i="20"/>
  <c r="AB167" i="20"/>
  <c r="P167" i="20"/>
  <c r="D167" i="20"/>
  <c r="AN166" i="20"/>
  <c r="AM166" i="20"/>
  <c r="AB166" i="20"/>
  <c r="AA166" i="20"/>
  <c r="AA168" i="20" s="1"/>
  <c r="AA170" i="20" s="1"/>
  <c r="AA172" i="20" s="1"/>
  <c r="AA174" i="20" s="1"/>
  <c r="AA176" i="20" s="1"/>
  <c r="AA178" i="20" s="1"/>
  <c r="AA180" i="20" s="1"/>
  <c r="AA182" i="20" s="1"/>
  <c r="P166" i="20"/>
  <c r="O166" i="20"/>
  <c r="D166" i="20"/>
  <c r="C166" i="20"/>
  <c r="C168" i="20" s="1"/>
  <c r="C170" i="20" s="1"/>
  <c r="C172" i="20" s="1"/>
  <c r="C174" i="20" s="1"/>
  <c r="C176" i="20" s="1"/>
  <c r="C178" i="20" s="1"/>
  <c r="C180" i="20" s="1"/>
  <c r="C182" i="20" s="1"/>
  <c r="AL164" i="20"/>
  <c r="Z164" i="20"/>
  <c r="N164" i="20"/>
  <c r="B164" i="20"/>
  <c r="AN152" i="20"/>
  <c r="AB152" i="20"/>
  <c r="P152" i="20"/>
  <c r="D152" i="20"/>
  <c r="AN151" i="20"/>
  <c r="AB151" i="20"/>
  <c r="P151" i="20"/>
  <c r="D151" i="20"/>
  <c r="AN148" i="20"/>
  <c r="AB148" i="20"/>
  <c r="P148" i="20"/>
  <c r="D148" i="20"/>
  <c r="AN147" i="20"/>
  <c r="AB147" i="20"/>
  <c r="P147" i="20"/>
  <c r="D147" i="20"/>
  <c r="AN144" i="20"/>
  <c r="AB144" i="20"/>
  <c r="P144" i="20"/>
  <c r="D144" i="20"/>
  <c r="AN143" i="20"/>
  <c r="AB143" i="20"/>
  <c r="P143" i="20"/>
  <c r="D143" i="20"/>
  <c r="AN140" i="20"/>
  <c r="AB140" i="20"/>
  <c r="P140" i="20"/>
  <c r="D140" i="20"/>
  <c r="AN139" i="20"/>
  <c r="AB139" i="20"/>
  <c r="P139" i="20"/>
  <c r="D139" i="20"/>
  <c r="AM137" i="20"/>
  <c r="AM139" i="20" s="1"/>
  <c r="AM141" i="20" s="1"/>
  <c r="AM143" i="20" s="1"/>
  <c r="AM145" i="20" s="1"/>
  <c r="AM147" i="20" s="1"/>
  <c r="AM149" i="20" s="1"/>
  <c r="AM151" i="20" s="1"/>
  <c r="O137" i="20"/>
  <c r="O139" i="20" s="1"/>
  <c r="O141" i="20" s="1"/>
  <c r="O143" i="20" s="1"/>
  <c r="O145" i="20" s="1"/>
  <c r="O147" i="20" s="1"/>
  <c r="O149" i="20" s="1"/>
  <c r="O151" i="20" s="1"/>
  <c r="AN136" i="20"/>
  <c r="AB136" i="20"/>
  <c r="P136" i="20"/>
  <c r="D136" i="20"/>
  <c r="AN135" i="20"/>
  <c r="AM135" i="20"/>
  <c r="AB135" i="20"/>
  <c r="AA135" i="20"/>
  <c r="AA137" i="20" s="1"/>
  <c r="AA139" i="20" s="1"/>
  <c r="AA141" i="20" s="1"/>
  <c r="AA143" i="20" s="1"/>
  <c r="AA145" i="20" s="1"/>
  <c r="AA147" i="20" s="1"/>
  <c r="AA149" i="20" s="1"/>
  <c r="AA151" i="20" s="1"/>
  <c r="P135" i="20"/>
  <c r="O135" i="20"/>
  <c r="D135" i="20"/>
  <c r="C135" i="20"/>
  <c r="C137" i="20" s="1"/>
  <c r="C139" i="20" s="1"/>
  <c r="C141" i="20" s="1"/>
  <c r="C143" i="20" s="1"/>
  <c r="C145" i="20" s="1"/>
  <c r="C147" i="20" s="1"/>
  <c r="C149" i="20" s="1"/>
  <c r="C151" i="20" s="1"/>
  <c r="AN121" i="20"/>
  <c r="AB121" i="20"/>
  <c r="P121" i="20"/>
  <c r="D121" i="20"/>
  <c r="AN120" i="20"/>
  <c r="AB120" i="20"/>
  <c r="P120" i="20"/>
  <c r="D120" i="20"/>
  <c r="AN117" i="20"/>
  <c r="AB117" i="20"/>
  <c r="P117" i="20"/>
  <c r="D117" i="20"/>
  <c r="AN116" i="20"/>
  <c r="AB116" i="20"/>
  <c r="P116" i="20"/>
  <c r="D116" i="20"/>
  <c r="AN113" i="20"/>
  <c r="AB113" i="20"/>
  <c r="P113" i="20"/>
  <c r="D113" i="20"/>
  <c r="AN112" i="20"/>
  <c r="AB112" i="20"/>
  <c r="P112" i="20"/>
  <c r="D112" i="20"/>
  <c r="AN109" i="20"/>
  <c r="AB109" i="20"/>
  <c r="P109" i="20"/>
  <c r="D109" i="20"/>
  <c r="AN108" i="20"/>
  <c r="AB108" i="20"/>
  <c r="P108" i="20"/>
  <c r="D108" i="20"/>
  <c r="AM106" i="20"/>
  <c r="AM108" i="20" s="1"/>
  <c r="AM110" i="20" s="1"/>
  <c r="AM112" i="20" s="1"/>
  <c r="AM114" i="20" s="1"/>
  <c r="AM116" i="20" s="1"/>
  <c r="AM118" i="20" s="1"/>
  <c r="AM120" i="20" s="1"/>
  <c r="O106" i="20"/>
  <c r="O108" i="20" s="1"/>
  <c r="O110" i="20" s="1"/>
  <c r="O112" i="20" s="1"/>
  <c r="O114" i="20" s="1"/>
  <c r="O116" i="20" s="1"/>
  <c r="O118" i="20" s="1"/>
  <c r="O120" i="20" s="1"/>
  <c r="AN105" i="20"/>
  <c r="AB105" i="20"/>
  <c r="P105" i="20"/>
  <c r="D105" i="20"/>
  <c r="AN104" i="20"/>
  <c r="AM104" i="20"/>
  <c r="AB104" i="20"/>
  <c r="AA104" i="20"/>
  <c r="AA106" i="20" s="1"/>
  <c r="AA108" i="20" s="1"/>
  <c r="AA110" i="20" s="1"/>
  <c r="AA112" i="20" s="1"/>
  <c r="AA114" i="20" s="1"/>
  <c r="AA116" i="20" s="1"/>
  <c r="AA118" i="20" s="1"/>
  <c r="AA120" i="20" s="1"/>
  <c r="P104" i="20"/>
  <c r="O104" i="20"/>
  <c r="D104" i="20"/>
  <c r="C104" i="20"/>
  <c r="C106" i="20" s="1"/>
  <c r="C108" i="20" s="1"/>
  <c r="C110" i="20" s="1"/>
  <c r="C112" i="20" s="1"/>
  <c r="C114" i="20" s="1"/>
  <c r="C116" i="20" s="1"/>
  <c r="C118" i="20" s="1"/>
  <c r="C120" i="20" s="1"/>
  <c r="AL102" i="20"/>
  <c r="Z102" i="20"/>
  <c r="N102" i="20"/>
  <c r="B102" i="20"/>
  <c r="B100" i="20"/>
  <c r="B131" i="20" s="1"/>
  <c r="AL99" i="20"/>
  <c r="AL130" i="20" s="1"/>
  <c r="Z99" i="20"/>
  <c r="Z130" i="20" s="1"/>
  <c r="N99" i="20"/>
  <c r="N130" i="20" s="1"/>
  <c r="B99" i="20"/>
  <c r="B130" i="20" s="1"/>
  <c r="AN90" i="20"/>
  <c r="AB90" i="20"/>
  <c r="P90" i="20"/>
  <c r="D90" i="20"/>
  <c r="AN89" i="20"/>
  <c r="AB89" i="20"/>
  <c r="P89" i="20"/>
  <c r="D89" i="20"/>
  <c r="AN86" i="20"/>
  <c r="AB86" i="20"/>
  <c r="P86" i="20"/>
  <c r="D86" i="20"/>
  <c r="AN85" i="20"/>
  <c r="AB85" i="20"/>
  <c r="P85" i="20"/>
  <c r="D85" i="20"/>
  <c r="AN82" i="20"/>
  <c r="AB82" i="20"/>
  <c r="P82" i="20"/>
  <c r="D82" i="20"/>
  <c r="AN81" i="20"/>
  <c r="AB81" i="20"/>
  <c r="P81" i="20"/>
  <c r="D81" i="20"/>
  <c r="AN78" i="20"/>
  <c r="AB78" i="20"/>
  <c r="P78" i="20"/>
  <c r="D78" i="20"/>
  <c r="AN77" i="20"/>
  <c r="AB77" i="20"/>
  <c r="P77" i="20"/>
  <c r="D77" i="20"/>
  <c r="AM75" i="20"/>
  <c r="AM77" i="20" s="1"/>
  <c r="AM79" i="20" s="1"/>
  <c r="AM81" i="20" s="1"/>
  <c r="AM83" i="20" s="1"/>
  <c r="AM85" i="20" s="1"/>
  <c r="AM87" i="20" s="1"/>
  <c r="AM89" i="20" s="1"/>
  <c r="O75" i="20"/>
  <c r="O77" i="20" s="1"/>
  <c r="O79" i="20" s="1"/>
  <c r="O81" i="20" s="1"/>
  <c r="O83" i="20" s="1"/>
  <c r="O85" i="20" s="1"/>
  <c r="O87" i="20" s="1"/>
  <c r="O89" i="20" s="1"/>
  <c r="AN74" i="20"/>
  <c r="AB74" i="20"/>
  <c r="P74" i="20"/>
  <c r="D74" i="20"/>
  <c r="AN73" i="20"/>
  <c r="AM73" i="20"/>
  <c r="AB73" i="20"/>
  <c r="AA73" i="20"/>
  <c r="AA75" i="20" s="1"/>
  <c r="AA77" i="20" s="1"/>
  <c r="AA79" i="20" s="1"/>
  <c r="AA81" i="20" s="1"/>
  <c r="AA83" i="20" s="1"/>
  <c r="AA85" i="20" s="1"/>
  <c r="AA87" i="20" s="1"/>
  <c r="AA89" i="20" s="1"/>
  <c r="P73" i="20"/>
  <c r="O73" i="20"/>
  <c r="D73" i="20"/>
  <c r="C73" i="20"/>
  <c r="C75" i="20" s="1"/>
  <c r="C77" i="20" s="1"/>
  <c r="C79" i="20" s="1"/>
  <c r="C81" i="20" s="1"/>
  <c r="C83" i="20" s="1"/>
  <c r="C85" i="20" s="1"/>
  <c r="C87" i="20" s="1"/>
  <c r="C89" i="20" s="1"/>
  <c r="AL71" i="20"/>
  <c r="Z71" i="20"/>
  <c r="N71" i="20"/>
  <c r="B71" i="20"/>
  <c r="B69" i="20"/>
  <c r="AL68" i="20"/>
  <c r="Z68" i="20"/>
  <c r="N68" i="20"/>
  <c r="B68" i="20"/>
  <c r="AN59" i="20"/>
  <c r="AB59" i="20"/>
  <c r="P59" i="20"/>
  <c r="D59" i="20"/>
  <c r="AN58" i="20"/>
  <c r="AB58" i="20"/>
  <c r="P58" i="20"/>
  <c r="D58" i="20"/>
  <c r="AN55" i="20"/>
  <c r="AB55" i="20"/>
  <c r="P55" i="20"/>
  <c r="D55" i="20"/>
  <c r="AN54" i="20"/>
  <c r="AB54" i="20"/>
  <c r="P54" i="20"/>
  <c r="D54" i="20"/>
  <c r="AN51" i="20"/>
  <c r="AB51" i="20"/>
  <c r="P51" i="20"/>
  <c r="D51" i="20"/>
  <c r="AN50" i="20"/>
  <c r="AB50" i="20"/>
  <c r="P50" i="20"/>
  <c r="D50" i="20"/>
  <c r="AN47" i="20"/>
  <c r="AB47" i="20"/>
  <c r="P47" i="20"/>
  <c r="D47" i="20"/>
  <c r="AN46" i="20"/>
  <c r="AB46" i="20"/>
  <c r="P46" i="20"/>
  <c r="D46" i="20"/>
  <c r="AN43" i="20"/>
  <c r="AB43" i="20"/>
  <c r="P43" i="20"/>
  <c r="D43" i="20"/>
  <c r="AN42" i="20"/>
  <c r="AM42" i="20"/>
  <c r="AM44" i="20" s="1"/>
  <c r="AM46" i="20" s="1"/>
  <c r="AM48" i="20" s="1"/>
  <c r="AM50" i="20" s="1"/>
  <c r="AM52" i="20" s="1"/>
  <c r="AM54" i="20" s="1"/>
  <c r="AM56" i="20" s="1"/>
  <c r="AM58" i="20" s="1"/>
  <c r="AB42" i="20"/>
  <c r="AA42" i="20"/>
  <c r="AA44" i="20" s="1"/>
  <c r="AA46" i="20" s="1"/>
  <c r="AA48" i="20" s="1"/>
  <c r="AA50" i="20" s="1"/>
  <c r="AA52" i="20" s="1"/>
  <c r="AA54" i="20" s="1"/>
  <c r="AA56" i="20" s="1"/>
  <c r="AA58" i="20" s="1"/>
  <c r="P42" i="20"/>
  <c r="O42" i="20"/>
  <c r="O44" i="20" s="1"/>
  <c r="O46" i="20" s="1"/>
  <c r="O48" i="20" s="1"/>
  <c r="O50" i="20" s="1"/>
  <c r="O52" i="20" s="1"/>
  <c r="O54" i="20" s="1"/>
  <c r="O56" i="20" s="1"/>
  <c r="O58" i="20" s="1"/>
  <c r="D42" i="20"/>
  <c r="C42" i="20"/>
  <c r="C44" i="20" s="1"/>
  <c r="C46" i="20" s="1"/>
  <c r="C48" i="20" s="1"/>
  <c r="C50" i="20" s="1"/>
  <c r="C52" i="20" s="1"/>
  <c r="C54" i="20" s="1"/>
  <c r="C56" i="20" s="1"/>
  <c r="C58" i="20" s="1"/>
  <c r="AL40" i="20"/>
  <c r="Z40" i="20"/>
  <c r="N40" i="20"/>
  <c r="B40" i="20"/>
  <c r="B38" i="20"/>
  <c r="AL37" i="20"/>
  <c r="Z37" i="20"/>
  <c r="N37" i="20"/>
  <c r="B37" i="20"/>
  <c r="AN28" i="20"/>
  <c r="AB28" i="20"/>
  <c r="P28" i="20"/>
  <c r="D28" i="20"/>
  <c r="AN27" i="20"/>
  <c r="AB27" i="20"/>
  <c r="P27" i="20"/>
  <c r="D27" i="20"/>
  <c r="AN24" i="20"/>
  <c r="AB24" i="20"/>
  <c r="P24" i="20"/>
  <c r="D24" i="20"/>
  <c r="AN23" i="20"/>
  <c r="AB23" i="20"/>
  <c r="P23" i="20"/>
  <c r="D23" i="20"/>
  <c r="AN20" i="20"/>
  <c r="AB20" i="20"/>
  <c r="P20" i="20"/>
  <c r="D20" i="20"/>
  <c r="AN19" i="20"/>
  <c r="AB19" i="20"/>
  <c r="P19" i="20"/>
  <c r="D19" i="20"/>
  <c r="AN16" i="20"/>
  <c r="AB16" i="20"/>
  <c r="P16" i="20"/>
  <c r="D16" i="20"/>
  <c r="AN15" i="20"/>
  <c r="AB15" i="20"/>
  <c r="P15" i="20"/>
  <c r="D15" i="20"/>
  <c r="AN12" i="20"/>
  <c r="AB12" i="20"/>
  <c r="P12" i="20"/>
  <c r="D12" i="20"/>
  <c r="AN11" i="20"/>
  <c r="AM11" i="20"/>
  <c r="AM13" i="20" s="1"/>
  <c r="AM15" i="20" s="1"/>
  <c r="AM17" i="20" s="1"/>
  <c r="AM19" i="20" s="1"/>
  <c r="AM21" i="20" s="1"/>
  <c r="AM23" i="20" s="1"/>
  <c r="AM25" i="20" s="1"/>
  <c r="AM27" i="20" s="1"/>
  <c r="AB11" i="20"/>
  <c r="AA11" i="20"/>
  <c r="AA13" i="20" s="1"/>
  <c r="AA15" i="20" s="1"/>
  <c r="AA17" i="20" s="1"/>
  <c r="AA19" i="20" s="1"/>
  <c r="AA21" i="20" s="1"/>
  <c r="AA23" i="20" s="1"/>
  <c r="AA25" i="20" s="1"/>
  <c r="AA27" i="20" s="1"/>
  <c r="P11" i="20"/>
  <c r="O11" i="20"/>
  <c r="O13" i="20" s="1"/>
  <c r="O15" i="20" s="1"/>
  <c r="O17" i="20" s="1"/>
  <c r="O19" i="20" s="1"/>
  <c r="O21" i="20" s="1"/>
  <c r="O23" i="20" s="1"/>
  <c r="O25" i="20" s="1"/>
  <c r="O27" i="20" s="1"/>
  <c r="D11" i="20"/>
  <c r="C11" i="20"/>
  <c r="C13" i="20" s="1"/>
  <c r="C15" i="20" s="1"/>
  <c r="C17" i="20" s="1"/>
  <c r="C19" i="20" s="1"/>
  <c r="C21" i="20" s="1"/>
  <c r="C23" i="20" s="1"/>
  <c r="C25" i="20" s="1"/>
  <c r="C27" i="20" s="1"/>
  <c r="Z7" i="20"/>
  <c r="N7" i="20"/>
  <c r="AN245" i="19"/>
  <c r="AB245" i="19"/>
  <c r="P245" i="19"/>
  <c r="D245" i="19"/>
  <c r="AN244" i="19"/>
  <c r="AB244" i="19"/>
  <c r="P244" i="19"/>
  <c r="D244" i="19"/>
  <c r="AN241" i="19"/>
  <c r="AB241" i="19"/>
  <c r="P241" i="19"/>
  <c r="D241" i="19"/>
  <c r="AN240" i="19"/>
  <c r="AB240" i="19"/>
  <c r="P240" i="19"/>
  <c r="D240" i="19"/>
  <c r="AN237" i="19"/>
  <c r="AB237" i="19"/>
  <c r="P237" i="19"/>
  <c r="D237" i="19"/>
  <c r="AN236" i="19"/>
  <c r="AB236" i="19"/>
  <c r="P236" i="19"/>
  <c r="D236" i="19"/>
  <c r="AN233" i="19"/>
  <c r="AB233" i="19"/>
  <c r="P233" i="19"/>
  <c r="D233" i="19"/>
  <c r="AN232" i="19"/>
  <c r="AB232" i="19"/>
  <c r="P232" i="19"/>
  <c r="D232" i="19"/>
  <c r="AM230" i="19"/>
  <c r="AM232" i="19" s="1"/>
  <c r="AM234" i="19" s="1"/>
  <c r="AM236" i="19" s="1"/>
  <c r="AM238" i="19" s="1"/>
  <c r="AM240" i="19" s="1"/>
  <c r="AM242" i="19" s="1"/>
  <c r="AM244" i="19" s="1"/>
  <c r="O230" i="19"/>
  <c r="O232" i="19" s="1"/>
  <c r="O234" i="19" s="1"/>
  <c r="O236" i="19" s="1"/>
  <c r="O238" i="19" s="1"/>
  <c r="O240" i="19" s="1"/>
  <c r="O242" i="19" s="1"/>
  <c r="O244" i="19" s="1"/>
  <c r="AN229" i="19"/>
  <c r="AB229" i="19"/>
  <c r="P229" i="19"/>
  <c r="D229" i="19"/>
  <c r="AN228" i="19"/>
  <c r="AM228" i="19"/>
  <c r="AB228" i="19"/>
  <c r="AA228" i="19"/>
  <c r="AA230" i="19" s="1"/>
  <c r="AA232" i="19" s="1"/>
  <c r="AA234" i="19" s="1"/>
  <c r="AA236" i="19" s="1"/>
  <c r="AA238" i="19" s="1"/>
  <c r="AA240" i="19" s="1"/>
  <c r="AA242" i="19" s="1"/>
  <c r="AA244" i="19" s="1"/>
  <c r="P228" i="19"/>
  <c r="O228" i="19"/>
  <c r="D228" i="19"/>
  <c r="C228" i="19"/>
  <c r="C230" i="19" s="1"/>
  <c r="C232" i="19" s="1"/>
  <c r="C234" i="19" s="1"/>
  <c r="C236" i="19" s="1"/>
  <c r="C238" i="19" s="1"/>
  <c r="C240" i="19" s="1"/>
  <c r="C242" i="19" s="1"/>
  <c r="C244" i="19" s="1"/>
  <c r="AL226" i="19"/>
  <c r="Z226" i="19"/>
  <c r="N226" i="19"/>
  <c r="B226" i="19"/>
  <c r="AN214" i="19"/>
  <c r="AB214" i="19"/>
  <c r="P214" i="19"/>
  <c r="D214" i="19"/>
  <c r="AN213" i="19"/>
  <c r="AB213" i="19"/>
  <c r="P213" i="19"/>
  <c r="D213" i="19"/>
  <c r="AN210" i="19"/>
  <c r="AB210" i="19"/>
  <c r="P210" i="19"/>
  <c r="D210" i="19"/>
  <c r="AN209" i="19"/>
  <c r="AB209" i="19"/>
  <c r="P209" i="19"/>
  <c r="D209" i="19"/>
  <c r="AN206" i="19"/>
  <c r="AB206" i="19"/>
  <c r="P206" i="19"/>
  <c r="D206" i="19"/>
  <c r="AN205" i="19"/>
  <c r="AB205" i="19"/>
  <c r="P205" i="19"/>
  <c r="D205" i="19"/>
  <c r="AN202" i="19"/>
  <c r="AB202" i="19"/>
  <c r="P202" i="19"/>
  <c r="D202" i="19"/>
  <c r="AN201" i="19"/>
  <c r="AB201" i="19"/>
  <c r="P201" i="19"/>
  <c r="D201" i="19"/>
  <c r="AM199" i="19"/>
  <c r="AM201" i="19" s="1"/>
  <c r="AM203" i="19" s="1"/>
  <c r="AM205" i="19" s="1"/>
  <c r="AM207" i="19" s="1"/>
  <c r="AM209" i="19" s="1"/>
  <c r="AM211" i="19" s="1"/>
  <c r="AM213" i="19" s="1"/>
  <c r="O199" i="19"/>
  <c r="O201" i="19" s="1"/>
  <c r="O203" i="19" s="1"/>
  <c r="O205" i="19" s="1"/>
  <c r="O207" i="19" s="1"/>
  <c r="O209" i="19" s="1"/>
  <c r="O211" i="19" s="1"/>
  <c r="O213" i="19" s="1"/>
  <c r="AN198" i="19"/>
  <c r="AB198" i="19"/>
  <c r="P198" i="19"/>
  <c r="D198" i="19"/>
  <c r="AN197" i="19"/>
  <c r="AM197" i="19"/>
  <c r="AB197" i="19"/>
  <c r="AA197" i="19"/>
  <c r="AA199" i="19" s="1"/>
  <c r="AA201" i="19" s="1"/>
  <c r="AA203" i="19" s="1"/>
  <c r="AA205" i="19" s="1"/>
  <c r="AA207" i="19" s="1"/>
  <c r="AA209" i="19" s="1"/>
  <c r="AA211" i="19" s="1"/>
  <c r="AA213" i="19" s="1"/>
  <c r="P197" i="19"/>
  <c r="O197" i="19"/>
  <c r="D197" i="19"/>
  <c r="C197" i="19"/>
  <c r="C199" i="19" s="1"/>
  <c r="C201" i="19" s="1"/>
  <c r="C203" i="19" s="1"/>
  <c r="C205" i="19" s="1"/>
  <c r="C207" i="19" s="1"/>
  <c r="C209" i="19" s="1"/>
  <c r="C211" i="19" s="1"/>
  <c r="C213" i="19" s="1"/>
  <c r="AL195" i="19"/>
  <c r="Z195" i="19"/>
  <c r="N195" i="19"/>
  <c r="B195" i="19"/>
  <c r="AN183" i="19"/>
  <c r="AB183" i="19"/>
  <c r="P183" i="19"/>
  <c r="D183" i="19"/>
  <c r="AN182" i="19"/>
  <c r="AB182" i="19"/>
  <c r="P182" i="19"/>
  <c r="D182" i="19"/>
  <c r="AN179" i="19"/>
  <c r="AB179" i="19"/>
  <c r="P179" i="19"/>
  <c r="D179" i="19"/>
  <c r="AN178" i="19"/>
  <c r="AB178" i="19"/>
  <c r="P178" i="19"/>
  <c r="D178" i="19"/>
  <c r="AN175" i="19"/>
  <c r="AB175" i="19"/>
  <c r="P175" i="19"/>
  <c r="D175" i="19"/>
  <c r="AN174" i="19"/>
  <c r="AB174" i="19"/>
  <c r="P174" i="19"/>
  <c r="D174" i="19"/>
  <c r="AN171" i="19"/>
  <c r="AB171" i="19"/>
  <c r="P171" i="19"/>
  <c r="D171" i="19"/>
  <c r="AN170" i="19"/>
  <c r="AB170" i="19"/>
  <c r="P170" i="19"/>
  <c r="D170" i="19"/>
  <c r="AM168" i="19"/>
  <c r="AM170" i="19" s="1"/>
  <c r="AM172" i="19" s="1"/>
  <c r="AM174" i="19" s="1"/>
  <c r="AM176" i="19" s="1"/>
  <c r="AM178" i="19" s="1"/>
  <c r="AM180" i="19" s="1"/>
  <c r="AM182" i="19" s="1"/>
  <c r="O168" i="19"/>
  <c r="O170" i="19" s="1"/>
  <c r="O172" i="19" s="1"/>
  <c r="O174" i="19" s="1"/>
  <c r="O176" i="19" s="1"/>
  <c r="O178" i="19" s="1"/>
  <c r="O180" i="19" s="1"/>
  <c r="O182" i="19" s="1"/>
  <c r="AN167" i="19"/>
  <c r="AB167" i="19"/>
  <c r="P167" i="19"/>
  <c r="D167" i="19"/>
  <c r="AN166" i="19"/>
  <c r="AM166" i="19"/>
  <c r="AB166" i="19"/>
  <c r="AA166" i="19"/>
  <c r="AA168" i="19" s="1"/>
  <c r="AA170" i="19" s="1"/>
  <c r="AA172" i="19" s="1"/>
  <c r="AA174" i="19" s="1"/>
  <c r="AA176" i="19" s="1"/>
  <c r="AA178" i="19" s="1"/>
  <c r="AA180" i="19" s="1"/>
  <c r="AA182" i="19" s="1"/>
  <c r="P166" i="19"/>
  <c r="O166" i="19"/>
  <c r="D166" i="19"/>
  <c r="C166" i="19"/>
  <c r="C168" i="19" s="1"/>
  <c r="C170" i="19" s="1"/>
  <c r="C172" i="19" s="1"/>
  <c r="C174" i="19" s="1"/>
  <c r="C176" i="19" s="1"/>
  <c r="C178" i="19" s="1"/>
  <c r="C180" i="19" s="1"/>
  <c r="C182" i="19" s="1"/>
  <c r="AL164" i="19"/>
  <c r="Z164" i="19"/>
  <c r="N164" i="19"/>
  <c r="B164" i="19"/>
  <c r="AN152" i="19"/>
  <c r="AB152" i="19"/>
  <c r="P152" i="19"/>
  <c r="D152" i="19"/>
  <c r="AN151" i="19"/>
  <c r="AB151" i="19"/>
  <c r="P151" i="19"/>
  <c r="D151" i="19"/>
  <c r="AN148" i="19"/>
  <c r="AB148" i="19"/>
  <c r="P148" i="19"/>
  <c r="D148" i="19"/>
  <c r="AN147" i="19"/>
  <c r="AB147" i="19"/>
  <c r="P147" i="19"/>
  <c r="D147" i="19"/>
  <c r="AN144" i="19"/>
  <c r="AB144" i="19"/>
  <c r="P144" i="19"/>
  <c r="D144" i="19"/>
  <c r="AN143" i="19"/>
  <c r="AB143" i="19"/>
  <c r="P143" i="19"/>
  <c r="D143" i="19"/>
  <c r="AN140" i="19"/>
  <c r="AB140" i="19"/>
  <c r="P140" i="19"/>
  <c r="D140" i="19"/>
  <c r="AN139" i="19"/>
  <c r="AB139" i="19"/>
  <c r="P139" i="19"/>
  <c r="D139" i="19"/>
  <c r="AM137" i="19"/>
  <c r="AM139" i="19" s="1"/>
  <c r="AM141" i="19" s="1"/>
  <c r="AM143" i="19" s="1"/>
  <c r="AM145" i="19" s="1"/>
  <c r="AM147" i="19" s="1"/>
  <c r="AM149" i="19" s="1"/>
  <c r="AM151" i="19" s="1"/>
  <c r="O137" i="19"/>
  <c r="O139" i="19" s="1"/>
  <c r="O141" i="19" s="1"/>
  <c r="O143" i="19" s="1"/>
  <c r="O145" i="19" s="1"/>
  <c r="O147" i="19" s="1"/>
  <c r="O149" i="19" s="1"/>
  <c r="O151" i="19" s="1"/>
  <c r="AN136" i="19"/>
  <c r="AB136" i="19"/>
  <c r="P136" i="19"/>
  <c r="D136" i="19"/>
  <c r="AN135" i="19"/>
  <c r="AM135" i="19"/>
  <c r="AB135" i="19"/>
  <c r="AA135" i="19"/>
  <c r="AA137" i="19" s="1"/>
  <c r="AA139" i="19" s="1"/>
  <c r="AA141" i="19" s="1"/>
  <c r="AA143" i="19" s="1"/>
  <c r="AA145" i="19" s="1"/>
  <c r="AA147" i="19" s="1"/>
  <c r="AA149" i="19" s="1"/>
  <c r="AA151" i="19" s="1"/>
  <c r="P135" i="19"/>
  <c r="O135" i="19"/>
  <c r="D135" i="19"/>
  <c r="C135" i="19"/>
  <c r="C137" i="19" s="1"/>
  <c r="C139" i="19" s="1"/>
  <c r="C141" i="19" s="1"/>
  <c r="C143" i="19" s="1"/>
  <c r="C145" i="19" s="1"/>
  <c r="C147" i="19" s="1"/>
  <c r="C149" i="19" s="1"/>
  <c r="C151" i="19" s="1"/>
  <c r="AN121" i="19"/>
  <c r="AB121" i="19"/>
  <c r="P121" i="19"/>
  <c r="D121" i="19"/>
  <c r="AN120" i="19"/>
  <c r="AB120" i="19"/>
  <c r="P120" i="19"/>
  <c r="D120" i="19"/>
  <c r="AN117" i="19"/>
  <c r="AB117" i="19"/>
  <c r="P117" i="19"/>
  <c r="D117" i="19"/>
  <c r="AN116" i="19"/>
  <c r="AB116" i="19"/>
  <c r="P116" i="19"/>
  <c r="D116" i="19"/>
  <c r="AN113" i="19"/>
  <c r="AB113" i="19"/>
  <c r="P113" i="19"/>
  <c r="D113" i="19"/>
  <c r="AN112" i="19"/>
  <c r="AB112" i="19"/>
  <c r="P112" i="19"/>
  <c r="D112" i="19"/>
  <c r="AN109" i="19"/>
  <c r="AB109" i="19"/>
  <c r="P109" i="19"/>
  <c r="D109" i="19"/>
  <c r="AN108" i="19"/>
  <c r="AB108" i="19"/>
  <c r="P108" i="19"/>
  <c r="D108" i="19"/>
  <c r="AM106" i="19"/>
  <c r="AM108" i="19" s="1"/>
  <c r="AM110" i="19" s="1"/>
  <c r="AM112" i="19" s="1"/>
  <c r="AM114" i="19" s="1"/>
  <c r="AM116" i="19" s="1"/>
  <c r="AM118" i="19" s="1"/>
  <c r="AM120" i="19" s="1"/>
  <c r="O106" i="19"/>
  <c r="O108" i="19" s="1"/>
  <c r="O110" i="19" s="1"/>
  <c r="O112" i="19" s="1"/>
  <c r="O114" i="19" s="1"/>
  <c r="O116" i="19" s="1"/>
  <c r="O118" i="19" s="1"/>
  <c r="O120" i="19" s="1"/>
  <c r="AN105" i="19"/>
  <c r="AB105" i="19"/>
  <c r="P105" i="19"/>
  <c r="D105" i="19"/>
  <c r="AN104" i="19"/>
  <c r="AM104" i="19"/>
  <c r="AB104" i="19"/>
  <c r="AA104" i="19"/>
  <c r="AA106" i="19" s="1"/>
  <c r="AA108" i="19" s="1"/>
  <c r="AA110" i="19" s="1"/>
  <c r="AA112" i="19" s="1"/>
  <c r="AA114" i="19" s="1"/>
  <c r="AA116" i="19" s="1"/>
  <c r="AA118" i="19" s="1"/>
  <c r="AA120" i="19" s="1"/>
  <c r="P104" i="19"/>
  <c r="O104" i="19"/>
  <c r="D104" i="19"/>
  <c r="C104" i="19"/>
  <c r="C106" i="19" s="1"/>
  <c r="C108" i="19" s="1"/>
  <c r="C110" i="19" s="1"/>
  <c r="C112" i="19" s="1"/>
  <c r="C114" i="19" s="1"/>
  <c r="C116" i="19" s="1"/>
  <c r="C118" i="19" s="1"/>
  <c r="C120" i="19" s="1"/>
  <c r="AL102" i="19"/>
  <c r="Z102" i="19"/>
  <c r="N102" i="19"/>
  <c r="B102" i="19"/>
  <c r="B100" i="19"/>
  <c r="B131" i="19" s="1"/>
  <c r="AL99" i="19"/>
  <c r="AL130" i="19" s="1"/>
  <c r="Z99" i="19"/>
  <c r="Z130" i="19" s="1"/>
  <c r="N99" i="19"/>
  <c r="N130" i="19" s="1"/>
  <c r="B99" i="19"/>
  <c r="B130" i="19" s="1"/>
  <c r="AN90" i="19"/>
  <c r="AB90" i="19"/>
  <c r="P90" i="19"/>
  <c r="D90" i="19"/>
  <c r="AN89" i="19"/>
  <c r="AB89" i="19"/>
  <c r="P89" i="19"/>
  <c r="D89" i="19"/>
  <c r="AN86" i="19"/>
  <c r="AB86" i="19"/>
  <c r="P86" i="19"/>
  <c r="D86" i="19"/>
  <c r="AN85" i="19"/>
  <c r="AB85" i="19"/>
  <c r="P85" i="19"/>
  <c r="D85" i="19"/>
  <c r="AN82" i="19"/>
  <c r="AB82" i="19"/>
  <c r="P82" i="19"/>
  <c r="D82" i="19"/>
  <c r="AN81" i="19"/>
  <c r="AB81" i="19"/>
  <c r="P81" i="19"/>
  <c r="D81" i="19"/>
  <c r="AN78" i="19"/>
  <c r="AB78" i="19"/>
  <c r="P78" i="19"/>
  <c r="D78" i="19"/>
  <c r="AN77" i="19"/>
  <c r="AB77" i="19"/>
  <c r="P77" i="19"/>
  <c r="D77" i="19"/>
  <c r="AM75" i="19"/>
  <c r="AM77" i="19" s="1"/>
  <c r="AM79" i="19" s="1"/>
  <c r="AM81" i="19" s="1"/>
  <c r="AM83" i="19" s="1"/>
  <c r="AM85" i="19" s="1"/>
  <c r="AM87" i="19" s="1"/>
  <c r="AM89" i="19" s="1"/>
  <c r="O75" i="19"/>
  <c r="O77" i="19" s="1"/>
  <c r="O79" i="19" s="1"/>
  <c r="O81" i="19" s="1"/>
  <c r="O83" i="19" s="1"/>
  <c r="O85" i="19" s="1"/>
  <c r="O87" i="19" s="1"/>
  <c r="O89" i="19" s="1"/>
  <c r="AN74" i="19"/>
  <c r="AB74" i="19"/>
  <c r="P74" i="19"/>
  <c r="D74" i="19"/>
  <c r="AN73" i="19"/>
  <c r="AM73" i="19"/>
  <c r="AB73" i="19"/>
  <c r="AA73" i="19"/>
  <c r="AA75" i="19" s="1"/>
  <c r="AA77" i="19" s="1"/>
  <c r="AA79" i="19" s="1"/>
  <c r="AA81" i="19" s="1"/>
  <c r="AA83" i="19" s="1"/>
  <c r="AA85" i="19" s="1"/>
  <c r="AA87" i="19" s="1"/>
  <c r="AA89" i="19" s="1"/>
  <c r="P73" i="19"/>
  <c r="O73" i="19"/>
  <c r="D73" i="19"/>
  <c r="C73" i="19"/>
  <c r="C75" i="19" s="1"/>
  <c r="C77" i="19" s="1"/>
  <c r="C79" i="19" s="1"/>
  <c r="C81" i="19" s="1"/>
  <c r="C83" i="19" s="1"/>
  <c r="C85" i="19" s="1"/>
  <c r="C87" i="19" s="1"/>
  <c r="C89" i="19" s="1"/>
  <c r="AL71" i="19"/>
  <c r="Z71" i="19"/>
  <c r="N71" i="19"/>
  <c r="B71" i="19"/>
  <c r="B69" i="19"/>
  <c r="AL68" i="19"/>
  <c r="Z68" i="19"/>
  <c r="N68" i="19"/>
  <c r="B68" i="19"/>
  <c r="AN59" i="19"/>
  <c r="AB59" i="19"/>
  <c r="P59" i="19"/>
  <c r="D59" i="19"/>
  <c r="AN58" i="19"/>
  <c r="AB58" i="19"/>
  <c r="P58" i="19"/>
  <c r="D58" i="19"/>
  <c r="AN55" i="19"/>
  <c r="AB55" i="19"/>
  <c r="P55" i="19"/>
  <c r="D55" i="19"/>
  <c r="AN54" i="19"/>
  <c r="AB54" i="19"/>
  <c r="P54" i="19"/>
  <c r="D54" i="19"/>
  <c r="AN51" i="19"/>
  <c r="AB51" i="19"/>
  <c r="P51" i="19"/>
  <c r="D51" i="19"/>
  <c r="AN50" i="19"/>
  <c r="AB50" i="19"/>
  <c r="P50" i="19"/>
  <c r="D50" i="19"/>
  <c r="AN47" i="19"/>
  <c r="AB47" i="19"/>
  <c r="P47" i="19"/>
  <c r="D47" i="19"/>
  <c r="AN46" i="19"/>
  <c r="AB46" i="19"/>
  <c r="P46" i="19"/>
  <c r="D46" i="19"/>
  <c r="AM44" i="19"/>
  <c r="AM46" i="19" s="1"/>
  <c r="AM48" i="19" s="1"/>
  <c r="AM50" i="19" s="1"/>
  <c r="AM52" i="19" s="1"/>
  <c r="AM54" i="19" s="1"/>
  <c r="AM56" i="19" s="1"/>
  <c r="AM58" i="19" s="1"/>
  <c r="O44" i="19"/>
  <c r="O46" i="19" s="1"/>
  <c r="O48" i="19" s="1"/>
  <c r="O50" i="19" s="1"/>
  <c r="O52" i="19" s="1"/>
  <c r="O54" i="19" s="1"/>
  <c r="O56" i="19" s="1"/>
  <c r="O58" i="19" s="1"/>
  <c r="AN43" i="19"/>
  <c r="AB43" i="19"/>
  <c r="P43" i="19"/>
  <c r="D43" i="19"/>
  <c r="AN42" i="19"/>
  <c r="AM42" i="19"/>
  <c r="AB42" i="19"/>
  <c r="AA42" i="19"/>
  <c r="AA44" i="19" s="1"/>
  <c r="AA46" i="19" s="1"/>
  <c r="AA48" i="19" s="1"/>
  <c r="AA50" i="19" s="1"/>
  <c r="AA52" i="19" s="1"/>
  <c r="AA54" i="19" s="1"/>
  <c r="AA56" i="19" s="1"/>
  <c r="AA58" i="19" s="1"/>
  <c r="P42" i="19"/>
  <c r="O42" i="19"/>
  <c r="D42" i="19"/>
  <c r="C42" i="19"/>
  <c r="C44" i="19" s="1"/>
  <c r="C46" i="19" s="1"/>
  <c r="C48" i="19" s="1"/>
  <c r="C50" i="19" s="1"/>
  <c r="C52" i="19" s="1"/>
  <c r="C54" i="19" s="1"/>
  <c r="C56" i="19" s="1"/>
  <c r="C58" i="19" s="1"/>
  <c r="AL40" i="19"/>
  <c r="Z40" i="19"/>
  <c r="N40" i="19"/>
  <c r="B40" i="19"/>
  <c r="B38" i="19"/>
  <c r="AL37" i="19"/>
  <c r="Z37" i="19"/>
  <c r="N37" i="19"/>
  <c r="B37" i="19"/>
  <c r="AN28" i="19"/>
  <c r="AB28" i="19"/>
  <c r="P28" i="19"/>
  <c r="D28" i="19"/>
  <c r="AN27" i="19"/>
  <c r="AB27" i="19"/>
  <c r="P27" i="19"/>
  <c r="D27" i="19"/>
  <c r="AN24" i="19"/>
  <c r="AB24" i="19"/>
  <c r="P24" i="19"/>
  <c r="D24" i="19"/>
  <c r="AN23" i="19"/>
  <c r="AB23" i="19"/>
  <c r="P23" i="19"/>
  <c r="D23" i="19"/>
  <c r="AN20" i="19"/>
  <c r="AB20" i="19"/>
  <c r="P20" i="19"/>
  <c r="D20" i="19"/>
  <c r="AN19" i="19"/>
  <c r="AB19" i="19"/>
  <c r="P19" i="19"/>
  <c r="D19" i="19"/>
  <c r="AN16" i="19"/>
  <c r="AB16" i="19"/>
  <c r="P16" i="19"/>
  <c r="D16" i="19"/>
  <c r="AN15" i="19"/>
  <c r="AB15" i="19"/>
  <c r="P15" i="19"/>
  <c r="D15" i="19"/>
  <c r="AM13" i="19"/>
  <c r="AM15" i="19" s="1"/>
  <c r="AM17" i="19" s="1"/>
  <c r="AM19" i="19" s="1"/>
  <c r="AM21" i="19" s="1"/>
  <c r="AM23" i="19" s="1"/>
  <c r="AM25" i="19" s="1"/>
  <c r="AM27" i="19" s="1"/>
  <c r="O13" i="19"/>
  <c r="O15" i="19" s="1"/>
  <c r="O17" i="19" s="1"/>
  <c r="O19" i="19" s="1"/>
  <c r="O21" i="19" s="1"/>
  <c r="O23" i="19" s="1"/>
  <c r="O25" i="19" s="1"/>
  <c r="O27" i="19" s="1"/>
  <c r="AN12" i="19"/>
  <c r="AB12" i="19"/>
  <c r="P12" i="19"/>
  <c r="D12" i="19"/>
  <c r="AN11" i="19"/>
  <c r="AM11" i="19"/>
  <c r="AB11" i="19"/>
  <c r="AA11" i="19"/>
  <c r="AA13" i="19" s="1"/>
  <c r="AA15" i="19" s="1"/>
  <c r="AA17" i="19" s="1"/>
  <c r="AA19" i="19" s="1"/>
  <c r="AA21" i="19" s="1"/>
  <c r="AA23" i="19" s="1"/>
  <c r="AA25" i="19" s="1"/>
  <c r="AA27" i="19" s="1"/>
  <c r="P11" i="19"/>
  <c r="O11" i="19"/>
  <c r="D11" i="19"/>
  <c r="C11" i="19"/>
  <c r="C13" i="19" s="1"/>
  <c r="C15" i="19" s="1"/>
  <c r="C17" i="19" s="1"/>
  <c r="C19" i="19" s="1"/>
  <c r="C21" i="19" s="1"/>
  <c r="C23" i="19" s="1"/>
  <c r="C25" i="19" s="1"/>
  <c r="C27" i="19" s="1"/>
  <c r="N7" i="19"/>
  <c r="Z7" i="19" s="1"/>
  <c r="AN245" i="18"/>
  <c r="AB245" i="18"/>
  <c r="P245" i="18"/>
  <c r="D245" i="18"/>
  <c r="AN244" i="18"/>
  <c r="AB244" i="18"/>
  <c r="P244" i="18"/>
  <c r="D244" i="18"/>
  <c r="AN241" i="18"/>
  <c r="AB241" i="18"/>
  <c r="P241" i="18"/>
  <c r="D241" i="18"/>
  <c r="AN240" i="18"/>
  <c r="AB240" i="18"/>
  <c r="P240" i="18"/>
  <c r="D240" i="18"/>
  <c r="AN237" i="18"/>
  <c r="AB237" i="18"/>
  <c r="P237" i="18"/>
  <c r="D237" i="18"/>
  <c r="AN236" i="18"/>
  <c r="AB236" i="18"/>
  <c r="P236" i="18"/>
  <c r="D236" i="18"/>
  <c r="AN233" i="18"/>
  <c r="AB233" i="18"/>
  <c r="P233" i="18"/>
  <c r="D233" i="18"/>
  <c r="AN232" i="18"/>
  <c r="AB232" i="18"/>
  <c r="P232" i="18"/>
  <c r="D232" i="18"/>
  <c r="AN229" i="18"/>
  <c r="AB229" i="18"/>
  <c r="P229" i="18"/>
  <c r="D229" i="18"/>
  <c r="AN228" i="18"/>
  <c r="AM228" i="18"/>
  <c r="AM230" i="18" s="1"/>
  <c r="AM232" i="18" s="1"/>
  <c r="AM234" i="18" s="1"/>
  <c r="AM236" i="18" s="1"/>
  <c r="AM238" i="18" s="1"/>
  <c r="AM240" i="18" s="1"/>
  <c r="AM242" i="18" s="1"/>
  <c r="AM244" i="18" s="1"/>
  <c r="AB228" i="18"/>
  <c r="AA228" i="18"/>
  <c r="AA230" i="18" s="1"/>
  <c r="AA232" i="18" s="1"/>
  <c r="AA234" i="18" s="1"/>
  <c r="AA236" i="18" s="1"/>
  <c r="AA238" i="18" s="1"/>
  <c r="AA240" i="18" s="1"/>
  <c r="AA242" i="18" s="1"/>
  <c r="AA244" i="18" s="1"/>
  <c r="P228" i="18"/>
  <c r="O228" i="18"/>
  <c r="O230" i="18" s="1"/>
  <c r="O232" i="18" s="1"/>
  <c r="O234" i="18" s="1"/>
  <c r="O236" i="18" s="1"/>
  <c r="O238" i="18" s="1"/>
  <c r="O240" i="18" s="1"/>
  <c r="O242" i="18" s="1"/>
  <c r="O244" i="18" s="1"/>
  <c r="D228" i="18"/>
  <c r="C228" i="18"/>
  <c r="C230" i="18" s="1"/>
  <c r="C232" i="18" s="1"/>
  <c r="C234" i="18" s="1"/>
  <c r="C236" i="18" s="1"/>
  <c r="C238" i="18" s="1"/>
  <c r="C240" i="18" s="1"/>
  <c r="C242" i="18" s="1"/>
  <c r="C244" i="18" s="1"/>
  <c r="AL226" i="18"/>
  <c r="Z226" i="18"/>
  <c r="N226" i="18"/>
  <c r="B226" i="18"/>
  <c r="AN214" i="18"/>
  <c r="AB214" i="18"/>
  <c r="P214" i="18"/>
  <c r="D214" i="18"/>
  <c r="AN213" i="18"/>
  <c r="AB213" i="18"/>
  <c r="P213" i="18"/>
  <c r="D213" i="18"/>
  <c r="AN210" i="18"/>
  <c r="AB210" i="18"/>
  <c r="P210" i="18"/>
  <c r="D210" i="18"/>
  <c r="AN209" i="18"/>
  <c r="AB209" i="18"/>
  <c r="P209" i="18"/>
  <c r="D209" i="18"/>
  <c r="AN206" i="18"/>
  <c r="AB206" i="18"/>
  <c r="P206" i="18"/>
  <c r="D206" i="18"/>
  <c r="AN205" i="18"/>
  <c r="AB205" i="18"/>
  <c r="P205" i="18"/>
  <c r="D205" i="18"/>
  <c r="AN202" i="18"/>
  <c r="AB202" i="18"/>
  <c r="P202" i="18"/>
  <c r="D202" i="18"/>
  <c r="AN201" i="18"/>
  <c r="AB201" i="18"/>
  <c r="P201" i="18"/>
  <c r="D201" i="18"/>
  <c r="AN198" i="18"/>
  <c r="AB198" i="18"/>
  <c r="P198" i="18"/>
  <c r="D198" i="18"/>
  <c r="AN197" i="18"/>
  <c r="AM197" i="18"/>
  <c r="AM199" i="18" s="1"/>
  <c r="AM201" i="18" s="1"/>
  <c r="AM203" i="18" s="1"/>
  <c r="AM205" i="18" s="1"/>
  <c r="AM207" i="18" s="1"/>
  <c r="AM209" i="18" s="1"/>
  <c r="AM211" i="18" s="1"/>
  <c r="AM213" i="18" s="1"/>
  <c r="AB197" i="18"/>
  <c r="AA197" i="18"/>
  <c r="AA199" i="18" s="1"/>
  <c r="AA201" i="18" s="1"/>
  <c r="AA203" i="18" s="1"/>
  <c r="AA205" i="18" s="1"/>
  <c r="AA207" i="18" s="1"/>
  <c r="AA209" i="18" s="1"/>
  <c r="AA211" i="18" s="1"/>
  <c r="AA213" i="18" s="1"/>
  <c r="P197" i="18"/>
  <c r="O197" i="18"/>
  <c r="O199" i="18" s="1"/>
  <c r="O201" i="18" s="1"/>
  <c r="O203" i="18" s="1"/>
  <c r="O205" i="18" s="1"/>
  <c r="O207" i="18" s="1"/>
  <c r="O209" i="18" s="1"/>
  <c r="O211" i="18" s="1"/>
  <c r="O213" i="18" s="1"/>
  <c r="D197" i="18"/>
  <c r="C197" i="18"/>
  <c r="C199" i="18" s="1"/>
  <c r="C201" i="18" s="1"/>
  <c r="C203" i="18" s="1"/>
  <c r="C205" i="18" s="1"/>
  <c r="C207" i="18" s="1"/>
  <c r="C209" i="18" s="1"/>
  <c r="C211" i="18" s="1"/>
  <c r="C213" i="18" s="1"/>
  <c r="AL195" i="18"/>
  <c r="Z195" i="18"/>
  <c r="N195" i="18"/>
  <c r="B195" i="18"/>
  <c r="AN183" i="18"/>
  <c r="AB183" i="18"/>
  <c r="P183" i="18"/>
  <c r="D183" i="18"/>
  <c r="AN182" i="18"/>
  <c r="AB182" i="18"/>
  <c r="P182" i="18"/>
  <c r="D182" i="18"/>
  <c r="AN179" i="18"/>
  <c r="AB179" i="18"/>
  <c r="P179" i="18"/>
  <c r="D179" i="18"/>
  <c r="AN178" i="18"/>
  <c r="AB178" i="18"/>
  <c r="P178" i="18"/>
  <c r="D178" i="18"/>
  <c r="AN175" i="18"/>
  <c r="AB175" i="18"/>
  <c r="P175" i="18"/>
  <c r="D175" i="18"/>
  <c r="AN174" i="18"/>
  <c r="AB174" i="18"/>
  <c r="P174" i="18"/>
  <c r="D174" i="18"/>
  <c r="AN171" i="18"/>
  <c r="AB171" i="18"/>
  <c r="P171" i="18"/>
  <c r="D171" i="18"/>
  <c r="AN170" i="18"/>
  <c r="AB170" i="18"/>
  <c r="P170" i="18"/>
  <c r="D170" i="18"/>
  <c r="AN167" i="18"/>
  <c r="AB167" i="18"/>
  <c r="P167" i="18"/>
  <c r="D167" i="18"/>
  <c r="AN166" i="18"/>
  <c r="AM166" i="18"/>
  <c r="AM168" i="18" s="1"/>
  <c r="AM170" i="18" s="1"/>
  <c r="AM172" i="18" s="1"/>
  <c r="AM174" i="18" s="1"/>
  <c r="AM176" i="18" s="1"/>
  <c r="AM178" i="18" s="1"/>
  <c r="AM180" i="18" s="1"/>
  <c r="AM182" i="18" s="1"/>
  <c r="AB166" i="18"/>
  <c r="AA166" i="18"/>
  <c r="AA168" i="18" s="1"/>
  <c r="AA170" i="18" s="1"/>
  <c r="AA172" i="18" s="1"/>
  <c r="AA174" i="18" s="1"/>
  <c r="AA176" i="18" s="1"/>
  <c r="AA178" i="18" s="1"/>
  <c r="AA180" i="18" s="1"/>
  <c r="AA182" i="18" s="1"/>
  <c r="P166" i="18"/>
  <c r="O166" i="18"/>
  <c r="O168" i="18" s="1"/>
  <c r="O170" i="18" s="1"/>
  <c r="O172" i="18" s="1"/>
  <c r="O174" i="18" s="1"/>
  <c r="O176" i="18" s="1"/>
  <c r="O178" i="18" s="1"/>
  <c r="O180" i="18" s="1"/>
  <c r="O182" i="18" s="1"/>
  <c r="D166" i="18"/>
  <c r="C166" i="18"/>
  <c r="C168" i="18" s="1"/>
  <c r="C170" i="18" s="1"/>
  <c r="C172" i="18" s="1"/>
  <c r="C174" i="18" s="1"/>
  <c r="C176" i="18" s="1"/>
  <c r="C178" i="18" s="1"/>
  <c r="C180" i="18" s="1"/>
  <c r="C182" i="18" s="1"/>
  <c r="AL164" i="18"/>
  <c r="Z164" i="18"/>
  <c r="N164" i="18"/>
  <c r="B164" i="18"/>
  <c r="AN152" i="18"/>
  <c r="AB152" i="18"/>
  <c r="P152" i="18"/>
  <c r="D152" i="18"/>
  <c r="AN151" i="18"/>
  <c r="AB151" i="18"/>
  <c r="P151" i="18"/>
  <c r="D151" i="18"/>
  <c r="AN148" i="18"/>
  <c r="AB148" i="18"/>
  <c r="P148" i="18"/>
  <c r="D148" i="18"/>
  <c r="AN147" i="18"/>
  <c r="AB147" i="18"/>
  <c r="P147" i="18"/>
  <c r="D147" i="18"/>
  <c r="AN144" i="18"/>
  <c r="AB144" i="18"/>
  <c r="P144" i="18"/>
  <c r="D144" i="18"/>
  <c r="AN143" i="18"/>
  <c r="AB143" i="18"/>
  <c r="P143" i="18"/>
  <c r="D143" i="18"/>
  <c r="AN140" i="18"/>
  <c r="AB140" i="18"/>
  <c r="P140" i="18"/>
  <c r="D140" i="18"/>
  <c r="AN139" i="18"/>
  <c r="AB139" i="18"/>
  <c r="P139" i="18"/>
  <c r="D139" i="18"/>
  <c r="AN136" i="18"/>
  <c r="AB136" i="18"/>
  <c r="P136" i="18"/>
  <c r="D136" i="18"/>
  <c r="AN135" i="18"/>
  <c r="AM135" i="18"/>
  <c r="AM137" i="18" s="1"/>
  <c r="AM139" i="18" s="1"/>
  <c r="AM141" i="18" s="1"/>
  <c r="AM143" i="18" s="1"/>
  <c r="AM145" i="18" s="1"/>
  <c r="AM147" i="18" s="1"/>
  <c r="AM149" i="18" s="1"/>
  <c r="AM151" i="18" s="1"/>
  <c r="AB135" i="18"/>
  <c r="AA135" i="18"/>
  <c r="AA137" i="18" s="1"/>
  <c r="AA139" i="18" s="1"/>
  <c r="AA141" i="18" s="1"/>
  <c r="AA143" i="18" s="1"/>
  <c r="AA145" i="18" s="1"/>
  <c r="AA147" i="18" s="1"/>
  <c r="AA149" i="18" s="1"/>
  <c r="AA151" i="18" s="1"/>
  <c r="P135" i="18"/>
  <c r="O135" i="18"/>
  <c r="O137" i="18" s="1"/>
  <c r="O139" i="18" s="1"/>
  <c r="O141" i="18" s="1"/>
  <c r="O143" i="18" s="1"/>
  <c r="O145" i="18" s="1"/>
  <c r="O147" i="18" s="1"/>
  <c r="O149" i="18" s="1"/>
  <c r="O151" i="18" s="1"/>
  <c r="D135" i="18"/>
  <c r="C135" i="18"/>
  <c r="C137" i="18" s="1"/>
  <c r="C139" i="18" s="1"/>
  <c r="C141" i="18" s="1"/>
  <c r="C143" i="18" s="1"/>
  <c r="C145" i="18" s="1"/>
  <c r="C147" i="18" s="1"/>
  <c r="C149" i="18" s="1"/>
  <c r="C151" i="18" s="1"/>
  <c r="AN121" i="18"/>
  <c r="AB121" i="18"/>
  <c r="P121" i="18"/>
  <c r="D121" i="18"/>
  <c r="AN120" i="18"/>
  <c r="AB120" i="18"/>
  <c r="P120" i="18"/>
  <c r="D120" i="18"/>
  <c r="AN117" i="18"/>
  <c r="AB117" i="18"/>
  <c r="P117" i="18"/>
  <c r="D117" i="18"/>
  <c r="AN116" i="18"/>
  <c r="AB116" i="18"/>
  <c r="P116" i="18"/>
  <c r="D116" i="18"/>
  <c r="AN113" i="18"/>
  <c r="AB113" i="18"/>
  <c r="P113" i="18"/>
  <c r="D113" i="18"/>
  <c r="AN112" i="18"/>
  <c r="AB112" i="18"/>
  <c r="P112" i="18"/>
  <c r="D112" i="18"/>
  <c r="AN109" i="18"/>
  <c r="AB109" i="18"/>
  <c r="P109" i="18"/>
  <c r="D109" i="18"/>
  <c r="AN108" i="18"/>
  <c r="AB108" i="18"/>
  <c r="P108" i="18"/>
  <c r="D108" i="18"/>
  <c r="AN105" i="18"/>
  <c r="AB105" i="18"/>
  <c r="P105" i="18"/>
  <c r="D105" i="18"/>
  <c r="AN104" i="18"/>
  <c r="AM104" i="18"/>
  <c r="AM106" i="18" s="1"/>
  <c r="AM108" i="18" s="1"/>
  <c r="AM110" i="18" s="1"/>
  <c r="AM112" i="18" s="1"/>
  <c r="AM114" i="18" s="1"/>
  <c r="AM116" i="18" s="1"/>
  <c r="AM118" i="18" s="1"/>
  <c r="AM120" i="18" s="1"/>
  <c r="AB104" i="18"/>
  <c r="AA104" i="18"/>
  <c r="AA106" i="18" s="1"/>
  <c r="AA108" i="18" s="1"/>
  <c r="AA110" i="18" s="1"/>
  <c r="AA112" i="18" s="1"/>
  <c r="AA114" i="18" s="1"/>
  <c r="AA116" i="18" s="1"/>
  <c r="AA118" i="18" s="1"/>
  <c r="AA120" i="18" s="1"/>
  <c r="P104" i="18"/>
  <c r="O104" i="18"/>
  <c r="O106" i="18" s="1"/>
  <c r="O108" i="18" s="1"/>
  <c r="O110" i="18" s="1"/>
  <c r="O112" i="18" s="1"/>
  <c r="O114" i="18" s="1"/>
  <c r="O116" i="18" s="1"/>
  <c r="O118" i="18" s="1"/>
  <c r="O120" i="18" s="1"/>
  <c r="D104" i="18"/>
  <c r="C104" i="18"/>
  <c r="C106" i="18" s="1"/>
  <c r="C108" i="18" s="1"/>
  <c r="C110" i="18" s="1"/>
  <c r="C112" i="18" s="1"/>
  <c r="C114" i="18" s="1"/>
  <c r="C116" i="18" s="1"/>
  <c r="C118" i="18" s="1"/>
  <c r="C120" i="18" s="1"/>
  <c r="AL102" i="18"/>
  <c r="Z102" i="18"/>
  <c r="N102" i="18"/>
  <c r="B102" i="18"/>
  <c r="B100" i="18"/>
  <c r="B131" i="18" s="1"/>
  <c r="AL99" i="18"/>
  <c r="AL130" i="18" s="1"/>
  <c r="Z99" i="18"/>
  <c r="Z130" i="18" s="1"/>
  <c r="N99" i="18"/>
  <c r="N130" i="18" s="1"/>
  <c r="B99" i="18"/>
  <c r="B130" i="18" s="1"/>
  <c r="AN90" i="18"/>
  <c r="AB90" i="18"/>
  <c r="P90" i="18"/>
  <c r="D90" i="18"/>
  <c r="AN89" i="18"/>
  <c r="AB89" i="18"/>
  <c r="P89" i="18"/>
  <c r="D89" i="18"/>
  <c r="AN86" i="18"/>
  <c r="AB86" i="18"/>
  <c r="P86" i="18"/>
  <c r="D86" i="18"/>
  <c r="AN85" i="18"/>
  <c r="AB85" i="18"/>
  <c r="P85" i="18"/>
  <c r="D85" i="18"/>
  <c r="AN82" i="18"/>
  <c r="AB82" i="18"/>
  <c r="P82" i="18"/>
  <c r="D82" i="18"/>
  <c r="AN81" i="18"/>
  <c r="AB81" i="18"/>
  <c r="P81" i="18"/>
  <c r="D81" i="18"/>
  <c r="AN78" i="18"/>
  <c r="AB78" i="18"/>
  <c r="P78" i="18"/>
  <c r="D78" i="18"/>
  <c r="AN77" i="18"/>
  <c r="AB77" i="18"/>
  <c r="P77" i="18"/>
  <c r="D77" i="18"/>
  <c r="AM75" i="18"/>
  <c r="AM77" i="18" s="1"/>
  <c r="AM79" i="18" s="1"/>
  <c r="AM81" i="18" s="1"/>
  <c r="AM83" i="18" s="1"/>
  <c r="AM85" i="18" s="1"/>
  <c r="AM87" i="18" s="1"/>
  <c r="AM89" i="18" s="1"/>
  <c r="O75" i="18"/>
  <c r="O77" i="18" s="1"/>
  <c r="O79" i="18" s="1"/>
  <c r="O81" i="18" s="1"/>
  <c r="O83" i="18" s="1"/>
  <c r="O85" i="18" s="1"/>
  <c r="O87" i="18" s="1"/>
  <c r="O89" i="18" s="1"/>
  <c r="AN74" i="18"/>
  <c r="AB74" i="18"/>
  <c r="P74" i="18"/>
  <c r="D74" i="18"/>
  <c r="AN73" i="18"/>
  <c r="AM73" i="18"/>
  <c r="AB73" i="18"/>
  <c r="AA73" i="18"/>
  <c r="AA75" i="18" s="1"/>
  <c r="AA77" i="18" s="1"/>
  <c r="AA79" i="18" s="1"/>
  <c r="AA81" i="18" s="1"/>
  <c r="AA83" i="18" s="1"/>
  <c r="AA85" i="18" s="1"/>
  <c r="AA87" i="18" s="1"/>
  <c r="AA89" i="18" s="1"/>
  <c r="P73" i="18"/>
  <c r="O73" i="18"/>
  <c r="D73" i="18"/>
  <c r="C73" i="18"/>
  <c r="C75" i="18" s="1"/>
  <c r="C77" i="18" s="1"/>
  <c r="C79" i="18" s="1"/>
  <c r="C81" i="18" s="1"/>
  <c r="C83" i="18" s="1"/>
  <c r="C85" i="18" s="1"/>
  <c r="C87" i="18" s="1"/>
  <c r="C89" i="18" s="1"/>
  <c r="AL71" i="18"/>
  <c r="Z71" i="18"/>
  <c r="N71" i="18"/>
  <c r="B71" i="18"/>
  <c r="B69" i="18"/>
  <c r="AL68" i="18"/>
  <c r="Z68" i="18"/>
  <c r="N68" i="18"/>
  <c r="B68" i="18"/>
  <c r="AN59" i="18"/>
  <c r="AB59" i="18"/>
  <c r="P59" i="18"/>
  <c r="D59" i="18"/>
  <c r="AN58" i="18"/>
  <c r="AB58" i="18"/>
  <c r="P58" i="18"/>
  <c r="D58" i="18"/>
  <c r="AN55" i="18"/>
  <c r="AB55" i="18"/>
  <c r="P55" i="18"/>
  <c r="D55" i="18"/>
  <c r="AN54" i="18"/>
  <c r="AB54" i="18"/>
  <c r="P54" i="18"/>
  <c r="D54" i="18"/>
  <c r="AN51" i="18"/>
  <c r="AB51" i="18"/>
  <c r="P51" i="18"/>
  <c r="D51" i="18"/>
  <c r="AN50" i="18"/>
  <c r="AB50" i="18"/>
  <c r="P50" i="18"/>
  <c r="D50" i="18"/>
  <c r="AN47" i="18"/>
  <c r="AB47" i="18"/>
  <c r="P47" i="18"/>
  <c r="D47" i="18"/>
  <c r="AN46" i="18"/>
  <c r="AB46" i="18"/>
  <c r="P46" i="18"/>
  <c r="D46" i="18"/>
  <c r="AM44" i="18"/>
  <c r="AM46" i="18" s="1"/>
  <c r="AM48" i="18" s="1"/>
  <c r="AM50" i="18" s="1"/>
  <c r="AM52" i="18" s="1"/>
  <c r="AM54" i="18" s="1"/>
  <c r="AM56" i="18" s="1"/>
  <c r="AM58" i="18" s="1"/>
  <c r="O44" i="18"/>
  <c r="O46" i="18" s="1"/>
  <c r="O48" i="18" s="1"/>
  <c r="O50" i="18" s="1"/>
  <c r="O52" i="18" s="1"/>
  <c r="O54" i="18" s="1"/>
  <c r="O56" i="18" s="1"/>
  <c r="O58" i="18" s="1"/>
  <c r="AN43" i="18"/>
  <c r="AB43" i="18"/>
  <c r="P43" i="18"/>
  <c r="D43" i="18"/>
  <c r="AN42" i="18"/>
  <c r="AM42" i="18"/>
  <c r="AB42" i="18"/>
  <c r="AA42" i="18"/>
  <c r="AA44" i="18" s="1"/>
  <c r="AA46" i="18" s="1"/>
  <c r="AA48" i="18" s="1"/>
  <c r="AA50" i="18" s="1"/>
  <c r="AA52" i="18" s="1"/>
  <c r="AA54" i="18" s="1"/>
  <c r="AA56" i="18" s="1"/>
  <c r="AA58" i="18" s="1"/>
  <c r="P42" i="18"/>
  <c r="O42" i="18"/>
  <c r="D42" i="18"/>
  <c r="C42" i="18"/>
  <c r="C44" i="18" s="1"/>
  <c r="C46" i="18" s="1"/>
  <c r="C48" i="18" s="1"/>
  <c r="C50" i="18" s="1"/>
  <c r="C52" i="18" s="1"/>
  <c r="C54" i="18" s="1"/>
  <c r="C56" i="18" s="1"/>
  <c r="C58" i="18" s="1"/>
  <c r="AL40" i="18"/>
  <c r="Z40" i="18"/>
  <c r="N40" i="18"/>
  <c r="B40" i="18"/>
  <c r="B38" i="18"/>
  <c r="AL37" i="18"/>
  <c r="Z37" i="18"/>
  <c r="N37" i="18"/>
  <c r="B37" i="18"/>
  <c r="AN28" i="18"/>
  <c r="AB28" i="18"/>
  <c r="P28" i="18"/>
  <c r="D28" i="18"/>
  <c r="AN27" i="18"/>
  <c r="AB27" i="18"/>
  <c r="P27" i="18"/>
  <c r="D27" i="18"/>
  <c r="AN24" i="18"/>
  <c r="AB24" i="18"/>
  <c r="P24" i="18"/>
  <c r="D24" i="18"/>
  <c r="AN23" i="18"/>
  <c r="AB23" i="18"/>
  <c r="P23" i="18"/>
  <c r="D23" i="18"/>
  <c r="AN20" i="18"/>
  <c r="AB20" i="18"/>
  <c r="P20" i="18"/>
  <c r="D20" i="18"/>
  <c r="AN19" i="18"/>
  <c r="AB19" i="18"/>
  <c r="P19" i="18"/>
  <c r="D19" i="18"/>
  <c r="AN16" i="18"/>
  <c r="AB16" i="18"/>
  <c r="P16" i="18"/>
  <c r="D16" i="18"/>
  <c r="AN15" i="18"/>
  <c r="AB15" i="18"/>
  <c r="P15" i="18"/>
  <c r="D15" i="18"/>
  <c r="AM13" i="18"/>
  <c r="AM15" i="18" s="1"/>
  <c r="AM17" i="18" s="1"/>
  <c r="AM19" i="18" s="1"/>
  <c r="AM21" i="18" s="1"/>
  <c r="AM23" i="18" s="1"/>
  <c r="AM25" i="18" s="1"/>
  <c r="AM27" i="18" s="1"/>
  <c r="O13" i="18"/>
  <c r="O15" i="18" s="1"/>
  <c r="O17" i="18" s="1"/>
  <c r="O19" i="18" s="1"/>
  <c r="O21" i="18" s="1"/>
  <c r="O23" i="18" s="1"/>
  <c r="O25" i="18" s="1"/>
  <c r="O27" i="18" s="1"/>
  <c r="AN12" i="18"/>
  <c r="AB12" i="18"/>
  <c r="P12" i="18"/>
  <c r="D12" i="18"/>
  <c r="AN11" i="18"/>
  <c r="AM11" i="18"/>
  <c r="AB11" i="18"/>
  <c r="AA11" i="18"/>
  <c r="AA13" i="18" s="1"/>
  <c r="AA15" i="18" s="1"/>
  <c r="AA17" i="18" s="1"/>
  <c r="AA19" i="18" s="1"/>
  <c r="AA21" i="18" s="1"/>
  <c r="AA23" i="18" s="1"/>
  <c r="AA25" i="18" s="1"/>
  <c r="AA27" i="18" s="1"/>
  <c r="P11" i="18"/>
  <c r="O11" i="18"/>
  <c r="D11" i="18"/>
  <c r="C11" i="18"/>
  <c r="C13" i="18" s="1"/>
  <c r="C15" i="18" s="1"/>
  <c r="C17" i="18" s="1"/>
  <c r="C19" i="18" s="1"/>
  <c r="C21" i="18" s="1"/>
  <c r="C23" i="18" s="1"/>
  <c r="C25" i="18" s="1"/>
  <c r="C27" i="18" s="1"/>
  <c r="N7" i="18"/>
  <c r="N100" i="18" s="1"/>
  <c r="N131" i="18" s="1"/>
  <c r="AN245" i="17"/>
  <c r="AB245" i="17"/>
  <c r="P245" i="17"/>
  <c r="D245" i="17"/>
  <c r="AN244" i="17"/>
  <c r="AB244" i="17"/>
  <c r="P244" i="17"/>
  <c r="D244" i="17"/>
  <c r="AN241" i="17"/>
  <c r="AB241" i="17"/>
  <c r="P241" i="17"/>
  <c r="D241" i="17"/>
  <c r="AN240" i="17"/>
  <c r="AB240" i="17"/>
  <c r="P240" i="17"/>
  <c r="D240" i="17"/>
  <c r="AN237" i="17"/>
  <c r="AB237" i="17"/>
  <c r="P237" i="17"/>
  <c r="D237" i="17"/>
  <c r="AN236" i="17"/>
  <c r="AB236" i="17"/>
  <c r="P236" i="17"/>
  <c r="D236" i="17"/>
  <c r="AN233" i="17"/>
  <c r="AB233" i="17"/>
  <c r="P233" i="17"/>
  <c r="D233" i="17"/>
  <c r="AN232" i="17"/>
  <c r="AB232" i="17"/>
  <c r="P232" i="17"/>
  <c r="D232" i="17"/>
  <c r="AN229" i="17"/>
  <c r="AB229" i="17"/>
  <c r="P229" i="17"/>
  <c r="D229" i="17"/>
  <c r="AN228" i="17"/>
  <c r="AM228" i="17"/>
  <c r="AM230" i="17" s="1"/>
  <c r="AM232" i="17" s="1"/>
  <c r="AM234" i="17" s="1"/>
  <c r="AM236" i="17" s="1"/>
  <c r="AM238" i="17" s="1"/>
  <c r="AM240" i="17" s="1"/>
  <c r="AM242" i="17" s="1"/>
  <c r="AM244" i="17" s="1"/>
  <c r="AB228" i="17"/>
  <c r="AA228" i="17"/>
  <c r="AA230" i="17" s="1"/>
  <c r="AA232" i="17" s="1"/>
  <c r="AA234" i="17" s="1"/>
  <c r="AA236" i="17" s="1"/>
  <c r="AA238" i="17" s="1"/>
  <c r="AA240" i="17" s="1"/>
  <c r="AA242" i="17" s="1"/>
  <c r="AA244" i="17" s="1"/>
  <c r="P228" i="17"/>
  <c r="O228" i="17"/>
  <c r="O230" i="17" s="1"/>
  <c r="O232" i="17" s="1"/>
  <c r="O234" i="17" s="1"/>
  <c r="O236" i="17" s="1"/>
  <c r="O238" i="17" s="1"/>
  <c r="O240" i="17" s="1"/>
  <c r="O242" i="17" s="1"/>
  <c r="O244" i="17" s="1"/>
  <c r="D228" i="17"/>
  <c r="C228" i="17"/>
  <c r="C230" i="17" s="1"/>
  <c r="C232" i="17" s="1"/>
  <c r="C234" i="17" s="1"/>
  <c r="C236" i="17" s="1"/>
  <c r="C238" i="17" s="1"/>
  <c r="C240" i="17" s="1"/>
  <c r="C242" i="17" s="1"/>
  <c r="C244" i="17" s="1"/>
  <c r="AL226" i="17"/>
  <c r="Z226" i="17"/>
  <c r="N226" i="17"/>
  <c r="B226" i="17"/>
  <c r="AN214" i="17"/>
  <c r="AB214" i="17"/>
  <c r="P214" i="17"/>
  <c r="D214" i="17"/>
  <c r="AN213" i="17"/>
  <c r="AB213" i="17"/>
  <c r="P213" i="17"/>
  <c r="D213" i="17"/>
  <c r="AN210" i="17"/>
  <c r="AB210" i="17"/>
  <c r="P210" i="17"/>
  <c r="D210" i="17"/>
  <c r="AN209" i="17"/>
  <c r="AB209" i="17"/>
  <c r="P209" i="17"/>
  <c r="D209" i="17"/>
  <c r="AN206" i="17"/>
  <c r="AB206" i="17"/>
  <c r="P206" i="17"/>
  <c r="D206" i="17"/>
  <c r="AN205" i="17"/>
  <c r="AB205" i="17"/>
  <c r="P205" i="17"/>
  <c r="D205" i="17"/>
  <c r="AN202" i="17"/>
  <c r="AB202" i="17"/>
  <c r="P202" i="17"/>
  <c r="D202" i="17"/>
  <c r="AN201" i="17"/>
  <c r="AB201" i="17"/>
  <c r="P201" i="17"/>
  <c r="D201" i="17"/>
  <c r="AN198" i="17"/>
  <c r="AB198" i="17"/>
  <c r="P198" i="17"/>
  <c r="D198" i="17"/>
  <c r="AN197" i="17"/>
  <c r="AM197" i="17"/>
  <c r="AM199" i="17" s="1"/>
  <c r="AM201" i="17" s="1"/>
  <c r="AM203" i="17" s="1"/>
  <c r="AM205" i="17" s="1"/>
  <c r="AM207" i="17" s="1"/>
  <c r="AM209" i="17" s="1"/>
  <c r="AM211" i="17" s="1"/>
  <c r="AM213" i="17" s="1"/>
  <c r="AB197" i="17"/>
  <c r="AA197" i="17"/>
  <c r="AA199" i="17" s="1"/>
  <c r="AA201" i="17" s="1"/>
  <c r="AA203" i="17" s="1"/>
  <c r="AA205" i="17" s="1"/>
  <c r="AA207" i="17" s="1"/>
  <c r="AA209" i="17" s="1"/>
  <c r="AA211" i="17" s="1"/>
  <c r="AA213" i="17" s="1"/>
  <c r="P197" i="17"/>
  <c r="O197" i="17"/>
  <c r="O199" i="17" s="1"/>
  <c r="O201" i="17" s="1"/>
  <c r="O203" i="17" s="1"/>
  <c r="O205" i="17" s="1"/>
  <c r="O207" i="17" s="1"/>
  <c r="O209" i="17" s="1"/>
  <c r="O211" i="17" s="1"/>
  <c r="O213" i="17" s="1"/>
  <c r="D197" i="17"/>
  <c r="C197" i="17"/>
  <c r="C199" i="17" s="1"/>
  <c r="C201" i="17" s="1"/>
  <c r="C203" i="17" s="1"/>
  <c r="C205" i="17" s="1"/>
  <c r="C207" i="17" s="1"/>
  <c r="C209" i="17" s="1"/>
  <c r="C211" i="17" s="1"/>
  <c r="C213" i="17" s="1"/>
  <c r="AL195" i="17"/>
  <c r="Z195" i="17"/>
  <c r="N195" i="17"/>
  <c r="B195" i="17"/>
  <c r="AN183" i="17"/>
  <c r="AB183" i="17"/>
  <c r="P183" i="17"/>
  <c r="D183" i="17"/>
  <c r="AN182" i="17"/>
  <c r="AB182" i="17"/>
  <c r="P182" i="17"/>
  <c r="D182" i="17"/>
  <c r="AN179" i="17"/>
  <c r="AB179" i="17"/>
  <c r="P179" i="17"/>
  <c r="D179" i="17"/>
  <c r="AN178" i="17"/>
  <c r="AB178" i="17"/>
  <c r="P178" i="17"/>
  <c r="D178" i="17"/>
  <c r="AN175" i="17"/>
  <c r="AB175" i="17"/>
  <c r="P175" i="17"/>
  <c r="D175" i="17"/>
  <c r="AN174" i="17"/>
  <c r="AB174" i="17"/>
  <c r="P174" i="17"/>
  <c r="D174" i="17"/>
  <c r="AN171" i="17"/>
  <c r="AB171" i="17"/>
  <c r="P171" i="17"/>
  <c r="D171" i="17"/>
  <c r="AN170" i="17"/>
  <c r="AB170" i="17"/>
  <c r="P170" i="17"/>
  <c r="D170" i="17"/>
  <c r="AM168" i="17"/>
  <c r="AM170" i="17" s="1"/>
  <c r="AM172" i="17" s="1"/>
  <c r="AM174" i="17" s="1"/>
  <c r="AM176" i="17" s="1"/>
  <c r="AM178" i="17" s="1"/>
  <c r="AM180" i="17" s="1"/>
  <c r="AM182" i="17" s="1"/>
  <c r="O168" i="17"/>
  <c r="O170" i="17" s="1"/>
  <c r="O172" i="17" s="1"/>
  <c r="O174" i="17" s="1"/>
  <c r="O176" i="17" s="1"/>
  <c r="O178" i="17" s="1"/>
  <c r="O180" i="17" s="1"/>
  <c r="O182" i="17" s="1"/>
  <c r="AN167" i="17"/>
  <c r="AB167" i="17"/>
  <c r="P167" i="17"/>
  <c r="D167" i="17"/>
  <c r="AN166" i="17"/>
  <c r="AM166" i="17"/>
  <c r="AB166" i="17"/>
  <c r="AA166" i="17"/>
  <c r="AA168" i="17" s="1"/>
  <c r="AA170" i="17" s="1"/>
  <c r="AA172" i="17" s="1"/>
  <c r="AA174" i="17" s="1"/>
  <c r="AA176" i="17" s="1"/>
  <c r="AA178" i="17" s="1"/>
  <c r="AA180" i="17" s="1"/>
  <c r="AA182" i="17" s="1"/>
  <c r="P166" i="17"/>
  <c r="O166" i="17"/>
  <c r="D166" i="17"/>
  <c r="C166" i="17"/>
  <c r="C168" i="17" s="1"/>
  <c r="C170" i="17" s="1"/>
  <c r="C172" i="17" s="1"/>
  <c r="C174" i="17" s="1"/>
  <c r="C176" i="17" s="1"/>
  <c r="C178" i="17" s="1"/>
  <c r="C180" i="17" s="1"/>
  <c r="C182" i="17" s="1"/>
  <c r="AL164" i="17"/>
  <c r="Z164" i="17"/>
  <c r="N164" i="17"/>
  <c r="B164" i="17"/>
  <c r="AN152" i="17"/>
  <c r="AB152" i="17"/>
  <c r="P152" i="17"/>
  <c r="D152" i="17"/>
  <c r="AN151" i="17"/>
  <c r="AB151" i="17"/>
  <c r="P151" i="17"/>
  <c r="D151" i="17"/>
  <c r="AN148" i="17"/>
  <c r="AB148" i="17"/>
  <c r="P148" i="17"/>
  <c r="D148" i="17"/>
  <c r="AN147" i="17"/>
  <c r="AB147" i="17"/>
  <c r="P147" i="17"/>
  <c r="D147" i="17"/>
  <c r="AN144" i="17"/>
  <c r="AB144" i="17"/>
  <c r="P144" i="17"/>
  <c r="D144" i="17"/>
  <c r="AN143" i="17"/>
  <c r="AB143" i="17"/>
  <c r="P143" i="17"/>
  <c r="D143" i="17"/>
  <c r="AN140" i="17"/>
  <c r="AB140" i="17"/>
  <c r="P140" i="17"/>
  <c r="D140" i="17"/>
  <c r="AN139" i="17"/>
  <c r="AB139" i="17"/>
  <c r="P139" i="17"/>
  <c r="D139" i="17"/>
  <c r="AM137" i="17"/>
  <c r="AM139" i="17" s="1"/>
  <c r="AM141" i="17" s="1"/>
  <c r="AM143" i="17" s="1"/>
  <c r="AM145" i="17" s="1"/>
  <c r="AM147" i="17" s="1"/>
  <c r="AM149" i="17" s="1"/>
  <c r="AM151" i="17" s="1"/>
  <c r="O137" i="17"/>
  <c r="O139" i="17" s="1"/>
  <c r="O141" i="17" s="1"/>
  <c r="O143" i="17" s="1"/>
  <c r="O145" i="17" s="1"/>
  <c r="O147" i="17" s="1"/>
  <c r="O149" i="17" s="1"/>
  <c r="O151" i="17" s="1"/>
  <c r="AN136" i="17"/>
  <c r="AB136" i="17"/>
  <c r="P136" i="17"/>
  <c r="D136" i="17"/>
  <c r="AN135" i="17"/>
  <c r="AM135" i="17"/>
  <c r="AB135" i="17"/>
  <c r="AA135" i="17"/>
  <c r="AA137" i="17" s="1"/>
  <c r="AA139" i="17" s="1"/>
  <c r="AA141" i="17" s="1"/>
  <c r="AA143" i="17" s="1"/>
  <c r="AA145" i="17" s="1"/>
  <c r="AA147" i="17" s="1"/>
  <c r="AA149" i="17" s="1"/>
  <c r="AA151" i="17" s="1"/>
  <c r="P135" i="17"/>
  <c r="O135" i="17"/>
  <c r="D135" i="17"/>
  <c r="C135" i="17"/>
  <c r="C137" i="17" s="1"/>
  <c r="C139" i="17" s="1"/>
  <c r="C141" i="17" s="1"/>
  <c r="C143" i="17" s="1"/>
  <c r="C145" i="17" s="1"/>
  <c r="C147" i="17" s="1"/>
  <c r="C149" i="17" s="1"/>
  <c r="C151" i="17" s="1"/>
  <c r="AN121" i="17"/>
  <c r="AB121" i="17"/>
  <c r="P121" i="17"/>
  <c r="D121" i="17"/>
  <c r="AN120" i="17"/>
  <c r="AB120" i="17"/>
  <c r="P120" i="17"/>
  <c r="D120" i="17"/>
  <c r="AN117" i="17"/>
  <c r="AB117" i="17"/>
  <c r="P117" i="17"/>
  <c r="D117" i="17"/>
  <c r="AN116" i="17"/>
  <c r="AB116" i="17"/>
  <c r="P116" i="17"/>
  <c r="D116" i="17"/>
  <c r="AN113" i="17"/>
  <c r="AB113" i="17"/>
  <c r="P113" i="17"/>
  <c r="D113" i="17"/>
  <c r="AN112" i="17"/>
  <c r="AB112" i="17"/>
  <c r="P112" i="17"/>
  <c r="D112" i="17"/>
  <c r="AN109" i="17"/>
  <c r="AB109" i="17"/>
  <c r="P109" i="17"/>
  <c r="D109" i="17"/>
  <c r="AN108" i="17"/>
  <c r="AB108" i="17"/>
  <c r="P108" i="17"/>
  <c r="D108" i="17"/>
  <c r="AM106" i="17"/>
  <c r="AM108" i="17" s="1"/>
  <c r="AM110" i="17" s="1"/>
  <c r="AM112" i="17" s="1"/>
  <c r="AM114" i="17" s="1"/>
  <c r="AM116" i="17" s="1"/>
  <c r="AM118" i="17" s="1"/>
  <c r="AM120" i="17" s="1"/>
  <c r="O106" i="17"/>
  <c r="O108" i="17" s="1"/>
  <c r="O110" i="17" s="1"/>
  <c r="O112" i="17" s="1"/>
  <c r="O114" i="17" s="1"/>
  <c r="O116" i="17" s="1"/>
  <c r="O118" i="17" s="1"/>
  <c r="O120" i="17" s="1"/>
  <c r="AN105" i="17"/>
  <c r="AB105" i="17"/>
  <c r="P105" i="17"/>
  <c r="D105" i="17"/>
  <c r="AN104" i="17"/>
  <c r="AM104" i="17"/>
  <c r="AB104" i="17"/>
  <c r="AA104" i="17"/>
  <c r="AA106" i="17" s="1"/>
  <c r="AA108" i="17" s="1"/>
  <c r="AA110" i="17" s="1"/>
  <c r="AA112" i="17" s="1"/>
  <c r="AA114" i="17" s="1"/>
  <c r="AA116" i="17" s="1"/>
  <c r="AA118" i="17" s="1"/>
  <c r="AA120" i="17" s="1"/>
  <c r="P104" i="17"/>
  <c r="O104" i="17"/>
  <c r="D104" i="17"/>
  <c r="C104" i="17"/>
  <c r="C106" i="17" s="1"/>
  <c r="C108" i="17" s="1"/>
  <c r="C110" i="17" s="1"/>
  <c r="C112" i="17" s="1"/>
  <c r="C114" i="17" s="1"/>
  <c r="C116" i="17" s="1"/>
  <c r="C118" i="17" s="1"/>
  <c r="C120" i="17" s="1"/>
  <c r="AL102" i="17"/>
  <c r="Z102" i="17"/>
  <c r="N102" i="17"/>
  <c r="B102" i="17"/>
  <c r="B100" i="17"/>
  <c r="B131" i="17" s="1"/>
  <c r="AL99" i="17"/>
  <c r="AL130" i="17" s="1"/>
  <c r="Z99" i="17"/>
  <c r="Z130" i="17" s="1"/>
  <c r="N99" i="17"/>
  <c r="N130" i="17" s="1"/>
  <c r="B99" i="17"/>
  <c r="B130" i="17" s="1"/>
  <c r="AN90" i="17"/>
  <c r="AB90" i="17"/>
  <c r="P90" i="17"/>
  <c r="D90" i="17"/>
  <c r="AN89" i="17"/>
  <c r="AB89" i="17"/>
  <c r="P89" i="17"/>
  <c r="D89" i="17"/>
  <c r="AN86" i="17"/>
  <c r="AB86" i="17"/>
  <c r="P86" i="17"/>
  <c r="D86" i="17"/>
  <c r="AN85" i="17"/>
  <c r="AB85" i="17"/>
  <c r="P85" i="17"/>
  <c r="D85" i="17"/>
  <c r="AN82" i="17"/>
  <c r="AB82" i="17"/>
  <c r="P82" i="17"/>
  <c r="D82" i="17"/>
  <c r="AN81" i="17"/>
  <c r="AB81" i="17"/>
  <c r="P81" i="17"/>
  <c r="D81" i="17"/>
  <c r="AN78" i="17"/>
  <c r="AB78" i="17"/>
  <c r="P78" i="17"/>
  <c r="D78" i="17"/>
  <c r="AN77" i="17"/>
  <c r="AB77" i="17"/>
  <c r="P77" i="17"/>
  <c r="D77" i="17"/>
  <c r="AM75" i="17"/>
  <c r="AM77" i="17" s="1"/>
  <c r="AM79" i="17" s="1"/>
  <c r="AM81" i="17" s="1"/>
  <c r="AM83" i="17" s="1"/>
  <c r="AM85" i="17" s="1"/>
  <c r="AM87" i="17" s="1"/>
  <c r="AM89" i="17" s="1"/>
  <c r="O75" i="17"/>
  <c r="O77" i="17" s="1"/>
  <c r="O79" i="17" s="1"/>
  <c r="O81" i="17" s="1"/>
  <c r="O83" i="17" s="1"/>
  <c r="O85" i="17" s="1"/>
  <c r="O87" i="17" s="1"/>
  <c r="O89" i="17" s="1"/>
  <c r="AN74" i="17"/>
  <c r="AB74" i="17"/>
  <c r="P74" i="17"/>
  <c r="D74" i="17"/>
  <c r="AN73" i="17"/>
  <c r="AM73" i="17"/>
  <c r="AB73" i="17"/>
  <c r="AA73" i="17"/>
  <c r="AA75" i="17" s="1"/>
  <c r="AA77" i="17" s="1"/>
  <c r="AA79" i="17" s="1"/>
  <c r="AA81" i="17" s="1"/>
  <c r="AA83" i="17" s="1"/>
  <c r="AA85" i="17" s="1"/>
  <c r="AA87" i="17" s="1"/>
  <c r="AA89" i="17" s="1"/>
  <c r="P73" i="17"/>
  <c r="O73" i="17"/>
  <c r="D73" i="17"/>
  <c r="C73" i="17"/>
  <c r="C75" i="17" s="1"/>
  <c r="C77" i="17" s="1"/>
  <c r="C79" i="17" s="1"/>
  <c r="C81" i="17" s="1"/>
  <c r="C83" i="17" s="1"/>
  <c r="C85" i="17" s="1"/>
  <c r="C87" i="17" s="1"/>
  <c r="C89" i="17" s="1"/>
  <c r="AL71" i="17"/>
  <c r="Z71" i="17"/>
  <c r="N71" i="17"/>
  <c r="B71" i="17"/>
  <c r="B69" i="17"/>
  <c r="AL68" i="17"/>
  <c r="Z68" i="17"/>
  <c r="N68" i="17"/>
  <c r="B68" i="17"/>
  <c r="AN59" i="17"/>
  <c r="AB59" i="17"/>
  <c r="P59" i="17"/>
  <c r="D59" i="17"/>
  <c r="AN58" i="17"/>
  <c r="AB58" i="17"/>
  <c r="P58" i="17"/>
  <c r="D58" i="17"/>
  <c r="AN55" i="17"/>
  <c r="AB55" i="17"/>
  <c r="P55" i="17"/>
  <c r="D55" i="17"/>
  <c r="AN54" i="17"/>
  <c r="AB54" i="17"/>
  <c r="P54" i="17"/>
  <c r="D54" i="17"/>
  <c r="AN51" i="17"/>
  <c r="AB51" i="17"/>
  <c r="P51" i="17"/>
  <c r="D51" i="17"/>
  <c r="AN50" i="17"/>
  <c r="AB50" i="17"/>
  <c r="P50" i="17"/>
  <c r="D50" i="17"/>
  <c r="AN47" i="17"/>
  <c r="AB47" i="17"/>
  <c r="P47" i="17"/>
  <c r="D47" i="17"/>
  <c r="AN46" i="17"/>
  <c r="AB46" i="17"/>
  <c r="P46" i="17"/>
  <c r="D46" i="17"/>
  <c r="AM44" i="17"/>
  <c r="AM46" i="17" s="1"/>
  <c r="AM48" i="17" s="1"/>
  <c r="AM50" i="17" s="1"/>
  <c r="AM52" i="17" s="1"/>
  <c r="AM54" i="17" s="1"/>
  <c r="AM56" i="17" s="1"/>
  <c r="AM58" i="17" s="1"/>
  <c r="O44" i="17"/>
  <c r="O46" i="17" s="1"/>
  <c r="O48" i="17" s="1"/>
  <c r="O50" i="17" s="1"/>
  <c r="O52" i="17" s="1"/>
  <c r="O54" i="17" s="1"/>
  <c r="O56" i="17" s="1"/>
  <c r="O58" i="17" s="1"/>
  <c r="AN43" i="17"/>
  <c r="AB43" i="17"/>
  <c r="P43" i="17"/>
  <c r="D43" i="17"/>
  <c r="AN42" i="17"/>
  <c r="AM42" i="17"/>
  <c r="AB42" i="17"/>
  <c r="AA42" i="17"/>
  <c r="AA44" i="17" s="1"/>
  <c r="AA46" i="17" s="1"/>
  <c r="AA48" i="17" s="1"/>
  <c r="AA50" i="17" s="1"/>
  <c r="AA52" i="17" s="1"/>
  <c r="AA54" i="17" s="1"/>
  <c r="AA56" i="17" s="1"/>
  <c r="AA58" i="17" s="1"/>
  <c r="P42" i="17"/>
  <c r="O42" i="17"/>
  <c r="D42" i="17"/>
  <c r="C42" i="17"/>
  <c r="C44" i="17" s="1"/>
  <c r="C46" i="17" s="1"/>
  <c r="C48" i="17" s="1"/>
  <c r="C50" i="17" s="1"/>
  <c r="C52" i="17" s="1"/>
  <c r="C54" i="17" s="1"/>
  <c r="C56" i="17" s="1"/>
  <c r="C58" i="17" s="1"/>
  <c r="AL40" i="17"/>
  <c r="Z40" i="17"/>
  <c r="N40" i="17"/>
  <c r="B40" i="17"/>
  <c r="B38" i="17"/>
  <c r="AL37" i="17"/>
  <c r="Z37" i="17"/>
  <c r="N37" i="17"/>
  <c r="B37" i="17"/>
  <c r="AN28" i="17"/>
  <c r="AB28" i="17"/>
  <c r="P28" i="17"/>
  <c r="D28" i="17"/>
  <c r="AN27" i="17"/>
  <c r="AB27" i="17"/>
  <c r="P27" i="17"/>
  <c r="D27" i="17"/>
  <c r="AN24" i="17"/>
  <c r="AB24" i="17"/>
  <c r="P24" i="17"/>
  <c r="D24" i="17"/>
  <c r="AN23" i="17"/>
  <c r="AB23" i="17"/>
  <c r="P23" i="17"/>
  <c r="D23" i="17"/>
  <c r="AN20" i="17"/>
  <c r="AB20" i="17"/>
  <c r="P20" i="17"/>
  <c r="D20" i="17"/>
  <c r="AN19" i="17"/>
  <c r="AB19" i="17"/>
  <c r="P19" i="17"/>
  <c r="D19" i="17"/>
  <c r="AN16" i="17"/>
  <c r="AB16" i="17"/>
  <c r="P16" i="17"/>
  <c r="D16" i="17"/>
  <c r="AN15" i="17"/>
  <c r="AB15" i="17"/>
  <c r="P15" i="17"/>
  <c r="D15" i="17"/>
  <c r="AM13" i="17"/>
  <c r="AM15" i="17" s="1"/>
  <c r="AM17" i="17" s="1"/>
  <c r="AM19" i="17" s="1"/>
  <c r="AM21" i="17" s="1"/>
  <c r="AM23" i="17" s="1"/>
  <c r="AM25" i="17" s="1"/>
  <c r="AM27" i="17" s="1"/>
  <c r="O13" i="17"/>
  <c r="O15" i="17" s="1"/>
  <c r="O17" i="17" s="1"/>
  <c r="O19" i="17" s="1"/>
  <c r="O21" i="17" s="1"/>
  <c r="O23" i="17" s="1"/>
  <c r="O25" i="17" s="1"/>
  <c r="O27" i="17" s="1"/>
  <c r="AN12" i="17"/>
  <c r="AB12" i="17"/>
  <c r="P12" i="17"/>
  <c r="D12" i="17"/>
  <c r="AN11" i="17"/>
  <c r="AM11" i="17"/>
  <c r="AB11" i="17"/>
  <c r="AA11" i="17"/>
  <c r="AA13" i="17" s="1"/>
  <c r="AA15" i="17" s="1"/>
  <c r="AA17" i="17" s="1"/>
  <c r="AA19" i="17" s="1"/>
  <c r="AA21" i="17" s="1"/>
  <c r="AA23" i="17" s="1"/>
  <c r="AA25" i="17" s="1"/>
  <c r="AA27" i="17" s="1"/>
  <c r="P11" i="17"/>
  <c r="O11" i="17"/>
  <c r="D11" i="17"/>
  <c r="C11" i="17"/>
  <c r="C13" i="17" s="1"/>
  <c r="C15" i="17" s="1"/>
  <c r="C17" i="17" s="1"/>
  <c r="C19" i="17" s="1"/>
  <c r="C21" i="17" s="1"/>
  <c r="C23" i="17" s="1"/>
  <c r="C25" i="17" s="1"/>
  <c r="C27" i="17" s="1"/>
  <c r="N7" i="17"/>
  <c r="Z7" i="17" s="1"/>
  <c r="AN245" i="16"/>
  <c r="AB245" i="16"/>
  <c r="P245" i="16"/>
  <c r="D245" i="16"/>
  <c r="AN244" i="16"/>
  <c r="AB244" i="16"/>
  <c r="P244" i="16"/>
  <c r="D244" i="16"/>
  <c r="AN241" i="16"/>
  <c r="AB241" i="16"/>
  <c r="P241" i="16"/>
  <c r="D241" i="16"/>
  <c r="AN240" i="16"/>
  <c r="AB240" i="16"/>
  <c r="P240" i="16"/>
  <c r="D240" i="16"/>
  <c r="AN237" i="16"/>
  <c r="AB237" i="16"/>
  <c r="P237" i="16"/>
  <c r="D237" i="16"/>
  <c r="AN236" i="16"/>
  <c r="AB236" i="16"/>
  <c r="P236" i="16"/>
  <c r="D236" i="16"/>
  <c r="AN233" i="16"/>
  <c r="AB233" i="16"/>
  <c r="P233" i="16"/>
  <c r="D233" i="16"/>
  <c r="AN232" i="16"/>
  <c r="AB232" i="16"/>
  <c r="P232" i="16"/>
  <c r="D232" i="16"/>
  <c r="AN229" i="16"/>
  <c r="AB229" i="16"/>
  <c r="P229" i="16"/>
  <c r="D229" i="16"/>
  <c r="AN228" i="16"/>
  <c r="AM228" i="16"/>
  <c r="AM230" i="16" s="1"/>
  <c r="AM232" i="16" s="1"/>
  <c r="AM234" i="16" s="1"/>
  <c r="AM236" i="16" s="1"/>
  <c r="AM238" i="16" s="1"/>
  <c r="AM240" i="16" s="1"/>
  <c r="AM242" i="16" s="1"/>
  <c r="AM244" i="16" s="1"/>
  <c r="AB228" i="16"/>
  <c r="AA228" i="16"/>
  <c r="AA230" i="16" s="1"/>
  <c r="AA232" i="16" s="1"/>
  <c r="AA234" i="16" s="1"/>
  <c r="AA236" i="16" s="1"/>
  <c r="AA238" i="16" s="1"/>
  <c r="AA240" i="16" s="1"/>
  <c r="AA242" i="16" s="1"/>
  <c r="AA244" i="16" s="1"/>
  <c r="P228" i="16"/>
  <c r="O228" i="16"/>
  <c r="O230" i="16" s="1"/>
  <c r="O232" i="16" s="1"/>
  <c r="O234" i="16" s="1"/>
  <c r="O236" i="16" s="1"/>
  <c r="O238" i="16" s="1"/>
  <c r="O240" i="16" s="1"/>
  <c r="O242" i="16" s="1"/>
  <c r="O244" i="16" s="1"/>
  <c r="D228" i="16"/>
  <c r="C228" i="16"/>
  <c r="C230" i="16" s="1"/>
  <c r="C232" i="16" s="1"/>
  <c r="C234" i="16" s="1"/>
  <c r="C236" i="16" s="1"/>
  <c r="C238" i="16" s="1"/>
  <c r="C240" i="16" s="1"/>
  <c r="C242" i="16" s="1"/>
  <c r="C244" i="16" s="1"/>
  <c r="AL226" i="16"/>
  <c r="Z226" i="16"/>
  <c r="N226" i="16"/>
  <c r="B226" i="16"/>
  <c r="AN214" i="16"/>
  <c r="AB214" i="16"/>
  <c r="P214" i="16"/>
  <c r="D214" i="16"/>
  <c r="AN213" i="16"/>
  <c r="AB213" i="16"/>
  <c r="P213" i="16"/>
  <c r="D213" i="16"/>
  <c r="AN210" i="16"/>
  <c r="AB210" i="16"/>
  <c r="P210" i="16"/>
  <c r="D210" i="16"/>
  <c r="AN209" i="16"/>
  <c r="AB209" i="16"/>
  <c r="P209" i="16"/>
  <c r="D209" i="16"/>
  <c r="AN206" i="16"/>
  <c r="AB206" i="16"/>
  <c r="P206" i="16"/>
  <c r="D206" i="16"/>
  <c r="AN205" i="16"/>
  <c r="AB205" i="16"/>
  <c r="P205" i="16"/>
  <c r="D205" i="16"/>
  <c r="AN202" i="16"/>
  <c r="AB202" i="16"/>
  <c r="P202" i="16"/>
  <c r="D202" i="16"/>
  <c r="AN201" i="16"/>
  <c r="AB201" i="16"/>
  <c r="P201" i="16"/>
  <c r="D201" i="16"/>
  <c r="AN198" i="16"/>
  <c r="AB198" i="16"/>
  <c r="P198" i="16"/>
  <c r="D198" i="16"/>
  <c r="AN197" i="16"/>
  <c r="AM197" i="16"/>
  <c r="AM199" i="16" s="1"/>
  <c r="AM201" i="16" s="1"/>
  <c r="AM203" i="16" s="1"/>
  <c r="AM205" i="16" s="1"/>
  <c r="AM207" i="16" s="1"/>
  <c r="AM209" i="16" s="1"/>
  <c r="AM211" i="16" s="1"/>
  <c r="AM213" i="16" s="1"/>
  <c r="AB197" i="16"/>
  <c r="AA197" i="16"/>
  <c r="AA199" i="16" s="1"/>
  <c r="AA201" i="16" s="1"/>
  <c r="AA203" i="16" s="1"/>
  <c r="AA205" i="16" s="1"/>
  <c r="AA207" i="16" s="1"/>
  <c r="AA209" i="16" s="1"/>
  <c r="AA211" i="16" s="1"/>
  <c r="AA213" i="16" s="1"/>
  <c r="P197" i="16"/>
  <c r="O197" i="16"/>
  <c r="O199" i="16" s="1"/>
  <c r="O201" i="16" s="1"/>
  <c r="O203" i="16" s="1"/>
  <c r="O205" i="16" s="1"/>
  <c r="O207" i="16" s="1"/>
  <c r="O209" i="16" s="1"/>
  <c r="O211" i="16" s="1"/>
  <c r="O213" i="16" s="1"/>
  <c r="D197" i="16"/>
  <c r="C197" i="16"/>
  <c r="C199" i="16" s="1"/>
  <c r="C201" i="16" s="1"/>
  <c r="C203" i="16" s="1"/>
  <c r="C205" i="16" s="1"/>
  <c r="C207" i="16" s="1"/>
  <c r="C209" i="16" s="1"/>
  <c r="C211" i="16" s="1"/>
  <c r="C213" i="16" s="1"/>
  <c r="AL195" i="16"/>
  <c r="Z195" i="16"/>
  <c r="N195" i="16"/>
  <c r="B195" i="16"/>
  <c r="AN183" i="16"/>
  <c r="AB183" i="16"/>
  <c r="P183" i="16"/>
  <c r="D183" i="16"/>
  <c r="AN182" i="16"/>
  <c r="AB182" i="16"/>
  <c r="P182" i="16"/>
  <c r="D182" i="16"/>
  <c r="AN179" i="16"/>
  <c r="AB179" i="16"/>
  <c r="P179" i="16"/>
  <c r="D179" i="16"/>
  <c r="AN178" i="16"/>
  <c r="AB178" i="16"/>
  <c r="P178" i="16"/>
  <c r="D178" i="16"/>
  <c r="AN175" i="16"/>
  <c r="AB175" i="16"/>
  <c r="P175" i="16"/>
  <c r="D175" i="16"/>
  <c r="AN174" i="16"/>
  <c r="AB174" i="16"/>
  <c r="P174" i="16"/>
  <c r="D174" i="16"/>
  <c r="AN171" i="16"/>
  <c r="AB171" i="16"/>
  <c r="P171" i="16"/>
  <c r="D171" i="16"/>
  <c r="AN170" i="16"/>
  <c r="AB170" i="16"/>
  <c r="P170" i="16"/>
  <c r="D170" i="16"/>
  <c r="AM168" i="16"/>
  <c r="AM170" i="16" s="1"/>
  <c r="AM172" i="16" s="1"/>
  <c r="AM174" i="16" s="1"/>
  <c r="AM176" i="16" s="1"/>
  <c r="AM178" i="16" s="1"/>
  <c r="AM180" i="16" s="1"/>
  <c r="AM182" i="16" s="1"/>
  <c r="O168" i="16"/>
  <c r="O170" i="16" s="1"/>
  <c r="O172" i="16" s="1"/>
  <c r="O174" i="16" s="1"/>
  <c r="O176" i="16" s="1"/>
  <c r="O178" i="16" s="1"/>
  <c r="O180" i="16" s="1"/>
  <c r="O182" i="16" s="1"/>
  <c r="AN167" i="16"/>
  <c r="AB167" i="16"/>
  <c r="P167" i="16"/>
  <c r="D167" i="16"/>
  <c r="AN166" i="16"/>
  <c r="AM166" i="16"/>
  <c r="AB166" i="16"/>
  <c r="AA166" i="16"/>
  <c r="AA168" i="16" s="1"/>
  <c r="AA170" i="16" s="1"/>
  <c r="AA172" i="16" s="1"/>
  <c r="AA174" i="16" s="1"/>
  <c r="AA176" i="16" s="1"/>
  <c r="AA178" i="16" s="1"/>
  <c r="AA180" i="16" s="1"/>
  <c r="AA182" i="16" s="1"/>
  <c r="P166" i="16"/>
  <c r="O166" i="16"/>
  <c r="D166" i="16"/>
  <c r="C166" i="16"/>
  <c r="C168" i="16" s="1"/>
  <c r="C170" i="16" s="1"/>
  <c r="C172" i="16" s="1"/>
  <c r="C174" i="16" s="1"/>
  <c r="C176" i="16" s="1"/>
  <c r="C178" i="16" s="1"/>
  <c r="C180" i="16" s="1"/>
  <c r="C182" i="16" s="1"/>
  <c r="AL164" i="16"/>
  <c r="Z164" i="16"/>
  <c r="N164" i="16"/>
  <c r="B164" i="16"/>
  <c r="AN152" i="16"/>
  <c r="AB152" i="16"/>
  <c r="P152" i="16"/>
  <c r="D152" i="16"/>
  <c r="AN151" i="16"/>
  <c r="AB151" i="16"/>
  <c r="P151" i="16"/>
  <c r="D151" i="16"/>
  <c r="AN148" i="16"/>
  <c r="AB148" i="16"/>
  <c r="P148" i="16"/>
  <c r="D148" i="16"/>
  <c r="AN147" i="16"/>
  <c r="AB147" i="16"/>
  <c r="P147" i="16"/>
  <c r="D147" i="16"/>
  <c r="AN144" i="16"/>
  <c r="AB144" i="16"/>
  <c r="P144" i="16"/>
  <c r="D144" i="16"/>
  <c r="AN143" i="16"/>
  <c r="AB143" i="16"/>
  <c r="P143" i="16"/>
  <c r="D143" i="16"/>
  <c r="AN140" i="16"/>
  <c r="AB140" i="16"/>
  <c r="P140" i="16"/>
  <c r="D140" i="16"/>
  <c r="AN139" i="16"/>
  <c r="AB139" i="16"/>
  <c r="P139" i="16"/>
  <c r="D139" i="16"/>
  <c r="AM137" i="16"/>
  <c r="AM139" i="16" s="1"/>
  <c r="AM141" i="16" s="1"/>
  <c r="AM143" i="16" s="1"/>
  <c r="AM145" i="16" s="1"/>
  <c r="AM147" i="16" s="1"/>
  <c r="AM149" i="16" s="1"/>
  <c r="AM151" i="16" s="1"/>
  <c r="O137" i="16"/>
  <c r="O139" i="16" s="1"/>
  <c r="O141" i="16" s="1"/>
  <c r="O143" i="16" s="1"/>
  <c r="O145" i="16" s="1"/>
  <c r="O147" i="16" s="1"/>
  <c r="O149" i="16" s="1"/>
  <c r="O151" i="16" s="1"/>
  <c r="AN136" i="16"/>
  <c r="AB136" i="16"/>
  <c r="P136" i="16"/>
  <c r="D136" i="16"/>
  <c r="AN135" i="16"/>
  <c r="AM135" i="16"/>
  <c r="AB135" i="16"/>
  <c r="AA135" i="16"/>
  <c r="AA137" i="16" s="1"/>
  <c r="AA139" i="16" s="1"/>
  <c r="AA141" i="16" s="1"/>
  <c r="AA143" i="16" s="1"/>
  <c r="AA145" i="16" s="1"/>
  <c r="AA147" i="16" s="1"/>
  <c r="AA149" i="16" s="1"/>
  <c r="AA151" i="16" s="1"/>
  <c r="P135" i="16"/>
  <c r="O135" i="16"/>
  <c r="D135" i="16"/>
  <c r="C135" i="16"/>
  <c r="C137" i="16" s="1"/>
  <c r="C139" i="16" s="1"/>
  <c r="C141" i="16" s="1"/>
  <c r="C143" i="16" s="1"/>
  <c r="C145" i="16" s="1"/>
  <c r="C147" i="16" s="1"/>
  <c r="C149" i="16" s="1"/>
  <c r="C151" i="16" s="1"/>
  <c r="AN121" i="16"/>
  <c r="AB121" i="16"/>
  <c r="P121" i="16"/>
  <c r="D121" i="16"/>
  <c r="AN120" i="16"/>
  <c r="AB120" i="16"/>
  <c r="P120" i="16"/>
  <c r="D120" i="16"/>
  <c r="AN117" i="16"/>
  <c r="AB117" i="16"/>
  <c r="P117" i="16"/>
  <c r="D117" i="16"/>
  <c r="AN116" i="16"/>
  <c r="AB116" i="16"/>
  <c r="P116" i="16"/>
  <c r="D116" i="16"/>
  <c r="AN113" i="16"/>
  <c r="AB113" i="16"/>
  <c r="P113" i="16"/>
  <c r="D113" i="16"/>
  <c r="AN112" i="16"/>
  <c r="AB112" i="16"/>
  <c r="P112" i="16"/>
  <c r="D112" i="16"/>
  <c r="AN109" i="16"/>
  <c r="AB109" i="16"/>
  <c r="P109" i="16"/>
  <c r="D109" i="16"/>
  <c r="AN108" i="16"/>
  <c r="AB108" i="16"/>
  <c r="P108" i="16"/>
  <c r="D108" i="16"/>
  <c r="AM106" i="16"/>
  <c r="AM108" i="16" s="1"/>
  <c r="AM110" i="16" s="1"/>
  <c r="AM112" i="16" s="1"/>
  <c r="AM114" i="16" s="1"/>
  <c r="AM116" i="16" s="1"/>
  <c r="AM118" i="16" s="1"/>
  <c r="AM120" i="16" s="1"/>
  <c r="O106" i="16"/>
  <c r="O108" i="16" s="1"/>
  <c r="O110" i="16" s="1"/>
  <c r="O112" i="16" s="1"/>
  <c r="O114" i="16" s="1"/>
  <c r="O116" i="16" s="1"/>
  <c r="O118" i="16" s="1"/>
  <c r="O120" i="16" s="1"/>
  <c r="AN105" i="16"/>
  <c r="AB105" i="16"/>
  <c r="P105" i="16"/>
  <c r="D105" i="16"/>
  <c r="AN104" i="16"/>
  <c r="AM104" i="16"/>
  <c r="AB104" i="16"/>
  <c r="AA104" i="16"/>
  <c r="AA106" i="16" s="1"/>
  <c r="AA108" i="16" s="1"/>
  <c r="AA110" i="16" s="1"/>
  <c r="AA112" i="16" s="1"/>
  <c r="AA114" i="16" s="1"/>
  <c r="AA116" i="16" s="1"/>
  <c r="AA118" i="16" s="1"/>
  <c r="AA120" i="16" s="1"/>
  <c r="P104" i="16"/>
  <c r="O104" i="16"/>
  <c r="D104" i="16"/>
  <c r="C104" i="16"/>
  <c r="C106" i="16" s="1"/>
  <c r="C108" i="16" s="1"/>
  <c r="C110" i="16" s="1"/>
  <c r="C112" i="16" s="1"/>
  <c r="C114" i="16" s="1"/>
  <c r="C116" i="16" s="1"/>
  <c r="C118" i="16" s="1"/>
  <c r="C120" i="16" s="1"/>
  <c r="AL102" i="16"/>
  <c r="Z102" i="16"/>
  <c r="N102" i="16"/>
  <c r="B102" i="16"/>
  <c r="B100" i="16"/>
  <c r="B131" i="16" s="1"/>
  <c r="AL99" i="16"/>
  <c r="AL130" i="16" s="1"/>
  <c r="Z99" i="16"/>
  <c r="Z130" i="16" s="1"/>
  <c r="N99" i="16"/>
  <c r="N130" i="16" s="1"/>
  <c r="B99" i="16"/>
  <c r="B130" i="16" s="1"/>
  <c r="AN90" i="16"/>
  <c r="AB90" i="16"/>
  <c r="P90" i="16"/>
  <c r="D90" i="16"/>
  <c r="AN89" i="16"/>
  <c r="AB89" i="16"/>
  <c r="P89" i="16"/>
  <c r="D89" i="16"/>
  <c r="AN86" i="16"/>
  <c r="AB86" i="16"/>
  <c r="P86" i="16"/>
  <c r="D86" i="16"/>
  <c r="AN85" i="16"/>
  <c r="AB85" i="16"/>
  <c r="P85" i="16"/>
  <c r="D85" i="16"/>
  <c r="AN82" i="16"/>
  <c r="AB82" i="16"/>
  <c r="P82" i="16"/>
  <c r="D82" i="16"/>
  <c r="AN81" i="16"/>
  <c r="AB81" i="16"/>
  <c r="P81" i="16"/>
  <c r="D81" i="16"/>
  <c r="AN78" i="16"/>
  <c r="AB78" i="16"/>
  <c r="P78" i="16"/>
  <c r="D78" i="16"/>
  <c r="AN77" i="16"/>
  <c r="AB77" i="16"/>
  <c r="P77" i="16"/>
  <c r="D77" i="16"/>
  <c r="AM75" i="16"/>
  <c r="AM77" i="16" s="1"/>
  <c r="AM79" i="16" s="1"/>
  <c r="AM81" i="16" s="1"/>
  <c r="AM83" i="16" s="1"/>
  <c r="AM85" i="16" s="1"/>
  <c r="AM87" i="16" s="1"/>
  <c r="AM89" i="16" s="1"/>
  <c r="O75" i="16"/>
  <c r="O77" i="16" s="1"/>
  <c r="O79" i="16" s="1"/>
  <c r="O81" i="16" s="1"/>
  <c r="O83" i="16" s="1"/>
  <c r="O85" i="16" s="1"/>
  <c r="O87" i="16" s="1"/>
  <c r="O89" i="16" s="1"/>
  <c r="AN74" i="16"/>
  <c r="AB74" i="16"/>
  <c r="P74" i="16"/>
  <c r="D74" i="16"/>
  <c r="AN73" i="16"/>
  <c r="AM73" i="16"/>
  <c r="AB73" i="16"/>
  <c r="AA73" i="16"/>
  <c r="AA75" i="16" s="1"/>
  <c r="AA77" i="16" s="1"/>
  <c r="AA79" i="16" s="1"/>
  <c r="AA81" i="16" s="1"/>
  <c r="AA83" i="16" s="1"/>
  <c r="AA85" i="16" s="1"/>
  <c r="AA87" i="16" s="1"/>
  <c r="AA89" i="16" s="1"/>
  <c r="P73" i="16"/>
  <c r="O73" i="16"/>
  <c r="D73" i="16"/>
  <c r="C73" i="16"/>
  <c r="C75" i="16" s="1"/>
  <c r="C77" i="16" s="1"/>
  <c r="C79" i="16" s="1"/>
  <c r="C81" i="16" s="1"/>
  <c r="C83" i="16" s="1"/>
  <c r="C85" i="16" s="1"/>
  <c r="C87" i="16" s="1"/>
  <c r="C89" i="16" s="1"/>
  <c r="AL71" i="16"/>
  <c r="Z71" i="16"/>
  <c r="N71" i="16"/>
  <c r="B71" i="16"/>
  <c r="B69" i="16"/>
  <c r="AL68" i="16"/>
  <c r="Z68" i="16"/>
  <c r="N68" i="16"/>
  <c r="B68" i="16"/>
  <c r="AN59" i="16"/>
  <c r="AB59" i="16"/>
  <c r="P59" i="16"/>
  <c r="D59" i="16"/>
  <c r="AN58" i="16"/>
  <c r="AB58" i="16"/>
  <c r="P58" i="16"/>
  <c r="D58" i="16"/>
  <c r="AN55" i="16"/>
  <c r="AB55" i="16"/>
  <c r="P55" i="16"/>
  <c r="D55" i="16"/>
  <c r="AN54" i="16"/>
  <c r="AB54" i="16"/>
  <c r="P54" i="16"/>
  <c r="D54" i="16"/>
  <c r="AN51" i="16"/>
  <c r="AB51" i="16"/>
  <c r="P51" i="16"/>
  <c r="D51" i="16"/>
  <c r="AN50" i="16"/>
  <c r="AB50" i="16"/>
  <c r="P50" i="16"/>
  <c r="D50" i="16"/>
  <c r="AN47" i="16"/>
  <c r="AB47" i="16"/>
  <c r="P47" i="16"/>
  <c r="D47" i="16"/>
  <c r="AN46" i="16"/>
  <c r="AB46" i="16"/>
  <c r="P46" i="16"/>
  <c r="D46" i="16"/>
  <c r="AM44" i="16"/>
  <c r="AM46" i="16" s="1"/>
  <c r="AM48" i="16" s="1"/>
  <c r="AM50" i="16" s="1"/>
  <c r="AM52" i="16" s="1"/>
  <c r="AM54" i="16" s="1"/>
  <c r="AM56" i="16" s="1"/>
  <c r="AM58" i="16" s="1"/>
  <c r="O44" i="16"/>
  <c r="O46" i="16" s="1"/>
  <c r="O48" i="16" s="1"/>
  <c r="O50" i="16" s="1"/>
  <c r="O52" i="16" s="1"/>
  <c r="O54" i="16" s="1"/>
  <c r="O56" i="16" s="1"/>
  <c r="O58" i="16" s="1"/>
  <c r="AN43" i="16"/>
  <c r="AB43" i="16"/>
  <c r="P43" i="16"/>
  <c r="D43" i="16"/>
  <c r="AN42" i="16"/>
  <c r="AM42" i="16"/>
  <c r="AB42" i="16"/>
  <c r="AA42" i="16"/>
  <c r="AA44" i="16" s="1"/>
  <c r="AA46" i="16" s="1"/>
  <c r="AA48" i="16" s="1"/>
  <c r="AA50" i="16" s="1"/>
  <c r="AA52" i="16" s="1"/>
  <c r="AA54" i="16" s="1"/>
  <c r="AA56" i="16" s="1"/>
  <c r="AA58" i="16" s="1"/>
  <c r="P42" i="16"/>
  <c r="O42" i="16"/>
  <c r="D42" i="16"/>
  <c r="C42" i="16"/>
  <c r="C44" i="16" s="1"/>
  <c r="C46" i="16" s="1"/>
  <c r="C48" i="16" s="1"/>
  <c r="C50" i="16" s="1"/>
  <c r="C52" i="16" s="1"/>
  <c r="C54" i="16" s="1"/>
  <c r="C56" i="16" s="1"/>
  <c r="C58" i="16" s="1"/>
  <c r="AL40" i="16"/>
  <c r="Z40" i="16"/>
  <c r="N40" i="16"/>
  <c r="B40" i="16"/>
  <c r="B38" i="16"/>
  <c r="AL37" i="16"/>
  <c r="Z37" i="16"/>
  <c r="N37" i="16"/>
  <c r="B37" i="16"/>
  <c r="AN28" i="16"/>
  <c r="AB28" i="16"/>
  <c r="P28" i="16"/>
  <c r="D28" i="16"/>
  <c r="AN27" i="16"/>
  <c r="AB27" i="16"/>
  <c r="P27" i="16"/>
  <c r="D27" i="16"/>
  <c r="AN24" i="16"/>
  <c r="AB24" i="16"/>
  <c r="P24" i="16"/>
  <c r="D24" i="16"/>
  <c r="AN23" i="16"/>
  <c r="AB23" i="16"/>
  <c r="P23" i="16"/>
  <c r="D23" i="16"/>
  <c r="AN20" i="16"/>
  <c r="AB20" i="16"/>
  <c r="P20" i="16"/>
  <c r="D20" i="16"/>
  <c r="AN19" i="16"/>
  <c r="AB19" i="16"/>
  <c r="P19" i="16"/>
  <c r="D19" i="16"/>
  <c r="AN16" i="16"/>
  <c r="AB16" i="16"/>
  <c r="P16" i="16"/>
  <c r="D16" i="16"/>
  <c r="AN15" i="16"/>
  <c r="AB15" i="16"/>
  <c r="P15" i="16"/>
  <c r="D15" i="16"/>
  <c r="AM13" i="16"/>
  <c r="AM15" i="16" s="1"/>
  <c r="AM17" i="16" s="1"/>
  <c r="AM19" i="16" s="1"/>
  <c r="AM21" i="16" s="1"/>
  <c r="AM23" i="16" s="1"/>
  <c r="AM25" i="16" s="1"/>
  <c r="AM27" i="16" s="1"/>
  <c r="O13" i="16"/>
  <c r="O15" i="16" s="1"/>
  <c r="O17" i="16" s="1"/>
  <c r="O19" i="16" s="1"/>
  <c r="O21" i="16" s="1"/>
  <c r="O23" i="16" s="1"/>
  <c r="O25" i="16" s="1"/>
  <c r="O27" i="16" s="1"/>
  <c r="AN12" i="16"/>
  <c r="AB12" i="16"/>
  <c r="P12" i="16"/>
  <c r="D12" i="16"/>
  <c r="AN11" i="16"/>
  <c r="AM11" i="16"/>
  <c r="AB11" i="16"/>
  <c r="AA11" i="16"/>
  <c r="AA13" i="16" s="1"/>
  <c r="AA15" i="16" s="1"/>
  <c r="AA17" i="16" s="1"/>
  <c r="AA19" i="16" s="1"/>
  <c r="AA21" i="16" s="1"/>
  <c r="AA23" i="16" s="1"/>
  <c r="AA25" i="16" s="1"/>
  <c r="AA27" i="16" s="1"/>
  <c r="P11" i="16"/>
  <c r="O11" i="16"/>
  <c r="D11" i="16"/>
  <c r="C11" i="16"/>
  <c r="C13" i="16" s="1"/>
  <c r="C15" i="16" s="1"/>
  <c r="C17" i="16" s="1"/>
  <c r="C19" i="16" s="1"/>
  <c r="C21" i="16" s="1"/>
  <c r="C23" i="16" s="1"/>
  <c r="C25" i="16" s="1"/>
  <c r="C27" i="16" s="1"/>
  <c r="N7" i="16"/>
  <c r="N100" i="16" s="1"/>
  <c r="N131" i="16" s="1"/>
  <c r="Z69" i="15"/>
  <c r="Z70" i="15" s="1"/>
  <c r="Z71" i="15" s="1"/>
  <c r="Z72" i="15" s="1"/>
  <c r="Z73" i="15" s="1"/>
  <c r="Z74" i="15" s="1"/>
  <c r="Z75" i="15" s="1"/>
  <c r="Z59" i="15"/>
  <c r="Z44" i="15"/>
  <c r="Z45" i="15" s="1"/>
  <c r="Z43" i="15"/>
  <c r="C12" i="15"/>
  <c r="I12" i="15" s="1"/>
  <c r="C11" i="15"/>
  <c r="L11" i="15" s="1"/>
  <c r="C10" i="15"/>
  <c r="D10" i="15" s="1"/>
  <c r="C8" i="15"/>
  <c r="C7" i="15"/>
  <c r="C6" i="15"/>
  <c r="R6" i="15" s="1"/>
  <c r="O3" i="15"/>
  <c r="U17" i="26"/>
  <c r="T17" i="26"/>
  <c r="S17" i="26"/>
  <c r="R17" i="26"/>
  <c r="P17" i="26"/>
  <c r="O17" i="26"/>
  <c r="N17" i="26"/>
  <c r="M17" i="26"/>
  <c r="K17" i="26"/>
  <c r="J17" i="26"/>
  <c r="I17" i="26"/>
  <c r="H17" i="26"/>
  <c r="U16" i="26"/>
  <c r="T16" i="26"/>
  <c r="S16" i="26"/>
  <c r="R16" i="26"/>
  <c r="P16" i="26"/>
  <c r="O16" i="26"/>
  <c r="N16" i="26"/>
  <c r="M16" i="26"/>
  <c r="K16" i="26"/>
  <c r="J16" i="26"/>
  <c r="I16" i="26"/>
  <c r="H16" i="26"/>
  <c r="U15" i="26"/>
  <c r="T15" i="26"/>
  <c r="S15" i="26"/>
  <c r="R15" i="26"/>
  <c r="P15" i="26"/>
  <c r="O15" i="26"/>
  <c r="N15" i="26"/>
  <c r="M15" i="26"/>
  <c r="K15" i="26"/>
  <c r="J15" i="26"/>
  <c r="I15" i="26"/>
  <c r="H15" i="26"/>
  <c r="U14" i="26"/>
  <c r="T14" i="26"/>
  <c r="S14" i="26"/>
  <c r="R14" i="26"/>
  <c r="P14" i="26"/>
  <c r="O14" i="26"/>
  <c r="N14" i="26"/>
  <c r="M14" i="26"/>
  <c r="K14" i="26"/>
  <c r="J14" i="26"/>
  <c r="I14" i="26"/>
  <c r="H14" i="26"/>
  <c r="U13" i="26"/>
  <c r="T13" i="26"/>
  <c r="S13" i="26"/>
  <c r="R13" i="26"/>
  <c r="P13" i="26"/>
  <c r="O13" i="26"/>
  <c r="N13" i="26"/>
  <c r="M13" i="26"/>
  <c r="K13" i="26"/>
  <c r="J13" i="26"/>
  <c r="I13" i="26"/>
  <c r="H13" i="26"/>
  <c r="U12" i="26"/>
  <c r="T12" i="26"/>
  <c r="S12" i="26"/>
  <c r="R12" i="26"/>
  <c r="P12" i="26"/>
  <c r="O12" i="26"/>
  <c r="N12" i="26"/>
  <c r="M12" i="26"/>
  <c r="K12" i="26"/>
  <c r="J12" i="26"/>
  <c r="I12" i="26"/>
  <c r="H12" i="26"/>
  <c r="U11" i="26"/>
  <c r="T11" i="26"/>
  <c r="S11" i="26"/>
  <c r="R11" i="26"/>
  <c r="P11" i="26"/>
  <c r="O11" i="26"/>
  <c r="N11" i="26"/>
  <c r="M11" i="26"/>
  <c r="K11" i="26"/>
  <c r="J11" i="26"/>
  <c r="I11" i="26"/>
  <c r="H11" i="26"/>
  <c r="U10" i="26"/>
  <c r="T10" i="26"/>
  <c r="S10" i="26"/>
  <c r="R10" i="26"/>
  <c r="P10" i="26"/>
  <c r="O10" i="26"/>
  <c r="N10" i="26"/>
  <c r="M10" i="26"/>
  <c r="K10" i="26"/>
  <c r="J10" i="26"/>
  <c r="I10" i="26"/>
  <c r="H10" i="26"/>
  <c r="U9" i="26"/>
  <c r="T9" i="26"/>
  <c r="S9" i="26"/>
  <c r="R9" i="26"/>
  <c r="P9" i="26"/>
  <c r="O9" i="26"/>
  <c r="N9" i="26"/>
  <c r="M9" i="26"/>
  <c r="K9" i="26"/>
  <c r="J9" i="26"/>
  <c r="I9" i="26"/>
  <c r="H9" i="26"/>
  <c r="U8" i="26"/>
  <c r="T8" i="26"/>
  <c r="S8" i="26"/>
  <c r="R8" i="26"/>
  <c r="P8" i="26"/>
  <c r="O8" i="26"/>
  <c r="N8" i="26"/>
  <c r="M8" i="26"/>
  <c r="K8" i="26"/>
  <c r="J8" i="26"/>
  <c r="I8" i="26"/>
  <c r="H8" i="26"/>
  <c r="U7" i="26"/>
  <c r="T7" i="26"/>
  <c r="S7" i="26"/>
  <c r="R7" i="26"/>
  <c r="P7" i="26"/>
  <c r="O7" i="26"/>
  <c r="N7" i="26"/>
  <c r="M7" i="26"/>
  <c r="K7" i="26"/>
  <c r="J7" i="26"/>
  <c r="I7" i="26"/>
  <c r="H7" i="26"/>
  <c r="S63" i="2"/>
  <c r="S64" i="2" s="1"/>
  <c r="C22" i="5"/>
  <c r="D22" i="5" s="1"/>
  <c r="U20" i="5"/>
  <c r="N20" i="5"/>
  <c r="L20" i="5"/>
  <c r="U19" i="5"/>
  <c r="V19" i="5" s="1"/>
  <c r="L19" i="5"/>
  <c r="M19" i="5" s="1"/>
  <c r="E19" i="5"/>
  <c r="C19" i="5"/>
  <c r="M18" i="5"/>
  <c r="D17" i="5"/>
  <c r="AA16" i="5"/>
  <c r="AA15" i="5"/>
  <c r="AA14" i="5"/>
  <c r="AA13" i="5"/>
  <c r="AA12" i="5"/>
  <c r="AA11" i="5"/>
  <c r="AA10" i="5"/>
  <c r="AA9" i="5"/>
  <c r="AA8" i="5"/>
  <c r="AA7" i="5"/>
  <c r="AA6" i="5"/>
  <c r="E47" i="9"/>
  <c r="E46" i="9"/>
  <c r="E45" i="9"/>
  <c r="E44" i="9"/>
  <c r="E43" i="9"/>
  <c r="E42" i="9"/>
  <c r="E41" i="9"/>
  <c r="E40" i="9"/>
  <c r="E39" i="9"/>
  <c r="E38" i="9"/>
  <c r="E37" i="9"/>
  <c r="E36" i="9"/>
  <c r="B8" i="9"/>
  <c r="C23" i="7"/>
  <c r="C23" i="9" s="1"/>
  <c r="B23" i="7"/>
  <c r="C18" i="9"/>
  <c r="C17" i="7"/>
  <c r="C17" i="9" s="1"/>
  <c r="B17" i="7"/>
  <c r="D46" i="12"/>
  <c r="G45" i="12"/>
  <c r="E45" i="12"/>
  <c r="D47" i="12"/>
  <c r="C47" i="12"/>
  <c r="D44" i="12"/>
  <c r="G43" i="12"/>
  <c r="G42" i="12"/>
  <c r="D42" i="12"/>
  <c r="H20" i="12"/>
  <c r="F20" i="12"/>
  <c r="E20" i="12"/>
  <c r="C20" i="12"/>
  <c r="F19" i="12"/>
  <c r="C19" i="12"/>
  <c r="F18" i="12"/>
  <c r="C18" i="12"/>
  <c r="F17" i="12"/>
  <c r="E17" i="12"/>
  <c r="C17" i="12"/>
  <c r="F16" i="12"/>
  <c r="E16" i="12"/>
  <c r="C16" i="12"/>
  <c r="F15" i="12"/>
  <c r="C15" i="12"/>
  <c r="F14" i="12"/>
  <c r="H18" i="12" s="1"/>
  <c r="C14" i="12"/>
  <c r="E18" i="12" s="1"/>
  <c r="D11" i="12"/>
  <c r="D10" i="12"/>
  <c r="D9" i="12"/>
  <c r="D8" i="12"/>
  <c r="AV94" i="27"/>
  <c r="AL94" i="27"/>
  <c r="T94" i="27"/>
  <c r="R94" i="27"/>
  <c r="AV93" i="27"/>
  <c r="AL93" i="27"/>
  <c r="T93" i="27"/>
  <c r="R93" i="27"/>
  <c r="AV92" i="27"/>
  <c r="AL92" i="27"/>
  <c r="T92" i="27"/>
  <c r="R92" i="27"/>
  <c r="AV91" i="27"/>
  <c r="AL91" i="27"/>
  <c r="T91" i="27"/>
  <c r="R91" i="27"/>
  <c r="AV90" i="27"/>
  <c r="AL90" i="27"/>
  <c r="T90" i="27"/>
  <c r="R90" i="27"/>
  <c r="AV89" i="27"/>
  <c r="AL89" i="27"/>
  <c r="T89" i="27"/>
  <c r="R89" i="27"/>
  <c r="AV88" i="27"/>
  <c r="AL88" i="27"/>
  <c r="T88" i="27"/>
  <c r="R88" i="27"/>
  <c r="AV87" i="27"/>
  <c r="AL87" i="27"/>
  <c r="T87" i="27"/>
  <c r="R87" i="27"/>
  <c r="AV86" i="27"/>
  <c r="AL86" i="27"/>
  <c r="T86" i="27"/>
  <c r="R86" i="27"/>
  <c r="AV85" i="27"/>
  <c r="AL85" i="27"/>
  <c r="T85" i="27"/>
  <c r="R85" i="27"/>
  <c r="AV84" i="27"/>
  <c r="AL84" i="27"/>
  <c r="T84" i="27"/>
  <c r="R84" i="27"/>
  <c r="AW83" i="27"/>
  <c r="AW93" i="27" s="1"/>
  <c r="AM83" i="27"/>
  <c r="AM94" i="27" s="1"/>
  <c r="U83" i="27"/>
  <c r="U94" i="27" s="1"/>
  <c r="V79" i="27"/>
  <c r="V74" i="27"/>
  <c r="U74" i="27"/>
  <c r="V69" i="27"/>
  <c r="T66" i="27"/>
  <c r="T76" i="27" s="1"/>
  <c r="T81" i="27" s="1"/>
  <c r="S66" i="27"/>
  <c r="T65" i="27"/>
  <c r="T70" i="27" s="1"/>
  <c r="S65" i="27"/>
  <c r="V64" i="27"/>
  <c r="V66" i="27" s="1"/>
  <c r="U64" i="27"/>
  <c r="V59" i="27"/>
  <c r="T56" i="27"/>
  <c r="S56" i="27"/>
  <c r="T55" i="27"/>
  <c r="S55" i="27"/>
  <c r="V54" i="27"/>
  <c r="U54" i="27"/>
  <c r="T51" i="27"/>
  <c r="S51" i="27"/>
  <c r="S61" i="27" s="1"/>
  <c r="T50" i="27"/>
  <c r="S50" i="27"/>
  <c r="S60" i="27" s="1"/>
  <c r="V49" i="27"/>
  <c r="V44" i="27"/>
  <c r="V46" i="27" s="1"/>
  <c r="U44" i="27"/>
  <c r="U46" i="27" s="1"/>
  <c r="V38" i="27"/>
  <c r="V33" i="27"/>
  <c r="U33" i="27"/>
  <c r="V28" i="27"/>
  <c r="T25" i="27"/>
  <c r="T30" i="27" s="1"/>
  <c r="S25" i="27"/>
  <c r="V23" i="27"/>
  <c r="V25" i="27" s="1"/>
  <c r="U23" i="27"/>
  <c r="V18" i="27"/>
  <c r="T15" i="27"/>
  <c r="S15" i="27"/>
  <c r="S14" i="27"/>
  <c r="V13" i="27"/>
  <c r="U13" i="27"/>
  <c r="T10" i="27"/>
  <c r="T20" i="27" s="1"/>
  <c r="S10" i="27"/>
  <c r="S20" i="27" s="1"/>
  <c r="V8" i="27"/>
  <c r="AG7" i="27"/>
  <c r="T4" i="27"/>
  <c r="T24" i="27" s="1"/>
  <c r="S4" i="27"/>
  <c r="S9" i="27" s="1"/>
  <c r="S19" i="27" s="1"/>
  <c r="V3" i="27"/>
  <c r="V5" i="27" s="1"/>
  <c r="U3" i="27"/>
  <c r="U5" i="27" s="1"/>
  <c r="D107" i="7"/>
  <c r="D55" i="7"/>
  <c r="C22" i="7"/>
  <c r="C22" i="9" s="1"/>
  <c r="B22" i="7"/>
  <c r="C21" i="7"/>
  <c r="C21" i="9" s="1"/>
  <c r="B21" i="7"/>
  <c r="C20" i="7"/>
  <c r="C20" i="9" s="1"/>
  <c r="B20" i="7"/>
  <c r="C19" i="7"/>
  <c r="C19" i="9" s="1"/>
  <c r="B19" i="7"/>
  <c r="B18" i="9"/>
  <c r="C16" i="7"/>
  <c r="C16" i="9" s="1"/>
  <c r="B16" i="7"/>
  <c r="C15" i="7"/>
  <c r="C15" i="9" s="1"/>
  <c r="B15" i="7"/>
  <c r="C14" i="7"/>
  <c r="C14" i="9" s="1"/>
  <c r="B14" i="7"/>
  <c r="E44" i="13"/>
  <c r="D44" i="13"/>
  <c r="C44" i="13"/>
  <c r="E43" i="13"/>
  <c r="D43" i="13"/>
  <c r="C43" i="13"/>
  <c r="Z42" i="13"/>
  <c r="X42" i="13"/>
  <c r="V42" i="13"/>
  <c r="Q42" i="13"/>
  <c r="P42" i="13"/>
  <c r="M42" i="13"/>
  <c r="L42" i="13"/>
  <c r="K42" i="13"/>
  <c r="J42" i="13"/>
  <c r="I42" i="13"/>
  <c r="H42" i="13"/>
  <c r="C42" i="13"/>
  <c r="Z41" i="13"/>
  <c r="X41" i="13"/>
  <c r="V41" i="13"/>
  <c r="Q41" i="13"/>
  <c r="P41" i="13"/>
  <c r="M41" i="13"/>
  <c r="L41" i="13"/>
  <c r="K41" i="13"/>
  <c r="J41" i="13"/>
  <c r="I41" i="13"/>
  <c r="H41" i="13"/>
  <c r="AO38" i="13"/>
  <c r="AN38" i="13"/>
  <c r="AL38" i="13"/>
  <c r="AK38" i="13"/>
  <c r="AJ38" i="13"/>
  <c r="V38" i="13"/>
  <c r="L38" i="13"/>
  <c r="J38" i="13"/>
  <c r="E38" i="13"/>
  <c r="D38" i="13"/>
  <c r="C38" i="13"/>
  <c r="B38" i="13"/>
  <c r="AO37" i="13"/>
  <c r="AN37" i="13"/>
  <c r="AL37" i="13"/>
  <c r="AK37" i="13"/>
  <c r="V37" i="13"/>
  <c r="L37" i="13"/>
  <c r="E37" i="13"/>
  <c r="D37" i="13"/>
  <c r="C37" i="13"/>
  <c r="AO34" i="13"/>
  <c r="AN34" i="13"/>
  <c r="AL34" i="13"/>
  <c r="AK34" i="13"/>
  <c r="AJ34" i="13"/>
  <c r="V34" i="13"/>
  <c r="J34" i="13"/>
  <c r="E34" i="13"/>
  <c r="D34" i="13"/>
  <c r="C34" i="13"/>
  <c r="AU33" i="13"/>
  <c r="AT33" i="13"/>
  <c r="AS33" i="13"/>
  <c r="AR33" i="13"/>
  <c r="AQ33" i="13"/>
  <c r="AP33" i="13"/>
  <c r="AO33" i="13"/>
  <c r="AN33" i="13"/>
  <c r="AL33" i="13"/>
  <c r="AK33" i="13"/>
  <c r="AJ33" i="13"/>
  <c r="V33" i="13"/>
  <c r="J33" i="13"/>
  <c r="E33" i="13"/>
  <c r="D33" i="13"/>
  <c r="C33" i="13"/>
  <c r="AU32" i="13"/>
  <c r="AT32" i="13"/>
  <c r="AS32" i="13"/>
  <c r="AR32" i="13"/>
  <c r="AQ32" i="13"/>
  <c r="AP32" i="13"/>
  <c r="AO32" i="13"/>
  <c r="AN32" i="13"/>
  <c r="AL32" i="13"/>
  <c r="AK32" i="13"/>
  <c r="AJ32" i="13"/>
  <c r="V32" i="13"/>
  <c r="L32" i="13"/>
  <c r="J32" i="13"/>
  <c r="H32" i="13"/>
  <c r="E32" i="13"/>
  <c r="D32" i="13"/>
  <c r="C32" i="13"/>
  <c r="AU31" i="13"/>
  <c r="AT31" i="13"/>
  <c r="AS31" i="13"/>
  <c r="AR31" i="13"/>
  <c r="AQ31" i="13"/>
  <c r="AP31" i="13"/>
  <c r="AO31" i="13"/>
  <c r="AN31" i="13"/>
  <c r="AL31" i="13"/>
  <c r="AK31" i="13"/>
  <c r="AJ31" i="13"/>
  <c r="V31" i="13"/>
  <c r="L31" i="13"/>
  <c r="J31" i="13"/>
  <c r="H31" i="13"/>
  <c r="E31" i="13"/>
  <c r="D31" i="13"/>
  <c r="C31" i="13"/>
  <c r="AU30" i="13"/>
  <c r="AT30" i="13"/>
  <c r="AS30" i="13"/>
  <c r="AR30" i="13"/>
  <c r="AQ30" i="13"/>
  <c r="AP30" i="13"/>
  <c r="AO30" i="13"/>
  <c r="AN30" i="13"/>
  <c r="AL30" i="13"/>
  <c r="AK30" i="13"/>
  <c r="AJ30" i="13"/>
  <c r="V30" i="13"/>
  <c r="J30" i="13"/>
  <c r="H30" i="13"/>
  <c r="E30" i="13"/>
  <c r="D30" i="13"/>
  <c r="C30" i="13"/>
  <c r="AU29" i="13"/>
  <c r="AT29" i="13"/>
  <c r="AS29" i="13"/>
  <c r="AR29" i="13"/>
  <c r="AQ29" i="13"/>
  <c r="AP29" i="13"/>
  <c r="AO29" i="13"/>
  <c r="AN29" i="13"/>
  <c r="AL29" i="13"/>
  <c r="AK29" i="13"/>
  <c r="AJ29" i="13"/>
  <c r="V29" i="13"/>
  <c r="J29" i="13"/>
  <c r="H29" i="13"/>
  <c r="E29" i="13"/>
  <c r="D29" i="13"/>
  <c r="C29" i="13"/>
  <c r="AU28" i="13"/>
  <c r="AT28" i="13"/>
  <c r="AS28" i="13"/>
  <c r="AR28" i="13"/>
  <c r="AQ28" i="13"/>
  <c r="AP28" i="13"/>
  <c r="AO28" i="13"/>
  <c r="AN28" i="13"/>
  <c r="L28" i="13"/>
  <c r="K28" i="13"/>
  <c r="J28" i="13"/>
  <c r="I28" i="13"/>
  <c r="H28" i="13"/>
  <c r="G28" i="13"/>
  <c r="F28" i="13"/>
  <c r="E28" i="13"/>
  <c r="D28" i="13"/>
  <c r="C28" i="13"/>
  <c r="B28" i="13"/>
  <c r="A28" i="13"/>
  <c r="B44" i="13"/>
  <c r="B43" i="13"/>
  <c r="B42" i="13"/>
  <c r="B41" i="13"/>
  <c r="L19" i="13"/>
  <c r="L18" i="13"/>
  <c r="B37" i="13"/>
  <c r="L13" i="13"/>
  <c r="I13" i="13"/>
  <c r="I32" i="13" s="1"/>
  <c r="B32" i="13"/>
  <c r="L12" i="13"/>
  <c r="I12" i="13"/>
  <c r="I31" i="13" s="1"/>
  <c r="B31" i="13"/>
  <c r="I11" i="13"/>
  <c r="I30" i="13" s="1"/>
  <c r="B30" i="13"/>
  <c r="I10" i="13"/>
  <c r="I29" i="13" s="1"/>
  <c r="B29" i="13"/>
  <c r="B8" i="13"/>
  <c r="B5" i="13"/>
  <c r="B3" i="13"/>
  <c r="F40" i="1"/>
  <c r="D40" i="1"/>
  <c r="F39" i="1"/>
  <c r="D39" i="1"/>
  <c r="M35" i="1"/>
  <c r="F41" i="12" s="1"/>
  <c r="J35" i="1"/>
  <c r="M34" i="1"/>
  <c r="F40" i="12" s="1"/>
  <c r="J34" i="1"/>
  <c r="C40" i="12" s="1"/>
  <c r="M33" i="1"/>
  <c r="F39" i="12" s="1"/>
  <c r="J33" i="1"/>
  <c r="C39" i="12" s="1"/>
  <c r="M32" i="1"/>
  <c r="F38" i="12" s="1"/>
  <c r="J32" i="1"/>
  <c r="C38" i="12" s="1"/>
  <c r="M31" i="1"/>
  <c r="F37" i="12" s="1"/>
  <c r="J31" i="1"/>
  <c r="C37" i="12" s="1"/>
  <c r="M30" i="1"/>
  <c r="F36" i="12" s="1"/>
  <c r="J30" i="1"/>
  <c r="C36" i="12" s="1"/>
  <c r="M29" i="1"/>
  <c r="F35" i="12" s="1"/>
  <c r="J29" i="1"/>
  <c r="C35" i="12" s="1"/>
  <c r="M28" i="1"/>
  <c r="F34" i="12" s="1"/>
  <c r="J28" i="1"/>
  <c r="C34" i="12" s="1"/>
  <c r="M27" i="1"/>
  <c r="F33" i="12" s="1"/>
  <c r="J27" i="1"/>
  <c r="C33" i="12" s="1"/>
  <c r="M26" i="1"/>
  <c r="F32" i="12" s="1"/>
  <c r="J26" i="1"/>
  <c r="C32" i="12" s="1"/>
  <c r="M25" i="1"/>
  <c r="F31" i="12" s="1"/>
  <c r="J25" i="1"/>
  <c r="C31" i="12" s="1"/>
  <c r="E25" i="1"/>
  <c r="M24" i="1"/>
  <c r="F30" i="12" s="1"/>
  <c r="J24" i="1"/>
  <c r="C30" i="12" s="1"/>
  <c r="M23" i="1"/>
  <c r="F29" i="12" s="1"/>
  <c r="J23" i="1"/>
  <c r="C29" i="12" s="1"/>
  <c r="M22" i="1"/>
  <c r="F28" i="12" s="1"/>
  <c r="J22" i="1"/>
  <c r="C28" i="12" s="1"/>
  <c r="M21" i="1"/>
  <c r="F27" i="12" s="1"/>
  <c r="J21" i="1"/>
  <c r="C27" i="12" s="1"/>
  <c r="M20" i="1"/>
  <c r="F26" i="12" s="1"/>
  <c r="J20" i="1"/>
  <c r="F20" i="1"/>
  <c r="C17" i="15" s="1"/>
  <c r="E20" i="1"/>
  <c r="C20" i="1"/>
  <c r="C16" i="15" s="1"/>
  <c r="M19" i="1"/>
  <c r="F25" i="12" s="1"/>
  <c r="J19" i="1"/>
  <c r="A53" i="3" s="1"/>
  <c r="E19" i="1"/>
  <c r="C19" i="1"/>
  <c r="M18" i="1"/>
  <c r="F24" i="12" s="1"/>
  <c r="J18" i="1"/>
  <c r="R15" i="15"/>
  <c r="M17" i="1"/>
  <c r="F23" i="12" s="1"/>
  <c r="J17" i="1"/>
  <c r="M16" i="1"/>
  <c r="F22" i="12" s="1"/>
  <c r="C22" i="12"/>
  <c r="N11" i="1"/>
  <c r="H17" i="12" s="1"/>
  <c r="N10" i="1"/>
  <c r="H16" i="12" s="1"/>
  <c r="O9" i="1"/>
  <c r="O36" i="1" s="1"/>
  <c r="Q4" i="1"/>
  <c r="I11" i="7" l="1"/>
  <c r="I11" i="9" s="1"/>
  <c r="C24" i="12"/>
  <c r="A51" i="3"/>
  <c r="C26" i="12"/>
  <c r="A55" i="3"/>
  <c r="D55" i="3" s="1"/>
  <c r="C23" i="12"/>
  <c r="J11" i="7"/>
  <c r="J11" i="9" s="1"/>
  <c r="C25" i="12"/>
  <c r="D53" i="3"/>
  <c r="M11" i="7"/>
  <c r="M11" i="9" s="1"/>
  <c r="N11" i="7"/>
  <c r="N11" i="9" s="1"/>
  <c r="P11" i="7"/>
  <c r="P11" i="9" s="1"/>
  <c r="Q11" i="7"/>
  <c r="Q11" i="9" s="1"/>
  <c r="O11" i="7"/>
  <c r="O11" i="9" s="1"/>
  <c r="R11" i="7"/>
  <c r="R11" i="9" s="1"/>
  <c r="L11" i="7"/>
  <c r="L11" i="9" s="1"/>
  <c r="T11" i="7"/>
  <c r="T11" i="9" s="1"/>
  <c r="U11" i="7"/>
  <c r="U11" i="9" s="1"/>
  <c r="V11" i="7"/>
  <c r="V11" i="9" s="1"/>
  <c r="S11" i="7"/>
  <c r="S11" i="9" s="1"/>
  <c r="W11" i="7"/>
  <c r="W11" i="9" s="1"/>
  <c r="X11" i="7"/>
  <c r="X11" i="9" s="1"/>
  <c r="C41" i="12"/>
  <c r="A85" i="3"/>
  <c r="D85" i="3" s="1"/>
  <c r="B14" i="9"/>
  <c r="A14" i="7"/>
  <c r="B22" i="9"/>
  <c r="A22" i="7"/>
  <c r="B15" i="9"/>
  <c r="A15" i="7"/>
  <c r="B23" i="9"/>
  <c r="A23" i="7"/>
  <c r="B35" i="9"/>
  <c r="A65" i="7"/>
  <c r="B19" i="9"/>
  <c r="A19" i="7"/>
  <c r="B16" i="9"/>
  <c r="A16" i="7"/>
  <c r="B17" i="9"/>
  <c r="A17" i="7"/>
  <c r="B21" i="9"/>
  <c r="A21" i="7"/>
  <c r="B20" i="9"/>
  <c r="A20" i="7"/>
  <c r="I10" i="15"/>
  <c r="AM17" i="13"/>
  <c r="AM36" i="13"/>
  <c r="P36" i="13"/>
  <c r="Q36" i="13"/>
  <c r="X17" i="13"/>
  <c r="Y17" i="13" s="1"/>
  <c r="AE17" i="13" s="1"/>
  <c r="X36" i="13"/>
  <c r="Y36" i="13" s="1"/>
  <c r="AE36" i="13" s="1"/>
  <c r="M36" i="13"/>
  <c r="N36" i="13" s="1"/>
  <c r="Q17" i="13"/>
  <c r="M17" i="13"/>
  <c r="N17" i="13" s="1"/>
  <c r="P17" i="13"/>
  <c r="AW84" i="27"/>
  <c r="T71" i="27"/>
  <c r="U66" i="27"/>
  <c r="AM16" i="13"/>
  <c r="AM35" i="13"/>
  <c r="I18" i="13"/>
  <c r="X35" i="13"/>
  <c r="Y35" i="13" s="1"/>
  <c r="AE35" i="13" s="1"/>
  <c r="X16" i="13"/>
  <c r="Y16" i="13" s="1"/>
  <c r="AE16" i="13" s="1"/>
  <c r="M35" i="13"/>
  <c r="Q35" i="13"/>
  <c r="P35" i="13"/>
  <c r="V10" i="27"/>
  <c r="V55" i="27"/>
  <c r="T35" i="27"/>
  <c r="T40" i="27" s="1"/>
  <c r="U40" i="27" s="1"/>
  <c r="AM87" i="27"/>
  <c r="U25" i="27"/>
  <c r="V50" i="27"/>
  <c r="T75" i="27"/>
  <c r="T80" i="27" s="1"/>
  <c r="U80" i="27" s="1"/>
  <c r="AN83" i="27"/>
  <c r="AN93" i="27" s="1"/>
  <c r="U56" i="27"/>
  <c r="W56" i="27" s="1"/>
  <c r="X56" i="27" s="1"/>
  <c r="Y56" i="27" s="1"/>
  <c r="AX83" i="27"/>
  <c r="AX94" i="27" s="1"/>
  <c r="AW86" i="27"/>
  <c r="V30" i="27"/>
  <c r="U15" i="27"/>
  <c r="W15" i="27" s="1"/>
  <c r="X15" i="27" s="1"/>
  <c r="AM85" i="27"/>
  <c r="V15" i="27"/>
  <c r="V71" i="27"/>
  <c r="L33" i="15"/>
  <c r="R17" i="15"/>
  <c r="Y11" i="7"/>
  <c r="Y11" i="9" s="1"/>
  <c r="I11" i="15"/>
  <c r="I19" i="15" s="1"/>
  <c r="R16" i="15"/>
  <c r="F16" i="15"/>
  <c r="O37" i="1"/>
  <c r="H42" i="12"/>
  <c r="J18" i="13"/>
  <c r="D3" i="13"/>
  <c r="F10" i="13"/>
  <c r="F29" i="13" s="1"/>
  <c r="F11" i="13"/>
  <c r="F30" i="13" s="1"/>
  <c r="F13" i="13"/>
  <c r="F32" i="13" s="1"/>
  <c r="F15" i="13"/>
  <c r="F34" i="13" s="1"/>
  <c r="F19" i="13"/>
  <c r="F38" i="13" s="1"/>
  <c r="F21" i="13"/>
  <c r="F40" i="13" s="1"/>
  <c r="F23" i="13"/>
  <c r="F42" i="13" s="1"/>
  <c r="F25" i="13"/>
  <c r="F44" i="13" s="1"/>
  <c r="F12" i="13"/>
  <c r="F31" i="13" s="1"/>
  <c r="F14" i="13"/>
  <c r="F33" i="13" s="1"/>
  <c r="F18" i="13"/>
  <c r="F37" i="13" s="1"/>
  <c r="F20" i="13"/>
  <c r="F39" i="13" s="1"/>
  <c r="F22" i="13"/>
  <c r="F41" i="13" s="1"/>
  <c r="F24" i="13"/>
  <c r="F43" i="13" s="1"/>
  <c r="D8" i="15"/>
  <c r="V8" i="15" s="1"/>
  <c r="C25" i="15"/>
  <c r="D25" i="15" s="1"/>
  <c r="D7" i="15"/>
  <c r="U7" i="15" s="1"/>
  <c r="C24" i="15"/>
  <c r="D24" i="15" s="1"/>
  <c r="K11" i="13"/>
  <c r="K30" i="13" s="1"/>
  <c r="P10" i="13"/>
  <c r="P11" i="13"/>
  <c r="P13" i="13"/>
  <c r="Q13" i="13"/>
  <c r="Q12" i="13"/>
  <c r="P12" i="13"/>
  <c r="K11" i="7"/>
  <c r="K11" i="9" s="1"/>
  <c r="A24" i="7"/>
  <c r="A76" i="7"/>
  <c r="Q5" i="1"/>
  <c r="O16" i="15"/>
  <c r="D6" i="15"/>
  <c r="U6" i="15" s="1"/>
  <c r="O9" i="15"/>
  <c r="K10" i="13"/>
  <c r="K29" i="13" s="1"/>
  <c r="H11" i="7"/>
  <c r="H11" i="9" s="1"/>
  <c r="E19" i="12"/>
  <c r="X18" i="13"/>
  <c r="AM21" i="13"/>
  <c r="AM40" i="13" s="1"/>
  <c r="X11" i="13"/>
  <c r="AM20" i="13"/>
  <c r="AM39" i="13" s="1"/>
  <c r="V20" i="5"/>
  <c r="K12" i="13"/>
  <c r="K31" i="13" s="1"/>
  <c r="M12" i="13"/>
  <c r="Z12" i="13" s="1"/>
  <c r="K13" i="13"/>
  <c r="K32" i="13" s="1"/>
  <c r="M13" i="13"/>
  <c r="Z13" i="13" s="1"/>
  <c r="D110" i="7"/>
  <c r="H19" i="12"/>
  <c r="B26" i="13"/>
  <c r="F11" i="7"/>
  <c r="G11" i="7"/>
  <c r="G11" i="9" s="1"/>
  <c r="E15" i="12"/>
  <c r="C5" i="15"/>
  <c r="I5" i="15" s="1"/>
  <c r="C18" i="5"/>
  <c r="D18" i="5" s="1"/>
  <c r="F63" i="7"/>
  <c r="A47" i="6"/>
  <c r="X9" i="42" s="1"/>
  <c r="G63" i="7"/>
  <c r="G33" i="9" s="1"/>
  <c r="A49" i="6"/>
  <c r="X10" i="42" s="1"/>
  <c r="F19" i="1"/>
  <c r="G46" i="12" s="1"/>
  <c r="I63" i="7"/>
  <c r="I33" i="9" s="1"/>
  <c r="A53" i="6"/>
  <c r="X12" i="42" s="1"/>
  <c r="M63" i="7"/>
  <c r="M33" i="9" s="1"/>
  <c r="A61" i="6"/>
  <c r="X16" i="42" s="1"/>
  <c r="O63" i="7"/>
  <c r="O33" i="9" s="1"/>
  <c r="A65" i="6"/>
  <c r="X18" i="42" s="1"/>
  <c r="P63" i="7"/>
  <c r="P33" i="9" s="1"/>
  <c r="A67" i="6"/>
  <c r="X19" i="42" s="1"/>
  <c r="Q63" i="7"/>
  <c r="Q33" i="9" s="1"/>
  <c r="A69" i="6"/>
  <c r="X20" i="42" s="1"/>
  <c r="R63" i="7"/>
  <c r="R33" i="9" s="1"/>
  <c r="A71" i="6"/>
  <c r="X21" i="42" s="1"/>
  <c r="S63" i="7"/>
  <c r="S33" i="9" s="1"/>
  <c r="A73" i="6"/>
  <c r="X22" i="42" s="1"/>
  <c r="T63" i="7"/>
  <c r="T33" i="9" s="1"/>
  <c r="A75" i="6"/>
  <c r="X23" i="42" s="1"/>
  <c r="U63" i="7"/>
  <c r="U33" i="9" s="1"/>
  <c r="A77" i="6"/>
  <c r="X24" i="42" s="1"/>
  <c r="V63" i="7"/>
  <c r="V33" i="9" s="1"/>
  <c r="A79" i="6"/>
  <c r="X25" i="42" s="1"/>
  <c r="W63" i="7"/>
  <c r="W33" i="9" s="1"/>
  <c r="A81" i="6"/>
  <c r="X26" i="42" s="1"/>
  <c r="X63" i="7"/>
  <c r="X33" i="9" s="1"/>
  <c r="A83" i="6"/>
  <c r="X27" i="42" s="1"/>
  <c r="Y63" i="7"/>
  <c r="Y33" i="9" s="1"/>
  <c r="A85" i="6"/>
  <c r="X28" i="42" s="1"/>
  <c r="X10" i="13"/>
  <c r="Y10" i="13" s="1"/>
  <c r="AE10" i="13" s="1"/>
  <c r="AM15" i="13"/>
  <c r="AM34" i="13" s="1"/>
  <c r="H37" i="13"/>
  <c r="AM19" i="13"/>
  <c r="AM38" i="13" s="1"/>
  <c r="B33" i="13"/>
  <c r="B34" i="13"/>
  <c r="A49" i="3"/>
  <c r="G10" i="42" s="1"/>
  <c r="A57" i="3"/>
  <c r="A61" i="3"/>
  <c r="G16" i="42" s="1"/>
  <c r="A65" i="3"/>
  <c r="G18" i="42" s="1"/>
  <c r="T34" i="27"/>
  <c r="T39" i="27" s="1"/>
  <c r="V39" i="27" s="1"/>
  <c r="T29" i="27"/>
  <c r="V29" i="27" s="1"/>
  <c r="U20" i="27"/>
  <c r="V20" i="27"/>
  <c r="W25" i="27"/>
  <c r="X25" i="27" s="1"/>
  <c r="Y25" i="27" s="1"/>
  <c r="W40" i="27"/>
  <c r="X40" i="27" s="1"/>
  <c r="Y40" i="27" s="1"/>
  <c r="W46" i="27"/>
  <c r="X46" i="27" s="1"/>
  <c r="Y46" i="27" s="1"/>
  <c r="W66" i="27"/>
  <c r="X66" i="27" s="1"/>
  <c r="Y66" i="27" s="1"/>
  <c r="H15" i="12"/>
  <c r="O15" i="15"/>
  <c r="I15" i="15"/>
  <c r="L15" i="15"/>
  <c r="F15" i="15"/>
  <c r="H63" i="7"/>
  <c r="H33" i="9" s="1"/>
  <c r="A51" i="6"/>
  <c r="X11" i="42" s="1"/>
  <c r="F17" i="15"/>
  <c r="O17" i="15"/>
  <c r="J63" i="7"/>
  <c r="J33" i="9" s="1"/>
  <c r="A55" i="6"/>
  <c r="X13" i="42" s="1"/>
  <c r="K63" i="7"/>
  <c r="K33" i="9" s="1"/>
  <c r="A57" i="6"/>
  <c r="X14" i="42" s="1"/>
  <c r="L63" i="7"/>
  <c r="L33" i="9" s="1"/>
  <c r="A59" i="6"/>
  <c r="X15" i="42" s="1"/>
  <c r="N63" i="7"/>
  <c r="N33" i="9" s="1"/>
  <c r="A63" i="6"/>
  <c r="X17" i="42" s="1"/>
  <c r="A67" i="3"/>
  <c r="G19" i="42" s="1"/>
  <c r="A69" i="3"/>
  <c r="G20" i="42" s="1"/>
  <c r="A71" i="3"/>
  <c r="G21" i="42" s="1"/>
  <c r="A73" i="3"/>
  <c r="G22" i="42" s="1"/>
  <c r="A75" i="3"/>
  <c r="G23" i="42" s="1"/>
  <c r="A77" i="3"/>
  <c r="G24" i="42" s="1"/>
  <c r="A79" i="3"/>
  <c r="G25" i="42" s="1"/>
  <c r="A81" i="3"/>
  <c r="G26" i="42" s="1"/>
  <c r="A83" i="3"/>
  <c r="G27" i="42" s="1"/>
  <c r="L36" i="1"/>
  <c r="L37" i="1" s="1"/>
  <c r="AM18" i="13"/>
  <c r="AM37" i="13" s="1"/>
  <c r="M10" i="13"/>
  <c r="Q10" i="13"/>
  <c r="AM10" i="13"/>
  <c r="M11" i="13"/>
  <c r="Q11" i="13"/>
  <c r="AM11" i="13"/>
  <c r="AM30" i="13" s="1"/>
  <c r="X12" i="13"/>
  <c r="Y12" i="13" s="1"/>
  <c r="AE12" i="13" s="1"/>
  <c r="AM12" i="13"/>
  <c r="AM31" i="13" s="1"/>
  <c r="X13" i="13"/>
  <c r="Y13" i="13" s="1"/>
  <c r="AE13" i="13" s="1"/>
  <c r="AM13" i="13"/>
  <c r="AM32" i="13" s="1"/>
  <c r="X14" i="13"/>
  <c r="Y14" i="13" s="1"/>
  <c r="AE14" i="13" s="1"/>
  <c r="AM14" i="13"/>
  <c r="AM33" i="13" s="1"/>
  <c r="X15" i="13"/>
  <c r="Y15" i="13" s="1"/>
  <c r="AE15" i="13" s="1"/>
  <c r="X19" i="13"/>
  <c r="Y19" i="13" s="1"/>
  <c r="AE19" i="13" s="1"/>
  <c r="X20" i="13"/>
  <c r="X21" i="13"/>
  <c r="B27" i="13"/>
  <c r="BU16" i="3"/>
  <c r="A59" i="3"/>
  <c r="G15" i="42" s="1"/>
  <c r="A63" i="3"/>
  <c r="G17" i="42" s="1"/>
  <c r="W5" i="27"/>
  <c r="X5" i="27" s="1"/>
  <c r="Z5" i="27" s="1"/>
  <c r="W80" i="27"/>
  <c r="X80" i="27" s="1"/>
  <c r="Y80" i="27" s="1"/>
  <c r="B66" i="7"/>
  <c r="C67" i="7"/>
  <c r="C37" i="9" s="1"/>
  <c r="B68" i="7"/>
  <c r="C69" i="7"/>
  <c r="C39" i="9" s="1"/>
  <c r="B40" i="9"/>
  <c r="C71" i="7"/>
  <c r="C41" i="9" s="1"/>
  <c r="B72" i="7"/>
  <c r="C73" i="7"/>
  <c r="C43" i="9" s="1"/>
  <c r="B74" i="7"/>
  <c r="C75" i="7"/>
  <c r="C45" i="9" s="1"/>
  <c r="B77" i="7"/>
  <c r="B47" i="9" s="1"/>
  <c r="V4" i="27"/>
  <c r="T9" i="27"/>
  <c r="T14" i="27"/>
  <c r="V14" i="27"/>
  <c r="S24" i="27"/>
  <c r="V24" i="27" s="1"/>
  <c r="U45" i="27"/>
  <c r="T60" i="27"/>
  <c r="V60" i="27" s="1"/>
  <c r="U50" i="27"/>
  <c r="W50" i="27" s="1"/>
  <c r="X50" i="27" s="1"/>
  <c r="Z50" i="27" s="1"/>
  <c r="V51" i="27"/>
  <c r="V56" i="27"/>
  <c r="S75" i="27"/>
  <c r="S70" i="27"/>
  <c r="U65" i="27"/>
  <c r="W65" i="27" s="1"/>
  <c r="X65" i="27" s="1"/>
  <c r="V70" i="27"/>
  <c r="V75" i="27"/>
  <c r="N224" i="16"/>
  <c r="N193" i="16"/>
  <c r="N162" i="16"/>
  <c r="N223" i="16"/>
  <c r="N192" i="16"/>
  <c r="N161" i="16"/>
  <c r="AL223" i="16"/>
  <c r="AL192" i="16"/>
  <c r="AL161" i="16"/>
  <c r="Z100" i="17"/>
  <c r="Z131" i="17" s="1"/>
  <c r="Z69" i="17"/>
  <c r="Z38" i="17"/>
  <c r="AL7" i="17"/>
  <c r="N223" i="17"/>
  <c r="N192" i="17"/>
  <c r="N161" i="17"/>
  <c r="AL223" i="17"/>
  <c r="AL192" i="17"/>
  <c r="AL161" i="17"/>
  <c r="N224" i="18"/>
  <c r="N193" i="18"/>
  <c r="N162" i="18"/>
  <c r="N223" i="18"/>
  <c r="N192" i="18"/>
  <c r="N161" i="18"/>
  <c r="AL223" i="18"/>
  <c r="AL192" i="18"/>
  <c r="AL161" i="18"/>
  <c r="Z100" i="19"/>
  <c r="Z131" i="19" s="1"/>
  <c r="Z69" i="19"/>
  <c r="Z38" i="19"/>
  <c r="AL7" i="19"/>
  <c r="N223" i="19"/>
  <c r="N192" i="19"/>
  <c r="N161" i="19"/>
  <c r="AL223" i="19"/>
  <c r="AL192" i="19"/>
  <c r="AL161" i="19"/>
  <c r="C66" i="7"/>
  <c r="C36" i="9" s="1"/>
  <c r="B67" i="7"/>
  <c r="C68" i="7"/>
  <c r="C38" i="9" s="1"/>
  <c r="B69" i="7"/>
  <c r="C40" i="9"/>
  <c r="B71" i="7"/>
  <c r="C72" i="7"/>
  <c r="C42" i="9" s="1"/>
  <c r="B73" i="7"/>
  <c r="C74" i="7"/>
  <c r="C44" i="9" s="1"/>
  <c r="B75" i="7"/>
  <c r="C77" i="7"/>
  <c r="C47" i="9" s="1"/>
  <c r="U4" i="27"/>
  <c r="W4" i="27" s="1"/>
  <c r="X4" i="27" s="1"/>
  <c r="U10" i="27"/>
  <c r="W10" i="27" s="1"/>
  <c r="X10" i="27" s="1"/>
  <c r="Z10" i="27" s="1"/>
  <c r="U14" i="27"/>
  <c r="W14" i="27" s="1"/>
  <c r="X14" i="27" s="1"/>
  <c r="S35" i="27"/>
  <c r="U35" i="27" s="1"/>
  <c r="S30" i="27"/>
  <c r="U30" i="27"/>
  <c r="V40" i="27"/>
  <c r="Z40" i="27" s="1"/>
  <c r="T61" i="27"/>
  <c r="U51" i="27"/>
  <c r="S76" i="27"/>
  <c r="U76" i="27" s="1"/>
  <c r="S71" i="27"/>
  <c r="U70" i="27"/>
  <c r="W70" i="27" s="1"/>
  <c r="X70" i="27" s="1"/>
  <c r="U71" i="27"/>
  <c r="W71" i="27" s="1"/>
  <c r="X71" i="27" s="1"/>
  <c r="Z71" i="27" s="1"/>
  <c r="V81" i="27"/>
  <c r="U81" i="27"/>
  <c r="B223" i="16"/>
  <c r="B192" i="16"/>
  <c r="B161" i="16"/>
  <c r="Z223" i="16"/>
  <c r="Z192" i="16"/>
  <c r="Z161" i="16"/>
  <c r="B224" i="16"/>
  <c r="B193" i="16"/>
  <c r="B162" i="16"/>
  <c r="B223" i="17"/>
  <c r="B192" i="17"/>
  <c r="B161" i="17"/>
  <c r="Z223" i="17"/>
  <c r="Z192" i="17"/>
  <c r="Z161" i="17"/>
  <c r="B224" i="17"/>
  <c r="B193" i="17"/>
  <c r="B162" i="17"/>
  <c r="B223" i="18"/>
  <c r="B192" i="18"/>
  <c r="B161" i="18"/>
  <c r="Z223" i="18"/>
  <c r="Z192" i="18"/>
  <c r="Z161" i="18"/>
  <c r="B224" i="18"/>
  <c r="B193" i="18"/>
  <c r="B162" i="18"/>
  <c r="B223" i="19"/>
  <c r="B192" i="19"/>
  <c r="B161" i="19"/>
  <c r="Z223" i="19"/>
  <c r="Z192" i="19"/>
  <c r="Z161" i="19"/>
  <c r="B224" i="19"/>
  <c r="B193" i="19"/>
  <c r="B162" i="19"/>
  <c r="AN84" i="27"/>
  <c r="U85" i="27"/>
  <c r="AN86" i="27"/>
  <c r="U87" i="27"/>
  <c r="AN88" i="27"/>
  <c r="AW88" i="27"/>
  <c r="U89" i="27"/>
  <c r="AM89" i="27"/>
  <c r="AN90" i="27"/>
  <c r="AW90" i="27"/>
  <c r="U91" i="27"/>
  <c r="AM91" i="27"/>
  <c r="AX91" i="27"/>
  <c r="AN92" i="27"/>
  <c r="AW92" i="27"/>
  <c r="U93" i="27"/>
  <c r="AM93" i="27"/>
  <c r="AN94" i="27"/>
  <c r="AW94" i="27"/>
  <c r="Z7" i="16"/>
  <c r="N38" i="17"/>
  <c r="N69" i="17"/>
  <c r="N100" i="17"/>
  <c r="N131" i="17" s="1"/>
  <c r="Z7" i="18"/>
  <c r="N38" i="19"/>
  <c r="N69" i="19"/>
  <c r="N100" i="19"/>
  <c r="N131" i="19" s="1"/>
  <c r="Z100" i="20"/>
  <c r="Z131" i="20" s="1"/>
  <c r="Z69" i="20"/>
  <c r="Z38" i="20"/>
  <c r="B223" i="20"/>
  <c r="B192" i="20"/>
  <c r="B161" i="20"/>
  <c r="Z223" i="20"/>
  <c r="Z192" i="20"/>
  <c r="Z161" i="20"/>
  <c r="B224" i="20"/>
  <c r="B193" i="20"/>
  <c r="B162" i="20"/>
  <c r="N223" i="21"/>
  <c r="N192" i="21"/>
  <c r="N161" i="21"/>
  <c r="AL223" i="21"/>
  <c r="AL192" i="21"/>
  <c r="AL161" i="21"/>
  <c r="N224" i="22"/>
  <c r="N193" i="22"/>
  <c r="N162" i="22"/>
  <c r="N223" i="22"/>
  <c r="N192" i="22"/>
  <c r="N161" i="22"/>
  <c r="AL223" i="22"/>
  <c r="AL192" i="22"/>
  <c r="AL161" i="22"/>
  <c r="Z100" i="30"/>
  <c r="Z131" i="30" s="1"/>
  <c r="Z69" i="30"/>
  <c r="Z38" i="30"/>
  <c r="AL7" i="30"/>
  <c r="N223" i="30"/>
  <c r="N192" i="30"/>
  <c r="N161" i="30"/>
  <c r="AL223" i="30"/>
  <c r="AL192" i="30"/>
  <c r="AL161" i="30"/>
  <c r="V45" i="27"/>
  <c r="U55" i="27"/>
  <c r="V65" i="27"/>
  <c r="U75" i="27"/>
  <c r="V80" i="27"/>
  <c r="Z80" i="27" s="1"/>
  <c r="V83" i="27"/>
  <c r="AO83" i="27"/>
  <c r="AY83" i="27"/>
  <c r="U84" i="27"/>
  <c r="AM84" i="27"/>
  <c r="AN85" i="27"/>
  <c r="AW85" i="27"/>
  <c r="U86" i="27"/>
  <c r="AM86" i="27"/>
  <c r="AX86" i="27"/>
  <c r="AN87" i="27"/>
  <c r="AW87" i="27"/>
  <c r="U88" i="27"/>
  <c r="AM88" i="27"/>
  <c r="AN89" i="27"/>
  <c r="AW89" i="27"/>
  <c r="U90" i="27"/>
  <c r="AM90" i="27"/>
  <c r="AN91" i="27"/>
  <c r="AW91" i="27"/>
  <c r="U92" i="27"/>
  <c r="AM92" i="27"/>
  <c r="F9" i="15"/>
  <c r="N38" i="16"/>
  <c r="N69" i="16"/>
  <c r="N38" i="18"/>
  <c r="N69" i="18"/>
  <c r="N100" i="20"/>
  <c r="N131" i="20" s="1"/>
  <c r="N69" i="20"/>
  <c r="AL7" i="20"/>
  <c r="N38" i="20"/>
  <c r="N223" i="20"/>
  <c r="N192" i="20"/>
  <c r="N161" i="20"/>
  <c r="AL223" i="20"/>
  <c r="AL192" i="20"/>
  <c r="AL161" i="20"/>
  <c r="Z100" i="21"/>
  <c r="Z131" i="21" s="1"/>
  <c r="Z69" i="21"/>
  <c r="Z38" i="21"/>
  <c r="AL7" i="21"/>
  <c r="B223" i="21"/>
  <c r="B192" i="21"/>
  <c r="B161" i="21"/>
  <c r="Z223" i="21"/>
  <c r="Z192" i="21"/>
  <c r="Z161" i="21"/>
  <c r="B224" i="21"/>
  <c r="B193" i="21"/>
  <c r="B162" i="21"/>
  <c r="B223" i="22"/>
  <c r="B192" i="22"/>
  <c r="B161" i="22"/>
  <c r="Z223" i="22"/>
  <c r="Z192" i="22"/>
  <c r="Z161" i="22"/>
  <c r="B224" i="22"/>
  <c r="B193" i="22"/>
  <c r="B162" i="22"/>
  <c r="B223" i="30"/>
  <c r="B192" i="30"/>
  <c r="B161" i="30"/>
  <c r="Z223" i="30"/>
  <c r="Z192" i="30"/>
  <c r="Z161" i="30"/>
  <c r="B224" i="30"/>
  <c r="B193" i="30"/>
  <c r="B162" i="30"/>
  <c r="N38" i="21"/>
  <c r="N69" i="21"/>
  <c r="N100" i="21"/>
  <c r="N131" i="21" s="1"/>
  <c r="Z7" i="22"/>
  <c r="N38" i="30"/>
  <c r="N69" i="30"/>
  <c r="N100" i="30"/>
  <c r="N131" i="30" s="1"/>
  <c r="N38" i="22"/>
  <c r="N69" i="22"/>
  <c r="Q8" i="11"/>
  <c r="R9" i="11"/>
  <c r="Q9" i="11"/>
  <c r="Q21" i="11"/>
  <c r="R22" i="11"/>
  <c r="Q22" i="11"/>
  <c r="R5" i="11"/>
  <c r="Q5" i="11"/>
  <c r="Q13" i="11"/>
  <c r="R14" i="11"/>
  <c r="Q14" i="11"/>
  <c r="Q29" i="11"/>
  <c r="R30" i="11"/>
  <c r="Q30" i="11"/>
  <c r="O6" i="11"/>
  <c r="P6" i="11" s="1"/>
  <c r="Q6" i="11" s="1"/>
  <c r="O10" i="11"/>
  <c r="P10" i="11" s="1"/>
  <c r="Q17" i="11"/>
  <c r="R18" i="11"/>
  <c r="Q18" i="11"/>
  <c r="Q25" i="11"/>
  <c r="R26" i="11"/>
  <c r="Q26" i="11"/>
  <c r="Q33" i="11"/>
  <c r="R34" i="11"/>
  <c r="Q34" i="11"/>
  <c r="Q10" i="11"/>
  <c r="Q11" i="11"/>
  <c r="O11" i="11"/>
  <c r="P11" i="11" s="1"/>
  <c r="Q15" i="11"/>
  <c r="O15" i="11"/>
  <c r="P15" i="11" s="1"/>
  <c r="Q19" i="11"/>
  <c r="O19" i="11"/>
  <c r="P19" i="11" s="1"/>
  <c r="Q23" i="11"/>
  <c r="O23" i="11"/>
  <c r="P23" i="11" s="1"/>
  <c r="Q27" i="11"/>
  <c r="O27" i="11"/>
  <c r="P27" i="11" s="1"/>
  <c r="Q31" i="11"/>
  <c r="O31" i="11"/>
  <c r="P31" i="11" s="1"/>
  <c r="AM29" i="13" l="1"/>
  <c r="CJ46" i="6" s="1"/>
  <c r="G14" i="42"/>
  <c r="D57" i="3"/>
  <c r="G12" i="42"/>
  <c r="G13" i="42"/>
  <c r="G11" i="42"/>
  <c r="I10" i="7"/>
  <c r="J10" i="7"/>
  <c r="G28" i="42"/>
  <c r="G9" i="42"/>
  <c r="A77" i="7"/>
  <c r="B45" i="9"/>
  <c r="A75" i="7"/>
  <c r="B36" i="9"/>
  <c r="A66" i="7"/>
  <c r="B41" i="9"/>
  <c r="A71" i="7"/>
  <c r="B44" i="9"/>
  <c r="A74" i="7"/>
  <c r="B37" i="9"/>
  <c r="A67" i="7"/>
  <c r="B38" i="9"/>
  <c r="A68" i="7"/>
  <c r="B39" i="9"/>
  <c r="A69" i="7"/>
  <c r="B42" i="9"/>
  <c r="A72" i="7"/>
  <c r="B43" i="9"/>
  <c r="A73" i="7"/>
  <c r="U23" i="15"/>
  <c r="R10" i="15"/>
  <c r="R7" i="15"/>
  <c r="G8" i="15"/>
  <c r="G19" i="15" s="1"/>
  <c r="P8" i="15"/>
  <c r="P19" i="15" s="1"/>
  <c r="S8" i="15"/>
  <c r="M8" i="15"/>
  <c r="O35" i="13"/>
  <c r="N35" i="13"/>
  <c r="AX87" i="27"/>
  <c r="Z66" i="27"/>
  <c r="AX85" i="27"/>
  <c r="AX90" i="27"/>
  <c r="AX89" i="27"/>
  <c r="Z25" i="27"/>
  <c r="AX84" i="27"/>
  <c r="AX88" i="27"/>
  <c r="AX93" i="27"/>
  <c r="AX92" i="27"/>
  <c r="Y15" i="27"/>
  <c r="Z46" i="27"/>
  <c r="Z56" i="27"/>
  <c r="Z15" i="27"/>
  <c r="Z65" i="27"/>
  <c r="I6" i="15"/>
  <c r="I23" i="15" s="1"/>
  <c r="L7" i="15"/>
  <c r="Y9" i="42" a="1"/>
  <c r="Y10" i="42" s="1"/>
  <c r="F11" i="9"/>
  <c r="H9" i="42" a="1"/>
  <c r="D93" i="7"/>
  <c r="D108" i="7" s="1"/>
  <c r="S6" i="42"/>
  <c r="A6" i="6"/>
  <c r="D95" i="7"/>
  <c r="R23" i="15"/>
  <c r="Y21" i="13"/>
  <c r="AE21" i="13" s="1"/>
  <c r="W21" i="13"/>
  <c r="Q21" i="13" s="1"/>
  <c r="Y20" i="13"/>
  <c r="AE20" i="13" s="1"/>
  <c r="W20" i="13"/>
  <c r="P20" i="13" s="1"/>
  <c r="O39" i="1"/>
  <c r="H43" i="12" s="1"/>
  <c r="E42" i="12"/>
  <c r="Y11" i="13"/>
  <c r="AE11" i="13" s="1"/>
  <c r="X37" i="13"/>
  <c r="Y37" i="13" s="1"/>
  <c r="AE37" i="13" s="1"/>
  <c r="Y18" i="13"/>
  <c r="AE18" i="13" s="1"/>
  <c r="R18" i="13"/>
  <c r="Q31" i="13"/>
  <c r="O7" i="15"/>
  <c r="O19" i="15" s="1"/>
  <c r="F7" i="15"/>
  <c r="F19" i="15" s="1"/>
  <c r="S18" i="13"/>
  <c r="P32" i="13"/>
  <c r="P31" i="13"/>
  <c r="Q32" i="13"/>
  <c r="A44" i="6"/>
  <c r="L32" i="15"/>
  <c r="S23" i="15"/>
  <c r="F23" i="15"/>
  <c r="G23" i="15"/>
  <c r="F6" i="15"/>
  <c r="P23" i="15"/>
  <c r="O23" i="15"/>
  <c r="O5" i="15"/>
  <c r="D24" i="1"/>
  <c r="X30" i="13"/>
  <c r="Y30" i="13" s="1"/>
  <c r="AE30" i="13" s="1"/>
  <c r="B6" i="13"/>
  <c r="CJ46" i="3" s="1"/>
  <c r="F47" i="3" s="1"/>
  <c r="D9" i="7"/>
  <c r="X40" i="13"/>
  <c r="Y40" i="13" s="1"/>
  <c r="AE40" i="13" s="1"/>
  <c r="A39" i="13"/>
  <c r="A40" i="13"/>
  <c r="M30" i="13"/>
  <c r="X39" i="13"/>
  <c r="Y39" i="13" s="1"/>
  <c r="AE39" i="13" s="1"/>
  <c r="BU16" i="6"/>
  <c r="M31" i="13"/>
  <c r="Z31" i="13" s="1"/>
  <c r="M32" i="13"/>
  <c r="Z32" i="13" s="1"/>
  <c r="Y41" i="13"/>
  <c r="D61" i="7"/>
  <c r="H33" i="13"/>
  <c r="BE8" i="6" s="1"/>
  <c r="AO94" i="27"/>
  <c r="AO92" i="27"/>
  <c r="AO90" i="27"/>
  <c r="AO88" i="27"/>
  <c r="AO86" i="27"/>
  <c r="AO84" i="27"/>
  <c r="AO93" i="27"/>
  <c r="AO91" i="27"/>
  <c r="AO89" i="27"/>
  <c r="AO87" i="27"/>
  <c r="AO85" i="27"/>
  <c r="AP83" i="27"/>
  <c r="AL100" i="30"/>
  <c r="AL131" i="30" s="1"/>
  <c r="AL69" i="30"/>
  <c r="AL38" i="30"/>
  <c r="Z224" i="20"/>
  <c r="Z193" i="20"/>
  <c r="Z162" i="20"/>
  <c r="AL7" i="18"/>
  <c r="Z100" i="18"/>
  <c r="Z131" i="18" s="1"/>
  <c r="Z69" i="18"/>
  <c r="Z38" i="18"/>
  <c r="AL7" i="16"/>
  <c r="Z100" i="16"/>
  <c r="Z131" i="16" s="1"/>
  <c r="Z69" i="16"/>
  <c r="Z38" i="16"/>
  <c r="W76" i="27"/>
  <c r="X76" i="27" s="1"/>
  <c r="Y76" i="27" s="1"/>
  <c r="S81" i="27"/>
  <c r="W55" i="27"/>
  <c r="X55" i="27" s="1"/>
  <c r="Z55" i="27" s="1"/>
  <c r="U61" i="27"/>
  <c r="Z224" i="19"/>
  <c r="Z193" i="19"/>
  <c r="Z162" i="19"/>
  <c r="AL100" i="17"/>
  <c r="AL131" i="17" s="1"/>
  <c r="AL69" i="17"/>
  <c r="AL38" i="17"/>
  <c r="Y65" i="27"/>
  <c r="W75" i="27"/>
  <c r="X75" i="27" s="1"/>
  <c r="Z75" i="27" s="1"/>
  <c r="S80" i="27"/>
  <c r="W45" i="27"/>
  <c r="X45" i="27" s="1"/>
  <c r="Z45" i="27" s="1"/>
  <c r="Y45" i="27"/>
  <c r="S34" i="27"/>
  <c r="S29" i="27"/>
  <c r="T19" i="27"/>
  <c r="U9" i="27"/>
  <c r="W9" i="27" s="1"/>
  <c r="X9" i="27" s="1"/>
  <c r="D63" i="3"/>
  <c r="X38" i="13"/>
  <c r="X32" i="13"/>
  <c r="Y32" i="13" s="1"/>
  <c r="AE32" i="13" s="1"/>
  <c r="X31" i="13"/>
  <c r="Y31" i="13" s="1"/>
  <c r="AE31" i="13" s="1"/>
  <c r="D58" i="7"/>
  <c r="D59" i="6"/>
  <c r="D55" i="6"/>
  <c r="V76" i="27"/>
  <c r="Z76" i="27" s="1"/>
  <c r="U39" i="27"/>
  <c r="W39" i="27" s="1"/>
  <c r="X39" i="27" s="1"/>
  <c r="Z39" i="27" s="1"/>
  <c r="D65" i="3"/>
  <c r="D49" i="3"/>
  <c r="X29" i="13"/>
  <c r="Y29" i="13" s="1"/>
  <c r="AE29" i="13" s="1"/>
  <c r="D85" i="6"/>
  <c r="D81" i="6"/>
  <c r="D77" i="6"/>
  <c r="D73" i="6"/>
  <c r="D69" i="6"/>
  <c r="D65" i="6"/>
  <c r="D53" i="6"/>
  <c r="D49" i="6"/>
  <c r="F33" i="9"/>
  <c r="Q29" i="13"/>
  <c r="N224" i="30"/>
  <c r="N193" i="30"/>
  <c r="N162" i="30"/>
  <c r="N224" i="21"/>
  <c r="N193" i="21"/>
  <c r="N162" i="21"/>
  <c r="AL100" i="21"/>
  <c r="AL131" i="21" s="1"/>
  <c r="AL69" i="21"/>
  <c r="AL38" i="21"/>
  <c r="AL7" i="22"/>
  <c r="Z100" i="22"/>
  <c r="Z131" i="22" s="1"/>
  <c r="Z69" i="22"/>
  <c r="Z38" i="22"/>
  <c r="Z224" i="21"/>
  <c r="Z193" i="21"/>
  <c r="Z162" i="21"/>
  <c r="AL100" i="20"/>
  <c r="AL131" i="20" s="1"/>
  <c r="AL69" i="20"/>
  <c r="AL38" i="20"/>
  <c r="N224" i="20"/>
  <c r="N193" i="20"/>
  <c r="N162" i="20"/>
  <c r="AY93" i="27"/>
  <c r="AY91" i="27"/>
  <c r="AY89" i="27"/>
  <c r="AY87" i="27"/>
  <c r="AY85" i="27"/>
  <c r="AY94" i="27"/>
  <c r="AY92" i="27"/>
  <c r="AY90" i="27"/>
  <c r="AY88" i="27"/>
  <c r="AY86" i="27"/>
  <c r="AY84" i="27"/>
  <c r="AZ83" i="27"/>
  <c r="V93" i="27"/>
  <c r="V91" i="27"/>
  <c r="V89" i="27"/>
  <c r="V87" i="27"/>
  <c r="V85" i="27"/>
  <c r="V94" i="27"/>
  <c r="V92" i="27"/>
  <c r="V90" i="27"/>
  <c r="V88" i="27"/>
  <c r="V86" i="27"/>
  <c r="V84" i="27"/>
  <c r="W83" i="27"/>
  <c r="Z224" i="30"/>
  <c r="Z193" i="30"/>
  <c r="Z162" i="30"/>
  <c r="N224" i="19"/>
  <c r="N193" i="19"/>
  <c r="N162" i="19"/>
  <c r="N224" i="17"/>
  <c r="N193" i="17"/>
  <c r="N162" i="17"/>
  <c r="I20" i="15"/>
  <c r="J19" i="15"/>
  <c r="W81" i="27"/>
  <c r="X81" i="27" s="1"/>
  <c r="Z81" i="27" s="1"/>
  <c r="Y71" i="27"/>
  <c r="Y70" i="27"/>
  <c r="V61" i="27"/>
  <c r="W51" i="27"/>
  <c r="X51" i="27" s="1"/>
  <c r="Y51" i="27" s="1"/>
  <c r="W30" i="27"/>
  <c r="X30" i="27" s="1"/>
  <c r="Z30" i="27" s="1"/>
  <c r="W35" i="27"/>
  <c r="X35" i="27" s="1"/>
  <c r="Y35" i="27" s="1"/>
  <c r="S40" i="27"/>
  <c r="Y14" i="27"/>
  <c r="Y10" i="27"/>
  <c r="Y4" i="27"/>
  <c r="AL100" i="19"/>
  <c r="AL131" i="19" s="1"/>
  <c r="AL69" i="19"/>
  <c r="AL38" i="19"/>
  <c r="Z224" i="17"/>
  <c r="Z193" i="17"/>
  <c r="Z162" i="17"/>
  <c r="Z70" i="27"/>
  <c r="Y50" i="27"/>
  <c r="U60" i="27"/>
  <c r="W60" i="27" s="1"/>
  <c r="X60" i="27" s="1"/>
  <c r="Z60" i="27" s="1"/>
  <c r="U24" i="27"/>
  <c r="Z14" i="27"/>
  <c r="V9" i="27"/>
  <c r="Z4" i="27"/>
  <c r="V35" i="27"/>
  <c r="Z35" i="27" s="1"/>
  <c r="Y5" i="27"/>
  <c r="D59" i="3"/>
  <c r="D51" i="3"/>
  <c r="X34" i="13"/>
  <c r="Y34" i="13" s="1"/>
  <c r="AE34" i="13" s="1"/>
  <c r="X33" i="13"/>
  <c r="Y33" i="13" s="1"/>
  <c r="AE33" i="13" s="1"/>
  <c r="P30" i="13"/>
  <c r="P29" i="13"/>
  <c r="H38" i="13"/>
  <c r="D83" i="3"/>
  <c r="D81" i="3"/>
  <c r="D79" i="3"/>
  <c r="D77" i="3"/>
  <c r="D75" i="3"/>
  <c r="D73" i="3"/>
  <c r="D71" i="3"/>
  <c r="D69" i="3"/>
  <c r="D67" i="3"/>
  <c r="D63" i="6"/>
  <c r="D57" i="6"/>
  <c r="D51" i="6"/>
  <c r="L23" i="15"/>
  <c r="M23" i="15"/>
  <c r="W20" i="27"/>
  <c r="X20" i="27" s="1"/>
  <c r="Y20" i="27" s="1"/>
  <c r="U29" i="27"/>
  <c r="W29" i="27" s="1"/>
  <c r="X29" i="27" s="1"/>
  <c r="Z29" i="27" s="1"/>
  <c r="D61" i="3"/>
  <c r="Y42" i="13"/>
  <c r="J37" i="13"/>
  <c r="BE10" i="6" s="1"/>
  <c r="K45" i="6" s="1"/>
  <c r="AD8" i="42" s="1"/>
  <c r="D83" i="6"/>
  <c r="D79" i="6"/>
  <c r="D75" i="6"/>
  <c r="D71" i="6"/>
  <c r="D67" i="6"/>
  <c r="D61" i="6"/>
  <c r="D47" i="6"/>
  <c r="D30" i="9"/>
  <c r="BE19" i="6"/>
  <c r="BE12" i="6"/>
  <c r="A42" i="13"/>
  <c r="A41" i="13"/>
  <c r="A38" i="13"/>
  <c r="A34" i="13"/>
  <c r="A33" i="13"/>
  <c r="A32" i="13"/>
  <c r="A31" i="13"/>
  <c r="A30" i="13"/>
  <c r="A29" i="13"/>
  <c r="B60" i="7"/>
  <c r="A37" i="13"/>
  <c r="M29" i="13"/>
  <c r="Q30" i="13"/>
  <c r="F25" i="15"/>
  <c r="I25" i="15"/>
  <c r="O25" i="15"/>
  <c r="G25" i="15"/>
  <c r="P25" i="15"/>
  <c r="F47" i="6" l="1"/>
  <c r="G13" i="13"/>
  <c r="G12" i="13"/>
  <c r="G11" i="13"/>
  <c r="G10" i="13"/>
  <c r="G38" i="13"/>
  <c r="G37" i="13"/>
  <c r="G32" i="13"/>
  <c r="G31" i="13"/>
  <c r="G19" i="13"/>
  <c r="G18" i="13"/>
  <c r="W62" i="7"/>
  <c r="S62" i="7"/>
  <c r="R62" i="7"/>
  <c r="R75" i="7" s="1"/>
  <c r="R45" i="9" s="1"/>
  <c r="U62" i="7"/>
  <c r="T62" i="7"/>
  <c r="T81" i="7" s="1"/>
  <c r="T110" i="7" s="1"/>
  <c r="H62" i="7"/>
  <c r="H69" i="7" s="1"/>
  <c r="H76" i="7" s="1"/>
  <c r="K62" i="7"/>
  <c r="M62" i="7"/>
  <c r="M73" i="7" s="1"/>
  <c r="M43" i="9" s="1"/>
  <c r="V62" i="7"/>
  <c r="V69" i="7" s="1"/>
  <c r="V76" i="7" s="1"/>
  <c r="J62" i="7"/>
  <c r="J69" i="7" s="1"/>
  <c r="J76" i="7" s="1"/>
  <c r="L62" i="7"/>
  <c r="L81" i="7" s="1"/>
  <c r="L110" i="7" s="1"/>
  <c r="Y62" i="7"/>
  <c r="Y73" i="7" s="1"/>
  <c r="Y43" i="9" s="1"/>
  <c r="N62" i="7"/>
  <c r="N73" i="7" s="1"/>
  <c r="N43" i="9" s="1"/>
  <c r="X62" i="7"/>
  <c r="I62" i="7"/>
  <c r="I75" i="7" s="1"/>
  <c r="I45" i="9" s="1"/>
  <c r="P62" i="7"/>
  <c r="P73" i="7" s="1"/>
  <c r="P43" i="9" s="1"/>
  <c r="O62" i="7"/>
  <c r="O32" i="9" s="1"/>
  <c r="Q62" i="7"/>
  <c r="Q69" i="7" s="1"/>
  <c r="Q76" i="7" s="1"/>
  <c r="R19" i="15"/>
  <c r="R20" i="15" s="1"/>
  <c r="M10" i="7"/>
  <c r="L20" i="15"/>
  <c r="L21" i="15" s="1"/>
  <c r="L22" i="15" s="1"/>
  <c r="L19" i="15"/>
  <c r="M20" i="15"/>
  <c r="M21" i="15" s="1"/>
  <c r="M19" i="15"/>
  <c r="V23" i="15"/>
  <c r="S19" i="15"/>
  <c r="S20" i="15" s="1"/>
  <c r="V10" i="7"/>
  <c r="K10" i="7"/>
  <c r="N10" i="7"/>
  <c r="U10" i="7"/>
  <c r="O10" i="7"/>
  <c r="W10" i="7"/>
  <c r="G10" i="7"/>
  <c r="P10" i="7"/>
  <c r="X10" i="7"/>
  <c r="Y10" i="7"/>
  <c r="Q10" i="7"/>
  <c r="R10" i="7"/>
  <c r="S10" i="7"/>
  <c r="H10" i="7"/>
  <c r="T10" i="7"/>
  <c r="L10" i="7"/>
  <c r="F10" i="7"/>
  <c r="A35" i="13"/>
  <c r="A36" i="13"/>
  <c r="A17" i="13"/>
  <c r="A15" i="13"/>
  <c r="A16" i="13"/>
  <c r="Z20" i="27"/>
  <c r="Y81" i="27"/>
  <c r="Y75" i="27"/>
  <c r="AI38" i="13"/>
  <c r="AI37" i="13"/>
  <c r="AI32" i="13"/>
  <c r="AI31" i="13"/>
  <c r="AI18" i="13"/>
  <c r="Y23" i="42"/>
  <c r="AC23" i="42" s="1"/>
  <c r="Y18" i="42"/>
  <c r="AC18" i="42" s="1"/>
  <c r="Y13" i="42"/>
  <c r="AC13" i="42" s="1"/>
  <c r="Y22" i="42"/>
  <c r="AC22" i="42" s="1"/>
  <c r="Y25" i="42"/>
  <c r="AC25" i="42" s="1"/>
  <c r="Y21" i="42"/>
  <c r="AC21" i="42" s="1"/>
  <c r="Y14" i="42"/>
  <c r="AC14" i="42" s="1"/>
  <c r="Y16" i="42"/>
  <c r="AC16" i="42" s="1"/>
  <c r="AC10" i="42"/>
  <c r="Y15" i="42"/>
  <c r="AC15" i="42" s="1"/>
  <c r="Y11" i="42"/>
  <c r="AC11" i="42" s="1"/>
  <c r="Y19" i="42"/>
  <c r="AC19" i="42" s="1"/>
  <c r="Y26" i="42"/>
  <c r="AC26" i="42" s="1"/>
  <c r="Y20" i="42"/>
  <c r="AC20" i="42" s="1"/>
  <c r="Y27" i="42"/>
  <c r="AC27" i="42" s="1"/>
  <c r="Y12" i="42"/>
  <c r="AC12" i="42" s="1"/>
  <c r="Y17" i="42"/>
  <c r="AC17" i="42" s="1"/>
  <c r="Y24" i="42"/>
  <c r="AC24" i="42" s="1"/>
  <c r="Y28" i="42"/>
  <c r="AC28" i="42" s="1"/>
  <c r="Y9" i="42"/>
  <c r="AC9" i="42" s="1"/>
  <c r="H14" i="42"/>
  <c r="H23" i="42"/>
  <c r="H28" i="42"/>
  <c r="L28" i="42" s="1"/>
  <c r="H17" i="42"/>
  <c r="H25" i="42"/>
  <c r="H22" i="42"/>
  <c r="H10" i="42"/>
  <c r="H26" i="42"/>
  <c r="H16" i="42"/>
  <c r="H18" i="42"/>
  <c r="H11" i="42"/>
  <c r="H13" i="42"/>
  <c r="H21" i="42"/>
  <c r="H9" i="42"/>
  <c r="H27" i="42"/>
  <c r="H24" i="42"/>
  <c r="H20" i="42"/>
  <c r="H12" i="42"/>
  <c r="H19" i="42"/>
  <c r="H15" i="42"/>
  <c r="D41" i="7"/>
  <c r="D56" i="7" s="1"/>
  <c r="D43" i="7"/>
  <c r="D85" i="7"/>
  <c r="D101" i="7" s="1"/>
  <c r="V10" i="42"/>
  <c r="D84" i="7"/>
  <c r="V9" i="42"/>
  <c r="A21" i="13"/>
  <c r="A6" i="3"/>
  <c r="B6" i="42"/>
  <c r="M21" i="13"/>
  <c r="P21" i="13"/>
  <c r="G20" i="15"/>
  <c r="G21" i="15" s="1"/>
  <c r="P20" i="15"/>
  <c r="P21" i="15" s="1"/>
  <c r="O20" i="15"/>
  <c r="O21" i="15" s="1"/>
  <c r="M39" i="1"/>
  <c r="H44" i="12" s="1"/>
  <c r="S37" i="13"/>
  <c r="R37" i="13"/>
  <c r="B8" i="7"/>
  <c r="BU8" i="3"/>
  <c r="A10" i="13"/>
  <c r="A18" i="13"/>
  <c r="BE12" i="3"/>
  <c r="E10" i="42" s="1"/>
  <c r="A14" i="13"/>
  <c r="A25" i="13"/>
  <c r="A12" i="13"/>
  <c r="A44" i="3"/>
  <c r="BU9" i="3"/>
  <c r="A22" i="6"/>
  <c r="A23" i="13"/>
  <c r="BE8" i="3"/>
  <c r="E9" i="42" s="1"/>
  <c r="BE17" i="3"/>
  <c r="D8" i="9"/>
  <c r="C21" i="5"/>
  <c r="D21" i="5" s="1"/>
  <c r="Q42" i="3"/>
  <c r="Q42" i="6"/>
  <c r="BU17" i="6"/>
  <c r="CJ17" i="3"/>
  <c r="A11" i="13"/>
  <c r="A13" i="13"/>
  <c r="CJ18" i="3"/>
  <c r="A19" i="13"/>
  <c r="A22" i="3"/>
  <c r="A20" i="13"/>
  <c r="A22" i="13"/>
  <c r="A24" i="13"/>
  <c r="BE10" i="3"/>
  <c r="K45" i="3" s="1"/>
  <c r="M8" i="42" s="1"/>
  <c r="CI15" i="3" a="1"/>
  <c r="CI15" i="3" s="1"/>
  <c r="BE19" i="3"/>
  <c r="BU10" i="6"/>
  <c r="BU9" i="6"/>
  <c r="BU17" i="3"/>
  <c r="BU10" i="3"/>
  <c r="W39" i="13"/>
  <c r="P39" i="13" s="1"/>
  <c r="Z9" i="27"/>
  <c r="Y38" i="13"/>
  <c r="AE38" i="13" s="1"/>
  <c r="W40" i="13"/>
  <c r="Q20" i="13"/>
  <c r="M20" i="13"/>
  <c r="F62" i="7"/>
  <c r="Y29" i="27"/>
  <c r="W94" i="27"/>
  <c r="W92" i="27"/>
  <c r="W90" i="27"/>
  <c r="W88" i="27"/>
  <c r="W86" i="27"/>
  <c r="W84" i="27"/>
  <c r="X83" i="27"/>
  <c r="W93" i="27"/>
  <c r="W91" i="27"/>
  <c r="W89" i="27"/>
  <c r="W87" i="27"/>
  <c r="W85" i="27"/>
  <c r="AZ94" i="27"/>
  <c r="AZ92" i="27"/>
  <c r="AZ90" i="27"/>
  <c r="AZ88" i="27"/>
  <c r="AZ86" i="27"/>
  <c r="AZ84" i="27"/>
  <c r="BA83" i="27"/>
  <c r="AZ93" i="27"/>
  <c r="AZ91" i="27"/>
  <c r="AZ89" i="27"/>
  <c r="AZ87" i="27"/>
  <c r="AZ85" i="27"/>
  <c r="AL100" i="22"/>
  <c r="AL131" i="22" s="1"/>
  <c r="AL69" i="22"/>
  <c r="AL38" i="22"/>
  <c r="Y39" i="27"/>
  <c r="Y9" i="27"/>
  <c r="U19" i="27"/>
  <c r="V19" i="27"/>
  <c r="F20" i="15"/>
  <c r="Y30" i="27"/>
  <c r="Z224" i="16"/>
  <c r="Z193" i="16"/>
  <c r="Z162" i="16"/>
  <c r="Z224" i="18"/>
  <c r="Z193" i="18"/>
  <c r="Z162" i="18"/>
  <c r="AP93" i="27"/>
  <c r="AP91" i="27"/>
  <c r="AP89" i="27"/>
  <c r="AP87" i="27"/>
  <c r="AP85" i="27"/>
  <c r="AQ83" i="27"/>
  <c r="AP94" i="27"/>
  <c r="AP92" i="27"/>
  <c r="AP90" i="27"/>
  <c r="AP88" i="27"/>
  <c r="AP86" i="27"/>
  <c r="AP84" i="27"/>
  <c r="Y60" i="27"/>
  <c r="AL224" i="19"/>
  <c r="AL193" i="19"/>
  <c r="AL162" i="19"/>
  <c r="J23" i="15"/>
  <c r="I21" i="15"/>
  <c r="J20" i="15"/>
  <c r="AL224" i="20"/>
  <c r="AL193" i="20"/>
  <c r="AL162" i="20"/>
  <c r="Z224" i="22"/>
  <c r="Z193" i="22"/>
  <c r="Z162" i="22"/>
  <c r="AL224" i="21"/>
  <c r="AL193" i="21"/>
  <c r="AL162" i="21"/>
  <c r="G62" i="7"/>
  <c r="W24" i="27"/>
  <c r="X24" i="27" s="1"/>
  <c r="Z24" i="27" s="1"/>
  <c r="S39" i="27"/>
  <c r="V34" i="27"/>
  <c r="U34" i="27"/>
  <c r="W34" i="27" s="1"/>
  <c r="X34" i="27" s="1"/>
  <c r="Z51" i="27"/>
  <c r="AL224" i="17"/>
  <c r="AL193" i="17"/>
  <c r="AL162" i="17"/>
  <c r="W61" i="27"/>
  <c r="X61" i="27" s="1"/>
  <c r="Z61" i="27" s="1"/>
  <c r="AL100" i="16"/>
  <c r="AL131" i="16" s="1"/>
  <c r="AL69" i="16"/>
  <c r="AL38" i="16"/>
  <c r="AL100" i="18"/>
  <c r="AL131" i="18" s="1"/>
  <c r="AL69" i="18"/>
  <c r="AL38" i="18"/>
  <c r="AL224" i="30"/>
  <c r="AL193" i="30"/>
  <c r="AL162" i="30"/>
  <c r="Y55" i="27"/>
  <c r="O27" i="15"/>
  <c r="L28" i="15"/>
  <c r="G26" i="15"/>
  <c r="O26" i="15"/>
  <c r="P27" i="15"/>
  <c r="U27" i="15"/>
  <c r="M25" i="15"/>
  <c r="V28" i="15"/>
  <c r="L25" i="15"/>
  <c r="L27" i="15"/>
  <c r="I27" i="15"/>
  <c r="P26" i="15"/>
  <c r="U25" i="15"/>
  <c r="U28" i="15"/>
  <c r="V25" i="15"/>
  <c r="R26" i="15"/>
  <c r="S26" i="15"/>
  <c r="L26" i="15"/>
  <c r="M26" i="15"/>
  <c r="J25" i="15"/>
  <c r="U26" i="15"/>
  <c r="I26" i="15"/>
  <c r="M29" i="15"/>
  <c r="V27" i="15"/>
  <c r="R25" i="15"/>
  <c r="V26" i="15"/>
  <c r="M27" i="15"/>
  <c r="L29" i="15"/>
  <c r="G30" i="13" l="1"/>
  <c r="G29" i="13"/>
  <c r="G35" i="13"/>
  <c r="AH35" i="13" s="1"/>
  <c r="G36" i="13"/>
  <c r="AH36" i="13" s="1"/>
  <c r="G33" i="13"/>
  <c r="G34" i="13"/>
  <c r="G21" i="13"/>
  <c r="G20" i="13"/>
  <c r="G17" i="13"/>
  <c r="G16" i="13"/>
  <c r="AH16" i="13" s="1"/>
  <c r="G15" i="13"/>
  <c r="G14" i="13"/>
  <c r="F55" i="3"/>
  <c r="I13" i="42" s="1"/>
  <c r="J13" i="42" s="1"/>
  <c r="K13" i="42" s="1"/>
  <c r="F57" i="3"/>
  <c r="I14" i="42" s="1"/>
  <c r="J14" i="42" s="1"/>
  <c r="K14" i="42" s="1"/>
  <c r="F49" i="6"/>
  <c r="Z10" i="42" s="1"/>
  <c r="AA10" i="42" s="1"/>
  <c r="AB10" i="42" s="1"/>
  <c r="Z9" i="42"/>
  <c r="AA9" i="42" s="1"/>
  <c r="AB9" i="42" s="1"/>
  <c r="F85" i="3"/>
  <c r="Y44" i="7" s="1"/>
  <c r="Y20" i="7" s="1"/>
  <c r="F53" i="3"/>
  <c r="I44" i="7" s="1"/>
  <c r="I20" i="7" s="1"/>
  <c r="F61" i="3"/>
  <c r="M44" i="7" s="1"/>
  <c r="M20" i="7" s="1"/>
  <c r="F67" i="3"/>
  <c r="P44" i="7" s="1"/>
  <c r="P20" i="7" s="1"/>
  <c r="F69" i="3"/>
  <c r="Q44" i="7" s="1"/>
  <c r="Q20" i="7" s="1"/>
  <c r="F71" i="3"/>
  <c r="R44" i="7" s="1"/>
  <c r="R20" i="7" s="1"/>
  <c r="F73" i="3"/>
  <c r="F75" i="3"/>
  <c r="T44" i="7" s="1"/>
  <c r="T20" i="7" s="1"/>
  <c r="F77" i="3"/>
  <c r="F79" i="3"/>
  <c r="V44" i="7" s="1"/>
  <c r="V20" i="7" s="1"/>
  <c r="F81" i="3"/>
  <c r="F83" i="3"/>
  <c r="X44" i="7" s="1"/>
  <c r="X20" i="7" s="1"/>
  <c r="F51" i="3"/>
  <c r="F59" i="3"/>
  <c r="F49" i="3"/>
  <c r="F65" i="3"/>
  <c r="F63" i="3"/>
  <c r="N44" i="7" s="1"/>
  <c r="N20" i="7" s="1"/>
  <c r="F61" i="6"/>
  <c r="Z16" i="42" s="1"/>
  <c r="AA16" i="42" s="1"/>
  <c r="AB16" i="42" s="1"/>
  <c r="F67" i="6"/>
  <c r="Z19" i="42" s="1"/>
  <c r="AA19" i="42" s="1"/>
  <c r="AB19" i="42" s="1"/>
  <c r="F71" i="6"/>
  <c r="R96" i="7" s="1"/>
  <c r="R72" i="7" s="1"/>
  <c r="F75" i="6"/>
  <c r="Z23" i="42" s="1"/>
  <c r="AA23" i="42" s="1"/>
  <c r="AB23" i="42" s="1"/>
  <c r="F79" i="6"/>
  <c r="Z25" i="42" s="1"/>
  <c r="AA25" i="42" s="1"/>
  <c r="AB25" i="42" s="1"/>
  <c r="F83" i="6"/>
  <c r="X96" i="7" s="1"/>
  <c r="X72" i="7" s="1"/>
  <c r="F51" i="6"/>
  <c r="Z11" i="42" s="1"/>
  <c r="AA11" i="42" s="1"/>
  <c r="AB11" i="42" s="1"/>
  <c r="F57" i="6"/>
  <c r="K96" i="7" s="1"/>
  <c r="K72" i="7" s="1"/>
  <c r="F63" i="6"/>
  <c r="N96" i="7" s="1"/>
  <c r="N72" i="7" s="1"/>
  <c r="F53" i="6"/>
  <c r="I96" i="7" s="1"/>
  <c r="I72" i="7" s="1"/>
  <c r="F65" i="6"/>
  <c r="Z18" i="42" s="1"/>
  <c r="AA18" i="42" s="1"/>
  <c r="AB18" i="42" s="1"/>
  <c r="F69" i="6"/>
  <c r="Z20" i="42" s="1"/>
  <c r="AA20" i="42" s="1"/>
  <c r="AB20" i="42" s="1"/>
  <c r="F73" i="6"/>
  <c r="S96" i="7" s="1"/>
  <c r="S72" i="7" s="1"/>
  <c r="F77" i="6"/>
  <c r="U96" i="7" s="1"/>
  <c r="U72" i="7" s="1"/>
  <c r="F81" i="6"/>
  <c r="W96" i="7" s="1"/>
  <c r="W72" i="7" s="1"/>
  <c r="F85" i="6"/>
  <c r="Y96" i="7" s="1"/>
  <c r="Y72" i="7" s="1"/>
  <c r="F55" i="6"/>
  <c r="J96" i="7" s="1"/>
  <c r="J72" i="7" s="1"/>
  <c r="F59" i="6"/>
  <c r="L96" i="7" s="1"/>
  <c r="L72" i="7" s="1"/>
  <c r="O75" i="7"/>
  <c r="O45" i="9" s="1"/>
  <c r="O73" i="7"/>
  <c r="O43" i="9" s="1"/>
  <c r="W81" i="7"/>
  <c r="W110" i="7" s="1"/>
  <c r="W32" i="9"/>
  <c r="W75" i="7"/>
  <c r="W45" i="9" s="1"/>
  <c r="Y81" i="7"/>
  <c r="Y110" i="7" s="1"/>
  <c r="W69" i="7"/>
  <c r="W76" i="7" s="1"/>
  <c r="W46" i="9" s="1"/>
  <c r="Y32" i="9"/>
  <c r="W73" i="7"/>
  <c r="W43" i="9" s="1"/>
  <c r="N69" i="7"/>
  <c r="N76" i="7" s="1"/>
  <c r="N46" i="9" s="1"/>
  <c r="Q73" i="7"/>
  <c r="Q43" i="9" s="1"/>
  <c r="S75" i="7"/>
  <c r="S45" i="9" s="1"/>
  <c r="S73" i="7"/>
  <c r="S43" i="9" s="1"/>
  <c r="R73" i="7"/>
  <c r="R43" i="9" s="1"/>
  <c r="N32" i="9"/>
  <c r="R32" i="9"/>
  <c r="N75" i="7"/>
  <c r="N45" i="9" s="1"/>
  <c r="S69" i="7"/>
  <c r="S76" i="7" s="1"/>
  <c r="S46" i="9" s="1"/>
  <c r="N81" i="7"/>
  <c r="N110" i="7" s="1"/>
  <c r="Y69" i="7"/>
  <c r="Y76" i="7" s="1"/>
  <c r="Y46" i="9" s="1"/>
  <c r="Y75" i="7"/>
  <c r="Y45" i="9" s="1"/>
  <c r="S81" i="7"/>
  <c r="S68" i="7" s="1"/>
  <c r="S38" i="9" s="1"/>
  <c r="S32" i="9"/>
  <c r="X73" i="7"/>
  <c r="X43" i="9" s="1"/>
  <c r="V32" i="9"/>
  <c r="O69" i="7"/>
  <c r="O76" i="7" s="1"/>
  <c r="O46" i="9" s="1"/>
  <c r="I81" i="7"/>
  <c r="I68" i="7" s="1"/>
  <c r="I38" i="9" s="1"/>
  <c r="I32" i="9"/>
  <c r="J81" i="7"/>
  <c r="J110" i="7" s="1"/>
  <c r="H81" i="7"/>
  <c r="H110" i="7" s="1"/>
  <c r="K81" i="7"/>
  <c r="K110" i="7" s="1"/>
  <c r="K32" i="9"/>
  <c r="O81" i="7"/>
  <c r="O68" i="7" s="1"/>
  <c r="O38" i="9" s="1"/>
  <c r="R81" i="7"/>
  <c r="R110" i="7" s="1"/>
  <c r="U73" i="7"/>
  <c r="U43" i="9" s="1"/>
  <c r="L73" i="7"/>
  <c r="L43" i="9" s="1"/>
  <c r="J32" i="9"/>
  <c r="J75" i="7"/>
  <c r="J45" i="9" s="1"/>
  <c r="J73" i="7"/>
  <c r="J43" i="9" s="1"/>
  <c r="V81" i="7"/>
  <c r="V68" i="7" s="1"/>
  <c r="V38" i="9" s="1"/>
  <c r="K75" i="7"/>
  <c r="K45" i="9" s="1"/>
  <c r="X81" i="7"/>
  <c r="X82" i="7" s="1"/>
  <c r="X49" i="9" s="1"/>
  <c r="H73" i="7"/>
  <c r="H43" i="9" s="1"/>
  <c r="R69" i="7"/>
  <c r="R76" i="7" s="1"/>
  <c r="R46" i="9" s="1"/>
  <c r="T75" i="7"/>
  <c r="T45" i="9" s="1"/>
  <c r="Q81" i="7"/>
  <c r="Q110" i="7" s="1"/>
  <c r="T69" i="7"/>
  <c r="T76" i="7" s="1"/>
  <c r="T46" i="9" s="1"/>
  <c r="T73" i="7"/>
  <c r="T43" i="9" s="1"/>
  <c r="Q32" i="9"/>
  <c r="U75" i="7"/>
  <c r="U45" i="9" s="1"/>
  <c r="I73" i="7"/>
  <c r="I43" i="9" s="1"/>
  <c r="X69" i="7"/>
  <c r="X76" i="7" s="1"/>
  <c r="X46" i="9" s="1"/>
  <c r="X75" i="7"/>
  <c r="X45" i="9" s="1"/>
  <c r="T32" i="9"/>
  <c r="U69" i="7"/>
  <c r="U76" i="7" s="1"/>
  <c r="U46" i="9" s="1"/>
  <c r="U81" i="7"/>
  <c r="U68" i="7" s="1"/>
  <c r="U38" i="9" s="1"/>
  <c r="H32" i="9"/>
  <c r="U32" i="9"/>
  <c r="V75" i="7"/>
  <c r="V45" i="9" s="1"/>
  <c r="L69" i="7"/>
  <c r="L76" i="7" s="1"/>
  <c r="L46" i="9" s="1"/>
  <c r="L32" i="9"/>
  <c r="V73" i="7"/>
  <c r="V43" i="9" s="1"/>
  <c r="L75" i="7"/>
  <c r="L45" i="9" s="1"/>
  <c r="X32" i="9"/>
  <c r="Q75" i="7"/>
  <c r="Q45" i="9" s="1"/>
  <c r="M75" i="7"/>
  <c r="M45" i="9" s="1"/>
  <c r="M81" i="7"/>
  <c r="M110" i="7" s="1"/>
  <c r="I69" i="7"/>
  <c r="I76" i="7" s="1"/>
  <c r="I46" i="9" s="1"/>
  <c r="M32" i="9"/>
  <c r="P69" i="7"/>
  <c r="P76" i="7" s="1"/>
  <c r="P46" i="9" s="1"/>
  <c r="M96" i="7"/>
  <c r="M72" i="7" s="1"/>
  <c r="P81" i="7"/>
  <c r="P110" i="7" s="1"/>
  <c r="K73" i="7"/>
  <c r="K43" i="9" s="1"/>
  <c r="P32" i="9"/>
  <c r="K69" i="7"/>
  <c r="K76" i="7" s="1"/>
  <c r="K46" i="9" s="1"/>
  <c r="H75" i="7"/>
  <c r="H45" i="9" s="1"/>
  <c r="M69" i="7"/>
  <c r="M76" i="7" s="1"/>
  <c r="M46" i="9" s="1"/>
  <c r="P75" i="7"/>
  <c r="P45" i="9" s="1"/>
  <c r="L68" i="7"/>
  <c r="L38" i="9" s="1"/>
  <c r="T68" i="7"/>
  <c r="T38" i="9" s="1"/>
  <c r="V110" i="7"/>
  <c r="O110" i="7"/>
  <c r="X110" i="7"/>
  <c r="S110" i="7"/>
  <c r="I110" i="7"/>
  <c r="U110" i="7"/>
  <c r="G69" i="7"/>
  <c r="G76" i="7" s="1"/>
  <c r="G73" i="7"/>
  <c r="G43" i="9" s="1"/>
  <c r="G75" i="7"/>
  <c r="G45" i="9" s="1"/>
  <c r="V39" i="9"/>
  <c r="V46" i="9"/>
  <c r="H39" i="9"/>
  <c r="H46" i="9"/>
  <c r="Q39" i="9"/>
  <c r="Q46" i="9"/>
  <c r="J39" i="9"/>
  <c r="J46" i="9"/>
  <c r="AI21" i="13"/>
  <c r="AI20" i="13"/>
  <c r="R21" i="7"/>
  <c r="R21" i="9" s="1"/>
  <c r="M21" i="7"/>
  <c r="M21" i="9" s="1"/>
  <c r="U21" i="7"/>
  <c r="U21" i="9" s="1"/>
  <c r="S21" i="7"/>
  <c r="S21" i="9" s="1"/>
  <c r="N21" i="7"/>
  <c r="N21" i="9" s="1"/>
  <c r="X21" i="7"/>
  <c r="X21" i="9" s="1"/>
  <c r="P21" i="7"/>
  <c r="P21" i="9" s="1"/>
  <c r="H21" i="7"/>
  <c r="H21" i="9" s="1"/>
  <c r="I21" i="7"/>
  <c r="I21" i="9" s="1"/>
  <c r="G21" i="7"/>
  <c r="G21" i="9" s="1"/>
  <c r="W21" i="7"/>
  <c r="W21" i="9" s="1"/>
  <c r="L21" i="7"/>
  <c r="L21" i="9" s="1"/>
  <c r="Q21" i="7"/>
  <c r="Q21" i="9" s="1"/>
  <c r="O21" i="7"/>
  <c r="O21" i="9" s="1"/>
  <c r="V21" i="7"/>
  <c r="V21" i="9" s="1"/>
  <c r="T21" i="7"/>
  <c r="T21" i="9" s="1"/>
  <c r="Y21" i="7"/>
  <c r="Y21" i="9" s="1"/>
  <c r="J21" i="7"/>
  <c r="J21" i="9" s="1"/>
  <c r="K21" i="7"/>
  <c r="K21" i="9" s="1"/>
  <c r="F21" i="7"/>
  <c r="F21" i="9" s="1"/>
  <c r="F23" i="7"/>
  <c r="F23" i="9" s="1"/>
  <c r="F75" i="7"/>
  <c r="F73" i="7"/>
  <c r="F69" i="7"/>
  <c r="F76" i="7" s="1"/>
  <c r="F46" i="9" s="1"/>
  <c r="M29" i="7"/>
  <c r="M17" i="7"/>
  <c r="M23" i="7"/>
  <c r="M23" i="9" s="1"/>
  <c r="M10" i="9"/>
  <c r="S23" i="7"/>
  <c r="S23" i="9" s="1"/>
  <c r="S17" i="7"/>
  <c r="N10" i="9"/>
  <c r="N17" i="7"/>
  <c r="N23" i="7"/>
  <c r="N23" i="9" s="1"/>
  <c r="I17" i="7"/>
  <c r="I23" i="7"/>
  <c r="I23" i="9" s="1"/>
  <c r="G23" i="7"/>
  <c r="G23" i="9" s="1"/>
  <c r="G17" i="7"/>
  <c r="K23" i="7"/>
  <c r="K23" i="9" s="1"/>
  <c r="K17" i="7"/>
  <c r="F17" i="7"/>
  <c r="L23" i="7"/>
  <c r="L23" i="9" s="1"/>
  <c r="L17" i="7"/>
  <c r="Q23" i="7"/>
  <c r="Q23" i="9" s="1"/>
  <c r="Q17" i="7"/>
  <c r="O17" i="7"/>
  <c r="O23" i="7"/>
  <c r="O23" i="9" s="1"/>
  <c r="T10" i="9"/>
  <c r="T23" i="7"/>
  <c r="T23" i="9" s="1"/>
  <c r="T17" i="7"/>
  <c r="Y10" i="9"/>
  <c r="Y23" i="7"/>
  <c r="Y23" i="9" s="1"/>
  <c r="Y17" i="7"/>
  <c r="J23" i="7"/>
  <c r="J23" i="9" s="1"/>
  <c r="J17" i="7"/>
  <c r="V17" i="7"/>
  <c r="V23" i="7"/>
  <c r="V23" i="9" s="1"/>
  <c r="R17" i="7"/>
  <c r="R23" i="7"/>
  <c r="R23" i="9" s="1"/>
  <c r="H23" i="7"/>
  <c r="H23" i="9" s="1"/>
  <c r="H17" i="7"/>
  <c r="X23" i="7"/>
  <c r="X23" i="9" s="1"/>
  <c r="X17" i="7"/>
  <c r="U23" i="7"/>
  <c r="U23" i="9" s="1"/>
  <c r="U17" i="7"/>
  <c r="W23" i="7"/>
  <c r="W23" i="9" s="1"/>
  <c r="W17" i="7"/>
  <c r="P23" i="7"/>
  <c r="P23" i="9" s="1"/>
  <c r="P17" i="7"/>
  <c r="U29" i="7"/>
  <c r="X29" i="7"/>
  <c r="X10" i="9"/>
  <c r="H10" i="9"/>
  <c r="H29" i="7"/>
  <c r="U10" i="9"/>
  <c r="W29" i="7"/>
  <c r="V29" i="7"/>
  <c r="J29" i="7"/>
  <c r="V10" i="9"/>
  <c r="F10" i="9"/>
  <c r="R10" i="9"/>
  <c r="W10" i="9"/>
  <c r="R29" i="7"/>
  <c r="N29" i="7"/>
  <c r="P29" i="7"/>
  <c r="P10" i="9"/>
  <c r="S10" i="9"/>
  <c r="S29" i="7"/>
  <c r="G29" i="7"/>
  <c r="K10" i="9"/>
  <c r="K29" i="7"/>
  <c r="O10" i="9"/>
  <c r="G10" i="9"/>
  <c r="I10" i="9"/>
  <c r="I29" i="7"/>
  <c r="Q29" i="7"/>
  <c r="L10" i="9"/>
  <c r="J10" i="9"/>
  <c r="Y29" i="7"/>
  <c r="T29" i="7"/>
  <c r="O29" i="7"/>
  <c r="Q10" i="9"/>
  <c r="L29" i="7"/>
  <c r="F29" i="7"/>
  <c r="U44" i="7"/>
  <c r="U20" i="7" s="1"/>
  <c r="L27" i="42"/>
  <c r="L26" i="42"/>
  <c r="L25" i="42"/>
  <c r="L24" i="42"/>
  <c r="L23" i="42"/>
  <c r="L22" i="42"/>
  <c r="L21" i="42"/>
  <c r="L20" i="42"/>
  <c r="L19" i="42"/>
  <c r="L18" i="42"/>
  <c r="L17" i="42"/>
  <c r="L16" i="42"/>
  <c r="L15" i="42"/>
  <c r="L14" i="42"/>
  <c r="L13" i="42"/>
  <c r="L12" i="42"/>
  <c r="L11" i="42"/>
  <c r="L9" i="42"/>
  <c r="L10" i="42"/>
  <c r="J44" i="7"/>
  <c r="J20" i="7" s="1"/>
  <c r="F44" i="7"/>
  <c r="F20" i="7" s="1"/>
  <c r="I9" i="42"/>
  <c r="J9" i="42" s="1"/>
  <c r="K9" i="42" s="1"/>
  <c r="D33" i="7"/>
  <c r="D49" i="7" s="1"/>
  <c r="D32" i="7"/>
  <c r="M22" i="15"/>
  <c r="M40" i="13"/>
  <c r="Q40" i="13"/>
  <c r="P40" i="13"/>
  <c r="K19" i="13"/>
  <c r="K14" i="13"/>
  <c r="K33" i="13"/>
  <c r="I33" i="13" s="1"/>
  <c r="K15" i="13"/>
  <c r="S21" i="15"/>
  <c r="R21" i="15"/>
  <c r="M20" i="5"/>
  <c r="M21" i="5" s="1"/>
  <c r="D19" i="5"/>
  <c r="D20" i="5" s="1"/>
  <c r="BE17" i="6"/>
  <c r="Q39" i="13"/>
  <c r="BU8" i="6"/>
  <c r="M39" i="13"/>
  <c r="T82" i="7"/>
  <c r="T49" i="9" s="1"/>
  <c r="L82" i="7"/>
  <c r="L49" i="9" s="1"/>
  <c r="Z34" i="27"/>
  <c r="AI19" i="13"/>
  <c r="AI13" i="13"/>
  <c r="AI12" i="13"/>
  <c r="AI11" i="13"/>
  <c r="AI10" i="13"/>
  <c r="AL224" i="18"/>
  <c r="AL193" i="18"/>
  <c r="AL162" i="18"/>
  <c r="AQ94" i="27"/>
  <c r="AQ92" i="27"/>
  <c r="AQ90" i="27"/>
  <c r="AQ88" i="27"/>
  <c r="AQ86" i="27"/>
  <c r="AQ84" i="27"/>
  <c r="AQ93" i="27"/>
  <c r="AQ91" i="27"/>
  <c r="AQ89" i="27"/>
  <c r="AQ87" i="27"/>
  <c r="AQ85" i="27"/>
  <c r="AR83" i="27"/>
  <c r="Y61" i="27"/>
  <c r="F32" i="9"/>
  <c r="F81" i="7"/>
  <c r="AF37" i="13"/>
  <c r="AF18" i="13"/>
  <c r="AF31" i="13"/>
  <c r="AA31" i="13"/>
  <c r="BU12" i="6" s="1"/>
  <c r="AB31" i="13"/>
  <c r="I22" i="15"/>
  <c r="J21" i="15"/>
  <c r="AL224" i="16"/>
  <c r="AL193" i="16"/>
  <c r="AL162" i="16"/>
  <c r="Y34" i="27"/>
  <c r="G32" i="9"/>
  <c r="G81" i="7"/>
  <c r="G22" i="15"/>
  <c r="Y24" i="27"/>
  <c r="F21" i="15"/>
  <c r="W19" i="27"/>
  <c r="X19" i="27" s="1"/>
  <c r="AL224" i="22"/>
  <c r="AL193" i="22"/>
  <c r="AL162" i="22"/>
  <c r="BA93" i="27"/>
  <c r="BA91" i="27"/>
  <c r="BA89" i="27"/>
  <c r="BA87" i="27"/>
  <c r="BA85" i="27"/>
  <c r="BA94" i="27"/>
  <c r="BA92" i="27"/>
  <c r="BA90" i="27"/>
  <c r="BA88" i="27"/>
  <c r="BA86" i="27"/>
  <c r="BA84" i="27"/>
  <c r="BB83" i="27"/>
  <c r="X93" i="27"/>
  <c r="X91" i="27"/>
  <c r="X89" i="27"/>
  <c r="X87" i="27"/>
  <c r="X85" i="27"/>
  <c r="X94" i="27"/>
  <c r="X92" i="27"/>
  <c r="X90" i="27"/>
  <c r="X88" i="27"/>
  <c r="X86" i="27"/>
  <c r="X84" i="27"/>
  <c r="Y83" i="27"/>
  <c r="P22" i="15"/>
  <c r="O22" i="15"/>
  <c r="AF38" i="13"/>
  <c r="AF19" i="13"/>
  <c r="AA38" i="13"/>
  <c r="AA19" i="13"/>
  <c r="AF32" i="13"/>
  <c r="AA32" i="13"/>
  <c r="AB32" i="13"/>
  <c r="P28" i="15"/>
  <c r="S25" i="15"/>
  <c r="G28" i="15"/>
  <c r="M28" i="15"/>
  <c r="R27" i="15"/>
  <c r="F26" i="15"/>
  <c r="J26" i="15"/>
  <c r="I28" i="15"/>
  <c r="S27" i="15"/>
  <c r="O28" i="15"/>
  <c r="J27" i="15"/>
  <c r="G27" i="15"/>
  <c r="G96" i="7" l="1"/>
  <c r="G72" i="7" s="1"/>
  <c r="K44" i="7"/>
  <c r="K20" i="7" s="1"/>
  <c r="G39" i="13"/>
  <c r="AG39" i="13" s="1"/>
  <c r="G40" i="13"/>
  <c r="AF40" i="13" s="1"/>
  <c r="Z21" i="42"/>
  <c r="AA21" i="42" s="1"/>
  <c r="AB21" i="42" s="1"/>
  <c r="F96" i="7"/>
  <c r="F72" i="7" s="1"/>
  <c r="F42" i="9" s="1"/>
  <c r="Z15" i="42"/>
  <c r="AA15" i="42" s="1"/>
  <c r="AB15" i="42" s="1"/>
  <c r="Z13" i="42"/>
  <c r="AA13" i="42" s="1"/>
  <c r="AB13" i="42" s="1"/>
  <c r="Z17" i="42"/>
  <c r="AA17" i="42" s="1"/>
  <c r="AB17" i="42" s="1"/>
  <c r="Z14" i="42"/>
  <c r="AA14" i="42" s="1"/>
  <c r="AB14" i="42" s="1"/>
  <c r="T96" i="7"/>
  <c r="T72" i="7" s="1"/>
  <c r="T42" i="9" s="1"/>
  <c r="Z12" i="42"/>
  <c r="AA12" i="42" s="1"/>
  <c r="AB12" i="42" s="1"/>
  <c r="Z22" i="42"/>
  <c r="AA22" i="42" s="1"/>
  <c r="AB22" i="42" s="1"/>
  <c r="O96" i="7"/>
  <c r="O72" i="7" s="1"/>
  <c r="O42" i="9" s="1"/>
  <c r="Z28" i="42"/>
  <c r="AA28" i="42" s="1"/>
  <c r="AB28" i="42" s="1"/>
  <c r="Z27" i="42"/>
  <c r="AA27" i="42" s="1"/>
  <c r="AB27" i="42" s="1"/>
  <c r="Z26" i="42"/>
  <c r="AA26" i="42" s="1"/>
  <c r="AB26" i="42" s="1"/>
  <c r="V96" i="7"/>
  <c r="V72" i="7" s="1"/>
  <c r="V42" i="9" s="1"/>
  <c r="I24" i="42"/>
  <c r="J24" i="42" s="1"/>
  <c r="K24" i="42" s="1"/>
  <c r="I22" i="42"/>
  <c r="J22" i="42" s="1"/>
  <c r="K22" i="42" s="1"/>
  <c r="I21" i="42"/>
  <c r="J21" i="42" s="1"/>
  <c r="K21" i="42" s="1"/>
  <c r="I15" i="42"/>
  <c r="J15" i="42" s="1"/>
  <c r="K15" i="42" s="1"/>
  <c r="I19" i="42"/>
  <c r="J19" i="42" s="1"/>
  <c r="K19" i="42" s="1"/>
  <c r="I16" i="42"/>
  <c r="J16" i="42" s="1"/>
  <c r="K16" i="42" s="1"/>
  <c r="I18" i="42"/>
  <c r="J18" i="42" s="1"/>
  <c r="K18" i="42" s="1"/>
  <c r="O44" i="7"/>
  <c r="O20" i="7" s="1"/>
  <c r="O20" i="9" s="1"/>
  <c r="I10" i="42"/>
  <c r="J10" i="42" s="1"/>
  <c r="K10" i="42" s="1"/>
  <c r="L44" i="7"/>
  <c r="L20" i="7" s="1"/>
  <c r="L20" i="9" s="1"/>
  <c r="I12" i="42"/>
  <c r="J12" i="42" s="1"/>
  <c r="K12" i="42" s="1"/>
  <c r="I11" i="42"/>
  <c r="J11" i="42" s="1"/>
  <c r="K11" i="42" s="1"/>
  <c r="I26" i="42"/>
  <c r="J26" i="42" s="1"/>
  <c r="K26" i="42" s="1"/>
  <c r="I23" i="42"/>
  <c r="J23" i="42" s="1"/>
  <c r="K23" i="42" s="1"/>
  <c r="S44" i="7"/>
  <c r="S20" i="7" s="1"/>
  <c r="S20" i="9" s="1"/>
  <c r="I28" i="42"/>
  <c r="J28" i="42" s="1"/>
  <c r="K28" i="42" s="1"/>
  <c r="I20" i="42"/>
  <c r="J20" i="42" s="1"/>
  <c r="K20" i="42" s="1"/>
  <c r="I27" i="42"/>
  <c r="J27" i="42" s="1"/>
  <c r="K27" i="42" s="1"/>
  <c r="I25" i="42"/>
  <c r="J25" i="42" s="1"/>
  <c r="K25" i="42" s="1"/>
  <c r="H44" i="7"/>
  <c r="H20" i="7" s="1"/>
  <c r="H20" i="9" s="1"/>
  <c r="W44" i="7"/>
  <c r="W20" i="7" s="1"/>
  <c r="W20" i="9" s="1"/>
  <c r="G44" i="7"/>
  <c r="G20" i="7" s="1"/>
  <c r="G20" i="9" s="1"/>
  <c r="I17" i="42"/>
  <c r="J17" i="42" s="1"/>
  <c r="K17" i="42" s="1"/>
  <c r="P96" i="7"/>
  <c r="P72" i="7" s="1"/>
  <c r="P42" i="9" s="1"/>
  <c r="Q96" i="7"/>
  <c r="Q72" i="7" s="1"/>
  <c r="Q42" i="9" s="1"/>
  <c r="Z24" i="42"/>
  <c r="AA24" i="42" s="1"/>
  <c r="AB24" i="42" s="1"/>
  <c r="H96" i="7"/>
  <c r="H72" i="7" s="1"/>
  <c r="Y68" i="7"/>
  <c r="Y38" i="9" s="1"/>
  <c r="W68" i="7"/>
  <c r="W38" i="9" s="1"/>
  <c r="X68" i="7"/>
  <c r="X38" i="9" s="1"/>
  <c r="R68" i="7"/>
  <c r="R38" i="9" s="1"/>
  <c r="Q68" i="7"/>
  <c r="Q38" i="9" s="1"/>
  <c r="P68" i="7"/>
  <c r="P38" i="9" s="1"/>
  <c r="N68" i="7"/>
  <c r="N38" i="9" s="1"/>
  <c r="M68" i="7"/>
  <c r="M38" i="9" s="1"/>
  <c r="J68" i="7"/>
  <c r="J38" i="9" s="1"/>
  <c r="K68" i="7"/>
  <c r="K38" i="9" s="1"/>
  <c r="W39" i="9"/>
  <c r="H68" i="7"/>
  <c r="H38" i="9" s="1"/>
  <c r="Y82" i="7"/>
  <c r="Y49" i="9" s="1"/>
  <c r="H82" i="7"/>
  <c r="H49" i="9" s="1"/>
  <c r="W82" i="7"/>
  <c r="W49" i="9" s="1"/>
  <c r="N39" i="9"/>
  <c r="S39" i="9"/>
  <c r="N82" i="7"/>
  <c r="N49" i="9" s="1"/>
  <c r="O39" i="9"/>
  <c r="I82" i="7"/>
  <c r="I49" i="9" s="1"/>
  <c r="S82" i="7"/>
  <c r="S49" i="9" s="1"/>
  <c r="Y39" i="9"/>
  <c r="X39" i="9"/>
  <c r="K82" i="7"/>
  <c r="K49" i="9" s="1"/>
  <c r="J82" i="7"/>
  <c r="J49" i="9" s="1"/>
  <c r="U82" i="7"/>
  <c r="U49" i="9" s="1"/>
  <c r="O82" i="7"/>
  <c r="O49" i="9" s="1"/>
  <c r="R39" i="9"/>
  <c r="R82" i="7"/>
  <c r="R49" i="9" s="1"/>
  <c r="M39" i="9"/>
  <c r="V82" i="7"/>
  <c r="V49" i="9" s="1"/>
  <c r="P82" i="7"/>
  <c r="P49" i="9" s="1"/>
  <c r="T39" i="9"/>
  <c r="M82" i="7"/>
  <c r="M49" i="9" s="1"/>
  <c r="L39" i="9"/>
  <c r="Q82" i="7"/>
  <c r="Q49" i="9" s="1"/>
  <c r="P39" i="9"/>
  <c r="I39" i="9"/>
  <c r="U39" i="9"/>
  <c r="K39" i="9"/>
  <c r="AF20" i="13"/>
  <c r="I42" i="3"/>
  <c r="AF21" i="13"/>
  <c r="AI39" i="13"/>
  <c r="AI40" i="13"/>
  <c r="S30" i="7"/>
  <c r="S27" i="9" s="1"/>
  <c r="S58" i="7"/>
  <c r="M30" i="7"/>
  <c r="M27" i="9" s="1"/>
  <c r="M58" i="7"/>
  <c r="J30" i="7"/>
  <c r="J27" i="9" s="1"/>
  <c r="J58" i="7"/>
  <c r="F30" i="7"/>
  <c r="F27" i="9" s="1"/>
  <c r="F58" i="7"/>
  <c r="P30" i="7"/>
  <c r="P27" i="9" s="1"/>
  <c r="P58" i="7"/>
  <c r="T30" i="7"/>
  <c r="T27" i="9" s="1"/>
  <c r="T58" i="7"/>
  <c r="N30" i="7"/>
  <c r="N27" i="9" s="1"/>
  <c r="N58" i="7"/>
  <c r="W30" i="7"/>
  <c r="W27" i="9" s="1"/>
  <c r="W58" i="7"/>
  <c r="V30" i="7"/>
  <c r="V27" i="9" s="1"/>
  <c r="V58" i="7"/>
  <c r="F82" i="7"/>
  <c r="F49" i="9" s="1"/>
  <c r="F110" i="7"/>
  <c r="Y30" i="7"/>
  <c r="Y27" i="9" s="1"/>
  <c r="Y58" i="7"/>
  <c r="K30" i="7"/>
  <c r="K27" i="9" s="1"/>
  <c r="K58" i="7"/>
  <c r="R30" i="7"/>
  <c r="R27" i="9" s="1"/>
  <c r="R58" i="7"/>
  <c r="X30" i="7"/>
  <c r="X27" i="9" s="1"/>
  <c r="X58" i="7"/>
  <c r="Q30" i="7"/>
  <c r="Q27" i="9" s="1"/>
  <c r="Q58" i="7"/>
  <c r="L30" i="7"/>
  <c r="L27" i="9" s="1"/>
  <c r="L58" i="7"/>
  <c r="H30" i="7"/>
  <c r="H27" i="9" s="1"/>
  <c r="H58" i="7"/>
  <c r="U30" i="7"/>
  <c r="U27" i="9" s="1"/>
  <c r="U58" i="7"/>
  <c r="G82" i="7"/>
  <c r="G49" i="9" s="1"/>
  <c r="G110" i="7"/>
  <c r="I30" i="7"/>
  <c r="I27" i="9" s="1"/>
  <c r="I58" i="7"/>
  <c r="O30" i="7"/>
  <c r="O27" i="9" s="1"/>
  <c r="O58" i="7"/>
  <c r="G30" i="7"/>
  <c r="G27" i="9" s="1"/>
  <c r="G58" i="7"/>
  <c r="G68" i="7"/>
  <c r="G38" i="9" s="1"/>
  <c r="P17" i="9"/>
  <c r="P24" i="7"/>
  <c r="P24" i="9" s="1"/>
  <c r="T17" i="9"/>
  <c r="T24" i="7"/>
  <c r="T24" i="9" s="1"/>
  <c r="X17" i="9"/>
  <c r="X24" i="7"/>
  <c r="X24" i="9" s="1"/>
  <c r="V17" i="9"/>
  <c r="V24" i="7"/>
  <c r="V24" i="9" s="1"/>
  <c r="L17" i="9"/>
  <c r="L24" i="7"/>
  <c r="L24" i="9" s="1"/>
  <c r="I17" i="9"/>
  <c r="I24" i="7"/>
  <c r="I24" i="9" s="1"/>
  <c r="J17" i="9"/>
  <c r="J24" i="7"/>
  <c r="J24" i="9" s="1"/>
  <c r="M17" i="9"/>
  <c r="M24" i="7"/>
  <c r="M24" i="9" s="1"/>
  <c r="W17" i="9"/>
  <c r="W24" i="7"/>
  <c r="W24" i="9" s="1"/>
  <c r="H17" i="9"/>
  <c r="H24" i="7"/>
  <c r="H24" i="9" s="1"/>
  <c r="F17" i="9"/>
  <c r="F24" i="7"/>
  <c r="F24" i="9" s="1"/>
  <c r="K17" i="9"/>
  <c r="K24" i="7"/>
  <c r="K24" i="9" s="1"/>
  <c r="N17" i="9"/>
  <c r="N24" i="7"/>
  <c r="N24" i="9" s="1"/>
  <c r="Y17" i="9"/>
  <c r="Y24" i="7"/>
  <c r="Y24" i="9" s="1"/>
  <c r="O17" i="9"/>
  <c r="O24" i="7"/>
  <c r="O24" i="9" s="1"/>
  <c r="U17" i="9"/>
  <c r="U24" i="7"/>
  <c r="U24" i="9" s="1"/>
  <c r="Q17" i="9"/>
  <c r="Q24" i="7"/>
  <c r="Q24" i="9" s="1"/>
  <c r="S17" i="9"/>
  <c r="S24" i="7"/>
  <c r="S24" i="9" s="1"/>
  <c r="G39" i="9"/>
  <c r="G46" i="9"/>
  <c r="R17" i="9"/>
  <c r="R24" i="7"/>
  <c r="R24" i="9" s="1"/>
  <c r="G17" i="9"/>
  <c r="G24" i="7"/>
  <c r="G24" i="9" s="1"/>
  <c r="S42" i="9"/>
  <c r="R42" i="9"/>
  <c r="M42" i="9"/>
  <c r="I42" i="9"/>
  <c r="J42" i="9"/>
  <c r="U42" i="9"/>
  <c r="Y42" i="9"/>
  <c r="L42" i="9"/>
  <c r="N42" i="9"/>
  <c r="F68" i="7"/>
  <c r="W42" i="9"/>
  <c r="X42" i="9"/>
  <c r="K42" i="9"/>
  <c r="M16" i="7"/>
  <c r="M16" i="9" s="1"/>
  <c r="U16" i="7"/>
  <c r="U16" i="9" s="1"/>
  <c r="L16" i="7"/>
  <c r="L16" i="9" s="1"/>
  <c r="R16" i="7"/>
  <c r="R16" i="9" s="1"/>
  <c r="J16" i="7"/>
  <c r="J16" i="9" s="1"/>
  <c r="N16" i="7"/>
  <c r="N16" i="9" s="1"/>
  <c r="M20" i="9"/>
  <c r="Y16" i="7"/>
  <c r="Y16" i="9" s="1"/>
  <c r="W16" i="7"/>
  <c r="W16" i="9" s="1"/>
  <c r="K16" i="7"/>
  <c r="K16" i="9" s="1"/>
  <c r="R20" i="9"/>
  <c r="P20" i="9"/>
  <c r="Q16" i="7"/>
  <c r="Q16" i="9" s="1"/>
  <c r="J20" i="9"/>
  <c r="V20" i="9"/>
  <c r="V16" i="7"/>
  <c r="V16" i="9" s="1"/>
  <c r="S16" i="7"/>
  <c r="S16" i="9" s="1"/>
  <c r="P16" i="7"/>
  <c r="P16" i="9" s="1"/>
  <c r="X16" i="7"/>
  <c r="X16" i="9" s="1"/>
  <c r="T16" i="7"/>
  <c r="T16" i="9" s="1"/>
  <c r="I16" i="7"/>
  <c r="I16" i="9" s="1"/>
  <c r="T20" i="9"/>
  <c r="K20" i="9"/>
  <c r="N20" i="9"/>
  <c r="Y20" i="9"/>
  <c r="X20" i="9"/>
  <c r="O16" i="7"/>
  <c r="O16" i="9" s="1"/>
  <c r="H16" i="7"/>
  <c r="H16" i="9" s="1"/>
  <c r="Q20" i="9"/>
  <c r="F20" i="9"/>
  <c r="F16" i="7"/>
  <c r="U20" i="9"/>
  <c r="G16" i="7"/>
  <c r="G16" i="9" s="1"/>
  <c r="D21" i="7"/>
  <c r="D23" i="7"/>
  <c r="D17" i="7"/>
  <c r="D24" i="7" s="1"/>
  <c r="D24" i="9" s="1"/>
  <c r="AF36" i="13"/>
  <c r="AG36" i="13"/>
  <c r="AC36" i="13"/>
  <c r="AC17" i="13"/>
  <c r="AD17" i="13"/>
  <c r="AF17" i="13"/>
  <c r="AG17" i="13"/>
  <c r="AH17" i="13"/>
  <c r="AF35" i="13"/>
  <c r="AG35" i="13"/>
  <c r="Q16" i="13"/>
  <c r="P16" i="13"/>
  <c r="M16" i="13"/>
  <c r="AD35" i="13"/>
  <c r="AF16" i="13"/>
  <c r="AG16" i="13"/>
  <c r="I37" i="13"/>
  <c r="U18" i="13"/>
  <c r="P18" i="13"/>
  <c r="M18" i="13"/>
  <c r="O18" i="13"/>
  <c r="AD18" i="13" s="1"/>
  <c r="N18" i="13"/>
  <c r="Q18" i="13"/>
  <c r="T18" i="13"/>
  <c r="AI30" i="13"/>
  <c r="AI29" i="13"/>
  <c r="I15" i="13"/>
  <c r="I14" i="13"/>
  <c r="P14" i="13" s="1"/>
  <c r="I19" i="13"/>
  <c r="K38" i="13"/>
  <c r="S22" i="15"/>
  <c r="AG20" i="13"/>
  <c r="AG21" i="13"/>
  <c r="R22" i="15"/>
  <c r="R42" i="6"/>
  <c r="R42" i="3"/>
  <c r="I20" i="9"/>
  <c r="G42" i="9"/>
  <c r="BE11" i="3"/>
  <c r="AV7" i="3" s="1"/>
  <c r="AH18" i="13"/>
  <c r="AH19" i="13"/>
  <c r="AG37" i="13"/>
  <c r="AG38" i="13"/>
  <c r="AG31" i="13"/>
  <c r="AG32" i="13"/>
  <c r="AG19" i="13"/>
  <c r="AG18" i="13"/>
  <c r="AH37" i="13"/>
  <c r="AH38" i="13"/>
  <c r="AH31" i="13"/>
  <c r="AH32" i="13"/>
  <c r="Y94" i="27"/>
  <c r="Y92" i="27"/>
  <c r="Y90" i="27"/>
  <c r="Y88" i="27"/>
  <c r="Y86" i="27"/>
  <c r="Y84" i="27"/>
  <c r="Z83" i="27"/>
  <c r="Y93" i="27"/>
  <c r="Y91" i="27"/>
  <c r="Y89" i="27"/>
  <c r="Y87" i="27"/>
  <c r="Y85" i="27"/>
  <c r="BB94" i="27"/>
  <c r="BB92" i="27"/>
  <c r="BB90" i="27"/>
  <c r="BB88" i="27"/>
  <c r="BB86" i="27"/>
  <c r="BB84" i="27"/>
  <c r="BC83" i="27"/>
  <c r="BB93" i="27"/>
  <c r="BB91" i="27"/>
  <c r="BB89" i="27"/>
  <c r="BB87" i="27"/>
  <c r="BB85" i="27"/>
  <c r="Z19" i="27"/>
  <c r="D75" i="7"/>
  <c r="D45" i="9" s="1"/>
  <c r="F45" i="9"/>
  <c r="AH10" i="13"/>
  <c r="AF10" i="13"/>
  <c r="AG10" i="13"/>
  <c r="AH11" i="13"/>
  <c r="AF11" i="13"/>
  <c r="AG11" i="13"/>
  <c r="AF12" i="13"/>
  <c r="AA12" i="13"/>
  <c r="BU12" i="3" s="1"/>
  <c r="AB12" i="13"/>
  <c r="AF13" i="13"/>
  <c r="AA13" i="13"/>
  <c r="AB13" i="13"/>
  <c r="H34" i="13"/>
  <c r="K34" i="13" s="1"/>
  <c r="BE11" i="6" s="1"/>
  <c r="F22" i="15"/>
  <c r="J22" i="15"/>
  <c r="D69" i="7"/>
  <c r="F39" i="9"/>
  <c r="D73" i="7"/>
  <c r="D43" i="9" s="1"/>
  <c r="F43" i="9"/>
  <c r="Y19" i="27"/>
  <c r="AR93" i="27"/>
  <c r="AR91" i="27"/>
  <c r="AR89" i="27"/>
  <c r="AR87" i="27"/>
  <c r="AR85" i="27"/>
  <c r="AS83" i="27"/>
  <c r="AR94" i="27"/>
  <c r="AR92" i="27"/>
  <c r="AR90" i="27"/>
  <c r="AR88" i="27"/>
  <c r="AR86" i="27"/>
  <c r="AR84" i="27"/>
  <c r="AG34" i="13"/>
  <c r="AH33" i="13"/>
  <c r="AF33" i="13"/>
  <c r="AH34" i="13"/>
  <c r="AF34" i="13"/>
  <c r="AG33" i="13"/>
  <c r="AH15" i="13"/>
  <c r="AF15" i="13"/>
  <c r="AG14" i="13"/>
  <c r="AG15" i="13"/>
  <c r="AH14" i="13"/>
  <c r="AF14" i="13"/>
  <c r="F28" i="15"/>
  <c r="J28" i="15"/>
  <c r="S28" i="15"/>
  <c r="R28" i="15"/>
  <c r="F27" i="15"/>
  <c r="I85" i="3" l="1"/>
  <c r="I47" i="3"/>
  <c r="Q47" i="3" s="1"/>
  <c r="T47" i="3" s="1"/>
  <c r="I42" i="6"/>
  <c r="BE18" i="3"/>
  <c r="AF39" i="13"/>
  <c r="AG40" i="13"/>
  <c r="D49" i="9"/>
  <c r="D27" i="9"/>
  <c r="D39" i="9"/>
  <c r="D76" i="7"/>
  <c r="D46" i="9" s="1"/>
  <c r="D72" i="7"/>
  <c r="D42" i="9" s="1"/>
  <c r="H42" i="9"/>
  <c r="H59" i="12"/>
  <c r="I59" i="12" s="1"/>
  <c r="D23" i="9"/>
  <c r="H61" i="12"/>
  <c r="I61" i="12" s="1"/>
  <c r="D21" i="9"/>
  <c r="D17" i="9"/>
  <c r="H55" i="12"/>
  <c r="J1" i="1"/>
  <c r="J40" i="1"/>
  <c r="C7" i="3" s="1"/>
  <c r="D16" i="7"/>
  <c r="F16" i="9"/>
  <c r="O16" i="13"/>
  <c r="AD16" i="13" s="1"/>
  <c r="N16" i="13"/>
  <c r="Z18" i="13"/>
  <c r="AB18" i="13"/>
  <c r="O37" i="13"/>
  <c r="AD37" i="13" s="1"/>
  <c r="N37" i="13"/>
  <c r="T37" i="13"/>
  <c r="Q37" i="13"/>
  <c r="U37" i="13"/>
  <c r="P37" i="13"/>
  <c r="M37" i="13"/>
  <c r="AB9" i="27"/>
  <c r="D80" i="7"/>
  <c r="AV7" i="6"/>
  <c r="D28" i="7"/>
  <c r="BE9" i="3"/>
  <c r="P19" i="13"/>
  <c r="Q19" i="13"/>
  <c r="I38" i="13"/>
  <c r="M19" i="13"/>
  <c r="AB19" i="13" s="1"/>
  <c r="AH40" i="13"/>
  <c r="AH39" i="13"/>
  <c r="AH21" i="13"/>
  <c r="AH20" i="13"/>
  <c r="D20" i="7"/>
  <c r="P33" i="13"/>
  <c r="Q14" i="13"/>
  <c r="BU19" i="3"/>
  <c r="M14" i="13"/>
  <c r="N14" i="13" s="1"/>
  <c r="M33" i="13"/>
  <c r="O33" i="13" s="1"/>
  <c r="Q33" i="13"/>
  <c r="AG13" i="13"/>
  <c r="AG12" i="13"/>
  <c r="BU20" i="3" s="1"/>
  <c r="AH13" i="13"/>
  <c r="AH12" i="13"/>
  <c r="P15" i="13"/>
  <c r="Q15" i="13"/>
  <c r="M15" i="13"/>
  <c r="I34" i="13"/>
  <c r="BE9" i="6" s="1"/>
  <c r="I81" i="3"/>
  <c r="Q81" i="3" s="1"/>
  <c r="T81" i="3" s="1"/>
  <c r="I69" i="3"/>
  <c r="Q69" i="3" s="1"/>
  <c r="T69" i="3" s="1"/>
  <c r="I63" i="3"/>
  <c r="Q63" i="3" s="1"/>
  <c r="T63" i="3" s="1"/>
  <c r="I57" i="3"/>
  <c r="Q57" i="3" s="1"/>
  <c r="T57" i="3" s="1"/>
  <c r="I83" i="3"/>
  <c r="Q83" i="3" s="1"/>
  <c r="T83" i="3" s="1"/>
  <c r="I75" i="3"/>
  <c r="Q75" i="3" s="1"/>
  <c r="T75" i="3" s="1"/>
  <c r="I67" i="3"/>
  <c r="Q67" i="3" s="1"/>
  <c r="T67" i="3" s="1"/>
  <c r="I61" i="3"/>
  <c r="Q61" i="3" s="1"/>
  <c r="T61" i="3" s="1"/>
  <c r="I55" i="3"/>
  <c r="Q55" i="3" s="1"/>
  <c r="T55" i="3" s="1"/>
  <c r="I65" i="3"/>
  <c r="Q65" i="3" s="1"/>
  <c r="T65" i="3" s="1"/>
  <c r="I73" i="3"/>
  <c r="Q73" i="3" s="1"/>
  <c r="T73" i="3" s="1"/>
  <c r="I51" i="3"/>
  <c r="I79" i="3"/>
  <c r="Q79" i="3" s="1"/>
  <c r="T79" i="3" s="1"/>
  <c r="I71" i="3"/>
  <c r="Q71" i="3" s="1"/>
  <c r="T71" i="3" s="1"/>
  <c r="I59" i="3"/>
  <c r="Q59" i="3" s="1"/>
  <c r="T59" i="3" s="1"/>
  <c r="I77" i="3"/>
  <c r="Q77" i="3" s="1"/>
  <c r="T77" i="3" s="1"/>
  <c r="I49" i="3"/>
  <c r="Q49" i="3" s="1"/>
  <c r="T49" i="3" s="1"/>
  <c r="I53" i="3"/>
  <c r="Q53" i="3" s="1"/>
  <c r="T53" i="3" s="1"/>
  <c r="BC93" i="27"/>
  <c r="BC91" i="27"/>
  <c r="BC89" i="27"/>
  <c r="BC87" i="27"/>
  <c r="BC85" i="27"/>
  <c r="BC94" i="27"/>
  <c r="BC92" i="27"/>
  <c r="BC90" i="27"/>
  <c r="BC88" i="27"/>
  <c r="BC86" i="27"/>
  <c r="BC84" i="27"/>
  <c r="BD83" i="27"/>
  <c r="Z93" i="27"/>
  <c r="Z91" i="27"/>
  <c r="Z89" i="27"/>
  <c r="Z87" i="27"/>
  <c r="Z85" i="27"/>
  <c r="Z94" i="27"/>
  <c r="Z92" i="27"/>
  <c r="Z90" i="27"/>
  <c r="Z88" i="27"/>
  <c r="Z86" i="27"/>
  <c r="Z84" i="27"/>
  <c r="AB83" i="27"/>
  <c r="AH29" i="13"/>
  <c r="AF29" i="13"/>
  <c r="AG29" i="13"/>
  <c r="BK18" i="6"/>
  <c r="BK18" i="3"/>
  <c r="AS94" i="27"/>
  <c r="AS92" i="27"/>
  <c r="AS90" i="27"/>
  <c r="AS88" i="27"/>
  <c r="AS86" i="27"/>
  <c r="AS84" i="27"/>
  <c r="AS93" i="27"/>
  <c r="AS91" i="27"/>
  <c r="AS89" i="27"/>
  <c r="AS87" i="27"/>
  <c r="AS85" i="27"/>
  <c r="AT83" i="27"/>
  <c r="F38" i="9"/>
  <c r="D68" i="7"/>
  <c r="D38" i="9" s="1"/>
  <c r="AH30" i="13"/>
  <c r="AF30" i="13"/>
  <c r="AG30" i="13"/>
  <c r="BU20" i="6" l="1"/>
  <c r="H27" i="7"/>
  <c r="H15" i="7" s="1"/>
  <c r="Q51" i="3"/>
  <c r="T51" i="3" s="1"/>
  <c r="V85" i="3"/>
  <c r="Q85" i="3"/>
  <c r="T85" i="3" s="1"/>
  <c r="AI85" i="3" s="1"/>
  <c r="AW85" i="3" s="1"/>
  <c r="W47" i="3"/>
  <c r="I47" i="6"/>
  <c r="Q47" i="6" s="1"/>
  <c r="T47" i="6" s="1"/>
  <c r="I49" i="6"/>
  <c r="G79" i="7" s="1"/>
  <c r="G67" i="7" s="1"/>
  <c r="M1" i="1"/>
  <c r="I59" i="6"/>
  <c r="Q59" i="6" s="1"/>
  <c r="T59" i="6" s="1"/>
  <c r="V47" i="3"/>
  <c r="Y85" i="3"/>
  <c r="AB85" i="3"/>
  <c r="AE85" i="3"/>
  <c r="F27" i="7"/>
  <c r="F15" i="7" s="1"/>
  <c r="S85" i="3"/>
  <c r="S47" i="3"/>
  <c r="BU19" i="6"/>
  <c r="M40" i="1"/>
  <c r="C7" i="6" s="1"/>
  <c r="I55" i="12"/>
  <c r="H62" i="12"/>
  <c r="I62" i="12" s="1"/>
  <c r="H13" i="7"/>
  <c r="D16" i="9"/>
  <c r="H54" i="12"/>
  <c r="I54" i="12" s="1"/>
  <c r="H58" i="12"/>
  <c r="I58" i="12" s="1"/>
  <c r="BE18" i="6"/>
  <c r="Z37" i="13"/>
  <c r="BU11" i="6" s="1"/>
  <c r="AB37" i="13"/>
  <c r="AC9" i="27"/>
  <c r="N15" i="13"/>
  <c r="AC15" i="13" s="1"/>
  <c r="AB15" i="13"/>
  <c r="BU13" i="3" s="1"/>
  <c r="O15" i="13"/>
  <c r="AD15" i="13" s="1"/>
  <c r="BU21" i="6"/>
  <c r="N19" i="13"/>
  <c r="AC19" i="13" s="1"/>
  <c r="Z19" i="13"/>
  <c r="BU11" i="3" s="1"/>
  <c r="E14" i="42" s="1"/>
  <c r="M38" i="13"/>
  <c r="AB38" i="13" s="1"/>
  <c r="P38" i="13"/>
  <c r="Q38" i="13"/>
  <c r="O14" i="13"/>
  <c r="BE16" i="3"/>
  <c r="BU21" i="3"/>
  <c r="I85" i="6"/>
  <c r="D20" i="9"/>
  <c r="N33" i="13"/>
  <c r="AC33" i="13" s="1"/>
  <c r="BE13" i="6"/>
  <c r="V11" i="42" s="1"/>
  <c r="BE13" i="3"/>
  <c r="AD33" i="13"/>
  <c r="Y27" i="7"/>
  <c r="AE83" i="3"/>
  <c r="S83" i="3"/>
  <c r="AB83" i="3"/>
  <c r="X27" i="7"/>
  <c r="V83" i="3"/>
  <c r="Y83" i="3"/>
  <c r="AB81" i="3"/>
  <c r="AE81" i="3"/>
  <c r="S81" i="3"/>
  <c r="W27" i="7"/>
  <c r="V81" i="3"/>
  <c r="Y81" i="3"/>
  <c r="AB79" i="3"/>
  <c r="AE79" i="3"/>
  <c r="S79" i="3"/>
  <c r="V79" i="3"/>
  <c r="V27" i="7"/>
  <c r="Y79" i="3"/>
  <c r="AB77" i="3"/>
  <c r="AE77" i="3"/>
  <c r="S77" i="3"/>
  <c r="U27" i="7"/>
  <c r="V77" i="3"/>
  <c r="Y77" i="3"/>
  <c r="AB75" i="3"/>
  <c r="AE75" i="3"/>
  <c r="S75" i="3"/>
  <c r="T27" i="7"/>
  <c r="V75" i="3"/>
  <c r="Y75" i="3"/>
  <c r="AE73" i="3"/>
  <c r="S73" i="3"/>
  <c r="AB73" i="3"/>
  <c r="S27" i="7"/>
  <c r="V73" i="3"/>
  <c r="Y73" i="3"/>
  <c r="AE71" i="3"/>
  <c r="S71" i="3"/>
  <c r="AB71" i="3"/>
  <c r="R27" i="7"/>
  <c r="V71" i="3"/>
  <c r="Y71" i="3"/>
  <c r="AE69" i="3"/>
  <c r="S69" i="3"/>
  <c r="AB69" i="3"/>
  <c r="V69" i="3"/>
  <c r="Q27" i="7"/>
  <c r="Y69" i="3"/>
  <c r="AE67" i="3"/>
  <c r="S67" i="3"/>
  <c r="AB67" i="3"/>
  <c r="P27" i="7"/>
  <c r="V67" i="3"/>
  <c r="Y67" i="3"/>
  <c r="AE65" i="3"/>
  <c r="S65" i="3"/>
  <c r="AB65" i="3"/>
  <c r="V65" i="3"/>
  <c r="O27" i="7"/>
  <c r="Y65" i="3"/>
  <c r="AB63" i="3"/>
  <c r="AE63" i="3"/>
  <c r="S63" i="3"/>
  <c r="V63" i="3"/>
  <c r="N27" i="7"/>
  <c r="Y63" i="3"/>
  <c r="AB61" i="3"/>
  <c r="AE61" i="3"/>
  <c r="S61" i="3"/>
  <c r="V61" i="3"/>
  <c r="M27" i="7"/>
  <c r="Y61" i="3"/>
  <c r="AE59" i="3"/>
  <c r="S59" i="3"/>
  <c r="AB59" i="3"/>
  <c r="V59" i="3"/>
  <c r="L27" i="7"/>
  <c r="Y59" i="3"/>
  <c r="AE57" i="3"/>
  <c r="S57" i="3"/>
  <c r="AB57" i="3"/>
  <c r="V57" i="3"/>
  <c r="K27" i="7"/>
  <c r="Y57" i="3"/>
  <c r="AE55" i="3"/>
  <c r="S55" i="3"/>
  <c r="AB55" i="3"/>
  <c r="J27" i="7"/>
  <c r="V55" i="3"/>
  <c r="Y55" i="3"/>
  <c r="AB53" i="3"/>
  <c r="AE53" i="3"/>
  <c r="S53" i="3"/>
  <c r="V53" i="3"/>
  <c r="I27" i="7"/>
  <c r="I15" i="7" s="1"/>
  <c r="Y53" i="3"/>
  <c r="AB51" i="3"/>
  <c r="AE51" i="3"/>
  <c r="S51" i="3"/>
  <c r="V51" i="3"/>
  <c r="Y51" i="3"/>
  <c r="I75" i="6"/>
  <c r="Q75" i="6" s="1"/>
  <c r="T75" i="6" s="1"/>
  <c r="I65" i="6"/>
  <c r="Q65" i="6" s="1"/>
  <c r="T65" i="6" s="1"/>
  <c r="I79" i="6"/>
  <c r="Q79" i="6" s="1"/>
  <c r="T79" i="6" s="1"/>
  <c r="I53" i="6"/>
  <c r="Q53" i="6" s="1"/>
  <c r="T53" i="6" s="1"/>
  <c r="I61" i="6"/>
  <c r="Q61" i="6" s="1"/>
  <c r="T61" i="6" s="1"/>
  <c r="I63" i="6"/>
  <c r="Q63" i="6" s="1"/>
  <c r="T63" i="6" s="1"/>
  <c r="I81" i="6"/>
  <c r="Q81" i="6" s="1"/>
  <c r="T81" i="6" s="1"/>
  <c r="I77" i="6"/>
  <c r="Q77" i="6" s="1"/>
  <c r="T77" i="6" s="1"/>
  <c r="I67" i="6"/>
  <c r="I83" i="6"/>
  <c r="Q83" i="6" s="1"/>
  <c r="T83" i="6" s="1"/>
  <c r="I71" i="6"/>
  <c r="Q71" i="6" s="1"/>
  <c r="T71" i="6" s="1"/>
  <c r="I51" i="6"/>
  <c r="Q51" i="6" s="1"/>
  <c r="T51" i="6" s="1"/>
  <c r="I55" i="6"/>
  <c r="Q55" i="6" s="1"/>
  <c r="T55" i="6" s="1"/>
  <c r="I73" i="6"/>
  <c r="Q73" i="6" s="1"/>
  <c r="T73" i="6" s="1"/>
  <c r="I57" i="6"/>
  <c r="Q57" i="6" s="1"/>
  <c r="T57" i="6" s="1"/>
  <c r="I69" i="6"/>
  <c r="Q69" i="6" s="1"/>
  <c r="T69" i="6" s="1"/>
  <c r="AB94" i="27"/>
  <c r="AB92" i="27"/>
  <c r="AB90" i="27"/>
  <c r="AB88" i="27"/>
  <c r="AB86" i="27"/>
  <c r="AB84" i="27"/>
  <c r="AC83" i="27"/>
  <c r="AB93" i="27"/>
  <c r="AB91" i="27"/>
  <c r="AB89" i="27"/>
  <c r="AB87" i="27"/>
  <c r="AB85" i="27"/>
  <c r="AD83" i="27"/>
  <c r="BD94" i="27"/>
  <c r="BD92" i="27"/>
  <c r="BD90" i="27"/>
  <c r="BD88" i="27"/>
  <c r="BD86" i="27"/>
  <c r="BD84" i="27"/>
  <c r="BD93" i="27"/>
  <c r="BD91" i="27"/>
  <c r="BD89" i="27"/>
  <c r="BD87" i="27"/>
  <c r="BD85" i="27"/>
  <c r="W69" i="3"/>
  <c r="AT93" i="27"/>
  <c r="AT91" i="27"/>
  <c r="AT89" i="27"/>
  <c r="AT87" i="27"/>
  <c r="AT85" i="27"/>
  <c r="AT94" i="27"/>
  <c r="AT92" i="27"/>
  <c r="AT90" i="27"/>
  <c r="AT88" i="27"/>
  <c r="AT86" i="27"/>
  <c r="AT84" i="27"/>
  <c r="AB49" i="3"/>
  <c r="AE49" i="3"/>
  <c r="S49" i="3"/>
  <c r="V49" i="3"/>
  <c r="G27" i="7"/>
  <c r="G15" i="7" s="1"/>
  <c r="Y49" i="3"/>
  <c r="BY49" i="3"/>
  <c r="BV59" i="3"/>
  <c r="AE47" i="3"/>
  <c r="AB47" i="3"/>
  <c r="Y47" i="3"/>
  <c r="P34" i="13"/>
  <c r="Q34" i="13"/>
  <c r="BE16" i="6" s="1"/>
  <c r="M34" i="13"/>
  <c r="N34" i="13" s="1"/>
  <c r="AC34" i="13" s="1"/>
  <c r="BE15" i="3" l="1"/>
  <c r="E13" i="42" s="1"/>
  <c r="E11" i="42"/>
  <c r="K47" i="3"/>
  <c r="F13" i="7"/>
  <c r="F13" i="9" s="1"/>
  <c r="BY85" i="3"/>
  <c r="CB85" i="3"/>
  <c r="BP85" i="3"/>
  <c r="CD85" i="3" s="1"/>
  <c r="BV85" i="3"/>
  <c r="H14" i="7"/>
  <c r="H25" i="7" s="1"/>
  <c r="H25" i="9" s="1"/>
  <c r="AO69" i="3"/>
  <c r="BC69" i="3" s="1"/>
  <c r="Y47" i="6"/>
  <c r="S47" i="6"/>
  <c r="V47" i="6"/>
  <c r="Q49" i="6"/>
  <c r="T49" i="6" s="1"/>
  <c r="S49" i="6"/>
  <c r="Q85" i="6"/>
  <c r="T85" i="6" s="1"/>
  <c r="K85" i="6" s="1"/>
  <c r="Q67" i="6"/>
  <c r="T67" i="6" s="1"/>
  <c r="K67" i="6" s="1"/>
  <c r="BS85" i="3"/>
  <c r="F43" i="7" a="1"/>
  <c r="F43" i="7" s="1"/>
  <c r="BJ85" i="3"/>
  <c r="BX85" i="3" s="1"/>
  <c r="BM85" i="3"/>
  <c r="CA85" i="3" s="1"/>
  <c r="BD85" i="3"/>
  <c r="BR85" i="3" s="1"/>
  <c r="AR85" i="3"/>
  <c r="BF85" i="3" s="1"/>
  <c r="F14" i="7"/>
  <c r="F25" i="7" s="1"/>
  <c r="F25" i="9" s="1"/>
  <c r="BA85" i="3"/>
  <c r="BO85" i="3" s="1"/>
  <c r="BG85" i="3"/>
  <c r="BU85" i="3" s="1"/>
  <c r="AH85" i="3"/>
  <c r="Z85" i="3"/>
  <c r="AN85" i="3" s="1"/>
  <c r="AL85" i="3"/>
  <c r="AZ85" i="3" s="1"/>
  <c r="W85" i="3"/>
  <c r="AK85" i="3" s="1"/>
  <c r="AC85" i="3"/>
  <c r="AQ85" i="3" s="1"/>
  <c r="AO85" i="3"/>
  <c r="BC85" i="3" s="1"/>
  <c r="AU85" i="3"/>
  <c r="BI85" i="3" s="1"/>
  <c r="AX85" i="3"/>
  <c r="BL85" i="3" s="1"/>
  <c r="AF85" i="3"/>
  <c r="AT85" i="3" s="1"/>
  <c r="BU14" i="6"/>
  <c r="Y15" i="7"/>
  <c r="Y15" i="9" s="1"/>
  <c r="X15" i="7"/>
  <c r="X15" i="9" s="1"/>
  <c r="W15" i="7"/>
  <c r="W15" i="9" s="1"/>
  <c r="V15" i="7"/>
  <c r="V15" i="9" s="1"/>
  <c r="U15" i="7"/>
  <c r="U15" i="9" s="1"/>
  <c r="T15" i="7"/>
  <c r="T15" i="9" s="1"/>
  <c r="S15" i="7"/>
  <c r="S15" i="9" s="1"/>
  <c r="R15" i="7"/>
  <c r="R15" i="9" s="1"/>
  <c r="Q15" i="7"/>
  <c r="Q15" i="9" s="1"/>
  <c r="P15" i="7"/>
  <c r="P15" i="9" s="1"/>
  <c r="O15" i="7"/>
  <c r="O15" i="9" s="1"/>
  <c r="N15" i="7"/>
  <c r="N15" i="9" s="1"/>
  <c r="M15" i="7"/>
  <c r="M15" i="9" s="1"/>
  <c r="L15" i="7"/>
  <c r="L15" i="9" s="1"/>
  <c r="K15" i="7"/>
  <c r="K15" i="9" s="1"/>
  <c r="J15" i="7"/>
  <c r="J15" i="9" s="1"/>
  <c r="K85" i="3"/>
  <c r="G65" i="7"/>
  <c r="G35" i="9" s="1"/>
  <c r="G66" i="7"/>
  <c r="G77" i="7" s="1"/>
  <c r="G47" i="9" s="1"/>
  <c r="G37" i="9"/>
  <c r="Y43" i="7" a="1"/>
  <c r="Y43" i="7" s="1"/>
  <c r="Y56" i="7" s="1"/>
  <c r="Y13" i="7"/>
  <c r="Y13" i="9" s="1"/>
  <c r="Y14" i="7"/>
  <c r="S13" i="7"/>
  <c r="S13" i="9" s="1"/>
  <c r="S14" i="7"/>
  <c r="U14" i="7"/>
  <c r="U13" i="7"/>
  <c r="U13" i="9" s="1"/>
  <c r="L14" i="7"/>
  <c r="L13" i="7"/>
  <c r="L13" i="9" s="1"/>
  <c r="N14" i="7"/>
  <c r="N13" i="7"/>
  <c r="N13" i="9" s="1"/>
  <c r="V14" i="7"/>
  <c r="V13" i="7"/>
  <c r="V13" i="9" s="1"/>
  <c r="T13" i="7"/>
  <c r="T13" i="9" s="1"/>
  <c r="T14" i="7"/>
  <c r="J13" i="7"/>
  <c r="J13" i="9" s="1"/>
  <c r="J14" i="7"/>
  <c r="P13" i="7"/>
  <c r="P13" i="9" s="1"/>
  <c r="P14" i="7"/>
  <c r="R13" i="7"/>
  <c r="R13" i="9" s="1"/>
  <c r="R14" i="7"/>
  <c r="X14" i="7"/>
  <c r="X13" i="7"/>
  <c r="X13" i="9" s="1"/>
  <c r="I13" i="7"/>
  <c r="I13" i="9" s="1"/>
  <c r="I14" i="7"/>
  <c r="K13" i="7"/>
  <c r="K13" i="9" s="1"/>
  <c r="K14" i="7"/>
  <c r="M13" i="7"/>
  <c r="M13" i="9" s="1"/>
  <c r="M14" i="7"/>
  <c r="O14" i="7"/>
  <c r="O13" i="7"/>
  <c r="O13" i="9" s="1"/>
  <c r="Q14" i="7"/>
  <c r="Q13" i="7"/>
  <c r="Q13" i="9" s="1"/>
  <c r="W13" i="7"/>
  <c r="W13" i="9" s="1"/>
  <c r="W14" i="7"/>
  <c r="G13" i="7"/>
  <c r="G13" i="9" s="1"/>
  <c r="G14" i="7"/>
  <c r="G43" i="7" a="1"/>
  <c r="G43" i="7" s="1"/>
  <c r="G56" i="7" s="1"/>
  <c r="D90" i="7"/>
  <c r="D105" i="7" s="1"/>
  <c r="V14" i="42"/>
  <c r="I15" i="9"/>
  <c r="H15" i="9"/>
  <c r="I43" i="7" a="1"/>
  <c r="I43" i="7" s="1"/>
  <c r="I56" i="7" s="1"/>
  <c r="I41" i="7" a="1"/>
  <c r="I41" i="7" s="1"/>
  <c r="M41" i="7" a="1"/>
  <c r="M41" i="7" s="1"/>
  <c r="M43" i="7" a="1"/>
  <c r="M43" i="7" s="1"/>
  <c r="M56" i="7" s="1"/>
  <c r="O43" i="7" a="1"/>
  <c r="O43" i="7" s="1"/>
  <c r="O56" i="7" s="1"/>
  <c r="O41" i="7" a="1"/>
  <c r="O41" i="7" s="1"/>
  <c r="Q43" i="7" a="1"/>
  <c r="Q43" i="7" s="1"/>
  <c r="Q56" i="7" s="1"/>
  <c r="Q41" i="7" a="1"/>
  <c r="Q41" i="7" s="1"/>
  <c r="S43" i="7" a="1"/>
  <c r="S43" i="7" s="1"/>
  <c r="S56" i="7" s="1"/>
  <c r="S41" i="7" a="1"/>
  <c r="S41" i="7" s="1"/>
  <c r="U43" i="7" a="1"/>
  <c r="U43" i="7" s="1"/>
  <c r="U56" i="7" s="1"/>
  <c r="U41" i="7" a="1"/>
  <c r="U41" i="7" s="1"/>
  <c r="W43" i="7" a="1"/>
  <c r="W43" i="7" s="1"/>
  <c r="W56" i="7" s="1"/>
  <c r="W41" i="7" a="1"/>
  <c r="W41" i="7" s="1"/>
  <c r="L41" i="7" a="1"/>
  <c r="L41" i="7" s="1"/>
  <c r="L43" i="7" a="1"/>
  <c r="L43" i="7" s="1"/>
  <c r="L56" i="7" s="1"/>
  <c r="H43" i="7" a="1"/>
  <c r="H43" i="7" s="1"/>
  <c r="H56" i="7" s="1"/>
  <c r="H41" i="7" a="1"/>
  <c r="H41" i="7" s="1"/>
  <c r="J41" i="7" a="1"/>
  <c r="J41" i="7" s="1"/>
  <c r="J43" i="7" a="1"/>
  <c r="J43" i="7" s="1"/>
  <c r="J56" i="7" s="1"/>
  <c r="P43" i="7" a="1"/>
  <c r="P43" i="7" s="1"/>
  <c r="P56" i="7" s="1"/>
  <c r="P41" i="7" a="1"/>
  <c r="P41" i="7" s="1"/>
  <c r="R41" i="7" a="1"/>
  <c r="R41" i="7" s="1"/>
  <c r="R43" i="7" a="1"/>
  <c r="R43" i="7" s="1"/>
  <c r="R56" i="7" s="1"/>
  <c r="T43" i="7" a="1"/>
  <c r="T43" i="7" s="1"/>
  <c r="T56" i="7" s="1"/>
  <c r="T41" i="7" a="1"/>
  <c r="T41" i="7" s="1"/>
  <c r="X43" i="7" a="1"/>
  <c r="X43" i="7" s="1"/>
  <c r="X56" i="7" s="1"/>
  <c r="X41" i="7" a="1"/>
  <c r="X41" i="7" s="1"/>
  <c r="N43" i="7" a="1"/>
  <c r="N43" i="7" s="1"/>
  <c r="N56" i="7" s="1"/>
  <c r="N41" i="7" a="1"/>
  <c r="N41" i="7" s="1"/>
  <c r="V43" i="7" a="1"/>
  <c r="V43" i="7" s="1"/>
  <c r="V56" i="7" s="1"/>
  <c r="V41" i="7" a="1"/>
  <c r="V41" i="7" s="1"/>
  <c r="K41" i="7" a="1"/>
  <c r="K41" i="7" s="1"/>
  <c r="K43" i="7" a="1"/>
  <c r="K43" i="7" s="1"/>
  <c r="K56" i="7" s="1"/>
  <c r="F41" i="7" a="1"/>
  <c r="F41" i="7" s="1"/>
  <c r="Y41" i="7" a="1"/>
  <c r="Y41" i="7" s="1"/>
  <c r="G41" i="7" a="1"/>
  <c r="G41" i="7" s="1"/>
  <c r="G95" i="7" a="1"/>
  <c r="G95" i="7" s="1"/>
  <c r="G108" i="7" s="1"/>
  <c r="G93" i="7" a="1"/>
  <c r="G93" i="7" s="1"/>
  <c r="V85" i="6"/>
  <c r="Y79" i="7"/>
  <c r="Y67" i="7" s="1"/>
  <c r="Y85" i="6"/>
  <c r="AB85" i="6"/>
  <c r="S85" i="6"/>
  <c r="AE85" i="6"/>
  <c r="D86" i="7"/>
  <c r="D102" i="7" s="1"/>
  <c r="D27" i="7"/>
  <c r="D38" i="7"/>
  <c r="D53" i="7" s="1"/>
  <c r="D34" i="7"/>
  <c r="D50" i="7" s="1"/>
  <c r="O34" i="13"/>
  <c r="G15" i="9"/>
  <c r="AD14" i="13"/>
  <c r="BU15" i="3" s="1"/>
  <c r="Z38" i="13"/>
  <c r="AB34" i="13"/>
  <c r="BU13" i="6" s="1"/>
  <c r="K63" i="3"/>
  <c r="K67" i="3"/>
  <c r="K65" i="3"/>
  <c r="K79" i="3"/>
  <c r="K57" i="3"/>
  <c r="K61" i="3"/>
  <c r="K73" i="3"/>
  <c r="K71" i="3"/>
  <c r="K53" i="3"/>
  <c r="BE14" i="6"/>
  <c r="V12" i="42" s="1"/>
  <c r="K81" i="3"/>
  <c r="K83" i="3"/>
  <c r="K69" i="3"/>
  <c r="K75" i="3"/>
  <c r="K55" i="3"/>
  <c r="K51" i="3"/>
  <c r="K77" i="3"/>
  <c r="BD53" i="3"/>
  <c r="BR53" i="3" s="1"/>
  <c r="AF53" i="3"/>
  <c r="AT53" i="3" s="1"/>
  <c r="BA63" i="3"/>
  <c r="BO63" i="3" s="1"/>
  <c r="BY63" i="3"/>
  <c r="BJ63" i="3"/>
  <c r="BX63" i="3" s="1"/>
  <c r="AR65" i="3"/>
  <c r="BF65" i="3" s="1"/>
  <c r="BD65" i="3"/>
  <c r="BR65" i="3" s="1"/>
  <c r="BP65" i="3"/>
  <c r="CD65" i="3" s="1"/>
  <c r="CB65" i="3"/>
  <c r="AR69" i="3"/>
  <c r="BF69" i="3" s="1"/>
  <c r="BD69" i="3"/>
  <c r="BR69" i="3" s="1"/>
  <c r="BP69" i="3"/>
  <c r="CD69" i="3" s="1"/>
  <c r="CB69" i="3"/>
  <c r="AL57" i="3"/>
  <c r="AZ57" i="3" s="1"/>
  <c r="BJ57" i="3"/>
  <c r="BX57" i="3" s="1"/>
  <c r="AI57" i="3"/>
  <c r="AW57" i="3" s="1"/>
  <c r="BG57" i="3"/>
  <c r="BU57" i="3" s="1"/>
  <c r="AL61" i="3"/>
  <c r="AZ61" i="3" s="1"/>
  <c r="BJ61" i="3"/>
  <c r="BX61" i="3" s="1"/>
  <c r="AO61" i="3"/>
  <c r="BC61" i="3" s="1"/>
  <c r="BM61" i="3"/>
  <c r="CA61" i="3" s="1"/>
  <c r="AU55" i="3"/>
  <c r="BI55" i="3" s="1"/>
  <c r="BS55" i="3"/>
  <c r="AR55" i="3"/>
  <c r="BF55" i="3" s="1"/>
  <c r="BP55" i="3"/>
  <c r="CD55" i="3" s="1"/>
  <c r="BD73" i="3"/>
  <c r="BR73" i="3" s="1"/>
  <c r="BP73" i="3"/>
  <c r="CD73" i="3" s="1"/>
  <c r="CB73" i="3"/>
  <c r="AC51" i="3"/>
  <c r="AQ51" i="3" s="1"/>
  <c r="BA51" i="3"/>
  <c r="BO51" i="3" s="1"/>
  <c r="BY51" i="3"/>
  <c r="AX51" i="3"/>
  <c r="BL51" i="3" s="1"/>
  <c r="BV51" i="3"/>
  <c r="CB53" i="3"/>
  <c r="BA53" i="3"/>
  <c r="BO53" i="3" s="1"/>
  <c r="BY53" i="3"/>
  <c r="AO63" i="3"/>
  <c r="BC63" i="3" s="1"/>
  <c r="BM63" i="3"/>
  <c r="CA63" i="3" s="1"/>
  <c r="AX63" i="3"/>
  <c r="BL63" i="3" s="1"/>
  <c r="BV63" i="3"/>
  <c r="AX65" i="3"/>
  <c r="BL65" i="3" s="1"/>
  <c r="BJ65" i="3"/>
  <c r="BX65" i="3" s="1"/>
  <c r="BV65" i="3"/>
  <c r="AX69" i="3"/>
  <c r="BL69" i="3" s="1"/>
  <c r="BJ69" i="3"/>
  <c r="BX69" i="3" s="1"/>
  <c r="BV69" i="3"/>
  <c r="AX57" i="3"/>
  <c r="BL57" i="3" s="1"/>
  <c r="BV57" i="3"/>
  <c r="AU57" i="3"/>
  <c r="BI57" i="3" s="1"/>
  <c r="BS57" i="3"/>
  <c r="AX61" i="3"/>
  <c r="BL61" i="3" s="1"/>
  <c r="BV61" i="3"/>
  <c r="BA61" i="3"/>
  <c r="BO61" i="3" s="1"/>
  <c r="BY61" i="3"/>
  <c r="AI55" i="3"/>
  <c r="AW55" i="3" s="1"/>
  <c r="BG55" i="3"/>
  <c r="BU55" i="3" s="1"/>
  <c r="AF55" i="3"/>
  <c r="AT55" i="3" s="1"/>
  <c r="BD55" i="3"/>
  <c r="BR55" i="3" s="1"/>
  <c r="CB55" i="3"/>
  <c r="AX73" i="3"/>
  <c r="BL73" i="3" s="1"/>
  <c r="BJ73" i="3"/>
  <c r="BX73" i="3" s="1"/>
  <c r="BV73" i="3"/>
  <c r="AO51" i="3"/>
  <c r="BC51" i="3" s="1"/>
  <c r="BM51" i="3"/>
  <c r="CA51" i="3" s="1"/>
  <c r="AL51" i="3"/>
  <c r="AZ51" i="3" s="1"/>
  <c r="BJ51" i="3"/>
  <c r="BX51" i="3" s="1"/>
  <c r="AR53" i="3"/>
  <c r="BF53" i="3" s="1"/>
  <c r="BP53" i="3"/>
  <c r="CD53" i="3" s="1"/>
  <c r="AO53" i="3"/>
  <c r="BC53" i="3" s="1"/>
  <c r="BM53" i="3"/>
  <c r="CA53" i="3" s="1"/>
  <c r="BP81" i="3"/>
  <c r="CD81" i="3" s="1"/>
  <c r="CB81" i="3"/>
  <c r="BA67" i="3"/>
  <c r="BO67" i="3" s="1"/>
  <c r="BG67" i="3"/>
  <c r="BU67" i="3" s="1"/>
  <c r="BM67" i="3"/>
  <c r="CA67" i="3" s="1"/>
  <c r="BS67" i="3"/>
  <c r="BY67" i="3"/>
  <c r="BG81" i="3"/>
  <c r="BU81" i="3" s="1"/>
  <c r="BM81" i="3"/>
  <c r="CA81" i="3" s="1"/>
  <c r="BS81" i="3"/>
  <c r="BY81" i="3"/>
  <c r="AU63" i="3"/>
  <c r="BI63" i="3" s="1"/>
  <c r="BG63" i="3"/>
  <c r="BU63" i="3" s="1"/>
  <c r="BS63" i="3"/>
  <c r="AR63" i="3"/>
  <c r="BF63" i="3" s="1"/>
  <c r="BD63" i="3"/>
  <c r="BR63" i="3" s="1"/>
  <c r="BP63" i="3"/>
  <c r="CD63" i="3" s="1"/>
  <c r="CB63" i="3"/>
  <c r="BJ83" i="3"/>
  <c r="BX83" i="3" s="1"/>
  <c r="BP83" i="3"/>
  <c r="CD83" i="3" s="1"/>
  <c r="BV83" i="3"/>
  <c r="CB83" i="3"/>
  <c r="AR67" i="3"/>
  <c r="BF67" i="3" s="1"/>
  <c r="AX67" i="3"/>
  <c r="BL67" i="3" s="1"/>
  <c r="BD67" i="3"/>
  <c r="BR67" i="3" s="1"/>
  <c r="BJ67" i="3"/>
  <c r="BX67" i="3" s="1"/>
  <c r="BP67" i="3"/>
  <c r="CD67" i="3" s="1"/>
  <c r="BV67" i="3"/>
  <c r="CB67" i="3"/>
  <c r="AU65" i="3"/>
  <c r="BI65" i="3" s="1"/>
  <c r="BA65" i="3"/>
  <c r="BO65" i="3" s="1"/>
  <c r="BG65" i="3"/>
  <c r="BU65" i="3" s="1"/>
  <c r="BM65" i="3"/>
  <c r="CA65" i="3" s="1"/>
  <c r="BS65" i="3"/>
  <c r="BY65" i="3"/>
  <c r="BD79" i="3"/>
  <c r="BR79" i="3" s="1"/>
  <c r="BJ79" i="3"/>
  <c r="BX79" i="3" s="1"/>
  <c r="BP79" i="3"/>
  <c r="CD79" i="3" s="1"/>
  <c r="BV79" i="3"/>
  <c r="CB79" i="3"/>
  <c r="AI59" i="3"/>
  <c r="AW59" i="3" s="1"/>
  <c r="AU59" i="3"/>
  <c r="BI59" i="3" s="1"/>
  <c r="BS59" i="3"/>
  <c r="AX59" i="3"/>
  <c r="BL59" i="3" s="1"/>
  <c r="AX49" i="3"/>
  <c r="BL49" i="3" s="1"/>
  <c r="BV49" i="3"/>
  <c r="BA49" i="3"/>
  <c r="BO49" i="3" s="1"/>
  <c r="BJ81" i="3"/>
  <c r="BX81" i="3" s="1"/>
  <c r="BV81" i="3"/>
  <c r="BM83" i="3"/>
  <c r="CA83" i="3" s="1"/>
  <c r="BS83" i="3"/>
  <c r="BY83" i="3"/>
  <c r="AU67" i="3"/>
  <c r="BI67" i="3" s="1"/>
  <c r="BG79" i="3"/>
  <c r="BU79" i="3" s="1"/>
  <c r="BM79" i="3"/>
  <c r="CA79" i="3" s="1"/>
  <c r="BS79" i="3"/>
  <c r="BY79" i="3"/>
  <c r="K59" i="3"/>
  <c r="CB59" i="3"/>
  <c r="BP59" i="3"/>
  <c r="CD59" i="3" s="1"/>
  <c r="BD59" i="3"/>
  <c r="BR59" i="3" s="1"/>
  <c r="AR59" i="3"/>
  <c r="BF59" i="3" s="1"/>
  <c r="BY59" i="3"/>
  <c r="BM59" i="3"/>
  <c r="CA59" i="3" s="1"/>
  <c r="BA59" i="3"/>
  <c r="BO59" i="3" s="1"/>
  <c r="AO59" i="3"/>
  <c r="BC59" i="3" s="1"/>
  <c r="BG59" i="3"/>
  <c r="BU59" i="3" s="1"/>
  <c r="AL59" i="3"/>
  <c r="AZ59" i="3" s="1"/>
  <c r="BJ59" i="3"/>
  <c r="BX59" i="3" s="1"/>
  <c r="K49" i="3"/>
  <c r="BS49" i="3"/>
  <c r="BG49" i="3"/>
  <c r="BU49" i="3" s="1"/>
  <c r="AU49" i="3"/>
  <c r="BI49" i="3" s="1"/>
  <c r="CB49" i="3"/>
  <c r="BP49" i="3"/>
  <c r="CD49" i="3" s="1"/>
  <c r="BD49" i="3"/>
  <c r="BR49" i="3" s="1"/>
  <c r="AR49" i="3"/>
  <c r="BF49" i="3" s="1"/>
  <c r="BJ49" i="3"/>
  <c r="BX49" i="3" s="1"/>
  <c r="AO49" i="3"/>
  <c r="BC49" i="3" s="1"/>
  <c r="BM49" i="3"/>
  <c r="CA49" i="3" s="1"/>
  <c r="BD75" i="3"/>
  <c r="BR75" i="3" s="1"/>
  <c r="BJ75" i="3"/>
  <c r="BX75" i="3" s="1"/>
  <c r="BP75" i="3"/>
  <c r="CD75" i="3" s="1"/>
  <c r="BV75" i="3"/>
  <c r="CB75" i="3"/>
  <c r="BA71" i="3"/>
  <c r="BO71" i="3" s="1"/>
  <c r="BG71" i="3"/>
  <c r="BU71" i="3" s="1"/>
  <c r="BM71" i="3"/>
  <c r="CA71" i="3" s="1"/>
  <c r="BS71" i="3"/>
  <c r="BY71" i="3"/>
  <c r="BD77" i="3"/>
  <c r="BR77" i="3" s="1"/>
  <c r="BJ77" i="3"/>
  <c r="BX77" i="3" s="1"/>
  <c r="BP77" i="3"/>
  <c r="CD77" i="3" s="1"/>
  <c r="BV77" i="3"/>
  <c r="CB77" i="3"/>
  <c r="AU69" i="3"/>
  <c r="BI69" i="3" s="1"/>
  <c r="BA69" i="3"/>
  <c r="BO69" i="3" s="1"/>
  <c r="BG69" i="3"/>
  <c r="BU69" i="3" s="1"/>
  <c r="BM69" i="3"/>
  <c r="CA69" i="3" s="1"/>
  <c r="BS69" i="3"/>
  <c r="BY69" i="3"/>
  <c r="AR57" i="3"/>
  <c r="BF57" i="3" s="1"/>
  <c r="BD57" i="3"/>
  <c r="BR57" i="3" s="1"/>
  <c r="BP57" i="3"/>
  <c r="CD57" i="3" s="1"/>
  <c r="CB57" i="3"/>
  <c r="AO57" i="3"/>
  <c r="BC57" i="3" s="1"/>
  <c r="BA57" i="3"/>
  <c r="BO57" i="3" s="1"/>
  <c r="BM57" i="3"/>
  <c r="CA57" i="3" s="1"/>
  <c r="BY57" i="3"/>
  <c r="BA75" i="3"/>
  <c r="BO75" i="3" s="1"/>
  <c r="BG75" i="3"/>
  <c r="BU75" i="3" s="1"/>
  <c r="BM75" i="3"/>
  <c r="CA75" i="3" s="1"/>
  <c r="BS75" i="3"/>
  <c r="BY75" i="3"/>
  <c r="AR61" i="3"/>
  <c r="BF61" i="3" s="1"/>
  <c r="BD61" i="3"/>
  <c r="BR61" i="3" s="1"/>
  <c r="BP61" i="3"/>
  <c r="CD61" i="3" s="1"/>
  <c r="CB61" i="3"/>
  <c r="AU61" i="3"/>
  <c r="BI61" i="3" s="1"/>
  <c r="BG61" i="3"/>
  <c r="BU61" i="3" s="1"/>
  <c r="BS61" i="3"/>
  <c r="AO55" i="3"/>
  <c r="BC55" i="3" s="1"/>
  <c r="BA55" i="3"/>
  <c r="BO55" i="3" s="1"/>
  <c r="BM55" i="3"/>
  <c r="CA55" i="3" s="1"/>
  <c r="BY55" i="3"/>
  <c r="AL55" i="3"/>
  <c r="AZ55" i="3" s="1"/>
  <c r="AX55" i="3"/>
  <c r="BL55" i="3" s="1"/>
  <c r="BJ55" i="3"/>
  <c r="BX55" i="3" s="1"/>
  <c r="BV55" i="3"/>
  <c r="BA73" i="3"/>
  <c r="BO73" i="3" s="1"/>
  <c r="BG73" i="3"/>
  <c r="BU73" i="3" s="1"/>
  <c r="BM73" i="3"/>
  <c r="CA73" i="3" s="1"/>
  <c r="BS73" i="3"/>
  <c r="BY73" i="3"/>
  <c r="AI51" i="3"/>
  <c r="AW51" i="3" s="1"/>
  <c r="AU51" i="3"/>
  <c r="BI51" i="3" s="1"/>
  <c r="BG51" i="3"/>
  <c r="BU51" i="3" s="1"/>
  <c r="BS51" i="3"/>
  <c r="AF51" i="3"/>
  <c r="AT51" i="3" s="1"/>
  <c r="AR51" i="3"/>
  <c r="BF51" i="3" s="1"/>
  <c r="BD51" i="3"/>
  <c r="BR51" i="3" s="1"/>
  <c r="BP51" i="3"/>
  <c r="CD51" i="3" s="1"/>
  <c r="CB51" i="3"/>
  <c r="AX71" i="3"/>
  <c r="BL71" i="3" s="1"/>
  <c r="BD71" i="3"/>
  <c r="BR71" i="3" s="1"/>
  <c r="BJ71" i="3"/>
  <c r="BX71" i="3" s="1"/>
  <c r="BP71" i="3"/>
  <c r="CD71" i="3" s="1"/>
  <c r="BV71" i="3"/>
  <c r="CB71" i="3"/>
  <c r="BA77" i="3"/>
  <c r="BO77" i="3" s="1"/>
  <c r="BG77" i="3"/>
  <c r="BU77" i="3" s="1"/>
  <c r="BM77" i="3"/>
  <c r="CA77" i="3" s="1"/>
  <c r="BS77" i="3"/>
  <c r="BY77" i="3"/>
  <c r="AL53" i="3"/>
  <c r="AZ53" i="3" s="1"/>
  <c r="AX53" i="3"/>
  <c r="BL53" i="3" s="1"/>
  <c r="BJ53" i="3"/>
  <c r="BX53" i="3" s="1"/>
  <c r="BV53" i="3"/>
  <c r="AI53" i="3"/>
  <c r="AW53" i="3" s="1"/>
  <c r="AU53" i="3"/>
  <c r="BI53" i="3" s="1"/>
  <c r="BG53" i="3"/>
  <c r="BU53" i="3" s="1"/>
  <c r="BS53" i="3"/>
  <c r="AL63" i="3"/>
  <c r="AZ63" i="3" s="1"/>
  <c r="AO65" i="3"/>
  <c r="BC65" i="3" s="1"/>
  <c r="AC53" i="3"/>
  <c r="AQ53" i="3" s="1"/>
  <c r="BD81" i="3"/>
  <c r="BR81" i="3" s="1"/>
  <c r="BG83" i="3"/>
  <c r="BU83" i="3" s="1"/>
  <c r="BA79" i="3"/>
  <c r="BO79" i="3" s="1"/>
  <c r="AX75" i="3"/>
  <c r="BL75" i="3" s="1"/>
  <c r="AU73" i="3"/>
  <c r="BI73" i="3" s="1"/>
  <c r="AU71" i="3"/>
  <c r="BI71" i="3" s="1"/>
  <c r="AH67" i="3"/>
  <c r="AH47" i="3"/>
  <c r="AH59" i="3"/>
  <c r="AH69" i="3"/>
  <c r="AH57" i="3"/>
  <c r="AH51" i="3"/>
  <c r="AH77" i="3"/>
  <c r="AH81" i="3"/>
  <c r="AH63" i="3"/>
  <c r="AH83" i="3"/>
  <c r="AH65" i="3"/>
  <c r="AH79" i="3"/>
  <c r="AH49" i="3"/>
  <c r="AH75" i="3"/>
  <c r="AH61" i="3"/>
  <c r="AH55" i="3"/>
  <c r="AH73" i="3"/>
  <c r="AH71" i="3"/>
  <c r="AH53" i="3"/>
  <c r="AC14" i="13"/>
  <c r="BU14" i="3" s="1"/>
  <c r="BE14" i="3"/>
  <c r="E12" i="42" s="1"/>
  <c r="BA81" i="3"/>
  <c r="BO81" i="3" s="1"/>
  <c r="AO67" i="3"/>
  <c r="BC67" i="3" s="1"/>
  <c r="AX79" i="3"/>
  <c r="BL79" i="3" s="1"/>
  <c r="AF57" i="3"/>
  <c r="AT57" i="3" s="1"/>
  <c r="AU75" i="3"/>
  <c r="BI75" i="3" s="1"/>
  <c r="AR71" i="3"/>
  <c r="BF71" i="3" s="1"/>
  <c r="AX77" i="3"/>
  <c r="BL77" i="3" s="1"/>
  <c r="BA83" i="3"/>
  <c r="BO83" i="3" s="1"/>
  <c r="AL65" i="3"/>
  <c r="AZ65" i="3" s="1"/>
  <c r="AI61" i="3"/>
  <c r="AW61" i="3" s="1"/>
  <c r="BD83" i="3"/>
  <c r="BR83" i="3" s="1"/>
  <c r="AC47" i="3"/>
  <c r="AQ47" i="3" s="1"/>
  <c r="AO47" i="3"/>
  <c r="BC47" i="3" s="1"/>
  <c r="BA47" i="3"/>
  <c r="BO47" i="3" s="1"/>
  <c r="BM47" i="3"/>
  <c r="CA47" i="3" s="1"/>
  <c r="BY47" i="3"/>
  <c r="AR47" i="3"/>
  <c r="BF47" i="3" s="1"/>
  <c r="BD47" i="3"/>
  <c r="BR47" i="3" s="1"/>
  <c r="BP47" i="3"/>
  <c r="CD47" i="3" s="1"/>
  <c r="CB47" i="3"/>
  <c r="AI47" i="3"/>
  <c r="AW47" i="3" s="1"/>
  <c r="AU47" i="3"/>
  <c r="BI47" i="3" s="1"/>
  <c r="BG47" i="3"/>
  <c r="BU47" i="3" s="1"/>
  <c r="BS47" i="3"/>
  <c r="AL47" i="3"/>
  <c r="AZ47" i="3" s="1"/>
  <c r="AX47" i="3"/>
  <c r="BL47" i="3" s="1"/>
  <c r="BJ47" i="3"/>
  <c r="BX47" i="3" s="1"/>
  <c r="BV47" i="3"/>
  <c r="K83" i="6"/>
  <c r="AB83" i="6"/>
  <c r="AE83" i="6"/>
  <c r="S83" i="6"/>
  <c r="V83" i="6"/>
  <c r="X79" i="7"/>
  <c r="X67" i="7" s="1"/>
  <c r="Y83" i="6"/>
  <c r="K81" i="6"/>
  <c r="AB81" i="6"/>
  <c r="AE81" i="6"/>
  <c r="S81" i="6"/>
  <c r="V81" i="6"/>
  <c r="W79" i="7"/>
  <c r="W67" i="7" s="1"/>
  <c r="Y81" i="6"/>
  <c r="K79" i="6"/>
  <c r="AB79" i="6"/>
  <c r="AE79" i="6"/>
  <c r="S79" i="6"/>
  <c r="V79" i="6"/>
  <c r="V79" i="7"/>
  <c r="V67" i="7" s="1"/>
  <c r="Y79" i="6"/>
  <c r="K77" i="6"/>
  <c r="AB77" i="6"/>
  <c r="AE77" i="6"/>
  <c r="S77" i="6"/>
  <c r="U79" i="7"/>
  <c r="U67" i="7" s="1"/>
  <c r="V77" i="6"/>
  <c r="Y77" i="6"/>
  <c r="AE75" i="6"/>
  <c r="S75" i="6"/>
  <c r="AB75" i="6"/>
  <c r="T79" i="7"/>
  <c r="T67" i="7" s="1"/>
  <c r="V75" i="6"/>
  <c r="Y75" i="6"/>
  <c r="K73" i="6"/>
  <c r="AE73" i="6"/>
  <c r="S73" i="6"/>
  <c r="AB73" i="6"/>
  <c r="V73" i="6"/>
  <c r="S79" i="7"/>
  <c r="S67" i="7" s="1"/>
  <c r="Y73" i="6"/>
  <c r="K71" i="6"/>
  <c r="AB71" i="6"/>
  <c r="AE71" i="6"/>
  <c r="S71" i="6"/>
  <c r="V71" i="6"/>
  <c r="R79" i="7"/>
  <c r="R67" i="7" s="1"/>
  <c r="Y71" i="6"/>
  <c r="K69" i="6"/>
  <c r="AB69" i="6"/>
  <c r="AE69" i="6"/>
  <c r="S69" i="6"/>
  <c r="Q79" i="7"/>
  <c r="Q67" i="7" s="1"/>
  <c r="V69" i="6"/>
  <c r="Y69" i="6"/>
  <c r="AE67" i="6"/>
  <c r="S67" i="6"/>
  <c r="AB67" i="6"/>
  <c r="P79" i="7"/>
  <c r="P67" i="7" s="1"/>
  <c r="V67" i="6"/>
  <c r="Y67" i="6"/>
  <c r="K65" i="6"/>
  <c r="AE65" i="6"/>
  <c r="S65" i="6"/>
  <c r="AB65" i="6"/>
  <c r="O79" i="7"/>
  <c r="O67" i="7" s="1"/>
  <c r="V65" i="6"/>
  <c r="Y65" i="6"/>
  <c r="AB63" i="6"/>
  <c r="AE63" i="6"/>
  <c r="S63" i="6"/>
  <c r="V63" i="6"/>
  <c r="N79" i="7"/>
  <c r="N67" i="7" s="1"/>
  <c r="Y63" i="6"/>
  <c r="K61" i="6"/>
  <c r="AB61" i="6"/>
  <c r="AE61" i="6"/>
  <c r="S61" i="6"/>
  <c r="M79" i="7"/>
  <c r="M67" i="7" s="1"/>
  <c r="V61" i="6"/>
  <c r="Y61" i="6"/>
  <c r="K59" i="6"/>
  <c r="AB59" i="6"/>
  <c r="AE59" i="6"/>
  <c r="S59" i="6"/>
  <c r="V59" i="6"/>
  <c r="L79" i="7"/>
  <c r="L67" i="7" s="1"/>
  <c r="Y59" i="6"/>
  <c r="K57" i="6"/>
  <c r="AE57" i="6"/>
  <c r="S57" i="6"/>
  <c r="AB57" i="6"/>
  <c r="K79" i="7"/>
  <c r="K67" i="7" s="1"/>
  <c r="V57" i="6"/>
  <c r="Y57" i="6"/>
  <c r="AE55" i="6"/>
  <c r="S55" i="6"/>
  <c r="AB55" i="6"/>
  <c r="J79" i="7"/>
  <c r="J67" i="7" s="1"/>
  <c r="V55" i="6"/>
  <c r="Y55" i="6"/>
  <c r="AB53" i="6"/>
  <c r="AE53" i="6"/>
  <c r="S53" i="6"/>
  <c r="I79" i="7"/>
  <c r="I67" i="7" s="1"/>
  <c r="V53" i="6"/>
  <c r="Y53" i="6"/>
  <c r="K51" i="6"/>
  <c r="AE51" i="6"/>
  <c r="S51" i="6"/>
  <c r="AB51" i="6"/>
  <c r="V51" i="6"/>
  <c r="H79" i="7"/>
  <c r="H67" i="7" s="1"/>
  <c r="Y51" i="6"/>
  <c r="AI81" i="3"/>
  <c r="AW81" i="3" s="1"/>
  <c r="AC83" i="3"/>
  <c r="AQ83" i="3" s="1"/>
  <c r="AO83" i="3"/>
  <c r="BC83" i="3" s="1"/>
  <c r="W81" i="3"/>
  <c r="AK81" i="3" s="1"/>
  <c r="AU81" i="3"/>
  <c r="BI81" i="3" s="1"/>
  <c r="W83" i="3"/>
  <c r="AK83" i="3" s="1"/>
  <c r="AI83" i="3"/>
  <c r="AW83" i="3" s="1"/>
  <c r="AU83" i="3"/>
  <c r="BI83" i="3" s="1"/>
  <c r="AI79" i="3"/>
  <c r="AW79" i="3" s="1"/>
  <c r="AC81" i="3"/>
  <c r="AQ81" i="3" s="1"/>
  <c r="AO81" i="3"/>
  <c r="BC81" i="3" s="1"/>
  <c r="Z83" i="3"/>
  <c r="AN83" i="3" s="1"/>
  <c r="AF83" i="3"/>
  <c r="AT83" i="3" s="1"/>
  <c r="AL83" i="3"/>
  <c r="AZ83" i="3" s="1"/>
  <c r="AR83" i="3"/>
  <c r="BF83" i="3" s="1"/>
  <c r="AX83" i="3"/>
  <c r="BL83" i="3" s="1"/>
  <c r="W79" i="3"/>
  <c r="AK79" i="3" s="1"/>
  <c r="AU79" i="3"/>
  <c r="BI79" i="3" s="1"/>
  <c r="Z81" i="3"/>
  <c r="AN81" i="3" s="1"/>
  <c r="AF81" i="3"/>
  <c r="AT81" i="3" s="1"/>
  <c r="AL81" i="3"/>
  <c r="AZ81" i="3" s="1"/>
  <c r="AR81" i="3"/>
  <c r="BF81" i="3" s="1"/>
  <c r="AX81" i="3"/>
  <c r="BL81" i="3" s="1"/>
  <c r="AC79" i="3"/>
  <c r="AQ79" i="3" s="1"/>
  <c r="AO79" i="3"/>
  <c r="BC79" i="3" s="1"/>
  <c r="AC77" i="3"/>
  <c r="AQ77" i="3" s="1"/>
  <c r="AO77" i="3"/>
  <c r="BC77" i="3" s="1"/>
  <c r="Z79" i="3"/>
  <c r="AN79" i="3" s="1"/>
  <c r="AF79" i="3"/>
  <c r="AT79" i="3" s="1"/>
  <c r="AL79" i="3"/>
  <c r="AZ79" i="3" s="1"/>
  <c r="AR79" i="3"/>
  <c r="BF79" i="3" s="1"/>
  <c r="W77" i="3"/>
  <c r="AK77" i="3" s="1"/>
  <c r="AI77" i="3"/>
  <c r="AW77" i="3" s="1"/>
  <c r="AU77" i="3"/>
  <c r="BI77" i="3" s="1"/>
  <c r="Z77" i="3"/>
  <c r="AN77" i="3" s="1"/>
  <c r="AF77" i="3"/>
  <c r="AT77" i="3" s="1"/>
  <c r="AL77" i="3"/>
  <c r="AZ77" i="3" s="1"/>
  <c r="AR77" i="3"/>
  <c r="BF77" i="3" s="1"/>
  <c r="Z75" i="3"/>
  <c r="AN75" i="3" s="1"/>
  <c r="AF75" i="3"/>
  <c r="AT75" i="3" s="1"/>
  <c r="AL75" i="3"/>
  <c r="AZ75" i="3" s="1"/>
  <c r="AR75" i="3"/>
  <c r="BF75" i="3" s="1"/>
  <c r="W75" i="3"/>
  <c r="AK75" i="3" s="1"/>
  <c r="AC75" i="3"/>
  <c r="AQ75" i="3" s="1"/>
  <c r="AI75" i="3"/>
  <c r="AW75" i="3" s="1"/>
  <c r="AO75" i="3"/>
  <c r="BC75" i="3" s="1"/>
  <c r="Z73" i="3"/>
  <c r="AN73" i="3" s="1"/>
  <c r="AF73" i="3"/>
  <c r="AT73" i="3" s="1"/>
  <c r="AL73" i="3"/>
  <c r="AZ73" i="3" s="1"/>
  <c r="AR73" i="3"/>
  <c r="BF73" i="3" s="1"/>
  <c r="W73" i="3"/>
  <c r="AK73" i="3" s="1"/>
  <c r="AC73" i="3"/>
  <c r="AQ73" i="3" s="1"/>
  <c r="AI73" i="3"/>
  <c r="AW73" i="3" s="1"/>
  <c r="AO73" i="3"/>
  <c r="BC73" i="3" s="1"/>
  <c r="AC69" i="3"/>
  <c r="AQ69" i="3" s="1"/>
  <c r="Z71" i="3"/>
  <c r="AN71" i="3" s="1"/>
  <c r="AF71" i="3"/>
  <c r="AT71" i="3" s="1"/>
  <c r="AL71" i="3"/>
  <c r="AZ71" i="3" s="1"/>
  <c r="AK69" i="3"/>
  <c r="AI69" i="3"/>
  <c r="AW69" i="3" s="1"/>
  <c r="W71" i="3"/>
  <c r="AK71" i="3" s="1"/>
  <c r="AC71" i="3"/>
  <c r="AQ71" i="3" s="1"/>
  <c r="AI71" i="3"/>
  <c r="AW71" i="3" s="1"/>
  <c r="AO71" i="3"/>
  <c r="BC71" i="3" s="1"/>
  <c r="Z69" i="3"/>
  <c r="AN69" i="3" s="1"/>
  <c r="AF69" i="3"/>
  <c r="AT69" i="3" s="1"/>
  <c r="AL69" i="3"/>
  <c r="AZ69" i="3" s="1"/>
  <c r="Z67" i="3"/>
  <c r="AN67" i="3" s="1"/>
  <c r="AF67" i="3"/>
  <c r="AT67" i="3" s="1"/>
  <c r="AL67" i="3"/>
  <c r="AZ67" i="3" s="1"/>
  <c r="W65" i="3"/>
  <c r="AK65" i="3" s="1"/>
  <c r="W63" i="3"/>
  <c r="AK63" i="3" s="1"/>
  <c r="W67" i="3"/>
  <c r="AK67" i="3" s="1"/>
  <c r="AC67" i="3"/>
  <c r="AQ67" i="3" s="1"/>
  <c r="AI67" i="3"/>
  <c r="AW67" i="3" s="1"/>
  <c r="Z65" i="3"/>
  <c r="AN65" i="3" s="1"/>
  <c r="AI65" i="3"/>
  <c r="AW65" i="3" s="1"/>
  <c r="Z61" i="3"/>
  <c r="AN61" i="3" s="1"/>
  <c r="AI63" i="3"/>
  <c r="AW63" i="3" s="1"/>
  <c r="Z63" i="3"/>
  <c r="AN63" i="3" s="1"/>
  <c r="AF65" i="3"/>
  <c r="AT65" i="3" s="1"/>
  <c r="AC65" i="3"/>
  <c r="AQ65" i="3" s="1"/>
  <c r="W61" i="3"/>
  <c r="AK61" i="3" s="1"/>
  <c r="AC63" i="3"/>
  <c r="AQ63" i="3" s="1"/>
  <c r="AF63" i="3"/>
  <c r="AT63" i="3" s="1"/>
  <c r="Z57" i="3"/>
  <c r="AN57" i="3" s="1"/>
  <c r="W57" i="3"/>
  <c r="AK57" i="3" s="1"/>
  <c r="AF61" i="3"/>
  <c r="AT61" i="3" s="1"/>
  <c r="AC61" i="3"/>
  <c r="AQ61" i="3" s="1"/>
  <c r="AC59" i="3"/>
  <c r="AQ59" i="3" s="1"/>
  <c r="AF59" i="3"/>
  <c r="AT59" i="3" s="1"/>
  <c r="W59" i="3"/>
  <c r="AK59" i="3" s="1"/>
  <c r="Z59" i="3"/>
  <c r="AN59" i="3" s="1"/>
  <c r="AC57" i="3"/>
  <c r="AQ57" i="3" s="1"/>
  <c r="Z53" i="3"/>
  <c r="AN53" i="3" s="1"/>
  <c r="W53" i="3"/>
  <c r="AK53" i="3" s="1"/>
  <c r="AC55" i="3"/>
  <c r="AQ55" i="3" s="1"/>
  <c r="W55" i="3"/>
  <c r="AK55" i="3" s="1"/>
  <c r="Z55" i="3"/>
  <c r="AN55" i="3" s="1"/>
  <c r="H13" i="9"/>
  <c r="W51" i="3"/>
  <c r="AK51" i="3" s="1"/>
  <c r="Z51" i="3"/>
  <c r="AN51" i="3" s="1"/>
  <c r="K75" i="6"/>
  <c r="K63" i="6"/>
  <c r="K53" i="6"/>
  <c r="F79" i="7"/>
  <c r="AB47" i="6"/>
  <c r="AE47" i="6"/>
  <c r="Y49" i="6"/>
  <c r="AE49" i="6"/>
  <c r="V49" i="6"/>
  <c r="AB49" i="6"/>
  <c r="K55" i="6"/>
  <c r="AL49" i="3"/>
  <c r="AZ49" i="3" s="1"/>
  <c r="AI49" i="3"/>
  <c r="AW49" i="3" s="1"/>
  <c r="AF47" i="3"/>
  <c r="AT47" i="3" s="1"/>
  <c r="AF49" i="3"/>
  <c r="AT49" i="3" s="1"/>
  <c r="Z47" i="3"/>
  <c r="AN47" i="3" s="1"/>
  <c r="Z49" i="3"/>
  <c r="AN49" i="3" s="1"/>
  <c r="AC49" i="3"/>
  <c r="AQ49" i="3" s="1"/>
  <c r="W49" i="3"/>
  <c r="AK49" i="3" s="1"/>
  <c r="AK47" i="3"/>
  <c r="AD94" i="27"/>
  <c r="AD92" i="27"/>
  <c r="AD90" i="27"/>
  <c r="AD88" i="27"/>
  <c r="AD86" i="27"/>
  <c r="AD84" i="27"/>
  <c r="AD93" i="27"/>
  <c r="AD91" i="27"/>
  <c r="AD89" i="27"/>
  <c r="AD87" i="27"/>
  <c r="AD85" i="27"/>
  <c r="AF83" i="27"/>
  <c r="AC93" i="27"/>
  <c r="AC91" i="27"/>
  <c r="AC89" i="27"/>
  <c r="AC87" i="27"/>
  <c r="AC85" i="27"/>
  <c r="AE83" i="27"/>
  <c r="AC94" i="27"/>
  <c r="AC92" i="27"/>
  <c r="AC90" i="27"/>
  <c r="AC88" i="27"/>
  <c r="AC86" i="27"/>
  <c r="AC84" i="27"/>
  <c r="D36" i="7" l="1"/>
  <c r="D52" i="7" s="1"/>
  <c r="BY67" i="6"/>
  <c r="H14" i="9"/>
  <c r="BD67" i="6"/>
  <c r="BR67" i="6" s="1"/>
  <c r="AR67" i="6"/>
  <c r="BF67" i="6" s="1"/>
  <c r="BJ67" i="6"/>
  <c r="BX67" i="6" s="1"/>
  <c r="AX67" i="6"/>
  <c r="BL67" i="6" s="1"/>
  <c r="BS67" i="6"/>
  <c r="AU67" i="6"/>
  <c r="BI67" i="6" s="1"/>
  <c r="BJ85" i="6"/>
  <c r="BX85" i="6" s="1"/>
  <c r="BG67" i="6"/>
  <c r="BU67" i="6" s="1"/>
  <c r="BG85" i="6"/>
  <c r="BU85" i="6" s="1"/>
  <c r="BY85" i="6"/>
  <c r="BS85" i="6"/>
  <c r="BP85" i="6"/>
  <c r="CD85" i="6" s="1"/>
  <c r="BP67" i="6"/>
  <c r="CD67" i="6" s="1"/>
  <c r="BM67" i="6"/>
  <c r="CA67" i="6" s="1"/>
  <c r="BA67" i="6"/>
  <c r="BO67" i="6" s="1"/>
  <c r="CB85" i="6"/>
  <c r="BV67" i="6"/>
  <c r="BM85" i="6"/>
  <c r="CA85" i="6" s="1"/>
  <c r="CB67" i="6"/>
  <c r="BV85" i="6"/>
  <c r="N47" i="3"/>
  <c r="O9" i="42" s="1"/>
  <c r="W47" i="6"/>
  <c r="K49" i="6"/>
  <c r="AD10" i="42" s="1"/>
  <c r="W51" i="6"/>
  <c r="AK51" i="6" s="1"/>
  <c r="AF67" i="6"/>
  <c r="AT67" i="6" s="1"/>
  <c r="AI67" i="6"/>
  <c r="AW67" i="6" s="1"/>
  <c r="AC67" i="6"/>
  <c r="AQ67" i="6" s="1"/>
  <c r="AO67" i="6"/>
  <c r="BC67" i="6" s="1"/>
  <c r="AL67" i="6"/>
  <c r="AZ67" i="6" s="1"/>
  <c r="AH67" i="6"/>
  <c r="Z67" i="6"/>
  <c r="AN67" i="6" s="1"/>
  <c r="W67" i="6"/>
  <c r="AK67" i="6" s="1"/>
  <c r="Z85" i="6"/>
  <c r="AN85" i="6" s="1"/>
  <c r="BD85" i="6"/>
  <c r="BR85" i="6" s="1"/>
  <c r="AU85" i="6"/>
  <c r="BI85" i="6" s="1"/>
  <c r="AI85" i="6"/>
  <c r="AW85" i="6" s="1"/>
  <c r="AL85" i="6"/>
  <c r="AZ85" i="6" s="1"/>
  <c r="AR85" i="6"/>
  <c r="BF85" i="6" s="1"/>
  <c r="W85" i="6"/>
  <c r="AK85" i="6" s="1"/>
  <c r="AX85" i="6"/>
  <c r="BL85" i="6" s="1"/>
  <c r="AF85" i="6"/>
  <c r="AT85" i="6" s="1"/>
  <c r="AH85" i="6"/>
  <c r="AO85" i="6"/>
  <c r="BC85" i="6" s="1"/>
  <c r="BA85" i="6"/>
  <c r="BO85" i="6" s="1"/>
  <c r="AC85" i="6"/>
  <c r="AQ85" i="6" s="1"/>
  <c r="Y14" i="9"/>
  <c r="Y25" i="7"/>
  <c r="Y25" i="9" s="1"/>
  <c r="X14" i="9"/>
  <c r="X25" i="7"/>
  <c r="X25" i="9" s="1"/>
  <c r="W14" i="9"/>
  <c r="W25" i="7"/>
  <c r="W25" i="9" s="1"/>
  <c r="V14" i="9"/>
  <c r="V25" i="7"/>
  <c r="V25" i="9" s="1"/>
  <c r="U14" i="9"/>
  <c r="U25" i="7"/>
  <c r="U25" i="9" s="1"/>
  <c r="T14" i="9"/>
  <c r="T25" i="7"/>
  <c r="T25" i="9" s="1"/>
  <c r="S14" i="9"/>
  <c r="S25" i="7"/>
  <c r="S25" i="9" s="1"/>
  <c r="R14" i="9"/>
  <c r="R25" i="7"/>
  <c r="R25" i="9" s="1"/>
  <c r="Q14" i="9"/>
  <c r="Q25" i="7"/>
  <c r="Q25" i="9" s="1"/>
  <c r="P14" i="9"/>
  <c r="P25" i="7"/>
  <c r="P25" i="9" s="1"/>
  <c r="O14" i="9"/>
  <c r="O25" i="7"/>
  <c r="O25" i="9" s="1"/>
  <c r="N14" i="9"/>
  <c r="N25" i="7"/>
  <c r="N25" i="9" s="1"/>
  <c r="M14" i="9"/>
  <c r="M25" i="7"/>
  <c r="M25" i="9" s="1"/>
  <c r="L14" i="9"/>
  <c r="L25" i="7"/>
  <c r="L25" i="9" s="1"/>
  <c r="K14" i="9"/>
  <c r="K25" i="7"/>
  <c r="K25" i="9" s="1"/>
  <c r="J14" i="9"/>
  <c r="J25" i="7"/>
  <c r="J25" i="9" s="1"/>
  <c r="I14" i="9"/>
  <c r="I25" i="7"/>
  <c r="I25" i="9" s="1"/>
  <c r="AD34" i="13"/>
  <c r="BU15" i="6" s="1"/>
  <c r="BE15" i="6"/>
  <c r="N55" i="6" s="1"/>
  <c r="AF13" i="42" s="1"/>
  <c r="F65" i="7"/>
  <c r="F35" i="9" s="1"/>
  <c r="F67" i="7"/>
  <c r="F37" i="9" s="1"/>
  <c r="J66" i="7"/>
  <c r="J65" i="7"/>
  <c r="J35" i="9" s="1"/>
  <c r="V65" i="7"/>
  <c r="V35" i="9" s="1"/>
  <c r="V66" i="7"/>
  <c r="L65" i="7"/>
  <c r="L35" i="9" s="1"/>
  <c r="L66" i="7"/>
  <c r="P66" i="7"/>
  <c r="P65" i="7"/>
  <c r="P35" i="9" s="1"/>
  <c r="Q65" i="7"/>
  <c r="Q35" i="9" s="1"/>
  <c r="Q66" i="7"/>
  <c r="T65" i="7"/>
  <c r="T35" i="9" s="1"/>
  <c r="T66" i="7"/>
  <c r="M65" i="7"/>
  <c r="M35" i="9" s="1"/>
  <c r="M66" i="7"/>
  <c r="S65" i="7"/>
  <c r="S35" i="9" s="1"/>
  <c r="S66" i="7"/>
  <c r="H65" i="7"/>
  <c r="H35" i="9" s="1"/>
  <c r="H66" i="7"/>
  <c r="K65" i="7"/>
  <c r="K35" i="9" s="1"/>
  <c r="K66" i="7"/>
  <c r="N65" i="7"/>
  <c r="N35" i="9" s="1"/>
  <c r="N66" i="7"/>
  <c r="W65" i="7"/>
  <c r="W35" i="9" s="1"/>
  <c r="W66" i="7"/>
  <c r="Y66" i="7"/>
  <c r="Y65" i="7"/>
  <c r="Y35" i="9" s="1"/>
  <c r="O66" i="7"/>
  <c r="O65" i="7"/>
  <c r="O35" i="9" s="1"/>
  <c r="R66" i="7"/>
  <c r="R65" i="7"/>
  <c r="R35" i="9" s="1"/>
  <c r="I66" i="7"/>
  <c r="I65" i="7"/>
  <c r="I35" i="9" s="1"/>
  <c r="U66" i="7"/>
  <c r="U65" i="7"/>
  <c r="U35" i="9" s="1"/>
  <c r="X65" i="7"/>
  <c r="X35" i="9" s="1"/>
  <c r="X66" i="7"/>
  <c r="G25" i="7"/>
  <c r="G25" i="9" s="1"/>
  <c r="N85" i="3"/>
  <c r="O28" i="42" s="1"/>
  <c r="Y93" i="7" a="1"/>
  <c r="Y93" i="7" s="1"/>
  <c r="Y107" i="7" s="1"/>
  <c r="F66" i="7"/>
  <c r="F77" i="7" s="1"/>
  <c r="F47" i="9" s="1"/>
  <c r="P9" i="42" a="1"/>
  <c r="P10" i="42" s="1"/>
  <c r="N9" i="42" a="1"/>
  <c r="N23" i="42" s="1"/>
  <c r="L95" i="7" a="1"/>
  <c r="L95" i="7" s="1"/>
  <c r="L108" i="7" s="1"/>
  <c r="L93" i="7" a="1"/>
  <c r="L93" i="7" s="1"/>
  <c r="J95" i="7" a="1"/>
  <c r="J95" i="7" s="1"/>
  <c r="J108" i="7" s="1"/>
  <c r="J93" i="7" a="1"/>
  <c r="J93" i="7" s="1"/>
  <c r="N95" i="7" a="1"/>
  <c r="N95" i="7" s="1"/>
  <c r="N108" i="7" s="1"/>
  <c r="N93" i="7" a="1"/>
  <c r="N93" i="7" s="1"/>
  <c r="U95" i="7" a="1"/>
  <c r="U95" i="7" s="1"/>
  <c r="U108" i="7" s="1"/>
  <c r="U93" i="7" a="1"/>
  <c r="U93" i="7" s="1"/>
  <c r="W95" i="7" a="1"/>
  <c r="W95" i="7" s="1"/>
  <c r="W108" i="7" s="1"/>
  <c r="W93" i="7" a="1"/>
  <c r="W93" i="7" s="1"/>
  <c r="P95" i="7" a="1"/>
  <c r="P95" i="7" s="1"/>
  <c r="P108" i="7" s="1"/>
  <c r="P93" i="7" a="1"/>
  <c r="P93" i="7" s="1"/>
  <c r="R95" i="7" a="1"/>
  <c r="R95" i="7" s="1"/>
  <c r="R108" i="7" s="1"/>
  <c r="R93" i="7" a="1"/>
  <c r="R93" i="7" s="1"/>
  <c r="I95" i="7" a="1"/>
  <c r="I95" i="7" s="1"/>
  <c r="I108" i="7" s="1"/>
  <c r="I93" i="7" a="1"/>
  <c r="I93" i="7" s="1"/>
  <c r="M95" i="7" a="1"/>
  <c r="M95" i="7" s="1"/>
  <c r="M108" i="7" s="1"/>
  <c r="M93" i="7" a="1"/>
  <c r="M93" i="7" s="1"/>
  <c r="T95" i="7" a="1"/>
  <c r="T95" i="7" s="1"/>
  <c r="T108" i="7" s="1"/>
  <c r="T93" i="7" a="1"/>
  <c r="T93" i="7" s="1"/>
  <c r="V95" i="7" a="1"/>
  <c r="V95" i="7" s="1"/>
  <c r="V108" i="7" s="1"/>
  <c r="V93" i="7" a="1"/>
  <c r="V93" i="7" s="1"/>
  <c r="K95" i="7" a="1"/>
  <c r="K95" i="7" s="1"/>
  <c r="K108" i="7" s="1"/>
  <c r="K93" i="7" a="1"/>
  <c r="K93" i="7" s="1"/>
  <c r="O95" i="7" a="1"/>
  <c r="O95" i="7" s="1"/>
  <c r="O108" i="7" s="1"/>
  <c r="O93" i="7" a="1"/>
  <c r="O93" i="7" s="1"/>
  <c r="H95" i="7" a="1"/>
  <c r="H95" i="7" s="1"/>
  <c r="H108" i="7" s="1"/>
  <c r="H93" i="7" a="1"/>
  <c r="H93" i="7" s="1"/>
  <c r="X95" i="7" a="1"/>
  <c r="X95" i="7" s="1"/>
  <c r="X108" i="7" s="1"/>
  <c r="X93" i="7" a="1"/>
  <c r="X93" i="7" s="1"/>
  <c r="Q95" i="7" a="1"/>
  <c r="Q95" i="7" s="1"/>
  <c r="Q108" i="7" s="1"/>
  <c r="Q93" i="7" a="1"/>
  <c r="Q93" i="7" s="1"/>
  <c r="S95" i="7" a="1"/>
  <c r="S95" i="7" s="1"/>
  <c r="S108" i="7" s="1"/>
  <c r="S93" i="7" a="1"/>
  <c r="S93" i="7" s="1"/>
  <c r="F95" i="7" a="1"/>
  <c r="F95" i="7" s="1"/>
  <c r="F93" i="7" a="1"/>
  <c r="F93" i="7" s="1"/>
  <c r="Y95" i="7" a="1"/>
  <c r="Y95" i="7" s="1"/>
  <c r="Y108" i="7" s="1"/>
  <c r="Y37" i="9"/>
  <c r="F10" i="42"/>
  <c r="I92" i="7"/>
  <c r="AD12" i="42"/>
  <c r="W92" i="7"/>
  <c r="AD26" i="42"/>
  <c r="N92" i="7"/>
  <c r="AD17" i="42"/>
  <c r="K92" i="7"/>
  <c r="AD14" i="42"/>
  <c r="R92" i="7"/>
  <c r="AD21" i="42"/>
  <c r="T92" i="7"/>
  <c r="AD23" i="42"/>
  <c r="M92" i="7"/>
  <c r="AD16" i="42"/>
  <c r="O92" i="7"/>
  <c r="AD18" i="42"/>
  <c r="V92" i="7"/>
  <c r="AD25" i="42"/>
  <c r="H92" i="7"/>
  <c r="AD11" i="42"/>
  <c r="Q92" i="7"/>
  <c r="AD20" i="42"/>
  <c r="X92" i="7"/>
  <c r="AD27" i="42"/>
  <c r="J92" i="7"/>
  <c r="AD13" i="42"/>
  <c r="L92" i="7"/>
  <c r="AD15" i="42"/>
  <c r="S92" i="7"/>
  <c r="AD22" i="42"/>
  <c r="Y92" i="7"/>
  <c r="AD28" i="42"/>
  <c r="D79" i="7"/>
  <c r="U92" i="7"/>
  <c r="AD24" i="42"/>
  <c r="P92" i="7"/>
  <c r="AD19" i="42"/>
  <c r="F56" i="7"/>
  <c r="D87" i="7"/>
  <c r="D103" i="7" s="1"/>
  <c r="F11" i="42"/>
  <c r="F14" i="42"/>
  <c r="F9" i="42"/>
  <c r="J40" i="7"/>
  <c r="M13" i="42"/>
  <c r="M40" i="7"/>
  <c r="M16" i="42"/>
  <c r="G40" i="7"/>
  <c r="M10" i="42"/>
  <c r="L40" i="7"/>
  <c r="M15" i="42"/>
  <c r="T40" i="7"/>
  <c r="M23" i="42"/>
  <c r="K40" i="7"/>
  <c r="M14" i="42"/>
  <c r="Q40" i="7"/>
  <c r="M20" i="42"/>
  <c r="V40" i="7"/>
  <c r="M25" i="42"/>
  <c r="F40" i="7"/>
  <c r="M9" i="42"/>
  <c r="O40" i="7"/>
  <c r="M18" i="42"/>
  <c r="Y40" i="7"/>
  <c r="M28" i="42"/>
  <c r="P40" i="7"/>
  <c r="M19" i="42"/>
  <c r="X40" i="7"/>
  <c r="M27" i="42"/>
  <c r="N40" i="7"/>
  <c r="M17" i="42"/>
  <c r="W40" i="7"/>
  <c r="M26" i="42"/>
  <c r="I40" i="7"/>
  <c r="M12" i="42"/>
  <c r="U40" i="7"/>
  <c r="M24" i="42"/>
  <c r="R40" i="7"/>
  <c r="M21" i="42"/>
  <c r="H40" i="7"/>
  <c r="M11" i="42"/>
  <c r="S40" i="7"/>
  <c r="M22" i="42"/>
  <c r="F13" i="42"/>
  <c r="D35" i="7"/>
  <c r="D51" i="7" s="1"/>
  <c r="F12" i="42"/>
  <c r="AL61" i="6"/>
  <c r="AZ61" i="6" s="1"/>
  <c r="AX61" i="6"/>
  <c r="BL61" i="6" s="1"/>
  <c r="BS81" i="6"/>
  <c r="BY77" i="6"/>
  <c r="BJ77" i="6"/>
  <c r="BX77" i="6" s="1"/>
  <c r="BP77" i="6"/>
  <c r="CD77" i="6" s="1"/>
  <c r="CB81" i="6"/>
  <c r="BD81" i="6"/>
  <c r="BR81" i="6" s="1"/>
  <c r="BY65" i="6"/>
  <c r="CB65" i="6"/>
  <c r="AO51" i="6"/>
  <c r="BC51" i="6" s="1"/>
  <c r="AX57" i="6"/>
  <c r="BL57" i="6" s="1"/>
  <c r="AU63" i="6"/>
  <c r="BI63" i="6" s="1"/>
  <c r="BJ69" i="6"/>
  <c r="BX69" i="6" s="1"/>
  <c r="AI55" i="6"/>
  <c r="AW55" i="6" s="1"/>
  <c r="AL57" i="6"/>
  <c r="AZ57" i="6" s="1"/>
  <c r="BY71" i="6"/>
  <c r="CB57" i="6"/>
  <c r="BS61" i="6"/>
  <c r="BJ71" i="6"/>
  <c r="BX71" i="6" s="1"/>
  <c r="AI57" i="6"/>
  <c r="AW57" i="6" s="1"/>
  <c r="BM61" i="6"/>
  <c r="CA61" i="6" s="1"/>
  <c r="BG71" i="6"/>
  <c r="BU71" i="6" s="1"/>
  <c r="BD71" i="6"/>
  <c r="BR71" i="6" s="1"/>
  <c r="BG57" i="6"/>
  <c r="BU57" i="6" s="1"/>
  <c r="AR57" i="6"/>
  <c r="BF57" i="6" s="1"/>
  <c r="AX71" i="6"/>
  <c r="BL71" i="6" s="1"/>
  <c r="BM57" i="6"/>
  <c r="CA57" i="6" s="1"/>
  <c r="BD61" i="6"/>
  <c r="BR61" i="6" s="1"/>
  <c r="BV61" i="6"/>
  <c r="BP81" i="6"/>
  <c r="CD81" i="6" s="1"/>
  <c r="BV71" i="6"/>
  <c r="BS77" i="6"/>
  <c r="BD57" i="6"/>
  <c r="BR57" i="6" s="1"/>
  <c r="BD77" i="6"/>
  <c r="BR77" i="6" s="1"/>
  <c r="BY61" i="6"/>
  <c r="BG61" i="6"/>
  <c r="BU61" i="6" s="1"/>
  <c r="CB61" i="6"/>
  <c r="BV59" i="6"/>
  <c r="AR49" i="6"/>
  <c r="BF49" i="6" s="1"/>
  <c r="AU49" i="6"/>
  <c r="BI49" i="6" s="1"/>
  <c r="BM49" i="6"/>
  <c r="CA49" i="6" s="1"/>
  <c r="BG63" i="6"/>
  <c r="BU63" i="6" s="1"/>
  <c r="AI51" i="6"/>
  <c r="AW51" i="6" s="1"/>
  <c r="BY69" i="6"/>
  <c r="BP53" i="6"/>
  <c r="CD53" i="6" s="1"/>
  <c r="BS83" i="6"/>
  <c r="AX73" i="6"/>
  <c r="BL73" i="6" s="1"/>
  <c r="AX69" i="6"/>
  <c r="BL69" i="6" s="1"/>
  <c r="BD63" i="6"/>
  <c r="BR63" i="6" s="1"/>
  <c r="BY79" i="6"/>
  <c r="BG65" i="6"/>
  <c r="BU65" i="6" s="1"/>
  <c r="BG59" i="6"/>
  <c r="BU59" i="6" s="1"/>
  <c r="BV83" i="6"/>
  <c r="BD51" i="6"/>
  <c r="BR51" i="6" s="1"/>
  <c r="BS69" i="6"/>
  <c r="AF55" i="6"/>
  <c r="AT55" i="6" s="1"/>
  <c r="AU59" i="6"/>
  <c r="BI59" i="6" s="1"/>
  <c r="BD73" i="6"/>
  <c r="BR73" i="6" s="1"/>
  <c r="BA51" i="6"/>
  <c r="BO51" i="6" s="1"/>
  <c r="BV79" i="6"/>
  <c r="BY51" i="6"/>
  <c r="AI53" i="6"/>
  <c r="AW53" i="6" s="1"/>
  <c r="BV65" i="6"/>
  <c r="AX59" i="6"/>
  <c r="BL59" i="6" s="1"/>
  <c r="BY59" i="6"/>
  <c r="BP83" i="6"/>
  <c r="CD83" i="6" s="1"/>
  <c r="BG51" i="6"/>
  <c r="BU51" i="6" s="1"/>
  <c r="AL51" i="6"/>
  <c r="AZ51" i="6" s="1"/>
  <c r="BV73" i="6"/>
  <c r="BM73" i="6"/>
  <c r="CA73" i="6" s="1"/>
  <c r="AU69" i="6"/>
  <c r="BI69" i="6" s="1"/>
  <c r="BD55" i="6"/>
  <c r="BR55" i="6" s="1"/>
  <c r="BA55" i="6"/>
  <c r="BO55" i="6" s="1"/>
  <c r="CB59" i="6"/>
  <c r="BY83" i="6"/>
  <c r="AR51" i="6"/>
  <c r="BF51" i="6" s="1"/>
  <c r="BM69" i="6"/>
  <c r="CA69" i="6" s="1"/>
  <c r="BS59" i="6"/>
  <c r="BA69" i="6"/>
  <c r="BO69" i="6" s="1"/>
  <c r="BP49" i="6"/>
  <c r="CD49" i="6" s="1"/>
  <c r="BM79" i="6"/>
  <c r="CA79" i="6" s="1"/>
  <c r="BJ49" i="6"/>
  <c r="BX49" i="6" s="1"/>
  <c r="BA49" i="6"/>
  <c r="BO49" i="6" s="1"/>
  <c r="AR59" i="6"/>
  <c r="BF59" i="6" s="1"/>
  <c r="BP73" i="6"/>
  <c r="CD73" i="6" s="1"/>
  <c r="BY53" i="6"/>
  <c r="AC51" i="6"/>
  <c r="AQ51" i="6" s="1"/>
  <c r="BP65" i="6"/>
  <c r="CD65" i="6" s="1"/>
  <c r="CB79" i="6"/>
  <c r="BD65" i="6"/>
  <c r="BR65" i="6" s="1"/>
  <c r="AF79" i="6"/>
  <c r="AT79" i="6" s="1"/>
  <c r="BJ59" i="6"/>
  <c r="BX59" i="6" s="1"/>
  <c r="AL59" i="6"/>
  <c r="AZ59" i="6" s="1"/>
  <c r="AI59" i="6"/>
  <c r="AW59" i="6" s="1"/>
  <c r="AO59" i="6"/>
  <c r="BC59" i="6" s="1"/>
  <c r="BG83" i="6"/>
  <c r="BU83" i="6" s="1"/>
  <c r="BJ83" i="6"/>
  <c r="BX83" i="6" s="1"/>
  <c r="BS51" i="6"/>
  <c r="AU51" i="6"/>
  <c r="BI51" i="6" s="1"/>
  <c r="BJ51" i="6"/>
  <c r="BX51" i="6" s="1"/>
  <c r="CB51" i="6"/>
  <c r="AF51" i="6"/>
  <c r="AT51" i="6" s="1"/>
  <c r="BJ73" i="6"/>
  <c r="BX73" i="6" s="1"/>
  <c r="BG73" i="6"/>
  <c r="BU73" i="6" s="1"/>
  <c r="BY73" i="6"/>
  <c r="BG69" i="6"/>
  <c r="BU69" i="6" s="1"/>
  <c r="BP69" i="6"/>
  <c r="CD69" i="6" s="1"/>
  <c r="BV69" i="6"/>
  <c r="BD59" i="6"/>
  <c r="BR59" i="6" s="1"/>
  <c r="BA59" i="6"/>
  <c r="BO59" i="6" s="1"/>
  <c r="BM51" i="6"/>
  <c r="CA51" i="6" s="1"/>
  <c r="BV51" i="6"/>
  <c r="CB73" i="6"/>
  <c r="AU73" i="6"/>
  <c r="BI73" i="6" s="1"/>
  <c r="CB69" i="6"/>
  <c r="BP59" i="6"/>
  <c r="CD59" i="6" s="1"/>
  <c r="BM59" i="6"/>
  <c r="CA59" i="6" s="1"/>
  <c r="AX51" i="6"/>
  <c r="BL51" i="6" s="1"/>
  <c r="BD69" i="6"/>
  <c r="BR69" i="6" s="1"/>
  <c r="BJ79" i="6"/>
  <c r="BX79" i="6" s="1"/>
  <c r="BS79" i="6"/>
  <c r="BY63" i="6"/>
  <c r="BP79" i="6"/>
  <c r="CD79" i="6" s="1"/>
  <c r="AX63" i="6"/>
  <c r="BL63" i="6" s="1"/>
  <c r="BM83" i="6"/>
  <c r="CA83" i="6" s="1"/>
  <c r="BP51" i="6"/>
  <c r="CD51" i="6" s="1"/>
  <c r="BA73" i="6"/>
  <c r="BO73" i="6" s="1"/>
  <c r="AR53" i="6"/>
  <c r="BF53" i="6" s="1"/>
  <c r="AC53" i="6"/>
  <c r="AQ53" i="6" s="1"/>
  <c r="CB83" i="6"/>
  <c r="BS73" i="6"/>
  <c r="BD79" i="6"/>
  <c r="BR79" i="6" s="1"/>
  <c r="BS65" i="6"/>
  <c r="AU65" i="6"/>
  <c r="BI65" i="6" s="1"/>
  <c r="AR65" i="6"/>
  <c r="BF65" i="6" s="1"/>
  <c r="AX65" i="6"/>
  <c r="BL65" i="6" s="1"/>
  <c r="BG79" i="6"/>
  <c r="BU79" i="6" s="1"/>
  <c r="BA65" i="6"/>
  <c r="BO65" i="6" s="1"/>
  <c r="BJ65" i="6"/>
  <c r="BX65" i="6" s="1"/>
  <c r="AI75" i="6"/>
  <c r="AW75" i="6" s="1"/>
  <c r="BM65" i="6"/>
  <c r="CA65" i="6" s="1"/>
  <c r="BS71" i="6"/>
  <c r="AU71" i="6"/>
  <c r="BI71" i="6" s="1"/>
  <c r="CB71" i="6"/>
  <c r="BP55" i="6"/>
  <c r="CD55" i="6" s="1"/>
  <c r="AR55" i="6"/>
  <c r="BF55" i="6" s="1"/>
  <c r="BY55" i="6"/>
  <c r="BG55" i="6"/>
  <c r="BU55" i="6" s="1"/>
  <c r="BS57" i="6"/>
  <c r="AU57" i="6"/>
  <c r="BI57" i="6" s="1"/>
  <c r="BP57" i="6"/>
  <c r="CD57" i="6" s="1"/>
  <c r="BV57" i="6"/>
  <c r="BA71" i="6"/>
  <c r="BO71" i="6" s="1"/>
  <c r="BP71" i="6"/>
  <c r="CD71" i="6" s="1"/>
  <c r="BJ55" i="6"/>
  <c r="BX55" i="6" s="1"/>
  <c r="AO57" i="6"/>
  <c r="BC57" i="6" s="1"/>
  <c r="BJ57" i="6"/>
  <c r="BX57" i="6" s="1"/>
  <c r="BP61" i="6"/>
  <c r="CD61" i="6" s="1"/>
  <c r="AR61" i="6"/>
  <c r="BF61" i="6" s="1"/>
  <c r="AO61" i="6"/>
  <c r="BC61" i="6" s="1"/>
  <c r="AU61" i="6"/>
  <c r="BI61" i="6" s="1"/>
  <c r="BG81" i="6"/>
  <c r="BU81" i="6" s="1"/>
  <c r="BV81" i="6"/>
  <c r="BM71" i="6"/>
  <c r="CA71" i="6" s="1"/>
  <c r="BY57" i="6"/>
  <c r="CB49" i="6"/>
  <c r="BD49" i="6"/>
  <c r="BR49" i="6" s="1"/>
  <c r="AF49" i="6"/>
  <c r="AT49" i="6" s="1"/>
  <c r="BS49" i="6"/>
  <c r="AO49" i="6"/>
  <c r="BC49" i="6" s="1"/>
  <c r="BP63" i="6"/>
  <c r="CD63" i="6" s="1"/>
  <c r="AR63" i="6"/>
  <c r="BF63" i="6" s="1"/>
  <c r="BA63" i="6"/>
  <c r="BO63" i="6" s="1"/>
  <c r="BV77" i="6"/>
  <c r="BM77" i="6"/>
  <c r="CA77" i="6" s="1"/>
  <c r="BV63" i="6"/>
  <c r="AO63" i="6"/>
  <c r="BC63" i="6" s="1"/>
  <c r="CB77" i="6"/>
  <c r="BG77" i="6"/>
  <c r="BU77" i="6" s="1"/>
  <c r="BJ61" i="6"/>
  <c r="BX61" i="6" s="1"/>
  <c r="BA61" i="6"/>
  <c r="BO61" i="6" s="1"/>
  <c r="BM81" i="6"/>
  <c r="CA81" i="6" s="1"/>
  <c r="BJ81" i="6"/>
  <c r="BX81" i="6" s="1"/>
  <c r="BS63" i="6"/>
  <c r="AX49" i="6"/>
  <c r="BL49" i="6" s="1"/>
  <c r="BD75" i="6"/>
  <c r="BR75" i="6" s="1"/>
  <c r="BY81" i="6"/>
  <c r="BA57" i="6"/>
  <c r="BO57" i="6" s="1"/>
  <c r="BM55" i="6"/>
  <c r="CA55" i="6" s="1"/>
  <c r="AL49" i="6"/>
  <c r="AZ49" i="6" s="1"/>
  <c r="AI49" i="6"/>
  <c r="AW49" i="6" s="1"/>
  <c r="BV49" i="6"/>
  <c r="AC75" i="6"/>
  <c r="AQ75" i="6" s="1"/>
  <c r="AU55" i="6"/>
  <c r="BI55" i="6" s="1"/>
  <c r="AX55" i="6"/>
  <c r="BL55" i="6" s="1"/>
  <c r="AL53" i="6"/>
  <c r="AZ53" i="6" s="1"/>
  <c r="BS53" i="6"/>
  <c r="BV53" i="6"/>
  <c r="BM75" i="6"/>
  <c r="CA75" i="6" s="1"/>
  <c r="BJ63" i="6"/>
  <c r="BX63" i="6" s="1"/>
  <c r="CB53" i="6"/>
  <c r="BV75" i="6"/>
  <c r="AL55" i="6"/>
  <c r="AZ55" i="6" s="1"/>
  <c r="BS55" i="6"/>
  <c r="BV55" i="6"/>
  <c r="BD53" i="6"/>
  <c r="BR53" i="6" s="1"/>
  <c r="AF53" i="6"/>
  <c r="AT53" i="6" s="1"/>
  <c r="BA53" i="6"/>
  <c r="BO53" i="6" s="1"/>
  <c r="BG53" i="6"/>
  <c r="BU53" i="6" s="1"/>
  <c r="BJ53" i="6"/>
  <c r="BX53" i="6" s="1"/>
  <c r="BM53" i="6"/>
  <c r="CA53" i="6" s="1"/>
  <c r="AU53" i="6"/>
  <c r="BI53" i="6" s="1"/>
  <c r="AO53" i="6"/>
  <c r="BC53" i="6" s="1"/>
  <c r="AO55" i="6"/>
  <c r="BC55" i="6" s="1"/>
  <c r="BY49" i="6"/>
  <c r="BM63" i="6"/>
  <c r="CA63" i="6" s="1"/>
  <c r="BP75" i="6"/>
  <c r="CD75" i="6" s="1"/>
  <c r="BY75" i="6"/>
  <c r="BG75" i="6"/>
  <c r="BU75" i="6" s="1"/>
  <c r="BJ75" i="6"/>
  <c r="BX75" i="6" s="1"/>
  <c r="BS75" i="6"/>
  <c r="BG49" i="6"/>
  <c r="BU49" i="6" s="1"/>
  <c r="AX53" i="6"/>
  <c r="BL53" i="6" s="1"/>
  <c r="CB55" i="6"/>
  <c r="CB63" i="6"/>
  <c r="CB75" i="6"/>
  <c r="N53" i="3"/>
  <c r="O12" i="42" s="1"/>
  <c r="N71" i="3"/>
  <c r="O21" i="42" s="1"/>
  <c r="N73" i="3"/>
  <c r="O22" i="42" s="1"/>
  <c r="N55" i="3"/>
  <c r="O13" i="42" s="1"/>
  <c r="N61" i="3"/>
  <c r="O16" i="42" s="1"/>
  <c r="N75" i="3"/>
  <c r="O23" i="42" s="1"/>
  <c r="N49" i="3"/>
  <c r="O10" i="42" s="1"/>
  <c r="N79" i="3"/>
  <c r="O25" i="42" s="1"/>
  <c r="N65" i="3"/>
  <c r="O18" i="42" s="1"/>
  <c r="N83" i="3"/>
  <c r="O27" i="42" s="1"/>
  <c r="N63" i="3"/>
  <c r="O17" i="42" s="1"/>
  <c r="N81" i="3"/>
  <c r="O26" i="42" s="1"/>
  <c r="N77" i="3"/>
  <c r="O24" i="42" s="1"/>
  <c r="N51" i="3"/>
  <c r="O11" i="42" s="1"/>
  <c r="N57" i="3"/>
  <c r="O14" i="42" s="1"/>
  <c r="N69" i="3"/>
  <c r="O20" i="42" s="1"/>
  <c r="N59" i="3"/>
  <c r="O15" i="42" s="1"/>
  <c r="N67" i="3"/>
  <c r="O19" i="42" s="1"/>
  <c r="BA79" i="6"/>
  <c r="BO79" i="6" s="1"/>
  <c r="AL63" i="6"/>
  <c r="AZ63" i="6" s="1"/>
  <c r="AH55" i="6"/>
  <c r="AH51" i="6"/>
  <c r="AH59" i="6"/>
  <c r="AH71" i="6"/>
  <c r="AH79" i="6"/>
  <c r="AH83" i="6"/>
  <c r="AH53" i="6"/>
  <c r="AH63" i="6"/>
  <c r="AH75" i="6"/>
  <c r="AH49" i="6"/>
  <c r="AH57" i="6"/>
  <c r="AH61" i="6"/>
  <c r="AH65" i="6"/>
  <c r="AH69" i="6"/>
  <c r="AH73" i="6"/>
  <c r="AH77" i="6"/>
  <c r="AH81" i="6"/>
  <c r="BD83" i="6"/>
  <c r="BR83" i="6" s="1"/>
  <c r="AX79" i="6"/>
  <c r="BL79" i="6" s="1"/>
  <c r="BA83" i="6"/>
  <c r="BO83" i="6" s="1"/>
  <c r="AR71" i="6"/>
  <c r="BF71" i="6" s="1"/>
  <c r="AX83" i="6"/>
  <c r="BL83" i="6" s="1"/>
  <c r="AX75" i="6"/>
  <c r="BL75" i="6" s="1"/>
  <c r="BA77" i="6"/>
  <c r="BO77" i="6" s="1"/>
  <c r="BA75" i="6"/>
  <c r="BO75" i="6" s="1"/>
  <c r="AO65" i="6"/>
  <c r="BC65" i="6" s="1"/>
  <c r="AR69" i="6"/>
  <c r="BF69" i="6" s="1"/>
  <c r="AX77" i="6"/>
  <c r="BL77" i="6" s="1"/>
  <c r="AF57" i="6"/>
  <c r="AT57" i="6" s="1"/>
  <c r="BA81" i="6"/>
  <c r="BO81" i="6" s="1"/>
  <c r="AL65" i="6"/>
  <c r="AZ65" i="6" s="1"/>
  <c r="AU75" i="6"/>
  <c r="BI75" i="6" s="1"/>
  <c r="AI61" i="6"/>
  <c r="AW61" i="6" s="1"/>
  <c r="AU83" i="6"/>
  <c r="BI83" i="6" s="1"/>
  <c r="AC83" i="6"/>
  <c r="AQ83" i="6" s="1"/>
  <c r="AL83" i="6"/>
  <c r="AZ83" i="6" s="1"/>
  <c r="AO83" i="6"/>
  <c r="BC83" i="6" s="1"/>
  <c r="W79" i="6"/>
  <c r="AK79" i="6" s="1"/>
  <c r="AU81" i="6"/>
  <c r="BI81" i="6" s="1"/>
  <c r="AO81" i="6"/>
  <c r="BC81" i="6" s="1"/>
  <c r="AF81" i="6"/>
  <c r="AT81" i="6" s="1"/>
  <c r="W81" i="6"/>
  <c r="AK81" i="6" s="1"/>
  <c r="AR81" i="6"/>
  <c r="BF81" i="6" s="1"/>
  <c r="AX81" i="6"/>
  <c r="BL81" i="6" s="1"/>
  <c r="AL77" i="6"/>
  <c r="AZ77" i="6" s="1"/>
  <c r="AR75" i="6"/>
  <c r="BF75" i="6" s="1"/>
  <c r="W83" i="6"/>
  <c r="AK83" i="6" s="1"/>
  <c r="AR83" i="6"/>
  <c r="BF83" i="6" s="1"/>
  <c r="AI83" i="6"/>
  <c r="AW83" i="6" s="1"/>
  <c r="Z83" i="6"/>
  <c r="AN83" i="6" s="1"/>
  <c r="AF83" i="6"/>
  <c r="AT83" i="6" s="1"/>
  <c r="AL79" i="6"/>
  <c r="AZ79" i="6" s="1"/>
  <c r="AR79" i="6"/>
  <c r="BF79" i="6" s="1"/>
  <c r="AC79" i="6"/>
  <c r="AQ79" i="6" s="1"/>
  <c r="X37" i="9"/>
  <c r="AI81" i="6"/>
  <c r="AW81" i="6" s="1"/>
  <c r="Z81" i="6"/>
  <c r="AN81" i="6" s="1"/>
  <c r="W77" i="6"/>
  <c r="AK77" i="6" s="1"/>
  <c r="AL81" i="6"/>
  <c r="AZ81" i="6" s="1"/>
  <c r="AC81" i="6"/>
  <c r="AQ81" i="6" s="1"/>
  <c r="AR77" i="6"/>
  <c r="BF77" i="6" s="1"/>
  <c r="AF75" i="6"/>
  <c r="AT75" i="6" s="1"/>
  <c r="W37" i="9"/>
  <c r="W71" i="6"/>
  <c r="AK71" i="6" s="1"/>
  <c r="AL71" i="6"/>
  <c r="AZ71" i="6" s="1"/>
  <c r="Z79" i="6"/>
  <c r="AN79" i="6" s="1"/>
  <c r="AO79" i="6"/>
  <c r="BC79" i="6" s="1"/>
  <c r="AU79" i="6"/>
  <c r="BI79" i="6" s="1"/>
  <c r="AI79" i="6"/>
  <c r="AW79" i="6" s="1"/>
  <c r="V37" i="9"/>
  <c r="U37" i="9"/>
  <c r="Z73" i="6"/>
  <c r="AN73" i="6" s="1"/>
  <c r="AI73" i="6"/>
  <c r="AW73" i="6" s="1"/>
  <c r="AR73" i="6"/>
  <c r="BF73" i="6" s="1"/>
  <c r="AF63" i="6"/>
  <c r="AT63" i="6" s="1"/>
  <c r="Z77" i="6"/>
  <c r="AN77" i="6" s="1"/>
  <c r="AO77" i="6"/>
  <c r="BC77" i="6" s="1"/>
  <c r="AU77" i="6"/>
  <c r="BI77" i="6" s="1"/>
  <c r="AF77" i="6"/>
  <c r="AT77" i="6" s="1"/>
  <c r="AC77" i="6"/>
  <c r="AQ77" i="6" s="1"/>
  <c r="AI77" i="6"/>
  <c r="AW77" i="6" s="1"/>
  <c r="W75" i="6"/>
  <c r="AK75" i="6" s="1"/>
  <c r="T37" i="9"/>
  <c r="Z71" i="6"/>
  <c r="AN71" i="6" s="1"/>
  <c r="AL75" i="6"/>
  <c r="AZ75" i="6" s="1"/>
  <c r="AO75" i="6"/>
  <c r="BC75" i="6" s="1"/>
  <c r="Z75" i="6"/>
  <c r="AN75" i="6" s="1"/>
  <c r="AL73" i="6"/>
  <c r="AZ73" i="6" s="1"/>
  <c r="AC73" i="6"/>
  <c r="AQ73" i="6" s="1"/>
  <c r="W69" i="6"/>
  <c r="AK69" i="6" s="1"/>
  <c r="AF73" i="6"/>
  <c r="AT73" i="6" s="1"/>
  <c r="AO73" i="6"/>
  <c r="BC73" i="6" s="1"/>
  <c r="AO69" i="6"/>
  <c r="BC69" i="6" s="1"/>
  <c r="AF69" i="6"/>
  <c r="AT69" i="6" s="1"/>
  <c r="W73" i="6"/>
  <c r="AK73" i="6" s="1"/>
  <c r="AL69" i="6"/>
  <c r="AZ69" i="6" s="1"/>
  <c r="Z61" i="6"/>
  <c r="AN61" i="6" s="1"/>
  <c r="S37" i="9"/>
  <c r="AI71" i="6"/>
  <c r="AW71" i="6" s="1"/>
  <c r="AF71" i="6"/>
  <c r="AT71" i="6" s="1"/>
  <c r="AC71" i="6"/>
  <c r="AQ71" i="6" s="1"/>
  <c r="AO71" i="6"/>
  <c r="BC71" i="6" s="1"/>
  <c r="R37" i="9"/>
  <c r="Q37" i="9"/>
  <c r="AI69" i="6"/>
  <c r="AW69" i="6" s="1"/>
  <c r="Z69" i="6"/>
  <c r="AN69" i="6" s="1"/>
  <c r="AC69" i="6"/>
  <c r="AQ69" i="6" s="1"/>
  <c r="W65" i="6"/>
  <c r="AK65" i="6" s="1"/>
  <c r="P37" i="9"/>
  <c r="AC63" i="6"/>
  <c r="AQ63" i="6" s="1"/>
  <c r="AI63" i="6"/>
  <c r="AW63" i="6" s="1"/>
  <c r="Z63" i="6"/>
  <c r="AN63" i="6" s="1"/>
  <c r="O37" i="9"/>
  <c r="W61" i="6"/>
  <c r="AK61" i="6" s="1"/>
  <c r="AI65" i="6"/>
  <c r="AW65" i="6" s="1"/>
  <c r="Z65" i="6"/>
  <c r="AN65" i="6" s="1"/>
  <c r="AC65" i="6"/>
  <c r="AQ65" i="6" s="1"/>
  <c r="AF65" i="6"/>
  <c r="AT65" i="6" s="1"/>
  <c r="W59" i="6"/>
  <c r="AK59" i="6" s="1"/>
  <c r="W63" i="6"/>
  <c r="AK63" i="6" s="1"/>
  <c r="N37" i="9"/>
  <c r="M37" i="9"/>
  <c r="AF61" i="6"/>
  <c r="AT61" i="6" s="1"/>
  <c r="AC61" i="6"/>
  <c r="AQ61" i="6" s="1"/>
  <c r="Z59" i="6"/>
  <c r="AN59" i="6" s="1"/>
  <c r="AC59" i="6"/>
  <c r="AQ59" i="6" s="1"/>
  <c r="AF59" i="6"/>
  <c r="AT59" i="6" s="1"/>
  <c r="L37" i="9"/>
  <c r="K37" i="9"/>
  <c r="W57" i="6"/>
  <c r="AK57" i="6" s="1"/>
  <c r="Z57" i="6"/>
  <c r="AN57" i="6" s="1"/>
  <c r="AC57" i="6"/>
  <c r="AQ57" i="6" s="1"/>
  <c r="J37" i="9"/>
  <c r="AC55" i="6"/>
  <c r="AQ55" i="6" s="1"/>
  <c r="W55" i="6"/>
  <c r="AK55" i="6" s="1"/>
  <c r="Z55" i="6"/>
  <c r="AN55" i="6" s="1"/>
  <c r="I37" i="9"/>
  <c r="W53" i="6"/>
  <c r="AK53" i="6" s="1"/>
  <c r="Z53" i="6"/>
  <c r="AN53" i="6" s="1"/>
  <c r="Z51" i="6"/>
  <c r="AN51" i="6" s="1"/>
  <c r="H37" i="9"/>
  <c r="Y55" i="7"/>
  <c r="X55" i="7"/>
  <c r="W55" i="7"/>
  <c r="V55" i="7"/>
  <c r="U55" i="7"/>
  <c r="T55" i="7"/>
  <c r="S55" i="7"/>
  <c r="R55" i="7"/>
  <c r="Q55" i="7"/>
  <c r="P55" i="7"/>
  <c r="O55" i="7"/>
  <c r="N55" i="7"/>
  <c r="M55" i="7"/>
  <c r="L55" i="7"/>
  <c r="K55" i="7"/>
  <c r="J55" i="7"/>
  <c r="I55" i="7"/>
  <c r="I22" i="7" s="1"/>
  <c r="H55" i="7"/>
  <c r="H22" i="7" s="1"/>
  <c r="G14" i="9"/>
  <c r="G36" i="9"/>
  <c r="D13" i="7"/>
  <c r="Z49" i="6"/>
  <c r="AN49" i="6" s="1"/>
  <c r="AC49" i="6"/>
  <c r="AQ49" i="6" s="1"/>
  <c r="W49" i="6"/>
  <c r="AK49" i="6" s="1"/>
  <c r="G107" i="7"/>
  <c r="G74" i="7" s="1"/>
  <c r="AE93" i="27"/>
  <c r="AE91" i="27"/>
  <c r="AE89" i="27"/>
  <c r="AE87" i="27"/>
  <c r="AE85" i="27"/>
  <c r="AG83" i="27"/>
  <c r="AE94" i="27"/>
  <c r="AE92" i="27"/>
  <c r="AE90" i="27"/>
  <c r="AE88" i="27"/>
  <c r="AE86" i="27"/>
  <c r="AE84" i="27"/>
  <c r="AF94" i="27"/>
  <c r="AF92" i="27"/>
  <c r="AF90" i="27"/>
  <c r="AF88" i="27"/>
  <c r="AF86" i="27"/>
  <c r="AF84" i="27"/>
  <c r="AF93" i="27"/>
  <c r="AF91" i="27"/>
  <c r="AF89" i="27"/>
  <c r="AF87" i="27"/>
  <c r="AF85" i="27"/>
  <c r="AH83" i="27"/>
  <c r="F14" i="9"/>
  <c r="D14" i="7"/>
  <c r="F55" i="7"/>
  <c r="G55" i="7"/>
  <c r="G22" i="7" s="1"/>
  <c r="F15" i="9"/>
  <c r="D15" i="7"/>
  <c r="G92" i="7" l="1"/>
  <c r="D54" i="7"/>
  <c r="F19" i="7" s="1"/>
  <c r="N51" i="6"/>
  <c r="AF11" i="42" s="1"/>
  <c r="N49" i="6"/>
  <c r="AF10" i="42" s="1"/>
  <c r="N81" i="6"/>
  <c r="AF26" i="42" s="1"/>
  <c r="N67" i="6"/>
  <c r="AF19" i="42" s="1"/>
  <c r="N65" i="6"/>
  <c r="AF18" i="42" s="1"/>
  <c r="N61" i="6"/>
  <c r="AF16" i="42" s="1"/>
  <c r="N75" i="6"/>
  <c r="AF23" i="42" s="1"/>
  <c r="N85" i="6"/>
  <c r="AF28" i="42" s="1"/>
  <c r="N63" i="6"/>
  <c r="AF17" i="42" s="1"/>
  <c r="N53" i="6"/>
  <c r="AF12" i="42" s="1"/>
  <c r="N77" i="6"/>
  <c r="AF24" i="42" s="1"/>
  <c r="N83" i="6"/>
  <c r="AF27" i="42" s="1"/>
  <c r="N73" i="6"/>
  <c r="AF22" i="42" s="1"/>
  <c r="N79" i="6"/>
  <c r="AF25" i="42" s="1"/>
  <c r="N69" i="6"/>
  <c r="AF20" i="42" s="1"/>
  <c r="N71" i="6"/>
  <c r="AF21" i="42" s="1"/>
  <c r="N59" i="6"/>
  <c r="AF15" i="42" s="1"/>
  <c r="N57" i="6"/>
  <c r="AF14" i="42" s="1"/>
  <c r="Y36" i="9"/>
  <c r="Y77" i="7"/>
  <c r="Y47" i="9" s="1"/>
  <c r="X36" i="9"/>
  <c r="X77" i="7"/>
  <c r="X47" i="9" s="1"/>
  <c r="W36" i="9"/>
  <c r="W77" i="7"/>
  <c r="W47" i="9" s="1"/>
  <c r="V36" i="9"/>
  <c r="V77" i="7"/>
  <c r="V47" i="9" s="1"/>
  <c r="U36" i="9"/>
  <c r="U77" i="7"/>
  <c r="U47" i="9" s="1"/>
  <c r="T36" i="9"/>
  <c r="T77" i="7"/>
  <c r="T47" i="9" s="1"/>
  <c r="S36" i="9"/>
  <c r="S77" i="7"/>
  <c r="S47" i="9" s="1"/>
  <c r="R36" i="9"/>
  <c r="R77" i="7"/>
  <c r="R47" i="9" s="1"/>
  <c r="Q36" i="9"/>
  <c r="Q77" i="7"/>
  <c r="Q47" i="9" s="1"/>
  <c r="P36" i="9"/>
  <c r="P77" i="7"/>
  <c r="P47" i="9" s="1"/>
  <c r="O36" i="9"/>
  <c r="O77" i="7"/>
  <c r="O47" i="9" s="1"/>
  <c r="N36" i="9"/>
  <c r="N77" i="7"/>
  <c r="N47" i="9" s="1"/>
  <c r="M36" i="9"/>
  <c r="M77" i="7"/>
  <c r="M47" i="9" s="1"/>
  <c r="L36" i="9"/>
  <c r="L77" i="7"/>
  <c r="L47" i="9" s="1"/>
  <c r="K36" i="9"/>
  <c r="K77" i="7"/>
  <c r="K47" i="9" s="1"/>
  <c r="J36" i="9"/>
  <c r="J77" i="7"/>
  <c r="J47" i="9" s="1"/>
  <c r="I36" i="9"/>
  <c r="I77" i="7"/>
  <c r="I47" i="9" s="1"/>
  <c r="H36" i="9"/>
  <c r="H77" i="7"/>
  <c r="H47" i="9" s="1"/>
  <c r="V13" i="42"/>
  <c r="W13" i="42" s="1"/>
  <c r="D88" i="7"/>
  <c r="D104" i="7" s="1"/>
  <c r="D106" i="7" s="1"/>
  <c r="Y71" i="7" s="1"/>
  <c r="Y41" i="9" s="1"/>
  <c r="Y74" i="7"/>
  <c r="Y44" i="9" s="1"/>
  <c r="Y22" i="7"/>
  <c r="Y22" i="9" s="1"/>
  <c r="Y19" i="7"/>
  <c r="Y19" i="9" s="1"/>
  <c r="X22" i="7"/>
  <c r="X22" i="9" s="1"/>
  <c r="X19" i="7"/>
  <c r="X19" i="9" s="1"/>
  <c r="W22" i="7"/>
  <c r="W22" i="9" s="1"/>
  <c r="W19" i="7"/>
  <c r="W19" i="9" s="1"/>
  <c r="V22" i="7"/>
  <c r="V22" i="9" s="1"/>
  <c r="V19" i="7"/>
  <c r="V19" i="9" s="1"/>
  <c r="U22" i="7"/>
  <c r="U22" i="9" s="1"/>
  <c r="U19" i="7"/>
  <c r="U19" i="9" s="1"/>
  <c r="T22" i="7"/>
  <c r="T22" i="9" s="1"/>
  <c r="T19" i="7"/>
  <c r="T19" i="9" s="1"/>
  <c r="S22" i="7"/>
  <c r="S22" i="9" s="1"/>
  <c r="S19" i="7"/>
  <c r="S19" i="9" s="1"/>
  <c r="R22" i="7"/>
  <c r="R22" i="9" s="1"/>
  <c r="R19" i="7"/>
  <c r="R19" i="9" s="1"/>
  <c r="Q22" i="7"/>
  <c r="Q22" i="9" s="1"/>
  <c r="Q19" i="7"/>
  <c r="Q19" i="9" s="1"/>
  <c r="P22" i="7"/>
  <c r="P22" i="9" s="1"/>
  <c r="P19" i="7"/>
  <c r="P19" i="9" s="1"/>
  <c r="O22" i="7"/>
  <c r="O22" i="9" s="1"/>
  <c r="O19" i="7"/>
  <c r="O19" i="9" s="1"/>
  <c r="N22" i="7"/>
  <c r="N22" i="9" s="1"/>
  <c r="N19" i="7"/>
  <c r="N19" i="9" s="1"/>
  <c r="M22" i="7"/>
  <c r="M22" i="9" s="1"/>
  <c r="M19" i="7"/>
  <c r="M19" i="9" s="1"/>
  <c r="L22" i="7"/>
  <c r="L22" i="9" s="1"/>
  <c r="L19" i="7"/>
  <c r="L19" i="9" s="1"/>
  <c r="K22" i="7"/>
  <c r="K22" i="9" s="1"/>
  <c r="K19" i="7"/>
  <c r="K19" i="9" s="1"/>
  <c r="J22" i="7"/>
  <c r="J22" i="9" s="1"/>
  <c r="J19" i="7"/>
  <c r="J19" i="9" s="1"/>
  <c r="I19" i="7"/>
  <c r="I19" i="9" s="1"/>
  <c r="H19" i="7"/>
  <c r="H19" i="9" s="1"/>
  <c r="D25" i="7"/>
  <c r="D25" i="9" s="1"/>
  <c r="G19" i="7"/>
  <c r="G19" i="9" s="1"/>
  <c r="G44" i="9"/>
  <c r="F22" i="7"/>
  <c r="AG9" i="42" a="1"/>
  <c r="AG23" i="42" s="1"/>
  <c r="AE9" i="42" a="1"/>
  <c r="AE27" i="42" s="1"/>
  <c r="P20" i="42"/>
  <c r="P28" i="42"/>
  <c r="P24" i="42"/>
  <c r="P9" i="42"/>
  <c r="N22" i="42"/>
  <c r="I22" i="9"/>
  <c r="P12" i="42"/>
  <c r="N21" i="42"/>
  <c r="P16" i="42"/>
  <c r="P21" i="42"/>
  <c r="P27" i="42"/>
  <c r="P23" i="42"/>
  <c r="P19" i="42"/>
  <c r="P15" i="42"/>
  <c r="H22" i="9"/>
  <c r="P18" i="42"/>
  <c r="P11" i="42"/>
  <c r="P25" i="42"/>
  <c r="P26" i="42"/>
  <c r="P17" i="42"/>
  <c r="P22" i="42"/>
  <c r="P13" i="42"/>
  <c r="P14" i="42"/>
  <c r="N26" i="42"/>
  <c r="N27" i="42"/>
  <c r="N11" i="42"/>
  <c r="N14" i="42"/>
  <c r="N10" i="42"/>
  <c r="N15" i="42"/>
  <c r="N25" i="42"/>
  <c r="N13" i="42"/>
  <c r="N19" i="42"/>
  <c r="N20" i="42"/>
  <c r="N18" i="42"/>
  <c r="N28" i="42"/>
  <c r="N17" i="42"/>
  <c r="N24" i="42"/>
  <c r="N16" i="42"/>
  <c r="N12" i="42"/>
  <c r="N9" i="42"/>
  <c r="W10" i="42"/>
  <c r="W14" i="42"/>
  <c r="W9" i="42"/>
  <c r="W11" i="42"/>
  <c r="W12" i="42"/>
  <c r="F108" i="7"/>
  <c r="H94" i="7"/>
  <c r="H97" i="7" s="1"/>
  <c r="J94" i="7"/>
  <c r="J97" i="7" s="1"/>
  <c r="Y42" i="7"/>
  <c r="Y45" i="7" s="1"/>
  <c r="L42" i="7"/>
  <c r="L45" i="7" s="1"/>
  <c r="M42" i="7"/>
  <c r="M45" i="7" s="1"/>
  <c r="Q42" i="7"/>
  <c r="Q45" i="7" s="1"/>
  <c r="J42" i="7"/>
  <c r="J45" i="7" s="1"/>
  <c r="K42" i="7"/>
  <c r="K45" i="7" s="1"/>
  <c r="S42" i="7"/>
  <c r="S45" i="7" s="1"/>
  <c r="R42" i="7"/>
  <c r="R45" i="7" s="1"/>
  <c r="U42" i="7"/>
  <c r="U45" i="7" s="1"/>
  <c r="I42" i="7"/>
  <c r="I45" i="7" s="1"/>
  <c r="H42" i="7"/>
  <c r="H45" i="7" s="1"/>
  <c r="W42" i="7"/>
  <c r="W45" i="7" s="1"/>
  <c r="N42" i="7"/>
  <c r="N45" i="7" s="1"/>
  <c r="X42" i="7"/>
  <c r="X45" i="7" s="1"/>
  <c r="O42" i="7"/>
  <c r="O45" i="7" s="1"/>
  <c r="P42" i="7"/>
  <c r="P45" i="7" s="1"/>
  <c r="V42" i="7"/>
  <c r="V45" i="7" s="1"/>
  <c r="G42" i="7"/>
  <c r="G45" i="7" s="1"/>
  <c r="T42" i="7"/>
  <c r="T45" i="7" s="1"/>
  <c r="F42" i="7"/>
  <c r="D39" i="7"/>
  <c r="G22" i="9"/>
  <c r="D13" i="9"/>
  <c r="N47" i="6"/>
  <c r="AF9" i="42" s="1"/>
  <c r="K47" i="6"/>
  <c r="AH47" i="6"/>
  <c r="CB47" i="6"/>
  <c r="AX47" i="6"/>
  <c r="BL47" i="6" s="1"/>
  <c r="BJ47" i="6"/>
  <c r="BX47" i="6" s="1"/>
  <c r="BA47" i="6"/>
  <c r="BO47" i="6" s="1"/>
  <c r="BG47" i="6"/>
  <c r="BU47" i="6" s="1"/>
  <c r="AR47" i="6"/>
  <c r="BF47" i="6" s="1"/>
  <c r="BP47" i="6"/>
  <c r="CD47" i="6" s="1"/>
  <c r="BV47" i="6"/>
  <c r="BM47" i="6"/>
  <c r="CA47" i="6" s="1"/>
  <c r="BS47" i="6"/>
  <c r="AO47" i="6"/>
  <c r="BC47" i="6" s="1"/>
  <c r="AU47" i="6"/>
  <c r="BI47" i="6" s="1"/>
  <c r="AL47" i="6"/>
  <c r="AZ47" i="6" s="1"/>
  <c r="AC47" i="6"/>
  <c r="AQ47" i="6" s="1"/>
  <c r="BY47" i="6"/>
  <c r="AI47" i="6"/>
  <c r="AW47" i="6" s="1"/>
  <c r="AF47" i="6"/>
  <c r="AT47" i="6" s="1"/>
  <c r="BD47" i="6"/>
  <c r="BR47" i="6" s="1"/>
  <c r="X107" i="7"/>
  <c r="X74" i="7" s="1"/>
  <c r="W107" i="7"/>
  <c r="W74" i="7" s="1"/>
  <c r="V107" i="7"/>
  <c r="V74" i="7" s="1"/>
  <c r="U107" i="7"/>
  <c r="U74" i="7" s="1"/>
  <c r="T107" i="7"/>
  <c r="T74" i="7" s="1"/>
  <c r="S107" i="7"/>
  <c r="S74" i="7" s="1"/>
  <c r="R107" i="7"/>
  <c r="R74" i="7" s="1"/>
  <c r="Q107" i="7"/>
  <c r="Q74" i="7" s="1"/>
  <c r="P107" i="7"/>
  <c r="P74" i="7" s="1"/>
  <c r="O107" i="7"/>
  <c r="O74" i="7" s="1"/>
  <c r="N107" i="7"/>
  <c r="N74" i="7" s="1"/>
  <c r="M107" i="7"/>
  <c r="M74" i="7" s="1"/>
  <c r="L107" i="7"/>
  <c r="L74" i="7" s="1"/>
  <c r="K107" i="7"/>
  <c r="K74" i="7" s="1"/>
  <c r="J107" i="7"/>
  <c r="J74" i="7" s="1"/>
  <c r="D66" i="7"/>
  <c r="I107" i="7"/>
  <c r="I74" i="7" s="1"/>
  <c r="H107" i="7"/>
  <c r="H74" i="7" s="1"/>
  <c r="D65" i="7"/>
  <c r="H51" i="12" s="1"/>
  <c r="D67" i="7"/>
  <c r="D37" i="9" s="1"/>
  <c r="D14" i="9"/>
  <c r="F36" i="9"/>
  <c r="Z47" i="6"/>
  <c r="AN47" i="6" s="1"/>
  <c r="F107" i="7"/>
  <c r="AK47" i="6"/>
  <c r="D15" i="9"/>
  <c r="AH94" i="27"/>
  <c r="AH92" i="27"/>
  <c r="AH90" i="27"/>
  <c r="AH88" i="27"/>
  <c r="AH86" i="27"/>
  <c r="AH84" i="27"/>
  <c r="AH93" i="27"/>
  <c r="AH91" i="27"/>
  <c r="AH89" i="27"/>
  <c r="AH87" i="27"/>
  <c r="AH85" i="27"/>
  <c r="AJ83" i="27"/>
  <c r="AG93" i="27"/>
  <c r="AG91" i="27"/>
  <c r="AG89" i="27"/>
  <c r="AG87" i="27"/>
  <c r="AG85" i="27"/>
  <c r="AI83" i="27"/>
  <c r="AG94" i="27"/>
  <c r="AG92" i="27"/>
  <c r="AG90" i="27"/>
  <c r="AG88" i="27"/>
  <c r="AG86" i="27"/>
  <c r="AG84" i="27"/>
  <c r="M94" i="7" l="1"/>
  <c r="M97" i="7" s="1"/>
  <c r="T94" i="7"/>
  <c r="T97" i="7" s="1"/>
  <c r="P94" i="7"/>
  <c r="P97" i="7" s="1"/>
  <c r="Y94" i="7"/>
  <c r="Y97" i="7" s="1"/>
  <c r="O94" i="7"/>
  <c r="O97" i="7" s="1"/>
  <c r="W94" i="7"/>
  <c r="W97" i="7" s="1"/>
  <c r="K94" i="7"/>
  <c r="K97" i="7" s="1"/>
  <c r="G94" i="7"/>
  <c r="G97" i="7" s="1"/>
  <c r="X94" i="7"/>
  <c r="X97" i="7" s="1"/>
  <c r="I94" i="7"/>
  <c r="I97" i="7" s="1"/>
  <c r="N94" i="7"/>
  <c r="N97" i="7" s="1"/>
  <c r="Q94" i="7"/>
  <c r="Q97" i="7" s="1"/>
  <c r="S94" i="7"/>
  <c r="S97" i="7" s="1"/>
  <c r="L94" i="7"/>
  <c r="L97" i="7" s="1"/>
  <c r="R94" i="7"/>
  <c r="R97" i="7" s="1"/>
  <c r="U94" i="7"/>
  <c r="U97" i="7" s="1"/>
  <c r="V94" i="7"/>
  <c r="V97" i="7" s="1"/>
  <c r="D91" i="7"/>
  <c r="P98" i="7" s="1"/>
  <c r="P70" i="7" s="1"/>
  <c r="G71" i="7"/>
  <c r="G41" i="9" s="1"/>
  <c r="D77" i="7"/>
  <c r="D47" i="9" s="1"/>
  <c r="F71" i="7"/>
  <c r="F41" i="9" s="1"/>
  <c r="U71" i="7"/>
  <c r="U41" i="9" s="1"/>
  <c r="V71" i="7"/>
  <c r="V41" i="9" s="1"/>
  <c r="Q71" i="7"/>
  <c r="Q41" i="9" s="1"/>
  <c r="R71" i="7"/>
  <c r="R41" i="9" s="1"/>
  <c r="H71" i="7"/>
  <c r="H41" i="9" s="1"/>
  <c r="T71" i="7"/>
  <c r="T41" i="9" s="1"/>
  <c r="J71" i="7"/>
  <c r="J41" i="9" s="1"/>
  <c r="W71" i="7"/>
  <c r="W41" i="9" s="1"/>
  <c r="O71" i="7"/>
  <c r="O41" i="9" s="1"/>
  <c r="P71" i="7"/>
  <c r="P41" i="9" s="1"/>
  <c r="X71" i="7"/>
  <c r="X41" i="9" s="1"/>
  <c r="S71" i="7"/>
  <c r="S41" i="9" s="1"/>
  <c r="M71" i="7"/>
  <c r="M41" i="9" s="1"/>
  <c r="I71" i="7"/>
  <c r="I41" i="9" s="1"/>
  <c r="K71" i="7"/>
  <c r="K41" i="9" s="1"/>
  <c r="N71" i="7"/>
  <c r="N41" i="9" s="1"/>
  <c r="L71" i="7"/>
  <c r="L41" i="9" s="1"/>
  <c r="D36" i="9"/>
  <c r="G46" i="7"/>
  <c r="G18" i="7" s="1"/>
  <c r="H46" i="7"/>
  <c r="H18" i="7" s="1"/>
  <c r="H18" i="9" s="1"/>
  <c r="H26" i="9" s="1"/>
  <c r="H28" i="9" s="1"/>
  <c r="F74" i="7"/>
  <c r="F44" i="9" s="1"/>
  <c r="H53" i="12"/>
  <c r="I53" i="12" s="1"/>
  <c r="H52" i="12"/>
  <c r="H63" i="12" s="1"/>
  <c r="D35" i="9"/>
  <c r="AG11" i="42"/>
  <c r="AG24" i="42"/>
  <c r="AG18" i="42"/>
  <c r="AG16" i="42"/>
  <c r="AG17" i="42"/>
  <c r="AG27" i="42"/>
  <c r="AG28" i="42"/>
  <c r="AG15" i="42"/>
  <c r="AG26" i="42"/>
  <c r="AG21" i="42"/>
  <c r="AG12" i="42"/>
  <c r="AG20" i="42"/>
  <c r="AG10" i="42"/>
  <c r="AE28" i="42"/>
  <c r="AG9" i="42"/>
  <c r="AG14" i="42"/>
  <c r="AG19" i="42"/>
  <c r="AG25" i="42"/>
  <c r="AG22" i="42"/>
  <c r="AG13" i="42"/>
  <c r="AE14" i="42"/>
  <c r="AE22" i="42"/>
  <c r="AE13" i="42"/>
  <c r="AE9" i="42"/>
  <c r="AE12" i="42"/>
  <c r="AE19" i="42"/>
  <c r="AE11" i="42"/>
  <c r="AE10" i="42"/>
  <c r="AE20" i="42"/>
  <c r="AE16" i="42"/>
  <c r="AE15" i="42"/>
  <c r="AE26" i="42"/>
  <c r="AE25" i="42"/>
  <c r="AE21" i="42"/>
  <c r="AE24" i="42"/>
  <c r="AE18" i="42"/>
  <c r="AE17" i="42"/>
  <c r="AE23" i="42"/>
  <c r="F92" i="7"/>
  <c r="AD9" i="42"/>
  <c r="F45" i="7"/>
  <c r="F46" i="7" s="1"/>
  <c r="F94" i="7"/>
  <c r="M46" i="7"/>
  <c r="X46" i="7"/>
  <c r="L46" i="7"/>
  <c r="K46" i="7"/>
  <c r="K18" i="7" s="1"/>
  <c r="J46" i="7"/>
  <c r="J18" i="7" s="1"/>
  <c r="V46" i="7"/>
  <c r="R46" i="7"/>
  <c r="O46" i="7"/>
  <c r="W46" i="7"/>
  <c r="T46" i="7"/>
  <c r="N46" i="7"/>
  <c r="U46" i="7"/>
  <c r="I46" i="7"/>
  <c r="S46" i="7"/>
  <c r="Q46" i="7"/>
  <c r="P46" i="7"/>
  <c r="Y46" i="7"/>
  <c r="I51" i="12"/>
  <c r="X44" i="9"/>
  <c r="W44" i="9"/>
  <c r="V44" i="9"/>
  <c r="U44" i="9"/>
  <c r="T44" i="9"/>
  <c r="S44" i="9"/>
  <c r="R44" i="9"/>
  <c r="Q44" i="9"/>
  <c r="P44" i="9"/>
  <c r="O44" i="9"/>
  <c r="N44" i="9"/>
  <c r="M44" i="9"/>
  <c r="L44" i="9"/>
  <c r="K44" i="9"/>
  <c r="J44" i="9"/>
  <c r="I44" i="9"/>
  <c r="H44" i="9"/>
  <c r="AI93" i="27"/>
  <c r="AI91" i="27"/>
  <c r="AI89" i="27"/>
  <c r="AI87" i="27"/>
  <c r="AI85" i="27"/>
  <c r="AI94" i="27"/>
  <c r="AI92" i="27"/>
  <c r="AI90" i="27"/>
  <c r="AI88" i="27"/>
  <c r="AI86" i="27"/>
  <c r="AI84" i="27"/>
  <c r="AJ94" i="27"/>
  <c r="AJ92" i="27"/>
  <c r="AJ90" i="27"/>
  <c r="AJ88" i="27"/>
  <c r="AJ86" i="27"/>
  <c r="AJ84" i="27"/>
  <c r="AJ93" i="27"/>
  <c r="AJ91" i="27"/>
  <c r="AJ89" i="27"/>
  <c r="AJ87" i="27"/>
  <c r="AJ85" i="27"/>
  <c r="F22" i="9"/>
  <c r="D22" i="7"/>
  <c r="F19" i="9"/>
  <c r="D19" i="7"/>
  <c r="N98" i="7" l="1"/>
  <c r="N70" i="7" s="1"/>
  <c r="N40" i="9" s="1"/>
  <c r="N48" i="9" s="1"/>
  <c r="N50" i="9" s="1"/>
  <c r="U98" i="7"/>
  <c r="U70" i="7" s="1"/>
  <c r="U40" i="9" s="1"/>
  <c r="U48" i="9" s="1"/>
  <c r="U50" i="9" s="1"/>
  <c r="H98" i="7"/>
  <c r="H70" i="7" s="1"/>
  <c r="H40" i="9" s="1"/>
  <c r="H48" i="9" s="1"/>
  <c r="H50" i="9" s="1"/>
  <c r="R98" i="7"/>
  <c r="R70" i="7" s="1"/>
  <c r="R40" i="9" s="1"/>
  <c r="R48" i="9" s="1"/>
  <c r="R50" i="9" s="1"/>
  <c r="Y98" i="7"/>
  <c r="Y70" i="7" s="1"/>
  <c r="Y40" i="9" s="1"/>
  <c r="Y48" i="9" s="1"/>
  <c r="Y50" i="9" s="1"/>
  <c r="V98" i="7"/>
  <c r="V70" i="7" s="1"/>
  <c r="V40" i="9" s="1"/>
  <c r="V48" i="9" s="1"/>
  <c r="V50" i="9" s="1"/>
  <c r="M98" i="7"/>
  <c r="M70" i="7" s="1"/>
  <c r="M40" i="9" s="1"/>
  <c r="M48" i="9" s="1"/>
  <c r="M50" i="9" s="1"/>
  <c r="O98" i="7"/>
  <c r="O70" i="7" s="1"/>
  <c r="O40" i="9" s="1"/>
  <c r="O48" i="9" s="1"/>
  <c r="O50" i="9" s="1"/>
  <c r="T98" i="7"/>
  <c r="T70" i="7" s="1"/>
  <c r="T40" i="9" s="1"/>
  <c r="T48" i="9" s="1"/>
  <c r="T50" i="9" s="1"/>
  <c r="L98" i="7"/>
  <c r="L70" i="7" s="1"/>
  <c r="L40" i="9" s="1"/>
  <c r="L48" i="9" s="1"/>
  <c r="L50" i="9" s="1"/>
  <c r="G98" i="7"/>
  <c r="G70" i="7" s="1"/>
  <c r="G40" i="9" s="1"/>
  <c r="G48" i="9" s="1"/>
  <c r="G50" i="9" s="1"/>
  <c r="S98" i="7"/>
  <c r="S70" i="7" s="1"/>
  <c r="S40" i="9" s="1"/>
  <c r="S48" i="9" s="1"/>
  <c r="S50" i="9" s="1"/>
  <c r="W98" i="7"/>
  <c r="W70" i="7" s="1"/>
  <c r="W40" i="9" s="1"/>
  <c r="W48" i="9" s="1"/>
  <c r="W50" i="9" s="1"/>
  <c r="Q98" i="7"/>
  <c r="Q70" i="7" s="1"/>
  <c r="Q40" i="9" s="1"/>
  <c r="Q48" i="9" s="1"/>
  <c r="Q50" i="9" s="1"/>
  <c r="K98" i="7"/>
  <c r="K70" i="7" s="1"/>
  <c r="K40" i="9" s="1"/>
  <c r="K48" i="9" s="1"/>
  <c r="K50" i="9" s="1"/>
  <c r="J98" i="7"/>
  <c r="J70" i="7" s="1"/>
  <c r="J40" i="9" s="1"/>
  <c r="J48" i="9" s="1"/>
  <c r="J50" i="9" s="1"/>
  <c r="I98" i="7"/>
  <c r="I70" i="7" s="1"/>
  <c r="I40" i="9" s="1"/>
  <c r="I48" i="9" s="1"/>
  <c r="I50" i="9" s="1"/>
  <c r="X98" i="7"/>
  <c r="X70" i="7" s="1"/>
  <c r="X40" i="9" s="1"/>
  <c r="X48" i="9" s="1"/>
  <c r="X50" i="9" s="1"/>
  <c r="P40" i="9"/>
  <c r="P48" i="9" s="1"/>
  <c r="P50" i="9" s="1"/>
  <c r="X18" i="7"/>
  <c r="X18" i="9" s="1"/>
  <c r="X26" i="9" s="1"/>
  <c r="X28" i="9" s="1"/>
  <c r="I18" i="7"/>
  <c r="I18" i="9" s="1"/>
  <c r="I26" i="9" s="1"/>
  <c r="I28" i="9" s="1"/>
  <c r="M18" i="7"/>
  <c r="M18" i="9" s="1"/>
  <c r="M26" i="9" s="1"/>
  <c r="M28" i="9" s="1"/>
  <c r="T18" i="7"/>
  <c r="T18" i="9" s="1"/>
  <c r="T26" i="9" s="1"/>
  <c r="T28" i="9" s="1"/>
  <c r="W18" i="7"/>
  <c r="W18" i="9" s="1"/>
  <c r="W26" i="9" s="1"/>
  <c r="W28" i="9" s="1"/>
  <c r="U18" i="7"/>
  <c r="U18" i="9" s="1"/>
  <c r="U26" i="9" s="1"/>
  <c r="U28" i="9" s="1"/>
  <c r="O18" i="7"/>
  <c r="O18" i="9" s="1"/>
  <c r="O26" i="9" s="1"/>
  <c r="O28" i="9" s="1"/>
  <c r="R18" i="7"/>
  <c r="R18" i="9" s="1"/>
  <c r="R26" i="9" s="1"/>
  <c r="R28" i="9" s="1"/>
  <c r="L18" i="7"/>
  <c r="L18" i="9" s="1"/>
  <c r="L26" i="9" s="1"/>
  <c r="L28" i="9" s="1"/>
  <c r="N18" i="7"/>
  <c r="N18" i="9" s="1"/>
  <c r="N26" i="9" s="1"/>
  <c r="N28" i="9" s="1"/>
  <c r="V18" i="7"/>
  <c r="V18" i="9" s="1"/>
  <c r="V26" i="9" s="1"/>
  <c r="V28" i="9" s="1"/>
  <c r="Y18" i="7"/>
  <c r="Y18" i="9" s="1"/>
  <c r="Y26" i="9" s="1"/>
  <c r="Y28" i="9" s="1"/>
  <c r="P18" i="7"/>
  <c r="P18" i="9" s="1"/>
  <c r="P26" i="9" s="1"/>
  <c r="P28" i="9" s="1"/>
  <c r="J18" i="9"/>
  <c r="J26" i="9" s="1"/>
  <c r="J28" i="9" s="1"/>
  <c r="Q18" i="7"/>
  <c r="Q18" i="9" s="1"/>
  <c r="Q26" i="9" s="1"/>
  <c r="Q28" i="9" s="1"/>
  <c r="K18" i="9"/>
  <c r="K26" i="9" s="1"/>
  <c r="K28" i="9" s="1"/>
  <c r="S18" i="7"/>
  <c r="S18" i="9" s="1"/>
  <c r="S26" i="9" s="1"/>
  <c r="S28" i="9" s="1"/>
  <c r="G18" i="9"/>
  <c r="G26" i="9" s="1"/>
  <c r="G28" i="9" s="1"/>
  <c r="F18" i="7"/>
  <c r="F97" i="7"/>
  <c r="F98" i="7" s="1"/>
  <c r="F70" i="7" s="1"/>
  <c r="I52" i="12"/>
  <c r="I63" i="12"/>
  <c r="D71" i="7"/>
  <c r="D41" i="9" s="1"/>
  <c r="D74" i="7"/>
  <c r="D44" i="9" s="1"/>
  <c r="D19" i="9"/>
  <c r="D22" i="9"/>
  <c r="D18" i="7" l="1"/>
  <c r="F40" i="9"/>
  <c r="F18" i="9"/>
  <c r="H57" i="12"/>
  <c r="I57" i="12" s="1"/>
  <c r="H60" i="12"/>
  <c r="I60" i="12" s="1"/>
  <c r="F48" i="9" l="1"/>
  <c r="F50" i="9" s="1"/>
  <c r="F26" i="9"/>
  <c r="F28" i="9" s="1"/>
  <c r="D70" i="7"/>
  <c r="D40" i="9" s="1"/>
  <c r="D48" i="9" s="1"/>
  <c r="D50" i="9" s="1"/>
  <c r="H56" i="12" l="1"/>
  <c r="I56" i="12" s="1"/>
  <c r="D18" i="9"/>
  <c r="D26" i="9" s="1"/>
  <c r="D2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 Ortiz García</author>
    <author>m.ortiz</author>
  </authors>
  <commentList>
    <comment ref="G18" authorId="0" shapeId="0" xr:uid="{72D5B368-F6CE-4FCA-AE40-AD9076508FDB}">
      <text>
        <r>
          <rPr>
            <sz val="8"/>
            <color indexed="81"/>
            <rFont val="Tahoma"/>
            <family val="2"/>
          </rPr>
          <t>Si no se usa la función, regresar esta celda a su valor original ( _ ).</t>
        </r>
      </text>
    </comment>
    <comment ref="F19" authorId="0" shapeId="0" xr:uid="{2C043DFA-BFDE-4572-A81A-882E96E20D63}">
      <text>
        <r>
          <rPr>
            <sz val="8"/>
            <color indexed="81"/>
            <rFont val="Tahoma"/>
            <family val="2"/>
          </rPr>
          <t>Dato redondeado</t>
        </r>
      </text>
    </comment>
    <comment ref="G19" authorId="0" shapeId="0" xr:uid="{2EC63A72-4108-44F0-9560-9746A1A8CE7D}">
      <text>
        <r>
          <rPr>
            <sz val="9"/>
            <color indexed="81"/>
            <rFont val="Tahoma"/>
            <family val="2"/>
          </rPr>
          <t>Si no se usa la función, regresar esta celda a su valor original (  ).</t>
        </r>
      </text>
    </comment>
    <comment ref="D34" authorId="1" shapeId="0" xr:uid="{ABFD5E3D-A73A-4032-AACE-5AD618FF8C40}">
      <text>
        <r>
          <rPr>
            <sz val="9"/>
            <color indexed="81"/>
            <rFont val="Tahoma"/>
            <family val="2"/>
          </rPr>
          <t>- Lámina engargolada:
    Power Clamp Mini
    Power Clamp Std
- Lámina trapezoidal:
    Solar Fastener
- Teja:
    3S Tile Hook
- TPO:
   OMG PowerGrip Plus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<sst xmlns="http://schemas.openxmlformats.org/spreadsheetml/2006/main" count="78397" uniqueCount="1219">
  <si>
    <t>K2 SYSTEMS
TILT SYSTEMS CALCULATOR</t>
  </si>
  <si>
    <t>RANGO DE ÁNGULOS POR SISTEMA</t>
  </si>
  <si>
    <t>MAPA DE VIENTOS DE MÉXICO, TR 50, CFE 2020</t>
  </si>
  <si>
    <t>Sistema</t>
  </si>
  <si>
    <t>Ángulo mínimo</t>
  </si>
  <si>
    <t>Ángulo máximo</t>
  </si>
  <si>
    <t>Thermal Exp Max</t>
  </si>
  <si>
    <t>Tilt Up 1 Fila</t>
  </si>
  <si>
    <t>IF($D$37="Recomendación",SWITCH($L$10,"P",$D$39,"L",$D$40),SWITCH($L$10,"P",$G$39,"L",$G$40))</t>
  </si>
  <si>
    <t>Tilt Up 2 Filas</t>
  </si>
  <si>
    <t>IF($D$35="Si",$P$4,IF($D$37="Recomendación",SWITCH($O$10,"P",$D$39,"L",$D$40),SWITCH($O$10,"P",$G$39,"L",$G$40)))</t>
  </si>
  <si>
    <t>Tilt Up 2 Filas Ground Mount</t>
  </si>
  <si>
    <t>Tilt Up 1 Fila Levantado</t>
  </si>
  <si>
    <t>Si</t>
  </si>
  <si>
    <t>No</t>
  </si>
  <si>
    <t>km_h</t>
  </si>
  <si>
    <t>_</t>
  </si>
  <si>
    <t>mph</t>
  </si>
  <si>
    <t>CR 48-X</t>
  </si>
  <si>
    <t>CR 48-XL</t>
  </si>
  <si>
    <t>Ángulo</t>
  </si>
  <si>
    <t>Filas</t>
  </si>
  <si>
    <t>P</t>
  </si>
  <si>
    <t>L</t>
  </si>
  <si>
    <t>Código</t>
  </si>
  <si>
    <t>Datos del Proyecto</t>
  </si>
  <si>
    <t>Selecciona el Sistema de montaje</t>
  </si>
  <si>
    <t>Tilt Up 2 Filas Levantado</t>
  </si>
  <si>
    <t>Tilt_Up_1_Fila</t>
  </si>
  <si>
    <t>Proyecto</t>
  </si>
  <si>
    <t>Simple_Tilt</t>
  </si>
  <si>
    <t>Simple Tilt</t>
  </si>
  <si>
    <t>0, 8, 16, 24</t>
  </si>
  <si>
    <t>Tilt_Up_2_Filas</t>
  </si>
  <si>
    <t>Contacto</t>
  </si>
  <si>
    <t>Tilt_Up_2_Filas_GM</t>
  </si>
  <si>
    <t>GM</t>
  </si>
  <si>
    <t>Teléfono</t>
  </si>
  <si>
    <t>Orientación</t>
  </si>
  <si>
    <t>EXPOSICIÓN A VIENTOS DEL TERRENO</t>
  </si>
  <si>
    <t>Tilt_Up_1_Fila_Levantado</t>
  </si>
  <si>
    <t>R</t>
  </si>
  <si>
    <t>e-mail</t>
  </si>
  <si>
    <t>Inclinación</t>
  </si>
  <si>
    <t>Sin obstrucciones</t>
  </si>
  <si>
    <t>Tilt_Up_2_Filas_Levantado</t>
  </si>
  <si>
    <t>Modo experto OFF</t>
  </si>
  <si>
    <t>Estado_Ciudad</t>
  </si>
  <si>
    <t>Levantado al frente</t>
  </si>
  <si>
    <t>Pocas obstrucciones</t>
  </si>
  <si>
    <t>S</t>
  </si>
  <si>
    <t>Características del panel</t>
  </si>
  <si>
    <t>Obstrucciones de 3 a 5 m. de alto</t>
  </si>
  <si>
    <t>Capacidad</t>
  </si>
  <si>
    <t>Lado largo</t>
  </si>
  <si>
    <t>Tipos de Arreglos</t>
  </si>
  <si>
    <t>Obstrucciones de 10 m. o más de alto</t>
  </si>
  <si>
    <t>Celdas</t>
  </si>
  <si>
    <t>Lado corto</t>
  </si>
  <si>
    <t># Arreglo</t>
  </si>
  <si>
    <t>Cant.</t>
  </si>
  <si>
    <t>Config.</t>
  </si>
  <si>
    <t>Zona de agarre</t>
  </si>
  <si>
    <t>ZONAS DEL TECHO</t>
  </si>
  <si>
    <t>Información del sitio de instalación</t>
  </si>
  <si>
    <t xml:space="preserve">Espacio Central </t>
  </si>
  <si>
    <t>Edo. / Cd.</t>
  </si>
  <si>
    <t>Jalisco  / Guadalajara</t>
  </si>
  <si>
    <t>Espacio Lateral</t>
  </si>
  <si>
    <t>Latitud:</t>
  </si>
  <si>
    <t>Longitud:</t>
  </si>
  <si>
    <t>Espacio de las esquinas</t>
  </si>
  <si>
    <t>Zona Sísmica</t>
  </si>
  <si>
    <t>Altitud:</t>
  </si>
  <si>
    <t>Carga de nieve:</t>
  </si>
  <si>
    <t>Información del edificio</t>
  </si>
  <si>
    <t>Exp. Terreno</t>
  </si>
  <si>
    <t>Exposición a Vientos</t>
  </si>
  <si>
    <t>Zona del techo:</t>
  </si>
  <si>
    <t>Inclinación del Techo</t>
  </si>
  <si>
    <t>Información del proyecto</t>
  </si>
  <si>
    <t>Microinversor</t>
  </si>
  <si>
    <t>Cantidad de módulos por microinversor</t>
  </si>
  <si>
    <t>Modelo CrossRail</t>
  </si>
  <si>
    <t>CR 48-X 4.7 m. (MX)</t>
  </si>
  <si>
    <t>Sistema de aterrizado</t>
  </si>
  <si>
    <t>K2 Ground Lug</t>
  </si>
  <si>
    <t>Clamp final</t>
  </si>
  <si>
    <t>K2 Cross Clamp, 30-45</t>
  </si>
  <si>
    <t>Clamp medio</t>
  </si>
  <si>
    <t xml:space="preserve"> K2 Cross Clamp, 30-45</t>
  </si>
  <si>
    <t>Accesorio de anclaje</t>
  </si>
  <si>
    <t>-</t>
  </si>
  <si>
    <t>Dist. entre patas def.</t>
  </si>
  <si>
    <t>Cant. de Paneles</t>
  </si>
  <si>
    <t>Expansión térmica</t>
  </si>
  <si>
    <t>Máxima distancia</t>
  </si>
  <si>
    <t>Wp</t>
  </si>
  <si>
    <t>Límite de columnas recomendado</t>
  </si>
  <si>
    <t>Límite de columnas máximo</t>
  </si>
  <si>
    <t>Sumar BOM</t>
  </si>
  <si>
    <t>Portrait</t>
  </si>
  <si>
    <t>Wp Total</t>
  </si>
  <si>
    <t>Total</t>
  </si>
  <si>
    <t>EXPANSIÓN TÉRMICA</t>
  </si>
  <si>
    <t>Landscape</t>
  </si>
  <si>
    <t>¿Mismo ángulo?</t>
  </si>
  <si>
    <t xml:space="preserve">¿Misma orientación? </t>
  </si>
  <si>
    <t>P/L</t>
  </si>
  <si>
    <t>Mismo riel</t>
  </si>
  <si>
    <t>Perfil</t>
  </si>
  <si>
    <t>CR 48-X 4.6 m. (MX)</t>
  </si>
  <si>
    <t>CR 48-X 4.27 m. (MX)</t>
  </si>
  <si>
    <t>Longitud</t>
  </si>
  <si>
    <t>PN</t>
  </si>
  <si>
    <t>Description</t>
  </si>
  <si>
    <t>Levantado al Frente</t>
  </si>
  <si>
    <t>Part Number</t>
  </si>
  <si>
    <t>Notes</t>
  </si>
  <si>
    <t>Package QTY</t>
  </si>
  <si>
    <t>Able to select</t>
  </si>
  <si>
    <t>Rail Profile</t>
  </si>
  <si>
    <t>Length (m.)</t>
  </si>
  <si>
    <t>Name note</t>
  </si>
  <si>
    <t>Name Selection</t>
  </si>
  <si>
    <t>Available Products</t>
  </si>
  <si>
    <t>CrossRail 44-X 166'', Mill</t>
  </si>
  <si>
    <t>LATAM</t>
  </si>
  <si>
    <t>New Product</t>
  </si>
  <si>
    <t>44-X</t>
  </si>
  <si>
    <t>CrossRail 44-X 180'', Mill</t>
  </si>
  <si>
    <t>(LATAM)</t>
  </si>
  <si>
    <t>CrossRail 48-X 166'', Mill</t>
  </si>
  <si>
    <t>48-X</t>
  </si>
  <si>
    <t>OBS CrossRail 48-X 180'', Mill</t>
  </si>
  <si>
    <t>CrossRail 48-XL 166'', Mill</t>
  </si>
  <si>
    <t>48-XL</t>
  </si>
  <si>
    <t>CrossRail 48-X, 4.22m Rail, Mill</t>
  </si>
  <si>
    <t>MX</t>
  </si>
  <si>
    <t>CrossRail 48-X, 4.27m Rail, Mill</t>
  </si>
  <si>
    <t>(MX)</t>
  </si>
  <si>
    <t>CrossRail 48-X, 4.60m Rail, Mill</t>
  </si>
  <si>
    <t>CrossRail 48-X, 4.70m, Mill</t>
  </si>
  <si>
    <t>CrossRail 44-X Max 4.70m, Mill</t>
  </si>
  <si>
    <t>4000019-E</t>
  </si>
  <si>
    <t>DSC</t>
  </si>
  <si>
    <t>4000021-E</t>
  </si>
  <si>
    <t>CrossRail 44-X 166'', Dark</t>
  </si>
  <si>
    <t>CrossRail 44-X 86'', Mill</t>
  </si>
  <si>
    <t>CrossRail 44-X 180'', Dark</t>
  </si>
  <si>
    <t>CrossRail 44-X Max 4.60m Rail Mill</t>
  </si>
  <si>
    <t>Max (MX)</t>
  </si>
  <si>
    <t>CrossRail 48-X 166'', Dark</t>
  </si>
  <si>
    <t>Crossrail 48-X 180", Dark</t>
  </si>
  <si>
    <t>CrossRail 48-XL 166'', Dark</t>
  </si>
  <si>
    <t xml:space="preserve">CrossRail 44-X 185'', Mill </t>
  </si>
  <si>
    <t>CR 44-X 4.70 m. (LATAM)</t>
  </si>
  <si>
    <t>CrossRail 48-X 172'', Mill</t>
  </si>
  <si>
    <t>CR 48-X 4.37 m. (LATAM)</t>
  </si>
  <si>
    <t>CrossRail 80 168" Rail Mill</t>
  </si>
  <si>
    <t>80 168" Rail</t>
  </si>
  <si>
    <t>Rail Connector CR 44-X, Set, Mill</t>
  </si>
  <si>
    <t>Rail connector</t>
  </si>
  <si>
    <t>Rail Connector CR 44-X, Set, Dark</t>
  </si>
  <si>
    <t>RailConn CR 48-X,48-XL Struct Set, Mill</t>
  </si>
  <si>
    <t>RailConn CR 48-X,48-XL Struct Set, Dark</t>
  </si>
  <si>
    <t>Rail Connector UL 2703 Set, CR80, Mill</t>
  </si>
  <si>
    <t>CR80</t>
  </si>
  <si>
    <t>EndCap, Black, CR44-X</t>
  </si>
  <si>
    <t>End Cap</t>
  </si>
  <si>
    <t>DSC CR EndCap, Black, CR 48-X,48-XL</t>
  </si>
  <si>
    <t>CrossRail Flat EndCap, CR 48-X,48-XL</t>
  </si>
  <si>
    <t>EndCap, Black, CR80</t>
  </si>
  <si>
    <t>CrossRail 3" Black Sleeve 48-X,48-XL</t>
  </si>
  <si>
    <t>EverFlash eComp Kit, Silver</t>
  </si>
  <si>
    <t>EverFlash eComp Kit, Black</t>
  </si>
  <si>
    <t>EverFlash eComp Kit, Mill LF, Dark Flash</t>
  </si>
  <si>
    <t>Tile Hook 3S Wide Base w/Hardware</t>
  </si>
  <si>
    <t>Tile Hook 3S</t>
  </si>
  <si>
    <t>L-Foot Slotted Set, Mill</t>
  </si>
  <si>
    <t>L-Foot Slotted Set, Dark</t>
  </si>
  <si>
    <t>T-Foot X 6” Kit, Mill</t>
  </si>
  <si>
    <t>T-Foot</t>
  </si>
  <si>
    <t>Standing Seam PowerClamp Mini, Set</t>
  </si>
  <si>
    <t>Power Clamp Mini</t>
  </si>
  <si>
    <t>Standing Seam PowerClamp Standard, Set</t>
  </si>
  <si>
    <t>Power Clamp Std</t>
  </si>
  <si>
    <t>Solar Fastener 8mm, length 85 mm</t>
  </si>
  <si>
    <t>Solar Fastener 85 mm</t>
  </si>
  <si>
    <t>Solar Fastener 8mm, length 155 mm</t>
  </si>
  <si>
    <t>Solar Fastener 155 mm</t>
  </si>
  <si>
    <t>CrossRail HangerBolt M10x200</t>
  </si>
  <si>
    <t>Hanger Bolt 200 mm</t>
  </si>
  <si>
    <t>SPO EcoFasten Eco 65 Kit, No Deck Screws</t>
  </si>
  <si>
    <t>Project</t>
  </si>
  <si>
    <t>EcoFasten</t>
  </si>
  <si>
    <t>SPO OMG PowerGrip Plus, No Deck Screws</t>
  </si>
  <si>
    <t>OMG PowerGrip Plus</t>
  </si>
  <si>
    <t>SPO OMG PowerGrip Std, No Deck Screws</t>
  </si>
  <si>
    <t>OMG PowerGrip Std</t>
  </si>
  <si>
    <t>4000601-H</t>
  </si>
  <si>
    <t>CR MC Silver, 30-47mm, 13mm Hex</t>
  </si>
  <si>
    <t>New Hex Head (Wire Management Feature)</t>
  </si>
  <si>
    <t>30-47mm</t>
  </si>
  <si>
    <t>Mid Clamp 30-47</t>
  </si>
  <si>
    <t>K2 Cross Clamp Set, Mill</t>
  </si>
  <si>
    <t>30-47mm, Shared</t>
  </si>
  <si>
    <t>4000602-H</t>
  </si>
  <si>
    <t>CR MC Dark, 30-47mm, 13mm Hex</t>
  </si>
  <si>
    <t>DSC CR MC Dark, 30-47mm, SRL 30-42mm</t>
  </si>
  <si>
    <t>CR MC Silver, 30-40mm, 13mm Hex</t>
  </si>
  <si>
    <t>30-40mm</t>
  </si>
  <si>
    <t>CR MC Dark, 30-40mm, 13mm Hex</t>
  </si>
  <si>
    <t>40-47mm</t>
  </si>
  <si>
    <t>CR MC Dark, 40-47mm, 13mm Hex</t>
  </si>
  <si>
    <t>4000688-H</t>
  </si>
  <si>
    <t>CR MC Silver, 40-50mm, 13mm Hex</t>
  </si>
  <si>
    <t>40-50mm</t>
  </si>
  <si>
    <t>4000689-H</t>
  </si>
  <si>
    <t>CR MC Dark, 40-50mm, 13mm Hex</t>
  </si>
  <si>
    <t xml:space="preserve">K2 Mid Clamp Set, Mill </t>
  </si>
  <si>
    <t>K2 Mid Clamp 27-40</t>
  </si>
  <si>
    <t>Mid Clamp XS, Set</t>
  </si>
  <si>
    <t xml:space="preserve">(50 mm) </t>
  </si>
  <si>
    <t>DOME MC Silver, SS UL2703+ 34-39mm</t>
  </si>
  <si>
    <t>MC</t>
  </si>
  <si>
    <t>DOME MC Silver, SS UL2703+ 40-44mm</t>
  </si>
  <si>
    <t>CR EC Silver, 33-50mm, Shared RL 33-45mm</t>
  </si>
  <si>
    <t>EC</t>
  </si>
  <si>
    <t>End Clamp 33-50</t>
  </si>
  <si>
    <t>CR EC Silver, 33-40mm</t>
  </si>
  <si>
    <t>CR EC Dark, 30-50mm, Shared RL 30-45mm</t>
  </si>
  <si>
    <t>4000050-B</t>
  </si>
  <si>
    <t xml:space="preserve">Yeti Clamp 2.0, Set </t>
  </si>
  <si>
    <t>HEC</t>
  </si>
  <si>
    <t>Yeti Clamp 2.0, 30-50 mm</t>
  </si>
  <si>
    <t>CR EC Silver, Shared RL 40-50mm</t>
  </si>
  <si>
    <t>Allen Bolt Hardware</t>
  </si>
  <si>
    <t>CR EC Dark, Shared RL 40-50mm</t>
  </si>
  <si>
    <t>CR EC Dark, 30-40mm</t>
  </si>
  <si>
    <t>CR EC Silver, 40-47mm</t>
  </si>
  <si>
    <t>CrossRail EC Dark, AL 32-33mm</t>
  </si>
  <si>
    <t>(50 mm)</t>
  </si>
  <si>
    <t>End Clamp 32-33</t>
  </si>
  <si>
    <t>CrossRail EC Dark, AL 34-36mm</t>
  </si>
  <si>
    <t>End Clamp 34-36</t>
  </si>
  <si>
    <t>CrossRail EC Dark, AL 37-38mm</t>
  </si>
  <si>
    <t>End Clamp 37-38</t>
  </si>
  <si>
    <t>CrossRail EC Dark, AL 39-41mm</t>
  </si>
  <si>
    <t>End Clamp 39-41</t>
  </si>
  <si>
    <t>CrossRail EC Silver, AL 32-33mm</t>
  </si>
  <si>
    <t>CrossRail EC Silver, AL 34-36mm</t>
  </si>
  <si>
    <t>CrossRail EC Silver, AL 37-38mm</t>
  </si>
  <si>
    <t>CrossRail EC Silver, AL 39-41mm</t>
  </si>
  <si>
    <t>CrossRail EC Silver, AL 42-44mm</t>
  </si>
  <si>
    <t>End Clamp 42-44</t>
  </si>
  <si>
    <t>CrossRail EC Dark, AL 42-44mm</t>
  </si>
  <si>
    <t>CrossRail EC Silver, AL 45-47mm</t>
  </si>
  <si>
    <t>End Clamp 45-47</t>
  </si>
  <si>
    <t>CrossRail EC Dark, AL 48mm</t>
  </si>
  <si>
    <t>End Clamp 48</t>
  </si>
  <si>
    <t>CrossRail EC Silver, AL 49-50mm</t>
  </si>
  <si>
    <t>End Clamp 49-50</t>
  </si>
  <si>
    <t>CrossRail EC Dark, AL 49-50mm</t>
  </si>
  <si>
    <t>WEEB Clip BMC, CR48, XR, DOME</t>
  </si>
  <si>
    <t>EC - Acc</t>
  </si>
  <si>
    <t>OBS Everest Ground Lug, Set</t>
  </si>
  <si>
    <t xml:space="preserve">New Hex Head </t>
  </si>
  <si>
    <t>Everest</t>
  </si>
  <si>
    <t>4000006-H</t>
  </si>
  <si>
    <t>Everest Ground Lug, 13mm Hex Set</t>
  </si>
  <si>
    <t>13mm</t>
  </si>
  <si>
    <t>OBS Micro, Optimizer &amp; Accs Mounting Kit</t>
  </si>
  <si>
    <t>Micro</t>
  </si>
  <si>
    <t>4000629-H</t>
  </si>
  <si>
    <t>CR Micro inverter &amp; OPT, 13mm Hex Kit</t>
  </si>
  <si>
    <t>MLPE, Module Frame Mount, Kit</t>
  </si>
  <si>
    <t>Module</t>
  </si>
  <si>
    <t>Wire Management Clip, Omega, Black</t>
  </si>
  <si>
    <t>Management</t>
  </si>
  <si>
    <t>Wire Management Clip, TC</t>
  </si>
  <si>
    <t>HEYClip SunRunner Cable Clip SS, S6404</t>
  </si>
  <si>
    <t>SunRunner</t>
  </si>
  <si>
    <t>13x25mm Bonding T-Bolt Kit</t>
  </si>
  <si>
    <t>13x25mm</t>
  </si>
  <si>
    <t>13x25mm T-Bolt Kit</t>
  </si>
  <si>
    <t>WL 10.3 HDW/Bonding T-Bolt 1/2" 20mm</t>
  </si>
  <si>
    <t>10.3 HDW</t>
  </si>
  <si>
    <t>T-Bolt 28/15 M10x25 SS, CR48/80</t>
  </si>
  <si>
    <t>28/15 M10x</t>
  </si>
  <si>
    <t>Hex Flange Nut Serr, SS, M10, 1/2"Socket</t>
  </si>
  <si>
    <t>CrossRail 48 168" , Mill</t>
  </si>
  <si>
    <t>48 168" , Mill</t>
  </si>
  <si>
    <t>RailConn CR48 2-Bolt Set, UL2703, Mill</t>
  </si>
  <si>
    <t>Rail Connector UL 2703 Set, CR48, Dark</t>
  </si>
  <si>
    <t>2703 Set</t>
  </si>
  <si>
    <t>Rail Connector UL 2703 Set, CR80, Dark</t>
  </si>
  <si>
    <t>Diagrama</t>
  </si>
  <si>
    <t>Imagen</t>
  </si>
  <si>
    <t>1P</t>
  </si>
  <si>
    <t>1L</t>
  </si>
  <si>
    <t>1RP</t>
  </si>
  <si>
    <t>1RL</t>
  </si>
  <si>
    <t>2P</t>
  </si>
  <si>
    <t>2L</t>
  </si>
  <si>
    <t>2RP</t>
  </si>
  <si>
    <t>2RL</t>
  </si>
  <si>
    <t>1SP</t>
  </si>
  <si>
    <t>1SL</t>
  </si>
  <si>
    <t>2GMP</t>
  </si>
  <si>
    <t>2GML</t>
  </si>
  <si>
    <t>Master span locker</t>
  </si>
  <si>
    <t>Código Eng 1</t>
  </si>
  <si>
    <t>Orientación?</t>
  </si>
  <si>
    <t>Ángulo de inclinación I.</t>
  </si>
  <si>
    <t>Distancia entre apoyos</t>
  </si>
  <si>
    <t>Lado del riel</t>
  </si>
  <si>
    <t>Riel Norte - Sur</t>
  </si>
  <si>
    <t>Dist. Soporte N-S 1</t>
  </si>
  <si>
    <t>Dist. Soporte N-S 2</t>
  </si>
  <si>
    <t>Cant. Patas</t>
  </si>
  <si>
    <t>Pata frontal</t>
  </si>
  <si>
    <t>de</t>
  </si>
  <si>
    <t>a</t>
  </si>
  <si>
    <t>Dist Riel E-O</t>
  </si>
  <si>
    <t>Dist. Agarre al módulo</t>
  </si>
  <si>
    <t>Largo del módulo</t>
  </si>
  <si>
    <t>Altura máxima</t>
  </si>
  <si>
    <t>Long. Tirante N-S</t>
  </si>
  <si>
    <t>Tirante E-O</t>
  </si>
  <si>
    <t>Espacio entre filas</t>
  </si>
  <si>
    <t>Activo</t>
  </si>
  <si>
    <t>No. Rows</t>
  </si>
  <si>
    <t>Span</t>
  </si>
  <si>
    <t>A (m.)</t>
  </si>
  <si>
    <t>LG 1 (m.)</t>
  </si>
  <si>
    <t>LG 2 (m.)</t>
  </si>
  <si>
    <t>B</t>
  </si>
  <si>
    <t>B0 (m.)</t>
  </si>
  <si>
    <t>B1 (m.)</t>
  </si>
  <si>
    <t>B2 (m.)</t>
  </si>
  <si>
    <t>B3 (m.)</t>
  </si>
  <si>
    <t>C1 (m.)</t>
  </si>
  <si>
    <t>C2 (m.)</t>
  </si>
  <si>
    <t>C3 (m.)</t>
  </si>
  <si>
    <t>D (m.)</t>
  </si>
  <si>
    <t>D' (m.)</t>
  </si>
  <si>
    <t>E (m.)</t>
  </si>
  <si>
    <t>F (m.)</t>
  </si>
  <si>
    <t>G (m.)</t>
  </si>
  <si>
    <t>H0 (B0)</t>
  </si>
  <si>
    <t>H1 (B1)</t>
  </si>
  <si>
    <t>H2 (B2)</t>
  </si>
  <si>
    <t>H3 (B3)</t>
  </si>
  <si>
    <t>J (m.)</t>
  </si>
  <si>
    <t>Uplift (kg.)</t>
  </si>
  <si>
    <t>Downforce (kg.)</t>
  </si>
  <si>
    <t>Shear (kg.)</t>
  </si>
  <si>
    <t>Leyenda Reacciones</t>
  </si>
  <si>
    <t>Nombre del sistema</t>
  </si>
  <si>
    <t>Tirante frontal</t>
  </si>
  <si>
    <t>Tirante trasero</t>
  </si>
  <si>
    <t>Riel E-O (L/P)</t>
  </si>
  <si>
    <t>Calc. Tirante 1</t>
  </si>
  <si>
    <t>Calc. Tirante 2</t>
  </si>
  <si>
    <t>Tilt Up 1 Fila Portrait</t>
  </si>
  <si>
    <t>Tilt Up 1 Fila Landscape</t>
  </si>
  <si>
    <t>Tilt Up 1 Fila Levantado Portrait</t>
  </si>
  <si>
    <t>Tilt Up 1 Fila Levantado Landscape</t>
  </si>
  <si>
    <t>Reacciones máximas en cada punto de apoyo</t>
  </si>
  <si>
    <t>Tilt Up 2 Filas Portrait</t>
  </si>
  <si>
    <t>Tilt Up 2 Filas Landscape</t>
  </si>
  <si>
    <t>Tilt Up 2 Filas Ground Mount Portrait</t>
  </si>
  <si>
    <t>Tilt Up 2 Filas Ground Mount Landscape</t>
  </si>
  <si>
    <t>Tilt Up 2 Filas Levantado Portrait</t>
  </si>
  <si>
    <t>Tilt Up 2 Filas Levantado Landscape</t>
  </si>
  <si>
    <t>Simple Tilt Portrait</t>
  </si>
  <si>
    <t>Simple Tilt Landscape</t>
  </si>
  <si>
    <t>Código Eng 2</t>
  </si>
  <si>
    <t>Tilt Systems Family</t>
  </si>
  <si>
    <t>Lookup Parameters for Raised</t>
  </si>
  <si>
    <t>Data Entered by Customer</t>
  </si>
  <si>
    <t>Raised 1R</t>
  </si>
  <si>
    <t>Single Row</t>
  </si>
  <si>
    <t>Double Row</t>
  </si>
  <si>
    <t>Raised 2R</t>
  </si>
  <si>
    <t>Double Row GM</t>
  </si>
  <si>
    <t>Windspeed</t>
  </si>
  <si>
    <t>Cells</t>
  </si>
  <si>
    <t>Sheet to look in</t>
  </si>
  <si>
    <t>DR</t>
  </si>
  <si>
    <t>ST-72-A</t>
  </si>
  <si>
    <t>DR-GM</t>
  </si>
  <si>
    <t>R-1R</t>
  </si>
  <si>
    <t>SR</t>
  </si>
  <si>
    <t>R2R</t>
  </si>
  <si>
    <t>1ST</t>
  </si>
  <si>
    <t>DR GM</t>
  </si>
  <si>
    <t>Category</t>
  </si>
  <si>
    <t>Row to Start</t>
  </si>
  <si>
    <t>Column to Start</t>
  </si>
  <si>
    <t>Column to add</t>
  </si>
  <si>
    <t>Tilt Config 1</t>
  </si>
  <si>
    <t>Rows to Start</t>
  </si>
  <si>
    <t>Tilt Config 2</t>
  </si>
  <si>
    <t>Rail</t>
  </si>
  <si>
    <t>Rows to Add</t>
  </si>
  <si>
    <t>Column to Add</t>
  </si>
  <si>
    <t>Roof Tilt</t>
  </si>
  <si>
    <t>Roof Zone</t>
  </si>
  <si>
    <t>Snow Load</t>
  </si>
  <si>
    <t>Data from City table</t>
  </si>
  <si>
    <t>Seismic Zone</t>
  </si>
  <si>
    <t>Columns to Start</t>
  </si>
  <si>
    <t>Altitude</t>
  </si>
  <si>
    <t>Columns to Add</t>
  </si>
  <si>
    <t>Config 1</t>
  </si>
  <si>
    <t>Config 2</t>
  </si>
  <si>
    <t>Row to Look for</t>
  </si>
  <si>
    <t>Column to Look for</t>
  </si>
  <si>
    <t>Uplift</t>
  </si>
  <si>
    <t>Downforce</t>
  </si>
  <si>
    <t>Shear</t>
  </si>
  <si>
    <t xml:space="preserve">Roof + Tilt 1 </t>
  </si>
  <si>
    <t>Seismic</t>
  </si>
  <si>
    <t>Roof + Tilt 2</t>
  </si>
  <si>
    <t>A</t>
  </si>
  <si>
    <t>C</t>
  </si>
  <si>
    <t>D</t>
  </si>
  <si>
    <t>Girder Span</t>
  </si>
  <si>
    <t>Exposure</t>
  </si>
  <si>
    <t>*0.453592</t>
  </si>
  <si>
    <t>Roof Angle</t>
  </si>
  <si>
    <t>Exposure Category</t>
  </si>
  <si>
    <t>Tilt Angle</t>
  </si>
  <si>
    <t>0-7</t>
  </si>
  <si>
    <t>7-10</t>
  </si>
  <si>
    <t>10-15</t>
  </si>
  <si>
    <t>15-20</t>
  </si>
  <si>
    <t>20-25</t>
  </si>
  <si>
    <t>25-35</t>
  </si>
  <si>
    <t>0° to 5°</t>
  </si>
  <si>
    <t>5° to 7°</t>
  </si>
  <si>
    <t>7° to 14°</t>
  </si>
  <si>
    <t>14° to 20°</t>
  </si>
  <si>
    <t>Referencia</t>
  </si>
  <si>
    <t>Zonas de Agarre</t>
  </si>
  <si>
    <t>Largo</t>
  </si>
  <si>
    <t>Ancho</t>
  </si>
  <si>
    <t>Long. N-S</t>
  </si>
  <si>
    <t>Long. N-S + 10</t>
  </si>
  <si>
    <t>Para 1/6</t>
  </si>
  <si>
    <t>Para 1/4</t>
  </si>
  <si>
    <t>Distancia mínima del climber set al borde del riel</t>
  </si>
  <si>
    <t>1P72</t>
  </si>
  <si>
    <t>NORMAL</t>
  </si>
  <si>
    <t>pulgadas</t>
  </si>
  <si>
    <t>1P72+</t>
  </si>
  <si>
    <t>MÁS GRANDE</t>
  </si>
  <si>
    <t>Distancia de la base del climber set sobre el riel</t>
  </si>
  <si>
    <t>mm.</t>
  </si>
  <si>
    <t xml:space="preserve">Total: </t>
  </si>
  <si>
    <t>m.</t>
  </si>
  <si>
    <t>1L72</t>
  </si>
  <si>
    <t>1L72+</t>
  </si>
  <si>
    <t>Punto medio</t>
  </si>
  <si>
    <t>Valores iniciales</t>
  </si>
  <si>
    <t>Zona de Agarre 1</t>
  </si>
  <si>
    <t>Zona de Agarre 2</t>
  </si>
  <si>
    <t>Espacio entre modulos</t>
  </si>
  <si>
    <t>2P72+</t>
  </si>
  <si>
    <t>Lado Largo (m.)</t>
  </si>
  <si>
    <t>Lado Corto (m.)</t>
  </si>
  <si>
    <t>Dist evitar colición geométrica</t>
  </si>
  <si>
    <t>Seleccion Zona</t>
  </si>
  <si>
    <t>Volado Modulo - Riel (cm)</t>
  </si>
  <si>
    <t>Filas Portrait</t>
  </si>
  <si>
    <t>Filas Landscape</t>
  </si>
  <si>
    <t>Suma Zona Int</t>
  </si>
  <si>
    <t>Long Riel N-S</t>
  </si>
  <si>
    <t>Long Mod Total</t>
  </si>
  <si>
    <t>Cada extremo</t>
  </si>
  <si>
    <t>Característica</t>
  </si>
  <si>
    <t>2L72+</t>
  </si>
  <si>
    <t>3P72</t>
  </si>
  <si>
    <t>3P72+</t>
  </si>
  <si>
    <t>3L72</t>
  </si>
  <si>
    <t>3L72+</t>
  </si>
  <si>
    <t>4 FILA PORTRAIT</t>
  </si>
  <si>
    <t>4P72</t>
  </si>
  <si>
    <t>4P72+</t>
  </si>
  <si>
    <t>4 FILA LANDSCAPE</t>
  </si>
  <si>
    <t>4L72</t>
  </si>
  <si>
    <t>4L72+</t>
  </si>
  <si>
    <t>60 cell</t>
  </si>
  <si>
    <t>1 FILA PORTRAIT</t>
  </si>
  <si>
    <t>1P60</t>
  </si>
  <si>
    <t>1P60+</t>
  </si>
  <si>
    <t>1 FILA LANDSCAPE</t>
  </si>
  <si>
    <t>1L60</t>
  </si>
  <si>
    <t>1L60+</t>
  </si>
  <si>
    <t>2 FILA PORTRAIT</t>
  </si>
  <si>
    <t>2P60</t>
  </si>
  <si>
    <t>2P60+</t>
  </si>
  <si>
    <t>2 FILA LANDSCAPE</t>
  </si>
  <si>
    <t>2L60</t>
  </si>
  <si>
    <t>2L60+</t>
  </si>
  <si>
    <t>3P60</t>
  </si>
  <si>
    <t>3P60+</t>
  </si>
  <si>
    <t>3L60</t>
  </si>
  <si>
    <t>3L60+</t>
  </si>
  <si>
    <t>4P60</t>
  </si>
  <si>
    <t>4P60+</t>
  </si>
  <si>
    <t>4L60</t>
  </si>
  <si>
    <t>4L60+</t>
  </si>
  <si>
    <t>LONG. RIEL N-S</t>
  </si>
  <si>
    <t>D'</t>
  </si>
  <si>
    <t>DIST. AGARRE AL MÓDULO</t>
  </si>
  <si>
    <t>LG1</t>
  </si>
  <si>
    <t>Dist. Soportes N-S 1</t>
  </si>
  <si>
    <t>E</t>
  </si>
  <si>
    <t>LARGO DEL MÓDULO</t>
  </si>
  <si>
    <t>LG2</t>
  </si>
  <si>
    <t>Dist. Soportes N-S 2</t>
  </si>
  <si>
    <t>F</t>
  </si>
  <si>
    <t>ALTURA MÁXIMA</t>
  </si>
  <si>
    <t>CANT. PATA TRASERAS</t>
  </si>
  <si>
    <t>G</t>
  </si>
  <si>
    <t>LONG. TIRANTE N-S</t>
  </si>
  <si>
    <t>LONG. PATA FRONTAL</t>
  </si>
  <si>
    <t>H0</t>
  </si>
  <si>
    <t>LONG. TIRANTE E-O (BO)</t>
  </si>
  <si>
    <t>*</t>
  </si>
  <si>
    <t>1RP72</t>
  </si>
  <si>
    <t xml:space="preserve">Ubicación de tirantes </t>
  </si>
  <si>
    <t>LONG PATA TRASERA 1</t>
  </si>
  <si>
    <t>H1</t>
  </si>
  <si>
    <t>LONG. TIRANTE E-O (B1)</t>
  </si>
  <si>
    <t>2P72</t>
  </si>
  <si>
    <t>LONG PATA TRASERA 2</t>
  </si>
  <si>
    <t>H2</t>
  </si>
  <si>
    <t>LONG. TIRANTE E-O (B2)</t>
  </si>
  <si>
    <t>LONG PATA TRASERA 3</t>
  </si>
  <si>
    <t>H3</t>
  </si>
  <si>
    <t>LONG. TIRANTE E-O (B3)</t>
  </si>
  <si>
    <t>DIST. ENTRE APOYOS</t>
  </si>
  <si>
    <t>I</t>
  </si>
  <si>
    <t>ÁNGULO DE INCLINACIÓN</t>
  </si>
  <si>
    <t>C2</t>
  </si>
  <si>
    <t>DIST. ENTRE APOYOS 2</t>
  </si>
  <si>
    <t>J</t>
  </si>
  <si>
    <t>ESPACIO ENTRE FILAS</t>
  </si>
  <si>
    <t>K</t>
  </si>
  <si>
    <t>TIRANTE FRONTAL</t>
  </si>
  <si>
    <t>C3</t>
  </si>
  <si>
    <t>DIST. ENTRE APOYOS 3</t>
  </si>
  <si>
    <t>TIRANTE TRASERO</t>
  </si>
  <si>
    <t>DIST. RIEL E-O</t>
  </si>
  <si>
    <t>FUERZA DE SUCCIÓN</t>
  </si>
  <si>
    <t>FUERZA DE CARGA</t>
  </si>
  <si>
    <t>FUERZA CORTANTE</t>
  </si>
  <si>
    <t>NOTA</t>
  </si>
  <si>
    <t>* Distancia máxima con base en el claro máximo permitido. Revisar la sección de Vista E-O para tener las dimensiones particulares de cada arreglo.</t>
  </si>
  <si>
    <t>Dist. Entre Patas Máxima</t>
  </si>
  <si>
    <t>Mid Clamp Gap</t>
  </si>
  <si>
    <t>Longitud E-O</t>
  </si>
  <si>
    <t>End Clamp Gap</t>
  </si>
  <si>
    <t>Patas</t>
  </si>
  <si>
    <t>Longside or Shortside?</t>
  </si>
  <si>
    <t>Min Cantilever</t>
  </si>
  <si>
    <t xml:space="preserve">Cantidad de rieles E-O </t>
  </si>
  <si>
    <t>Cantidad de Arreglos</t>
  </si>
  <si>
    <t>No. Parte</t>
  </si>
  <si>
    <t>Descripción</t>
  </si>
  <si>
    <t>SUBTOTAL</t>
  </si>
  <si>
    <t>Qty. Legs</t>
  </si>
  <si>
    <t>Qty. L-foot / Leg</t>
  </si>
  <si>
    <t>Columns of Panels</t>
  </si>
  <si>
    <t>Modules per array</t>
  </si>
  <si>
    <t>Crossrail</t>
  </si>
  <si>
    <t>Rail N-S</t>
  </si>
  <si>
    <t>Front Leg</t>
  </si>
  <si>
    <t>Back Leg 1</t>
  </si>
  <si>
    <t>Back Leg 2</t>
  </si>
  <si>
    <t>Back Leg 3</t>
  </si>
  <si>
    <t>Brace N-S</t>
  </si>
  <si>
    <t>Subtotal 1</t>
  </si>
  <si>
    <t>Front Brace or Brace 1</t>
  </si>
  <si>
    <t>Qty. Front Brace or Brace 1</t>
  </si>
  <si>
    <t>Back Brace or Brace 2/3</t>
  </si>
  <si>
    <t>Qty. Back Brace or Brace 2/3</t>
  </si>
  <si>
    <t>E-W Length</t>
  </si>
  <si>
    <t>Subtotal 2</t>
  </si>
  <si>
    <t>Total Length</t>
  </si>
  <si>
    <t>Rail Length</t>
  </si>
  <si>
    <t>Tilt Up connectors</t>
  </si>
  <si>
    <t>Front Brace</t>
  </si>
  <si>
    <t>Back Brace</t>
  </si>
  <si>
    <t>Microinverter  mounting kit</t>
  </si>
  <si>
    <t>Total microinverter/modules</t>
  </si>
  <si>
    <t>TOTAL</t>
  </si>
  <si>
    <t>MX13.2-0825</t>
  </si>
  <si>
    <t>Descripción del Proyecto</t>
  </si>
  <si>
    <t>Telefono</t>
  </si>
  <si>
    <t>email</t>
  </si>
  <si>
    <t>Información del Proyecto</t>
  </si>
  <si>
    <t>Arreglo</t>
  </si>
  <si>
    <t>Dimensiones</t>
  </si>
  <si>
    <t>km/h</t>
  </si>
  <si>
    <t>LISTA DE MATERIALES TOTAL</t>
  </si>
  <si>
    <t>Sugerido</t>
  </si>
  <si>
    <t>Simple Tilt Knee, Set</t>
  </si>
  <si>
    <t>4006042-H</t>
  </si>
  <si>
    <t>CrossRail Climber Set w/Hole</t>
  </si>
  <si>
    <t>CrossRail Tilt Connector Set</t>
  </si>
  <si>
    <t>K2 Ground Lug, 13mm Hex Set</t>
  </si>
  <si>
    <t>DM Solar</t>
  </si>
  <si>
    <t>Configuración</t>
  </si>
  <si>
    <t>Cant. De Arreglos</t>
  </si>
  <si>
    <t>Precio U.</t>
  </si>
  <si>
    <t>USD/W</t>
  </si>
  <si>
    <t>U. Price</t>
  </si>
  <si>
    <t>Pata Norte-Sur</t>
  </si>
  <si>
    <t>Riel E-O</t>
  </si>
  <si>
    <t>Tirantes / arreglo</t>
  </si>
  <si>
    <t>Tramos</t>
  </si>
  <si>
    <t>Cantidad</t>
  </si>
  <si>
    <t>Corte</t>
  </si>
  <si>
    <t>Tramo</t>
  </si>
  <si>
    <t xml:space="preserve">0515
</t>
  </si>
  <si>
    <t xml:space="preserve">TABLA DE MÁXIMA SEPARACIÓN ENTRE MARCOS LR (cm) </t>
  </si>
  <si>
    <t>SISTEMA CON ELEMENTOS TIPO 48X</t>
  </si>
  <si>
    <t>SISTEMA CON ELEMENTOS TIPO 48XL</t>
  </si>
  <si>
    <t>Exposición</t>
  </si>
  <si>
    <t>Velocidad (km/h)</t>
  </si>
  <si>
    <t>Tensión (kgf)</t>
  </si>
  <si>
    <t>Compresión (kgf)</t>
  </si>
  <si>
    <t>Cortante (kgf)</t>
  </si>
  <si>
    <t>1 ROW</t>
  </si>
  <si>
    <t>2 ROW E-W SPAN</t>
  </si>
  <si>
    <t>2 ROW GRIDSPAN</t>
  </si>
  <si>
    <t>Slope</t>
  </si>
  <si>
    <t>Wind Zone</t>
  </si>
  <si>
    <t>Wind Speed</t>
  </si>
  <si>
    <t>Span Lengh</t>
  </si>
  <si>
    <t>Orientation</t>
  </si>
  <si>
    <t>60 Cells</t>
  </si>
  <si>
    <t>72 Cells</t>
  </si>
  <si>
    <t>0-20°</t>
  </si>
  <si>
    <t>20-35°</t>
  </si>
  <si>
    <t>0° TO 7°</t>
  </si>
  <si>
    <t>48-S</t>
  </si>
  <si>
    <t>X48</t>
  </si>
  <si>
    <t>WindSpeed</t>
  </si>
  <si>
    <t>Tilt</t>
  </si>
  <si>
    <t>7° TO 27°</t>
  </si>
  <si>
    <t>27° TO 45°</t>
  </si>
  <si>
    <t>MAX</t>
  </si>
  <si>
    <t>MIN</t>
  </si>
  <si>
    <t>MODE</t>
  </si>
  <si>
    <t>AVG</t>
  </si>
  <si>
    <t>Estado / Ciudad</t>
  </si>
  <si>
    <t>Ciudad</t>
  </si>
  <si>
    <t>Nº</t>
  </si>
  <si>
    <t>Altitud [m]</t>
  </si>
  <si>
    <t>obs.</t>
  </si>
  <si>
    <t>Latitud</t>
  </si>
  <si>
    <t>Tr10</t>
  </si>
  <si>
    <t>Tr50</t>
  </si>
  <si>
    <t>Tr200</t>
  </si>
  <si>
    <t>Zona Sismica</t>
  </si>
  <si>
    <t>mts/sec</t>
  </si>
  <si>
    <t>(mph) ASCE7-05</t>
  </si>
  <si>
    <t>(mph) ASCE7-10</t>
  </si>
  <si>
    <t>Estado_Ciudad_Elegir</t>
  </si>
  <si>
    <t>Campeche / Calakmul</t>
  </si>
  <si>
    <t>Calakmul</t>
  </si>
  <si>
    <t>Campeche</t>
  </si>
  <si>
    <t>**4500</t>
  </si>
  <si>
    <t>Aguascalientes / Aguascalientes</t>
  </si>
  <si>
    <t xml:space="preserve">Chiapas  / Palenque </t>
  </si>
  <si>
    <t xml:space="preserve">Palenque </t>
  </si>
  <si>
    <t xml:space="preserve">Chiapas </t>
  </si>
  <si>
    <t>**7501</t>
  </si>
  <si>
    <t>Baja California / Bahía  de los Ángeles</t>
  </si>
  <si>
    <t xml:space="preserve">Baja California  / San Quintín </t>
  </si>
  <si>
    <t xml:space="preserve">San Quintín </t>
  </si>
  <si>
    <t xml:space="preserve">Baja California </t>
  </si>
  <si>
    <t>**2501</t>
  </si>
  <si>
    <t>Baja California / Cataviña</t>
  </si>
  <si>
    <t xml:space="preserve">Tlaxcala  / Tlaxcala </t>
  </si>
  <si>
    <t xml:space="preserve">Tlaxcala </t>
  </si>
  <si>
    <t>Baja California  / Ensenada</t>
  </si>
  <si>
    <t>Oaxaca  / Nochixtlán</t>
  </si>
  <si>
    <t>Nochixtlán</t>
  </si>
  <si>
    <t xml:space="preserve">Oaxaca </t>
  </si>
  <si>
    <t>**20501</t>
  </si>
  <si>
    <t xml:space="preserve">Baja California  / La Rumorosa </t>
  </si>
  <si>
    <t>Guanajuato  / P.  Allende</t>
  </si>
  <si>
    <t>P.  Allende</t>
  </si>
  <si>
    <t xml:space="preserve">Guanajuato </t>
  </si>
  <si>
    <t>**11500</t>
  </si>
  <si>
    <t xml:space="preserve">Baja California  / Mexicali </t>
  </si>
  <si>
    <t>Veracruz / Cludad  Alemán</t>
  </si>
  <si>
    <t>Cludad  Alemán</t>
  </si>
  <si>
    <t>Veracruz</t>
  </si>
  <si>
    <t>**30500</t>
  </si>
  <si>
    <t>-96. 098</t>
  </si>
  <si>
    <t>Durango / Las Vegas</t>
  </si>
  <si>
    <t>Las Vegas</t>
  </si>
  <si>
    <t>Durango</t>
  </si>
  <si>
    <t>**10501</t>
  </si>
  <si>
    <t>Baja California  / Santa Rosalía</t>
  </si>
  <si>
    <t xml:space="preserve">Oaxaca  / San Juan Bautista Tuxtepec </t>
  </si>
  <si>
    <t xml:space="preserve">San Juan Bautista Tuxtepec </t>
  </si>
  <si>
    <t>Baja California  / Tijuana</t>
  </si>
  <si>
    <t xml:space="preserve">Chiapas / San Cristóbal de las Casas </t>
  </si>
  <si>
    <t xml:space="preserve">San Cristóbal de las Casas </t>
  </si>
  <si>
    <t>Chiapas</t>
  </si>
  <si>
    <t>Baja California Sur / Cabo San Lucas</t>
  </si>
  <si>
    <t xml:space="preserve">Estado De México  / Toluca </t>
  </si>
  <si>
    <t xml:space="preserve">Toluca </t>
  </si>
  <si>
    <t xml:space="preserve">Estado De México </t>
  </si>
  <si>
    <t>Baja California Sur / Ciudad Constitución</t>
  </si>
  <si>
    <t>Ensenada</t>
  </si>
  <si>
    <t>Baja California Sur / Gustavo  Díaz Ordaz</t>
  </si>
  <si>
    <t xml:space="preserve">Campeche / Escárcega </t>
  </si>
  <si>
    <t xml:space="preserve">Escárcega </t>
  </si>
  <si>
    <t>**4501</t>
  </si>
  <si>
    <t>Baja California Sur / La  Paz</t>
  </si>
  <si>
    <t>Chiapas / Comitán</t>
  </si>
  <si>
    <t>Comitán</t>
  </si>
  <si>
    <t>Baja California Sur / Loreto</t>
  </si>
  <si>
    <t xml:space="preserve">Chiapas  / Tapachula </t>
  </si>
  <si>
    <t xml:space="preserve">Tapachula </t>
  </si>
  <si>
    <t>Baja California Sur / Puerto Cortés</t>
  </si>
  <si>
    <t>Jalisco  / Ciudad Guzmán</t>
  </si>
  <si>
    <t>Ciudad Guzmán</t>
  </si>
  <si>
    <t xml:space="preserve">Jalisco </t>
  </si>
  <si>
    <t>Baja California Sur  / San José del Cabo</t>
  </si>
  <si>
    <t>Hidalgo  / Pachuca</t>
  </si>
  <si>
    <t>Pachuca</t>
  </si>
  <si>
    <t xml:space="preserve">Hidalgo </t>
  </si>
  <si>
    <t xml:space="preserve">Baja California Sur  / San Juanico </t>
  </si>
  <si>
    <t>Estado De México  / Texcoco de Mora</t>
  </si>
  <si>
    <t>Texcoco de Mora</t>
  </si>
  <si>
    <t>Estado De México  / Chapingo</t>
  </si>
  <si>
    <t>Chapingo</t>
  </si>
  <si>
    <t>Campeche / Campeche</t>
  </si>
  <si>
    <t xml:space="preserve">Estado De México  / Metepec </t>
  </si>
  <si>
    <t xml:space="preserve">Metepec </t>
  </si>
  <si>
    <t>Campeche / Ciudad del Carmen</t>
  </si>
  <si>
    <t>Estado De México  / Tepexpan</t>
  </si>
  <si>
    <t>Tepexpan</t>
  </si>
  <si>
    <t>Gustavo  Díaz Ordaz</t>
  </si>
  <si>
    <t>Baja California Sur</t>
  </si>
  <si>
    <t>**3500</t>
  </si>
  <si>
    <t xml:space="preserve">Estado De México  / Chicoloapan de Juárez </t>
  </si>
  <si>
    <t xml:space="preserve">Chicoloapan de Juárez </t>
  </si>
  <si>
    <t>Estado De México  / Ixtapaluca</t>
  </si>
  <si>
    <t>Ixtapaluca</t>
  </si>
  <si>
    <t>Estado De México  / Chimalhuacán</t>
  </si>
  <si>
    <t>Chimalhuacán</t>
  </si>
  <si>
    <t>Estado De México  / Ciudad Nezahualcóyotl</t>
  </si>
  <si>
    <t>Ciudad Nezahualcóyotl</t>
  </si>
  <si>
    <t xml:space="preserve">Chiapas  / Tuxtla  Gutiérrez </t>
  </si>
  <si>
    <t>Estado De México  / Ojo  de Agua</t>
  </si>
  <si>
    <t>Ojo  de Agua</t>
  </si>
  <si>
    <t>Chihuaha / Ciudad Juárez</t>
  </si>
  <si>
    <t>Estado De México  / Los Reyes Acaquilpan</t>
  </si>
  <si>
    <t>Los Reyes Acaquilpan</t>
  </si>
  <si>
    <t>Chihuahua / Basaseachi</t>
  </si>
  <si>
    <t xml:space="preserve">Estado De México  / Ecatepec de Morelos </t>
  </si>
  <si>
    <t xml:space="preserve">Ecatepec de Morelos </t>
  </si>
  <si>
    <t>Chihuahua / Chihuahua</t>
  </si>
  <si>
    <t>Estado De México  / San Pablo de las Salinas</t>
  </si>
  <si>
    <t>San Pablo de las Salinas</t>
  </si>
  <si>
    <t xml:space="preserve">Chihuahua / Delicias </t>
  </si>
  <si>
    <t>Estado De México  / Chalco de Díaz Covarrubias</t>
  </si>
  <si>
    <t>Chalco de Díaz Covarrubias</t>
  </si>
  <si>
    <t xml:space="preserve">Chihuahua / Hidalgo del Parral </t>
  </si>
  <si>
    <t xml:space="preserve">Estado De México  / Xico </t>
  </si>
  <si>
    <t xml:space="preserve">Xico </t>
  </si>
  <si>
    <t xml:space="preserve">Chihuahua / Nuevo Casas Grandes </t>
  </si>
  <si>
    <t xml:space="preserve">Estado De México  / Huixquilucan </t>
  </si>
  <si>
    <t xml:space="preserve">Huixquilucan </t>
  </si>
  <si>
    <t xml:space="preserve">Chihuahua / Temósachic </t>
  </si>
  <si>
    <t xml:space="preserve">Sonora  / Hermosillo </t>
  </si>
  <si>
    <t xml:space="preserve">Hermosillo </t>
  </si>
  <si>
    <t xml:space="preserve">Sonora </t>
  </si>
  <si>
    <t>Chihuahua  / Jiménez</t>
  </si>
  <si>
    <t>Estado De México  / San  Francisco  Coacalco</t>
  </si>
  <si>
    <t>San  Francisco  Coacalco</t>
  </si>
  <si>
    <t xml:space="preserve">Chihuahua  / Ojinaga </t>
  </si>
  <si>
    <t>Estado De México  / Buenavista</t>
  </si>
  <si>
    <t>Buenavista</t>
  </si>
  <si>
    <t xml:space="preserve">Chihuahua  / Villa Ahumada </t>
  </si>
  <si>
    <t>Estado De México  / Naucalpan de  Juárez</t>
  </si>
  <si>
    <t>Naucalpan de  Juárez</t>
  </si>
  <si>
    <t xml:space="preserve">Coahuila / Ciudad Acuña </t>
  </si>
  <si>
    <t>Estado De México  / Ciudad López  Mateos</t>
  </si>
  <si>
    <t>Ciudad López  Mateos</t>
  </si>
  <si>
    <t xml:space="preserve">Coahuila / Cuatro Ciénegas </t>
  </si>
  <si>
    <t xml:space="preserve">Estado De México  / Tlalnepantla </t>
  </si>
  <si>
    <t xml:space="preserve">Tlalnepantla </t>
  </si>
  <si>
    <t xml:space="preserve">Coahuila / Monclova </t>
  </si>
  <si>
    <t>Estado De México  / Cuautitlán Izcalli</t>
  </si>
  <si>
    <t>Cuautitlán Izcalli</t>
  </si>
  <si>
    <t>Coahuila / Piedras Negras</t>
  </si>
  <si>
    <t xml:space="preserve">Estado De México  / Villa Nicolás Romero </t>
  </si>
  <si>
    <t xml:space="preserve">Villa Nicolás Romero </t>
  </si>
  <si>
    <t>Coahuila / Saltillo</t>
  </si>
  <si>
    <t>Guadalajara</t>
  </si>
  <si>
    <t>Coahuila / Santa  Cecilia</t>
  </si>
  <si>
    <t>Michoacán  / Morelia</t>
  </si>
  <si>
    <t>Morelia</t>
  </si>
  <si>
    <t xml:space="preserve">Michoacán </t>
  </si>
  <si>
    <t xml:space="preserve">Coahuila / Torreón </t>
  </si>
  <si>
    <t>Tijuana</t>
  </si>
  <si>
    <t>Colima / Ciudad de Villa  de Áivarez</t>
  </si>
  <si>
    <t xml:space="preserve">Hidalgo  / Tulancingo </t>
  </si>
  <si>
    <t xml:space="preserve">Tulancingo </t>
  </si>
  <si>
    <t xml:space="preserve">Colima / Colima </t>
  </si>
  <si>
    <t xml:space="preserve">Morelos / Jiutepec </t>
  </si>
  <si>
    <t xml:space="preserve">Jiutepec </t>
  </si>
  <si>
    <t>Morelos</t>
  </si>
  <si>
    <t>Colima / Isla Socorro</t>
  </si>
  <si>
    <t>Morelos / Cuernavaca</t>
  </si>
  <si>
    <t>Cuernavaca</t>
  </si>
  <si>
    <t>Colima / Manzanillo</t>
  </si>
  <si>
    <t xml:space="preserve">Sonora  / Yécora </t>
  </si>
  <si>
    <t xml:space="preserve">Yécora </t>
  </si>
  <si>
    <t>**26500</t>
  </si>
  <si>
    <t>Durango / Durango</t>
  </si>
  <si>
    <t>Ciudad del Carmen</t>
  </si>
  <si>
    <t>Durango / Gómez Palacio</t>
  </si>
  <si>
    <t>Morelos / Cuautla</t>
  </si>
  <si>
    <t>Cuautla</t>
  </si>
  <si>
    <t xml:space="preserve">Michoacán  / Uruapan </t>
  </si>
  <si>
    <t xml:space="preserve">Uruapan </t>
  </si>
  <si>
    <t>Durango / Tepehuanes</t>
  </si>
  <si>
    <t>Veracruz / Poza Rica de Hidalgo</t>
  </si>
  <si>
    <t>Poza Rica de Hidalgo</t>
  </si>
  <si>
    <t xml:space="preserve">Jalisco  / Zapopan </t>
  </si>
  <si>
    <t xml:space="preserve">Zapopan </t>
  </si>
  <si>
    <t>Basaseachi</t>
  </si>
  <si>
    <t>Chihuahua</t>
  </si>
  <si>
    <t>**8500</t>
  </si>
  <si>
    <t>Jalisco  / Tlaquepaque</t>
  </si>
  <si>
    <t>Tlaquepaque</t>
  </si>
  <si>
    <t>Jiménez</t>
  </si>
  <si>
    <t xml:space="preserve">Chihuahua </t>
  </si>
  <si>
    <t>**8502</t>
  </si>
  <si>
    <t>Jalisco  / Tonalá</t>
  </si>
  <si>
    <t>Tonalá</t>
  </si>
  <si>
    <t>Estado De México  / Ciudad  de México</t>
  </si>
  <si>
    <t>Sonora  / Puerto Peñasco</t>
  </si>
  <si>
    <t>Puerto Peñasco</t>
  </si>
  <si>
    <t>Puebla  / Puebla</t>
  </si>
  <si>
    <t>Puebla</t>
  </si>
  <si>
    <t xml:space="preserve">Puebla </t>
  </si>
  <si>
    <t>San Luis Potosí / Matlapa</t>
  </si>
  <si>
    <t>Matlapa</t>
  </si>
  <si>
    <t>San Luis Potosí</t>
  </si>
  <si>
    <t xml:space="preserve">Temósachic </t>
  </si>
  <si>
    <t>Bahía  de los Ángeles</t>
  </si>
  <si>
    <t>Baja California</t>
  </si>
  <si>
    <t>**2502</t>
  </si>
  <si>
    <t>Michoacán  / Zamora</t>
  </si>
  <si>
    <t>Zamora</t>
  </si>
  <si>
    <t>Guanajuato  / Celaya</t>
  </si>
  <si>
    <t>Celaya</t>
  </si>
  <si>
    <t>Tamaulipas  / Reynosa</t>
  </si>
  <si>
    <t>Reynosa</t>
  </si>
  <si>
    <t xml:space="preserve">Tamaulipas </t>
  </si>
  <si>
    <t>Guanajuato  / Salamanca</t>
  </si>
  <si>
    <t>Salamanca</t>
  </si>
  <si>
    <t>Ciudad de Villa  de Áivarez</t>
  </si>
  <si>
    <t>Colima</t>
  </si>
  <si>
    <t>Ciudad  de México</t>
  </si>
  <si>
    <t xml:space="preserve">Sonora  / San Luis Río Colorado </t>
  </si>
  <si>
    <t xml:space="preserve">San Luis Río Colorado </t>
  </si>
  <si>
    <t xml:space="preserve">Colima </t>
  </si>
  <si>
    <t xml:space="preserve">Guerrero / Iguala de la Independencia </t>
  </si>
  <si>
    <t xml:space="preserve">Iguala de la Independencia </t>
  </si>
  <si>
    <t>Guerrero</t>
  </si>
  <si>
    <t xml:space="preserve">Oaxaca  / Huajuapan de León </t>
  </si>
  <si>
    <t xml:space="preserve">Huajuapan de León </t>
  </si>
  <si>
    <t>Jalisco  / Chapala</t>
  </si>
  <si>
    <t>Chapala</t>
  </si>
  <si>
    <t>**14500</t>
  </si>
  <si>
    <t>Oaxaca  / Pinotepa</t>
  </si>
  <si>
    <t>Pinotepa</t>
  </si>
  <si>
    <t>**20500</t>
  </si>
  <si>
    <t>Cataviña</t>
  </si>
  <si>
    <t>**2505</t>
  </si>
  <si>
    <t xml:space="preserve">Mexicali </t>
  </si>
  <si>
    <t>**2504</t>
  </si>
  <si>
    <t>Sonora  / Pilares de Nacozari</t>
  </si>
  <si>
    <t>Pilares de Nacozari</t>
  </si>
  <si>
    <t>Guanajuato  / Guanajuato</t>
  </si>
  <si>
    <t>Sonora  / Guaymas</t>
  </si>
  <si>
    <t>Guaymas</t>
  </si>
  <si>
    <t>**26602</t>
  </si>
  <si>
    <t>- 110. 943</t>
  </si>
  <si>
    <t>Guanajuato  / Irapuato</t>
  </si>
  <si>
    <t>Sonora  / Empalme</t>
  </si>
  <si>
    <t>Empalme</t>
  </si>
  <si>
    <t>Guanajuato  / León de los Aldama</t>
  </si>
  <si>
    <t>Yucatán  / Tantakín</t>
  </si>
  <si>
    <t>Tantakín</t>
  </si>
  <si>
    <t xml:space="preserve">Yucatán </t>
  </si>
  <si>
    <t>**31501</t>
  </si>
  <si>
    <t>San Luis Potosi / Ciudad Valles</t>
  </si>
  <si>
    <t>Ciudad Valles</t>
  </si>
  <si>
    <t>San Luis Potosi</t>
  </si>
  <si>
    <t xml:space="preserve">Sonora  / Heroica Nogales </t>
  </si>
  <si>
    <t xml:space="preserve">Heroica Nogales </t>
  </si>
  <si>
    <t>Guerrero / Acapulco</t>
  </si>
  <si>
    <t xml:space="preserve">Querétaro  / San Juan del Río </t>
  </si>
  <si>
    <t xml:space="preserve">San Juan del Río </t>
  </si>
  <si>
    <t xml:space="preserve">Querétaro </t>
  </si>
  <si>
    <t>Guerrero / Chilpancingo</t>
  </si>
  <si>
    <t>- 104. 600</t>
  </si>
  <si>
    <t>Santa  Cecilia</t>
  </si>
  <si>
    <t>Coahuila</t>
  </si>
  <si>
    <t>**5501</t>
  </si>
  <si>
    <t xml:space="preserve">San Luis Potosí  / Tamuín </t>
  </si>
  <si>
    <t xml:space="preserve">Tamuín </t>
  </si>
  <si>
    <t xml:space="preserve">San Luis Potosí </t>
  </si>
  <si>
    <t>Oaxaca  / Salina Cruz</t>
  </si>
  <si>
    <t>Salina Cruz</t>
  </si>
  <si>
    <t xml:space="preserve">Tuxtla  Gutiérrez </t>
  </si>
  <si>
    <t>Jalisco  / Colotlán</t>
  </si>
  <si>
    <t>Tamaulipas  / Ciudad Victoria</t>
  </si>
  <si>
    <t>Ciudad Victoria</t>
  </si>
  <si>
    <t xml:space="preserve">Oaxaca  / Oaxaca </t>
  </si>
  <si>
    <t>Jalisco  / Lagos de Moreno</t>
  </si>
  <si>
    <t>Veracruz / Tuxpan</t>
  </si>
  <si>
    <t>Tuxpan</t>
  </si>
  <si>
    <t xml:space="preserve">Jalisco  / Puerto Vallarta </t>
  </si>
  <si>
    <t>Chilpancingo</t>
  </si>
  <si>
    <t>Tamaulipas  / Nuevo  Laredo</t>
  </si>
  <si>
    <t>Nuevo  Laredo</t>
  </si>
  <si>
    <t xml:space="preserve">Sinaloa  / Culiacán </t>
  </si>
  <si>
    <t xml:space="preserve">Culiacán </t>
  </si>
  <si>
    <t xml:space="preserve">Sinaloa </t>
  </si>
  <si>
    <t>Tabasco  / Villahermosa</t>
  </si>
  <si>
    <t>Villahermosa</t>
  </si>
  <si>
    <t xml:space="preserve">Tabasco </t>
  </si>
  <si>
    <t>Michoacán  / Lázaro Cárdenas</t>
  </si>
  <si>
    <t>Irapuato</t>
  </si>
  <si>
    <t>Veracruz / Alvarado</t>
  </si>
  <si>
    <t>Alvarado</t>
  </si>
  <si>
    <t>**30501</t>
  </si>
  <si>
    <t xml:space="preserve">La Rumorosa </t>
  </si>
  <si>
    <t>**2500</t>
  </si>
  <si>
    <t>Veracruz / Xalapa</t>
  </si>
  <si>
    <t>Xalapa</t>
  </si>
  <si>
    <t xml:space="preserve">Cuatro Ciénegas </t>
  </si>
  <si>
    <t>**5500</t>
  </si>
  <si>
    <t xml:space="preserve">Nayarit  / Tepic </t>
  </si>
  <si>
    <t xml:space="preserve">Tepic </t>
  </si>
  <si>
    <t xml:space="preserve">Nayarit </t>
  </si>
  <si>
    <t>Tamaulipas  / Soto la Marina</t>
  </si>
  <si>
    <t>Soto la Marina</t>
  </si>
  <si>
    <t>Lagos de Moreno</t>
  </si>
  <si>
    <t>Nuevo Leon / Ciudad Apodaca</t>
  </si>
  <si>
    <t>Aguascalientes</t>
  </si>
  <si>
    <t>-102. 291</t>
  </si>
  <si>
    <t>Nuevo Leon / Ciudad Benito Juárez</t>
  </si>
  <si>
    <t>Zacatecas / Sombrerete</t>
  </si>
  <si>
    <t>Sombrerete</t>
  </si>
  <si>
    <t>Zacatecas</t>
  </si>
  <si>
    <t>Nuevo Leon / Ciudad General  Escobedo</t>
  </si>
  <si>
    <t xml:space="preserve">Nuevo Leon / Ciudad Santa Catarina </t>
  </si>
  <si>
    <t>Yucatán  / Celestún</t>
  </si>
  <si>
    <t>Celestún</t>
  </si>
  <si>
    <t>**31500</t>
  </si>
  <si>
    <t>Nuevo Leon / Guadalupe</t>
  </si>
  <si>
    <t>Ciudad Constitución</t>
  </si>
  <si>
    <t xml:space="preserve">Nuevo Leon / Monterrey </t>
  </si>
  <si>
    <t>San Luis Potosí / Río Verde</t>
  </si>
  <si>
    <t>Río Verde</t>
  </si>
  <si>
    <t>Nuevo Leon / San Nicolás de los Garza</t>
  </si>
  <si>
    <t xml:space="preserve">San Juanico </t>
  </si>
  <si>
    <t xml:space="preserve">Baja California Sur </t>
  </si>
  <si>
    <t>**3501</t>
  </si>
  <si>
    <t>Nuevo Leon / San Pedro Garza García</t>
  </si>
  <si>
    <t>Saltillo</t>
  </si>
  <si>
    <t>León de los Aldama</t>
  </si>
  <si>
    <t>Oaxaca  / Huatulco</t>
  </si>
  <si>
    <t xml:space="preserve">Zacatecas / Fresnillo </t>
  </si>
  <si>
    <t xml:space="preserve">Fresnillo </t>
  </si>
  <si>
    <t xml:space="preserve">Ojinaga </t>
  </si>
  <si>
    <t>**8504</t>
  </si>
  <si>
    <t>Querétaro  / Querétaro</t>
  </si>
  <si>
    <t>Querétaro</t>
  </si>
  <si>
    <t>Puebla  / Tehuacán</t>
  </si>
  <si>
    <t>Tehuacán</t>
  </si>
  <si>
    <t>Zacatecas / Zacatecas</t>
  </si>
  <si>
    <t xml:space="preserve">Veracruz / Minatitlán </t>
  </si>
  <si>
    <t xml:space="preserve">Minatitlán </t>
  </si>
  <si>
    <t>Veracruz / Coatzacoalcos</t>
  </si>
  <si>
    <t>Coatzacoalcos</t>
  </si>
  <si>
    <t>**30601</t>
  </si>
  <si>
    <t>Quintana Roo / Felipe  Carrillo Puerto</t>
  </si>
  <si>
    <t>Felipe  Carrillo Puerto</t>
  </si>
  <si>
    <t>Quintana Roo</t>
  </si>
  <si>
    <t>Acapulco</t>
  </si>
  <si>
    <t>Ciudad Juárez</t>
  </si>
  <si>
    <t>Chihuaha</t>
  </si>
  <si>
    <t>Quintana Roo / Cancún</t>
  </si>
  <si>
    <t>Loreto</t>
  </si>
  <si>
    <t>Quintana Roo / Chetumal</t>
  </si>
  <si>
    <t xml:space="preserve">Nuevo Casas Grandes </t>
  </si>
  <si>
    <t xml:space="preserve">Quintana Roo / Cozumel </t>
  </si>
  <si>
    <t>Santa Rosalía</t>
  </si>
  <si>
    <t xml:space="preserve">Ciudad Acuña </t>
  </si>
  <si>
    <t xml:space="preserve">Quintana Roo / Isla Mujeres </t>
  </si>
  <si>
    <t xml:space="preserve">Monclova </t>
  </si>
  <si>
    <t>Quintana Roo / Playa del Carmen</t>
  </si>
  <si>
    <t xml:space="preserve">Ciudad Santa Catarina </t>
  </si>
  <si>
    <t>Nuevo Leon</t>
  </si>
  <si>
    <t>- 100. 503</t>
  </si>
  <si>
    <t xml:space="preserve">Puerto Vallarta </t>
  </si>
  <si>
    <t>San Pedro Garza García</t>
  </si>
  <si>
    <t>Ciudad General  Escobedo</t>
  </si>
  <si>
    <t>San Luis Potosí / San Luis Potosí</t>
  </si>
  <si>
    <t>San Nicolás de los Garza</t>
  </si>
  <si>
    <t>San Luis Potosí  / Soledad de Graciano Sánchez</t>
  </si>
  <si>
    <t xml:space="preserve">Sinaloa  / Los Mochis </t>
  </si>
  <si>
    <t xml:space="preserve">Los Mochis </t>
  </si>
  <si>
    <t>Guadalupe</t>
  </si>
  <si>
    <t>Ciudad Apodaca</t>
  </si>
  <si>
    <t>Colotlán</t>
  </si>
  <si>
    <t>Sinaloa  / Mazatlán</t>
  </si>
  <si>
    <t xml:space="preserve">Monterrey </t>
  </si>
  <si>
    <t>Sonora  / Ciudad Obregón</t>
  </si>
  <si>
    <t>Ciudad Benito Juárez</t>
  </si>
  <si>
    <t xml:space="preserve">Villa Ahumada </t>
  </si>
  <si>
    <t>**8505</t>
  </si>
  <si>
    <t xml:space="preserve">Delicias </t>
  </si>
  <si>
    <t>**8501</t>
  </si>
  <si>
    <t>Soledad de Graciano Sánchez</t>
  </si>
  <si>
    <t xml:space="preserve">Hidalgo del Parral </t>
  </si>
  <si>
    <t>Sonora  / Navojoa</t>
  </si>
  <si>
    <t>Chetumal</t>
  </si>
  <si>
    <t xml:space="preserve">Veracruz / Córdoba </t>
  </si>
  <si>
    <t xml:space="preserve">Córdoba </t>
  </si>
  <si>
    <t>Navojoa</t>
  </si>
  <si>
    <t>Huatulco</t>
  </si>
  <si>
    <t>**20601</t>
  </si>
  <si>
    <t>Ciudad Obregón</t>
  </si>
  <si>
    <t>-109. 932</t>
  </si>
  <si>
    <t>Tamaulipas  / Ciudad Madero</t>
  </si>
  <si>
    <t>Tepehuanes</t>
  </si>
  <si>
    <t>Ciudad Madero</t>
  </si>
  <si>
    <t>Tamaulipas  / Heroica  Matamoros</t>
  </si>
  <si>
    <t>Veracruz / Orizaba</t>
  </si>
  <si>
    <t>Orizaba</t>
  </si>
  <si>
    <t xml:space="preserve">Tamaulipas  / Miramar </t>
  </si>
  <si>
    <t>Puerto Cortés</t>
  </si>
  <si>
    <t>**3602</t>
  </si>
  <si>
    <t xml:space="preserve">Miramar </t>
  </si>
  <si>
    <t>Yucatán  / Valladolid</t>
  </si>
  <si>
    <t>Valladolid</t>
  </si>
  <si>
    <t>Veracruz / Laguna Verde</t>
  </si>
  <si>
    <t>Laguna Verde</t>
  </si>
  <si>
    <t>Tamaulipas  / Tampico</t>
  </si>
  <si>
    <t>Tampico</t>
  </si>
  <si>
    <t>Gómez Palacio</t>
  </si>
  <si>
    <t xml:space="preserve">Torreón </t>
  </si>
  <si>
    <t>Guanajuato</t>
  </si>
  <si>
    <t>Yucatán  / Mérida</t>
  </si>
  <si>
    <t>Mérida</t>
  </si>
  <si>
    <t>Heroica  Matamoros</t>
  </si>
  <si>
    <t>**28602</t>
  </si>
  <si>
    <t>La  Paz</t>
  </si>
  <si>
    <t>-110. 321</t>
  </si>
  <si>
    <t>Lázaro Cárdenas</t>
  </si>
  <si>
    <t>**16601</t>
  </si>
  <si>
    <t>Mazatlán</t>
  </si>
  <si>
    <t>Cabo San Lucas</t>
  </si>
  <si>
    <t>- 109. 917</t>
  </si>
  <si>
    <t>Veracruz / Veracruz</t>
  </si>
  <si>
    <t>San José del Cabo</t>
  </si>
  <si>
    <t>Manzanillo</t>
  </si>
  <si>
    <t>Yucatán  / Progreso</t>
  </si>
  <si>
    <t>Progreso</t>
  </si>
  <si>
    <t>Playa del Carmen</t>
  </si>
  <si>
    <t>Piedras Negras</t>
  </si>
  <si>
    <t>Cancún</t>
  </si>
  <si>
    <t xml:space="preserve">Cozumel </t>
  </si>
  <si>
    <t xml:space="preserve">Isla Mujeres </t>
  </si>
  <si>
    <t>** 23602</t>
  </si>
  <si>
    <t>Isla Socorro</t>
  </si>
  <si>
    <t>**6602</t>
  </si>
  <si>
    <t>Elegir / Select</t>
  </si>
  <si>
    <t>Configuration Table - Maximum Allowable Spans</t>
  </si>
  <si>
    <t>Configuration Table - Maximum Uplift</t>
  </si>
  <si>
    <t>Configuration Table - Maximum Downforce</t>
  </si>
  <si>
    <t>Configuration Table - Maximum Shear Force</t>
  </si>
  <si>
    <t>Maximum Building Height above ground surface</t>
  </si>
  <si>
    <t>Wind Speed (km/hr)</t>
  </si>
  <si>
    <t>Array Pitch (degrees)</t>
  </si>
  <si>
    <t>0° - 20°</t>
  </si>
  <si>
    <t>20°-35°</t>
  </si>
  <si>
    <t>Rail Span</t>
  </si>
  <si>
    <t>lbs</t>
  </si>
  <si>
    <t>Spans for zone 2</t>
  </si>
  <si>
    <t>Valores editados</t>
  </si>
  <si>
    <t>Zona sísmica A</t>
  </si>
  <si>
    <t>Tabla de claros máximos entre columnas (cm) para paneles de 60 celdas</t>
  </si>
  <si>
    <t>Zona sísmica B</t>
  </si>
  <si>
    <t>Zona sísmica C</t>
  </si>
  <si>
    <t>Zona sísmica D</t>
  </si>
  <si>
    <t>Categoría de terreno 1</t>
  </si>
  <si>
    <t>Velocidad regional (km/h)</t>
  </si>
  <si>
    <t xml:space="preserve">Perfil </t>
  </si>
  <si>
    <t>Altitud (metros sobre el nivel del mar)</t>
  </si>
  <si>
    <t>Rango de inclinación de 7° a 15°</t>
  </si>
  <si>
    <t>N/A</t>
  </si>
  <si>
    <t>Tabla de tensión máxima en apoyos (kg) para paneles de 60 celdas</t>
  </si>
  <si>
    <t>Tabla de Compresión máxima en apoyos (kg) para paneles de 60 celdas</t>
  </si>
  <si>
    <t>Tabla de Cortante máximo en apoyos (kg) para paneles de 60 celdas</t>
  </si>
  <si>
    <t>Rango de inclinación de &gt;15° a 25°</t>
  </si>
  <si>
    <t>Categoría de terreno 2</t>
  </si>
  <si>
    <t>Categoría de terreno 3</t>
  </si>
  <si>
    <t>Categoría de terreno 4</t>
  </si>
  <si>
    <t>Tabla de claros máximos entre columnas (cm) para paneles de 72 celdas</t>
  </si>
  <si>
    <t>Tabla de tensión máxima en apoyos (kg) para paneles de 72 celdas</t>
  </si>
  <si>
    <t>Tabla de Compresión máxima en apoyos (kg) para paneles de 72 celdas</t>
  </si>
  <si>
    <t>Tabla de Cortante máximo en apoyos (kg) para paneles de 72 celdas</t>
  </si>
  <si>
    <t>Distancia máxima entre soportes (m) para paneles de 72 celdas</t>
  </si>
  <si>
    <t>Rango de inclinación de 5° a 10°</t>
  </si>
  <si>
    <t>Tensíon máxima en apoyos (kg) para paneles de 72 celdas</t>
  </si>
  <si>
    <t>Compresión máxima en apoyos (kg) para paneles de 72 celdas</t>
  </si>
  <si>
    <t>Cortante máximo en apoyos (kg) para paneles de 72 celdas</t>
  </si>
  <si>
    <t>Rango de inclinación de &gt;10° a 15°</t>
  </si>
  <si>
    <t>Rango de inclinación de &gt;15° a 20°</t>
  </si>
  <si>
    <t>Rango de inclinación de &gt;20° a 25°</t>
  </si>
  <si>
    <t>*Inclinación del sistema 0°</t>
  </si>
  <si>
    <t>* Se permite una inclinación máxima de 5° en superficie de techo donde será instalado el sistema.</t>
  </si>
  <si>
    <t>Tensión máxima en apoyos (kg) para paneles de 72 celdas</t>
  </si>
  <si>
    <t>*Inclinación del sistema 8°</t>
  </si>
  <si>
    <t xml:space="preserve"> </t>
  </si>
  <si>
    <t>*Inclinación del sistema 16°</t>
  </si>
  <si>
    <t>*Inclinación del sistema 24°</t>
  </si>
  <si>
    <t>Distancia máxima entre soportes (m) para paneles de 60 celdas</t>
  </si>
  <si>
    <t>Tensíon máxima en apoyos (kg) para paneles de 60 celdas</t>
  </si>
  <si>
    <t>Cortante máximo en apoyos (kg) para paneles de 60 celdas</t>
  </si>
  <si>
    <t>Compresión máxima en apoyos (kg) para paneles de 60 celdas</t>
  </si>
  <si>
    <r>
      <rPr>
        <b/>
        <sz val="8"/>
        <rFont val="Calibri"/>
        <family val="2"/>
      </rPr>
      <t>Table 1.1: Maximum Span Length (in.) ‐ Wind Exposure B Condition</t>
    </r>
  </si>
  <si>
    <r>
      <rPr>
        <b/>
        <sz val="8"/>
        <rFont val="Calibri"/>
        <family val="2"/>
      </rPr>
      <t>Table 1.2: Maximum Uplift (lb.) ‐ Wind Exposure B Condition</t>
    </r>
  </si>
  <si>
    <r>
      <rPr>
        <b/>
        <sz val="8"/>
        <rFont val="Calibri"/>
        <family val="2"/>
      </rPr>
      <t>Table 1.3: Maximum Downforce (lb.) ‐ Wind Exposure B Condition</t>
    </r>
  </si>
  <si>
    <r>
      <rPr>
        <b/>
        <sz val="8"/>
        <rFont val="Calibri"/>
        <family val="2"/>
      </rPr>
      <t>Table 1.4: Maximum Shear (lb.) ‐ Wind Exposure B Condition</t>
    </r>
  </si>
  <si>
    <r>
      <rPr>
        <sz val="8"/>
        <rFont val="Calibri"/>
        <family val="2"/>
      </rPr>
      <t xml:space="preserve">Exposure
</t>
    </r>
    <r>
      <rPr>
        <b/>
        <sz val="15"/>
        <rFont val="Calibri"/>
        <family val="2"/>
      </rPr>
      <t>B</t>
    </r>
  </si>
  <si>
    <r>
      <rPr>
        <sz val="8"/>
        <rFont val="Calibri"/>
        <family val="2"/>
      </rPr>
      <t>Ultimate Wind Speed, V (mph)</t>
    </r>
  </si>
  <si>
    <r>
      <rPr>
        <sz val="8"/>
        <rFont val="Calibri"/>
        <family val="2"/>
      </rPr>
      <t>Rail Type</t>
    </r>
  </si>
  <si>
    <r>
      <rPr>
        <b/>
        <sz val="8"/>
        <rFont val="Calibri"/>
        <family val="2"/>
      </rPr>
      <t>Roof Wind Pressure Zone 1</t>
    </r>
  </si>
  <si>
    <r>
      <rPr>
        <b/>
        <sz val="8"/>
        <rFont val="Calibri"/>
        <family val="2"/>
      </rPr>
      <t>Roof Wind Pressure Zone 2</t>
    </r>
  </si>
  <si>
    <r>
      <rPr>
        <b/>
        <sz val="8"/>
        <rFont val="Calibri"/>
        <family val="2"/>
      </rPr>
      <t>Roof Wind Pressure Zone 3</t>
    </r>
  </si>
  <si>
    <r>
      <rPr>
        <sz val="8"/>
        <rFont val="Calibri"/>
        <family val="2"/>
      </rPr>
      <t>Roof Snow Load (psf)</t>
    </r>
  </si>
  <si>
    <r>
      <rPr>
        <b/>
        <sz val="10.5"/>
        <rFont val="Calibri"/>
        <family val="2"/>
      </rPr>
      <t>ROOFS 0° TO 7° (Tilt Angle 25°)</t>
    </r>
  </si>
  <si>
    <r>
      <rPr>
        <sz val="8"/>
        <rFont val="Calibri"/>
        <family val="2"/>
      </rPr>
      <t>X80</t>
    </r>
  </si>
  <si>
    <r>
      <rPr>
        <sz val="8"/>
        <rFont val="Calibri"/>
        <family val="2"/>
      </rPr>
      <t>48‐XL</t>
    </r>
  </si>
  <si>
    <r>
      <rPr>
        <sz val="8"/>
        <rFont val="Calibri"/>
        <family val="2"/>
      </rPr>
      <t>48‐X</t>
    </r>
  </si>
  <si>
    <r>
      <rPr>
        <b/>
        <sz val="8"/>
        <rFont val="Calibri"/>
        <family val="2"/>
      </rPr>
      <t>Table 1.5: Maximum Span Length (in.) ‐ Wind Exposure C Condition</t>
    </r>
  </si>
  <si>
    <r>
      <rPr>
        <b/>
        <sz val="8"/>
        <rFont val="Calibri"/>
        <family val="2"/>
      </rPr>
      <t>Table 1.6: Maximum Uplift (lb.) ‐ Wind Exposure C Condition</t>
    </r>
  </si>
  <si>
    <r>
      <rPr>
        <b/>
        <sz val="8"/>
        <rFont val="Calibri"/>
        <family val="2"/>
      </rPr>
      <t>Table 1.7: Maximum Downforce (lb.) ‐ Wind Exposure C Condition</t>
    </r>
  </si>
  <si>
    <r>
      <rPr>
        <b/>
        <sz val="8"/>
        <rFont val="Calibri"/>
        <family val="2"/>
      </rPr>
      <t>Table 1.8: Maximum Shear (lb.) ‐ Wind Exposure C Condition</t>
    </r>
  </si>
  <si>
    <r>
      <rPr>
        <sz val="8"/>
        <rFont val="Calibri"/>
        <family val="2"/>
      </rPr>
      <t xml:space="preserve">Exposure
</t>
    </r>
    <r>
      <rPr>
        <b/>
        <sz val="15"/>
        <rFont val="Calibri"/>
        <family val="2"/>
      </rPr>
      <t>C</t>
    </r>
  </si>
  <si>
    <r>
      <rPr>
        <b/>
        <sz val="8"/>
        <rFont val="Calibri"/>
        <family val="2"/>
      </rPr>
      <t>Table 1.9: Maximum Span Length ‐ Wind Exposure D Condition</t>
    </r>
  </si>
  <si>
    <r>
      <rPr>
        <b/>
        <sz val="8"/>
        <rFont val="Calibri"/>
        <family val="2"/>
      </rPr>
      <t>Table 1.10: Maximum Uplift (lb.) ‐ Wind Exposure D Condition</t>
    </r>
  </si>
  <si>
    <r>
      <rPr>
        <b/>
        <sz val="8"/>
        <rFont val="Calibri"/>
        <family val="2"/>
      </rPr>
      <t>Table 1.11: Maximum Downforce (lb.) ‐ Wind Exposure D Condition</t>
    </r>
  </si>
  <si>
    <r>
      <rPr>
        <b/>
        <sz val="8"/>
        <rFont val="Calibri"/>
        <family val="2"/>
      </rPr>
      <t>Table 1.12: Maximum Shear (lb.) ‐ Wind Exposure D Condition</t>
    </r>
  </si>
  <si>
    <r>
      <rPr>
        <sz val="8"/>
        <rFont val="Calibri"/>
        <family val="2"/>
      </rPr>
      <t xml:space="preserve">Exposure
</t>
    </r>
    <r>
      <rPr>
        <b/>
        <sz val="15"/>
        <rFont val="Calibri"/>
        <family val="2"/>
      </rPr>
      <t>D</t>
    </r>
  </si>
  <si>
    <r>
      <rPr>
        <b/>
        <sz val="10.5"/>
        <rFont val="Calibri"/>
        <family val="2"/>
      </rPr>
      <t>ROOFS 0° TO 7° (Tilt Angle 25°</t>
    </r>
  </si>
  <si>
    <r>
      <rPr>
        <b/>
        <sz val="8"/>
        <rFont val="Calibri"/>
        <family val="2"/>
      </rPr>
      <t>Table 1.13: Maximum Span Length (in.) ‐ Wind Exposure B Condition</t>
    </r>
  </si>
  <si>
    <r>
      <rPr>
        <b/>
        <sz val="8"/>
        <rFont val="Calibri"/>
        <family val="2"/>
      </rPr>
      <t>Table 1.14: Maximum Uplift (lb.) ‐ Wind Exposure B Condition</t>
    </r>
  </si>
  <si>
    <r>
      <rPr>
        <b/>
        <sz val="8"/>
        <rFont val="Calibri"/>
        <family val="2"/>
      </rPr>
      <t>Table 1.15: Maximum Downforce (lb.) ‐ Wind Exposure B Condition</t>
    </r>
  </si>
  <si>
    <r>
      <rPr>
        <b/>
        <sz val="8"/>
        <rFont val="Calibri"/>
        <family val="2"/>
      </rPr>
      <t>Table 1.: Maximum Shear (lb.) ‐ Wind Exposure B Condition</t>
    </r>
  </si>
  <si>
    <r>
      <rPr>
        <b/>
        <sz val="10.5"/>
        <rFont val="Calibri"/>
        <family val="2"/>
      </rPr>
      <t>ROOF SLOPE &gt;7° to 14° (Tilt Angle 25°)</t>
    </r>
  </si>
  <si>
    <r>
      <rPr>
        <b/>
        <sz val="8"/>
        <rFont val="Calibri"/>
        <family val="2"/>
      </rPr>
      <t>Table 1.17: Maximum Span Length (in.) ‐ Wind Exposure C Condition</t>
    </r>
  </si>
  <si>
    <r>
      <rPr>
        <b/>
        <sz val="8"/>
        <rFont val="Calibri"/>
        <family val="2"/>
      </rPr>
      <t>Table 1.18: Maximum Uplift (lb.) ‐ Wind Exposure C Condition</t>
    </r>
  </si>
  <si>
    <r>
      <rPr>
        <b/>
        <sz val="8"/>
        <rFont val="Calibri"/>
        <family val="2"/>
      </rPr>
      <t>Table 1.19: Maximum Downforce (lb.) ‐ Wind Exposure C Condition</t>
    </r>
  </si>
  <si>
    <r>
      <rPr>
        <b/>
        <sz val="8"/>
        <rFont val="Calibri"/>
        <family val="2"/>
      </rPr>
      <t>Table 1.20: Maximum Shear (lb.) ‐ Wind Exposure C Condition</t>
    </r>
  </si>
  <si>
    <r>
      <rPr>
        <b/>
        <sz val="8"/>
        <rFont val="Calibri"/>
        <family val="2"/>
      </rPr>
      <t>Table 1.21: Maximum Span Length ‐ Wind Exposure D Condition</t>
    </r>
  </si>
  <si>
    <r>
      <rPr>
        <b/>
        <sz val="8"/>
        <rFont val="Calibri"/>
        <family val="2"/>
      </rPr>
      <t>Table 1.22: Maximum Uplift (lb.) ‐ Wind Exposure D Condition</t>
    </r>
  </si>
  <si>
    <r>
      <rPr>
        <b/>
        <sz val="8"/>
        <rFont val="Calibri"/>
        <family val="2"/>
      </rPr>
      <t>Table 1.23: Maximum Downforce (lb.) ‐ Wind Exposure D Condition</t>
    </r>
  </si>
  <si>
    <r>
      <rPr>
        <b/>
        <sz val="8"/>
        <rFont val="Calibri"/>
        <family val="2"/>
      </rPr>
      <t>Table 1.24: Maximum Shear (lb.) ‐ Wind Exposure D Condition</t>
    </r>
  </si>
  <si>
    <r>
      <rPr>
        <b/>
        <sz val="8"/>
        <rFont val="Calibri"/>
        <family val="2"/>
      </rPr>
      <t>Table 1.25: Maximum Span Length (in.) ‐ Wind Exposure B Condition</t>
    </r>
  </si>
  <si>
    <r>
      <rPr>
        <b/>
        <sz val="8"/>
        <rFont val="Calibri"/>
        <family val="2"/>
      </rPr>
      <t>Table 1.26: Maximum Uplift (lb.) ‐ Wind Exposure B Condition</t>
    </r>
  </si>
  <si>
    <r>
      <rPr>
        <b/>
        <sz val="8"/>
        <rFont val="Calibri"/>
        <family val="2"/>
      </rPr>
      <t>Table 1.27: Maximum Downforce (lb.) ‐ Wind Exposure B Condition</t>
    </r>
  </si>
  <si>
    <r>
      <rPr>
        <b/>
        <sz val="8"/>
        <rFont val="Calibri"/>
        <family val="2"/>
      </rPr>
      <t>Table 1.28: Maximum Shear (lb.) ‐ Wind Exposure B Condition</t>
    </r>
  </si>
  <si>
    <r>
      <rPr>
        <b/>
        <sz val="10.5"/>
        <rFont val="Calibri"/>
        <family val="2"/>
      </rPr>
      <t>ROOF SLOPE &gt;14° to 20° (Tilt Angle 25°)</t>
    </r>
  </si>
  <si>
    <r>
      <rPr>
        <b/>
        <sz val="8"/>
        <rFont val="Calibri"/>
        <family val="2"/>
      </rPr>
      <t>Table 1.29: Maximum Span Length (in.) ‐ Wind Exposure C Condition</t>
    </r>
  </si>
  <si>
    <r>
      <rPr>
        <b/>
        <sz val="8"/>
        <rFont val="Calibri"/>
        <family val="2"/>
      </rPr>
      <t>Table 1.30: Maximum Uplift (lb.) ‐ Wind Exposure C Condition</t>
    </r>
  </si>
  <si>
    <r>
      <rPr>
        <b/>
        <sz val="8"/>
        <rFont val="Calibri"/>
        <family val="2"/>
      </rPr>
      <t>Table 1.31: Maximum Downforce (lb.) ‐ Wind Exposure C Condition</t>
    </r>
  </si>
  <si>
    <r>
      <rPr>
        <b/>
        <sz val="8"/>
        <rFont val="Calibri"/>
        <family val="2"/>
      </rPr>
      <t>Table 1.32: Maximum Shear (lb.) ‐ Wind Exposure C Condition</t>
    </r>
  </si>
  <si>
    <r>
      <rPr>
        <b/>
        <sz val="8"/>
        <rFont val="Calibri"/>
        <family val="2"/>
      </rPr>
      <t>Table 1.33: Maximum Span Length ‐ Wind Exposure D Condition</t>
    </r>
  </si>
  <si>
    <r>
      <rPr>
        <b/>
        <sz val="8"/>
        <rFont val="Calibri"/>
        <family val="2"/>
      </rPr>
      <t>Table 1.34: Maximum Uplift (lb.) ‐ Wind Exposure D Condition</t>
    </r>
  </si>
  <si>
    <r>
      <rPr>
        <b/>
        <sz val="8"/>
        <rFont val="Calibri"/>
        <family val="2"/>
      </rPr>
      <t>Table 1.35: Maximum Downforce (lb.) ‐ Wind Exposure D Condition</t>
    </r>
  </si>
  <si>
    <r>
      <rPr>
        <b/>
        <sz val="8"/>
        <rFont val="Calibri"/>
        <family val="2"/>
      </rPr>
      <t>Table 1.36: Maximum Shear (lb.) ‐ Wind Exposure D Condition</t>
    </r>
  </si>
  <si>
    <r>
      <rPr>
        <b/>
        <sz val="8"/>
        <rFont val="Calibri"/>
        <family val="2"/>
      </rPr>
      <t>Table 1.16: Maximum Shear (lb.) ‐ Wind Exposure B Condition</t>
    </r>
  </si>
  <si>
    <t>SISTEMAS DE UNA FILA</t>
  </si>
  <si>
    <t>SISTEMAS DE DOS FILA</t>
  </si>
  <si>
    <t>PANEL DE 72 CELDAS</t>
  </si>
  <si>
    <t>Angulo</t>
  </si>
  <si>
    <t>Pata Frontal</t>
  </si>
  <si>
    <t>Pata Trasera</t>
  </si>
  <si>
    <t>Suma</t>
  </si>
  <si>
    <t>Patas por Riel</t>
  </si>
  <si>
    <t>Sobrante</t>
  </si>
  <si>
    <t xml:space="preserve">Ajuste </t>
  </si>
  <si>
    <t>Pata Trasera 1</t>
  </si>
  <si>
    <t>Pata Trasera 2</t>
  </si>
  <si>
    <t>Pata Trasera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</si>
</sst>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0.00_);_(&quot;$&quot;* \(#,##0.00\);_(&quot;$&quot;* &quot;-&quot;??_);_(@_)"/>
    <numFmt numFmtId="43" formatCode="_(* #,##0.00_);_(* \(#,##0.00\);_(* &quot;-&quot;??_);_(@_)"/>
    <numFmt numFmtId="164" formatCode="0.0"/>
    <numFmt numFmtId="165" formatCode="[$1x]0"/>
    <numFmt numFmtId="166" formatCode="0.000"/>
    <numFmt numFmtId="167" formatCode="0.00000"/>
    <numFmt numFmtId="168" formatCode="0.00\ [$mts]"/>
    <numFmt numFmtId="169" formatCode="&quot;$&quot;#,##0.00"/>
    <numFmt numFmtId="170" formatCode="&quot;$&quot;#,##0.0000"/>
    <numFmt numFmtId="171" formatCode="#,##0\ [$kWp]"/>
    <numFmt numFmtId="172" formatCode="[$1 x]\ General"/>
    <numFmt numFmtId="173" formatCode="[$Arreglo ]General"/>
    <numFmt numFmtId="174" formatCode="General\ [$W]"/>
    <numFmt numFmtId="175" formatCode="General\ [$°]"/>
    <numFmt numFmtId="176" formatCode="General\ [$ Celdas]"/>
    <numFmt numFmtId="177" formatCode="General\ [$m.]"/>
    <numFmt numFmtId="178" formatCode="#,##0\ [$km/h]"/>
    <numFmt numFmtId="179" formatCode="#,##0\ [$mph]"/>
    <numFmt numFmtId="180" formatCode="0\ [$m.]"/>
    <numFmt numFmtId="181" formatCode="0.000\ [$m.]"/>
    <numFmt numFmtId="182" formatCode="_(* #,##0_);_(* \(#,##0\);_(* &quot;-&quot;??_);_(@_)"/>
    <numFmt numFmtId="183" formatCode="0.00\ [$kg]"/>
    <numFmt numFmtId="184" formatCode="0.0000"/>
    <numFmt numFmtId="185" formatCode="0.00000000"/>
    <numFmt numFmtId="186" formatCode="0.00\ [$m.]"/>
    <numFmt numFmtId="187" formatCode="\(#,##0\ [$km/h]\)"/>
    <numFmt numFmtId="188" formatCode="#,##0.00[$m.-442]"/>
    <numFmt numFmtId="189" formatCode="[$Long. Pata]0"/>
    <numFmt numFmtId="190" formatCode="[$B]General"/>
    <numFmt numFmtId="191" formatCode="0\ [$módulo(s)]"/>
    <numFmt numFmtId="192" formatCode="\(###0\ [$m.]\)"/>
    <numFmt numFmtId="193" formatCode="0.00\ [$kW]"/>
    <numFmt numFmtId="194" formatCode="[$R]0"/>
  </numFmts>
  <fonts count="59">
    <font>
      <sz val="11"/>
      <color theme="1"/>
      <name val="Calibri"/>
      <family val="2"/>
      <scheme val="minor"/>
    </font>
    <font>
      <sz val="11"/>
      <color theme="1"/>
      <name val="Calibri"/>
      <family val="2"/>
      <scheme val="minor"/>
    </font>
    <font>
      <u/>
      <sz val="11"/>
      <color theme="1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b/>
      <sz val="12"/>
      <color rgb="FF0A0101"/>
      <name val="Arial"/>
      <family val="2"/>
    </font>
    <font>
      <b/>
      <sz val="11"/>
      <color rgb="FFFF0000"/>
      <name val="Calibri"/>
      <family val="2"/>
      <scheme val="minor"/>
    </font>
    <font>
      <sz val="11"/>
      <color theme="0"/>
      <name val="Calibri"/>
      <family val="2"/>
      <scheme val="minor"/>
    </font>
    <font>
      <sz val="11"/>
      <name val="Calibri"/>
      <family val="2"/>
      <scheme val="minor"/>
    </font>
    <font>
      <b/>
      <sz val="10"/>
      <name val="Arial"/>
      <family val="2"/>
    </font>
    <font>
      <b/>
      <sz val="10"/>
      <color theme="1"/>
      <name val="Arial"/>
      <family val="2"/>
    </font>
    <font>
      <b/>
      <sz val="10"/>
      <color theme="0"/>
      <name val="Arial"/>
      <family val="2"/>
    </font>
    <font>
      <b/>
      <sz val="14"/>
      <color theme="0"/>
      <name val="Calibri"/>
      <family val="2"/>
      <scheme val="minor"/>
    </font>
    <font>
      <sz val="8"/>
      <name val="Calibri"/>
      <family val="2"/>
      <scheme val="minor"/>
    </font>
    <font>
      <sz val="12"/>
      <name val="Calibri"/>
      <family val="2"/>
      <scheme val="minor"/>
    </font>
    <font>
      <b/>
      <sz val="12"/>
      <name val="Calibri"/>
      <family val="2"/>
      <scheme val="minor"/>
    </font>
    <font>
      <sz val="10"/>
      <color rgb="FF000000"/>
      <name val="Times New Roman"/>
      <family val="1"/>
    </font>
    <font>
      <sz val="11"/>
      <color rgb="FF000000"/>
      <name val="Calibri"/>
      <family val="2"/>
    </font>
    <font>
      <b/>
      <sz val="8"/>
      <name val="Calibri"/>
      <family val="2"/>
    </font>
    <font>
      <sz val="8"/>
      <name val="Calibri"/>
      <family val="2"/>
    </font>
    <font>
      <b/>
      <sz val="15"/>
      <name val="Calibri"/>
      <family val="2"/>
    </font>
    <font>
      <sz val="8"/>
      <color rgb="FF000000"/>
      <name val="Calibri"/>
      <family val="2"/>
    </font>
    <font>
      <sz val="8"/>
      <color rgb="FFFFFFFF"/>
      <name val="Calibri"/>
      <family val="2"/>
    </font>
    <font>
      <b/>
      <sz val="10.5"/>
      <name val="Calibri"/>
      <family val="2"/>
    </font>
    <font>
      <b/>
      <sz val="8"/>
      <color rgb="FF000000"/>
      <name val="Calibri"/>
      <family val="2"/>
    </font>
    <font>
      <b/>
      <sz val="8"/>
      <color rgb="FFFFFFFF"/>
      <name val="Calibri"/>
      <family val="2"/>
    </font>
    <font>
      <sz val="8"/>
      <color indexed="81"/>
      <name val="Tahoma"/>
      <family val="2"/>
    </font>
    <font>
      <sz val="9"/>
      <color indexed="81"/>
      <name val="Tahoma"/>
      <family val="2"/>
    </font>
    <font>
      <sz val="11"/>
      <color rgb="FFFF0000"/>
      <name val="Calibri"/>
      <family val="2"/>
      <scheme val="minor"/>
    </font>
    <font>
      <sz val="11"/>
      <name val="K2 Geogrotesque SemiBold"/>
      <family val="3"/>
    </font>
    <font>
      <sz val="11"/>
      <name val="K2 Geogrotesque"/>
      <family val="3"/>
    </font>
    <font>
      <sz val="11"/>
      <color theme="1"/>
      <name val="K2 Geogrotesque"/>
      <family val="3"/>
    </font>
    <font>
      <sz val="10"/>
      <color theme="1"/>
      <name val="K2 Geogrotesque"/>
      <family val="3"/>
    </font>
    <font>
      <b/>
      <sz val="14"/>
      <color rgb="FFFF0000"/>
      <name val="Calibri Light"/>
      <family val="2"/>
      <scheme val="major"/>
    </font>
    <font>
      <sz val="11"/>
      <color theme="1"/>
      <name val="Calibri Light"/>
      <family val="2"/>
      <scheme val="major"/>
    </font>
    <font>
      <sz val="11"/>
      <name val="Calibri Light"/>
      <family val="2"/>
      <scheme val="major"/>
    </font>
    <font>
      <b/>
      <sz val="11"/>
      <color theme="1"/>
      <name val="Calibri Light"/>
      <family val="2"/>
      <scheme val="major"/>
    </font>
    <font>
      <b/>
      <sz val="11"/>
      <color rgb="FFFF0000"/>
      <name val="Calibri Light"/>
      <family val="2"/>
      <scheme val="major"/>
    </font>
    <font>
      <sz val="11"/>
      <color theme="0"/>
      <name val="Calibri Light"/>
      <family val="2"/>
      <scheme val="major"/>
    </font>
    <font>
      <sz val="11"/>
      <color rgb="FFFFFFFF"/>
      <name val="Calibri Light"/>
      <family val="2"/>
      <scheme val="major"/>
    </font>
    <font>
      <sz val="9"/>
      <color theme="1"/>
      <name val="Calibri Light"/>
      <family val="2"/>
      <scheme val="major"/>
    </font>
    <font>
      <sz val="10"/>
      <color theme="1"/>
      <name val="Calibri Light"/>
      <family val="2"/>
      <scheme val="major"/>
    </font>
    <font>
      <b/>
      <sz val="11"/>
      <name val="Calibri Light"/>
      <family val="2"/>
      <scheme val="major"/>
    </font>
    <font>
      <sz val="10"/>
      <name val="Calibri Light"/>
      <family val="2"/>
      <scheme val="major"/>
    </font>
    <font>
      <b/>
      <sz val="9"/>
      <color rgb="FFFF0000"/>
      <name val="Calibri Light"/>
      <family val="2"/>
      <scheme val="major"/>
    </font>
    <font>
      <b/>
      <sz val="10"/>
      <name val="Calibri Light"/>
      <family val="2"/>
      <scheme val="major"/>
    </font>
    <font>
      <u/>
      <sz val="11"/>
      <name val="Calibri Light"/>
      <family val="2"/>
      <scheme val="major"/>
    </font>
    <font>
      <i/>
      <sz val="11"/>
      <name val="Calibri Light"/>
      <family val="2"/>
      <scheme val="major"/>
    </font>
    <font>
      <sz val="9"/>
      <name val="Calibri Light"/>
      <family val="2"/>
      <scheme val="major"/>
    </font>
    <font>
      <i/>
      <sz val="11"/>
      <color theme="0"/>
      <name val="Calibri Light"/>
      <family val="2"/>
      <scheme val="major"/>
    </font>
    <font>
      <b/>
      <sz val="14"/>
      <color theme="1"/>
      <name val="Calibri Light"/>
      <family val="2"/>
      <scheme val="major"/>
    </font>
    <font>
      <sz val="14"/>
      <color theme="1"/>
      <name val="Calibri Light"/>
      <family val="2"/>
      <scheme val="major"/>
    </font>
    <font>
      <sz val="14"/>
      <name val="Calibri Light"/>
      <family val="2"/>
      <scheme val="major"/>
    </font>
    <font>
      <b/>
      <sz val="14"/>
      <name val="Calibri Light"/>
      <family val="2"/>
      <scheme val="major"/>
    </font>
    <font>
      <sz val="14"/>
      <color theme="0"/>
      <name val="Calibri Light"/>
      <family val="2"/>
      <scheme val="major"/>
    </font>
    <font>
      <sz val="14"/>
      <color rgb="FFFF0000"/>
      <name val="Calibri Light"/>
      <family val="2"/>
      <scheme val="major"/>
    </font>
    <font>
      <sz val="12"/>
      <color theme="0"/>
      <name val="Calibri Light"/>
      <family val="2"/>
      <scheme val="major"/>
    </font>
    <font>
      <sz val="16"/>
      <color theme="0"/>
      <name val="Calibri Light"/>
      <family val="2"/>
      <scheme val="major"/>
    </font>
  </fonts>
  <fills count="49">
    <fill>
      <patternFill patternType="none"/>
    </fill>
    <fill>
      <patternFill patternType="gray125"/>
    </fill>
    <fill>
      <patternFill patternType="solid">
        <fgColor theme="4"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1" tint="4.9989318521683403E-2"/>
        <bgColor indexed="64"/>
      </patternFill>
    </fill>
    <fill>
      <patternFill patternType="solid">
        <fgColor rgb="FFA7A8AA"/>
        <bgColor rgb="FFA7A8AA"/>
      </patternFill>
    </fill>
    <fill>
      <patternFill patternType="solid">
        <fgColor rgb="FFDFDFDF"/>
        <bgColor rgb="FFDFDFDF"/>
      </patternFill>
    </fill>
    <fill>
      <patternFill patternType="solid">
        <fgColor theme="1"/>
        <bgColor rgb="FFA7A8AA"/>
      </patternFill>
    </fill>
    <fill>
      <patternFill patternType="solid">
        <fgColor theme="1"/>
        <bgColor indexed="64"/>
      </patternFill>
    </fill>
    <fill>
      <patternFill patternType="solid">
        <fgColor theme="7" tint="0.39997558519241921"/>
        <bgColor indexed="64"/>
      </patternFill>
    </fill>
    <fill>
      <patternFill patternType="solid">
        <fgColor theme="7" tint="0.79998168889431442"/>
        <bgColor indexed="64"/>
      </patternFill>
    </fill>
    <fill>
      <patternFill patternType="lightTrellis">
        <fgColor theme="0" tint="-0.24994659260841701"/>
        <bgColor theme="0" tint="-0.34998626667073579"/>
      </patternFill>
    </fill>
    <fill>
      <patternFill patternType="lightTrellis">
        <fgColor theme="1" tint="4.9989318521683403E-2"/>
        <bgColor theme="1" tint="0.34998626667073579"/>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D9D9D9"/>
      </patternFill>
    </fill>
    <fill>
      <patternFill patternType="solid">
        <fgColor rgb="FFBFBFBF"/>
      </patternFill>
    </fill>
    <fill>
      <patternFill patternType="solid">
        <fgColor rgb="FFA6A6A6"/>
      </patternFill>
    </fill>
    <fill>
      <patternFill patternType="solid">
        <fgColor rgb="FF7F7F7F"/>
      </patternFill>
    </fill>
    <fill>
      <patternFill patternType="solid">
        <fgColor rgb="FF585858"/>
      </patternFill>
    </fill>
    <fill>
      <patternFill patternType="solid">
        <fgColor rgb="FF3F3F3F"/>
      </patternFill>
    </fill>
    <fill>
      <patternFill patternType="solid">
        <fgColor rgb="FF252525"/>
      </patternFill>
    </fill>
    <fill>
      <patternFill patternType="solid">
        <fgColor rgb="FFF1F1F1"/>
      </patternFill>
    </fill>
    <fill>
      <patternFill patternType="solid">
        <fgColor rgb="FF0D0D0D"/>
      </patternFill>
    </fill>
    <fill>
      <patternFill patternType="solid">
        <fgColor rgb="FFFFC000"/>
        <bgColor indexed="64"/>
      </patternFill>
    </fill>
    <fill>
      <patternFill patternType="solid">
        <fgColor theme="2" tint="-0.749992370372631"/>
        <bgColor indexed="64"/>
      </patternFill>
    </fill>
    <fill>
      <patternFill patternType="solid">
        <fgColor theme="2"/>
        <bgColor indexed="64"/>
      </patternFill>
    </fill>
    <fill>
      <patternFill patternType="solid">
        <fgColor theme="9" tint="0.59999389629810485"/>
        <bgColor indexed="64"/>
      </patternFill>
    </fill>
    <fill>
      <patternFill patternType="solid">
        <fgColor theme="4" tint="0.79998168889431442"/>
        <bgColor indexed="65"/>
      </patternFill>
    </fill>
    <fill>
      <patternFill patternType="solid">
        <fgColor theme="9" tint="0.39997558519241921"/>
        <bgColor indexed="65"/>
      </patternFill>
    </fill>
    <fill>
      <patternFill patternType="solid">
        <fgColor theme="9"/>
        <bgColor indexed="64"/>
      </patternFill>
    </fill>
    <fill>
      <patternFill patternType="solid">
        <fgColor theme="2" tint="-0.89999084444715716"/>
        <bgColor indexed="64"/>
      </patternFill>
    </fill>
    <fill>
      <patternFill patternType="solid">
        <fgColor rgb="FFFF0000"/>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14999847407452621"/>
        <bgColor rgb="FFDFDFDF"/>
      </patternFill>
    </fill>
    <fill>
      <patternFill patternType="solid">
        <fgColor theme="0"/>
        <bgColor rgb="FFFFFFFF"/>
      </patternFill>
    </fill>
  </fills>
  <borders count="53">
    <border>
      <left/>
      <right/>
      <top/>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auto="1"/>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double">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theme="4"/>
      </top>
      <bottom style="double">
        <color theme="4"/>
      </bottom>
      <diagonal/>
    </border>
    <border>
      <left style="thin">
        <color theme="0"/>
      </left>
      <right/>
      <top/>
      <bottom/>
      <diagonal/>
    </border>
    <border>
      <left/>
      <right style="thin">
        <color theme="0"/>
      </right>
      <top/>
      <bottom/>
      <diagonal/>
    </border>
    <border>
      <left style="thin">
        <color theme="0"/>
      </left>
      <right style="thin">
        <color theme="0"/>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s>
  <cellStyleXfs count="9">
    <xf numFmtId="0" fontId="0" fillId="0" borderId="0"/>
    <xf numFmtId="0" fontId="2"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7" fillId="0" borderId="0"/>
    <xf numFmtId="0" fontId="4" fillId="0" borderId="41" applyNumberFormat="0" applyFill="0" applyAlignment="0" applyProtection="0"/>
    <xf numFmtId="0" fontId="1" fillId="39" borderId="0" applyNumberFormat="0" applyBorder="0" applyAlignment="0" applyProtection="0"/>
    <xf numFmtId="0" fontId="1" fillId="40" borderId="0" applyNumberFormat="0" applyBorder="0" applyAlignment="0" applyProtection="0"/>
    <xf numFmtId="44" fontId="1" fillId="0" borderId="0" applyFont="0" applyFill="0" applyBorder="0" applyAlignment="0" applyProtection="0"/>
  </cellStyleXfs>
  <cellXfs count="727">
    <xf numFmtId="0" fontId="0" fillId="0" borderId="0" xfId="0"/>
    <xf numFmtId="0" fontId="0" fillId="0" borderId="0" xfId="0" applyAlignment="1">
      <alignment horizontal="center"/>
    </xf>
    <xf numFmtId="0" fontId="0" fillId="0" borderId="1" xfId="0" applyBorder="1"/>
    <xf numFmtId="0" fontId="0" fillId="0" borderId="2" xfId="0" applyBorder="1" applyAlignment="1">
      <alignment horizontal="center"/>
    </xf>
    <xf numFmtId="0" fontId="0" fillId="0" borderId="1" xfId="0" applyBorder="1" applyAlignment="1">
      <alignment horizontal="center"/>
    </xf>
    <xf numFmtId="2" fontId="0" fillId="6" borderId="0" xfId="0" applyNumberFormat="1" applyFill="1" applyAlignment="1">
      <alignment horizontal="center" vertical="center"/>
    </xf>
    <xf numFmtId="0" fontId="4" fillId="0" borderId="6" xfId="0" applyFont="1" applyBorder="1" applyAlignment="1">
      <alignment horizontal="center" vertical="center"/>
    </xf>
    <xf numFmtId="0" fontId="4" fillId="7" borderId="7" xfId="0" applyFont="1" applyFill="1" applyBorder="1" applyAlignment="1">
      <alignment horizontal="center" vertical="center"/>
    </xf>
    <xf numFmtId="0" fontId="4" fillId="6" borderId="7" xfId="0" applyFont="1" applyFill="1" applyBorder="1" applyAlignment="1">
      <alignment horizontal="center" vertical="center"/>
    </xf>
    <xf numFmtId="0" fontId="4" fillId="5" borderId="7" xfId="0" applyFont="1" applyFill="1" applyBorder="1" applyAlignment="1">
      <alignment horizontal="center" vertical="center"/>
    </xf>
    <xf numFmtId="0" fontId="4" fillId="8" borderId="7" xfId="0" applyFont="1" applyFill="1" applyBorder="1" applyAlignment="1">
      <alignment horizontal="center" vertical="center"/>
    </xf>
    <xf numFmtId="0" fontId="3" fillId="9" borderId="7" xfId="0" applyFont="1" applyFill="1" applyBorder="1" applyAlignment="1">
      <alignment horizontal="center" vertical="center"/>
    </xf>
    <xf numFmtId="0" fontId="3" fillId="10" borderId="7" xfId="0" applyFont="1" applyFill="1" applyBorder="1" applyAlignment="1">
      <alignment horizontal="center" vertical="center"/>
    </xf>
    <xf numFmtId="0" fontId="3" fillId="11" borderId="7" xfId="0" applyFont="1" applyFill="1" applyBorder="1" applyAlignment="1">
      <alignment horizontal="center" vertical="center"/>
    </xf>
    <xf numFmtId="0" fontId="3" fillId="12" borderId="7" xfId="0" applyFont="1" applyFill="1" applyBorder="1" applyAlignment="1">
      <alignment horizontal="center" vertical="center"/>
    </xf>
    <xf numFmtId="0" fontId="3" fillId="13" borderId="7" xfId="0" applyFont="1" applyFill="1" applyBorder="1" applyAlignment="1">
      <alignment horizontal="center" vertical="center"/>
    </xf>
    <xf numFmtId="0" fontId="0" fillId="0" borderId="0" xfId="0" applyAlignment="1">
      <alignment horizontal="left"/>
    </xf>
    <xf numFmtId="1" fontId="0" fillId="0" borderId="0" xfId="0" applyNumberFormat="1" applyAlignment="1">
      <alignment horizontal="center"/>
    </xf>
    <xf numFmtId="2" fontId="6" fillId="0" borderId="0" xfId="0" applyNumberFormat="1" applyFont="1" applyAlignment="1">
      <alignment horizontal="center"/>
    </xf>
    <xf numFmtId="2" fontId="0" fillId="6" borderId="1" xfId="0" applyNumberFormat="1" applyFill="1" applyBorder="1" applyAlignment="1">
      <alignment horizontal="center" vertical="center"/>
    </xf>
    <xf numFmtId="2" fontId="0" fillId="6" borderId="2" xfId="0" applyNumberFormat="1" applyFill="1" applyBorder="1" applyAlignment="1">
      <alignment horizontal="center" vertical="center"/>
    </xf>
    <xf numFmtId="2" fontId="0" fillId="6" borderId="9" xfId="0" applyNumberFormat="1" applyFill="1" applyBorder="1" applyAlignment="1">
      <alignment horizontal="center" vertical="center"/>
    </xf>
    <xf numFmtId="2" fontId="0" fillId="6" borderId="8" xfId="0" applyNumberFormat="1" applyFill="1" applyBorder="1" applyAlignment="1">
      <alignment horizontal="center" vertical="center"/>
    </xf>
    <xf numFmtId="2" fontId="0" fillId="6" borderId="10" xfId="0" applyNumberFormat="1" applyFill="1" applyBorder="1" applyAlignment="1">
      <alignment horizontal="center" vertical="center"/>
    </xf>
    <xf numFmtId="2" fontId="0" fillId="0" borderId="0" xfId="0" applyNumberFormat="1" applyAlignment="1">
      <alignment horizontal="center"/>
    </xf>
    <xf numFmtId="166" fontId="0" fillId="0" borderId="0" xfId="0" applyNumberFormat="1"/>
    <xf numFmtId="1" fontId="0" fillId="0" borderId="0" xfId="0" applyNumberFormat="1"/>
    <xf numFmtId="0" fontId="0" fillId="0" borderId="0" xfId="0" applyAlignment="1">
      <alignment horizontal="right"/>
    </xf>
    <xf numFmtId="2" fontId="0" fillId="0" borderId="0" xfId="0" applyNumberFormat="1"/>
    <xf numFmtId="0" fontId="0" fillId="0" borderId="8" xfId="0" applyBorder="1" applyAlignment="1">
      <alignment horizontal="center"/>
    </xf>
    <xf numFmtId="0" fontId="0" fillId="0" borderId="2" xfId="0" applyBorder="1"/>
    <xf numFmtId="0" fontId="0" fillId="3" borderId="1" xfId="0" applyFill="1" applyBorder="1" applyAlignment="1">
      <alignment horizontal="center"/>
    </xf>
    <xf numFmtId="0" fontId="0" fillId="3" borderId="0" xfId="0" applyFill="1" applyAlignment="1">
      <alignment horizontal="center"/>
    </xf>
    <xf numFmtId="0" fontId="0" fillId="3" borderId="2" xfId="0"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175" fontId="0" fillId="0" borderId="0" xfId="0" quotePrefix="1" applyNumberFormat="1" applyAlignment="1">
      <alignment horizontal="center"/>
    </xf>
    <xf numFmtId="0" fontId="9" fillId="0" borderId="0" xfId="0" applyFont="1" applyAlignment="1">
      <alignment horizontal="center"/>
    </xf>
    <xf numFmtId="0" fontId="10" fillId="0" borderId="0" xfId="0" applyFont="1" applyAlignment="1">
      <alignment horizontal="center" vertical="center"/>
    </xf>
    <xf numFmtId="0" fontId="0" fillId="5" borderId="7" xfId="0" applyFill="1" applyBorder="1" applyAlignment="1">
      <alignment horizontal="center" vertical="center"/>
    </xf>
    <xf numFmtId="0" fontId="4" fillId="0" borderId="7" xfId="0" applyFont="1" applyBorder="1" applyAlignment="1">
      <alignment horizontal="center" vertical="center"/>
    </xf>
    <xf numFmtId="0" fontId="0" fillId="0" borderId="18" xfId="0" applyBorder="1" applyAlignment="1">
      <alignment horizontal="center"/>
    </xf>
    <xf numFmtId="0" fontId="0" fillId="6" borderId="18" xfId="0" applyFill="1" applyBorder="1" applyAlignment="1">
      <alignment horizontal="center"/>
    </xf>
    <xf numFmtId="0" fontId="0" fillId="5" borderId="18" xfId="0" applyFill="1" applyBorder="1" applyAlignment="1">
      <alignment horizontal="center"/>
    </xf>
    <xf numFmtId="0" fontId="0" fillId="8" borderId="18" xfId="0" applyFill="1" applyBorder="1" applyAlignment="1">
      <alignment horizontal="center"/>
    </xf>
    <xf numFmtId="0" fontId="8" fillId="9" borderId="18" xfId="0" applyFont="1" applyFill="1" applyBorder="1" applyAlignment="1">
      <alignment horizontal="center"/>
    </xf>
    <xf numFmtId="0" fontId="8" fillId="10" borderId="18" xfId="0" applyFont="1" applyFill="1" applyBorder="1" applyAlignment="1">
      <alignment horizontal="center"/>
    </xf>
    <xf numFmtId="0" fontId="8" fillId="11" borderId="18" xfId="0" applyFont="1" applyFill="1" applyBorder="1" applyAlignment="1">
      <alignment horizontal="center"/>
    </xf>
    <xf numFmtId="0" fontId="8" fillId="12" borderId="18" xfId="0" applyFont="1" applyFill="1" applyBorder="1" applyAlignment="1">
      <alignment horizontal="center"/>
    </xf>
    <xf numFmtId="0" fontId="4" fillId="7" borderId="6" xfId="0" applyFont="1" applyFill="1" applyBorder="1" applyAlignment="1">
      <alignment horizontal="center" vertical="center"/>
    </xf>
    <xf numFmtId="0" fontId="4" fillId="6" borderId="6" xfId="0" applyFont="1" applyFill="1" applyBorder="1" applyAlignment="1">
      <alignment horizontal="center" vertical="center"/>
    </xf>
    <xf numFmtId="0" fontId="4" fillId="5" borderId="6" xfId="0" applyFont="1" applyFill="1" applyBorder="1" applyAlignment="1">
      <alignment horizontal="center" vertical="center"/>
    </xf>
    <xf numFmtId="0" fontId="4" fillId="8" borderId="6" xfId="0" applyFont="1" applyFill="1" applyBorder="1" applyAlignment="1">
      <alignment horizontal="center" vertical="center"/>
    </xf>
    <xf numFmtId="0" fontId="3" fillId="9" borderId="6" xfId="0" applyFont="1" applyFill="1" applyBorder="1" applyAlignment="1">
      <alignment horizontal="center" vertical="center"/>
    </xf>
    <xf numFmtId="0" fontId="3" fillId="10" borderId="6" xfId="0" applyFont="1" applyFill="1" applyBorder="1" applyAlignment="1">
      <alignment horizontal="center" vertical="center"/>
    </xf>
    <xf numFmtId="0" fontId="3" fillId="11" borderId="6" xfId="0" applyFont="1" applyFill="1" applyBorder="1" applyAlignment="1">
      <alignment horizontal="center" vertical="center"/>
    </xf>
    <xf numFmtId="0" fontId="3" fillId="12" borderId="18" xfId="0" applyFont="1" applyFill="1" applyBorder="1" applyAlignment="1">
      <alignment horizontal="center" vertical="center"/>
    </xf>
    <xf numFmtId="0" fontId="3" fillId="13" borderId="18" xfId="0" applyFont="1" applyFill="1" applyBorder="1" applyAlignment="1">
      <alignment horizontal="center" vertical="center"/>
    </xf>
    <xf numFmtId="0" fontId="11" fillId="20" borderId="19" xfId="0" applyFont="1" applyFill="1" applyBorder="1" applyAlignment="1">
      <alignment vertical="center"/>
    </xf>
    <xf numFmtId="0" fontId="12" fillId="21" borderId="19" xfId="0" applyFont="1" applyFill="1" applyBorder="1" applyAlignment="1">
      <alignment vertical="center"/>
    </xf>
    <xf numFmtId="0" fontId="0" fillId="22" borderId="7" xfId="0" applyFill="1" applyBorder="1" applyAlignment="1">
      <alignment horizontal="center" vertical="center"/>
    </xf>
    <xf numFmtId="0" fontId="0" fillId="6" borderId="7" xfId="0" applyFill="1" applyBorder="1" applyAlignment="1">
      <alignment horizontal="center" vertical="center"/>
    </xf>
    <xf numFmtId="0" fontId="9" fillId="0" borderId="0" xfId="0" applyFont="1"/>
    <xf numFmtId="2" fontId="9" fillId="0" borderId="0" xfId="0" applyNumberFormat="1" applyFont="1" applyAlignment="1">
      <alignment horizontal="center"/>
    </xf>
    <xf numFmtId="0" fontId="0" fillId="0" borderId="0" xfId="0" applyAlignment="1">
      <alignment horizontal="center" vertical="center"/>
    </xf>
    <xf numFmtId="0" fontId="0" fillId="0" borderId="1" xfId="0" applyBorder="1" applyAlignment="1">
      <alignment horizontal="left"/>
    </xf>
    <xf numFmtId="0" fontId="0" fillId="23" borderId="1" xfId="0" applyFill="1" applyBorder="1"/>
    <xf numFmtId="0" fontId="0" fillId="23" borderId="0" xfId="0" applyFill="1" applyAlignment="1">
      <alignment horizontal="center"/>
    </xf>
    <xf numFmtId="0" fontId="0" fillId="3" borderId="1" xfId="0" applyFill="1" applyBorder="1"/>
    <xf numFmtId="0" fontId="0" fillId="23" borderId="9" xfId="0" applyFill="1" applyBorder="1"/>
    <xf numFmtId="0" fontId="0" fillId="3" borderId="9" xfId="0" applyFill="1" applyBorder="1"/>
    <xf numFmtId="0" fontId="0" fillId="3" borderId="8" xfId="0" applyFill="1" applyBorder="1" applyAlignment="1">
      <alignment horizontal="center"/>
    </xf>
    <xf numFmtId="0" fontId="0" fillId="23" borderId="8" xfId="0" applyFill="1" applyBorder="1" applyAlignment="1">
      <alignment horizontal="center"/>
    </xf>
    <xf numFmtId="49" fontId="0" fillId="0" borderId="18" xfId="0" applyNumberFormat="1" applyBorder="1" applyAlignment="1">
      <alignment horizontal="center"/>
    </xf>
    <xf numFmtId="0" fontId="0" fillId="0" borderId="18" xfId="0" quotePrefix="1" applyBorder="1" applyAlignment="1">
      <alignment horizontal="center"/>
    </xf>
    <xf numFmtId="0" fontId="4" fillId="0" borderId="9" xfId="0" applyFont="1" applyBorder="1" applyAlignment="1">
      <alignment horizontal="center" vertical="center"/>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5" borderId="3" xfId="0" applyFont="1" applyFill="1" applyBorder="1" applyAlignment="1">
      <alignment horizontal="center" vertical="center" wrapText="1"/>
    </xf>
    <xf numFmtId="1" fontId="0" fillId="5" borderId="3" xfId="0" applyNumberFormat="1" applyFill="1" applyBorder="1" applyAlignment="1">
      <alignment horizontal="center" vertical="center"/>
    </xf>
    <xf numFmtId="1" fontId="0" fillId="5" borderId="4" xfId="0" applyNumberFormat="1" applyFill="1" applyBorder="1" applyAlignment="1">
      <alignment horizontal="center" vertical="center"/>
    </xf>
    <xf numFmtId="1" fontId="0" fillId="5" borderId="5" xfId="0" applyNumberFormat="1" applyFill="1" applyBorder="1" applyAlignment="1">
      <alignment horizontal="center" vertical="center"/>
    </xf>
    <xf numFmtId="0" fontId="4" fillId="5" borderId="9" xfId="0" applyFont="1" applyFill="1" applyBorder="1" applyAlignment="1">
      <alignment horizontal="center" vertical="center" wrapText="1"/>
    </xf>
    <xf numFmtId="1" fontId="0" fillId="5" borderId="1" xfId="0" applyNumberFormat="1" applyFill="1" applyBorder="1" applyAlignment="1">
      <alignment horizontal="center" vertical="center"/>
    </xf>
    <xf numFmtId="1" fontId="0" fillId="5" borderId="0" xfId="0" applyNumberFormat="1" applyFill="1" applyAlignment="1">
      <alignment horizontal="center" vertical="center"/>
    </xf>
    <xf numFmtId="1" fontId="0" fillId="5" borderId="2" xfId="0" applyNumberFormat="1" applyFill="1" applyBorder="1" applyAlignment="1">
      <alignment horizontal="center" vertical="center"/>
    </xf>
    <xf numFmtId="0" fontId="4" fillId="7" borderId="3" xfId="0" applyFont="1" applyFill="1" applyBorder="1" applyAlignment="1">
      <alignment horizontal="center" vertical="center" wrapText="1"/>
    </xf>
    <xf numFmtId="1" fontId="0" fillId="7" borderId="1" xfId="0" applyNumberFormat="1" applyFill="1" applyBorder="1" applyAlignment="1">
      <alignment horizontal="center" vertical="center"/>
    </xf>
    <xf numFmtId="1" fontId="0" fillId="7" borderId="0" xfId="0" applyNumberFormat="1" applyFill="1" applyAlignment="1">
      <alignment horizontal="center" vertical="center"/>
    </xf>
    <xf numFmtId="1" fontId="0" fillId="7" borderId="2" xfId="0" applyNumberFormat="1" applyFill="1" applyBorder="1" applyAlignment="1">
      <alignment horizontal="center" vertical="center"/>
    </xf>
    <xf numFmtId="0" fontId="4" fillId="7" borderId="9" xfId="0" applyFont="1" applyFill="1" applyBorder="1" applyAlignment="1">
      <alignment horizontal="center" vertical="center" wrapText="1"/>
    </xf>
    <xf numFmtId="1" fontId="0" fillId="7" borderId="9" xfId="0" applyNumberFormat="1" applyFill="1" applyBorder="1" applyAlignment="1">
      <alignment horizontal="center" vertical="center"/>
    </xf>
    <xf numFmtId="1" fontId="0" fillId="7" borderId="8" xfId="0" applyNumberFormat="1" applyFill="1" applyBorder="1" applyAlignment="1">
      <alignment horizontal="center" vertical="center"/>
    </xf>
    <xf numFmtId="1" fontId="0" fillId="7" borderId="10" xfId="0" applyNumberFormat="1" applyFill="1" applyBorder="1" applyAlignment="1">
      <alignment horizontal="center" vertical="center"/>
    </xf>
    <xf numFmtId="2"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5" borderId="5" xfId="0" applyNumberFormat="1" applyFill="1" applyBorder="1" applyAlignment="1">
      <alignment horizontal="center" vertical="center"/>
    </xf>
    <xf numFmtId="2" fontId="0" fillId="5" borderId="1" xfId="0" applyNumberFormat="1" applyFill="1" applyBorder="1" applyAlignment="1">
      <alignment horizontal="center" vertical="center"/>
    </xf>
    <xf numFmtId="2" fontId="0" fillId="5" borderId="0" xfId="0" applyNumberFormat="1" applyFill="1" applyAlignment="1">
      <alignment horizontal="center" vertical="center"/>
    </xf>
    <xf numFmtId="2" fontId="0" fillId="5" borderId="2" xfId="0" applyNumberFormat="1" applyFill="1" applyBorder="1" applyAlignment="1">
      <alignment horizontal="center" vertical="center"/>
    </xf>
    <xf numFmtId="2" fontId="0" fillId="7" borderId="1" xfId="0" applyNumberFormat="1" applyFill="1" applyBorder="1" applyAlignment="1">
      <alignment horizontal="center" vertical="center"/>
    </xf>
    <xf numFmtId="2" fontId="0" fillId="7" borderId="0" xfId="0" applyNumberFormat="1" applyFill="1" applyAlignment="1">
      <alignment horizontal="center" vertical="center"/>
    </xf>
    <xf numFmtId="2" fontId="0" fillId="7" borderId="2" xfId="0" applyNumberFormat="1" applyFill="1" applyBorder="1" applyAlignment="1">
      <alignment horizontal="center" vertical="center"/>
    </xf>
    <xf numFmtId="2" fontId="0" fillId="7" borderId="8" xfId="0" applyNumberFormat="1" applyFill="1" applyBorder="1" applyAlignment="1">
      <alignment horizontal="center" vertical="center"/>
    </xf>
    <xf numFmtId="2" fontId="0" fillId="7" borderId="10" xfId="0" applyNumberFormat="1" applyFill="1" applyBorder="1" applyAlignment="1">
      <alignment horizontal="center" vertical="center"/>
    </xf>
    <xf numFmtId="2" fontId="0" fillId="7" borderId="9" xfId="0" applyNumberFormat="1" applyFill="1" applyBorder="1" applyAlignment="1">
      <alignment horizontal="center" vertical="center"/>
    </xf>
    <xf numFmtId="0" fontId="0" fillId="0" borderId="18" xfId="0" applyBorder="1"/>
    <xf numFmtId="0" fontId="0" fillId="25" borderId="18" xfId="0" applyFill="1" applyBorder="1"/>
    <xf numFmtId="43" fontId="0" fillId="0" borderId="18" xfId="2" applyFont="1" applyBorder="1" applyAlignment="1">
      <alignment horizontal="center"/>
    </xf>
    <xf numFmtId="0" fontId="0" fillId="25" borderId="18" xfId="0" applyFill="1" applyBorder="1" applyAlignment="1">
      <alignment horizontal="center"/>
    </xf>
    <xf numFmtId="182" fontId="0" fillId="25" borderId="18" xfId="2" applyNumberFormat="1" applyFont="1" applyFill="1" applyBorder="1" applyAlignment="1">
      <alignment horizontal="center"/>
    </xf>
    <xf numFmtId="182" fontId="0" fillId="0" borderId="18" xfId="2" applyNumberFormat="1" applyFont="1" applyBorder="1" applyAlignment="1">
      <alignment horizontal="center"/>
    </xf>
    <xf numFmtId="2" fontId="0" fillId="3" borderId="0" xfId="0" applyNumberFormat="1" applyFill="1" applyAlignment="1">
      <alignment horizontal="center"/>
    </xf>
    <xf numFmtId="179" fontId="0" fillId="0" borderId="0" xfId="0" applyNumberFormat="1" applyAlignment="1">
      <alignment horizontal="center"/>
    </xf>
    <xf numFmtId="178" fontId="0" fillId="3" borderId="0" xfId="0" applyNumberFormat="1" applyFill="1" applyAlignment="1">
      <alignment horizontal="center"/>
    </xf>
    <xf numFmtId="0" fontId="0" fillId="4" borderId="0" xfId="0" applyFill="1" applyAlignment="1">
      <alignment horizontal="center"/>
    </xf>
    <xf numFmtId="0" fontId="0" fillId="0" borderId="8" xfId="0" applyBorder="1"/>
    <xf numFmtId="0" fontId="0" fillId="0" borderId="3" xfId="0" applyBorder="1"/>
    <xf numFmtId="0" fontId="0" fillId="0" borderId="4" xfId="0" applyBorder="1" applyAlignment="1">
      <alignment horizontal="left"/>
    </xf>
    <xf numFmtId="0" fontId="0" fillId="0" borderId="5" xfId="0" applyBorder="1" applyAlignment="1">
      <alignment horizontal="left"/>
    </xf>
    <xf numFmtId="166" fontId="0" fillId="0" borderId="0" xfId="0" applyNumberFormat="1" applyAlignment="1">
      <alignment horizontal="center"/>
    </xf>
    <xf numFmtId="184" fontId="0" fillId="0" borderId="0" xfId="0" applyNumberFormat="1" applyAlignment="1">
      <alignment horizontal="center"/>
    </xf>
    <xf numFmtId="184" fontId="0" fillId="0" borderId="2" xfId="0" applyNumberFormat="1" applyBorder="1" applyAlignment="1">
      <alignment horizontal="center"/>
    </xf>
    <xf numFmtId="166" fontId="0" fillId="3" borderId="0" xfId="0" applyNumberFormat="1" applyFill="1" applyAlignment="1">
      <alignment horizontal="center"/>
    </xf>
    <xf numFmtId="0" fontId="0" fillId="0" borderId="2" xfId="0" applyBorder="1" applyAlignment="1">
      <alignment horizontal="left"/>
    </xf>
    <xf numFmtId="0" fontId="0" fillId="0" borderId="9" xfId="0" applyBorder="1"/>
    <xf numFmtId="166" fontId="0" fillId="0" borderId="8" xfId="0" applyNumberFormat="1" applyBorder="1" applyAlignment="1">
      <alignment horizontal="center"/>
    </xf>
    <xf numFmtId="184" fontId="0" fillId="0" borderId="8" xfId="0" applyNumberFormat="1" applyBorder="1" applyAlignment="1">
      <alignment horizontal="center"/>
    </xf>
    <xf numFmtId="166" fontId="0" fillId="3" borderId="8" xfId="0" applyNumberFormat="1" applyFill="1" applyBorder="1" applyAlignment="1">
      <alignment horizontal="center"/>
    </xf>
    <xf numFmtId="184" fontId="0" fillId="0" borderId="10" xfId="0" applyNumberFormat="1" applyBorder="1" applyAlignment="1">
      <alignment horizontal="center"/>
    </xf>
    <xf numFmtId="18" fontId="0" fillId="0" borderId="4" xfId="0" applyNumberFormat="1" applyBorder="1" applyAlignment="1">
      <alignment horizontal="left"/>
    </xf>
    <xf numFmtId="185" fontId="0" fillId="0" borderId="0" xfId="0" applyNumberFormat="1"/>
    <xf numFmtId="12" fontId="0" fillId="0" borderId="0" xfId="0" applyNumberFormat="1"/>
    <xf numFmtId="2" fontId="0" fillId="23" borderId="0" xfId="0" applyNumberFormat="1" applyFill="1" applyAlignment="1">
      <alignment horizontal="center"/>
    </xf>
    <xf numFmtId="0" fontId="9" fillId="0" borderId="0" xfId="0" applyFont="1" applyAlignment="1">
      <alignment horizontal="left" vertical="center"/>
    </xf>
    <xf numFmtId="0" fontId="9" fillId="3" borderId="0" xfId="0" applyFont="1" applyFill="1"/>
    <xf numFmtId="0" fontId="15" fillId="0" borderId="0" xfId="0" applyFont="1" applyAlignment="1">
      <alignment horizontal="left" vertical="center"/>
    </xf>
    <xf numFmtId="164" fontId="9" fillId="0" borderId="0" xfId="0" applyNumberFormat="1" applyFont="1" applyAlignment="1">
      <alignment horizontal="left" vertical="center"/>
    </xf>
    <xf numFmtId="164" fontId="9" fillId="0" borderId="0" xfId="0" applyNumberFormat="1" applyFont="1" applyAlignment="1">
      <alignment horizontal="center"/>
    </xf>
    <xf numFmtId="164" fontId="15" fillId="0" borderId="0" xfId="0" applyNumberFormat="1" applyFont="1" applyAlignment="1">
      <alignment horizontal="left" vertical="center"/>
    </xf>
    <xf numFmtId="3" fontId="9" fillId="0" borderId="0" xfId="0" applyNumberFormat="1" applyFont="1" applyAlignment="1">
      <alignment horizontal="left" vertical="center"/>
    </xf>
    <xf numFmtId="0" fontId="16" fillId="0" borderId="0" xfId="0" applyFont="1" applyAlignment="1">
      <alignment horizontal="left" vertical="center"/>
    </xf>
    <xf numFmtId="167" fontId="9" fillId="0" borderId="0" xfId="0" applyNumberFormat="1" applyFont="1"/>
    <xf numFmtId="0" fontId="17" fillId="0" borderId="0" xfId="4"/>
    <xf numFmtId="0" fontId="18" fillId="0" borderId="0" xfId="4" applyFont="1"/>
    <xf numFmtId="0" fontId="17" fillId="0" borderId="0" xfId="4" applyAlignment="1">
      <alignment horizontal="left" vertical="top"/>
    </xf>
    <xf numFmtId="1" fontId="22" fillId="0" borderId="27" xfId="4" applyNumberFormat="1" applyFont="1" applyBorder="1" applyAlignment="1">
      <alignment horizontal="center" vertical="center" shrinkToFit="1"/>
    </xf>
    <xf numFmtId="1" fontId="22" fillId="26" borderId="28" xfId="4" applyNumberFormat="1" applyFont="1" applyFill="1" applyBorder="1" applyAlignment="1">
      <alignment horizontal="center" vertical="center" shrinkToFit="1"/>
    </xf>
    <xf numFmtId="1" fontId="22" fillId="27" borderId="28" xfId="4" applyNumberFormat="1" applyFont="1" applyFill="1" applyBorder="1" applyAlignment="1">
      <alignment horizontal="center" vertical="center" shrinkToFit="1"/>
    </xf>
    <xf numFmtId="1" fontId="22" fillId="28" borderId="28" xfId="4" applyNumberFormat="1" applyFont="1" applyFill="1" applyBorder="1" applyAlignment="1">
      <alignment horizontal="center" vertical="center" shrinkToFit="1"/>
    </xf>
    <xf numFmtId="1" fontId="23" fillId="29" borderId="28" xfId="4" applyNumberFormat="1" applyFont="1" applyFill="1" applyBorder="1" applyAlignment="1">
      <alignment horizontal="center" vertical="center" shrinkToFit="1"/>
    </xf>
    <xf numFmtId="1" fontId="23" fillId="30" borderId="28" xfId="4" applyNumberFormat="1" applyFont="1" applyFill="1" applyBorder="1" applyAlignment="1">
      <alignment horizontal="center" vertical="center" shrinkToFit="1"/>
    </xf>
    <xf numFmtId="1" fontId="23" fillId="31" borderId="28" xfId="4" applyNumberFormat="1" applyFont="1" applyFill="1" applyBorder="1" applyAlignment="1">
      <alignment horizontal="center" vertical="center" shrinkToFit="1"/>
    </xf>
    <xf numFmtId="1" fontId="23" fillId="32" borderId="28" xfId="4" applyNumberFormat="1" applyFont="1" applyFill="1" applyBorder="1" applyAlignment="1">
      <alignment horizontal="center" vertical="center" shrinkToFit="1"/>
    </xf>
    <xf numFmtId="1" fontId="23" fillId="32" borderId="29" xfId="4" applyNumberFormat="1" applyFont="1" applyFill="1" applyBorder="1" applyAlignment="1">
      <alignment horizontal="center" vertical="center" shrinkToFit="1"/>
    </xf>
    <xf numFmtId="1" fontId="22" fillId="27" borderId="30" xfId="4" applyNumberFormat="1" applyFont="1" applyFill="1" applyBorder="1" applyAlignment="1">
      <alignment horizontal="center" vertical="center" shrinkToFit="1"/>
    </xf>
    <xf numFmtId="1" fontId="22" fillId="27" borderId="32" xfId="4" applyNumberFormat="1" applyFont="1" applyFill="1" applyBorder="1" applyAlignment="1">
      <alignment horizontal="center" vertical="center" shrinkToFit="1"/>
    </xf>
    <xf numFmtId="1" fontId="22" fillId="26" borderId="16" xfId="4" applyNumberFormat="1" applyFont="1" applyFill="1" applyBorder="1" applyAlignment="1">
      <alignment horizontal="center" vertical="center" shrinkToFit="1"/>
    </xf>
    <xf numFmtId="1" fontId="22" fillId="26" borderId="17" xfId="4" applyNumberFormat="1" applyFont="1" applyFill="1" applyBorder="1" applyAlignment="1">
      <alignment horizontal="center" vertical="center" shrinkToFit="1"/>
    </xf>
    <xf numFmtId="1" fontId="22" fillId="0" borderId="31" xfId="4" applyNumberFormat="1" applyFont="1" applyBorder="1" applyAlignment="1">
      <alignment horizontal="center" vertical="center" shrinkToFit="1"/>
    </xf>
    <xf numFmtId="1" fontId="22" fillId="0" borderId="33" xfId="4" applyNumberFormat="1" applyFont="1" applyBorder="1" applyAlignment="1">
      <alignment horizontal="center" vertical="center" shrinkToFit="1"/>
    </xf>
    <xf numFmtId="0" fontId="17" fillId="26" borderId="30" xfId="4" applyFill="1" applyBorder="1" applyAlignment="1">
      <alignment horizontal="center" vertical="center" wrapText="1"/>
    </xf>
    <xf numFmtId="1" fontId="25" fillId="26" borderId="16" xfId="4" applyNumberFormat="1" applyFont="1" applyFill="1" applyBorder="1" applyAlignment="1">
      <alignment horizontal="center" vertical="center" shrinkToFit="1"/>
    </xf>
    <xf numFmtId="0" fontId="17" fillId="26" borderId="31" xfId="4" applyFill="1" applyBorder="1" applyAlignment="1">
      <alignment horizontal="center" vertical="center" wrapText="1"/>
    </xf>
    <xf numFmtId="0" fontId="17" fillId="27" borderId="30" xfId="4" applyFill="1" applyBorder="1" applyAlignment="1">
      <alignment horizontal="center" vertical="center" wrapText="1"/>
    </xf>
    <xf numFmtId="1" fontId="0" fillId="3" borderId="0" xfId="0" applyNumberFormat="1" applyFill="1" applyAlignment="1">
      <alignment horizontal="center"/>
    </xf>
    <xf numFmtId="0" fontId="0" fillId="35" borderId="0" xfId="0" applyFill="1" applyAlignment="1">
      <alignment horizontal="center"/>
    </xf>
    <xf numFmtId="0" fontId="0" fillId="35" borderId="0" xfId="0" applyFill="1" applyAlignment="1">
      <alignment horizontal="center" vertical="center"/>
    </xf>
    <xf numFmtId="0" fontId="0" fillId="35" borderId="11" xfId="0" applyFill="1" applyBorder="1" applyAlignment="1">
      <alignment horizontal="center" vertical="center"/>
    </xf>
    <xf numFmtId="0" fontId="0" fillId="35" borderId="0" xfId="0" applyFill="1" applyAlignment="1">
      <alignment horizontal="left"/>
    </xf>
    <xf numFmtId="0" fontId="0" fillId="18" borderId="0" xfId="0" applyFill="1" applyAlignment="1">
      <alignment horizontal="center"/>
    </xf>
    <xf numFmtId="189" fontId="0" fillId="35" borderId="11" xfId="0" applyNumberFormat="1" applyFill="1" applyBorder="1" applyAlignment="1">
      <alignment horizontal="center" vertical="center"/>
    </xf>
    <xf numFmtId="189" fontId="0" fillId="18" borderId="0" xfId="0" applyNumberFormat="1" applyFill="1" applyAlignment="1">
      <alignment horizontal="center"/>
    </xf>
    <xf numFmtId="0" fontId="0" fillId="4" borderId="0" xfId="0" applyFill="1"/>
    <xf numFmtId="175" fontId="0" fillId="35" borderId="0" xfId="0" applyNumberFormat="1" applyFill="1" applyAlignment="1">
      <alignment horizontal="center" vertical="center"/>
    </xf>
    <xf numFmtId="2" fontId="0" fillId="0" borderId="0" xfId="0" applyNumberFormat="1" applyAlignment="1">
      <alignment horizontal="center" vertical="center"/>
    </xf>
    <xf numFmtId="2" fontId="0" fillId="0" borderId="0" xfId="0" applyNumberFormat="1" applyAlignment="1">
      <alignment horizontal="left"/>
    </xf>
    <xf numFmtId="0" fontId="8" fillId="0" borderId="0" xfId="0" applyFont="1" applyAlignment="1">
      <alignment horizontal="center"/>
    </xf>
    <xf numFmtId="0" fontId="9" fillId="0" borderId="0" xfId="0" applyFont="1" applyAlignment="1">
      <alignment horizontal="right"/>
    </xf>
    <xf numFmtId="2" fontId="0" fillId="11" borderId="10" xfId="0" applyNumberFormat="1" applyFill="1" applyBorder="1" applyAlignment="1">
      <alignment horizontal="center" vertical="center"/>
    </xf>
    <xf numFmtId="2" fontId="0" fillId="11" borderId="8" xfId="0" applyNumberFormat="1" applyFill="1" applyBorder="1" applyAlignment="1">
      <alignment horizontal="center" vertical="center"/>
    </xf>
    <xf numFmtId="2" fontId="0" fillId="11" borderId="9" xfId="0" applyNumberFormat="1" applyFill="1" applyBorder="1" applyAlignment="1">
      <alignment horizontal="center" vertical="center"/>
    </xf>
    <xf numFmtId="2" fontId="0" fillId="11" borderId="2" xfId="0" applyNumberFormat="1" applyFill="1" applyBorder="1" applyAlignment="1">
      <alignment horizontal="center" vertical="center"/>
    </xf>
    <xf numFmtId="2" fontId="0" fillId="11" borderId="0" xfId="0" applyNumberFormat="1" applyFill="1" applyAlignment="1">
      <alignment horizontal="center" vertical="center"/>
    </xf>
    <xf numFmtId="2" fontId="0" fillId="11" borderId="1" xfId="0" applyNumberFormat="1" applyFill="1" applyBorder="1" applyAlignment="1">
      <alignment horizontal="center" vertical="center"/>
    </xf>
    <xf numFmtId="1" fontId="0" fillId="5" borderId="10" xfId="0" applyNumberFormat="1" applyFill="1" applyBorder="1" applyAlignment="1">
      <alignment horizontal="center" vertical="center"/>
    </xf>
    <xf numFmtId="1" fontId="0" fillId="5" borderId="8" xfId="0" applyNumberFormat="1" applyFill="1" applyBorder="1" applyAlignment="1">
      <alignment horizontal="center" vertical="center"/>
    </xf>
    <xf numFmtId="2" fontId="0" fillId="5" borderId="10" xfId="0" applyNumberFormat="1" applyFill="1" applyBorder="1" applyAlignment="1">
      <alignment horizontal="center" vertical="center"/>
    </xf>
    <xf numFmtId="2" fontId="0" fillId="5" borderId="8" xfId="0" applyNumberFormat="1" applyFill="1" applyBorder="1" applyAlignment="1">
      <alignment horizontal="center" vertical="center"/>
    </xf>
    <xf numFmtId="1" fontId="0" fillId="5" borderId="9" xfId="0" applyNumberFormat="1" applyFill="1" applyBorder="1" applyAlignment="1">
      <alignment horizontal="center" vertical="center"/>
    </xf>
    <xf numFmtId="2" fontId="0" fillId="5" borderId="9" xfId="0" applyNumberFormat="1" applyFill="1" applyBorder="1" applyAlignment="1">
      <alignment horizontal="center" vertical="center"/>
    </xf>
    <xf numFmtId="2" fontId="0" fillId="36" borderId="8" xfId="0" applyNumberFormat="1" applyFill="1" applyBorder="1" applyAlignment="1">
      <alignment horizontal="center" vertical="center"/>
    </xf>
    <xf numFmtId="2" fontId="0" fillId="36" borderId="9" xfId="0" applyNumberFormat="1" applyFill="1" applyBorder="1" applyAlignment="1">
      <alignment horizontal="center" vertical="center"/>
    </xf>
    <xf numFmtId="2" fontId="0" fillId="36" borderId="0" xfId="0" applyNumberFormat="1" applyFill="1" applyAlignment="1">
      <alignment horizontal="center" vertical="center"/>
    </xf>
    <xf numFmtId="2" fontId="0" fillId="36" borderId="1" xfId="0" applyNumberFormat="1" applyFill="1" applyBorder="1" applyAlignment="1">
      <alignment horizontal="center" vertical="center"/>
    </xf>
    <xf numFmtId="2" fontId="0" fillId="36" borderId="10" xfId="0" applyNumberFormat="1" applyFill="1" applyBorder="1" applyAlignment="1">
      <alignment horizontal="center" vertical="center"/>
    </xf>
    <xf numFmtId="2" fontId="0" fillId="36" borderId="2" xfId="0" applyNumberFormat="1" applyFill="1" applyBorder="1" applyAlignment="1">
      <alignment horizontal="center" vertical="center"/>
    </xf>
    <xf numFmtId="0" fontId="4" fillId="37" borderId="9" xfId="0" applyFont="1" applyFill="1" applyBorder="1" applyAlignment="1">
      <alignment horizontal="center" vertical="center" wrapText="1"/>
    </xf>
    <xf numFmtId="0" fontId="4" fillId="0" borderId="0" xfId="0" applyFont="1"/>
    <xf numFmtId="0" fontId="7" fillId="0" borderId="0" xfId="0" applyFont="1"/>
    <xf numFmtId="0" fontId="0" fillId="23" borderId="0" xfId="0" applyFill="1"/>
    <xf numFmtId="1" fontId="9" fillId="5" borderId="3" xfId="0" applyNumberFormat="1" applyFont="1" applyFill="1" applyBorder="1" applyAlignment="1">
      <alignment horizontal="center" vertical="center"/>
    </xf>
    <xf numFmtId="0" fontId="4" fillId="37" borderId="3" xfId="0" applyFont="1" applyFill="1" applyBorder="1" applyAlignment="1">
      <alignment horizontal="center" vertical="center" wrapText="1"/>
    </xf>
    <xf numFmtId="2" fontId="9" fillId="5" borderId="1" xfId="0" applyNumberFormat="1" applyFont="1" applyFill="1" applyBorder="1" applyAlignment="1">
      <alignment horizontal="center" vertical="center"/>
    </xf>
    <xf numFmtId="2" fontId="9" fillId="7" borderId="1" xfId="0" applyNumberFormat="1" applyFont="1" applyFill="1" applyBorder="1" applyAlignment="1">
      <alignment horizontal="center" vertical="center"/>
    </xf>
    <xf numFmtId="0" fontId="29" fillId="0" borderId="0" xfId="0" applyFont="1"/>
    <xf numFmtId="0" fontId="29" fillId="0" borderId="0" xfId="0" applyFont="1" applyAlignment="1">
      <alignment horizontal="center"/>
    </xf>
    <xf numFmtId="0" fontId="17" fillId="0" borderId="0" xfId="4" applyAlignment="1">
      <alignment horizontal="center" vertical="center"/>
    </xf>
    <xf numFmtId="0" fontId="0" fillId="0" borderId="2" xfId="0" applyBorder="1" applyAlignment="1">
      <alignment horizontal="center" vertical="center"/>
    </xf>
    <xf numFmtId="0" fontId="0" fillId="23" borderId="2" xfId="0" applyFill="1" applyBorder="1" applyAlignment="1">
      <alignment horizontal="center"/>
    </xf>
    <xf numFmtId="0" fontId="0" fillId="23" borderId="10" xfId="0" applyFill="1" applyBorder="1" applyAlignment="1">
      <alignment horizontal="center"/>
    </xf>
    <xf numFmtId="2" fontId="0" fillId="23" borderId="2" xfId="0" applyNumberFormat="1" applyFill="1" applyBorder="1" applyAlignment="1">
      <alignment horizontal="center"/>
    </xf>
    <xf numFmtId="2" fontId="0" fillId="23" borderId="10" xfId="0" applyNumberFormat="1" applyFill="1" applyBorder="1" applyAlignment="1">
      <alignment horizontal="center"/>
    </xf>
    <xf numFmtId="1" fontId="0" fillId="23" borderId="2" xfId="0" applyNumberFormat="1" applyFill="1" applyBorder="1" applyAlignment="1">
      <alignment horizontal="center"/>
    </xf>
    <xf numFmtId="0" fontId="0" fillId="3" borderId="10" xfId="0" applyFill="1" applyBorder="1" applyAlignment="1">
      <alignment horizontal="center"/>
    </xf>
    <xf numFmtId="164" fontId="0" fillId="23" borderId="8" xfId="0" applyNumberFormat="1" applyFill="1" applyBorder="1" applyAlignment="1">
      <alignment horizontal="center"/>
    </xf>
    <xf numFmtId="1" fontId="0" fillId="23" borderId="0" xfId="0" applyNumberFormat="1" applyFill="1" applyAlignment="1">
      <alignment horizontal="center"/>
    </xf>
    <xf numFmtId="0" fontId="0" fillId="35" borderId="18" xfId="0" applyFill="1" applyBorder="1" applyAlignment="1">
      <alignment horizontal="center"/>
    </xf>
    <xf numFmtId="0" fontId="0" fillId="0" borderId="40" xfId="0" applyBorder="1" applyAlignment="1">
      <alignment horizontal="center"/>
    </xf>
    <xf numFmtId="1" fontId="0" fillId="10" borderId="2" xfId="0" applyNumberFormat="1" applyFill="1" applyBorder="1" applyAlignment="1">
      <alignment horizontal="center" vertical="center"/>
    </xf>
    <xf numFmtId="1" fontId="0" fillId="10" borderId="0" xfId="0" applyNumberFormat="1" applyFill="1" applyAlignment="1">
      <alignment horizontal="center" vertical="center"/>
    </xf>
    <xf numFmtId="1" fontId="0" fillId="10" borderId="1" xfId="0" applyNumberFormat="1" applyFill="1" applyBorder="1" applyAlignment="1">
      <alignment horizontal="center" vertical="center"/>
    </xf>
    <xf numFmtId="2" fontId="0" fillId="10" borderId="2" xfId="0" applyNumberFormat="1" applyFill="1" applyBorder="1" applyAlignment="1">
      <alignment horizontal="center" vertical="center"/>
    </xf>
    <xf numFmtId="2" fontId="0" fillId="10" borderId="0" xfId="0" applyNumberFormat="1" applyFill="1" applyAlignment="1">
      <alignment horizontal="center" vertical="center"/>
    </xf>
    <xf numFmtId="2" fontId="0" fillId="10" borderId="1" xfId="0" applyNumberFormat="1" applyFill="1" applyBorder="1" applyAlignment="1">
      <alignment horizontal="center" vertical="center"/>
    </xf>
    <xf numFmtId="0" fontId="0" fillId="35" borderId="1" xfId="0" applyFill="1" applyBorder="1"/>
    <xf numFmtId="2" fontId="0" fillId="35" borderId="0" xfId="0" applyNumberFormat="1" applyFill="1" applyAlignment="1">
      <alignment horizontal="center"/>
    </xf>
    <xf numFmtId="0" fontId="0" fillId="35" borderId="2" xfId="0" applyFill="1" applyBorder="1" applyAlignment="1">
      <alignment horizontal="center"/>
    </xf>
    <xf numFmtId="0" fontId="0" fillId="35" borderId="9" xfId="0" applyFill="1" applyBorder="1"/>
    <xf numFmtId="0" fontId="0" fillId="35" borderId="8" xfId="0" applyFill="1" applyBorder="1" applyAlignment="1">
      <alignment horizontal="center"/>
    </xf>
    <xf numFmtId="0" fontId="0" fillId="35" borderId="10" xfId="0" applyFill="1" applyBorder="1" applyAlignment="1">
      <alignment horizontal="center"/>
    </xf>
    <xf numFmtId="43" fontId="0" fillId="35" borderId="18" xfId="2" applyFont="1" applyFill="1" applyBorder="1" applyAlignment="1">
      <alignment horizontal="center"/>
    </xf>
    <xf numFmtId="0" fontId="0" fillId="35" borderId="0" xfId="0" applyFill="1"/>
    <xf numFmtId="49" fontId="0" fillId="0" borderId="0" xfId="0" applyNumberFormat="1" applyAlignment="1">
      <alignment horizontal="center"/>
    </xf>
    <xf numFmtId="166" fontId="9" fillId="0" borderId="0" xfId="0" applyNumberFormat="1" applyFont="1"/>
    <xf numFmtId="13" fontId="9" fillId="0" borderId="0" xfId="0" applyNumberFormat="1" applyFont="1"/>
    <xf numFmtId="0" fontId="4" fillId="0" borderId="41" xfId="5" applyNumberFormat="1"/>
    <xf numFmtId="13" fontId="1" fillId="39" borderId="0" xfId="6" applyNumberFormat="1"/>
    <xf numFmtId="2" fontId="1" fillId="39" borderId="0" xfId="6" applyNumberFormat="1"/>
    <xf numFmtId="184" fontId="9" fillId="41" borderId="0" xfId="0" applyNumberFormat="1" applyFont="1" applyFill="1" applyAlignment="1">
      <alignment horizontal="right"/>
    </xf>
    <xf numFmtId="0" fontId="1" fillId="40" borderId="0" xfId="7"/>
    <xf numFmtId="13" fontId="9" fillId="38" borderId="0" xfId="0" applyNumberFormat="1" applyFont="1" applyFill="1" applyAlignment="1">
      <alignment horizontal="right"/>
    </xf>
    <xf numFmtId="166" fontId="9" fillId="35" borderId="0" xfId="0" applyNumberFormat="1" applyFont="1" applyFill="1" applyAlignment="1">
      <alignment horizontal="center"/>
    </xf>
    <xf numFmtId="0" fontId="3" fillId="42" borderId="44" xfId="0" applyFont="1" applyFill="1" applyBorder="1" applyAlignment="1">
      <alignment horizontal="center"/>
    </xf>
    <xf numFmtId="0" fontId="3" fillId="42" borderId="42" xfId="0" applyFont="1" applyFill="1" applyBorder="1" applyAlignment="1">
      <alignment horizontal="center"/>
    </xf>
    <xf numFmtId="0" fontId="3" fillId="42" borderId="0" xfId="0" applyFont="1" applyFill="1" applyAlignment="1">
      <alignment horizontal="center"/>
    </xf>
    <xf numFmtId="0" fontId="3" fillId="43" borderId="20" xfId="0" applyFont="1" applyFill="1" applyBorder="1" applyAlignment="1">
      <alignment horizontal="center"/>
    </xf>
    <xf numFmtId="166" fontId="9" fillId="3" borderId="0" xfId="0" applyNumberFormat="1" applyFont="1" applyFill="1" applyAlignment="1">
      <alignment horizontal="right"/>
    </xf>
    <xf numFmtId="0" fontId="9" fillId="2" borderId="45" xfId="0" applyFont="1" applyFill="1" applyBorder="1" applyAlignment="1">
      <alignment vertical="center"/>
    </xf>
    <xf numFmtId="0" fontId="9" fillId="2" borderId="25" xfId="0" applyFont="1" applyFill="1" applyBorder="1" applyAlignment="1">
      <alignment horizontal="center" vertical="center"/>
    </xf>
    <xf numFmtId="0" fontId="9" fillId="2" borderId="23" xfId="0" applyFont="1" applyFill="1" applyBorder="1" applyAlignment="1">
      <alignment horizontal="center" vertical="center"/>
    </xf>
    <xf numFmtId="166" fontId="9" fillId="2" borderId="23" xfId="0" applyNumberFormat="1" applyFont="1" applyFill="1" applyBorder="1" applyAlignment="1">
      <alignment horizontal="center"/>
    </xf>
    <xf numFmtId="2" fontId="9" fillId="2" borderId="23" xfId="0" applyNumberFormat="1" applyFont="1" applyFill="1" applyBorder="1" applyAlignment="1">
      <alignment horizontal="center"/>
    </xf>
    <xf numFmtId="164" fontId="9" fillId="2" borderId="23" xfId="0" applyNumberFormat="1" applyFont="1" applyFill="1" applyBorder="1"/>
    <xf numFmtId="164" fontId="9" fillId="2" borderId="23" xfId="0" applyNumberFormat="1" applyFont="1" applyFill="1" applyBorder="1" applyAlignment="1">
      <alignment horizontal="center"/>
    </xf>
    <xf numFmtId="0" fontId="9" fillId="2" borderId="46" xfId="0" applyFont="1" applyFill="1" applyBorder="1" applyAlignment="1">
      <alignment horizontal="center" vertical="center"/>
    </xf>
    <xf numFmtId="0" fontId="9" fillId="2" borderId="0" xfId="0" applyFont="1" applyFill="1" applyAlignment="1">
      <alignment horizontal="center" vertical="center"/>
    </xf>
    <xf numFmtId="166" fontId="9" fillId="2" borderId="0" xfId="0" applyNumberFormat="1" applyFont="1" applyFill="1" applyAlignment="1">
      <alignment horizontal="center"/>
    </xf>
    <xf numFmtId="2" fontId="9" fillId="2" borderId="0" xfId="0" applyNumberFormat="1" applyFont="1" applyFill="1" applyAlignment="1">
      <alignment horizontal="center"/>
    </xf>
    <xf numFmtId="164" fontId="9" fillId="2" borderId="0" xfId="0" applyNumberFormat="1" applyFont="1" applyFill="1"/>
    <xf numFmtId="164" fontId="9" fillId="2" borderId="0" xfId="0" applyNumberFormat="1" applyFont="1" applyFill="1" applyAlignment="1">
      <alignment horizontal="center"/>
    </xf>
    <xf numFmtId="0" fontId="9" fillId="25" borderId="0" xfId="0" applyFont="1" applyFill="1" applyAlignment="1">
      <alignment horizontal="right" vertical="center"/>
    </xf>
    <xf numFmtId="166" fontId="9" fillId="3" borderId="45" xfId="0" applyNumberFormat="1" applyFont="1" applyFill="1" applyBorder="1" applyAlignment="1">
      <alignment horizontal="right"/>
    </xf>
    <xf numFmtId="0" fontId="9" fillId="25" borderId="25" xfId="0" applyFont="1" applyFill="1" applyBorder="1" applyAlignment="1">
      <alignment horizontal="center" vertical="center"/>
    </xf>
    <xf numFmtId="0" fontId="9" fillId="25" borderId="23" xfId="0" applyFont="1" applyFill="1" applyBorder="1" applyAlignment="1">
      <alignment horizontal="center" vertical="center"/>
    </xf>
    <xf numFmtId="166" fontId="9" fillId="25" borderId="23" xfId="0" applyNumberFormat="1" applyFont="1" applyFill="1" applyBorder="1" applyAlignment="1">
      <alignment horizontal="center"/>
    </xf>
    <xf numFmtId="2" fontId="9" fillId="25" borderId="23" xfId="0" applyNumberFormat="1" applyFont="1" applyFill="1" applyBorder="1" applyAlignment="1">
      <alignment horizontal="center"/>
    </xf>
    <xf numFmtId="164" fontId="9" fillId="25" borderId="23" xfId="0" applyNumberFormat="1" applyFont="1" applyFill="1" applyBorder="1"/>
    <xf numFmtId="164" fontId="9" fillId="25" borderId="23" xfId="0" applyNumberFormat="1" applyFont="1" applyFill="1" applyBorder="1" applyAlignment="1">
      <alignment horizontal="center"/>
    </xf>
    <xf numFmtId="0" fontId="9" fillId="25" borderId="47" xfId="0" applyFont="1" applyFill="1" applyBorder="1" applyAlignment="1">
      <alignment horizontal="center" vertical="center"/>
    </xf>
    <xf numFmtId="0" fontId="9" fillId="25" borderId="48" xfId="0" applyFont="1" applyFill="1" applyBorder="1" applyAlignment="1">
      <alignment horizontal="center" vertical="center"/>
    </xf>
    <xf numFmtId="166" fontId="9" fillId="25" borderId="48" xfId="0" applyNumberFormat="1" applyFont="1" applyFill="1" applyBorder="1" applyAlignment="1">
      <alignment horizontal="center"/>
    </xf>
    <xf numFmtId="164" fontId="9" fillId="25" borderId="48" xfId="0" applyNumberFormat="1" applyFont="1" applyFill="1" applyBorder="1"/>
    <xf numFmtId="164" fontId="9" fillId="25" borderId="48" xfId="0" applyNumberFormat="1" applyFont="1" applyFill="1" applyBorder="1" applyAlignment="1">
      <alignment horizontal="center"/>
    </xf>
    <xf numFmtId="0" fontId="9" fillId="2" borderId="0" xfId="0" applyFont="1" applyFill="1" applyAlignment="1">
      <alignment horizontal="right" vertical="center"/>
    </xf>
    <xf numFmtId="164" fontId="9" fillId="2" borderId="22" xfId="0" applyNumberFormat="1" applyFont="1" applyFill="1" applyBorder="1" applyAlignment="1">
      <alignment horizontal="center"/>
    </xf>
    <xf numFmtId="0" fontId="9" fillId="25" borderId="0" xfId="0" applyFont="1" applyFill="1" applyAlignment="1">
      <alignment horizontal="center" vertical="center"/>
    </xf>
    <xf numFmtId="166" fontId="9" fillId="25" borderId="0" xfId="0" applyNumberFormat="1" applyFont="1" applyFill="1" applyAlignment="1">
      <alignment horizontal="center"/>
    </xf>
    <xf numFmtId="2" fontId="9" fillId="25" borderId="0" xfId="0" applyNumberFormat="1" applyFont="1" applyFill="1" applyAlignment="1">
      <alignment horizontal="center"/>
    </xf>
    <xf numFmtId="164" fontId="9" fillId="25" borderId="0" xfId="0" applyNumberFormat="1" applyFont="1" applyFill="1"/>
    <xf numFmtId="164" fontId="9" fillId="25" borderId="0" xfId="0" applyNumberFormat="1" applyFont="1" applyFill="1" applyAlignment="1">
      <alignment horizontal="center"/>
    </xf>
    <xf numFmtId="164" fontId="9" fillId="25" borderId="22" xfId="0" applyNumberFormat="1" applyFont="1" applyFill="1" applyBorder="1" applyAlignment="1">
      <alignment horizontal="center"/>
    </xf>
    <xf numFmtId="0" fontId="9" fillId="25" borderId="45" xfId="0" applyFont="1" applyFill="1" applyBorder="1" applyAlignment="1">
      <alignment vertical="center"/>
    </xf>
    <xf numFmtId="0" fontId="9" fillId="44" borderId="0" xfId="0" applyFont="1" applyFill="1" applyAlignment="1">
      <alignment horizontal="center"/>
    </xf>
    <xf numFmtId="166" fontId="9" fillId="44" borderId="0" xfId="0" applyNumberFormat="1" applyFont="1" applyFill="1" applyAlignment="1">
      <alignment horizontal="center"/>
    </xf>
    <xf numFmtId="2" fontId="9" fillId="44" borderId="0" xfId="0" applyNumberFormat="1" applyFont="1" applyFill="1" applyAlignment="1">
      <alignment horizontal="center"/>
    </xf>
    <xf numFmtId="164" fontId="9" fillId="44" borderId="0" xfId="0" applyNumberFormat="1" applyFont="1" applyFill="1"/>
    <xf numFmtId="164" fontId="9" fillId="44" borderId="0" xfId="0" applyNumberFormat="1" applyFont="1" applyFill="1" applyAlignment="1">
      <alignment horizontal="center"/>
    </xf>
    <xf numFmtId="164" fontId="9" fillId="44" borderId="22" xfId="0" applyNumberFormat="1" applyFont="1" applyFill="1" applyBorder="1" applyAlignment="1">
      <alignment horizontal="center"/>
    </xf>
    <xf numFmtId="0" fontId="9" fillId="45" borderId="0" xfId="0" applyFont="1" applyFill="1" applyAlignment="1">
      <alignment horizontal="right"/>
    </xf>
    <xf numFmtId="0" fontId="9" fillId="45" borderId="0" xfId="0" applyFont="1" applyFill="1" applyAlignment="1">
      <alignment horizontal="center"/>
    </xf>
    <xf numFmtId="166" fontId="9" fillId="45" borderId="0" xfId="0" applyNumberFormat="1" applyFont="1" applyFill="1" applyAlignment="1">
      <alignment horizontal="center"/>
    </xf>
    <xf numFmtId="2" fontId="9" fillId="45" borderId="0" xfId="0" applyNumberFormat="1" applyFont="1" applyFill="1" applyAlignment="1">
      <alignment horizontal="center"/>
    </xf>
    <xf numFmtId="164" fontId="9" fillId="45" borderId="0" xfId="0" applyNumberFormat="1" applyFont="1" applyFill="1"/>
    <xf numFmtId="164" fontId="9" fillId="45" borderId="0" xfId="0" applyNumberFormat="1" applyFont="1" applyFill="1" applyAlignment="1">
      <alignment horizontal="center"/>
    </xf>
    <xf numFmtId="164" fontId="9" fillId="45" borderId="22" xfId="0" applyNumberFormat="1" applyFont="1" applyFill="1" applyBorder="1" applyAlignment="1">
      <alignment horizontal="center"/>
    </xf>
    <xf numFmtId="0" fontId="9" fillId="44" borderId="45" xfId="0" applyFont="1" applyFill="1" applyBorder="1"/>
    <xf numFmtId="164" fontId="9" fillId="45" borderId="21" xfId="0" applyNumberFormat="1" applyFont="1" applyFill="1" applyBorder="1" applyAlignment="1">
      <alignment horizontal="center"/>
    </xf>
    <xf numFmtId="2" fontId="9" fillId="3" borderId="0" xfId="0" applyNumberFormat="1" applyFont="1" applyFill="1"/>
    <xf numFmtId="0" fontId="15" fillId="0" borderId="0" xfId="0" applyFont="1"/>
    <xf numFmtId="0" fontId="0" fillId="0" borderId="48" xfId="0" applyBorder="1"/>
    <xf numFmtId="0" fontId="9" fillId="0" borderId="48" xfId="0" applyFont="1" applyBorder="1" applyAlignment="1">
      <alignment horizontal="center"/>
    </xf>
    <xf numFmtId="0" fontId="0" fillId="0" borderId="48" xfId="0" applyBorder="1" applyAlignment="1">
      <alignment horizontal="center"/>
    </xf>
    <xf numFmtId="0" fontId="20" fillId="27" borderId="30" xfId="4" applyFont="1" applyFill="1" applyBorder="1" applyAlignment="1">
      <alignment horizontal="center" vertical="center" wrapText="1"/>
    </xf>
    <xf numFmtId="0" fontId="20" fillId="26" borderId="16" xfId="4" applyFont="1" applyFill="1" applyBorder="1" applyAlignment="1">
      <alignment horizontal="center" vertical="center" wrapText="1"/>
    </xf>
    <xf numFmtId="0" fontId="20" fillId="0" borderId="31" xfId="4" applyFont="1" applyBorder="1" applyAlignment="1">
      <alignment horizontal="center" vertical="center" wrapText="1"/>
    </xf>
    <xf numFmtId="0" fontId="30" fillId="5" borderId="0" xfId="0" applyFont="1" applyFill="1" applyAlignment="1">
      <alignment horizontal="left" wrapText="1"/>
    </xf>
    <xf numFmtId="4" fontId="30" fillId="5" borderId="0" xfId="0" applyNumberFormat="1" applyFont="1" applyFill="1" applyAlignment="1">
      <alignment horizontal="left" wrapText="1"/>
    </xf>
    <xf numFmtId="44" fontId="30" fillId="5" borderId="0" xfId="0" applyNumberFormat="1" applyFont="1" applyFill="1" applyAlignment="1">
      <alignment horizontal="center" wrapText="1"/>
    </xf>
    <xf numFmtId="3" fontId="30" fillId="5" borderId="0" xfId="0" applyNumberFormat="1" applyFont="1" applyFill="1" applyAlignment="1">
      <alignment horizontal="center" wrapText="1"/>
    </xf>
    <xf numFmtId="0" fontId="31" fillId="0" borderId="0" xfId="4" applyFont="1" applyAlignment="1">
      <alignment horizontal="left"/>
    </xf>
    <xf numFmtId="0" fontId="31" fillId="0" borderId="0" xfId="4" applyFont="1"/>
    <xf numFmtId="44" fontId="31" fillId="0" borderId="0" xfId="4" applyNumberFormat="1" applyFont="1" applyAlignment="1">
      <alignment horizontal="center"/>
    </xf>
    <xf numFmtId="3" fontId="31" fillId="0" borderId="0" xfId="4" applyNumberFormat="1" applyFont="1" applyAlignment="1">
      <alignment horizontal="center"/>
    </xf>
    <xf numFmtId="44" fontId="31" fillId="0" borderId="0" xfId="8" applyFont="1" applyFill="1" applyBorder="1" applyAlignment="1">
      <alignment horizontal="center"/>
    </xf>
    <xf numFmtId="0" fontId="31" fillId="0" borderId="0" xfId="4" applyFont="1" applyAlignment="1">
      <alignment horizontal="left" wrapText="1"/>
    </xf>
    <xf numFmtId="49" fontId="31" fillId="0" borderId="0" xfId="0" applyNumberFormat="1" applyFont="1" applyAlignment="1">
      <alignment horizontal="left"/>
    </xf>
    <xf numFmtId="49" fontId="31" fillId="0" borderId="0" xfId="3" applyNumberFormat="1" applyFont="1" applyFill="1" applyBorder="1" applyAlignment="1">
      <alignment horizontal="center"/>
    </xf>
    <xf numFmtId="49" fontId="31" fillId="0" borderId="0" xfId="0" applyNumberFormat="1" applyFont="1" applyAlignment="1">
      <alignment horizontal="center"/>
    </xf>
    <xf numFmtId="49" fontId="31" fillId="0" borderId="0" xfId="3" applyNumberFormat="1" applyFont="1" applyBorder="1" applyAlignment="1">
      <alignment horizontal="center"/>
    </xf>
    <xf numFmtId="0" fontId="31" fillId="0" borderId="48" xfId="4" applyFont="1" applyBorder="1" applyAlignment="1">
      <alignment horizontal="left"/>
    </xf>
    <xf numFmtId="44" fontId="31" fillId="0" borderId="48" xfId="8" applyFont="1" applyFill="1" applyBorder="1" applyAlignment="1">
      <alignment horizontal="center"/>
    </xf>
    <xf numFmtId="3" fontId="31" fillId="0" borderId="48" xfId="4" applyNumberFormat="1" applyFont="1" applyBorder="1" applyAlignment="1">
      <alignment horizontal="center"/>
    </xf>
    <xf numFmtId="0" fontId="0" fillId="3" borderId="48" xfId="0" applyFill="1" applyBorder="1" applyAlignment="1">
      <alignment horizontal="center"/>
    </xf>
    <xf numFmtId="2" fontId="0" fillId="0" borderId="48" xfId="0" applyNumberFormat="1" applyBorder="1" applyAlignment="1">
      <alignment horizontal="center"/>
    </xf>
    <xf numFmtId="0" fontId="8" fillId="0" borderId="48" xfId="0" applyFont="1" applyBorder="1" applyAlignment="1">
      <alignment horizontal="center"/>
    </xf>
    <xf numFmtId="1" fontId="0" fillId="35" borderId="0" xfId="0" applyNumberFormat="1" applyFill="1" applyAlignment="1">
      <alignment horizontal="center"/>
    </xf>
    <xf numFmtId="0" fontId="32" fillId="0" borderId="0" xfId="0" applyFont="1"/>
    <xf numFmtId="0" fontId="33" fillId="0" borderId="0" xfId="0" applyFont="1" applyAlignment="1">
      <alignment horizontal="center"/>
    </xf>
    <xf numFmtId="0" fontId="33" fillId="0" borderId="0" xfId="0" applyFont="1" applyAlignment="1">
      <alignment horizontal="center" vertical="center" wrapText="1"/>
    </xf>
    <xf numFmtId="0" fontId="33" fillId="0" borderId="0" xfId="0" applyFont="1"/>
    <xf numFmtId="0" fontId="0" fillId="46" borderId="1" xfId="0" applyFill="1" applyBorder="1"/>
    <xf numFmtId="0" fontId="0" fillId="46" borderId="2" xfId="0" applyFill="1" applyBorder="1" applyAlignment="1">
      <alignment horizontal="center"/>
    </xf>
    <xf numFmtId="0" fontId="0" fillId="46" borderId="9" xfId="0" applyFill="1" applyBorder="1"/>
    <xf numFmtId="0" fontId="0" fillId="46" borderId="8" xfId="0" applyFill="1" applyBorder="1" applyAlignment="1">
      <alignment horizontal="center"/>
    </xf>
    <xf numFmtId="0" fontId="0" fillId="46" borderId="10" xfId="0" applyFill="1" applyBorder="1" applyAlignment="1">
      <alignment horizontal="center"/>
    </xf>
    <xf numFmtId="2" fontId="0" fillId="46" borderId="2" xfId="0" applyNumberFormat="1" applyFill="1" applyBorder="1" applyAlignment="1">
      <alignment horizontal="center"/>
    </xf>
    <xf numFmtId="0" fontId="32" fillId="0" borderId="0" xfId="0" applyFont="1" applyAlignment="1">
      <alignment horizontal="center"/>
    </xf>
    <xf numFmtId="2" fontId="0" fillId="46" borderId="0" xfId="0" applyNumberFormat="1" applyFill="1" applyAlignment="1">
      <alignment horizontal="center"/>
    </xf>
    <xf numFmtId="1" fontId="0" fillId="46" borderId="0" xfId="0" applyNumberFormat="1" applyFill="1" applyAlignment="1">
      <alignment horizontal="center"/>
    </xf>
    <xf numFmtId="164" fontId="9" fillId="2" borderId="51" xfId="0" applyNumberFormat="1" applyFont="1" applyFill="1" applyBorder="1" applyAlignment="1">
      <alignment horizontal="center"/>
    </xf>
    <xf numFmtId="164" fontId="9" fillId="25" borderId="51" xfId="0" applyNumberFormat="1" applyFont="1" applyFill="1" applyBorder="1" applyAlignment="1">
      <alignment horizontal="center"/>
    </xf>
    <xf numFmtId="164" fontId="9" fillId="25" borderId="52" xfId="0" applyNumberFormat="1" applyFont="1" applyFill="1" applyBorder="1" applyAlignment="1">
      <alignment horizontal="center"/>
    </xf>
    <xf numFmtId="2" fontId="9" fillId="10" borderId="1" xfId="0" applyNumberFormat="1" applyFont="1" applyFill="1" applyBorder="1" applyAlignment="1">
      <alignment horizontal="center" vertical="center"/>
    </xf>
    <xf numFmtId="2" fontId="9" fillId="10" borderId="9" xfId="0" applyNumberFormat="1" applyFont="1" applyFill="1" applyBorder="1" applyAlignment="1">
      <alignment horizontal="center" vertical="center"/>
    </xf>
    <xf numFmtId="2" fontId="9" fillId="10" borderId="8" xfId="0" applyNumberFormat="1" applyFont="1" applyFill="1" applyBorder="1" applyAlignment="1">
      <alignment horizontal="center" vertical="center"/>
    </xf>
    <xf numFmtId="1" fontId="9" fillId="10" borderId="1" xfId="0" applyNumberFormat="1" applyFont="1" applyFill="1" applyBorder="1" applyAlignment="1">
      <alignment horizontal="center" vertical="center"/>
    </xf>
    <xf numFmtId="1" fontId="9" fillId="10" borderId="9" xfId="0" applyNumberFormat="1" applyFont="1" applyFill="1" applyBorder="1" applyAlignment="1">
      <alignment horizontal="center" vertical="center"/>
    </xf>
    <xf numFmtId="1" fontId="9" fillId="10" borderId="8" xfId="0" applyNumberFormat="1" applyFont="1" applyFill="1" applyBorder="1" applyAlignment="1">
      <alignment horizontal="center" vertical="center"/>
    </xf>
    <xf numFmtId="2" fontId="0" fillId="10" borderId="9" xfId="0" applyNumberFormat="1" applyFill="1" applyBorder="1" applyAlignment="1">
      <alignment horizontal="center" vertical="center"/>
    </xf>
    <xf numFmtId="2" fontId="0" fillId="10" borderId="8" xfId="0" applyNumberFormat="1" applyFill="1" applyBorder="1" applyAlignment="1">
      <alignment horizontal="center" vertical="center"/>
    </xf>
    <xf numFmtId="2" fontId="0" fillId="10" borderId="10" xfId="0" applyNumberFormat="1" applyFill="1" applyBorder="1" applyAlignment="1">
      <alignment horizontal="center" vertical="center"/>
    </xf>
    <xf numFmtId="1" fontId="0" fillId="10" borderId="9" xfId="0" applyNumberFormat="1" applyFill="1" applyBorder="1" applyAlignment="1">
      <alignment horizontal="center" vertical="center"/>
    </xf>
    <xf numFmtId="1" fontId="0" fillId="10" borderId="8" xfId="0" applyNumberFormat="1" applyFill="1" applyBorder="1" applyAlignment="1">
      <alignment horizontal="center" vertical="center"/>
    </xf>
    <xf numFmtId="1" fontId="0" fillId="10" borderId="10" xfId="0" applyNumberFormat="1" applyFill="1" applyBorder="1" applyAlignment="1">
      <alignment horizontal="center" vertical="center"/>
    </xf>
    <xf numFmtId="0" fontId="0" fillId="0" borderId="49" xfId="0" applyBorder="1" applyAlignment="1">
      <alignment horizontal="center"/>
    </xf>
    <xf numFmtId="0" fontId="31" fillId="0" borderId="49" xfId="4" applyFont="1" applyBorder="1" applyAlignment="1">
      <alignment horizontal="left"/>
    </xf>
    <xf numFmtId="44" fontId="31" fillId="0" borderId="49" xfId="8" applyFont="1" applyFill="1" applyBorder="1" applyAlignment="1">
      <alignment horizontal="center"/>
    </xf>
    <xf numFmtId="3" fontId="31" fillId="0" borderId="49" xfId="4" applyNumberFormat="1" applyFont="1" applyBorder="1" applyAlignment="1">
      <alignment horizontal="center"/>
    </xf>
    <xf numFmtId="0" fontId="0" fillId="3" borderId="49" xfId="0" applyFill="1" applyBorder="1" applyAlignment="1">
      <alignment horizontal="center"/>
    </xf>
    <xf numFmtId="0" fontId="0" fillId="0" borderId="49" xfId="0" applyBorder="1"/>
    <xf numFmtId="0" fontId="34" fillId="0" borderId="0" xfId="0" applyFont="1" applyAlignment="1">
      <alignment horizontal="left" vertical="center" wrapText="1" indent="11"/>
    </xf>
    <xf numFmtId="0" fontId="35" fillId="0" borderId="0" xfId="0" applyFont="1"/>
    <xf numFmtId="0" fontId="35" fillId="0" borderId="46" xfId="0" applyFont="1" applyBorder="1"/>
    <xf numFmtId="0" fontId="35" fillId="0" borderId="45" xfId="0" applyFont="1" applyBorder="1"/>
    <xf numFmtId="0" fontId="37" fillId="0" borderId="46" xfId="0" applyFont="1" applyBorder="1" applyAlignment="1">
      <alignment horizontal="center"/>
    </xf>
    <xf numFmtId="186" fontId="35" fillId="0" borderId="0" xfId="0" applyNumberFormat="1" applyFont="1" applyAlignment="1">
      <alignment horizontal="center"/>
    </xf>
    <xf numFmtId="0" fontId="35" fillId="0" borderId="45" xfId="0" applyFont="1" applyBorder="1" applyAlignment="1">
      <alignment horizontal="center"/>
    </xf>
    <xf numFmtId="173" fontId="36" fillId="0" borderId="46" xfId="0" applyNumberFormat="1" applyFont="1" applyBorder="1"/>
    <xf numFmtId="0" fontId="36" fillId="0" borderId="0" xfId="0" applyFont="1" applyAlignment="1">
      <alignment horizontal="center" vertical="center"/>
    </xf>
    <xf numFmtId="0" fontId="36" fillId="0" borderId="0" xfId="0" applyFont="1" applyAlignment="1">
      <alignment horizontal="center"/>
    </xf>
    <xf numFmtId="0" fontId="36" fillId="0" borderId="45" xfId="0" applyFont="1" applyBorder="1" applyAlignment="1">
      <alignment horizontal="center"/>
    </xf>
    <xf numFmtId="186" fontId="35" fillId="0" borderId="46" xfId="0" applyNumberFormat="1" applyFont="1" applyBorder="1" applyAlignment="1">
      <alignment horizontal="center"/>
    </xf>
    <xf numFmtId="0" fontId="35" fillId="0" borderId="0" xfId="0" applyFont="1" applyAlignment="1">
      <alignment horizontal="center"/>
    </xf>
    <xf numFmtId="0" fontId="37" fillId="0" borderId="46" xfId="0" applyFont="1" applyBorder="1" applyAlignment="1">
      <alignment horizontal="center" vertical="center"/>
    </xf>
    <xf numFmtId="190" fontId="37" fillId="0" borderId="46" xfId="0" applyNumberFormat="1" applyFont="1" applyBorder="1" applyAlignment="1">
      <alignment horizontal="center"/>
    </xf>
    <xf numFmtId="190" fontId="37" fillId="0" borderId="46" xfId="0" applyNumberFormat="1" applyFont="1" applyBorder="1" applyAlignment="1">
      <alignment horizontal="center" vertical="center"/>
    </xf>
    <xf numFmtId="0" fontId="37" fillId="0" borderId="47" xfId="0" applyFont="1" applyBorder="1" applyAlignment="1">
      <alignment horizontal="center"/>
    </xf>
    <xf numFmtId="0" fontId="35" fillId="0" borderId="48" xfId="0" applyFont="1" applyBorder="1"/>
    <xf numFmtId="186" fontId="35" fillId="0" borderId="48" xfId="0" applyNumberFormat="1" applyFont="1" applyBorder="1" applyAlignment="1">
      <alignment horizontal="center"/>
    </xf>
    <xf numFmtId="0" fontId="35" fillId="0" borderId="50" xfId="0" applyFont="1" applyBorder="1" applyAlignment="1">
      <alignment horizontal="center"/>
    </xf>
    <xf numFmtId="0" fontId="37" fillId="0" borderId="47" xfId="0" applyFont="1" applyBorder="1" applyAlignment="1">
      <alignment horizontal="center" vertical="center"/>
    </xf>
    <xf numFmtId="173" fontId="36" fillId="0" borderId="47" xfId="0" applyNumberFormat="1" applyFont="1" applyBorder="1"/>
    <xf numFmtId="0" fontId="36" fillId="0" borderId="48" xfId="0" applyFont="1" applyBorder="1" applyAlignment="1">
      <alignment horizontal="center" vertical="center"/>
    </xf>
    <xf numFmtId="0" fontId="36" fillId="0" borderId="48" xfId="0" applyFont="1" applyBorder="1" applyAlignment="1">
      <alignment horizontal="center"/>
    </xf>
    <xf numFmtId="0" fontId="36" fillId="0" borderId="50" xfId="0" applyFont="1" applyBorder="1" applyAlignment="1">
      <alignment horizontal="center"/>
    </xf>
    <xf numFmtId="186" fontId="35" fillId="0" borderId="47" xfId="0" applyNumberFormat="1" applyFont="1" applyBorder="1" applyAlignment="1">
      <alignment horizontal="center"/>
    </xf>
    <xf numFmtId="0" fontId="35" fillId="0" borderId="48" xfId="0" applyFont="1" applyBorder="1" applyAlignment="1">
      <alignment horizontal="center"/>
    </xf>
    <xf numFmtId="0" fontId="35" fillId="0" borderId="0" xfId="0" applyFont="1" applyAlignment="1">
      <alignment wrapText="1"/>
    </xf>
    <xf numFmtId="0" fontId="38" fillId="0" borderId="0" xfId="0" applyFont="1" applyAlignment="1">
      <alignment horizontal="right" vertical="center" wrapText="1"/>
    </xf>
    <xf numFmtId="0" fontId="38" fillId="0" borderId="0" xfId="0" applyFont="1" applyAlignment="1">
      <alignment vertical="center" wrapText="1"/>
    </xf>
    <xf numFmtId="0" fontId="39" fillId="0" borderId="0" xfId="0" applyFont="1" applyAlignment="1">
      <alignment horizontal="center"/>
    </xf>
    <xf numFmtId="0" fontId="39" fillId="0" borderId="0" xfId="0" applyFont="1"/>
    <xf numFmtId="49" fontId="40" fillId="0" borderId="0" xfId="0" applyNumberFormat="1" applyFont="1" applyAlignment="1">
      <alignment horizontal="left"/>
    </xf>
    <xf numFmtId="49" fontId="36" fillId="0" borderId="0" xfId="0" applyNumberFormat="1" applyFont="1" applyAlignment="1">
      <alignment horizontal="right"/>
    </xf>
    <xf numFmtId="0" fontId="35" fillId="0" borderId="0" xfId="0" applyFont="1" applyAlignment="1">
      <alignment horizontal="right"/>
    </xf>
    <xf numFmtId="49" fontId="40" fillId="14" borderId="15" xfId="0" applyNumberFormat="1" applyFont="1" applyFill="1" applyBorder="1" applyAlignment="1">
      <alignment horizontal="center"/>
    </xf>
    <xf numFmtId="49" fontId="40" fillId="14" borderId="16" xfId="0" applyNumberFormat="1" applyFont="1" applyFill="1" applyBorder="1" applyAlignment="1">
      <alignment horizontal="left"/>
    </xf>
    <xf numFmtId="49" fontId="40" fillId="14" borderId="0" xfId="0" applyNumberFormat="1" applyFont="1" applyFill="1" applyAlignment="1">
      <alignment horizontal="left"/>
    </xf>
    <xf numFmtId="49" fontId="36" fillId="0" borderId="0" xfId="0" applyNumberFormat="1" applyFont="1" applyAlignment="1">
      <alignment horizontal="center"/>
    </xf>
    <xf numFmtId="169" fontId="35" fillId="19" borderId="0" xfId="0" applyNumberFormat="1" applyFont="1" applyFill="1" applyAlignment="1" applyProtection="1">
      <alignment horizontal="center"/>
      <protection locked="0"/>
    </xf>
    <xf numFmtId="169" fontId="35" fillId="0" borderId="0" xfId="3" applyNumberFormat="1" applyFont="1" applyAlignment="1" applyProtection="1">
      <alignment horizontal="center"/>
    </xf>
    <xf numFmtId="169" fontId="35" fillId="18" borderId="0" xfId="0" applyNumberFormat="1" applyFont="1" applyFill="1" applyAlignment="1" applyProtection="1">
      <alignment horizontal="center"/>
      <protection locked="0"/>
    </xf>
    <xf numFmtId="169" fontId="35" fillId="0" borderId="0" xfId="3" applyNumberFormat="1" applyFont="1" applyBorder="1" applyAlignment="1" applyProtection="1">
      <alignment horizontal="center"/>
    </xf>
    <xf numFmtId="0" fontId="36" fillId="15" borderId="15" xfId="0" applyFont="1" applyFill="1" applyBorder="1" applyAlignment="1">
      <alignment horizontal="center"/>
    </xf>
    <xf numFmtId="169" fontId="35" fillId="19" borderId="8" xfId="0" applyNumberFormat="1" applyFont="1" applyFill="1" applyBorder="1" applyAlignment="1" applyProtection="1">
      <alignment horizontal="center"/>
      <protection locked="0"/>
    </xf>
    <xf numFmtId="169" fontId="35" fillId="0" borderId="8" xfId="3" applyNumberFormat="1" applyFont="1" applyBorder="1" applyAlignment="1" applyProtection="1">
      <alignment horizontal="center"/>
    </xf>
    <xf numFmtId="49" fontId="36" fillId="0" borderId="15" xfId="0" applyNumberFormat="1" applyFont="1" applyBorder="1" applyAlignment="1">
      <alignment horizontal="right"/>
    </xf>
    <xf numFmtId="169" fontId="35" fillId="0" borderId="0" xfId="0" applyNumberFormat="1" applyFont="1" applyAlignment="1">
      <alignment horizontal="center"/>
    </xf>
    <xf numFmtId="169" fontId="35" fillId="0" borderId="0" xfId="0" applyNumberFormat="1" applyFont="1"/>
    <xf numFmtId="3" fontId="35" fillId="0" borderId="0" xfId="0" applyNumberFormat="1" applyFont="1" applyAlignment="1">
      <alignment horizontal="center"/>
    </xf>
    <xf numFmtId="171" fontId="35" fillId="0" borderId="0" xfId="0" applyNumberFormat="1" applyFont="1" applyAlignment="1">
      <alignment horizontal="center"/>
    </xf>
    <xf numFmtId="170" fontId="35" fillId="0" borderId="0" xfId="0" applyNumberFormat="1" applyFont="1" applyAlignment="1">
      <alignment horizontal="center"/>
    </xf>
    <xf numFmtId="169" fontId="35" fillId="0" borderId="8" xfId="0" applyNumberFormat="1" applyFont="1" applyBorder="1" applyAlignment="1">
      <alignment horizontal="center"/>
    </xf>
    <xf numFmtId="0" fontId="36" fillId="0" borderId="3" xfId="0" applyFont="1" applyBorder="1"/>
    <xf numFmtId="0" fontId="36" fillId="0" borderId="4" xfId="0" applyFont="1" applyBorder="1"/>
    <xf numFmtId="0" fontId="36" fillId="0" borderId="5" xfId="0" applyFont="1" applyBorder="1" applyAlignment="1">
      <alignment horizontal="center"/>
    </xf>
    <xf numFmtId="0" fontId="36" fillId="0" borderId="1" xfId="0" applyFont="1" applyBorder="1"/>
    <xf numFmtId="0" fontId="36" fillId="0" borderId="0" xfId="0" applyFont="1"/>
    <xf numFmtId="175" fontId="39" fillId="0" borderId="0" xfId="0" applyNumberFormat="1" applyFont="1" applyAlignment="1">
      <alignment horizontal="center"/>
    </xf>
    <xf numFmtId="0" fontId="39" fillId="0" borderId="1" xfId="0" applyFont="1" applyBorder="1"/>
    <xf numFmtId="0" fontId="39" fillId="0" borderId="2" xfId="0" applyFont="1" applyBorder="1"/>
    <xf numFmtId="0" fontId="36" fillId="0" borderId="9" xfId="0" applyFont="1" applyBorder="1" applyAlignment="1">
      <alignment horizontal="center"/>
    </xf>
    <xf numFmtId="0" fontId="36" fillId="0" borderId="8" xfId="0" applyFont="1" applyBorder="1" applyAlignment="1">
      <alignment horizontal="center"/>
    </xf>
    <xf numFmtId="0" fontId="36" fillId="0" borderId="10" xfId="0" applyFont="1" applyBorder="1" applyAlignment="1">
      <alignment horizontal="center"/>
    </xf>
    <xf numFmtId="173" fontId="35" fillId="0" borderId="4" xfId="0" applyNumberFormat="1" applyFont="1" applyBorder="1" applyAlignment="1">
      <alignment horizontal="center"/>
    </xf>
    <xf numFmtId="173" fontId="35" fillId="0" borderId="3" xfId="0" applyNumberFormat="1" applyFont="1" applyBorder="1" applyAlignment="1">
      <alignment horizontal="center"/>
    </xf>
    <xf numFmtId="173" fontId="35" fillId="0" borderId="0" xfId="0" applyNumberFormat="1" applyFont="1" applyAlignment="1">
      <alignment horizontal="center"/>
    </xf>
    <xf numFmtId="173" fontId="35" fillId="0" borderId="1" xfId="0" applyNumberFormat="1" applyFont="1" applyBorder="1" applyAlignment="1">
      <alignment horizontal="center"/>
    </xf>
    <xf numFmtId="193" fontId="41" fillId="0" borderId="0" xfId="0" applyNumberFormat="1" applyFont="1"/>
    <xf numFmtId="0" fontId="35" fillId="0" borderId="0" xfId="0" applyFont="1" applyAlignment="1">
      <alignment horizontal="left"/>
    </xf>
    <xf numFmtId="1" fontId="35" fillId="0" borderId="0" xfId="0" applyNumberFormat="1" applyFont="1" applyAlignment="1">
      <alignment horizontal="center"/>
    </xf>
    <xf numFmtId="0" fontId="36" fillId="15" borderId="17" xfId="0" applyFont="1" applyFill="1" applyBorder="1"/>
    <xf numFmtId="0" fontId="36" fillId="15" borderId="0" xfId="0" applyFont="1" applyFill="1"/>
    <xf numFmtId="0" fontId="35" fillId="0" borderId="0" xfId="0" applyFont="1" applyProtection="1">
      <protection hidden="1"/>
    </xf>
    <xf numFmtId="0" fontId="43" fillId="0" borderId="0" xfId="0" applyFont="1" applyAlignment="1">
      <alignment horizontal="right" vertical="center" wrapText="1"/>
    </xf>
    <xf numFmtId="2" fontId="43" fillId="0" borderId="0" xfId="0" applyNumberFormat="1" applyFont="1" applyAlignment="1">
      <alignment horizontal="right" vertical="center" wrapText="1"/>
    </xf>
    <xf numFmtId="0" fontId="43" fillId="0" borderId="0" xfId="0" applyFont="1" applyAlignment="1">
      <alignment vertical="center" wrapText="1"/>
    </xf>
    <xf numFmtId="0" fontId="39" fillId="0" borderId="0" xfId="0" applyFont="1" applyAlignment="1">
      <alignment horizontal="right"/>
    </xf>
    <xf numFmtId="1" fontId="39" fillId="0" borderId="0" xfId="0" applyNumberFormat="1" applyFont="1"/>
    <xf numFmtId="49" fontId="36" fillId="16" borderId="0" xfId="0" applyNumberFormat="1" applyFont="1" applyFill="1" applyAlignment="1">
      <alignment horizontal="left"/>
    </xf>
    <xf numFmtId="0" fontId="36" fillId="0" borderId="0" xfId="0" applyFont="1" applyAlignment="1">
      <alignment horizontal="right"/>
    </xf>
    <xf numFmtId="49" fontId="36" fillId="14" borderId="15" xfId="0" applyNumberFormat="1" applyFont="1" applyFill="1" applyBorder="1" applyAlignment="1">
      <alignment horizontal="center"/>
    </xf>
    <xf numFmtId="49" fontId="36" fillId="14" borderId="16" xfId="0" applyNumberFormat="1" applyFont="1" applyFill="1" applyBorder="1" applyAlignment="1">
      <alignment horizontal="left"/>
    </xf>
    <xf numFmtId="49" fontId="36" fillId="14" borderId="0" xfId="0" applyNumberFormat="1" applyFont="1" applyFill="1" applyAlignment="1">
      <alignment horizontal="left"/>
    </xf>
    <xf numFmtId="0" fontId="36" fillId="17" borderId="0" xfId="0" applyFont="1" applyFill="1" applyAlignment="1">
      <alignment horizontal="center"/>
    </xf>
    <xf numFmtId="164" fontId="36" fillId="0" borderId="0" xfId="2" applyNumberFormat="1" applyFont="1" applyAlignment="1">
      <alignment horizontal="center"/>
    </xf>
    <xf numFmtId="0" fontId="44" fillId="0" borderId="0" xfId="0" applyFont="1" applyAlignment="1">
      <alignment horizontal="center"/>
    </xf>
    <xf numFmtId="1" fontId="36" fillId="0" borderId="0" xfId="0" applyNumberFormat="1" applyFont="1"/>
    <xf numFmtId="186" fontId="36" fillId="0" borderId="0" xfId="0" applyNumberFormat="1" applyFont="1"/>
    <xf numFmtId="168" fontId="44" fillId="0" borderId="0" xfId="0" applyNumberFormat="1" applyFont="1" applyAlignment="1">
      <alignment horizontal="center"/>
    </xf>
    <xf numFmtId="188" fontId="36" fillId="0" borderId="0" xfId="0" applyNumberFormat="1" applyFont="1"/>
    <xf numFmtId="0" fontId="36" fillId="0" borderId="0" xfId="0" applyFont="1" applyAlignment="1">
      <alignment horizontal="left"/>
    </xf>
    <xf numFmtId="186" fontId="44" fillId="0" borderId="0" xfId="0" applyNumberFormat="1" applyFont="1" applyAlignment="1">
      <alignment horizontal="center"/>
    </xf>
    <xf numFmtId="188" fontId="44" fillId="0" borderId="0" xfId="0" applyNumberFormat="1" applyFont="1" applyAlignment="1">
      <alignment horizontal="center"/>
    </xf>
    <xf numFmtId="0" fontId="36" fillId="0" borderId="0" xfId="0" applyFont="1" applyProtection="1">
      <protection hidden="1"/>
    </xf>
    <xf numFmtId="0" fontId="39" fillId="0" borderId="0" xfId="0" applyFont="1" applyProtection="1">
      <protection hidden="1"/>
    </xf>
    <xf numFmtId="0" fontId="39" fillId="0" borderId="0" xfId="0" applyFont="1" applyAlignment="1" applyProtection="1">
      <alignment horizontal="right"/>
      <protection hidden="1"/>
    </xf>
    <xf numFmtId="0" fontId="46" fillId="0" borderId="0" xfId="0" applyFont="1" applyAlignment="1">
      <alignment horizontal="right" vertical="center" wrapText="1"/>
    </xf>
    <xf numFmtId="2" fontId="36" fillId="0" borderId="0" xfId="0" applyNumberFormat="1" applyFont="1" applyProtection="1">
      <protection hidden="1"/>
    </xf>
    <xf numFmtId="178" fontId="36" fillId="0" borderId="0" xfId="0" applyNumberFormat="1" applyFont="1" applyProtection="1">
      <protection hidden="1"/>
    </xf>
    <xf numFmtId="179" fontId="36" fillId="0" borderId="0" xfId="0" applyNumberFormat="1" applyFont="1" applyProtection="1">
      <protection hidden="1"/>
    </xf>
    <xf numFmtId="194" fontId="36" fillId="0" borderId="0" xfId="0" applyNumberFormat="1" applyFont="1" applyAlignment="1">
      <alignment horizontal="center"/>
    </xf>
    <xf numFmtId="178" fontId="36" fillId="0" borderId="0" xfId="0" applyNumberFormat="1" applyFont="1" applyAlignment="1">
      <alignment horizontal="left"/>
    </xf>
    <xf numFmtId="177" fontId="39" fillId="0" borderId="2" xfId="0" applyNumberFormat="1" applyFont="1" applyBorder="1" applyAlignment="1" applyProtection="1">
      <alignment horizontal="center"/>
      <protection locked="0"/>
    </xf>
    <xf numFmtId="2" fontId="36" fillId="0" borderId="0" xfId="0" applyNumberFormat="1" applyFont="1"/>
    <xf numFmtId="2" fontId="36" fillId="0" borderId="0" xfId="0" applyNumberFormat="1" applyFont="1" applyAlignment="1">
      <alignment horizontal="center"/>
    </xf>
    <xf numFmtId="12" fontId="39" fillId="0" borderId="0" xfId="0" applyNumberFormat="1" applyFont="1" applyAlignment="1">
      <alignment horizontal="center"/>
    </xf>
    <xf numFmtId="173" fontId="36" fillId="0" borderId="1" xfId="0" applyNumberFormat="1" applyFont="1" applyBorder="1" applyAlignment="1">
      <alignment horizontal="center"/>
    </xf>
    <xf numFmtId="173" fontId="36" fillId="0" borderId="3" xfId="0" applyNumberFormat="1" applyFont="1" applyBorder="1" applyAlignment="1">
      <alignment horizontal="center"/>
    </xf>
    <xf numFmtId="49" fontId="36" fillId="0" borderId="0" xfId="0" applyNumberFormat="1" applyFont="1" applyAlignment="1">
      <alignment horizontal="center" vertical="center"/>
    </xf>
    <xf numFmtId="178" fontId="36" fillId="0" borderId="0" xfId="0" applyNumberFormat="1" applyFont="1"/>
    <xf numFmtId="179" fontId="36" fillId="0" borderId="0" xfId="0" applyNumberFormat="1" applyFont="1" applyAlignment="1">
      <alignment horizontal="center"/>
    </xf>
    <xf numFmtId="2" fontId="36" fillId="0" borderId="0" xfId="0" applyNumberFormat="1" applyFont="1" applyAlignment="1">
      <alignment horizontal="left"/>
    </xf>
    <xf numFmtId="187" fontId="36" fillId="0" borderId="0" xfId="0" applyNumberFormat="1" applyFont="1"/>
    <xf numFmtId="180" fontId="36" fillId="0" borderId="0" xfId="0" applyNumberFormat="1" applyFont="1" applyAlignment="1">
      <alignment horizontal="left"/>
    </xf>
    <xf numFmtId="192" fontId="36" fillId="0" borderId="0" xfId="0" applyNumberFormat="1" applyFont="1" applyAlignment="1">
      <alignment horizontal="left"/>
    </xf>
    <xf numFmtId="0" fontId="48" fillId="6" borderId="0" xfId="0" applyFont="1" applyFill="1"/>
    <xf numFmtId="0" fontId="36" fillId="6" borderId="0" xfId="0" applyFont="1" applyFill="1"/>
    <xf numFmtId="0" fontId="48" fillId="6" borderId="0" xfId="0" applyFont="1" applyFill="1" applyAlignment="1">
      <alignment horizontal="right"/>
    </xf>
    <xf numFmtId="191" fontId="36" fillId="6" borderId="0" xfId="0" applyNumberFormat="1" applyFont="1" applyFill="1" applyAlignment="1" applyProtection="1">
      <alignment shrinkToFit="1"/>
      <protection locked="0"/>
    </xf>
    <xf numFmtId="1" fontId="36" fillId="0" borderId="0" xfId="0" applyNumberFormat="1" applyFont="1" applyProtection="1">
      <protection hidden="1"/>
    </xf>
    <xf numFmtId="0" fontId="50" fillId="0" borderId="0" xfId="0" applyFont="1"/>
    <xf numFmtId="0" fontId="39" fillId="0" borderId="0" xfId="0" applyFont="1" applyAlignment="1">
      <alignment horizontal="center" vertical="center"/>
    </xf>
    <xf numFmtId="0" fontId="39" fillId="0" borderId="0" xfId="0" applyFont="1" applyAlignment="1" applyProtection="1">
      <alignment horizontal="center"/>
      <protection locked="0"/>
    </xf>
    <xf numFmtId="186" fontId="39" fillId="0" borderId="0" xfId="0" applyNumberFormat="1" applyFont="1"/>
    <xf numFmtId="0" fontId="52" fillId="0" borderId="0" xfId="0" applyFont="1"/>
    <xf numFmtId="2" fontId="34" fillId="0" borderId="0" xfId="0" applyNumberFormat="1" applyFont="1"/>
    <xf numFmtId="0" fontId="51" fillId="0" borderId="0" xfId="0" applyFont="1" applyAlignment="1">
      <alignment horizontal="center"/>
    </xf>
    <xf numFmtId="168" fontId="52" fillId="0" borderId="0" xfId="0" applyNumberFormat="1" applyFont="1" applyAlignment="1">
      <alignment horizontal="center"/>
    </xf>
    <xf numFmtId="0" fontId="37" fillId="0" borderId="0" xfId="0" applyFont="1" applyAlignment="1">
      <alignment horizontal="center"/>
    </xf>
    <xf numFmtId="190" fontId="37" fillId="0" borderId="0" xfId="0" applyNumberFormat="1" applyFont="1" applyAlignment="1">
      <alignment horizontal="center"/>
    </xf>
    <xf numFmtId="175" fontId="35" fillId="0" borderId="0" xfId="0" applyNumberFormat="1" applyFont="1" applyAlignment="1">
      <alignment horizontal="center"/>
    </xf>
    <xf numFmtId="0" fontId="43" fillId="0" borderId="0" xfId="0" applyFont="1" applyAlignment="1">
      <alignment horizontal="center"/>
    </xf>
    <xf numFmtId="0" fontId="39" fillId="0" borderId="0" xfId="0" applyFont="1" applyAlignment="1">
      <alignment horizontal="left"/>
    </xf>
    <xf numFmtId="183" fontId="35" fillId="0" borderId="0" xfId="0" applyNumberFormat="1" applyFont="1" applyAlignment="1">
      <alignment horizontal="center"/>
    </xf>
    <xf numFmtId="0" fontId="53" fillId="0" borderId="0" xfId="0" applyFont="1"/>
    <xf numFmtId="168" fontId="35" fillId="0" borderId="0" xfId="0" applyNumberFormat="1" applyFont="1" applyAlignment="1">
      <alignment horizontal="center"/>
    </xf>
    <xf numFmtId="0" fontId="35" fillId="22" borderId="0" xfId="0" applyFont="1" applyFill="1"/>
    <xf numFmtId="0" fontId="35" fillId="22" borderId="0" xfId="0" applyFont="1" applyFill="1" applyAlignment="1">
      <alignment horizontal="center"/>
    </xf>
    <xf numFmtId="0" fontId="54" fillId="0" borderId="0" xfId="0" applyFont="1"/>
    <xf numFmtId="0" fontId="43" fillId="0" borderId="0" xfId="0" applyFont="1"/>
    <xf numFmtId="0" fontId="54" fillId="0" borderId="0" xfId="0" applyFont="1" applyAlignment="1">
      <alignment horizontal="right"/>
    </xf>
    <xf numFmtId="2" fontId="54" fillId="0" borderId="0" xfId="0" applyNumberFormat="1" applyFont="1" applyAlignment="1">
      <alignment horizontal="center"/>
    </xf>
    <xf numFmtId="0" fontId="55" fillId="0" borderId="0" xfId="0" applyFont="1"/>
    <xf numFmtId="0" fontId="53" fillId="0" borderId="0" xfId="0" applyFont="1" applyAlignment="1">
      <alignment horizontal="center"/>
    </xf>
    <xf numFmtId="0" fontId="53" fillId="0" borderId="26" xfId="0" applyFont="1" applyBorder="1" applyAlignment="1">
      <alignment horizontal="center"/>
    </xf>
    <xf numFmtId="0" fontId="36" fillId="0" borderId="26" xfId="0" applyFont="1" applyBorder="1" applyAlignment="1">
      <alignment horizontal="center"/>
    </xf>
    <xf numFmtId="173" fontId="53" fillId="0" borderId="0" xfId="0" applyNumberFormat="1" applyFont="1" applyAlignment="1">
      <alignment horizontal="left"/>
    </xf>
    <xf numFmtId="165" fontId="53" fillId="0" borderId="0" xfId="0" applyNumberFormat="1" applyFont="1" applyAlignment="1">
      <alignment horizontal="center"/>
    </xf>
    <xf numFmtId="186" fontId="53" fillId="0" borderId="0" xfId="0" applyNumberFormat="1" applyFont="1" applyAlignment="1">
      <alignment horizontal="center"/>
    </xf>
    <xf numFmtId="1" fontId="53" fillId="0" borderId="0" xfId="0" applyNumberFormat="1" applyFont="1" applyAlignment="1">
      <alignment horizontal="center"/>
    </xf>
    <xf numFmtId="2" fontId="53" fillId="0" borderId="0" xfId="0" applyNumberFormat="1" applyFont="1" applyAlignment="1">
      <alignment horizontal="center"/>
    </xf>
    <xf numFmtId="2" fontId="56" fillId="0" borderId="0" xfId="0" applyNumberFormat="1" applyFont="1"/>
    <xf numFmtId="0" fontId="36" fillId="5" borderId="2" xfId="0" applyFont="1" applyFill="1" applyBorder="1" applyAlignment="1">
      <alignment horizontal="center"/>
    </xf>
    <xf numFmtId="175" fontId="36" fillId="5" borderId="2" xfId="0" applyNumberFormat="1" applyFont="1" applyFill="1" applyBorder="1" applyAlignment="1">
      <alignment horizontal="center"/>
    </xf>
    <xf numFmtId="177" fontId="36" fillId="5" borderId="2" xfId="0" applyNumberFormat="1" applyFont="1" applyFill="1" applyBorder="1" applyAlignment="1">
      <alignment horizontal="center"/>
    </xf>
    <xf numFmtId="0" fontId="35" fillId="5" borderId="0" xfId="0" applyFont="1" applyFill="1"/>
    <xf numFmtId="0" fontId="35" fillId="5" borderId="4" xfId="0" applyFont="1" applyFill="1" applyBorder="1" applyAlignment="1">
      <alignment horizontal="center"/>
    </xf>
    <xf numFmtId="172" fontId="35" fillId="5" borderId="4" xfId="0" applyNumberFormat="1" applyFont="1" applyFill="1" applyBorder="1" applyAlignment="1">
      <alignment horizontal="center"/>
    </xf>
    <xf numFmtId="0" fontId="35" fillId="5" borderId="0" xfId="0" applyFont="1" applyFill="1" applyAlignment="1">
      <alignment horizontal="center"/>
    </xf>
    <xf numFmtId="172" fontId="35" fillId="5" borderId="0" xfId="0" applyNumberFormat="1" applyFont="1" applyFill="1" applyAlignment="1">
      <alignment horizontal="center"/>
    </xf>
    <xf numFmtId="172" fontId="35" fillId="5" borderId="5" xfId="0" applyNumberFormat="1" applyFont="1" applyFill="1" applyBorder="1" applyAlignment="1">
      <alignment horizontal="center"/>
    </xf>
    <xf numFmtId="172" fontId="35" fillId="5" borderId="2" xfId="0" applyNumberFormat="1" applyFont="1" applyFill="1" applyBorder="1" applyAlignment="1">
      <alignment horizontal="center"/>
    </xf>
    <xf numFmtId="181" fontId="35" fillId="5" borderId="0" xfId="0" applyNumberFormat="1" applyFont="1" applyFill="1"/>
    <xf numFmtId="1" fontId="36" fillId="5" borderId="0" xfId="0" applyNumberFormat="1" applyFont="1" applyFill="1" applyAlignment="1">
      <alignment horizontal="center"/>
    </xf>
    <xf numFmtId="9" fontId="39" fillId="11" borderId="0" xfId="0" applyNumberFormat="1" applyFont="1" applyFill="1" applyAlignment="1" applyProtection="1">
      <alignment horizontal="center"/>
      <protection locked="0"/>
    </xf>
    <xf numFmtId="0" fontId="35" fillId="6" borderId="0" xfId="0" applyFont="1" applyFill="1"/>
    <xf numFmtId="0" fontId="36" fillId="47" borderId="15" xfId="0" applyFont="1" applyFill="1" applyBorder="1" applyAlignment="1">
      <alignment horizontal="center"/>
    </xf>
    <xf numFmtId="0" fontId="36" fillId="47" borderId="17" xfId="0" applyFont="1" applyFill="1" applyBorder="1"/>
    <xf numFmtId="0" fontId="36" fillId="47" borderId="0" xfId="0" applyFont="1" applyFill="1"/>
    <xf numFmtId="3" fontId="42" fillId="6" borderId="0" xfId="0" applyNumberFormat="1" applyFont="1" applyFill="1" applyAlignment="1">
      <alignment horizontal="center"/>
    </xf>
    <xf numFmtId="0" fontId="36" fillId="48" borderId="15" xfId="0" applyFont="1" applyFill="1" applyBorder="1" applyAlignment="1">
      <alignment horizontal="center"/>
    </xf>
    <xf numFmtId="0" fontId="36" fillId="48" borderId="17" xfId="0" applyFont="1" applyFill="1" applyBorder="1"/>
    <xf numFmtId="0" fontId="36" fillId="48" borderId="0" xfId="0" applyFont="1" applyFill="1"/>
    <xf numFmtId="3" fontId="42" fillId="22" borderId="0" xfId="0" applyNumberFormat="1" applyFont="1" applyFill="1" applyAlignment="1">
      <alignment horizontal="center"/>
    </xf>
    <xf numFmtId="0" fontId="36" fillId="47" borderId="0" xfId="0" applyFont="1" applyFill="1" applyAlignment="1">
      <alignment horizontal="center"/>
    </xf>
    <xf numFmtId="0" fontId="35" fillId="6" borderId="45" xfId="0" applyFont="1" applyFill="1" applyBorder="1" applyAlignment="1">
      <alignment horizontal="center"/>
    </xf>
    <xf numFmtId="170" fontId="35" fillId="5" borderId="0" xfId="0" applyNumberFormat="1" applyFont="1" applyFill="1"/>
    <xf numFmtId="49" fontId="36" fillId="47" borderId="15" xfId="0" applyNumberFormat="1" applyFont="1" applyFill="1" applyBorder="1" applyAlignment="1">
      <alignment horizontal="center"/>
    </xf>
    <xf numFmtId="49" fontId="36" fillId="47" borderId="15" xfId="0" applyNumberFormat="1" applyFont="1" applyFill="1" applyBorder="1"/>
    <xf numFmtId="169" fontId="35" fillId="6" borderId="0" xfId="0" applyNumberFormat="1" applyFont="1" applyFill="1" applyAlignment="1">
      <alignment horizontal="center"/>
    </xf>
    <xf numFmtId="0" fontId="36" fillId="47" borderId="15" xfId="0" applyFont="1" applyFill="1" applyBorder="1"/>
    <xf numFmtId="49" fontId="36" fillId="48" borderId="15" xfId="0" applyNumberFormat="1" applyFont="1" applyFill="1" applyBorder="1" applyAlignment="1">
      <alignment horizontal="center"/>
    </xf>
    <xf numFmtId="49" fontId="36" fillId="48" borderId="15" xfId="0" applyNumberFormat="1" applyFont="1" applyFill="1" applyBorder="1"/>
    <xf numFmtId="169" fontId="35" fillId="22" borderId="0" xfId="0" applyNumberFormat="1" applyFont="1" applyFill="1" applyAlignment="1">
      <alignment horizontal="center"/>
    </xf>
    <xf numFmtId="0" fontId="36" fillId="48" borderId="15" xfId="0" applyFont="1" applyFill="1" applyBorder="1"/>
    <xf numFmtId="0" fontId="36" fillId="5" borderId="0" xfId="0" applyFont="1" applyFill="1" applyAlignment="1">
      <alignment horizontal="center"/>
    </xf>
    <xf numFmtId="0" fontId="36" fillId="22" borderId="0" xfId="0" applyFont="1" applyFill="1" applyAlignment="1">
      <alignment horizontal="center"/>
    </xf>
    <xf numFmtId="0" fontId="36" fillId="6" borderId="0" xfId="0" applyFont="1" applyFill="1" applyAlignment="1">
      <alignment horizontal="center"/>
    </xf>
    <xf numFmtId="0" fontId="39" fillId="22" borderId="0" xfId="0" applyFont="1" applyFill="1"/>
    <xf numFmtId="193" fontId="49" fillId="6" borderId="0" xfId="0" applyNumberFormat="1" applyFont="1" applyFill="1"/>
    <xf numFmtId="193" fontId="36" fillId="5" borderId="0" xfId="0" applyNumberFormat="1" applyFont="1" applyFill="1"/>
    <xf numFmtId="181" fontId="36" fillId="5" borderId="0" xfId="0" applyNumberFormat="1" applyFont="1" applyFill="1" applyAlignment="1" applyProtection="1">
      <alignment horizontal="center"/>
      <protection locked="0"/>
    </xf>
    <xf numFmtId="194" fontId="36" fillId="5" borderId="0" xfId="0" applyNumberFormat="1" applyFont="1" applyFill="1" applyAlignment="1" applyProtection="1">
      <alignment horizontal="center"/>
      <protection locked="0"/>
    </xf>
    <xf numFmtId="0" fontId="36" fillId="5" borderId="0" xfId="0" applyFont="1" applyFill="1" applyAlignment="1" applyProtection="1">
      <alignment horizontal="center"/>
      <protection locked="0"/>
    </xf>
    <xf numFmtId="175" fontId="36" fillId="5" borderId="0" xfId="0" applyNumberFormat="1" applyFont="1" applyFill="1" applyAlignment="1" applyProtection="1">
      <alignment horizontal="center"/>
      <protection locked="0"/>
    </xf>
    <xf numFmtId="186" fontId="36" fillId="5" borderId="0" xfId="0" applyNumberFormat="1" applyFont="1" applyFill="1" applyAlignment="1" applyProtection="1">
      <alignment horizontal="center"/>
      <protection locked="0"/>
    </xf>
    <xf numFmtId="0" fontId="36" fillId="5" borderId="2" xfId="0" applyFont="1" applyFill="1" applyBorder="1" applyAlignment="1" applyProtection="1">
      <alignment horizontal="center"/>
      <protection locked="0"/>
    </xf>
    <xf numFmtId="175" fontId="36" fillId="5" borderId="2" xfId="0" applyNumberFormat="1" applyFont="1" applyFill="1" applyBorder="1" applyAlignment="1" applyProtection="1">
      <alignment horizontal="center"/>
      <protection locked="0"/>
    </xf>
    <xf numFmtId="0" fontId="36" fillId="24" borderId="0" xfId="0" applyFont="1" applyFill="1" applyAlignment="1" applyProtection="1">
      <alignment horizontal="center"/>
      <protection locked="0"/>
    </xf>
    <xf numFmtId="2" fontId="31" fillId="0" borderId="0" xfId="4" applyNumberFormat="1" applyFont="1" applyAlignment="1">
      <alignment horizontal="left"/>
    </xf>
    <xf numFmtId="0" fontId="55" fillId="0" borderId="0" xfId="0" applyFont="1" applyAlignment="1">
      <alignment horizontal="center"/>
    </xf>
    <xf numFmtId="2" fontId="39" fillId="0" borderId="0" xfId="0" applyNumberFormat="1" applyFont="1"/>
    <xf numFmtId="2" fontId="0" fillId="3" borderId="0" xfId="0" applyNumberFormat="1" applyFill="1"/>
    <xf numFmtId="0" fontId="46" fillId="0" borderId="0" xfId="0" applyFont="1" applyAlignment="1">
      <alignment vertical="center" wrapText="1"/>
    </xf>
    <xf numFmtId="0" fontId="57" fillId="11" borderId="0" xfId="0" applyFont="1" applyFill="1" applyAlignment="1">
      <alignment horizontal="center"/>
    </xf>
    <xf numFmtId="174" fontId="36" fillId="5" borderId="0" xfId="0" applyNumberFormat="1" applyFont="1" applyFill="1" applyAlignment="1" applyProtection="1">
      <alignment horizontal="center"/>
      <protection locked="0"/>
    </xf>
    <xf numFmtId="0" fontId="36" fillId="5" borderId="3" xfId="0" applyFont="1" applyFill="1" applyBorder="1" applyAlignment="1" applyProtection="1">
      <alignment horizontal="center"/>
      <protection locked="0"/>
    </xf>
    <xf numFmtId="0" fontId="36" fillId="5" borderId="4" xfId="0" applyFont="1" applyFill="1" applyBorder="1" applyAlignment="1" applyProtection="1">
      <alignment horizontal="center"/>
      <protection locked="0"/>
    </xf>
    <xf numFmtId="0" fontId="36" fillId="5" borderId="5" xfId="0" applyFont="1" applyFill="1" applyBorder="1" applyAlignment="1" applyProtection="1">
      <alignment horizontal="center"/>
      <protection locked="0"/>
    </xf>
    <xf numFmtId="0" fontId="36" fillId="5" borderId="11" xfId="0" applyFont="1" applyFill="1" applyBorder="1" applyAlignment="1" applyProtection="1">
      <alignment horizontal="center"/>
      <protection locked="0"/>
    </xf>
    <xf numFmtId="0" fontId="36" fillId="5" borderId="12" xfId="0" applyFont="1" applyFill="1" applyBorder="1" applyAlignment="1" applyProtection="1">
      <alignment horizontal="center"/>
      <protection locked="0"/>
    </xf>
    <xf numFmtId="0" fontId="36" fillId="5" borderId="13" xfId="0" applyFont="1" applyFill="1" applyBorder="1" applyAlignment="1" applyProtection="1">
      <alignment horizontal="center"/>
      <protection locked="0"/>
    </xf>
    <xf numFmtId="0" fontId="36" fillId="5" borderId="0" xfId="0" applyFont="1" applyFill="1" applyAlignment="1" applyProtection="1">
      <alignment horizontal="left"/>
      <protection locked="0"/>
    </xf>
    <xf numFmtId="0" fontId="36" fillId="5" borderId="0" xfId="0" quotePrefix="1" applyFont="1" applyFill="1" applyAlignment="1" applyProtection="1">
      <alignment horizontal="left"/>
      <protection locked="0"/>
    </xf>
    <xf numFmtId="0" fontId="47" fillId="5" borderId="0" xfId="1" applyFont="1" applyFill="1" applyAlignment="1" applyProtection="1">
      <alignment horizontal="left"/>
      <protection locked="0"/>
    </xf>
    <xf numFmtId="0" fontId="39" fillId="0" borderId="0" xfId="0" applyFont="1" applyAlignment="1">
      <alignment horizontal="center"/>
    </xf>
    <xf numFmtId="0" fontId="36" fillId="0" borderId="0" xfId="0" applyFont="1" applyAlignment="1">
      <alignment horizontal="center"/>
    </xf>
    <xf numFmtId="0" fontId="34" fillId="0" borderId="0" xfId="0" applyFont="1" applyAlignment="1">
      <alignment horizontal="left" vertical="center" wrapText="1" indent="3"/>
    </xf>
    <xf numFmtId="2" fontId="45" fillId="0" borderId="0" xfId="0" applyNumberFormat="1" applyFont="1" applyAlignment="1">
      <alignment horizontal="left" wrapText="1"/>
    </xf>
    <xf numFmtId="0" fontId="36" fillId="5" borderId="0" xfId="0" applyFont="1" applyFill="1" applyAlignment="1" applyProtection="1">
      <alignment horizontal="center"/>
      <protection locked="0"/>
    </xf>
    <xf numFmtId="2" fontId="45" fillId="0" borderId="0" xfId="0" applyNumberFormat="1" applyFont="1" applyAlignment="1">
      <alignment horizontal="left" vertical="center" wrapText="1"/>
    </xf>
    <xf numFmtId="176" fontId="36" fillId="0" borderId="0" xfId="0" applyNumberFormat="1" applyFont="1" applyAlignment="1">
      <alignment horizontal="center"/>
    </xf>
    <xf numFmtId="0" fontId="44" fillId="5" borderId="0" xfId="0" applyFont="1" applyFill="1" applyAlignment="1" applyProtection="1">
      <alignment horizontal="center"/>
      <protection locked="0"/>
    </xf>
    <xf numFmtId="0" fontId="0" fillId="4" borderId="8" xfId="0" applyFill="1" applyBorder="1" applyAlignment="1">
      <alignment horizontal="center"/>
    </xf>
    <xf numFmtId="0" fontId="0" fillId="4" borderId="0" xfId="0" applyFill="1" applyAlignment="1">
      <alignment horizontal="center"/>
    </xf>
    <xf numFmtId="0" fontId="0" fillId="0" borderId="18" xfId="0" applyBorder="1" applyAlignment="1">
      <alignment horizontal="center"/>
    </xf>
    <xf numFmtId="0" fontId="0" fillId="0" borderId="25"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0" xfId="0" applyAlignment="1">
      <alignment horizontal="center" vertical="center"/>
    </xf>
    <xf numFmtId="0" fontId="0" fillId="4" borderId="0" xfId="0" applyFill="1" applyAlignment="1">
      <alignment horizontal="left"/>
    </xf>
    <xf numFmtId="0" fontId="9" fillId="0" borderId="0" xfId="0" applyFont="1" applyAlignment="1">
      <alignment horizontal="center"/>
    </xf>
    <xf numFmtId="0" fontId="3" fillId="42" borderId="42" xfId="0" applyFont="1" applyFill="1" applyBorder="1" applyAlignment="1">
      <alignment horizontal="center"/>
    </xf>
    <xf numFmtId="0" fontId="3" fillId="42" borderId="43" xfId="0" applyFont="1" applyFill="1" applyBorder="1" applyAlignment="1">
      <alignment horizontal="center"/>
    </xf>
    <xf numFmtId="2" fontId="53" fillId="0" borderId="26" xfId="0" applyNumberFormat="1" applyFont="1" applyBorder="1" applyAlignment="1">
      <alignment horizontal="center"/>
    </xf>
    <xf numFmtId="0" fontId="58" fillId="11" borderId="0" xfId="0" applyFont="1" applyFill="1" applyAlignment="1">
      <alignment horizontal="center"/>
    </xf>
    <xf numFmtId="0" fontId="53" fillId="0" borderId="0" xfId="0" applyFont="1" applyAlignment="1">
      <alignment horizontal="center" wrapText="1"/>
    </xf>
    <xf numFmtId="0" fontId="53" fillId="0" borderId="0" xfId="0" applyFont="1" applyAlignment="1">
      <alignment horizontal="center"/>
    </xf>
    <xf numFmtId="0" fontId="55" fillId="0" borderId="14" xfId="0" applyFont="1" applyBorder="1" applyAlignment="1">
      <alignment horizontal="center"/>
    </xf>
    <xf numFmtId="0" fontId="53" fillId="0" borderId="14" xfId="0" applyFont="1" applyBorder="1" applyAlignment="1">
      <alignment horizontal="center"/>
    </xf>
    <xf numFmtId="0" fontId="53" fillId="0" borderId="14" xfId="0" applyFont="1" applyBorder="1" applyAlignment="1">
      <alignment horizontal="center" wrapText="1"/>
    </xf>
    <xf numFmtId="2" fontId="55" fillId="0" borderId="0" xfId="0" applyNumberFormat="1" applyFont="1" applyAlignment="1">
      <alignment horizontal="center"/>
    </xf>
    <xf numFmtId="186" fontId="54" fillId="0" borderId="0" xfId="0" applyNumberFormat="1" applyFont="1" applyAlignment="1">
      <alignment horizontal="center"/>
    </xf>
    <xf numFmtId="186" fontId="53" fillId="0" borderId="26" xfId="0" applyNumberFormat="1" applyFont="1" applyBorder="1" applyAlignment="1">
      <alignment horizontal="center"/>
    </xf>
    <xf numFmtId="0" fontId="53" fillId="0" borderId="26" xfId="0" applyFont="1" applyBorder="1" applyAlignment="1">
      <alignment horizontal="center"/>
    </xf>
    <xf numFmtId="1" fontId="53" fillId="0" borderId="26" xfId="0" applyNumberFormat="1" applyFont="1" applyBorder="1" applyAlignment="1">
      <alignment horizontal="center"/>
    </xf>
    <xf numFmtId="173" fontId="53" fillId="0" borderId="26" xfId="0" applyNumberFormat="1" applyFont="1" applyBorder="1" applyAlignment="1">
      <alignment horizontal="left"/>
    </xf>
    <xf numFmtId="186" fontId="35" fillId="0" borderId="0" xfId="0" applyNumberFormat="1" applyFont="1" applyAlignment="1">
      <alignment horizontal="center"/>
    </xf>
    <xf numFmtId="1" fontId="35" fillId="0" borderId="0" xfId="0" applyNumberFormat="1" applyFont="1" applyAlignment="1">
      <alignment horizontal="center"/>
    </xf>
    <xf numFmtId="186" fontId="35" fillId="0" borderId="0" xfId="0" applyNumberFormat="1" applyFont="1"/>
    <xf numFmtId="186" fontId="36" fillId="0" borderId="0" xfId="0" applyNumberFormat="1" applyFont="1"/>
    <xf numFmtId="175" fontId="35" fillId="0" borderId="0" xfId="0" applyNumberFormat="1" applyFont="1" applyAlignment="1">
      <alignment horizontal="center"/>
    </xf>
    <xf numFmtId="0" fontId="35" fillId="0" borderId="0" xfId="0" applyFont="1" applyAlignment="1">
      <alignment wrapText="1"/>
    </xf>
    <xf numFmtId="183" fontId="35" fillId="0" borderId="0" xfId="0" applyNumberFormat="1" applyFont="1" applyAlignment="1">
      <alignment horizontal="center"/>
    </xf>
    <xf numFmtId="0" fontId="55" fillId="11" borderId="0" xfId="0" applyFont="1" applyFill="1" applyAlignment="1">
      <alignment horizontal="center"/>
    </xf>
    <xf numFmtId="0" fontId="36" fillId="0" borderId="0" xfId="0" applyFont="1" applyAlignment="1">
      <alignment horizontal="right"/>
    </xf>
    <xf numFmtId="0" fontId="34" fillId="0" borderId="0" xfId="0" applyFont="1" applyAlignment="1">
      <alignment horizontal="left" vertical="center" wrapText="1" indent="5"/>
    </xf>
    <xf numFmtId="174" fontId="35" fillId="5" borderId="0" xfId="0" applyNumberFormat="1" applyFont="1" applyFill="1" applyAlignment="1">
      <alignment horizontal="center"/>
    </xf>
    <xf numFmtId="49" fontId="40" fillId="14" borderId="17" xfId="0" applyNumberFormat="1" applyFont="1" applyFill="1" applyBorder="1" applyAlignment="1">
      <alignment horizontal="left"/>
    </xf>
    <xf numFmtId="49" fontId="40" fillId="14" borderId="0" xfId="0" applyNumberFormat="1" applyFont="1" applyFill="1" applyAlignment="1">
      <alignment horizontal="left"/>
    </xf>
    <xf numFmtId="0" fontId="34" fillId="0" borderId="0" xfId="0" applyFont="1" applyAlignment="1" applyProtection="1">
      <alignment horizontal="left" vertical="center" wrapText="1" indent="2"/>
      <protection hidden="1"/>
    </xf>
    <xf numFmtId="0" fontId="35" fillId="5" borderId="0" xfId="0" applyFont="1" applyFill="1" applyAlignment="1">
      <alignment horizontal="left"/>
    </xf>
    <xf numFmtId="0" fontId="39" fillId="11" borderId="0" xfId="0" applyFont="1" applyFill="1" applyAlignment="1">
      <alignment horizontal="center"/>
    </xf>
    <xf numFmtId="0" fontId="42" fillId="5" borderId="0" xfId="0" applyFont="1" applyFill="1" applyAlignment="1">
      <alignment horizontal="center"/>
    </xf>
    <xf numFmtId="0" fontId="36" fillId="5" borderId="3" xfId="0" applyFont="1" applyFill="1" applyBorder="1" applyAlignment="1">
      <alignment horizontal="center"/>
    </xf>
    <xf numFmtId="0" fontId="36" fillId="5" borderId="4" xfId="0" applyFont="1" applyFill="1" applyBorder="1" applyAlignment="1">
      <alignment horizontal="center"/>
    </xf>
    <xf numFmtId="0" fontId="36" fillId="5" borderId="5" xfId="0" applyFont="1" applyFill="1" applyBorder="1" applyAlignment="1">
      <alignment horizontal="center"/>
    </xf>
    <xf numFmtId="0" fontId="36" fillId="5" borderId="11" xfId="0" applyFont="1" applyFill="1" applyBorder="1" applyAlignment="1">
      <alignment horizontal="center"/>
    </xf>
    <xf numFmtId="0" fontId="36" fillId="5" borderId="12" xfId="0" applyFont="1" applyFill="1" applyBorder="1" applyAlignment="1">
      <alignment horizontal="center"/>
    </xf>
    <xf numFmtId="0" fontId="36" fillId="5" borderId="13" xfId="0" applyFont="1" applyFill="1" applyBorder="1" applyAlignment="1">
      <alignment horizontal="center"/>
    </xf>
    <xf numFmtId="0" fontId="34" fillId="0" borderId="0" xfId="0" applyFont="1" applyAlignment="1">
      <alignment horizontal="left" vertical="center" wrapText="1" indent="11"/>
    </xf>
    <xf numFmtId="0" fontId="36" fillId="5" borderId="0" xfId="0" applyFont="1" applyFill="1" applyAlignment="1">
      <alignment horizontal="center"/>
    </xf>
    <xf numFmtId="0" fontId="33" fillId="0" borderId="0" xfId="0" applyFont="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25" borderId="25" xfId="0" applyFill="1" applyBorder="1" applyAlignment="1">
      <alignment horizontal="center"/>
    </xf>
    <xf numFmtId="0" fontId="0" fillId="25" borderId="23" xfId="0" applyFill="1" applyBorder="1" applyAlignment="1">
      <alignment horizontal="center"/>
    </xf>
    <xf numFmtId="0" fontId="0" fillId="25" borderId="24" xfId="0" applyFill="1" applyBorder="1" applyAlignment="1">
      <alignment horizontal="center"/>
    </xf>
    <xf numFmtId="0" fontId="0" fillId="0" borderId="18" xfId="0" applyBorder="1" applyAlignment="1">
      <alignment horizontal="center" wrapText="1"/>
    </xf>
    <xf numFmtId="0" fontId="0" fillId="25" borderId="18" xfId="0" applyFill="1" applyBorder="1" applyAlignment="1">
      <alignment horizontal="center" wrapText="1"/>
    </xf>
    <xf numFmtId="0" fontId="0" fillId="25" borderId="18" xfId="0" applyFill="1" applyBorder="1" applyAlignment="1">
      <alignment horizontal="center"/>
    </xf>
    <xf numFmtId="0" fontId="0" fillId="0" borderId="49" xfId="0" applyBorder="1" applyAlignment="1">
      <alignment horizontal="center"/>
    </xf>
    <xf numFmtId="0" fontId="13" fillId="24" borderId="11" xfId="0" applyFont="1" applyFill="1" applyBorder="1" applyAlignment="1">
      <alignment horizontal="center" vertical="center"/>
    </xf>
    <xf numFmtId="0" fontId="13" fillId="24" borderId="12" xfId="0" applyFont="1" applyFill="1" applyBorder="1" applyAlignment="1">
      <alignment horizontal="center" vertical="center"/>
    </xf>
    <xf numFmtId="0" fontId="13" fillId="24" borderId="13" xfId="0" applyFont="1" applyFill="1" applyBorder="1" applyAlignment="1">
      <alignment horizontal="center" vertical="center"/>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7" borderId="3"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5" fillId="0" borderId="20" xfId="0" applyFont="1" applyBorder="1" applyAlignment="1">
      <alignment horizontal="center" vertical="center" textRotation="90" wrapText="1"/>
    </xf>
    <xf numFmtId="0" fontId="5" fillId="0" borderId="22" xfId="0" applyFont="1" applyBorder="1" applyAlignment="1">
      <alignment horizontal="center" vertical="center" textRotation="90" wrapText="1"/>
    </xf>
    <xf numFmtId="0" fontId="5" fillId="0" borderId="21" xfId="0" applyFont="1" applyBorder="1" applyAlignment="1">
      <alignment horizontal="center" vertical="center" textRotation="90" wrapText="1"/>
    </xf>
    <xf numFmtId="0" fontId="4" fillId="5" borderId="20"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0" borderId="22" xfId="0" applyFont="1" applyBorder="1" applyAlignment="1">
      <alignment horizontal="center" vertical="center" wrapText="1"/>
    </xf>
    <xf numFmtId="0" fontId="4" fillId="0" borderId="20" xfId="0" applyFont="1" applyBorder="1" applyAlignment="1">
      <alignment horizontal="center" vertical="center"/>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4" fillId="0" borderId="9"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Alignment="1">
      <alignment horizontal="center" vertical="center"/>
    </xf>
    <xf numFmtId="0" fontId="4" fillId="0" borderId="39"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xf>
    <xf numFmtId="1" fontId="26" fillId="29" borderId="30" xfId="4" applyNumberFormat="1" applyFont="1" applyFill="1" applyBorder="1" applyAlignment="1">
      <alignment horizontal="center" vertical="center" shrinkToFit="1"/>
    </xf>
    <xf numFmtId="1" fontId="26" fillId="29" borderId="16" xfId="4" applyNumberFormat="1" applyFont="1" applyFill="1" applyBorder="1" applyAlignment="1">
      <alignment horizontal="center" vertical="center" shrinkToFit="1"/>
    </xf>
    <xf numFmtId="1" fontId="26" fillId="29" borderId="31" xfId="4" applyNumberFormat="1" applyFont="1" applyFill="1" applyBorder="1" applyAlignment="1">
      <alignment horizontal="center" vertical="center" shrinkToFit="1"/>
    </xf>
    <xf numFmtId="1" fontId="26" fillId="30" borderId="30" xfId="4" applyNumberFormat="1" applyFont="1" applyFill="1" applyBorder="1" applyAlignment="1">
      <alignment horizontal="center" vertical="center" shrinkToFit="1"/>
    </xf>
    <xf numFmtId="1" fontId="26" fillId="30" borderId="16" xfId="4" applyNumberFormat="1" applyFont="1" applyFill="1" applyBorder="1" applyAlignment="1">
      <alignment horizontal="center" vertical="center" shrinkToFit="1"/>
    </xf>
    <xf numFmtId="1" fontId="26" fillId="30" borderId="31" xfId="4" applyNumberFormat="1" applyFont="1" applyFill="1" applyBorder="1" applyAlignment="1">
      <alignment horizontal="center" vertical="center" shrinkToFit="1"/>
    </xf>
    <xf numFmtId="0" fontId="24" fillId="0" borderId="30" xfId="4" applyFont="1" applyBorder="1" applyAlignment="1">
      <alignment horizontal="center" vertical="center" textRotation="90" wrapText="1"/>
    </xf>
    <xf numFmtId="0" fontId="24" fillId="0" borderId="16" xfId="4" applyFont="1" applyBorder="1" applyAlignment="1">
      <alignment horizontal="center" vertical="center" textRotation="90" wrapText="1"/>
    </xf>
    <xf numFmtId="0" fontId="24" fillId="0" borderId="31" xfId="4" applyFont="1" applyBorder="1" applyAlignment="1">
      <alignment horizontal="center" vertical="center" textRotation="90" wrapText="1"/>
    </xf>
    <xf numFmtId="1" fontId="25" fillId="0" borderId="30" xfId="4" applyNumberFormat="1" applyFont="1" applyBorder="1" applyAlignment="1">
      <alignment horizontal="center" vertical="center" shrinkToFit="1"/>
    </xf>
    <xf numFmtId="1" fontId="25" fillId="0" borderId="16" xfId="4" applyNumberFormat="1" applyFont="1" applyBorder="1" applyAlignment="1">
      <alignment horizontal="center" vertical="center" shrinkToFit="1"/>
    </xf>
    <xf numFmtId="1" fontId="25" fillId="0" borderId="31" xfId="4" applyNumberFormat="1" applyFont="1" applyBorder="1" applyAlignment="1">
      <alignment horizontal="center" vertical="center" shrinkToFit="1"/>
    </xf>
    <xf numFmtId="1" fontId="25" fillId="33" borderId="30" xfId="4" applyNumberFormat="1" applyFont="1" applyFill="1" applyBorder="1" applyAlignment="1">
      <alignment horizontal="center" vertical="center" shrinkToFit="1"/>
    </xf>
    <xf numFmtId="1" fontId="25" fillId="33" borderId="16" xfId="4" applyNumberFormat="1" applyFont="1" applyFill="1" applyBorder="1" applyAlignment="1">
      <alignment horizontal="center" vertical="center" shrinkToFit="1"/>
    </xf>
    <xf numFmtId="1" fontId="25" fillId="33" borderId="31" xfId="4" applyNumberFormat="1" applyFont="1" applyFill="1" applyBorder="1" applyAlignment="1">
      <alignment horizontal="center" vertical="center" shrinkToFit="1"/>
    </xf>
    <xf numFmtId="1" fontId="25" fillId="27" borderId="16" xfId="4" applyNumberFormat="1" applyFont="1" applyFill="1" applyBorder="1" applyAlignment="1">
      <alignment horizontal="center" vertical="center" shrinkToFit="1"/>
    </xf>
    <xf numFmtId="1" fontId="25" fillId="27" borderId="31" xfId="4" applyNumberFormat="1" applyFont="1" applyFill="1" applyBorder="1" applyAlignment="1">
      <alignment horizontal="center" vertical="center" shrinkToFit="1"/>
    </xf>
    <xf numFmtId="1" fontId="26" fillId="34" borderId="30" xfId="4" applyNumberFormat="1" applyFont="1" applyFill="1" applyBorder="1" applyAlignment="1">
      <alignment horizontal="center" vertical="center" shrinkToFit="1"/>
    </xf>
    <xf numFmtId="1" fontId="26" fillId="34" borderId="16" xfId="4" applyNumberFormat="1" applyFont="1" applyFill="1" applyBorder="1" applyAlignment="1">
      <alignment horizontal="center" vertical="center" shrinkToFit="1"/>
    </xf>
    <xf numFmtId="1" fontId="26" fillId="34" borderId="31" xfId="4" applyNumberFormat="1" applyFont="1" applyFill="1" applyBorder="1" applyAlignment="1">
      <alignment horizontal="center" vertical="center" shrinkToFit="1"/>
    </xf>
    <xf numFmtId="1" fontId="26" fillId="31" borderId="30" xfId="4" applyNumberFormat="1" applyFont="1" applyFill="1" applyBorder="1" applyAlignment="1">
      <alignment horizontal="center" vertical="center" shrinkToFit="1"/>
    </xf>
    <xf numFmtId="1" fontId="26" fillId="31" borderId="16" xfId="4" applyNumberFormat="1" applyFont="1" applyFill="1" applyBorder="1" applyAlignment="1">
      <alignment horizontal="center" vertical="center" shrinkToFit="1"/>
    </xf>
    <xf numFmtId="1" fontId="26" fillId="31" borderId="31" xfId="4" applyNumberFormat="1" applyFont="1" applyFill="1" applyBorder="1" applyAlignment="1">
      <alignment horizontal="center" vertical="center" shrinkToFit="1"/>
    </xf>
    <xf numFmtId="1" fontId="26" fillId="32" borderId="30" xfId="4" applyNumberFormat="1" applyFont="1" applyFill="1" applyBorder="1" applyAlignment="1">
      <alignment horizontal="center" vertical="center" shrinkToFit="1"/>
    </xf>
    <xf numFmtId="1" fontId="26" fillId="32" borderId="16" xfId="4" applyNumberFormat="1" applyFont="1" applyFill="1" applyBorder="1" applyAlignment="1">
      <alignment horizontal="center" vertical="center" shrinkToFit="1"/>
    </xf>
    <xf numFmtId="1" fontId="26" fillId="32" borderId="31" xfId="4" applyNumberFormat="1" applyFont="1" applyFill="1" applyBorder="1" applyAlignment="1">
      <alignment horizontal="center" vertical="center" shrinkToFit="1"/>
    </xf>
    <xf numFmtId="1" fontId="25" fillId="28" borderId="30" xfId="4" applyNumberFormat="1" applyFont="1" applyFill="1" applyBorder="1" applyAlignment="1">
      <alignment horizontal="center" vertical="center" shrinkToFit="1"/>
    </xf>
    <xf numFmtId="1" fontId="25" fillId="28" borderId="16" xfId="4" applyNumberFormat="1" applyFont="1" applyFill="1" applyBorder="1" applyAlignment="1">
      <alignment horizontal="center" vertical="center" shrinkToFit="1"/>
    </xf>
    <xf numFmtId="1" fontId="25" fillId="28" borderId="31" xfId="4" applyNumberFormat="1" applyFont="1" applyFill="1" applyBorder="1" applyAlignment="1">
      <alignment horizontal="center" vertical="center" shrinkToFit="1"/>
    </xf>
    <xf numFmtId="0" fontId="17" fillId="0" borderId="30" xfId="4" applyBorder="1" applyAlignment="1">
      <alignment horizontal="center" vertical="center" wrapText="1"/>
    </xf>
    <xf numFmtId="0" fontId="17" fillId="0" borderId="16" xfId="4" applyBorder="1" applyAlignment="1">
      <alignment horizontal="center" vertical="center" wrapText="1"/>
    </xf>
    <xf numFmtId="0" fontId="17" fillId="0" borderId="31" xfId="4" applyBorder="1" applyAlignment="1">
      <alignment horizontal="center" vertical="center" wrapText="1"/>
    </xf>
    <xf numFmtId="0" fontId="20" fillId="0" borderId="30" xfId="4" applyFont="1" applyBorder="1" applyAlignment="1">
      <alignment horizontal="center" vertical="center" wrapText="1"/>
    </xf>
    <xf numFmtId="0" fontId="20" fillId="0" borderId="16" xfId="4" applyFont="1" applyBorder="1" applyAlignment="1">
      <alignment horizontal="center" vertical="center" wrapText="1"/>
    </xf>
    <xf numFmtId="0" fontId="20" fillId="0" borderId="31" xfId="4" applyFont="1" applyBorder="1" applyAlignment="1">
      <alignment horizontal="center" vertical="center" wrapText="1"/>
    </xf>
    <xf numFmtId="0" fontId="19" fillId="0" borderId="27" xfId="4" applyFont="1" applyBorder="1" applyAlignment="1">
      <alignment horizontal="center" vertical="center" wrapText="1"/>
    </xf>
    <xf numFmtId="0" fontId="19" fillId="0" borderId="28" xfId="4" applyFont="1" applyBorder="1" applyAlignment="1">
      <alignment horizontal="center" vertical="center" wrapText="1"/>
    </xf>
    <xf numFmtId="0" fontId="19" fillId="0" borderId="29" xfId="4" applyFont="1" applyBorder="1" applyAlignment="1">
      <alignment horizontal="center" vertical="center" wrapText="1"/>
    </xf>
    <xf numFmtId="0" fontId="20" fillId="0" borderId="27" xfId="4" applyFont="1" applyBorder="1" applyAlignment="1">
      <alignment horizontal="center" vertical="center" wrapText="1"/>
    </xf>
    <xf numFmtId="0" fontId="20" fillId="0" borderId="28" xfId="4" applyFont="1" applyBorder="1" applyAlignment="1">
      <alignment horizontal="center" vertical="center" wrapText="1"/>
    </xf>
    <xf numFmtId="0" fontId="20" fillId="0" borderId="29" xfId="4" applyFont="1" applyBorder="1" applyAlignment="1">
      <alignment horizontal="center" vertical="center" wrapText="1"/>
    </xf>
    <xf numFmtId="0" fontId="0" fillId="0" borderId="1" xfId="0" applyBorder="1" applyAlignment="1">
      <alignment horizontal="center"/>
    </xf>
    <xf numFmtId="0" fontId="0" fillId="0" borderId="2" xfId="0" applyBorder="1" applyAlignment="1">
      <alignment horizontal="center"/>
    </xf>
  </cellXfs>
  <cellStyles count="9">
    <cellStyle name="20% - Énfasis1" xfId="6" builtinId="30"/>
    <cellStyle name="60% - Énfasis6" xfId="7" builtinId="52"/>
    <cellStyle name="Currency 2" xfId="8" xr:uid="{AF4039F4-FC37-4C5D-AB46-5FBC8FCD0223}"/>
    <cellStyle name="Hipervínculo" xfId="1" builtinId="8"/>
    <cellStyle name="Millares" xfId="2" builtinId="3"/>
    <cellStyle name="Moneda" xfId="3" builtinId="4"/>
    <cellStyle name="Normal" xfId="0" builtinId="0"/>
    <cellStyle name="Normal 2" xfId="4" xr:uid="{A0DAA1AC-47B7-4BA3-B2EE-8BE58D19D3F9}"/>
    <cellStyle name="Total" xfId="5" builtinId="25"/>
  </cellStyles>
  <dxfs count="9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ont>
        <color theme="6"/>
      </font>
      <fill>
        <patternFill>
          <bgColor theme="6"/>
        </patternFill>
      </fill>
    </dxf>
    <dxf>
      <numFmt numFmtId="195" formatCode="[$1 x ]0"/>
    </dxf>
    <dxf>
      <numFmt numFmtId="196" formatCode="[$2 x ]0"/>
    </dxf>
    <dxf>
      <numFmt numFmtId="195" formatCode="[$1 x ]0"/>
    </dxf>
    <dxf>
      <numFmt numFmtId="196" formatCode="[$2 x ]0"/>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auto="1"/>
      </font>
    </dxf>
    <dxf>
      <font>
        <color auto="1"/>
      </font>
      <fill>
        <patternFill patternType="none">
          <bgColor auto="1"/>
        </patternFill>
      </fill>
    </dxf>
    <dxf>
      <font>
        <color theme="0"/>
      </font>
      <fill>
        <patternFill patternType="none">
          <bgColor auto="1"/>
        </patternFill>
      </fill>
    </dxf>
    <dxf>
      <numFmt numFmtId="195" formatCode="[$1 x ]0"/>
    </dxf>
    <dxf>
      <numFmt numFmtId="196" formatCode="[$2 x ]0"/>
    </dxf>
    <dxf>
      <fill>
        <patternFill patternType="none">
          <bgColor auto="1"/>
        </patternFill>
      </fill>
    </dxf>
    <dxf>
      <font>
        <color theme="0"/>
      </font>
      <fill>
        <patternFill patternType="none">
          <bgColor auto="1"/>
        </patternFill>
      </fill>
    </dxf>
    <dxf>
      <font>
        <color rgb="FF9C0006"/>
      </font>
      <fill>
        <patternFill>
          <bgColor rgb="FFFFC7CE"/>
        </patternFill>
      </fill>
    </dxf>
    <dxf>
      <font>
        <color rgb="FF9C0006"/>
      </font>
      <fill>
        <patternFill>
          <bgColor rgb="FFFFC7CE"/>
        </patternFill>
      </fill>
    </dxf>
    <dxf>
      <font>
        <color theme="6"/>
      </font>
      <fill>
        <patternFill>
          <bgColor theme="6"/>
        </patternFill>
      </fill>
    </dxf>
    <dxf>
      <font>
        <color theme="6"/>
      </font>
      <fill>
        <patternFill>
          <bgColor theme="6"/>
        </patternFill>
      </fill>
    </dxf>
    <dxf>
      <font>
        <color rgb="FF0070C0"/>
      </font>
      <fill>
        <patternFill>
          <bgColor theme="8" tint="-0.24994659260841701"/>
        </patternFill>
      </fill>
      <border>
        <left style="thin">
          <color auto="1"/>
        </left>
        <right style="thin">
          <color auto="1"/>
        </right>
        <vertical/>
        <horizontal/>
      </border>
    </dxf>
    <dxf>
      <font>
        <color theme="0"/>
      </font>
      <fill>
        <patternFill patternType="none">
          <bgColor auto="1"/>
        </patternFill>
      </fill>
      <border>
        <vertical/>
        <horizontal/>
      </border>
    </dxf>
    <dxf>
      <numFmt numFmtId="165" formatCode="[$1x]0"/>
    </dxf>
    <dxf>
      <numFmt numFmtId="197" formatCode="[$2x]0"/>
    </dxf>
    <dxf>
      <fill>
        <patternFill patternType="none">
          <bgColor auto="1"/>
        </patternFill>
      </fill>
    </dxf>
    <dxf>
      <font>
        <color theme="6"/>
      </font>
      <fill>
        <patternFill>
          <bgColor theme="6"/>
        </patternFill>
      </fill>
    </dxf>
    <dxf>
      <font>
        <color theme="6"/>
      </font>
      <fill>
        <patternFill>
          <bgColor theme="6"/>
        </patternFill>
      </fill>
    </dxf>
    <dxf>
      <font>
        <color rgb="FF0070C0"/>
      </font>
      <fill>
        <patternFill>
          <bgColor theme="8" tint="-0.24994659260841701"/>
        </patternFill>
      </fill>
      <border>
        <left style="thin">
          <color auto="1"/>
        </left>
        <right style="thin">
          <color auto="1"/>
        </right>
        <vertical/>
        <horizontal/>
      </border>
    </dxf>
    <dxf>
      <font>
        <color theme="0"/>
      </font>
      <fill>
        <patternFill patternType="none">
          <bgColor auto="1"/>
        </patternFill>
      </fill>
      <border>
        <vertical/>
        <horizontal/>
      </border>
    </dxf>
    <dxf>
      <numFmt numFmtId="165" formatCode="[$1x]0"/>
    </dxf>
    <dxf>
      <numFmt numFmtId="197" formatCode="[$2x]0"/>
    </dxf>
    <dxf>
      <fill>
        <patternFill patternType="none">
          <bgColor auto="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tint="-0.24994659260841701"/>
        </patternFill>
      </fill>
    </dxf>
    <dxf>
      <fill>
        <patternFill>
          <bgColor theme="2" tint="-0.24994659260841701"/>
        </patternFill>
      </fill>
    </dxf>
    <dxf>
      <numFmt numFmtId="195" formatCode="[$1 x ]0"/>
    </dxf>
    <dxf>
      <numFmt numFmtId="196" formatCode="[$2 x ]0"/>
    </dxf>
    <dxf>
      <font>
        <color theme="0"/>
      </font>
      <fill>
        <patternFill patternType="none">
          <bgColor auto="1"/>
        </patternFill>
      </fill>
    </dxf>
    <dxf>
      <font>
        <color theme="0"/>
      </font>
      <fill>
        <patternFill patternType="none">
          <bgColor auto="1"/>
        </patternFill>
      </fill>
    </dxf>
    <dxf>
      <font>
        <color auto="1"/>
      </font>
    </dxf>
    <dxf>
      <font>
        <color auto="1"/>
      </font>
      <fill>
        <patternFill patternType="none">
          <bgColor auto="1"/>
        </patternFill>
      </fill>
    </dxf>
    <dxf>
      <font>
        <color auto="1"/>
      </font>
      <fill>
        <patternFill patternType="solid">
          <bgColor theme="0" tint="-0.24994659260841701"/>
        </patternFill>
      </fill>
    </dxf>
    <dxf>
      <font>
        <color theme="1"/>
      </font>
      <fill>
        <patternFill>
          <bgColor theme="0" tint="-0.24994659260841701"/>
        </patternFill>
      </fill>
    </dxf>
    <dxf>
      <numFmt numFmtId="195" formatCode="[$1 x ]0"/>
    </dxf>
    <dxf>
      <numFmt numFmtId="196" formatCode="[$2 x ]0"/>
    </dxf>
    <dxf>
      <font>
        <color theme="0"/>
      </font>
      <fill>
        <patternFill patternType="solid">
          <bgColor theme="0"/>
        </patternFill>
      </fill>
    </dxf>
    <dxf>
      <font>
        <color auto="1"/>
      </font>
      <fill>
        <patternFill patternType="none">
          <bgColor auto="1"/>
        </patternFill>
      </fill>
    </dxf>
    <dxf>
      <fill>
        <patternFill patternType="none">
          <bgColor auto="1"/>
        </patternFill>
      </fill>
    </dxf>
    <dxf>
      <font>
        <color auto="1"/>
      </font>
      <fill>
        <patternFill patternType="solid">
          <bgColor theme="0" tint="-0.24994659260841701"/>
        </patternFill>
      </fill>
    </dxf>
    <dxf>
      <fill>
        <patternFill>
          <bgColor theme="0" tint="-0.24994659260841701"/>
        </patternFill>
      </fill>
    </dxf>
    <dxf>
      <font>
        <color auto="1"/>
      </font>
      <fill>
        <patternFill>
          <bgColor rgb="FFFFC000"/>
        </patternFill>
      </fill>
    </dxf>
    <dxf>
      <font>
        <color theme="0"/>
      </font>
    </dxf>
    <dxf>
      <font>
        <color auto="1"/>
      </font>
      <fill>
        <patternFill patternType="solid">
          <bgColor theme="0" tint="-0.24994659260841701"/>
        </patternFill>
      </fill>
    </dxf>
    <dxf>
      <font>
        <color auto="1"/>
      </font>
      <fill>
        <patternFill patternType="solid">
          <bgColor theme="0" tint="-0.24994659260841701"/>
        </patternFill>
      </fill>
    </dxf>
    <dxf>
      <font>
        <b val="0"/>
        <i/>
        <color auto="1"/>
      </font>
      <fill>
        <patternFill>
          <bgColor theme="6" tint="0.39994506668294322"/>
        </patternFill>
      </fill>
    </dxf>
    <dxf>
      <font>
        <color auto="1"/>
      </font>
      <fill>
        <patternFill patternType="none">
          <bgColor auto="1"/>
        </patternFill>
      </fill>
    </dxf>
    <dxf>
      <font>
        <color auto="1"/>
      </font>
      <fill>
        <patternFill patternType="none">
          <bgColor auto="1"/>
        </patternFill>
      </fill>
    </dxf>
  </dxfs>
  <tableStyles count="0" defaultTableStyle="TableStyleMedium2" defaultPivotStyle="PivotStyleLight16"/>
  <colors>
    <mruColors>
      <color rgb="FFFF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s-MX" sz="2400"/>
              <a:t>Comparativo USD/W </a:t>
            </a: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'Price Analysis'!$D$8</c:f>
              <c:strCache>
                <c:ptCount val="1"/>
                <c:pt idx="0">
                  <c:v>ARREGLOS TILT UP 1 FILA PORTRAIT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18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'Price Analysis'!$F$10:$Y$10</c:f>
            </c:strRef>
          </c:cat>
          <c:val>
            <c:numRef>
              <c:f>'Price Analysis'!$F$28:$Y$28</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0-C177-4D55-AA28-D15BEBCE5A79}"/>
            </c:ext>
          </c:extLst>
        </c:ser>
        <c:dLbls>
          <c:showLegendKey val="0"/>
          <c:showVal val="0"/>
          <c:showCatName val="0"/>
          <c:showSerName val="0"/>
          <c:showPercent val="0"/>
          <c:showBubbleSize val="0"/>
        </c:dLbls>
        <c:gapWidth val="50"/>
        <c:overlap val="-20"/>
        <c:axId val="462148688"/>
        <c:axId val="462141472"/>
        <c:extLst/>
      </c:barChart>
      <c:catAx>
        <c:axId val="4621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62141472"/>
        <c:crosses val="autoZero"/>
        <c:auto val="1"/>
        <c:lblAlgn val="ctr"/>
        <c:lblOffset val="100"/>
        <c:noMultiLvlLbl val="0"/>
      </c:catAx>
      <c:valAx>
        <c:axId val="462141472"/>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quot;$&quot;#,##0.0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6214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s-MX" sz="2400"/>
              <a:t>Comparativo USD/W </a:t>
            </a: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'Price Analysis'!$D$30</c:f>
              <c:strCache>
                <c:ptCount val="1"/>
                <c:pt idx="0">
                  <c:v>ARREGLOS SIMPLE TILT PORTRAIT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'Price Analysis'!$F$32:$Y$32</c:f>
            </c:multiLvlStrRef>
          </c:cat>
          <c:val>
            <c:numRef>
              <c:f>'Price Analysis'!$F$50:$Y$50</c:f>
              <c:numCache>
                <c:formatCode>"$"#,##0.0000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1-5D72-4E9F-8FE4-95F076DAFDD9}"/>
            </c:ext>
          </c:extLst>
        </c:ser>
        <c:dLbls>
          <c:showLegendKey val="0"/>
          <c:showVal val="0"/>
          <c:showCatName val="0"/>
          <c:showSerName val="0"/>
          <c:showPercent val="0"/>
          <c:showBubbleSize val="0"/>
        </c:dLbls>
        <c:gapWidth val="50"/>
        <c:overlap val="-20"/>
        <c:axId val="462148688"/>
        <c:axId val="462141472"/>
        <c:extLst>
          <c:ext xmlns:c15="http://schemas.microsoft.com/office/drawing/2012/chart" uri="{02D57815-91ED-43cb-92C2-25804820EDAC}">
            <c15:filteredBarSeries>
              <c15:ser>
                <c:idx val="0"/>
                <c:order val="0"/>
                <c:tx>
                  <c:strRef>
                    <c:extLst>
                      <c:ext uri="{02D57815-91ED-43cb-92C2-25804820EDAC}">
                        <c15:formulaRef>
                          <c15:sqref>'Price Analysis'!$D$8</c15:sqref>
                        </c15:formulaRef>
                      </c:ext>
                    </c:extLst>
                    <c:strCache>
                      <c:ptCount val="1"/>
                      <c:pt idx="0">
                        <c:v>ARREGLOS TILT UP 1 FILA PORTRAIT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18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'Price Analysis'!$F$32:$Y$32</c15:sqref>
                        </c15:formulaRef>
                      </c:ext>
                    </c:extLst>
                  </c:multiLvlStrRef>
                </c:cat>
                <c:val>
                  <c:numRef>
                    <c:extLst>
                      <c:ext uri="{02D57815-91ED-43cb-92C2-25804820EDAC}">
                        <c15:formulaRef>
                          <c15:sqref>'Price Analysis'!$F$28:$T$28</c15:sqref>
                        </c15:formulaRef>
                      </c:ext>
                    </c:extLst>
                    <c:numCache>
                      <c:formatCode>"$"#,##0.0000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D72-4E9F-8FE4-95F076DAFDD9}"/>
                  </c:ext>
                </c:extLst>
              </c15:ser>
            </c15:filteredBarSeries>
          </c:ext>
        </c:extLst>
      </c:barChart>
      <c:catAx>
        <c:axId val="4621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62141472"/>
        <c:crosses val="autoZero"/>
        <c:auto val="1"/>
        <c:lblAlgn val="ctr"/>
        <c:lblOffset val="100"/>
        <c:noMultiLvlLbl val="0"/>
      </c:catAx>
      <c:valAx>
        <c:axId val="462141472"/>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quot;$&quot;#,##0.0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62148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jpe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emf"/><Relationship Id="rId1" Type="http://schemas.openxmlformats.org/officeDocument/2006/relationships/image" Target="../media/image20.emf"/></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emf"/><Relationship Id="rId1" Type="http://schemas.openxmlformats.org/officeDocument/2006/relationships/image" Target="../media/image25.emf"/></Relationships>
</file>

<file path=xl/drawings/_rels/drawing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17</xdr:col>
      <xdr:colOff>7620</xdr:colOff>
      <xdr:row>39</xdr:row>
      <xdr:rowOff>38101</xdr:rowOff>
    </xdr:from>
    <xdr:to>
      <xdr:col>22</xdr:col>
      <xdr:colOff>572135</xdr:colOff>
      <xdr:row>43</xdr:row>
      <xdr:rowOff>77354</xdr:rowOff>
    </xdr:to>
    <xdr:pic>
      <xdr:nvPicPr>
        <xdr:cNvPr id="2" name="Picture 1">
          <a:extLst>
            <a:ext uri="{FF2B5EF4-FFF2-40B4-BE49-F238E27FC236}">
              <a16:creationId xmlns:a16="http://schemas.microsoft.com/office/drawing/2014/main" id="{39084C31-9BE3-4B4B-AE21-6B2D23C57E5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020002" y="6771410"/>
          <a:ext cx="3523557" cy="744977"/>
        </a:xfrm>
        <a:prstGeom prst="rect">
          <a:avLst/>
        </a:prstGeom>
      </xdr:spPr>
    </xdr:pic>
    <xdr:clientData/>
  </xdr:twoCellAnchor>
  <xdr:twoCellAnchor editAs="oneCell">
    <xdr:from>
      <xdr:col>17</xdr:col>
      <xdr:colOff>17269</xdr:colOff>
      <xdr:row>19</xdr:row>
      <xdr:rowOff>65330</xdr:rowOff>
    </xdr:from>
    <xdr:to>
      <xdr:col>22</xdr:col>
      <xdr:colOff>571727</xdr:colOff>
      <xdr:row>36</xdr:row>
      <xdr:rowOff>93203</xdr:rowOff>
    </xdr:to>
    <xdr:pic>
      <xdr:nvPicPr>
        <xdr:cNvPr id="4" name="Picture 3" descr="Resultado de imagen para roof zone pressures">
          <a:extLst>
            <a:ext uri="{FF2B5EF4-FFF2-40B4-BE49-F238E27FC236}">
              <a16:creationId xmlns:a16="http://schemas.microsoft.com/office/drawing/2014/main" id="{F72A7ACD-F087-4B81-B20F-A6BA4EE0D36B}"/>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9075544" y="3675305"/>
          <a:ext cx="3503398" cy="3180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145128</xdr:colOff>
      <xdr:row>0</xdr:row>
      <xdr:rowOff>0</xdr:rowOff>
    </xdr:from>
    <xdr:to>
      <xdr:col>8</xdr:col>
      <xdr:colOff>171163</xdr:colOff>
      <xdr:row>5</xdr:row>
      <xdr:rowOff>45</xdr:rowOff>
    </xdr:to>
    <xdr:pic>
      <xdr:nvPicPr>
        <xdr:cNvPr id="5" name="Picture 5">
          <a:extLst>
            <a:ext uri="{FF2B5EF4-FFF2-40B4-BE49-F238E27FC236}">
              <a16:creationId xmlns:a16="http://schemas.microsoft.com/office/drawing/2014/main" id="{47BCD797-C4A7-44F0-B3DA-55A47515934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726528" y="0"/>
          <a:ext cx="956945" cy="948735"/>
        </a:xfrm>
        <a:prstGeom prst="rect">
          <a:avLst/>
        </a:prstGeom>
      </xdr:spPr>
    </xdr:pic>
    <xdr:clientData/>
  </xdr:twoCellAnchor>
  <xdr:twoCellAnchor>
    <xdr:from>
      <xdr:col>42</xdr:col>
      <xdr:colOff>34291</xdr:colOff>
      <xdr:row>1</xdr:row>
      <xdr:rowOff>60960</xdr:rowOff>
    </xdr:from>
    <xdr:to>
      <xdr:col>54</xdr:col>
      <xdr:colOff>549987</xdr:colOff>
      <xdr:row>29</xdr:row>
      <xdr:rowOff>19050</xdr:rowOff>
    </xdr:to>
    <xdr:pic>
      <xdr:nvPicPr>
        <xdr:cNvPr id="7" name="Picture 6">
          <a:extLst>
            <a:ext uri="{FF2B5EF4-FFF2-40B4-BE49-F238E27FC236}">
              <a16:creationId xmlns:a16="http://schemas.microsoft.com/office/drawing/2014/main" id="{874A1760-3959-4CC9-BD54-7B15F00F086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2912091" y="251460"/>
          <a:ext cx="7487996" cy="53206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1037617</xdr:colOff>
      <xdr:row>0</xdr:row>
      <xdr:rowOff>261572</xdr:rowOff>
    </xdr:from>
    <xdr:to>
      <xdr:col>3</xdr:col>
      <xdr:colOff>10011533</xdr:colOff>
      <xdr:row>3</xdr:row>
      <xdr:rowOff>338517</xdr:rowOff>
    </xdr:to>
    <xdr:pic>
      <xdr:nvPicPr>
        <xdr:cNvPr id="8" name="Picture 7">
          <a:extLst>
            <a:ext uri="{FF2B5EF4-FFF2-40B4-BE49-F238E27FC236}">
              <a16:creationId xmlns:a16="http://schemas.microsoft.com/office/drawing/2014/main" id="{F540A363-20A0-4FA6-B2A2-FBD25AC7E91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613532" y="261572"/>
          <a:ext cx="8973916" cy="4600307"/>
        </a:xfrm>
        <a:prstGeom prst="rect">
          <a:avLst/>
        </a:prstGeom>
      </xdr:spPr>
    </xdr:pic>
    <xdr:clientData/>
  </xdr:twoCellAnchor>
  <xdr:twoCellAnchor editAs="oneCell">
    <xdr:from>
      <xdr:col>3</xdr:col>
      <xdr:colOff>2010294</xdr:colOff>
      <xdr:row>11</xdr:row>
      <xdr:rowOff>2563322</xdr:rowOff>
    </xdr:from>
    <xdr:to>
      <xdr:col>3</xdr:col>
      <xdr:colOff>9599814</xdr:colOff>
      <xdr:row>13</xdr:row>
      <xdr:rowOff>345902</xdr:rowOff>
    </xdr:to>
    <xdr:pic>
      <xdr:nvPicPr>
        <xdr:cNvPr id="5" name="Picture 4">
          <a:extLst>
            <a:ext uri="{FF2B5EF4-FFF2-40B4-BE49-F238E27FC236}">
              <a16:creationId xmlns:a16="http://schemas.microsoft.com/office/drawing/2014/main" id="{FD8E1B2A-BECB-9274-F892-0423A003D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01930" y="30445595"/>
          <a:ext cx="7589520" cy="4294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1789545</xdr:colOff>
      <xdr:row>5</xdr:row>
      <xdr:rowOff>2412999</xdr:rowOff>
    </xdr:from>
    <xdr:to>
      <xdr:col>3</xdr:col>
      <xdr:colOff>9379065</xdr:colOff>
      <xdr:row>7</xdr:row>
      <xdr:rowOff>193501</xdr:rowOff>
    </xdr:to>
    <xdr:pic>
      <xdr:nvPicPr>
        <xdr:cNvPr id="6" name="Picture 5">
          <a:extLst>
            <a:ext uri="{FF2B5EF4-FFF2-40B4-BE49-F238E27FC236}">
              <a16:creationId xmlns:a16="http://schemas.microsoft.com/office/drawing/2014/main" id="{0D022DBF-8BE5-96F0-8114-8B9BE1FF05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81181" y="13450454"/>
          <a:ext cx="7589520" cy="4292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2355271</xdr:colOff>
      <xdr:row>7</xdr:row>
      <xdr:rowOff>2845957</xdr:rowOff>
    </xdr:from>
    <xdr:to>
      <xdr:col>3</xdr:col>
      <xdr:colOff>8763691</xdr:colOff>
      <xdr:row>9</xdr:row>
      <xdr:rowOff>77127</xdr:rowOff>
    </xdr:to>
    <xdr:pic>
      <xdr:nvPicPr>
        <xdr:cNvPr id="7" name="Picture 6">
          <a:extLst>
            <a:ext uri="{FF2B5EF4-FFF2-40B4-BE49-F238E27FC236}">
              <a16:creationId xmlns:a16="http://schemas.microsoft.com/office/drawing/2014/main" id="{D56CE859-0B7F-9014-A81D-DD4E50D49F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46907" y="20395048"/>
          <a:ext cx="6408420" cy="3996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2713182</xdr:colOff>
      <xdr:row>10</xdr:row>
      <xdr:rowOff>473363</xdr:rowOff>
    </xdr:from>
    <xdr:to>
      <xdr:col>3</xdr:col>
      <xdr:colOff>8855434</xdr:colOff>
      <xdr:row>10</xdr:row>
      <xdr:rowOff>3613075</xdr:rowOff>
    </xdr:to>
    <xdr:pic>
      <xdr:nvPicPr>
        <xdr:cNvPr id="9" name="Picture 8">
          <a:extLst>
            <a:ext uri="{FF2B5EF4-FFF2-40B4-BE49-F238E27FC236}">
              <a16:creationId xmlns:a16="http://schemas.microsoft.com/office/drawing/2014/main" id="{D134695A-1A25-D33F-6892-431DE9546966}"/>
            </a:ext>
          </a:extLst>
        </xdr:cNvPr>
        <xdr:cNvPicPr>
          <a:picLocks noChangeAspect="1"/>
        </xdr:cNvPicPr>
      </xdr:nvPicPr>
      <xdr:blipFill>
        <a:blip xmlns:r="http://schemas.openxmlformats.org/officeDocument/2006/relationships" r:embed="rId4"/>
        <a:stretch>
          <a:fillRect/>
        </a:stretch>
      </xdr:blipFill>
      <xdr:spPr>
        <a:xfrm>
          <a:off x="14304818" y="24972818"/>
          <a:ext cx="6142252" cy="3139712"/>
        </a:xfrm>
        <a:prstGeom prst="rect">
          <a:avLst/>
        </a:prstGeom>
      </xdr:spPr>
    </xdr:pic>
    <xdr:clientData/>
  </xdr:twoCellAnchor>
  <xdr:twoCellAnchor editAs="oneCell">
    <xdr:from>
      <xdr:col>3</xdr:col>
      <xdr:colOff>2840182</xdr:colOff>
      <xdr:row>4</xdr:row>
      <xdr:rowOff>11545</xdr:rowOff>
    </xdr:from>
    <xdr:to>
      <xdr:col>3</xdr:col>
      <xdr:colOff>7716982</xdr:colOff>
      <xdr:row>5</xdr:row>
      <xdr:rowOff>1846</xdr:rowOff>
    </xdr:to>
    <xdr:pic>
      <xdr:nvPicPr>
        <xdr:cNvPr id="10" name="Picture 9">
          <a:extLst>
            <a:ext uri="{FF2B5EF4-FFF2-40B4-BE49-F238E27FC236}">
              <a16:creationId xmlns:a16="http://schemas.microsoft.com/office/drawing/2014/main" id="{3B899085-ACA7-364F-48CF-23DB4A41E5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431818" y="7793181"/>
          <a:ext cx="4876800" cy="3246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xdr:row>
      <xdr:rowOff>535782</xdr:rowOff>
    </xdr:from>
    <xdr:to>
      <xdr:col>3</xdr:col>
      <xdr:colOff>6909</xdr:colOff>
      <xdr:row>6</xdr:row>
      <xdr:rowOff>2678906</xdr:rowOff>
    </xdr:to>
    <xdr:pic>
      <xdr:nvPicPr>
        <xdr:cNvPr id="2" name="Picture 1">
          <a:extLst>
            <a:ext uri="{FF2B5EF4-FFF2-40B4-BE49-F238E27FC236}">
              <a16:creationId xmlns:a16="http://schemas.microsoft.com/office/drawing/2014/main" id="{CD81D7F7-33B8-1411-47C1-D4AB9115640E}"/>
            </a:ext>
          </a:extLst>
        </xdr:cNvPr>
        <xdr:cNvPicPr>
          <a:picLocks noChangeAspect="1"/>
        </xdr:cNvPicPr>
      </xdr:nvPicPr>
      <xdr:blipFill>
        <a:blip xmlns:r="http://schemas.openxmlformats.org/officeDocument/2006/relationships" r:embed="rId6"/>
        <a:stretch>
          <a:fillRect/>
        </a:stretch>
      </xdr:blipFill>
      <xdr:spPr>
        <a:xfrm>
          <a:off x="1357313" y="14859001"/>
          <a:ext cx="10270096" cy="2143124"/>
        </a:xfrm>
        <a:prstGeom prst="rect">
          <a:avLst/>
        </a:prstGeom>
      </xdr:spPr>
    </xdr:pic>
    <xdr:clientData/>
  </xdr:twoCellAnchor>
  <xdr:twoCellAnchor editAs="oneCell">
    <xdr:from>
      <xdr:col>1</xdr:col>
      <xdr:colOff>738188</xdr:colOff>
      <xdr:row>2</xdr:row>
      <xdr:rowOff>214312</xdr:rowOff>
    </xdr:from>
    <xdr:to>
      <xdr:col>2</xdr:col>
      <xdr:colOff>10257253</xdr:colOff>
      <xdr:row>2</xdr:row>
      <xdr:rowOff>3048000</xdr:rowOff>
    </xdr:to>
    <xdr:pic>
      <xdr:nvPicPr>
        <xdr:cNvPr id="3" name="Picture 2">
          <a:extLst>
            <a:ext uri="{FF2B5EF4-FFF2-40B4-BE49-F238E27FC236}">
              <a16:creationId xmlns:a16="http://schemas.microsoft.com/office/drawing/2014/main" id="{55990EE7-A87B-DBDD-446B-B1CED50096FC}"/>
            </a:ext>
          </a:extLst>
        </xdr:cNvPr>
        <xdr:cNvPicPr>
          <a:picLocks noChangeAspect="1"/>
        </xdr:cNvPicPr>
      </xdr:nvPicPr>
      <xdr:blipFill>
        <a:blip xmlns:r="http://schemas.openxmlformats.org/officeDocument/2006/relationships" r:embed="rId7"/>
        <a:stretch>
          <a:fillRect/>
        </a:stretch>
      </xdr:blipFill>
      <xdr:spPr>
        <a:xfrm>
          <a:off x="1345407" y="1488281"/>
          <a:ext cx="10269159" cy="2833688"/>
        </a:xfrm>
        <a:prstGeom prst="rect">
          <a:avLst/>
        </a:prstGeom>
      </xdr:spPr>
    </xdr:pic>
    <xdr:clientData/>
  </xdr:twoCellAnchor>
  <xdr:twoCellAnchor editAs="oneCell">
    <xdr:from>
      <xdr:col>2</xdr:col>
      <xdr:colOff>11906</xdr:colOff>
      <xdr:row>3</xdr:row>
      <xdr:rowOff>202407</xdr:rowOff>
    </xdr:from>
    <xdr:to>
      <xdr:col>3</xdr:col>
      <xdr:colOff>18349</xdr:colOff>
      <xdr:row>3</xdr:row>
      <xdr:rowOff>3059906</xdr:rowOff>
    </xdr:to>
    <xdr:pic>
      <xdr:nvPicPr>
        <xdr:cNvPr id="4" name="Picture 3">
          <a:extLst>
            <a:ext uri="{FF2B5EF4-FFF2-40B4-BE49-F238E27FC236}">
              <a16:creationId xmlns:a16="http://schemas.microsoft.com/office/drawing/2014/main" id="{558476AA-9CF9-99CE-6A4B-FBB46D13C94F}"/>
            </a:ext>
          </a:extLst>
        </xdr:cNvPr>
        <xdr:cNvPicPr>
          <a:picLocks noChangeAspect="1"/>
        </xdr:cNvPicPr>
      </xdr:nvPicPr>
      <xdr:blipFill>
        <a:blip xmlns:r="http://schemas.openxmlformats.org/officeDocument/2006/relationships" r:embed="rId8"/>
        <a:stretch>
          <a:fillRect/>
        </a:stretch>
      </xdr:blipFill>
      <xdr:spPr>
        <a:xfrm>
          <a:off x="1369219" y="4738688"/>
          <a:ext cx="10269630" cy="2857499"/>
        </a:xfrm>
        <a:prstGeom prst="rect">
          <a:avLst/>
        </a:prstGeom>
      </xdr:spPr>
    </xdr:pic>
    <xdr:clientData/>
  </xdr:twoCellAnchor>
  <xdr:twoCellAnchor editAs="oneCell">
    <xdr:from>
      <xdr:col>2</xdr:col>
      <xdr:colOff>523875</xdr:colOff>
      <xdr:row>4</xdr:row>
      <xdr:rowOff>11906</xdr:rowOff>
    </xdr:from>
    <xdr:to>
      <xdr:col>2</xdr:col>
      <xdr:colOff>9112359</xdr:colOff>
      <xdr:row>4</xdr:row>
      <xdr:rowOff>3250687</xdr:rowOff>
    </xdr:to>
    <xdr:pic>
      <xdr:nvPicPr>
        <xdr:cNvPr id="11" name="Picture 10">
          <a:extLst>
            <a:ext uri="{FF2B5EF4-FFF2-40B4-BE49-F238E27FC236}">
              <a16:creationId xmlns:a16="http://schemas.microsoft.com/office/drawing/2014/main" id="{0E42ADBD-C628-2965-31FA-8137841B4EEC}"/>
            </a:ext>
          </a:extLst>
        </xdr:cNvPr>
        <xdr:cNvPicPr>
          <a:picLocks noChangeAspect="1"/>
        </xdr:cNvPicPr>
      </xdr:nvPicPr>
      <xdr:blipFill>
        <a:blip xmlns:r="http://schemas.openxmlformats.org/officeDocument/2006/relationships" r:embed="rId9"/>
        <a:stretch>
          <a:fillRect/>
        </a:stretch>
      </xdr:blipFill>
      <xdr:spPr>
        <a:xfrm>
          <a:off x="1881188" y="7810500"/>
          <a:ext cx="8588484" cy="3238781"/>
        </a:xfrm>
        <a:prstGeom prst="rect">
          <a:avLst/>
        </a:prstGeom>
      </xdr:spPr>
    </xdr:pic>
    <xdr:clientData/>
  </xdr:twoCellAnchor>
  <xdr:twoCellAnchor editAs="oneCell">
    <xdr:from>
      <xdr:col>2</xdr:col>
      <xdr:colOff>511969</xdr:colOff>
      <xdr:row>5</xdr:row>
      <xdr:rowOff>11906</xdr:rowOff>
    </xdr:from>
    <xdr:to>
      <xdr:col>2</xdr:col>
      <xdr:colOff>9115695</xdr:colOff>
      <xdr:row>6</xdr:row>
      <xdr:rowOff>3615</xdr:rowOff>
    </xdr:to>
    <xdr:pic>
      <xdr:nvPicPr>
        <xdr:cNvPr id="12" name="Picture 11">
          <a:extLst>
            <a:ext uri="{FF2B5EF4-FFF2-40B4-BE49-F238E27FC236}">
              <a16:creationId xmlns:a16="http://schemas.microsoft.com/office/drawing/2014/main" id="{E45ED799-00AF-E5E1-C9B3-8503F4195780}"/>
            </a:ext>
          </a:extLst>
        </xdr:cNvPr>
        <xdr:cNvPicPr>
          <a:picLocks noChangeAspect="1"/>
        </xdr:cNvPicPr>
      </xdr:nvPicPr>
      <xdr:blipFill>
        <a:blip xmlns:r="http://schemas.openxmlformats.org/officeDocument/2006/relationships" r:embed="rId10"/>
        <a:stretch>
          <a:fillRect/>
        </a:stretch>
      </xdr:blipFill>
      <xdr:spPr>
        <a:xfrm>
          <a:off x="1869282" y="11072812"/>
          <a:ext cx="8603726" cy="3254022"/>
        </a:xfrm>
        <a:prstGeom prst="rect">
          <a:avLst/>
        </a:prstGeom>
      </xdr:spPr>
    </xdr:pic>
    <xdr:clientData/>
  </xdr:twoCellAnchor>
  <xdr:twoCellAnchor editAs="oneCell">
    <xdr:from>
      <xdr:col>2</xdr:col>
      <xdr:colOff>35719</xdr:colOff>
      <xdr:row>7</xdr:row>
      <xdr:rowOff>297655</xdr:rowOff>
    </xdr:from>
    <xdr:to>
      <xdr:col>2</xdr:col>
      <xdr:colOff>10233784</xdr:colOff>
      <xdr:row>7</xdr:row>
      <xdr:rowOff>2500312</xdr:rowOff>
    </xdr:to>
    <xdr:pic>
      <xdr:nvPicPr>
        <xdr:cNvPr id="13" name="Picture 12">
          <a:extLst>
            <a:ext uri="{FF2B5EF4-FFF2-40B4-BE49-F238E27FC236}">
              <a16:creationId xmlns:a16="http://schemas.microsoft.com/office/drawing/2014/main" id="{FDD79358-BC4A-498F-0A70-1CE71760241B}"/>
            </a:ext>
          </a:extLst>
        </xdr:cNvPr>
        <xdr:cNvPicPr>
          <a:picLocks noChangeAspect="1"/>
        </xdr:cNvPicPr>
      </xdr:nvPicPr>
      <xdr:blipFill>
        <a:blip xmlns:r="http://schemas.openxmlformats.org/officeDocument/2006/relationships" r:embed="rId11"/>
        <a:stretch>
          <a:fillRect/>
        </a:stretch>
      </xdr:blipFill>
      <xdr:spPr>
        <a:xfrm>
          <a:off x="1393032" y="17883186"/>
          <a:ext cx="10198065" cy="2202657"/>
        </a:xfrm>
        <a:prstGeom prst="rect">
          <a:avLst/>
        </a:prstGeom>
      </xdr:spPr>
    </xdr:pic>
    <xdr:clientData/>
  </xdr:twoCellAnchor>
  <xdr:twoCellAnchor editAs="oneCell">
    <xdr:from>
      <xdr:col>2</xdr:col>
      <xdr:colOff>-1</xdr:colOff>
      <xdr:row>8</xdr:row>
      <xdr:rowOff>678654</xdr:rowOff>
    </xdr:from>
    <xdr:to>
      <xdr:col>2</xdr:col>
      <xdr:colOff>10235693</xdr:colOff>
      <xdr:row>8</xdr:row>
      <xdr:rowOff>3155155</xdr:rowOff>
    </xdr:to>
    <xdr:pic>
      <xdr:nvPicPr>
        <xdr:cNvPr id="14" name="Picture 13">
          <a:extLst>
            <a:ext uri="{FF2B5EF4-FFF2-40B4-BE49-F238E27FC236}">
              <a16:creationId xmlns:a16="http://schemas.microsoft.com/office/drawing/2014/main" id="{0E35BDCD-F44A-8E06-C68C-8124FCC10B01}"/>
            </a:ext>
          </a:extLst>
        </xdr:cNvPr>
        <xdr:cNvPicPr>
          <a:picLocks noChangeAspect="1"/>
        </xdr:cNvPicPr>
      </xdr:nvPicPr>
      <xdr:blipFill>
        <a:blip xmlns:r="http://schemas.openxmlformats.org/officeDocument/2006/relationships" r:embed="rId12"/>
        <a:stretch>
          <a:fillRect/>
        </a:stretch>
      </xdr:blipFill>
      <xdr:spPr>
        <a:xfrm>
          <a:off x="1357312" y="21157404"/>
          <a:ext cx="10235694" cy="2476501"/>
        </a:xfrm>
        <a:prstGeom prst="rect">
          <a:avLst/>
        </a:prstGeom>
      </xdr:spPr>
    </xdr:pic>
    <xdr:clientData/>
  </xdr:twoCellAnchor>
  <xdr:twoCellAnchor editAs="oneCell">
    <xdr:from>
      <xdr:col>2</xdr:col>
      <xdr:colOff>11905</xdr:colOff>
      <xdr:row>10</xdr:row>
      <xdr:rowOff>357188</xdr:rowOff>
    </xdr:from>
    <xdr:to>
      <xdr:col>2</xdr:col>
      <xdr:colOff>10234640</xdr:colOff>
      <xdr:row>10</xdr:row>
      <xdr:rowOff>3226594</xdr:rowOff>
    </xdr:to>
    <xdr:pic>
      <xdr:nvPicPr>
        <xdr:cNvPr id="15" name="Picture 14">
          <a:extLst>
            <a:ext uri="{FF2B5EF4-FFF2-40B4-BE49-F238E27FC236}">
              <a16:creationId xmlns:a16="http://schemas.microsoft.com/office/drawing/2014/main" id="{3B054021-B513-44F6-19E8-BB1EF755F5FB}"/>
            </a:ext>
          </a:extLst>
        </xdr:cNvPr>
        <xdr:cNvPicPr>
          <a:picLocks noChangeAspect="1"/>
        </xdr:cNvPicPr>
      </xdr:nvPicPr>
      <xdr:blipFill>
        <a:blip xmlns:r="http://schemas.openxmlformats.org/officeDocument/2006/relationships" r:embed="rId13"/>
        <a:stretch>
          <a:fillRect/>
        </a:stretch>
      </xdr:blipFill>
      <xdr:spPr>
        <a:xfrm>
          <a:off x="1369218" y="24895969"/>
          <a:ext cx="10222735" cy="2869406"/>
        </a:xfrm>
        <a:prstGeom prst="rect">
          <a:avLst/>
        </a:prstGeom>
      </xdr:spPr>
    </xdr:pic>
    <xdr:clientData/>
  </xdr:twoCellAnchor>
  <xdr:twoCellAnchor editAs="oneCell">
    <xdr:from>
      <xdr:col>2</xdr:col>
      <xdr:colOff>47624</xdr:colOff>
      <xdr:row>13</xdr:row>
      <xdr:rowOff>607217</xdr:rowOff>
    </xdr:from>
    <xdr:to>
      <xdr:col>2</xdr:col>
      <xdr:colOff>10227467</xdr:colOff>
      <xdr:row>13</xdr:row>
      <xdr:rowOff>2805938</xdr:rowOff>
    </xdr:to>
    <xdr:pic>
      <xdr:nvPicPr>
        <xdr:cNvPr id="16" name="Picture 15">
          <a:extLst>
            <a:ext uri="{FF2B5EF4-FFF2-40B4-BE49-F238E27FC236}">
              <a16:creationId xmlns:a16="http://schemas.microsoft.com/office/drawing/2014/main" id="{1928C42A-7CF6-5AB5-5A06-08708D03FE3A}"/>
            </a:ext>
          </a:extLst>
        </xdr:cNvPr>
        <xdr:cNvPicPr>
          <a:picLocks noChangeAspect="1"/>
        </xdr:cNvPicPr>
      </xdr:nvPicPr>
      <xdr:blipFill>
        <a:blip xmlns:r="http://schemas.openxmlformats.org/officeDocument/2006/relationships" r:embed="rId14"/>
        <a:stretch>
          <a:fillRect/>
        </a:stretch>
      </xdr:blipFill>
      <xdr:spPr>
        <a:xfrm>
          <a:off x="1404937" y="35302030"/>
          <a:ext cx="10179843" cy="2198721"/>
        </a:xfrm>
        <a:prstGeom prst="rect">
          <a:avLst/>
        </a:prstGeom>
      </xdr:spPr>
    </xdr:pic>
    <xdr:clientData/>
  </xdr:twoCellAnchor>
  <xdr:twoCellAnchor editAs="oneCell">
    <xdr:from>
      <xdr:col>2</xdr:col>
      <xdr:colOff>23812</xdr:colOff>
      <xdr:row>12</xdr:row>
      <xdr:rowOff>523875</xdr:rowOff>
    </xdr:from>
    <xdr:to>
      <xdr:col>2</xdr:col>
      <xdr:colOff>10239461</xdr:colOff>
      <xdr:row>12</xdr:row>
      <xdr:rowOff>2714625</xdr:rowOff>
    </xdr:to>
    <xdr:pic>
      <xdr:nvPicPr>
        <xdr:cNvPr id="17" name="Picture 16">
          <a:extLst>
            <a:ext uri="{FF2B5EF4-FFF2-40B4-BE49-F238E27FC236}">
              <a16:creationId xmlns:a16="http://schemas.microsoft.com/office/drawing/2014/main" id="{7E7C109E-05F4-F5E3-058C-9A4FD4DCC51C}"/>
            </a:ext>
          </a:extLst>
        </xdr:cNvPr>
        <xdr:cNvPicPr>
          <a:picLocks noChangeAspect="1"/>
        </xdr:cNvPicPr>
      </xdr:nvPicPr>
      <xdr:blipFill>
        <a:blip xmlns:r="http://schemas.openxmlformats.org/officeDocument/2006/relationships" r:embed="rId15"/>
        <a:stretch>
          <a:fillRect/>
        </a:stretch>
      </xdr:blipFill>
      <xdr:spPr>
        <a:xfrm>
          <a:off x="1381125" y="31956375"/>
          <a:ext cx="10215649" cy="219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xdr:colOff>
          <xdr:row>7</xdr:row>
          <xdr:rowOff>0</xdr:rowOff>
        </xdr:from>
        <xdr:to>
          <xdr:col>46</xdr:col>
          <xdr:colOff>129543</xdr:colOff>
          <xdr:row>20</xdr:row>
          <xdr:rowOff>152399</xdr:rowOff>
        </xdr:to>
        <xdr:pic>
          <xdr:nvPicPr>
            <xdr:cNvPr id="10" name="Picture 9">
              <a:extLst>
                <a:ext uri="{FF2B5EF4-FFF2-40B4-BE49-F238E27FC236}">
                  <a16:creationId xmlns:a16="http://schemas.microsoft.com/office/drawing/2014/main" id="{EB1122C3-6C97-4C29-A9D1-2D44E761F5B1}"/>
                </a:ext>
              </a:extLst>
            </xdr:cNvPr>
            <xdr:cNvPicPr>
              <a:picLocks noChangeAspect="1" noChangeArrowheads="1"/>
              <a:extLst>
                <a:ext uri="{84589F7E-364E-4C9E-8A38-B11213B215E9}">
                  <a14:cameraTool cellRange="Diagramavlookup" spid="_x0000_s2777"/>
                </a:ext>
              </a:extLst>
            </xdr:cNvPicPr>
          </xdr:nvPicPr>
          <xdr:blipFill>
            <a:blip xmlns:r="http://schemas.openxmlformats.org/officeDocument/2006/relationships" r:embed="rId1"/>
            <a:srcRect/>
            <a:stretch>
              <a:fillRect/>
            </a:stretch>
          </xdr:blipFill>
          <xdr:spPr bwMode="auto">
            <a:xfrm>
              <a:off x="15240" y="1439333"/>
              <a:ext cx="10168470" cy="329564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174108</xdr:colOff>
          <xdr:row>22</xdr:row>
          <xdr:rowOff>53878</xdr:rowOff>
        </xdr:from>
        <xdr:to>
          <xdr:col>66</xdr:col>
          <xdr:colOff>20903</xdr:colOff>
          <xdr:row>39</xdr:row>
          <xdr:rowOff>54183</xdr:rowOff>
        </xdr:to>
        <xdr:pic>
          <xdr:nvPicPr>
            <xdr:cNvPr id="42" name="Picture 41">
              <a:extLst>
                <a:ext uri="{FF2B5EF4-FFF2-40B4-BE49-F238E27FC236}">
                  <a16:creationId xmlns:a16="http://schemas.microsoft.com/office/drawing/2014/main" id="{DD528079-AF4E-4CC7-AB4D-FDFBDB21EE8D}"/>
                </a:ext>
              </a:extLst>
            </xdr:cNvPr>
            <xdr:cNvPicPr>
              <a:picLocks noChangeAspect="1" noChangeArrowheads="1"/>
              <a:extLst>
                <a:ext uri="{84589F7E-364E-4C9E-8A38-B11213B215E9}">
                  <a14:cameraTool cellRange="Vista_Posterior" spid="_x0000_s2778"/>
                </a:ext>
              </a:extLst>
            </xdr:cNvPicPr>
          </xdr:nvPicPr>
          <xdr:blipFill>
            <a:blip xmlns:r="http://schemas.openxmlformats.org/officeDocument/2006/relationships" r:embed="rId2"/>
            <a:srcRect/>
            <a:stretch>
              <a:fillRect/>
            </a:stretch>
          </xdr:blipFill>
          <xdr:spPr bwMode="auto">
            <a:xfrm>
              <a:off x="3952358" y="5144461"/>
              <a:ext cx="10229045" cy="323880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77</xdr:col>
      <xdr:colOff>66675</xdr:colOff>
      <xdr:row>0</xdr:row>
      <xdr:rowOff>0</xdr:rowOff>
    </xdr:from>
    <xdr:to>
      <xdr:col>81</xdr:col>
      <xdr:colOff>92075</xdr:colOff>
      <xdr:row>4</xdr:row>
      <xdr:rowOff>168320</xdr:rowOff>
    </xdr:to>
    <xdr:pic>
      <xdr:nvPicPr>
        <xdr:cNvPr id="7" name="Picture 6">
          <a:extLst>
            <a:ext uri="{FF2B5EF4-FFF2-40B4-BE49-F238E27FC236}">
              <a16:creationId xmlns:a16="http://schemas.microsoft.com/office/drawing/2014/main" id="{73E8EFA8-2B94-4AA2-8674-D89BF7801C8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611600" y="0"/>
          <a:ext cx="876300" cy="915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6</xdr:row>
          <xdr:rowOff>66675</xdr:rowOff>
        </xdr:from>
        <xdr:to>
          <xdr:col>46</xdr:col>
          <xdr:colOff>210911</xdr:colOff>
          <xdr:row>20</xdr:row>
          <xdr:rowOff>174308</xdr:rowOff>
        </xdr:to>
        <xdr:pic>
          <xdr:nvPicPr>
            <xdr:cNvPr id="7" name="Picture 6">
              <a:extLst>
                <a:ext uri="{FF2B5EF4-FFF2-40B4-BE49-F238E27FC236}">
                  <a16:creationId xmlns:a16="http://schemas.microsoft.com/office/drawing/2014/main" id="{97D05B70-4885-4486-A6D5-98F5DFF98CD6}"/>
                </a:ext>
              </a:extLst>
            </xdr:cNvPr>
            <xdr:cNvPicPr>
              <a:picLocks noChangeAspect="1" noChangeArrowheads="1"/>
              <a:extLst>
                <a:ext uri="{84589F7E-364E-4C9E-8A38-B11213B215E9}">
                  <a14:cameraTool cellRange="Sistemas_2" spid="_x0000_s714357"/>
                </a:ext>
              </a:extLst>
            </xdr:cNvPicPr>
          </xdr:nvPicPr>
          <xdr:blipFill>
            <a:blip xmlns:r="http://schemas.openxmlformats.org/officeDocument/2006/relationships" r:embed="rId1"/>
            <a:srcRect/>
            <a:stretch>
              <a:fillRect/>
            </a:stretch>
          </xdr:blipFill>
          <xdr:spPr bwMode="auto">
            <a:xfrm>
              <a:off x="38100" y="1285875"/>
              <a:ext cx="10345511" cy="340328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21590</xdr:colOff>
          <xdr:row>22</xdr:row>
          <xdr:rowOff>111034</xdr:rowOff>
        </xdr:from>
        <xdr:to>
          <xdr:col>66</xdr:col>
          <xdr:colOff>21228</xdr:colOff>
          <xdr:row>39</xdr:row>
          <xdr:rowOff>131937</xdr:rowOff>
        </xdr:to>
        <xdr:pic>
          <xdr:nvPicPr>
            <xdr:cNvPr id="74" name="Picture 73">
              <a:extLst>
                <a:ext uri="{FF2B5EF4-FFF2-40B4-BE49-F238E27FC236}">
                  <a16:creationId xmlns:a16="http://schemas.microsoft.com/office/drawing/2014/main" id="{F3AA63FD-F306-468C-81F0-925757E67F85}"/>
                </a:ext>
              </a:extLst>
            </xdr:cNvPr>
            <xdr:cNvPicPr>
              <a:picLocks noChangeAspect="1" noChangeArrowheads="1"/>
              <a:extLst>
                <a:ext uri="{84589F7E-364E-4C9E-8A38-B11213B215E9}">
                  <a14:cameraTool cellRange="vista_posterior_2" spid="_x0000_s714358"/>
                </a:ext>
              </a:extLst>
            </xdr:cNvPicPr>
          </xdr:nvPicPr>
          <xdr:blipFill>
            <a:blip xmlns:r="http://schemas.openxmlformats.org/officeDocument/2006/relationships" r:embed="rId2"/>
            <a:srcRect/>
            <a:stretch>
              <a:fillRect/>
            </a:stretch>
          </xdr:blipFill>
          <xdr:spPr bwMode="auto">
            <a:xfrm>
              <a:off x="3850640" y="5130709"/>
              <a:ext cx="10496188" cy="3259403"/>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editAs="oneCell">
    <xdr:from>
      <xdr:col>77</xdr:col>
      <xdr:colOff>74295</xdr:colOff>
      <xdr:row>0</xdr:row>
      <xdr:rowOff>0</xdr:rowOff>
    </xdr:from>
    <xdr:to>
      <xdr:col>81</xdr:col>
      <xdr:colOff>93345</xdr:colOff>
      <xdr:row>5</xdr:row>
      <xdr:rowOff>680</xdr:rowOff>
    </xdr:to>
    <xdr:pic>
      <xdr:nvPicPr>
        <xdr:cNvPr id="54" name="Picture 53">
          <a:extLst>
            <a:ext uri="{FF2B5EF4-FFF2-40B4-BE49-F238E27FC236}">
              <a16:creationId xmlns:a16="http://schemas.microsoft.com/office/drawing/2014/main" id="{B8C3517D-6AB0-42AE-BBBC-81C2E9AD93C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6830675" y="0"/>
          <a:ext cx="887730" cy="922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331470</xdr:colOff>
      <xdr:row>0</xdr:row>
      <xdr:rowOff>0</xdr:rowOff>
    </xdr:from>
    <xdr:to>
      <xdr:col>24</xdr:col>
      <xdr:colOff>630555</xdr:colOff>
      <xdr:row>5</xdr:row>
      <xdr:rowOff>680</xdr:rowOff>
    </xdr:to>
    <xdr:pic>
      <xdr:nvPicPr>
        <xdr:cNvPr id="5" name="Picture 4">
          <a:extLst>
            <a:ext uri="{FF2B5EF4-FFF2-40B4-BE49-F238E27FC236}">
              <a16:creationId xmlns:a16="http://schemas.microsoft.com/office/drawing/2014/main" id="{0FC1F32D-8D88-45C9-9C2C-1E809324F60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7743170" y="0"/>
          <a:ext cx="914400" cy="922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18222</xdr:colOff>
      <xdr:row>63</xdr:row>
      <xdr:rowOff>21121</xdr:rowOff>
    </xdr:from>
    <xdr:to>
      <xdr:col>9</xdr:col>
      <xdr:colOff>143</xdr:colOff>
      <xdr:row>75</xdr:row>
      <xdr:rowOff>93509</xdr:rowOff>
    </xdr:to>
    <xdr:sp macro="" textlink="">
      <xdr:nvSpPr>
        <xdr:cNvPr id="3" name="TextBox 2">
          <a:extLst>
            <a:ext uri="{FF2B5EF4-FFF2-40B4-BE49-F238E27FC236}">
              <a16:creationId xmlns:a16="http://schemas.microsoft.com/office/drawing/2014/main" id="{38556AD0-BDE1-4CCA-8D91-59CAEC677C14}"/>
            </a:ext>
          </a:extLst>
        </xdr:cNvPr>
        <xdr:cNvSpPr txBox="1">
          <a:spLocks noChangeAspect="1"/>
        </xdr:cNvSpPr>
      </xdr:nvSpPr>
      <xdr:spPr>
        <a:xfrm>
          <a:off x="18222" y="11948078"/>
          <a:ext cx="5388665" cy="2309190"/>
        </a:xfrm>
        <a:prstGeom prst="rect">
          <a:avLst/>
        </a:prstGeom>
        <a:ln w="19050">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pPr marL="0" marR="0" algn="ctr">
            <a:lnSpc>
              <a:spcPct val="107000"/>
            </a:lnSpc>
            <a:spcBef>
              <a:spcPts val="0"/>
            </a:spcBef>
            <a:spcAft>
              <a:spcPts val="800"/>
            </a:spcAft>
          </a:pPr>
          <a:r>
            <a:rPr lang="es-MX" sz="900" b="1">
              <a:solidFill>
                <a:srgbClr val="FF0000"/>
              </a:solidFill>
              <a:effectLst/>
              <a:latin typeface="Frutiger LT Std 47 Light Cn" panose="020B0406020204020204" pitchFamily="34" charset="0"/>
              <a:ea typeface="Calibri" panose="020F0502020204030204" pitchFamily="34" charset="0"/>
              <a:cs typeface="Times New Roman" panose="02020603050405020304" pitchFamily="18" charset="0"/>
            </a:rPr>
            <a:t>Términos y Condiciones de Uso</a:t>
          </a:r>
          <a:endParaRPr lang="es-MX" sz="700">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07000"/>
            </a:lnSpc>
            <a:spcBef>
              <a:spcPts val="0"/>
            </a:spcBef>
            <a:spcAft>
              <a:spcPts val="800"/>
            </a:spcAft>
          </a:pPr>
          <a:r>
            <a:rPr lang="es-MX" sz="800">
              <a:effectLst/>
              <a:latin typeface="Frutiger LT Std 47 Light Cn" panose="020B0406020204020204" pitchFamily="34" charset="0"/>
              <a:ea typeface="Calibri" panose="020F0502020204030204" pitchFamily="34" charset="0"/>
              <a:cs typeface="Times New Roman" panose="02020603050405020304" pitchFamily="18" charset="0"/>
            </a:rPr>
            <a:t>Las Herramientas de Diseño de Proyectos de K2 Systems están disponibles para asistir a los usuarios en el diseño de sus proyectos fotovoltaicos. Los resultados de las Herramientas de Diseño de Proyectos deben ser verificados de acuerdo con el proyecto y techo específicos sobre el cual se instalará. AI aceptar estas condiciones de uso, el usuario asume la responsabilidad total de la exactitud de los datos ingresados, y, por lo tanto, de los resultados calculados a partir de esta información. El usuario debe verificar que el sistema cumple con todas las leyes, regulaciones, disposiciones y códigos aplicables. El usuario deberá verificar que el techo y estructura sobre el cual se fijará el sistema soporta las cargas de este. Para obtener más información de las cargas estáticas de los diversos componentes del sistema, el usuario deberá revisar la documentación técnica disponible en nuestra página https://catalog.k2-systems.com/ o contáctarnos directamente.</a:t>
          </a:r>
          <a:endParaRPr lang="es-MX" sz="700">
            <a:effectLst/>
            <a:latin typeface="Calibri" panose="020F0502020204030204" pitchFamily="34" charset="0"/>
            <a:ea typeface="Calibri" panose="020F0502020204030204" pitchFamily="34" charset="0"/>
            <a:cs typeface="Times New Roman" panose="02020603050405020304" pitchFamily="18" charset="0"/>
          </a:endParaRPr>
        </a:p>
        <a:p>
          <a:pPr marL="0" marR="0" algn="just">
            <a:lnSpc>
              <a:spcPct val="107000"/>
            </a:lnSpc>
            <a:spcBef>
              <a:spcPts val="0"/>
            </a:spcBef>
            <a:spcAft>
              <a:spcPts val="800"/>
            </a:spcAft>
          </a:pPr>
          <a:r>
            <a:rPr lang="es-MX" sz="800">
              <a:effectLst/>
              <a:latin typeface="Frutiger LT Std 47 Light Cn" panose="020B0406020204020204" pitchFamily="34" charset="0"/>
              <a:ea typeface="Calibri" panose="020F0502020204030204" pitchFamily="34" charset="0"/>
              <a:cs typeface="Times New Roman" panose="02020603050405020304" pitchFamily="18" charset="0"/>
            </a:rPr>
            <a:t>La garantía limitada del producto sólo se aplicará si todas las instrucciones se cumplen estrictamente y el sistema es instalado correctamente. K2</a:t>
          </a:r>
          <a:r>
            <a:rPr lang="es-MX" sz="800" baseline="0">
              <a:effectLst/>
              <a:latin typeface="Frutiger LT Std 47 Light Cn" panose="020B0406020204020204" pitchFamily="34" charset="0"/>
              <a:ea typeface="Calibri" panose="020F0502020204030204" pitchFamily="34" charset="0"/>
              <a:cs typeface="Times New Roman" panose="02020603050405020304" pitchFamily="18" charset="0"/>
            </a:rPr>
            <a:t> </a:t>
          </a:r>
          <a:r>
            <a:rPr lang="es-MX" sz="800">
              <a:effectLst/>
              <a:latin typeface="Frutiger LT Std 47 Light Cn" panose="020B0406020204020204" pitchFamily="34" charset="0"/>
              <a:ea typeface="Calibri" panose="020F0502020204030204" pitchFamily="34" charset="0"/>
              <a:cs typeface="Times New Roman" panose="02020603050405020304" pitchFamily="18" charset="0"/>
            </a:rPr>
            <a:t>Systems renuncia a cualquier garantía, expresa o implícita, incluyendo sin limitación las garantías de comercialización y adaptación con una finalidad que no sea la establecida en los términos y condiciones de venta de la garantía limitada y exclusiva, la cual se encuentra en nuestra página web: https://k2-systems.com/wp-content/uploads/2022/06/K2-MX-Garantia.pdf. K2 Systems puede utilizar la información enviada para ventas, marketing y otros fines.</a:t>
          </a:r>
          <a:endParaRPr lang="es-MX" sz="700">
            <a:effectLst/>
            <a:latin typeface="Calibri" panose="020F0502020204030204" pitchFamily="34" charset="0"/>
            <a:ea typeface="Calibri" panose="020F0502020204030204" pitchFamily="34" charset="0"/>
            <a:cs typeface="Times New Roman" panose="02020603050405020304" pitchFamily="18" charset="0"/>
          </a:endParaRPr>
        </a:p>
        <a:p>
          <a:pPr algn="ctr"/>
          <a:endParaRPr lang="en-US" sz="1050">
            <a:latin typeface="+mn-lt"/>
          </a:endParaRPr>
        </a:p>
      </xdr:txBody>
    </xdr:sp>
    <xdr:clientData/>
  </xdr:twoCellAnchor>
  <xdr:twoCellAnchor editAs="oneCell">
    <xdr:from>
      <xdr:col>7</xdr:col>
      <xdr:colOff>408167</xdr:colOff>
      <xdr:row>0</xdr:row>
      <xdr:rowOff>0</xdr:rowOff>
    </xdr:from>
    <xdr:to>
      <xdr:col>9</xdr:col>
      <xdr:colOff>547</xdr:colOff>
      <xdr:row>5</xdr:row>
      <xdr:rowOff>2132</xdr:rowOff>
    </xdr:to>
    <xdr:pic>
      <xdr:nvPicPr>
        <xdr:cNvPr id="5" name="Picture 4">
          <a:extLst>
            <a:ext uri="{FF2B5EF4-FFF2-40B4-BE49-F238E27FC236}">
              <a16:creationId xmlns:a16="http://schemas.microsoft.com/office/drawing/2014/main" id="{4215FF31-D731-4E52-BDE6-52F2ADD20E7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69958" y="0"/>
          <a:ext cx="924339" cy="9246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140354</xdr:colOff>
      <xdr:row>51</xdr:row>
      <xdr:rowOff>81802</xdr:rowOff>
    </xdr:from>
    <xdr:to>
      <xdr:col>9</xdr:col>
      <xdr:colOff>121228</xdr:colOff>
      <xdr:row>82</xdr:row>
      <xdr:rowOff>133350</xdr:rowOff>
    </xdr:to>
    <xdr:graphicFrame macro="">
      <xdr:nvGraphicFramePr>
        <xdr:cNvPr id="2" name="Chart 1">
          <a:extLst>
            <a:ext uri="{FF2B5EF4-FFF2-40B4-BE49-F238E27FC236}">
              <a16:creationId xmlns:a16="http://schemas.microsoft.com/office/drawing/2014/main" id="{6C51023F-9D07-463E-BB59-018473A735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259773</xdr:colOff>
      <xdr:row>51</xdr:row>
      <xdr:rowOff>103909</xdr:rowOff>
    </xdr:from>
    <xdr:to>
      <xdr:col>20</xdr:col>
      <xdr:colOff>102101</xdr:colOff>
      <xdr:row>82</xdr:row>
      <xdr:rowOff>155457</xdr:rowOff>
    </xdr:to>
    <xdr:graphicFrame macro="">
      <xdr:nvGraphicFramePr>
        <xdr:cNvPr id="4" name="Chart 3">
          <a:extLst>
            <a:ext uri="{FF2B5EF4-FFF2-40B4-BE49-F238E27FC236}">
              <a16:creationId xmlns:a16="http://schemas.microsoft.com/office/drawing/2014/main" id="{5DEBDD64-F22D-48C1-99DD-7E46A9C36E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23</xdr:col>
      <xdr:colOff>270510</xdr:colOff>
      <xdr:row>0</xdr:row>
      <xdr:rowOff>0</xdr:rowOff>
    </xdr:from>
    <xdr:to>
      <xdr:col>24</xdr:col>
      <xdr:colOff>567690</xdr:colOff>
      <xdr:row>4</xdr:row>
      <xdr:rowOff>153080</xdr:rowOff>
    </xdr:to>
    <xdr:pic>
      <xdr:nvPicPr>
        <xdr:cNvPr id="6" name="Picture 5">
          <a:extLst>
            <a:ext uri="{FF2B5EF4-FFF2-40B4-BE49-F238E27FC236}">
              <a16:creationId xmlns:a16="http://schemas.microsoft.com/office/drawing/2014/main" id="{96C3C98F-0046-4CF7-8E12-EBD18FCCEA1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768185" y="0"/>
          <a:ext cx="906780" cy="9150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613410</xdr:colOff>
      <xdr:row>0</xdr:row>
      <xdr:rowOff>19050</xdr:rowOff>
    </xdr:from>
    <xdr:to>
      <xdr:col>15</xdr:col>
      <xdr:colOff>558165</xdr:colOff>
      <xdr:row>4</xdr:row>
      <xdr:rowOff>172130</xdr:rowOff>
    </xdr:to>
    <xdr:pic>
      <xdr:nvPicPr>
        <xdr:cNvPr id="2" name="Picture 1">
          <a:extLst>
            <a:ext uri="{FF2B5EF4-FFF2-40B4-BE49-F238E27FC236}">
              <a16:creationId xmlns:a16="http://schemas.microsoft.com/office/drawing/2014/main" id="{7BACCCAC-A2F7-48E9-843C-8CBD38532F5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786110" y="19050"/>
          <a:ext cx="887730" cy="915080"/>
        </a:xfrm>
        <a:prstGeom prst="rect">
          <a:avLst/>
        </a:prstGeom>
      </xdr:spPr>
    </xdr:pic>
    <xdr:clientData/>
  </xdr:twoCellAnchor>
  <xdr:oneCellAnchor>
    <xdr:from>
      <xdr:col>31</xdr:col>
      <xdr:colOff>613410</xdr:colOff>
      <xdr:row>0</xdr:row>
      <xdr:rowOff>19050</xdr:rowOff>
    </xdr:from>
    <xdr:ext cx="887730" cy="915080"/>
    <xdr:pic>
      <xdr:nvPicPr>
        <xdr:cNvPr id="4" name="Picture 3">
          <a:extLst>
            <a:ext uri="{FF2B5EF4-FFF2-40B4-BE49-F238E27FC236}">
              <a16:creationId xmlns:a16="http://schemas.microsoft.com/office/drawing/2014/main" id="{DA3D61C0-7392-4F37-8AD9-A98A2029769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786110" y="19050"/>
          <a:ext cx="887730" cy="9150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ajera/Box%20Sync/ESS%20Departments/Engineering/Codes/Mexico/Mexico%20Groundmount%20Detai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row r="1">
          <cell r="N1">
            <v>3.2808000000000002</v>
          </cell>
        </row>
      </sheetData>
      <sheetData sheetId="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96826AB0-CB4B-41A9-8F2B-88C35A4D0DAA}">
  <we:reference id="4046fcc4-1938-404a-9341-0de55badae57" version="1.0.0.0" store="EXCatalog" storeType="EXCatalog"/>
  <we:alternateReferences>
    <we:reference id="WA200007447" version="1.0.0.0" store="" storeType="OMEX"/>
  </we:alternateReferences>
  <we:properties>
    <we:property name="hello" value="{&quot;name&quot;:&quot;hello&quot;,&quot;signature&quot;:&quot;HELLO(name)&quot;,&quot;description&quot;:&quot;Returns a greeting&quot;,&quot;code&quot;:&quot;def hello(name):\n    \&quot;\&quot;\&quot; Returns a greeting. \&quot;\&quot;\&quot;\n    return f\&quot;Hello {name}!\&quot;\n\n# ⬅️ Drag task pane open for more room.\n# ⚠️ Code MUST BE A FUNCTION!\n# Range args are converted to 2D lists.\n# Return value must be a 2D list or scalar.&quot;,&quot;resultLine&quot;:&quot;\n\nresult = hello(**{k: v for k, v in [(\&quot;name\&quot;, arg1 if arg1 != \&quot;__OMITTED__\&quot; else None)] if v is not None})&quot;,&quot;formula&quot;:&quot;=LAMBDA(name , BOARDFLARE.EXEC(\&quot;hello\&quot;, name))&quot;,&quot;execFormula&quot;:&quot;=BOARDFLARE.EXEC(\&quot;hello\&quot;, arg1)&quot;,&quot;execExample&quot;:null,&quot;timestamp&quot;:&quot;2025-03-18T23:10:16.139Z&quot;,&quot;uid&quot;:&quot;anonymous&quot;,&quot;excelExample&quot;:null,&quot;parameters&quot;:[{&quot;name&quot;:&quot;name&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_xldudf_BOARDFLARE_RUNPY</we:customFunctionIds>
        <we:customFunctionIds>_xldudf_BOARDFLARE_EXEC</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97242-9107-4475-8ACE-D50C5AFEF231}">
  <sheetPr codeName="Sheet1">
    <tabColor rgb="FFFF0000"/>
    <pageSetUpPr fitToPage="1"/>
  </sheetPr>
  <dimension ref="B1:BC140"/>
  <sheetViews>
    <sheetView tabSelected="1" topLeftCell="B7" workbookViewId="0">
      <selection activeCell="M27" sqref="M27"/>
    </sheetView>
  </sheetViews>
  <sheetFormatPr baseColWidth="10" defaultColWidth="8.6640625" defaultRowHeight="14.4"/>
  <cols>
    <col min="1" max="1" width="0" style="418" hidden="1" customWidth="1"/>
    <col min="2" max="2" width="12.33203125" style="418" customWidth="1"/>
    <col min="3" max="3" width="7.5546875" style="418" bestFit="1" customWidth="1"/>
    <col min="4" max="4" width="9.5546875" style="418" bestFit="1" customWidth="1"/>
    <col min="5" max="5" width="12.44140625" style="418" customWidth="1"/>
    <col min="6" max="7" width="10.33203125" style="418" customWidth="1"/>
    <col min="8" max="8" width="3" style="418" customWidth="1"/>
    <col min="9" max="9" width="3.44140625" style="418" bestFit="1" customWidth="1"/>
    <col min="10" max="10" width="11.5546875" style="418" customWidth="1"/>
    <col min="11" max="11" width="7.6640625" style="418" customWidth="1"/>
    <col min="12" max="12" width="10.44140625" style="418" customWidth="1"/>
    <col min="13" max="13" width="11" style="418" customWidth="1"/>
    <col min="14" max="14" width="7.6640625" style="418" customWidth="1"/>
    <col min="15" max="15" width="10.44140625" style="418" customWidth="1"/>
    <col min="16" max="16" width="4.44140625" style="418" customWidth="1"/>
    <col min="17" max="17" width="0" style="418" hidden="1" customWidth="1"/>
    <col min="18" max="24" width="8.6640625" style="418"/>
    <col min="25" max="33" width="8.6640625" style="455" hidden="1" customWidth="1"/>
    <col min="34" max="34" width="20.33203125" style="455" hidden="1" customWidth="1"/>
    <col min="35" max="42" width="8.6640625" style="455" hidden="1" customWidth="1"/>
    <col min="43" max="43" width="8.6640625" style="455" customWidth="1"/>
    <col min="44" max="16384" width="8.6640625" style="418"/>
  </cols>
  <sheetData>
    <row r="1" spans="2:55" ht="15" customHeight="1">
      <c r="B1" s="579" t="s">
        <v>0</v>
      </c>
      <c r="C1" s="579"/>
      <c r="D1" s="579"/>
      <c r="E1" s="579"/>
      <c r="F1" s="579"/>
      <c r="G1" s="579"/>
      <c r="H1" s="579"/>
      <c r="I1" s="579"/>
      <c r="J1" s="582" t="str">
        <f ca="1">+IF(ISNA('Eng - 1'!I42)=TRUE,"Esta solución no es posible instalar con la condiciones seleccionadas. Favor de contactar al personal de K2 para más información.","")</f>
        <v/>
      </c>
      <c r="K1" s="582"/>
      <c r="L1" s="582"/>
      <c r="M1" s="582" t="str">
        <f ca="1">+IF(ISNA('Eng - 2'!I42)=TRUE,"Esta solución no es posible instalar con la condiciones seleccionadas. Favor de contactar al personal de K2 para más información.","")</f>
        <v/>
      </c>
      <c r="N1" s="582"/>
      <c r="O1" s="582"/>
      <c r="R1" s="566" t="s">
        <v>1</v>
      </c>
      <c r="S1" s="566"/>
      <c r="T1" s="566"/>
      <c r="U1" s="566"/>
      <c r="V1" s="566"/>
      <c r="W1" s="566"/>
      <c r="AQ1" s="566" t="s">
        <v>2</v>
      </c>
      <c r="AR1" s="566"/>
      <c r="AS1" s="566"/>
      <c r="AT1" s="566"/>
      <c r="AU1" s="566"/>
      <c r="AV1" s="566"/>
      <c r="AW1" s="566"/>
      <c r="AX1" s="566"/>
      <c r="AY1" s="566"/>
      <c r="AZ1" s="566"/>
      <c r="BA1" s="566"/>
      <c r="BB1" s="566"/>
      <c r="BC1" s="566"/>
    </row>
    <row r="2" spans="2:55" ht="15" customHeight="1">
      <c r="B2" s="579"/>
      <c r="C2" s="579"/>
      <c r="D2" s="579"/>
      <c r="E2" s="579"/>
      <c r="F2" s="579"/>
      <c r="G2" s="579"/>
      <c r="H2" s="579"/>
      <c r="I2" s="579"/>
      <c r="J2" s="582"/>
      <c r="K2" s="582"/>
      <c r="L2" s="582"/>
      <c r="M2" s="582"/>
      <c r="N2" s="582"/>
      <c r="O2" s="582"/>
      <c r="R2" s="373" t="s">
        <v>3</v>
      </c>
      <c r="S2" s="373"/>
      <c r="T2" s="430" t="s">
        <v>4</v>
      </c>
      <c r="U2" s="373"/>
      <c r="V2" s="430" t="s">
        <v>5</v>
      </c>
      <c r="W2" s="370"/>
      <c r="AQ2" s="578"/>
      <c r="AR2" s="578"/>
      <c r="AS2" s="578"/>
      <c r="AT2" s="578"/>
      <c r="AU2" s="578"/>
      <c r="AV2" s="578"/>
      <c r="AW2" s="578"/>
      <c r="AX2" s="578"/>
      <c r="AY2" s="578"/>
      <c r="AZ2" s="578"/>
      <c r="BA2" s="578"/>
      <c r="BB2" s="578"/>
      <c r="BC2" s="578"/>
    </row>
    <row r="3" spans="2:55" ht="15" customHeight="1">
      <c r="B3" s="579"/>
      <c r="C3" s="579"/>
      <c r="D3" s="579"/>
      <c r="E3" s="579"/>
      <c r="F3" s="579"/>
      <c r="G3" s="579"/>
      <c r="H3" s="579"/>
      <c r="I3" s="579"/>
      <c r="J3" s="582"/>
      <c r="K3" s="582"/>
      <c r="L3" s="582"/>
      <c r="M3" s="582"/>
      <c r="N3" s="582"/>
      <c r="O3" s="582"/>
      <c r="P3" s="456"/>
      <c r="Q3" s="457" t="s">
        <v>6</v>
      </c>
      <c r="R3" s="430" t="s">
        <v>7</v>
      </c>
      <c r="S3" s="373"/>
      <c r="T3" s="370"/>
      <c r="U3" s="373">
        <v>7</v>
      </c>
      <c r="V3" s="370"/>
      <c r="W3" s="373">
        <v>25</v>
      </c>
      <c r="AQ3" s="578"/>
      <c r="AR3" s="578"/>
      <c r="AS3" s="578"/>
      <c r="AT3" s="578"/>
      <c r="AU3" s="578"/>
      <c r="AV3" s="578"/>
      <c r="AW3" s="578"/>
      <c r="AX3" s="578"/>
      <c r="AY3" s="578"/>
      <c r="AZ3" s="578"/>
      <c r="BA3" s="578"/>
      <c r="BB3" s="578"/>
      <c r="BC3" s="578"/>
    </row>
    <row r="4" spans="2:55" ht="15" customHeight="1">
      <c r="B4" s="579"/>
      <c r="C4" s="579"/>
      <c r="D4" s="579"/>
      <c r="E4" s="579"/>
      <c r="F4" s="579"/>
      <c r="G4" s="579"/>
      <c r="H4" s="579"/>
      <c r="I4" s="579"/>
      <c r="J4" s="582"/>
      <c r="K4" s="582"/>
      <c r="L4" s="582"/>
      <c r="M4" s="582"/>
      <c r="N4" s="582"/>
      <c r="O4" s="582"/>
      <c r="P4" s="456" t="s">
        <v>8</v>
      </c>
      <c r="Q4" s="392">
        <f>IF(L10="P",20,10)</f>
        <v>20</v>
      </c>
      <c r="R4" s="430" t="s">
        <v>9</v>
      </c>
      <c r="S4" s="373"/>
      <c r="T4" s="370"/>
      <c r="U4" s="373">
        <v>7</v>
      </c>
      <c r="V4" s="370"/>
      <c r="W4" s="373">
        <v>35</v>
      </c>
      <c r="AQ4" s="578"/>
      <c r="AR4" s="578"/>
      <c r="AS4" s="578"/>
      <c r="AT4" s="578"/>
      <c r="AU4" s="578"/>
      <c r="AV4" s="578"/>
      <c r="AW4" s="578"/>
      <c r="AX4" s="578"/>
      <c r="AY4" s="578"/>
      <c r="AZ4" s="578"/>
      <c r="BA4" s="578"/>
      <c r="BB4" s="578"/>
      <c r="BC4" s="578"/>
    </row>
    <row r="5" spans="2:55" ht="15" customHeight="1">
      <c r="B5" s="579"/>
      <c r="C5" s="579"/>
      <c r="D5" s="579"/>
      <c r="E5" s="579"/>
      <c r="F5" s="579"/>
      <c r="G5" s="579"/>
      <c r="H5" s="579"/>
      <c r="I5" s="579"/>
      <c r="J5" s="582"/>
      <c r="K5" s="582"/>
      <c r="L5" s="582"/>
      <c r="M5" s="582"/>
      <c r="N5" s="582"/>
      <c r="O5" s="582"/>
      <c r="P5" s="456" t="s">
        <v>10</v>
      </c>
      <c r="Q5" s="392">
        <f>IF(N10="P",20,10)</f>
        <v>20</v>
      </c>
      <c r="R5" s="430" t="s">
        <v>11</v>
      </c>
      <c r="S5" s="373"/>
      <c r="T5" s="370"/>
      <c r="U5" s="373">
        <v>7</v>
      </c>
      <c r="V5" s="370"/>
      <c r="W5" s="373">
        <v>20</v>
      </c>
      <c r="AQ5" s="578"/>
      <c r="AR5" s="578"/>
      <c r="AS5" s="578"/>
      <c r="AT5" s="578"/>
      <c r="AU5" s="578"/>
      <c r="AV5" s="578"/>
      <c r="AW5" s="578"/>
      <c r="AX5" s="578"/>
      <c r="AY5" s="578"/>
      <c r="AZ5" s="578"/>
      <c r="BA5" s="578"/>
      <c r="BB5" s="578"/>
      <c r="BC5" s="578"/>
    </row>
    <row r="6" spans="2:55">
      <c r="B6" s="458"/>
      <c r="C6" s="458"/>
      <c r="D6" s="458"/>
      <c r="E6" s="458"/>
      <c r="F6" s="458"/>
      <c r="G6" s="458"/>
      <c r="H6" s="458"/>
      <c r="I6" s="458"/>
      <c r="J6" s="458"/>
      <c r="K6" s="458"/>
      <c r="L6" s="458"/>
      <c r="M6" s="458"/>
      <c r="N6" s="458"/>
      <c r="O6" s="458"/>
      <c r="R6" s="452" t="s">
        <v>12</v>
      </c>
      <c r="S6" s="370"/>
      <c r="T6" s="370"/>
      <c r="U6" s="370">
        <v>0</v>
      </c>
      <c r="V6" s="370"/>
      <c r="W6" s="370">
        <v>25</v>
      </c>
      <c r="AA6" s="455" t="s">
        <v>13</v>
      </c>
      <c r="AB6" s="455" t="s">
        <v>14</v>
      </c>
      <c r="AC6" s="455" t="s">
        <v>15</v>
      </c>
      <c r="AD6" s="455" t="s">
        <v>16</v>
      </c>
      <c r="AF6" s="455" t="s">
        <v>17</v>
      </c>
      <c r="AH6" s="455" t="s">
        <v>3</v>
      </c>
      <c r="AI6" s="455" t="s">
        <v>18</v>
      </c>
      <c r="AJ6" s="455" t="s">
        <v>19</v>
      </c>
      <c r="AK6" s="455" t="s">
        <v>4</v>
      </c>
      <c r="AL6" s="455" t="s">
        <v>20</v>
      </c>
      <c r="AM6" s="455" t="s">
        <v>21</v>
      </c>
      <c r="AN6" s="455" t="s">
        <v>22</v>
      </c>
      <c r="AO6" s="455" t="s">
        <v>23</v>
      </c>
      <c r="AP6" s="455" t="s">
        <v>24</v>
      </c>
      <c r="AQ6" s="578"/>
      <c r="AR6" s="578"/>
      <c r="AS6" s="578"/>
      <c r="AT6" s="578"/>
      <c r="AU6" s="578"/>
      <c r="AV6" s="578"/>
      <c r="AW6" s="578"/>
      <c r="AX6" s="578"/>
      <c r="AY6" s="578"/>
      <c r="AZ6" s="578"/>
      <c r="BA6" s="578"/>
      <c r="BB6" s="578"/>
      <c r="BC6" s="578"/>
    </row>
    <row r="7" spans="2:55" ht="16.2" thickBot="1">
      <c r="B7" s="566" t="s">
        <v>25</v>
      </c>
      <c r="C7" s="566"/>
      <c r="D7" s="566"/>
      <c r="E7" s="566"/>
      <c r="F7" s="566"/>
      <c r="G7" s="566"/>
      <c r="J7" s="566" t="s">
        <v>26</v>
      </c>
      <c r="K7" s="566"/>
      <c r="L7" s="566"/>
      <c r="M7" s="566"/>
      <c r="N7" s="566"/>
      <c r="O7" s="566"/>
      <c r="R7" s="418" t="s">
        <v>27</v>
      </c>
      <c r="U7" s="370">
        <v>0</v>
      </c>
      <c r="W7" s="370">
        <v>25</v>
      </c>
      <c r="Z7" s="459">
        <v>0</v>
      </c>
      <c r="AC7" s="455" t="s">
        <v>16</v>
      </c>
      <c r="AF7" s="455" t="s">
        <v>16</v>
      </c>
      <c r="AH7" s="455" t="s">
        <v>28</v>
      </c>
      <c r="AI7" s="455" t="s">
        <v>13</v>
      </c>
      <c r="AJ7" s="455" t="s">
        <v>13</v>
      </c>
      <c r="AK7" s="455">
        <v>7</v>
      </c>
      <c r="AL7" s="455">
        <v>25</v>
      </c>
      <c r="AM7" s="455">
        <v>1</v>
      </c>
      <c r="AN7" s="455" t="s">
        <v>13</v>
      </c>
      <c r="AO7" s="455" t="s">
        <v>13</v>
      </c>
      <c r="AQ7" s="578"/>
      <c r="AR7" s="578"/>
      <c r="AS7" s="578"/>
      <c r="AT7" s="578"/>
      <c r="AU7" s="578"/>
      <c r="AV7" s="578"/>
      <c r="AW7" s="578"/>
      <c r="AX7" s="578"/>
      <c r="AY7" s="578"/>
      <c r="AZ7" s="578"/>
      <c r="BA7" s="578"/>
      <c r="BB7" s="578"/>
      <c r="BC7" s="578"/>
    </row>
    <row r="8" spans="2:55" ht="15" thickBot="1">
      <c r="B8" s="418" t="s">
        <v>29</v>
      </c>
      <c r="C8" s="574"/>
      <c r="D8" s="574"/>
      <c r="E8" s="574"/>
      <c r="F8" s="574"/>
      <c r="G8" s="574"/>
      <c r="J8" s="568" t="s">
        <v>28</v>
      </c>
      <c r="K8" s="569"/>
      <c r="L8" s="570"/>
      <c r="M8" s="571" t="s">
        <v>30</v>
      </c>
      <c r="N8" s="572"/>
      <c r="O8" s="573"/>
      <c r="R8" s="418" t="s">
        <v>31</v>
      </c>
      <c r="U8" s="370" t="s">
        <v>32</v>
      </c>
      <c r="V8" s="370"/>
      <c r="Z8" s="459">
        <v>0.13</v>
      </c>
      <c r="AA8" s="455">
        <v>1</v>
      </c>
      <c r="AC8" s="455">
        <v>100</v>
      </c>
      <c r="AF8" s="455">
        <v>110</v>
      </c>
      <c r="AH8" s="455" t="s">
        <v>33</v>
      </c>
      <c r="AI8" s="455" t="s">
        <v>13</v>
      </c>
      <c r="AJ8" s="455" t="s">
        <v>13</v>
      </c>
      <c r="AK8" s="455">
        <v>6</v>
      </c>
      <c r="AL8" s="455">
        <v>35</v>
      </c>
      <c r="AM8" s="455">
        <v>2</v>
      </c>
      <c r="AN8" s="455" t="s">
        <v>13</v>
      </c>
      <c r="AO8" s="455" t="s">
        <v>13</v>
      </c>
      <c r="AQ8" s="578"/>
      <c r="AR8" s="578"/>
      <c r="AS8" s="578"/>
      <c r="AT8" s="578"/>
      <c r="AU8" s="578"/>
      <c r="AV8" s="578"/>
      <c r="AW8" s="578"/>
      <c r="AX8" s="578"/>
      <c r="AY8" s="578"/>
      <c r="AZ8" s="578"/>
      <c r="BA8" s="578"/>
      <c r="BB8" s="578"/>
      <c r="BC8" s="578"/>
    </row>
    <row r="9" spans="2:55">
      <c r="B9" s="418" t="s">
        <v>34</v>
      </c>
      <c r="C9" s="574"/>
      <c r="D9" s="574"/>
      <c r="E9" s="574"/>
      <c r="F9" s="574"/>
      <c r="G9" s="574"/>
      <c r="H9" s="392"/>
      <c r="J9" s="414" t="s">
        <v>21</v>
      </c>
      <c r="K9" s="415"/>
      <c r="L9" s="416">
        <f>VLOOKUP($J$8,AH6:AM13,6,FALSE)</f>
        <v>1</v>
      </c>
      <c r="M9" s="414" t="s">
        <v>21</v>
      </c>
      <c r="N9" s="415"/>
      <c r="O9" s="416">
        <f>VLOOKUP($M$8,AH6:AM13,6,FALSE)</f>
        <v>1</v>
      </c>
      <c r="U9" s="370"/>
      <c r="V9" s="370"/>
      <c r="Z9" s="459">
        <v>0.14000000000000001</v>
      </c>
      <c r="AA9" s="455">
        <v>2</v>
      </c>
      <c r="AC9" s="455">
        <v>110</v>
      </c>
      <c r="AD9" s="460"/>
      <c r="AF9" s="455">
        <v>115</v>
      </c>
      <c r="AH9" s="455" t="s">
        <v>35</v>
      </c>
      <c r="AI9" s="455" t="s">
        <v>13</v>
      </c>
      <c r="AJ9" s="455" t="s">
        <v>13</v>
      </c>
      <c r="AK9" s="455">
        <v>7</v>
      </c>
      <c r="AL9" s="455">
        <v>20</v>
      </c>
      <c r="AM9" s="455">
        <v>2</v>
      </c>
      <c r="AN9" s="455" t="s">
        <v>13</v>
      </c>
      <c r="AO9" s="455" t="s">
        <v>14</v>
      </c>
      <c r="AP9" s="455" t="s">
        <v>36</v>
      </c>
      <c r="AQ9" s="578"/>
      <c r="AR9" s="578"/>
      <c r="AS9" s="578"/>
      <c r="AT9" s="578"/>
      <c r="AU9" s="578"/>
      <c r="AV9" s="578"/>
      <c r="AW9" s="578"/>
      <c r="AX9" s="578"/>
      <c r="AY9" s="578"/>
      <c r="AZ9" s="578"/>
      <c r="BA9" s="578"/>
      <c r="BB9" s="578"/>
      <c r="BC9" s="578"/>
    </row>
    <row r="10" spans="2:55" ht="15.6">
      <c r="B10" s="418" t="s">
        <v>37</v>
      </c>
      <c r="C10" s="575"/>
      <c r="D10" s="574"/>
      <c r="E10" s="574"/>
      <c r="F10" s="574"/>
      <c r="G10" s="574"/>
      <c r="H10" s="392"/>
      <c r="J10" s="417" t="s">
        <v>38</v>
      </c>
      <c r="L10" s="558" t="s">
        <v>22</v>
      </c>
      <c r="M10" s="417" t="s">
        <v>38</v>
      </c>
      <c r="N10" s="391" t="str">
        <f>IF(D42="Si",L10,O10)</f>
        <v>P</v>
      </c>
      <c r="O10" s="558" t="s">
        <v>22</v>
      </c>
      <c r="R10" s="566" t="s">
        <v>39</v>
      </c>
      <c r="S10" s="566"/>
      <c r="T10" s="566"/>
      <c r="U10" s="566"/>
      <c r="V10" s="566"/>
      <c r="W10" s="566"/>
      <c r="Z10" s="459">
        <v>0.15</v>
      </c>
      <c r="AA10" s="455">
        <v>4</v>
      </c>
      <c r="AC10" s="455">
        <v>115</v>
      </c>
      <c r="AD10" s="460"/>
      <c r="AF10" s="455">
        <v>120</v>
      </c>
      <c r="AH10" s="455" t="s">
        <v>40</v>
      </c>
      <c r="AI10" s="455" t="s">
        <v>13</v>
      </c>
      <c r="AJ10" s="461" t="s">
        <v>13</v>
      </c>
      <c r="AK10" s="455">
        <v>0</v>
      </c>
      <c r="AL10" s="455">
        <v>25</v>
      </c>
      <c r="AM10" s="455">
        <v>1</v>
      </c>
      <c r="AN10" s="455" t="s">
        <v>13</v>
      </c>
      <c r="AO10" s="455" t="s">
        <v>13</v>
      </c>
      <c r="AP10" s="455" t="s">
        <v>41</v>
      </c>
      <c r="AQ10" s="578"/>
      <c r="AR10" s="578"/>
      <c r="AS10" s="578"/>
      <c r="AT10" s="578"/>
      <c r="AU10" s="578"/>
      <c r="AV10" s="578"/>
      <c r="AW10" s="578"/>
      <c r="AX10" s="578"/>
      <c r="AY10" s="578"/>
      <c r="AZ10" s="578"/>
      <c r="BA10" s="578"/>
      <c r="BB10" s="578"/>
      <c r="BC10" s="578"/>
    </row>
    <row r="11" spans="2:55">
      <c r="B11" s="418" t="s">
        <v>42</v>
      </c>
      <c r="C11" s="576"/>
      <c r="D11" s="576"/>
      <c r="E11" s="576"/>
      <c r="F11" s="576"/>
      <c r="G11" s="576"/>
      <c r="H11" s="392"/>
      <c r="J11" s="417" t="s">
        <v>43</v>
      </c>
      <c r="L11" s="559">
        <v>10</v>
      </c>
      <c r="M11" s="417" t="s">
        <v>43</v>
      </c>
      <c r="N11" s="419">
        <f>IF(D41="Si",L11,O11)</f>
        <v>16</v>
      </c>
      <c r="O11" s="559">
        <v>16</v>
      </c>
      <c r="R11" s="462">
        <v>1</v>
      </c>
      <c r="S11" s="463" t="s">
        <v>44</v>
      </c>
      <c r="Z11" s="459">
        <v>0.16</v>
      </c>
      <c r="AC11" s="455">
        <v>120</v>
      </c>
      <c r="AD11" s="460"/>
      <c r="AF11" s="455">
        <v>130</v>
      </c>
      <c r="AH11" s="455" t="s">
        <v>45</v>
      </c>
      <c r="AI11" s="455" t="s">
        <v>13</v>
      </c>
      <c r="AJ11" s="461" t="s">
        <v>13</v>
      </c>
      <c r="AK11" s="455">
        <v>0</v>
      </c>
      <c r="AL11" s="455">
        <v>25</v>
      </c>
      <c r="AM11" s="455">
        <v>2</v>
      </c>
      <c r="AN11" s="455" t="s">
        <v>13</v>
      </c>
      <c r="AO11" s="455" t="s">
        <v>13</v>
      </c>
      <c r="AP11" s="455" t="s">
        <v>41</v>
      </c>
      <c r="AQ11" s="578"/>
      <c r="AR11" s="578"/>
      <c r="AS11" s="578"/>
      <c r="AT11" s="578"/>
      <c r="AU11" s="578"/>
      <c r="AV11" s="578"/>
      <c r="AW11" s="578"/>
      <c r="AX11" s="578"/>
      <c r="AY11" s="578"/>
      <c r="AZ11" s="578"/>
      <c r="BA11" s="578"/>
      <c r="BB11" s="578"/>
      <c r="BC11" s="578"/>
    </row>
    <row r="12" spans="2:55">
      <c r="C12" s="577" t="s">
        <v>46</v>
      </c>
      <c r="D12" s="577"/>
      <c r="E12" s="577" t="s">
        <v>47</v>
      </c>
      <c r="F12" s="577"/>
      <c r="H12" s="392"/>
      <c r="J12" s="420" t="s">
        <v>48</v>
      </c>
      <c r="K12" s="392"/>
      <c r="L12" s="464"/>
      <c r="M12" s="420" t="s">
        <v>48</v>
      </c>
      <c r="N12" s="392"/>
      <c r="O12" s="464">
        <v>0.3</v>
      </c>
      <c r="R12" s="462">
        <v>2</v>
      </c>
      <c r="S12" s="463" t="s">
        <v>49</v>
      </c>
      <c r="Z12" s="459">
        <v>0.17</v>
      </c>
      <c r="AC12" s="455">
        <v>130</v>
      </c>
      <c r="AD12" s="460"/>
      <c r="AF12" s="455">
        <v>140</v>
      </c>
      <c r="AH12" s="455" t="s">
        <v>30</v>
      </c>
      <c r="AI12" s="455" t="s">
        <v>13</v>
      </c>
      <c r="AJ12" s="461" t="s">
        <v>13</v>
      </c>
      <c r="AK12" s="461"/>
      <c r="AM12" s="455">
        <v>1</v>
      </c>
      <c r="AN12" s="455" t="s">
        <v>13</v>
      </c>
      <c r="AO12" s="455" t="s">
        <v>13</v>
      </c>
      <c r="AP12" s="455" t="s">
        <v>50</v>
      </c>
      <c r="AQ12" s="578"/>
      <c r="AR12" s="578"/>
      <c r="AS12" s="578"/>
      <c r="AT12" s="578"/>
      <c r="AU12" s="578"/>
      <c r="AV12" s="578"/>
      <c r="AW12" s="578"/>
      <c r="AX12" s="578"/>
      <c r="AY12" s="578"/>
      <c r="AZ12" s="578"/>
      <c r="BA12" s="578"/>
      <c r="BB12" s="578"/>
      <c r="BC12" s="578"/>
    </row>
    <row r="13" spans="2:55" ht="15.6">
      <c r="B13" s="566" t="s">
        <v>51</v>
      </c>
      <c r="C13" s="566"/>
      <c r="D13" s="566"/>
      <c r="E13" s="566"/>
      <c r="F13" s="566"/>
      <c r="G13" s="566"/>
      <c r="H13" s="392"/>
      <c r="J13" s="420" t="s">
        <v>24</v>
      </c>
      <c r="K13" s="392"/>
      <c r="L13" s="421" t="str">
        <f>CONCATENATE(VLOOKUP(J8,AH6:AP12,6,FALSE),VLOOKUP(J8,AH6:AP12,9,FALSE),$L$10)</f>
        <v>1P</v>
      </c>
      <c r="M13" s="420" t="s">
        <v>24</v>
      </c>
      <c r="N13" s="392"/>
      <c r="O13" s="421" t="str">
        <f>CONCATENATE(VLOOKUP(M8,AH6:AP12,6,FALSE),VLOOKUP(M8,AH6:AP12,9,FALSE),IF(D42="Si",L10,O10))</f>
        <v>1SP</v>
      </c>
      <c r="R13" s="462">
        <v>3</v>
      </c>
      <c r="S13" s="452" t="s">
        <v>52</v>
      </c>
      <c r="X13" s="465"/>
      <c r="Y13" s="459"/>
      <c r="Z13" s="459">
        <v>0.18</v>
      </c>
      <c r="AC13" s="455">
        <v>140</v>
      </c>
      <c r="AD13" s="460"/>
      <c r="AF13" s="455">
        <v>150</v>
      </c>
      <c r="AQ13" s="578"/>
      <c r="AR13" s="578"/>
      <c r="AS13" s="578"/>
      <c r="AT13" s="578"/>
      <c r="AU13" s="578"/>
      <c r="AV13" s="578"/>
      <c r="AW13" s="578"/>
      <c r="AX13" s="578"/>
      <c r="AY13" s="578"/>
      <c r="AZ13" s="578"/>
      <c r="BA13" s="578"/>
      <c r="BB13" s="578"/>
      <c r="BC13" s="578"/>
    </row>
    <row r="14" spans="2:55">
      <c r="B14" s="370" t="s">
        <v>53</v>
      </c>
      <c r="C14" s="567">
        <v>595</v>
      </c>
      <c r="D14" s="567"/>
      <c r="E14" s="452" t="s">
        <v>54</v>
      </c>
      <c r="F14" s="553">
        <v>2.3820000000000001</v>
      </c>
      <c r="G14" s="466"/>
      <c r="H14" s="392"/>
      <c r="J14" s="417" t="s">
        <v>55</v>
      </c>
      <c r="L14" s="558">
        <v>0</v>
      </c>
      <c r="M14" s="417" t="s">
        <v>55</v>
      </c>
      <c r="O14" s="558">
        <v>0</v>
      </c>
      <c r="R14" s="462">
        <v>4</v>
      </c>
      <c r="S14" s="452" t="s">
        <v>56</v>
      </c>
      <c r="X14" s="465"/>
      <c r="Y14" s="459"/>
      <c r="Z14" s="459">
        <v>0.19</v>
      </c>
      <c r="AC14" s="455">
        <v>150</v>
      </c>
      <c r="AD14" s="460"/>
      <c r="AF14" s="455">
        <v>160</v>
      </c>
      <c r="AQ14" s="578"/>
      <c r="AR14" s="578"/>
      <c r="AS14" s="578"/>
      <c r="AT14" s="578"/>
      <c r="AU14" s="578"/>
      <c r="AV14" s="578"/>
      <c r="AW14" s="578"/>
      <c r="AX14" s="578"/>
      <c r="AY14" s="578"/>
      <c r="AZ14" s="578"/>
      <c r="BA14" s="578"/>
      <c r="BB14" s="578"/>
      <c r="BC14" s="578"/>
    </row>
    <row r="15" spans="2:55" ht="15" thickBot="1">
      <c r="B15" s="370" t="s">
        <v>57</v>
      </c>
      <c r="C15" s="583" t="str">
        <f>+IF($F$14&gt;1.74,"72","60")</f>
        <v>72</v>
      </c>
      <c r="D15" s="583"/>
      <c r="E15" s="452" t="s">
        <v>58</v>
      </c>
      <c r="F15" s="553">
        <v>1.1339999999999999</v>
      </c>
      <c r="G15" s="452"/>
      <c r="H15" s="392"/>
      <c r="J15" s="422" t="s">
        <v>59</v>
      </c>
      <c r="K15" s="423" t="s">
        <v>60</v>
      </c>
      <c r="L15" s="424" t="s">
        <v>61</v>
      </c>
      <c r="M15" s="422" t="s">
        <v>59</v>
      </c>
      <c r="N15" s="423" t="s">
        <v>60</v>
      </c>
      <c r="O15" s="424" t="s">
        <v>61</v>
      </c>
      <c r="X15" s="465"/>
      <c r="Y15" s="459"/>
      <c r="Z15" s="459">
        <v>0.2</v>
      </c>
      <c r="AC15" s="455">
        <v>160</v>
      </c>
      <c r="AD15" s="460"/>
      <c r="AF15" s="455">
        <v>170</v>
      </c>
      <c r="AQ15" s="578"/>
      <c r="AR15" s="578"/>
      <c r="AS15" s="578"/>
      <c r="AT15" s="578"/>
      <c r="AU15" s="578"/>
      <c r="AV15" s="578"/>
      <c r="AW15" s="578"/>
      <c r="AX15" s="578"/>
      <c r="AY15" s="578"/>
      <c r="AZ15" s="578"/>
      <c r="BA15" s="578"/>
      <c r="BB15" s="578"/>
      <c r="BC15" s="578"/>
    </row>
    <row r="16" spans="2:55" ht="15.6">
      <c r="B16" s="392" t="s">
        <v>62</v>
      </c>
      <c r="C16" s="467">
        <v>0.17</v>
      </c>
      <c r="H16" s="392"/>
      <c r="I16" s="370">
        <v>1</v>
      </c>
      <c r="J16" s="468" t="str">
        <f t="shared" ref="J16:J35" si="0">+IF($L$14&lt;$I16,"", $I16)</f>
        <v/>
      </c>
      <c r="K16" s="555"/>
      <c r="L16" s="558"/>
      <c r="M16" s="469" t="str">
        <f t="shared" ref="M16:M35" si="1">+IF($O$14&lt;$I16,"", $I16)</f>
        <v/>
      </c>
      <c r="N16" s="555"/>
      <c r="O16" s="558"/>
      <c r="R16" s="566" t="s">
        <v>63</v>
      </c>
      <c r="S16" s="566"/>
      <c r="T16" s="566"/>
      <c r="U16" s="566"/>
      <c r="V16" s="566"/>
      <c r="W16" s="566"/>
      <c r="X16" s="465"/>
      <c r="Y16" s="459"/>
      <c r="Z16" s="459">
        <v>0.21</v>
      </c>
      <c r="AC16" s="455">
        <v>170</v>
      </c>
      <c r="AD16" s="460"/>
      <c r="AF16" s="455">
        <v>180</v>
      </c>
      <c r="AJ16" s="461"/>
      <c r="AK16" s="461"/>
      <c r="AQ16" s="578"/>
      <c r="AR16" s="578"/>
      <c r="AS16" s="578"/>
      <c r="AT16" s="578"/>
      <c r="AU16" s="578"/>
      <c r="AV16" s="578"/>
      <c r="AW16" s="578"/>
      <c r="AX16" s="578"/>
      <c r="AY16" s="578"/>
      <c r="AZ16" s="578"/>
      <c r="BA16" s="578"/>
      <c r="BB16" s="578"/>
      <c r="BC16" s="578"/>
    </row>
    <row r="17" spans="2:55" ht="15.6">
      <c r="B17" s="566" t="s">
        <v>64</v>
      </c>
      <c r="C17" s="566"/>
      <c r="D17" s="566"/>
      <c r="E17" s="566"/>
      <c r="F17" s="566"/>
      <c r="G17" s="566"/>
      <c r="H17" s="392"/>
      <c r="I17" s="370">
        <v>2</v>
      </c>
      <c r="J17" s="468" t="str">
        <f t="shared" si="0"/>
        <v/>
      </c>
      <c r="K17" s="555"/>
      <c r="L17" s="558"/>
      <c r="M17" s="468" t="str">
        <f t="shared" si="1"/>
        <v/>
      </c>
      <c r="N17" s="555"/>
      <c r="O17" s="558"/>
      <c r="R17" s="470">
        <v>1</v>
      </c>
      <c r="S17" s="418" t="s">
        <v>65</v>
      </c>
      <c r="X17" s="465"/>
      <c r="Y17" s="459"/>
      <c r="Z17" s="459">
        <v>0.22</v>
      </c>
      <c r="AC17" s="455">
        <v>180</v>
      </c>
      <c r="AD17" s="460"/>
      <c r="AF17" s="455">
        <v>200</v>
      </c>
      <c r="AH17" s="455" t="s">
        <v>28</v>
      </c>
      <c r="AI17" s="455" t="s">
        <v>33</v>
      </c>
      <c r="AJ17" s="455" t="s">
        <v>35</v>
      </c>
      <c r="AK17" s="455" t="s">
        <v>40</v>
      </c>
      <c r="AL17" s="455" t="s">
        <v>45</v>
      </c>
      <c r="AM17" s="455" t="s">
        <v>30</v>
      </c>
      <c r="AQ17" s="578"/>
      <c r="AR17" s="578"/>
      <c r="AS17" s="578"/>
      <c r="AT17" s="578"/>
      <c r="AU17" s="578"/>
      <c r="AV17" s="578"/>
      <c r="AW17" s="578"/>
      <c r="AX17" s="578"/>
      <c r="AY17" s="578"/>
      <c r="AZ17" s="578"/>
      <c r="BA17" s="578"/>
      <c r="BB17" s="578"/>
      <c r="BC17" s="578"/>
    </row>
    <row r="18" spans="2:55">
      <c r="B18" s="418" t="s">
        <v>66</v>
      </c>
      <c r="C18" s="584" t="s">
        <v>679</v>
      </c>
      <c r="D18" s="584"/>
      <c r="E18" s="584"/>
      <c r="F18" s="471">
        <f>IF($C$18="Elegir / Select","",VLOOKUP('Data Input'!$C$18,Windspeed!B6:R182,9,FALSE))</f>
        <v>134.4</v>
      </c>
      <c r="G18" s="472" t="s">
        <v>16</v>
      </c>
      <c r="H18" s="392"/>
      <c r="I18" s="370">
        <v>3</v>
      </c>
      <c r="J18" s="468" t="str">
        <f t="shared" si="0"/>
        <v/>
      </c>
      <c r="K18" s="555"/>
      <c r="L18" s="558"/>
      <c r="M18" s="468" t="str">
        <f t="shared" si="1"/>
        <v/>
      </c>
      <c r="N18" s="555"/>
      <c r="O18" s="558"/>
      <c r="R18" s="470">
        <v>2</v>
      </c>
      <c r="S18" s="418" t="s">
        <v>68</v>
      </c>
      <c r="X18" s="465"/>
      <c r="Y18" s="459"/>
      <c r="Z18" s="459">
        <v>0.23</v>
      </c>
      <c r="AC18" s="455">
        <v>190</v>
      </c>
      <c r="AD18" s="460"/>
      <c r="AF18" s="460"/>
      <c r="AH18" s="455">
        <v>7</v>
      </c>
      <c r="AI18" s="455">
        <v>7</v>
      </c>
      <c r="AJ18" s="455">
        <v>7</v>
      </c>
      <c r="AK18" s="455">
        <v>0</v>
      </c>
      <c r="AL18" s="455">
        <v>0</v>
      </c>
      <c r="AM18" s="455">
        <v>0</v>
      </c>
      <c r="AQ18" s="578"/>
      <c r="AR18" s="578"/>
      <c r="AS18" s="578"/>
      <c r="AT18" s="578"/>
      <c r="AU18" s="578"/>
      <c r="AV18" s="578"/>
      <c r="AW18" s="578"/>
      <c r="AX18" s="578"/>
      <c r="AY18" s="578"/>
      <c r="AZ18" s="578"/>
      <c r="BA18" s="578"/>
      <c r="BB18" s="578"/>
      <c r="BC18" s="578"/>
    </row>
    <row r="19" spans="2:55">
      <c r="B19" s="452" t="s">
        <v>69</v>
      </c>
      <c r="C19" s="473">
        <f>IFERROR(VLOOKUP($C$18,Windspeed!$B:$R,7,FALSE),"")</f>
        <v>21.850999999999999</v>
      </c>
      <c r="D19" s="452" t="s">
        <v>70</v>
      </c>
      <c r="E19" s="473" t="str">
        <f>IFERROR(VLOOKUP($C$18,Windspeed!$B:$R,6,FALSE),"")</f>
        <v>-102. 291</v>
      </c>
      <c r="F19" s="474">
        <f>IF($C$18="Elegir / Select","",IF(AND('Data Input'!$F$18&gt;110,'Data Input'!$F$18&lt;115),115,CEILING('Data Input'!$F$18,10)))</f>
        <v>140</v>
      </c>
      <c r="G19" s="370"/>
      <c r="H19" s="392"/>
      <c r="I19" s="370">
        <v>4</v>
      </c>
      <c r="J19" s="468" t="str">
        <f t="shared" si="0"/>
        <v/>
      </c>
      <c r="K19" s="555"/>
      <c r="L19" s="558"/>
      <c r="M19" s="468" t="str">
        <f t="shared" si="1"/>
        <v/>
      </c>
      <c r="N19" s="555"/>
      <c r="O19" s="558"/>
      <c r="R19" s="470">
        <v>3</v>
      </c>
      <c r="S19" s="418" t="s">
        <v>71</v>
      </c>
      <c r="X19" s="465"/>
      <c r="Y19" s="459"/>
      <c r="Z19" s="459">
        <v>0.24</v>
      </c>
      <c r="AC19" s="455">
        <v>200</v>
      </c>
      <c r="AD19" s="460"/>
      <c r="AF19" s="460"/>
      <c r="AH19" s="455">
        <v>8</v>
      </c>
      <c r="AI19" s="455">
        <v>8</v>
      </c>
      <c r="AJ19" s="455">
        <v>8</v>
      </c>
      <c r="AK19" s="455">
        <v>1</v>
      </c>
      <c r="AL19" s="455">
        <v>1</v>
      </c>
      <c r="AM19" s="455">
        <v>8</v>
      </c>
      <c r="AQ19" s="578"/>
      <c r="AR19" s="578"/>
      <c r="AS19" s="578"/>
      <c r="AT19" s="578"/>
      <c r="AU19" s="578"/>
      <c r="AV19" s="578"/>
      <c r="AW19" s="578"/>
      <c r="AX19" s="578"/>
      <c r="AY19" s="578"/>
      <c r="AZ19" s="578"/>
      <c r="BA19" s="578"/>
      <c r="BB19" s="578"/>
      <c r="BC19" s="578"/>
    </row>
    <row r="20" spans="2:55">
      <c r="B20" s="418" t="s">
        <v>72</v>
      </c>
      <c r="C20" s="466" t="str">
        <f>IFERROR(VLOOKUP($C$18,Windspeed!$B:$R,13,FALSE),"")</f>
        <v>B</v>
      </c>
      <c r="D20" s="418" t="s">
        <v>73</v>
      </c>
      <c r="E20" s="475">
        <f>IFERROR(VLOOKUP($C$18,Windspeed!$B:$R,4,FALSE),"")</f>
        <v>1874</v>
      </c>
      <c r="F20" s="476">
        <f>IFERROR(FLOOR(VLOOKUP($C$18,Windspeed!$B:$R,4,FALSE),500),"")</f>
        <v>1500</v>
      </c>
      <c r="H20" s="392"/>
      <c r="I20" s="370">
        <v>5</v>
      </c>
      <c r="J20" s="468" t="str">
        <f t="shared" si="0"/>
        <v/>
      </c>
      <c r="K20" s="555"/>
      <c r="L20" s="558"/>
      <c r="M20" s="468" t="str">
        <f t="shared" si="1"/>
        <v/>
      </c>
      <c r="N20" s="555"/>
      <c r="O20" s="558"/>
      <c r="X20" s="465"/>
      <c r="Y20" s="459"/>
      <c r="Z20" s="459">
        <v>0.25</v>
      </c>
      <c r="AH20" s="455">
        <v>9</v>
      </c>
      <c r="AI20" s="455">
        <v>9</v>
      </c>
      <c r="AJ20" s="455">
        <v>9</v>
      </c>
      <c r="AK20" s="455">
        <v>2</v>
      </c>
      <c r="AL20" s="455">
        <v>2</v>
      </c>
      <c r="AM20" s="455">
        <v>16</v>
      </c>
      <c r="AQ20" s="578"/>
      <c r="AR20" s="578"/>
      <c r="AS20" s="578"/>
      <c r="AT20" s="578"/>
      <c r="AU20" s="578"/>
      <c r="AV20" s="578"/>
      <c r="AW20" s="578"/>
      <c r="AX20" s="578"/>
      <c r="AY20" s="578"/>
      <c r="AZ20" s="578"/>
      <c r="BA20" s="578"/>
      <c r="BB20" s="578"/>
      <c r="BC20" s="578"/>
    </row>
    <row r="21" spans="2:55">
      <c r="B21" s="392" t="s">
        <v>74</v>
      </c>
      <c r="C21" s="392"/>
      <c r="D21" s="391">
        <v>0</v>
      </c>
      <c r="E21" s="392"/>
      <c r="F21" s="392"/>
      <c r="G21" s="392"/>
      <c r="H21" s="392"/>
      <c r="I21" s="370">
        <v>6</v>
      </c>
      <c r="J21" s="468" t="str">
        <f t="shared" si="0"/>
        <v/>
      </c>
      <c r="K21" s="555"/>
      <c r="L21" s="558"/>
      <c r="M21" s="468" t="str">
        <f t="shared" si="1"/>
        <v/>
      </c>
      <c r="N21" s="555"/>
      <c r="O21" s="558"/>
      <c r="X21" s="465"/>
      <c r="Y21" s="459"/>
      <c r="Z21" s="459">
        <v>0.26</v>
      </c>
      <c r="AH21" s="455">
        <v>10</v>
      </c>
      <c r="AI21" s="455">
        <v>10</v>
      </c>
      <c r="AJ21" s="455">
        <v>10</v>
      </c>
      <c r="AK21" s="455">
        <v>3</v>
      </c>
      <c r="AL21" s="455">
        <v>3</v>
      </c>
      <c r="AM21" s="455">
        <v>24</v>
      </c>
      <c r="AQ21" s="578"/>
      <c r="AR21" s="578"/>
      <c r="AS21" s="578"/>
      <c r="AT21" s="578"/>
      <c r="AU21" s="578"/>
      <c r="AV21" s="578"/>
      <c r="AW21" s="578"/>
      <c r="AX21" s="578"/>
      <c r="AY21" s="578"/>
      <c r="AZ21" s="578"/>
      <c r="BA21" s="578"/>
      <c r="BB21" s="578"/>
      <c r="BC21" s="578"/>
    </row>
    <row r="22" spans="2:55" ht="15.6">
      <c r="B22" s="566" t="s">
        <v>75</v>
      </c>
      <c r="C22" s="566"/>
      <c r="D22" s="566"/>
      <c r="E22" s="566"/>
      <c r="F22" s="566"/>
      <c r="G22" s="566"/>
      <c r="H22" s="392"/>
      <c r="I22" s="370">
        <v>7</v>
      </c>
      <c r="J22" s="468" t="str">
        <f t="shared" si="0"/>
        <v/>
      </c>
      <c r="K22" s="555"/>
      <c r="L22" s="558"/>
      <c r="M22" s="468" t="str">
        <f t="shared" si="1"/>
        <v/>
      </c>
      <c r="N22" s="555"/>
      <c r="O22" s="558"/>
      <c r="X22" s="465"/>
      <c r="Y22" s="459"/>
      <c r="Z22" s="459">
        <v>0.27</v>
      </c>
      <c r="AH22" s="455">
        <v>11</v>
      </c>
      <c r="AI22" s="455">
        <v>11</v>
      </c>
      <c r="AJ22" s="455">
        <v>11</v>
      </c>
      <c r="AK22" s="455">
        <v>4</v>
      </c>
      <c r="AL22" s="455">
        <v>4</v>
      </c>
      <c r="AQ22" s="578"/>
      <c r="AR22" s="578"/>
      <c r="AS22" s="578"/>
      <c r="AT22" s="578"/>
      <c r="AU22" s="578"/>
      <c r="AV22" s="578"/>
      <c r="AW22" s="578"/>
      <c r="AX22" s="578"/>
      <c r="AY22" s="578"/>
      <c r="AZ22" s="578"/>
      <c r="BA22" s="578"/>
      <c r="BB22" s="578"/>
      <c r="BC22" s="578"/>
    </row>
    <row r="23" spans="2:55">
      <c r="B23" s="418" t="s">
        <v>76</v>
      </c>
      <c r="C23" s="554">
        <v>3</v>
      </c>
      <c r="D23" s="477" t="str">
        <f>+VLOOKUP(C23, R11:S14,2,FALSE)</f>
        <v>Obstrucciones de 3 a 5 m. de alto</v>
      </c>
      <c r="E23" s="478"/>
      <c r="F23" s="478"/>
      <c r="G23" s="478"/>
      <c r="H23" s="392"/>
      <c r="I23" s="370">
        <v>8</v>
      </c>
      <c r="J23" s="468" t="str">
        <f t="shared" si="0"/>
        <v/>
      </c>
      <c r="K23" s="555"/>
      <c r="L23" s="558"/>
      <c r="M23" s="468" t="str">
        <f t="shared" si="1"/>
        <v/>
      </c>
      <c r="N23" s="555"/>
      <c r="O23" s="558"/>
      <c r="X23" s="465"/>
      <c r="Y23" s="459"/>
      <c r="Z23" s="459">
        <v>0.28000000000000003</v>
      </c>
      <c r="AH23" s="455">
        <v>12</v>
      </c>
      <c r="AI23" s="455">
        <v>12</v>
      </c>
      <c r="AJ23" s="455">
        <v>12</v>
      </c>
      <c r="AK23" s="455">
        <v>5</v>
      </c>
      <c r="AL23" s="455">
        <v>5</v>
      </c>
      <c r="AQ23" s="578"/>
      <c r="AR23" s="578"/>
      <c r="AS23" s="578"/>
      <c r="AT23" s="578"/>
      <c r="AU23" s="578"/>
      <c r="AV23" s="578"/>
      <c r="AW23" s="578"/>
      <c r="AX23" s="578"/>
      <c r="AY23" s="578"/>
      <c r="AZ23" s="578"/>
      <c r="BA23" s="578"/>
      <c r="BB23" s="578"/>
      <c r="BC23" s="578"/>
    </row>
    <row r="24" spans="2:55">
      <c r="B24" s="418" t="s">
        <v>77</v>
      </c>
      <c r="D24" s="370" t="str">
        <f>+Lookup!D6</f>
        <v>B</v>
      </c>
      <c r="H24" s="392"/>
      <c r="I24" s="370">
        <v>9</v>
      </c>
      <c r="J24" s="468" t="str">
        <f t="shared" si="0"/>
        <v/>
      </c>
      <c r="K24" s="555"/>
      <c r="L24" s="558"/>
      <c r="M24" s="468" t="str">
        <f t="shared" si="1"/>
        <v/>
      </c>
      <c r="N24" s="555"/>
      <c r="O24" s="558"/>
      <c r="X24" s="465"/>
      <c r="Y24" s="459"/>
      <c r="Z24" s="459">
        <v>0.28999999999999998</v>
      </c>
      <c r="AH24" s="455">
        <v>13</v>
      </c>
      <c r="AI24" s="455">
        <v>13</v>
      </c>
      <c r="AJ24" s="455">
        <v>13</v>
      </c>
      <c r="AK24" s="455">
        <v>6</v>
      </c>
      <c r="AL24" s="455">
        <v>6</v>
      </c>
      <c r="AQ24" s="578"/>
      <c r="AR24" s="578"/>
      <c r="AS24" s="578"/>
      <c r="AT24" s="578"/>
      <c r="AU24" s="578"/>
      <c r="AV24" s="578"/>
      <c r="AW24" s="578"/>
      <c r="AX24" s="578"/>
      <c r="AY24" s="578"/>
      <c r="AZ24" s="578"/>
      <c r="BA24" s="578"/>
      <c r="BB24" s="578"/>
      <c r="BC24" s="578"/>
    </row>
    <row r="25" spans="2:55">
      <c r="B25" s="418" t="s">
        <v>78</v>
      </c>
      <c r="D25" s="555">
        <v>1</v>
      </c>
      <c r="E25" s="477" t="str">
        <f>+VLOOKUP(D25, R17:S19,2,FALSE)</f>
        <v xml:space="preserve">Espacio Central </v>
      </c>
      <c r="F25" s="477"/>
      <c r="G25" s="477"/>
      <c r="H25" s="392"/>
      <c r="I25" s="370">
        <v>10</v>
      </c>
      <c r="J25" s="468" t="str">
        <f t="shared" si="0"/>
        <v/>
      </c>
      <c r="K25" s="555"/>
      <c r="L25" s="558"/>
      <c r="M25" s="468" t="str">
        <f t="shared" si="1"/>
        <v/>
      </c>
      <c r="N25" s="555"/>
      <c r="O25" s="558"/>
      <c r="Z25" s="459">
        <v>0.3</v>
      </c>
      <c r="AH25" s="455">
        <v>14</v>
      </c>
      <c r="AI25" s="455">
        <v>14</v>
      </c>
      <c r="AJ25" s="455">
        <v>14</v>
      </c>
      <c r="AK25" s="455">
        <v>7</v>
      </c>
      <c r="AL25" s="455">
        <v>7</v>
      </c>
      <c r="AQ25" s="578"/>
      <c r="AR25" s="578"/>
      <c r="AS25" s="578"/>
      <c r="AT25" s="578"/>
      <c r="AU25" s="578"/>
      <c r="AV25" s="578"/>
      <c r="AW25" s="578"/>
      <c r="AX25" s="578"/>
      <c r="AY25" s="578"/>
      <c r="AZ25" s="578"/>
      <c r="BA25" s="578"/>
      <c r="BB25" s="578"/>
      <c r="BC25" s="578"/>
    </row>
    <row r="26" spans="2:55">
      <c r="B26" s="418" t="s">
        <v>79</v>
      </c>
      <c r="D26" s="556">
        <v>0</v>
      </c>
      <c r="H26" s="392"/>
      <c r="I26" s="370">
        <v>11</v>
      </c>
      <c r="J26" s="468" t="str">
        <f t="shared" si="0"/>
        <v/>
      </c>
      <c r="K26" s="555"/>
      <c r="L26" s="558"/>
      <c r="M26" s="468" t="str">
        <f t="shared" si="1"/>
        <v/>
      </c>
      <c r="N26" s="555"/>
      <c r="O26" s="558"/>
      <c r="Z26" s="459">
        <v>0.31</v>
      </c>
      <c r="AH26" s="455">
        <v>15</v>
      </c>
      <c r="AI26" s="455">
        <v>15</v>
      </c>
      <c r="AJ26" s="455">
        <v>15</v>
      </c>
      <c r="AK26" s="455">
        <v>8</v>
      </c>
      <c r="AL26" s="455">
        <v>8</v>
      </c>
      <c r="AQ26" s="578"/>
      <c r="AR26" s="578"/>
      <c r="AS26" s="578"/>
      <c r="AT26" s="578"/>
      <c r="AU26" s="578"/>
      <c r="AV26" s="578"/>
      <c r="AW26" s="578"/>
      <c r="AX26" s="578"/>
      <c r="AY26" s="578"/>
      <c r="AZ26" s="578"/>
      <c r="BA26" s="578"/>
      <c r="BB26" s="578"/>
      <c r="BC26" s="578"/>
    </row>
    <row r="27" spans="2:55">
      <c r="H27" s="392"/>
      <c r="I27" s="370">
        <v>12</v>
      </c>
      <c r="J27" s="468" t="str">
        <f t="shared" si="0"/>
        <v/>
      </c>
      <c r="K27" s="555"/>
      <c r="L27" s="558"/>
      <c r="M27" s="468" t="str">
        <f t="shared" si="1"/>
        <v/>
      </c>
      <c r="N27" s="555"/>
      <c r="O27" s="558"/>
      <c r="Z27" s="459">
        <v>0.32</v>
      </c>
      <c r="AH27" s="455">
        <v>16</v>
      </c>
      <c r="AI27" s="455">
        <v>16</v>
      </c>
      <c r="AJ27" s="455">
        <v>16</v>
      </c>
      <c r="AK27" s="455">
        <v>9</v>
      </c>
      <c r="AL27" s="455">
        <v>9</v>
      </c>
      <c r="AQ27" s="578"/>
      <c r="AR27" s="578"/>
      <c r="AS27" s="578"/>
      <c r="AT27" s="578"/>
      <c r="AU27" s="578"/>
      <c r="AV27" s="578"/>
      <c r="AW27" s="578"/>
      <c r="AX27" s="578"/>
      <c r="AY27" s="578"/>
      <c r="AZ27" s="578"/>
      <c r="BA27" s="578"/>
      <c r="BB27" s="578"/>
      <c r="BC27" s="578"/>
    </row>
    <row r="28" spans="2:55" ht="15.6">
      <c r="B28" s="566" t="s">
        <v>80</v>
      </c>
      <c r="C28" s="566"/>
      <c r="D28" s="566"/>
      <c r="E28" s="566"/>
      <c r="F28" s="566"/>
      <c r="G28" s="566"/>
      <c r="H28" s="392"/>
      <c r="I28" s="370">
        <v>13</v>
      </c>
      <c r="J28" s="468" t="str">
        <f t="shared" si="0"/>
        <v/>
      </c>
      <c r="K28" s="555"/>
      <c r="L28" s="558"/>
      <c r="M28" s="468" t="str">
        <f t="shared" si="1"/>
        <v/>
      </c>
      <c r="N28" s="555"/>
      <c r="O28" s="558"/>
      <c r="Z28" s="459">
        <v>0.33</v>
      </c>
      <c r="AH28" s="455">
        <v>17</v>
      </c>
      <c r="AI28" s="455">
        <v>17</v>
      </c>
      <c r="AJ28" s="455">
        <v>17</v>
      </c>
      <c r="AK28" s="455">
        <v>10</v>
      </c>
      <c r="AL28" s="455">
        <v>10</v>
      </c>
      <c r="AQ28" s="578"/>
      <c r="AR28" s="578"/>
      <c r="AS28" s="578"/>
      <c r="AT28" s="578"/>
      <c r="AU28" s="578"/>
      <c r="AV28" s="578"/>
      <c r="AW28" s="578"/>
      <c r="AX28" s="578"/>
      <c r="AY28" s="578"/>
      <c r="AZ28" s="578"/>
      <c r="BA28" s="578"/>
      <c r="BB28" s="578"/>
      <c r="BC28" s="578"/>
    </row>
    <row r="29" spans="2:55">
      <c r="B29" s="447" t="s">
        <v>81</v>
      </c>
      <c r="C29" s="555" t="s">
        <v>14</v>
      </c>
      <c r="D29" s="477" t="s">
        <v>82</v>
      </c>
      <c r="E29" s="477"/>
      <c r="F29" s="479"/>
      <c r="G29" s="480"/>
      <c r="H29" s="392"/>
      <c r="I29" s="370">
        <v>14</v>
      </c>
      <c r="J29" s="468" t="str">
        <f t="shared" si="0"/>
        <v/>
      </c>
      <c r="K29" s="555"/>
      <c r="L29" s="558"/>
      <c r="M29" s="468" t="str">
        <f t="shared" si="1"/>
        <v/>
      </c>
      <c r="N29" s="555"/>
      <c r="O29" s="558"/>
      <c r="X29" s="448"/>
      <c r="Y29" s="481"/>
      <c r="Z29" s="459">
        <v>0.34</v>
      </c>
      <c r="AH29" s="455">
        <v>18</v>
      </c>
      <c r="AI29" s="455">
        <v>18</v>
      </c>
      <c r="AJ29" s="455">
        <v>18</v>
      </c>
      <c r="AK29" s="455">
        <v>11</v>
      </c>
      <c r="AL29" s="455">
        <v>11</v>
      </c>
      <c r="AQ29" s="578"/>
      <c r="AR29" s="578"/>
      <c r="AS29" s="578"/>
      <c r="AT29" s="578"/>
      <c r="AU29" s="578"/>
      <c r="AV29" s="578"/>
      <c r="AW29" s="578"/>
      <c r="AX29" s="578"/>
      <c r="AY29" s="578"/>
      <c r="AZ29" s="578"/>
      <c r="BA29" s="578"/>
      <c r="BB29" s="578"/>
      <c r="BC29" s="578"/>
    </row>
    <row r="30" spans="2:55">
      <c r="B30" s="418" t="s">
        <v>83</v>
      </c>
      <c r="D30" s="581" t="s">
        <v>84</v>
      </c>
      <c r="E30" s="581"/>
      <c r="F30" s="391" t="str">
        <f>INDEX(PN!$A$2:$K$23,MATCH('Data Input'!$D$30,PN!$J$2:$J$23,0),7)</f>
        <v>48-X</v>
      </c>
      <c r="H30" s="392"/>
      <c r="I30" s="370">
        <v>15</v>
      </c>
      <c r="J30" s="468" t="str">
        <f t="shared" si="0"/>
        <v/>
      </c>
      <c r="K30" s="555"/>
      <c r="L30" s="558"/>
      <c r="M30" s="468" t="str">
        <f t="shared" si="1"/>
        <v/>
      </c>
      <c r="N30" s="555"/>
      <c r="O30" s="558"/>
      <c r="X30" s="448"/>
      <c r="Y30" s="481"/>
      <c r="Z30" s="459">
        <v>0.35</v>
      </c>
      <c r="AH30" s="455">
        <v>19</v>
      </c>
      <c r="AI30" s="455">
        <v>19</v>
      </c>
      <c r="AJ30" s="455">
        <v>19</v>
      </c>
      <c r="AK30" s="455">
        <v>12</v>
      </c>
      <c r="AL30" s="455">
        <v>12</v>
      </c>
      <c r="AQ30" s="578"/>
      <c r="AR30" s="578"/>
      <c r="AS30" s="578"/>
      <c r="AT30" s="578"/>
      <c r="AU30" s="578"/>
      <c r="AV30" s="578"/>
      <c r="AW30" s="578"/>
      <c r="AX30" s="578"/>
      <c r="AY30" s="578"/>
      <c r="AZ30" s="578"/>
      <c r="BA30" s="578"/>
      <c r="BB30" s="578"/>
      <c r="BC30" s="578"/>
    </row>
    <row r="31" spans="2:55">
      <c r="B31" s="418" t="s">
        <v>85</v>
      </c>
      <c r="D31" s="578" t="s">
        <v>86</v>
      </c>
      <c r="E31" s="578"/>
      <c r="H31" s="392"/>
      <c r="I31" s="370">
        <v>16</v>
      </c>
      <c r="J31" s="468" t="str">
        <f t="shared" si="0"/>
        <v/>
      </c>
      <c r="K31" s="555"/>
      <c r="L31" s="558"/>
      <c r="M31" s="468" t="str">
        <f t="shared" si="1"/>
        <v/>
      </c>
      <c r="N31" s="555"/>
      <c r="O31" s="558"/>
      <c r="X31" s="448"/>
      <c r="Y31" s="481"/>
      <c r="Z31" s="459">
        <v>0.36</v>
      </c>
      <c r="AH31" s="455">
        <v>20</v>
      </c>
      <c r="AI31" s="455">
        <v>20</v>
      </c>
      <c r="AJ31" s="455">
        <v>20</v>
      </c>
      <c r="AK31" s="455">
        <v>13</v>
      </c>
      <c r="AL31" s="455">
        <v>13</v>
      </c>
    </row>
    <row r="32" spans="2:55">
      <c r="B32" s="418" t="s">
        <v>87</v>
      </c>
      <c r="C32" s="391" t="str">
        <f>INDEX(PN!$A$65:$K$88,MATCH('Data Input'!$D$32,PN!$J$65:$J$88,0),7)</f>
        <v>EC</v>
      </c>
      <c r="D32" s="581" t="s">
        <v>88</v>
      </c>
      <c r="E32" s="581"/>
      <c r="F32" s="391">
        <f>INDEX(PN!$A$65:$K$88,MATCH('Data Input'!$D$32,PN!$J$65:$J$88,0),8)</f>
        <v>0</v>
      </c>
      <c r="H32" s="392"/>
      <c r="I32" s="370">
        <v>17</v>
      </c>
      <c r="J32" s="468" t="str">
        <f t="shared" si="0"/>
        <v/>
      </c>
      <c r="K32" s="555"/>
      <c r="L32" s="558"/>
      <c r="M32" s="468" t="str">
        <f t="shared" si="1"/>
        <v/>
      </c>
      <c r="N32" s="555"/>
      <c r="O32" s="558"/>
      <c r="X32" s="448"/>
      <c r="Y32" s="481"/>
      <c r="Z32" s="459">
        <v>0.37</v>
      </c>
      <c r="AH32" s="455">
        <v>21</v>
      </c>
      <c r="AI32" s="455">
        <v>21</v>
      </c>
      <c r="AK32" s="455">
        <v>14</v>
      </c>
      <c r="AL32" s="455">
        <v>14</v>
      </c>
    </row>
    <row r="33" spans="2:43">
      <c r="B33" s="418" t="s">
        <v>89</v>
      </c>
      <c r="D33" s="581" t="s">
        <v>90</v>
      </c>
      <c r="E33" s="581"/>
      <c r="H33" s="392"/>
      <c r="I33" s="370">
        <v>18</v>
      </c>
      <c r="J33" s="468" t="str">
        <f t="shared" si="0"/>
        <v/>
      </c>
      <c r="K33" s="555"/>
      <c r="L33" s="558"/>
      <c r="M33" s="468" t="str">
        <f t="shared" si="1"/>
        <v/>
      </c>
      <c r="N33" s="555"/>
      <c r="O33" s="558"/>
      <c r="X33" s="448"/>
      <c r="Y33" s="481"/>
      <c r="Z33" s="459">
        <v>0.38</v>
      </c>
      <c r="AH33" s="455">
        <v>22</v>
      </c>
      <c r="AI33" s="455">
        <v>22</v>
      </c>
      <c r="AK33" s="455">
        <v>15</v>
      </c>
      <c r="AL33" s="455">
        <v>15</v>
      </c>
    </row>
    <row r="34" spans="2:43">
      <c r="B34" s="418" t="s">
        <v>91</v>
      </c>
      <c r="D34" s="581" t="s">
        <v>92</v>
      </c>
      <c r="E34" s="581"/>
      <c r="H34" s="392"/>
      <c r="I34" s="370">
        <v>19</v>
      </c>
      <c r="J34" s="468" t="str">
        <f t="shared" si="0"/>
        <v/>
      </c>
      <c r="K34" s="555"/>
      <c r="L34" s="558"/>
      <c r="M34" s="468" t="str">
        <f t="shared" si="1"/>
        <v/>
      </c>
      <c r="N34" s="555"/>
      <c r="O34" s="558"/>
      <c r="X34" s="448"/>
      <c r="Y34" s="481"/>
      <c r="Z34" s="459">
        <v>0.39</v>
      </c>
      <c r="AH34" s="455">
        <v>23</v>
      </c>
      <c r="AI34" s="455">
        <v>23</v>
      </c>
      <c r="AK34" s="455">
        <v>16</v>
      </c>
      <c r="AL34" s="455">
        <v>16</v>
      </c>
    </row>
    <row r="35" spans="2:43">
      <c r="B35" s="418" t="s">
        <v>93</v>
      </c>
      <c r="D35" s="555" t="s">
        <v>14</v>
      </c>
      <c r="E35" s="557">
        <v>1</v>
      </c>
      <c r="H35" s="392"/>
      <c r="I35" s="370">
        <v>20</v>
      </c>
      <c r="J35" s="468" t="str">
        <f t="shared" si="0"/>
        <v/>
      </c>
      <c r="K35" s="555"/>
      <c r="L35" s="558"/>
      <c r="M35" s="468" t="str">
        <f t="shared" si="1"/>
        <v/>
      </c>
      <c r="N35" s="555"/>
      <c r="O35" s="558"/>
      <c r="X35" s="448"/>
      <c r="Y35" s="481"/>
      <c r="Z35" s="459">
        <v>0.4</v>
      </c>
      <c r="AH35" s="455">
        <v>24</v>
      </c>
      <c r="AI35" s="455">
        <v>24</v>
      </c>
      <c r="AK35" s="455">
        <v>17</v>
      </c>
      <c r="AL35" s="455">
        <v>17</v>
      </c>
    </row>
    <row r="36" spans="2:43">
      <c r="H36" s="392"/>
      <c r="K36" s="441" t="s">
        <v>94</v>
      </c>
      <c r="L36" s="549">
        <f>+SUMPRODUCT(L16:L35,K16:K35)*L9</f>
        <v>0</v>
      </c>
      <c r="N36" s="441" t="s">
        <v>94</v>
      </c>
      <c r="O36" s="549">
        <f>+SUMPRODUCT(O16:O35,N16:N35)*O9</f>
        <v>0</v>
      </c>
      <c r="X36" s="448"/>
      <c r="Y36" s="481"/>
      <c r="Z36" s="459">
        <v>0.41</v>
      </c>
      <c r="AH36" s="455">
        <v>25</v>
      </c>
      <c r="AI36" s="455">
        <v>25</v>
      </c>
      <c r="AK36" s="455">
        <v>18</v>
      </c>
      <c r="AL36" s="455">
        <v>18</v>
      </c>
    </row>
    <row r="37" spans="2:43">
      <c r="B37" s="392" t="s">
        <v>95</v>
      </c>
      <c r="C37" s="392"/>
      <c r="D37" s="577" t="s">
        <v>96</v>
      </c>
      <c r="E37" s="577"/>
      <c r="F37" s="392"/>
      <c r="G37" s="392"/>
      <c r="H37" s="392"/>
      <c r="K37" s="441" t="s">
        <v>97</v>
      </c>
      <c r="L37" s="551">
        <f>+($L$36*$C$14)/1000</f>
        <v>0</v>
      </c>
      <c r="N37" s="441" t="s">
        <v>97</v>
      </c>
      <c r="O37" s="551">
        <f>+($O$36*$C$14)/1000</f>
        <v>0</v>
      </c>
      <c r="X37" s="448"/>
      <c r="Y37" s="481"/>
      <c r="Z37" s="459">
        <v>0.42</v>
      </c>
      <c r="AK37" s="455">
        <v>19</v>
      </c>
      <c r="AL37" s="455">
        <v>19</v>
      </c>
    </row>
    <row r="38" spans="2:43">
      <c r="B38" s="482" t="s">
        <v>98</v>
      </c>
      <c r="C38" s="482"/>
      <c r="D38" s="482"/>
      <c r="E38" s="482" t="s">
        <v>99</v>
      </c>
      <c r="F38" s="482"/>
      <c r="G38" s="482"/>
      <c r="K38" s="441" t="s">
        <v>100</v>
      </c>
      <c r="L38" s="560" t="s">
        <v>13</v>
      </c>
      <c r="N38" s="441" t="s">
        <v>100</v>
      </c>
      <c r="O38" s="560" t="s">
        <v>13</v>
      </c>
      <c r="X38" s="448"/>
      <c r="Y38" s="481"/>
      <c r="Z38" s="459">
        <v>0.43</v>
      </c>
      <c r="AK38" s="455">
        <v>20</v>
      </c>
      <c r="AL38" s="455">
        <v>20</v>
      </c>
    </row>
    <row r="39" spans="2:43" ht="18" customHeight="1">
      <c r="B39" s="482" t="s">
        <v>101</v>
      </c>
      <c r="C39" s="482"/>
      <c r="D39" s="482">
        <f>ROUNDDOWN(996/(($F$15/0.02)+1),0)</f>
        <v>17</v>
      </c>
      <c r="E39" s="482" t="s">
        <v>101</v>
      </c>
      <c r="F39" s="482">
        <f>ROUNDDOWN(1216/(($F$15/0.02)+1),0)</f>
        <v>21</v>
      </c>
      <c r="G39" s="482">
        <v>20</v>
      </c>
      <c r="L39" s="441" t="s">
        <v>102</v>
      </c>
      <c r="M39" s="552">
        <f>+($O$39*$C$14)/1000</f>
        <v>0</v>
      </c>
      <c r="N39" s="441" t="s">
        <v>103</v>
      </c>
      <c r="O39" s="547">
        <f>SUM(IF(L38="Si",L36,0),IF(O38="Si",O36,0))</f>
        <v>0</v>
      </c>
      <c r="R39" s="566" t="s">
        <v>104</v>
      </c>
      <c r="S39" s="566"/>
      <c r="T39" s="566"/>
      <c r="U39" s="566"/>
      <c r="V39" s="566"/>
      <c r="W39" s="566"/>
      <c r="X39" s="448"/>
      <c r="Y39" s="481"/>
      <c r="Z39" s="459">
        <v>0.44</v>
      </c>
      <c r="AK39" s="455">
        <v>21</v>
      </c>
      <c r="AL39" s="455">
        <v>21</v>
      </c>
    </row>
    <row r="40" spans="2:43">
      <c r="B40" s="482" t="s">
        <v>105</v>
      </c>
      <c r="C40" s="482"/>
      <c r="D40" s="482">
        <f>ROUNDDOWN(996/(($F$14/0.02)+1),0)</f>
        <v>8</v>
      </c>
      <c r="E40" s="482" t="s">
        <v>105</v>
      </c>
      <c r="F40" s="482">
        <f>ROUNDDOWN(1216/(($F$14/0.02)+1),0)</f>
        <v>10</v>
      </c>
      <c r="G40" s="482">
        <v>10</v>
      </c>
      <c r="J40" s="580" t="str">
        <f ca="1">+IF(ISNA('Eng - 1'!I42)=TRUE,"Esta solución no es posible instalar con la condiciones seleccionadas. Favor de contactar al personal de K2 para más información.","")</f>
        <v/>
      </c>
      <c r="K40" s="580"/>
      <c r="L40" s="580"/>
      <c r="M40" s="580" t="str">
        <f ca="1">+IF(ISNA('Eng - 2'!I42)=TRUE,"Esta solución no es posible instalar con la condiciones seleccionadas. Favor de contactar al personal de K2 para más información.","")</f>
        <v/>
      </c>
      <c r="N40" s="580"/>
      <c r="O40" s="580"/>
      <c r="R40" s="370"/>
      <c r="S40" s="370"/>
      <c r="T40" s="370"/>
      <c r="U40" s="370"/>
      <c r="V40" s="370"/>
      <c r="W40" s="370"/>
      <c r="X40" s="448"/>
      <c r="Y40" s="481"/>
      <c r="Z40" s="459">
        <v>0.45</v>
      </c>
      <c r="AK40" s="455">
        <v>22</v>
      </c>
      <c r="AL40" s="455">
        <v>22</v>
      </c>
    </row>
    <row r="41" spans="2:43">
      <c r="B41" s="392" t="s">
        <v>106</v>
      </c>
      <c r="C41" s="392"/>
      <c r="D41" s="483" t="s">
        <v>14</v>
      </c>
      <c r="E41" s="392"/>
      <c r="F41" s="392"/>
      <c r="G41" s="392"/>
      <c r="J41" s="580"/>
      <c r="K41" s="580"/>
      <c r="L41" s="580"/>
      <c r="M41" s="580"/>
      <c r="N41" s="580"/>
      <c r="O41" s="580"/>
      <c r="R41" s="370"/>
      <c r="S41" s="370"/>
      <c r="T41" s="370"/>
      <c r="U41" s="370"/>
      <c r="V41" s="370"/>
      <c r="W41" s="370"/>
      <c r="Z41" s="459">
        <v>0.46</v>
      </c>
      <c r="AK41" s="455">
        <v>23</v>
      </c>
      <c r="AL41" s="455">
        <v>23</v>
      </c>
    </row>
    <row r="42" spans="2:43">
      <c r="B42" s="392" t="s">
        <v>107</v>
      </c>
      <c r="C42" s="392"/>
      <c r="D42" s="483" t="s">
        <v>14</v>
      </c>
      <c r="E42" s="482" t="s">
        <v>108</v>
      </c>
      <c r="F42" s="392"/>
      <c r="G42" s="392"/>
      <c r="J42" s="580"/>
      <c r="K42" s="580"/>
      <c r="L42" s="580"/>
      <c r="M42" s="580"/>
      <c r="N42" s="580"/>
      <c r="O42" s="580"/>
      <c r="R42" s="370"/>
      <c r="S42" s="370"/>
      <c r="T42" s="370"/>
      <c r="U42" s="370"/>
      <c r="V42" s="370"/>
      <c r="W42" s="370"/>
      <c r="Z42" s="459">
        <v>0.47</v>
      </c>
      <c r="AK42" s="455">
        <v>24</v>
      </c>
      <c r="AL42" s="455">
        <v>24</v>
      </c>
    </row>
    <row r="43" spans="2:43">
      <c r="J43" s="580"/>
      <c r="K43" s="580"/>
      <c r="L43" s="580"/>
      <c r="M43" s="580"/>
      <c r="N43" s="580"/>
      <c r="O43" s="580"/>
      <c r="R43" s="370"/>
      <c r="S43" s="370"/>
      <c r="T43" s="370"/>
      <c r="U43" s="370"/>
      <c r="V43" s="370"/>
      <c r="W43" s="370"/>
      <c r="Z43" s="459">
        <v>0.48</v>
      </c>
      <c r="AK43" s="455">
        <v>25</v>
      </c>
      <c r="AL43" s="455">
        <v>25</v>
      </c>
    </row>
    <row r="44" spans="2:43">
      <c r="J44" s="392"/>
      <c r="K44" s="438" t="s">
        <v>109</v>
      </c>
      <c r="L44" s="484" t="s">
        <v>13</v>
      </c>
      <c r="M44" s="392"/>
      <c r="N44" s="438"/>
      <c r="O44" s="392"/>
      <c r="Q44" s="362"/>
      <c r="R44" s="370"/>
      <c r="S44" s="370"/>
      <c r="T44" s="370"/>
      <c r="U44" s="370"/>
      <c r="V44" s="370"/>
      <c r="W44" s="370"/>
      <c r="Z44" s="459">
        <v>0.49</v>
      </c>
    </row>
    <row r="45" spans="2:43">
      <c r="J45" s="392"/>
      <c r="K45" s="438" t="s">
        <v>110</v>
      </c>
      <c r="L45" s="392" t="s">
        <v>111</v>
      </c>
      <c r="M45" s="392"/>
      <c r="N45" s="438" t="s">
        <v>110</v>
      </c>
      <c r="O45" s="392" t="s">
        <v>112</v>
      </c>
      <c r="Q45" s="362"/>
      <c r="Z45" s="459">
        <v>0.5</v>
      </c>
    </row>
    <row r="46" spans="2:43">
      <c r="J46" s="392"/>
      <c r="K46" s="438" t="s">
        <v>113</v>
      </c>
      <c r="L46" s="485">
        <f>INDEX(PN!$A$2:$K$23,MATCH('Data Input'!$L$45,PN!$J$2:$J$23,0),8)</f>
        <v>4.5999999999999996</v>
      </c>
      <c r="M46" s="392"/>
      <c r="N46" s="438" t="s">
        <v>113</v>
      </c>
      <c r="O46" s="485" t="e">
        <f>INDEX(PN!$A$2:$K$23,MATCH('Data Input'!$O$45,PN!$J$2:$J$23,0),8)</f>
        <v>#N/A</v>
      </c>
      <c r="Q46" s="362"/>
    </row>
    <row r="47" spans="2:43">
      <c r="K47" s="438" t="s">
        <v>114</v>
      </c>
      <c r="L47" s="392">
        <f>INDEX(PN!$A$2:$K$23,MATCH('Data Input'!$L$45,PN!$J$2:$J$23,0),1)</f>
        <v>4000199</v>
      </c>
      <c r="M47" s="392"/>
      <c r="N47" s="438" t="s">
        <v>114</v>
      </c>
      <c r="O47" s="392" t="e">
        <f>INDEX(PN!$A$2:$K$23,MATCH('Data Input'!$O$45,PN!$J$2:$J$23,0),1)</f>
        <v>#N/A</v>
      </c>
    </row>
    <row r="48" spans="2:43" s="392" customFormat="1">
      <c r="K48" s="438" t="s">
        <v>115</v>
      </c>
      <c r="L48" s="392" t="str">
        <f>INDEX(PN!$A$2:$K$23,MATCH('Data Input'!$L$45,PN!$J$2:$J$23,0),2)</f>
        <v>CrossRail 48-X, 4.60m Rail, Mill</v>
      </c>
      <c r="N48" s="438" t="s">
        <v>115</v>
      </c>
      <c r="O48" s="392" t="e">
        <f>INDEX(PN!$A$2:$K$23,MATCH('Data Input'!$O$45,PN!$J$2:$J$23,0),2)</f>
        <v>#N/A</v>
      </c>
      <c r="X48" s="391"/>
      <c r="Y48" s="456"/>
      <c r="Z48" s="456"/>
      <c r="AA48" s="456"/>
      <c r="AB48" s="456"/>
      <c r="AC48" s="456"/>
      <c r="AD48" s="456"/>
      <c r="AE48" s="456"/>
      <c r="AF48" s="456"/>
      <c r="AG48" s="456"/>
      <c r="AH48" s="456"/>
      <c r="AI48" s="456"/>
      <c r="AJ48" s="456"/>
      <c r="AK48" s="456"/>
      <c r="AL48" s="456"/>
      <c r="AM48" s="456"/>
      <c r="AN48" s="456"/>
      <c r="AO48" s="456"/>
      <c r="AP48" s="456"/>
      <c r="AQ48" s="456"/>
    </row>
    <row r="49" spans="2:43" s="392" customFormat="1">
      <c r="Y49" s="456"/>
      <c r="Z49" s="456"/>
      <c r="AA49" s="456"/>
      <c r="AB49" s="456"/>
      <c r="AC49" s="456"/>
      <c r="AD49" s="456"/>
      <c r="AE49" s="456"/>
      <c r="AF49" s="456"/>
      <c r="AG49" s="456"/>
      <c r="AH49" s="456"/>
      <c r="AI49" s="456"/>
      <c r="AJ49" s="456"/>
      <c r="AK49" s="456"/>
      <c r="AL49" s="456"/>
      <c r="AM49" s="456"/>
      <c r="AN49" s="456"/>
      <c r="AO49" s="456"/>
      <c r="AP49" s="456"/>
      <c r="AQ49" s="456"/>
    </row>
    <row r="50" spans="2:43" s="392" customFormat="1">
      <c r="Y50" s="456"/>
      <c r="Z50" s="456"/>
      <c r="AA50" s="456"/>
      <c r="AB50" s="456"/>
      <c r="AC50" s="456"/>
      <c r="AD50" s="456"/>
      <c r="AE50" s="456"/>
      <c r="AF50" s="456"/>
      <c r="AG50" s="456"/>
      <c r="AH50" s="456"/>
      <c r="AI50" s="456"/>
      <c r="AJ50" s="456"/>
      <c r="AK50" s="456"/>
      <c r="AL50" s="456"/>
      <c r="AM50" s="456"/>
      <c r="AN50" s="456"/>
      <c r="AO50" s="456"/>
      <c r="AP50" s="456"/>
      <c r="AQ50" s="456"/>
    </row>
    <row r="51" spans="2:43" s="392" customFormat="1">
      <c r="Y51" s="456"/>
      <c r="Z51" s="456"/>
      <c r="AA51" s="456"/>
      <c r="AB51" s="456"/>
      <c r="AC51" s="456"/>
      <c r="AD51" s="456"/>
      <c r="AE51" s="456"/>
      <c r="AF51" s="456"/>
      <c r="AG51" s="456"/>
      <c r="AH51" s="456"/>
      <c r="AI51" s="456"/>
      <c r="AJ51" s="456"/>
      <c r="AK51" s="456"/>
      <c r="AL51" s="456"/>
      <c r="AM51" s="456"/>
      <c r="AN51" s="456"/>
      <c r="AO51" s="456"/>
      <c r="AP51" s="456"/>
      <c r="AQ51" s="456"/>
    </row>
    <row r="52" spans="2:43" s="392" customFormat="1">
      <c r="Y52" s="456"/>
      <c r="Z52" s="456"/>
      <c r="AA52" s="456"/>
      <c r="AB52" s="456"/>
      <c r="AC52" s="456"/>
      <c r="AD52" s="456"/>
      <c r="AE52" s="456"/>
      <c r="AF52" s="456"/>
      <c r="AG52" s="456"/>
      <c r="AH52" s="456"/>
      <c r="AI52" s="456"/>
      <c r="AJ52" s="456"/>
      <c r="AK52" s="456"/>
      <c r="AL52" s="456"/>
      <c r="AM52" s="456"/>
      <c r="AN52" s="456"/>
      <c r="AO52" s="456"/>
      <c r="AP52" s="456"/>
      <c r="AQ52" s="456"/>
    </row>
    <row r="53" spans="2:43" s="392" customFormat="1">
      <c r="Y53" s="456"/>
      <c r="Z53" s="456"/>
      <c r="AA53" s="456"/>
      <c r="AB53" s="456"/>
      <c r="AC53" s="456"/>
      <c r="AD53" s="456"/>
      <c r="AE53" s="456"/>
      <c r="AF53" s="456"/>
      <c r="AG53" s="456"/>
      <c r="AH53" s="456"/>
      <c r="AI53" s="456"/>
      <c r="AJ53" s="456"/>
      <c r="AK53" s="456"/>
      <c r="AL53" s="456"/>
      <c r="AM53" s="456"/>
      <c r="AN53" s="456"/>
      <c r="AO53" s="456"/>
      <c r="AP53" s="456"/>
      <c r="AQ53" s="456"/>
    </row>
    <row r="54" spans="2:43" s="392" customFormat="1">
      <c r="F54" s="439"/>
      <c r="Y54" s="456"/>
      <c r="Z54" s="456"/>
      <c r="AA54" s="456"/>
      <c r="AB54" s="456"/>
      <c r="AC54" s="456"/>
      <c r="AD54" s="456"/>
      <c r="AE54" s="456"/>
      <c r="AF54" s="456"/>
      <c r="AG54" s="456"/>
      <c r="AH54" s="456"/>
      <c r="AI54" s="456"/>
      <c r="AJ54" s="456"/>
      <c r="AK54" s="456"/>
      <c r="AL54" s="456"/>
      <c r="AM54" s="456"/>
      <c r="AN54" s="456"/>
      <c r="AO54" s="456"/>
      <c r="AP54" s="456"/>
      <c r="AQ54" s="456"/>
    </row>
    <row r="55" spans="2:43" s="392" customFormat="1">
      <c r="Y55" s="456"/>
      <c r="Z55" s="456"/>
      <c r="AA55" s="456"/>
      <c r="AB55" s="456"/>
      <c r="AC55" s="456"/>
      <c r="AD55" s="456"/>
      <c r="AE55" s="456"/>
      <c r="AF55" s="456"/>
      <c r="AG55" s="456"/>
      <c r="AH55" s="456"/>
      <c r="AI55" s="456"/>
      <c r="AJ55" s="456"/>
      <c r="AK55" s="456"/>
      <c r="AL55" s="456"/>
      <c r="AM55" s="456"/>
      <c r="AN55" s="456"/>
      <c r="AO55" s="456"/>
      <c r="AP55" s="456"/>
      <c r="AQ55" s="456"/>
    </row>
    <row r="56" spans="2:43" s="392" customFormat="1">
      <c r="B56" s="392" t="s">
        <v>116</v>
      </c>
      <c r="Y56" s="456"/>
      <c r="Z56" s="456"/>
      <c r="AA56" s="456"/>
      <c r="AB56" s="456"/>
      <c r="AC56" s="456"/>
      <c r="AD56" s="456"/>
      <c r="AE56" s="456"/>
      <c r="AF56" s="456"/>
      <c r="AG56" s="456"/>
      <c r="AH56" s="456"/>
      <c r="AI56" s="456"/>
      <c r="AJ56" s="456"/>
      <c r="AK56" s="456"/>
      <c r="AL56" s="456"/>
      <c r="AM56" s="456"/>
      <c r="AN56" s="456"/>
      <c r="AO56" s="456"/>
      <c r="AP56" s="456"/>
      <c r="AQ56" s="456"/>
    </row>
    <row r="57" spans="2:43" s="392" customFormat="1">
      <c r="Y57" s="456"/>
      <c r="Z57" s="456"/>
      <c r="AA57" s="456"/>
      <c r="AB57" s="456"/>
      <c r="AC57" s="456"/>
      <c r="AD57" s="456"/>
      <c r="AE57" s="456"/>
      <c r="AF57" s="456"/>
      <c r="AG57" s="456"/>
      <c r="AH57" s="456"/>
      <c r="AI57" s="456"/>
      <c r="AJ57" s="456"/>
      <c r="AK57" s="456"/>
      <c r="AL57" s="456"/>
      <c r="AM57" s="456"/>
      <c r="AN57" s="456"/>
      <c r="AO57" s="456"/>
      <c r="AP57" s="456"/>
      <c r="AQ57" s="456"/>
    </row>
    <row r="58" spans="2:43" s="392" customFormat="1">
      <c r="Y58" s="456"/>
      <c r="Z58" s="456"/>
      <c r="AA58" s="456"/>
      <c r="AB58" s="456"/>
      <c r="AC58" s="456"/>
      <c r="AD58" s="456"/>
      <c r="AE58" s="456"/>
      <c r="AF58" s="456"/>
      <c r="AG58" s="456"/>
      <c r="AH58" s="456"/>
      <c r="AI58" s="456"/>
      <c r="AJ58" s="456"/>
      <c r="AK58" s="456"/>
      <c r="AL58" s="456"/>
      <c r="AM58" s="456"/>
      <c r="AN58" s="456"/>
      <c r="AO58" s="456"/>
      <c r="AP58" s="456"/>
      <c r="AQ58" s="456"/>
    </row>
    <row r="59" spans="2:43" s="392" customFormat="1">
      <c r="Y59" s="456"/>
      <c r="Z59" s="456"/>
      <c r="AA59" s="456"/>
      <c r="AB59" s="456"/>
      <c r="AC59" s="456"/>
      <c r="AD59" s="456"/>
      <c r="AE59" s="456"/>
      <c r="AF59" s="456"/>
      <c r="AG59" s="456"/>
      <c r="AH59" s="456"/>
      <c r="AI59" s="456"/>
      <c r="AJ59" s="456"/>
      <c r="AK59" s="456"/>
      <c r="AL59" s="456"/>
      <c r="AM59" s="456"/>
      <c r="AN59" s="456"/>
      <c r="AO59" s="456"/>
      <c r="AP59" s="456"/>
      <c r="AQ59" s="456"/>
    </row>
    <row r="60" spans="2:43" s="392" customFormat="1">
      <c r="Y60" s="456"/>
      <c r="Z60" s="456"/>
      <c r="AA60" s="456"/>
      <c r="AB60" s="456"/>
      <c r="AC60" s="456"/>
      <c r="AD60" s="456"/>
      <c r="AE60" s="456"/>
      <c r="AF60" s="456"/>
      <c r="AG60" s="456"/>
      <c r="AH60" s="456"/>
      <c r="AI60" s="456"/>
      <c r="AJ60" s="456"/>
      <c r="AK60" s="456"/>
      <c r="AL60" s="456"/>
      <c r="AM60" s="456"/>
      <c r="AN60" s="456"/>
      <c r="AO60" s="456"/>
      <c r="AP60" s="456"/>
      <c r="AQ60" s="456"/>
    </row>
    <row r="61" spans="2:43" s="392" customFormat="1">
      <c r="Y61" s="456"/>
      <c r="Z61" s="456"/>
      <c r="AA61" s="456"/>
      <c r="AB61" s="456"/>
      <c r="AC61" s="456"/>
      <c r="AD61" s="456"/>
      <c r="AE61" s="456"/>
      <c r="AF61" s="456"/>
      <c r="AG61" s="456"/>
      <c r="AH61" s="456"/>
      <c r="AI61" s="456"/>
      <c r="AJ61" s="456"/>
      <c r="AK61" s="456"/>
      <c r="AL61" s="456"/>
      <c r="AM61" s="456"/>
      <c r="AN61" s="456"/>
      <c r="AO61" s="456"/>
      <c r="AP61" s="456"/>
      <c r="AQ61" s="456"/>
    </row>
    <row r="62" spans="2:43" s="392" customFormat="1">
      <c r="Y62" s="456"/>
      <c r="Z62" s="456"/>
      <c r="AA62" s="456"/>
      <c r="AB62" s="456"/>
      <c r="AC62" s="456"/>
      <c r="AD62" s="456"/>
      <c r="AE62" s="456"/>
      <c r="AF62" s="456"/>
      <c r="AG62" s="456"/>
      <c r="AH62" s="456"/>
      <c r="AI62" s="456"/>
      <c r="AJ62" s="456"/>
      <c r="AK62" s="456"/>
      <c r="AL62" s="456"/>
      <c r="AM62" s="456"/>
      <c r="AN62" s="456"/>
      <c r="AO62" s="456"/>
      <c r="AP62" s="456"/>
      <c r="AQ62" s="456"/>
    </row>
    <row r="63" spans="2:43" s="392" customFormat="1">
      <c r="Y63" s="456"/>
      <c r="Z63" s="456"/>
      <c r="AA63" s="456"/>
      <c r="AB63" s="456"/>
      <c r="AC63" s="456"/>
      <c r="AD63" s="456"/>
      <c r="AE63" s="456"/>
      <c r="AF63" s="456"/>
      <c r="AG63" s="456"/>
      <c r="AH63" s="456"/>
      <c r="AI63" s="456"/>
      <c r="AJ63" s="456"/>
      <c r="AK63" s="456"/>
      <c r="AL63" s="456"/>
      <c r="AM63" s="456"/>
      <c r="AN63" s="456"/>
      <c r="AO63" s="456"/>
      <c r="AP63" s="456"/>
      <c r="AQ63" s="456"/>
    </row>
    <row r="64" spans="2:43" s="392" customFormat="1">
      <c r="Y64" s="456"/>
      <c r="Z64" s="456"/>
      <c r="AA64" s="456"/>
      <c r="AB64" s="456"/>
      <c r="AC64" s="456"/>
      <c r="AD64" s="456"/>
      <c r="AE64" s="456"/>
      <c r="AF64" s="456"/>
      <c r="AG64" s="456"/>
      <c r="AH64" s="456"/>
      <c r="AI64" s="456"/>
      <c r="AJ64" s="456"/>
      <c r="AK64" s="456"/>
      <c r="AL64" s="456"/>
      <c r="AM64" s="456"/>
      <c r="AN64" s="456"/>
      <c r="AO64" s="456"/>
      <c r="AP64" s="456"/>
      <c r="AQ64" s="456"/>
    </row>
    <row r="65" spans="8:43" s="392" customFormat="1">
      <c r="Y65" s="456"/>
      <c r="Z65" s="456"/>
      <c r="AA65" s="456"/>
      <c r="AB65" s="456"/>
      <c r="AC65" s="456"/>
      <c r="AD65" s="456"/>
      <c r="AE65" s="456"/>
      <c r="AF65" s="456"/>
      <c r="AG65" s="456"/>
      <c r="AH65" s="456"/>
      <c r="AI65" s="456"/>
      <c r="AJ65" s="456"/>
      <c r="AK65" s="456"/>
      <c r="AL65" s="456"/>
      <c r="AM65" s="456"/>
      <c r="AN65" s="456"/>
      <c r="AO65" s="456"/>
      <c r="AP65" s="456"/>
      <c r="AQ65" s="456"/>
    </row>
    <row r="66" spans="8:43" s="392" customFormat="1">
      <c r="Y66" s="456"/>
      <c r="Z66" s="456"/>
      <c r="AA66" s="456"/>
      <c r="AB66" s="456"/>
      <c r="AC66" s="456"/>
      <c r="AD66" s="456"/>
      <c r="AE66" s="456"/>
      <c r="AF66" s="456"/>
      <c r="AG66" s="456"/>
      <c r="AH66" s="456"/>
      <c r="AI66" s="456"/>
      <c r="AJ66" s="456"/>
      <c r="AK66" s="456"/>
      <c r="AL66" s="456"/>
      <c r="AM66" s="456"/>
      <c r="AN66" s="456"/>
      <c r="AO66" s="456"/>
      <c r="AP66" s="456"/>
      <c r="AQ66" s="456"/>
    </row>
    <row r="67" spans="8:43" s="392" customFormat="1">
      <c r="Y67" s="456"/>
      <c r="Z67" s="456"/>
      <c r="AA67" s="456"/>
      <c r="AB67" s="456"/>
      <c r="AC67" s="456"/>
      <c r="AD67" s="456"/>
      <c r="AE67" s="456"/>
      <c r="AF67" s="456"/>
      <c r="AG67" s="456"/>
      <c r="AH67" s="456"/>
      <c r="AI67" s="456"/>
      <c r="AJ67" s="456"/>
      <c r="AK67" s="456"/>
      <c r="AL67" s="456"/>
      <c r="AM67" s="456"/>
      <c r="AN67" s="456"/>
      <c r="AO67" s="456"/>
      <c r="AP67" s="456"/>
      <c r="AQ67" s="456"/>
    </row>
    <row r="68" spans="8:43" s="392" customFormat="1">
      <c r="Y68" s="456"/>
      <c r="Z68" s="456"/>
      <c r="AA68" s="456"/>
      <c r="AB68" s="456"/>
      <c r="AC68" s="456"/>
      <c r="AD68" s="456"/>
      <c r="AE68" s="456"/>
      <c r="AF68" s="456"/>
      <c r="AG68" s="456"/>
      <c r="AH68" s="456"/>
      <c r="AI68" s="456"/>
      <c r="AJ68" s="456"/>
      <c r="AK68" s="456"/>
      <c r="AL68" s="456"/>
      <c r="AM68" s="456"/>
      <c r="AN68" s="456"/>
      <c r="AO68" s="456"/>
      <c r="AP68" s="456"/>
      <c r="AQ68" s="456"/>
    </row>
    <row r="69" spans="8:43" s="392" customFormat="1">
      <c r="Y69" s="456"/>
      <c r="Z69" s="456"/>
      <c r="AA69" s="456"/>
      <c r="AB69" s="456"/>
      <c r="AC69" s="456"/>
      <c r="AD69" s="456"/>
      <c r="AE69" s="456"/>
      <c r="AF69" s="456"/>
      <c r="AG69" s="456"/>
      <c r="AH69" s="456"/>
      <c r="AI69" s="456"/>
      <c r="AJ69" s="456"/>
      <c r="AK69" s="456"/>
      <c r="AL69" s="456"/>
      <c r="AM69" s="456"/>
      <c r="AN69" s="456"/>
      <c r="AO69" s="456"/>
      <c r="AP69" s="456"/>
      <c r="AQ69" s="456"/>
    </row>
    <row r="70" spans="8:43" s="392" customFormat="1">
      <c r="Y70" s="456"/>
      <c r="Z70" s="456"/>
      <c r="AA70" s="456"/>
      <c r="AB70" s="456"/>
      <c r="AC70" s="456"/>
      <c r="AD70" s="456"/>
      <c r="AE70" s="456"/>
      <c r="AF70" s="456"/>
      <c r="AG70" s="456"/>
      <c r="AH70" s="456"/>
      <c r="AI70" s="456"/>
      <c r="AJ70" s="456"/>
      <c r="AK70" s="456"/>
      <c r="AL70" s="456"/>
      <c r="AM70" s="456"/>
      <c r="AN70" s="456"/>
      <c r="AO70" s="456"/>
      <c r="AP70" s="456"/>
      <c r="AQ70" s="456"/>
    </row>
    <row r="71" spans="8:43">
      <c r="H71" s="392"/>
    </row>
    <row r="72" spans="8:43">
      <c r="H72" s="392"/>
    </row>
    <row r="73" spans="8:43">
      <c r="H73" s="392"/>
    </row>
    <row r="74" spans="8:43">
      <c r="H74" s="392"/>
    </row>
    <row r="75" spans="8:43">
      <c r="H75" s="392"/>
    </row>
    <row r="76" spans="8:43">
      <c r="H76" s="392"/>
    </row>
    <row r="77" spans="8:43">
      <c r="H77" s="392"/>
    </row>
    <row r="78" spans="8:43">
      <c r="H78" s="392"/>
    </row>
    <row r="79" spans="8:43">
      <c r="H79" s="392"/>
    </row>
    <row r="80" spans="8:43">
      <c r="H80" s="392"/>
    </row>
    <row r="81" spans="8:8">
      <c r="H81" s="392"/>
    </row>
    <row r="82" spans="8:8">
      <c r="H82" s="392"/>
    </row>
    <row r="83" spans="8:8">
      <c r="H83" s="392"/>
    </row>
    <row r="84" spans="8:8">
      <c r="H84" s="392"/>
    </row>
    <row r="85" spans="8:8">
      <c r="H85" s="392"/>
    </row>
    <row r="86" spans="8:8">
      <c r="H86" s="392"/>
    </row>
    <row r="87" spans="8:8">
      <c r="H87" s="392"/>
    </row>
    <row r="88" spans="8:8">
      <c r="H88" s="392"/>
    </row>
    <row r="89" spans="8:8">
      <c r="H89" s="392"/>
    </row>
    <row r="90" spans="8:8">
      <c r="H90" s="392"/>
    </row>
    <row r="91" spans="8:8">
      <c r="H91" s="392"/>
    </row>
    <row r="92" spans="8:8">
      <c r="H92" s="392"/>
    </row>
    <row r="93" spans="8:8">
      <c r="H93" s="392"/>
    </row>
    <row r="94" spans="8:8">
      <c r="H94" s="392"/>
    </row>
    <row r="95" spans="8:8">
      <c r="H95" s="392"/>
    </row>
    <row r="96" spans="8:8">
      <c r="H96" s="392"/>
    </row>
    <row r="97" spans="8:8">
      <c r="H97" s="392"/>
    </row>
    <row r="98" spans="8:8">
      <c r="H98" s="392"/>
    </row>
    <row r="99" spans="8:8">
      <c r="H99" s="392"/>
    </row>
    <row r="100" spans="8:8">
      <c r="H100" s="392"/>
    </row>
    <row r="101" spans="8:8">
      <c r="H101" s="392"/>
    </row>
    <row r="102" spans="8:8">
      <c r="H102" s="392"/>
    </row>
    <row r="103" spans="8:8">
      <c r="H103" s="392"/>
    </row>
    <row r="104" spans="8:8">
      <c r="H104" s="392"/>
    </row>
    <row r="105" spans="8:8">
      <c r="H105" s="392"/>
    </row>
    <row r="106" spans="8:8">
      <c r="H106" s="392"/>
    </row>
    <row r="107" spans="8:8">
      <c r="H107" s="392"/>
    </row>
    <row r="108" spans="8:8">
      <c r="H108" s="392"/>
    </row>
    <row r="109" spans="8:8">
      <c r="H109" s="392"/>
    </row>
    <row r="110" spans="8:8">
      <c r="H110" s="392"/>
    </row>
    <row r="111" spans="8:8">
      <c r="H111" s="392"/>
    </row>
    <row r="112" spans="8:8">
      <c r="H112" s="392"/>
    </row>
    <row r="113" spans="8:8">
      <c r="H113" s="392"/>
    </row>
    <row r="114" spans="8:8">
      <c r="H114" s="392"/>
    </row>
    <row r="115" spans="8:8">
      <c r="H115" s="392"/>
    </row>
    <row r="116" spans="8:8">
      <c r="H116" s="392"/>
    </row>
    <row r="117" spans="8:8">
      <c r="H117" s="392"/>
    </row>
    <row r="118" spans="8:8">
      <c r="H118" s="392"/>
    </row>
    <row r="119" spans="8:8">
      <c r="H119" s="392"/>
    </row>
    <row r="120" spans="8:8">
      <c r="H120" s="392"/>
    </row>
    <row r="121" spans="8:8">
      <c r="H121" s="392"/>
    </row>
    <row r="122" spans="8:8">
      <c r="H122" s="392"/>
    </row>
    <row r="123" spans="8:8">
      <c r="H123" s="392"/>
    </row>
    <row r="124" spans="8:8">
      <c r="H124" s="392"/>
    </row>
    <row r="125" spans="8:8">
      <c r="H125" s="392"/>
    </row>
    <row r="126" spans="8:8">
      <c r="H126" s="392"/>
    </row>
    <row r="127" spans="8:8">
      <c r="H127" s="392"/>
    </row>
    <row r="128" spans="8:8">
      <c r="H128" s="392"/>
    </row>
    <row r="129" spans="8:8">
      <c r="H129" s="392"/>
    </row>
    <row r="130" spans="8:8">
      <c r="H130" s="392"/>
    </row>
    <row r="131" spans="8:8">
      <c r="H131" s="392"/>
    </row>
    <row r="132" spans="8:8">
      <c r="H132" s="392"/>
    </row>
    <row r="133" spans="8:8">
      <c r="H133" s="392"/>
    </row>
    <row r="134" spans="8:8">
      <c r="H134" s="392"/>
    </row>
    <row r="135" spans="8:8">
      <c r="H135" s="392"/>
    </row>
    <row r="136" spans="8:8">
      <c r="H136" s="392"/>
    </row>
    <row r="137" spans="8:8">
      <c r="H137" s="392"/>
    </row>
    <row r="138" spans="8:8">
      <c r="H138" s="392"/>
    </row>
    <row r="139" spans="8:8">
      <c r="H139" s="392"/>
    </row>
    <row r="140" spans="8:8">
      <c r="H140" s="392"/>
    </row>
  </sheetData>
  <sheetProtection algorithmName="SHA-512" hashValue="CWL2Ra8O5yfppONxWc27VFlaLVkB1bePQyeRzOkR9VImOvOcdzCVYL+N+OVnK+mz63RwtrhfDmdGsu2QpQrT9Q==" saltValue="Cg/+TYNekP1ajmzT7yY8cw==" spinCount="100000" sheet="1" objects="1" scenarios="1"/>
  <mergeCells count="34">
    <mergeCell ref="J1:L5"/>
    <mergeCell ref="M1:O5"/>
    <mergeCell ref="R39:W39"/>
    <mergeCell ref="C15:D15"/>
    <mergeCell ref="C18:E18"/>
    <mergeCell ref="B13:G13"/>
    <mergeCell ref="B22:G22"/>
    <mergeCell ref="B28:G28"/>
    <mergeCell ref="B17:G17"/>
    <mergeCell ref="D30:E30"/>
    <mergeCell ref="R16:W16"/>
    <mergeCell ref="D33:E33"/>
    <mergeCell ref="M40:O43"/>
    <mergeCell ref="J40:L43"/>
    <mergeCell ref="D31:E31"/>
    <mergeCell ref="D32:E32"/>
    <mergeCell ref="D34:E34"/>
    <mergeCell ref="D37:E37"/>
    <mergeCell ref="AQ1:BC1"/>
    <mergeCell ref="R1:W1"/>
    <mergeCell ref="C14:D14"/>
    <mergeCell ref="J8:L8"/>
    <mergeCell ref="M8:O8"/>
    <mergeCell ref="J7:O7"/>
    <mergeCell ref="R10:W10"/>
    <mergeCell ref="B7:G7"/>
    <mergeCell ref="C8:G8"/>
    <mergeCell ref="C9:G9"/>
    <mergeCell ref="C10:G10"/>
    <mergeCell ref="C11:G11"/>
    <mergeCell ref="E12:F12"/>
    <mergeCell ref="C12:D12"/>
    <mergeCell ref="AQ2:BC30"/>
    <mergeCell ref="B1:I5"/>
  </mergeCells>
  <phoneticPr fontId="14" type="noConversion"/>
  <conditionalFormatting sqref="B16">
    <cfRule type="expression" dxfId="960" priority="35">
      <formula>$C$12="Modo experto ON"</formula>
    </cfRule>
  </conditionalFormatting>
  <conditionalFormatting sqref="B21 B37:C37">
    <cfRule type="expression" dxfId="959" priority="196">
      <formula>$C$12="Modo experto ON"</formula>
    </cfRule>
  </conditionalFormatting>
  <conditionalFormatting sqref="B38:G40">
    <cfRule type="expression" dxfId="958" priority="199">
      <formula>$C$12="Modo experto ON"</formula>
    </cfRule>
  </conditionalFormatting>
  <conditionalFormatting sqref="C16">
    <cfRule type="expression" dxfId="957" priority="37">
      <formula>$C$12="Modo experto ON"</formula>
    </cfRule>
  </conditionalFormatting>
  <conditionalFormatting sqref="E12 D21 D37">
    <cfRule type="expression" dxfId="956" priority="194">
      <formula>$C$12="Modo experto ON"</formula>
    </cfRule>
  </conditionalFormatting>
  <conditionalFormatting sqref="F19">
    <cfRule type="expression" dxfId="955" priority="61">
      <formula>$G$19&lt;&gt;0</formula>
    </cfRule>
  </conditionalFormatting>
  <conditionalFormatting sqref="G19">
    <cfRule type="expression" dxfId="954" priority="189">
      <formula>OR(AND($G$18="km_h",$C$18="Elegir / Select"),AND($C$18="Elegir / Select",$G$18="mph"))</formula>
    </cfRule>
  </conditionalFormatting>
  <conditionalFormatting sqref="G29">
    <cfRule type="expression" dxfId="953" priority="38">
      <formula>$C$29="Si"</formula>
    </cfRule>
  </conditionalFormatting>
  <conditionalFormatting sqref="J12:L12">
    <cfRule type="expression" dxfId="952" priority="302">
      <formula>OR($J$8=$AK$17,$J$8=$AL$17)</formula>
    </cfRule>
  </conditionalFormatting>
  <conditionalFormatting sqref="J16:O35">
    <cfRule type="containsBlanks" dxfId="951" priority="304">
      <formula>LEN(TRIM(J16))=0</formula>
    </cfRule>
  </conditionalFormatting>
  <conditionalFormatting sqref="J44:O46">
    <cfRule type="expression" dxfId="950" priority="33">
      <formula>$C$12="Modo Experto ON"</formula>
    </cfRule>
    <cfRule type="expression" dxfId="949" priority="34">
      <formula>$C$12="Modo Experto OFF"</formula>
    </cfRule>
  </conditionalFormatting>
  <conditionalFormatting sqref="L16:L35">
    <cfRule type="expression" dxfId="948" priority="26">
      <formula>$L$9=2</formula>
    </cfRule>
    <cfRule type="expression" dxfId="947" priority="28">
      <formula>$L$9=1</formula>
    </cfRule>
  </conditionalFormatting>
  <conditionalFormatting sqref="L44:L46 O45:O46">
    <cfRule type="expression" dxfId="946" priority="32">
      <formula>$C$12="Modo Experto ON"</formula>
    </cfRule>
  </conditionalFormatting>
  <conditionalFormatting sqref="M12:O12">
    <cfRule type="expression" dxfId="945" priority="303">
      <formula>OR($M$8=$AK$17,$M$8=$AL$17)</formula>
    </cfRule>
  </conditionalFormatting>
  <conditionalFormatting sqref="N10">
    <cfRule type="expression" dxfId="944" priority="293">
      <formula>$D$42="Si"</formula>
    </cfRule>
  </conditionalFormatting>
  <conditionalFormatting sqref="N11">
    <cfRule type="expression" dxfId="943" priority="296">
      <formula>$D$41="Si"</formula>
    </cfRule>
  </conditionalFormatting>
  <conditionalFormatting sqref="O10">
    <cfRule type="expression" dxfId="942" priority="294">
      <formula>$D$42="Si"</formula>
    </cfRule>
  </conditionalFormatting>
  <conditionalFormatting sqref="O11">
    <cfRule type="expression" dxfId="941" priority="295">
      <formula>$D$41="Si"</formula>
    </cfRule>
  </conditionalFormatting>
  <conditionalFormatting sqref="O16:O35">
    <cfRule type="expression" dxfId="940" priority="3">
      <formula>$O$9=2</formula>
    </cfRule>
    <cfRule type="expression" dxfId="939" priority="25">
      <formula>$O$9=1</formula>
    </cfRule>
  </conditionalFormatting>
  <conditionalFormatting sqref="R11:R14">
    <cfRule type="expression" dxfId="938" priority="31">
      <formula xml:space="preserve"> VLOOKUP(R11,$R$11:$W$14,1,FALSE)=$C$23</formula>
    </cfRule>
  </conditionalFormatting>
  <conditionalFormatting sqref="R17:W19">
    <cfRule type="expression" dxfId="937" priority="2">
      <formula xml:space="preserve"> VLOOKUP(R17,$R$17:$W$19,1,FALSE)=$D$25</formula>
    </cfRule>
  </conditionalFormatting>
  <dataValidations xWindow="876" yWindow="465" count="34">
    <dataValidation type="list" allowBlank="1" showDropDown="1" showInputMessage="1" showErrorMessage="1" sqref="D24" xr:uid="{E4E9009A-7EE6-485B-8AFC-7F93BC237517}">
      <formula1>"B, C, D"</formula1>
    </dataValidation>
    <dataValidation type="whole" allowBlank="1" showInputMessage="1" showErrorMessage="1" prompt="Habilita el no. de celdas introducido con base en la cantidad de arreglos diferentes." sqref="O14" xr:uid="{FE1D2AE1-4ECF-457F-AFA4-A1B2271C828B}">
      <formula1>0</formula1>
      <formula2>I35</formula2>
    </dataValidation>
    <dataValidation type="whole" allowBlank="1" showInputMessage="1" showErrorMessage="1" sqref="D26" xr:uid="{E42ECDDC-E518-4D12-8CAE-261BB227E96A}">
      <formula1>0</formula1>
      <formula2>20</formula2>
    </dataValidation>
    <dataValidation type="list" allowBlank="1" showInputMessage="1" showErrorMessage="1" sqref="C29" xr:uid="{16D32FCA-30C8-41F4-8774-7C60A9308105}">
      <formula1>$AA$6:$AB$6</formula1>
    </dataValidation>
    <dataValidation type="whole" allowBlank="1" showInputMessage="1" showErrorMessage="1" sqref="K16:K35 N16:N35" xr:uid="{D57EB7CD-721C-4E4A-860A-A62C8DD8E17D}">
      <formula1>0</formula1>
      <formula2>10000</formula2>
    </dataValidation>
    <dataValidation type="list" allowBlank="1" showInputMessage="1" showErrorMessage="1" sqref="D21" xr:uid="{11E103AA-714B-4E54-A1A6-AB41AF38E7A8}">
      <formula1>"0,10,20,30,40,50,60,70"</formula1>
    </dataValidation>
    <dataValidation type="list" allowBlank="1" showDropDown="1" showInputMessage="1" showErrorMessage="1" sqref="C15:D15" xr:uid="{40AE6038-B526-41A1-8A08-A301B862C07C}">
      <formula1>"60,72,"</formula1>
    </dataValidation>
    <dataValidation type="list" allowBlank="1" showInputMessage="1" showErrorMessage="1" promptTitle="Orientación" prompt="Las soluciones Tilt tienen un mayor benefecio en configuración Portrait (Vertical)" sqref="O10 L10" xr:uid="{F07C1F67-E78E-4BF2-8D3A-3EF91B092F15}">
      <formula1>"P,L"</formula1>
    </dataValidation>
    <dataValidation type="list" allowBlank="1" showInputMessage="1" showErrorMessage="1" sqref="G19" xr:uid="{19F78CEF-8F9E-428E-B8F9-2CB90A0B2115}">
      <formula1>INDIRECT($G$18)</formula1>
    </dataValidation>
    <dataValidation type="list" allowBlank="1" showInputMessage="1" showErrorMessage="1" sqref="C23" xr:uid="{7029C7F3-2992-48CB-A879-49CEE811A678}">
      <formula1>"1,2,3,4"</formula1>
    </dataValidation>
    <dataValidation type="decimal" allowBlank="1" showInputMessage="1" showErrorMessage="1" sqref="F14" xr:uid="{D1D2A9AA-938A-41BB-A3A3-F284E05CE4B0}">
      <formula1>1.7</formula1>
      <formula2>2.4</formula2>
    </dataValidation>
    <dataValidation type="decimal" allowBlank="1" showInputMessage="1" showErrorMessage="1" sqref="F15" xr:uid="{E3697E5C-41C4-4097-897A-2728B2371763}">
      <formula1>0.75</formula1>
      <formula2>1.4</formula2>
    </dataValidation>
    <dataValidation type="list" allowBlank="1" showInputMessage="1" showErrorMessage="1" sqref="D56" xr:uid="{4B0A56BD-E2F7-4D6A-A238-624D11ADE645}">
      <formula1>"P, L"</formula1>
    </dataValidation>
    <dataValidation type="list" allowBlank="1" showInputMessage="1" showErrorMessage="1" sqref="D35" xr:uid="{02387D89-B5A8-40EF-8797-A8042E0637B6}">
      <formula1>"No,Si"</formula1>
    </dataValidation>
    <dataValidation type="list" allowBlank="1" showDropDown="1" showInputMessage="1" showErrorMessage="1" sqref="L12 O12" xr:uid="{BE8236EA-CFB4-4153-ACE1-73A4C0BDF53E}">
      <formula1>$Z$7:$Z$45</formula1>
    </dataValidation>
    <dataValidation type="list" allowBlank="1" showInputMessage="1" showErrorMessage="1" sqref="G29" xr:uid="{541E4CB7-341C-4DE3-A1EB-0B265CAA4761}">
      <formula1>INDIRECT($C$29)</formula1>
    </dataValidation>
    <dataValidation type="list" allowBlank="1" showInputMessage="1" showErrorMessage="1" sqref="G18" xr:uid="{28158830-2EE2-424D-B8A1-14BC0BCB61E8}">
      <formula1>$AC$6:$AD$6</formula1>
    </dataValidation>
    <dataValidation type="list" allowBlank="1" showInputMessage="1" showErrorMessage="1" sqref="D25" xr:uid="{60A685A0-8835-46AC-88DE-605129DD3DE6}">
      <formula1>"1,2,3"</formula1>
    </dataValidation>
    <dataValidation type="list" allowBlank="1" showInputMessage="1" showErrorMessage="1" sqref="C12:D12" xr:uid="{A7C06F0A-469A-4CB3-9FFE-9AAE68F49C09}">
      <formula1>"Modo experto ON, Modo experto OFF"</formula1>
    </dataValidation>
    <dataValidation type="list" allowBlank="1" showInputMessage="1" showErrorMessage="1" sqref="D32:E32" xr:uid="{E2C68F67-365C-4F1B-87CA-AC25C4795E1D}">
      <formula1>EndClamp_Disponibles</formula1>
    </dataValidation>
    <dataValidation type="list" allowBlank="1" showInputMessage="1" showErrorMessage="1" sqref="D41:D42" xr:uid="{A9326230-6971-4BEC-8215-FC5581FD2AF2}">
      <formula1>"Si, No"</formula1>
    </dataValidation>
    <dataValidation type="decimal" allowBlank="1" showInputMessage="1" showErrorMessage="1" sqref="E35" xr:uid="{259339BE-BABC-4188-8B1F-BD09D27598DA}">
      <formula1>0</formula1>
      <formula2>2.55</formula2>
    </dataValidation>
    <dataValidation type="list" allowBlank="1" showInputMessage="1" showErrorMessage="1" sqref="D37" xr:uid="{A946586C-A652-42FB-BFBE-60F3133EBB04}">
      <formula1>"Recomendación, Máxima distancia"</formula1>
    </dataValidation>
    <dataValidation type="list" allowBlank="1" showInputMessage="1" showErrorMessage="1" sqref="J8:O8" xr:uid="{0DF5050A-31F6-4C2C-BF05-25392153F190}">
      <formula1>Sistemas</formula1>
    </dataValidation>
    <dataValidation type="list" allowBlank="1" showInputMessage="1" showErrorMessage="1" errorTitle="Inclinación" error="Selección fuera del rango permitido de inclinación. Revisar información anexa sobre los rangos permitidos." promptTitle="Ángulos permitidos" prompt="Tilt-Up 1 Fila:   7° - 25°_x000a_Tilt-Up 2 Filas: 7° - 35°_x000a_Tilt-Up 1 Fila Levantado:  0° - 25°_x000a_Tilt-Up 2 Filas Levantado: 0° - 25°_x000a_Simple Tilt: 0°, 8°, 16°, 24°" sqref="L11" xr:uid="{734ABA37-6785-453A-993C-34027E1BC822}">
      <formula1>INDIRECT($J$8)</formula1>
    </dataValidation>
    <dataValidation type="whole" allowBlank="1" showInputMessage="1" showErrorMessage="1" prompt="Habilita el no. de celdas introducido con base en la cantidad de arreglos diferentes." sqref="L14" xr:uid="{85BC1A42-FEC6-4BBD-A776-98DB6866D265}">
      <formula1>0</formula1>
      <formula2>I35</formula2>
    </dataValidation>
    <dataValidation type="list" allowBlank="1" showInputMessage="1" showErrorMessage="1" sqref="C18:E18" xr:uid="{4604255A-11B2-4AD4-B340-E0873F3B3660}">
      <formula1>INDIRECT($E$12)</formula1>
    </dataValidation>
    <dataValidation type="decimal" allowBlank="1" showInputMessage="1" showErrorMessage="1" sqref="C16" xr:uid="{65A50D13-92CA-430D-AE17-9E1696270834}">
      <formula1>0.17</formula1>
      <formula2>0.25</formula2>
    </dataValidation>
    <dataValidation type="whole" allowBlank="1" showInputMessage="1" showErrorMessage="1" errorTitle="Expansión Térmica" error="Debido a la expansión térmica, se_x000a_recomienda dejar una separación de 3 - 5 cm cada 20 mts_x000a_entre los rieles. El espacio máximo permitido entre las_x000a_separaciones no debe exceder los 24.4 mts." sqref="O16:O35 L16:L19 L21:L35" xr:uid="{0F07710B-0AC7-4598-9164-E013A1AB8241}">
      <formula1>1</formula1>
      <formula2>$Q$4</formula2>
    </dataValidation>
    <dataValidation type="list" allowBlank="1" showInputMessage="1" showErrorMessage="1" errorTitle="Inclinación" error="Selección fuera del rango permitido de inclinación. Revisar información anexa sobre los rangos permitidos." promptTitle="Ángulos permitidos" prompt="Tilt-Up 1 Fila:   7° - 25°_x000a_Tilt-Up 2 Filas: 7° - 35°_x000a_Tilt-Up 1 Fila Levantado:  0° - 25°_x000a_Tilt-Up 2 Filas Levantado: 0° - 25°_x000a_Simple Tilt: 0°, 8°, 16°, 24°" sqref="O11" xr:uid="{4DA4F2D8-4A44-415C-A624-A3D38EAB2A92}">
      <formula1>INDIRECT($M$8)</formula1>
    </dataValidation>
    <dataValidation type="list" allowBlank="1" showInputMessage="1" showErrorMessage="1" sqref="O38 L38 L44" xr:uid="{2A54F4CE-4A24-409D-A0E8-D73D01AD685E}">
      <formula1>"Si,No"</formula1>
    </dataValidation>
    <dataValidation type="list" allowBlank="1" showInputMessage="1" showErrorMessage="1" sqref="D34:E34" xr:uid="{FF5ECB35-08D9-433E-88D0-BF2B4221ACB0}">
      <formula1>Anclajes_Disponibles</formula1>
    </dataValidation>
    <dataValidation type="list" allowBlank="1" showInputMessage="1" showErrorMessage="1" sqref="D30:E30 L45 O45" xr:uid="{19C66B30-A633-4B2A-B240-C8D372B3E5AD}">
      <formula1>Rieles_Disponibles</formula1>
    </dataValidation>
    <dataValidation type="list" allowBlank="1" showInputMessage="1" showErrorMessage="1" sqref="D33:E33" xr:uid="{0D59D81D-B6FD-4CF0-A9C4-53CA1F316589}">
      <formula1>MidClamp_Disponibles</formula1>
    </dataValidation>
  </dataValidations>
  <pageMargins left="0.7" right="0.7" top="0.75" bottom="0.75" header="0.3" footer="0.3"/>
  <pageSetup scale="66" orientation="landscape" r:id="rId1"/>
  <drawing r:id="rId2"/>
  <legacyDrawing r:id="rId3"/>
  <extLst>
    <ext xmlns:x14="http://schemas.microsoft.com/office/spreadsheetml/2009/9/main" uri="{CCE6A557-97BC-4b89-ADB6-D9C93CAAB3DF}">
      <x14:dataValidations xmlns:xm="http://schemas.microsoft.com/office/excel/2006/main" xWindow="876" yWindow="465" count="3">
        <x14:dataValidation type="list" allowBlank="1" showInputMessage="1" showErrorMessage="1" xr:uid="{B8F50287-70E9-4780-97CC-21CD793E7073}">
          <x14:formula1>
            <xm:f>Windspeed!$T$6:$U$6</xm:f>
          </x14:formula1>
          <xm:sqref>E12</xm:sqref>
        </x14:dataValidation>
        <x14:dataValidation type="list" allowBlank="1" showDropDown="1" showInputMessage="1" showErrorMessage="1" xr:uid="{A51CDB48-1964-419D-A2F5-7C2C5AEE22F9}">
          <x14:formula1>
            <xm:f>'Dimension Tables'!$B$10:$B$21</xm:f>
          </x14:formula1>
          <xm:sqref>O13</xm:sqref>
        </x14:dataValidation>
        <x14:dataValidation type="list" allowBlank="1" showDropDown="1" showInputMessage="1" showErrorMessage="1" errorTitle="Configuración inválida" error="Esta configuración no está disponible. Favor de seleccionar otra." xr:uid="{F2D18064-9E87-42DC-B72D-B503A849AF46}">
          <x14:formula1>
            <xm:f>'Dimension Tables'!$B$10:$B$21</xm:f>
          </x14:formula1>
          <xm:sqref>L13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E7423-82A2-4443-84AE-E469DB27E2DB}">
  <sheetPr codeName="Sheet4">
    <pageSetUpPr fitToPage="1"/>
  </sheetPr>
  <dimension ref="A1:AJ76"/>
  <sheetViews>
    <sheetView topLeftCell="C35" workbookViewId="0">
      <selection activeCell="C22" sqref="C22"/>
    </sheetView>
  </sheetViews>
  <sheetFormatPr baseColWidth="10" defaultColWidth="9.33203125" defaultRowHeight="14.4"/>
  <cols>
    <col min="1" max="2" width="0" style="362" hidden="1" customWidth="1"/>
    <col min="3" max="3" width="13.5546875" style="362" customWidth="1"/>
    <col min="4" max="4" width="11.33203125" style="362" customWidth="1"/>
    <col min="5" max="5" width="9.33203125" style="362" customWidth="1"/>
    <col min="6" max="6" width="12.6640625" style="362" customWidth="1"/>
    <col min="7" max="7" width="12.33203125" style="362" customWidth="1"/>
    <col min="8" max="8" width="9.33203125" style="362"/>
    <col min="9" max="9" width="10.33203125" style="362" customWidth="1"/>
    <col min="10" max="10" width="21.109375" style="362" bestFit="1" customWidth="1"/>
    <col min="11" max="11" width="13.5546875" style="362" customWidth="1"/>
    <col min="12" max="12" width="11.33203125" style="362" customWidth="1"/>
    <col min="13" max="13" width="9.33203125" style="362" customWidth="1"/>
    <col min="14" max="14" width="12.6640625" style="362" customWidth="1"/>
    <col min="15" max="15" width="12.33203125" style="362" customWidth="1"/>
    <col min="16" max="16" width="9.33203125" style="362" customWidth="1"/>
    <col min="17" max="16384" width="9.33203125" style="362"/>
  </cols>
  <sheetData>
    <row r="1" spans="1:36" ht="15" customHeight="1">
      <c r="C1" s="626" t="s">
        <v>0</v>
      </c>
      <c r="D1" s="626"/>
      <c r="E1" s="626"/>
      <c r="F1" s="626"/>
      <c r="G1" s="626"/>
      <c r="H1" s="626"/>
      <c r="I1" s="626"/>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row>
    <row r="2" spans="1:36">
      <c r="C2" s="626"/>
      <c r="D2" s="626"/>
      <c r="E2" s="626"/>
      <c r="F2" s="626"/>
      <c r="G2" s="626"/>
      <c r="H2" s="626"/>
      <c r="I2" s="626"/>
      <c r="J2" s="390"/>
      <c r="K2" s="390"/>
      <c r="L2" s="390"/>
      <c r="M2" s="390"/>
      <c r="N2" s="390"/>
      <c r="O2" s="390"/>
      <c r="P2" s="390"/>
      <c r="Q2" s="390"/>
      <c r="R2" s="390"/>
      <c r="S2" s="390"/>
      <c r="T2" s="390"/>
      <c r="U2" s="390"/>
      <c r="V2" s="390"/>
      <c r="W2" s="390"/>
      <c r="X2" s="390"/>
      <c r="Y2" s="390"/>
      <c r="Z2" s="390"/>
      <c r="AA2" s="390"/>
      <c r="AB2" s="390"/>
      <c r="AC2" s="390"/>
      <c r="AD2" s="390"/>
      <c r="AE2" s="390"/>
      <c r="AF2" s="390"/>
      <c r="AG2" s="390"/>
      <c r="AH2" s="390"/>
      <c r="AI2" s="390"/>
      <c r="AJ2" s="390"/>
    </row>
    <row r="3" spans="1:36">
      <c r="C3" s="626"/>
      <c r="D3" s="626"/>
      <c r="E3" s="626"/>
      <c r="F3" s="626"/>
      <c r="G3" s="626"/>
      <c r="H3" s="626"/>
      <c r="I3" s="626"/>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row>
    <row r="4" spans="1:36">
      <c r="C4" s="626"/>
      <c r="D4" s="626"/>
      <c r="E4" s="626"/>
      <c r="F4" s="626"/>
      <c r="G4" s="626"/>
      <c r="H4" s="626"/>
      <c r="I4" s="626"/>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row>
    <row r="5" spans="1:36">
      <c r="C5" s="626"/>
      <c r="D5" s="626"/>
      <c r="E5" s="626"/>
      <c r="F5" s="626"/>
      <c r="G5" s="626"/>
      <c r="H5" s="626"/>
      <c r="I5" s="626"/>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row>
    <row r="6" spans="1:36">
      <c r="C6" s="565" t="s">
        <v>601</v>
      </c>
      <c r="D6" s="389"/>
      <c r="E6" s="389"/>
      <c r="F6" s="390"/>
      <c r="G6" s="390"/>
      <c r="N6" s="390"/>
      <c r="O6" s="390"/>
      <c r="P6" s="390"/>
      <c r="Q6" s="390"/>
      <c r="R6" s="390"/>
      <c r="S6" s="390"/>
      <c r="T6" s="390"/>
      <c r="U6" s="390"/>
      <c r="V6" s="390"/>
      <c r="W6" s="390"/>
      <c r="X6" s="390"/>
      <c r="Y6" s="390"/>
      <c r="Z6" s="390"/>
      <c r="AA6" s="390"/>
      <c r="AB6" s="390"/>
      <c r="AC6" s="390"/>
      <c r="AD6" s="390"/>
      <c r="AE6" s="390"/>
      <c r="AF6" s="390"/>
      <c r="AG6" s="390"/>
      <c r="AH6" s="390"/>
      <c r="AI6" s="390"/>
      <c r="AJ6" s="390"/>
    </row>
    <row r="7" spans="1:36">
      <c r="C7" s="628" t="s">
        <v>602</v>
      </c>
      <c r="D7" s="628"/>
      <c r="E7" s="628"/>
      <c r="F7" s="628"/>
      <c r="G7" s="628"/>
      <c r="H7" s="628"/>
      <c r="I7" s="628"/>
      <c r="N7" s="390"/>
      <c r="O7" s="390"/>
      <c r="P7" s="390"/>
      <c r="Q7" s="390"/>
      <c r="R7" s="390"/>
      <c r="S7" s="390"/>
      <c r="T7" s="390"/>
      <c r="U7" s="390"/>
      <c r="V7" s="390"/>
      <c r="W7" s="390"/>
      <c r="X7" s="390"/>
      <c r="Y7" s="390"/>
      <c r="Z7" s="390"/>
      <c r="AA7" s="390"/>
      <c r="AB7" s="390"/>
      <c r="AC7" s="390"/>
      <c r="AD7" s="390"/>
      <c r="AE7" s="390"/>
      <c r="AF7" s="390"/>
      <c r="AG7" s="390"/>
      <c r="AH7" s="390"/>
      <c r="AI7" s="390"/>
      <c r="AJ7" s="390"/>
    </row>
    <row r="8" spans="1:36">
      <c r="A8" s="391"/>
      <c r="B8" s="391"/>
      <c r="C8" s="362" t="s">
        <v>29</v>
      </c>
      <c r="D8" s="627" t="str">
        <f>IF('Data Input'!C8="", "", 'Data Input'!C8)</f>
        <v/>
      </c>
      <c r="E8" s="627"/>
      <c r="F8" s="627"/>
      <c r="G8" s="627"/>
      <c r="H8" s="627"/>
      <c r="I8" s="627"/>
    </row>
    <row r="9" spans="1:36" ht="15.75" customHeight="1">
      <c r="C9" s="362" t="s">
        <v>34</v>
      </c>
      <c r="D9" s="627" t="str">
        <f>IF('Data Input'!C9="", "", 'Data Input'!C9)</f>
        <v/>
      </c>
      <c r="E9" s="627"/>
      <c r="F9" s="627"/>
      <c r="G9" s="627"/>
      <c r="H9" s="627"/>
      <c r="I9" s="627"/>
    </row>
    <row r="10" spans="1:36">
      <c r="C10" s="362" t="s">
        <v>603</v>
      </c>
      <c r="D10" s="627" t="str">
        <f>IF('Data Input'!C10="", "", 'Data Input'!C10)</f>
        <v/>
      </c>
      <c r="E10" s="627"/>
      <c r="F10" s="627"/>
      <c r="G10" s="627"/>
      <c r="H10" s="627"/>
      <c r="I10" s="627"/>
    </row>
    <row r="11" spans="1:36">
      <c r="C11" s="362" t="s">
        <v>604</v>
      </c>
      <c r="D11" s="627" t="str">
        <f>IF('Data Input'!C11="", "", 'Data Input'!C11)</f>
        <v/>
      </c>
      <c r="E11" s="627"/>
      <c r="F11" s="627"/>
      <c r="G11" s="627"/>
      <c r="H11" s="627"/>
      <c r="I11" s="627"/>
    </row>
    <row r="12" spans="1:36">
      <c r="C12" s="389"/>
      <c r="D12" s="389"/>
      <c r="E12" s="389"/>
    </row>
    <row r="13" spans="1:36" ht="15" thickBot="1">
      <c r="A13" s="628" t="s">
        <v>605</v>
      </c>
      <c r="B13" s="628"/>
      <c r="C13" s="628"/>
      <c r="D13" s="628"/>
      <c r="E13" s="628"/>
      <c r="F13" s="628"/>
      <c r="G13" s="628"/>
      <c r="H13" s="628"/>
      <c r="I13"/>
    </row>
    <row r="14" spans="1:36" ht="15" thickBot="1">
      <c r="A14" s="517"/>
      <c r="C14" s="630" t="str">
        <f>+'Data Input'!J8</f>
        <v>Tilt_Up_1_Fila</v>
      </c>
      <c r="D14" s="631"/>
      <c r="E14" s="632"/>
      <c r="F14" s="633" t="str">
        <f>+'Data Input'!M8</f>
        <v>Simple_Tilt</v>
      </c>
      <c r="G14" s="634"/>
      <c r="H14" s="635"/>
    </row>
    <row r="15" spans="1:36">
      <c r="C15" s="414" t="str">
        <f>+'Data Input'!J9</f>
        <v>Filas</v>
      </c>
      <c r="D15" s="415"/>
      <c r="E15" s="416">
        <f>+'Data Input'!L9</f>
        <v>1</v>
      </c>
      <c r="F15" s="414" t="str">
        <f>+'Data Input'!M9</f>
        <v>Filas</v>
      </c>
      <c r="G15" s="415"/>
      <c r="H15" s="416">
        <f>+'Data Input'!O9</f>
        <v>1</v>
      </c>
    </row>
    <row r="16" spans="1:36">
      <c r="C16" s="417" t="str">
        <f>+'Data Input'!J10</f>
        <v>Orientación</v>
      </c>
      <c r="D16" s="418"/>
      <c r="E16" s="514" t="str">
        <f>+'Data Input'!L10</f>
        <v>P</v>
      </c>
      <c r="F16" s="417" t="str">
        <f>+'Data Input'!M10</f>
        <v>Orientación</v>
      </c>
      <c r="G16" s="391"/>
      <c r="H16" s="514" t="str">
        <f>+'Data Input'!N10</f>
        <v>P</v>
      </c>
    </row>
    <row r="17" spans="3:8">
      <c r="C17" s="417" t="str">
        <f>+'Data Input'!J11</f>
        <v>Inclinación</v>
      </c>
      <c r="D17" s="418"/>
      <c r="E17" s="515">
        <f>+'Data Input'!L11</f>
        <v>10</v>
      </c>
      <c r="F17" s="417" t="str">
        <f>+'Data Input'!M11</f>
        <v>Inclinación</v>
      </c>
      <c r="G17" s="419"/>
      <c r="H17" s="515">
        <f>+'Data Input'!N11</f>
        <v>16</v>
      </c>
    </row>
    <row r="18" spans="3:8">
      <c r="C18" s="417" t="str">
        <f>+'Data Input'!J12</f>
        <v>Levantado al frente</v>
      </c>
      <c r="D18" s="418"/>
      <c r="E18" s="516">
        <f>IF(OR(C14="Tilt_Up_2_Filas",C14="Tilt_Up_1_Fila",C14="Simple_Tilt"),0,'Data Input'!L12)</f>
        <v>0</v>
      </c>
      <c r="F18" s="417" t="str">
        <f>+'Data Input'!M12</f>
        <v>Levantado al frente</v>
      </c>
      <c r="G18" s="418"/>
      <c r="H18" s="516">
        <f>IF(OR(F14="Tilt_Up_2_Filas",F14="Tilt_Up_1_Fila",F14="Simple_Tilt"),0,'Data Input'!O12)</f>
        <v>0</v>
      </c>
    </row>
    <row r="19" spans="3:8">
      <c r="C19" s="420" t="str">
        <f>+'Data Input'!J13</f>
        <v>Código</v>
      </c>
      <c r="D19" s="392"/>
      <c r="E19" s="421" t="str">
        <f>+'Data Input'!L13</f>
        <v>1P</v>
      </c>
      <c r="F19" s="420" t="str">
        <f>+'Data Input'!M13</f>
        <v>Código</v>
      </c>
      <c r="G19" s="392"/>
      <c r="H19" s="421" t="str">
        <f>+'Data Input'!O13</f>
        <v>1SP</v>
      </c>
    </row>
    <row r="20" spans="3:8">
      <c r="C20" s="417" t="str">
        <f>+'Data Input'!J14</f>
        <v>Tipos de Arreglos</v>
      </c>
      <c r="D20" s="418"/>
      <c r="E20" s="514">
        <f>+'Data Input'!L14</f>
        <v>0</v>
      </c>
      <c r="F20" s="417" t="str">
        <f>+'Data Input'!M14</f>
        <v>Tipos de Arreglos</v>
      </c>
      <c r="G20" s="418"/>
      <c r="H20" s="514">
        <f>+'Data Input'!O14</f>
        <v>0</v>
      </c>
    </row>
    <row r="21" spans="3:8" ht="15" thickBot="1">
      <c r="C21" s="422" t="s">
        <v>59</v>
      </c>
      <c r="D21" s="423" t="s">
        <v>60</v>
      </c>
      <c r="E21" s="424" t="s">
        <v>61</v>
      </c>
      <c r="F21" s="422" t="s">
        <v>606</v>
      </c>
      <c r="G21" s="423" t="s">
        <v>60</v>
      </c>
      <c r="H21" s="424" t="s">
        <v>61</v>
      </c>
    </row>
    <row r="22" spans="3:8">
      <c r="C22" s="425" t="str">
        <f>IF(OR('Data Input'!J16="",'Data Input'!$L$38="No"), "", 'Data Input'!J16)</f>
        <v/>
      </c>
      <c r="D22" s="518" t="str">
        <f>IF(OR('Data Input'!K16="",'Data Input'!$L$38="No"), "", 'Data Input'!K16)</f>
        <v/>
      </c>
      <c r="E22" s="522" t="str">
        <f>IF(OR('Data Input'!L16="",'Data Input'!$L$38="No"), "", 'Data Input'!L16)</f>
        <v/>
      </c>
      <c r="F22" s="426" t="str">
        <f>IF(OR('Data Input'!M16="",'Data Input'!$O$38="No"), "", 'Data Input'!M16)</f>
        <v/>
      </c>
      <c r="G22" s="518" t="str">
        <f>IF(OR('Data Input'!N16="",'Data Input'!$O$38="No"), "", 'Data Input'!N16)</f>
        <v/>
      </c>
      <c r="H22" s="519" t="str">
        <f>IF(OR('Data Input'!O16="",'Data Input'!$O$38="No"), "", 'Data Input'!O16)</f>
        <v/>
      </c>
    </row>
    <row r="23" spans="3:8">
      <c r="C23" s="427" t="str">
        <f>IF(OR('Data Input'!J17="",'Data Input'!$L$38="No"), "", 'Data Input'!J17)</f>
        <v/>
      </c>
      <c r="D23" s="520" t="str">
        <f>IF(OR('Data Input'!K17="",'Data Input'!$L$38="No"), "", 'Data Input'!K17)</f>
        <v/>
      </c>
      <c r="E23" s="523" t="str">
        <f>IF(OR('Data Input'!L17="",'Data Input'!$L$38="No"), "", 'Data Input'!L17)</f>
        <v/>
      </c>
      <c r="F23" s="428" t="str">
        <f>IF(OR('Data Input'!M17="",'Data Input'!$O$38="No"), "", 'Data Input'!M17)</f>
        <v/>
      </c>
      <c r="G23" s="520" t="str">
        <f>IF(OR('Data Input'!N17="",'Data Input'!$O$38="No"), "", 'Data Input'!N17)</f>
        <v/>
      </c>
      <c r="H23" s="521" t="str">
        <f>IF(OR('Data Input'!O17="",'Data Input'!$O$38="No"), "", 'Data Input'!O17)</f>
        <v/>
      </c>
    </row>
    <row r="24" spans="3:8">
      <c r="C24" s="427" t="str">
        <f>IF(OR('Data Input'!J18="",'Data Input'!$L$38="No"), "", 'Data Input'!J18)</f>
        <v/>
      </c>
      <c r="D24" s="520" t="str">
        <f>IF(OR('Data Input'!K18="",'Data Input'!$L$38="No"), "", 'Data Input'!K18)</f>
        <v/>
      </c>
      <c r="E24" s="523" t="str">
        <f>IF(OR('Data Input'!L18="",'Data Input'!$L$38="No"), "", 'Data Input'!L18)</f>
        <v/>
      </c>
      <c r="F24" s="428" t="str">
        <f>IF(OR('Data Input'!M18="",'Data Input'!$O$38="No"), "", 'Data Input'!M18)</f>
        <v/>
      </c>
      <c r="G24" s="520" t="str">
        <f>IF(OR('Data Input'!N18="",'Data Input'!$O$38="No"), "", 'Data Input'!N18)</f>
        <v/>
      </c>
      <c r="H24" s="521" t="str">
        <f>IF(OR('Data Input'!O18="",'Data Input'!$O$38="No"), "", 'Data Input'!O18)</f>
        <v/>
      </c>
    </row>
    <row r="25" spans="3:8">
      <c r="C25" s="427" t="str">
        <f>IF(OR('Data Input'!J19="",'Data Input'!$L$38="No"), "", 'Data Input'!J19)</f>
        <v/>
      </c>
      <c r="D25" s="520" t="str">
        <f>IF(OR('Data Input'!K19="",'Data Input'!$L$38="No"), "", 'Data Input'!K19)</f>
        <v/>
      </c>
      <c r="E25" s="523" t="str">
        <f>IF(OR('Data Input'!L19="",'Data Input'!$L$38="No"), "", 'Data Input'!L19)</f>
        <v/>
      </c>
      <c r="F25" s="428" t="str">
        <f>IF(OR('Data Input'!M19="",'Data Input'!$O$38="No"), "", 'Data Input'!M19)</f>
        <v/>
      </c>
      <c r="G25" s="520" t="str">
        <f>IF(OR('Data Input'!N19="",'Data Input'!$O$38="No"), "", 'Data Input'!N19)</f>
        <v/>
      </c>
      <c r="H25" s="521" t="str">
        <f>IF(OR('Data Input'!O19="",'Data Input'!$O$38="No"), "", 'Data Input'!O19)</f>
        <v/>
      </c>
    </row>
    <row r="26" spans="3:8">
      <c r="C26" s="427" t="str">
        <f>IF(OR('Data Input'!J20="",'Data Input'!$L$38="No"), "", 'Data Input'!J20)</f>
        <v/>
      </c>
      <c r="D26" s="520" t="str">
        <f>IF(OR('Data Input'!K20="",'Data Input'!$L$38="No"), "", 'Data Input'!K20)</f>
        <v/>
      </c>
      <c r="E26" s="523" t="str">
        <f>IF(OR('Data Input'!L20="",'Data Input'!$L$38="No"), "", 'Data Input'!L20)</f>
        <v/>
      </c>
      <c r="F26" s="428" t="str">
        <f>IF(OR('Data Input'!M20="",'Data Input'!$O$38="No"), "", 'Data Input'!M20)</f>
        <v/>
      </c>
      <c r="G26" s="520" t="str">
        <f>IF(OR('Data Input'!N20="",'Data Input'!$O$38="No"), "", 'Data Input'!N20)</f>
        <v/>
      </c>
      <c r="H26" s="521" t="str">
        <f>IF(OR('Data Input'!O20="",'Data Input'!$O$38="No"), "", 'Data Input'!O20)</f>
        <v/>
      </c>
    </row>
    <row r="27" spans="3:8">
      <c r="C27" s="427" t="str">
        <f>IF(OR('Data Input'!J21="",'Data Input'!$L$38="No"), "", 'Data Input'!J21)</f>
        <v/>
      </c>
      <c r="D27" s="520" t="str">
        <f>IF(OR('Data Input'!K21="",'Data Input'!$L$38="No"), "", 'Data Input'!K21)</f>
        <v/>
      </c>
      <c r="E27" s="523" t="str">
        <f>IF(OR('Data Input'!L21="",'Data Input'!$L$38="No"), "", 'Data Input'!L21)</f>
        <v/>
      </c>
      <c r="F27" s="428" t="str">
        <f>IF(OR('Data Input'!M21="",'Data Input'!$O$38="No"), "", 'Data Input'!M21)</f>
        <v/>
      </c>
      <c r="G27" s="520" t="str">
        <f>IF(OR('Data Input'!N21="",'Data Input'!$O$38="No"), "", 'Data Input'!N21)</f>
        <v/>
      </c>
      <c r="H27" s="521" t="str">
        <f>IF(OR('Data Input'!O21="",'Data Input'!$O$38="No"), "", 'Data Input'!O21)</f>
        <v/>
      </c>
    </row>
    <row r="28" spans="3:8">
      <c r="C28" s="427" t="str">
        <f>IF(OR('Data Input'!J22="",'Data Input'!$L$38="No"), "", 'Data Input'!J22)</f>
        <v/>
      </c>
      <c r="D28" s="520" t="str">
        <f>IF(OR('Data Input'!K22="",'Data Input'!$L$38="No"), "", 'Data Input'!K22)</f>
        <v/>
      </c>
      <c r="E28" s="523" t="str">
        <f>IF(OR('Data Input'!L22="",'Data Input'!$L$38="No"), "", 'Data Input'!L22)</f>
        <v/>
      </c>
      <c r="F28" s="428" t="str">
        <f>IF(OR('Data Input'!M22="",'Data Input'!$O$38="No"), "", 'Data Input'!M22)</f>
        <v/>
      </c>
      <c r="G28" s="520" t="str">
        <f>IF(OR('Data Input'!N22="",'Data Input'!$O$38="No"), "", 'Data Input'!N22)</f>
        <v/>
      </c>
      <c r="H28" s="521" t="str">
        <f>IF(OR('Data Input'!O22="",'Data Input'!$O$38="No"), "", 'Data Input'!O22)</f>
        <v/>
      </c>
    </row>
    <row r="29" spans="3:8">
      <c r="C29" s="427" t="str">
        <f>IF(OR('Data Input'!J23="",'Data Input'!$L$38="No"), "", 'Data Input'!J23)</f>
        <v/>
      </c>
      <c r="D29" s="520" t="str">
        <f>IF(OR('Data Input'!K23="",'Data Input'!$L$38="No"), "", 'Data Input'!K23)</f>
        <v/>
      </c>
      <c r="E29" s="523" t="str">
        <f>IF(OR('Data Input'!L23="",'Data Input'!$L$38="No"), "", 'Data Input'!L23)</f>
        <v/>
      </c>
      <c r="F29" s="428" t="str">
        <f>IF(OR('Data Input'!M23="",'Data Input'!$O$38="No"), "", 'Data Input'!M23)</f>
        <v/>
      </c>
      <c r="G29" s="520" t="str">
        <f>IF(OR('Data Input'!N23="",'Data Input'!$O$38="No"), "", 'Data Input'!N23)</f>
        <v/>
      </c>
      <c r="H29" s="521" t="str">
        <f>IF(OR('Data Input'!O23="",'Data Input'!$O$38="No"), "", 'Data Input'!O23)</f>
        <v/>
      </c>
    </row>
    <row r="30" spans="3:8">
      <c r="C30" s="427" t="str">
        <f>IF(OR('Data Input'!J24="",'Data Input'!$L$38="No"), "", 'Data Input'!J24)</f>
        <v/>
      </c>
      <c r="D30" s="520" t="str">
        <f>IF(OR('Data Input'!K24="",'Data Input'!$L$38="No"), "", 'Data Input'!K24)</f>
        <v/>
      </c>
      <c r="E30" s="523" t="str">
        <f>IF(OR('Data Input'!L24="",'Data Input'!$L$38="No"), "", 'Data Input'!L24)</f>
        <v/>
      </c>
      <c r="F30" s="428" t="str">
        <f>IF(OR('Data Input'!M24="",'Data Input'!$O$38="No"), "", 'Data Input'!M24)</f>
        <v/>
      </c>
      <c r="G30" s="520" t="str">
        <f>IF(OR('Data Input'!N24="",'Data Input'!$O$38="No"), "", 'Data Input'!N24)</f>
        <v/>
      </c>
      <c r="H30" s="521" t="str">
        <f>IF(OR('Data Input'!O24="",'Data Input'!$O$38="No"), "", 'Data Input'!O24)</f>
        <v/>
      </c>
    </row>
    <row r="31" spans="3:8">
      <c r="C31" s="427" t="str">
        <f>IF(OR('Data Input'!J25="",'Data Input'!$L$38="No"), "", 'Data Input'!J25)</f>
        <v/>
      </c>
      <c r="D31" s="520" t="str">
        <f>IF(OR('Data Input'!K25="",'Data Input'!$L$38="No"), "", 'Data Input'!K25)</f>
        <v/>
      </c>
      <c r="E31" s="523" t="str">
        <f>IF(OR('Data Input'!L25="",'Data Input'!$L$38="No"), "", 'Data Input'!L25)</f>
        <v/>
      </c>
      <c r="F31" s="428" t="str">
        <f>IF(OR('Data Input'!M25="",'Data Input'!$O$38="No"), "", 'Data Input'!M25)</f>
        <v/>
      </c>
      <c r="G31" s="520" t="str">
        <f>IF(OR('Data Input'!N25="",'Data Input'!$O$38="No"), "", 'Data Input'!N25)</f>
        <v/>
      </c>
      <c r="H31" s="521" t="str">
        <f>IF(OR('Data Input'!O25="",'Data Input'!$O$38="No"), "", 'Data Input'!O25)</f>
        <v/>
      </c>
    </row>
    <row r="32" spans="3:8">
      <c r="C32" s="427" t="str">
        <f>IF(OR('Data Input'!J26="",'Data Input'!$L$38="No"), "", 'Data Input'!J26)</f>
        <v/>
      </c>
      <c r="D32" s="520" t="str">
        <f>IF(OR('Data Input'!K26="",'Data Input'!$L$38="No"), "", 'Data Input'!K26)</f>
        <v/>
      </c>
      <c r="E32" s="523" t="str">
        <f>IF(OR('Data Input'!L26="",'Data Input'!$L$38="No"), "", 'Data Input'!L26)</f>
        <v/>
      </c>
      <c r="F32" s="428" t="str">
        <f>IF(OR('Data Input'!M26="",'Data Input'!$O$38="No"), "", 'Data Input'!M26)</f>
        <v/>
      </c>
      <c r="G32" s="520" t="str">
        <f>IF(OR('Data Input'!N26="",'Data Input'!$O$38="No"), "", 'Data Input'!N26)</f>
        <v/>
      </c>
      <c r="H32" s="521" t="str">
        <f>IF(OR('Data Input'!O26="",'Data Input'!$O$38="No"), "", 'Data Input'!O26)</f>
        <v/>
      </c>
    </row>
    <row r="33" spans="3:8">
      <c r="C33" s="427" t="str">
        <f>IF(OR('Data Input'!J27="",'Data Input'!$L$38="No"), "", 'Data Input'!J27)</f>
        <v/>
      </c>
      <c r="D33" s="520" t="str">
        <f>IF(OR('Data Input'!K27="",'Data Input'!$L$38="No"), "", 'Data Input'!K27)</f>
        <v/>
      </c>
      <c r="E33" s="523" t="str">
        <f>IF(OR('Data Input'!L27="",'Data Input'!$L$38="No"), "", 'Data Input'!L27)</f>
        <v/>
      </c>
      <c r="F33" s="428" t="str">
        <f>IF(OR('Data Input'!M27="",'Data Input'!$O$38="No"), "", 'Data Input'!M27)</f>
        <v/>
      </c>
      <c r="G33" s="520" t="str">
        <f>IF(OR('Data Input'!N27="",'Data Input'!$O$38="No"), "", 'Data Input'!N27)</f>
        <v/>
      </c>
      <c r="H33" s="521" t="str">
        <f>IF(OR('Data Input'!O27="",'Data Input'!$O$38="No"), "", 'Data Input'!O27)</f>
        <v/>
      </c>
    </row>
    <row r="34" spans="3:8">
      <c r="C34" s="427" t="str">
        <f>IF(OR('Data Input'!J28="",'Data Input'!$L$38="No"), "", 'Data Input'!J28)</f>
        <v/>
      </c>
      <c r="D34" s="520" t="str">
        <f>IF(OR('Data Input'!K28="",'Data Input'!$L$38="No"), "", 'Data Input'!K28)</f>
        <v/>
      </c>
      <c r="E34" s="523" t="str">
        <f>IF(OR('Data Input'!L28="",'Data Input'!$L$38="No"), "", 'Data Input'!L28)</f>
        <v/>
      </c>
      <c r="F34" s="428" t="str">
        <f>IF(OR('Data Input'!M28="",'Data Input'!$O$38="No"), "", 'Data Input'!M28)</f>
        <v/>
      </c>
      <c r="G34" s="520" t="str">
        <f>IF(OR('Data Input'!N28="",'Data Input'!$O$38="No"), "", 'Data Input'!N28)</f>
        <v/>
      </c>
      <c r="H34" s="521" t="str">
        <f>IF(OR('Data Input'!O28="",'Data Input'!$O$38="No"), "", 'Data Input'!O28)</f>
        <v/>
      </c>
    </row>
    <row r="35" spans="3:8">
      <c r="C35" s="427" t="str">
        <f>IF(OR('Data Input'!J29="",'Data Input'!$L$38="No"), "", 'Data Input'!J29)</f>
        <v/>
      </c>
      <c r="D35" s="520" t="str">
        <f>IF(OR('Data Input'!K29="",'Data Input'!$L$38="No"), "", 'Data Input'!K29)</f>
        <v/>
      </c>
      <c r="E35" s="523" t="str">
        <f>IF(OR('Data Input'!L29="",'Data Input'!$L$38="No"), "", 'Data Input'!L29)</f>
        <v/>
      </c>
      <c r="F35" s="428" t="str">
        <f>IF(OR('Data Input'!M29="",'Data Input'!$O$38="No"), "", 'Data Input'!M29)</f>
        <v/>
      </c>
      <c r="G35" s="520" t="str">
        <f>IF(OR('Data Input'!N29="",'Data Input'!$O$38="No"), "", 'Data Input'!N29)</f>
        <v/>
      </c>
      <c r="H35" s="521" t="str">
        <f>IF(OR('Data Input'!O29="",'Data Input'!$O$38="No"), "", 'Data Input'!O29)</f>
        <v/>
      </c>
    </row>
    <row r="36" spans="3:8">
      <c r="C36" s="427" t="str">
        <f>IF(OR('Data Input'!J30="",'Data Input'!$L$38="No"), "", 'Data Input'!J30)</f>
        <v/>
      </c>
      <c r="D36" s="520" t="str">
        <f>IF(OR('Data Input'!K30="",'Data Input'!$L$38="No"), "", 'Data Input'!K30)</f>
        <v/>
      </c>
      <c r="E36" s="523" t="str">
        <f>IF(OR('Data Input'!L30="",'Data Input'!$L$38="No"), "", 'Data Input'!L30)</f>
        <v/>
      </c>
      <c r="F36" s="428" t="str">
        <f>IF(OR('Data Input'!M30="",'Data Input'!$O$38="No"), "", 'Data Input'!M30)</f>
        <v/>
      </c>
      <c r="G36" s="520" t="str">
        <f>IF(OR('Data Input'!N30="",'Data Input'!$O$38="No"), "", 'Data Input'!N30)</f>
        <v/>
      </c>
      <c r="H36" s="521" t="str">
        <f>IF(OR('Data Input'!O30="",'Data Input'!$O$38="No"), "", 'Data Input'!O30)</f>
        <v/>
      </c>
    </row>
    <row r="37" spans="3:8">
      <c r="C37" s="427" t="str">
        <f>IF(OR('Data Input'!J31="",'Data Input'!$L$38="No"), "", 'Data Input'!J31)</f>
        <v/>
      </c>
      <c r="D37" s="520" t="str">
        <f>IF(OR('Data Input'!K31="",'Data Input'!$L$38="No"), "", 'Data Input'!K31)</f>
        <v/>
      </c>
      <c r="E37" s="523" t="str">
        <f>IF(OR('Data Input'!L31="",'Data Input'!$L$38="No"), "", 'Data Input'!L31)</f>
        <v/>
      </c>
      <c r="F37" s="428" t="str">
        <f>IF(OR('Data Input'!M31="",'Data Input'!$O$38="No"), "", 'Data Input'!M31)</f>
        <v/>
      </c>
      <c r="G37" s="520" t="str">
        <f>IF(OR('Data Input'!N31="",'Data Input'!$O$38="No"), "", 'Data Input'!N31)</f>
        <v/>
      </c>
      <c r="H37" s="521" t="str">
        <f>IF(OR('Data Input'!O31="",'Data Input'!$O$38="No"), "", 'Data Input'!O31)</f>
        <v/>
      </c>
    </row>
    <row r="38" spans="3:8">
      <c r="C38" s="427" t="str">
        <f>IF(OR('Data Input'!J32="",'Data Input'!$L$38="No"), "", 'Data Input'!J32)</f>
        <v/>
      </c>
      <c r="D38" s="520" t="str">
        <f>IF(OR('Data Input'!K32="",'Data Input'!$L$38="No"), "", 'Data Input'!K32)</f>
        <v/>
      </c>
      <c r="E38" s="523" t="str">
        <f>IF(OR('Data Input'!L32="",'Data Input'!$L$38="No"), "", 'Data Input'!L32)</f>
        <v/>
      </c>
      <c r="F38" s="428" t="str">
        <f>IF(OR('Data Input'!M32="",'Data Input'!$O$38="No"), "", 'Data Input'!M32)</f>
        <v/>
      </c>
      <c r="G38" s="520" t="str">
        <f>IF(OR('Data Input'!N32="",'Data Input'!$O$38="No"), "", 'Data Input'!N32)</f>
        <v/>
      </c>
      <c r="H38" s="521" t="str">
        <f>IF(OR('Data Input'!O32="",'Data Input'!$O$38="No"), "", 'Data Input'!O32)</f>
        <v/>
      </c>
    </row>
    <row r="39" spans="3:8">
      <c r="C39" s="427" t="str">
        <f>IF(OR('Data Input'!J33="",'Data Input'!$L$38="No"), "", 'Data Input'!J33)</f>
        <v/>
      </c>
      <c r="D39" s="520" t="str">
        <f>IF(OR('Data Input'!K33="",'Data Input'!$L$38="No"), "", 'Data Input'!K33)</f>
        <v/>
      </c>
      <c r="E39" s="523" t="str">
        <f>IF(OR('Data Input'!L33="",'Data Input'!$L$38="No"), "", 'Data Input'!L33)</f>
        <v/>
      </c>
      <c r="F39" s="428" t="str">
        <f>IF(OR('Data Input'!M33="",'Data Input'!$O$38="No"), "", 'Data Input'!M33)</f>
        <v/>
      </c>
      <c r="G39" s="520" t="str">
        <f>IF(OR('Data Input'!N33="",'Data Input'!$O$38="No"), "", 'Data Input'!N33)</f>
        <v/>
      </c>
      <c r="H39" s="521" t="str">
        <f>IF(OR('Data Input'!O33="",'Data Input'!$O$38="No"), "", 'Data Input'!O33)</f>
        <v/>
      </c>
    </row>
    <row r="40" spans="3:8">
      <c r="C40" s="427" t="str">
        <f>IF(OR('Data Input'!J34="",'Data Input'!$L$38="No"), "", 'Data Input'!J34)</f>
        <v/>
      </c>
      <c r="D40" s="520" t="str">
        <f>IF(OR('Data Input'!K34="",'Data Input'!$L$38="No"), "", 'Data Input'!K34)</f>
        <v/>
      </c>
      <c r="E40" s="523" t="str">
        <f>IF(OR('Data Input'!L34="",'Data Input'!$L$38="No"), "", 'Data Input'!L34)</f>
        <v/>
      </c>
      <c r="F40" s="428" t="str">
        <f>IF(OR('Data Input'!M34="",'Data Input'!$O$38="No"), "", 'Data Input'!M34)</f>
        <v/>
      </c>
      <c r="G40" s="520" t="str">
        <f>IF(OR('Data Input'!N34="",'Data Input'!$O$38="No"), "", 'Data Input'!N34)</f>
        <v/>
      </c>
      <c r="H40" s="521" t="str">
        <f>IF(OR('Data Input'!O34="",'Data Input'!$O$38="No"), "", 'Data Input'!O34)</f>
        <v/>
      </c>
    </row>
    <row r="41" spans="3:8">
      <c r="C41" s="427" t="str">
        <f>IF(OR('Data Input'!J35="",'Data Input'!$L$38="No"), "", 'Data Input'!J35)</f>
        <v/>
      </c>
      <c r="D41" s="520" t="str">
        <f>IF(OR('Data Input'!K35="",'Data Input'!$L$38="No"), "", 'Data Input'!K35)</f>
        <v/>
      </c>
      <c r="E41" s="523" t="str">
        <f>IF(OR('Data Input'!L35="",'Data Input'!$L$38="No"), "", 'Data Input'!L35)</f>
        <v/>
      </c>
      <c r="F41" s="428" t="str">
        <f>IF(OR('Data Input'!M35="",'Data Input'!$O$38="No"), "", 'Data Input'!M35)</f>
        <v/>
      </c>
      <c r="G41" s="520" t="str">
        <f>IF(OR('Data Input'!N35="",'Data Input'!$O$38="No"), "", 'Data Input'!N35)</f>
        <v/>
      </c>
      <c r="H41" s="521" t="str">
        <f>IF(OR('Data Input'!O35="",'Data Input'!$O$38="No"), "", 'Data Input'!O35)</f>
        <v/>
      </c>
    </row>
    <row r="42" spans="3:8">
      <c r="D42" s="395" t="str">
        <f>IF('Data Input'!K36="", "", 'Data Input'!K36)</f>
        <v>Cant. de Paneles</v>
      </c>
      <c r="E42" s="373">
        <f>IF(OR('Data Input'!L36="",'Data Input'!$L$38="No"), "", 'Data Input'!L36)</f>
        <v>0</v>
      </c>
      <c r="G42" s="395" t="str">
        <f>IF('Data Input'!N36="", "", 'Data Input'!N36)</f>
        <v>Cant. de Paneles</v>
      </c>
      <c r="H42" s="373">
        <f>IF(OR('Data Input'!O36="",'Data Input'!$O$38="No"), "", 'Data Input'!O36)</f>
        <v>0</v>
      </c>
    </row>
    <row r="43" spans="3:8">
      <c r="G43" s="362" t="str">
        <f>IF('Data Input'!N39="", "", 'Data Input'!N39)</f>
        <v>Total</v>
      </c>
      <c r="H43" s="373">
        <f>IF('Data Input'!O39="", "", 'Data Input'!O39)</f>
        <v>0</v>
      </c>
    </row>
    <row r="44" spans="3:8">
      <c r="C44" s="395" t="s">
        <v>53</v>
      </c>
      <c r="D44" s="623">
        <f>IF('Data Input'!C14="", "", 'Data Input'!C14)</f>
        <v>595</v>
      </c>
      <c r="E44" s="623"/>
      <c r="G44" s="362" t="str">
        <f>+'Data Input'!L39</f>
        <v>Wp Total</v>
      </c>
      <c r="H44" s="429">
        <f>+'Data Input'!M39</f>
        <v>0</v>
      </c>
    </row>
    <row r="45" spans="3:8">
      <c r="C45" s="395" t="s">
        <v>607</v>
      </c>
      <c r="D45" s="395" t="s">
        <v>54</v>
      </c>
      <c r="E45" s="524">
        <f>+'Data Input'!F14</f>
        <v>2.3820000000000001</v>
      </c>
      <c r="F45" s="373" t="s">
        <v>58</v>
      </c>
      <c r="G45" s="524">
        <f>+'Data Input'!F15</f>
        <v>1.1339999999999999</v>
      </c>
      <c r="H45" s="430"/>
    </row>
    <row r="46" spans="3:8">
      <c r="C46" s="395" t="s">
        <v>66</v>
      </c>
      <c r="D46" s="629" t="str">
        <f>IF('Data Input'!C18="", "", 'Data Input'!C18)</f>
        <v>Aguascalientes / Aguascalientes</v>
      </c>
      <c r="E46" s="629"/>
      <c r="F46" s="629"/>
      <c r="G46" s="431">
        <f>+'Data Input'!F19</f>
        <v>140</v>
      </c>
      <c r="H46" s="362" t="s">
        <v>608</v>
      </c>
    </row>
    <row r="47" spans="3:8">
      <c r="C47" s="362" t="str">
        <f>+'Data Input'!B23</f>
        <v>Exp. Terreno</v>
      </c>
      <c r="D47" s="525">
        <f>+'Data Input'!C23</f>
        <v>3</v>
      </c>
    </row>
    <row r="49" spans="1:9">
      <c r="C49" s="628" t="s">
        <v>609</v>
      </c>
      <c r="D49" s="628"/>
      <c r="E49" s="628"/>
      <c r="F49" s="628"/>
      <c r="G49" s="628"/>
      <c r="H49" s="628"/>
      <c r="I49" s="526">
        <v>1.05</v>
      </c>
    </row>
    <row r="50" spans="1:9">
      <c r="C50" s="396" t="s">
        <v>572</v>
      </c>
      <c r="D50" s="624" t="s">
        <v>573</v>
      </c>
      <c r="E50" s="625"/>
      <c r="F50" s="625"/>
      <c r="G50" s="625"/>
      <c r="H50" s="398" t="s">
        <v>600</v>
      </c>
      <c r="I50" s="398" t="s">
        <v>610</v>
      </c>
    </row>
    <row r="51" spans="1:9">
      <c r="C51" s="404">
        <v>4000116</v>
      </c>
      <c r="D51" s="432" t="s">
        <v>611</v>
      </c>
      <c r="E51" s="433"/>
      <c r="F51" s="433"/>
      <c r="G51" s="433"/>
      <c r="H51" s="536">
        <f>SUM(IF('Data Input'!$L$38="Si",IFERROR(+BOM!D13,0),0),IF('Data Input'!$O$38="Si",IFERROR(+BOM!D65,0),0))</f>
        <v>0</v>
      </c>
      <c r="I51" s="536">
        <f t="shared" ref="I51:I57" si="0">IFERROR(ROUNDUP(H51*$I$49,0),"")</f>
        <v>0</v>
      </c>
    </row>
    <row r="52" spans="1:9">
      <c r="A52" s="498"/>
      <c r="B52" s="498"/>
      <c r="C52" s="532">
        <v>4000630</v>
      </c>
      <c r="D52" s="533" t="s">
        <v>179</v>
      </c>
      <c r="E52" s="534"/>
      <c r="F52" s="534"/>
      <c r="G52" s="534"/>
      <c r="H52" s="535">
        <f>SUM(IF('Data Input'!$L$38="Si",IFERROR(+BOM!D14,0),0),IF('Data Input'!$O$38="Si",IFERROR(+BOM!D66,0),0))</f>
        <v>0</v>
      </c>
      <c r="I52" s="535">
        <f t="shared" si="0"/>
        <v>0</v>
      </c>
    </row>
    <row r="53" spans="1:9">
      <c r="C53" s="537" t="s">
        <v>612</v>
      </c>
      <c r="D53" s="527" t="s">
        <v>613</v>
      </c>
      <c r="E53" s="528"/>
      <c r="F53" s="529"/>
      <c r="G53" s="530"/>
      <c r="H53" s="536">
        <f>SUM(IF('Data Input'!$L$38="Si",IFERROR(+BOM!D15,0),0),IF('Data Input'!$O$38="Si",IFERROR(+BOM!D67,0),0))</f>
        <v>0</v>
      </c>
      <c r="I53" s="536">
        <f t="shared" si="0"/>
        <v>0</v>
      </c>
    </row>
    <row r="54" spans="1:9">
      <c r="C54" s="532">
        <f>INDEX(PN!$A$51:$K$64,MATCH('Data Input'!$D$33,PN!$J$51:$J$64,0),1)</f>
        <v>4000135</v>
      </c>
      <c r="D54" s="533" t="str">
        <f>INDEX(PN!$A$51:$K$64,MATCH('Data Input'!$D$33,PN!$J$51:$J$64,0),2)</f>
        <v>K2 Cross Clamp Set, Mill</v>
      </c>
      <c r="E54" s="534"/>
      <c r="F54" s="534"/>
      <c r="G54" s="534"/>
      <c r="H54" s="535">
        <f>SUM(IF('Data Input'!$L$38="Si",IFERROR(+BOM!D16,0),0),IF('Data Input'!$O$38="Si",IFERROR(+BOM!D68,0),0))</f>
        <v>0</v>
      </c>
      <c r="I54" s="535">
        <f t="shared" si="0"/>
        <v>0</v>
      </c>
    </row>
    <row r="55" spans="1:9">
      <c r="A55" s="527"/>
      <c r="B55" s="527"/>
      <c r="C55" s="528">
        <f>INDEX(PN!$A$65:$K$88,MATCH('Data Input'!$D$32,PN!$J$65:$J$88,0),1)</f>
        <v>4000135</v>
      </c>
      <c r="D55" s="529" t="str">
        <f>INDEX(PN!$A$65:$K$88,MATCH('Data Input'!$D$32,PN!$J$65:$J$88,0),2)</f>
        <v>K2 Cross Clamp Set, Mill</v>
      </c>
      <c r="E55" s="530"/>
      <c r="F55" s="530"/>
      <c r="G55" s="530"/>
      <c r="H55" s="531">
        <f>SUM(IF('Data Input'!$L$38="Si",IFERROR(+BOM!D17,0),0),IF('Data Input'!$O$38="Si",IFERROR(+BOM!D69,0),0))</f>
        <v>0</v>
      </c>
      <c r="I55" s="531">
        <f t="shared" si="0"/>
        <v>0</v>
      </c>
    </row>
    <row r="56" spans="1:9">
      <c r="C56" s="532">
        <f>INDEX(PN!$A$2:$K$23,MATCH('Data Input'!$D$30,PN!$J$2:$J$23,0),1)</f>
        <v>4000669</v>
      </c>
      <c r="D56" s="533" t="str">
        <f>INDEX(PN!$A$2:$K$23,MATCH('Data Input'!$D$30,PN!$J$2:$J$23,0),2)</f>
        <v>CrossRail 48-X, 4.70m, Mill</v>
      </c>
      <c r="E56" s="534"/>
      <c r="F56" s="534"/>
      <c r="G56" s="534"/>
      <c r="H56" s="535">
        <f>SUM(IF('Data Input'!$L$38="Si",IFERROR(+BOM!D18,0),0),IF('Data Input'!$O$38="Si",IFERROR(+BOM!D70,0),0))</f>
        <v>0</v>
      </c>
      <c r="I56" s="535">
        <f t="shared" si="0"/>
        <v>0</v>
      </c>
    </row>
    <row r="57" spans="1:9">
      <c r="C57" s="528">
        <v>4000505</v>
      </c>
      <c r="D57" s="529" t="s">
        <v>614</v>
      </c>
      <c r="E57" s="530"/>
      <c r="F57" s="530"/>
      <c r="G57" s="530"/>
      <c r="H57" s="531">
        <f>SUM(IF('Data Input'!$L$38="Si",IFERROR(+BOM!D19,0),0),IF('Data Input'!$O$38="Si",IFERROR(+BOM!D71,0),0))</f>
        <v>0</v>
      </c>
      <c r="I57" s="531">
        <f t="shared" si="0"/>
        <v>0</v>
      </c>
    </row>
    <row r="58" spans="1:9">
      <c r="A58" s="498"/>
      <c r="B58" s="498"/>
      <c r="C58" s="532">
        <f>INDEX(PN!$A$24:$K$28,MATCH('Data Input'!$F$30,PN!$G$24:$G$28,0),1)</f>
        <v>4000385</v>
      </c>
      <c r="D58" s="533" t="str">
        <f>INDEX(PN!$A$24:$K$28,MATCH('Data Input'!$F$30,PN!$G$24:$G$28,0),2)</f>
        <v>RailConn CR 48-X,48-XL Struct Set, Mill</v>
      </c>
      <c r="E58" s="534"/>
      <c r="F58" s="534"/>
      <c r="G58" s="534"/>
      <c r="H58" s="535">
        <f>SUM(IF('Data Input'!$L$38="Si",IFERROR(+BOM!D20,0),0),IF('Data Input'!$O$38="Si",IFERROR(+BOM!D72,0),0))</f>
        <v>0</v>
      </c>
      <c r="I58" s="535">
        <f t="shared" ref="I58:I63" si="1">IFERROR(ROUNDUP(H58*$I$49,0),"")</f>
        <v>0</v>
      </c>
    </row>
    <row r="59" spans="1:9">
      <c r="A59" s="527"/>
      <c r="B59" s="527"/>
      <c r="C59" s="528">
        <f>INDEX(PN!$A$28:$K$34,MATCH('Data Input'!$F$30,PN!$G$28:$G$34,0),1)</f>
        <v>4000431</v>
      </c>
      <c r="D59" s="529" t="str">
        <f>INDEX(PN!$A$28:$K$34,MATCH('Data Input'!$F$30,PN!$G$28:$G$34,0),2)</f>
        <v>CrossRail Flat EndCap, CR 48-X,48-XL</v>
      </c>
      <c r="E59" s="530"/>
      <c r="F59" s="530"/>
      <c r="G59" s="530"/>
      <c r="H59" s="531">
        <f>SUM(IF('Data Input'!$L$38="Si",IFERROR(+BOM!D21,0),0),IF('Data Input'!$O$38="Si",IFERROR(+BOM!D73,0),0))</f>
        <v>0</v>
      </c>
      <c r="I59" s="531">
        <f t="shared" si="1"/>
        <v>0</v>
      </c>
    </row>
    <row r="60" spans="1:9">
      <c r="C60" s="532" t="s">
        <v>274</v>
      </c>
      <c r="D60" s="533" t="s">
        <v>275</v>
      </c>
      <c r="E60" s="534"/>
      <c r="F60" s="534"/>
      <c r="G60" s="534"/>
      <c r="H60" s="535">
        <f>SUM(IF('Data Input'!$L$38="Si",IFERROR(+BOM!D22,0),0),IF('Data Input'!$O$38="Si",IFERROR(+BOM!D74,0),0))</f>
        <v>0</v>
      </c>
      <c r="I60" s="535">
        <f t="shared" si="1"/>
        <v>0</v>
      </c>
    </row>
    <row r="61" spans="1:9">
      <c r="A61" s="527"/>
      <c r="B61" s="527"/>
      <c r="C61" s="528" t="s">
        <v>269</v>
      </c>
      <c r="D61" s="529" t="s">
        <v>615</v>
      </c>
      <c r="E61" s="530"/>
      <c r="F61" s="530"/>
      <c r="G61" s="530"/>
      <c r="H61" s="531">
        <f>SUM(IF('Data Input'!$L$38="Si",IFERROR(+BOM!D23,0),0),IF('Data Input'!$O$38="Si",IFERROR(+BOM!D75,0),0))</f>
        <v>0</v>
      </c>
      <c r="I61" s="531">
        <f t="shared" si="1"/>
        <v>0</v>
      </c>
    </row>
    <row r="62" spans="1:9">
      <c r="A62" s="498"/>
      <c r="B62" s="498"/>
      <c r="C62" s="532" t="str">
        <f>IF('Data Input'!$F$32="(50 mm) ",PN!A88,"-")</f>
        <v>-</v>
      </c>
      <c r="D62" s="533" t="str">
        <f>IF('Data Input'!$F$32="(50 mm) ",PN!B88,"-")</f>
        <v>-</v>
      </c>
      <c r="E62" s="534"/>
      <c r="F62" s="534"/>
      <c r="G62" s="534"/>
      <c r="H62" s="535" t="str">
        <f>IF(D62="-","",H55)</f>
        <v/>
      </c>
      <c r="I62" s="535" t="str">
        <f t="shared" si="1"/>
        <v/>
      </c>
    </row>
    <row r="63" spans="1:9">
      <c r="A63" s="527"/>
      <c r="B63" s="527"/>
      <c r="C63" s="528" t="str">
        <f>INDEX(PN!$A$35:$K$50,MATCH('Data Input'!$D$34,PN!$J$35:$J$50,0),1)</f>
        <v>-</v>
      </c>
      <c r="D63" s="529" t="str">
        <f>INDEX(PN!$A$35:$K$50,MATCH('Data Input'!$D$34,PN!$J$35:$J$50,0),2)</f>
        <v>-</v>
      </c>
      <c r="E63" s="530"/>
      <c r="F63" s="530"/>
      <c r="G63" s="530"/>
      <c r="H63" s="531" t="str">
        <f>IF(D63="-","",H52)</f>
        <v/>
      </c>
      <c r="I63" s="531" t="str">
        <f t="shared" si="1"/>
        <v/>
      </c>
    </row>
    <row r="64" spans="1:9" ht="15" customHeight="1">
      <c r="C64" s="434"/>
      <c r="D64" s="434"/>
      <c r="E64" s="434"/>
      <c r="F64" s="434"/>
      <c r="G64" s="434"/>
      <c r="H64" s="434"/>
      <c r="I64" s="434"/>
    </row>
    <row r="65" spans="3:9">
      <c r="C65" s="434"/>
      <c r="D65" s="434"/>
      <c r="E65" s="434"/>
      <c r="F65" s="434"/>
      <c r="G65" s="434"/>
      <c r="H65" s="434"/>
      <c r="I65" s="434"/>
    </row>
    <row r="66" spans="3:9">
      <c r="C66" s="434"/>
      <c r="D66" s="434"/>
      <c r="E66" s="434"/>
      <c r="F66" s="434"/>
      <c r="G66" s="434"/>
      <c r="H66" s="434"/>
      <c r="I66" s="434"/>
    </row>
    <row r="67" spans="3:9">
      <c r="C67" s="434"/>
      <c r="D67" s="434"/>
      <c r="E67" s="434"/>
      <c r="F67" s="434"/>
      <c r="G67" s="434"/>
      <c r="H67" s="434"/>
      <c r="I67" s="434"/>
    </row>
    <row r="68" spans="3:9">
      <c r="C68" s="434"/>
      <c r="D68" s="434"/>
      <c r="E68" s="434"/>
      <c r="F68" s="434"/>
      <c r="G68" s="434"/>
      <c r="H68" s="434"/>
      <c r="I68" s="434"/>
    </row>
    <row r="69" spans="3:9">
      <c r="C69" s="434"/>
      <c r="D69" s="434"/>
      <c r="E69" s="434"/>
      <c r="F69" s="434"/>
      <c r="G69" s="434"/>
      <c r="H69" s="434"/>
      <c r="I69" s="434"/>
    </row>
    <row r="70" spans="3:9">
      <c r="C70" s="434"/>
      <c r="D70" s="434"/>
      <c r="E70" s="434"/>
      <c r="F70" s="434"/>
      <c r="G70" s="434"/>
      <c r="H70" s="434"/>
      <c r="I70" s="434"/>
    </row>
    <row r="71" spans="3:9">
      <c r="C71" s="434"/>
      <c r="D71" s="434"/>
      <c r="E71" s="434"/>
      <c r="F71" s="434"/>
      <c r="G71" s="434"/>
      <c r="H71" s="434"/>
      <c r="I71" s="434"/>
    </row>
    <row r="72" spans="3:9">
      <c r="C72" s="434"/>
      <c r="D72" s="434"/>
      <c r="E72" s="434"/>
      <c r="F72" s="434"/>
      <c r="G72" s="434"/>
      <c r="H72" s="434"/>
      <c r="I72" s="434"/>
    </row>
    <row r="73" spans="3:9">
      <c r="C73" s="434"/>
      <c r="D73" s="434"/>
      <c r="E73" s="434"/>
      <c r="F73" s="434"/>
      <c r="G73" s="434"/>
      <c r="H73" s="434"/>
      <c r="I73" s="434"/>
    </row>
    <row r="74" spans="3:9">
      <c r="C74" s="434"/>
      <c r="D74" s="434"/>
      <c r="E74" s="434"/>
      <c r="F74" s="434"/>
      <c r="G74" s="434"/>
      <c r="H74" s="434"/>
      <c r="I74" s="434"/>
    </row>
    <row r="75" spans="3:9">
      <c r="C75" s="434"/>
      <c r="D75" s="434"/>
      <c r="E75" s="434"/>
      <c r="F75" s="434"/>
      <c r="G75" s="434"/>
      <c r="H75" s="434"/>
      <c r="I75" s="434"/>
    </row>
    <row r="76" spans="3:9">
      <c r="C76" s="434"/>
      <c r="D76" s="434"/>
      <c r="E76" s="434"/>
      <c r="F76" s="434"/>
      <c r="G76" s="434"/>
      <c r="H76" s="434"/>
      <c r="I76" s="434"/>
    </row>
  </sheetData>
  <sheetProtection algorithmName="SHA-512" hashValue="+wVZLwTc03KKkb+LpGA938mSPsBM6M4dPcscwy+4EZCGm+/bvbkDmNmG2taOYShnO6kmFBnfiNxBJLm21s1WnA==" saltValue="NdxyVkAcrq4ezCGEixZc5A==" spinCount="100000" sheet="1" objects="1" scenarios="1" formatRows="0"/>
  <mergeCells count="13">
    <mergeCell ref="D44:E44"/>
    <mergeCell ref="D50:G50"/>
    <mergeCell ref="C1:I5"/>
    <mergeCell ref="D8:I8"/>
    <mergeCell ref="D9:I9"/>
    <mergeCell ref="D10:I10"/>
    <mergeCell ref="D11:I11"/>
    <mergeCell ref="C7:I7"/>
    <mergeCell ref="D46:F46"/>
    <mergeCell ref="C14:E14"/>
    <mergeCell ref="F14:H14"/>
    <mergeCell ref="C49:H49"/>
    <mergeCell ref="A13:H13"/>
  </mergeCells>
  <conditionalFormatting sqref="C18:E18">
    <cfRule type="expression" dxfId="882" priority="18">
      <formula>$J$8&lt;&gt;$AJ$12</formula>
    </cfRule>
  </conditionalFormatting>
  <conditionalFormatting sqref="D22:E41 G22:H41">
    <cfRule type="cellIs" dxfId="881" priority="34" operator="equal">
      <formula>0</formula>
    </cfRule>
  </conditionalFormatting>
  <conditionalFormatting sqref="F18:G18">
    <cfRule type="expression" dxfId="878" priority="17">
      <formula>$M$8&lt;&gt;$AJ$12</formula>
    </cfRule>
  </conditionalFormatting>
  <conditionalFormatting sqref="G16">
    <cfRule type="expression" dxfId="877" priority="16">
      <formula>$D$35="Si"</formula>
    </cfRule>
  </conditionalFormatting>
  <conditionalFormatting sqref="G17">
    <cfRule type="expression" dxfId="876" priority="13">
      <formula>$D$34="Si"</formula>
    </cfRule>
  </conditionalFormatting>
  <conditionalFormatting sqref="H16">
    <cfRule type="expression" dxfId="875" priority="15">
      <formula>$D$35="Si"</formula>
    </cfRule>
  </conditionalFormatting>
  <conditionalFormatting sqref="H17">
    <cfRule type="expression" dxfId="874" priority="14">
      <formula>$D$34="Si"</formula>
    </cfRule>
  </conditionalFormatting>
  <conditionalFormatting sqref="H18">
    <cfRule type="expression" dxfId="873" priority="11">
      <formula>$J$8&lt;&gt;$AJ$12</formula>
    </cfRule>
  </conditionalFormatting>
  <dataValidations count="1">
    <dataValidation type="list" allowBlank="1" showInputMessage="1" showErrorMessage="1" sqref="I49" xr:uid="{591F33C3-D2BD-4D8D-A79A-F903A9D92EBC}">
      <formula1>"1.03,1.05,1.10,1.15"</formula1>
    </dataValidation>
  </dataValidations>
  <printOptions horizontalCentered="1"/>
  <pageMargins left="0.70866141732283472" right="0.70866141732283472" top="0.15748031496062992" bottom="0.15748031496062992" header="0.31496062992125984" footer="0.31496062992125984"/>
  <pageSetup paperSize="9" scale="73" orientation="portrait" r:id="rId1"/>
  <rowBreaks count="1" manualBreakCount="1">
    <brk id="47" min="2" max="8" man="1"/>
  </rowBreaks>
  <drawing r:id="rId2"/>
  <extLst>
    <ext xmlns:x14="http://schemas.microsoft.com/office/spreadsheetml/2009/9/main" uri="{78C0D931-6437-407d-A8EE-F0AAD7539E65}">
      <x14:conditionalFormattings>
        <x14:conditionalFormatting xmlns:xm="http://schemas.microsoft.com/office/excel/2006/main">
          <x14:cfRule type="expression" priority="3" id="{8F2002DA-1A7E-4A0F-B157-64E43190F13E}">
            <xm:f>'Data Input'!$L$9=2</xm:f>
            <x14:dxf>
              <numFmt numFmtId="196" formatCode="[$2 x ]0"/>
            </x14:dxf>
          </x14:cfRule>
          <x14:cfRule type="expression" priority="4" id="{0737422E-7876-484B-A5B6-EF44E58BC067}">
            <xm:f>'Data Input'!$L$9=1</xm:f>
            <x14:dxf>
              <numFmt numFmtId="195" formatCode="[$1 x ]0"/>
            </x14:dxf>
          </x14:cfRule>
          <xm:sqref>E22:E41</xm:sqref>
        </x14:conditionalFormatting>
        <x14:conditionalFormatting xmlns:xm="http://schemas.microsoft.com/office/excel/2006/main">
          <x14:cfRule type="expression" priority="1" id="{F9BBC8FF-5C3C-4220-916F-825A08CBB3E5}">
            <xm:f>'Data Input'!$O$9=2</xm:f>
            <x14:dxf>
              <numFmt numFmtId="196" formatCode="[$2 x ]0"/>
            </x14:dxf>
          </x14:cfRule>
          <x14:cfRule type="expression" priority="2" id="{D5156884-E9C7-49F8-92AB-4DAB6896E6F4}">
            <xm:f>'Data Input'!$O$9=1</xm:f>
            <x14:dxf>
              <numFmt numFmtId="195" formatCode="[$1 x ]0"/>
            </x14:dxf>
          </x14:cfRule>
          <xm:sqref>H22:H41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EC1E9-116C-4A99-A390-A93E62065A91}">
  <sheetPr codeName="Sheet6">
    <pageSetUpPr fitToPage="1"/>
  </sheetPr>
  <dimension ref="A1:Y50"/>
  <sheetViews>
    <sheetView topLeftCell="B1" workbookViewId="0">
      <selection activeCell="B1" sqref="B1"/>
    </sheetView>
  </sheetViews>
  <sheetFormatPr baseColWidth="10" defaultColWidth="8.88671875" defaultRowHeight="14.4"/>
  <cols>
    <col min="1" max="1" width="9.33203125" style="362" hidden="1" customWidth="1"/>
    <col min="2" max="2" width="10.33203125" style="362" bestFit="1" customWidth="1"/>
    <col min="3" max="3" width="43.44140625" style="362" bestFit="1" customWidth="1"/>
    <col min="4" max="4" width="16" style="362" customWidth="1"/>
    <col min="5" max="5" width="14.5546875" style="362" bestFit="1" customWidth="1"/>
    <col min="6" max="6" width="11.44140625" style="362" bestFit="1" customWidth="1"/>
    <col min="7" max="7" width="12.33203125" style="362" bestFit="1" customWidth="1"/>
    <col min="8" max="17" width="11.44140625" style="362" bestFit="1" customWidth="1"/>
    <col min="18" max="18" width="12.33203125" style="362" bestFit="1" customWidth="1"/>
    <col min="19" max="19" width="11.6640625" style="362" bestFit="1" customWidth="1"/>
    <col min="20" max="20" width="11.6640625" style="362" customWidth="1"/>
    <col min="21" max="16384" width="8.88671875" style="362"/>
  </cols>
  <sheetData>
    <row r="1" spans="1:25" ht="15" customHeight="1">
      <c r="B1" s="636" t="s">
        <v>0</v>
      </c>
      <c r="C1" s="636"/>
      <c r="D1" s="636"/>
      <c r="E1" s="636"/>
      <c r="F1" s="636"/>
      <c r="G1" s="636"/>
      <c r="H1" s="636"/>
      <c r="I1" s="636"/>
      <c r="J1" s="636"/>
      <c r="K1" s="636"/>
      <c r="L1" s="636"/>
      <c r="M1" s="636"/>
      <c r="N1" s="636"/>
      <c r="O1" s="636"/>
      <c r="P1" s="636"/>
      <c r="Q1" s="636"/>
      <c r="R1" s="636"/>
      <c r="S1" s="636"/>
      <c r="T1" s="636"/>
      <c r="U1" s="636"/>
      <c r="V1" s="636"/>
      <c r="W1" s="636"/>
      <c r="X1" s="636"/>
      <c r="Y1" s="636"/>
    </row>
    <row r="2" spans="1:25" ht="15" customHeight="1">
      <c r="B2" s="636"/>
      <c r="C2" s="636"/>
      <c r="D2" s="636"/>
      <c r="E2" s="636"/>
      <c r="F2" s="636"/>
      <c r="G2" s="636"/>
      <c r="H2" s="636"/>
      <c r="I2" s="636"/>
      <c r="J2" s="636"/>
      <c r="K2" s="636"/>
      <c r="L2" s="636"/>
      <c r="M2" s="636"/>
      <c r="N2" s="636"/>
      <c r="O2" s="636"/>
      <c r="P2" s="636"/>
      <c r="Q2" s="636"/>
      <c r="R2" s="636"/>
      <c r="S2" s="636"/>
      <c r="T2" s="636"/>
      <c r="U2" s="636"/>
      <c r="V2" s="636"/>
      <c r="W2" s="636"/>
      <c r="X2" s="636"/>
      <c r="Y2" s="636"/>
    </row>
    <row r="3" spans="1:25" ht="15" customHeight="1">
      <c r="B3" s="636"/>
      <c r="C3" s="636"/>
      <c r="D3" s="636"/>
      <c r="E3" s="636"/>
      <c r="F3" s="636"/>
      <c r="G3" s="636"/>
      <c r="H3" s="636"/>
      <c r="I3" s="636"/>
      <c r="J3" s="636"/>
      <c r="K3" s="636"/>
      <c r="L3" s="636"/>
      <c r="M3" s="636"/>
      <c r="N3" s="636"/>
      <c r="O3" s="636"/>
      <c r="P3" s="636"/>
      <c r="Q3" s="636"/>
      <c r="R3" s="636"/>
      <c r="S3" s="636"/>
      <c r="T3" s="636"/>
      <c r="U3" s="636"/>
      <c r="V3" s="636"/>
      <c r="W3" s="636"/>
      <c r="X3" s="636"/>
      <c r="Y3" s="636"/>
    </row>
    <row r="4" spans="1:25" ht="15" customHeight="1">
      <c r="B4" s="636"/>
      <c r="C4" s="636"/>
      <c r="D4" s="636"/>
      <c r="E4" s="636"/>
      <c r="F4" s="636"/>
      <c r="G4" s="636"/>
      <c r="H4" s="636"/>
      <c r="I4" s="636"/>
      <c r="J4" s="636"/>
      <c r="K4" s="636"/>
      <c r="L4" s="636"/>
      <c r="M4" s="636"/>
      <c r="N4" s="636"/>
      <c r="O4" s="636"/>
      <c r="P4" s="636"/>
      <c r="Q4" s="636"/>
      <c r="R4" s="636"/>
      <c r="S4" s="636"/>
      <c r="T4" s="636"/>
      <c r="U4" s="636"/>
      <c r="V4" s="636"/>
      <c r="W4" s="636"/>
      <c r="X4" s="636"/>
      <c r="Y4" s="636"/>
    </row>
    <row r="5" spans="1:25" ht="15" customHeight="1">
      <c r="B5" s="636"/>
      <c r="C5" s="636"/>
      <c r="D5" s="636"/>
      <c r="E5" s="636"/>
      <c r="F5" s="636"/>
      <c r="G5" s="636"/>
      <c r="H5" s="636"/>
      <c r="I5" s="636"/>
      <c r="J5" s="636"/>
      <c r="K5" s="636"/>
      <c r="L5" s="636"/>
      <c r="M5" s="636"/>
      <c r="N5" s="636"/>
      <c r="O5" s="636"/>
      <c r="P5" s="636"/>
      <c r="Q5" s="636"/>
      <c r="R5" s="636"/>
      <c r="S5" s="636"/>
      <c r="T5" s="636"/>
      <c r="U5" s="636"/>
      <c r="V5" s="636"/>
      <c r="W5" s="636"/>
      <c r="X5" s="636"/>
      <c r="Y5" s="636"/>
    </row>
    <row r="6" spans="1:25">
      <c r="B6" s="389"/>
      <c r="C6" s="389"/>
      <c r="D6" s="389"/>
      <c r="E6" s="389"/>
      <c r="F6" s="389"/>
      <c r="G6" s="389"/>
      <c r="H6" s="389"/>
      <c r="I6" s="389"/>
      <c r="J6" s="389"/>
      <c r="K6" s="389"/>
      <c r="L6" s="389"/>
      <c r="M6" s="389"/>
      <c r="N6" s="389"/>
      <c r="O6" s="389"/>
      <c r="P6" s="389"/>
      <c r="Q6" s="389"/>
      <c r="R6" s="389"/>
      <c r="S6" s="389"/>
      <c r="T6" s="389"/>
      <c r="U6" s="390"/>
    </row>
    <row r="7" spans="1:25">
      <c r="B7" s="389"/>
      <c r="C7" s="389"/>
      <c r="D7" s="389"/>
      <c r="E7" s="389"/>
      <c r="F7" s="389"/>
      <c r="G7" s="389"/>
      <c r="H7" s="389"/>
      <c r="I7" s="389"/>
      <c r="J7" s="389"/>
      <c r="K7" s="389"/>
      <c r="L7" s="389"/>
      <c r="M7" s="389"/>
      <c r="N7" s="389"/>
      <c r="O7" s="389"/>
      <c r="P7" s="389"/>
      <c r="Q7" s="389"/>
      <c r="R7" s="389"/>
      <c r="S7" s="389"/>
      <c r="T7" s="389"/>
      <c r="U7" s="390"/>
    </row>
    <row r="8" spans="1:25" ht="21">
      <c r="B8" s="391">
        <f>+'Data Input'!C14</f>
        <v>595</v>
      </c>
      <c r="C8" s="392" t="s">
        <v>616</v>
      </c>
      <c r="D8" s="601" t="str">
        <f>CONCATENATE( "ARREGLOS ", UPPER(VLOOKUP('Dimension Tables'!$B$6,'Dimension Tables'!$B$10:$AU$23,35,FALSE)))</f>
        <v>ARREGLOS TILT UP 1 FILA PORTRAIT</v>
      </c>
      <c r="E8" s="601"/>
      <c r="F8" s="601"/>
      <c r="G8" s="601"/>
      <c r="H8" s="601"/>
      <c r="I8" s="601"/>
      <c r="J8" s="601"/>
      <c r="K8" s="601"/>
      <c r="L8" s="601"/>
      <c r="M8" s="601"/>
      <c r="N8" s="601"/>
      <c r="O8" s="601"/>
      <c r="P8" s="601"/>
      <c r="Q8" s="601"/>
      <c r="R8" s="601"/>
      <c r="S8" s="601"/>
      <c r="T8" s="601"/>
      <c r="U8" s="601"/>
      <c r="V8" s="601"/>
      <c r="W8" s="601"/>
      <c r="X8" s="601"/>
      <c r="Y8" s="601"/>
    </row>
    <row r="9" spans="1:25">
      <c r="E9" s="393"/>
      <c r="F9" s="373">
        <v>1</v>
      </c>
      <c r="G9" s="373">
        <v>2</v>
      </c>
      <c r="H9" s="373">
        <v>3</v>
      </c>
      <c r="I9" s="373">
        <v>4</v>
      </c>
      <c r="J9" s="373">
        <v>5</v>
      </c>
      <c r="K9" s="373">
        <v>6</v>
      </c>
      <c r="L9" s="373">
        <v>7</v>
      </c>
      <c r="M9" s="373">
        <v>8</v>
      </c>
      <c r="N9" s="373">
        <v>9</v>
      </c>
      <c r="O9" s="373">
        <v>10</v>
      </c>
      <c r="P9" s="373">
        <v>11</v>
      </c>
      <c r="Q9" s="373">
        <v>12</v>
      </c>
      <c r="R9" s="373">
        <v>13</v>
      </c>
      <c r="S9" s="373">
        <v>14</v>
      </c>
      <c r="T9" s="373">
        <v>15</v>
      </c>
      <c r="U9" s="373">
        <v>16</v>
      </c>
      <c r="V9" s="373">
        <v>17</v>
      </c>
      <c r="W9" s="373">
        <v>18</v>
      </c>
      <c r="X9" s="373">
        <v>19</v>
      </c>
      <c r="Y9" s="373">
        <v>20</v>
      </c>
    </row>
    <row r="10" spans="1:25">
      <c r="E10" s="394" t="s">
        <v>617</v>
      </c>
      <c r="F10" s="373" t="str">
        <f>+BOM!F10</f>
        <v/>
      </c>
      <c r="G10" s="373" t="str">
        <f>+BOM!G10</f>
        <v/>
      </c>
      <c r="H10" s="373" t="str">
        <f>+BOM!H10</f>
        <v/>
      </c>
      <c r="I10" s="373" t="str">
        <f>+BOM!I10</f>
        <v/>
      </c>
      <c r="J10" s="373" t="str">
        <f>+BOM!J10</f>
        <v/>
      </c>
      <c r="K10" s="373" t="str">
        <f>+BOM!K10</f>
        <v/>
      </c>
      <c r="L10" s="373" t="str">
        <f>+BOM!L10</f>
        <v/>
      </c>
      <c r="M10" s="373" t="str">
        <f>+BOM!M10</f>
        <v/>
      </c>
      <c r="N10" s="373" t="str">
        <f>+BOM!N10</f>
        <v/>
      </c>
      <c r="O10" s="373" t="str">
        <f>+BOM!O10</f>
        <v/>
      </c>
      <c r="P10" s="373" t="str">
        <f>+BOM!P10</f>
        <v/>
      </c>
      <c r="Q10" s="373" t="str">
        <f>+BOM!Q10</f>
        <v/>
      </c>
      <c r="R10" s="373" t="str">
        <f>+BOM!R10</f>
        <v/>
      </c>
      <c r="S10" s="373" t="str">
        <f>+BOM!S10</f>
        <v/>
      </c>
      <c r="T10" s="373" t="str">
        <f>+BOM!T10</f>
        <v/>
      </c>
      <c r="U10" s="373" t="str">
        <f>+BOM!U10</f>
        <v/>
      </c>
      <c r="V10" s="373" t="str">
        <f>+BOM!V10</f>
        <v/>
      </c>
      <c r="W10" s="373" t="str">
        <f>+BOM!W10</f>
        <v/>
      </c>
      <c r="X10" s="373" t="str">
        <f>+BOM!X10</f>
        <v/>
      </c>
      <c r="Y10" s="373" t="str">
        <f>+BOM!Y10</f>
        <v/>
      </c>
    </row>
    <row r="11" spans="1:25">
      <c r="D11" s="395"/>
      <c r="E11" s="395" t="s">
        <v>618</v>
      </c>
      <c r="F11" s="373" t="str">
        <f>+BOM!F11</f>
        <v/>
      </c>
      <c r="G11" s="373" t="str">
        <f>+BOM!G11</f>
        <v/>
      </c>
      <c r="H11" s="373" t="str">
        <f>+BOM!H11</f>
        <v/>
      </c>
      <c r="I11" s="373" t="str">
        <f>+BOM!I11</f>
        <v/>
      </c>
      <c r="J11" s="373" t="str">
        <f>+BOM!J11</f>
        <v/>
      </c>
      <c r="K11" s="373" t="str">
        <f>+BOM!K11</f>
        <v/>
      </c>
      <c r="L11" s="373" t="str">
        <f>+BOM!L11</f>
        <v/>
      </c>
      <c r="M11" s="373" t="str">
        <f>+BOM!M11</f>
        <v/>
      </c>
      <c r="N11" s="373" t="str">
        <f>+BOM!N11</f>
        <v/>
      </c>
      <c r="O11" s="373" t="str">
        <f>+BOM!O11</f>
        <v/>
      </c>
      <c r="P11" s="373" t="str">
        <f>+BOM!P11</f>
        <v/>
      </c>
      <c r="Q11" s="373" t="str">
        <f>+BOM!Q11</f>
        <v/>
      </c>
      <c r="R11" s="373" t="str">
        <f>+BOM!R11</f>
        <v/>
      </c>
      <c r="S11" s="373" t="str">
        <f>+BOM!S11</f>
        <v/>
      </c>
      <c r="T11" s="373" t="str">
        <f>+BOM!T11</f>
        <v/>
      </c>
      <c r="U11" s="373" t="str">
        <f>+BOM!U11</f>
        <v/>
      </c>
      <c r="V11" s="373" t="str">
        <f>+BOM!V11</f>
        <v/>
      </c>
      <c r="W11" s="373" t="str">
        <f>+BOM!W11</f>
        <v/>
      </c>
      <c r="X11" s="373" t="str">
        <f>+BOM!X11</f>
        <v/>
      </c>
      <c r="Y11" s="373" t="str">
        <f>+BOM!Y11</f>
        <v/>
      </c>
    </row>
    <row r="12" spans="1:25">
      <c r="B12" s="396" t="s">
        <v>572</v>
      </c>
      <c r="C12" s="397" t="s">
        <v>573</v>
      </c>
      <c r="D12" s="398" t="s">
        <v>600</v>
      </c>
      <c r="E12" s="399" t="s">
        <v>619</v>
      </c>
    </row>
    <row r="13" spans="1:25">
      <c r="B13" s="539">
        <f>+BOM!B13</f>
        <v>4000116</v>
      </c>
      <c r="C13" s="540" t="str">
        <f>+BOM!C13</f>
        <v>Simple Tilt Knee, Set</v>
      </c>
      <c r="D13" s="541">
        <f>IFERROR($E13*BOM!D13,"")</f>
        <v>0</v>
      </c>
      <c r="E13" s="400"/>
      <c r="F13" s="401" t="str">
        <f>IFERROR($E13*BOM!F13,"")</f>
        <v/>
      </c>
      <c r="G13" s="401" t="str">
        <f>IFERROR($E13*BOM!G13,"")</f>
        <v/>
      </c>
      <c r="H13" s="401" t="str">
        <f>IFERROR($E13*BOM!H13,"")</f>
        <v/>
      </c>
      <c r="I13" s="401" t="str">
        <f>IFERROR($E13*BOM!I13,"")</f>
        <v/>
      </c>
      <c r="J13" s="401" t="str">
        <f>IFERROR($E13*BOM!J13,"")</f>
        <v/>
      </c>
      <c r="K13" s="401" t="str">
        <f>IFERROR($E13*BOM!K13,"")</f>
        <v/>
      </c>
      <c r="L13" s="401" t="str">
        <f>IFERROR($E13*BOM!L13,"")</f>
        <v/>
      </c>
      <c r="M13" s="401" t="str">
        <f>IFERROR($E13*BOM!M13,"")</f>
        <v/>
      </c>
      <c r="N13" s="401" t="str">
        <f>IFERROR($E13*BOM!N13,"")</f>
        <v/>
      </c>
      <c r="O13" s="401" t="str">
        <f>IFERROR($E13*BOM!O13,"")</f>
        <v/>
      </c>
      <c r="P13" s="401" t="str">
        <f>IFERROR($E13*BOM!P13,"")</f>
        <v/>
      </c>
      <c r="Q13" s="401" t="str">
        <f>IFERROR($E13*BOM!Q13,"")</f>
        <v/>
      </c>
      <c r="R13" s="401" t="str">
        <f>IFERROR($E13*BOM!R13,"")</f>
        <v/>
      </c>
      <c r="S13" s="401" t="str">
        <f>IFERROR($E13*BOM!S13,"")</f>
        <v/>
      </c>
      <c r="T13" s="401" t="str">
        <f>IFERROR($E13*BOM!T13,"")</f>
        <v/>
      </c>
      <c r="U13" s="401" t="str">
        <f>IFERROR($E13*BOM!U13,"")</f>
        <v/>
      </c>
      <c r="V13" s="401" t="str">
        <f>IFERROR($E13*BOM!V13,"")</f>
        <v/>
      </c>
      <c r="W13" s="401" t="str">
        <f>IFERROR($E13*BOM!W13,"")</f>
        <v/>
      </c>
      <c r="X13" s="401" t="str">
        <f>IFERROR($E13*BOM!X13,"")</f>
        <v/>
      </c>
      <c r="Y13" s="401" t="str">
        <f>IFERROR($E13*BOM!Y13,"")</f>
        <v/>
      </c>
    </row>
    <row r="14" spans="1:25">
      <c r="A14" s="498"/>
      <c r="B14" s="543">
        <f>+BOM!B14</f>
        <v>4000630</v>
      </c>
      <c r="C14" s="544" t="str">
        <f>+BOM!C14</f>
        <v>L-Foot Slotted Set, Mill</v>
      </c>
      <c r="D14" s="545">
        <f>IFERROR($E14*BOM!D14,"")</f>
        <v>0</v>
      </c>
      <c r="E14" s="402"/>
      <c r="F14" s="401" t="str">
        <f>IFERROR($E14*BOM!F14,"")</f>
        <v/>
      </c>
      <c r="G14" s="401" t="str">
        <f>IFERROR($E14*BOM!G14,"")</f>
        <v/>
      </c>
      <c r="H14" s="401" t="str">
        <f>IFERROR($E14*BOM!H14,"")</f>
        <v/>
      </c>
      <c r="I14" s="401" t="str">
        <f>IFERROR($E14*BOM!I14,"")</f>
        <v/>
      </c>
      <c r="J14" s="401" t="str">
        <f>IFERROR($E14*BOM!J14,"")</f>
        <v/>
      </c>
      <c r="K14" s="401" t="str">
        <f>IFERROR($E14*BOM!K14,"")</f>
        <v/>
      </c>
      <c r="L14" s="401" t="str">
        <f>IFERROR($E14*BOM!L14,"")</f>
        <v/>
      </c>
      <c r="M14" s="401" t="str">
        <f>IFERROR($E14*BOM!M14,"")</f>
        <v/>
      </c>
      <c r="N14" s="401" t="str">
        <f>IFERROR($E14*BOM!N14,"")</f>
        <v/>
      </c>
      <c r="O14" s="401" t="str">
        <f>IFERROR($E14*BOM!O14,"")</f>
        <v/>
      </c>
      <c r="P14" s="401" t="str">
        <f>IFERROR($E14*BOM!P14,"")</f>
        <v/>
      </c>
      <c r="Q14" s="401" t="str">
        <f>IFERROR($E14*BOM!Q14,"")</f>
        <v/>
      </c>
      <c r="R14" s="401" t="str">
        <f>IFERROR($E14*BOM!R14,"")</f>
        <v/>
      </c>
      <c r="S14" s="401" t="str">
        <f>IFERROR($E14*BOM!S14,"")</f>
        <v/>
      </c>
      <c r="T14" s="401" t="str">
        <f>IFERROR($E14*BOM!T14,"")</f>
        <v/>
      </c>
      <c r="U14" s="401" t="str">
        <f>IFERROR($E14*BOM!U14,"")</f>
        <v/>
      </c>
      <c r="V14" s="401" t="str">
        <f>IFERROR($E14*BOM!V14,"")</f>
        <v/>
      </c>
      <c r="W14" s="401" t="str">
        <f>IFERROR($E14*BOM!W14,"")</f>
        <v/>
      </c>
      <c r="X14" s="401" t="str">
        <f>IFERROR($E14*BOM!X14,"")</f>
        <v/>
      </c>
      <c r="Y14" s="401" t="str">
        <f>IFERROR($E14*BOM!Y14,"")</f>
        <v/>
      </c>
    </row>
    <row r="15" spans="1:25">
      <c r="B15" s="539" t="str">
        <f>+BOM!B15</f>
        <v>4006042-H</v>
      </c>
      <c r="C15" s="540" t="str">
        <f>+BOM!C15</f>
        <v>CrossRail Climber Set w/Hole</v>
      </c>
      <c r="D15" s="541">
        <f>IFERROR($E15*BOM!D15,"")</f>
        <v>0</v>
      </c>
      <c r="E15" s="400"/>
      <c r="F15" s="401" t="str">
        <f>IFERROR($E15*BOM!F15,"")</f>
        <v/>
      </c>
      <c r="G15" s="401" t="str">
        <f>IFERROR($E15*BOM!G15,"")</f>
        <v/>
      </c>
      <c r="H15" s="401" t="str">
        <f>IFERROR($E15*BOM!H15,"")</f>
        <v/>
      </c>
      <c r="I15" s="401" t="str">
        <f>IFERROR($E15*BOM!I15,"")</f>
        <v/>
      </c>
      <c r="J15" s="401" t="str">
        <f>IFERROR($E15*BOM!J15,"")</f>
        <v/>
      </c>
      <c r="K15" s="401" t="str">
        <f>IFERROR($E15*BOM!K15,"")</f>
        <v/>
      </c>
      <c r="L15" s="401" t="str">
        <f>IFERROR($E15*BOM!L15,"")</f>
        <v/>
      </c>
      <c r="M15" s="401" t="str">
        <f>IFERROR($E15*BOM!M15,"")</f>
        <v/>
      </c>
      <c r="N15" s="401" t="str">
        <f>IFERROR($E15*BOM!N15,"")</f>
        <v/>
      </c>
      <c r="O15" s="401" t="str">
        <f>IFERROR($E15*BOM!O15,"")</f>
        <v/>
      </c>
      <c r="P15" s="401" t="str">
        <f>IFERROR($E15*BOM!P15,"")</f>
        <v/>
      </c>
      <c r="Q15" s="401" t="str">
        <f>IFERROR($E15*BOM!Q15,"")</f>
        <v/>
      </c>
      <c r="R15" s="401" t="str">
        <f>IFERROR($E15*BOM!R15,"")</f>
        <v/>
      </c>
      <c r="S15" s="401" t="str">
        <f>IFERROR($E15*BOM!S15,"")</f>
        <v/>
      </c>
      <c r="T15" s="401" t="str">
        <f>IFERROR($E15*BOM!T15,"")</f>
        <v/>
      </c>
      <c r="U15" s="401" t="str">
        <f>IFERROR($E15*BOM!U15,"")</f>
        <v/>
      </c>
      <c r="V15" s="401" t="str">
        <f>IFERROR($E15*BOM!V15,"")</f>
        <v/>
      </c>
      <c r="W15" s="401" t="str">
        <f>IFERROR($E15*BOM!W15,"")</f>
        <v/>
      </c>
      <c r="X15" s="401" t="str">
        <f>IFERROR($E15*BOM!X15,"")</f>
        <v/>
      </c>
      <c r="Y15" s="401" t="str">
        <f>IFERROR($E15*BOM!Y15,"")</f>
        <v/>
      </c>
    </row>
    <row r="16" spans="1:25">
      <c r="A16" s="498"/>
      <c r="B16" s="543">
        <f>+BOM!B16</f>
        <v>4000135</v>
      </c>
      <c r="C16" s="544" t="str">
        <f>+BOM!C16</f>
        <v>K2 Cross Clamp Set, Mill</v>
      </c>
      <c r="D16" s="545">
        <f>IFERROR($E16*BOM!D16,"")</f>
        <v>0</v>
      </c>
      <c r="E16" s="402"/>
      <c r="F16" s="401" t="str">
        <f>IFERROR($E16*BOM!F16,"")</f>
        <v/>
      </c>
      <c r="G16" s="401" t="str">
        <f>IFERROR($E16*BOM!G16,"")</f>
        <v/>
      </c>
      <c r="H16" s="401" t="str">
        <f>IFERROR($E16*BOM!H16,"")</f>
        <v/>
      </c>
      <c r="I16" s="401" t="str">
        <f>IFERROR($E16*BOM!I16,"")</f>
        <v/>
      </c>
      <c r="J16" s="401" t="str">
        <f>IFERROR($E16*BOM!J16,"")</f>
        <v/>
      </c>
      <c r="K16" s="401" t="str">
        <f>IFERROR($E16*BOM!K16,"")</f>
        <v/>
      </c>
      <c r="L16" s="401" t="str">
        <f>IFERROR($E16*BOM!L16,"")</f>
        <v/>
      </c>
      <c r="M16" s="401" t="str">
        <f>IFERROR($E16*BOM!M16,"")</f>
        <v/>
      </c>
      <c r="N16" s="401" t="str">
        <f>IFERROR($E16*BOM!N16,"")</f>
        <v/>
      </c>
      <c r="O16" s="401" t="str">
        <f>IFERROR($E16*BOM!O16,"")</f>
        <v/>
      </c>
      <c r="P16" s="401" t="str">
        <f>IFERROR($E16*BOM!P16,"")</f>
        <v/>
      </c>
      <c r="Q16" s="401" t="str">
        <f>IFERROR($E16*BOM!Q16,"")</f>
        <v/>
      </c>
      <c r="R16" s="401" t="str">
        <f>IFERROR($E16*BOM!R16,"")</f>
        <v/>
      </c>
      <c r="S16" s="401" t="str">
        <f>IFERROR($E16*BOM!S16,"")</f>
        <v/>
      </c>
      <c r="T16" s="401" t="str">
        <f>IFERROR($E16*BOM!T16,"")</f>
        <v/>
      </c>
      <c r="U16" s="401" t="str">
        <f>IFERROR($E16*BOM!U16,"")</f>
        <v/>
      </c>
      <c r="V16" s="401" t="str">
        <f>IFERROR($E16*BOM!V16,"")</f>
        <v/>
      </c>
      <c r="W16" s="401" t="str">
        <f>IFERROR($E16*BOM!W16,"")</f>
        <v/>
      </c>
      <c r="X16" s="401" t="str">
        <f>IFERROR($E16*BOM!X16,"")</f>
        <v/>
      </c>
      <c r="Y16" s="401" t="str">
        <f>IFERROR($E16*BOM!Y16,"")</f>
        <v/>
      </c>
    </row>
    <row r="17" spans="1:25">
      <c r="A17" s="527"/>
      <c r="B17" s="539">
        <f>+BOM!B17</f>
        <v>4000135</v>
      </c>
      <c r="C17" s="540" t="str">
        <f>+BOM!C17</f>
        <v>K2 Cross Clamp Set, Mill</v>
      </c>
      <c r="D17" s="541">
        <f>IFERROR($E17*BOM!D17,"")</f>
        <v>0</v>
      </c>
      <c r="E17" s="400"/>
      <c r="F17" s="401" t="str">
        <f>IFERROR($E17*BOM!F17,"")</f>
        <v/>
      </c>
      <c r="G17" s="401" t="str">
        <f>IFERROR($E17*BOM!G17,"")</f>
        <v/>
      </c>
      <c r="H17" s="401" t="str">
        <f>IFERROR($E17*BOM!H17,"")</f>
        <v/>
      </c>
      <c r="I17" s="401" t="str">
        <f>IFERROR($E17*BOM!I17,"")</f>
        <v/>
      </c>
      <c r="J17" s="401" t="str">
        <f>IFERROR($E17*BOM!J17,"")</f>
        <v/>
      </c>
      <c r="K17" s="401" t="str">
        <f>IFERROR($E17*BOM!K17,"")</f>
        <v/>
      </c>
      <c r="L17" s="401" t="str">
        <f>IFERROR($E17*BOM!L17,"")</f>
        <v/>
      </c>
      <c r="M17" s="401" t="str">
        <f>IFERROR($E17*BOM!M17,"")</f>
        <v/>
      </c>
      <c r="N17" s="401" t="str">
        <f>IFERROR($E17*BOM!N17,"")</f>
        <v/>
      </c>
      <c r="O17" s="401" t="str">
        <f>IFERROR($E17*BOM!O17,"")</f>
        <v/>
      </c>
      <c r="P17" s="401" t="str">
        <f>IFERROR($E17*BOM!P17,"")</f>
        <v/>
      </c>
      <c r="Q17" s="401" t="str">
        <f>IFERROR($E17*BOM!Q17,"")</f>
        <v/>
      </c>
      <c r="R17" s="401" t="str">
        <f>IFERROR($E17*BOM!R17,"")</f>
        <v/>
      </c>
      <c r="S17" s="401" t="str">
        <f>IFERROR($E17*BOM!S17,"")</f>
        <v/>
      </c>
      <c r="T17" s="401" t="str">
        <f>IFERROR($E17*BOM!T17,"")</f>
        <v/>
      </c>
      <c r="U17" s="401" t="str">
        <f>IFERROR($E17*BOM!U17,"")</f>
        <v/>
      </c>
      <c r="V17" s="401" t="str">
        <f>IFERROR($E17*BOM!V17,"")</f>
        <v/>
      </c>
      <c r="W17" s="401" t="str">
        <f>IFERROR($E17*BOM!W17,"")</f>
        <v/>
      </c>
      <c r="X17" s="401" t="str">
        <f>IFERROR($E17*BOM!X17,"")</f>
        <v/>
      </c>
      <c r="Y17" s="401" t="str">
        <f>IFERROR($E17*BOM!Y17,"")</f>
        <v/>
      </c>
    </row>
    <row r="18" spans="1:25">
      <c r="A18" s="498"/>
      <c r="B18" s="543">
        <f>+BOM!B18</f>
        <v>4000669</v>
      </c>
      <c r="C18" s="544" t="str">
        <f>+BOM!C18</f>
        <v>CrossRail 48-X, 4.70m, Mill</v>
      </c>
      <c r="D18" s="545">
        <f>IFERROR($E18*BOM!D18,"")</f>
        <v>0</v>
      </c>
      <c r="E18" s="402"/>
      <c r="F18" s="401" t="str">
        <f>IFERROR($E18*ROUNDUP(BOM!F18,0),"")</f>
        <v/>
      </c>
      <c r="G18" s="401" t="str">
        <f>IFERROR($E18*ROUNDUP(BOM!G18,0),"")</f>
        <v/>
      </c>
      <c r="H18" s="401" t="str">
        <f>IFERROR($E18*ROUNDUP(BOM!H18,0),"")</f>
        <v/>
      </c>
      <c r="I18" s="401" t="str">
        <f>IFERROR($E18*ROUNDUP(BOM!I18,0),"")</f>
        <v/>
      </c>
      <c r="J18" s="401" t="str">
        <f>IFERROR($E18*ROUNDUP(BOM!J18,0),"")</f>
        <v/>
      </c>
      <c r="K18" s="401" t="str">
        <f>IFERROR($E18*ROUNDUP(BOM!K18,0),"")</f>
        <v/>
      </c>
      <c r="L18" s="401" t="str">
        <f>IFERROR($E18*ROUNDUP(BOM!L18,0),"")</f>
        <v/>
      </c>
      <c r="M18" s="401" t="str">
        <f>IFERROR($E18*ROUNDUP(BOM!M18,0),"")</f>
        <v/>
      </c>
      <c r="N18" s="401" t="str">
        <f>IFERROR($E18*ROUNDUP(BOM!N18,0),"")</f>
        <v/>
      </c>
      <c r="O18" s="401" t="str">
        <f>IFERROR($E18*ROUNDUP(BOM!O18,0),"")</f>
        <v/>
      </c>
      <c r="P18" s="401" t="str">
        <f>IFERROR($E18*ROUNDUP(BOM!P18,0),"")</f>
        <v/>
      </c>
      <c r="Q18" s="401" t="str">
        <f>IFERROR($E18*ROUNDUP(BOM!Q18,0),"")</f>
        <v/>
      </c>
      <c r="R18" s="401" t="str">
        <f>IFERROR($E18*ROUNDUP(BOM!R18,0),"")</f>
        <v/>
      </c>
      <c r="S18" s="401" t="str">
        <f>IFERROR($E18*ROUNDUP(BOM!S18,0),"")</f>
        <v/>
      </c>
      <c r="T18" s="401" t="str">
        <f>IFERROR($E18*ROUNDUP(BOM!T18,0),"")</f>
        <v/>
      </c>
      <c r="U18" s="401" t="str">
        <f>IFERROR($E18*ROUNDUP(BOM!U18,0),"")</f>
        <v/>
      </c>
      <c r="V18" s="401" t="str">
        <f>IFERROR($E18*ROUNDUP(BOM!V18,0),"")</f>
        <v/>
      </c>
      <c r="W18" s="401" t="str">
        <f>IFERROR($E18*ROUNDUP(BOM!W18,0),"")</f>
        <v/>
      </c>
      <c r="X18" s="401" t="str">
        <f>IFERROR($E18*ROUNDUP(BOM!X18,0),"")</f>
        <v/>
      </c>
      <c r="Y18" s="401" t="str">
        <f>IFERROR($E18*ROUNDUP(BOM!Y18,0),"")</f>
        <v/>
      </c>
    </row>
    <row r="19" spans="1:25">
      <c r="B19" s="539">
        <f>+BOM!B19</f>
        <v>4000505</v>
      </c>
      <c r="C19" s="540" t="str">
        <f>+BOM!C19</f>
        <v>CrossRail Tilt Connector Set</v>
      </c>
      <c r="D19" s="541">
        <f>IFERROR($E19*BOM!D19,"")</f>
        <v>0</v>
      </c>
      <c r="E19" s="400"/>
      <c r="F19" s="401" t="str">
        <f>IFERROR($E19*BOM!F19,"")</f>
        <v/>
      </c>
      <c r="G19" s="401" t="str">
        <f>IFERROR($E19*BOM!G19,"")</f>
        <v/>
      </c>
      <c r="H19" s="401" t="str">
        <f>IFERROR($E19*BOM!H19,"")</f>
        <v/>
      </c>
      <c r="I19" s="401" t="str">
        <f>IFERROR($E19*BOM!I19,"")</f>
        <v/>
      </c>
      <c r="J19" s="401" t="str">
        <f>IFERROR($E19*BOM!J19,"")</f>
        <v/>
      </c>
      <c r="K19" s="401" t="str">
        <f>IFERROR($E19*BOM!K19,"")</f>
        <v/>
      </c>
      <c r="L19" s="401" t="str">
        <f>IFERROR($E19*BOM!L19,"")</f>
        <v/>
      </c>
      <c r="M19" s="401" t="str">
        <f>IFERROR($E19*BOM!M19,"")</f>
        <v/>
      </c>
      <c r="N19" s="401" t="str">
        <f>IFERROR($E19*BOM!N19,"")</f>
        <v/>
      </c>
      <c r="O19" s="401" t="str">
        <f>IFERROR($E19*BOM!O19,"")</f>
        <v/>
      </c>
      <c r="P19" s="401" t="str">
        <f>IFERROR($E19*BOM!P19,"")</f>
        <v/>
      </c>
      <c r="Q19" s="401" t="str">
        <f>IFERROR($E19*BOM!Q19,"")</f>
        <v/>
      </c>
      <c r="R19" s="401" t="str">
        <f>IFERROR($E19*BOM!R19,"")</f>
        <v/>
      </c>
      <c r="S19" s="401" t="str">
        <f>IFERROR($E19*BOM!S19,"")</f>
        <v/>
      </c>
      <c r="T19" s="401" t="str">
        <f>IFERROR($E19*BOM!T19,"")</f>
        <v/>
      </c>
      <c r="U19" s="401" t="str">
        <f>IFERROR($E19*BOM!U19,"")</f>
        <v/>
      </c>
      <c r="V19" s="401" t="str">
        <f>IFERROR($E19*BOM!V19,"")</f>
        <v/>
      </c>
      <c r="W19" s="401" t="str">
        <f>IFERROR($E19*BOM!W19,"")</f>
        <v/>
      </c>
      <c r="X19" s="401" t="str">
        <f>IFERROR($E19*BOM!X19,"")</f>
        <v/>
      </c>
      <c r="Y19" s="401" t="str">
        <f>IFERROR($E19*BOM!Y19,"")</f>
        <v/>
      </c>
    </row>
    <row r="20" spans="1:25">
      <c r="B20" s="543">
        <f>+BOM!B20</f>
        <v>4000385</v>
      </c>
      <c r="C20" s="544" t="str">
        <f>+BOM!C20</f>
        <v>RailConn CR 48-X,48-XL Struct Set, Mill</v>
      </c>
      <c r="D20" s="545">
        <f>IFERROR($E20*BOM!D20,"")</f>
        <v>0</v>
      </c>
      <c r="E20" s="402"/>
      <c r="F20" s="401" t="str">
        <f>IFERROR($E20*BOM!F20,"")</f>
        <v/>
      </c>
      <c r="G20" s="401" t="str">
        <f>IFERROR($E20*BOM!G20,"")</f>
        <v/>
      </c>
      <c r="H20" s="401" t="str">
        <f>IFERROR($E20*BOM!H20,"")</f>
        <v/>
      </c>
      <c r="I20" s="401" t="str">
        <f>IFERROR($E20*BOM!I20,"")</f>
        <v/>
      </c>
      <c r="J20" s="401" t="str">
        <f>IFERROR($E20*BOM!J20,"")</f>
        <v/>
      </c>
      <c r="K20" s="401" t="str">
        <f>IFERROR($E20*BOM!K20,"")</f>
        <v/>
      </c>
      <c r="L20" s="401" t="str">
        <f>IFERROR($E20*BOM!L20,"")</f>
        <v/>
      </c>
      <c r="M20" s="401" t="str">
        <f>IFERROR($E20*BOM!M20,"")</f>
        <v/>
      </c>
      <c r="N20" s="401" t="str">
        <f>IFERROR($E20*BOM!N20,"")</f>
        <v/>
      </c>
      <c r="O20" s="401" t="str">
        <f>IFERROR($E20*BOM!O20,"")</f>
        <v/>
      </c>
      <c r="P20" s="401" t="str">
        <f>IFERROR($E20*BOM!P20,"")</f>
        <v/>
      </c>
      <c r="Q20" s="401" t="str">
        <f>IFERROR($E20*BOM!Q20,"")</f>
        <v/>
      </c>
      <c r="R20" s="401" t="str">
        <f>IFERROR($E20*BOM!R20,"")</f>
        <v/>
      </c>
      <c r="S20" s="401" t="str">
        <f>IFERROR($E20*BOM!S20,"")</f>
        <v/>
      </c>
      <c r="T20" s="401" t="str">
        <f>IFERROR($E20*BOM!T20,"")</f>
        <v/>
      </c>
      <c r="U20" s="401" t="str">
        <f>IFERROR($E20*BOM!U20,"")</f>
        <v/>
      </c>
      <c r="V20" s="401" t="str">
        <f>IFERROR($E20*BOM!V20,"")</f>
        <v/>
      </c>
      <c r="W20" s="401" t="str">
        <f>IFERROR($E20*BOM!W20,"")</f>
        <v/>
      </c>
      <c r="X20" s="401" t="str">
        <f>IFERROR($E20*BOM!X20,"")</f>
        <v/>
      </c>
      <c r="Y20" s="401" t="str">
        <f>IFERROR($E20*BOM!Y20,"")</f>
        <v/>
      </c>
    </row>
    <row r="21" spans="1:25">
      <c r="A21" s="527"/>
      <c r="B21" s="539">
        <f>+BOM!B21</f>
        <v>4000431</v>
      </c>
      <c r="C21" s="540" t="str">
        <f>+BOM!C21</f>
        <v>CrossRail Flat EndCap, CR 48-X,48-XL</v>
      </c>
      <c r="D21" s="541">
        <f>IFERROR($E21*BOM!D21,"")</f>
        <v>0</v>
      </c>
      <c r="E21" s="400"/>
      <c r="F21" s="401" t="str">
        <f>IFERROR($E21*BOM!F21,"")</f>
        <v/>
      </c>
      <c r="G21" s="401" t="str">
        <f>IFERROR($E21*BOM!G21,"")</f>
        <v/>
      </c>
      <c r="H21" s="401" t="str">
        <f>IFERROR($E21*BOM!H21,"")</f>
        <v/>
      </c>
      <c r="I21" s="401" t="str">
        <f>IFERROR($E21*BOM!I21,"")</f>
        <v/>
      </c>
      <c r="J21" s="401" t="str">
        <f>IFERROR($E21*BOM!J21,"")</f>
        <v/>
      </c>
      <c r="K21" s="401" t="str">
        <f>IFERROR($E21*BOM!K21,"")</f>
        <v/>
      </c>
      <c r="L21" s="401" t="str">
        <f>IFERROR($E21*BOM!L21,"")</f>
        <v/>
      </c>
      <c r="M21" s="401" t="str">
        <f>IFERROR($E21*BOM!M21,"")</f>
        <v/>
      </c>
      <c r="N21" s="401" t="str">
        <f>IFERROR($E21*BOM!N21,"")</f>
        <v/>
      </c>
      <c r="O21" s="401" t="str">
        <f>IFERROR($E21*BOM!O21,"")</f>
        <v/>
      </c>
      <c r="P21" s="401" t="str">
        <f>IFERROR($E21*BOM!P21,"")</f>
        <v/>
      </c>
      <c r="Q21" s="401" t="str">
        <f>IFERROR($E21*BOM!Q21,"")</f>
        <v/>
      </c>
      <c r="R21" s="401" t="str">
        <f>IFERROR($E21*BOM!R21,"")</f>
        <v/>
      </c>
      <c r="S21" s="401" t="str">
        <f>IFERROR($E21*BOM!S21,"")</f>
        <v/>
      </c>
      <c r="T21" s="401" t="str">
        <f>IFERROR($E21*BOM!T21,"")</f>
        <v/>
      </c>
      <c r="U21" s="401" t="str">
        <f>IFERROR($E21*BOM!U21,"")</f>
        <v/>
      </c>
      <c r="V21" s="401" t="str">
        <f>IFERROR($E21*BOM!V21,"")</f>
        <v/>
      </c>
      <c r="W21" s="401" t="str">
        <f>IFERROR($E21*BOM!W21,"")</f>
        <v/>
      </c>
      <c r="X21" s="401" t="str">
        <f>IFERROR($E21*BOM!X21,"")</f>
        <v/>
      </c>
      <c r="Y21" s="401" t="str">
        <f>IFERROR($E21*BOM!Y21,"")</f>
        <v/>
      </c>
    </row>
    <row r="22" spans="1:25">
      <c r="A22" s="498"/>
      <c r="B22" s="543" t="str">
        <f>+BOM!B22</f>
        <v>4000629-H</v>
      </c>
      <c r="C22" s="544" t="str">
        <f>+BOM!C22</f>
        <v>CR Micro inverter &amp; OPT, 13mm Hex Kit</v>
      </c>
      <c r="D22" s="545">
        <f>IFERROR($E22*BOM!D22,"")</f>
        <v>0</v>
      </c>
      <c r="E22" s="402"/>
      <c r="F22" s="403" t="str">
        <f>IFERROR($E22*BOM!F22,"")</f>
        <v/>
      </c>
      <c r="G22" s="403" t="str">
        <f>IFERROR($E22*BOM!G22,"")</f>
        <v/>
      </c>
      <c r="H22" s="403" t="str">
        <f>IFERROR($E22*BOM!H22,"")</f>
        <v/>
      </c>
      <c r="I22" s="403" t="str">
        <f>IFERROR($E22*BOM!I22,"")</f>
        <v/>
      </c>
      <c r="J22" s="403" t="str">
        <f>IFERROR($E22*BOM!J22,"")</f>
        <v/>
      </c>
      <c r="K22" s="403" t="str">
        <f>IFERROR($E22*BOM!K22,"")</f>
        <v/>
      </c>
      <c r="L22" s="403" t="str">
        <f>IFERROR($E22*BOM!L22,"")</f>
        <v/>
      </c>
      <c r="M22" s="403" t="str">
        <f>IFERROR($E22*BOM!M22,"")</f>
        <v/>
      </c>
      <c r="N22" s="403" t="str">
        <f>IFERROR($E22*BOM!N22,"")</f>
        <v/>
      </c>
      <c r="O22" s="403" t="str">
        <f>IFERROR($E22*BOM!O22,"")</f>
        <v/>
      </c>
      <c r="P22" s="403" t="str">
        <f>IFERROR($E22*BOM!P22,"")</f>
        <v/>
      </c>
      <c r="Q22" s="403" t="str">
        <f>IFERROR($E22*BOM!Q22,"")</f>
        <v/>
      </c>
      <c r="R22" s="403" t="str">
        <f>IFERROR($E22*BOM!R22,"")</f>
        <v/>
      </c>
      <c r="S22" s="403" t="str">
        <f>IFERROR($E22*BOM!S22,"")</f>
        <v/>
      </c>
      <c r="T22" s="403" t="str">
        <f>IFERROR($E22*BOM!T22,"")</f>
        <v/>
      </c>
      <c r="U22" s="403" t="str">
        <f>IFERROR($E22*BOM!U22,"")</f>
        <v/>
      </c>
      <c r="V22" s="403" t="str">
        <f>IFERROR($E22*BOM!V22,"")</f>
        <v/>
      </c>
      <c r="W22" s="403" t="str">
        <f>IFERROR($E22*BOM!W22,"")</f>
        <v/>
      </c>
      <c r="X22" s="403" t="str">
        <f>IFERROR($E22*BOM!X22,"")</f>
        <v/>
      </c>
      <c r="Y22" s="403" t="str">
        <f>IFERROR($E22*BOM!Y22,"")</f>
        <v/>
      </c>
    </row>
    <row r="23" spans="1:25">
      <c r="A23" s="527"/>
      <c r="B23" s="539" t="str">
        <f>+BOM!B23</f>
        <v>4000006-H</v>
      </c>
      <c r="C23" s="540" t="str">
        <f>+BOM!C23</f>
        <v>K2 Ground Lug, 13mm Hex Set</v>
      </c>
      <c r="D23" s="541">
        <f>IFERROR($E23*BOM!D23,"")</f>
        <v>0</v>
      </c>
      <c r="E23" s="400"/>
      <c r="F23" s="401" t="str">
        <f>IFERROR($E23*BOM!F23,"")</f>
        <v/>
      </c>
      <c r="G23" s="401" t="str">
        <f>IFERROR($E23*BOM!G23,"")</f>
        <v/>
      </c>
      <c r="H23" s="401" t="str">
        <f>IFERROR($E23*BOM!H23,"")</f>
        <v/>
      </c>
      <c r="I23" s="401" t="str">
        <f>IFERROR($E23*BOM!I23,"")</f>
        <v/>
      </c>
      <c r="J23" s="401" t="str">
        <f>IFERROR($E23*BOM!J23,"")</f>
        <v/>
      </c>
      <c r="K23" s="401" t="str">
        <f>IFERROR($E23*BOM!K23,"")</f>
        <v/>
      </c>
      <c r="L23" s="401" t="str">
        <f>IFERROR($E23*BOM!L23,"")</f>
        <v/>
      </c>
      <c r="M23" s="401" t="str">
        <f>IFERROR($E23*BOM!M23,"")</f>
        <v/>
      </c>
      <c r="N23" s="401" t="str">
        <f>IFERROR($E23*BOM!N23,"")</f>
        <v/>
      </c>
      <c r="O23" s="401" t="str">
        <f>IFERROR($E23*BOM!O23,"")</f>
        <v/>
      </c>
      <c r="P23" s="401" t="str">
        <f>IFERROR($E23*BOM!P23,"")</f>
        <v/>
      </c>
      <c r="Q23" s="401" t="str">
        <f>IFERROR($E23*BOM!Q23,"")</f>
        <v/>
      </c>
      <c r="R23" s="401" t="str">
        <f>IFERROR($E23*BOM!R23,"")</f>
        <v/>
      </c>
      <c r="S23" s="401" t="str">
        <f>IFERROR($E23*BOM!S23,"")</f>
        <v/>
      </c>
      <c r="T23" s="401" t="str">
        <f>IFERROR($E23*BOM!T23,"")</f>
        <v/>
      </c>
      <c r="U23" s="401" t="str">
        <f>IFERROR($E23*BOM!U23,"")</f>
        <v/>
      </c>
      <c r="V23" s="401" t="str">
        <f>IFERROR($E23*BOM!V23,"")</f>
        <v/>
      </c>
      <c r="W23" s="401" t="str">
        <f>IFERROR($E23*BOM!W23,"")</f>
        <v/>
      </c>
      <c r="X23" s="401" t="str">
        <f>IFERROR($E23*BOM!X23,"")</f>
        <v/>
      </c>
      <c r="Y23" s="401" t="str">
        <f>IFERROR($E23*BOM!Y23,"")</f>
        <v/>
      </c>
    </row>
    <row r="24" spans="1:25">
      <c r="B24" s="532" t="str">
        <f>+BOM!B24</f>
        <v>-</v>
      </c>
      <c r="C24" s="546" t="str">
        <f>+BOM!C24</f>
        <v>-</v>
      </c>
      <c r="D24" s="545">
        <f>IFERROR($E24*BOM!D24,"")</f>
        <v>0</v>
      </c>
      <c r="E24" s="402"/>
      <c r="F24" s="401" t="str">
        <f>IFERROR($E24*BOM!F24,"")</f>
        <v/>
      </c>
      <c r="G24" s="401" t="str">
        <f>IFERROR($E24*BOM!G24,"")</f>
        <v/>
      </c>
      <c r="H24" s="401" t="str">
        <f>IFERROR($E24*BOM!H24,"")</f>
        <v/>
      </c>
      <c r="I24" s="401" t="str">
        <f>IFERROR($E24*BOM!I24,"")</f>
        <v/>
      </c>
      <c r="J24" s="401" t="str">
        <f>IFERROR($E24*BOM!J24,"")</f>
        <v/>
      </c>
      <c r="K24" s="401" t="str">
        <f>IFERROR($E24*BOM!K24,"")</f>
        <v/>
      </c>
      <c r="L24" s="401" t="str">
        <f>IFERROR($E24*BOM!L24,"")</f>
        <v/>
      </c>
      <c r="M24" s="401" t="str">
        <f>IFERROR($E24*BOM!M24,"")</f>
        <v/>
      </c>
      <c r="N24" s="401" t="str">
        <f>IFERROR($E24*BOM!N24,"")</f>
        <v/>
      </c>
      <c r="O24" s="401" t="str">
        <f>IFERROR($E24*BOM!O24,"")</f>
        <v/>
      </c>
      <c r="P24" s="401" t="str">
        <f>IFERROR($E24*BOM!P24,"")</f>
        <v/>
      </c>
      <c r="Q24" s="401" t="str">
        <f>IFERROR($E24*BOM!Q24,"")</f>
        <v/>
      </c>
      <c r="R24" s="401" t="str">
        <f>IFERROR($E24*BOM!R24,"")</f>
        <v/>
      </c>
      <c r="S24" s="401" t="str">
        <f>IFERROR($E24*BOM!S24,"")</f>
        <v/>
      </c>
      <c r="T24" s="401" t="str">
        <f>IFERROR($E24*BOM!T24,"")</f>
        <v/>
      </c>
      <c r="U24" s="401" t="str">
        <f>IFERROR($E24*BOM!U24,"")</f>
        <v/>
      </c>
      <c r="V24" s="401" t="str">
        <f>IFERROR($E24*BOM!V24,"")</f>
        <v/>
      </c>
      <c r="W24" s="401" t="str">
        <f>IFERROR($E24*BOM!W24,"")</f>
        <v/>
      </c>
      <c r="X24" s="401" t="str">
        <f>IFERROR($E24*BOM!X24,"")</f>
        <v/>
      </c>
      <c r="Y24" s="401" t="str">
        <f>IFERROR($E24*BOM!Y24,"")</f>
        <v/>
      </c>
    </row>
    <row r="25" spans="1:25" ht="15" thickBot="1">
      <c r="A25" s="527"/>
      <c r="B25" s="528" t="str">
        <f>+BOM!B25</f>
        <v>-</v>
      </c>
      <c r="C25" s="542" t="str">
        <f>+BOM!C25</f>
        <v>-</v>
      </c>
      <c r="D25" s="541">
        <f>IFERROR($E25*BOM!D25,"")</f>
        <v>0</v>
      </c>
      <c r="E25" s="405"/>
      <c r="F25" s="406" t="str">
        <f>IFERROR($E25*BOM!F25,"")</f>
        <v/>
      </c>
      <c r="G25" s="406" t="str">
        <f>IFERROR($E25*BOM!G25,"")</f>
        <v/>
      </c>
      <c r="H25" s="406" t="str">
        <f>IFERROR($E25*BOM!H25,"")</f>
        <v/>
      </c>
      <c r="I25" s="406" t="str">
        <f>IFERROR($E25*BOM!I25,"")</f>
        <v/>
      </c>
      <c r="J25" s="406" t="str">
        <f>IFERROR($E25*BOM!J25,"")</f>
        <v/>
      </c>
      <c r="K25" s="406" t="str">
        <f>IFERROR($E25*BOM!K25,"")</f>
        <v/>
      </c>
      <c r="L25" s="406" t="str">
        <f>IFERROR($E25*BOM!L25,"")</f>
        <v/>
      </c>
      <c r="M25" s="406" t="str">
        <f>IFERROR($E25*BOM!M25,"")</f>
        <v/>
      </c>
      <c r="N25" s="406" t="str">
        <f>IFERROR($E25*BOM!N25,"")</f>
        <v/>
      </c>
      <c r="O25" s="406" t="str">
        <f>IFERROR($E25*BOM!O25,"")</f>
        <v/>
      </c>
      <c r="P25" s="406" t="str">
        <f>IFERROR($E25*BOM!P25,"")</f>
        <v/>
      </c>
      <c r="Q25" s="406" t="str">
        <f>IFERROR($E25*BOM!Q25,"")</f>
        <v/>
      </c>
      <c r="R25" s="406" t="str">
        <f>IFERROR($E25*BOM!R25,"")</f>
        <v/>
      </c>
      <c r="S25" s="406" t="str">
        <f>IFERROR($E25*BOM!S25,"")</f>
        <v/>
      </c>
      <c r="T25" s="406" t="str">
        <f>IFERROR($E25*BOM!T25,"")</f>
        <v/>
      </c>
      <c r="U25" s="406" t="str">
        <f>IFERROR($E25*BOM!U25,"")</f>
        <v/>
      </c>
      <c r="V25" s="406" t="str">
        <f>IFERROR($E25*BOM!V25,"")</f>
        <v/>
      </c>
      <c r="W25" s="406" t="str">
        <f>IFERROR($E25*BOM!W25,"")</f>
        <v/>
      </c>
      <c r="X25" s="406" t="str">
        <f>IFERROR($E25*BOM!X25,"")</f>
        <v/>
      </c>
      <c r="Y25" s="406" t="str">
        <f>IFERROR($E25*BOM!Y25,"")</f>
        <v/>
      </c>
    </row>
    <row r="26" spans="1:25">
      <c r="C26" s="407" t="s">
        <v>103</v>
      </c>
      <c r="D26" s="408">
        <f>+SUM(D13:D25)</f>
        <v>0</v>
      </c>
      <c r="F26" s="409">
        <f>+SUM(F13:F25)</f>
        <v>0</v>
      </c>
      <c r="G26" s="409">
        <f t="shared" ref="G26:Y26" si="0">+SUM(G13:G25)</f>
        <v>0</v>
      </c>
      <c r="H26" s="409">
        <f t="shared" si="0"/>
        <v>0</v>
      </c>
      <c r="I26" s="409">
        <f t="shared" si="0"/>
        <v>0</v>
      </c>
      <c r="J26" s="409">
        <f t="shared" si="0"/>
        <v>0</v>
      </c>
      <c r="K26" s="409">
        <f t="shared" si="0"/>
        <v>0</v>
      </c>
      <c r="L26" s="409">
        <f t="shared" si="0"/>
        <v>0</v>
      </c>
      <c r="M26" s="409">
        <f t="shared" si="0"/>
        <v>0</v>
      </c>
      <c r="N26" s="409">
        <f t="shared" si="0"/>
        <v>0</v>
      </c>
      <c r="O26" s="409">
        <f t="shared" si="0"/>
        <v>0</v>
      </c>
      <c r="P26" s="409">
        <f t="shared" si="0"/>
        <v>0</v>
      </c>
      <c r="Q26" s="409">
        <f t="shared" si="0"/>
        <v>0</v>
      </c>
      <c r="R26" s="409">
        <f t="shared" si="0"/>
        <v>0</v>
      </c>
      <c r="S26" s="409">
        <f t="shared" si="0"/>
        <v>0</v>
      </c>
      <c r="T26" s="409">
        <f t="shared" si="0"/>
        <v>0</v>
      </c>
      <c r="U26" s="409">
        <f t="shared" si="0"/>
        <v>0</v>
      </c>
      <c r="V26" s="409">
        <f t="shared" si="0"/>
        <v>0</v>
      </c>
      <c r="W26" s="409">
        <f t="shared" si="0"/>
        <v>0</v>
      </c>
      <c r="X26" s="409">
        <f t="shared" si="0"/>
        <v>0</v>
      </c>
      <c r="Y26" s="409">
        <f t="shared" si="0"/>
        <v>0</v>
      </c>
    </row>
    <row r="27" spans="1:25">
      <c r="C27" s="395" t="s">
        <v>53</v>
      </c>
      <c r="D27" s="410">
        <f>+SUMPRODUCT(F27:T27,F11:T11)</f>
        <v>0</v>
      </c>
      <c r="F27" s="411" t="str">
        <f>IFERROR($B$8*BOM!F30,"")</f>
        <v/>
      </c>
      <c r="G27" s="411" t="str">
        <f>IFERROR($B$8*BOM!G30,"")</f>
        <v/>
      </c>
      <c r="H27" s="411" t="str">
        <f>IFERROR($B$8*BOM!H30,"")</f>
        <v/>
      </c>
      <c r="I27" s="411" t="str">
        <f>IFERROR($B$8*BOM!I30,"")</f>
        <v/>
      </c>
      <c r="J27" s="411" t="str">
        <f>IFERROR($B$8*BOM!J30,"")</f>
        <v/>
      </c>
      <c r="K27" s="411" t="str">
        <f>IFERROR($B$8*BOM!K30,"")</f>
        <v/>
      </c>
      <c r="L27" s="411" t="str">
        <f>IFERROR($B$8*BOM!L30,"")</f>
        <v/>
      </c>
      <c r="M27" s="411" t="str">
        <f>IFERROR($B$8*BOM!M30,"")</f>
        <v/>
      </c>
      <c r="N27" s="411" t="str">
        <f>IFERROR($B$8*BOM!N30,"")</f>
        <v/>
      </c>
      <c r="O27" s="411" t="str">
        <f>IFERROR($B$8*BOM!O30,"")</f>
        <v/>
      </c>
      <c r="P27" s="411" t="str">
        <f>IFERROR($B$8*BOM!P30,"")</f>
        <v/>
      </c>
      <c r="Q27" s="411" t="str">
        <f>IFERROR($B$8*BOM!Q30,"")</f>
        <v/>
      </c>
      <c r="R27" s="411" t="str">
        <f>IFERROR($B$8*BOM!R30,"")</f>
        <v/>
      </c>
      <c r="S27" s="411" t="str">
        <f>IFERROR($B$8*BOM!S30,"")</f>
        <v/>
      </c>
      <c r="T27" s="411" t="str">
        <f>IFERROR($B$8*BOM!T30,"")</f>
        <v/>
      </c>
      <c r="U27" s="411" t="str">
        <f>IFERROR($B$8*BOM!U30,"")</f>
        <v/>
      </c>
      <c r="V27" s="411" t="str">
        <f>IFERROR($B$8*BOM!V30,"")</f>
        <v/>
      </c>
      <c r="W27" s="411" t="str">
        <f>IFERROR($B$8*BOM!W30,"")</f>
        <v/>
      </c>
      <c r="X27" s="411" t="str">
        <f>IFERROR($B$8*BOM!X30,"")</f>
        <v/>
      </c>
      <c r="Y27" s="411" t="str">
        <f>IFERROR($B$8*BOM!Y30,"")</f>
        <v/>
      </c>
    </row>
    <row r="28" spans="1:25">
      <c r="C28" s="395" t="s">
        <v>620</v>
      </c>
      <c r="D28" s="412" t="e">
        <f>+D26/D27</f>
        <v>#DIV/0!</v>
      </c>
      <c r="F28" s="538">
        <f>IFERROR(F26/F27,0)</f>
        <v>0</v>
      </c>
      <c r="G28" s="538">
        <f t="shared" ref="G28:T28" si="1">IFERROR(G26/G27,0)</f>
        <v>0</v>
      </c>
      <c r="H28" s="538">
        <f t="shared" si="1"/>
        <v>0</v>
      </c>
      <c r="I28" s="538">
        <f t="shared" si="1"/>
        <v>0</v>
      </c>
      <c r="J28" s="538">
        <f>IFERROR(J26/J27,0)</f>
        <v>0</v>
      </c>
      <c r="K28" s="538">
        <f t="shared" si="1"/>
        <v>0</v>
      </c>
      <c r="L28" s="538">
        <f t="shared" si="1"/>
        <v>0</v>
      </c>
      <c r="M28" s="538">
        <f t="shared" si="1"/>
        <v>0</v>
      </c>
      <c r="N28" s="538">
        <f t="shared" si="1"/>
        <v>0</v>
      </c>
      <c r="O28" s="538">
        <f t="shared" si="1"/>
        <v>0</v>
      </c>
      <c r="P28" s="538">
        <f t="shared" si="1"/>
        <v>0</v>
      </c>
      <c r="Q28" s="538">
        <f t="shared" si="1"/>
        <v>0</v>
      </c>
      <c r="R28" s="538">
        <f t="shared" si="1"/>
        <v>0</v>
      </c>
      <c r="S28" s="538">
        <f t="shared" si="1"/>
        <v>0</v>
      </c>
      <c r="T28" s="538">
        <f t="shared" si="1"/>
        <v>0</v>
      </c>
      <c r="U28" s="538">
        <f>IFERROR(U26/U27,0)</f>
        <v>0</v>
      </c>
      <c r="V28" s="538">
        <f>IFERROR(V26/V27,0)</f>
        <v>0</v>
      </c>
      <c r="W28" s="538">
        <f>IFERROR(W26/W27,0)</f>
        <v>0</v>
      </c>
      <c r="X28" s="538">
        <f>IFERROR(X26/X27,0)</f>
        <v>0</v>
      </c>
      <c r="Y28" s="538">
        <f>IFERROR(Y26/Y27,0)</f>
        <v>0</v>
      </c>
    </row>
    <row r="30" spans="1:25" ht="21">
      <c r="D30" s="601" t="str">
        <f>CONCATENATE( "ARREGLOS ", UPPER(VLOOKUP('Dimension Tables'!$B$26,'Dimension Tables'!$B$28:$AU$43,35,FALSE)))</f>
        <v>ARREGLOS SIMPLE TILT PORTRAIT</v>
      </c>
      <c r="E30" s="601"/>
      <c r="F30" s="601"/>
      <c r="G30" s="601"/>
      <c r="H30" s="601"/>
      <c r="I30" s="601"/>
      <c r="J30" s="601"/>
      <c r="K30" s="601"/>
      <c r="L30" s="601"/>
      <c r="M30" s="601"/>
      <c r="N30" s="601"/>
      <c r="O30" s="601"/>
      <c r="P30" s="601"/>
      <c r="Q30" s="601"/>
      <c r="R30" s="601"/>
      <c r="S30" s="601"/>
      <c r="T30" s="601"/>
      <c r="U30" s="601"/>
      <c r="V30" s="601"/>
      <c r="W30" s="601"/>
      <c r="X30" s="601"/>
      <c r="Y30" s="601"/>
    </row>
    <row r="31" spans="1:25">
      <c r="E31" s="393"/>
      <c r="F31" s="373">
        <v>1</v>
      </c>
      <c r="G31" s="373">
        <v>2</v>
      </c>
      <c r="H31" s="373">
        <v>3</v>
      </c>
      <c r="I31" s="373">
        <v>4</v>
      </c>
      <c r="J31" s="373">
        <v>5</v>
      </c>
      <c r="K31" s="373">
        <v>6</v>
      </c>
      <c r="L31" s="373">
        <v>7</v>
      </c>
      <c r="M31" s="373">
        <v>8</v>
      </c>
      <c r="N31" s="373">
        <v>9</v>
      </c>
      <c r="O31" s="373">
        <v>10</v>
      </c>
      <c r="P31" s="373">
        <v>11</v>
      </c>
      <c r="Q31" s="373">
        <v>12</v>
      </c>
      <c r="R31" s="373">
        <v>13</v>
      </c>
      <c r="S31" s="373">
        <v>14</v>
      </c>
      <c r="T31" s="373">
        <v>15</v>
      </c>
      <c r="U31" s="373">
        <v>16</v>
      </c>
      <c r="V31" s="373">
        <v>17</v>
      </c>
      <c r="W31" s="373">
        <v>18</v>
      </c>
      <c r="X31" s="373">
        <v>19</v>
      </c>
      <c r="Y31" s="373">
        <v>20</v>
      </c>
    </row>
    <row r="32" spans="1:25">
      <c r="E32" s="394" t="s">
        <v>617</v>
      </c>
      <c r="F32" s="373" t="str">
        <f>+BOM!F62</f>
        <v/>
      </c>
      <c r="G32" s="373" t="str">
        <f>+BOM!G62</f>
        <v/>
      </c>
      <c r="H32" s="373" t="str">
        <f>+BOM!H62</f>
        <v/>
      </c>
      <c r="I32" s="373" t="str">
        <f>+BOM!I62</f>
        <v/>
      </c>
      <c r="J32" s="373" t="str">
        <f>+BOM!J62</f>
        <v/>
      </c>
      <c r="K32" s="373" t="str">
        <f>+BOM!K62</f>
        <v/>
      </c>
      <c r="L32" s="373" t="str">
        <f>+BOM!L62</f>
        <v/>
      </c>
      <c r="M32" s="373" t="str">
        <f>+BOM!M62</f>
        <v/>
      </c>
      <c r="N32" s="373" t="str">
        <f>+BOM!N62</f>
        <v/>
      </c>
      <c r="O32" s="373" t="str">
        <f>+BOM!O62</f>
        <v/>
      </c>
      <c r="P32" s="373" t="str">
        <f>+BOM!P62</f>
        <v/>
      </c>
      <c r="Q32" s="373" t="str">
        <f>+BOM!Q62</f>
        <v/>
      </c>
      <c r="R32" s="373" t="str">
        <f>+BOM!R62</f>
        <v/>
      </c>
      <c r="S32" s="373" t="str">
        <f>+BOM!S62</f>
        <v/>
      </c>
      <c r="T32" s="373" t="str">
        <f>+BOM!T62</f>
        <v/>
      </c>
      <c r="U32" s="373" t="str">
        <f>+BOM!U62</f>
        <v/>
      </c>
      <c r="V32" s="373" t="str">
        <f>+BOM!V62</f>
        <v/>
      </c>
      <c r="W32" s="373" t="str">
        <f>+BOM!W62</f>
        <v/>
      </c>
      <c r="X32" s="373" t="str">
        <f>+BOM!X62</f>
        <v/>
      </c>
      <c r="Y32" s="373" t="str">
        <f>+BOM!Y62</f>
        <v/>
      </c>
    </row>
    <row r="33" spans="2:25">
      <c r="E33" s="395" t="s">
        <v>618</v>
      </c>
      <c r="F33" s="373" t="str">
        <f>+BOM!F63</f>
        <v/>
      </c>
      <c r="G33" s="373" t="str">
        <f>+BOM!G63</f>
        <v/>
      </c>
      <c r="H33" s="373" t="str">
        <f>+BOM!H63</f>
        <v/>
      </c>
      <c r="I33" s="373" t="str">
        <f>+BOM!I63</f>
        <v/>
      </c>
      <c r="J33" s="373" t="str">
        <f>+BOM!J63</f>
        <v/>
      </c>
      <c r="K33" s="373" t="str">
        <f>+BOM!K63</f>
        <v/>
      </c>
      <c r="L33" s="373" t="str">
        <f>+BOM!L63</f>
        <v/>
      </c>
      <c r="M33" s="373" t="str">
        <f>+BOM!M63</f>
        <v/>
      </c>
      <c r="N33" s="373" t="str">
        <f>+BOM!N63</f>
        <v/>
      </c>
      <c r="O33" s="373" t="str">
        <f>+BOM!O63</f>
        <v/>
      </c>
      <c r="P33" s="373" t="str">
        <f>+BOM!P63</f>
        <v/>
      </c>
      <c r="Q33" s="373" t="str">
        <f>+BOM!Q63</f>
        <v/>
      </c>
      <c r="R33" s="373" t="str">
        <f>+BOM!R63</f>
        <v/>
      </c>
      <c r="S33" s="373" t="str">
        <f>+BOM!S63</f>
        <v/>
      </c>
      <c r="T33" s="373" t="str">
        <f>+BOM!T63</f>
        <v/>
      </c>
      <c r="U33" s="373" t="str">
        <f>+BOM!U63</f>
        <v/>
      </c>
      <c r="V33" s="373" t="str">
        <f>+BOM!V63</f>
        <v/>
      </c>
      <c r="W33" s="373" t="str">
        <f>+BOM!W63</f>
        <v/>
      </c>
      <c r="X33" s="373" t="str">
        <f>+BOM!X63</f>
        <v/>
      </c>
      <c r="Y33" s="373" t="str">
        <f>+BOM!Y63</f>
        <v/>
      </c>
    </row>
    <row r="34" spans="2:25">
      <c r="B34" s="396" t="s">
        <v>572</v>
      </c>
      <c r="C34" s="397" t="s">
        <v>573</v>
      </c>
      <c r="D34" s="398" t="s">
        <v>600</v>
      </c>
      <c r="E34" s="399" t="s">
        <v>621</v>
      </c>
    </row>
    <row r="35" spans="2:25">
      <c r="B35" s="539">
        <f>+BOM!B65</f>
        <v>4000116</v>
      </c>
      <c r="C35" s="540" t="str">
        <f>+BOM!C65</f>
        <v>Simple Tilt Knee, Set</v>
      </c>
      <c r="D35" s="541">
        <f>IFERROR($E35*BOM!D65,"")</f>
        <v>0</v>
      </c>
      <c r="E35" s="408">
        <f t="shared" ref="E35:E47" si="2">+E13</f>
        <v>0</v>
      </c>
      <c r="F35" s="408" t="str">
        <f>IFERROR($E35*BOM!F65,"")</f>
        <v/>
      </c>
      <c r="G35" s="408" t="str">
        <f>IFERROR($E35*BOM!G65,"")</f>
        <v/>
      </c>
      <c r="H35" s="408" t="str">
        <f>IFERROR($E35*BOM!H65,"")</f>
        <v/>
      </c>
      <c r="I35" s="408" t="str">
        <f>IFERROR($E35*BOM!I65,"")</f>
        <v/>
      </c>
      <c r="J35" s="408" t="str">
        <f>IFERROR($E35*BOM!J65,"")</f>
        <v/>
      </c>
      <c r="K35" s="408" t="str">
        <f>IFERROR($E35*BOM!K65,"")</f>
        <v/>
      </c>
      <c r="L35" s="408" t="str">
        <f>IFERROR($E35*BOM!L65,"")</f>
        <v/>
      </c>
      <c r="M35" s="408" t="str">
        <f>IFERROR($E35*BOM!M65,"")</f>
        <v/>
      </c>
      <c r="N35" s="408" t="str">
        <f>IFERROR($E35*BOM!N65,"")</f>
        <v/>
      </c>
      <c r="O35" s="408" t="str">
        <f>IFERROR($E35*BOM!O65,"")</f>
        <v/>
      </c>
      <c r="P35" s="408" t="str">
        <f>IFERROR($E35*BOM!P65,"")</f>
        <v/>
      </c>
      <c r="Q35" s="408" t="str">
        <f>IFERROR($E35*BOM!Q65,"")</f>
        <v/>
      </c>
      <c r="R35" s="408" t="str">
        <f>IFERROR($E35*BOM!R65,"")</f>
        <v/>
      </c>
      <c r="S35" s="408" t="str">
        <f>IFERROR($E35*BOM!S65,"")</f>
        <v/>
      </c>
      <c r="T35" s="408" t="str">
        <f>IFERROR($E35*BOM!T65,"")</f>
        <v/>
      </c>
      <c r="U35" s="408" t="str">
        <f>IFERROR($E35*BOM!U65,"")</f>
        <v/>
      </c>
      <c r="V35" s="408" t="str">
        <f>IFERROR($E35*BOM!V65,"")</f>
        <v/>
      </c>
      <c r="W35" s="408" t="str">
        <f>IFERROR($E35*BOM!W65,"")</f>
        <v/>
      </c>
      <c r="X35" s="408" t="str">
        <f>IFERROR($E35*BOM!X65,"")</f>
        <v/>
      </c>
      <c r="Y35" s="408" t="str">
        <f>IFERROR($E35*BOM!Y65,"")</f>
        <v/>
      </c>
    </row>
    <row r="36" spans="2:25">
      <c r="B36" s="543">
        <f>+BOM!B66</f>
        <v>4000630</v>
      </c>
      <c r="C36" s="544" t="str">
        <f>+BOM!C66</f>
        <v>L-Foot Slotted Set, Mill</v>
      </c>
      <c r="D36" s="545">
        <f>IFERROR($E36*BOM!D66,"")</f>
        <v>0</v>
      </c>
      <c r="E36" s="408">
        <f t="shared" si="2"/>
        <v>0</v>
      </c>
      <c r="F36" s="408" t="str">
        <f>IFERROR($E36*BOM!F66,"")</f>
        <v/>
      </c>
      <c r="G36" s="408" t="str">
        <f>IFERROR($E36*BOM!G66,"")</f>
        <v/>
      </c>
      <c r="H36" s="408" t="str">
        <f>IFERROR($E36*BOM!H66,"")</f>
        <v/>
      </c>
      <c r="I36" s="408" t="str">
        <f>IFERROR($E36*BOM!I66,"")</f>
        <v/>
      </c>
      <c r="J36" s="408" t="str">
        <f>IFERROR($E36*BOM!J66,"")</f>
        <v/>
      </c>
      <c r="K36" s="408" t="str">
        <f>IFERROR($E36*BOM!K66,"")</f>
        <v/>
      </c>
      <c r="L36" s="408" t="str">
        <f>IFERROR($E36*BOM!L66,"")</f>
        <v/>
      </c>
      <c r="M36" s="408" t="str">
        <f>IFERROR($E36*BOM!M66,"")</f>
        <v/>
      </c>
      <c r="N36" s="408" t="str">
        <f>IFERROR($E36*BOM!N66,"")</f>
        <v/>
      </c>
      <c r="O36" s="408" t="str">
        <f>IFERROR($E36*BOM!O66,"")</f>
        <v/>
      </c>
      <c r="P36" s="408" t="str">
        <f>IFERROR($E36*BOM!P66,"")</f>
        <v/>
      </c>
      <c r="Q36" s="408" t="str">
        <f>IFERROR($E36*BOM!Q66,"")</f>
        <v/>
      </c>
      <c r="R36" s="408" t="str">
        <f>IFERROR($E36*BOM!R66,"")</f>
        <v/>
      </c>
      <c r="S36" s="408" t="str">
        <f>IFERROR($E36*BOM!S66,"")</f>
        <v/>
      </c>
      <c r="T36" s="408" t="str">
        <f>IFERROR($E36*BOM!T66,"")</f>
        <v/>
      </c>
      <c r="U36" s="408" t="str">
        <f>IFERROR($E36*BOM!U66,"")</f>
        <v/>
      </c>
      <c r="V36" s="408" t="str">
        <f>IFERROR($E36*BOM!V66,"")</f>
        <v/>
      </c>
      <c r="W36" s="408" t="str">
        <f>IFERROR($E36*BOM!W66,"")</f>
        <v/>
      </c>
      <c r="X36" s="408" t="str">
        <f>IFERROR($E36*BOM!X66,"")</f>
        <v/>
      </c>
      <c r="Y36" s="408" t="str">
        <f>IFERROR($E36*BOM!Y66,"")</f>
        <v/>
      </c>
    </row>
    <row r="37" spans="2:25">
      <c r="B37" s="539" t="str">
        <f>+BOM!B67</f>
        <v>4006042-H</v>
      </c>
      <c r="C37" s="540" t="str">
        <f>+BOM!C67</f>
        <v>CrossRail Climber Set w/Hole</v>
      </c>
      <c r="D37" s="541">
        <f>IFERROR($E37*BOM!D67,"")</f>
        <v>0</v>
      </c>
      <c r="E37" s="408">
        <f t="shared" si="2"/>
        <v>0</v>
      </c>
      <c r="F37" s="408" t="str">
        <f>IFERROR($E37*BOM!F67,"")</f>
        <v/>
      </c>
      <c r="G37" s="408" t="str">
        <f>IFERROR($E37*BOM!G67,"")</f>
        <v/>
      </c>
      <c r="H37" s="408" t="str">
        <f>IFERROR($E37*BOM!H67,"")</f>
        <v/>
      </c>
      <c r="I37" s="408" t="str">
        <f>IFERROR($E37*BOM!I67,"")</f>
        <v/>
      </c>
      <c r="J37" s="408" t="str">
        <f>IFERROR($E37*BOM!J67,"")</f>
        <v/>
      </c>
      <c r="K37" s="408" t="str">
        <f>IFERROR($E37*BOM!K67,"")</f>
        <v/>
      </c>
      <c r="L37" s="408" t="str">
        <f>IFERROR($E37*BOM!L67,"")</f>
        <v/>
      </c>
      <c r="M37" s="408" t="str">
        <f>IFERROR($E37*BOM!M67,"")</f>
        <v/>
      </c>
      <c r="N37" s="408" t="str">
        <f>IFERROR($E37*BOM!N67,"")</f>
        <v/>
      </c>
      <c r="O37" s="408" t="str">
        <f>IFERROR($E37*BOM!O67,"")</f>
        <v/>
      </c>
      <c r="P37" s="408" t="str">
        <f>IFERROR($E37*BOM!P67,"")</f>
        <v/>
      </c>
      <c r="Q37" s="408" t="str">
        <f>IFERROR($E37*BOM!Q67,"")</f>
        <v/>
      </c>
      <c r="R37" s="408" t="str">
        <f>IFERROR($E37*BOM!R67,"")</f>
        <v/>
      </c>
      <c r="S37" s="408" t="str">
        <f>IFERROR($E37*BOM!S67,"")</f>
        <v/>
      </c>
      <c r="T37" s="408" t="str">
        <f>IFERROR($E37*BOM!T67,"")</f>
        <v/>
      </c>
      <c r="U37" s="408" t="str">
        <f>IFERROR($E37*BOM!U67,"")</f>
        <v/>
      </c>
      <c r="V37" s="408" t="str">
        <f>IFERROR($E37*BOM!V67,"")</f>
        <v/>
      </c>
      <c r="W37" s="408" t="str">
        <f>IFERROR($E37*BOM!W67,"")</f>
        <v/>
      </c>
      <c r="X37" s="408" t="str">
        <f>IFERROR($E37*BOM!X67,"")</f>
        <v/>
      </c>
      <c r="Y37" s="408" t="str">
        <f>IFERROR($E37*BOM!Y67,"")</f>
        <v/>
      </c>
    </row>
    <row r="38" spans="2:25">
      <c r="B38" s="543">
        <f>+BOM!B68</f>
        <v>4000135</v>
      </c>
      <c r="C38" s="544" t="str">
        <f>+BOM!C68</f>
        <v>K2 Cross Clamp Set, Mill</v>
      </c>
      <c r="D38" s="545">
        <f>IFERROR($E38*BOM!D68,"")</f>
        <v>0</v>
      </c>
      <c r="E38" s="408">
        <f t="shared" si="2"/>
        <v>0</v>
      </c>
      <c r="F38" s="408" t="str">
        <f>IFERROR($E38*BOM!F68,"")</f>
        <v/>
      </c>
      <c r="G38" s="408" t="str">
        <f>IFERROR($E38*BOM!G68,"")</f>
        <v/>
      </c>
      <c r="H38" s="408" t="str">
        <f>IFERROR($E38*BOM!H68,"")</f>
        <v/>
      </c>
      <c r="I38" s="408" t="str">
        <f>IFERROR($E38*BOM!I68,"")</f>
        <v/>
      </c>
      <c r="J38" s="408" t="str">
        <f>IFERROR($E38*BOM!J68,"")</f>
        <v/>
      </c>
      <c r="K38" s="408" t="str">
        <f>IFERROR($E38*BOM!K68,"")</f>
        <v/>
      </c>
      <c r="L38" s="408" t="str">
        <f>IFERROR($E38*BOM!L68,"")</f>
        <v/>
      </c>
      <c r="M38" s="408" t="str">
        <f>IFERROR($E38*BOM!M68,"")</f>
        <v/>
      </c>
      <c r="N38" s="408" t="str">
        <f>IFERROR($E38*BOM!N68,"")</f>
        <v/>
      </c>
      <c r="O38" s="408" t="str">
        <f>IFERROR($E38*BOM!O68,"")</f>
        <v/>
      </c>
      <c r="P38" s="408" t="str">
        <f>IFERROR($E38*BOM!P68,"")</f>
        <v/>
      </c>
      <c r="Q38" s="408" t="str">
        <f>IFERROR($E38*BOM!Q68,"")</f>
        <v/>
      </c>
      <c r="R38" s="408" t="str">
        <f>IFERROR($E38*BOM!R68,"")</f>
        <v/>
      </c>
      <c r="S38" s="408" t="str">
        <f>IFERROR($E38*BOM!S68,"")</f>
        <v/>
      </c>
      <c r="T38" s="408" t="str">
        <f>IFERROR($E38*BOM!T68,"")</f>
        <v/>
      </c>
      <c r="U38" s="408" t="str">
        <f>IFERROR($E38*BOM!U68,"")</f>
        <v/>
      </c>
      <c r="V38" s="408" t="str">
        <f>IFERROR($E38*BOM!V68,"")</f>
        <v/>
      </c>
      <c r="W38" s="408" t="str">
        <f>IFERROR($E38*BOM!W68,"")</f>
        <v/>
      </c>
      <c r="X38" s="408" t="str">
        <f>IFERROR($E38*BOM!X68,"")</f>
        <v/>
      </c>
      <c r="Y38" s="408" t="str">
        <f>IFERROR($E38*BOM!Y68,"")</f>
        <v/>
      </c>
    </row>
    <row r="39" spans="2:25">
      <c r="B39" s="539">
        <f>+BOM!B69</f>
        <v>4000135</v>
      </c>
      <c r="C39" s="540" t="str">
        <f>+BOM!C69</f>
        <v>K2 Cross Clamp Set, Mill</v>
      </c>
      <c r="D39" s="541">
        <f>IFERROR($E39*BOM!D69,"")</f>
        <v>0</v>
      </c>
      <c r="E39" s="408">
        <f t="shared" si="2"/>
        <v>0</v>
      </c>
      <c r="F39" s="408" t="str">
        <f>IFERROR($E39*BOM!F69,"")</f>
        <v/>
      </c>
      <c r="G39" s="408" t="str">
        <f>IFERROR($E39*BOM!G69,"")</f>
        <v/>
      </c>
      <c r="H39" s="408" t="str">
        <f>IFERROR($E39*BOM!H69,"")</f>
        <v/>
      </c>
      <c r="I39" s="408" t="str">
        <f>IFERROR($E39*BOM!I69,"")</f>
        <v/>
      </c>
      <c r="J39" s="408" t="str">
        <f>IFERROR($E39*BOM!J69,"")</f>
        <v/>
      </c>
      <c r="K39" s="408" t="str">
        <f>IFERROR($E39*BOM!K69,"")</f>
        <v/>
      </c>
      <c r="L39" s="408" t="str">
        <f>IFERROR($E39*BOM!L69,"")</f>
        <v/>
      </c>
      <c r="M39" s="408" t="str">
        <f>IFERROR($E39*BOM!M69,"")</f>
        <v/>
      </c>
      <c r="N39" s="408" t="str">
        <f>IFERROR($E39*BOM!N69,"")</f>
        <v/>
      </c>
      <c r="O39" s="408" t="str">
        <f>IFERROR($E39*BOM!O69,"")</f>
        <v/>
      </c>
      <c r="P39" s="408" t="str">
        <f>IFERROR($E39*BOM!P69,"")</f>
        <v/>
      </c>
      <c r="Q39" s="408" t="str">
        <f>IFERROR($E39*BOM!Q69,"")</f>
        <v/>
      </c>
      <c r="R39" s="408" t="str">
        <f>IFERROR($E39*BOM!R69,"")</f>
        <v/>
      </c>
      <c r="S39" s="408" t="str">
        <f>IFERROR($E39*BOM!S69,"")</f>
        <v/>
      </c>
      <c r="T39" s="408" t="str">
        <f>IFERROR($E39*BOM!T69,"")</f>
        <v/>
      </c>
      <c r="U39" s="408" t="str">
        <f>IFERROR($E39*BOM!U69,"")</f>
        <v/>
      </c>
      <c r="V39" s="408" t="str">
        <f>IFERROR($E39*BOM!V69,"")</f>
        <v/>
      </c>
      <c r="W39" s="408" t="str">
        <f>IFERROR($E39*BOM!W69,"")</f>
        <v/>
      </c>
      <c r="X39" s="408" t="str">
        <f>IFERROR($E39*BOM!X69,"")</f>
        <v/>
      </c>
      <c r="Y39" s="408" t="str">
        <f>IFERROR($E39*BOM!Y69,"")</f>
        <v/>
      </c>
    </row>
    <row r="40" spans="2:25">
      <c r="B40" s="543">
        <f>+BOM!B70</f>
        <v>4000669</v>
      </c>
      <c r="C40" s="544" t="str">
        <f>+BOM!C70</f>
        <v>CrossRail 48-X, 4.70m, Mill</v>
      </c>
      <c r="D40" s="545">
        <f>IFERROR($E40*BOM!D70,"")</f>
        <v>0</v>
      </c>
      <c r="E40" s="408">
        <f t="shared" si="2"/>
        <v>0</v>
      </c>
      <c r="F40" s="408" t="str">
        <f>IFERROR(ROUNDUP($E40*BOM!F70,0),"")</f>
        <v/>
      </c>
      <c r="G40" s="408" t="str">
        <f>IFERROR(ROUNDUP($E40*BOM!G70,0),"")</f>
        <v/>
      </c>
      <c r="H40" s="408" t="str">
        <f>IFERROR(ROUNDUP($E40*BOM!H70,0),"")</f>
        <v/>
      </c>
      <c r="I40" s="408" t="str">
        <f>IFERROR(ROUNDUP($E40*BOM!I70,0),"")</f>
        <v/>
      </c>
      <c r="J40" s="408" t="str">
        <f>IFERROR(ROUNDUP($E40*BOM!J70,0),"")</f>
        <v/>
      </c>
      <c r="K40" s="408" t="str">
        <f>IFERROR(ROUNDUP($E40*BOM!K70,0),"")</f>
        <v/>
      </c>
      <c r="L40" s="408" t="str">
        <f>IFERROR(ROUNDUP($E40*BOM!L70,0),"")</f>
        <v/>
      </c>
      <c r="M40" s="408" t="str">
        <f>IFERROR(ROUNDUP($E40*BOM!M70,0),"")</f>
        <v/>
      </c>
      <c r="N40" s="408" t="str">
        <f>IFERROR(ROUNDUP($E40*BOM!N70,0),"")</f>
        <v/>
      </c>
      <c r="O40" s="408" t="str">
        <f>IFERROR(ROUNDUP($E40*BOM!O70,0),"")</f>
        <v/>
      </c>
      <c r="P40" s="408" t="str">
        <f>IFERROR(ROUNDUP($E40*BOM!P70,0),"")</f>
        <v/>
      </c>
      <c r="Q40" s="408" t="str">
        <f>IFERROR(ROUNDUP($E40*BOM!Q70,0),"")</f>
        <v/>
      </c>
      <c r="R40" s="408" t="str">
        <f>IFERROR(ROUNDUP($E40*BOM!R70,0),"")</f>
        <v/>
      </c>
      <c r="S40" s="408" t="str">
        <f>IFERROR(ROUNDUP($E40*BOM!S70,0),"")</f>
        <v/>
      </c>
      <c r="T40" s="408" t="str">
        <f>IFERROR(ROUNDUP($E40*BOM!T70,0),"")</f>
        <v/>
      </c>
      <c r="U40" s="408" t="str">
        <f>IFERROR(ROUNDUP($E40*BOM!U70,0),"")</f>
        <v/>
      </c>
      <c r="V40" s="408" t="str">
        <f>IFERROR(ROUNDUP($E40*BOM!V70,0),"")</f>
        <v/>
      </c>
      <c r="W40" s="408" t="str">
        <f>IFERROR(ROUNDUP($E40*BOM!W70,0),"")</f>
        <v/>
      </c>
      <c r="X40" s="408" t="str">
        <f>IFERROR(ROUNDUP($E40*BOM!X70,0),"")</f>
        <v/>
      </c>
      <c r="Y40" s="408" t="str">
        <f>IFERROR(ROUNDUP($E40*BOM!Y70,0),"")</f>
        <v/>
      </c>
    </row>
    <row r="41" spans="2:25">
      <c r="B41" s="539">
        <f>+BOM!B71</f>
        <v>4000505</v>
      </c>
      <c r="C41" s="540" t="str">
        <f>+BOM!C71</f>
        <v>CrossRail Tilt Connector Set</v>
      </c>
      <c r="D41" s="541">
        <f>IFERROR($E41*BOM!D71,"")</f>
        <v>0</v>
      </c>
      <c r="E41" s="408">
        <f t="shared" si="2"/>
        <v>0</v>
      </c>
      <c r="F41" s="408" t="str">
        <f>IFERROR($E41*BOM!F71,"")</f>
        <v/>
      </c>
      <c r="G41" s="408" t="str">
        <f>IFERROR($E41*BOM!G71,"")</f>
        <v/>
      </c>
      <c r="H41" s="408" t="str">
        <f>IFERROR($E41*BOM!H71,"")</f>
        <v/>
      </c>
      <c r="I41" s="408" t="str">
        <f>IFERROR($E41*BOM!I71,"")</f>
        <v/>
      </c>
      <c r="J41" s="408" t="str">
        <f>IFERROR($E41*BOM!J71,"")</f>
        <v/>
      </c>
      <c r="K41" s="408" t="str">
        <f>IFERROR($E41*BOM!K71,"")</f>
        <v/>
      </c>
      <c r="L41" s="408" t="str">
        <f>IFERROR($E41*BOM!L71,"")</f>
        <v/>
      </c>
      <c r="M41" s="408" t="str">
        <f>IFERROR($E41*BOM!M71,"")</f>
        <v/>
      </c>
      <c r="N41" s="408" t="str">
        <f>IFERROR($E41*BOM!N71,"")</f>
        <v/>
      </c>
      <c r="O41" s="408" t="str">
        <f>IFERROR($E41*BOM!O71,"")</f>
        <v/>
      </c>
      <c r="P41" s="408" t="str">
        <f>IFERROR($E41*BOM!P71,"")</f>
        <v/>
      </c>
      <c r="Q41" s="408" t="str">
        <f>IFERROR($E41*BOM!Q71,"")</f>
        <v/>
      </c>
      <c r="R41" s="408" t="str">
        <f>IFERROR($E41*BOM!R71,"")</f>
        <v/>
      </c>
      <c r="S41" s="408" t="str">
        <f>IFERROR($E41*BOM!S71,"")</f>
        <v/>
      </c>
      <c r="T41" s="408" t="str">
        <f>IFERROR($E41*BOM!T71,"")</f>
        <v/>
      </c>
      <c r="U41" s="408" t="str">
        <f>IFERROR($E41*BOM!U71,"")</f>
        <v/>
      </c>
      <c r="V41" s="408" t="str">
        <f>IFERROR($E41*BOM!V71,"")</f>
        <v/>
      </c>
      <c r="W41" s="408" t="str">
        <f>IFERROR($E41*BOM!W71,"")</f>
        <v/>
      </c>
      <c r="X41" s="408" t="str">
        <f>IFERROR($E41*BOM!X71,"")</f>
        <v/>
      </c>
      <c r="Y41" s="408" t="str">
        <f>IFERROR($E41*BOM!Y71,"")</f>
        <v/>
      </c>
    </row>
    <row r="42" spans="2:25">
      <c r="B42" s="543">
        <f>+BOM!B72</f>
        <v>4000385</v>
      </c>
      <c r="C42" s="544" t="str">
        <f>+BOM!C72</f>
        <v>RailConn CR 48-X,48-XL Struct Set, Mill</v>
      </c>
      <c r="D42" s="545">
        <f>IFERROR($E42*BOM!D72,"")</f>
        <v>0</v>
      </c>
      <c r="E42" s="408">
        <f t="shared" si="2"/>
        <v>0</v>
      </c>
      <c r="F42" s="408" t="str">
        <f>IFERROR($E42*BOM!F72,"")</f>
        <v/>
      </c>
      <c r="G42" s="408" t="str">
        <f>IFERROR($E42*BOM!G72,"")</f>
        <v/>
      </c>
      <c r="H42" s="408" t="str">
        <f>IFERROR($E42*BOM!H72,"")</f>
        <v/>
      </c>
      <c r="I42" s="408" t="str">
        <f>IFERROR($E42*BOM!I72,"")</f>
        <v/>
      </c>
      <c r="J42" s="408" t="str">
        <f>IFERROR($E42*BOM!J72,"")</f>
        <v/>
      </c>
      <c r="K42" s="408" t="str">
        <f>IFERROR($E42*BOM!K72,"")</f>
        <v/>
      </c>
      <c r="L42" s="408" t="str">
        <f>IFERROR($E42*BOM!L72,"")</f>
        <v/>
      </c>
      <c r="M42" s="408" t="str">
        <f>IFERROR($E42*BOM!M72,"")</f>
        <v/>
      </c>
      <c r="N42" s="408" t="str">
        <f>IFERROR($E42*BOM!N72,"")</f>
        <v/>
      </c>
      <c r="O42" s="408" t="str">
        <f>IFERROR($E42*BOM!O72,"")</f>
        <v/>
      </c>
      <c r="P42" s="408" t="str">
        <f>IFERROR($E42*BOM!P72,"")</f>
        <v/>
      </c>
      <c r="Q42" s="408" t="str">
        <f>IFERROR($E42*BOM!Q72,"")</f>
        <v/>
      </c>
      <c r="R42" s="408" t="str">
        <f>IFERROR($E42*BOM!R72,"")</f>
        <v/>
      </c>
      <c r="S42" s="408" t="str">
        <f>IFERROR($E42*BOM!S72,"")</f>
        <v/>
      </c>
      <c r="T42" s="408" t="str">
        <f>IFERROR($E42*BOM!T72,"")</f>
        <v/>
      </c>
      <c r="U42" s="408" t="str">
        <f>IFERROR($E42*BOM!U72,"")</f>
        <v/>
      </c>
      <c r="V42" s="408" t="str">
        <f>IFERROR($E42*BOM!V72,"")</f>
        <v/>
      </c>
      <c r="W42" s="408" t="str">
        <f>IFERROR($E42*BOM!W72,"")</f>
        <v/>
      </c>
      <c r="X42" s="408" t="str">
        <f>IFERROR($E42*BOM!X72,"")</f>
        <v/>
      </c>
      <c r="Y42" s="408" t="str">
        <f>IFERROR($E42*BOM!Y72,"")</f>
        <v/>
      </c>
    </row>
    <row r="43" spans="2:25">
      <c r="B43" s="539">
        <f>+BOM!B73</f>
        <v>4000431</v>
      </c>
      <c r="C43" s="540" t="str">
        <f>+BOM!C73</f>
        <v>CrossRail Flat EndCap, CR 48-X,48-XL</v>
      </c>
      <c r="D43" s="541">
        <f>IFERROR($E43*BOM!D73,"")</f>
        <v>0</v>
      </c>
      <c r="E43" s="408">
        <f t="shared" si="2"/>
        <v>0</v>
      </c>
      <c r="F43" s="408" t="str">
        <f>IFERROR($E43*BOM!F73,"")</f>
        <v/>
      </c>
      <c r="G43" s="408" t="str">
        <f>IFERROR($E43*BOM!G73,"")</f>
        <v/>
      </c>
      <c r="H43" s="408" t="str">
        <f>IFERROR($E43*BOM!H73,"")</f>
        <v/>
      </c>
      <c r="I43" s="408" t="str">
        <f>IFERROR($E43*BOM!I73,"")</f>
        <v/>
      </c>
      <c r="J43" s="408" t="str">
        <f>IFERROR($E43*BOM!J73,"")</f>
        <v/>
      </c>
      <c r="K43" s="408" t="str">
        <f>IFERROR($E43*BOM!K73,"")</f>
        <v/>
      </c>
      <c r="L43" s="408" t="str">
        <f>IFERROR($E43*BOM!L73,"")</f>
        <v/>
      </c>
      <c r="M43" s="408" t="str">
        <f>IFERROR($E43*BOM!M73,"")</f>
        <v/>
      </c>
      <c r="N43" s="408" t="str">
        <f>IFERROR($E43*BOM!N73,"")</f>
        <v/>
      </c>
      <c r="O43" s="408" t="str">
        <f>IFERROR($E43*BOM!O73,"")</f>
        <v/>
      </c>
      <c r="P43" s="408" t="str">
        <f>IFERROR($E43*BOM!P73,"")</f>
        <v/>
      </c>
      <c r="Q43" s="408" t="str">
        <f>IFERROR($E43*BOM!Q73,"")</f>
        <v/>
      </c>
      <c r="R43" s="408" t="str">
        <f>IFERROR($E43*BOM!R73,"")</f>
        <v/>
      </c>
      <c r="S43" s="408" t="str">
        <f>IFERROR($E43*BOM!S73,"")</f>
        <v/>
      </c>
      <c r="T43" s="408" t="str">
        <f>IFERROR($E43*BOM!T73,"")</f>
        <v/>
      </c>
      <c r="U43" s="408" t="str">
        <f>IFERROR($E43*BOM!U73,"")</f>
        <v/>
      </c>
      <c r="V43" s="408" t="str">
        <f>IFERROR($E43*BOM!V73,"")</f>
        <v/>
      </c>
      <c r="W43" s="408" t="str">
        <f>IFERROR($E43*BOM!W73,"")</f>
        <v/>
      </c>
      <c r="X43" s="408" t="str">
        <f>IFERROR($E43*BOM!X73,"")</f>
        <v/>
      </c>
      <c r="Y43" s="408" t="str">
        <f>IFERROR($E43*BOM!Y73,"")</f>
        <v/>
      </c>
    </row>
    <row r="44" spans="2:25">
      <c r="B44" s="543" t="str">
        <f>+BOM!B74</f>
        <v>4000629-H</v>
      </c>
      <c r="C44" s="544" t="str">
        <f>+BOM!C74</f>
        <v>CR Micro inverter &amp; OPT, 13mm Hex Kit</v>
      </c>
      <c r="D44" s="545">
        <f>IFERROR($E44*BOM!D74,"")</f>
        <v>0</v>
      </c>
      <c r="E44" s="408">
        <f t="shared" si="2"/>
        <v>0</v>
      </c>
      <c r="F44" s="408" t="str">
        <f>IFERROR($E44*BOM!F74,"")</f>
        <v/>
      </c>
      <c r="G44" s="408" t="str">
        <f>IFERROR($E44*BOM!G74,"")</f>
        <v/>
      </c>
      <c r="H44" s="408" t="str">
        <f>IFERROR($E44*BOM!H74,"")</f>
        <v/>
      </c>
      <c r="I44" s="408" t="str">
        <f>IFERROR($E44*BOM!I74,"")</f>
        <v/>
      </c>
      <c r="J44" s="408" t="str">
        <f>IFERROR($E44*BOM!J74,"")</f>
        <v/>
      </c>
      <c r="K44" s="408" t="str">
        <f>IFERROR($E44*BOM!K74,"")</f>
        <v/>
      </c>
      <c r="L44" s="408" t="str">
        <f>IFERROR($E44*BOM!L74,"")</f>
        <v/>
      </c>
      <c r="M44" s="408" t="str">
        <f>IFERROR($E44*BOM!M74,"")</f>
        <v/>
      </c>
      <c r="N44" s="408" t="str">
        <f>IFERROR($E44*BOM!N74,"")</f>
        <v/>
      </c>
      <c r="O44" s="408" t="str">
        <f>IFERROR($E44*BOM!O74,"")</f>
        <v/>
      </c>
      <c r="P44" s="408" t="str">
        <f>IFERROR($E44*BOM!P74,"")</f>
        <v/>
      </c>
      <c r="Q44" s="408" t="str">
        <f>IFERROR($E44*BOM!Q74,"")</f>
        <v/>
      </c>
      <c r="R44" s="408" t="str">
        <f>IFERROR($E44*BOM!R74,"")</f>
        <v/>
      </c>
      <c r="S44" s="408" t="str">
        <f>IFERROR($E44*BOM!S74,"")</f>
        <v/>
      </c>
      <c r="T44" s="408" t="str">
        <f>IFERROR($E44*BOM!T74,"")</f>
        <v/>
      </c>
      <c r="U44" s="408" t="str">
        <f>IFERROR($E44*BOM!U74,"")</f>
        <v/>
      </c>
      <c r="V44" s="408" t="str">
        <f>IFERROR($E44*BOM!V74,"")</f>
        <v/>
      </c>
      <c r="W44" s="408" t="str">
        <f>IFERROR($E44*BOM!W74,"")</f>
        <v/>
      </c>
      <c r="X44" s="408" t="str">
        <f>IFERROR($E44*BOM!X74,"")</f>
        <v/>
      </c>
      <c r="Y44" s="408" t="str">
        <f>IFERROR($E44*BOM!Y74,"")</f>
        <v/>
      </c>
    </row>
    <row r="45" spans="2:25">
      <c r="B45" s="539" t="str">
        <f>+BOM!B75</f>
        <v>4000006-H</v>
      </c>
      <c r="C45" s="540" t="str">
        <f>+BOM!C75</f>
        <v>K2 Ground Lug, 13mm Hex Set</v>
      </c>
      <c r="D45" s="541">
        <f>IFERROR($E45*BOM!D75,"")</f>
        <v>0</v>
      </c>
      <c r="E45" s="408">
        <f t="shared" si="2"/>
        <v>0</v>
      </c>
      <c r="F45" s="408" t="str">
        <f>IFERROR($E45*BOM!F75,"")</f>
        <v/>
      </c>
      <c r="G45" s="408" t="str">
        <f>IFERROR($E45*BOM!G75,"")</f>
        <v/>
      </c>
      <c r="H45" s="408" t="str">
        <f>IFERROR($E45*BOM!H75,"")</f>
        <v/>
      </c>
      <c r="I45" s="408" t="str">
        <f>IFERROR($E45*BOM!I75,"")</f>
        <v/>
      </c>
      <c r="J45" s="408" t="str">
        <f>IFERROR($E45*BOM!J75,"")</f>
        <v/>
      </c>
      <c r="K45" s="408" t="str">
        <f>IFERROR($E45*BOM!K75,"")</f>
        <v/>
      </c>
      <c r="L45" s="408" t="str">
        <f>IFERROR($E45*BOM!L75,"")</f>
        <v/>
      </c>
      <c r="M45" s="408" t="str">
        <f>IFERROR($E45*BOM!M75,"")</f>
        <v/>
      </c>
      <c r="N45" s="408" t="str">
        <f>IFERROR($E45*BOM!N75,"")</f>
        <v/>
      </c>
      <c r="O45" s="408" t="str">
        <f>IFERROR($E45*BOM!O75,"")</f>
        <v/>
      </c>
      <c r="P45" s="408" t="str">
        <f>IFERROR($E45*BOM!P75,"")</f>
        <v/>
      </c>
      <c r="Q45" s="408" t="str">
        <f>IFERROR($E45*BOM!Q75,"")</f>
        <v/>
      </c>
      <c r="R45" s="408" t="str">
        <f>IFERROR($E45*BOM!R75,"")</f>
        <v/>
      </c>
      <c r="S45" s="408" t="str">
        <f>IFERROR($E45*BOM!S75,"")</f>
        <v/>
      </c>
      <c r="T45" s="408" t="str">
        <f>IFERROR($E45*BOM!T75,"")</f>
        <v/>
      </c>
      <c r="U45" s="408" t="str">
        <f>IFERROR($E45*BOM!U75,"")</f>
        <v/>
      </c>
      <c r="V45" s="408" t="str">
        <f>IFERROR($E45*BOM!V75,"")</f>
        <v/>
      </c>
      <c r="W45" s="408" t="str">
        <f>IFERROR($E45*BOM!W75,"")</f>
        <v/>
      </c>
      <c r="X45" s="408" t="str">
        <f>IFERROR($E45*BOM!X75,"")</f>
        <v/>
      </c>
      <c r="Y45" s="408" t="str">
        <f>IFERROR($E45*BOM!Y75,"")</f>
        <v/>
      </c>
    </row>
    <row r="46" spans="2:25">
      <c r="B46" s="532" t="str">
        <f>+BOM!B76</f>
        <v>-</v>
      </c>
      <c r="C46" s="546" t="str">
        <f>+BOM!C76</f>
        <v>-</v>
      </c>
      <c r="D46" s="545">
        <f>IFERROR($E46*BOM!D76,"")</f>
        <v>0</v>
      </c>
      <c r="E46" s="408">
        <f t="shared" si="2"/>
        <v>0</v>
      </c>
      <c r="F46" s="408" t="str">
        <f>IFERROR($E46*BOM!F76,"")</f>
        <v/>
      </c>
      <c r="G46" s="408" t="str">
        <f>IFERROR($E46*BOM!G76,"")</f>
        <v/>
      </c>
      <c r="H46" s="408" t="str">
        <f>IFERROR($E46*BOM!H76,"")</f>
        <v/>
      </c>
      <c r="I46" s="408" t="str">
        <f>IFERROR($E46*BOM!I76,"")</f>
        <v/>
      </c>
      <c r="J46" s="408" t="str">
        <f>IFERROR($E46*BOM!J76,"")</f>
        <v/>
      </c>
      <c r="K46" s="408" t="str">
        <f>IFERROR($E46*BOM!K76,"")</f>
        <v/>
      </c>
      <c r="L46" s="408" t="str">
        <f>IFERROR($E46*BOM!L76,"")</f>
        <v/>
      </c>
      <c r="M46" s="408" t="str">
        <f>IFERROR($E46*BOM!M76,"")</f>
        <v/>
      </c>
      <c r="N46" s="408" t="str">
        <f>IFERROR($E46*BOM!N76,"")</f>
        <v/>
      </c>
      <c r="O46" s="408" t="str">
        <f>IFERROR($E46*BOM!O76,"")</f>
        <v/>
      </c>
      <c r="P46" s="408" t="str">
        <f>IFERROR($E46*BOM!P76,"")</f>
        <v/>
      </c>
      <c r="Q46" s="408" t="str">
        <f>IFERROR($E46*BOM!Q76,"")</f>
        <v/>
      </c>
      <c r="R46" s="408" t="str">
        <f>IFERROR($E46*BOM!R76,"")</f>
        <v/>
      </c>
      <c r="S46" s="408" t="str">
        <f>IFERROR($E46*BOM!S76,"")</f>
        <v/>
      </c>
      <c r="T46" s="408" t="str">
        <f>IFERROR($E46*BOM!T76,"")</f>
        <v/>
      </c>
      <c r="U46" s="408" t="str">
        <f>IFERROR($E46*BOM!U76,"")</f>
        <v/>
      </c>
      <c r="V46" s="408" t="str">
        <f>IFERROR($E46*BOM!V76,"")</f>
        <v/>
      </c>
      <c r="W46" s="408" t="str">
        <f>IFERROR($E46*BOM!W76,"")</f>
        <v/>
      </c>
      <c r="X46" s="408" t="str">
        <f>IFERROR($E46*BOM!X76,"")</f>
        <v/>
      </c>
      <c r="Y46" s="408" t="str">
        <f>IFERROR($E46*BOM!Y76,"")</f>
        <v/>
      </c>
    </row>
    <row r="47" spans="2:25" ht="15" thickBot="1">
      <c r="B47" s="528" t="str">
        <f>+BOM!B77</f>
        <v>-</v>
      </c>
      <c r="C47" s="542" t="str">
        <f>+BOM!C77</f>
        <v>-</v>
      </c>
      <c r="D47" s="541">
        <f>IFERROR($E47*BOM!D77,"")</f>
        <v>0</v>
      </c>
      <c r="E47" s="413">
        <f t="shared" si="2"/>
        <v>0</v>
      </c>
      <c r="F47" s="413" t="str">
        <f>IFERROR($E47*BOM!F77,"")</f>
        <v/>
      </c>
      <c r="G47" s="413" t="str">
        <f>IFERROR($E47*BOM!G77,"")</f>
        <v/>
      </c>
      <c r="H47" s="413" t="str">
        <f>IFERROR($E47*BOM!H77,"")</f>
        <v/>
      </c>
      <c r="I47" s="413" t="str">
        <f>IFERROR($E47*BOM!I77,"")</f>
        <v/>
      </c>
      <c r="J47" s="413" t="str">
        <f>IFERROR($E47*BOM!J77,"")</f>
        <v/>
      </c>
      <c r="K47" s="413" t="str">
        <f>IFERROR($E47*BOM!K77,"")</f>
        <v/>
      </c>
      <c r="L47" s="413" t="str">
        <f>IFERROR($E47*BOM!L77,"")</f>
        <v/>
      </c>
      <c r="M47" s="413" t="str">
        <f>IFERROR($E47*BOM!M77,"")</f>
        <v/>
      </c>
      <c r="N47" s="413" t="str">
        <f>IFERROR($E47*BOM!N77,"")</f>
        <v/>
      </c>
      <c r="O47" s="413" t="str">
        <f>IFERROR($E47*BOM!O77,"")</f>
        <v/>
      </c>
      <c r="P47" s="413" t="str">
        <f>IFERROR($E47*BOM!P77,"")</f>
        <v/>
      </c>
      <c r="Q47" s="413" t="str">
        <f>IFERROR($E47*BOM!Q77,"")</f>
        <v/>
      </c>
      <c r="R47" s="413" t="str">
        <f>IFERROR($E47*BOM!R77,"")</f>
        <v/>
      </c>
      <c r="S47" s="413" t="str">
        <f>IFERROR($E47*BOM!S77,"")</f>
        <v/>
      </c>
      <c r="T47" s="413" t="str">
        <f>IFERROR($E47*BOM!T77,"")</f>
        <v/>
      </c>
      <c r="U47" s="413" t="str">
        <f>IFERROR($E47*BOM!U77,"")</f>
        <v/>
      </c>
      <c r="V47" s="413" t="str">
        <f>IFERROR($E47*BOM!V77,"")</f>
        <v/>
      </c>
      <c r="W47" s="413" t="str">
        <f>IFERROR($E47*BOM!W77,"")</f>
        <v/>
      </c>
      <c r="X47" s="413" t="str">
        <f>IFERROR($E47*BOM!X77,"")</f>
        <v/>
      </c>
      <c r="Y47" s="413" t="str">
        <f>IFERROR($E47*BOM!Y77,"")</f>
        <v/>
      </c>
    </row>
    <row r="48" spans="2:25">
      <c r="C48" s="407" t="s">
        <v>103</v>
      </c>
      <c r="D48" s="408">
        <f>+SUM(D35:D47)</f>
        <v>0</v>
      </c>
      <c r="F48" s="409">
        <f>+SUM(F35:F47)</f>
        <v>0</v>
      </c>
      <c r="G48" s="409">
        <f t="shared" ref="G48:Y48" si="3">+SUM(G35:G47)</f>
        <v>0</v>
      </c>
      <c r="H48" s="409">
        <f t="shared" si="3"/>
        <v>0</v>
      </c>
      <c r="I48" s="409">
        <f t="shared" si="3"/>
        <v>0</v>
      </c>
      <c r="J48" s="409">
        <f t="shared" si="3"/>
        <v>0</v>
      </c>
      <c r="K48" s="409">
        <f t="shared" si="3"/>
        <v>0</v>
      </c>
      <c r="L48" s="409">
        <f t="shared" si="3"/>
        <v>0</v>
      </c>
      <c r="M48" s="409">
        <f t="shared" si="3"/>
        <v>0</v>
      </c>
      <c r="N48" s="409">
        <f t="shared" si="3"/>
        <v>0</v>
      </c>
      <c r="O48" s="409">
        <f t="shared" si="3"/>
        <v>0</v>
      </c>
      <c r="P48" s="409">
        <f t="shared" si="3"/>
        <v>0</v>
      </c>
      <c r="Q48" s="409">
        <f t="shared" si="3"/>
        <v>0</v>
      </c>
      <c r="R48" s="409">
        <f t="shared" si="3"/>
        <v>0</v>
      </c>
      <c r="S48" s="409">
        <f t="shared" si="3"/>
        <v>0</v>
      </c>
      <c r="T48" s="409">
        <f t="shared" si="3"/>
        <v>0</v>
      </c>
      <c r="U48" s="409">
        <f t="shared" si="3"/>
        <v>0</v>
      </c>
      <c r="V48" s="409">
        <f t="shared" si="3"/>
        <v>0</v>
      </c>
      <c r="W48" s="409">
        <f t="shared" si="3"/>
        <v>0</v>
      </c>
      <c r="X48" s="409">
        <f t="shared" si="3"/>
        <v>0</v>
      </c>
      <c r="Y48" s="409">
        <f t="shared" si="3"/>
        <v>0</v>
      </c>
    </row>
    <row r="49" spans="3:25">
      <c r="C49" s="395" t="s">
        <v>53</v>
      </c>
      <c r="D49" s="410">
        <f>+SUMPRODUCT(F49:T49,F33:T33)</f>
        <v>0</v>
      </c>
      <c r="F49" s="411" t="str">
        <f>IFERROR($B$8*BOM!F82,"")</f>
        <v/>
      </c>
      <c r="G49" s="411" t="str">
        <f>IFERROR($B$8*BOM!G82,"")</f>
        <v/>
      </c>
      <c r="H49" s="411" t="str">
        <f>IFERROR($B$8*BOM!H82,"")</f>
        <v/>
      </c>
      <c r="I49" s="411" t="str">
        <f>IFERROR($B$8*BOM!I82,"")</f>
        <v/>
      </c>
      <c r="J49" s="411" t="str">
        <f>IFERROR($B$8*BOM!J82,"")</f>
        <v/>
      </c>
      <c r="K49" s="411" t="str">
        <f>IFERROR($B$8*BOM!K82,"")</f>
        <v/>
      </c>
      <c r="L49" s="411" t="str">
        <f>IFERROR($B$8*BOM!L82,"")</f>
        <v/>
      </c>
      <c r="M49" s="411" t="str">
        <f>IFERROR($B$8*BOM!M82,"")</f>
        <v/>
      </c>
      <c r="N49" s="411" t="str">
        <f>IFERROR($B$8*BOM!N82,"")</f>
        <v/>
      </c>
      <c r="O49" s="411" t="str">
        <f>IFERROR($B$8*BOM!O82,"")</f>
        <v/>
      </c>
      <c r="P49" s="411" t="str">
        <f>IFERROR($B$8*BOM!P82,"")</f>
        <v/>
      </c>
      <c r="Q49" s="411" t="str">
        <f>IFERROR($B$8*BOM!Q82,"")</f>
        <v/>
      </c>
      <c r="R49" s="411" t="str">
        <f>IFERROR($B$8*BOM!R82,"")</f>
        <v/>
      </c>
      <c r="S49" s="411" t="str">
        <f>IFERROR($B$8*BOM!S82,"")</f>
        <v/>
      </c>
      <c r="T49" s="411" t="str">
        <f>IFERROR($B$8*BOM!T82,"")</f>
        <v/>
      </c>
      <c r="U49" s="411" t="str">
        <f>IFERROR($B$8*BOM!U82,"")</f>
        <v/>
      </c>
      <c r="V49" s="411" t="str">
        <f>IFERROR($B$8*BOM!V82,"")</f>
        <v/>
      </c>
      <c r="W49" s="411" t="str">
        <f>IFERROR($B$8*BOM!W82,"")</f>
        <v/>
      </c>
      <c r="X49" s="411" t="str">
        <f>IFERROR($B$8*BOM!X82,"")</f>
        <v/>
      </c>
      <c r="Y49" s="411" t="str">
        <f>IFERROR($B$8*BOM!Y82,"")</f>
        <v/>
      </c>
    </row>
    <row r="50" spans="3:25">
      <c r="C50" s="395" t="s">
        <v>620</v>
      </c>
      <c r="D50" s="412" t="e">
        <f>+D48/D49</f>
        <v>#DIV/0!</v>
      </c>
      <c r="F50" s="538">
        <f t="shared" ref="F50:S50" si="4">IFERROR(F48/F49,0)</f>
        <v>0</v>
      </c>
      <c r="G50" s="538">
        <f t="shared" si="4"/>
        <v>0</v>
      </c>
      <c r="H50" s="538">
        <f t="shared" si="4"/>
        <v>0</v>
      </c>
      <c r="I50" s="538">
        <f t="shared" si="4"/>
        <v>0</v>
      </c>
      <c r="J50" s="538">
        <f t="shared" si="4"/>
        <v>0</v>
      </c>
      <c r="K50" s="538">
        <f t="shared" si="4"/>
        <v>0</v>
      </c>
      <c r="L50" s="538">
        <f t="shared" si="4"/>
        <v>0</v>
      </c>
      <c r="M50" s="538">
        <f t="shared" si="4"/>
        <v>0</v>
      </c>
      <c r="N50" s="538">
        <f t="shared" si="4"/>
        <v>0</v>
      </c>
      <c r="O50" s="538">
        <f t="shared" si="4"/>
        <v>0</v>
      </c>
      <c r="P50" s="538">
        <f t="shared" si="4"/>
        <v>0</v>
      </c>
      <c r="Q50" s="538">
        <f t="shared" si="4"/>
        <v>0</v>
      </c>
      <c r="R50" s="538">
        <f t="shared" si="4"/>
        <v>0</v>
      </c>
      <c r="S50" s="538">
        <f t="shared" si="4"/>
        <v>0</v>
      </c>
      <c r="T50" s="538">
        <f t="shared" ref="T50:Y50" si="5">IFERROR(T48/T49,0)</f>
        <v>0</v>
      </c>
      <c r="U50" s="538">
        <f t="shared" si="5"/>
        <v>0</v>
      </c>
      <c r="V50" s="538">
        <f t="shared" si="5"/>
        <v>0</v>
      </c>
      <c r="W50" s="538">
        <f t="shared" si="5"/>
        <v>0</v>
      </c>
      <c r="X50" s="538">
        <f t="shared" si="5"/>
        <v>0</v>
      </c>
      <c r="Y50" s="538">
        <f t="shared" si="5"/>
        <v>0</v>
      </c>
    </row>
  </sheetData>
  <sheetProtection algorithmName="SHA-512" hashValue="o/J4UE79WLJ6/hkfnEfhjlIwzmb29mSSIcQaSotRKXp1g1qvbGpA/u/PAVyc8RQHAtqEm2v2fmnBJEmaPd91/g==" saltValue="S4oGjHkLrcrihiV+/RsgZQ==" spinCount="100000" sheet="1" objects="1" scenarios="1"/>
  <mergeCells count="3">
    <mergeCell ref="D8:Y8"/>
    <mergeCell ref="D30:Y30"/>
    <mergeCell ref="B1:Y5"/>
  </mergeCells>
  <dataValidations count="1">
    <dataValidation type="list" allowBlank="1" showInputMessage="1" showErrorMessage="1" sqref="C8" xr:uid="{34176F76-7379-4DBC-A8B5-00B27B8C3D85}">
      <formula1>#REF!</formula1>
    </dataValidation>
  </dataValidations>
  <pageMargins left="0.7" right="0.7" top="0.75" bottom="0.75" header="0.3" footer="0.3"/>
  <pageSetup scale="40" orientation="landscape" r:id="rId1"/>
  <colBreaks count="1" manualBreakCount="1">
    <brk id="20" max="44" man="1"/>
  </colBreaks>
  <drawing r:id="rId2"/>
  <extLst>
    <ext xmlns:x14="http://schemas.microsoft.com/office/spreadsheetml/2009/9/main" uri="{78C0D931-6437-407d-A8EE-F0AAD7539E65}">
      <x14:conditionalFormattings>
        <x14:conditionalFormatting xmlns:xm="http://schemas.microsoft.com/office/excel/2006/main">
          <x14:cfRule type="expression" priority="127" id="{E51FAF49-AC36-4B00-8C0D-6A3DB665A7BC}">
            <xm:f>'Data Input'!#REF!="L"</xm:f>
            <x14:dxf>
              <numFmt numFmtId="196" formatCode="[$2 x ]0"/>
            </x14:dxf>
          </x14:cfRule>
          <x14:cfRule type="expression" priority="128" id="{044A817D-4A9D-4352-9A1E-1B35A21D82F9}">
            <xm:f>'Data Input'!#REF!="P"</xm:f>
            <x14:dxf>
              <numFmt numFmtId="195" formatCode="[$1 x ]0"/>
            </x14:dxf>
          </x14:cfRule>
          <xm:sqref>F10:Y10 F32:Y32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4581F-27A8-44D1-B569-7C077B87D0F3}">
  <dimension ref="B1:AG29"/>
  <sheetViews>
    <sheetView workbookViewId="0">
      <selection activeCell="B1" sqref="B1"/>
    </sheetView>
  </sheetViews>
  <sheetFormatPr baseColWidth="10" defaultColWidth="9.109375" defaultRowHeight="14.4"/>
  <cols>
    <col min="1" max="1" width="6.44140625" style="362" customWidth="1"/>
    <col min="2" max="2" width="3.6640625" style="362" customWidth="1"/>
    <col min="3" max="3" width="1.6640625" style="362" customWidth="1"/>
    <col min="4" max="4" width="21.6640625" style="362" customWidth="1"/>
    <col min="5" max="5" width="11.6640625" style="362" customWidth="1"/>
    <col min="6" max="6" width="7.44140625" style="362" bestFit="1" customWidth="1"/>
    <col min="7" max="7" width="10" style="362" bestFit="1" customWidth="1"/>
    <col min="8" max="9" width="10" style="362" customWidth="1"/>
    <col min="10" max="10" width="21.88671875" style="362" bestFit="1" customWidth="1"/>
    <col min="11" max="12" width="10" style="362" customWidth="1"/>
    <col min="13" max="13" width="16.33203125" style="362" bestFit="1" customWidth="1"/>
    <col min="14" max="14" width="11.6640625" style="362" customWidth="1"/>
    <col min="15" max="15" width="14.109375" style="362" bestFit="1" customWidth="1"/>
    <col min="16" max="18" width="9.109375" style="362"/>
    <col min="19" max="19" width="3.6640625" style="362" customWidth="1"/>
    <col min="20" max="20" width="1.6640625" style="362" customWidth="1"/>
    <col min="21" max="21" width="21.6640625" style="362" customWidth="1"/>
    <col min="22" max="22" width="11.6640625" style="362" customWidth="1"/>
    <col min="23" max="23" width="7.44140625" style="362" bestFit="1" customWidth="1"/>
    <col min="24" max="26" width="10" style="362" customWidth="1"/>
    <col min="27" max="27" width="21.44140625" style="362" bestFit="1" customWidth="1"/>
    <col min="28" max="29" width="10" style="362" customWidth="1"/>
    <col min="30" max="30" width="16.33203125" style="362" bestFit="1" customWidth="1"/>
    <col min="31" max="31" width="9.109375" style="362"/>
    <col min="32" max="32" width="14.109375" style="362" bestFit="1" customWidth="1"/>
    <col min="33" max="16384" width="9.109375" style="362"/>
  </cols>
  <sheetData>
    <row r="1" spans="2:33" ht="15" customHeight="1">
      <c r="B1" s="636" t="s">
        <v>0</v>
      </c>
      <c r="C1" s="636"/>
      <c r="D1" s="636"/>
      <c r="E1" s="636"/>
      <c r="F1" s="636"/>
      <c r="G1" s="636"/>
      <c r="H1" s="636"/>
      <c r="I1" s="636"/>
      <c r="J1" s="636"/>
      <c r="K1" s="636"/>
      <c r="L1" s="636"/>
      <c r="M1" s="636"/>
      <c r="N1" s="636"/>
      <c r="O1" s="636"/>
      <c r="P1" s="636"/>
      <c r="Q1" s="361"/>
      <c r="R1" s="361"/>
      <c r="S1" s="636" t="s">
        <v>0</v>
      </c>
      <c r="T1" s="636"/>
      <c r="U1" s="636"/>
      <c r="V1" s="636"/>
      <c r="W1" s="636"/>
      <c r="X1" s="636"/>
      <c r="Y1" s="636"/>
      <c r="Z1" s="636"/>
      <c r="AA1" s="636"/>
      <c r="AB1" s="636"/>
      <c r="AC1" s="636"/>
      <c r="AD1" s="636"/>
      <c r="AE1" s="636"/>
      <c r="AF1" s="636"/>
      <c r="AG1" s="636"/>
    </row>
    <row r="2" spans="2:33" ht="15" customHeight="1">
      <c r="B2" s="636"/>
      <c r="C2" s="636"/>
      <c r="D2" s="636"/>
      <c r="E2" s="636"/>
      <c r="F2" s="636"/>
      <c r="G2" s="636"/>
      <c r="H2" s="636"/>
      <c r="I2" s="636"/>
      <c r="J2" s="636"/>
      <c r="K2" s="636"/>
      <c r="L2" s="636"/>
      <c r="M2" s="636"/>
      <c r="N2" s="636"/>
      <c r="O2" s="636"/>
      <c r="P2" s="636"/>
      <c r="Q2" s="361"/>
      <c r="R2" s="361"/>
      <c r="S2" s="636"/>
      <c r="T2" s="636"/>
      <c r="U2" s="636"/>
      <c r="V2" s="636"/>
      <c r="W2" s="636"/>
      <c r="X2" s="636"/>
      <c r="Y2" s="636"/>
      <c r="Z2" s="636"/>
      <c r="AA2" s="636"/>
      <c r="AB2" s="636"/>
      <c r="AC2" s="636"/>
      <c r="AD2" s="636"/>
      <c r="AE2" s="636"/>
      <c r="AF2" s="636"/>
      <c r="AG2" s="636"/>
    </row>
    <row r="3" spans="2:33" ht="15" customHeight="1">
      <c r="B3" s="636"/>
      <c r="C3" s="636"/>
      <c r="D3" s="636"/>
      <c r="E3" s="636"/>
      <c r="F3" s="636"/>
      <c r="G3" s="636"/>
      <c r="H3" s="636"/>
      <c r="I3" s="636"/>
      <c r="J3" s="636"/>
      <c r="K3" s="636"/>
      <c r="L3" s="636"/>
      <c r="M3" s="636"/>
      <c r="N3" s="636"/>
      <c r="O3" s="636"/>
      <c r="P3" s="636"/>
      <c r="Q3" s="361"/>
      <c r="R3" s="361"/>
      <c r="S3" s="636"/>
      <c r="T3" s="636"/>
      <c r="U3" s="636"/>
      <c r="V3" s="636"/>
      <c r="W3" s="636"/>
      <c r="X3" s="636"/>
      <c r="Y3" s="636"/>
      <c r="Z3" s="636"/>
      <c r="AA3" s="636"/>
      <c r="AB3" s="636"/>
      <c r="AC3" s="636"/>
      <c r="AD3" s="636"/>
      <c r="AE3" s="636"/>
      <c r="AF3" s="636"/>
      <c r="AG3" s="636"/>
    </row>
    <row r="4" spans="2:33" ht="15" customHeight="1">
      <c r="B4" s="636"/>
      <c r="C4" s="636"/>
      <c r="D4" s="636"/>
      <c r="E4" s="636"/>
      <c r="F4" s="636"/>
      <c r="G4" s="636"/>
      <c r="H4" s="636"/>
      <c r="I4" s="636"/>
      <c r="J4" s="636"/>
      <c r="K4" s="636"/>
      <c r="L4" s="636"/>
      <c r="M4" s="636"/>
      <c r="N4" s="636"/>
      <c r="O4" s="636"/>
      <c r="P4" s="636"/>
      <c r="Q4" s="361"/>
      <c r="R4" s="361"/>
      <c r="S4" s="636"/>
      <c r="T4" s="636"/>
      <c r="U4" s="636"/>
      <c r="V4" s="636"/>
      <c r="W4" s="636"/>
      <c r="X4" s="636"/>
      <c r="Y4" s="636"/>
      <c r="Z4" s="636"/>
      <c r="AA4" s="636"/>
      <c r="AB4" s="636"/>
      <c r="AC4" s="636"/>
      <c r="AD4" s="636"/>
      <c r="AE4" s="636"/>
      <c r="AF4" s="636"/>
      <c r="AG4" s="636"/>
    </row>
    <row r="5" spans="2:33" ht="15" customHeight="1">
      <c r="B5" s="636"/>
      <c r="C5" s="636"/>
      <c r="D5" s="636"/>
      <c r="E5" s="636"/>
      <c r="F5" s="636"/>
      <c r="G5" s="636"/>
      <c r="H5" s="636"/>
      <c r="I5" s="636"/>
      <c r="J5" s="636"/>
      <c r="K5" s="636"/>
      <c r="L5" s="636"/>
      <c r="M5" s="636"/>
      <c r="N5" s="636"/>
      <c r="O5" s="636"/>
      <c r="P5" s="636"/>
      <c r="Q5" s="361"/>
      <c r="R5" s="361"/>
      <c r="S5" s="636"/>
      <c r="T5" s="636"/>
      <c r="U5" s="636"/>
      <c r="V5" s="636"/>
      <c r="W5" s="636"/>
      <c r="X5" s="636"/>
      <c r="Y5" s="636"/>
      <c r="Z5" s="636"/>
      <c r="AA5" s="636"/>
      <c r="AB5" s="636"/>
      <c r="AC5" s="636"/>
      <c r="AD5" s="636"/>
      <c r="AE5" s="636"/>
      <c r="AF5" s="636"/>
      <c r="AG5" s="636"/>
    </row>
    <row r="6" spans="2:33" ht="21">
      <c r="B6" s="601" t="str">
        <f>CONCATENATE( "TABLA DE CORTES ", UPPER(VLOOKUP('Dimension Tables'!$B$6,'Dimension Tables'!$B$10:$AU$23,35,FALSE)), " ENG -1")</f>
        <v>TABLA DE CORTES TILT UP 1 FILA PORTRAIT ENG -1</v>
      </c>
      <c r="C6" s="601"/>
      <c r="D6" s="601"/>
      <c r="E6" s="601"/>
      <c r="F6" s="601"/>
      <c r="G6" s="601"/>
      <c r="H6" s="601"/>
      <c r="I6" s="601"/>
      <c r="J6" s="601"/>
      <c r="K6" s="601"/>
      <c r="L6" s="601"/>
      <c r="M6" s="601"/>
      <c r="N6" s="601"/>
      <c r="O6" s="601"/>
      <c r="P6" s="601"/>
      <c r="S6" s="601" t="str">
        <f>CONCATENATE( "TABLA DE CORTES ",UPPER(VLOOKUP('Dimension Tables'!$B$26,'Dimension Tables'!$B$28:$AU$43,35,FALSE)), " ENG -2")</f>
        <v>TABLA DE CORTES SIMPLE TILT PORTRAIT ENG -2</v>
      </c>
      <c r="T6" s="601"/>
      <c r="U6" s="601"/>
      <c r="V6" s="601"/>
      <c r="W6" s="601"/>
      <c r="X6" s="601"/>
      <c r="Y6" s="601"/>
      <c r="Z6" s="601"/>
      <c r="AA6" s="601"/>
      <c r="AB6" s="601"/>
      <c r="AC6" s="601"/>
      <c r="AD6" s="601"/>
      <c r="AE6" s="601"/>
      <c r="AF6" s="601"/>
      <c r="AG6" s="601"/>
    </row>
    <row r="7" spans="2:33">
      <c r="B7" s="637" t="s">
        <v>622</v>
      </c>
      <c r="C7" s="637"/>
      <c r="D7" s="637"/>
      <c r="E7" s="637"/>
      <c r="F7" s="637"/>
      <c r="G7" s="637" t="s">
        <v>623</v>
      </c>
      <c r="H7" s="637"/>
      <c r="I7" s="637"/>
      <c r="J7" s="637"/>
      <c r="K7" s="637"/>
      <c r="L7" s="637"/>
      <c r="M7" s="637" t="s">
        <v>624</v>
      </c>
      <c r="N7" s="637"/>
      <c r="O7" s="637"/>
      <c r="P7" s="637"/>
      <c r="S7" s="637" t="s">
        <v>622</v>
      </c>
      <c r="T7" s="637"/>
      <c r="U7" s="637"/>
      <c r="V7" s="637"/>
      <c r="W7" s="637"/>
      <c r="X7" s="637" t="s">
        <v>623</v>
      </c>
      <c r="Y7" s="637"/>
      <c r="Z7" s="637"/>
      <c r="AA7" s="637"/>
      <c r="AB7" s="637"/>
      <c r="AC7" s="637"/>
      <c r="AD7" s="637" t="s">
        <v>624</v>
      </c>
      <c r="AE7" s="637"/>
      <c r="AF7" s="637"/>
      <c r="AG7" s="637"/>
    </row>
    <row r="8" spans="2:33">
      <c r="B8" s="363"/>
      <c r="F8" s="364" t="s">
        <v>625</v>
      </c>
      <c r="G8" s="363"/>
      <c r="H8" s="362" t="s">
        <v>626</v>
      </c>
      <c r="I8" s="362" t="s">
        <v>623</v>
      </c>
      <c r="J8" s="362" t="str">
        <f>_xlfn.CONCAT("Rieles Completos ",BOM!$D$47," m.")</f>
        <v>Rieles Completos 4.7 m.</v>
      </c>
      <c r="K8" s="362" t="s">
        <v>627</v>
      </c>
      <c r="L8" s="364" t="s">
        <v>628</v>
      </c>
      <c r="M8" s="363" t="str">
        <f>+'Eng - 1'!K45</f>
        <v>Tirante frontal</v>
      </c>
      <c r="N8" s="362" t="s">
        <v>625</v>
      </c>
      <c r="O8" s="362" t="str">
        <f>+'Eng - 1'!N45</f>
        <v>Tirante trasero</v>
      </c>
      <c r="P8" s="364" t="s">
        <v>625</v>
      </c>
      <c r="S8" s="363"/>
      <c r="W8" s="364" t="s">
        <v>625</v>
      </c>
      <c r="X8" s="363"/>
      <c r="Y8" s="362" t="s">
        <v>626</v>
      </c>
      <c r="Z8" s="362" t="s">
        <v>623</v>
      </c>
      <c r="AA8" s="362" t="str">
        <f>_xlfn.CONCAT("Rieles Completos ",BOM!$D$99," m.")</f>
        <v>Rieles Completos 4.7 m.</v>
      </c>
      <c r="AB8" s="362" t="s">
        <v>627</v>
      </c>
      <c r="AC8" s="364" t="s">
        <v>628</v>
      </c>
      <c r="AD8" s="363" t="str">
        <f>+'Eng - 2'!K45</f>
        <v>Tirante frontal</v>
      </c>
      <c r="AE8" s="362" t="s">
        <v>625</v>
      </c>
      <c r="AF8" s="362" t="str">
        <f>+'Eng - 2'!N45</f>
        <v>Tirante trasero</v>
      </c>
      <c r="AG8" s="364" t="s">
        <v>625</v>
      </c>
    </row>
    <row r="9" spans="2:33">
      <c r="B9" s="365" t="str">
        <f>+'Eng - 1'!$AV$8</f>
        <v>A</v>
      </c>
      <c r="D9" s="362" t="str">
        <f>+'Eng - 1'!$AX$8</f>
        <v>LONG. RIEL N-S</v>
      </c>
      <c r="E9" s="366">
        <f>+'Eng - 1'!$BE$8</f>
        <v>1.85</v>
      </c>
      <c r="F9" s="367">
        <f>IF(E9&gt;0,BOM!$D$27,"")</f>
        <v>0</v>
      </c>
      <c r="G9" s="368" t="str">
        <f>+'Eng - 1'!A47</f>
        <v/>
      </c>
      <c r="H9" s="369" t="str">
        <f t="array" ref="H9:H28">TRANSPOSE(BOM!F11:Y11)</f>
        <v/>
      </c>
      <c r="I9" s="366" t="str">
        <f>'Eng - 1'!F47</f>
        <v/>
      </c>
      <c r="J9" s="370" t="str">
        <f>IFERROR(ROUNDDOWN(I9/BOM!$D$47,0)*BOM!$D$9*H9,"")</f>
        <v/>
      </c>
      <c r="K9" s="366" t="str">
        <f>IFERROR(ABS(((J9*BOM!$D$47)/BOM!$D$9)/H9-I9),"")</f>
        <v/>
      </c>
      <c r="L9" s="371" t="str">
        <f>IF(G9="","",BOM!$D$9*H9)</f>
        <v/>
      </c>
      <c r="M9" s="372" t="str">
        <f>+'Eng - 1'!K47</f>
        <v/>
      </c>
      <c r="N9" s="373" t="str">
        <f t="array" ref="N9:N28">TRANSPOSE(BOM!F41:Y41)</f>
        <v/>
      </c>
      <c r="O9" s="366" t="str">
        <f>+'Eng - 1'!N47</f>
        <v/>
      </c>
      <c r="P9" s="367" t="str">
        <f t="array" ref="P9:P28">TRANSPOSE(BOM!F43:Y43)</f>
        <v/>
      </c>
      <c r="S9" s="374" t="str">
        <f>+'Eng - 2'!$AV$8</f>
        <v>A</v>
      </c>
      <c r="U9" s="362" t="str">
        <f>+'Eng - 2'!$AX$8</f>
        <v>LONG. RIEL N-S</v>
      </c>
      <c r="V9" s="366">
        <f>+'Eng - 2'!$BE$8</f>
        <v>0</v>
      </c>
      <c r="W9" s="367" t="str">
        <f>IF(V9&gt;0,BOM!$D$79,"")</f>
        <v/>
      </c>
      <c r="X9" s="368" t="str">
        <f>+'Eng - 2'!A47</f>
        <v/>
      </c>
      <c r="Y9" s="370" t="str">
        <f t="array" ref="Y9:Y28">TRANSPOSE(BOM!F63:Y63)</f>
        <v/>
      </c>
      <c r="Z9" s="366" t="str">
        <f>'Eng - 2'!F47</f>
        <v/>
      </c>
      <c r="AA9" s="370" t="str">
        <f>IFERROR(ROUNDDOWN(Z9/BOM!$D$99,0)*BOM!$D$61*Y9,"")</f>
        <v/>
      </c>
      <c r="AB9" s="366" t="str">
        <f>IFERROR(ABS(((AA9*BOM!$D$99)/BOM!$D$61)/Y9-Z9),"")</f>
        <v/>
      </c>
      <c r="AC9" s="371" t="str">
        <f>IF(X9="","",BOM!$D$61*Y9)</f>
        <v/>
      </c>
      <c r="AD9" s="372" t="str">
        <f>+'Eng - 2'!K47</f>
        <v/>
      </c>
      <c r="AE9" s="373" t="str">
        <f t="array" ref="AE9:AE28">TRANSPOSE(BOM!F93:Y93)</f>
        <v/>
      </c>
      <c r="AF9" s="366" t="str">
        <f>+'Eng - 2'!N47</f>
        <v/>
      </c>
      <c r="AG9" s="367" t="str">
        <f t="array" ref="AG9:AG28">TRANSPOSE(BOM!F95:Y95)</f>
        <v/>
      </c>
    </row>
    <row r="10" spans="2:33">
      <c r="B10" s="375">
        <f>+'Eng - 1'!$AV$12</f>
        <v>0</v>
      </c>
      <c r="D10" s="362" t="str">
        <f>+'Eng - 1'!$AX$12</f>
        <v>LONG. PATA FRONTAL</v>
      </c>
      <c r="E10" s="366">
        <f>+'Eng - 1'!$BE$12</f>
        <v>0</v>
      </c>
      <c r="F10" s="367" t="str">
        <f>IF(E10&gt;0,BOM!$D$27,"")</f>
        <v/>
      </c>
      <c r="G10" s="368" t="str">
        <f>+'Eng - 1'!A49</f>
        <v/>
      </c>
      <c r="H10" s="369" t="str">
        <v/>
      </c>
      <c r="I10" s="366" t="str">
        <f>'Eng - 1'!F49</f>
        <v/>
      </c>
      <c r="J10" s="370" t="str">
        <f>IFERROR(ROUNDDOWN(I10/BOM!$D$47,0)*BOM!$D$9*H10,"")</f>
        <v/>
      </c>
      <c r="K10" s="366" t="str">
        <f>IFERROR(ABS(((J10*BOM!$D$47)/BOM!$D$9)/H10-I10),"")</f>
        <v/>
      </c>
      <c r="L10" s="371" t="str">
        <f>IF(G10="","",BOM!$D$9*H10)</f>
        <v/>
      </c>
      <c r="M10" s="372" t="str">
        <f>+'Eng - 1'!K49</f>
        <v/>
      </c>
      <c r="N10" s="373" t="str">
        <v/>
      </c>
      <c r="O10" s="366" t="str">
        <f>+'Eng - 1'!N49</f>
        <v/>
      </c>
      <c r="P10" s="367" t="str">
        <v/>
      </c>
      <c r="S10" s="376">
        <f>+'Eng - 2'!$AV$12</f>
        <v>0</v>
      </c>
      <c r="U10" s="362" t="str">
        <f>+'Eng - 2'!$AX$12</f>
        <v>LONG. PATA FRONTAL</v>
      </c>
      <c r="V10" s="366">
        <f>+'Eng - 2'!$BE$12</f>
        <v>0.12</v>
      </c>
      <c r="W10" s="367">
        <f>IF(V10&gt;0,BOM!$D$79,"")</f>
        <v>0</v>
      </c>
      <c r="X10" s="368" t="str">
        <f>+'Eng - 2'!A49</f>
        <v/>
      </c>
      <c r="Y10" s="370" t="str">
        <v/>
      </c>
      <c r="Z10" s="366" t="str">
        <f>'Eng - 2'!F49</f>
        <v/>
      </c>
      <c r="AA10" s="370" t="str">
        <f>IFERROR(ROUNDDOWN(Z10/BOM!$D$99,0)*BOM!$D$61*Y10,"")</f>
        <v/>
      </c>
      <c r="AB10" s="366" t="str">
        <f>IFERROR(ABS(((AA10*BOM!$D$99)/BOM!$D$61)/Y10-Z10),"")</f>
        <v/>
      </c>
      <c r="AC10" s="371" t="str">
        <f>IF(X10="","",BOM!$D$61*Y10)</f>
        <v/>
      </c>
      <c r="AD10" s="372" t="str">
        <f>+'Eng - 2'!K49</f>
        <v/>
      </c>
      <c r="AE10" s="373" t="str">
        <v/>
      </c>
      <c r="AF10" s="366" t="str">
        <f>+'Eng - 2'!N49</f>
        <v/>
      </c>
      <c r="AG10" s="367" t="str">
        <v/>
      </c>
    </row>
    <row r="11" spans="2:33">
      <c r="B11" s="375">
        <f>+'Eng - 1'!$AV$13</f>
        <v>1</v>
      </c>
      <c r="D11" s="362" t="str">
        <f>+'Eng - 1'!$AX$13</f>
        <v>LONG PATA TRASERA 1</v>
      </c>
      <c r="E11" s="366">
        <f>+'Eng - 1'!$BE$13</f>
        <v>0.32</v>
      </c>
      <c r="F11" s="367">
        <f>IF(E11&gt;0,BOM!$D$27,"")</f>
        <v>0</v>
      </c>
      <c r="G11" s="368" t="str">
        <f>+'Eng - 1'!A51</f>
        <v/>
      </c>
      <c r="H11" s="369" t="str">
        <v/>
      </c>
      <c r="I11" s="366" t="str">
        <f>'Eng - 1'!F51</f>
        <v/>
      </c>
      <c r="J11" s="370" t="str">
        <f>IFERROR(ROUNDDOWN(I11/BOM!$D$47,0)*BOM!$D$9*H11,"")</f>
        <v/>
      </c>
      <c r="K11" s="366" t="str">
        <f>IFERROR(ABS(((J11*BOM!$D$47)/BOM!$D$9)/H11-I11),"")</f>
        <v/>
      </c>
      <c r="L11" s="371" t="str">
        <f>IF(G11="","",BOM!$D$9*H11)</f>
        <v/>
      </c>
      <c r="M11" s="372" t="str">
        <f>+'Eng - 1'!K51</f>
        <v/>
      </c>
      <c r="N11" s="373" t="str">
        <v/>
      </c>
      <c r="O11" s="366" t="str">
        <f>+'Eng - 1'!N51</f>
        <v/>
      </c>
      <c r="P11" s="367" t="str">
        <v/>
      </c>
      <c r="S11" s="376">
        <f>+'Eng - 2'!$AV$13</f>
        <v>1</v>
      </c>
      <c r="U11" s="362" t="str">
        <f>+'Eng - 2'!$AX$13</f>
        <v>LONG PATA TRASERA 1</v>
      </c>
      <c r="V11" s="366">
        <f>+'Eng - 2'!$BE$13</f>
        <v>0.55771212103739476</v>
      </c>
      <c r="W11" s="367">
        <f>IF(V11&gt;0,BOM!$D$79,"")</f>
        <v>0</v>
      </c>
      <c r="X11" s="368" t="str">
        <f>+'Eng - 2'!A51</f>
        <v/>
      </c>
      <c r="Y11" s="370" t="str">
        <v/>
      </c>
      <c r="Z11" s="366" t="str">
        <f>'Eng - 2'!F51</f>
        <v/>
      </c>
      <c r="AA11" s="370" t="str">
        <f>IFERROR(ROUNDDOWN(Z11/BOM!$D$99,0)*BOM!$D$61*Y11,"")</f>
        <v/>
      </c>
      <c r="AB11" s="366" t="str">
        <f>IFERROR(ABS(((AA11*BOM!$D$99)/BOM!$D$61)/Y11-Z11),"")</f>
        <v/>
      </c>
      <c r="AC11" s="371" t="str">
        <f>IF(X11="","",BOM!$D$61*Y11)</f>
        <v/>
      </c>
      <c r="AD11" s="372" t="str">
        <f>+'Eng - 2'!K51</f>
        <v/>
      </c>
      <c r="AE11" s="373" t="str">
        <v/>
      </c>
      <c r="AF11" s="366" t="str">
        <f>+'Eng - 2'!N51</f>
        <v/>
      </c>
      <c r="AG11" s="367" t="str">
        <v/>
      </c>
    </row>
    <row r="12" spans="2:33" ht="15" customHeight="1">
      <c r="B12" s="375">
        <f>+'Eng - 1'!$AV$14</f>
        <v>2</v>
      </c>
      <c r="D12" s="362" t="str">
        <f>+'Eng - 1'!$AX$14</f>
        <v>LONG PATA TRASERA 2</v>
      </c>
      <c r="E12" s="366">
        <f>+'Eng - 1'!$BE$14</f>
        <v>0</v>
      </c>
      <c r="F12" s="367" t="str">
        <f>IF(E12&gt;0,BOM!$D$27,"")</f>
        <v/>
      </c>
      <c r="G12" s="368" t="str">
        <f>+'Eng - 1'!A53</f>
        <v/>
      </c>
      <c r="H12" s="369" t="str">
        <v/>
      </c>
      <c r="I12" s="366" t="str">
        <f>'Eng - 1'!F53</f>
        <v/>
      </c>
      <c r="J12" s="370" t="str">
        <f>IFERROR(ROUNDDOWN(I12/BOM!$D$47,0)*BOM!$D$9*H12,"")</f>
        <v/>
      </c>
      <c r="K12" s="366" t="str">
        <f>IFERROR(ABS(((J12*BOM!$D$47)/BOM!$D$9)/H12-I12),"")</f>
        <v/>
      </c>
      <c r="L12" s="371" t="str">
        <f>IF(G12="","",BOM!$D$9*H12)</f>
        <v/>
      </c>
      <c r="M12" s="372" t="str">
        <f>+'Eng - 1'!K53</f>
        <v/>
      </c>
      <c r="N12" s="373" t="str">
        <v/>
      </c>
      <c r="O12" s="366" t="str">
        <f>+'Eng - 1'!N53</f>
        <v/>
      </c>
      <c r="P12" s="367" t="str">
        <v/>
      </c>
      <c r="S12" s="376">
        <f>+'Eng - 2'!$AV$14</f>
        <v>2</v>
      </c>
      <c r="U12" s="362" t="str">
        <f>+'Eng - 2'!$AX$14</f>
        <v>LONG PATA TRASERA 2</v>
      </c>
      <c r="V12" s="366">
        <f>+'Eng - 2'!$BE$14</f>
        <v>0</v>
      </c>
      <c r="W12" s="367" t="str">
        <f>IF(V12&gt;0,BOM!$D$79,"")</f>
        <v/>
      </c>
      <c r="X12" s="368" t="str">
        <f>+'Eng - 2'!A53</f>
        <v/>
      </c>
      <c r="Y12" s="370" t="str">
        <v/>
      </c>
      <c r="Z12" s="366" t="str">
        <f>'Eng - 2'!F53</f>
        <v/>
      </c>
      <c r="AA12" s="370" t="str">
        <f>IFERROR(ROUNDDOWN(Z12/BOM!$D$99,0)*BOM!$D$61*Y12,"")</f>
        <v/>
      </c>
      <c r="AB12" s="366" t="str">
        <f>IFERROR(ABS(((AA12*BOM!$D$99)/BOM!$D$61)/Y12-Z12),"")</f>
        <v/>
      </c>
      <c r="AC12" s="371" t="str">
        <f>IF(X12="","",BOM!$D$61*Y12)</f>
        <v/>
      </c>
      <c r="AD12" s="372" t="str">
        <f>+'Eng - 2'!K53</f>
        <v/>
      </c>
      <c r="AE12" s="373" t="str">
        <v/>
      </c>
      <c r="AF12" s="366" t="str">
        <f>+'Eng - 2'!N53</f>
        <v/>
      </c>
      <c r="AG12" s="367" t="str">
        <v/>
      </c>
    </row>
    <row r="13" spans="2:33" ht="15" customHeight="1">
      <c r="B13" s="375">
        <f>+'Eng - 1'!$AV$15</f>
        <v>3</v>
      </c>
      <c r="D13" s="362" t="str">
        <f>+'Eng - 1'!$AX$15</f>
        <v>LONG PATA TRASERA 3</v>
      </c>
      <c r="E13" s="366">
        <f>+'Eng - 1'!$BE$15</f>
        <v>0</v>
      </c>
      <c r="F13" s="367" t="str">
        <f>IF(E13&gt;0,BOM!$D$27,"")</f>
        <v/>
      </c>
      <c r="G13" s="368" t="str">
        <f>+'Eng - 1'!A55</f>
        <v/>
      </c>
      <c r="H13" s="369" t="str">
        <v/>
      </c>
      <c r="I13" s="366" t="str">
        <f>'Eng - 1'!F55</f>
        <v/>
      </c>
      <c r="J13" s="370" t="str">
        <f>IFERROR(ROUNDDOWN(I13/BOM!$D$47,0)*BOM!$D$9*H13,"")</f>
        <v/>
      </c>
      <c r="K13" s="366" t="str">
        <f>IFERROR(ABS(((J13*BOM!$D$47)/BOM!$D$9)/H13-I13),"")</f>
        <v/>
      </c>
      <c r="L13" s="371" t="str">
        <f>IF(G13="","",BOM!$D$9*H13)</f>
        <v/>
      </c>
      <c r="M13" s="372" t="str">
        <f>+'Eng - 1'!K55</f>
        <v/>
      </c>
      <c r="N13" s="373" t="str">
        <v/>
      </c>
      <c r="O13" s="366" t="str">
        <f>+'Eng - 1'!N55</f>
        <v/>
      </c>
      <c r="P13" s="367" t="str">
        <v/>
      </c>
      <c r="S13" s="376">
        <f>+'Eng - 2'!$AV$15</f>
        <v>3</v>
      </c>
      <c r="U13" s="362" t="str">
        <f>+'Eng - 2'!$AX$15</f>
        <v>LONG PATA TRASERA 3</v>
      </c>
      <c r="V13" s="366">
        <f>+'Eng - 2'!$BE$15</f>
        <v>0</v>
      </c>
      <c r="W13" s="367" t="str">
        <f>IF(V13&gt;0,BOM!$D$79,"")</f>
        <v/>
      </c>
      <c r="X13" s="368" t="str">
        <f>+'Eng - 2'!A55</f>
        <v/>
      </c>
      <c r="Y13" s="370" t="str">
        <v/>
      </c>
      <c r="Z13" s="366" t="str">
        <f>'Eng - 2'!F55</f>
        <v/>
      </c>
      <c r="AA13" s="370" t="str">
        <f>IFERROR(ROUNDDOWN(Z13/BOM!$D$99,0)*BOM!$D$61*Y13,"")</f>
        <v/>
      </c>
      <c r="AB13" s="366" t="str">
        <f>IFERROR(ABS(((AA13*BOM!$D$99)/BOM!$D$61)/Y13-Z13),"")</f>
        <v/>
      </c>
      <c r="AC13" s="371" t="str">
        <f>IF(X13="","",BOM!$D$61*Y13)</f>
        <v/>
      </c>
      <c r="AD13" s="372" t="str">
        <f>+'Eng - 2'!K55</f>
        <v/>
      </c>
      <c r="AE13" s="373" t="str">
        <v/>
      </c>
      <c r="AF13" s="366" t="str">
        <f>+'Eng - 2'!N55</f>
        <v/>
      </c>
      <c r="AG13" s="367" t="str">
        <v/>
      </c>
    </row>
    <row r="14" spans="2:33">
      <c r="B14" s="377" t="str">
        <f>+'Eng - 1'!$BK$11</f>
        <v>G</v>
      </c>
      <c r="C14" s="378"/>
      <c r="D14" s="378" t="str">
        <f>+'Eng - 1'!$BM$11</f>
        <v>LONG. TIRANTE N-S</v>
      </c>
      <c r="E14" s="379">
        <f>+'Eng - 1'!$BU$11</f>
        <v>0</v>
      </c>
      <c r="F14" s="380" t="str">
        <f>IF(E14&gt;0,BOM!$D$27,"")</f>
        <v/>
      </c>
      <c r="G14" s="368" t="str">
        <f>+'Eng - 1'!A57</f>
        <v/>
      </c>
      <c r="H14" s="369" t="str">
        <v/>
      </c>
      <c r="I14" s="366" t="str">
        <f>'Eng - 1'!F57</f>
        <v/>
      </c>
      <c r="J14" s="370" t="str">
        <f>IFERROR(ROUNDDOWN(I14/BOM!$D$47,0)*BOM!$D$9*H14,"")</f>
        <v/>
      </c>
      <c r="K14" s="366" t="str">
        <f>IFERROR(ABS(((J14*BOM!$D$47)/BOM!$D$9)/H14-I14),"")</f>
        <v/>
      </c>
      <c r="L14" s="371" t="str">
        <f>IF(G14="","",BOM!$D$9*H14)</f>
        <v/>
      </c>
      <c r="M14" s="372" t="str">
        <f>+'Eng - 1'!K57</f>
        <v/>
      </c>
      <c r="N14" s="373" t="str">
        <v/>
      </c>
      <c r="O14" s="366" t="str">
        <f>+'Eng - 1'!N57</f>
        <v/>
      </c>
      <c r="P14" s="367" t="str">
        <v/>
      </c>
      <c r="S14" s="381" t="str">
        <f>+'Eng - 2'!$BK$11</f>
        <v>G</v>
      </c>
      <c r="T14" s="378"/>
      <c r="U14" s="378" t="str">
        <f>+'Eng - 2'!$BM$11</f>
        <v>LONG. TIRANTE N-S</v>
      </c>
      <c r="V14" s="379">
        <f>+'Eng - 2'!$BU$11</f>
        <v>0</v>
      </c>
      <c r="W14" s="380" t="str">
        <f>IF(V14&gt;0,BOM!$D$79,"")</f>
        <v/>
      </c>
      <c r="X14" s="368" t="str">
        <f>+'Eng - 2'!A57</f>
        <v/>
      </c>
      <c r="Y14" s="370" t="str">
        <v/>
      </c>
      <c r="Z14" s="366" t="str">
        <f>'Eng - 2'!F57</f>
        <v/>
      </c>
      <c r="AA14" s="370" t="str">
        <f>IFERROR(ROUNDDOWN(Z14/BOM!$D$99,0)*BOM!$D$61*Y14,"")</f>
        <v/>
      </c>
      <c r="AB14" s="366" t="str">
        <f>IFERROR(ABS(((AA14*BOM!$D$99)/BOM!$D$61)/Y14-Z14),"")</f>
        <v/>
      </c>
      <c r="AC14" s="371" t="str">
        <f>IF(X14="","",BOM!$D$61*Y14)</f>
        <v/>
      </c>
      <c r="AD14" s="372" t="str">
        <f>+'Eng - 2'!K57</f>
        <v/>
      </c>
      <c r="AE14" s="373" t="str">
        <v/>
      </c>
      <c r="AF14" s="366" t="str">
        <f>+'Eng - 2'!N57</f>
        <v/>
      </c>
      <c r="AG14" s="367" t="str">
        <v/>
      </c>
    </row>
    <row r="15" spans="2:33">
      <c r="G15" s="368" t="str">
        <f>+'Eng - 1'!A59</f>
        <v/>
      </c>
      <c r="H15" s="369" t="str">
        <v/>
      </c>
      <c r="I15" s="366" t="str">
        <f>'Eng - 1'!F59</f>
        <v/>
      </c>
      <c r="J15" s="370" t="str">
        <f>IFERROR(ROUNDDOWN(I15/BOM!$D$47,0)*BOM!$D$9*H15,"")</f>
        <v/>
      </c>
      <c r="K15" s="366" t="str">
        <f>IFERROR(ABS(((J15*BOM!$D$47)/BOM!$D$9)/H15-I15),"")</f>
        <v/>
      </c>
      <c r="L15" s="371" t="str">
        <f>IF(G15="","",BOM!$D$9*H15)</f>
        <v/>
      </c>
      <c r="M15" s="372" t="str">
        <f>+'Eng - 1'!K59</f>
        <v/>
      </c>
      <c r="N15" s="373" t="str">
        <v/>
      </c>
      <c r="O15" s="366" t="str">
        <f>+'Eng - 1'!N59</f>
        <v/>
      </c>
      <c r="P15" s="367" t="str">
        <v/>
      </c>
      <c r="X15" s="368" t="str">
        <f>+'Eng - 2'!A59</f>
        <v/>
      </c>
      <c r="Y15" s="370" t="str">
        <v/>
      </c>
      <c r="Z15" s="366" t="str">
        <f>'Eng - 2'!F59</f>
        <v/>
      </c>
      <c r="AA15" s="370" t="str">
        <f>IFERROR(ROUNDDOWN(Z15/BOM!$D$99,0)*BOM!$D$61*Y15,"")</f>
        <v/>
      </c>
      <c r="AB15" s="366" t="str">
        <f>IFERROR(ABS(((AA15*BOM!$D$99)/BOM!$D$61)/Y15-Z15),"")</f>
        <v/>
      </c>
      <c r="AC15" s="371" t="str">
        <f>IF(X15="","",BOM!$D$61*Y15)</f>
        <v/>
      </c>
      <c r="AD15" s="372" t="str">
        <f>+'Eng - 2'!K59</f>
        <v/>
      </c>
      <c r="AE15" s="373" t="str">
        <v/>
      </c>
      <c r="AF15" s="366" t="str">
        <f>+'Eng - 2'!N59</f>
        <v/>
      </c>
      <c r="AG15" s="367" t="str">
        <v/>
      </c>
    </row>
    <row r="16" spans="2:33">
      <c r="G16" s="368" t="str">
        <f>+'Eng - 1'!A61</f>
        <v/>
      </c>
      <c r="H16" s="369" t="str">
        <v/>
      </c>
      <c r="I16" s="366" t="str">
        <f>'Eng - 1'!F61</f>
        <v/>
      </c>
      <c r="J16" s="370" t="str">
        <f>IFERROR(ROUNDDOWN(I16/BOM!$D$47,0)*BOM!$D$9*H16,"")</f>
        <v/>
      </c>
      <c r="K16" s="366" t="str">
        <f>IFERROR(ABS(((J16*BOM!$D$47)/BOM!$D$9)/H16-I16),"")</f>
        <v/>
      </c>
      <c r="L16" s="371" t="str">
        <f>IF(G16="","",BOM!$D$9*H16)</f>
        <v/>
      </c>
      <c r="M16" s="372" t="str">
        <f>+'Eng - 1'!K61</f>
        <v/>
      </c>
      <c r="N16" s="373" t="str">
        <v/>
      </c>
      <c r="O16" s="366" t="str">
        <f>+'Eng - 1'!N61</f>
        <v/>
      </c>
      <c r="P16" s="367" t="str">
        <v/>
      </c>
      <c r="X16" s="368" t="str">
        <f>+'Eng - 2'!A61</f>
        <v/>
      </c>
      <c r="Y16" s="370" t="str">
        <v/>
      </c>
      <c r="Z16" s="366" t="str">
        <f>'Eng - 2'!F61</f>
        <v/>
      </c>
      <c r="AA16" s="370" t="str">
        <f>IFERROR(ROUNDDOWN(Z16/BOM!$D$99,0)*BOM!$D$61*Y16,"")</f>
        <v/>
      </c>
      <c r="AB16" s="366" t="str">
        <f>IFERROR(ABS(((AA16*BOM!$D$99)/BOM!$D$61)/Y16-Z16),"")</f>
        <v/>
      </c>
      <c r="AC16" s="371" t="str">
        <f>IF(X16="","",BOM!$D$61*Y16)</f>
        <v/>
      </c>
      <c r="AD16" s="372" t="str">
        <f>+'Eng - 2'!K61</f>
        <v/>
      </c>
      <c r="AE16" s="373" t="str">
        <v/>
      </c>
      <c r="AF16" s="366" t="str">
        <f>+'Eng - 2'!N61</f>
        <v/>
      </c>
      <c r="AG16" s="367" t="str">
        <v/>
      </c>
    </row>
    <row r="17" spans="7:33">
      <c r="G17" s="368" t="str">
        <f>+'Eng - 1'!A63</f>
        <v/>
      </c>
      <c r="H17" s="369" t="str">
        <v/>
      </c>
      <c r="I17" s="366" t="str">
        <f>'Eng - 1'!F63</f>
        <v/>
      </c>
      <c r="J17" s="370" t="str">
        <f>IFERROR(ROUNDDOWN(I17/BOM!$D$47,0)*BOM!$D$9*H17,"")</f>
        <v/>
      </c>
      <c r="K17" s="366" t="str">
        <f>IFERROR(ABS(((J17*BOM!$D$47)/BOM!$D$9)/H17-I17),"")</f>
        <v/>
      </c>
      <c r="L17" s="371" t="str">
        <f>IF(G17="","",BOM!$D$9*H17)</f>
        <v/>
      </c>
      <c r="M17" s="372" t="str">
        <f>+'Eng - 1'!K63</f>
        <v/>
      </c>
      <c r="N17" s="373" t="str">
        <v/>
      </c>
      <c r="O17" s="366" t="str">
        <f>+'Eng - 1'!N63</f>
        <v/>
      </c>
      <c r="P17" s="367" t="str">
        <v/>
      </c>
      <c r="X17" s="368" t="str">
        <f>+'Eng - 2'!A63</f>
        <v/>
      </c>
      <c r="Y17" s="370" t="str">
        <v/>
      </c>
      <c r="Z17" s="366" t="str">
        <f>'Eng - 2'!F63</f>
        <v/>
      </c>
      <c r="AA17" s="370" t="str">
        <f>IFERROR(ROUNDDOWN(Z17/BOM!$D$99,0)*BOM!$D$61*Y17,"")</f>
        <v/>
      </c>
      <c r="AB17" s="366" t="str">
        <f>IFERROR(ABS(((AA17*BOM!$D$99)/BOM!$D$61)/Y17-Z17),"")</f>
        <v/>
      </c>
      <c r="AC17" s="371" t="str">
        <f>IF(X17="","",BOM!$D$61*Y17)</f>
        <v/>
      </c>
      <c r="AD17" s="372" t="str">
        <f>+'Eng - 2'!K63</f>
        <v/>
      </c>
      <c r="AE17" s="373" t="str">
        <v/>
      </c>
      <c r="AF17" s="366" t="str">
        <f>+'Eng - 2'!N63</f>
        <v/>
      </c>
      <c r="AG17" s="367" t="str">
        <v/>
      </c>
    </row>
    <row r="18" spans="7:33">
      <c r="G18" s="368" t="str">
        <f>+'Eng - 1'!A65</f>
        <v/>
      </c>
      <c r="H18" s="369" t="str">
        <v/>
      </c>
      <c r="I18" s="366" t="str">
        <f>'Eng - 1'!F65</f>
        <v/>
      </c>
      <c r="J18" s="370" t="str">
        <f>IFERROR(ROUNDDOWN(I18/BOM!$D$47,0)*BOM!$D$9*H18,"")</f>
        <v/>
      </c>
      <c r="K18" s="366" t="str">
        <f>IFERROR(ABS(((J18*BOM!$D$47)/BOM!$D$9)/H18-I18),"")</f>
        <v/>
      </c>
      <c r="L18" s="371" t="str">
        <f>IF(G18="","",BOM!$D$9*H18)</f>
        <v/>
      </c>
      <c r="M18" s="372" t="str">
        <f>+'Eng - 1'!K65</f>
        <v/>
      </c>
      <c r="N18" s="373" t="str">
        <v/>
      </c>
      <c r="O18" s="366" t="str">
        <f>+'Eng - 1'!N65</f>
        <v/>
      </c>
      <c r="P18" s="367" t="str">
        <v/>
      </c>
      <c r="X18" s="368" t="str">
        <f>+'Eng - 2'!A65</f>
        <v/>
      </c>
      <c r="Y18" s="370" t="str">
        <v/>
      </c>
      <c r="Z18" s="366" t="str">
        <f>'Eng - 2'!F65</f>
        <v/>
      </c>
      <c r="AA18" s="370" t="str">
        <f>IFERROR(ROUNDDOWN(Z18/BOM!$D$99,0)*BOM!$D$61*Y18,"")</f>
        <v/>
      </c>
      <c r="AB18" s="366" t="str">
        <f>IFERROR(ABS(((AA18*BOM!$D$99)/BOM!$D$61)/Y18-Z18),"")</f>
        <v/>
      </c>
      <c r="AC18" s="371" t="str">
        <f>IF(X18="","",BOM!$D$61*Y18)</f>
        <v/>
      </c>
      <c r="AD18" s="372" t="str">
        <f>+'Eng - 2'!K65</f>
        <v/>
      </c>
      <c r="AE18" s="373" t="str">
        <v/>
      </c>
      <c r="AF18" s="366" t="str">
        <f>+'Eng - 2'!N65</f>
        <v/>
      </c>
      <c r="AG18" s="367" t="str">
        <v/>
      </c>
    </row>
    <row r="19" spans="7:33">
      <c r="G19" s="368" t="str">
        <f>+'Eng - 1'!A67</f>
        <v/>
      </c>
      <c r="H19" s="369" t="str">
        <v/>
      </c>
      <c r="I19" s="366" t="str">
        <f>'Eng - 1'!F67</f>
        <v/>
      </c>
      <c r="J19" s="370" t="str">
        <f>IFERROR(ROUNDDOWN(I19/BOM!$D$47,0)*BOM!$D$9*H19,"")</f>
        <v/>
      </c>
      <c r="K19" s="366" t="str">
        <f>IFERROR(ABS(((J19*BOM!$D$47)/BOM!$D$9)/H19-I19),"")</f>
        <v/>
      </c>
      <c r="L19" s="371" t="str">
        <f>IF(G19="","",BOM!$D$9*H19)</f>
        <v/>
      </c>
      <c r="M19" s="372" t="str">
        <f>+'Eng - 1'!K67</f>
        <v/>
      </c>
      <c r="N19" s="373" t="str">
        <v/>
      </c>
      <c r="O19" s="366" t="str">
        <f>+'Eng - 1'!N67</f>
        <v/>
      </c>
      <c r="P19" s="367" t="str">
        <v/>
      </c>
      <c r="X19" s="368" t="str">
        <f>+'Eng - 2'!A67</f>
        <v/>
      </c>
      <c r="Y19" s="370" t="str">
        <v/>
      </c>
      <c r="Z19" s="366" t="str">
        <f>'Eng - 2'!F67</f>
        <v/>
      </c>
      <c r="AA19" s="370" t="str">
        <f>IFERROR(ROUNDDOWN(Z19/BOM!$D$99,0)*BOM!$D$61*Y19,"")</f>
        <v/>
      </c>
      <c r="AB19" s="366" t="str">
        <f>IFERROR(ABS(((AA19*BOM!$D$99)/BOM!$D$61)/Y19-Z19),"")</f>
        <v/>
      </c>
      <c r="AC19" s="371" t="str">
        <f>IF(X19="","",BOM!$D$61*Y19)</f>
        <v/>
      </c>
      <c r="AD19" s="372" t="str">
        <f>+'Eng - 2'!K67</f>
        <v/>
      </c>
      <c r="AE19" s="373" t="str">
        <v/>
      </c>
      <c r="AF19" s="366" t="str">
        <f>+'Eng - 2'!N67</f>
        <v/>
      </c>
      <c r="AG19" s="367" t="str">
        <v/>
      </c>
    </row>
    <row r="20" spans="7:33">
      <c r="G20" s="368" t="str">
        <f>+'Eng - 1'!A69</f>
        <v/>
      </c>
      <c r="H20" s="369" t="str">
        <v/>
      </c>
      <c r="I20" s="366" t="str">
        <f>'Eng - 1'!F69</f>
        <v/>
      </c>
      <c r="J20" s="370" t="str">
        <f>IFERROR(ROUNDDOWN(I20/BOM!$D$47,0)*BOM!$D$9*H20,"")</f>
        <v/>
      </c>
      <c r="K20" s="366" t="str">
        <f>IFERROR(ABS(((J20*BOM!$D$47)/BOM!$D$9)/H20-I20),"")</f>
        <v/>
      </c>
      <c r="L20" s="371" t="str">
        <f>IF(G20="","",BOM!$D$9*H20)</f>
        <v/>
      </c>
      <c r="M20" s="372" t="str">
        <f>+'Eng - 1'!K69</f>
        <v/>
      </c>
      <c r="N20" s="373" t="str">
        <v/>
      </c>
      <c r="O20" s="366" t="str">
        <f>+'Eng - 1'!N69</f>
        <v/>
      </c>
      <c r="P20" s="367" t="str">
        <v/>
      </c>
      <c r="X20" s="368" t="str">
        <f>+'Eng - 2'!A69</f>
        <v/>
      </c>
      <c r="Y20" s="370" t="str">
        <v/>
      </c>
      <c r="Z20" s="366" t="str">
        <f>'Eng - 2'!F69</f>
        <v/>
      </c>
      <c r="AA20" s="370" t="str">
        <f>IFERROR(ROUNDDOWN(Z20/BOM!$D$99,0)*BOM!$D$61*Y20,"")</f>
        <v/>
      </c>
      <c r="AB20" s="366" t="str">
        <f>IFERROR(ABS(((AA20*BOM!$D$99)/BOM!$D$61)/Y20-Z20),"")</f>
        <v/>
      </c>
      <c r="AC20" s="371" t="str">
        <f>IF(X20="","",BOM!$D$61*Y20)</f>
        <v/>
      </c>
      <c r="AD20" s="372" t="str">
        <f>+'Eng - 2'!K69</f>
        <v/>
      </c>
      <c r="AE20" s="373" t="str">
        <v/>
      </c>
      <c r="AF20" s="366" t="str">
        <f>+'Eng - 2'!N69</f>
        <v/>
      </c>
      <c r="AG20" s="367" t="str">
        <v/>
      </c>
    </row>
    <row r="21" spans="7:33">
      <c r="G21" s="368" t="str">
        <f>+'Eng - 1'!A71</f>
        <v/>
      </c>
      <c r="H21" s="369" t="str">
        <v/>
      </c>
      <c r="I21" s="366" t="str">
        <f>'Eng - 1'!F71</f>
        <v/>
      </c>
      <c r="J21" s="370" t="str">
        <f>IFERROR(ROUNDDOWN(I21/BOM!$D$47,0)*BOM!$D$9*H21,"")</f>
        <v/>
      </c>
      <c r="K21" s="366" t="str">
        <f>IFERROR(ABS(((J21*BOM!$D$47)/BOM!$D$9)/H21-I21),"")</f>
        <v/>
      </c>
      <c r="L21" s="371" t="str">
        <f>IF(G21="","",BOM!$D$9*H21)</f>
        <v/>
      </c>
      <c r="M21" s="372" t="str">
        <f>+'Eng - 1'!K71</f>
        <v/>
      </c>
      <c r="N21" s="373" t="str">
        <v/>
      </c>
      <c r="O21" s="366" t="str">
        <f>+'Eng - 1'!N71</f>
        <v/>
      </c>
      <c r="P21" s="367" t="str">
        <v/>
      </c>
      <c r="X21" s="368" t="str">
        <f>+'Eng - 2'!A71</f>
        <v/>
      </c>
      <c r="Y21" s="370" t="str">
        <v/>
      </c>
      <c r="Z21" s="366" t="str">
        <f>'Eng - 2'!F71</f>
        <v/>
      </c>
      <c r="AA21" s="370" t="str">
        <f>IFERROR(ROUNDDOWN(Z21/BOM!$D$99,0)*BOM!$D$61*Y21,"")</f>
        <v/>
      </c>
      <c r="AB21" s="366" t="str">
        <f>IFERROR(ABS(((AA21*BOM!$D$99)/BOM!$D$61)/Y21-Z21),"")</f>
        <v/>
      </c>
      <c r="AC21" s="371" t="str">
        <f>IF(X21="","",BOM!$D$61*Y21)</f>
        <v/>
      </c>
      <c r="AD21" s="372" t="str">
        <f>+'Eng - 2'!K71</f>
        <v/>
      </c>
      <c r="AE21" s="373" t="str">
        <v/>
      </c>
      <c r="AF21" s="366" t="str">
        <f>+'Eng - 2'!N71</f>
        <v/>
      </c>
      <c r="AG21" s="367" t="str">
        <v/>
      </c>
    </row>
    <row r="22" spans="7:33">
      <c r="G22" s="368" t="str">
        <f>+'Eng - 1'!A73</f>
        <v/>
      </c>
      <c r="H22" s="369" t="str">
        <v/>
      </c>
      <c r="I22" s="366" t="str">
        <f>'Eng - 1'!F73</f>
        <v/>
      </c>
      <c r="J22" s="370" t="str">
        <f>IFERROR(ROUNDDOWN(I22/BOM!$D$47,0)*BOM!$D$9*H22,"")</f>
        <v/>
      </c>
      <c r="K22" s="366" t="str">
        <f>IFERROR(ABS(((J22*BOM!$D$47)/BOM!$D$9)/H22-I22),"")</f>
        <v/>
      </c>
      <c r="L22" s="371" t="str">
        <f>IF(G22="","",BOM!$D$9*H22)</f>
        <v/>
      </c>
      <c r="M22" s="372" t="str">
        <f>+'Eng - 1'!K73</f>
        <v/>
      </c>
      <c r="N22" s="373" t="str">
        <v/>
      </c>
      <c r="O22" s="366" t="str">
        <f>+'Eng - 1'!N73</f>
        <v/>
      </c>
      <c r="P22" s="367" t="str">
        <v/>
      </c>
      <c r="X22" s="368" t="str">
        <f>+'Eng - 2'!A73</f>
        <v/>
      </c>
      <c r="Y22" s="370" t="str">
        <v/>
      </c>
      <c r="Z22" s="366" t="str">
        <f>'Eng - 2'!F73</f>
        <v/>
      </c>
      <c r="AA22" s="370" t="str">
        <f>IFERROR(ROUNDDOWN(Z22/BOM!$D$99,0)*BOM!$D$61*Y22,"")</f>
        <v/>
      </c>
      <c r="AB22" s="366" t="str">
        <f>IFERROR(ABS(((AA22*BOM!$D$99)/BOM!$D$61)/Y22-Z22),"")</f>
        <v/>
      </c>
      <c r="AC22" s="371" t="str">
        <f>IF(X22="","",BOM!$D$61*Y22)</f>
        <v/>
      </c>
      <c r="AD22" s="372" t="str">
        <f>+'Eng - 2'!K73</f>
        <v/>
      </c>
      <c r="AE22" s="373" t="str">
        <v/>
      </c>
      <c r="AF22" s="366" t="str">
        <f>+'Eng - 2'!N73</f>
        <v/>
      </c>
      <c r="AG22" s="367" t="str">
        <v/>
      </c>
    </row>
    <row r="23" spans="7:33">
      <c r="G23" s="368" t="str">
        <f>+'Eng - 1'!A75</f>
        <v/>
      </c>
      <c r="H23" s="369" t="str">
        <v/>
      </c>
      <c r="I23" s="366" t="str">
        <f>'Eng - 1'!F75</f>
        <v/>
      </c>
      <c r="J23" s="370" t="str">
        <f>IFERROR(ROUNDDOWN(I23/BOM!$D$47,0)*BOM!$D$9*H23,"")</f>
        <v/>
      </c>
      <c r="K23" s="366" t="str">
        <f>IFERROR(ABS(((J23*BOM!$D$47)/BOM!$D$9)/H23-I23),"")</f>
        <v/>
      </c>
      <c r="L23" s="371" t="str">
        <f>IF(G23="","",BOM!$D$9*H23)</f>
        <v/>
      </c>
      <c r="M23" s="372" t="str">
        <f>+'Eng - 1'!K75</f>
        <v/>
      </c>
      <c r="N23" s="373" t="str">
        <v/>
      </c>
      <c r="O23" s="366" t="str">
        <f>+'Eng - 1'!N75</f>
        <v/>
      </c>
      <c r="P23" s="367" t="str">
        <v/>
      </c>
      <c r="X23" s="368" t="str">
        <f>+'Eng - 2'!A75</f>
        <v/>
      </c>
      <c r="Y23" s="370" t="str">
        <v/>
      </c>
      <c r="Z23" s="366" t="str">
        <f>'Eng - 2'!F75</f>
        <v/>
      </c>
      <c r="AA23" s="370" t="str">
        <f>IFERROR(ROUNDDOWN(Z23/BOM!$D$99,0)*BOM!$D$61*Y23,"")</f>
        <v/>
      </c>
      <c r="AB23" s="366" t="str">
        <f>IFERROR(ABS(((AA23*BOM!$D$99)/BOM!$D$61)/Y23-Z23),"")</f>
        <v/>
      </c>
      <c r="AC23" s="371" t="str">
        <f>IF(X23="","",BOM!$D$61*Y23)</f>
        <v/>
      </c>
      <c r="AD23" s="372" t="str">
        <f>+'Eng - 2'!K75</f>
        <v/>
      </c>
      <c r="AE23" s="373" t="str">
        <v/>
      </c>
      <c r="AF23" s="366" t="str">
        <f>+'Eng - 2'!N75</f>
        <v/>
      </c>
      <c r="AG23" s="367" t="str">
        <v/>
      </c>
    </row>
    <row r="24" spans="7:33">
      <c r="G24" s="368" t="str">
        <f>+'Eng - 1'!A77</f>
        <v/>
      </c>
      <c r="H24" s="369" t="str">
        <v/>
      </c>
      <c r="I24" s="366" t="str">
        <f>'Eng - 1'!F77</f>
        <v/>
      </c>
      <c r="J24" s="370" t="str">
        <f>IFERROR(ROUNDDOWN(I24/BOM!$D$47,0)*BOM!$D$9*H24,"")</f>
        <v/>
      </c>
      <c r="K24" s="366" t="str">
        <f>IFERROR(ABS(((J24*BOM!$D$47)/BOM!$D$9)/H24-I24),"")</f>
        <v/>
      </c>
      <c r="L24" s="371" t="str">
        <f>IF(G24="","",BOM!$D$9*H24)</f>
        <v/>
      </c>
      <c r="M24" s="372" t="str">
        <f>+'Eng - 1'!K77</f>
        <v/>
      </c>
      <c r="N24" s="373" t="str">
        <v/>
      </c>
      <c r="O24" s="366" t="str">
        <f>+'Eng - 1'!N77</f>
        <v/>
      </c>
      <c r="P24" s="367" t="str">
        <v/>
      </c>
      <c r="X24" s="368" t="str">
        <f>+'Eng - 2'!A77</f>
        <v/>
      </c>
      <c r="Y24" s="370" t="str">
        <v/>
      </c>
      <c r="Z24" s="366" t="str">
        <f>'Eng - 2'!F77</f>
        <v/>
      </c>
      <c r="AA24" s="370" t="str">
        <f>IFERROR(ROUNDDOWN(Z24/BOM!$D$99,0)*BOM!$D$61*Y24,"")</f>
        <v/>
      </c>
      <c r="AB24" s="366" t="str">
        <f>IFERROR(ABS(((AA24*BOM!$D$99)/BOM!$D$61)/Y24-Z24),"")</f>
        <v/>
      </c>
      <c r="AC24" s="371" t="str">
        <f>IF(X24="","",BOM!$D$61*Y24)</f>
        <v/>
      </c>
      <c r="AD24" s="372" t="str">
        <f>+'Eng - 2'!K77</f>
        <v/>
      </c>
      <c r="AE24" s="373" t="str">
        <v/>
      </c>
      <c r="AF24" s="366" t="str">
        <f>+'Eng - 2'!N77</f>
        <v/>
      </c>
      <c r="AG24" s="367" t="str">
        <v/>
      </c>
    </row>
    <row r="25" spans="7:33">
      <c r="G25" s="368" t="str">
        <f>+'Eng - 1'!A79</f>
        <v/>
      </c>
      <c r="H25" s="369" t="str">
        <v/>
      </c>
      <c r="I25" s="366" t="str">
        <f>'Eng - 1'!F79</f>
        <v/>
      </c>
      <c r="J25" s="370" t="str">
        <f>IFERROR(ROUNDDOWN(I25/BOM!$D$47,0)*BOM!$D$9*H25,"")</f>
        <v/>
      </c>
      <c r="K25" s="366" t="str">
        <f>IFERROR(ABS(((J25*BOM!$D$47)/BOM!$D$9)/H25-I25),"")</f>
        <v/>
      </c>
      <c r="L25" s="371" t="str">
        <f>IF(G25="","",BOM!$D$9*H25)</f>
        <v/>
      </c>
      <c r="M25" s="372" t="str">
        <f>+'Eng - 1'!K79</f>
        <v/>
      </c>
      <c r="N25" s="373" t="str">
        <v/>
      </c>
      <c r="O25" s="366" t="str">
        <f>+'Eng - 1'!N79</f>
        <v/>
      </c>
      <c r="P25" s="367" t="str">
        <v/>
      </c>
      <c r="X25" s="368" t="str">
        <f>+'Eng - 2'!A79</f>
        <v/>
      </c>
      <c r="Y25" s="370" t="str">
        <v/>
      </c>
      <c r="Z25" s="366" t="str">
        <f>'Eng - 2'!F79</f>
        <v/>
      </c>
      <c r="AA25" s="370" t="str">
        <f>IFERROR(ROUNDDOWN(Z25/BOM!$D$99,0)*BOM!$D$61*Y25,"")</f>
        <v/>
      </c>
      <c r="AB25" s="366" t="str">
        <f>IFERROR(ABS(((AA25*BOM!$D$99)/BOM!$D$61)/Y25-Z25),"")</f>
        <v/>
      </c>
      <c r="AC25" s="371" t="str">
        <f>IF(X25="","",BOM!$D$61*Y25)</f>
        <v/>
      </c>
      <c r="AD25" s="372" t="str">
        <f>+'Eng - 2'!K79</f>
        <v/>
      </c>
      <c r="AE25" s="373" t="str">
        <v/>
      </c>
      <c r="AF25" s="366" t="str">
        <f>+'Eng - 2'!N79</f>
        <v/>
      </c>
      <c r="AG25" s="367" t="str">
        <v/>
      </c>
    </row>
    <row r="26" spans="7:33">
      <c r="G26" s="368" t="str">
        <f>+'Eng - 1'!A81</f>
        <v/>
      </c>
      <c r="H26" s="369" t="str">
        <v/>
      </c>
      <c r="I26" s="366" t="str">
        <f>'Eng - 1'!F81</f>
        <v/>
      </c>
      <c r="J26" s="370" t="str">
        <f>IFERROR(ROUNDDOWN(I26/BOM!$D$47,0)*BOM!$D$9*H26,"")</f>
        <v/>
      </c>
      <c r="K26" s="366" t="str">
        <f>IFERROR(ABS(((J26*BOM!$D$47)/BOM!$D$9)/H26-I26),"")</f>
        <v/>
      </c>
      <c r="L26" s="371" t="str">
        <f>IF(G26="","",BOM!$D$9*H26)</f>
        <v/>
      </c>
      <c r="M26" s="372" t="str">
        <f>+'Eng - 1'!K81</f>
        <v/>
      </c>
      <c r="N26" s="373" t="str">
        <v/>
      </c>
      <c r="O26" s="366" t="str">
        <f>+'Eng - 1'!N81</f>
        <v/>
      </c>
      <c r="P26" s="367" t="str">
        <v/>
      </c>
      <c r="X26" s="368" t="str">
        <f>+'Eng - 2'!A81</f>
        <v/>
      </c>
      <c r="Y26" s="370" t="str">
        <v/>
      </c>
      <c r="Z26" s="366" t="str">
        <f>'Eng - 2'!F81</f>
        <v/>
      </c>
      <c r="AA26" s="370" t="str">
        <f>IFERROR(ROUNDDOWN(Z26/BOM!$D$99,0)*BOM!$D$61*Y26,"")</f>
        <v/>
      </c>
      <c r="AB26" s="366" t="str">
        <f>IFERROR(ABS(((AA26*BOM!$D$99)/BOM!$D$61)/Y26-Z26),"")</f>
        <v/>
      </c>
      <c r="AC26" s="371" t="str">
        <f>IF(X26="","",BOM!$D$61*Y26)</f>
        <v/>
      </c>
      <c r="AD26" s="372" t="str">
        <f>+'Eng - 2'!K81</f>
        <v/>
      </c>
      <c r="AE26" s="373" t="str">
        <v/>
      </c>
      <c r="AF26" s="366" t="str">
        <f>+'Eng - 2'!N81</f>
        <v/>
      </c>
      <c r="AG26" s="367" t="str">
        <v/>
      </c>
    </row>
    <row r="27" spans="7:33">
      <c r="G27" s="368" t="str">
        <f>+'Eng - 1'!A83</f>
        <v/>
      </c>
      <c r="H27" s="369" t="str">
        <v/>
      </c>
      <c r="I27" s="366" t="str">
        <f>'Eng - 1'!F83</f>
        <v/>
      </c>
      <c r="J27" s="370" t="str">
        <f>IFERROR(ROUNDDOWN(I27/BOM!$D$47,0)*BOM!$D$9*H27,"")</f>
        <v/>
      </c>
      <c r="K27" s="366" t="str">
        <f>IFERROR(ABS(((J27*BOM!$D$47)/BOM!$D$9)/H27-I27),"")</f>
        <v/>
      </c>
      <c r="L27" s="371" t="str">
        <f>IF(G27="","",BOM!$D$9*H27)</f>
        <v/>
      </c>
      <c r="M27" s="372" t="str">
        <f>+'Eng - 1'!K83</f>
        <v/>
      </c>
      <c r="N27" s="373" t="str">
        <v/>
      </c>
      <c r="O27" s="366" t="str">
        <f>+'Eng - 1'!N83</f>
        <v/>
      </c>
      <c r="P27" s="367" t="str">
        <v/>
      </c>
      <c r="X27" s="368" t="str">
        <f>+'Eng - 2'!A83</f>
        <v/>
      </c>
      <c r="Y27" s="370" t="str">
        <v/>
      </c>
      <c r="Z27" s="366" t="str">
        <f>'Eng - 2'!F83</f>
        <v/>
      </c>
      <c r="AA27" s="370" t="str">
        <f>IFERROR(ROUNDDOWN(Z27/BOM!$D$99,0)*BOM!$D$61*Y27,"")</f>
        <v/>
      </c>
      <c r="AB27" s="366" t="str">
        <f>IFERROR(ABS(((AA27*BOM!$D$99)/BOM!$D$61)/Y27-Z27),"")</f>
        <v/>
      </c>
      <c r="AC27" s="371" t="str">
        <f>IF(X27="","",BOM!$D$61*Y27)</f>
        <v/>
      </c>
      <c r="AD27" s="372" t="str">
        <f>+'Eng - 2'!K83</f>
        <v/>
      </c>
      <c r="AE27" s="373" t="str">
        <v/>
      </c>
      <c r="AF27" s="366" t="str">
        <f>+'Eng - 2'!N83</f>
        <v/>
      </c>
      <c r="AG27" s="367" t="str">
        <v/>
      </c>
    </row>
    <row r="28" spans="7:33">
      <c r="G28" s="382" t="str">
        <f>+'Eng - 1'!A85</f>
        <v/>
      </c>
      <c r="H28" s="383" t="str">
        <v/>
      </c>
      <c r="I28" s="379" t="str">
        <f>'Eng - 1'!F85</f>
        <v/>
      </c>
      <c r="J28" s="384" t="str">
        <f>IFERROR(ROUNDDOWN(I28/BOM!$D$47,0)*BOM!$D$9*H28,"")</f>
        <v/>
      </c>
      <c r="K28" s="379" t="str">
        <f>IFERROR(ABS(((J28*BOM!$D$47)/BOM!$D$9)/H28-I28),"")</f>
        <v/>
      </c>
      <c r="L28" s="385" t="str">
        <f>IF(G28="","",BOM!$D$9*H28)</f>
        <v/>
      </c>
      <c r="M28" s="386" t="str">
        <f>+'Eng - 1'!K85</f>
        <v/>
      </c>
      <c r="N28" s="387" t="str">
        <v/>
      </c>
      <c r="O28" s="379" t="str">
        <f>+'Eng - 1'!N85</f>
        <v/>
      </c>
      <c r="P28" s="380" t="str">
        <v/>
      </c>
      <c r="X28" s="382" t="str">
        <f>+'Eng - 2'!A85</f>
        <v/>
      </c>
      <c r="Y28" s="384" t="str">
        <v/>
      </c>
      <c r="Z28" s="379" t="str">
        <f>'Eng - 2'!F85</f>
        <v/>
      </c>
      <c r="AA28" s="384" t="str">
        <f>IFERROR(ROUNDDOWN(Z28/BOM!$D$99,0)*BOM!$D$61*Y28,"")</f>
        <v/>
      </c>
      <c r="AB28" s="379" t="str">
        <f>IFERROR(ABS(((AA28*BOM!$D$99)/BOM!$D$61)/Y28-Z28),"")</f>
        <v/>
      </c>
      <c r="AC28" s="385" t="str">
        <f>IF(X28="","",BOM!$D$61*Y28)</f>
        <v/>
      </c>
      <c r="AD28" s="386" t="str">
        <f>+'Eng - 2'!K85</f>
        <v/>
      </c>
      <c r="AE28" s="387" t="str">
        <v/>
      </c>
      <c r="AF28" s="379" t="str">
        <f>+'Eng - 2'!N85</f>
        <v/>
      </c>
      <c r="AG28" s="380" t="str">
        <v/>
      </c>
    </row>
    <row r="29" spans="7:33">
      <c r="AD29" s="373"/>
    </row>
  </sheetData>
  <sheetProtection algorithmName="SHA-512" hashValue="1LEG4tF/qvQTDFj9hIWG+Le6Ll92tbUN1iVHV6GYAmZQlDERnlss9weyYHmuZf4vdif1LQsyVgZTv0uQAN18tA==" saltValue="7FKjmTL+QAlIzelim5k3og==" spinCount="100000" sheet="1" objects="1" scenarios="1"/>
  <mergeCells count="10">
    <mergeCell ref="B1:P5"/>
    <mergeCell ref="S1:AG5"/>
    <mergeCell ref="B6:P6"/>
    <mergeCell ref="S6:AG6"/>
    <mergeCell ref="S7:W7"/>
    <mergeCell ref="B7:F7"/>
    <mergeCell ref="M7:P7"/>
    <mergeCell ref="G7:L7"/>
    <mergeCell ref="AD7:AG7"/>
    <mergeCell ref="X7:AC7"/>
  </mergeCells>
  <conditionalFormatting sqref="E9:E14 V9:V14 I9:I28 K9:K28 M9:M28 O9:O28 Z9:Z28 AB9:AB28 AD9:AD28 AF9:AF28">
    <cfRule type="expression" dxfId="868" priority="13">
      <formula>E9=0</formula>
    </cfRule>
  </conditionalFormatting>
  <conditionalFormatting sqref="G9:H28 J9:J28 L9:L28 X9:Y28 AA9:AA28 AC9:AC28">
    <cfRule type="cellIs" dxfId="867" priority="11" operator="equal">
      <formula>0</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A0258-ABBC-4BF4-A8DF-E638A1B54C27}">
  <dimension ref="H8"/>
  <sheetViews>
    <sheetView workbookViewId="0"/>
  </sheetViews>
  <sheetFormatPr baseColWidth="10" defaultColWidth="9.109375" defaultRowHeight="14.4"/>
  <cols>
    <col min="1" max="16384" width="9.109375" style="362"/>
  </cols>
  <sheetData>
    <row r="8" spans="8:8" ht="14.7" customHeight="1">
      <c r="H8" s="388" t="s">
        <v>629</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42007-F865-41D6-B71E-22CDDBCC8F82}">
  <dimension ref="A1:P21"/>
  <sheetViews>
    <sheetView workbookViewId="0"/>
  </sheetViews>
  <sheetFormatPr baseColWidth="10" defaultColWidth="9.109375" defaultRowHeight="14.4"/>
  <cols>
    <col min="1" max="1" width="3.109375" style="327" customWidth="1"/>
    <col min="2" max="2" width="18.5546875" style="327" bestFit="1" customWidth="1"/>
    <col min="3" max="8" width="9.109375" style="327"/>
    <col min="9" max="9" width="3" style="327" customWidth="1"/>
    <col min="10" max="10" width="14.44140625" style="327" bestFit="1" customWidth="1"/>
    <col min="11" max="16384" width="9.109375" style="327"/>
  </cols>
  <sheetData>
    <row r="1" spans="1:16">
      <c r="A1" s="327">
        <v>1</v>
      </c>
      <c r="B1" s="327">
        <v>2</v>
      </c>
      <c r="C1" s="327">
        <v>3</v>
      </c>
      <c r="D1" s="327">
        <v>4</v>
      </c>
      <c r="E1" s="327">
        <v>5</v>
      </c>
      <c r="F1" s="327">
        <v>6</v>
      </c>
      <c r="G1" s="327">
        <v>7</v>
      </c>
      <c r="H1" s="327">
        <v>8</v>
      </c>
      <c r="I1" s="327">
        <v>9</v>
      </c>
      <c r="J1" s="327">
        <v>10</v>
      </c>
      <c r="K1" s="327">
        <v>11</v>
      </c>
      <c r="L1" s="327">
        <v>12</v>
      </c>
      <c r="M1" s="327">
        <v>13</v>
      </c>
      <c r="N1" s="327">
        <v>14</v>
      </c>
      <c r="O1" s="327">
        <v>15</v>
      </c>
      <c r="P1" s="327">
        <v>16</v>
      </c>
    </row>
    <row r="2" spans="1:16" ht="15" customHeight="1">
      <c r="A2" s="327">
        <v>2</v>
      </c>
      <c r="B2" s="638" t="s">
        <v>630</v>
      </c>
      <c r="C2" s="638"/>
      <c r="D2" s="638"/>
      <c r="E2" s="638"/>
      <c r="F2" s="638"/>
      <c r="G2" s="638"/>
      <c r="H2" s="638"/>
      <c r="I2" s="328"/>
      <c r="J2" s="638" t="s">
        <v>630</v>
      </c>
      <c r="K2" s="638"/>
      <c r="L2" s="638"/>
      <c r="M2" s="638"/>
      <c r="N2" s="638"/>
      <c r="O2" s="638"/>
      <c r="P2" s="638"/>
    </row>
    <row r="3" spans="1:16" ht="15" customHeight="1">
      <c r="A3" s="327">
        <v>3</v>
      </c>
      <c r="B3" s="638" t="s">
        <v>631</v>
      </c>
      <c r="C3" s="638"/>
      <c r="D3" s="638"/>
      <c r="E3" s="638"/>
      <c r="F3" s="638"/>
      <c r="G3" s="638"/>
      <c r="H3" s="638"/>
      <c r="I3" s="328"/>
      <c r="J3" s="638" t="s">
        <v>632</v>
      </c>
      <c r="K3" s="638"/>
      <c r="L3" s="638"/>
      <c r="M3" s="638"/>
      <c r="N3" s="638"/>
      <c r="O3" s="638"/>
      <c r="P3" s="638"/>
    </row>
    <row r="4" spans="1:16" ht="15" customHeight="1">
      <c r="A4" s="327">
        <v>4</v>
      </c>
      <c r="B4" s="328" t="s">
        <v>43</v>
      </c>
      <c r="C4" s="330">
        <v>10</v>
      </c>
      <c r="D4" s="330">
        <v>10</v>
      </c>
      <c r="E4" s="330">
        <v>15</v>
      </c>
      <c r="F4" s="330">
        <v>15</v>
      </c>
      <c r="G4" s="330">
        <v>20</v>
      </c>
      <c r="H4" s="330">
        <v>20</v>
      </c>
      <c r="I4" s="328"/>
      <c r="J4" s="328" t="s">
        <v>43</v>
      </c>
      <c r="K4" s="330">
        <v>10</v>
      </c>
      <c r="L4" s="330">
        <v>10</v>
      </c>
      <c r="M4" s="330">
        <v>15</v>
      </c>
      <c r="N4" s="330">
        <v>15</v>
      </c>
      <c r="O4" s="330">
        <v>20</v>
      </c>
      <c r="P4" s="330">
        <v>20</v>
      </c>
    </row>
    <row r="5" spans="1:16" ht="15" customHeight="1">
      <c r="A5" s="327">
        <v>5</v>
      </c>
      <c r="B5" s="329" t="s">
        <v>633</v>
      </c>
      <c r="C5" s="329" t="s">
        <v>427</v>
      </c>
      <c r="D5" s="329" t="s">
        <v>428</v>
      </c>
      <c r="E5" s="329" t="s">
        <v>427</v>
      </c>
      <c r="F5" s="329" t="s">
        <v>428</v>
      </c>
      <c r="G5" s="329" t="s">
        <v>427</v>
      </c>
      <c r="H5" s="329" t="s">
        <v>428</v>
      </c>
      <c r="I5" s="328"/>
      <c r="J5" s="329" t="s">
        <v>633</v>
      </c>
      <c r="K5" s="329" t="s">
        <v>427</v>
      </c>
      <c r="L5" s="329" t="s">
        <v>428</v>
      </c>
      <c r="M5" s="329" t="s">
        <v>427</v>
      </c>
      <c r="N5" s="329" t="s">
        <v>428</v>
      </c>
      <c r="O5" s="329" t="s">
        <v>427</v>
      </c>
      <c r="P5" s="329" t="s">
        <v>428</v>
      </c>
    </row>
    <row r="6" spans="1:16" ht="15" customHeight="1">
      <c r="A6" s="327">
        <v>6</v>
      </c>
      <c r="B6" s="329" t="s">
        <v>634</v>
      </c>
      <c r="C6" s="329"/>
      <c r="D6" s="329"/>
      <c r="E6" s="329"/>
      <c r="F6" s="329"/>
      <c r="G6" s="329"/>
      <c r="H6" s="329"/>
      <c r="I6" s="328"/>
      <c r="J6" s="329" t="s">
        <v>634</v>
      </c>
      <c r="K6" s="329"/>
      <c r="L6" s="329"/>
      <c r="M6" s="329"/>
      <c r="N6" s="329"/>
      <c r="O6" s="329"/>
      <c r="P6" s="329"/>
    </row>
    <row r="7" spans="1:16" ht="15" customHeight="1">
      <c r="A7" s="327">
        <v>7</v>
      </c>
      <c r="B7" s="329">
        <v>100</v>
      </c>
      <c r="C7" s="329">
        <v>240</v>
      </c>
      <c r="D7" s="329">
        <v>228</v>
      </c>
      <c r="E7" s="329">
        <v>235</v>
      </c>
      <c r="F7" s="329">
        <v>223</v>
      </c>
      <c r="G7" s="329">
        <v>225</v>
      </c>
      <c r="H7" s="329">
        <v>212</v>
      </c>
      <c r="I7" s="328"/>
      <c r="J7" s="329">
        <v>100</v>
      </c>
      <c r="K7" s="329">
        <v>260</v>
      </c>
      <c r="L7" s="329">
        <v>245</v>
      </c>
      <c r="M7" s="329">
        <v>254</v>
      </c>
      <c r="N7" s="329">
        <v>241</v>
      </c>
      <c r="O7" s="329">
        <v>245</v>
      </c>
      <c r="P7" s="329">
        <v>232</v>
      </c>
    </row>
    <row r="8" spans="1:16" ht="15" customHeight="1">
      <c r="A8" s="327">
        <v>8</v>
      </c>
      <c r="B8" s="329">
        <v>110</v>
      </c>
      <c r="C8" s="329">
        <v>228</v>
      </c>
      <c r="D8" s="329">
        <v>216</v>
      </c>
      <c r="E8" s="329">
        <v>223</v>
      </c>
      <c r="F8" s="329">
        <v>212</v>
      </c>
      <c r="G8" s="329">
        <v>213</v>
      </c>
      <c r="H8" s="329">
        <v>198</v>
      </c>
      <c r="I8" s="328"/>
      <c r="J8" s="329">
        <v>110</v>
      </c>
      <c r="K8" s="329">
        <v>246</v>
      </c>
      <c r="L8" s="329">
        <v>233</v>
      </c>
      <c r="M8" s="329">
        <v>241</v>
      </c>
      <c r="N8" s="329">
        <v>228</v>
      </c>
      <c r="O8" s="329">
        <v>232</v>
      </c>
      <c r="P8" s="329">
        <v>219</v>
      </c>
    </row>
    <row r="9" spans="1:16" ht="15" customHeight="1">
      <c r="A9" s="327">
        <v>9</v>
      </c>
      <c r="B9" s="329">
        <v>120</v>
      </c>
      <c r="C9" s="329">
        <v>217</v>
      </c>
      <c r="D9" s="329">
        <v>205</v>
      </c>
      <c r="E9" s="329">
        <v>213</v>
      </c>
      <c r="F9" s="329">
        <v>194</v>
      </c>
      <c r="G9" s="329">
        <v>200</v>
      </c>
      <c r="H9" s="329">
        <v>181</v>
      </c>
      <c r="I9" s="328"/>
      <c r="J9" s="329">
        <v>120</v>
      </c>
      <c r="K9" s="329">
        <v>234</v>
      </c>
      <c r="L9" s="329">
        <v>207</v>
      </c>
      <c r="M9" s="329">
        <v>229</v>
      </c>
      <c r="N9" s="329">
        <v>194</v>
      </c>
      <c r="O9" s="329">
        <v>219</v>
      </c>
      <c r="P9" s="329">
        <v>184</v>
      </c>
    </row>
    <row r="10" spans="1:16" ht="15" customHeight="1">
      <c r="A10" s="327">
        <v>10</v>
      </c>
      <c r="B10" s="329">
        <v>130</v>
      </c>
      <c r="C10" s="329">
        <v>207</v>
      </c>
      <c r="D10" s="329">
        <v>177</v>
      </c>
      <c r="E10" s="329">
        <v>203</v>
      </c>
      <c r="F10" s="329">
        <v>169</v>
      </c>
      <c r="G10" s="329">
        <v>188</v>
      </c>
      <c r="H10" s="329">
        <v>157</v>
      </c>
      <c r="I10" s="328"/>
      <c r="J10" s="329">
        <v>130</v>
      </c>
      <c r="K10" s="329">
        <v>214</v>
      </c>
      <c r="L10" s="329">
        <v>177</v>
      </c>
      <c r="M10" s="329">
        <v>205</v>
      </c>
      <c r="N10" s="329">
        <v>169</v>
      </c>
      <c r="O10" s="329">
        <v>190</v>
      </c>
      <c r="P10" s="329">
        <v>157</v>
      </c>
    </row>
    <row r="11" spans="1:16" ht="15" customHeight="1">
      <c r="A11" s="327">
        <v>11</v>
      </c>
      <c r="B11" s="329">
        <v>140</v>
      </c>
      <c r="C11" s="329">
        <v>191</v>
      </c>
      <c r="D11" s="329">
        <v>158</v>
      </c>
      <c r="E11" s="329">
        <v>175</v>
      </c>
      <c r="F11" s="329">
        <v>144</v>
      </c>
      <c r="G11" s="329">
        <v>165</v>
      </c>
      <c r="H11" s="329">
        <v>136</v>
      </c>
      <c r="I11" s="328"/>
      <c r="J11" s="329">
        <v>140</v>
      </c>
      <c r="K11" s="329">
        <v>191</v>
      </c>
      <c r="L11" s="329">
        <v>158</v>
      </c>
      <c r="M11" s="329">
        <v>175</v>
      </c>
      <c r="N11" s="329">
        <v>144</v>
      </c>
      <c r="O11" s="329">
        <v>165</v>
      </c>
      <c r="P11" s="329">
        <v>136</v>
      </c>
    </row>
    <row r="12" spans="1:16" ht="15" customHeight="1">
      <c r="A12" s="327">
        <v>12</v>
      </c>
      <c r="B12" s="329">
        <v>150</v>
      </c>
      <c r="C12" s="329">
        <v>170</v>
      </c>
      <c r="D12" s="329">
        <v>140</v>
      </c>
      <c r="E12" s="329">
        <v>155</v>
      </c>
      <c r="F12" s="329">
        <v>128</v>
      </c>
      <c r="G12" s="329">
        <v>147</v>
      </c>
      <c r="H12" s="329">
        <v>121</v>
      </c>
      <c r="I12" s="328"/>
      <c r="J12" s="329">
        <v>150</v>
      </c>
      <c r="K12" s="329">
        <v>170</v>
      </c>
      <c r="L12" s="329">
        <v>140</v>
      </c>
      <c r="M12" s="329">
        <v>155</v>
      </c>
      <c r="N12" s="329">
        <v>128</v>
      </c>
      <c r="O12" s="329">
        <v>147</v>
      </c>
      <c r="P12" s="329">
        <v>121</v>
      </c>
    </row>
    <row r="13" spans="1:16" ht="15" customHeight="1">
      <c r="A13" s="327">
        <v>13</v>
      </c>
      <c r="B13" s="329">
        <v>160</v>
      </c>
      <c r="C13" s="329">
        <v>149</v>
      </c>
      <c r="D13" s="329">
        <v>123</v>
      </c>
      <c r="E13" s="329">
        <v>137</v>
      </c>
      <c r="F13" s="329">
        <v>113</v>
      </c>
      <c r="G13" s="329">
        <v>129</v>
      </c>
      <c r="H13" s="329">
        <v>106</v>
      </c>
      <c r="I13" s="328"/>
      <c r="J13" s="329">
        <v>160</v>
      </c>
      <c r="K13" s="329">
        <v>149</v>
      </c>
      <c r="L13" s="329">
        <v>123</v>
      </c>
      <c r="M13" s="329">
        <v>137</v>
      </c>
      <c r="N13" s="329">
        <v>113</v>
      </c>
      <c r="O13" s="329">
        <v>129</v>
      </c>
      <c r="P13" s="329">
        <v>106</v>
      </c>
    </row>
    <row r="14" spans="1:16" ht="15" customHeight="1">
      <c r="A14" s="327">
        <v>14</v>
      </c>
      <c r="B14" s="329">
        <v>170</v>
      </c>
      <c r="C14" s="329">
        <v>132</v>
      </c>
      <c r="D14" s="329">
        <v>112</v>
      </c>
      <c r="E14" s="329">
        <v>122</v>
      </c>
      <c r="F14" s="329">
        <v>101</v>
      </c>
      <c r="G14" s="329">
        <v>115</v>
      </c>
      <c r="H14" s="329">
        <v>95</v>
      </c>
      <c r="I14" s="328"/>
      <c r="J14" s="329">
        <v>170</v>
      </c>
      <c r="K14" s="329">
        <v>132</v>
      </c>
      <c r="L14" s="329">
        <v>112</v>
      </c>
      <c r="M14" s="329">
        <v>122</v>
      </c>
      <c r="N14" s="329">
        <v>101</v>
      </c>
      <c r="O14" s="329">
        <v>115</v>
      </c>
      <c r="P14" s="329">
        <v>95</v>
      </c>
    </row>
    <row r="15" spans="1:16" ht="15" customHeight="1">
      <c r="A15" s="327">
        <v>15</v>
      </c>
      <c r="B15" s="329">
        <v>180</v>
      </c>
      <c r="C15" s="329">
        <v>120</v>
      </c>
      <c r="D15" s="329">
        <v>99</v>
      </c>
      <c r="E15" s="329">
        <v>108</v>
      </c>
      <c r="F15" s="329">
        <v>89</v>
      </c>
      <c r="G15" s="329">
        <v>104</v>
      </c>
      <c r="H15" s="329">
        <v>86</v>
      </c>
      <c r="I15" s="328"/>
      <c r="J15" s="329">
        <v>180</v>
      </c>
      <c r="K15" s="329">
        <v>120</v>
      </c>
      <c r="L15" s="329">
        <v>99</v>
      </c>
      <c r="M15" s="329">
        <v>108</v>
      </c>
      <c r="N15" s="329">
        <v>89</v>
      </c>
      <c r="O15" s="329">
        <v>104</v>
      </c>
      <c r="P15" s="329">
        <v>86</v>
      </c>
    </row>
    <row r="16" spans="1:16" ht="15" customHeight="1">
      <c r="A16" s="327">
        <v>16</v>
      </c>
      <c r="B16" s="329">
        <v>190</v>
      </c>
      <c r="C16" s="329">
        <v>108</v>
      </c>
      <c r="D16" s="329">
        <v>89</v>
      </c>
      <c r="E16" s="329">
        <v>98</v>
      </c>
      <c r="F16" s="329">
        <v>81</v>
      </c>
      <c r="G16" s="329">
        <v>95</v>
      </c>
      <c r="H16" s="329">
        <v>75</v>
      </c>
      <c r="I16" s="328"/>
      <c r="J16" s="329">
        <v>190</v>
      </c>
      <c r="K16" s="329">
        <v>108</v>
      </c>
      <c r="L16" s="329">
        <v>89</v>
      </c>
      <c r="M16" s="329">
        <v>98</v>
      </c>
      <c r="N16" s="329">
        <v>81</v>
      </c>
      <c r="O16" s="329">
        <v>95</v>
      </c>
      <c r="P16" s="329">
        <v>75</v>
      </c>
    </row>
    <row r="17" spans="1:16" ht="15" customHeight="1">
      <c r="A17" s="327">
        <v>17</v>
      </c>
      <c r="B17" s="329">
        <v>200</v>
      </c>
      <c r="C17" s="329">
        <v>99</v>
      </c>
      <c r="D17" s="329">
        <v>82</v>
      </c>
      <c r="E17" s="329">
        <v>88</v>
      </c>
      <c r="F17" s="329">
        <v>73</v>
      </c>
      <c r="G17" s="329">
        <v>85</v>
      </c>
      <c r="H17" s="329">
        <v>70</v>
      </c>
      <c r="I17" s="328"/>
      <c r="J17" s="329">
        <v>200</v>
      </c>
      <c r="K17" s="329">
        <v>99</v>
      </c>
      <c r="L17" s="329">
        <v>82</v>
      </c>
      <c r="M17" s="329">
        <v>88</v>
      </c>
      <c r="N17" s="329">
        <v>73</v>
      </c>
      <c r="O17" s="329">
        <v>85</v>
      </c>
      <c r="P17" s="329">
        <v>70</v>
      </c>
    </row>
    <row r="18" spans="1:16">
      <c r="A18" s="327">
        <v>18</v>
      </c>
      <c r="B18" s="329">
        <v>250</v>
      </c>
      <c r="C18" s="329">
        <v>65</v>
      </c>
      <c r="D18" s="329">
        <v>55</v>
      </c>
      <c r="E18" s="329">
        <v>59</v>
      </c>
      <c r="F18" s="329">
        <v>49</v>
      </c>
      <c r="G18" s="329">
        <v>55</v>
      </c>
      <c r="H18" s="329">
        <v>45</v>
      </c>
      <c r="I18" s="328"/>
      <c r="J18" s="329">
        <v>250</v>
      </c>
      <c r="K18" s="329">
        <v>65</v>
      </c>
      <c r="L18" s="329">
        <v>55</v>
      </c>
      <c r="M18" s="329">
        <v>59</v>
      </c>
      <c r="N18" s="329">
        <v>49</v>
      </c>
      <c r="O18" s="329">
        <v>55</v>
      </c>
      <c r="P18" s="329">
        <v>45</v>
      </c>
    </row>
    <row r="19" spans="1:16">
      <c r="A19" s="327">
        <v>19</v>
      </c>
      <c r="B19" s="327" t="s">
        <v>635</v>
      </c>
      <c r="C19" s="337">
        <v>360</v>
      </c>
      <c r="D19" s="337">
        <v>360</v>
      </c>
      <c r="E19" s="337">
        <v>360</v>
      </c>
      <c r="F19" s="337">
        <v>360</v>
      </c>
      <c r="G19" s="337">
        <v>360</v>
      </c>
      <c r="H19" s="337">
        <v>360</v>
      </c>
      <c r="K19" s="337">
        <v>360</v>
      </c>
      <c r="L19" s="337">
        <v>360</v>
      </c>
      <c r="M19" s="337">
        <v>360</v>
      </c>
      <c r="N19" s="337">
        <v>360</v>
      </c>
      <c r="O19" s="337">
        <v>360</v>
      </c>
      <c r="P19" s="337">
        <v>360</v>
      </c>
    </row>
    <row r="20" spans="1:16">
      <c r="A20" s="327">
        <v>20</v>
      </c>
      <c r="B20" s="327" t="s">
        <v>636</v>
      </c>
      <c r="C20" s="337">
        <v>400</v>
      </c>
      <c r="D20" s="337">
        <v>400</v>
      </c>
      <c r="E20" s="337">
        <v>400</v>
      </c>
      <c r="F20" s="337">
        <v>400</v>
      </c>
      <c r="G20" s="337">
        <v>400</v>
      </c>
      <c r="H20" s="337">
        <v>400</v>
      </c>
      <c r="K20" s="337">
        <v>400</v>
      </c>
      <c r="L20" s="337">
        <v>400</v>
      </c>
      <c r="M20" s="337">
        <v>400</v>
      </c>
      <c r="N20" s="337">
        <v>400</v>
      </c>
      <c r="O20" s="337">
        <v>400</v>
      </c>
      <c r="P20" s="337">
        <v>400</v>
      </c>
    </row>
    <row r="21" spans="1:16">
      <c r="A21" s="327">
        <v>21</v>
      </c>
      <c r="B21" s="327" t="s">
        <v>637</v>
      </c>
      <c r="C21" s="337">
        <v>200</v>
      </c>
      <c r="D21" s="337">
        <v>200</v>
      </c>
      <c r="E21" s="337">
        <v>200</v>
      </c>
      <c r="F21" s="337">
        <v>200</v>
      </c>
      <c r="G21" s="337">
        <v>200</v>
      </c>
      <c r="H21" s="337">
        <v>200</v>
      </c>
      <c r="K21" s="337">
        <v>200</v>
      </c>
      <c r="L21" s="337">
        <v>200</v>
      </c>
      <c r="M21" s="337">
        <v>200</v>
      </c>
      <c r="N21" s="337">
        <v>200</v>
      </c>
      <c r="O21" s="337">
        <v>200</v>
      </c>
      <c r="P21" s="337">
        <v>200</v>
      </c>
    </row>
  </sheetData>
  <mergeCells count="4">
    <mergeCell ref="B2:H2"/>
    <mergeCell ref="B3:H3"/>
    <mergeCell ref="J2:P2"/>
    <mergeCell ref="J3:P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24C81-BECF-49F0-9968-CB5136656BB8}">
  <sheetPr codeName="Sheet7"/>
  <dimension ref="A1:AM12984"/>
  <sheetViews>
    <sheetView workbookViewId="0"/>
  </sheetViews>
  <sheetFormatPr baseColWidth="10" defaultColWidth="9.109375" defaultRowHeight="14.4"/>
  <cols>
    <col min="2" max="2" width="12.44140625" style="1" bestFit="1" customWidth="1"/>
    <col min="4" max="4" width="8.6640625" bestFit="1" customWidth="1"/>
    <col min="7" max="7" width="11" bestFit="1" customWidth="1"/>
    <col min="12" max="12" width="10" bestFit="1" customWidth="1"/>
    <col min="28" max="28" width="10.33203125" bestFit="1" customWidth="1"/>
    <col min="29" max="29" width="9.6640625" bestFit="1" customWidth="1"/>
    <col min="31" max="31" width="5.5546875" bestFit="1" customWidth="1"/>
    <col min="32" max="32" width="11.33203125" bestFit="1" customWidth="1"/>
    <col min="33" max="33" width="10.33203125" bestFit="1" customWidth="1"/>
    <col min="34" max="34" width="10.6640625" bestFit="1" customWidth="1"/>
    <col min="35" max="35" width="5.33203125" bestFit="1" customWidth="1"/>
    <col min="36" max="36" width="9.5546875" bestFit="1" customWidth="1"/>
    <col min="37" max="37" width="5.6640625" bestFit="1" customWidth="1"/>
    <col min="38" max="38" width="10" bestFit="1" customWidth="1"/>
    <col min="39" max="39" width="5.33203125" bestFit="1" customWidth="1"/>
  </cols>
  <sheetData>
    <row r="1" spans="1:39" ht="15" thickBot="1">
      <c r="C1" s="639" t="s">
        <v>638</v>
      </c>
      <c r="D1" s="640"/>
      <c r="E1" s="640"/>
      <c r="F1" s="640"/>
      <c r="G1" s="640"/>
      <c r="H1" s="641"/>
      <c r="K1" s="1"/>
      <c r="L1" s="639" t="s">
        <v>639</v>
      </c>
      <c r="M1" s="640"/>
      <c r="N1" s="640"/>
      <c r="O1" s="640"/>
      <c r="P1" s="640"/>
      <c r="Q1" s="641"/>
      <c r="T1" s="1"/>
      <c r="U1" s="639" t="s">
        <v>640</v>
      </c>
      <c r="V1" s="640"/>
      <c r="W1" s="640"/>
      <c r="X1" s="640"/>
      <c r="Y1" s="640"/>
      <c r="Z1" s="641"/>
      <c r="AB1" t="s">
        <v>641</v>
      </c>
      <c r="AC1" t="s">
        <v>642</v>
      </c>
      <c r="AD1" t="s">
        <v>430</v>
      </c>
      <c r="AE1" t="s">
        <v>405</v>
      </c>
      <c r="AF1" t="s">
        <v>643</v>
      </c>
      <c r="AG1" t="s">
        <v>410</v>
      </c>
      <c r="AH1" t="s">
        <v>644</v>
      </c>
      <c r="AI1" t="s">
        <v>420</v>
      </c>
      <c r="AJ1" t="s">
        <v>421</v>
      </c>
      <c r="AK1" t="s">
        <v>422</v>
      </c>
      <c r="AL1" t="s">
        <v>645</v>
      </c>
      <c r="AM1" t="s">
        <v>388</v>
      </c>
    </row>
    <row r="2" spans="1:39">
      <c r="C2" s="592" t="s">
        <v>646</v>
      </c>
      <c r="D2" s="593"/>
      <c r="E2" s="594"/>
      <c r="F2" s="592" t="s">
        <v>647</v>
      </c>
      <c r="G2" s="593"/>
      <c r="H2" s="594"/>
      <c r="K2" s="1"/>
      <c r="L2" s="592" t="s">
        <v>648</v>
      </c>
      <c r="M2" s="593"/>
      <c r="N2" s="594"/>
      <c r="O2" s="592" t="s">
        <v>649</v>
      </c>
      <c r="P2" s="593"/>
      <c r="Q2" s="594"/>
      <c r="T2" s="1"/>
      <c r="U2" s="592" t="s">
        <v>648</v>
      </c>
      <c r="V2" s="593"/>
      <c r="W2" s="594"/>
      <c r="X2" s="592" t="s">
        <v>649</v>
      </c>
      <c r="Y2" s="593"/>
      <c r="Z2" s="594"/>
      <c r="AB2" t="s">
        <v>650</v>
      </c>
      <c r="AC2" s="1">
        <v>1</v>
      </c>
      <c r="AD2" s="38" t="s">
        <v>337</v>
      </c>
      <c r="AE2" s="39">
        <v>80</v>
      </c>
      <c r="AF2" s="40">
        <v>110</v>
      </c>
      <c r="AG2" s="41">
        <v>0</v>
      </c>
      <c r="AH2">
        <v>125</v>
      </c>
      <c r="AI2">
        <v>348</v>
      </c>
      <c r="AJ2">
        <v>245</v>
      </c>
      <c r="AK2">
        <v>86</v>
      </c>
      <c r="AL2" t="s">
        <v>22</v>
      </c>
      <c r="AM2">
        <v>60</v>
      </c>
    </row>
    <row r="3" spans="1:39">
      <c r="C3" s="4" t="s">
        <v>651</v>
      </c>
      <c r="D3" s="1" t="s">
        <v>133</v>
      </c>
      <c r="E3" s="3" t="s">
        <v>652</v>
      </c>
      <c r="F3" s="4" t="s">
        <v>651</v>
      </c>
      <c r="G3" s="1" t="s">
        <v>133</v>
      </c>
      <c r="H3" s="3" t="s">
        <v>652</v>
      </c>
      <c r="K3" s="1"/>
      <c r="L3" s="4" t="s">
        <v>651</v>
      </c>
      <c r="M3" s="1" t="s">
        <v>133</v>
      </c>
      <c r="N3" s="3" t="s">
        <v>652</v>
      </c>
      <c r="O3" s="4" t="s">
        <v>651</v>
      </c>
      <c r="P3" s="1" t="s">
        <v>133</v>
      </c>
      <c r="Q3" s="3" t="s">
        <v>652</v>
      </c>
      <c r="T3" s="1"/>
      <c r="U3" s="4" t="s">
        <v>651</v>
      </c>
      <c r="V3" s="1" t="s">
        <v>133</v>
      </c>
      <c r="W3" s="3" t="s">
        <v>652</v>
      </c>
      <c r="X3" s="4" t="s">
        <v>651</v>
      </c>
      <c r="Y3" s="1" t="s">
        <v>133</v>
      </c>
      <c r="Z3" s="3" t="s">
        <v>652</v>
      </c>
      <c r="AB3" t="s">
        <v>650</v>
      </c>
      <c r="AC3" s="1">
        <v>1</v>
      </c>
      <c r="AD3" s="38" t="s">
        <v>337</v>
      </c>
      <c r="AE3" s="39">
        <v>80</v>
      </c>
      <c r="AF3" s="40">
        <v>110</v>
      </c>
      <c r="AG3" s="42">
        <v>10</v>
      </c>
      <c r="AH3">
        <v>117</v>
      </c>
      <c r="AI3">
        <v>327</v>
      </c>
      <c r="AJ3">
        <v>396</v>
      </c>
      <c r="AK3">
        <v>140</v>
      </c>
      <c r="AL3" t="s">
        <v>22</v>
      </c>
      <c r="AM3">
        <v>60</v>
      </c>
    </row>
    <row r="4" spans="1:39">
      <c r="C4" s="4">
        <v>1</v>
      </c>
      <c r="D4" s="1">
        <v>2</v>
      </c>
      <c r="E4" s="3">
        <v>3</v>
      </c>
      <c r="F4" s="4">
        <v>1</v>
      </c>
      <c r="G4" s="1">
        <v>2</v>
      </c>
      <c r="H4" s="3">
        <v>3</v>
      </c>
      <c r="K4" s="1"/>
      <c r="L4" s="4">
        <v>1</v>
      </c>
      <c r="M4" s="1">
        <v>2</v>
      </c>
      <c r="N4" s="3">
        <v>3</v>
      </c>
      <c r="O4" s="4">
        <v>1</v>
      </c>
      <c r="P4" s="1">
        <v>2</v>
      </c>
      <c r="Q4" s="3">
        <v>3</v>
      </c>
      <c r="T4" s="1"/>
      <c r="U4" s="4">
        <v>1</v>
      </c>
      <c r="V4" s="1">
        <v>2</v>
      </c>
      <c r="W4" s="3">
        <v>3</v>
      </c>
      <c r="X4" s="4">
        <v>1</v>
      </c>
      <c r="Y4" s="1">
        <v>2</v>
      </c>
      <c r="Z4" s="3">
        <v>3</v>
      </c>
      <c r="AB4" t="s">
        <v>650</v>
      </c>
      <c r="AC4" s="1">
        <v>1</v>
      </c>
      <c r="AD4" s="38" t="s">
        <v>337</v>
      </c>
      <c r="AE4" s="39">
        <v>80</v>
      </c>
      <c r="AF4" s="40">
        <v>110</v>
      </c>
      <c r="AG4" s="43">
        <v>20</v>
      </c>
      <c r="AH4">
        <v>101</v>
      </c>
      <c r="AI4">
        <v>281</v>
      </c>
      <c r="AJ4">
        <v>535</v>
      </c>
      <c r="AK4">
        <v>214</v>
      </c>
      <c r="AL4" t="s">
        <v>22</v>
      </c>
      <c r="AM4">
        <v>60</v>
      </c>
    </row>
    <row r="5" spans="1:39">
      <c r="A5">
        <v>1</v>
      </c>
      <c r="B5" s="1">
        <v>0</v>
      </c>
      <c r="C5" s="4">
        <v>2.06</v>
      </c>
      <c r="D5" s="1">
        <v>1.95</v>
      </c>
      <c r="E5" s="3">
        <v>2.16</v>
      </c>
      <c r="F5" s="4">
        <v>1.94</v>
      </c>
      <c r="G5" s="1">
        <v>1.84</v>
      </c>
      <c r="H5" s="3">
        <v>2.0300000000000002</v>
      </c>
      <c r="J5" s="1">
        <v>1</v>
      </c>
      <c r="K5" s="1">
        <v>0</v>
      </c>
      <c r="L5" s="4">
        <v>2.5499999999999998</v>
      </c>
      <c r="M5" s="1">
        <v>2.5499999999999998</v>
      </c>
      <c r="N5" s="3">
        <v>2.5499999999999998</v>
      </c>
      <c r="O5" s="4">
        <v>2.4500000000000002</v>
      </c>
      <c r="P5" s="1">
        <v>2.4500000000000002</v>
      </c>
      <c r="Q5" s="3">
        <v>2.4500000000000002</v>
      </c>
      <c r="S5" s="1">
        <v>1</v>
      </c>
      <c r="T5" s="1">
        <v>0</v>
      </c>
      <c r="U5" s="4"/>
      <c r="V5" s="1">
        <v>1.6</v>
      </c>
      <c r="W5" s="3"/>
      <c r="X5" s="4"/>
      <c r="Y5" s="1">
        <v>1.5</v>
      </c>
      <c r="Z5" s="3"/>
      <c r="AB5" t="s">
        <v>650</v>
      </c>
      <c r="AC5" s="1">
        <v>1</v>
      </c>
      <c r="AD5" s="38" t="s">
        <v>337</v>
      </c>
      <c r="AE5" s="39">
        <v>80</v>
      </c>
      <c r="AF5" s="40">
        <v>110</v>
      </c>
      <c r="AG5" s="44">
        <v>30</v>
      </c>
      <c r="AH5">
        <v>87</v>
      </c>
      <c r="AI5">
        <v>242</v>
      </c>
      <c r="AJ5">
        <v>663</v>
      </c>
      <c r="AK5">
        <v>265</v>
      </c>
      <c r="AL5" t="s">
        <v>22</v>
      </c>
      <c r="AM5">
        <v>60</v>
      </c>
    </row>
    <row r="6" spans="1:39" ht="15" customHeight="1">
      <c r="A6">
        <v>2</v>
      </c>
      <c r="B6" s="6">
        <v>175</v>
      </c>
      <c r="C6" s="19">
        <v>2.06</v>
      </c>
      <c r="D6" s="5">
        <v>1.95</v>
      </c>
      <c r="E6" s="20">
        <v>2.16</v>
      </c>
      <c r="F6" s="19">
        <v>1.94</v>
      </c>
      <c r="G6" s="5">
        <v>1.84</v>
      </c>
      <c r="H6" s="20">
        <v>2.0300000000000002</v>
      </c>
      <c r="J6" s="1">
        <v>2</v>
      </c>
      <c r="K6" s="6">
        <v>100</v>
      </c>
      <c r="L6" s="19">
        <v>2.5499999999999998</v>
      </c>
      <c r="M6" s="5">
        <v>2.5499999999999998</v>
      </c>
      <c r="N6" s="20">
        <v>2.5499999999999998</v>
      </c>
      <c r="O6" s="19">
        <v>2.4500000000000002</v>
      </c>
      <c r="P6" s="5">
        <v>2.4500000000000002</v>
      </c>
      <c r="Q6" s="20">
        <v>2.4500000000000002</v>
      </c>
      <c r="S6" s="1">
        <v>2</v>
      </c>
      <c r="T6" s="6">
        <v>100</v>
      </c>
      <c r="U6" s="19"/>
      <c r="V6" s="5">
        <v>1.6</v>
      </c>
      <c r="W6" s="20"/>
      <c r="X6" s="19"/>
      <c r="Y6" s="5">
        <v>1.5</v>
      </c>
      <c r="Z6" s="20"/>
      <c r="AA6">
        <f t="shared" ref="AA6:AA12" si="0">V6*2.33</f>
        <v>3.7280000000000002</v>
      </c>
      <c r="AB6" t="s">
        <v>650</v>
      </c>
      <c r="AC6" s="1">
        <v>1</v>
      </c>
      <c r="AD6" s="38" t="s">
        <v>337</v>
      </c>
      <c r="AE6" s="39">
        <v>80</v>
      </c>
      <c r="AF6" s="40">
        <v>110</v>
      </c>
      <c r="AG6" s="45">
        <v>40</v>
      </c>
      <c r="AH6">
        <v>76</v>
      </c>
      <c r="AI6">
        <v>212</v>
      </c>
      <c r="AJ6">
        <v>757</v>
      </c>
      <c r="AK6">
        <v>303</v>
      </c>
      <c r="AL6" t="s">
        <v>22</v>
      </c>
      <c r="AM6">
        <v>60</v>
      </c>
    </row>
    <row r="7" spans="1:39">
      <c r="A7">
        <v>3</v>
      </c>
      <c r="B7" s="7">
        <v>185</v>
      </c>
      <c r="C7" s="19">
        <v>1.99</v>
      </c>
      <c r="D7" s="5">
        <v>1.8900000000000001</v>
      </c>
      <c r="E7" s="20">
        <v>2.09</v>
      </c>
      <c r="F7" s="19">
        <v>1.87</v>
      </c>
      <c r="G7" s="5">
        <v>1.83</v>
      </c>
      <c r="H7" s="20">
        <v>1.96</v>
      </c>
      <c r="J7" s="1">
        <v>3</v>
      </c>
      <c r="K7" s="7">
        <v>110</v>
      </c>
      <c r="L7" s="19">
        <v>2.5</v>
      </c>
      <c r="M7" s="5">
        <v>2.5</v>
      </c>
      <c r="N7" s="20">
        <v>2.5</v>
      </c>
      <c r="O7" s="19">
        <v>2.2000000000000002</v>
      </c>
      <c r="P7" s="5">
        <v>2.2000000000000002</v>
      </c>
      <c r="Q7" s="20">
        <v>2.2000000000000002</v>
      </c>
      <c r="S7" s="1">
        <v>3</v>
      </c>
      <c r="T7" s="7">
        <v>110</v>
      </c>
      <c r="U7" s="19"/>
      <c r="V7" s="5">
        <v>1.55</v>
      </c>
      <c r="W7" s="20"/>
      <c r="X7" s="19"/>
      <c r="Y7" s="5">
        <v>1.45</v>
      </c>
      <c r="Z7" s="20"/>
      <c r="AA7">
        <f t="shared" si="0"/>
        <v>3.6115000000000004</v>
      </c>
      <c r="AB7" t="s">
        <v>650</v>
      </c>
      <c r="AC7" s="1">
        <v>1</v>
      </c>
      <c r="AD7" s="38" t="s">
        <v>337</v>
      </c>
      <c r="AE7" s="39">
        <v>80</v>
      </c>
      <c r="AF7" s="40">
        <v>110</v>
      </c>
      <c r="AG7" s="46">
        <v>50</v>
      </c>
      <c r="AH7">
        <v>68</v>
      </c>
      <c r="AI7">
        <v>191</v>
      </c>
      <c r="AJ7">
        <v>841</v>
      </c>
      <c r="AK7">
        <v>337</v>
      </c>
      <c r="AL7" t="s">
        <v>22</v>
      </c>
      <c r="AM7">
        <v>60</v>
      </c>
    </row>
    <row r="8" spans="1:39">
      <c r="A8">
        <v>4</v>
      </c>
      <c r="B8" s="8">
        <v>190</v>
      </c>
      <c r="C8" s="19">
        <v>1.93</v>
      </c>
      <c r="D8" s="5">
        <v>1.83</v>
      </c>
      <c r="E8" s="20">
        <v>2.02</v>
      </c>
      <c r="F8" s="19">
        <v>1.81</v>
      </c>
      <c r="G8" s="5">
        <v>1.72</v>
      </c>
      <c r="H8" s="20">
        <v>1.9000000000000001</v>
      </c>
      <c r="J8" s="1">
        <v>4</v>
      </c>
      <c r="K8" s="8">
        <v>120</v>
      </c>
      <c r="L8" s="19">
        <v>2.2999999999999998</v>
      </c>
      <c r="M8" s="5">
        <v>2.2999999999999998</v>
      </c>
      <c r="N8" s="20">
        <v>2.2999999999999998</v>
      </c>
      <c r="O8" s="19">
        <v>2.1</v>
      </c>
      <c r="P8" s="5">
        <v>2.1</v>
      </c>
      <c r="Q8" s="20">
        <v>2.1</v>
      </c>
      <c r="S8" s="1">
        <v>4</v>
      </c>
      <c r="T8" s="8">
        <v>120</v>
      </c>
      <c r="U8" s="19"/>
      <c r="V8" s="5">
        <v>1.5</v>
      </c>
      <c r="W8" s="20"/>
      <c r="X8" s="19"/>
      <c r="Y8" s="5">
        <v>1.4</v>
      </c>
      <c r="Z8" s="20"/>
      <c r="AA8">
        <f t="shared" si="0"/>
        <v>3.4950000000000001</v>
      </c>
      <c r="AB8" t="s">
        <v>650</v>
      </c>
      <c r="AC8" s="1">
        <v>1</v>
      </c>
      <c r="AD8" s="38" t="s">
        <v>337</v>
      </c>
      <c r="AE8" s="39">
        <v>80</v>
      </c>
      <c r="AF8" s="40">
        <v>110</v>
      </c>
      <c r="AG8" s="47">
        <v>60</v>
      </c>
      <c r="AH8">
        <v>63</v>
      </c>
      <c r="AI8">
        <v>175</v>
      </c>
      <c r="AJ8">
        <v>917</v>
      </c>
      <c r="AK8">
        <v>368</v>
      </c>
      <c r="AL8" t="s">
        <v>22</v>
      </c>
      <c r="AM8">
        <v>60</v>
      </c>
    </row>
    <row r="9" spans="1:39">
      <c r="A9">
        <v>5</v>
      </c>
      <c r="B9" s="9">
        <v>205</v>
      </c>
      <c r="C9" s="19">
        <v>1.82</v>
      </c>
      <c r="D9" s="5">
        <v>1.72</v>
      </c>
      <c r="E9" s="20">
        <v>1.9000000000000001</v>
      </c>
      <c r="F9" s="19">
        <v>1.71</v>
      </c>
      <c r="G9" s="5">
        <v>1.62</v>
      </c>
      <c r="H9" s="20">
        <v>1.79</v>
      </c>
      <c r="J9" s="1">
        <v>5</v>
      </c>
      <c r="K9" s="9">
        <v>130</v>
      </c>
      <c r="L9" s="19">
        <v>2.15</v>
      </c>
      <c r="M9" s="5">
        <v>2.15</v>
      </c>
      <c r="N9" s="20">
        <v>2.15</v>
      </c>
      <c r="O9" s="19">
        <v>1.95</v>
      </c>
      <c r="P9" s="5">
        <v>1.95</v>
      </c>
      <c r="Q9" s="20">
        <v>1.95</v>
      </c>
      <c r="S9" s="1">
        <v>5</v>
      </c>
      <c r="T9" s="9">
        <v>130</v>
      </c>
      <c r="U9" s="19"/>
      <c r="V9" s="5">
        <v>1.45</v>
      </c>
      <c r="W9" s="20"/>
      <c r="X9" s="19"/>
      <c r="Y9" s="5">
        <v>1.4</v>
      </c>
      <c r="Z9" s="20"/>
      <c r="AA9">
        <f t="shared" si="0"/>
        <v>3.3784999999999998</v>
      </c>
      <c r="AB9" t="s">
        <v>650</v>
      </c>
      <c r="AC9" s="1">
        <v>1</v>
      </c>
      <c r="AD9" s="38" t="s">
        <v>337</v>
      </c>
      <c r="AE9" s="39">
        <v>80</v>
      </c>
      <c r="AF9" s="40">
        <v>110</v>
      </c>
      <c r="AG9" s="48">
        <v>70</v>
      </c>
      <c r="AH9">
        <v>58</v>
      </c>
      <c r="AI9">
        <v>162</v>
      </c>
      <c r="AJ9">
        <v>987</v>
      </c>
      <c r="AK9">
        <v>396</v>
      </c>
      <c r="AL9" t="s">
        <v>22</v>
      </c>
      <c r="AM9">
        <v>60</v>
      </c>
    </row>
    <row r="10" spans="1:39">
      <c r="A10">
        <v>6</v>
      </c>
      <c r="B10" s="10">
        <v>225</v>
      </c>
      <c r="C10" s="19">
        <v>1.72</v>
      </c>
      <c r="D10" s="5">
        <v>1.6300000000000001</v>
      </c>
      <c r="E10" s="20">
        <v>1.8</v>
      </c>
      <c r="F10" s="19">
        <v>1.62</v>
      </c>
      <c r="G10" s="5">
        <v>1.54</v>
      </c>
      <c r="H10" s="20">
        <v>1.7</v>
      </c>
      <c r="J10" s="1">
        <v>6</v>
      </c>
      <c r="K10" s="10">
        <v>140</v>
      </c>
      <c r="L10" s="19">
        <v>2</v>
      </c>
      <c r="M10" s="5">
        <v>2</v>
      </c>
      <c r="N10" s="20">
        <v>2</v>
      </c>
      <c r="O10" s="19">
        <v>1.8</v>
      </c>
      <c r="P10" s="5">
        <v>1.8</v>
      </c>
      <c r="Q10" s="20">
        <v>1.8</v>
      </c>
      <c r="S10" s="1">
        <v>6</v>
      </c>
      <c r="T10" s="10">
        <v>140</v>
      </c>
      <c r="U10" s="19"/>
      <c r="V10" s="5">
        <v>1.4</v>
      </c>
      <c r="W10" s="20"/>
      <c r="X10" s="19"/>
      <c r="Y10" s="5">
        <v>1.35</v>
      </c>
      <c r="Z10" s="20"/>
      <c r="AA10">
        <f t="shared" si="0"/>
        <v>3.262</v>
      </c>
      <c r="AB10" t="s">
        <v>650</v>
      </c>
      <c r="AC10" s="1">
        <v>1</v>
      </c>
      <c r="AD10" s="38" t="s">
        <v>337</v>
      </c>
      <c r="AE10" s="39">
        <v>80</v>
      </c>
      <c r="AF10" s="49">
        <v>115</v>
      </c>
      <c r="AG10" s="41">
        <v>0</v>
      </c>
      <c r="AH10">
        <v>121</v>
      </c>
      <c r="AI10">
        <v>372</v>
      </c>
      <c r="AJ10">
        <v>250</v>
      </c>
      <c r="AK10">
        <v>88</v>
      </c>
      <c r="AL10" t="s">
        <v>22</v>
      </c>
      <c r="AM10">
        <v>60</v>
      </c>
    </row>
    <row r="11" spans="1:39">
      <c r="A11">
        <v>7</v>
      </c>
      <c r="B11" s="11">
        <v>240</v>
      </c>
      <c r="C11" s="19">
        <v>1.6400000000000001</v>
      </c>
      <c r="D11" s="5">
        <v>1.55</v>
      </c>
      <c r="E11" s="20">
        <v>1.72</v>
      </c>
      <c r="F11" s="19">
        <v>1.54</v>
      </c>
      <c r="G11" s="5">
        <v>1.46</v>
      </c>
      <c r="H11" s="20">
        <v>1.62</v>
      </c>
      <c r="J11" s="1">
        <v>7</v>
      </c>
      <c r="K11" s="11">
        <v>150</v>
      </c>
      <c r="L11" s="19">
        <v>1.9</v>
      </c>
      <c r="M11" s="5">
        <v>1.9</v>
      </c>
      <c r="N11" s="20">
        <v>1.9</v>
      </c>
      <c r="O11" s="19">
        <v>1.7</v>
      </c>
      <c r="P11" s="5">
        <v>1.7</v>
      </c>
      <c r="Q11" s="20">
        <v>1.7</v>
      </c>
      <c r="S11" s="1">
        <v>7</v>
      </c>
      <c r="T11" s="11">
        <v>150</v>
      </c>
      <c r="U11" s="19"/>
      <c r="V11" s="5">
        <v>1.35</v>
      </c>
      <c r="W11" s="20"/>
      <c r="X11" s="19"/>
      <c r="Y11" s="5">
        <v>1.3</v>
      </c>
      <c r="Z11" s="20"/>
      <c r="AA11">
        <f t="shared" si="0"/>
        <v>3.1455000000000002</v>
      </c>
      <c r="AB11" t="s">
        <v>650</v>
      </c>
      <c r="AC11" s="1">
        <v>1</v>
      </c>
      <c r="AD11" s="38" t="s">
        <v>337</v>
      </c>
      <c r="AE11" s="39">
        <v>80</v>
      </c>
      <c r="AF11" s="49">
        <v>115</v>
      </c>
      <c r="AG11" s="42">
        <v>10</v>
      </c>
      <c r="AH11">
        <v>116</v>
      </c>
      <c r="AI11">
        <v>358</v>
      </c>
      <c r="AJ11">
        <v>402</v>
      </c>
      <c r="AK11">
        <v>139</v>
      </c>
      <c r="AL11" t="s">
        <v>22</v>
      </c>
      <c r="AM11">
        <v>60</v>
      </c>
    </row>
    <row r="12" spans="1:39">
      <c r="A12">
        <v>8</v>
      </c>
      <c r="B12" s="12">
        <v>255</v>
      </c>
      <c r="C12" s="19">
        <v>1.56</v>
      </c>
      <c r="D12" s="5">
        <v>1.48</v>
      </c>
      <c r="E12" s="20">
        <v>1.6400000000000001</v>
      </c>
      <c r="F12" s="19">
        <v>1.47</v>
      </c>
      <c r="G12" s="5">
        <v>1.4000000000000001</v>
      </c>
      <c r="H12" s="20">
        <v>1.54</v>
      </c>
      <c r="J12" s="1">
        <v>8</v>
      </c>
      <c r="K12" s="12">
        <v>160</v>
      </c>
      <c r="L12" s="19">
        <v>1.8</v>
      </c>
      <c r="M12" s="5">
        <v>1.8</v>
      </c>
      <c r="N12" s="20">
        <v>1.8</v>
      </c>
      <c r="O12" s="19">
        <v>1.6</v>
      </c>
      <c r="P12" s="5">
        <v>1.6</v>
      </c>
      <c r="Q12" s="20">
        <v>1.6</v>
      </c>
      <c r="S12" s="1">
        <v>8</v>
      </c>
      <c r="T12" s="12">
        <v>160</v>
      </c>
      <c r="U12" s="19"/>
      <c r="V12" s="5">
        <v>1.3</v>
      </c>
      <c r="W12" s="20"/>
      <c r="X12" s="19"/>
      <c r="Y12" s="5">
        <v>1.25</v>
      </c>
      <c r="Z12" s="20"/>
      <c r="AA12">
        <f t="shared" si="0"/>
        <v>3.0290000000000004</v>
      </c>
      <c r="AB12" t="s">
        <v>650</v>
      </c>
      <c r="AC12" s="1">
        <v>1</v>
      </c>
      <c r="AD12" s="38" t="s">
        <v>337</v>
      </c>
      <c r="AE12" s="39">
        <v>80</v>
      </c>
      <c r="AF12" s="49">
        <v>115</v>
      </c>
      <c r="AG12" s="43">
        <v>20</v>
      </c>
      <c r="AH12">
        <v>101</v>
      </c>
      <c r="AI12">
        <v>310</v>
      </c>
      <c r="AJ12">
        <v>535</v>
      </c>
      <c r="AK12">
        <v>214</v>
      </c>
      <c r="AL12" t="s">
        <v>22</v>
      </c>
      <c r="AM12">
        <v>60</v>
      </c>
    </row>
    <row r="13" spans="1:39">
      <c r="A13">
        <v>9</v>
      </c>
      <c r="B13" s="13">
        <v>270</v>
      </c>
      <c r="C13" s="19">
        <v>1.5</v>
      </c>
      <c r="D13" s="5">
        <v>1.42</v>
      </c>
      <c r="E13" s="20">
        <v>1.57</v>
      </c>
      <c r="F13" s="19">
        <v>1.41</v>
      </c>
      <c r="G13" s="5">
        <v>1.34</v>
      </c>
      <c r="H13" s="20">
        <v>1.48</v>
      </c>
      <c r="J13" s="1">
        <v>9</v>
      </c>
      <c r="K13" s="13">
        <v>170</v>
      </c>
      <c r="L13" s="19">
        <v>1.7</v>
      </c>
      <c r="M13" s="5">
        <v>1.7</v>
      </c>
      <c r="N13" s="20">
        <v>1.7</v>
      </c>
      <c r="O13" s="19">
        <v>1.5</v>
      </c>
      <c r="P13" s="5">
        <v>1.5</v>
      </c>
      <c r="Q13" s="20">
        <v>1.5</v>
      </c>
      <c r="S13" s="1">
        <v>9</v>
      </c>
      <c r="T13" s="13">
        <v>170</v>
      </c>
      <c r="U13" s="19"/>
      <c r="V13" s="5">
        <v>1.3</v>
      </c>
      <c r="W13" s="20"/>
      <c r="X13" s="19"/>
      <c r="Y13" s="5">
        <v>1.2</v>
      </c>
      <c r="Z13" s="20"/>
      <c r="AA13">
        <f>V13*2.33</f>
        <v>3.0290000000000004</v>
      </c>
      <c r="AB13" t="s">
        <v>650</v>
      </c>
      <c r="AC13" s="1">
        <v>1</v>
      </c>
      <c r="AD13" s="38" t="s">
        <v>337</v>
      </c>
      <c r="AE13" s="39">
        <v>80</v>
      </c>
      <c r="AF13" s="49">
        <v>115</v>
      </c>
      <c r="AG13" s="44">
        <v>30</v>
      </c>
      <c r="AH13">
        <v>87</v>
      </c>
      <c r="AI13">
        <v>268</v>
      </c>
      <c r="AJ13">
        <v>663</v>
      </c>
      <c r="AK13">
        <v>265</v>
      </c>
      <c r="AL13" t="s">
        <v>22</v>
      </c>
      <c r="AM13">
        <v>60</v>
      </c>
    </row>
    <row r="14" spans="1:39">
      <c r="A14">
        <v>10</v>
      </c>
      <c r="B14" s="14">
        <v>285</v>
      </c>
      <c r="C14" s="19">
        <v>1.44</v>
      </c>
      <c r="D14" s="5">
        <v>1.37</v>
      </c>
      <c r="E14" s="20">
        <v>1.51</v>
      </c>
      <c r="F14" s="19">
        <v>1.36</v>
      </c>
      <c r="G14" s="5">
        <v>1.29</v>
      </c>
      <c r="H14" s="20">
        <v>1.42</v>
      </c>
      <c r="J14" s="1">
        <v>10</v>
      </c>
      <c r="K14" s="14">
        <v>180</v>
      </c>
      <c r="L14" s="19">
        <v>1.6</v>
      </c>
      <c r="M14" s="5">
        <v>1.6</v>
      </c>
      <c r="N14" s="20">
        <v>1.6</v>
      </c>
      <c r="O14" s="19">
        <v>1.45</v>
      </c>
      <c r="P14" s="5">
        <v>1.45</v>
      </c>
      <c r="Q14" s="20">
        <v>1.45</v>
      </c>
      <c r="S14" s="1">
        <v>10</v>
      </c>
      <c r="T14" s="14">
        <v>180</v>
      </c>
      <c r="U14" s="19"/>
      <c r="V14" s="5">
        <v>1.25</v>
      </c>
      <c r="W14" s="20"/>
      <c r="X14" s="19"/>
      <c r="Y14" s="5">
        <v>1.2</v>
      </c>
      <c r="Z14" s="20"/>
      <c r="AA14">
        <f>V14*2.33</f>
        <v>2.9125000000000001</v>
      </c>
      <c r="AB14" t="s">
        <v>650</v>
      </c>
      <c r="AC14" s="1">
        <v>1</v>
      </c>
      <c r="AD14" s="38" t="s">
        <v>337</v>
      </c>
      <c r="AE14" s="39">
        <v>80</v>
      </c>
      <c r="AF14" s="49">
        <v>115</v>
      </c>
      <c r="AG14" s="45">
        <v>40</v>
      </c>
      <c r="AH14">
        <v>76</v>
      </c>
      <c r="AI14">
        <v>234</v>
      </c>
      <c r="AJ14">
        <v>757</v>
      </c>
      <c r="AK14">
        <v>303</v>
      </c>
      <c r="AL14" t="s">
        <v>22</v>
      </c>
      <c r="AM14">
        <v>60</v>
      </c>
    </row>
    <row r="15" spans="1:39" ht="15" thickBot="1">
      <c r="A15">
        <v>11</v>
      </c>
      <c r="B15" s="15">
        <v>320</v>
      </c>
      <c r="C15" s="21">
        <v>1.34</v>
      </c>
      <c r="D15" s="22">
        <v>1.27</v>
      </c>
      <c r="E15" s="23">
        <v>1.4000000000000001</v>
      </c>
      <c r="F15" s="21">
        <v>1.26</v>
      </c>
      <c r="G15" s="22">
        <v>1.2</v>
      </c>
      <c r="H15" s="23">
        <v>1.32</v>
      </c>
      <c r="J15" s="1">
        <v>11</v>
      </c>
      <c r="K15" s="15">
        <v>190</v>
      </c>
      <c r="L15" s="19">
        <v>1.55</v>
      </c>
      <c r="M15" s="5">
        <v>1.55</v>
      </c>
      <c r="N15" s="20">
        <v>1.55</v>
      </c>
      <c r="O15" s="19">
        <v>1.35</v>
      </c>
      <c r="P15" s="5">
        <v>1.35</v>
      </c>
      <c r="Q15" s="20">
        <v>1.35</v>
      </c>
      <c r="S15" s="1">
        <v>11</v>
      </c>
      <c r="T15" s="15">
        <v>190</v>
      </c>
      <c r="U15" s="19"/>
      <c r="V15" s="5">
        <v>1.2</v>
      </c>
      <c r="W15" s="20"/>
      <c r="X15" s="19"/>
      <c r="Y15" s="5">
        <v>1.1499999999999999</v>
      </c>
      <c r="Z15" s="20"/>
      <c r="AA15">
        <f>V15*2.33</f>
        <v>2.7959999999999998</v>
      </c>
      <c r="AB15" t="s">
        <v>650</v>
      </c>
      <c r="AC15" s="1">
        <v>1</v>
      </c>
      <c r="AD15" s="38" t="s">
        <v>337</v>
      </c>
      <c r="AE15" s="39">
        <v>80</v>
      </c>
      <c r="AF15" s="49">
        <v>115</v>
      </c>
      <c r="AG15" s="46">
        <v>50</v>
      </c>
      <c r="AH15">
        <v>68</v>
      </c>
      <c r="AI15">
        <v>211</v>
      </c>
      <c r="AJ15">
        <v>841</v>
      </c>
      <c r="AK15">
        <v>337</v>
      </c>
      <c r="AL15" t="s">
        <v>22</v>
      </c>
      <c r="AM15">
        <v>60</v>
      </c>
    </row>
    <row r="16" spans="1:39" ht="15" thickBot="1">
      <c r="J16" s="1">
        <v>12</v>
      </c>
      <c r="K16" s="15">
        <v>200</v>
      </c>
      <c r="L16" s="21">
        <v>1.45</v>
      </c>
      <c r="M16" s="22">
        <v>1.45</v>
      </c>
      <c r="N16" s="23">
        <v>1.45</v>
      </c>
      <c r="O16" s="21">
        <v>1.3</v>
      </c>
      <c r="P16" s="22">
        <v>1.3</v>
      </c>
      <c r="Q16" s="23">
        <v>1.3</v>
      </c>
      <c r="S16" s="1">
        <v>12</v>
      </c>
      <c r="T16" s="15">
        <v>200</v>
      </c>
      <c r="U16" s="21"/>
      <c r="V16" s="22">
        <v>1.2</v>
      </c>
      <c r="W16" s="23"/>
      <c r="X16" s="21"/>
      <c r="Y16" s="22">
        <v>1.1499999999999999</v>
      </c>
      <c r="Z16" s="23"/>
      <c r="AA16">
        <f>V16*2.33</f>
        <v>2.7959999999999998</v>
      </c>
      <c r="AB16" t="s">
        <v>650</v>
      </c>
      <c r="AC16" s="1">
        <v>1</v>
      </c>
      <c r="AD16" s="38" t="s">
        <v>337</v>
      </c>
      <c r="AE16" s="39">
        <v>80</v>
      </c>
      <c r="AF16" s="49">
        <v>115</v>
      </c>
      <c r="AG16" s="47">
        <v>60</v>
      </c>
      <c r="AH16">
        <v>63</v>
      </c>
      <c r="AI16">
        <v>194</v>
      </c>
      <c r="AJ16">
        <v>917</v>
      </c>
      <c r="AK16">
        <v>368</v>
      </c>
      <c r="AL16" t="s">
        <v>22</v>
      </c>
      <c r="AM16">
        <v>60</v>
      </c>
    </row>
    <row r="17" spans="2:39">
      <c r="B17" s="16" t="s">
        <v>405</v>
      </c>
      <c r="C17" s="1"/>
      <c r="D17" s="1" t="e">
        <f>+HLOOKUP(C17,C3:E4,2,FALSE)</f>
        <v>#N/A</v>
      </c>
      <c r="AB17" t="s">
        <v>650</v>
      </c>
      <c r="AC17" s="1">
        <v>1</v>
      </c>
      <c r="AD17" s="38" t="s">
        <v>337</v>
      </c>
      <c r="AE17" s="39">
        <v>80</v>
      </c>
      <c r="AF17" s="49">
        <v>115</v>
      </c>
      <c r="AG17" s="48">
        <v>70</v>
      </c>
      <c r="AH17">
        <v>58</v>
      </c>
      <c r="AI17">
        <v>180</v>
      </c>
      <c r="AJ17">
        <v>987</v>
      </c>
      <c r="AK17">
        <v>396</v>
      </c>
      <c r="AL17" t="s">
        <v>22</v>
      </c>
      <c r="AM17">
        <v>60</v>
      </c>
    </row>
    <row r="18" spans="2:39" ht="15.6">
      <c r="B18" s="16" t="s">
        <v>277</v>
      </c>
      <c r="C18" s="1" t="str">
        <f>+'Data Input'!$C$15</f>
        <v>72</v>
      </c>
      <c r="D18" s="1">
        <f>+IF(C18="60 Cell",2,5)</f>
        <v>5</v>
      </c>
      <c r="F18" s="26"/>
      <c r="G18" s="18"/>
      <c r="K18" s="16" t="s">
        <v>405</v>
      </c>
      <c r="L18" s="1"/>
      <c r="M18" s="1" t="e">
        <f>+HLOOKUP(L18,L3:N4,2,FALSE)</f>
        <v>#N/A</v>
      </c>
      <c r="T18" s="16" t="s">
        <v>405</v>
      </c>
      <c r="U18" s="1"/>
      <c r="V18" s="1">
        <v>2</v>
      </c>
      <c r="AB18" t="s">
        <v>650</v>
      </c>
      <c r="AC18" s="1">
        <v>1</v>
      </c>
      <c r="AD18" s="38" t="s">
        <v>337</v>
      </c>
      <c r="AE18" s="39">
        <v>80</v>
      </c>
      <c r="AF18" s="50">
        <v>120</v>
      </c>
      <c r="AG18" s="41">
        <v>0</v>
      </c>
      <c r="AH18">
        <v>117</v>
      </c>
      <c r="AI18">
        <v>397</v>
      </c>
      <c r="AJ18">
        <v>256</v>
      </c>
      <c r="AK18">
        <v>91</v>
      </c>
      <c r="AL18" t="s">
        <v>22</v>
      </c>
      <c r="AM18">
        <v>60</v>
      </c>
    </row>
    <row r="19" spans="2:39">
      <c r="B19" s="16" t="s">
        <v>653</v>
      </c>
      <c r="C19" s="17" t="e">
        <f>+'Data Input'!#REF!*1.27</f>
        <v>#REF!</v>
      </c>
      <c r="D19" s="24" t="e">
        <f>VLOOKUP(MATCH(C19,$B$5:$B$15,TRUE)+1,$A$5:$H$15, D17+D18)*D21*D22</f>
        <v>#REF!</v>
      </c>
      <c r="E19" s="28">
        <f>+'Data Input'!E35</f>
        <v>1</v>
      </c>
      <c r="K19" s="16" t="s">
        <v>654</v>
      </c>
      <c r="L19" s="1">
        <f>+'Data Input'!L11</f>
        <v>10</v>
      </c>
      <c r="M19" s="1">
        <f>+IF(L19&lt;21,2,5)</f>
        <v>2</v>
      </c>
      <c r="T19" s="16" t="s">
        <v>654</v>
      </c>
      <c r="U19" s="1">
        <f>+'Data Input'!L11</f>
        <v>10</v>
      </c>
      <c r="V19" s="1">
        <f>+IF(U19&lt;21,2,5)</f>
        <v>2</v>
      </c>
      <c r="AB19" t="s">
        <v>650</v>
      </c>
      <c r="AC19" s="1">
        <v>1</v>
      </c>
      <c r="AD19" s="38" t="s">
        <v>337</v>
      </c>
      <c r="AE19" s="39">
        <v>80</v>
      </c>
      <c r="AF19" s="50">
        <v>120</v>
      </c>
      <c r="AG19" s="42">
        <v>10</v>
      </c>
      <c r="AH19">
        <v>115</v>
      </c>
      <c r="AI19">
        <v>390</v>
      </c>
      <c r="AJ19">
        <v>409</v>
      </c>
      <c r="AK19">
        <v>137</v>
      </c>
      <c r="AL19" t="s">
        <v>22</v>
      </c>
      <c r="AM19">
        <v>60</v>
      </c>
    </row>
    <row r="20" spans="2:39">
      <c r="D20" s="24" t="e">
        <f>+IF('Data Input'!D35="Yes",MIN(D19:E19),D19)</f>
        <v>#REF!</v>
      </c>
      <c r="K20" s="16" t="s">
        <v>653</v>
      </c>
      <c r="L20" s="17" t="e">
        <f>+'Data Input'!#REF!</f>
        <v>#REF!</v>
      </c>
      <c r="M20" s="24" t="e">
        <f>VLOOKUP(MATCH(L20,$K$5:$K$16,TRUE),$J$5:$Q$16, M18+M19)*D21*D22</f>
        <v>#REF!</v>
      </c>
      <c r="N20" s="24">
        <f>+'Data Input'!E35</f>
        <v>1</v>
      </c>
      <c r="T20" s="16" t="s">
        <v>653</v>
      </c>
      <c r="U20" s="17" t="e">
        <f>+'Data Input'!#REF!</f>
        <v>#REF!</v>
      </c>
      <c r="V20" s="24" t="e">
        <f>VLOOKUP(MATCH(U20,$T$5:$T$16,TRUE),$S$5:$Z$16, V18+V19)</f>
        <v>#REF!</v>
      </c>
      <c r="AB20" t="s">
        <v>650</v>
      </c>
      <c r="AC20" s="1">
        <v>1</v>
      </c>
      <c r="AD20" s="38" t="s">
        <v>337</v>
      </c>
      <c r="AE20" s="39">
        <v>80</v>
      </c>
      <c r="AF20" s="50">
        <v>120</v>
      </c>
      <c r="AG20" s="43">
        <v>20</v>
      </c>
      <c r="AH20">
        <v>101</v>
      </c>
      <c r="AI20">
        <v>341</v>
      </c>
      <c r="AJ20">
        <v>535</v>
      </c>
      <c r="AK20">
        <v>214</v>
      </c>
      <c r="AL20" t="s">
        <v>22</v>
      </c>
      <c r="AM20">
        <v>60</v>
      </c>
    </row>
    <row r="21" spans="2:39">
      <c r="B21" s="1" t="s">
        <v>430</v>
      </c>
      <c r="C21" s="1" t="str">
        <f>+'Data Input'!D24</f>
        <v>B</v>
      </c>
      <c r="D21" s="1">
        <f>+IF(C21="B",1,IF(C21="C",0.88,0.82))</f>
        <v>1</v>
      </c>
      <c r="M21" s="24" t="e">
        <f>+IF('Data Input'!D35="Yes",MIN(M20:N20),M20)</f>
        <v>#REF!</v>
      </c>
      <c r="AB21" t="s">
        <v>650</v>
      </c>
      <c r="AC21" s="1">
        <v>1</v>
      </c>
      <c r="AD21" s="38" t="s">
        <v>337</v>
      </c>
      <c r="AE21" s="39">
        <v>80</v>
      </c>
      <c r="AF21" s="50">
        <v>120</v>
      </c>
      <c r="AG21" s="44">
        <v>30</v>
      </c>
      <c r="AH21">
        <v>87</v>
      </c>
      <c r="AI21">
        <v>295</v>
      </c>
      <c r="AJ21">
        <v>663</v>
      </c>
      <c r="AK21">
        <v>265</v>
      </c>
      <c r="AL21" t="s">
        <v>22</v>
      </c>
      <c r="AM21">
        <v>60</v>
      </c>
    </row>
    <row r="22" spans="2:39">
      <c r="B22" s="1" t="s">
        <v>432</v>
      </c>
      <c r="C22" s="1">
        <f>+'Data Input'!D26</f>
        <v>0</v>
      </c>
      <c r="D22" s="1">
        <f>+IF(C22="0° to 7°",1,IF(C22="7° to 27°",1.02,1.03))</f>
        <v>1.03</v>
      </c>
      <c r="AB22" t="s">
        <v>650</v>
      </c>
      <c r="AC22" s="1">
        <v>1</v>
      </c>
      <c r="AD22" s="38" t="s">
        <v>337</v>
      </c>
      <c r="AE22" s="39">
        <v>80</v>
      </c>
      <c r="AF22" s="50">
        <v>120</v>
      </c>
      <c r="AG22" s="45">
        <v>40</v>
      </c>
      <c r="AH22">
        <v>76</v>
      </c>
      <c r="AI22">
        <v>258</v>
      </c>
      <c r="AJ22">
        <v>757</v>
      </c>
      <c r="AK22">
        <v>303</v>
      </c>
      <c r="AL22" t="s">
        <v>22</v>
      </c>
      <c r="AM22">
        <v>60</v>
      </c>
    </row>
    <row r="23" spans="2:39">
      <c r="AB23" t="s">
        <v>650</v>
      </c>
      <c r="AC23" s="1">
        <v>1</v>
      </c>
      <c r="AD23" s="38" t="s">
        <v>337</v>
      </c>
      <c r="AE23" s="39">
        <v>80</v>
      </c>
      <c r="AF23" s="50">
        <v>120</v>
      </c>
      <c r="AG23" s="46">
        <v>50</v>
      </c>
      <c r="AH23">
        <v>68</v>
      </c>
      <c r="AI23">
        <v>231</v>
      </c>
      <c r="AJ23">
        <v>841</v>
      </c>
      <c r="AK23">
        <v>337</v>
      </c>
      <c r="AL23" t="s">
        <v>22</v>
      </c>
      <c r="AM23">
        <v>60</v>
      </c>
    </row>
    <row r="24" spans="2:39">
      <c r="AB24" t="s">
        <v>650</v>
      </c>
      <c r="AC24" s="1">
        <v>1</v>
      </c>
      <c r="AD24" s="38" t="s">
        <v>337</v>
      </c>
      <c r="AE24" s="39">
        <v>80</v>
      </c>
      <c r="AF24" s="50">
        <v>120</v>
      </c>
      <c r="AG24" s="47">
        <v>60</v>
      </c>
      <c r="AH24">
        <v>63</v>
      </c>
      <c r="AI24">
        <v>213</v>
      </c>
      <c r="AJ24">
        <v>917</v>
      </c>
      <c r="AK24">
        <v>368</v>
      </c>
      <c r="AL24" t="s">
        <v>22</v>
      </c>
      <c r="AM24">
        <v>60</v>
      </c>
    </row>
    <row r="25" spans="2:39">
      <c r="Q25" s="25"/>
      <c r="AB25" t="s">
        <v>650</v>
      </c>
      <c r="AC25" s="1">
        <v>1</v>
      </c>
      <c r="AD25" s="38" t="s">
        <v>337</v>
      </c>
      <c r="AE25" s="39">
        <v>80</v>
      </c>
      <c r="AF25" s="50">
        <v>120</v>
      </c>
      <c r="AG25" s="48">
        <v>70</v>
      </c>
      <c r="AH25">
        <v>58</v>
      </c>
      <c r="AI25">
        <v>198</v>
      </c>
      <c r="AJ25">
        <v>987</v>
      </c>
      <c r="AK25">
        <v>396</v>
      </c>
      <c r="AL25" t="s">
        <v>22</v>
      </c>
      <c r="AM25">
        <v>60</v>
      </c>
    </row>
    <row r="26" spans="2:39">
      <c r="Q26" s="25"/>
      <c r="AB26" t="s">
        <v>650</v>
      </c>
      <c r="AC26" s="1">
        <v>1</v>
      </c>
      <c r="AD26" s="38" t="s">
        <v>337</v>
      </c>
      <c r="AE26" s="39">
        <v>80</v>
      </c>
      <c r="AF26" s="51">
        <v>130</v>
      </c>
      <c r="AG26" s="41">
        <v>0</v>
      </c>
      <c r="AH26">
        <v>110</v>
      </c>
      <c r="AI26">
        <v>446</v>
      </c>
      <c r="AJ26">
        <v>272</v>
      </c>
      <c r="AK26">
        <v>99</v>
      </c>
      <c r="AL26" t="s">
        <v>22</v>
      </c>
      <c r="AM26">
        <v>60</v>
      </c>
    </row>
    <row r="27" spans="2:39">
      <c r="AB27" t="s">
        <v>650</v>
      </c>
      <c r="AC27" s="1">
        <v>1</v>
      </c>
      <c r="AD27" s="38" t="s">
        <v>337</v>
      </c>
      <c r="AE27" s="39">
        <v>80</v>
      </c>
      <c r="AF27" s="51">
        <v>130</v>
      </c>
      <c r="AG27" s="42">
        <v>10</v>
      </c>
      <c r="AH27">
        <v>110</v>
      </c>
      <c r="AI27">
        <v>446</v>
      </c>
      <c r="AJ27">
        <v>415</v>
      </c>
      <c r="AK27">
        <v>132</v>
      </c>
      <c r="AL27" t="s">
        <v>22</v>
      </c>
      <c r="AM27">
        <v>60</v>
      </c>
    </row>
    <row r="28" spans="2:39">
      <c r="Q28" s="25"/>
      <c r="AB28" t="s">
        <v>650</v>
      </c>
      <c r="AC28" s="1">
        <v>1</v>
      </c>
      <c r="AD28" s="38" t="s">
        <v>337</v>
      </c>
      <c r="AE28" s="39">
        <v>80</v>
      </c>
      <c r="AF28" s="51">
        <v>130</v>
      </c>
      <c r="AG28" s="43">
        <v>20</v>
      </c>
      <c r="AH28">
        <v>100</v>
      </c>
      <c r="AI28">
        <v>403</v>
      </c>
      <c r="AJ28">
        <v>548</v>
      </c>
      <c r="AK28">
        <v>213</v>
      </c>
      <c r="AL28" t="s">
        <v>22</v>
      </c>
      <c r="AM28">
        <v>60</v>
      </c>
    </row>
    <row r="29" spans="2:39">
      <c r="AB29" t="s">
        <v>650</v>
      </c>
      <c r="AC29" s="1">
        <v>1</v>
      </c>
      <c r="AD29" s="38" t="s">
        <v>337</v>
      </c>
      <c r="AE29" s="39">
        <v>80</v>
      </c>
      <c r="AF29" s="51">
        <v>130</v>
      </c>
      <c r="AG29" s="44">
        <v>30</v>
      </c>
      <c r="AH29">
        <v>87</v>
      </c>
      <c r="AI29">
        <v>351</v>
      </c>
      <c r="AJ29">
        <v>663</v>
      </c>
      <c r="AK29">
        <v>265</v>
      </c>
      <c r="AL29" t="s">
        <v>22</v>
      </c>
      <c r="AM29">
        <v>60</v>
      </c>
    </row>
    <row r="30" spans="2:39">
      <c r="AB30" t="s">
        <v>650</v>
      </c>
      <c r="AC30" s="1">
        <v>1</v>
      </c>
      <c r="AD30" s="38" t="s">
        <v>337</v>
      </c>
      <c r="AE30" s="39">
        <v>80</v>
      </c>
      <c r="AF30" s="51">
        <v>130</v>
      </c>
      <c r="AG30" s="45">
        <v>40</v>
      </c>
      <c r="AH30">
        <v>76</v>
      </c>
      <c r="AI30">
        <v>307</v>
      </c>
      <c r="AJ30">
        <v>757</v>
      </c>
      <c r="AK30">
        <v>303</v>
      </c>
      <c r="AL30" t="s">
        <v>22</v>
      </c>
      <c r="AM30">
        <v>60</v>
      </c>
    </row>
    <row r="31" spans="2:39">
      <c r="AB31" t="s">
        <v>650</v>
      </c>
      <c r="AC31" s="1">
        <v>1</v>
      </c>
      <c r="AD31" s="38" t="s">
        <v>337</v>
      </c>
      <c r="AE31" s="39">
        <v>80</v>
      </c>
      <c r="AF31" s="51">
        <v>130</v>
      </c>
      <c r="AG31" s="46">
        <v>50</v>
      </c>
      <c r="AH31">
        <v>68</v>
      </c>
      <c r="AI31">
        <v>277</v>
      </c>
      <c r="AJ31">
        <v>841</v>
      </c>
      <c r="AK31">
        <v>337</v>
      </c>
      <c r="AL31" t="s">
        <v>22</v>
      </c>
      <c r="AM31">
        <v>60</v>
      </c>
    </row>
    <row r="32" spans="2:39">
      <c r="AB32" t="s">
        <v>650</v>
      </c>
      <c r="AC32" s="1">
        <v>1</v>
      </c>
      <c r="AD32" s="38" t="s">
        <v>337</v>
      </c>
      <c r="AE32" s="39">
        <v>80</v>
      </c>
      <c r="AF32" s="51">
        <v>130</v>
      </c>
      <c r="AG32" s="47">
        <v>60</v>
      </c>
      <c r="AH32">
        <v>63</v>
      </c>
      <c r="AI32">
        <v>254</v>
      </c>
      <c r="AJ32">
        <v>917</v>
      </c>
      <c r="AK32">
        <v>368</v>
      </c>
      <c r="AL32" t="s">
        <v>22</v>
      </c>
      <c r="AM32">
        <v>60</v>
      </c>
    </row>
    <row r="33" spans="28:39">
      <c r="AB33" t="s">
        <v>650</v>
      </c>
      <c r="AC33" s="1">
        <v>1</v>
      </c>
      <c r="AD33" s="38" t="s">
        <v>337</v>
      </c>
      <c r="AE33" s="39">
        <v>80</v>
      </c>
      <c r="AF33" s="51">
        <v>130</v>
      </c>
      <c r="AG33" s="48">
        <v>70</v>
      </c>
      <c r="AH33">
        <v>58</v>
      </c>
      <c r="AI33">
        <v>236</v>
      </c>
      <c r="AJ33">
        <v>987</v>
      </c>
      <c r="AK33">
        <v>396</v>
      </c>
      <c r="AL33" t="s">
        <v>22</v>
      </c>
      <c r="AM33">
        <v>60</v>
      </c>
    </row>
    <row r="34" spans="28:39">
      <c r="AB34" t="s">
        <v>650</v>
      </c>
      <c r="AC34" s="1">
        <v>1</v>
      </c>
      <c r="AD34" s="38" t="s">
        <v>337</v>
      </c>
      <c r="AE34" s="39">
        <v>80</v>
      </c>
      <c r="AF34" s="52">
        <v>140</v>
      </c>
      <c r="AG34" s="41">
        <v>0</v>
      </c>
      <c r="AH34">
        <v>104</v>
      </c>
      <c r="AI34">
        <v>497</v>
      </c>
      <c r="AJ34">
        <v>286</v>
      </c>
      <c r="AK34">
        <v>105</v>
      </c>
      <c r="AL34" t="s">
        <v>22</v>
      </c>
      <c r="AM34">
        <v>60</v>
      </c>
    </row>
    <row r="35" spans="28:39">
      <c r="AB35" t="s">
        <v>650</v>
      </c>
      <c r="AC35" s="1">
        <v>1</v>
      </c>
      <c r="AD35" s="38" t="s">
        <v>337</v>
      </c>
      <c r="AE35" s="39">
        <v>80</v>
      </c>
      <c r="AF35" s="52">
        <v>140</v>
      </c>
      <c r="AG35" s="42">
        <v>10</v>
      </c>
      <c r="AH35">
        <v>104</v>
      </c>
      <c r="AI35">
        <v>497</v>
      </c>
      <c r="AJ35">
        <v>415</v>
      </c>
      <c r="AK35">
        <v>125</v>
      </c>
      <c r="AL35" t="s">
        <v>22</v>
      </c>
      <c r="AM35">
        <v>60</v>
      </c>
    </row>
    <row r="36" spans="28:39">
      <c r="AB36" t="s">
        <v>650</v>
      </c>
      <c r="AC36" s="1">
        <v>1</v>
      </c>
      <c r="AD36" s="38" t="s">
        <v>337</v>
      </c>
      <c r="AE36" s="39">
        <v>80</v>
      </c>
      <c r="AF36" s="52">
        <v>140</v>
      </c>
      <c r="AG36" s="43">
        <v>20</v>
      </c>
      <c r="AH36">
        <v>98</v>
      </c>
      <c r="AI36">
        <v>468</v>
      </c>
      <c r="AJ36">
        <v>562</v>
      </c>
      <c r="AK36">
        <v>209</v>
      </c>
      <c r="AL36" t="s">
        <v>22</v>
      </c>
      <c r="AM36">
        <v>60</v>
      </c>
    </row>
    <row r="37" spans="28:39">
      <c r="AB37" t="s">
        <v>650</v>
      </c>
      <c r="AC37" s="1">
        <v>1</v>
      </c>
      <c r="AD37" s="38" t="s">
        <v>337</v>
      </c>
      <c r="AE37" s="39">
        <v>80</v>
      </c>
      <c r="AF37" s="52">
        <v>140</v>
      </c>
      <c r="AG37" s="44">
        <v>30</v>
      </c>
      <c r="AH37">
        <v>87</v>
      </c>
      <c r="AI37">
        <v>413</v>
      </c>
      <c r="AJ37">
        <v>663</v>
      </c>
      <c r="AK37">
        <v>265</v>
      </c>
      <c r="AL37" t="s">
        <v>22</v>
      </c>
      <c r="AM37">
        <v>60</v>
      </c>
    </row>
    <row r="38" spans="28:39">
      <c r="AB38" t="s">
        <v>650</v>
      </c>
      <c r="AC38" s="1">
        <v>1</v>
      </c>
      <c r="AD38" s="38" t="s">
        <v>337</v>
      </c>
      <c r="AE38" s="39">
        <v>80</v>
      </c>
      <c r="AF38" s="52">
        <v>140</v>
      </c>
      <c r="AG38" s="45">
        <v>40</v>
      </c>
      <c r="AH38">
        <v>76</v>
      </c>
      <c r="AI38">
        <v>362</v>
      </c>
      <c r="AJ38">
        <v>757</v>
      </c>
      <c r="AK38">
        <v>303</v>
      </c>
      <c r="AL38" t="s">
        <v>22</v>
      </c>
      <c r="AM38">
        <v>60</v>
      </c>
    </row>
    <row r="39" spans="28:39">
      <c r="AB39" t="s">
        <v>650</v>
      </c>
      <c r="AC39" s="1">
        <v>1</v>
      </c>
      <c r="AD39" s="38" t="s">
        <v>337</v>
      </c>
      <c r="AE39" s="39">
        <v>80</v>
      </c>
      <c r="AF39" s="52">
        <v>140</v>
      </c>
      <c r="AG39" s="46">
        <v>50</v>
      </c>
      <c r="AH39">
        <v>68</v>
      </c>
      <c r="AI39">
        <v>325</v>
      </c>
      <c r="AJ39">
        <v>841</v>
      </c>
      <c r="AK39">
        <v>337</v>
      </c>
      <c r="AL39" t="s">
        <v>22</v>
      </c>
      <c r="AM39">
        <v>60</v>
      </c>
    </row>
    <row r="40" spans="28:39">
      <c r="AB40" t="s">
        <v>650</v>
      </c>
      <c r="AC40" s="1">
        <v>1</v>
      </c>
      <c r="AD40" s="38" t="s">
        <v>337</v>
      </c>
      <c r="AE40" s="39">
        <v>80</v>
      </c>
      <c r="AF40" s="52">
        <v>140</v>
      </c>
      <c r="AG40" s="47">
        <v>60</v>
      </c>
      <c r="AH40">
        <v>63</v>
      </c>
      <c r="AI40">
        <v>298</v>
      </c>
      <c r="AJ40">
        <v>917</v>
      </c>
      <c r="AK40">
        <v>368</v>
      </c>
      <c r="AL40" t="s">
        <v>22</v>
      </c>
      <c r="AM40">
        <v>60</v>
      </c>
    </row>
    <row r="41" spans="28:39">
      <c r="AB41" t="s">
        <v>650</v>
      </c>
      <c r="AC41" s="1">
        <v>1</v>
      </c>
      <c r="AD41" s="38" t="s">
        <v>337</v>
      </c>
      <c r="AE41" s="39">
        <v>80</v>
      </c>
      <c r="AF41" s="52">
        <v>140</v>
      </c>
      <c r="AG41" s="48">
        <v>70</v>
      </c>
      <c r="AH41">
        <v>58</v>
      </c>
      <c r="AI41">
        <v>278</v>
      </c>
      <c r="AJ41">
        <v>987</v>
      </c>
      <c r="AK41">
        <v>396</v>
      </c>
      <c r="AL41" t="s">
        <v>22</v>
      </c>
      <c r="AM41">
        <v>60</v>
      </c>
    </row>
    <row r="42" spans="28:39">
      <c r="AB42" t="s">
        <v>650</v>
      </c>
      <c r="AC42" s="1">
        <v>1</v>
      </c>
      <c r="AD42" s="38" t="s">
        <v>337</v>
      </c>
      <c r="AE42" s="39">
        <v>80</v>
      </c>
      <c r="AF42" s="53">
        <v>150</v>
      </c>
      <c r="AG42" s="41">
        <v>0</v>
      </c>
      <c r="AH42">
        <v>99</v>
      </c>
      <c r="AI42">
        <v>549</v>
      </c>
      <c r="AJ42">
        <v>305</v>
      </c>
      <c r="AK42">
        <v>113</v>
      </c>
      <c r="AL42" t="s">
        <v>22</v>
      </c>
      <c r="AM42">
        <v>60</v>
      </c>
    </row>
    <row r="43" spans="28:39">
      <c r="AB43" t="s">
        <v>650</v>
      </c>
      <c r="AC43" s="1">
        <v>1</v>
      </c>
      <c r="AD43" s="38" t="s">
        <v>337</v>
      </c>
      <c r="AE43" s="39">
        <v>80</v>
      </c>
      <c r="AF43" s="53">
        <v>150</v>
      </c>
      <c r="AG43" s="42">
        <v>10</v>
      </c>
      <c r="AH43">
        <v>99</v>
      </c>
      <c r="AI43">
        <v>549</v>
      </c>
      <c r="AJ43">
        <v>419</v>
      </c>
      <c r="AK43">
        <v>120</v>
      </c>
      <c r="AL43" t="s">
        <v>22</v>
      </c>
      <c r="AM43">
        <v>60</v>
      </c>
    </row>
    <row r="44" spans="28:39">
      <c r="AB44" t="s">
        <v>650</v>
      </c>
      <c r="AC44" s="1">
        <v>1</v>
      </c>
      <c r="AD44" s="38" t="s">
        <v>337</v>
      </c>
      <c r="AE44" s="39">
        <v>80</v>
      </c>
      <c r="AF44" s="53">
        <v>150</v>
      </c>
      <c r="AG44" s="43">
        <v>20</v>
      </c>
      <c r="AH44">
        <v>97</v>
      </c>
      <c r="AI44">
        <v>536</v>
      </c>
      <c r="AJ44">
        <v>577</v>
      </c>
      <c r="AK44">
        <v>206</v>
      </c>
      <c r="AL44" t="s">
        <v>22</v>
      </c>
      <c r="AM44">
        <v>60</v>
      </c>
    </row>
    <row r="45" spans="28:39">
      <c r="AB45" t="s">
        <v>650</v>
      </c>
      <c r="AC45" s="1">
        <v>1</v>
      </c>
      <c r="AD45" s="38" t="s">
        <v>337</v>
      </c>
      <c r="AE45" s="39">
        <v>80</v>
      </c>
      <c r="AF45" s="53">
        <v>150</v>
      </c>
      <c r="AG45" s="44">
        <v>30</v>
      </c>
      <c r="AH45">
        <v>87</v>
      </c>
      <c r="AI45">
        <v>479</v>
      </c>
      <c r="AJ45">
        <v>668</v>
      </c>
      <c r="AK45">
        <v>265</v>
      </c>
      <c r="AL45" t="s">
        <v>22</v>
      </c>
      <c r="AM45">
        <v>60</v>
      </c>
    </row>
    <row r="46" spans="28:39">
      <c r="AB46" t="s">
        <v>650</v>
      </c>
      <c r="AC46" s="1">
        <v>1</v>
      </c>
      <c r="AD46" s="38" t="s">
        <v>337</v>
      </c>
      <c r="AE46" s="39">
        <v>80</v>
      </c>
      <c r="AF46" s="53">
        <v>150</v>
      </c>
      <c r="AG46" s="45">
        <v>40</v>
      </c>
      <c r="AH46">
        <v>76</v>
      </c>
      <c r="AI46">
        <v>420</v>
      </c>
      <c r="AJ46">
        <v>757</v>
      </c>
      <c r="AK46">
        <v>303</v>
      </c>
      <c r="AL46" t="s">
        <v>22</v>
      </c>
      <c r="AM46">
        <v>60</v>
      </c>
    </row>
    <row r="47" spans="28:39">
      <c r="AB47" t="s">
        <v>650</v>
      </c>
      <c r="AC47" s="1">
        <v>1</v>
      </c>
      <c r="AD47" s="38" t="s">
        <v>337</v>
      </c>
      <c r="AE47" s="39">
        <v>80</v>
      </c>
      <c r="AF47" s="53">
        <v>150</v>
      </c>
      <c r="AG47" s="46">
        <v>50</v>
      </c>
      <c r="AH47">
        <v>68</v>
      </c>
      <c r="AI47">
        <v>377</v>
      </c>
      <c r="AJ47">
        <v>841</v>
      </c>
      <c r="AK47">
        <v>337</v>
      </c>
      <c r="AL47" t="s">
        <v>22</v>
      </c>
      <c r="AM47">
        <v>60</v>
      </c>
    </row>
    <row r="48" spans="28:39">
      <c r="AB48" t="s">
        <v>650</v>
      </c>
      <c r="AC48" s="1">
        <v>1</v>
      </c>
      <c r="AD48" s="38" t="s">
        <v>337</v>
      </c>
      <c r="AE48" s="39">
        <v>80</v>
      </c>
      <c r="AF48" s="53">
        <v>150</v>
      </c>
      <c r="AG48" s="47">
        <v>60</v>
      </c>
      <c r="AH48">
        <v>63</v>
      </c>
      <c r="AI48">
        <v>347</v>
      </c>
      <c r="AJ48">
        <v>917</v>
      </c>
      <c r="AK48">
        <v>368</v>
      </c>
      <c r="AL48" t="s">
        <v>22</v>
      </c>
      <c r="AM48">
        <v>60</v>
      </c>
    </row>
    <row r="49" spans="28:39">
      <c r="AB49" t="s">
        <v>650</v>
      </c>
      <c r="AC49" s="1">
        <v>1</v>
      </c>
      <c r="AD49" s="38" t="s">
        <v>337</v>
      </c>
      <c r="AE49" s="39">
        <v>80</v>
      </c>
      <c r="AF49" s="53">
        <v>150</v>
      </c>
      <c r="AG49" s="48">
        <v>70</v>
      </c>
      <c r="AH49">
        <v>58</v>
      </c>
      <c r="AI49">
        <v>322</v>
      </c>
      <c r="AJ49">
        <v>987</v>
      </c>
      <c r="AK49">
        <v>396</v>
      </c>
      <c r="AL49" t="s">
        <v>22</v>
      </c>
      <c r="AM49">
        <v>60</v>
      </c>
    </row>
    <row r="50" spans="28:39">
      <c r="AB50" t="s">
        <v>650</v>
      </c>
      <c r="AC50" s="1">
        <v>1</v>
      </c>
      <c r="AD50" s="38" t="s">
        <v>337</v>
      </c>
      <c r="AE50" s="39">
        <v>80</v>
      </c>
      <c r="AF50" s="54">
        <v>160</v>
      </c>
      <c r="AG50" s="41">
        <v>0</v>
      </c>
      <c r="AH50">
        <v>96</v>
      </c>
      <c r="AI50">
        <v>601</v>
      </c>
      <c r="AJ50">
        <v>321</v>
      </c>
      <c r="AK50">
        <v>121</v>
      </c>
      <c r="AL50" t="s">
        <v>22</v>
      </c>
      <c r="AM50">
        <v>60</v>
      </c>
    </row>
    <row r="51" spans="28:39">
      <c r="AB51" t="s">
        <v>650</v>
      </c>
      <c r="AC51" s="1">
        <v>1</v>
      </c>
      <c r="AD51" s="38" t="s">
        <v>337</v>
      </c>
      <c r="AE51" s="39">
        <v>80</v>
      </c>
      <c r="AF51" s="54">
        <v>160</v>
      </c>
      <c r="AG51" s="42">
        <v>10</v>
      </c>
      <c r="AH51">
        <v>96</v>
      </c>
      <c r="AI51">
        <v>601</v>
      </c>
      <c r="AJ51">
        <v>422</v>
      </c>
      <c r="AK51">
        <v>121</v>
      </c>
      <c r="AL51" t="s">
        <v>22</v>
      </c>
      <c r="AM51">
        <v>60</v>
      </c>
    </row>
    <row r="52" spans="28:39">
      <c r="AB52" t="s">
        <v>650</v>
      </c>
      <c r="AC52" s="1">
        <v>1</v>
      </c>
      <c r="AD52" s="38" t="s">
        <v>337</v>
      </c>
      <c r="AE52" s="39">
        <v>80</v>
      </c>
      <c r="AF52" s="54">
        <v>160</v>
      </c>
      <c r="AG52" s="43">
        <v>20</v>
      </c>
      <c r="AH52">
        <v>96</v>
      </c>
      <c r="AI52">
        <v>601</v>
      </c>
      <c r="AJ52">
        <v>589</v>
      </c>
      <c r="AK52">
        <v>202</v>
      </c>
      <c r="AL52" t="s">
        <v>22</v>
      </c>
      <c r="AM52">
        <v>60</v>
      </c>
    </row>
    <row r="53" spans="28:39">
      <c r="AB53" t="s">
        <v>650</v>
      </c>
      <c r="AC53" s="1">
        <v>1</v>
      </c>
      <c r="AD53" s="38" t="s">
        <v>337</v>
      </c>
      <c r="AE53" s="39">
        <v>80</v>
      </c>
      <c r="AF53" s="54">
        <v>160</v>
      </c>
      <c r="AG53" s="44">
        <v>30</v>
      </c>
      <c r="AH53">
        <v>87</v>
      </c>
      <c r="AI53">
        <v>550</v>
      </c>
      <c r="AJ53">
        <v>690</v>
      </c>
      <c r="AK53">
        <v>265</v>
      </c>
      <c r="AL53" t="s">
        <v>22</v>
      </c>
      <c r="AM53">
        <v>60</v>
      </c>
    </row>
    <row r="54" spans="28:39">
      <c r="AB54" t="s">
        <v>650</v>
      </c>
      <c r="AC54" s="1">
        <v>1</v>
      </c>
      <c r="AD54" s="38" t="s">
        <v>337</v>
      </c>
      <c r="AE54" s="39">
        <v>80</v>
      </c>
      <c r="AF54" s="54">
        <v>160</v>
      </c>
      <c r="AG54" s="45">
        <v>40</v>
      </c>
      <c r="AH54">
        <v>76</v>
      </c>
      <c r="AI54">
        <v>482</v>
      </c>
      <c r="AJ54">
        <v>757</v>
      </c>
      <c r="AK54">
        <v>303</v>
      </c>
      <c r="AL54" t="s">
        <v>22</v>
      </c>
      <c r="AM54">
        <v>60</v>
      </c>
    </row>
    <row r="55" spans="28:39">
      <c r="AB55" t="s">
        <v>650</v>
      </c>
      <c r="AC55" s="1">
        <v>1</v>
      </c>
      <c r="AD55" s="38" t="s">
        <v>337</v>
      </c>
      <c r="AE55" s="39">
        <v>80</v>
      </c>
      <c r="AF55" s="54">
        <v>160</v>
      </c>
      <c r="AG55" s="46">
        <v>50</v>
      </c>
      <c r="AH55">
        <v>68</v>
      </c>
      <c r="AI55">
        <v>433</v>
      </c>
      <c r="AJ55">
        <v>841</v>
      </c>
      <c r="AK55">
        <v>337</v>
      </c>
      <c r="AL55" t="s">
        <v>22</v>
      </c>
      <c r="AM55">
        <v>60</v>
      </c>
    </row>
    <row r="56" spans="28:39">
      <c r="AB56" t="s">
        <v>650</v>
      </c>
      <c r="AC56" s="1">
        <v>1</v>
      </c>
      <c r="AD56" s="38" t="s">
        <v>337</v>
      </c>
      <c r="AE56" s="39">
        <v>80</v>
      </c>
      <c r="AF56" s="54">
        <v>160</v>
      </c>
      <c r="AG56" s="47">
        <v>60</v>
      </c>
      <c r="AH56">
        <v>63</v>
      </c>
      <c r="AI56">
        <v>398</v>
      </c>
      <c r="AJ56">
        <v>917</v>
      </c>
      <c r="AK56">
        <v>368</v>
      </c>
      <c r="AL56" t="s">
        <v>22</v>
      </c>
      <c r="AM56">
        <v>60</v>
      </c>
    </row>
    <row r="57" spans="28:39">
      <c r="AB57" t="s">
        <v>650</v>
      </c>
      <c r="AC57" s="1">
        <v>1</v>
      </c>
      <c r="AD57" s="38" t="s">
        <v>337</v>
      </c>
      <c r="AE57" s="39">
        <v>80</v>
      </c>
      <c r="AF57" s="54">
        <v>160</v>
      </c>
      <c r="AG57" s="48">
        <v>70</v>
      </c>
      <c r="AH57">
        <v>58</v>
      </c>
      <c r="AI57">
        <v>369</v>
      </c>
      <c r="AJ57">
        <v>987</v>
      </c>
      <c r="AK57">
        <v>396</v>
      </c>
      <c r="AL57" t="s">
        <v>22</v>
      </c>
      <c r="AM57">
        <v>60</v>
      </c>
    </row>
    <row r="58" spans="28:39">
      <c r="AB58" t="s">
        <v>650</v>
      </c>
      <c r="AC58" s="1">
        <v>1</v>
      </c>
      <c r="AD58" s="38" t="s">
        <v>337</v>
      </c>
      <c r="AE58" s="39">
        <v>80</v>
      </c>
      <c r="AF58" s="55">
        <v>170</v>
      </c>
      <c r="AG58" s="41">
        <v>0</v>
      </c>
      <c r="AH58">
        <v>91</v>
      </c>
      <c r="AI58">
        <v>655</v>
      </c>
      <c r="AJ58">
        <v>340</v>
      </c>
      <c r="AK58">
        <v>129</v>
      </c>
      <c r="AL58" t="s">
        <v>22</v>
      </c>
      <c r="AM58">
        <v>60</v>
      </c>
    </row>
    <row r="59" spans="28:39">
      <c r="AB59" t="s">
        <v>650</v>
      </c>
      <c r="AC59" s="1">
        <v>1</v>
      </c>
      <c r="AD59" s="38" t="s">
        <v>337</v>
      </c>
      <c r="AE59" s="39">
        <v>80</v>
      </c>
      <c r="AF59" s="55">
        <v>170</v>
      </c>
      <c r="AG59" s="42">
        <v>10</v>
      </c>
      <c r="AH59">
        <v>91</v>
      </c>
      <c r="AI59">
        <v>655</v>
      </c>
      <c r="AJ59">
        <v>428</v>
      </c>
      <c r="AK59">
        <v>129</v>
      </c>
      <c r="AL59" t="s">
        <v>22</v>
      </c>
      <c r="AM59">
        <v>60</v>
      </c>
    </row>
    <row r="60" spans="28:39">
      <c r="AB60" t="s">
        <v>650</v>
      </c>
      <c r="AC60" s="1">
        <v>1</v>
      </c>
      <c r="AD60" s="38" t="s">
        <v>337</v>
      </c>
      <c r="AE60" s="39">
        <v>80</v>
      </c>
      <c r="AF60" s="55">
        <v>170</v>
      </c>
      <c r="AG60" s="43">
        <v>20</v>
      </c>
      <c r="AH60">
        <v>91</v>
      </c>
      <c r="AI60">
        <v>655</v>
      </c>
      <c r="AJ60">
        <v>588</v>
      </c>
      <c r="AK60">
        <v>194</v>
      </c>
      <c r="AL60" t="s">
        <v>22</v>
      </c>
      <c r="AM60">
        <v>60</v>
      </c>
    </row>
    <row r="61" spans="28:39">
      <c r="AB61" t="s">
        <v>650</v>
      </c>
      <c r="AC61" s="1">
        <v>1</v>
      </c>
      <c r="AD61" s="38" t="s">
        <v>337</v>
      </c>
      <c r="AE61" s="39">
        <v>80</v>
      </c>
      <c r="AF61" s="55">
        <v>170</v>
      </c>
      <c r="AG61" s="44">
        <v>30</v>
      </c>
      <c r="AH61">
        <v>87</v>
      </c>
      <c r="AI61">
        <v>625</v>
      </c>
      <c r="AJ61">
        <v>712</v>
      </c>
      <c r="AK61">
        <v>265</v>
      </c>
      <c r="AL61" t="s">
        <v>22</v>
      </c>
      <c r="AM61">
        <v>60</v>
      </c>
    </row>
    <row r="62" spans="28:39">
      <c r="AB62" t="s">
        <v>650</v>
      </c>
      <c r="AC62" s="1">
        <v>1</v>
      </c>
      <c r="AD62" s="38" t="s">
        <v>337</v>
      </c>
      <c r="AE62" s="39">
        <v>80</v>
      </c>
      <c r="AF62" s="55">
        <v>170</v>
      </c>
      <c r="AG62" s="45">
        <v>40</v>
      </c>
      <c r="AH62">
        <v>76</v>
      </c>
      <c r="AI62">
        <v>547</v>
      </c>
      <c r="AJ62">
        <v>757</v>
      </c>
      <c r="AK62">
        <v>303</v>
      </c>
      <c r="AL62" t="s">
        <v>22</v>
      </c>
      <c r="AM62">
        <v>60</v>
      </c>
    </row>
    <row r="63" spans="28:39">
      <c r="AB63" t="s">
        <v>650</v>
      </c>
      <c r="AC63" s="1">
        <v>1</v>
      </c>
      <c r="AD63" s="38" t="s">
        <v>337</v>
      </c>
      <c r="AE63" s="39">
        <v>80</v>
      </c>
      <c r="AF63" s="55">
        <v>170</v>
      </c>
      <c r="AG63" s="46">
        <v>50</v>
      </c>
      <c r="AH63">
        <v>68</v>
      </c>
      <c r="AI63">
        <v>493</v>
      </c>
      <c r="AJ63">
        <v>841</v>
      </c>
      <c r="AK63">
        <v>337</v>
      </c>
      <c r="AL63" t="s">
        <v>22</v>
      </c>
      <c r="AM63">
        <v>60</v>
      </c>
    </row>
    <row r="64" spans="28:39">
      <c r="AB64" t="s">
        <v>650</v>
      </c>
      <c r="AC64" s="1">
        <v>1</v>
      </c>
      <c r="AD64" s="38" t="s">
        <v>337</v>
      </c>
      <c r="AE64" s="39">
        <v>80</v>
      </c>
      <c r="AF64" s="55">
        <v>170</v>
      </c>
      <c r="AG64" s="47">
        <v>60</v>
      </c>
      <c r="AH64">
        <v>63</v>
      </c>
      <c r="AI64">
        <v>452</v>
      </c>
      <c r="AJ64">
        <v>917</v>
      </c>
      <c r="AK64">
        <v>368</v>
      </c>
      <c r="AL64" t="s">
        <v>22</v>
      </c>
      <c r="AM64">
        <v>60</v>
      </c>
    </row>
    <row r="65" spans="28:39">
      <c r="AB65" t="s">
        <v>650</v>
      </c>
      <c r="AC65" s="1">
        <v>1</v>
      </c>
      <c r="AD65" s="38" t="s">
        <v>337</v>
      </c>
      <c r="AE65" s="39">
        <v>80</v>
      </c>
      <c r="AF65" s="55">
        <v>170</v>
      </c>
      <c r="AG65" s="48">
        <v>70</v>
      </c>
      <c r="AH65">
        <v>58</v>
      </c>
      <c r="AI65">
        <v>419</v>
      </c>
      <c r="AJ65">
        <v>987</v>
      </c>
      <c r="AK65">
        <v>396</v>
      </c>
      <c r="AL65" t="s">
        <v>22</v>
      </c>
      <c r="AM65">
        <v>60</v>
      </c>
    </row>
    <row r="66" spans="28:39">
      <c r="AB66" t="s">
        <v>650</v>
      </c>
      <c r="AC66" s="1">
        <v>1</v>
      </c>
      <c r="AD66" s="38" t="s">
        <v>337</v>
      </c>
      <c r="AE66" s="39">
        <v>80</v>
      </c>
      <c r="AF66" s="56">
        <v>180</v>
      </c>
      <c r="AG66" s="41">
        <v>0</v>
      </c>
      <c r="AH66">
        <v>87</v>
      </c>
      <c r="AI66">
        <v>710</v>
      </c>
      <c r="AJ66">
        <v>360</v>
      </c>
      <c r="AK66">
        <v>138</v>
      </c>
      <c r="AL66" t="s">
        <v>22</v>
      </c>
      <c r="AM66">
        <v>60</v>
      </c>
    </row>
    <row r="67" spans="28:39">
      <c r="AB67" t="s">
        <v>650</v>
      </c>
      <c r="AC67" s="1">
        <v>1</v>
      </c>
      <c r="AD67" s="38" t="s">
        <v>337</v>
      </c>
      <c r="AE67" s="39">
        <v>80</v>
      </c>
      <c r="AF67" s="56">
        <v>180</v>
      </c>
      <c r="AG67" s="42">
        <v>10</v>
      </c>
      <c r="AH67">
        <v>87</v>
      </c>
      <c r="AI67">
        <v>710</v>
      </c>
      <c r="AJ67">
        <v>437</v>
      </c>
      <c r="AK67">
        <v>138</v>
      </c>
      <c r="AL67" t="s">
        <v>22</v>
      </c>
      <c r="AM67">
        <v>60</v>
      </c>
    </row>
    <row r="68" spans="28:39">
      <c r="AB68" t="s">
        <v>650</v>
      </c>
      <c r="AC68" s="1">
        <v>1</v>
      </c>
      <c r="AD68" s="38" t="s">
        <v>337</v>
      </c>
      <c r="AE68" s="39">
        <v>80</v>
      </c>
      <c r="AF68" s="56">
        <v>180</v>
      </c>
      <c r="AG68" s="43">
        <v>20</v>
      </c>
      <c r="AH68">
        <v>87</v>
      </c>
      <c r="AI68">
        <v>710</v>
      </c>
      <c r="AJ68">
        <v>589</v>
      </c>
      <c r="AK68">
        <v>186</v>
      </c>
      <c r="AL68" t="s">
        <v>22</v>
      </c>
      <c r="AM68">
        <v>60</v>
      </c>
    </row>
    <row r="69" spans="28:39">
      <c r="AB69" t="s">
        <v>650</v>
      </c>
      <c r="AC69" s="1">
        <v>1</v>
      </c>
      <c r="AD69" s="38" t="s">
        <v>337</v>
      </c>
      <c r="AE69" s="39">
        <v>80</v>
      </c>
      <c r="AF69" s="56">
        <v>180</v>
      </c>
      <c r="AG69" s="44">
        <v>30</v>
      </c>
      <c r="AH69">
        <v>86</v>
      </c>
      <c r="AI69">
        <v>700</v>
      </c>
      <c r="AJ69">
        <v>731</v>
      </c>
      <c r="AK69">
        <v>264</v>
      </c>
      <c r="AL69" t="s">
        <v>22</v>
      </c>
      <c r="AM69">
        <v>60</v>
      </c>
    </row>
    <row r="70" spans="28:39">
      <c r="AB70" t="s">
        <v>650</v>
      </c>
      <c r="AC70" s="1">
        <v>1</v>
      </c>
      <c r="AD70" s="38" t="s">
        <v>337</v>
      </c>
      <c r="AE70" s="39">
        <v>80</v>
      </c>
      <c r="AF70" s="56">
        <v>180</v>
      </c>
      <c r="AG70" s="45">
        <v>40</v>
      </c>
      <c r="AH70">
        <v>76</v>
      </c>
      <c r="AI70">
        <v>617</v>
      </c>
      <c r="AJ70">
        <v>777</v>
      </c>
      <c r="AK70">
        <v>303</v>
      </c>
      <c r="AL70" t="s">
        <v>22</v>
      </c>
      <c r="AM70">
        <v>60</v>
      </c>
    </row>
    <row r="71" spans="28:39">
      <c r="AB71" t="s">
        <v>650</v>
      </c>
      <c r="AC71" s="1">
        <v>1</v>
      </c>
      <c r="AD71" s="38" t="s">
        <v>337</v>
      </c>
      <c r="AE71" s="39">
        <v>80</v>
      </c>
      <c r="AF71" s="56">
        <v>180</v>
      </c>
      <c r="AG71" s="46">
        <v>50</v>
      </c>
      <c r="AH71">
        <v>68</v>
      </c>
      <c r="AI71">
        <v>555</v>
      </c>
      <c r="AJ71">
        <v>841</v>
      </c>
      <c r="AK71">
        <v>337</v>
      </c>
      <c r="AL71" t="s">
        <v>22</v>
      </c>
      <c r="AM71">
        <v>60</v>
      </c>
    </row>
    <row r="72" spans="28:39">
      <c r="AB72" t="s">
        <v>650</v>
      </c>
      <c r="AC72" s="1">
        <v>1</v>
      </c>
      <c r="AD72" s="38" t="s">
        <v>337</v>
      </c>
      <c r="AE72" s="39">
        <v>80</v>
      </c>
      <c r="AF72" s="56">
        <v>180</v>
      </c>
      <c r="AG72" s="47">
        <v>60</v>
      </c>
      <c r="AH72">
        <v>63</v>
      </c>
      <c r="AI72">
        <v>510</v>
      </c>
      <c r="AJ72">
        <v>917</v>
      </c>
      <c r="AK72">
        <v>368</v>
      </c>
      <c r="AL72" t="s">
        <v>22</v>
      </c>
      <c r="AM72">
        <v>60</v>
      </c>
    </row>
    <row r="73" spans="28:39">
      <c r="AB73" t="s">
        <v>650</v>
      </c>
      <c r="AC73" s="1">
        <v>1</v>
      </c>
      <c r="AD73" s="38" t="s">
        <v>337</v>
      </c>
      <c r="AE73" s="39">
        <v>80</v>
      </c>
      <c r="AF73" s="56">
        <v>180</v>
      </c>
      <c r="AG73" s="48">
        <v>70</v>
      </c>
      <c r="AH73">
        <v>58</v>
      </c>
      <c r="AI73">
        <v>473</v>
      </c>
      <c r="AJ73">
        <v>987</v>
      </c>
      <c r="AK73">
        <v>396</v>
      </c>
      <c r="AL73" t="s">
        <v>22</v>
      </c>
      <c r="AM73">
        <v>60</v>
      </c>
    </row>
    <row r="74" spans="28:39">
      <c r="AB74" t="s">
        <v>650</v>
      </c>
      <c r="AC74" s="1">
        <v>1</v>
      </c>
      <c r="AD74" s="38" t="s">
        <v>337</v>
      </c>
      <c r="AE74" s="39">
        <v>80</v>
      </c>
      <c r="AF74" s="57">
        <v>200</v>
      </c>
      <c r="AG74" s="41">
        <v>0</v>
      </c>
      <c r="AH74">
        <v>81</v>
      </c>
      <c r="AI74">
        <v>822</v>
      </c>
      <c r="AJ74">
        <v>401</v>
      </c>
      <c r="AK74">
        <v>160</v>
      </c>
      <c r="AL74" t="s">
        <v>22</v>
      </c>
      <c r="AM74">
        <v>60</v>
      </c>
    </row>
    <row r="75" spans="28:39">
      <c r="AB75" t="s">
        <v>650</v>
      </c>
      <c r="AC75" s="1">
        <v>1</v>
      </c>
      <c r="AD75" s="38" t="s">
        <v>337</v>
      </c>
      <c r="AE75" s="39">
        <v>80</v>
      </c>
      <c r="AF75" s="57">
        <v>200</v>
      </c>
      <c r="AG75" s="42">
        <v>10</v>
      </c>
      <c r="AH75">
        <v>81</v>
      </c>
      <c r="AI75">
        <v>822</v>
      </c>
      <c r="AJ75">
        <v>456</v>
      </c>
      <c r="AK75">
        <v>160</v>
      </c>
      <c r="AL75" t="s">
        <v>22</v>
      </c>
      <c r="AM75">
        <v>60</v>
      </c>
    </row>
    <row r="76" spans="28:39">
      <c r="AB76" t="s">
        <v>650</v>
      </c>
      <c r="AC76" s="1">
        <v>1</v>
      </c>
      <c r="AD76" s="38" t="s">
        <v>337</v>
      </c>
      <c r="AE76" s="39">
        <v>80</v>
      </c>
      <c r="AF76" s="57">
        <v>200</v>
      </c>
      <c r="AG76" s="43">
        <v>20</v>
      </c>
      <c r="AH76">
        <v>81</v>
      </c>
      <c r="AI76">
        <v>822</v>
      </c>
      <c r="AJ76">
        <v>597</v>
      </c>
      <c r="AK76">
        <v>172</v>
      </c>
      <c r="AL76" t="s">
        <v>22</v>
      </c>
      <c r="AM76">
        <v>60</v>
      </c>
    </row>
    <row r="77" spans="28:39">
      <c r="AB77" t="s">
        <v>650</v>
      </c>
      <c r="AC77" s="1">
        <v>1</v>
      </c>
      <c r="AD77" s="38" t="s">
        <v>337</v>
      </c>
      <c r="AE77" s="39">
        <v>80</v>
      </c>
      <c r="AF77" s="57">
        <v>200</v>
      </c>
      <c r="AG77" s="44">
        <v>30</v>
      </c>
      <c r="AH77">
        <v>81</v>
      </c>
      <c r="AI77">
        <v>822</v>
      </c>
      <c r="AJ77">
        <v>739</v>
      </c>
      <c r="AK77">
        <v>249</v>
      </c>
      <c r="AL77" t="s">
        <v>22</v>
      </c>
      <c r="AM77">
        <v>60</v>
      </c>
    </row>
    <row r="78" spans="28:39">
      <c r="AB78" t="s">
        <v>650</v>
      </c>
      <c r="AC78" s="1">
        <v>1</v>
      </c>
      <c r="AD78" s="38" t="s">
        <v>337</v>
      </c>
      <c r="AE78" s="39">
        <v>80</v>
      </c>
      <c r="AF78" s="57">
        <v>200</v>
      </c>
      <c r="AG78" s="45">
        <v>40</v>
      </c>
      <c r="AH78">
        <v>76</v>
      </c>
      <c r="AI78">
        <v>769</v>
      </c>
      <c r="AJ78">
        <v>825</v>
      </c>
      <c r="AK78">
        <v>303</v>
      </c>
      <c r="AL78" t="s">
        <v>22</v>
      </c>
      <c r="AM78">
        <v>60</v>
      </c>
    </row>
    <row r="79" spans="28:39">
      <c r="AB79" t="s">
        <v>650</v>
      </c>
      <c r="AC79" s="1">
        <v>1</v>
      </c>
      <c r="AD79" s="38" t="s">
        <v>337</v>
      </c>
      <c r="AE79" s="39">
        <v>80</v>
      </c>
      <c r="AF79" s="57">
        <v>200</v>
      </c>
      <c r="AG79" s="46">
        <v>50</v>
      </c>
      <c r="AH79">
        <v>68</v>
      </c>
      <c r="AI79">
        <v>692</v>
      </c>
      <c r="AJ79">
        <v>861</v>
      </c>
      <c r="AK79">
        <v>337</v>
      </c>
      <c r="AL79" t="s">
        <v>22</v>
      </c>
      <c r="AM79">
        <v>60</v>
      </c>
    </row>
    <row r="80" spans="28:39">
      <c r="AB80" t="s">
        <v>650</v>
      </c>
      <c r="AC80" s="1">
        <v>1</v>
      </c>
      <c r="AD80" s="38" t="s">
        <v>337</v>
      </c>
      <c r="AE80" s="39">
        <v>80</v>
      </c>
      <c r="AF80" s="57">
        <v>200</v>
      </c>
      <c r="AG80" s="47">
        <v>60</v>
      </c>
      <c r="AH80">
        <v>63</v>
      </c>
      <c r="AI80">
        <v>635</v>
      </c>
      <c r="AJ80">
        <v>917</v>
      </c>
      <c r="AK80">
        <v>368</v>
      </c>
      <c r="AL80" t="s">
        <v>22</v>
      </c>
      <c r="AM80">
        <v>60</v>
      </c>
    </row>
    <row r="81" spans="28:39">
      <c r="AB81" t="s">
        <v>650</v>
      </c>
      <c r="AC81" s="1">
        <v>1</v>
      </c>
      <c r="AD81" s="38" t="s">
        <v>337</v>
      </c>
      <c r="AE81" s="39">
        <v>80</v>
      </c>
      <c r="AF81" s="57">
        <v>200</v>
      </c>
      <c r="AG81" s="48">
        <v>70</v>
      </c>
      <c r="AH81">
        <v>58</v>
      </c>
      <c r="AI81">
        <v>590</v>
      </c>
      <c r="AJ81">
        <v>987</v>
      </c>
      <c r="AK81">
        <v>396</v>
      </c>
      <c r="AL81" t="s">
        <v>22</v>
      </c>
      <c r="AM81">
        <v>60</v>
      </c>
    </row>
    <row r="82" spans="28:39">
      <c r="AB82" t="s">
        <v>650</v>
      </c>
      <c r="AC82" s="1">
        <v>1</v>
      </c>
      <c r="AD82" s="38" t="s">
        <v>427</v>
      </c>
      <c r="AE82" s="39">
        <v>80</v>
      </c>
      <c r="AF82" s="40">
        <v>110</v>
      </c>
      <c r="AG82" s="41">
        <v>0</v>
      </c>
      <c r="AH82">
        <v>110</v>
      </c>
      <c r="AI82">
        <v>447</v>
      </c>
      <c r="AJ82">
        <v>272</v>
      </c>
      <c r="AK82">
        <v>99</v>
      </c>
      <c r="AL82" t="s">
        <v>22</v>
      </c>
      <c r="AM82">
        <v>60</v>
      </c>
    </row>
    <row r="83" spans="28:39">
      <c r="AB83" t="s">
        <v>650</v>
      </c>
      <c r="AC83" s="1">
        <v>1</v>
      </c>
      <c r="AD83" s="38" t="s">
        <v>427</v>
      </c>
      <c r="AE83" s="39">
        <v>80</v>
      </c>
      <c r="AF83" s="40">
        <v>110</v>
      </c>
      <c r="AG83" s="42">
        <v>10</v>
      </c>
      <c r="AH83">
        <v>110</v>
      </c>
      <c r="AI83">
        <v>447</v>
      </c>
      <c r="AJ83">
        <v>415</v>
      </c>
      <c r="AK83">
        <v>132</v>
      </c>
      <c r="AL83" t="s">
        <v>22</v>
      </c>
      <c r="AM83">
        <v>60</v>
      </c>
    </row>
    <row r="84" spans="28:39">
      <c r="AB84" t="s">
        <v>650</v>
      </c>
      <c r="AC84" s="1">
        <v>1</v>
      </c>
      <c r="AD84" s="38" t="s">
        <v>427</v>
      </c>
      <c r="AE84" s="39">
        <v>80</v>
      </c>
      <c r="AF84" s="40">
        <v>110</v>
      </c>
      <c r="AG84" s="43">
        <v>20</v>
      </c>
      <c r="AH84">
        <v>99</v>
      </c>
      <c r="AI84">
        <v>404</v>
      </c>
      <c r="AJ84">
        <v>549</v>
      </c>
      <c r="AK84">
        <v>211</v>
      </c>
      <c r="AL84" t="s">
        <v>22</v>
      </c>
      <c r="AM84">
        <v>60</v>
      </c>
    </row>
    <row r="85" spans="28:39">
      <c r="AB85" t="s">
        <v>650</v>
      </c>
      <c r="AC85" s="1">
        <v>1</v>
      </c>
      <c r="AD85" s="38" t="s">
        <v>427</v>
      </c>
      <c r="AE85" s="39">
        <v>80</v>
      </c>
      <c r="AF85" s="40">
        <v>110</v>
      </c>
      <c r="AG85" s="44">
        <v>30</v>
      </c>
      <c r="AH85">
        <v>87</v>
      </c>
      <c r="AI85">
        <v>353</v>
      </c>
      <c r="AJ85">
        <v>663</v>
      </c>
      <c r="AK85">
        <v>265</v>
      </c>
      <c r="AL85" t="s">
        <v>22</v>
      </c>
      <c r="AM85">
        <v>60</v>
      </c>
    </row>
    <row r="86" spans="28:39">
      <c r="AB86" t="s">
        <v>650</v>
      </c>
      <c r="AC86" s="1">
        <v>1</v>
      </c>
      <c r="AD86" s="38" t="s">
        <v>427</v>
      </c>
      <c r="AE86" s="39">
        <v>80</v>
      </c>
      <c r="AF86" s="40">
        <v>110</v>
      </c>
      <c r="AG86" s="45">
        <v>40</v>
      </c>
      <c r="AH86">
        <v>76</v>
      </c>
      <c r="AI86">
        <v>308</v>
      </c>
      <c r="AJ86">
        <v>757</v>
      </c>
      <c r="AK86">
        <v>303</v>
      </c>
      <c r="AL86" t="s">
        <v>22</v>
      </c>
      <c r="AM86">
        <v>60</v>
      </c>
    </row>
    <row r="87" spans="28:39">
      <c r="AB87" t="s">
        <v>650</v>
      </c>
      <c r="AC87" s="1">
        <v>1</v>
      </c>
      <c r="AD87" s="38" t="s">
        <v>427</v>
      </c>
      <c r="AE87" s="39">
        <v>80</v>
      </c>
      <c r="AF87" s="40">
        <v>110</v>
      </c>
      <c r="AG87" s="46">
        <v>50</v>
      </c>
      <c r="AH87">
        <v>68</v>
      </c>
      <c r="AI87">
        <v>278</v>
      </c>
      <c r="AJ87">
        <v>841</v>
      </c>
      <c r="AK87">
        <v>337</v>
      </c>
      <c r="AL87" t="s">
        <v>22</v>
      </c>
      <c r="AM87">
        <v>60</v>
      </c>
    </row>
    <row r="88" spans="28:39">
      <c r="AB88" t="s">
        <v>650</v>
      </c>
      <c r="AC88" s="1">
        <v>1</v>
      </c>
      <c r="AD88" s="38" t="s">
        <v>427</v>
      </c>
      <c r="AE88" s="39">
        <v>80</v>
      </c>
      <c r="AF88" s="40">
        <v>110</v>
      </c>
      <c r="AG88" s="47">
        <v>60</v>
      </c>
      <c r="AH88">
        <v>64</v>
      </c>
      <c r="AI88">
        <v>255</v>
      </c>
      <c r="AJ88">
        <v>917</v>
      </c>
      <c r="AK88">
        <v>368</v>
      </c>
      <c r="AL88" t="s">
        <v>22</v>
      </c>
      <c r="AM88">
        <v>60</v>
      </c>
    </row>
    <row r="89" spans="28:39">
      <c r="AB89" t="s">
        <v>650</v>
      </c>
      <c r="AC89" s="1">
        <v>1</v>
      </c>
      <c r="AD89" s="38" t="s">
        <v>427</v>
      </c>
      <c r="AE89" s="39">
        <v>80</v>
      </c>
      <c r="AF89" s="40">
        <v>110</v>
      </c>
      <c r="AG89" s="48">
        <v>70</v>
      </c>
      <c r="AH89">
        <v>58</v>
      </c>
      <c r="AI89">
        <v>237</v>
      </c>
      <c r="AJ89">
        <v>987</v>
      </c>
      <c r="AK89">
        <v>396</v>
      </c>
      <c r="AL89" t="s">
        <v>22</v>
      </c>
      <c r="AM89">
        <v>60</v>
      </c>
    </row>
    <row r="90" spans="28:39">
      <c r="AB90" t="s">
        <v>650</v>
      </c>
      <c r="AC90" s="1">
        <v>1</v>
      </c>
      <c r="AD90" s="38" t="s">
        <v>427</v>
      </c>
      <c r="AE90" s="39">
        <v>80</v>
      </c>
      <c r="AF90" s="49">
        <v>115</v>
      </c>
      <c r="AG90" s="41">
        <v>0</v>
      </c>
      <c r="AH90">
        <v>107</v>
      </c>
      <c r="AI90">
        <v>478</v>
      </c>
      <c r="AJ90">
        <v>282</v>
      </c>
      <c r="AK90">
        <v>103</v>
      </c>
      <c r="AL90" t="s">
        <v>22</v>
      </c>
      <c r="AM90">
        <v>60</v>
      </c>
    </row>
    <row r="91" spans="28:39">
      <c r="AB91" t="s">
        <v>650</v>
      </c>
      <c r="AC91" s="1">
        <v>1</v>
      </c>
      <c r="AD91" s="38" t="s">
        <v>427</v>
      </c>
      <c r="AE91" s="39">
        <v>80</v>
      </c>
      <c r="AF91" s="49">
        <v>115</v>
      </c>
      <c r="AG91" s="42">
        <v>10</v>
      </c>
      <c r="AH91">
        <v>107</v>
      </c>
      <c r="AI91">
        <v>478</v>
      </c>
      <c r="AJ91">
        <v>414</v>
      </c>
      <c r="AK91">
        <v>128</v>
      </c>
      <c r="AL91" t="s">
        <v>22</v>
      </c>
      <c r="AM91">
        <v>60</v>
      </c>
    </row>
    <row r="92" spans="28:39">
      <c r="AB92" t="s">
        <v>650</v>
      </c>
      <c r="AC92" s="1">
        <v>1</v>
      </c>
      <c r="AD92" s="38" t="s">
        <v>427</v>
      </c>
      <c r="AE92" s="39">
        <v>80</v>
      </c>
      <c r="AF92" s="49">
        <v>115</v>
      </c>
      <c r="AG92" s="43">
        <v>20</v>
      </c>
      <c r="AH92">
        <v>99</v>
      </c>
      <c r="AI92">
        <v>442</v>
      </c>
      <c r="AJ92">
        <v>556</v>
      </c>
      <c r="AK92">
        <v>210</v>
      </c>
      <c r="AL92" t="s">
        <v>22</v>
      </c>
      <c r="AM92">
        <v>60</v>
      </c>
    </row>
    <row r="93" spans="28:39">
      <c r="AB93" t="s">
        <v>650</v>
      </c>
      <c r="AC93" s="1">
        <v>1</v>
      </c>
      <c r="AD93" s="38" t="s">
        <v>427</v>
      </c>
      <c r="AE93" s="39">
        <v>80</v>
      </c>
      <c r="AF93" s="49">
        <v>115</v>
      </c>
      <c r="AG93" s="44">
        <v>30</v>
      </c>
      <c r="AH93">
        <v>87</v>
      </c>
      <c r="AI93">
        <v>389</v>
      </c>
      <c r="AJ93">
        <v>663</v>
      </c>
      <c r="AK93">
        <v>265</v>
      </c>
      <c r="AL93" t="s">
        <v>22</v>
      </c>
      <c r="AM93">
        <v>60</v>
      </c>
    </row>
    <row r="94" spans="28:39">
      <c r="AB94" t="s">
        <v>650</v>
      </c>
      <c r="AC94" s="1">
        <v>1</v>
      </c>
      <c r="AD94" s="38" t="s">
        <v>427</v>
      </c>
      <c r="AE94" s="39">
        <v>80</v>
      </c>
      <c r="AF94" s="49">
        <v>115</v>
      </c>
      <c r="AG94" s="45">
        <v>40</v>
      </c>
      <c r="AH94">
        <v>76</v>
      </c>
      <c r="AI94">
        <v>340</v>
      </c>
      <c r="AJ94">
        <v>757</v>
      </c>
      <c r="AK94">
        <v>303</v>
      </c>
      <c r="AL94" t="s">
        <v>22</v>
      </c>
      <c r="AM94">
        <v>60</v>
      </c>
    </row>
    <row r="95" spans="28:39">
      <c r="AB95" t="s">
        <v>650</v>
      </c>
      <c r="AC95" s="1">
        <v>1</v>
      </c>
      <c r="AD95" s="38" t="s">
        <v>427</v>
      </c>
      <c r="AE95" s="39">
        <v>80</v>
      </c>
      <c r="AF95" s="49">
        <v>115</v>
      </c>
      <c r="AG95" s="46">
        <v>50</v>
      </c>
      <c r="AH95">
        <v>68</v>
      </c>
      <c r="AI95">
        <v>306</v>
      </c>
      <c r="AJ95">
        <v>841</v>
      </c>
      <c r="AK95">
        <v>337</v>
      </c>
      <c r="AL95" t="s">
        <v>22</v>
      </c>
      <c r="AM95">
        <v>60</v>
      </c>
    </row>
    <row r="96" spans="28:39">
      <c r="AB96" t="s">
        <v>650</v>
      </c>
      <c r="AC96" s="1">
        <v>1</v>
      </c>
      <c r="AD96" s="38" t="s">
        <v>427</v>
      </c>
      <c r="AE96" s="39">
        <v>80</v>
      </c>
      <c r="AF96" s="49">
        <v>115</v>
      </c>
      <c r="AG96" s="47">
        <v>60</v>
      </c>
      <c r="AH96">
        <v>64</v>
      </c>
      <c r="AI96">
        <v>281</v>
      </c>
      <c r="AJ96">
        <v>917</v>
      </c>
      <c r="AK96">
        <v>368</v>
      </c>
      <c r="AL96" t="s">
        <v>22</v>
      </c>
      <c r="AM96">
        <v>60</v>
      </c>
    </row>
    <row r="97" spans="28:39">
      <c r="AB97" t="s">
        <v>650</v>
      </c>
      <c r="AC97" s="1">
        <v>1</v>
      </c>
      <c r="AD97" s="38" t="s">
        <v>427</v>
      </c>
      <c r="AE97" s="39">
        <v>80</v>
      </c>
      <c r="AF97" s="49">
        <v>115</v>
      </c>
      <c r="AG97" s="48">
        <v>70</v>
      </c>
      <c r="AH97">
        <v>58</v>
      </c>
      <c r="AI97">
        <v>260</v>
      </c>
      <c r="AJ97">
        <v>987</v>
      </c>
      <c r="AK97">
        <v>396</v>
      </c>
      <c r="AL97" t="s">
        <v>22</v>
      </c>
      <c r="AM97">
        <v>60</v>
      </c>
    </row>
    <row r="98" spans="28:39">
      <c r="AB98" t="s">
        <v>650</v>
      </c>
      <c r="AC98" s="1">
        <v>1</v>
      </c>
      <c r="AD98" s="38" t="s">
        <v>427</v>
      </c>
      <c r="AE98" s="39">
        <v>80</v>
      </c>
      <c r="AF98" s="50">
        <v>120</v>
      </c>
      <c r="AG98" s="41">
        <v>0</v>
      </c>
      <c r="AH98">
        <v>103</v>
      </c>
      <c r="AI98">
        <v>507</v>
      </c>
      <c r="AJ98">
        <v>290</v>
      </c>
      <c r="AK98">
        <v>108</v>
      </c>
      <c r="AL98" t="s">
        <v>22</v>
      </c>
      <c r="AM98">
        <v>60</v>
      </c>
    </row>
    <row r="99" spans="28:39">
      <c r="AB99" t="s">
        <v>650</v>
      </c>
      <c r="AC99" s="1">
        <v>1</v>
      </c>
      <c r="AD99" s="38" t="s">
        <v>427</v>
      </c>
      <c r="AE99" s="39">
        <v>80</v>
      </c>
      <c r="AF99" s="50">
        <v>120</v>
      </c>
      <c r="AG99" s="42">
        <v>10</v>
      </c>
      <c r="AH99">
        <v>103</v>
      </c>
      <c r="AI99">
        <v>507</v>
      </c>
      <c r="AJ99">
        <v>415</v>
      </c>
      <c r="AK99">
        <v>124</v>
      </c>
      <c r="AL99" t="s">
        <v>22</v>
      </c>
      <c r="AM99">
        <v>60</v>
      </c>
    </row>
    <row r="100" spans="28:39">
      <c r="AB100" t="s">
        <v>650</v>
      </c>
      <c r="AC100" s="1">
        <v>1</v>
      </c>
      <c r="AD100" s="38" t="s">
        <v>427</v>
      </c>
      <c r="AE100" s="39">
        <v>80</v>
      </c>
      <c r="AF100" s="50">
        <v>120</v>
      </c>
      <c r="AG100" s="43">
        <v>20</v>
      </c>
      <c r="AH100">
        <v>98</v>
      </c>
      <c r="AI100">
        <v>480</v>
      </c>
      <c r="AJ100">
        <v>564</v>
      </c>
      <c r="AK100">
        <v>209</v>
      </c>
      <c r="AL100" t="s">
        <v>22</v>
      </c>
      <c r="AM100">
        <v>60</v>
      </c>
    </row>
    <row r="101" spans="28:39">
      <c r="AB101" t="s">
        <v>650</v>
      </c>
      <c r="AC101" s="1">
        <v>1</v>
      </c>
      <c r="AD101" s="38" t="s">
        <v>427</v>
      </c>
      <c r="AE101" s="39">
        <v>80</v>
      </c>
      <c r="AF101" s="50">
        <v>120</v>
      </c>
      <c r="AG101" s="44">
        <v>30</v>
      </c>
      <c r="AH101">
        <v>87</v>
      </c>
      <c r="AI101">
        <v>425</v>
      </c>
      <c r="AJ101">
        <v>663</v>
      </c>
      <c r="AK101">
        <v>265</v>
      </c>
      <c r="AL101" t="s">
        <v>22</v>
      </c>
      <c r="AM101">
        <v>60</v>
      </c>
    </row>
    <row r="102" spans="28:39">
      <c r="AB102" t="s">
        <v>650</v>
      </c>
      <c r="AC102" s="1">
        <v>1</v>
      </c>
      <c r="AD102" s="38" t="s">
        <v>427</v>
      </c>
      <c r="AE102" s="39">
        <v>80</v>
      </c>
      <c r="AF102" s="50">
        <v>120</v>
      </c>
      <c r="AG102" s="45">
        <v>40</v>
      </c>
      <c r="AH102">
        <v>76</v>
      </c>
      <c r="AI102">
        <v>372</v>
      </c>
      <c r="AJ102">
        <v>757</v>
      </c>
      <c r="AK102">
        <v>303</v>
      </c>
      <c r="AL102" t="s">
        <v>22</v>
      </c>
      <c r="AM102">
        <v>60</v>
      </c>
    </row>
    <row r="103" spans="28:39">
      <c r="AB103" t="s">
        <v>650</v>
      </c>
      <c r="AC103" s="1">
        <v>1</v>
      </c>
      <c r="AD103" s="38" t="s">
        <v>427</v>
      </c>
      <c r="AE103" s="39">
        <v>80</v>
      </c>
      <c r="AF103" s="50">
        <v>120</v>
      </c>
      <c r="AG103" s="46">
        <v>50</v>
      </c>
      <c r="AH103">
        <v>68</v>
      </c>
      <c r="AI103">
        <v>335</v>
      </c>
      <c r="AJ103">
        <v>841</v>
      </c>
      <c r="AK103">
        <v>337</v>
      </c>
      <c r="AL103" t="s">
        <v>22</v>
      </c>
      <c r="AM103">
        <v>60</v>
      </c>
    </row>
    <row r="104" spans="28:39">
      <c r="AB104" t="s">
        <v>650</v>
      </c>
      <c r="AC104" s="1">
        <v>1</v>
      </c>
      <c r="AD104" s="38" t="s">
        <v>427</v>
      </c>
      <c r="AE104" s="39">
        <v>80</v>
      </c>
      <c r="AF104" s="50">
        <v>120</v>
      </c>
      <c r="AG104" s="47">
        <v>60</v>
      </c>
      <c r="AH104">
        <v>64</v>
      </c>
      <c r="AI104">
        <v>308</v>
      </c>
      <c r="AJ104">
        <v>917</v>
      </c>
      <c r="AK104">
        <v>368</v>
      </c>
      <c r="AL104" t="s">
        <v>22</v>
      </c>
      <c r="AM104">
        <v>60</v>
      </c>
    </row>
    <row r="105" spans="28:39">
      <c r="AB105" t="s">
        <v>650</v>
      </c>
      <c r="AC105" s="1">
        <v>1</v>
      </c>
      <c r="AD105" s="38" t="s">
        <v>427</v>
      </c>
      <c r="AE105" s="39">
        <v>80</v>
      </c>
      <c r="AF105" s="50">
        <v>120</v>
      </c>
      <c r="AG105" s="48">
        <v>70</v>
      </c>
      <c r="AH105">
        <v>58</v>
      </c>
      <c r="AI105">
        <v>285</v>
      </c>
      <c r="AJ105">
        <v>987</v>
      </c>
      <c r="AK105">
        <v>396</v>
      </c>
      <c r="AL105" t="s">
        <v>22</v>
      </c>
      <c r="AM105">
        <v>60</v>
      </c>
    </row>
    <row r="106" spans="28:39">
      <c r="AB106" t="s">
        <v>650</v>
      </c>
      <c r="AC106" s="1">
        <v>1</v>
      </c>
      <c r="AD106" s="38" t="s">
        <v>427</v>
      </c>
      <c r="AE106" s="39">
        <v>80</v>
      </c>
      <c r="AF106" s="51">
        <v>130</v>
      </c>
      <c r="AG106" s="41">
        <v>0</v>
      </c>
      <c r="AH106">
        <v>98</v>
      </c>
      <c r="AI106">
        <v>569</v>
      </c>
      <c r="AJ106">
        <v>311</v>
      </c>
      <c r="AK106">
        <v>115</v>
      </c>
      <c r="AL106" t="s">
        <v>22</v>
      </c>
      <c r="AM106">
        <v>60</v>
      </c>
    </row>
    <row r="107" spans="28:39">
      <c r="AB107" t="s">
        <v>650</v>
      </c>
      <c r="AC107" s="1">
        <v>1</v>
      </c>
      <c r="AD107" s="38" t="s">
        <v>427</v>
      </c>
      <c r="AE107" s="39">
        <v>80</v>
      </c>
      <c r="AF107" s="51">
        <v>130</v>
      </c>
      <c r="AG107" s="42">
        <v>10</v>
      </c>
      <c r="AH107">
        <v>98</v>
      </c>
      <c r="AI107">
        <v>569</v>
      </c>
      <c r="AJ107">
        <v>420</v>
      </c>
      <c r="AK107">
        <v>117</v>
      </c>
      <c r="AL107" t="s">
        <v>22</v>
      </c>
      <c r="AM107">
        <v>60</v>
      </c>
    </row>
    <row r="108" spans="28:39">
      <c r="AB108" t="s">
        <v>650</v>
      </c>
      <c r="AC108" s="1">
        <v>1</v>
      </c>
      <c r="AD108" s="38" t="s">
        <v>427</v>
      </c>
      <c r="AE108" s="39">
        <v>80</v>
      </c>
      <c r="AF108" s="51">
        <v>130</v>
      </c>
      <c r="AG108" s="43">
        <v>20</v>
      </c>
      <c r="AH108">
        <v>96</v>
      </c>
      <c r="AI108">
        <v>561</v>
      </c>
      <c r="AJ108">
        <v>583</v>
      </c>
      <c r="AK108">
        <v>206</v>
      </c>
      <c r="AL108" t="s">
        <v>22</v>
      </c>
      <c r="AM108">
        <v>60</v>
      </c>
    </row>
    <row r="109" spans="28:39">
      <c r="AB109" t="s">
        <v>650</v>
      </c>
      <c r="AC109" s="1">
        <v>1</v>
      </c>
      <c r="AD109" s="38" t="s">
        <v>427</v>
      </c>
      <c r="AE109" s="39">
        <v>80</v>
      </c>
      <c r="AF109" s="51">
        <v>130</v>
      </c>
      <c r="AG109" s="44">
        <v>30</v>
      </c>
      <c r="AH109">
        <v>87</v>
      </c>
      <c r="AI109">
        <v>505</v>
      </c>
      <c r="AJ109">
        <v>677</v>
      </c>
      <c r="AK109">
        <v>265</v>
      </c>
      <c r="AL109" t="s">
        <v>22</v>
      </c>
      <c r="AM109">
        <v>60</v>
      </c>
    </row>
    <row r="110" spans="28:39">
      <c r="AB110" t="s">
        <v>650</v>
      </c>
      <c r="AC110" s="1">
        <v>1</v>
      </c>
      <c r="AD110" s="38" t="s">
        <v>427</v>
      </c>
      <c r="AE110" s="39">
        <v>80</v>
      </c>
      <c r="AF110" s="51">
        <v>130</v>
      </c>
      <c r="AG110" s="45">
        <v>40</v>
      </c>
      <c r="AH110">
        <v>76</v>
      </c>
      <c r="AI110">
        <v>442</v>
      </c>
      <c r="AJ110">
        <v>757</v>
      </c>
      <c r="AK110">
        <v>303</v>
      </c>
      <c r="AL110" t="s">
        <v>22</v>
      </c>
      <c r="AM110">
        <v>60</v>
      </c>
    </row>
    <row r="111" spans="28:39">
      <c r="AB111" t="s">
        <v>650</v>
      </c>
      <c r="AC111" s="1">
        <v>1</v>
      </c>
      <c r="AD111" s="38" t="s">
        <v>427</v>
      </c>
      <c r="AE111" s="39">
        <v>80</v>
      </c>
      <c r="AF111" s="51">
        <v>130</v>
      </c>
      <c r="AG111" s="46">
        <v>50</v>
      </c>
      <c r="AH111">
        <v>68</v>
      </c>
      <c r="AI111">
        <v>399</v>
      </c>
      <c r="AJ111">
        <v>841</v>
      </c>
      <c r="AK111">
        <v>337</v>
      </c>
      <c r="AL111" t="s">
        <v>22</v>
      </c>
      <c r="AM111">
        <v>60</v>
      </c>
    </row>
    <row r="112" spans="28:39">
      <c r="AB112" t="s">
        <v>650</v>
      </c>
      <c r="AC112" s="1">
        <v>1</v>
      </c>
      <c r="AD112" s="38" t="s">
        <v>427</v>
      </c>
      <c r="AE112" s="39">
        <v>80</v>
      </c>
      <c r="AF112" s="51">
        <v>130</v>
      </c>
      <c r="AG112" s="47">
        <v>60</v>
      </c>
      <c r="AH112">
        <v>64</v>
      </c>
      <c r="AI112">
        <v>365</v>
      </c>
      <c r="AJ112">
        <v>917</v>
      </c>
      <c r="AK112">
        <v>368</v>
      </c>
      <c r="AL112" t="s">
        <v>22</v>
      </c>
      <c r="AM112">
        <v>60</v>
      </c>
    </row>
    <row r="113" spans="28:39">
      <c r="AB113" t="s">
        <v>650</v>
      </c>
      <c r="AC113" s="1">
        <v>1</v>
      </c>
      <c r="AD113" s="38" t="s">
        <v>427</v>
      </c>
      <c r="AE113" s="39">
        <v>80</v>
      </c>
      <c r="AF113" s="51">
        <v>130</v>
      </c>
      <c r="AG113" s="48">
        <v>70</v>
      </c>
      <c r="AH113">
        <v>58</v>
      </c>
      <c r="AI113">
        <v>339</v>
      </c>
      <c r="AJ113">
        <v>987</v>
      </c>
      <c r="AK113">
        <v>396</v>
      </c>
      <c r="AL113" t="s">
        <v>22</v>
      </c>
      <c r="AM113">
        <v>60</v>
      </c>
    </row>
    <row r="114" spans="28:39">
      <c r="AB114" t="s">
        <v>650</v>
      </c>
      <c r="AC114" s="1">
        <v>1</v>
      </c>
      <c r="AD114" s="38" t="s">
        <v>427</v>
      </c>
      <c r="AE114" s="39">
        <v>80</v>
      </c>
      <c r="AF114" s="52">
        <v>140</v>
      </c>
      <c r="AG114" s="41">
        <v>0</v>
      </c>
      <c r="AH114">
        <v>93</v>
      </c>
      <c r="AI114">
        <v>633</v>
      </c>
      <c r="AJ114">
        <v>331</v>
      </c>
      <c r="AK114">
        <v>125</v>
      </c>
      <c r="AL114" t="s">
        <v>22</v>
      </c>
      <c r="AM114">
        <v>60</v>
      </c>
    </row>
    <row r="115" spans="28:39">
      <c r="AB115" t="s">
        <v>650</v>
      </c>
      <c r="AC115" s="1">
        <v>1</v>
      </c>
      <c r="AD115" s="38" t="s">
        <v>427</v>
      </c>
      <c r="AE115" s="39">
        <v>80</v>
      </c>
      <c r="AF115" s="52">
        <v>140</v>
      </c>
      <c r="AG115" s="42">
        <v>10</v>
      </c>
      <c r="AH115">
        <v>93</v>
      </c>
      <c r="AI115">
        <v>633</v>
      </c>
      <c r="AJ115">
        <v>425</v>
      </c>
      <c r="AK115">
        <v>125</v>
      </c>
      <c r="AL115" t="s">
        <v>22</v>
      </c>
      <c r="AM115">
        <v>60</v>
      </c>
    </row>
    <row r="116" spans="28:39">
      <c r="AB116" t="s">
        <v>650</v>
      </c>
      <c r="AC116" s="1">
        <v>1</v>
      </c>
      <c r="AD116" s="38" t="s">
        <v>427</v>
      </c>
      <c r="AE116" s="39">
        <v>80</v>
      </c>
      <c r="AF116" s="52">
        <v>140</v>
      </c>
      <c r="AG116" s="43">
        <v>20</v>
      </c>
      <c r="AH116">
        <v>93</v>
      </c>
      <c r="AI116">
        <v>633</v>
      </c>
      <c r="AJ116">
        <v>587</v>
      </c>
      <c r="AK116">
        <v>198</v>
      </c>
      <c r="AL116" t="s">
        <v>22</v>
      </c>
      <c r="AM116">
        <v>60</v>
      </c>
    </row>
    <row r="117" spans="28:39">
      <c r="AB117" t="s">
        <v>650</v>
      </c>
      <c r="AC117" s="1">
        <v>1</v>
      </c>
      <c r="AD117" s="38" t="s">
        <v>427</v>
      </c>
      <c r="AE117" s="39">
        <v>80</v>
      </c>
      <c r="AF117" s="52">
        <v>140</v>
      </c>
      <c r="AG117" s="44">
        <v>30</v>
      </c>
      <c r="AH117">
        <v>87</v>
      </c>
      <c r="AI117">
        <v>592</v>
      </c>
      <c r="AJ117">
        <v>702</v>
      </c>
      <c r="AK117">
        <v>265</v>
      </c>
      <c r="AL117" t="s">
        <v>22</v>
      </c>
      <c r="AM117">
        <v>60</v>
      </c>
    </row>
    <row r="118" spans="28:39">
      <c r="AB118" t="s">
        <v>650</v>
      </c>
      <c r="AC118" s="1">
        <v>1</v>
      </c>
      <c r="AD118" s="38" t="s">
        <v>427</v>
      </c>
      <c r="AE118" s="39">
        <v>80</v>
      </c>
      <c r="AF118" s="52">
        <v>140</v>
      </c>
      <c r="AG118" s="45">
        <v>40</v>
      </c>
      <c r="AH118">
        <v>76</v>
      </c>
      <c r="AI118">
        <v>519</v>
      </c>
      <c r="AJ118">
        <v>757</v>
      </c>
      <c r="AK118">
        <v>303</v>
      </c>
      <c r="AL118" t="s">
        <v>22</v>
      </c>
      <c r="AM118">
        <v>60</v>
      </c>
    </row>
    <row r="119" spans="28:39">
      <c r="AB119" t="s">
        <v>650</v>
      </c>
      <c r="AC119" s="1">
        <v>1</v>
      </c>
      <c r="AD119" s="38" t="s">
        <v>427</v>
      </c>
      <c r="AE119" s="39">
        <v>80</v>
      </c>
      <c r="AF119" s="52">
        <v>140</v>
      </c>
      <c r="AG119" s="46">
        <v>50</v>
      </c>
      <c r="AH119">
        <v>68</v>
      </c>
      <c r="AI119">
        <v>467</v>
      </c>
      <c r="AJ119">
        <v>841</v>
      </c>
      <c r="AK119">
        <v>337</v>
      </c>
      <c r="AL119" t="s">
        <v>22</v>
      </c>
      <c r="AM119">
        <v>60</v>
      </c>
    </row>
    <row r="120" spans="28:39">
      <c r="AB120" t="s">
        <v>650</v>
      </c>
      <c r="AC120" s="1">
        <v>1</v>
      </c>
      <c r="AD120" s="38" t="s">
        <v>427</v>
      </c>
      <c r="AE120" s="39">
        <v>80</v>
      </c>
      <c r="AF120" s="52">
        <v>140</v>
      </c>
      <c r="AG120" s="47">
        <v>60</v>
      </c>
      <c r="AH120">
        <v>64</v>
      </c>
      <c r="AI120">
        <v>428</v>
      </c>
      <c r="AJ120">
        <v>917</v>
      </c>
      <c r="AK120">
        <v>368</v>
      </c>
      <c r="AL120" t="s">
        <v>22</v>
      </c>
      <c r="AM120">
        <v>60</v>
      </c>
    </row>
    <row r="121" spans="28:39">
      <c r="AB121" t="s">
        <v>650</v>
      </c>
      <c r="AC121" s="1">
        <v>1</v>
      </c>
      <c r="AD121" s="38" t="s">
        <v>427</v>
      </c>
      <c r="AE121" s="39">
        <v>80</v>
      </c>
      <c r="AF121" s="52">
        <v>140</v>
      </c>
      <c r="AG121" s="48">
        <v>70</v>
      </c>
      <c r="AH121">
        <v>58</v>
      </c>
      <c r="AI121">
        <v>398</v>
      </c>
      <c r="AJ121">
        <v>987</v>
      </c>
      <c r="AK121">
        <v>396</v>
      </c>
      <c r="AL121" t="s">
        <v>22</v>
      </c>
      <c r="AM121">
        <v>60</v>
      </c>
    </row>
    <row r="122" spans="28:39">
      <c r="AB122" t="s">
        <v>650</v>
      </c>
      <c r="AC122" s="1">
        <v>1</v>
      </c>
      <c r="AD122" s="38" t="s">
        <v>427</v>
      </c>
      <c r="AE122" s="39">
        <v>80</v>
      </c>
      <c r="AF122" s="53">
        <v>150</v>
      </c>
      <c r="AG122" s="41">
        <v>0</v>
      </c>
      <c r="AH122">
        <v>88</v>
      </c>
      <c r="AI122">
        <v>696</v>
      </c>
      <c r="AJ122">
        <v>356</v>
      </c>
      <c r="AK122">
        <v>135</v>
      </c>
      <c r="AL122" t="s">
        <v>22</v>
      </c>
      <c r="AM122">
        <v>60</v>
      </c>
    </row>
    <row r="123" spans="28:39">
      <c r="AB123" t="s">
        <v>650</v>
      </c>
      <c r="AC123" s="1">
        <v>1</v>
      </c>
      <c r="AD123" s="38" t="s">
        <v>427</v>
      </c>
      <c r="AE123" s="39">
        <v>80</v>
      </c>
      <c r="AF123" s="53">
        <v>150</v>
      </c>
      <c r="AG123" s="42">
        <v>10</v>
      </c>
      <c r="AH123">
        <v>88</v>
      </c>
      <c r="AI123">
        <v>696</v>
      </c>
      <c r="AJ123">
        <v>435</v>
      </c>
      <c r="AK123">
        <v>135</v>
      </c>
      <c r="AL123" t="s">
        <v>22</v>
      </c>
      <c r="AM123">
        <v>60</v>
      </c>
    </row>
    <row r="124" spans="28:39">
      <c r="AB124" t="s">
        <v>650</v>
      </c>
      <c r="AC124" s="1">
        <v>1</v>
      </c>
      <c r="AD124" s="38" t="s">
        <v>427</v>
      </c>
      <c r="AE124" s="39">
        <v>80</v>
      </c>
      <c r="AF124" s="53">
        <v>150</v>
      </c>
      <c r="AG124" s="43">
        <v>20</v>
      </c>
      <c r="AH124">
        <v>88</v>
      </c>
      <c r="AI124">
        <v>696</v>
      </c>
      <c r="AJ124">
        <v>589</v>
      </c>
      <c r="AK124">
        <v>187</v>
      </c>
      <c r="AL124" t="s">
        <v>22</v>
      </c>
      <c r="AM124">
        <v>60</v>
      </c>
    </row>
    <row r="125" spans="28:39">
      <c r="AB125" t="s">
        <v>650</v>
      </c>
      <c r="AC125" s="1">
        <v>1</v>
      </c>
      <c r="AD125" s="38" t="s">
        <v>427</v>
      </c>
      <c r="AE125" s="39">
        <v>80</v>
      </c>
      <c r="AF125" s="53">
        <v>150</v>
      </c>
      <c r="AG125" s="44">
        <v>30</v>
      </c>
      <c r="AH125">
        <v>86</v>
      </c>
      <c r="AI125">
        <v>681</v>
      </c>
      <c r="AJ125">
        <v>728</v>
      </c>
      <c r="AK125">
        <v>264</v>
      </c>
      <c r="AL125" t="s">
        <v>22</v>
      </c>
      <c r="AM125">
        <v>60</v>
      </c>
    </row>
    <row r="126" spans="28:39">
      <c r="AB126" t="s">
        <v>650</v>
      </c>
      <c r="AC126" s="1">
        <v>1</v>
      </c>
      <c r="AD126" s="38" t="s">
        <v>427</v>
      </c>
      <c r="AE126" s="39">
        <v>80</v>
      </c>
      <c r="AF126" s="53">
        <v>150</v>
      </c>
      <c r="AG126" s="45">
        <v>40</v>
      </c>
      <c r="AH126">
        <v>76</v>
      </c>
      <c r="AI126">
        <v>600</v>
      </c>
      <c r="AJ126">
        <v>773</v>
      </c>
      <c r="AK126">
        <v>303</v>
      </c>
      <c r="AL126" t="s">
        <v>22</v>
      </c>
      <c r="AM126">
        <v>60</v>
      </c>
    </row>
    <row r="127" spans="28:39">
      <c r="AB127" t="s">
        <v>650</v>
      </c>
      <c r="AC127" s="1">
        <v>1</v>
      </c>
      <c r="AD127" s="38" t="s">
        <v>427</v>
      </c>
      <c r="AE127" s="39">
        <v>80</v>
      </c>
      <c r="AF127" s="53">
        <v>150</v>
      </c>
      <c r="AG127" s="46">
        <v>50</v>
      </c>
      <c r="AH127">
        <v>68</v>
      </c>
      <c r="AI127">
        <v>539</v>
      </c>
      <c r="AJ127">
        <v>841</v>
      </c>
      <c r="AK127">
        <v>337</v>
      </c>
      <c r="AL127" t="s">
        <v>22</v>
      </c>
      <c r="AM127">
        <v>60</v>
      </c>
    </row>
    <row r="128" spans="28:39">
      <c r="AB128" t="s">
        <v>650</v>
      </c>
      <c r="AC128" s="1">
        <v>1</v>
      </c>
      <c r="AD128" s="38" t="s">
        <v>427</v>
      </c>
      <c r="AE128" s="39">
        <v>80</v>
      </c>
      <c r="AF128" s="53">
        <v>150</v>
      </c>
      <c r="AG128" s="47">
        <v>60</v>
      </c>
      <c r="AH128">
        <v>64</v>
      </c>
      <c r="AI128">
        <v>495</v>
      </c>
      <c r="AJ128">
        <v>917</v>
      </c>
      <c r="AK128">
        <v>368</v>
      </c>
      <c r="AL128" t="s">
        <v>22</v>
      </c>
      <c r="AM128">
        <v>60</v>
      </c>
    </row>
    <row r="129" spans="28:39">
      <c r="AB129" t="s">
        <v>650</v>
      </c>
      <c r="AC129" s="1">
        <v>1</v>
      </c>
      <c r="AD129" s="38" t="s">
        <v>427</v>
      </c>
      <c r="AE129" s="39">
        <v>80</v>
      </c>
      <c r="AF129" s="53">
        <v>150</v>
      </c>
      <c r="AG129" s="48">
        <v>70</v>
      </c>
      <c r="AH129">
        <v>58</v>
      </c>
      <c r="AI129">
        <v>459</v>
      </c>
      <c r="AJ129">
        <v>987</v>
      </c>
      <c r="AK129">
        <v>396</v>
      </c>
      <c r="AL129" t="s">
        <v>22</v>
      </c>
      <c r="AM129">
        <v>60</v>
      </c>
    </row>
    <row r="130" spans="28:39">
      <c r="AB130" t="s">
        <v>650</v>
      </c>
      <c r="AC130" s="1">
        <v>1</v>
      </c>
      <c r="AD130" s="38" t="s">
        <v>427</v>
      </c>
      <c r="AE130" s="39">
        <v>80</v>
      </c>
      <c r="AF130" s="54">
        <v>160</v>
      </c>
      <c r="AG130" s="41">
        <v>0</v>
      </c>
      <c r="AH130">
        <v>84</v>
      </c>
      <c r="AI130">
        <v>762</v>
      </c>
      <c r="AJ130">
        <v>378</v>
      </c>
      <c r="AK130">
        <v>148</v>
      </c>
      <c r="AL130" t="s">
        <v>22</v>
      </c>
      <c r="AM130">
        <v>60</v>
      </c>
    </row>
    <row r="131" spans="28:39">
      <c r="AB131" t="s">
        <v>650</v>
      </c>
      <c r="AC131" s="1">
        <v>1</v>
      </c>
      <c r="AD131" s="38" t="s">
        <v>427</v>
      </c>
      <c r="AE131" s="39">
        <v>80</v>
      </c>
      <c r="AF131" s="54">
        <v>160</v>
      </c>
      <c r="AG131" s="42">
        <v>10</v>
      </c>
      <c r="AH131">
        <v>84</v>
      </c>
      <c r="AI131">
        <v>762</v>
      </c>
      <c r="AJ131">
        <v>445</v>
      </c>
      <c r="AK131">
        <v>148</v>
      </c>
      <c r="AL131" t="s">
        <v>22</v>
      </c>
      <c r="AM131">
        <v>60</v>
      </c>
    </row>
    <row r="132" spans="28:39">
      <c r="AB132" t="s">
        <v>650</v>
      </c>
      <c r="AC132" s="1">
        <v>1</v>
      </c>
      <c r="AD132" s="38" t="s">
        <v>427</v>
      </c>
      <c r="AE132" s="39">
        <v>80</v>
      </c>
      <c r="AF132" s="54">
        <v>160</v>
      </c>
      <c r="AG132" s="43">
        <v>20</v>
      </c>
      <c r="AH132">
        <v>84</v>
      </c>
      <c r="AI132">
        <v>762</v>
      </c>
      <c r="AJ132">
        <v>591</v>
      </c>
      <c r="AK132">
        <v>179</v>
      </c>
      <c r="AL132" t="s">
        <v>22</v>
      </c>
      <c r="AM132">
        <v>60</v>
      </c>
    </row>
    <row r="133" spans="28:39">
      <c r="AB133" t="s">
        <v>650</v>
      </c>
      <c r="AC133" s="1">
        <v>1</v>
      </c>
      <c r="AD133" s="38" t="s">
        <v>427</v>
      </c>
      <c r="AE133" s="39">
        <v>80</v>
      </c>
      <c r="AF133" s="54">
        <v>160</v>
      </c>
      <c r="AG133" s="44">
        <v>30</v>
      </c>
      <c r="AH133">
        <v>84</v>
      </c>
      <c r="AI133">
        <v>762</v>
      </c>
      <c r="AJ133">
        <v>739</v>
      </c>
      <c r="AK133">
        <v>257</v>
      </c>
      <c r="AL133" t="s">
        <v>22</v>
      </c>
      <c r="AM133">
        <v>60</v>
      </c>
    </row>
    <row r="134" spans="28:39">
      <c r="AB134" t="s">
        <v>650</v>
      </c>
      <c r="AC134" s="1">
        <v>1</v>
      </c>
      <c r="AD134" s="38" t="s">
        <v>427</v>
      </c>
      <c r="AE134" s="39">
        <v>80</v>
      </c>
      <c r="AF134" s="54">
        <v>160</v>
      </c>
      <c r="AG134" s="45">
        <v>40</v>
      </c>
      <c r="AH134">
        <v>76</v>
      </c>
      <c r="AI134">
        <v>686</v>
      </c>
      <c r="AJ134">
        <v>798</v>
      </c>
      <c r="AK134">
        <v>303</v>
      </c>
      <c r="AL134" t="s">
        <v>22</v>
      </c>
      <c r="AM134">
        <v>60</v>
      </c>
    </row>
    <row r="135" spans="28:39">
      <c r="AB135" t="s">
        <v>650</v>
      </c>
      <c r="AC135" s="1">
        <v>1</v>
      </c>
      <c r="AD135" s="38" t="s">
        <v>427</v>
      </c>
      <c r="AE135" s="39">
        <v>80</v>
      </c>
      <c r="AF135" s="54">
        <v>160</v>
      </c>
      <c r="AG135" s="46">
        <v>50</v>
      </c>
      <c r="AH135">
        <v>68</v>
      </c>
      <c r="AI135">
        <v>618</v>
      </c>
      <c r="AJ135">
        <v>841</v>
      </c>
      <c r="AK135">
        <v>337</v>
      </c>
      <c r="AL135" t="s">
        <v>22</v>
      </c>
      <c r="AM135">
        <v>60</v>
      </c>
    </row>
    <row r="136" spans="28:39">
      <c r="AB136" t="s">
        <v>650</v>
      </c>
      <c r="AC136" s="1">
        <v>1</v>
      </c>
      <c r="AD136" s="38" t="s">
        <v>427</v>
      </c>
      <c r="AE136" s="39">
        <v>80</v>
      </c>
      <c r="AF136" s="54">
        <v>160</v>
      </c>
      <c r="AG136" s="47">
        <v>60</v>
      </c>
      <c r="AH136">
        <v>64</v>
      </c>
      <c r="AI136">
        <v>567</v>
      </c>
      <c r="AJ136">
        <v>917</v>
      </c>
      <c r="AK136">
        <v>368</v>
      </c>
      <c r="AL136" t="s">
        <v>22</v>
      </c>
      <c r="AM136">
        <v>60</v>
      </c>
    </row>
    <row r="137" spans="28:39">
      <c r="AB137" t="s">
        <v>650</v>
      </c>
      <c r="AC137" s="1">
        <v>1</v>
      </c>
      <c r="AD137" s="38" t="s">
        <v>427</v>
      </c>
      <c r="AE137" s="39">
        <v>80</v>
      </c>
      <c r="AF137" s="54">
        <v>160</v>
      </c>
      <c r="AG137" s="48">
        <v>70</v>
      </c>
      <c r="AH137">
        <v>58</v>
      </c>
      <c r="AI137">
        <v>526</v>
      </c>
      <c r="AJ137">
        <v>987</v>
      </c>
      <c r="AK137">
        <v>396</v>
      </c>
      <c r="AL137" t="s">
        <v>22</v>
      </c>
      <c r="AM137">
        <v>60</v>
      </c>
    </row>
    <row r="138" spans="28:39">
      <c r="AB138" t="s">
        <v>650</v>
      </c>
      <c r="AC138" s="1">
        <v>1</v>
      </c>
      <c r="AD138" s="38" t="s">
        <v>427</v>
      </c>
      <c r="AE138" s="39">
        <v>80</v>
      </c>
      <c r="AF138" s="55">
        <v>170</v>
      </c>
      <c r="AG138" s="41">
        <v>0</v>
      </c>
      <c r="AH138">
        <v>81</v>
      </c>
      <c r="AI138">
        <v>829</v>
      </c>
      <c r="AJ138">
        <v>402</v>
      </c>
      <c r="AK138">
        <v>161</v>
      </c>
      <c r="AL138" t="s">
        <v>22</v>
      </c>
      <c r="AM138">
        <v>60</v>
      </c>
    </row>
    <row r="139" spans="28:39">
      <c r="AB139" t="s">
        <v>650</v>
      </c>
      <c r="AC139" s="1">
        <v>1</v>
      </c>
      <c r="AD139" s="38" t="s">
        <v>427</v>
      </c>
      <c r="AE139" s="39">
        <v>80</v>
      </c>
      <c r="AF139" s="55">
        <v>170</v>
      </c>
      <c r="AG139" s="42">
        <v>10</v>
      </c>
      <c r="AH139">
        <v>81</v>
      </c>
      <c r="AI139">
        <v>829</v>
      </c>
      <c r="AJ139">
        <v>456</v>
      </c>
      <c r="AK139">
        <v>161</v>
      </c>
      <c r="AL139" t="s">
        <v>22</v>
      </c>
      <c r="AM139">
        <v>60</v>
      </c>
    </row>
    <row r="140" spans="28:39">
      <c r="AB140" t="s">
        <v>650</v>
      </c>
      <c r="AC140" s="1">
        <v>1</v>
      </c>
      <c r="AD140" s="38" t="s">
        <v>427</v>
      </c>
      <c r="AE140" s="39">
        <v>80</v>
      </c>
      <c r="AF140" s="55">
        <v>170</v>
      </c>
      <c r="AG140" s="43">
        <v>20</v>
      </c>
      <c r="AH140">
        <v>81</v>
      </c>
      <c r="AI140">
        <v>829</v>
      </c>
      <c r="AJ140">
        <v>598</v>
      </c>
      <c r="AK140">
        <v>172</v>
      </c>
      <c r="AL140" t="s">
        <v>22</v>
      </c>
      <c r="AM140">
        <v>60</v>
      </c>
    </row>
    <row r="141" spans="28:39">
      <c r="AB141" t="s">
        <v>650</v>
      </c>
      <c r="AC141" s="1">
        <v>1</v>
      </c>
      <c r="AD141" s="38" t="s">
        <v>427</v>
      </c>
      <c r="AE141" s="39">
        <v>80</v>
      </c>
      <c r="AF141" s="55">
        <v>170</v>
      </c>
      <c r="AG141" s="44">
        <v>30</v>
      </c>
      <c r="AH141">
        <v>81</v>
      </c>
      <c r="AI141">
        <v>829</v>
      </c>
      <c r="AJ141">
        <v>738</v>
      </c>
      <c r="AK141">
        <v>248</v>
      </c>
      <c r="AL141" t="s">
        <v>22</v>
      </c>
      <c r="AM141">
        <v>60</v>
      </c>
    </row>
    <row r="142" spans="28:39">
      <c r="AB142" t="s">
        <v>650</v>
      </c>
      <c r="AC142" s="1">
        <v>1</v>
      </c>
      <c r="AD142" s="38" t="s">
        <v>427</v>
      </c>
      <c r="AE142" s="39">
        <v>80</v>
      </c>
      <c r="AF142" s="55">
        <v>170</v>
      </c>
      <c r="AG142" s="45">
        <v>40</v>
      </c>
      <c r="AH142">
        <v>76</v>
      </c>
      <c r="AI142">
        <v>778</v>
      </c>
      <c r="AJ142">
        <v>826</v>
      </c>
      <c r="AK142">
        <v>303</v>
      </c>
      <c r="AL142" t="s">
        <v>22</v>
      </c>
      <c r="AM142">
        <v>60</v>
      </c>
    </row>
    <row r="143" spans="28:39">
      <c r="AB143" t="s">
        <v>650</v>
      </c>
      <c r="AC143" s="1">
        <v>1</v>
      </c>
      <c r="AD143" s="38" t="s">
        <v>427</v>
      </c>
      <c r="AE143" s="39">
        <v>80</v>
      </c>
      <c r="AF143" s="55">
        <v>170</v>
      </c>
      <c r="AG143" s="46">
        <v>50</v>
      </c>
      <c r="AH143">
        <v>68</v>
      </c>
      <c r="AI143">
        <v>700</v>
      </c>
      <c r="AJ143">
        <v>863</v>
      </c>
      <c r="AK143">
        <v>337</v>
      </c>
      <c r="AL143" t="s">
        <v>22</v>
      </c>
      <c r="AM143">
        <v>60</v>
      </c>
    </row>
    <row r="144" spans="28:39">
      <c r="AB144" t="s">
        <v>650</v>
      </c>
      <c r="AC144" s="1">
        <v>1</v>
      </c>
      <c r="AD144" s="38" t="s">
        <v>427</v>
      </c>
      <c r="AE144" s="39">
        <v>80</v>
      </c>
      <c r="AF144" s="55">
        <v>170</v>
      </c>
      <c r="AG144" s="47">
        <v>60</v>
      </c>
      <c r="AH144">
        <v>64</v>
      </c>
      <c r="AI144">
        <v>643</v>
      </c>
      <c r="AJ144">
        <v>917</v>
      </c>
      <c r="AK144">
        <v>368</v>
      </c>
      <c r="AL144" t="s">
        <v>22</v>
      </c>
      <c r="AM144">
        <v>60</v>
      </c>
    </row>
    <row r="145" spans="28:39">
      <c r="AB145" t="s">
        <v>650</v>
      </c>
      <c r="AC145" s="1">
        <v>1</v>
      </c>
      <c r="AD145" s="38" t="s">
        <v>427</v>
      </c>
      <c r="AE145" s="39">
        <v>80</v>
      </c>
      <c r="AF145" s="55">
        <v>170</v>
      </c>
      <c r="AG145" s="48">
        <v>70</v>
      </c>
      <c r="AH145">
        <v>58</v>
      </c>
      <c r="AI145">
        <v>596</v>
      </c>
      <c r="AJ145">
        <v>987</v>
      </c>
      <c r="AK145">
        <v>396</v>
      </c>
      <c r="AL145" t="s">
        <v>22</v>
      </c>
      <c r="AM145">
        <v>60</v>
      </c>
    </row>
    <row r="146" spans="28:39">
      <c r="AB146" t="s">
        <v>650</v>
      </c>
      <c r="AC146" s="1">
        <v>1</v>
      </c>
      <c r="AD146" s="38" t="s">
        <v>427</v>
      </c>
      <c r="AE146" s="39">
        <v>80</v>
      </c>
      <c r="AF146" s="56">
        <v>180</v>
      </c>
      <c r="AG146" s="41">
        <v>0</v>
      </c>
      <c r="AH146">
        <v>78</v>
      </c>
      <c r="AI146">
        <v>897</v>
      </c>
      <c r="AJ146">
        <v>428</v>
      </c>
      <c r="AK146">
        <v>174</v>
      </c>
      <c r="AL146" t="s">
        <v>22</v>
      </c>
      <c r="AM146">
        <v>60</v>
      </c>
    </row>
    <row r="147" spans="28:39">
      <c r="AB147" t="s">
        <v>650</v>
      </c>
      <c r="AC147" s="1">
        <v>1</v>
      </c>
      <c r="AD147" s="38" t="s">
        <v>427</v>
      </c>
      <c r="AE147" s="39">
        <v>80</v>
      </c>
      <c r="AF147" s="56">
        <v>180</v>
      </c>
      <c r="AG147" s="42">
        <v>10</v>
      </c>
      <c r="AH147">
        <v>78</v>
      </c>
      <c r="AI147">
        <v>897</v>
      </c>
      <c r="AJ147">
        <v>469</v>
      </c>
      <c r="AK147">
        <v>174</v>
      </c>
      <c r="AL147" t="s">
        <v>22</v>
      </c>
      <c r="AM147">
        <v>60</v>
      </c>
    </row>
    <row r="148" spans="28:39">
      <c r="AB148" t="s">
        <v>650</v>
      </c>
      <c r="AC148" s="1">
        <v>1</v>
      </c>
      <c r="AD148" s="38" t="s">
        <v>427</v>
      </c>
      <c r="AE148" s="39">
        <v>80</v>
      </c>
      <c r="AF148" s="56">
        <v>180</v>
      </c>
      <c r="AG148" s="43">
        <v>20</v>
      </c>
      <c r="AH148">
        <v>78</v>
      </c>
      <c r="AI148">
        <v>897</v>
      </c>
      <c r="AJ148">
        <v>605</v>
      </c>
      <c r="AK148">
        <v>174</v>
      </c>
      <c r="AL148" t="s">
        <v>22</v>
      </c>
      <c r="AM148">
        <v>60</v>
      </c>
    </row>
    <row r="149" spans="28:39">
      <c r="AB149" t="s">
        <v>650</v>
      </c>
      <c r="AC149" s="1">
        <v>1</v>
      </c>
      <c r="AD149" s="38" t="s">
        <v>427</v>
      </c>
      <c r="AE149" s="39">
        <v>80</v>
      </c>
      <c r="AF149" s="56">
        <v>180</v>
      </c>
      <c r="AG149" s="44">
        <v>30</v>
      </c>
      <c r="AH149">
        <v>78</v>
      </c>
      <c r="AI149">
        <v>897</v>
      </c>
      <c r="AJ149">
        <v>741</v>
      </c>
      <c r="AK149">
        <v>237</v>
      </c>
      <c r="AL149" t="s">
        <v>22</v>
      </c>
      <c r="AM149">
        <v>60</v>
      </c>
    </row>
    <row r="150" spans="28:39">
      <c r="AB150" t="s">
        <v>650</v>
      </c>
      <c r="AC150" s="1">
        <v>1</v>
      </c>
      <c r="AD150" s="38" t="s">
        <v>427</v>
      </c>
      <c r="AE150" s="39">
        <v>80</v>
      </c>
      <c r="AF150" s="56">
        <v>180</v>
      </c>
      <c r="AG150" s="45">
        <v>40</v>
      </c>
      <c r="AH150">
        <v>76</v>
      </c>
      <c r="AI150">
        <v>876</v>
      </c>
      <c r="AJ150">
        <v>856</v>
      </c>
      <c r="AK150">
        <v>303</v>
      </c>
      <c r="AL150" t="s">
        <v>22</v>
      </c>
      <c r="AM150">
        <v>60</v>
      </c>
    </row>
    <row r="151" spans="28:39">
      <c r="AB151" t="s">
        <v>650</v>
      </c>
      <c r="AC151" s="1">
        <v>1</v>
      </c>
      <c r="AD151" s="38" t="s">
        <v>427</v>
      </c>
      <c r="AE151" s="39">
        <v>80</v>
      </c>
      <c r="AF151" s="56">
        <v>180</v>
      </c>
      <c r="AG151" s="46">
        <v>50</v>
      </c>
      <c r="AH151">
        <v>68</v>
      </c>
      <c r="AI151">
        <v>789</v>
      </c>
      <c r="AJ151">
        <v>890</v>
      </c>
      <c r="AK151">
        <v>337</v>
      </c>
      <c r="AL151" t="s">
        <v>22</v>
      </c>
      <c r="AM151">
        <v>60</v>
      </c>
    </row>
    <row r="152" spans="28:39">
      <c r="AB152" t="s">
        <v>650</v>
      </c>
      <c r="AC152" s="1">
        <v>1</v>
      </c>
      <c r="AD152" s="38" t="s">
        <v>427</v>
      </c>
      <c r="AE152" s="39">
        <v>80</v>
      </c>
      <c r="AF152" s="56">
        <v>180</v>
      </c>
      <c r="AG152" s="47">
        <v>60</v>
      </c>
      <c r="AH152">
        <v>64</v>
      </c>
      <c r="AI152">
        <v>723</v>
      </c>
      <c r="AJ152">
        <v>926</v>
      </c>
      <c r="AK152">
        <v>368</v>
      </c>
      <c r="AL152" t="s">
        <v>22</v>
      </c>
      <c r="AM152">
        <v>60</v>
      </c>
    </row>
    <row r="153" spans="28:39">
      <c r="AB153" t="s">
        <v>650</v>
      </c>
      <c r="AC153" s="1">
        <v>1</v>
      </c>
      <c r="AD153" s="38" t="s">
        <v>427</v>
      </c>
      <c r="AE153" s="39">
        <v>80</v>
      </c>
      <c r="AF153" s="56">
        <v>180</v>
      </c>
      <c r="AG153" s="48">
        <v>70</v>
      </c>
      <c r="AH153">
        <v>58</v>
      </c>
      <c r="AI153">
        <v>672</v>
      </c>
      <c r="AJ153">
        <v>987</v>
      </c>
      <c r="AK153">
        <v>396</v>
      </c>
      <c r="AL153" t="s">
        <v>22</v>
      </c>
      <c r="AM153">
        <v>60</v>
      </c>
    </row>
    <row r="154" spans="28:39">
      <c r="AB154" t="s">
        <v>650</v>
      </c>
      <c r="AC154" s="1">
        <v>1</v>
      </c>
      <c r="AD154" s="38" t="s">
        <v>427</v>
      </c>
      <c r="AE154" s="39">
        <v>80</v>
      </c>
      <c r="AF154" s="57">
        <v>200</v>
      </c>
      <c r="AG154" s="41">
        <v>0</v>
      </c>
      <c r="AH154">
        <v>64</v>
      </c>
      <c r="AI154">
        <v>900</v>
      </c>
      <c r="AJ154">
        <v>417</v>
      </c>
      <c r="AK154">
        <v>175</v>
      </c>
      <c r="AL154" t="s">
        <v>22</v>
      </c>
      <c r="AM154">
        <v>60</v>
      </c>
    </row>
    <row r="155" spans="28:39">
      <c r="AB155" t="s">
        <v>650</v>
      </c>
      <c r="AC155" s="1">
        <v>1</v>
      </c>
      <c r="AD155" s="38" t="s">
        <v>427</v>
      </c>
      <c r="AE155" s="39">
        <v>80</v>
      </c>
      <c r="AF155" s="57">
        <v>200</v>
      </c>
      <c r="AG155" s="42">
        <v>10</v>
      </c>
      <c r="AH155">
        <v>64</v>
      </c>
      <c r="AI155">
        <v>900</v>
      </c>
      <c r="AJ155">
        <v>433</v>
      </c>
      <c r="AK155">
        <v>175</v>
      </c>
      <c r="AL155" t="s">
        <v>22</v>
      </c>
      <c r="AM155">
        <v>60</v>
      </c>
    </row>
    <row r="156" spans="28:39">
      <c r="AB156" t="s">
        <v>650</v>
      </c>
      <c r="AC156" s="1">
        <v>1</v>
      </c>
      <c r="AD156" s="38" t="s">
        <v>427</v>
      </c>
      <c r="AE156" s="39">
        <v>80</v>
      </c>
      <c r="AF156" s="57">
        <v>200</v>
      </c>
      <c r="AG156" s="43">
        <v>20</v>
      </c>
      <c r="AH156">
        <v>64</v>
      </c>
      <c r="AI156">
        <v>900</v>
      </c>
      <c r="AJ156">
        <v>542</v>
      </c>
      <c r="AK156">
        <v>175</v>
      </c>
      <c r="AL156" t="s">
        <v>22</v>
      </c>
      <c r="AM156">
        <v>60</v>
      </c>
    </row>
    <row r="157" spans="28:39">
      <c r="AB157" t="s">
        <v>650</v>
      </c>
      <c r="AC157" s="1">
        <v>1</v>
      </c>
      <c r="AD157" s="38" t="s">
        <v>427</v>
      </c>
      <c r="AE157" s="39">
        <v>80</v>
      </c>
      <c r="AF157" s="57">
        <v>200</v>
      </c>
      <c r="AG157" s="44">
        <v>30</v>
      </c>
      <c r="AH157">
        <v>64</v>
      </c>
      <c r="AI157">
        <v>900</v>
      </c>
      <c r="AJ157">
        <v>652</v>
      </c>
      <c r="AK157">
        <v>192</v>
      </c>
      <c r="AL157" t="s">
        <v>22</v>
      </c>
      <c r="AM157">
        <v>60</v>
      </c>
    </row>
    <row r="158" spans="28:39">
      <c r="AB158" t="s">
        <v>650</v>
      </c>
      <c r="AC158" s="1">
        <v>1</v>
      </c>
      <c r="AD158" s="38" t="s">
        <v>427</v>
      </c>
      <c r="AE158" s="39">
        <v>80</v>
      </c>
      <c r="AF158" s="57">
        <v>200</v>
      </c>
      <c r="AG158" s="45">
        <v>40</v>
      </c>
      <c r="AH158">
        <v>64</v>
      </c>
      <c r="AI158">
        <v>900</v>
      </c>
      <c r="AJ158">
        <v>762</v>
      </c>
      <c r="AK158">
        <v>250</v>
      </c>
      <c r="AL158" t="s">
        <v>22</v>
      </c>
      <c r="AM158">
        <v>60</v>
      </c>
    </row>
    <row r="159" spans="28:39">
      <c r="AB159" t="s">
        <v>650</v>
      </c>
      <c r="AC159" s="1">
        <v>1</v>
      </c>
      <c r="AD159" s="38" t="s">
        <v>427</v>
      </c>
      <c r="AE159" s="39">
        <v>80</v>
      </c>
      <c r="AF159" s="57">
        <v>200</v>
      </c>
      <c r="AG159" s="46">
        <v>50</v>
      </c>
      <c r="AH159">
        <v>64</v>
      </c>
      <c r="AI159">
        <v>900</v>
      </c>
      <c r="AJ159">
        <v>872</v>
      </c>
      <c r="AK159">
        <v>310</v>
      </c>
      <c r="AL159" t="s">
        <v>22</v>
      </c>
      <c r="AM159">
        <v>60</v>
      </c>
    </row>
    <row r="160" spans="28:39">
      <c r="AB160" t="s">
        <v>650</v>
      </c>
      <c r="AC160" s="1">
        <v>1</v>
      </c>
      <c r="AD160" s="38" t="s">
        <v>427</v>
      </c>
      <c r="AE160" s="39">
        <v>80</v>
      </c>
      <c r="AF160" s="57">
        <v>200</v>
      </c>
      <c r="AG160" s="47">
        <v>60</v>
      </c>
      <c r="AH160">
        <v>64</v>
      </c>
      <c r="AI160">
        <v>899</v>
      </c>
      <c r="AJ160">
        <v>980</v>
      </c>
      <c r="AK160">
        <v>368</v>
      </c>
      <c r="AL160" t="s">
        <v>22</v>
      </c>
      <c r="AM160">
        <v>60</v>
      </c>
    </row>
    <row r="161" spans="28:39">
      <c r="AB161" t="s">
        <v>650</v>
      </c>
      <c r="AC161" s="1">
        <v>1</v>
      </c>
      <c r="AD161" s="38" t="s">
        <v>427</v>
      </c>
      <c r="AE161" s="39">
        <v>80</v>
      </c>
      <c r="AF161" s="57">
        <v>200</v>
      </c>
      <c r="AG161" s="48">
        <v>70</v>
      </c>
      <c r="AH161">
        <v>58</v>
      </c>
      <c r="AI161">
        <v>835</v>
      </c>
      <c r="AJ161">
        <v>1012</v>
      </c>
      <c r="AK161">
        <v>396</v>
      </c>
      <c r="AL161" t="s">
        <v>22</v>
      </c>
      <c r="AM161">
        <v>60</v>
      </c>
    </row>
    <row r="162" spans="28:39">
      <c r="AB162" t="s">
        <v>650</v>
      </c>
      <c r="AC162" s="1">
        <v>1</v>
      </c>
      <c r="AD162" s="38" t="s">
        <v>428</v>
      </c>
      <c r="AE162" s="39">
        <v>80</v>
      </c>
      <c r="AF162" s="40">
        <v>110</v>
      </c>
      <c r="AG162" s="41">
        <v>0</v>
      </c>
      <c r="AH162">
        <v>104</v>
      </c>
      <c r="AI162">
        <v>507</v>
      </c>
      <c r="AJ162">
        <v>291</v>
      </c>
      <c r="AK162">
        <v>108</v>
      </c>
      <c r="AL162" t="s">
        <v>22</v>
      </c>
      <c r="AM162">
        <v>60</v>
      </c>
    </row>
    <row r="163" spans="28:39">
      <c r="AB163" t="s">
        <v>650</v>
      </c>
      <c r="AC163" s="1">
        <v>1</v>
      </c>
      <c r="AD163" s="38" t="s">
        <v>428</v>
      </c>
      <c r="AE163" s="39">
        <v>80</v>
      </c>
      <c r="AF163" s="40">
        <v>110</v>
      </c>
      <c r="AG163" s="42">
        <v>10</v>
      </c>
      <c r="AH163">
        <v>104</v>
      </c>
      <c r="AI163">
        <v>507</v>
      </c>
      <c r="AJ163">
        <v>416</v>
      </c>
      <c r="AK163">
        <v>124</v>
      </c>
      <c r="AL163" t="s">
        <v>22</v>
      </c>
      <c r="AM163">
        <v>60</v>
      </c>
    </row>
    <row r="164" spans="28:39">
      <c r="AB164" t="s">
        <v>650</v>
      </c>
      <c r="AC164" s="1">
        <v>1</v>
      </c>
      <c r="AD164" s="38" t="s">
        <v>428</v>
      </c>
      <c r="AE164" s="39">
        <v>80</v>
      </c>
      <c r="AF164" s="40">
        <v>110</v>
      </c>
      <c r="AG164" s="43">
        <v>20</v>
      </c>
      <c r="AH164">
        <v>98</v>
      </c>
      <c r="AI164">
        <v>479</v>
      </c>
      <c r="AJ164">
        <v>565</v>
      </c>
      <c r="AK164">
        <v>209</v>
      </c>
      <c r="AL164" t="s">
        <v>22</v>
      </c>
      <c r="AM164">
        <v>60</v>
      </c>
    </row>
    <row r="165" spans="28:39">
      <c r="AB165" t="s">
        <v>650</v>
      </c>
      <c r="AC165" s="1">
        <v>1</v>
      </c>
      <c r="AD165" s="38" t="s">
        <v>428</v>
      </c>
      <c r="AE165" s="39">
        <v>80</v>
      </c>
      <c r="AF165" s="40">
        <v>110</v>
      </c>
      <c r="AG165" s="44">
        <v>30</v>
      </c>
      <c r="AH165">
        <v>87</v>
      </c>
      <c r="AI165">
        <v>424</v>
      </c>
      <c r="AJ165">
        <v>663</v>
      </c>
      <c r="AK165">
        <v>265</v>
      </c>
      <c r="AL165" t="s">
        <v>22</v>
      </c>
      <c r="AM165">
        <v>60</v>
      </c>
    </row>
    <row r="166" spans="28:39">
      <c r="AB166" t="s">
        <v>650</v>
      </c>
      <c r="AC166" s="1">
        <v>1</v>
      </c>
      <c r="AD166" s="38" t="s">
        <v>428</v>
      </c>
      <c r="AE166" s="39">
        <v>80</v>
      </c>
      <c r="AF166" s="40">
        <v>110</v>
      </c>
      <c r="AG166" s="45">
        <v>40</v>
      </c>
      <c r="AH166">
        <v>76</v>
      </c>
      <c r="AI166">
        <v>372</v>
      </c>
      <c r="AJ166">
        <v>757</v>
      </c>
      <c r="AK166">
        <v>303</v>
      </c>
      <c r="AL166" t="s">
        <v>22</v>
      </c>
      <c r="AM166">
        <v>60</v>
      </c>
    </row>
    <row r="167" spans="28:39">
      <c r="AB167" t="s">
        <v>650</v>
      </c>
      <c r="AC167" s="1">
        <v>1</v>
      </c>
      <c r="AD167" s="38" t="s">
        <v>428</v>
      </c>
      <c r="AE167" s="39">
        <v>80</v>
      </c>
      <c r="AF167" s="40">
        <v>110</v>
      </c>
      <c r="AG167" s="46">
        <v>50</v>
      </c>
      <c r="AH167">
        <v>68</v>
      </c>
      <c r="AI167">
        <v>335</v>
      </c>
      <c r="AJ167">
        <v>841</v>
      </c>
      <c r="AK167">
        <v>337</v>
      </c>
      <c r="AL167" t="s">
        <v>22</v>
      </c>
      <c r="AM167">
        <v>60</v>
      </c>
    </row>
    <row r="168" spans="28:39">
      <c r="AB168" t="s">
        <v>650</v>
      </c>
      <c r="AC168" s="1">
        <v>1</v>
      </c>
      <c r="AD168" s="38" t="s">
        <v>428</v>
      </c>
      <c r="AE168" s="39">
        <v>80</v>
      </c>
      <c r="AF168" s="40">
        <v>110</v>
      </c>
      <c r="AG168" s="47">
        <v>60</v>
      </c>
      <c r="AH168">
        <v>64</v>
      </c>
      <c r="AI168">
        <v>307</v>
      </c>
      <c r="AJ168">
        <v>917</v>
      </c>
      <c r="AK168">
        <v>368</v>
      </c>
      <c r="AL168" t="s">
        <v>22</v>
      </c>
      <c r="AM168">
        <v>60</v>
      </c>
    </row>
    <row r="169" spans="28:39">
      <c r="AB169" t="s">
        <v>650</v>
      </c>
      <c r="AC169" s="1">
        <v>1</v>
      </c>
      <c r="AD169" s="38" t="s">
        <v>428</v>
      </c>
      <c r="AE169" s="39">
        <v>80</v>
      </c>
      <c r="AF169" s="40">
        <v>110</v>
      </c>
      <c r="AG169" s="48">
        <v>70</v>
      </c>
      <c r="AH169">
        <v>58</v>
      </c>
      <c r="AI169">
        <v>285</v>
      </c>
      <c r="AJ169">
        <v>987</v>
      </c>
      <c r="AK169">
        <v>396</v>
      </c>
      <c r="AL169" t="s">
        <v>22</v>
      </c>
      <c r="AM169">
        <v>60</v>
      </c>
    </row>
    <row r="170" spans="28:39">
      <c r="AB170" t="s">
        <v>650</v>
      </c>
      <c r="AC170" s="1">
        <v>1</v>
      </c>
      <c r="AD170" s="38" t="s">
        <v>428</v>
      </c>
      <c r="AE170" s="39">
        <v>80</v>
      </c>
      <c r="AF170" s="49">
        <v>115</v>
      </c>
      <c r="AG170" s="41">
        <v>0</v>
      </c>
      <c r="AH170">
        <v>100</v>
      </c>
      <c r="AI170">
        <v>539</v>
      </c>
      <c r="AJ170">
        <v>302</v>
      </c>
      <c r="AK170">
        <v>111</v>
      </c>
      <c r="AL170" t="s">
        <v>22</v>
      </c>
      <c r="AM170">
        <v>60</v>
      </c>
    </row>
    <row r="171" spans="28:39">
      <c r="AB171" t="s">
        <v>650</v>
      </c>
      <c r="AC171" s="1">
        <v>1</v>
      </c>
      <c r="AD171" s="38" t="s">
        <v>428</v>
      </c>
      <c r="AE171" s="39">
        <v>80</v>
      </c>
      <c r="AF171" s="49">
        <v>115</v>
      </c>
      <c r="AG171" s="42">
        <v>10</v>
      </c>
      <c r="AH171">
        <v>100</v>
      </c>
      <c r="AI171">
        <v>539</v>
      </c>
      <c r="AJ171">
        <v>418</v>
      </c>
      <c r="AK171">
        <v>120</v>
      </c>
      <c r="AL171" t="s">
        <v>22</v>
      </c>
      <c r="AM171">
        <v>60</v>
      </c>
    </row>
    <row r="172" spans="28:39">
      <c r="AB172" t="s">
        <v>650</v>
      </c>
      <c r="AC172" s="1">
        <v>1</v>
      </c>
      <c r="AD172" s="38" t="s">
        <v>428</v>
      </c>
      <c r="AE172" s="39">
        <v>80</v>
      </c>
      <c r="AF172" s="49">
        <v>115</v>
      </c>
      <c r="AG172" s="43">
        <v>20</v>
      </c>
      <c r="AH172">
        <v>97</v>
      </c>
      <c r="AI172">
        <v>523</v>
      </c>
      <c r="AJ172">
        <v>574</v>
      </c>
      <c r="AK172">
        <v>206</v>
      </c>
      <c r="AL172" t="s">
        <v>22</v>
      </c>
      <c r="AM172">
        <v>60</v>
      </c>
    </row>
    <row r="173" spans="28:39">
      <c r="AB173" t="s">
        <v>650</v>
      </c>
      <c r="AC173" s="1">
        <v>1</v>
      </c>
      <c r="AD173" s="38" t="s">
        <v>428</v>
      </c>
      <c r="AE173" s="39">
        <v>80</v>
      </c>
      <c r="AF173" s="49">
        <v>115</v>
      </c>
      <c r="AG173" s="44">
        <v>30</v>
      </c>
      <c r="AH173">
        <v>87</v>
      </c>
      <c r="AI173">
        <v>466</v>
      </c>
      <c r="AJ173">
        <v>665</v>
      </c>
      <c r="AK173">
        <v>265</v>
      </c>
      <c r="AL173" t="s">
        <v>22</v>
      </c>
      <c r="AM173">
        <v>60</v>
      </c>
    </row>
    <row r="174" spans="28:39">
      <c r="AB174" t="s">
        <v>650</v>
      </c>
      <c r="AC174" s="1">
        <v>1</v>
      </c>
      <c r="AD174" s="38" t="s">
        <v>428</v>
      </c>
      <c r="AE174" s="39">
        <v>80</v>
      </c>
      <c r="AF174" s="49">
        <v>115</v>
      </c>
      <c r="AG174" s="45">
        <v>40</v>
      </c>
      <c r="AH174">
        <v>76</v>
      </c>
      <c r="AI174">
        <v>409</v>
      </c>
      <c r="AJ174">
        <v>757</v>
      </c>
      <c r="AK174">
        <v>303</v>
      </c>
      <c r="AL174" t="s">
        <v>22</v>
      </c>
      <c r="AM174">
        <v>60</v>
      </c>
    </row>
    <row r="175" spans="28:39">
      <c r="AB175" t="s">
        <v>650</v>
      </c>
      <c r="AC175" s="1">
        <v>1</v>
      </c>
      <c r="AD175" s="38" t="s">
        <v>428</v>
      </c>
      <c r="AE175" s="39">
        <v>80</v>
      </c>
      <c r="AF175" s="49">
        <v>115</v>
      </c>
      <c r="AG175" s="46">
        <v>50</v>
      </c>
      <c r="AH175">
        <v>68</v>
      </c>
      <c r="AI175">
        <v>368</v>
      </c>
      <c r="AJ175">
        <v>841</v>
      </c>
      <c r="AK175">
        <v>337</v>
      </c>
      <c r="AL175" t="s">
        <v>22</v>
      </c>
      <c r="AM175">
        <v>60</v>
      </c>
    </row>
    <row r="176" spans="28:39">
      <c r="AB176" t="s">
        <v>650</v>
      </c>
      <c r="AC176" s="1">
        <v>1</v>
      </c>
      <c r="AD176" s="38" t="s">
        <v>428</v>
      </c>
      <c r="AE176" s="39">
        <v>80</v>
      </c>
      <c r="AF176" s="49">
        <v>115</v>
      </c>
      <c r="AG176" s="47">
        <v>60</v>
      </c>
      <c r="AH176">
        <v>64</v>
      </c>
      <c r="AI176">
        <v>337</v>
      </c>
      <c r="AJ176">
        <v>917</v>
      </c>
      <c r="AK176">
        <v>368</v>
      </c>
      <c r="AL176" t="s">
        <v>22</v>
      </c>
      <c r="AM176">
        <v>60</v>
      </c>
    </row>
    <row r="177" spans="28:39">
      <c r="AB177" t="s">
        <v>650</v>
      </c>
      <c r="AC177" s="1">
        <v>1</v>
      </c>
      <c r="AD177" s="38" t="s">
        <v>428</v>
      </c>
      <c r="AE177" s="39">
        <v>80</v>
      </c>
      <c r="AF177" s="49">
        <v>115</v>
      </c>
      <c r="AG177" s="48">
        <v>70</v>
      </c>
      <c r="AH177">
        <v>58</v>
      </c>
      <c r="AI177">
        <v>313</v>
      </c>
      <c r="AJ177">
        <v>987</v>
      </c>
      <c r="AK177">
        <v>396</v>
      </c>
      <c r="AL177" t="s">
        <v>22</v>
      </c>
      <c r="AM177">
        <v>60</v>
      </c>
    </row>
    <row r="178" spans="28:39">
      <c r="AB178" t="s">
        <v>650</v>
      </c>
      <c r="AC178" s="1">
        <v>1</v>
      </c>
      <c r="AD178" s="38" t="s">
        <v>428</v>
      </c>
      <c r="AE178" s="39">
        <v>80</v>
      </c>
      <c r="AF178" s="50">
        <v>120</v>
      </c>
      <c r="AG178" s="41">
        <v>0</v>
      </c>
      <c r="AH178">
        <v>97</v>
      </c>
      <c r="AI178">
        <v>572</v>
      </c>
      <c r="AJ178">
        <v>311</v>
      </c>
      <c r="AK178">
        <v>117</v>
      </c>
      <c r="AL178" t="s">
        <v>22</v>
      </c>
      <c r="AM178">
        <v>60</v>
      </c>
    </row>
    <row r="179" spans="28:39">
      <c r="AB179" t="s">
        <v>650</v>
      </c>
      <c r="AC179" s="1">
        <v>1</v>
      </c>
      <c r="AD179" s="38" t="s">
        <v>428</v>
      </c>
      <c r="AE179" s="39">
        <v>80</v>
      </c>
      <c r="AF179" s="50">
        <v>120</v>
      </c>
      <c r="AG179" s="42">
        <v>10</v>
      </c>
      <c r="AH179">
        <v>97</v>
      </c>
      <c r="AI179">
        <v>572</v>
      </c>
      <c r="AJ179">
        <v>419</v>
      </c>
      <c r="AK179">
        <v>117</v>
      </c>
      <c r="AL179" t="s">
        <v>22</v>
      </c>
      <c r="AM179">
        <v>60</v>
      </c>
    </row>
    <row r="180" spans="28:39">
      <c r="AB180" t="s">
        <v>650</v>
      </c>
      <c r="AC180" s="1">
        <v>1</v>
      </c>
      <c r="AD180" s="38" t="s">
        <v>428</v>
      </c>
      <c r="AE180" s="39">
        <v>80</v>
      </c>
      <c r="AF180" s="50">
        <v>120</v>
      </c>
      <c r="AG180" s="43">
        <v>20</v>
      </c>
      <c r="AH180">
        <v>96</v>
      </c>
      <c r="AI180">
        <v>567</v>
      </c>
      <c r="AJ180">
        <v>584</v>
      </c>
      <c r="AK180">
        <v>205</v>
      </c>
      <c r="AL180" t="s">
        <v>22</v>
      </c>
      <c r="AM180">
        <v>60</v>
      </c>
    </row>
    <row r="181" spans="28:39">
      <c r="AB181" t="s">
        <v>650</v>
      </c>
      <c r="AC181" s="1">
        <v>1</v>
      </c>
      <c r="AD181" s="38" t="s">
        <v>428</v>
      </c>
      <c r="AE181" s="39">
        <v>80</v>
      </c>
      <c r="AF181" s="50">
        <v>120</v>
      </c>
      <c r="AG181" s="44">
        <v>30</v>
      </c>
      <c r="AH181">
        <v>87</v>
      </c>
      <c r="AI181">
        <v>511</v>
      </c>
      <c r="AJ181">
        <v>677</v>
      </c>
      <c r="AK181">
        <v>265</v>
      </c>
      <c r="AL181" t="s">
        <v>22</v>
      </c>
      <c r="AM181">
        <v>60</v>
      </c>
    </row>
    <row r="182" spans="28:39">
      <c r="AB182" t="s">
        <v>650</v>
      </c>
      <c r="AC182" s="1">
        <v>1</v>
      </c>
      <c r="AD182" s="38" t="s">
        <v>428</v>
      </c>
      <c r="AE182" s="39">
        <v>80</v>
      </c>
      <c r="AF182" s="50">
        <v>120</v>
      </c>
      <c r="AG182" s="45">
        <v>40</v>
      </c>
      <c r="AH182">
        <v>76</v>
      </c>
      <c r="AI182">
        <v>448</v>
      </c>
      <c r="AJ182">
        <v>757</v>
      </c>
      <c r="AK182">
        <v>303</v>
      </c>
      <c r="AL182" t="s">
        <v>22</v>
      </c>
      <c r="AM182">
        <v>60</v>
      </c>
    </row>
    <row r="183" spans="28:39">
      <c r="AB183" t="s">
        <v>650</v>
      </c>
      <c r="AC183" s="1">
        <v>1</v>
      </c>
      <c r="AD183" s="38" t="s">
        <v>428</v>
      </c>
      <c r="AE183" s="39">
        <v>80</v>
      </c>
      <c r="AF183" s="50">
        <v>120</v>
      </c>
      <c r="AG183" s="46">
        <v>50</v>
      </c>
      <c r="AH183">
        <v>68</v>
      </c>
      <c r="AI183">
        <v>403</v>
      </c>
      <c r="AJ183">
        <v>841</v>
      </c>
      <c r="AK183">
        <v>337</v>
      </c>
      <c r="AL183" t="s">
        <v>22</v>
      </c>
      <c r="AM183">
        <v>60</v>
      </c>
    </row>
    <row r="184" spans="28:39">
      <c r="AB184" t="s">
        <v>650</v>
      </c>
      <c r="AC184" s="1">
        <v>1</v>
      </c>
      <c r="AD184" s="38" t="s">
        <v>428</v>
      </c>
      <c r="AE184" s="39">
        <v>80</v>
      </c>
      <c r="AF184" s="50">
        <v>120</v>
      </c>
      <c r="AG184" s="47">
        <v>60</v>
      </c>
      <c r="AH184">
        <v>64</v>
      </c>
      <c r="AI184">
        <v>369</v>
      </c>
      <c r="AJ184">
        <v>917</v>
      </c>
      <c r="AK184">
        <v>368</v>
      </c>
      <c r="AL184" t="s">
        <v>22</v>
      </c>
      <c r="AM184">
        <v>60</v>
      </c>
    </row>
    <row r="185" spans="28:39">
      <c r="AB185" t="s">
        <v>650</v>
      </c>
      <c r="AC185" s="1">
        <v>1</v>
      </c>
      <c r="AD185" s="38" t="s">
        <v>428</v>
      </c>
      <c r="AE185" s="39">
        <v>80</v>
      </c>
      <c r="AF185" s="50">
        <v>120</v>
      </c>
      <c r="AG185" s="48">
        <v>70</v>
      </c>
      <c r="AH185">
        <v>58</v>
      </c>
      <c r="AI185">
        <v>342</v>
      </c>
      <c r="AJ185">
        <v>987</v>
      </c>
      <c r="AK185">
        <v>396</v>
      </c>
      <c r="AL185" t="s">
        <v>22</v>
      </c>
      <c r="AM185">
        <v>60</v>
      </c>
    </row>
    <row r="186" spans="28:39">
      <c r="AB186" t="s">
        <v>650</v>
      </c>
      <c r="AC186" s="1">
        <v>1</v>
      </c>
      <c r="AD186" s="38" t="s">
        <v>428</v>
      </c>
      <c r="AE186" s="39">
        <v>80</v>
      </c>
      <c r="AF186" s="51">
        <v>130</v>
      </c>
      <c r="AG186" s="41">
        <v>0</v>
      </c>
      <c r="AH186">
        <v>92</v>
      </c>
      <c r="AI186">
        <v>641</v>
      </c>
      <c r="AJ186">
        <v>337</v>
      </c>
      <c r="AK186">
        <v>127</v>
      </c>
      <c r="AL186" t="s">
        <v>22</v>
      </c>
      <c r="AM186">
        <v>60</v>
      </c>
    </row>
    <row r="187" spans="28:39">
      <c r="AB187" t="s">
        <v>650</v>
      </c>
      <c r="AC187" s="1">
        <v>1</v>
      </c>
      <c r="AD187" s="38" t="s">
        <v>428</v>
      </c>
      <c r="AE187" s="39">
        <v>80</v>
      </c>
      <c r="AF187" s="51">
        <v>130</v>
      </c>
      <c r="AG187" s="42">
        <v>10</v>
      </c>
      <c r="AH187">
        <v>92</v>
      </c>
      <c r="AI187">
        <v>641</v>
      </c>
      <c r="AJ187">
        <v>428</v>
      </c>
      <c r="AK187">
        <v>127</v>
      </c>
      <c r="AL187" t="s">
        <v>22</v>
      </c>
      <c r="AM187">
        <v>60</v>
      </c>
    </row>
    <row r="188" spans="28:39">
      <c r="AB188" t="s">
        <v>650</v>
      </c>
      <c r="AC188" s="1">
        <v>1</v>
      </c>
      <c r="AD188" s="38" t="s">
        <v>428</v>
      </c>
      <c r="AE188" s="39">
        <v>80</v>
      </c>
      <c r="AF188" s="51">
        <v>130</v>
      </c>
      <c r="AG188" s="43">
        <v>20</v>
      </c>
      <c r="AH188">
        <v>92</v>
      </c>
      <c r="AI188">
        <v>641</v>
      </c>
      <c r="AJ188">
        <v>588</v>
      </c>
      <c r="AK188">
        <v>195</v>
      </c>
      <c r="AL188" t="s">
        <v>22</v>
      </c>
      <c r="AM188">
        <v>60</v>
      </c>
    </row>
    <row r="189" spans="28:39">
      <c r="AB189" t="s">
        <v>650</v>
      </c>
      <c r="AC189" s="1">
        <v>1</v>
      </c>
      <c r="AD189" s="38" t="s">
        <v>428</v>
      </c>
      <c r="AE189" s="39">
        <v>80</v>
      </c>
      <c r="AF189" s="51">
        <v>130</v>
      </c>
      <c r="AG189" s="44">
        <v>30</v>
      </c>
      <c r="AH189">
        <v>87</v>
      </c>
      <c r="AI189">
        <v>606</v>
      </c>
      <c r="AJ189">
        <v>707</v>
      </c>
      <c r="AK189">
        <v>265</v>
      </c>
      <c r="AL189" t="s">
        <v>22</v>
      </c>
      <c r="AM189">
        <v>60</v>
      </c>
    </row>
    <row r="190" spans="28:39">
      <c r="AB190" t="s">
        <v>650</v>
      </c>
      <c r="AC190" s="1">
        <v>1</v>
      </c>
      <c r="AD190" s="38" t="s">
        <v>428</v>
      </c>
      <c r="AE190" s="39">
        <v>80</v>
      </c>
      <c r="AF190" s="51">
        <v>130</v>
      </c>
      <c r="AG190" s="45">
        <v>40</v>
      </c>
      <c r="AH190">
        <v>76</v>
      </c>
      <c r="AI190">
        <v>530</v>
      </c>
      <c r="AJ190">
        <v>757</v>
      </c>
      <c r="AK190">
        <v>303</v>
      </c>
      <c r="AL190" t="s">
        <v>22</v>
      </c>
      <c r="AM190">
        <v>60</v>
      </c>
    </row>
    <row r="191" spans="28:39">
      <c r="AB191" t="s">
        <v>650</v>
      </c>
      <c r="AC191" s="1">
        <v>1</v>
      </c>
      <c r="AD191" s="38" t="s">
        <v>428</v>
      </c>
      <c r="AE191" s="39">
        <v>80</v>
      </c>
      <c r="AF191" s="51">
        <v>130</v>
      </c>
      <c r="AG191" s="46">
        <v>50</v>
      </c>
      <c r="AH191">
        <v>68</v>
      </c>
      <c r="AI191">
        <v>478</v>
      </c>
      <c r="AJ191">
        <v>841</v>
      </c>
      <c r="AK191">
        <v>337</v>
      </c>
      <c r="AL191" t="s">
        <v>22</v>
      </c>
      <c r="AM191">
        <v>60</v>
      </c>
    </row>
    <row r="192" spans="28:39">
      <c r="AB192" t="s">
        <v>650</v>
      </c>
      <c r="AC192" s="1">
        <v>1</v>
      </c>
      <c r="AD192" s="38" t="s">
        <v>428</v>
      </c>
      <c r="AE192" s="39">
        <v>80</v>
      </c>
      <c r="AF192" s="51">
        <v>130</v>
      </c>
      <c r="AG192" s="47">
        <v>60</v>
      </c>
      <c r="AH192">
        <v>64</v>
      </c>
      <c r="AI192">
        <v>438</v>
      </c>
      <c r="AJ192">
        <v>917</v>
      </c>
      <c r="AK192">
        <v>368</v>
      </c>
      <c r="AL192" t="s">
        <v>22</v>
      </c>
      <c r="AM192">
        <v>60</v>
      </c>
    </row>
    <row r="193" spans="28:39">
      <c r="AB193" t="s">
        <v>650</v>
      </c>
      <c r="AC193" s="1">
        <v>1</v>
      </c>
      <c r="AD193" s="38" t="s">
        <v>428</v>
      </c>
      <c r="AE193" s="39">
        <v>80</v>
      </c>
      <c r="AF193" s="51">
        <v>130</v>
      </c>
      <c r="AG193" s="48">
        <v>70</v>
      </c>
      <c r="AH193">
        <v>58</v>
      </c>
      <c r="AI193">
        <v>406</v>
      </c>
      <c r="AJ193">
        <v>987</v>
      </c>
      <c r="AK193">
        <v>396</v>
      </c>
      <c r="AL193" t="s">
        <v>22</v>
      </c>
      <c r="AM193">
        <v>60</v>
      </c>
    </row>
    <row r="194" spans="28:39">
      <c r="AB194" t="s">
        <v>650</v>
      </c>
      <c r="AC194" s="1">
        <v>1</v>
      </c>
      <c r="AD194" s="38" t="s">
        <v>428</v>
      </c>
      <c r="AE194" s="39">
        <v>80</v>
      </c>
      <c r="AF194" s="52">
        <v>140</v>
      </c>
      <c r="AG194" s="41">
        <v>0</v>
      </c>
      <c r="AH194">
        <v>87</v>
      </c>
      <c r="AI194">
        <v>712</v>
      </c>
      <c r="AJ194">
        <v>359</v>
      </c>
      <c r="AK194">
        <v>138</v>
      </c>
      <c r="AL194" t="s">
        <v>22</v>
      </c>
      <c r="AM194">
        <v>60</v>
      </c>
    </row>
    <row r="195" spans="28:39">
      <c r="AB195" t="s">
        <v>650</v>
      </c>
      <c r="AC195" s="1">
        <v>1</v>
      </c>
      <c r="AD195" s="38" t="s">
        <v>428</v>
      </c>
      <c r="AE195" s="39">
        <v>80</v>
      </c>
      <c r="AF195" s="52">
        <v>140</v>
      </c>
      <c r="AG195" s="42">
        <v>10</v>
      </c>
      <c r="AH195">
        <v>87</v>
      </c>
      <c r="AI195">
        <v>712</v>
      </c>
      <c r="AJ195">
        <v>437</v>
      </c>
      <c r="AK195">
        <v>138</v>
      </c>
      <c r="AL195" t="s">
        <v>22</v>
      </c>
      <c r="AM195">
        <v>60</v>
      </c>
    </row>
    <row r="196" spans="28:39">
      <c r="AB196" t="s">
        <v>650</v>
      </c>
      <c r="AC196" s="1">
        <v>1</v>
      </c>
      <c r="AD196" s="38" t="s">
        <v>428</v>
      </c>
      <c r="AE196" s="39">
        <v>80</v>
      </c>
      <c r="AF196" s="52">
        <v>140</v>
      </c>
      <c r="AG196" s="43">
        <v>20</v>
      </c>
      <c r="AH196">
        <v>87</v>
      </c>
      <c r="AI196">
        <v>712</v>
      </c>
      <c r="AJ196">
        <v>589</v>
      </c>
      <c r="AK196">
        <v>186</v>
      </c>
      <c r="AL196" t="s">
        <v>22</v>
      </c>
      <c r="AM196">
        <v>60</v>
      </c>
    </row>
    <row r="197" spans="28:39">
      <c r="AB197" t="s">
        <v>650</v>
      </c>
      <c r="AC197" s="1">
        <v>1</v>
      </c>
      <c r="AD197" s="38" t="s">
        <v>428</v>
      </c>
      <c r="AE197" s="39">
        <v>80</v>
      </c>
      <c r="AF197" s="52">
        <v>140</v>
      </c>
      <c r="AG197" s="44">
        <v>30</v>
      </c>
      <c r="AH197">
        <v>86</v>
      </c>
      <c r="AI197">
        <v>703</v>
      </c>
      <c r="AJ197">
        <v>731</v>
      </c>
      <c r="AK197">
        <v>264</v>
      </c>
      <c r="AL197" t="s">
        <v>22</v>
      </c>
      <c r="AM197">
        <v>60</v>
      </c>
    </row>
    <row r="198" spans="28:39">
      <c r="AB198" t="s">
        <v>650</v>
      </c>
      <c r="AC198" s="1">
        <v>1</v>
      </c>
      <c r="AD198" s="38" t="s">
        <v>428</v>
      </c>
      <c r="AE198" s="39">
        <v>80</v>
      </c>
      <c r="AF198" s="52">
        <v>140</v>
      </c>
      <c r="AG198" s="45">
        <v>40</v>
      </c>
      <c r="AH198">
        <v>76</v>
      </c>
      <c r="AI198">
        <v>620</v>
      </c>
      <c r="AJ198">
        <v>778</v>
      </c>
      <c r="AK198">
        <v>303</v>
      </c>
      <c r="AL198" t="s">
        <v>22</v>
      </c>
      <c r="AM198">
        <v>60</v>
      </c>
    </row>
    <row r="199" spans="28:39">
      <c r="AB199" t="s">
        <v>650</v>
      </c>
      <c r="AC199" s="1">
        <v>1</v>
      </c>
      <c r="AD199" s="38" t="s">
        <v>428</v>
      </c>
      <c r="AE199" s="39">
        <v>80</v>
      </c>
      <c r="AF199" s="52">
        <v>140</v>
      </c>
      <c r="AG199" s="46">
        <v>50</v>
      </c>
      <c r="AH199">
        <v>68</v>
      </c>
      <c r="AI199">
        <v>559</v>
      </c>
      <c r="AJ199">
        <v>841</v>
      </c>
      <c r="AK199">
        <v>337</v>
      </c>
      <c r="AL199" t="s">
        <v>22</v>
      </c>
      <c r="AM199">
        <v>60</v>
      </c>
    </row>
    <row r="200" spans="28:39">
      <c r="AB200" t="s">
        <v>650</v>
      </c>
      <c r="AC200" s="1">
        <v>1</v>
      </c>
      <c r="AD200" s="38" t="s">
        <v>428</v>
      </c>
      <c r="AE200" s="39">
        <v>80</v>
      </c>
      <c r="AF200" s="52">
        <v>140</v>
      </c>
      <c r="AG200" s="47">
        <v>60</v>
      </c>
      <c r="AH200">
        <v>64</v>
      </c>
      <c r="AI200">
        <v>512</v>
      </c>
      <c r="AJ200">
        <v>917</v>
      </c>
      <c r="AK200">
        <v>368</v>
      </c>
      <c r="AL200" t="s">
        <v>22</v>
      </c>
      <c r="AM200">
        <v>60</v>
      </c>
    </row>
    <row r="201" spans="28:39">
      <c r="AB201" t="s">
        <v>650</v>
      </c>
      <c r="AC201" s="1">
        <v>1</v>
      </c>
      <c r="AD201" s="38" t="s">
        <v>428</v>
      </c>
      <c r="AE201" s="39">
        <v>80</v>
      </c>
      <c r="AF201" s="52">
        <v>140</v>
      </c>
      <c r="AG201" s="48">
        <v>70</v>
      </c>
      <c r="AH201">
        <v>58</v>
      </c>
      <c r="AI201">
        <v>475</v>
      </c>
      <c r="AJ201">
        <v>987</v>
      </c>
      <c r="AK201">
        <v>396</v>
      </c>
      <c r="AL201" t="s">
        <v>22</v>
      </c>
      <c r="AM201">
        <v>60</v>
      </c>
    </row>
    <row r="202" spans="28:39">
      <c r="AB202" t="s">
        <v>650</v>
      </c>
      <c r="AC202" s="1">
        <v>1</v>
      </c>
      <c r="AD202" s="38" t="s">
        <v>428</v>
      </c>
      <c r="AE202" s="39">
        <v>80</v>
      </c>
      <c r="AF202" s="53">
        <v>150</v>
      </c>
      <c r="AG202" s="41">
        <v>0</v>
      </c>
      <c r="AH202">
        <v>83</v>
      </c>
      <c r="AI202">
        <v>783</v>
      </c>
      <c r="AJ202">
        <v>387</v>
      </c>
      <c r="AK202">
        <v>152</v>
      </c>
      <c r="AL202" t="s">
        <v>22</v>
      </c>
      <c r="AM202">
        <v>60</v>
      </c>
    </row>
    <row r="203" spans="28:39">
      <c r="AB203" t="s">
        <v>650</v>
      </c>
      <c r="AC203" s="1">
        <v>1</v>
      </c>
      <c r="AD203" s="38" t="s">
        <v>428</v>
      </c>
      <c r="AE203" s="39">
        <v>80</v>
      </c>
      <c r="AF203" s="53">
        <v>150</v>
      </c>
      <c r="AG203" s="42">
        <v>10</v>
      </c>
      <c r="AH203">
        <v>83</v>
      </c>
      <c r="AI203">
        <v>783</v>
      </c>
      <c r="AJ203">
        <v>449</v>
      </c>
      <c r="AK203">
        <v>152</v>
      </c>
      <c r="AL203" t="s">
        <v>22</v>
      </c>
      <c r="AM203">
        <v>60</v>
      </c>
    </row>
    <row r="204" spans="28:39">
      <c r="AB204" t="s">
        <v>650</v>
      </c>
      <c r="AC204" s="1">
        <v>1</v>
      </c>
      <c r="AD204" s="38" t="s">
        <v>428</v>
      </c>
      <c r="AE204" s="39">
        <v>80</v>
      </c>
      <c r="AF204" s="53">
        <v>150</v>
      </c>
      <c r="AG204" s="43">
        <v>20</v>
      </c>
      <c r="AH204">
        <v>83</v>
      </c>
      <c r="AI204">
        <v>783</v>
      </c>
      <c r="AJ204">
        <v>595</v>
      </c>
      <c r="AK204">
        <v>178</v>
      </c>
      <c r="AL204" t="s">
        <v>22</v>
      </c>
      <c r="AM204">
        <v>60</v>
      </c>
    </row>
    <row r="205" spans="28:39">
      <c r="AB205" t="s">
        <v>650</v>
      </c>
      <c r="AC205" s="1">
        <v>1</v>
      </c>
      <c r="AD205" s="38" t="s">
        <v>428</v>
      </c>
      <c r="AE205" s="39">
        <v>80</v>
      </c>
      <c r="AF205" s="53">
        <v>150</v>
      </c>
      <c r="AG205" s="44">
        <v>30</v>
      </c>
      <c r="AH205">
        <v>83</v>
      </c>
      <c r="AI205">
        <v>783</v>
      </c>
      <c r="AJ205">
        <v>739</v>
      </c>
      <c r="AK205">
        <v>256</v>
      </c>
      <c r="AL205" t="s">
        <v>22</v>
      </c>
      <c r="AM205">
        <v>60</v>
      </c>
    </row>
    <row r="206" spans="28:39">
      <c r="AB206" t="s">
        <v>650</v>
      </c>
      <c r="AC206" s="1">
        <v>1</v>
      </c>
      <c r="AD206" s="38" t="s">
        <v>428</v>
      </c>
      <c r="AE206" s="39">
        <v>80</v>
      </c>
      <c r="AF206" s="53">
        <v>150</v>
      </c>
      <c r="AG206" s="45">
        <v>40</v>
      </c>
      <c r="AH206">
        <v>76</v>
      </c>
      <c r="AI206">
        <v>716</v>
      </c>
      <c r="AJ206">
        <v>809</v>
      </c>
      <c r="AK206">
        <v>303</v>
      </c>
      <c r="AL206" t="s">
        <v>22</v>
      </c>
      <c r="AM206">
        <v>60</v>
      </c>
    </row>
    <row r="207" spans="28:39">
      <c r="AB207" t="s">
        <v>650</v>
      </c>
      <c r="AC207" s="1">
        <v>1</v>
      </c>
      <c r="AD207" s="38" t="s">
        <v>428</v>
      </c>
      <c r="AE207" s="39">
        <v>80</v>
      </c>
      <c r="AF207" s="53">
        <v>150</v>
      </c>
      <c r="AG207" s="46">
        <v>50</v>
      </c>
      <c r="AH207">
        <v>68</v>
      </c>
      <c r="AI207">
        <v>645</v>
      </c>
      <c r="AJ207">
        <v>847</v>
      </c>
      <c r="AK207">
        <v>337</v>
      </c>
      <c r="AL207" t="s">
        <v>22</v>
      </c>
      <c r="AM207">
        <v>60</v>
      </c>
    </row>
    <row r="208" spans="28:39">
      <c r="AB208" t="s">
        <v>650</v>
      </c>
      <c r="AC208" s="1">
        <v>1</v>
      </c>
      <c r="AD208" s="38" t="s">
        <v>428</v>
      </c>
      <c r="AE208" s="39">
        <v>80</v>
      </c>
      <c r="AF208" s="53">
        <v>150</v>
      </c>
      <c r="AG208" s="47">
        <v>60</v>
      </c>
      <c r="AH208">
        <v>64</v>
      </c>
      <c r="AI208">
        <v>591</v>
      </c>
      <c r="AJ208">
        <v>917</v>
      </c>
      <c r="AK208">
        <v>368</v>
      </c>
      <c r="AL208" t="s">
        <v>22</v>
      </c>
      <c r="AM208">
        <v>60</v>
      </c>
    </row>
    <row r="209" spans="28:39">
      <c r="AB209" t="s">
        <v>650</v>
      </c>
      <c r="AC209" s="1">
        <v>1</v>
      </c>
      <c r="AD209" s="38" t="s">
        <v>428</v>
      </c>
      <c r="AE209" s="39">
        <v>80</v>
      </c>
      <c r="AF209" s="53">
        <v>150</v>
      </c>
      <c r="AG209" s="48">
        <v>70</v>
      </c>
      <c r="AH209">
        <v>58</v>
      </c>
      <c r="AI209">
        <v>549</v>
      </c>
      <c r="AJ209">
        <v>987</v>
      </c>
      <c r="AK209">
        <v>396</v>
      </c>
      <c r="AL209" t="s">
        <v>22</v>
      </c>
      <c r="AM209">
        <v>60</v>
      </c>
    </row>
    <row r="210" spans="28:39">
      <c r="AB210" t="s">
        <v>650</v>
      </c>
      <c r="AC210" s="1">
        <v>1</v>
      </c>
      <c r="AD210" s="38" t="s">
        <v>428</v>
      </c>
      <c r="AE210" s="39">
        <v>80</v>
      </c>
      <c r="AF210" s="54">
        <v>160</v>
      </c>
      <c r="AG210" s="41">
        <v>0</v>
      </c>
      <c r="AH210">
        <v>80</v>
      </c>
      <c r="AI210">
        <v>858</v>
      </c>
      <c r="AJ210">
        <v>413</v>
      </c>
      <c r="AK210">
        <v>167</v>
      </c>
      <c r="AL210" t="s">
        <v>22</v>
      </c>
      <c r="AM210">
        <v>60</v>
      </c>
    </row>
    <row r="211" spans="28:39">
      <c r="AB211" t="s">
        <v>650</v>
      </c>
      <c r="AC211" s="1">
        <v>1</v>
      </c>
      <c r="AD211" s="38" t="s">
        <v>428</v>
      </c>
      <c r="AE211" s="39">
        <v>80</v>
      </c>
      <c r="AF211" s="54">
        <v>160</v>
      </c>
      <c r="AG211" s="42">
        <v>10</v>
      </c>
      <c r="AH211">
        <v>80</v>
      </c>
      <c r="AI211">
        <v>858</v>
      </c>
      <c r="AJ211">
        <v>461</v>
      </c>
      <c r="AK211">
        <v>167</v>
      </c>
      <c r="AL211" t="s">
        <v>22</v>
      </c>
      <c r="AM211">
        <v>60</v>
      </c>
    </row>
    <row r="212" spans="28:39">
      <c r="AB212" t="s">
        <v>650</v>
      </c>
      <c r="AC212" s="1">
        <v>1</v>
      </c>
      <c r="AD212" s="38" t="s">
        <v>428</v>
      </c>
      <c r="AE212" s="39">
        <v>80</v>
      </c>
      <c r="AF212" s="54">
        <v>160</v>
      </c>
      <c r="AG212" s="43">
        <v>20</v>
      </c>
      <c r="AH212">
        <v>80</v>
      </c>
      <c r="AI212">
        <v>858</v>
      </c>
      <c r="AJ212">
        <v>600</v>
      </c>
      <c r="AK212">
        <v>170</v>
      </c>
      <c r="AL212" t="s">
        <v>22</v>
      </c>
      <c r="AM212">
        <v>60</v>
      </c>
    </row>
    <row r="213" spans="28:39">
      <c r="AB213" t="s">
        <v>650</v>
      </c>
      <c r="AC213" s="1">
        <v>1</v>
      </c>
      <c r="AD213" s="38" t="s">
        <v>428</v>
      </c>
      <c r="AE213" s="39">
        <v>80</v>
      </c>
      <c r="AF213" s="54">
        <v>160</v>
      </c>
      <c r="AG213" s="44">
        <v>30</v>
      </c>
      <c r="AH213">
        <v>80</v>
      </c>
      <c r="AI213">
        <v>858</v>
      </c>
      <c r="AJ213">
        <v>739</v>
      </c>
      <c r="AK213">
        <v>244</v>
      </c>
      <c r="AL213" t="s">
        <v>22</v>
      </c>
      <c r="AM213">
        <v>60</v>
      </c>
    </row>
    <row r="214" spans="28:39">
      <c r="AB214" t="s">
        <v>650</v>
      </c>
      <c r="AC214" s="1">
        <v>1</v>
      </c>
      <c r="AD214" s="38" t="s">
        <v>428</v>
      </c>
      <c r="AE214" s="39">
        <v>80</v>
      </c>
      <c r="AF214" s="54">
        <v>160</v>
      </c>
      <c r="AG214" s="45">
        <v>40</v>
      </c>
      <c r="AH214">
        <v>76</v>
      </c>
      <c r="AI214">
        <v>819</v>
      </c>
      <c r="AJ214">
        <v>839</v>
      </c>
      <c r="AK214">
        <v>303</v>
      </c>
      <c r="AL214" t="s">
        <v>22</v>
      </c>
      <c r="AM214">
        <v>60</v>
      </c>
    </row>
    <row r="215" spans="28:39">
      <c r="AB215" t="s">
        <v>650</v>
      </c>
      <c r="AC215" s="1">
        <v>1</v>
      </c>
      <c r="AD215" s="38" t="s">
        <v>428</v>
      </c>
      <c r="AE215" s="39">
        <v>80</v>
      </c>
      <c r="AF215" s="54">
        <v>160</v>
      </c>
      <c r="AG215" s="46">
        <v>50</v>
      </c>
      <c r="AH215">
        <v>68</v>
      </c>
      <c r="AI215">
        <v>738</v>
      </c>
      <c r="AJ215">
        <v>875</v>
      </c>
      <c r="AK215">
        <v>337</v>
      </c>
      <c r="AL215" t="s">
        <v>22</v>
      </c>
      <c r="AM215">
        <v>60</v>
      </c>
    </row>
    <row r="216" spans="28:39">
      <c r="AB216" t="s">
        <v>650</v>
      </c>
      <c r="AC216" s="1">
        <v>1</v>
      </c>
      <c r="AD216" s="38" t="s">
        <v>428</v>
      </c>
      <c r="AE216" s="39">
        <v>80</v>
      </c>
      <c r="AF216" s="54">
        <v>160</v>
      </c>
      <c r="AG216" s="47">
        <v>60</v>
      </c>
      <c r="AH216">
        <v>64</v>
      </c>
      <c r="AI216">
        <v>676</v>
      </c>
      <c r="AJ216">
        <v>917</v>
      </c>
      <c r="AK216">
        <v>368</v>
      </c>
      <c r="AL216" t="s">
        <v>22</v>
      </c>
      <c r="AM216">
        <v>60</v>
      </c>
    </row>
    <row r="217" spans="28:39">
      <c r="AB217" t="s">
        <v>650</v>
      </c>
      <c r="AC217" s="1">
        <v>1</v>
      </c>
      <c r="AD217" s="38" t="s">
        <v>428</v>
      </c>
      <c r="AE217" s="39">
        <v>80</v>
      </c>
      <c r="AF217" s="54">
        <v>160</v>
      </c>
      <c r="AG217" s="48">
        <v>70</v>
      </c>
      <c r="AH217">
        <v>58</v>
      </c>
      <c r="AI217">
        <v>629</v>
      </c>
      <c r="AJ217">
        <v>987</v>
      </c>
      <c r="AK217">
        <v>396</v>
      </c>
      <c r="AL217" t="s">
        <v>22</v>
      </c>
      <c r="AM217">
        <v>60</v>
      </c>
    </row>
    <row r="218" spans="28:39">
      <c r="AB218" t="s">
        <v>650</v>
      </c>
      <c r="AC218" s="1">
        <v>1</v>
      </c>
      <c r="AD218" s="38" t="s">
        <v>428</v>
      </c>
      <c r="AE218" s="39">
        <v>80</v>
      </c>
      <c r="AF218" s="55">
        <v>170</v>
      </c>
      <c r="AG218" s="41">
        <v>0</v>
      </c>
      <c r="AH218">
        <v>74</v>
      </c>
      <c r="AI218">
        <v>900</v>
      </c>
      <c r="AJ218">
        <v>426</v>
      </c>
      <c r="AK218">
        <v>175</v>
      </c>
      <c r="AL218" t="s">
        <v>22</v>
      </c>
      <c r="AM218">
        <v>60</v>
      </c>
    </row>
    <row r="219" spans="28:39">
      <c r="AB219" t="s">
        <v>650</v>
      </c>
      <c r="AC219" s="1">
        <v>1</v>
      </c>
      <c r="AD219" s="38" t="s">
        <v>428</v>
      </c>
      <c r="AE219" s="39">
        <v>80</v>
      </c>
      <c r="AF219" s="55">
        <v>170</v>
      </c>
      <c r="AG219" s="42">
        <v>10</v>
      </c>
      <c r="AH219">
        <v>74</v>
      </c>
      <c r="AI219">
        <v>900</v>
      </c>
      <c r="AJ219">
        <v>460</v>
      </c>
      <c r="AK219">
        <v>175</v>
      </c>
      <c r="AL219" t="s">
        <v>22</v>
      </c>
      <c r="AM219">
        <v>60</v>
      </c>
    </row>
    <row r="220" spans="28:39">
      <c r="AB220" t="s">
        <v>650</v>
      </c>
      <c r="AC220" s="1">
        <v>1</v>
      </c>
      <c r="AD220" s="38" t="s">
        <v>428</v>
      </c>
      <c r="AE220" s="39">
        <v>80</v>
      </c>
      <c r="AF220" s="55">
        <v>170</v>
      </c>
      <c r="AG220" s="43">
        <v>20</v>
      </c>
      <c r="AH220">
        <v>74</v>
      </c>
      <c r="AI220">
        <v>900</v>
      </c>
      <c r="AJ220">
        <v>589</v>
      </c>
      <c r="AK220">
        <v>175</v>
      </c>
      <c r="AL220" t="s">
        <v>22</v>
      </c>
      <c r="AM220">
        <v>60</v>
      </c>
    </row>
    <row r="221" spans="28:39">
      <c r="AB221" t="s">
        <v>650</v>
      </c>
      <c r="AC221" s="1">
        <v>1</v>
      </c>
      <c r="AD221" s="38" t="s">
        <v>428</v>
      </c>
      <c r="AE221" s="39">
        <v>80</v>
      </c>
      <c r="AF221" s="55">
        <v>170</v>
      </c>
      <c r="AG221" s="44">
        <v>30</v>
      </c>
      <c r="AH221">
        <v>74</v>
      </c>
      <c r="AI221">
        <v>900</v>
      </c>
      <c r="AJ221">
        <v>717</v>
      </c>
      <c r="AK221">
        <v>226</v>
      </c>
      <c r="AL221" t="s">
        <v>22</v>
      </c>
      <c r="AM221">
        <v>60</v>
      </c>
    </row>
    <row r="222" spans="28:39">
      <c r="AB222" t="s">
        <v>650</v>
      </c>
      <c r="AC222" s="1">
        <v>1</v>
      </c>
      <c r="AD222" s="38" t="s">
        <v>428</v>
      </c>
      <c r="AE222" s="39">
        <v>80</v>
      </c>
      <c r="AF222" s="55">
        <v>170</v>
      </c>
      <c r="AG222" s="45">
        <v>40</v>
      </c>
      <c r="AH222">
        <v>74</v>
      </c>
      <c r="AI222">
        <v>900</v>
      </c>
      <c r="AJ222">
        <v>845</v>
      </c>
      <c r="AK222">
        <v>294</v>
      </c>
      <c r="AL222" t="s">
        <v>22</v>
      </c>
      <c r="AM222">
        <v>60</v>
      </c>
    </row>
    <row r="223" spans="28:39">
      <c r="AB223" t="s">
        <v>650</v>
      </c>
      <c r="AC223" s="1">
        <v>1</v>
      </c>
      <c r="AD223" s="38" t="s">
        <v>428</v>
      </c>
      <c r="AE223" s="39">
        <v>80</v>
      </c>
      <c r="AF223" s="55">
        <v>170</v>
      </c>
      <c r="AG223" s="46">
        <v>50</v>
      </c>
      <c r="AH223">
        <v>68</v>
      </c>
      <c r="AI223">
        <v>836</v>
      </c>
      <c r="AJ223">
        <v>904</v>
      </c>
      <c r="AK223">
        <v>337</v>
      </c>
      <c r="AL223" t="s">
        <v>22</v>
      </c>
      <c r="AM223">
        <v>60</v>
      </c>
    </row>
    <row r="224" spans="28:39">
      <c r="AB224" t="s">
        <v>650</v>
      </c>
      <c r="AC224" s="1">
        <v>1</v>
      </c>
      <c r="AD224" s="38" t="s">
        <v>428</v>
      </c>
      <c r="AE224" s="39">
        <v>80</v>
      </c>
      <c r="AF224" s="55">
        <v>170</v>
      </c>
      <c r="AG224" s="47">
        <v>60</v>
      </c>
      <c r="AH224">
        <v>64</v>
      </c>
      <c r="AI224">
        <v>766</v>
      </c>
      <c r="AJ224">
        <v>939</v>
      </c>
      <c r="AK224">
        <v>368</v>
      </c>
      <c r="AL224" t="s">
        <v>22</v>
      </c>
      <c r="AM224">
        <v>60</v>
      </c>
    </row>
    <row r="225" spans="28:39">
      <c r="AB225" t="s">
        <v>650</v>
      </c>
      <c r="AC225" s="1">
        <v>1</v>
      </c>
      <c r="AD225" s="38" t="s">
        <v>428</v>
      </c>
      <c r="AE225" s="39">
        <v>80</v>
      </c>
      <c r="AF225" s="55">
        <v>170</v>
      </c>
      <c r="AG225" s="48">
        <v>70</v>
      </c>
      <c r="AH225">
        <v>58</v>
      </c>
      <c r="AI225">
        <v>712</v>
      </c>
      <c r="AJ225">
        <v>987</v>
      </c>
      <c r="AK225">
        <v>396</v>
      </c>
      <c r="AL225" t="s">
        <v>22</v>
      </c>
      <c r="AM225">
        <v>60</v>
      </c>
    </row>
    <row r="226" spans="28:39">
      <c r="AB226" t="s">
        <v>650</v>
      </c>
      <c r="AC226" s="1">
        <v>1</v>
      </c>
      <c r="AD226" s="38" t="s">
        <v>428</v>
      </c>
      <c r="AE226" s="39">
        <v>80</v>
      </c>
      <c r="AF226" s="56">
        <v>180</v>
      </c>
      <c r="AG226" s="41">
        <v>0</v>
      </c>
      <c r="AH226">
        <v>66</v>
      </c>
      <c r="AI226">
        <v>900</v>
      </c>
      <c r="AJ226">
        <v>420</v>
      </c>
      <c r="AK226">
        <v>175</v>
      </c>
      <c r="AL226" t="s">
        <v>22</v>
      </c>
      <c r="AM226">
        <v>60</v>
      </c>
    </row>
    <row r="227" spans="28:39">
      <c r="AB227" t="s">
        <v>650</v>
      </c>
      <c r="AC227" s="1">
        <v>1</v>
      </c>
      <c r="AD227" s="38" t="s">
        <v>428</v>
      </c>
      <c r="AE227" s="39">
        <v>80</v>
      </c>
      <c r="AF227" s="56">
        <v>180</v>
      </c>
      <c r="AG227" s="42">
        <v>10</v>
      </c>
      <c r="AH227">
        <v>66</v>
      </c>
      <c r="AI227">
        <v>900</v>
      </c>
      <c r="AJ227">
        <v>440</v>
      </c>
      <c r="AK227">
        <v>175</v>
      </c>
      <c r="AL227" t="s">
        <v>22</v>
      </c>
      <c r="AM227">
        <v>60</v>
      </c>
    </row>
    <row r="228" spans="28:39">
      <c r="AB228" t="s">
        <v>650</v>
      </c>
      <c r="AC228" s="1">
        <v>1</v>
      </c>
      <c r="AD228" s="38" t="s">
        <v>428</v>
      </c>
      <c r="AE228" s="39">
        <v>80</v>
      </c>
      <c r="AF228" s="56">
        <v>180</v>
      </c>
      <c r="AG228" s="43">
        <v>20</v>
      </c>
      <c r="AH228">
        <v>66</v>
      </c>
      <c r="AI228">
        <v>900</v>
      </c>
      <c r="AJ228">
        <v>554</v>
      </c>
      <c r="AK228">
        <v>175</v>
      </c>
      <c r="AL228" t="s">
        <v>22</v>
      </c>
      <c r="AM228">
        <v>60</v>
      </c>
    </row>
    <row r="229" spans="28:39">
      <c r="AB229" t="s">
        <v>650</v>
      </c>
      <c r="AC229" s="1">
        <v>1</v>
      </c>
      <c r="AD229" s="38" t="s">
        <v>428</v>
      </c>
      <c r="AE229" s="39">
        <v>80</v>
      </c>
      <c r="AF229" s="56">
        <v>180</v>
      </c>
      <c r="AG229" s="44">
        <v>30</v>
      </c>
      <c r="AH229">
        <v>66</v>
      </c>
      <c r="AI229">
        <v>900</v>
      </c>
      <c r="AJ229">
        <v>668</v>
      </c>
      <c r="AK229">
        <v>201</v>
      </c>
      <c r="AL229" t="s">
        <v>22</v>
      </c>
      <c r="AM229">
        <v>60</v>
      </c>
    </row>
    <row r="230" spans="28:39">
      <c r="AB230" t="s">
        <v>650</v>
      </c>
      <c r="AC230" s="1">
        <v>1</v>
      </c>
      <c r="AD230" s="38" t="s">
        <v>428</v>
      </c>
      <c r="AE230" s="39">
        <v>80</v>
      </c>
      <c r="AF230" s="56">
        <v>180</v>
      </c>
      <c r="AG230" s="45">
        <v>40</v>
      </c>
      <c r="AH230">
        <v>66</v>
      </c>
      <c r="AI230">
        <v>900</v>
      </c>
      <c r="AJ230">
        <v>783</v>
      </c>
      <c r="AK230">
        <v>261</v>
      </c>
      <c r="AL230" t="s">
        <v>22</v>
      </c>
      <c r="AM230">
        <v>60</v>
      </c>
    </row>
    <row r="231" spans="28:39">
      <c r="AB231" t="s">
        <v>650</v>
      </c>
      <c r="AC231" s="1">
        <v>1</v>
      </c>
      <c r="AD231" s="38" t="s">
        <v>428</v>
      </c>
      <c r="AE231" s="39">
        <v>80</v>
      </c>
      <c r="AF231" s="56">
        <v>180</v>
      </c>
      <c r="AG231" s="46">
        <v>50</v>
      </c>
      <c r="AH231">
        <v>66</v>
      </c>
      <c r="AI231">
        <v>900</v>
      </c>
      <c r="AJ231">
        <v>897</v>
      </c>
      <c r="AK231">
        <v>323</v>
      </c>
      <c r="AL231" t="s">
        <v>22</v>
      </c>
      <c r="AM231">
        <v>60</v>
      </c>
    </row>
    <row r="232" spans="28:39">
      <c r="AB232" t="s">
        <v>650</v>
      </c>
      <c r="AC232" s="1">
        <v>1</v>
      </c>
      <c r="AD232" s="38" t="s">
        <v>428</v>
      </c>
      <c r="AE232" s="39">
        <v>80</v>
      </c>
      <c r="AF232" s="56">
        <v>180</v>
      </c>
      <c r="AG232" s="47">
        <v>60</v>
      </c>
      <c r="AH232">
        <v>64</v>
      </c>
      <c r="AI232">
        <v>862</v>
      </c>
      <c r="AJ232">
        <v>969</v>
      </c>
      <c r="AK232">
        <v>368</v>
      </c>
      <c r="AL232" t="s">
        <v>22</v>
      </c>
      <c r="AM232">
        <v>60</v>
      </c>
    </row>
    <row r="233" spans="28:39">
      <c r="AB233" t="s">
        <v>650</v>
      </c>
      <c r="AC233" s="1">
        <v>1</v>
      </c>
      <c r="AD233" s="38" t="s">
        <v>428</v>
      </c>
      <c r="AE233" s="39">
        <v>80</v>
      </c>
      <c r="AF233" s="56">
        <v>180</v>
      </c>
      <c r="AG233" s="48">
        <v>70</v>
      </c>
      <c r="AH233">
        <v>58</v>
      </c>
      <c r="AI233">
        <v>800</v>
      </c>
      <c r="AJ233">
        <v>1002</v>
      </c>
      <c r="AK233">
        <v>396</v>
      </c>
      <c r="AL233" t="s">
        <v>22</v>
      </c>
      <c r="AM233">
        <v>60</v>
      </c>
    </row>
    <row r="234" spans="28:39">
      <c r="AB234" t="s">
        <v>650</v>
      </c>
      <c r="AC234" s="1">
        <v>1</v>
      </c>
      <c r="AD234" s="38" t="s">
        <v>428</v>
      </c>
      <c r="AE234" s="39">
        <v>80</v>
      </c>
      <c r="AF234" s="57">
        <v>200</v>
      </c>
      <c r="AG234" s="41">
        <v>0</v>
      </c>
      <c r="AH234">
        <v>53</v>
      </c>
      <c r="AI234">
        <v>900</v>
      </c>
      <c r="AJ234">
        <v>409</v>
      </c>
      <c r="AK234">
        <v>175</v>
      </c>
      <c r="AL234" t="s">
        <v>22</v>
      </c>
      <c r="AM234">
        <v>60</v>
      </c>
    </row>
    <row r="235" spans="28:39">
      <c r="AB235" t="s">
        <v>650</v>
      </c>
      <c r="AC235" s="1">
        <v>1</v>
      </c>
      <c r="AD235" s="38" t="s">
        <v>428</v>
      </c>
      <c r="AE235" s="39">
        <v>80</v>
      </c>
      <c r="AF235" s="57">
        <v>200</v>
      </c>
      <c r="AG235" s="42">
        <v>10</v>
      </c>
      <c r="AH235">
        <v>53</v>
      </c>
      <c r="AI235">
        <v>900</v>
      </c>
      <c r="AJ235">
        <v>409</v>
      </c>
      <c r="AK235">
        <v>175</v>
      </c>
      <c r="AL235" t="s">
        <v>22</v>
      </c>
      <c r="AM235">
        <v>60</v>
      </c>
    </row>
    <row r="236" spans="28:39">
      <c r="AB236" t="s">
        <v>650</v>
      </c>
      <c r="AC236" s="1">
        <v>1</v>
      </c>
      <c r="AD236" s="38" t="s">
        <v>428</v>
      </c>
      <c r="AE236" s="39">
        <v>80</v>
      </c>
      <c r="AF236" s="57">
        <v>200</v>
      </c>
      <c r="AG236" s="43">
        <v>20</v>
      </c>
      <c r="AH236">
        <v>53</v>
      </c>
      <c r="AI236">
        <v>900</v>
      </c>
      <c r="AJ236">
        <v>500</v>
      </c>
      <c r="AK236">
        <v>175</v>
      </c>
      <c r="AL236" t="s">
        <v>22</v>
      </c>
      <c r="AM236">
        <v>60</v>
      </c>
    </row>
    <row r="237" spans="28:39">
      <c r="AB237" t="s">
        <v>650</v>
      </c>
      <c r="AC237" s="1">
        <v>1</v>
      </c>
      <c r="AD237" s="38" t="s">
        <v>428</v>
      </c>
      <c r="AE237" s="39">
        <v>80</v>
      </c>
      <c r="AF237" s="57">
        <v>200</v>
      </c>
      <c r="AG237" s="44">
        <v>30</v>
      </c>
      <c r="AH237">
        <v>53</v>
      </c>
      <c r="AI237">
        <v>900</v>
      </c>
      <c r="AJ237">
        <v>592</v>
      </c>
      <c r="AK237">
        <v>175</v>
      </c>
      <c r="AL237" t="s">
        <v>22</v>
      </c>
      <c r="AM237">
        <v>60</v>
      </c>
    </row>
    <row r="238" spans="28:39">
      <c r="AB238" t="s">
        <v>650</v>
      </c>
      <c r="AC238" s="1">
        <v>1</v>
      </c>
      <c r="AD238" s="38" t="s">
        <v>428</v>
      </c>
      <c r="AE238" s="39">
        <v>80</v>
      </c>
      <c r="AF238" s="57">
        <v>200</v>
      </c>
      <c r="AG238" s="45">
        <v>40</v>
      </c>
      <c r="AH238">
        <v>53</v>
      </c>
      <c r="AI238">
        <v>900</v>
      </c>
      <c r="AJ238">
        <v>684</v>
      </c>
      <c r="AK238">
        <v>211</v>
      </c>
      <c r="AL238" t="s">
        <v>22</v>
      </c>
      <c r="AM238">
        <v>60</v>
      </c>
    </row>
    <row r="239" spans="28:39">
      <c r="AB239" t="s">
        <v>650</v>
      </c>
      <c r="AC239" s="1">
        <v>1</v>
      </c>
      <c r="AD239" s="38" t="s">
        <v>428</v>
      </c>
      <c r="AE239" s="39">
        <v>80</v>
      </c>
      <c r="AF239" s="57">
        <v>200</v>
      </c>
      <c r="AG239" s="46">
        <v>50</v>
      </c>
      <c r="AH239">
        <v>53</v>
      </c>
      <c r="AI239">
        <v>900</v>
      </c>
      <c r="AJ239">
        <v>776</v>
      </c>
      <c r="AK239">
        <v>260</v>
      </c>
      <c r="AL239" t="s">
        <v>22</v>
      </c>
      <c r="AM239">
        <v>60</v>
      </c>
    </row>
    <row r="240" spans="28:39">
      <c r="AB240" t="s">
        <v>650</v>
      </c>
      <c r="AC240" s="1">
        <v>1</v>
      </c>
      <c r="AD240" s="38" t="s">
        <v>428</v>
      </c>
      <c r="AE240" s="39">
        <v>80</v>
      </c>
      <c r="AF240" s="57">
        <v>200</v>
      </c>
      <c r="AG240" s="47">
        <v>60</v>
      </c>
      <c r="AH240">
        <v>53</v>
      </c>
      <c r="AI240">
        <v>900</v>
      </c>
      <c r="AJ240">
        <v>868</v>
      </c>
      <c r="AK240">
        <v>310</v>
      </c>
      <c r="AL240" t="s">
        <v>22</v>
      </c>
      <c r="AM240">
        <v>60</v>
      </c>
    </row>
    <row r="241" spans="28:39">
      <c r="AB241" t="s">
        <v>650</v>
      </c>
      <c r="AC241" s="1">
        <v>1</v>
      </c>
      <c r="AD241" s="38" t="s">
        <v>428</v>
      </c>
      <c r="AE241" s="39">
        <v>80</v>
      </c>
      <c r="AF241" s="57">
        <v>200</v>
      </c>
      <c r="AG241" s="48">
        <v>70</v>
      </c>
      <c r="AH241">
        <v>53</v>
      </c>
      <c r="AI241">
        <v>900</v>
      </c>
      <c r="AJ241">
        <v>960</v>
      </c>
      <c r="AK241">
        <v>358</v>
      </c>
      <c r="AL241" t="s">
        <v>22</v>
      </c>
      <c r="AM241">
        <v>60</v>
      </c>
    </row>
    <row r="242" spans="28:39">
      <c r="AB242" s="58" t="s">
        <v>655</v>
      </c>
      <c r="AC242" s="1">
        <v>1</v>
      </c>
      <c r="AD242" s="38" t="s">
        <v>337</v>
      </c>
      <c r="AE242" s="39">
        <v>80</v>
      </c>
      <c r="AF242" s="40">
        <v>110</v>
      </c>
      <c r="AG242" s="41">
        <v>0</v>
      </c>
      <c r="AH242">
        <v>128</v>
      </c>
      <c r="AI242">
        <v>330</v>
      </c>
      <c r="AJ242">
        <v>305</v>
      </c>
      <c r="AK242">
        <v>112</v>
      </c>
      <c r="AL242" t="s">
        <v>22</v>
      </c>
      <c r="AM242">
        <v>60</v>
      </c>
    </row>
    <row r="243" spans="28:39">
      <c r="AB243" s="58" t="s">
        <v>655</v>
      </c>
      <c r="AC243" s="1">
        <v>1</v>
      </c>
      <c r="AD243" s="38" t="s">
        <v>337</v>
      </c>
      <c r="AE243" s="39">
        <v>80</v>
      </c>
      <c r="AF243" s="40">
        <v>110</v>
      </c>
      <c r="AG243" s="42">
        <v>10</v>
      </c>
      <c r="AH243">
        <v>117</v>
      </c>
      <c r="AI243">
        <v>300</v>
      </c>
      <c r="AJ243">
        <v>401</v>
      </c>
      <c r="AK243">
        <v>347</v>
      </c>
      <c r="AL243" t="s">
        <v>22</v>
      </c>
      <c r="AM243">
        <v>60</v>
      </c>
    </row>
    <row r="244" spans="28:39">
      <c r="AB244" s="58" t="s">
        <v>655</v>
      </c>
      <c r="AC244" s="1">
        <v>1</v>
      </c>
      <c r="AD244" s="38" t="s">
        <v>337</v>
      </c>
      <c r="AE244" s="39">
        <v>80</v>
      </c>
      <c r="AF244" s="40">
        <v>110</v>
      </c>
      <c r="AG244" s="43">
        <v>20</v>
      </c>
      <c r="AH244">
        <v>82</v>
      </c>
      <c r="AI244">
        <v>210</v>
      </c>
      <c r="AJ244">
        <v>414</v>
      </c>
      <c r="AK244">
        <v>432</v>
      </c>
      <c r="AL244" t="s">
        <v>22</v>
      </c>
      <c r="AM244">
        <v>60</v>
      </c>
    </row>
    <row r="245" spans="28:39">
      <c r="AB245" s="58" t="s">
        <v>655</v>
      </c>
      <c r="AC245" s="1">
        <v>1</v>
      </c>
      <c r="AD245" s="38" t="s">
        <v>337</v>
      </c>
      <c r="AE245" s="39">
        <v>80</v>
      </c>
      <c r="AF245" s="40">
        <v>110</v>
      </c>
      <c r="AG245" s="44">
        <v>30</v>
      </c>
      <c r="AH245">
        <v>57</v>
      </c>
      <c r="AI245">
        <v>146</v>
      </c>
      <c r="AJ245">
        <v>408</v>
      </c>
      <c r="AK245">
        <v>432</v>
      </c>
      <c r="AL245" t="s">
        <v>22</v>
      </c>
      <c r="AM245">
        <v>60</v>
      </c>
    </row>
    <row r="246" spans="28:39">
      <c r="AB246" s="58" t="s">
        <v>655</v>
      </c>
      <c r="AC246" s="1">
        <v>1</v>
      </c>
      <c r="AD246" s="38" t="s">
        <v>337</v>
      </c>
      <c r="AE246" s="39">
        <v>80</v>
      </c>
      <c r="AF246" s="40">
        <v>110</v>
      </c>
      <c r="AG246" s="45">
        <v>40</v>
      </c>
      <c r="AH246">
        <v>43</v>
      </c>
      <c r="AI246">
        <v>112</v>
      </c>
      <c r="AJ246">
        <v>408</v>
      </c>
      <c r="AK246">
        <v>432</v>
      </c>
      <c r="AL246" t="s">
        <v>22</v>
      </c>
      <c r="AM246">
        <v>60</v>
      </c>
    </row>
    <row r="247" spans="28:39">
      <c r="AB247" s="58" t="s">
        <v>655</v>
      </c>
      <c r="AC247" s="1">
        <v>1</v>
      </c>
      <c r="AD247" s="38" t="s">
        <v>337</v>
      </c>
      <c r="AE247" s="39">
        <v>80</v>
      </c>
      <c r="AF247" s="40">
        <v>110</v>
      </c>
      <c r="AG247" s="46">
        <v>50</v>
      </c>
      <c r="AH247">
        <v>35</v>
      </c>
      <c r="AI247">
        <v>90</v>
      </c>
      <c r="AJ247">
        <v>408</v>
      </c>
      <c r="AK247">
        <v>432</v>
      </c>
      <c r="AL247" t="s">
        <v>22</v>
      </c>
      <c r="AM247">
        <v>60</v>
      </c>
    </row>
    <row r="248" spans="28:39">
      <c r="AB248" s="58" t="s">
        <v>655</v>
      </c>
      <c r="AC248" s="1">
        <v>1</v>
      </c>
      <c r="AD248" s="38" t="s">
        <v>337</v>
      </c>
      <c r="AE248" s="39">
        <v>80</v>
      </c>
      <c r="AF248" s="40">
        <v>110</v>
      </c>
      <c r="AG248" s="47">
        <v>60</v>
      </c>
      <c r="AH248">
        <v>30</v>
      </c>
      <c r="AI248">
        <v>76</v>
      </c>
      <c r="AJ248">
        <v>408</v>
      </c>
      <c r="AK248">
        <v>432</v>
      </c>
      <c r="AL248" t="s">
        <v>22</v>
      </c>
      <c r="AM248">
        <v>60</v>
      </c>
    </row>
    <row r="249" spans="28:39">
      <c r="AB249" s="58" t="s">
        <v>655</v>
      </c>
      <c r="AC249" s="1">
        <v>1</v>
      </c>
      <c r="AD249" s="38" t="s">
        <v>337</v>
      </c>
      <c r="AE249" s="39">
        <v>80</v>
      </c>
      <c r="AF249" s="40">
        <v>110</v>
      </c>
      <c r="AG249" s="48">
        <v>70</v>
      </c>
      <c r="AH249">
        <v>26</v>
      </c>
      <c r="AI249">
        <v>66</v>
      </c>
      <c r="AJ249">
        <v>408</v>
      </c>
      <c r="AK249">
        <v>432</v>
      </c>
      <c r="AL249" t="s">
        <v>22</v>
      </c>
      <c r="AM249">
        <v>60</v>
      </c>
    </row>
    <row r="250" spans="28:39">
      <c r="AB250" s="58" t="s">
        <v>655</v>
      </c>
      <c r="AC250" s="1">
        <v>1</v>
      </c>
      <c r="AD250" s="38" t="s">
        <v>337</v>
      </c>
      <c r="AE250" s="39">
        <v>80</v>
      </c>
      <c r="AF250" s="49">
        <v>115</v>
      </c>
      <c r="AG250" s="41">
        <v>0</v>
      </c>
      <c r="AH250">
        <v>124</v>
      </c>
      <c r="AI250">
        <v>353</v>
      </c>
      <c r="AJ250">
        <v>316</v>
      </c>
      <c r="AK250">
        <v>113</v>
      </c>
      <c r="AL250" t="s">
        <v>22</v>
      </c>
      <c r="AM250">
        <v>60</v>
      </c>
    </row>
    <row r="251" spans="28:39">
      <c r="AB251" s="58" t="s">
        <v>655</v>
      </c>
      <c r="AC251" s="1">
        <v>1</v>
      </c>
      <c r="AD251" s="38" t="s">
        <v>337</v>
      </c>
      <c r="AE251" s="39">
        <v>80</v>
      </c>
      <c r="AF251" s="49">
        <v>115</v>
      </c>
      <c r="AG251" s="42">
        <v>10</v>
      </c>
      <c r="AH251">
        <v>115</v>
      </c>
      <c r="AI251">
        <v>329</v>
      </c>
      <c r="AJ251">
        <v>409</v>
      </c>
      <c r="AK251">
        <v>345</v>
      </c>
      <c r="AL251" t="s">
        <v>22</v>
      </c>
      <c r="AM251">
        <v>60</v>
      </c>
    </row>
    <row r="252" spans="28:39">
      <c r="AB252" s="58" t="s">
        <v>655</v>
      </c>
      <c r="AC252" s="1">
        <v>1</v>
      </c>
      <c r="AD252" s="38" t="s">
        <v>337</v>
      </c>
      <c r="AE252" s="39">
        <v>80</v>
      </c>
      <c r="AF252" s="49">
        <v>115</v>
      </c>
      <c r="AG252" s="43">
        <v>20</v>
      </c>
      <c r="AH252">
        <v>82</v>
      </c>
      <c r="AI252">
        <v>232</v>
      </c>
      <c r="AJ252">
        <v>423</v>
      </c>
      <c r="AK252">
        <v>432</v>
      </c>
      <c r="AL252" t="s">
        <v>22</v>
      </c>
      <c r="AM252">
        <v>60</v>
      </c>
    </row>
    <row r="253" spans="28:39">
      <c r="AB253" s="58" t="s">
        <v>655</v>
      </c>
      <c r="AC253" s="1">
        <v>1</v>
      </c>
      <c r="AD253" s="38" t="s">
        <v>337</v>
      </c>
      <c r="AE253" s="39">
        <v>80</v>
      </c>
      <c r="AF253" s="49">
        <v>115</v>
      </c>
      <c r="AG253" s="44">
        <v>30</v>
      </c>
      <c r="AH253">
        <v>57</v>
      </c>
      <c r="AI253">
        <v>162</v>
      </c>
      <c r="AJ253">
        <v>408</v>
      </c>
      <c r="AK253">
        <v>432</v>
      </c>
      <c r="AL253" t="s">
        <v>22</v>
      </c>
      <c r="AM253">
        <v>60</v>
      </c>
    </row>
    <row r="254" spans="28:39">
      <c r="AB254" s="58" t="s">
        <v>655</v>
      </c>
      <c r="AC254" s="1">
        <v>1</v>
      </c>
      <c r="AD254" s="38" t="s">
        <v>337</v>
      </c>
      <c r="AE254" s="39">
        <v>80</v>
      </c>
      <c r="AF254" s="49">
        <v>115</v>
      </c>
      <c r="AG254" s="45">
        <v>40</v>
      </c>
      <c r="AH254">
        <v>43</v>
      </c>
      <c r="AI254">
        <v>124</v>
      </c>
      <c r="AJ254">
        <v>408</v>
      </c>
      <c r="AK254">
        <v>432</v>
      </c>
      <c r="AL254" t="s">
        <v>22</v>
      </c>
      <c r="AM254">
        <v>60</v>
      </c>
    </row>
    <row r="255" spans="28:39">
      <c r="AB255" s="58" t="s">
        <v>655</v>
      </c>
      <c r="AC255" s="1">
        <v>1</v>
      </c>
      <c r="AD255" s="38" t="s">
        <v>337</v>
      </c>
      <c r="AE255" s="39">
        <v>80</v>
      </c>
      <c r="AF255" s="49">
        <v>115</v>
      </c>
      <c r="AG255" s="46">
        <v>50</v>
      </c>
      <c r="AH255">
        <v>35</v>
      </c>
      <c r="AI255">
        <v>101</v>
      </c>
      <c r="AJ255">
        <v>408</v>
      </c>
      <c r="AK255">
        <v>432</v>
      </c>
      <c r="AL255" t="s">
        <v>22</v>
      </c>
      <c r="AM255">
        <v>60</v>
      </c>
    </row>
    <row r="256" spans="28:39">
      <c r="AB256" s="58" t="s">
        <v>655</v>
      </c>
      <c r="AC256" s="1">
        <v>1</v>
      </c>
      <c r="AD256" s="38" t="s">
        <v>337</v>
      </c>
      <c r="AE256" s="39">
        <v>80</v>
      </c>
      <c r="AF256" s="49">
        <v>115</v>
      </c>
      <c r="AG256" s="47">
        <v>60</v>
      </c>
      <c r="AH256">
        <v>30</v>
      </c>
      <c r="AI256">
        <v>85</v>
      </c>
      <c r="AJ256">
        <v>408</v>
      </c>
      <c r="AK256">
        <v>432</v>
      </c>
      <c r="AL256" t="s">
        <v>22</v>
      </c>
      <c r="AM256">
        <v>60</v>
      </c>
    </row>
    <row r="257" spans="28:39">
      <c r="AB257" s="58" t="s">
        <v>655</v>
      </c>
      <c r="AC257" s="1">
        <v>1</v>
      </c>
      <c r="AD257" s="38" t="s">
        <v>337</v>
      </c>
      <c r="AE257" s="39">
        <v>80</v>
      </c>
      <c r="AF257" s="49">
        <v>115</v>
      </c>
      <c r="AG257" s="48">
        <v>70</v>
      </c>
      <c r="AH257">
        <v>26</v>
      </c>
      <c r="AI257">
        <v>73</v>
      </c>
      <c r="AJ257">
        <v>408</v>
      </c>
      <c r="AK257">
        <v>432</v>
      </c>
      <c r="AL257" t="s">
        <v>22</v>
      </c>
      <c r="AM257">
        <v>60</v>
      </c>
    </row>
    <row r="258" spans="28:39">
      <c r="AB258" s="58" t="s">
        <v>655</v>
      </c>
      <c r="AC258" s="1">
        <v>1</v>
      </c>
      <c r="AD258" s="38" t="s">
        <v>337</v>
      </c>
      <c r="AE258" s="39">
        <v>80</v>
      </c>
      <c r="AF258" s="50">
        <v>120</v>
      </c>
      <c r="AG258" s="41">
        <v>0</v>
      </c>
      <c r="AH258">
        <v>120</v>
      </c>
      <c r="AI258">
        <v>376</v>
      </c>
      <c r="AJ258">
        <v>328</v>
      </c>
      <c r="AK258">
        <v>117</v>
      </c>
      <c r="AL258" t="s">
        <v>22</v>
      </c>
      <c r="AM258">
        <v>60</v>
      </c>
    </row>
    <row r="259" spans="28:39">
      <c r="AB259" s="58" t="s">
        <v>655</v>
      </c>
      <c r="AC259" s="1">
        <v>1</v>
      </c>
      <c r="AD259" s="38" t="s">
        <v>337</v>
      </c>
      <c r="AE259" s="39">
        <v>80</v>
      </c>
      <c r="AF259" s="50">
        <v>120</v>
      </c>
      <c r="AG259" s="42">
        <v>10</v>
      </c>
      <c r="AH259">
        <v>114</v>
      </c>
      <c r="AI259">
        <v>356</v>
      </c>
      <c r="AJ259">
        <v>417</v>
      </c>
      <c r="AK259">
        <v>340</v>
      </c>
      <c r="AL259" t="s">
        <v>22</v>
      </c>
      <c r="AM259">
        <v>60</v>
      </c>
    </row>
    <row r="260" spans="28:39">
      <c r="AB260" s="58" t="s">
        <v>655</v>
      </c>
      <c r="AC260" s="1">
        <v>1</v>
      </c>
      <c r="AD260" s="38" t="s">
        <v>337</v>
      </c>
      <c r="AE260" s="39">
        <v>80</v>
      </c>
      <c r="AF260" s="50">
        <v>120</v>
      </c>
      <c r="AG260" s="43">
        <v>20</v>
      </c>
      <c r="AH260">
        <v>82</v>
      </c>
      <c r="AI260">
        <v>255</v>
      </c>
      <c r="AJ260">
        <v>432</v>
      </c>
      <c r="AK260">
        <v>432</v>
      </c>
      <c r="AL260" t="s">
        <v>22</v>
      </c>
      <c r="AM260">
        <v>60</v>
      </c>
    </row>
    <row r="261" spans="28:39">
      <c r="AB261" s="58" t="s">
        <v>655</v>
      </c>
      <c r="AC261" s="1">
        <v>1</v>
      </c>
      <c r="AD261" s="38" t="s">
        <v>337</v>
      </c>
      <c r="AE261" s="39">
        <v>80</v>
      </c>
      <c r="AF261" s="50">
        <v>120</v>
      </c>
      <c r="AG261" s="44">
        <v>30</v>
      </c>
      <c r="AH261">
        <v>57</v>
      </c>
      <c r="AI261">
        <v>177</v>
      </c>
      <c r="AJ261">
        <v>408</v>
      </c>
      <c r="AK261">
        <v>432</v>
      </c>
      <c r="AL261" t="s">
        <v>22</v>
      </c>
      <c r="AM261">
        <v>60</v>
      </c>
    </row>
    <row r="262" spans="28:39">
      <c r="AB262" s="58" t="s">
        <v>655</v>
      </c>
      <c r="AC262" s="1">
        <v>1</v>
      </c>
      <c r="AD262" s="38" t="s">
        <v>337</v>
      </c>
      <c r="AE262" s="39">
        <v>80</v>
      </c>
      <c r="AF262" s="50">
        <v>120</v>
      </c>
      <c r="AG262" s="45">
        <v>40</v>
      </c>
      <c r="AH262">
        <v>43</v>
      </c>
      <c r="AI262">
        <v>136</v>
      </c>
      <c r="AJ262">
        <v>408</v>
      </c>
      <c r="AK262">
        <v>432</v>
      </c>
      <c r="AL262" t="s">
        <v>22</v>
      </c>
      <c r="AM262">
        <v>60</v>
      </c>
    </row>
    <row r="263" spans="28:39">
      <c r="AB263" s="58" t="s">
        <v>655</v>
      </c>
      <c r="AC263" s="1">
        <v>1</v>
      </c>
      <c r="AD263" s="38" t="s">
        <v>337</v>
      </c>
      <c r="AE263" s="39">
        <v>80</v>
      </c>
      <c r="AF263" s="50">
        <v>120</v>
      </c>
      <c r="AG263" s="46">
        <v>50</v>
      </c>
      <c r="AH263">
        <v>35</v>
      </c>
      <c r="AI263">
        <v>110</v>
      </c>
      <c r="AJ263">
        <v>408</v>
      </c>
      <c r="AK263">
        <v>432</v>
      </c>
      <c r="AL263" t="s">
        <v>22</v>
      </c>
      <c r="AM263">
        <v>60</v>
      </c>
    </row>
    <row r="264" spans="28:39">
      <c r="AB264" s="58" t="s">
        <v>655</v>
      </c>
      <c r="AC264" s="1">
        <v>1</v>
      </c>
      <c r="AD264" s="38" t="s">
        <v>337</v>
      </c>
      <c r="AE264" s="39">
        <v>80</v>
      </c>
      <c r="AF264" s="50">
        <v>120</v>
      </c>
      <c r="AG264" s="47">
        <v>60</v>
      </c>
      <c r="AH264">
        <v>30</v>
      </c>
      <c r="AI264">
        <v>93</v>
      </c>
      <c r="AJ264">
        <v>408</v>
      </c>
      <c r="AK264">
        <v>432</v>
      </c>
      <c r="AL264" t="s">
        <v>22</v>
      </c>
      <c r="AM264">
        <v>60</v>
      </c>
    </row>
    <row r="265" spans="28:39">
      <c r="AB265" s="58" t="s">
        <v>655</v>
      </c>
      <c r="AC265" s="1">
        <v>1</v>
      </c>
      <c r="AD265" s="38" t="s">
        <v>337</v>
      </c>
      <c r="AE265" s="39">
        <v>80</v>
      </c>
      <c r="AF265" s="50">
        <v>120</v>
      </c>
      <c r="AG265" s="48">
        <v>70</v>
      </c>
      <c r="AH265">
        <v>26</v>
      </c>
      <c r="AI265">
        <v>80</v>
      </c>
      <c r="AJ265">
        <v>408</v>
      </c>
      <c r="AK265">
        <v>432</v>
      </c>
      <c r="AL265" t="s">
        <v>22</v>
      </c>
      <c r="AM265">
        <v>60</v>
      </c>
    </row>
    <row r="266" spans="28:39">
      <c r="AB266" s="58" t="s">
        <v>655</v>
      </c>
      <c r="AC266" s="1">
        <v>1</v>
      </c>
      <c r="AD266" s="38" t="s">
        <v>337</v>
      </c>
      <c r="AE266" s="39">
        <v>80</v>
      </c>
      <c r="AF266" s="51">
        <v>130</v>
      </c>
      <c r="AG266" s="41">
        <v>0</v>
      </c>
      <c r="AH266">
        <v>113</v>
      </c>
      <c r="AI266">
        <v>422</v>
      </c>
      <c r="AJ266">
        <v>353</v>
      </c>
      <c r="AK266">
        <v>120</v>
      </c>
      <c r="AL266" t="s">
        <v>22</v>
      </c>
      <c r="AM266">
        <v>60</v>
      </c>
    </row>
    <row r="267" spans="28:39">
      <c r="AB267" s="58" t="s">
        <v>655</v>
      </c>
      <c r="AC267" s="1">
        <v>1</v>
      </c>
      <c r="AD267" s="38" t="s">
        <v>337</v>
      </c>
      <c r="AE267" s="39">
        <v>80</v>
      </c>
      <c r="AF267" s="51">
        <v>130</v>
      </c>
      <c r="AG267" s="42">
        <v>10</v>
      </c>
      <c r="AH267">
        <v>111</v>
      </c>
      <c r="AI267">
        <v>414</v>
      </c>
      <c r="AJ267">
        <v>439</v>
      </c>
      <c r="AK267">
        <v>331</v>
      </c>
      <c r="AL267" t="s">
        <v>22</v>
      </c>
      <c r="AM267">
        <v>60</v>
      </c>
    </row>
    <row r="268" spans="28:39">
      <c r="AB268" s="58" t="s">
        <v>655</v>
      </c>
      <c r="AC268" s="1">
        <v>1</v>
      </c>
      <c r="AD268" s="38" t="s">
        <v>337</v>
      </c>
      <c r="AE268" s="39">
        <v>80</v>
      </c>
      <c r="AF268" s="51">
        <v>130</v>
      </c>
      <c r="AG268" s="43">
        <v>20</v>
      </c>
      <c r="AH268">
        <v>82</v>
      </c>
      <c r="AI268">
        <v>304</v>
      </c>
      <c r="AJ268">
        <v>451</v>
      </c>
      <c r="AK268">
        <v>432</v>
      </c>
      <c r="AL268" t="s">
        <v>22</v>
      </c>
      <c r="AM268">
        <v>60</v>
      </c>
    </row>
    <row r="269" spans="28:39">
      <c r="AB269" s="58" t="s">
        <v>655</v>
      </c>
      <c r="AC269" s="1">
        <v>1</v>
      </c>
      <c r="AD269" s="38" t="s">
        <v>337</v>
      </c>
      <c r="AE269" s="39">
        <v>80</v>
      </c>
      <c r="AF269" s="51">
        <v>130</v>
      </c>
      <c r="AG269" s="44">
        <v>30</v>
      </c>
      <c r="AH269">
        <v>57</v>
      </c>
      <c r="AI269">
        <v>211</v>
      </c>
      <c r="AJ269">
        <v>408</v>
      </c>
      <c r="AK269">
        <v>432</v>
      </c>
      <c r="AL269" t="s">
        <v>22</v>
      </c>
      <c r="AM269">
        <v>60</v>
      </c>
    </row>
    <row r="270" spans="28:39">
      <c r="AB270" s="58" t="s">
        <v>655</v>
      </c>
      <c r="AC270" s="1">
        <v>1</v>
      </c>
      <c r="AD270" s="38" t="s">
        <v>337</v>
      </c>
      <c r="AE270" s="39">
        <v>80</v>
      </c>
      <c r="AF270" s="51">
        <v>130</v>
      </c>
      <c r="AG270" s="45">
        <v>40</v>
      </c>
      <c r="AH270">
        <v>43</v>
      </c>
      <c r="AI270">
        <v>162</v>
      </c>
      <c r="AJ270">
        <v>408</v>
      </c>
      <c r="AK270">
        <v>432</v>
      </c>
      <c r="AL270" t="s">
        <v>22</v>
      </c>
      <c r="AM270">
        <v>60</v>
      </c>
    </row>
    <row r="271" spans="28:39">
      <c r="AB271" s="58" t="s">
        <v>655</v>
      </c>
      <c r="AC271" s="1">
        <v>1</v>
      </c>
      <c r="AD271" s="38" t="s">
        <v>337</v>
      </c>
      <c r="AE271" s="39">
        <v>80</v>
      </c>
      <c r="AF271" s="51">
        <v>130</v>
      </c>
      <c r="AG271" s="46">
        <v>50</v>
      </c>
      <c r="AH271">
        <v>35</v>
      </c>
      <c r="AI271">
        <v>131</v>
      </c>
      <c r="AJ271">
        <v>408</v>
      </c>
      <c r="AK271">
        <v>432</v>
      </c>
      <c r="AL271" t="s">
        <v>22</v>
      </c>
      <c r="AM271">
        <v>60</v>
      </c>
    </row>
    <row r="272" spans="28:39">
      <c r="AB272" s="58" t="s">
        <v>655</v>
      </c>
      <c r="AC272" s="1">
        <v>1</v>
      </c>
      <c r="AD272" s="38" t="s">
        <v>337</v>
      </c>
      <c r="AE272" s="39">
        <v>80</v>
      </c>
      <c r="AF272" s="51">
        <v>130</v>
      </c>
      <c r="AG272" s="47">
        <v>60</v>
      </c>
      <c r="AH272">
        <v>30</v>
      </c>
      <c r="AI272">
        <v>110</v>
      </c>
      <c r="AJ272">
        <v>408</v>
      </c>
      <c r="AK272">
        <v>432</v>
      </c>
      <c r="AL272" t="s">
        <v>22</v>
      </c>
      <c r="AM272">
        <v>60</v>
      </c>
    </row>
    <row r="273" spans="28:39">
      <c r="AB273" s="58" t="s">
        <v>655</v>
      </c>
      <c r="AC273" s="1">
        <v>1</v>
      </c>
      <c r="AD273" s="38" t="s">
        <v>337</v>
      </c>
      <c r="AE273" s="39">
        <v>80</v>
      </c>
      <c r="AF273" s="51">
        <v>130</v>
      </c>
      <c r="AG273" s="48">
        <v>70</v>
      </c>
      <c r="AH273">
        <v>26</v>
      </c>
      <c r="AI273">
        <v>95</v>
      </c>
      <c r="AJ273">
        <v>408</v>
      </c>
      <c r="AK273">
        <v>432</v>
      </c>
      <c r="AL273" t="s">
        <v>22</v>
      </c>
      <c r="AM273">
        <v>60</v>
      </c>
    </row>
    <row r="274" spans="28:39">
      <c r="AB274" s="58" t="s">
        <v>655</v>
      </c>
      <c r="AC274" s="1">
        <v>1</v>
      </c>
      <c r="AD274" s="38" t="s">
        <v>337</v>
      </c>
      <c r="AE274" s="39">
        <v>80</v>
      </c>
      <c r="AF274" s="52">
        <v>140</v>
      </c>
      <c r="AG274" s="41">
        <v>0</v>
      </c>
      <c r="AH274">
        <v>107</v>
      </c>
      <c r="AI274">
        <v>470</v>
      </c>
      <c r="AJ274">
        <v>378</v>
      </c>
      <c r="AK274">
        <v>127</v>
      </c>
      <c r="AL274" t="s">
        <v>22</v>
      </c>
      <c r="AM274">
        <v>60</v>
      </c>
    </row>
    <row r="275" spans="28:39">
      <c r="AB275" s="58" t="s">
        <v>655</v>
      </c>
      <c r="AC275" s="1">
        <v>1</v>
      </c>
      <c r="AD275" s="38" t="s">
        <v>337</v>
      </c>
      <c r="AE275" s="39">
        <v>80</v>
      </c>
      <c r="AF275" s="52">
        <v>140</v>
      </c>
      <c r="AG275" s="42">
        <v>10</v>
      </c>
      <c r="AH275">
        <v>107</v>
      </c>
      <c r="AI275">
        <v>470</v>
      </c>
      <c r="AJ275">
        <v>457</v>
      </c>
      <c r="AK275">
        <v>321</v>
      </c>
      <c r="AL275" t="s">
        <v>22</v>
      </c>
      <c r="AM275">
        <v>60</v>
      </c>
    </row>
    <row r="276" spans="28:39">
      <c r="AB276" s="58" t="s">
        <v>655</v>
      </c>
      <c r="AC276" s="1">
        <v>1</v>
      </c>
      <c r="AD276" s="38" t="s">
        <v>337</v>
      </c>
      <c r="AE276" s="39">
        <v>80</v>
      </c>
      <c r="AF276" s="52">
        <v>140</v>
      </c>
      <c r="AG276" s="43">
        <v>20</v>
      </c>
      <c r="AH276">
        <v>82</v>
      </c>
      <c r="AI276">
        <v>358</v>
      </c>
      <c r="AJ276">
        <v>473</v>
      </c>
      <c r="AK276">
        <v>432</v>
      </c>
      <c r="AL276" t="s">
        <v>22</v>
      </c>
      <c r="AM276">
        <v>60</v>
      </c>
    </row>
    <row r="277" spans="28:39">
      <c r="AB277" s="58" t="s">
        <v>655</v>
      </c>
      <c r="AC277" s="1">
        <v>1</v>
      </c>
      <c r="AD277" s="38" t="s">
        <v>337</v>
      </c>
      <c r="AE277" s="39">
        <v>80</v>
      </c>
      <c r="AF277" s="52">
        <v>140</v>
      </c>
      <c r="AG277" s="44">
        <v>30</v>
      </c>
      <c r="AH277">
        <v>57</v>
      </c>
      <c r="AI277">
        <v>249</v>
      </c>
      <c r="AJ277">
        <v>423</v>
      </c>
      <c r="AK277">
        <v>432</v>
      </c>
      <c r="AL277" t="s">
        <v>22</v>
      </c>
      <c r="AM277">
        <v>60</v>
      </c>
    </row>
    <row r="278" spans="28:39">
      <c r="AB278" s="58" t="s">
        <v>655</v>
      </c>
      <c r="AC278" s="1">
        <v>1</v>
      </c>
      <c r="AD278" s="38" t="s">
        <v>337</v>
      </c>
      <c r="AE278" s="39">
        <v>80</v>
      </c>
      <c r="AF278" s="52">
        <v>140</v>
      </c>
      <c r="AG278" s="45">
        <v>40</v>
      </c>
      <c r="AH278">
        <v>43</v>
      </c>
      <c r="AI278">
        <v>190</v>
      </c>
      <c r="AJ278">
        <v>408</v>
      </c>
      <c r="AK278">
        <v>432</v>
      </c>
      <c r="AL278" t="s">
        <v>22</v>
      </c>
      <c r="AM278">
        <v>60</v>
      </c>
    </row>
    <row r="279" spans="28:39">
      <c r="AB279" s="58" t="s">
        <v>655</v>
      </c>
      <c r="AC279" s="1">
        <v>1</v>
      </c>
      <c r="AD279" s="38" t="s">
        <v>337</v>
      </c>
      <c r="AE279" s="39">
        <v>80</v>
      </c>
      <c r="AF279" s="52">
        <v>140</v>
      </c>
      <c r="AG279" s="46">
        <v>50</v>
      </c>
      <c r="AH279">
        <v>35</v>
      </c>
      <c r="AI279">
        <v>155</v>
      </c>
      <c r="AJ279">
        <v>408</v>
      </c>
      <c r="AK279">
        <v>432</v>
      </c>
      <c r="AL279" t="s">
        <v>22</v>
      </c>
      <c r="AM279">
        <v>60</v>
      </c>
    </row>
    <row r="280" spans="28:39">
      <c r="AB280" s="58" t="s">
        <v>655</v>
      </c>
      <c r="AC280" s="1">
        <v>1</v>
      </c>
      <c r="AD280" s="38" t="s">
        <v>337</v>
      </c>
      <c r="AE280" s="39">
        <v>80</v>
      </c>
      <c r="AF280" s="52">
        <v>140</v>
      </c>
      <c r="AG280" s="47">
        <v>60</v>
      </c>
      <c r="AH280">
        <v>30</v>
      </c>
      <c r="AI280">
        <v>130</v>
      </c>
      <c r="AJ280">
        <v>408</v>
      </c>
      <c r="AK280">
        <v>432</v>
      </c>
      <c r="AL280" t="s">
        <v>22</v>
      </c>
      <c r="AM280">
        <v>60</v>
      </c>
    </row>
    <row r="281" spans="28:39">
      <c r="AB281" s="58" t="s">
        <v>655</v>
      </c>
      <c r="AC281" s="1">
        <v>1</v>
      </c>
      <c r="AD281" s="38" t="s">
        <v>337</v>
      </c>
      <c r="AE281" s="39">
        <v>80</v>
      </c>
      <c r="AF281" s="52">
        <v>140</v>
      </c>
      <c r="AG281" s="48">
        <v>70</v>
      </c>
      <c r="AH281">
        <v>26</v>
      </c>
      <c r="AI281">
        <v>112</v>
      </c>
      <c r="AJ281">
        <v>408</v>
      </c>
      <c r="AK281">
        <v>432</v>
      </c>
      <c r="AL281" t="s">
        <v>22</v>
      </c>
      <c r="AM281">
        <v>60</v>
      </c>
    </row>
    <row r="282" spans="28:39">
      <c r="AB282" s="58" t="s">
        <v>655</v>
      </c>
      <c r="AC282" s="1">
        <v>1</v>
      </c>
      <c r="AD282" s="38" t="s">
        <v>337</v>
      </c>
      <c r="AE282" s="39">
        <v>80</v>
      </c>
      <c r="AF282" s="53">
        <v>150</v>
      </c>
      <c r="AG282" s="41">
        <v>0</v>
      </c>
      <c r="AH282">
        <v>102</v>
      </c>
      <c r="AI282">
        <v>519</v>
      </c>
      <c r="AJ282">
        <v>375</v>
      </c>
      <c r="AK282">
        <v>131</v>
      </c>
      <c r="AL282" t="s">
        <v>22</v>
      </c>
      <c r="AM282">
        <v>60</v>
      </c>
    </row>
    <row r="283" spans="28:39">
      <c r="AB283" s="58" t="s">
        <v>655</v>
      </c>
      <c r="AC283" s="1">
        <v>1</v>
      </c>
      <c r="AD283" s="38" t="s">
        <v>337</v>
      </c>
      <c r="AE283" s="39">
        <v>80</v>
      </c>
      <c r="AF283" s="53">
        <v>150</v>
      </c>
      <c r="AG283" s="42">
        <v>10</v>
      </c>
      <c r="AH283">
        <v>102</v>
      </c>
      <c r="AI283">
        <v>519</v>
      </c>
      <c r="AJ283">
        <v>447</v>
      </c>
      <c r="AK283">
        <v>304</v>
      </c>
      <c r="AL283" t="s">
        <v>22</v>
      </c>
      <c r="AM283">
        <v>60</v>
      </c>
    </row>
    <row r="284" spans="28:39">
      <c r="AB284" s="58" t="s">
        <v>655</v>
      </c>
      <c r="AC284" s="1">
        <v>1</v>
      </c>
      <c r="AD284" s="38" t="s">
        <v>337</v>
      </c>
      <c r="AE284" s="39">
        <v>80</v>
      </c>
      <c r="AF284" s="53">
        <v>150</v>
      </c>
      <c r="AG284" s="43">
        <v>20</v>
      </c>
      <c r="AH284">
        <v>82</v>
      </c>
      <c r="AI284">
        <v>414</v>
      </c>
      <c r="AJ284">
        <v>481</v>
      </c>
      <c r="AK284">
        <v>432</v>
      </c>
      <c r="AL284" t="s">
        <v>22</v>
      </c>
      <c r="AM284">
        <v>60</v>
      </c>
    </row>
    <row r="285" spans="28:39">
      <c r="AB285" s="58" t="s">
        <v>655</v>
      </c>
      <c r="AC285" s="1">
        <v>1</v>
      </c>
      <c r="AD285" s="38" t="s">
        <v>337</v>
      </c>
      <c r="AE285" s="39">
        <v>80</v>
      </c>
      <c r="AF285" s="53">
        <v>150</v>
      </c>
      <c r="AG285" s="44">
        <v>30</v>
      </c>
      <c r="AH285">
        <v>57</v>
      </c>
      <c r="AI285">
        <v>287</v>
      </c>
      <c r="AJ285">
        <v>428</v>
      </c>
      <c r="AK285">
        <v>432</v>
      </c>
      <c r="AL285" t="s">
        <v>22</v>
      </c>
      <c r="AM285">
        <v>60</v>
      </c>
    </row>
    <row r="286" spans="28:39">
      <c r="AB286" s="58" t="s">
        <v>655</v>
      </c>
      <c r="AC286" s="1">
        <v>1</v>
      </c>
      <c r="AD286" s="38" t="s">
        <v>337</v>
      </c>
      <c r="AE286" s="39">
        <v>80</v>
      </c>
      <c r="AF286" s="53">
        <v>150</v>
      </c>
      <c r="AG286" s="45">
        <v>40</v>
      </c>
      <c r="AH286">
        <v>43</v>
      </c>
      <c r="AI286">
        <v>220</v>
      </c>
      <c r="AJ286">
        <v>408</v>
      </c>
      <c r="AK286">
        <v>432</v>
      </c>
      <c r="AL286" t="s">
        <v>22</v>
      </c>
      <c r="AM286">
        <v>60</v>
      </c>
    </row>
    <row r="287" spans="28:39">
      <c r="AB287" s="58" t="s">
        <v>655</v>
      </c>
      <c r="AC287" s="1">
        <v>1</v>
      </c>
      <c r="AD287" s="38" t="s">
        <v>337</v>
      </c>
      <c r="AE287" s="39">
        <v>80</v>
      </c>
      <c r="AF287" s="53">
        <v>150</v>
      </c>
      <c r="AG287" s="46">
        <v>50</v>
      </c>
      <c r="AH287">
        <v>35</v>
      </c>
      <c r="AI287">
        <v>179</v>
      </c>
      <c r="AJ287">
        <v>408</v>
      </c>
      <c r="AK287">
        <v>432</v>
      </c>
      <c r="AL287" t="s">
        <v>22</v>
      </c>
      <c r="AM287">
        <v>60</v>
      </c>
    </row>
    <row r="288" spans="28:39">
      <c r="AB288" s="58" t="s">
        <v>655</v>
      </c>
      <c r="AC288" s="1">
        <v>1</v>
      </c>
      <c r="AD288" s="38" t="s">
        <v>337</v>
      </c>
      <c r="AE288" s="39">
        <v>80</v>
      </c>
      <c r="AF288" s="53">
        <v>150</v>
      </c>
      <c r="AG288" s="47">
        <v>60</v>
      </c>
      <c r="AH288">
        <v>30</v>
      </c>
      <c r="AI288">
        <v>150</v>
      </c>
      <c r="AJ288">
        <v>408</v>
      </c>
      <c r="AK288">
        <v>432</v>
      </c>
      <c r="AL288" t="s">
        <v>22</v>
      </c>
      <c r="AM288">
        <v>60</v>
      </c>
    </row>
    <row r="289" spans="28:39">
      <c r="AB289" s="58" t="s">
        <v>655</v>
      </c>
      <c r="AC289" s="1">
        <v>1</v>
      </c>
      <c r="AD289" s="38" t="s">
        <v>337</v>
      </c>
      <c r="AE289" s="39">
        <v>80</v>
      </c>
      <c r="AF289" s="53">
        <v>150</v>
      </c>
      <c r="AG289" s="48">
        <v>70</v>
      </c>
      <c r="AH289">
        <v>26</v>
      </c>
      <c r="AI289">
        <v>130</v>
      </c>
      <c r="AJ289">
        <v>408</v>
      </c>
      <c r="AK289">
        <v>432</v>
      </c>
      <c r="AL289" t="s">
        <v>22</v>
      </c>
      <c r="AM289">
        <v>60</v>
      </c>
    </row>
    <row r="290" spans="28:39">
      <c r="AB290" s="58" t="s">
        <v>655</v>
      </c>
      <c r="AC290" s="1">
        <v>1</v>
      </c>
      <c r="AD290" s="38" t="s">
        <v>337</v>
      </c>
      <c r="AE290" s="39">
        <v>80</v>
      </c>
      <c r="AF290" s="54">
        <v>160</v>
      </c>
      <c r="AG290" s="41">
        <v>0</v>
      </c>
      <c r="AH290">
        <v>98</v>
      </c>
      <c r="AI290">
        <v>568</v>
      </c>
      <c r="AJ290">
        <v>433</v>
      </c>
      <c r="AK290">
        <v>138</v>
      </c>
      <c r="AL290" t="s">
        <v>22</v>
      </c>
      <c r="AM290">
        <v>60</v>
      </c>
    </row>
    <row r="291" spans="28:39">
      <c r="AB291" s="58" t="s">
        <v>655</v>
      </c>
      <c r="AC291" s="1">
        <v>1</v>
      </c>
      <c r="AD291" s="38" t="s">
        <v>337</v>
      </c>
      <c r="AE291" s="39">
        <v>80</v>
      </c>
      <c r="AF291" s="54">
        <v>160</v>
      </c>
      <c r="AG291" s="42">
        <v>10</v>
      </c>
      <c r="AH291">
        <v>98</v>
      </c>
      <c r="AI291">
        <v>568</v>
      </c>
      <c r="AJ291">
        <v>483</v>
      </c>
      <c r="AK291">
        <v>292</v>
      </c>
      <c r="AL291" t="s">
        <v>22</v>
      </c>
      <c r="AM291">
        <v>60</v>
      </c>
    </row>
    <row r="292" spans="28:39">
      <c r="AB292" s="58" t="s">
        <v>655</v>
      </c>
      <c r="AC292" s="1">
        <v>1</v>
      </c>
      <c r="AD292" s="38" t="s">
        <v>337</v>
      </c>
      <c r="AE292" s="39">
        <v>80</v>
      </c>
      <c r="AF292" s="54">
        <v>160</v>
      </c>
      <c r="AG292" s="43">
        <v>20</v>
      </c>
      <c r="AH292">
        <v>82</v>
      </c>
      <c r="AI292">
        <v>475</v>
      </c>
      <c r="AJ292">
        <v>523</v>
      </c>
      <c r="AK292">
        <v>432</v>
      </c>
      <c r="AL292" t="s">
        <v>22</v>
      </c>
      <c r="AM292">
        <v>60</v>
      </c>
    </row>
    <row r="293" spans="28:39">
      <c r="AB293" s="58" t="s">
        <v>655</v>
      </c>
      <c r="AC293" s="1">
        <v>1</v>
      </c>
      <c r="AD293" s="38" t="s">
        <v>337</v>
      </c>
      <c r="AE293" s="39">
        <v>80</v>
      </c>
      <c r="AF293" s="54">
        <v>160</v>
      </c>
      <c r="AG293" s="44">
        <v>30</v>
      </c>
      <c r="AH293">
        <v>57</v>
      </c>
      <c r="AI293">
        <v>329</v>
      </c>
      <c r="AJ293">
        <v>455</v>
      </c>
      <c r="AK293">
        <v>432</v>
      </c>
      <c r="AL293" t="s">
        <v>22</v>
      </c>
      <c r="AM293">
        <v>60</v>
      </c>
    </row>
    <row r="294" spans="28:39">
      <c r="AB294" s="58" t="s">
        <v>655</v>
      </c>
      <c r="AC294" s="1">
        <v>1</v>
      </c>
      <c r="AD294" s="38" t="s">
        <v>337</v>
      </c>
      <c r="AE294" s="39">
        <v>80</v>
      </c>
      <c r="AF294" s="54">
        <v>160</v>
      </c>
      <c r="AG294" s="45">
        <v>40</v>
      </c>
      <c r="AH294">
        <v>43</v>
      </c>
      <c r="AI294">
        <v>252</v>
      </c>
      <c r="AJ294">
        <v>420</v>
      </c>
      <c r="AK294">
        <v>432</v>
      </c>
      <c r="AL294" t="s">
        <v>22</v>
      </c>
      <c r="AM294">
        <v>60</v>
      </c>
    </row>
    <row r="295" spans="28:39">
      <c r="AB295" s="58" t="s">
        <v>655</v>
      </c>
      <c r="AC295" s="1">
        <v>1</v>
      </c>
      <c r="AD295" s="38" t="s">
        <v>337</v>
      </c>
      <c r="AE295" s="39">
        <v>80</v>
      </c>
      <c r="AF295" s="54">
        <v>160</v>
      </c>
      <c r="AG295" s="46">
        <v>50</v>
      </c>
      <c r="AH295">
        <v>35</v>
      </c>
      <c r="AI295">
        <v>205</v>
      </c>
      <c r="AJ295">
        <v>408</v>
      </c>
      <c r="AK295">
        <v>432</v>
      </c>
      <c r="AL295" t="s">
        <v>22</v>
      </c>
      <c r="AM295">
        <v>60</v>
      </c>
    </row>
    <row r="296" spans="28:39">
      <c r="AB296" s="58" t="s">
        <v>655</v>
      </c>
      <c r="AC296" s="1">
        <v>1</v>
      </c>
      <c r="AD296" s="38" t="s">
        <v>337</v>
      </c>
      <c r="AE296" s="39">
        <v>80</v>
      </c>
      <c r="AF296" s="54">
        <v>160</v>
      </c>
      <c r="AG296" s="47">
        <v>60</v>
      </c>
      <c r="AH296">
        <v>30</v>
      </c>
      <c r="AI296">
        <v>172</v>
      </c>
      <c r="AJ296">
        <v>408</v>
      </c>
      <c r="AK296">
        <v>432</v>
      </c>
      <c r="AL296" t="s">
        <v>22</v>
      </c>
      <c r="AM296">
        <v>60</v>
      </c>
    </row>
    <row r="297" spans="28:39">
      <c r="AB297" s="58" t="s">
        <v>655</v>
      </c>
      <c r="AC297" s="1">
        <v>1</v>
      </c>
      <c r="AD297" s="38" t="s">
        <v>337</v>
      </c>
      <c r="AE297" s="39">
        <v>80</v>
      </c>
      <c r="AF297" s="54">
        <v>160</v>
      </c>
      <c r="AG297" s="48">
        <v>70</v>
      </c>
      <c r="AH297">
        <v>26</v>
      </c>
      <c r="AI297">
        <v>149</v>
      </c>
      <c r="AJ297">
        <v>408</v>
      </c>
      <c r="AK297">
        <v>432</v>
      </c>
      <c r="AL297" t="s">
        <v>22</v>
      </c>
      <c r="AM297">
        <v>60</v>
      </c>
    </row>
    <row r="298" spans="28:39">
      <c r="AB298" s="58" t="s">
        <v>655</v>
      </c>
      <c r="AC298" s="1">
        <v>1</v>
      </c>
      <c r="AD298" s="38" t="s">
        <v>337</v>
      </c>
      <c r="AE298" s="39">
        <v>80</v>
      </c>
      <c r="AF298" s="55">
        <v>170</v>
      </c>
      <c r="AG298" s="41">
        <v>0</v>
      </c>
      <c r="AH298">
        <v>94</v>
      </c>
      <c r="AI298">
        <v>620</v>
      </c>
      <c r="AJ298">
        <v>462</v>
      </c>
      <c r="AK298">
        <v>144</v>
      </c>
      <c r="AL298" t="s">
        <v>22</v>
      </c>
      <c r="AM298">
        <v>60</v>
      </c>
    </row>
    <row r="299" spans="28:39">
      <c r="AB299" s="58" t="s">
        <v>655</v>
      </c>
      <c r="AC299" s="1">
        <v>1</v>
      </c>
      <c r="AD299" s="38" t="s">
        <v>337</v>
      </c>
      <c r="AE299" s="39">
        <v>80</v>
      </c>
      <c r="AF299" s="55">
        <v>170</v>
      </c>
      <c r="AG299" s="42">
        <v>10</v>
      </c>
      <c r="AH299">
        <v>94</v>
      </c>
      <c r="AI299">
        <v>620</v>
      </c>
      <c r="AJ299">
        <v>498</v>
      </c>
      <c r="AK299">
        <v>278</v>
      </c>
      <c r="AL299" t="s">
        <v>22</v>
      </c>
      <c r="AM299">
        <v>60</v>
      </c>
    </row>
    <row r="300" spans="28:39">
      <c r="AB300" s="58" t="s">
        <v>655</v>
      </c>
      <c r="AC300" s="1">
        <v>1</v>
      </c>
      <c r="AD300" s="38" t="s">
        <v>337</v>
      </c>
      <c r="AE300" s="39">
        <v>80</v>
      </c>
      <c r="AF300" s="55">
        <v>170</v>
      </c>
      <c r="AG300" s="43">
        <v>20</v>
      </c>
      <c r="AH300">
        <v>82</v>
      </c>
      <c r="AI300">
        <v>540</v>
      </c>
      <c r="AJ300">
        <v>555</v>
      </c>
      <c r="AK300">
        <v>432</v>
      </c>
      <c r="AL300" t="s">
        <v>22</v>
      </c>
      <c r="AM300">
        <v>60</v>
      </c>
    </row>
    <row r="301" spans="28:39">
      <c r="AB301" s="58" t="s">
        <v>655</v>
      </c>
      <c r="AC301" s="1">
        <v>1</v>
      </c>
      <c r="AD301" s="38" t="s">
        <v>337</v>
      </c>
      <c r="AE301" s="39">
        <v>80</v>
      </c>
      <c r="AF301" s="55">
        <v>170</v>
      </c>
      <c r="AG301" s="44">
        <v>30</v>
      </c>
      <c r="AH301">
        <v>57</v>
      </c>
      <c r="AI301">
        <v>375</v>
      </c>
      <c r="AJ301">
        <v>473</v>
      </c>
      <c r="AK301">
        <v>432</v>
      </c>
      <c r="AL301" t="s">
        <v>22</v>
      </c>
      <c r="AM301">
        <v>60</v>
      </c>
    </row>
    <row r="302" spans="28:39">
      <c r="AB302" s="58" t="s">
        <v>655</v>
      </c>
      <c r="AC302" s="1">
        <v>1</v>
      </c>
      <c r="AD302" s="38" t="s">
        <v>337</v>
      </c>
      <c r="AE302" s="39">
        <v>80</v>
      </c>
      <c r="AF302" s="55">
        <v>170</v>
      </c>
      <c r="AG302" s="45">
        <v>40</v>
      </c>
      <c r="AH302">
        <v>43</v>
      </c>
      <c r="AI302">
        <v>287</v>
      </c>
      <c r="AJ302">
        <v>434</v>
      </c>
      <c r="AK302">
        <v>432</v>
      </c>
      <c r="AL302" t="s">
        <v>22</v>
      </c>
      <c r="AM302">
        <v>60</v>
      </c>
    </row>
    <row r="303" spans="28:39">
      <c r="AB303" s="58" t="s">
        <v>655</v>
      </c>
      <c r="AC303" s="1">
        <v>1</v>
      </c>
      <c r="AD303" s="38" t="s">
        <v>337</v>
      </c>
      <c r="AE303" s="39">
        <v>80</v>
      </c>
      <c r="AF303" s="55">
        <v>170</v>
      </c>
      <c r="AG303" s="46">
        <v>50</v>
      </c>
      <c r="AH303">
        <v>35</v>
      </c>
      <c r="AI303">
        <v>233</v>
      </c>
      <c r="AJ303">
        <v>411</v>
      </c>
      <c r="AK303">
        <v>432</v>
      </c>
      <c r="AL303" t="s">
        <v>22</v>
      </c>
      <c r="AM303">
        <v>60</v>
      </c>
    </row>
    <row r="304" spans="28:39">
      <c r="AB304" s="58" t="s">
        <v>655</v>
      </c>
      <c r="AC304" s="1">
        <v>1</v>
      </c>
      <c r="AD304" s="38" t="s">
        <v>337</v>
      </c>
      <c r="AE304" s="39">
        <v>80</v>
      </c>
      <c r="AF304" s="55">
        <v>170</v>
      </c>
      <c r="AG304" s="47">
        <v>60</v>
      </c>
      <c r="AH304">
        <v>30</v>
      </c>
      <c r="AI304">
        <v>196</v>
      </c>
      <c r="AJ304">
        <v>408</v>
      </c>
      <c r="AK304">
        <v>432</v>
      </c>
      <c r="AL304" t="s">
        <v>22</v>
      </c>
      <c r="AM304">
        <v>60</v>
      </c>
    </row>
    <row r="305" spans="28:39">
      <c r="AB305" s="58" t="s">
        <v>655</v>
      </c>
      <c r="AC305" s="1">
        <v>1</v>
      </c>
      <c r="AD305" s="38" t="s">
        <v>337</v>
      </c>
      <c r="AE305" s="39">
        <v>80</v>
      </c>
      <c r="AF305" s="55">
        <v>170</v>
      </c>
      <c r="AG305" s="48">
        <v>70</v>
      </c>
      <c r="AH305">
        <v>26</v>
      </c>
      <c r="AI305">
        <v>169</v>
      </c>
      <c r="AJ305">
        <v>408</v>
      </c>
      <c r="AK305">
        <v>432</v>
      </c>
      <c r="AL305" t="s">
        <v>22</v>
      </c>
      <c r="AM305">
        <v>60</v>
      </c>
    </row>
    <row r="306" spans="28:39">
      <c r="AB306" s="58" t="s">
        <v>655</v>
      </c>
      <c r="AC306" s="1">
        <v>1</v>
      </c>
      <c r="AD306" s="38" t="s">
        <v>337</v>
      </c>
      <c r="AE306" s="39">
        <v>80</v>
      </c>
      <c r="AF306" s="56">
        <v>180</v>
      </c>
      <c r="AG306" s="41">
        <v>0</v>
      </c>
      <c r="AH306">
        <v>90</v>
      </c>
      <c r="AI306">
        <v>670</v>
      </c>
      <c r="AJ306">
        <v>492</v>
      </c>
      <c r="AK306">
        <v>152</v>
      </c>
      <c r="AL306" t="s">
        <v>22</v>
      </c>
      <c r="AM306">
        <v>60</v>
      </c>
    </row>
    <row r="307" spans="28:39">
      <c r="AB307" s="58" t="s">
        <v>655</v>
      </c>
      <c r="AC307" s="1">
        <v>1</v>
      </c>
      <c r="AD307" s="38" t="s">
        <v>337</v>
      </c>
      <c r="AE307" s="39">
        <v>80</v>
      </c>
      <c r="AF307" s="56">
        <v>180</v>
      </c>
      <c r="AG307" s="42">
        <v>10</v>
      </c>
      <c r="AH307">
        <v>90</v>
      </c>
      <c r="AI307">
        <v>670</v>
      </c>
      <c r="AJ307">
        <v>514</v>
      </c>
      <c r="AK307">
        <v>268</v>
      </c>
      <c r="AL307" t="s">
        <v>22</v>
      </c>
      <c r="AM307">
        <v>60</v>
      </c>
    </row>
    <row r="308" spans="28:39">
      <c r="AB308" s="58" t="s">
        <v>655</v>
      </c>
      <c r="AC308" s="1">
        <v>1</v>
      </c>
      <c r="AD308" s="38" t="s">
        <v>337</v>
      </c>
      <c r="AE308" s="39">
        <v>80</v>
      </c>
      <c r="AF308" s="56">
        <v>180</v>
      </c>
      <c r="AG308" s="43">
        <v>20</v>
      </c>
      <c r="AH308">
        <v>82</v>
      </c>
      <c r="AI308">
        <v>607</v>
      </c>
      <c r="AJ308">
        <v>586</v>
      </c>
      <c r="AK308">
        <v>432</v>
      </c>
      <c r="AL308" t="s">
        <v>22</v>
      </c>
      <c r="AM308">
        <v>60</v>
      </c>
    </row>
    <row r="309" spans="28:39">
      <c r="AB309" s="58" t="s">
        <v>655</v>
      </c>
      <c r="AC309" s="1">
        <v>1</v>
      </c>
      <c r="AD309" s="38" t="s">
        <v>337</v>
      </c>
      <c r="AE309" s="39">
        <v>80</v>
      </c>
      <c r="AF309" s="56">
        <v>180</v>
      </c>
      <c r="AG309" s="44">
        <v>30</v>
      </c>
      <c r="AH309">
        <v>57</v>
      </c>
      <c r="AI309">
        <v>423</v>
      </c>
      <c r="AJ309">
        <v>493</v>
      </c>
      <c r="AK309">
        <v>432</v>
      </c>
      <c r="AL309" t="s">
        <v>22</v>
      </c>
      <c r="AM309">
        <v>60</v>
      </c>
    </row>
    <row r="310" spans="28:39">
      <c r="AB310" s="58" t="s">
        <v>655</v>
      </c>
      <c r="AC310" s="1">
        <v>1</v>
      </c>
      <c r="AD310" s="38" t="s">
        <v>337</v>
      </c>
      <c r="AE310" s="39">
        <v>80</v>
      </c>
      <c r="AF310" s="56">
        <v>180</v>
      </c>
      <c r="AG310" s="45">
        <v>40</v>
      </c>
      <c r="AH310">
        <v>43</v>
      </c>
      <c r="AI310">
        <v>323</v>
      </c>
      <c r="AJ310">
        <v>448</v>
      </c>
      <c r="AK310">
        <v>432</v>
      </c>
      <c r="AL310" t="s">
        <v>22</v>
      </c>
      <c r="AM310">
        <v>60</v>
      </c>
    </row>
    <row r="311" spans="28:39">
      <c r="AB311" s="58" t="s">
        <v>655</v>
      </c>
      <c r="AC311" s="1">
        <v>1</v>
      </c>
      <c r="AD311" s="38" t="s">
        <v>337</v>
      </c>
      <c r="AE311" s="39">
        <v>80</v>
      </c>
      <c r="AF311" s="56">
        <v>180</v>
      </c>
      <c r="AG311" s="46">
        <v>50</v>
      </c>
      <c r="AH311">
        <v>35</v>
      </c>
      <c r="AI311">
        <v>262</v>
      </c>
      <c r="AJ311">
        <v>422</v>
      </c>
      <c r="AK311">
        <v>432</v>
      </c>
      <c r="AL311" t="s">
        <v>22</v>
      </c>
      <c r="AM311">
        <v>60</v>
      </c>
    </row>
    <row r="312" spans="28:39">
      <c r="AB312" s="58" t="s">
        <v>655</v>
      </c>
      <c r="AC312" s="1">
        <v>1</v>
      </c>
      <c r="AD312" s="38" t="s">
        <v>337</v>
      </c>
      <c r="AE312" s="39">
        <v>80</v>
      </c>
      <c r="AF312" s="56">
        <v>180</v>
      </c>
      <c r="AG312" s="47">
        <v>60</v>
      </c>
      <c r="AH312">
        <v>30</v>
      </c>
      <c r="AI312">
        <v>221</v>
      </c>
      <c r="AJ312">
        <v>408</v>
      </c>
      <c r="AK312">
        <v>432</v>
      </c>
      <c r="AL312" t="s">
        <v>22</v>
      </c>
      <c r="AM312">
        <v>60</v>
      </c>
    </row>
    <row r="313" spans="28:39">
      <c r="AB313" s="58" t="s">
        <v>655</v>
      </c>
      <c r="AC313" s="1">
        <v>1</v>
      </c>
      <c r="AD313" s="38" t="s">
        <v>337</v>
      </c>
      <c r="AE313" s="39">
        <v>80</v>
      </c>
      <c r="AF313" s="56">
        <v>180</v>
      </c>
      <c r="AG313" s="48">
        <v>70</v>
      </c>
      <c r="AH313">
        <v>26</v>
      </c>
      <c r="AI313">
        <v>190</v>
      </c>
      <c r="AJ313">
        <v>408</v>
      </c>
      <c r="AK313">
        <v>432</v>
      </c>
      <c r="AL313" t="s">
        <v>22</v>
      </c>
      <c r="AM313">
        <v>60</v>
      </c>
    </row>
    <row r="314" spans="28:39">
      <c r="AB314" s="58" t="s">
        <v>655</v>
      </c>
      <c r="AC314" s="1">
        <v>1</v>
      </c>
      <c r="AD314" s="38" t="s">
        <v>337</v>
      </c>
      <c r="AE314" s="39">
        <v>80</v>
      </c>
      <c r="AF314" s="57">
        <v>200</v>
      </c>
      <c r="AG314" s="41">
        <v>0</v>
      </c>
      <c r="AH314">
        <v>84</v>
      </c>
      <c r="AI314">
        <v>777</v>
      </c>
      <c r="AJ314">
        <v>553</v>
      </c>
      <c r="AK314">
        <v>167</v>
      </c>
      <c r="AL314" t="s">
        <v>22</v>
      </c>
      <c r="AM314">
        <v>60</v>
      </c>
    </row>
    <row r="315" spans="28:39">
      <c r="AB315" s="58" t="s">
        <v>655</v>
      </c>
      <c r="AC315" s="1">
        <v>1</v>
      </c>
      <c r="AD315" s="38" t="s">
        <v>337</v>
      </c>
      <c r="AE315" s="39">
        <v>80</v>
      </c>
      <c r="AF315" s="57">
        <v>200</v>
      </c>
      <c r="AG315" s="42">
        <v>10</v>
      </c>
      <c r="AH315">
        <v>84</v>
      </c>
      <c r="AI315">
        <v>777</v>
      </c>
      <c r="AJ315">
        <v>553</v>
      </c>
      <c r="AK315">
        <v>249</v>
      </c>
      <c r="AL315" t="s">
        <v>22</v>
      </c>
      <c r="AM315">
        <v>60</v>
      </c>
    </row>
    <row r="316" spans="28:39">
      <c r="AB316" s="58" t="s">
        <v>655</v>
      </c>
      <c r="AC316" s="1">
        <v>1</v>
      </c>
      <c r="AD316" s="38" t="s">
        <v>337</v>
      </c>
      <c r="AE316" s="39">
        <v>80</v>
      </c>
      <c r="AF316" s="57">
        <v>200</v>
      </c>
      <c r="AG316" s="43">
        <v>20</v>
      </c>
      <c r="AH316">
        <v>82</v>
      </c>
      <c r="AI316">
        <v>758</v>
      </c>
      <c r="AJ316">
        <v>657</v>
      </c>
      <c r="AK316">
        <v>432</v>
      </c>
      <c r="AL316" t="s">
        <v>22</v>
      </c>
      <c r="AM316">
        <v>60</v>
      </c>
    </row>
    <row r="317" spans="28:39">
      <c r="AB317" s="58" t="s">
        <v>655</v>
      </c>
      <c r="AC317" s="1">
        <v>1</v>
      </c>
      <c r="AD317" s="38" t="s">
        <v>337</v>
      </c>
      <c r="AE317" s="39">
        <v>80</v>
      </c>
      <c r="AF317" s="57">
        <v>200</v>
      </c>
      <c r="AG317" s="44">
        <v>30</v>
      </c>
      <c r="AH317">
        <v>57</v>
      </c>
      <c r="AI317">
        <v>526</v>
      </c>
      <c r="AJ317">
        <v>539</v>
      </c>
      <c r="AK317">
        <v>432</v>
      </c>
      <c r="AL317" t="s">
        <v>22</v>
      </c>
      <c r="AM317">
        <v>60</v>
      </c>
    </row>
    <row r="318" spans="28:39">
      <c r="AB318" s="58" t="s">
        <v>655</v>
      </c>
      <c r="AC318" s="1">
        <v>1</v>
      </c>
      <c r="AD318" s="38" t="s">
        <v>337</v>
      </c>
      <c r="AE318" s="39">
        <v>80</v>
      </c>
      <c r="AF318" s="57">
        <v>200</v>
      </c>
      <c r="AG318" s="45">
        <v>40</v>
      </c>
      <c r="AH318">
        <v>43</v>
      </c>
      <c r="AI318">
        <v>403</v>
      </c>
      <c r="AJ318">
        <v>480</v>
      </c>
      <c r="AK318">
        <v>432</v>
      </c>
      <c r="AL318" t="s">
        <v>22</v>
      </c>
      <c r="AM318">
        <v>60</v>
      </c>
    </row>
    <row r="319" spans="28:39">
      <c r="AB319" s="58" t="s">
        <v>655</v>
      </c>
      <c r="AC319" s="1">
        <v>1</v>
      </c>
      <c r="AD319" s="38" t="s">
        <v>337</v>
      </c>
      <c r="AE319" s="39">
        <v>80</v>
      </c>
      <c r="AF319" s="57">
        <v>200</v>
      </c>
      <c r="AG319" s="46">
        <v>50</v>
      </c>
      <c r="AH319">
        <v>35</v>
      </c>
      <c r="AI319">
        <v>327</v>
      </c>
      <c r="AJ319">
        <v>448</v>
      </c>
      <c r="AK319">
        <v>432</v>
      </c>
      <c r="AL319" t="s">
        <v>22</v>
      </c>
      <c r="AM319">
        <v>60</v>
      </c>
    </row>
    <row r="320" spans="28:39">
      <c r="AB320" s="58" t="s">
        <v>655</v>
      </c>
      <c r="AC320" s="1">
        <v>1</v>
      </c>
      <c r="AD320" s="38" t="s">
        <v>337</v>
      </c>
      <c r="AE320" s="39">
        <v>80</v>
      </c>
      <c r="AF320" s="57">
        <v>200</v>
      </c>
      <c r="AG320" s="47">
        <v>60</v>
      </c>
      <c r="AH320">
        <v>30</v>
      </c>
      <c r="AI320">
        <v>275</v>
      </c>
      <c r="AJ320">
        <v>425</v>
      </c>
      <c r="AK320">
        <v>432</v>
      </c>
      <c r="AL320" t="s">
        <v>22</v>
      </c>
      <c r="AM320">
        <v>60</v>
      </c>
    </row>
    <row r="321" spans="28:39">
      <c r="AB321" s="58" t="s">
        <v>655</v>
      </c>
      <c r="AC321" s="1">
        <v>1</v>
      </c>
      <c r="AD321" s="38" t="s">
        <v>337</v>
      </c>
      <c r="AE321" s="39">
        <v>80</v>
      </c>
      <c r="AF321" s="57">
        <v>200</v>
      </c>
      <c r="AG321" s="48">
        <v>70</v>
      </c>
      <c r="AH321">
        <v>26</v>
      </c>
      <c r="AI321">
        <v>237</v>
      </c>
      <c r="AJ321">
        <v>409</v>
      </c>
      <c r="AK321">
        <v>432</v>
      </c>
      <c r="AL321" t="s">
        <v>22</v>
      </c>
      <c r="AM321">
        <v>60</v>
      </c>
    </row>
    <row r="322" spans="28:39">
      <c r="AB322" s="58" t="s">
        <v>655</v>
      </c>
      <c r="AC322" s="1">
        <v>1</v>
      </c>
      <c r="AD322" s="38" t="s">
        <v>427</v>
      </c>
      <c r="AE322" s="39">
        <v>80</v>
      </c>
      <c r="AF322" s="40">
        <v>110</v>
      </c>
      <c r="AG322" s="41">
        <v>0</v>
      </c>
      <c r="AH322">
        <v>113</v>
      </c>
      <c r="AL322" t="s">
        <v>22</v>
      </c>
      <c r="AM322">
        <v>60</v>
      </c>
    </row>
    <row r="323" spans="28:39">
      <c r="AB323" s="58" t="s">
        <v>655</v>
      </c>
      <c r="AC323" s="1">
        <v>1</v>
      </c>
      <c r="AD323" s="38" t="s">
        <v>427</v>
      </c>
      <c r="AE323" s="39">
        <v>80</v>
      </c>
      <c r="AF323" s="40">
        <v>110</v>
      </c>
      <c r="AG323" s="42">
        <v>10</v>
      </c>
      <c r="AH323">
        <v>111</v>
      </c>
      <c r="AL323" t="s">
        <v>22</v>
      </c>
      <c r="AM323">
        <v>60</v>
      </c>
    </row>
    <row r="324" spans="28:39">
      <c r="AB324" s="58" t="s">
        <v>655</v>
      </c>
      <c r="AC324" s="1">
        <v>1</v>
      </c>
      <c r="AD324" s="38" t="s">
        <v>427</v>
      </c>
      <c r="AE324" s="39">
        <v>80</v>
      </c>
      <c r="AF324" s="40">
        <v>110</v>
      </c>
      <c r="AG324" s="43">
        <v>20</v>
      </c>
      <c r="AH324">
        <v>82</v>
      </c>
      <c r="AL324" t="s">
        <v>22</v>
      </c>
      <c r="AM324">
        <v>60</v>
      </c>
    </row>
    <row r="325" spans="28:39">
      <c r="AB325" s="58" t="s">
        <v>655</v>
      </c>
      <c r="AC325" s="1">
        <v>1</v>
      </c>
      <c r="AD325" s="38" t="s">
        <v>427</v>
      </c>
      <c r="AE325" s="39">
        <v>80</v>
      </c>
      <c r="AF325" s="40">
        <v>110</v>
      </c>
      <c r="AG325" s="44">
        <v>30</v>
      </c>
      <c r="AH325">
        <v>57</v>
      </c>
      <c r="AL325" t="s">
        <v>22</v>
      </c>
      <c r="AM325">
        <v>60</v>
      </c>
    </row>
    <row r="326" spans="28:39">
      <c r="AB326" s="58" t="s">
        <v>655</v>
      </c>
      <c r="AC326" s="1">
        <v>1</v>
      </c>
      <c r="AD326" s="38" t="s">
        <v>427</v>
      </c>
      <c r="AE326" s="39">
        <v>80</v>
      </c>
      <c r="AF326" s="40">
        <v>110</v>
      </c>
      <c r="AG326" s="45">
        <v>40</v>
      </c>
      <c r="AH326">
        <v>43</v>
      </c>
      <c r="AL326" t="s">
        <v>22</v>
      </c>
      <c r="AM326">
        <v>60</v>
      </c>
    </row>
    <row r="327" spans="28:39">
      <c r="AB327" s="58" t="s">
        <v>655</v>
      </c>
      <c r="AC327" s="1">
        <v>1</v>
      </c>
      <c r="AD327" s="38" t="s">
        <v>427</v>
      </c>
      <c r="AE327" s="39">
        <v>80</v>
      </c>
      <c r="AF327" s="40">
        <v>110</v>
      </c>
      <c r="AG327" s="46">
        <v>50</v>
      </c>
      <c r="AH327">
        <v>35</v>
      </c>
      <c r="AL327" t="s">
        <v>22</v>
      </c>
      <c r="AM327">
        <v>60</v>
      </c>
    </row>
    <row r="328" spans="28:39">
      <c r="AB328" s="58" t="s">
        <v>655</v>
      </c>
      <c r="AC328" s="1">
        <v>1</v>
      </c>
      <c r="AD328" s="38" t="s">
        <v>427</v>
      </c>
      <c r="AE328" s="39">
        <v>80</v>
      </c>
      <c r="AF328" s="40">
        <v>110</v>
      </c>
      <c r="AG328" s="47">
        <v>60</v>
      </c>
      <c r="AH328">
        <v>30</v>
      </c>
      <c r="AL328" t="s">
        <v>22</v>
      </c>
      <c r="AM328">
        <v>60</v>
      </c>
    </row>
    <row r="329" spans="28:39">
      <c r="AB329" s="58" t="s">
        <v>655</v>
      </c>
      <c r="AC329" s="1">
        <v>1</v>
      </c>
      <c r="AD329" s="38" t="s">
        <v>427</v>
      </c>
      <c r="AE329" s="39">
        <v>80</v>
      </c>
      <c r="AF329" s="40">
        <v>110</v>
      </c>
      <c r="AG329" s="48">
        <v>70</v>
      </c>
      <c r="AH329">
        <v>26</v>
      </c>
      <c r="AL329" t="s">
        <v>22</v>
      </c>
      <c r="AM329">
        <v>60</v>
      </c>
    </row>
    <row r="330" spans="28:39">
      <c r="AB330" s="58" t="s">
        <v>655</v>
      </c>
      <c r="AC330" s="1">
        <v>1</v>
      </c>
      <c r="AD330" s="38" t="s">
        <v>427</v>
      </c>
      <c r="AE330" s="39">
        <v>80</v>
      </c>
      <c r="AF330" s="49">
        <v>115</v>
      </c>
      <c r="AG330" s="41">
        <v>0</v>
      </c>
      <c r="AH330">
        <v>110</v>
      </c>
      <c r="AL330" t="s">
        <v>22</v>
      </c>
      <c r="AM330">
        <v>60</v>
      </c>
    </row>
    <row r="331" spans="28:39">
      <c r="AB331" s="58" t="s">
        <v>655</v>
      </c>
      <c r="AC331" s="1">
        <v>1</v>
      </c>
      <c r="AD331" s="38" t="s">
        <v>427</v>
      </c>
      <c r="AE331" s="39">
        <v>80</v>
      </c>
      <c r="AF331" s="49">
        <v>115</v>
      </c>
      <c r="AG331" s="42">
        <v>10</v>
      </c>
      <c r="AH331">
        <v>110</v>
      </c>
      <c r="AL331" t="s">
        <v>22</v>
      </c>
      <c r="AM331">
        <v>60</v>
      </c>
    </row>
    <row r="332" spans="28:39">
      <c r="AB332" s="58" t="s">
        <v>655</v>
      </c>
      <c r="AC332" s="1">
        <v>1</v>
      </c>
      <c r="AD332" s="38" t="s">
        <v>427</v>
      </c>
      <c r="AE332" s="39">
        <v>80</v>
      </c>
      <c r="AF332" s="49">
        <v>115</v>
      </c>
      <c r="AG332" s="43">
        <v>20</v>
      </c>
      <c r="AH332">
        <v>82</v>
      </c>
      <c r="AL332" t="s">
        <v>22</v>
      </c>
      <c r="AM332">
        <v>60</v>
      </c>
    </row>
    <row r="333" spans="28:39">
      <c r="AB333" s="58" t="s">
        <v>655</v>
      </c>
      <c r="AC333" s="1">
        <v>1</v>
      </c>
      <c r="AD333" s="38" t="s">
        <v>427</v>
      </c>
      <c r="AE333" s="39">
        <v>80</v>
      </c>
      <c r="AF333" s="49">
        <v>115</v>
      </c>
      <c r="AG333" s="44">
        <v>30</v>
      </c>
      <c r="AH333">
        <v>57</v>
      </c>
      <c r="AL333" t="s">
        <v>22</v>
      </c>
      <c r="AM333">
        <v>60</v>
      </c>
    </row>
    <row r="334" spans="28:39">
      <c r="AB334" s="58" t="s">
        <v>655</v>
      </c>
      <c r="AC334" s="1">
        <v>1</v>
      </c>
      <c r="AD334" s="38" t="s">
        <v>427</v>
      </c>
      <c r="AE334" s="39">
        <v>80</v>
      </c>
      <c r="AF334" s="49">
        <v>115</v>
      </c>
      <c r="AG334" s="45">
        <v>40</v>
      </c>
      <c r="AH334">
        <v>43</v>
      </c>
      <c r="AL334" t="s">
        <v>22</v>
      </c>
      <c r="AM334">
        <v>60</v>
      </c>
    </row>
    <row r="335" spans="28:39">
      <c r="AB335" s="58" t="s">
        <v>655</v>
      </c>
      <c r="AC335" s="1">
        <v>1</v>
      </c>
      <c r="AD335" s="38" t="s">
        <v>427</v>
      </c>
      <c r="AE335" s="39">
        <v>80</v>
      </c>
      <c r="AF335" s="49">
        <v>115</v>
      </c>
      <c r="AG335" s="46">
        <v>50</v>
      </c>
      <c r="AH335">
        <v>35</v>
      </c>
      <c r="AL335" t="s">
        <v>22</v>
      </c>
      <c r="AM335">
        <v>60</v>
      </c>
    </row>
    <row r="336" spans="28:39">
      <c r="AB336" s="58" t="s">
        <v>655</v>
      </c>
      <c r="AC336" s="1">
        <v>1</v>
      </c>
      <c r="AD336" s="38" t="s">
        <v>427</v>
      </c>
      <c r="AE336" s="39">
        <v>80</v>
      </c>
      <c r="AF336" s="49">
        <v>115</v>
      </c>
      <c r="AG336" s="47">
        <v>60</v>
      </c>
      <c r="AH336">
        <v>30</v>
      </c>
      <c r="AL336" t="s">
        <v>22</v>
      </c>
      <c r="AM336">
        <v>60</v>
      </c>
    </row>
    <row r="337" spans="28:39">
      <c r="AB337" s="58" t="s">
        <v>655</v>
      </c>
      <c r="AC337" s="1">
        <v>1</v>
      </c>
      <c r="AD337" s="38" t="s">
        <v>427</v>
      </c>
      <c r="AE337" s="39">
        <v>80</v>
      </c>
      <c r="AF337" s="49">
        <v>115</v>
      </c>
      <c r="AG337" s="48">
        <v>70</v>
      </c>
      <c r="AH337">
        <v>26</v>
      </c>
      <c r="AL337" t="s">
        <v>22</v>
      </c>
      <c r="AM337">
        <v>60</v>
      </c>
    </row>
    <row r="338" spans="28:39">
      <c r="AB338" s="58" t="s">
        <v>655</v>
      </c>
      <c r="AC338" s="1">
        <v>1</v>
      </c>
      <c r="AD338" s="38" t="s">
        <v>427</v>
      </c>
      <c r="AE338" s="39">
        <v>80</v>
      </c>
      <c r="AF338" s="50">
        <v>120</v>
      </c>
      <c r="AG338" s="41">
        <v>0</v>
      </c>
      <c r="AH338">
        <v>106</v>
      </c>
      <c r="AL338" t="s">
        <v>22</v>
      </c>
      <c r="AM338">
        <v>60</v>
      </c>
    </row>
    <row r="339" spans="28:39">
      <c r="AB339" s="58" t="s">
        <v>655</v>
      </c>
      <c r="AC339" s="1">
        <v>1</v>
      </c>
      <c r="AD339" s="38" t="s">
        <v>427</v>
      </c>
      <c r="AE339" s="39">
        <v>80</v>
      </c>
      <c r="AF339" s="50">
        <v>120</v>
      </c>
      <c r="AG339" s="42">
        <v>10</v>
      </c>
      <c r="AH339">
        <v>106</v>
      </c>
      <c r="AL339" t="s">
        <v>22</v>
      </c>
      <c r="AM339">
        <v>60</v>
      </c>
    </row>
    <row r="340" spans="28:39">
      <c r="AB340" s="58" t="s">
        <v>655</v>
      </c>
      <c r="AC340" s="1">
        <v>1</v>
      </c>
      <c r="AD340" s="38" t="s">
        <v>427</v>
      </c>
      <c r="AE340" s="39">
        <v>80</v>
      </c>
      <c r="AF340" s="50">
        <v>120</v>
      </c>
      <c r="AG340" s="43">
        <v>20</v>
      </c>
      <c r="AH340">
        <v>82</v>
      </c>
      <c r="AL340" t="s">
        <v>22</v>
      </c>
      <c r="AM340">
        <v>60</v>
      </c>
    </row>
    <row r="341" spans="28:39">
      <c r="AB341" s="58" t="s">
        <v>655</v>
      </c>
      <c r="AC341" s="1">
        <v>1</v>
      </c>
      <c r="AD341" s="38" t="s">
        <v>427</v>
      </c>
      <c r="AE341" s="39">
        <v>80</v>
      </c>
      <c r="AF341" s="50">
        <v>120</v>
      </c>
      <c r="AG341" s="44">
        <v>30</v>
      </c>
      <c r="AH341">
        <v>57</v>
      </c>
      <c r="AL341" t="s">
        <v>22</v>
      </c>
      <c r="AM341">
        <v>60</v>
      </c>
    </row>
    <row r="342" spans="28:39">
      <c r="AB342" s="58" t="s">
        <v>655</v>
      </c>
      <c r="AC342" s="1">
        <v>1</v>
      </c>
      <c r="AD342" s="38" t="s">
        <v>427</v>
      </c>
      <c r="AE342" s="39">
        <v>80</v>
      </c>
      <c r="AF342" s="50">
        <v>120</v>
      </c>
      <c r="AG342" s="45">
        <v>40</v>
      </c>
      <c r="AH342">
        <v>43</v>
      </c>
      <c r="AL342" t="s">
        <v>22</v>
      </c>
      <c r="AM342">
        <v>60</v>
      </c>
    </row>
    <row r="343" spans="28:39">
      <c r="AB343" s="58" t="s">
        <v>655</v>
      </c>
      <c r="AC343" s="1">
        <v>1</v>
      </c>
      <c r="AD343" s="38" t="s">
        <v>427</v>
      </c>
      <c r="AE343" s="39">
        <v>80</v>
      </c>
      <c r="AF343" s="50">
        <v>120</v>
      </c>
      <c r="AG343" s="46">
        <v>50</v>
      </c>
      <c r="AH343">
        <v>35</v>
      </c>
      <c r="AL343" t="s">
        <v>22</v>
      </c>
      <c r="AM343">
        <v>60</v>
      </c>
    </row>
    <row r="344" spans="28:39">
      <c r="AB344" s="58" t="s">
        <v>655</v>
      </c>
      <c r="AC344" s="1">
        <v>1</v>
      </c>
      <c r="AD344" s="38" t="s">
        <v>427</v>
      </c>
      <c r="AE344" s="39">
        <v>80</v>
      </c>
      <c r="AF344" s="50">
        <v>120</v>
      </c>
      <c r="AG344" s="47">
        <v>60</v>
      </c>
      <c r="AH344">
        <v>30</v>
      </c>
      <c r="AL344" t="s">
        <v>22</v>
      </c>
      <c r="AM344">
        <v>60</v>
      </c>
    </row>
    <row r="345" spans="28:39">
      <c r="AB345" s="58" t="s">
        <v>655</v>
      </c>
      <c r="AC345" s="1">
        <v>1</v>
      </c>
      <c r="AD345" s="38" t="s">
        <v>427</v>
      </c>
      <c r="AE345" s="39">
        <v>80</v>
      </c>
      <c r="AF345" s="50">
        <v>120</v>
      </c>
      <c r="AG345" s="48">
        <v>70</v>
      </c>
      <c r="AH345">
        <v>26</v>
      </c>
      <c r="AL345" t="s">
        <v>22</v>
      </c>
      <c r="AM345">
        <v>60</v>
      </c>
    </row>
    <row r="346" spans="28:39">
      <c r="AB346" s="58" t="s">
        <v>655</v>
      </c>
      <c r="AC346" s="1">
        <v>1</v>
      </c>
      <c r="AD346" s="38" t="s">
        <v>427</v>
      </c>
      <c r="AE346" s="39">
        <v>80</v>
      </c>
      <c r="AF346" s="51">
        <v>130</v>
      </c>
      <c r="AG346" s="41">
        <v>0</v>
      </c>
      <c r="AH346">
        <v>100</v>
      </c>
      <c r="AL346" t="s">
        <v>22</v>
      </c>
      <c r="AM346">
        <v>60</v>
      </c>
    </row>
    <row r="347" spans="28:39">
      <c r="AB347" s="58" t="s">
        <v>655</v>
      </c>
      <c r="AC347" s="1">
        <v>1</v>
      </c>
      <c r="AD347" s="38" t="s">
        <v>427</v>
      </c>
      <c r="AE347" s="39">
        <v>80</v>
      </c>
      <c r="AF347" s="51">
        <v>130</v>
      </c>
      <c r="AG347" s="42">
        <v>10</v>
      </c>
      <c r="AH347">
        <v>100</v>
      </c>
      <c r="AL347" t="s">
        <v>22</v>
      </c>
      <c r="AM347">
        <v>60</v>
      </c>
    </row>
    <row r="348" spans="28:39">
      <c r="AB348" s="58" t="s">
        <v>655</v>
      </c>
      <c r="AC348" s="1">
        <v>1</v>
      </c>
      <c r="AD348" s="38" t="s">
        <v>427</v>
      </c>
      <c r="AE348" s="39">
        <v>80</v>
      </c>
      <c r="AF348" s="51">
        <v>130</v>
      </c>
      <c r="AG348" s="43">
        <v>20</v>
      </c>
      <c r="AH348">
        <v>82</v>
      </c>
      <c r="AL348" t="s">
        <v>22</v>
      </c>
      <c r="AM348">
        <v>60</v>
      </c>
    </row>
    <row r="349" spans="28:39">
      <c r="AB349" s="58" t="s">
        <v>655</v>
      </c>
      <c r="AC349" s="1">
        <v>1</v>
      </c>
      <c r="AD349" s="38" t="s">
        <v>427</v>
      </c>
      <c r="AE349" s="39">
        <v>80</v>
      </c>
      <c r="AF349" s="51">
        <v>130</v>
      </c>
      <c r="AG349" s="44">
        <v>30</v>
      </c>
      <c r="AH349">
        <v>57</v>
      </c>
      <c r="AL349" t="s">
        <v>22</v>
      </c>
      <c r="AM349">
        <v>60</v>
      </c>
    </row>
    <row r="350" spans="28:39">
      <c r="AB350" s="58" t="s">
        <v>655</v>
      </c>
      <c r="AC350" s="1">
        <v>1</v>
      </c>
      <c r="AD350" s="38" t="s">
        <v>427</v>
      </c>
      <c r="AE350" s="39">
        <v>80</v>
      </c>
      <c r="AF350" s="51">
        <v>130</v>
      </c>
      <c r="AG350" s="45">
        <v>40</v>
      </c>
      <c r="AH350">
        <v>43</v>
      </c>
      <c r="AL350" t="s">
        <v>22</v>
      </c>
      <c r="AM350">
        <v>60</v>
      </c>
    </row>
    <row r="351" spans="28:39">
      <c r="AB351" s="58" t="s">
        <v>655</v>
      </c>
      <c r="AC351" s="1">
        <v>1</v>
      </c>
      <c r="AD351" s="38" t="s">
        <v>427</v>
      </c>
      <c r="AE351" s="39">
        <v>80</v>
      </c>
      <c r="AF351" s="51">
        <v>130</v>
      </c>
      <c r="AG351" s="46">
        <v>50</v>
      </c>
      <c r="AH351">
        <v>35</v>
      </c>
      <c r="AL351" t="s">
        <v>22</v>
      </c>
      <c r="AM351">
        <v>60</v>
      </c>
    </row>
    <row r="352" spans="28:39">
      <c r="AB352" s="58" t="s">
        <v>655</v>
      </c>
      <c r="AC352" s="1">
        <v>1</v>
      </c>
      <c r="AD352" s="38" t="s">
        <v>427</v>
      </c>
      <c r="AE352" s="39">
        <v>80</v>
      </c>
      <c r="AF352" s="51">
        <v>130</v>
      </c>
      <c r="AG352" s="47">
        <v>60</v>
      </c>
      <c r="AH352">
        <v>30</v>
      </c>
      <c r="AL352" t="s">
        <v>22</v>
      </c>
      <c r="AM352">
        <v>60</v>
      </c>
    </row>
    <row r="353" spans="28:39">
      <c r="AB353" s="58" t="s">
        <v>655</v>
      </c>
      <c r="AC353" s="1">
        <v>1</v>
      </c>
      <c r="AD353" s="38" t="s">
        <v>427</v>
      </c>
      <c r="AE353" s="39">
        <v>80</v>
      </c>
      <c r="AF353" s="51">
        <v>130</v>
      </c>
      <c r="AG353" s="48">
        <v>70</v>
      </c>
      <c r="AH353">
        <v>26</v>
      </c>
      <c r="AL353" t="s">
        <v>22</v>
      </c>
      <c r="AM353">
        <v>60</v>
      </c>
    </row>
    <row r="354" spans="28:39">
      <c r="AB354" s="58" t="s">
        <v>655</v>
      </c>
      <c r="AC354" s="1">
        <v>1</v>
      </c>
      <c r="AD354" s="38" t="s">
        <v>427</v>
      </c>
      <c r="AE354" s="39">
        <v>80</v>
      </c>
      <c r="AF354" s="52">
        <v>140</v>
      </c>
      <c r="AG354" s="41">
        <v>0</v>
      </c>
      <c r="AH354">
        <v>95</v>
      </c>
      <c r="AL354" t="s">
        <v>22</v>
      </c>
      <c r="AM354">
        <v>60</v>
      </c>
    </row>
    <row r="355" spans="28:39">
      <c r="AB355" s="58" t="s">
        <v>655</v>
      </c>
      <c r="AC355" s="1">
        <v>1</v>
      </c>
      <c r="AD355" s="38" t="s">
        <v>427</v>
      </c>
      <c r="AE355" s="39">
        <v>80</v>
      </c>
      <c r="AF355" s="52">
        <v>140</v>
      </c>
      <c r="AG355" s="42">
        <v>10</v>
      </c>
      <c r="AH355">
        <v>95</v>
      </c>
      <c r="AL355" t="s">
        <v>22</v>
      </c>
      <c r="AM355">
        <v>60</v>
      </c>
    </row>
    <row r="356" spans="28:39">
      <c r="AB356" s="58" t="s">
        <v>655</v>
      </c>
      <c r="AC356" s="1">
        <v>1</v>
      </c>
      <c r="AD356" s="38" t="s">
        <v>427</v>
      </c>
      <c r="AE356" s="39">
        <v>80</v>
      </c>
      <c r="AF356" s="52">
        <v>140</v>
      </c>
      <c r="AG356" s="43">
        <v>20</v>
      </c>
      <c r="AH356">
        <v>81</v>
      </c>
      <c r="AL356" t="s">
        <v>22</v>
      </c>
      <c r="AM356">
        <v>60</v>
      </c>
    </row>
    <row r="357" spans="28:39">
      <c r="AB357" s="58" t="s">
        <v>655</v>
      </c>
      <c r="AC357" s="1">
        <v>1</v>
      </c>
      <c r="AD357" s="38" t="s">
        <v>427</v>
      </c>
      <c r="AE357" s="39">
        <v>80</v>
      </c>
      <c r="AF357" s="52">
        <v>140</v>
      </c>
      <c r="AG357" s="44">
        <v>30</v>
      </c>
      <c r="AH357">
        <v>57</v>
      </c>
      <c r="AL357" t="s">
        <v>22</v>
      </c>
      <c r="AM357">
        <v>60</v>
      </c>
    </row>
    <row r="358" spans="28:39">
      <c r="AB358" s="58" t="s">
        <v>655</v>
      </c>
      <c r="AC358" s="1">
        <v>1</v>
      </c>
      <c r="AD358" s="38" t="s">
        <v>427</v>
      </c>
      <c r="AE358" s="39">
        <v>80</v>
      </c>
      <c r="AF358" s="52">
        <v>140</v>
      </c>
      <c r="AG358" s="45">
        <v>40</v>
      </c>
      <c r="AH358">
        <v>43</v>
      </c>
      <c r="AL358" t="s">
        <v>22</v>
      </c>
      <c r="AM358">
        <v>60</v>
      </c>
    </row>
    <row r="359" spans="28:39">
      <c r="AB359" s="58" t="s">
        <v>655</v>
      </c>
      <c r="AC359" s="1">
        <v>1</v>
      </c>
      <c r="AD359" s="38" t="s">
        <v>427</v>
      </c>
      <c r="AE359" s="39">
        <v>80</v>
      </c>
      <c r="AF359" s="52">
        <v>140</v>
      </c>
      <c r="AG359" s="46">
        <v>50</v>
      </c>
      <c r="AH359">
        <v>35</v>
      </c>
      <c r="AL359" t="s">
        <v>22</v>
      </c>
      <c r="AM359">
        <v>60</v>
      </c>
    </row>
    <row r="360" spans="28:39">
      <c r="AB360" s="58" t="s">
        <v>655</v>
      </c>
      <c r="AC360" s="1">
        <v>1</v>
      </c>
      <c r="AD360" s="38" t="s">
        <v>427</v>
      </c>
      <c r="AE360" s="39">
        <v>80</v>
      </c>
      <c r="AF360" s="52">
        <v>140</v>
      </c>
      <c r="AG360" s="47">
        <v>60</v>
      </c>
      <c r="AH360">
        <v>30</v>
      </c>
      <c r="AL360" t="s">
        <v>22</v>
      </c>
      <c r="AM360">
        <v>60</v>
      </c>
    </row>
    <row r="361" spans="28:39">
      <c r="AB361" s="58" t="s">
        <v>655</v>
      </c>
      <c r="AC361" s="1">
        <v>1</v>
      </c>
      <c r="AD361" s="38" t="s">
        <v>427</v>
      </c>
      <c r="AE361" s="39">
        <v>80</v>
      </c>
      <c r="AF361" s="52">
        <v>140</v>
      </c>
      <c r="AG361" s="48">
        <v>70</v>
      </c>
      <c r="AH361">
        <v>26</v>
      </c>
      <c r="AL361" t="s">
        <v>22</v>
      </c>
      <c r="AM361">
        <v>60</v>
      </c>
    </row>
    <row r="362" spans="28:39">
      <c r="AB362" s="58" t="s">
        <v>655</v>
      </c>
      <c r="AC362" s="1">
        <v>1</v>
      </c>
      <c r="AD362" s="38" t="s">
        <v>427</v>
      </c>
      <c r="AE362" s="39">
        <v>80</v>
      </c>
      <c r="AF362" s="53">
        <v>150</v>
      </c>
      <c r="AG362" s="41">
        <v>0</v>
      </c>
      <c r="AH362">
        <v>91</v>
      </c>
      <c r="AL362" t="s">
        <v>22</v>
      </c>
      <c r="AM362">
        <v>60</v>
      </c>
    </row>
    <row r="363" spans="28:39">
      <c r="AB363" s="58" t="s">
        <v>655</v>
      </c>
      <c r="AC363" s="1">
        <v>1</v>
      </c>
      <c r="AD363" s="38" t="s">
        <v>427</v>
      </c>
      <c r="AE363" s="39">
        <v>80</v>
      </c>
      <c r="AF363" s="53">
        <v>150</v>
      </c>
      <c r="AG363" s="42">
        <v>10</v>
      </c>
      <c r="AH363">
        <v>91</v>
      </c>
      <c r="AL363" t="s">
        <v>22</v>
      </c>
      <c r="AM363">
        <v>60</v>
      </c>
    </row>
    <row r="364" spans="28:39">
      <c r="AB364" s="58" t="s">
        <v>655</v>
      </c>
      <c r="AC364" s="1">
        <v>1</v>
      </c>
      <c r="AD364" s="38" t="s">
        <v>427</v>
      </c>
      <c r="AE364" s="39">
        <v>80</v>
      </c>
      <c r="AF364" s="53">
        <v>150</v>
      </c>
      <c r="AG364" s="43">
        <v>20</v>
      </c>
      <c r="AH364">
        <v>82</v>
      </c>
      <c r="AL364" t="s">
        <v>22</v>
      </c>
      <c r="AM364">
        <v>60</v>
      </c>
    </row>
    <row r="365" spans="28:39">
      <c r="AB365" s="58" t="s">
        <v>655</v>
      </c>
      <c r="AC365" s="1">
        <v>1</v>
      </c>
      <c r="AD365" s="38" t="s">
        <v>427</v>
      </c>
      <c r="AE365" s="39">
        <v>80</v>
      </c>
      <c r="AF365" s="53">
        <v>150</v>
      </c>
      <c r="AG365" s="44">
        <v>30</v>
      </c>
      <c r="AH365">
        <v>57</v>
      </c>
      <c r="AL365" t="s">
        <v>22</v>
      </c>
      <c r="AM365">
        <v>60</v>
      </c>
    </row>
    <row r="366" spans="28:39">
      <c r="AB366" s="58" t="s">
        <v>655</v>
      </c>
      <c r="AC366" s="1">
        <v>1</v>
      </c>
      <c r="AD366" s="38" t="s">
        <v>427</v>
      </c>
      <c r="AE366" s="39">
        <v>80</v>
      </c>
      <c r="AF366" s="53">
        <v>150</v>
      </c>
      <c r="AG366" s="45">
        <v>40</v>
      </c>
      <c r="AH366">
        <v>43</v>
      </c>
      <c r="AL366" t="s">
        <v>22</v>
      </c>
      <c r="AM366">
        <v>60</v>
      </c>
    </row>
    <row r="367" spans="28:39">
      <c r="AB367" s="58" t="s">
        <v>655</v>
      </c>
      <c r="AC367" s="1">
        <v>1</v>
      </c>
      <c r="AD367" s="38" t="s">
        <v>427</v>
      </c>
      <c r="AE367" s="39">
        <v>80</v>
      </c>
      <c r="AF367" s="53">
        <v>150</v>
      </c>
      <c r="AG367" s="46">
        <v>50</v>
      </c>
      <c r="AH367">
        <v>35</v>
      </c>
      <c r="AL367" t="s">
        <v>22</v>
      </c>
      <c r="AM367">
        <v>60</v>
      </c>
    </row>
    <row r="368" spans="28:39">
      <c r="AB368" s="58" t="s">
        <v>655</v>
      </c>
      <c r="AC368" s="1">
        <v>1</v>
      </c>
      <c r="AD368" s="38" t="s">
        <v>427</v>
      </c>
      <c r="AE368" s="39">
        <v>80</v>
      </c>
      <c r="AF368" s="53">
        <v>150</v>
      </c>
      <c r="AG368" s="47">
        <v>60</v>
      </c>
      <c r="AH368">
        <v>30</v>
      </c>
      <c r="AL368" t="s">
        <v>22</v>
      </c>
      <c r="AM368">
        <v>60</v>
      </c>
    </row>
    <row r="369" spans="28:39">
      <c r="AB369" s="58" t="s">
        <v>655</v>
      </c>
      <c r="AC369" s="1">
        <v>1</v>
      </c>
      <c r="AD369" s="38" t="s">
        <v>427</v>
      </c>
      <c r="AE369" s="39">
        <v>80</v>
      </c>
      <c r="AF369" s="53">
        <v>150</v>
      </c>
      <c r="AG369" s="48">
        <v>70</v>
      </c>
      <c r="AH369">
        <v>26</v>
      </c>
      <c r="AL369" t="s">
        <v>22</v>
      </c>
      <c r="AM369">
        <v>60</v>
      </c>
    </row>
    <row r="370" spans="28:39">
      <c r="AB370" s="58" t="s">
        <v>655</v>
      </c>
      <c r="AC370" s="1">
        <v>1</v>
      </c>
      <c r="AD370" s="38" t="s">
        <v>427</v>
      </c>
      <c r="AE370" s="39">
        <v>80</v>
      </c>
      <c r="AF370" s="54">
        <v>160</v>
      </c>
      <c r="AG370" s="41">
        <v>0</v>
      </c>
      <c r="AH370">
        <v>87</v>
      </c>
      <c r="AL370" t="s">
        <v>22</v>
      </c>
      <c r="AM370">
        <v>60</v>
      </c>
    </row>
    <row r="371" spans="28:39">
      <c r="AB371" s="58" t="s">
        <v>655</v>
      </c>
      <c r="AC371" s="1">
        <v>1</v>
      </c>
      <c r="AD371" s="38" t="s">
        <v>427</v>
      </c>
      <c r="AE371" s="39">
        <v>80</v>
      </c>
      <c r="AF371" s="54">
        <v>160</v>
      </c>
      <c r="AG371" s="42">
        <v>10</v>
      </c>
      <c r="AH371">
        <v>87</v>
      </c>
      <c r="AL371" t="s">
        <v>22</v>
      </c>
      <c r="AM371">
        <v>60</v>
      </c>
    </row>
    <row r="372" spans="28:39">
      <c r="AB372" s="58" t="s">
        <v>655</v>
      </c>
      <c r="AC372" s="1">
        <v>1</v>
      </c>
      <c r="AD372" s="38" t="s">
        <v>427</v>
      </c>
      <c r="AE372" s="39">
        <v>80</v>
      </c>
      <c r="AF372" s="54">
        <v>160</v>
      </c>
      <c r="AG372" s="43">
        <v>20</v>
      </c>
      <c r="AH372">
        <v>82</v>
      </c>
      <c r="AL372" t="s">
        <v>22</v>
      </c>
      <c r="AM372">
        <v>60</v>
      </c>
    </row>
    <row r="373" spans="28:39">
      <c r="AB373" s="58" t="s">
        <v>655</v>
      </c>
      <c r="AC373" s="1">
        <v>1</v>
      </c>
      <c r="AD373" s="38" t="s">
        <v>427</v>
      </c>
      <c r="AE373" s="39">
        <v>80</v>
      </c>
      <c r="AF373" s="54">
        <v>160</v>
      </c>
      <c r="AG373" s="44">
        <v>30</v>
      </c>
      <c r="AH373">
        <v>57</v>
      </c>
      <c r="AL373" t="s">
        <v>22</v>
      </c>
      <c r="AM373">
        <v>60</v>
      </c>
    </row>
    <row r="374" spans="28:39">
      <c r="AB374" s="58" t="s">
        <v>655</v>
      </c>
      <c r="AC374" s="1">
        <v>1</v>
      </c>
      <c r="AD374" s="38" t="s">
        <v>427</v>
      </c>
      <c r="AE374" s="39">
        <v>80</v>
      </c>
      <c r="AF374" s="54">
        <v>160</v>
      </c>
      <c r="AG374" s="45">
        <v>40</v>
      </c>
      <c r="AH374">
        <v>43</v>
      </c>
      <c r="AL374" t="s">
        <v>22</v>
      </c>
      <c r="AM374">
        <v>60</v>
      </c>
    </row>
    <row r="375" spans="28:39">
      <c r="AB375" s="58" t="s">
        <v>655</v>
      </c>
      <c r="AC375" s="1">
        <v>1</v>
      </c>
      <c r="AD375" s="38" t="s">
        <v>427</v>
      </c>
      <c r="AE375" s="39">
        <v>80</v>
      </c>
      <c r="AF375" s="54">
        <v>160</v>
      </c>
      <c r="AG375" s="46">
        <v>50</v>
      </c>
      <c r="AH375">
        <v>35</v>
      </c>
      <c r="AL375" t="s">
        <v>22</v>
      </c>
      <c r="AM375">
        <v>60</v>
      </c>
    </row>
    <row r="376" spans="28:39">
      <c r="AB376" s="58" t="s">
        <v>655</v>
      </c>
      <c r="AC376" s="1">
        <v>1</v>
      </c>
      <c r="AD376" s="38" t="s">
        <v>427</v>
      </c>
      <c r="AE376" s="39">
        <v>80</v>
      </c>
      <c r="AF376" s="54">
        <v>160</v>
      </c>
      <c r="AG376" s="47">
        <v>60</v>
      </c>
      <c r="AH376">
        <v>30</v>
      </c>
      <c r="AL376" t="s">
        <v>22</v>
      </c>
      <c r="AM376">
        <v>60</v>
      </c>
    </row>
    <row r="377" spans="28:39">
      <c r="AB377" s="58" t="s">
        <v>655</v>
      </c>
      <c r="AC377" s="1">
        <v>1</v>
      </c>
      <c r="AD377" s="38" t="s">
        <v>427</v>
      </c>
      <c r="AE377" s="39">
        <v>80</v>
      </c>
      <c r="AF377" s="54">
        <v>160</v>
      </c>
      <c r="AG377" s="48">
        <v>70</v>
      </c>
      <c r="AH377">
        <v>26</v>
      </c>
      <c r="AL377" t="s">
        <v>22</v>
      </c>
      <c r="AM377">
        <v>60</v>
      </c>
    </row>
    <row r="378" spans="28:39">
      <c r="AB378" s="58" t="s">
        <v>655</v>
      </c>
      <c r="AC378" s="1">
        <v>1</v>
      </c>
      <c r="AD378" s="38" t="s">
        <v>427</v>
      </c>
      <c r="AE378" s="39">
        <v>80</v>
      </c>
      <c r="AF378" s="55">
        <v>170</v>
      </c>
      <c r="AG378" s="41">
        <v>0</v>
      </c>
      <c r="AH378">
        <v>83</v>
      </c>
      <c r="AL378" t="s">
        <v>22</v>
      </c>
      <c r="AM378">
        <v>60</v>
      </c>
    </row>
    <row r="379" spans="28:39">
      <c r="AB379" s="58" t="s">
        <v>655</v>
      </c>
      <c r="AC379" s="1">
        <v>1</v>
      </c>
      <c r="AD379" s="38" t="s">
        <v>427</v>
      </c>
      <c r="AE379" s="39">
        <v>80</v>
      </c>
      <c r="AF379" s="55">
        <v>170</v>
      </c>
      <c r="AG379" s="42">
        <v>10</v>
      </c>
      <c r="AH379">
        <v>83</v>
      </c>
      <c r="AL379" t="s">
        <v>22</v>
      </c>
      <c r="AM379">
        <v>60</v>
      </c>
    </row>
    <row r="380" spans="28:39">
      <c r="AB380" s="58" t="s">
        <v>655</v>
      </c>
      <c r="AC380" s="1">
        <v>1</v>
      </c>
      <c r="AD380" s="38" t="s">
        <v>427</v>
      </c>
      <c r="AE380" s="39">
        <v>80</v>
      </c>
      <c r="AF380" s="55">
        <v>170</v>
      </c>
      <c r="AG380" s="43">
        <v>20</v>
      </c>
      <c r="AH380">
        <v>82</v>
      </c>
      <c r="AL380" t="s">
        <v>22</v>
      </c>
      <c r="AM380">
        <v>60</v>
      </c>
    </row>
    <row r="381" spans="28:39">
      <c r="AB381" s="58" t="s">
        <v>655</v>
      </c>
      <c r="AC381" s="1">
        <v>1</v>
      </c>
      <c r="AD381" s="38" t="s">
        <v>427</v>
      </c>
      <c r="AE381" s="39">
        <v>80</v>
      </c>
      <c r="AF381" s="55">
        <v>170</v>
      </c>
      <c r="AG381" s="44">
        <v>30</v>
      </c>
      <c r="AH381">
        <v>57</v>
      </c>
      <c r="AL381" t="s">
        <v>22</v>
      </c>
      <c r="AM381">
        <v>60</v>
      </c>
    </row>
    <row r="382" spans="28:39">
      <c r="AB382" s="58" t="s">
        <v>655</v>
      </c>
      <c r="AC382" s="1">
        <v>1</v>
      </c>
      <c r="AD382" s="38" t="s">
        <v>427</v>
      </c>
      <c r="AE382" s="39">
        <v>80</v>
      </c>
      <c r="AF382" s="55">
        <v>170</v>
      </c>
      <c r="AG382" s="45">
        <v>40</v>
      </c>
      <c r="AH382">
        <v>43</v>
      </c>
      <c r="AL382" t="s">
        <v>22</v>
      </c>
      <c r="AM382">
        <v>60</v>
      </c>
    </row>
    <row r="383" spans="28:39">
      <c r="AB383" s="58" t="s">
        <v>655</v>
      </c>
      <c r="AC383" s="1">
        <v>1</v>
      </c>
      <c r="AD383" s="38" t="s">
        <v>427</v>
      </c>
      <c r="AE383" s="39">
        <v>80</v>
      </c>
      <c r="AF383" s="55">
        <v>170</v>
      </c>
      <c r="AG383" s="46">
        <v>50</v>
      </c>
      <c r="AH383">
        <v>35</v>
      </c>
      <c r="AL383" t="s">
        <v>22</v>
      </c>
      <c r="AM383">
        <v>60</v>
      </c>
    </row>
    <row r="384" spans="28:39">
      <c r="AB384" s="58" t="s">
        <v>655</v>
      </c>
      <c r="AC384" s="1">
        <v>1</v>
      </c>
      <c r="AD384" s="38" t="s">
        <v>427</v>
      </c>
      <c r="AE384" s="39">
        <v>80</v>
      </c>
      <c r="AF384" s="55">
        <v>170</v>
      </c>
      <c r="AG384" s="47">
        <v>60</v>
      </c>
      <c r="AH384">
        <v>30</v>
      </c>
      <c r="AL384" t="s">
        <v>22</v>
      </c>
      <c r="AM384">
        <v>60</v>
      </c>
    </row>
    <row r="385" spans="28:39">
      <c r="AB385" s="58" t="s">
        <v>655</v>
      </c>
      <c r="AC385" s="1">
        <v>1</v>
      </c>
      <c r="AD385" s="38" t="s">
        <v>427</v>
      </c>
      <c r="AE385" s="39">
        <v>80</v>
      </c>
      <c r="AF385" s="55">
        <v>170</v>
      </c>
      <c r="AG385" s="48">
        <v>70</v>
      </c>
      <c r="AH385">
        <v>26</v>
      </c>
      <c r="AL385" t="s">
        <v>22</v>
      </c>
      <c r="AM385">
        <v>60</v>
      </c>
    </row>
    <row r="386" spans="28:39">
      <c r="AB386" s="58" t="s">
        <v>655</v>
      </c>
      <c r="AC386" s="1">
        <v>1</v>
      </c>
      <c r="AD386" s="38" t="s">
        <v>427</v>
      </c>
      <c r="AE386" s="39">
        <v>80</v>
      </c>
      <c r="AF386" s="56">
        <v>180</v>
      </c>
      <c r="AG386" s="41">
        <v>0</v>
      </c>
      <c r="AH386">
        <v>80</v>
      </c>
      <c r="AL386" t="s">
        <v>22</v>
      </c>
      <c r="AM386">
        <v>60</v>
      </c>
    </row>
    <row r="387" spans="28:39">
      <c r="AB387" s="58" t="s">
        <v>655</v>
      </c>
      <c r="AC387" s="1">
        <v>1</v>
      </c>
      <c r="AD387" s="38" t="s">
        <v>427</v>
      </c>
      <c r="AE387" s="39">
        <v>80</v>
      </c>
      <c r="AF387" s="56">
        <v>180</v>
      </c>
      <c r="AG387" s="42">
        <v>10</v>
      </c>
      <c r="AH387">
        <v>80</v>
      </c>
      <c r="AL387" t="s">
        <v>22</v>
      </c>
      <c r="AM387">
        <v>60</v>
      </c>
    </row>
    <row r="388" spans="28:39">
      <c r="AB388" s="58" t="s">
        <v>655</v>
      </c>
      <c r="AC388" s="1">
        <v>1</v>
      </c>
      <c r="AD388" s="38" t="s">
        <v>427</v>
      </c>
      <c r="AE388" s="39">
        <v>80</v>
      </c>
      <c r="AF388" s="56">
        <v>180</v>
      </c>
      <c r="AG388" s="43">
        <v>20</v>
      </c>
      <c r="AH388">
        <v>80</v>
      </c>
      <c r="AL388" t="s">
        <v>22</v>
      </c>
      <c r="AM388">
        <v>60</v>
      </c>
    </row>
    <row r="389" spans="28:39">
      <c r="AB389" s="58" t="s">
        <v>655</v>
      </c>
      <c r="AC389" s="1">
        <v>1</v>
      </c>
      <c r="AD389" s="38" t="s">
        <v>427</v>
      </c>
      <c r="AE389" s="39">
        <v>80</v>
      </c>
      <c r="AF389" s="56">
        <v>180</v>
      </c>
      <c r="AG389" s="44">
        <v>30</v>
      </c>
      <c r="AH389">
        <v>57</v>
      </c>
      <c r="AL389" t="s">
        <v>22</v>
      </c>
      <c r="AM389">
        <v>60</v>
      </c>
    </row>
    <row r="390" spans="28:39">
      <c r="AB390" s="58" t="s">
        <v>655</v>
      </c>
      <c r="AC390" s="1">
        <v>1</v>
      </c>
      <c r="AD390" s="38" t="s">
        <v>427</v>
      </c>
      <c r="AE390" s="39">
        <v>80</v>
      </c>
      <c r="AF390" s="56">
        <v>180</v>
      </c>
      <c r="AG390" s="45">
        <v>40</v>
      </c>
      <c r="AH390">
        <v>43</v>
      </c>
      <c r="AL390" t="s">
        <v>22</v>
      </c>
      <c r="AM390">
        <v>60</v>
      </c>
    </row>
    <row r="391" spans="28:39">
      <c r="AB391" s="58" t="s">
        <v>655</v>
      </c>
      <c r="AC391" s="1">
        <v>1</v>
      </c>
      <c r="AD391" s="38" t="s">
        <v>427</v>
      </c>
      <c r="AE391" s="39">
        <v>80</v>
      </c>
      <c r="AF391" s="56">
        <v>180</v>
      </c>
      <c r="AG391" s="46">
        <v>50</v>
      </c>
      <c r="AH391">
        <v>35</v>
      </c>
      <c r="AL391" t="s">
        <v>22</v>
      </c>
      <c r="AM391">
        <v>60</v>
      </c>
    </row>
    <row r="392" spans="28:39">
      <c r="AB392" s="58" t="s">
        <v>655</v>
      </c>
      <c r="AC392" s="1">
        <v>1</v>
      </c>
      <c r="AD392" s="38" t="s">
        <v>427</v>
      </c>
      <c r="AE392" s="39">
        <v>80</v>
      </c>
      <c r="AF392" s="56">
        <v>180</v>
      </c>
      <c r="AG392" s="47">
        <v>60</v>
      </c>
      <c r="AH392">
        <v>30</v>
      </c>
      <c r="AL392" t="s">
        <v>22</v>
      </c>
      <c r="AM392">
        <v>60</v>
      </c>
    </row>
    <row r="393" spans="28:39">
      <c r="AB393" s="58" t="s">
        <v>655</v>
      </c>
      <c r="AC393" s="1">
        <v>1</v>
      </c>
      <c r="AD393" s="38" t="s">
        <v>427</v>
      </c>
      <c r="AE393" s="39">
        <v>80</v>
      </c>
      <c r="AF393" s="56">
        <v>180</v>
      </c>
      <c r="AG393" s="48">
        <v>70</v>
      </c>
      <c r="AH393">
        <v>26</v>
      </c>
      <c r="AL393" t="s">
        <v>22</v>
      </c>
      <c r="AM393">
        <v>60</v>
      </c>
    </row>
    <row r="394" spans="28:39">
      <c r="AB394" s="58" t="s">
        <v>655</v>
      </c>
      <c r="AC394" s="1">
        <v>1</v>
      </c>
      <c r="AD394" s="38" t="s">
        <v>427</v>
      </c>
      <c r="AE394" s="39">
        <v>80</v>
      </c>
      <c r="AF394" s="57">
        <v>200</v>
      </c>
      <c r="AG394" s="41">
        <v>0</v>
      </c>
      <c r="AH394">
        <v>69</v>
      </c>
      <c r="AL394" t="s">
        <v>22</v>
      </c>
      <c r="AM394">
        <v>60</v>
      </c>
    </row>
    <row r="395" spans="28:39">
      <c r="AB395" s="58" t="s">
        <v>655</v>
      </c>
      <c r="AC395" s="1">
        <v>1</v>
      </c>
      <c r="AD395" s="38" t="s">
        <v>427</v>
      </c>
      <c r="AE395" s="39">
        <v>80</v>
      </c>
      <c r="AF395" s="57">
        <v>200</v>
      </c>
      <c r="AG395" s="42">
        <v>10</v>
      </c>
      <c r="AH395">
        <v>69</v>
      </c>
      <c r="AL395" t="s">
        <v>22</v>
      </c>
      <c r="AM395">
        <v>60</v>
      </c>
    </row>
    <row r="396" spans="28:39">
      <c r="AB396" s="58" t="s">
        <v>655</v>
      </c>
      <c r="AC396" s="1">
        <v>1</v>
      </c>
      <c r="AD396" s="38" t="s">
        <v>427</v>
      </c>
      <c r="AE396" s="39">
        <v>80</v>
      </c>
      <c r="AF396" s="57">
        <v>200</v>
      </c>
      <c r="AG396" s="43">
        <v>20</v>
      </c>
      <c r="AH396">
        <v>69</v>
      </c>
      <c r="AL396" t="s">
        <v>22</v>
      </c>
      <c r="AM396">
        <v>60</v>
      </c>
    </row>
    <row r="397" spans="28:39">
      <c r="AB397" s="58" t="s">
        <v>655</v>
      </c>
      <c r="AC397" s="1">
        <v>1</v>
      </c>
      <c r="AD397" s="38" t="s">
        <v>427</v>
      </c>
      <c r="AE397" s="39">
        <v>80</v>
      </c>
      <c r="AF397" s="57">
        <v>200</v>
      </c>
      <c r="AG397" s="44">
        <v>30</v>
      </c>
      <c r="AH397">
        <v>57</v>
      </c>
      <c r="AL397" t="s">
        <v>22</v>
      </c>
      <c r="AM397">
        <v>60</v>
      </c>
    </row>
    <row r="398" spans="28:39">
      <c r="AB398" s="58" t="s">
        <v>655</v>
      </c>
      <c r="AC398" s="1">
        <v>1</v>
      </c>
      <c r="AD398" s="38" t="s">
        <v>427</v>
      </c>
      <c r="AE398" s="39">
        <v>80</v>
      </c>
      <c r="AF398" s="57">
        <v>200</v>
      </c>
      <c r="AG398" s="45">
        <v>40</v>
      </c>
      <c r="AH398">
        <v>43</v>
      </c>
      <c r="AL398" t="s">
        <v>22</v>
      </c>
      <c r="AM398">
        <v>60</v>
      </c>
    </row>
    <row r="399" spans="28:39">
      <c r="AB399" s="58" t="s">
        <v>655</v>
      </c>
      <c r="AC399" s="1">
        <v>1</v>
      </c>
      <c r="AD399" s="38" t="s">
        <v>427</v>
      </c>
      <c r="AE399" s="39">
        <v>80</v>
      </c>
      <c r="AF399" s="57">
        <v>200</v>
      </c>
      <c r="AG399" s="46">
        <v>50</v>
      </c>
      <c r="AH399">
        <v>35</v>
      </c>
      <c r="AL399" t="s">
        <v>22</v>
      </c>
      <c r="AM399">
        <v>60</v>
      </c>
    </row>
    <row r="400" spans="28:39">
      <c r="AB400" s="58" t="s">
        <v>655</v>
      </c>
      <c r="AC400" s="1">
        <v>1</v>
      </c>
      <c r="AD400" s="38" t="s">
        <v>427</v>
      </c>
      <c r="AE400" s="39">
        <v>80</v>
      </c>
      <c r="AF400" s="57">
        <v>200</v>
      </c>
      <c r="AG400" s="47">
        <v>60</v>
      </c>
      <c r="AH400">
        <v>30</v>
      </c>
      <c r="AL400" t="s">
        <v>22</v>
      </c>
      <c r="AM400">
        <v>60</v>
      </c>
    </row>
    <row r="401" spans="28:39">
      <c r="AB401" s="58" t="s">
        <v>655</v>
      </c>
      <c r="AC401" s="1">
        <v>1</v>
      </c>
      <c r="AD401" s="38" t="s">
        <v>427</v>
      </c>
      <c r="AE401" s="39">
        <v>80</v>
      </c>
      <c r="AF401" s="57">
        <v>200</v>
      </c>
      <c r="AG401" s="48">
        <v>70</v>
      </c>
      <c r="AH401">
        <v>26</v>
      </c>
      <c r="AL401" t="s">
        <v>22</v>
      </c>
      <c r="AM401">
        <v>60</v>
      </c>
    </row>
    <row r="402" spans="28:39">
      <c r="AB402" s="58" t="s">
        <v>655</v>
      </c>
      <c r="AC402" s="1">
        <v>1</v>
      </c>
      <c r="AD402" s="38" t="s">
        <v>428</v>
      </c>
      <c r="AE402" s="39">
        <v>80</v>
      </c>
      <c r="AF402" s="40">
        <v>110</v>
      </c>
      <c r="AG402" s="41">
        <v>0</v>
      </c>
      <c r="AH402">
        <v>107</v>
      </c>
      <c r="AL402" t="s">
        <v>22</v>
      </c>
      <c r="AM402">
        <v>60</v>
      </c>
    </row>
    <row r="403" spans="28:39">
      <c r="AB403" s="58" t="s">
        <v>655</v>
      </c>
      <c r="AC403" s="1">
        <v>1</v>
      </c>
      <c r="AD403" s="38" t="s">
        <v>428</v>
      </c>
      <c r="AE403" s="39">
        <v>80</v>
      </c>
      <c r="AF403" s="40">
        <v>110</v>
      </c>
      <c r="AG403" s="42">
        <v>10</v>
      </c>
      <c r="AH403">
        <v>107</v>
      </c>
      <c r="AL403" t="s">
        <v>22</v>
      </c>
      <c r="AM403">
        <v>60</v>
      </c>
    </row>
    <row r="404" spans="28:39">
      <c r="AB404" s="58" t="s">
        <v>655</v>
      </c>
      <c r="AC404" s="1">
        <v>1</v>
      </c>
      <c r="AD404" s="38" t="s">
        <v>428</v>
      </c>
      <c r="AE404" s="39">
        <v>80</v>
      </c>
      <c r="AF404" s="40">
        <v>110</v>
      </c>
      <c r="AG404" s="43">
        <v>20</v>
      </c>
      <c r="AH404">
        <v>82</v>
      </c>
      <c r="AL404" t="s">
        <v>22</v>
      </c>
      <c r="AM404">
        <v>60</v>
      </c>
    </row>
    <row r="405" spans="28:39">
      <c r="AB405" s="58" t="s">
        <v>655</v>
      </c>
      <c r="AC405" s="1">
        <v>1</v>
      </c>
      <c r="AD405" s="38" t="s">
        <v>428</v>
      </c>
      <c r="AE405" s="39">
        <v>80</v>
      </c>
      <c r="AF405" s="40">
        <v>110</v>
      </c>
      <c r="AG405" s="44">
        <v>30</v>
      </c>
      <c r="AH405">
        <v>57</v>
      </c>
      <c r="AL405" t="s">
        <v>22</v>
      </c>
      <c r="AM405">
        <v>60</v>
      </c>
    </row>
    <row r="406" spans="28:39">
      <c r="AB406" s="58" t="s">
        <v>655</v>
      </c>
      <c r="AC406" s="1">
        <v>1</v>
      </c>
      <c r="AD406" s="38" t="s">
        <v>428</v>
      </c>
      <c r="AE406" s="39">
        <v>80</v>
      </c>
      <c r="AF406" s="40">
        <v>110</v>
      </c>
      <c r="AG406" s="45">
        <v>40</v>
      </c>
      <c r="AH406">
        <v>43</v>
      </c>
      <c r="AL406" t="s">
        <v>22</v>
      </c>
      <c r="AM406">
        <v>60</v>
      </c>
    </row>
    <row r="407" spans="28:39">
      <c r="AB407" s="58" t="s">
        <v>655</v>
      </c>
      <c r="AC407" s="1">
        <v>1</v>
      </c>
      <c r="AD407" s="38" t="s">
        <v>428</v>
      </c>
      <c r="AE407" s="39">
        <v>80</v>
      </c>
      <c r="AF407" s="40">
        <v>110</v>
      </c>
      <c r="AG407" s="46">
        <v>50</v>
      </c>
      <c r="AH407">
        <v>35</v>
      </c>
      <c r="AL407" t="s">
        <v>22</v>
      </c>
      <c r="AM407">
        <v>60</v>
      </c>
    </row>
    <row r="408" spans="28:39">
      <c r="AB408" s="58" t="s">
        <v>655</v>
      </c>
      <c r="AC408" s="1">
        <v>1</v>
      </c>
      <c r="AD408" s="38" t="s">
        <v>428</v>
      </c>
      <c r="AE408" s="39">
        <v>80</v>
      </c>
      <c r="AF408" s="40">
        <v>110</v>
      </c>
      <c r="AG408" s="47">
        <v>60</v>
      </c>
      <c r="AH408">
        <v>30</v>
      </c>
      <c r="AL408" t="s">
        <v>22</v>
      </c>
      <c r="AM408">
        <v>60</v>
      </c>
    </row>
    <row r="409" spans="28:39">
      <c r="AB409" s="58" t="s">
        <v>655</v>
      </c>
      <c r="AC409" s="1">
        <v>1</v>
      </c>
      <c r="AD409" s="38" t="s">
        <v>428</v>
      </c>
      <c r="AE409" s="39">
        <v>80</v>
      </c>
      <c r="AF409" s="40">
        <v>110</v>
      </c>
      <c r="AG409" s="48">
        <v>70</v>
      </c>
      <c r="AH409">
        <v>26</v>
      </c>
      <c r="AL409" t="s">
        <v>22</v>
      </c>
      <c r="AM409">
        <v>60</v>
      </c>
    </row>
    <row r="410" spans="28:39">
      <c r="AB410" s="58" t="s">
        <v>655</v>
      </c>
      <c r="AC410" s="1">
        <v>1</v>
      </c>
      <c r="AD410" s="38" t="s">
        <v>428</v>
      </c>
      <c r="AE410" s="39">
        <v>80</v>
      </c>
      <c r="AF410" s="49">
        <v>115</v>
      </c>
      <c r="AG410" s="41">
        <v>0</v>
      </c>
      <c r="AH410">
        <v>103</v>
      </c>
      <c r="AL410" t="s">
        <v>22</v>
      </c>
      <c r="AM410">
        <v>60</v>
      </c>
    </row>
    <row r="411" spans="28:39">
      <c r="AB411" s="58" t="s">
        <v>655</v>
      </c>
      <c r="AC411" s="1">
        <v>1</v>
      </c>
      <c r="AD411" s="38" t="s">
        <v>428</v>
      </c>
      <c r="AE411" s="39">
        <v>80</v>
      </c>
      <c r="AF411" s="49">
        <v>115</v>
      </c>
      <c r="AG411" s="42">
        <v>10</v>
      </c>
      <c r="AH411">
        <v>103</v>
      </c>
      <c r="AL411" t="s">
        <v>22</v>
      </c>
      <c r="AM411">
        <v>60</v>
      </c>
    </row>
    <row r="412" spans="28:39">
      <c r="AB412" s="58" t="s">
        <v>655</v>
      </c>
      <c r="AC412" s="1">
        <v>1</v>
      </c>
      <c r="AD412" s="38" t="s">
        <v>428</v>
      </c>
      <c r="AE412" s="39">
        <v>80</v>
      </c>
      <c r="AF412" s="49">
        <v>115</v>
      </c>
      <c r="AG412" s="43">
        <v>20</v>
      </c>
      <c r="AH412">
        <v>82</v>
      </c>
      <c r="AL412" t="s">
        <v>22</v>
      </c>
      <c r="AM412">
        <v>60</v>
      </c>
    </row>
    <row r="413" spans="28:39">
      <c r="AB413" s="58" t="s">
        <v>655</v>
      </c>
      <c r="AC413" s="1">
        <v>1</v>
      </c>
      <c r="AD413" s="38" t="s">
        <v>428</v>
      </c>
      <c r="AE413" s="39">
        <v>80</v>
      </c>
      <c r="AF413" s="49">
        <v>115</v>
      </c>
      <c r="AG413" s="44">
        <v>30</v>
      </c>
      <c r="AH413">
        <v>57</v>
      </c>
      <c r="AL413" t="s">
        <v>22</v>
      </c>
      <c r="AM413">
        <v>60</v>
      </c>
    </row>
    <row r="414" spans="28:39">
      <c r="AB414" s="58" t="s">
        <v>655</v>
      </c>
      <c r="AC414" s="1">
        <v>1</v>
      </c>
      <c r="AD414" s="38" t="s">
        <v>428</v>
      </c>
      <c r="AE414" s="39">
        <v>80</v>
      </c>
      <c r="AF414" s="49">
        <v>115</v>
      </c>
      <c r="AG414" s="45">
        <v>40</v>
      </c>
      <c r="AH414">
        <v>43</v>
      </c>
      <c r="AL414" t="s">
        <v>22</v>
      </c>
      <c r="AM414">
        <v>60</v>
      </c>
    </row>
    <row r="415" spans="28:39">
      <c r="AB415" s="58" t="s">
        <v>655</v>
      </c>
      <c r="AC415" s="1">
        <v>1</v>
      </c>
      <c r="AD415" s="38" t="s">
        <v>428</v>
      </c>
      <c r="AE415" s="39">
        <v>80</v>
      </c>
      <c r="AF415" s="49">
        <v>115</v>
      </c>
      <c r="AG415" s="46">
        <v>50</v>
      </c>
      <c r="AH415">
        <v>35</v>
      </c>
      <c r="AL415" t="s">
        <v>22</v>
      </c>
      <c r="AM415">
        <v>60</v>
      </c>
    </row>
    <row r="416" spans="28:39">
      <c r="AB416" s="58" t="s">
        <v>655</v>
      </c>
      <c r="AC416" s="1">
        <v>1</v>
      </c>
      <c r="AD416" s="38" t="s">
        <v>428</v>
      </c>
      <c r="AE416" s="39">
        <v>80</v>
      </c>
      <c r="AF416" s="49">
        <v>115</v>
      </c>
      <c r="AG416" s="47">
        <v>60</v>
      </c>
      <c r="AH416">
        <v>30</v>
      </c>
      <c r="AL416" t="s">
        <v>22</v>
      </c>
      <c r="AM416">
        <v>60</v>
      </c>
    </row>
    <row r="417" spans="28:39">
      <c r="AB417" s="58" t="s">
        <v>655</v>
      </c>
      <c r="AC417" s="1">
        <v>1</v>
      </c>
      <c r="AD417" s="38" t="s">
        <v>428</v>
      </c>
      <c r="AE417" s="39">
        <v>80</v>
      </c>
      <c r="AF417" s="49">
        <v>115</v>
      </c>
      <c r="AG417" s="48">
        <v>70</v>
      </c>
      <c r="AH417">
        <v>26</v>
      </c>
      <c r="AL417" t="s">
        <v>22</v>
      </c>
      <c r="AM417">
        <v>60</v>
      </c>
    </row>
    <row r="418" spans="28:39">
      <c r="AB418" s="58" t="s">
        <v>655</v>
      </c>
      <c r="AC418" s="1">
        <v>1</v>
      </c>
      <c r="AD418" s="38" t="s">
        <v>428</v>
      </c>
      <c r="AE418" s="39">
        <v>80</v>
      </c>
      <c r="AF418" s="50">
        <v>120</v>
      </c>
      <c r="AG418" s="41">
        <v>0</v>
      </c>
      <c r="AH418">
        <v>100</v>
      </c>
      <c r="AL418" t="s">
        <v>22</v>
      </c>
      <c r="AM418">
        <v>60</v>
      </c>
    </row>
    <row r="419" spans="28:39">
      <c r="AB419" s="58" t="s">
        <v>655</v>
      </c>
      <c r="AC419" s="1">
        <v>1</v>
      </c>
      <c r="AD419" s="38" t="s">
        <v>428</v>
      </c>
      <c r="AE419" s="39">
        <v>80</v>
      </c>
      <c r="AF419" s="50">
        <v>120</v>
      </c>
      <c r="AG419" s="42">
        <v>10</v>
      </c>
      <c r="AH419">
        <v>100</v>
      </c>
      <c r="AL419" t="s">
        <v>22</v>
      </c>
      <c r="AM419">
        <v>60</v>
      </c>
    </row>
    <row r="420" spans="28:39">
      <c r="AB420" s="58" t="s">
        <v>655</v>
      </c>
      <c r="AC420" s="1">
        <v>1</v>
      </c>
      <c r="AD420" s="38" t="s">
        <v>428</v>
      </c>
      <c r="AE420" s="39">
        <v>80</v>
      </c>
      <c r="AF420" s="50">
        <v>120</v>
      </c>
      <c r="AG420" s="43">
        <v>20</v>
      </c>
      <c r="AH420">
        <v>82</v>
      </c>
      <c r="AL420" t="s">
        <v>22</v>
      </c>
      <c r="AM420">
        <v>60</v>
      </c>
    </row>
    <row r="421" spans="28:39">
      <c r="AB421" s="58" t="s">
        <v>655</v>
      </c>
      <c r="AC421" s="1">
        <v>1</v>
      </c>
      <c r="AD421" s="38" t="s">
        <v>428</v>
      </c>
      <c r="AE421" s="39">
        <v>80</v>
      </c>
      <c r="AF421" s="50">
        <v>120</v>
      </c>
      <c r="AG421" s="44">
        <v>30</v>
      </c>
      <c r="AH421">
        <v>57</v>
      </c>
      <c r="AL421" t="s">
        <v>22</v>
      </c>
      <c r="AM421">
        <v>60</v>
      </c>
    </row>
    <row r="422" spans="28:39">
      <c r="AB422" s="58" t="s">
        <v>655</v>
      </c>
      <c r="AC422" s="1">
        <v>1</v>
      </c>
      <c r="AD422" s="38" t="s">
        <v>428</v>
      </c>
      <c r="AE422" s="39">
        <v>80</v>
      </c>
      <c r="AF422" s="50">
        <v>120</v>
      </c>
      <c r="AG422" s="45">
        <v>40</v>
      </c>
      <c r="AH422">
        <v>43</v>
      </c>
      <c r="AL422" t="s">
        <v>22</v>
      </c>
      <c r="AM422">
        <v>60</v>
      </c>
    </row>
    <row r="423" spans="28:39">
      <c r="AB423" s="58" t="s">
        <v>655</v>
      </c>
      <c r="AC423" s="1">
        <v>1</v>
      </c>
      <c r="AD423" s="38" t="s">
        <v>428</v>
      </c>
      <c r="AE423" s="39">
        <v>80</v>
      </c>
      <c r="AF423" s="50">
        <v>120</v>
      </c>
      <c r="AG423" s="46">
        <v>50</v>
      </c>
      <c r="AH423">
        <v>35</v>
      </c>
      <c r="AL423" t="s">
        <v>22</v>
      </c>
      <c r="AM423">
        <v>60</v>
      </c>
    </row>
    <row r="424" spans="28:39">
      <c r="AB424" s="58" t="s">
        <v>655</v>
      </c>
      <c r="AC424" s="1">
        <v>1</v>
      </c>
      <c r="AD424" s="38" t="s">
        <v>428</v>
      </c>
      <c r="AE424" s="39">
        <v>80</v>
      </c>
      <c r="AF424" s="50">
        <v>120</v>
      </c>
      <c r="AG424" s="47">
        <v>60</v>
      </c>
      <c r="AH424">
        <v>30</v>
      </c>
      <c r="AL424" t="s">
        <v>22</v>
      </c>
      <c r="AM424">
        <v>60</v>
      </c>
    </row>
    <row r="425" spans="28:39">
      <c r="AB425" s="58" t="s">
        <v>655</v>
      </c>
      <c r="AC425" s="1">
        <v>1</v>
      </c>
      <c r="AD425" s="38" t="s">
        <v>428</v>
      </c>
      <c r="AE425" s="39">
        <v>80</v>
      </c>
      <c r="AF425" s="50">
        <v>120</v>
      </c>
      <c r="AG425" s="48">
        <v>70</v>
      </c>
      <c r="AH425">
        <v>26</v>
      </c>
      <c r="AL425" t="s">
        <v>22</v>
      </c>
      <c r="AM425">
        <v>60</v>
      </c>
    </row>
    <row r="426" spans="28:39">
      <c r="AB426" s="58" t="s">
        <v>655</v>
      </c>
      <c r="AC426" s="1">
        <v>1</v>
      </c>
      <c r="AD426" s="38" t="s">
        <v>428</v>
      </c>
      <c r="AE426" s="39">
        <v>80</v>
      </c>
      <c r="AF426" s="51">
        <v>130</v>
      </c>
      <c r="AG426" s="41">
        <v>0</v>
      </c>
      <c r="AH426">
        <v>96</v>
      </c>
      <c r="AL426" t="s">
        <v>22</v>
      </c>
      <c r="AM426">
        <v>60</v>
      </c>
    </row>
    <row r="427" spans="28:39">
      <c r="AB427" s="58" t="s">
        <v>655</v>
      </c>
      <c r="AC427" s="1">
        <v>1</v>
      </c>
      <c r="AD427" s="38" t="s">
        <v>428</v>
      </c>
      <c r="AE427" s="39">
        <v>80</v>
      </c>
      <c r="AF427" s="51">
        <v>130</v>
      </c>
      <c r="AG427" s="42">
        <v>10</v>
      </c>
      <c r="AH427">
        <v>96</v>
      </c>
      <c r="AL427" t="s">
        <v>22</v>
      </c>
      <c r="AM427">
        <v>60</v>
      </c>
    </row>
    <row r="428" spans="28:39">
      <c r="AB428" s="58" t="s">
        <v>655</v>
      </c>
      <c r="AC428" s="1">
        <v>1</v>
      </c>
      <c r="AD428" s="38" t="s">
        <v>428</v>
      </c>
      <c r="AE428" s="39">
        <v>80</v>
      </c>
      <c r="AF428" s="51">
        <v>130</v>
      </c>
      <c r="AG428" s="43">
        <v>20</v>
      </c>
      <c r="AH428">
        <v>82</v>
      </c>
      <c r="AL428" t="s">
        <v>22</v>
      </c>
      <c r="AM428">
        <v>60</v>
      </c>
    </row>
    <row r="429" spans="28:39">
      <c r="AB429" s="58" t="s">
        <v>655</v>
      </c>
      <c r="AC429" s="1">
        <v>1</v>
      </c>
      <c r="AD429" s="38" t="s">
        <v>428</v>
      </c>
      <c r="AE429" s="39">
        <v>80</v>
      </c>
      <c r="AF429" s="51">
        <v>130</v>
      </c>
      <c r="AG429" s="44">
        <v>30</v>
      </c>
      <c r="AH429">
        <v>57</v>
      </c>
      <c r="AL429" t="s">
        <v>22</v>
      </c>
      <c r="AM429">
        <v>60</v>
      </c>
    </row>
    <row r="430" spans="28:39">
      <c r="AB430" s="58" t="s">
        <v>655</v>
      </c>
      <c r="AC430" s="1">
        <v>1</v>
      </c>
      <c r="AD430" s="38" t="s">
        <v>428</v>
      </c>
      <c r="AE430" s="39">
        <v>80</v>
      </c>
      <c r="AF430" s="51">
        <v>130</v>
      </c>
      <c r="AG430" s="45">
        <v>40</v>
      </c>
      <c r="AH430">
        <v>43</v>
      </c>
      <c r="AL430" t="s">
        <v>22</v>
      </c>
      <c r="AM430">
        <v>60</v>
      </c>
    </row>
    <row r="431" spans="28:39">
      <c r="AB431" s="58" t="s">
        <v>655</v>
      </c>
      <c r="AC431" s="1">
        <v>1</v>
      </c>
      <c r="AD431" s="38" t="s">
        <v>428</v>
      </c>
      <c r="AE431" s="39">
        <v>80</v>
      </c>
      <c r="AF431" s="51">
        <v>130</v>
      </c>
      <c r="AG431" s="46">
        <v>50</v>
      </c>
      <c r="AH431">
        <v>35</v>
      </c>
      <c r="AL431" t="s">
        <v>22</v>
      </c>
      <c r="AM431">
        <v>60</v>
      </c>
    </row>
    <row r="432" spans="28:39">
      <c r="AB432" s="58" t="s">
        <v>655</v>
      </c>
      <c r="AC432" s="1">
        <v>1</v>
      </c>
      <c r="AD432" s="38" t="s">
        <v>428</v>
      </c>
      <c r="AE432" s="39">
        <v>80</v>
      </c>
      <c r="AF432" s="51">
        <v>130</v>
      </c>
      <c r="AG432" s="47">
        <v>60</v>
      </c>
      <c r="AH432">
        <v>30</v>
      </c>
      <c r="AL432" t="s">
        <v>22</v>
      </c>
      <c r="AM432">
        <v>60</v>
      </c>
    </row>
    <row r="433" spans="28:39">
      <c r="AB433" s="58" t="s">
        <v>655</v>
      </c>
      <c r="AC433" s="1">
        <v>1</v>
      </c>
      <c r="AD433" s="38" t="s">
        <v>428</v>
      </c>
      <c r="AE433" s="39">
        <v>80</v>
      </c>
      <c r="AF433" s="51">
        <v>130</v>
      </c>
      <c r="AG433" s="48">
        <v>70</v>
      </c>
      <c r="AH433">
        <v>26</v>
      </c>
      <c r="AL433" t="s">
        <v>22</v>
      </c>
      <c r="AM433">
        <v>60</v>
      </c>
    </row>
    <row r="434" spans="28:39">
      <c r="AB434" s="58" t="s">
        <v>655</v>
      </c>
      <c r="AC434" s="1">
        <v>1</v>
      </c>
      <c r="AD434" s="38" t="s">
        <v>428</v>
      </c>
      <c r="AE434" s="39">
        <v>80</v>
      </c>
      <c r="AF434" s="52">
        <v>140</v>
      </c>
      <c r="AG434" s="41">
        <v>0</v>
      </c>
      <c r="AH434">
        <v>90</v>
      </c>
      <c r="AL434" t="s">
        <v>22</v>
      </c>
      <c r="AM434">
        <v>60</v>
      </c>
    </row>
    <row r="435" spans="28:39">
      <c r="AB435" s="58" t="s">
        <v>655</v>
      </c>
      <c r="AC435" s="1">
        <v>1</v>
      </c>
      <c r="AD435" s="38" t="s">
        <v>428</v>
      </c>
      <c r="AE435" s="39">
        <v>80</v>
      </c>
      <c r="AF435" s="52">
        <v>140</v>
      </c>
      <c r="AG435" s="42">
        <v>10</v>
      </c>
      <c r="AH435">
        <v>90</v>
      </c>
      <c r="AL435" t="s">
        <v>22</v>
      </c>
      <c r="AM435">
        <v>60</v>
      </c>
    </row>
    <row r="436" spans="28:39">
      <c r="AB436" s="58" t="s">
        <v>655</v>
      </c>
      <c r="AC436" s="1">
        <v>1</v>
      </c>
      <c r="AD436" s="38" t="s">
        <v>428</v>
      </c>
      <c r="AE436" s="39">
        <v>80</v>
      </c>
      <c r="AF436" s="52">
        <v>140</v>
      </c>
      <c r="AG436" s="43">
        <v>20</v>
      </c>
      <c r="AH436">
        <v>82</v>
      </c>
      <c r="AL436" t="s">
        <v>22</v>
      </c>
      <c r="AM436">
        <v>60</v>
      </c>
    </row>
    <row r="437" spans="28:39">
      <c r="AB437" s="58" t="s">
        <v>655</v>
      </c>
      <c r="AC437" s="1">
        <v>1</v>
      </c>
      <c r="AD437" s="38" t="s">
        <v>428</v>
      </c>
      <c r="AE437" s="39">
        <v>80</v>
      </c>
      <c r="AF437" s="52">
        <v>140</v>
      </c>
      <c r="AG437" s="44">
        <v>30</v>
      </c>
      <c r="AH437">
        <v>57</v>
      </c>
      <c r="AL437" t="s">
        <v>22</v>
      </c>
      <c r="AM437">
        <v>60</v>
      </c>
    </row>
    <row r="438" spans="28:39">
      <c r="AB438" s="58" t="s">
        <v>655</v>
      </c>
      <c r="AC438" s="1">
        <v>1</v>
      </c>
      <c r="AD438" s="38" t="s">
        <v>428</v>
      </c>
      <c r="AE438" s="39">
        <v>80</v>
      </c>
      <c r="AF438" s="52">
        <v>140</v>
      </c>
      <c r="AG438" s="45">
        <v>40</v>
      </c>
      <c r="AH438">
        <v>43</v>
      </c>
      <c r="AL438" t="s">
        <v>22</v>
      </c>
      <c r="AM438">
        <v>60</v>
      </c>
    </row>
    <row r="439" spans="28:39">
      <c r="AB439" s="58" t="s">
        <v>655</v>
      </c>
      <c r="AC439" s="1">
        <v>1</v>
      </c>
      <c r="AD439" s="38" t="s">
        <v>428</v>
      </c>
      <c r="AE439" s="39">
        <v>80</v>
      </c>
      <c r="AF439" s="52">
        <v>140</v>
      </c>
      <c r="AG439" s="46">
        <v>50</v>
      </c>
      <c r="AH439">
        <v>35</v>
      </c>
      <c r="AL439" t="s">
        <v>22</v>
      </c>
      <c r="AM439">
        <v>60</v>
      </c>
    </row>
    <row r="440" spans="28:39">
      <c r="AB440" s="58" t="s">
        <v>655</v>
      </c>
      <c r="AC440" s="1">
        <v>1</v>
      </c>
      <c r="AD440" s="38" t="s">
        <v>428</v>
      </c>
      <c r="AE440" s="39">
        <v>80</v>
      </c>
      <c r="AF440" s="52">
        <v>140</v>
      </c>
      <c r="AG440" s="47">
        <v>60</v>
      </c>
      <c r="AH440">
        <v>30</v>
      </c>
      <c r="AL440" t="s">
        <v>22</v>
      </c>
      <c r="AM440">
        <v>60</v>
      </c>
    </row>
    <row r="441" spans="28:39">
      <c r="AB441" s="58" t="s">
        <v>655</v>
      </c>
      <c r="AC441" s="1">
        <v>1</v>
      </c>
      <c r="AD441" s="38" t="s">
        <v>428</v>
      </c>
      <c r="AE441" s="39">
        <v>80</v>
      </c>
      <c r="AF441" s="52">
        <v>140</v>
      </c>
      <c r="AG441" s="48">
        <v>70</v>
      </c>
      <c r="AH441">
        <v>26</v>
      </c>
      <c r="AL441" t="s">
        <v>22</v>
      </c>
      <c r="AM441">
        <v>60</v>
      </c>
    </row>
    <row r="442" spans="28:39">
      <c r="AB442" s="58" t="s">
        <v>655</v>
      </c>
      <c r="AC442" s="1">
        <v>1</v>
      </c>
      <c r="AD442" s="38" t="s">
        <v>428</v>
      </c>
      <c r="AE442" s="39">
        <v>80</v>
      </c>
      <c r="AF442" s="53">
        <v>150</v>
      </c>
      <c r="AG442" s="41">
        <v>0</v>
      </c>
      <c r="AH442">
        <v>86</v>
      </c>
      <c r="AL442" t="s">
        <v>22</v>
      </c>
      <c r="AM442">
        <v>60</v>
      </c>
    </row>
    <row r="443" spans="28:39">
      <c r="AB443" s="58" t="s">
        <v>655</v>
      </c>
      <c r="AC443" s="1">
        <v>1</v>
      </c>
      <c r="AD443" s="38" t="s">
        <v>428</v>
      </c>
      <c r="AE443" s="39">
        <v>80</v>
      </c>
      <c r="AF443" s="53">
        <v>150</v>
      </c>
      <c r="AG443" s="42">
        <v>10</v>
      </c>
      <c r="AH443">
        <v>86</v>
      </c>
      <c r="AL443" t="s">
        <v>22</v>
      </c>
      <c r="AM443">
        <v>60</v>
      </c>
    </row>
    <row r="444" spans="28:39">
      <c r="AB444" s="58" t="s">
        <v>655</v>
      </c>
      <c r="AC444" s="1">
        <v>1</v>
      </c>
      <c r="AD444" s="38" t="s">
        <v>428</v>
      </c>
      <c r="AE444" s="39">
        <v>80</v>
      </c>
      <c r="AF444" s="53">
        <v>150</v>
      </c>
      <c r="AG444" s="43">
        <v>20</v>
      </c>
      <c r="AH444">
        <v>81</v>
      </c>
      <c r="AL444" t="s">
        <v>22</v>
      </c>
      <c r="AM444">
        <v>60</v>
      </c>
    </row>
    <row r="445" spans="28:39">
      <c r="AB445" s="58" t="s">
        <v>655</v>
      </c>
      <c r="AC445" s="1">
        <v>1</v>
      </c>
      <c r="AD445" s="38" t="s">
        <v>428</v>
      </c>
      <c r="AE445" s="39">
        <v>80</v>
      </c>
      <c r="AF445" s="53">
        <v>150</v>
      </c>
      <c r="AG445" s="44">
        <v>30</v>
      </c>
      <c r="AH445">
        <v>57</v>
      </c>
      <c r="AL445" t="s">
        <v>22</v>
      </c>
      <c r="AM445">
        <v>60</v>
      </c>
    </row>
    <row r="446" spans="28:39">
      <c r="AB446" s="58" t="s">
        <v>655</v>
      </c>
      <c r="AC446" s="1">
        <v>1</v>
      </c>
      <c r="AD446" s="38" t="s">
        <v>428</v>
      </c>
      <c r="AE446" s="39">
        <v>80</v>
      </c>
      <c r="AF446" s="53">
        <v>150</v>
      </c>
      <c r="AG446" s="45">
        <v>40</v>
      </c>
      <c r="AH446">
        <v>43</v>
      </c>
      <c r="AL446" t="s">
        <v>22</v>
      </c>
      <c r="AM446">
        <v>60</v>
      </c>
    </row>
    <row r="447" spans="28:39">
      <c r="AB447" s="58" t="s">
        <v>655</v>
      </c>
      <c r="AC447" s="1">
        <v>1</v>
      </c>
      <c r="AD447" s="38" t="s">
        <v>428</v>
      </c>
      <c r="AE447" s="39">
        <v>80</v>
      </c>
      <c r="AF447" s="53">
        <v>150</v>
      </c>
      <c r="AG447" s="46">
        <v>50</v>
      </c>
      <c r="AH447">
        <v>35</v>
      </c>
      <c r="AL447" t="s">
        <v>22</v>
      </c>
      <c r="AM447">
        <v>60</v>
      </c>
    </row>
    <row r="448" spans="28:39">
      <c r="AB448" s="58" t="s">
        <v>655</v>
      </c>
      <c r="AC448" s="1">
        <v>1</v>
      </c>
      <c r="AD448" s="38" t="s">
        <v>428</v>
      </c>
      <c r="AE448" s="39">
        <v>80</v>
      </c>
      <c r="AF448" s="53">
        <v>150</v>
      </c>
      <c r="AG448" s="47">
        <v>60</v>
      </c>
      <c r="AH448">
        <v>30</v>
      </c>
      <c r="AL448" t="s">
        <v>22</v>
      </c>
      <c r="AM448">
        <v>60</v>
      </c>
    </row>
    <row r="449" spans="28:39">
      <c r="AB449" s="58" t="s">
        <v>655</v>
      </c>
      <c r="AC449" s="1">
        <v>1</v>
      </c>
      <c r="AD449" s="38" t="s">
        <v>428</v>
      </c>
      <c r="AE449" s="39">
        <v>80</v>
      </c>
      <c r="AF449" s="53">
        <v>150</v>
      </c>
      <c r="AG449" s="48">
        <v>70</v>
      </c>
      <c r="AH449">
        <v>26</v>
      </c>
      <c r="AL449" t="s">
        <v>22</v>
      </c>
      <c r="AM449">
        <v>60</v>
      </c>
    </row>
    <row r="450" spans="28:39">
      <c r="AB450" s="58" t="s">
        <v>655</v>
      </c>
      <c r="AC450" s="1">
        <v>1</v>
      </c>
      <c r="AD450" s="38" t="s">
        <v>428</v>
      </c>
      <c r="AE450" s="39">
        <v>80</v>
      </c>
      <c r="AF450" s="54">
        <v>160</v>
      </c>
      <c r="AG450" s="41">
        <v>0</v>
      </c>
      <c r="AH450">
        <v>82</v>
      </c>
      <c r="AL450" t="s">
        <v>22</v>
      </c>
      <c r="AM450">
        <v>60</v>
      </c>
    </row>
    <row r="451" spans="28:39">
      <c r="AB451" s="58" t="s">
        <v>655</v>
      </c>
      <c r="AC451" s="1">
        <v>1</v>
      </c>
      <c r="AD451" s="38" t="s">
        <v>428</v>
      </c>
      <c r="AE451" s="39">
        <v>80</v>
      </c>
      <c r="AF451" s="54">
        <v>160</v>
      </c>
      <c r="AG451" s="42">
        <v>10</v>
      </c>
      <c r="AH451">
        <v>82</v>
      </c>
      <c r="AL451" t="s">
        <v>22</v>
      </c>
      <c r="AM451">
        <v>60</v>
      </c>
    </row>
    <row r="452" spans="28:39">
      <c r="AB452" s="58" t="s">
        <v>655</v>
      </c>
      <c r="AC452" s="1">
        <v>1</v>
      </c>
      <c r="AD452" s="38" t="s">
        <v>428</v>
      </c>
      <c r="AE452" s="39">
        <v>80</v>
      </c>
      <c r="AF452" s="54">
        <v>160</v>
      </c>
      <c r="AG452" s="43">
        <v>20</v>
      </c>
      <c r="AH452">
        <v>82</v>
      </c>
      <c r="AL452" t="s">
        <v>22</v>
      </c>
      <c r="AM452">
        <v>60</v>
      </c>
    </row>
    <row r="453" spans="28:39">
      <c r="AB453" s="58" t="s">
        <v>655</v>
      </c>
      <c r="AC453" s="1">
        <v>1</v>
      </c>
      <c r="AD453" s="38" t="s">
        <v>428</v>
      </c>
      <c r="AE453" s="39">
        <v>80</v>
      </c>
      <c r="AF453" s="54">
        <v>160</v>
      </c>
      <c r="AG453" s="44">
        <v>30</v>
      </c>
      <c r="AH453">
        <v>57</v>
      </c>
      <c r="AL453" t="s">
        <v>22</v>
      </c>
      <c r="AM453">
        <v>60</v>
      </c>
    </row>
    <row r="454" spans="28:39">
      <c r="AB454" s="58" t="s">
        <v>655</v>
      </c>
      <c r="AC454" s="1">
        <v>1</v>
      </c>
      <c r="AD454" s="38" t="s">
        <v>428</v>
      </c>
      <c r="AE454" s="39">
        <v>80</v>
      </c>
      <c r="AF454" s="54">
        <v>160</v>
      </c>
      <c r="AG454" s="45">
        <v>40</v>
      </c>
      <c r="AH454">
        <v>43</v>
      </c>
      <c r="AL454" t="s">
        <v>22</v>
      </c>
      <c r="AM454">
        <v>60</v>
      </c>
    </row>
    <row r="455" spans="28:39">
      <c r="AB455" s="58" t="s">
        <v>655</v>
      </c>
      <c r="AC455" s="1">
        <v>1</v>
      </c>
      <c r="AD455" s="38" t="s">
        <v>428</v>
      </c>
      <c r="AE455" s="39">
        <v>80</v>
      </c>
      <c r="AF455" s="54">
        <v>160</v>
      </c>
      <c r="AG455" s="46">
        <v>50</v>
      </c>
      <c r="AH455">
        <v>35</v>
      </c>
      <c r="AL455" t="s">
        <v>22</v>
      </c>
      <c r="AM455">
        <v>60</v>
      </c>
    </row>
    <row r="456" spans="28:39">
      <c r="AB456" s="58" t="s">
        <v>655</v>
      </c>
      <c r="AC456" s="1">
        <v>1</v>
      </c>
      <c r="AD456" s="38" t="s">
        <v>428</v>
      </c>
      <c r="AE456" s="39">
        <v>80</v>
      </c>
      <c r="AF456" s="54">
        <v>160</v>
      </c>
      <c r="AG456" s="47">
        <v>60</v>
      </c>
      <c r="AH456">
        <v>30</v>
      </c>
      <c r="AL456" t="s">
        <v>22</v>
      </c>
      <c r="AM456">
        <v>60</v>
      </c>
    </row>
    <row r="457" spans="28:39">
      <c r="AB457" s="58" t="s">
        <v>655</v>
      </c>
      <c r="AC457" s="1">
        <v>1</v>
      </c>
      <c r="AD457" s="38" t="s">
        <v>428</v>
      </c>
      <c r="AE457" s="39">
        <v>80</v>
      </c>
      <c r="AF457" s="54">
        <v>160</v>
      </c>
      <c r="AG457" s="48">
        <v>70</v>
      </c>
      <c r="AH457">
        <v>26</v>
      </c>
      <c r="AL457" t="s">
        <v>22</v>
      </c>
      <c r="AM457">
        <v>60</v>
      </c>
    </row>
    <row r="458" spans="28:39">
      <c r="AB458" s="58" t="s">
        <v>655</v>
      </c>
      <c r="AC458" s="1">
        <v>1</v>
      </c>
      <c r="AD458" s="38" t="s">
        <v>428</v>
      </c>
      <c r="AE458" s="39">
        <v>80</v>
      </c>
      <c r="AF458" s="55">
        <v>170</v>
      </c>
      <c r="AG458" s="41">
        <v>0</v>
      </c>
      <c r="AH458">
        <v>80</v>
      </c>
      <c r="AL458" t="s">
        <v>22</v>
      </c>
      <c r="AM458">
        <v>60</v>
      </c>
    </row>
    <row r="459" spans="28:39">
      <c r="AB459" s="58" t="s">
        <v>655</v>
      </c>
      <c r="AC459" s="1">
        <v>1</v>
      </c>
      <c r="AD459" s="38" t="s">
        <v>428</v>
      </c>
      <c r="AE459" s="39">
        <v>80</v>
      </c>
      <c r="AF459" s="55">
        <v>170</v>
      </c>
      <c r="AG459" s="42">
        <v>10</v>
      </c>
      <c r="AH459">
        <v>80</v>
      </c>
      <c r="AL459" t="s">
        <v>22</v>
      </c>
      <c r="AM459">
        <v>60</v>
      </c>
    </row>
    <row r="460" spans="28:39">
      <c r="AB460" s="58" t="s">
        <v>655</v>
      </c>
      <c r="AC460" s="1">
        <v>1</v>
      </c>
      <c r="AD460" s="38" t="s">
        <v>428</v>
      </c>
      <c r="AE460" s="39">
        <v>80</v>
      </c>
      <c r="AF460" s="55">
        <v>170</v>
      </c>
      <c r="AG460" s="43">
        <v>20</v>
      </c>
      <c r="AH460">
        <v>80</v>
      </c>
      <c r="AL460" t="s">
        <v>22</v>
      </c>
      <c r="AM460">
        <v>60</v>
      </c>
    </row>
    <row r="461" spans="28:39">
      <c r="AB461" s="58" t="s">
        <v>655</v>
      </c>
      <c r="AC461" s="1">
        <v>1</v>
      </c>
      <c r="AD461" s="38" t="s">
        <v>428</v>
      </c>
      <c r="AE461" s="39">
        <v>80</v>
      </c>
      <c r="AF461" s="55">
        <v>170</v>
      </c>
      <c r="AG461" s="44">
        <v>30</v>
      </c>
      <c r="AH461">
        <v>57</v>
      </c>
      <c r="AL461" t="s">
        <v>22</v>
      </c>
      <c r="AM461">
        <v>60</v>
      </c>
    </row>
    <row r="462" spans="28:39">
      <c r="AB462" s="58" t="s">
        <v>655</v>
      </c>
      <c r="AC462" s="1">
        <v>1</v>
      </c>
      <c r="AD462" s="38" t="s">
        <v>428</v>
      </c>
      <c r="AE462" s="39">
        <v>80</v>
      </c>
      <c r="AF462" s="55">
        <v>170</v>
      </c>
      <c r="AG462" s="45">
        <v>40</v>
      </c>
      <c r="AH462">
        <v>43</v>
      </c>
      <c r="AL462" t="s">
        <v>22</v>
      </c>
      <c r="AM462">
        <v>60</v>
      </c>
    </row>
    <row r="463" spans="28:39">
      <c r="AB463" s="58" t="s">
        <v>655</v>
      </c>
      <c r="AC463" s="1">
        <v>1</v>
      </c>
      <c r="AD463" s="38" t="s">
        <v>428</v>
      </c>
      <c r="AE463" s="39">
        <v>80</v>
      </c>
      <c r="AF463" s="55">
        <v>170</v>
      </c>
      <c r="AG463" s="46">
        <v>50</v>
      </c>
      <c r="AH463">
        <v>35</v>
      </c>
      <c r="AL463" t="s">
        <v>22</v>
      </c>
      <c r="AM463">
        <v>60</v>
      </c>
    </row>
    <row r="464" spans="28:39">
      <c r="AB464" s="58" t="s">
        <v>655</v>
      </c>
      <c r="AC464" s="1">
        <v>1</v>
      </c>
      <c r="AD464" s="38" t="s">
        <v>428</v>
      </c>
      <c r="AE464" s="39">
        <v>80</v>
      </c>
      <c r="AF464" s="55">
        <v>170</v>
      </c>
      <c r="AG464" s="47">
        <v>60</v>
      </c>
      <c r="AH464">
        <v>30</v>
      </c>
      <c r="AL464" t="s">
        <v>22</v>
      </c>
      <c r="AM464">
        <v>60</v>
      </c>
    </row>
    <row r="465" spans="28:39">
      <c r="AB465" s="58" t="s">
        <v>655</v>
      </c>
      <c r="AC465" s="1">
        <v>1</v>
      </c>
      <c r="AD465" s="38" t="s">
        <v>428</v>
      </c>
      <c r="AE465" s="39">
        <v>80</v>
      </c>
      <c r="AF465" s="55">
        <v>170</v>
      </c>
      <c r="AG465" s="48">
        <v>70</v>
      </c>
      <c r="AH465">
        <v>26</v>
      </c>
      <c r="AL465" t="s">
        <v>22</v>
      </c>
      <c r="AM465">
        <v>60</v>
      </c>
    </row>
    <row r="466" spans="28:39">
      <c r="AB466" s="58" t="s">
        <v>655</v>
      </c>
      <c r="AC466" s="1">
        <v>1</v>
      </c>
      <c r="AD466" s="38" t="s">
        <v>428</v>
      </c>
      <c r="AE466" s="39">
        <v>80</v>
      </c>
      <c r="AF466" s="56">
        <v>180</v>
      </c>
      <c r="AG466" s="41">
        <v>0</v>
      </c>
      <c r="AH466">
        <v>72</v>
      </c>
      <c r="AL466" t="s">
        <v>22</v>
      </c>
      <c r="AM466">
        <v>60</v>
      </c>
    </row>
    <row r="467" spans="28:39">
      <c r="AB467" s="58" t="s">
        <v>655</v>
      </c>
      <c r="AC467" s="1">
        <v>1</v>
      </c>
      <c r="AD467" s="38" t="s">
        <v>428</v>
      </c>
      <c r="AE467" s="39">
        <v>80</v>
      </c>
      <c r="AF467" s="56">
        <v>180</v>
      </c>
      <c r="AG467" s="42">
        <v>10</v>
      </c>
      <c r="AH467">
        <v>72</v>
      </c>
      <c r="AL467" t="s">
        <v>22</v>
      </c>
      <c r="AM467">
        <v>60</v>
      </c>
    </row>
    <row r="468" spans="28:39">
      <c r="AB468" s="58" t="s">
        <v>655</v>
      </c>
      <c r="AC468" s="1">
        <v>1</v>
      </c>
      <c r="AD468" s="38" t="s">
        <v>428</v>
      </c>
      <c r="AE468" s="39">
        <v>80</v>
      </c>
      <c r="AF468" s="56">
        <v>180</v>
      </c>
      <c r="AG468" s="43">
        <v>20</v>
      </c>
      <c r="AH468">
        <v>72</v>
      </c>
      <c r="AL468" t="s">
        <v>22</v>
      </c>
      <c r="AM468">
        <v>60</v>
      </c>
    </row>
    <row r="469" spans="28:39">
      <c r="AB469" s="58" t="s">
        <v>655</v>
      </c>
      <c r="AC469" s="1">
        <v>1</v>
      </c>
      <c r="AD469" s="38" t="s">
        <v>428</v>
      </c>
      <c r="AE469" s="39">
        <v>80</v>
      </c>
      <c r="AF469" s="56">
        <v>180</v>
      </c>
      <c r="AG469" s="44">
        <v>30</v>
      </c>
      <c r="AH469">
        <v>57</v>
      </c>
      <c r="AL469" t="s">
        <v>22</v>
      </c>
      <c r="AM469">
        <v>60</v>
      </c>
    </row>
    <row r="470" spans="28:39">
      <c r="AB470" s="58" t="s">
        <v>655</v>
      </c>
      <c r="AC470" s="1">
        <v>1</v>
      </c>
      <c r="AD470" s="38" t="s">
        <v>428</v>
      </c>
      <c r="AE470" s="39">
        <v>80</v>
      </c>
      <c r="AF470" s="56">
        <v>180</v>
      </c>
      <c r="AG470" s="45">
        <v>40</v>
      </c>
      <c r="AH470">
        <v>43</v>
      </c>
      <c r="AL470" t="s">
        <v>22</v>
      </c>
      <c r="AM470">
        <v>60</v>
      </c>
    </row>
    <row r="471" spans="28:39">
      <c r="AB471" s="58" t="s">
        <v>655</v>
      </c>
      <c r="AC471" s="1">
        <v>1</v>
      </c>
      <c r="AD471" s="38" t="s">
        <v>428</v>
      </c>
      <c r="AE471" s="39">
        <v>80</v>
      </c>
      <c r="AF471" s="56">
        <v>180</v>
      </c>
      <c r="AG471" s="46">
        <v>50</v>
      </c>
      <c r="AH471">
        <v>35</v>
      </c>
      <c r="AL471" t="s">
        <v>22</v>
      </c>
      <c r="AM471">
        <v>60</v>
      </c>
    </row>
    <row r="472" spans="28:39">
      <c r="AB472" s="58" t="s">
        <v>655</v>
      </c>
      <c r="AC472" s="1">
        <v>1</v>
      </c>
      <c r="AD472" s="38" t="s">
        <v>428</v>
      </c>
      <c r="AE472" s="39">
        <v>80</v>
      </c>
      <c r="AF472" s="56">
        <v>180</v>
      </c>
      <c r="AG472" s="47">
        <v>60</v>
      </c>
      <c r="AH472">
        <v>30</v>
      </c>
      <c r="AL472" t="s">
        <v>22</v>
      </c>
      <c r="AM472">
        <v>60</v>
      </c>
    </row>
    <row r="473" spans="28:39">
      <c r="AB473" s="58" t="s">
        <v>655</v>
      </c>
      <c r="AC473" s="1">
        <v>1</v>
      </c>
      <c r="AD473" s="38" t="s">
        <v>428</v>
      </c>
      <c r="AE473" s="39">
        <v>80</v>
      </c>
      <c r="AF473" s="56">
        <v>180</v>
      </c>
      <c r="AG473" s="48">
        <v>70</v>
      </c>
      <c r="AH473">
        <v>26</v>
      </c>
      <c r="AL473" t="s">
        <v>22</v>
      </c>
      <c r="AM473">
        <v>60</v>
      </c>
    </row>
    <row r="474" spans="28:39">
      <c r="AB474" s="58" t="s">
        <v>655</v>
      </c>
      <c r="AC474" s="1">
        <v>1</v>
      </c>
      <c r="AD474" s="38" t="s">
        <v>428</v>
      </c>
      <c r="AE474" s="39">
        <v>80</v>
      </c>
      <c r="AF474" s="57">
        <v>200</v>
      </c>
      <c r="AG474" s="41">
        <v>0</v>
      </c>
      <c r="AH474">
        <v>58</v>
      </c>
      <c r="AL474" t="s">
        <v>22</v>
      </c>
      <c r="AM474">
        <v>60</v>
      </c>
    </row>
    <row r="475" spans="28:39">
      <c r="AB475" s="58" t="s">
        <v>655</v>
      </c>
      <c r="AC475" s="1">
        <v>1</v>
      </c>
      <c r="AD475" s="38" t="s">
        <v>428</v>
      </c>
      <c r="AE475" s="39">
        <v>80</v>
      </c>
      <c r="AF475" s="57">
        <v>200</v>
      </c>
      <c r="AG475" s="42">
        <v>10</v>
      </c>
      <c r="AH475">
        <v>58</v>
      </c>
      <c r="AL475" t="s">
        <v>22</v>
      </c>
      <c r="AM475">
        <v>60</v>
      </c>
    </row>
    <row r="476" spans="28:39">
      <c r="AB476" s="58" t="s">
        <v>655</v>
      </c>
      <c r="AC476" s="1">
        <v>1</v>
      </c>
      <c r="AD476" s="38" t="s">
        <v>428</v>
      </c>
      <c r="AE476" s="39">
        <v>80</v>
      </c>
      <c r="AF476" s="57">
        <v>200</v>
      </c>
      <c r="AG476" s="43">
        <v>20</v>
      </c>
      <c r="AH476">
        <v>58</v>
      </c>
      <c r="AL476" t="s">
        <v>22</v>
      </c>
      <c r="AM476">
        <v>60</v>
      </c>
    </row>
    <row r="477" spans="28:39">
      <c r="AB477" s="58" t="s">
        <v>655</v>
      </c>
      <c r="AC477" s="1">
        <v>1</v>
      </c>
      <c r="AD477" s="38" t="s">
        <v>428</v>
      </c>
      <c r="AE477" s="39">
        <v>80</v>
      </c>
      <c r="AF477" s="57">
        <v>200</v>
      </c>
      <c r="AG477" s="44">
        <v>30</v>
      </c>
      <c r="AH477">
        <v>57</v>
      </c>
      <c r="AL477" t="s">
        <v>22</v>
      </c>
      <c r="AM477">
        <v>60</v>
      </c>
    </row>
    <row r="478" spans="28:39">
      <c r="AB478" s="58" t="s">
        <v>655</v>
      </c>
      <c r="AC478" s="1">
        <v>1</v>
      </c>
      <c r="AD478" s="38" t="s">
        <v>428</v>
      </c>
      <c r="AE478" s="39">
        <v>80</v>
      </c>
      <c r="AF478" s="57">
        <v>200</v>
      </c>
      <c r="AG478" s="45">
        <v>40</v>
      </c>
      <c r="AH478">
        <v>43</v>
      </c>
      <c r="AL478" t="s">
        <v>22</v>
      </c>
      <c r="AM478">
        <v>60</v>
      </c>
    </row>
    <row r="479" spans="28:39">
      <c r="AB479" s="58" t="s">
        <v>655</v>
      </c>
      <c r="AC479" s="1">
        <v>1</v>
      </c>
      <c r="AD479" s="38" t="s">
        <v>428</v>
      </c>
      <c r="AE479" s="39">
        <v>80</v>
      </c>
      <c r="AF479" s="57">
        <v>200</v>
      </c>
      <c r="AG479" s="46">
        <v>50</v>
      </c>
      <c r="AH479">
        <v>35</v>
      </c>
      <c r="AL479" t="s">
        <v>22</v>
      </c>
      <c r="AM479">
        <v>60</v>
      </c>
    </row>
    <row r="480" spans="28:39">
      <c r="AB480" s="58" t="s">
        <v>655</v>
      </c>
      <c r="AC480" s="1">
        <v>1</v>
      </c>
      <c r="AD480" s="38" t="s">
        <v>428</v>
      </c>
      <c r="AE480" s="39">
        <v>80</v>
      </c>
      <c r="AF480" s="57">
        <v>200</v>
      </c>
      <c r="AG480" s="47">
        <v>60</v>
      </c>
      <c r="AH480">
        <v>30</v>
      </c>
      <c r="AL480" t="s">
        <v>22</v>
      </c>
      <c r="AM480">
        <v>60</v>
      </c>
    </row>
    <row r="481" spans="28:39">
      <c r="AB481" s="58" t="s">
        <v>655</v>
      </c>
      <c r="AC481" s="1">
        <v>1</v>
      </c>
      <c r="AD481" s="38" t="s">
        <v>428</v>
      </c>
      <c r="AE481" s="39">
        <v>80</v>
      </c>
      <c r="AF481" s="57">
        <v>200</v>
      </c>
      <c r="AG481" s="48">
        <v>70</v>
      </c>
      <c r="AH481">
        <v>26</v>
      </c>
      <c r="AL481" t="s">
        <v>22</v>
      </c>
      <c r="AM481">
        <v>60</v>
      </c>
    </row>
    <row r="482" spans="28:39">
      <c r="AB482" s="59" t="s">
        <v>656</v>
      </c>
      <c r="AC482" s="1">
        <v>1</v>
      </c>
      <c r="AD482" s="38" t="s">
        <v>337</v>
      </c>
      <c r="AE482" s="39">
        <v>80</v>
      </c>
      <c r="AF482" s="40">
        <v>110</v>
      </c>
      <c r="AG482" s="41">
        <v>0</v>
      </c>
      <c r="AH482">
        <v>127</v>
      </c>
      <c r="AL482" t="s">
        <v>22</v>
      </c>
      <c r="AM482">
        <v>60</v>
      </c>
    </row>
    <row r="483" spans="28:39">
      <c r="AB483" s="59" t="s">
        <v>656</v>
      </c>
      <c r="AC483" s="1">
        <v>1</v>
      </c>
      <c r="AD483" s="38" t="s">
        <v>337</v>
      </c>
      <c r="AE483" s="39">
        <v>80</v>
      </c>
      <c r="AF483" s="40">
        <v>110</v>
      </c>
      <c r="AG483" s="42">
        <v>10</v>
      </c>
      <c r="AH483">
        <v>114</v>
      </c>
      <c r="AL483" t="s">
        <v>22</v>
      </c>
      <c r="AM483">
        <v>60</v>
      </c>
    </row>
    <row r="484" spans="28:39">
      <c r="AB484" s="59" t="s">
        <v>656</v>
      </c>
      <c r="AC484" s="1">
        <v>1</v>
      </c>
      <c r="AD484" s="38" t="s">
        <v>337</v>
      </c>
      <c r="AE484" s="39">
        <v>80</v>
      </c>
      <c r="AF484" s="40">
        <v>110</v>
      </c>
      <c r="AG484" s="43">
        <v>20</v>
      </c>
      <c r="AH484">
        <v>64</v>
      </c>
      <c r="AL484" t="s">
        <v>22</v>
      </c>
      <c r="AM484">
        <v>60</v>
      </c>
    </row>
    <row r="485" spans="28:39">
      <c r="AB485" s="59" t="s">
        <v>656</v>
      </c>
      <c r="AC485" s="1">
        <v>1</v>
      </c>
      <c r="AD485" s="38" t="s">
        <v>337</v>
      </c>
      <c r="AE485" s="39">
        <v>80</v>
      </c>
      <c r="AF485" s="40">
        <v>110</v>
      </c>
      <c r="AG485" s="44">
        <v>30</v>
      </c>
      <c r="AH485">
        <v>44</v>
      </c>
      <c r="AL485" t="s">
        <v>22</v>
      </c>
      <c r="AM485">
        <v>60</v>
      </c>
    </row>
    <row r="486" spans="28:39">
      <c r="AB486" s="59" t="s">
        <v>656</v>
      </c>
      <c r="AC486" s="1">
        <v>1</v>
      </c>
      <c r="AD486" s="38" t="s">
        <v>337</v>
      </c>
      <c r="AE486" s="39">
        <v>80</v>
      </c>
      <c r="AF486" s="40">
        <v>110</v>
      </c>
      <c r="AG486" s="45">
        <v>40</v>
      </c>
      <c r="AH486">
        <v>34</v>
      </c>
      <c r="AL486" t="s">
        <v>22</v>
      </c>
      <c r="AM486">
        <v>60</v>
      </c>
    </row>
    <row r="487" spans="28:39">
      <c r="AB487" s="59" t="s">
        <v>656</v>
      </c>
      <c r="AC487" s="1">
        <v>1</v>
      </c>
      <c r="AD487" s="38" t="s">
        <v>337</v>
      </c>
      <c r="AE487" s="39">
        <v>80</v>
      </c>
      <c r="AF487" s="40">
        <v>110</v>
      </c>
      <c r="AG487" s="46">
        <v>50</v>
      </c>
      <c r="AH487">
        <v>28</v>
      </c>
      <c r="AL487" t="s">
        <v>22</v>
      </c>
      <c r="AM487">
        <v>60</v>
      </c>
    </row>
    <row r="488" spans="28:39">
      <c r="AB488" s="59" t="s">
        <v>656</v>
      </c>
      <c r="AC488" s="1">
        <v>1</v>
      </c>
      <c r="AD488" s="38" t="s">
        <v>337</v>
      </c>
      <c r="AE488" s="39">
        <v>80</v>
      </c>
      <c r="AF488" s="40">
        <v>110</v>
      </c>
      <c r="AG488" s="47">
        <v>60</v>
      </c>
      <c r="AH488">
        <v>23</v>
      </c>
      <c r="AL488" t="s">
        <v>22</v>
      </c>
      <c r="AM488">
        <v>60</v>
      </c>
    </row>
    <row r="489" spans="28:39">
      <c r="AB489" s="59" t="s">
        <v>656</v>
      </c>
      <c r="AC489" s="1">
        <v>1</v>
      </c>
      <c r="AD489" s="38" t="s">
        <v>337</v>
      </c>
      <c r="AE489" s="39">
        <v>80</v>
      </c>
      <c r="AF489" s="40">
        <v>110</v>
      </c>
      <c r="AG489" s="48">
        <v>70</v>
      </c>
      <c r="AH489">
        <v>20</v>
      </c>
      <c r="AL489" t="s">
        <v>22</v>
      </c>
      <c r="AM489">
        <v>60</v>
      </c>
    </row>
    <row r="490" spans="28:39">
      <c r="AB490" s="59" t="s">
        <v>656</v>
      </c>
      <c r="AC490" s="1">
        <v>1</v>
      </c>
      <c r="AD490" s="38" t="s">
        <v>337</v>
      </c>
      <c r="AE490" s="39">
        <v>80</v>
      </c>
      <c r="AF490" s="49">
        <v>115</v>
      </c>
      <c r="AG490" s="41">
        <v>0</v>
      </c>
      <c r="AH490">
        <v>123</v>
      </c>
      <c r="AL490" t="s">
        <v>22</v>
      </c>
      <c r="AM490">
        <v>60</v>
      </c>
    </row>
    <row r="491" spans="28:39">
      <c r="AB491" s="59" t="s">
        <v>656</v>
      </c>
      <c r="AC491" s="1">
        <v>1</v>
      </c>
      <c r="AD491" s="38" t="s">
        <v>337</v>
      </c>
      <c r="AE491" s="39">
        <v>80</v>
      </c>
      <c r="AF491" s="49">
        <v>115</v>
      </c>
      <c r="AG491" s="42">
        <v>10</v>
      </c>
      <c r="AH491">
        <v>114</v>
      </c>
      <c r="AL491" t="s">
        <v>22</v>
      </c>
      <c r="AM491">
        <v>60</v>
      </c>
    </row>
    <row r="492" spans="28:39">
      <c r="AB492" s="59" t="s">
        <v>656</v>
      </c>
      <c r="AC492" s="1">
        <v>1</v>
      </c>
      <c r="AD492" s="38" t="s">
        <v>337</v>
      </c>
      <c r="AE492" s="39">
        <v>80</v>
      </c>
      <c r="AF492" s="49">
        <v>115</v>
      </c>
      <c r="AG492" s="43">
        <v>20</v>
      </c>
      <c r="AH492">
        <v>64</v>
      </c>
      <c r="AL492" t="s">
        <v>22</v>
      </c>
      <c r="AM492">
        <v>60</v>
      </c>
    </row>
    <row r="493" spans="28:39">
      <c r="AB493" s="59" t="s">
        <v>656</v>
      </c>
      <c r="AC493" s="1">
        <v>1</v>
      </c>
      <c r="AD493" s="38" t="s">
        <v>337</v>
      </c>
      <c r="AE493" s="39">
        <v>80</v>
      </c>
      <c r="AF493" s="49">
        <v>115</v>
      </c>
      <c r="AG493" s="44">
        <v>30</v>
      </c>
      <c r="AH493">
        <v>44</v>
      </c>
      <c r="AL493" t="s">
        <v>22</v>
      </c>
      <c r="AM493">
        <v>60</v>
      </c>
    </row>
    <row r="494" spans="28:39">
      <c r="AB494" s="59" t="s">
        <v>656</v>
      </c>
      <c r="AC494" s="1">
        <v>1</v>
      </c>
      <c r="AD494" s="38" t="s">
        <v>337</v>
      </c>
      <c r="AE494" s="39">
        <v>80</v>
      </c>
      <c r="AF494" s="49">
        <v>115</v>
      </c>
      <c r="AG494" s="45">
        <v>40</v>
      </c>
      <c r="AH494">
        <v>34</v>
      </c>
      <c r="AL494" t="s">
        <v>22</v>
      </c>
      <c r="AM494">
        <v>60</v>
      </c>
    </row>
    <row r="495" spans="28:39">
      <c r="AB495" s="59" t="s">
        <v>656</v>
      </c>
      <c r="AC495" s="1">
        <v>1</v>
      </c>
      <c r="AD495" s="38" t="s">
        <v>337</v>
      </c>
      <c r="AE495" s="39">
        <v>80</v>
      </c>
      <c r="AF495" s="49">
        <v>115</v>
      </c>
      <c r="AG495" s="46">
        <v>50</v>
      </c>
      <c r="AH495">
        <v>28</v>
      </c>
      <c r="AL495" t="s">
        <v>22</v>
      </c>
      <c r="AM495">
        <v>60</v>
      </c>
    </row>
    <row r="496" spans="28:39">
      <c r="AB496" s="59" t="s">
        <v>656</v>
      </c>
      <c r="AC496" s="1">
        <v>1</v>
      </c>
      <c r="AD496" s="38" t="s">
        <v>337</v>
      </c>
      <c r="AE496" s="39">
        <v>80</v>
      </c>
      <c r="AF496" s="49">
        <v>115</v>
      </c>
      <c r="AG496" s="47">
        <v>60</v>
      </c>
      <c r="AH496">
        <v>23</v>
      </c>
      <c r="AL496" t="s">
        <v>22</v>
      </c>
      <c r="AM496">
        <v>60</v>
      </c>
    </row>
    <row r="497" spans="28:39">
      <c r="AB497" s="59" t="s">
        <v>656</v>
      </c>
      <c r="AC497" s="1">
        <v>1</v>
      </c>
      <c r="AD497" s="38" t="s">
        <v>337</v>
      </c>
      <c r="AE497" s="39">
        <v>80</v>
      </c>
      <c r="AF497" s="49">
        <v>115</v>
      </c>
      <c r="AG497" s="48">
        <v>70</v>
      </c>
      <c r="AH497">
        <v>20</v>
      </c>
      <c r="AL497" t="s">
        <v>22</v>
      </c>
      <c r="AM497">
        <v>60</v>
      </c>
    </row>
    <row r="498" spans="28:39">
      <c r="AB498" s="59" t="s">
        <v>656</v>
      </c>
      <c r="AC498" s="1">
        <v>1</v>
      </c>
      <c r="AD498" s="38" t="s">
        <v>337</v>
      </c>
      <c r="AE498" s="39">
        <v>80</v>
      </c>
      <c r="AF498" s="50">
        <v>120</v>
      </c>
      <c r="AG498" s="41">
        <v>0</v>
      </c>
      <c r="AH498">
        <v>120</v>
      </c>
      <c r="AL498" t="s">
        <v>22</v>
      </c>
      <c r="AM498">
        <v>60</v>
      </c>
    </row>
    <row r="499" spans="28:39">
      <c r="AB499" s="59" t="s">
        <v>656</v>
      </c>
      <c r="AC499" s="1">
        <v>1</v>
      </c>
      <c r="AD499" s="38" t="s">
        <v>337</v>
      </c>
      <c r="AE499" s="39">
        <v>80</v>
      </c>
      <c r="AF499" s="50">
        <v>120</v>
      </c>
      <c r="AG499" s="42">
        <v>10</v>
      </c>
      <c r="AH499">
        <v>114</v>
      </c>
      <c r="AL499" t="s">
        <v>22</v>
      </c>
      <c r="AM499">
        <v>60</v>
      </c>
    </row>
    <row r="500" spans="28:39">
      <c r="AB500" s="59" t="s">
        <v>656</v>
      </c>
      <c r="AC500" s="1">
        <v>1</v>
      </c>
      <c r="AD500" s="38" t="s">
        <v>337</v>
      </c>
      <c r="AE500" s="39">
        <v>80</v>
      </c>
      <c r="AF500" s="50">
        <v>120</v>
      </c>
      <c r="AG500" s="43">
        <v>20</v>
      </c>
      <c r="AH500">
        <v>64</v>
      </c>
      <c r="AL500" t="s">
        <v>22</v>
      </c>
      <c r="AM500">
        <v>60</v>
      </c>
    </row>
    <row r="501" spans="28:39">
      <c r="AB501" s="59" t="s">
        <v>656</v>
      </c>
      <c r="AC501" s="1">
        <v>1</v>
      </c>
      <c r="AD501" s="38" t="s">
        <v>337</v>
      </c>
      <c r="AE501" s="39">
        <v>80</v>
      </c>
      <c r="AF501" s="50">
        <v>120</v>
      </c>
      <c r="AG501" s="44">
        <v>30</v>
      </c>
      <c r="AH501">
        <v>44</v>
      </c>
      <c r="AL501" t="s">
        <v>22</v>
      </c>
      <c r="AM501">
        <v>60</v>
      </c>
    </row>
    <row r="502" spans="28:39">
      <c r="AB502" s="59" t="s">
        <v>656</v>
      </c>
      <c r="AC502" s="1">
        <v>1</v>
      </c>
      <c r="AD502" s="38" t="s">
        <v>337</v>
      </c>
      <c r="AE502" s="39">
        <v>80</v>
      </c>
      <c r="AF502" s="50">
        <v>120</v>
      </c>
      <c r="AG502" s="45">
        <v>40</v>
      </c>
      <c r="AH502">
        <v>34</v>
      </c>
      <c r="AL502" t="s">
        <v>22</v>
      </c>
      <c r="AM502">
        <v>60</v>
      </c>
    </row>
    <row r="503" spans="28:39">
      <c r="AB503" s="59" t="s">
        <v>656</v>
      </c>
      <c r="AC503" s="1">
        <v>1</v>
      </c>
      <c r="AD503" s="38" t="s">
        <v>337</v>
      </c>
      <c r="AE503" s="39">
        <v>80</v>
      </c>
      <c r="AF503" s="50">
        <v>120</v>
      </c>
      <c r="AG503" s="46">
        <v>50</v>
      </c>
      <c r="AH503">
        <v>28</v>
      </c>
      <c r="AL503" t="s">
        <v>22</v>
      </c>
      <c r="AM503">
        <v>60</v>
      </c>
    </row>
    <row r="504" spans="28:39">
      <c r="AB504" s="59" t="s">
        <v>656</v>
      </c>
      <c r="AC504" s="1">
        <v>1</v>
      </c>
      <c r="AD504" s="38" t="s">
        <v>337</v>
      </c>
      <c r="AE504" s="39">
        <v>80</v>
      </c>
      <c r="AF504" s="50">
        <v>120</v>
      </c>
      <c r="AG504" s="47">
        <v>60</v>
      </c>
      <c r="AH504">
        <v>23</v>
      </c>
      <c r="AL504" t="s">
        <v>22</v>
      </c>
      <c r="AM504">
        <v>60</v>
      </c>
    </row>
    <row r="505" spans="28:39">
      <c r="AB505" s="59" t="s">
        <v>656</v>
      </c>
      <c r="AC505" s="1">
        <v>1</v>
      </c>
      <c r="AD505" s="38" t="s">
        <v>337</v>
      </c>
      <c r="AE505" s="39">
        <v>80</v>
      </c>
      <c r="AF505" s="50">
        <v>120</v>
      </c>
      <c r="AG505" s="48">
        <v>70</v>
      </c>
      <c r="AH505">
        <v>20</v>
      </c>
      <c r="AL505" t="s">
        <v>22</v>
      </c>
      <c r="AM505">
        <v>60</v>
      </c>
    </row>
    <row r="506" spans="28:39">
      <c r="AB506" s="59" t="s">
        <v>656</v>
      </c>
      <c r="AC506" s="1">
        <v>1</v>
      </c>
      <c r="AD506" s="38" t="s">
        <v>337</v>
      </c>
      <c r="AE506" s="39">
        <v>80</v>
      </c>
      <c r="AF506" s="51">
        <v>130</v>
      </c>
      <c r="AG506" s="41">
        <v>0</v>
      </c>
      <c r="AH506">
        <v>113</v>
      </c>
      <c r="AL506" t="s">
        <v>22</v>
      </c>
      <c r="AM506">
        <v>60</v>
      </c>
    </row>
    <row r="507" spans="28:39">
      <c r="AB507" s="59" t="s">
        <v>656</v>
      </c>
      <c r="AC507" s="1">
        <v>1</v>
      </c>
      <c r="AD507" s="38" t="s">
        <v>337</v>
      </c>
      <c r="AE507" s="39">
        <v>80</v>
      </c>
      <c r="AF507" s="51">
        <v>130</v>
      </c>
      <c r="AG507" s="42">
        <v>10</v>
      </c>
      <c r="AH507">
        <v>113</v>
      </c>
      <c r="AL507" t="s">
        <v>22</v>
      </c>
      <c r="AM507">
        <v>60</v>
      </c>
    </row>
    <row r="508" spans="28:39">
      <c r="AB508" s="59" t="s">
        <v>656</v>
      </c>
      <c r="AC508" s="1">
        <v>1</v>
      </c>
      <c r="AD508" s="38" t="s">
        <v>337</v>
      </c>
      <c r="AE508" s="39">
        <v>80</v>
      </c>
      <c r="AF508" s="51">
        <v>130</v>
      </c>
      <c r="AG508" s="43">
        <v>20</v>
      </c>
      <c r="AH508">
        <v>64</v>
      </c>
      <c r="AL508" t="s">
        <v>22</v>
      </c>
      <c r="AM508">
        <v>60</v>
      </c>
    </row>
    <row r="509" spans="28:39">
      <c r="AB509" s="59" t="s">
        <v>656</v>
      </c>
      <c r="AC509" s="1">
        <v>1</v>
      </c>
      <c r="AD509" s="38" t="s">
        <v>337</v>
      </c>
      <c r="AE509" s="39">
        <v>80</v>
      </c>
      <c r="AF509" s="51">
        <v>130</v>
      </c>
      <c r="AG509" s="44">
        <v>30</v>
      </c>
      <c r="AH509">
        <v>44</v>
      </c>
      <c r="AL509" t="s">
        <v>22</v>
      </c>
      <c r="AM509">
        <v>60</v>
      </c>
    </row>
    <row r="510" spans="28:39">
      <c r="AB510" s="59" t="s">
        <v>656</v>
      </c>
      <c r="AC510" s="1">
        <v>1</v>
      </c>
      <c r="AD510" s="38" t="s">
        <v>337</v>
      </c>
      <c r="AE510" s="39">
        <v>80</v>
      </c>
      <c r="AF510" s="51">
        <v>130</v>
      </c>
      <c r="AG510" s="45">
        <v>40</v>
      </c>
      <c r="AH510">
        <v>34</v>
      </c>
      <c r="AL510" t="s">
        <v>22</v>
      </c>
      <c r="AM510">
        <v>60</v>
      </c>
    </row>
    <row r="511" spans="28:39">
      <c r="AB511" s="59" t="s">
        <v>656</v>
      </c>
      <c r="AC511" s="1">
        <v>1</v>
      </c>
      <c r="AD511" s="38" t="s">
        <v>337</v>
      </c>
      <c r="AE511" s="39">
        <v>80</v>
      </c>
      <c r="AF511" s="51">
        <v>130</v>
      </c>
      <c r="AG511" s="46">
        <v>50</v>
      </c>
      <c r="AH511">
        <v>28</v>
      </c>
      <c r="AL511" t="s">
        <v>22</v>
      </c>
      <c r="AM511">
        <v>60</v>
      </c>
    </row>
    <row r="512" spans="28:39">
      <c r="AB512" s="59" t="s">
        <v>656</v>
      </c>
      <c r="AC512" s="1">
        <v>1</v>
      </c>
      <c r="AD512" s="38" t="s">
        <v>337</v>
      </c>
      <c r="AE512" s="39">
        <v>80</v>
      </c>
      <c r="AF512" s="51">
        <v>130</v>
      </c>
      <c r="AG512" s="47">
        <v>60</v>
      </c>
      <c r="AH512">
        <v>23</v>
      </c>
      <c r="AL512" t="s">
        <v>22</v>
      </c>
      <c r="AM512">
        <v>60</v>
      </c>
    </row>
    <row r="513" spans="28:39">
      <c r="AB513" s="59" t="s">
        <v>656</v>
      </c>
      <c r="AC513" s="1">
        <v>1</v>
      </c>
      <c r="AD513" s="38" t="s">
        <v>337</v>
      </c>
      <c r="AE513" s="39">
        <v>80</v>
      </c>
      <c r="AF513" s="51">
        <v>130</v>
      </c>
      <c r="AG513" s="48">
        <v>70</v>
      </c>
      <c r="AH513">
        <v>20</v>
      </c>
      <c r="AL513" t="s">
        <v>22</v>
      </c>
      <c r="AM513">
        <v>60</v>
      </c>
    </row>
    <row r="514" spans="28:39">
      <c r="AB514" s="59" t="s">
        <v>656</v>
      </c>
      <c r="AC514" s="1">
        <v>1</v>
      </c>
      <c r="AD514" s="38" t="s">
        <v>337</v>
      </c>
      <c r="AE514" s="39">
        <v>80</v>
      </c>
      <c r="AF514" s="52">
        <v>140</v>
      </c>
      <c r="AG514" s="41">
        <v>0</v>
      </c>
      <c r="AH514">
        <v>107</v>
      </c>
      <c r="AL514" t="s">
        <v>22</v>
      </c>
      <c r="AM514">
        <v>60</v>
      </c>
    </row>
    <row r="515" spans="28:39">
      <c r="AB515" s="59" t="s">
        <v>656</v>
      </c>
      <c r="AC515" s="1">
        <v>1</v>
      </c>
      <c r="AD515" s="38" t="s">
        <v>337</v>
      </c>
      <c r="AE515" s="39">
        <v>80</v>
      </c>
      <c r="AF515" s="52">
        <v>140</v>
      </c>
      <c r="AG515" s="42">
        <v>10</v>
      </c>
      <c r="AH515">
        <v>107</v>
      </c>
      <c r="AL515" t="s">
        <v>22</v>
      </c>
      <c r="AM515">
        <v>60</v>
      </c>
    </row>
    <row r="516" spans="28:39">
      <c r="AB516" s="59" t="s">
        <v>656</v>
      </c>
      <c r="AC516" s="1">
        <v>1</v>
      </c>
      <c r="AD516" s="38" t="s">
        <v>337</v>
      </c>
      <c r="AE516" s="39">
        <v>80</v>
      </c>
      <c r="AF516" s="52">
        <v>140</v>
      </c>
      <c r="AG516" s="43">
        <v>20</v>
      </c>
      <c r="AH516">
        <v>64</v>
      </c>
      <c r="AL516" t="s">
        <v>22</v>
      </c>
      <c r="AM516">
        <v>60</v>
      </c>
    </row>
    <row r="517" spans="28:39">
      <c r="AB517" s="59" t="s">
        <v>656</v>
      </c>
      <c r="AC517" s="1">
        <v>1</v>
      </c>
      <c r="AD517" s="38" t="s">
        <v>337</v>
      </c>
      <c r="AE517" s="39">
        <v>80</v>
      </c>
      <c r="AF517" s="52">
        <v>140</v>
      </c>
      <c r="AG517" s="44">
        <v>30</v>
      </c>
      <c r="AH517">
        <v>44</v>
      </c>
      <c r="AL517" t="s">
        <v>22</v>
      </c>
      <c r="AM517">
        <v>60</v>
      </c>
    </row>
    <row r="518" spans="28:39">
      <c r="AB518" s="59" t="s">
        <v>656</v>
      </c>
      <c r="AC518" s="1">
        <v>1</v>
      </c>
      <c r="AD518" s="38" t="s">
        <v>337</v>
      </c>
      <c r="AE518" s="39">
        <v>80</v>
      </c>
      <c r="AF518" s="52">
        <v>140</v>
      </c>
      <c r="AG518" s="45">
        <v>40</v>
      </c>
      <c r="AH518">
        <v>34</v>
      </c>
      <c r="AL518" t="s">
        <v>22</v>
      </c>
      <c r="AM518">
        <v>60</v>
      </c>
    </row>
    <row r="519" spans="28:39">
      <c r="AB519" s="59" t="s">
        <v>656</v>
      </c>
      <c r="AC519" s="1">
        <v>1</v>
      </c>
      <c r="AD519" s="38" t="s">
        <v>337</v>
      </c>
      <c r="AE519" s="39">
        <v>80</v>
      </c>
      <c r="AF519" s="52">
        <v>140</v>
      </c>
      <c r="AG519" s="46">
        <v>50</v>
      </c>
      <c r="AH519">
        <v>28</v>
      </c>
      <c r="AL519" t="s">
        <v>22</v>
      </c>
      <c r="AM519">
        <v>60</v>
      </c>
    </row>
    <row r="520" spans="28:39">
      <c r="AB520" s="59" t="s">
        <v>656</v>
      </c>
      <c r="AC520" s="1">
        <v>1</v>
      </c>
      <c r="AD520" s="38" t="s">
        <v>337</v>
      </c>
      <c r="AE520" s="39">
        <v>80</v>
      </c>
      <c r="AF520" s="52">
        <v>140</v>
      </c>
      <c r="AG520" s="47">
        <v>60</v>
      </c>
      <c r="AH520">
        <v>23</v>
      </c>
      <c r="AL520" t="s">
        <v>22</v>
      </c>
      <c r="AM520">
        <v>60</v>
      </c>
    </row>
    <row r="521" spans="28:39">
      <c r="AB521" s="59" t="s">
        <v>656</v>
      </c>
      <c r="AC521" s="1">
        <v>1</v>
      </c>
      <c r="AD521" s="38" t="s">
        <v>337</v>
      </c>
      <c r="AE521" s="39">
        <v>80</v>
      </c>
      <c r="AF521" s="52">
        <v>140</v>
      </c>
      <c r="AG521" s="48">
        <v>70</v>
      </c>
      <c r="AH521">
        <v>20</v>
      </c>
      <c r="AL521" t="s">
        <v>22</v>
      </c>
      <c r="AM521">
        <v>60</v>
      </c>
    </row>
    <row r="522" spans="28:39">
      <c r="AB522" s="59" t="s">
        <v>656</v>
      </c>
      <c r="AC522" s="1">
        <v>1</v>
      </c>
      <c r="AD522" s="38" t="s">
        <v>337</v>
      </c>
      <c r="AE522" s="39">
        <v>80</v>
      </c>
      <c r="AF522" s="53">
        <v>150</v>
      </c>
      <c r="AG522" s="41">
        <v>0</v>
      </c>
      <c r="AH522">
        <v>102</v>
      </c>
      <c r="AL522" t="s">
        <v>22</v>
      </c>
      <c r="AM522">
        <v>60</v>
      </c>
    </row>
    <row r="523" spans="28:39">
      <c r="AB523" s="59" t="s">
        <v>656</v>
      </c>
      <c r="AC523" s="1">
        <v>1</v>
      </c>
      <c r="AD523" s="38" t="s">
        <v>337</v>
      </c>
      <c r="AE523" s="39">
        <v>80</v>
      </c>
      <c r="AF523" s="53">
        <v>150</v>
      </c>
      <c r="AG523" s="42">
        <v>10</v>
      </c>
      <c r="AH523">
        <v>102</v>
      </c>
      <c r="AL523" t="s">
        <v>22</v>
      </c>
      <c r="AM523">
        <v>60</v>
      </c>
    </row>
    <row r="524" spans="28:39">
      <c r="AB524" s="59" t="s">
        <v>656</v>
      </c>
      <c r="AC524" s="1">
        <v>1</v>
      </c>
      <c r="AD524" s="38" t="s">
        <v>337</v>
      </c>
      <c r="AE524" s="39">
        <v>80</v>
      </c>
      <c r="AF524" s="53">
        <v>150</v>
      </c>
      <c r="AG524" s="43">
        <v>20</v>
      </c>
      <c r="AH524">
        <v>64</v>
      </c>
      <c r="AL524" t="s">
        <v>22</v>
      </c>
      <c r="AM524">
        <v>60</v>
      </c>
    </row>
    <row r="525" spans="28:39">
      <c r="AB525" s="59" t="s">
        <v>656</v>
      </c>
      <c r="AC525" s="1">
        <v>1</v>
      </c>
      <c r="AD525" s="38" t="s">
        <v>337</v>
      </c>
      <c r="AE525" s="39">
        <v>80</v>
      </c>
      <c r="AF525" s="53">
        <v>150</v>
      </c>
      <c r="AG525" s="44">
        <v>30</v>
      </c>
      <c r="AH525">
        <v>44</v>
      </c>
      <c r="AL525" t="s">
        <v>22</v>
      </c>
      <c r="AM525">
        <v>60</v>
      </c>
    </row>
    <row r="526" spans="28:39">
      <c r="AB526" s="59" t="s">
        <v>656</v>
      </c>
      <c r="AC526" s="1">
        <v>1</v>
      </c>
      <c r="AD526" s="38" t="s">
        <v>337</v>
      </c>
      <c r="AE526" s="39">
        <v>80</v>
      </c>
      <c r="AF526" s="53">
        <v>150</v>
      </c>
      <c r="AG526" s="45">
        <v>40</v>
      </c>
      <c r="AH526">
        <v>34</v>
      </c>
      <c r="AL526" t="s">
        <v>22</v>
      </c>
      <c r="AM526">
        <v>60</v>
      </c>
    </row>
    <row r="527" spans="28:39">
      <c r="AB527" s="59" t="s">
        <v>656</v>
      </c>
      <c r="AC527" s="1">
        <v>1</v>
      </c>
      <c r="AD527" s="38" t="s">
        <v>337</v>
      </c>
      <c r="AE527" s="39">
        <v>80</v>
      </c>
      <c r="AF527" s="53">
        <v>150</v>
      </c>
      <c r="AG527" s="46">
        <v>50</v>
      </c>
      <c r="AH527">
        <v>28</v>
      </c>
      <c r="AL527" t="s">
        <v>22</v>
      </c>
      <c r="AM527">
        <v>60</v>
      </c>
    </row>
    <row r="528" spans="28:39">
      <c r="AB528" s="59" t="s">
        <v>656</v>
      </c>
      <c r="AC528" s="1">
        <v>1</v>
      </c>
      <c r="AD528" s="38" t="s">
        <v>337</v>
      </c>
      <c r="AE528" s="39">
        <v>80</v>
      </c>
      <c r="AF528" s="53">
        <v>150</v>
      </c>
      <c r="AG528" s="47">
        <v>60</v>
      </c>
      <c r="AH528">
        <v>23</v>
      </c>
      <c r="AL528" t="s">
        <v>22</v>
      </c>
      <c r="AM528">
        <v>60</v>
      </c>
    </row>
    <row r="529" spans="28:39">
      <c r="AB529" s="59" t="s">
        <v>656</v>
      </c>
      <c r="AC529" s="1">
        <v>1</v>
      </c>
      <c r="AD529" s="38" t="s">
        <v>337</v>
      </c>
      <c r="AE529" s="39">
        <v>80</v>
      </c>
      <c r="AF529" s="53">
        <v>150</v>
      </c>
      <c r="AG529" s="48">
        <v>70</v>
      </c>
      <c r="AH529">
        <v>20</v>
      </c>
      <c r="AL529" t="s">
        <v>22</v>
      </c>
      <c r="AM529">
        <v>60</v>
      </c>
    </row>
    <row r="530" spans="28:39">
      <c r="AB530" s="59" t="s">
        <v>656</v>
      </c>
      <c r="AC530" s="1">
        <v>1</v>
      </c>
      <c r="AD530" s="38" t="s">
        <v>337</v>
      </c>
      <c r="AE530" s="39">
        <v>80</v>
      </c>
      <c r="AF530" s="54">
        <v>160</v>
      </c>
      <c r="AG530" s="41">
        <v>0</v>
      </c>
      <c r="AH530">
        <v>97</v>
      </c>
      <c r="AL530" t="s">
        <v>22</v>
      </c>
      <c r="AM530">
        <v>60</v>
      </c>
    </row>
    <row r="531" spans="28:39">
      <c r="AB531" s="59" t="s">
        <v>656</v>
      </c>
      <c r="AC531" s="1">
        <v>1</v>
      </c>
      <c r="AD531" s="38" t="s">
        <v>337</v>
      </c>
      <c r="AE531" s="39">
        <v>80</v>
      </c>
      <c r="AF531" s="54">
        <v>160</v>
      </c>
      <c r="AG531" s="42">
        <v>10</v>
      </c>
      <c r="AH531">
        <v>97</v>
      </c>
      <c r="AL531" t="s">
        <v>22</v>
      </c>
      <c r="AM531">
        <v>60</v>
      </c>
    </row>
    <row r="532" spans="28:39">
      <c r="AB532" s="59" t="s">
        <v>656</v>
      </c>
      <c r="AC532" s="1">
        <v>1</v>
      </c>
      <c r="AD532" s="38" t="s">
        <v>337</v>
      </c>
      <c r="AE532" s="39">
        <v>80</v>
      </c>
      <c r="AF532" s="54">
        <v>160</v>
      </c>
      <c r="AG532" s="43">
        <v>20</v>
      </c>
      <c r="AH532">
        <v>64</v>
      </c>
      <c r="AL532" t="s">
        <v>22</v>
      </c>
      <c r="AM532">
        <v>60</v>
      </c>
    </row>
    <row r="533" spans="28:39">
      <c r="AB533" s="59" t="s">
        <v>656</v>
      </c>
      <c r="AC533" s="1">
        <v>1</v>
      </c>
      <c r="AD533" s="38" t="s">
        <v>337</v>
      </c>
      <c r="AE533" s="39">
        <v>80</v>
      </c>
      <c r="AF533" s="54">
        <v>160</v>
      </c>
      <c r="AG533" s="44">
        <v>30</v>
      </c>
      <c r="AH533">
        <v>44</v>
      </c>
      <c r="AL533" t="s">
        <v>22</v>
      </c>
      <c r="AM533">
        <v>60</v>
      </c>
    </row>
    <row r="534" spans="28:39">
      <c r="AB534" s="59" t="s">
        <v>656</v>
      </c>
      <c r="AC534" s="1">
        <v>1</v>
      </c>
      <c r="AD534" s="38" t="s">
        <v>337</v>
      </c>
      <c r="AE534" s="39">
        <v>80</v>
      </c>
      <c r="AF534" s="54">
        <v>160</v>
      </c>
      <c r="AG534" s="45">
        <v>40</v>
      </c>
      <c r="AH534">
        <v>34</v>
      </c>
      <c r="AL534" t="s">
        <v>22</v>
      </c>
      <c r="AM534">
        <v>60</v>
      </c>
    </row>
    <row r="535" spans="28:39">
      <c r="AB535" s="59" t="s">
        <v>656</v>
      </c>
      <c r="AC535" s="1">
        <v>1</v>
      </c>
      <c r="AD535" s="38" t="s">
        <v>337</v>
      </c>
      <c r="AE535" s="39">
        <v>80</v>
      </c>
      <c r="AF535" s="54">
        <v>160</v>
      </c>
      <c r="AG535" s="46">
        <v>50</v>
      </c>
      <c r="AH535">
        <v>28</v>
      </c>
      <c r="AL535" t="s">
        <v>22</v>
      </c>
      <c r="AM535">
        <v>60</v>
      </c>
    </row>
    <row r="536" spans="28:39">
      <c r="AB536" s="59" t="s">
        <v>656</v>
      </c>
      <c r="AC536" s="1">
        <v>1</v>
      </c>
      <c r="AD536" s="38" t="s">
        <v>337</v>
      </c>
      <c r="AE536" s="39">
        <v>80</v>
      </c>
      <c r="AF536" s="54">
        <v>160</v>
      </c>
      <c r="AG536" s="47">
        <v>60</v>
      </c>
      <c r="AH536">
        <v>23</v>
      </c>
      <c r="AL536" t="s">
        <v>22</v>
      </c>
      <c r="AM536">
        <v>60</v>
      </c>
    </row>
    <row r="537" spans="28:39">
      <c r="AB537" s="59" t="s">
        <v>656</v>
      </c>
      <c r="AC537" s="1">
        <v>1</v>
      </c>
      <c r="AD537" s="38" t="s">
        <v>337</v>
      </c>
      <c r="AE537" s="39">
        <v>80</v>
      </c>
      <c r="AF537" s="54">
        <v>160</v>
      </c>
      <c r="AG537" s="48">
        <v>70</v>
      </c>
      <c r="AH537">
        <v>20</v>
      </c>
      <c r="AL537" t="s">
        <v>22</v>
      </c>
      <c r="AM537">
        <v>60</v>
      </c>
    </row>
    <row r="538" spans="28:39">
      <c r="AB538" s="59" t="s">
        <v>656</v>
      </c>
      <c r="AC538" s="1">
        <v>1</v>
      </c>
      <c r="AD538" s="38" t="s">
        <v>337</v>
      </c>
      <c r="AE538" s="39">
        <v>80</v>
      </c>
      <c r="AF538" s="55">
        <v>170</v>
      </c>
      <c r="AG538" s="41">
        <v>0</v>
      </c>
      <c r="AH538">
        <v>93</v>
      </c>
      <c r="AL538" t="s">
        <v>22</v>
      </c>
      <c r="AM538">
        <v>60</v>
      </c>
    </row>
    <row r="539" spans="28:39">
      <c r="AB539" s="59" t="s">
        <v>656</v>
      </c>
      <c r="AC539" s="1">
        <v>1</v>
      </c>
      <c r="AD539" s="38" t="s">
        <v>337</v>
      </c>
      <c r="AE539" s="39">
        <v>80</v>
      </c>
      <c r="AF539" s="55">
        <v>170</v>
      </c>
      <c r="AG539" s="42">
        <v>10</v>
      </c>
      <c r="AH539">
        <v>93</v>
      </c>
      <c r="AL539" t="s">
        <v>22</v>
      </c>
      <c r="AM539">
        <v>60</v>
      </c>
    </row>
    <row r="540" spans="28:39">
      <c r="AB540" s="59" t="s">
        <v>656</v>
      </c>
      <c r="AC540" s="1">
        <v>1</v>
      </c>
      <c r="AD540" s="38" t="s">
        <v>337</v>
      </c>
      <c r="AE540" s="39">
        <v>80</v>
      </c>
      <c r="AF540" s="55">
        <v>170</v>
      </c>
      <c r="AG540" s="43">
        <v>20</v>
      </c>
      <c r="AH540">
        <v>64</v>
      </c>
      <c r="AL540" t="s">
        <v>22</v>
      </c>
      <c r="AM540">
        <v>60</v>
      </c>
    </row>
    <row r="541" spans="28:39">
      <c r="AB541" s="59" t="s">
        <v>656</v>
      </c>
      <c r="AC541" s="1">
        <v>1</v>
      </c>
      <c r="AD541" s="38" t="s">
        <v>337</v>
      </c>
      <c r="AE541" s="39">
        <v>80</v>
      </c>
      <c r="AF541" s="55">
        <v>170</v>
      </c>
      <c r="AG541" s="44">
        <v>30</v>
      </c>
      <c r="AH541">
        <v>44</v>
      </c>
      <c r="AL541" t="s">
        <v>22</v>
      </c>
      <c r="AM541">
        <v>60</v>
      </c>
    </row>
    <row r="542" spans="28:39">
      <c r="AB542" s="59" t="s">
        <v>656</v>
      </c>
      <c r="AC542" s="1">
        <v>1</v>
      </c>
      <c r="AD542" s="38" t="s">
        <v>337</v>
      </c>
      <c r="AE542" s="39">
        <v>80</v>
      </c>
      <c r="AF542" s="55">
        <v>170</v>
      </c>
      <c r="AG542" s="45">
        <v>40</v>
      </c>
      <c r="AH542">
        <v>34</v>
      </c>
      <c r="AL542" t="s">
        <v>22</v>
      </c>
      <c r="AM542">
        <v>60</v>
      </c>
    </row>
    <row r="543" spans="28:39">
      <c r="AB543" s="59" t="s">
        <v>656</v>
      </c>
      <c r="AC543" s="1">
        <v>1</v>
      </c>
      <c r="AD543" s="38" t="s">
        <v>337</v>
      </c>
      <c r="AE543" s="39">
        <v>80</v>
      </c>
      <c r="AF543" s="55">
        <v>170</v>
      </c>
      <c r="AG543" s="46">
        <v>50</v>
      </c>
      <c r="AH543">
        <v>28</v>
      </c>
      <c r="AL543" t="s">
        <v>22</v>
      </c>
      <c r="AM543">
        <v>60</v>
      </c>
    </row>
    <row r="544" spans="28:39">
      <c r="AB544" s="59" t="s">
        <v>656</v>
      </c>
      <c r="AC544" s="1">
        <v>1</v>
      </c>
      <c r="AD544" s="38" t="s">
        <v>337</v>
      </c>
      <c r="AE544" s="39">
        <v>80</v>
      </c>
      <c r="AF544" s="55">
        <v>170</v>
      </c>
      <c r="AG544" s="47">
        <v>60</v>
      </c>
      <c r="AH544">
        <v>23</v>
      </c>
      <c r="AL544" t="s">
        <v>22</v>
      </c>
      <c r="AM544">
        <v>60</v>
      </c>
    </row>
    <row r="545" spans="28:39">
      <c r="AB545" s="59" t="s">
        <v>656</v>
      </c>
      <c r="AC545" s="1">
        <v>1</v>
      </c>
      <c r="AD545" s="38" t="s">
        <v>337</v>
      </c>
      <c r="AE545" s="39">
        <v>80</v>
      </c>
      <c r="AF545" s="55">
        <v>170</v>
      </c>
      <c r="AG545" s="48">
        <v>70</v>
      </c>
      <c r="AH545">
        <v>20</v>
      </c>
      <c r="AL545" t="s">
        <v>22</v>
      </c>
      <c r="AM545">
        <v>60</v>
      </c>
    </row>
    <row r="546" spans="28:39">
      <c r="AB546" s="59" t="s">
        <v>656</v>
      </c>
      <c r="AC546" s="1">
        <v>1</v>
      </c>
      <c r="AD546" s="38" t="s">
        <v>337</v>
      </c>
      <c r="AE546" s="39">
        <v>80</v>
      </c>
      <c r="AF546" s="56">
        <v>180</v>
      </c>
      <c r="AG546" s="41">
        <v>0</v>
      </c>
      <c r="AH546">
        <v>90</v>
      </c>
      <c r="AL546" t="s">
        <v>22</v>
      </c>
      <c r="AM546">
        <v>60</v>
      </c>
    </row>
    <row r="547" spans="28:39">
      <c r="AB547" s="59" t="s">
        <v>656</v>
      </c>
      <c r="AC547" s="1">
        <v>1</v>
      </c>
      <c r="AD547" s="38" t="s">
        <v>337</v>
      </c>
      <c r="AE547" s="39">
        <v>80</v>
      </c>
      <c r="AF547" s="56">
        <v>180</v>
      </c>
      <c r="AG547" s="42">
        <v>10</v>
      </c>
      <c r="AH547">
        <v>90</v>
      </c>
      <c r="AL547" t="s">
        <v>22</v>
      </c>
      <c r="AM547">
        <v>60</v>
      </c>
    </row>
    <row r="548" spans="28:39">
      <c r="AB548" s="59" t="s">
        <v>656</v>
      </c>
      <c r="AC548" s="1">
        <v>1</v>
      </c>
      <c r="AD548" s="38" t="s">
        <v>337</v>
      </c>
      <c r="AE548" s="39">
        <v>80</v>
      </c>
      <c r="AF548" s="56">
        <v>180</v>
      </c>
      <c r="AG548" s="43">
        <v>20</v>
      </c>
      <c r="AH548">
        <v>64</v>
      </c>
      <c r="AL548" t="s">
        <v>22</v>
      </c>
      <c r="AM548">
        <v>60</v>
      </c>
    </row>
    <row r="549" spans="28:39">
      <c r="AB549" s="59" t="s">
        <v>656</v>
      </c>
      <c r="AC549" s="1">
        <v>1</v>
      </c>
      <c r="AD549" s="38" t="s">
        <v>337</v>
      </c>
      <c r="AE549" s="39">
        <v>80</v>
      </c>
      <c r="AF549" s="56">
        <v>180</v>
      </c>
      <c r="AG549" s="44">
        <v>30</v>
      </c>
      <c r="AH549">
        <v>44</v>
      </c>
      <c r="AL549" t="s">
        <v>22</v>
      </c>
      <c r="AM549">
        <v>60</v>
      </c>
    </row>
    <row r="550" spans="28:39">
      <c r="AB550" s="59" t="s">
        <v>656</v>
      </c>
      <c r="AC550" s="1">
        <v>1</v>
      </c>
      <c r="AD550" s="38" t="s">
        <v>337</v>
      </c>
      <c r="AE550" s="39">
        <v>80</v>
      </c>
      <c r="AF550" s="56">
        <v>180</v>
      </c>
      <c r="AG550" s="45">
        <v>40</v>
      </c>
      <c r="AH550">
        <v>34</v>
      </c>
      <c r="AL550" t="s">
        <v>22</v>
      </c>
      <c r="AM550">
        <v>60</v>
      </c>
    </row>
    <row r="551" spans="28:39">
      <c r="AB551" s="59" t="s">
        <v>656</v>
      </c>
      <c r="AC551" s="1">
        <v>1</v>
      </c>
      <c r="AD551" s="38" t="s">
        <v>337</v>
      </c>
      <c r="AE551" s="39">
        <v>80</v>
      </c>
      <c r="AF551" s="56">
        <v>180</v>
      </c>
      <c r="AG551" s="46">
        <v>50</v>
      </c>
      <c r="AH551">
        <v>28</v>
      </c>
      <c r="AL551" t="s">
        <v>22</v>
      </c>
      <c r="AM551">
        <v>60</v>
      </c>
    </row>
    <row r="552" spans="28:39">
      <c r="AB552" s="59" t="s">
        <v>656</v>
      </c>
      <c r="AC552" s="1">
        <v>1</v>
      </c>
      <c r="AD552" s="38" t="s">
        <v>337</v>
      </c>
      <c r="AE552" s="39">
        <v>80</v>
      </c>
      <c r="AF552" s="56">
        <v>180</v>
      </c>
      <c r="AG552" s="47">
        <v>60</v>
      </c>
      <c r="AH552">
        <v>23</v>
      </c>
      <c r="AL552" t="s">
        <v>22</v>
      </c>
      <c r="AM552">
        <v>60</v>
      </c>
    </row>
    <row r="553" spans="28:39">
      <c r="AB553" s="59" t="s">
        <v>656</v>
      </c>
      <c r="AC553" s="1">
        <v>1</v>
      </c>
      <c r="AD553" s="38" t="s">
        <v>337</v>
      </c>
      <c r="AE553" s="39">
        <v>80</v>
      </c>
      <c r="AF553" s="56">
        <v>180</v>
      </c>
      <c r="AG553" s="48">
        <v>70</v>
      </c>
      <c r="AH553">
        <v>20</v>
      </c>
      <c r="AL553" t="s">
        <v>22</v>
      </c>
      <c r="AM553">
        <v>60</v>
      </c>
    </row>
    <row r="554" spans="28:39">
      <c r="AB554" s="59" t="s">
        <v>656</v>
      </c>
      <c r="AC554" s="1">
        <v>1</v>
      </c>
      <c r="AD554" s="38" t="s">
        <v>337</v>
      </c>
      <c r="AE554" s="39">
        <v>80</v>
      </c>
      <c r="AF554" s="57">
        <v>200</v>
      </c>
      <c r="AG554" s="41">
        <v>0</v>
      </c>
      <c r="AH554">
        <v>83</v>
      </c>
      <c r="AL554" t="s">
        <v>22</v>
      </c>
      <c r="AM554">
        <v>60</v>
      </c>
    </row>
    <row r="555" spans="28:39">
      <c r="AB555" s="59" t="s">
        <v>656</v>
      </c>
      <c r="AC555" s="1">
        <v>1</v>
      </c>
      <c r="AD555" s="38" t="s">
        <v>337</v>
      </c>
      <c r="AE555" s="39">
        <v>80</v>
      </c>
      <c r="AF555" s="57">
        <v>200</v>
      </c>
      <c r="AG555" s="42">
        <v>10</v>
      </c>
      <c r="AH555">
        <v>83</v>
      </c>
      <c r="AL555" t="s">
        <v>22</v>
      </c>
      <c r="AM555">
        <v>60</v>
      </c>
    </row>
    <row r="556" spans="28:39">
      <c r="AB556" s="59" t="s">
        <v>656</v>
      </c>
      <c r="AC556" s="1">
        <v>1</v>
      </c>
      <c r="AD556" s="38" t="s">
        <v>337</v>
      </c>
      <c r="AE556" s="39">
        <v>80</v>
      </c>
      <c r="AF556" s="57">
        <v>200</v>
      </c>
      <c r="AG556" s="43">
        <v>20</v>
      </c>
      <c r="AH556">
        <v>64</v>
      </c>
      <c r="AL556" t="s">
        <v>22</v>
      </c>
      <c r="AM556">
        <v>60</v>
      </c>
    </row>
    <row r="557" spans="28:39">
      <c r="AB557" s="59" t="s">
        <v>656</v>
      </c>
      <c r="AC557" s="1">
        <v>1</v>
      </c>
      <c r="AD557" s="38" t="s">
        <v>337</v>
      </c>
      <c r="AE557" s="39">
        <v>80</v>
      </c>
      <c r="AF557" s="57">
        <v>200</v>
      </c>
      <c r="AG557" s="44">
        <v>30</v>
      </c>
      <c r="AH557">
        <v>44</v>
      </c>
      <c r="AL557" t="s">
        <v>22</v>
      </c>
      <c r="AM557">
        <v>60</v>
      </c>
    </row>
    <row r="558" spans="28:39">
      <c r="AB558" s="59" t="s">
        <v>656</v>
      </c>
      <c r="AC558" s="1">
        <v>1</v>
      </c>
      <c r="AD558" s="38" t="s">
        <v>337</v>
      </c>
      <c r="AE558" s="39">
        <v>80</v>
      </c>
      <c r="AF558" s="57">
        <v>200</v>
      </c>
      <c r="AG558" s="45">
        <v>40</v>
      </c>
      <c r="AH558">
        <v>34</v>
      </c>
      <c r="AL558" t="s">
        <v>22</v>
      </c>
      <c r="AM558">
        <v>60</v>
      </c>
    </row>
    <row r="559" spans="28:39">
      <c r="AB559" s="59" t="s">
        <v>656</v>
      </c>
      <c r="AC559" s="1">
        <v>1</v>
      </c>
      <c r="AD559" s="38" t="s">
        <v>337</v>
      </c>
      <c r="AE559" s="39">
        <v>80</v>
      </c>
      <c r="AF559" s="57">
        <v>200</v>
      </c>
      <c r="AG559" s="46">
        <v>50</v>
      </c>
      <c r="AH559">
        <v>28</v>
      </c>
      <c r="AL559" t="s">
        <v>22</v>
      </c>
      <c r="AM559">
        <v>60</v>
      </c>
    </row>
    <row r="560" spans="28:39">
      <c r="AB560" s="59" t="s">
        <v>656</v>
      </c>
      <c r="AC560" s="1">
        <v>1</v>
      </c>
      <c r="AD560" s="38" t="s">
        <v>337</v>
      </c>
      <c r="AE560" s="39">
        <v>80</v>
      </c>
      <c r="AF560" s="57">
        <v>200</v>
      </c>
      <c r="AG560" s="47">
        <v>60</v>
      </c>
      <c r="AH560">
        <v>23</v>
      </c>
      <c r="AL560" t="s">
        <v>22</v>
      </c>
      <c r="AM560">
        <v>60</v>
      </c>
    </row>
    <row r="561" spans="28:39">
      <c r="AB561" s="59" t="s">
        <v>656</v>
      </c>
      <c r="AC561" s="1">
        <v>1</v>
      </c>
      <c r="AD561" s="38" t="s">
        <v>337</v>
      </c>
      <c r="AE561" s="39">
        <v>80</v>
      </c>
      <c r="AF561" s="57">
        <v>200</v>
      </c>
      <c r="AG561" s="48">
        <v>70</v>
      </c>
      <c r="AH561">
        <v>20</v>
      </c>
      <c r="AL561" t="s">
        <v>22</v>
      </c>
      <c r="AM561">
        <v>60</v>
      </c>
    </row>
    <row r="562" spans="28:39">
      <c r="AB562" s="59" t="s">
        <v>656</v>
      </c>
      <c r="AC562" s="1">
        <v>1</v>
      </c>
      <c r="AD562" s="38" t="s">
        <v>427</v>
      </c>
      <c r="AE562" s="39">
        <v>80</v>
      </c>
      <c r="AF562" s="40">
        <v>110</v>
      </c>
      <c r="AG562" s="41">
        <v>0</v>
      </c>
      <c r="AH562">
        <v>113</v>
      </c>
      <c r="AL562" t="s">
        <v>22</v>
      </c>
      <c r="AM562">
        <v>60</v>
      </c>
    </row>
    <row r="563" spans="28:39">
      <c r="AB563" s="59" t="s">
        <v>656</v>
      </c>
      <c r="AC563" s="1">
        <v>1</v>
      </c>
      <c r="AD563" s="38" t="s">
        <v>427</v>
      </c>
      <c r="AE563" s="39">
        <v>80</v>
      </c>
      <c r="AF563" s="40">
        <v>110</v>
      </c>
      <c r="AG563" s="42">
        <v>10</v>
      </c>
      <c r="AH563">
        <v>113</v>
      </c>
      <c r="AL563" t="s">
        <v>22</v>
      </c>
      <c r="AM563">
        <v>60</v>
      </c>
    </row>
    <row r="564" spans="28:39">
      <c r="AB564" s="59" t="s">
        <v>656</v>
      </c>
      <c r="AC564" s="1">
        <v>1</v>
      </c>
      <c r="AD564" s="38" t="s">
        <v>427</v>
      </c>
      <c r="AE564" s="39">
        <v>80</v>
      </c>
      <c r="AF564" s="40">
        <v>110</v>
      </c>
      <c r="AG564" s="43">
        <v>20</v>
      </c>
      <c r="AH564">
        <v>64</v>
      </c>
      <c r="AL564" t="s">
        <v>22</v>
      </c>
      <c r="AM564">
        <v>60</v>
      </c>
    </row>
    <row r="565" spans="28:39">
      <c r="AB565" s="59" t="s">
        <v>656</v>
      </c>
      <c r="AC565" s="1">
        <v>1</v>
      </c>
      <c r="AD565" s="38" t="s">
        <v>427</v>
      </c>
      <c r="AE565" s="39">
        <v>80</v>
      </c>
      <c r="AF565" s="40">
        <v>110</v>
      </c>
      <c r="AG565" s="44">
        <v>30</v>
      </c>
      <c r="AH565">
        <v>44</v>
      </c>
      <c r="AL565" t="s">
        <v>22</v>
      </c>
      <c r="AM565">
        <v>60</v>
      </c>
    </row>
    <row r="566" spans="28:39">
      <c r="AB566" s="59" t="s">
        <v>656</v>
      </c>
      <c r="AC566" s="1">
        <v>1</v>
      </c>
      <c r="AD566" s="38" t="s">
        <v>427</v>
      </c>
      <c r="AE566" s="39">
        <v>80</v>
      </c>
      <c r="AF566" s="40">
        <v>110</v>
      </c>
      <c r="AG566" s="45">
        <v>40</v>
      </c>
      <c r="AH566">
        <v>34</v>
      </c>
      <c r="AL566" t="s">
        <v>22</v>
      </c>
      <c r="AM566">
        <v>60</v>
      </c>
    </row>
    <row r="567" spans="28:39">
      <c r="AB567" s="59" t="s">
        <v>656</v>
      </c>
      <c r="AC567" s="1">
        <v>1</v>
      </c>
      <c r="AD567" s="38" t="s">
        <v>427</v>
      </c>
      <c r="AE567" s="39">
        <v>80</v>
      </c>
      <c r="AF567" s="40">
        <v>110</v>
      </c>
      <c r="AG567" s="46">
        <v>50</v>
      </c>
      <c r="AH567">
        <v>28</v>
      </c>
      <c r="AL567" t="s">
        <v>22</v>
      </c>
      <c r="AM567">
        <v>60</v>
      </c>
    </row>
    <row r="568" spans="28:39">
      <c r="AB568" s="59" t="s">
        <v>656</v>
      </c>
      <c r="AC568" s="1">
        <v>1</v>
      </c>
      <c r="AD568" s="38" t="s">
        <v>427</v>
      </c>
      <c r="AE568" s="39">
        <v>80</v>
      </c>
      <c r="AF568" s="40">
        <v>110</v>
      </c>
      <c r="AG568" s="47">
        <v>60</v>
      </c>
      <c r="AH568">
        <v>23</v>
      </c>
      <c r="AL568" t="s">
        <v>22</v>
      </c>
      <c r="AM568">
        <v>60</v>
      </c>
    </row>
    <row r="569" spans="28:39">
      <c r="AB569" s="59" t="s">
        <v>656</v>
      </c>
      <c r="AC569" s="1">
        <v>1</v>
      </c>
      <c r="AD569" s="38" t="s">
        <v>427</v>
      </c>
      <c r="AE569" s="39">
        <v>80</v>
      </c>
      <c r="AF569" s="40">
        <v>110</v>
      </c>
      <c r="AG569" s="48">
        <v>70</v>
      </c>
      <c r="AH569">
        <v>20</v>
      </c>
      <c r="AL569" t="s">
        <v>22</v>
      </c>
      <c r="AM569">
        <v>60</v>
      </c>
    </row>
    <row r="570" spans="28:39">
      <c r="AB570" s="59" t="s">
        <v>656</v>
      </c>
      <c r="AC570" s="1">
        <v>1</v>
      </c>
      <c r="AD570" s="38" t="s">
        <v>427</v>
      </c>
      <c r="AE570" s="39">
        <v>80</v>
      </c>
      <c r="AF570" s="49">
        <v>115</v>
      </c>
      <c r="AG570" s="41">
        <v>0</v>
      </c>
      <c r="AH570">
        <v>109</v>
      </c>
      <c r="AL570" t="s">
        <v>22</v>
      </c>
      <c r="AM570">
        <v>60</v>
      </c>
    </row>
    <row r="571" spans="28:39">
      <c r="AB571" s="59" t="s">
        <v>656</v>
      </c>
      <c r="AC571" s="1">
        <v>1</v>
      </c>
      <c r="AD571" s="38" t="s">
        <v>427</v>
      </c>
      <c r="AE571" s="39">
        <v>80</v>
      </c>
      <c r="AF571" s="49">
        <v>115</v>
      </c>
      <c r="AG571" s="42">
        <v>10</v>
      </c>
      <c r="AH571">
        <v>109</v>
      </c>
      <c r="AL571" t="s">
        <v>22</v>
      </c>
      <c r="AM571">
        <v>60</v>
      </c>
    </row>
    <row r="572" spans="28:39">
      <c r="AB572" s="59" t="s">
        <v>656</v>
      </c>
      <c r="AC572" s="1">
        <v>1</v>
      </c>
      <c r="AD572" s="38" t="s">
        <v>427</v>
      </c>
      <c r="AE572" s="39">
        <v>80</v>
      </c>
      <c r="AF572" s="49">
        <v>115</v>
      </c>
      <c r="AG572" s="43">
        <v>20</v>
      </c>
      <c r="AH572">
        <v>64</v>
      </c>
      <c r="AL572" t="s">
        <v>22</v>
      </c>
      <c r="AM572">
        <v>60</v>
      </c>
    </row>
    <row r="573" spans="28:39">
      <c r="AB573" s="59" t="s">
        <v>656</v>
      </c>
      <c r="AC573" s="1">
        <v>1</v>
      </c>
      <c r="AD573" s="38" t="s">
        <v>427</v>
      </c>
      <c r="AE573" s="39">
        <v>80</v>
      </c>
      <c r="AF573" s="49">
        <v>115</v>
      </c>
      <c r="AG573" s="44">
        <v>30</v>
      </c>
      <c r="AH573">
        <v>44</v>
      </c>
      <c r="AL573" t="s">
        <v>22</v>
      </c>
      <c r="AM573">
        <v>60</v>
      </c>
    </row>
    <row r="574" spans="28:39">
      <c r="AB574" s="59" t="s">
        <v>656</v>
      </c>
      <c r="AC574" s="1">
        <v>1</v>
      </c>
      <c r="AD574" s="38" t="s">
        <v>427</v>
      </c>
      <c r="AE574" s="39">
        <v>80</v>
      </c>
      <c r="AF574" s="49">
        <v>115</v>
      </c>
      <c r="AG574" s="45">
        <v>40</v>
      </c>
      <c r="AH574">
        <v>34</v>
      </c>
      <c r="AL574" t="s">
        <v>22</v>
      </c>
      <c r="AM574">
        <v>60</v>
      </c>
    </row>
    <row r="575" spans="28:39">
      <c r="AB575" s="59" t="s">
        <v>656</v>
      </c>
      <c r="AC575" s="1">
        <v>1</v>
      </c>
      <c r="AD575" s="38" t="s">
        <v>427</v>
      </c>
      <c r="AE575" s="39">
        <v>80</v>
      </c>
      <c r="AF575" s="49">
        <v>115</v>
      </c>
      <c r="AG575" s="46">
        <v>50</v>
      </c>
      <c r="AH575">
        <v>28</v>
      </c>
      <c r="AL575" t="s">
        <v>22</v>
      </c>
      <c r="AM575">
        <v>60</v>
      </c>
    </row>
    <row r="576" spans="28:39">
      <c r="AB576" s="59" t="s">
        <v>656</v>
      </c>
      <c r="AC576" s="1">
        <v>1</v>
      </c>
      <c r="AD576" s="38" t="s">
        <v>427</v>
      </c>
      <c r="AE576" s="39">
        <v>80</v>
      </c>
      <c r="AF576" s="49">
        <v>115</v>
      </c>
      <c r="AG576" s="47">
        <v>60</v>
      </c>
      <c r="AH576">
        <v>23</v>
      </c>
      <c r="AL576" t="s">
        <v>22</v>
      </c>
      <c r="AM576">
        <v>60</v>
      </c>
    </row>
    <row r="577" spans="28:39">
      <c r="AB577" s="59" t="s">
        <v>656</v>
      </c>
      <c r="AC577" s="1">
        <v>1</v>
      </c>
      <c r="AD577" s="38" t="s">
        <v>427</v>
      </c>
      <c r="AE577" s="39">
        <v>80</v>
      </c>
      <c r="AF577" s="49">
        <v>115</v>
      </c>
      <c r="AG577" s="48">
        <v>70</v>
      </c>
      <c r="AH577">
        <v>20</v>
      </c>
      <c r="AL577" t="s">
        <v>22</v>
      </c>
      <c r="AM577">
        <v>60</v>
      </c>
    </row>
    <row r="578" spans="28:39">
      <c r="AB578" s="59" t="s">
        <v>656</v>
      </c>
      <c r="AC578" s="1">
        <v>1</v>
      </c>
      <c r="AD578" s="38" t="s">
        <v>427</v>
      </c>
      <c r="AE578" s="39">
        <v>80</v>
      </c>
      <c r="AF578" s="50">
        <v>120</v>
      </c>
      <c r="AG578" s="41">
        <v>0</v>
      </c>
      <c r="AH578">
        <v>106</v>
      </c>
      <c r="AL578" t="s">
        <v>22</v>
      </c>
      <c r="AM578">
        <v>60</v>
      </c>
    </row>
    <row r="579" spans="28:39">
      <c r="AB579" s="59" t="s">
        <v>656</v>
      </c>
      <c r="AC579" s="1">
        <v>1</v>
      </c>
      <c r="AD579" s="38" t="s">
        <v>427</v>
      </c>
      <c r="AE579" s="39">
        <v>80</v>
      </c>
      <c r="AF579" s="50">
        <v>120</v>
      </c>
      <c r="AG579" s="42">
        <v>10</v>
      </c>
      <c r="AH579">
        <v>106</v>
      </c>
      <c r="AL579" t="s">
        <v>22</v>
      </c>
      <c r="AM579">
        <v>60</v>
      </c>
    </row>
    <row r="580" spans="28:39">
      <c r="AB580" s="59" t="s">
        <v>656</v>
      </c>
      <c r="AC580" s="1">
        <v>1</v>
      </c>
      <c r="AD580" s="38" t="s">
        <v>427</v>
      </c>
      <c r="AE580" s="39">
        <v>80</v>
      </c>
      <c r="AF580" s="50">
        <v>120</v>
      </c>
      <c r="AG580" s="43">
        <v>20</v>
      </c>
      <c r="AH580">
        <v>64</v>
      </c>
      <c r="AL580" t="s">
        <v>22</v>
      </c>
      <c r="AM580">
        <v>60</v>
      </c>
    </row>
    <row r="581" spans="28:39">
      <c r="AB581" s="59" t="s">
        <v>656</v>
      </c>
      <c r="AC581" s="1">
        <v>1</v>
      </c>
      <c r="AD581" s="38" t="s">
        <v>427</v>
      </c>
      <c r="AE581" s="39">
        <v>80</v>
      </c>
      <c r="AF581" s="50">
        <v>120</v>
      </c>
      <c r="AG581" s="44">
        <v>30</v>
      </c>
      <c r="AH581">
        <v>44</v>
      </c>
      <c r="AL581" t="s">
        <v>22</v>
      </c>
      <c r="AM581">
        <v>60</v>
      </c>
    </row>
    <row r="582" spans="28:39">
      <c r="AB582" s="59" t="s">
        <v>656</v>
      </c>
      <c r="AC582" s="1">
        <v>1</v>
      </c>
      <c r="AD582" s="38" t="s">
        <v>427</v>
      </c>
      <c r="AE582" s="39">
        <v>80</v>
      </c>
      <c r="AF582" s="50">
        <v>120</v>
      </c>
      <c r="AG582" s="45">
        <v>40</v>
      </c>
      <c r="AH582">
        <v>34</v>
      </c>
      <c r="AL582" t="s">
        <v>22</v>
      </c>
      <c r="AM582">
        <v>60</v>
      </c>
    </row>
    <row r="583" spans="28:39">
      <c r="AB583" s="59" t="s">
        <v>656</v>
      </c>
      <c r="AC583" s="1">
        <v>1</v>
      </c>
      <c r="AD583" s="38" t="s">
        <v>427</v>
      </c>
      <c r="AE583" s="39">
        <v>80</v>
      </c>
      <c r="AF583" s="50">
        <v>120</v>
      </c>
      <c r="AG583" s="46">
        <v>50</v>
      </c>
      <c r="AH583">
        <v>28</v>
      </c>
      <c r="AL583" t="s">
        <v>22</v>
      </c>
      <c r="AM583">
        <v>60</v>
      </c>
    </row>
    <row r="584" spans="28:39">
      <c r="AB584" s="59" t="s">
        <v>656</v>
      </c>
      <c r="AC584" s="1">
        <v>1</v>
      </c>
      <c r="AD584" s="38" t="s">
        <v>427</v>
      </c>
      <c r="AE584" s="39">
        <v>80</v>
      </c>
      <c r="AF584" s="50">
        <v>120</v>
      </c>
      <c r="AG584" s="47">
        <v>60</v>
      </c>
      <c r="AH584">
        <v>23</v>
      </c>
      <c r="AL584" t="s">
        <v>22</v>
      </c>
      <c r="AM584">
        <v>60</v>
      </c>
    </row>
    <row r="585" spans="28:39">
      <c r="AB585" s="59" t="s">
        <v>656</v>
      </c>
      <c r="AC585" s="1">
        <v>1</v>
      </c>
      <c r="AD585" s="38" t="s">
        <v>427</v>
      </c>
      <c r="AE585" s="39">
        <v>80</v>
      </c>
      <c r="AF585" s="50">
        <v>120</v>
      </c>
      <c r="AG585" s="48">
        <v>70</v>
      </c>
      <c r="AH585">
        <v>20</v>
      </c>
      <c r="AL585" t="s">
        <v>22</v>
      </c>
      <c r="AM585">
        <v>60</v>
      </c>
    </row>
    <row r="586" spans="28:39">
      <c r="AB586" s="59" t="s">
        <v>656</v>
      </c>
      <c r="AC586" s="1">
        <v>1</v>
      </c>
      <c r="AD586" s="38" t="s">
        <v>427</v>
      </c>
      <c r="AE586" s="39">
        <v>80</v>
      </c>
      <c r="AF586" s="51">
        <v>130</v>
      </c>
      <c r="AG586" s="41">
        <v>0</v>
      </c>
      <c r="AH586">
        <v>100</v>
      </c>
      <c r="AL586" t="s">
        <v>22</v>
      </c>
      <c r="AM586">
        <v>60</v>
      </c>
    </row>
    <row r="587" spans="28:39">
      <c r="AB587" s="59" t="s">
        <v>656</v>
      </c>
      <c r="AC587" s="1">
        <v>1</v>
      </c>
      <c r="AD587" s="38" t="s">
        <v>427</v>
      </c>
      <c r="AE587" s="39">
        <v>80</v>
      </c>
      <c r="AF587" s="51">
        <v>130</v>
      </c>
      <c r="AG587" s="42">
        <v>10</v>
      </c>
      <c r="AH587">
        <v>100</v>
      </c>
      <c r="AL587" t="s">
        <v>22</v>
      </c>
      <c r="AM587">
        <v>60</v>
      </c>
    </row>
    <row r="588" spans="28:39">
      <c r="AB588" s="59" t="s">
        <v>656</v>
      </c>
      <c r="AC588" s="1">
        <v>1</v>
      </c>
      <c r="AD588" s="38" t="s">
        <v>427</v>
      </c>
      <c r="AE588" s="39">
        <v>80</v>
      </c>
      <c r="AF588" s="51">
        <v>130</v>
      </c>
      <c r="AG588" s="43">
        <v>20</v>
      </c>
      <c r="AH588">
        <v>64</v>
      </c>
      <c r="AL588" t="s">
        <v>22</v>
      </c>
      <c r="AM588">
        <v>60</v>
      </c>
    </row>
    <row r="589" spans="28:39">
      <c r="AB589" s="59" t="s">
        <v>656</v>
      </c>
      <c r="AC589" s="1">
        <v>1</v>
      </c>
      <c r="AD589" s="38" t="s">
        <v>427</v>
      </c>
      <c r="AE589" s="39">
        <v>80</v>
      </c>
      <c r="AF589" s="51">
        <v>130</v>
      </c>
      <c r="AG589" s="44">
        <v>30</v>
      </c>
      <c r="AH589">
        <v>44</v>
      </c>
      <c r="AL589" t="s">
        <v>22</v>
      </c>
      <c r="AM589">
        <v>60</v>
      </c>
    </row>
    <row r="590" spans="28:39">
      <c r="AB590" s="59" t="s">
        <v>656</v>
      </c>
      <c r="AC590" s="1">
        <v>1</v>
      </c>
      <c r="AD590" s="38" t="s">
        <v>427</v>
      </c>
      <c r="AE590" s="39">
        <v>80</v>
      </c>
      <c r="AF590" s="51">
        <v>130</v>
      </c>
      <c r="AG590" s="45">
        <v>40</v>
      </c>
      <c r="AH590">
        <v>34</v>
      </c>
      <c r="AL590" t="s">
        <v>22</v>
      </c>
      <c r="AM590">
        <v>60</v>
      </c>
    </row>
    <row r="591" spans="28:39">
      <c r="AB591" s="59" t="s">
        <v>656</v>
      </c>
      <c r="AC591" s="1">
        <v>1</v>
      </c>
      <c r="AD591" s="38" t="s">
        <v>427</v>
      </c>
      <c r="AE591" s="39">
        <v>80</v>
      </c>
      <c r="AF591" s="51">
        <v>130</v>
      </c>
      <c r="AG591" s="46">
        <v>50</v>
      </c>
      <c r="AH591">
        <v>28</v>
      </c>
      <c r="AL591" t="s">
        <v>22</v>
      </c>
      <c r="AM591">
        <v>60</v>
      </c>
    </row>
    <row r="592" spans="28:39">
      <c r="AB592" s="59" t="s">
        <v>656</v>
      </c>
      <c r="AC592" s="1">
        <v>1</v>
      </c>
      <c r="AD592" s="38" t="s">
        <v>427</v>
      </c>
      <c r="AE592" s="39">
        <v>80</v>
      </c>
      <c r="AF592" s="51">
        <v>130</v>
      </c>
      <c r="AG592" s="47">
        <v>60</v>
      </c>
      <c r="AH592">
        <v>23</v>
      </c>
      <c r="AL592" t="s">
        <v>22</v>
      </c>
      <c r="AM592">
        <v>60</v>
      </c>
    </row>
    <row r="593" spans="28:39">
      <c r="AB593" s="59" t="s">
        <v>656</v>
      </c>
      <c r="AC593" s="1">
        <v>1</v>
      </c>
      <c r="AD593" s="38" t="s">
        <v>427</v>
      </c>
      <c r="AE593" s="39">
        <v>80</v>
      </c>
      <c r="AF593" s="51">
        <v>130</v>
      </c>
      <c r="AG593" s="48">
        <v>70</v>
      </c>
      <c r="AH593">
        <v>20</v>
      </c>
      <c r="AL593" t="s">
        <v>22</v>
      </c>
      <c r="AM593">
        <v>60</v>
      </c>
    </row>
    <row r="594" spans="28:39">
      <c r="AB594" s="59" t="s">
        <v>656</v>
      </c>
      <c r="AC594" s="1">
        <v>1</v>
      </c>
      <c r="AD594" s="38" t="s">
        <v>427</v>
      </c>
      <c r="AE594" s="39">
        <v>80</v>
      </c>
      <c r="AF594" s="52">
        <v>140</v>
      </c>
      <c r="AG594" s="41">
        <v>0</v>
      </c>
      <c r="AH594">
        <v>96</v>
      </c>
      <c r="AL594" t="s">
        <v>22</v>
      </c>
      <c r="AM594">
        <v>60</v>
      </c>
    </row>
    <row r="595" spans="28:39">
      <c r="AB595" s="59" t="s">
        <v>656</v>
      </c>
      <c r="AC595" s="1">
        <v>1</v>
      </c>
      <c r="AD595" s="38" t="s">
        <v>427</v>
      </c>
      <c r="AE595" s="39">
        <v>80</v>
      </c>
      <c r="AF595" s="52">
        <v>140</v>
      </c>
      <c r="AG595" s="42">
        <v>10</v>
      </c>
      <c r="AH595">
        <v>96</v>
      </c>
      <c r="AL595" t="s">
        <v>22</v>
      </c>
      <c r="AM595">
        <v>60</v>
      </c>
    </row>
    <row r="596" spans="28:39">
      <c r="AB596" s="59" t="s">
        <v>656</v>
      </c>
      <c r="AC596" s="1">
        <v>1</v>
      </c>
      <c r="AD596" s="38" t="s">
        <v>427</v>
      </c>
      <c r="AE596" s="39">
        <v>80</v>
      </c>
      <c r="AF596" s="52">
        <v>140</v>
      </c>
      <c r="AG596" s="43">
        <v>20</v>
      </c>
      <c r="AH596">
        <v>64</v>
      </c>
      <c r="AL596" t="s">
        <v>22</v>
      </c>
      <c r="AM596">
        <v>60</v>
      </c>
    </row>
    <row r="597" spans="28:39">
      <c r="AB597" s="59" t="s">
        <v>656</v>
      </c>
      <c r="AC597" s="1">
        <v>1</v>
      </c>
      <c r="AD597" s="38" t="s">
        <v>427</v>
      </c>
      <c r="AE597" s="39">
        <v>80</v>
      </c>
      <c r="AF597" s="52">
        <v>140</v>
      </c>
      <c r="AG597" s="44">
        <v>30</v>
      </c>
      <c r="AH597">
        <v>44</v>
      </c>
      <c r="AL597" t="s">
        <v>22</v>
      </c>
      <c r="AM597">
        <v>60</v>
      </c>
    </row>
    <row r="598" spans="28:39">
      <c r="AB598" s="59" t="s">
        <v>656</v>
      </c>
      <c r="AC598" s="1">
        <v>1</v>
      </c>
      <c r="AD598" s="38" t="s">
        <v>427</v>
      </c>
      <c r="AE598" s="39">
        <v>80</v>
      </c>
      <c r="AF598" s="52">
        <v>140</v>
      </c>
      <c r="AG598" s="45">
        <v>40</v>
      </c>
      <c r="AH598">
        <v>34</v>
      </c>
      <c r="AL598" t="s">
        <v>22</v>
      </c>
      <c r="AM598">
        <v>60</v>
      </c>
    </row>
    <row r="599" spans="28:39">
      <c r="AB599" s="59" t="s">
        <v>656</v>
      </c>
      <c r="AC599" s="1">
        <v>1</v>
      </c>
      <c r="AD599" s="38" t="s">
        <v>427</v>
      </c>
      <c r="AE599" s="39">
        <v>80</v>
      </c>
      <c r="AF599" s="52">
        <v>140</v>
      </c>
      <c r="AG599" s="46">
        <v>50</v>
      </c>
      <c r="AH599">
        <v>28</v>
      </c>
      <c r="AL599" t="s">
        <v>22</v>
      </c>
      <c r="AM599">
        <v>60</v>
      </c>
    </row>
    <row r="600" spans="28:39">
      <c r="AB600" s="59" t="s">
        <v>656</v>
      </c>
      <c r="AC600" s="1">
        <v>1</v>
      </c>
      <c r="AD600" s="38" t="s">
        <v>427</v>
      </c>
      <c r="AE600" s="39">
        <v>80</v>
      </c>
      <c r="AF600" s="52">
        <v>140</v>
      </c>
      <c r="AG600" s="47">
        <v>60</v>
      </c>
      <c r="AH600">
        <v>23</v>
      </c>
      <c r="AL600" t="s">
        <v>22</v>
      </c>
      <c r="AM600">
        <v>60</v>
      </c>
    </row>
    <row r="601" spans="28:39">
      <c r="AB601" s="59" t="s">
        <v>656</v>
      </c>
      <c r="AC601" s="1">
        <v>1</v>
      </c>
      <c r="AD601" s="38" t="s">
        <v>427</v>
      </c>
      <c r="AE601" s="39">
        <v>80</v>
      </c>
      <c r="AF601" s="52">
        <v>140</v>
      </c>
      <c r="AG601" s="48">
        <v>70</v>
      </c>
      <c r="AH601">
        <v>20</v>
      </c>
      <c r="AL601" t="s">
        <v>22</v>
      </c>
      <c r="AM601">
        <v>60</v>
      </c>
    </row>
    <row r="602" spans="28:39">
      <c r="AB602" s="59" t="s">
        <v>656</v>
      </c>
      <c r="AC602" s="1">
        <v>1</v>
      </c>
      <c r="AD602" s="38" t="s">
        <v>427</v>
      </c>
      <c r="AE602" s="39">
        <v>80</v>
      </c>
      <c r="AF602" s="53">
        <v>150</v>
      </c>
      <c r="AG602" s="41">
        <v>0</v>
      </c>
      <c r="AH602">
        <v>91</v>
      </c>
      <c r="AL602" t="s">
        <v>22</v>
      </c>
      <c r="AM602">
        <v>60</v>
      </c>
    </row>
    <row r="603" spans="28:39">
      <c r="AB603" s="59" t="s">
        <v>656</v>
      </c>
      <c r="AC603" s="1">
        <v>1</v>
      </c>
      <c r="AD603" s="38" t="s">
        <v>427</v>
      </c>
      <c r="AE603" s="39">
        <v>80</v>
      </c>
      <c r="AF603" s="53">
        <v>150</v>
      </c>
      <c r="AG603" s="42">
        <v>10</v>
      </c>
      <c r="AH603">
        <v>91</v>
      </c>
      <c r="AL603" t="s">
        <v>22</v>
      </c>
      <c r="AM603">
        <v>60</v>
      </c>
    </row>
    <row r="604" spans="28:39">
      <c r="AB604" s="59" t="s">
        <v>656</v>
      </c>
      <c r="AC604" s="1">
        <v>1</v>
      </c>
      <c r="AD604" s="38" t="s">
        <v>427</v>
      </c>
      <c r="AE604" s="39">
        <v>80</v>
      </c>
      <c r="AF604" s="53">
        <v>150</v>
      </c>
      <c r="AG604" s="43">
        <v>20</v>
      </c>
      <c r="AH604">
        <v>64</v>
      </c>
      <c r="AL604" t="s">
        <v>22</v>
      </c>
      <c r="AM604">
        <v>60</v>
      </c>
    </row>
    <row r="605" spans="28:39">
      <c r="AB605" s="59" t="s">
        <v>656</v>
      </c>
      <c r="AC605" s="1">
        <v>1</v>
      </c>
      <c r="AD605" s="38" t="s">
        <v>427</v>
      </c>
      <c r="AE605" s="39">
        <v>80</v>
      </c>
      <c r="AF605" s="53">
        <v>150</v>
      </c>
      <c r="AG605" s="44">
        <v>30</v>
      </c>
      <c r="AH605">
        <v>44</v>
      </c>
      <c r="AL605" t="s">
        <v>22</v>
      </c>
      <c r="AM605">
        <v>60</v>
      </c>
    </row>
    <row r="606" spans="28:39">
      <c r="AB606" s="59" t="s">
        <v>656</v>
      </c>
      <c r="AC606" s="1">
        <v>1</v>
      </c>
      <c r="AD606" s="38" t="s">
        <v>427</v>
      </c>
      <c r="AE606" s="39">
        <v>80</v>
      </c>
      <c r="AF606" s="53">
        <v>150</v>
      </c>
      <c r="AG606" s="45">
        <v>40</v>
      </c>
      <c r="AH606">
        <v>34</v>
      </c>
      <c r="AL606" t="s">
        <v>22</v>
      </c>
      <c r="AM606">
        <v>60</v>
      </c>
    </row>
    <row r="607" spans="28:39">
      <c r="AB607" s="59" t="s">
        <v>656</v>
      </c>
      <c r="AC607" s="1">
        <v>1</v>
      </c>
      <c r="AD607" s="38" t="s">
        <v>427</v>
      </c>
      <c r="AE607" s="39">
        <v>80</v>
      </c>
      <c r="AF607" s="53">
        <v>150</v>
      </c>
      <c r="AG607" s="46">
        <v>50</v>
      </c>
      <c r="AH607">
        <v>28</v>
      </c>
      <c r="AL607" t="s">
        <v>22</v>
      </c>
      <c r="AM607">
        <v>60</v>
      </c>
    </row>
    <row r="608" spans="28:39">
      <c r="AB608" s="59" t="s">
        <v>656</v>
      </c>
      <c r="AC608" s="1">
        <v>1</v>
      </c>
      <c r="AD608" s="38" t="s">
        <v>427</v>
      </c>
      <c r="AE608" s="39">
        <v>80</v>
      </c>
      <c r="AF608" s="53">
        <v>150</v>
      </c>
      <c r="AG608" s="47">
        <v>60</v>
      </c>
      <c r="AH608">
        <v>23</v>
      </c>
      <c r="AL608" t="s">
        <v>22</v>
      </c>
      <c r="AM608">
        <v>60</v>
      </c>
    </row>
    <row r="609" spans="28:39">
      <c r="AB609" s="59" t="s">
        <v>656</v>
      </c>
      <c r="AC609" s="1">
        <v>1</v>
      </c>
      <c r="AD609" s="38" t="s">
        <v>427</v>
      </c>
      <c r="AE609" s="39">
        <v>80</v>
      </c>
      <c r="AF609" s="53">
        <v>150</v>
      </c>
      <c r="AG609" s="48">
        <v>70</v>
      </c>
      <c r="AH609">
        <v>20</v>
      </c>
      <c r="AL609" t="s">
        <v>22</v>
      </c>
      <c r="AM609">
        <v>60</v>
      </c>
    </row>
    <row r="610" spans="28:39">
      <c r="AB610" s="59" t="s">
        <v>656</v>
      </c>
      <c r="AC610" s="1">
        <v>1</v>
      </c>
      <c r="AD610" s="38" t="s">
        <v>427</v>
      </c>
      <c r="AE610" s="39">
        <v>80</v>
      </c>
      <c r="AF610" s="54">
        <v>160</v>
      </c>
      <c r="AG610" s="41">
        <v>0</v>
      </c>
      <c r="AH610">
        <v>87</v>
      </c>
      <c r="AL610" t="s">
        <v>22</v>
      </c>
      <c r="AM610">
        <v>60</v>
      </c>
    </row>
    <row r="611" spans="28:39">
      <c r="AB611" s="59" t="s">
        <v>656</v>
      </c>
      <c r="AC611" s="1">
        <v>1</v>
      </c>
      <c r="AD611" s="38" t="s">
        <v>427</v>
      </c>
      <c r="AE611" s="39">
        <v>80</v>
      </c>
      <c r="AF611" s="54">
        <v>160</v>
      </c>
      <c r="AG611" s="42">
        <v>10</v>
      </c>
      <c r="AH611">
        <v>87</v>
      </c>
      <c r="AL611" t="s">
        <v>22</v>
      </c>
      <c r="AM611">
        <v>60</v>
      </c>
    </row>
    <row r="612" spans="28:39">
      <c r="AB612" s="59" t="s">
        <v>656</v>
      </c>
      <c r="AC612" s="1">
        <v>1</v>
      </c>
      <c r="AD612" s="38" t="s">
        <v>427</v>
      </c>
      <c r="AE612" s="39">
        <v>80</v>
      </c>
      <c r="AF612" s="54">
        <v>160</v>
      </c>
      <c r="AG612" s="43">
        <v>20</v>
      </c>
      <c r="AH612">
        <v>64</v>
      </c>
      <c r="AL612" t="s">
        <v>22</v>
      </c>
      <c r="AM612">
        <v>60</v>
      </c>
    </row>
    <row r="613" spans="28:39">
      <c r="AB613" s="59" t="s">
        <v>656</v>
      </c>
      <c r="AC613" s="1">
        <v>1</v>
      </c>
      <c r="AD613" s="38" t="s">
        <v>427</v>
      </c>
      <c r="AE613" s="39">
        <v>80</v>
      </c>
      <c r="AF613" s="54">
        <v>160</v>
      </c>
      <c r="AG613" s="44">
        <v>30</v>
      </c>
      <c r="AH613">
        <v>44</v>
      </c>
      <c r="AL613" t="s">
        <v>22</v>
      </c>
      <c r="AM613">
        <v>60</v>
      </c>
    </row>
    <row r="614" spans="28:39">
      <c r="AB614" s="59" t="s">
        <v>656</v>
      </c>
      <c r="AC614" s="1">
        <v>1</v>
      </c>
      <c r="AD614" s="38" t="s">
        <v>427</v>
      </c>
      <c r="AE614" s="39">
        <v>80</v>
      </c>
      <c r="AF614" s="54">
        <v>160</v>
      </c>
      <c r="AG614" s="45">
        <v>40</v>
      </c>
      <c r="AH614">
        <v>34</v>
      </c>
      <c r="AL614" t="s">
        <v>22</v>
      </c>
      <c r="AM614">
        <v>60</v>
      </c>
    </row>
    <row r="615" spans="28:39">
      <c r="AB615" s="59" t="s">
        <v>656</v>
      </c>
      <c r="AC615" s="1">
        <v>1</v>
      </c>
      <c r="AD615" s="38" t="s">
        <v>427</v>
      </c>
      <c r="AE615" s="39">
        <v>80</v>
      </c>
      <c r="AF615" s="54">
        <v>160</v>
      </c>
      <c r="AG615" s="46">
        <v>50</v>
      </c>
      <c r="AH615">
        <v>28</v>
      </c>
      <c r="AL615" t="s">
        <v>22</v>
      </c>
      <c r="AM615">
        <v>60</v>
      </c>
    </row>
    <row r="616" spans="28:39">
      <c r="AB616" s="59" t="s">
        <v>656</v>
      </c>
      <c r="AC616" s="1">
        <v>1</v>
      </c>
      <c r="AD616" s="38" t="s">
        <v>427</v>
      </c>
      <c r="AE616" s="39">
        <v>80</v>
      </c>
      <c r="AF616" s="54">
        <v>160</v>
      </c>
      <c r="AG616" s="47">
        <v>60</v>
      </c>
      <c r="AH616">
        <v>23</v>
      </c>
      <c r="AL616" t="s">
        <v>22</v>
      </c>
      <c r="AM616">
        <v>60</v>
      </c>
    </row>
    <row r="617" spans="28:39">
      <c r="AB617" s="59" t="s">
        <v>656</v>
      </c>
      <c r="AC617" s="1">
        <v>1</v>
      </c>
      <c r="AD617" s="38" t="s">
        <v>427</v>
      </c>
      <c r="AE617" s="39">
        <v>80</v>
      </c>
      <c r="AF617" s="54">
        <v>160</v>
      </c>
      <c r="AG617" s="48">
        <v>70</v>
      </c>
      <c r="AH617">
        <v>20</v>
      </c>
      <c r="AL617" t="s">
        <v>22</v>
      </c>
      <c r="AM617">
        <v>60</v>
      </c>
    </row>
    <row r="618" spans="28:39">
      <c r="AB618" s="59" t="s">
        <v>656</v>
      </c>
      <c r="AC618" s="1">
        <v>1</v>
      </c>
      <c r="AD618" s="38" t="s">
        <v>427</v>
      </c>
      <c r="AE618" s="39">
        <v>80</v>
      </c>
      <c r="AF618" s="55">
        <v>170</v>
      </c>
      <c r="AG618" s="41">
        <v>0</v>
      </c>
      <c r="AH618">
        <v>83</v>
      </c>
      <c r="AL618" t="s">
        <v>22</v>
      </c>
      <c r="AM618">
        <v>60</v>
      </c>
    </row>
    <row r="619" spans="28:39">
      <c r="AB619" s="59" t="s">
        <v>656</v>
      </c>
      <c r="AC619" s="1">
        <v>1</v>
      </c>
      <c r="AD619" s="38" t="s">
        <v>427</v>
      </c>
      <c r="AE619" s="39">
        <v>80</v>
      </c>
      <c r="AF619" s="55">
        <v>170</v>
      </c>
      <c r="AG619" s="42">
        <v>10</v>
      </c>
      <c r="AH619">
        <v>83</v>
      </c>
      <c r="AL619" t="s">
        <v>22</v>
      </c>
      <c r="AM619">
        <v>60</v>
      </c>
    </row>
    <row r="620" spans="28:39">
      <c r="AB620" s="59" t="s">
        <v>656</v>
      </c>
      <c r="AC620" s="1">
        <v>1</v>
      </c>
      <c r="AD620" s="38" t="s">
        <v>427</v>
      </c>
      <c r="AE620" s="39">
        <v>80</v>
      </c>
      <c r="AF620" s="55">
        <v>170</v>
      </c>
      <c r="AG620" s="43">
        <v>20</v>
      </c>
      <c r="AH620">
        <v>64</v>
      </c>
      <c r="AL620" t="s">
        <v>22</v>
      </c>
      <c r="AM620">
        <v>60</v>
      </c>
    </row>
    <row r="621" spans="28:39">
      <c r="AB621" s="59" t="s">
        <v>656</v>
      </c>
      <c r="AC621" s="1">
        <v>1</v>
      </c>
      <c r="AD621" s="38" t="s">
        <v>427</v>
      </c>
      <c r="AE621" s="39">
        <v>80</v>
      </c>
      <c r="AF621" s="55">
        <v>170</v>
      </c>
      <c r="AG621" s="44">
        <v>30</v>
      </c>
      <c r="AH621">
        <v>44</v>
      </c>
      <c r="AL621" t="s">
        <v>22</v>
      </c>
      <c r="AM621">
        <v>60</v>
      </c>
    </row>
    <row r="622" spans="28:39">
      <c r="AB622" s="59" t="s">
        <v>656</v>
      </c>
      <c r="AC622" s="1">
        <v>1</v>
      </c>
      <c r="AD622" s="38" t="s">
        <v>427</v>
      </c>
      <c r="AE622" s="39">
        <v>80</v>
      </c>
      <c r="AF622" s="55">
        <v>170</v>
      </c>
      <c r="AG622" s="45">
        <v>40</v>
      </c>
      <c r="AH622">
        <v>34</v>
      </c>
      <c r="AL622" t="s">
        <v>22</v>
      </c>
      <c r="AM622">
        <v>60</v>
      </c>
    </row>
    <row r="623" spans="28:39">
      <c r="AB623" s="59" t="s">
        <v>656</v>
      </c>
      <c r="AC623" s="1">
        <v>1</v>
      </c>
      <c r="AD623" s="38" t="s">
        <v>427</v>
      </c>
      <c r="AE623" s="39">
        <v>80</v>
      </c>
      <c r="AF623" s="55">
        <v>170</v>
      </c>
      <c r="AG623" s="46">
        <v>50</v>
      </c>
      <c r="AH623">
        <v>28</v>
      </c>
      <c r="AL623" t="s">
        <v>22</v>
      </c>
      <c r="AM623">
        <v>60</v>
      </c>
    </row>
    <row r="624" spans="28:39">
      <c r="AB624" s="59" t="s">
        <v>656</v>
      </c>
      <c r="AC624" s="1">
        <v>1</v>
      </c>
      <c r="AD624" s="38" t="s">
        <v>427</v>
      </c>
      <c r="AE624" s="39">
        <v>80</v>
      </c>
      <c r="AF624" s="55">
        <v>170</v>
      </c>
      <c r="AG624" s="47">
        <v>60</v>
      </c>
      <c r="AH624">
        <v>23</v>
      </c>
      <c r="AL624" t="s">
        <v>22</v>
      </c>
      <c r="AM624">
        <v>60</v>
      </c>
    </row>
    <row r="625" spans="28:39">
      <c r="AB625" s="59" t="s">
        <v>656</v>
      </c>
      <c r="AC625" s="1">
        <v>1</v>
      </c>
      <c r="AD625" s="38" t="s">
        <v>427</v>
      </c>
      <c r="AE625" s="39">
        <v>80</v>
      </c>
      <c r="AF625" s="55">
        <v>170</v>
      </c>
      <c r="AG625" s="48">
        <v>70</v>
      </c>
      <c r="AH625">
        <v>20</v>
      </c>
      <c r="AL625" t="s">
        <v>22</v>
      </c>
      <c r="AM625">
        <v>60</v>
      </c>
    </row>
    <row r="626" spans="28:39">
      <c r="AB626" s="59" t="s">
        <v>656</v>
      </c>
      <c r="AC626" s="1">
        <v>1</v>
      </c>
      <c r="AD626" s="38" t="s">
        <v>427</v>
      </c>
      <c r="AE626" s="39">
        <v>80</v>
      </c>
      <c r="AF626" s="56">
        <v>180</v>
      </c>
      <c r="AG626" s="41">
        <v>0</v>
      </c>
      <c r="AH626">
        <v>80</v>
      </c>
      <c r="AL626" t="s">
        <v>22</v>
      </c>
      <c r="AM626">
        <v>60</v>
      </c>
    </row>
    <row r="627" spans="28:39">
      <c r="AB627" s="59" t="s">
        <v>656</v>
      </c>
      <c r="AC627" s="1">
        <v>1</v>
      </c>
      <c r="AD627" s="38" t="s">
        <v>427</v>
      </c>
      <c r="AE627" s="39">
        <v>80</v>
      </c>
      <c r="AF627" s="56">
        <v>180</v>
      </c>
      <c r="AG627" s="42">
        <v>10</v>
      </c>
      <c r="AH627">
        <v>80</v>
      </c>
      <c r="AL627" t="s">
        <v>22</v>
      </c>
      <c r="AM627">
        <v>60</v>
      </c>
    </row>
    <row r="628" spans="28:39">
      <c r="AB628" s="59" t="s">
        <v>656</v>
      </c>
      <c r="AC628" s="1">
        <v>1</v>
      </c>
      <c r="AD628" s="38" t="s">
        <v>427</v>
      </c>
      <c r="AE628" s="39">
        <v>80</v>
      </c>
      <c r="AF628" s="56">
        <v>180</v>
      </c>
      <c r="AG628" s="43">
        <v>20</v>
      </c>
      <c r="AH628">
        <v>64</v>
      </c>
      <c r="AL628" t="s">
        <v>22</v>
      </c>
      <c r="AM628">
        <v>60</v>
      </c>
    </row>
    <row r="629" spans="28:39">
      <c r="AB629" s="59" t="s">
        <v>656</v>
      </c>
      <c r="AC629" s="1">
        <v>1</v>
      </c>
      <c r="AD629" s="38" t="s">
        <v>427</v>
      </c>
      <c r="AE629" s="39">
        <v>80</v>
      </c>
      <c r="AF629" s="56">
        <v>180</v>
      </c>
      <c r="AG629" s="44">
        <v>30</v>
      </c>
      <c r="AH629">
        <v>44</v>
      </c>
      <c r="AL629" t="s">
        <v>22</v>
      </c>
      <c r="AM629">
        <v>60</v>
      </c>
    </row>
    <row r="630" spans="28:39">
      <c r="AB630" s="59" t="s">
        <v>656</v>
      </c>
      <c r="AC630" s="1">
        <v>1</v>
      </c>
      <c r="AD630" s="38" t="s">
        <v>427</v>
      </c>
      <c r="AE630" s="39">
        <v>80</v>
      </c>
      <c r="AF630" s="56">
        <v>180</v>
      </c>
      <c r="AG630" s="45">
        <v>40</v>
      </c>
      <c r="AH630">
        <v>34</v>
      </c>
      <c r="AL630" t="s">
        <v>22</v>
      </c>
      <c r="AM630">
        <v>60</v>
      </c>
    </row>
    <row r="631" spans="28:39">
      <c r="AB631" s="59" t="s">
        <v>656</v>
      </c>
      <c r="AC631" s="1">
        <v>1</v>
      </c>
      <c r="AD631" s="38" t="s">
        <v>427</v>
      </c>
      <c r="AE631" s="39">
        <v>80</v>
      </c>
      <c r="AF631" s="56">
        <v>180</v>
      </c>
      <c r="AG631" s="46">
        <v>50</v>
      </c>
      <c r="AH631">
        <v>28</v>
      </c>
      <c r="AL631" t="s">
        <v>22</v>
      </c>
      <c r="AM631">
        <v>60</v>
      </c>
    </row>
    <row r="632" spans="28:39">
      <c r="AB632" s="59" t="s">
        <v>656</v>
      </c>
      <c r="AC632" s="1">
        <v>1</v>
      </c>
      <c r="AD632" s="38" t="s">
        <v>427</v>
      </c>
      <c r="AE632" s="39">
        <v>80</v>
      </c>
      <c r="AF632" s="56">
        <v>180</v>
      </c>
      <c r="AG632" s="47">
        <v>60</v>
      </c>
      <c r="AH632">
        <v>23</v>
      </c>
      <c r="AL632" t="s">
        <v>22</v>
      </c>
      <c r="AM632">
        <v>60</v>
      </c>
    </row>
    <row r="633" spans="28:39">
      <c r="AB633" s="59" t="s">
        <v>656</v>
      </c>
      <c r="AC633" s="1">
        <v>1</v>
      </c>
      <c r="AD633" s="38" t="s">
        <v>427</v>
      </c>
      <c r="AE633" s="39">
        <v>80</v>
      </c>
      <c r="AF633" s="56">
        <v>180</v>
      </c>
      <c r="AG633" s="48">
        <v>70</v>
      </c>
      <c r="AH633">
        <v>20</v>
      </c>
      <c r="AL633" t="s">
        <v>22</v>
      </c>
      <c r="AM633">
        <v>60</v>
      </c>
    </row>
    <row r="634" spans="28:39">
      <c r="AB634" s="59" t="s">
        <v>656</v>
      </c>
      <c r="AC634" s="1">
        <v>1</v>
      </c>
      <c r="AD634" s="38" t="s">
        <v>427</v>
      </c>
      <c r="AE634" s="39">
        <v>80</v>
      </c>
      <c r="AF634" s="57">
        <v>200</v>
      </c>
      <c r="AG634" s="41">
        <v>0</v>
      </c>
      <c r="AH634">
        <v>68</v>
      </c>
      <c r="AL634" t="s">
        <v>22</v>
      </c>
      <c r="AM634">
        <v>60</v>
      </c>
    </row>
    <row r="635" spans="28:39">
      <c r="AB635" s="59" t="s">
        <v>656</v>
      </c>
      <c r="AC635" s="1">
        <v>1</v>
      </c>
      <c r="AD635" s="38" t="s">
        <v>427</v>
      </c>
      <c r="AE635" s="39">
        <v>80</v>
      </c>
      <c r="AF635" s="57">
        <v>200</v>
      </c>
      <c r="AG635" s="42">
        <v>10</v>
      </c>
      <c r="AH635">
        <v>68</v>
      </c>
      <c r="AL635" t="s">
        <v>22</v>
      </c>
      <c r="AM635">
        <v>60</v>
      </c>
    </row>
    <row r="636" spans="28:39">
      <c r="AB636" s="59" t="s">
        <v>656</v>
      </c>
      <c r="AC636" s="1">
        <v>1</v>
      </c>
      <c r="AD636" s="38" t="s">
        <v>427</v>
      </c>
      <c r="AE636" s="39">
        <v>80</v>
      </c>
      <c r="AF636" s="57">
        <v>200</v>
      </c>
      <c r="AG636" s="43">
        <v>20</v>
      </c>
      <c r="AH636">
        <v>64</v>
      </c>
      <c r="AL636" t="s">
        <v>22</v>
      </c>
      <c r="AM636">
        <v>60</v>
      </c>
    </row>
    <row r="637" spans="28:39">
      <c r="AB637" s="59" t="s">
        <v>656</v>
      </c>
      <c r="AC637" s="1">
        <v>1</v>
      </c>
      <c r="AD637" s="38" t="s">
        <v>427</v>
      </c>
      <c r="AE637" s="39">
        <v>80</v>
      </c>
      <c r="AF637" s="57">
        <v>200</v>
      </c>
      <c r="AG637" s="44">
        <v>30</v>
      </c>
      <c r="AH637">
        <v>44</v>
      </c>
      <c r="AL637" t="s">
        <v>22</v>
      </c>
      <c r="AM637">
        <v>60</v>
      </c>
    </row>
    <row r="638" spans="28:39">
      <c r="AB638" s="59" t="s">
        <v>656</v>
      </c>
      <c r="AC638" s="1">
        <v>1</v>
      </c>
      <c r="AD638" s="38" t="s">
        <v>427</v>
      </c>
      <c r="AE638" s="39">
        <v>80</v>
      </c>
      <c r="AF638" s="57">
        <v>200</v>
      </c>
      <c r="AG638" s="45">
        <v>40</v>
      </c>
      <c r="AH638">
        <v>34</v>
      </c>
      <c r="AL638" t="s">
        <v>22</v>
      </c>
      <c r="AM638">
        <v>60</v>
      </c>
    </row>
    <row r="639" spans="28:39">
      <c r="AB639" s="59" t="s">
        <v>656</v>
      </c>
      <c r="AC639" s="1">
        <v>1</v>
      </c>
      <c r="AD639" s="38" t="s">
        <v>427</v>
      </c>
      <c r="AE639" s="39">
        <v>80</v>
      </c>
      <c r="AF639" s="57">
        <v>200</v>
      </c>
      <c r="AG639" s="46">
        <v>50</v>
      </c>
      <c r="AH639">
        <v>28</v>
      </c>
      <c r="AL639" t="s">
        <v>22</v>
      </c>
      <c r="AM639">
        <v>60</v>
      </c>
    </row>
    <row r="640" spans="28:39">
      <c r="AB640" s="59" t="s">
        <v>656</v>
      </c>
      <c r="AC640" s="1">
        <v>1</v>
      </c>
      <c r="AD640" s="38" t="s">
        <v>427</v>
      </c>
      <c r="AE640" s="39">
        <v>80</v>
      </c>
      <c r="AF640" s="57">
        <v>200</v>
      </c>
      <c r="AG640" s="47">
        <v>60</v>
      </c>
      <c r="AH640">
        <v>23</v>
      </c>
      <c r="AL640" t="s">
        <v>22</v>
      </c>
      <c r="AM640">
        <v>60</v>
      </c>
    </row>
    <row r="641" spans="28:39">
      <c r="AB641" s="59" t="s">
        <v>656</v>
      </c>
      <c r="AC641" s="1">
        <v>1</v>
      </c>
      <c r="AD641" s="38" t="s">
        <v>427</v>
      </c>
      <c r="AE641" s="39">
        <v>80</v>
      </c>
      <c r="AF641" s="57">
        <v>200</v>
      </c>
      <c r="AG641" s="48">
        <v>70</v>
      </c>
      <c r="AH641">
        <v>20</v>
      </c>
      <c r="AL641" t="s">
        <v>22</v>
      </c>
      <c r="AM641">
        <v>60</v>
      </c>
    </row>
    <row r="642" spans="28:39">
      <c r="AB642" s="59" t="s">
        <v>656</v>
      </c>
      <c r="AC642" s="1">
        <v>1</v>
      </c>
      <c r="AD642" s="38" t="s">
        <v>428</v>
      </c>
      <c r="AE642" s="39">
        <v>80</v>
      </c>
      <c r="AF642" s="40">
        <v>110</v>
      </c>
      <c r="AG642" s="41">
        <v>0</v>
      </c>
      <c r="AH642">
        <v>106</v>
      </c>
      <c r="AL642" t="s">
        <v>22</v>
      </c>
      <c r="AM642">
        <v>60</v>
      </c>
    </row>
    <row r="643" spans="28:39">
      <c r="AB643" s="59" t="s">
        <v>656</v>
      </c>
      <c r="AC643" s="1">
        <v>1</v>
      </c>
      <c r="AD643" s="38" t="s">
        <v>428</v>
      </c>
      <c r="AE643" s="39">
        <v>80</v>
      </c>
      <c r="AF643" s="40">
        <v>110</v>
      </c>
      <c r="AG643" s="42">
        <v>10</v>
      </c>
      <c r="AH643">
        <v>106</v>
      </c>
      <c r="AL643" t="s">
        <v>22</v>
      </c>
      <c r="AM643">
        <v>60</v>
      </c>
    </row>
    <row r="644" spans="28:39">
      <c r="AB644" s="59" t="s">
        <v>656</v>
      </c>
      <c r="AC644" s="1">
        <v>1</v>
      </c>
      <c r="AD644" s="38" t="s">
        <v>428</v>
      </c>
      <c r="AE644" s="39">
        <v>80</v>
      </c>
      <c r="AF644" s="40">
        <v>110</v>
      </c>
      <c r="AG644" s="43">
        <v>20</v>
      </c>
      <c r="AH644">
        <v>64</v>
      </c>
      <c r="AL644" t="s">
        <v>22</v>
      </c>
      <c r="AM644">
        <v>60</v>
      </c>
    </row>
    <row r="645" spans="28:39">
      <c r="AB645" s="59" t="s">
        <v>656</v>
      </c>
      <c r="AC645" s="1">
        <v>1</v>
      </c>
      <c r="AD645" s="38" t="s">
        <v>428</v>
      </c>
      <c r="AE645" s="39">
        <v>80</v>
      </c>
      <c r="AF645" s="40">
        <v>110</v>
      </c>
      <c r="AG645" s="44">
        <v>30</v>
      </c>
      <c r="AH645">
        <v>44</v>
      </c>
      <c r="AL645" t="s">
        <v>22</v>
      </c>
      <c r="AM645">
        <v>60</v>
      </c>
    </row>
    <row r="646" spans="28:39">
      <c r="AB646" s="59" t="s">
        <v>656</v>
      </c>
      <c r="AC646" s="1">
        <v>1</v>
      </c>
      <c r="AD646" s="38" t="s">
        <v>428</v>
      </c>
      <c r="AE646" s="39">
        <v>80</v>
      </c>
      <c r="AF646" s="40">
        <v>110</v>
      </c>
      <c r="AG646" s="45">
        <v>40</v>
      </c>
      <c r="AH646">
        <v>34</v>
      </c>
      <c r="AL646" t="s">
        <v>22</v>
      </c>
      <c r="AM646">
        <v>60</v>
      </c>
    </row>
    <row r="647" spans="28:39">
      <c r="AB647" s="59" t="s">
        <v>656</v>
      </c>
      <c r="AC647" s="1">
        <v>1</v>
      </c>
      <c r="AD647" s="38" t="s">
        <v>428</v>
      </c>
      <c r="AE647" s="39">
        <v>80</v>
      </c>
      <c r="AF647" s="40">
        <v>110</v>
      </c>
      <c r="AG647" s="46">
        <v>50</v>
      </c>
      <c r="AH647">
        <v>28</v>
      </c>
      <c r="AL647" t="s">
        <v>22</v>
      </c>
      <c r="AM647">
        <v>60</v>
      </c>
    </row>
    <row r="648" spans="28:39">
      <c r="AB648" s="59" t="s">
        <v>656</v>
      </c>
      <c r="AC648" s="1">
        <v>1</v>
      </c>
      <c r="AD648" s="38" t="s">
        <v>428</v>
      </c>
      <c r="AE648" s="39">
        <v>80</v>
      </c>
      <c r="AF648" s="40">
        <v>110</v>
      </c>
      <c r="AG648" s="47">
        <v>60</v>
      </c>
      <c r="AH648">
        <v>23</v>
      </c>
      <c r="AL648" t="s">
        <v>22</v>
      </c>
      <c r="AM648">
        <v>60</v>
      </c>
    </row>
    <row r="649" spans="28:39">
      <c r="AB649" s="59" t="s">
        <v>656</v>
      </c>
      <c r="AC649" s="1">
        <v>1</v>
      </c>
      <c r="AD649" s="38" t="s">
        <v>428</v>
      </c>
      <c r="AE649" s="39">
        <v>80</v>
      </c>
      <c r="AF649" s="40">
        <v>110</v>
      </c>
      <c r="AG649" s="48">
        <v>70</v>
      </c>
      <c r="AH649">
        <v>20</v>
      </c>
      <c r="AL649" t="s">
        <v>22</v>
      </c>
      <c r="AM649">
        <v>60</v>
      </c>
    </row>
    <row r="650" spans="28:39">
      <c r="AB650" s="59" t="s">
        <v>656</v>
      </c>
      <c r="AC650" s="1">
        <v>1</v>
      </c>
      <c r="AD650" s="38" t="s">
        <v>428</v>
      </c>
      <c r="AE650" s="39">
        <v>80</v>
      </c>
      <c r="AF650" s="49">
        <v>115</v>
      </c>
      <c r="AG650" s="41">
        <v>0</v>
      </c>
      <c r="AH650">
        <v>103</v>
      </c>
      <c r="AL650" t="s">
        <v>22</v>
      </c>
      <c r="AM650">
        <v>60</v>
      </c>
    </row>
    <row r="651" spans="28:39">
      <c r="AB651" s="59" t="s">
        <v>656</v>
      </c>
      <c r="AC651" s="1">
        <v>1</v>
      </c>
      <c r="AD651" s="38" t="s">
        <v>428</v>
      </c>
      <c r="AE651" s="39">
        <v>80</v>
      </c>
      <c r="AF651" s="49">
        <v>115</v>
      </c>
      <c r="AG651" s="42">
        <v>10</v>
      </c>
      <c r="AH651">
        <v>103</v>
      </c>
      <c r="AL651" t="s">
        <v>22</v>
      </c>
      <c r="AM651">
        <v>60</v>
      </c>
    </row>
    <row r="652" spans="28:39">
      <c r="AB652" s="59" t="s">
        <v>656</v>
      </c>
      <c r="AC652" s="1">
        <v>1</v>
      </c>
      <c r="AD652" s="38" t="s">
        <v>428</v>
      </c>
      <c r="AE652" s="39">
        <v>80</v>
      </c>
      <c r="AF652" s="49">
        <v>115</v>
      </c>
      <c r="AG652" s="43">
        <v>20</v>
      </c>
      <c r="AH652">
        <v>64</v>
      </c>
      <c r="AL652" t="s">
        <v>22</v>
      </c>
      <c r="AM652">
        <v>60</v>
      </c>
    </row>
    <row r="653" spans="28:39">
      <c r="AB653" s="59" t="s">
        <v>656</v>
      </c>
      <c r="AC653" s="1">
        <v>1</v>
      </c>
      <c r="AD653" s="38" t="s">
        <v>428</v>
      </c>
      <c r="AE653" s="39">
        <v>80</v>
      </c>
      <c r="AF653" s="49">
        <v>115</v>
      </c>
      <c r="AG653" s="44">
        <v>30</v>
      </c>
      <c r="AH653">
        <v>44</v>
      </c>
      <c r="AL653" t="s">
        <v>22</v>
      </c>
      <c r="AM653">
        <v>60</v>
      </c>
    </row>
    <row r="654" spans="28:39">
      <c r="AB654" s="59" t="s">
        <v>656</v>
      </c>
      <c r="AC654" s="1">
        <v>1</v>
      </c>
      <c r="AD654" s="38" t="s">
        <v>428</v>
      </c>
      <c r="AE654" s="39">
        <v>80</v>
      </c>
      <c r="AF654" s="49">
        <v>115</v>
      </c>
      <c r="AG654" s="45">
        <v>40</v>
      </c>
      <c r="AH654">
        <v>34</v>
      </c>
      <c r="AL654" t="s">
        <v>22</v>
      </c>
      <c r="AM654">
        <v>60</v>
      </c>
    </row>
    <row r="655" spans="28:39">
      <c r="AB655" s="59" t="s">
        <v>656</v>
      </c>
      <c r="AC655" s="1">
        <v>1</v>
      </c>
      <c r="AD655" s="38" t="s">
        <v>428</v>
      </c>
      <c r="AE655" s="39">
        <v>80</v>
      </c>
      <c r="AF655" s="49">
        <v>115</v>
      </c>
      <c r="AG655" s="46">
        <v>50</v>
      </c>
      <c r="AH655">
        <v>28</v>
      </c>
      <c r="AL655" t="s">
        <v>22</v>
      </c>
      <c r="AM655">
        <v>60</v>
      </c>
    </row>
    <row r="656" spans="28:39">
      <c r="AB656" s="59" t="s">
        <v>656</v>
      </c>
      <c r="AC656" s="1">
        <v>1</v>
      </c>
      <c r="AD656" s="38" t="s">
        <v>428</v>
      </c>
      <c r="AE656" s="39">
        <v>80</v>
      </c>
      <c r="AF656" s="49">
        <v>115</v>
      </c>
      <c r="AG656" s="47">
        <v>60</v>
      </c>
      <c r="AH656">
        <v>23</v>
      </c>
      <c r="AL656" t="s">
        <v>22</v>
      </c>
      <c r="AM656">
        <v>60</v>
      </c>
    </row>
    <row r="657" spans="28:39">
      <c r="AB657" s="59" t="s">
        <v>656</v>
      </c>
      <c r="AC657" s="1">
        <v>1</v>
      </c>
      <c r="AD657" s="38" t="s">
        <v>428</v>
      </c>
      <c r="AE657" s="39">
        <v>80</v>
      </c>
      <c r="AF657" s="49">
        <v>115</v>
      </c>
      <c r="AG657" s="48">
        <v>70</v>
      </c>
      <c r="AH657">
        <v>20</v>
      </c>
      <c r="AL657" t="s">
        <v>22</v>
      </c>
      <c r="AM657">
        <v>60</v>
      </c>
    </row>
    <row r="658" spans="28:39">
      <c r="AB658" s="59" t="s">
        <v>656</v>
      </c>
      <c r="AC658" s="1">
        <v>1</v>
      </c>
      <c r="AD658" s="38" t="s">
        <v>428</v>
      </c>
      <c r="AE658" s="39">
        <v>80</v>
      </c>
      <c r="AF658" s="50">
        <v>120</v>
      </c>
      <c r="AG658" s="41">
        <v>0</v>
      </c>
      <c r="AH658">
        <v>100</v>
      </c>
      <c r="AL658" t="s">
        <v>22</v>
      </c>
      <c r="AM658">
        <v>60</v>
      </c>
    </row>
    <row r="659" spans="28:39">
      <c r="AB659" s="59" t="s">
        <v>656</v>
      </c>
      <c r="AC659" s="1">
        <v>1</v>
      </c>
      <c r="AD659" s="38" t="s">
        <v>428</v>
      </c>
      <c r="AE659" s="39">
        <v>80</v>
      </c>
      <c r="AF659" s="50">
        <v>120</v>
      </c>
      <c r="AG659" s="42">
        <v>10</v>
      </c>
      <c r="AH659">
        <v>100</v>
      </c>
      <c r="AL659" t="s">
        <v>22</v>
      </c>
      <c r="AM659">
        <v>60</v>
      </c>
    </row>
    <row r="660" spans="28:39">
      <c r="AB660" s="59" t="s">
        <v>656</v>
      </c>
      <c r="AC660" s="1">
        <v>1</v>
      </c>
      <c r="AD660" s="38" t="s">
        <v>428</v>
      </c>
      <c r="AE660" s="39">
        <v>80</v>
      </c>
      <c r="AF660" s="50">
        <v>120</v>
      </c>
      <c r="AG660" s="43">
        <v>20</v>
      </c>
      <c r="AH660">
        <v>64</v>
      </c>
      <c r="AL660" t="s">
        <v>22</v>
      </c>
      <c r="AM660">
        <v>60</v>
      </c>
    </row>
    <row r="661" spans="28:39">
      <c r="AB661" s="59" t="s">
        <v>656</v>
      </c>
      <c r="AC661" s="1">
        <v>1</v>
      </c>
      <c r="AD661" s="38" t="s">
        <v>428</v>
      </c>
      <c r="AE661" s="39">
        <v>80</v>
      </c>
      <c r="AF661" s="50">
        <v>120</v>
      </c>
      <c r="AG661" s="44">
        <v>30</v>
      </c>
      <c r="AH661">
        <v>44</v>
      </c>
      <c r="AL661" t="s">
        <v>22</v>
      </c>
      <c r="AM661">
        <v>60</v>
      </c>
    </row>
    <row r="662" spans="28:39">
      <c r="AB662" s="59" t="s">
        <v>656</v>
      </c>
      <c r="AC662" s="1">
        <v>1</v>
      </c>
      <c r="AD662" s="38" t="s">
        <v>428</v>
      </c>
      <c r="AE662" s="39">
        <v>80</v>
      </c>
      <c r="AF662" s="50">
        <v>120</v>
      </c>
      <c r="AG662" s="45">
        <v>40</v>
      </c>
      <c r="AH662">
        <v>34</v>
      </c>
      <c r="AL662" t="s">
        <v>22</v>
      </c>
      <c r="AM662">
        <v>60</v>
      </c>
    </row>
    <row r="663" spans="28:39">
      <c r="AB663" s="59" t="s">
        <v>656</v>
      </c>
      <c r="AC663" s="1">
        <v>1</v>
      </c>
      <c r="AD663" s="38" t="s">
        <v>428</v>
      </c>
      <c r="AE663" s="39">
        <v>80</v>
      </c>
      <c r="AF663" s="50">
        <v>120</v>
      </c>
      <c r="AG663" s="46">
        <v>50</v>
      </c>
      <c r="AH663">
        <v>28</v>
      </c>
      <c r="AL663" t="s">
        <v>22</v>
      </c>
      <c r="AM663">
        <v>60</v>
      </c>
    </row>
    <row r="664" spans="28:39">
      <c r="AB664" s="59" t="s">
        <v>656</v>
      </c>
      <c r="AC664" s="1">
        <v>1</v>
      </c>
      <c r="AD664" s="38" t="s">
        <v>428</v>
      </c>
      <c r="AE664" s="39">
        <v>80</v>
      </c>
      <c r="AF664" s="50">
        <v>120</v>
      </c>
      <c r="AG664" s="47">
        <v>60</v>
      </c>
      <c r="AH664">
        <v>23</v>
      </c>
      <c r="AL664" t="s">
        <v>22</v>
      </c>
      <c r="AM664">
        <v>60</v>
      </c>
    </row>
    <row r="665" spans="28:39">
      <c r="AB665" s="59" t="s">
        <v>656</v>
      </c>
      <c r="AC665" s="1">
        <v>1</v>
      </c>
      <c r="AD665" s="38" t="s">
        <v>428</v>
      </c>
      <c r="AE665" s="39">
        <v>80</v>
      </c>
      <c r="AF665" s="50">
        <v>120</v>
      </c>
      <c r="AG665" s="48">
        <v>70</v>
      </c>
      <c r="AH665">
        <v>20</v>
      </c>
      <c r="AL665" t="s">
        <v>22</v>
      </c>
      <c r="AM665">
        <v>60</v>
      </c>
    </row>
    <row r="666" spans="28:39">
      <c r="AB666" s="59" t="s">
        <v>656</v>
      </c>
      <c r="AC666" s="1">
        <v>1</v>
      </c>
      <c r="AD666" s="38" t="s">
        <v>428</v>
      </c>
      <c r="AE666" s="39">
        <v>80</v>
      </c>
      <c r="AF666" s="51">
        <v>130</v>
      </c>
      <c r="AG666" s="41">
        <v>0</v>
      </c>
      <c r="AH666">
        <v>94</v>
      </c>
      <c r="AL666" t="s">
        <v>22</v>
      </c>
      <c r="AM666">
        <v>60</v>
      </c>
    </row>
    <row r="667" spans="28:39">
      <c r="AB667" s="59" t="s">
        <v>656</v>
      </c>
      <c r="AC667" s="1">
        <v>1</v>
      </c>
      <c r="AD667" s="38" t="s">
        <v>428</v>
      </c>
      <c r="AE667" s="39">
        <v>80</v>
      </c>
      <c r="AF667" s="51">
        <v>130</v>
      </c>
      <c r="AG667" s="42">
        <v>10</v>
      </c>
      <c r="AH667">
        <v>94</v>
      </c>
      <c r="AL667" t="s">
        <v>22</v>
      </c>
      <c r="AM667">
        <v>60</v>
      </c>
    </row>
    <row r="668" spans="28:39">
      <c r="AB668" s="59" t="s">
        <v>656</v>
      </c>
      <c r="AC668" s="1">
        <v>1</v>
      </c>
      <c r="AD668" s="38" t="s">
        <v>428</v>
      </c>
      <c r="AE668" s="39">
        <v>80</v>
      </c>
      <c r="AF668" s="51">
        <v>130</v>
      </c>
      <c r="AG668" s="43">
        <v>20</v>
      </c>
      <c r="AH668">
        <v>64</v>
      </c>
      <c r="AL668" t="s">
        <v>22</v>
      </c>
      <c r="AM668">
        <v>60</v>
      </c>
    </row>
    <row r="669" spans="28:39">
      <c r="AB669" s="59" t="s">
        <v>656</v>
      </c>
      <c r="AC669" s="1">
        <v>1</v>
      </c>
      <c r="AD669" s="38" t="s">
        <v>428</v>
      </c>
      <c r="AE669" s="39">
        <v>80</v>
      </c>
      <c r="AF669" s="51">
        <v>130</v>
      </c>
      <c r="AG669" s="44">
        <v>30</v>
      </c>
      <c r="AH669">
        <v>44</v>
      </c>
      <c r="AL669" t="s">
        <v>22</v>
      </c>
      <c r="AM669">
        <v>60</v>
      </c>
    </row>
    <row r="670" spans="28:39">
      <c r="AB670" s="59" t="s">
        <v>656</v>
      </c>
      <c r="AC670" s="1">
        <v>1</v>
      </c>
      <c r="AD670" s="38" t="s">
        <v>428</v>
      </c>
      <c r="AE670" s="39">
        <v>80</v>
      </c>
      <c r="AF670" s="51">
        <v>130</v>
      </c>
      <c r="AG670" s="45">
        <v>40</v>
      </c>
      <c r="AH670">
        <v>34</v>
      </c>
      <c r="AL670" t="s">
        <v>22</v>
      </c>
      <c r="AM670">
        <v>60</v>
      </c>
    </row>
    <row r="671" spans="28:39">
      <c r="AB671" s="59" t="s">
        <v>656</v>
      </c>
      <c r="AC671" s="1">
        <v>1</v>
      </c>
      <c r="AD671" s="38" t="s">
        <v>428</v>
      </c>
      <c r="AE671" s="39">
        <v>80</v>
      </c>
      <c r="AF671" s="51">
        <v>130</v>
      </c>
      <c r="AG671" s="46">
        <v>50</v>
      </c>
      <c r="AH671">
        <v>28</v>
      </c>
      <c r="AL671" t="s">
        <v>22</v>
      </c>
      <c r="AM671">
        <v>60</v>
      </c>
    </row>
    <row r="672" spans="28:39">
      <c r="AB672" s="59" t="s">
        <v>656</v>
      </c>
      <c r="AC672" s="1">
        <v>1</v>
      </c>
      <c r="AD672" s="38" t="s">
        <v>428</v>
      </c>
      <c r="AE672" s="39">
        <v>80</v>
      </c>
      <c r="AF672" s="51">
        <v>130</v>
      </c>
      <c r="AG672" s="47">
        <v>60</v>
      </c>
      <c r="AH672">
        <v>23</v>
      </c>
      <c r="AL672" t="s">
        <v>22</v>
      </c>
      <c r="AM672">
        <v>60</v>
      </c>
    </row>
    <row r="673" spans="28:39">
      <c r="AB673" s="59" t="s">
        <v>656</v>
      </c>
      <c r="AC673" s="1">
        <v>1</v>
      </c>
      <c r="AD673" s="38" t="s">
        <v>428</v>
      </c>
      <c r="AE673" s="39">
        <v>80</v>
      </c>
      <c r="AF673" s="51">
        <v>130</v>
      </c>
      <c r="AG673" s="48">
        <v>70</v>
      </c>
      <c r="AH673">
        <v>20</v>
      </c>
      <c r="AL673" t="s">
        <v>22</v>
      </c>
      <c r="AM673">
        <v>60</v>
      </c>
    </row>
    <row r="674" spans="28:39">
      <c r="AB674" s="59" t="s">
        <v>656</v>
      </c>
      <c r="AC674" s="1">
        <v>1</v>
      </c>
      <c r="AD674" s="38" t="s">
        <v>428</v>
      </c>
      <c r="AE674" s="39">
        <v>80</v>
      </c>
      <c r="AF674" s="52">
        <v>140</v>
      </c>
      <c r="AG674" s="41">
        <v>0</v>
      </c>
      <c r="AH674">
        <v>90</v>
      </c>
      <c r="AL674" t="s">
        <v>22</v>
      </c>
      <c r="AM674">
        <v>60</v>
      </c>
    </row>
    <row r="675" spans="28:39">
      <c r="AB675" s="59" t="s">
        <v>656</v>
      </c>
      <c r="AC675" s="1">
        <v>1</v>
      </c>
      <c r="AD675" s="38" t="s">
        <v>428</v>
      </c>
      <c r="AE675" s="39">
        <v>80</v>
      </c>
      <c r="AF675" s="52">
        <v>140</v>
      </c>
      <c r="AG675" s="42">
        <v>10</v>
      </c>
      <c r="AH675">
        <v>90</v>
      </c>
      <c r="AL675" t="s">
        <v>22</v>
      </c>
      <c r="AM675">
        <v>60</v>
      </c>
    </row>
    <row r="676" spans="28:39">
      <c r="AB676" s="59" t="s">
        <v>656</v>
      </c>
      <c r="AC676" s="1">
        <v>1</v>
      </c>
      <c r="AD676" s="38" t="s">
        <v>428</v>
      </c>
      <c r="AE676" s="39">
        <v>80</v>
      </c>
      <c r="AF676" s="52">
        <v>140</v>
      </c>
      <c r="AG676" s="43">
        <v>20</v>
      </c>
      <c r="AH676">
        <v>64</v>
      </c>
      <c r="AL676" t="s">
        <v>22</v>
      </c>
      <c r="AM676">
        <v>60</v>
      </c>
    </row>
    <row r="677" spans="28:39">
      <c r="AB677" s="59" t="s">
        <v>656</v>
      </c>
      <c r="AC677" s="1">
        <v>1</v>
      </c>
      <c r="AD677" s="38" t="s">
        <v>428</v>
      </c>
      <c r="AE677" s="39">
        <v>80</v>
      </c>
      <c r="AF677" s="52">
        <v>140</v>
      </c>
      <c r="AG677" s="44">
        <v>30</v>
      </c>
      <c r="AH677">
        <v>44</v>
      </c>
      <c r="AL677" t="s">
        <v>22</v>
      </c>
      <c r="AM677">
        <v>60</v>
      </c>
    </row>
    <row r="678" spans="28:39">
      <c r="AB678" s="59" t="s">
        <v>656</v>
      </c>
      <c r="AC678" s="1">
        <v>1</v>
      </c>
      <c r="AD678" s="38" t="s">
        <v>428</v>
      </c>
      <c r="AE678" s="39">
        <v>80</v>
      </c>
      <c r="AF678" s="52">
        <v>140</v>
      </c>
      <c r="AG678" s="45">
        <v>40</v>
      </c>
      <c r="AH678">
        <v>34</v>
      </c>
      <c r="AL678" t="s">
        <v>22</v>
      </c>
      <c r="AM678">
        <v>60</v>
      </c>
    </row>
    <row r="679" spans="28:39">
      <c r="AB679" s="59" t="s">
        <v>656</v>
      </c>
      <c r="AC679" s="1">
        <v>1</v>
      </c>
      <c r="AD679" s="38" t="s">
        <v>428</v>
      </c>
      <c r="AE679" s="39">
        <v>80</v>
      </c>
      <c r="AF679" s="52">
        <v>140</v>
      </c>
      <c r="AG679" s="46">
        <v>50</v>
      </c>
      <c r="AH679">
        <v>28</v>
      </c>
      <c r="AL679" t="s">
        <v>22</v>
      </c>
      <c r="AM679">
        <v>60</v>
      </c>
    </row>
    <row r="680" spans="28:39">
      <c r="AB680" s="59" t="s">
        <v>656</v>
      </c>
      <c r="AC680" s="1">
        <v>1</v>
      </c>
      <c r="AD680" s="38" t="s">
        <v>428</v>
      </c>
      <c r="AE680" s="39">
        <v>80</v>
      </c>
      <c r="AF680" s="52">
        <v>140</v>
      </c>
      <c r="AG680" s="47">
        <v>60</v>
      </c>
      <c r="AH680">
        <v>23</v>
      </c>
      <c r="AL680" t="s">
        <v>22</v>
      </c>
      <c r="AM680">
        <v>60</v>
      </c>
    </row>
    <row r="681" spans="28:39">
      <c r="AB681" s="59" t="s">
        <v>656</v>
      </c>
      <c r="AC681" s="1">
        <v>1</v>
      </c>
      <c r="AD681" s="38" t="s">
        <v>428</v>
      </c>
      <c r="AE681" s="39">
        <v>80</v>
      </c>
      <c r="AF681" s="52">
        <v>140</v>
      </c>
      <c r="AG681" s="48">
        <v>70</v>
      </c>
      <c r="AH681">
        <v>20</v>
      </c>
      <c r="AL681" t="s">
        <v>22</v>
      </c>
      <c r="AM681">
        <v>60</v>
      </c>
    </row>
    <row r="682" spans="28:39">
      <c r="AB682" s="59" t="s">
        <v>656</v>
      </c>
      <c r="AC682" s="1">
        <v>1</v>
      </c>
      <c r="AD682" s="38" t="s">
        <v>428</v>
      </c>
      <c r="AE682" s="39">
        <v>80</v>
      </c>
      <c r="AF682" s="53">
        <v>150</v>
      </c>
      <c r="AG682" s="41">
        <v>0</v>
      </c>
      <c r="AH682">
        <v>85</v>
      </c>
      <c r="AL682" t="s">
        <v>22</v>
      </c>
      <c r="AM682">
        <v>60</v>
      </c>
    </row>
    <row r="683" spans="28:39">
      <c r="AB683" s="59" t="s">
        <v>656</v>
      </c>
      <c r="AC683" s="1">
        <v>1</v>
      </c>
      <c r="AD683" s="38" t="s">
        <v>428</v>
      </c>
      <c r="AE683" s="39">
        <v>80</v>
      </c>
      <c r="AF683" s="53">
        <v>150</v>
      </c>
      <c r="AG683" s="42">
        <v>10</v>
      </c>
      <c r="AH683">
        <v>85</v>
      </c>
      <c r="AL683" t="s">
        <v>22</v>
      </c>
      <c r="AM683">
        <v>60</v>
      </c>
    </row>
    <row r="684" spans="28:39">
      <c r="AB684" s="59" t="s">
        <v>656</v>
      </c>
      <c r="AC684" s="1">
        <v>1</v>
      </c>
      <c r="AD684" s="38" t="s">
        <v>428</v>
      </c>
      <c r="AE684" s="39">
        <v>80</v>
      </c>
      <c r="AF684" s="53">
        <v>150</v>
      </c>
      <c r="AG684" s="43">
        <v>20</v>
      </c>
      <c r="AH684">
        <v>64</v>
      </c>
      <c r="AL684" t="s">
        <v>22</v>
      </c>
      <c r="AM684">
        <v>60</v>
      </c>
    </row>
    <row r="685" spans="28:39">
      <c r="AB685" s="59" t="s">
        <v>656</v>
      </c>
      <c r="AC685" s="1">
        <v>1</v>
      </c>
      <c r="AD685" s="38" t="s">
        <v>428</v>
      </c>
      <c r="AE685" s="39">
        <v>80</v>
      </c>
      <c r="AF685" s="53">
        <v>150</v>
      </c>
      <c r="AG685" s="44">
        <v>30</v>
      </c>
      <c r="AH685">
        <v>44</v>
      </c>
      <c r="AL685" t="s">
        <v>22</v>
      </c>
      <c r="AM685">
        <v>60</v>
      </c>
    </row>
    <row r="686" spans="28:39">
      <c r="AB686" s="59" t="s">
        <v>656</v>
      </c>
      <c r="AC686" s="1">
        <v>1</v>
      </c>
      <c r="AD686" s="38" t="s">
        <v>428</v>
      </c>
      <c r="AE686" s="39">
        <v>80</v>
      </c>
      <c r="AF686" s="53">
        <v>150</v>
      </c>
      <c r="AG686" s="45">
        <v>40</v>
      </c>
      <c r="AH686">
        <v>34</v>
      </c>
      <c r="AL686" t="s">
        <v>22</v>
      </c>
      <c r="AM686">
        <v>60</v>
      </c>
    </row>
    <row r="687" spans="28:39">
      <c r="AB687" s="59" t="s">
        <v>656</v>
      </c>
      <c r="AC687" s="1">
        <v>1</v>
      </c>
      <c r="AD687" s="38" t="s">
        <v>428</v>
      </c>
      <c r="AE687" s="39">
        <v>80</v>
      </c>
      <c r="AF687" s="53">
        <v>150</v>
      </c>
      <c r="AG687" s="46">
        <v>50</v>
      </c>
      <c r="AH687">
        <v>28</v>
      </c>
      <c r="AL687" t="s">
        <v>22</v>
      </c>
      <c r="AM687">
        <v>60</v>
      </c>
    </row>
    <row r="688" spans="28:39">
      <c r="AB688" s="59" t="s">
        <v>656</v>
      </c>
      <c r="AC688" s="1">
        <v>1</v>
      </c>
      <c r="AD688" s="38" t="s">
        <v>428</v>
      </c>
      <c r="AE688" s="39">
        <v>80</v>
      </c>
      <c r="AF688" s="53">
        <v>150</v>
      </c>
      <c r="AG688" s="47">
        <v>60</v>
      </c>
      <c r="AH688">
        <v>23</v>
      </c>
      <c r="AL688" t="s">
        <v>22</v>
      </c>
      <c r="AM688">
        <v>60</v>
      </c>
    </row>
    <row r="689" spans="28:39">
      <c r="AB689" s="59" t="s">
        <v>656</v>
      </c>
      <c r="AC689" s="1">
        <v>1</v>
      </c>
      <c r="AD689" s="38" t="s">
        <v>428</v>
      </c>
      <c r="AE689" s="39">
        <v>80</v>
      </c>
      <c r="AF689" s="53">
        <v>150</v>
      </c>
      <c r="AG689" s="48">
        <v>70</v>
      </c>
      <c r="AH689">
        <v>20</v>
      </c>
      <c r="AL689" t="s">
        <v>22</v>
      </c>
      <c r="AM689">
        <v>60</v>
      </c>
    </row>
    <row r="690" spans="28:39">
      <c r="AB690" s="59" t="s">
        <v>656</v>
      </c>
      <c r="AC690" s="1">
        <v>1</v>
      </c>
      <c r="AD690" s="38" t="s">
        <v>428</v>
      </c>
      <c r="AE690" s="39">
        <v>80</v>
      </c>
      <c r="AF690" s="54">
        <v>160</v>
      </c>
      <c r="AG690" s="41">
        <v>0</v>
      </c>
      <c r="AH690">
        <v>82</v>
      </c>
      <c r="AL690" t="s">
        <v>22</v>
      </c>
      <c r="AM690">
        <v>60</v>
      </c>
    </row>
    <row r="691" spans="28:39">
      <c r="AB691" s="59" t="s">
        <v>656</v>
      </c>
      <c r="AC691" s="1">
        <v>1</v>
      </c>
      <c r="AD691" s="38" t="s">
        <v>428</v>
      </c>
      <c r="AE691" s="39">
        <v>80</v>
      </c>
      <c r="AF691" s="54">
        <v>160</v>
      </c>
      <c r="AG691" s="42">
        <v>10</v>
      </c>
      <c r="AH691">
        <v>82</v>
      </c>
      <c r="AL691" t="s">
        <v>22</v>
      </c>
      <c r="AM691">
        <v>60</v>
      </c>
    </row>
    <row r="692" spans="28:39">
      <c r="AB692" s="59" t="s">
        <v>656</v>
      </c>
      <c r="AC692" s="1">
        <v>1</v>
      </c>
      <c r="AD692" s="38" t="s">
        <v>428</v>
      </c>
      <c r="AE692" s="39">
        <v>80</v>
      </c>
      <c r="AF692" s="54">
        <v>160</v>
      </c>
      <c r="AG692" s="43">
        <v>20</v>
      </c>
      <c r="AH692">
        <v>64</v>
      </c>
      <c r="AL692" t="s">
        <v>22</v>
      </c>
      <c r="AM692">
        <v>60</v>
      </c>
    </row>
    <row r="693" spans="28:39">
      <c r="AB693" s="59" t="s">
        <v>656</v>
      </c>
      <c r="AC693" s="1">
        <v>1</v>
      </c>
      <c r="AD693" s="38" t="s">
        <v>428</v>
      </c>
      <c r="AE693" s="39">
        <v>80</v>
      </c>
      <c r="AF693" s="54">
        <v>160</v>
      </c>
      <c r="AG693" s="44">
        <v>30</v>
      </c>
      <c r="AH693">
        <v>44</v>
      </c>
      <c r="AL693" t="s">
        <v>22</v>
      </c>
      <c r="AM693">
        <v>60</v>
      </c>
    </row>
    <row r="694" spans="28:39">
      <c r="AB694" s="59" t="s">
        <v>656</v>
      </c>
      <c r="AC694" s="1">
        <v>1</v>
      </c>
      <c r="AD694" s="38" t="s">
        <v>428</v>
      </c>
      <c r="AE694" s="39">
        <v>80</v>
      </c>
      <c r="AF694" s="54">
        <v>160</v>
      </c>
      <c r="AG694" s="45">
        <v>40</v>
      </c>
      <c r="AH694">
        <v>34</v>
      </c>
      <c r="AL694" t="s">
        <v>22</v>
      </c>
      <c r="AM694">
        <v>60</v>
      </c>
    </row>
    <row r="695" spans="28:39">
      <c r="AB695" s="59" t="s">
        <v>656</v>
      </c>
      <c r="AC695" s="1">
        <v>1</v>
      </c>
      <c r="AD695" s="38" t="s">
        <v>428</v>
      </c>
      <c r="AE695" s="39">
        <v>80</v>
      </c>
      <c r="AF695" s="54">
        <v>160</v>
      </c>
      <c r="AG695" s="46">
        <v>50</v>
      </c>
      <c r="AH695">
        <v>28</v>
      </c>
      <c r="AL695" t="s">
        <v>22</v>
      </c>
      <c r="AM695">
        <v>60</v>
      </c>
    </row>
    <row r="696" spans="28:39">
      <c r="AB696" s="59" t="s">
        <v>656</v>
      </c>
      <c r="AC696" s="1">
        <v>1</v>
      </c>
      <c r="AD696" s="38" t="s">
        <v>428</v>
      </c>
      <c r="AE696" s="39">
        <v>80</v>
      </c>
      <c r="AF696" s="54">
        <v>160</v>
      </c>
      <c r="AG696" s="47">
        <v>60</v>
      </c>
      <c r="AH696">
        <v>23</v>
      </c>
      <c r="AL696" t="s">
        <v>22</v>
      </c>
      <c r="AM696">
        <v>60</v>
      </c>
    </row>
    <row r="697" spans="28:39">
      <c r="AB697" s="59" t="s">
        <v>656</v>
      </c>
      <c r="AC697" s="1">
        <v>1</v>
      </c>
      <c r="AD697" s="38" t="s">
        <v>428</v>
      </c>
      <c r="AE697" s="39">
        <v>80</v>
      </c>
      <c r="AF697" s="54">
        <v>160</v>
      </c>
      <c r="AG697" s="48">
        <v>70</v>
      </c>
      <c r="AH697">
        <v>20</v>
      </c>
      <c r="AL697" t="s">
        <v>22</v>
      </c>
      <c r="AM697">
        <v>60</v>
      </c>
    </row>
    <row r="698" spans="28:39">
      <c r="AB698" s="59" t="s">
        <v>656</v>
      </c>
      <c r="AC698" s="1">
        <v>1</v>
      </c>
      <c r="AD698" s="38" t="s">
        <v>428</v>
      </c>
      <c r="AE698" s="39">
        <v>80</v>
      </c>
      <c r="AF698" s="55">
        <v>170</v>
      </c>
      <c r="AG698" s="41">
        <v>0</v>
      </c>
      <c r="AH698">
        <v>78</v>
      </c>
      <c r="AL698" t="s">
        <v>22</v>
      </c>
      <c r="AM698">
        <v>60</v>
      </c>
    </row>
    <row r="699" spans="28:39">
      <c r="AB699" s="59" t="s">
        <v>656</v>
      </c>
      <c r="AC699" s="1">
        <v>1</v>
      </c>
      <c r="AD699" s="38" t="s">
        <v>428</v>
      </c>
      <c r="AE699" s="39">
        <v>80</v>
      </c>
      <c r="AF699" s="55">
        <v>170</v>
      </c>
      <c r="AG699" s="42">
        <v>10</v>
      </c>
      <c r="AH699">
        <v>78</v>
      </c>
      <c r="AL699" t="s">
        <v>22</v>
      </c>
      <c r="AM699">
        <v>60</v>
      </c>
    </row>
    <row r="700" spans="28:39">
      <c r="AB700" s="59" t="s">
        <v>656</v>
      </c>
      <c r="AC700" s="1">
        <v>1</v>
      </c>
      <c r="AD700" s="38" t="s">
        <v>428</v>
      </c>
      <c r="AE700" s="39">
        <v>80</v>
      </c>
      <c r="AF700" s="55">
        <v>170</v>
      </c>
      <c r="AG700" s="43">
        <v>20</v>
      </c>
      <c r="AH700">
        <v>64</v>
      </c>
      <c r="AL700" t="s">
        <v>22</v>
      </c>
      <c r="AM700">
        <v>60</v>
      </c>
    </row>
    <row r="701" spans="28:39">
      <c r="AB701" s="59" t="s">
        <v>656</v>
      </c>
      <c r="AC701" s="1">
        <v>1</v>
      </c>
      <c r="AD701" s="38" t="s">
        <v>428</v>
      </c>
      <c r="AE701" s="39">
        <v>80</v>
      </c>
      <c r="AF701" s="55">
        <v>170</v>
      </c>
      <c r="AG701" s="44">
        <v>30</v>
      </c>
      <c r="AH701">
        <v>44</v>
      </c>
      <c r="AL701" t="s">
        <v>22</v>
      </c>
      <c r="AM701">
        <v>60</v>
      </c>
    </row>
    <row r="702" spans="28:39">
      <c r="AB702" s="59" t="s">
        <v>656</v>
      </c>
      <c r="AC702" s="1">
        <v>1</v>
      </c>
      <c r="AD702" s="38" t="s">
        <v>428</v>
      </c>
      <c r="AE702" s="39">
        <v>80</v>
      </c>
      <c r="AF702" s="55">
        <v>170</v>
      </c>
      <c r="AG702" s="45">
        <v>40</v>
      </c>
      <c r="AH702">
        <v>34</v>
      </c>
      <c r="AL702" t="s">
        <v>22</v>
      </c>
      <c r="AM702">
        <v>60</v>
      </c>
    </row>
    <row r="703" spans="28:39">
      <c r="AB703" s="59" t="s">
        <v>656</v>
      </c>
      <c r="AC703" s="1">
        <v>1</v>
      </c>
      <c r="AD703" s="38" t="s">
        <v>428</v>
      </c>
      <c r="AE703" s="39">
        <v>80</v>
      </c>
      <c r="AF703" s="55">
        <v>170</v>
      </c>
      <c r="AG703" s="46">
        <v>50</v>
      </c>
      <c r="AH703">
        <v>28</v>
      </c>
      <c r="AL703" t="s">
        <v>22</v>
      </c>
      <c r="AM703">
        <v>60</v>
      </c>
    </row>
    <row r="704" spans="28:39">
      <c r="AB704" s="59" t="s">
        <v>656</v>
      </c>
      <c r="AC704" s="1">
        <v>1</v>
      </c>
      <c r="AD704" s="38" t="s">
        <v>428</v>
      </c>
      <c r="AE704" s="39">
        <v>80</v>
      </c>
      <c r="AF704" s="55">
        <v>170</v>
      </c>
      <c r="AG704" s="47">
        <v>60</v>
      </c>
      <c r="AH704">
        <v>23</v>
      </c>
      <c r="AL704" t="s">
        <v>22</v>
      </c>
      <c r="AM704">
        <v>60</v>
      </c>
    </row>
    <row r="705" spans="28:39">
      <c r="AB705" s="59" t="s">
        <v>656</v>
      </c>
      <c r="AC705" s="1">
        <v>1</v>
      </c>
      <c r="AD705" s="38" t="s">
        <v>428</v>
      </c>
      <c r="AE705" s="39">
        <v>80</v>
      </c>
      <c r="AF705" s="55">
        <v>170</v>
      </c>
      <c r="AG705" s="48">
        <v>70</v>
      </c>
      <c r="AH705">
        <v>20</v>
      </c>
      <c r="AL705" t="s">
        <v>22</v>
      </c>
      <c r="AM705">
        <v>60</v>
      </c>
    </row>
    <row r="706" spans="28:39">
      <c r="AB706" s="59" t="s">
        <v>656</v>
      </c>
      <c r="AC706" s="1">
        <v>1</v>
      </c>
      <c r="AD706" s="38" t="s">
        <v>428</v>
      </c>
      <c r="AE706" s="39">
        <v>80</v>
      </c>
      <c r="AF706" s="56">
        <v>180</v>
      </c>
      <c r="AG706" s="41">
        <v>0</v>
      </c>
      <c r="AH706">
        <v>72</v>
      </c>
      <c r="AL706" t="s">
        <v>22</v>
      </c>
      <c r="AM706">
        <v>60</v>
      </c>
    </row>
    <row r="707" spans="28:39">
      <c r="AB707" s="59" t="s">
        <v>656</v>
      </c>
      <c r="AC707" s="1">
        <v>1</v>
      </c>
      <c r="AD707" s="38" t="s">
        <v>428</v>
      </c>
      <c r="AE707" s="39">
        <v>80</v>
      </c>
      <c r="AF707" s="56">
        <v>180</v>
      </c>
      <c r="AG707" s="42">
        <v>10</v>
      </c>
      <c r="AH707">
        <v>72</v>
      </c>
      <c r="AL707" t="s">
        <v>22</v>
      </c>
      <c r="AM707">
        <v>60</v>
      </c>
    </row>
    <row r="708" spans="28:39">
      <c r="AB708" s="59" t="s">
        <v>656</v>
      </c>
      <c r="AC708" s="1">
        <v>1</v>
      </c>
      <c r="AD708" s="38" t="s">
        <v>428</v>
      </c>
      <c r="AE708" s="39">
        <v>80</v>
      </c>
      <c r="AF708" s="56">
        <v>180</v>
      </c>
      <c r="AG708" s="43">
        <v>20</v>
      </c>
      <c r="AH708">
        <v>64</v>
      </c>
      <c r="AL708" t="s">
        <v>22</v>
      </c>
      <c r="AM708">
        <v>60</v>
      </c>
    </row>
    <row r="709" spans="28:39">
      <c r="AB709" s="59" t="s">
        <v>656</v>
      </c>
      <c r="AC709" s="1">
        <v>1</v>
      </c>
      <c r="AD709" s="38" t="s">
        <v>428</v>
      </c>
      <c r="AE709" s="39">
        <v>80</v>
      </c>
      <c r="AF709" s="56">
        <v>180</v>
      </c>
      <c r="AG709" s="44">
        <v>30</v>
      </c>
      <c r="AH709">
        <v>44</v>
      </c>
      <c r="AL709" t="s">
        <v>22</v>
      </c>
      <c r="AM709">
        <v>60</v>
      </c>
    </row>
    <row r="710" spans="28:39">
      <c r="AB710" s="59" t="s">
        <v>656</v>
      </c>
      <c r="AC710" s="1">
        <v>1</v>
      </c>
      <c r="AD710" s="38" t="s">
        <v>428</v>
      </c>
      <c r="AE710" s="39">
        <v>80</v>
      </c>
      <c r="AF710" s="56">
        <v>180</v>
      </c>
      <c r="AG710" s="45">
        <v>40</v>
      </c>
      <c r="AH710">
        <v>34</v>
      </c>
      <c r="AL710" t="s">
        <v>22</v>
      </c>
      <c r="AM710">
        <v>60</v>
      </c>
    </row>
    <row r="711" spans="28:39">
      <c r="AB711" s="59" t="s">
        <v>656</v>
      </c>
      <c r="AC711" s="1">
        <v>1</v>
      </c>
      <c r="AD711" s="38" t="s">
        <v>428</v>
      </c>
      <c r="AE711" s="39">
        <v>80</v>
      </c>
      <c r="AF711" s="56">
        <v>180</v>
      </c>
      <c r="AG711" s="46">
        <v>50</v>
      </c>
      <c r="AH711">
        <v>28</v>
      </c>
      <c r="AL711" t="s">
        <v>22</v>
      </c>
      <c r="AM711">
        <v>60</v>
      </c>
    </row>
    <row r="712" spans="28:39">
      <c r="AB712" s="59" t="s">
        <v>656</v>
      </c>
      <c r="AC712" s="1">
        <v>1</v>
      </c>
      <c r="AD712" s="38" t="s">
        <v>428</v>
      </c>
      <c r="AE712" s="39">
        <v>80</v>
      </c>
      <c r="AF712" s="56">
        <v>180</v>
      </c>
      <c r="AG712" s="47">
        <v>60</v>
      </c>
      <c r="AH712">
        <v>23</v>
      </c>
      <c r="AL712" t="s">
        <v>22</v>
      </c>
      <c r="AM712">
        <v>60</v>
      </c>
    </row>
    <row r="713" spans="28:39">
      <c r="AB713" s="59" t="s">
        <v>656</v>
      </c>
      <c r="AC713" s="1">
        <v>1</v>
      </c>
      <c r="AD713" s="38" t="s">
        <v>428</v>
      </c>
      <c r="AE713" s="39">
        <v>80</v>
      </c>
      <c r="AF713" s="56">
        <v>180</v>
      </c>
      <c r="AG713" s="48">
        <v>70</v>
      </c>
      <c r="AH713">
        <v>20</v>
      </c>
      <c r="AL713" t="s">
        <v>22</v>
      </c>
      <c r="AM713">
        <v>60</v>
      </c>
    </row>
    <row r="714" spans="28:39">
      <c r="AB714" s="59" t="s">
        <v>656</v>
      </c>
      <c r="AC714" s="1">
        <v>1</v>
      </c>
      <c r="AD714" s="38" t="s">
        <v>428</v>
      </c>
      <c r="AE714" s="39">
        <v>80</v>
      </c>
      <c r="AF714" s="57">
        <v>200</v>
      </c>
      <c r="AG714" s="41">
        <v>0</v>
      </c>
      <c r="AH714">
        <v>57</v>
      </c>
      <c r="AL714" t="s">
        <v>22</v>
      </c>
      <c r="AM714">
        <v>60</v>
      </c>
    </row>
    <row r="715" spans="28:39">
      <c r="AB715" s="59" t="s">
        <v>656</v>
      </c>
      <c r="AC715" s="1">
        <v>1</v>
      </c>
      <c r="AD715" s="38" t="s">
        <v>428</v>
      </c>
      <c r="AE715" s="39">
        <v>80</v>
      </c>
      <c r="AF715" s="57">
        <v>200</v>
      </c>
      <c r="AG715" s="42">
        <v>10</v>
      </c>
      <c r="AH715">
        <v>57</v>
      </c>
      <c r="AL715" t="s">
        <v>22</v>
      </c>
      <c r="AM715">
        <v>60</v>
      </c>
    </row>
    <row r="716" spans="28:39">
      <c r="AB716" s="59" t="s">
        <v>656</v>
      </c>
      <c r="AC716" s="1">
        <v>1</v>
      </c>
      <c r="AD716" s="38" t="s">
        <v>428</v>
      </c>
      <c r="AE716" s="39">
        <v>80</v>
      </c>
      <c r="AF716" s="57">
        <v>200</v>
      </c>
      <c r="AG716" s="43">
        <v>20</v>
      </c>
      <c r="AH716">
        <v>57</v>
      </c>
      <c r="AL716" t="s">
        <v>22</v>
      </c>
      <c r="AM716">
        <v>60</v>
      </c>
    </row>
    <row r="717" spans="28:39">
      <c r="AB717" s="59" t="s">
        <v>656</v>
      </c>
      <c r="AC717" s="1">
        <v>1</v>
      </c>
      <c r="AD717" s="38" t="s">
        <v>428</v>
      </c>
      <c r="AE717" s="39">
        <v>80</v>
      </c>
      <c r="AF717" s="57">
        <v>200</v>
      </c>
      <c r="AG717" s="44">
        <v>30</v>
      </c>
      <c r="AH717">
        <v>44</v>
      </c>
      <c r="AL717" t="s">
        <v>22</v>
      </c>
      <c r="AM717">
        <v>60</v>
      </c>
    </row>
    <row r="718" spans="28:39">
      <c r="AB718" s="59" t="s">
        <v>656</v>
      </c>
      <c r="AC718" s="1">
        <v>1</v>
      </c>
      <c r="AD718" s="38" t="s">
        <v>428</v>
      </c>
      <c r="AE718" s="39">
        <v>80</v>
      </c>
      <c r="AF718" s="57">
        <v>200</v>
      </c>
      <c r="AG718" s="45">
        <v>40</v>
      </c>
      <c r="AH718">
        <v>34</v>
      </c>
      <c r="AL718" t="s">
        <v>22</v>
      </c>
      <c r="AM718">
        <v>60</v>
      </c>
    </row>
    <row r="719" spans="28:39">
      <c r="AB719" s="59" t="s">
        <v>656</v>
      </c>
      <c r="AC719" s="1">
        <v>1</v>
      </c>
      <c r="AD719" s="38" t="s">
        <v>428</v>
      </c>
      <c r="AE719" s="39">
        <v>80</v>
      </c>
      <c r="AF719" s="57">
        <v>200</v>
      </c>
      <c r="AG719" s="46">
        <v>50</v>
      </c>
      <c r="AH719">
        <v>28</v>
      </c>
      <c r="AL719" t="s">
        <v>22</v>
      </c>
      <c r="AM719">
        <v>60</v>
      </c>
    </row>
    <row r="720" spans="28:39">
      <c r="AB720" s="59" t="s">
        <v>656</v>
      </c>
      <c r="AC720" s="1">
        <v>1</v>
      </c>
      <c r="AD720" s="38" t="s">
        <v>428</v>
      </c>
      <c r="AE720" s="39">
        <v>80</v>
      </c>
      <c r="AF720" s="57">
        <v>200</v>
      </c>
      <c r="AG720" s="47">
        <v>60</v>
      </c>
      <c r="AH720">
        <v>23</v>
      </c>
      <c r="AL720" t="s">
        <v>22</v>
      </c>
      <c r="AM720">
        <v>60</v>
      </c>
    </row>
    <row r="721" spans="28:39">
      <c r="AB721" s="59" t="s">
        <v>656</v>
      </c>
      <c r="AC721" s="1">
        <v>1</v>
      </c>
      <c r="AD721" s="38" t="s">
        <v>428</v>
      </c>
      <c r="AE721" s="39">
        <v>80</v>
      </c>
      <c r="AF721" s="57">
        <v>200</v>
      </c>
      <c r="AG721" s="48">
        <v>70</v>
      </c>
      <c r="AH721">
        <v>20</v>
      </c>
      <c r="AL721" t="s">
        <v>22</v>
      </c>
      <c r="AM721">
        <v>60</v>
      </c>
    </row>
    <row r="722" spans="28:39">
      <c r="AL722" t="s">
        <v>22</v>
      </c>
    </row>
    <row r="723" spans="28:39">
      <c r="AB723" t="s">
        <v>650</v>
      </c>
      <c r="AC723" s="1">
        <v>2</v>
      </c>
      <c r="AD723" s="38" t="s">
        <v>337</v>
      </c>
      <c r="AE723" s="39">
        <v>80</v>
      </c>
      <c r="AF723" s="40">
        <v>110</v>
      </c>
      <c r="AG723" s="41">
        <v>0</v>
      </c>
      <c r="AH723">
        <v>125</v>
      </c>
      <c r="AL723" t="s">
        <v>22</v>
      </c>
      <c r="AM723">
        <v>60</v>
      </c>
    </row>
    <row r="724" spans="28:39">
      <c r="AB724" t="s">
        <v>650</v>
      </c>
      <c r="AC724" s="1">
        <v>2</v>
      </c>
      <c r="AD724" s="38" t="s">
        <v>337</v>
      </c>
      <c r="AE724" s="39">
        <v>80</v>
      </c>
      <c r="AF724" s="40">
        <v>110</v>
      </c>
      <c r="AG724" s="42">
        <v>10</v>
      </c>
      <c r="AH724">
        <v>117</v>
      </c>
      <c r="AL724" t="s">
        <v>22</v>
      </c>
      <c r="AM724">
        <v>60</v>
      </c>
    </row>
    <row r="725" spans="28:39">
      <c r="AB725" t="s">
        <v>650</v>
      </c>
      <c r="AC725" s="1">
        <v>2</v>
      </c>
      <c r="AD725" s="38" t="s">
        <v>337</v>
      </c>
      <c r="AE725" s="39">
        <v>80</v>
      </c>
      <c r="AF725" s="40">
        <v>110</v>
      </c>
      <c r="AG725" s="43">
        <v>20</v>
      </c>
      <c r="AH725">
        <v>101</v>
      </c>
      <c r="AL725" t="s">
        <v>22</v>
      </c>
      <c r="AM725">
        <v>60</v>
      </c>
    </row>
    <row r="726" spans="28:39">
      <c r="AB726" t="s">
        <v>650</v>
      </c>
      <c r="AC726" s="1">
        <v>2</v>
      </c>
      <c r="AD726" s="38" t="s">
        <v>337</v>
      </c>
      <c r="AE726" s="39">
        <v>80</v>
      </c>
      <c r="AF726" s="40">
        <v>110</v>
      </c>
      <c r="AG726" s="44">
        <v>30</v>
      </c>
      <c r="AH726">
        <v>87</v>
      </c>
      <c r="AL726" t="s">
        <v>22</v>
      </c>
      <c r="AM726">
        <v>60</v>
      </c>
    </row>
    <row r="727" spans="28:39">
      <c r="AB727" t="s">
        <v>650</v>
      </c>
      <c r="AC727" s="1">
        <v>2</v>
      </c>
      <c r="AD727" s="38" t="s">
        <v>337</v>
      </c>
      <c r="AE727" s="39">
        <v>80</v>
      </c>
      <c r="AF727" s="40">
        <v>110</v>
      </c>
      <c r="AG727" s="45">
        <v>40</v>
      </c>
      <c r="AH727">
        <v>76</v>
      </c>
      <c r="AL727" t="s">
        <v>22</v>
      </c>
      <c r="AM727">
        <v>60</v>
      </c>
    </row>
    <row r="728" spans="28:39">
      <c r="AB728" t="s">
        <v>650</v>
      </c>
      <c r="AC728" s="1">
        <v>2</v>
      </c>
      <c r="AD728" s="38" t="s">
        <v>337</v>
      </c>
      <c r="AE728" s="39">
        <v>80</v>
      </c>
      <c r="AF728" s="40">
        <v>110</v>
      </c>
      <c r="AG728" s="46">
        <v>50</v>
      </c>
      <c r="AH728">
        <v>68</v>
      </c>
      <c r="AL728" t="s">
        <v>22</v>
      </c>
      <c r="AM728">
        <v>60</v>
      </c>
    </row>
    <row r="729" spans="28:39">
      <c r="AB729" t="s">
        <v>650</v>
      </c>
      <c r="AC729" s="1">
        <v>2</v>
      </c>
      <c r="AD729" s="38" t="s">
        <v>337</v>
      </c>
      <c r="AE729" s="39">
        <v>80</v>
      </c>
      <c r="AF729" s="40">
        <v>110</v>
      </c>
      <c r="AG729" s="47">
        <v>60</v>
      </c>
      <c r="AH729">
        <v>63</v>
      </c>
      <c r="AL729" t="s">
        <v>22</v>
      </c>
      <c r="AM729">
        <v>60</v>
      </c>
    </row>
    <row r="730" spans="28:39">
      <c r="AB730" t="s">
        <v>650</v>
      </c>
      <c r="AC730" s="1">
        <v>2</v>
      </c>
      <c r="AD730" s="38" t="s">
        <v>337</v>
      </c>
      <c r="AE730" s="39">
        <v>80</v>
      </c>
      <c r="AF730" s="40">
        <v>110</v>
      </c>
      <c r="AG730" s="48">
        <v>70</v>
      </c>
      <c r="AH730">
        <v>58</v>
      </c>
      <c r="AL730" t="s">
        <v>22</v>
      </c>
      <c r="AM730">
        <v>60</v>
      </c>
    </row>
    <row r="731" spans="28:39">
      <c r="AB731" t="s">
        <v>650</v>
      </c>
      <c r="AC731" s="1">
        <v>2</v>
      </c>
      <c r="AD731" s="38" t="s">
        <v>337</v>
      </c>
      <c r="AE731" s="39">
        <v>80</v>
      </c>
      <c r="AF731" s="49">
        <v>115</v>
      </c>
      <c r="AG731" s="41">
        <v>0</v>
      </c>
      <c r="AH731">
        <v>121</v>
      </c>
      <c r="AL731" t="s">
        <v>22</v>
      </c>
      <c r="AM731">
        <v>60</v>
      </c>
    </row>
    <row r="732" spans="28:39">
      <c r="AB732" t="s">
        <v>650</v>
      </c>
      <c r="AC732" s="1">
        <v>2</v>
      </c>
      <c r="AD732" s="38" t="s">
        <v>337</v>
      </c>
      <c r="AE732" s="39">
        <v>80</v>
      </c>
      <c r="AF732" s="49">
        <v>115</v>
      </c>
      <c r="AG732" s="42">
        <v>10</v>
      </c>
      <c r="AH732">
        <v>116</v>
      </c>
      <c r="AL732" t="s">
        <v>22</v>
      </c>
      <c r="AM732">
        <v>60</v>
      </c>
    </row>
    <row r="733" spans="28:39">
      <c r="AB733" t="s">
        <v>650</v>
      </c>
      <c r="AC733" s="1">
        <v>2</v>
      </c>
      <c r="AD733" s="38" t="s">
        <v>337</v>
      </c>
      <c r="AE733" s="39">
        <v>80</v>
      </c>
      <c r="AF733" s="49">
        <v>115</v>
      </c>
      <c r="AG733" s="43">
        <v>20</v>
      </c>
      <c r="AH733">
        <v>101</v>
      </c>
      <c r="AL733" t="s">
        <v>22</v>
      </c>
      <c r="AM733">
        <v>60</v>
      </c>
    </row>
    <row r="734" spans="28:39">
      <c r="AB734" t="s">
        <v>650</v>
      </c>
      <c r="AC734" s="1">
        <v>2</v>
      </c>
      <c r="AD734" s="38" t="s">
        <v>337</v>
      </c>
      <c r="AE734" s="39">
        <v>80</v>
      </c>
      <c r="AF734" s="49">
        <v>115</v>
      </c>
      <c r="AG734" s="44">
        <v>30</v>
      </c>
      <c r="AH734">
        <v>87</v>
      </c>
      <c r="AL734" t="s">
        <v>22</v>
      </c>
      <c r="AM734">
        <v>60</v>
      </c>
    </row>
    <row r="735" spans="28:39">
      <c r="AB735" t="s">
        <v>650</v>
      </c>
      <c r="AC735" s="1">
        <v>2</v>
      </c>
      <c r="AD735" s="38" t="s">
        <v>337</v>
      </c>
      <c r="AE735" s="39">
        <v>80</v>
      </c>
      <c r="AF735" s="49">
        <v>115</v>
      </c>
      <c r="AG735" s="45">
        <v>40</v>
      </c>
      <c r="AH735">
        <v>76</v>
      </c>
      <c r="AL735" t="s">
        <v>22</v>
      </c>
      <c r="AM735">
        <v>60</v>
      </c>
    </row>
    <row r="736" spans="28:39">
      <c r="AB736" t="s">
        <v>650</v>
      </c>
      <c r="AC736" s="1">
        <v>2</v>
      </c>
      <c r="AD736" s="38" t="s">
        <v>337</v>
      </c>
      <c r="AE736" s="39">
        <v>80</v>
      </c>
      <c r="AF736" s="49">
        <v>115</v>
      </c>
      <c r="AG736" s="46">
        <v>50</v>
      </c>
      <c r="AH736">
        <v>68</v>
      </c>
      <c r="AL736" t="s">
        <v>22</v>
      </c>
      <c r="AM736">
        <v>60</v>
      </c>
    </row>
    <row r="737" spans="28:39">
      <c r="AB737" t="s">
        <v>650</v>
      </c>
      <c r="AC737" s="1">
        <v>2</v>
      </c>
      <c r="AD737" s="38" t="s">
        <v>337</v>
      </c>
      <c r="AE737" s="39">
        <v>80</v>
      </c>
      <c r="AF737" s="49">
        <v>115</v>
      </c>
      <c r="AG737" s="47">
        <v>60</v>
      </c>
      <c r="AH737">
        <v>63</v>
      </c>
      <c r="AL737" t="s">
        <v>22</v>
      </c>
      <c r="AM737">
        <v>60</v>
      </c>
    </row>
    <row r="738" spans="28:39">
      <c r="AB738" t="s">
        <v>650</v>
      </c>
      <c r="AC738" s="1">
        <v>2</v>
      </c>
      <c r="AD738" s="38" t="s">
        <v>337</v>
      </c>
      <c r="AE738" s="39">
        <v>80</v>
      </c>
      <c r="AF738" s="49">
        <v>115</v>
      </c>
      <c r="AG738" s="48">
        <v>70</v>
      </c>
      <c r="AH738">
        <v>58</v>
      </c>
      <c r="AL738" t="s">
        <v>22</v>
      </c>
      <c r="AM738">
        <v>60</v>
      </c>
    </row>
    <row r="739" spans="28:39">
      <c r="AB739" t="s">
        <v>650</v>
      </c>
      <c r="AC739" s="1">
        <v>2</v>
      </c>
      <c r="AD739" s="38" t="s">
        <v>337</v>
      </c>
      <c r="AE739" s="39">
        <v>80</v>
      </c>
      <c r="AF739" s="50">
        <v>120</v>
      </c>
      <c r="AG739" s="41">
        <v>0</v>
      </c>
      <c r="AH739">
        <v>117</v>
      </c>
      <c r="AL739" t="s">
        <v>22</v>
      </c>
      <c r="AM739">
        <v>60</v>
      </c>
    </row>
    <row r="740" spans="28:39">
      <c r="AB740" t="s">
        <v>650</v>
      </c>
      <c r="AC740" s="1">
        <v>2</v>
      </c>
      <c r="AD740" s="38" t="s">
        <v>337</v>
      </c>
      <c r="AE740" s="39">
        <v>80</v>
      </c>
      <c r="AF740" s="50">
        <v>120</v>
      </c>
      <c r="AG740" s="42">
        <v>10</v>
      </c>
      <c r="AH740">
        <v>115</v>
      </c>
      <c r="AL740" t="s">
        <v>22</v>
      </c>
      <c r="AM740">
        <v>60</v>
      </c>
    </row>
    <row r="741" spans="28:39">
      <c r="AB741" t="s">
        <v>650</v>
      </c>
      <c r="AC741" s="1">
        <v>2</v>
      </c>
      <c r="AD741" s="38" t="s">
        <v>337</v>
      </c>
      <c r="AE741" s="39">
        <v>80</v>
      </c>
      <c r="AF741" s="50">
        <v>120</v>
      </c>
      <c r="AG741" s="43">
        <v>20</v>
      </c>
      <c r="AH741">
        <v>101</v>
      </c>
      <c r="AL741" t="s">
        <v>22</v>
      </c>
      <c r="AM741">
        <v>60</v>
      </c>
    </row>
    <row r="742" spans="28:39">
      <c r="AB742" t="s">
        <v>650</v>
      </c>
      <c r="AC742" s="1">
        <v>2</v>
      </c>
      <c r="AD742" s="38" t="s">
        <v>337</v>
      </c>
      <c r="AE742" s="39">
        <v>80</v>
      </c>
      <c r="AF742" s="50">
        <v>120</v>
      </c>
      <c r="AG742" s="44">
        <v>30</v>
      </c>
      <c r="AH742">
        <v>87</v>
      </c>
      <c r="AL742" t="s">
        <v>22</v>
      </c>
      <c r="AM742">
        <v>60</v>
      </c>
    </row>
    <row r="743" spans="28:39">
      <c r="AB743" t="s">
        <v>650</v>
      </c>
      <c r="AC743" s="1">
        <v>2</v>
      </c>
      <c r="AD743" s="38" t="s">
        <v>337</v>
      </c>
      <c r="AE743" s="39">
        <v>80</v>
      </c>
      <c r="AF743" s="50">
        <v>120</v>
      </c>
      <c r="AG743" s="45">
        <v>40</v>
      </c>
      <c r="AH743">
        <v>76</v>
      </c>
      <c r="AL743" t="s">
        <v>22</v>
      </c>
      <c r="AM743">
        <v>60</v>
      </c>
    </row>
    <row r="744" spans="28:39">
      <c r="AB744" t="s">
        <v>650</v>
      </c>
      <c r="AC744" s="1">
        <v>2</v>
      </c>
      <c r="AD744" s="38" t="s">
        <v>337</v>
      </c>
      <c r="AE744" s="39">
        <v>80</v>
      </c>
      <c r="AF744" s="50">
        <v>120</v>
      </c>
      <c r="AG744" s="46">
        <v>50</v>
      </c>
      <c r="AH744">
        <v>68</v>
      </c>
      <c r="AL744" t="s">
        <v>22</v>
      </c>
      <c r="AM744">
        <v>60</v>
      </c>
    </row>
    <row r="745" spans="28:39">
      <c r="AB745" t="s">
        <v>650</v>
      </c>
      <c r="AC745" s="1">
        <v>2</v>
      </c>
      <c r="AD745" s="38" t="s">
        <v>337</v>
      </c>
      <c r="AE745" s="39">
        <v>80</v>
      </c>
      <c r="AF745" s="50">
        <v>120</v>
      </c>
      <c r="AG745" s="47">
        <v>60</v>
      </c>
      <c r="AH745">
        <v>63</v>
      </c>
      <c r="AL745" t="s">
        <v>22</v>
      </c>
      <c r="AM745">
        <v>60</v>
      </c>
    </row>
    <row r="746" spans="28:39">
      <c r="AB746" t="s">
        <v>650</v>
      </c>
      <c r="AC746" s="1">
        <v>2</v>
      </c>
      <c r="AD746" s="38" t="s">
        <v>337</v>
      </c>
      <c r="AE746" s="39">
        <v>80</v>
      </c>
      <c r="AF746" s="50">
        <v>120</v>
      </c>
      <c r="AG746" s="48">
        <v>70</v>
      </c>
      <c r="AH746">
        <v>58</v>
      </c>
      <c r="AL746" t="s">
        <v>22</v>
      </c>
      <c r="AM746">
        <v>60</v>
      </c>
    </row>
    <row r="747" spans="28:39">
      <c r="AB747" t="s">
        <v>650</v>
      </c>
      <c r="AC747" s="1">
        <v>2</v>
      </c>
      <c r="AD747" s="38" t="s">
        <v>337</v>
      </c>
      <c r="AE747" s="39">
        <v>80</v>
      </c>
      <c r="AF747" s="51">
        <v>130</v>
      </c>
      <c r="AG747" s="41">
        <v>0</v>
      </c>
      <c r="AH747">
        <v>110</v>
      </c>
      <c r="AL747" t="s">
        <v>22</v>
      </c>
      <c r="AM747">
        <v>60</v>
      </c>
    </row>
    <row r="748" spans="28:39">
      <c r="AB748" t="s">
        <v>650</v>
      </c>
      <c r="AC748" s="1">
        <v>2</v>
      </c>
      <c r="AD748" s="38" t="s">
        <v>337</v>
      </c>
      <c r="AE748" s="39">
        <v>80</v>
      </c>
      <c r="AF748" s="51">
        <v>130</v>
      </c>
      <c r="AG748" s="42">
        <v>10</v>
      </c>
      <c r="AH748">
        <v>110</v>
      </c>
      <c r="AL748" t="s">
        <v>22</v>
      </c>
      <c r="AM748">
        <v>60</v>
      </c>
    </row>
    <row r="749" spans="28:39">
      <c r="AB749" t="s">
        <v>650</v>
      </c>
      <c r="AC749" s="1">
        <v>2</v>
      </c>
      <c r="AD749" s="38" t="s">
        <v>337</v>
      </c>
      <c r="AE749" s="39">
        <v>80</v>
      </c>
      <c r="AF749" s="51">
        <v>130</v>
      </c>
      <c r="AG749" s="43">
        <v>20</v>
      </c>
      <c r="AH749">
        <v>100</v>
      </c>
      <c r="AL749" t="s">
        <v>22</v>
      </c>
      <c r="AM749">
        <v>60</v>
      </c>
    </row>
    <row r="750" spans="28:39">
      <c r="AB750" t="s">
        <v>650</v>
      </c>
      <c r="AC750" s="1">
        <v>2</v>
      </c>
      <c r="AD750" s="38" t="s">
        <v>337</v>
      </c>
      <c r="AE750" s="39">
        <v>80</v>
      </c>
      <c r="AF750" s="51">
        <v>130</v>
      </c>
      <c r="AG750" s="44">
        <v>30</v>
      </c>
      <c r="AH750">
        <v>87</v>
      </c>
      <c r="AL750" t="s">
        <v>22</v>
      </c>
      <c r="AM750">
        <v>60</v>
      </c>
    </row>
    <row r="751" spans="28:39">
      <c r="AB751" t="s">
        <v>650</v>
      </c>
      <c r="AC751" s="1">
        <v>2</v>
      </c>
      <c r="AD751" s="38" t="s">
        <v>337</v>
      </c>
      <c r="AE751" s="39">
        <v>80</v>
      </c>
      <c r="AF751" s="51">
        <v>130</v>
      </c>
      <c r="AG751" s="45">
        <v>40</v>
      </c>
      <c r="AH751">
        <v>76</v>
      </c>
      <c r="AL751" t="s">
        <v>22</v>
      </c>
      <c r="AM751">
        <v>60</v>
      </c>
    </row>
    <row r="752" spans="28:39">
      <c r="AB752" t="s">
        <v>650</v>
      </c>
      <c r="AC752" s="1">
        <v>2</v>
      </c>
      <c r="AD752" s="38" t="s">
        <v>337</v>
      </c>
      <c r="AE752" s="39">
        <v>80</v>
      </c>
      <c r="AF752" s="51">
        <v>130</v>
      </c>
      <c r="AG752" s="46">
        <v>50</v>
      </c>
      <c r="AH752">
        <v>68</v>
      </c>
      <c r="AL752" t="s">
        <v>22</v>
      </c>
      <c r="AM752">
        <v>60</v>
      </c>
    </row>
    <row r="753" spans="28:39">
      <c r="AB753" t="s">
        <v>650</v>
      </c>
      <c r="AC753" s="1">
        <v>2</v>
      </c>
      <c r="AD753" s="38" t="s">
        <v>337</v>
      </c>
      <c r="AE753" s="39">
        <v>80</v>
      </c>
      <c r="AF753" s="51">
        <v>130</v>
      </c>
      <c r="AG753" s="47">
        <v>60</v>
      </c>
      <c r="AH753">
        <v>63</v>
      </c>
      <c r="AL753" t="s">
        <v>22</v>
      </c>
      <c r="AM753">
        <v>60</v>
      </c>
    </row>
    <row r="754" spans="28:39">
      <c r="AB754" t="s">
        <v>650</v>
      </c>
      <c r="AC754" s="1">
        <v>2</v>
      </c>
      <c r="AD754" s="38" t="s">
        <v>337</v>
      </c>
      <c r="AE754" s="39">
        <v>80</v>
      </c>
      <c r="AF754" s="51">
        <v>130</v>
      </c>
      <c r="AG754" s="48">
        <v>70</v>
      </c>
      <c r="AH754">
        <v>58</v>
      </c>
      <c r="AL754" t="s">
        <v>22</v>
      </c>
      <c r="AM754">
        <v>60</v>
      </c>
    </row>
    <row r="755" spans="28:39">
      <c r="AB755" t="s">
        <v>650</v>
      </c>
      <c r="AC755" s="1">
        <v>2</v>
      </c>
      <c r="AD755" s="38" t="s">
        <v>337</v>
      </c>
      <c r="AE755" s="39">
        <v>80</v>
      </c>
      <c r="AF755" s="52">
        <v>140</v>
      </c>
      <c r="AG755" s="41">
        <v>0</v>
      </c>
      <c r="AH755">
        <v>104</v>
      </c>
      <c r="AL755" t="s">
        <v>22</v>
      </c>
      <c r="AM755">
        <v>60</v>
      </c>
    </row>
    <row r="756" spans="28:39">
      <c r="AB756" t="s">
        <v>650</v>
      </c>
      <c r="AC756" s="1">
        <v>2</v>
      </c>
      <c r="AD756" s="38" t="s">
        <v>337</v>
      </c>
      <c r="AE756" s="39">
        <v>80</v>
      </c>
      <c r="AF756" s="52">
        <v>140</v>
      </c>
      <c r="AG756" s="42">
        <v>10</v>
      </c>
      <c r="AH756">
        <v>104</v>
      </c>
      <c r="AL756" t="s">
        <v>22</v>
      </c>
      <c r="AM756">
        <v>60</v>
      </c>
    </row>
    <row r="757" spans="28:39">
      <c r="AB757" t="s">
        <v>650</v>
      </c>
      <c r="AC757" s="1">
        <v>2</v>
      </c>
      <c r="AD757" s="38" t="s">
        <v>337</v>
      </c>
      <c r="AE757" s="39">
        <v>80</v>
      </c>
      <c r="AF757" s="52">
        <v>140</v>
      </c>
      <c r="AG757" s="43">
        <v>20</v>
      </c>
      <c r="AH757">
        <v>98</v>
      </c>
      <c r="AL757" t="s">
        <v>22</v>
      </c>
      <c r="AM757">
        <v>60</v>
      </c>
    </row>
    <row r="758" spans="28:39">
      <c r="AB758" t="s">
        <v>650</v>
      </c>
      <c r="AC758" s="1">
        <v>2</v>
      </c>
      <c r="AD758" s="38" t="s">
        <v>337</v>
      </c>
      <c r="AE758" s="39">
        <v>80</v>
      </c>
      <c r="AF758" s="52">
        <v>140</v>
      </c>
      <c r="AG758" s="44">
        <v>30</v>
      </c>
      <c r="AH758">
        <v>87</v>
      </c>
      <c r="AL758" t="s">
        <v>22</v>
      </c>
      <c r="AM758">
        <v>60</v>
      </c>
    </row>
    <row r="759" spans="28:39">
      <c r="AB759" t="s">
        <v>650</v>
      </c>
      <c r="AC759" s="1">
        <v>2</v>
      </c>
      <c r="AD759" s="38" t="s">
        <v>337</v>
      </c>
      <c r="AE759" s="39">
        <v>80</v>
      </c>
      <c r="AF759" s="52">
        <v>140</v>
      </c>
      <c r="AG759" s="45">
        <v>40</v>
      </c>
      <c r="AH759">
        <v>76</v>
      </c>
      <c r="AL759" t="s">
        <v>22</v>
      </c>
      <c r="AM759">
        <v>60</v>
      </c>
    </row>
    <row r="760" spans="28:39">
      <c r="AB760" t="s">
        <v>650</v>
      </c>
      <c r="AC760" s="1">
        <v>2</v>
      </c>
      <c r="AD760" s="38" t="s">
        <v>337</v>
      </c>
      <c r="AE760" s="39">
        <v>80</v>
      </c>
      <c r="AF760" s="52">
        <v>140</v>
      </c>
      <c r="AG760" s="46">
        <v>50</v>
      </c>
      <c r="AH760">
        <v>68</v>
      </c>
      <c r="AL760" t="s">
        <v>22</v>
      </c>
      <c r="AM760">
        <v>60</v>
      </c>
    </row>
    <row r="761" spans="28:39">
      <c r="AB761" t="s">
        <v>650</v>
      </c>
      <c r="AC761" s="1">
        <v>2</v>
      </c>
      <c r="AD761" s="38" t="s">
        <v>337</v>
      </c>
      <c r="AE761" s="39">
        <v>80</v>
      </c>
      <c r="AF761" s="52">
        <v>140</v>
      </c>
      <c r="AG761" s="47">
        <v>60</v>
      </c>
      <c r="AH761">
        <v>63</v>
      </c>
      <c r="AL761" t="s">
        <v>22</v>
      </c>
      <c r="AM761">
        <v>60</v>
      </c>
    </row>
    <row r="762" spans="28:39">
      <c r="AB762" t="s">
        <v>650</v>
      </c>
      <c r="AC762" s="1">
        <v>2</v>
      </c>
      <c r="AD762" s="38" t="s">
        <v>337</v>
      </c>
      <c r="AE762" s="39">
        <v>80</v>
      </c>
      <c r="AF762" s="52">
        <v>140</v>
      </c>
      <c r="AG762" s="48">
        <v>70</v>
      </c>
      <c r="AH762">
        <v>58</v>
      </c>
      <c r="AL762" t="s">
        <v>22</v>
      </c>
      <c r="AM762">
        <v>60</v>
      </c>
    </row>
    <row r="763" spans="28:39">
      <c r="AB763" t="s">
        <v>650</v>
      </c>
      <c r="AC763" s="1">
        <v>2</v>
      </c>
      <c r="AD763" s="38" t="s">
        <v>337</v>
      </c>
      <c r="AE763" s="39">
        <v>80</v>
      </c>
      <c r="AF763" s="53">
        <v>150</v>
      </c>
      <c r="AG763" s="41">
        <v>0</v>
      </c>
      <c r="AH763">
        <v>99</v>
      </c>
      <c r="AL763" t="s">
        <v>22</v>
      </c>
      <c r="AM763">
        <v>60</v>
      </c>
    </row>
    <row r="764" spans="28:39">
      <c r="AB764" t="s">
        <v>650</v>
      </c>
      <c r="AC764" s="1">
        <v>2</v>
      </c>
      <c r="AD764" s="38" t="s">
        <v>337</v>
      </c>
      <c r="AE764" s="39">
        <v>80</v>
      </c>
      <c r="AF764" s="53">
        <v>150</v>
      </c>
      <c r="AG764" s="42">
        <v>10</v>
      </c>
      <c r="AH764">
        <v>99</v>
      </c>
      <c r="AL764" t="s">
        <v>22</v>
      </c>
      <c r="AM764">
        <v>60</v>
      </c>
    </row>
    <row r="765" spans="28:39">
      <c r="AB765" t="s">
        <v>650</v>
      </c>
      <c r="AC765" s="1">
        <v>2</v>
      </c>
      <c r="AD765" s="38" t="s">
        <v>337</v>
      </c>
      <c r="AE765" s="39">
        <v>80</v>
      </c>
      <c r="AF765" s="53">
        <v>150</v>
      </c>
      <c r="AG765" s="43">
        <v>20</v>
      </c>
      <c r="AH765">
        <v>97</v>
      </c>
      <c r="AL765" t="s">
        <v>22</v>
      </c>
      <c r="AM765">
        <v>60</v>
      </c>
    </row>
    <row r="766" spans="28:39">
      <c r="AB766" t="s">
        <v>650</v>
      </c>
      <c r="AC766" s="1">
        <v>2</v>
      </c>
      <c r="AD766" s="38" t="s">
        <v>337</v>
      </c>
      <c r="AE766" s="39">
        <v>80</v>
      </c>
      <c r="AF766" s="53">
        <v>150</v>
      </c>
      <c r="AG766" s="44">
        <v>30</v>
      </c>
      <c r="AH766">
        <v>87</v>
      </c>
      <c r="AL766" t="s">
        <v>22</v>
      </c>
      <c r="AM766">
        <v>60</v>
      </c>
    </row>
    <row r="767" spans="28:39">
      <c r="AB767" t="s">
        <v>650</v>
      </c>
      <c r="AC767" s="1">
        <v>2</v>
      </c>
      <c r="AD767" s="38" t="s">
        <v>337</v>
      </c>
      <c r="AE767" s="39">
        <v>80</v>
      </c>
      <c r="AF767" s="53">
        <v>150</v>
      </c>
      <c r="AG767" s="45">
        <v>40</v>
      </c>
      <c r="AH767">
        <v>76</v>
      </c>
      <c r="AL767" t="s">
        <v>22</v>
      </c>
      <c r="AM767">
        <v>60</v>
      </c>
    </row>
    <row r="768" spans="28:39">
      <c r="AB768" t="s">
        <v>650</v>
      </c>
      <c r="AC768" s="1">
        <v>2</v>
      </c>
      <c r="AD768" s="38" t="s">
        <v>337</v>
      </c>
      <c r="AE768" s="39">
        <v>80</v>
      </c>
      <c r="AF768" s="53">
        <v>150</v>
      </c>
      <c r="AG768" s="46">
        <v>50</v>
      </c>
      <c r="AH768">
        <v>68</v>
      </c>
      <c r="AL768" t="s">
        <v>22</v>
      </c>
      <c r="AM768">
        <v>60</v>
      </c>
    </row>
    <row r="769" spans="28:39">
      <c r="AB769" t="s">
        <v>650</v>
      </c>
      <c r="AC769" s="1">
        <v>2</v>
      </c>
      <c r="AD769" s="38" t="s">
        <v>337</v>
      </c>
      <c r="AE769" s="39">
        <v>80</v>
      </c>
      <c r="AF769" s="53">
        <v>150</v>
      </c>
      <c r="AG769" s="47">
        <v>60</v>
      </c>
      <c r="AH769">
        <v>63</v>
      </c>
      <c r="AL769" t="s">
        <v>22</v>
      </c>
      <c r="AM769">
        <v>60</v>
      </c>
    </row>
    <row r="770" spans="28:39">
      <c r="AB770" t="s">
        <v>650</v>
      </c>
      <c r="AC770" s="1">
        <v>2</v>
      </c>
      <c r="AD770" s="38" t="s">
        <v>337</v>
      </c>
      <c r="AE770" s="39">
        <v>80</v>
      </c>
      <c r="AF770" s="53">
        <v>150</v>
      </c>
      <c r="AG770" s="48">
        <v>70</v>
      </c>
      <c r="AH770">
        <v>58</v>
      </c>
      <c r="AL770" t="s">
        <v>22</v>
      </c>
      <c r="AM770">
        <v>60</v>
      </c>
    </row>
    <row r="771" spans="28:39">
      <c r="AB771" t="s">
        <v>650</v>
      </c>
      <c r="AC771" s="1">
        <v>2</v>
      </c>
      <c r="AD771" s="38" t="s">
        <v>337</v>
      </c>
      <c r="AE771" s="39">
        <v>80</v>
      </c>
      <c r="AF771" s="54">
        <v>160</v>
      </c>
      <c r="AG771" s="41">
        <v>0</v>
      </c>
      <c r="AH771">
        <v>79</v>
      </c>
      <c r="AL771" t="s">
        <v>22</v>
      </c>
      <c r="AM771">
        <v>60</v>
      </c>
    </row>
    <row r="772" spans="28:39">
      <c r="AB772" t="s">
        <v>650</v>
      </c>
      <c r="AC772" s="1">
        <v>2</v>
      </c>
      <c r="AD772" s="38" t="s">
        <v>337</v>
      </c>
      <c r="AE772" s="39">
        <v>80</v>
      </c>
      <c r="AF772" s="54">
        <v>160</v>
      </c>
      <c r="AG772" s="42">
        <v>10</v>
      </c>
      <c r="AH772">
        <v>79</v>
      </c>
      <c r="AL772" t="s">
        <v>22</v>
      </c>
      <c r="AM772">
        <v>60</v>
      </c>
    </row>
    <row r="773" spans="28:39">
      <c r="AB773" t="s">
        <v>650</v>
      </c>
      <c r="AC773" s="1">
        <v>2</v>
      </c>
      <c r="AD773" s="38" t="s">
        <v>337</v>
      </c>
      <c r="AE773" s="39">
        <v>80</v>
      </c>
      <c r="AF773" s="54">
        <v>160</v>
      </c>
      <c r="AG773" s="43">
        <v>20</v>
      </c>
      <c r="AH773">
        <v>79</v>
      </c>
      <c r="AL773" t="s">
        <v>22</v>
      </c>
      <c r="AM773">
        <v>60</v>
      </c>
    </row>
    <row r="774" spans="28:39">
      <c r="AB774" t="s">
        <v>650</v>
      </c>
      <c r="AC774" s="1">
        <v>2</v>
      </c>
      <c r="AD774" s="38" t="s">
        <v>337</v>
      </c>
      <c r="AE774" s="39">
        <v>80</v>
      </c>
      <c r="AF774" s="54">
        <v>160</v>
      </c>
      <c r="AG774" s="44">
        <v>30</v>
      </c>
      <c r="AH774">
        <v>79</v>
      </c>
      <c r="AL774" t="s">
        <v>22</v>
      </c>
      <c r="AM774">
        <v>60</v>
      </c>
    </row>
    <row r="775" spans="28:39">
      <c r="AB775" t="s">
        <v>650</v>
      </c>
      <c r="AC775" s="1">
        <v>2</v>
      </c>
      <c r="AD775" s="38" t="s">
        <v>337</v>
      </c>
      <c r="AE775" s="39">
        <v>80</v>
      </c>
      <c r="AF775" s="54">
        <v>160</v>
      </c>
      <c r="AG775" s="45">
        <v>40</v>
      </c>
      <c r="AH775">
        <v>76</v>
      </c>
      <c r="AL775" t="s">
        <v>22</v>
      </c>
      <c r="AM775">
        <v>60</v>
      </c>
    </row>
    <row r="776" spans="28:39">
      <c r="AB776" t="s">
        <v>650</v>
      </c>
      <c r="AC776" s="1">
        <v>2</v>
      </c>
      <c r="AD776" s="38" t="s">
        <v>337</v>
      </c>
      <c r="AE776" s="39">
        <v>80</v>
      </c>
      <c r="AF776" s="54">
        <v>160</v>
      </c>
      <c r="AG776" s="46">
        <v>50</v>
      </c>
      <c r="AH776">
        <v>68</v>
      </c>
      <c r="AL776" t="s">
        <v>22</v>
      </c>
      <c r="AM776">
        <v>60</v>
      </c>
    </row>
    <row r="777" spans="28:39">
      <c r="AB777" t="s">
        <v>650</v>
      </c>
      <c r="AC777" s="1">
        <v>2</v>
      </c>
      <c r="AD777" s="38" t="s">
        <v>337</v>
      </c>
      <c r="AE777" s="39">
        <v>80</v>
      </c>
      <c r="AF777" s="54">
        <v>160</v>
      </c>
      <c r="AG777" s="47">
        <v>60</v>
      </c>
      <c r="AH777">
        <v>63</v>
      </c>
      <c r="AL777" t="s">
        <v>22</v>
      </c>
      <c r="AM777">
        <v>60</v>
      </c>
    </row>
    <row r="778" spans="28:39">
      <c r="AB778" t="s">
        <v>650</v>
      </c>
      <c r="AC778" s="1">
        <v>2</v>
      </c>
      <c r="AD778" s="38" t="s">
        <v>337</v>
      </c>
      <c r="AE778" s="39">
        <v>80</v>
      </c>
      <c r="AF778" s="54">
        <v>160</v>
      </c>
      <c r="AG778" s="48">
        <v>70</v>
      </c>
      <c r="AH778">
        <v>58</v>
      </c>
      <c r="AL778" t="s">
        <v>22</v>
      </c>
      <c r="AM778">
        <v>60</v>
      </c>
    </row>
    <row r="779" spans="28:39">
      <c r="AB779" t="s">
        <v>650</v>
      </c>
      <c r="AC779" s="1">
        <v>2</v>
      </c>
      <c r="AD779" s="38" t="s">
        <v>337</v>
      </c>
      <c r="AE779" s="39">
        <v>80</v>
      </c>
      <c r="AF779" s="55">
        <v>170</v>
      </c>
      <c r="AG779" s="41">
        <v>0</v>
      </c>
      <c r="AH779">
        <v>73</v>
      </c>
      <c r="AL779" t="s">
        <v>22</v>
      </c>
      <c r="AM779">
        <v>60</v>
      </c>
    </row>
    <row r="780" spans="28:39">
      <c r="AB780" t="s">
        <v>650</v>
      </c>
      <c r="AC780" s="1">
        <v>2</v>
      </c>
      <c r="AD780" s="38" t="s">
        <v>337</v>
      </c>
      <c r="AE780" s="39">
        <v>80</v>
      </c>
      <c r="AF780" s="55">
        <v>170</v>
      </c>
      <c r="AG780" s="42">
        <v>10</v>
      </c>
      <c r="AH780">
        <v>73</v>
      </c>
      <c r="AL780" t="s">
        <v>22</v>
      </c>
      <c r="AM780">
        <v>60</v>
      </c>
    </row>
    <row r="781" spans="28:39">
      <c r="AB781" t="s">
        <v>650</v>
      </c>
      <c r="AC781" s="1">
        <v>2</v>
      </c>
      <c r="AD781" s="38" t="s">
        <v>337</v>
      </c>
      <c r="AE781" s="39">
        <v>80</v>
      </c>
      <c r="AF781" s="55">
        <v>170</v>
      </c>
      <c r="AG781" s="43">
        <v>20</v>
      </c>
      <c r="AH781">
        <v>73</v>
      </c>
      <c r="AL781" t="s">
        <v>22</v>
      </c>
      <c r="AM781">
        <v>60</v>
      </c>
    </row>
    <row r="782" spans="28:39">
      <c r="AB782" t="s">
        <v>650</v>
      </c>
      <c r="AC782" s="1">
        <v>2</v>
      </c>
      <c r="AD782" s="38" t="s">
        <v>337</v>
      </c>
      <c r="AE782" s="39">
        <v>80</v>
      </c>
      <c r="AF782" s="55">
        <v>170</v>
      </c>
      <c r="AG782" s="44">
        <v>30</v>
      </c>
      <c r="AH782">
        <v>73</v>
      </c>
      <c r="AL782" t="s">
        <v>22</v>
      </c>
      <c r="AM782">
        <v>60</v>
      </c>
    </row>
    <row r="783" spans="28:39">
      <c r="AB783" t="s">
        <v>650</v>
      </c>
      <c r="AC783" s="1">
        <v>2</v>
      </c>
      <c r="AD783" s="38" t="s">
        <v>337</v>
      </c>
      <c r="AE783" s="39">
        <v>80</v>
      </c>
      <c r="AF783" s="55">
        <v>170</v>
      </c>
      <c r="AG783" s="45">
        <v>40</v>
      </c>
      <c r="AH783">
        <v>73</v>
      </c>
      <c r="AL783" t="s">
        <v>22</v>
      </c>
      <c r="AM783">
        <v>60</v>
      </c>
    </row>
    <row r="784" spans="28:39">
      <c r="AB784" t="s">
        <v>650</v>
      </c>
      <c r="AC784" s="1">
        <v>2</v>
      </c>
      <c r="AD784" s="38" t="s">
        <v>337</v>
      </c>
      <c r="AE784" s="39">
        <v>80</v>
      </c>
      <c r="AF784" s="55">
        <v>170</v>
      </c>
      <c r="AG784" s="46">
        <v>50</v>
      </c>
      <c r="AH784">
        <v>68</v>
      </c>
      <c r="AL784" t="s">
        <v>22</v>
      </c>
      <c r="AM784">
        <v>60</v>
      </c>
    </row>
    <row r="785" spans="28:39">
      <c r="AB785" t="s">
        <v>650</v>
      </c>
      <c r="AC785" s="1">
        <v>2</v>
      </c>
      <c r="AD785" s="38" t="s">
        <v>337</v>
      </c>
      <c r="AE785" s="39">
        <v>80</v>
      </c>
      <c r="AF785" s="55">
        <v>170</v>
      </c>
      <c r="AG785" s="47">
        <v>60</v>
      </c>
      <c r="AH785">
        <v>63</v>
      </c>
      <c r="AL785" t="s">
        <v>22</v>
      </c>
      <c r="AM785">
        <v>60</v>
      </c>
    </row>
    <row r="786" spans="28:39">
      <c r="AB786" t="s">
        <v>650</v>
      </c>
      <c r="AC786" s="1">
        <v>2</v>
      </c>
      <c r="AD786" s="38" t="s">
        <v>337</v>
      </c>
      <c r="AE786" s="39">
        <v>80</v>
      </c>
      <c r="AF786" s="55">
        <v>170</v>
      </c>
      <c r="AG786" s="48">
        <v>70</v>
      </c>
      <c r="AH786">
        <v>58</v>
      </c>
      <c r="AL786" t="s">
        <v>22</v>
      </c>
      <c r="AM786">
        <v>60</v>
      </c>
    </row>
    <row r="787" spans="28:39">
      <c r="AB787" t="s">
        <v>650</v>
      </c>
      <c r="AC787" s="1">
        <v>2</v>
      </c>
      <c r="AD787" s="38" t="s">
        <v>337</v>
      </c>
      <c r="AE787" s="39">
        <v>80</v>
      </c>
      <c r="AF787" s="56">
        <v>180</v>
      </c>
      <c r="AG787" s="41">
        <v>0</v>
      </c>
      <c r="AH787">
        <v>65</v>
      </c>
      <c r="AL787" t="s">
        <v>22</v>
      </c>
      <c r="AM787">
        <v>60</v>
      </c>
    </row>
    <row r="788" spans="28:39">
      <c r="AB788" t="s">
        <v>650</v>
      </c>
      <c r="AC788" s="1">
        <v>2</v>
      </c>
      <c r="AD788" s="38" t="s">
        <v>337</v>
      </c>
      <c r="AE788" s="39">
        <v>80</v>
      </c>
      <c r="AF788" s="56">
        <v>180</v>
      </c>
      <c r="AG788" s="42">
        <v>10</v>
      </c>
      <c r="AH788">
        <v>65</v>
      </c>
      <c r="AL788" t="s">
        <v>22</v>
      </c>
      <c r="AM788">
        <v>60</v>
      </c>
    </row>
    <row r="789" spans="28:39">
      <c r="AB789" t="s">
        <v>650</v>
      </c>
      <c r="AC789" s="1">
        <v>2</v>
      </c>
      <c r="AD789" s="38" t="s">
        <v>337</v>
      </c>
      <c r="AE789" s="39">
        <v>80</v>
      </c>
      <c r="AF789" s="56">
        <v>180</v>
      </c>
      <c r="AG789" s="43">
        <v>20</v>
      </c>
      <c r="AH789">
        <v>65</v>
      </c>
      <c r="AL789" t="s">
        <v>22</v>
      </c>
      <c r="AM789">
        <v>60</v>
      </c>
    </row>
    <row r="790" spans="28:39">
      <c r="AB790" t="s">
        <v>650</v>
      </c>
      <c r="AC790" s="1">
        <v>2</v>
      </c>
      <c r="AD790" s="38" t="s">
        <v>337</v>
      </c>
      <c r="AE790" s="39">
        <v>80</v>
      </c>
      <c r="AF790" s="56">
        <v>180</v>
      </c>
      <c r="AG790" s="44">
        <v>30</v>
      </c>
      <c r="AH790">
        <v>65</v>
      </c>
      <c r="AL790" t="s">
        <v>22</v>
      </c>
      <c r="AM790">
        <v>60</v>
      </c>
    </row>
    <row r="791" spans="28:39">
      <c r="AB791" t="s">
        <v>650</v>
      </c>
      <c r="AC791" s="1">
        <v>2</v>
      </c>
      <c r="AD791" s="38" t="s">
        <v>337</v>
      </c>
      <c r="AE791" s="39">
        <v>80</v>
      </c>
      <c r="AF791" s="56">
        <v>180</v>
      </c>
      <c r="AG791" s="45">
        <v>40</v>
      </c>
      <c r="AH791">
        <v>65</v>
      </c>
      <c r="AL791" t="s">
        <v>22</v>
      </c>
      <c r="AM791">
        <v>60</v>
      </c>
    </row>
    <row r="792" spans="28:39">
      <c r="AB792" t="s">
        <v>650</v>
      </c>
      <c r="AC792" s="1">
        <v>2</v>
      </c>
      <c r="AD792" s="38" t="s">
        <v>337</v>
      </c>
      <c r="AE792" s="39">
        <v>80</v>
      </c>
      <c r="AF792" s="56">
        <v>180</v>
      </c>
      <c r="AG792" s="46">
        <v>50</v>
      </c>
      <c r="AH792">
        <v>65</v>
      </c>
      <c r="AL792" t="s">
        <v>22</v>
      </c>
      <c r="AM792">
        <v>60</v>
      </c>
    </row>
    <row r="793" spans="28:39">
      <c r="AB793" t="s">
        <v>650</v>
      </c>
      <c r="AC793" s="1">
        <v>2</v>
      </c>
      <c r="AD793" s="38" t="s">
        <v>337</v>
      </c>
      <c r="AE793" s="39">
        <v>80</v>
      </c>
      <c r="AF793" s="56">
        <v>180</v>
      </c>
      <c r="AG793" s="47">
        <v>60</v>
      </c>
      <c r="AH793">
        <v>63</v>
      </c>
      <c r="AL793" t="s">
        <v>22</v>
      </c>
      <c r="AM793">
        <v>60</v>
      </c>
    </row>
    <row r="794" spans="28:39">
      <c r="AB794" t="s">
        <v>650</v>
      </c>
      <c r="AC794" s="1">
        <v>2</v>
      </c>
      <c r="AD794" s="38" t="s">
        <v>337</v>
      </c>
      <c r="AE794" s="39">
        <v>80</v>
      </c>
      <c r="AF794" s="56">
        <v>180</v>
      </c>
      <c r="AG794" s="48">
        <v>70</v>
      </c>
      <c r="AH794">
        <v>58</v>
      </c>
      <c r="AL794" t="s">
        <v>22</v>
      </c>
      <c r="AM794">
        <v>60</v>
      </c>
    </row>
    <row r="795" spans="28:39">
      <c r="AB795" t="s">
        <v>650</v>
      </c>
      <c r="AC795" s="1">
        <v>2</v>
      </c>
      <c r="AD795" s="38" t="s">
        <v>337</v>
      </c>
      <c r="AE795" s="39">
        <v>80</v>
      </c>
      <c r="AF795" s="57">
        <v>200</v>
      </c>
      <c r="AG795" s="41">
        <v>0</v>
      </c>
      <c r="AH795">
        <v>52</v>
      </c>
      <c r="AL795" t="s">
        <v>22</v>
      </c>
      <c r="AM795">
        <v>60</v>
      </c>
    </row>
    <row r="796" spans="28:39">
      <c r="AB796" t="s">
        <v>650</v>
      </c>
      <c r="AC796" s="1">
        <v>2</v>
      </c>
      <c r="AD796" s="38" t="s">
        <v>337</v>
      </c>
      <c r="AE796" s="39">
        <v>80</v>
      </c>
      <c r="AF796" s="57">
        <v>200</v>
      </c>
      <c r="AG796" s="42">
        <v>10</v>
      </c>
      <c r="AH796">
        <v>52</v>
      </c>
      <c r="AL796" t="s">
        <v>22</v>
      </c>
      <c r="AM796">
        <v>60</v>
      </c>
    </row>
    <row r="797" spans="28:39">
      <c r="AB797" t="s">
        <v>650</v>
      </c>
      <c r="AC797" s="1">
        <v>2</v>
      </c>
      <c r="AD797" s="38" t="s">
        <v>337</v>
      </c>
      <c r="AE797" s="39">
        <v>80</v>
      </c>
      <c r="AF797" s="57">
        <v>200</v>
      </c>
      <c r="AG797" s="43">
        <v>20</v>
      </c>
      <c r="AH797">
        <v>52</v>
      </c>
      <c r="AL797" t="s">
        <v>22</v>
      </c>
      <c r="AM797">
        <v>60</v>
      </c>
    </row>
    <row r="798" spans="28:39">
      <c r="AB798" t="s">
        <v>650</v>
      </c>
      <c r="AC798" s="1">
        <v>2</v>
      </c>
      <c r="AD798" s="38" t="s">
        <v>337</v>
      </c>
      <c r="AE798" s="39">
        <v>80</v>
      </c>
      <c r="AF798" s="57">
        <v>200</v>
      </c>
      <c r="AG798" s="44">
        <v>30</v>
      </c>
      <c r="AH798">
        <v>52</v>
      </c>
      <c r="AL798" t="s">
        <v>22</v>
      </c>
      <c r="AM798">
        <v>60</v>
      </c>
    </row>
    <row r="799" spans="28:39">
      <c r="AB799" t="s">
        <v>650</v>
      </c>
      <c r="AC799" s="1">
        <v>2</v>
      </c>
      <c r="AD799" s="38" t="s">
        <v>337</v>
      </c>
      <c r="AE799" s="39">
        <v>80</v>
      </c>
      <c r="AF799" s="57">
        <v>200</v>
      </c>
      <c r="AG799" s="45">
        <v>40</v>
      </c>
      <c r="AH799">
        <v>52</v>
      </c>
      <c r="AL799" t="s">
        <v>22</v>
      </c>
      <c r="AM799">
        <v>60</v>
      </c>
    </row>
    <row r="800" spans="28:39">
      <c r="AB800" t="s">
        <v>650</v>
      </c>
      <c r="AC800" s="1">
        <v>2</v>
      </c>
      <c r="AD800" s="38" t="s">
        <v>337</v>
      </c>
      <c r="AE800" s="39">
        <v>80</v>
      </c>
      <c r="AF800" s="57">
        <v>200</v>
      </c>
      <c r="AG800" s="46">
        <v>50</v>
      </c>
      <c r="AH800">
        <v>52</v>
      </c>
      <c r="AL800" t="s">
        <v>22</v>
      </c>
      <c r="AM800">
        <v>60</v>
      </c>
    </row>
    <row r="801" spans="28:39">
      <c r="AB801" t="s">
        <v>650</v>
      </c>
      <c r="AC801" s="1">
        <v>2</v>
      </c>
      <c r="AD801" s="38" t="s">
        <v>337</v>
      </c>
      <c r="AE801" s="39">
        <v>80</v>
      </c>
      <c r="AF801" s="57">
        <v>200</v>
      </c>
      <c r="AG801" s="47">
        <v>60</v>
      </c>
      <c r="AH801">
        <v>52</v>
      </c>
      <c r="AL801" t="s">
        <v>22</v>
      </c>
      <c r="AM801">
        <v>60</v>
      </c>
    </row>
    <row r="802" spans="28:39">
      <c r="AB802" t="s">
        <v>650</v>
      </c>
      <c r="AC802" s="1">
        <v>2</v>
      </c>
      <c r="AD802" s="38" t="s">
        <v>337</v>
      </c>
      <c r="AE802" s="39">
        <v>80</v>
      </c>
      <c r="AF802" s="57">
        <v>200</v>
      </c>
      <c r="AG802" s="48">
        <v>70</v>
      </c>
      <c r="AH802">
        <v>52</v>
      </c>
      <c r="AL802" t="s">
        <v>22</v>
      </c>
      <c r="AM802">
        <v>60</v>
      </c>
    </row>
    <row r="803" spans="28:39">
      <c r="AB803" t="s">
        <v>650</v>
      </c>
      <c r="AC803" s="1">
        <v>2</v>
      </c>
      <c r="AD803" s="38" t="s">
        <v>427</v>
      </c>
      <c r="AE803" s="39">
        <v>80</v>
      </c>
      <c r="AF803" s="40">
        <v>110</v>
      </c>
      <c r="AG803" s="41">
        <v>0</v>
      </c>
      <c r="AH803">
        <v>110</v>
      </c>
      <c r="AL803" t="s">
        <v>22</v>
      </c>
      <c r="AM803">
        <v>60</v>
      </c>
    </row>
    <row r="804" spans="28:39">
      <c r="AB804" t="s">
        <v>650</v>
      </c>
      <c r="AC804" s="1">
        <v>2</v>
      </c>
      <c r="AD804" s="38" t="s">
        <v>427</v>
      </c>
      <c r="AE804" s="39">
        <v>80</v>
      </c>
      <c r="AF804" s="40">
        <v>110</v>
      </c>
      <c r="AG804" s="42">
        <v>10</v>
      </c>
      <c r="AH804">
        <v>110</v>
      </c>
      <c r="AL804" t="s">
        <v>22</v>
      </c>
      <c r="AM804">
        <v>60</v>
      </c>
    </row>
    <row r="805" spans="28:39">
      <c r="AB805" t="s">
        <v>650</v>
      </c>
      <c r="AC805" s="1">
        <v>2</v>
      </c>
      <c r="AD805" s="38" t="s">
        <v>427</v>
      </c>
      <c r="AE805" s="39">
        <v>80</v>
      </c>
      <c r="AF805" s="40">
        <v>110</v>
      </c>
      <c r="AG805" s="43">
        <v>20</v>
      </c>
      <c r="AH805">
        <v>99</v>
      </c>
      <c r="AL805" t="s">
        <v>22</v>
      </c>
      <c r="AM805">
        <v>60</v>
      </c>
    </row>
    <row r="806" spans="28:39">
      <c r="AB806" t="s">
        <v>650</v>
      </c>
      <c r="AC806" s="1">
        <v>2</v>
      </c>
      <c r="AD806" s="38" t="s">
        <v>427</v>
      </c>
      <c r="AE806" s="39">
        <v>80</v>
      </c>
      <c r="AF806" s="40">
        <v>110</v>
      </c>
      <c r="AG806" s="44">
        <v>30</v>
      </c>
      <c r="AH806">
        <v>87</v>
      </c>
      <c r="AL806" t="s">
        <v>22</v>
      </c>
      <c r="AM806">
        <v>60</v>
      </c>
    </row>
    <row r="807" spans="28:39">
      <c r="AB807" t="s">
        <v>650</v>
      </c>
      <c r="AC807" s="1">
        <v>2</v>
      </c>
      <c r="AD807" s="38" t="s">
        <v>427</v>
      </c>
      <c r="AE807" s="39">
        <v>80</v>
      </c>
      <c r="AF807" s="40">
        <v>110</v>
      </c>
      <c r="AG807" s="45">
        <v>40</v>
      </c>
      <c r="AH807">
        <v>76</v>
      </c>
      <c r="AL807" t="s">
        <v>22</v>
      </c>
      <c r="AM807">
        <v>60</v>
      </c>
    </row>
    <row r="808" spans="28:39">
      <c r="AB808" t="s">
        <v>650</v>
      </c>
      <c r="AC808" s="1">
        <v>2</v>
      </c>
      <c r="AD808" s="38" t="s">
        <v>427</v>
      </c>
      <c r="AE808" s="39">
        <v>80</v>
      </c>
      <c r="AF808" s="40">
        <v>110</v>
      </c>
      <c r="AG808" s="46">
        <v>50</v>
      </c>
      <c r="AH808">
        <v>68</v>
      </c>
      <c r="AL808" t="s">
        <v>22</v>
      </c>
      <c r="AM808">
        <v>60</v>
      </c>
    </row>
    <row r="809" spans="28:39">
      <c r="AB809" t="s">
        <v>650</v>
      </c>
      <c r="AC809" s="1">
        <v>2</v>
      </c>
      <c r="AD809" s="38" t="s">
        <v>427</v>
      </c>
      <c r="AE809" s="39">
        <v>80</v>
      </c>
      <c r="AF809" s="40">
        <v>110</v>
      </c>
      <c r="AG809" s="47">
        <v>60</v>
      </c>
      <c r="AH809">
        <v>64</v>
      </c>
      <c r="AL809" t="s">
        <v>22</v>
      </c>
      <c r="AM809">
        <v>60</v>
      </c>
    </row>
    <row r="810" spans="28:39">
      <c r="AB810" t="s">
        <v>650</v>
      </c>
      <c r="AC810" s="1">
        <v>2</v>
      </c>
      <c r="AD810" s="38" t="s">
        <v>427</v>
      </c>
      <c r="AE810" s="39">
        <v>80</v>
      </c>
      <c r="AF810" s="40">
        <v>110</v>
      </c>
      <c r="AG810" s="48">
        <v>70</v>
      </c>
      <c r="AH810">
        <v>58</v>
      </c>
      <c r="AL810" t="s">
        <v>22</v>
      </c>
      <c r="AM810">
        <v>60</v>
      </c>
    </row>
    <row r="811" spans="28:39">
      <c r="AB811" t="s">
        <v>650</v>
      </c>
      <c r="AC811" s="1">
        <v>2</v>
      </c>
      <c r="AD811" s="38" t="s">
        <v>427</v>
      </c>
      <c r="AE811" s="39">
        <v>80</v>
      </c>
      <c r="AF811" s="49">
        <v>115</v>
      </c>
      <c r="AG811" s="41">
        <v>0</v>
      </c>
      <c r="AH811">
        <v>107</v>
      </c>
      <c r="AL811" t="s">
        <v>22</v>
      </c>
      <c r="AM811">
        <v>60</v>
      </c>
    </row>
    <row r="812" spans="28:39">
      <c r="AB812" t="s">
        <v>650</v>
      </c>
      <c r="AC812" s="1">
        <v>2</v>
      </c>
      <c r="AD812" s="38" t="s">
        <v>427</v>
      </c>
      <c r="AE812" s="39">
        <v>80</v>
      </c>
      <c r="AF812" s="49">
        <v>115</v>
      </c>
      <c r="AG812" s="42">
        <v>10</v>
      </c>
      <c r="AH812">
        <v>107</v>
      </c>
      <c r="AL812" t="s">
        <v>22</v>
      </c>
      <c r="AM812">
        <v>60</v>
      </c>
    </row>
    <row r="813" spans="28:39">
      <c r="AB813" t="s">
        <v>650</v>
      </c>
      <c r="AC813" s="1">
        <v>2</v>
      </c>
      <c r="AD813" s="38" t="s">
        <v>427</v>
      </c>
      <c r="AE813" s="39">
        <v>80</v>
      </c>
      <c r="AF813" s="49">
        <v>115</v>
      </c>
      <c r="AG813" s="43">
        <v>20</v>
      </c>
      <c r="AH813">
        <v>99</v>
      </c>
      <c r="AL813" t="s">
        <v>22</v>
      </c>
      <c r="AM813">
        <v>60</v>
      </c>
    </row>
    <row r="814" spans="28:39">
      <c r="AB814" t="s">
        <v>650</v>
      </c>
      <c r="AC814" s="1">
        <v>2</v>
      </c>
      <c r="AD814" s="38" t="s">
        <v>427</v>
      </c>
      <c r="AE814" s="39">
        <v>80</v>
      </c>
      <c r="AF814" s="49">
        <v>115</v>
      </c>
      <c r="AG814" s="44">
        <v>30</v>
      </c>
      <c r="AH814">
        <v>87</v>
      </c>
      <c r="AL814" t="s">
        <v>22</v>
      </c>
      <c r="AM814">
        <v>60</v>
      </c>
    </row>
    <row r="815" spans="28:39">
      <c r="AB815" t="s">
        <v>650</v>
      </c>
      <c r="AC815" s="1">
        <v>2</v>
      </c>
      <c r="AD815" s="38" t="s">
        <v>427</v>
      </c>
      <c r="AE815" s="39">
        <v>80</v>
      </c>
      <c r="AF815" s="49">
        <v>115</v>
      </c>
      <c r="AG815" s="45">
        <v>40</v>
      </c>
      <c r="AH815">
        <v>76</v>
      </c>
      <c r="AL815" t="s">
        <v>22</v>
      </c>
      <c r="AM815">
        <v>60</v>
      </c>
    </row>
    <row r="816" spans="28:39">
      <c r="AB816" t="s">
        <v>650</v>
      </c>
      <c r="AC816" s="1">
        <v>2</v>
      </c>
      <c r="AD816" s="38" t="s">
        <v>427</v>
      </c>
      <c r="AE816" s="39">
        <v>80</v>
      </c>
      <c r="AF816" s="49">
        <v>115</v>
      </c>
      <c r="AG816" s="46">
        <v>50</v>
      </c>
      <c r="AH816">
        <v>68</v>
      </c>
      <c r="AL816" t="s">
        <v>22</v>
      </c>
      <c r="AM816">
        <v>60</v>
      </c>
    </row>
    <row r="817" spans="28:39">
      <c r="AB817" t="s">
        <v>650</v>
      </c>
      <c r="AC817" s="1">
        <v>2</v>
      </c>
      <c r="AD817" s="38" t="s">
        <v>427</v>
      </c>
      <c r="AE817" s="39">
        <v>80</v>
      </c>
      <c r="AF817" s="49">
        <v>115</v>
      </c>
      <c r="AG817" s="47">
        <v>60</v>
      </c>
      <c r="AH817">
        <v>64</v>
      </c>
      <c r="AL817" t="s">
        <v>22</v>
      </c>
      <c r="AM817">
        <v>60</v>
      </c>
    </row>
    <row r="818" spans="28:39">
      <c r="AB818" t="s">
        <v>650</v>
      </c>
      <c r="AC818" s="1">
        <v>2</v>
      </c>
      <c r="AD818" s="38" t="s">
        <v>427</v>
      </c>
      <c r="AE818" s="39">
        <v>80</v>
      </c>
      <c r="AF818" s="49">
        <v>115</v>
      </c>
      <c r="AG818" s="48">
        <v>70</v>
      </c>
      <c r="AH818">
        <v>58</v>
      </c>
      <c r="AL818" t="s">
        <v>22</v>
      </c>
      <c r="AM818">
        <v>60</v>
      </c>
    </row>
    <row r="819" spans="28:39">
      <c r="AB819" t="s">
        <v>650</v>
      </c>
      <c r="AC819" s="1">
        <v>2</v>
      </c>
      <c r="AD819" s="38" t="s">
        <v>427</v>
      </c>
      <c r="AE819" s="39">
        <v>80</v>
      </c>
      <c r="AF819" s="50">
        <v>120</v>
      </c>
      <c r="AG819" s="41">
        <v>0</v>
      </c>
      <c r="AH819">
        <v>103</v>
      </c>
      <c r="AL819" t="s">
        <v>22</v>
      </c>
      <c r="AM819">
        <v>60</v>
      </c>
    </row>
    <row r="820" spans="28:39">
      <c r="AB820" t="s">
        <v>650</v>
      </c>
      <c r="AC820" s="1">
        <v>2</v>
      </c>
      <c r="AD820" s="38" t="s">
        <v>427</v>
      </c>
      <c r="AE820" s="39">
        <v>80</v>
      </c>
      <c r="AF820" s="50">
        <v>120</v>
      </c>
      <c r="AG820" s="42">
        <v>10</v>
      </c>
      <c r="AH820">
        <v>103</v>
      </c>
      <c r="AL820" t="s">
        <v>22</v>
      </c>
      <c r="AM820">
        <v>60</v>
      </c>
    </row>
    <row r="821" spans="28:39">
      <c r="AB821" t="s">
        <v>650</v>
      </c>
      <c r="AC821" s="1">
        <v>2</v>
      </c>
      <c r="AD821" s="38" t="s">
        <v>427</v>
      </c>
      <c r="AE821" s="39">
        <v>80</v>
      </c>
      <c r="AF821" s="50">
        <v>120</v>
      </c>
      <c r="AG821" s="43">
        <v>20</v>
      </c>
      <c r="AH821">
        <v>98</v>
      </c>
      <c r="AL821" t="s">
        <v>22</v>
      </c>
      <c r="AM821">
        <v>60</v>
      </c>
    </row>
    <row r="822" spans="28:39">
      <c r="AB822" t="s">
        <v>650</v>
      </c>
      <c r="AC822" s="1">
        <v>2</v>
      </c>
      <c r="AD822" s="38" t="s">
        <v>427</v>
      </c>
      <c r="AE822" s="39">
        <v>80</v>
      </c>
      <c r="AF822" s="50">
        <v>120</v>
      </c>
      <c r="AG822" s="44">
        <v>30</v>
      </c>
      <c r="AH822">
        <v>87</v>
      </c>
      <c r="AL822" t="s">
        <v>22</v>
      </c>
      <c r="AM822">
        <v>60</v>
      </c>
    </row>
    <row r="823" spans="28:39">
      <c r="AB823" t="s">
        <v>650</v>
      </c>
      <c r="AC823" s="1">
        <v>2</v>
      </c>
      <c r="AD823" s="38" t="s">
        <v>427</v>
      </c>
      <c r="AE823" s="39">
        <v>80</v>
      </c>
      <c r="AF823" s="50">
        <v>120</v>
      </c>
      <c r="AG823" s="45">
        <v>40</v>
      </c>
      <c r="AH823">
        <v>76</v>
      </c>
      <c r="AL823" t="s">
        <v>22</v>
      </c>
      <c r="AM823">
        <v>60</v>
      </c>
    </row>
    <row r="824" spans="28:39">
      <c r="AB824" t="s">
        <v>650</v>
      </c>
      <c r="AC824" s="1">
        <v>2</v>
      </c>
      <c r="AD824" s="38" t="s">
        <v>427</v>
      </c>
      <c r="AE824" s="39">
        <v>80</v>
      </c>
      <c r="AF824" s="50">
        <v>120</v>
      </c>
      <c r="AG824" s="46">
        <v>50</v>
      </c>
      <c r="AH824">
        <v>68</v>
      </c>
      <c r="AL824" t="s">
        <v>22</v>
      </c>
      <c r="AM824">
        <v>60</v>
      </c>
    </row>
    <row r="825" spans="28:39">
      <c r="AB825" t="s">
        <v>650</v>
      </c>
      <c r="AC825" s="1">
        <v>2</v>
      </c>
      <c r="AD825" s="38" t="s">
        <v>427</v>
      </c>
      <c r="AE825" s="39">
        <v>80</v>
      </c>
      <c r="AF825" s="50">
        <v>120</v>
      </c>
      <c r="AG825" s="47">
        <v>60</v>
      </c>
      <c r="AH825">
        <v>64</v>
      </c>
      <c r="AL825" t="s">
        <v>22</v>
      </c>
      <c r="AM825">
        <v>60</v>
      </c>
    </row>
    <row r="826" spans="28:39">
      <c r="AB826" t="s">
        <v>650</v>
      </c>
      <c r="AC826" s="1">
        <v>2</v>
      </c>
      <c r="AD826" s="38" t="s">
        <v>427</v>
      </c>
      <c r="AE826" s="39">
        <v>80</v>
      </c>
      <c r="AF826" s="50">
        <v>120</v>
      </c>
      <c r="AG826" s="48">
        <v>70</v>
      </c>
      <c r="AH826">
        <v>58</v>
      </c>
      <c r="AL826" t="s">
        <v>22</v>
      </c>
      <c r="AM826">
        <v>60</v>
      </c>
    </row>
    <row r="827" spans="28:39">
      <c r="AB827" t="s">
        <v>650</v>
      </c>
      <c r="AC827" s="1">
        <v>2</v>
      </c>
      <c r="AD827" s="38" t="s">
        <v>427</v>
      </c>
      <c r="AE827" s="39">
        <v>80</v>
      </c>
      <c r="AF827" s="51">
        <v>130</v>
      </c>
      <c r="AG827" s="41">
        <v>0</v>
      </c>
      <c r="AH827">
        <v>98</v>
      </c>
      <c r="AL827" t="s">
        <v>22</v>
      </c>
      <c r="AM827">
        <v>60</v>
      </c>
    </row>
    <row r="828" spans="28:39">
      <c r="AB828" t="s">
        <v>650</v>
      </c>
      <c r="AC828" s="1">
        <v>2</v>
      </c>
      <c r="AD828" s="38" t="s">
        <v>427</v>
      </c>
      <c r="AE828" s="39">
        <v>80</v>
      </c>
      <c r="AF828" s="51">
        <v>130</v>
      </c>
      <c r="AG828" s="42">
        <v>10</v>
      </c>
      <c r="AH828">
        <v>98</v>
      </c>
      <c r="AL828" t="s">
        <v>22</v>
      </c>
      <c r="AM828">
        <v>60</v>
      </c>
    </row>
    <row r="829" spans="28:39">
      <c r="AB829" t="s">
        <v>650</v>
      </c>
      <c r="AC829" s="1">
        <v>2</v>
      </c>
      <c r="AD829" s="38" t="s">
        <v>427</v>
      </c>
      <c r="AE829" s="39">
        <v>80</v>
      </c>
      <c r="AF829" s="51">
        <v>130</v>
      </c>
      <c r="AG829" s="43">
        <v>20</v>
      </c>
      <c r="AH829">
        <v>96</v>
      </c>
      <c r="AL829" t="s">
        <v>22</v>
      </c>
      <c r="AM829">
        <v>60</v>
      </c>
    </row>
    <row r="830" spans="28:39">
      <c r="AB830" t="s">
        <v>650</v>
      </c>
      <c r="AC830" s="1">
        <v>2</v>
      </c>
      <c r="AD830" s="38" t="s">
        <v>427</v>
      </c>
      <c r="AE830" s="39">
        <v>80</v>
      </c>
      <c r="AF830" s="51">
        <v>130</v>
      </c>
      <c r="AG830" s="44">
        <v>30</v>
      </c>
      <c r="AH830">
        <v>87</v>
      </c>
      <c r="AL830" t="s">
        <v>22</v>
      </c>
      <c r="AM830">
        <v>60</v>
      </c>
    </row>
    <row r="831" spans="28:39">
      <c r="AB831" t="s">
        <v>650</v>
      </c>
      <c r="AC831" s="1">
        <v>2</v>
      </c>
      <c r="AD831" s="38" t="s">
        <v>427</v>
      </c>
      <c r="AE831" s="39">
        <v>80</v>
      </c>
      <c r="AF831" s="51">
        <v>130</v>
      </c>
      <c r="AG831" s="45">
        <v>40</v>
      </c>
      <c r="AH831">
        <v>76</v>
      </c>
      <c r="AL831" t="s">
        <v>22</v>
      </c>
      <c r="AM831">
        <v>60</v>
      </c>
    </row>
    <row r="832" spans="28:39">
      <c r="AB832" t="s">
        <v>650</v>
      </c>
      <c r="AC832" s="1">
        <v>2</v>
      </c>
      <c r="AD832" s="38" t="s">
        <v>427</v>
      </c>
      <c r="AE832" s="39">
        <v>80</v>
      </c>
      <c r="AF832" s="51">
        <v>130</v>
      </c>
      <c r="AG832" s="46">
        <v>50</v>
      </c>
      <c r="AH832">
        <v>68</v>
      </c>
      <c r="AL832" t="s">
        <v>22</v>
      </c>
      <c r="AM832">
        <v>60</v>
      </c>
    </row>
    <row r="833" spans="28:39">
      <c r="AB833" t="s">
        <v>650</v>
      </c>
      <c r="AC833" s="1">
        <v>2</v>
      </c>
      <c r="AD833" s="38" t="s">
        <v>427</v>
      </c>
      <c r="AE833" s="39">
        <v>80</v>
      </c>
      <c r="AF833" s="51">
        <v>130</v>
      </c>
      <c r="AG833" s="47">
        <v>60</v>
      </c>
      <c r="AH833">
        <v>64</v>
      </c>
      <c r="AL833" t="s">
        <v>22</v>
      </c>
      <c r="AM833">
        <v>60</v>
      </c>
    </row>
    <row r="834" spans="28:39">
      <c r="AB834" t="s">
        <v>650</v>
      </c>
      <c r="AC834" s="1">
        <v>2</v>
      </c>
      <c r="AD834" s="38" t="s">
        <v>427</v>
      </c>
      <c r="AE834" s="39">
        <v>80</v>
      </c>
      <c r="AF834" s="51">
        <v>130</v>
      </c>
      <c r="AG834" s="48">
        <v>70</v>
      </c>
      <c r="AH834">
        <v>58</v>
      </c>
      <c r="AL834" t="s">
        <v>22</v>
      </c>
      <c r="AM834">
        <v>60</v>
      </c>
    </row>
    <row r="835" spans="28:39">
      <c r="AB835" t="s">
        <v>650</v>
      </c>
      <c r="AC835" s="1">
        <v>2</v>
      </c>
      <c r="AD835" s="38" t="s">
        <v>427</v>
      </c>
      <c r="AE835" s="39">
        <v>80</v>
      </c>
      <c r="AF835" s="52">
        <v>140</v>
      </c>
      <c r="AG835" s="41">
        <v>0</v>
      </c>
      <c r="AH835">
        <v>93</v>
      </c>
      <c r="AL835" t="s">
        <v>22</v>
      </c>
      <c r="AM835">
        <v>60</v>
      </c>
    </row>
    <row r="836" spans="28:39">
      <c r="AB836" t="s">
        <v>650</v>
      </c>
      <c r="AC836" s="1">
        <v>2</v>
      </c>
      <c r="AD836" s="38" t="s">
        <v>427</v>
      </c>
      <c r="AE836" s="39">
        <v>80</v>
      </c>
      <c r="AF836" s="52">
        <v>140</v>
      </c>
      <c r="AG836" s="42">
        <v>10</v>
      </c>
      <c r="AH836">
        <v>93</v>
      </c>
      <c r="AL836" t="s">
        <v>22</v>
      </c>
      <c r="AM836">
        <v>60</v>
      </c>
    </row>
    <row r="837" spans="28:39">
      <c r="AB837" t="s">
        <v>650</v>
      </c>
      <c r="AC837" s="1">
        <v>2</v>
      </c>
      <c r="AD837" s="38" t="s">
        <v>427</v>
      </c>
      <c r="AE837" s="39">
        <v>80</v>
      </c>
      <c r="AF837" s="52">
        <v>140</v>
      </c>
      <c r="AG837" s="43">
        <v>20</v>
      </c>
      <c r="AH837">
        <v>93</v>
      </c>
      <c r="AL837" t="s">
        <v>22</v>
      </c>
      <c r="AM837">
        <v>60</v>
      </c>
    </row>
    <row r="838" spans="28:39">
      <c r="AB838" t="s">
        <v>650</v>
      </c>
      <c r="AC838" s="1">
        <v>2</v>
      </c>
      <c r="AD838" s="38" t="s">
        <v>427</v>
      </c>
      <c r="AE838" s="39">
        <v>80</v>
      </c>
      <c r="AF838" s="52">
        <v>140</v>
      </c>
      <c r="AG838" s="44">
        <v>30</v>
      </c>
      <c r="AH838">
        <v>87</v>
      </c>
      <c r="AL838" t="s">
        <v>22</v>
      </c>
      <c r="AM838">
        <v>60</v>
      </c>
    </row>
    <row r="839" spans="28:39">
      <c r="AB839" t="s">
        <v>650</v>
      </c>
      <c r="AC839" s="1">
        <v>2</v>
      </c>
      <c r="AD839" s="38" t="s">
        <v>427</v>
      </c>
      <c r="AE839" s="39">
        <v>80</v>
      </c>
      <c r="AF839" s="52">
        <v>140</v>
      </c>
      <c r="AG839" s="45">
        <v>40</v>
      </c>
      <c r="AH839">
        <v>76</v>
      </c>
      <c r="AL839" t="s">
        <v>22</v>
      </c>
      <c r="AM839">
        <v>60</v>
      </c>
    </row>
    <row r="840" spans="28:39">
      <c r="AB840" t="s">
        <v>650</v>
      </c>
      <c r="AC840" s="1">
        <v>2</v>
      </c>
      <c r="AD840" s="38" t="s">
        <v>427</v>
      </c>
      <c r="AE840" s="39">
        <v>80</v>
      </c>
      <c r="AF840" s="52">
        <v>140</v>
      </c>
      <c r="AG840" s="46">
        <v>50</v>
      </c>
      <c r="AH840">
        <v>68</v>
      </c>
      <c r="AL840" t="s">
        <v>22</v>
      </c>
      <c r="AM840">
        <v>60</v>
      </c>
    </row>
    <row r="841" spans="28:39">
      <c r="AB841" t="s">
        <v>650</v>
      </c>
      <c r="AC841" s="1">
        <v>2</v>
      </c>
      <c r="AD841" s="38" t="s">
        <v>427</v>
      </c>
      <c r="AE841" s="39">
        <v>80</v>
      </c>
      <c r="AF841" s="52">
        <v>140</v>
      </c>
      <c r="AG841" s="47">
        <v>60</v>
      </c>
      <c r="AH841">
        <v>64</v>
      </c>
      <c r="AL841" t="s">
        <v>22</v>
      </c>
      <c r="AM841">
        <v>60</v>
      </c>
    </row>
    <row r="842" spans="28:39">
      <c r="AB842" t="s">
        <v>650</v>
      </c>
      <c r="AC842" s="1">
        <v>2</v>
      </c>
      <c r="AD842" s="38" t="s">
        <v>427</v>
      </c>
      <c r="AE842" s="39">
        <v>80</v>
      </c>
      <c r="AF842" s="52">
        <v>140</v>
      </c>
      <c r="AG842" s="48">
        <v>70</v>
      </c>
      <c r="AH842">
        <v>58</v>
      </c>
      <c r="AL842" t="s">
        <v>22</v>
      </c>
      <c r="AM842">
        <v>60</v>
      </c>
    </row>
    <row r="843" spans="28:39">
      <c r="AB843" t="s">
        <v>650</v>
      </c>
      <c r="AC843" s="1">
        <v>2</v>
      </c>
      <c r="AD843" s="38" t="s">
        <v>427</v>
      </c>
      <c r="AE843" s="39">
        <v>80</v>
      </c>
      <c r="AF843" s="53">
        <v>150</v>
      </c>
      <c r="AG843" s="41">
        <v>0</v>
      </c>
      <c r="AH843">
        <v>88</v>
      </c>
      <c r="AL843" t="s">
        <v>22</v>
      </c>
      <c r="AM843">
        <v>60</v>
      </c>
    </row>
    <row r="844" spans="28:39">
      <c r="AB844" t="s">
        <v>650</v>
      </c>
      <c r="AC844" s="1">
        <v>2</v>
      </c>
      <c r="AD844" s="38" t="s">
        <v>427</v>
      </c>
      <c r="AE844" s="39">
        <v>80</v>
      </c>
      <c r="AF844" s="53">
        <v>150</v>
      </c>
      <c r="AG844" s="42">
        <v>10</v>
      </c>
      <c r="AH844">
        <v>88</v>
      </c>
      <c r="AL844" t="s">
        <v>22</v>
      </c>
      <c r="AM844">
        <v>60</v>
      </c>
    </row>
    <row r="845" spans="28:39">
      <c r="AB845" t="s">
        <v>650</v>
      </c>
      <c r="AC845" s="1">
        <v>2</v>
      </c>
      <c r="AD845" s="38" t="s">
        <v>427</v>
      </c>
      <c r="AE845" s="39">
        <v>80</v>
      </c>
      <c r="AF845" s="53">
        <v>150</v>
      </c>
      <c r="AG845" s="43">
        <v>20</v>
      </c>
      <c r="AH845">
        <v>88</v>
      </c>
      <c r="AL845" t="s">
        <v>22</v>
      </c>
      <c r="AM845">
        <v>60</v>
      </c>
    </row>
    <row r="846" spans="28:39">
      <c r="AB846" t="s">
        <v>650</v>
      </c>
      <c r="AC846" s="1">
        <v>2</v>
      </c>
      <c r="AD846" s="38" t="s">
        <v>427</v>
      </c>
      <c r="AE846" s="39">
        <v>80</v>
      </c>
      <c r="AF846" s="53">
        <v>150</v>
      </c>
      <c r="AG846" s="44">
        <v>30</v>
      </c>
      <c r="AH846">
        <v>86</v>
      </c>
      <c r="AL846" t="s">
        <v>22</v>
      </c>
      <c r="AM846">
        <v>60</v>
      </c>
    </row>
    <row r="847" spans="28:39">
      <c r="AB847" t="s">
        <v>650</v>
      </c>
      <c r="AC847" s="1">
        <v>2</v>
      </c>
      <c r="AD847" s="38" t="s">
        <v>427</v>
      </c>
      <c r="AE847" s="39">
        <v>80</v>
      </c>
      <c r="AF847" s="53">
        <v>150</v>
      </c>
      <c r="AG847" s="45">
        <v>40</v>
      </c>
      <c r="AH847">
        <v>76</v>
      </c>
      <c r="AL847" t="s">
        <v>22</v>
      </c>
      <c r="AM847">
        <v>60</v>
      </c>
    </row>
    <row r="848" spans="28:39">
      <c r="AB848" t="s">
        <v>650</v>
      </c>
      <c r="AC848" s="1">
        <v>2</v>
      </c>
      <c r="AD848" s="38" t="s">
        <v>427</v>
      </c>
      <c r="AE848" s="39">
        <v>80</v>
      </c>
      <c r="AF848" s="53">
        <v>150</v>
      </c>
      <c r="AG848" s="46">
        <v>50</v>
      </c>
      <c r="AH848">
        <v>68</v>
      </c>
      <c r="AL848" t="s">
        <v>22</v>
      </c>
      <c r="AM848">
        <v>60</v>
      </c>
    </row>
    <row r="849" spans="28:39">
      <c r="AB849" t="s">
        <v>650</v>
      </c>
      <c r="AC849" s="1">
        <v>2</v>
      </c>
      <c r="AD849" s="38" t="s">
        <v>427</v>
      </c>
      <c r="AE849" s="39">
        <v>80</v>
      </c>
      <c r="AF849" s="53">
        <v>150</v>
      </c>
      <c r="AG849" s="47">
        <v>60</v>
      </c>
      <c r="AH849">
        <v>64</v>
      </c>
      <c r="AL849" t="s">
        <v>22</v>
      </c>
      <c r="AM849">
        <v>60</v>
      </c>
    </row>
    <row r="850" spans="28:39">
      <c r="AB850" t="s">
        <v>650</v>
      </c>
      <c r="AC850" s="1">
        <v>2</v>
      </c>
      <c r="AD850" s="38" t="s">
        <v>427</v>
      </c>
      <c r="AE850" s="39">
        <v>80</v>
      </c>
      <c r="AF850" s="53">
        <v>150</v>
      </c>
      <c r="AG850" s="48">
        <v>70</v>
      </c>
      <c r="AH850">
        <v>58</v>
      </c>
      <c r="AL850" t="s">
        <v>22</v>
      </c>
      <c r="AM850">
        <v>60</v>
      </c>
    </row>
    <row r="851" spans="28:39">
      <c r="AB851" t="s">
        <v>650</v>
      </c>
      <c r="AC851" s="1">
        <v>2</v>
      </c>
      <c r="AD851" s="38" t="s">
        <v>427</v>
      </c>
      <c r="AE851" s="39">
        <v>80</v>
      </c>
      <c r="AF851" s="54">
        <v>160</v>
      </c>
      <c r="AG851" s="41">
        <v>0</v>
      </c>
      <c r="AH851">
        <v>58</v>
      </c>
      <c r="AL851" t="s">
        <v>22</v>
      </c>
      <c r="AM851">
        <v>60</v>
      </c>
    </row>
    <row r="852" spans="28:39">
      <c r="AB852" t="s">
        <v>650</v>
      </c>
      <c r="AC852" s="1">
        <v>2</v>
      </c>
      <c r="AD852" s="38" t="s">
        <v>427</v>
      </c>
      <c r="AE852" s="39">
        <v>80</v>
      </c>
      <c r="AF852" s="54">
        <v>160</v>
      </c>
      <c r="AG852" s="42">
        <v>10</v>
      </c>
      <c r="AH852">
        <v>58</v>
      </c>
      <c r="AL852" t="s">
        <v>22</v>
      </c>
      <c r="AM852">
        <v>60</v>
      </c>
    </row>
    <row r="853" spans="28:39">
      <c r="AB853" t="s">
        <v>650</v>
      </c>
      <c r="AC853" s="1">
        <v>2</v>
      </c>
      <c r="AD853" s="38" t="s">
        <v>427</v>
      </c>
      <c r="AE853" s="39">
        <v>80</v>
      </c>
      <c r="AF853" s="54">
        <v>160</v>
      </c>
      <c r="AG853" s="43">
        <v>20</v>
      </c>
      <c r="AH853">
        <v>58</v>
      </c>
      <c r="AL853" t="s">
        <v>22</v>
      </c>
      <c r="AM853">
        <v>60</v>
      </c>
    </row>
    <row r="854" spans="28:39">
      <c r="AB854" t="s">
        <v>650</v>
      </c>
      <c r="AC854" s="1">
        <v>2</v>
      </c>
      <c r="AD854" s="38" t="s">
        <v>427</v>
      </c>
      <c r="AE854" s="39">
        <v>80</v>
      </c>
      <c r="AF854" s="54">
        <v>160</v>
      </c>
      <c r="AG854" s="44">
        <v>30</v>
      </c>
      <c r="AH854">
        <v>58</v>
      </c>
      <c r="AL854" t="s">
        <v>22</v>
      </c>
      <c r="AM854">
        <v>60</v>
      </c>
    </row>
    <row r="855" spans="28:39">
      <c r="AB855" t="s">
        <v>650</v>
      </c>
      <c r="AC855" s="1">
        <v>2</v>
      </c>
      <c r="AD855" s="38" t="s">
        <v>427</v>
      </c>
      <c r="AE855" s="39">
        <v>80</v>
      </c>
      <c r="AF855" s="54">
        <v>160</v>
      </c>
      <c r="AG855" s="45">
        <v>40</v>
      </c>
      <c r="AH855">
        <v>58</v>
      </c>
      <c r="AL855" t="s">
        <v>22</v>
      </c>
      <c r="AM855">
        <v>60</v>
      </c>
    </row>
    <row r="856" spans="28:39">
      <c r="AB856" t="s">
        <v>650</v>
      </c>
      <c r="AC856" s="1">
        <v>2</v>
      </c>
      <c r="AD856" s="38" t="s">
        <v>427</v>
      </c>
      <c r="AE856" s="39">
        <v>80</v>
      </c>
      <c r="AF856" s="54">
        <v>160</v>
      </c>
      <c r="AG856" s="46">
        <v>50</v>
      </c>
      <c r="AH856">
        <v>58</v>
      </c>
      <c r="AL856" t="s">
        <v>22</v>
      </c>
      <c r="AM856">
        <v>60</v>
      </c>
    </row>
    <row r="857" spans="28:39">
      <c r="AB857" t="s">
        <v>650</v>
      </c>
      <c r="AC857" s="1">
        <v>2</v>
      </c>
      <c r="AD857" s="38" t="s">
        <v>427</v>
      </c>
      <c r="AE857" s="39">
        <v>80</v>
      </c>
      <c r="AF857" s="54">
        <v>160</v>
      </c>
      <c r="AG857" s="47">
        <v>60</v>
      </c>
      <c r="AH857">
        <v>58</v>
      </c>
      <c r="AL857" t="s">
        <v>22</v>
      </c>
      <c r="AM857">
        <v>60</v>
      </c>
    </row>
    <row r="858" spans="28:39">
      <c r="AB858" t="s">
        <v>650</v>
      </c>
      <c r="AC858" s="1">
        <v>2</v>
      </c>
      <c r="AD858" s="38" t="s">
        <v>427</v>
      </c>
      <c r="AE858" s="39">
        <v>80</v>
      </c>
      <c r="AF858" s="54">
        <v>160</v>
      </c>
      <c r="AG858" s="48">
        <v>70</v>
      </c>
      <c r="AH858">
        <v>58</v>
      </c>
      <c r="AL858" t="s">
        <v>22</v>
      </c>
      <c r="AM858">
        <v>60</v>
      </c>
    </row>
    <row r="859" spans="28:39">
      <c r="AB859" t="s">
        <v>650</v>
      </c>
      <c r="AC859" s="1">
        <v>2</v>
      </c>
      <c r="AD859" s="38" t="s">
        <v>427</v>
      </c>
      <c r="AE859" s="39">
        <v>80</v>
      </c>
      <c r="AF859" s="55">
        <v>170</v>
      </c>
      <c r="AG859" s="41">
        <v>0</v>
      </c>
      <c r="AH859">
        <v>52</v>
      </c>
      <c r="AL859" t="s">
        <v>22</v>
      </c>
      <c r="AM859">
        <v>60</v>
      </c>
    </row>
    <row r="860" spans="28:39">
      <c r="AB860" t="s">
        <v>650</v>
      </c>
      <c r="AC860" s="1">
        <v>2</v>
      </c>
      <c r="AD860" s="38" t="s">
        <v>427</v>
      </c>
      <c r="AE860" s="39">
        <v>80</v>
      </c>
      <c r="AF860" s="55">
        <v>170</v>
      </c>
      <c r="AG860" s="42">
        <v>10</v>
      </c>
      <c r="AH860">
        <v>52</v>
      </c>
      <c r="AL860" t="s">
        <v>22</v>
      </c>
      <c r="AM860">
        <v>60</v>
      </c>
    </row>
    <row r="861" spans="28:39">
      <c r="AB861" t="s">
        <v>650</v>
      </c>
      <c r="AC861" s="1">
        <v>2</v>
      </c>
      <c r="AD861" s="38" t="s">
        <v>427</v>
      </c>
      <c r="AE861" s="39">
        <v>80</v>
      </c>
      <c r="AF861" s="55">
        <v>170</v>
      </c>
      <c r="AG861" s="43">
        <v>20</v>
      </c>
      <c r="AH861">
        <v>52</v>
      </c>
      <c r="AL861" t="s">
        <v>22</v>
      </c>
      <c r="AM861">
        <v>60</v>
      </c>
    </row>
    <row r="862" spans="28:39">
      <c r="AB862" t="s">
        <v>650</v>
      </c>
      <c r="AC862" s="1">
        <v>2</v>
      </c>
      <c r="AD862" s="38" t="s">
        <v>427</v>
      </c>
      <c r="AE862" s="39">
        <v>80</v>
      </c>
      <c r="AF862" s="55">
        <v>170</v>
      </c>
      <c r="AG862" s="44">
        <v>30</v>
      </c>
      <c r="AH862">
        <v>52</v>
      </c>
      <c r="AL862" t="s">
        <v>22</v>
      </c>
      <c r="AM862">
        <v>60</v>
      </c>
    </row>
    <row r="863" spans="28:39">
      <c r="AB863" t="s">
        <v>650</v>
      </c>
      <c r="AC863" s="1">
        <v>2</v>
      </c>
      <c r="AD863" s="38" t="s">
        <v>427</v>
      </c>
      <c r="AE863" s="39">
        <v>80</v>
      </c>
      <c r="AF863" s="55">
        <v>170</v>
      </c>
      <c r="AG863" s="45">
        <v>40</v>
      </c>
      <c r="AH863">
        <v>52</v>
      </c>
      <c r="AL863" t="s">
        <v>22</v>
      </c>
      <c r="AM863">
        <v>60</v>
      </c>
    </row>
    <row r="864" spans="28:39">
      <c r="AB864" t="s">
        <v>650</v>
      </c>
      <c r="AC864" s="1">
        <v>2</v>
      </c>
      <c r="AD864" s="38" t="s">
        <v>427</v>
      </c>
      <c r="AE864" s="39">
        <v>80</v>
      </c>
      <c r="AF864" s="55">
        <v>170</v>
      </c>
      <c r="AG864" s="46">
        <v>50</v>
      </c>
      <c r="AH864">
        <v>52</v>
      </c>
      <c r="AL864" t="s">
        <v>22</v>
      </c>
      <c r="AM864">
        <v>60</v>
      </c>
    </row>
    <row r="865" spans="28:39">
      <c r="AB865" t="s">
        <v>650</v>
      </c>
      <c r="AC865" s="1">
        <v>2</v>
      </c>
      <c r="AD865" s="38" t="s">
        <v>427</v>
      </c>
      <c r="AE865" s="39">
        <v>80</v>
      </c>
      <c r="AF865" s="55">
        <v>170</v>
      </c>
      <c r="AG865" s="47">
        <v>60</v>
      </c>
      <c r="AH865">
        <v>52</v>
      </c>
      <c r="AL865" t="s">
        <v>22</v>
      </c>
      <c r="AM865">
        <v>60</v>
      </c>
    </row>
    <row r="866" spans="28:39">
      <c r="AB866" t="s">
        <v>650</v>
      </c>
      <c r="AC866" s="1">
        <v>2</v>
      </c>
      <c r="AD866" s="38" t="s">
        <v>427</v>
      </c>
      <c r="AE866" s="39">
        <v>80</v>
      </c>
      <c r="AF866" s="55">
        <v>170</v>
      </c>
      <c r="AG866" s="48">
        <v>70</v>
      </c>
      <c r="AH866">
        <v>52</v>
      </c>
      <c r="AL866" t="s">
        <v>22</v>
      </c>
      <c r="AM866">
        <v>60</v>
      </c>
    </row>
    <row r="867" spans="28:39">
      <c r="AB867" t="s">
        <v>650</v>
      </c>
      <c r="AC867" s="1">
        <v>2</v>
      </c>
      <c r="AD867" s="38" t="s">
        <v>427</v>
      </c>
      <c r="AE867" s="39">
        <v>80</v>
      </c>
      <c r="AF867" s="56">
        <v>180</v>
      </c>
      <c r="AG867" s="41">
        <v>0</v>
      </c>
      <c r="AH867">
        <v>46</v>
      </c>
      <c r="AL867" t="s">
        <v>22</v>
      </c>
      <c r="AM867">
        <v>60</v>
      </c>
    </row>
    <row r="868" spans="28:39">
      <c r="AB868" t="s">
        <v>650</v>
      </c>
      <c r="AC868" s="1">
        <v>2</v>
      </c>
      <c r="AD868" s="38" t="s">
        <v>427</v>
      </c>
      <c r="AE868" s="39">
        <v>80</v>
      </c>
      <c r="AF868" s="56">
        <v>180</v>
      </c>
      <c r="AG868" s="42">
        <v>10</v>
      </c>
      <c r="AH868">
        <v>46</v>
      </c>
      <c r="AL868" t="s">
        <v>22</v>
      </c>
      <c r="AM868">
        <v>60</v>
      </c>
    </row>
    <row r="869" spans="28:39">
      <c r="AB869" t="s">
        <v>650</v>
      </c>
      <c r="AC869" s="1">
        <v>2</v>
      </c>
      <c r="AD869" s="38" t="s">
        <v>427</v>
      </c>
      <c r="AE869" s="39">
        <v>80</v>
      </c>
      <c r="AF869" s="56">
        <v>180</v>
      </c>
      <c r="AG869" s="43">
        <v>20</v>
      </c>
      <c r="AH869">
        <v>46</v>
      </c>
      <c r="AL869" t="s">
        <v>22</v>
      </c>
      <c r="AM869">
        <v>60</v>
      </c>
    </row>
    <row r="870" spans="28:39">
      <c r="AB870" t="s">
        <v>650</v>
      </c>
      <c r="AC870" s="1">
        <v>2</v>
      </c>
      <c r="AD870" s="38" t="s">
        <v>427</v>
      </c>
      <c r="AE870" s="39">
        <v>80</v>
      </c>
      <c r="AF870" s="56">
        <v>180</v>
      </c>
      <c r="AG870" s="44">
        <v>30</v>
      </c>
      <c r="AH870">
        <v>46</v>
      </c>
      <c r="AL870" t="s">
        <v>22</v>
      </c>
      <c r="AM870">
        <v>60</v>
      </c>
    </row>
    <row r="871" spans="28:39">
      <c r="AB871" t="s">
        <v>650</v>
      </c>
      <c r="AC871" s="1">
        <v>2</v>
      </c>
      <c r="AD871" s="38" t="s">
        <v>427</v>
      </c>
      <c r="AE871" s="39">
        <v>80</v>
      </c>
      <c r="AF871" s="56">
        <v>180</v>
      </c>
      <c r="AG871" s="45">
        <v>40</v>
      </c>
      <c r="AH871">
        <v>46</v>
      </c>
      <c r="AL871" t="s">
        <v>22</v>
      </c>
      <c r="AM871">
        <v>60</v>
      </c>
    </row>
    <row r="872" spans="28:39">
      <c r="AB872" t="s">
        <v>650</v>
      </c>
      <c r="AC872" s="1">
        <v>2</v>
      </c>
      <c r="AD872" s="38" t="s">
        <v>427</v>
      </c>
      <c r="AE872" s="39">
        <v>80</v>
      </c>
      <c r="AF872" s="56">
        <v>180</v>
      </c>
      <c r="AG872" s="46">
        <v>50</v>
      </c>
      <c r="AH872">
        <v>46</v>
      </c>
      <c r="AL872" t="s">
        <v>22</v>
      </c>
      <c r="AM872">
        <v>60</v>
      </c>
    </row>
    <row r="873" spans="28:39">
      <c r="AB873" t="s">
        <v>650</v>
      </c>
      <c r="AC873" s="1">
        <v>2</v>
      </c>
      <c r="AD873" s="38" t="s">
        <v>427</v>
      </c>
      <c r="AE873" s="39">
        <v>80</v>
      </c>
      <c r="AF873" s="56">
        <v>180</v>
      </c>
      <c r="AG873" s="47">
        <v>60</v>
      </c>
      <c r="AH873">
        <v>46</v>
      </c>
      <c r="AL873" t="s">
        <v>22</v>
      </c>
      <c r="AM873">
        <v>60</v>
      </c>
    </row>
    <row r="874" spans="28:39">
      <c r="AB874" t="s">
        <v>650</v>
      </c>
      <c r="AC874" s="1">
        <v>2</v>
      </c>
      <c r="AD874" s="38" t="s">
        <v>427</v>
      </c>
      <c r="AE874" s="39">
        <v>80</v>
      </c>
      <c r="AF874" s="56">
        <v>180</v>
      </c>
      <c r="AG874" s="48">
        <v>70</v>
      </c>
      <c r="AH874">
        <v>46</v>
      </c>
      <c r="AL874" t="s">
        <v>22</v>
      </c>
      <c r="AM874">
        <v>60</v>
      </c>
    </row>
    <row r="875" spans="28:39">
      <c r="AB875" t="s">
        <v>650</v>
      </c>
      <c r="AC875" s="1">
        <v>2</v>
      </c>
      <c r="AD875" s="38" t="s">
        <v>427</v>
      </c>
      <c r="AE875" s="39">
        <v>80</v>
      </c>
      <c r="AF875" s="57">
        <v>200</v>
      </c>
      <c r="AG875" s="41">
        <v>0</v>
      </c>
      <c r="AH875">
        <v>37</v>
      </c>
      <c r="AL875" t="s">
        <v>22</v>
      </c>
      <c r="AM875">
        <v>60</v>
      </c>
    </row>
    <row r="876" spans="28:39">
      <c r="AB876" t="s">
        <v>650</v>
      </c>
      <c r="AC876" s="1">
        <v>2</v>
      </c>
      <c r="AD876" s="38" t="s">
        <v>427</v>
      </c>
      <c r="AE876" s="39">
        <v>80</v>
      </c>
      <c r="AF876" s="57">
        <v>200</v>
      </c>
      <c r="AG876" s="42">
        <v>10</v>
      </c>
      <c r="AH876">
        <v>37</v>
      </c>
      <c r="AL876" t="s">
        <v>22</v>
      </c>
      <c r="AM876">
        <v>60</v>
      </c>
    </row>
    <row r="877" spans="28:39">
      <c r="AB877" t="s">
        <v>650</v>
      </c>
      <c r="AC877" s="1">
        <v>2</v>
      </c>
      <c r="AD877" s="38" t="s">
        <v>427</v>
      </c>
      <c r="AE877" s="39">
        <v>80</v>
      </c>
      <c r="AF877" s="57">
        <v>200</v>
      </c>
      <c r="AG877" s="43">
        <v>20</v>
      </c>
      <c r="AH877">
        <v>37</v>
      </c>
      <c r="AL877" t="s">
        <v>22</v>
      </c>
      <c r="AM877">
        <v>60</v>
      </c>
    </row>
    <row r="878" spans="28:39">
      <c r="AB878" t="s">
        <v>650</v>
      </c>
      <c r="AC878" s="1">
        <v>2</v>
      </c>
      <c r="AD878" s="38" t="s">
        <v>427</v>
      </c>
      <c r="AE878" s="39">
        <v>80</v>
      </c>
      <c r="AF878" s="57">
        <v>200</v>
      </c>
      <c r="AG878" s="44">
        <v>30</v>
      </c>
      <c r="AH878">
        <v>37</v>
      </c>
      <c r="AL878" t="s">
        <v>22</v>
      </c>
      <c r="AM878">
        <v>60</v>
      </c>
    </row>
    <row r="879" spans="28:39">
      <c r="AB879" t="s">
        <v>650</v>
      </c>
      <c r="AC879" s="1">
        <v>2</v>
      </c>
      <c r="AD879" s="38" t="s">
        <v>427</v>
      </c>
      <c r="AE879" s="39">
        <v>80</v>
      </c>
      <c r="AF879" s="57">
        <v>200</v>
      </c>
      <c r="AG879" s="45">
        <v>40</v>
      </c>
      <c r="AH879">
        <v>37</v>
      </c>
      <c r="AL879" t="s">
        <v>22</v>
      </c>
      <c r="AM879">
        <v>60</v>
      </c>
    </row>
    <row r="880" spans="28:39">
      <c r="AB880" t="s">
        <v>650</v>
      </c>
      <c r="AC880" s="1">
        <v>2</v>
      </c>
      <c r="AD880" s="38" t="s">
        <v>427</v>
      </c>
      <c r="AE880" s="39">
        <v>80</v>
      </c>
      <c r="AF880" s="57">
        <v>200</v>
      </c>
      <c r="AG880" s="46">
        <v>50</v>
      </c>
      <c r="AH880">
        <v>37</v>
      </c>
      <c r="AL880" t="s">
        <v>22</v>
      </c>
      <c r="AM880">
        <v>60</v>
      </c>
    </row>
    <row r="881" spans="28:39">
      <c r="AB881" t="s">
        <v>650</v>
      </c>
      <c r="AC881" s="1">
        <v>2</v>
      </c>
      <c r="AD881" s="38" t="s">
        <v>427</v>
      </c>
      <c r="AE881" s="39">
        <v>80</v>
      </c>
      <c r="AF881" s="57">
        <v>200</v>
      </c>
      <c r="AG881" s="47">
        <v>60</v>
      </c>
      <c r="AH881">
        <v>37</v>
      </c>
      <c r="AL881" t="s">
        <v>22</v>
      </c>
      <c r="AM881">
        <v>60</v>
      </c>
    </row>
    <row r="882" spans="28:39">
      <c r="AB882" t="s">
        <v>650</v>
      </c>
      <c r="AC882" s="1">
        <v>2</v>
      </c>
      <c r="AD882" s="38" t="s">
        <v>427</v>
      </c>
      <c r="AE882" s="39">
        <v>80</v>
      </c>
      <c r="AF882" s="57">
        <v>200</v>
      </c>
      <c r="AG882" s="48">
        <v>70</v>
      </c>
      <c r="AH882">
        <v>37</v>
      </c>
      <c r="AL882" t="s">
        <v>22</v>
      </c>
      <c r="AM882">
        <v>60</v>
      </c>
    </row>
    <row r="883" spans="28:39">
      <c r="AB883" t="s">
        <v>650</v>
      </c>
      <c r="AC883" s="1">
        <v>2</v>
      </c>
      <c r="AD883" s="38" t="s">
        <v>428</v>
      </c>
      <c r="AE883" s="39">
        <v>80</v>
      </c>
      <c r="AF883" s="40">
        <v>110</v>
      </c>
      <c r="AG883" s="41">
        <v>0</v>
      </c>
      <c r="AH883">
        <v>104</v>
      </c>
      <c r="AL883" t="s">
        <v>22</v>
      </c>
      <c r="AM883">
        <v>60</v>
      </c>
    </row>
    <row r="884" spans="28:39">
      <c r="AB884" t="s">
        <v>650</v>
      </c>
      <c r="AC884" s="1">
        <v>2</v>
      </c>
      <c r="AD884" s="38" t="s">
        <v>428</v>
      </c>
      <c r="AE884" s="39">
        <v>80</v>
      </c>
      <c r="AF884" s="40">
        <v>110</v>
      </c>
      <c r="AG884" s="42">
        <v>10</v>
      </c>
      <c r="AH884">
        <v>104</v>
      </c>
      <c r="AL884" t="s">
        <v>22</v>
      </c>
      <c r="AM884">
        <v>60</v>
      </c>
    </row>
    <row r="885" spans="28:39">
      <c r="AB885" t="s">
        <v>650</v>
      </c>
      <c r="AC885" s="1">
        <v>2</v>
      </c>
      <c r="AD885" s="38" t="s">
        <v>428</v>
      </c>
      <c r="AE885" s="39">
        <v>80</v>
      </c>
      <c r="AF885" s="40">
        <v>110</v>
      </c>
      <c r="AG885" s="43">
        <v>20</v>
      </c>
      <c r="AH885">
        <v>98</v>
      </c>
      <c r="AL885" t="s">
        <v>22</v>
      </c>
      <c r="AM885">
        <v>60</v>
      </c>
    </row>
    <row r="886" spans="28:39">
      <c r="AB886" t="s">
        <v>650</v>
      </c>
      <c r="AC886" s="1">
        <v>2</v>
      </c>
      <c r="AD886" s="38" t="s">
        <v>428</v>
      </c>
      <c r="AE886" s="39">
        <v>80</v>
      </c>
      <c r="AF886" s="40">
        <v>110</v>
      </c>
      <c r="AG886" s="44">
        <v>30</v>
      </c>
      <c r="AH886">
        <v>87</v>
      </c>
      <c r="AL886" t="s">
        <v>22</v>
      </c>
      <c r="AM886">
        <v>60</v>
      </c>
    </row>
    <row r="887" spans="28:39">
      <c r="AB887" t="s">
        <v>650</v>
      </c>
      <c r="AC887" s="1">
        <v>2</v>
      </c>
      <c r="AD887" s="38" t="s">
        <v>428</v>
      </c>
      <c r="AE887" s="39">
        <v>80</v>
      </c>
      <c r="AF887" s="40">
        <v>110</v>
      </c>
      <c r="AG887" s="45">
        <v>40</v>
      </c>
      <c r="AH887">
        <v>76</v>
      </c>
      <c r="AL887" t="s">
        <v>22</v>
      </c>
      <c r="AM887">
        <v>60</v>
      </c>
    </row>
    <row r="888" spans="28:39">
      <c r="AB888" t="s">
        <v>650</v>
      </c>
      <c r="AC888" s="1">
        <v>2</v>
      </c>
      <c r="AD888" s="38" t="s">
        <v>428</v>
      </c>
      <c r="AE888" s="39">
        <v>80</v>
      </c>
      <c r="AF888" s="40">
        <v>110</v>
      </c>
      <c r="AG888" s="46">
        <v>50</v>
      </c>
      <c r="AH888">
        <v>68</v>
      </c>
      <c r="AL888" t="s">
        <v>22</v>
      </c>
      <c r="AM888">
        <v>60</v>
      </c>
    </row>
    <row r="889" spans="28:39">
      <c r="AB889" t="s">
        <v>650</v>
      </c>
      <c r="AC889" s="1">
        <v>2</v>
      </c>
      <c r="AD889" s="38" t="s">
        <v>428</v>
      </c>
      <c r="AE889" s="39">
        <v>80</v>
      </c>
      <c r="AF889" s="40">
        <v>110</v>
      </c>
      <c r="AG889" s="47">
        <v>60</v>
      </c>
      <c r="AH889">
        <v>64</v>
      </c>
      <c r="AL889" t="s">
        <v>22</v>
      </c>
      <c r="AM889">
        <v>60</v>
      </c>
    </row>
    <row r="890" spans="28:39">
      <c r="AB890" t="s">
        <v>650</v>
      </c>
      <c r="AC890" s="1">
        <v>2</v>
      </c>
      <c r="AD890" s="38" t="s">
        <v>428</v>
      </c>
      <c r="AE890" s="39">
        <v>80</v>
      </c>
      <c r="AF890" s="40">
        <v>110</v>
      </c>
      <c r="AG890" s="48">
        <v>70</v>
      </c>
      <c r="AH890">
        <v>58</v>
      </c>
      <c r="AL890" t="s">
        <v>22</v>
      </c>
      <c r="AM890">
        <v>60</v>
      </c>
    </row>
    <row r="891" spans="28:39">
      <c r="AB891" t="s">
        <v>650</v>
      </c>
      <c r="AC891" s="1">
        <v>2</v>
      </c>
      <c r="AD891" s="38" t="s">
        <v>428</v>
      </c>
      <c r="AE891" s="39">
        <v>80</v>
      </c>
      <c r="AF891" s="49">
        <v>115</v>
      </c>
      <c r="AG891" s="41">
        <v>0</v>
      </c>
      <c r="AH891">
        <v>100</v>
      </c>
      <c r="AL891" t="s">
        <v>22</v>
      </c>
      <c r="AM891">
        <v>60</v>
      </c>
    </row>
    <row r="892" spans="28:39">
      <c r="AB892" t="s">
        <v>650</v>
      </c>
      <c r="AC892" s="1">
        <v>2</v>
      </c>
      <c r="AD892" s="38" t="s">
        <v>428</v>
      </c>
      <c r="AE892" s="39">
        <v>80</v>
      </c>
      <c r="AF892" s="49">
        <v>115</v>
      </c>
      <c r="AG892" s="42">
        <v>10</v>
      </c>
      <c r="AH892">
        <v>100</v>
      </c>
      <c r="AL892" t="s">
        <v>22</v>
      </c>
      <c r="AM892">
        <v>60</v>
      </c>
    </row>
    <row r="893" spans="28:39">
      <c r="AB893" t="s">
        <v>650</v>
      </c>
      <c r="AC893" s="1">
        <v>2</v>
      </c>
      <c r="AD893" s="38" t="s">
        <v>428</v>
      </c>
      <c r="AE893" s="39">
        <v>80</v>
      </c>
      <c r="AF893" s="49">
        <v>115</v>
      </c>
      <c r="AG893" s="43">
        <v>20</v>
      </c>
      <c r="AH893">
        <v>97</v>
      </c>
      <c r="AL893" t="s">
        <v>22</v>
      </c>
      <c r="AM893">
        <v>60</v>
      </c>
    </row>
    <row r="894" spans="28:39">
      <c r="AB894" t="s">
        <v>650</v>
      </c>
      <c r="AC894" s="1">
        <v>2</v>
      </c>
      <c r="AD894" s="38" t="s">
        <v>428</v>
      </c>
      <c r="AE894" s="39">
        <v>80</v>
      </c>
      <c r="AF894" s="49">
        <v>115</v>
      </c>
      <c r="AG894" s="44">
        <v>30</v>
      </c>
      <c r="AH894">
        <v>87</v>
      </c>
      <c r="AL894" t="s">
        <v>22</v>
      </c>
      <c r="AM894">
        <v>60</v>
      </c>
    </row>
    <row r="895" spans="28:39">
      <c r="AB895" t="s">
        <v>650</v>
      </c>
      <c r="AC895" s="1">
        <v>2</v>
      </c>
      <c r="AD895" s="38" t="s">
        <v>428</v>
      </c>
      <c r="AE895" s="39">
        <v>80</v>
      </c>
      <c r="AF895" s="49">
        <v>115</v>
      </c>
      <c r="AG895" s="45">
        <v>40</v>
      </c>
      <c r="AH895">
        <v>76</v>
      </c>
      <c r="AL895" t="s">
        <v>22</v>
      </c>
      <c r="AM895">
        <v>60</v>
      </c>
    </row>
    <row r="896" spans="28:39">
      <c r="AB896" t="s">
        <v>650</v>
      </c>
      <c r="AC896" s="1">
        <v>2</v>
      </c>
      <c r="AD896" s="38" t="s">
        <v>428</v>
      </c>
      <c r="AE896" s="39">
        <v>80</v>
      </c>
      <c r="AF896" s="49">
        <v>115</v>
      </c>
      <c r="AG896" s="46">
        <v>50</v>
      </c>
      <c r="AH896">
        <v>68</v>
      </c>
      <c r="AL896" t="s">
        <v>22</v>
      </c>
      <c r="AM896">
        <v>60</v>
      </c>
    </row>
    <row r="897" spans="28:39">
      <c r="AB897" t="s">
        <v>650</v>
      </c>
      <c r="AC897" s="1">
        <v>2</v>
      </c>
      <c r="AD897" s="38" t="s">
        <v>428</v>
      </c>
      <c r="AE897" s="39">
        <v>80</v>
      </c>
      <c r="AF897" s="49">
        <v>115</v>
      </c>
      <c r="AG897" s="47">
        <v>60</v>
      </c>
      <c r="AH897">
        <v>64</v>
      </c>
      <c r="AL897" t="s">
        <v>22</v>
      </c>
      <c r="AM897">
        <v>60</v>
      </c>
    </row>
    <row r="898" spans="28:39">
      <c r="AB898" t="s">
        <v>650</v>
      </c>
      <c r="AC898" s="1">
        <v>2</v>
      </c>
      <c r="AD898" s="38" t="s">
        <v>428</v>
      </c>
      <c r="AE898" s="39">
        <v>80</v>
      </c>
      <c r="AF898" s="49">
        <v>115</v>
      </c>
      <c r="AG898" s="48">
        <v>70</v>
      </c>
      <c r="AH898">
        <v>58</v>
      </c>
      <c r="AL898" t="s">
        <v>22</v>
      </c>
      <c r="AM898">
        <v>60</v>
      </c>
    </row>
    <row r="899" spans="28:39">
      <c r="AB899" t="s">
        <v>650</v>
      </c>
      <c r="AC899" s="1">
        <v>2</v>
      </c>
      <c r="AD899" s="38" t="s">
        <v>428</v>
      </c>
      <c r="AE899" s="39">
        <v>80</v>
      </c>
      <c r="AF899" s="50">
        <v>120</v>
      </c>
      <c r="AG899" s="41">
        <v>0</v>
      </c>
      <c r="AH899">
        <v>97</v>
      </c>
      <c r="AL899" t="s">
        <v>22</v>
      </c>
      <c r="AM899">
        <v>60</v>
      </c>
    </row>
    <row r="900" spans="28:39">
      <c r="AB900" t="s">
        <v>650</v>
      </c>
      <c r="AC900" s="1">
        <v>2</v>
      </c>
      <c r="AD900" s="38" t="s">
        <v>428</v>
      </c>
      <c r="AE900" s="39">
        <v>80</v>
      </c>
      <c r="AF900" s="50">
        <v>120</v>
      </c>
      <c r="AG900" s="42">
        <v>10</v>
      </c>
      <c r="AH900">
        <v>97</v>
      </c>
      <c r="AL900" t="s">
        <v>22</v>
      </c>
      <c r="AM900">
        <v>60</v>
      </c>
    </row>
    <row r="901" spans="28:39">
      <c r="AB901" t="s">
        <v>650</v>
      </c>
      <c r="AC901" s="1">
        <v>2</v>
      </c>
      <c r="AD901" s="38" t="s">
        <v>428</v>
      </c>
      <c r="AE901" s="39">
        <v>80</v>
      </c>
      <c r="AF901" s="50">
        <v>120</v>
      </c>
      <c r="AG901" s="43">
        <v>20</v>
      </c>
      <c r="AH901">
        <v>96</v>
      </c>
      <c r="AL901" t="s">
        <v>22</v>
      </c>
      <c r="AM901">
        <v>60</v>
      </c>
    </row>
    <row r="902" spans="28:39">
      <c r="AB902" t="s">
        <v>650</v>
      </c>
      <c r="AC902" s="1">
        <v>2</v>
      </c>
      <c r="AD902" s="38" t="s">
        <v>428</v>
      </c>
      <c r="AE902" s="39">
        <v>80</v>
      </c>
      <c r="AF902" s="50">
        <v>120</v>
      </c>
      <c r="AG902" s="44">
        <v>30</v>
      </c>
      <c r="AH902">
        <v>87</v>
      </c>
      <c r="AL902" t="s">
        <v>22</v>
      </c>
      <c r="AM902">
        <v>60</v>
      </c>
    </row>
    <row r="903" spans="28:39">
      <c r="AB903" t="s">
        <v>650</v>
      </c>
      <c r="AC903" s="1">
        <v>2</v>
      </c>
      <c r="AD903" s="38" t="s">
        <v>428</v>
      </c>
      <c r="AE903" s="39">
        <v>80</v>
      </c>
      <c r="AF903" s="50">
        <v>120</v>
      </c>
      <c r="AG903" s="45">
        <v>40</v>
      </c>
      <c r="AH903">
        <v>76</v>
      </c>
      <c r="AL903" t="s">
        <v>22</v>
      </c>
      <c r="AM903">
        <v>60</v>
      </c>
    </row>
    <row r="904" spans="28:39">
      <c r="AB904" t="s">
        <v>650</v>
      </c>
      <c r="AC904" s="1">
        <v>2</v>
      </c>
      <c r="AD904" s="38" t="s">
        <v>428</v>
      </c>
      <c r="AE904" s="39">
        <v>80</v>
      </c>
      <c r="AF904" s="50">
        <v>120</v>
      </c>
      <c r="AG904" s="46">
        <v>50</v>
      </c>
      <c r="AH904">
        <v>68</v>
      </c>
      <c r="AL904" t="s">
        <v>22</v>
      </c>
      <c r="AM904">
        <v>60</v>
      </c>
    </row>
    <row r="905" spans="28:39">
      <c r="AB905" t="s">
        <v>650</v>
      </c>
      <c r="AC905" s="1">
        <v>2</v>
      </c>
      <c r="AD905" s="38" t="s">
        <v>428</v>
      </c>
      <c r="AE905" s="39">
        <v>80</v>
      </c>
      <c r="AF905" s="50">
        <v>120</v>
      </c>
      <c r="AG905" s="47">
        <v>60</v>
      </c>
      <c r="AH905">
        <v>64</v>
      </c>
      <c r="AL905" t="s">
        <v>22</v>
      </c>
      <c r="AM905">
        <v>60</v>
      </c>
    </row>
    <row r="906" spans="28:39">
      <c r="AB906" t="s">
        <v>650</v>
      </c>
      <c r="AC906" s="1">
        <v>2</v>
      </c>
      <c r="AD906" s="38" t="s">
        <v>428</v>
      </c>
      <c r="AE906" s="39">
        <v>80</v>
      </c>
      <c r="AF906" s="50">
        <v>120</v>
      </c>
      <c r="AG906" s="48">
        <v>70</v>
      </c>
      <c r="AH906">
        <v>58</v>
      </c>
      <c r="AL906" t="s">
        <v>22</v>
      </c>
      <c r="AM906">
        <v>60</v>
      </c>
    </row>
    <row r="907" spans="28:39">
      <c r="AB907" t="s">
        <v>650</v>
      </c>
      <c r="AC907" s="1">
        <v>2</v>
      </c>
      <c r="AD907" s="38" t="s">
        <v>428</v>
      </c>
      <c r="AE907" s="39">
        <v>80</v>
      </c>
      <c r="AF907" s="51">
        <v>130</v>
      </c>
      <c r="AG907" s="41">
        <v>0</v>
      </c>
      <c r="AH907">
        <v>92</v>
      </c>
      <c r="AL907" t="s">
        <v>22</v>
      </c>
      <c r="AM907">
        <v>60</v>
      </c>
    </row>
    <row r="908" spans="28:39">
      <c r="AB908" t="s">
        <v>650</v>
      </c>
      <c r="AC908" s="1">
        <v>2</v>
      </c>
      <c r="AD908" s="38" t="s">
        <v>428</v>
      </c>
      <c r="AE908" s="39">
        <v>80</v>
      </c>
      <c r="AF908" s="51">
        <v>130</v>
      </c>
      <c r="AG908" s="42">
        <v>10</v>
      </c>
      <c r="AH908">
        <v>92</v>
      </c>
      <c r="AL908" t="s">
        <v>22</v>
      </c>
      <c r="AM908">
        <v>60</v>
      </c>
    </row>
    <row r="909" spans="28:39">
      <c r="AB909" t="s">
        <v>650</v>
      </c>
      <c r="AC909" s="1">
        <v>2</v>
      </c>
      <c r="AD909" s="38" t="s">
        <v>428</v>
      </c>
      <c r="AE909" s="39">
        <v>80</v>
      </c>
      <c r="AF909" s="51">
        <v>130</v>
      </c>
      <c r="AG909" s="43">
        <v>20</v>
      </c>
      <c r="AH909">
        <v>92</v>
      </c>
      <c r="AL909" t="s">
        <v>22</v>
      </c>
      <c r="AM909">
        <v>60</v>
      </c>
    </row>
    <row r="910" spans="28:39">
      <c r="AB910" t="s">
        <v>650</v>
      </c>
      <c r="AC910" s="1">
        <v>2</v>
      </c>
      <c r="AD910" s="38" t="s">
        <v>428</v>
      </c>
      <c r="AE910" s="39">
        <v>80</v>
      </c>
      <c r="AF910" s="51">
        <v>130</v>
      </c>
      <c r="AG910" s="44">
        <v>30</v>
      </c>
      <c r="AH910">
        <v>87</v>
      </c>
      <c r="AL910" t="s">
        <v>22</v>
      </c>
      <c r="AM910">
        <v>60</v>
      </c>
    </row>
    <row r="911" spans="28:39">
      <c r="AB911" t="s">
        <v>650</v>
      </c>
      <c r="AC911" s="1">
        <v>2</v>
      </c>
      <c r="AD911" s="38" t="s">
        <v>428</v>
      </c>
      <c r="AE911" s="39">
        <v>80</v>
      </c>
      <c r="AF911" s="51">
        <v>130</v>
      </c>
      <c r="AG911" s="45">
        <v>40</v>
      </c>
      <c r="AH911">
        <v>76</v>
      </c>
      <c r="AL911" t="s">
        <v>22</v>
      </c>
      <c r="AM911">
        <v>60</v>
      </c>
    </row>
    <row r="912" spans="28:39">
      <c r="AB912" t="s">
        <v>650</v>
      </c>
      <c r="AC912" s="1">
        <v>2</v>
      </c>
      <c r="AD912" s="38" t="s">
        <v>428</v>
      </c>
      <c r="AE912" s="39">
        <v>80</v>
      </c>
      <c r="AF912" s="51">
        <v>130</v>
      </c>
      <c r="AG912" s="46">
        <v>50</v>
      </c>
      <c r="AH912">
        <v>68</v>
      </c>
      <c r="AL912" t="s">
        <v>22</v>
      </c>
      <c r="AM912">
        <v>60</v>
      </c>
    </row>
    <row r="913" spans="28:39">
      <c r="AB913" t="s">
        <v>650</v>
      </c>
      <c r="AC913" s="1">
        <v>2</v>
      </c>
      <c r="AD913" s="38" t="s">
        <v>428</v>
      </c>
      <c r="AE913" s="39">
        <v>80</v>
      </c>
      <c r="AF913" s="51">
        <v>130</v>
      </c>
      <c r="AG913" s="47">
        <v>60</v>
      </c>
      <c r="AH913">
        <v>64</v>
      </c>
      <c r="AL913" t="s">
        <v>22</v>
      </c>
      <c r="AM913">
        <v>60</v>
      </c>
    </row>
    <row r="914" spans="28:39">
      <c r="AB914" t="s">
        <v>650</v>
      </c>
      <c r="AC914" s="1">
        <v>2</v>
      </c>
      <c r="AD914" s="38" t="s">
        <v>428</v>
      </c>
      <c r="AE914" s="39">
        <v>80</v>
      </c>
      <c r="AF914" s="51">
        <v>130</v>
      </c>
      <c r="AG914" s="48">
        <v>70</v>
      </c>
      <c r="AH914">
        <v>58</v>
      </c>
      <c r="AL914" t="s">
        <v>22</v>
      </c>
      <c r="AM914">
        <v>60</v>
      </c>
    </row>
    <row r="915" spans="28:39">
      <c r="AB915" t="s">
        <v>650</v>
      </c>
      <c r="AC915" s="1">
        <v>2</v>
      </c>
      <c r="AD915" s="38" t="s">
        <v>428</v>
      </c>
      <c r="AE915" s="39">
        <v>80</v>
      </c>
      <c r="AF915" s="52">
        <v>140</v>
      </c>
      <c r="AG915" s="41">
        <v>0</v>
      </c>
      <c r="AH915">
        <v>87</v>
      </c>
      <c r="AL915" t="s">
        <v>22</v>
      </c>
      <c r="AM915">
        <v>60</v>
      </c>
    </row>
    <row r="916" spans="28:39">
      <c r="AB916" t="s">
        <v>650</v>
      </c>
      <c r="AC916" s="1">
        <v>2</v>
      </c>
      <c r="AD916" s="38" t="s">
        <v>428</v>
      </c>
      <c r="AE916" s="39">
        <v>80</v>
      </c>
      <c r="AF916" s="52">
        <v>140</v>
      </c>
      <c r="AG916" s="42">
        <v>10</v>
      </c>
      <c r="AH916">
        <v>87</v>
      </c>
      <c r="AL916" t="s">
        <v>22</v>
      </c>
      <c r="AM916">
        <v>60</v>
      </c>
    </row>
    <row r="917" spans="28:39">
      <c r="AB917" t="s">
        <v>650</v>
      </c>
      <c r="AC917" s="1">
        <v>2</v>
      </c>
      <c r="AD917" s="38" t="s">
        <v>428</v>
      </c>
      <c r="AE917" s="39">
        <v>80</v>
      </c>
      <c r="AF917" s="52">
        <v>140</v>
      </c>
      <c r="AG917" s="43">
        <v>20</v>
      </c>
      <c r="AH917">
        <v>87</v>
      </c>
      <c r="AL917" t="s">
        <v>22</v>
      </c>
      <c r="AM917">
        <v>60</v>
      </c>
    </row>
    <row r="918" spans="28:39">
      <c r="AB918" t="s">
        <v>650</v>
      </c>
      <c r="AC918" s="1">
        <v>2</v>
      </c>
      <c r="AD918" s="38" t="s">
        <v>428</v>
      </c>
      <c r="AE918" s="39">
        <v>80</v>
      </c>
      <c r="AF918" s="52">
        <v>140</v>
      </c>
      <c r="AG918" s="44">
        <v>30</v>
      </c>
      <c r="AH918">
        <v>86</v>
      </c>
      <c r="AL918" t="s">
        <v>22</v>
      </c>
      <c r="AM918">
        <v>60</v>
      </c>
    </row>
    <row r="919" spans="28:39">
      <c r="AB919" t="s">
        <v>650</v>
      </c>
      <c r="AC919" s="1">
        <v>2</v>
      </c>
      <c r="AD919" s="38" t="s">
        <v>428</v>
      </c>
      <c r="AE919" s="39">
        <v>80</v>
      </c>
      <c r="AF919" s="52">
        <v>140</v>
      </c>
      <c r="AG919" s="45">
        <v>40</v>
      </c>
      <c r="AH919">
        <v>76</v>
      </c>
      <c r="AL919" t="s">
        <v>22</v>
      </c>
      <c r="AM919">
        <v>60</v>
      </c>
    </row>
    <row r="920" spans="28:39">
      <c r="AB920" t="s">
        <v>650</v>
      </c>
      <c r="AC920" s="1">
        <v>2</v>
      </c>
      <c r="AD920" s="38" t="s">
        <v>428</v>
      </c>
      <c r="AE920" s="39">
        <v>80</v>
      </c>
      <c r="AF920" s="52">
        <v>140</v>
      </c>
      <c r="AG920" s="46">
        <v>50</v>
      </c>
      <c r="AH920">
        <v>68</v>
      </c>
      <c r="AL920" t="s">
        <v>22</v>
      </c>
      <c r="AM920">
        <v>60</v>
      </c>
    </row>
    <row r="921" spans="28:39">
      <c r="AB921" t="s">
        <v>650</v>
      </c>
      <c r="AC921" s="1">
        <v>2</v>
      </c>
      <c r="AD921" s="38" t="s">
        <v>428</v>
      </c>
      <c r="AE921" s="39">
        <v>80</v>
      </c>
      <c r="AF921" s="52">
        <v>140</v>
      </c>
      <c r="AG921" s="47">
        <v>60</v>
      </c>
      <c r="AH921">
        <v>64</v>
      </c>
      <c r="AL921" t="s">
        <v>22</v>
      </c>
      <c r="AM921">
        <v>60</v>
      </c>
    </row>
    <row r="922" spans="28:39">
      <c r="AB922" t="s">
        <v>650</v>
      </c>
      <c r="AC922" s="1">
        <v>2</v>
      </c>
      <c r="AD922" s="38" t="s">
        <v>428</v>
      </c>
      <c r="AE922" s="39">
        <v>80</v>
      </c>
      <c r="AF922" s="52">
        <v>140</v>
      </c>
      <c r="AG922" s="48">
        <v>70</v>
      </c>
      <c r="AH922">
        <v>58</v>
      </c>
      <c r="AL922" t="s">
        <v>22</v>
      </c>
      <c r="AM922">
        <v>60</v>
      </c>
    </row>
    <row r="923" spans="28:39">
      <c r="AB923" t="s">
        <v>650</v>
      </c>
      <c r="AC923" s="1">
        <v>2</v>
      </c>
      <c r="AD923" s="38" t="s">
        <v>428</v>
      </c>
      <c r="AE923" s="39">
        <v>80</v>
      </c>
      <c r="AF923" s="53">
        <v>150</v>
      </c>
      <c r="AG923" s="41">
        <v>0</v>
      </c>
      <c r="AH923">
        <v>83</v>
      </c>
      <c r="AL923" t="s">
        <v>22</v>
      </c>
      <c r="AM923">
        <v>60</v>
      </c>
    </row>
    <row r="924" spans="28:39">
      <c r="AB924" t="s">
        <v>650</v>
      </c>
      <c r="AC924" s="1">
        <v>2</v>
      </c>
      <c r="AD924" s="38" t="s">
        <v>428</v>
      </c>
      <c r="AE924" s="39">
        <v>80</v>
      </c>
      <c r="AF924" s="53">
        <v>150</v>
      </c>
      <c r="AG924" s="42">
        <v>10</v>
      </c>
      <c r="AH924">
        <v>83</v>
      </c>
      <c r="AL924" t="s">
        <v>22</v>
      </c>
      <c r="AM924">
        <v>60</v>
      </c>
    </row>
    <row r="925" spans="28:39">
      <c r="AB925" t="s">
        <v>650</v>
      </c>
      <c r="AC925" s="1">
        <v>2</v>
      </c>
      <c r="AD925" s="38" t="s">
        <v>428</v>
      </c>
      <c r="AE925" s="39">
        <v>80</v>
      </c>
      <c r="AF925" s="53">
        <v>150</v>
      </c>
      <c r="AG925" s="43">
        <v>20</v>
      </c>
      <c r="AH925">
        <v>83</v>
      </c>
      <c r="AL925" t="s">
        <v>22</v>
      </c>
      <c r="AM925">
        <v>60</v>
      </c>
    </row>
    <row r="926" spans="28:39">
      <c r="AB926" t="s">
        <v>650</v>
      </c>
      <c r="AC926" s="1">
        <v>2</v>
      </c>
      <c r="AD926" s="38" t="s">
        <v>428</v>
      </c>
      <c r="AE926" s="39">
        <v>80</v>
      </c>
      <c r="AF926" s="53">
        <v>150</v>
      </c>
      <c r="AG926" s="44">
        <v>30</v>
      </c>
      <c r="AH926">
        <v>83</v>
      </c>
      <c r="AL926" t="s">
        <v>22</v>
      </c>
      <c r="AM926">
        <v>60</v>
      </c>
    </row>
    <row r="927" spans="28:39">
      <c r="AB927" t="s">
        <v>650</v>
      </c>
      <c r="AC927" s="1">
        <v>2</v>
      </c>
      <c r="AD927" s="38" t="s">
        <v>428</v>
      </c>
      <c r="AE927" s="39">
        <v>80</v>
      </c>
      <c r="AF927" s="53">
        <v>150</v>
      </c>
      <c r="AG927" s="45">
        <v>40</v>
      </c>
      <c r="AH927">
        <v>76</v>
      </c>
      <c r="AL927" t="s">
        <v>22</v>
      </c>
      <c r="AM927">
        <v>60</v>
      </c>
    </row>
    <row r="928" spans="28:39">
      <c r="AB928" t="s">
        <v>650</v>
      </c>
      <c r="AC928" s="1">
        <v>2</v>
      </c>
      <c r="AD928" s="38" t="s">
        <v>428</v>
      </c>
      <c r="AE928" s="39">
        <v>80</v>
      </c>
      <c r="AF928" s="53">
        <v>150</v>
      </c>
      <c r="AG928" s="46">
        <v>50</v>
      </c>
      <c r="AH928">
        <v>68</v>
      </c>
      <c r="AL928" t="s">
        <v>22</v>
      </c>
      <c r="AM928">
        <v>60</v>
      </c>
    </row>
    <row r="929" spans="28:39">
      <c r="AB929" t="s">
        <v>650</v>
      </c>
      <c r="AC929" s="1">
        <v>2</v>
      </c>
      <c r="AD929" s="38" t="s">
        <v>428</v>
      </c>
      <c r="AE929" s="39">
        <v>80</v>
      </c>
      <c r="AF929" s="53">
        <v>150</v>
      </c>
      <c r="AG929" s="47">
        <v>60</v>
      </c>
      <c r="AH929">
        <v>64</v>
      </c>
      <c r="AL929" t="s">
        <v>22</v>
      </c>
      <c r="AM929">
        <v>60</v>
      </c>
    </row>
    <row r="930" spans="28:39">
      <c r="AB930" t="s">
        <v>650</v>
      </c>
      <c r="AC930" s="1">
        <v>2</v>
      </c>
      <c r="AD930" s="38" t="s">
        <v>428</v>
      </c>
      <c r="AE930" s="39">
        <v>80</v>
      </c>
      <c r="AF930" s="53">
        <v>150</v>
      </c>
      <c r="AG930" s="48">
        <v>70</v>
      </c>
      <c r="AH930">
        <v>58</v>
      </c>
      <c r="AL930" t="s">
        <v>22</v>
      </c>
      <c r="AM930">
        <v>60</v>
      </c>
    </row>
    <row r="931" spans="28:39">
      <c r="AB931" t="s">
        <v>650</v>
      </c>
      <c r="AC931" s="1">
        <v>2</v>
      </c>
      <c r="AD931" s="38" t="s">
        <v>428</v>
      </c>
      <c r="AE931" s="39">
        <v>80</v>
      </c>
      <c r="AF931" s="54">
        <v>160</v>
      </c>
      <c r="AG931" s="41">
        <v>0</v>
      </c>
      <c r="AH931">
        <v>49</v>
      </c>
      <c r="AL931" t="s">
        <v>22</v>
      </c>
      <c r="AM931">
        <v>60</v>
      </c>
    </row>
    <row r="932" spans="28:39">
      <c r="AB932" t="s">
        <v>650</v>
      </c>
      <c r="AC932" s="1">
        <v>2</v>
      </c>
      <c r="AD932" s="38" t="s">
        <v>428</v>
      </c>
      <c r="AE932" s="39">
        <v>80</v>
      </c>
      <c r="AF932" s="54">
        <v>160</v>
      </c>
      <c r="AG932" s="42">
        <v>10</v>
      </c>
      <c r="AH932">
        <v>49</v>
      </c>
      <c r="AL932" t="s">
        <v>22</v>
      </c>
      <c r="AM932">
        <v>60</v>
      </c>
    </row>
    <row r="933" spans="28:39">
      <c r="AB933" t="s">
        <v>650</v>
      </c>
      <c r="AC933" s="1">
        <v>2</v>
      </c>
      <c r="AD933" s="38" t="s">
        <v>428</v>
      </c>
      <c r="AE933" s="39">
        <v>80</v>
      </c>
      <c r="AF933" s="54">
        <v>160</v>
      </c>
      <c r="AG933" s="43">
        <v>20</v>
      </c>
      <c r="AH933">
        <v>49</v>
      </c>
      <c r="AL933" t="s">
        <v>22</v>
      </c>
      <c r="AM933">
        <v>60</v>
      </c>
    </row>
    <row r="934" spans="28:39">
      <c r="AB934" t="s">
        <v>650</v>
      </c>
      <c r="AC934" s="1">
        <v>2</v>
      </c>
      <c r="AD934" s="38" t="s">
        <v>428</v>
      </c>
      <c r="AE934" s="39">
        <v>80</v>
      </c>
      <c r="AF934" s="54">
        <v>160</v>
      </c>
      <c r="AG934" s="44">
        <v>30</v>
      </c>
      <c r="AH934">
        <v>49</v>
      </c>
      <c r="AL934" t="s">
        <v>22</v>
      </c>
      <c r="AM934">
        <v>60</v>
      </c>
    </row>
    <row r="935" spans="28:39">
      <c r="AB935" t="s">
        <v>650</v>
      </c>
      <c r="AC935" s="1">
        <v>2</v>
      </c>
      <c r="AD935" s="38" t="s">
        <v>428</v>
      </c>
      <c r="AE935" s="39">
        <v>80</v>
      </c>
      <c r="AF935" s="54">
        <v>160</v>
      </c>
      <c r="AG935" s="45">
        <v>40</v>
      </c>
      <c r="AH935">
        <v>49</v>
      </c>
      <c r="AL935" t="s">
        <v>22</v>
      </c>
      <c r="AM935">
        <v>60</v>
      </c>
    </row>
    <row r="936" spans="28:39">
      <c r="AB936" t="s">
        <v>650</v>
      </c>
      <c r="AC936" s="1">
        <v>2</v>
      </c>
      <c r="AD936" s="38" t="s">
        <v>428</v>
      </c>
      <c r="AE936" s="39">
        <v>80</v>
      </c>
      <c r="AF936" s="54">
        <v>160</v>
      </c>
      <c r="AG936" s="46">
        <v>50</v>
      </c>
      <c r="AH936">
        <v>49</v>
      </c>
      <c r="AL936" t="s">
        <v>22</v>
      </c>
      <c r="AM936">
        <v>60</v>
      </c>
    </row>
    <row r="937" spans="28:39">
      <c r="AB937" t="s">
        <v>650</v>
      </c>
      <c r="AC937" s="1">
        <v>2</v>
      </c>
      <c r="AD937" s="38" t="s">
        <v>428</v>
      </c>
      <c r="AE937" s="39">
        <v>80</v>
      </c>
      <c r="AF937" s="54">
        <v>160</v>
      </c>
      <c r="AG937" s="47">
        <v>60</v>
      </c>
      <c r="AH937">
        <v>49</v>
      </c>
      <c r="AL937" t="s">
        <v>22</v>
      </c>
      <c r="AM937">
        <v>60</v>
      </c>
    </row>
    <row r="938" spans="28:39">
      <c r="AB938" t="s">
        <v>650</v>
      </c>
      <c r="AC938" s="1">
        <v>2</v>
      </c>
      <c r="AD938" s="38" t="s">
        <v>428</v>
      </c>
      <c r="AE938" s="39">
        <v>80</v>
      </c>
      <c r="AF938" s="54">
        <v>160</v>
      </c>
      <c r="AG938" s="48">
        <v>70</v>
      </c>
      <c r="AH938">
        <v>49</v>
      </c>
      <c r="AL938" t="s">
        <v>22</v>
      </c>
      <c r="AM938">
        <v>60</v>
      </c>
    </row>
    <row r="939" spans="28:39">
      <c r="AB939" t="s">
        <v>650</v>
      </c>
      <c r="AC939" s="1">
        <v>2</v>
      </c>
      <c r="AD939" s="38" t="s">
        <v>428</v>
      </c>
      <c r="AE939" s="39">
        <v>80</v>
      </c>
      <c r="AF939" s="55">
        <v>170</v>
      </c>
      <c r="AG939" s="41">
        <v>0</v>
      </c>
      <c r="AH939">
        <v>43</v>
      </c>
      <c r="AL939" t="s">
        <v>22</v>
      </c>
      <c r="AM939">
        <v>60</v>
      </c>
    </row>
    <row r="940" spans="28:39">
      <c r="AB940" t="s">
        <v>650</v>
      </c>
      <c r="AC940" s="1">
        <v>2</v>
      </c>
      <c r="AD940" s="38" t="s">
        <v>428</v>
      </c>
      <c r="AE940" s="39">
        <v>80</v>
      </c>
      <c r="AF940" s="55">
        <v>170</v>
      </c>
      <c r="AG940" s="42">
        <v>10</v>
      </c>
      <c r="AH940">
        <v>43</v>
      </c>
      <c r="AL940" t="s">
        <v>22</v>
      </c>
      <c r="AM940">
        <v>60</v>
      </c>
    </row>
    <row r="941" spans="28:39">
      <c r="AB941" t="s">
        <v>650</v>
      </c>
      <c r="AC941" s="1">
        <v>2</v>
      </c>
      <c r="AD941" s="38" t="s">
        <v>428</v>
      </c>
      <c r="AE941" s="39">
        <v>80</v>
      </c>
      <c r="AF941" s="55">
        <v>170</v>
      </c>
      <c r="AG941" s="43">
        <v>20</v>
      </c>
      <c r="AH941">
        <v>43</v>
      </c>
      <c r="AL941" t="s">
        <v>22</v>
      </c>
      <c r="AM941">
        <v>60</v>
      </c>
    </row>
    <row r="942" spans="28:39">
      <c r="AB942" t="s">
        <v>650</v>
      </c>
      <c r="AC942" s="1">
        <v>2</v>
      </c>
      <c r="AD942" s="38" t="s">
        <v>428</v>
      </c>
      <c r="AE942" s="39">
        <v>80</v>
      </c>
      <c r="AF942" s="55">
        <v>170</v>
      </c>
      <c r="AG942" s="44">
        <v>30</v>
      </c>
      <c r="AH942">
        <v>43</v>
      </c>
      <c r="AL942" t="s">
        <v>22</v>
      </c>
      <c r="AM942">
        <v>60</v>
      </c>
    </row>
    <row r="943" spans="28:39">
      <c r="AB943" t="s">
        <v>650</v>
      </c>
      <c r="AC943" s="1">
        <v>2</v>
      </c>
      <c r="AD943" s="38" t="s">
        <v>428</v>
      </c>
      <c r="AE943" s="39">
        <v>80</v>
      </c>
      <c r="AF943" s="55">
        <v>170</v>
      </c>
      <c r="AG943" s="45">
        <v>40</v>
      </c>
      <c r="AH943">
        <v>43</v>
      </c>
      <c r="AL943" t="s">
        <v>22</v>
      </c>
      <c r="AM943">
        <v>60</v>
      </c>
    </row>
    <row r="944" spans="28:39">
      <c r="AB944" t="s">
        <v>650</v>
      </c>
      <c r="AC944" s="1">
        <v>2</v>
      </c>
      <c r="AD944" s="38" t="s">
        <v>428</v>
      </c>
      <c r="AE944" s="39">
        <v>80</v>
      </c>
      <c r="AF944" s="55">
        <v>170</v>
      </c>
      <c r="AG944" s="46">
        <v>50</v>
      </c>
      <c r="AH944">
        <v>43</v>
      </c>
      <c r="AL944" t="s">
        <v>22</v>
      </c>
      <c r="AM944">
        <v>60</v>
      </c>
    </row>
    <row r="945" spans="28:39">
      <c r="AB945" t="s">
        <v>650</v>
      </c>
      <c r="AC945" s="1">
        <v>2</v>
      </c>
      <c r="AD945" s="38" t="s">
        <v>428</v>
      </c>
      <c r="AE945" s="39">
        <v>80</v>
      </c>
      <c r="AF945" s="55">
        <v>170</v>
      </c>
      <c r="AG945" s="47">
        <v>60</v>
      </c>
      <c r="AH945">
        <v>43</v>
      </c>
      <c r="AL945" t="s">
        <v>22</v>
      </c>
      <c r="AM945">
        <v>60</v>
      </c>
    </row>
    <row r="946" spans="28:39">
      <c r="AB946" t="s">
        <v>650</v>
      </c>
      <c r="AC946" s="1">
        <v>2</v>
      </c>
      <c r="AD946" s="38" t="s">
        <v>428</v>
      </c>
      <c r="AE946" s="39">
        <v>80</v>
      </c>
      <c r="AF946" s="55">
        <v>170</v>
      </c>
      <c r="AG946" s="48">
        <v>70</v>
      </c>
      <c r="AH946">
        <v>43</v>
      </c>
      <c r="AL946" t="s">
        <v>22</v>
      </c>
      <c r="AM946">
        <v>60</v>
      </c>
    </row>
    <row r="947" spans="28:39">
      <c r="AB947" t="s">
        <v>650</v>
      </c>
      <c r="AC947" s="1">
        <v>2</v>
      </c>
      <c r="AD947" s="38" t="s">
        <v>428</v>
      </c>
      <c r="AE947" s="39">
        <v>80</v>
      </c>
      <c r="AF947" s="56">
        <v>180</v>
      </c>
      <c r="AG947" s="41">
        <v>0</v>
      </c>
      <c r="AH947">
        <v>39</v>
      </c>
      <c r="AL947" t="s">
        <v>22</v>
      </c>
      <c r="AM947">
        <v>60</v>
      </c>
    </row>
    <row r="948" spans="28:39">
      <c r="AB948" t="s">
        <v>650</v>
      </c>
      <c r="AC948" s="1">
        <v>2</v>
      </c>
      <c r="AD948" s="38" t="s">
        <v>428</v>
      </c>
      <c r="AE948" s="39">
        <v>80</v>
      </c>
      <c r="AF948" s="56">
        <v>180</v>
      </c>
      <c r="AG948" s="42">
        <v>10</v>
      </c>
      <c r="AH948">
        <v>39</v>
      </c>
      <c r="AL948" t="s">
        <v>22</v>
      </c>
      <c r="AM948">
        <v>60</v>
      </c>
    </row>
    <row r="949" spans="28:39">
      <c r="AB949" t="s">
        <v>650</v>
      </c>
      <c r="AC949" s="1">
        <v>2</v>
      </c>
      <c r="AD949" s="38" t="s">
        <v>428</v>
      </c>
      <c r="AE949" s="39">
        <v>80</v>
      </c>
      <c r="AF949" s="56">
        <v>180</v>
      </c>
      <c r="AG949" s="43">
        <v>20</v>
      </c>
      <c r="AH949">
        <v>39</v>
      </c>
      <c r="AL949" t="s">
        <v>22</v>
      </c>
      <c r="AM949">
        <v>60</v>
      </c>
    </row>
    <row r="950" spans="28:39">
      <c r="AB950" t="s">
        <v>650</v>
      </c>
      <c r="AC950" s="1">
        <v>2</v>
      </c>
      <c r="AD950" s="38" t="s">
        <v>428</v>
      </c>
      <c r="AE950" s="39">
        <v>80</v>
      </c>
      <c r="AF950" s="56">
        <v>180</v>
      </c>
      <c r="AG950" s="44">
        <v>30</v>
      </c>
      <c r="AH950">
        <v>39</v>
      </c>
      <c r="AL950" t="s">
        <v>22</v>
      </c>
      <c r="AM950">
        <v>60</v>
      </c>
    </row>
    <row r="951" spans="28:39">
      <c r="AB951" t="s">
        <v>650</v>
      </c>
      <c r="AC951" s="1">
        <v>2</v>
      </c>
      <c r="AD951" s="38" t="s">
        <v>428</v>
      </c>
      <c r="AE951" s="39">
        <v>80</v>
      </c>
      <c r="AF951" s="56">
        <v>180</v>
      </c>
      <c r="AG951" s="45">
        <v>40</v>
      </c>
      <c r="AH951">
        <v>39</v>
      </c>
      <c r="AL951" t="s">
        <v>22</v>
      </c>
      <c r="AM951">
        <v>60</v>
      </c>
    </row>
    <row r="952" spans="28:39">
      <c r="AB952" t="s">
        <v>650</v>
      </c>
      <c r="AC952" s="1">
        <v>2</v>
      </c>
      <c r="AD952" s="38" t="s">
        <v>428</v>
      </c>
      <c r="AE952" s="39">
        <v>80</v>
      </c>
      <c r="AF952" s="56">
        <v>180</v>
      </c>
      <c r="AG952" s="46">
        <v>50</v>
      </c>
      <c r="AH952">
        <v>39</v>
      </c>
      <c r="AL952" t="s">
        <v>22</v>
      </c>
      <c r="AM952">
        <v>60</v>
      </c>
    </row>
    <row r="953" spans="28:39">
      <c r="AB953" t="s">
        <v>650</v>
      </c>
      <c r="AC953" s="1">
        <v>2</v>
      </c>
      <c r="AD953" s="38" t="s">
        <v>428</v>
      </c>
      <c r="AE953" s="39">
        <v>80</v>
      </c>
      <c r="AF953" s="56">
        <v>180</v>
      </c>
      <c r="AG953" s="47">
        <v>60</v>
      </c>
      <c r="AH953">
        <v>39</v>
      </c>
      <c r="AL953" t="s">
        <v>22</v>
      </c>
      <c r="AM953">
        <v>60</v>
      </c>
    </row>
    <row r="954" spans="28:39">
      <c r="AB954" t="s">
        <v>650</v>
      </c>
      <c r="AC954" s="1">
        <v>2</v>
      </c>
      <c r="AD954" s="38" t="s">
        <v>428</v>
      </c>
      <c r="AE954" s="39">
        <v>80</v>
      </c>
      <c r="AF954" s="56">
        <v>180</v>
      </c>
      <c r="AG954" s="48">
        <v>70</v>
      </c>
      <c r="AH954">
        <v>39</v>
      </c>
      <c r="AL954" t="s">
        <v>22</v>
      </c>
      <c r="AM954">
        <v>60</v>
      </c>
    </row>
    <row r="955" spans="28:39">
      <c r="AB955" t="s">
        <v>650</v>
      </c>
      <c r="AC955" s="1">
        <v>2</v>
      </c>
      <c r="AD955" s="38" t="s">
        <v>428</v>
      </c>
      <c r="AE955" s="39">
        <v>80</v>
      </c>
      <c r="AF955" s="57">
        <v>200</v>
      </c>
      <c r="AG955" s="41">
        <v>0</v>
      </c>
      <c r="AH955">
        <v>31</v>
      </c>
      <c r="AL955" t="s">
        <v>22</v>
      </c>
      <c r="AM955">
        <v>60</v>
      </c>
    </row>
    <row r="956" spans="28:39">
      <c r="AB956" t="s">
        <v>650</v>
      </c>
      <c r="AC956" s="1">
        <v>2</v>
      </c>
      <c r="AD956" s="38" t="s">
        <v>428</v>
      </c>
      <c r="AE956" s="39">
        <v>80</v>
      </c>
      <c r="AF956" s="57">
        <v>200</v>
      </c>
      <c r="AG956" s="42">
        <v>10</v>
      </c>
      <c r="AH956">
        <v>31</v>
      </c>
      <c r="AL956" t="s">
        <v>22</v>
      </c>
      <c r="AM956">
        <v>60</v>
      </c>
    </row>
    <row r="957" spans="28:39">
      <c r="AB957" t="s">
        <v>650</v>
      </c>
      <c r="AC957" s="1">
        <v>2</v>
      </c>
      <c r="AD957" s="38" t="s">
        <v>428</v>
      </c>
      <c r="AE957" s="39">
        <v>80</v>
      </c>
      <c r="AF957" s="57">
        <v>200</v>
      </c>
      <c r="AG957" s="43">
        <v>20</v>
      </c>
      <c r="AH957">
        <v>31</v>
      </c>
      <c r="AL957" t="s">
        <v>22</v>
      </c>
      <c r="AM957">
        <v>60</v>
      </c>
    </row>
    <row r="958" spans="28:39">
      <c r="AB958" t="s">
        <v>650</v>
      </c>
      <c r="AC958" s="1">
        <v>2</v>
      </c>
      <c r="AD958" s="38" t="s">
        <v>428</v>
      </c>
      <c r="AE958" s="39">
        <v>80</v>
      </c>
      <c r="AF958" s="57">
        <v>200</v>
      </c>
      <c r="AG958" s="44">
        <v>30</v>
      </c>
      <c r="AH958">
        <v>31</v>
      </c>
      <c r="AL958" t="s">
        <v>22</v>
      </c>
      <c r="AM958">
        <v>60</v>
      </c>
    </row>
    <row r="959" spans="28:39">
      <c r="AB959" t="s">
        <v>650</v>
      </c>
      <c r="AC959" s="1">
        <v>2</v>
      </c>
      <c r="AD959" s="38" t="s">
        <v>428</v>
      </c>
      <c r="AE959" s="39">
        <v>80</v>
      </c>
      <c r="AF959" s="57">
        <v>200</v>
      </c>
      <c r="AG959" s="45">
        <v>40</v>
      </c>
      <c r="AH959">
        <v>31</v>
      </c>
      <c r="AL959" t="s">
        <v>22</v>
      </c>
      <c r="AM959">
        <v>60</v>
      </c>
    </row>
    <row r="960" spans="28:39">
      <c r="AB960" t="s">
        <v>650</v>
      </c>
      <c r="AC960" s="1">
        <v>2</v>
      </c>
      <c r="AD960" s="38" t="s">
        <v>428</v>
      </c>
      <c r="AE960" s="39">
        <v>80</v>
      </c>
      <c r="AF960" s="57">
        <v>200</v>
      </c>
      <c r="AG960" s="46">
        <v>50</v>
      </c>
      <c r="AH960">
        <v>31</v>
      </c>
      <c r="AL960" t="s">
        <v>22</v>
      </c>
      <c r="AM960">
        <v>60</v>
      </c>
    </row>
    <row r="961" spans="28:39">
      <c r="AB961" t="s">
        <v>650</v>
      </c>
      <c r="AC961" s="1">
        <v>2</v>
      </c>
      <c r="AD961" s="38" t="s">
        <v>428</v>
      </c>
      <c r="AE961" s="39">
        <v>80</v>
      </c>
      <c r="AF961" s="57">
        <v>200</v>
      </c>
      <c r="AG961" s="47">
        <v>60</v>
      </c>
      <c r="AH961">
        <v>31</v>
      </c>
      <c r="AL961" t="s">
        <v>22</v>
      </c>
      <c r="AM961">
        <v>60</v>
      </c>
    </row>
    <row r="962" spans="28:39">
      <c r="AB962" t="s">
        <v>650</v>
      </c>
      <c r="AC962" s="1">
        <v>2</v>
      </c>
      <c r="AD962" s="38" t="s">
        <v>428</v>
      </c>
      <c r="AE962" s="39">
        <v>80</v>
      </c>
      <c r="AF962" s="57">
        <v>200</v>
      </c>
      <c r="AG962" s="48">
        <v>70</v>
      </c>
      <c r="AH962">
        <v>31</v>
      </c>
      <c r="AL962" t="s">
        <v>22</v>
      </c>
      <c r="AM962">
        <v>60</v>
      </c>
    </row>
    <row r="963" spans="28:39">
      <c r="AB963" s="58" t="s">
        <v>655</v>
      </c>
      <c r="AC963" s="1">
        <v>2</v>
      </c>
      <c r="AD963" s="38" t="s">
        <v>337</v>
      </c>
      <c r="AE963" s="39">
        <v>80</v>
      </c>
      <c r="AF963" s="40">
        <v>110</v>
      </c>
      <c r="AG963" s="41">
        <v>0</v>
      </c>
      <c r="AH963">
        <v>128</v>
      </c>
      <c r="AL963" t="s">
        <v>22</v>
      </c>
      <c r="AM963">
        <v>60</v>
      </c>
    </row>
    <row r="964" spans="28:39">
      <c r="AB964" s="58" t="s">
        <v>655</v>
      </c>
      <c r="AC964" s="1">
        <v>2</v>
      </c>
      <c r="AD964" s="38" t="s">
        <v>337</v>
      </c>
      <c r="AE964" s="39">
        <v>80</v>
      </c>
      <c r="AF964" s="40">
        <v>110</v>
      </c>
      <c r="AG964" s="42">
        <v>10</v>
      </c>
      <c r="AH964">
        <v>117</v>
      </c>
      <c r="AL964" t="s">
        <v>22</v>
      </c>
      <c r="AM964">
        <v>60</v>
      </c>
    </row>
    <row r="965" spans="28:39">
      <c r="AB965" s="58" t="s">
        <v>655</v>
      </c>
      <c r="AC965" s="1">
        <v>2</v>
      </c>
      <c r="AD965" s="38" t="s">
        <v>337</v>
      </c>
      <c r="AE965" s="39">
        <v>80</v>
      </c>
      <c r="AF965" s="40">
        <v>110</v>
      </c>
      <c r="AG965" s="43">
        <v>20</v>
      </c>
      <c r="AH965">
        <v>82</v>
      </c>
      <c r="AL965" t="s">
        <v>22</v>
      </c>
      <c r="AM965">
        <v>60</v>
      </c>
    </row>
    <row r="966" spans="28:39">
      <c r="AB966" s="58" t="s">
        <v>655</v>
      </c>
      <c r="AC966" s="1">
        <v>2</v>
      </c>
      <c r="AD966" s="38" t="s">
        <v>337</v>
      </c>
      <c r="AE966" s="39">
        <v>80</v>
      </c>
      <c r="AF966" s="40">
        <v>110</v>
      </c>
      <c r="AG966" s="44">
        <v>30</v>
      </c>
      <c r="AH966">
        <v>57</v>
      </c>
      <c r="AL966" t="s">
        <v>22</v>
      </c>
      <c r="AM966">
        <v>60</v>
      </c>
    </row>
    <row r="967" spans="28:39">
      <c r="AB967" s="58" t="s">
        <v>655</v>
      </c>
      <c r="AC967" s="1">
        <v>2</v>
      </c>
      <c r="AD967" s="38" t="s">
        <v>337</v>
      </c>
      <c r="AE967" s="39">
        <v>80</v>
      </c>
      <c r="AF967" s="40">
        <v>110</v>
      </c>
      <c r="AG967" s="45">
        <v>40</v>
      </c>
      <c r="AH967">
        <v>43</v>
      </c>
      <c r="AL967" t="s">
        <v>22</v>
      </c>
      <c r="AM967">
        <v>60</v>
      </c>
    </row>
    <row r="968" spans="28:39">
      <c r="AB968" s="58" t="s">
        <v>655</v>
      </c>
      <c r="AC968" s="1">
        <v>2</v>
      </c>
      <c r="AD968" s="38" t="s">
        <v>337</v>
      </c>
      <c r="AE968" s="39">
        <v>80</v>
      </c>
      <c r="AF968" s="40">
        <v>110</v>
      </c>
      <c r="AG968" s="46">
        <v>50</v>
      </c>
      <c r="AH968">
        <v>35</v>
      </c>
      <c r="AL968" t="s">
        <v>22</v>
      </c>
      <c r="AM968">
        <v>60</v>
      </c>
    </row>
    <row r="969" spans="28:39">
      <c r="AB969" s="58" t="s">
        <v>655</v>
      </c>
      <c r="AC969" s="1">
        <v>2</v>
      </c>
      <c r="AD969" s="38" t="s">
        <v>337</v>
      </c>
      <c r="AE969" s="39">
        <v>80</v>
      </c>
      <c r="AF969" s="40">
        <v>110</v>
      </c>
      <c r="AG969" s="47">
        <v>60</v>
      </c>
      <c r="AH969">
        <v>30</v>
      </c>
      <c r="AL969" t="s">
        <v>22</v>
      </c>
      <c r="AM969">
        <v>60</v>
      </c>
    </row>
    <row r="970" spans="28:39">
      <c r="AB970" s="58" t="s">
        <v>655</v>
      </c>
      <c r="AC970" s="1">
        <v>2</v>
      </c>
      <c r="AD970" s="38" t="s">
        <v>337</v>
      </c>
      <c r="AE970" s="39">
        <v>80</v>
      </c>
      <c r="AF970" s="40">
        <v>110</v>
      </c>
      <c r="AG970" s="48">
        <v>70</v>
      </c>
      <c r="AH970">
        <v>26</v>
      </c>
      <c r="AL970" t="s">
        <v>22</v>
      </c>
      <c r="AM970">
        <v>60</v>
      </c>
    </row>
    <row r="971" spans="28:39">
      <c r="AB971" s="58" t="s">
        <v>655</v>
      </c>
      <c r="AC971" s="1">
        <v>2</v>
      </c>
      <c r="AD971" s="38" t="s">
        <v>337</v>
      </c>
      <c r="AE971" s="39">
        <v>80</v>
      </c>
      <c r="AF971" s="49">
        <v>115</v>
      </c>
      <c r="AG971" s="41">
        <v>0</v>
      </c>
      <c r="AH971">
        <v>124</v>
      </c>
      <c r="AL971" t="s">
        <v>22</v>
      </c>
      <c r="AM971">
        <v>60</v>
      </c>
    </row>
    <row r="972" spans="28:39">
      <c r="AB972" s="58" t="s">
        <v>655</v>
      </c>
      <c r="AC972" s="1">
        <v>2</v>
      </c>
      <c r="AD972" s="38" t="s">
        <v>337</v>
      </c>
      <c r="AE972" s="39">
        <v>80</v>
      </c>
      <c r="AF972" s="49">
        <v>115</v>
      </c>
      <c r="AG972" s="42">
        <v>10</v>
      </c>
      <c r="AH972">
        <v>115</v>
      </c>
      <c r="AL972" t="s">
        <v>22</v>
      </c>
      <c r="AM972">
        <v>60</v>
      </c>
    </row>
    <row r="973" spans="28:39">
      <c r="AB973" s="58" t="s">
        <v>655</v>
      </c>
      <c r="AC973" s="1">
        <v>2</v>
      </c>
      <c r="AD973" s="38" t="s">
        <v>337</v>
      </c>
      <c r="AE973" s="39">
        <v>80</v>
      </c>
      <c r="AF973" s="49">
        <v>115</v>
      </c>
      <c r="AG973" s="43">
        <v>20</v>
      </c>
      <c r="AH973">
        <v>82</v>
      </c>
      <c r="AL973" t="s">
        <v>22</v>
      </c>
      <c r="AM973">
        <v>60</v>
      </c>
    </row>
    <row r="974" spans="28:39">
      <c r="AB974" s="58" t="s">
        <v>655</v>
      </c>
      <c r="AC974" s="1">
        <v>2</v>
      </c>
      <c r="AD974" s="38" t="s">
        <v>337</v>
      </c>
      <c r="AE974" s="39">
        <v>80</v>
      </c>
      <c r="AF974" s="49">
        <v>115</v>
      </c>
      <c r="AG974" s="44">
        <v>30</v>
      </c>
      <c r="AH974">
        <v>57</v>
      </c>
      <c r="AL974" t="s">
        <v>22</v>
      </c>
      <c r="AM974">
        <v>60</v>
      </c>
    </row>
    <row r="975" spans="28:39">
      <c r="AB975" s="58" t="s">
        <v>655</v>
      </c>
      <c r="AC975" s="1">
        <v>2</v>
      </c>
      <c r="AD975" s="38" t="s">
        <v>337</v>
      </c>
      <c r="AE975" s="39">
        <v>80</v>
      </c>
      <c r="AF975" s="49">
        <v>115</v>
      </c>
      <c r="AG975" s="45">
        <v>40</v>
      </c>
      <c r="AH975">
        <v>43</v>
      </c>
      <c r="AL975" t="s">
        <v>22</v>
      </c>
      <c r="AM975">
        <v>60</v>
      </c>
    </row>
    <row r="976" spans="28:39">
      <c r="AB976" s="58" t="s">
        <v>655</v>
      </c>
      <c r="AC976" s="1">
        <v>2</v>
      </c>
      <c r="AD976" s="38" t="s">
        <v>337</v>
      </c>
      <c r="AE976" s="39">
        <v>80</v>
      </c>
      <c r="AF976" s="49">
        <v>115</v>
      </c>
      <c r="AG976" s="46">
        <v>50</v>
      </c>
      <c r="AH976">
        <v>35</v>
      </c>
      <c r="AL976" t="s">
        <v>22</v>
      </c>
      <c r="AM976">
        <v>60</v>
      </c>
    </row>
    <row r="977" spans="28:39">
      <c r="AB977" s="58" t="s">
        <v>655</v>
      </c>
      <c r="AC977" s="1">
        <v>2</v>
      </c>
      <c r="AD977" s="38" t="s">
        <v>337</v>
      </c>
      <c r="AE977" s="39">
        <v>80</v>
      </c>
      <c r="AF977" s="49">
        <v>115</v>
      </c>
      <c r="AG977" s="47">
        <v>60</v>
      </c>
      <c r="AH977">
        <v>30</v>
      </c>
      <c r="AL977" t="s">
        <v>22</v>
      </c>
      <c r="AM977">
        <v>60</v>
      </c>
    </row>
    <row r="978" spans="28:39">
      <c r="AB978" s="58" t="s">
        <v>655</v>
      </c>
      <c r="AC978" s="1">
        <v>2</v>
      </c>
      <c r="AD978" s="38" t="s">
        <v>337</v>
      </c>
      <c r="AE978" s="39">
        <v>80</v>
      </c>
      <c r="AF978" s="49">
        <v>115</v>
      </c>
      <c r="AG978" s="48">
        <v>70</v>
      </c>
      <c r="AH978">
        <v>26</v>
      </c>
      <c r="AL978" t="s">
        <v>22</v>
      </c>
      <c r="AM978">
        <v>60</v>
      </c>
    </row>
    <row r="979" spans="28:39">
      <c r="AB979" s="58" t="s">
        <v>655</v>
      </c>
      <c r="AC979" s="1">
        <v>2</v>
      </c>
      <c r="AD979" s="38" t="s">
        <v>337</v>
      </c>
      <c r="AE979" s="39">
        <v>80</v>
      </c>
      <c r="AF979" s="50">
        <v>120</v>
      </c>
      <c r="AG979" s="41">
        <v>0</v>
      </c>
      <c r="AH979">
        <v>120</v>
      </c>
      <c r="AL979" t="s">
        <v>22</v>
      </c>
      <c r="AM979">
        <v>60</v>
      </c>
    </row>
    <row r="980" spans="28:39">
      <c r="AB980" s="58" t="s">
        <v>655</v>
      </c>
      <c r="AC980" s="1">
        <v>2</v>
      </c>
      <c r="AD980" s="38" t="s">
        <v>337</v>
      </c>
      <c r="AE980" s="39">
        <v>80</v>
      </c>
      <c r="AF980" s="50">
        <v>120</v>
      </c>
      <c r="AG980" s="42">
        <v>10</v>
      </c>
      <c r="AH980">
        <v>114</v>
      </c>
      <c r="AL980" t="s">
        <v>22</v>
      </c>
      <c r="AM980">
        <v>60</v>
      </c>
    </row>
    <row r="981" spans="28:39">
      <c r="AB981" s="58" t="s">
        <v>655</v>
      </c>
      <c r="AC981" s="1">
        <v>2</v>
      </c>
      <c r="AD981" s="38" t="s">
        <v>337</v>
      </c>
      <c r="AE981" s="39">
        <v>80</v>
      </c>
      <c r="AF981" s="50">
        <v>120</v>
      </c>
      <c r="AG981" s="43">
        <v>20</v>
      </c>
      <c r="AH981">
        <v>82</v>
      </c>
      <c r="AL981" t="s">
        <v>22</v>
      </c>
      <c r="AM981">
        <v>60</v>
      </c>
    </row>
    <row r="982" spans="28:39">
      <c r="AB982" s="58" t="s">
        <v>655</v>
      </c>
      <c r="AC982" s="1">
        <v>2</v>
      </c>
      <c r="AD982" s="38" t="s">
        <v>337</v>
      </c>
      <c r="AE982" s="39">
        <v>80</v>
      </c>
      <c r="AF982" s="50">
        <v>120</v>
      </c>
      <c r="AG982" s="44">
        <v>30</v>
      </c>
      <c r="AH982">
        <v>57</v>
      </c>
      <c r="AL982" t="s">
        <v>22</v>
      </c>
      <c r="AM982">
        <v>60</v>
      </c>
    </row>
    <row r="983" spans="28:39">
      <c r="AB983" s="58" t="s">
        <v>655</v>
      </c>
      <c r="AC983" s="1">
        <v>2</v>
      </c>
      <c r="AD983" s="38" t="s">
        <v>337</v>
      </c>
      <c r="AE983" s="39">
        <v>80</v>
      </c>
      <c r="AF983" s="50">
        <v>120</v>
      </c>
      <c r="AG983" s="45">
        <v>40</v>
      </c>
      <c r="AH983">
        <v>43</v>
      </c>
      <c r="AL983" t="s">
        <v>22</v>
      </c>
      <c r="AM983">
        <v>60</v>
      </c>
    </row>
    <row r="984" spans="28:39">
      <c r="AB984" s="58" t="s">
        <v>655</v>
      </c>
      <c r="AC984" s="1">
        <v>2</v>
      </c>
      <c r="AD984" s="38" t="s">
        <v>337</v>
      </c>
      <c r="AE984" s="39">
        <v>80</v>
      </c>
      <c r="AF984" s="50">
        <v>120</v>
      </c>
      <c r="AG984" s="46">
        <v>50</v>
      </c>
      <c r="AH984">
        <v>35</v>
      </c>
      <c r="AL984" t="s">
        <v>22</v>
      </c>
      <c r="AM984">
        <v>60</v>
      </c>
    </row>
    <row r="985" spans="28:39">
      <c r="AB985" s="58" t="s">
        <v>655</v>
      </c>
      <c r="AC985" s="1">
        <v>2</v>
      </c>
      <c r="AD985" s="38" t="s">
        <v>337</v>
      </c>
      <c r="AE985" s="39">
        <v>80</v>
      </c>
      <c r="AF985" s="50">
        <v>120</v>
      </c>
      <c r="AG985" s="47">
        <v>60</v>
      </c>
      <c r="AH985">
        <v>30</v>
      </c>
      <c r="AL985" t="s">
        <v>22</v>
      </c>
      <c r="AM985">
        <v>60</v>
      </c>
    </row>
    <row r="986" spans="28:39">
      <c r="AB986" s="58" t="s">
        <v>655</v>
      </c>
      <c r="AC986" s="1">
        <v>2</v>
      </c>
      <c r="AD986" s="38" t="s">
        <v>337</v>
      </c>
      <c r="AE986" s="39">
        <v>80</v>
      </c>
      <c r="AF986" s="50">
        <v>120</v>
      </c>
      <c r="AG986" s="48">
        <v>70</v>
      </c>
      <c r="AH986">
        <v>26</v>
      </c>
      <c r="AL986" t="s">
        <v>22</v>
      </c>
      <c r="AM986">
        <v>60</v>
      </c>
    </row>
    <row r="987" spans="28:39">
      <c r="AB987" s="58" t="s">
        <v>655</v>
      </c>
      <c r="AC987" s="1">
        <v>2</v>
      </c>
      <c r="AD987" s="38" t="s">
        <v>337</v>
      </c>
      <c r="AE987" s="39">
        <v>80</v>
      </c>
      <c r="AF987" s="51">
        <v>130</v>
      </c>
      <c r="AG987" s="41">
        <v>0</v>
      </c>
      <c r="AH987">
        <v>113</v>
      </c>
      <c r="AL987" t="s">
        <v>22</v>
      </c>
      <c r="AM987">
        <v>60</v>
      </c>
    </row>
    <row r="988" spans="28:39">
      <c r="AB988" s="58" t="s">
        <v>655</v>
      </c>
      <c r="AC988" s="1">
        <v>2</v>
      </c>
      <c r="AD988" s="38" t="s">
        <v>337</v>
      </c>
      <c r="AE988" s="39">
        <v>80</v>
      </c>
      <c r="AF988" s="51">
        <v>130</v>
      </c>
      <c r="AG988" s="42">
        <v>10</v>
      </c>
      <c r="AH988">
        <v>111</v>
      </c>
      <c r="AL988" t="s">
        <v>22</v>
      </c>
      <c r="AM988">
        <v>60</v>
      </c>
    </row>
    <row r="989" spans="28:39">
      <c r="AB989" s="58" t="s">
        <v>655</v>
      </c>
      <c r="AC989" s="1">
        <v>2</v>
      </c>
      <c r="AD989" s="38" t="s">
        <v>337</v>
      </c>
      <c r="AE989" s="39">
        <v>80</v>
      </c>
      <c r="AF989" s="51">
        <v>130</v>
      </c>
      <c r="AG989" s="43">
        <v>20</v>
      </c>
      <c r="AH989">
        <v>82</v>
      </c>
      <c r="AL989" t="s">
        <v>22</v>
      </c>
      <c r="AM989">
        <v>60</v>
      </c>
    </row>
    <row r="990" spans="28:39">
      <c r="AB990" s="58" t="s">
        <v>655</v>
      </c>
      <c r="AC990" s="1">
        <v>2</v>
      </c>
      <c r="AD990" s="38" t="s">
        <v>337</v>
      </c>
      <c r="AE990" s="39">
        <v>80</v>
      </c>
      <c r="AF990" s="51">
        <v>130</v>
      </c>
      <c r="AG990" s="44">
        <v>30</v>
      </c>
      <c r="AH990">
        <v>57</v>
      </c>
      <c r="AL990" t="s">
        <v>22</v>
      </c>
      <c r="AM990">
        <v>60</v>
      </c>
    </row>
    <row r="991" spans="28:39">
      <c r="AB991" s="58" t="s">
        <v>655</v>
      </c>
      <c r="AC991" s="1">
        <v>2</v>
      </c>
      <c r="AD991" s="38" t="s">
        <v>337</v>
      </c>
      <c r="AE991" s="39">
        <v>80</v>
      </c>
      <c r="AF991" s="51">
        <v>130</v>
      </c>
      <c r="AG991" s="45">
        <v>40</v>
      </c>
      <c r="AH991">
        <v>43</v>
      </c>
      <c r="AL991" t="s">
        <v>22</v>
      </c>
      <c r="AM991">
        <v>60</v>
      </c>
    </row>
    <row r="992" spans="28:39">
      <c r="AB992" s="58" t="s">
        <v>655</v>
      </c>
      <c r="AC992" s="1">
        <v>2</v>
      </c>
      <c r="AD992" s="38" t="s">
        <v>337</v>
      </c>
      <c r="AE992" s="39">
        <v>80</v>
      </c>
      <c r="AF992" s="51">
        <v>130</v>
      </c>
      <c r="AG992" s="46">
        <v>50</v>
      </c>
      <c r="AH992">
        <v>35</v>
      </c>
      <c r="AL992" t="s">
        <v>22</v>
      </c>
      <c r="AM992">
        <v>60</v>
      </c>
    </row>
    <row r="993" spans="28:39">
      <c r="AB993" s="58" t="s">
        <v>655</v>
      </c>
      <c r="AC993" s="1">
        <v>2</v>
      </c>
      <c r="AD993" s="38" t="s">
        <v>337</v>
      </c>
      <c r="AE993" s="39">
        <v>80</v>
      </c>
      <c r="AF993" s="51">
        <v>130</v>
      </c>
      <c r="AG993" s="47">
        <v>60</v>
      </c>
      <c r="AH993">
        <v>30</v>
      </c>
      <c r="AL993" t="s">
        <v>22</v>
      </c>
      <c r="AM993">
        <v>60</v>
      </c>
    </row>
    <row r="994" spans="28:39">
      <c r="AB994" s="58" t="s">
        <v>655</v>
      </c>
      <c r="AC994" s="1">
        <v>2</v>
      </c>
      <c r="AD994" s="38" t="s">
        <v>337</v>
      </c>
      <c r="AE994" s="39">
        <v>80</v>
      </c>
      <c r="AF994" s="51">
        <v>130</v>
      </c>
      <c r="AG994" s="48">
        <v>70</v>
      </c>
      <c r="AH994">
        <v>26</v>
      </c>
      <c r="AL994" t="s">
        <v>22</v>
      </c>
      <c r="AM994">
        <v>60</v>
      </c>
    </row>
    <row r="995" spans="28:39">
      <c r="AB995" s="58" t="s">
        <v>655</v>
      </c>
      <c r="AC995" s="1">
        <v>2</v>
      </c>
      <c r="AD995" s="38" t="s">
        <v>337</v>
      </c>
      <c r="AE995" s="39">
        <v>80</v>
      </c>
      <c r="AF995" s="52">
        <v>140</v>
      </c>
      <c r="AG995" s="41">
        <v>0</v>
      </c>
      <c r="AH995">
        <v>107</v>
      </c>
      <c r="AL995" t="s">
        <v>22</v>
      </c>
      <c r="AM995">
        <v>60</v>
      </c>
    </row>
    <row r="996" spans="28:39">
      <c r="AB996" s="58" t="s">
        <v>655</v>
      </c>
      <c r="AC996" s="1">
        <v>2</v>
      </c>
      <c r="AD996" s="38" t="s">
        <v>337</v>
      </c>
      <c r="AE996" s="39">
        <v>80</v>
      </c>
      <c r="AF996" s="52">
        <v>140</v>
      </c>
      <c r="AG996" s="42">
        <v>10</v>
      </c>
      <c r="AH996">
        <v>107</v>
      </c>
      <c r="AL996" t="s">
        <v>22</v>
      </c>
      <c r="AM996">
        <v>60</v>
      </c>
    </row>
    <row r="997" spans="28:39">
      <c r="AB997" s="58" t="s">
        <v>655</v>
      </c>
      <c r="AC997" s="1">
        <v>2</v>
      </c>
      <c r="AD997" s="38" t="s">
        <v>337</v>
      </c>
      <c r="AE997" s="39">
        <v>80</v>
      </c>
      <c r="AF997" s="52">
        <v>140</v>
      </c>
      <c r="AG997" s="43">
        <v>20</v>
      </c>
      <c r="AH997">
        <v>82</v>
      </c>
      <c r="AL997" t="s">
        <v>22</v>
      </c>
      <c r="AM997">
        <v>60</v>
      </c>
    </row>
    <row r="998" spans="28:39">
      <c r="AB998" s="58" t="s">
        <v>655</v>
      </c>
      <c r="AC998" s="1">
        <v>2</v>
      </c>
      <c r="AD998" s="38" t="s">
        <v>337</v>
      </c>
      <c r="AE998" s="39">
        <v>80</v>
      </c>
      <c r="AF998" s="52">
        <v>140</v>
      </c>
      <c r="AG998" s="44">
        <v>30</v>
      </c>
      <c r="AH998">
        <v>57</v>
      </c>
      <c r="AL998" t="s">
        <v>22</v>
      </c>
      <c r="AM998">
        <v>60</v>
      </c>
    </row>
    <row r="999" spans="28:39">
      <c r="AB999" s="58" t="s">
        <v>655</v>
      </c>
      <c r="AC999" s="1">
        <v>2</v>
      </c>
      <c r="AD999" s="38" t="s">
        <v>337</v>
      </c>
      <c r="AE999" s="39">
        <v>80</v>
      </c>
      <c r="AF999" s="52">
        <v>140</v>
      </c>
      <c r="AG999" s="45">
        <v>40</v>
      </c>
      <c r="AH999">
        <v>43</v>
      </c>
      <c r="AL999" t="s">
        <v>22</v>
      </c>
      <c r="AM999">
        <v>60</v>
      </c>
    </row>
    <row r="1000" spans="28:39">
      <c r="AB1000" s="58" t="s">
        <v>655</v>
      </c>
      <c r="AC1000" s="1">
        <v>2</v>
      </c>
      <c r="AD1000" s="38" t="s">
        <v>337</v>
      </c>
      <c r="AE1000" s="39">
        <v>80</v>
      </c>
      <c r="AF1000" s="52">
        <v>140</v>
      </c>
      <c r="AG1000" s="46">
        <v>50</v>
      </c>
      <c r="AH1000">
        <v>35</v>
      </c>
      <c r="AL1000" t="s">
        <v>22</v>
      </c>
      <c r="AM1000">
        <v>60</v>
      </c>
    </row>
    <row r="1001" spans="28:39">
      <c r="AB1001" s="58" t="s">
        <v>655</v>
      </c>
      <c r="AC1001" s="1">
        <v>2</v>
      </c>
      <c r="AD1001" s="38" t="s">
        <v>337</v>
      </c>
      <c r="AE1001" s="39">
        <v>80</v>
      </c>
      <c r="AF1001" s="52">
        <v>140</v>
      </c>
      <c r="AG1001" s="47">
        <v>60</v>
      </c>
      <c r="AH1001">
        <v>30</v>
      </c>
      <c r="AL1001" t="s">
        <v>22</v>
      </c>
      <c r="AM1001">
        <v>60</v>
      </c>
    </row>
    <row r="1002" spans="28:39">
      <c r="AB1002" s="58" t="s">
        <v>655</v>
      </c>
      <c r="AC1002" s="1">
        <v>2</v>
      </c>
      <c r="AD1002" s="38" t="s">
        <v>337</v>
      </c>
      <c r="AE1002" s="39">
        <v>80</v>
      </c>
      <c r="AF1002" s="52">
        <v>140</v>
      </c>
      <c r="AG1002" s="48">
        <v>70</v>
      </c>
      <c r="AH1002">
        <v>26</v>
      </c>
      <c r="AL1002" t="s">
        <v>22</v>
      </c>
      <c r="AM1002">
        <v>60</v>
      </c>
    </row>
    <row r="1003" spans="28:39">
      <c r="AB1003" s="58" t="s">
        <v>655</v>
      </c>
      <c r="AC1003" s="1">
        <v>2</v>
      </c>
      <c r="AD1003" s="38" t="s">
        <v>337</v>
      </c>
      <c r="AE1003" s="39">
        <v>80</v>
      </c>
      <c r="AF1003" s="53">
        <v>150</v>
      </c>
      <c r="AG1003" s="41">
        <v>0</v>
      </c>
      <c r="AH1003">
        <v>102</v>
      </c>
      <c r="AL1003" t="s">
        <v>22</v>
      </c>
      <c r="AM1003">
        <v>60</v>
      </c>
    </row>
    <row r="1004" spans="28:39">
      <c r="AB1004" s="58" t="s">
        <v>655</v>
      </c>
      <c r="AC1004" s="1">
        <v>2</v>
      </c>
      <c r="AD1004" s="38" t="s">
        <v>337</v>
      </c>
      <c r="AE1004" s="39">
        <v>80</v>
      </c>
      <c r="AF1004" s="53">
        <v>150</v>
      </c>
      <c r="AG1004" s="42">
        <v>10</v>
      </c>
      <c r="AH1004">
        <v>102</v>
      </c>
      <c r="AL1004" t="s">
        <v>22</v>
      </c>
      <c r="AM1004">
        <v>60</v>
      </c>
    </row>
    <row r="1005" spans="28:39">
      <c r="AB1005" s="58" t="s">
        <v>655</v>
      </c>
      <c r="AC1005" s="1">
        <v>2</v>
      </c>
      <c r="AD1005" s="38" t="s">
        <v>337</v>
      </c>
      <c r="AE1005" s="39">
        <v>80</v>
      </c>
      <c r="AF1005" s="53">
        <v>150</v>
      </c>
      <c r="AG1005" s="43">
        <v>20</v>
      </c>
      <c r="AH1005">
        <v>82</v>
      </c>
      <c r="AL1005" t="s">
        <v>22</v>
      </c>
      <c r="AM1005">
        <v>60</v>
      </c>
    </row>
    <row r="1006" spans="28:39">
      <c r="AB1006" s="58" t="s">
        <v>655</v>
      </c>
      <c r="AC1006" s="1">
        <v>2</v>
      </c>
      <c r="AD1006" s="38" t="s">
        <v>337</v>
      </c>
      <c r="AE1006" s="39">
        <v>80</v>
      </c>
      <c r="AF1006" s="53">
        <v>150</v>
      </c>
      <c r="AG1006" s="44">
        <v>30</v>
      </c>
      <c r="AH1006">
        <v>57</v>
      </c>
      <c r="AL1006" t="s">
        <v>22</v>
      </c>
      <c r="AM1006">
        <v>60</v>
      </c>
    </row>
    <row r="1007" spans="28:39">
      <c r="AB1007" s="58" t="s">
        <v>655</v>
      </c>
      <c r="AC1007" s="1">
        <v>2</v>
      </c>
      <c r="AD1007" s="38" t="s">
        <v>337</v>
      </c>
      <c r="AE1007" s="39">
        <v>80</v>
      </c>
      <c r="AF1007" s="53">
        <v>150</v>
      </c>
      <c r="AG1007" s="45">
        <v>40</v>
      </c>
      <c r="AH1007">
        <v>43</v>
      </c>
      <c r="AL1007" t="s">
        <v>22</v>
      </c>
      <c r="AM1007">
        <v>60</v>
      </c>
    </row>
    <row r="1008" spans="28:39">
      <c r="AB1008" s="58" t="s">
        <v>655</v>
      </c>
      <c r="AC1008" s="1">
        <v>2</v>
      </c>
      <c r="AD1008" s="38" t="s">
        <v>337</v>
      </c>
      <c r="AE1008" s="39">
        <v>80</v>
      </c>
      <c r="AF1008" s="53">
        <v>150</v>
      </c>
      <c r="AG1008" s="46">
        <v>50</v>
      </c>
      <c r="AH1008">
        <v>35</v>
      </c>
      <c r="AL1008" t="s">
        <v>22</v>
      </c>
      <c r="AM1008">
        <v>60</v>
      </c>
    </row>
    <row r="1009" spans="28:39">
      <c r="AB1009" s="58" t="s">
        <v>655</v>
      </c>
      <c r="AC1009" s="1">
        <v>2</v>
      </c>
      <c r="AD1009" s="38" t="s">
        <v>337</v>
      </c>
      <c r="AE1009" s="39">
        <v>80</v>
      </c>
      <c r="AF1009" s="53">
        <v>150</v>
      </c>
      <c r="AG1009" s="47">
        <v>60</v>
      </c>
      <c r="AH1009">
        <v>30</v>
      </c>
      <c r="AL1009" t="s">
        <v>22</v>
      </c>
      <c r="AM1009">
        <v>60</v>
      </c>
    </row>
    <row r="1010" spans="28:39">
      <c r="AB1010" s="58" t="s">
        <v>655</v>
      </c>
      <c r="AC1010" s="1">
        <v>2</v>
      </c>
      <c r="AD1010" s="38" t="s">
        <v>337</v>
      </c>
      <c r="AE1010" s="39">
        <v>80</v>
      </c>
      <c r="AF1010" s="53">
        <v>150</v>
      </c>
      <c r="AG1010" s="48">
        <v>70</v>
      </c>
      <c r="AH1010">
        <v>26</v>
      </c>
      <c r="AL1010" t="s">
        <v>22</v>
      </c>
      <c r="AM1010">
        <v>60</v>
      </c>
    </row>
    <row r="1011" spans="28:39">
      <c r="AB1011" s="58" t="s">
        <v>655</v>
      </c>
      <c r="AC1011" s="1">
        <v>2</v>
      </c>
      <c r="AD1011" s="38" t="s">
        <v>337</v>
      </c>
      <c r="AE1011" s="39">
        <v>80</v>
      </c>
      <c r="AF1011" s="54">
        <v>160</v>
      </c>
      <c r="AG1011" s="41">
        <v>0</v>
      </c>
      <c r="AH1011">
        <v>81</v>
      </c>
      <c r="AL1011" t="s">
        <v>22</v>
      </c>
      <c r="AM1011">
        <v>60</v>
      </c>
    </row>
    <row r="1012" spans="28:39">
      <c r="AB1012" s="58" t="s">
        <v>655</v>
      </c>
      <c r="AC1012" s="1">
        <v>2</v>
      </c>
      <c r="AD1012" s="38" t="s">
        <v>337</v>
      </c>
      <c r="AE1012" s="39">
        <v>80</v>
      </c>
      <c r="AF1012" s="54">
        <v>160</v>
      </c>
      <c r="AG1012" s="42">
        <v>10</v>
      </c>
      <c r="AH1012">
        <v>81</v>
      </c>
      <c r="AL1012" t="s">
        <v>22</v>
      </c>
      <c r="AM1012">
        <v>60</v>
      </c>
    </row>
    <row r="1013" spans="28:39">
      <c r="AB1013" s="58" t="s">
        <v>655</v>
      </c>
      <c r="AC1013" s="1">
        <v>2</v>
      </c>
      <c r="AD1013" s="38" t="s">
        <v>337</v>
      </c>
      <c r="AE1013" s="39">
        <v>80</v>
      </c>
      <c r="AF1013" s="54">
        <v>160</v>
      </c>
      <c r="AG1013" s="43">
        <v>20</v>
      </c>
      <c r="AH1013">
        <v>81</v>
      </c>
      <c r="AL1013" t="s">
        <v>22</v>
      </c>
      <c r="AM1013">
        <v>60</v>
      </c>
    </row>
    <row r="1014" spans="28:39">
      <c r="AB1014" s="58" t="s">
        <v>655</v>
      </c>
      <c r="AC1014" s="1">
        <v>2</v>
      </c>
      <c r="AD1014" s="38" t="s">
        <v>337</v>
      </c>
      <c r="AE1014" s="39">
        <v>80</v>
      </c>
      <c r="AF1014" s="54">
        <v>160</v>
      </c>
      <c r="AG1014" s="44">
        <v>30</v>
      </c>
      <c r="AH1014">
        <v>57</v>
      </c>
      <c r="AL1014" t="s">
        <v>22</v>
      </c>
      <c r="AM1014">
        <v>60</v>
      </c>
    </row>
    <row r="1015" spans="28:39">
      <c r="AB1015" s="58" t="s">
        <v>655</v>
      </c>
      <c r="AC1015" s="1">
        <v>2</v>
      </c>
      <c r="AD1015" s="38" t="s">
        <v>337</v>
      </c>
      <c r="AE1015" s="39">
        <v>80</v>
      </c>
      <c r="AF1015" s="54">
        <v>160</v>
      </c>
      <c r="AG1015" s="45">
        <v>40</v>
      </c>
      <c r="AH1015">
        <v>43</v>
      </c>
      <c r="AL1015" t="s">
        <v>22</v>
      </c>
      <c r="AM1015">
        <v>60</v>
      </c>
    </row>
    <row r="1016" spans="28:39">
      <c r="AB1016" s="58" t="s">
        <v>655</v>
      </c>
      <c r="AC1016" s="1">
        <v>2</v>
      </c>
      <c r="AD1016" s="38" t="s">
        <v>337</v>
      </c>
      <c r="AE1016" s="39">
        <v>80</v>
      </c>
      <c r="AF1016" s="54">
        <v>160</v>
      </c>
      <c r="AG1016" s="46">
        <v>50</v>
      </c>
      <c r="AH1016">
        <v>35</v>
      </c>
      <c r="AL1016" t="s">
        <v>22</v>
      </c>
      <c r="AM1016">
        <v>60</v>
      </c>
    </row>
    <row r="1017" spans="28:39">
      <c r="AB1017" s="58" t="s">
        <v>655</v>
      </c>
      <c r="AC1017" s="1">
        <v>2</v>
      </c>
      <c r="AD1017" s="38" t="s">
        <v>337</v>
      </c>
      <c r="AE1017" s="39">
        <v>80</v>
      </c>
      <c r="AF1017" s="54">
        <v>160</v>
      </c>
      <c r="AG1017" s="47">
        <v>60</v>
      </c>
      <c r="AH1017">
        <v>30</v>
      </c>
      <c r="AL1017" t="s">
        <v>22</v>
      </c>
      <c r="AM1017">
        <v>60</v>
      </c>
    </row>
    <row r="1018" spans="28:39">
      <c r="AB1018" s="58" t="s">
        <v>655</v>
      </c>
      <c r="AC1018" s="1">
        <v>2</v>
      </c>
      <c r="AD1018" s="38" t="s">
        <v>337</v>
      </c>
      <c r="AE1018" s="39">
        <v>80</v>
      </c>
      <c r="AF1018" s="54">
        <v>160</v>
      </c>
      <c r="AG1018" s="48">
        <v>70</v>
      </c>
      <c r="AH1018">
        <v>26</v>
      </c>
      <c r="AL1018" t="s">
        <v>22</v>
      </c>
      <c r="AM1018">
        <v>60</v>
      </c>
    </row>
    <row r="1019" spans="28:39">
      <c r="AB1019" s="58" t="s">
        <v>655</v>
      </c>
      <c r="AC1019" s="1">
        <v>2</v>
      </c>
      <c r="AD1019" s="38" t="s">
        <v>337</v>
      </c>
      <c r="AE1019" s="39">
        <v>80</v>
      </c>
      <c r="AF1019" s="55">
        <v>170</v>
      </c>
      <c r="AG1019" s="41">
        <v>0</v>
      </c>
      <c r="AH1019">
        <v>77</v>
      </c>
      <c r="AL1019" t="s">
        <v>22</v>
      </c>
      <c r="AM1019">
        <v>60</v>
      </c>
    </row>
    <row r="1020" spans="28:39">
      <c r="AB1020" s="58" t="s">
        <v>655</v>
      </c>
      <c r="AC1020" s="1">
        <v>2</v>
      </c>
      <c r="AD1020" s="38" t="s">
        <v>337</v>
      </c>
      <c r="AE1020" s="39">
        <v>80</v>
      </c>
      <c r="AF1020" s="55">
        <v>170</v>
      </c>
      <c r="AG1020" s="42">
        <v>10</v>
      </c>
      <c r="AH1020">
        <v>77</v>
      </c>
      <c r="AL1020" t="s">
        <v>22</v>
      </c>
      <c r="AM1020">
        <v>60</v>
      </c>
    </row>
    <row r="1021" spans="28:39">
      <c r="AB1021" s="58" t="s">
        <v>655</v>
      </c>
      <c r="AC1021" s="1">
        <v>2</v>
      </c>
      <c r="AD1021" s="38" t="s">
        <v>337</v>
      </c>
      <c r="AE1021" s="39">
        <v>80</v>
      </c>
      <c r="AF1021" s="55">
        <v>170</v>
      </c>
      <c r="AG1021" s="43">
        <v>20</v>
      </c>
      <c r="AH1021">
        <v>77</v>
      </c>
      <c r="AL1021" t="s">
        <v>22</v>
      </c>
      <c r="AM1021">
        <v>60</v>
      </c>
    </row>
    <row r="1022" spans="28:39">
      <c r="AB1022" s="58" t="s">
        <v>655</v>
      </c>
      <c r="AC1022" s="1">
        <v>2</v>
      </c>
      <c r="AD1022" s="38" t="s">
        <v>337</v>
      </c>
      <c r="AE1022" s="39">
        <v>80</v>
      </c>
      <c r="AF1022" s="55">
        <v>170</v>
      </c>
      <c r="AG1022" s="44">
        <v>30</v>
      </c>
      <c r="AH1022">
        <v>57</v>
      </c>
      <c r="AL1022" t="s">
        <v>22</v>
      </c>
      <c r="AM1022">
        <v>60</v>
      </c>
    </row>
    <row r="1023" spans="28:39">
      <c r="AB1023" s="58" t="s">
        <v>655</v>
      </c>
      <c r="AC1023" s="1">
        <v>2</v>
      </c>
      <c r="AD1023" s="38" t="s">
        <v>337</v>
      </c>
      <c r="AE1023" s="39">
        <v>80</v>
      </c>
      <c r="AF1023" s="55">
        <v>170</v>
      </c>
      <c r="AG1023" s="45">
        <v>40</v>
      </c>
      <c r="AH1023">
        <v>43</v>
      </c>
      <c r="AL1023" t="s">
        <v>22</v>
      </c>
      <c r="AM1023">
        <v>60</v>
      </c>
    </row>
    <row r="1024" spans="28:39">
      <c r="AB1024" s="58" t="s">
        <v>655</v>
      </c>
      <c r="AC1024" s="1">
        <v>2</v>
      </c>
      <c r="AD1024" s="38" t="s">
        <v>337</v>
      </c>
      <c r="AE1024" s="39">
        <v>80</v>
      </c>
      <c r="AF1024" s="55">
        <v>170</v>
      </c>
      <c r="AG1024" s="46">
        <v>50</v>
      </c>
      <c r="AH1024">
        <v>35</v>
      </c>
      <c r="AL1024" t="s">
        <v>22</v>
      </c>
      <c r="AM1024">
        <v>60</v>
      </c>
    </row>
    <row r="1025" spans="28:39">
      <c r="AB1025" s="58" t="s">
        <v>655</v>
      </c>
      <c r="AC1025" s="1">
        <v>2</v>
      </c>
      <c r="AD1025" s="38" t="s">
        <v>337</v>
      </c>
      <c r="AE1025" s="39">
        <v>80</v>
      </c>
      <c r="AF1025" s="55">
        <v>170</v>
      </c>
      <c r="AG1025" s="47">
        <v>60</v>
      </c>
      <c r="AH1025">
        <v>30</v>
      </c>
      <c r="AL1025" t="s">
        <v>22</v>
      </c>
      <c r="AM1025">
        <v>60</v>
      </c>
    </row>
    <row r="1026" spans="28:39">
      <c r="AB1026" s="58" t="s">
        <v>655</v>
      </c>
      <c r="AC1026" s="1">
        <v>2</v>
      </c>
      <c r="AD1026" s="38" t="s">
        <v>337</v>
      </c>
      <c r="AE1026" s="39">
        <v>80</v>
      </c>
      <c r="AF1026" s="55">
        <v>170</v>
      </c>
      <c r="AG1026" s="48">
        <v>70</v>
      </c>
      <c r="AH1026">
        <v>26</v>
      </c>
      <c r="AL1026" t="s">
        <v>22</v>
      </c>
      <c r="AM1026">
        <v>60</v>
      </c>
    </row>
    <row r="1027" spans="28:39">
      <c r="AB1027" s="58" t="s">
        <v>655</v>
      </c>
      <c r="AC1027" s="1">
        <v>2</v>
      </c>
      <c r="AD1027" s="38" t="s">
        <v>337</v>
      </c>
      <c r="AE1027" s="39">
        <v>80</v>
      </c>
      <c r="AF1027" s="56">
        <v>180</v>
      </c>
      <c r="AG1027" s="41">
        <v>0</v>
      </c>
      <c r="AH1027">
        <v>68</v>
      </c>
      <c r="AL1027" t="s">
        <v>22</v>
      </c>
      <c r="AM1027">
        <v>60</v>
      </c>
    </row>
    <row r="1028" spans="28:39">
      <c r="AB1028" s="58" t="s">
        <v>655</v>
      </c>
      <c r="AC1028" s="1">
        <v>2</v>
      </c>
      <c r="AD1028" s="38" t="s">
        <v>337</v>
      </c>
      <c r="AE1028" s="39">
        <v>80</v>
      </c>
      <c r="AF1028" s="56">
        <v>180</v>
      </c>
      <c r="AG1028" s="42">
        <v>10</v>
      </c>
      <c r="AH1028">
        <v>68</v>
      </c>
      <c r="AL1028" t="s">
        <v>22</v>
      </c>
      <c r="AM1028">
        <v>60</v>
      </c>
    </row>
    <row r="1029" spans="28:39">
      <c r="AB1029" s="58" t="s">
        <v>655</v>
      </c>
      <c r="AC1029" s="1">
        <v>2</v>
      </c>
      <c r="AD1029" s="38" t="s">
        <v>337</v>
      </c>
      <c r="AE1029" s="39">
        <v>80</v>
      </c>
      <c r="AF1029" s="56">
        <v>180</v>
      </c>
      <c r="AG1029" s="43">
        <v>20</v>
      </c>
      <c r="AH1029">
        <v>68</v>
      </c>
      <c r="AL1029" t="s">
        <v>22</v>
      </c>
      <c r="AM1029">
        <v>60</v>
      </c>
    </row>
    <row r="1030" spans="28:39">
      <c r="AB1030" s="58" t="s">
        <v>655</v>
      </c>
      <c r="AC1030" s="1">
        <v>2</v>
      </c>
      <c r="AD1030" s="38" t="s">
        <v>337</v>
      </c>
      <c r="AE1030" s="39">
        <v>80</v>
      </c>
      <c r="AF1030" s="56">
        <v>180</v>
      </c>
      <c r="AG1030" s="44">
        <v>30</v>
      </c>
      <c r="AH1030">
        <v>57</v>
      </c>
      <c r="AL1030" t="s">
        <v>22</v>
      </c>
      <c r="AM1030">
        <v>60</v>
      </c>
    </row>
    <row r="1031" spans="28:39">
      <c r="AB1031" s="58" t="s">
        <v>655</v>
      </c>
      <c r="AC1031" s="1">
        <v>2</v>
      </c>
      <c r="AD1031" s="38" t="s">
        <v>337</v>
      </c>
      <c r="AE1031" s="39">
        <v>80</v>
      </c>
      <c r="AF1031" s="56">
        <v>180</v>
      </c>
      <c r="AG1031" s="45">
        <v>40</v>
      </c>
      <c r="AH1031">
        <v>43</v>
      </c>
      <c r="AL1031" t="s">
        <v>22</v>
      </c>
      <c r="AM1031">
        <v>60</v>
      </c>
    </row>
    <row r="1032" spans="28:39">
      <c r="AB1032" s="58" t="s">
        <v>655</v>
      </c>
      <c r="AC1032" s="1">
        <v>2</v>
      </c>
      <c r="AD1032" s="38" t="s">
        <v>337</v>
      </c>
      <c r="AE1032" s="39">
        <v>80</v>
      </c>
      <c r="AF1032" s="56">
        <v>180</v>
      </c>
      <c r="AG1032" s="46">
        <v>50</v>
      </c>
      <c r="AH1032">
        <v>35</v>
      </c>
      <c r="AL1032" t="s">
        <v>22</v>
      </c>
      <c r="AM1032">
        <v>60</v>
      </c>
    </row>
    <row r="1033" spans="28:39">
      <c r="AB1033" s="58" t="s">
        <v>655</v>
      </c>
      <c r="AC1033" s="1">
        <v>2</v>
      </c>
      <c r="AD1033" s="38" t="s">
        <v>337</v>
      </c>
      <c r="AE1033" s="39">
        <v>80</v>
      </c>
      <c r="AF1033" s="56">
        <v>180</v>
      </c>
      <c r="AG1033" s="47">
        <v>60</v>
      </c>
      <c r="AH1033">
        <v>30</v>
      </c>
      <c r="AL1033" t="s">
        <v>22</v>
      </c>
      <c r="AM1033">
        <v>60</v>
      </c>
    </row>
    <row r="1034" spans="28:39">
      <c r="AB1034" s="58" t="s">
        <v>655</v>
      </c>
      <c r="AC1034" s="1">
        <v>2</v>
      </c>
      <c r="AD1034" s="38" t="s">
        <v>337</v>
      </c>
      <c r="AE1034" s="39">
        <v>80</v>
      </c>
      <c r="AF1034" s="56">
        <v>180</v>
      </c>
      <c r="AG1034" s="48">
        <v>70</v>
      </c>
      <c r="AH1034">
        <v>26</v>
      </c>
      <c r="AL1034" t="s">
        <v>22</v>
      </c>
      <c r="AM1034">
        <v>60</v>
      </c>
    </row>
    <row r="1035" spans="28:39">
      <c r="AB1035" s="58" t="s">
        <v>655</v>
      </c>
      <c r="AC1035" s="1">
        <v>2</v>
      </c>
      <c r="AD1035" s="38" t="s">
        <v>337</v>
      </c>
      <c r="AE1035" s="39">
        <v>80</v>
      </c>
      <c r="AF1035" s="57">
        <v>200</v>
      </c>
      <c r="AG1035" s="41">
        <v>0</v>
      </c>
      <c r="AH1035">
        <v>55</v>
      </c>
      <c r="AL1035" t="s">
        <v>22</v>
      </c>
      <c r="AM1035">
        <v>60</v>
      </c>
    </row>
    <row r="1036" spans="28:39">
      <c r="AB1036" s="58" t="s">
        <v>655</v>
      </c>
      <c r="AC1036" s="1">
        <v>2</v>
      </c>
      <c r="AD1036" s="38" t="s">
        <v>337</v>
      </c>
      <c r="AE1036" s="39">
        <v>80</v>
      </c>
      <c r="AF1036" s="57">
        <v>200</v>
      </c>
      <c r="AG1036" s="42">
        <v>10</v>
      </c>
      <c r="AH1036">
        <v>55</v>
      </c>
      <c r="AL1036" t="s">
        <v>22</v>
      </c>
      <c r="AM1036">
        <v>60</v>
      </c>
    </row>
    <row r="1037" spans="28:39">
      <c r="AB1037" s="58" t="s">
        <v>655</v>
      </c>
      <c r="AC1037" s="1">
        <v>2</v>
      </c>
      <c r="AD1037" s="38" t="s">
        <v>337</v>
      </c>
      <c r="AE1037" s="39">
        <v>80</v>
      </c>
      <c r="AF1037" s="57">
        <v>200</v>
      </c>
      <c r="AG1037" s="43">
        <v>20</v>
      </c>
      <c r="AH1037">
        <v>55</v>
      </c>
      <c r="AL1037" t="s">
        <v>22</v>
      </c>
      <c r="AM1037">
        <v>60</v>
      </c>
    </row>
    <row r="1038" spans="28:39">
      <c r="AB1038" s="58" t="s">
        <v>655</v>
      </c>
      <c r="AC1038" s="1">
        <v>2</v>
      </c>
      <c r="AD1038" s="38" t="s">
        <v>337</v>
      </c>
      <c r="AE1038" s="39">
        <v>80</v>
      </c>
      <c r="AF1038" s="57">
        <v>200</v>
      </c>
      <c r="AG1038" s="44">
        <v>30</v>
      </c>
      <c r="AH1038">
        <v>55</v>
      </c>
      <c r="AL1038" t="s">
        <v>22</v>
      </c>
      <c r="AM1038">
        <v>60</v>
      </c>
    </row>
    <row r="1039" spans="28:39">
      <c r="AB1039" s="58" t="s">
        <v>655</v>
      </c>
      <c r="AC1039" s="1">
        <v>2</v>
      </c>
      <c r="AD1039" s="38" t="s">
        <v>337</v>
      </c>
      <c r="AE1039" s="39">
        <v>80</v>
      </c>
      <c r="AF1039" s="57">
        <v>200</v>
      </c>
      <c r="AG1039" s="45">
        <v>40</v>
      </c>
      <c r="AH1039">
        <v>43</v>
      </c>
      <c r="AL1039" t="s">
        <v>22</v>
      </c>
      <c r="AM1039">
        <v>60</v>
      </c>
    </row>
    <row r="1040" spans="28:39">
      <c r="AB1040" s="58" t="s">
        <v>655</v>
      </c>
      <c r="AC1040" s="1">
        <v>2</v>
      </c>
      <c r="AD1040" s="38" t="s">
        <v>337</v>
      </c>
      <c r="AE1040" s="39">
        <v>80</v>
      </c>
      <c r="AF1040" s="57">
        <v>200</v>
      </c>
      <c r="AG1040" s="46">
        <v>50</v>
      </c>
      <c r="AH1040">
        <v>35</v>
      </c>
      <c r="AL1040" t="s">
        <v>22</v>
      </c>
      <c r="AM1040">
        <v>60</v>
      </c>
    </row>
    <row r="1041" spans="28:39">
      <c r="AB1041" s="58" t="s">
        <v>655</v>
      </c>
      <c r="AC1041" s="1">
        <v>2</v>
      </c>
      <c r="AD1041" s="38" t="s">
        <v>337</v>
      </c>
      <c r="AE1041" s="39">
        <v>80</v>
      </c>
      <c r="AF1041" s="57">
        <v>200</v>
      </c>
      <c r="AG1041" s="47">
        <v>60</v>
      </c>
      <c r="AH1041">
        <v>30</v>
      </c>
      <c r="AL1041" t="s">
        <v>22</v>
      </c>
      <c r="AM1041">
        <v>60</v>
      </c>
    </row>
    <row r="1042" spans="28:39">
      <c r="AB1042" s="58" t="s">
        <v>655</v>
      </c>
      <c r="AC1042" s="1">
        <v>2</v>
      </c>
      <c r="AD1042" s="38" t="s">
        <v>337</v>
      </c>
      <c r="AE1042" s="39">
        <v>80</v>
      </c>
      <c r="AF1042" s="57">
        <v>200</v>
      </c>
      <c r="AG1042" s="48">
        <v>70</v>
      </c>
      <c r="AH1042">
        <v>26</v>
      </c>
      <c r="AL1042" t="s">
        <v>22</v>
      </c>
      <c r="AM1042">
        <v>60</v>
      </c>
    </row>
    <row r="1043" spans="28:39">
      <c r="AB1043" s="58" t="s">
        <v>655</v>
      </c>
      <c r="AC1043" s="1">
        <v>2</v>
      </c>
      <c r="AD1043" s="38" t="s">
        <v>427</v>
      </c>
      <c r="AE1043" s="39">
        <v>80</v>
      </c>
      <c r="AF1043" s="40">
        <v>110</v>
      </c>
      <c r="AG1043" s="41">
        <v>0</v>
      </c>
      <c r="AH1043">
        <v>113</v>
      </c>
      <c r="AL1043" t="s">
        <v>22</v>
      </c>
      <c r="AM1043">
        <v>60</v>
      </c>
    </row>
    <row r="1044" spans="28:39">
      <c r="AB1044" s="58" t="s">
        <v>655</v>
      </c>
      <c r="AC1044" s="1">
        <v>2</v>
      </c>
      <c r="AD1044" s="38" t="s">
        <v>427</v>
      </c>
      <c r="AE1044" s="39">
        <v>80</v>
      </c>
      <c r="AF1044" s="40">
        <v>110</v>
      </c>
      <c r="AG1044" s="42">
        <v>10</v>
      </c>
      <c r="AH1044">
        <v>111</v>
      </c>
      <c r="AL1044" t="s">
        <v>22</v>
      </c>
      <c r="AM1044">
        <v>60</v>
      </c>
    </row>
    <row r="1045" spans="28:39">
      <c r="AB1045" s="58" t="s">
        <v>655</v>
      </c>
      <c r="AC1045" s="1">
        <v>2</v>
      </c>
      <c r="AD1045" s="38" t="s">
        <v>427</v>
      </c>
      <c r="AE1045" s="39">
        <v>80</v>
      </c>
      <c r="AF1045" s="40">
        <v>110</v>
      </c>
      <c r="AG1045" s="43">
        <v>20</v>
      </c>
      <c r="AH1045">
        <v>82</v>
      </c>
      <c r="AL1045" t="s">
        <v>22</v>
      </c>
      <c r="AM1045">
        <v>60</v>
      </c>
    </row>
    <row r="1046" spans="28:39">
      <c r="AB1046" s="58" t="s">
        <v>655</v>
      </c>
      <c r="AC1046" s="1">
        <v>2</v>
      </c>
      <c r="AD1046" s="38" t="s">
        <v>427</v>
      </c>
      <c r="AE1046" s="39">
        <v>80</v>
      </c>
      <c r="AF1046" s="40">
        <v>110</v>
      </c>
      <c r="AG1046" s="44">
        <v>30</v>
      </c>
      <c r="AH1046">
        <v>57</v>
      </c>
      <c r="AL1046" t="s">
        <v>22</v>
      </c>
      <c r="AM1046">
        <v>60</v>
      </c>
    </row>
    <row r="1047" spans="28:39">
      <c r="AB1047" s="58" t="s">
        <v>655</v>
      </c>
      <c r="AC1047" s="1">
        <v>2</v>
      </c>
      <c r="AD1047" s="38" t="s">
        <v>427</v>
      </c>
      <c r="AE1047" s="39">
        <v>80</v>
      </c>
      <c r="AF1047" s="40">
        <v>110</v>
      </c>
      <c r="AG1047" s="45">
        <v>40</v>
      </c>
      <c r="AH1047">
        <v>43</v>
      </c>
      <c r="AL1047" t="s">
        <v>22</v>
      </c>
      <c r="AM1047">
        <v>60</v>
      </c>
    </row>
    <row r="1048" spans="28:39">
      <c r="AB1048" s="58" t="s">
        <v>655</v>
      </c>
      <c r="AC1048" s="1">
        <v>2</v>
      </c>
      <c r="AD1048" s="38" t="s">
        <v>427</v>
      </c>
      <c r="AE1048" s="39">
        <v>80</v>
      </c>
      <c r="AF1048" s="40">
        <v>110</v>
      </c>
      <c r="AG1048" s="46">
        <v>50</v>
      </c>
      <c r="AH1048">
        <v>35</v>
      </c>
      <c r="AL1048" t="s">
        <v>22</v>
      </c>
      <c r="AM1048">
        <v>60</v>
      </c>
    </row>
    <row r="1049" spans="28:39">
      <c r="AB1049" s="58" t="s">
        <v>655</v>
      </c>
      <c r="AC1049" s="1">
        <v>2</v>
      </c>
      <c r="AD1049" s="38" t="s">
        <v>427</v>
      </c>
      <c r="AE1049" s="39">
        <v>80</v>
      </c>
      <c r="AF1049" s="40">
        <v>110</v>
      </c>
      <c r="AG1049" s="47">
        <v>60</v>
      </c>
      <c r="AH1049">
        <v>30</v>
      </c>
      <c r="AL1049" t="s">
        <v>22</v>
      </c>
      <c r="AM1049">
        <v>60</v>
      </c>
    </row>
    <row r="1050" spans="28:39">
      <c r="AB1050" s="58" t="s">
        <v>655</v>
      </c>
      <c r="AC1050" s="1">
        <v>2</v>
      </c>
      <c r="AD1050" s="38" t="s">
        <v>427</v>
      </c>
      <c r="AE1050" s="39">
        <v>80</v>
      </c>
      <c r="AF1050" s="40">
        <v>110</v>
      </c>
      <c r="AG1050" s="48">
        <v>70</v>
      </c>
      <c r="AH1050">
        <v>26</v>
      </c>
      <c r="AL1050" t="s">
        <v>22</v>
      </c>
      <c r="AM1050">
        <v>60</v>
      </c>
    </row>
    <row r="1051" spans="28:39">
      <c r="AB1051" s="58" t="s">
        <v>655</v>
      </c>
      <c r="AC1051" s="1">
        <v>2</v>
      </c>
      <c r="AD1051" s="38" t="s">
        <v>427</v>
      </c>
      <c r="AE1051" s="39">
        <v>80</v>
      </c>
      <c r="AF1051" s="49">
        <v>115</v>
      </c>
      <c r="AG1051" s="41">
        <v>0</v>
      </c>
      <c r="AH1051">
        <v>110</v>
      </c>
      <c r="AL1051" t="s">
        <v>22</v>
      </c>
      <c r="AM1051">
        <v>60</v>
      </c>
    </row>
    <row r="1052" spans="28:39">
      <c r="AB1052" s="58" t="s">
        <v>655</v>
      </c>
      <c r="AC1052" s="1">
        <v>2</v>
      </c>
      <c r="AD1052" s="38" t="s">
        <v>427</v>
      </c>
      <c r="AE1052" s="39">
        <v>80</v>
      </c>
      <c r="AF1052" s="49">
        <v>115</v>
      </c>
      <c r="AG1052" s="42">
        <v>10</v>
      </c>
      <c r="AH1052">
        <v>110</v>
      </c>
      <c r="AL1052" t="s">
        <v>22</v>
      </c>
      <c r="AM1052">
        <v>60</v>
      </c>
    </row>
    <row r="1053" spans="28:39">
      <c r="AB1053" s="58" t="s">
        <v>655</v>
      </c>
      <c r="AC1053" s="1">
        <v>2</v>
      </c>
      <c r="AD1053" s="38" t="s">
        <v>427</v>
      </c>
      <c r="AE1053" s="39">
        <v>80</v>
      </c>
      <c r="AF1053" s="49">
        <v>115</v>
      </c>
      <c r="AG1053" s="43">
        <v>20</v>
      </c>
      <c r="AH1053">
        <v>82</v>
      </c>
      <c r="AL1053" t="s">
        <v>22</v>
      </c>
      <c r="AM1053">
        <v>60</v>
      </c>
    </row>
    <row r="1054" spans="28:39">
      <c r="AB1054" s="58" t="s">
        <v>655</v>
      </c>
      <c r="AC1054" s="1">
        <v>2</v>
      </c>
      <c r="AD1054" s="38" t="s">
        <v>427</v>
      </c>
      <c r="AE1054" s="39">
        <v>80</v>
      </c>
      <c r="AF1054" s="49">
        <v>115</v>
      </c>
      <c r="AG1054" s="44">
        <v>30</v>
      </c>
      <c r="AH1054">
        <v>57</v>
      </c>
      <c r="AL1054" t="s">
        <v>22</v>
      </c>
      <c r="AM1054">
        <v>60</v>
      </c>
    </row>
    <row r="1055" spans="28:39">
      <c r="AB1055" s="58" t="s">
        <v>655</v>
      </c>
      <c r="AC1055" s="1">
        <v>2</v>
      </c>
      <c r="AD1055" s="38" t="s">
        <v>427</v>
      </c>
      <c r="AE1055" s="39">
        <v>80</v>
      </c>
      <c r="AF1055" s="49">
        <v>115</v>
      </c>
      <c r="AG1055" s="45">
        <v>40</v>
      </c>
      <c r="AH1055">
        <v>43</v>
      </c>
      <c r="AL1055" t="s">
        <v>22</v>
      </c>
      <c r="AM1055">
        <v>60</v>
      </c>
    </row>
    <row r="1056" spans="28:39">
      <c r="AB1056" s="58" t="s">
        <v>655</v>
      </c>
      <c r="AC1056" s="1">
        <v>2</v>
      </c>
      <c r="AD1056" s="38" t="s">
        <v>427</v>
      </c>
      <c r="AE1056" s="39">
        <v>80</v>
      </c>
      <c r="AF1056" s="49">
        <v>115</v>
      </c>
      <c r="AG1056" s="46">
        <v>50</v>
      </c>
      <c r="AH1056">
        <v>35</v>
      </c>
      <c r="AL1056" t="s">
        <v>22</v>
      </c>
      <c r="AM1056">
        <v>60</v>
      </c>
    </row>
    <row r="1057" spans="28:39">
      <c r="AB1057" s="58" t="s">
        <v>655</v>
      </c>
      <c r="AC1057" s="1">
        <v>2</v>
      </c>
      <c r="AD1057" s="38" t="s">
        <v>427</v>
      </c>
      <c r="AE1057" s="39">
        <v>80</v>
      </c>
      <c r="AF1057" s="49">
        <v>115</v>
      </c>
      <c r="AG1057" s="47">
        <v>60</v>
      </c>
      <c r="AH1057">
        <v>30</v>
      </c>
      <c r="AL1057" t="s">
        <v>22</v>
      </c>
      <c r="AM1057">
        <v>60</v>
      </c>
    </row>
    <row r="1058" spans="28:39">
      <c r="AB1058" s="58" t="s">
        <v>655</v>
      </c>
      <c r="AC1058" s="1">
        <v>2</v>
      </c>
      <c r="AD1058" s="38" t="s">
        <v>427</v>
      </c>
      <c r="AE1058" s="39">
        <v>80</v>
      </c>
      <c r="AF1058" s="49">
        <v>115</v>
      </c>
      <c r="AG1058" s="48">
        <v>70</v>
      </c>
      <c r="AH1058">
        <v>26</v>
      </c>
      <c r="AL1058" t="s">
        <v>22</v>
      </c>
      <c r="AM1058">
        <v>60</v>
      </c>
    </row>
    <row r="1059" spans="28:39">
      <c r="AB1059" s="58" t="s">
        <v>655</v>
      </c>
      <c r="AC1059" s="1">
        <v>2</v>
      </c>
      <c r="AD1059" s="38" t="s">
        <v>427</v>
      </c>
      <c r="AE1059" s="39">
        <v>80</v>
      </c>
      <c r="AF1059" s="50">
        <v>120</v>
      </c>
      <c r="AG1059" s="41">
        <v>0</v>
      </c>
      <c r="AH1059">
        <v>106</v>
      </c>
      <c r="AL1059" t="s">
        <v>22</v>
      </c>
      <c r="AM1059">
        <v>60</v>
      </c>
    </row>
    <row r="1060" spans="28:39">
      <c r="AB1060" s="58" t="s">
        <v>655</v>
      </c>
      <c r="AC1060" s="1">
        <v>2</v>
      </c>
      <c r="AD1060" s="38" t="s">
        <v>427</v>
      </c>
      <c r="AE1060" s="39">
        <v>80</v>
      </c>
      <c r="AF1060" s="50">
        <v>120</v>
      </c>
      <c r="AG1060" s="42">
        <v>10</v>
      </c>
      <c r="AH1060">
        <v>106</v>
      </c>
      <c r="AL1060" t="s">
        <v>22</v>
      </c>
      <c r="AM1060">
        <v>60</v>
      </c>
    </row>
    <row r="1061" spans="28:39">
      <c r="AB1061" s="58" t="s">
        <v>655</v>
      </c>
      <c r="AC1061" s="1">
        <v>2</v>
      </c>
      <c r="AD1061" s="38" t="s">
        <v>427</v>
      </c>
      <c r="AE1061" s="39">
        <v>80</v>
      </c>
      <c r="AF1061" s="50">
        <v>120</v>
      </c>
      <c r="AG1061" s="43">
        <v>20</v>
      </c>
      <c r="AH1061">
        <v>82</v>
      </c>
      <c r="AL1061" t="s">
        <v>22</v>
      </c>
      <c r="AM1061">
        <v>60</v>
      </c>
    </row>
    <row r="1062" spans="28:39">
      <c r="AB1062" s="58" t="s">
        <v>655</v>
      </c>
      <c r="AC1062" s="1">
        <v>2</v>
      </c>
      <c r="AD1062" s="38" t="s">
        <v>427</v>
      </c>
      <c r="AE1062" s="39">
        <v>80</v>
      </c>
      <c r="AF1062" s="50">
        <v>120</v>
      </c>
      <c r="AG1062" s="44">
        <v>30</v>
      </c>
      <c r="AH1062">
        <v>57</v>
      </c>
      <c r="AL1062" t="s">
        <v>22</v>
      </c>
      <c r="AM1062">
        <v>60</v>
      </c>
    </row>
    <row r="1063" spans="28:39">
      <c r="AB1063" s="58" t="s">
        <v>655</v>
      </c>
      <c r="AC1063" s="1">
        <v>2</v>
      </c>
      <c r="AD1063" s="38" t="s">
        <v>427</v>
      </c>
      <c r="AE1063" s="39">
        <v>80</v>
      </c>
      <c r="AF1063" s="50">
        <v>120</v>
      </c>
      <c r="AG1063" s="45">
        <v>40</v>
      </c>
      <c r="AH1063">
        <v>43</v>
      </c>
      <c r="AL1063" t="s">
        <v>22</v>
      </c>
      <c r="AM1063">
        <v>60</v>
      </c>
    </row>
    <row r="1064" spans="28:39">
      <c r="AB1064" s="58" t="s">
        <v>655</v>
      </c>
      <c r="AC1064" s="1">
        <v>2</v>
      </c>
      <c r="AD1064" s="38" t="s">
        <v>427</v>
      </c>
      <c r="AE1064" s="39">
        <v>80</v>
      </c>
      <c r="AF1064" s="50">
        <v>120</v>
      </c>
      <c r="AG1064" s="46">
        <v>50</v>
      </c>
      <c r="AH1064">
        <v>35</v>
      </c>
      <c r="AL1064" t="s">
        <v>22</v>
      </c>
      <c r="AM1064">
        <v>60</v>
      </c>
    </row>
    <row r="1065" spans="28:39">
      <c r="AB1065" s="58" t="s">
        <v>655</v>
      </c>
      <c r="AC1065" s="1">
        <v>2</v>
      </c>
      <c r="AD1065" s="38" t="s">
        <v>427</v>
      </c>
      <c r="AE1065" s="39">
        <v>80</v>
      </c>
      <c r="AF1065" s="50">
        <v>120</v>
      </c>
      <c r="AG1065" s="47">
        <v>60</v>
      </c>
      <c r="AH1065">
        <v>30</v>
      </c>
      <c r="AL1065" t="s">
        <v>22</v>
      </c>
      <c r="AM1065">
        <v>60</v>
      </c>
    </row>
    <row r="1066" spans="28:39">
      <c r="AB1066" s="58" t="s">
        <v>655</v>
      </c>
      <c r="AC1066" s="1">
        <v>2</v>
      </c>
      <c r="AD1066" s="38" t="s">
        <v>427</v>
      </c>
      <c r="AE1066" s="39">
        <v>80</v>
      </c>
      <c r="AF1066" s="50">
        <v>120</v>
      </c>
      <c r="AG1066" s="48">
        <v>70</v>
      </c>
      <c r="AH1066">
        <v>26</v>
      </c>
      <c r="AL1066" t="s">
        <v>22</v>
      </c>
      <c r="AM1066">
        <v>60</v>
      </c>
    </row>
    <row r="1067" spans="28:39">
      <c r="AB1067" s="58" t="s">
        <v>655</v>
      </c>
      <c r="AC1067" s="1">
        <v>2</v>
      </c>
      <c r="AD1067" s="38" t="s">
        <v>427</v>
      </c>
      <c r="AE1067" s="39">
        <v>80</v>
      </c>
      <c r="AF1067" s="51">
        <v>130</v>
      </c>
      <c r="AG1067" s="41">
        <v>0</v>
      </c>
      <c r="AH1067">
        <v>100</v>
      </c>
      <c r="AL1067" t="s">
        <v>22</v>
      </c>
      <c r="AM1067">
        <v>60</v>
      </c>
    </row>
    <row r="1068" spans="28:39">
      <c r="AB1068" s="58" t="s">
        <v>655</v>
      </c>
      <c r="AC1068" s="1">
        <v>2</v>
      </c>
      <c r="AD1068" s="38" t="s">
        <v>427</v>
      </c>
      <c r="AE1068" s="39">
        <v>80</v>
      </c>
      <c r="AF1068" s="51">
        <v>130</v>
      </c>
      <c r="AG1068" s="42">
        <v>10</v>
      </c>
      <c r="AH1068">
        <v>100</v>
      </c>
      <c r="AL1068" t="s">
        <v>22</v>
      </c>
      <c r="AM1068">
        <v>60</v>
      </c>
    </row>
    <row r="1069" spans="28:39">
      <c r="AB1069" s="58" t="s">
        <v>655</v>
      </c>
      <c r="AC1069" s="1">
        <v>2</v>
      </c>
      <c r="AD1069" s="38" t="s">
        <v>427</v>
      </c>
      <c r="AE1069" s="39">
        <v>80</v>
      </c>
      <c r="AF1069" s="51">
        <v>130</v>
      </c>
      <c r="AG1069" s="43">
        <v>20</v>
      </c>
      <c r="AH1069">
        <v>82</v>
      </c>
      <c r="AL1069" t="s">
        <v>22</v>
      </c>
      <c r="AM1069">
        <v>60</v>
      </c>
    </row>
    <row r="1070" spans="28:39">
      <c r="AB1070" s="58" t="s">
        <v>655</v>
      </c>
      <c r="AC1070" s="1">
        <v>2</v>
      </c>
      <c r="AD1070" s="38" t="s">
        <v>427</v>
      </c>
      <c r="AE1070" s="39">
        <v>80</v>
      </c>
      <c r="AF1070" s="51">
        <v>130</v>
      </c>
      <c r="AG1070" s="44">
        <v>30</v>
      </c>
      <c r="AH1070">
        <v>57</v>
      </c>
      <c r="AL1070" t="s">
        <v>22</v>
      </c>
      <c r="AM1070">
        <v>60</v>
      </c>
    </row>
    <row r="1071" spans="28:39">
      <c r="AB1071" s="58" t="s">
        <v>655</v>
      </c>
      <c r="AC1071" s="1">
        <v>2</v>
      </c>
      <c r="AD1071" s="38" t="s">
        <v>427</v>
      </c>
      <c r="AE1071" s="39">
        <v>80</v>
      </c>
      <c r="AF1071" s="51">
        <v>130</v>
      </c>
      <c r="AG1071" s="45">
        <v>40</v>
      </c>
      <c r="AH1071">
        <v>43</v>
      </c>
      <c r="AL1071" t="s">
        <v>22</v>
      </c>
      <c r="AM1071">
        <v>60</v>
      </c>
    </row>
    <row r="1072" spans="28:39">
      <c r="AB1072" s="58" t="s">
        <v>655</v>
      </c>
      <c r="AC1072" s="1">
        <v>2</v>
      </c>
      <c r="AD1072" s="38" t="s">
        <v>427</v>
      </c>
      <c r="AE1072" s="39">
        <v>80</v>
      </c>
      <c r="AF1072" s="51">
        <v>130</v>
      </c>
      <c r="AG1072" s="46">
        <v>50</v>
      </c>
      <c r="AH1072">
        <v>35</v>
      </c>
      <c r="AL1072" t="s">
        <v>22</v>
      </c>
      <c r="AM1072">
        <v>60</v>
      </c>
    </row>
    <row r="1073" spans="28:39">
      <c r="AB1073" s="58" t="s">
        <v>655</v>
      </c>
      <c r="AC1073" s="1">
        <v>2</v>
      </c>
      <c r="AD1073" s="38" t="s">
        <v>427</v>
      </c>
      <c r="AE1073" s="39">
        <v>80</v>
      </c>
      <c r="AF1073" s="51">
        <v>130</v>
      </c>
      <c r="AG1073" s="47">
        <v>60</v>
      </c>
      <c r="AH1073">
        <v>30</v>
      </c>
      <c r="AL1073" t="s">
        <v>22</v>
      </c>
      <c r="AM1073">
        <v>60</v>
      </c>
    </row>
    <row r="1074" spans="28:39">
      <c r="AB1074" s="58" t="s">
        <v>655</v>
      </c>
      <c r="AC1074" s="1">
        <v>2</v>
      </c>
      <c r="AD1074" s="38" t="s">
        <v>427</v>
      </c>
      <c r="AE1074" s="39">
        <v>80</v>
      </c>
      <c r="AF1074" s="51">
        <v>130</v>
      </c>
      <c r="AG1074" s="48">
        <v>70</v>
      </c>
      <c r="AH1074">
        <v>26</v>
      </c>
      <c r="AL1074" t="s">
        <v>22</v>
      </c>
      <c r="AM1074">
        <v>60</v>
      </c>
    </row>
    <row r="1075" spans="28:39">
      <c r="AB1075" s="58" t="s">
        <v>655</v>
      </c>
      <c r="AC1075" s="1">
        <v>2</v>
      </c>
      <c r="AD1075" s="38" t="s">
        <v>427</v>
      </c>
      <c r="AE1075" s="39">
        <v>80</v>
      </c>
      <c r="AF1075" s="52">
        <v>140</v>
      </c>
      <c r="AG1075" s="41">
        <v>0</v>
      </c>
      <c r="AH1075">
        <v>96</v>
      </c>
      <c r="AL1075" t="s">
        <v>22</v>
      </c>
      <c r="AM1075">
        <v>60</v>
      </c>
    </row>
    <row r="1076" spans="28:39">
      <c r="AB1076" s="58" t="s">
        <v>655</v>
      </c>
      <c r="AC1076" s="1">
        <v>2</v>
      </c>
      <c r="AD1076" s="38" t="s">
        <v>427</v>
      </c>
      <c r="AE1076" s="39">
        <v>80</v>
      </c>
      <c r="AF1076" s="52">
        <v>140</v>
      </c>
      <c r="AG1076" s="42">
        <v>10</v>
      </c>
      <c r="AH1076">
        <v>96</v>
      </c>
      <c r="AL1076" t="s">
        <v>22</v>
      </c>
      <c r="AM1076">
        <v>60</v>
      </c>
    </row>
    <row r="1077" spans="28:39">
      <c r="AB1077" s="58" t="s">
        <v>655</v>
      </c>
      <c r="AC1077" s="1">
        <v>2</v>
      </c>
      <c r="AD1077" s="38" t="s">
        <v>427</v>
      </c>
      <c r="AE1077" s="39">
        <v>80</v>
      </c>
      <c r="AF1077" s="52">
        <v>140</v>
      </c>
      <c r="AG1077" s="43">
        <v>20</v>
      </c>
      <c r="AH1077">
        <v>81</v>
      </c>
      <c r="AL1077" t="s">
        <v>22</v>
      </c>
      <c r="AM1077">
        <v>60</v>
      </c>
    </row>
    <row r="1078" spans="28:39">
      <c r="AB1078" s="58" t="s">
        <v>655</v>
      </c>
      <c r="AC1078" s="1">
        <v>2</v>
      </c>
      <c r="AD1078" s="38" t="s">
        <v>427</v>
      </c>
      <c r="AE1078" s="39">
        <v>80</v>
      </c>
      <c r="AF1078" s="52">
        <v>140</v>
      </c>
      <c r="AG1078" s="44">
        <v>30</v>
      </c>
      <c r="AH1078">
        <v>57</v>
      </c>
      <c r="AL1078" t="s">
        <v>22</v>
      </c>
      <c r="AM1078">
        <v>60</v>
      </c>
    </row>
    <row r="1079" spans="28:39">
      <c r="AB1079" s="58" t="s">
        <v>655</v>
      </c>
      <c r="AC1079" s="1">
        <v>2</v>
      </c>
      <c r="AD1079" s="38" t="s">
        <v>427</v>
      </c>
      <c r="AE1079" s="39">
        <v>80</v>
      </c>
      <c r="AF1079" s="52">
        <v>140</v>
      </c>
      <c r="AG1079" s="45">
        <v>40</v>
      </c>
      <c r="AH1079">
        <v>43</v>
      </c>
      <c r="AL1079" t="s">
        <v>22</v>
      </c>
      <c r="AM1079">
        <v>60</v>
      </c>
    </row>
    <row r="1080" spans="28:39">
      <c r="AB1080" s="58" t="s">
        <v>655</v>
      </c>
      <c r="AC1080" s="1">
        <v>2</v>
      </c>
      <c r="AD1080" s="38" t="s">
        <v>427</v>
      </c>
      <c r="AE1080" s="39">
        <v>80</v>
      </c>
      <c r="AF1080" s="52">
        <v>140</v>
      </c>
      <c r="AG1080" s="46">
        <v>50</v>
      </c>
      <c r="AH1080">
        <v>35</v>
      </c>
      <c r="AL1080" t="s">
        <v>22</v>
      </c>
      <c r="AM1080">
        <v>60</v>
      </c>
    </row>
    <row r="1081" spans="28:39">
      <c r="AB1081" s="58" t="s">
        <v>655</v>
      </c>
      <c r="AC1081" s="1">
        <v>2</v>
      </c>
      <c r="AD1081" s="38" t="s">
        <v>427</v>
      </c>
      <c r="AE1081" s="39">
        <v>80</v>
      </c>
      <c r="AF1081" s="52">
        <v>140</v>
      </c>
      <c r="AG1081" s="47">
        <v>60</v>
      </c>
      <c r="AH1081">
        <v>30</v>
      </c>
      <c r="AL1081" t="s">
        <v>22</v>
      </c>
      <c r="AM1081">
        <v>60</v>
      </c>
    </row>
    <row r="1082" spans="28:39">
      <c r="AB1082" s="58" t="s">
        <v>655</v>
      </c>
      <c r="AC1082" s="1">
        <v>2</v>
      </c>
      <c r="AD1082" s="38" t="s">
        <v>427</v>
      </c>
      <c r="AE1082" s="39">
        <v>80</v>
      </c>
      <c r="AF1082" s="52">
        <v>140</v>
      </c>
      <c r="AG1082" s="48">
        <v>70</v>
      </c>
      <c r="AH1082">
        <v>26</v>
      </c>
      <c r="AL1082" t="s">
        <v>22</v>
      </c>
      <c r="AM1082">
        <v>60</v>
      </c>
    </row>
    <row r="1083" spans="28:39">
      <c r="AB1083" s="58" t="s">
        <v>655</v>
      </c>
      <c r="AC1083" s="1">
        <v>2</v>
      </c>
      <c r="AD1083" s="38" t="s">
        <v>427</v>
      </c>
      <c r="AE1083" s="39">
        <v>80</v>
      </c>
      <c r="AF1083" s="53">
        <v>150</v>
      </c>
      <c r="AG1083" s="41">
        <v>0</v>
      </c>
      <c r="AH1083">
        <v>91</v>
      </c>
      <c r="AL1083" t="s">
        <v>22</v>
      </c>
      <c r="AM1083">
        <v>60</v>
      </c>
    </row>
    <row r="1084" spans="28:39">
      <c r="AB1084" s="58" t="s">
        <v>655</v>
      </c>
      <c r="AC1084" s="1">
        <v>2</v>
      </c>
      <c r="AD1084" s="38" t="s">
        <v>427</v>
      </c>
      <c r="AE1084" s="39">
        <v>80</v>
      </c>
      <c r="AF1084" s="53">
        <v>150</v>
      </c>
      <c r="AG1084" s="42">
        <v>10</v>
      </c>
      <c r="AH1084">
        <v>91</v>
      </c>
      <c r="AL1084" t="s">
        <v>22</v>
      </c>
      <c r="AM1084">
        <v>60</v>
      </c>
    </row>
    <row r="1085" spans="28:39">
      <c r="AB1085" s="58" t="s">
        <v>655</v>
      </c>
      <c r="AC1085" s="1">
        <v>2</v>
      </c>
      <c r="AD1085" s="38" t="s">
        <v>427</v>
      </c>
      <c r="AE1085" s="39">
        <v>80</v>
      </c>
      <c r="AF1085" s="53">
        <v>150</v>
      </c>
      <c r="AG1085" s="43">
        <v>20</v>
      </c>
      <c r="AH1085">
        <v>82</v>
      </c>
      <c r="AL1085" t="s">
        <v>22</v>
      </c>
      <c r="AM1085">
        <v>60</v>
      </c>
    </row>
    <row r="1086" spans="28:39">
      <c r="AB1086" s="58" t="s">
        <v>655</v>
      </c>
      <c r="AC1086" s="1">
        <v>2</v>
      </c>
      <c r="AD1086" s="38" t="s">
        <v>427</v>
      </c>
      <c r="AE1086" s="39">
        <v>80</v>
      </c>
      <c r="AF1086" s="53">
        <v>150</v>
      </c>
      <c r="AG1086" s="44">
        <v>30</v>
      </c>
      <c r="AH1086">
        <v>57</v>
      </c>
      <c r="AL1086" t="s">
        <v>22</v>
      </c>
      <c r="AM1086">
        <v>60</v>
      </c>
    </row>
    <row r="1087" spans="28:39">
      <c r="AB1087" s="58" t="s">
        <v>655</v>
      </c>
      <c r="AC1087" s="1">
        <v>2</v>
      </c>
      <c r="AD1087" s="38" t="s">
        <v>427</v>
      </c>
      <c r="AE1087" s="39">
        <v>80</v>
      </c>
      <c r="AF1087" s="53">
        <v>150</v>
      </c>
      <c r="AG1087" s="45">
        <v>40</v>
      </c>
      <c r="AH1087">
        <v>43</v>
      </c>
      <c r="AL1087" t="s">
        <v>22</v>
      </c>
      <c r="AM1087">
        <v>60</v>
      </c>
    </row>
    <row r="1088" spans="28:39">
      <c r="AB1088" s="58" t="s">
        <v>655</v>
      </c>
      <c r="AC1088" s="1">
        <v>2</v>
      </c>
      <c r="AD1088" s="38" t="s">
        <v>427</v>
      </c>
      <c r="AE1088" s="39">
        <v>80</v>
      </c>
      <c r="AF1088" s="53">
        <v>150</v>
      </c>
      <c r="AG1088" s="46">
        <v>50</v>
      </c>
      <c r="AH1088">
        <v>35</v>
      </c>
      <c r="AL1088" t="s">
        <v>22</v>
      </c>
      <c r="AM1088">
        <v>60</v>
      </c>
    </row>
    <row r="1089" spans="28:39">
      <c r="AB1089" s="58" t="s">
        <v>655</v>
      </c>
      <c r="AC1089" s="1">
        <v>2</v>
      </c>
      <c r="AD1089" s="38" t="s">
        <v>427</v>
      </c>
      <c r="AE1089" s="39">
        <v>80</v>
      </c>
      <c r="AF1089" s="53">
        <v>150</v>
      </c>
      <c r="AG1089" s="47">
        <v>60</v>
      </c>
      <c r="AH1089">
        <v>30</v>
      </c>
      <c r="AL1089" t="s">
        <v>22</v>
      </c>
      <c r="AM1089">
        <v>60</v>
      </c>
    </row>
    <row r="1090" spans="28:39">
      <c r="AB1090" s="58" t="s">
        <v>655</v>
      </c>
      <c r="AC1090" s="1">
        <v>2</v>
      </c>
      <c r="AD1090" s="38" t="s">
        <v>427</v>
      </c>
      <c r="AE1090" s="39">
        <v>80</v>
      </c>
      <c r="AF1090" s="53">
        <v>150</v>
      </c>
      <c r="AG1090" s="48">
        <v>70</v>
      </c>
      <c r="AH1090">
        <v>26</v>
      </c>
      <c r="AL1090" t="s">
        <v>22</v>
      </c>
      <c r="AM1090">
        <v>60</v>
      </c>
    </row>
    <row r="1091" spans="28:39">
      <c r="AB1091" s="58" t="s">
        <v>655</v>
      </c>
      <c r="AC1091" s="1">
        <v>2</v>
      </c>
      <c r="AD1091" s="38" t="s">
        <v>427</v>
      </c>
      <c r="AE1091" s="39">
        <v>80</v>
      </c>
      <c r="AF1091" s="54">
        <v>160</v>
      </c>
      <c r="AG1091" s="41">
        <v>0</v>
      </c>
      <c r="AH1091">
        <v>61</v>
      </c>
      <c r="AL1091" t="s">
        <v>22</v>
      </c>
      <c r="AM1091">
        <v>60</v>
      </c>
    </row>
    <row r="1092" spans="28:39">
      <c r="AB1092" s="58" t="s">
        <v>655</v>
      </c>
      <c r="AC1092" s="1">
        <v>2</v>
      </c>
      <c r="AD1092" s="38" t="s">
        <v>427</v>
      </c>
      <c r="AE1092" s="39">
        <v>80</v>
      </c>
      <c r="AF1092" s="54">
        <v>160</v>
      </c>
      <c r="AG1092" s="42">
        <v>10</v>
      </c>
      <c r="AH1092">
        <v>61</v>
      </c>
      <c r="AL1092" t="s">
        <v>22</v>
      </c>
      <c r="AM1092">
        <v>60</v>
      </c>
    </row>
    <row r="1093" spans="28:39">
      <c r="AB1093" s="58" t="s">
        <v>655</v>
      </c>
      <c r="AC1093" s="1">
        <v>2</v>
      </c>
      <c r="AD1093" s="38" t="s">
        <v>427</v>
      </c>
      <c r="AE1093" s="39">
        <v>80</v>
      </c>
      <c r="AF1093" s="54">
        <v>160</v>
      </c>
      <c r="AG1093" s="43">
        <v>20</v>
      </c>
      <c r="AH1093">
        <v>61</v>
      </c>
      <c r="AL1093" t="s">
        <v>22</v>
      </c>
      <c r="AM1093">
        <v>60</v>
      </c>
    </row>
    <row r="1094" spans="28:39">
      <c r="AB1094" s="58" t="s">
        <v>655</v>
      </c>
      <c r="AC1094" s="1">
        <v>2</v>
      </c>
      <c r="AD1094" s="38" t="s">
        <v>427</v>
      </c>
      <c r="AE1094" s="39">
        <v>80</v>
      </c>
      <c r="AF1094" s="54">
        <v>160</v>
      </c>
      <c r="AG1094" s="44">
        <v>30</v>
      </c>
      <c r="AH1094">
        <v>57</v>
      </c>
      <c r="AL1094" t="s">
        <v>22</v>
      </c>
      <c r="AM1094">
        <v>60</v>
      </c>
    </row>
    <row r="1095" spans="28:39">
      <c r="AB1095" s="58" t="s">
        <v>655</v>
      </c>
      <c r="AC1095" s="1">
        <v>2</v>
      </c>
      <c r="AD1095" s="38" t="s">
        <v>427</v>
      </c>
      <c r="AE1095" s="39">
        <v>80</v>
      </c>
      <c r="AF1095" s="54">
        <v>160</v>
      </c>
      <c r="AG1095" s="45">
        <v>40</v>
      </c>
      <c r="AH1095">
        <v>43</v>
      </c>
      <c r="AL1095" t="s">
        <v>22</v>
      </c>
      <c r="AM1095">
        <v>60</v>
      </c>
    </row>
    <row r="1096" spans="28:39">
      <c r="AB1096" s="58" t="s">
        <v>655</v>
      </c>
      <c r="AC1096" s="1">
        <v>2</v>
      </c>
      <c r="AD1096" s="38" t="s">
        <v>427</v>
      </c>
      <c r="AE1096" s="39">
        <v>80</v>
      </c>
      <c r="AF1096" s="54">
        <v>160</v>
      </c>
      <c r="AG1096" s="46">
        <v>50</v>
      </c>
      <c r="AH1096">
        <v>35</v>
      </c>
      <c r="AL1096" t="s">
        <v>22</v>
      </c>
      <c r="AM1096">
        <v>60</v>
      </c>
    </row>
    <row r="1097" spans="28:39">
      <c r="AB1097" s="58" t="s">
        <v>655</v>
      </c>
      <c r="AC1097" s="1">
        <v>2</v>
      </c>
      <c r="AD1097" s="38" t="s">
        <v>427</v>
      </c>
      <c r="AE1097" s="39">
        <v>80</v>
      </c>
      <c r="AF1097" s="54">
        <v>160</v>
      </c>
      <c r="AG1097" s="47">
        <v>60</v>
      </c>
      <c r="AH1097">
        <v>30</v>
      </c>
      <c r="AL1097" t="s">
        <v>22</v>
      </c>
      <c r="AM1097">
        <v>60</v>
      </c>
    </row>
    <row r="1098" spans="28:39">
      <c r="AB1098" s="58" t="s">
        <v>655</v>
      </c>
      <c r="AC1098" s="1">
        <v>2</v>
      </c>
      <c r="AD1098" s="38" t="s">
        <v>427</v>
      </c>
      <c r="AE1098" s="39">
        <v>80</v>
      </c>
      <c r="AF1098" s="54">
        <v>160</v>
      </c>
      <c r="AG1098" s="48">
        <v>70</v>
      </c>
      <c r="AH1098">
        <v>26</v>
      </c>
      <c r="AL1098" t="s">
        <v>22</v>
      </c>
      <c r="AM1098">
        <v>60</v>
      </c>
    </row>
    <row r="1099" spans="28:39">
      <c r="AB1099" s="58" t="s">
        <v>655</v>
      </c>
      <c r="AC1099" s="1">
        <v>2</v>
      </c>
      <c r="AD1099" s="38" t="s">
        <v>427</v>
      </c>
      <c r="AE1099" s="39">
        <v>80</v>
      </c>
      <c r="AF1099" s="55">
        <v>170</v>
      </c>
      <c r="AG1099" s="41">
        <v>0</v>
      </c>
      <c r="AH1099">
        <v>54</v>
      </c>
      <c r="AL1099" t="s">
        <v>22</v>
      </c>
      <c r="AM1099">
        <v>60</v>
      </c>
    </row>
    <row r="1100" spans="28:39">
      <c r="AB1100" s="58" t="s">
        <v>655</v>
      </c>
      <c r="AC1100" s="1">
        <v>2</v>
      </c>
      <c r="AD1100" s="38" t="s">
        <v>427</v>
      </c>
      <c r="AE1100" s="39">
        <v>80</v>
      </c>
      <c r="AF1100" s="55">
        <v>170</v>
      </c>
      <c r="AG1100" s="42">
        <v>10</v>
      </c>
      <c r="AH1100">
        <v>54</v>
      </c>
      <c r="AL1100" t="s">
        <v>22</v>
      </c>
      <c r="AM1100">
        <v>60</v>
      </c>
    </row>
    <row r="1101" spans="28:39">
      <c r="AB1101" s="58" t="s">
        <v>655</v>
      </c>
      <c r="AC1101" s="1">
        <v>2</v>
      </c>
      <c r="AD1101" s="38" t="s">
        <v>427</v>
      </c>
      <c r="AE1101" s="39">
        <v>80</v>
      </c>
      <c r="AF1101" s="55">
        <v>170</v>
      </c>
      <c r="AG1101" s="43">
        <v>20</v>
      </c>
      <c r="AH1101">
        <v>54</v>
      </c>
      <c r="AL1101" t="s">
        <v>22</v>
      </c>
      <c r="AM1101">
        <v>60</v>
      </c>
    </row>
    <row r="1102" spans="28:39">
      <c r="AB1102" s="58" t="s">
        <v>655</v>
      </c>
      <c r="AC1102" s="1">
        <v>2</v>
      </c>
      <c r="AD1102" s="38" t="s">
        <v>427</v>
      </c>
      <c r="AE1102" s="39">
        <v>80</v>
      </c>
      <c r="AF1102" s="55">
        <v>170</v>
      </c>
      <c r="AG1102" s="44">
        <v>30</v>
      </c>
      <c r="AH1102">
        <v>54</v>
      </c>
      <c r="AL1102" t="s">
        <v>22</v>
      </c>
      <c r="AM1102">
        <v>60</v>
      </c>
    </row>
    <row r="1103" spans="28:39">
      <c r="AB1103" s="58" t="s">
        <v>655</v>
      </c>
      <c r="AC1103" s="1">
        <v>2</v>
      </c>
      <c r="AD1103" s="38" t="s">
        <v>427</v>
      </c>
      <c r="AE1103" s="39">
        <v>80</v>
      </c>
      <c r="AF1103" s="55">
        <v>170</v>
      </c>
      <c r="AG1103" s="45">
        <v>40</v>
      </c>
      <c r="AH1103">
        <v>43</v>
      </c>
      <c r="AL1103" t="s">
        <v>22</v>
      </c>
      <c r="AM1103">
        <v>60</v>
      </c>
    </row>
    <row r="1104" spans="28:39">
      <c r="AB1104" s="58" t="s">
        <v>655</v>
      </c>
      <c r="AC1104" s="1">
        <v>2</v>
      </c>
      <c r="AD1104" s="38" t="s">
        <v>427</v>
      </c>
      <c r="AE1104" s="39">
        <v>80</v>
      </c>
      <c r="AF1104" s="55">
        <v>170</v>
      </c>
      <c r="AG1104" s="46">
        <v>50</v>
      </c>
      <c r="AH1104">
        <v>35</v>
      </c>
      <c r="AL1104" t="s">
        <v>22</v>
      </c>
      <c r="AM1104">
        <v>60</v>
      </c>
    </row>
    <row r="1105" spans="28:39">
      <c r="AB1105" s="58" t="s">
        <v>655</v>
      </c>
      <c r="AC1105" s="1">
        <v>2</v>
      </c>
      <c r="AD1105" s="38" t="s">
        <v>427</v>
      </c>
      <c r="AE1105" s="39">
        <v>80</v>
      </c>
      <c r="AF1105" s="55">
        <v>170</v>
      </c>
      <c r="AG1105" s="47">
        <v>60</v>
      </c>
      <c r="AH1105">
        <v>30</v>
      </c>
      <c r="AL1105" t="s">
        <v>22</v>
      </c>
      <c r="AM1105">
        <v>60</v>
      </c>
    </row>
    <row r="1106" spans="28:39">
      <c r="AB1106" s="58" t="s">
        <v>655</v>
      </c>
      <c r="AC1106" s="1">
        <v>2</v>
      </c>
      <c r="AD1106" s="38" t="s">
        <v>427</v>
      </c>
      <c r="AE1106" s="39">
        <v>80</v>
      </c>
      <c r="AF1106" s="55">
        <v>170</v>
      </c>
      <c r="AG1106" s="48">
        <v>70</v>
      </c>
      <c r="AH1106">
        <v>26</v>
      </c>
      <c r="AL1106" t="s">
        <v>22</v>
      </c>
      <c r="AM1106">
        <v>60</v>
      </c>
    </row>
    <row r="1107" spans="28:39">
      <c r="AB1107" s="58" t="s">
        <v>655</v>
      </c>
      <c r="AC1107" s="1">
        <v>2</v>
      </c>
      <c r="AD1107" s="38" t="s">
        <v>427</v>
      </c>
      <c r="AE1107" s="39">
        <v>80</v>
      </c>
      <c r="AF1107" s="56">
        <v>180</v>
      </c>
      <c r="AG1107" s="41">
        <v>0</v>
      </c>
      <c r="AH1107">
        <v>48</v>
      </c>
      <c r="AL1107" t="s">
        <v>22</v>
      </c>
      <c r="AM1107">
        <v>60</v>
      </c>
    </row>
    <row r="1108" spans="28:39">
      <c r="AB1108" s="58" t="s">
        <v>655</v>
      </c>
      <c r="AC1108" s="1">
        <v>2</v>
      </c>
      <c r="AD1108" s="38" t="s">
        <v>427</v>
      </c>
      <c r="AE1108" s="39">
        <v>80</v>
      </c>
      <c r="AF1108" s="56">
        <v>180</v>
      </c>
      <c r="AG1108" s="42">
        <v>10</v>
      </c>
      <c r="AH1108">
        <v>48</v>
      </c>
      <c r="AL1108" t="s">
        <v>22</v>
      </c>
      <c r="AM1108">
        <v>60</v>
      </c>
    </row>
    <row r="1109" spans="28:39">
      <c r="AB1109" s="58" t="s">
        <v>655</v>
      </c>
      <c r="AC1109" s="1">
        <v>2</v>
      </c>
      <c r="AD1109" s="38" t="s">
        <v>427</v>
      </c>
      <c r="AE1109" s="39">
        <v>80</v>
      </c>
      <c r="AF1109" s="56">
        <v>180</v>
      </c>
      <c r="AG1109" s="43">
        <v>20</v>
      </c>
      <c r="AH1109">
        <v>48</v>
      </c>
      <c r="AL1109" t="s">
        <v>22</v>
      </c>
      <c r="AM1109">
        <v>60</v>
      </c>
    </row>
    <row r="1110" spans="28:39">
      <c r="AB1110" s="58" t="s">
        <v>655</v>
      </c>
      <c r="AC1110" s="1">
        <v>2</v>
      </c>
      <c r="AD1110" s="38" t="s">
        <v>427</v>
      </c>
      <c r="AE1110" s="39">
        <v>80</v>
      </c>
      <c r="AF1110" s="56">
        <v>180</v>
      </c>
      <c r="AG1110" s="44">
        <v>30</v>
      </c>
      <c r="AH1110">
        <v>48</v>
      </c>
      <c r="AL1110" t="s">
        <v>22</v>
      </c>
      <c r="AM1110">
        <v>60</v>
      </c>
    </row>
    <row r="1111" spans="28:39">
      <c r="AB1111" s="58" t="s">
        <v>655</v>
      </c>
      <c r="AC1111" s="1">
        <v>2</v>
      </c>
      <c r="AD1111" s="38" t="s">
        <v>427</v>
      </c>
      <c r="AE1111" s="39">
        <v>80</v>
      </c>
      <c r="AF1111" s="56">
        <v>180</v>
      </c>
      <c r="AG1111" s="45">
        <v>40</v>
      </c>
      <c r="AH1111">
        <v>43</v>
      </c>
      <c r="AL1111" t="s">
        <v>22</v>
      </c>
      <c r="AM1111">
        <v>60</v>
      </c>
    </row>
    <row r="1112" spans="28:39">
      <c r="AB1112" s="58" t="s">
        <v>655</v>
      </c>
      <c r="AC1112" s="1">
        <v>2</v>
      </c>
      <c r="AD1112" s="38" t="s">
        <v>427</v>
      </c>
      <c r="AE1112" s="39">
        <v>80</v>
      </c>
      <c r="AF1112" s="56">
        <v>180</v>
      </c>
      <c r="AG1112" s="46">
        <v>50</v>
      </c>
      <c r="AH1112">
        <v>35</v>
      </c>
      <c r="AL1112" t="s">
        <v>22</v>
      </c>
      <c r="AM1112">
        <v>60</v>
      </c>
    </row>
    <row r="1113" spans="28:39">
      <c r="AB1113" s="58" t="s">
        <v>655</v>
      </c>
      <c r="AC1113" s="1">
        <v>2</v>
      </c>
      <c r="AD1113" s="38" t="s">
        <v>427</v>
      </c>
      <c r="AE1113" s="39">
        <v>80</v>
      </c>
      <c r="AF1113" s="56">
        <v>180</v>
      </c>
      <c r="AG1113" s="47">
        <v>60</v>
      </c>
      <c r="AH1113">
        <v>30</v>
      </c>
      <c r="AL1113" t="s">
        <v>22</v>
      </c>
      <c r="AM1113">
        <v>60</v>
      </c>
    </row>
    <row r="1114" spans="28:39">
      <c r="AB1114" s="58" t="s">
        <v>655</v>
      </c>
      <c r="AC1114" s="1">
        <v>2</v>
      </c>
      <c r="AD1114" s="38" t="s">
        <v>427</v>
      </c>
      <c r="AE1114" s="39">
        <v>80</v>
      </c>
      <c r="AF1114" s="56">
        <v>180</v>
      </c>
      <c r="AG1114" s="48">
        <v>70</v>
      </c>
      <c r="AH1114">
        <v>26</v>
      </c>
      <c r="AL1114" t="s">
        <v>22</v>
      </c>
      <c r="AM1114">
        <v>60</v>
      </c>
    </row>
    <row r="1115" spans="28:39">
      <c r="AB1115" s="58" t="s">
        <v>655</v>
      </c>
      <c r="AC1115" s="1">
        <v>2</v>
      </c>
      <c r="AD1115" s="38" t="s">
        <v>427</v>
      </c>
      <c r="AE1115" s="39">
        <v>80</v>
      </c>
      <c r="AF1115" s="57">
        <v>200</v>
      </c>
      <c r="AG1115" s="41">
        <v>0</v>
      </c>
      <c r="AH1115">
        <v>39</v>
      </c>
      <c r="AL1115" t="s">
        <v>22</v>
      </c>
      <c r="AM1115">
        <v>60</v>
      </c>
    </row>
    <row r="1116" spans="28:39">
      <c r="AB1116" s="58" t="s">
        <v>655</v>
      </c>
      <c r="AC1116" s="1">
        <v>2</v>
      </c>
      <c r="AD1116" s="38" t="s">
        <v>427</v>
      </c>
      <c r="AE1116" s="39">
        <v>80</v>
      </c>
      <c r="AF1116" s="57">
        <v>200</v>
      </c>
      <c r="AG1116" s="42">
        <v>10</v>
      </c>
      <c r="AH1116">
        <v>39</v>
      </c>
      <c r="AL1116" t="s">
        <v>22</v>
      </c>
      <c r="AM1116">
        <v>60</v>
      </c>
    </row>
    <row r="1117" spans="28:39">
      <c r="AB1117" s="58" t="s">
        <v>655</v>
      </c>
      <c r="AC1117" s="1">
        <v>2</v>
      </c>
      <c r="AD1117" s="38" t="s">
        <v>427</v>
      </c>
      <c r="AE1117" s="39">
        <v>80</v>
      </c>
      <c r="AF1117" s="57">
        <v>200</v>
      </c>
      <c r="AG1117" s="43">
        <v>20</v>
      </c>
      <c r="AH1117">
        <v>39</v>
      </c>
      <c r="AL1117" t="s">
        <v>22</v>
      </c>
      <c r="AM1117">
        <v>60</v>
      </c>
    </row>
    <row r="1118" spans="28:39">
      <c r="AB1118" s="58" t="s">
        <v>655</v>
      </c>
      <c r="AC1118" s="1">
        <v>2</v>
      </c>
      <c r="AD1118" s="38" t="s">
        <v>427</v>
      </c>
      <c r="AE1118" s="39">
        <v>80</v>
      </c>
      <c r="AF1118" s="57">
        <v>200</v>
      </c>
      <c r="AG1118" s="44">
        <v>30</v>
      </c>
      <c r="AH1118">
        <v>39</v>
      </c>
      <c r="AL1118" t="s">
        <v>22</v>
      </c>
      <c r="AM1118">
        <v>60</v>
      </c>
    </row>
    <row r="1119" spans="28:39">
      <c r="AB1119" s="58" t="s">
        <v>655</v>
      </c>
      <c r="AC1119" s="1">
        <v>2</v>
      </c>
      <c r="AD1119" s="38" t="s">
        <v>427</v>
      </c>
      <c r="AE1119" s="39">
        <v>80</v>
      </c>
      <c r="AF1119" s="57">
        <v>200</v>
      </c>
      <c r="AG1119" s="45">
        <v>40</v>
      </c>
      <c r="AH1119">
        <v>39</v>
      </c>
      <c r="AL1119" t="s">
        <v>22</v>
      </c>
      <c r="AM1119">
        <v>60</v>
      </c>
    </row>
    <row r="1120" spans="28:39">
      <c r="AB1120" s="58" t="s">
        <v>655</v>
      </c>
      <c r="AC1120" s="1">
        <v>2</v>
      </c>
      <c r="AD1120" s="38" t="s">
        <v>427</v>
      </c>
      <c r="AE1120" s="39">
        <v>80</v>
      </c>
      <c r="AF1120" s="57">
        <v>200</v>
      </c>
      <c r="AG1120" s="46">
        <v>50</v>
      </c>
      <c r="AH1120">
        <v>35</v>
      </c>
      <c r="AL1120" t="s">
        <v>22</v>
      </c>
      <c r="AM1120">
        <v>60</v>
      </c>
    </row>
    <row r="1121" spans="28:39">
      <c r="AB1121" s="58" t="s">
        <v>655</v>
      </c>
      <c r="AC1121" s="1">
        <v>2</v>
      </c>
      <c r="AD1121" s="38" t="s">
        <v>427</v>
      </c>
      <c r="AE1121" s="39">
        <v>80</v>
      </c>
      <c r="AF1121" s="57">
        <v>200</v>
      </c>
      <c r="AG1121" s="47">
        <v>60</v>
      </c>
      <c r="AH1121">
        <v>30</v>
      </c>
      <c r="AL1121" t="s">
        <v>22</v>
      </c>
      <c r="AM1121">
        <v>60</v>
      </c>
    </row>
    <row r="1122" spans="28:39">
      <c r="AB1122" s="58" t="s">
        <v>655</v>
      </c>
      <c r="AC1122" s="1">
        <v>2</v>
      </c>
      <c r="AD1122" s="38" t="s">
        <v>427</v>
      </c>
      <c r="AE1122" s="39">
        <v>80</v>
      </c>
      <c r="AF1122" s="57">
        <v>200</v>
      </c>
      <c r="AG1122" s="48">
        <v>70</v>
      </c>
      <c r="AH1122">
        <v>26</v>
      </c>
      <c r="AL1122" t="s">
        <v>22</v>
      </c>
      <c r="AM1122">
        <v>60</v>
      </c>
    </row>
    <row r="1123" spans="28:39">
      <c r="AB1123" s="58" t="s">
        <v>655</v>
      </c>
      <c r="AC1123" s="1">
        <v>2</v>
      </c>
      <c r="AD1123" s="38" t="s">
        <v>428</v>
      </c>
      <c r="AE1123" s="39">
        <v>80</v>
      </c>
      <c r="AF1123" s="40">
        <v>110</v>
      </c>
      <c r="AG1123" s="41">
        <v>0</v>
      </c>
      <c r="AH1123">
        <v>107</v>
      </c>
      <c r="AL1123" t="s">
        <v>22</v>
      </c>
      <c r="AM1123">
        <v>60</v>
      </c>
    </row>
    <row r="1124" spans="28:39">
      <c r="AB1124" s="58" t="s">
        <v>655</v>
      </c>
      <c r="AC1124" s="1">
        <v>2</v>
      </c>
      <c r="AD1124" s="38" t="s">
        <v>428</v>
      </c>
      <c r="AE1124" s="39">
        <v>80</v>
      </c>
      <c r="AF1124" s="40">
        <v>110</v>
      </c>
      <c r="AG1124" s="42">
        <v>10</v>
      </c>
      <c r="AH1124">
        <v>107</v>
      </c>
      <c r="AL1124" t="s">
        <v>22</v>
      </c>
      <c r="AM1124">
        <v>60</v>
      </c>
    </row>
    <row r="1125" spans="28:39">
      <c r="AB1125" s="58" t="s">
        <v>655</v>
      </c>
      <c r="AC1125" s="1">
        <v>2</v>
      </c>
      <c r="AD1125" s="38" t="s">
        <v>428</v>
      </c>
      <c r="AE1125" s="39">
        <v>80</v>
      </c>
      <c r="AF1125" s="40">
        <v>110</v>
      </c>
      <c r="AG1125" s="43">
        <v>20</v>
      </c>
      <c r="AH1125">
        <v>82</v>
      </c>
      <c r="AL1125" t="s">
        <v>22</v>
      </c>
      <c r="AM1125">
        <v>60</v>
      </c>
    </row>
    <row r="1126" spans="28:39">
      <c r="AB1126" s="58" t="s">
        <v>655</v>
      </c>
      <c r="AC1126" s="1">
        <v>2</v>
      </c>
      <c r="AD1126" s="38" t="s">
        <v>428</v>
      </c>
      <c r="AE1126" s="39">
        <v>80</v>
      </c>
      <c r="AF1126" s="40">
        <v>110</v>
      </c>
      <c r="AG1126" s="44">
        <v>30</v>
      </c>
      <c r="AH1126">
        <v>57</v>
      </c>
      <c r="AL1126" t="s">
        <v>22</v>
      </c>
      <c r="AM1126">
        <v>60</v>
      </c>
    </row>
    <row r="1127" spans="28:39">
      <c r="AB1127" s="58" t="s">
        <v>655</v>
      </c>
      <c r="AC1127" s="1">
        <v>2</v>
      </c>
      <c r="AD1127" s="38" t="s">
        <v>428</v>
      </c>
      <c r="AE1127" s="39">
        <v>80</v>
      </c>
      <c r="AF1127" s="40">
        <v>110</v>
      </c>
      <c r="AG1127" s="45">
        <v>40</v>
      </c>
      <c r="AH1127">
        <v>43</v>
      </c>
      <c r="AL1127" t="s">
        <v>22</v>
      </c>
      <c r="AM1127">
        <v>60</v>
      </c>
    </row>
    <row r="1128" spans="28:39">
      <c r="AB1128" s="58" t="s">
        <v>655</v>
      </c>
      <c r="AC1128" s="1">
        <v>2</v>
      </c>
      <c r="AD1128" s="38" t="s">
        <v>428</v>
      </c>
      <c r="AE1128" s="39">
        <v>80</v>
      </c>
      <c r="AF1128" s="40">
        <v>110</v>
      </c>
      <c r="AG1128" s="46">
        <v>50</v>
      </c>
      <c r="AH1128">
        <v>35</v>
      </c>
      <c r="AL1128" t="s">
        <v>22</v>
      </c>
      <c r="AM1128">
        <v>60</v>
      </c>
    </row>
    <row r="1129" spans="28:39">
      <c r="AB1129" s="58" t="s">
        <v>655</v>
      </c>
      <c r="AC1129" s="1">
        <v>2</v>
      </c>
      <c r="AD1129" s="38" t="s">
        <v>428</v>
      </c>
      <c r="AE1129" s="39">
        <v>80</v>
      </c>
      <c r="AF1129" s="40">
        <v>110</v>
      </c>
      <c r="AG1129" s="47">
        <v>60</v>
      </c>
      <c r="AH1129">
        <v>30</v>
      </c>
      <c r="AL1129" t="s">
        <v>22</v>
      </c>
      <c r="AM1129">
        <v>60</v>
      </c>
    </row>
    <row r="1130" spans="28:39">
      <c r="AB1130" s="58" t="s">
        <v>655</v>
      </c>
      <c r="AC1130" s="1">
        <v>2</v>
      </c>
      <c r="AD1130" s="38" t="s">
        <v>428</v>
      </c>
      <c r="AE1130" s="39">
        <v>80</v>
      </c>
      <c r="AF1130" s="40">
        <v>110</v>
      </c>
      <c r="AG1130" s="48">
        <v>70</v>
      </c>
      <c r="AH1130">
        <v>26</v>
      </c>
      <c r="AL1130" t="s">
        <v>22</v>
      </c>
      <c r="AM1130">
        <v>60</v>
      </c>
    </row>
    <row r="1131" spans="28:39">
      <c r="AB1131" s="58" t="s">
        <v>655</v>
      </c>
      <c r="AC1131" s="1">
        <v>2</v>
      </c>
      <c r="AD1131" s="38" t="s">
        <v>428</v>
      </c>
      <c r="AE1131" s="39">
        <v>80</v>
      </c>
      <c r="AF1131" s="49">
        <v>115</v>
      </c>
      <c r="AG1131" s="41">
        <v>0</v>
      </c>
      <c r="AH1131">
        <v>103</v>
      </c>
      <c r="AL1131" t="s">
        <v>22</v>
      </c>
      <c r="AM1131">
        <v>60</v>
      </c>
    </row>
    <row r="1132" spans="28:39">
      <c r="AB1132" s="58" t="s">
        <v>655</v>
      </c>
      <c r="AC1132" s="1">
        <v>2</v>
      </c>
      <c r="AD1132" s="38" t="s">
        <v>428</v>
      </c>
      <c r="AE1132" s="39">
        <v>80</v>
      </c>
      <c r="AF1132" s="49">
        <v>115</v>
      </c>
      <c r="AG1132" s="42">
        <v>10</v>
      </c>
      <c r="AH1132">
        <v>103</v>
      </c>
      <c r="AL1132" t="s">
        <v>22</v>
      </c>
      <c r="AM1132">
        <v>60</v>
      </c>
    </row>
    <row r="1133" spans="28:39">
      <c r="AB1133" s="58" t="s">
        <v>655</v>
      </c>
      <c r="AC1133" s="1">
        <v>2</v>
      </c>
      <c r="AD1133" s="38" t="s">
        <v>428</v>
      </c>
      <c r="AE1133" s="39">
        <v>80</v>
      </c>
      <c r="AF1133" s="49">
        <v>115</v>
      </c>
      <c r="AG1133" s="43">
        <v>20</v>
      </c>
      <c r="AH1133">
        <v>82</v>
      </c>
      <c r="AL1133" t="s">
        <v>22</v>
      </c>
      <c r="AM1133">
        <v>60</v>
      </c>
    </row>
    <row r="1134" spans="28:39">
      <c r="AB1134" s="58" t="s">
        <v>655</v>
      </c>
      <c r="AC1134" s="1">
        <v>2</v>
      </c>
      <c r="AD1134" s="38" t="s">
        <v>428</v>
      </c>
      <c r="AE1134" s="39">
        <v>80</v>
      </c>
      <c r="AF1134" s="49">
        <v>115</v>
      </c>
      <c r="AG1134" s="44">
        <v>30</v>
      </c>
      <c r="AH1134">
        <v>57</v>
      </c>
      <c r="AL1134" t="s">
        <v>22</v>
      </c>
      <c r="AM1134">
        <v>60</v>
      </c>
    </row>
    <row r="1135" spans="28:39">
      <c r="AB1135" s="58" t="s">
        <v>655</v>
      </c>
      <c r="AC1135" s="1">
        <v>2</v>
      </c>
      <c r="AD1135" s="38" t="s">
        <v>428</v>
      </c>
      <c r="AE1135" s="39">
        <v>80</v>
      </c>
      <c r="AF1135" s="49">
        <v>115</v>
      </c>
      <c r="AG1135" s="45">
        <v>40</v>
      </c>
      <c r="AH1135">
        <v>43</v>
      </c>
      <c r="AL1135" t="s">
        <v>22</v>
      </c>
      <c r="AM1135">
        <v>60</v>
      </c>
    </row>
    <row r="1136" spans="28:39">
      <c r="AB1136" s="58" t="s">
        <v>655</v>
      </c>
      <c r="AC1136" s="1">
        <v>2</v>
      </c>
      <c r="AD1136" s="38" t="s">
        <v>428</v>
      </c>
      <c r="AE1136" s="39">
        <v>80</v>
      </c>
      <c r="AF1136" s="49">
        <v>115</v>
      </c>
      <c r="AG1136" s="46">
        <v>50</v>
      </c>
      <c r="AH1136">
        <v>35</v>
      </c>
      <c r="AL1136" t="s">
        <v>22</v>
      </c>
      <c r="AM1136">
        <v>60</v>
      </c>
    </row>
    <row r="1137" spans="28:39">
      <c r="AB1137" s="58" t="s">
        <v>655</v>
      </c>
      <c r="AC1137" s="1">
        <v>2</v>
      </c>
      <c r="AD1137" s="38" t="s">
        <v>428</v>
      </c>
      <c r="AE1137" s="39">
        <v>80</v>
      </c>
      <c r="AF1137" s="49">
        <v>115</v>
      </c>
      <c r="AG1137" s="47">
        <v>60</v>
      </c>
      <c r="AH1137">
        <v>30</v>
      </c>
      <c r="AL1137" t="s">
        <v>22</v>
      </c>
      <c r="AM1137">
        <v>60</v>
      </c>
    </row>
    <row r="1138" spans="28:39">
      <c r="AB1138" s="58" t="s">
        <v>655</v>
      </c>
      <c r="AC1138" s="1">
        <v>2</v>
      </c>
      <c r="AD1138" s="38" t="s">
        <v>428</v>
      </c>
      <c r="AE1138" s="39">
        <v>80</v>
      </c>
      <c r="AF1138" s="49">
        <v>115</v>
      </c>
      <c r="AG1138" s="48">
        <v>70</v>
      </c>
      <c r="AH1138">
        <v>26</v>
      </c>
      <c r="AL1138" t="s">
        <v>22</v>
      </c>
      <c r="AM1138">
        <v>60</v>
      </c>
    </row>
    <row r="1139" spans="28:39">
      <c r="AB1139" s="58" t="s">
        <v>655</v>
      </c>
      <c r="AC1139" s="1">
        <v>2</v>
      </c>
      <c r="AD1139" s="38" t="s">
        <v>428</v>
      </c>
      <c r="AE1139" s="39">
        <v>80</v>
      </c>
      <c r="AF1139" s="50">
        <v>120</v>
      </c>
      <c r="AG1139" s="41">
        <v>0</v>
      </c>
      <c r="AH1139">
        <v>100</v>
      </c>
      <c r="AL1139" t="s">
        <v>22</v>
      </c>
      <c r="AM1139">
        <v>60</v>
      </c>
    </row>
    <row r="1140" spans="28:39">
      <c r="AB1140" s="58" t="s">
        <v>655</v>
      </c>
      <c r="AC1140" s="1">
        <v>2</v>
      </c>
      <c r="AD1140" s="38" t="s">
        <v>428</v>
      </c>
      <c r="AE1140" s="39">
        <v>80</v>
      </c>
      <c r="AF1140" s="50">
        <v>120</v>
      </c>
      <c r="AG1140" s="42">
        <v>10</v>
      </c>
      <c r="AH1140">
        <v>100</v>
      </c>
      <c r="AL1140" t="s">
        <v>22</v>
      </c>
      <c r="AM1140">
        <v>60</v>
      </c>
    </row>
    <row r="1141" spans="28:39">
      <c r="AB1141" s="58" t="s">
        <v>655</v>
      </c>
      <c r="AC1141" s="1">
        <v>2</v>
      </c>
      <c r="AD1141" s="38" t="s">
        <v>428</v>
      </c>
      <c r="AE1141" s="39">
        <v>80</v>
      </c>
      <c r="AF1141" s="50">
        <v>120</v>
      </c>
      <c r="AG1141" s="43">
        <v>20</v>
      </c>
      <c r="AH1141">
        <v>82</v>
      </c>
      <c r="AL1141" t="s">
        <v>22</v>
      </c>
      <c r="AM1141">
        <v>60</v>
      </c>
    </row>
    <row r="1142" spans="28:39">
      <c r="AB1142" s="58" t="s">
        <v>655</v>
      </c>
      <c r="AC1142" s="1">
        <v>2</v>
      </c>
      <c r="AD1142" s="38" t="s">
        <v>428</v>
      </c>
      <c r="AE1142" s="39">
        <v>80</v>
      </c>
      <c r="AF1142" s="50">
        <v>120</v>
      </c>
      <c r="AG1142" s="44">
        <v>30</v>
      </c>
      <c r="AH1142">
        <v>57</v>
      </c>
      <c r="AL1142" t="s">
        <v>22</v>
      </c>
      <c r="AM1142">
        <v>60</v>
      </c>
    </row>
    <row r="1143" spans="28:39">
      <c r="AB1143" s="58" t="s">
        <v>655</v>
      </c>
      <c r="AC1143" s="1">
        <v>2</v>
      </c>
      <c r="AD1143" s="38" t="s">
        <v>428</v>
      </c>
      <c r="AE1143" s="39">
        <v>80</v>
      </c>
      <c r="AF1143" s="50">
        <v>120</v>
      </c>
      <c r="AG1143" s="45">
        <v>40</v>
      </c>
      <c r="AH1143">
        <v>43</v>
      </c>
      <c r="AL1143" t="s">
        <v>22</v>
      </c>
      <c r="AM1143">
        <v>60</v>
      </c>
    </row>
    <row r="1144" spans="28:39">
      <c r="AB1144" s="58" t="s">
        <v>655</v>
      </c>
      <c r="AC1144" s="1">
        <v>2</v>
      </c>
      <c r="AD1144" s="38" t="s">
        <v>428</v>
      </c>
      <c r="AE1144" s="39">
        <v>80</v>
      </c>
      <c r="AF1144" s="50">
        <v>120</v>
      </c>
      <c r="AG1144" s="46">
        <v>50</v>
      </c>
      <c r="AH1144">
        <v>35</v>
      </c>
      <c r="AL1144" t="s">
        <v>22</v>
      </c>
      <c r="AM1144">
        <v>60</v>
      </c>
    </row>
    <row r="1145" spans="28:39">
      <c r="AB1145" s="58" t="s">
        <v>655</v>
      </c>
      <c r="AC1145" s="1">
        <v>2</v>
      </c>
      <c r="AD1145" s="38" t="s">
        <v>428</v>
      </c>
      <c r="AE1145" s="39">
        <v>80</v>
      </c>
      <c r="AF1145" s="50">
        <v>120</v>
      </c>
      <c r="AG1145" s="47">
        <v>60</v>
      </c>
      <c r="AH1145">
        <v>30</v>
      </c>
      <c r="AL1145" t="s">
        <v>22</v>
      </c>
      <c r="AM1145">
        <v>60</v>
      </c>
    </row>
    <row r="1146" spans="28:39">
      <c r="AB1146" s="58" t="s">
        <v>655</v>
      </c>
      <c r="AC1146" s="1">
        <v>2</v>
      </c>
      <c r="AD1146" s="38" t="s">
        <v>428</v>
      </c>
      <c r="AE1146" s="39">
        <v>80</v>
      </c>
      <c r="AF1146" s="50">
        <v>120</v>
      </c>
      <c r="AG1146" s="48">
        <v>70</v>
      </c>
      <c r="AH1146">
        <v>26</v>
      </c>
      <c r="AL1146" t="s">
        <v>22</v>
      </c>
      <c r="AM1146">
        <v>60</v>
      </c>
    </row>
    <row r="1147" spans="28:39">
      <c r="AB1147" s="58" t="s">
        <v>655</v>
      </c>
      <c r="AC1147" s="1">
        <v>2</v>
      </c>
      <c r="AD1147" s="38" t="s">
        <v>428</v>
      </c>
      <c r="AE1147" s="39">
        <v>80</v>
      </c>
      <c r="AF1147" s="51">
        <v>130</v>
      </c>
      <c r="AG1147" s="41">
        <v>0</v>
      </c>
      <c r="AH1147">
        <v>96</v>
      </c>
      <c r="AL1147" t="s">
        <v>22</v>
      </c>
      <c r="AM1147">
        <v>60</v>
      </c>
    </row>
    <row r="1148" spans="28:39">
      <c r="AB1148" s="58" t="s">
        <v>655</v>
      </c>
      <c r="AC1148" s="1">
        <v>2</v>
      </c>
      <c r="AD1148" s="38" t="s">
        <v>428</v>
      </c>
      <c r="AE1148" s="39">
        <v>80</v>
      </c>
      <c r="AF1148" s="51">
        <v>130</v>
      </c>
      <c r="AG1148" s="42">
        <v>10</v>
      </c>
      <c r="AH1148">
        <v>96</v>
      </c>
      <c r="AL1148" t="s">
        <v>22</v>
      </c>
      <c r="AM1148">
        <v>60</v>
      </c>
    </row>
    <row r="1149" spans="28:39">
      <c r="AB1149" s="58" t="s">
        <v>655</v>
      </c>
      <c r="AC1149" s="1">
        <v>2</v>
      </c>
      <c r="AD1149" s="38" t="s">
        <v>428</v>
      </c>
      <c r="AE1149" s="39">
        <v>80</v>
      </c>
      <c r="AF1149" s="51">
        <v>130</v>
      </c>
      <c r="AG1149" s="43">
        <v>20</v>
      </c>
      <c r="AH1149">
        <v>82</v>
      </c>
      <c r="AL1149" t="s">
        <v>22</v>
      </c>
      <c r="AM1149">
        <v>60</v>
      </c>
    </row>
    <row r="1150" spans="28:39">
      <c r="AB1150" s="58" t="s">
        <v>655</v>
      </c>
      <c r="AC1150" s="1">
        <v>2</v>
      </c>
      <c r="AD1150" s="38" t="s">
        <v>428</v>
      </c>
      <c r="AE1150" s="39">
        <v>80</v>
      </c>
      <c r="AF1150" s="51">
        <v>130</v>
      </c>
      <c r="AG1150" s="44">
        <v>30</v>
      </c>
      <c r="AH1150">
        <v>57</v>
      </c>
      <c r="AL1150" t="s">
        <v>22</v>
      </c>
      <c r="AM1150">
        <v>60</v>
      </c>
    </row>
    <row r="1151" spans="28:39">
      <c r="AB1151" s="58" t="s">
        <v>655</v>
      </c>
      <c r="AC1151" s="1">
        <v>2</v>
      </c>
      <c r="AD1151" s="38" t="s">
        <v>428</v>
      </c>
      <c r="AE1151" s="39">
        <v>80</v>
      </c>
      <c r="AF1151" s="51">
        <v>130</v>
      </c>
      <c r="AG1151" s="45">
        <v>40</v>
      </c>
      <c r="AH1151">
        <v>43</v>
      </c>
      <c r="AL1151" t="s">
        <v>22</v>
      </c>
      <c r="AM1151">
        <v>60</v>
      </c>
    </row>
    <row r="1152" spans="28:39">
      <c r="AB1152" s="58" t="s">
        <v>655</v>
      </c>
      <c r="AC1152" s="1">
        <v>2</v>
      </c>
      <c r="AD1152" s="38" t="s">
        <v>428</v>
      </c>
      <c r="AE1152" s="39">
        <v>80</v>
      </c>
      <c r="AF1152" s="51">
        <v>130</v>
      </c>
      <c r="AG1152" s="46">
        <v>50</v>
      </c>
      <c r="AH1152">
        <v>35</v>
      </c>
      <c r="AL1152" t="s">
        <v>22</v>
      </c>
      <c r="AM1152">
        <v>60</v>
      </c>
    </row>
    <row r="1153" spans="28:39">
      <c r="AB1153" s="58" t="s">
        <v>655</v>
      </c>
      <c r="AC1153" s="1">
        <v>2</v>
      </c>
      <c r="AD1153" s="38" t="s">
        <v>428</v>
      </c>
      <c r="AE1153" s="39">
        <v>80</v>
      </c>
      <c r="AF1153" s="51">
        <v>130</v>
      </c>
      <c r="AG1153" s="47">
        <v>60</v>
      </c>
      <c r="AH1153">
        <v>30</v>
      </c>
      <c r="AL1153" t="s">
        <v>22</v>
      </c>
      <c r="AM1153">
        <v>60</v>
      </c>
    </row>
    <row r="1154" spans="28:39">
      <c r="AB1154" s="58" t="s">
        <v>655</v>
      </c>
      <c r="AC1154" s="1">
        <v>2</v>
      </c>
      <c r="AD1154" s="38" t="s">
        <v>428</v>
      </c>
      <c r="AE1154" s="39">
        <v>80</v>
      </c>
      <c r="AF1154" s="51">
        <v>130</v>
      </c>
      <c r="AG1154" s="48">
        <v>70</v>
      </c>
      <c r="AH1154">
        <v>26</v>
      </c>
      <c r="AL1154" t="s">
        <v>22</v>
      </c>
      <c r="AM1154">
        <v>60</v>
      </c>
    </row>
    <row r="1155" spans="28:39">
      <c r="AB1155" s="58" t="s">
        <v>655</v>
      </c>
      <c r="AC1155" s="1">
        <v>2</v>
      </c>
      <c r="AD1155" s="38" t="s">
        <v>428</v>
      </c>
      <c r="AE1155" s="39">
        <v>80</v>
      </c>
      <c r="AF1155" s="52">
        <v>140</v>
      </c>
      <c r="AG1155" s="41">
        <v>0</v>
      </c>
      <c r="AH1155">
        <v>90</v>
      </c>
      <c r="AL1155" t="s">
        <v>22</v>
      </c>
      <c r="AM1155">
        <v>60</v>
      </c>
    </row>
    <row r="1156" spans="28:39">
      <c r="AB1156" s="58" t="s">
        <v>655</v>
      </c>
      <c r="AC1156" s="1">
        <v>2</v>
      </c>
      <c r="AD1156" s="38" t="s">
        <v>428</v>
      </c>
      <c r="AE1156" s="39">
        <v>80</v>
      </c>
      <c r="AF1156" s="52">
        <v>140</v>
      </c>
      <c r="AG1156" s="42">
        <v>10</v>
      </c>
      <c r="AH1156">
        <v>90</v>
      </c>
      <c r="AL1156" t="s">
        <v>22</v>
      </c>
      <c r="AM1156">
        <v>60</v>
      </c>
    </row>
    <row r="1157" spans="28:39">
      <c r="AB1157" s="58" t="s">
        <v>655</v>
      </c>
      <c r="AC1157" s="1">
        <v>2</v>
      </c>
      <c r="AD1157" s="38" t="s">
        <v>428</v>
      </c>
      <c r="AE1157" s="39">
        <v>80</v>
      </c>
      <c r="AF1157" s="52">
        <v>140</v>
      </c>
      <c r="AG1157" s="43">
        <v>20</v>
      </c>
      <c r="AH1157">
        <v>82</v>
      </c>
      <c r="AL1157" t="s">
        <v>22</v>
      </c>
      <c r="AM1157">
        <v>60</v>
      </c>
    </row>
    <row r="1158" spans="28:39">
      <c r="AB1158" s="58" t="s">
        <v>655</v>
      </c>
      <c r="AC1158" s="1">
        <v>2</v>
      </c>
      <c r="AD1158" s="38" t="s">
        <v>428</v>
      </c>
      <c r="AE1158" s="39">
        <v>80</v>
      </c>
      <c r="AF1158" s="52">
        <v>140</v>
      </c>
      <c r="AG1158" s="44">
        <v>30</v>
      </c>
      <c r="AH1158">
        <v>57</v>
      </c>
      <c r="AL1158" t="s">
        <v>22</v>
      </c>
      <c r="AM1158">
        <v>60</v>
      </c>
    </row>
    <row r="1159" spans="28:39">
      <c r="AB1159" s="58" t="s">
        <v>655</v>
      </c>
      <c r="AC1159" s="1">
        <v>2</v>
      </c>
      <c r="AD1159" s="38" t="s">
        <v>428</v>
      </c>
      <c r="AE1159" s="39">
        <v>80</v>
      </c>
      <c r="AF1159" s="52">
        <v>140</v>
      </c>
      <c r="AG1159" s="45">
        <v>40</v>
      </c>
      <c r="AH1159">
        <v>43</v>
      </c>
      <c r="AL1159" t="s">
        <v>22</v>
      </c>
      <c r="AM1159">
        <v>60</v>
      </c>
    </row>
    <row r="1160" spans="28:39">
      <c r="AB1160" s="58" t="s">
        <v>655</v>
      </c>
      <c r="AC1160" s="1">
        <v>2</v>
      </c>
      <c r="AD1160" s="38" t="s">
        <v>428</v>
      </c>
      <c r="AE1160" s="39">
        <v>80</v>
      </c>
      <c r="AF1160" s="52">
        <v>140</v>
      </c>
      <c r="AG1160" s="46">
        <v>50</v>
      </c>
      <c r="AH1160">
        <v>35</v>
      </c>
      <c r="AL1160" t="s">
        <v>22</v>
      </c>
      <c r="AM1160">
        <v>60</v>
      </c>
    </row>
    <row r="1161" spans="28:39">
      <c r="AB1161" s="58" t="s">
        <v>655</v>
      </c>
      <c r="AC1161" s="1">
        <v>2</v>
      </c>
      <c r="AD1161" s="38" t="s">
        <v>428</v>
      </c>
      <c r="AE1161" s="39">
        <v>80</v>
      </c>
      <c r="AF1161" s="52">
        <v>140</v>
      </c>
      <c r="AG1161" s="47">
        <v>60</v>
      </c>
      <c r="AH1161">
        <v>30</v>
      </c>
      <c r="AL1161" t="s">
        <v>22</v>
      </c>
      <c r="AM1161">
        <v>60</v>
      </c>
    </row>
    <row r="1162" spans="28:39">
      <c r="AB1162" s="58" t="s">
        <v>655</v>
      </c>
      <c r="AC1162" s="1">
        <v>2</v>
      </c>
      <c r="AD1162" s="38" t="s">
        <v>428</v>
      </c>
      <c r="AE1162" s="39">
        <v>80</v>
      </c>
      <c r="AF1162" s="52">
        <v>140</v>
      </c>
      <c r="AG1162" s="48">
        <v>70</v>
      </c>
      <c r="AH1162">
        <v>26</v>
      </c>
      <c r="AL1162" t="s">
        <v>22</v>
      </c>
      <c r="AM1162">
        <v>60</v>
      </c>
    </row>
    <row r="1163" spans="28:39">
      <c r="AB1163" s="58" t="s">
        <v>655</v>
      </c>
      <c r="AC1163" s="1">
        <v>2</v>
      </c>
      <c r="AD1163" s="38" t="s">
        <v>428</v>
      </c>
      <c r="AE1163" s="39">
        <v>80</v>
      </c>
      <c r="AF1163" s="53">
        <v>150</v>
      </c>
      <c r="AG1163" s="41">
        <v>0</v>
      </c>
      <c r="AH1163">
        <v>86</v>
      </c>
      <c r="AL1163" t="s">
        <v>22</v>
      </c>
      <c r="AM1163">
        <v>60</v>
      </c>
    </row>
    <row r="1164" spans="28:39">
      <c r="AB1164" s="58" t="s">
        <v>655</v>
      </c>
      <c r="AC1164" s="1">
        <v>2</v>
      </c>
      <c r="AD1164" s="38" t="s">
        <v>428</v>
      </c>
      <c r="AE1164" s="39">
        <v>80</v>
      </c>
      <c r="AF1164" s="53">
        <v>150</v>
      </c>
      <c r="AG1164" s="42">
        <v>10</v>
      </c>
      <c r="AH1164">
        <v>86</v>
      </c>
      <c r="AL1164" t="s">
        <v>22</v>
      </c>
      <c r="AM1164">
        <v>60</v>
      </c>
    </row>
    <row r="1165" spans="28:39">
      <c r="AB1165" s="58" t="s">
        <v>655</v>
      </c>
      <c r="AC1165" s="1">
        <v>2</v>
      </c>
      <c r="AD1165" s="38" t="s">
        <v>428</v>
      </c>
      <c r="AE1165" s="39">
        <v>80</v>
      </c>
      <c r="AF1165" s="53">
        <v>150</v>
      </c>
      <c r="AG1165" s="43">
        <v>20</v>
      </c>
      <c r="AH1165">
        <v>81</v>
      </c>
      <c r="AL1165" t="s">
        <v>22</v>
      </c>
      <c r="AM1165">
        <v>60</v>
      </c>
    </row>
    <row r="1166" spans="28:39">
      <c r="AB1166" s="58" t="s">
        <v>655</v>
      </c>
      <c r="AC1166" s="1">
        <v>2</v>
      </c>
      <c r="AD1166" s="38" t="s">
        <v>428</v>
      </c>
      <c r="AE1166" s="39">
        <v>80</v>
      </c>
      <c r="AF1166" s="53">
        <v>150</v>
      </c>
      <c r="AG1166" s="44">
        <v>30</v>
      </c>
      <c r="AH1166">
        <v>57</v>
      </c>
      <c r="AL1166" t="s">
        <v>22</v>
      </c>
      <c r="AM1166">
        <v>60</v>
      </c>
    </row>
    <row r="1167" spans="28:39">
      <c r="AB1167" s="58" t="s">
        <v>655</v>
      </c>
      <c r="AC1167" s="1">
        <v>2</v>
      </c>
      <c r="AD1167" s="38" t="s">
        <v>428</v>
      </c>
      <c r="AE1167" s="39">
        <v>80</v>
      </c>
      <c r="AF1167" s="53">
        <v>150</v>
      </c>
      <c r="AG1167" s="45">
        <v>40</v>
      </c>
      <c r="AH1167">
        <v>43</v>
      </c>
      <c r="AL1167" t="s">
        <v>22</v>
      </c>
      <c r="AM1167">
        <v>60</v>
      </c>
    </row>
    <row r="1168" spans="28:39">
      <c r="AB1168" s="58" t="s">
        <v>655</v>
      </c>
      <c r="AC1168" s="1">
        <v>2</v>
      </c>
      <c r="AD1168" s="38" t="s">
        <v>428</v>
      </c>
      <c r="AE1168" s="39">
        <v>80</v>
      </c>
      <c r="AF1168" s="53">
        <v>150</v>
      </c>
      <c r="AG1168" s="46">
        <v>50</v>
      </c>
      <c r="AH1168">
        <v>35</v>
      </c>
      <c r="AL1168" t="s">
        <v>22</v>
      </c>
      <c r="AM1168">
        <v>60</v>
      </c>
    </row>
    <row r="1169" spans="28:39">
      <c r="AB1169" s="58" t="s">
        <v>655</v>
      </c>
      <c r="AC1169" s="1">
        <v>2</v>
      </c>
      <c r="AD1169" s="38" t="s">
        <v>428</v>
      </c>
      <c r="AE1169" s="39">
        <v>80</v>
      </c>
      <c r="AF1169" s="53">
        <v>150</v>
      </c>
      <c r="AG1169" s="47">
        <v>60</v>
      </c>
      <c r="AH1169">
        <v>30</v>
      </c>
      <c r="AL1169" t="s">
        <v>22</v>
      </c>
      <c r="AM1169">
        <v>60</v>
      </c>
    </row>
    <row r="1170" spans="28:39">
      <c r="AB1170" s="58" t="s">
        <v>655</v>
      </c>
      <c r="AC1170" s="1">
        <v>2</v>
      </c>
      <c r="AD1170" s="38" t="s">
        <v>428</v>
      </c>
      <c r="AE1170" s="39">
        <v>80</v>
      </c>
      <c r="AF1170" s="53">
        <v>150</v>
      </c>
      <c r="AG1170" s="48">
        <v>70</v>
      </c>
      <c r="AH1170">
        <v>26</v>
      </c>
      <c r="AL1170" t="s">
        <v>22</v>
      </c>
      <c r="AM1170">
        <v>60</v>
      </c>
    </row>
    <row r="1171" spans="28:39">
      <c r="AB1171" s="58" t="s">
        <v>655</v>
      </c>
      <c r="AC1171" s="1">
        <v>2</v>
      </c>
      <c r="AD1171" s="38" t="s">
        <v>428</v>
      </c>
      <c r="AE1171" s="39">
        <v>80</v>
      </c>
      <c r="AF1171" s="54">
        <v>160</v>
      </c>
      <c r="AG1171" s="41">
        <v>0</v>
      </c>
      <c r="AH1171">
        <v>52</v>
      </c>
      <c r="AL1171" t="s">
        <v>22</v>
      </c>
      <c r="AM1171">
        <v>60</v>
      </c>
    </row>
    <row r="1172" spans="28:39">
      <c r="AB1172" s="58" t="s">
        <v>655</v>
      </c>
      <c r="AC1172" s="1">
        <v>2</v>
      </c>
      <c r="AD1172" s="38" t="s">
        <v>428</v>
      </c>
      <c r="AE1172" s="39">
        <v>80</v>
      </c>
      <c r="AF1172" s="54">
        <v>160</v>
      </c>
      <c r="AG1172" s="42">
        <v>10</v>
      </c>
      <c r="AH1172">
        <v>52</v>
      </c>
      <c r="AL1172" t="s">
        <v>22</v>
      </c>
      <c r="AM1172">
        <v>60</v>
      </c>
    </row>
    <row r="1173" spans="28:39">
      <c r="AB1173" s="58" t="s">
        <v>655</v>
      </c>
      <c r="AC1173" s="1">
        <v>2</v>
      </c>
      <c r="AD1173" s="38" t="s">
        <v>428</v>
      </c>
      <c r="AE1173" s="39">
        <v>80</v>
      </c>
      <c r="AF1173" s="54">
        <v>160</v>
      </c>
      <c r="AG1173" s="43">
        <v>20</v>
      </c>
      <c r="AH1173">
        <v>52</v>
      </c>
      <c r="AL1173" t="s">
        <v>22</v>
      </c>
      <c r="AM1173">
        <v>60</v>
      </c>
    </row>
    <row r="1174" spans="28:39">
      <c r="AB1174" s="58" t="s">
        <v>655</v>
      </c>
      <c r="AC1174" s="1">
        <v>2</v>
      </c>
      <c r="AD1174" s="38" t="s">
        <v>428</v>
      </c>
      <c r="AE1174" s="39">
        <v>80</v>
      </c>
      <c r="AF1174" s="54">
        <v>160</v>
      </c>
      <c r="AG1174" s="44">
        <v>30</v>
      </c>
      <c r="AH1174">
        <v>52</v>
      </c>
      <c r="AL1174" t="s">
        <v>22</v>
      </c>
      <c r="AM1174">
        <v>60</v>
      </c>
    </row>
    <row r="1175" spans="28:39">
      <c r="AB1175" s="58" t="s">
        <v>655</v>
      </c>
      <c r="AC1175" s="1">
        <v>2</v>
      </c>
      <c r="AD1175" s="38" t="s">
        <v>428</v>
      </c>
      <c r="AE1175" s="39">
        <v>80</v>
      </c>
      <c r="AF1175" s="54">
        <v>160</v>
      </c>
      <c r="AG1175" s="45">
        <v>40</v>
      </c>
      <c r="AH1175">
        <v>43</v>
      </c>
      <c r="AL1175" t="s">
        <v>22</v>
      </c>
      <c r="AM1175">
        <v>60</v>
      </c>
    </row>
    <row r="1176" spans="28:39">
      <c r="AB1176" s="58" t="s">
        <v>655</v>
      </c>
      <c r="AC1176" s="1">
        <v>2</v>
      </c>
      <c r="AD1176" s="38" t="s">
        <v>428</v>
      </c>
      <c r="AE1176" s="39">
        <v>80</v>
      </c>
      <c r="AF1176" s="54">
        <v>160</v>
      </c>
      <c r="AG1176" s="46">
        <v>50</v>
      </c>
      <c r="AH1176">
        <v>35</v>
      </c>
      <c r="AL1176" t="s">
        <v>22</v>
      </c>
      <c r="AM1176">
        <v>60</v>
      </c>
    </row>
    <row r="1177" spans="28:39">
      <c r="AB1177" s="58" t="s">
        <v>655</v>
      </c>
      <c r="AC1177" s="1">
        <v>2</v>
      </c>
      <c r="AD1177" s="38" t="s">
        <v>428</v>
      </c>
      <c r="AE1177" s="39">
        <v>80</v>
      </c>
      <c r="AF1177" s="54">
        <v>160</v>
      </c>
      <c r="AG1177" s="47">
        <v>60</v>
      </c>
      <c r="AH1177">
        <v>30</v>
      </c>
      <c r="AL1177" t="s">
        <v>22</v>
      </c>
      <c r="AM1177">
        <v>60</v>
      </c>
    </row>
    <row r="1178" spans="28:39">
      <c r="AB1178" s="58" t="s">
        <v>655</v>
      </c>
      <c r="AC1178" s="1">
        <v>2</v>
      </c>
      <c r="AD1178" s="38" t="s">
        <v>428</v>
      </c>
      <c r="AE1178" s="39">
        <v>80</v>
      </c>
      <c r="AF1178" s="54">
        <v>160</v>
      </c>
      <c r="AG1178" s="48">
        <v>70</v>
      </c>
      <c r="AH1178">
        <v>26</v>
      </c>
      <c r="AL1178" t="s">
        <v>22</v>
      </c>
      <c r="AM1178">
        <v>60</v>
      </c>
    </row>
    <row r="1179" spans="28:39">
      <c r="AB1179" s="58" t="s">
        <v>655</v>
      </c>
      <c r="AC1179" s="1">
        <v>2</v>
      </c>
      <c r="AD1179" s="38" t="s">
        <v>428</v>
      </c>
      <c r="AE1179" s="39">
        <v>80</v>
      </c>
      <c r="AF1179" s="55">
        <v>170</v>
      </c>
      <c r="AG1179" s="41">
        <v>0</v>
      </c>
      <c r="AH1179">
        <v>46</v>
      </c>
      <c r="AL1179" t="s">
        <v>22</v>
      </c>
      <c r="AM1179">
        <v>60</v>
      </c>
    </row>
    <row r="1180" spans="28:39">
      <c r="AB1180" s="58" t="s">
        <v>655</v>
      </c>
      <c r="AC1180" s="1">
        <v>2</v>
      </c>
      <c r="AD1180" s="38" t="s">
        <v>428</v>
      </c>
      <c r="AE1180" s="39">
        <v>80</v>
      </c>
      <c r="AF1180" s="55">
        <v>170</v>
      </c>
      <c r="AG1180" s="42">
        <v>10</v>
      </c>
      <c r="AH1180">
        <v>46</v>
      </c>
      <c r="AL1180" t="s">
        <v>22</v>
      </c>
      <c r="AM1180">
        <v>60</v>
      </c>
    </row>
    <row r="1181" spans="28:39">
      <c r="AB1181" s="58" t="s">
        <v>655</v>
      </c>
      <c r="AC1181" s="1">
        <v>2</v>
      </c>
      <c r="AD1181" s="38" t="s">
        <v>428</v>
      </c>
      <c r="AE1181" s="39">
        <v>80</v>
      </c>
      <c r="AF1181" s="55">
        <v>170</v>
      </c>
      <c r="AG1181" s="43">
        <v>20</v>
      </c>
      <c r="AH1181">
        <v>46</v>
      </c>
      <c r="AL1181" t="s">
        <v>22</v>
      </c>
      <c r="AM1181">
        <v>60</v>
      </c>
    </row>
    <row r="1182" spans="28:39">
      <c r="AB1182" s="58" t="s">
        <v>655</v>
      </c>
      <c r="AC1182" s="1">
        <v>2</v>
      </c>
      <c r="AD1182" s="38" t="s">
        <v>428</v>
      </c>
      <c r="AE1182" s="39">
        <v>80</v>
      </c>
      <c r="AF1182" s="55">
        <v>170</v>
      </c>
      <c r="AG1182" s="44">
        <v>30</v>
      </c>
      <c r="AH1182">
        <v>46</v>
      </c>
      <c r="AL1182" t="s">
        <v>22</v>
      </c>
      <c r="AM1182">
        <v>60</v>
      </c>
    </row>
    <row r="1183" spans="28:39">
      <c r="AB1183" s="58" t="s">
        <v>655</v>
      </c>
      <c r="AC1183" s="1">
        <v>2</v>
      </c>
      <c r="AD1183" s="38" t="s">
        <v>428</v>
      </c>
      <c r="AE1183" s="39">
        <v>80</v>
      </c>
      <c r="AF1183" s="55">
        <v>170</v>
      </c>
      <c r="AG1183" s="45">
        <v>40</v>
      </c>
      <c r="AH1183">
        <v>43</v>
      </c>
      <c r="AL1183" t="s">
        <v>22</v>
      </c>
      <c r="AM1183">
        <v>60</v>
      </c>
    </row>
    <row r="1184" spans="28:39">
      <c r="AB1184" s="58" t="s">
        <v>655</v>
      </c>
      <c r="AC1184" s="1">
        <v>2</v>
      </c>
      <c r="AD1184" s="38" t="s">
        <v>428</v>
      </c>
      <c r="AE1184" s="39">
        <v>80</v>
      </c>
      <c r="AF1184" s="55">
        <v>170</v>
      </c>
      <c r="AG1184" s="46">
        <v>50</v>
      </c>
      <c r="AH1184">
        <v>35</v>
      </c>
      <c r="AL1184" t="s">
        <v>22</v>
      </c>
      <c r="AM1184">
        <v>60</v>
      </c>
    </row>
    <row r="1185" spans="28:39">
      <c r="AB1185" s="58" t="s">
        <v>655</v>
      </c>
      <c r="AC1185" s="1">
        <v>2</v>
      </c>
      <c r="AD1185" s="38" t="s">
        <v>428</v>
      </c>
      <c r="AE1185" s="39">
        <v>80</v>
      </c>
      <c r="AF1185" s="55">
        <v>170</v>
      </c>
      <c r="AG1185" s="47">
        <v>60</v>
      </c>
      <c r="AH1185">
        <v>30</v>
      </c>
      <c r="AL1185" t="s">
        <v>22</v>
      </c>
      <c r="AM1185">
        <v>60</v>
      </c>
    </row>
    <row r="1186" spans="28:39">
      <c r="AB1186" s="58" t="s">
        <v>655</v>
      </c>
      <c r="AC1186" s="1">
        <v>2</v>
      </c>
      <c r="AD1186" s="38" t="s">
        <v>428</v>
      </c>
      <c r="AE1186" s="39">
        <v>80</v>
      </c>
      <c r="AF1186" s="55">
        <v>170</v>
      </c>
      <c r="AG1186" s="48">
        <v>70</v>
      </c>
      <c r="AH1186">
        <v>26</v>
      </c>
      <c r="AL1186" t="s">
        <v>22</v>
      </c>
      <c r="AM1186">
        <v>60</v>
      </c>
    </row>
    <row r="1187" spans="28:39">
      <c r="AB1187" s="58" t="s">
        <v>655</v>
      </c>
      <c r="AC1187" s="1">
        <v>2</v>
      </c>
      <c r="AD1187" s="38" t="s">
        <v>428</v>
      </c>
      <c r="AE1187" s="39">
        <v>80</v>
      </c>
      <c r="AF1187" s="56">
        <v>180</v>
      </c>
      <c r="AG1187" s="41">
        <v>0</v>
      </c>
      <c r="AH1187">
        <v>41</v>
      </c>
      <c r="AL1187" t="s">
        <v>22</v>
      </c>
      <c r="AM1187">
        <v>60</v>
      </c>
    </row>
    <row r="1188" spans="28:39">
      <c r="AB1188" s="58" t="s">
        <v>655</v>
      </c>
      <c r="AC1188" s="1">
        <v>2</v>
      </c>
      <c r="AD1188" s="38" t="s">
        <v>428</v>
      </c>
      <c r="AE1188" s="39">
        <v>80</v>
      </c>
      <c r="AF1188" s="56">
        <v>180</v>
      </c>
      <c r="AG1188" s="42">
        <v>10</v>
      </c>
      <c r="AH1188">
        <v>41</v>
      </c>
      <c r="AL1188" t="s">
        <v>22</v>
      </c>
      <c r="AM1188">
        <v>60</v>
      </c>
    </row>
    <row r="1189" spans="28:39">
      <c r="AB1189" s="58" t="s">
        <v>655</v>
      </c>
      <c r="AC1189" s="1">
        <v>2</v>
      </c>
      <c r="AD1189" s="38" t="s">
        <v>428</v>
      </c>
      <c r="AE1189" s="39">
        <v>80</v>
      </c>
      <c r="AF1189" s="56">
        <v>180</v>
      </c>
      <c r="AG1189" s="43">
        <v>20</v>
      </c>
      <c r="AH1189">
        <v>41</v>
      </c>
      <c r="AL1189" t="s">
        <v>22</v>
      </c>
      <c r="AM1189">
        <v>60</v>
      </c>
    </row>
    <row r="1190" spans="28:39">
      <c r="AB1190" s="58" t="s">
        <v>655</v>
      </c>
      <c r="AC1190" s="1">
        <v>2</v>
      </c>
      <c r="AD1190" s="38" t="s">
        <v>428</v>
      </c>
      <c r="AE1190" s="39">
        <v>80</v>
      </c>
      <c r="AF1190" s="56">
        <v>180</v>
      </c>
      <c r="AG1190" s="44">
        <v>30</v>
      </c>
      <c r="AH1190">
        <v>41</v>
      </c>
      <c r="AL1190" t="s">
        <v>22</v>
      </c>
      <c r="AM1190">
        <v>60</v>
      </c>
    </row>
    <row r="1191" spans="28:39">
      <c r="AB1191" s="58" t="s">
        <v>655</v>
      </c>
      <c r="AC1191" s="1">
        <v>2</v>
      </c>
      <c r="AD1191" s="38" t="s">
        <v>428</v>
      </c>
      <c r="AE1191" s="39">
        <v>80</v>
      </c>
      <c r="AF1191" s="56">
        <v>180</v>
      </c>
      <c r="AG1191" s="45">
        <v>40</v>
      </c>
      <c r="AH1191">
        <v>41</v>
      </c>
      <c r="AL1191" t="s">
        <v>22</v>
      </c>
      <c r="AM1191">
        <v>60</v>
      </c>
    </row>
    <row r="1192" spans="28:39">
      <c r="AB1192" s="58" t="s">
        <v>655</v>
      </c>
      <c r="AC1192" s="1">
        <v>2</v>
      </c>
      <c r="AD1192" s="38" t="s">
        <v>428</v>
      </c>
      <c r="AE1192" s="39">
        <v>80</v>
      </c>
      <c r="AF1192" s="56">
        <v>180</v>
      </c>
      <c r="AG1192" s="46">
        <v>50</v>
      </c>
      <c r="AH1192">
        <v>35</v>
      </c>
      <c r="AL1192" t="s">
        <v>22</v>
      </c>
      <c r="AM1192">
        <v>60</v>
      </c>
    </row>
    <row r="1193" spans="28:39">
      <c r="AB1193" s="58" t="s">
        <v>655</v>
      </c>
      <c r="AC1193" s="1">
        <v>2</v>
      </c>
      <c r="AD1193" s="38" t="s">
        <v>428</v>
      </c>
      <c r="AE1193" s="39">
        <v>80</v>
      </c>
      <c r="AF1193" s="56">
        <v>180</v>
      </c>
      <c r="AG1193" s="47">
        <v>60</v>
      </c>
      <c r="AH1193">
        <v>30</v>
      </c>
      <c r="AL1193" t="s">
        <v>22</v>
      </c>
      <c r="AM1193">
        <v>60</v>
      </c>
    </row>
    <row r="1194" spans="28:39">
      <c r="AB1194" s="58" t="s">
        <v>655</v>
      </c>
      <c r="AC1194" s="1">
        <v>2</v>
      </c>
      <c r="AD1194" s="38" t="s">
        <v>428</v>
      </c>
      <c r="AE1194" s="39">
        <v>80</v>
      </c>
      <c r="AF1194" s="56">
        <v>180</v>
      </c>
      <c r="AG1194" s="48">
        <v>70</v>
      </c>
      <c r="AH1194">
        <v>26</v>
      </c>
      <c r="AL1194" t="s">
        <v>22</v>
      </c>
      <c r="AM1194">
        <v>60</v>
      </c>
    </row>
    <row r="1195" spans="28:39">
      <c r="AB1195" s="58" t="s">
        <v>655</v>
      </c>
      <c r="AC1195" s="1">
        <v>2</v>
      </c>
      <c r="AD1195" s="38" t="s">
        <v>428</v>
      </c>
      <c r="AE1195" s="39">
        <v>80</v>
      </c>
      <c r="AF1195" s="57">
        <v>200</v>
      </c>
      <c r="AG1195" s="41">
        <v>0</v>
      </c>
      <c r="AH1195">
        <v>33</v>
      </c>
      <c r="AL1195" t="s">
        <v>22</v>
      </c>
      <c r="AM1195">
        <v>60</v>
      </c>
    </row>
    <row r="1196" spans="28:39">
      <c r="AB1196" s="58" t="s">
        <v>655</v>
      </c>
      <c r="AC1196" s="1">
        <v>2</v>
      </c>
      <c r="AD1196" s="38" t="s">
        <v>428</v>
      </c>
      <c r="AE1196" s="39">
        <v>80</v>
      </c>
      <c r="AF1196" s="57">
        <v>200</v>
      </c>
      <c r="AG1196" s="42">
        <v>10</v>
      </c>
      <c r="AH1196">
        <v>33</v>
      </c>
      <c r="AL1196" t="s">
        <v>22</v>
      </c>
      <c r="AM1196">
        <v>60</v>
      </c>
    </row>
    <row r="1197" spans="28:39">
      <c r="AB1197" s="58" t="s">
        <v>655</v>
      </c>
      <c r="AC1197" s="1">
        <v>2</v>
      </c>
      <c r="AD1197" s="38" t="s">
        <v>428</v>
      </c>
      <c r="AE1197" s="39">
        <v>80</v>
      </c>
      <c r="AF1197" s="57">
        <v>200</v>
      </c>
      <c r="AG1197" s="43">
        <v>20</v>
      </c>
      <c r="AH1197">
        <v>33</v>
      </c>
      <c r="AL1197" t="s">
        <v>22</v>
      </c>
      <c r="AM1197">
        <v>60</v>
      </c>
    </row>
    <row r="1198" spans="28:39">
      <c r="AB1198" s="58" t="s">
        <v>655</v>
      </c>
      <c r="AC1198" s="1">
        <v>2</v>
      </c>
      <c r="AD1198" s="38" t="s">
        <v>428</v>
      </c>
      <c r="AE1198" s="39">
        <v>80</v>
      </c>
      <c r="AF1198" s="57">
        <v>200</v>
      </c>
      <c r="AG1198" s="44">
        <v>30</v>
      </c>
      <c r="AH1198">
        <v>33</v>
      </c>
      <c r="AL1198" t="s">
        <v>22</v>
      </c>
      <c r="AM1198">
        <v>60</v>
      </c>
    </row>
    <row r="1199" spans="28:39">
      <c r="AB1199" s="58" t="s">
        <v>655</v>
      </c>
      <c r="AC1199" s="1">
        <v>2</v>
      </c>
      <c r="AD1199" s="38" t="s">
        <v>428</v>
      </c>
      <c r="AE1199" s="39">
        <v>80</v>
      </c>
      <c r="AF1199" s="57">
        <v>200</v>
      </c>
      <c r="AG1199" s="45">
        <v>40</v>
      </c>
      <c r="AH1199">
        <v>33</v>
      </c>
      <c r="AL1199" t="s">
        <v>22</v>
      </c>
      <c r="AM1199">
        <v>60</v>
      </c>
    </row>
    <row r="1200" spans="28:39">
      <c r="AB1200" s="58" t="s">
        <v>655</v>
      </c>
      <c r="AC1200" s="1">
        <v>2</v>
      </c>
      <c r="AD1200" s="38" t="s">
        <v>428</v>
      </c>
      <c r="AE1200" s="39">
        <v>80</v>
      </c>
      <c r="AF1200" s="57">
        <v>200</v>
      </c>
      <c r="AG1200" s="46">
        <v>50</v>
      </c>
      <c r="AH1200">
        <v>33</v>
      </c>
      <c r="AL1200" t="s">
        <v>22</v>
      </c>
      <c r="AM1200">
        <v>60</v>
      </c>
    </row>
    <row r="1201" spans="28:39">
      <c r="AB1201" s="58" t="s">
        <v>655</v>
      </c>
      <c r="AC1201" s="1">
        <v>2</v>
      </c>
      <c r="AD1201" s="38" t="s">
        <v>428</v>
      </c>
      <c r="AE1201" s="39">
        <v>80</v>
      </c>
      <c r="AF1201" s="57">
        <v>200</v>
      </c>
      <c r="AG1201" s="47">
        <v>60</v>
      </c>
      <c r="AH1201">
        <v>30</v>
      </c>
      <c r="AL1201" t="s">
        <v>22</v>
      </c>
      <c r="AM1201">
        <v>60</v>
      </c>
    </row>
    <row r="1202" spans="28:39">
      <c r="AB1202" s="58" t="s">
        <v>655</v>
      </c>
      <c r="AC1202" s="1">
        <v>2</v>
      </c>
      <c r="AD1202" s="38" t="s">
        <v>428</v>
      </c>
      <c r="AE1202" s="39">
        <v>80</v>
      </c>
      <c r="AF1202" s="57">
        <v>200</v>
      </c>
      <c r="AG1202" s="48">
        <v>70</v>
      </c>
      <c r="AH1202">
        <v>26</v>
      </c>
      <c r="AL1202" t="s">
        <v>22</v>
      </c>
      <c r="AM1202">
        <v>60</v>
      </c>
    </row>
    <row r="1203" spans="28:39">
      <c r="AB1203" s="59" t="s">
        <v>656</v>
      </c>
      <c r="AC1203" s="1">
        <v>2</v>
      </c>
      <c r="AD1203" s="38" t="s">
        <v>337</v>
      </c>
      <c r="AE1203" s="39">
        <v>80</v>
      </c>
      <c r="AF1203" s="40">
        <v>110</v>
      </c>
      <c r="AG1203" s="41">
        <v>0</v>
      </c>
      <c r="AH1203">
        <v>127</v>
      </c>
      <c r="AL1203" t="s">
        <v>22</v>
      </c>
      <c r="AM1203">
        <v>60</v>
      </c>
    </row>
    <row r="1204" spans="28:39">
      <c r="AB1204" s="59" t="s">
        <v>656</v>
      </c>
      <c r="AC1204" s="1">
        <v>2</v>
      </c>
      <c r="AD1204" s="38" t="s">
        <v>337</v>
      </c>
      <c r="AE1204" s="39">
        <v>80</v>
      </c>
      <c r="AF1204" s="40">
        <v>110</v>
      </c>
      <c r="AG1204" s="42">
        <v>10</v>
      </c>
      <c r="AH1204">
        <v>114</v>
      </c>
      <c r="AL1204" t="s">
        <v>22</v>
      </c>
      <c r="AM1204">
        <v>60</v>
      </c>
    </row>
    <row r="1205" spans="28:39">
      <c r="AB1205" s="59" t="s">
        <v>656</v>
      </c>
      <c r="AC1205" s="1">
        <v>2</v>
      </c>
      <c r="AD1205" s="38" t="s">
        <v>337</v>
      </c>
      <c r="AE1205" s="39">
        <v>80</v>
      </c>
      <c r="AF1205" s="40">
        <v>110</v>
      </c>
      <c r="AG1205" s="43">
        <v>20</v>
      </c>
      <c r="AH1205">
        <v>64</v>
      </c>
      <c r="AL1205" t="s">
        <v>22</v>
      </c>
      <c r="AM1205">
        <v>60</v>
      </c>
    </row>
    <row r="1206" spans="28:39">
      <c r="AB1206" s="59" t="s">
        <v>656</v>
      </c>
      <c r="AC1206" s="1">
        <v>2</v>
      </c>
      <c r="AD1206" s="38" t="s">
        <v>337</v>
      </c>
      <c r="AE1206" s="39">
        <v>80</v>
      </c>
      <c r="AF1206" s="40">
        <v>110</v>
      </c>
      <c r="AG1206" s="44">
        <v>30</v>
      </c>
      <c r="AH1206">
        <v>44</v>
      </c>
      <c r="AL1206" t="s">
        <v>22</v>
      </c>
      <c r="AM1206">
        <v>60</v>
      </c>
    </row>
    <row r="1207" spans="28:39">
      <c r="AB1207" s="59" t="s">
        <v>656</v>
      </c>
      <c r="AC1207" s="1">
        <v>2</v>
      </c>
      <c r="AD1207" s="38" t="s">
        <v>337</v>
      </c>
      <c r="AE1207" s="39">
        <v>80</v>
      </c>
      <c r="AF1207" s="40">
        <v>110</v>
      </c>
      <c r="AG1207" s="45">
        <v>40</v>
      </c>
      <c r="AH1207">
        <v>34</v>
      </c>
      <c r="AL1207" t="s">
        <v>22</v>
      </c>
      <c r="AM1207">
        <v>60</v>
      </c>
    </row>
    <row r="1208" spans="28:39">
      <c r="AB1208" s="59" t="s">
        <v>656</v>
      </c>
      <c r="AC1208" s="1">
        <v>2</v>
      </c>
      <c r="AD1208" s="38" t="s">
        <v>337</v>
      </c>
      <c r="AE1208" s="39">
        <v>80</v>
      </c>
      <c r="AF1208" s="40">
        <v>110</v>
      </c>
      <c r="AG1208" s="46">
        <v>50</v>
      </c>
      <c r="AH1208">
        <v>28</v>
      </c>
      <c r="AL1208" t="s">
        <v>22</v>
      </c>
      <c r="AM1208">
        <v>60</v>
      </c>
    </row>
    <row r="1209" spans="28:39">
      <c r="AB1209" s="59" t="s">
        <v>656</v>
      </c>
      <c r="AC1209" s="1">
        <v>2</v>
      </c>
      <c r="AD1209" s="38" t="s">
        <v>337</v>
      </c>
      <c r="AE1209" s="39">
        <v>80</v>
      </c>
      <c r="AF1209" s="40">
        <v>110</v>
      </c>
      <c r="AG1209" s="47">
        <v>60</v>
      </c>
      <c r="AH1209">
        <v>23</v>
      </c>
      <c r="AL1209" t="s">
        <v>22</v>
      </c>
      <c r="AM1209">
        <v>60</v>
      </c>
    </row>
    <row r="1210" spans="28:39">
      <c r="AB1210" s="59" t="s">
        <v>656</v>
      </c>
      <c r="AC1210" s="1">
        <v>2</v>
      </c>
      <c r="AD1210" s="38" t="s">
        <v>337</v>
      </c>
      <c r="AE1210" s="39">
        <v>80</v>
      </c>
      <c r="AF1210" s="40">
        <v>110</v>
      </c>
      <c r="AG1210" s="48">
        <v>70</v>
      </c>
      <c r="AH1210">
        <v>20</v>
      </c>
      <c r="AL1210" t="s">
        <v>22</v>
      </c>
      <c r="AM1210">
        <v>60</v>
      </c>
    </row>
    <row r="1211" spans="28:39">
      <c r="AB1211" s="59" t="s">
        <v>656</v>
      </c>
      <c r="AC1211" s="1">
        <v>2</v>
      </c>
      <c r="AD1211" s="38" t="s">
        <v>337</v>
      </c>
      <c r="AE1211" s="39">
        <v>80</v>
      </c>
      <c r="AF1211" s="49">
        <v>115</v>
      </c>
      <c r="AG1211" s="41">
        <v>0</v>
      </c>
      <c r="AH1211">
        <v>123</v>
      </c>
      <c r="AL1211" t="s">
        <v>22</v>
      </c>
      <c r="AM1211">
        <v>60</v>
      </c>
    </row>
    <row r="1212" spans="28:39">
      <c r="AB1212" s="59" t="s">
        <v>656</v>
      </c>
      <c r="AC1212" s="1">
        <v>2</v>
      </c>
      <c r="AD1212" s="38" t="s">
        <v>337</v>
      </c>
      <c r="AE1212" s="39">
        <v>80</v>
      </c>
      <c r="AF1212" s="49">
        <v>115</v>
      </c>
      <c r="AG1212" s="42">
        <v>10</v>
      </c>
      <c r="AH1212">
        <v>114</v>
      </c>
      <c r="AL1212" t="s">
        <v>22</v>
      </c>
      <c r="AM1212">
        <v>60</v>
      </c>
    </row>
    <row r="1213" spans="28:39">
      <c r="AB1213" s="59" t="s">
        <v>656</v>
      </c>
      <c r="AC1213" s="1">
        <v>2</v>
      </c>
      <c r="AD1213" s="38" t="s">
        <v>337</v>
      </c>
      <c r="AE1213" s="39">
        <v>80</v>
      </c>
      <c r="AF1213" s="49">
        <v>115</v>
      </c>
      <c r="AG1213" s="43">
        <v>20</v>
      </c>
      <c r="AH1213">
        <v>64</v>
      </c>
      <c r="AL1213" t="s">
        <v>22</v>
      </c>
      <c r="AM1213">
        <v>60</v>
      </c>
    </row>
    <row r="1214" spans="28:39">
      <c r="AB1214" s="59" t="s">
        <v>656</v>
      </c>
      <c r="AC1214" s="1">
        <v>2</v>
      </c>
      <c r="AD1214" s="38" t="s">
        <v>337</v>
      </c>
      <c r="AE1214" s="39">
        <v>80</v>
      </c>
      <c r="AF1214" s="49">
        <v>115</v>
      </c>
      <c r="AG1214" s="44">
        <v>30</v>
      </c>
      <c r="AH1214">
        <v>44</v>
      </c>
      <c r="AL1214" t="s">
        <v>22</v>
      </c>
      <c r="AM1214">
        <v>60</v>
      </c>
    </row>
    <row r="1215" spans="28:39">
      <c r="AB1215" s="59" t="s">
        <v>656</v>
      </c>
      <c r="AC1215" s="1">
        <v>2</v>
      </c>
      <c r="AD1215" s="38" t="s">
        <v>337</v>
      </c>
      <c r="AE1215" s="39">
        <v>80</v>
      </c>
      <c r="AF1215" s="49">
        <v>115</v>
      </c>
      <c r="AG1215" s="45">
        <v>40</v>
      </c>
      <c r="AH1215">
        <v>34</v>
      </c>
      <c r="AL1215" t="s">
        <v>22</v>
      </c>
      <c r="AM1215">
        <v>60</v>
      </c>
    </row>
    <row r="1216" spans="28:39">
      <c r="AB1216" s="59" t="s">
        <v>656</v>
      </c>
      <c r="AC1216" s="1">
        <v>2</v>
      </c>
      <c r="AD1216" s="38" t="s">
        <v>337</v>
      </c>
      <c r="AE1216" s="39">
        <v>80</v>
      </c>
      <c r="AF1216" s="49">
        <v>115</v>
      </c>
      <c r="AG1216" s="46">
        <v>50</v>
      </c>
      <c r="AH1216">
        <v>28</v>
      </c>
      <c r="AL1216" t="s">
        <v>22</v>
      </c>
      <c r="AM1216">
        <v>60</v>
      </c>
    </row>
    <row r="1217" spans="28:39">
      <c r="AB1217" s="59" t="s">
        <v>656</v>
      </c>
      <c r="AC1217" s="1">
        <v>2</v>
      </c>
      <c r="AD1217" s="38" t="s">
        <v>337</v>
      </c>
      <c r="AE1217" s="39">
        <v>80</v>
      </c>
      <c r="AF1217" s="49">
        <v>115</v>
      </c>
      <c r="AG1217" s="47">
        <v>60</v>
      </c>
      <c r="AH1217">
        <v>23</v>
      </c>
      <c r="AL1217" t="s">
        <v>22</v>
      </c>
      <c r="AM1217">
        <v>60</v>
      </c>
    </row>
    <row r="1218" spans="28:39">
      <c r="AB1218" s="59" t="s">
        <v>656</v>
      </c>
      <c r="AC1218" s="1">
        <v>2</v>
      </c>
      <c r="AD1218" s="38" t="s">
        <v>337</v>
      </c>
      <c r="AE1218" s="39">
        <v>80</v>
      </c>
      <c r="AF1218" s="49">
        <v>115</v>
      </c>
      <c r="AG1218" s="48">
        <v>70</v>
      </c>
      <c r="AH1218">
        <v>20</v>
      </c>
      <c r="AL1218" t="s">
        <v>22</v>
      </c>
      <c r="AM1218">
        <v>60</v>
      </c>
    </row>
    <row r="1219" spans="28:39">
      <c r="AB1219" s="59" t="s">
        <v>656</v>
      </c>
      <c r="AC1219" s="1">
        <v>2</v>
      </c>
      <c r="AD1219" s="38" t="s">
        <v>337</v>
      </c>
      <c r="AE1219" s="39">
        <v>80</v>
      </c>
      <c r="AF1219" s="50">
        <v>120</v>
      </c>
      <c r="AG1219" s="41">
        <v>0</v>
      </c>
      <c r="AH1219">
        <v>120</v>
      </c>
      <c r="AL1219" t="s">
        <v>22</v>
      </c>
      <c r="AM1219">
        <v>60</v>
      </c>
    </row>
    <row r="1220" spans="28:39">
      <c r="AB1220" s="59" t="s">
        <v>656</v>
      </c>
      <c r="AC1220" s="1">
        <v>2</v>
      </c>
      <c r="AD1220" s="38" t="s">
        <v>337</v>
      </c>
      <c r="AE1220" s="39">
        <v>80</v>
      </c>
      <c r="AF1220" s="50">
        <v>120</v>
      </c>
      <c r="AG1220" s="42">
        <v>10</v>
      </c>
      <c r="AH1220">
        <v>114</v>
      </c>
      <c r="AL1220" t="s">
        <v>22</v>
      </c>
      <c r="AM1220">
        <v>60</v>
      </c>
    </row>
    <row r="1221" spans="28:39">
      <c r="AB1221" s="59" t="s">
        <v>656</v>
      </c>
      <c r="AC1221" s="1">
        <v>2</v>
      </c>
      <c r="AD1221" s="38" t="s">
        <v>337</v>
      </c>
      <c r="AE1221" s="39">
        <v>80</v>
      </c>
      <c r="AF1221" s="50">
        <v>120</v>
      </c>
      <c r="AG1221" s="43">
        <v>20</v>
      </c>
      <c r="AH1221">
        <v>64</v>
      </c>
      <c r="AL1221" t="s">
        <v>22</v>
      </c>
      <c r="AM1221">
        <v>60</v>
      </c>
    </row>
    <row r="1222" spans="28:39">
      <c r="AB1222" s="59" t="s">
        <v>656</v>
      </c>
      <c r="AC1222" s="1">
        <v>2</v>
      </c>
      <c r="AD1222" s="38" t="s">
        <v>337</v>
      </c>
      <c r="AE1222" s="39">
        <v>80</v>
      </c>
      <c r="AF1222" s="50">
        <v>120</v>
      </c>
      <c r="AG1222" s="44">
        <v>30</v>
      </c>
      <c r="AH1222">
        <v>44</v>
      </c>
      <c r="AL1222" t="s">
        <v>22</v>
      </c>
      <c r="AM1222">
        <v>60</v>
      </c>
    </row>
    <row r="1223" spans="28:39">
      <c r="AB1223" s="59" t="s">
        <v>656</v>
      </c>
      <c r="AC1223" s="1">
        <v>2</v>
      </c>
      <c r="AD1223" s="38" t="s">
        <v>337</v>
      </c>
      <c r="AE1223" s="39">
        <v>80</v>
      </c>
      <c r="AF1223" s="50">
        <v>120</v>
      </c>
      <c r="AG1223" s="45">
        <v>40</v>
      </c>
      <c r="AH1223">
        <v>34</v>
      </c>
      <c r="AL1223" t="s">
        <v>22</v>
      </c>
      <c r="AM1223">
        <v>60</v>
      </c>
    </row>
    <row r="1224" spans="28:39">
      <c r="AB1224" s="59" t="s">
        <v>656</v>
      </c>
      <c r="AC1224" s="1">
        <v>2</v>
      </c>
      <c r="AD1224" s="38" t="s">
        <v>337</v>
      </c>
      <c r="AE1224" s="39">
        <v>80</v>
      </c>
      <c r="AF1224" s="50">
        <v>120</v>
      </c>
      <c r="AG1224" s="46">
        <v>50</v>
      </c>
      <c r="AH1224">
        <v>28</v>
      </c>
      <c r="AL1224" t="s">
        <v>22</v>
      </c>
      <c r="AM1224">
        <v>60</v>
      </c>
    </row>
    <row r="1225" spans="28:39">
      <c r="AB1225" s="59" t="s">
        <v>656</v>
      </c>
      <c r="AC1225" s="1">
        <v>2</v>
      </c>
      <c r="AD1225" s="38" t="s">
        <v>337</v>
      </c>
      <c r="AE1225" s="39">
        <v>80</v>
      </c>
      <c r="AF1225" s="50">
        <v>120</v>
      </c>
      <c r="AG1225" s="47">
        <v>60</v>
      </c>
      <c r="AH1225">
        <v>23</v>
      </c>
      <c r="AL1225" t="s">
        <v>22</v>
      </c>
      <c r="AM1225">
        <v>60</v>
      </c>
    </row>
    <row r="1226" spans="28:39">
      <c r="AB1226" s="59" t="s">
        <v>656</v>
      </c>
      <c r="AC1226" s="1">
        <v>2</v>
      </c>
      <c r="AD1226" s="38" t="s">
        <v>337</v>
      </c>
      <c r="AE1226" s="39">
        <v>80</v>
      </c>
      <c r="AF1226" s="50">
        <v>120</v>
      </c>
      <c r="AG1226" s="48">
        <v>70</v>
      </c>
      <c r="AH1226">
        <v>20</v>
      </c>
      <c r="AL1226" t="s">
        <v>22</v>
      </c>
      <c r="AM1226">
        <v>60</v>
      </c>
    </row>
    <row r="1227" spans="28:39">
      <c r="AB1227" s="59" t="s">
        <v>656</v>
      </c>
      <c r="AC1227" s="1">
        <v>2</v>
      </c>
      <c r="AD1227" s="38" t="s">
        <v>337</v>
      </c>
      <c r="AE1227" s="39">
        <v>80</v>
      </c>
      <c r="AF1227" s="51">
        <v>130</v>
      </c>
      <c r="AG1227" s="41">
        <v>0</v>
      </c>
      <c r="AH1227">
        <v>113</v>
      </c>
      <c r="AL1227" t="s">
        <v>22</v>
      </c>
      <c r="AM1227">
        <v>60</v>
      </c>
    </row>
    <row r="1228" spans="28:39">
      <c r="AB1228" s="59" t="s">
        <v>656</v>
      </c>
      <c r="AC1228" s="1">
        <v>2</v>
      </c>
      <c r="AD1228" s="38" t="s">
        <v>337</v>
      </c>
      <c r="AE1228" s="39">
        <v>80</v>
      </c>
      <c r="AF1228" s="51">
        <v>130</v>
      </c>
      <c r="AG1228" s="42">
        <v>10</v>
      </c>
      <c r="AH1228">
        <v>113</v>
      </c>
      <c r="AL1228" t="s">
        <v>22</v>
      </c>
      <c r="AM1228">
        <v>60</v>
      </c>
    </row>
    <row r="1229" spans="28:39">
      <c r="AB1229" s="59" t="s">
        <v>656</v>
      </c>
      <c r="AC1229" s="1">
        <v>2</v>
      </c>
      <c r="AD1229" s="38" t="s">
        <v>337</v>
      </c>
      <c r="AE1229" s="39">
        <v>80</v>
      </c>
      <c r="AF1229" s="51">
        <v>130</v>
      </c>
      <c r="AG1229" s="43">
        <v>20</v>
      </c>
      <c r="AH1229">
        <v>64</v>
      </c>
      <c r="AL1229" t="s">
        <v>22</v>
      </c>
      <c r="AM1229">
        <v>60</v>
      </c>
    </row>
    <row r="1230" spans="28:39">
      <c r="AB1230" s="59" t="s">
        <v>656</v>
      </c>
      <c r="AC1230" s="1">
        <v>2</v>
      </c>
      <c r="AD1230" s="38" t="s">
        <v>337</v>
      </c>
      <c r="AE1230" s="39">
        <v>80</v>
      </c>
      <c r="AF1230" s="51">
        <v>130</v>
      </c>
      <c r="AG1230" s="44">
        <v>30</v>
      </c>
      <c r="AH1230">
        <v>44</v>
      </c>
      <c r="AL1230" t="s">
        <v>22</v>
      </c>
      <c r="AM1230">
        <v>60</v>
      </c>
    </row>
    <row r="1231" spans="28:39">
      <c r="AB1231" s="59" t="s">
        <v>656</v>
      </c>
      <c r="AC1231" s="1">
        <v>2</v>
      </c>
      <c r="AD1231" s="38" t="s">
        <v>337</v>
      </c>
      <c r="AE1231" s="39">
        <v>80</v>
      </c>
      <c r="AF1231" s="51">
        <v>130</v>
      </c>
      <c r="AG1231" s="45">
        <v>40</v>
      </c>
      <c r="AH1231">
        <v>34</v>
      </c>
      <c r="AL1231" t="s">
        <v>22</v>
      </c>
      <c r="AM1231">
        <v>60</v>
      </c>
    </row>
    <row r="1232" spans="28:39">
      <c r="AB1232" s="59" t="s">
        <v>656</v>
      </c>
      <c r="AC1232" s="1">
        <v>2</v>
      </c>
      <c r="AD1232" s="38" t="s">
        <v>337</v>
      </c>
      <c r="AE1232" s="39">
        <v>80</v>
      </c>
      <c r="AF1232" s="51">
        <v>130</v>
      </c>
      <c r="AG1232" s="46">
        <v>50</v>
      </c>
      <c r="AH1232">
        <v>28</v>
      </c>
      <c r="AL1232" t="s">
        <v>22</v>
      </c>
      <c r="AM1232">
        <v>60</v>
      </c>
    </row>
    <row r="1233" spans="28:39">
      <c r="AB1233" s="59" t="s">
        <v>656</v>
      </c>
      <c r="AC1233" s="1">
        <v>2</v>
      </c>
      <c r="AD1233" s="38" t="s">
        <v>337</v>
      </c>
      <c r="AE1233" s="39">
        <v>80</v>
      </c>
      <c r="AF1233" s="51">
        <v>130</v>
      </c>
      <c r="AG1233" s="47">
        <v>60</v>
      </c>
      <c r="AH1233">
        <v>23</v>
      </c>
      <c r="AL1233" t="s">
        <v>22</v>
      </c>
      <c r="AM1233">
        <v>60</v>
      </c>
    </row>
    <row r="1234" spans="28:39">
      <c r="AB1234" s="59" t="s">
        <v>656</v>
      </c>
      <c r="AC1234" s="1">
        <v>2</v>
      </c>
      <c r="AD1234" s="38" t="s">
        <v>337</v>
      </c>
      <c r="AE1234" s="39">
        <v>80</v>
      </c>
      <c r="AF1234" s="51">
        <v>130</v>
      </c>
      <c r="AG1234" s="48">
        <v>70</v>
      </c>
      <c r="AH1234">
        <v>20</v>
      </c>
      <c r="AL1234" t="s">
        <v>22</v>
      </c>
      <c r="AM1234">
        <v>60</v>
      </c>
    </row>
    <row r="1235" spans="28:39">
      <c r="AB1235" s="59" t="s">
        <v>656</v>
      </c>
      <c r="AC1235" s="1">
        <v>2</v>
      </c>
      <c r="AD1235" s="38" t="s">
        <v>337</v>
      </c>
      <c r="AE1235" s="39">
        <v>80</v>
      </c>
      <c r="AF1235" s="52">
        <v>140</v>
      </c>
      <c r="AG1235" s="41">
        <v>0</v>
      </c>
      <c r="AH1235">
        <v>107</v>
      </c>
      <c r="AL1235" t="s">
        <v>22</v>
      </c>
      <c r="AM1235">
        <v>60</v>
      </c>
    </row>
    <row r="1236" spans="28:39">
      <c r="AB1236" s="59" t="s">
        <v>656</v>
      </c>
      <c r="AC1236" s="1">
        <v>2</v>
      </c>
      <c r="AD1236" s="38" t="s">
        <v>337</v>
      </c>
      <c r="AE1236" s="39">
        <v>80</v>
      </c>
      <c r="AF1236" s="52">
        <v>140</v>
      </c>
      <c r="AG1236" s="42">
        <v>10</v>
      </c>
      <c r="AH1236">
        <v>107</v>
      </c>
      <c r="AL1236" t="s">
        <v>22</v>
      </c>
      <c r="AM1236">
        <v>60</v>
      </c>
    </row>
    <row r="1237" spans="28:39">
      <c r="AB1237" s="59" t="s">
        <v>656</v>
      </c>
      <c r="AC1237" s="1">
        <v>2</v>
      </c>
      <c r="AD1237" s="38" t="s">
        <v>337</v>
      </c>
      <c r="AE1237" s="39">
        <v>80</v>
      </c>
      <c r="AF1237" s="52">
        <v>140</v>
      </c>
      <c r="AG1237" s="43">
        <v>20</v>
      </c>
      <c r="AH1237">
        <v>64</v>
      </c>
      <c r="AL1237" t="s">
        <v>22</v>
      </c>
      <c r="AM1237">
        <v>60</v>
      </c>
    </row>
    <row r="1238" spans="28:39">
      <c r="AB1238" s="59" t="s">
        <v>656</v>
      </c>
      <c r="AC1238" s="1">
        <v>2</v>
      </c>
      <c r="AD1238" s="38" t="s">
        <v>337</v>
      </c>
      <c r="AE1238" s="39">
        <v>80</v>
      </c>
      <c r="AF1238" s="52">
        <v>140</v>
      </c>
      <c r="AG1238" s="44">
        <v>30</v>
      </c>
      <c r="AH1238">
        <v>44</v>
      </c>
      <c r="AL1238" t="s">
        <v>22</v>
      </c>
      <c r="AM1238">
        <v>60</v>
      </c>
    </row>
    <row r="1239" spans="28:39">
      <c r="AB1239" s="59" t="s">
        <v>656</v>
      </c>
      <c r="AC1239" s="1">
        <v>2</v>
      </c>
      <c r="AD1239" s="38" t="s">
        <v>337</v>
      </c>
      <c r="AE1239" s="39">
        <v>80</v>
      </c>
      <c r="AF1239" s="52">
        <v>140</v>
      </c>
      <c r="AG1239" s="45">
        <v>40</v>
      </c>
      <c r="AH1239">
        <v>34</v>
      </c>
      <c r="AL1239" t="s">
        <v>22</v>
      </c>
      <c r="AM1239">
        <v>60</v>
      </c>
    </row>
    <row r="1240" spans="28:39">
      <c r="AB1240" s="59" t="s">
        <v>656</v>
      </c>
      <c r="AC1240" s="1">
        <v>2</v>
      </c>
      <c r="AD1240" s="38" t="s">
        <v>337</v>
      </c>
      <c r="AE1240" s="39">
        <v>80</v>
      </c>
      <c r="AF1240" s="52">
        <v>140</v>
      </c>
      <c r="AG1240" s="46">
        <v>50</v>
      </c>
      <c r="AH1240">
        <v>28</v>
      </c>
      <c r="AL1240" t="s">
        <v>22</v>
      </c>
      <c r="AM1240">
        <v>60</v>
      </c>
    </row>
    <row r="1241" spans="28:39">
      <c r="AB1241" s="59" t="s">
        <v>656</v>
      </c>
      <c r="AC1241" s="1">
        <v>2</v>
      </c>
      <c r="AD1241" s="38" t="s">
        <v>337</v>
      </c>
      <c r="AE1241" s="39">
        <v>80</v>
      </c>
      <c r="AF1241" s="52">
        <v>140</v>
      </c>
      <c r="AG1241" s="47">
        <v>60</v>
      </c>
      <c r="AH1241">
        <v>23</v>
      </c>
      <c r="AL1241" t="s">
        <v>22</v>
      </c>
      <c r="AM1241">
        <v>60</v>
      </c>
    </row>
    <row r="1242" spans="28:39">
      <c r="AB1242" s="59" t="s">
        <v>656</v>
      </c>
      <c r="AC1242" s="1">
        <v>2</v>
      </c>
      <c r="AD1242" s="38" t="s">
        <v>337</v>
      </c>
      <c r="AE1242" s="39">
        <v>80</v>
      </c>
      <c r="AF1242" s="52">
        <v>140</v>
      </c>
      <c r="AG1242" s="48">
        <v>70</v>
      </c>
      <c r="AH1242">
        <v>20</v>
      </c>
      <c r="AL1242" t="s">
        <v>22</v>
      </c>
      <c r="AM1242">
        <v>60</v>
      </c>
    </row>
    <row r="1243" spans="28:39">
      <c r="AB1243" s="59" t="s">
        <v>656</v>
      </c>
      <c r="AC1243" s="1">
        <v>2</v>
      </c>
      <c r="AD1243" s="38" t="s">
        <v>337</v>
      </c>
      <c r="AE1243" s="39">
        <v>80</v>
      </c>
      <c r="AF1243" s="53">
        <v>150</v>
      </c>
      <c r="AG1243" s="41">
        <v>0</v>
      </c>
      <c r="AH1243">
        <v>102</v>
      </c>
      <c r="AL1243" t="s">
        <v>22</v>
      </c>
      <c r="AM1243">
        <v>60</v>
      </c>
    </row>
    <row r="1244" spans="28:39">
      <c r="AB1244" s="59" t="s">
        <v>656</v>
      </c>
      <c r="AC1244" s="1">
        <v>2</v>
      </c>
      <c r="AD1244" s="38" t="s">
        <v>337</v>
      </c>
      <c r="AE1244" s="39">
        <v>80</v>
      </c>
      <c r="AF1244" s="53">
        <v>150</v>
      </c>
      <c r="AG1244" s="42">
        <v>10</v>
      </c>
      <c r="AH1244">
        <v>102</v>
      </c>
      <c r="AL1244" t="s">
        <v>22</v>
      </c>
      <c r="AM1244">
        <v>60</v>
      </c>
    </row>
    <row r="1245" spans="28:39">
      <c r="AB1245" s="59" t="s">
        <v>656</v>
      </c>
      <c r="AC1245" s="1">
        <v>2</v>
      </c>
      <c r="AD1245" s="38" t="s">
        <v>337</v>
      </c>
      <c r="AE1245" s="39">
        <v>80</v>
      </c>
      <c r="AF1245" s="53">
        <v>150</v>
      </c>
      <c r="AG1245" s="43">
        <v>20</v>
      </c>
      <c r="AH1245">
        <v>64</v>
      </c>
      <c r="AL1245" t="s">
        <v>22</v>
      </c>
      <c r="AM1245">
        <v>60</v>
      </c>
    </row>
    <row r="1246" spans="28:39">
      <c r="AB1246" s="59" t="s">
        <v>656</v>
      </c>
      <c r="AC1246" s="1">
        <v>2</v>
      </c>
      <c r="AD1246" s="38" t="s">
        <v>337</v>
      </c>
      <c r="AE1246" s="39">
        <v>80</v>
      </c>
      <c r="AF1246" s="53">
        <v>150</v>
      </c>
      <c r="AG1246" s="44">
        <v>30</v>
      </c>
      <c r="AH1246">
        <v>44</v>
      </c>
      <c r="AL1246" t="s">
        <v>22</v>
      </c>
      <c r="AM1246">
        <v>60</v>
      </c>
    </row>
    <row r="1247" spans="28:39">
      <c r="AB1247" s="59" t="s">
        <v>656</v>
      </c>
      <c r="AC1247" s="1">
        <v>2</v>
      </c>
      <c r="AD1247" s="38" t="s">
        <v>337</v>
      </c>
      <c r="AE1247" s="39">
        <v>80</v>
      </c>
      <c r="AF1247" s="53">
        <v>150</v>
      </c>
      <c r="AG1247" s="45">
        <v>40</v>
      </c>
      <c r="AH1247">
        <v>34</v>
      </c>
      <c r="AL1247" t="s">
        <v>22</v>
      </c>
      <c r="AM1247">
        <v>60</v>
      </c>
    </row>
    <row r="1248" spans="28:39">
      <c r="AB1248" s="59" t="s">
        <v>656</v>
      </c>
      <c r="AC1248" s="1">
        <v>2</v>
      </c>
      <c r="AD1248" s="38" t="s">
        <v>337</v>
      </c>
      <c r="AE1248" s="39">
        <v>80</v>
      </c>
      <c r="AF1248" s="53">
        <v>150</v>
      </c>
      <c r="AG1248" s="46">
        <v>50</v>
      </c>
      <c r="AH1248">
        <v>28</v>
      </c>
      <c r="AL1248" t="s">
        <v>22</v>
      </c>
      <c r="AM1248">
        <v>60</v>
      </c>
    </row>
    <row r="1249" spans="28:39">
      <c r="AB1249" s="59" t="s">
        <v>656</v>
      </c>
      <c r="AC1249" s="1">
        <v>2</v>
      </c>
      <c r="AD1249" s="38" t="s">
        <v>337</v>
      </c>
      <c r="AE1249" s="39">
        <v>80</v>
      </c>
      <c r="AF1249" s="53">
        <v>150</v>
      </c>
      <c r="AG1249" s="47">
        <v>60</v>
      </c>
      <c r="AH1249">
        <v>23</v>
      </c>
      <c r="AL1249" t="s">
        <v>22</v>
      </c>
      <c r="AM1249">
        <v>60</v>
      </c>
    </row>
    <row r="1250" spans="28:39">
      <c r="AB1250" s="59" t="s">
        <v>656</v>
      </c>
      <c r="AC1250" s="1">
        <v>2</v>
      </c>
      <c r="AD1250" s="38" t="s">
        <v>337</v>
      </c>
      <c r="AE1250" s="39">
        <v>80</v>
      </c>
      <c r="AF1250" s="53">
        <v>150</v>
      </c>
      <c r="AG1250" s="48">
        <v>70</v>
      </c>
      <c r="AH1250">
        <v>20</v>
      </c>
      <c r="AL1250" t="s">
        <v>22</v>
      </c>
      <c r="AM1250">
        <v>60</v>
      </c>
    </row>
    <row r="1251" spans="28:39">
      <c r="AB1251" s="59" t="s">
        <v>656</v>
      </c>
      <c r="AC1251" s="1">
        <v>2</v>
      </c>
      <c r="AD1251" s="38" t="s">
        <v>337</v>
      </c>
      <c r="AE1251" s="39">
        <v>80</v>
      </c>
      <c r="AF1251" s="54">
        <v>160</v>
      </c>
      <c r="AG1251" s="41">
        <v>0</v>
      </c>
      <c r="AH1251">
        <v>80</v>
      </c>
      <c r="AL1251" t="s">
        <v>22</v>
      </c>
      <c r="AM1251">
        <v>60</v>
      </c>
    </row>
    <row r="1252" spans="28:39">
      <c r="AB1252" s="59" t="s">
        <v>656</v>
      </c>
      <c r="AC1252" s="1">
        <v>2</v>
      </c>
      <c r="AD1252" s="38" t="s">
        <v>337</v>
      </c>
      <c r="AE1252" s="39">
        <v>80</v>
      </c>
      <c r="AF1252" s="54">
        <v>160</v>
      </c>
      <c r="AG1252" s="42">
        <v>10</v>
      </c>
      <c r="AH1252">
        <v>80</v>
      </c>
      <c r="AL1252" t="s">
        <v>22</v>
      </c>
      <c r="AM1252">
        <v>60</v>
      </c>
    </row>
    <row r="1253" spans="28:39">
      <c r="AB1253" s="59" t="s">
        <v>656</v>
      </c>
      <c r="AC1253" s="1">
        <v>2</v>
      </c>
      <c r="AD1253" s="38" t="s">
        <v>337</v>
      </c>
      <c r="AE1253" s="39">
        <v>80</v>
      </c>
      <c r="AF1253" s="54">
        <v>160</v>
      </c>
      <c r="AG1253" s="43">
        <v>20</v>
      </c>
      <c r="AH1253">
        <v>64</v>
      </c>
      <c r="AL1253" t="s">
        <v>22</v>
      </c>
      <c r="AM1253">
        <v>60</v>
      </c>
    </row>
    <row r="1254" spans="28:39">
      <c r="AB1254" s="59" t="s">
        <v>656</v>
      </c>
      <c r="AC1254" s="1">
        <v>2</v>
      </c>
      <c r="AD1254" s="38" t="s">
        <v>337</v>
      </c>
      <c r="AE1254" s="39">
        <v>80</v>
      </c>
      <c r="AF1254" s="54">
        <v>160</v>
      </c>
      <c r="AG1254" s="44">
        <v>30</v>
      </c>
      <c r="AH1254">
        <v>44</v>
      </c>
      <c r="AL1254" t="s">
        <v>22</v>
      </c>
      <c r="AM1254">
        <v>60</v>
      </c>
    </row>
    <row r="1255" spans="28:39">
      <c r="AB1255" s="59" t="s">
        <v>656</v>
      </c>
      <c r="AC1255" s="1">
        <v>2</v>
      </c>
      <c r="AD1255" s="38" t="s">
        <v>337</v>
      </c>
      <c r="AE1255" s="39">
        <v>80</v>
      </c>
      <c r="AF1255" s="54">
        <v>160</v>
      </c>
      <c r="AG1255" s="45">
        <v>40</v>
      </c>
      <c r="AH1255">
        <v>34</v>
      </c>
      <c r="AL1255" t="s">
        <v>22</v>
      </c>
      <c r="AM1255">
        <v>60</v>
      </c>
    </row>
    <row r="1256" spans="28:39">
      <c r="AB1256" s="59" t="s">
        <v>656</v>
      </c>
      <c r="AC1256" s="1">
        <v>2</v>
      </c>
      <c r="AD1256" s="38" t="s">
        <v>337</v>
      </c>
      <c r="AE1256" s="39">
        <v>80</v>
      </c>
      <c r="AF1256" s="54">
        <v>160</v>
      </c>
      <c r="AG1256" s="46">
        <v>50</v>
      </c>
      <c r="AH1256">
        <v>28</v>
      </c>
      <c r="AL1256" t="s">
        <v>22</v>
      </c>
      <c r="AM1256">
        <v>60</v>
      </c>
    </row>
    <row r="1257" spans="28:39">
      <c r="AB1257" s="59" t="s">
        <v>656</v>
      </c>
      <c r="AC1257" s="1">
        <v>2</v>
      </c>
      <c r="AD1257" s="38" t="s">
        <v>337</v>
      </c>
      <c r="AE1257" s="39">
        <v>80</v>
      </c>
      <c r="AF1257" s="54">
        <v>160</v>
      </c>
      <c r="AG1257" s="47">
        <v>60</v>
      </c>
      <c r="AH1257">
        <v>23</v>
      </c>
      <c r="AL1257" t="s">
        <v>22</v>
      </c>
      <c r="AM1257">
        <v>60</v>
      </c>
    </row>
    <row r="1258" spans="28:39">
      <c r="AB1258" s="59" t="s">
        <v>656</v>
      </c>
      <c r="AC1258" s="1">
        <v>2</v>
      </c>
      <c r="AD1258" s="38" t="s">
        <v>337</v>
      </c>
      <c r="AE1258" s="39">
        <v>80</v>
      </c>
      <c r="AF1258" s="54">
        <v>160</v>
      </c>
      <c r="AG1258" s="48">
        <v>70</v>
      </c>
      <c r="AH1258">
        <v>20</v>
      </c>
      <c r="AL1258" t="s">
        <v>22</v>
      </c>
      <c r="AM1258">
        <v>60</v>
      </c>
    </row>
    <row r="1259" spans="28:39">
      <c r="AB1259" s="59" t="s">
        <v>656</v>
      </c>
      <c r="AC1259" s="1">
        <v>2</v>
      </c>
      <c r="AD1259" s="38" t="s">
        <v>337</v>
      </c>
      <c r="AE1259" s="39">
        <v>80</v>
      </c>
      <c r="AF1259" s="55">
        <v>170</v>
      </c>
      <c r="AG1259" s="41">
        <v>0</v>
      </c>
      <c r="AH1259">
        <v>76</v>
      </c>
      <c r="AL1259" t="s">
        <v>22</v>
      </c>
      <c r="AM1259">
        <v>60</v>
      </c>
    </row>
    <row r="1260" spans="28:39">
      <c r="AB1260" s="59" t="s">
        <v>656</v>
      </c>
      <c r="AC1260" s="1">
        <v>2</v>
      </c>
      <c r="AD1260" s="38" t="s">
        <v>337</v>
      </c>
      <c r="AE1260" s="39">
        <v>80</v>
      </c>
      <c r="AF1260" s="55">
        <v>170</v>
      </c>
      <c r="AG1260" s="42">
        <v>10</v>
      </c>
      <c r="AH1260">
        <v>76</v>
      </c>
      <c r="AL1260" t="s">
        <v>22</v>
      </c>
      <c r="AM1260">
        <v>60</v>
      </c>
    </row>
    <row r="1261" spans="28:39">
      <c r="AB1261" s="59" t="s">
        <v>656</v>
      </c>
      <c r="AC1261" s="1">
        <v>2</v>
      </c>
      <c r="AD1261" s="38" t="s">
        <v>337</v>
      </c>
      <c r="AE1261" s="39">
        <v>80</v>
      </c>
      <c r="AF1261" s="55">
        <v>170</v>
      </c>
      <c r="AG1261" s="43">
        <v>20</v>
      </c>
      <c r="AH1261">
        <v>64</v>
      </c>
      <c r="AL1261" t="s">
        <v>22</v>
      </c>
      <c r="AM1261">
        <v>60</v>
      </c>
    </row>
    <row r="1262" spans="28:39">
      <c r="AB1262" s="59" t="s">
        <v>656</v>
      </c>
      <c r="AC1262" s="1">
        <v>2</v>
      </c>
      <c r="AD1262" s="38" t="s">
        <v>337</v>
      </c>
      <c r="AE1262" s="39">
        <v>80</v>
      </c>
      <c r="AF1262" s="55">
        <v>170</v>
      </c>
      <c r="AG1262" s="44">
        <v>30</v>
      </c>
      <c r="AH1262">
        <v>44</v>
      </c>
      <c r="AL1262" t="s">
        <v>22</v>
      </c>
      <c r="AM1262">
        <v>60</v>
      </c>
    </row>
    <row r="1263" spans="28:39">
      <c r="AB1263" s="59" t="s">
        <v>656</v>
      </c>
      <c r="AC1263" s="1">
        <v>2</v>
      </c>
      <c r="AD1263" s="38" t="s">
        <v>337</v>
      </c>
      <c r="AE1263" s="39">
        <v>80</v>
      </c>
      <c r="AF1263" s="55">
        <v>170</v>
      </c>
      <c r="AG1263" s="45">
        <v>40</v>
      </c>
      <c r="AH1263">
        <v>34</v>
      </c>
      <c r="AL1263" t="s">
        <v>22</v>
      </c>
      <c r="AM1263">
        <v>60</v>
      </c>
    </row>
    <row r="1264" spans="28:39">
      <c r="AB1264" s="59" t="s">
        <v>656</v>
      </c>
      <c r="AC1264" s="1">
        <v>2</v>
      </c>
      <c r="AD1264" s="38" t="s">
        <v>337</v>
      </c>
      <c r="AE1264" s="39">
        <v>80</v>
      </c>
      <c r="AF1264" s="55">
        <v>170</v>
      </c>
      <c r="AG1264" s="46">
        <v>50</v>
      </c>
      <c r="AH1264">
        <v>28</v>
      </c>
      <c r="AL1264" t="s">
        <v>22</v>
      </c>
      <c r="AM1264">
        <v>60</v>
      </c>
    </row>
    <row r="1265" spans="28:39">
      <c r="AB1265" s="59" t="s">
        <v>656</v>
      </c>
      <c r="AC1265" s="1">
        <v>2</v>
      </c>
      <c r="AD1265" s="38" t="s">
        <v>337</v>
      </c>
      <c r="AE1265" s="39">
        <v>80</v>
      </c>
      <c r="AF1265" s="55">
        <v>170</v>
      </c>
      <c r="AG1265" s="47">
        <v>60</v>
      </c>
      <c r="AH1265">
        <v>23</v>
      </c>
      <c r="AL1265" t="s">
        <v>22</v>
      </c>
      <c r="AM1265">
        <v>60</v>
      </c>
    </row>
    <row r="1266" spans="28:39">
      <c r="AB1266" s="59" t="s">
        <v>656</v>
      </c>
      <c r="AC1266" s="1">
        <v>2</v>
      </c>
      <c r="AD1266" s="38" t="s">
        <v>337</v>
      </c>
      <c r="AE1266" s="39">
        <v>80</v>
      </c>
      <c r="AF1266" s="55">
        <v>170</v>
      </c>
      <c r="AG1266" s="48">
        <v>70</v>
      </c>
      <c r="AH1266">
        <v>20</v>
      </c>
      <c r="AL1266" t="s">
        <v>22</v>
      </c>
      <c r="AM1266">
        <v>60</v>
      </c>
    </row>
    <row r="1267" spans="28:39">
      <c r="AB1267" s="59" t="s">
        <v>656</v>
      </c>
      <c r="AC1267" s="1">
        <v>2</v>
      </c>
      <c r="AD1267" s="38" t="s">
        <v>337</v>
      </c>
      <c r="AE1267" s="39">
        <v>80</v>
      </c>
      <c r="AF1267" s="56">
        <v>180</v>
      </c>
      <c r="AG1267" s="41">
        <v>0</v>
      </c>
      <c r="AH1267">
        <v>68</v>
      </c>
      <c r="AL1267" t="s">
        <v>22</v>
      </c>
      <c r="AM1267">
        <v>60</v>
      </c>
    </row>
    <row r="1268" spans="28:39">
      <c r="AB1268" s="59" t="s">
        <v>656</v>
      </c>
      <c r="AC1268" s="1">
        <v>2</v>
      </c>
      <c r="AD1268" s="38" t="s">
        <v>337</v>
      </c>
      <c r="AE1268" s="39">
        <v>80</v>
      </c>
      <c r="AF1268" s="56">
        <v>180</v>
      </c>
      <c r="AG1268" s="42">
        <v>10</v>
      </c>
      <c r="AH1268">
        <v>68</v>
      </c>
      <c r="AL1268" t="s">
        <v>22</v>
      </c>
      <c r="AM1268">
        <v>60</v>
      </c>
    </row>
    <row r="1269" spans="28:39">
      <c r="AB1269" s="59" t="s">
        <v>656</v>
      </c>
      <c r="AC1269" s="1">
        <v>2</v>
      </c>
      <c r="AD1269" s="38" t="s">
        <v>337</v>
      </c>
      <c r="AE1269" s="39">
        <v>80</v>
      </c>
      <c r="AF1269" s="56">
        <v>180</v>
      </c>
      <c r="AG1269" s="43">
        <v>20</v>
      </c>
      <c r="AH1269">
        <v>64</v>
      </c>
      <c r="AL1269" t="s">
        <v>22</v>
      </c>
      <c r="AM1269">
        <v>60</v>
      </c>
    </row>
    <row r="1270" spans="28:39">
      <c r="AB1270" s="59" t="s">
        <v>656</v>
      </c>
      <c r="AC1270" s="1">
        <v>2</v>
      </c>
      <c r="AD1270" s="38" t="s">
        <v>337</v>
      </c>
      <c r="AE1270" s="39">
        <v>80</v>
      </c>
      <c r="AF1270" s="56">
        <v>180</v>
      </c>
      <c r="AG1270" s="44">
        <v>30</v>
      </c>
      <c r="AH1270">
        <v>44</v>
      </c>
      <c r="AL1270" t="s">
        <v>22</v>
      </c>
      <c r="AM1270">
        <v>60</v>
      </c>
    </row>
    <row r="1271" spans="28:39">
      <c r="AB1271" s="59" t="s">
        <v>656</v>
      </c>
      <c r="AC1271" s="1">
        <v>2</v>
      </c>
      <c r="AD1271" s="38" t="s">
        <v>337</v>
      </c>
      <c r="AE1271" s="39">
        <v>80</v>
      </c>
      <c r="AF1271" s="56">
        <v>180</v>
      </c>
      <c r="AG1271" s="45">
        <v>40</v>
      </c>
      <c r="AH1271">
        <v>34</v>
      </c>
      <c r="AL1271" t="s">
        <v>22</v>
      </c>
      <c r="AM1271">
        <v>60</v>
      </c>
    </row>
    <row r="1272" spans="28:39">
      <c r="AB1272" s="59" t="s">
        <v>656</v>
      </c>
      <c r="AC1272" s="1">
        <v>2</v>
      </c>
      <c r="AD1272" s="38" t="s">
        <v>337</v>
      </c>
      <c r="AE1272" s="39">
        <v>80</v>
      </c>
      <c r="AF1272" s="56">
        <v>180</v>
      </c>
      <c r="AG1272" s="46">
        <v>50</v>
      </c>
      <c r="AH1272">
        <v>28</v>
      </c>
      <c r="AL1272" t="s">
        <v>22</v>
      </c>
      <c r="AM1272">
        <v>60</v>
      </c>
    </row>
    <row r="1273" spans="28:39">
      <c r="AB1273" s="59" t="s">
        <v>656</v>
      </c>
      <c r="AC1273" s="1">
        <v>2</v>
      </c>
      <c r="AD1273" s="38" t="s">
        <v>337</v>
      </c>
      <c r="AE1273" s="39">
        <v>80</v>
      </c>
      <c r="AF1273" s="56">
        <v>180</v>
      </c>
      <c r="AG1273" s="47">
        <v>60</v>
      </c>
      <c r="AH1273">
        <v>23</v>
      </c>
      <c r="AL1273" t="s">
        <v>22</v>
      </c>
      <c r="AM1273">
        <v>60</v>
      </c>
    </row>
    <row r="1274" spans="28:39">
      <c r="AB1274" s="59" t="s">
        <v>656</v>
      </c>
      <c r="AC1274" s="1">
        <v>2</v>
      </c>
      <c r="AD1274" s="38" t="s">
        <v>337</v>
      </c>
      <c r="AE1274" s="39">
        <v>80</v>
      </c>
      <c r="AF1274" s="56">
        <v>180</v>
      </c>
      <c r="AG1274" s="48">
        <v>70</v>
      </c>
      <c r="AH1274">
        <v>20</v>
      </c>
      <c r="AL1274" t="s">
        <v>22</v>
      </c>
      <c r="AM1274">
        <v>60</v>
      </c>
    </row>
    <row r="1275" spans="28:39">
      <c r="AB1275" s="59" t="s">
        <v>656</v>
      </c>
      <c r="AC1275" s="1">
        <v>2</v>
      </c>
      <c r="AD1275" s="38" t="s">
        <v>337</v>
      </c>
      <c r="AE1275" s="39">
        <v>80</v>
      </c>
      <c r="AF1275" s="57">
        <v>200</v>
      </c>
      <c r="AG1275" s="41">
        <v>0</v>
      </c>
      <c r="AH1275">
        <v>55</v>
      </c>
      <c r="AL1275" t="s">
        <v>22</v>
      </c>
      <c r="AM1275">
        <v>60</v>
      </c>
    </row>
    <row r="1276" spans="28:39">
      <c r="AB1276" s="59" t="s">
        <v>656</v>
      </c>
      <c r="AC1276" s="1">
        <v>2</v>
      </c>
      <c r="AD1276" s="38" t="s">
        <v>337</v>
      </c>
      <c r="AE1276" s="39">
        <v>80</v>
      </c>
      <c r="AF1276" s="57">
        <v>200</v>
      </c>
      <c r="AG1276" s="42">
        <v>10</v>
      </c>
      <c r="AH1276">
        <v>55</v>
      </c>
      <c r="AL1276" t="s">
        <v>22</v>
      </c>
      <c r="AM1276">
        <v>60</v>
      </c>
    </row>
    <row r="1277" spans="28:39">
      <c r="AB1277" s="59" t="s">
        <v>656</v>
      </c>
      <c r="AC1277" s="1">
        <v>2</v>
      </c>
      <c r="AD1277" s="38" t="s">
        <v>337</v>
      </c>
      <c r="AE1277" s="39">
        <v>80</v>
      </c>
      <c r="AF1277" s="57">
        <v>200</v>
      </c>
      <c r="AG1277" s="43">
        <v>20</v>
      </c>
      <c r="AH1277">
        <v>55</v>
      </c>
      <c r="AL1277" t="s">
        <v>22</v>
      </c>
      <c r="AM1277">
        <v>60</v>
      </c>
    </row>
    <row r="1278" spans="28:39">
      <c r="AB1278" s="59" t="s">
        <v>656</v>
      </c>
      <c r="AC1278" s="1">
        <v>2</v>
      </c>
      <c r="AD1278" s="38" t="s">
        <v>337</v>
      </c>
      <c r="AE1278" s="39">
        <v>80</v>
      </c>
      <c r="AF1278" s="57">
        <v>200</v>
      </c>
      <c r="AG1278" s="44">
        <v>30</v>
      </c>
      <c r="AH1278">
        <v>44</v>
      </c>
      <c r="AL1278" t="s">
        <v>22</v>
      </c>
      <c r="AM1278">
        <v>60</v>
      </c>
    </row>
    <row r="1279" spans="28:39">
      <c r="AB1279" s="59" t="s">
        <v>656</v>
      </c>
      <c r="AC1279" s="1">
        <v>2</v>
      </c>
      <c r="AD1279" s="38" t="s">
        <v>337</v>
      </c>
      <c r="AE1279" s="39">
        <v>80</v>
      </c>
      <c r="AF1279" s="57">
        <v>200</v>
      </c>
      <c r="AG1279" s="45">
        <v>40</v>
      </c>
      <c r="AH1279">
        <v>34</v>
      </c>
      <c r="AL1279" t="s">
        <v>22</v>
      </c>
      <c r="AM1279">
        <v>60</v>
      </c>
    </row>
    <row r="1280" spans="28:39">
      <c r="AB1280" s="59" t="s">
        <v>656</v>
      </c>
      <c r="AC1280" s="1">
        <v>2</v>
      </c>
      <c r="AD1280" s="38" t="s">
        <v>337</v>
      </c>
      <c r="AE1280" s="39">
        <v>80</v>
      </c>
      <c r="AF1280" s="57">
        <v>200</v>
      </c>
      <c r="AG1280" s="46">
        <v>50</v>
      </c>
      <c r="AH1280">
        <v>28</v>
      </c>
      <c r="AL1280" t="s">
        <v>22</v>
      </c>
      <c r="AM1280">
        <v>60</v>
      </c>
    </row>
    <row r="1281" spans="28:39">
      <c r="AB1281" s="59" t="s">
        <v>656</v>
      </c>
      <c r="AC1281" s="1">
        <v>2</v>
      </c>
      <c r="AD1281" s="38" t="s">
        <v>337</v>
      </c>
      <c r="AE1281" s="39">
        <v>80</v>
      </c>
      <c r="AF1281" s="57">
        <v>200</v>
      </c>
      <c r="AG1281" s="47">
        <v>60</v>
      </c>
      <c r="AH1281">
        <v>23</v>
      </c>
      <c r="AL1281" t="s">
        <v>22</v>
      </c>
      <c r="AM1281">
        <v>60</v>
      </c>
    </row>
    <row r="1282" spans="28:39">
      <c r="AB1282" s="59" t="s">
        <v>656</v>
      </c>
      <c r="AC1282" s="1">
        <v>2</v>
      </c>
      <c r="AD1282" s="38" t="s">
        <v>337</v>
      </c>
      <c r="AE1282" s="39">
        <v>80</v>
      </c>
      <c r="AF1282" s="57">
        <v>200</v>
      </c>
      <c r="AG1282" s="48">
        <v>70</v>
      </c>
      <c r="AH1282">
        <v>20</v>
      </c>
      <c r="AL1282" t="s">
        <v>22</v>
      </c>
      <c r="AM1282">
        <v>60</v>
      </c>
    </row>
    <row r="1283" spans="28:39">
      <c r="AB1283" s="59" t="s">
        <v>656</v>
      </c>
      <c r="AC1283" s="1">
        <v>2</v>
      </c>
      <c r="AD1283" s="38" t="s">
        <v>427</v>
      </c>
      <c r="AE1283" s="39">
        <v>80</v>
      </c>
      <c r="AF1283" s="40">
        <v>110</v>
      </c>
      <c r="AG1283" s="41">
        <v>0</v>
      </c>
      <c r="AH1283">
        <v>113</v>
      </c>
      <c r="AL1283" t="s">
        <v>22</v>
      </c>
      <c r="AM1283">
        <v>60</v>
      </c>
    </row>
    <row r="1284" spans="28:39">
      <c r="AB1284" s="59" t="s">
        <v>656</v>
      </c>
      <c r="AC1284" s="1">
        <v>2</v>
      </c>
      <c r="AD1284" s="38" t="s">
        <v>427</v>
      </c>
      <c r="AE1284" s="39">
        <v>80</v>
      </c>
      <c r="AF1284" s="40">
        <v>110</v>
      </c>
      <c r="AG1284" s="42">
        <v>10</v>
      </c>
      <c r="AH1284">
        <v>113</v>
      </c>
      <c r="AL1284" t="s">
        <v>22</v>
      </c>
      <c r="AM1284">
        <v>60</v>
      </c>
    </row>
    <row r="1285" spans="28:39">
      <c r="AB1285" s="59" t="s">
        <v>656</v>
      </c>
      <c r="AC1285" s="1">
        <v>2</v>
      </c>
      <c r="AD1285" s="38" t="s">
        <v>427</v>
      </c>
      <c r="AE1285" s="39">
        <v>80</v>
      </c>
      <c r="AF1285" s="40">
        <v>110</v>
      </c>
      <c r="AG1285" s="43">
        <v>20</v>
      </c>
      <c r="AH1285">
        <v>64</v>
      </c>
      <c r="AL1285" t="s">
        <v>22</v>
      </c>
      <c r="AM1285">
        <v>60</v>
      </c>
    </row>
    <row r="1286" spans="28:39">
      <c r="AB1286" s="59" t="s">
        <v>656</v>
      </c>
      <c r="AC1286" s="1">
        <v>2</v>
      </c>
      <c r="AD1286" s="38" t="s">
        <v>427</v>
      </c>
      <c r="AE1286" s="39">
        <v>80</v>
      </c>
      <c r="AF1286" s="40">
        <v>110</v>
      </c>
      <c r="AG1286" s="44">
        <v>30</v>
      </c>
      <c r="AH1286">
        <v>44</v>
      </c>
      <c r="AL1286" t="s">
        <v>22</v>
      </c>
      <c r="AM1286">
        <v>60</v>
      </c>
    </row>
    <row r="1287" spans="28:39">
      <c r="AB1287" s="59" t="s">
        <v>656</v>
      </c>
      <c r="AC1287" s="1">
        <v>2</v>
      </c>
      <c r="AD1287" s="38" t="s">
        <v>427</v>
      </c>
      <c r="AE1287" s="39">
        <v>80</v>
      </c>
      <c r="AF1287" s="40">
        <v>110</v>
      </c>
      <c r="AG1287" s="45">
        <v>40</v>
      </c>
      <c r="AH1287">
        <v>34</v>
      </c>
      <c r="AL1287" t="s">
        <v>22</v>
      </c>
      <c r="AM1287">
        <v>60</v>
      </c>
    </row>
    <row r="1288" spans="28:39">
      <c r="AB1288" s="59" t="s">
        <v>656</v>
      </c>
      <c r="AC1288" s="1">
        <v>2</v>
      </c>
      <c r="AD1288" s="38" t="s">
        <v>427</v>
      </c>
      <c r="AE1288" s="39">
        <v>80</v>
      </c>
      <c r="AF1288" s="40">
        <v>110</v>
      </c>
      <c r="AG1288" s="46">
        <v>50</v>
      </c>
      <c r="AH1288">
        <v>28</v>
      </c>
      <c r="AL1288" t="s">
        <v>22</v>
      </c>
      <c r="AM1288">
        <v>60</v>
      </c>
    </row>
    <row r="1289" spans="28:39">
      <c r="AB1289" s="59" t="s">
        <v>656</v>
      </c>
      <c r="AC1289" s="1">
        <v>2</v>
      </c>
      <c r="AD1289" s="38" t="s">
        <v>427</v>
      </c>
      <c r="AE1289" s="39">
        <v>80</v>
      </c>
      <c r="AF1289" s="40">
        <v>110</v>
      </c>
      <c r="AG1289" s="47">
        <v>60</v>
      </c>
      <c r="AH1289">
        <v>23</v>
      </c>
      <c r="AL1289" t="s">
        <v>22</v>
      </c>
      <c r="AM1289">
        <v>60</v>
      </c>
    </row>
    <row r="1290" spans="28:39">
      <c r="AB1290" s="59" t="s">
        <v>656</v>
      </c>
      <c r="AC1290" s="1">
        <v>2</v>
      </c>
      <c r="AD1290" s="38" t="s">
        <v>427</v>
      </c>
      <c r="AE1290" s="39">
        <v>80</v>
      </c>
      <c r="AF1290" s="40">
        <v>110</v>
      </c>
      <c r="AG1290" s="48">
        <v>70</v>
      </c>
      <c r="AH1290">
        <v>20</v>
      </c>
      <c r="AL1290" t="s">
        <v>22</v>
      </c>
      <c r="AM1290">
        <v>60</v>
      </c>
    </row>
    <row r="1291" spans="28:39">
      <c r="AB1291" s="59" t="s">
        <v>656</v>
      </c>
      <c r="AC1291" s="1">
        <v>2</v>
      </c>
      <c r="AD1291" s="38" t="s">
        <v>427</v>
      </c>
      <c r="AE1291" s="39">
        <v>80</v>
      </c>
      <c r="AF1291" s="49">
        <v>115</v>
      </c>
      <c r="AG1291" s="41">
        <v>0</v>
      </c>
      <c r="AH1291">
        <v>109</v>
      </c>
      <c r="AL1291" t="s">
        <v>22</v>
      </c>
      <c r="AM1291">
        <v>60</v>
      </c>
    </row>
    <row r="1292" spans="28:39">
      <c r="AB1292" s="59" t="s">
        <v>656</v>
      </c>
      <c r="AC1292" s="1">
        <v>2</v>
      </c>
      <c r="AD1292" s="38" t="s">
        <v>427</v>
      </c>
      <c r="AE1292" s="39">
        <v>80</v>
      </c>
      <c r="AF1292" s="49">
        <v>115</v>
      </c>
      <c r="AG1292" s="42">
        <v>10</v>
      </c>
      <c r="AH1292">
        <v>109</v>
      </c>
      <c r="AL1292" t="s">
        <v>22</v>
      </c>
      <c r="AM1292">
        <v>60</v>
      </c>
    </row>
    <row r="1293" spans="28:39">
      <c r="AB1293" s="59" t="s">
        <v>656</v>
      </c>
      <c r="AC1293" s="1">
        <v>2</v>
      </c>
      <c r="AD1293" s="38" t="s">
        <v>427</v>
      </c>
      <c r="AE1293" s="39">
        <v>80</v>
      </c>
      <c r="AF1293" s="49">
        <v>115</v>
      </c>
      <c r="AG1293" s="43">
        <v>20</v>
      </c>
      <c r="AH1293">
        <v>64</v>
      </c>
      <c r="AL1293" t="s">
        <v>22</v>
      </c>
      <c r="AM1293">
        <v>60</v>
      </c>
    </row>
    <row r="1294" spans="28:39">
      <c r="AB1294" s="59" t="s">
        <v>656</v>
      </c>
      <c r="AC1294" s="1">
        <v>2</v>
      </c>
      <c r="AD1294" s="38" t="s">
        <v>427</v>
      </c>
      <c r="AE1294" s="39">
        <v>80</v>
      </c>
      <c r="AF1294" s="49">
        <v>115</v>
      </c>
      <c r="AG1294" s="44">
        <v>30</v>
      </c>
      <c r="AH1294">
        <v>44</v>
      </c>
      <c r="AL1294" t="s">
        <v>22</v>
      </c>
      <c r="AM1294">
        <v>60</v>
      </c>
    </row>
    <row r="1295" spans="28:39">
      <c r="AB1295" s="59" t="s">
        <v>656</v>
      </c>
      <c r="AC1295" s="1">
        <v>2</v>
      </c>
      <c r="AD1295" s="38" t="s">
        <v>427</v>
      </c>
      <c r="AE1295" s="39">
        <v>80</v>
      </c>
      <c r="AF1295" s="49">
        <v>115</v>
      </c>
      <c r="AG1295" s="45">
        <v>40</v>
      </c>
      <c r="AH1295">
        <v>34</v>
      </c>
      <c r="AL1295" t="s">
        <v>22</v>
      </c>
      <c r="AM1295">
        <v>60</v>
      </c>
    </row>
    <row r="1296" spans="28:39">
      <c r="AB1296" s="59" t="s">
        <v>656</v>
      </c>
      <c r="AC1296" s="1">
        <v>2</v>
      </c>
      <c r="AD1296" s="38" t="s">
        <v>427</v>
      </c>
      <c r="AE1296" s="39">
        <v>80</v>
      </c>
      <c r="AF1296" s="49">
        <v>115</v>
      </c>
      <c r="AG1296" s="46">
        <v>50</v>
      </c>
      <c r="AH1296">
        <v>28</v>
      </c>
      <c r="AL1296" t="s">
        <v>22</v>
      </c>
      <c r="AM1296">
        <v>60</v>
      </c>
    </row>
    <row r="1297" spans="28:39">
      <c r="AB1297" s="59" t="s">
        <v>656</v>
      </c>
      <c r="AC1297" s="1">
        <v>2</v>
      </c>
      <c r="AD1297" s="38" t="s">
        <v>427</v>
      </c>
      <c r="AE1297" s="39">
        <v>80</v>
      </c>
      <c r="AF1297" s="49">
        <v>115</v>
      </c>
      <c r="AG1297" s="47">
        <v>60</v>
      </c>
      <c r="AH1297">
        <v>23</v>
      </c>
      <c r="AL1297" t="s">
        <v>22</v>
      </c>
      <c r="AM1297">
        <v>60</v>
      </c>
    </row>
    <row r="1298" spans="28:39">
      <c r="AB1298" s="59" t="s">
        <v>656</v>
      </c>
      <c r="AC1298" s="1">
        <v>2</v>
      </c>
      <c r="AD1298" s="38" t="s">
        <v>427</v>
      </c>
      <c r="AE1298" s="39">
        <v>80</v>
      </c>
      <c r="AF1298" s="49">
        <v>115</v>
      </c>
      <c r="AG1298" s="48">
        <v>70</v>
      </c>
      <c r="AH1298">
        <v>20</v>
      </c>
      <c r="AL1298" t="s">
        <v>22</v>
      </c>
      <c r="AM1298">
        <v>60</v>
      </c>
    </row>
    <row r="1299" spans="28:39">
      <c r="AB1299" s="59" t="s">
        <v>656</v>
      </c>
      <c r="AC1299" s="1">
        <v>2</v>
      </c>
      <c r="AD1299" s="38" t="s">
        <v>427</v>
      </c>
      <c r="AE1299" s="39">
        <v>80</v>
      </c>
      <c r="AF1299" s="50">
        <v>120</v>
      </c>
      <c r="AG1299" s="41">
        <v>0</v>
      </c>
      <c r="AH1299">
        <v>106</v>
      </c>
      <c r="AL1299" t="s">
        <v>22</v>
      </c>
      <c r="AM1299">
        <v>60</v>
      </c>
    </row>
    <row r="1300" spans="28:39">
      <c r="AB1300" s="59" t="s">
        <v>656</v>
      </c>
      <c r="AC1300" s="1">
        <v>2</v>
      </c>
      <c r="AD1300" s="38" t="s">
        <v>427</v>
      </c>
      <c r="AE1300" s="39">
        <v>80</v>
      </c>
      <c r="AF1300" s="50">
        <v>120</v>
      </c>
      <c r="AG1300" s="42">
        <v>10</v>
      </c>
      <c r="AH1300">
        <v>106</v>
      </c>
      <c r="AL1300" t="s">
        <v>22</v>
      </c>
      <c r="AM1300">
        <v>60</v>
      </c>
    </row>
    <row r="1301" spans="28:39">
      <c r="AB1301" s="59" t="s">
        <v>656</v>
      </c>
      <c r="AC1301" s="1">
        <v>2</v>
      </c>
      <c r="AD1301" s="38" t="s">
        <v>427</v>
      </c>
      <c r="AE1301" s="39">
        <v>80</v>
      </c>
      <c r="AF1301" s="50">
        <v>120</v>
      </c>
      <c r="AG1301" s="43">
        <v>20</v>
      </c>
      <c r="AH1301">
        <v>64</v>
      </c>
      <c r="AL1301" t="s">
        <v>22</v>
      </c>
      <c r="AM1301">
        <v>60</v>
      </c>
    </row>
    <row r="1302" spans="28:39">
      <c r="AB1302" s="59" t="s">
        <v>656</v>
      </c>
      <c r="AC1302" s="1">
        <v>2</v>
      </c>
      <c r="AD1302" s="38" t="s">
        <v>427</v>
      </c>
      <c r="AE1302" s="39">
        <v>80</v>
      </c>
      <c r="AF1302" s="50">
        <v>120</v>
      </c>
      <c r="AG1302" s="44">
        <v>30</v>
      </c>
      <c r="AH1302">
        <v>44</v>
      </c>
      <c r="AL1302" t="s">
        <v>22</v>
      </c>
      <c r="AM1302">
        <v>60</v>
      </c>
    </row>
    <row r="1303" spans="28:39">
      <c r="AB1303" s="59" t="s">
        <v>656</v>
      </c>
      <c r="AC1303" s="1">
        <v>2</v>
      </c>
      <c r="AD1303" s="38" t="s">
        <v>427</v>
      </c>
      <c r="AE1303" s="39">
        <v>80</v>
      </c>
      <c r="AF1303" s="50">
        <v>120</v>
      </c>
      <c r="AG1303" s="45">
        <v>40</v>
      </c>
      <c r="AH1303">
        <v>34</v>
      </c>
      <c r="AL1303" t="s">
        <v>22</v>
      </c>
      <c r="AM1303">
        <v>60</v>
      </c>
    </row>
    <row r="1304" spans="28:39">
      <c r="AB1304" s="59" t="s">
        <v>656</v>
      </c>
      <c r="AC1304" s="1">
        <v>2</v>
      </c>
      <c r="AD1304" s="38" t="s">
        <v>427</v>
      </c>
      <c r="AE1304" s="39">
        <v>80</v>
      </c>
      <c r="AF1304" s="50">
        <v>120</v>
      </c>
      <c r="AG1304" s="46">
        <v>50</v>
      </c>
      <c r="AH1304">
        <v>28</v>
      </c>
      <c r="AL1304" t="s">
        <v>22</v>
      </c>
      <c r="AM1304">
        <v>60</v>
      </c>
    </row>
    <row r="1305" spans="28:39">
      <c r="AB1305" s="59" t="s">
        <v>656</v>
      </c>
      <c r="AC1305" s="1">
        <v>2</v>
      </c>
      <c r="AD1305" s="38" t="s">
        <v>427</v>
      </c>
      <c r="AE1305" s="39">
        <v>80</v>
      </c>
      <c r="AF1305" s="50">
        <v>120</v>
      </c>
      <c r="AG1305" s="47">
        <v>60</v>
      </c>
      <c r="AH1305">
        <v>23</v>
      </c>
      <c r="AL1305" t="s">
        <v>22</v>
      </c>
      <c r="AM1305">
        <v>60</v>
      </c>
    </row>
    <row r="1306" spans="28:39">
      <c r="AB1306" s="59" t="s">
        <v>656</v>
      </c>
      <c r="AC1306" s="1">
        <v>2</v>
      </c>
      <c r="AD1306" s="38" t="s">
        <v>427</v>
      </c>
      <c r="AE1306" s="39">
        <v>80</v>
      </c>
      <c r="AF1306" s="50">
        <v>120</v>
      </c>
      <c r="AG1306" s="48">
        <v>70</v>
      </c>
      <c r="AH1306">
        <v>20</v>
      </c>
      <c r="AL1306" t="s">
        <v>22</v>
      </c>
      <c r="AM1306">
        <v>60</v>
      </c>
    </row>
    <row r="1307" spans="28:39">
      <c r="AB1307" s="59" t="s">
        <v>656</v>
      </c>
      <c r="AC1307" s="1">
        <v>2</v>
      </c>
      <c r="AD1307" s="38" t="s">
        <v>427</v>
      </c>
      <c r="AE1307" s="39">
        <v>80</v>
      </c>
      <c r="AF1307" s="51">
        <v>130</v>
      </c>
      <c r="AG1307" s="41">
        <v>0</v>
      </c>
      <c r="AH1307">
        <v>100</v>
      </c>
      <c r="AL1307" t="s">
        <v>22</v>
      </c>
      <c r="AM1307">
        <v>60</v>
      </c>
    </row>
    <row r="1308" spans="28:39">
      <c r="AB1308" s="59" t="s">
        <v>656</v>
      </c>
      <c r="AC1308" s="1">
        <v>2</v>
      </c>
      <c r="AD1308" s="38" t="s">
        <v>427</v>
      </c>
      <c r="AE1308" s="39">
        <v>80</v>
      </c>
      <c r="AF1308" s="51">
        <v>130</v>
      </c>
      <c r="AG1308" s="42">
        <v>10</v>
      </c>
      <c r="AH1308">
        <v>100</v>
      </c>
      <c r="AL1308" t="s">
        <v>22</v>
      </c>
      <c r="AM1308">
        <v>60</v>
      </c>
    </row>
    <row r="1309" spans="28:39">
      <c r="AB1309" s="59" t="s">
        <v>656</v>
      </c>
      <c r="AC1309" s="1">
        <v>2</v>
      </c>
      <c r="AD1309" s="38" t="s">
        <v>427</v>
      </c>
      <c r="AE1309" s="39">
        <v>80</v>
      </c>
      <c r="AF1309" s="51">
        <v>130</v>
      </c>
      <c r="AG1309" s="43">
        <v>20</v>
      </c>
      <c r="AH1309">
        <v>64</v>
      </c>
      <c r="AL1309" t="s">
        <v>22</v>
      </c>
      <c r="AM1309">
        <v>60</v>
      </c>
    </row>
    <row r="1310" spans="28:39">
      <c r="AB1310" s="59" t="s">
        <v>656</v>
      </c>
      <c r="AC1310" s="1">
        <v>2</v>
      </c>
      <c r="AD1310" s="38" t="s">
        <v>427</v>
      </c>
      <c r="AE1310" s="39">
        <v>80</v>
      </c>
      <c r="AF1310" s="51">
        <v>130</v>
      </c>
      <c r="AG1310" s="44">
        <v>30</v>
      </c>
      <c r="AH1310">
        <v>44</v>
      </c>
      <c r="AL1310" t="s">
        <v>22</v>
      </c>
      <c r="AM1310">
        <v>60</v>
      </c>
    </row>
    <row r="1311" spans="28:39">
      <c r="AB1311" s="59" t="s">
        <v>656</v>
      </c>
      <c r="AC1311" s="1">
        <v>2</v>
      </c>
      <c r="AD1311" s="38" t="s">
        <v>427</v>
      </c>
      <c r="AE1311" s="39">
        <v>80</v>
      </c>
      <c r="AF1311" s="51">
        <v>130</v>
      </c>
      <c r="AG1311" s="45">
        <v>40</v>
      </c>
      <c r="AH1311">
        <v>34</v>
      </c>
      <c r="AL1311" t="s">
        <v>22</v>
      </c>
      <c r="AM1311">
        <v>60</v>
      </c>
    </row>
    <row r="1312" spans="28:39">
      <c r="AB1312" s="59" t="s">
        <v>656</v>
      </c>
      <c r="AC1312" s="1">
        <v>2</v>
      </c>
      <c r="AD1312" s="38" t="s">
        <v>427</v>
      </c>
      <c r="AE1312" s="39">
        <v>80</v>
      </c>
      <c r="AF1312" s="51">
        <v>130</v>
      </c>
      <c r="AG1312" s="46">
        <v>50</v>
      </c>
      <c r="AH1312">
        <v>28</v>
      </c>
      <c r="AL1312" t="s">
        <v>22</v>
      </c>
      <c r="AM1312">
        <v>60</v>
      </c>
    </row>
    <row r="1313" spans="28:39">
      <c r="AB1313" s="59" t="s">
        <v>656</v>
      </c>
      <c r="AC1313" s="1">
        <v>2</v>
      </c>
      <c r="AD1313" s="38" t="s">
        <v>427</v>
      </c>
      <c r="AE1313" s="39">
        <v>80</v>
      </c>
      <c r="AF1313" s="51">
        <v>130</v>
      </c>
      <c r="AG1313" s="47">
        <v>60</v>
      </c>
      <c r="AH1313">
        <v>23</v>
      </c>
      <c r="AL1313" t="s">
        <v>22</v>
      </c>
      <c r="AM1313">
        <v>60</v>
      </c>
    </row>
    <row r="1314" spans="28:39">
      <c r="AB1314" s="59" t="s">
        <v>656</v>
      </c>
      <c r="AC1314" s="1">
        <v>2</v>
      </c>
      <c r="AD1314" s="38" t="s">
        <v>427</v>
      </c>
      <c r="AE1314" s="39">
        <v>80</v>
      </c>
      <c r="AF1314" s="51">
        <v>130</v>
      </c>
      <c r="AG1314" s="48">
        <v>70</v>
      </c>
      <c r="AH1314">
        <v>20</v>
      </c>
      <c r="AL1314" t="s">
        <v>22</v>
      </c>
      <c r="AM1314">
        <v>60</v>
      </c>
    </row>
    <row r="1315" spans="28:39">
      <c r="AB1315" s="59" t="s">
        <v>656</v>
      </c>
      <c r="AC1315" s="1">
        <v>2</v>
      </c>
      <c r="AD1315" s="38" t="s">
        <v>427</v>
      </c>
      <c r="AE1315" s="39">
        <v>80</v>
      </c>
      <c r="AF1315" s="52">
        <v>140</v>
      </c>
      <c r="AG1315" s="41">
        <v>0</v>
      </c>
      <c r="AH1315">
        <v>95</v>
      </c>
      <c r="AL1315" t="s">
        <v>22</v>
      </c>
      <c r="AM1315">
        <v>60</v>
      </c>
    </row>
    <row r="1316" spans="28:39">
      <c r="AB1316" s="59" t="s">
        <v>656</v>
      </c>
      <c r="AC1316" s="1">
        <v>2</v>
      </c>
      <c r="AD1316" s="38" t="s">
        <v>427</v>
      </c>
      <c r="AE1316" s="39">
        <v>80</v>
      </c>
      <c r="AF1316" s="52">
        <v>140</v>
      </c>
      <c r="AG1316" s="42">
        <v>10</v>
      </c>
      <c r="AH1316">
        <v>95</v>
      </c>
      <c r="AL1316" t="s">
        <v>22</v>
      </c>
      <c r="AM1316">
        <v>60</v>
      </c>
    </row>
    <row r="1317" spans="28:39">
      <c r="AB1317" s="59" t="s">
        <v>656</v>
      </c>
      <c r="AC1317" s="1">
        <v>2</v>
      </c>
      <c r="AD1317" s="38" t="s">
        <v>427</v>
      </c>
      <c r="AE1317" s="39">
        <v>80</v>
      </c>
      <c r="AF1317" s="52">
        <v>140</v>
      </c>
      <c r="AG1317" s="43">
        <v>20</v>
      </c>
      <c r="AH1317">
        <v>64</v>
      </c>
      <c r="AL1317" t="s">
        <v>22</v>
      </c>
      <c r="AM1317">
        <v>60</v>
      </c>
    </row>
    <row r="1318" spans="28:39">
      <c r="AB1318" s="59" t="s">
        <v>656</v>
      </c>
      <c r="AC1318" s="1">
        <v>2</v>
      </c>
      <c r="AD1318" s="38" t="s">
        <v>427</v>
      </c>
      <c r="AE1318" s="39">
        <v>80</v>
      </c>
      <c r="AF1318" s="52">
        <v>140</v>
      </c>
      <c r="AG1318" s="44">
        <v>30</v>
      </c>
      <c r="AH1318">
        <v>44</v>
      </c>
      <c r="AL1318" t="s">
        <v>22</v>
      </c>
      <c r="AM1318">
        <v>60</v>
      </c>
    </row>
    <row r="1319" spans="28:39">
      <c r="AB1319" s="59" t="s">
        <v>656</v>
      </c>
      <c r="AC1319" s="1">
        <v>2</v>
      </c>
      <c r="AD1319" s="38" t="s">
        <v>427</v>
      </c>
      <c r="AE1319" s="39">
        <v>80</v>
      </c>
      <c r="AF1319" s="52">
        <v>140</v>
      </c>
      <c r="AG1319" s="45">
        <v>40</v>
      </c>
      <c r="AH1319">
        <v>34</v>
      </c>
      <c r="AL1319" t="s">
        <v>22</v>
      </c>
      <c r="AM1319">
        <v>60</v>
      </c>
    </row>
    <row r="1320" spans="28:39">
      <c r="AB1320" s="59" t="s">
        <v>656</v>
      </c>
      <c r="AC1320" s="1">
        <v>2</v>
      </c>
      <c r="AD1320" s="38" t="s">
        <v>427</v>
      </c>
      <c r="AE1320" s="39">
        <v>80</v>
      </c>
      <c r="AF1320" s="52">
        <v>140</v>
      </c>
      <c r="AG1320" s="46">
        <v>50</v>
      </c>
      <c r="AH1320">
        <v>28</v>
      </c>
      <c r="AL1320" t="s">
        <v>22</v>
      </c>
      <c r="AM1320">
        <v>60</v>
      </c>
    </row>
    <row r="1321" spans="28:39">
      <c r="AB1321" s="59" t="s">
        <v>656</v>
      </c>
      <c r="AC1321" s="1">
        <v>2</v>
      </c>
      <c r="AD1321" s="38" t="s">
        <v>427</v>
      </c>
      <c r="AE1321" s="39">
        <v>80</v>
      </c>
      <c r="AF1321" s="52">
        <v>140</v>
      </c>
      <c r="AG1321" s="47">
        <v>60</v>
      </c>
      <c r="AH1321">
        <v>23</v>
      </c>
      <c r="AL1321" t="s">
        <v>22</v>
      </c>
      <c r="AM1321">
        <v>60</v>
      </c>
    </row>
    <row r="1322" spans="28:39">
      <c r="AB1322" s="59" t="s">
        <v>656</v>
      </c>
      <c r="AC1322" s="1">
        <v>2</v>
      </c>
      <c r="AD1322" s="38" t="s">
        <v>427</v>
      </c>
      <c r="AE1322" s="39">
        <v>80</v>
      </c>
      <c r="AF1322" s="52">
        <v>140</v>
      </c>
      <c r="AG1322" s="48">
        <v>70</v>
      </c>
      <c r="AH1322">
        <v>20</v>
      </c>
      <c r="AL1322" t="s">
        <v>22</v>
      </c>
      <c r="AM1322">
        <v>60</v>
      </c>
    </row>
    <row r="1323" spans="28:39">
      <c r="AB1323" s="59" t="s">
        <v>656</v>
      </c>
      <c r="AC1323" s="1">
        <v>2</v>
      </c>
      <c r="AD1323" s="38" t="s">
        <v>427</v>
      </c>
      <c r="AE1323" s="39">
        <v>80</v>
      </c>
      <c r="AF1323" s="53">
        <v>150</v>
      </c>
      <c r="AG1323" s="41">
        <v>0</v>
      </c>
      <c r="AH1323">
        <v>91</v>
      </c>
      <c r="AL1323" t="s">
        <v>22</v>
      </c>
      <c r="AM1323">
        <v>60</v>
      </c>
    </row>
    <row r="1324" spans="28:39">
      <c r="AB1324" s="59" t="s">
        <v>656</v>
      </c>
      <c r="AC1324" s="1">
        <v>2</v>
      </c>
      <c r="AD1324" s="38" t="s">
        <v>427</v>
      </c>
      <c r="AE1324" s="39">
        <v>80</v>
      </c>
      <c r="AF1324" s="53">
        <v>150</v>
      </c>
      <c r="AG1324" s="42">
        <v>10</v>
      </c>
      <c r="AH1324">
        <v>91</v>
      </c>
      <c r="AL1324" t="s">
        <v>22</v>
      </c>
      <c r="AM1324">
        <v>60</v>
      </c>
    </row>
    <row r="1325" spans="28:39">
      <c r="AB1325" s="59" t="s">
        <v>656</v>
      </c>
      <c r="AC1325" s="1">
        <v>2</v>
      </c>
      <c r="AD1325" s="38" t="s">
        <v>427</v>
      </c>
      <c r="AE1325" s="39">
        <v>80</v>
      </c>
      <c r="AF1325" s="53">
        <v>150</v>
      </c>
      <c r="AG1325" s="43">
        <v>20</v>
      </c>
      <c r="AH1325">
        <v>64</v>
      </c>
      <c r="AL1325" t="s">
        <v>22</v>
      </c>
      <c r="AM1325">
        <v>60</v>
      </c>
    </row>
    <row r="1326" spans="28:39">
      <c r="AB1326" s="59" t="s">
        <v>656</v>
      </c>
      <c r="AC1326" s="1">
        <v>2</v>
      </c>
      <c r="AD1326" s="38" t="s">
        <v>427</v>
      </c>
      <c r="AE1326" s="39">
        <v>80</v>
      </c>
      <c r="AF1326" s="53">
        <v>150</v>
      </c>
      <c r="AG1326" s="44">
        <v>30</v>
      </c>
      <c r="AH1326">
        <v>44</v>
      </c>
      <c r="AL1326" t="s">
        <v>22</v>
      </c>
      <c r="AM1326">
        <v>60</v>
      </c>
    </row>
    <row r="1327" spans="28:39">
      <c r="AB1327" s="59" t="s">
        <v>656</v>
      </c>
      <c r="AC1327" s="1">
        <v>2</v>
      </c>
      <c r="AD1327" s="38" t="s">
        <v>427</v>
      </c>
      <c r="AE1327" s="39">
        <v>80</v>
      </c>
      <c r="AF1327" s="53">
        <v>150</v>
      </c>
      <c r="AG1327" s="45">
        <v>40</v>
      </c>
      <c r="AH1327">
        <v>34</v>
      </c>
      <c r="AL1327" t="s">
        <v>22</v>
      </c>
      <c r="AM1327">
        <v>60</v>
      </c>
    </row>
    <row r="1328" spans="28:39">
      <c r="AB1328" s="59" t="s">
        <v>656</v>
      </c>
      <c r="AC1328" s="1">
        <v>2</v>
      </c>
      <c r="AD1328" s="38" t="s">
        <v>427</v>
      </c>
      <c r="AE1328" s="39">
        <v>80</v>
      </c>
      <c r="AF1328" s="53">
        <v>150</v>
      </c>
      <c r="AG1328" s="46">
        <v>50</v>
      </c>
      <c r="AH1328">
        <v>28</v>
      </c>
      <c r="AL1328" t="s">
        <v>22</v>
      </c>
      <c r="AM1328">
        <v>60</v>
      </c>
    </row>
    <row r="1329" spans="28:39">
      <c r="AB1329" s="59" t="s">
        <v>656</v>
      </c>
      <c r="AC1329" s="1">
        <v>2</v>
      </c>
      <c r="AD1329" s="38" t="s">
        <v>427</v>
      </c>
      <c r="AE1329" s="39">
        <v>80</v>
      </c>
      <c r="AF1329" s="53">
        <v>150</v>
      </c>
      <c r="AG1329" s="47">
        <v>60</v>
      </c>
      <c r="AH1329">
        <v>23</v>
      </c>
      <c r="AL1329" t="s">
        <v>22</v>
      </c>
      <c r="AM1329">
        <v>60</v>
      </c>
    </row>
    <row r="1330" spans="28:39">
      <c r="AB1330" s="59" t="s">
        <v>656</v>
      </c>
      <c r="AC1330" s="1">
        <v>2</v>
      </c>
      <c r="AD1330" s="38" t="s">
        <v>427</v>
      </c>
      <c r="AE1330" s="39">
        <v>80</v>
      </c>
      <c r="AF1330" s="53">
        <v>150</v>
      </c>
      <c r="AG1330" s="48">
        <v>70</v>
      </c>
      <c r="AH1330">
        <v>20</v>
      </c>
      <c r="AL1330" t="s">
        <v>22</v>
      </c>
      <c r="AM1330">
        <v>60</v>
      </c>
    </row>
    <row r="1331" spans="28:39">
      <c r="AB1331" s="59" t="s">
        <v>656</v>
      </c>
      <c r="AC1331" s="1">
        <v>2</v>
      </c>
      <c r="AD1331" s="38" t="s">
        <v>427</v>
      </c>
      <c r="AE1331" s="39">
        <v>80</v>
      </c>
      <c r="AF1331" s="54">
        <v>160</v>
      </c>
      <c r="AG1331" s="41">
        <v>0</v>
      </c>
      <c r="AH1331">
        <v>61</v>
      </c>
      <c r="AL1331" t="s">
        <v>22</v>
      </c>
      <c r="AM1331">
        <v>60</v>
      </c>
    </row>
    <row r="1332" spans="28:39">
      <c r="AB1332" s="59" t="s">
        <v>656</v>
      </c>
      <c r="AC1332" s="1">
        <v>2</v>
      </c>
      <c r="AD1332" s="38" t="s">
        <v>427</v>
      </c>
      <c r="AE1332" s="39">
        <v>80</v>
      </c>
      <c r="AF1332" s="54">
        <v>160</v>
      </c>
      <c r="AG1332" s="42">
        <v>10</v>
      </c>
      <c r="AH1332">
        <v>61</v>
      </c>
      <c r="AL1332" t="s">
        <v>22</v>
      </c>
      <c r="AM1332">
        <v>60</v>
      </c>
    </row>
    <row r="1333" spans="28:39">
      <c r="AB1333" s="59" t="s">
        <v>656</v>
      </c>
      <c r="AC1333" s="1">
        <v>2</v>
      </c>
      <c r="AD1333" s="38" t="s">
        <v>427</v>
      </c>
      <c r="AE1333" s="39">
        <v>80</v>
      </c>
      <c r="AF1333" s="54">
        <v>160</v>
      </c>
      <c r="AG1333" s="43">
        <v>20</v>
      </c>
      <c r="AH1333">
        <v>61</v>
      </c>
      <c r="AL1333" t="s">
        <v>22</v>
      </c>
      <c r="AM1333">
        <v>60</v>
      </c>
    </row>
    <row r="1334" spans="28:39">
      <c r="AB1334" s="59" t="s">
        <v>656</v>
      </c>
      <c r="AC1334" s="1">
        <v>2</v>
      </c>
      <c r="AD1334" s="38" t="s">
        <v>427</v>
      </c>
      <c r="AE1334" s="39">
        <v>80</v>
      </c>
      <c r="AF1334" s="54">
        <v>160</v>
      </c>
      <c r="AG1334" s="44">
        <v>30</v>
      </c>
      <c r="AH1334">
        <v>44</v>
      </c>
      <c r="AL1334" t="s">
        <v>22</v>
      </c>
      <c r="AM1334">
        <v>60</v>
      </c>
    </row>
    <row r="1335" spans="28:39">
      <c r="AB1335" s="59" t="s">
        <v>656</v>
      </c>
      <c r="AC1335" s="1">
        <v>2</v>
      </c>
      <c r="AD1335" s="38" t="s">
        <v>427</v>
      </c>
      <c r="AE1335" s="39">
        <v>80</v>
      </c>
      <c r="AF1335" s="54">
        <v>160</v>
      </c>
      <c r="AG1335" s="45">
        <v>40</v>
      </c>
      <c r="AH1335">
        <v>34</v>
      </c>
      <c r="AL1335" t="s">
        <v>22</v>
      </c>
      <c r="AM1335">
        <v>60</v>
      </c>
    </row>
    <row r="1336" spans="28:39">
      <c r="AB1336" s="59" t="s">
        <v>656</v>
      </c>
      <c r="AC1336" s="1">
        <v>2</v>
      </c>
      <c r="AD1336" s="38" t="s">
        <v>427</v>
      </c>
      <c r="AE1336" s="39">
        <v>80</v>
      </c>
      <c r="AF1336" s="54">
        <v>160</v>
      </c>
      <c r="AG1336" s="46">
        <v>50</v>
      </c>
      <c r="AH1336">
        <v>28</v>
      </c>
      <c r="AL1336" t="s">
        <v>22</v>
      </c>
      <c r="AM1336">
        <v>60</v>
      </c>
    </row>
    <row r="1337" spans="28:39">
      <c r="AB1337" s="59" t="s">
        <v>656</v>
      </c>
      <c r="AC1337" s="1">
        <v>2</v>
      </c>
      <c r="AD1337" s="38" t="s">
        <v>427</v>
      </c>
      <c r="AE1337" s="39">
        <v>80</v>
      </c>
      <c r="AF1337" s="54">
        <v>160</v>
      </c>
      <c r="AG1337" s="47">
        <v>60</v>
      </c>
      <c r="AH1337">
        <v>23</v>
      </c>
      <c r="AL1337" t="s">
        <v>22</v>
      </c>
      <c r="AM1337">
        <v>60</v>
      </c>
    </row>
    <row r="1338" spans="28:39">
      <c r="AB1338" s="59" t="s">
        <v>656</v>
      </c>
      <c r="AC1338" s="1">
        <v>2</v>
      </c>
      <c r="AD1338" s="38" t="s">
        <v>427</v>
      </c>
      <c r="AE1338" s="39">
        <v>80</v>
      </c>
      <c r="AF1338" s="54">
        <v>160</v>
      </c>
      <c r="AG1338" s="48">
        <v>70</v>
      </c>
      <c r="AH1338">
        <v>20</v>
      </c>
      <c r="AL1338" t="s">
        <v>22</v>
      </c>
      <c r="AM1338">
        <v>60</v>
      </c>
    </row>
    <row r="1339" spans="28:39">
      <c r="AB1339" s="59" t="s">
        <v>656</v>
      </c>
      <c r="AC1339" s="1">
        <v>2</v>
      </c>
      <c r="AD1339" s="38" t="s">
        <v>427</v>
      </c>
      <c r="AE1339" s="39">
        <v>80</v>
      </c>
      <c r="AF1339" s="55">
        <v>170</v>
      </c>
      <c r="AG1339" s="41">
        <v>0</v>
      </c>
      <c r="AH1339">
        <v>54</v>
      </c>
      <c r="AL1339" t="s">
        <v>22</v>
      </c>
      <c r="AM1339">
        <v>60</v>
      </c>
    </row>
    <row r="1340" spans="28:39">
      <c r="AB1340" s="59" t="s">
        <v>656</v>
      </c>
      <c r="AC1340" s="1">
        <v>2</v>
      </c>
      <c r="AD1340" s="38" t="s">
        <v>427</v>
      </c>
      <c r="AE1340" s="39">
        <v>80</v>
      </c>
      <c r="AF1340" s="55">
        <v>170</v>
      </c>
      <c r="AG1340" s="42">
        <v>10</v>
      </c>
      <c r="AH1340">
        <v>54</v>
      </c>
      <c r="AL1340" t="s">
        <v>22</v>
      </c>
      <c r="AM1340">
        <v>60</v>
      </c>
    </row>
    <row r="1341" spans="28:39">
      <c r="AB1341" s="59" t="s">
        <v>656</v>
      </c>
      <c r="AC1341" s="1">
        <v>2</v>
      </c>
      <c r="AD1341" s="38" t="s">
        <v>427</v>
      </c>
      <c r="AE1341" s="39">
        <v>80</v>
      </c>
      <c r="AF1341" s="55">
        <v>170</v>
      </c>
      <c r="AG1341" s="43">
        <v>20</v>
      </c>
      <c r="AH1341">
        <v>54</v>
      </c>
      <c r="AL1341" t="s">
        <v>22</v>
      </c>
      <c r="AM1341">
        <v>60</v>
      </c>
    </row>
    <row r="1342" spans="28:39">
      <c r="AB1342" s="59" t="s">
        <v>656</v>
      </c>
      <c r="AC1342" s="1">
        <v>2</v>
      </c>
      <c r="AD1342" s="38" t="s">
        <v>427</v>
      </c>
      <c r="AE1342" s="39">
        <v>80</v>
      </c>
      <c r="AF1342" s="55">
        <v>170</v>
      </c>
      <c r="AG1342" s="44">
        <v>30</v>
      </c>
      <c r="AH1342">
        <v>44</v>
      </c>
      <c r="AL1342" t="s">
        <v>22</v>
      </c>
      <c r="AM1342">
        <v>60</v>
      </c>
    </row>
    <row r="1343" spans="28:39">
      <c r="AB1343" s="59" t="s">
        <v>656</v>
      </c>
      <c r="AC1343" s="1">
        <v>2</v>
      </c>
      <c r="AD1343" s="38" t="s">
        <v>427</v>
      </c>
      <c r="AE1343" s="39">
        <v>80</v>
      </c>
      <c r="AF1343" s="55">
        <v>170</v>
      </c>
      <c r="AG1343" s="45">
        <v>40</v>
      </c>
      <c r="AH1343">
        <v>34</v>
      </c>
      <c r="AL1343" t="s">
        <v>22</v>
      </c>
      <c r="AM1343">
        <v>60</v>
      </c>
    </row>
    <row r="1344" spans="28:39">
      <c r="AB1344" s="59" t="s">
        <v>656</v>
      </c>
      <c r="AC1344" s="1">
        <v>2</v>
      </c>
      <c r="AD1344" s="38" t="s">
        <v>427</v>
      </c>
      <c r="AE1344" s="39">
        <v>80</v>
      </c>
      <c r="AF1344" s="55">
        <v>170</v>
      </c>
      <c r="AG1344" s="46">
        <v>50</v>
      </c>
      <c r="AH1344">
        <v>28</v>
      </c>
      <c r="AL1344" t="s">
        <v>22</v>
      </c>
      <c r="AM1344">
        <v>60</v>
      </c>
    </row>
    <row r="1345" spans="28:39">
      <c r="AB1345" s="59" t="s">
        <v>656</v>
      </c>
      <c r="AC1345" s="1">
        <v>2</v>
      </c>
      <c r="AD1345" s="38" t="s">
        <v>427</v>
      </c>
      <c r="AE1345" s="39">
        <v>80</v>
      </c>
      <c r="AF1345" s="55">
        <v>170</v>
      </c>
      <c r="AG1345" s="47">
        <v>60</v>
      </c>
      <c r="AH1345">
        <v>23</v>
      </c>
      <c r="AL1345" t="s">
        <v>22</v>
      </c>
      <c r="AM1345">
        <v>60</v>
      </c>
    </row>
    <row r="1346" spans="28:39">
      <c r="AB1346" s="59" t="s">
        <v>656</v>
      </c>
      <c r="AC1346" s="1">
        <v>2</v>
      </c>
      <c r="AD1346" s="38" t="s">
        <v>427</v>
      </c>
      <c r="AE1346" s="39">
        <v>80</v>
      </c>
      <c r="AF1346" s="55">
        <v>170</v>
      </c>
      <c r="AG1346" s="48">
        <v>70</v>
      </c>
      <c r="AH1346">
        <v>20</v>
      </c>
      <c r="AL1346" t="s">
        <v>22</v>
      </c>
      <c r="AM1346">
        <v>60</v>
      </c>
    </row>
    <row r="1347" spans="28:39">
      <c r="AB1347" s="59" t="s">
        <v>656</v>
      </c>
      <c r="AC1347" s="1">
        <v>2</v>
      </c>
      <c r="AD1347" s="38" t="s">
        <v>427</v>
      </c>
      <c r="AE1347" s="39">
        <v>80</v>
      </c>
      <c r="AF1347" s="56">
        <v>180</v>
      </c>
      <c r="AG1347" s="41">
        <v>0</v>
      </c>
      <c r="AH1347">
        <v>48</v>
      </c>
      <c r="AL1347" t="s">
        <v>22</v>
      </c>
      <c r="AM1347">
        <v>60</v>
      </c>
    </row>
    <row r="1348" spans="28:39">
      <c r="AB1348" s="59" t="s">
        <v>656</v>
      </c>
      <c r="AC1348" s="1">
        <v>2</v>
      </c>
      <c r="AD1348" s="38" t="s">
        <v>427</v>
      </c>
      <c r="AE1348" s="39">
        <v>80</v>
      </c>
      <c r="AF1348" s="56">
        <v>180</v>
      </c>
      <c r="AG1348" s="42">
        <v>10</v>
      </c>
      <c r="AH1348">
        <v>48</v>
      </c>
      <c r="AL1348" t="s">
        <v>22</v>
      </c>
      <c r="AM1348">
        <v>60</v>
      </c>
    </row>
    <row r="1349" spans="28:39">
      <c r="AB1349" s="59" t="s">
        <v>656</v>
      </c>
      <c r="AC1349" s="1">
        <v>2</v>
      </c>
      <c r="AD1349" s="38" t="s">
        <v>427</v>
      </c>
      <c r="AE1349" s="39">
        <v>80</v>
      </c>
      <c r="AF1349" s="56">
        <v>180</v>
      </c>
      <c r="AG1349" s="43">
        <v>20</v>
      </c>
      <c r="AH1349">
        <v>48</v>
      </c>
      <c r="AL1349" t="s">
        <v>22</v>
      </c>
      <c r="AM1349">
        <v>60</v>
      </c>
    </row>
    <row r="1350" spans="28:39">
      <c r="AB1350" s="59" t="s">
        <v>656</v>
      </c>
      <c r="AC1350" s="1">
        <v>2</v>
      </c>
      <c r="AD1350" s="38" t="s">
        <v>427</v>
      </c>
      <c r="AE1350" s="39">
        <v>80</v>
      </c>
      <c r="AF1350" s="56">
        <v>180</v>
      </c>
      <c r="AG1350" s="44">
        <v>30</v>
      </c>
      <c r="AH1350">
        <v>44</v>
      </c>
      <c r="AL1350" t="s">
        <v>22</v>
      </c>
      <c r="AM1350">
        <v>60</v>
      </c>
    </row>
    <row r="1351" spans="28:39">
      <c r="AB1351" s="59" t="s">
        <v>656</v>
      </c>
      <c r="AC1351" s="1">
        <v>2</v>
      </c>
      <c r="AD1351" s="38" t="s">
        <v>427</v>
      </c>
      <c r="AE1351" s="39">
        <v>80</v>
      </c>
      <c r="AF1351" s="56">
        <v>180</v>
      </c>
      <c r="AG1351" s="45">
        <v>40</v>
      </c>
      <c r="AH1351">
        <v>34</v>
      </c>
      <c r="AL1351" t="s">
        <v>22</v>
      </c>
      <c r="AM1351">
        <v>60</v>
      </c>
    </row>
    <row r="1352" spans="28:39">
      <c r="AB1352" s="59" t="s">
        <v>656</v>
      </c>
      <c r="AC1352" s="1">
        <v>2</v>
      </c>
      <c r="AD1352" s="38" t="s">
        <v>427</v>
      </c>
      <c r="AE1352" s="39">
        <v>80</v>
      </c>
      <c r="AF1352" s="56">
        <v>180</v>
      </c>
      <c r="AG1352" s="46">
        <v>50</v>
      </c>
      <c r="AH1352">
        <v>28</v>
      </c>
      <c r="AL1352" t="s">
        <v>22</v>
      </c>
      <c r="AM1352">
        <v>60</v>
      </c>
    </row>
    <row r="1353" spans="28:39">
      <c r="AB1353" s="59" t="s">
        <v>656</v>
      </c>
      <c r="AC1353" s="1">
        <v>2</v>
      </c>
      <c r="AD1353" s="38" t="s">
        <v>427</v>
      </c>
      <c r="AE1353" s="39">
        <v>80</v>
      </c>
      <c r="AF1353" s="56">
        <v>180</v>
      </c>
      <c r="AG1353" s="47">
        <v>60</v>
      </c>
      <c r="AH1353">
        <v>23</v>
      </c>
      <c r="AL1353" t="s">
        <v>22</v>
      </c>
      <c r="AM1353">
        <v>60</v>
      </c>
    </row>
    <row r="1354" spans="28:39">
      <c r="AB1354" s="59" t="s">
        <v>656</v>
      </c>
      <c r="AC1354" s="1">
        <v>2</v>
      </c>
      <c r="AD1354" s="38" t="s">
        <v>427</v>
      </c>
      <c r="AE1354" s="39">
        <v>80</v>
      </c>
      <c r="AF1354" s="56">
        <v>180</v>
      </c>
      <c r="AG1354" s="48">
        <v>70</v>
      </c>
      <c r="AH1354">
        <v>20</v>
      </c>
      <c r="AL1354" t="s">
        <v>22</v>
      </c>
      <c r="AM1354">
        <v>60</v>
      </c>
    </row>
    <row r="1355" spans="28:39">
      <c r="AB1355" s="59" t="s">
        <v>656</v>
      </c>
      <c r="AC1355" s="1">
        <v>2</v>
      </c>
      <c r="AD1355" s="38" t="s">
        <v>427</v>
      </c>
      <c r="AE1355" s="39">
        <v>80</v>
      </c>
      <c r="AF1355" s="57">
        <v>200</v>
      </c>
      <c r="AG1355" s="41">
        <v>0</v>
      </c>
      <c r="AH1355">
        <v>39</v>
      </c>
      <c r="AL1355" t="s">
        <v>22</v>
      </c>
      <c r="AM1355">
        <v>60</v>
      </c>
    </row>
    <row r="1356" spans="28:39">
      <c r="AB1356" s="59" t="s">
        <v>656</v>
      </c>
      <c r="AC1356" s="1">
        <v>2</v>
      </c>
      <c r="AD1356" s="38" t="s">
        <v>427</v>
      </c>
      <c r="AE1356" s="39">
        <v>80</v>
      </c>
      <c r="AF1356" s="57">
        <v>200</v>
      </c>
      <c r="AG1356" s="42">
        <v>10</v>
      </c>
      <c r="AH1356">
        <v>39</v>
      </c>
      <c r="AL1356" t="s">
        <v>22</v>
      </c>
      <c r="AM1356">
        <v>60</v>
      </c>
    </row>
    <row r="1357" spans="28:39">
      <c r="AB1357" s="59" t="s">
        <v>656</v>
      </c>
      <c r="AC1357" s="1">
        <v>2</v>
      </c>
      <c r="AD1357" s="38" t="s">
        <v>427</v>
      </c>
      <c r="AE1357" s="39">
        <v>80</v>
      </c>
      <c r="AF1357" s="57">
        <v>200</v>
      </c>
      <c r="AG1357" s="43">
        <v>20</v>
      </c>
      <c r="AH1357">
        <v>39</v>
      </c>
      <c r="AL1357" t="s">
        <v>22</v>
      </c>
      <c r="AM1357">
        <v>60</v>
      </c>
    </row>
    <row r="1358" spans="28:39">
      <c r="AB1358" s="59" t="s">
        <v>656</v>
      </c>
      <c r="AC1358" s="1">
        <v>2</v>
      </c>
      <c r="AD1358" s="38" t="s">
        <v>427</v>
      </c>
      <c r="AE1358" s="39">
        <v>80</v>
      </c>
      <c r="AF1358" s="57">
        <v>200</v>
      </c>
      <c r="AG1358" s="44">
        <v>30</v>
      </c>
      <c r="AH1358">
        <v>39</v>
      </c>
      <c r="AL1358" t="s">
        <v>22</v>
      </c>
      <c r="AM1358">
        <v>60</v>
      </c>
    </row>
    <row r="1359" spans="28:39">
      <c r="AB1359" s="59" t="s">
        <v>656</v>
      </c>
      <c r="AC1359" s="1">
        <v>2</v>
      </c>
      <c r="AD1359" s="38" t="s">
        <v>427</v>
      </c>
      <c r="AE1359" s="39">
        <v>80</v>
      </c>
      <c r="AF1359" s="57">
        <v>200</v>
      </c>
      <c r="AG1359" s="45">
        <v>40</v>
      </c>
      <c r="AH1359">
        <v>34</v>
      </c>
      <c r="AL1359" t="s">
        <v>22</v>
      </c>
      <c r="AM1359">
        <v>60</v>
      </c>
    </row>
    <row r="1360" spans="28:39">
      <c r="AB1360" s="59" t="s">
        <v>656</v>
      </c>
      <c r="AC1360" s="1">
        <v>2</v>
      </c>
      <c r="AD1360" s="38" t="s">
        <v>427</v>
      </c>
      <c r="AE1360" s="39">
        <v>80</v>
      </c>
      <c r="AF1360" s="57">
        <v>200</v>
      </c>
      <c r="AG1360" s="46">
        <v>50</v>
      </c>
      <c r="AH1360">
        <v>28</v>
      </c>
      <c r="AL1360" t="s">
        <v>22</v>
      </c>
      <c r="AM1360">
        <v>60</v>
      </c>
    </row>
    <row r="1361" spans="28:39">
      <c r="AB1361" s="59" t="s">
        <v>656</v>
      </c>
      <c r="AC1361" s="1">
        <v>2</v>
      </c>
      <c r="AD1361" s="38" t="s">
        <v>427</v>
      </c>
      <c r="AE1361" s="39">
        <v>80</v>
      </c>
      <c r="AF1361" s="57">
        <v>200</v>
      </c>
      <c r="AG1361" s="47">
        <v>60</v>
      </c>
      <c r="AH1361">
        <v>23</v>
      </c>
      <c r="AL1361" t="s">
        <v>22</v>
      </c>
      <c r="AM1361">
        <v>60</v>
      </c>
    </row>
    <row r="1362" spans="28:39">
      <c r="AB1362" s="59" t="s">
        <v>656</v>
      </c>
      <c r="AC1362" s="1">
        <v>2</v>
      </c>
      <c r="AD1362" s="38" t="s">
        <v>427</v>
      </c>
      <c r="AE1362" s="39">
        <v>80</v>
      </c>
      <c r="AF1362" s="57">
        <v>200</v>
      </c>
      <c r="AG1362" s="48">
        <v>70</v>
      </c>
      <c r="AH1362">
        <v>20</v>
      </c>
      <c r="AL1362" t="s">
        <v>22</v>
      </c>
      <c r="AM1362">
        <v>60</v>
      </c>
    </row>
    <row r="1363" spans="28:39">
      <c r="AB1363" s="59" t="s">
        <v>656</v>
      </c>
      <c r="AC1363" s="1">
        <v>2</v>
      </c>
      <c r="AD1363" s="38" t="s">
        <v>428</v>
      </c>
      <c r="AE1363" s="39">
        <v>80</v>
      </c>
      <c r="AF1363" s="40">
        <v>110</v>
      </c>
      <c r="AG1363" s="41">
        <v>0</v>
      </c>
      <c r="AH1363">
        <v>106</v>
      </c>
      <c r="AL1363" t="s">
        <v>22</v>
      </c>
      <c r="AM1363">
        <v>60</v>
      </c>
    </row>
    <row r="1364" spans="28:39">
      <c r="AB1364" s="59" t="s">
        <v>656</v>
      </c>
      <c r="AC1364" s="1">
        <v>2</v>
      </c>
      <c r="AD1364" s="38" t="s">
        <v>428</v>
      </c>
      <c r="AE1364" s="39">
        <v>80</v>
      </c>
      <c r="AF1364" s="40">
        <v>110</v>
      </c>
      <c r="AG1364" s="42">
        <v>10</v>
      </c>
      <c r="AH1364">
        <v>106</v>
      </c>
      <c r="AL1364" t="s">
        <v>22</v>
      </c>
      <c r="AM1364">
        <v>60</v>
      </c>
    </row>
    <row r="1365" spans="28:39">
      <c r="AB1365" s="59" t="s">
        <v>656</v>
      </c>
      <c r="AC1365" s="1">
        <v>2</v>
      </c>
      <c r="AD1365" s="38" t="s">
        <v>428</v>
      </c>
      <c r="AE1365" s="39">
        <v>80</v>
      </c>
      <c r="AF1365" s="40">
        <v>110</v>
      </c>
      <c r="AG1365" s="43">
        <v>20</v>
      </c>
      <c r="AH1365">
        <v>64</v>
      </c>
      <c r="AL1365" t="s">
        <v>22</v>
      </c>
      <c r="AM1365">
        <v>60</v>
      </c>
    </row>
    <row r="1366" spans="28:39">
      <c r="AB1366" s="59" t="s">
        <v>656</v>
      </c>
      <c r="AC1366" s="1">
        <v>2</v>
      </c>
      <c r="AD1366" s="38" t="s">
        <v>428</v>
      </c>
      <c r="AE1366" s="39">
        <v>80</v>
      </c>
      <c r="AF1366" s="40">
        <v>110</v>
      </c>
      <c r="AG1366" s="44">
        <v>30</v>
      </c>
      <c r="AH1366">
        <v>44</v>
      </c>
      <c r="AL1366" t="s">
        <v>22</v>
      </c>
      <c r="AM1366">
        <v>60</v>
      </c>
    </row>
    <row r="1367" spans="28:39">
      <c r="AB1367" s="59" t="s">
        <v>656</v>
      </c>
      <c r="AC1367" s="1">
        <v>2</v>
      </c>
      <c r="AD1367" s="38" t="s">
        <v>428</v>
      </c>
      <c r="AE1367" s="39">
        <v>80</v>
      </c>
      <c r="AF1367" s="40">
        <v>110</v>
      </c>
      <c r="AG1367" s="45">
        <v>40</v>
      </c>
      <c r="AH1367">
        <v>34</v>
      </c>
      <c r="AL1367" t="s">
        <v>22</v>
      </c>
      <c r="AM1367">
        <v>60</v>
      </c>
    </row>
    <row r="1368" spans="28:39">
      <c r="AB1368" s="59" t="s">
        <v>656</v>
      </c>
      <c r="AC1368" s="1">
        <v>2</v>
      </c>
      <c r="AD1368" s="38" t="s">
        <v>428</v>
      </c>
      <c r="AE1368" s="39">
        <v>80</v>
      </c>
      <c r="AF1368" s="40">
        <v>110</v>
      </c>
      <c r="AG1368" s="46">
        <v>50</v>
      </c>
      <c r="AH1368">
        <v>28</v>
      </c>
      <c r="AL1368" t="s">
        <v>22</v>
      </c>
      <c r="AM1368">
        <v>60</v>
      </c>
    </row>
    <row r="1369" spans="28:39">
      <c r="AB1369" s="59" t="s">
        <v>656</v>
      </c>
      <c r="AC1369" s="1">
        <v>2</v>
      </c>
      <c r="AD1369" s="38" t="s">
        <v>428</v>
      </c>
      <c r="AE1369" s="39">
        <v>80</v>
      </c>
      <c r="AF1369" s="40">
        <v>110</v>
      </c>
      <c r="AG1369" s="47">
        <v>60</v>
      </c>
      <c r="AH1369">
        <v>23</v>
      </c>
      <c r="AL1369" t="s">
        <v>22</v>
      </c>
      <c r="AM1369">
        <v>60</v>
      </c>
    </row>
    <row r="1370" spans="28:39">
      <c r="AB1370" s="59" t="s">
        <v>656</v>
      </c>
      <c r="AC1370" s="1">
        <v>2</v>
      </c>
      <c r="AD1370" s="38" t="s">
        <v>428</v>
      </c>
      <c r="AE1370" s="39">
        <v>80</v>
      </c>
      <c r="AF1370" s="40">
        <v>110</v>
      </c>
      <c r="AG1370" s="48">
        <v>70</v>
      </c>
      <c r="AH1370">
        <v>20</v>
      </c>
      <c r="AL1370" t="s">
        <v>22</v>
      </c>
      <c r="AM1370">
        <v>60</v>
      </c>
    </row>
    <row r="1371" spans="28:39">
      <c r="AB1371" s="59" t="s">
        <v>656</v>
      </c>
      <c r="AC1371" s="1">
        <v>2</v>
      </c>
      <c r="AD1371" s="38" t="s">
        <v>428</v>
      </c>
      <c r="AE1371" s="39">
        <v>80</v>
      </c>
      <c r="AF1371" s="49">
        <v>115</v>
      </c>
      <c r="AG1371" s="41">
        <v>0</v>
      </c>
      <c r="AH1371">
        <v>103</v>
      </c>
      <c r="AL1371" t="s">
        <v>22</v>
      </c>
      <c r="AM1371">
        <v>60</v>
      </c>
    </row>
    <row r="1372" spans="28:39">
      <c r="AB1372" s="59" t="s">
        <v>656</v>
      </c>
      <c r="AC1372" s="1">
        <v>2</v>
      </c>
      <c r="AD1372" s="38" t="s">
        <v>428</v>
      </c>
      <c r="AE1372" s="39">
        <v>80</v>
      </c>
      <c r="AF1372" s="49">
        <v>115</v>
      </c>
      <c r="AG1372" s="42">
        <v>10</v>
      </c>
      <c r="AH1372">
        <v>103</v>
      </c>
      <c r="AL1372" t="s">
        <v>22</v>
      </c>
      <c r="AM1372">
        <v>60</v>
      </c>
    </row>
    <row r="1373" spans="28:39">
      <c r="AB1373" s="59" t="s">
        <v>656</v>
      </c>
      <c r="AC1373" s="1">
        <v>2</v>
      </c>
      <c r="AD1373" s="38" t="s">
        <v>428</v>
      </c>
      <c r="AE1373" s="39">
        <v>80</v>
      </c>
      <c r="AF1373" s="49">
        <v>115</v>
      </c>
      <c r="AG1373" s="43">
        <v>20</v>
      </c>
      <c r="AH1373">
        <v>64</v>
      </c>
      <c r="AL1373" t="s">
        <v>22</v>
      </c>
      <c r="AM1373">
        <v>60</v>
      </c>
    </row>
    <row r="1374" spans="28:39">
      <c r="AB1374" s="59" t="s">
        <v>656</v>
      </c>
      <c r="AC1374" s="1">
        <v>2</v>
      </c>
      <c r="AD1374" s="38" t="s">
        <v>428</v>
      </c>
      <c r="AE1374" s="39">
        <v>80</v>
      </c>
      <c r="AF1374" s="49">
        <v>115</v>
      </c>
      <c r="AG1374" s="44">
        <v>30</v>
      </c>
      <c r="AH1374">
        <v>44</v>
      </c>
      <c r="AL1374" t="s">
        <v>22</v>
      </c>
      <c r="AM1374">
        <v>60</v>
      </c>
    </row>
    <row r="1375" spans="28:39">
      <c r="AB1375" s="59" t="s">
        <v>656</v>
      </c>
      <c r="AC1375" s="1">
        <v>2</v>
      </c>
      <c r="AD1375" s="38" t="s">
        <v>428</v>
      </c>
      <c r="AE1375" s="39">
        <v>80</v>
      </c>
      <c r="AF1375" s="49">
        <v>115</v>
      </c>
      <c r="AG1375" s="45">
        <v>40</v>
      </c>
      <c r="AH1375">
        <v>34</v>
      </c>
      <c r="AL1375" t="s">
        <v>22</v>
      </c>
      <c r="AM1375">
        <v>60</v>
      </c>
    </row>
    <row r="1376" spans="28:39">
      <c r="AB1376" s="59" t="s">
        <v>656</v>
      </c>
      <c r="AC1376" s="1">
        <v>2</v>
      </c>
      <c r="AD1376" s="38" t="s">
        <v>428</v>
      </c>
      <c r="AE1376" s="39">
        <v>80</v>
      </c>
      <c r="AF1376" s="49">
        <v>115</v>
      </c>
      <c r="AG1376" s="46">
        <v>50</v>
      </c>
      <c r="AH1376">
        <v>28</v>
      </c>
      <c r="AL1376" t="s">
        <v>22</v>
      </c>
      <c r="AM1376">
        <v>60</v>
      </c>
    </row>
    <row r="1377" spans="28:39">
      <c r="AB1377" s="59" t="s">
        <v>656</v>
      </c>
      <c r="AC1377" s="1">
        <v>2</v>
      </c>
      <c r="AD1377" s="38" t="s">
        <v>428</v>
      </c>
      <c r="AE1377" s="39">
        <v>80</v>
      </c>
      <c r="AF1377" s="49">
        <v>115</v>
      </c>
      <c r="AG1377" s="47">
        <v>60</v>
      </c>
      <c r="AH1377">
        <v>23</v>
      </c>
      <c r="AL1377" t="s">
        <v>22</v>
      </c>
      <c r="AM1377">
        <v>60</v>
      </c>
    </row>
    <row r="1378" spans="28:39">
      <c r="AB1378" s="59" t="s">
        <v>656</v>
      </c>
      <c r="AC1378" s="1">
        <v>2</v>
      </c>
      <c r="AD1378" s="38" t="s">
        <v>428</v>
      </c>
      <c r="AE1378" s="39">
        <v>80</v>
      </c>
      <c r="AF1378" s="49">
        <v>115</v>
      </c>
      <c r="AG1378" s="48">
        <v>70</v>
      </c>
      <c r="AH1378">
        <v>20</v>
      </c>
      <c r="AL1378" t="s">
        <v>22</v>
      </c>
      <c r="AM1378">
        <v>60</v>
      </c>
    </row>
    <row r="1379" spans="28:39">
      <c r="AB1379" s="59" t="s">
        <v>656</v>
      </c>
      <c r="AC1379" s="1">
        <v>2</v>
      </c>
      <c r="AD1379" s="38" t="s">
        <v>428</v>
      </c>
      <c r="AE1379" s="39">
        <v>80</v>
      </c>
      <c r="AF1379" s="50">
        <v>120</v>
      </c>
      <c r="AG1379" s="41">
        <v>0</v>
      </c>
      <c r="AH1379">
        <v>100</v>
      </c>
      <c r="AL1379" t="s">
        <v>22</v>
      </c>
      <c r="AM1379">
        <v>60</v>
      </c>
    </row>
    <row r="1380" spans="28:39">
      <c r="AB1380" s="59" t="s">
        <v>656</v>
      </c>
      <c r="AC1380" s="1">
        <v>2</v>
      </c>
      <c r="AD1380" s="38" t="s">
        <v>428</v>
      </c>
      <c r="AE1380" s="39">
        <v>80</v>
      </c>
      <c r="AF1380" s="50">
        <v>120</v>
      </c>
      <c r="AG1380" s="42">
        <v>10</v>
      </c>
      <c r="AH1380">
        <v>100</v>
      </c>
      <c r="AL1380" t="s">
        <v>22</v>
      </c>
      <c r="AM1380">
        <v>60</v>
      </c>
    </row>
    <row r="1381" spans="28:39">
      <c r="AB1381" s="59" t="s">
        <v>656</v>
      </c>
      <c r="AC1381" s="1">
        <v>2</v>
      </c>
      <c r="AD1381" s="38" t="s">
        <v>428</v>
      </c>
      <c r="AE1381" s="39">
        <v>80</v>
      </c>
      <c r="AF1381" s="50">
        <v>120</v>
      </c>
      <c r="AG1381" s="43">
        <v>20</v>
      </c>
      <c r="AH1381">
        <v>64</v>
      </c>
      <c r="AL1381" t="s">
        <v>22</v>
      </c>
      <c r="AM1381">
        <v>60</v>
      </c>
    </row>
    <row r="1382" spans="28:39">
      <c r="AB1382" s="59" t="s">
        <v>656</v>
      </c>
      <c r="AC1382" s="1">
        <v>2</v>
      </c>
      <c r="AD1382" s="38" t="s">
        <v>428</v>
      </c>
      <c r="AE1382" s="39">
        <v>80</v>
      </c>
      <c r="AF1382" s="50">
        <v>120</v>
      </c>
      <c r="AG1382" s="44">
        <v>30</v>
      </c>
      <c r="AH1382">
        <v>44</v>
      </c>
      <c r="AL1382" t="s">
        <v>22</v>
      </c>
      <c r="AM1382">
        <v>60</v>
      </c>
    </row>
    <row r="1383" spans="28:39">
      <c r="AB1383" s="59" t="s">
        <v>656</v>
      </c>
      <c r="AC1383" s="1">
        <v>2</v>
      </c>
      <c r="AD1383" s="38" t="s">
        <v>428</v>
      </c>
      <c r="AE1383" s="39">
        <v>80</v>
      </c>
      <c r="AF1383" s="50">
        <v>120</v>
      </c>
      <c r="AG1383" s="45">
        <v>40</v>
      </c>
      <c r="AH1383">
        <v>34</v>
      </c>
      <c r="AL1383" t="s">
        <v>22</v>
      </c>
      <c r="AM1383">
        <v>60</v>
      </c>
    </row>
    <row r="1384" spans="28:39">
      <c r="AB1384" s="59" t="s">
        <v>656</v>
      </c>
      <c r="AC1384" s="1">
        <v>2</v>
      </c>
      <c r="AD1384" s="38" t="s">
        <v>428</v>
      </c>
      <c r="AE1384" s="39">
        <v>80</v>
      </c>
      <c r="AF1384" s="50">
        <v>120</v>
      </c>
      <c r="AG1384" s="46">
        <v>50</v>
      </c>
      <c r="AH1384">
        <v>28</v>
      </c>
      <c r="AL1384" t="s">
        <v>22</v>
      </c>
      <c r="AM1384">
        <v>60</v>
      </c>
    </row>
    <row r="1385" spans="28:39">
      <c r="AB1385" s="59" t="s">
        <v>656</v>
      </c>
      <c r="AC1385" s="1">
        <v>2</v>
      </c>
      <c r="AD1385" s="38" t="s">
        <v>428</v>
      </c>
      <c r="AE1385" s="39">
        <v>80</v>
      </c>
      <c r="AF1385" s="50">
        <v>120</v>
      </c>
      <c r="AG1385" s="47">
        <v>60</v>
      </c>
      <c r="AH1385">
        <v>23</v>
      </c>
      <c r="AL1385" t="s">
        <v>22</v>
      </c>
      <c r="AM1385">
        <v>60</v>
      </c>
    </row>
    <row r="1386" spans="28:39">
      <c r="AB1386" s="59" t="s">
        <v>656</v>
      </c>
      <c r="AC1386" s="1">
        <v>2</v>
      </c>
      <c r="AD1386" s="38" t="s">
        <v>428</v>
      </c>
      <c r="AE1386" s="39">
        <v>80</v>
      </c>
      <c r="AF1386" s="50">
        <v>120</v>
      </c>
      <c r="AG1386" s="48">
        <v>70</v>
      </c>
      <c r="AH1386">
        <v>20</v>
      </c>
      <c r="AL1386" t="s">
        <v>22</v>
      </c>
      <c r="AM1386">
        <v>60</v>
      </c>
    </row>
    <row r="1387" spans="28:39">
      <c r="AB1387" s="59" t="s">
        <v>656</v>
      </c>
      <c r="AC1387" s="1">
        <v>2</v>
      </c>
      <c r="AD1387" s="38" t="s">
        <v>428</v>
      </c>
      <c r="AE1387" s="39">
        <v>80</v>
      </c>
      <c r="AF1387" s="51">
        <v>130</v>
      </c>
      <c r="AG1387" s="41">
        <v>0</v>
      </c>
      <c r="AH1387">
        <v>94</v>
      </c>
      <c r="AL1387" t="s">
        <v>22</v>
      </c>
      <c r="AM1387">
        <v>60</v>
      </c>
    </row>
    <row r="1388" spans="28:39">
      <c r="AB1388" s="59" t="s">
        <v>656</v>
      </c>
      <c r="AC1388" s="1">
        <v>2</v>
      </c>
      <c r="AD1388" s="38" t="s">
        <v>428</v>
      </c>
      <c r="AE1388" s="39">
        <v>80</v>
      </c>
      <c r="AF1388" s="51">
        <v>130</v>
      </c>
      <c r="AG1388" s="42">
        <v>10</v>
      </c>
      <c r="AH1388">
        <v>94</v>
      </c>
      <c r="AL1388" t="s">
        <v>22</v>
      </c>
      <c r="AM1388">
        <v>60</v>
      </c>
    </row>
    <row r="1389" spans="28:39">
      <c r="AB1389" s="59" t="s">
        <v>656</v>
      </c>
      <c r="AC1389" s="1">
        <v>2</v>
      </c>
      <c r="AD1389" s="38" t="s">
        <v>428</v>
      </c>
      <c r="AE1389" s="39">
        <v>80</v>
      </c>
      <c r="AF1389" s="51">
        <v>130</v>
      </c>
      <c r="AG1389" s="43">
        <v>20</v>
      </c>
      <c r="AH1389">
        <v>64</v>
      </c>
      <c r="AL1389" t="s">
        <v>22</v>
      </c>
      <c r="AM1389">
        <v>60</v>
      </c>
    </row>
    <row r="1390" spans="28:39">
      <c r="AB1390" s="59" t="s">
        <v>656</v>
      </c>
      <c r="AC1390" s="1">
        <v>2</v>
      </c>
      <c r="AD1390" s="38" t="s">
        <v>428</v>
      </c>
      <c r="AE1390" s="39">
        <v>80</v>
      </c>
      <c r="AF1390" s="51">
        <v>130</v>
      </c>
      <c r="AG1390" s="44">
        <v>30</v>
      </c>
      <c r="AH1390">
        <v>44</v>
      </c>
      <c r="AL1390" t="s">
        <v>22</v>
      </c>
      <c r="AM1390">
        <v>60</v>
      </c>
    </row>
    <row r="1391" spans="28:39">
      <c r="AB1391" s="59" t="s">
        <v>656</v>
      </c>
      <c r="AC1391" s="1">
        <v>2</v>
      </c>
      <c r="AD1391" s="38" t="s">
        <v>428</v>
      </c>
      <c r="AE1391" s="39">
        <v>80</v>
      </c>
      <c r="AF1391" s="51">
        <v>130</v>
      </c>
      <c r="AG1391" s="45">
        <v>40</v>
      </c>
      <c r="AH1391">
        <v>34</v>
      </c>
      <c r="AL1391" t="s">
        <v>22</v>
      </c>
      <c r="AM1391">
        <v>60</v>
      </c>
    </row>
    <row r="1392" spans="28:39">
      <c r="AB1392" s="59" t="s">
        <v>656</v>
      </c>
      <c r="AC1392" s="1">
        <v>2</v>
      </c>
      <c r="AD1392" s="38" t="s">
        <v>428</v>
      </c>
      <c r="AE1392" s="39">
        <v>80</v>
      </c>
      <c r="AF1392" s="51">
        <v>130</v>
      </c>
      <c r="AG1392" s="46">
        <v>50</v>
      </c>
      <c r="AH1392">
        <v>28</v>
      </c>
      <c r="AL1392" t="s">
        <v>22</v>
      </c>
      <c r="AM1392">
        <v>60</v>
      </c>
    </row>
    <row r="1393" spans="28:39">
      <c r="AB1393" s="59" t="s">
        <v>656</v>
      </c>
      <c r="AC1393" s="1">
        <v>2</v>
      </c>
      <c r="AD1393" s="38" t="s">
        <v>428</v>
      </c>
      <c r="AE1393" s="39">
        <v>80</v>
      </c>
      <c r="AF1393" s="51">
        <v>130</v>
      </c>
      <c r="AG1393" s="47">
        <v>60</v>
      </c>
      <c r="AH1393">
        <v>23</v>
      </c>
      <c r="AL1393" t="s">
        <v>22</v>
      </c>
      <c r="AM1393">
        <v>60</v>
      </c>
    </row>
    <row r="1394" spans="28:39">
      <c r="AB1394" s="59" t="s">
        <v>656</v>
      </c>
      <c r="AC1394" s="1">
        <v>2</v>
      </c>
      <c r="AD1394" s="38" t="s">
        <v>428</v>
      </c>
      <c r="AE1394" s="39">
        <v>80</v>
      </c>
      <c r="AF1394" s="51">
        <v>130</v>
      </c>
      <c r="AG1394" s="48">
        <v>70</v>
      </c>
      <c r="AH1394">
        <v>20</v>
      </c>
      <c r="AL1394" t="s">
        <v>22</v>
      </c>
      <c r="AM1394">
        <v>60</v>
      </c>
    </row>
    <row r="1395" spans="28:39">
      <c r="AB1395" s="59" t="s">
        <v>656</v>
      </c>
      <c r="AC1395" s="1">
        <v>2</v>
      </c>
      <c r="AD1395" s="38" t="s">
        <v>428</v>
      </c>
      <c r="AE1395" s="39">
        <v>80</v>
      </c>
      <c r="AF1395" s="52">
        <v>140</v>
      </c>
      <c r="AG1395" s="41">
        <v>0</v>
      </c>
      <c r="AH1395">
        <v>90</v>
      </c>
      <c r="AL1395" t="s">
        <v>22</v>
      </c>
      <c r="AM1395">
        <v>60</v>
      </c>
    </row>
    <row r="1396" spans="28:39">
      <c r="AB1396" s="59" t="s">
        <v>656</v>
      </c>
      <c r="AC1396" s="1">
        <v>2</v>
      </c>
      <c r="AD1396" s="38" t="s">
        <v>428</v>
      </c>
      <c r="AE1396" s="39">
        <v>80</v>
      </c>
      <c r="AF1396" s="52">
        <v>140</v>
      </c>
      <c r="AG1396" s="42">
        <v>10</v>
      </c>
      <c r="AH1396">
        <v>90</v>
      </c>
      <c r="AL1396" t="s">
        <v>22</v>
      </c>
      <c r="AM1396">
        <v>60</v>
      </c>
    </row>
    <row r="1397" spans="28:39">
      <c r="AB1397" s="59" t="s">
        <v>656</v>
      </c>
      <c r="AC1397" s="1">
        <v>2</v>
      </c>
      <c r="AD1397" s="38" t="s">
        <v>428</v>
      </c>
      <c r="AE1397" s="39">
        <v>80</v>
      </c>
      <c r="AF1397" s="52">
        <v>140</v>
      </c>
      <c r="AG1397" s="43">
        <v>20</v>
      </c>
      <c r="AH1397">
        <v>64</v>
      </c>
      <c r="AL1397" t="s">
        <v>22</v>
      </c>
      <c r="AM1397">
        <v>60</v>
      </c>
    </row>
    <row r="1398" spans="28:39">
      <c r="AB1398" s="59" t="s">
        <v>656</v>
      </c>
      <c r="AC1398" s="1">
        <v>2</v>
      </c>
      <c r="AD1398" s="38" t="s">
        <v>428</v>
      </c>
      <c r="AE1398" s="39">
        <v>80</v>
      </c>
      <c r="AF1398" s="52">
        <v>140</v>
      </c>
      <c r="AG1398" s="44">
        <v>30</v>
      </c>
      <c r="AH1398">
        <v>44</v>
      </c>
      <c r="AL1398" t="s">
        <v>22</v>
      </c>
      <c r="AM1398">
        <v>60</v>
      </c>
    </row>
    <row r="1399" spans="28:39">
      <c r="AB1399" s="59" t="s">
        <v>656</v>
      </c>
      <c r="AC1399" s="1">
        <v>2</v>
      </c>
      <c r="AD1399" s="38" t="s">
        <v>428</v>
      </c>
      <c r="AE1399" s="39">
        <v>80</v>
      </c>
      <c r="AF1399" s="52">
        <v>140</v>
      </c>
      <c r="AG1399" s="45">
        <v>40</v>
      </c>
      <c r="AH1399">
        <v>34</v>
      </c>
      <c r="AL1399" t="s">
        <v>22</v>
      </c>
      <c r="AM1399">
        <v>60</v>
      </c>
    </row>
    <row r="1400" spans="28:39">
      <c r="AB1400" s="59" t="s">
        <v>656</v>
      </c>
      <c r="AC1400" s="1">
        <v>2</v>
      </c>
      <c r="AD1400" s="38" t="s">
        <v>428</v>
      </c>
      <c r="AE1400" s="39">
        <v>80</v>
      </c>
      <c r="AF1400" s="52">
        <v>140</v>
      </c>
      <c r="AG1400" s="46">
        <v>50</v>
      </c>
      <c r="AH1400">
        <v>28</v>
      </c>
      <c r="AL1400" t="s">
        <v>22</v>
      </c>
      <c r="AM1400">
        <v>60</v>
      </c>
    </row>
    <row r="1401" spans="28:39">
      <c r="AB1401" s="59" t="s">
        <v>656</v>
      </c>
      <c r="AC1401" s="1">
        <v>2</v>
      </c>
      <c r="AD1401" s="38" t="s">
        <v>428</v>
      </c>
      <c r="AE1401" s="39">
        <v>80</v>
      </c>
      <c r="AF1401" s="52">
        <v>140</v>
      </c>
      <c r="AG1401" s="47">
        <v>60</v>
      </c>
      <c r="AH1401">
        <v>23</v>
      </c>
      <c r="AL1401" t="s">
        <v>22</v>
      </c>
      <c r="AM1401">
        <v>60</v>
      </c>
    </row>
    <row r="1402" spans="28:39">
      <c r="AB1402" s="59" t="s">
        <v>656</v>
      </c>
      <c r="AC1402" s="1">
        <v>2</v>
      </c>
      <c r="AD1402" s="38" t="s">
        <v>428</v>
      </c>
      <c r="AE1402" s="39">
        <v>80</v>
      </c>
      <c r="AF1402" s="52">
        <v>140</v>
      </c>
      <c r="AG1402" s="48">
        <v>70</v>
      </c>
      <c r="AH1402">
        <v>20</v>
      </c>
      <c r="AL1402" t="s">
        <v>22</v>
      </c>
      <c r="AM1402">
        <v>60</v>
      </c>
    </row>
    <row r="1403" spans="28:39">
      <c r="AB1403" s="59" t="s">
        <v>656</v>
      </c>
      <c r="AC1403" s="1">
        <v>2</v>
      </c>
      <c r="AD1403" s="38" t="s">
        <v>428</v>
      </c>
      <c r="AE1403" s="39">
        <v>80</v>
      </c>
      <c r="AF1403" s="53">
        <v>150</v>
      </c>
      <c r="AG1403" s="41">
        <v>0</v>
      </c>
      <c r="AH1403">
        <v>85</v>
      </c>
      <c r="AL1403" t="s">
        <v>22</v>
      </c>
      <c r="AM1403">
        <v>60</v>
      </c>
    </row>
    <row r="1404" spans="28:39">
      <c r="AB1404" s="59" t="s">
        <v>656</v>
      </c>
      <c r="AC1404" s="1">
        <v>2</v>
      </c>
      <c r="AD1404" s="38" t="s">
        <v>428</v>
      </c>
      <c r="AE1404" s="39">
        <v>80</v>
      </c>
      <c r="AF1404" s="53">
        <v>150</v>
      </c>
      <c r="AG1404" s="42">
        <v>10</v>
      </c>
      <c r="AH1404">
        <v>85</v>
      </c>
      <c r="AL1404" t="s">
        <v>22</v>
      </c>
      <c r="AM1404">
        <v>60</v>
      </c>
    </row>
    <row r="1405" spans="28:39">
      <c r="AB1405" s="59" t="s">
        <v>656</v>
      </c>
      <c r="AC1405" s="1">
        <v>2</v>
      </c>
      <c r="AD1405" s="38" t="s">
        <v>428</v>
      </c>
      <c r="AE1405" s="39">
        <v>80</v>
      </c>
      <c r="AF1405" s="53">
        <v>150</v>
      </c>
      <c r="AG1405" s="43">
        <v>20</v>
      </c>
      <c r="AH1405">
        <v>64</v>
      </c>
      <c r="AL1405" t="s">
        <v>22</v>
      </c>
      <c r="AM1405">
        <v>60</v>
      </c>
    </row>
    <row r="1406" spans="28:39">
      <c r="AB1406" s="59" t="s">
        <v>656</v>
      </c>
      <c r="AC1406" s="1">
        <v>2</v>
      </c>
      <c r="AD1406" s="38" t="s">
        <v>428</v>
      </c>
      <c r="AE1406" s="39">
        <v>80</v>
      </c>
      <c r="AF1406" s="53">
        <v>150</v>
      </c>
      <c r="AG1406" s="44">
        <v>30</v>
      </c>
      <c r="AH1406">
        <v>44</v>
      </c>
      <c r="AL1406" t="s">
        <v>22</v>
      </c>
      <c r="AM1406">
        <v>60</v>
      </c>
    </row>
    <row r="1407" spans="28:39">
      <c r="AB1407" s="59" t="s">
        <v>656</v>
      </c>
      <c r="AC1407" s="1">
        <v>2</v>
      </c>
      <c r="AD1407" s="38" t="s">
        <v>428</v>
      </c>
      <c r="AE1407" s="39">
        <v>80</v>
      </c>
      <c r="AF1407" s="53">
        <v>150</v>
      </c>
      <c r="AG1407" s="45">
        <v>40</v>
      </c>
      <c r="AH1407">
        <v>34</v>
      </c>
      <c r="AL1407" t="s">
        <v>22</v>
      </c>
      <c r="AM1407">
        <v>60</v>
      </c>
    </row>
    <row r="1408" spans="28:39">
      <c r="AB1408" s="59" t="s">
        <v>656</v>
      </c>
      <c r="AC1408" s="1">
        <v>2</v>
      </c>
      <c r="AD1408" s="38" t="s">
        <v>428</v>
      </c>
      <c r="AE1408" s="39">
        <v>80</v>
      </c>
      <c r="AF1408" s="53">
        <v>150</v>
      </c>
      <c r="AG1408" s="46">
        <v>50</v>
      </c>
      <c r="AH1408">
        <v>28</v>
      </c>
      <c r="AL1408" t="s">
        <v>22</v>
      </c>
      <c r="AM1408">
        <v>60</v>
      </c>
    </row>
    <row r="1409" spans="28:39">
      <c r="AB1409" s="59" t="s">
        <v>656</v>
      </c>
      <c r="AC1409" s="1">
        <v>2</v>
      </c>
      <c r="AD1409" s="38" t="s">
        <v>428</v>
      </c>
      <c r="AE1409" s="39">
        <v>80</v>
      </c>
      <c r="AF1409" s="53">
        <v>150</v>
      </c>
      <c r="AG1409" s="47">
        <v>60</v>
      </c>
      <c r="AH1409">
        <v>23</v>
      </c>
      <c r="AL1409" t="s">
        <v>22</v>
      </c>
      <c r="AM1409">
        <v>60</v>
      </c>
    </row>
    <row r="1410" spans="28:39">
      <c r="AB1410" s="59" t="s">
        <v>656</v>
      </c>
      <c r="AC1410" s="1">
        <v>2</v>
      </c>
      <c r="AD1410" s="38" t="s">
        <v>428</v>
      </c>
      <c r="AE1410" s="39">
        <v>80</v>
      </c>
      <c r="AF1410" s="53">
        <v>150</v>
      </c>
      <c r="AG1410" s="48">
        <v>70</v>
      </c>
      <c r="AH1410">
        <v>20</v>
      </c>
      <c r="AL1410" t="s">
        <v>22</v>
      </c>
      <c r="AM1410">
        <v>60</v>
      </c>
    </row>
    <row r="1411" spans="28:39">
      <c r="AB1411" s="59" t="s">
        <v>656</v>
      </c>
      <c r="AC1411" s="1">
        <v>2</v>
      </c>
      <c r="AD1411" s="38" t="s">
        <v>428</v>
      </c>
      <c r="AE1411" s="39">
        <v>80</v>
      </c>
      <c r="AF1411" s="54">
        <v>160</v>
      </c>
      <c r="AG1411" s="41">
        <v>0</v>
      </c>
      <c r="AH1411">
        <v>51</v>
      </c>
      <c r="AL1411" t="s">
        <v>22</v>
      </c>
      <c r="AM1411">
        <v>60</v>
      </c>
    </row>
    <row r="1412" spans="28:39">
      <c r="AB1412" s="59" t="s">
        <v>656</v>
      </c>
      <c r="AC1412" s="1">
        <v>2</v>
      </c>
      <c r="AD1412" s="38" t="s">
        <v>428</v>
      </c>
      <c r="AE1412" s="39">
        <v>80</v>
      </c>
      <c r="AF1412" s="54">
        <v>160</v>
      </c>
      <c r="AG1412" s="42">
        <v>10</v>
      </c>
      <c r="AH1412">
        <v>51</v>
      </c>
      <c r="AL1412" t="s">
        <v>22</v>
      </c>
      <c r="AM1412">
        <v>60</v>
      </c>
    </row>
    <row r="1413" spans="28:39">
      <c r="AB1413" s="59" t="s">
        <v>656</v>
      </c>
      <c r="AC1413" s="1">
        <v>2</v>
      </c>
      <c r="AD1413" s="38" t="s">
        <v>428</v>
      </c>
      <c r="AE1413" s="39">
        <v>80</v>
      </c>
      <c r="AF1413" s="54">
        <v>160</v>
      </c>
      <c r="AG1413" s="43">
        <v>20</v>
      </c>
      <c r="AH1413">
        <v>51</v>
      </c>
      <c r="AL1413" t="s">
        <v>22</v>
      </c>
      <c r="AM1413">
        <v>60</v>
      </c>
    </row>
    <row r="1414" spans="28:39">
      <c r="AB1414" s="59" t="s">
        <v>656</v>
      </c>
      <c r="AC1414" s="1">
        <v>2</v>
      </c>
      <c r="AD1414" s="38" t="s">
        <v>428</v>
      </c>
      <c r="AE1414" s="39">
        <v>80</v>
      </c>
      <c r="AF1414" s="54">
        <v>160</v>
      </c>
      <c r="AG1414" s="44">
        <v>30</v>
      </c>
      <c r="AH1414">
        <v>44</v>
      </c>
      <c r="AL1414" t="s">
        <v>22</v>
      </c>
      <c r="AM1414">
        <v>60</v>
      </c>
    </row>
    <row r="1415" spans="28:39">
      <c r="AB1415" s="59" t="s">
        <v>656</v>
      </c>
      <c r="AC1415" s="1">
        <v>2</v>
      </c>
      <c r="AD1415" s="38" t="s">
        <v>428</v>
      </c>
      <c r="AE1415" s="39">
        <v>80</v>
      </c>
      <c r="AF1415" s="54">
        <v>160</v>
      </c>
      <c r="AG1415" s="45">
        <v>40</v>
      </c>
      <c r="AH1415">
        <v>34</v>
      </c>
      <c r="AL1415" t="s">
        <v>22</v>
      </c>
      <c r="AM1415">
        <v>60</v>
      </c>
    </row>
    <row r="1416" spans="28:39">
      <c r="AB1416" s="59" t="s">
        <v>656</v>
      </c>
      <c r="AC1416" s="1">
        <v>2</v>
      </c>
      <c r="AD1416" s="38" t="s">
        <v>428</v>
      </c>
      <c r="AE1416" s="39">
        <v>80</v>
      </c>
      <c r="AF1416" s="54">
        <v>160</v>
      </c>
      <c r="AG1416" s="46">
        <v>50</v>
      </c>
      <c r="AH1416">
        <v>28</v>
      </c>
      <c r="AL1416" t="s">
        <v>22</v>
      </c>
      <c r="AM1416">
        <v>60</v>
      </c>
    </row>
    <row r="1417" spans="28:39">
      <c r="AB1417" s="59" t="s">
        <v>656</v>
      </c>
      <c r="AC1417" s="1">
        <v>2</v>
      </c>
      <c r="AD1417" s="38" t="s">
        <v>428</v>
      </c>
      <c r="AE1417" s="39">
        <v>80</v>
      </c>
      <c r="AF1417" s="54">
        <v>160</v>
      </c>
      <c r="AG1417" s="47">
        <v>60</v>
      </c>
      <c r="AH1417">
        <v>23</v>
      </c>
      <c r="AL1417" t="s">
        <v>22</v>
      </c>
      <c r="AM1417">
        <v>60</v>
      </c>
    </row>
    <row r="1418" spans="28:39">
      <c r="AB1418" s="59" t="s">
        <v>656</v>
      </c>
      <c r="AC1418" s="1">
        <v>2</v>
      </c>
      <c r="AD1418" s="38" t="s">
        <v>428</v>
      </c>
      <c r="AE1418" s="39">
        <v>80</v>
      </c>
      <c r="AF1418" s="54">
        <v>160</v>
      </c>
      <c r="AG1418" s="48">
        <v>70</v>
      </c>
      <c r="AH1418">
        <v>20</v>
      </c>
      <c r="AL1418" t="s">
        <v>22</v>
      </c>
      <c r="AM1418">
        <v>60</v>
      </c>
    </row>
    <row r="1419" spans="28:39">
      <c r="AB1419" s="59" t="s">
        <v>656</v>
      </c>
      <c r="AC1419" s="1">
        <v>2</v>
      </c>
      <c r="AD1419" s="38" t="s">
        <v>428</v>
      </c>
      <c r="AE1419" s="39">
        <v>80</v>
      </c>
      <c r="AF1419" s="55">
        <v>170</v>
      </c>
      <c r="AG1419" s="41">
        <v>0</v>
      </c>
      <c r="AH1419">
        <v>46</v>
      </c>
      <c r="AL1419" t="s">
        <v>22</v>
      </c>
      <c r="AM1419">
        <v>60</v>
      </c>
    </row>
    <row r="1420" spans="28:39">
      <c r="AB1420" s="59" t="s">
        <v>656</v>
      </c>
      <c r="AC1420" s="1">
        <v>2</v>
      </c>
      <c r="AD1420" s="38" t="s">
        <v>428</v>
      </c>
      <c r="AE1420" s="39">
        <v>80</v>
      </c>
      <c r="AF1420" s="55">
        <v>170</v>
      </c>
      <c r="AG1420" s="42">
        <v>10</v>
      </c>
      <c r="AH1420">
        <v>46</v>
      </c>
      <c r="AL1420" t="s">
        <v>22</v>
      </c>
      <c r="AM1420">
        <v>60</v>
      </c>
    </row>
    <row r="1421" spans="28:39">
      <c r="AB1421" s="59" t="s">
        <v>656</v>
      </c>
      <c r="AC1421" s="1">
        <v>2</v>
      </c>
      <c r="AD1421" s="38" t="s">
        <v>428</v>
      </c>
      <c r="AE1421" s="39">
        <v>80</v>
      </c>
      <c r="AF1421" s="55">
        <v>170</v>
      </c>
      <c r="AG1421" s="43">
        <v>20</v>
      </c>
      <c r="AH1421">
        <v>46</v>
      </c>
      <c r="AL1421" t="s">
        <v>22</v>
      </c>
      <c r="AM1421">
        <v>60</v>
      </c>
    </row>
    <row r="1422" spans="28:39">
      <c r="AB1422" s="59" t="s">
        <v>656</v>
      </c>
      <c r="AC1422" s="1">
        <v>2</v>
      </c>
      <c r="AD1422" s="38" t="s">
        <v>428</v>
      </c>
      <c r="AE1422" s="39">
        <v>80</v>
      </c>
      <c r="AF1422" s="55">
        <v>170</v>
      </c>
      <c r="AG1422" s="44">
        <v>30</v>
      </c>
      <c r="AH1422">
        <v>44</v>
      </c>
      <c r="AL1422" t="s">
        <v>22</v>
      </c>
      <c r="AM1422">
        <v>60</v>
      </c>
    </row>
    <row r="1423" spans="28:39">
      <c r="AB1423" s="59" t="s">
        <v>656</v>
      </c>
      <c r="AC1423" s="1">
        <v>2</v>
      </c>
      <c r="AD1423" s="38" t="s">
        <v>428</v>
      </c>
      <c r="AE1423" s="39">
        <v>80</v>
      </c>
      <c r="AF1423" s="55">
        <v>170</v>
      </c>
      <c r="AG1423" s="45">
        <v>40</v>
      </c>
      <c r="AH1423">
        <v>34</v>
      </c>
      <c r="AL1423" t="s">
        <v>22</v>
      </c>
      <c r="AM1423">
        <v>60</v>
      </c>
    </row>
    <row r="1424" spans="28:39">
      <c r="AB1424" s="59" t="s">
        <v>656</v>
      </c>
      <c r="AC1424" s="1">
        <v>2</v>
      </c>
      <c r="AD1424" s="38" t="s">
        <v>428</v>
      </c>
      <c r="AE1424" s="39">
        <v>80</v>
      </c>
      <c r="AF1424" s="55">
        <v>170</v>
      </c>
      <c r="AG1424" s="46">
        <v>50</v>
      </c>
      <c r="AH1424">
        <v>28</v>
      </c>
      <c r="AL1424" t="s">
        <v>22</v>
      </c>
      <c r="AM1424">
        <v>60</v>
      </c>
    </row>
    <row r="1425" spans="28:39">
      <c r="AB1425" s="59" t="s">
        <v>656</v>
      </c>
      <c r="AC1425" s="1">
        <v>2</v>
      </c>
      <c r="AD1425" s="38" t="s">
        <v>428</v>
      </c>
      <c r="AE1425" s="39">
        <v>80</v>
      </c>
      <c r="AF1425" s="55">
        <v>170</v>
      </c>
      <c r="AG1425" s="47">
        <v>60</v>
      </c>
      <c r="AH1425">
        <v>23</v>
      </c>
      <c r="AL1425" t="s">
        <v>22</v>
      </c>
      <c r="AM1425">
        <v>60</v>
      </c>
    </row>
    <row r="1426" spans="28:39">
      <c r="AB1426" s="59" t="s">
        <v>656</v>
      </c>
      <c r="AC1426" s="1">
        <v>2</v>
      </c>
      <c r="AD1426" s="38" t="s">
        <v>428</v>
      </c>
      <c r="AE1426" s="39">
        <v>80</v>
      </c>
      <c r="AF1426" s="55">
        <v>170</v>
      </c>
      <c r="AG1426" s="48">
        <v>70</v>
      </c>
      <c r="AH1426">
        <v>20</v>
      </c>
      <c r="AL1426" t="s">
        <v>22</v>
      </c>
      <c r="AM1426">
        <v>60</v>
      </c>
    </row>
    <row r="1427" spans="28:39">
      <c r="AB1427" s="59" t="s">
        <v>656</v>
      </c>
      <c r="AC1427" s="1">
        <v>2</v>
      </c>
      <c r="AD1427" s="38" t="s">
        <v>428</v>
      </c>
      <c r="AE1427" s="39">
        <v>80</v>
      </c>
      <c r="AF1427" s="56">
        <v>180</v>
      </c>
      <c r="AG1427" s="41">
        <v>0</v>
      </c>
      <c r="AH1427">
        <v>40</v>
      </c>
      <c r="AL1427" t="s">
        <v>22</v>
      </c>
      <c r="AM1427">
        <v>60</v>
      </c>
    </row>
    <row r="1428" spans="28:39">
      <c r="AB1428" s="59" t="s">
        <v>656</v>
      </c>
      <c r="AC1428" s="1">
        <v>2</v>
      </c>
      <c r="AD1428" s="38" t="s">
        <v>428</v>
      </c>
      <c r="AE1428" s="39">
        <v>80</v>
      </c>
      <c r="AF1428" s="56">
        <v>180</v>
      </c>
      <c r="AG1428" s="42">
        <v>10</v>
      </c>
      <c r="AH1428">
        <v>40</v>
      </c>
      <c r="AL1428" t="s">
        <v>22</v>
      </c>
      <c r="AM1428">
        <v>60</v>
      </c>
    </row>
    <row r="1429" spans="28:39">
      <c r="AB1429" s="59" t="s">
        <v>656</v>
      </c>
      <c r="AC1429" s="1">
        <v>2</v>
      </c>
      <c r="AD1429" s="38" t="s">
        <v>428</v>
      </c>
      <c r="AE1429" s="39">
        <v>80</v>
      </c>
      <c r="AF1429" s="56">
        <v>180</v>
      </c>
      <c r="AG1429" s="43">
        <v>20</v>
      </c>
      <c r="AH1429">
        <v>40</v>
      </c>
      <c r="AL1429" t="s">
        <v>22</v>
      </c>
      <c r="AM1429">
        <v>60</v>
      </c>
    </row>
    <row r="1430" spans="28:39">
      <c r="AB1430" s="59" t="s">
        <v>656</v>
      </c>
      <c r="AC1430" s="1">
        <v>2</v>
      </c>
      <c r="AD1430" s="38" t="s">
        <v>428</v>
      </c>
      <c r="AE1430" s="39">
        <v>80</v>
      </c>
      <c r="AF1430" s="56">
        <v>180</v>
      </c>
      <c r="AG1430" s="44">
        <v>30</v>
      </c>
      <c r="AH1430">
        <v>40</v>
      </c>
      <c r="AL1430" t="s">
        <v>22</v>
      </c>
      <c r="AM1430">
        <v>60</v>
      </c>
    </row>
    <row r="1431" spans="28:39">
      <c r="AB1431" s="59" t="s">
        <v>656</v>
      </c>
      <c r="AC1431" s="1">
        <v>2</v>
      </c>
      <c r="AD1431" s="38" t="s">
        <v>428</v>
      </c>
      <c r="AE1431" s="39">
        <v>80</v>
      </c>
      <c r="AF1431" s="56">
        <v>180</v>
      </c>
      <c r="AG1431" s="45">
        <v>40</v>
      </c>
      <c r="AH1431">
        <v>34</v>
      </c>
      <c r="AL1431" t="s">
        <v>22</v>
      </c>
      <c r="AM1431">
        <v>60</v>
      </c>
    </row>
    <row r="1432" spans="28:39">
      <c r="AB1432" s="59" t="s">
        <v>656</v>
      </c>
      <c r="AC1432" s="1">
        <v>2</v>
      </c>
      <c r="AD1432" s="38" t="s">
        <v>428</v>
      </c>
      <c r="AE1432" s="39">
        <v>80</v>
      </c>
      <c r="AF1432" s="56">
        <v>180</v>
      </c>
      <c r="AG1432" s="46">
        <v>50</v>
      </c>
      <c r="AH1432">
        <v>28</v>
      </c>
      <c r="AL1432" t="s">
        <v>22</v>
      </c>
      <c r="AM1432">
        <v>60</v>
      </c>
    </row>
    <row r="1433" spans="28:39">
      <c r="AB1433" s="59" t="s">
        <v>656</v>
      </c>
      <c r="AC1433" s="1">
        <v>2</v>
      </c>
      <c r="AD1433" s="38" t="s">
        <v>428</v>
      </c>
      <c r="AE1433" s="39">
        <v>80</v>
      </c>
      <c r="AF1433" s="56">
        <v>180</v>
      </c>
      <c r="AG1433" s="47">
        <v>60</v>
      </c>
      <c r="AH1433">
        <v>23</v>
      </c>
      <c r="AL1433" t="s">
        <v>22</v>
      </c>
      <c r="AM1433">
        <v>60</v>
      </c>
    </row>
    <row r="1434" spans="28:39">
      <c r="AB1434" s="59" t="s">
        <v>656</v>
      </c>
      <c r="AC1434" s="1">
        <v>2</v>
      </c>
      <c r="AD1434" s="38" t="s">
        <v>428</v>
      </c>
      <c r="AE1434" s="39">
        <v>80</v>
      </c>
      <c r="AF1434" s="56">
        <v>180</v>
      </c>
      <c r="AG1434" s="48">
        <v>70</v>
      </c>
      <c r="AH1434">
        <v>20</v>
      </c>
      <c r="AL1434" t="s">
        <v>22</v>
      </c>
      <c r="AM1434">
        <v>60</v>
      </c>
    </row>
    <row r="1435" spans="28:39">
      <c r="AB1435" s="59" t="s">
        <v>656</v>
      </c>
      <c r="AC1435" s="1">
        <v>2</v>
      </c>
      <c r="AD1435" s="38" t="s">
        <v>428</v>
      </c>
      <c r="AE1435" s="39">
        <v>80</v>
      </c>
      <c r="AF1435" s="57">
        <v>200</v>
      </c>
      <c r="AG1435" s="41">
        <v>0</v>
      </c>
      <c r="AH1435">
        <v>33</v>
      </c>
      <c r="AL1435" t="s">
        <v>22</v>
      </c>
      <c r="AM1435">
        <v>60</v>
      </c>
    </row>
    <row r="1436" spans="28:39">
      <c r="AB1436" s="59" t="s">
        <v>656</v>
      </c>
      <c r="AC1436" s="1">
        <v>2</v>
      </c>
      <c r="AD1436" s="38" t="s">
        <v>428</v>
      </c>
      <c r="AE1436" s="39">
        <v>80</v>
      </c>
      <c r="AF1436" s="57">
        <v>200</v>
      </c>
      <c r="AG1436" s="42">
        <v>10</v>
      </c>
      <c r="AH1436">
        <v>33</v>
      </c>
      <c r="AL1436" t="s">
        <v>22</v>
      </c>
      <c r="AM1436">
        <v>60</v>
      </c>
    </row>
    <row r="1437" spans="28:39">
      <c r="AB1437" s="59" t="s">
        <v>656</v>
      </c>
      <c r="AC1437" s="1">
        <v>2</v>
      </c>
      <c r="AD1437" s="38" t="s">
        <v>428</v>
      </c>
      <c r="AE1437" s="39">
        <v>80</v>
      </c>
      <c r="AF1437" s="57">
        <v>200</v>
      </c>
      <c r="AG1437" s="43">
        <v>20</v>
      </c>
      <c r="AH1437">
        <v>33</v>
      </c>
      <c r="AL1437" t="s">
        <v>22</v>
      </c>
      <c r="AM1437">
        <v>60</v>
      </c>
    </row>
    <row r="1438" spans="28:39">
      <c r="AB1438" s="59" t="s">
        <v>656</v>
      </c>
      <c r="AC1438" s="1">
        <v>2</v>
      </c>
      <c r="AD1438" s="38" t="s">
        <v>428</v>
      </c>
      <c r="AE1438" s="39">
        <v>80</v>
      </c>
      <c r="AF1438" s="57">
        <v>200</v>
      </c>
      <c r="AG1438" s="44">
        <v>30</v>
      </c>
      <c r="AH1438">
        <v>33</v>
      </c>
      <c r="AL1438" t="s">
        <v>22</v>
      </c>
      <c r="AM1438">
        <v>60</v>
      </c>
    </row>
    <row r="1439" spans="28:39">
      <c r="AB1439" s="59" t="s">
        <v>656</v>
      </c>
      <c r="AC1439" s="1">
        <v>2</v>
      </c>
      <c r="AD1439" s="38" t="s">
        <v>428</v>
      </c>
      <c r="AE1439" s="39">
        <v>80</v>
      </c>
      <c r="AF1439" s="57">
        <v>200</v>
      </c>
      <c r="AG1439" s="45">
        <v>40</v>
      </c>
      <c r="AH1439">
        <v>33</v>
      </c>
      <c r="AL1439" t="s">
        <v>22</v>
      </c>
      <c r="AM1439">
        <v>60</v>
      </c>
    </row>
    <row r="1440" spans="28:39">
      <c r="AB1440" s="59" t="s">
        <v>656</v>
      </c>
      <c r="AC1440" s="1">
        <v>2</v>
      </c>
      <c r="AD1440" s="38" t="s">
        <v>428</v>
      </c>
      <c r="AE1440" s="39">
        <v>80</v>
      </c>
      <c r="AF1440" s="57">
        <v>200</v>
      </c>
      <c r="AG1440" s="46">
        <v>50</v>
      </c>
      <c r="AH1440">
        <v>28</v>
      </c>
      <c r="AL1440" t="s">
        <v>22</v>
      </c>
      <c r="AM1440">
        <v>60</v>
      </c>
    </row>
    <row r="1441" spans="28:39">
      <c r="AB1441" s="59" t="s">
        <v>656</v>
      </c>
      <c r="AC1441" s="1">
        <v>2</v>
      </c>
      <c r="AD1441" s="38" t="s">
        <v>428</v>
      </c>
      <c r="AE1441" s="39">
        <v>80</v>
      </c>
      <c r="AF1441" s="57">
        <v>200</v>
      </c>
      <c r="AG1441" s="47">
        <v>60</v>
      </c>
      <c r="AH1441">
        <v>23</v>
      </c>
      <c r="AL1441" t="s">
        <v>22</v>
      </c>
      <c r="AM1441">
        <v>60</v>
      </c>
    </row>
    <row r="1442" spans="28:39">
      <c r="AB1442" s="59" t="s">
        <v>656</v>
      </c>
      <c r="AC1442" s="1">
        <v>2</v>
      </c>
      <c r="AD1442" s="38" t="s">
        <v>428</v>
      </c>
      <c r="AE1442" s="39">
        <v>80</v>
      </c>
      <c r="AF1442" s="57">
        <v>200</v>
      </c>
      <c r="AG1442" s="48">
        <v>70</v>
      </c>
      <c r="AH1442">
        <v>20</v>
      </c>
      <c r="AL1442" t="s">
        <v>22</v>
      </c>
      <c r="AM1442">
        <v>60</v>
      </c>
    </row>
    <row r="1443" spans="28:39">
      <c r="AE1443" s="39">
        <v>80</v>
      </c>
      <c r="AL1443" t="s">
        <v>22</v>
      </c>
      <c r="AM1443">
        <v>60</v>
      </c>
    </row>
    <row r="1444" spans="28:39">
      <c r="AB1444" t="s">
        <v>650</v>
      </c>
      <c r="AC1444" s="1">
        <v>3</v>
      </c>
      <c r="AD1444" s="38" t="s">
        <v>337</v>
      </c>
      <c r="AE1444" s="39">
        <v>80</v>
      </c>
      <c r="AF1444" s="40">
        <v>110</v>
      </c>
      <c r="AG1444" s="41">
        <v>0</v>
      </c>
      <c r="AH1444">
        <v>103</v>
      </c>
      <c r="AL1444" t="s">
        <v>22</v>
      </c>
      <c r="AM1444">
        <v>60</v>
      </c>
    </row>
    <row r="1445" spans="28:39">
      <c r="AB1445" t="s">
        <v>650</v>
      </c>
      <c r="AC1445" s="1">
        <v>3</v>
      </c>
      <c r="AD1445" s="38" t="s">
        <v>337</v>
      </c>
      <c r="AE1445" s="39">
        <v>80</v>
      </c>
      <c r="AF1445" s="40">
        <v>110</v>
      </c>
      <c r="AG1445" s="42">
        <v>10</v>
      </c>
      <c r="AH1445">
        <v>103</v>
      </c>
      <c r="AL1445" t="s">
        <v>22</v>
      </c>
      <c r="AM1445">
        <v>60</v>
      </c>
    </row>
    <row r="1446" spans="28:39">
      <c r="AB1446" t="s">
        <v>650</v>
      </c>
      <c r="AC1446" s="1">
        <v>3</v>
      </c>
      <c r="AD1446" s="38" t="s">
        <v>337</v>
      </c>
      <c r="AE1446" s="39">
        <v>80</v>
      </c>
      <c r="AF1446" s="40">
        <v>110</v>
      </c>
      <c r="AG1446" s="43">
        <v>20</v>
      </c>
      <c r="AH1446">
        <v>101</v>
      </c>
      <c r="AL1446" t="s">
        <v>22</v>
      </c>
      <c r="AM1446">
        <v>60</v>
      </c>
    </row>
    <row r="1447" spans="28:39">
      <c r="AB1447" t="s">
        <v>650</v>
      </c>
      <c r="AC1447" s="1">
        <v>3</v>
      </c>
      <c r="AD1447" s="38" t="s">
        <v>337</v>
      </c>
      <c r="AE1447" s="39">
        <v>80</v>
      </c>
      <c r="AF1447" s="40">
        <v>110</v>
      </c>
      <c r="AG1447" s="44">
        <v>30</v>
      </c>
      <c r="AH1447">
        <v>87</v>
      </c>
      <c r="AL1447" t="s">
        <v>22</v>
      </c>
      <c r="AM1447">
        <v>60</v>
      </c>
    </row>
    <row r="1448" spans="28:39">
      <c r="AB1448" t="s">
        <v>650</v>
      </c>
      <c r="AC1448" s="1">
        <v>3</v>
      </c>
      <c r="AD1448" s="38" t="s">
        <v>337</v>
      </c>
      <c r="AE1448" s="39">
        <v>80</v>
      </c>
      <c r="AF1448" s="40">
        <v>110</v>
      </c>
      <c r="AG1448" s="45">
        <v>40</v>
      </c>
      <c r="AH1448">
        <v>76</v>
      </c>
      <c r="AL1448" t="s">
        <v>22</v>
      </c>
      <c r="AM1448">
        <v>60</v>
      </c>
    </row>
    <row r="1449" spans="28:39">
      <c r="AB1449" t="s">
        <v>650</v>
      </c>
      <c r="AC1449" s="1">
        <v>3</v>
      </c>
      <c r="AD1449" s="38" t="s">
        <v>337</v>
      </c>
      <c r="AE1449" s="39">
        <v>80</v>
      </c>
      <c r="AF1449" s="40">
        <v>110</v>
      </c>
      <c r="AG1449" s="46">
        <v>50</v>
      </c>
      <c r="AH1449">
        <v>68</v>
      </c>
      <c r="AL1449" t="s">
        <v>22</v>
      </c>
      <c r="AM1449">
        <v>60</v>
      </c>
    </row>
    <row r="1450" spans="28:39">
      <c r="AB1450" t="s">
        <v>650</v>
      </c>
      <c r="AC1450" s="1">
        <v>3</v>
      </c>
      <c r="AD1450" s="38" t="s">
        <v>337</v>
      </c>
      <c r="AE1450" s="39">
        <v>80</v>
      </c>
      <c r="AF1450" s="40">
        <v>110</v>
      </c>
      <c r="AG1450" s="47">
        <v>60</v>
      </c>
      <c r="AH1450">
        <v>63</v>
      </c>
      <c r="AL1450" t="s">
        <v>22</v>
      </c>
      <c r="AM1450">
        <v>60</v>
      </c>
    </row>
    <row r="1451" spans="28:39">
      <c r="AB1451" t="s">
        <v>650</v>
      </c>
      <c r="AC1451" s="1">
        <v>3</v>
      </c>
      <c r="AD1451" s="38" t="s">
        <v>337</v>
      </c>
      <c r="AE1451" s="39">
        <v>80</v>
      </c>
      <c r="AF1451" s="40">
        <v>110</v>
      </c>
      <c r="AG1451" s="48">
        <v>70</v>
      </c>
      <c r="AH1451">
        <v>58</v>
      </c>
      <c r="AL1451" t="s">
        <v>22</v>
      </c>
      <c r="AM1451">
        <v>60</v>
      </c>
    </row>
    <row r="1452" spans="28:39">
      <c r="AB1452" t="s">
        <v>650</v>
      </c>
      <c r="AC1452" s="1">
        <v>3</v>
      </c>
      <c r="AD1452" s="38" t="s">
        <v>337</v>
      </c>
      <c r="AE1452" s="39">
        <v>80</v>
      </c>
      <c r="AF1452" s="49">
        <v>115</v>
      </c>
      <c r="AG1452" s="41">
        <v>0</v>
      </c>
      <c r="AH1452">
        <v>100</v>
      </c>
      <c r="AL1452" t="s">
        <v>22</v>
      </c>
      <c r="AM1452">
        <v>60</v>
      </c>
    </row>
    <row r="1453" spans="28:39">
      <c r="AB1453" t="s">
        <v>650</v>
      </c>
      <c r="AC1453" s="1">
        <v>3</v>
      </c>
      <c r="AD1453" s="38" t="s">
        <v>337</v>
      </c>
      <c r="AE1453" s="39">
        <v>80</v>
      </c>
      <c r="AF1453" s="49">
        <v>115</v>
      </c>
      <c r="AG1453" s="42">
        <v>10</v>
      </c>
      <c r="AH1453">
        <v>100</v>
      </c>
      <c r="AL1453" t="s">
        <v>22</v>
      </c>
      <c r="AM1453">
        <v>60</v>
      </c>
    </row>
    <row r="1454" spans="28:39">
      <c r="AB1454" t="s">
        <v>650</v>
      </c>
      <c r="AC1454" s="1">
        <v>3</v>
      </c>
      <c r="AD1454" s="38" t="s">
        <v>337</v>
      </c>
      <c r="AE1454" s="39">
        <v>80</v>
      </c>
      <c r="AF1454" s="49">
        <v>115</v>
      </c>
      <c r="AG1454" s="43">
        <v>20</v>
      </c>
      <c r="AH1454">
        <v>100</v>
      </c>
      <c r="AL1454" t="s">
        <v>22</v>
      </c>
      <c r="AM1454">
        <v>60</v>
      </c>
    </row>
    <row r="1455" spans="28:39">
      <c r="AB1455" t="s">
        <v>650</v>
      </c>
      <c r="AC1455" s="1">
        <v>3</v>
      </c>
      <c r="AD1455" s="38" t="s">
        <v>337</v>
      </c>
      <c r="AE1455" s="39">
        <v>80</v>
      </c>
      <c r="AF1455" s="49">
        <v>115</v>
      </c>
      <c r="AG1455" s="44">
        <v>30</v>
      </c>
      <c r="AH1455">
        <v>87</v>
      </c>
      <c r="AL1455" t="s">
        <v>22</v>
      </c>
      <c r="AM1455">
        <v>60</v>
      </c>
    </row>
    <row r="1456" spans="28:39">
      <c r="AB1456" t="s">
        <v>650</v>
      </c>
      <c r="AC1456" s="1">
        <v>3</v>
      </c>
      <c r="AD1456" s="38" t="s">
        <v>337</v>
      </c>
      <c r="AE1456" s="39">
        <v>80</v>
      </c>
      <c r="AF1456" s="49">
        <v>115</v>
      </c>
      <c r="AG1456" s="45">
        <v>40</v>
      </c>
      <c r="AH1456">
        <v>76</v>
      </c>
      <c r="AL1456" t="s">
        <v>22</v>
      </c>
      <c r="AM1456">
        <v>60</v>
      </c>
    </row>
    <row r="1457" spans="28:39">
      <c r="AB1457" t="s">
        <v>650</v>
      </c>
      <c r="AC1457" s="1">
        <v>3</v>
      </c>
      <c r="AD1457" s="38" t="s">
        <v>337</v>
      </c>
      <c r="AE1457" s="39">
        <v>80</v>
      </c>
      <c r="AF1457" s="49">
        <v>115</v>
      </c>
      <c r="AG1457" s="46">
        <v>50</v>
      </c>
      <c r="AH1457">
        <v>68</v>
      </c>
      <c r="AL1457" t="s">
        <v>22</v>
      </c>
      <c r="AM1457">
        <v>60</v>
      </c>
    </row>
    <row r="1458" spans="28:39">
      <c r="AB1458" t="s">
        <v>650</v>
      </c>
      <c r="AC1458" s="1">
        <v>3</v>
      </c>
      <c r="AD1458" s="38" t="s">
        <v>337</v>
      </c>
      <c r="AE1458" s="39">
        <v>80</v>
      </c>
      <c r="AF1458" s="49">
        <v>115</v>
      </c>
      <c r="AG1458" s="47">
        <v>60</v>
      </c>
      <c r="AH1458">
        <v>63</v>
      </c>
      <c r="AL1458" t="s">
        <v>22</v>
      </c>
      <c r="AM1458">
        <v>60</v>
      </c>
    </row>
    <row r="1459" spans="28:39">
      <c r="AB1459" t="s">
        <v>650</v>
      </c>
      <c r="AC1459" s="1">
        <v>3</v>
      </c>
      <c r="AD1459" s="38" t="s">
        <v>337</v>
      </c>
      <c r="AE1459" s="39">
        <v>80</v>
      </c>
      <c r="AF1459" s="49">
        <v>115</v>
      </c>
      <c r="AG1459" s="48">
        <v>70</v>
      </c>
      <c r="AH1459">
        <v>58</v>
      </c>
      <c r="AL1459" t="s">
        <v>22</v>
      </c>
      <c r="AM1459">
        <v>60</v>
      </c>
    </row>
    <row r="1460" spans="28:39">
      <c r="AB1460" t="s">
        <v>650</v>
      </c>
      <c r="AC1460" s="1">
        <v>3</v>
      </c>
      <c r="AD1460" s="38" t="s">
        <v>337</v>
      </c>
      <c r="AE1460" s="39">
        <v>80</v>
      </c>
      <c r="AF1460" s="50">
        <v>120</v>
      </c>
      <c r="AG1460" s="41">
        <v>0</v>
      </c>
      <c r="AH1460">
        <v>97</v>
      </c>
      <c r="AL1460" t="s">
        <v>22</v>
      </c>
      <c r="AM1460">
        <v>60</v>
      </c>
    </row>
    <row r="1461" spans="28:39">
      <c r="AB1461" t="s">
        <v>650</v>
      </c>
      <c r="AC1461" s="1">
        <v>3</v>
      </c>
      <c r="AD1461" s="38" t="s">
        <v>337</v>
      </c>
      <c r="AE1461" s="39">
        <v>80</v>
      </c>
      <c r="AF1461" s="50">
        <v>120</v>
      </c>
      <c r="AG1461" s="42">
        <v>10</v>
      </c>
      <c r="AH1461">
        <v>97</v>
      </c>
      <c r="AL1461" t="s">
        <v>22</v>
      </c>
      <c r="AM1461">
        <v>60</v>
      </c>
    </row>
    <row r="1462" spans="28:39">
      <c r="AB1462" t="s">
        <v>650</v>
      </c>
      <c r="AC1462" s="1">
        <v>3</v>
      </c>
      <c r="AD1462" s="38" t="s">
        <v>337</v>
      </c>
      <c r="AE1462" s="39">
        <v>80</v>
      </c>
      <c r="AF1462" s="50">
        <v>120</v>
      </c>
      <c r="AG1462" s="43">
        <v>20</v>
      </c>
      <c r="AH1462">
        <v>97</v>
      </c>
      <c r="AL1462" t="s">
        <v>22</v>
      </c>
      <c r="AM1462">
        <v>60</v>
      </c>
    </row>
    <row r="1463" spans="28:39">
      <c r="AB1463" t="s">
        <v>650</v>
      </c>
      <c r="AC1463" s="1">
        <v>3</v>
      </c>
      <c r="AD1463" s="38" t="s">
        <v>337</v>
      </c>
      <c r="AE1463" s="39">
        <v>80</v>
      </c>
      <c r="AF1463" s="50">
        <v>120</v>
      </c>
      <c r="AG1463" s="44">
        <v>30</v>
      </c>
      <c r="AH1463">
        <v>87</v>
      </c>
      <c r="AL1463" t="s">
        <v>22</v>
      </c>
      <c r="AM1463">
        <v>60</v>
      </c>
    </row>
    <row r="1464" spans="28:39">
      <c r="AB1464" t="s">
        <v>650</v>
      </c>
      <c r="AC1464" s="1">
        <v>3</v>
      </c>
      <c r="AD1464" s="38" t="s">
        <v>337</v>
      </c>
      <c r="AE1464" s="39">
        <v>80</v>
      </c>
      <c r="AF1464" s="50">
        <v>120</v>
      </c>
      <c r="AG1464" s="45">
        <v>40</v>
      </c>
      <c r="AH1464">
        <v>76</v>
      </c>
      <c r="AL1464" t="s">
        <v>22</v>
      </c>
      <c r="AM1464">
        <v>60</v>
      </c>
    </row>
    <row r="1465" spans="28:39">
      <c r="AB1465" t="s">
        <v>650</v>
      </c>
      <c r="AC1465" s="1">
        <v>3</v>
      </c>
      <c r="AD1465" s="38" t="s">
        <v>337</v>
      </c>
      <c r="AE1465" s="39">
        <v>80</v>
      </c>
      <c r="AF1465" s="50">
        <v>120</v>
      </c>
      <c r="AG1465" s="46">
        <v>50</v>
      </c>
      <c r="AH1465">
        <v>68</v>
      </c>
      <c r="AL1465" t="s">
        <v>22</v>
      </c>
      <c r="AM1465">
        <v>60</v>
      </c>
    </row>
    <row r="1466" spans="28:39">
      <c r="AB1466" t="s">
        <v>650</v>
      </c>
      <c r="AC1466" s="1">
        <v>3</v>
      </c>
      <c r="AD1466" s="38" t="s">
        <v>337</v>
      </c>
      <c r="AE1466" s="39">
        <v>80</v>
      </c>
      <c r="AF1466" s="50">
        <v>120</v>
      </c>
      <c r="AG1466" s="47">
        <v>60</v>
      </c>
      <c r="AH1466">
        <v>63</v>
      </c>
      <c r="AL1466" t="s">
        <v>22</v>
      </c>
      <c r="AM1466">
        <v>60</v>
      </c>
    </row>
    <row r="1467" spans="28:39">
      <c r="AB1467" t="s">
        <v>650</v>
      </c>
      <c r="AC1467" s="1">
        <v>3</v>
      </c>
      <c r="AD1467" s="38" t="s">
        <v>337</v>
      </c>
      <c r="AE1467" s="39">
        <v>80</v>
      </c>
      <c r="AF1467" s="50">
        <v>120</v>
      </c>
      <c r="AG1467" s="48">
        <v>70</v>
      </c>
      <c r="AH1467">
        <v>58</v>
      </c>
      <c r="AL1467" t="s">
        <v>22</v>
      </c>
      <c r="AM1467">
        <v>60</v>
      </c>
    </row>
    <row r="1468" spans="28:39">
      <c r="AB1468" t="s">
        <v>650</v>
      </c>
      <c r="AC1468" s="1">
        <v>3</v>
      </c>
      <c r="AD1468" s="38" t="s">
        <v>337</v>
      </c>
      <c r="AE1468" s="39">
        <v>80</v>
      </c>
      <c r="AF1468" s="51">
        <v>130</v>
      </c>
      <c r="AG1468" s="41">
        <v>0</v>
      </c>
      <c r="AH1468">
        <v>92</v>
      </c>
      <c r="AL1468" t="s">
        <v>22</v>
      </c>
      <c r="AM1468">
        <v>60</v>
      </c>
    </row>
    <row r="1469" spans="28:39">
      <c r="AB1469" t="s">
        <v>650</v>
      </c>
      <c r="AC1469" s="1">
        <v>3</v>
      </c>
      <c r="AD1469" s="38" t="s">
        <v>337</v>
      </c>
      <c r="AE1469" s="39">
        <v>80</v>
      </c>
      <c r="AF1469" s="51">
        <v>130</v>
      </c>
      <c r="AG1469" s="42">
        <v>10</v>
      </c>
      <c r="AH1469">
        <v>92</v>
      </c>
      <c r="AL1469" t="s">
        <v>22</v>
      </c>
      <c r="AM1469">
        <v>60</v>
      </c>
    </row>
    <row r="1470" spans="28:39">
      <c r="AB1470" t="s">
        <v>650</v>
      </c>
      <c r="AC1470" s="1">
        <v>3</v>
      </c>
      <c r="AD1470" s="38" t="s">
        <v>337</v>
      </c>
      <c r="AE1470" s="39">
        <v>80</v>
      </c>
      <c r="AF1470" s="51">
        <v>130</v>
      </c>
      <c r="AG1470" s="43">
        <v>20</v>
      </c>
      <c r="AH1470">
        <v>92</v>
      </c>
      <c r="AL1470" t="s">
        <v>22</v>
      </c>
      <c r="AM1470">
        <v>60</v>
      </c>
    </row>
    <row r="1471" spans="28:39">
      <c r="AB1471" t="s">
        <v>650</v>
      </c>
      <c r="AC1471" s="1">
        <v>3</v>
      </c>
      <c r="AD1471" s="38" t="s">
        <v>337</v>
      </c>
      <c r="AE1471" s="39">
        <v>80</v>
      </c>
      <c r="AF1471" s="51">
        <v>130</v>
      </c>
      <c r="AG1471" s="44">
        <v>30</v>
      </c>
      <c r="AH1471">
        <v>87</v>
      </c>
      <c r="AL1471" t="s">
        <v>22</v>
      </c>
      <c r="AM1471">
        <v>60</v>
      </c>
    </row>
    <row r="1472" spans="28:39">
      <c r="AB1472" t="s">
        <v>650</v>
      </c>
      <c r="AC1472" s="1">
        <v>3</v>
      </c>
      <c r="AD1472" s="38" t="s">
        <v>337</v>
      </c>
      <c r="AE1472" s="39">
        <v>80</v>
      </c>
      <c r="AF1472" s="51">
        <v>130</v>
      </c>
      <c r="AG1472" s="45">
        <v>40</v>
      </c>
      <c r="AH1472">
        <v>76</v>
      </c>
      <c r="AL1472" t="s">
        <v>22</v>
      </c>
      <c r="AM1472">
        <v>60</v>
      </c>
    </row>
    <row r="1473" spans="28:39">
      <c r="AB1473" t="s">
        <v>650</v>
      </c>
      <c r="AC1473" s="1">
        <v>3</v>
      </c>
      <c r="AD1473" s="38" t="s">
        <v>337</v>
      </c>
      <c r="AE1473" s="39">
        <v>80</v>
      </c>
      <c r="AF1473" s="51">
        <v>130</v>
      </c>
      <c r="AG1473" s="46">
        <v>50</v>
      </c>
      <c r="AH1473">
        <v>68</v>
      </c>
      <c r="AL1473" t="s">
        <v>22</v>
      </c>
      <c r="AM1473">
        <v>60</v>
      </c>
    </row>
    <row r="1474" spans="28:39">
      <c r="AB1474" t="s">
        <v>650</v>
      </c>
      <c r="AC1474" s="1">
        <v>3</v>
      </c>
      <c r="AD1474" s="38" t="s">
        <v>337</v>
      </c>
      <c r="AE1474" s="39">
        <v>80</v>
      </c>
      <c r="AF1474" s="51">
        <v>130</v>
      </c>
      <c r="AG1474" s="47">
        <v>60</v>
      </c>
      <c r="AH1474">
        <v>63</v>
      </c>
      <c r="AL1474" t="s">
        <v>22</v>
      </c>
      <c r="AM1474">
        <v>60</v>
      </c>
    </row>
    <row r="1475" spans="28:39">
      <c r="AB1475" t="s">
        <v>650</v>
      </c>
      <c r="AC1475" s="1">
        <v>3</v>
      </c>
      <c r="AD1475" s="38" t="s">
        <v>337</v>
      </c>
      <c r="AE1475" s="39">
        <v>80</v>
      </c>
      <c r="AF1475" s="51">
        <v>130</v>
      </c>
      <c r="AG1475" s="48">
        <v>70</v>
      </c>
      <c r="AH1475">
        <v>58</v>
      </c>
      <c r="AL1475" t="s">
        <v>22</v>
      </c>
      <c r="AM1475">
        <v>60</v>
      </c>
    </row>
    <row r="1476" spans="28:39">
      <c r="AB1476" t="s">
        <v>650</v>
      </c>
      <c r="AC1476" s="1">
        <v>3</v>
      </c>
      <c r="AD1476" s="38" t="s">
        <v>337</v>
      </c>
      <c r="AE1476" s="39">
        <v>80</v>
      </c>
      <c r="AF1476" s="52">
        <v>140</v>
      </c>
      <c r="AG1476" s="41">
        <v>0</v>
      </c>
      <c r="AH1476">
        <v>87</v>
      </c>
      <c r="AL1476" t="s">
        <v>22</v>
      </c>
      <c r="AM1476">
        <v>60</v>
      </c>
    </row>
    <row r="1477" spans="28:39">
      <c r="AB1477" t="s">
        <v>650</v>
      </c>
      <c r="AC1477" s="1">
        <v>3</v>
      </c>
      <c r="AD1477" s="38" t="s">
        <v>337</v>
      </c>
      <c r="AE1477" s="39">
        <v>80</v>
      </c>
      <c r="AF1477" s="52">
        <v>140</v>
      </c>
      <c r="AG1477" s="42">
        <v>10</v>
      </c>
      <c r="AH1477">
        <v>87</v>
      </c>
      <c r="AL1477" t="s">
        <v>22</v>
      </c>
      <c r="AM1477">
        <v>60</v>
      </c>
    </row>
    <row r="1478" spans="28:39">
      <c r="AB1478" t="s">
        <v>650</v>
      </c>
      <c r="AC1478" s="1">
        <v>3</v>
      </c>
      <c r="AD1478" s="38" t="s">
        <v>337</v>
      </c>
      <c r="AE1478" s="39">
        <v>80</v>
      </c>
      <c r="AF1478" s="52">
        <v>140</v>
      </c>
      <c r="AG1478" s="43">
        <v>20</v>
      </c>
      <c r="AH1478">
        <v>87</v>
      </c>
      <c r="AL1478" t="s">
        <v>22</v>
      </c>
      <c r="AM1478">
        <v>60</v>
      </c>
    </row>
    <row r="1479" spans="28:39">
      <c r="AB1479" t="s">
        <v>650</v>
      </c>
      <c r="AC1479" s="1">
        <v>3</v>
      </c>
      <c r="AD1479" s="38" t="s">
        <v>337</v>
      </c>
      <c r="AE1479" s="39">
        <v>80</v>
      </c>
      <c r="AF1479" s="52">
        <v>140</v>
      </c>
      <c r="AG1479" s="44">
        <v>30</v>
      </c>
      <c r="AH1479">
        <v>87</v>
      </c>
      <c r="AL1479" t="s">
        <v>22</v>
      </c>
      <c r="AM1479">
        <v>60</v>
      </c>
    </row>
    <row r="1480" spans="28:39">
      <c r="AB1480" t="s">
        <v>650</v>
      </c>
      <c r="AC1480" s="1">
        <v>3</v>
      </c>
      <c r="AD1480" s="38" t="s">
        <v>337</v>
      </c>
      <c r="AE1480" s="39">
        <v>80</v>
      </c>
      <c r="AF1480" s="52">
        <v>140</v>
      </c>
      <c r="AG1480" s="45">
        <v>40</v>
      </c>
      <c r="AH1480">
        <v>76</v>
      </c>
      <c r="AL1480" t="s">
        <v>22</v>
      </c>
      <c r="AM1480">
        <v>60</v>
      </c>
    </row>
    <row r="1481" spans="28:39">
      <c r="AB1481" t="s">
        <v>650</v>
      </c>
      <c r="AC1481" s="1">
        <v>3</v>
      </c>
      <c r="AD1481" s="38" t="s">
        <v>337</v>
      </c>
      <c r="AE1481" s="39">
        <v>80</v>
      </c>
      <c r="AF1481" s="52">
        <v>140</v>
      </c>
      <c r="AG1481" s="46">
        <v>50</v>
      </c>
      <c r="AH1481">
        <v>68</v>
      </c>
      <c r="AL1481" t="s">
        <v>22</v>
      </c>
      <c r="AM1481">
        <v>60</v>
      </c>
    </row>
    <row r="1482" spans="28:39">
      <c r="AB1482" t="s">
        <v>650</v>
      </c>
      <c r="AC1482" s="1">
        <v>3</v>
      </c>
      <c r="AD1482" s="38" t="s">
        <v>337</v>
      </c>
      <c r="AE1482" s="39">
        <v>80</v>
      </c>
      <c r="AF1482" s="52">
        <v>140</v>
      </c>
      <c r="AG1482" s="47">
        <v>60</v>
      </c>
      <c r="AH1482">
        <v>63</v>
      </c>
      <c r="AL1482" t="s">
        <v>22</v>
      </c>
      <c r="AM1482">
        <v>60</v>
      </c>
    </row>
    <row r="1483" spans="28:39">
      <c r="AB1483" t="s">
        <v>650</v>
      </c>
      <c r="AC1483" s="1">
        <v>3</v>
      </c>
      <c r="AD1483" s="38" t="s">
        <v>337</v>
      </c>
      <c r="AE1483" s="39">
        <v>80</v>
      </c>
      <c r="AF1483" s="52">
        <v>140</v>
      </c>
      <c r="AG1483" s="48">
        <v>70</v>
      </c>
      <c r="AH1483">
        <v>58</v>
      </c>
      <c r="AL1483" t="s">
        <v>22</v>
      </c>
      <c r="AM1483">
        <v>60</v>
      </c>
    </row>
    <row r="1484" spans="28:39">
      <c r="AB1484" t="s">
        <v>650</v>
      </c>
      <c r="AC1484" s="1">
        <v>3</v>
      </c>
      <c r="AD1484" s="38" t="s">
        <v>337</v>
      </c>
      <c r="AE1484" s="39">
        <v>80</v>
      </c>
      <c r="AF1484" s="53">
        <v>150</v>
      </c>
      <c r="AG1484" s="41">
        <v>0</v>
      </c>
      <c r="AH1484">
        <v>83</v>
      </c>
      <c r="AL1484" t="s">
        <v>22</v>
      </c>
      <c r="AM1484">
        <v>60</v>
      </c>
    </row>
    <row r="1485" spans="28:39">
      <c r="AB1485" t="s">
        <v>650</v>
      </c>
      <c r="AC1485" s="1">
        <v>3</v>
      </c>
      <c r="AD1485" s="38" t="s">
        <v>337</v>
      </c>
      <c r="AE1485" s="39">
        <v>80</v>
      </c>
      <c r="AF1485" s="53">
        <v>150</v>
      </c>
      <c r="AG1485" s="42">
        <v>10</v>
      </c>
      <c r="AH1485">
        <v>83</v>
      </c>
      <c r="AL1485" t="s">
        <v>22</v>
      </c>
      <c r="AM1485">
        <v>60</v>
      </c>
    </row>
    <row r="1486" spans="28:39">
      <c r="AB1486" t="s">
        <v>650</v>
      </c>
      <c r="AC1486" s="1">
        <v>3</v>
      </c>
      <c r="AD1486" s="38" t="s">
        <v>337</v>
      </c>
      <c r="AE1486" s="39">
        <v>80</v>
      </c>
      <c r="AF1486" s="53">
        <v>150</v>
      </c>
      <c r="AG1486" s="43">
        <v>20</v>
      </c>
      <c r="AH1486">
        <v>83</v>
      </c>
      <c r="AL1486" t="s">
        <v>22</v>
      </c>
      <c r="AM1486">
        <v>60</v>
      </c>
    </row>
    <row r="1487" spans="28:39">
      <c r="AB1487" t="s">
        <v>650</v>
      </c>
      <c r="AC1487" s="1">
        <v>3</v>
      </c>
      <c r="AD1487" s="38" t="s">
        <v>337</v>
      </c>
      <c r="AE1487" s="39">
        <v>80</v>
      </c>
      <c r="AF1487" s="53">
        <v>150</v>
      </c>
      <c r="AG1487" s="44">
        <v>30</v>
      </c>
      <c r="AH1487">
        <v>83</v>
      </c>
      <c r="AL1487" t="s">
        <v>22</v>
      </c>
      <c r="AM1487">
        <v>60</v>
      </c>
    </row>
    <row r="1488" spans="28:39">
      <c r="AB1488" t="s">
        <v>650</v>
      </c>
      <c r="AC1488" s="1">
        <v>3</v>
      </c>
      <c r="AD1488" s="38" t="s">
        <v>337</v>
      </c>
      <c r="AE1488" s="39">
        <v>80</v>
      </c>
      <c r="AF1488" s="53">
        <v>150</v>
      </c>
      <c r="AG1488" s="45">
        <v>40</v>
      </c>
      <c r="AH1488">
        <v>76</v>
      </c>
      <c r="AL1488" t="s">
        <v>22</v>
      </c>
      <c r="AM1488">
        <v>60</v>
      </c>
    </row>
    <row r="1489" spans="28:39">
      <c r="AB1489" t="s">
        <v>650</v>
      </c>
      <c r="AC1489" s="1">
        <v>3</v>
      </c>
      <c r="AD1489" s="38" t="s">
        <v>337</v>
      </c>
      <c r="AE1489" s="39">
        <v>80</v>
      </c>
      <c r="AF1489" s="53">
        <v>150</v>
      </c>
      <c r="AG1489" s="46">
        <v>50</v>
      </c>
      <c r="AH1489">
        <v>68</v>
      </c>
      <c r="AL1489" t="s">
        <v>22</v>
      </c>
      <c r="AM1489">
        <v>60</v>
      </c>
    </row>
    <row r="1490" spans="28:39">
      <c r="AB1490" t="s">
        <v>650</v>
      </c>
      <c r="AC1490" s="1">
        <v>3</v>
      </c>
      <c r="AD1490" s="38" t="s">
        <v>337</v>
      </c>
      <c r="AE1490" s="39">
        <v>80</v>
      </c>
      <c r="AF1490" s="53">
        <v>150</v>
      </c>
      <c r="AG1490" s="47">
        <v>60</v>
      </c>
      <c r="AH1490">
        <v>63</v>
      </c>
      <c r="AL1490" t="s">
        <v>22</v>
      </c>
      <c r="AM1490">
        <v>60</v>
      </c>
    </row>
    <row r="1491" spans="28:39">
      <c r="AB1491" t="s">
        <v>650</v>
      </c>
      <c r="AC1491" s="1">
        <v>3</v>
      </c>
      <c r="AD1491" s="38" t="s">
        <v>337</v>
      </c>
      <c r="AE1491" s="39">
        <v>80</v>
      </c>
      <c r="AF1491" s="53">
        <v>150</v>
      </c>
      <c r="AG1491" s="48">
        <v>70</v>
      </c>
      <c r="AH1491">
        <v>58</v>
      </c>
      <c r="AL1491" t="s">
        <v>22</v>
      </c>
      <c r="AM1491">
        <v>60</v>
      </c>
    </row>
    <row r="1492" spans="28:39">
      <c r="AB1492" t="s">
        <v>650</v>
      </c>
      <c r="AC1492" s="1">
        <v>3</v>
      </c>
      <c r="AD1492" s="38" t="s">
        <v>337</v>
      </c>
      <c r="AE1492" s="39">
        <v>80</v>
      </c>
      <c r="AF1492" s="54">
        <v>160</v>
      </c>
      <c r="AG1492" s="41">
        <v>0</v>
      </c>
      <c r="AH1492">
        <v>79</v>
      </c>
      <c r="AL1492" t="s">
        <v>22</v>
      </c>
      <c r="AM1492">
        <v>60</v>
      </c>
    </row>
    <row r="1493" spans="28:39">
      <c r="AB1493" t="s">
        <v>650</v>
      </c>
      <c r="AC1493" s="1">
        <v>3</v>
      </c>
      <c r="AD1493" s="38" t="s">
        <v>337</v>
      </c>
      <c r="AE1493" s="39">
        <v>80</v>
      </c>
      <c r="AF1493" s="54">
        <v>160</v>
      </c>
      <c r="AG1493" s="42">
        <v>10</v>
      </c>
      <c r="AH1493">
        <v>79</v>
      </c>
      <c r="AL1493" t="s">
        <v>22</v>
      </c>
      <c r="AM1493">
        <v>60</v>
      </c>
    </row>
    <row r="1494" spans="28:39">
      <c r="AB1494" t="s">
        <v>650</v>
      </c>
      <c r="AC1494" s="1">
        <v>3</v>
      </c>
      <c r="AD1494" s="38" t="s">
        <v>337</v>
      </c>
      <c r="AE1494" s="39">
        <v>80</v>
      </c>
      <c r="AF1494" s="54">
        <v>160</v>
      </c>
      <c r="AG1494" s="43">
        <v>20</v>
      </c>
      <c r="AH1494">
        <v>79</v>
      </c>
      <c r="AL1494" t="s">
        <v>22</v>
      </c>
      <c r="AM1494">
        <v>60</v>
      </c>
    </row>
    <row r="1495" spans="28:39">
      <c r="AB1495" t="s">
        <v>650</v>
      </c>
      <c r="AC1495" s="1">
        <v>3</v>
      </c>
      <c r="AD1495" s="38" t="s">
        <v>337</v>
      </c>
      <c r="AE1495" s="39">
        <v>80</v>
      </c>
      <c r="AF1495" s="54">
        <v>160</v>
      </c>
      <c r="AG1495" s="44">
        <v>30</v>
      </c>
      <c r="AH1495">
        <v>79</v>
      </c>
      <c r="AL1495" t="s">
        <v>22</v>
      </c>
      <c r="AM1495">
        <v>60</v>
      </c>
    </row>
    <row r="1496" spans="28:39">
      <c r="AB1496" t="s">
        <v>650</v>
      </c>
      <c r="AC1496" s="1">
        <v>3</v>
      </c>
      <c r="AD1496" s="38" t="s">
        <v>337</v>
      </c>
      <c r="AE1496" s="39">
        <v>80</v>
      </c>
      <c r="AF1496" s="54">
        <v>160</v>
      </c>
      <c r="AG1496" s="45">
        <v>40</v>
      </c>
      <c r="AH1496">
        <v>76</v>
      </c>
      <c r="AL1496" t="s">
        <v>22</v>
      </c>
      <c r="AM1496">
        <v>60</v>
      </c>
    </row>
    <row r="1497" spans="28:39">
      <c r="AB1497" t="s">
        <v>650</v>
      </c>
      <c r="AC1497" s="1">
        <v>3</v>
      </c>
      <c r="AD1497" s="38" t="s">
        <v>337</v>
      </c>
      <c r="AE1497" s="39">
        <v>80</v>
      </c>
      <c r="AF1497" s="54">
        <v>160</v>
      </c>
      <c r="AG1497" s="46">
        <v>50</v>
      </c>
      <c r="AH1497">
        <v>68</v>
      </c>
      <c r="AL1497" t="s">
        <v>22</v>
      </c>
      <c r="AM1497">
        <v>60</v>
      </c>
    </row>
    <row r="1498" spans="28:39">
      <c r="AB1498" t="s">
        <v>650</v>
      </c>
      <c r="AC1498" s="1">
        <v>3</v>
      </c>
      <c r="AD1498" s="38" t="s">
        <v>337</v>
      </c>
      <c r="AE1498" s="39">
        <v>80</v>
      </c>
      <c r="AF1498" s="54">
        <v>160</v>
      </c>
      <c r="AG1498" s="47">
        <v>60</v>
      </c>
      <c r="AH1498">
        <v>63</v>
      </c>
      <c r="AL1498" t="s">
        <v>22</v>
      </c>
      <c r="AM1498">
        <v>60</v>
      </c>
    </row>
    <row r="1499" spans="28:39">
      <c r="AB1499" t="s">
        <v>650</v>
      </c>
      <c r="AC1499" s="1">
        <v>3</v>
      </c>
      <c r="AD1499" s="38" t="s">
        <v>337</v>
      </c>
      <c r="AE1499" s="39">
        <v>80</v>
      </c>
      <c r="AF1499" s="54">
        <v>160</v>
      </c>
      <c r="AG1499" s="48">
        <v>70</v>
      </c>
      <c r="AH1499">
        <v>58</v>
      </c>
      <c r="AL1499" t="s">
        <v>22</v>
      </c>
      <c r="AM1499">
        <v>60</v>
      </c>
    </row>
    <row r="1500" spans="28:39">
      <c r="AB1500" t="s">
        <v>650</v>
      </c>
      <c r="AC1500" s="1">
        <v>3</v>
      </c>
      <c r="AD1500" s="38" t="s">
        <v>337</v>
      </c>
      <c r="AE1500" s="39">
        <v>80</v>
      </c>
      <c r="AF1500" s="55">
        <v>170</v>
      </c>
      <c r="AG1500" s="41">
        <v>0</v>
      </c>
      <c r="AH1500">
        <v>73</v>
      </c>
      <c r="AL1500" t="s">
        <v>22</v>
      </c>
      <c r="AM1500">
        <v>60</v>
      </c>
    </row>
    <row r="1501" spans="28:39">
      <c r="AB1501" t="s">
        <v>650</v>
      </c>
      <c r="AC1501" s="1">
        <v>3</v>
      </c>
      <c r="AD1501" s="38" t="s">
        <v>337</v>
      </c>
      <c r="AE1501" s="39">
        <v>80</v>
      </c>
      <c r="AF1501" s="55">
        <v>170</v>
      </c>
      <c r="AG1501" s="42">
        <v>10</v>
      </c>
      <c r="AH1501">
        <v>73</v>
      </c>
      <c r="AL1501" t="s">
        <v>22</v>
      </c>
      <c r="AM1501">
        <v>60</v>
      </c>
    </row>
    <row r="1502" spans="28:39">
      <c r="AB1502" t="s">
        <v>650</v>
      </c>
      <c r="AC1502" s="1">
        <v>3</v>
      </c>
      <c r="AD1502" s="38" t="s">
        <v>337</v>
      </c>
      <c r="AE1502" s="39">
        <v>80</v>
      </c>
      <c r="AF1502" s="55">
        <v>170</v>
      </c>
      <c r="AG1502" s="43">
        <v>20</v>
      </c>
      <c r="AH1502">
        <v>73</v>
      </c>
      <c r="AL1502" t="s">
        <v>22</v>
      </c>
      <c r="AM1502">
        <v>60</v>
      </c>
    </row>
    <row r="1503" spans="28:39">
      <c r="AB1503" t="s">
        <v>650</v>
      </c>
      <c r="AC1503" s="1">
        <v>3</v>
      </c>
      <c r="AD1503" s="38" t="s">
        <v>337</v>
      </c>
      <c r="AE1503" s="39">
        <v>80</v>
      </c>
      <c r="AF1503" s="55">
        <v>170</v>
      </c>
      <c r="AG1503" s="44">
        <v>30</v>
      </c>
      <c r="AH1503">
        <v>73</v>
      </c>
      <c r="AL1503" t="s">
        <v>22</v>
      </c>
      <c r="AM1503">
        <v>60</v>
      </c>
    </row>
    <row r="1504" spans="28:39">
      <c r="AB1504" t="s">
        <v>650</v>
      </c>
      <c r="AC1504" s="1">
        <v>3</v>
      </c>
      <c r="AD1504" s="38" t="s">
        <v>337</v>
      </c>
      <c r="AE1504" s="39">
        <v>80</v>
      </c>
      <c r="AF1504" s="55">
        <v>170</v>
      </c>
      <c r="AG1504" s="45">
        <v>40</v>
      </c>
      <c r="AH1504">
        <v>73</v>
      </c>
      <c r="AL1504" t="s">
        <v>22</v>
      </c>
      <c r="AM1504">
        <v>60</v>
      </c>
    </row>
    <row r="1505" spans="28:39">
      <c r="AB1505" t="s">
        <v>650</v>
      </c>
      <c r="AC1505" s="1">
        <v>3</v>
      </c>
      <c r="AD1505" s="38" t="s">
        <v>337</v>
      </c>
      <c r="AE1505" s="39">
        <v>80</v>
      </c>
      <c r="AF1505" s="55">
        <v>170</v>
      </c>
      <c r="AG1505" s="46">
        <v>50</v>
      </c>
      <c r="AH1505">
        <v>68</v>
      </c>
      <c r="AL1505" t="s">
        <v>22</v>
      </c>
      <c r="AM1505">
        <v>60</v>
      </c>
    </row>
    <row r="1506" spans="28:39">
      <c r="AB1506" t="s">
        <v>650</v>
      </c>
      <c r="AC1506" s="1">
        <v>3</v>
      </c>
      <c r="AD1506" s="38" t="s">
        <v>337</v>
      </c>
      <c r="AE1506" s="39">
        <v>80</v>
      </c>
      <c r="AF1506" s="55">
        <v>170</v>
      </c>
      <c r="AG1506" s="47">
        <v>60</v>
      </c>
      <c r="AH1506">
        <v>63</v>
      </c>
      <c r="AL1506" t="s">
        <v>22</v>
      </c>
      <c r="AM1506">
        <v>60</v>
      </c>
    </row>
    <row r="1507" spans="28:39">
      <c r="AB1507" t="s">
        <v>650</v>
      </c>
      <c r="AC1507" s="1">
        <v>3</v>
      </c>
      <c r="AD1507" s="38" t="s">
        <v>337</v>
      </c>
      <c r="AE1507" s="39">
        <v>80</v>
      </c>
      <c r="AF1507" s="55">
        <v>170</v>
      </c>
      <c r="AG1507" s="48">
        <v>70</v>
      </c>
      <c r="AH1507">
        <v>58</v>
      </c>
      <c r="AL1507" t="s">
        <v>22</v>
      </c>
      <c r="AM1507">
        <v>60</v>
      </c>
    </row>
    <row r="1508" spans="28:39">
      <c r="AB1508" t="s">
        <v>650</v>
      </c>
      <c r="AC1508" s="1">
        <v>3</v>
      </c>
      <c r="AD1508" s="38" t="s">
        <v>337</v>
      </c>
      <c r="AE1508" s="39">
        <v>80</v>
      </c>
      <c r="AF1508" s="56">
        <v>180</v>
      </c>
      <c r="AG1508" s="41">
        <v>0</v>
      </c>
      <c r="AH1508">
        <v>65</v>
      </c>
      <c r="AL1508" t="s">
        <v>22</v>
      </c>
      <c r="AM1508">
        <v>60</v>
      </c>
    </row>
    <row r="1509" spans="28:39">
      <c r="AB1509" t="s">
        <v>650</v>
      </c>
      <c r="AC1509" s="1">
        <v>3</v>
      </c>
      <c r="AD1509" s="38" t="s">
        <v>337</v>
      </c>
      <c r="AE1509" s="39">
        <v>80</v>
      </c>
      <c r="AF1509" s="56">
        <v>180</v>
      </c>
      <c r="AG1509" s="42">
        <v>10</v>
      </c>
      <c r="AH1509">
        <v>65</v>
      </c>
      <c r="AL1509" t="s">
        <v>22</v>
      </c>
      <c r="AM1509">
        <v>60</v>
      </c>
    </row>
    <row r="1510" spans="28:39">
      <c r="AB1510" t="s">
        <v>650</v>
      </c>
      <c r="AC1510" s="1">
        <v>3</v>
      </c>
      <c r="AD1510" s="38" t="s">
        <v>337</v>
      </c>
      <c r="AE1510" s="39">
        <v>80</v>
      </c>
      <c r="AF1510" s="56">
        <v>180</v>
      </c>
      <c r="AG1510" s="43">
        <v>20</v>
      </c>
      <c r="AH1510">
        <v>65</v>
      </c>
      <c r="AL1510" t="s">
        <v>22</v>
      </c>
      <c r="AM1510">
        <v>60</v>
      </c>
    </row>
    <row r="1511" spans="28:39">
      <c r="AB1511" t="s">
        <v>650</v>
      </c>
      <c r="AC1511" s="1">
        <v>3</v>
      </c>
      <c r="AD1511" s="38" t="s">
        <v>337</v>
      </c>
      <c r="AE1511" s="39">
        <v>80</v>
      </c>
      <c r="AF1511" s="56">
        <v>180</v>
      </c>
      <c r="AG1511" s="44">
        <v>30</v>
      </c>
      <c r="AH1511">
        <v>65</v>
      </c>
      <c r="AL1511" t="s">
        <v>22</v>
      </c>
      <c r="AM1511">
        <v>60</v>
      </c>
    </row>
    <row r="1512" spans="28:39">
      <c r="AB1512" t="s">
        <v>650</v>
      </c>
      <c r="AC1512" s="1">
        <v>3</v>
      </c>
      <c r="AD1512" s="38" t="s">
        <v>337</v>
      </c>
      <c r="AE1512" s="39">
        <v>80</v>
      </c>
      <c r="AF1512" s="56">
        <v>180</v>
      </c>
      <c r="AG1512" s="45">
        <v>40</v>
      </c>
      <c r="AH1512">
        <v>65</v>
      </c>
      <c r="AL1512" t="s">
        <v>22</v>
      </c>
      <c r="AM1512">
        <v>60</v>
      </c>
    </row>
    <row r="1513" spans="28:39">
      <c r="AB1513" t="s">
        <v>650</v>
      </c>
      <c r="AC1513" s="1">
        <v>3</v>
      </c>
      <c r="AD1513" s="38" t="s">
        <v>337</v>
      </c>
      <c r="AE1513" s="39">
        <v>80</v>
      </c>
      <c r="AF1513" s="56">
        <v>180</v>
      </c>
      <c r="AG1513" s="46">
        <v>50</v>
      </c>
      <c r="AH1513">
        <v>65</v>
      </c>
      <c r="AL1513" t="s">
        <v>22</v>
      </c>
      <c r="AM1513">
        <v>60</v>
      </c>
    </row>
    <row r="1514" spans="28:39">
      <c r="AB1514" t="s">
        <v>650</v>
      </c>
      <c r="AC1514" s="1">
        <v>3</v>
      </c>
      <c r="AD1514" s="38" t="s">
        <v>337</v>
      </c>
      <c r="AE1514" s="39">
        <v>80</v>
      </c>
      <c r="AF1514" s="56">
        <v>180</v>
      </c>
      <c r="AG1514" s="47">
        <v>60</v>
      </c>
      <c r="AH1514">
        <v>63</v>
      </c>
      <c r="AL1514" t="s">
        <v>22</v>
      </c>
      <c r="AM1514">
        <v>60</v>
      </c>
    </row>
    <row r="1515" spans="28:39">
      <c r="AB1515" t="s">
        <v>650</v>
      </c>
      <c r="AC1515" s="1">
        <v>3</v>
      </c>
      <c r="AD1515" s="38" t="s">
        <v>337</v>
      </c>
      <c r="AE1515" s="39">
        <v>80</v>
      </c>
      <c r="AF1515" s="56">
        <v>180</v>
      </c>
      <c r="AG1515" s="48">
        <v>70</v>
      </c>
      <c r="AH1515">
        <v>58</v>
      </c>
      <c r="AL1515" t="s">
        <v>22</v>
      </c>
      <c r="AM1515">
        <v>60</v>
      </c>
    </row>
    <row r="1516" spans="28:39">
      <c r="AB1516" t="s">
        <v>650</v>
      </c>
      <c r="AC1516" s="1">
        <v>3</v>
      </c>
      <c r="AD1516" s="38" t="s">
        <v>337</v>
      </c>
      <c r="AE1516" s="39">
        <v>80</v>
      </c>
      <c r="AF1516" s="57">
        <v>200</v>
      </c>
      <c r="AG1516" s="41">
        <v>0</v>
      </c>
      <c r="AH1516">
        <v>52</v>
      </c>
      <c r="AL1516" t="s">
        <v>22</v>
      </c>
      <c r="AM1516">
        <v>60</v>
      </c>
    </row>
    <row r="1517" spans="28:39">
      <c r="AB1517" t="s">
        <v>650</v>
      </c>
      <c r="AC1517" s="1">
        <v>3</v>
      </c>
      <c r="AD1517" s="38" t="s">
        <v>337</v>
      </c>
      <c r="AE1517" s="39">
        <v>80</v>
      </c>
      <c r="AF1517" s="57">
        <v>200</v>
      </c>
      <c r="AG1517" s="42">
        <v>10</v>
      </c>
      <c r="AH1517">
        <v>52</v>
      </c>
      <c r="AL1517" t="s">
        <v>22</v>
      </c>
      <c r="AM1517">
        <v>60</v>
      </c>
    </row>
    <row r="1518" spans="28:39">
      <c r="AB1518" t="s">
        <v>650</v>
      </c>
      <c r="AC1518" s="1">
        <v>3</v>
      </c>
      <c r="AD1518" s="38" t="s">
        <v>337</v>
      </c>
      <c r="AE1518" s="39">
        <v>80</v>
      </c>
      <c r="AF1518" s="57">
        <v>200</v>
      </c>
      <c r="AG1518" s="43">
        <v>20</v>
      </c>
      <c r="AH1518">
        <v>52</v>
      </c>
      <c r="AL1518" t="s">
        <v>22</v>
      </c>
      <c r="AM1518">
        <v>60</v>
      </c>
    </row>
    <row r="1519" spans="28:39">
      <c r="AB1519" t="s">
        <v>650</v>
      </c>
      <c r="AC1519" s="1">
        <v>3</v>
      </c>
      <c r="AD1519" s="38" t="s">
        <v>337</v>
      </c>
      <c r="AE1519" s="39">
        <v>80</v>
      </c>
      <c r="AF1519" s="57">
        <v>200</v>
      </c>
      <c r="AG1519" s="44">
        <v>30</v>
      </c>
      <c r="AH1519">
        <v>52</v>
      </c>
      <c r="AL1519" t="s">
        <v>22</v>
      </c>
      <c r="AM1519">
        <v>60</v>
      </c>
    </row>
    <row r="1520" spans="28:39">
      <c r="AB1520" t="s">
        <v>650</v>
      </c>
      <c r="AC1520" s="1">
        <v>3</v>
      </c>
      <c r="AD1520" s="38" t="s">
        <v>337</v>
      </c>
      <c r="AE1520" s="39">
        <v>80</v>
      </c>
      <c r="AF1520" s="57">
        <v>200</v>
      </c>
      <c r="AG1520" s="45">
        <v>40</v>
      </c>
      <c r="AH1520">
        <v>52</v>
      </c>
      <c r="AL1520" t="s">
        <v>22</v>
      </c>
      <c r="AM1520">
        <v>60</v>
      </c>
    </row>
    <row r="1521" spans="28:39">
      <c r="AB1521" t="s">
        <v>650</v>
      </c>
      <c r="AC1521" s="1">
        <v>3</v>
      </c>
      <c r="AD1521" s="38" t="s">
        <v>337</v>
      </c>
      <c r="AE1521" s="39">
        <v>80</v>
      </c>
      <c r="AF1521" s="57">
        <v>200</v>
      </c>
      <c r="AG1521" s="46">
        <v>50</v>
      </c>
      <c r="AH1521">
        <v>52</v>
      </c>
      <c r="AL1521" t="s">
        <v>22</v>
      </c>
      <c r="AM1521">
        <v>60</v>
      </c>
    </row>
    <row r="1522" spans="28:39">
      <c r="AB1522" t="s">
        <v>650</v>
      </c>
      <c r="AC1522" s="1">
        <v>3</v>
      </c>
      <c r="AD1522" s="38" t="s">
        <v>337</v>
      </c>
      <c r="AE1522" s="39">
        <v>80</v>
      </c>
      <c r="AF1522" s="57">
        <v>200</v>
      </c>
      <c r="AG1522" s="47">
        <v>60</v>
      </c>
      <c r="AH1522">
        <v>52</v>
      </c>
      <c r="AL1522" t="s">
        <v>22</v>
      </c>
      <c r="AM1522">
        <v>60</v>
      </c>
    </row>
    <row r="1523" spans="28:39">
      <c r="AB1523" t="s">
        <v>650</v>
      </c>
      <c r="AC1523" s="1">
        <v>3</v>
      </c>
      <c r="AD1523" s="38" t="s">
        <v>337</v>
      </c>
      <c r="AE1523" s="39">
        <v>80</v>
      </c>
      <c r="AF1523" s="57">
        <v>200</v>
      </c>
      <c r="AG1523" s="48">
        <v>70</v>
      </c>
      <c r="AH1523">
        <v>52</v>
      </c>
      <c r="AL1523" t="s">
        <v>22</v>
      </c>
      <c r="AM1523">
        <v>60</v>
      </c>
    </row>
    <row r="1524" spans="28:39">
      <c r="AB1524" t="s">
        <v>650</v>
      </c>
      <c r="AC1524" s="1">
        <v>3</v>
      </c>
      <c r="AD1524" s="38" t="s">
        <v>427</v>
      </c>
      <c r="AE1524" s="39">
        <v>80</v>
      </c>
      <c r="AF1524" s="40">
        <v>110</v>
      </c>
      <c r="AG1524" s="41">
        <v>0</v>
      </c>
      <c r="AH1524">
        <v>92</v>
      </c>
      <c r="AL1524" t="s">
        <v>22</v>
      </c>
      <c r="AM1524">
        <v>60</v>
      </c>
    </row>
    <row r="1525" spans="28:39">
      <c r="AB1525" t="s">
        <v>650</v>
      </c>
      <c r="AC1525" s="1">
        <v>3</v>
      </c>
      <c r="AD1525" s="38" t="s">
        <v>427</v>
      </c>
      <c r="AE1525" s="39">
        <v>80</v>
      </c>
      <c r="AF1525" s="40">
        <v>110</v>
      </c>
      <c r="AG1525" s="42">
        <v>10</v>
      </c>
      <c r="AH1525">
        <v>92</v>
      </c>
      <c r="AL1525" t="s">
        <v>22</v>
      </c>
      <c r="AM1525">
        <v>60</v>
      </c>
    </row>
    <row r="1526" spans="28:39">
      <c r="AB1526" t="s">
        <v>650</v>
      </c>
      <c r="AC1526" s="1">
        <v>3</v>
      </c>
      <c r="AD1526" s="38" t="s">
        <v>427</v>
      </c>
      <c r="AE1526" s="39">
        <v>80</v>
      </c>
      <c r="AF1526" s="40">
        <v>110</v>
      </c>
      <c r="AG1526" s="43">
        <v>20</v>
      </c>
      <c r="AH1526">
        <v>92</v>
      </c>
      <c r="AL1526" t="s">
        <v>22</v>
      </c>
      <c r="AM1526">
        <v>60</v>
      </c>
    </row>
    <row r="1527" spans="28:39">
      <c r="AB1527" t="s">
        <v>650</v>
      </c>
      <c r="AC1527" s="1">
        <v>3</v>
      </c>
      <c r="AD1527" s="38" t="s">
        <v>427</v>
      </c>
      <c r="AE1527" s="39">
        <v>80</v>
      </c>
      <c r="AF1527" s="40">
        <v>110</v>
      </c>
      <c r="AG1527" s="44">
        <v>30</v>
      </c>
      <c r="AH1527">
        <v>87</v>
      </c>
      <c r="AL1527" t="s">
        <v>22</v>
      </c>
      <c r="AM1527">
        <v>60</v>
      </c>
    </row>
    <row r="1528" spans="28:39">
      <c r="AB1528" t="s">
        <v>650</v>
      </c>
      <c r="AC1528" s="1">
        <v>3</v>
      </c>
      <c r="AD1528" s="38" t="s">
        <v>427</v>
      </c>
      <c r="AE1528" s="39">
        <v>80</v>
      </c>
      <c r="AF1528" s="40">
        <v>110</v>
      </c>
      <c r="AG1528" s="45">
        <v>40</v>
      </c>
      <c r="AH1528">
        <v>76</v>
      </c>
      <c r="AL1528" t="s">
        <v>22</v>
      </c>
      <c r="AM1528">
        <v>60</v>
      </c>
    </row>
    <row r="1529" spans="28:39">
      <c r="AB1529" t="s">
        <v>650</v>
      </c>
      <c r="AC1529" s="1">
        <v>3</v>
      </c>
      <c r="AD1529" s="38" t="s">
        <v>427</v>
      </c>
      <c r="AE1529" s="39">
        <v>80</v>
      </c>
      <c r="AF1529" s="40">
        <v>110</v>
      </c>
      <c r="AG1529" s="46">
        <v>50</v>
      </c>
      <c r="AH1529">
        <v>68</v>
      </c>
      <c r="AL1529" t="s">
        <v>22</v>
      </c>
      <c r="AM1529">
        <v>60</v>
      </c>
    </row>
    <row r="1530" spans="28:39">
      <c r="AB1530" t="s">
        <v>650</v>
      </c>
      <c r="AC1530" s="1">
        <v>3</v>
      </c>
      <c r="AD1530" s="38" t="s">
        <v>427</v>
      </c>
      <c r="AE1530" s="39">
        <v>80</v>
      </c>
      <c r="AF1530" s="40">
        <v>110</v>
      </c>
      <c r="AG1530" s="47">
        <v>60</v>
      </c>
      <c r="AH1530">
        <v>64</v>
      </c>
      <c r="AL1530" t="s">
        <v>22</v>
      </c>
      <c r="AM1530">
        <v>60</v>
      </c>
    </row>
    <row r="1531" spans="28:39">
      <c r="AB1531" t="s">
        <v>650</v>
      </c>
      <c r="AC1531" s="1">
        <v>3</v>
      </c>
      <c r="AD1531" s="38" t="s">
        <v>427</v>
      </c>
      <c r="AE1531" s="39">
        <v>80</v>
      </c>
      <c r="AF1531" s="40">
        <v>110</v>
      </c>
      <c r="AG1531" s="48">
        <v>70</v>
      </c>
      <c r="AH1531">
        <v>58</v>
      </c>
      <c r="AL1531" t="s">
        <v>22</v>
      </c>
      <c r="AM1531">
        <v>60</v>
      </c>
    </row>
    <row r="1532" spans="28:39">
      <c r="AB1532" t="s">
        <v>650</v>
      </c>
      <c r="AC1532" s="1">
        <v>3</v>
      </c>
      <c r="AD1532" s="38" t="s">
        <v>427</v>
      </c>
      <c r="AE1532" s="39">
        <v>80</v>
      </c>
      <c r="AF1532" s="49">
        <v>115</v>
      </c>
      <c r="AG1532" s="41">
        <v>0</v>
      </c>
      <c r="AH1532">
        <v>89</v>
      </c>
      <c r="AL1532" t="s">
        <v>22</v>
      </c>
      <c r="AM1532">
        <v>60</v>
      </c>
    </row>
    <row r="1533" spans="28:39">
      <c r="AB1533" t="s">
        <v>650</v>
      </c>
      <c r="AC1533" s="1">
        <v>3</v>
      </c>
      <c r="AD1533" s="38" t="s">
        <v>427</v>
      </c>
      <c r="AE1533" s="39">
        <v>80</v>
      </c>
      <c r="AF1533" s="49">
        <v>115</v>
      </c>
      <c r="AG1533" s="42">
        <v>10</v>
      </c>
      <c r="AH1533">
        <v>89</v>
      </c>
      <c r="AL1533" t="s">
        <v>22</v>
      </c>
      <c r="AM1533">
        <v>60</v>
      </c>
    </row>
    <row r="1534" spans="28:39">
      <c r="AB1534" t="s">
        <v>650</v>
      </c>
      <c r="AC1534" s="1">
        <v>3</v>
      </c>
      <c r="AD1534" s="38" t="s">
        <v>427</v>
      </c>
      <c r="AE1534" s="39">
        <v>80</v>
      </c>
      <c r="AF1534" s="49">
        <v>115</v>
      </c>
      <c r="AG1534" s="43">
        <v>20</v>
      </c>
      <c r="AH1534">
        <v>89</v>
      </c>
      <c r="AL1534" t="s">
        <v>22</v>
      </c>
      <c r="AM1534">
        <v>60</v>
      </c>
    </row>
    <row r="1535" spans="28:39">
      <c r="AB1535" t="s">
        <v>650</v>
      </c>
      <c r="AC1535" s="1">
        <v>3</v>
      </c>
      <c r="AD1535" s="38" t="s">
        <v>427</v>
      </c>
      <c r="AE1535" s="39">
        <v>80</v>
      </c>
      <c r="AF1535" s="49">
        <v>115</v>
      </c>
      <c r="AG1535" s="44">
        <v>30</v>
      </c>
      <c r="AH1535">
        <v>87</v>
      </c>
      <c r="AL1535" t="s">
        <v>22</v>
      </c>
      <c r="AM1535">
        <v>60</v>
      </c>
    </row>
    <row r="1536" spans="28:39">
      <c r="AB1536" t="s">
        <v>650</v>
      </c>
      <c r="AC1536" s="1">
        <v>3</v>
      </c>
      <c r="AD1536" s="38" t="s">
        <v>427</v>
      </c>
      <c r="AE1536" s="39">
        <v>80</v>
      </c>
      <c r="AF1536" s="49">
        <v>115</v>
      </c>
      <c r="AG1536" s="45">
        <v>40</v>
      </c>
      <c r="AH1536">
        <v>76</v>
      </c>
      <c r="AL1536" t="s">
        <v>22</v>
      </c>
      <c r="AM1536">
        <v>60</v>
      </c>
    </row>
    <row r="1537" spans="28:39">
      <c r="AB1537" t="s">
        <v>650</v>
      </c>
      <c r="AC1537" s="1">
        <v>3</v>
      </c>
      <c r="AD1537" s="38" t="s">
        <v>427</v>
      </c>
      <c r="AE1537" s="39">
        <v>80</v>
      </c>
      <c r="AF1537" s="49">
        <v>115</v>
      </c>
      <c r="AG1537" s="46">
        <v>50</v>
      </c>
      <c r="AH1537">
        <v>68</v>
      </c>
      <c r="AL1537" t="s">
        <v>22</v>
      </c>
      <c r="AM1537">
        <v>60</v>
      </c>
    </row>
    <row r="1538" spans="28:39">
      <c r="AB1538" t="s">
        <v>650</v>
      </c>
      <c r="AC1538" s="1">
        <v>3</v>
      </c>
      <c r="AD1538" s="38" t="s">
        <v>427</v>
      </c>
      <c r="AE1538" s="39">
        <v>80</v>
      </c>
      <c r="AF1538" s="49">
        <v>115</v>
      </c>
      <c r="AG1538" s="47">
        <v>60</v>
      </c>
      <c r="AH1538">
        <v>64</v>
      </c>
      <c r="AL1538" t="s">
        <v>22</v>
      </c>
      <c r="AM1538">
        <v>60</v>
      </c>
    </row>
    <row r="1539" spans="28:39">
      <c r="AB1539" t="s">
        <v>650</v>
      </c>
      <c r="AC1539" s="1">
        <v>3</v>
      </c>
      <c r="AD1539" s="38" t="s">
        <v>427</v>
      </c>
      <c r="AE1539" s="39">
        <v>80</v>
      </c>
      <c r="AF1539" s="49">
        <v>115</v>
      </c>
      <c r="AG1539" s="48">
        <v>70</v>
      </c>
      <c r="AH1539">
        <v>58</v>
      </c>
      <c r="AL1539" t="s">
        <v>22</v>
      </c>
      <c r="AM1539">
        <v>60</v>
      </c>
    </row>
    <row r="1540" spans="28:39">
      <c r="AB1540" t="s">
        <v>650</v>
      </c>
      <c r="AC1540" s="1">
        <v>3</v>
      </c>
      <c r="AD1540" s="38" t="s">
        <v>427</v>
      </c>
      <c r="AE1540" s="39">
        <v>80</v>
      </c>
      <c r="AF1540" s="50">
        <v>120</v>
      </c>
      <c r="AG1540" s="41">
        <v>0</v>
      </c>
      <c r="AH1540">
        <v>86</v>
      </c>
      <c r="AL1540" t="s">
        <v>22</v>
      </c>
      <c r="AM1540">
        <v>60</v>
      </c>
    </row>
    <row r="1541" spans="28:39">
      <c r="AB1541" t="s">
        <v>650</v>
      </c>
      <c r="AC1541" s="1">
        <v>3</v>
      </c>
      <c r="AD1541" s="38" t="s">
        <v>427</v>
      </c>
      <c r="AE1541" s="39">
        <v>80</v>
      </c>
      <c r="AF1541" s="50">
        <v>120</v>
      </c>
      <c r="AG1541" s="42">
        <v>10</v>
      </c>
      <c r="AH1541">
        <v>86</v>
      </c>
      <c r="AL1541" t="s">
        <v>22</v>
      </c>
      <c r="AM1541">
        <v>60</v>
      </c>
    </row>
    <row r="1542" spans="28:39">
      <c r="AB1542" t="s">
        <v>650</v>
      </c>
      <c r="AC1542" s="1">
        <v>3</v>
      </c>
      <c r="AD1542" s="38" t="s">
        <v>427</v>
      </c>
      <c r="AE1542" s="39">
        <v>80</v>
      </c>
      <c r="AF1542" s="50">
        <v>120</v>
      </c>
      <c r="AG1542" s="43">
        <v>20</v>
      </c>
      <c r="AH1542">
        <v>86</v>
      </c>
      <c r="AL1542" t="s">
        <v>22</v>
      </c>
      <c r="AM1542">
        <v>60</v>
      </c>
    </row>
    <row r="1543" spans="28:39">
      <c r="AB1543" t="s">
        <v>650</v>
      </c>
      <c r="AC1543" s="1">
        <v>3</v>
      </c>
      <c r="AD1543" s="38" t="s">
        <v>427</v>
      </c>
      <c r="AE1543" s="39">
        <v>80</v>
      </c>
      <c r="AF1543" s="50">
        <v>120</v>
      </c>
      <c r="AG1543" s="44">
        <v>30</v>
      </c>
      <c r="AH1543">
        <v>86</v>
      </c>
      <c r="AL1543" t="s">
        <v>22</v>
      </c>
      <c r="AM1543">
        <v>60</v>
      </c>
    </row>
    <row r="1544" spans="28:39">
      <c r="AB1544" t="s">
        <v>650</v>
      </c>
      <c r="AC1544" s="1">
        <v>3</v>
      </c>
      <c r="AD1544" s="38" t="s">
        <v>427</v>
      </c>
      <c r="AE1544" s="39">
        <v>80</v>
      </c>
      <c r="AF1544" s="50">
        <v>120</v>
      </c>
      <c r="AG1544" s="45">
        <v>40</v>
      </c>
      <c r="AH1544">
        <v>76</v>
      </c>
      <c r="AL1544" t="s">
        <v>22</v>
      </c>
      <c r="AM1544">
        <v>60</v>
      </c>
    </row>
    <row r="1545" spans="28:39">
      <c r="AB1545" t="s">
        <v>650</v>
      </c>
      <c r="AC1545" s="1">
        <v>3</v>
      </c>
      <c r="AD1545" s="38" t="s">
        <v>427</v>
      </c>
      <c r="AE1545" s="39">
        <v>80</v>
      </c>
      <c r="AF1545" s="50">
        <v>120</v>
      </c>
      <c r="AG1545" s="46">
        <v>50</v>
      </c>
      <c r="AH1545">
        <v>68</v>
      </c>
      <c r="AL1545" t="s">
        <v>22</v>
      </c>
      <c r="AM1545">
        <v>60</v>
      </c>
    </row>
    <row r="1546" spans="28:39">
      <c r="AB1546" t="s">
        <v>650</v>
      </c>
      <c r="AC1546" s="1">
        <v>3</v>
      </c>
      <c r="AD1546" s="38" t="s">
        <v>427</v>
      </c>
      <c r="AE1546" s="39">
        <v>80</v>
      </c>
      <c r="AF1546" s="50">
        <v>120</v>
      </c>
      <c r="AG1546" s="47">
        <v>60</v>
      </c>
      <c r="AH1546">
        <v>64</v>
      </c>
      <c r="AL1546" t="s">
        <v>22</v>
      </c>
      <c r="AM1546">
        <v>60</v>
      </c>
    </row>
    <row r="1547" spans="28:39">
      <c r="AB1547" t="s">
        <v>650</v>
      </c>
      <c r="AC1547" s="1">
        <v>3</v>
      </c>
      <c r="AD1547" s="38" t="s">
        <v>427</v>
      </c>
      <c r="AE1547" s="39">
        <v>80</v>
      </c>
      <c r="AF1547" s="50">
        <v>120</v>
      </c>
      <c r="AG1547" s="48">
        <v>70</v>
      </c>
      <c r="AH1547">
        <v>58</v>
      </c>
      <c r="AL1547" t="s">
        <v>22</v>
      </c>
      <c r="AM1547">
        <v>60</v>
      </c>
    </row>
    <row r="1548" spans="28:39">
      <c r="AB1548" t="s">
        <v>650</v>
      </c>
      <c r="AC1548" s="1">
        <v>3</v>
      </c>
      <c r="AD1548" s="38" t="s">
        <v>427</v>
      </c>
      <c r="AE1548" s="39">
        <v>80</v>
      </c>
      <c r="AF1548" s="51">
        <v>130</v>
      </c>
      <c r="AG1548" s="41">
        <v>0</v>
      </c>
      <c r="AH1548">
        <v>81</v>
      </c>
      <c r="AL1548" t="s">
        <v>22</v>
      </c>
      <c r="AM1548">
        <v>60</v>
      </c>
    </row>
    <row r="1549" spans="28:39">
      <c r="AB1549" t="s">
        <v>650</v>
      </c>
      <c r="AC1549" s="1">
        <v>3</v>
      </c>
      <c r="AD1549" s="38" t="s">
        <v>427</v>
      </c>
      <c r="AE1549" s="39">
        <v>80</v>
      </c>
      <c r="AF1549" s="51">
        <v>130</v>
      </c>
      <c r="AG1549" s="42">
        <v>10</v>
      </c>
      <c r="AH1549">
        <v>81</v>
      </c>
      <c r="AL1549" t="s">
        <v>22</v>
      </c>
      <c r="AM1549">
        <v>60</v>
      </c>
    </row>
    <row r="1550" spans="28:39">
      <c r="AB1550" t="s">
        <v>650</v>
      </c>
      <c r="AC1550" s="1">
        <v>3</v>
      </c>
      <c r="AD1550" s="38" t="s">
        <v>427</v>
      </c>
      <c r="AE1550" s="39">
        <v>80</v>
      </c>
      <c r="AF1550" s="51">
        <v>130</v>
      </c>
      <c r="AG1550" s="43">
        <v>20</v>
      </c>
      <c r="AH1550">
        <v>81</v>
      </c>
      <c r="AL1550" t="s">
        <v>22</v>
      </c>
      <c r="AM1550">
        <v>60</v>
      </c>
    </row>
    <row r="1551" spans="28:39">
      <c r="AB1551" t="s">
        <v>650</v>
      </c>
      <c r="AC1551" s="1">
        <v>3</v>
      </c>
      <c r="AD1551" s="38" t="s">
        <v>427</v>
      </c>
      <c r="AE1551" s="39">
        <v>80</v>
      </c>
      <c r="AF1551" s="51">
        <v>130</v>
      </c>
      <c r="AG1551" s="44">
        <v>30</v>
      </c>
      <c r="AH1551">
        <v>81</v>
      </c>
      <c r="AL1551" t="s">
        <v>22</v>
      </c>
      <c r="AM1551">
        <v>60</v>
      </c>
    </row>
    <row r="1552" spans="28:39">
      <c r="AB1552" t="s">
        <v>650</v>
      </c>
      <c r="AC1552" s="1">
        <v>3</v>
      </c>
      <c r="AD1552" s="38" t="s">
        <v>427</v>
      </c>
      <c r="AE1552" s="39">
        <v>80</v>
      </c>
      <c r="AF1552" s="51">
        <v>130</v>
      </c>
      <c r="AG1552" s="45">
        <v>40</v>
      </c>
      <c r="AH1552">
        <v>76</v>
      </c>
      <c r="AL1552" t="s">
        <v>22</v>
      </c>
      <c r="AM1552">
        <v>60</v>
      </c>
    </row>
    <row r="1553" spans="28:39">
      <c r="AB1553" t="s">
        <v>650</v>
      </c>
      <c r="AC1553" s="1">
        <v>3</v>
      </c>
      <c r="AD1553" s="38" t="s">
        <v>427</v>
      </c>
      <c r="AE1553" s="39">
        <v>80</v>
      </c>
      <c r="AF1553" s="51">
        <v>130</v>
      </c>
      <c r="AG1553" s="46">
        <v>50</v>
      </c>
      <c r="AH1553">
        <v>68</v>
      </c>
      <c r="AL1553" t="s">
        <v>22</v>
      </c>
      <c r="AM1553">
        <v>60</v>
      </c>
    </row>
    <row r="1554" spans="28:39">
      <c r="AB1554" t="s">
        <v>650</v>
      </c>
      <c r="AC1554" s="1">
        <v>3</v>
      </c>
      <c r="AD1554" s="38" t="s">
        <v>427</v>
      </c>
      <c r="AE1554" s="39">
        <v>80</v>
      </c>
      <c r="AF1554" s="51">
        <v>130</v>
      </c>
      <c r="AG1554" s="47">
        <v>60</v>
      </c>
      <c r="AH1554">
        <v>64</v>
      </c>
      <c r="AL1554" t="s">
        <v>22</v>
      </c>
      <c r="AM1554">
        <v>60</v>
      </c>
    </row>
    <row r="1555" spans="28:39">
      <c r="AB1555" t="s">
        <v>650</v>
      </c>
      <c r="AC1555" s="1">
        <v>3</v>
      </c>
      <c r="AD1555" s="38" t="s">
        <v>427</v>
      </c>
      <c r="AE1555" s="39">
        <v>80</v>
      </c>
      <c r="AF1555" s="51">
        <v>130</v>
      </c>
      <c r="AG1555" s="48">
        <v>70</v>
      </c>
      <c r="AH1555">
        <v>58</v>
      </c>
      <c r="AL1555" t="s">
        <v>22</v>
      </c>
      <c r="AM1555">
        <v>60</v>
      </c>
    </row>
    <row r="1556" spans="28:39">
      <c r="AB1556" t="s">
        <v>650</v>
      </c>
      <c r="AC1556" s="1">
        <v>3</v>
      </c>
      <c r="AD1556" s="38" t="s">
        <v>427</v>
      </c>
      <c r="AE1556" s="39">
        <v>80</v>
      </c>
      <c r="AF1556" s="52">
        <v>140</v>
      </c>
      <c r="AG1556" s="41">
        <v>0</v>
      </c>
      <c r="AH1556">
        <v>77</v>
      </c>
      <c r="AL1556" t="s">
        <v>22</v>
      </c>
      <c r="AM1556">
        <v>60</v>
      </c>
    </row>
    <row r="1557" spans="28:39">
      <c r="AB1557" t="s">
        <v>650</v>
      </c>
      <c r="AC1557" s="1">
        <v>3</v>
      </c>
      <c r="AD1557" s="38" t="s">
        <v>427</v>
      </c>
      <c r="AE1557" s="39">
        <v>80</v>
      </c>
      <c r="AF1557" s="52">
        <v>140</v>
      </c>
      <c r="AG1557" s="42">
        <v>10</v>
      </c>
      <c r="AH1557">
        <v>77</v>
      </c>
      <c r="AL1557" t="s">
        <v>22</v>
      </c>
      <c r="AM1557">
        <v>60</v>
      </c>
    </row>
    <row r="1558" spans="28:39">
      <c r="AB1558" t="s">
        <v>650</v>
      </c>
      <c r="AC1558" s="1">
        <v>3</v>
      </c>
      <c r="AD1558" s="38" t="s">
        <v>427</v>
      </c>
      <c r="AE1558" s="39">
        <v>80</v>
      </c>
      <c r="AF1558" s="52">
        <v>140</v>
      </c>
      <c r="AG1558" s="43">
        <v>20</v>
      </c>
      <c r="AH1558">
        <v>77</v>
      </c>
      <c r="AL1558" t="s">
        <v>22</v>
      </c>
      <c r="AM1558">
        <v>60</v>
      </c>
    </row>
    <row r="1559" spans="28:39">
      <c r="AB1559" t="s">
        <v>650</v>
      </c>
      <c r="AC1559" s="1">
        <v>3</v>
      </c>
      <c r="AD1559" s="38" t="s">
        <v>427</v>
      </c>
      <c r="AE1559" s="39">
        <v>80</v>
      </c>
      <c r="AF1559" s="52">
        <v>140</v>
      </c>
      <c r="AG1559" s="44">
        <v>30</v>
      </c>
      <c r="AH1559">
        <v>77</v>
      </c>
      <c r="AL1559" t="s">
        <v>22</v>
      </c>
      <c r="AM1559">
        <v>60</v>
      </c>
    </row>
    <row r="1560" spans="28:39">
      <c r="AB1560" t="s">
        <v>650</v>
      </c>
      <c r="AC1560" s="1">
        <v>3</v>
      </c>
      <c r="AD1560" s="38" t="s">
        <v>427</v>
      </c>
      <c r="AE1560" s="39">
        <v>80</v>
      </c>
      <c r="AF1560" s="52">
        <v>140</v>
      </c>
      <c r="AG1560" s="45">
        <v>40</v>
      </c>
      <c r="AH1560">
        <v>76</v>
      </c>
      <c r="AL1560" t="s">
        <v>22</v>
      </c>
      <c r="AM1560">
        <v>60</v>
      </c>
    </row>
    <row r="1561" spans="28:39">
      <c r="AB1561" t="s">
        <v>650</v>
      </c>
      <c r="AC1561" s="1">
        <v>3</v>
      </c>
      <c r="AD1561" s="38" t="s">
        <v>427</v>
      </c>
      <c r="AE1561" s="39">
        <v>80</v>
      </c>
      <c r="AF1561" s="52">
        <v>140</v>
      </c>
      <c r="AG1561" s="46">
        <v>50</v>
      </c>
      <c r="AH1561">
        <v>68</v>
      </c>
      <c r="AL1561" t="s">
        <v>22</v>
      </c>
      <c r="AM1561">
        <v>60</v>
      </c>
    </row>
    <row r="1562" spans="28:39">
      <c r="AB1562" t="s">
        <v>650</v>
      </c>
      <c r="AC1562" s="1">
        <v>3</v>
      </c>
      <c r="AD1562" s="38" t="s">
        <v>427</v>
      </c>
      <c r="AE1562" s="39">
        <v>80</v>
      </c>
      <c r="AF1562" s="52">
        <v>140</v>
      </c>
      <c r="AG1562" s="47">
        <v>60</v>
      </c>
      <c r="AH1562">
        <v>64</v>
      </c>
      <c r="AL1562" t="s">
        <v>22</v>
      </c>
      <c r="AM1562">
        <v>60</v>
      </c>
    </row>
    <row r="1563" spans="28:39">
      <c r="AB1563" t="s">
        <v>650</v>
      </c>
      <c r="AC1563" s="1">
        <v>3</v>
      </c>
      <c r="AD1563" s="38" t="s">
        <v>427</v>
      </c>
      <c r="AE1563" s="39">
        <v>80</v>
      </c>
      <c r="AF1563" s="52">
        <v>140</v>
      </c>
      <c r="AG1563" s="48">
        <v>70</v>
      </c>
      <c r="AH1563">
        <v>58</v>
      </c>
      <c r="AL1563" t="s">
        <v>22</v>
      </c>
      <c r="AM1563">
        <v>60</v>
      </c>
    </row>
    <row r="1564" spans="28:39">
      <c r="AB1564" t="s">
        <v>650</v>
      </c>
      <c r="AC1564" s="1">
        <v>3</v>
      </c>
      <c r="AD1564" s="38" t="s">
        <v>427</v>
      </c>
      <c r="AE1564" s="39">
        <v>80</v>
      </c>
      <c r="AF1564" s="53">
        <v>150</v>
      </c>
      <c r="AG1564" s="41">
        <v>0</v>
      </c>
      <c r="AH1564">
        <v>67</v>
      </c>
      <c r="AL1564" t="s">
        <v>22</v>
      </c>
      <c r="AM1564">
        <v>60</v>
      </c>
    </row>
    <row r="1565" spans="28:39">
      <c r="AB1565" t="s">
        <v>650</v>
      </c>
      <c r="AC1565" s="1">
        <v>3</v>
      </c>
      <c r="AD1565" s="38" t="s">
        <v>427</v>
      </c>
      <c r="AE1565" s="39">
        <v>80</v>
      </c>
      <c r="AF1565" s="53">
        <v>150</v>
      </c>
      <c r="AG1565" s="42">
        <v>10</v>
      </c>
      <c r="AH1565">
        <v>67</v>
      </c>
      <c r="AL1565" t="s">
        <v>22</v>
      </c>
      <c r="AM1565">
        <v>60</v>
      </c>
    </row>
    <row r="1566" spans="28:39">
      <c r="AB1566" t="s">
        <v>650</v>
      </c>
      <c r="AC1566" s="1">
        <v>3</v>
      </c>
      <c r="AD1566" s="38" t="s">
        <v>427</v>
      </c>
      <c r="AE1566" s="39">
        <v>80</v>
      </c>
      <c r="AF1566" s="53">
        <v>150</v>
      </c>
      <c r="AG1566" s="43">
        <v>20</v>
      </c>
      <c r="AH1566">
        <v>67</v>
      </c>
      <c r="AL1566" t="s">
        <v>22</v>
      </c>
      <c r="AM1566">
        <v>60</v>
      </c>
    </row>
    <row r="1567" spans="28:39">
      <c r="AB1567" t="s">
        <v>650</v>
      </c>
      <c r="AC1567" s="1">
        <v>3</v>
      </c>
      <c r="AD1567" s="38" t="s">
        <v>427</v>
      </c>
      <c r="AE1567" s="39">
        <v>80</v>
      </c>
      <c r="AF1567" s="53">
        <v>150</v>
      </c>
      <c r="AG1567" s="44">
        <v>30</v>
      </c>
      <c r="AH1567">
        <v>67</v>
      </c>
      <c r="AL1567" t="s">
        <v>22</v>
      </c>
      <c r="AM1567">
        <v>60</v>
      </c>
    </row>
    <row r="1568" spans="28:39">
      <c r="AB1568" t="s">
        <v>650</v>
      </c>
      <c r="AC1568" s="1">
        <v>3</v>
      </c>
      <c r="AD1568" s="38" t="s">
        <v>427</v>
      </c>
      <c r="AE1568" s="39">
        <v>80</v>
      </c>
      <c r="AF1568" s="53">
        <v>150</v>
      </c>
      <c r="AG1568" s="45">
        <v>40</v>
      </c>
      <c r="AH1568">
        <v>67</v>
      </c>
      <c r="AL1568" t="s">
        <v>22</v>
      </c>
      <c r="AM1568">
        <v>60</v>
      </c>
    </row>
    <row r="1569" spans="28:39">
      <c r="AB1569" t="s">
        <v>650</v>
      </c>
      <c r="AC1569" s="1">
        <v>3</v>
      </c>
      <c r="AD1569" s="38" t="s">
        <v>427</v>
      </c>
      <c r="AE1569" s="39">
        <v>80</v>
      </c>
      <c r="AF1569" s="53">
        <v>150</v>
      </c>
      <c r="AG1569" s="46">
        <v>50</v>
      </c>
      <c r="AH1569">
        <v>67</v>
      </c>
      <c r="AL1569" t="s">
        <v>22</v>
      </c>
      <c r="AM1569">
        <v>60</v>
      </c>
    </row>
    <row r="1570" spans="28:39">
      <c r="AB1570" t="s">
        <v>650</v>
      </c>
      <c r="AC1570" s="1">
        <v>3</v>
      </c>
      <c r="AD1570" s="38" t="s">
        <v>427</v>
      </c>
      <c r="AE1570" s="39">
        <v>80</v>
      </c>
      <c r="AF1570" s="53">
        <v>150</v>
      </c>
      <c r="AG1570" s="47">
        <v>60</v>
      </c>
      <c r="AH1570">
        <v>64</v>
      </c>
      <c r="AL1570" t="s">
        <v>22</v>
      </c>
      <c r="AM1570">
        <v>60</v>
      </c>
    </row>
    <row r="1571" spans="28:39">
      <c r="AB1571" t="s">
        <v>650</v>
      </c>
      <c r="AC1571" s="1">
        <v>3</v>
      </c>
      <c r="AD1571" s="38" t="s">
        <v>427</v>
      </c>
      <c r="AE1571" s="39">
        <v>80</v>
      </c>
      <c r="AF1571" s="53">
        <v>150</v>
      </c>
      <c r="AG1571" s="48">
        <v>70</v>
      </c>
      <c r="AH1571">
        <v>58</v>
      </c>
      <c r="AL1571" t="s">
        <v>22</v>
      </c>
      <c r="AM1571">
        <v>60</v>
      </c>
    </row>
    <row r="1572" spans="28:39">
      <c r="AB1572" t="s">
        <v>650</v>
      </c>
      <c r="AC1572" s="1">
        <v>3</v>
      </c>
      <c r="AD1572" s="38" t="s">
        <v>427</v>
      </c>
      <c r="AE1572" s="39">
        <v>80</v>
      </c>
      <c r="AF1572" s="54">
        <v>160</v>
      </c>
      <c r="AG1572" s="41">
        <v>0</v>
      </c>
      <c r="AH1572">
        <v>58</v>
      </c>
      <c r="AL1572" t="s">
        <v>22</v>
      </c>
      <c r="AM1572">
        <v>60</v>
      </c>
    </row>
    <row r="1573" spans="28:39">
      <c r="AB1573" t="s">
        <v>650</v>
      </c>
      <c r="AC1573" s="1">
        <v>3</v>
      </c>
      <c r="AD1573" s="38" t="s">
        <v>427</v>
      </c>
      <c r="AE1573" s="39">
        <v>80</v>
      </c>
      <c r="AF1573" s="54">
        <v>160</v>
      </c>
      <c r="AG1573" s="42">
        <v>10</v>
      </c>
      <c r="AH1573">
        <v>58</v>
      </c>
      <c r="AL1573" t="s">
        <v>22</v>
      </c>
      <c r="AM1573">
        <v>60</v>
      </c>
    </row>
    <row r="1574" spans="28:39">
      <c r="AB1574" t="s">
        <v>650</v>
      </c>
      <c r="AC1574" s="1">
        <v>3</v>
      </c>
      <c r="AD1574" s="38" t="s">
        <v>427</v>
      </c>
      <c r="AE1574" s="39">
        <v>80</v>
      </c>
      <c r="AF1574" s="54">
        <v>160</v>
      </c>
      <c r="AG1574" s="43">
        <v>20</v>
      </c>
      <c r="AH1574">
        <v>58</v>
      </c>
      <c r="AL1574" t="s">
        <v>22</v>
      </c>
      <c r="AM1574">
        <v>60</v>
      </c>
    </row>
    <row r="1575" spans="28:39">
      <c r="AB1575" t="s">
        <v>650</v>
      </c>
      <c r="AC1575" s="1">
        <v>3</v>
      </c>
      <c r="AD1575" s="38" t="s">
        <v>427</v>
      </c>
      <c r="AE1575" s="39">
        <v>80</v>
      </c>
      <c r="AF1575" s="54">
        <v>160</v>
      </c>
      <c r="AG1575" s="44">
        <v>30</v>
      </c>
      <c r="AH1575">
        <v>58</v>
      </c>
      <c r="AL1575" t="s">
        <v>22</v>
      </c>
      <c r="AM1575">
        <v>60</v>
      </c>
    </row>
    <row r="1576" spans="28:39">
      <c r="AB1576" t="s">
        <v>650</v>
      </c>
      <c r="AC1576" s="1">
        <v>3</v>
      </c>
      <c r="AD1576" s="38" t="s">
        <v>427</v>
      </c>
      <c r="AE1576" s="39">
        <v>80</v>
      </c>
      <c r="AF1576" s="54">
        <v>160</v>
      </c>
      <c r="AG1576" s="45">
        <v>40</v>
      </c>
      <c r="AH1576">
        <v>58</v>
      </c>
      <c r="AL1576" t="s">
        <v>22</v>
      </c>
      <c r="AM1576">
        <v>60</v>
      </c>
    </row>
    <row r="1577" spans="28:39">
      <c r="AB1577" t="s">
        <v>650</v>
      </c>
      <c r="AC1577" s="1">
        <v>3</v>
      </c>
      <c r="AD1577" s="38" t="s">
        <v>427</v>
      </c>
      <c r="AE1577" s="39">
        <v>80</v>
      </c>
      <c r="AF1577" s="54">
        <v>160</v>
      </c>
      <c r="AG1577" s="46">
        <v>50</v>
      </c>
      <c r="AH1577">
        <v>58</v>
      </c>
      <c r="AL1577" t="s">
        <v>22</v>
      </c>
      <c r="AM1577">
        <v>60</v>
      </c>
    </row>
    <row r="1578" spans="28:39">
      <c r="AB1578" t="s">
        <v>650</v>
      </c>
      <c r="AC1578" s="1">
        <v>3</v>
      </c>
      <c r="AD1578" s="38" t="s">
        <v>427</v>
      </c>
      <c r="AE1578" s="39">
        <v>80</v>
      </c>
      <c r="AF1578" s="54">
        <v>160</v>
      </c>
      <c r="AG1578" s="47">
        <v>60</v>
      </c>
      <c r="AH1578">
        <v>58</v>
      </c>
      <c r="AL1578" t="s">
        <v>22</v>
      </c>
      <c r="AM1578">
        <v>60</v>
      </c>
    </row>
    <row r="1579" spans="28:39">
      <c r="AB1579" t="s">
        <v>650</v>
      </c>
      <c r="AC1579" s="1">
        <v>3</v>
      </c>
      <c r="AD1579" s="38" t="s">
        <v>427</v>
      </c>
      <c r="AE1579" s="39">
        <v>80</v>
      </c>
      <c r="AF1579" s="54">
        <v>160</v>
      </c>
      <c r="AG1579" s="48">
        <v>70</v>
      </c>
      <c r="AH1579">
        <v>58</v>
      </c>
      <c r="AL1579" t="s">
        <v>22</v>
      </c>
      <c r="AM1579">
        <v>60</v>
      </c>
    </row>
    <row r="1580" spans="28:39">
      <c r="AB1580" t="s">
        <v>650</v>
      </c>
      <c r="AC1580" s="1">
        <v>3</v>
      </c>
      <c r="AD1580" s="38" t="s">
        <v>427</v>
      </c>
      <c r="AE1580" s="39">
        <v>80</v>
      </c>
      <c r="AF1580" s="55">
        <v>170</v>
      </c>
      <c r="AG1580" s="41">
        <v>0</v>
      </c>
      <c r="AH1580">
        <v>52</v>
      </c>
      <c r="AL1580" t="s">
        <v>22</v>
      </c>
      <c r="AM1580">
        <v>60</v>
      </c>
    </row>
    <row r="1581" spans="28:39">
      <c r="AB1581" t="s">
        <v>650</v>
      </c>
      <c r="AC1581" s="1">
        <v>3</v>
      </c>
      <c r="AD1581" s="38" t="s">
        <v>427</v>
      </c>
      <c r="AE1581" s="39">
        <v>80</v>
      </c>
      <c r="AF1581" s="55">
        <v>170</v>
      </c>
      <c r="AG1581" s="42">
        <v>10</v>
      </c>
      <c r="AH1581">
        <v>52</v>
      </c>
      <c r="AL1581" t="s">
        <v>22</v>
      </c>
      <c r="AM1581">
        <v>60</v>
      </c>
    </row>
    <row r="1582" spans="28:39">
      <c r="AB1582" t="s">
        <v>650</v>
      </c>
      <c r="AC1582" s="1">
        <v>3</v>
      </c>
      <c r="AD1582" s="38" t="s">
        <v>427</v>
      </c>
      <c r="AE1582" s="39">
        <v>80</v>
      </c>
      <c r="AF1582" s="55">
        <v>170</v>
      </c>
      <c r="AG1582" s="43">
        <v>20</v>
      </c>
      <c r="AH1582">
        <v>52</v>
      </c>
      <c r="AL1582" t="s">
        <v>22</v>
      </c>
      <c r="AM1582">
        <v>60</v>
      </c>
    </row>
    <row r="1583" spans="28:39">
      <c r="AB1583" t="s">
        <v>650</v>
      </c>
      <c r="AC1583" s="1">
        <v>3</v>
      </c>
      <c r="AD1583" s="38" t="s">
        <v>427</v>
      </c>
      <c r="AE1583" s="39">
        <v>80</v>
      </c>
      <c r="AF1583" s="55">
        <v>170</v>
      </c>
      <c r="AG1583" s="44">
        <v>30</v>
      </c>
      <c r="AH1583">
        <v>52</v>
      </c>
      <c r="AL1583" t="s">
        <v>22</v>
      </c>
      <c r="AM1583">
        <v>60</v>
      </c>
    </row>
    <row r="1584" spans="28:39">
      <c r="AB1584" t="s">
        <v>650</v>
      </c>
      <c r="AC1584" s="1">
        <v>3</v>
      </c>
      <c r="AD1584" s="38" t="s">
        <v>427</v>
      </c>
      <c r="AE1584" s="39">
        <v>80</v>
      </c>
      <c r="AF1584" s="55">
        <v>170</v>
      </c>
      <c r="AG1584" s="45">
        <v>40</v>
      </c>
      <c r="AH1584">
        <v>52</v>
      </c>
      <c r="AL1584" t="s">
        <v>22</v>
      </c>
      <c r="AM1584">
        <v>60</v>
      </c>
    </row>
    <row r="1585" spans="28:39">
      <c r="AB1585" t="s">
        <v>650</v>
      </c>
      <c r="AC1585" s="1">
        <v>3</v>
      </c>
      <c r="AD1585" s="38" t="s">
        <v>427</v>
      </c>
      <c r="AE1585" s="39">
        <v>80</v>
      </c>
      <c r="AF1585" s="55">
        <v>170</v>
      </c>
      <c r="AG1585" s="46">
        <v>50</v>
      </c>
      <c r="AH1585">
        <v>52</v>
      </c>
      <c r="AL1585" t="s">
        <v>22</v>
      </c>
      <c r="AM1585">
        <v>60</v>
      </c>
    </row>
    <row r="1586" spans="28:39">
      <c r="AB1586" t="s">
        <v>650</v>
      </c>
      <c r="AC1586" s="1">
        <v>3</v>
      </c>
      <c r="AD1586" s="38" t="s">
        <v>427</v>
      </c>
      <c r="AE1586" s="39">
        <v>80</v>
      </c>
      <c r="AF1586" s="55">
        <v>170</v>
      </c>
      <c r="AG1586" s="47">
        <v>60</v>
      </c>
      <c r="AH1586">
        <v>52</v>
      </c>
      <c r="AL1586" t="s">
        <v>22</v>
      </c>
      <c r="AM1586">
        <v>60</v>
      </c>
    </row>
    <row r="1587" spans="28:39">
      <c r="AB1587" t="s">
        <v>650</v>
      </c>
      <c r="AC1587" s="1">
        <v>3</v>
      </c>
      <c r="AD1587" s="38" t="s">
        <v>427</v>
      </c>
      <c r="AE1587" s="39">
        <v>80</v>
      </c>
      <c r="AF1587" s="55">
        <v>170</v>
      </c>
      <c r="AG1587" s="48">
        <v>70</v>
      </c>
      <c r="AH1587">
        <v>52</v>
      </c>
      <c r="AL1587" t="s">
        <v>22</v>
      </c>
      <c r="AM1587">
        <v>60</v>
      </c>
    </row>
    <row r="1588" spans="28:39">
      <c r="AB1588" t="s">
        <v>650</v>
      </c>
      <c r="AC1588" s="1">
        <v>3</v>
      </c>
      <c r="AD1588" s="38" t="s">
        <v>427</v>
      </c>
      <c r="AE1588" s="39">
        <v>80</v>
      </c>
      <c r="AF1588" s="56">
        <v>180</v>
      </c>
      <c r="AG1588" s="41">
        <v>0</v>
      </c>
      <c r="AH1588">
        <v>46</v>
      </c>
      <c r="AL1588" t="s">
        <v>22</v>
      </c>
      <c r="AM1588">
        <v>60</v>
      </c>
    </row>
    <row r="1589" spans="28:39">
      <c r="AB1589" t="s">
        <v>650</v>
      </c>
      <c r="AC1589" s="1">
        <v>3</v>
      </c>
      <c r="AD1589" s="38" t="s">
        <v>427</v>
      </c>
      <c r="AE1589" s="39">
        <v>80</v>
      </c>
      <c r="AF1589" s="56">
        <v>180</v>
      </c>
      <c r="AG1589" s="42">
        <v>10</v>
      </c>
      <c r="AH1589">
        <v>46</v>
      </c>
      <c r="AL1589" t="s">
        <v>22</v>
      </c>
      <c r="AM1589">
        <v>60</v>
      </c>
    </row>
    <row r="1590" spans="28:39">
      <c r="AB1590" t="s">
        <v>650</v>
      </c>
      <c r="AC1590" s="1">
        <v>3</v>
      </c>
      <c r="AD1590" s="38" t="s">
        <v>427</v>
      </c>
      <c r="AE1590" s="39">
        <v>80</v>
      </c>
      <c r="AF1590" s="56">
        <v>180</v>
      </c>
      <c r="AG1590" s="43">
        <v>20</v>
      </c>
      <c r="AH1590">
        <v>46</v>
      </c>
      <c r="AL1590" t="s">
        <v>22</v>
      </c>
      <c r="AM1590">
        <v>60</v>
      </c>
    </row>
    <row r="1591" spans="28:39">
      <c r="AB1591" t="s">
        <v>650</v>
      </c>
      <c r="AC1591" s="1">
        <v>3</v>
      </c>
      <c r="AD1591" s="38" t="s">
        <v>427</v>
      </c>
      <c r="AE1591" s="39">
        <v>80</v>
      </c>
      <c r="AF1591" s="56">
        <v>180</v>
      </c>
      <c r="AG1591" s="44">
        <v>30</v>
      </c>
      <c r="AH1591">
        <v>46</v>
      </c>
      <c r="AL1591" t="s">
        <v>22</v>
      </c>
      <c r="AM1591">
        <v>60</v>
      </c>
    </row>
    <row r="1592" spans="28:39">
      <c r="AB1592" t="s">
        <v>650</v>
      </c>
      <c r="AC1592" s="1">
        <v>3</v>
      </c>
      <c r="AD1592" s="38" t="s">
        <v>427</v>
      </c>
      <c r="AE1592" s="39">
        <v>80</v>
      </c>
      <c r="AF1592" s="56">
        <v>180</v>
      </c>
      <c r="AG1592" s="45">
        <v>40</v>
      </c>
      <c r="AH1592">
        <v>46</v>
      </c>
      <c r="AL1592" t="s">
        <v>22</v>
      </c>
      <c r="AM1592">
        <v>60</v>
      </c>
    </row>
    <row r="1593" spans="28:39">
      <c r="AB1593" t="s">
        <v>650</v>
      </c>
      <c r="AC1593" s="1">
        <v>3</v>
      </c>
      <c r="AD1593" s="38" t="s">
        <v>427</v>
      </c>
      <c r="AE1593" s="39">
        <v>80</v>
      </c>
      <c r="AF1593" s="56">
        <v>180</v>
      </c>
      <c r="AG1593" s="46">
        <v>50</v>
      </c>
      <c r="AH1593">
        <v>46</v>
      </c>
      <c r="AL1593" t="s">
        <v>22</v>
      </c>
      <c r="AM1593">
        <v>60</v>
      </c>
    </row>
    <row r="1594" spans="28:39">
      <c r="AB1594" t="s">
        <v>650</v>
      </c>
      <c r="AC1594" s="1">
        <v>3</v>
      </c>
      <c r="AD1594" s="38" t="s">
        <v>427</v>
      </c>
      <c r="AE1594" s="39">
        <v>80</v>
      </c>
      <c r="AF1594" s="56">
        <v>180</v>
      </c>
      <c r="AG1594" s="47">
        <v>60</v>
      </c>
      <c r="AH1594">
        <v>46</v>
      </c>
      <c r="AL1594" t="s">
        <v>22</v>
      </c>
      <c r="AM1594">
        <v>60</v>
      </c>
    </row>
    <row r="1595" spans="28:39">
      <c r="AB1595" t="s">
        <v>650</v>
      </c>
      <c r="AC1595" s="1">
        <v>3</v>
      </c>
      <c r="AD1595" s="38" t="s">
        <v>427</v>
      </c>
      <c r="AE1595" s="39">
        <v>80</v>
      </c>
      <c r="AF1595" s="56">
        <v>180</v>
      </c>
      <c r="AG1595" s="48">
        <v>70</v>
      </c>
      <c r="AH1595">
        <v>46</v>
      </c>
      <c r="AL1595" t="s">
        <v>22</v>
      </c>
      <c r="AM1595">
        <v>60</v>
      </c>
    </row>
    <row r="1596" spans="28:39">
      <c r="AB1596" t="s">
        <v>650</v>
      </c>
      <c r="AC1596" s="1">
        <v>3</v>
      </c>
      <c r="AD1596" s="38" t="s">
        <v>427</v>
      </c>
      <c r="AE1596" s="39">
        <v>80</v>
      </c>
      <c r="AF1596" s="57">
        <v>200</v>
      </c>
      <c r="AG1596" s="41">
        <v>0</v>
      </c>
      <c r="AH1596">
        <v>37</v>
      </c>
      <c r="AL1596" t="s">
        <v>22</v>
      </c>
      <c r="AM1596">
        <v>60</v>
      </c>
    </row>
    <row r="1597" spans="28:39">
      <c r="AB1597" t="s">
        <v>650</v>
      </c>
      <c r="AC1597" s="1">
        <v>3</v>
      </c>
      <c r="AD1597" s="38" t="s">
        <v>427</v>
      </c>
      <c r="AE1597" s="39">
        <v>80</v>
      </c>
      <c r="AF1597" s="57">
        <v>200</v>
      </c>
      <c r="AG1597" s="42">
        <v>10</v>
      </c>
      <c r="AH1597">
        <v>37</v>
      </c>
      <c r="AL1597" t="s">
        <v>22</v>
      </c>
      <c r="AM1597">
        <v>60</v>
      </c>
    </row>
    <row r="1598" spans="28:39">
      <c r="AB1598" t="s">
        <v>650</v>
      </c>
      <c r="AC1598" s="1">
        <v>3</v>
      </c>
      <c r="AD1598" s="38" t="s">
        <v>427</v>
      </c>
      <c r="AE1598" s="39">
        <v>80</v>
      </c>
      <c r="AF1598" s="57">
        <v>200</v>
      </c>
      <c r="AG1598" s="43">
        <v>20</v>
      </c>
      <c r="AH1598">
        <v>37</v>
      </c>
      <c r="AL1598" t="s">
        <v>22</v>
      </c>
      <c r="AM1598">
        <v>60</v>
      </c>
    </row>
    <row r="1599" spans="28:39">
      <c r="AB1599" t="s">
        <v>650</v>
      </c>
      <c r="AC1599" s="1">
        <v>3</v>
      </c>
      <c r="AD1599" s="38" t="s">
        <v>427</v>
      </c>
      <c r="AE1599" s="39">
        <v>80</v>
      </c>
      <c r="AF1599" s="57">
        <v>200</v>
      </c>
      <c r="AG1599" s="44">
        <v>30</v>
      </c>
      <c r="AH1599">
        <v>37</v>
      </c>
      <c r="AL1599" t="s">
        <v>22</v>
      </c>
      <c r="AM1599">
        <v>60</v>
      </c>
    </row>
    <row r="1600" spans="28:39">
      <c r="AB1600" t="s">
        <v>650</v>
      </c>
      <c r="AC1600" s="1">
        <v>3</v>
      </c>
      <c r="AD1600" s="38" t="s">
        <v>427</v>
      </c>
      <c r="AE1600" s="39">
        <v>80</v>
      </c>
      <c r="AF1600" s="57">
        <v>200</v>
      </c>
      <c r="AG1600" s="45">
        <v>40</v>
      </c>
      <c r="AH1600">
        <v>37</v>
      </c>
      <c r="AL1600" t="s">
        <v>22</v>
      </c>
      <c r="AM1600">
        <v>60</v>
      </c>
    </row>
    <row r="1601" spans="28:39">
      <c r="AB1601" t="s">
        <v>650</v>
      </c>
      <c r="AC1601" s="1">
        <v>3</v>
      </c>
      <c r="AD1601" s="38" t="s">
        <v>427</v>
      </c>
      <c r="AE1601" s="39">
        <v>80</v>
      </c>
      <c r="AF1601" s="57">
        <v>200</v>
      </c>
      <c r="AG1601" s="46">
        <v>50</v>
      </c>
      <c r="AH1601">
        <v>37</v>
      </c>
      <c r="AL1601" t="s">
        <v>22</v>
      </c>
      <c r="AM1601">
        <v>60</v>
      </c>
    </row>
    <row r="1602" spans="28:39">
      <c r="AB1602" t="s">
        <v>650</v>
      </c>
      <c r="AC1602" s="1">
        <v>3</v>
      </c>
      <c r="AD1602" s="38" t="s">
        <v>427</v>
      </c>
      <c r="AE1602" s="39">
        <v>80</v>
      </c>
      <c r="AF1602" s="57">
        <v>200</v>
      </c>
      <c r="AG1602" s="47">
        <v>60</v>
      </c>
      <c r="AH1602">
        <v>37</v>
      </c>
      <c r="AL1602" t="s">
        <v>22</v>
      </c>
      <c r="AM1602">
        <v>60</v>
      </c>
    </row>
    <row r="1603" spans="28:39">
      <c r="AB1603" t="s">
        <v>650</v>
      </c>
      <c r="AC1603" s="1">
        <v>3</v>
      </c>
      <c r="AD1603" s="38" t="s">
        <v>427</v>
      </c>
      <c r="AE1603" s="39">
        <v>80</v>
      </c>
      <c r="AF1603" s="57">
        <v>200</v>
      </c>
      <c r="AG1603" s="48">
        <v>70</v>
      </c>
      <c r="AH1603">
        <v>37</v>
      </c>
      <c r="AL1603" t="s">
        <v>22</v>
      </c>
      <c r="AM1603">
        <v>60</v>
      </c>
    </row>
    <row r="1604" spans="28:39">
      <c r="AB1604" t="s">
        <v>650</v>
      </c>
      <c r="AC1604" s="1">
        <v>3</v>
      </c>
      <c r="AD1604" s="38" t="s">
        <v>428</v>
      </c>
      <c r="AE1604" s="39">
        <v>80</v>
      </c>
      <c r="AF1604" s="40">
        <v>110</v>
      </c>
      <c r="AG1604" s="41">
        <v>0</v>
      </c>
      <c r="AH1604">
        <v>86</v>
      </c>
      <c r="AL1604" t="s">
        <v>22</v>
      </c>
      <c r="AM1604">
        <v>60</v>
      </c>
    </row>
    <row r="1605" spans="28:39">
      <c r="AB1605" t="s">
        <v>650</v>
      </c>
      <c r="AC1605" s="1">
        <v>3</v>
      </c>
      <c r="AD1605" s="38" t="s">
        <v>428</v>
      </c>
      <c r="AE1605" s="39">
        <v>80</v>
      </c>
      <c r="AF1605" s="40">
        <v>110</v>
      </c>
      <c r="AG1605" s="42">
        <v>10</v>
      </c>
      <c r="AH1605">
        <v>86</v>
      </c>
      <c r="AL1605" t="s">
        <v>22</v>
      </c>
      <c r="AM1605">
        <v>60</v>
      </c>
    </row>
    <row r="1606" spans="28:39">
      <c r="AB1606" t="s">
        <v>650</v>
      </c>
      <c r="AC1606" s="1">
        <v>3</v>
      </c>
      <c r="AD1606" s="38" t="s">
        <v>428</v>
      </c>
      <c r="AE1606" s="39">
        <v>80</v>
      </c>
      <c r="AF1606" s="40">
        <v>110</v>
      </c>
      <c r="AG1606" s="43">
        <v>20</v>
      </c>
      <c r="AH1606">
        <v>86</v>
      </c>
      <c r="AL1606" t="s">
        <v>22</v>
      </c>
      <c r="AM1606">
        <v>60</v>
      </c>
    </row>
    <row r="1607" spans="28:39">
      <c r="AB1607" t="s">
        <v>650</v>
      </c>
      <c r="AC1607" s="1">
        <v>3</v>
      </c>
      <c r="AD1607" s="38" t="s">
        <v>428</v>
      </c>
      <c r="AE1607" s="39">
        <v>80</v>
      </c>
      <c r="AF1607" s="40">
        <v>110</v>
      </c>
      <c r="AG1607" s="44">
        <v>30</v>
      </c>
      <c r="AH1607">
        <v>86</v>
      </c>
      <c r="AL1607" t="s">
        <v>22</v>
      </c>
      <c r="AM1607">
        <v>60</v>
      </c>
    </row>
    <row r="1608" spans="28:39">
      <c r="AB1608" t="s">
        <v>650</v>
      </c>
      <c r="AC1608" s="1">
        <v>3</v>
      </c>
      <c r="AD1608" s="38" t="s">
        <v>428</v>
      </c>
      <c r="AE1608" s="39">
        <v>80</v>
      </c>
      <c r="AF1608" s="40">
        <v>110</v>
      </c>
      <c r="AG1608" s="45">
        <v>40</v>
      </c>
      <c r="AH1608">
        <v>76</v>
      </c>
      <c r="AL1608" t="s">
        <v>22</v>
      </c>
      <c r="AM1608">
        <v>60</v>
      </c>
    </row>
    <row r="1609" spans="28:39">
      <c r="AB1609" t="s">
        <v>650</v>
      </c>
      <c r="AC1609" s="1">
        <v>3</v>
      </c>
      <c r="AD1609" s="38" t="s">
        <v>428</v>
      </c>
      <c r="AE1609" s="39">
        <v>80</v>
      </c>
      <c r="AF1609" s="40">
        <v>110</v>
      </c>
      <c r="AG1609" s="46">
        <v>50</v>
      </c>
      <c r="AH1609">
        <v>68</v>
      </c>
      <c r="AL1609" t="s">
        <v>22</v>
      </c>
      <c r="AM1609">
        <v>60</v>
      </c>
    </row>
    <row r="1610" spans="28:39">
      <c r="AB1610" t="s">
        <v>650</v>
      </c>
      <c r="AC1610" s="1">
        <v>3</v>
      </c>
      <c r="AD1610" s="38" t="s">
        <v>428</v>
      </c>
      <c r="AE1610" s="39">
        <v>80</v>
      </c>
      <c r="AF1610" s="40">
        <v>110</v>
      </c>
      <c r="AG1610" s="47">
        <v>60</v>
      </c>
      <c r="AH1610">
        <v>64</v>
      </c>
      <c r="AL1610" t="s">
        <v>22</v>
      </c>
      <c r="AM1610">
        <v>60</v>
      </c>
    </row>
    <row r="1611" spans="28:39">
      <c r="AB1611" t="s">
        <v>650</v>
      </c>
      <c r="AC1611" s="1">
        <v>3</v>
      </c>
      <c r="AD1611" s="38" t="s">
        <v>428</v>
      </c>
      <c r="AE1611" s="39">
        <v>80</v>
      </c>
      <c r="AF1611" s="40">
        <v>110</v>
      </c>
      <c r="AG1611" s="48">
        <v>70</v>
      </c>
      <c r="AH1611">
        <v>58</v>
      </c>
      <c r="AL1611" t="s">
        <v>22</v>
      </c>
      <c r="AM1611">
        <v>60</v>
      </c>
    </row>
    <row r="1612" spans="28:39">
      <c r="AB1612" t="s">
        <v>650</v>
      </c>
      <c r="AC1612" s="1">
        <v>3</v>
      </c>
      <c r="AD1612" s="38" t="s">
        <v>428</v>
      </c>
      <c r="AE1612" s="39">
        <v>80</v>
      </c>
      <c r="AF1612" s="49">
        <v>115</v>
      </c>
      <c r="AG1612" s="41">
        <v>0</v>
      </c>
      <c r="AH1612">
        <v>84</v>
      </c>
      <c r="AL1612" t="s">
        <v>22</v>
      </c>
      <c r="AM1612">
        <v>60</v>
      </c>
    </row>
    <row r="1613" spans="28:39">
      <c r="AB1613" t="s">
        <v>650</v>
      </c>
      <c r="AC1613" s="1">
        <v>3</v>
      </c>
      <c r="AD1613" s="38" t="s">
        <v>428</v>
      </c>
      <c r="AE1613" s="39">
        <v>80</v>
      </c>
      <c r="AF1613" s="49">
        <v>115</v>
      </c>
      <c r="AG1613" s="42">
        <v>10</v>
      </c>
      <c r="AH1613">
        <v>84</v>
      </c>
      <c r="AL1613" t="s">
        <v>22</v>
      </c>
      <c r="AM1613">
        <v>60</v>
      </c>
    </row>
    <row r="1614" spans="28:39">
      <c r="AB1614" t="s">
        <v>650</v>
      </c>
      <c r="AC1614" s="1">
        <v>3</v>
      </c>
      <c r="AD1614" s="38" t="s">
        <v>428</v>
      </c>
      <c r="AE1614" s="39">
        <v>80</v>
      </c>
      <c r="AF1614" s="49">
        <v>115</v>
      </c>
      <c r="AG1614" s="43">
        <v>20</v>
      </c>
      <c r="AH1614">
        <v>84</v>
      </c>
      <c r="AL1614" t="s">
        <v>22</v>
      </c>
      <c r="AM1614">
        <v>60</v>
      </c>
    </row>
    <row r="1615" spans="28:39">
      <c r="AB1615" t="s">
        <v>650</v>
      </c>
      <c r="AC1615" s="1">
        <v>3</v>
      </c>
      <c r="AD1615" s="38" t="s">
        <v>428</v>
      </c>
      <c r="AE1615" s="39">
        <v>80</v>
      </c>
      <c r="AF1615" s="49">
        <v>115</v>
      </c>
      <c r="AG1615" s="44">
        <v>30</v>
      </c>
      <c r="AH1615">
        <v>84</v>
      </c>
      <c r="AL1615" t="s">
        <v>22</v>
      </c>
      <c r="AM1615">
        <v>60</v>
      </c>
    </row>
    <row r="1616" spans="28:39">
      <c r="AB1616" t="s">
        <v>650</v>
      </c>
      <c r="AC1616" s="1">
        <v>3</v>
      </c>
      <c r="AD1616" s="38" t="s">
        <v>428</v>
      </c>
      <c r="AE1616" s="39">
        <v>80</v>
      </c>
      <c r="AF1616" s="49">
        <v>115</v>
      </c>
      <c r="AG1616" s="45">
        <v>40</v>
      </c>
      <c r="AH1616">
        <v>76</v>
      </c>
      <c r="AL1616" t="s">
        <v>22</v>
      </c>
      <c r="AM1616">
        <v>60</v>
      </c>
    </row>
    <row r="1617" spans="28:39">
      <c r="AB1617" t="s">
        <v>650</v>
      </c>
      <c r="AC1617" s="1">
        <v>3</v>
      </c>
      <c r="AD1617" s="38" t="s">
        <v>428</v>
      </c>
      <c r="AE1617" s="39">
        <v>80</v>
      </c>
      <c r="AF1617" s="49">
        <v>115</v>
      </c>
      <c r="AG1617" s="46">
        <v>50</v>
      </c>
      <c r="AH1617">
        <v>68</v>
      </c>
      <c r="AL1617" t="s">
        <v>22</v>
      </c>
      <c r="AM1617">
        <v>60</v>
      </c>
    </row>
    <row r="1618" spans="28:39">
      <c r="AB1618" t="s">
        <v>650</v>
      </c>
      <c r="AC1618" s="1">
        <v>3</v>
      </c>
      <c r="AD1618" s="38" t="s">
        <v>428</v>
      </c>
      <c r="AE1618" s="39">
        <v>80</v>
      </c>
      <c r="AF1618" s="49">
        <v>115</v>
      </c>
      <c r="AG1618" s="47">
        <v>60</v>
      </c>
      <c r="AH1618">
        <v>64</v>
      </c>
      <c r="AL1618" t="s">
        <v>22</v>
      </c>
      <c r="AM1618">
        <v>60</v>
      </c>
    </row>
    <row r="1619" spans="28:39">
      <c r="AB1619" t="s">
        <v>650</v>
      </c>
      <c r="AC1619" s="1">
        <v>3</v>
      </c>
      <c r="AD1619" s="38" t="s">
        <v>428</v>
      </c>
      <c r="AE1619" s="39">
        <v>80</v>
      </c>
      <c r="AF1619" s="49">
        <v>115</v>
      </c>
      <c r="AG1619" s="48">
        <v>70</v>
      </c>
      <c r="AH1619">
        <v>58</v>
      </c>
      <c r="AL1619" t="s">
        <v>22</v>
      </c>
      <c r="AM1619">
        <v>60</v>
      </c>
    </row>
    <row r="1620" spans="28:39">
      <c r="AB1620" t="s">
        <v>650</v>
      </c>
      <c r="AC1620" s="1">
        <v>3</v>
      </c>
      <c r="AD1620" s="38" t="s">
        <v>428</v>
      </c>
      <c r="AE1620" s="39">
        <v>80</v>
      </c>
      <c r="AF1620" s="50">
        <v>120</v>
      </c>
      <c r="AG1620" s="41">
        <v>0</v>
      </c>
      <c r="AH1620">
        <v>81</v>
      </c>
      <c r="AL1620" t="s">
        <v>22</v>
      </c>
      <c r="AM1620">
        <v>60</v>
      </c>
    </row>
    <row r="1621" spans="28:39">
      <c r="AB1621" t="s">
        <v>650</v>
      </c>
      <c r="AC1621" s="1">
        <v>3</v>
      </c>
      <c r="AD1621" s="38" t="s">
        <v>428</v>
      </c>
      <c r="AE1621" s="39">
        <v>80</v>
      </c>
      <c r="AF1621" s="50">
        <v>120</v>
      </c>
      <c r="AG1621" s="42">
        <v>10</v>
      </c>
      <c r="AH1621">
        <v>81</v>
      </c>
      <c r="AL1621" t="s">
        <v>22</v>
      </c>
      <c r="AM1621">
        <v>60</v>
      </c>
    </row>
    <row r="1622" spans="28:39">
      <c r="AB1622" t="s">
        <v>650</v>
      </c>
      <c r="AC1622" s="1">
        <v>3</v>
      </c>
      <c r="AD1622" s="38" t="s">
        <v>428</v>
      </c>
      <c r="AE1622" s="39">
        <v>80</v>
      </c>
      <c r="AF1622" s="50">
        <v>120</v>
      </c>
      <c r="AG1622" s="43">
        <v>20</v>
      </c>
      <c r="AH1622">
        <v>81</v>
      </c>
      <c r="AL1622" t="s">
        <v>22</v>
      </c>
      <c r="AM1622">
        <v>60</v>
      </c>
    </row>
    <row r="1623" spans="28:39">
      <c r="AB1623" t="s">
        <v>650</v>
      </c>
      <c r="AC1623" s="1">
        <v>3</v>
      </c>
      <c r="AD1623" s="38" t="s">
        <v>428</v>
      </c>
      <c r="AE1623" s="39">
        <v>80</v>
      </c>
      <c r="AF1623" s="50">
        <v>120</v>
      </c>
      <c r="AG1623" s="44">
        <v>30</v>
      </c>
      <c r="AH1623">
        <v>81</v>
      </c>
      <c r="AL1623" t="s">
        <v>22</v>
      </c>
      <c r="AM1623">
        <v>60</v>
      </c>
    </row>
    <row r="1624" spans="28:39">
      <c r="AB1624" t="s">
        <v>650</v>
      </c>
      <c r="AC1624" s="1">
        <v>3</v>
      </c>
      <c r="AD1624" s="38" t="s">
        <v>428</v>
      </c>
      <c r="AE1624" s="39">
        <v>80</v>
      </c>
      <c r="AF1624" s="50">
        <v>120</v>
      </c>
      <c r="AG1624" s="45">
        <v>40</v>
      </c>
      <c r="AH1624">
        <v>76</v>
      </c>
      <c r="AL1624" t="s">
        <v>22</v>
      </c>
      <c r="AM1624">
        <v>60</v>
      </c>
    </row>
    <row r="1625" spans="28:39">
      <c r="AB1625" t="s">
        <v>650</v>
      </c>
      <c r="AC1625" s="1">
        <v>3</v>
      </c>
      <c r="AD1625" s="38" t="s">
        <v>428</v>
      </c>
      <c r="AE1625" s="39">
        <v>80</v>
      </c>
      <c r="AF1625" s="50">
        <v>120</v>
      </c>
      <c r="AG1625" s="46">
        <v>50</v>
      </c>
      <c r="AH1625">
        <v>68</v>
      </c>
      <c r="AL1625" t="s">
        <v>22</v>
      </c>
      <c r="AM1625">
        <v>60</v>
      </c>
    </row>
    <row r="1626" spans="28:39">
      <c r="AB1626" t="s">
        <v>650</v>
      </c>
      <c r="AC1626" s="1">
        <v>3</v>
      </c>
      <c r="AD1626" s="38" t="s">
        <v>428</v>
      </c>
      <c r="AE1626" s="39">
        <v>80</v>
      </c>
      <c r="AF1626" s="50">
        <v>120</v>
      </c>
      <c r="AG1626" s="47">
        <v>60</v>
      </c>
      <c r="AH1626">
        <v>64</v>
      </c>
      <c r="AL1626" t="s">
        <v>22</v>
      </c>
      <c r="AM1626">
        <v>60</v>
      </c>
    </row>
    <row r="1627" spans="28:39">
      <c r="AB1627" t="s">
        <v>650</v>
      </c>
      <c r="AC1627" s="1">
        <v>3</v>
      </c>
      <c r="AD1627" s="38" t="s">
        <v>428</v>
      </c>
      <c r="AE1627" s="39">
        <v>80</v>
      </c>
      <c r="AF1627" s="50">
        <v>120</v>
      </c>
      <c r="AG1627" s="48">
        <v>70</v>
      </c>
      <c r="AH1627">
        <v>58</v>
      </c>
      <c r="AL1627" t="s">
        <v>22</v>
      </c>
      <c r="AM1627">
        <v>60</v>
      </c>
    </row>
    <row r="1628" spans="28:39">
      <c r="AB1628" t="s">
        <v>650</v>
      </c>
      <c r="AC1628" s="1">
        <v>3</v>
      </c>
      <c r="AD1628" s="38" t="s">
        <v>428</v>
      </c>
      <c r="AE1628" s="39">
        <v>80</v>
      </c>
      <c r="AF1628" s="51">
        <v>130</v>
      </c>
      <c r="AG1628" s="41">
        <v>0</v>
      </c>
      <c r="AH1628">
        <v>75</v>
      </c>
      <c r="AL1628" t="s">
        <v>22</v>
      </c>
      <c r="AM1628">
        <v>60</v>
      </c>
    </row>
    <row r="1629" spans="28:39">
      <c r="AB1629" t="s">
        <v>650</v>
      </c>
      <c r="AC1629" s="1">
        <v>3</v>
      </c>
      <c r="AD1629" s="38" t="s">
        <v>428</v>
      </c>
      <c r="AE1629" s="39">
        <v>80</v>
      </c>
      <c r="AF1629" s="51">
        <v>130</v>
      </c>
      <c r="AG1629" s="42">
        <v>10</v>
      </c>
      <c r="AH1629">
        <v>75</v>
      </c>
      <c r="AL1629" t="s">
        <v>22</v>
      </c>
      <c r="AM1629">
        <v>60</v>
      </c>
    </row>
    <row r="1630" spans="28:39">
      <c r="AB1630" t="s">
        <v>650</v>
      </c>
      <c r="AC1630" s="1">
        <v>3</v>
      </c>
      <c r="AD1630" s="38" t="s">
        <v>428</v>
      </c>
      <c r="AE1630" s="39">
        <v>80</v>
      </c>
      <c r="AF1630" s="51">
        <v>130</v>
      </c>
      <c r="AG1630" s="43">
        <v>20</v>
      </c>
      <c r="AH1630">
        <v>75</v>
      </c>
      <c r="AL1630" t="s">
        <v>22</v>
      </c>
      <c r="AM1630">
        <v>60</v>
      </c>
    </row>
    <row r="1631" spans="28:39">
      <c r="AB1631" t="s">
        <v>650</v>
      </c>
      <c r="AC1631" s="1">
        <v>3</v>
      </c>
      <c r="AD1631" s="38" t="s">
        <v>428</v>
      </c>
      <c r="AE1631" s="39">
        <v>80</v>
      </c>
      <c r="AF1631" s="51">
        <v>130</v>
      </c>
      <c r="AG1631" s="44">
        <v>30</v>
      </c>
      <c r="AH1631">
        <v>75</v>
      </c>
      <c r="AL1631" t="s">
        <v>22</v>
      </c>
      <c r="AM1631">
        <v>60</v>
      </c>
    </row>
    <row r="1632" spans="28:39">
      <c r="AB1632" t="s">
        <v>650</v>
      </c>
      <c r="AC1632" s="1">
        <v>3</v>
      </c>
      <c r="AD1632" s="38" t="s">
        <v>428</v>
      </c>
      <c r="AE1632" s="39">
        <v>80</v>
      </c>
      <c r="AF1632" s="51">
        <v>130</v>
      </c>
      <c r="AG1632" s="45">
        <v>40</v>
      </c>
      <c r="AH1632">
        <v>75</v>
      </c>
      <c r="AL1632" t="s">
        <v>22</v>
      </c>
      <c r="AM1632">
        <v>60</v>
      </c>
    </row>
    <row r="1633" spans="28:39">
      <c r="AB1633" t="s">
        <v>650</v>
      </c>
      <c r="AC1633" s="1">
        <v>3</v>
      </c>
      <c r="AD1633" s="38" t="s">
        <v>428</v>
      </c>
      <c r="AE1633" s="39">
        <v>80</v>
      </c>
      <c r="AF1633" s="51">
        <v>130</v>
      </c>
      <c r="AG1633" s="46">
        <v>50</v>
      </c>
      <c r="AH1633">
        <v>68</v>
      </c>
      <c r="AL1633" t="s">
        <v>22</v>
      </c>
      <c r="AM1633">
        <v>60</v>
      </c>
    </row>
    <row r="1634" spans="28:39">
      <c r="AB1634" t="s">
        <v>650</v>
      </c>
      <c r="AC1634" s="1">
        <v>3</v>
      </c>
      <c r="AD1634" s="38" t="s">
        <v>428</v>
      </c>
      <c r="AE1634" s="39">
        <v>80</v>
      </c>
      <c r="AF1634" s="51">
        <v>130</v>
      </c>
      <c r="AG1634" s="47">
        <v>60</v>
      </c>
      <c r="AH1634">
        <v>64</v>
      </c>
      <c r="AL1634" t="s">
        <v>22</v>
      </c>
      <c r="AM1634">
        <v>60</v>
      </c>
    </row>
    <row r="1635" spans="28:39">
      <c r="AB1635" t="s">
        <v>650</v>
      </c>
      <c r="AC1635" s="1">
        <v>3</v>
      </c>
      <c r="AD1635" s="38" t="s">
        <v>428</v>
      </c>
      <c r="AE1635" s="39">
        <v>80</v>
      </c>
      <c r="AF1635" s="51">
        <v>130</v>
      </c>
      <c r="AG1635" s="48">
        <v>70</v>
      </c>
      <c r="AH1635">
        <v>58</v>
      </c>
      <c r="AL1635" t="s">
        <v>22</v>
      </c>
      <c r="AM1635">
        <v>60</v>
      </c>
    </row>
    <row r="1636" spans="28:39">
      <c r="AB1636" t="s">
        <v>650</v>
      </c>
      <c r="AC1636" s="1">
        <v>3</v>
      </c>
      <c r="AD1636" s="38" t="s">
        <v>428</v>
      </c>
      <c r="AE1636" s="39">
        <v>80</v>
      </c>
      <c r="AF1636" s="52">
        <v>140</v>
      </c>
      <c r="AG1636" s="41">
        <v>0</v>
      </c>
      <c r="AH1636">
        <v>64</v>
      </c>
      <c r="AL1636" t="s">
        <v>22</v>
      </c>
      <c r="AM1636">
        <v>60</v>
      </c>
    </row>
    <row r="1637" spans="28:39">
      <c r="AB1637" t="s">
        <v>650</v>
      </c>
      <c r="AC1637" s="1">
        <v>3</v>
      </c>
      <c r="AD1637" s="38" t="s">
        <v>428</v>
      </c>
      <c r="AE1637" s="39">
        <v>80</v>
      </c>
      <c r="AF1637" s="52">
        <v>140</v>
      </c>
      <c r="AG1637" s="42">
        <v>10</v>
      </c>
      <c r="AH1637">
        <v>64</v>
      </c>
      <c r="AL1637" t="s">
        <v>22</v>
      </c>
      <c r="AM1637">
        <v>60</v>
      </c>
    </row>
    <row r="1638" spans="28:39">
      <c r="AB1638" t="s">
        <v>650</v>
      </c>
      <c r="AC1638" s="1">
        <v>3</v>
      </c>
      <c r="AD1638" s="38" t="s">
        <v>428</v>
      </c>
      <c r="AE1638" s="39">
        <v>80</v>
      </c>
      <c r="AF1638" s="52">
        <v>140</v>
      </c>
      <c r="AG1638" s="43">
        <v>20</v>
      </c>
      <c r="AH1638">
        <v>64</v>
      </c>
      <c r="AL1638" t="s">
        <v>22</v>
      </c>
      <c r="AM1638">
        <v>60</v>
      </c>
    </row>
    <row r="1639" spans="28:39">
      <c r="AB1639" t="s">
        <v>650</v>
      </c>
      <c r="AC1639" s="1">
        <v>3</v>
      </c>
      <c r="AD1639" s="38" t="s">
        <v>428</v>
      </c>
      <c r="AE1639" s="39">
        <v>80</v>
      </c>
      <c r="AF1639" s="52">
        <v>140</v>
      </c>
      <c r="AG1639" s="44">
        <v>30</v>
      </c>
      <c r="AH1639">
        <v>64</v>
      </c>
      <c r="AL1639" t="s">
        <v>22</v>
      </c>
      <c r="AM1639">
        <v>60</v>
      </c>
    </row>
    <row r="1640" spans="28:39">
      <c r="AB1640" t="s">
        <v>650</v>
      </c>
      <c r="AC1640" s="1">
        <v>3</v>
      </c>
      <c r="AD1640" s="38" t="s">
        <v>428</v>
      </c>
      <c r="AE1640" s="39">
        <v>80</v>
      </c>
      <c r="AF1640" s="52">
        <v>140</v>
      </c>
      <c r="AG1640" s="45">
        <v>40</v>
      </c>
      <c r="AH1640">
        <v>64</v>
      </c>
      <c r="AL1640" t="s">
        <v>22</v>
      </c>
      <c r="AM1640">
        <v>60</v>
      </c>
    </row>
    <row r="1641" spans="28:39">
      <c r="AB1641" t="s">
        <v>650</v>
      </c>
      <c r="AC1641" s="1">
        <v>3</v>
      </c>
      <c r="AD1641" s="38" t="s">
        <v>428</v>
      </c>
      <c r="AE1641" s="39">
        <v>80</v>
      </c>
      <c r="AF1641" s="52">
        <v>140</v>
      </c>
      <c r="AG1641" s="46">
        <v>50</v>
      </c>
      <c r="AH1641">
        <v>65</v>
      </c>
      <c r="AL1641" t="s">
        <v>22</v>
      </c>
      <c r="AM1641">
        <v>60</v>
      </c>
    </row>
    <row r="1642" spans="28:39">
      <c r="AB1642" t="s">
        <v>650</v>
      </c>
      <c r="AC1642" s="1">
        <v>3</v>
      </c>
      <c r="AD1642" s="38" t="s">
        <v>428</v>
      </c>
      <c r="AE1642" s="39">
        <v>80</v>
      </c>
      <c r="AF1642" s="52">
        <v>140</v>
      </c>
      <c r="AG1642" s="47">
        <v>60</v>
      </c>
      <c r="AH1642">
        <v>64</v>
      </c>
      <c r="AL1642" t="s">
        <v>22</v>
      </c>
      <c r="AM1642">
        <v>60</v>
      </c>
    </row>
    <row r="1643" spans="28:39">
      <c r="AB1643" t="s">
        <v>650</v>
      </c>
      <c r="AC1643" s="1">
        <v>3</v>
      </c>
      <c r="AD1643" s="38" t="s">
        <v>428</v>
      </c>
      <c r="AE1643" s="39">
        <v>80</v>
      </c>
      <c r="AF1643" s="52">
        <v>140</v>
      </c>
      <c r="AG1643" s="48">
        <v>70</v>
      </c>
      <c r="AH1643">
        <v>58</v>
      </c>
      <c r="AL1643" t="s">
        <v>22</v>
      </c>
      <c r="AM1643">
        <v>60</v>
      </c>
    </row>
    <row r="1644" spans="28:39">
      <c r="AB1644" t="s">
        <v>650</v>
      </c>
      <c r="AC1644" s="1">
        <v>3</v>
      </c>
      <c r="AD1644" s="38" t="s">
        <v>428</v>
      </c>
      <c r="AE1644" s="39">
        <v>80</v>
      </c>
      <c r="AF1644" s="53">
        <v>150</v>
      </c>
      <c r="AG1644" s="41">
        <v>0</v>
      </c>
      <c r="AH1644">
        <v>56</v>
      </c>
      <c r="AL1644" t="s">
        <v>22</v>
      </c>
      <c r="AM1644">
        <v>60</v>
      </c>
    </row>
    <row r="1645" spans="28:39">
      <c r="AB1645" t="s">
        <v>650</v>
      </c>
      <c r="AC1645" s="1">
        <v>3</v>
      </c>
      <c r="AD1645" s="38" t="s">
        <v>428</v>
      </c>
      <c r="AE1645" s="39">
        <v>80</v>
      </c>
      <c r="AF1645" s="53">
        <v>150</v>
      </c>
      <c r="AG1645" s="42">
        <v>10</v>
      </c>
      <c r="AH1645">
        <v>56</v>
      </c>
      <c r="AL1645" t="s">
        <v>22</v>
      </c>
      <c r="AM1645">
        <v>60</v>
      </c>
    </row>
    <row r="1646" spans="28:39">
      <c r="AB1646" t="s">
        <v>650</v>
      </c>
      <c r="AC1646" s="1">
        <v>3</v>
      </c>
      <c r="AD1646" s="38" t="s">
        <v>428</v>
      </c>
      <c r="AE1646" s="39">
        <v>80</v>
      </c>
      <c r="AF1646" s="53">
        <v>150</v>
      </c>
      <c r="AG1646" s="43">
        <v>20</v>
      </c>
      <c r="AH1646">
        <v>56</v>
      </c>
      <c r="AL1646" t="s">
        <v>22</v>
      </c>
      <c r="AM1646">
        <v>60</v>
      </c>
    </row>
    <row r="1647" spans="28:39">
      <c r="AB1647" t="s">
        <v>650</v>
      </c>
      <c r="AC1647" s="1">
        <v>3</v>
      </c>
      <c r="AD1647" s="38" t="s">
        <v>428</v>
      </c>
      <c r="AE1647" s="39">
        <v>80</v>
      </c>
      <c r="AF1647" s="53">
        <v>150</v>
      </c>
      <c r="AG1647" s="44">
        <v>30</v>
      </c>
      <c r="AH1647">
        <v>56</v>
      </c>
      <c r="AL1647" t="s">
        <v>22</v>
      </c>
      <c r="AM1647">
        <v>60</v>
      </c>
    </row>
    <row r="1648" spans="28:39">
      <c r="AB1648" t="s">
        <v>650</v>
      </c>
      <c r="AC1648" s="1">
        <v>3</v>
      </c>
      <c r="AD1648" s="38" t="s">
        <v>428</v>
      </c>
      <c r="AE1648" s="39">
        <v>80</v>
      </c>
      <c r="AF1648" s="53">
        <v>150</v>
      </c>
      <c r="AG1648" s="45">
        <v>40</v>
      </c>
      <c r="AH1648">
        <v>56</v>
      </c>
      <c r="AL1648" t="s">
        <v>22</v>
      </c>
      <c r="AM1648">
        <v>60</v>
      </c>
    </row>
    <row r="1649" spans="28:39">
      <c r="AB1649" t="s">
        <v>650</v>
      </c>
      <c r="AC1649" s="1">
        <v>3</v>
      </c>
      <c r="AD1649" s="38" t="s">
        <v>428</v>
      </c>
      <c r="AE1649" s="39">
        <v>80</v>
      </c>
      <c r="AF1649" s="53">
        <v>150</v>
      </c>
      <c r="AG1649" s="46">
        <v>50</v>
      </c>
      <c r="AH1649">
        <v>56</v>
      </c>
      <c r="AL1649" t="s">
        <v>22</v>
      </c>
      <c r="AM1649">
        <v>60</v>
      </c>
    </row>
    <row r="1650" spans="28:39">
      <c r="AB1650" t="s">
        <v>650</v>
      </c>
      <c r="AC1650" s="1">
        <v>3</v>
      </c>
      <c r="AD1650" s="38" t="s">
        <v>428</v>
      </c>
      <c r="AE1650" s="39">
        <v>80</v>
      </c>
      <c r="AF1650" s="53">
        <v>150</v>
      </c>
      <c r="AG1650" s="47">
        <v>60</v>
      </c>
      <c r="AH1650">
        <v>56</v>
      </c>
      <c r="AL1650" t="s">
        <v>22</v>
      </c>
      <c r="AM1650">
        <v>60</v>
      </c>
    </row>
    <row r="1651" spans="28:39">
      <c r="AB1651" t="s">
        <v>650</v>
      </c>
      <c r="AC1651" s="1">
        <v>3</v>
      </c>
      <c r="AD1651" s="38" t="s">
        <v>428</v>
      </c>
      <c r="AE1651" s="39">
        <v>80</v>
      </c>
      <c r="AF1651" s="53">
        <v>150</v>
      </c>
      <c r="AG1651" s="48">
        <v>70</v>
      </c>
      <c r="AH1651">
        <v>56</v>
      </c>
      <c r="AL1651" t="s">
        <v>22</v>
      </c>
      <c r="AM1651">
        <v>60</v>
      </c>
    </row>
    <row r="1652" spans="28:39">
      <c r="AB1652" t="s">
        <v>650</v>
      </c>
      <c r="AC1652" s="1">
        <v>3</v>
      </c>
      <c r="AD1652" s="38" t="s">
        <v>428</v>
      </c>
      <c r="AE1652" s="39">
        <v>80</v>
      </c>
      <c r="AF1652" s="54">
        <v>160</v>
      </c>
      <c r="AG1652" s="41">
        <v>0</v>
      </c>
      <c r="AH1652">
        <v>49</v>
      </c>
      <c r="AL1652" t="s">
        <v>22</v>
      </c>
      <c r="AM1652">
        <v>60</v>
      </c>
    </row>
    <row r="1653" spans="28:39">
      <c r="AB1653" t="s">
        <v>650</v>
      </c>
      <c r="AC1653" s="1">
        <v>3</v>
      </c>
      <c r="AD1653" s="38" t="s">
        <v>428</v>
      </c>
      <c r="AE1653" s="39">
        <v>80</v>
      </c>
      <c r="AF1653" s="54">
        <v>160</v>
      </c>
      <c r="AG1653" s="42">
        <v>10</v>
      </c>
      <c r="AH1653">
        <v>49</v>
      </c>
      <c r="AL1653" t="s">
        <v>22</v>
      </c>
      <c r="AM1653">
        <v>60</v>
      </c>
    </row>
    <row r="1654" spans="28:39">
      <c r="AB1654" t="s">
        <v>650</v>
      </c>
      <c r="AC1654" s="1">
        <v>3</v>
      </c>
      <c r="AD1654" s="38" t="s">
        <v>428</v>
      </c>
      <c r="AE1654" s="39">
        <v>80</v>
      </c>
      <c r="AF1654" s="54">
        <v>160</v>
      </c>
      <c r="AG1654" s="43">
        <v>20</v>
      </c>
      <c r="AH1654">
        <v>49</v>
      </c>
      <c r="AL1654" t="s">
        <v>22</v>
      </c>
      <c r="AM1654">
        <v>60</v>
      </c>
    </row>
    <row r="1655" spans="28:39">
      <c r="AB1655" t="s">
        <v>650</v>
      </c>
      <c r="AC1655" s="1">
        <v>3</v>
      </c>
      <c r="AD1655" s="38" t="s">
        <v>428</v>
      </c>
      <c r="AE1655" s="39">
        <v>80</v>
      </c>
      <c r="AF1655" s="54">
        <v>160</v>
      </c>
      <c r="AG1655" s="44">
        <v>30</v>
      </c>
      <c r="AH1655">
        <v>49</v>
      </c>
      <c r="AL1655" t="s">
        <v>22</v>
      </c>
      <c r="AM1655">
        <v>60</v>
      </c>
    </row>
    <row r="1656" spans="28:39">
      <c r="AB1656" t="s">
        <v>650</v>
      </c>
      <c r="AC1656" s="1">
        <v>3</v>
      </c>
      <c r="AD1656" s="38" t="s">
        <v>428</v>
      </c>
      <c r="AE1656" s="39">
        <v>80</v>
      </c>
      <c r="AF1656" s="54">
        <v>160</v>
      </c>
      <c r="AG1656" s="45">
        <v>40</v>
      </c>
      <c r="AH1656">
        <v>49</v>
      </c>
      <c r="AL1656" t="s">
        <v>22</v>
      </c>
      <c r="AM1656">
        <v>60</v>
      </c>
    </row>
    <row r="1657" spans="28:39">
      <c r="AB1657" t="s">
        <v>650</v>
      </c>
      <c r="AC1657" s="1">
        <v>3</v>
      </c>
      <c r="AD1657" s="38" t="s">
        <v>428</v>
      </c>
      <c r="AE1657" s="39">
        <v>80</v>
      </c>
      <c r="AF1657" s="54">
        <v>160</v>
      </c>
      <c r="AG1657" s="46">
        <v>50</v>
      </c>
      <c r="AH1657">
        <v>49</v>
      </c>
      <c r="AL1657" t="s">
        <v>22</v>
      </c>
      <c r="AM1657">
        <v>60</v>
      </c>
    </row>
    <row r="1658" spans="28:39">
      <c r="AB1658" t="s">
        <v>650</v>
      </c>
      <c r="AC1658" s="1">
        <v>3</v>
      </c>
      <c r="AD1658" s="38" t="s">
        <v>428</v>
      </c>
      <c r="AE1658" s="39">
        <v>80</v>
      </c>
      <c r="AF1658" s="54">
        <v>160</v>
      </c>
      <c r="AG1658" s="47">
        <v>60</v>
      </c>
      <c r="AH1658">
        <v>49</v>
      </c>
      <c r="AL1658" t="s">
        <v>22</v>
      </c>
      <c r="AM1658">
        <v>60</v>
      </c>
    </row>
    <row r="1659" spans="28:39">
      <c r="AB1659" t="s">
        <v>650</v>
      </c>
      <c r="AC1659" s="1">
        <v>3</v>
      </c>
      <c r="AD1659" s="38" t="s">
        <v>428</v>
      </c>
      <c r="AE1659" s="39">
        <v>80</v>
      </c>
      <c r="AF1659" s="54">
        <v>160</v>
      </c>
      <c r="AG1659" s="48">
        <v>70</v>
      </c>
      <c r="AH1659">
        <v>49</v>
      </c>
      <c r="AL1659" t="s">
        <v>22</v>
      </c>
      <c r="AM1659">
        <v>60</v>
      </c>
    </row>
    <row r="1660" spans="28:39">
      <c r="AB1660" t="s">
        <v>650</v>
      </c>
      <c r="AC1660" s="1">
        <v>3</v>
      </c>
      <c r="AD1660" s="38" t="s">
        <v>428</v>
      </c>
      <c r="AE1660" s="39">
        <v>80</v>
      </c>
      <c r="AF1660" s="55">
        <v>170</v>
      </c>
      <c r="AG1660" s="41">
        <v>0</v>
      </c>
      <c r="AH1660">
        <v>43</v>
      </c>
      <c r="AL1660" t="s">
        <v>22</v>
      </c>
      <c r="AM1660">
        <v>60</v>
      </c>
    </row>
    <row r="1661" spans="28:39">
      <c r="AB1661" t="s">
        <v>650</v>
      </c>
      <c r="AC1661" s="1">
        <v>3</v>
      </c>
      <c r="AD1661" s="38" t="s">
        <v>428</v>
      </c>
      <c r="AE1661" s="39">
        <v>80</v>
      </c>
      <c r="AF1661" s="55">
        <v>170</v>
      </c>
      <c r="AG1661" s="42">
        <v>10</v>
      </c>
      <c r="AH1661">
        <v>43</v>
      </c>
      <c r="AL1661" t="s">
        <v>22</v>
      </c>
      <c r="AM1661">
        <v>60</v>
      </c>
    </row>
    <row r="1662" spans="28:39">
      <c r="AB1662" t="s">
        <v>650</v>
      </c>
      <c r="AC1662" s="1">
        <v>3</v>
      </c>
      <c r="AD1662" s="38" t="s">
        <v>428</v>
      </c>
      <c r="AE1662" s="39">
        <v>80</v>
      </c>
      <c r="AF1662" s="55">
        <v>170</v>
      </c>
      <c r="AG1662" s="43">
        <v>20</v>
      </c>
      <c r="AH1662">
        <v>43</v>
      </c>
      <c r="AL1662" t="s">
        <v>22</v>
      </c>
      <c r="AM1662">
        <v>60</v>
      </c>
    </row>
    <row r="1663" spans="28:39">
      <c r="AB1663" t="s">
        <v>650</v>
      </c>
      <c r="AC1663" s="1">
        <v>3</v>
      </c>
      <c r="AD1663" s="38" t="s">
        <v>428</v>
      </c>
      <c r="AE1663" s="39">
        <v>80</v>
      </c>
      <c r="AF1663" s="55">
        <v>170</v>
      </c>
      <c r="AG1663" s="44">
        <v>30</v>
      </c>
      <c r="AH1663">
        <v>43</v>
      </c>
      <c r="AL1663" t="s">
        <v>22</v>
      </c>
      <c r="AM1663">
        <v>60</v>
      </c>
    </row>
    <row r="1664" spans="28:39">
      <c r="AB1664" t="s">
        <v>650</v>
      </c>
      <c r="AC1664" s="1">
        <v>3</v>
      </c>
      <c r="AD1664" s="38" t="s">
        <v>428</v>
      </c>
      <c r="AE1664" s="39">
        <v>80</v>
      </c>
      <c r="AF1664" s="55">
        <v>170</v>
      </c>
      <c r="AG1664" s="45">
        <v>40</v>
      </c>
      <c r="AH1664">
        <v>43</v>
      </c>
      <c r="AL1664" t="s">
        <v>22</v>
      </c>
      <c r="AM1664">
        <v>60</v>
      </c>
    </row>
    <row r="1665" spans="28:39">
      <c r="AB1665" t="s">
        <v>650</v>
      </c>
      <c r="AC1665" s="1">
        <v>3</v>
      </c>
      <c r="AD1665" s="38" t="s">
        <v>428</v>
      </c>
      <c r="AE1665" s="39">
        <v>80</v>
      </c>
      <c r="AF1665" s="55">
        <v>170</v>
      </c>
      <c r="AG1665" s="46">
        <v>50</v>
      </c>
      <c r="AH1665">
        <v>43</v>
      </c>
      <c r="AL1665" t="s">
        <v>22</v>
      </c>
      <c r="AM1665">
        <v>60</v>
      </c>
    </row>
    <row r="1666" spans="28:39">
      <c r="AB1666" t="s">
        <v>650</v>
      </c>
      <c r="AC1666" s="1">
        <v>3</v>
      </c>
      <c r="AD1666" s="38" t="s">
        <v>428</v>
      </c>
      <c r="AE1666" s="39">
        <v>80</v>
      </c>
      <c r="AF1666" s="55">
        <v>170</v>
      </c>
      <c r="AG1666" s="47">
        <v>60</v>
      </c>
      <c r="AH1666">
        <v>43</v>
      </c>
      <c r="AL1666" t="s">
        <v>22</v>
      </c>
      <c r="AM1666">
        <v>60</v>
      </c>
    </row>
    <row r="1667" spans="28:39">
      <c r="AB1667" t="s">
        <v>650</v>
      </c>
      <c r="AC1667" s="1">
        <v>3</v>
      </c>
      <c r="AD1667" s="38" t="s">
        <v>428</v>
      </c>
      <c r="AE1667" s="39">
        <v>80</v>
      </c>
      <c r="AF1667" s="55">
        <v>170</v>
      </c>
      <c r="AG1667" s="48">
        <v>70</v>
      </c>
      <c r="AH1667">
        <v>43</v>
      </c>
      <c r="AL1667" t="s">
        <v>22</v>
      </c>
      <c r="AM1667">
        <v>60</v>
      </c>
    </row>
    <row r="1668" spans="28:39">
      <c r="AB1668" t="s">
        <v>650</v>
      </c>
      <c r="AC1668" s="1">
        <v>3</v>
      </c>
      <c r="AD1668" s="38" t="s">
        <v>428</v>
      </c>
      <c r="AE1668" s="39">
        <v>80</v>
      </c>
      <c r="AF1668" s="56">
        <v>180</v>
      </c>
      <c r="AG1668" s="41">
        <v>0</v>
      </c>
      <c r="AH1668">
        <v>39</v>
      </c>
      <c r="AL1668" t="s">
        <v>22</v>
      </c>
      <c r="AM1668">
        <v>60</v>
      </c>
    </row>
    <row r="1669" spans="28:39">
      <c r="AB1669" t="s">
        <v>650</v>
      </c>
      <c r="AC1669" s="1">
        <v>3</v>
      </c>
      <c r="AD1669" s="38" t="s">
        <v>428</v>
      </c>
      <c r="AE1669" s="39">
        <v>80</v>
      </c>
      <c r="AF1669" s="56">
        <v>180</v>
      </c>
      <c r="AG1669" s="42">
        <v>10</v>
      </c>
      <c r="AH1669">
        <v>39</v>
      </c>
      <c r="AL1669" t="s">
        <v>22</v>
      </c>
      <c r="AM1669">
        <v>60</v>
      </c>
    </row>
    <row r="1670" spans="28:39">
      <c r="AB1670" t="s">
        <v>650</v>
      </c>
      <c r="AC1670" s="1">
        <v>3</v>
      </c>
      <c r="AD1670" s="38" t="s">
        <v>428</v>
      </c>
      <c r="AE1670" s="39">
        <v>80</v>
      </c>
      <c r="AF1670" s="56">
        <v>180</v>
      </c>
      <c r="AG1670" s="43">
        <v>20</v>
      </c>
      <c r="AH1670">
        <v>39</v>
      </c>
      <c r="AL1670" t="s">
        <v>22</v>
      </c>
      <c r="AM1670">
        <v>60</v>
      </c>
    </row>
    <row r="1671" spans="28:39">
      <c r="AB1671" t="s">
        <v>650</v>
      </c>
      <c r="AC1671" s="1">
        <v>3</v>
      </c>
      <c r="AD1671" s="38" t="s">
        <v>428</v>
      </c>
      <c r="AE1671" s="39">
        <v>80</v>
      </c>
      <c r="AF1671" s="56">
        <v>180</v>
      </c>
      <c r="AG1671" s="44">
        <v>30</v>
      </c>
      <c r="AH1671">
        <v>39</v>
      </c>
      <c r="AL1671" t="s">
        <v>22</v>
      </c>
      <c r="AM1671">
        <v>60</v>
      </c>
    </row>
    <row r="1672" spans="28:39">
      <c r="AB1672" t="s">
        <v>650</v>
      </c>
      <c r="AC1672" s="1">
        <v>3</v>
      </c>
      <c r="AD1672" s="38" t="s">
        <v>428</v>
      </c>
      <c r="AE1672" s="39">
        <v>80</v>
      </c>
      <c r="AF1672" s="56">
        <v>180</v>
      </c>
      <c r="AG1672" s="45">
        <v>40</v>
      </c>
      <c r="AH1672">
        <v>39</v>
      </c>
      <c r="AL1672" t="s">
        <v>22</v>
      </c>
      <c r="AM1672">
        <v>60</v>
      </c>
    </row>
    <row r="1673" spans="28:39">
      <c r="AB1673" t="s">
        <v>650</v>
      </c>
      <c r="AC1673" s="1">
        <v>3</v>
      </c>
      <c r="AD1673" s="38" t="s">
        <v>428</v>
      </c>
      <c r="AE1673" s="39">
        <v>80</v>
      </c>
      <c r="AF1673" s="56">
        <v>180</v>
      </c>
      <c r="AG1673" s="46">
        <v>50</v>
      </c>
      <c r="AH1673">
        <v>39</v>
      </c>
      <c r="AL1673" t="s">
        <v>22</v>
      </c>
      <c r="AM1673">
        <v>60</v>
      </c>
    </row>
    <row r="1674" spans="28:39">
      <c r="AB1674" t="s">
        <v>650</v>
      </c>
      <c r="AC1674" s="1">
        <v>3</v>
      </c>
      <c r="AD1674" s="38" t="s">
        <v>428</v>
      </c>
      <c r="AE1674" s="39">
        <v>80</v>
      </c>
      <c r="AF1674" s="56">
        <v>180</v>
      </c>
      <c r="AG1674" s="47">
        <v>60</v>
      </c>
      <c r="AH1674">
        <v>39</v>
      </c>
      <c r="AL1674" t="s">
        <v>22</v>
      </c>
      <c r="AM1674">
        <v>60</v>
      </c>
    </row>
    <row r="1675" spans="28:39">
      <c r="AB1675" t="s">
        <v>650</v>
      </c>
      <c r="AC1675" s="1">
        <v>3</v>
      </c>
      <c r="AD1675" s="38" t="s">
        <v>428</v>
      </c>
      <c r="AE1675" s="39">
        <v>80</v>
      </c>
      <c r="AF1675" s="56">
        <v>180</v>
      </c>
      <c r="AG1675" s="48">
        <v>70</v>
      </c>
      <c r="AH1675">
        <v>39</v>
      </c>
      <c r="AL1675" t="s">
        <v>22</v>
      </c>
      <c r="AM1675">
        <v>60</v>
      </c>
    </row>
    <row r="1676" spans="28:39">
      <c r="AB1676" t="s">
        <v>650</v>
      </c>
      <c r="AC1676" s="1">
        <v>3</v>
      </c>
      <c r="AD1676" s="38" t="s">
        <v>428</v>
      </c>
      <c r="AE1676" s="39">
        <v>80</v>
      </c>
      <c r="AF1676" s="57">
        <v>200</v>
      </c>
      <c r="AG1676" s="41">
        <v>0</v>
      </c>
      <c r="AH1676">
        <v>31</v>
      </c>
      <c r="AL1676" t="s">
        <v>22</v>
      </c>
      <c r="AM1676">
        <v>60</v>
      </c>
    </row>
    <row r="1677" spans="28:39">
      <c r="AB1677" t="s">
        <v>650</v>
      </c>
      <c r="AC1677" s="1">
        <v>3</v>
      </c>
      <c r="AD1677" s="38" t="s">
        <v>428</v>
      </c>
      <c r="AE1677" s="39">
        <v>80</v>
      </c>
      <c r="AF1677" s="57">
        <v>200</v>
      </c>
      <c r="AG1677" s="42">
        <v>10</v>
      </c>
      <c r="AH1677">
        <v>31</v>
      </c>
      <c r="AL1677" t="s">
        <v>22</v>
      </c>
      <c r="AM1677">
        <v>60</v>
      </c>
    </row>
    <row r="1678" spans="28:39">
      <c r="AB1678" t="s">
        <v>650</v>
      </c>
      <c r="AC1678" s="1">
        <v>3</v>
      </c>
      <c r="AD1678" s="38" t="s">
        <v>428</v>
      </c>
      <c r="AE1678" s="39">
        <v>80</v>
      </c>
      <c r="AF1678" s="57">
        <v>200</v>
      </c>
      <c r="AG1678" s="43">
        <v>20</v>
      </c>
      <c r="AH1678">
        <v>31</v>
      </c>
      <c r="AL1678" t="s">
        <v>22</v>
      </c>
      <c r="AM1678">
        <v>60</v>
      </c>
    </row>
    <row r="1679" spans="28:39">
      <c r="AB1679" t="s">
        <v>650</v>
      </c>
      <c r="AC1679" s="1">
        <v>3</v>
      </c>
      <c r="AD1679" s="38" t="s">
        <v>428</v>
      </c>
      <c r="AE1679" s="39">
        <v>80</v>
      </c>
      <c r="AF1679" s="57">
        <v>200</v>
      </c>
      <c r="AG1679" s="44">
        <v>30</v>
      </c>
      <c r="AH1679">
        <v>31</v>
      </c>
      <c r="AL1679" t="s">
        <v>22</v>
      </c>
      <c r="AM1679">
        <v>60</v>
      </c>
    </row>
    <row r="1680" spans="28:39">
      <c r="AB1680" t="s">
        <v>650</v>
      </c>
      <c r="AC1680" s="1">
        <v>3</v>
      </c>
      <c r="AD1680" s="38" t="s">
        <v>428</v>
      </c>
      <c r="AE1680" s="39">
        <v>80</v>
      </c>
      <c r="AF1680" s="57">
        <v>200</v>
      </c>
      <c r="AG1680" s="45">
        <v>40</v>
      </c>
      <c r="AH1680">
        <v>31</v>
      </c>
      <c r="AL1680" t="s">
        <v>22</v>
      </c>
      <c r="AM1680">
        <v>60</v>
      </c>
    </row>
    <row r="1681" spans="28:39">
      <c r="AB1681" t="s">
        <v>650</v>
      </c>
      <c r="AC1681" s="1">
        <v>3</v>
      </c>
      <c r="AD1681" s="38" t="s">
        <v>428</v>
      </c>
      <c r="AE1681" s="39">
        <v>80</v>
      </c>
      <c r="AF1681" s="57">
        <v>200</v>
      </c>
      <c r="AG1681" s="46">
        <v>50</v>
      </c>
      <c r="AH1681">
        <v>31</v>
      </c>
      <c r="AL1681" t="s">
        <v>22</v>
      </c>
      <c r="AM1681">
        <v>60</v>
      </c>
    </row>
    <row r="1682" spans="28:39">
      <c r="AB1682" t="s">
        <v>650</v>
      </c>
      <c r="AC1682" s="1">
        <v>3</v>
      </c>
      <c r="AD1682" s="38" t="s">
        <v>428</v>
      </c>
      <c r="AE1682" s="39">
        <v>80</v>
      </c>
      <c r="AF1682" s="57">
        <v>200</v>
      </c>
      <c r="AG1682" s="47">
        <v>60</v>
      </c>
      <c r="AH1682">
        <v>31</v>
      </c>
      <c r="AL1682" t="s">
        <v>22</v>
      </c>
      <c r="AM1682">
        <v>60</v>
      </c>
    </row>
    <row r="1683" spans="28:39">
      <c r="AB1683" t="s">
        <v>650</v>
      </c>
      <c r="AC1683" s="1">
        <v>3</v>
      </c>
      <c r="AD1683" s="38" t="s">
        <v>428</v>
      </c>
      <c r="AE1683" s="39">
        <v>80</v>
      </c>
      <c r="AF1683" s="57">
        <v>200</v>
      </c>
      <c r="AG1683" s="48">
        <v>70</v>
      </c>
      <c r="AH1683">
        <v>31</v>
      </c>
      <c r="AL1683" t="s">
        <v>22</v>
      </c>
      <c r="AM1683">
        <v>60</v>
      </c>
    </row>
    <row r="1684" spans="28:39">
      <c r="AB1684" s="58" t="s">
        <v>655</v>
      </c>
      <c r="AC1684" s="1">
        <v>3</v>
      </c>
      <c r="AD1684" s="38" t="s">
        <v>337</v>
      </c>
      <c r="AE1684" s="39">
        <v>80</v>
      </c>
      <c r="AF1684" s="40">
        <v>110</v>
      </c>
      <c r="AG1684" s="41">
        <v>0</v>
      </c>
      <c r="AH1684">
        <v>105</v>
      </c>
      <c r="AL1684" t="s">
        <v>22</v>
      </c>
      <c r="AM1684">
        <v>60</v>
      </c>
    </row>
    <row r="1685" spans="28:39">
      <c r="AB1685" s="58" t="s">
        <v>655</v>
      </c>
      <c r="AC1685" s="1">
        <v>3</v>
      </c>
      <c r="AD1685" s="38" t="s">
        <v>337</v>
      </c>
      <c r="AE1685" s="39">
        <v>80</v>
      </c>
      <c r="AF1685" s="40">
        <v>110</v>
      </c>
      <c r="AG1685" s="42">
        <v>10</v>
      </c>
      <c r="AH1685">
        <v>105</v>
      </c>
      <c r="AL1685" t="s">
        <v>22</v>
      </c>
      <c r="AM1685">
        <v>60</v>
      </c>
    </row>
    <row r="1686" spans="28:39">
      <c r="AB1686" s="58" t="s">
        <v>655</v>
      </c>
      <c r="AC1686" s="1">
        <v>3</v>
      </c>
      <c r="AD1686" s="38" t="s">
        <v>337</v>
      </c>
      <c r="AE1686" s="39">
        <v>80</v>
      </c>
      <c r="AF1686" s="40">
        <v>110</v>
      </c>
      <c r="AG1686" s="43">
        <v>20</v>
      </c>
      <c r="AH1686">
        <v>82</v>
      </c>
      <c r="AL1686" t="s">
        <v>22</v>
      </c>
      <c r="AM1686">
        <v>60</v>
      </c>
    </row>
    <row r="1687" spans="28:39">
      <c r="AB1687" s="58" t="s">
        <v>655</v>
      </c>
      <c r="AC1687" s="1">
        <v>3</v>
      </c>
      <c r="AD1687" s="38" t="s">
        <v>337</v>
      </c>
      <c r="AE1687" s="39">
        <v>80</v>
      </c>
      <c r="AF1687" s="40">
        <v>110</v>
      </c>
      <c r="AG1687" s="44">
        <v>30</v>
      </c>
      <c r="AH1687">
        <v>57</v>
      </c>
      <c r="AL1687" t="s">
        <v>22</v>
      </c>
      <c r="AM1687">
        <v>60</v>
      </c>
    </row>
    <row r="1688" spans="28:39">
      <c r="AB1688" s="58" t="s">
        <v>655</v>
      </c>
      <c r="AC1688" s="1">
        <v>3</v>
      </c>
      <c r="AD1688" s="38" t="s">
        <v>337</v>
      </c>
      <c r="AE1688" s="39">
        <v>80</v>
      </c>
      <c r="AF1688" s="40">
        <v>110</v>
      </c>
      <c r="AG1688" s="45">
        <v>40</v>
      </c>
      <c r="AH1688">
        <v>43</v>
      </c>
      <c r="AL1688" t="s">
        <v>22</v>
      </c>
      <c r="AM1688">
        <v>60</v>
      </c>
    </row>
    <row r="1689" spans="28:39">
      <c r="AB1689" s="58" t="s">
        <v>655</v>
      </c>
      <c r="AC1689" s="1">
        <v>3</v>
      </c>
      <c r="AD1689" s="38" t="s">
        <v>337</v>
      </c>
      <c r="AE1689" s="39">
        <v>80</v>
      </c>
      <c r="AF1689" s="40">
        <v>110</v>
      </c>
      <c r="AG1689" s="46">
        <v>50</v>
      </c>
      <c r="AH1689">
        <v>35</v>
      </c>
      <c r="AL1689" t="s">
        <v>22</v>
      </c>
      <c r="AM1689">
        <v>60</v>
      </c>
    </row>
    <row r="1690" spans="28:39">
      <c r="AB1690" s="58" t="s">
        <v>655</v>
      </c>
      <c r="AC1690" s="1">
        <v>3</v>
      </c>
      <c r="AD1690" s="38" t="s">
        <v>337</v>
      </c>
      <c r="AE1690" s="39">
        <v>80</v>
      </c>
      <c r="AF1690" s="40">
        <v>110</v>
      </c>
      <c r="AG1690" s="47">
        <v>60</v>
      </c>
      <c r="AH1690">
        <v>30</v>
      </c>
      <c r="AL1690" t="s">
        <v>22</v>
      </c>
      <c r="AM1690">
        <v>60</v>
      </c>
    </row>
    <row r="1691" spans="28:39">
      <c r="AB1691" s="58" t="s">
        <v>655</v>
      </c>
      <c r="AC1691" s="1">
        <v>3</v>
      </c>
      <c r="AD1691" s="38" t="s">
        <v>337</v>
      </c>
      <c r="AE1691" s="39">
        <v>80</v>
      </c>
      <c r="AF1691" s="40">
        <v>110</v>
      </c>
      <c r="AG1691" s="48">
        <v>70</v>
      </c>
      <c r="AH1691">
        <v>26</v>
      </c>
      <c r="AL1691" t="s">
        <v>22</v>
      </c>
      <c r="AM1691">
        <v>60</v>
      </c>
    </row>
    <row r="1692" spans="28:39">
      <c r="AB1692" s="58" t="s">
        <v>655</v>
      </c>
      <c r="AC1692" s="1">
        <v>3</v>
      </c>
      <c r="AD1692" s="38" t="s">
        <v>337</v>
      </c>
      <c r="AE1692" s="39">
        <v>80</v>
      </c>
      <c r="AF1692" s="49">
        <v>115</v>
      </c>
      <c r="AG1692" s="41">
        <v>0</v>
      </c>
      <c r="AH1692">
        <v>101</v>
      </c>
      <c r="AL1692" t="s">
        <v>22</v>
      </c>
      <c r="AM1692">
        <v>60</v>
      </c>
    </row>
    <row r="1693" spans="28:39">
      <c r="AB1693" s="58" t="s">
        <v>655</v>
      </c>
      <c r="AC1693" s="1">
        <v>3</v>
      </c>
      <c r="AD1693" s="38" t="s">
        <v>337</v>
      </c>
      <c r="AE1693" s="39">
        <v>80</v>
      </c>
      <c r="AF1693" s="49">
        <v>115</v>
      </c>
      <c r="AG1693" s="42">
        <v>10</v>
      </c>
      <c r="AH1693">
        <v>101</v>
      </c>
      <c r="AL1693" t="s">
        <v>22</v>
      </c>
      <c r="AM1693">
        <v>60</v>
      </c>
    </row>
    <row r="1694" spans="28:39">
      <c r="AB1694" s="58" t="s">
        <v>655</v>
      </c>
      <c r="AC1694" s="1">
        <v>3</v>
      </c>
      <c r="AD1694" s="38" t="s">
        <v>337</v>
      </c>
      <c r="AE1694" s="39">
        <v>80</v>
      </c>
      <c r="AF1694" s="49">
        <v>115</v>
      </c>
      <c r="AG1694" s="43">
        <v>20</v>
      </c>
      <c r="AH1694">
        <v>82</v>
      </c>
      <c r="AL1694" t="s">
        <v>22</v>
      </c>
      <c r="AM1694">
        <v>60</v>
      </c>
    </row>
    <row r="1695" spans="28:39">
      <c r="AB1695" s="58" t="s">
        <v>655</v>
      </c>
      <c r="AC1695" s="1">
        <v>3</v>
      </c>
      <c r="AD1695" s="38" t="s">
        <v>337</v>
      </c>
      <c r="AE1695" s="39">
        <v>80</v>
      </c>
      <c r="AF1695" s="49">
        <v>115</v>
      </c>
      <c r="AG1695" s="44">
        <v>30</v>
      </c>
      <c r="AH1695">
        <v>57</v>
      </c>
      <c r="AL1695" t="s">
        <v>22</v>
      </c>
      <c r="AM1695">
        <v>60</v>
      </c>
    </row>
    <row r="1696" spans="28:39">
      <c r="AB1696" s="58" t="s">
        <v>655</v>
      </c>
      <c r="AC1696" s="1">
        <v>3</v>
      </c>
      <c r="AD1696" s="38" t="s">
        <v>337</v>
      </c>
      <c r="AE1696" s="39">
        <v>80</v>
      </c>
      <c r="AF1696" s="49">
        <v>115</v>
      </c>
      <c r="AG1696" s="45">
        <v>40</v>
      </c>
      <c r="AH1696">
        <v>43</v>
      </c>
      <c r="AL1696" t="s">
        <v>22</v>
      </c>
      <c r="AM1696">
        <v>60</v>
      </c>
    </row>
    <row r="1697" spans="28:39">
      <c r="AB1697" s="58" t="s">
        <v>655</v>
      </c>
      <c r="AC1697" s="1">
        <v>3</v>
      </c>
      <c r="AD1697" s="38" t="s">
        <v>337</v>
      </c>
      <c r="AE1697" s="39">
        <v>80</v>
      </c>
      <c r="AF1697" s="49">
        <v>115</v>
      </c>
      <c r="AG1697" s="46">
        <v>50</v>
      </c>
      <c r="AH1697">
        <v>35</v>
      </c>
      <c r="AL1697" t="s">
        <v>22</v>
      </c>
      <c r="AM1697">
        <v>60</v>
      </c>
    </row>
    <row r="1698" spans="28:39">
      <c r="AB1698" s="58" t="s">
        <v>655</v>
      </c>
      <c r="AC1698" s="1">
        <v>3</v>
      </c>
      <c r="AD1698" s="38" t="s">
        <v>337</v>
      </c>
      <c r="AE1698" s="39">
        <v>80</v>
      </c>
      <c r="AF1698" s="49">
        <v>115</v>
      </c>
      <c r="AG1698" s="47">
        <v>60</v>
      </c>
      <c r="AH1698">
        <v>30</v>
      </c>
      <c r="AL1698" t="s">
        <v>22</v>
      </c>
      <c r="AM1698">
        <v>60</v>
      </c>
    </row>
    <row r="1699" spans="28:39">
      <c r="AB1699" s="58" t="s">
        <v>655</v>
      </c>
      <c r="AC1699" s="1">
        <v>3</v>
      </c>
      <c r="AD1699" s="38" t="s">
        <v>337</v>
      </c>
      <c r="AE1699" s="39">
        <v>80</v>
      </c>
      <c r="AF1699" s="49">
        <v>115</v>
      </c>
      <c r="AG1699" s="48">
        <v>70</v>
      </c>
      <c r="AH1699">
        <v>26</v>
      </c>
      <c r="AL1699" t="s">
        <v>22</v>
      </c>
      <c r="AM1699">
        <v>60</v>
      </c>
    </row>
    <row r="1700" spans="28:39">
      <c r="AB1700" s="58" t="s">
        <v>655</v>
      </c>
      <c r="AC1700" s="1">
        <v>3</v>
      </c>
      <c r="AD1700" s="38" t="s">
        <v>337</v>
      </c>
      <c r="AE1700" s="39">
        <v>80</v>
      </c>
      <c r="AF1700" s="50">
        <v>120</v>
      </c>
      <c r="AG1700" s="41">
        <v>0</v>
      </c>
      <c r="AH1700">
        <v>98</v>
      </c>
      <c r="AL1700" t="s">
        <v>22</v>
      </c>
      <c r="AM1700">
        <v>60</v>
      </c>
    </row>
    <row r="1701" spans="28:39">
      <c r="AB1701" s="58" t="s">
        <v>655</v>
      </c>
      <c r="AC1701" s="1">
        <v>3</v>
      </c>
      <c r="AD1701" s="38" t="s">
        <v>337</v>
      </c>
      <c r="AE1701" s="39">
        <v>80</v>
      </c>
      <c r="AF1701" s="50">
        <v>120</v>
      </c>
      <c r="AG1701" s="42">
        <v>10</v>
      </c>
      <c r="AH1701">
        <v>98</v>
      </c>
      <c r="AL1701" t="s">
        <v>22</v>
      </c>
      <c r="AM1701">
        <v>60</v>
      </c>
    </row>
    <row r="1702" spans="28:39">
      <c r="AB1702" s="58" t="s">
        <v>655</v>
      </c>
      <c r="AC1702" s="1">
        <v>3</v>
      </c>
      <c r="AD1702" s="38" t="s">
        <v>337</v>
      </c>
      <c r="AE1702" s="39">
        <v>80</v>
      </c>
      <c r="AF1702" s="50">
        <v>120</v>
      </c>
      <c r="AG1702" s="43">
        <v>20</v>
      </c>
      <c r="AH1702">
        <v>82</v>
      </c>
      <c r="AL1702" t="s">
        <v>22</v>
      </c>
      <c r="AM1702">
        <v>60</v>
      </c>
    </row>
    <row r="1703" spans="28:39">
      <c r="AB1703" s="58" t="s">
        <v>655</v>
      </c>
      <c r="AC1703" s="1">
        <v>3</v>
      </c>
      <c r="AD1703" s="38" t="s">
        <v>337</v>
      </c>
      <c r="AE1703" s="39">
        <v>80</v>
      </c>
      <c r="AF1703" s="50">
        <v>120</v>
      </c>
      <c r="AG1703" s="44">
        <v>30</v>
      </c>
      <c r="AH1703">
        <v>57</v>
      </c>
      <c r="AL1703" t="s">
        <v>22</v>
      </c>
      <c r="AM1703">
        <v>60</v>
      </c>
    </row>
    <row r="1704" spans="28:39">
      <c r="AB1704" s="58" t="s">
        <v>655</v>
      </c>
      <c r="AC1704" s="1">
        <v>3</v>
      </c>
      <c r="AD1704" s="38" t="s">
        <v>337</v>
      </c>
      <c r="AE1704" s="39">
        <v>80</v>
      </c>
      <c r="AF1704" s="50">
        <v>120</v>
      </c>
      <c r="AG1704" s="45">
        <v>40</v>
      </c>
      <c r="AH1704">
        <v>43</v>
      </c>
      <c r="AL1704" t="s">
        <v>22</v>
      </c>
      <c r="AM1704">
        <v>60</v>
      </c>
    </row>
    <row r="1705" spans="28:39">
      <c r="AB1705" s="58" t="s">
        <v>655</v>
      </c>
      <c r="AC1705" s="1">
        <v>3</v>
      </c>
      <c r="AD1705" s="38" t="s">
        <v>337</v>
      </c>
      <c r="AE1705" s="39">
        <v>80</v>
      </c>
      <c r="AF1705" s="50">
        <v>120</v>
      </c>
      <c r="AG1705" s="46">
        <v>50</v>
      </c>
      <c r="AH1705">
        <v>35</v>
      </c>
      <c r="AL1705" t="s">
        <v>22</v>
      </c>
      <c r="AM1705">
        <v>60</v>
      </c>
    </row>
    <row r="1706" spans="28:39">
      <c r="AB1706" s="58" t="s">
        <v>655</v>
      </c>
      <c r="AC1706" s="1">
        <v>3</v>
      </c>
      <c r="AD1706" s="38" t="s">
        <v>337</v>
      </c>
      <c r="AE1706" s="39">
        <v>80</v>
      </c>
      <c r="AF1706" s="50">
        <v>120</v>
      </c>
      <c r="AG1706" s="47">
        <v>60</v>
      </c>
      <c r="AH1706">
        <v>30</v>
      </c>
      <c r="AL1706" t="s">
        <v>22</v>
      </c>
      <c r="AM1706">
        <v>60</v>
      </c>
    </row>
    <row r="1707" spans="28:39">
      <c r="AB1707" s="58" t="s">
        <v>655</v>
      </c>
      <c r="AC1707" s="1">
        <v>3</v>
      </c>
      <c r="AD1707" s="38" t="s">
        <v>337</v>
      </c>
      <c r="AE1707" s="39">
        <v>80</v>
      </c>
      <c r="AF1707" s="50">
        <v>120</v>
      </c>
      <c r="AG1707" s="48">
        <v>70</v>
      </c>
      <c r="AH1707">
        <v>26</v>
      </c>
      <c r="AL1707" t="s">
        <v>22</v>
      </c>
      <c r="AM1707">
        <v>60</v>
      </c>
    </row>
    <row r="1708" spans="28:39">
      <c r="AB1708" s="58" t="s">
        <v>655</v>
      </c>
      <c r="AC1708" s="1">
        <v>3</v>
      </c>
      <c r="AD1708" s="38" t="s">
        <v>337</v>
      </c>
      <c r="AE1708" s="39">
        <v>80</v>
      </c>
      <c r="AF1708" s="51">
        <v>130</v>
      </c>
      <c r="AG1708" s="41">
        <v>0</v>
      </c>
      <c r="AH1708">
        <v>93</v>
      </c>
      <c r="AL1708" t="s">
        <v>22</v>
      </c>
      <c r="AM1708">
        <v>60</v>
      </c>
    </row>
    <row r="1709" spans="28:39">
      <c r="AB1709" s="58" t="s">
        <v>655</v>
      </c>
      <c r="AC1709" s="1">
        <v>3</v>
      </c>
      <c r="AD1709" s="38" t="s">
        <v>337</v>
      </c>
      <c r="AE1709" s="39">
        <v>80</v>
      </c>
      <c r="AF1709" s="51">
        <v>130</v>
      </c>
      <c r="AG1709" s="42">
        <v>10</v>
      </c>
      <c r="AH1709">
        <v>93</v>
      </c>
      <c r="AL1709" t="s">
        <v>22</v>
      </c>
      <c r="AM1709">
        <v>60</v>
      </c>
    </row>
    <row r="1710" spans="28:39">
      <c r="AB1710" s="58" t="s">
        <v>655</v>
      </c>
      <c r="AC1710" s="1">
        <v>3</v>
      </c>
      <c r="AD1710" s="38" t="s">
        <v>337</v>
      </c>
      <c r="AE1710" s="39">
        <v>80</v>
      </c>
      <c r="AF1710" s="51">
        <v>130</v>
      </c>
      <c r="AG1710" s="43">
        <v>20</v>
      </c>
      <c r="AH1710">
        <v>82</v>
      </c>
      <c r="AL1710" t="s">
        <v>22</v>
      </c>
      <c r="AM1710">
        <v>60</v>
      </c>
    </row>
    <row r="1711" spans="28:39">
      <c r="AB1711" s="58" t="s">
        <v>655</v>
      </c>
      <c r="AC1711" s="1">
        <v>3</v>
      </c>
      <c r="AD1711" s="38" t="s">
        <v>337</v>
      </c>
      <c r="AE1711" s="39">
        <v>80</v>
      </c>
      <c r="AF1711" s="51">
        <v>130</v>
      </c>
      <c r="AG1711" s="44">
        <v>30</v>
      </c>
      <c r="AH1711">
        <v>57</v>
      </c>
      <c r="AL1711" t="s">
        <v>22</v>
      </c>
      <c r="AM1711">
        <v>60</v>
      </c>
    </row>
    <row r="1712" spans="28:39">
      <c r="AB1712" s="58" t="s">
        <v>655</v>
      </c>
      <c r="AC1712" s="1">
        <v>3</v>
      </c>
      <c r="AD1712" s="38" t="s">
        <v>337</v>
      </c>
      <c r="AE1712" s="39">
        <v>80</v>
      </c>
      <c r="AF1712" s="51">
        <v>130</v>
      </c>
      <c r="AG1712" s="45">
        <v>40</v>
      </c>
      <c r="AH1712">
        <v>43</v>
      </c>
      <c r="AL1712" t="s">
        <v>22</v>
      </c>
      <c r="AM1712">
        <v>60</v>
      </c>
    </row>
    <row r="1713" spans="28:39">
      <c r="AB1713" s="58" t="s">
        <v>655</v>
      </c>
      <c r="AC1713" s="1">
        <v>3</v>
      </c>
      <c r="AD1713" s="38" t="s">
        <v>337</v>
      </c>
      <c r="AE1713" s="39">
        <v>80</v>
      </c>
      <c r="AF1713" s="51">
        <v>130</v>
      </c>
      <c r="AG1713" s="46">
        <v>50</v>
      </c>
      <c r="AH1713">
        <v>35</v>
      </c>
      <c r="AL1713" t="s">
        <v>22</v>
      </c>
      <c r="AM1713">
        <v>60</v>
      </c>
    </row>
    <row r="1714" spans="28:39">
      <c r="AB1714" s="58" t="s">
        <v>655</v>
      </c>
      <c r="AC1714" s="1">
        <v>3</v>
      </c>
      <c r="AD1714" s="38" t="s">
        <v>337</v>
      </c>
      <c r="AE1714" s="39">
        <v>80</v>
      </c>
      <c r="AF1714" s="51">
        <v>130</v>
      </c>
      <c r="AG1714" s="47">
        <v>60</v>
      </c>
      <c r="AH1714">
        <v>30</v>
      </c>
      <c r="AL1714" t="s">
        <v>22</v>
      </c>
      <c r="AM1714">
        <v>60</v>
      </c>
    </row>
    <row r="1715" spans="28:39">
      <c r="AB1715" s="58" t="s">
        <v>655</v>
      </c>
      <c r="AC1715" s="1">
        <v>3</v>
      </c>
      <c r="AD1715" s="38" t="s">
        <v>337</v>
      </c>
      <c r="AE1715" s="39">
        <v>80</v>
      </c>
      <c r="AF1715" s="51">
        <v>130</v>
      </c>
      <c r="AG1715" s="48">
        <v>70</v>
      </c>
      <c r="AH1715">
        <v>26</v>
      </c>
      <c r="AL1715" t="s">
        <v>22</v>
      </c>
      <c r="AM1715">
        <v>60</v>
      </c>
    </row>
    <row r="1716" spans="28:39">
      <c r="AB1716" s="58" t="s">
        <v>655</v>
      </c>
      <c r="AC1716" s="1">
        <v>3</v>
      </c>
      <c r="AD1716" s="38" t="s">
        <v>337</v>
      </c>
      <c r="AE1716" s="39">
        <v>80</v>
      </c>
      <c r="AF1716" s="52">
        <v>140</v>
      </c>
      <c r="AG1716" s="41">
        <v>0</v>
      </c>
      <c r="AH1716">
        <v>88</v>
      </c>
      <c r="AL1716" t="s">
        <v>22</v>
      </c>
      <c r="AM1716">
        <v>60</v>
      </c>
    </row>
    <row r="1717" spans="28:39">
      <c r="AB1717" s="58" t="s">
        <v>655</v>
      </c>
      <c r="AC1717" s="1">
        <v>3</v>
      </c>
      <c r="AD1717" s="38" t="s">
        <v>337</v>
      </c>
      <c r="AE1717" s="39">
        <v>80</v>
      </c>
      <c r="AF1717" s="52">
        <v>140</v>
      </c>
      <c r="AG1717" s="42">
        <v>10</v>
      </c>
      <c r="AH1717">
        <v>88</v>
      </c>
      <c r="AL1717" t="s">
        <v>22</v>
      </c>
      <c r="AM1717">
        <v>60</v>
      </c>
    </row>
    <row r="1718" spans="28:39">
      <c r="AB1718" s="58" t="s">
        <v>655</v>
      </c>
      <c r="AC1718" s="1">
        <v>3</v>
      </c>
      <c r="AD1718" s="38" t="s">
        <v>337</v>
      </c>
      <c r="AE1718" s="39">
        <v>80</v>
      </c>
      <c r="AF1718" s="52">
        <v>140</v>
      </c>
      <c r="AG1718" s="43">
        <v>20</v>
      </c>
      <c r="AH1718">
        <v>81</v>
      </c>
      <c r="AL1718" t="s">
        <v>22</v>
      </c>
      <c r="AM1718">
        <v>60</v>
      </c>
    </row>
    <row r="1719" spans="28:39">
      <c r="AB1719" s="58" t="s">
        <v>655</v>
      </c>
      <c r="AC1719" s="1">
        <v>3</v>
      </c>
      <c r="AD1719" s="38" t="s">
        <v>337</v>
      </c>
      <c r="AE1719" s="39">
        <v>80</v>
      </c>
      <c r="AF1719" s="52">
        <v>140</v>
      </c>
      <c r="AG1719" s="44">
        <v>30</v>
      </c>
      <c r="AH1719">
        <v>57</v>
      </c>
      <c r="AL1719" t="s">
        <v>22</v>
      </c>
      <c r="AM1719">
        <v>60</v>
      </c>
    </row>
    <row r="1720" spans="28:39">
      <c r="AB1720" s="58" t="s">
        <v>655</v>
      </c>
      <c r="AC1720" s="1">
        <v>3</v>
      </c>
      <c r="AD1720" s="38" t="s">
        <v>337</v>
      </c>
      <c r="AE1720" s="39">
        <v>80</v>
      </c>
      <c r="AF1720" s="52">
        <v>140</v>
      </c>
      <c r="AG1720" s="45">
        <v>40</v>
      </c>
      <c r="AH1720">
        <v>43</v>
      </c>
      <c r="AL1720" t="s">
        <v>22</v>
      </c>
      <c r="AM1720">
        <v>60</v>
      </c>
    </row>
    <row r="1721" spans="28:39">
      <c r="AB1721" s="58" t="s">
        <v>655</v>
      </c>
      <c r="AC1721" s="1">
        <v>3</v>
      </c>
      <c r="AD1721" s="38" t="s">
        <v>337</v>
      </c>
      <c r="AE1721" s="39">
        <v>80</v>
      </c>
      <c r="AF1721" s="52">
        <v>140</v>
      </c>
      <c r="AG1721" s="46">
        <v>50</v>
      </c>
      <c r="AH1721">
        <v>35</v>
      </c>
      <c r="AL1721" t="s">
        <v>22</v>
      </c>
      <c r="AM1721">
        <v>60</v>
      </c>
    </row>
    <row r="1722" spans="28:39">
      <c r="AB1722" s="58" t="s">
        <v>655</v>
      </c>
      <c r="AC1722" s="1">
        <v>3</v>
      </c>
      <c r="AD1722" s="38" t="s">
        <v>337</v>
      </c>
      <c r="AE1722" s="39">
        <v>80</v>
      </c>
      <c r="AF1722" s="52">
        <v>140</v>
      </c>
      <c r="AG1722" s="47">
        <v>60</v>
      </c>
      <c r="AH1722">
        <v>30</v>
      </c>
      <c r="AL1722" t="s">
        <v>22</v>
      </c>
      <c r="AM1722">
        <v>60</v>
      </c>
    </row>
    <row r="1723" spans="28:39">
      <c r="AB1723" s="58" t="s">
        <v>655</v>
      </c>
      <c r="AC1723" s="1">
        <v>3</v>
      </c>
      <c r="AD1723" s="38" t="s">
        <v>337</v>
      </c>
      <c r="AE1723" s="39">
        <v>80</v>
      </c>
      <c r="AF1723" s="52">
        <v>140</v>
      </c>
      <c r="AG1723" s="48">
        <v>70</v>
      </c>
      <c r="AH1723">
        <v>26</v>
      </c>
      <c r="AL1723" t="s">
        <v>22</v>
      </c>
      <c r="AM1723">
        <v>60</v>
      </c>
    </row>
    <row r="1724" spans="28:39">
      <c r="AB1724" s="58" t="s">
        <v>655</v>
      </c>
      <c r="AC1724" s="1">
        <v>3</v>
      </c>
      <c r="AD1724" s="38" t="s">
        <v>337</v>
      </c>
      <c r="AE1724" s="39">
        <v>80</v>
      </c>
      <c r="AF1724" s="53">
        <v>150</v>
      </c>
      <c r="AG1724" s="41">
        <v>0</v>
      </c>
      <c r="AH1724">
        <v>84</v>
      </c>
      <c r="AL1724" t="s">
        <v>22</v>
      </c>
      <c r="AM1724">
        <v>60</v>
      </c>
    </row>
    <row r="1725" spans="28:39">
      <c r="AB1725" s="58" t="s">
        <v>655</v>
      </c>
      <c r="AC1725" s="1">
        <v>3</v>
      </c>
      <c r="AD1725" s="38" t="s">
        <v>337</v>
      </c>
      <c r="AE1725" s="39">
        <v>80</v>
      </c>
      <c r="AF1725" s="53">
        <v>150</v>
      </c>
      <c r="AG1725" s="42">
        <v>10</v>
      </c>
      <c r="AH1725">
        <v>84</v>
      </c>
      <c r="AL1725" t="s">
        <v>22</v>
      </c>
      <c r="AM1725">
        <v>60</v>
      </c>
    </row>
    <row r="1726" spans="28:39">
      <c r="AB1726" s="58" t="s">
        <v>655</v>
      </c>
      <c r="AC1726" s="1">
        <v>3</v>
      </c>
      <c r="AD1726" s="38" t="s">
        <v>337</v>
      </c>
      <c r="AE1726" s="39">
        <v>80</v>
      </c>
      <c r="AF1726" s="53">
        <v>150</v>
      </c>
      <c r="AG1726" s="43">
        <v>20</v>
      </c>
      <c r="AH1726">
        <v>82</v>
      </c>
      <c r="AL1726" t="s">
        <v>22</v>
      </c>
      <c r="AM1726">
        <v>60</v>
      </c>
    </row>
    <row r="1727" spans="28:39">
      <c r="AB1727" s="58" t="s">
        <v>655</v>
      </c>
      <c r="AC1727" s="1">
        <v>3</v>
      </c>
      <c r="AD1727" s="38" t="s">
        <v>337</v>
      </c>
      <c r="AE1727" s="39">
        <v>80</v>
      </c>
      <c r="AF1727" s="53">
        <v>150</v>
      </c>
      <c r="AG1727" s="44">
        <v>30</v>
      </c>
      <c r="AH1727">
        <v>57</v>
      </c>
      <c r="AL1727" t="s">
        <v>22</v>
      </c>
      <c r="AM1727">
        <v>60</v>
      </c>
    </row>
    <row r="1728" spans="28:39">
      <c r="AB1728" s="58" t="s">
        <v>655</v>
      </c>
      <c r="AC1728" s="1">
        <v>3</v>
      </c>
      <c r="AD1728" s="38" t="s">
        <v>337</v>
      </c>
      <c r="AE1728" s="39">
        <v>80</v>
      </c>
      <c r="AF1728" s="53">
        <v>150</v>
      </c>
      <c r="AG1728" s="45">
        <v>40</v>
      </c>
      <c r="AH1728">
        <v>43</v>
      </c>
      <c r="AL1728" t="s">
        <v>22</v>
      </c>
      <c r="AM1728">
        <v>60</v>
      </c>
    </row>
    <row r="1729" spans="28:39">
      <c r="AB1729" s="58" t="s">
        <v>655</v>
      </c>
      <c r="AC1729" s="1">
        <v>3</v>
      </c>
      <c r="AD1729" s="38" t="s">
        <v>337</v>
      </c>
      <c r="AE1729" s="39">
        <v>80</v>
      </c>
      <c r="AF1729" s="53">
        <v>150</v>
      </c>
      <c r="AG1729" s="46">
        <v>50</v>
      </c>
      <c r="AH1729">
        <v>35</v>
      </c>
      <c r="AL1729" t="s">
        <v>22</v>
      </c>
      <c r="AM1729">
        <v>60</v>
      </c>
    </row>
    <row r="1730" spans="28:39">
      <c r="AB1730" s="58" t="s">
        <v>655</v>
      </c>
      <c r="AC1730" s="1">
        <v>3</v>
      </c>
      <c r="AD1730" s="38" t="s">
        <v>337</v>
      </c>
      <c r="AE1730" s="39">
        <v>80</v>
      </c>
      <c r="AF1730" s="53">
        <v>150</v>
      </c>
      <c r="AG1730" s="47">
        <v>60</v>
      </c>
      <c r="AH1730">
        <v>30</v>
      </c>
      <c r="AL1730" t="s">
        <v>22</v>
      </c>
      <c r="AM1730">
        <v>60</v>
      </c>
    </row>
    <row r="1731" spans="28:39">
      <c r="AB1731" s="58" t="s">
        <v>655</v>
      </c>
      <c r="AC1731" s="1">
        <v>3</v>
      </c>
      <c r="AD1731" s="38" t="s">
        <v>337</v>
      </c>
      <c r="AE1731" s="39">
        <v>80</v>
      </c>
      <c r="AF1731" s="53">
        <v>150</v>
      </c>
      <c r="AG1731" s="48">
        <v>70</v>
      </c>
      <c r="AH1731">
        <v>26</v>
      </c>
      <c r="AL1731" t="s">
        <v>22</v>
      </c>
      <c r="AM1731">
        <v>60</v>
      </c>
    </row>
    <row r="1732" spans="28:39">
      <c r="AB1732" s="58" t="s">
        <v>655</v>
      </c>
      <c r="AC1732" s="1">
        <v>3</v>
      </c>
      <c r="AD1732" s="38" t="s">
        <v>337</v>
      </c>
      <c r="AE1732" s="39">
        <v>80</v>
      </c>
      <c r="AF1732" s="54">
        <v>160</v>
      </c>
      <c r="AG1732" s="41">
        <v>0</v>
      </c>
      <c r="AH1732">
        <v>81</v>
      </c>
      <c r="AL1732" t="s">
        <v>22</v>
      </c>
      <c r="AM1732">
        <v>60</v>
      </c>
    </row>
    <row r="1733" spans="28:39">
      <c r="AB1733" s="58" t="s">
        <v>655</v>
      </c>
      <c r="AC1733" s="1">
        <v>3</v>
      </c>
      <c r="AD1733" s="38" t="s">
        <v>337</v>
      </c>
      <c r="AE1733" s="39">
        <v>80</v>
      </c>
      <c r="AF1733" s="54">
        <v>160</v>
      </c>
      <c r="AG1733" s="42">
        <v>10</v>
      </c>
      <c r="AH1733">
        <v>81</v>
      </c>
      <c r="AL1733" t="s">
        <v>22</v>
      </c>
      <c r="AM1733">
        <v>60</v>
      </c>
    </row>
    <row r="1734" spans="28:39">
      <c r="AB1734" s="58" t="s">
        <v>655</v>
      </c>
      <c r="AC1734" s="1">
        <v>3</v>
      </c>
      <c r="AD1734" s="38" t="s">
        <v>337</v>
      </c>
      <c r="AE1734" s="39">
        <v>80</v>
      </c>
      <c r="AF1734" s="54">
        <v>160</v>
      </c>
      <c r="AG1734" s="43">
        <v>20</v>
      </c>
      <c r="AH1734">
        <v>81</v>
      </c>
      <c r="AL1734" t="s">
        <v>22</v>
      </c>
      <c r="AM1734">
        <v>60</v>
      </c>
    </row>
    <row r="1735" spans="28:39">
      <c r="AB1735" s="58" t="s">
        <v>655</v>
      </c>
      <c r="AC1735" s="1">
        <v>3</v>
      </c>
      <c r="AD1735" s="38" t="s">
        <v>337</v>
      </c>
      <c r="AE1735" s="39">
        <v>80</v>
      </c>
      <c r="AF1735" s="54">
        <v>160</v>
      </c>
      <c r="AG1735" s="44">
        <v>30</v>
      </c>
      <c r="AH1735">
        <v>57</v>
      </c>
      <c r="AL1735" t="s">
        <v>22</v>
      </c>
      <c r="AM1735">
        <v>60</v>
      </c>
    </row>
    <row r="1736" spans="28:39">
      <c r="AB1736" s="58" t="s">
        <v>655</v>
      </c>
      <c r="AC1736" s="1">
        <v>3</v>
      </c>
      <c r="AD1736" s="38" t="s">
        <v>337</v>
      </c>
      <c r="AE1736" s="39">
        <v>80</v>
      </c>
      <c r="AF1736" s="54">
        <v>160</v>
      </c>
      <c r="AG1736" s="45">
        <v>40</v>
      </c>
      <c r="AH1736">
        <v>43</v>
      </c>
      <c r="AL1736" t="s">
        <v>22</v>
      </c>
      <c r="AM1736">
        <v>60</v>
      </c>
    </row>
    <row r="1737" spans="28:39">
      <c r="AB1737" s="58" t="s">
        <v>655</v>
      </c>
      <c r="AC1737" s="1">
        <v>3</v>
      </c>
      <c r="AD1737" s="38" t="s">
        <v>337</v>
      </c>
      <c r="AE1737" s="39">
        <v>80</v>
      </c>
      <c r="AF1737" s="54">
        <v>160</v>
      </c>
      <c r="AG1737" s="46">
        <v>50</v>
      </c>
      <c r="AH1737">
        <v>35</v>
      </c>
      <c r="AL1737" t="s">
        <v>22</v>
      </c>
      <c r="AM1737">
        <v>60</v>
      </c>
    </row>
    <row r="1738" spans="28:39">
      <c r="AB1738" s="58" t="s">
        <v>655</v>
      </c>
      <c r="AC1738" s="1">
        <v>3</v>
      </c>
      <c r="AD1738" s="38" t="s">
        <v>337</v>
      </c>
      <c r="AE1738" s="39">
        <v>80</v>
      </c>
      <c r="AF1738" s="54">
        <v>160</v>
      </c>
      <c r="AG1738" s="47">
        <v>60</v>
      </c>
      <c r="AH1738">
        <v>30</v>
      </c>
      <c r="AL1738" t="s">
        <v>22</v>
      </c>
      <c r="AM1738">
        <v>60</v>
      </c>
    </row>
    <row r="1739" spans="28:39">
      <c r="AB1739" s="58" t="s">
        <v>655</v>
      </c>
      <c r="AC1739" s="1">
        <v>3</v>
      </c>
      <c r="AD1739" s="38" t="s">
        <v>337</v>
      </c>
      <c r="AE1739" s="39">
        <v>80</v>
      </c>
      <c r="AF1739" s="54">
        <v>160</v>
      </c>
      <c r="AG1739" s="48">
        <v>70</v>
      </c>
      <c r="AH1739">
        <v>26</v>
      </c>
      <c r="AL1739" t="s">
        <v>22</v>
      </c>
      <c r="AM1739">
        <v>60</v>
      </c>
    </row>
    <row r="1740" spans="28:39">
      <c r="AB1740" s="58" t="s">
        <v>655</v>
      </c>
      <c r="AC1740" s="1">
        <v>3</v>
      </c>
      <c r="AD1740" s="38" t="s">
        <v>337</v>
      </c>
      <c r="AE1740" s="39">
        <v>80</v>
      </c>
      <c r="AF1740" s="55">
        <v>170</v>
      </c>
      <c r="AG1740" s="41">
        <v>0</v>
      </c>
      <c r="AH1740">
        <v>77</v>
      </c>
      <c r="AL1740" t="s">
        <v>22</v>
      </c>
      <c r="AM1740">
        <v>60</v>
      </c>
    </row>
    <row r="1741" spans="28:39">
      <c r="AB1741" s="58" t="s">
        <v>655</v>
      </c>
      <c r="AC1741" s="1">
        <v>3</v>
      </c>
      <c r="AD1741" s="38" t="s">
        <v>337</v>
      </c>
      <c r="AE1741" s="39">
        <v>80</v>
      </c>
      <c r="AF1741" s="55">
        <v>170</v>
      </c>
      <c r="AG1741" s="42">
        <v>10</v>
      </c>
      <c r="AH1741">
        <v>77</v>
      </c>
      <c r="AL1741" t="s">
        <v>22</v>
      </c>
      <c r="AM1741">
        <v>60</v>
      </c>
    </row>
    <row r="1742" spans="28:39">
      <c r="AB1742" s="58" t="s">
        <v>655</v>
      </c>
      <c r="AC1742" s="1">
        <v>3</v>
      </c>
      <c r="AD1742" s="38" t="s">
        <v>337</v>
      </c>
      <c r="AE1742" s="39">
        <v>80</v>
      </c>
      <c r="AF1742" s="55">
        <v>170</v>
      </c>
      <c r="AG1742" s="43">
        <v>20</v>
      </c>
      <c r="AH1742">
        <v>77</v>
      </c>
      <c r="AL1742" t="s">
        <v>22</v>
      </c>
      <c r="AM1742">
        <v>60</v>
      </c>
    </row>
    <row r="1743" spans="28:39">
      <c r="AB1743" s="58" t="s">
        <v>655</v>
      </c>
      <c r="AC1743" s="1">
        <v>3</v>
      </c>
      <c r="AD1743" s="38" t="s">
        <v>337</v>
      </c>
      <c r="AE1743" s="39">
        <v>80</v>
      </c>
      <c r="AF1743" s="55">
        <v>170</v>
      </c>
      <c r="AG1743" s="44">
        <v>30</v>
      </c>
      <c r="AH1743">
        <v>57</v>
      </c>
      <c r="AL1743" t="s">
        <v>22</v>
      </c>
      <c r="AM1743">
        <v>60</v>
      </c>
    </row>
    <row r="1744" spans="28:39">
      <c r="AB1744" s="58" t="s">
        <v>655</v>
      </c>
      <c r="AC1744" s="1">
        <v>3</v>
      </c>
      <c r="AD1744" s="38" t="s">
        <v>337</v>
      </c>
      <c r="AE1744" s="39">
        <v>80</v>
      </c>
      <c r="AF1744" s="55">
        <v>170</v>
      </c>
      <c r="AG1744" s="45">
        <v>40</v>
      </c>
      <c r="AH1744">
        <v>43</v>
      </c>
      <c r="AL1744" t="s">
        <v>22</v>
      </c>
      <c r="AM1744">
        <v>60</v>
      </c>
    </row>
    <row r="1745" spans="28:39">
      <c r="AB1745" s="58" t="s">
        <v>655</v>
      </c>
      <c r="AC1745" s="1">
        <v>3</v>
      </c>
      <c r="AD1745" s="38" t="s">
        <v>337</v>
      </c>
      <c r="AE1745" s="39">
        <v>80</v>
      </c>
      <c r="AF1745" s="55">
        <v>170</v>
      </c>
      <c r="AG1745" s="46">
        <v>50</v>
      </c>
      <c r="AH1745">
        <v>35</v>
      </c>
      <c r="AL1745" t="s">
        <v>22</v>
      </c>
      <c r="AM1745">
        <v>60</v>
      </c>
    </row>
    <row r="1746" spans="28:39">
      <c r="AB1746" s="58" t="s">
        <v>655</v>
      </c>
      <c r="AC1746" s="1">
        <v>3</v>
      </c>
      <c r="AD1746" s="38" t="s">
        <v>337</v>
      </c>
      <c r="AE1746" s="39">
        <v>80</v>
      </c>
      <c r="AF1746" s="55">
        <v>170</v>
      </c>
      <c r="AG1746" s="47">
        <v>60</v>
      </c>
      <c r="AH1746">
        <v>30</v>
      </c>
      <c r="AL1746" t="s">
        <v>22</v>
      </c>
      <c r="AM1746">
        <v>60</v>
      </c>
    </row>
    <row r="1747" spans="28:39">
      <c r="AB1747" s="58" t="s">
        <v>655</v>
      </c>
      <c r="AC1747" s="1">
        <v>3</v>
      </c>
      <c r="AD1747" s="38" t="s">
        <v>337</v>
      </c>
      <c r="AE1747" s="39">
        <v>80</v>
      </c>
      <c r="AF1747" s="55">
        <v>170</v>
      </c>
      <c r="AG1747" s="48">
        <v>70</v>
      </c>
      <c r="AH1747">
        <v>26</v>
      </c>
      <c r="AL1747" t="s">
        <v>22</v>
      </c>
      <c r="AM1747">
        <v>60</v>
      </c>
    </row>
    <row r="1748" spans="28:39">
      <c r="AB1748" s="58" t="s">
        <v>655</v>
      </c>
      <c r="AC1748" s="1">
        <v>3</v>
      </c>
      <c r="AD1748" s="38" t="s">
        <v>337</v>
      </c>
      <c r="AE1748" s="39">
        <v>80</v>
      </c>
      <c r="AF1748" s="56">
        <v>180</v>
      </c>
      <c r="AG1748" s="41">
        <v>0</v>
      </c>
      <c r="AH1748">
        <v>68</v>
      </c>
      <c r="AL1748" t="s">
        <v>22</v>
      </c>
      <c r="AM1748">
        <v>60</v>
      </c>
    </row>
    <row r="1749" spans="28:39">
      <c r="AB1749" s="58" t="s">
        <v>655</v>
      </c>
      <c r="AC1749" s="1">
        <v>3</v>
      </c>
      <c r="AD1749" s="38" t="s">
        <v>337</v>
      </c>
      <c r="AE1749" s="39">
        <v>80</v>
      </c>
      <c r="AF1749" s="56">
        <v>180</v>
      </c>
      <c r="AG1749" s="42">
        <v>10</v>
      </c>
      <c r="AH1749">
        <v>68</v>
      </c>
      <c r="AL1749" t="s">
        <v>22</v>
      </c>
      <c r="AM1749">
        <v>60</v>
      </c>
    </row>
    <row r="1750" spans="28:39">
      <c r="AB1750" s="58" t="s">
        <v>655</v>
      </c>
      <c r="AC1750" s="1">
        <v>3</v>
      </c>
      <c r="AD1750" s="38" t="s">
        <v>337</v>
      </c>
      <c r="AE1750" s="39">
        <v>80</v>
      </c>
      <c r="AF1750" s="56">
        <v>180</v>
      </c>
      <c r="AG1750" s="43">
        <v>20</v>
      </c>
      <c r="AH1750">
        <v>68</v>
      </c>
      <c r="AL1750" t="s">
        <v>22</v>
      </c>
      <c r="AM1750">
        <v>60</v>
      </c>
    </row>
    <row r="1751" spans="28:39">
      <c r="AB1751" s="58" t="s">
        <v>655</v>
      </c>
      <c r="AC1751" s="1">
        <v>3</v>
      </c>
      <c r="AD1751" s="38" t="s">
        <v>337</v>
      </c>
      <c r="AE1751" s="39">
        <v>80</v>
      </c>
      <c r="AF1751" s="56">
        <v>180</v>
      </c>
      <c r="AG1751" s="44">
        <v>30</v>
      </c>
      <c r="AH1751">
        <v>57</v>
      </c>
      <c r="AL1751" t="s">
        <v>22</v>
      </c>
      <c r="AM1751">
        <v>60</v>
      </c>
    </row>
    <row r="1752" spans="28:39">
      <c r="AB1752" s="58" t="s">
        <v>655</v>
      </c>
      <c r="AC1752" s="1">
        <v>3</v>
      </c>
      <c r="AD1752" s="38" t="s">
        <v>337</v>
      </c>
      <c r="AE1752" s="39">
        <v>80</v>
      </c>
      <c r="AF1752" s="56">
        <v>180</v>
      </c>
      <c r="AG1752" s="45">
        <v>40</v>
      </c>
      <c r="AH1752">
        <v>43</v>
      </c>
      <c r="AL1752" t="s">
        <v>22</v>
      </c>
      <c r="AM1752">
        <v>60</v>
      </c>
    </row>
    <row r="1753" spans="28:39">
      <c r="AB1753" s="58" t="s">
        <v>655</v>
      </c>
      <c r="AC1753" s="1">
        <v>3</v>
      </c>
      <c r="AD1753" s="38" t="s">
        <v>337</v>
      </c>
      <c r="AE1753" s="39">
        <v>80</v>
      </c>
      <c r="AF1753" s="56">
        <v>180</v>
      </c>
      <c r="AG1753" s="46">
        <v>50</v>
      </c>
      <c r="AH1753">
        <v>35</v>
      </c>
      <c r="AL1753" t="s">
        <v>22</v>
      </c>
      <c r="AM1753">
        <v>60</v>
      </c>
    </row>
    <row r="1754" spans="28:39">
      <c r="AB1754" s="58" t="s">
        <v>655</v>
      </c>
      <c r="AC1754" s="1">
        <v>3</v>
      </c>
      <c r="AD1754" s="38" t="s">
        <v>337</v>
      </c>
      <c r="AE1754" s="39">
        <v>80</v>
      </c>
      <c r="AF1754" s="56">
        <v>180</v>
      </c>
      <c r="AG1754" s="47">
        <v>60</v>
      </c>
      <c r="AH1754">
        <v>30</v>
      </c>
      <c r="AL1754" t="s">
        <v>22</v>
      </c>
      <c r="AM1754">
        <v>60</v>
      </c>
    </row>
    <row r="1755" spans="28:39">
      <c r="AB1755" s="58" t="s">
        <v>655</v>
      </c>
      <c r="AC1755" s="1">
        <v>3</v>
      </c>
      <c r="AD1755" s="38" t="s">
        <v>337</v>
      </c>
      <c r="AE1755" s="39">
        <v>80</v>
      </c>
      <c r="AF1755" s="56">
        <v>180</v>
      </c>
      <c r="AG1755" s="48">
        <v>70</v>
      </c>
      <c r="AH1755">
        <v>26</v>
      </c>
      <c r="AL1755" t="s">
        <v>22</v>
      </c>
      <c r="AM1755">
        <v>60</v>
      </c>
    </row>
    <row r="1756" spans="28:39">
      <c r="AB1756" s="58" t="s">
        <v>655</v>
      </c>
      <c r="AC1756" s="1">
        <v>3</v>
      </c>
      <c r="AD1756" s="38" t="s">
        <v>337</v>
      </c>
      <c r="AE1756" s="39">
        <v>80</v>
      </c>
      <c r="AF1756" s="57">
        <v>200</v>
      </c>
      <c r="AG1756" s="41">
        <v>0</v>
      </c>
      <c r="AH1756">
        <v>55</v>
      </c>
      <c r="AL1756" t="s">
        <v>22</v>
      </c>
      <c r="AM1756">
        <v>60</v>
      </c>
    </row>
    <row r="1757" spans="28:39">
      <c r="AB1757" s="58" t="s">
        <v>655</v>
      </c>
      <c r="AC1757" s="1">
        <v>3</v>
      </c>
      <c r="AD1757" s="38" t="s">
        <v>337</v>
      </c>
      <c r="AE1757" s="39">
        <v>80</v>
      </c>
      <c r="AF1757" s="57">
        <v>200</v>
      </c>
      <c r="AG1757" s="42">
        <v>10</v>
      </c>
      <c r="AH1757">
        <v>55</v>
      </c>
      <c r="AL1757" t="s">
        <v>22</v>
      </c>
      <c r="AM1757">
        <v>60</v>
      </c>
    </row>
    <row r="1758" spans="28:39">
      <c r="AB1758" s="58" t="s">
        <v>655</v>
      </c>
      <c r="AC1758" s="1">
        <v>3</v>
      </c>
      <c r="AD1758" s="38" t="s">
        <v>337</v>
      </c>
      <c r="AE1758" s="39">
        <v>80</v>
      </c>
      <c r="AF1758" s="57">
        <v>200</v>
      </c>
      <c r="AG1758" s="43">
        <v>20</v>
      </c>
      <c r="AH1758">
        <v>55</v>
      </c>
      <c r="AL1758" t="s">
        <v>22</v>
      </c>
      <c r="AM1758">
        <v>60</v>
      </c>
    </row>
    <row r="1759" spans="28:39">
      <c r="AB1759" s="58" t="s">
        <v>655</v>
      </c>
      <c r="AC1759" s="1">
        <v>3</v>
      </c>
      <c r="AD1759" s="38" t="s">
        <v>337</v>
      </c>
      <c r="AE1759" s="39">
        <v>80</v>
      </c>
      <c r="AF1759" s="57">
        <v>200</v>
      </c>
      <c r="AG1759" s="44">
        <v>30</v>
      </c>
      <c r="AH1759">
        <v>55</v>
      </c>
      <c r="AL1759" t="s">
        <v>22</v>
      </c>
      <c r="AM1759">
        <v>60</v>
      </c>
    </row>
    <row r="1760" spans="28:39">
      <c r="AB1760" s="58" t="s">
        <v>655</v>
      </c>
      <c r="AC1760" s="1">
        <v>3</v>
      </c>
      <c r="AD1760" s="38" t="s">
        <v>337</v>
      </c>
      <c r="AE1760" s="39">
        <v>80</v>
      </c>
      <c r="AF1760" s="57">
        <v>200</v>
      </c>
      <c r="AG1760" s="45">
        <v>40</v>
      </c>
      <c r="AH1760">
        <v>43</v>
      </c>
      <c r="AL1760" t="s">
        <v>22</v>
      </c>
      <c r="AM1760">
        <v>60</v>
      </c>
    </row>
    <row r="1761" spans="28:39">
      <c r="AB1761" s="58" t="s">
        <v>655</v>
      </c>
      <c r="AC1761" s="1">
        <v>3</v>
      </c>
      <c r="AD1761" s="38" t="s">
        <v>337</v>
      </c>
      <c r="AE1761" s="39">
        <v>80</v>
      </c>
      <c r="AF1761" s="57">
        <v>200</v>
      </c>
      <c r="AG1761" s="46">
        <v>50</v>
      </c>
      <c r="AH1761">
        <v>35</v>
      </c>
      <c r="AL1761" t="s">
        <v>22</v>
      </c>
      <c r="AM1761">
        <v>60</v>
      </c>
    </row>
    <row r="1762" spans="28:39">
      <c r="AB1762" s="58" t="s">
        <v>655</v>
      </c>
      <c r="AC1762" s="1">
        <v>3</v>
      </c>
      <c r="AD1762" s="38" t="s">
        <v>337</v>
      </c>
      <c r="AE1762" s="39">
        <v>80</v>
      </c>
      <c r="AF1762" s="57">
        <v>200</v>
      </c>
      <c r="AG1762" s="47">
        <v>60</v>
      </c>
      <c r="AH1762">
        <v>30</v>
      </c>
      <c r="AL1762" t="s">
        <v>22</v>
      </c>
      <c r="AM1762">
        <v>60</v>
      </c>
    </row>
    <row r="1763" spans="28:39">
      <c r="AB1763" s="58" t="s">
        <v>655</v>
      </c>
      <c r="AC1763" s="1">
        <v>3</v>
      </c>
      <c r="AD1763" s="38" t="s">
        <v>337</v>
      </c>
      <c r="AE1763" s="39">
        <v>80</v>
      </c>
      <c r="AF1763" s="57">
        <v>200</v>
      </c>
      <c r="AG1763" s="48">
        <v>70</v>
      </c>
      <c r="AH1763">
        <v>26</v>
      </c>
      <c r="AL1763" t="s">
        <v>22</v>
      </c>
      <c r="AM1763">
        <v>60</v>
      </c>
    </row>
    <row r="1764" spans="28:39">
      <c r="AB1764" s="58" t="s">
        <v>655</v>
      </c>
      <c r="AC1764" s="1">
        <v>3</v>
      </c>
      <c r="AD1764" s="38" t="s">
        <v>427</v>
      </c>
      <c r="AE1764" s="39">
        <v>80</v>
      </c>
      <c r="AF1764" s="40">
        <v>110</v>
      </c>
      <c r="AG1764" s="41">
        <v>0</v>
      </c>
      <c r="AH1764">
        <v>93</v>
      </c>
      <c r="AL1764" t="s">
        <v>22</v>
      </c>
      <c r="AM1764">
        <v>60</v>
      </c>
    </row>
    <row r="1765" spans="28:39">
      <c r="AB1765" s="58" t="s">
        <v>655</v>
      </c>
      <c r="AC1765" s="1">
        <v>3</v>
      </c>
      <c r="AD1765" s="38" t="s">
        <v>427</v>
      </c>
      <c r="AE1765" s="39">
        <v>80</v>
      </c>
      <c r="AF1765" s="40">
        <v>110</v>
      </c>
      <c r="AG1765" s="42">
        <v>10</v>
      </c>
      <c r="AH1765">
        <v>93</v>
      </c>
      <c r="AL1765" t="s">
        <v>22</v>
      </c>
      <c r="AM1765">
        <v>60</v>
      </c>
    </row>
    <row r="1766" spans="28:39">
      <c r="AB1766" s="58" t="s">
        <v>655</v>
      </c>
      <c r="AC1766" s="1">
        <v>3</v>
      </c>
      <c r="AD1766" s="38" t="s">
        <v>427</v>
      </c>
      <c r="AE1766" s="39">
        <v>80</v>
      </c>
      <c r="AF1766" s="40">
        <v>110</v>
      </c>
      <c r="AG1766" s="43">
        <v>20</v>
      </c>
      <c r="AH1766">
        <v>82</v>
      </c>
      <c r="AL1766" t="s">
        <v>22</v>
      </c>
      <c r="AM1766">
        <v>60</v>
      </c>
    </row>
    <row r="1767" spans="28:39">
      <c r="AB1767" s="58" t="s">
        <v>655</v>
      </c>
      <c r="AC1767" s="1">
        <v>3</v>
      </c>
      <c r="AD1767" s="38" t="s">
        <v>427</v>
      </c>
      <c r="AE1767" s="39">
        <v>80</v>
      </c>
      <c r="AF1767" s="40">
        <v>110</v>
      </c>
      <c r="AG1767" s="44">
        <v>30</v>
      </c>
      <c r="AH1767">
        <v>57</v>
      </c>
      <c r="AL1767" t="s">
        <v>22</v>
      </c>
      <c r="AM1767">
        <v>60</v>
      </c>
    </row>
    <row r="1768" spans="28:39">
      <c r="AB1768" s="58" t="s">
        <v>655</v>
      </c>
      <c r="AC1768" s="1">
        <v>3</v>
      </c>
      <c r="AD1768" s="38" t="s">
        <v>427</v>
      </c>
      <c r="AE1768" s="39">
        <v>80</v>
      </c>
      <c r="AF1768" s="40">
        <v>110</v>
      </c>
      <c r="AG1768" s="45">
        <v>40</v>
      </c>
      <c r="AH1768">
        <v>43</v>
      </c>
      <c r="AL1768" t="s">
        <v>22</v>
      </c>
      <c r="AM1768">
        <v>60</v>
      </c>
    </row>
    <row r="1769" spans="28:39">
      <c r="AB1769" s="58" t="s">
        <v>655</v>
      </c>
      <c r="AC1769" s="1">
        <v>3</v>
      </c>
      <c r="AD1769" s="38" t="s">
        <v>427</v>
      </c>
      <c r="AE1769" s="39">
        <v>80</v>
      </c>
      <c r="AF1769" s="40">
        <v>110</v>
      </c>
      <c r="AG1769" s="46">
        <v>50</v>
      </c>
      <c r="AH1769">
        <v>35</v>
      </c>
      <c r="AL1769" t="s">
        <v>22</v>
      </c>
      <c r="AM1769">
        <v>60</v>
      </c>
    </row>
    <row r="1770" spans="28:39">
      <c r="AB1770" s="58" t="s">
        <v>655</v>
      </c>
      <c r="AC1770" s="1">
        <v>3</v>
      </c>
      <c r="AD1770" s="38" t="s">
        <v>427</v>
      </c>
      <c r="AE1770" s="39">
        <v>80</v>
      </c>
      <c r="AF1770" s="40">
        <v>110</v>
      </c>
      <c r="AG1770" s="47">
        <v>60</v>
      </c>
      <c r="AH1770">
        <v>30</v>
      </c>
      <c r="AL1770" t="s">
        <v>22</v>
      </c>
      <c r="AM1770">
        <v>60</v>
      </c>
    </row>
    <row r="1771" spans="28:39">
      <c r="AB1771" s="58" t="s">
        <v>655</v>
      </c>
      <c r="AC1771" s="1">
        <v>3</v>
      </c>
      <c r="AD1771" s="38" t="s">
        <v>427</v>
      </c>
      <c r="AE1771" s="39">
        <v>80</v>
      </c>
      <c r="AF1771" s="40">
        <v>110</v>
      </c>
      <c r="AG1771" s="48">
        <v>70</v>
      </c>
      <c r="AH1771">
        <v>26</v>
      </c>
      <c r="AL1771" t="s">
        <v>22</v>
      </c>
      <c r="AM1771">
        <v>60</v>
      </c>
    </row>
    <row r="1772" spans="28:39">
      <c r="AB1772" s="58" t="s">
        <v>655</v>
      </c>
      <c r="AC1772" s="1">
        <v>3</v>
      </c>
      <c r="AD1772" s="38" t="s">
        <v>427</v>
      </c>
      <c r="AE1772" s="39">
        <v>80</v>
      </c>
      <c r="AF1772" s="49">
        <v>115</v>
      </c>
      <c r="AG1772" s="41">
        <v>0</v>
      </c>
      <c r="AH1772">
        <v>90</v>
      </c>
      <c r="AL1772" t="s">
        <v>22</v>
      </c>
      <c r="AM1772">
        <v>60</v>
      </c>
    </row>
    <row r="1773" spans="28:39">
      <c r="AB1773" s="58" t="s">
        <v>655</v>
      </c>
      <c r="AC1773" s="1">
        <v>3</v>
      </c>
      <c r="AD1773" s="38" t="s">
        <v>427</v>
      </c>
      <c r="AE1773" s="39">
        <v>80</v>
      </c>
      <c r="AF1773" s="49">
        <v>115</v>
      </c>
      <c r="AG1773" s="42">
        <v>10</v>
      </c>
      <c r="AH1773">
        <v>90</v>
      </c>
      <c r="AL1773" t="s">
        <v>22</v>
      </c>
      <c r="AM1773">
        <v>60</v>
      </c>
    </row>
    <row r="1774" spans="28:39">
      <c r="AB1774" s="58" t="s">
        <v>655</v>
      </c>
      <c r="AC1774" s="1">
        <v>3</v>
      </c>
      <c r="AD1774" s="38" t="s">
        <v>427</v>
      </c>
      <c r="AE1774" s="39">
        <v>80</v>
      </c>
      <c r="AF1774" s="49">
        <v>115</v>
      </c>
      <c r="AG1774" s="43">
        <v>20</v>
      </c>
      <c r="AH1774">
        <v>81</v>
      </c>
      <c r="AL1774" t="s">
        <v>22</v>
      </c>
      <c r="AM1774">
        <v>60</v>
      </c>
    </row>
    <row r="1775" spans="28:39">
      <c r="AB1775" s="58" t="s">
        <v>655</v>
      </c>
      <c r="AC1775" s="1">
        <v>3</v>
      </c>
      <c r="AD1775" s="38" t="s">
        <v>427</v>
      </c>
      <c r="AE1775" s="39">
        <v>80</v>
      </c>
      <c r="AF1775" s="49">
        <v>115</v>
      </c>
      <c r="AG1775" s="44">
        <v>30</v>
      </c>
      <c r="AH1775">
        <v>57</v>
      </c>
      <c r="AL1775" t="s">
        <v>22</v>
      </c>
      <c r="AM1775">
        <v>60</v>
      </c>
    </row>
    <row r="1776" spans="28:39">
      <c r="AB1776" s="58" t="s">
        <v>655</v>
      </c>
      <c r="AC1776" s="1">
        <v>3</v>
      </c>
      <c r="AD1776" s="38" t="s">
        <v>427</v>
      </c>
      <c r="AE1776" s="39">
        <v>80</v>
      </c>
      <c r="AF1776" s="49">
        <v>115</v>
      </c>
      <c r="AG1776" s="45">
        <v>40</v>
      </c>
      <c r="AH1776">
        <v>43</v>
      </c>
      <c r="AL1776" t="s">
        <v>22</v>
      </c>
      <c r="AM1776">
        <v>60</v>
      </c>
    </row>
    <row r="1777" spans="28:39">
      <c r="AB1777" s="58" t="s">
        <v>655</v>
      </c>
      <c r="AC1777" s="1">
        <v>3</v>
      </c>
      <c r="AD1777" s="38" t="s">
        <v>427</v>
      </c>
      <c r="AE1777" s="39">
        <v>80</v>
      </c>
      <c r="AF1777" s="49">
        <v>115</v>
      </c>
      <c r="AG1777" s="46">
        <v>50</v>
      </c>
      <c r="AH1777">
        <v>35</v>
      </c>
      <c r="AL1777" t="s">
        <v>22</v>
      </c>
      <c r="AM1777">
        <v>60</v>
      </c>
    </row>
    <row r="1778" spans="28:39">
      <c r="AB1778" s="58" t="s">
        <v>655</v>
      </c>
      <c r="AC1778" s="1">
        <v>3</v>
      </c>
      <c r="AD1778" s="38" t="s">
        <v>427</v>
      </c>
      <c r="AE1778" s="39">
        <v>80</v>
      </c>
      <c r="AF1778" s="49">
        <v>115</v>
      </c>
      <c r="AG1778" s="47">
        <v>60</v>
      </c>
      <c r="AH1778">
        <v>30</v>
      </c>
      <c r="AL1778" t="s">
        <v>22</v>
      </c>
      <c r="AM1778">
        <v>60</v>
      </c>
    </row>
    <row r="1779" spans="28:39">
      <c r="AB1779" s="58" t="s">
        <v>655</v>
      </c>
      <c r="AC1779" s="1">
        <v>3</v>
      </c>
      <c r="AD1779" s="38" t="s">
        <v>427</v>
      </c>
      <c r="AE1779" s="39">
        <v>80</v>
      </c>
      <c r="AF1779" s="49">
        <v>115</v>
      </c>
      <c r="AG1779" s="48">
        <v>70</v>
      </c>
      <c r="AH1779">
        <v>26</v>
      </c>
      <c r="AL1779" t="s">
        <v>22</v>
      </c>
      <c r="AM1779">
        <v>60</v>
      </c>
    </row>
    <row r="1780" spans="28:39">
      <c r="AB1780" s="58" t="s">
        <v>655</v>
      </c>
      <c r="AC1780" s="1">
        <v>3</v>
      </c>
      <c r="AD1780" s="38" t="s">
        <v>427</v>
      </c>
      <c r="AE1780" s="39">
        <v>80</v>
      </c>
      <c r="AF1780" s="50">
        <v>120</v>
      </c>
      <c r="AG1780" s="41">
        <v>0</v>
      </c>
      <c r="AH1780">
        <v>87</v>
      </c>
      <c r="AL1780" t="s">
        <v>22</v>
      </c>
      <c r="AM1780">
        <v>60</v>
      </c>
    </row>
    <row r="1781" spans="28:39">
      <c r="AB1781" s="58" t="s">
        <v>655</v>
      </c>
      <c r="AC1781" s="1">
        <v>3</v>
      </c>
      <c r="AD1781" s="38" t="s">
        <v>427</v>
      </c>
      <c r="AE1781" s="39">
        <v>80</v>
      </c>
      <c r="AF1781" s="50">
        <v>120</v>
      </c>
      <c r="AG1781" s="42">
        <v>10</v>
      </c>
      <c r="AH1781">
        <v>87</v>
      </c>
      <c r="AL1781" t="s">
        <v>22</v>
      </c>
      <c r="AM1781">
        <v>60</v>
      </c>
    </row>
    <row r="1782" spans="28:39">
      <c r="AB1782" s="58" t="s">
        <v>655</v>
      </c>
      <c r="AC1782" s="1">
        <v>3</v>
      </c>
      <c r="AD1782" s="38" t="s">
        <v>427</v>
      </c>
      <c r="AE1782" s="39">
        <v>80</v>
      </c>
      <c r="AF1782" s="50">
        <v>120</v>
      </c>
      <c r="AG1782" s="43">
        <v>20</v>
      </c>
      <c r="AH1782">
        <v>81</v>
      </c>
      <c r="AL1782" t="s">
        <v>22</v>
      </c>
      <c r="AM1782">
        <v>60</v>
      </c>
    </row>
    <row r="1783" spans="28:39">
      <c r="AB1783" s="58" t="s">
        <v>655</v>
      </c>
      <c r="AC1783" s="1">
        <v>3</v>
      </c>
      <c r="AD1783" s="38" t="s">
        <v>427</v>
      </c>
      <c r="AE1783" s="39">
        <v>80</v>
      </c>
      <c r="AF1783" s="50">
        <v>120</v>
      </c>
      <c r="AG1783" s="44">
        <v>30</v>
      </c>
      <c r="AH1783">
        <v>57</v>
      </c>
      <c r="AL1783" t="s">
        <v>22</v>
      </c>
      <c r="AM1783">
        <v>60</v>
      </c>
    </row>
    <row r="1784" spans="28:39">
      <c r="AB1784" s="58" t="s">
        <v>655</v>
      </c>
      <c r="AC1784" s="1">
        <v>3</v>
      </c>
      <c r="AD1784" s="38" t="s">
        <v>427</v>
      </c>
      <c r="AE1784" s="39">
        <v>80</v>
      </c>
      <c r="AF1784" s="50">
        <v>120</v>
      </c>
      <c r="AG1784" s="45">
        <v>40</v>
      </c>
      <c r="AH1784">
        <v>43</v>
      </c>
      <c r="AL1784" t="s">
        <v>22</v>
      </c>
      <c r="AM1784">
        <v>60</v>
      </c>
    </row>
    <row r="1785" spans="28:39">
      <c r="AB1785" s="58" t="s">
        <v>655</v>
      </c>
      <c r="AC1785" s="1">
        <v>3</v>
      </c>
      <c r="AD1785" s="38" t="s">
        <v>427</v>
      </c>
      <c r="AE1785" s="39">
        <v>80</v>
      </c>
      <c r="AF1785" s="50">
        <v>120</v>
      </c>
      <c r="AG1785" s="46">
        <v>50</v>
      </c>
      <c r="AH1785">
        <v>35</v>
      </c>
      <c r="AL1785" t="s">
        <v>22</v>
      </c>
      <c r="AM1785">
        <v>60</v>
      </c>
    </row>
    <row r="1786" spans="28:39">
      <c r="AB1786" s="58" t="s">
        <v>655</v>
      </c>
      <c r="AC1786" s="1">
        <v>3</v>
      </c>
      <c r="AD1786" s="38" t="s">
        <v>427</v>
      </c>
      <c r="AE1786" s="39">
        <v>80</v>
      </c>
      <c r="AF1786" s="50">
        <v>120</v>
      </c>
      <c r="AG1786" s="47">
        <v>60</v>
      </c>
      <c r="AH1786">
        <v>30</v>
      </c>
      <c r="AL1786" t="s">
        <v>22</v>
      </c>
      <c r="AM1786">
        <v>60</v>
      </c>
    </row>
    <row r="1787" spans="28:39">
      <c r="AB1787" s="58" t="s">
        <v>655</v>
      </c>
      <c r="AC1787" s="1">
        <v>3</v>
      </c>
      <c r="AD1787" s="38" t="s">
        <v>427</v>
      </c>
      <c r="AE1787" s="39">
        <v>80</v>
      </c>
      <c r="AF1787" s="50">
        <v>120</v>
      </c>
      <c r="AG1787" s="48">
        <v>70</v>
      </c>
      <c r="AH1787">
        <v>26</v>
      </c>
      <c r="AL1787" t="s">
        <v>22</v>
      </c>
      <c r="AM1787">
        <v>60</v>
      </c>
    </row>
    <row r="1788" spans="28:39">
      <c r="AB1788" s="58" t="s">
        <v>655</v>
      </c>
      <c r="AC1788" s="1">
        <v>3</v>
      </c>
      <c r="AD1788" s="38" t="s">
        <v>427</v>
      </c>
      <c r="AE1788" s="39">
        <v>80</v>
      </c>
      <c r="AF1788" s="51">
        <v>130</v>
      </c>
      <c r="AG1788" s="41">
        <v>0</v>
      </c>
      <c r="AH1788">
        <v>83</v>
      </c>
      <c r="AL1788" t="s">
        <v>22</v>
      </c>
      <c r="AM1788">
        <v>60</v>
      </c>
    </row>
    <row r="1789" spans="28:39">
      <c r="AB1789" s="58" t="s">
        <v>655</v>
      </c>
      <c r="AC1789" s="1">
        <v>3</v>
      </c>
      <c r="AD1789" s="38" t="s">
        <v>427</v>
      </c>
      <c r="AE1789" s="39">
        <v>80</v>
      </c>
      <c r="AF1789" s="51">
        <v>130</v>
      </c>
      <c r="AG1789" s="42">
        <v>10</v>
      </c>
      <c r="AH1789">
        <v>83</v>
      </c>
      <c r="AL1789" t="s">
        <v>22</v>
      </c>
      <c r="AM1789">
        <v>60</v>
      </c>
    </row>
    <row r="1790" spans="28:39">
      <c r="AB1790" s="58" t="s">
        <v>655</v>
      </c>
      <c r="AC1790" s="1">
        <v>3</v>
      </c>
      <c r="AD1790" s="38" t="s">
        <v>427</v>
      </c>
      <c r="AE1790" s="39">
        <v>80</v>
      </c>
      <c r="AF1790" s="51">
        <v>130</v>
      </c>
      <c r="AG1790" s="43">
        <v>20</v>
      </c>
      <c r="AH1790">
        <v>82</v>
      </c>
      <c r="AL1790" t="s">
        <v>22</v>
      </c>
      <c r="AM1790">
        <v>60</v>
      </c>
    </row>
    <row r="1791" spans="28:39">
      <c r="AB1791" s="58" t="s">
        <v>655</v>
      </c>
      <c r="AC1791" s="1">
        <v>3</v>
      </c>
      <c r="AD1791" s="38" t="s">
        <v>427</v>
      </c>
      <c r="AE1791" s="39">
        <v>80</v>
      </c>
      <c r="AF1791" s="51">
        <v>130</v>
      </c>
      <c r="AG1791" s="44">
        <v>30</v>
      </c>
      <c r="AH1791">
        <v>57</v>
      </c>
      <c r="AL1791" t="s">
        <v>22</v>
      </c>
      <c r="AM1791">
        <v>60</v>
      </c>
    </row>
    <row r="1792" spans="28:39">
      <c r="AB1792" s="58" t="s">
        <v>655</v>
      </c>
      <c r="AC1792" s="1">
        <v>3</v>
      </c>
      <c r="AD1792" s="38" t="s">
        <v>427</v>
      </c>
      <c r="AE1792" s="39">
        <v>80</v>
      </c>
      <c r="AF1792" s="51">
        <v>130</v>
      </c>
      <c r="AG1792" s="45">
        <v>40</v>
      </c>
      <c r="AH1792">
        <v>43</v>
      </c>
      <c r="AL1792" t="s">
        <v>22</v>
      </c>
      <c r="AM1792">
        <v>60</v>
      </c>
    </row>
    <row r="1793" spans="28:39">
      <c r="AB1793" s="58" t="s">
        <v>655</v>
      </c>
      <c r="AC1793" s="1">
        <v>3</v>
      </c>
      <c r="AD1793" s="38" t="s">
        <v>427</v>
      </c>
      <c r="AE1793" s="39">
        <v>80</v>
      </c>
      <c r="AF1793" s="51">
        <v>130</v>
      </c>
      <c r="AG1793" s="46">
        <v>50</v>
      </c>
      <c r="AH1793">
        <v>35</v>
      </c>
      <c r="AL1793" t="s">
        <v>22</v>
      </c>
      <c r="AM1793">
        <v>60</v>
      </c>
    </row>
    <row r="1794" spans="28:39">
      <c r="AB1794" s="58" t="s">
        <v>655</v>
      </c>
      <c r="AC1794" s="1">
        <v>3</v>
      </c>
      <c r="AD1794" s="38" t="s">
        <v>427</v>
      </c>
      <c r="AE1794" s="39">
        <v>80</v>
      </c>
      <c r="AF1794" s="51">
        <v>130</v>
      </c>
      <c r="AG1794" s="47">
        <v>60</v>
      </c>
      <c r="AH1794">
        <v>30</v>
      </c>
      <c r="AL1794" t="s">
        <v>22</v>
      </c>
      <c r="AM1794">
        <v>60</v>
      </c>
    </row>
    <row r="1795" spans="28:39">
      <c r="AB1795" s="58" t="s">
        <v>655</v>
      </c>
      <c r="AC1795" s="1">
        <v>3</v>
      </c>
      <c r="AD1795" s="38" t="s">
        <v>427</v>
      </c>
      <c r="AE1795" s="39">
        <v>80</v>
      </c>
      <c r="AF1795" s="51">
        <v>130</v>
      </c>
      <c r="AG1795" s="48">
        <v>70</v>
      </c>
      <c r="AH1795">
        <v>26</v>
      </c>
      <c r="AL1795" t="s">
        <v>22</v>
      </c>
      <c r="AM1795">
        <v>60</v>
      </c>
    </row>
    <row r="1796" spans="28:39">
      <c r="AB1796" s="58" t="s">
        <v>655</v>
      </c>
      <c r="AC1796" s="1">
        <v>3</v>
      </c>
      <c r="AD1796" s="38" t="s">
        <v>427</v>
      </c>
      <c r="AE1796" s="39">
        <v>80</v>
      </c>
      <c r="AF1796" s="52">
        <v>140</v>
      </c>
      <c r="AG1796" s="41">
        <v>0</v>
      </c>
      <c r="AH1796">
        <v>80</v>
      </c>
      <c r="AL1796" t="s">
        <v>22</v>
      </c>
      <c r="AM1796">
        <v>60</v>
      </c>
    </row>
    <row r="1797" spans="28:39">
      <c r="AB1797" s="58" t="s">
        <v>655</v>
      </c>
      <c r="AC1797" s="1">
        <v>3</v>
      </c>
      <c r="AD1797" s="38" t="s">
        <v>427</v>
      </c>
      <c r="AE1797" s="39">
        <v>80</v>
      </c>
      <c r="AF1797" s="52">
        <v>140</v>
      </c>
      <c r="AG1797" s="42">
        <v>10</v>
      </c>
      <c r="AH1797">
        <v>80</v>
      </c>
      <c r="AL1797" t="s">
        <v>22</v>
      </c>
      <c r="AM1797">
        <v>60</v>
      </c>
    </row>
    <row r="1798" spans="28:39">
      <c r="AB1798" s="58" t="s">
        <v>655</v>
      </c>
      <c r="AC1798" s="1">
        <v>3</v>
      </c>
      <c r="AD1798" s="38" t="s">
        <v>427</v>
      </c>
      <c r="AE1798" s="39">
        <v>80</v>
      </c>
      <c r="AF1798" s="52">
        <v>140</v>
      </c>
      <c r="AG1798" s="43">
        <v>20</v>
      </c>
      <c r="AH1798">
        <v>80</v>
      </c>
      <c r="AL1798" t="s">
        <v>22</v>
      </c>
      <c r="AM1798">
        <v>60</v>
      </c>
    </row>
    <row r="1799" spans="28:39">
      <c r="AB1799" s="58" t="s">
        <v>655</v>
      </c>
      <c r="AC1799" s="1">
        <v>3</v>
      </c>
      <c r="AD1799" s="38" t="s">
        <v>427</v>
      </c>
      <c r="AE1799" s="39">
        <v>80</v>
      </c>
      <c r="AF1799" s="52">
        <v>140</v>
      </c>
      <c r="AG1799" s="44">
        <v>30</v>
      </c>
      <c r="AH1799">
        <v>57</v>
      </c>
      <c r="AL1799" t="s">
        <v>22</v>
      </c>
      <c r="AM1799">
        <v>60</v>
      </c>
    </row>
    <row r="1800" spans="28:39">
      <c r="AB1800" s="58" t="s">
        <v>655</v>
      </c>
      <c r="AC1800" s="1">
        <v>3</v>
      </c>
      <c r="AD1800" s="38" t="s">
        <v>427</v>
      </c>
      <c r="AE1800" s="39">
        <v>80</v>
      </c>
      <c r="AF1800" s="52">
        <v>140</v>
      </c>
      <c r="AG1800" s="45">
        <v>40</v>
      </c>
      <c r="AH1800">
        <v>43</v>
      </c>
      <c r="AL1800" t="s">
        <v>22</v>
      </c>
      <c r="AM1800">
        <v>60</v>
      </c>
    </row>
    <row r="1801" spans="28:39">
      <c r="AB1801" s="58" t="s">
        <v>655</v>
      </c>
      <c r="AC1801" s="1">
        <v>3</v>
      </c>
      <c r="AD1801" s="38" t="s">
        <v>427</v>
      </c>
      <c r="AE1801" s="39">
        <v>80</v>
      </c>
      <c r="AF1801" s="52">
        <v>140</v>
      </c>
      <c r="AG1801" s="46">
        <v>50</v>
      </c>
      <c r="AH1801">
        <v>35</v>
      </c>
      <c r="AL1801" t="s">
        <v>22</v>
      </c>
      <c r="AM1801">
        <v>60</v>
      </c>
    </row>
    <row r="1802" spans="28:39">
      <c r="AB1802" s="58" t="s">
        <v>655</v>
      </c>
      <c r="AC1802" s="1">
        <v>3</v>
      </c>
      <c r="AD1802" s="38" t="s">
        <v>427</v>
      </c>
      <c r="AE1802" s="39">
        <v>80</v>
      </c>
      <c r="AF1802" s="52">
        <v>140</v>
      </c>
      <c r="AG1802" s="47">
        <v>60</v>
      </c>
      <c r="AH1802">
        <v>30</v>
      </c>
      <c r="AL1802" t="s">
        <v>22</v>
      </c>
      <c r="AM1802">
        <v>60</v>
      </c>
    </row>
    <row r="1803" spans="28:39">
      <c r="AB1803" s="58" t="s">
        <v>655</v>
      </c>
      <c r="AC1803" s="1">
        <v>3</v>
      </c>
      <c r="AD1803" s="38" t="s">
        <v>427</v>
      </c>
      <c r="AE1803" s="39">
        <v>80</v>
      </c>
      <c r="AF1803" s="52">
        <v>140</v>
      </c>
      <c r="AG1803" s="48">
        <v>70</v>
      </c>
      <c r="AH1803">
        <v>26</v>
      </c>
      <c r="AL1803" t="s">
        <v>22</v>
      </c>
      <c r="AM1803">
        <v>60</v>
      </c>
    </row>
    <row r="1804" spans="28:39">
      <c r="AB1804" s="58" t="s">
        <v>655</v>
      </c>
      <c r="AC1804" s="1">
        <v>3</v>
      </c>
      <c r="AD1804" s="38" t="s">
        <v>427</v>
      </c>
      <c r="AE1804" s="39">
        <v>80</v>
      </c>
      <c r="AF1804" s="53">
        <v>150</v>
      </c>
      <c r="AG1804" s="41">
        <v>0</v>
      </c>
      <c r="AH1804">
        <v>70</v>
      </c>
      <c r="AL1804" t="s">
        <v>22</v>
      </c>
      <c r="AM1804">
        <v>60</v>
      </c>
    </row>
    <row r="1805" spans="28:39">
      <c r="AB1805" s="58" t="s">
        <v>655</v>
      </c>
      <c r="AC1805" s="1">
        <v>3</v>
      </c>
      <c r="AD1805" s="38" t="s">
        <v>427</v>
      </c>
      <c r="AE1805" s="39">
        <v>80</v>
      </c>
      <c r="AF1805" s="53">
        <v>150</v>
      </c>
      <c r="AG1805" s="42">
        <v>10</v>
      </c>
      <c r="AH1805">
        <v>70</v>
      </c>
      <c r="AL1805" t="s">
        <v>22</v>
      </c>
      <c r="AM1805">
        <v>60</v>
      </c>
    </row>
    <row r="1806" spans="28:39">
      <c r="AB1806" s="58" t="s">
        <v>655</v>
      </c>
      <c r="AC1806" s="1">
        <v>3</v>
      </c>
      <c r="AD1806" s="38" t="s">
        <v>427</v>
      </c>
      <c r="AE1806" s="39">
        <v>80</v>
      </c>
      <c r="AF1806" s="53">
        <v>150</v>
      </c>
      <c r="AG1806" s="43">
        <v>20</v>
      </c>
      <c r="AH1806">
        <v>70</v>
      </c>
      <c r="AL1806" t="s">
        <v>22</v>
      </c>
      <c r="AM1806">
        <v>60</v>
      </c>
    </row>
    <row r="1807" spans="28:39">
      <c r="AB1807" s="58" t="s">
        <v>655</v>
      </c>
      <c r="AC1807" s="1">
        <v>3</v>
      </c>
      <c r="AD1807" s="38" t="s">
        <v>427</v>
      </c>
      <c r="AE1807" s="39">
        <v>80</v>
      </c>
      <c r="AF1807" s="53">
        <v>150</v>
      </c>
      <c r="AG1807" s="44">
        <v>30</v>
      </c>
      <c r="AH1807">
        <v>57</v>
      </c>
      <c r="AL1807" t="s">
        <v>22</v>
      </c>
      <c r="AM1807">
        <v>60</v>
      </c>
    </row>
    <row r="1808" spans="28:39">
      <c r="AB1808" s="58" t="s">
        <v>655</v>
      </c>
      <c r="AC1808" s="1">
        <v>3</v>
      </c>
      <c r="AD1808" s="38" t="s">
        <v>427</v>
      </c>
      <c r="AE1808" s="39">
        <v>80</v>
      </c>
      <c r="AF1808" s="53">
        <v>150</v>
      </c>
      <c r="AG1808" s="45">
        <v>40</v>
      </c>
      <c r="AH1808">
        <v>43</v>
      </c>
      <c r="AL1808" t="s">
        <v>22</v>
      </c>
      <c r="AM1808">
        <v>60</v>
      </c>
    </row>
    <row r="1809" spans="28:39">
      <c r="AB1809" s="58" t="s">
        <v>655</v>
      </c>
      <c r="AC1809" s="1">
        <v>3</v>
      </c>
      <c r="AD1809" s="38" t="s">
        <v>427</v>
      </c>
      <c r="AE1809" s="39">
        <v>80</v>
      </c>
      <c r="AF1809" s="53">
        <v>150</v>
      </c>
      <c r="AG1809" s="46">
        <v>50</v>
      </c>
      <c r="AH1809">
        <v>35</v>
      </c>
      <c r="AL1809" t="s">
        <v>22</v>
      </c>
      <c r="AM1809">
        <v>60</v>
      </c>
    </row>
    <row r="1810" spans="28:39">
      <c r="AB1810" s="58" t="s">
        <v>655</v>
      </c>
      <c r="AC1810" s="1">
        <v>3</v>
      </c>
      <c r="AD1810" s="38" t="s">
        <v>427</v>
      </c>
      <c r="AE1810" s="39">
        <v>80</v>
      </c>
      <c r="AF1810" s="53">
        <v>150</v>
      </c>
      <c r="AG1810" s="47">
        <v>60</v>
      </c>
      <c r="AH1810">
        <v>30</v>
      </c>
      <c r="AL1810" t="s">
        <v>22</v>
      </c>
      <c r="AM1810">
        <v>60</v>
      </c>
    </row>
    <row r="1811" spans="28:39">
      <c r="AB1811" s="58" t="s">
        <v>655</v>
      </c>
      <c r="AC1811" s="1">
        <v>3</v>
      </c>
      <c r="AD1811" s="38" t="s">
        <v>427</v>
      </c>
      <c r="AE1811" s="39">
        <v>80</v>
      </c>
      <c r="AF1811" s="53">
        <v>150</v>
      </c>
      <c r="AG1811" s="48">
        <v>70</v>
      </c>
      <c r="AH1811">
        <v>26</v>
      </c>
      <c r="AL1811" t="s">
        <v>22</v>
      </c>
      <c r="AM1811">
        <v>60</v>
      </c>
    </row>
    <row r="1812" spans="28:39">
      <c r="AB1812" s="58" t="s">
        <v>655</v>
      </c>
      <c r="AC1812" s="1">
        <v>3</v>
      </c>
      <c r="AD1812" s="38" t="s">
        <v>427</v>
      </c>
      <c r="AE1812" s="39">
        <v>80</v>
      </c>
      <c r="AF1812" s="54">
        <v>160</v>
      </c>
      <c r="AG1812" s="41">
        <v>0</v>
      </c>
      <c r="AH1812">
        <v>61</v>
      </c>
      <c r="AL1812" t="s">
        <v>22</v>
      </c>
      <c r="AM1812">
        <v>60</v>
      </c>
    </row>
    <row r="1813" spans="28:39">
      <c r="AB1813" s="58" t="s">
        <v>655</v>
      </c>
      <c r="AC1813" s="1">
        <v>3</v>
      </c>
      <c r="AD1813" s="38" t="s">
        <v>427</v>
      </c>
      <c r="AE1813" s="39">
        <v>80</v>
      </c>
      <c r="AF1813" s="54">
        <v>160</v>
      </c>
      <c r="AG1813" s="42">
        <v>10</v>
      </c>
      <c r="AH1813">
        <v>61</v>
      </c>
      <c r="AL1813" t="s">
        <v>22</v>
      </c>
      <c r="AM1813">
        <v>60</v>
      </c>
    </row>
    <row r="1814" spans="28:39">
      <c r="AB1814" s="58" t="s">
        <v>655</v>
      </c>
      <c r="AC1814" s="1">
        <v>3</v>
      </c>
      <c r="AD1814" s="38" t="s">
        <v>427</v>
      </c>
      <c r="AE1814" s="39">
        <v>80</v>
      </c>
      <c r="AF1814" s="54">
        <v>160</v>
      </c>
      <c r="AG1814" s="43">
        <v>20</v>
      </c>
      <c r="AH1814">
        <v>61</v>
      </c>
      <c r="AL1814" t="s">
        <v>22</v>
      </c>
      <c r="AM1814">
        <v>60</v>
      </c>
    </row>
    <row r="1815" spans="28:39">
      <c r="AB1815" s="58" t="s">
        <v>655</v>
      </c>
      <c r="AC1815" s="1">
        <v>3</v>
      </c>
      <c r="AD1815" s="38" t="s">
        <v>427</v>
      </c>
      <c r="AE1815" s="39">
        <v>80</v>
      </c>
      <c r="AF1815" s="54">
        <v>160</v>
      </c>
      <c r="AG1815" s="44">
        <v>30</v>
      </c>
      <c r="AH1815">
        <v>57</v>
      </c>
      <c r="AL1815" t="s">
        <v>22</v>
      </c>
      <c r="AM1815">
        <v>60</v>
      </c>
    </row>
    <row r="1816" spans="28:39">
      <c r="AB1816" s="58" t="s">
        <v>655</v>
      </c>
      <c r="AC1816" s="1">
        <v>3</v>
      </c>
      <c r="AD1816" s="38" t="s">
        <v>427</v>
      </c>
      <c r="AE1816" s="39">
        <v>80</v>
      </c>
      <c r="AF1816" s="54">
        <v>160</v>
      </c>
      <c r="AG1816" s="45">
        <v>40</v>
      </c>
      <c r="AH1816">
        <v>43</v>
      </c>
      <c r="AL1816" t="s">
        <v>22</v>
      </c>
      <c r="AM1816">
        <v>60</v>
      </c>
    </row>
    <row r="1817" spans="28:39">
      <c r="AB1817" s="58" t="s">
        <v>655</v>
      </c>
      <c r="AC1817" s="1">
        <v>3</v>
      </c>
      <c r="AD1817" s="38" t="s">
        <v>427</v>
      </c>
      <c r="AE1817" s="39">
        <v>80</v>
      </c>
      <c r="AF1817" s="54">
        <v>160</v>
      </c>
      <c r="AG1817" s="46">
        <v>50</v>
      </c>
      <c r="AH1817">
        <v>35</v>
      </c>
      <c r="AL1817" t="s">
        <v>22</v>
      </c>
      <c r="AM1817">
        <v>60</v>
      </c>
    </row>
    <row r="1818" spans="28:39">
      <c r="AB1818" s="58" t="s">
        <v>655</v>
      </c>
      <c r="AC1818" s="1">
        <v>3</v>
      </c>
      <c r="AD1818" s="38" t="s">
        <v>427</v>
      </c>
      <c r="AE1818" s="39">
        <v>80</v>
      </c>
      <c r="AF1818" s="54">
        <v>160</v>
      </c>
      <c r="AG1818" s="47">
        <v>60</v>
      </c>
      <c r="AH1818">
        <v>30</v>
      </c>
      <c r="AL1818" t="s">
        <v>22</v>
      </c>
      <c r="AM1818">
        <v>60</v>
      </c>
    </row>
    <row r="1819" spans="28:39">
      <c r="AB1819" s="58" t="s">
        <v>655</v>
      </c>
      <c r="AC1819" s="1">
        <v>3</v>
      </c>
      <c r="AD1819" s="38" t="s">
        <v>427</v>
      </c>
      <c r="AE1819" s="39">
        <v>80</v>
      </c>
      <c r="AF1819" s="54">
        <v>160</v>
      </c>
      <c r="AG1819" s="48">
        <v>70</v>
      </c>
      <c r="AH1819">
        <v>26</v>
      </c>
      <c r="AL1819" t="s">
        <v>22</v>
      </c>
      <c r="AM1819">
        <v>60</v>
      </c>
    </row>
    <row r="1820" spans="28:39">
      <c r="AB1820" s="58" t="s">
        <v>655</v>
      </c>
      <c r="AC1820" s="1">
        <v>3</v>
      </c>
      <c r="AD1820" s="38" t="s">
        <v>427</v>
      </c>
      <c r="AE1820" s="39">
        <v>80</v>
      </c>
      <c r="AF1820" s="55">
        <v>170</v>
      </c>
      <c r="AG1820" s="41">
        <v>0</v>
      </c>
      <c r="AH1820">
        <v>54</v>
      </c>
      <c r="AL1820" t="s">
        <v>22</v>
      </c>
      <c r="AM1820">
        <v>60</v>
      </c>
    </row>
    <row r="1821" spans="28:39">
      <c r="AB1821" s="58" t="s">
        <v>655</v>
      </c>
      <c r="AC1821" s="1">
        <v>3</v>
      </c>
      <c r="AD1821" s="38" t="s">
        <v>427</v>
      </c>
      <c r="AE1821" s="39">
        <v>80</v>
      </c>
      <c r="AF1821" s="55">
        <v>170</v>
      </c>
      <c r="AG1821" s="42">
        <v>10</v>
      </c>
      <c r="AH1821">
        <v>54</v>
      </c>
      <c r="AL1821" t="s">
        <v>22</v>
      </c>
      <c r="AM1821">
        <v>60</v>
      </c>
    </row>
    <row r="1822" spans="28:39">
      <c r="AB1822" s="58" t="s">
        <v>655</v>
      </c>
      <c r="AC1822" s="1">
        <v>3</v>
      </c>
      <c r="AD1822" s="38" t="s">
        <v>427</v>
      </c>
      <c r="AE1822" s="39">
        <v>80</v>
      </c>
      <c r="AF1822" s="55">
        <v>170</v>
      </c>
      <c r="AG1822" s="43">
        <v>20</v>
      </c>
      <c r="AH1822">
        <v>54</v>
      </c>
      <c r="AL1822" t="s">
        <v>22</v>
      </c>
      <c r="AM1822">
        <v>60</v>
      </c>
    </row>
    <row r="1823" spans="28:39">
      <c r="AB1823" s="58" t="s">
        <v>655</v>
      </c>
      <c r="AC1823" s="1">
        <v>3</v>
      </c>
      <c r="AD1823" s="38" t="s">
        <v>427</v>
      </c>
      <c r="AE1823" s="39">
        <v>80</v>
      </c>
      <c r="AF1823" s="55">
        <v>170</v>
      </c>
      <c r="AG1823" s="44">
        <v>30</v>
      </c>
      <c r="AH1823">
        <v>54</v>
      </c>
      <c r="AL1823" t="s">
        <v>22</v>
      </c>
      <c r="AM1823">
        <v>60</v>
      </c>
    </row>
    <row r="1824" spans="28:39">
      <c r="AB1824" s="58" t="s">
        <v>655</v>
      </c>
      <c r="AC1824" s="1">
        <v>3</v>
      </c>
      <c r="AD1824" s="38" t="s">
        <v>427</v>
      </c>
      <c r="AE1824" s="39">
        <v>80</v>
      </c>
      <c r="AF1824" s="55">
        <v>170</v>
      </c>
      <c r="AG1824" s="45">
        <v>40</v>
      </c>
      <c r="AH1824">
        <v>43</v>
      </c>
      <c r="AL1824" t="s">
        <v>22</v>
      </c>
      <c r="AM1824">
        <v>60</v>
      </c>
    </row>
    <row r="1825" spans="28:39">
      <c r="AB1825" s="58" t="s">
        <v>655</v>
      </c>
      <c r="AC1825" s="1">
        <v>3</v>
      </c>
      <c r="AD1825" s="38" t="s">
        <v>427</v>
      </c>
      <c r="AE1825" s="39">
        <v>80</v>
      </c>
      <c r="AF1825" s="55">
        <v>170</v>
      </c>
      <c r="AG1825" s="46">
        <v>50</v>
      </c>
      <c r="AH1825">
        <v>35</v>
      </c>
      <c r="AL1825" t="s">
        <v>22</v>
      </c>
      <c r="AM1825">
        <v>60</v>
      </c>
    </row>
    <row r="1826" spans="28:39">
      <c r="AB1826" s="58" t="s">
        <v>655</v>
      </c>
      <c r="AC1826" s="1">
        <v>3</v>
      </c>
      <c r="AD1826" s="38" t="s">
        <v>427</v>
      </c>
      <c r="AE1826" s="39">
        <v>80</v>
      </c>
      <c r="AF1826" s="55">
        <v>170</v>
      </c>
      <c r="AG1826" s="47">
        <v>60</v>
      </c>
      <c r="AH1826">
        <v>30</v>
      </c>
      <c r="AL1826" t="s">
        <v>22</v>
      </c>
      <c r="AM1826">
        <v>60</v>
      </c>
    </row>
    <row r="1827" spans="28:39">
      <c r="AB1827" s="58" t="s">
        <v>655</v>
      </c>
      <c r="AC1827" s="1">
        <v>3</v>
      </c>
      <c r="AD1827" s="38" t="s">
        <v>427</v>
      </c>
      <c r="AE1827" s="39">
        <v>80</v>
      </c>
      <c r="AF1827" s="55">
        <v>170</v>
      </c>
      <c r="AG1827" s="48">
        <v>70</v>
      </c>
      <c r="AH1827">
        <v>26</v>
      </c>
      <c r="AL1827" t="s">
        <v>22</v>
      </c>
      <c r="AM1827">
        <v>60</v>
      </c>
    </row>
    <row r="1828" spans="28:39">
      <c r="AB1828" s="58" t="s">
        <v>655</v>
      </c>
      <c r="AC1828" s="1">
        <v>3</v>
      </c>
      <c r="AD1828" s="38" t="s">
        <v>427</v>
      </c>
      <c r="AE1828" s="39">
        <v>80</v>
      </c>
      <c r="AF1828" s="56">
        <v>180</v>
      </c>
      <c r="AG1828" s="41">
        <v>0</v>
      </c>
      <c r="AH1828">
        <v>48</v>
      </c>
      <c r="AL1828" t="s">
        <v>22</v>
      </c>
      <c r="AM1828">
        <v>60</v>
      </c>
    </row>
    <row r="1829" spans="28:39">
      <c r="AB1829" s="58" t="s">
        <v>655</v>
      </c>
      <c r="AC1829" s="1">
        <v>3</v>
      </c>
      <c r="AD1829" s="38" t="s">
        <v>427</v>
      </c>
      <c r="AE1829" s="39">
        <v>80</v>
      </c>
      <c r="AF1829" s="56">
        <v>180</v>
      </c>
      <c r="AG1829" s="42">
        <v>10</v>
      </c>
      <c r="AH1829">
        <v>48</v>
      </c>
      <c r="AL1829" t="s">
        <v>22</v>
      </c>
      <c r="AM1829">
        <v>60</v>
      </c>
    </row>
    <row r="1830" spans="28:39">
      <c r="AB1830" s="58" t="s">
        <v>655</v>
      </c>
      <c r="AC1830" s="1">
        <v>3</v>
      </c>
      <c r="AD1830" s="38" t="s">
        <v>427</v>
      </c>
      <c r="AE1830" s="39">
        <v>80</v>
      </c>
      <c r="AF1830" s="56">
        <v>180</v>
      </c>
      <c r="AG1830" s="43">
        <v>20</v>
      </c>
      <c r="AH1830">
        <v>48</v>
      </c>
      <c r="AL1830" t="s">
        <v>22</v>
      </c>
      <c r="AM1830">
        <v>60</v>
      </c>
    </row>
    <row r="1831" spans="28:39">
      <c r="AB1831" s="58" t="s">
        <v>655</v>
      </c>
      <c r="AC1831" s="1">
        <v>3</v>
      </c>
      <c r="AD1831" s="38" t="s">
        <v>427</v>
      </c>
      <c r="AE1831" s="39">
        <v>80</v>
      </c>
      <c r="AF1831" s="56">
        <v>180</v>
      </c>
      <c r="AG1831" s="44">
        <v>30</v>
      </c>
      <c r="AH1831">
        <v>48</v>
      </c>
      <c r="AL1831" t="s">
        <v>22</v>
      </c>
      <c r="AM1831">
        <v>60</v>
      </c>
    </row>
    <row r="1832" spans="28:39">
      <c r="AB1832" s="58" t="s">
        <v>655</v>
      </c>
      <c r="AC1832" s="1">
        <v>3</v>
      </c>
      <c r="AD1832" s="38" t="s">
        <v>427</v>
      </c>
      <c r="AE1832" s="39">
        <v>80</v>
      </c>
      <c r="AF1832" s="56">
        <v>180</v>
      </c>
      <c r="AG1832" s="45">
        <v>40</v>
      </c>
      <c r="AH1832">
        <v>43</v>
      </c>
      <c r="AL1832" t="s">
        <v>22</v>
      </c>
      <c r="AM1832">
        <v>60</v>
      </c>
    </row>
    <row r="1833" spans="28:39">
      <c r="AB1833" s="58" t="s">
        <v>655</v>
      </c>
      <c r="AC1833" s="1">
        <v>3</v>
      </c>
      <c r="AD1833" s="38" t="s">
        <v>427</v>
      </c>
      <c r="AE1833" s="39">
        <v>80</v>
      </c>
      <c r="AF1833" s="56">
        <v>180</v>
      </c>
      <c r="AG1833" s="46">
        <v>50</v>
      </c>
      <c r="AH1833">
        <v>35</v>
      </c>
      <c r="AL1833" t="s">
        <v>22</v>
      </c>
      <c r="AM1833">
        <v>60</v>
      </c>
    </row>
    <row r="1834" spans="28:39">
      <c r="AB1834" s="58" t="s">
        <v>655</v>
      </c>
      <c r="AC1834" s="1">
        <v>3</v>
      </c>
      <c r="AD1834" s="38" t="s">
        <v>427</v>
      </c>
      <c r="AE1834" s="39">
        <v>80</v>
      </c>
      <c r="AF1834" s="56">
        <v>180</v>
      </c>
      <c r="AG1834" s="47">
        <v>60</v>
      </c>
      <c r="AH1834">
        <v>30</v>
      </c>
      <c r="AL1834" t="s">
        <v>22</v>
      </c>
      <c r="AM1834">
        <v>60</v>
      </c>
    </row>
    <row r="1835" spans="28:39">
      <c r="AB1835" s="58" t="s">
        <v>655</v>
      </c>
      <c r="AC1835" s="1">
        <v>3</v>
      </c>
      <c r="AD1835" s="38" t="s">
        <v>427</v>
      </c>
      <c r="AE1835" s="39">
        <v>80</v>
      </c>
      <c r="AF1835" s="56">
        <v>180</v>
      </c>
      <c r="AG1835" s="48">
        <v>70</v>
      </c>
      <c r="AH1835">
        <v>26</v>
      </c>
      <c r="AL1835" t="s">
        <v>22</v>
      </c>
      <c r="AM1835">
        <v>60</v>
      </c>
    </row>
    <row r="1836" spans="28:39">
      <c r="AB1836" s="58" t="s">
        <v>655</v>
      </c>
      <c r="AC1836" s="1">
        <v>3</v>
      </c>
      <c r="AD1836" s="38" t="s">
        <v>427</v>
      </c>
      <c r="AE1836" s="39">
        <v>80</v>
      </c>
      <c r="AF1836" s="57">
        <v>200</v>
      </c>
      <c r="AG1836" s="41">
        <v>0</v>
      </c>
      <c r="AH1836">
        <v>39</v>
      </c>
      <c r="AL1836" t="s">
        <v>22</v>
      </c>
      <c r="AM1836">
        <v>60</v>
      </c>
    </row>
    <row r="1837" spans="28:39">
      <c r="AB1837" s="58" t="s">
        <v>655</v>
      </c>
      <c r="AC1837" s="1">
        <v>3</v>
      </c>
      <c r="AD1837" s="38" t="s">
        <v>427</v>
      </c>
      <c r="AE1837" s="39">
        <v>80</v>
      </c>
      <c r="AF1837" s="57">
        <v>200</v>
      </c>
      <c r="AG1837" s="42">
        <v>10</v>
      </c>
      <c r="AH1837">
        <v>39</v>
      </c>
      <c r="AL1837" t="s">
        <v>22</v>
      </c>
      <c r="AM1837">
        <v>60</v>
      </c>
    </row>
    <row r="1838" spans="28:39">
      <c r="AB1838" s="58" t="s">
        <v>655</v>
      </c>
      <c r="AC1838" s="1">
        <v>3</v>
      </c>
      <c r="AD1838" s="38" t="s">
        <v>427</v>
      </c>
      <c r="AE1838" s="39">
        <v>80</v>
      </c>
      <c r="AF1838" s="57">
        <v>200</v>
      </c>
      <c r="AG1838" s="43">
        <v>20</v>
      </c>
      <c r="AH1838">
        <v>39</v>
      </c>
      <c r="AL1838" t="s">
        <v>22</v>
      </c>
      <c r="AM1838">
        <v>60</v>
      </c>
    </row>
    <row r="1839" spans="28:39">
      <c r="AB1839" s="58" t="s">
        <v>655</v>
      </c>
      <c r="AC1839" s="1">
        <v>3</v>
      </c>
      <c r="AD1839" s="38" t="s">
        <v>427</v>
      </c>
      <c r="AE1839" s="39">
        <v>80</v>
      </c>
      <c r="AF1839" s="57">
        <v>200</v>
      </c>
      <c r="AG1839" s="44">
        <v>30</v>
      </c>
      <c r="AH1839">
        <v>39</v>
      </c>
      <c r="AL1839" t="s">
        <v>22</v>
      </c>
      <c r="AM1839">
        <v>60</v>
      </c>
    </row>
    <row r="1840" spans="28:39">
      <c r="AB1840" s="58" t="s">
        <v>655</v>
      </c>
      <c r="AC1840" s="1">
        <v>3</v>
      </c>
      <c r="AD1840" s="38" t="s">
        <v>427</v>
      </c>
      <c r="AE1840" s="39">
        <v>80</v>
      </c>
      <c r="AF1840" s="57">
        <v>200</v>
      </c>
      <c r="AG1840" s="45">
        <v>40</v>
      </c>
      <c r="AH1840">
        <v>39</v>
      </c>
      <c r="AL1840" t="s">
        <v>22</v>
      </c>
      <c r="AM1840">
        <v>60</v>
      </c>
    </row>
    <row r="1841" spans="28:39">
      <c r="AB1841" s="58" t="s">
        <v>655</v>
      </c>
      <c r="AC1841" s="1">
        <v>3</v>
      </c>
      <c r="AD1841" s="38" t="s">
        <v>427</v>
      </c>
      <c r="AE1841" s="39">
        <v>80</v>
      </c>
      <c r="AF1841" s="57">
        <v>200</v>
      </c>
      <c r="AG1841" s="46">
        <v>50</v>
      </c>
      <c r="AH1841">
        <v>35</v>
      </c>
      <c r="AL1841" t="s">
        <v>22</v>
      </c>
      <c r="AM1841">
        <v>60</v>
      </c>
    </row>
    <row r="1842" spans="28:39">
      <c r="AB1842" s="58" t="s">
        <v>655</v>
      </c>
      <c r="AC1842" s="1">
        <v>3</v>
      </c>
      <c r="AD1842" s="38" t="s">
        <v>427</v>
      </c>
      <c r="AE1842" s="39">
        <v>80</v>
      </c>
      <c r="AF1842" s="57">
        <v>200</v>
      </c>
      <c r="AG1842" s="47">
        <v>60</v>
      </c>
      <c r="AH1842">
        <v>30</v>
      </c>
      <c r="AL1842" t="s">
        <v>22</v>
      </c>
      <c r="AM1842">
        <v>60</v>
      </c>
    </row>
    <row r="1843" spans="28:39">
      <c r="AB1843" s="58" t="s">
        <v>655</v>
      </c>
      <c r="AC1843" s="1">
        <v>3</v>
      </c>
      <c r="AD1843" s="38" t="s">
        <v>427</v>
      </c>
      <c r="AE1843" s="39">
        <v>80</v>
      </c>
      <c r="AF1843" s="57">
        <v>200</v>
      </c>
      <c r="AG1843" s="48">
        <v>70</v>
      </c>
      <c r="AH1843">
        <v>26</v>
      </c>
      <c r="AL1843" t="s">
        <v>22</v>
      </c>
      <c r="AM1843">
        <v>60</v>
      </c>
    </row>
    <row r="1844" spans="28:39">
      <c r="AB1844" s="58" t="s">
        <v>655</v>
      </c>
      <c r="AC1844" s="1">
        <v>3</v>
      </c>
      <c r="AD1844" s="38" t="s">
        <v>428</v>
      </c>
      <c r="AE1844" s="39">
        <v>80</v>
      </c>
      <c r="AF1844" s="40">
        <v>110</v>
      </c>
      <c r="AG1844" s="41">
        <v>0</v>
      </c>
      <c r="AH1844">
        <v>88</v>
      </c>
      <c r="AL1844" t="s">
        <v>22</v>
      </c>
      <c r="AM1844">
        <v>60</v>
      </c>
    </row>
    <row r="1845" spans="28:39">
      <c r="AB1845" s="58" t="s">
        <v>655</v>
      </c>
      <c r="AC1845" s="1">
        <v>3</v>
      </c>
      <c r="AD1845" s="38" t="s">
        <v>428</v>
      </c>
      <c r="AE1845" s="39">
        <v>80</v>
      </c>
      <c r="AF1845" s="40">
        <v>110</v>
      </c>
      <c r="AG1845" s="42">
        <v>10</v>
      </c>
      <c r="AH1845">
        <v>88</v>
      </c>
      <c r="AL1845" t="s">
        <v>22</v>
      </c>
      <c r="AM1845">
        <v>60</v>
      </c>
    </row>
    <row r="1846" spans="28:39">
      <c r="AB1846" s="58" t="s">
        <v>655</v>
      </c>
      <c r="AC1846" s="1">
        <v>3</v>
      </c>
      <c r="AD1846" s="38" t="s">
        <v>428</v>
      </c>
      <c r="AE1846" s="39">
        <v>80</v>
      </c>
      <c r="AF1846" s="40">
        <v>110</v>
      </c>
      <c r="AG1846" s="43">
        <v>20</v>
      </c>
      <c r="AH1846">
        <v>81</v>
      </c>
      <c r="AL1846" t="s">
        <v>22</v>
      </c>
      <c r="AM1846">
        <v>60</v>
      </c>
    </row>
    <row r="1847" spans="28:39">
      <c r="AB1847" s="58" t="s">
        <v>655</v>
      </c>
      <c r="AC1847" s="1">
        <v>3</v>
      </c>
      <c r="AD1847" s="38" t="s">
        <v>428</v>
      </c>
      <c r="AE1847" s="39">
        <v>80</v>
      </c>
      <c r="AF1847" s="40">
        <v>110</v>
      </c>
      <c r="AG1847" s="44">
        <v>30</v>
      </c>
      <c r="AH1847">
        <v>57</v>
      </c>
      <c r="AL1847" t="s">
        <v>22</v>
      </c>
      <c r="AM1847">
        <v>60</v>
      </c>
    </row>
    <row r="1848" spans="28:39">
      <c r="AB1848" s="58" t="s">
        <v>655</v>
      </c>
      <c r="AC1848" s="1">
        <v>3</v>
      </c>
      <c r="AD1848" s="38" t="s">
        <v>428</v>
      </c>
      <c r="AE1848" s="39">
        <v>80</v>
      </c>
      <c r="AF1848" s="40">
        <v>110</v>
      </c>
      <c r="AG1848" s="45">
        <v>40</v>
      </c>
      <c r="AH1848">
        <v>43</v>
      </c>
      <c r="AL1848" t="s">
        <v>22</v>
      </c>
      <c r="AM1848">
        <v>60</v>
      </c>
    </row>
    <row r="1849" spans="28:39">
      <c r="AB1849" s="58" t="s">
        <v>655</v>
      </c>
      <c r="AC1849" s="1">
        <v>3</v>
      </c>
      <c r="AD1849" s="38" t="s">
        <v>428</v>
      </c>
      <c r="AE1849" s="39">
        <v>80</v>
      </c>
      <c r="AF1849" s="40">
        <v>110</v>
      </c>
      <c r="AG1849" s="46">
        <v>50</v>
      </c>
      <c r="AH1849">
        <v>35</v>
      </c>
      <c r="AL1849" t="s">
        <v>22</v>
      </c>
      <c r="AM1849">
        <v>60</v>
      </c>
    </row>
    <row r="1850" spans="28:39">
      <c r="AB1850" s="58" t="s">
        <v>655</v>
      </c>
      <c r="AC1850" s="1">
        <v>3</v>
      </c>
      <c r="AD1850" s="38" t="s">
        <v>428</v>
      </c>
      <c r="AE1850" s="39">
        <v>80</v>
      </c>
      <c r="AF1850" s="40">
        <v>110</v>
      </c>
      <c r="AG1850" s="47">
        <v>60</v>
      </c>
      <c r="AH1850">
        <v>30</v>
      </c>
      <c r="AL1850" t="s">
        <v>22</v>
      </c>
      <c r="AM1850">
        <v>60</v>
      </c>
    </row>
    <row r="1851" spans="28:39">
      <c r="AB1851" s="58" t="s">
        <v>655</v>
      </c>
      <c r="AC1851" s="1">
        <v>3</v>
      </c>
      <c r="AD1851" s="38" t="s">
        <v>428</v>
      </c>
      <c r="AE1851" s="39">
        <v>80</v>
      </c>
      <c r="AF1851" s="40">
        <v>110</v>
      </c>
      <c r="AG1851" s="48">
        <v>70</v>
      </c>
      <c r="AH1851">
        <v>26</v>
      </c>
      <c r="AL1851" t="s">
        <v>22</v>
      </c>
      <c r="AM1851">
        <v>60</v>
      </c>
    </row>
    <row r="1852" spans="28:39">
      <c r="AB1852" s="58" t="s">
        <v>655</v>
      </c>
      <c r="AC1852" s="1">
        <v>3</v>
      </c>
      <c r="AD1852" s="38" t="s">
        <v>428</v>
      </c>
      <c r="AE1852" s="39">
        <v>80</v>
      </c>
      <c r="AF1852" s="49">
        <v>115</v>
      </c>
      <c r="AG1852" s="41">
        <v>0</v>
      </c>
      <c r="AH1852">
        <v>85</v>
      </c>
      <c r="AL1852" t="s">
        <v>22</v>
      </c>
      <c r="AM1852">
        <v>60</v>
      </c>
    </row>
    <row r="1853" spans="28:39">
      <c r="AB1853" s="58" t="s">
        <v>655</v>
      </c>
      <c r="AC1853" s="1">
        <v>3</v>
      </c>
      <c r="AD1853" s="38" t="s">
        <v>428</v>
      </c>
      <c r="AE1853" s="39">
        <v>80</v>
      </c>
      <c r="AF1853" s="49">
        <v>115</v>
      </c>
      <c r="AG1853" s="42">
        <v>10</v>
      </c>
      <c r="AH1853">
        <v>85</v>
      </c>
      <c r="AL1853" t="s">
        <v>22</v>
      </c>
      <c r="AM1853">
        <v>60</v>
      </c>
    </row>
    <row r="1854" spans="28:39">
      <c r="AB1854" s="58" t="s">
        <v>655</v>
      </c>
      <c r="AC1854" s="1">
        <v>3</v>
      </c>
      <c r="AD1854" s="38" t="s">
        <v>428</v>
      </c>
      <c r="AE1854" s="39">
        <v>80</v>
      </c>
      <c r="AF1854" s="49">
        <v>115</v>
      </c>
      <c r="AG1854" s="43">
        <v>20</v>
      </c>
      <c r="AH1854">
        <v>82</v>
      </c>
      <c r="AL1854" t="s">
        <v>22</v>
      </c>
      <c r="AM1854">
        <v>60</v>
      </c>
    </row>
    <row r="1855" spans="28:39">
      <c r="AB1855" s="58" t="s">
        <v>655</v>
      </c>
      <c r="AC1855" s="1">
        <v>3</v>
      </c>
      <c r="AD1855" s="38" t="s">
        <v>428</v>
      </c>
      <c r="AE1855" s="39">
        <v>80</v>
      </c>
      <c r="AF1855" s="49">
        <v>115</v>
      </c>
      <c r="AG1855" s="44">
        <v>30</v>
      </c>
      <c r="AH1855">
        <v>57</v>
      </c>
      <c r="AL1855" t="s">
        <v>22</v>
      </c>
      <c r="AM1855">
        <v>60</v>
      </c>
    </row>
    <row r="1856" spans="28:39">
      <c r="AB1856" s="58" t="s">
        <v>655</v>
      </c>
      <c r="AC1856" s="1">
        <v>3</v>
      </c>
      <c r="AD1856" s="38" t="s">
        <v>428</v>
      </c>
      <c r="AE1856" s="39">
        <v>80</v>
      </c>
      <c r="AF1856" s="49">
        <v>115</v>
      </c>
      <c r="AG1856" s="45">
        <v>40</v>
      </c>
      <c r="AH1856">
        <v>43</v>
      </c>
      <c r="AL1856" t="s">
        <v>22</v>
      </c>
      <c r="AM1856">
        <v>60</v>
      </c>
    </row>
    <row r="1857" spans="28:39">
      <c r="AB1857" s="58" t="s">
        <v>655</v>
      </c>
      <c r="AC1857" s="1">
        <v>3</v>
      </c>
      <c r="AD1857" s="38" t="s">
        <v>428</v>
      </c>
      <c r="AE1857" s="39">
        <v>80</v>
      </c>
      <c r="AF1857" s="49">
        <v>115</v>
      </c>
      <c r="AG1857" s="46">
        <v>50</v>
      </c>
      <c r="AH1857">
        <v>35</v>
      </c>
      <c r="AL1857" t="s">
        <v>22</v>
      </c>
      <c r="AM1857">
        <v>60</v>
      </c>
    </row>
    <row r="1858" spans="28:39">
      <c r="AB1858" s="58" t="s">
        <v>655</v>
      </c>
      <c r="AC1858" s="1">
        <v>3</v>
      </c>
      <c r="AD1858" s="38" t="s">
        <v>428</v>
      </c>
      <c r="AE1858" s="39">
        <v>80</v>
      </c>
      <c r="AF1858" s="49">
        <v>115</v>
      </c>
      <c r="AG1858" s="47">
        <v>60</v>
      </c>
      <c r="AH1858">
        <v>30</v>
      </c>
      <c r="AL1858" t="s">
        <v>22</v>
      </c>
      <c r="AM1858">
        <v>60</v>
      </c>
    </row>
    <row r="1859" spans="28:39">
      <c r="AB1859" s="58" t="s">
        <v>655</v>
      </c>
      <c r="AC1859" s="1">
        <v>3</v>
      </c>
      <c r="AD1859" s="38" t="s">
        <v>428</v>
      </c>
      <c r="AE1859" s="39">
        <v>80</v>
      </c>
      <c r="AF1859" s="49">
        <v>115</v>
      </c>
      <c r="AG1859" s="48">
        <v>70</v>
      </c>
      <c r="AH1859">
        <v>26</v>
      </c>
      <c r="AL1859" t="s">
        <v>22</v>
      </c>
      <c r="AM1859">
        <v>60</v>
      </c>
    </row>
    <row r="1860" spans="28:39">
      <c r="AB1860" s="58" t="s">
        <v>655</v>
      </c>
      <c r="AC1860" s="1">
        <v>3</v>
      </c>
      <c r="AD1860" s="38" t="s">
        <v>428</v>
      </c>
      <c r="AE1860" s="39">
        <v>80</v>
      </c>
      <c r="AF1860" s="50">
        <v>120</v>
      </c>
      <c r="AG1860" s="41">
        <v>0</v>
      </c>
      <c r="AH1860">
        <v>82</v>
      </c>
      <c r="AL1860" t="s">
        <v>22</v>
      </c>
      <c r="AM1860">
        <v>60</v>
      </c>
    </row>
    <row r="1861" spans="28:39">
      <c r="AB1861" s="58" t="s">
        <v>655</v>
      </c>
      <c r="AC1861" s="1">
        <v>3</v>
      </c>
      <c r="AD1861" s="38" t="s">
        <v>428</v>
      </c>
      <c r="AE1861" s="39">
        <v>80</v>
      </c>
      <c r="AF1861" s="50">
        <v>120</v>
      </c>
      <c r="AG1861" s="42">
        <v>10</v>
      </c>
      <c r="AH1861">
        <v>82</v>
      </c>
      <c r="AL1861" t="s">
        <v>22</v>
      </c>
      <c r="AM1861">
        <v>60</v>
      </c>
    </row>
    <row r="1862" spans="28:39">
      <c r="AB1862" s="58" t="s">
        <v>655</v>
      </c>
      <c r="AC1862" s="1">
        <v>3</v>
      </c>
      <c r="AD1862" s="38" t="s">
        <v>428</v>
      </c>
      <c r="AE1862" s="39">
        <v>80</v>
      </c>
      <c r="AF1862" s="50">
        <v>120</v>
      </c>
      <c r="AG1862" s="43">
        <v>20</v>
      </c>
      <c r="AH1862">
        <v>81</v>
      </c>
      <c r="AL1862" t="s">
        <v>22</v>
      </c>
      <c r="AM1862">
        <v>60</v>
      </c>
    </row>
    <row r="1863" spans="28:39">
      <c r="AB1863" s="58" t="s">
        <v>655</v>
      </c>
      <c r="AC1863" s="1">
        <v>3</v>
      </c>
      <c r="AD1863" s="38" t="s">
        <v>428</v>
      </c>
      <c r="AE1863" s="39">
        <v>80</v>
      </c>
      <c r="AF1863" s="50">
        <v>120</v>
      </c>
      <c r="AG1863" s="44">
        <v>30</v>
      </c>
      <c r="AH1863">
        <v>57</v>
      </c>
      <c r="AL1863" t="s">
        <v>22</v>
      </c>
      <c r="AM1863">
        <v>60</v>
      </c>
    </row>
    <row r="1864" spans="28:39">
      <c r="AB1864" s="58" t="s">
        <v>655</v>
      </c>
      <c r="AC1864" s="1">
        <v>3</v>
      </c>
      <c r="AD1864" s="38" t="s">
        <v>428</v>
      </c>
      <c r="AE1864" s="39">
        <v>80</v>
      </c>
      <c r="AF1864" s="50">
        <v>120</v>
      </c>
      <c r="AG1864" s="45">
        <v>40</v>
      </c>
      <c r="AH1864">
        <v>43</v>
      </c>
      <c r="AL1864" t="s">
        <v>22</v>
      </c>
      <c r="AM1864">
        <v>60</v>
      </c>
    </row>
    <row r="1865" spans="28:39">
      <c r="AB1865" s="58" t="s">
        <v>655</v>
      </c>
      <c r="AC1865" s="1">
        <v>3</v>
      </c>
      <c r="AD1865" s="38" t="s">
        <v>428</v>
      </c>
      <c r="AE1865" s="39">
        <v>80</v>
      </c>
      <c r="AF1865" s="50">
        <v>120</v>
      </c>
      <c r="AG1865" s="46">
        <v>50</v>
      </c>
      <c r="AH1865">
        <v>35</v>
      </c>
      <c r="AL1865" t="s">
        <v>22</v>
      </c>
      <c r="AM1865">
        <v>60</v>
      </c>
    </row>
    <row r="1866" spans="28:39">
      <c r="AB1866" s="58" t="s">
        <v>655</v>
      </c>
      <c r="AC1866" s="1">
        <v>3</v>
      </c>
      <c r="AD1866" s="38" t="s">
        <v>428</v>
      </c>
      <c r="AE1866" s="39">
        <v>80</v>
      </c>
      <c r="AF1866" s="50">
        <v>120</v>
      </c>
      <c r="AG1866" s="47">
        <v>60</v>
      </c>
      <c r="AH1866">
        <v>30</v>
      </c>
      <c r="AL1866" t="s">
        <v>22</v>
      </c>
      <c r="AM1866">
        <v>60</v>
      </c>
    </row>
    <row r="1867" spans="28:39">
      <c r="AB1867" s="58" t="s">
        <v>655</v>
      </c>
      <c r="AC1867" s="1">
        <v>3</v>
      </c>
      <c r="AD1867" s="38" t="s">
        <v>428</v>
      </c>
      <c r="AE1867" s="39">
        <v>80</v>
      </c>
      <c r="AF1867" s="50">
        <v>120</v>
      </c>
      <c r="AG1867" s="48">
        <v>70</v>
      </c>
      <c r="AH1867">
        <v>26</v>
      </c>
      <c r="AL1867" t="s">
        <v>22</v>
      </c>
      <c r="AM1867">
        <v>60</v>
      </c>
    </row>
    <row r="1868" spans="28:39">
      <c r="AB1868" s="58" t="s">
        <v>655</v>
      </c>
      <c r="AC1868" s="1">
        <v>3</v>
      </c>
      <c r="AD1868" s="38" t="s">
        <v>428</v>
      </c>
      <c r="AE1868" s="39">
        <v>80</v>
      </c>
      <c r="AF1868" s="51">
        <v>130</v>
      </c>
      <c r="AG1868" s="41">
        <v>0</v>
      </c>
      <c r="AH1868">
        <v>78</v>
      </c>
      <c r="AL1868" t="s">
        <v>22</v>
      </c>
      <c r="AM1868">
        <v>60</v>
      </c>
    </row>
    <row r="1869" spans="28:39">
      <c r="AB1869" s="58" t="s">
        <v>655</v>
      </c>
      <c r="AC1869" s="1">
        <v>3</v>
      </c>
      <c r="AD1869" s="38" t="s">
        <v>428</v>
      </c>
      <c r="AE1869" s="39">
        <v>80</v>
      </c>
      <c r="AF1869" s="51">
        <v>130</v>
      </c>
      <c r="AG1869" s="42">
        <v>10</v>
      </c>
      <c r="AH1869">
        <v>78</v>
      </c>
      <c r="AL1869" t="s">
        <v>22</v>
      </c>
      <c r="AM1869">
        <v>60</v>
      </c>
    </row>
    <row r="1870" spans="28:39">
      <c r="AB1870" s="58" t="s">
        <v>655</v>
      </c>
      <c r="AC1870" s="1">
        <v>3</v>
      </c>
      <c r="AD1870" s="38" t="s">
        <v>428</v>
      </c>
      <c r="AE1870" s="39">
        <v>80</v>
      </c>
      <c r="AF1870" s="51">
        <v>130</v>
      </c>
      <c r="AG1870" s="43">
        <v>20</v>
      </c>
      <c r="AH1870">
        <v>78</v>
      </c>
      <c r="AL1870" t="s">
        <v>22</v>
      </c>
      <c r="AM1870">
        <v>60</v>
      </c>
    </row>
    <row r="1871" spans="28:39">
      <c r="AB1871" s="58" t="s">
        <v>655</v>
      </c>
      <c r="AC1871" s="1">
        <v>3</v>
      </c>
      <c r="AD1871" s="38" t="s">
        <v>428</v>
      </c>
      <c r="AE1871" s="39">
        <v>80</v>
      </c>
      <c r="AF1871" s="51">
        <v>130</v>
      </c>
      <c r="AG1871" s="44">
        <v>30</v>
      </c>
      <c r="AH1871">
        <v>57</v>
      </c>
      <c r="AL1871" t="s">
        <v>22</v>
      </c>
      <c r="AM1871">
        <v>60</v>
      </c>
    </row>
    <row r="1872" spans="28:39">
      <c r="AB1872" s="58" t="s">
        <v>655</v>
      </c>
      <c r="AC1872" s="1">
        <v>3</v>
      </c>
      <c r="AD1872" s="38" t="s">
        <v>428</v>
      </c>
      <c r="AE1872" s="39">
        <v>80</v>
      </c>
      <c r="AF1872" s="51">
        <v>130</v>
      </c>
      <c r="AG1872" s="45">
        <v>40</v>
      </c>
      <c r="AH1872">
        <v>43</v>
      </c>
      <c r="AL1872" t="s">
        <v>22</v>
      </c>
      <c r="AM1872">
        <v>60</v>
      </c>
    </row>
    <row r="1873" spans="28:39">
      <c r="AB1873" s="58" t="s">
        <v>655</v>
      </c>
      <c r="AC1873" s="1">
        <v>3</v>
      </c>
      <c r="AD1873" s="38" t="s">
        <v>428</v>
      </c>
      <c r="AE1873" s="39">
        <v>80</v>
      </c>
      <c r="AF1873" s="51">
        <v>130</v>
      </c>
      <c r="AG1873" s="46">
        <v>50</v>
      </c>
      <c r="AH1873">
        <v>35</v>
      </c>
      <c r="AL1873" t="s">
        <v>22</v>
      </c>
      <c r="AM1873">
        <v>60</v>
      </c>
    </row>
    <row r="1874" spans="28:39">
      <c r="AB1874" s="58" t="s">
        <v>655</v>
      </c>
      <c r="AC1874" s="1">
        <v>3</v>
      </c>
      <c r="AD1874" s="38" t="s">
        <v>428</v>
      </c>
      <c r="AE1874" s="39">
        <v>80</v>
      </c>
      <c r="AF1874" s="51">
        <v>130</v>
      </c>
      <c r="AG1874" s="47">
        <v>60</v>
      </c>
      <c r="AH1874">
        <v>30</v>
      </c>
      <c r="AL1874" t="s">
        <v>22</v>
      </c>
      <c r="AM1874">
        <v>60</v>
      </c>
    </row>
    <row r="1875" spans="28:39">
      <c r="AB1875" s="58" t="s">
        <v>655</v>
      </c>
      <c r="AC1875" s="1">
        <v>3</v>
      </c>
      <c r="AD1875" s="38" t="s">
        <v>428</v>
      </c>
      <c r="AE1875" s="39">
        <v>80</v>
      </c>
      <c r="AF1875" s="51">
        <v>130</v>
      </c>
      <c r="AG1875" s="48">
        <v>70</v>
      </c>
      <c r="AH1875">
        <v>26</v>
      </c>
      <c r="AL1875" t="s">
        <v>22</v>
      </c>
      <c r="AM1875">
        <v>60</v>
      </c>
    </row>
    <row r="1876" spans="28:39">
      <c r="AB1876" s="58" t="s">
        <v>655</v>
      </c>
      <c r="AC1876" s="1">
        <v>3</v>
      </c>
      <c r="AD1876" s="38" t="s">
        <v>428</v>
      </c>
      <c r="AE1876" s="39">
        <v>80</v>
      </c>
      <c r="AF1876" s="52">
        <v>140</v>
      </c>
      <c r="AG1876" s="41">
        <v>0</v>
      </c>
      <c r="AH1876">
        <v>68</v>
      </c>
      <c r="AL1876" t="s">
        <v>22</v>
      </c>
      <c r="AM1876">
        <v>60</v>
      </c>
    </row>
    <row r="1877" spans="28:39">
      <c r="AB1877" s="58" t="s">
        <v>655</v>
      </c>
      <c r="AC1877" s="1">
        <v>3</v>
      </c>
      <c r="AD1877" s="38" t="s">
        <v>428</v>
      </c>
      <c r="AE1877" s="39">
        <v>80</v>
      </c>
      <c r="AF1877" s="52">
        <v>140</v>
      </c>
      <c r="AG1877" s="42">
        <v>10</v>
      </c>
      <c r="AH1877">
        <v>68</v>
      </c>
      <c r="AL1877" t="s">
        <v>22</v>
      </c>
      <c r="AM1877">
        <v>60</v>
      </c>
    </row>
    <row r="1878" spans="28:39">
      <c r="AB1878" s="58" t="s">
        <v>655</v>
      </c>
      <c r="AC1878" s="1">
        <v>3</v>
      </c>
      <c r="AD1878" s="38" t="s">
        <v>428</v>
      </c>
      <c r="AE1878" s="39">
        <v>80</v>
      </c>
      <c r="AF1878" s="52">
        <v>140</v>
      </c>
      <c r="AG1878" s="43">
        <v>20</v>
      </c>
      <c r="AH1878">
        <v>68</v>
      </c>
      <c r="AL1878" t="s">
        <v>22</v>
      </c>
      <c r="AM1878">
        <v>60</v>
      </c>
    </row>
    <row r="1879" spans="28:39">
      <c r="AB1879" s="58" t="s">
        <v>655</v>
      </c>
      <c r="AC1879" s="1">
        <v>3</v>
      </c>
      <c r="AD1879" s="38" t="s">
        <v>428</v>
      </c>
      <c r="AE1879" s="39">
        <v>80</v>
      </c>
      <c r="AF1879" s="52">
        <v>140</v>
      </c>
      <c r="AG1879" s="44">
        <v>30</v>
      </c>
      <c r="AH1879">
        <v>57</v>
      </c>
      <c r="AL1879" t="s">
        <v>22</v>
      </c>
      <c r="AM1879">
        <v>60</v>
      </c>
    </row>
    <row r="1880" spans="28:39">
      <c r="AB1880" s="58" t="s">
        <v>655</v>
      </c>
      <c r="AC1880" s="1">
        <v>3</v>
      </c>
      <c r="AD1880" s="38" t="s">
        <v>428</v>
      </c>
      <c r="AE1880" s="39">
        <v>80</v>
      </c>
      <c r="AF1880" s="52">
        <v>140</v>
      </c>
      <c r="AG1880" s="45">
        <v>40</v>
      </c>
      <c r="AH1880">
        <v>43</v>
      </c>
      <c r="AL1880" t="s">
        <v>22</v>
      </c>
      <c r="AM1880">
        <v>60</v>
      </c>
    </row>
    <row r="1881" spans="28:39">
      <c r="AB1881" s="58" t="s">
        <v>655</v>
      </c>
      <c r="AC1881" s="1">
        <v>3</v>
      </c>
      <c r="AD1881" s="38" t="s">
        <v>428</v>
      </c>
      <c r="AE1881" s="39">
        <v>80</v>
      </c>
      <c r="AF1881" s="52">
        <v>140</v>
      </c>
      <c r="AG1881" s="46">
        <v>50</v>
      </c>
      <c r="AH1881">
        <v>35</v>
      </c>
      <c r="AL1881" t="s">
        <v>22</v>
      </c>
      <c r="AM1881">
        <v>60</v>
      </c>
    </row>
    <row r="1882" spans="28:39">
      <c r="AB1882" s="58" t="s">
        <v>655</v>
      </c>
      <c r="AC1882" s="1">
        <v>3</v>
      </c>
      <c r="AD1882" s="38" t="s">
        <v>428</v>
      </c>
      <c r="AE1882" s="39">
        <v>80</v>
      </c>
      <c r="AF1882" s="52">
        <v>140</v>
      </c>
      <c r="AG1882" s="47">
        <v>60</v>
      </c>
      <c r="AH1882">
        <v>30</v>
      </c>
      <c r="AL1882" t="s">
        <v>22</v>
      </c>
      <c r="AM1882">
        <v>60</v>
      </c>
    </row>
    <row r="1883" spans="28:39">
      <c r="AB1883" s="58" t="s">
        <v>655</v>
      </c>
      <c r="AC1883" s="1">
        <v>3</v>
      </c>
      <c r="AD1883" s="38" t="s">
        <v>428</v>
      </c>
      <c r="AE1883" s="39">
        <v>80</v>
      </c>
      <c r="AF1883" s="52">
        <v>140</v>
      </c>
      <c r="AG1883" s="48">
        <v>70</v>
      </c>
      <c r="AH1883">
        <v>26</v>
      </c>
      <c r="AL1883" t="s">
        <v>22</v>
      </c>
      <c r="AM1883">
        <v>60</v>
      </c>
    </row>
    <row r="1884" spans="28:39">
      <c r="AB1884" s="58" t="s">
        <v>655</v>
      </c>
      <c r="AC1884" s="1">
        <v>3</v>
      </c>
      <c r="AD1884" s="38" t="s">
        <v>428</v>
      </c>
      <c r="AE1884" s="39">
        <v>80</v>
      </c>
      <c r="AF1884" s="53">
        <v>150</v>
      </c>
      <c r="AG1884" s="41">
        <v>0</v>
      </c>
      <c r="AH1884">
        <v>59</v>
      </c>
      <c r="AL1884" t="s">
        <v>22</v>
      </c>
      <c r="AM1884">
        <v>60</v>
      </c>
    </row>
    <row r="1885" spans="28:39">
      <c r="AB1885" s="58" t="s">
        <v>655</v>
      </c>
      <c r="AC1885" s="1">
        <v>3</v>
      </c>
      <c r="AD1885" s="38" t="s">
        <v>428</v>
      </c>
      <c r="AE1885" s="39">
        <v>80</v>
      </c>
      <c r="AF1885" s="53">
        <v>150</v>
      </c>
      <c r="AG1885" s="42">
        <v>10</v>
      </c>
      <c r="AH1885">
        <v>59</v>
      </c>
      <c r="AL1885" t="s">
        <v>22</v>
      </c>
      <c r="AM1885">
        <v>60</v>
      </c>
    </row>
    <row r="1886" spans="28:39">
      <c r="AB1886" s="58" t="s">
        <v>655</v>
      </c>
      <c r="AC1886" s="1">
        <v>3</v>
      </c>
      <c r="AD1886" s="38" t="s">
        <v>428</v>
      </c>
      <c r="AE1886" s="39">
        <v>80</v>
      </c>
      <c r="AF1886" s="53">
        <v>150</v>
      </c>
      <c r="AG1886" s="43">
        <v>20</v>
      </c>
      <c r="AH1886">
        <v>59</v>
      </c>
      <c r="AL1886" t="s">
        <v>22</v>
      </c>
      <c r="AM1886">
        <v>60</v>
      </c>
    </row>
    <row r="1887" spans="28:39">
      <c r="AB1887" s="58" t="s">
        <v>655</v>
      </c>
      <c r="AC1887" s="1">
        <v>3</v>
      </c>
      <c r="AD1887" s="38" t="s">
        <v>428</v>
      </c>
      <c r="AE1887" s="39">
        <v>80</v>
      </c>
      <c r="AF1887" s="53">
        <v>150</v>
      </c>
      <c r="AG1887" s="44">
        <v>30</v>
      </c>
      <c r="AH1887">
        <v>57</v>
      </c>
      <c r="AL1887" t="s">
        <v>22</v>
      </c>
      <c r="AM1887">
        <v>60</v>
      </c>
    </row>
    <row r="1888" spans="28:39">
      <c r="AB1888" s="58" t="s">
        <v>655</v>
      </c>
      <c r="AC1888" s="1">
        <v>3</v>
      </c>
      <c r="AD1888" s="38" t="s">
        <v>428</v>
      </c>
      <c r="AE1888" s="39">
        <v>80</v>
      </c>
      <c r="AF1888" s="53">
        <v>150</v>
      </c>
      <c r="AG1888" s="45">
        <v>40</v>
      </c>
      <c r="AH1888">
        <v>43</v>
      </c>
      <c r="AL1888" t="s">
        <v>22</v>
      </c>
      <c r="AM1888">
        <v>60</v>
      </c>
    </row>
    <row r="1889" spans="28:39">
      <c r="AB1889" s="58" t="s">
        <v>655</v>
      </c>
      <c r="AC1889" s="1">
        <v>3</v>
      </c>
      <c r="AD1889" s="38" t="s">
        <v>428</v>
      </c>
      <c r="AE1889" s="39">
        <v>80</v>
      </c>
      <c r="AF1889" s="53">
        <v>150</v>
      </c>
      <c r="AG1889" s="46">
        <v>50</v>
      </c>
      <c r="AH1889">
        <v>35</v>
      </c>
      <c r="AL1889" t="s">
        <v>22</v>
      </c>
      <c r="AM1889">
        <v>60</v>
      </c>
    </row>
    <row r="1890" spans="28:39">
      <c r="AB1890" s="58" t="s">
        <v>655</v>
      </c>
      <c r="AC1890" s="1">
        <v>3</v>
      </c>
      <c r="AD1890" s="38" t="s">
        <v>428</v>
      </c>
      <c r="AE1890" s="39">
        <v>80</v>
      </c>
      <c r="AF1890" s="53">
        <v>150</v>
      </c>
      <c r="AG1890" s="47">
        <v>60</v>
      </c>
      <c r="AH1890">
        <v>30</v>
      </c>
      <c r="AL1890" t="s">
        <v>22</v>
      </c>
      <c r="AM1890">
        <v>60</v>
      </c>
    </row>
    <row r="1891" spans="28:39">
      <c r="AB1891" s="58" t="s">
        <v>655</v>
      </c>
      <c r="AC1891" s="1">
        <v>3</v>
      </c>
      <c r="AD1891" s="38" t="s">
        <v>428</v>
      </c>
      <c r="AE1891" s="39">
        <v>80</v>
      </c>
      <c r="AF1891" s="53">
        <v>150</v>
      </c>
      <c r="AG1891" s="48">
        <v>70</v>
      </c>
      <c r="AH1891">
        <v>26</v>
      </c>
      <c r="AL1891" t="s">
        <v>22</v>
      </c>
      <c r="AM1891">
        <v>60</v>
      </c>
    </row>
    <row r="1892" spans="28:39">
      <c r="AB1892" s="58" t="s">
        <v>655</v>
      </c>
      <c r="AC1892" s="1">
        <v>3</v>
      </c>
      <c r="AD1892" s="38" t="s">
        <v>428</v>
      </c>
      <c r="AE1892" s="39">
        <v>80</v>
      </c>
      <c r="AF1892" s="54">
        <v>160</v>
      </c>
      <c r="AG1892" s="41">
        <v>0</v>
      </c>
      <c r="AH1892">
        <v>52</v>
      </c>
      <c r="AL1892" t="s">
        <v>22</v>
      </c>
      <c r="AM1892">
        <v>60</v>
      </c>
    </row>
    <row r="1893" spans="28:39">
      <c r="AB1893" s="58" t="s">
        <v>655</v>
      </c>
      <c r="AC1893" s="1">
        <v>3</v>
      </c>
      <c r="AD1893" s="38" t="s">
        <v>428</v>
      </c>
      <c r="AE1893" s="39">
        <v>80</v>
      </c>
      <c r="AF1893" s="54">
        <v>160</v>
      </c>
      <c r="AG1893" s="42">
        <v>10</v>
      </c>
      <c r="AH1893">
        <v>52</v>
      </c>
      <c r="AL1893" t="s">
        <v>22</v>
      </c>
      <c r="AM1893">
        <v>60</v>
      </c>
    </row>
    <row r="1894" spans="28:39">
      <c r="AB1894" s="58" t="s">
        <v>655</v>
      </c>
      <c r="AC1894" s="1">
        <v>3</v>
      </c>
      <c r="AD1894" s="38" t="s">
        <v>428</v>
      </c>
      <c r="AE1894" s="39">
        <v>80</v>
      </c>
      <c r="AF1894" s="54">
        <v>160</v>
      </c>
      <c r="AG1894" s="43">
        <v>20</v>
      </c>
      <c r="AH1894">
        <v>52</v>
      </c>
      <c r="AL1894" t="s">
        <v>22</v>
      </c>
      <c r="AM1894">
        <v>60</v>
      </c>
    </row>
    <row r="1895" spans="28:39">
      <c r="AB1895" s="58" t="s">
        <v>655</v>
      </c>
      <c r="AC1895" s="1">
        <v>3</v>
      </c>
      <c r="AD1895" s="38" t="s">
        <v>428</v>
      </c>
      <c r="AE1895" s="39">
        <v>80</v>
      </c>
      <c r="AF1895" s="54">
        <v>160</v>
      </c>
      <c r="AG1895" s="44">
        <v>30</v>
      </c>
      <c r="AH1895">
        <v>52</v>
      </c>
      <c r="AL1895" t="s">
        <v>22</v>
      </c>
      <c r="AM1895">
        <v>60</v>
      </c>
    </row>
    <row r="1896" spans="28:39">
      <c r="AB1896" s="58" t="s">
        <v>655</v>
      </c>
      <c r="AC1896" s="1">
        <v>3</v>
      </c>
      <c r="AD1896" s="38" t="s">
        <v>428</v>
      </c>
      <c r="AE1896" s="39">
        <v>80</v>
      </c>
      <c r="AF1896" s="54">
        <v>160</v>
      </c>
      <c r="AG1896" s="45">
        <v>40</v>
      </c>
      <c r="AH1896">
        <v>43</v>
      </c>
      <c r="AL1896" t="s">
        <v>22</v>
      </c>
      <c r="AM1896">
        <v>60</v>
      </c>
    </row>
    <row r="1897" spans="28:39">
      <c r="AB1897" s="58" t="s">
        <v>655</v>
      </c>
      <c r="AC1897" s="1">
        <v>3</v>
      </c>
      <c r="AD1897" s="38" t="s">
        <v>428</v>
      </c>
      <c r="AE1897" s="39">
        <v>80</v>
      </c>
      <c r="AF1897" s="54">
        <v>160</v>
      </c>
      <c r="AG1897" s="46">
        <v>50</v>
      </c>
      <c r="AH1897">
        <v>35</v>
      </c>
      <c r="AL1897" t="s">
        <v>22</v>
      </c>
      <c r="AM1897">
        <v>60</v>
      </c>
    </row>
    <row r="1898" spans="28:39">
      <c r="AB1898" s="58" t="s">
        <v>655</v>
      </c>
      <c r="AC1898" s="1">
        <v>3</v>
      </c>
      <c r="AD1898" s="38" t="s">
        <v>428</v>
      </c>
      <c r="AE1898" s="39">
        <v>80</v>
      </c>
      <c r="AF1898" s="54">
        <v>160</v>
      </c>
      <c r="AG1898" s="47">
        <v>60</v>
      </c>
      <c r="AH1898">
        <v>30</v>
      </c>
      <c r="AL1898" t="s">
        <v>22</v>
      </c>
      <c r="AM1898">
        <v>60</v>
      </c>
    </row>
    <row r="1899" spans="28:39">
      <c r="AB1899" s="58" t="s">
        <v>655</v>
      </c>
      <c r="AC1899" s="1">
        <v>3</v>
      </c>
      <c r="AD1899" s="38" t="s">
        <v>428</v>
      </c>
      <c r="AE1899" s="39">
        <v>80</v>
      </c>
      <c r="AF1899" s="54">
        <v>160</v>
      </c>
      <c r="AG1899" s="48">
        <v>70</v>
      </c>
      <c r="AH1899">
        <v>26</v>
      </c>
      <c r="AL1899" t="s">
        <v>22</v>
      </c>
      <c r="AM1899">
        <v>60</v>
      </c>
    </row>
    <row r="1900" spans="28:39">
      <c r="AB1900" s="58" t="s">
        <v>655</v>
      </c>
      <c r="AC1900" s="1">
        <v>3</v>
      </c>
      <c r="AD1900" s="38" t="s">
        <v>428</v>
      </c>
      <c r="AE1900" s="39">
        <v>80</v>
      </c>
      <c r="AF1900" s="55">
        <v>170</v>
      </c>
      <c r="AG1900" s="41">
        <v>0</v>
      </c>
      <c r="AH1900">
        <v>46</v>
      </c>
      <c r="AL1900" t="s">
        <v>22</v>
      </c>
      <c r="AM1900">
        <v>60</v>
      </c>
    </row>
    <row r="1901" spans="28:39">
      <c r="AB1901" s="58" t="s">
        <v>655</v>
      </c>
      <c r="AC1901" s="1">
        <v>3</v>
      </c>
      <c r="AD1901" s="38" t="s">
        <v>428</v>
      </c>
      <c r="AE1901" s="39">
        <v>80</v>
      </c>
      <c r="AF1901" s="55">
        <v>170</v>
      </c>
      <c r="AG1901" s="42">
        <v>10</v>
      </c>
      <c r="AH1901">
        <v>46</v>
      </c>
      <c r="AL1901" t="s">
        <v>22</v>
      </c>
      <c r="AM1901">
        <v>60</v>
      </c>
    </row>
    <row r="1902" spans="28:39">
      <c r="AB1902" s="58" t="s">
        <v>655</v>
      </c>
      <c r="AC1902" s="1">
        <v>3</v>
      </c>
      <c r="AD1902" s="38" t="s">
        <v>428</v>
      </c>
      <c r="AE1902" s="39">
        <v>80</v>
      </c>
      <c r="AF1902" s="55">
        <v>170</v>
      </c>
      <c r="AG1902" s="43">
        <v>20</v>
      </c>
      <c r="AH1902">
        <v>46</v>
      </c>
      <c r="AL1902" t="s">
        <v>22</v>
      </c>
      <c r="AM1902">
        <v>60</v>
      </c>
    </row>
    <row r="1903" spans="28:39">
      <c r="AB1903" s="58" t="s">
        <v>655</v>
      </c>
      <c r="AC1903" s="1">
        <v>3</v>
      </c>
      <c r="AD1903" s="38" t="s">
        <v>428</v>
      </c>
      <c r="AE1903" s="39">
        <v>80</v>
      </c>
      <c r="AF1903" s="55">
        <v>170</v>
      </c>
      <c r="AG1903" s="44">
        <v>30</v>
      </c>
      <c r="AH1903">
        <v>46</v>
      </c>
      <c r="AL1903" t="s">
        <v>22</v>
      </c>
      <c r="AM1903">
        <v>60</v>
      </c>
    </row>
    <row r="1904" spans="28:39">
      <c r="AB1904" s="58" t="s">
        <v>655</v>
      </c>
      <c r="AC1904" s="1">
        <v>3</v>
      </c>
      <c r="AD1904" s="38" t="s">
        <v>428</v>
      </c>
      <c r="AE1904" s="39">
        <v>80</v>
      </c>
      <c r="AF1904" s="55">
        <v>170</v>
      </c>
      <c r="AG1904" s="45">
        <v>40</v>
      </c>
      <c r="AH1904">
        <v>43</v>
      </c>
      <c r="AL1904" t="s">
        <v>22</v>
      </c>
      <c r="AM1904">
        <v>60</v>
      </c>
    </row>
    <row r="1905" spans="28:39">
      <c r="AB1905" s="58" t="s">
        <v>655</v>
      </c>
      <c r="AC1905" s="1">
        <v>3</v>
      </c>
      <c r="AD1905" s="38" t="s">
        <v>428</v>
      </c>
      <c r="AE1905" s="39">
        <v>80</v>
      </c>
      <c r="AF1905" s="55">
        <v>170</v>
      </c>
      <c r="AG1905" s="46">
        <v>50</v>
      </c>
      <c r="AH1905">
        <v>35</v>
      </c>
      <c r="AL1905" t="s">
        <v>22</v>
      </c>
      <c r="AM1905">
        <v>60</v>
      </c>
    </row>
    <row r="1906" spans="28:39">
      <c r="AB1906" s="58" t="s">
        <v>655</v>
      </c>
      <c r="AC1906" s="1">
        <v>3</v>
      </c>
      <c r="AD1906" s="38" t="s">
        <v>428</v>
      </c>
      <c r="AE1906" s="39">
        <v>80</v>
      </c>
      <c r="AF1906" s="55">
        <v>170</v>
      </c>
      <c r="AG1906" s="47">
        <v>60</v>
      </c>
      <c r="AH1906">
        <v>30</v>
      </c>
      <c r="AL1906" t="s">
        <v>22</v>
      </c>
      <c r="AM1906">
        <v>60</v>
      </c>
    </row>
    <row r="1907" spans="28:39">
      <c r="AB1907" s="58" t="s">
        <v>655</v>
      </c>
      <c r="AC1907" s="1">
        <v>3</v>
      </c>
      <c r="AD1907" s="38" t="s">
        <v>428</v>
      </c>
      <c r="AE1907" s="39">
        <v>80</v>
      </c>
      <c r="AF1907" s="55">
        <v>170</v>
      </c>
      <c r="AG1907" s="48">
        <v>70</v>
      </c>
      <c r="AH1907">
        <v>26</v>
      </c>
      <c r="AL1907" t="s">
        <v>22</v>
      </c>
      <c r="AM1907">
        <v>60</v>
      </c>
    </row>
    <row r="1908" spans="28:39">
      <c r="AB1908" s="58" t="s">
        <v>655</v>
      </c>
      <c r="AC1908" s="1">
        <v>3</v>
      </c>
      <c r="AD1908" s="38" t="s">
        <v>428</v>
      </c>
      <c r="AE1908" s="39">
        <v>80</v>
      </c>
      <c r="AF1908" s="56">
        <v>180</v>
      </c>
      <c r="AG1908" s="41">
        <v>0</v>
      </c>
      <c r="AH1908">
        <v>41</v>
      </c>
      <c r="AL1908" t="s">
        <v>22</v>
      </c>
      <c r="AM1908">
        <v>60</v>
      </c>
    </row>
    <row r="1909" spans="28:39">
      <c r="AB1909" s="58" t="s">
        <v>655</v>
      </c>
      <c r="AC1909" s="1">
        <v>3</v>
      </c>
      <c r="AD1909" s="38" t="s">
        <v>428</v>
      </c>
      <c r="AE1909" s="39">
        <v>80</v>
      </c>
      <c r="AF1909" s="56">
        <v>180</v>
      </c>
      <c r="AG1909" s="42">
        <v>10</v>
      </c>
      <c r="AH1909">
        <v>41</v>
      </c>
      <c r="AL1909" t="s">
        <v>22</v>
      </c>
      <c r="AM1909">
        <v>60</v>
      </c>
    </row>
    <row r="1910" spans="28:39">
      <c r="AB1910" s="58" t="s">
        <v>655</v>
      </c>
      <c r="AC1910" s="1">
        <v>3</v>
      </c>
      <c r="AD1910" s="38" t="s">
        <v>428</v>
      </c>
      <c r="AE1910" s="39">
        <v>80</v>
      </c>
      <c r="AF1910" s="56">
        <v>180</v>
      </c>
      <c r="AG1910" s="43">
        <v>20</v>
      </c>
      <c r="AH1910">
        <v>41</v>
      </c>
      <c r="AL1910" t="s">
        <v>22</v>
      </c>
      <c r="AM1910">
        <v>60</v>
      </c>
    </row>
    <row r="1911" spans="28:39">
      <c r="AB1911" s="58" t="s">
        <v>655</v>
      </c>
      <c r="AC1911" s="1">
        <v>3</v>
      </c>
      <c r="AD1911" s="38" t="s">
        <v>428</v>
      </c>
      <c r="AE1911" s="39">
        <v>80</v>
      </c>
      <c r="AF1911" s="56">
        <v>180</v>
      </c>
      <c r="AG1911" s="44">
        <v>30</v>
      </c>
      <c r="AH1911">
        <v>41</v>
      </c>
      <c r="AL1911" t="s">
        <v>22</v>
      </c>
      <c r="AM1911">
        <v>60</v>
      </c>
    </row>
    <row r="1912" spans="28:39">
      <c r="AB1912" s="58" t="s">
        <v>655</v>
      </c>
      <c r="AC1912" s="1">
        <v>3</v>
      </c>
      <c r="AD1912" s="38" t="s">
        <v>428</v>
      </c>
      <c r="AE1912" s="39">
        <v>80</v>
      </c>
      <c r="AF1912" s="56">
        <v>180</v>
      </c>
      <c r="AG1912" s="45">
        <v>40</v>
      </c>
      <c r="AH1912">
        <v>41</v>
      </c>
      <c r="AL1912" t="s">
        <v>22</v>
      </c>
      <c r="AM1912">
        <v>60</v>
      </c>
    </row>
    <row r="1913" spans="28:39">
      <c r="AB1913" s="58" t="s">
        <v>655</v>
      </c>
      <c r="AC1913" s="1">
        <v>3</v>
      </c>
      <c r="AD1913" s="38" t="s">
        <v>428</v>
      </c>
      <c r="AE1913" s="39">
        <v>80</v>
      </c>
      <c r="AF1913" s="56">
        <v>180</v>
      </c>
      <c r="AG1913" s="46">
        <v>50</v>
      </c>
      <c r="AH1913">
        <v>35</v>
      </c>
      <c r="AL1913" t="s">
        <v>22</v>
      </c>
      <c r="AM1913">
        <v>60</v>
      </c>
    </row>
    <row r="1914" spans="28:39">
      <c r="AB1914" s="58" t="s">
        <v>655</v>
      </c>
      <c r="AC1914" s="1">
        <v>3</v>
      </c>
      <c r="AD1914" s="38" t="s">
        <v>428</v>
      </c>
      <c r="AE1914" s="39">
        <v>80</v>
      </c>
      <c r="AF1914" s="56">
        <v>180</v>
      </c>
      <c r="AG1914" s="47">
        <v>60</v>
      </c>
      <c r="AH1914">
        <v>30</v>
      </c>
      <c r="AL1914" t="s">
        <v>22</v>
      </c>
      <c r="AM1914">
        <v>60</v>
      </c>
    </row>
    <row r="1915" spans="28:39">
      <c r="AB1915" s="58" t="s">
        <v>655</v>
      </c>
      <c r="AC1915" s="1">
        <v>3</v>
      </c>
      <c r="AD1915" s="38" t="s">
        <v>428</v>
      </c>
      <c r="AE1915" s="39">
        <v>80</v>
      </c>
      <c r="AF1915" s="56">
        <v>180</v>
      </c>
      <c r="AG1915" s="48">
        <v>70</v>
      </c>
      <c r="AH1915">
        <v>26</v>
      </c>
      <c r="AL1915" t="s">
        <v>22</v>
      </c>
      <c r="AM1915">
        <v>60</v>
      </c>
    </row>
    <row r="1916" spans="28:39">
      <c r="AB1916" s="58" t="s">
        <v>655</v>
      </c>
      <c r="AC1916" s="1">
        <v>3</v>
      </c>
      <c r="AD1916" s="38" t="s">
        <v>428</v>
      </c>
      <c r="AE1916" s="39">
        <v>80</v>
      </c>
      <c r="AF1916" s="57">
        <v>200</v>
      </c>
      <c r="AG1916" s="41">
        <v>0</v>
      </c>
      <c r="AH1916">
        <v>33</v>
      </c>
      <c r="AL1916" t="s">
        <v>22</v>
      </c>
      <c r="AM1916">
        <v>60</v>
      </c>
    </row>
    <row r="1917" spans="28:39">
      <c r="AB1917" s="58" t="s">
        <v>655</v>
      </c>
      <c r="AC1917" s="1">
        <v>3</v>
      </c>
      <c r="AD1917" s="38" t="s">
        <v>428</v>
      </c>
      <c r="AE1917" s="39">
        <v>80</v>
      </c>
      <c r="AF1917" s="57">
        <v>200</v>
      </c>
      <c r="AG1917" s="42">
        <v>10</v>
      </c>
      <c r="AH1917">
        <v>33</v>
      </c>
      <c r="AL1917" t="s">
        <v>22</v>
      </c>
      <c r="AM1917">
        <v>60</v>
      </c>
    </row>
    <row r="1918" spans="28:39">
      <c r="AB1918" s="58" t="s">
        <v>655</v>
      </c>
      <c r="AC1918" s="1">
        <v>3</v>
      </c>
      <c r="AD1918" s="38" t="s">
        <v>428</v>
      </c>
      <c r="AE1918" s="39">
        <v>80</v>
      </c>
      <c r="AF1918" s="57">
        <v>200</v>
      </c>
      <c r="AG1918" s="43">
        <v>20</v>
      </c>
      <c r="AH1918">
        <v>33</v>
      </c>
      <c r="AL1918" t="s">
        <v>22</v>
      </c>
      <c r="AM1918">
        <v>60</v>
      </c>
    </row>
    <row r="1919" spans="28:39">
      <c r="AB1919" s="58" t="s">
        <v>655</v>
      </c>
      <c r="AC1919" s="1">
        <v>3</v>
      </c>
      <c r="AD1919" s="38" t="s">
        <v>428</v>
      </c>
      <c r="AE1919" s="39">
        <v>80</v>
      </c>
      <c r="AF1919" s="57">
        <v>200</v>
      </c>
      <c r="AG1919" s="44">
        <v>30</v>
      </c>
      <c r="AH1919">
        <v>33</v>
      </c>
      <c r="AL1919" t="s">
        <v>22</v>
      </c>
      <c r="AM1919">
        <v>60</v>
      </c>
    </row>
    <row r="1920" spans="28:39">
      <c r="AB1920" s="58" t="s">
        <v>655</v>
      </c>
      <c r="AC1920" s="1">
        <v>3</v>
      </c>
      <c r="AD1920" s="38" t="s">
        <v>428</v>
      </c>
      <c r="AE1920" s="39">
        <v>80</v>
      </c>
      <c r="AF1920" s="57">
        <v>200</v>
      </c>
      <c r="AG1920" s="45">
        <v>40</v>
      </c>
      <c r="AH1920">
        <v>33</v>
      </c>
      <c r="AL1920" t="s">
        <v>22</v>
      </c>
      <c r="AM1920">
        <v>60</v>
      </c>
    </row>
    <row r="1921" spans="28:39">
      <c r="AB1921" s="58" t="s">
        <v>655</v>
      </c>
      <c r="AC1921" s="1">
        <v>3</v>
      </c>
      <c r="AD1921" s="38" t="s">
        <v>428</v>
      </c>
      <c r="AE1921" s="39">
        <v>80</v>
      </c>
      <c r="AF1921" s="57">
        <v>200</v>
      </c>
      <c r="AG1921" s="46">
        <v>50</v>
      </c>
      <c r="AH1921">
        <v>33</v>
      </c>
      <c r="AL1921" t="s">
        <v>22</v>
      </c>
      <c r="AM1921">
        <v>60</v>
      </c>
    </row>
    <row r="1922" spans="28:39">
      <c r="AB1922" s="58" t="s">
        <v>655</v>
      </c>
      <c r="AC1922" s="1">
        <v>3</v>
      </c>
      <c r="AD1922" s="38" t="s">
        <v>428</v>
      </c>
      <c r="AE1922" s="39">
        <v>80</v>
      </c>
      <c r="AF1922" s="57">
        <v>200</v>
      </c>
      <c r="AG1922" s="47">
        <v>60</v>
      </c>
      <c r="AH1922">
        <v>30</v>
      </c>
      <c r="AL1922" t="s">
        <v>22</v>
      </c>
      <c r="AM1922">
        <v>60</v>
      </c>
    </row>
    <row r="1923" spans="28:39">
      <c r="AB1923" s="58" t="s">
        <v>655</v>
      </c>
      <c r="AC1923" s="1">
        <v>3</v>
      </c>
      <c r="AD1923" s="38" t="s">
        <v>428</v>
      </c>
      <c r="AE1923" s="39">
        <v>80</v>
      </c>
      <c r="AF1923" s="57">
        <v>200</v>
      </c>
      <c r="AG1923" s="48">
        <v>70</v>
      </c>
      <c r="AH1923">
        <v>26</v>
      </c>
      <c r="AL1923" t="s">
        <v>22</v>
      </c>
      <c r="AM1923">
        <v>60</v>
      </c>
    </row>
    <row r="1924" spans="28:39">
      <c r="AB1924" s="59" t="s">
        <v>656</v>
      </c>
      <c r="AC1924" s="1">
        <v>3</v>
      </c>
      <c r="AD1924" s="38" t="s">
        <v>337</v>
      </c>
      <c r="AE1924" s="39">
        <v>80</v>
      </c>
      <c r="AF1924" s="40">
        <v>110</v>
      </c>
      <c r="AG1924" s="41">
        <v>0</v>
      </c>
      <c r="AH1924">
        <v>104</v>
      </c>
      <c r="AL1924" t="s">
        <v>22</v>
      </c>
      <c r="AM1924">
        <v>60</v>
      </c>
    </row>
    <row r="1925" spans="28:39">
      <c r="AB1925" s="59" t="s">
        <v>656</v>
      </c>
      <c r="AC1925" s="1">
        <v>3</v>
      </c>
      <c r="AD1925" s="38" t="s">
        <v>337</v>
      </c>
      <c r="AE1925" s="39">
        <v>80</v>
      </c>
      <c r="AF1925" s="40">
        <v>110</v>
      </c>
      <c r="AG1925" s="42">
        <v>10</v>
      </c>
      <c r="AH1925">
        <v>104</v>
      </c>
      <c r="AL1925" t="s">
        <v>22</v>
      </c>
      <c r="AM1925">
        <v>60</v>
      </c>
    </row>
    <row r="1926" spans="28:39">
      <c r="AB1926" s="59" t="s">
        <v>656</v>
      </c>
      <c r="AC1926" s="1">
        <v>3</v>
      </c>
      <c r="AD1926" s="38" t="s">
        <v>337</v>
      </c>
      <c r="AE1926" s="39">
        <v>80</v>
      </c>
      <c r="AF1926" s="40">
        <v>110</v>
      </c>
      <c r="AG1926" s="43">
        <v>20</v>
      </c>
      <c r="AH1926">
        <v>64</v>
      </c>
      <c r="AL1926" t="s">
        <v>22</v>
      </c>
      <c r="AM1926">
        <v>60</v>
      </c>
    </row>
    <row r="1927" spans="28:39">
      <c r="AB1927" s="59" t="s">
        <v>656</v>
      </c>
      <c r="AC1927" s="1">
        <v>3</v>
      </c>
      <c r="AD1927" s="38" t="s">
        <v>337</v>
      </c>
      <c r="AE1927" s="39">
        <v>80</v>
      </c>
      <c r="AF1927" s="40">
        <v>110</v>
      </c>
      <c r="AG1927" s="44">
        <v>30</v>
      </c>
      <c r="AH1927">
        <v>44</v>
      </c>
      <c r="AL1927" t="s">
        <v>22</v>
      </c>
      <c r="AM1927">
        <v>60</v>
      </c>
    </row>
    <row r="1928" spans="28:39">
      <c r="AB1928" s="59" t="s">
        <v>656</v>
      </c>
      <c r="AC1928" s="1">
        <v>3</v>
      </c>
      <c r="AD1928" s="38" t="s">
        <v>337</v>
      </c>
      <c r="AE1928" s="39">
        <v>80</v>
      </c>
      <c r="AF1928" s="40">
        <v>110</v>
      </c>
      <c r="AG1928" s="45">
        <v>40</v>
      </c>
      <c r="AH1928">
        <v>34</v>
      </c>
      <c r="AL1928" t="s">
        <v>22</v>
      </c>
      <c r="AM1928">
        <v>60</v>
      </c>
    </row>
    <row r="1929" spans="28:39">
      <c r="AB1929" s="59" t="s">
        <v>656</v>
      </c>
      <c r="AC1929" s="1">
        <v>3</v>
      </c>
      <c r="AD1929" s="38" t="s">
        <v>337</v>
      </c>
      <c r="AE1929" s="39">
        <v>80</v>
      </c>
      <c r="AF1929" s="40">
        <v>110</v>
      </c>
      <c r="AG1929" s="46">
        <v>50</v>
      </c>
      <c r="AH1929">
        <v>28</v>
      </c>
      <c r="AL1929" t="s">
        <v>22</v>
      </c>
      <c r="AM1929">
        <v>60</v>
      </c>
    </row>
    <row r="1930" spans="28:39">
      <c r="AB1930" s="59" t="s">
        <v>656</v>
      </c>
      <c r="AC1930" s="1">
        <v>3</v>
      </c>
      <c r="AD1930" s="38" t="s">
        <v>337</v>
      </c>
      <c r="AE1930" s="39">
        <v>80</v>
      </c>
      <c r="AF1930" s="40">
        <v>110</v>
      </c>
      <c r="AG1930" s="47">
        <v>60</v>
      </c>
      <c r="AH1930">
        <v>23</v>
      </c>
      <c r="AL1930" t="s">
        <v>22</v>
      </c>
      <c r="AM1930">
        <v>60</v>
      </c>
    </row>
    <row r="1931" spans="28:39">
      <c r="AB1931" s="59" t="s">
        <v>656</v>
      </c>
      <c r="AC1931" s="1">
        <v>3</v>
      </c>
      <c r="AD1931" s="38" t="s">
        <v>337</v>
      </c>
      <c r="AE1931" s="39">
        <v>80</v>
      </c>
      <c r="AF1931" s="40">
        <v>110</v>
      </c>
      <c r="AG1931" s="48">
        <v>70</v>
      </c>
      <c r="AH1931">
        <v>20</v>
      </c>
      <c r="AL1931" t="s">
        <v>22</v>
      </c>
      <c r="AM1931">
        <v>60</v>
      </c>
    </row>
    <row r="1932" spans="28:39">
      <c r="AB1932" s="59" t="s">
        <v>656</v>
      </c>
      <c r="AC1932" s="1">
        <v>3</v>
      </c>
      <c r="AD1932" s="38" t="s">
        <v>337</v>
      </c>
      <c r="AE1932" s="39">
        <v>80</v>
      </c>
      <c r="AF1932" s="49">
        <v>115</v>
      </c>
      <c r="AG1932" s="41">
        <v>0</v>
      </c>
      <c r="AH1932">
        <v>101</v>
      </c>
      <c r="AL1932" t="s">
        <v>22</v>
      </c>
      <c r="AM1932">
        <v>60</v>
      </c>
    </row>
    <row r="1933" spans="28:39">
      <c r="AB1933" s="59" t="s">
        <v>656</v>
      </c>
      <c r="AC1933" s="1">
        <v>3</v>
      </c>
      <c r="AD1933" s="38" t="s">
        <v>337</v>
      </c>
      <c r="AE1933" s="39">
        <v>80</v>
      </c>
      <c r="AF1933" s="49">
        <v>115</v>
      </c>
      <c r="AG1933" s="42">
        <v>10</v>
      </c>
      <c r="AH1933">
        <v>101</v>
      </c>
      <c r="AL1933" t="s">
        <v>22</v>
      </c>
      <c r="AM1933">
        <v>60</v>
      </c>
    </row>
    <row r="1934" spans="28:39">
      <c r="AB1934" s="59" t="s">
        <v>656</v>
      </c>
      <c r="AC1934" s="1">
        <v>3</v>
      </c>
      <c r="AD1934" s="38" t="s">
        <v>337</v>
      </c>
      <c r="AE1934" s="39">
        <v>80</v>
      </c>
      <c r="AF1934" s="49">
        <v>115</v>
      </c>
      <c r="AG1934" s="43">
        <v>20</v>
      </c>
      <c r="AH1934">
        <v>64</v>
      </c>
      <c r="AL1934" t="s">
        <v>22</v>
      </c>
      <c r="AM1934">
        <v>60</v>
      </c>
    </row>
    <row r="1935" spans="28:39">
      <c r="AB1935" s="59" t="s">
        <v>656</v>
      </c>
      <c r="AC1935" s="1">
        <v>3</v>
      </c>
      <c r="AD1935" s="38" t="s">
        <v>337</v>
      </c>
      <c r="AE1935" s="39">
        <v>80</v>
      </c>
      <c r="AF1935" s="49">
        <v>115</v>
      </c>
      <c r="AG1935" s="44">
        <v>30</v>
      </c>
      <c r="AH1935">
        <v>44</v>
      </c>
      <c r="AL1935" t="s">
        <v>22</v>
      </c>
      <c r="AM1935">
        <v>60</v>
      </c>
    </row>
    <row r="1936" spans="28:39">
      <c r="AB1936" s="59" t="s">
        <v>656</v>
      </c>
      <c r="AC1936" s="1">
        <v>3</v>
      </c>
      <c r="AD1936" s="38" t="s">
        <v>337</v>
      </c>
      <c r="AE1936" s="39">
        <v>80</v>
      </c>
      <c r="AF1936" s="49">
        <v>115</v>
      </c>
      <c r="AG1936" s="45">
        <v>40</v>
      </c>
      <c r="AH1936">
        <v>34</v>
      </c>
      <c r="AL1936" t="s">
        <v>22</v>
      </c>
      <c r="AM1936">
        <v>60</v>
      </c>
    </row>
    <row r="1937" spans="28:39">
      <c r="AB1937" s="59" t="s">
        <v>656</v>
      </c>
      <c r="AC1937" s="1">
        <v>3</v>
      </c>
      <c r="AD1937" s="38" t="s">
        <v>337</v>
      </c>
      <c r="AE1937" s="39">
        <v>80</v>
      </c>
      <c r="AF1937" s="49">
        <v>115</v>
      </c>
      <c r="AG1937" s="46">
        <v>50</v>
      </c>
      <c r="AH1937">
        <v>28</v>
      </c>
      <c r="AL1937" t="s">
        <v>22</v>
      </c>
      <c r="AM1937">
        <v>60</v>
      </c>
    </row>
    <row r="1938" spans="28:39">
      <c r="AB1938" s="59" t="s">
        <v>656</v>
      </c>
      <c r="AC1938" s="1">
        <v>3</v>
      </c>
      <c r="AD1938" s="38" t="s">
        <v>337</v>
      </c>
      <c r="AE1938" s="39">
        <v>80</v>
      </c>
      <c r="AF1938" s="49">
        <v>115</v>
      </c>
      <c r="AG1938" s="47">
        <v>60</v>
      </c>
      <c r="AH1938">
        <v>23</v>
      </c>
      <c r="AL1938" t="s">
        <v>22</v>
      </c>
      <c r="AM1938">
        <v>60</v>
      </c>
    </row>
    <row r="1939" spans="28:39">
      <c r="AB1939" s="59" t="s">
        <v>656</v>
      </c>
      <c r="AC1939" s="1">
        <v>3</v>
      </c>
      <c r="AD1939" s="38" t="s">
        <v>337</v>
      </c>
      <c r="AE1939" s="39">
        <v>80</v>
      </c>
      <c r="AF1939" s="49">
        <v>115</v>
      </c>
      <c r="AG1939" s="48">
        <v>70</v>
      </c>
      <c r="AH1939">
        <v>20</v>
      </c>
      <c r="AL1939" t="s">
        <v>22</v>
      </c>
      <c r="AM1939">
        <v>60</v>
      </c>
    </row>
    <row r="1940" spans="28:39">
      <c r="AB1940" s="59" t="s">
        <v>656</v>
      </c>
      <c r="AC1940" s="1">
        <v>3</v>
      </c>
      <c r="AD1940" s="38" t="s">
        <v>337</v>
      </c>
      <c r="AE1940" s="39">
        <v>80</v>
      </c>
      <c r="AF1940" s="50">
        <v>120</v>
      </c>
      <c r="AG1940" s="41">
        <v>0</v>
      </c>
      <c r="AH1940">
        <v>98</v>
      </c>
      <c r="AL1940" t="s">
        <v>22</v>
      </c>
      <c r="AM1940">
        <v>60</v>
      </c>
    </row>
    <row r="1941" spans="28:39">
      <c r="AB1941" s="59" t="s">
        <v>656</v>
      </c>
      <c r="AC1941" s="1">
        <v>3</v>
      </c>
      <c r="AD1941" s="38" t="s">
        <v>337</v>
      </c>
      <c r="AE1941" s="39">
        <v>80</v>
      </c>
      <c r="AF1941" s="50">
        <v>120</v>
      </c>
      <c r="AG1941" s="42">
        <v>10</v>
      </c>
      <c r="AH1941">
        <v>98</v>
      </c>
      <c r="AL1941" t="s">
        <v>22</v>
      </c>
      <c r="AM1941">
        <v>60</v>
      </c>
    </row>
    <row r="1942" spans="28:39">
      <c r="AB1942" s="59" t="s">
        <v>656</v>
      </c>
      <c r="AC1942" s="1">
        <v>3</v>
      </c>
      <c r="AD1942" s="38" t="s">
        <v>337</v>
      </c>
      <c r="AE1942" s="39">
        <v>80</v>
      </c>
      <c r="AF1942" s="50">
        <v>120</v>
      </c>
      <c r="AG1942" s="43">
        <v>20</v>
      </c>
      <c r="AH1942">
        <v>64</v>
      </c>
      <c r="AL1942" t="s">
        <v>22</v>
      </c>
      <c r="AM1942">
        <v>60</v>
      </c>
    </row>
    <row r="1943" spans="28:39">
      <c r="AB1943" s="59" t="s">
        <v>656</v>
      </c>
      <c r="AC1943" s="1">
        <v>3</v>
      </c>
      <c r="AD1943" s="38" t="s">
        <v>337</v>
      </c>
      <c r="AE1943" s="39">
        <v>80</v>
      </c>
      <c r="AF1943" s="50">
        <v>120</v>
      </c>
      <c r="AG1943" s="44">
        <v>30</v>
      </c>
      <c r="AH1943">
        <v>44</v>
      </c>
      <c r="AL1943" t="s">
        <v>22</v>
      </c>
      <c r="AM1943">
        <v>60</v>
      </c>
    </row>
    <row r="1944" spans="28:39">
      <c r="AB1944" s="59" t="s">
        <v>656</v>
      </c>
      <c r="AC1944" s="1">
        <v>3</v>
      </c>
      <c r="AD1944" s="38" t="s">
        <v>337</v>
      </c>
      <c r="AE1944" s="39">
        <v>80</v>
      </c>
      <c r="AF1944" s="50">
        <v>120</v>
      </c>
      <c r="AG1944" s="45">
        <v>40</v>
      </c>
      <c r="AH1944">
        <v>34</v>
      </c>
      <c r="AL1944" t="s">
        <v>22</v>
      </c>
      <c r="AM1944">
        <v>60</v>
      </c>
    </row>
    <row r="1945" spans="28:39">
      <c r="AB1945" s="59" t="s">
        <v>656</v>
      </c>
      <c r="AC1945" s="1">
        <v>3</v>
      </c>
      <c r="AD1945" s="38" t="s">
        <v>337</v>
      </c>
      <c r="AE1945" s="39">
        <v>80</v>
      </c>
      <c r="AF1945" s="50">
        <v>120</v>
      </c>
      <c r="AG1945" s="46">
        <v>50</v>
      </c>
      <c r="AH1945">
        <v>28</v>
      </c>
      <c r="AL1945" t="s">
        <v>22</v>
      </c>
      <c r="AM1945">
        <v>60</v>
      </c>
    </row>
    <row r="1946" spans="28:39">
      <c r="AB1946" s="59" t="s">
        <v>656</v>
      </c>
      <c r="AC1946" s="1">
        <v>3</v>
      </c>
      <c r="AD1946" s="38" t="s">
        <v>337</v>
      </c>
      <c r="AE1946" s="39">
        <v>80</v>
      </c>
      <c r="AF1946" s="50">
        <v>120</v>
      </c>
      <c r="AG1946" s="47">
        <v>60</v>
      </c>
      <c r="AH1946">
        <v>23</v>
      </c>
      <c r="AL1946" t="s">
        <v>22</v>
      </c>
      <c r="AM1946">
        <v>60</v>
      </c>
    </row>
    <row r="1947" spans="28:39">
      <c r="AB1947" s="59" t="s">
        <v>656</v>
      </c>
      <c r="AC1947" s="1">
        <v>3</v>
      </c>
      <c r="AD1947" s="38" t="s">
        <v>337</v>
      </c>
      <c r="AE1947" s="39">
        <v>80</v>
      </c>
      <c r="AF1947" s="50">
        <v>120</v>
      </c>
      <c r="AG1947" s="48">
        <v>70</v>
      </c>
      <c r="AH1947">
        <v>20</v>
      </c>
      <c r="AL1947" t="s">
        <v>22</v>
      </c>
      <c r="AM1947">
        <v>60</v>
      </c>
    </row>
    <row r="1948" spans="28:39">
      <c r="AB1948" s="59" t="s">
        <v>656</v>
      </c>
      <c r="AC1948" s="1">
        <v>3</v>
      </c>
      <c r="AD1948" s="38" t="s">
        <v>337</v>
      </c>
      <c r="AE1948" s="39">
        <v>80</v>
      </c>
      <c r="AF1948" s="51">
        <v>130</v>
      </c>
      <c r="AG1948" s="41">
        <v>0</v>
      </c>
      <c r="AH1948">
        <v>93</v>
      </c>
      <c r="AL1948" t="s">
        <v>22</v>
      </c>
      <c r="AM1948">
        <v>60</v>
      </c>
    </row>
    <row r="1949" spans="28:39">
      <c r="AB1949" s="59" t="s">
        <v>656</v>
      </c>
      <c r="AC1949" s="1">
        <v>3</v>
      </c>
      <c r="AD1949" s="38" t="s">
        <v>337</v>
      </c>
      <c r="AE1949" s="39">
        <v>80</v>
      </c>
      <c r="AF1949" s="51">
        <v>130</v>
      </c>
      <c r="AG1949" s="42">
        <v>10</v>
      </c>
      <c r="AH1949">
        <v>93</v>
      </c>
      <c r="AL1949" t="s">
        <v>22</v>
      </c>
      <c r="AM1949">
        <v>60</v>
      </c>
    </row>
    <row r="1950" spans="28:39">
      <c r="AB1950" s="59" t="s">
        <v>656</v>
      </c>
      <c r="AC1950" s="1">
        <v>3</v>
      </c>
      <c r="AD1950" s="38" t="s">
        <v>337</v>
      </c>
      <c r="AE1950" s="39">
        <v>80</v>
      </c>
      <c r="AF1950" s="51">
        <v>130</v>
      </c>
      <c r="AG1950" s="43">
        <v>20</v>
      </c>
      <c r="AH1950">
        <v>64</v>
      </c>
      <c r="AL1950" t="s">
        <v>22</v>
      </c>
      <c r="AM1950">
        <v>60</v>
      </c>
    </row>
    <row r="1951" spans="28:39">
      <c r="AB1951" s="59" t="s">
        <v>656</v>
      </c>
      <c r="AC1951" s="1">
        <v>3</v>
      </c>
      <c r="AD1951" s="38" t="s">
        <v>337</v>
      </c>
      <c r="AE1951" s="39">
        <v>80</v>
      </c>
      <c r="AF1951" s="51">
        <v>130</v>
      </c>
      <c r="AG1951" s="44">
        <v>30</v>
      </c>
      <c r="AH1951">
        <v>44</v>
      </c>
      <c r="AL1951" t="s">
        <v>22</v>
      </c>
      <c r="AM1951">
        <v>60</v>
      </c>
    </row>
    <row r="1952" spans="28:39">
      <c r="AB1952" s="59" t="s">
        <v>656</v>
      </c>
      <c r="AC1952" s="1">
        <v>3</v>
      </c>
      <c r="AD1952" s="38" t="s">
        <v>337</v>
      </c>
      <c r="AE1952" s="39">
        <v>80</v>
      </c>
      <c r="AF1952" s="51">
        <v>130</v>
      </c>
      <c r="AG1952" s="45">
        <v>40</v>
      </c>
      <c r="AH1952">
        <v>34</v>
      </c>
      <c r="AL1952" t="s">
        <v>22</v>
      </c>
      <c r="AM1952">
        <v>60</v>
      </c>
    </row>
    <row r="1953" spans="28:39">
      <c r="AB1953" s="59" t="s">
        <v>656</v>
      </c>
      <c r="AC1953" s="1">
        <v>3</v>
      </c>
      <c r="AD1953" s="38" t="s">
        <v>337</v>
      </c>
      <c r="AE1953" s="39">
        <v>80</v>
      </c>
      <c r="AF1953" s="51">
        <v>130</v>
      </c>
      <c r="AG1953" s="46">
        <v>50</v>
      </c>
      <c r="AH1953">
        <v>28</v>
      </c>
      <c r="AL1953" t="s">
        <v>22</v>
      </c>
      <c r="AM1953">
        <v>60</v>
      </c>
    </row>
    <row r="1954" spans="28:39">
      <c r="AB1954" s="59" t="s">
        <v>656</v>
      </c>
      <c r="AC1954" s="1">
        <v>3</v>
      </c>
      <c r="AD1954" s="38" t="s">
        <v>337</v>
      </c>
      <c r="AE1954" s="39">
        <v>80</v>
      </c>
      <c r="AF1954" s="51">
        <v>130</v>
      </c>
      <c r="AG1954" s="47">
        <v>60</v>
      </c>
      <c r="AH1954">
        <v>23</v>
      </c>
      <c r="AL1954" t="s">
        <v>22</v>
      </c>
      <c r="AM1954">
        <v>60</v>
      </c>
    </row>
    <row r="1955" spans="28:39">
      <c r="AB1955" s="59" t="s">
        <v>656</v>
      </c>
      <c r="AC1955" s="1">
        <v>3</v>
      </c>
      <c r="AD1955" s="38" t="s">
        <v>337</v>
      </c>
      <c r="AE1955" s="39">
        <v>80</v>
      </c>
      <c r="AF1955" s="51">
        <v>130</v>
      </c>
      <c r="AG1955" s="48">
        <v>70</v>
      </c>
      <c r="AH1955">
        <v>20</v>
      </c>
      <c r="AL1955" t="s">
        <v>22</v>
      </c>
      <c r="AM1955">
        <v>60</v>
      </c>
    </row>
    <row r="1956" spans="28:39">
      <c r="AB1956" s="59" t="s">
        <v>656</v>
      </c>
      <c r="AC1956" s="1">
        <v>3</v>
      </c>
      <c r="AD1956" s="38" t="s">
        <v>337</v>
      </c>
      <c r="AE1956" s="39">
        <v>80</v>
      </c>
      <c r="AF1956" s="52">
        <v>140</v>
      </c>
      <c r="AG1956" s="41">
        <v>0</v>
      </c>
      <c r="AH1956">
        <v>88</v>
      </c>
      <c r="AL1956" t="s">
        <v>22</v>
      </c>
      <c r="AM1956">
        <v>60</v>
      </c>
    </row>
    <row r="1957" spans="28:39">
      <c r="AB1957" s="59" t="s">
        <v>656</v>
      </c>
      <c r="AC1957" s="1">
        <v>3</v>
      </c>
      <c r="AD1957" s="38" t="s">
        <v>337</v>
      </c>
      <c r="AE1957" s="39">
        <v>80</v>
      </c>
      <c r="AF1957" s="52">
        <v>140</v>
      </c>
      <c r="AG1957" s="42">
        <v>10</v>
      </c>
      <c r="AH1957">
        <v>88</v>
      </c>
      <c r="AL1957" t="s">
        <v>22</v>
      </c>
      <c r="AM1957">
        <v>60</v>
      </c>
    </row>
    <row r="1958" spans="28:39">
      <c r="AB1958" s="59" t="s">
        <v>656</v>
      </c>
      <c r="AC1958" s="1">
        <v>3</v>
      </c>
      <c r="AD1958" s="38" t="s">
        <v>337</v>
      </c>
      <c r="AE1958" s="39">
        <v>80</v>
      </c>
      <c r="AF1958" s="52">
        <v>140</v>
      </c>
      <c r="AG1958" s="43">
        <v>20</v>
      </c>
      <c r="AH1958">
        <v>64</v>
      </c>
      <c r="AL1958" t="s">
        <v>22</v>
      </c>
      <c r="AM1958">
        <v>60</v>
      </c>
    </row>
    <row r="1959" spans="28:39">
      <c r="AB1959" s="59" t="s">
        <v>656</v>
      </c>
      <c r="AC1959" s="1">
        <v>3</v>
      </c>
      <c r="AD1959" s="38" t="s">
        <v>337</v>
      </c>
      <c r="AE1959" s="39">
        <v>80</v>
      </c>
      <c r="AF1959" s="52">
        <v>140</v>
      </c>
      <c r="AG1959" s="44">
        <v>30</v>
      </c>
      <c r="AH1959">
        <v>44</v>
      </c>
      <c r="AL1959" t="s">
        <v>22</v>
      </c>
      <c r="AM1959">
        <v>60</v>
      </c>
    </row>
    <row r="1960" spans="28:39">
      <c r="AB1960" s="59" t="s">
        <v>656</v>
      </c>
      <c r="AC1960" s="1">
        <v>3</v>
      </c>
      <c r="AD1960" s="38" t="s">
        <v>337</v>
      </c>
      <c r="AE1960" s="39">
        <v>80</v>
      </c>
      <c r="AF1960" s="52">
        <v>140</v>
      </c>
      <c r="AG1960" s="45">
        <v>40</v>
      </c>
      <c r="AH1960">
        <v>34</v>
      </c>
      <c r="AL1960" t="s">
        <v>22</v>
      </c>
      <c r="AM1960">
        <v>60</v>
      </c>
    </row>
    <row r="1961" spans="28:39">
      <c r="AB1961" s="59" t="s">
        <v>656</v>
      </c>
      <c r="AC1961" s="1">
        <v>3</v>
      </c>
      <c r="AD1961" s="38" t="s">
        <v>337</v>
      </c>
      <c r="AE1961" s="39">
        <v>80</v>
      </c>
      <c r="AF1961" s="52">
        <v>140</v>
      </c>
      <c r="AG1961" s="46">
        <v>50</v>
      </c>
      <c r="AH1961">
        <v>28</v>
      </c>
      <c r="AL1961" t="s">
        <v>22</v>
      </c>
      <c r="AM1961">
        <v>60</v>
      </c>
    </row>
    <row r="1962" spans="28:39">
      <c r="AB1962" s="59" t="s">
        <v>656</v>
      </c>
      <c r="AC1962" s="1">
        <v>3</v>
      </c>
      <c r="AD1962" s="38" t="s">
        <v>337</v>
      </c>
      <c r="AE1962" s="39">
        <v>80</v>
      </c>
      <c r="AF1962" s="52">
        <v>140</v>
      </c>
      <c r="AG1962" s="47">
        <v>60</v>
      </c>
      <c r="AH1962">
        <v>23</v>
      </c>
      <c r="AL1962" t="s">
        <v>22</v>
      </c>
      <c r="AM1962">
        <v>60</v>
      </c>
    </row>
    <row r="1963" spans="28:39">
      <c r="AB1963" s="59" t="s">
        <v>656</v>
      </c>
      <c r="AC1963" s="1">
        <v>3</v>
      </c>
      <c r="AD1963" s="38" t="s">
        <v>337</v>
      </c>
      <c r="AE1963" s="39">
        <v>80</v>
      </c>
      <c r="AF1963" s="52">
        <v>140</v>
      </c>
      <c r="AG1963" s="48">
        <v>70</v>
      </c>
      <c r="AH1963">
        <v>20</v>
      </c>
      <c r="AL1963" t="s">
        <v>22</v>
      </c>
      <c r="AM1963">
        <v>60</v>
      </c>
    </row>
    <row r="1964" spans="28:39">
      <c r="AB1964" s="59" t="s">
        <v>656</v>
      </c>
      <c r="AC1964" s="1">
        <v>3</v>
      </c>
      <c r="AD1964" s="38" t="s">
        <v>337</v>
      </c>
      <c r="AE1964" s="39">
        <v>80</v>
      </c>
      <c r="AF1964" s="53">
        <v>150</v>
      </c>
      <c r="AG1964" s="41">
        <v>0</v>
      </c>
      <c r="AH1964">
        <v>84</v>
      </c>
      <c r="AL1964" t="s">
        <v>22</v>
      </c>
      <c r="AM1964">
        <v>60</v>
      </c>
    </row>
    <row r="1965" spans="28:39">
      <c r="AB1965" s="59" t="s">
        <v>656</v>
      </c>
      <c r="AC1965" s="1">
        <v>3</v>
      </c>
      <c r="AD1965" s="38" t="s">
        <v>337</v>
      </c>
      <c r="AE1965" s="39">
        <v>80</v>
      </c>
      <c r="AF1965" s="53">
        <v>150</v>
      </c>
      <c r="AG1965" s="42">
        <v>10</v>
      </c>
      <c r="AH1965">
        <v>84</v>
      </c>
      <c r="AL1965" t="s">
        <v>22</v>
      </c>
      <c r="AM1965">
        <v>60</v>
      </c>
    </row>
    <row r="1966" spans="28:39">
      <c r="AB1966" s="59" t="s">
        <v>656</v>
      </c>
      <c r="AC1966" s="1">
        <v>3</v>
      </c>
      <c r="AD1966" s="38" t="s">
        <v>337</v>
      </c>
      <c r="AE1966" s="39">
        <v>80</v>
      </c>
      <c r="AF1966" s="53">
        <v>150</v>
      </c>
      <c r="AG1966" s="43">
        <v>20</v>
      </c>
      <c r="AH1966">
        <v>64</v>
      </c>
      <c r="AL1966" t="s">
        <v>22</v>
      </c>
      <c r="AM1966">
        <v>60</v>
      </c>
    </row>
    <row r="1967" spans="28:39">
      <c r="AB1967" s="59" t="s">
        <v>656</v>
      </c>
      <c r="AC1967" s="1">
        <v>3</v>
      </c>
      <c r="AD1967" s="38" t="s">
        <v>337</v>
      </c>
      <c r="AE1967" s="39">
        <v>80</v>
      </c>
      <c r="AF1967" s="53">
        <v>150</v>
      </c>
      <c r="AG1967" s="44">
        <v>30</v>
      </c>
      <c r="AH1967">
        <v>44</v>
      </c>
      <c r="AL1967" t="s">
        <v>22</v>
      </c>
      <c r="AM1967">
        <v>60</v>
      </c>
    </row>
    <row r="1968" spans="28:39">
      <c r="AB1968" s="59" t="s">
        <v>656</v>
      </c>
      <c r="AC1968" s="1">
        <v>3</v>
      </c>
      <c r="AD1968" s="38" t="s">
        <v>337</v>
      </c>
      <c r="AE1968" s="39">
        <v>80</v>
      </c>
      <c r="AF1968" s="53">
        <v>150</v>
      </c>
      <c r="AG1968" s="45">
        <v>40</v>
      </c>
      <c r="AH1968">
        <v>34</v>
      </c>
      <c r="AL1968" t="s">
        <v>22</v>
      </c>
      <c r="AM1968">
        <v>60</v>
      </c>
    </row>
    <row r="1969" spans="28:39">
      <c r="AB1969" s="59" t="s">
        <v>656</v>
      </c>
      <c r="AC1969" s="1">
        <v>3</v>
      </c>
      <c r="AD1969" s="38" t="s">
        <v>337</v>
      </c>
      <c r="AE1969" s="39">
        <v>80</v>
      </c>
      <c r="AF1969" s="53">
        <v>150</v>
      </c>
      <c r="AG1969" s="46">
        <v>50</v>
      </c>
      <c r="AH1969">
        <v>28</v>
      </c>
      <c r="AL1969" t="s">
        <v>22</v>
      </c>
      <c r="AM1969">
        <v>60</v>
      </c>
    </row>
    <row r="1970" spans="28:39">
      <c r="AB1970" s="59" t="s">
        <v>656</v>
      </c>
      <c r="AC1970" s="1">
        <v>3</v>
      </c>
      <c r="AD1970" s="38" t="s">
        <v>337</v>
      </c>
      <c r="AE1970" s="39">
        <v>80</v>
      </c>
      <c r="AF1970" s="53">
        <v>150</v>
      </c>
      <c r="AG1970" s="47">
        <v>60</v>
      </c>
      <c r="AH1970">
        <v>23</v>
      </c>
      <c r="AL1970" t="s">
        <v>22</v>
      </c>
      <c r="AM1970">
        <v>60</v>
      </c>
    </row>
    <row r="1971" spans="28:39">
      <c r="AB1971" s="59" t="s">
        <v>656</v>
      </c>
      <c r="AC1971" s="1">
        <v>3</v>
      </c>
      <c r="AD1971" s="38" t="s">
        <v>337</v>
      </c>
      <c r="AE1971" s="39">
        <v>80</v>
      </c>
      <c r="AF1971" s="53">
        <v>150</v>
      </c>
      <c r="AG1971" s="48">
        <v>70</v>
      </c>
      <c r="AH1971">
        <v>20</v>
      </c>
      <c r="AL1971" t="s">
        <v>22</v>
      </c>
      <c r="AM1971">
        <v>60</v>
      </c>
    </row>
    <row r="1972" spans="28:39">
      <c r="AB1972" s="59" t="s">
        <v>656</v>
      </c>
      <c r="AC1972" s="1">
        <v>3</v>
      </c>
      <c r="AD1972" s="38" t="s">
        <v>337</v>
      </c>
      <c r="AE1972" s="39">
        <v>80</v>
      </c>
      <c r="AF1972" s="54">
        <v>160</v>
      </c>
      <c r="AG1972" s="41">
        <v>0</v>
      </c>
      <c r="AH1972">
        <v>80</v>
      </c>
      <c r="AL1972" t="s">
        <v>22</v>
      </c>
      <c r="AM1972">
        <v>60</v>
      </c>
    </row>
    <row r="1973" spans="28:39">
      <c r="AB1973" s="59" t="s">
        <v>656</v>
      </c>
      <c r="AC1973" s="1">
        <v>3</v>
      </c>
      <c r="AD1973" s="38" t="s">
        <v>337</v>
      </c>
      <c r="AE1973" s="39">
        <v>80</v>
      </c>
      <c r="AF1973" s="54">
        <v>160</v>
      </c>
      <c r="AG1973" s="42">
        <v>10</v>
      </c>
      <c r="AH1973">
        <v>80</v>
      </c>
      <c r="AL1973" t="s">
        <v>22</v>
      </c>
      <c r="AM1973">
        <v>60</v>
      </c>
    </row>
    <row r="1974" spans="28:39">
      <c r="AB1974" s="59" t="s">
        <v>656</v>
      </c>
      <c r="AC1974" s="1">
        <v>3</v>
      </c>
      <c r="AD1974" s="38" t="s">
        <v>337</v>
      </c>
      <c r="AE1974" s="39">
        <v>80</v>
      </c>
      <c r="AF1974" s="54">
        <v>160</v>
      </c>
      <c r="AG1974" s="43">
        <v>20</v>
      </c>
      <c r="AH1974">
        <v>64</v>
      </c>
      <c r="AL1974" t="s">
        <v>22</v>
      </c>
      <c r="AM1974">
        <v>60</v>
      </c>
    </row>
    <row r="1975" spans="28:39">
      <c r="AB1975" s="59" t="s">
        <v>656</v>
      </c>
      <c r="AC1975" s="1">
        <v>3</v>
      </c>
      <c r="AD1975" s="38" t="s">
        <v>337</v>
      </c>
      <c r="AE1975" s="39">
        <v>80</v>
      </c>
      <c r="AF1975" s="54">
        <v>160</v>
      </c>
      <c r="AG1975" s="44">
        <v>30</v>
      </c>
      <c r="AH1975">
        <v>44</v>
      </c>
      <c r="AL1975" t="s">
        <v>22</v>
      </c>
      <c r="AM1975">
        <v>60</v>
      </c>
    </row>
    <row r="1976" spans="28:39">
      <c r="AB1976" s="59" t="s">
        <v>656</v>
      </c>
      <c r="AC1976" s="1">
        <v>3</v>
      </c>
      <c r="AD1976" s="38" t="s">
        <v>337</v>
      </c>
      <c r="AE1976" s="39">
        <v>80</v>
      </c>
      <c r="AF1976" s="54">
        <v>160</v>
      </c>
      <c r="AG1976" s="45">
        <v>40</v>
      </c>
      <c r="AH1976">
        <v>34</v>
      </c>
      <c r="AL1976" t="s">
        <v>22</v>
      </c>
      <c r="AM1976">
        <v>60</v>
      </c>
    </row>
    <row r="1977" spans="28:39">
      <c r="AB1977" s="59" t="s">
        <v>656</v>
      </c>
      <c r="AC1977" s="1">
        <v>3</v>
      </c>
      <c r="AD1977" s="38" t="s">
        <v>337</v>
      </c>
      <c r="AE1977" s="39">
        <v>80</v>
      </c>
      <c r="AF1977" s="54">
        <v>160</v>
      </c>
      <c r="AG1977" s="46">
        <v>50</v>
      </c>
      <c r="AH1977">
        <v>28</v>
      </c>
      <c r="AL1977" t="s">
        <v>22</v>
      </c>
      <c r="AM1977">
        <v>60</v>
      </c>
    </row>
    <row r="1978" spans="28:39">
      <c r="AB1978" s="59" t="s">
        <v>656</v>
      </c>
      <c r="AC1978" s="1">
        <v>3</v>
      </c>
      <c r="AD1978" s="38" t="s">
        <v>337</v>
      </c>
      <c r="AE1978" s="39">
        <v>80</v>
      </c>
      <c r="AF1978" s="54">
        <v>160</v>
      </c>
      <c r="AG1978" s="47">
        <v>60</v>
      </c>
      <c r="AH1978">
        <v>23</v>
      </c>
      <c r="AL1978" t="s">
        <v>22</v>
      </c>
      <c r="AM1978">
        <v>60</v>
      </c>
    </row>
    <row r="1979" spans="28:39">
      <c r="AB1979" s="59" t="s">
        <v>656</v>
      </c>
      <c r="AC1979" s="1">
        <v>3</v>
      </c>
      <c r="AD1979" s="38" t="s">
        <v>337</v>
      </c>
      <c r="AE1979" s="39">
        <v>80</v>
      </c>
      <c r="AF1979" s="54">
        <v>160</v>
      </c>
      <c r="AG1979" s="48">
        <v>70</v>
      </c>
      <c r="AH1979">
        <v>20</v>
      </c>
      <c r="AL1979" t="s">
        <v>22</v>
      </c>
      <c r="AM1979">
        <v>60</v>
      </c>
    </row>
    <row r="1980" spans="28:39">
      <c r="AB1980" s="59" t="s">
        <v>656</v>
      </c>
      <c r="AC1980" s="1">
        <v>3</v>
      </c>
      <c r="AD1980" s="38" t="s">
        <v>337</v>
      </c>
      <c r="AE1980" s="39">
        <v>80</v>
      </c>
      <c r="AF1980" s="55">
        <v>170</v>
      </c>
      <c r="AG1980" s="41">
        <v>0</v>
      </c>
      <c r="AH1980">
        <v>76</v>
      </c>
      <c r="AL1980" t="s">
        <v>22</v>
      </c>
      <c r="AM1980">
        <v>60</v>
      </c>
    </row>
    <row r="1981" spans="28:39">
      <c r="AB1981" s="59" t="s">
        <v>656</v>
      </c>
      <c r="AC1981" s="1">
        <v>3</v>
      </c>
      <c r="AD1981" s="38" t="s">
        <v>337</v>
      </c>
      <c r="AE1981" s="39">
        <v>80</v>
      </c>
      <c r="AF1981" s="55">
        <v>170</v>
      </c>
      <c r="AG1981" s="42">
        <v>10</v>
      </c>
      <c r="AH1981">
        <v>76</v>
      </c>
      <c r="AL1981" t="s">
        <v>22</v>
      </c>
      <c r="AM1981">
        <v>60</v>
      </c>
    </row>
    <row r="1982" spans="28:39">
      <c r="AB1982" s="59" t="s">
        <v>656</v>
      </c>
      <c r="AC1982" s="1">
        <v>3</v>
      </c>
      <c r="AD1982" s="38" t="s">
        <v>337</v>
      </c>
      <c r="AE1982" s="39">
        <v>80</v>
      </c>
      <c r="AF1982" s="55">
        <v>170</v>
      </c>
      <c r="AG1982" s="43">
        <v>20</v>
      </c>
      <c r="AH1982">
        <v>64</v>
      </c>
      <c r="AL1982" t="s">
        <v>22</v>
      </c>
      <c r="AM1982">
        <v>60</v>
      </c>
    </row>
    <row r="1983" spans="28:39">
      <c r="AB1983" s="59" t="s">
        <v>656</v>
      </c>
      <c r="AC1983" s="1">
        <v>3</v>
      </c>
      <c r="AD1983" s="38" t="s">
        <v>337</v>
      </c>
      <c r="AE1983" s="39">
        <v>80</v>
      </c>
      <c r="AF1983" s="55">
        <v>170</v>
      </c>
      <c r="AG1983" s="44">
        <v>30</v>
      </c>
      <c r="AH1983">
        <v>44</v>
      </c>
      <c r="AL1983" t="s">
        <v>22</v>
      </c>
      <c r="AM1983">
        <v>60</v>
      </c>
    </row>
    <row r="1984" spans="28:39">
      <c r="AB1984" s="59" t="s">
        <v>656</v>
      </c>
      <c r="AC1984" s="1">
        <v>3</v>
      </c>
      <c r="AD1984" s="38" t="s">
        <v>337</v>
      </c>
      <c r="AE1984" s="39">
        <v>80</v>
      </c>
      <c r="AF1984" s="55">
        <v>170</v>
      </c>
      <c r="AG1984" s="45">
        <v>40</v>
      </c>
      <c r="AH1984">
        <v>34</v>
      </c>
      <c r="AL1984" t="s">
        <v>22</v>
      </c>
      <c r="AM1984">
        <v>60</v>
      </c>
    </row>
    <row r="1985" spans="28:39">
      <c r="AB1985" s="59" t="s">
        <v>656</v>
      </c>
      <c r="AC1985" s="1">
        <v>3</v>
      </c>
      <c r="AD1985" s="38" t="s">
        <v>337</v>
      </c>
      <c r="AE1985" s="39">
        <v>80</v>
      </c>
      <c r="AF1985" s="55">
        <v>170</v>
      </c>
      <c r="AG1985" s="46">
        <v>50</v>
      </c>
      <c r="AH1985">
        <v>28</v>
      </c>
      <c r="AL1985" t="s">
        <v>22</v>
      </c>
      <c r="AM1985">
        <v>60</v>
      </c>
    </row>
    <row r="1986" spans="28:39">
      <c r="AB1986" s="59" t="s">
        <v>656</v>
      </c>
      <c r="AC1986" s="1">
        <v>3</v>
      </c>
      <c r="AD1986" s="38" t="s">
        <v>337</v>
      </c>
      <c r="AE1986" s="39">
        <v>80</v>
      </c>
      <c r="AF1986" s="55">
        <v>170</v>
      </c>
      <c r="AG1986" s="47">
        <v>60</v>
      </c>
      <c r="AH1986">
        <v>23</v>
      </c>
      <c r="AL1986" t="s">
        <v>22</v>
      </c>
      <c r="AM1986">
        <v>60</v>
      </c>
    </row>
    <row r="1987" spans="28:39">
      <c r="AB1987" s="59" t="s">
        <v>656</v>
      </c>
      <c r="AC1987" s="1">
        <v>3</v>
      </c>
      <c r="AD1987" s="38" t="s">
        <v>337</v>
      </c>
      <c r="AE1987" s="39">
        <v>80</v>
      </c>
      <c r="AF1987" s="55">
        <v>170</v>
      </c>
      <c r="AG1987" s="48">
        <v>70</v>
      </c>
      <c r="AH1987">
        <v>20</v>
      </c>
      <c r="AL1987" t="s">
        <v>22</v>
      </c>
      <c r="AM1987">
        <v>60</v>
      </c>
    </row>
    <row r="1988" spans="28:39">
      <c r="AB1988" s="59" t="s">
        <v>656</v>
      </c>
      <c r="AC1988" s="1">
        <v>3</v>
      </c>
      <c r="AD1988" s="38" t="s">
        <v>337</v>
      </c>
      <c r="AE1988" s="39">
        <v>80</v>
      </c>
      <c r="AF1988" s="56">
        <v>180</v>
      </c>
      <c r="AG1988" s="41">
        <v>0</v>
      </c>
      <c r="AH1988">
        <v>68</v>
      </c>
      <c r="AL1988" t="s">
        <v>22</v>
      </c>
      <c r="AM1988">
        <v>60</v>
      </c>
    </row>
    <row r="1989" spans="28:39">
      <c r="AB1989" s="59" t="s">
        <v>656</v>
      </c>
      <c r="AC1989" s="1">
        <v>3</v>
      </c>
      <c r="AD1989" s="38" t="s">
        <v>337</v>
      </c>
      <c r="AE1989" s="39">
        <v>80</v>
      </c>
      <c r="AF1989" s="56">
        <v>180</v>
      </c>
      <c r="AG1989" s="42">
        <v>10</v>
      </c>
      <c r="AH1989">
        <v>68</v>
      </c>
      <c r="AL1989" t="s">
        <v>22</v>
      </c>
      <c r="AM1989">
        <v>60</v>
      </c>
    </row>
    <row r="1990" spans="28:39">
      <c r="AB1990" s="59" t="s">
        <v>656</v>
      </c>
      <c r="AC1990" s="1">
        <v>3</v>
      </c>
      <c r="AD1990" s="38" t="s">
        <v>337</v>
      </c>
      <c r="AE1990" s="39">
        <v>80</v>
      </c>
      <c r="AF1990" s="56">
        <v>180</v>
      </c>
      <c r="AG1990" s="43">
        <v>20</v>
      </c>
      <c r="AH1990">
        <v>64</v>
      </c>
      <c r="AL1990" t="s">
        <v>22</v>
      </c>
      <c r="AM1990">
        <v>60</v>
      </c>
    </row>
    <row r="1991" spans="28:39">
      <c r="AB1991" s="59" t="s">
        <v>656</v>
      </c>
      <c r="AC1991" s="1">
        <v>3</v>
      </c>
      <c r="AD1991" s="38" t="s">
        <v>337</v>
      </c>
      <c r="AE1991" s="39">
        <v>80</v>
      </c>
      <c r="AF1991" s="56">
        <v>180</v>
      </c>
      <c r="AG1991" s="44">
        <v>30</v>
      </c>
      <c r="AH1991">
        <v>44</v>
      </c>
      <c r="AL1991" t="s">
        <v>22</v>
      </c>
      <c r="AM1991">
        <v>60</v>
      </c>
    </row>
    <row r="1992" spans="28:39">
      <c r="AB1992" s="59" t="s">
        <v>656</v>
      </c>
      <c r="AC1992" s="1">
        <v>3</v>
      </c>
      <c r="AD1992" s="38" t="s">
        <v>337</v>
      </c>
      <c r="AE1992" s="39">
        <v>80</v>
      </c>
      <c r="AF1992" s="56">
        <v>180</v>
      </c>
      <c r="AG1992" s="45">
        <v>40</v>
      </c>
      <c r="AH1992">
        <v>34</v>
      </c>
      <c r="AL1992" t="s">
        <v>22</v>
      </c>
      <c r="AM1992">
        <v>60</v>
      </c>
    </row>
    <row r="1993" spans="28:39">
      <c r="AB1993" s="59" t="s">
        <v>656</v>
      </c>
      <c r="AC1993" s="1">
        <v>3</v>
      </c>
      <c r="AD1993" s="38" t="s">
        <v>337</v>
      </c>
      <c r="AE1993" s="39">
        <v>80</v>
      </c>
      <c r="AF1993" s="56">
        <v>180</v>
      </c>
      <c r="AG1993" s="46">
        <v>50</v>
      </c>
      <c r="AH1993">
        <v>28</v>
      </c>
      <c r="AL1993" t="s">
        <v>22</v>
      </c>
      <c r="AM1993">
        <v>60</v>
      </c>
    </row>
    <row r="1994" spans="28:39">
      <c r="AB1994" s="59" t="s">
        <v>656</v>
      </c>
      <c r="AC1994" s="1">
        <v>3</v>
      </c>
      <c r="AD1994" s="38" t="s">
        <v>337</v>
      </c>
      <c r="AE1994" s="39">
        <v>80</v>
      </c>
      <c r="AF1994" s="56">
        <v>180</v>
      </c>
      <c r="AG1994" s="47">
        <v>60</v>
      </c>
      <c r="AH1994">
        <v>23</v>
      </c>
      <c r="AL1994" t="s">
        <v>22</v>
      </c>
      <c r="AM1994">
        <v>60</v>
      </c>
    </row>
    <row r="1995" spans="28:39">
      <c r="AB1995" s="59" t="s">
        <v>656</v>
      </c>
      <c r="AC1995" s="1">
        <v>3</v>
      </c>
      <c r="AD1995" s="38" t="s">
        <v>337</v>
      </c>
      <c r="AE1995" s="39">
        <v>80</v>
      </c>
      <c r="AF1995" s="56">
        <v>180</v>
      </c>
      <c r="AG1995" s="48">
        <v>70</v>
      </c>
      <c r="AH1995">
        <v>20</v>
      </c>
      <c r="AL1995" t="s">
        <v>22</v>
      </c>
      <c r="AM1995">
        <v>60</v>
      </c>
    </row>
    <row r="1996" spans="28:39">
      <c r="AB1996" s="59" t="s">
        <v>656</v>
      </c>
      <c r="AC1996" s="1">
        <v>3</v>
      </c>
      <c r="AD1996" s="38" t="s">
        <v>337</v>
      </c>
      <c r="AE1996" s="39">
        <v>80</v>
      </c>
      <c r="AF1996" s="57">
        <v>200</v>
      </c>
      <c r="AG1996" s="41">
        <v>0</v>
      </c>
      <c r="AH1996">
        <v>55</v>
      </c>
      <c r="AL1996" t="s">
        <v>22</v>
      </c>
      <c r="AM1996">
        <v>60</v>
      </c>
    </row>
    <row r="1997" spans="28:39">
      <c r="AB1997" s="59" t="s">
        <v>656</v>
      </c>
      <c r="AC1997" s="1">
        <v>3</v>
      </c>
      <c r="AD1997" s="38" t="s">
        <v>337</v>
      </c>
      <c r="AE1997" s="39">
        <v>80</v>
      </c>
      <c r="AF1997" s="57">
        <v>200</v>
      </c>
      <c r="AG1997" s="42">
        <v>10</v>
      </c>
      <c r="AH1997">
        <v>55</v>
      </c>
      <c r="AL1997" t="s">
        <v>22</v>
      </c>
      <c r="AM1997">
        <v>60</v>
      </c>
    </row>
    <row r="1998" spans="28:39">
      <c r="AB1998" s="59" t="s">
        <v>656</v>
      </c>
      <c r="AC1998" s="1">
        <v>3</v>
      </c>
      <c r="AD1998" s="38" t="s">
        <v>337</v>
      </c>
      <c r="AE1998" s="39">
        <v>80</v>
      </c>
      <c r="AF1998" s="57">
        <v>200</v>
      </c>
      <c r="AG1998" s="43">
        <v>20</v>
      </c>
      <c r="AH1998">
        <v>55</v>
      </c>
      <c r="AL1998" t="s">
        <v>22</v>
      </c>
      <c r="AM1998">
        <v>60</v>
      </c>
    </row>
    <row r="1999" spans="28:39">
      <c r="AB1999" s="59" t="s">
        <v>656</v>
      </c>
      <c r="AC1999" s="1">
        <v>3</v>
      </c>
      <c r="AD1999" s="38" t="s">
        <v>337</v>
      </c>
      <c r="AE1999" s="39">
        <v>80</v>
      </c>
      <c r="AF1999" s="57">
        <v>200</v>
      </c>
      <c r="AG1999" s="44">
        <v>30</v>
      </c>
      <c r="AH1999">
        <v>44</v>
      </c>
      <c r="AL1999" t="s">
        <v>22</v>
      </c>
      <c r="AM1999">
        <v>60</v>
      </c>
    </row>
    <row r="2000" spans="28:39">
      <c r="AB2000" s="59" t="s">
        <v>656</v>
      </c>
      <c r="AC2000" s="1">
        <v>3</v>
      </c>
      <c r="AD2000" s="38" t="s">
        <v>337</v>
      </c>
      <c r="AE2000" s="39">
        <v>80</v>
      </c>
      <c r="AF2000" s="57">
        <v>200</v>
      </c>
      <c r="AG2000" s="45">
        <v>40</v>
      </c>
      <c r="AH2000">
        <v>34</v>
      </c>
      <c r="AL2000" t="s">
        <v>22</v>
      </c>
      <c r="AM2000">
        <v>60</v>
      </c>
    </row>
    <row r="2001" spans="28:39">
      <c r="AB2001" s="59" t="s">
        <v>656</v>
      </c>
      <c r="AC2001" s="1">
        <v>3</v>
      </c>
      <c r="AD2001" s="38" t="s">
        <v>337</v>
      </c>
      <c r="AE2001" s="39">
        <v>80</v>
      </c>
      <c r="AF2001" s="57">
        <v>200</v>
      </c>
      <c r="AG2001" s="46">
        <v>50</v>
      </c>
      <c r="AH2001">
        <v>28</v>
      </c>
      <c r="AL2001" t="s">
        <v>22</v>
      </c>
      <c r="AM2001">
        <v>60</v>
      </c>
    </row>
    <row r="2002" spans="28:39">
      <c r="AB2002" s="59" t="s">
        <v>656</v>
      </c>
      <c r="AC2002" s="1">
        <v>3</v>
      </c>
      <c r="AD2002" s="38" t="s">
        <v>337</v>
      </c>
      <c r="AE2002" s="39">
        <v>80</v>
      </c>
      <c r="AF2002" s="57">
        <v>200</v>
      </c>
      <c r="AG2002" s="47">
        <v>60</v>
      </c>
      <c r="AH2002">
        <v>23</v>
      </c>
      <c r="AL2002" t="s">
        <v>22</v>
      </c>
      <c r="AM2002">
        <v>60</v>
      </c>
    </row>
    <row r="2003" spans="28:39">
      <c r="AB2003" s="59" t="s">
        <v>656</v>
      </c>
      <c r="AC2003" s="1">
        <v>3</v>
      </c>
      <c r="AD2003" s="38" t="s">
        <v>337</v>
      </c>
      <c r="AE2003" s="39">
        <v>80</v>
      </c>
      <c r="AF2003" s="57">
        <v>200</v>
      </c>
      <c r="AG2003" s="48">
        <v>70</v>
      </c>
      <c r="AH2003">
        <v>20</v>
      </c>
      <c r="AL2003" t="s">
        <v>22</v>
      </c>
      <c r="AM2003">
        <v>60</v>
      </c>
    </row>
    <row r="2004" spans="28:39">
      <c r="AB2004" s="59" t="s">
        <v>656</v>
      </c>
      <c r="AC2004" s="1">
        <v>3</v>
      </c>
      <c r="AD2004" s="38" t="s">
        <v>427</v>
      </c>
      <c r="AE2004" s="39">
        <v>80</v>
      </c>
      <c r="AF2004" s="40">
        <v>110</v>
      </c>
      <c r="AG2004" s="41">
        <v>0</v>
      </c>
      <c r="AH2004">
        <v>93</v>
      </c>
      <c r="AL2004" t="s">
        <v>22</v>
      </c>
      <c r="AM2004">
        <v>60</v>
      </c>
    </row>
    <row r="2005" spans="28:39">
      <c r="AB2005" s="59" t="s">
        <v>656</v>
      </c>
      <c r="AC2005" s="1">
        <v>3</v>
      </c>
      <c r="AD2005" s="38" t="s">
        <v>427</v>
      </c>
      <c r="AE2005" s="39">
        <v>80</v>
      </c>
      <c r="AF2005" s="40">
        <v>110</v>
      </c>
      <c r="AG2005" s="42">
        <v>10</v>
      </c>
      <c r="AH2005">
        <v>93</v>
      </c>
      <c r="AL2005" t="s">
        <v>22</v>
      </c>
      <c r="AM2005">
        <v>60</v>
      </c>
    </row>
    <row r="2006" spans="28:39">
      <c r="AB2006" s="59" t="s">
        <v>656</v>
      </c>
      <c r="AC2006" s="1">
        <v>3</v>
      </c>
      <c r="AD2006" s="38" t="s">
        <v>427</v>
      </c>
      <c r="AE2006" s="39">
        <v>80</v>
      </c>
      <c r="AF2006" s="40">
        <v>110</v>
      </c>
      <c r="AG2006" s="43">
        <v>20</v>
      </c>
      <c r="AH2006">
        <v>64</v>
      </c>
      <c r="AL2006" t="s">
        <v>22</v>
      </c>
      <c r="AM2006">
        <v>60</v>
      </c>
    </row>
    <row r="2007" spans="28:39">
      <c r="AB2007" s="59" t="s">
        <v>656</v>
      </c>
      <c r="AC2007" s="1">
        <v>3</v>
      </c>
      <c r="AD2007" s="38" t="s">
        <v>427</v>
      </c>
      <c r="AE2007" s="39">
        <v>80</v>
      </c>
      <c r="AF2007" s="40">
        <v>110</v>
      </c>
      <c r="AG2007" s="44">
        <v>30</v>
      </c>
      <c r="AH2007">
        <v>44</v>
      </c>
      <c r="AL2007" t="s">
        <v>22</v>
      </c>
      <c r="AM2007">
        <v>60</v>
      </c>
    </row>
    <row r="2008" spans="28:39">
      <c r="AB2008" s="59" t="s">
        <v>656</v>
      </c>
      <c r="AC2008" s="1">
        <v>3</v>
      </c>
      <c r="AD2008" s="38" t="s">
        <v>427</v>
      </c>
      <c r="AE2008" s="39">
        <v>80</v>
      </c>
      <c r="AF2008" s="40">
        <v>110</v>
      </c>
      <c r="AG2008" s="45">
        <v>40</v>
      </c>
      <c r="AH2008">
        <v>34</v>
      </c>
      <c r="AL2008" t="s">
        <v>22</v>
      </c>
      <c r="AM2008">
        <v>60</v>
      </c>
    </row>
    <row r="2009" spans="28:39">
      <c r="AB2009" s="59" t="s">
        <v>656</v>
      </c>
      <c r="AC2009" s="1">
        <v>3</v>
      </c>
      <c r="AD2009" s="38" t="s">
        <v>427</v>
      </c>
      <c r="AE2009" s="39">
        <v>80</v>
      </c>
      <c r="AF2009" s="40">
        <v>110</v>
      </c>
      <c r="AG2009" s="46">
        <v>50</v>
      </c>
      <c r="AH2009">
        <v>28</v>
      </c>
      <c r="AL2009" t="s">
        <v>22</v>
      </c>
      <c r="AM2009">
        <v>60</v>
      </c>
    </row>
    <row r="2010" spans="28:39">
      <c r="AB2010" s="59" t="s">
        <v>656</v>
      </c>
      <c r="AC2010" s="1">
        <v>3</v>
      </c>
      <c r="AD2010" s="38" t="s">
        <v>427</v>
      </c>
      <c r="AE2010" s="39">
        <v>80</v>
      </c>
      <c r="AF2010" s="40">
        <v>110</v>
      </c>
      <c r="AG2010" s="47">
        <v>60</v>
      </c>
      <c r="AH2010">
        <v>23</v>
      </c>
      <c r="AL2010" t="s">
        <v>22</v>
      </c>
      <c r="AM2010">
        <v>60</v>
      </c>
    </row>
    <row r="2011" spans="28:39">
      <c r="AB2011" s="59" t="s">
        <v>656</v>
      </c>
      <c r="AC2011" s="1">
        <v>3</v>
      </c>
      <c r="AD2011" s="38" t="s">
        <v>427</v>
      </c>
      <c r="AE2011" s="39">
        <v>80</v>
      </c>
      <c r="AF2011" s="40">
        <v>110</v>
      </c>
      <c r="AG2011" s="48">
        <v>70</v>
      </c>
      <c r="AH2011">
        <v>20</v>
      </c>
      <c r="AL2011" t="s">
        <v>22</v>
      </c>
      <c r="AM2011">
        <v>60</v>
      </c>
    </row>
    <row r="2012" spans="28:39">
      <c r="AB2012" s="59" t="s">
        <v>656</v>
      </c>
      <c r="AC2012" s="1">
        <v>3</v>
      </c>
      <c r="AD2012" s="38" t="s">
        <v>427</v>
      </c>
      <c r="AE2012" s="39">
        <v>80</v>
      </c>
      <c r="AF2012" s="49">
        <v>115</v>
      </c>
      <c r="AG2012" s="41">
        <v>0</v>
      </c>
      <c r="AH2012">
        <v>90</v>
      </c>
      <c r="AL2012" t="s">
        <v>22</v>
      </c>
      <c r="AM2012">
        <v>60</v>
      </c>
    </row>
    <row r="2013" spans="28:39">
      <c r="AB2013" s="59" t="s">
        <v>656</v>
      </c>
      <c r="AC2013" s="1">
        <v>3</v>
      </c>
      <c r="AD2013" s="38" t="s">
        <v>427</v>
      </c>
      <c r="AE2013" s="39">
        <v>80</v>
      </c>
      <c r="AF2013" s="49">
        <v>115</v>
      </c>
      <c r="AG2013" s="42">
        <v>10</v>
      </c>
      <c r="AH2013">
        <v>90</v>
      </c>
      <c r="AL2013" t="s">
        <v>22</v>
      </c>
      <c r="AM2013">
        <v>60</v>
      </c>
    </row>
    <row r="2014" spans="28:39">
      <c r="AB2014" s="59" t="s">
        <v>656</v>
      </c>
      <c r="AC2014" s="1">
        <v>3</v>
      </c>
      <c r="AD2014" s="38" t="s">
        <v>427</v>
      </c>
      <c r="AE2014" s="39">
        <v>80</v>
      </c>
      <c r="AF2014" s="49">
        <v>115</v>
      </c>
      <c r="AG2014" s="43">
        <v>20</v>
      </c>
      <c r="AH2014">
        <v>64</v>
      </c>
      <c r="AL2014" t="s">
        <v>22</v>
      </c>
      <c r="AM2014">
        <v>60</v>
      </c>
    </row>
    <row r="2015" spans="28:39">
      <c r="AB2015" s="59" t="s">
        <v>656</v>
      </c>
      <c r="AC2015" s="1">
        <v>3</v>
      </c>
      <c r="AD2015" s="38" t="s">
        <v>427</v>
      </c>
      <c r="AE2015" s="39">
        <v>80</v>
      </c>
      <c r="AF2015" s="49">
        <v>115</v>
      </c>
      <c r="AG2015" s="44">
        <v>30</v>
      </c>
      <c r="AH2015">
        <v>44</v>
      </c>
      <c r="AL2015" t="s">
        <v>22</v>
      </c>
      <c r="AM2015">
        <v>60</v>
      </c>
    </row>
    <row r="2016" spans="28:39">
      <c r="AB2016" s="59" t="s">
        <v>656</v>
      </c>
      <c r="AC2016" s="1">
        <v>3</v>
      </c>
      <c r="AD2016" s="38" t="s">
        <v>427</v>
      </c>
      <c r="AE2016" s="39">
        <v>80</v>
      </c>
      <c r="AF2016" s="49">
        <v>115</v>
      </c>
      <c r="AG2016" s="45">
        <v>40</v>
      </c>
      <c r="AH2016">
        <v>34</v>
      </c>
      <c r="AL2016" t="s">
        <v>22</v>
      </c>
      <c r="AM2016">
        <v>60</v>
      </c>
    </row>
    <row r="2017" spans="28:39">
      <c r="AB2017" s="59" t="s">
        <v>656</v>
      </c>
      <c r="AC2017" s="1">
        <v>3</v>
      </c>
      <c r="AD2017" s="38" t="s">
        <v>427</v>
      </c>
      <c r="AE2017" s="39">
        <v>80</v>
      </c>
      <c r="AF2017" s="49">
        <v>115</v>
      </c>
      <c r="AG2017" s="46">
        <v>50</v>
      </c>
      <c r="AH2017">
        <v>28</v>
      </c>
      <c r="AL2017" t="s">
        <v>22</v>
      </c>
      <c r="AM2017">
        <v>60</v>
      </c>
    </row>
    <row r="2018" spans="28:39">
      <c r="AB2018" s="59" t="s">
        <v>656</v>
      </c>
      <c r="AC2018" s="1">
        <v>3</v>
      </c>
      <c r="AD2018" s="38" t="s">
        <v>427</v>
      </c>
      <c r="AE2018" s="39">
        <v>80</v>
      </c>
      <c r="AF2018" s="49">
        <v>115</v>
      </c>
      <c r="AG2018" s="47">
        <v>60</v>
      </c>
      <c r="AH2018">
        <v>23</v>
      </c>
      <c r="AL2018" t="s">
        <v>22</v>
      </c>
      <c r="AM2018">
        <v>60</v>
      </c>
    </row>
    <row r="2019" spans="28:39">
      <c r="AB2019" s="59" t="s">
        <v>656</v>
      </c>
      <c r="AC2019" s="1">
        <v>3</v>
      </c>
      <c r="AD2019" s="38" t="s">
        <v>427</v>
      </c>
      <c r="AE2019" s="39">
        <v>80</v>
      </c>
      <c r="AF2019" s="49">
        <v>115</v>
      </c>
      <c r="AG2019" s="48">
        <v>70</v>
      </c>
      <c r="AH2019">
        <v>20</v>
      </c>
      <c r="AL2019" t="s">
        <v>22</v>
      </c>
      <c r="AM2019">
        <v>60</v>
      </c>
    </row>
    <row r="2020" spans="28:39">
      <c r="AB2020" s="59" t="s">
        <v>656</v>
      </c>
      <c r="AC2020" s="1">
        <v>3</v>
      </c>
      <c r="AD2020" s="38" t="s">
        <v>427</v>
      </c>
      <c r="AE2020" s="39">
        <v>80</v>
      </c>
      <c r="AF2020" s="50">
        <v>120</v>
      </c>
      <c r="AG2020" s="41">
        <v>0</v>
      </c>
      <c r="AH2020">
        <v>87</v>
      </c>
      <c r="AL2020" t="s">
        <v>22</v>
      </c>
      <c r="AM2020">
        <v>60</v>
      </c>
    </row>
    <row r="2021" spans="28:39">
      <c r="AB2021" s="59" t="s">
        <v>656</v>
      </c>
      <c r="AC2021" s="1">
        <v>3</v>
      </c>
      <c r="AD2021" s="38" t="s">
        <v>427</v>
      </c>
      <c r="AE2021" s="39">
        <v>80</v>
      </c>
      <c r="AF2021" s="50">
        <v>120</v>
      </c>
      <c r="AG2021" s="42">
        <v>10</v>
      </c>
      <c r="AH2021">
        <v>87</v>
      </c>
      <c r="AL2021" t="s">
        <v>22</v>
      </c>
      <c r="AM2021">
        <v>60</v>
      </c>
    </row>
    <row r="2022" spans="28:39">
      <c r="AB2022" s="59" t="s">
        <v>656</v>
      </c>
      <c r="AC2022" s="1">
        <v>3</v>
      </c>
      <c r="AD2022" s="38" t="s">
        <v>427</v>
      </c>
      <c r="AE2022" s="39">
        <v>80</v>
      </c>
      <c r="AF2022" s="50">
        <v>120</v>
      </c>
      <c r="AG2022" s="43">
        <v>20</v>
      </c>
      <c r="AH2022">
        <v>64</v>
      </c>
      <c r="AL2022" t="s">
        <v>22</v>
      </c>
      <c r="AM2022">
        <v>60</v>
      </c>
    </row>
    <row r="2023" spans="28:39">
      <c r="AB2023" s="59" t="s">
        <v>656</v>
      </c>
      <c r="AC2023" s="1">
        <v>3</v>
      </c>
      <c r="AD2023" s="38" t="s">
        <v>427</v>
      </c>
      <c r="AE2023" s="39">
        <v>80</v>
      </c>
      <c r="AF2023" s="50">
        <v>120</v>
      </c>
      <c r="AG2023" s="44">
        <v>30</v>
      </c>
      <c r="AH2023">
        <v>44</v>
      </c>
      <c r="AL2023" t="s">
        <v>22</v>
      </c>
      <c r="AM2023">
        <v>60</v>
      </c>
    </row>
    <row r="2024" spans="28:39">
      <c r="AB2024" s="59" t="s">
        <v>656</v>
      </c>
      <c r="AC2024" s="1">
        <v>3</v>
      </c>
      <c r="AD2024" s="38" t="s">
        <v>427</v>
      </c>
      <c r="AE2024" s="39">
        <v>80</v>
      </c>
      <c r="AF2024" s="50">
        <v>120</v>
      </c>
      <c r="AG2024" s="45">
        <v>40</v>
      </c>
      <c r="AH2024">
        <v>34</v>
      </c>
      <c r="AL2024" t="s">
        <v>22</v>
      </c>
      <c r="AM2024">
        <v>60</v>
      </c>
    </row>
    <row r="2025" spans="28:39">
      <c r="AB2025" s="59" t="s">
        <v>656</v>
      </c>
      <c r="AC2025" s="1">
        <v>3</v>
      </c>
      <c r="AD2025" s="38" t="s">
        <v>427</v>
      </c>
      <c r="AE2025" s="39">
        <v>80</v>
      </c>
      <c r="AF2025" s="50">
        <v>120</v>
      </c>
      <c r="AG2025" s="46">
        <v>50</v>
      </c>
      <c r="AH2025">
        <v>28</v>
      </c>
      <c r="AL2025" t="s">
        <v>22</v>
      </c>
      <c r="AM2025">
        <v>60</v>
      </c>
    </row>
    <row r="2026" spans="28:39">
      <c r="AB2026" s="59" t="s">
        <v>656</v>
      </c>
      <c r="AC2026" s="1">
        <v>3</v>
      </c>
      <c r="AD2026" s="38" t="s">
        <v>427</v>
      </c>
      <c r="AE2026" s="39">
        <v>80</v>
      </c>
      <c r="AF2026" s="50">
        <v>120</v>
      </c>
      <c r="AG2026" s="47">
        <v>60</v>
      </c>
      <c r="AH2026">
        <v>23</v>
      </c>
      <c r="AL2026" t="s">
        <v>22</v>
      </c>
      <c r="AM2026">
        <v>60</v>
      </c>
    </row>
    <row r="2027" spans="28:39">
      <c r="AB2027" s="59" t="s">
        <v>656</v>
      </c>
      <c r="AC2027" s="1">
        <v>3</v>
      </c>
      <c r="AD2027" s="38" t="s">
        <v>427</v>
      </c>
      <c r="AE2027" s="39">
        <v>80</v>
      </c>
      <c r="AF2027" s="50">
        <v>120</v>
      </c>
      <c r="AG2027" s="48">
        <v>70</v>
      </c>
      <c r="AH2027">
        <v>20</v>
      </c>
      <c r="AL2027" t="s">
        <v>22</v>
      </c>
      <c r="AM2027">
        <v>60</v>
      </c>
    </row>
    <row r="2028" spans="28:39">
      <c r="AB2028" s="59" t="s">
        <v>656</v>
      </c>
      <c r="AC2028" s="1">
        <v>3</v>
      </c>
      <c r="AD2028" s="38" t="s">
        <v>427</v>
      </c>
      <c r="AE2028" s="39">
        <v>80</v>
      </c>
      <c r="AF2028" s="51">
        <v>130</v>
      </c>
      <c r="AG2028" s="41">
        <v>0</v>
      </c>
      <c r="AH2028">
        <v>83</v>
      </c>
      <c r="AL2028" t="s">
        <v>22</v>
      </c>
      <c r="AM2028">
        <v>60</v>
      </c>
    </row>
    <row r="2029" spans="28:39">
      <c r="AB2029" s="59" t="s">
        <v>656</v>
      </c>
      <c r="AC2029" s="1">
        <v>3</v>
      </c>
      <c r="AD2029" s="38" t="s">
        <v>427</v>
      </c>
      <c r="AE2029" s="39">
        <v>80</v>
      </c>
      <c r="AF2029" s="51">
        <v>130</v>
      </c>
      <c r="AG2029" s="42">
        <v>10</v>
      </c>
      <c r="AH2029">
        <v>83</v>
      </c>
      <c r="AL2029" t="s">
        <v>22</v>
      </c>
      <c r="AM2029">
        <v>60</v>
      </c>
    </row>
    <row r="2030" spans="28:39">
      <c r="AB2030" s="59" t="s">
        <v>656</v>
      </c>
      <c r="AC2030" s="1">
        <v>3</v>
      </c>
      <c r="AD2030" s="38" t="s">
        <v>427</v>
      </c>
      <c r="AE2030" s="39">
        <v>80</v>
      </c>
      <c r="AF2030" s="51">
        <v>130</v>
      </c>
      <c r="AG2030" s="43">
        <v>20</v>
      </c>
      <c r="AH2030">
        <v>64</v>
      </c>
      <c r="AL2030" t="s">
        <v>22</v>
      </c>
      <c r="AM2030">
        <v>60</v>
      </c>
    </row>
    <row r="2031" spans="28:39">
      <c r="AB2031" s="59" t="s">
        <v>656</v>
      </c>
      <c r="AC2031" s="1">
        <v>3</v>
      </c>
      <c r="AD2031" s="38" t="s">
        <v>427</v>
      </c>
      <c r="AE2031" s="39">
        <v>80</v>
      </c>
      <c r="AF2031" s="51">
        <v>130</v>
      </c>
      <c r="AG2031" s="44">
        <v>30</v>
      </c>
      <c r="AH2031">
        <v>44</v>
      </c>
      <c r="AL2031" t="s">
        <v>22</v>
      </c>
      <c r="AM2031">
        <v>60</v>
      </c>
    </row>
    <row r="2032" spans="28:39">
      <c r="AB2032" s="59" t="s">
        <v>656</v>
      </c>
      <c r="AC2032" s="1">
        <v>3</v>
      </c>
      <c r="AD2032" s="38" t="s">
        <v>427</v>
      </c>
      <c r="AE2032" s="39">
        <v>80</v>
      </c>
      <c r="AF2032" s="51">
        <v>130</v>
      </c>
      <c r="AG2032" s="45">
        <v>40</v>
      </c>
      <c r="AH2032">
        <v>34</v>
      </c>
      <c r="AL2032" t="s">
        <v>22</v>
      </c>
      <c r="AM2032">
        <v>60</v>
      </c>
    </row>
    <row r="2033" spans="28:39">
      <c r="AB2033" s="59" t="s">
        <v>656</v>
      </c>
      <c r="AC2033" s="1">
        <v>3</v>
      </c>
      <c r="AD2033" s="38" t="s">
        <v>427</v>
      </c>
      <c r="AE2033" s="39">
        <v>80</v>
      </c>
      <c r="AF2033" s="51">
        <v>130</v>
      </c>
      <c r="AG2033" s="46">
        <v>50</v>
      </c>
      <c r="AH2033">
        <v>28</v>
      </c>
      <c r="AL2033" t="s">
        <v>22</v>
      </c>
      <c r="AM2033">
        <v>60</v>
      </c>
    </row>
    <row r="2034" spans="28:39">
      <c r="AB2034" s="59" t="s">
        <v>656</v>
      </c>
      <c r="AC2034" s="1">
        <v>3</v>
      </c>
      <c r="AD2034" s="38" t="s">
        <v>427</v>
      </c>
      <c r="AE2034" s="39">
        <v>80</v>
      </c>
      <c r="AF2034" s="51">
        <v>130</v>
      </c>
      <c r="AG2034" s="47">
        <v>60</v>
      </c>
      <c r="AH2034">
        <v>23</v>
      </c>
      <c r="AL2034" t="s">
        <v>22</v>
      </c>
      <c r="AM2034">
        <v>60</v>
      </c>
    </row>
    <row r="2035" spans="28:39">
      <c r="AB2035" s="59" t="s">
        <v>656</v>
      </c>
      <c r="AC2035" s="1">
        <v>3</v>
      </c>
      <c r="AD2035" s="38" t="s">
        <v>427</v>
      </c>
      <c r="AE2035" s="39">
        <v>80</v>
      </c>
      <c r="AF2035" s="51">
        <v>130</v>
      </c>
      <c r="AG2035" s="48">
        <v>70</v>
      </c>
      <c r="AH2035">
        <v>20</v>
      </c>
      <c r="AL2035" t="s">
        <v>22</v>
      </c>
      <c r="AM2035">
        <v>60</v>
      </c>
    </row>
    <row r="2036" spans="28:39">
      <c r="AB2036" s="59" t="s">
        <v>656</v>
      </c>
      <c r="AC2036" s="1">
        <v>3</v>
      </c>
      <c r="AD2036" s="38" t="s">
        <v>427</v>
      </c>
      <c r="AE2036" s="39">
        <v>80</v>
      </c>
      <c r="AF2036" s="52">
        <v>140</v>
      </c>
      <c r="AG2036" s="41">
        <v>0</v>
      </c>
      <c r="AH2036">
        <v>80</v>
      </c>
      <c r="AL2036" t="s">
        <v>22</v>
      </c>
      <c r="AM2036">
        <v>60</v>
      </c>
    </row>
    <row r="2037" spans="28:39">
      <c r="AB2037" s="59" t="s">
        <v>656</v>
      </c>
      <c r="AC2037" s="1">
        <v>3</v>
      </c>
      <c r="AD2037" s="38" t="s">
        <v>427</v>
      </c>
      <c r="AE2037" s="39">
        <v>80</v>
      </c>
      <c r="AF2037" s="52">
        <v>140</v>
      </c>
      <c r="AG2037" s="42">
        <v>10</v>
      </c>
      <c r="AH2037">
        <v>80</v>
      </c>
      <c r="AL2037" t="s">
        <v>22</v>
      </c>
      <c r="AM2037">
        <v>60</v>
      </c>
    </row>
    <row r="2038" spans="28:39">
      <c r="AB2038" s="59" t="s">
        <v>656</v>
      </c>
      <c r="AC2038" s="1">
        <v>3</v>
      </c>
      <c r="AD2038" s="38" t="s">
        <v>427</v>
      </c>
      <c r="AE2038" s="39">
        <v>80</v>
      </c>
      <c r="AF2038" s="52">
        <v>140</v>
      </c>
      <c r="AG2038" s="43">
        <v>20</v>
      </c>
      <c r="AH2038">
        <v>64</v>
      </c>
      <c r="AL2038" t="s">
        <v>22</v>
      </c>
      <c r="AM2038">
        <v>60</v>
      </c>
    </row>
    <row r="2039" spans="28:39">
      <c r="AB2039" s="59" t="s">
        <v>656</v>
      </c>
      <c r="AC2039" s="1">
        <v>3</v>
      </c>
      <c r="AD2039" s="38" t="s">
        <v>427</v>
      </c>
      <c r="AE2039" s="39">
        <v>80</v>
      </c>
      <c r="AF2039" s="52">
        <v>140</v>
      </c>
      <c r="AG2039" s="44">
        <v>30</v>
      </c>
      <c r="AH2039">
        <v>44</v>
      </c>
      <c r="AL2039" t="s">
        <v>22</v>
      </c>
      <c r="AM2039">
        <v>60</v>
      </c>
    </row>
    <row r="2040" spans="28:39">
      <c r="AB2040" s="59" t="s">
        <v>656</v>
      </c>
      <c r="AC2040" s="1">
        <v>3</v>
      </c>
      <c r="AD2040" s="38" t="s">
        <v>427</v>
      </c>
      <c r="AE2040" s="39">
        <v>80</v>
      </c>
      <c r="AF2040" s="52">
        <v>140</v>
      </c>
      <c r="AG2040" s="45">
        <v>40</v>
      </c>
      <c r="AH2040">
        <v>34</v>
      </c>
      <c r="AL2040" t="s">
        <v>22</v>
      </c>
      <c r="AM2040">
        <v>60</v>
      </c>
    </row>
    <row r="2041" spans="28:39">
      <c r="AB2041" s="59" t="s">
        <v>656</v>
      </c>
      <c r="AC2041" s="1">
        <v>3</v>
      </c>
      <c r="AD2041" s="38" t="s">
        <v>427</v>
      </c>
      <c r="AE2041" s="39">
        <v>80</v>
      </c>
      <c r="AF2041" s="52">
        <v>140</v>
      </c>
      <c r="AG2041" s="46">
        <v>50</v>
      </c>
      <c r="AH2041">
        <v>28</v>
      </c>
      <c r="AL2041" t="s">
        <v>22</v>
      </c>
      <c r="AM2041">
        <v>60</v>
      </c>
    </row>
    <row r="2042" spans="28:39">
      <c r="AB2042" s="59" t="s">
        <v>656</v>
      </c>
      <c r="AC2042" s="1">
        <v>3</v>
      </c>
      <c r="AD2042" s="38" t="s">
        <v>427</v>
      </c>
      <c r="AE2042" s="39">
        <v>80</v>
      </c>
      <c r="AF2042" s="52">
        <v>140</v>
      </c>
      <c r="AG2042" s="47">
        <v>60</v>
      </c>
      <c r="AH2042">
        <v>23</v>
      </c>
      <c r="AL2042" t="s">
        <v>22</v>
      </c>
      <c r="AM2042">
        <v>60</v>
      </c>
    </row>
    <row r="2043" spans="28:39">
      <c r="AB2043" s="59" t="s">
        <v>656</v>
      </c>
      <c r="AC2043" s="1">
        <v>3</v>
      </c>
      <c r="AD2043" s="38" t="s">
        <v>427</v>
      </c>
      <c r="AE2043" s="39">
        <v>80</v>
      </c>
      <c r="AF2043" s="52">
        <v>140</v>
      </c>
      <c r="AG2043" s="48">
        <v>70</v>
      </c>
      <c r="AH2043">
        <v>20</v>
      </c>
      <c r="AL2043" t="s">
        <v>22</v>
      </c>
      <c r="AM2043">
        <v>60</v>
      </c>
    </row>
    <row r="2044" spans="28:39">
      <c r="AB2044" s="59" t="s">
        <v>656</v>
      </c>
      <c r="AC2044" s="1">
        <v>3</v>
      </c>
      <c r="AD2044" s="38" t="s">
        <v>427</v>
      </c>
      <c r="AE2044" s="39">
        <v>80</v>
      </c>
      <c r="AF2044" s="53">
        <v>150</v>
      </c>
      <c r="AG2044" s="41">
        <v>0</v>
      </c>
      <c r="AH2044">
        <v>70</v>
      </c>
      <c r="AL2044" t="s">
        <v>22</v>
      </c>
      <c r="AM2044">
        <v>60</v>
      </c>
    </row>
    <row r="2045" spans="28:39">
      <c r="AB2045" s="59" t="s">
        <v>656</v>
      </c>
      <c r="AC2045" s="1">
        <v>3</v>
      </c>
      <c r="AD2045" s="38" t="s">
        <v>427</v>
      </c>
      <c r="AE2045" s="39">
        <v>80</v>
      </c>
      <c r="AF2045" s="53">
        <v>150</v>
      </c>
      <c r="AG2045" s="42">
        <v>10</v>
      </c>
      <c r="AH2045">
        <v>70</v>
      </c>
      <c r="AL2045" t="s">
        <v>22</v>
      </c>
      <c r="AM2045">
        <v>60</v>
      </c>
    </row>
    <row r="2046" spans="28:39">
      <c r="AB2046" s="59" t="s">
        <v>656</v>
      </c>
      <c r="AC2046" s="1">
        <v>3</v>
      </c>
      <c r="AD2046" s="38" t="s">
        <v>427</v>
      </c>
      <c r="AE2046" s="39">
        <v>80</v>
      </c>
      <c r="AF2046" s="53">
        <v>150</v>
      </c>
      <c r="AG2046" s="43">
        <v>20</v>
      </c>
      <c r="AH2046">
        <v>64</v>
      </c>
      <c r="AL2046" t="s">
        <v>22</v>
      </c>
      <c r="AM2046">
        <v>60</v>
      </c>
    </row>
    <row r="2047" spans="28:39">
      <c r="AB2047" s="59" t="s">
        <v>656</v>
      </c>
      <c r="AC2047" s="1">
        <v>3</v>
      </c>
      <c r="AD2047" s="38" t="s">
        <v>427</v>
      </c>
      <c r="AE2047" s="39">
        <v>80</v>
      </c>
      <c r="AF2047" s="53">
        <v>150</v>
      </c>
      <c r="AG2047" s="44">
        <v>30</v>
      </c>
      <c r="AH2047">
        <v>44</v>
      </c>
      <c r="AL2047" t="s">
        <v>22</v>
      </c>
      <c r="AM2047">
        <v>60</v>
      </c>
    </row>
    <row r="2048" spans="28:39">
      <c r="AB2048" s="59" t="s">
        <v>656</v>
      </c>
      <c r="AC2048" s="1">
        <v>3</v>
      </c>
      <c r="AD2048" s="38" t="s">
        <v>427</v>
      </c>
      <c r="AE2048" s="39">
        <v>80</v>
      </c>
      <c r="AF2048" s="53">
        <v>150</v>
      </c>
      <c r="AG2048" s="45">
        <v>40</v>
      </c>
      <c r="AH2048">
        <v>34</v>
      </c>
      <c r="AL2048" t="s">
        <v>22</v>
      </c>
      <c r="AM2048">
        <v>60</v>
      </c>
    </row>
    <row r="2049" spans="28:39">
      <c r="AB2049" s="59" t="s">
        <v>656</v>
      </c>
      <c r="AC2049" s="1">
        <v>3</v>
      </c>
      <c r="AD2049" s="38" t="s">
        <v>427</v>
      </c>
      <c r="AE2049" s="39">
        <v>80</v>
      </c>
      <c r="AF2049" s="53">
        <v>150</v>
      </c>
      <c r="AG2049" s="46">
        <v>50</v>
      </c>
      <c r="AH2049">
        <v>28</v>
      </c>
      <c r="AL2049" t="s">
        <v>22</v>
      </c>
      <c r="AM2049">
        <v>60</v>
      </c>
    </row>
    <row r="2050" spans="28:39">
      <c r="AB2050" s="59" t="s">
        <v>656</v>
      </c>
      <c r="AC2050" s="1">
        <v>3</v>
      </c>
      <c r="AD2050" s="38" t="s">
        <v>427</v>
      </c>
      <c r="AE2050" s="39">
        <v>80</v>
      </c>
      <c r="AF2050" s="53">
        <v>150</v>
      </c>
      <c r="AG2050" s="47">
        <v>60</v>
      </c>
      <c r="AH2050">
        <v>23</v>
      </c>
      <c r="AL2050" t="s">
        <v>22</v>
      </c>
      <c r="AM2050">
        <v>60</v>
      </c>
    </row>
    <row r="2051" spans="28:39">
      <c r="AB2051" s="59" t="s">
        <v>656</v>
      </c>
      <c r="AC2051" s="1">
        <v>3</v>
      </c>
      <c r="AD2051" s="38" t="s">
        <v>427</v>
      </c>
      <c r="AE2051" s="39">
        <v>80</v>
      </c>
      <c r="AF2051" s="53">
        <v>150</v>
      </c>
      <c r="AG2051" s="48">
        <v>70</v>
      </c>
      <c r="AH2051">
        <v>20</v>
      </c>
      <c r="AL2051" t="s">
        <v>22</v>
      </c>
      <c r="AM2051">
        <v>60</v>
      </c>
    </row>
    <row r="2052" spans="28:39">
      <c r="AB2052" s="59" t="s">
        <v>656</v>
      </c>
      <c r="AC2052" s="1">
        <v>3</v>
      </c>
      <c r="AD2052" s="38" t="s">
        <v>427</v>
      </c>
      <c r="AE2052" s="39">
        <v>80</v>
      </c>
      <c r="AF2052" s="54">
        <v>160</v>
      </c>
      <c r="AG2052" s="41">
        <v>0</v>
      </c>
      <c r="AH2052">
        <v>61</v>
      </c>
      <c r="AL2052" t="s">
        <v>22</v>
      </c>
      <c r="AM2052">
        <v>60</v>
      </c>
    </row>
    <row r="2053" spans="28:39">
      <c r="AB2053" s="59" t="s">
        <v>656</v>
      </c>
      <c r="AC2053" s="1">
        <v>3</v>
      </c>
      <c r="AD2053" s="38" t="s">
        <v>427</v>
      </c>
      <c r="AE2053" s="39">
        <v>80</v>
      </c>
      <c r="AF2053" s="54">
        <v>160</v>
      </c>
      <c r="AG2053" s="42">
        <v>10</v>
      </c>
      <c r="AH2053">
        <v>61</v>
      </c>
      <c r="AL2053" t="s">
        <v>22</v>
      </c>
      <c r="AM2053">
        <v>60</v>
      </c>
    </row>
    <row r="2054" spans="28:39">
      <c r="AB2054" s="59" t="s">
        <v>656</v>
      </c>
      <c r="AC2054" s="1">
        <v>3</v>
      </c>
      <c r="AD2054" s="38" t="s">
        <v>427</v>
      </c>
      <c r="AE2054" s="39">
        <v>80</v>
      </c>
      <c r="AF2054" s="54">
        <v>160</v>
      </c>
      <c r="AG2054" s="43">
        <v>20</v>
      </c>
      <c r="AH2054">
        <v>61</v>
      </c>
      <c r="AL2054" t="s">
        <v>22</v>
      </c>
      <c r="AM2054">
        <v>60</v>
      </c>
    </row>
    <row r="2055" spans="28:39">
      <c r="AB2055" s="59" t="s">
        <v>656</v>
      </c>
      <c r="AC2055" s="1">
        <v>3</v>
      </c>
      <c r="AD2055" s="38" t="s">
        <v>427</v>
      </c>
      <c r="AE2055" s="39">
        <v>80</v>
      </c>
      <c r="AF2055" s="54">
        <v>160</v>
      </c>
      <c r="AG2055" s="44">
        <v>30</v>
      </c>
      <c r="AH2055">
        <v>44</v>
      </c>
      <c r="AL2055" t="s">
        <v>22</v>
      </c>
      <c r="AM2055">
        <v>60</v>
      </c>
    </row>
    <row r="2056" spans="28:39">
      <c r="AB2056" s="59" t="s">
        <v>656</v>
      </c>
      <c r="AC2056" s="1">
        <v>3</v>
      </c>
      <c r="AD2056" s="38" t="s">
        <v>427</v>
      </c>
      <c r="AE2056" s="39">
        <v>80</v>
      </c>
      <c r="AF2056" s="54">
        <v>160</v>
      </c>
      <c r="AG2056" s="45">
        <v>40</v>
      </c>
      <c r="AH2056">
        <v>34</v>
      </c>
      <c r="AL2056" t="s">
        <v>22</v>
      </c>
      <c r="AM2056">
        <v>60</v>
      </c>
    </row>
    <row r="2057" spans="28:39">
      <c r="AB2057" s="59" t="s">
        <v>656</v>
      </c>
      <c r="AC2057" s="1">
        <v>3</v>
      </c>
      <c r="AD2057" s="38" t="s">
        <v>427</v>
      </c>
      <c r="AE2057" s="39">
        <v>80</v>
      </c>
      <c r="AF2057" s="54">
        <v>160</v>
      </c>
      <c r="AG2057" s="46">
        <v>50</v>
      </c>
      <c r="AH2057">
        <v>28</v>
      </c>
      <c r="AL2057" t="s">
        <v>22</v>
      </c>
      <c r="AM2057">
        <v>60</v>
      </c>
    </row>
    <row r="2058" spans="28:39">
      <c r="AB2058" s="59" t="s">
        <v>656</v>
      </c>
      <c r="AC2058" s="1">
        <v>3</v>
      </c>
      <c r="AD2058" s="38" t="s">
        <v>427</v>
      </c>
      <c r="AE2058" s="39">
        <v>80</v>
      </c>
      <c r="AF2058" s="54">
        <v>160</v>
      </c>
      <c r="AG2058" s="47">
        <v>60</v>
      </c>
      <c r="AH2058">
        <v>23</v>
      </c>
      <c r="AL2058" t="s">
        <v>22</v>
      </c>
      <c r="AM2058">
        <v>60</v>
      </c>
    </row>
    <row r="2059" spans="28:39">
      <c r="AB2059" s="59" t="s">
        <v>656</v>
      </c>
      <c r="AC2059" s="1">
        <v>3</v>
      </c>
      <c r="AD2059" s="38" t="s">
        <v>427</v>
      </c>
      <c r="AE2059" s="39">
        <v>80</v>
      </c>
      <c r="AF2059" s="54">
        <v>160</v>
      </c>
      <c r="AG2059" s="48">
        <v>70</v>
      </c>
      <c r="AH2059">
        <v>20</v>
      </c>
      <c r="AL2059" t="s">
        <v>22</v>
      </c>
      <c r="AM2059">
        <v>60</v>
      </c>
    </row>
    <row r="2060" spans="28:39">
      <c r="AB2060" s="59" t="s">
        <v>656</v>
      </c>
      <c r="AC2060" s="1">
        <v>3</v>
      </c>
      <c r="AD2060" s="38" t="s">
        <v>427</v>
      </c>
      <c r="AE2060" s="39">
        <v>80</v>
      </c>
      <c r="AF2060" s="55">
        <v>170</v>
      </c>
      <c r="AG2060" s="41">
        <v>0</v>
      </c>
      <c r="AH2060">
        <v>54</v>
      </c>
      <c r="AL2060" t="s">
        <v>22</v>
      </c>
      <c r="AM2060">
        <v>60</v>
      </c>
    </row>
    <row r="2061" spans="28:39">
      <c r="AB2061" s="59" t="s">
        <v>656</v>
      </c>
      <c r="AC2061" s="1">
        <v>3</v>
      </c>
      <c r="AD2061" s="38" t="s">
        <v>427</v>
      </c>
      <c r="AE2061" s="39">
        <v>80</v>
      </c>
      <c r="AF2061" s="55">
        <v>170</v>
      </c>
      <c r="AG2061" s="42">
        <v>10</v>
      </c>
      <c r="AH2061">
        <v>54</v>
      </c>
      <c r="AL2061" t="s">
        <v>22</v>
      </c>
      <c r="AM2061">
        <v>60</v>
      </c>
    </row>
    <row r="2062" spans="28:39">
      <c r="AB2062" s="59" t="s">
        <v>656</v>
      </c>
      <c r="AC2062" s="1">
        <v>3</v>
      </c>
      <c r="AD2062" s="38" t="s">
        <v>427</v>
      </c>
      <c r="AE2062" s="39">
        <v>80</v>
      </c>
      <c r="AF2062" s="55">
        <v>170</v>
      </c>
      <c r="AG2062" s="43">
        <v>20</v>
      </c>
      <c r="AH2062">
        <v>54</v>
      </c>
      <c r="AL2062" t="s">
        <v>22</v>
      </c>
      <c r="AM2062">
        <v>60</v>
      </c>
    </row>
    <row r="2063" spans="28:39">
      <c r="AB2063" s="59" t="s">
        <v>656</v>
      </c>
      <c r="AC2063" s="1">
        <v>3</v>
      </c>
      <c r="AD2063" s="38" t="s">
        <v>427</v>
      </c>
      <c r="AE2063" s="39">
        <v>80</v>
      </c>
      <c r="AF2063" s="55">
        <v>170</v>
      </c>
      <c r="AG2063" s="44">
        <v>30</v>
      </c>
      <c r="AH2063">
        <v>44</v>
      </c>
      <c r="AL2063" t="s">
        <v>22</v>
      </c>
      <c r="AM2063">
        <v>60</v>
      </c>
    </row>
    <row r="2064" spans="28:39">
      <c r="AB2064" s="59" t="s">
        <v>656</v>
      </c>
      <c r="AC2064" s="1">
        <v>3</v>
      </c>
      <c r="AD2064" s="38" t="s">
        <v>427</v>
      </c>
      <c r="AE2064" s="39">
        <v>80</v>
      </c>
      <c r="AF2064" s="55">
        <v>170</v>
      </c>
      <c r="AG2064" s="45">
        <v>40</v>
      </c>
      <c r="AH2064">
        <v>34</v>
      </c>
      <c r="AL2064" t="s">
        <v>22</v>
      </c>
      <c r="AM2064">
        <v>60</v>
      </c>
    </row>
    <row r="2065" spans="28:39">
      <c r="AB2065" s="59" t="s">
        <v>656</v>
      </c>
      <c r="AC2065" s="1">
        <v>3</v>
      </c>
      <c r="AD2065" s="38" t="s">
        <v>427</v>
      </c>
      <c r="AE2065" s="39">
        <v>80</v>
      </c>
      <c r="AF2065" s="55">
        <v>170</v>
      </c>
      <c r="AG2065" s="46">
        <v>50</v>
      </c>
      <c r="AH2065">
        <v>28</v>
      </c>
      <c r="AL2065" t="s">
        <v>22</v>
      </c>
      <c r="AM2065">
        <v>60</v>
      </c>
    </row>
    <row r="2066" spans="28:39">
      <c r="AB2066" s="59" t="s">
        <v>656</v>
      </c>
      <c r="AC2066" s="1">
        <v>3</v>
      </c>
      <c r="AD2066" s="38" t="s">
        <v>427</v>
      </c>
      <c r="AE2066" s="39">
        <v>80</v>
      </c>
      <c r="AF2066" s="55">
        <v>170</v>
      </c>
      <c r="AG2066" s="47">
        <v>60</v>
      </c>
      <c r="AH2066">
        <v>23</v>
      </c>
      <c r="AL2066" t="s">
        <v>22</v>
      </c>
      <c r="AM2066">
        <v>60</v>
      </c>
    </row>
    <row r="2067" spans="28:39">
      <c r="AB2067" s="59" t="s">
        <v>656</v>
      </c>
      <c r="AC2067" s="1">
        <v>3</v>
      </c>
      <c r="AD2067" s="38" t="s">
        <v>427</v>
      </c>
      <c r="AE2067" s="39">
        <v>80</v>
      </c>
      <c r="AF2067" s="55">
        <v>170</v>
      </c>
      <c r="AG2067" s="48">
        <v>70</v>
      </c>
      <c r="AH2067">
        <v>20</v>
      </c>
      <c r="AL2067" t="s">
        <v>22</v>
      </c>
      <c r="AM2067">
        <v>60</v>
      </c>
    </row>
    <row r="2068" spans="28:39">
      <c r="AB2068" s="59" t="s">
        <v>656</v>
      </c>
      <c r="AC2068" s="1">
        <v>3</v>
      </c>
      <c r="AD2068" s="38" t="s">
        <v>427</v>
      </c>
      <c r="AE2068" s="39">
        <v>80</v>
      </c>
      <c r="AF2068" s="56">
        <v>180</v>
      </c>
      <c r="AG2068" s="41">
        <v>0</v>
      </c>
      <c r="AH2068">
        <v>48</v>
      </c>
      <c r="AL2068" t="s">
        <v>22</v>
      </c>
      <c r="AM2068">
        <v>60</v>
      </c>
    </row>
    <row r="2069" spans="28:39">
      <c r="AB2069" s="59" t="s">
        <v>656</v>
      </c>
      <c r="AC2069" s="1">
        <v>3</v>
      </c>
      <c r="AD2069" s="38" t="s">
        <v>427</v>
      </c>
      <c r="AE2069" s="39">
        <v>80</v>
      </c>
      <c r="AF2069" s="56">
        <v>180</v>
      </c>
      <c r="AG2069" s="42">
        <v>10</v>
      </c>
      <c r="AH2069">
        <v>48</v>
      </c>
      <c r="AL2069" t="s">
        <v>22</v>
      </c>
      <c r="AM2069">
        <v>60</v>
      </c>
    </row>
    <row r="2070" spans="28:39">
      <c r="AB2070" s="59" t="s">
        <v>656</v>
      </c>
      <c r="AC2070" s="1">
        <v>3</v>
      </c>
      <c r="AD2070" s="38" t="s">
        <v>427</v>
      </c>
      <c r="AE2070" s="39">
        <v>80</v>
      </c>
      <c r="AF2070" s="56">
        <v>180</v>
      </c>
      <c r="AG2070" s="43">
        <v>20</v>
      </c>
      <c r="AH2070">
        <v>48</v>
      </c>
      <c r="AL2070" t="s">
        <v>22</v>
      </c>
      <c r="AM2070">
        <v>60</v>
      </c>
    </row>
    <row r="2071" spans="28:39">
      <c r="AB2071" s="59" t="s">
        <v>656</v>
      </c>
      <c r="AC2071" s="1">
        <v>3</v>
      </c>
      <c r="AD2071" s="38" t="s">
        <v>427</v>
      </c>
      <c r="AE2071" s="39">
        <v>80</v>
      </c>
      <c r="AF2071" s="56">
        <v>180</v>
      </c>
      <c r="AG2071" s="44">
        <v>30</v>
      </c>
      <c r="AH2071">
        <v>44</v>
      </c>
      <c r="AL2071" t="s">
        <v>22</v>
      </c>
      <c r="AM2071">
        <v>60</v>
      </c>
    </row>
    <row r="2072" spans="28:39">
      <c r="AB2072" s="59" t="s">
        <v>656</v>
      </c>
      <c r="AC2072" s="1">
        <v>3</v>
      </c>
      <c r="AD2072" s="38" t="s">
        <v>427</v>
      </c>
      <c r="AE2072" s="39">
        <v>80</v>
      </c>
      <c r="AF2072" s="56">
        <v>180</v>
      </c>
      <c r="AG2072" s="45">
        <v>40</v>
      </c>
      <c r="AH2072">
        <v>34</v>
      </c>
      <c r="AL2072" t="s">
        <v>22</v>
      </c>
      <c r="AM2072">
        <v>60</v>
      </c>
    </row>
    <row r="2073" spans="28:39">
      <c r="AB2073" s="59" t="s">
        <v>656</v>
      </c>
      <c r="AC2073" s="1">
        <v>3</v>
      </c>
      <c r="AD2073" s="38" t="s">
        <v>427</v>
      </c>
      <c r="AE2073" s="39">
        <v>80</v>
      </c>
      <c r="AF2073" s="56">
        <v>180</v>
      </c>
      <c r="AG2073" s="46">
        <v>50</v>
      </c>
      <c r="AH2073">
        <v>28</v>
      </c>
      <c r="AL2073" t="s">
        <v>22</v>
      </c>
      <c r="AM2073">
        <v>60</v>
      </c>
    </row>
    <row r="2074" spans="28:39">
      <c r="AB2074" s="59" t="s">
        <v>656</v>
      </c>
      <c r="AC2074" s="1">
        <v>3</v>
      </c>
      <c r="AD2074" s="38" t="s">
        <v>427</v>
      </c>
      <c r="AE2074" s="39">
        <v>80</v>
      </c>
      <c r="AF2074" s="56">
        <v>180</v>
      </c>
      <c r="AG2074" s="47">
        <v>60</v>
      </c>
      <c r="AH2074">
        <v>23</v>
      </c>
      <c r="AL2074" t="s">
        <v>22</v>
      </c>
      <c r="AM2074">
        <v>60</v>
      </c>
    </row>
    <row r="2075" spans="28:39">
      <c r="AB2075" s="59" t="s">
        <v>656</v>
      </c>
      <c r="AC2075" s="1">
        <v>3</v>
      </c>
      <c r="AD2075" s="38" t="s">
        <v>427</v>
      </c>
      <c r="AE2075" s="39">
        <v>80</v>
      </c>
      <c r="AF2075" s="56">
        <v>180</v>
      </c>
      <c r="AG2075" s="48">
        <v>70</v>
      </c>
      <c r="AH2075">
        <v>20</v>
      </c>
      <c r="AL2075" t="s">
        <v>22</v>
      </c>
      <c r="AM2075">
        <v>60</v>
      </c>
    </row>
    <row r="2076" spans="28:39">
      <c r="AB2076" s="59" t="s">
        <v>656</v>
      </c>
      <c r="AC2076" s="1">
        <v>3</v>
      </c>
      <c r="AD2076" s="38" t="s">
        <v>427</v>
      </c>
      <c r="AE2076" s="39">
        <v>80</v>
      </c>
      <c r="AF2076" s="57">
        <v>200</v>
      </c>
      <c r="AG2076" s="41">
        <v>0</v>
      </c>
      <c r="AH2076">
        <v>39</v>
      </c>
      <c r="AL2076" t="s">
        <v>22</v>
      </c>
      <c r="AM2076">
        <v>60</v>
      </c>
    </row>
    <row r="2077" spans="28:39">
      <c r="AB2077" s="59" t="s">
        <v>656</v>
      </c>
      <c r="AC2077" s="1">
        <v>3</v>
      </c>
      <c r="AD2077" s="38" t="s">
        <v>427</v>
      </c>
      <c r="AE2077" s="39">
        <v>80</v>
      </c>
      <c r="AF2077" s="57">
        <v>200</v>
      </c>
      <c r="AG2077" s="42">
        <v>10</v>
      </c>
      <c r="AH2077">
        <v>39</v>
      </c>
      <c r="AL2077" t="s">
        <v>22</v>
      </c>
      <c r="AM2077">
        <v>60</v>
      </c>
    </row>
    <row r="2078" spans="28:39">
      <c r="AB2078" s="59" t="s">
        <v>656</v>
      </c>
      <c r="AC2078" s="1">
        <v>3</v>
      </c>
      <c r="AD2078" s="38" t="s">
        <v>427</v>
      </c>
      <c r="AE2078" s="39">
        <v>80</v>
      </c>
      <c r="AF2078" s="57">
        <v>200</v>
      </c>
      <c r="AG2078" s="43">
        <v>20</v>
      </c>
      <c r="AH2078">
        <v>39</v>
      </c>
      <c r="AL2078" t="s">
        <v>22</v>
      </c>
      <c r="AM2078">
        <v>60</v>
      </c>
    </row>
    <row r="2079" spans="28:39">
      <c r="AB2079" s="59" t="s">
        <v>656</v>
      </c>
      <c r="AC2079" s="1">
        <v>3</v>
      </c>
      <c r="AD2079" s="38" t="s">
        <v>427</v>
      </c>
      <c r="AE2079" s="39">
        <v>80</v>
      </c>
      <c r="AF2079" s="57">
        <v>200</v>
      </c>
      <c r="AG2079" s="44">
        <v>30</v>
      </c>
      <c r="AH2079">
        <v>39</v>
      </c>
      <c r="AL2079" t="s">
        <v>22</v>
      </c>
      <c r="AM2079">
        <v>60</v>
      </c>
    </row>
    <row r="2080" spans="28:39">
      <c r="AB2080" s="59" t="s">
        <v>656</v>
      </c>
      <c r="AC2080" s="1">
        <v>3</v>
      </c>
      <c r="AD2080" s="38" t="s">
        <v>427</v>
      </c>
      <c r="AE2080" s="39">
        <v>80</v>
      </c>
      <c r="AF2080" s="57">
        <v>200</v>
      </c>
      <c r="AG2080" s="45">
        <v>40</v>
      </c>
      <c r="AH2080">
        <v>34</v>
      </c>
      <c r="AL2080" t="s">
        <v>22</v>
      </c>
      <c r="AM2080">
        <v>60</v>
      </c>
    </row>
    <row r="2081" spans="28:39">
      <c r="AB2081" s="59" t="s">
        <v>656</v>
      </c>
      <c r="AC2081" s="1">
        <v>3</v>
      </c>
      <c r="AD2081" s="38" t="s">
        <v>427</v>
      </c>
      <c r="AE2081" s="39">
        <v>80</v>
      </c>
      <c r="AF2081" s="57">
        <v>200</v>
      </c>
      <c r="AG2081" s="46">
        <v>50</v>
      </c>
      <c r="AH2081">
        <v>28</v>
      </c>
      <c r="AL2081" t="s">
        <v>22</v>
      </c>
      <c r="AM2081">
        <v>60</v>
      </c>
    </row>
    <row r="2082" spans="28:39">
      <c r="AB2082" s="59" t="s">
        <v>656</v>
      </c>
      <c r="AC2082" s="1">
        <v>3</v>
      </c>
      <c r="AD2082" s="38" t="s">
        <v>427</v>
      </c>
      <c r="AE2082" s="39">
        <v>80</v>
      </c>
      <c r="AF2082" s="57">
        <v>200</v>
      </c>
      <c r="AG2082" s="47">
        <v>60</v>
      </c>
      <c r="AH2082">
        <v>23</v>
      </c>
      <c r="AL2082" t="s">
        <v>22</v>
      </c>
      <c r="AM2082">
        <v>60</v>
      </c>
    </row>
    <row r="2083" spans="28:39">
      <c r="AB2083" s="59" t="s">
        <v>656</v>
      </c>
      <c r="AC2083" s="1">
        <v>3</v>
      </c>
      <c r="AD2083" s="38" t="s">
        <v>427</v>
      </c>
      <c r="AE2083" s="39">
        <v>80</v>
      </c>
      <c r="AF2083" s="57">
        <v>200</v>
      </c>
      <c r="AG2083" s="48">
        <v>70</v>
      </c>
      <c r="AH2083">
        <v>20</v>
      </c>
      <c r="AL2083" t="s">
        <v>22</v>
      </c>
      <c r="AM2083">
        <v>60</v>
      </c>
    </row>
    <row r="2084" spans="28:39">
      <c r="AB2084" s="59" t="s">
        <v>656</v>
      </c>
      <c r="AC2084" s="1">
        <v>3</v>
      </c>
      <c r="AD2084" s="38" t="s">
        <v>428</v>
      </c>
      <c r="AE2084" s="39">
        <v>80</v>
      </c>
      <c r="AF2084" s="40">
        <v>110</v>
      </c>
      <c r="AG2084" s="41">
        <v>0</v>
      </c>
      <c r="AH2084">
        <v>87</v>
      </c>
      <c r="AL2084" t="s">
        <v>22</v>
      </c>
      <c r="AM2084">
        <v>60</v>
      </c>
    </row>
    <row r="2085" spans="28:39">
      <c r="AB2085" s="59" t="s">
        <v>656</v>
      </c>
      <c r="AC2085" s="1">
        <v>3</v>
      </c>
      <c r="AD2085" s="38" t="s">
        <v>428</v>
      </c>
      <c r="AE2085" s="39">
        <v>80</v>
      </c>
      <c r="AF2085" s="40">
        <v>110</v>
      </c>
      <c r="AG2085" s="42">
        <v>10</v>
      </c>
      <c r="AH2085">
        <v>87</v>
      </c>
      <c r="AL2085" t="s">
        <v>22</v>
      </c>
      <c r="AM2085">
        <v>60</v>
      </c>
    </row>
    <row r="2086" spans="28:39">
      <c r="AB2086" s="59" t="s">
        <v>656</v>
      </c>
      <c r="AC2086" s="1">
        <v>3</v>
      </c>
      <c r="AD2086" s="38" t="s">
        <v>428</v>
      </c>
      <c r="AE2086" s="39">
        <v>80</v>
      </c>
      <c r="AF2086" s="40">
        <v>110</v>
      </c>
      <c r="AG2086" s="43">
        <v>20</v>
      </c>
      <c r="AH2086">
        <v>64</v>
      </c>
      <c r="AL2086" t="s">
        <v>22</v>
      </c>
      <c r="AM2086">
        <v>60</v>
      </c>
    </row>
    <row r="2087" spans="28:39">
      <c r="AB2087" s="59" t="s">
        <v>656</v>
      </c>
      <c r="AC2087" s="1">
        <v>3</v>
      </c>
      <c r="AD2087" s="38" t="s">
        <v>428</v>
      </c>
      <c r="AE2087" s="39">
        <v>80</v>
      </c>
      <c r="AF2087" s="40">
        <v>110</v>
      </c>
      <c r="AG2087" s="44">
        <v>30</v>
      </c>
      <c r="AH2087">
        <v>44</v>
      </c>
      <c r="AL2087" t="s">
        <v>22</v>
      </c>
      <c r="AM2087">
        <v>60</v>
      </c>
    </row>
    <row r="2088" spans="28:39">
      <c r="AB2088" s="59" t="s">
        <v>656</v>
      </c>
      <c r="AC2088" s="1">
        <v>3</v>
      </c>
      <c r="AD2088" s="38" t="s">
        <v>428</v>
      </c>
      <c r="AE2088" s="39">
        <v>80</v>
      </c>
      <c r="AF2088" s="40">
        <v>110</v>
      </c>
      <c r="AG2088" s="45">
        <v>40</v>
      </c>
      <c r="AH2088">
        <v>34</v>
      </c>
      <c r="AL2088" t="s">
        <v>22</v>
      </c>
      <c r="AM2088">
        <v>60</v>
      </c>
    </row>
    <row r="2089" spans="28:39">
      <c r="AB2089" s="59" t="s">
        <v>656</v>
      </c>
      <c r="AC2089" s="1">
        <v>3</v>
      </c>
      <c r="AD2089" s="38" t="s">
        <v>428</v>
      </c>
      <c r="AE2089" s="39">
        <v>80</v>
      </c>
      <c r="AF2089" s="40">
        <v>110</v>
      </c>
      <c r="AG2089" s="46">
        <v>50</v>
      </c>
      <c r="AH2089">
        <v>28</v>
      </c>
      <c r="AL2089" t="s">
        <v>22</v>
      </c>
      <c r="AM2089">
        <v>60</v>
      </c>
    </row>
    <row r="2090" spans="28:39">
      <c r="AB2090" s="59" t="s">
        <v>656</v>
      </c>
      <c r="AC2090" s="1">
        <v>3</v>
      </c>
      <c r="AD2090" s="38" t="s">
        <v>428</v>
      </c>
      <c r="AE2090" s="39">
        <v>80</v>
      </c>
      <c r="AF2090" s="40">
        <v>110</v>
      </c>
      <c r="AG2090" s="47">
        <v>60</v>
      </c>
      <c r="AH2090">
        <v>23</v>
      </c>
      <c r="AL2090" t="s">
        <v>22</v>
      </c>
      <c r="AM2090">
        <v>60</v>
      </c>
    </row>
    <row r="2091" spans="28:39">
      <c r="AB2091" s="59" t="s">
        <v>656</v>
      </c>
      <c r="AC2091" s="1">
        <v>3</v>
      </c>
      <c r="AD2091" s="38" t="s">
        <v>428</v>
      </c>
      <c r="AE2091" s="39">
        <v>80</v>
      </c>
      <c r="AF2091" s="40">
        <v>110</v>
      </c>
      <c r="AG2091" s="48">
        <v>70</v>
      </c>
      <c r="AH2091">
        <v>20</v>
      </c>
      <c r="AL2091" t="s">
        <v>22</v>
      </c>
      <c r="AM2091">
        <v>60</v>
      </c>
    </row>
    <row r="2092" spans="28:39">
      <c r="AB2092" s="59" t="s">
        <v>656</v>
      </c>
      <c r="AC2092" s="1">
        <v>3</v>
      </c>
      <c r="AD2092" s="38" t="s">
        <v>428</v>
      </c>
      <c r="AE2092" s="39">
        <v>80</v>
      </c>
      <c r="AF2092" s="49">
        <v>115</v>
      </c>
      <c r="AG2092" s="41">
        <v>0</v>
      </c>
      <c r="AH2092">
        <v>85</v>
      </c>
      <c r="AL2092" t="s">
        <v>22</v>
      </c>
      <c r="AM2092">
        <v>60</v>
      </c>
    </row>
    <row r="2093" spans="28:39">
      <c r="AB2093" s="59" t="s">
        <v>656</v>
      </c>
      <c r="AC2093" s="1">
        <v>3</v>
      </c>
      <c r="AD2093" s="38" t="s">
        <v>428</v>
      </c>
      <c r="AE2093" s="39">
        <v>80</v>
      </c>
      <c r="AF2093" s="49">
        <v>115</v>
      </c>
      <c r="AG2093" s="42">
        <v>10</v>
      </c>
      <c r="AH2093">
        <v>85</v>
      </c>
      <c r="AL2093" t="s">
        <v>22</v>
      </c>
      <c r="AM2093">
        <v>60</v>
      </c>
    </row>
    <row r="2094" spans="28:39">
      <c r="AB2094" s="59" t="s">
        <v>656</v>
      </c>
      <c r="AC2094" s="1">
        <v>3</v>
      </c>
      <c r="AD2094" s="38" t="s">
        <v>428</v>
      </c>
      <c r="AE2094" s="39">
        <v>80</v>
      </c>
      <c r="AF2094" s="49">
        <v>115</v>
      </c>
      <c r="AG2094" s="43">
        <v>20</v>
      </c>
      <c r="AH2094">
        <v>64</v>
      </c>
      <c r="AL2094" t="s">
        <v>22</v>
      </c>
      <c r="AM2094">
        <v>60</v>
      </c>
    </row>
    <row r="2095" spans="28:39">
      <c r="AB2095" s="59" t="s">
        <v>656</v>
      </c>
      <c r="AC2095" s="1">
        <v>3</v>
      </c>
      <c r="AD2095" s="38" t="s">
        <v>428</v>
      </c>
      <c r="AE2095" s="39">
        <v>80</v>
      </c>
      <c r="AF2095" s="49">
        <v>115</v>
      </c>
      <c r="AG2095" s="44">
        <v>30</v>
      </c>
      <c r="AH2095">
        <v>44</v>
      </c>
      <c r="AL2095" t="s">
        <v>22</v>
      </c>
      <c r="AM2095">
        <v>60</v>
      </c>
    </row>
    <row r="2096" spans="28:39">
      <c r="AB2096" s="59" t="s">
        <v>656</v>
      </c>
      <c r="AC2096" s="1">
        <v>3</v>
      </c>
      <c r="AD2096" s="38" t="s">
        <v>428</v>
      </c>
      <c r="AE2096" s="39">
        <v>80</v>
      </c>
      <c r="AF2096" s="49">
        <v>115</v>
      </c>
      <c r="AG2096" s="45">
        <v>40</v>
      </c>
      <c r="AH2096">
        <v>34</v>
      </c>
      <c r="AL2096" t="s">
        <v>22</v>
      </c>
      <c r="AM2096">
        <v>60</v>
      </c>
    </row>
    <row r="2097" spans="28:39">
      <c r="AB2097" s="59" t="s">
        <v>656</v>
      </c>
      <c r="AC2097" s="1">
        <v>3</v>
      </c>
      <c r="AD2097" s="38" t="s">
        <v>428</v>
      </c>
      <c r="AE2097" s="39">
        <v>80</v>
      </c>
      <c r="AF2097" s="49">
        <v>115</v>
      </c>
      <c r="AG2097" s="46">
        <v>50</v>
      </c>
      <c r="AH2097">
        <v>28</v>
      </c>
      <c r="AL2097" t="s">
        <v>22</v>
      </c>
      <c r="AM2097">
        <v>60</v>
      </c>
    </row>
    <row r="2098" spans="28:39">
      <c r="AB2098" s="59" t="s">
        <v>656</v>
      </c>
      <c r="AC2098" s="1">
        <v>3</v>
      </c>
      <c r="AD2098" s="38" t="s">
        <v>428</v>
      </c>
      <c r="AE2098" s="39">
        <v>80</v>
      </c>
      <c r="AF2098" s="49">
        <v>115</v>
      </c>
      <c r="AG2098" s="47">
        <v>60</v>
      </c>
      <c r="AH2098">
        <v>23</v>
      </c>
      <c r="AL2098" t="s">
        <v>22</v>
      </c>
      <c r="AM2098">
        <v>60</v>
      </c>
    </row>
    <row r="2099" spans="28:39">
      <c r="AB2099" s="59" t="s">
        <v>656</v>
      </c>
      <c r="AC2099" s="1">
        <v>3</v>
      </c>
      <c r="AD2099" s="38" t="s">
        <v>428</v>
      </c>
      <c r="AE2099" s="39">
        <v>80</v>
      </c>
      <c r="AF2099" s="49">
        <v>115</v>
      </c>
      <c r="AG2099" s="48">
        <v>70</v>
      </c>
      <c r="AH2099">
        <v>20</v>
      </c>
      <c r="AL2099" t="s">
        <v>22</v>
      </c>
      <c r="AM2099">
        <v>60</v>
      </c>
    </row>
    <row r="2100" spans="28:39">
      <c r="AB2100" s="59" t="s">
        <v>656</v>
      </c>
      <c r="AC2100" s="1">
        <v>3</v>
      </c>
      <c r="AD2100" s="38" t="s">
        <v>428</v>
      </c>
      <c r="AE2100" s="39">
        <v>80</v>
      </c>
      <c r="AF2100" s="50">
        <v>120</v>
      </c>
      <c r="AG2100" s="41">
        <v>0</v>
      </c>
      <c r="AH2100">
        <v>82</v>
      </c>
      <c r="AL2100" t="s">
        <v>22</v>
      </c>
      <c r="AM2100">
        <v>60</v>
      </c>
    </row>
    <row r="2101" spans="28:39">
      <c r="AB2101" s="59" t="s">
        <v>656</v>
      </c>
      <c r="AC2101" s="1">
        <v>3</v>
      </c>
      <c r="AD2101" s="38" t="s">
        <v>428</v>
      </c>
      <c r="AE2101" s="39">
        <v>80</v>
      </c>
      <c r="AF2101" s="50">
        <v>120</v>
      </c>
      <c r="AG2101" s="42">
        <v>10</v>
      </c>
      <c r="AH2101">
        <v>82</v>
      </c>
      <c r="AL2101" t="s">
        <v>22</v>
      </c>
      <c r="AM2101">
        <v>60</v>
      </c>
    </row>
    <row r="2102" spans="28:39">
      <c r="AB2102" s="59" t="s">
        <v>656</v>
      </c>
      <c r="AC2102" s="1">
        <v>3</v>
      </c>
      <c r="AD2102" s="38" t="s">
        <v>428</v>
      </c>
      <c r="AE2102" s="39">
        <v>80</v>
      </c>
      <c r="AF2102" s="50">
        <v>120</v>
      </c>
      <c r="AG2102" s="43">
        <v>20</v>
      </c>
      <c r="AH2102">
        <v>64</v>
      </c>
      <c r="AL2102" t="s">
        <v>22</v>
      </c>
      <c r="AM2102">
        <v>60</v>
      </c>
    </row>
    <row r="2103" spans="28:39">
      <c r="AB2103" s="59" t="s">
        <v>656</v>
      </c>
      <c r="AC2103" s="1">
        <v>3</v>
      </c>
      <c r="AD2103" s="38" t="s">
        <v>428</v>
      </c>
      <c r="AE2103" s="39">
        <v>80</v>
      </c>
      <c r="AF2103" s="50">
        <v>120</v>
      </c>
      <c r="AG2103" s="44">
        <v>30</v>
      </c>
      <c r="AH2103">
        <v>44</v>
      </c>
      <c r="AL2103" t="s">
        <v>22</v>
      </c>
      <c r="AM2103">
        <v>60</v>
      </c>
    </row>
    <row r="2104" spans="28:39">
      <c r="AB2104" s="59" t="s">
        <v>656</v>
      </c>
      <c r="AC2104" s="1">
        <v>3</v>
      </c>
      <c r="AD2104" s="38" t="s">
        <v>428</v>
      </c>
      <c r="AE2104" s="39">
        <v>80</v>
      </c>
      <c r="AF2104" s="50">
        <v>120</v>
      </c>
      <c r="AG2104" s="45">
        <v>40</v>
      </c>
      <c r="AH2104">
        <v>34</v>
      </c>
      <c r="AL2104" t="s">
        <v>22</v>
      </c>
      <c r="AM2104">
        <v>60</v>
      </c>
    </row>
    <row r="2105" spans="28:39">
      <c r="AB2105" s="59" t="s">
        <v>656</v>
      </c>
      <c r="AC2105" s="1">
        <v>3</v>
      </c>
      <c r="AD2105" s="38" t="s">
        <v>428</v>
      </c>
      <c r="AE2105" s="39">
        <v>80</v>
      </c>
      <c r="AF2105" s="50">
        <v>120</v>
      </c>
      <c r="AG2105" s="46">
        <v>50</v>
      </c>
      <c r="AH2105">
        <v>28</v>
      </c>
      <c r="AL2105" t="s">
        <v>22</v>
      </c>
      <c r="AM2105">
        <v>60</v>
      </c>
    </row>
    <row r="2106" spans="28:39">
      <c r="AB2106" s="59" t="s">
        <v>656</v>
      </c>
      <c r="AC2106" s="1">
        <v>3</v>
      </c>
      <c r="AD2106" s="38" t="s">
        <v>428</v>
      </c>
      <c r="AE2106" s="39">
        <v>80</v>
      </c>
      <c r="AF2106" s="50">
        <v>120</v>
      </c>
      <c r="AG2106" s="47">
        <v>60</v>
      </c>
      <c r="AH2106">
        <v>23</v>
      </c>
      <c r="AL2106" t="s">
        <v>22</v>
      </c>
      <c r="AM2106">
        <v>60</v>
      </c>
    </row>
    <row r="2107" spans="28:39">
      <c r="AB2107" s="59" t="s">
        <v>656</v>
      </c>
      <c r="AC2107" s="1">
        <v>3</v>
      </c>
      <c r="AD2107" s="38" t="s">
        <v>428</v>
      </c>
      <c r="AE2107" s="39">
        <v>80</v>
      </c>
      <c r="AF2107" s="50">
        <v>120</v>
      </c>
      <c r="AG2107" s="48">
        <v>70</v>
      </c>
      <c r="AH2107">
        <v>20</v>
      </c>
      <c r="AL2107" t="s">
        <v>22</v>
      </c>
      <c r="AM2107">
        <v>60</v>
      </c>
    </row>
    <row r="2108" spans="28:39">
      <c r="AB2108" s="59" t="s">
        <v>656</v>
      </c>
      <c r="AC2108" s="1">
        <v>3</v>
      </c>
      <c r="AD2108" s="38" t="s">
        <v>428</v>
      </c>
      <c r="AE2108" s="39">
        <v>80</v>
      </c>
      <c r="AF2108" s="51">
        <v>130</v>
      </c>
      <c r="AG2108" s="41">
        <v>0</v>
      </c>
      <c r="AH2108">
        <v>78</v>
      </c>
      <c r="AL2108" t="s">
        <v>22</v>
      </c>
      <c r="AM2108">
        <v>60</v>
      </c>
    </row>
    <row r="2109" spans="28:39">
      <c r="AB2109" s="59" t="s">
        <v>656</v>
      </c>
      <c r="AC2109" s="1">
        <v>3</v>
      </c>
      <c r="AD2109" s="38" t="s">
        <v>428</v>
      </c>
      <c r="AE2109" s="39">
        <v>80</v>
      </c>
      <c r="AF2109" s="51">
        <v>130</v>
      </c>
      <c r="AG2109" s="42">
        <v>10</v>
      </c>
      <c r="AH2109">
        <v>78</v>
      </c>
      <c r="AL2109" t="s">
        <v>22</v>
      </c>
      <c r="AM2109">
        <v>60</v>
      </c>
    </row>
    <row r="2110" spans="28:39">
      <c r="AB2110" s="59" t="s">
        <v>656</v>
      </c>
      <c r="AC2110" s="1">
        <v>3</v>
      </c>
      <c r="AD2110" s="38" t="s">
        <v>428</v>
      </c>
      <c r="AE2110" s="39">
        <v>80</v>
      </c>
      <c r="AF2110" s="51">
        <v>130</v>
      </c>
      <c r="AG2110" s="43">
        <v>20</v>
      </c>
      <c r="AH2110">
        <v>64</v>
      </c>
      <c r="AL2110" t="s">
        <v>22</v>
      </c>
      <c r="AM2110">
        <v>60</v>
      </c>
    </row>
    <row r="2111" spans="28:39">
      <c r="AB2111" s="59" t="s">
        <v>656</v>
      </c>
      <c r="AC2111" s="1">
        <v>3</v>
      </c>
      <c r="AD2111" s="38" t="s">
        <v>428</v>
      </c>
      <c r="AE2111" s="39">
        <v>80</v>
      </c>
      <c r="AF2111" s="51">
        <v>130</v>
      </c>
      <c r="AG2111" s="44">
        <v>30</v>
      </c>
      <c r="AH2111">
        <v>44</v>
      </c>
      <c r="AL2111" t="s">
        <v>22</v>
      </c>
      <c r="AM2111">
        <v>60</v>
      </c>
    </row>
    <row r="2112" spans="28:39">
      <c r="AB2112" s="59" t="s">
        <v>656</v>
      </c>
      <c r="AC2112" s="1">
        <v>3</v>
      </c>
      <c r="AD2112" s="38" t="s">
        <v>428</v>
      </c>
      <c r="AE2112" s="39">
        <v>80</v>
      </c>
      <c r="AF2112" s="51">
        <v>130</v>
      </c>
      <c r="AG2112" s="45">
        <v>40</v>
      </c>
      <c r="AH2112">
        <v>34</v>
      </c>
      <c r="AL2112" t="s">
        <v>22</v>
      </c>
      <c r="AM2112">
        <v>60</v>
      </c>
    </row>
    <row r="2113" spans="28:39">
      <c r="AB2113" s="59" t="s">
        <v>656</v>
      </c>
      <c r="AC2113" s="1">
        <v>3</v>
      </c>
      <c r="AD2113" s="38" t="s">
        <v>428</v>
      </c>
      <c r="AE2113" s="39">
        <v>80</v>
      </c>
      <c r="AF2113" s="51">
        <v>130</v>
      </c>
      <c r="AG2113" s="46">
        <v>50</v>
      </c>
      <c r="AH2113">
        <v>28</v>
      </c>
      <c r="AL2113" t="s">
        <v>22</v>
      </c>
      <c r="AM2113">
        <v>60</v>
      </c>
    </row>
    <row r="2114" spans="28:39">
      <c r="AB2114" s="59" t="s">
        <v>656</v>
      </c>
      <c r="AC2114" s="1">
        <v>3</v>
      </c>
      <c r="AD2114" s="38" t="s">
        <v>428</v>
      </c>
      <c r="AE2114" s="39">
        <v>80</v>
      </c>
      <c r="AF2114" s="51">
        <v>130</v>
      </c>
      <c r="AG2114" s="47">
        <v>60</v>
      </c>
      <c r="AH2114">
        <v>23</v>
      </c>
      <c r="AL2114" t="s">
        <v>22</v>
      </c>
      <c r="AM2114">
        <v>60</v>
      </c>
    </row>
    <row r="2115" spans="28:39">
      <c r="AB2115" s="59" t="s">
        <v>656</v>
      </c>
      <c r="AC2115" s="1">
        <v>3</v>
      </c>
      <c r="AD2115" s="38" t="s">
        <v>428</v>
      </c>
      <c r="AE2115" s="39">
        <v>80</v>
      </c>
      <c r="AF2115" s="51">
        <v>130</v>
      </c>
      <c r="AG2115" s="48">
        <v>70</v>
      </c>
      <c r="AH2115">
        <v>20</v>
      </c>
      <c r="AL2115" t="s">
        <v>22</v>
      </c>
      <c r="AM2115">
        <v>60</v>
      </c>
    </row>
    <row r="2116" spans="28:39">
      <c r="AB2116" s="59" t="s">
        <v>656</v>
      </c>
      <c r="AC2116" s="1">
        <v>3</v>
      </c>
      <c r="AD2116" s="38" t="s">
        <v>428</v>
      </c>
      <c r="AE2116" s="39">
        <v>80</v>
      </c>
      <c r="AF2116" s="52">
        <v>140</v>
      </c>
      <c r="AG2116" s="41">
        <v>0</v>
      </c>
      <c r="AH2116">
        <v>68</v>
      </c>
      <c r="AL2116" t="s">
        <v>22</v>
      </c>
      <c r="AM2116">
        <v>60</v>
      </c>
    </row>
    <row r="2117" spans="28:39">
      <c r="AB2117" s="59" t="s">
        <v>656</v>
      </c>
      <c r="AC2117" s="1">
        <v>3</v>
      </c>
      <c r="AD2117" s="38" t="s">
        <v>428</v>
      </c>
      <c r="AE2117" s="39">
        <v>80</v>
      </c>
      <c r="AF2117" s="52">
        <v>140</v>
      </c>
      <c r="AG2117" s="42">
        <v>10</v>
      </c>
      <c r="AH2117">
        <v>68</v>
      </c>
      <c r="AL2117" t="s">
        <v>22</v>
      </c>
      <c r="AM2117">
        <v>60</v>
      </c>
    </row>
    <row r="2118" spans="28:39">
      <c r="AB2118" s="59" t="s">
        <v>656</v>
      </c>
      <c r="AC2118" s="1">
        <v>3</v>
      </c>
      <c r="AD2118" s="38" t="s">
        <v>428</v>
      </c>
      <c r="AE2118" s="39">
        <v>80</v>
      </c>
      <c r="AF2118" s="52">
        <v>140</v>
      </c>
      <c r="AG2118" s="43">
        <v>20</v>
      </c>
      <c r="AH2118">
        <v>64</v>
      </c>
      <c r="AL2118" t="s">
        <v>22</v>
      </c>
      <c r="AM2118">
        <v>60</v>
      </c>
    </row>
    <row r="2119" spans="28:39">
      <c r="AB2119" s="59" t="s">
        <v>656</v>
      </c>
      <c r="AC2119" s="1">
        <v>3</v>
      </c>
      <c r="AD2119" s="38" t="s">
        <v>428</v>
      </c>
      <c r="AE2119" s="39">
        <v>80</v>
      </c>
      <c r="AF2119" s="52">
        <v>140</v>
      </c>
      <c r="AG2119" s="44">
        <v>30</v>
      </c>
      <c r="AH2119">
        <v>44</v>
      </c>
      <c r="AL2119" t="s">
        <v>22</v>
      </c>
      <c r="AM2119">
        <v>60</v>
      </c>
    </row>
    <row r="2120" spans="28:39">
      <c r="AB2120" s="59" t="s">
        <v>656</v>
      </c>
      <c r="AC2120" s="1">
        <v>3</v>
      </c>
      <c r="AD2120" s="38" t="s">
        <v>428</v>
      </c>
      <c r="AE2120" s="39">
        <v>80</v>
      </c>
      <c r="AF2120" s="52">
        <v>140</v>
      </c>
      <c r="AG2120" s="45">
        <v>40</v>
      </c>
      <c r="AH2120">
        <v>34</v>
      </c>
      <c r="AL2120" t="s">
        <v>22</v>
      </c>
      <c r="AM2120">
        <v>60</v>
      </c>
    </row>
    <row r="2121" spans="28:39">
      <c r="AB2121" s="59" t="s">
        <v>656</v>
      </c>
      <c r="AC2121" s="1">
        <v>3</v>
      </c>
      <c r="AD2121" s="38" t="s">
        <v>428</v>
      </c>
      <c r="AE2121" s="39">
        <v>80</v>
      </c>
      <c r="AF2121" s="52">
        <v>140</v>
      </c>
      <c r="AG2121" s="46">
        <v>50</v>
      </c>
      <c r="AH2121">
        <v>28</v>
      </c>
      <c r="AL2121" t="s">
        <v>22</v>
      </c>
      <c r="AM2121">
        <v>60</v>
      </c>
    </row>
    <row r="2122" spans="28:39">
      <c r="AB2122" s="59" t="s">
        <v>656</v>
      </c>
      <c r="AC2122" s="1">
        <v>3</v>
      </c>
      <c r="AD2122" s="38" t="s">
        <v>428</v>
      </c>
      <c r="AE2122" s="39">
        <v>80</v>
      </c>
      <c r="AF2122" s="52">
        <v>140</v>
      </c>
      <c r="AG2122" s="47">
        <v>60</v>
      </c>
      <c r="AH2122">
        <v>23</v>
      </c>
      <c r="AL2122" t="s">
        <v>22</v>
      </c>
      <c r="AM2122">
        <v>60</v>
      </c>
    </row>
    <row r="2123" spans="28:39">
      <c r="AB2123" s="59" t="s">
        <v>656</v>
      </c>
      <c r="AC2123" s="1">
        <v>3</v>
      </c>
      <c r="AD2123" s="38" t="s">
        <v>428</v>
      </c>
      <c r="AE2123" s="39">
        <v>80</v>
      </c>
      <c r="AF2123" s="52">
        <v>140</v>
      </c>
      <c r="AG2123" s="48">
        <v>70</v>
      </c>
      <c r="AH2123">
        <v>20</v>
      </c>
      <c r="AL2123" t="s">
        <v>22</v>
      </c>
      <c r="AM2123">
        <v>60</v>
      </c>
    </row>
    <row r="2124" spans="28:39">
      <c r="AB2124" s="59" t="s">
        <v>656</v>
      </c>
      <c r="AC2124" s="1">
        <v>3</v>
      </c>
      <c r="AD2124" s="38" t="s">
        <v>428</v>
      </c>
      <c r="AE2124" s="39">
        <v>80</v>
      </c>
      <c r="AF2124" s="53">
        <v>150</v>
      </c>
      <c r="AG2124" s="41">
        <v>0</v>
      </c>
      <c r="AH2124">
        <v>59</v>
      </c>
      <c r="AL2124" t="s">
        <v>22</v>
      </c>
      <c r="AM2124">
        <v>60</v>
      </c>
    </row>
    <row r="2125" spans="28:39">
      <c r="AB2125" s="59" t="s">
        <v>656</v>
      </c>
      <c r="AC2125" s="1">
        <v>3</v>
      </c>
      <c r="AD2125" s="38" t="s">
        <v>428</v>
      </c>
      <c r="AE2125" s="39">
        <v>80</v>
      </c>
      <c r="AF2125" s="53">
        <v>150</v>
      </c>
      <c r="AG2125" s="42">
        <v>10</v>
      </c>
      <c r="AH2125">
        <v>59</v>
      </c>
      <c r="AL2125" t="s">
        <v>22</v>
      </c>
      <c r="AM2125">
        <v>60</v>
      </c>
    </row>
    <row r="2126" spans="28:39">
      <c r="AB2126" s="59" t="s">
        <v>656</v>
      </c>
      <c r="AC2126" s="1">
        <v>3</v>
      </c>
      <c r="AD2126" s="38" t="s">
        <v>428</v>
      </c>
      <c r="AE2126" s="39">
        <v>80</v>
      </c>
      <c r="AF2126" s="53">
        <v>150</v>
      </c>
      <c r="AG2126" s="43">
        <v>20</v>
      </c>
      <c r="AH2126">
        <v>59</v>
      </c>
      <c r="AL2126" t="s">
        <v>22</v>
      </c>
      <c r="AM2126">
        <v>60</v>
      </c>
    </row>
    <row r="2127" spans="28:39">
      <c r="AB2127" s="59" t="s">
        <v>656</v>
      </c>
      <c r="AC2127" s="1">
        <v>3</v>
      </c>
      <c r="AD2127" s="38" t="s">
        <v>428</v>
      </c>
      <c r="AE2127" s="39">
        <v>80</v>
      </c>
      <c r="AF2127" s="53">
        <v>150</v>
      </c>
      <c r="AG2127" s="44">
        <v>30</v>
      </c>
      <c r="AH2127">
        <v>44</v>
      </c>
      <c r="AL2127" t="s">
        <v>22</v>
      </c>
      <c r="AM2127">
        <v>60</v>
      </c>
    </row>
    <row r="2128" spans="28:39">
      <c r="AB2128" s="59" t="s">
        <v>656</v>
      </c>
      <c r="AC2128" s="1">
        <v>3</v>
      </c>
      <c r="AD2128" s="38" t="s">
        <v>428</v>
      </c>
      <c r="AE2128" s="39">
        <v>80</v>
      </c>
      <c r="AF2128" s="53">
        <v>150</v>
      </c>
      <c r="AG2128" s="45">
        <v>40</v>
      </c>
      <c r="AH2128">
        <v>34</v>
      </c>
      <c r="AL2128" t="s">
        <v>22</v>
      </c>
      <c r="AM2128">
        <v>60</v>
      </c>
    </row>
    <row r="2129" spans="28:39">
      <c r="AB2129" s="59" t="s">
        <v>656</v>
      </c>
      <c r="AC2129" s="1">
        <v>3</v>
      </c>
      <c r="AD2129" s="38" t="s">
        <v>428</v>
      </c>
      <c r="AE2129" s="39">
        <v>80</v>
      </c>
      <c r="AF2129" s="53">
        <v>150</v>
      </c>
      <c r="AG2129" s="46">
        <v>50</v>
      </c>
      <c r="AH2129">
        <v>28</v>
      </c>
      <c r="AL2129" t="s">
        <v>22</v>
      </c>
      <c r="AM2129">
        <v>60</v>
      </c>
    </row>
    <row r="2130" spans="28:39">
      <c r="AB2130" s="59" t="s">
        <v>656</v>
      </c>
      <c r="AC2130" s="1">
        <v>3</v>
      </c>
      <c r="AD2130" s="38" t="s">
        <v>428</v>
      </c>
      <c r="AE2130" s="39">
        <v>80</v>
      </c>
      <c r="AF2130" s="53">
        <v>150</v>
      </c>
      <c r="AG2130" s="47">
        <v>60</v>
      </c>
      <c r="AH2130">
        <v>23</v>
      </c>
      <c r="AL2130" t="s">
        <v>22</v>
      </c>
      <c r="AM2130">
        <v>60</v>
      </c>
    </row>
    <row r="2131" spans="28:39">
      <c r="AB2131" s="59" t="s">
        <v>656</v>
      </c>
      <c r="AC2131" s="1">
        <v>3</v>
      </c>
      <c r="AD2131" s="38" t="s">
        <v>428</v>
      </c>
      <c r="AE2131" s="39">
        <v>80</v>
      </c>
      <c r="AF2131" s="53">
        <v>150</v>
      </c>
      <c r="AG2131" s="48">
        <v>70</v>
      </c>
      <c r="AH2131">
        <v>20</v>
      </c>
      <c r="AL2131" t="s">
        <v>22</v>
      </c>
      <c r="AM2131">
        <v>60</v>
      </c>
    </row>
    <row r="2132" spans="28:39">
      <c r="AB2132" s="59" t="s">
        <v>656</v>
      </c>
      <c r="AC2132" s="1">
        <v>3</v>
      </c>
      <c r="AD2132" s="38" t="s">
        <v>428</v>
      </c>
      <c r="AE2132" s="39">
        <v>80</v>
      </c>
      <c r="AF2132" s="54">
        <v>160</v>
      </c>
      <c r="AG2132" s="41">
        <v>0</v>
      </c>
      <c r="AH2132">
        <v>51</v>
      </c>
      <c r="AL2132" t="s">
        <v>22</v>
      </c>
      <c r="AM2132">
        <v>60</v>
      </c>
    </row>
    <row r="2133" spans="28:39">
      <c r="AB2133" s="59" t="s">
        <v>656</v>
      </c>
      <c r="AC2133" s="1">
        <v>3</v>
      </c>
      <c r="AD2133" s="38" t="s">
        <v>428</v>
      </c>
      <c r="AE2133" s="39">
        <v>80</v>
      </c>
      <c r="AF2133" s="54">
        <v>160</v>
      </c>
      <c r="AG2133" s="42">
        <v>10</v>
      </c>
      <c r="AH2133">
        <v>51</v>
      </c>
      <c r="AL2133" t="s">
        <v>22</v>
      </c>
      <c r="AM2133">
        <v>60</v>
      </c>
    </row>
    <row r="2134" spans="28:39">
      <c r="AB2134" s="59" t="s">
        <v>656</v>
      </c>
      <c r="AC2134" s="1">
        <v>3</v>
      </c>
      <c r="AD2134" s="38" t="s">
        <v>428</v>
      </c>
      <c r="AE2134" s="39">
        <v>80</v>
      </c>
      <c r="AF2134" s="54">
        <v>160</v>
      </c>
      <c r="AG2134" s="43">
        <v>20</v>
      </c>
      <c r="AH2134">
        <v>51</v>
      </c>
      <c r="AL2134" t="s">
        <v>22</v>
      </c>
      <c r="AM2134">
        <v>60</v>
      </c>
    </row>
    <row r="2135" spans="28:39">
      <c r="AB2135" s="59" t="s">
        <v>656</v>
      </c>
      <c r="AC2135" s="1">
        <v>3</v>
      </c>
      <c r="AD2135" s="38" t="s">
        <v>428</v>
      </c>
      <c r="AE2135" s="39">
        <v>80</v>
      </c>
      <c r="AF2135" s="54">
        <v>160</v>
      </c>
      <c r="AG2135" s="44">
        <v>30</v>
      </c>
      <c r="AH2135">
        <v>44</v>
      </c>
      <c r="AL2135" t="s">
        <v>22</v>
      </c>
      <c r="AM2135">
        <v>60</v>
      </c>
    </row>
    <row r="2136" spans="28:39">
      <c r="AB2136" s="59" t="s">
        <v>656</v>
      </c>
      <c r="AC2136" s="1">
        <v>3</v>
      </c>
      <c r="AD2136" s="38" t="s">
        <v>428</v>
      </c>
      <c r="AE2136" s="39">
        <v>80</v>
      </c>
      <c r="AF2136" s="54">
        <v>160</v>
      </c>
      <c r="AG2136" s="45">
        <v>40</v>
      </c>
      <c r="AH2136">
        <v>34</v>
      </c>
      <c r="AL2136" t="s">
        <v>22</v>
      </c>
      <c r="AM2136">
        <v>60</v>
      </c>
    </row>
    <row r="2137" spans="28:39">
      <c r="AB2137" s="59" t="s">
        <v>656</v>
      </c>
      <c r="AC2137" s="1">
        <v>3</v>
      </c>
      <c r="AD2137" s="38" t="s">
        <v>428</v>
      </c>
      <c r="AE2137" s="39">
        <v>80</v>
      </c>
      <c r="AF2137" s="54">
        <v>160</v>
      </c>
      <c r="AG2137" s="46">
        <v>50</v>
      </c>
      <c r="AH2137">
        <v>28</v>
      </c>
      <c r="AL2137" t="s">
        <v>22</v>
      </c>
      <c r="AM2137">
        <v>60</v>
      </c>
    </row>
    <row r="2138" spans="28:39">
      <c r="AB2138" s="59" t="s">
        <v>656</v>
      </c>
      <c r="AC2138" s="1">
        <v>3</v>
      </c>
      <c r="AD2138" s="38" t="s">
        <v>428</v>
      </c>
      <c r="AE2138" s="39">
        <v>80</v>
      </c>
      <c r="AF2138" s="54">
        <v>160</v>
      </c>
      <c r="AG2138" s="47">
        <v>60</v>
      </c>
      <c r="AH2138">
        <v>23</v>
      </c>
      <c r="AL2138" t="s">
        <v>22</v>
      </c>
      <c r="AM2138">
        <v>60</v>
      </c>
    </row>
    <row r="2139" spans="28:39">
      <c r="AB2139" s="59" t="s">
        <v>656</v>
      </c>
      <c r="AC2139" s="1">
        <v>3</v>
      </c>
      <c r="AD2139" s="38" t="s">
        <v>428</v>
      </c>
      <c r="AE2139" s="39">
        <v>80</v>
      </c>
      <c r="AF2139" s="54">
        <v>160</v>
      </c>
      <c r="AG2139" s="48">
        <v>70</v>
      </c>
      <c r="AH2139">
        <v>20</v>
      </c>
      <c r="AL2139" t="s">
        <v>22</v>
      </c>
      <c r="AM2139">
        <v>60</v>
      </c>
    </row>
    <row r="2140" spans="28:39">
      <c r="AB2140" s="59" t="s">
        <v>656</v>
      </c>
      <c r="AC2140" s="1">
        <v>3</v>
      </c>
      <c r="AD2140" s="38" t="s">
        <v>428</v>
      </c>
      <c r="AE2140" s="39">
        <v>80</v>
      </c>
      <c r="AF2140" s="55">
        <v>170</v>
      </c>
      <c r="AG2140" s="41">
        <v>0</v>
      </c>
      <c r="AH2140">
        <v>46</v>
      </c>
      <c r="AL2140" t="s">
        <v>22</v>
      </c>
      <c r="AM2140">
        <v>60</v>
      </c>
    </row>
    <row r="2141" spans="28:39">
      <c r="AB2141" s="59" t="s">
        <v>656</v>
      </c>
      <c r="AC2141" s="1">
        <v>3</v>
      </c>
      <c r="AD2141" s="38" t="s">
        <v>428</v>
      </c>
      <c r="AE2141" s="39">
        <v>80</v>
      </c>
      <c r="AF2141" s="55">
        <v>170</v>
      </c>
      <c r="AG2141" s="42">
        <v>10</v>
      </c>
      <c r="AH2141">
        <v>46</v>
      </c>
      <c r="AL2141" t="s">
        <v>22</v>
      </c>
      <c r="AM2141">
        <v>60</v>
      </c>
    </row>
    <row r="2142" spans="28:39">
      <c r="AB2142" s="59" t="s">
        <v>656</v>
      </c>
      <c r="AC2142" s="1">
        <v>3</v>
      </c>
      <c r="AD2142" s="38" t="s">
        <v>428</v>
      </c>
      <c r="AE2142" s="39">
        <v>80</v>
      </c>
      <c r="AF2142" s="55">
        <v>170</v>
      </c>
      <c r="AG2142" s="43">
        <v>20</v>
      </c>
      <c r="AH2142">
        <v>46</v>
      </c>
      <c r="AL2142" t="s">
        <v>22</v>
      </c>
      <c r="AM2142">
        <v>60</v>
      </c>
    </row>
    <row r="2143" spans="28:39">
      <c r="AB2143" s="59" t="s">
        <v>656</v>
      </c>
      <c r="AC2143" s="1">
        <v>3</v>
      </c>
      <c r="AD2143" s="38" t="s">
        <v>428</v>
      </c>
      <c r="AE2143" s="39">
        <v>80</v>
      </c>
      <c r="AF2143" s="55">
        <v>170</v>
      </c>
      <c r="AG2143" s="44">
        <v>30</v>
      </c>
      <c r="AH2143">
        <v>44</v>
      </c>
      <c r="AL2143" t="s">
        <v>22</v>
      </c>
      <c r="AM2143">
        <v>60</v>
      </c>
    </row>
    <row r="2144" spans="28:39">
      <c r="AB2144" s="59" t="s">
        <v>656</v>
      </c>
      <c r="AC2144" s="1">
        <v>3</v>
      </c>
      <c r="AD2144" s="38" t="s">
        <v>428</v>
      </c>
      <c r="AE2144" s="39">
        <v>80</v>
      </c>
      <c r="AF2144" s="55">
        <v>170</v>
      </c>
      <c r="AG2144" s="45">
        <v>40</v>
      </c>
      <c r="AH2144">
        <v>34</v>
      </c>
      <c r="AL2144" t="s">
        <v>22</v>
      </c>
      <c r="AM2144">
        <v>60</v>
      </c>
    </row>
    <row r="2145" spans="28:39">
      <c r="AB2145" s="59" t="s">
        <v>656</v>
      </c>
      <c r="AC2145" s="1">
        <v>3</v>
      </c>
      <c r="AD2145" s="38" t="s">
        <v>428</v>
      </c>
      <c r="AE2145" s="39">
        <v>80</v>
      </c>
      <c r="AF2145" s="55">
        <v>170</v>
      </c>
      <c r="AG2145" s="46">
        <v>50</v>
      </c>
      <c r="AH2145">
        <v>28</v>
      </c>
      <c r="AL2145" t="s">
        <v>22</v>
      </c>
      <c r="AM2145">
        <v>60</v>
      </c>
    </row>
    <row r="2146" spans="28:39">
      <c r="AB2146" s="59" t="s">
        <v>656</v>
      </c>
      <c r="AC2146" s="1">
        <v>3</v>
      </c>
      <c r="AD2146" s="38" t="s">
        <v>428</v>
      </c>
      <c r="AE2146" s="39">
        <v>80</v>
      </c>
      <c r="AF2146" s="55">
        <v>170</v>
      </c>
      <c r="AG2146" s="47">
        <v>60</v>
      </c>
      <c r="AH2146">
        <v>23</v>
      </c>
      <c r="AL2146" t="s">
        <v>22</v>
      </c>
      <c r="AM2146">
        <v>60</v>
      </c>
    </row>
    <row r="2147" spans="28:39">
      <c r="AB2147" s="59" t="s">
        <v>656</v>
      </c>
      <c r="AC2147" s="1">
        <v>3</v>
      </c>
      <c r="AD2147" s="38" t="s">
        <v>428</v>
      </c>
      <c r="AE2147" s="39">
        <v>80</v>
      </c>
      <c r="AF2147" s="55">
        <v>170</v>
      </c>
      <c r="AG2147" s="48">
        <v>70</v>
      </c>
      <c r="AH2147">
        <v>20</v>
      </c>
      <c r="AL2147" t="s">
        <v>22</v>
      </c>
      <c r="AM2147">
        <v>60</v>
      </c>
    </row>
    <row r="2148" spans="28:39">
      <c r="AB2148" s="59" t="s">
        <v>656</v>
      </c>
      <c r="AC2148" s="1">
        <v>3</v>
      </c>
      <c r="AD2148" s="38" t="s">
        <v>428</v>
      </c>
      <c r="AE2148" s="39">
        <v>80</v>
      </c>
      <c r="AF2148" s="56">
        <v>180</v>
      </c>
      <c r="AG2148" s="41">
        <v>0</v>
      </c>
      <c r="AH2148">
        <v>40</v>
      </c>
      <c r="AL2148" t="s">
        <v>22</v>
      </c>
      <c r="AM2148">
        <v>60</v>
      </c>
    </row>
    <row r="2149" spans="28:39">
      <c r="AB2149" s="59" t="s">
        <v>656</v>
      </c>
      <c r="AC2149" s="1">
        <v>3</v>
      </c>
      <c r="AD2149" s="38" t="s">
        <v>428</v>
      </c>
      <c r="AE2149" s="39">
        <v>80</v>
      </c>
      <c r="AF2149" s="56">
        <v>180</v>
      </c>
      <c r="AG2149" s="42">
        <v>10</v>
      </c>
      <c r="AH2149">
        <v>40</v>
      </c>
      <c r="AL2149" t="s">
        <v>22</v>
      </c>
      <c r="AM2149">
        <v>60</v>
      </c>
    </row>
    <row r="2150" spans="28:39">
      <c r="AB2150" s="59" t="s">
        <v>656</v>
      </c>
      <c r="AC2150" s="1">
        <v>3</v>
      </c>
      <c r="AD2150" s="38" t="s">
        <v>428</v>
      </c>
      <c r="AE2150" s="39">
        <v>80</v>
      </c>
      <c r="AF2150" s="56">
        <v>180</v>
      </c>
      <c r="AG2150" s="43">
        <v>20</v>
      </c>
      <c r="AH2150">
        <v>40</v>
      </c>
      <c r="AL2150" t="s">
        <v>22</v>
      </c>
      <c r="AM2150">
        <v>60</v>
      </c>
    </row>
    <row r="2151" spans="28:39">
      <c r="AB2151" s="59" t="s">
        <v>656</v>
      </c>
      <c r="AC2151" s="1">
        <v>3</v>
      </c>
      <c r="AD2151" s="38" t="s">
        <v>428</v>
      </c>
      <c r="AE2151" s="39">
        <v>80</v>
      </c>
      <c r="AF2151" s="56">
        <v>180</v>
      </c>
      <c r="AG2151" s="44">
        <v>30</v>
      </c>
      <c r="AH2151">
        <v>40</v>
      </c>
      <c r="AL2151" t="s">
        <v>22</v>
      </c>
      <c r="AM2151">
        <v>60</v>
      </c>
    </row>
    <row r="2152" spans="28:39">
      <c r="AB2152" s="59" t="s">
        <v>656</v>
      </c>
      <c r="AC2152" s="1">
        <v>3</v>
      </c>
      <c r="AD2152" s="38" t="s">
        <v>428</v>
      </c>
      <c r="AE2152" s="39">
        <v>80</v>
      </c>
      <c r="AF2152" s="56">
        <v>180</v>
      </c>
      <c r="AG2152" s="45">
        <v>40</v>
      </c>
      <c r="AH2152">
        <v>34</v>
      </c>
      <c r="AL2152" t="s">
        <v>22</v>
      </c>
      <c r="AM2152">
        <v>60</v>
      </c>
    </row>
    <row r="2153" spans="28:39">
      <c r="AB2153" s="59" t="s">
        <v>656</v>
      </c>
      <c r="AC2153" s="1">
        <v>3</v>
      </c>
      <c r="AD2153" s="38" t="s">
        <v>428</v>
      </c>
      <c r="AE2153" s="39">
        <v>80</v>
      </c>
      <c r="AF2153" s="56">
        <v>180</v>
      </c>
      <c r="AG2153" s="46">
        <v>50</v>
      </c>
      <c r="AH2153">
        <v>28</v>
      </c>
      <c r="AL2153" t="s">
        <v>22</v>
      </c>
      <c r="AM2153">
        <v>60</v>
      </c>
    </row>
    <row r="2154" spans="28:39">
      <c r="AB2154" s="59" t="s">
        <v>656</v>
      </c>
      <c r="AC2154" s="1">
        <v>3</v>
      </c>
      <c r="AD2154" s="38" t="s">
        <v>428</v>
      </c>
      <c r="AE2154" s="39">
        <v>80</v>
      </c>
      <c r="AF2154" s="56">
        <v>180</v>
      </c>
      <c r="AG2154" s="47">
        <v>60</v>
      </c>
      <c r="AH2154">
        <v>23</v>
      </c>
      <c r="AL2154" t="s">
        <v>22</v>
      </c>
      <c r="AM2154">
        <v>60</v>
      </c>
    </row>
    <row r="2155" spans="28:39">
      <c r="AB2155" s="59" t="s">
        <v>656</v>
      </c>
      <c r="AC2155" s="1">
        <v>3</v>
      </c>
      <c r="AD2155" s="38" t="s">
        <v>428</v>
      </c>
      <c r="AE2155" s="39">
        <v>80</v>
      </c>
      <c r="AF2155" s="56">
        <v>180</v>
      </c>
      <c r="AG2155" s="48">
        <v>70</v>
      </c>
      <c r="AH2155">
        <v>20</v>
      </c>
      <c r="AL2155" t="s">
        <v>22</v>
      </c>
      <c r="AM2155">
        <v>60</v>
      </c>
    </row>
    <row r="2156" spans="28:39">
      <c r="AB2156" s="59" t="s">
        <v>656</v>
      </c>
      <c r="AC2156" s="1">
        <v>3</v>
      </c>
      <c r="AD2156" s="38" t="s">
        <v>428</v>
      </c>
      <c r="AE2156" s="39">
        <v>80</v>
      </c>
      <c r="AF2156" s="57">
        <v>200</v>
      </c>
      <c r="AG2156" s="41">
        <v>0</v>
      </c>
      <c r="AH2156">
        <v>33</v>
      </c>
      <c r="AL2156" t="s">
        <v>22</v>
      </c>
      <c r="AM2156">
        <v>60</v>
      </c>
    </row>
    <row r="2157" spans="28:39">
      <c r="AB2157" s="59" t="s">
        <v>656</v>
      </c>
      <c r="AC2157" s="1">
        <v>3</v>
      </c>
      <c r="AD2157" s="38" t="s">
        <v>428</v>
      </c>
      <c r="AE2157" s="39">
        <v>80</v>
      </c>
      <c r="AF2157" s="57">
        <v>200</v>
      </c>
      <c r="AG2157" s="42">
        <v>10</v>
      </c>
      <c r="AH2157">
        <v>33</v>
      </c>
      <c r="AL2157" t="s">
        <v>22</v>
      </c>
      <c r="AM2157">
        <v>60</v>
      </c>
    </row>
    <row r="2158" spans="28:39">
      <c r="AB2158" s="59" t="s">
        <v>656</v>
      </c>
      <c r="AC2158" s="1">
        <v>3</v>
      </c>
      <c r="AD2158" s="38" t="s">
        <v>428</v>
      </c>
      <c r="AE2158" s="39">
        <v>80</v>
      </c>
      <c r="AF2158" s="57">
        <v>200</v>
      </c>
      <c r="AG2158" s="43">
        <v>20</v>
      </c>
      <c r="AH2158">
        <v>33</v>
      </c>
      <c r="AL2158" t="s">
        <v>22</v>
      </c>
      <c r="AM2158">
        <v>60</v>
      </c>
    </row>
    <row r="2159" spans="28:39">
      <c r="AB2159" s="59" t="s">
        <v>656</v>
      </c>
      <c r="AC2159" s="1">
        <v>3</v>
      </c>
      <c r="AD2159" s="38" t="s">
        <v>428</v>
      </c>
      <c r="AE2159" s="39">
        <v>80</v>
      </c>
      <c r="AF2159" s="57">
        <v>200</v>
      </c>
      <c r="AG2159" s="44">
        <v>30</v>
      </c>
      <c r="AH2159">
        <v>33</v>
      </c>
      <c r="AL2159" t="s">
        <v>22</v>
      </c>
      <c r="AM2159">
        <v>60</v>
      </c>
    </row>
    <row r="2160" spans="28:39">
      <c r="AB2160" s="59" t="s">
        <v>656</v>
      </c>
      <c r="AC2160" s="1">
        <v>3</v>
      </c>
      <c r="AD2160" s="38" t="s">
        <v>428</v>
      </c>
      <c r="AE2160" s="39">
        <v>80</v>
      </c>
      <c r="AF2160" s="57">
        <v>200</v>
      </c>
      <c r="AG2160" s="45">
        <v>40</v>
      </c>
      <c r="AH2160">
        <v>33</v>
      </c>
      <c r="AL2160" t="s">
        <v>22</v>
      </c>
      <c r="AM2160">
        <v>60</v>
      </c>
    </row>
    <row r="2161" spans="28:39">
      <c r="AB2161" s="59" t="s">
        <v>656</v>
      </c>
      <c r="AC2161" s="1">
        <v>3</v>
      </c>
      <c r="AD2161" s="38" t="s">
        <v>428</v>
      </c>
      <c r="AE2161" s="39">
        <v>80</v>
      </c>
      <c r="AF2161" s="57">
        <v>200</v>
      </c>
      <c r="AG2161" s="46">
        <v>50</v>
      </c>
      <c r="AH2161">
        <v>28</v>
      </c>
      <c r="AL2161" t="s">
        <v>22</v>
      </c>
      <c r="AM2161">
        <v>60</v>
      </c>
    </row>
    <row r="2162" spans="28:39">
      <c r="AB2162" s="59" t="s">
        <v>656</v>
      </c>
      <c r="AC2162" s="1">
        <v>3</v>
      </c>
      <c r="AD2162" s="38" t="s">
        <v>428</v>
      </c>
      <c r="AE2162" s="39">
        <v>80</v>
      </c>
      <c r="AF2162" s="57">
        <v>200</v>
      </c>
      <c r="AG2162" s="47">
        <v>60</v>
      </c>
      <c r="AH2162">
        <v>23</v>
      </c>
      <c r="AL2162" t="s">
        <v>22</v>
      </c>
      <c r="AM2162">
        <v>60</v>
      </c>
    </row>
    <row r="2163" spans="28:39">
      <c r="AB2163" s="59" t="s">
        <v>656</v>
      </c>
      <c r="AC2163" s="1">
        <v>3</v>
      </c>
      <c r="AD2163" s="38" t="s">
        <v>428</v>
      </c>
      <c r="AE2163" s="39">
        <v>80</v>
      </c>
      <c r="AF2163" s="57">
        <v>200</v>
      </c>
      <c r="AG2163" s="48">
        <v>70</v>
      </c>
      <c r="AH2163">
        <v>20</v>
      </c>
      <c r="AL2163" t="s">
        <v>22</v>
      </c>
      <c r="AM2163">
        <v>60</v>
      </c>
    </row>
    <row r="2164" spans="28:39">
      <c r="AC2164" s="1"/>
      <c r="AL2164" t="s">
        <v>22</v>
      </c>
    </row>
    <row r="2165" spans="28:39">
      <c r="AC2165" s="1"/>
      <c r="AL2165" t="s">
        <v>22</v>
      </c>
    </row>
    <row r="2166" spans="28:39">
      <c r="AB2166" t="s">
        <v>650</v>
      </c>
      <c r="AC2166" s="1">
        <v>1</v>
      </c>
      <c r="AD2166" s="38" t="s">
        <v>337</v>
      </c>
      <c r="AE2166" s="60" t="s">
        <v>133</v>
      </c>
      <c r="AF2166" s="40">
        <v>110</v>
      </c>
      <c r="AG2166" s="41">
        <v>0</v>
      </c>
      <c r="AH2166">
        <v>77</v>
      </c>
      <c r="AL2166" t="s">
        <v>22</v>
      </c>
      <c r="AM2166">
        <v>60</v>
      </c>
    </row>
    <row r="2167" spans="28:39">
      <c r="AB2167" t="s">
        <v>650</v>
      </c>
      <c r="AC2167" s="1">
        <v>1</v>
      </c>
      <c r="AD2167" s="38" t="s">
        <v>337</v>
      </c>
      <c r="AE2167" s="60" t="s">
        <v>133</v>
      </c>
      <c r="AF2167" s="40">
        <v>110</v>
      </c>
      <c r="AG2167" s="42">
        <v>10</v>
      </c>
      <c r="AH2167">
        <v>72</v>
      </c>
      <c r="AL2167" t="s">
        <v>22</v>
      </c>
      <c r="AM2167">
        <v>60</v>
      </c>
    </row>
    <row r="2168" spans="28:39">
      <c r="AB2168" t="s">
        <v>650</v>
      </c>
      <c r="AC2168" s="1">
        <v>1</v>
      </c>
      <c r="AD2168" s="38" t="s">
        <v>337</v>
      </c>
      <c r="AE2168" s="60" t="s">
        <v>133</v>
      </c>
      <c r="AF2168" s="40">
        <v>110</v>
      </c>
      <c r="AG2168" s="43">
        <v>20</v>
      </c>
      <c r="AH2168">
        <v>62</v>
      </c>
      <c r="AL2168" t="s">
        <v>22</v>
      </c>
      <c r="AM2168">
        <v>60</v>
      </c>
    </row>
    <row r="2169" spans="28:39">
      <c r="AB2169" t="s">
        <v>650</v>
      </c>
      <c r="AC2169" s="1">
        <v>1</v>
      </c>
      <c r="AD2169" s="38" t="s">
        <v>337</v>
      </c>
      <c r="AE2169" s="60" t="s">
        <v>133</v>
      </c>
      <c r="AF2169" s="40">
        <v>110</v>
      </c>
      <c r="AG2169" s="44">
        <v>30</v>
      </c>
      <c r="AH2169">
        <v>55</v>
      </c>
      <c r="AL2169" t="s">
        <v>22</v>
      </c>
      <c r="AM2169">
        <v>60</v>
      </c>
    </row>
    <row r="2170" spans="28:39">
      <c r="AB2170" t="s">
        <v>650</v>
      </c>
      <c r="AC2170" s="1">
        <v>1</v>
      </c>
      <c r="AD2170" s="38" t="s">
        <v>337</v>
      </c>
      <c r="AE2170" s="60" t="s">
        <v>133</v>
      </c>
      <c r="AF2170" s="40">
        <v>110</v>
      </c>
      <c r="AG2170" s="45">
        <v>40</v>
      </c>
      <c r="AH2170">
        <v>50</v>
      </c>
      <c r="AL2170" t="s">
        <v>22</v>
      </c>
      <c r="AM2170">
        <v>60</v>
      </c>
    </row>
    <row r="2171" spans="28:39">
      <c r="AB2171" t="s">
        <v>650</v>
      </c>
      <c r="AC2171" s="1">
        <v>1</v>
      </c>
      <c r="AD2171" s="38" t="s">
        <v>337</v>
      </c>
      <c r="AE2171" s="60" t="s">
        <v>133</v>
      </c>
      <c r="AF2171" s="40">
        <v>110</v>
      </c>
      <c r="AG2171" s="46">
        <v>50</v>
      </c>
      <c r="AH2171">
        <v>45</v>
      </c>
      <c r="AL2171" t="s">
        <v>22</v>
      </c>
      <c r="AM2171">
        <v>60</v>
      </c>
    </row>
    <row r="2172" spans="28:39">
      <c r="AB2172" t="s">
        <v>650</v>
      </c>
      <c r="AC2172" s="1">
        <v>1</v>
      </c>
      <c r="AD2172" s="38" t="s">
        <v>337</v>
      </c>
      <c r="AE2172" s="60" t="s">
        <v>133</v>
      </c>
      <c r="AF2172" s="40">
        <v>110</v>
      </c>
      <c r="AG2172" s="47">
        <v>60</v>
      </c>
      <c r="AH2172">
        <v>42</v>
      </c>
      <c r="AL2172" t="s">
        <v>22</v>
      </c>
      <c r="AM2172">
        <v>60</v>
      </c>
    </row>
    <row r="2173" spans="28:39">
      <c r="AB2173" t="s">
        <v>650</v>
      </c>
      <c r="AC2173" s="1">
        <v>1</v>
      </c>
      <c r="AD2173" s="38" t="s">
        <v>337</v>
      </c>
      <c r="AE2173" s="60" t="s">
        <v>133</v>
      </c>
      <c r="AF2173" s="40">
        <v>110</v>
      </c>
      <c r="AG2173" s="48">
        <v>70</v>
      </c>
      <c r="AH2173">
        <v>39</v>
      </c>
      <c r="AL2173" t="s">
        <v>22</v>
      </c>
      <c r="AM2173">
        <v>60</v>
      </c>
    </row>
    <row r="2174" spans="28:39">
      <c r="AB2174" t="s">
        <v>650</v>
      </c>
      <c r="AC2174" s="1">
        <v>1</v>
      </c>
      <c r="AD2174" s="38" t="s">
        <v>337</v>
      </c>
      <c r="AE2174" s="60" t="s">
        <v>133</v>
      </c>
      <c r="AF2174" s="49">
        <v>115</v>
      </c>
      <c r="AG2174" s="41">
        <v>0</v>
      </c>
      <c r="AH2174">
        <v>74</v>
      </c>
      <c r="AL2174" t="s">
        <v>22</v>
      </c>
      <c r="AM2174">
        <v>60</v>
      </c>
    </row>
    <row r="2175" spans="28:39">
      <c r="AB2175" t="s">
        <v>650</v>
      </c>
      <c r="AC2175" s="1">
        <v>1</v>
      </c>
      <c r="AD2175" s="38" t="s">
        <v>337</v>
      </c>
      <c r="AE2175" s="60" t="s">
        <v>133</v>
      </c>
      <c r="AF2175" s="49">
        <v>115</v>
      </c>
      <c r="AG2175" s="42">
        <v>10</v>
      </c>
      <c r="AH2175">
        <v>72</v>
      </c>
      <c r="AL2175" t="s">
        <v>22</v>
      </c>
      <c r="AM2175">
        <v>60</v>
      </c>
    </row>
    <row r="2176" spans="28:39">
      <c r="AB2176" t="s">
        <v>650</v>
      </c>
      <c r="AC2176" s="1">
        <v>1</v>
      </c>
      <c r="AD2176" s="38" t="s">
        <v>337</v>
      </c>
      <c r="AE2176" s="60" t="s">
        <v>133</v>
      </c>
      <c r="AF2176" s="49">
        <v>115</v>
      </c>
      <c r="AG2176" s="43">
        <v>20</v>
      </c>
      <c r="AH2176">
        <v>62</v>
      </c>
      <c r="AL2176" t="s">
        <v>22</v>
      </c>
      <c r="AM2176">
        <v>60</v>
      </c>
    </row>
    <row r="2177" spans="28:39">
      <c r="AB2177" t="s">
        <v>650</v>
      </c>
      <c r="AC2177" s="1">
        <v>1</v>
      </c>
      <c r="AD2177" s="38" t="s">
        <v>337</v>
      </c>
      <c r="AE2177" s="60" t="s">
        <v>133</v>
      </c>
      <c r="AF2177" s="49">
        <v>115</v>
      </c>
      <c r="AG2177" s="44">
        <v>30</v>
      </c>
      <c r="AH2177">
        <v>55</v>
      </c>
      <c r="AL2177" t="s">
        <v>22</v>
      </c>
      <c r="AM2177">
        <v>60</v>
      </c>
    </row>
    <row r="2178" spans="28:39">
      <c r="AB2178" t="s">
        <v>650</v>
      </c>
      <c r="AC2178" s="1">
        <v>1</v>
      </c>
      <c r="AD2178" s="38" t="s">
        <v>337</v>
      </c>
      <c r="AE2178" s="60" t="s">
        <v>133</v>
      </c>
      <c r="AF2178" s="49">
        <v>115</v>
      </c>
      <c r="AG2178" s="45">
        <v>40</v>
      </c>
      <c r="AH2178">
        <v>50</v>
      </c>
      <c r="AL2178" t="s">
        <v>22</v>
      </c>
      <c r="AM2178">
        <v>60</v>
      </c>
    </row>
    <row r="2179" spans="28:39">
      <c r="AB2179" t="s">
        <v>650</v>
      </c>
      <c r="AC2179" s="1">
        <v>1</v>
      </c>
      <c r="AD2179" s="38" t="s">
        <v>337</v>
      </c>
      <c r="AE2179" s="60" t="s">
        <v>133</v>
      </c>
      <c r="AF2179" s="49">
        <v>115</v>
      </c>
      <c r="AG2179" s="46">
        <v>50</v>
      </c>
      <c r="AH2179">
        <v>45</v>
      </c>
      <c r="AL2179" t="s">
        <v>22</v>
      </c>
      <c r="AM2179">
        <v>60</v>
      </c>
    </row>
    <row r="2180" spans="28:39">
      <c r="AB2180" t="s">
        <v>650</v>
      </c>
      <c r="AC2180" s="1">
        <v>1</v>
      </c>
      <c r="AD2180" s="38" t="s">
        <v>337</v>
      </c>
      <c r="AE2180" s="60" t="s">
        <v>133</v>
      </c>
      <c r="AF2180" s="49">
        <v>115</v>
      </c>
      <c r="AG2180" s="47">
        <v>60</v>
      </c>
      <c r="AH2180">
        <v>42</v>
      </c>
      <c r="AL2180" t="s">
        <v>22</v>
      </c>
      <c r="AM2180">
        <v>60</v>
      </c>
    </row>
    <row r="2181" spans="28:39">
      <c r="AB2181" t="s">
        <v>650</v>
      </c>
      <c r="AC2181" s="1">
        <v>1</v>
      </c>
      <c r="AD2181" s="38" t="s">
        <v>337</v>
      </c>
      <c r="AE2181" s="60" t="s">
        <v>133</v>
      </c>
      <c r="AF2181" s="49">
        <v>115</v>
      </c>
      <c r="AG2181" s="48">
        <v>70</v>
      </c>
      <c r="AH2181">
        <v>39</v>
      </c>
      <c r="AL2181" t="s">
        <v>22</v>
      </c>
      <c r="AM2181">
        <v>60</v>
      </c>
    </row>
    <row r="2182" spans="28:39">
      <c r="AB2182" t="s">
        <v>650</v>
      </c>
      <c r="AC2182" s="1">
        <v>1</v>
      </c>
      <c r="AD2182" s="38" t="s">
        <v>337</v>
      </c>
      <c r="AE2182" s="60" t="s">
        <v>133</v>
      </c>
      <c r="AF2182" s="50">
        <v>120</v>
      </c>
      <c r="AG2182" s="41">
        <v>0</v>
      </c>
      <c r="AH2182">
        <v>72</v>
      </c>
      <c r="AL2182" t="s">
        <v>22</v>
      </c>
      <c r="AM2182">
        <v>60</v>
      </c>
    </row>
    <row r="2183" spans="28:39">
      <c r="AB2183" t="s">
        <v>650</v>
      </c>
      <c r="AC2183" s="1">
        <v>1</v>
      </c>
      <c r="AD2183" s="38" t="s">
        <v>337</v>
      </c>
      <c r="AE2183" s="60" t="s">
        <v>133</v>
      </c>
      <c r="AF2183" s="50">
        <v>120</v>
      </c>
      <c r="AG2183" s="42">
        <v>10</v>
      </c>
      <c r="AH2183">
        <v>72</v>
      </c>
      <c r="AL2183" t="s">
        <v>22</v>
      </c>
      <c r="AM2183">
        <v>60</v>
      </c>
    </row>
    <row r="2184" spans="28:39">
      <c r="AB2184" t="s">
        <v>650</v>
      </c>
      <c r="AC2184" s="1">
        <v>1</v>
      </c>
      <c r="AD2184" s="38" t="s">
        <v>337</v>
      </c>
      <c r="AE2184" s="60" t="s">
        <v>133</v>
      </c>
      <c r="AF2184" s="50">
        <v>120</v>
      </c>
      <c r="AG2184" s="43">
        <v>20</v>
      </c>
      <c r="AH2184">
        <v>62</v>
      </c>
      <c r="AL2184" t="s">
        <v>22</v>
      </c>
      <c r="AM2184">
        <v>60</v>
      </c>
    </row>
    <row r="2185" spans="28:39">
      <c r="AB2185" t="s">
        <v>650</v>
      </c>
      <c r="AC2185" s="1">
        <v>1</v>
      </c>
      <c r="AD2185" s="38" t="s">
        <v>337</v>
      </c>
      <c r="AE2185" s="60" t="s">
        <v>133</v>
      </c>
      <c r="AF2185" s="50">
        <v>120</v>
      </c>
      <c r="AG2185" s="44">
        <v>30</v>
      </c>
      <c r="AH2185">
        <v>55</v>
      </c>
      <c r="AL2185" t="s">
        <v>22</v>
      </c>
      <c r="AM2185">
        <v>60</v>
      </c>
    </row>
    <row r="2186" spans="28:39">
      <c r="AB2186" t="s">
        <v>650</v>
      </c>
      <c r="AC2186" s="1">
        <v>1</v>
      </c>
      <c r="AD2186" s="38" t="s">
        <v>337</v>
      </c>
      <c r="AE2186" s="60" t="s">
        <v>133</v>
      </c>
      <c r="AF2186" s="50">
        <v>120</v>
      </c>
      <c r="AG2186" s="45">
        <v>40</v>
      </c>
      <c r="AH2186">
        <v>50</v>
      </c>
      <c r="AL2186" t="s">
        <v>22</v>
      </c>
      <c r="AM2186">
        <v>60</v>
      </c>
    </row>
    <row r="2187" spans="28:39">
      <c r="AB2187" t="s">
        <v>650</v>
      </c>
      <c r="AC2187" s="1">
        <v>1</v>
      </c>
      <c r="AD2187" s="38" t="s">
        <v>337</v>
      </c>
      <c r="AE2187" s="60" t="s">
        <v>133</v>
      </c>
      <c r="AF2187" s="50">
        <v>120</v>
      </c>
      <c r="AG2187" s="46">
        <v>50</v>
      </c>
      <c r="AH2187">
        <v>45</v>
      </c>
      <c r="AL2187" t="s">
        <v>22</v>
      </c>
      <c r="AM2187">
        <v>60</v>
      </c>
    </row>
    <row r="2188" spans="28:39">
      <c r="AB2188" t="s">
        <v>650</v>
      </c>
      <c r="AC2188" s="1">
        <v>1</v>
      </c>
      <c r="AD2188" s="38" t="s">
        <v>337</v>
      </c>
      <c r="AE2188" s="60" t="s">
        <v>133</v>
      </c>
      <c r="AF2188" s="50">
        <v>120</v>
      </c>
      <c r="AG2188" s="47">
        <v>60</v>
      </c>
      <c r="AH2188">
        <v>42</v>
      </c>
      <c r="AL2188" t="s">
        <v>22</v>
      </c>
      <c r="AM2188">
        <v>60</v>
      </c>
    </row>
    <row r="2189" spans="28:39">
      <c r="AB2189" t="s">
        <v>650</v>
      </c>
      <c r="AC2189" s="1">
        <v>1</v>
      </c>
      <c r="AD2189" s="38" t="s">
        <v>337</v>
      </c>
      <c r="AE2189" s="60" t="s">
        <v>133</v>
      </c>
      <c r="AF2189" s="50">
        <v>120</v>
      </c>
      <c r="AG2189" s="48">
        <v>70</v>
      </c>
      <c r="AH2189">
        <v>39</v>
      </c>
      <c r="AL2189" t="s">
        <v>22</v>
      </c>
      <c r="AM2189">
        <v>60</v>
      </c>
    </row>
    <row r="2190" spans="28:39">
      <c r="AB2190" t="s">
        <v>650</v>
      </c>
      <c r="AC2190" s="1">
        <v>1</v>
      </c>
      <c r="AD2190" s="38" t="s">
        <v>337</v>
      </c>
      <c r="AE2190" s="60" t="s">
        <v>133</v>
      </c>
      <c r="AF2190" s="51">
        <v>130</v>
      </c>
      <c r="AG2190" s="41">
        <v>0</v>
      </c>
      <c r="AH2190">
        <v>68</v>
      </c>
      <c r="AL2190" t="s">
        <v>22</v>
      </c>
      <c r="AM2190">
        <v>60</v>
      </c>
    </row>
    <row r="2191" spans="28:39">
      <c r="AB2191" t="s">
        <v>650</v>
      </c>
      <c r="AC2191" s="1">
        <v>1</v>
      </c>
      <c r="AD2191" s="38" t="s">
        <v>337</v>
      </c>
      <c r="AE2191" s="60" t="s">
        <v>133</v>
      </c>
      <c r="AF2191" s="51">
        <v>130</v>
      </c>
      <c r="AG2191" s="42">
        <v>10</v>
      </c>
      <c r="AH2191">
        <v>68</v>
      </c>
      <c r="AL2191" t="s">
        <v>22</v>
      </c>
      <c r="AM2191">
        <v>60</v>
      </c>
    </row>
    <row r="2192" spans="28:39">
      <c r="AB2192" t="s">
        <v>650</v>
      </c>
      <c r="AC2192" s="1">
        <v>1</v>
      </c>
      <c r="AD2192" s="38" t="s">
        <v>337</v>
      </c>
      <c r="AE2192" s="60" t="s">
        <v>133</v>
      </c>
      <c r="AF2192" s="51">
        <v>130</v>
      </c>
      <c r="AG2192" s="43">
        <v>20</v>
      </c>
      <c r="AH2192">
        <v>61</v>
      </c>
      <c r="AL2192" t="s">
        <v>22</v>
      </c>
      <c r="AM2192">
        <v>60</v>
      </c>
    </row>
    <row r="2193" spans="28:39">
      <c r="AB2193" t="s">
        <v>650</v>
      </c>
      <c r="AC2193" s="1">
        <v>1</v>
      </c>
      <c r="AD2193" s="38" t="s">
        <v>337</v>
      </c>
      <c r="AE2193" s="60" t="s">
        <v>133</v>
      </c>
      <c r="AF2193" s="51">
        <v>130</v>
      </c>
      <c r="AG2193" s="44">
        <v>30</v>
      </c>
      <c r="AH2193">
        <v>55</v>
      </c>
      <c r="AL2193" t="s">
        <v>22</v>
      </c>
      <c r="AM2193">
        <v>60</v>
      </c>
    </row>
    <row r="2194" spans="28:39">
      <c r="AB2194" t="s">
        <v>650</v>
      </c>
      <c r="AC2194" s="1">
        <v>1</v>
      </c>
      <c r="AD2194" s="38" t="s">
        <v>337</v>
      </c>
      <c r="AE2194" s="60" t="s">
        <v>133</v>
      </c>
      <c r="AF2194" s="51">
        <v>130</v>
      </c>
      <c r="AG2194" s="45">
        <v>40</v>
      </c>
      <c r="AH2194">
        <v>50</v>
      </c>
      <c r="AL2194" t="s">
        <v>22</v>
      </c>
      <c r="AM2194">
        <v>60</v>
      </c>
    </row>
    <row r="2195" spans="28:39">
      <c r="AB2195" t="s">
        <v>650</v>
      </c>
      <c r="AC2195" s="1">
        <v>1</v>
      </c>
      <c r="AD2195" s="38" t="s">
        <v>337</v>
      </c>
      <c r="AE2195" s="60" t="s">
        <v>133</v>
      </c>
      <c r="AF2195" s="51">
        <v>130</v>
      </c>
      <c r="AG2195" s="46">
        <v>50</v>
      </c>
      <c r="AH2195">
        <v>45</v>
      </c>
      <c r="AL2195" t="s">
        <v>22</v>
      </c>
      <c r="AM2195">
        <v>60</v>
      </c>
    </row>
    <row r="2196" spans="28:39">
      <c r="AB2196" t="s">
        <v>650</v>
      </c>
      <c r="AC2196" s="1">
        <v>1</v>
      </c>
      <c r="AD2196" s="38" t="s">
        <v>337</v>
      </c>
      <c r="AE2196" s="60" t="s">
        <v>133</v>
      </c>
      <c r="AF2196" s="51">
        <v>130</v>
      </c>
      <c r="AG2196" s="47">
        <v>60</v>
      </c>
      <c r="AH2196">
        <v>42</v>
      </c>
      <c r="AL2196" t="s">
        <v>22</v>
      </c>
      <c r="AM2196">
        <v>60</v>
      </c>
    </row>
    <row r="2197" spans="28:39">
      <c r="AB2197" t="s">
        <v>650</v>
      </c>
      <c r="AC2197" s="1">
        <v>1</v>
      </c>
      <c r="AD2197" s="38" t="s">
        <v>337</v>
      </c>
      <c r="AE2197" s="60" t="s">
        <v>133</v>
      </c>
      <c r="AF2197" s="51">
        <v>130</v>
      </c>
      <c r="AG2197" s="48">
        <v>70</v>
      </c>
      <c r="AH2197">
        <v>39</v>
      </c>
      <c r="AL2197" t="s">
        <v>22</v>
      </c>
      <c r="AM2197">
        <v>60</v>
      </c>
    </row>
    <row r="2198" spans="28:39">
      <c r="AB2198" t="s">
        <v>650</v>
      </c>
      <c r="AC2198" s="1">
        <v>1</v>
      </c>
      <c r="AD2198" s="38" t="s">
        <v>337</v>
      </c>
      <c r="AE2198" s="60" t="s">
        <v>133</v>
      </c>
      <c r="AF2198" s="52">
        <v>140</v>
      </c>
      <c r="AG2198" s="41">
        <v>0</v>
      </c>
      <c r="AH2198">
        <v>64</v>
      </c>
      <c r="AL2198" t="s">
        <v>22</v>
      </c>
      <c r="AM2198">
        <v>60</v>
      </c>
    </row>
    <row r="2199" spans="28:39">
      <c r="AB2199" t="s">
        <v>650</v>
      </c>
      <c r="AC2199" s="1">
        <v>1</v>
      </c>
      <c r="AD2199" s="38" t="s">
        <v>337</v>
      </c>
      <c r="AE2199" s="60" t="s">
        <v>133</v>
      </c>
      <c r="AF2199" s="52">
        <v>140</v>
      </c>
      <c r="AG2199" s="42">
        <v>10</v>
      </c>
      <c r="AH2199">
        <v>64</v>
      </c>
      <c r="AL2199" t="s">
        <v>22</v>
      </c>
      <c r="AM2199">
        <v>60</v>
      </c>
    </row>
    <row r="2200" spans="28:39">
      <c r="AB2200" t="s">
        <v>650</v>
      </c>
      <c r="AC2200" s="1">
        <v>1</v>
      </c>
      <c r="AD2200" s="38" t="s">
        <v>337</v>
      </c>
      <c r="AE2200" s="60" t="s">
        <v>133</v>
      </c>
      <c r="AF2200" s="52">
        <v>140</v>
      </c>
      <c r="AG2200" s="43">
        <v>20</v>
      </c>
      <c r="AH2200">
        <v>61</v>
      </c>
      <c r="AL2200" t="s">
        <v>22</v>
      </c>
      <c r="AM2200">
        <v>60</v>
      </c>
    </row>
    <row r="2201" spans="28:39">
      <c r="AB2201" t="s">
        <v>650</v>
      </c>
      <c r="AC2201" s="1">
        <v>1</v>
      </c>
      <c r="AD2201" s="38" t="s">
        <v>337</v>
      </c>
      <c r="AE2201" s="60" t="s">
        <v>133</v>
      </c>
      <c r="AF2201" s="52">
        <v>140</v>
      </c>
      <c r="AG2201" s="44">
        <v>30</v>
      </c>
      <c r="AH2201">
        <v>55</v>
      </c>
      <c r="AL2201" t="s">
        <v>22</v>
      </c>
      <c r="AM2201">
        <v>60</v>
      </c>
    </row>
    <row r="2202" spans="28:39">
      <c r="AB2202" t="s">
        <v>650</v>
      </c>
      <c r="AC2202" s="1">
        <v>1</v>
      </c>
      <c r="AD2202" s="38" t="s">
        <v>337</v>
      </c>
      <c r="AE2202" s="60" t="s">
        <v>133</v>
      </c>
      <c r="AF2202" s="52">
        <v>140</v>
      </c>
      <c r="AG2202" s="45">
        <v>40</v>
      </c>
      <c r="AH2202">
        <v>50</v>
      </c>
      <c r="AL2202" t="s">
        <v>22</v>
      </c>
      <c r="AM2202">
        <v>60</v>
      </c>
    </row>
    <row r="2203" spans="28:39">
      <c r="AB2203" t="s">
        <v>650</v>
      </c>
      <c r="AC2203" s="1">
        <v>1</v>
      </c>
      <c r="AD2203" s="38" t="s">
        <v>337</v>
      </c>
      <c r="AE2203" s="60" t="s">
        <v>133</v>
      </c>
      <c r="AF2203" s="52">
        <v>140</v>
      </c>
      <c r="AG2203" s="46">
        <v>50</v>
      </c>
      <c r="AH2203">
        <v>45</v>
      </c>
      <c r="AL2203" t="s">
        <v>22</v>
      </c>
      <c r="AM2203">
        <v>60</v>
      </c>
    </row>
    <row r="2204" spans="28:39">
      <c r="AB2204" t="s">
        <v>650</v>
      </c>
      <c r="AC2204" s="1">
        <v>1</v>
      </c>
      <c r="AD2204" s="38" t="s">
        <v>337</v>
      </c>
      <c r="AE2204" s="60" t="s">
        <v>133</v>
      </c>
      <c r="AF2204" s="52">
        <v>140</v>
      </c>
      <c r="AG2204" s="47">
        <v>60</v>
      </c>
      <c r="AH2204">
        <v>42</v>
      </c>
      <c r="AL2204" t="s">
        <v>22</v>
      </c>
      <c r="AM2204">
        <v>60</v>
      </c>
    </row>
    <row r="2205" spans="28:39">
      <c r="AB2205" t="s">
        <v>650</v>
      </c>
      <c r="AC2205" s="1">
        <v>1</v>
      </c>
      <c r="AD2205" s="38" t="s">
        <v>337</v>
      </c>
      <c r="AE2205" s="60" t="s">
        <v>133</v>
      </c>
      <c r="AF2205" s="52">
        <v>140</v>
      </c>
      <c r="AG2205" s="48">
        <v>70</v>
      </c>
      <c r="AH2205">
        <v>39</v>
      </c>
      <c r="AL2205" t="s">
        <v>22</v>
      </c>
      <c r="AM2205">
        <v>60</v>
      </c>
    </row>
    <row r="2206" spans="28:39">
      <c r="AB2206" t="s">
        <v>650</v>
      </c>
      <c r="AC2206" s="1">
        <v>1</v>
      </c>
      <c r="AD2206" s="38" t="s">
        <v>337</v>
      </c>
      <c r="AE2206" s="60" t="s">
        <v>133</v>
      </c>
      <c r="AF2206" s="53">
        <v>150</v>
      </c>
      <c r="AG2206" s="41">
        <v>0</v>
      </c>
      <c r="AH2206">
        <v>61</v>
      </c>
      <c r="AL2206" t="s">
        <v>22</v>
      </c>
      <c r="AM2206">
        <v>60</v>
      </c>
    </row>
    <row r="2207" spans="28:39">
      <c r="AB2207" t="s">
        <v>650</v>
      </c>
      <c r="AC2207" s="1">
        <v>1</v>
      </c>
      <c r="AD2207" s="38" t="s">
        <v>337</v>
      </c>
      <c r="AE2207" s="60" t="s">
        <v>133</v>
      </c>
      <c r="AF2207" s="53">
        <v>150</v>
      </c>
      <c r="AG2207" s="42">
        <v>10</v>
      </c>
      <c r="AH2207">
        <v>61</v>
      </c>
      <c r="AL2207" t="s">
        <v>22</v>
      </c>
      <c r="AM2207">
        <v>60</v>
      </c>
    </row>
    <row r="2208" spans="28:39">
      <c r="AB2208" t="s">
        <v>650</v>
      </c>
      <c r="AC2208" s="1">
        <v>1</v>
      </c>
      <c r="AD2208" s="38" t="s">
        <v>337</v>
      </c>
      <c r="AE2208" s="60" t="s">
        <v>133</v>
      </c>
      <c r="AF2208" s="53">
        <v>150</v>
      </c>
      <c r="AG2208" s="43">
        <v>20</v>
      </c>
      <c r="AH2208">
        <v>60</v>
      </c>
      <c r="AL2208" t="s">
        <v>22</v>
      </c>
      <c r="AM2208">
        <v>60</v>
      </c>
    </row>
    <row r="2209" spans="28:39">
      <c r="AB2209" t="s">
        <v>650</v>
      </c>
      <c r="AC2209" s="1">
        <v>1</v>
      </c>
      <c r="AD2209" s="38" t="s">
        <v>337</v>
      </c>
      <c r="AE2209" s="60" t="s">
        <v>133</v>
      </c>
      <c r="AF2209" s="53">
        <v>150</v>
      </c>
      <c r="AG2209" s="44">
        <v>30</v>
      </c>
      <c r="AH2209">
        <v>55</v>
      </c>
      <c r="AL2209" t="s">
        <v>22</v>
      </c>
      <c r="AM2209">
        <v>60</v>
      </c>
    </row>
    <row r="2210" spans="28:39">
      <c r="AB2210" t="s">
        <v>650</v>
      </c>
      <c r="AC2210" s="1">
        <v>1</v>
      </c>
      <c r="AD2210" s="38" t="s">
        <v>337</v>
      </c>
      <c r="AE2210" s="60" t="s">
        <v>133</v>
      </c>
      <c r="AF2210" s="53">
        <v>150</v>
      </c>
      <c r="AG2210" s="45">
        <v>40</v>
      </c>
      <c r="AH2210">
        <v>50</v>
      </c>
      <c r="AL2210" t="s">
        <v>22</v>
      </c>
      <c r="AM2210">
        <v>60</v>
      </c>
    </row>
    <row r="2211" spans="28:39">
      <c r="AB2211" t="s">
        <v>650</v>
      </c>
      <c r="AC2211" s="1">
        <v>1</v>
      </c>
      <c r="AD2211" s="38" t="s">
        <v>337</v>
      </c>
      <c r="AE2211" s="60" t="s">
        <v>133</v>
      </c>
      <c r="AF2211" s="53">
        <v>150</v>
      </c>
      <c r="AG2211" s="46">
        <v>50</v>
      </c>
      <c r="AH2211">
        <v>45</v>
      </c>
      <c r="AL2211" t="s">
        <v>22</v>
      </c>
      <c r="AM2211">
        <v>60</v>
      </c>
    </row>
    <row r="2212" spans="28:39">
      <c r="AB2212" t="s">
        <v>650</v>
      </c>
      <c r="AC2212" s="1">
        <v>1</v>
      </c>
      <c r="AD2212" s="38" t="s">
        <v>337</v>
      </c>
      <c r="AE2212" s="60" t="s">
        <v>133</v>
      </c>
      <c r="AF2212" s="53">
        <v>150</v>
      </c>
      <c r="AG2212" s="47">
        <v>60</v>
      </c>
      <c r="AH2212">
        <v>42</v>
      </c>
      <c r="AL2212" t="s">
        <v>22</v>
      </c>
      <c r="AM2212">
        <v>60</v>
      </c>
    </row>
    <row r="2213" spans="28:39">
      <c r="AB2213" t="s">
        <v>650</v>
      </c>
      <c r="AC2213" s="1">
        <v>1</v>
      </c>
      <c r="AD2213" s="38" t="s">
        <v>337</v>
      </c>
      <c r="AE2213" s="60" t="s">
        <v>133</v>
      </c>
      <c r="AF2213" s="53">
        <v>150</v>
      </c>
      <c r="AG2213" s="48">
        <v>70</v>
      </c>
      <c r="AH2213">
        <v>39</v>
      </c>
      <c r="AL2213" t="s">
        <v>22</v>
      </c>
      <c r="AM2213">
        <v>60</v>
      </c>
    </row>
    <row r="2214" spans="28:39">
      <c r="AB2214" t="s">
        <v>650</v>
      </c>
      <c r="AC2214" s="1">
        <v>1</v>
      </c>
      <c r="AD2214" s="38" t="s">
        <v>337</v>
      </c>
      <c r="AE2214" s="60" t="s">
        <v>133</v>
      </c>
      <c r="AF2214" s="54">
        <v>160</v>
      </c>
      <c r="AG2214" s="41">
        <v>0</v>
      </c>
      <c r="AH2214">
        <v>58</v>
      </c>
      <c r="AL2214" t="s">
        <v>22</v>
      </c>
      <c r="AM2214">
        <v>60</v>
      </c>
    </row>
    <row r="2215" spans="28:39">
      <c r="AB2215" t="s">
        <v>650</v>
      </c>
      <c r="AC2215" s="1">
        <v>1</v>
      </c>
      <c r="AD2215" s="38" t="s">
        <v>337</v>
      </c>
      <c r="AE2215" s="60" t="s">
        <v>133</v>
      </c>
      <c r="AF2215" s="54">
        <v>160</v>
      </c>
      <c r="AG2215" s="42">
        <v>10</v>
      </c>
      <c r="AH2215">
        <v>58</v>
      </c>
      <c r="AL2215" t="s">
        <v>22</v>
      </c>
      <c r="AM2215">
        <v>60</v>
      </c>
    </row>
    <row r="2216" spans="28:39">
      <c r="AB2216" t="s">
        <v>650</v>
      </c>
      <c r="AC2216" s="1">
        <v>1</v>
      </c>
      <c r="AD2216" s="38" t="s">
        <v>337</v>
      </c>
      <c r="AE2216" s="60" t="s">
        <v>133</v>
      </c>
      <c r="AF2216" s="54">
        <v>160</v>
      </c>
      <c r="AG2216" s="43">
        <v>20</v>
      </c>
      <c r="AH2216">
        <v>58</v>
      </c>
      <c r="AL2216" t="s">
        <v>22</v>
      </c>
      <c r="AM2216">
        <v>60</v>
      </c>
    </row>
    <row r="2217" spans="28:39">
      <c r="AB2217" t="s">
        <v>650</v>
      </c>
      <c r="AC2217" s="1">
        <v>1</v>
      </c>
      <c r="AD2217" s="38" t="s">
        <v>337</v>
      </c>
      <c r="AE2217" s="60" t="s">
        <v>133</v>
      </c>
      <c r="AF2217" s="54">
        <v>160</v>
      </c>
      <c r="AG2217" s="44">
        <v>30</v>
      </c>
      <c r="AH2217">
        <v>54</v>
      </c>
      <c r="AL2217" t="s">
        <v>22</v>
      </c>
      <c r="AM2217">
        <v>60</v>
      </c>
    </row>
    <row r="2218" spans="28:39">
      <c r="AB2218" t="s">
        <v>650</v>
      </c>
      <c r="AC2218" s="1">
        <v>1</v>
      </c>
      <c r="AD2218" s="38" t="s">
        <v>337</v>
      </c>
      <c r="AE2218" s="60" t="s">
        <v>133</v>
      </c>
      <c r="AF2218" s="54">
        <v>160</v>
      </c>
      <c r="AG2218" s="45">
        <v>40</v>
      </c>
      <c r="AH2218">
        <v>50</v>
      </c>
      <c r="AL2218" t="s">
        <v>22</v>
      </c>
      <c r="AM2218">
        <v>60</v>
      </c>
    </row>
    <row r="2219" spans="28:39">
      <c r="AB2219" t="s">
        <v>650</v>
      </c>
      <c r="AC2219" s="1">
        <v>1</v>
      </c>
      <c r="AD2219" s="38" t="s">
        <v>337</v>
      </c>
      <c r="AE2219" s="60" t="s">
        <v>133</v>
      </c>
      <c r="AF2219" s="54">
        <v>160</v>
      </c>
      <c r="AG2219" s="46">
        <v>50</v>
      </c>
      <c r="AH2219">
        <v>45</v>
      </c>
      <c r="AL2219" t="s">
        <v>22</v>
      </c>
      <c r="AM2219">
        <v>60</v>
      </c>
    </row>
    <row r="2220" spans="28:39">
      <c r="AB2220" t="s">
        <v>650</v>
      </c>
      <c r="AC2220" s="1">
        <v>1</v>
      </c>
      <c r="AD2220" s="38" t="s">
        <v>337</v>
      </c>
      <c r="AE2220" s="60" t="s">
        <v>133</v>
      </c>
      <c r="AF2220" s="54">
        <v>160</v>
      </c>
      <c r="AG2220" s="47">
        <v>60</v>
      </c>
      <c r="AH2220">
        <v>42</v>
      </c>
      <c r="AL2220" t="s">
        <v>22</v>
      </c>
      <c r="AM2220">
        <v>60</v>
      </c>
    </row>
    <row r="2221" spans="28:39">
      <c r="AB2221" t="s">
        <v>650</v>
      </c>
      <c r="AC2221" s="1">
        <v>1</v>
      </c>
      <c r="AD2221" s="38" t="s">
        <v>337</v>
      </c>
      <c r="AE2221" s="60" t="s">
        <v>133</v>
      </c>
      <c r="AF2221" s="54">
        <v>160</v>
      </c>
      <c r="AG2221" s="48">
        <v>70</v>
      </c>
      <c r="AH2221">
        <v>39</v>
      </c>
      <c r="AL2221" t="s">
        <v>22</v>
      </c>
      <c r="AM2221">
        <v>60</v>
      </c>
    </row>
    <row r="2222" spans="28:39">
      <c r="AB2222" t="s">
        <v>650</v>
      </c>
      <c r="AC2222" s="1">
        <v>1</v>
      </c>
      <c r="AD2222" s="38" t="s">
        <v>337</v>
      </c>
      <c r="AE2222" s="60" t="s">
        <v>133</v>
      </c>
      <c r="AF2222" s="55">
        <v>170</v>
      </c>
      <c r="AG2222" s="41">
        <v>0</v>
      </c>
      <c r="AH2222">
        <v>56</v>
      </c>
      <c r="AL2222" t="s">
        <v>22</v>
      </c>
      <c r="AM2222">
        <v>60</v>
      </c>
    </row>
    <row r="2223" spans="28:39">
      <c r="AB2223" t="s">
        <v>650</v>
      </c>
      <c r="AC2223" s="1">
        <v>1</v>
      </c>
      <c r="AD2223" s="38" t="s">
        <v>337</v>
      </c>
      <c r="AE2223" s="60" t="s">
        <v>133</v>
      </c>
      <c r="AF2223" s="55">
        <v>170</v>
      </c>
      <c r="AG2223" s="42">
        <v>10</v>
      </c>
      <c r="AH2223">
        <v>56</v>
      </c>
      <c r="AL2223" t="s">
        <v>22</v>
      </c>
      <c r="AM2223">
        <v>60</v>
      </c>
    </row>
    <row r="2224" spans="28:39">
      <c r="AB2224" t="s">
        <v>650</v>
      </c>
      <c r="AC2224" s="1">
        <v>1</v>
      </c>
      <c r="AD2224" s="38" t="s">
        <v>337</v>
      </c>
      <c r="AE2224" s="60" t="s">
        <v>133</v>
      </c>
      <c r="AF2224" s="55">
        <v>170</v>
      </c>
      <c r="AG2224" s="43">
        <v>20</v>
      </c>
      <c r="AH2224">
        <v>56</v>
      </c>
      <c r="AL2224" t="s">
        <v>22</v>
      </c>
      <c r="AM2224">
        <v>60</v>
      </c>
    </row>
    <row r="2225" spans="28:39">
      <c r="AB2225" t="s">
        <v>650</v>
      </c>
      <c r="AC2225" s="1">
        <v>1</v>
      </c>
      <c r="AD2225" s="38" t="s">
        <v>337</v>
      </c>
      <c r="AE2225" s="60" t="s">
        <v>133</v>
      </c>
      <c r="AF2225" s="55">
        <v>170</v>
      </c>
      <c r="AG2225" s="44">
        <v>30</v>
      </c>
      <c r="AH2225">
        <v>54</v>
      </c>
      <c r="AL2225" t="s">
        <v>22</v>
      </c>
      <c r="AM2225">
        <v>60</v>
      </c>
    </row>
    <row r="2226" spans="28:39">
      <c r="AB2226" t="s">
        <v>650</v>
      </c>
      <c r="AC2226" s="1">
        <v>1</v>
      </c>
      <c r="AD2226" s="38" t="s">
        <v>337</v>
      </c>
      <c r="AE2226" s="60" t="s">
        <v>133</v>
      </c>
      <c r="AF2226" s="55">
        <v>170</v>
      </c>
      <c r="AG2226" s="45">
        <v>40</v>
      </c>
      <c r="AH2226">
        <v>50</v>
      </c>
      <c r="AL2226" t="s">
        <v>22</v>
      </c>
      <c r="AM2226">
        <v>60</v>
      </c>
    </row>
    <row r="2227" spans="28:39">
      <c r="AB2227" t="s">
        <v>650</v>
      </c>
      <c r="AC2227" s="1">
        <v>1</v>
      </c>
      <c r="AD2227" s="38" t="s">
        <v>337</v>
      </c>
      <c r="AE2227" s="60" t="s">
        <v>133</v>
      </c>
      <c r="AF2227" s="55">
        <v>170</v>
      </c>
      <c r="AG2227" s="46">
        <v>50</v>
      </c>
      <c r="AH2227">
        <v>45</v>
      </c>
      <c r="AL2227" t="s">
        <v>22</v>
      </c>
      <c r="AM2227">
        <v>60</v>
      </c>
    </row>
    <row r="2228" spans="28:39">
      <c r="AB2228" t="s">
        <v>650</v>
      </c>
      <c r="AC2228" s="1">
        <v>1</v>
      </c>
      <c r="AD2228" s="38" t="s">
        <v>337</v>
      </c>
      <c r="AE2228" s="60" t="s">
        <v>133</v>
      </c>
      <c r="AF2228" s="55">
        <v>170</v>
      </c>
      <c r="AG2228" s="47">
        <v>60</v>
      </c>
      <c r="AH2228">
        <v>42</v>
      </c>
      <c r="AL2228" t="s">
        <v>22</v>
      </c>
      <c r="AM2228">
        <v>60</v>
      </c>
    </row>
    <row r="2229" spans="28:39">
      <c r="AB2229" t="s">
        <v>650</v>
      </c>
      <c r="AC2229" s="1">
        <v>1</v>
      </c>
      <c r="AD2229" s="38" t="s">
        <v>337</v>
      </c>
      <c r="AE2229" s="60" t="s">
        <v>133</v>
      </c>
      <c r="AF2229" s="55">
        <v>170</v>
      </c>
      <c r="AG2229" s="48">
        <v>70</v>
      </c>
      <c r="AH2229">
        <v>39</v>
      </c>
      <c r="AL2229" t="s">
        <v>22</v>
      </c>
      <c r="AM2229">
        <v>60</v>
      </c>
    </row>
    <row r="2230" spans="28:39">
      <c r="AB2230" t="s">
        <v>650</v>
      </c>
      <c r="AC2230" s="1">
        <v>1</v>
      </c>
      <c r="AD2230" s="38" t="s">
        <v>337</v>
      </c>
      <c r="AE2230" s="60" t="s">
        <v>133</v>
      </c>
      <c r="AF2230" s="56">
        <v>180</v>
      </c>
      <c r="AG2230" s="41">
        <v>0</v>
      </c>
      <c r="AH2230">
        <v>54</v>
      </c>
      <c r="AL2230" t="s">
        <v>22</v>
      </c>
      <c r="AM2230">
        <v>60</v>
      </c>
    </row>
    <row r="2231" spans="28:39">
      <c r="AB2231" t="s">
        <v>650</v>
      </c>
      <c r="AC2231" s="1">
        <v>1</v>
      </c>
      <c r="AD2231" s="38" t="s">
        <v>337</v>
      </c>
      <c r="AE2231" s="60" t="s">
        <v>133</v>
      </c>
      <c r="AF2231" s="56">
        <v>180</v>
      </c>
      <c r="AG2231" s="42">
        <v>10</v>
      </c>
      <c r="AH2231">
        <v>54</v>
      </c>
      <c r="AL2231" t="s">
        <v>22</v>
      </c>
      <c r="AM2231">
        <v>60</v>
      </c>
    </row>
    <row r="2232" spans="28:39">
      <c r="AB2232" t="s">
        <v>650</v>
      </c>
      <c r="AC2232" s="1">
        <v>1</v>
      </c>
      <c r="AD2232" s="38" t="s">
        <v>337</v>
      </c>
      <c r="AE2232" s="60" t="s">
        <v>133</v>
      </c>
      <c r="AF2232" s="56">
        <v>180</v>
      </c>
      <c r="AG2232" s="43">
        <v>20</v>
      </c>
      <c r="AH2232">
        <v>54</v>
      </c>
      <c r="AL2232" t="s">
        <v>22</v>
      </c>
      <c r="AM2232">
        <v>60</v>
      </c>
    </row>
    <row r="2233" spans="28:39">
      <c r="AB2233" t="s">
        <v>650</v>
      </c>
      <c r="AC2233" s="1">
        <v>1</v>
      </c>
      <c r="AD2233" s="38" t="s">
        <v>337</v>
      </c>
      <c r="AE2233" s="60" t="s">
        <v>133</v>
      </c>
      <c r="AF2233" s="56">
        <v>180</v>
      </c>
      <c r="AG2233" s="44">
        <v>30</v>
      </c>
      <c r="AH2233">
        <v>53</v>
      </c>
      <c r="AL2233" t="s">
        <v>22</v>
      </c>
      <c r="AM2233">
        <v>60</v>
      </c>
    </row>
    <row r="2234" spans="28:39">
      <c r="AB2234" t="s">
        <v>650</v>
      </c>
      <c r="AC2234" s="1">
        <v>1</v>
      </c>
      <c r="AD2234" s="38" t="s">
        <v>337</v>
      </c>
      <c r="AE2234" s="60" t="s">
        <v>133</v>
      </c>
      <c r="AF2234" s="56">
        <v>180</v>
      </c>
      <c r="AG2234" s="45">
        <v>40</v>
      </c>
      <c r="AH2234">
        <v>50</v>
      </c>
      <c r="AL2234" t="s">
        <v>22</v>
      </c>
      <c r="AM2234">
        <v>60</v>
      </c>
    </row>
    <row r="2235" spans="28:39">
      <c r="AB2235" t="s">
        <v>650</v>
      </c>
      <c r="AC2235" s="1">
        <v>1</v>
      </c>
      <c r="AD2235" s="38" t="s">
        <v>337</v>
      </c>
      <c r="AE2235" s="60" t="s">
        <v>133</v>
      </c>
      <c r="AF2235" s="56">
        <v>180</v>
      </c>
      <c r="AG2235" s="46">
        <v>50</v>
      </c>
      <c r="AH2235">
        <v>45</v>
      </c>
      <c r="AL2235" t="s">
        <v>22</v>
      </c>
      <c r="AM2235">
        <v>60</v>
      </c>
    </row>
    <row r="2236" spans="28:39">
      <c r="AB2236" t="s">
        <v>650</v>
      </c>
      <c r="AC2236" s="1">
        <v>1</v>
      </c>
      <c r="AD2236" s="38" t="s">
        <v>337</v>
      </c>
      <c r="AE2236" s="60" t="s">
        <v>133</v>
      </c>
      <c r="AF2236" s="56">
        <v>180</v>
      </c>
      <c r="AG2236" s="47">
        <v>60</v>
      </c>
      <c r="AH2236">
        <v>42</v>
      </c>
      <c r="AL2236" t="s">
        <v>22</v>
      </c>
      <c r="AM2236">
        <v>60</v>
      </c>
    </row>
    <row r="2237" spans="28:39">
      <c r="AB2237" t="s">
        <v>650</v>
      </c>
      <c r="AC2237" s="1">
        <v>1</v>
      </c>
      <c r="AD2237" s="38" t="s">
        <v>337</v>
      </c>
      <c r="AE2237" s="60" t="s">
        <v>133</v>
      </c>
      <c r="AF2237" s="56">
        <v>180</v>
      </c>
      <c r="AG2237" s="48">
        <v>70</v>
      </c>
      <c r="AH2237">
        <v>39</v>
      </c>
      <c r="AL2237" t="s">
        <v>22</v>
      </c>
      <c r="AM2237">
        <v>60</v>
      </c>
    </row>
    <row r="2238" spans="28:39">
      <c r="AB2238" t="s">
        <v>650</v>
      </c>
      <c r="AC2238" s="1">
        <v>1</v>
      </c>
      <c r="AD2238" s="38" t="s">
        <v>337</v>
      </c>
      <c r="AE2238" s="60" t="s">
        <v>133</v>
      </c>
      <c r="AF2238" s="57">
        <v>200</v>
      </c>
      <c r="AG2238" s="41">
        <v>0</v>
      </c>
      <c r="AH2238">
        <v>50</v>
      </c>
      <c r="AL2238" t="s">
        <v>22</v>
      </c>
      <c r="AM2238">
        <v>60</v>
      </c>
    </row>
    <row r="2239" spans="28:39">
      <c r="AB2239" t="s">
        <v>650</v>
      </c>
      <c r="AC2239" s="1">
        <v>1</v>
      </c>
      <c r="AD2239" s="38" t="s">
        <v>337</v>
      </c>
      <c r="AE2239" s="60" t="s">
        <v>133</v>
      </c>
      <c r="AF2239" s="57">
        <v>200</v>
      </c>
      <c r="AG2239" s="42">
        <v>10</v>
      </c>
      <c r="AH2239">
        <v>50</v>
      </c>
      <c r="AL2239" t="s">
        <v>22</v>
      </c>
      <c r="AM2239">
        <v>60</v>
      </c>
    </row>
    <row r="2240" spans="28:39">
      <c r="AB2240" t="s">
        <v>650</v>
      </c>
      <c r="AC2240" s="1">
        <v>1</v>
      </c>
      <c r="AD2240" s="38" t="s">
        <v>337</v>
      </c>
      <c r="AE2240" s="60" t="s">
        <v>133</v>
      </c>
      <c r="AF2240" s="57">
        <v>200</v>
      </c>
      <c r="AG2240" s="43">
        <v>20</v>
      </c>
      <c r="AH2240">
        <v>50</v>
      </c>
      <c r="AL2240" t="s">
        <v>22</v>
      </c>
      <c r="AM2240">
        <v>60</v>
      </c>
    </row>
    <row r="2241" spans="28:39">
      <c r="AB2241" t="s">
        <v>650</v>
      </c>
      <c r="AC2241" s="1">
        <v>1</v>
      </c>
      <c r="AD2241" s="38" t="s">
        <v>337</v>
      </c>
      <c r="AE2241" s="60" t="s">
        <v>133</v>
      </c>
      <c r="AF2241" s="57">
        <v>200</v>
      </c>
      <c r="AG2241" s="44">
        <v>30</v>
      </c>
      <c r="AH2241">
        <v>50</v>
      </c>
      <c r="AL2241" t="s">
        <v>22</v>
      </c>
      <c r="AM2241">
        <v>60</v>
      </c>
    </row>
    <row r="2242" spans="28:39">
      <c r="AB2242" t="s">
        <v>650</v>
      </c>
      <c r="AC2242" s="1">
        <v>1</v>
      </c>
      <c r="AD2242" s="38" t="s">
        <v>337</v>
      </c>
      <c r="AE2242" s="60" t="s">
        <v>133</v>
      </c>
      <c r="AF2242" s="57">
        <v>200</v>
      </c>
      <c r="AG2242" s="45">
        <v>40</v>
      </c>
      <c r="AH2242">
        <v>49</v>
      </c>
      <c r="AL2242" t="s">
        <v>22</v>
      </c>
      <c r="AM2242">
        <v>60</v>
      </c>
    </row>
    <row r="2243" spans="28:39">
      <c r="AB2243" t="s">
        <v>650</v>
      </c>
      <c r="AC2243" s="1">
        <v>1</v>
      </c>
      <c r="AD2243" s="38" t="s">
        <v>337</v>
      </c>
      <c r="AE2243" s="60" t="s">
        <v>133</v>
      </c>
      <c r="AF2243" s="57">
        <v>200</v>
      </c>
      <c r="AG2243" s="46">
        <v>50</v>
      </c>
      <c r="AH2243">
        <v>45</v>
      </c>
      <c r="AL2243" t="s">
        <v>22</v>
      </c>
      <c r="AM2243">
        <v>60</v>
      </c>
    </row>
    <row r="2244" spans="28:39">
      <c r="AB2244" t="s">
        <v>650</v>
      </c>
      <c r="AC2244" s="1">
        <v>1</v>
      </c>
      <c r="AD2244" s="38" t="s">
        <v>337</v>
      </c>
      <c r="AE2244" s="60" t="s">
        <v>133</v>
      </c>
      <c r="AF2244" s="57">
        <v>200</v>
      </c>
      <c r="AG2244" s="47">
        <v>60</v>
      </c>
      <c r="AH2244">
        <v>42</v>
      </c>
      <c r="AL2244" t="s">
        <v>22</v>
      </c>
      <c r="AM2244">
        <v>60</v>
      </c>
    </row>
    <row r="2245" spans="28:39">
      <c r="AB2245" t="s">
        <v>650</v>
      </c>
      <c r="AC2245" s="1">
        <v>1</v>
      </c>
      <c r="AD2245" s="38" t="s">
        <v>337</v>
      </c>
      <c r="AE2245" s="60" t="s">
        <v>133</v>
      </c>
      <c r="AF2245" s="57">
        <v>200</v>
      </c>
      <c r="AG2245" s="48">
        <v>70</v>
      </c>
      <c r="AH2245">
        <v>39</v>
      </c>
      <c r="AL2245" t="s">
        <v>22</v>
      </c>
      <c r="AM2245">
        <v>60</v>
      </c>
    </row>
    <row r="2246" spans="28:39">
      <c r="AB2246" t="s">
        <v>650</v>
      </c>
      <c r="AC2246" s="1">
        <v>1</v>
      </c>
      <c r="AD2246" s="38" t="s">
        <v>427</v>
      </c>
      <c r="AE2246" s="60" t="s">
        <v>133</v>
      </c>
      <c r="AF2246" s="40">
        <v>110</v>
      </c>
      <c r="AG2246" s="41">
        <v>0</v>
      </c>
      <c r="AH2246">
        <v>68</v>
      </c>
      <c r="AL2246" t="s">
        <v>22</v>
      </c>
      <c r="AM2246">
        <v>60</v>
      </c>
    </row>
    <row r="2247" spans="28:39">
      <c r="AB2247" t="s">
        <v>650</v>
      </c>
      <c r="AC2247" s="1">
        <v>1</v>
      </c>
      <c r="AD2247" s="38" t="s">
        <v>427</v>
      </c>
      <c r="AE2247" s="60" t="s">
        <v>133</v>
      </c>
      <c r="AF2247" s="40">
        <v>110</v>
      </c>
      <c r="AG2247" s="42">
        <v>10</v>
      </c>
      <c r="AH2247">
        <v>68</v>
      </c>
      <c r="AL2247" t="s">
        <v>22</v>
      </c>
      <c r="AM2247">
        <v>60</v>
      </c>
    </row>
    <row r="2248" spans="28:39">
      <c r="AB2248" t="s">
        <v>650</v>
      </c>
      <c r="AC2248" s="1">
        <v>1</v>
      </c>
      <c r="AD2248" s="38" t="s">
        <v>427</v>
      </c>
      <c r="AE2248" s="60" t="s">
        <v>133</v>
      </c>
      <c r="AF2248" s="40">
        <v>110</v>
      </c>
      <c r="AG2248" s="43">
        <v>20</v>
      </c>
      <c r="AH2248">
        <v>61</v>
      </c>
      <c r="AL2248" t="s">
        <v>22</v>
      </c>
      <c r="AM2248">
        <v>60</v>
      </c>
    </row>
    <row r="2249" spans="28:39">
      <c r="AB2249" t="s">
        <v>650</v>
      </c>
      <c r="AC2249" s="1">
        <v>1</v>
      </c>
      <c r="AD2249" s="38" t="s">
        <v>427</v>
      </c>
      <c r="AE2249" s="60" t="s">
        <v>133</v>
      </c>
      <c r="AF2249" s="40">
        <v>110</v>
      </c>
      <c r="AG2249" s="44">
        <v>30</v>
      </c>
      <c r="AH2249">
        <v>55</v>
      </c>
      <c r="AL2249" t="s">
        <v>22</v>
      </c>
      <c r="AM2249">
        <v>60</v>
      </c>
    </row>
    <row r="2250" spans="28:39">
      <c r="AB2250" t="s">
        <v>650</v>
      </c>
      <c r="AC2250" s="1">
        <v>1</v>
      </c>
      <c r="AD2250" s="38" t="s">
        <v>427</v>
      </c>
      <c r="AE2250" s="60" t="s">
        <v>133</v>
      </c>
      <c r="AF2250" s="40">
        <v>110</v>
      </c>
      <c r="AG2250" s="45">
        <v>40</v>
      </c>
      <c r="AH2250">
        <v>50</v>
      </c>
      <c r="AL2250" t="s">
        <v>22</v>
      </c>
      <c r="AM2250">
        <v>60</v>
      </c>
    </row>
    <row r="2251" spans="28:39">
      <c r="AB2251" t="s">
        <v>650</v>
      </c>
      <c r="AC2251" s="1">
        <v>1</v>
      </c>
      <c r="AD2251" s="38" t="s">
        <v>427</v>
      </c>
      <c r="AE2251" s="60" t="s">
        <v>133</v>
      </c>
      <c r="AF2251" s="40">
        <v>110</v>
      </c>
      <c r="AG2251" s="46">
        <v>50</v>
      </c>
      <c r="AH2251">
        <v>45</v>
      </c>
      <c r="AL2251" t="s">
        <v>22</v>
      </c>
      <c r="AM2251">
        <v>60</v>
      </c>
    </row>
    <row r="2252" spans="28:39">
      <c r="AB2252" t="s">
        <v>650</v>
      </c>
      <c r="AC2252" s="1">
        <v>1</v>
      </c>
      <c r="AD2252" s="38" t="s">
        <v>427</v>
      </c>
      <c r="AE2252" s="60" t="s">
        <v>133</v>
      </c>
      <c r="AF2252" s="40">
        <v>110</v>
      </c>
      <c r="AG2252" s="47">
        <v>60</v>
      </c>
      <c r="AH2252">
        <v>42</v>
      </c>
      <c r="AL2252" t="s">
        <v>22</v>
      </c>
      <c r="AM2252">
        <v>60</v>
      </c>
    </row>
    <row r="2253" spans="28:39">
      <c r="AB2253" t="s">
        <v>650</v>
      </c>
      <c r="AC2253" s="1">
        <v>1</v>
      </c>
      <c r="AD2253" s="38" t="s">
        <v>427</v>
      </c>
      <c r="AE2253" s="60" t="s">
        <v>133</v>
      </c>
      <c r="AF2253" s="40">
        <v>110</v>
      </c>
      <c r="AG2253" s="48">
        <v>70</v>
      </c>
      <c r="AH2253">
        <v>39</v>
      </c>
      <c r="AL2253" t="s">
        <v>22</v>
      </c>
      <c r="AM2253">
        <v>60</v>
      </c>
    </row>
    <row r="2254" spans="28:39">
      <c r="AB2254" t="s">
        <v>650</v>
      </c>
      <c r="AC2254" s="1">
        <v>1</v>
      </c>
      <c r="AD2254" s="38" t="s">
        <v>427</v>
      </c>
      <c r="AE2254" s="60" t="s">
        <v>133</v>
      </c>
      <c r="AF2254" s="49">
        <v>115</v>
      </c>
      <c r="AG2254" s="41">
        <v>0</v>
      </c>
      <c r="AH2254">
        <v>66</v>
      </c>
      <c r="AL2254" t="s">
        <v>22</v>
      </c>
      <c r="AM2254">
        <v>60</v>
      </c>
    </row>
    <row r="2255" spans="28:39">
      <c r="AB2255" t="s">
        <v>650</v>
      </c>
      <c r="AC2255" s="1">
        <v>1</v>
      </c>
      <c r="AD2255" s="38" t="s">
        <v>427</v>
      </c>
      <c r="AE2255" s="60" t="s">
        <v>133</v>
      </c>
      <c r="AF2255" s="49">
        <v>115</v>
      </c>
      <c r="AG2255" s="42">
        <v>10</v>
      </c>
      <c r="AH2255">
        <v>66</v>
      </c>
      <c r="AL2255" t="s">
        <v>22</v>
      </c>
      <c r="AM2255">
        <v>60</v>
      </c>
    </row>
    <row r="2256" spans="28:39">
      <c r="AB2256" t="s">
        <v>650</v>
      </c>
      <c r="AC2256" s="1">
        <v>1</v>
      </c>
      <c r="AD2256" s="38" t="s">
        <v>427</v>
      </c>
      <c r="AE2256" s="60" t="s">
        <v>133</v>
      </c>
      <c r="AF2256" s="49">
        <v>115</v>
      </c>
      <c r="AG2256" s="43">
        <v>20</v>
      </c>
      <c r="AH2256">
        <v>61</v>
      </c>
      <c r="AL2256" t="s">
        <v>22</v>
      </c>
      <c r="AM2256">
        <v>60</v>
      </c>
    </row>
    <row r="2257" spans="28:39">
      <c r="AB2257" t="s">
        <v>650</v>
      </c>
      <c r="AC2257" s="1">
        <v>1</v>
      </c>
      <c r="AD2257" s="38" t="s">
        <v>427</v>
      </c>
      <c r="AE2257" s="60" t="s">
        <v>133</v>
      </c>
      <c r="AF2257" s="49">
        <v>115</v>
      </c>
      <c r="AG2257" s="44">
        <v>30</v>
      </c>
      <c r="AH2257">
        <v>55</v>
      </c>
      <c r="AL2257" t="s">
        <v>22</v>
      </c>
      <c r="AM2257">
        <v>60</v>
      </c>
    </row>
    <row r="2258" spans="28:39">
      <c r="AB2258" t="s">
        <v>650</v>
      </c>
      <c r="AC2258" s="1">
        <v>1</v>
      </c>
      <c r="AD2258" s="38" t="s">
        <v>427</v>
      </c>
      <c r="AE2258" s="60" t="s">
        <v>133</v>
      </c>
      <c r="AF2258" s="49">
        <v>115</v>
      </c>
      <c r="AG2258" s="45">
        <v>40</v>
      </c>
      <c r="AH2258">
        <v>50</v>
      </c>
      <c r="AL2258" t="s">
        <v>22</v>
      </c>
      <c r="AM2258">
        <v>60</v>
      </c>
    </row>
    <row r="2259" spans="28:39">
      <c r="AB2259" t="s">
        <v>650</v>
      </c>
      <c r="AC2259" s="1">
        <v>1</v>
      </c>
      <c r="AD2259" s="38" t="s">
        <v>427</v>
      </c>
      <c r="AE2259" s="60" t="s">
        <v>133</v>
      </c>
      <c r="AF2259" s="49">
        <v>115</v>
      </c>
      <c r="AG2259" s="46">
        <v>50</v>
      </c>
      <c r="AH2259">
        <v>45</v>
      </c>
      <c r="AL2259" t="s">
        <v>22</v>
      </c>
      <c r="AM2259">
        <v>60</v>
      </c>
    </row>
    <row r="2260" spans="28:39">
      <c r="AB2260" t="s">
        <v>650</v>
      </c>
      <c r="AC2260" s="1">
        <v>1</v>
      </c>
      <c r="AD2260" s="38" t="s">
        <v>427</v>
      </c>
      <c r="AE2260" s="60" t="s">
        <v>133</v>
      </c>
      <c r="AF2260" s="49">
        <v>115</v>
      </c>
      <c r="AG2260" s="47">
        <v>60</v>
      </c>
      <c r="AH2260">
        <v>42</v>
      </c>
      <c r="AL2260" t="s">
        <v>22</v>
      </c>
      <c r="AM2260">
        <v>60</v>
      </c>
    </row>
    <row r="2261" spans="28:39">
      <c r="AB2261" t="s">
        <v>650</v>
      </c>
      <c r="AC2261" s="1">
        <v>1</v>
      </c>
      <c r="AD2261" s="38" t="s">
        <v>427</v>
      </c>
      <c r="AE2261" s="60" t="s">
        <v>133</v>
      </c>
      <c r="AF2261" s="49">
        <v>115</v>
      </c>
      <c r="AG2261" s="48">
        <v>70</v>
      </c>
      <c r="AH2261">
        <v>39</v>
      </c>
      <c r="AL2261" t="s">
        <v>22</v>
      </c>
      <c r="AM2261">
        <v>60</v>
      </c>
    </row>
    <row r="2262" spans="28:39">
      <c r="AB2262" t="s">
        <v>650</v>
      </c>
      <c r="AC2262" s="1">
        <v>1</v>
      </c>
      <c r="AD2262" s="38" t="s">
        <v>427</v>
      </c>
      <c r="AE2262" s="60" t="s">
        <v>133</v>
      </c>
      <c r="AF2262" s="50">
        <v>120</v>
      </c>
      <c r="AG2262" s="41">
        <v>0</v>
      </c>
      <c r="AH2262">
        <v>64</v>
      </c>
      <c r="AL2262" t="s">
        <v>22</v>
      </c>
      <c r="AM2262">
        <v>60</v>
      </c>
    </row>
    <row r="2263" spans="28:39">
      <c r="AB2263" t="s">
        <v>650</v>
      </c>
      <c r="AC2263" s="1">
        <v>1</v>
      </c>
      <c r="AD2263" s="38" t="s">
        <v>427</v>
      </c>
      <c r="AE2263" s="60" t="s">
        <v>133</v>
      </c>
      <c r="AF2263" s="50">
        <v>120</v>
      </c>
      <c r="AG2263" s="42">
        <v>10</v>
      </c>
      <c r="AH2263">
        <v>64</v>
      </c>
      <c r="AL2263" t="s">
        <v>22</v>
      </c>
      <c r="AM2263">
        <v>60</v>
      </c>
    </row>
    <row r="2264" spans="28:39">
      <c r="AB2264" t="s">
        <v>650</v>
      </c>
      <c r="AC2264" s="1">
        <v>1</v>
      </c>
      <c r="AD2264" s="38" t="s">
        <v>427</v>
      </c>
      <c r="AE2264" s="60" t="s">
        <v>133</v>
      </c>
      <c r="AF2264" s="50">
        <v>120</v>
      </c>
      <c r="AG2264" s="43">
        <v>20</v>
      </c>
      <c r="AH2264">
        <v>60</v>
      </c>
      <c r="AL2264" t="s">
        <v>22</v>
      </c>
      <c r="AM2264">
        <v>60</v>
      </c>
    </row>
    <row r="2265" spans="28:39">
      <c r="AB2265" t="s">
        <v>650</v>
      </c>
      <c r="AC2265" s="1">
        <v>1</v>
      </c>
      <c r="AD2265" s="38" t="s">
        <v>427</v>
      </c>
      <c r="AE2265" s="60" t="s">
        <v>133</v>
      </c>
      <c r="AF2265" s="50">
        <v>120</v>
      </c>
      <c r="AG2265" s="44">
        <v>30</v>
      </c>
      <c r="AH2265">
        <v>55</v>
      </c>
      <c r="AL2265" t="s">
        <v>22</v>
      </c>
      <c r="AM2265">
        <v>60</v>
      </c>
    </row>
    <row r="2266" spans="28:39">
      <c r="AB2266" t="s">
        <v>650</v>
      </c>
      <c r="AC2266" s="1">
        <v>1</v>
      </c>
      <c r="AD2266" s="38" t="s">
        <v>427</v>
      </c>
      <c r="AE2266" s="60" t="s">
        <v>133</v>
      </c>
      <c r="AF2266" s="50">
        <v>120</v>
      </c>
      <c r="AG2266" s="45">
        <v>40</v>
      </c>
      <c r="AH2266">
        <v>50</v>
      </c>
      <c r="AL2266" t="s">
        <v>22</v>
      </c>
      <c r="AM2266">
        <v>60</v>
      </c>
    </row>
    <row r="2267" spans="28:39">
      <c r="AB2267" t="s">
        <v>650</v>
      </c>
      <c r="AC2267" s="1">
        <v>1</v>
      </c>
      <c r="AD2267" s="38" t="s">
        <v>427</v>
      </c>
      <c r="AE2267" s="60" t="s">
        <v>133</v>
      </c>
      <c r="AF2267" s="50">
        <v>120</v>
      </c>
      <c r="AG2267" s="46">
        <v>50</v>
      </c>
      <c r="AH2267">
        <v>45</v>
      </c>
      <c r="AL2267" t="s">
        <v>22</v>
      </c>
      <c r="AM2267">
        <v>60</v>
      </c>
    </row>
    <row r="2268" spans="28:39">
      <c r="AB2268" t="s">
        <v>650</v>
      </c>
      <c r="AC2268" s="1">
        <v>1</v>
      </c>
      <c r="AD2268" s="38" t="s">
        <v>427</v>
      </c>
      <c r="AE2268" s="60" t="s">
        <v>133</v>
      </c>
      <c r="AF2268" s="50">
        <v>120</v>
      </c>
      <c r="AG2268" s="47">
        <v>60</v>
      </c>
      <c r="AH2268">
        <v>42</v>
      </c>
      <c r="AL2268" t="s">
        <v>22</v>
      </c>
      <c r="AM2268">
        <v>60</v>
      </c>
    </row>
    <row r="2269" spans="28:39">
      <c r="AB2269" t="s">
        <v>650</v>
      </c>
      <c r="AC2269" s="1">
        <v>1</v>
      </c>
      <c r="AD2269" s="38" t="s">
        <v>427</v>
      </c>
      <c r="AE2269" s="60" t="s">
        <v>133</v>
      </c>
      <c r="AF2269" s="50">
        <v>120</v>
      </c>
      <c r="AG2269" s="48">
        <v>70</v>
      </c>
      <c r="AH2269">
        <v>39</v>
      </c>
      <c r="AL2269" t="s">
        <v>22</v>
      </c>
      <c r="AM2269">
        <v>60</v>
      </c>
    </row>
    <row r="2270" spans="28:39">
      <c r="AB2270" t="s">
        <v>650</v>
      </c>
      <c r="AC2270" s="1">
        <v>1</v>
      </c>
      <c r="AD2270" s="38" t="s">
        <v>427</v>
      </c>
      <c r="AE2270" s="60" t="s">
        <v>133</v>
      </c>
      <c r="AF2270" s="51">
        <v>130</v>
      </c>
      <c r="AG2270" s="41">
        <v>0</v>
      </c>
      <c r="AH2270">
        <v>60</v>
      </c>
      <c r="AL2270" t="s">
        <v>22</v>
      </c>
      <c r="AM2270">
        <v>60</v>
      </c>
    </row>
    <row r="2271" spans="28:39">
      <c r="AB2271" t="s">
        <v>650</v>
      </c>
      <c r="AC2271" s="1">
        <v>1</v>
      </c>
      <c r="AD2271" s="38" t="s">
        <v>427</v>
      </c>
      <c r="AE2271" s="60" t="s">
        <v>133</v>
      </c>
      <c r="AF2271" s="51">
        <v>130</v>
      </c>
      <c r="AG2271" s="42">
        <v>10</v>
      </c>
      <c r="AH2271">
        <v>60</v>
      </c>
      <c r="AL2271" t="s">
        <v>22</v>
      </c>
      <c r="AM2271">
        <v>60</v>
      </c>
    </row>
    <row r="2272" spans="28:39">
      <c r="AB2272" t="s">
        <v>650</v>
      </c>
      <c r="AC2272" s="1">
        <v>1</v>
      </c>
      <c r="AD2272" s="38" t="s">
        <v>427</v>
      </c>
      <c r="AE2272" s="60" t="s">
        <v>133</v>
      </c>
      <c r="AF2272" s="51">
        <v>130</v>
      </c>
      <c r="AG2272" s="43">
        <v>20</v>
      </c>
      <c r="AH2272">
        <v>59</v>
      </c>
      <c r="AL2272" t="s">
        <v>22</v>
      </c>
      <c r="AM2272">
        <v>60</v>
      </c>
    </row>
    <row r="2273" spans="28:39">
      <c r="AB2273" t="s">
        <v>650</v>
      </c>
      <c r="AC2273" s="1">
        <v>1</v>
      </c>
      <c r="AD2273" s="38" t="s">
        <v>427</v>
      </c>
      <c r="AE2273" s="60" t="s">
        <v>133</v>
      </c>
      <c r="AF2273" s="51">
        <v>130</v>
      </c>
      <c r="AG2273" s="44">
        <v>30</v>
      </c>
      <c r="AH2273">
        <v>55</v>
      </c>
      <c r="AL2273" t="s">
        <v>22</v>
      </c>
      <c r="AM2273">
        <v>60</v>
      </c>
    </row>
    <row r="2274" spans="28:39">
      <c r="AB2274" t="s">
        <v>650</v>
      </c>
      <c r="AC2274" s="1">
        <v>1</v>
      </c>
      <c r="AD2274" s="38" t="s">
        <v>427</v>
      </c>
      <c r="AE2274" s="60" t="s">
        <v>133</v>
      </c>
      <c r="AF2274" s="51">
        <v>130</v>
      </c>
      <c r="AG2274" s="45">
        <v>40</v>
      </c>
      <c r="AH2274">
        <v>50</v>
      </c>
      <c r="AL2274" t="s">
        <v>22</v>
      </c>
      <c r="AM2274">
        <v>60</v>
      </c>
    </row>
    <row r="2275" spans="28:39">
      <c r="AB2275" t="s">
        <v>650</v>
      </c>
      <c r="AC2275" s="1">
        <v>1</v>
      </c>
      <c r="AD2275" s="38" t="s">
        <v>427</v>
      </c>
      <c r="AE2275" s="60" t="s">
        <v>133</v>
      </c>
      <c r="AF2275" s="51">
        <v>130</v>
      </c>
      <c r="AG2275" s="46">
        <v>50</v>
      </c>
      <c r="AH2275">
        <v>45</v>
      </c>
      <c r="AL2275" t="s">
        <v>22</v>
      </c>
      <c r="AM2275">
        <v>60</v>
      </c>
    </row>
    <row r="2276" spans="28:39">
      <c r="AB2276" t="s">
        <v>650</v>
      </c>
      <c r="AC2276" s="1">
        <v>1</v>
      </c>
      <c r="AD2276" s="38" t="s">
        <v>427</v>
      </c>
      <c r="AE2276" s="60" t="s">
        <v>133</v>
      </c>
      <c r="AF2276" s="51">
        <v>130</v>
      </c>
      <c r="AG2276" s="47">
        <v>60</v>
      </c>
      <c r="AH2276">
        <v>42</v>
      </c>
      <c r="AL2276" t="s">
        <v>22</v>
      </c>
      <c r="AM2276">
        <v>60</v>
      </c>
    </row>
    <row r="2277" spans="28:39">
      <c r="AB2277" t="s">
        <v>650</v>
      </c>
      <c r="AC2277" s="1">
        <v>1</v>
      </c>
      <c r="AD2277" s="38" t="s">
        <v>427</v>
      </c>
      <c r="AE2277" s="60" t="s">
        <v>133</v>
      </c>
      <c r="AF2277" s="51">
        <v>130</v>
      </c>
      <c r="AG2277" s="48">
        <v>70</v>
      </c>
      <c r="AH2277">
        <v>39</v>
      </c>
      <c r="AL2277" t="s">
        <v>22</v>
      </c>
      <c r="AM2277">
        <v>60</v>
      </c>
    </row>
    <row r="2278" spans="28:39">
      <c r="AB2278" t="s">
        <v>650</v>
      </c>
      <c r="AC2278" s="1">
        <v>1</v>
      </c>
      <c r="AD2278" s="38" t="s">
        <v>427</v>
      </c>
      <c r="AE2278" s="60" t="s">
        <v>133</v>
      </c>
      <c r="AF2278" s="52">
        <v>140</v>
      </c>
      <c r="AG2278" s="41">
        <v>0</v>
      </c>
      <c r="AH2278">
        <v>57</v>
      </c>
      <c r="AL2278" t="s">
        <v>22</v>
      </c>
      <c r="AM2278">
        <v>60</v>
      </c>
    </row>
    <row r="2279" spans="28:39">
      <c r="AB2279" t="s">
        <v>650</v>
      </c>
      <c r="AC2279" s="1">
        <v>1</v>
      </c>
      <c r="AD2279" s="38" t="s">
        <v>427</v>
      </c>
      <c r="AE2279" s="60" t="s">
        <v>133</v>
      </c>
      <c r="AF2279" s="52">
        <v>140</v>
      </c>
      <c r="AG2279" s="42">
        <v>10</v>
      </c>
      <c r="AH2279">
        <v>57</v>
      </c>
      <c r="AL2279" t="s">
        <v>22</v>
      </c>
      <c r="AM2279">
        <v>60</v>
      </c>
    </row>
    <row r="2280" spans="28:39">
      <c r="AB2280" t="s">
        <v>650</v>
      </c>
      <c r="AC2280" s="1">
        <v>1</v>
      </c>
      <c r="AD2280" s="38" t="s">
        <v>427</v>
      </c>
      <c r="AE2280" s="60" t="s">
        <v>133</v>
      </c>
      <c r="AF2280" s="52">
        <v>140</v>
      </c>
      <c r="AG2280" s="43">
        <v>20</v>
      </c>
      <c r="AH2280">
        <v>57</v>
      </c>
      <c r="AL2280" t="s">
        <v>22</v>
      </c>
      <c r="AM2280">
        <v>60</v>
      </c>
    </row>
    <row r="2281" spans="28:39">
      <c r="AB2281" t="s">
        <v>650</v>
      </c>
      <c r="AC2281" s="1">
        <v>1</v>
      </c>
      <c r="AD2281" s="38" t="s">
        <v>427</v>
      </c>
      <c r="AE2281" s="60" t="s">
        <v>133</v>
      </c>
      <c r="AF2281" s="52">
        <v>140</v>
      </c>
      <c r="AG2281" s="44">
        <v>30</v>
      </c>
      <c r="AH2281">
        <v>54</v>
      </c>
      <c r="AL2281" t="s">
        <v>22</v>
      </c>
      <c r="AM2281">
        <v>60</v>
      </c>
    </row>
    <row r="2282" spans="28:39">
      <c r="AB2282" t="s">
        <v>650</v>
      </c>
      <c r="AC2282" s="1">
        <v>1</v>
      </c>
      <c r="AD2282" s="38" t="s">
        <v>427</v>
      </c>
      <c r="AE2282" s="60" t="s">
        <v>133</v>
      </c>
      <c r="AF2282" s="52">
        <v>140</v>
      </c>
      <c r="AG2282" s="45">
        <v>40</v>
      </c>
      <c r="AH2282">
        <v>50</v>
      </c>
      <c r="AL2282" t="s">
        <v>22</v>
      </c>
      <c r="AM2282">
        <v>60</v>
      </c>
    </row>
    <row r="2283" spans="28:39">
      <c r="AB2283" t="s">
        <v>650</v>
      </c>
      <c r="AC2283" s="1">
        <v>1</v>
      </c>
      <c r="AD2283" s="38" t="s">
        <v>427</v>
      </c>
      <c r="AE2283" s="60" t="s">
        <v>133</v>
      </c>
      <c r="AF2283" s="52">
        <v>140</v>
      </c>
      <c r="AG2283" s="46">
        <v>50</v>
      </c>
      <c r="AH2283">
        <v>45</v>
      </c>
      <c r="AL2283" t="s">
        <v>22</v>
      </c>
      <c r="AM2283">
        <v>60</v>
      </c>
    </row>
    <row r="2284" spans="28:39">
      <c r="AB2284" t="s">
        <v>650</v>
      </c>
      <c r="AC2284" s="1">
        <v>1</v>
      </c>
      <c r="AD2284" s="38" t="s">
        <v>427</v>
      </c>
      <c r="AE2284" s="60" t="s">
        <v>133</v>
      </c>
      <c r="AF2284" s="52">
        <v>140</v>
      </c>
      <c r="AG2284" s="47">
        <v>60</v>
      </c>
      <c r="AH2284">
        <v>42</v>
      </c>
      <c r="AL2284" t="s">
        <v>22</v>
      </c>
      <c r="AM2284">
        <v>60</v>
      </c>
    </row>
    <row r="2285" spans="28:39">
      <c r="AB2285" t="s">
        <v>650</v>
      </c>
      <c r="AC2285" s="1">
        <v>1</v>
      </c>
      <c r="AD2285" s="38" t="s">
        <v>427</v>
      </c>
      <c r="AE2285" s="60" t="s">
        <v>133</v>
      </c>
      <c r="AF2285" s="52">
        <v>140</v>
      </c>
      <c r="AG2285" s="48">
        <v>70</v>
      </c>
      <c r="AH2285">
        <v>39</v>
      </c>
      <c r="AL2285" t="s">
        <v>22</v>
      </c>
      <c r="AM2285">
        <v>60</v>
      </c>
    </row>
    <row r="2286" spans="28:39">
      <c r="AB2286" t="s">
        <v>650</v>
      </c>
      <c r="AC2286" s="1">
        <v>1</v>
      </c>
      <c r="AD2286" s="38" t="s">
        <v>427</v>
      </c>
      <c r="AE2286" s="60" t="s">
        <v>133</v>
      </c>
      <c r="AF2286" s="53">
        <v>150</v>
      </c>
      <c r="AG2286" s="41">
        <v>0</v>
      </c>
      <c r="AH2286">
        <v>54</v>
      </c>
      <c r="AL2286" t="s">
        <v>22</v>
      </c>
      <c r="AM2286">
        <v>60</v>
      </c>
    </row>
    <row r="2287" spans="28:39">
      <c r="AB2287" t="s">
        <v>650</v>
      </c>
      <c r="AC2287" s="1">
        <v>1</v>
      </c>
      <c r="AD2287" s="38" t="s">
        <v>427</v>
      </c>
      <c r="AE2287" s="60" t="s">
        <v>133</v>
      </c>
      <c r="AF2287" s="53">
        <v>150</v>
      </c>
      <c r="AG2287" s="42">
        <v>10</v>
      </c>
      <c r="AH2287">
        <v>54</v>
      </c>
      <c r="AL2287" t="s">
        <v>22</v>
      </c>
      <c r="AM2287">
        <v>60</v>
      </c>
    </row>
    <row r="2288" spans="28:39">
      <c r="AB2288" t="s">
        <v>650</v>
      </c>
      <c r="AC2288" s="1">
        <v>1</v>
      </c>
      <c r="AD2288" s="38" t="s">
        <v>427</v>
      </c>
      <c r="AE2288" s="60" t="s">
        <v>133</v>
      </c>
      <c r="AF2288" s="53">
        <v>150</v>
      </c>
      <c r="AG2288" s="43">
        <v>20</v>
      </c>
      <c r="AH2288">
        <v>54</v>
      </c>
      <c r="AL2288" t="s">
        <v>22</v>
      </c>
      <c r="AM2288">
        <v>60</v>
      </c>
    </row>
    <row r="2289" spans="28:39">
      <c r="AB2289" t="s">
        <v>650</v>
      </c>
      <c r="AC2289" s="1">
        <v>1</v>
      </c>
      <c r="AD2289" s="38" t="s">
        <v>427</v>
      </c>
      <c r="AE2289" s="60" t="s">
        <v>133</v>
      </c>
      <c r="AF2289" s="53">
        <v>150</v>
      </c>
      <c r="AG2289" s="44">
        <v>30</v>
      </c>
      <c r="AH2289">
        <v>53</v>
      </c>
      <c r="AL2289" t="s">
        <v>22</v>
      </c>
      <c r="AM2289">
        <v>60</v>
      </c>
    </row>
    <row r="2290" spans="28:39">
      <c r="AB2290" t="s">
        <v>650</v>
      </c>
      <c r="AC2290" s="1">
        <v>1</v>
      </c>
      <c r="AD2290" s="38" t="s">
        <v>427</v>
      </c>
      <c r="AE2290" s="60" t="s">
        <v>133</v>
      </c>
      <c r="AF2290" s="53">
        <v>150</v>
      </c>
      <c r="AG2290" s="45">
        <v>40</v>
      </c>
      <c r="AH2290">
        <v>50</v>
      </c>
      <c r="AL2290" t="s">
        <v>22</v>
      </c>
      <c r="AM2290">
        <v>60</v>
      </c>
    </row>
    <row r="2291" spans="28:39">
      <c r="AB2291" t="s">
        <v>650</v>
      </c>
      <c r="AC2291" s="1">
        <v>1</v>
      </c>
      <c r="AD2291" s="38" t="s">
        <v>427</v>
      </c>
      <c r="AE2291" s="60" t="s">
        <v>133</v>
      </c>
      <c r="AF2291" s="53">
        <v>150</v>
      </c>
      <c r="AG2291" s="46">
        <v>50</v>
      </c>
      <c r="AH2291">
        <v>45</v>
      </c>
      <c r="AL2291" t="s">
        <v>22</v>
      </c>
      <c r="AM2291">
        <v>60</v>
      </c>
    </row>
    <row r="2292" spans="28:39">
      <c r="AB2292" t="s">
        <v>650</v>
      </c>
      <c r="AC2292" s="1">
        <v>1</v>
      </c>
      <c r="AD2292" s="38" t="s">
        <v>427</v>
      </c>
      <c r="AE2292" s="60" t="s">
        <v>133</v>
      </c>
      <c r="AF2292" s="53">
        <v>150</v>
      </c>
      <c r="AG2292" s="47">
        <v>60</v>
      </c>
      <c r="AH2292">
        <v>42</v>
      </c>
      <c r="AL2292" t="s">
        <v>22</v>
      </c>
      <c r="AM2292">
        <v>60</v>
      </c>
    </row>
    <row r="2293" spans="28:39">
      <c r="AB2293" t="s">
        <v>650</v>
      </c>
      <c r="AC2293" s="1">
        <v>1</v>
      </c>
      <c r="AD2293" s="38" t="s">
        <v>427</v>
      </c>
      <c r="AE2293" s="60" t="s">
        <v>133</v>
      </c>
      <c r="AF2293" s="53">
        <v>150</v>
      </c>
      <c r="AG2293" s="48">
        <v>70</v>
      </c>
      <c r="AH2293">
        <v>39</v>
      </c>
      <c r="AL2293" t="s">
        <v>22</v>
      </c>
      <c r="AM2293">
        <v>60</v>
      </c>
    </row>
    <row r="2294" spans="28:39">
      <c r="AB2294" t="s">
        <v>650</v>
      </c>
      <c r="AC2294" s="1">
        <v>1</v>
      </c>
      <c r="AD2294" s="38" t="s">
        <v>427</v>
      </c>
      <c r="AE2294" s="60" t="s">
        <v>133</v>
      </c>
      <c r="AF2294" s="54">
        <v>160</v>
      </c>
      <c r="AG2294" s="41">
        <v>0</v>
      </c>
      <c r="AH2294">
        <v>52</v>
      </c>
      <c r="AL2294" t="s">
        <v>22</v>
      </c>
      <c r="AM2294">
        <v>60</v>
      </c>
    </row>
    <row r="2295" spans="28:39">
      <c r="AB2295" t="s">
        <v>650</v>
      </c>
      <c r="AC2295" s="1">
        <v>1</v>
      </c>
      <c r="AD2295" s="38" t="s">
        <v>427</v>
      </c>
      <c r="AE2295" s="60" t="s">
        <v>133</v>
      </c>
      <c r="AF2295" s="54">
        <v>160</v>
      </c>
      <c r="AG2295" s="42">
        <v>10</v>
      </c>
      <c r="AH2295">
        <v>52</v>
      </c>
      <c r="AL2295" t="s">
        <v>22</v>
      </c>
      <c r="AM2295">
        <v>60</v>
      </c>
    </row>
    <row r="2296" spans="28:39">
      <c r="AB2296" t="s">
        <v>650</v>
      </c>
      <c r="AC2296" s="1">
        <v>1</v>
      </c>
      <c r="AD2296" s="38" t="s">
        <v>427</v>
      </c>
      <c r="AE2296" s="60" t="s">
        <v>133</v>
      </c>
      <c r="AF2296" s="54">
        <v>160</v>
      </c>
      <c r="AG2296" s="43">
        <v>20</v>
      </c>
      <c r="AH2296">
        <v>52</v>
      </c>
      <c r="AL2296" t="s">
        <v>22</v>
      </c>
      <c r="AM2296">
        <v>60</v>
      </c>
    </row>
    <row r="2297" spans="28:39">
      <c r="AB2297" t="s">
        <v>650</v>
      </c>
      <c r="AC2297" s="1">
        <v>1</v>
      </c>
      <c r="AD2297" s="38" t="s">
        <v>427</v>
      </c>
      <c r="AE2297" s="60" t="s">
        <v>133</v>
      </c>
      <c r="AF2297" s="54">
        <v>160</v>
      </c>
      <c r="AG2297" s="44">
        <v>30</v>
      </c>
      <c r="AH2297">
        <v>52</v>
      </c>
      <c r="AL2297" t="s">
        <v>22</v>
      </c>
      <c r="AM2297">
        <v>60</v>
      </c>
    </row>
    <row r="2298" spans="28:39">
      <c r="AB2298" t="s">
        <v>650</v>
      </c>
      <c r="AC2298" s="1">
        <v>1</v>
      </c>
      <c r="AD2298" s="38" t="s">
        <v>427</v>
      </c>
      <c r="AE2298" s="60" t="s">
        <v>133</v>
      </c>
      <c r="AF2298" s="54">
        <v>160</v>
      </c>
      <c r="AG2298" s="45">
        <v>40</v>
      </c>
      <c r="AH2298">
        <v>49</v>
      </c>
      <c r="AL2298" t="s">
        <v>22</v>
      </c>
      <c r="AM2298">
        <v>60</v>
      </c>
    </row>
    <row r="2299" spans="28:39">
      <c r="AB2299" t="s">
        <v>650</v>
      </c>
      <c r="AC2299" s="1">
        <v>1</v>
      </c>
      <c r="AD2299" s="38" t="s">
        <v>427</v>
      </c>
      <c r="AE2299" s="60" t="s">
        <v>133</v>
      </c>
      <c r="AF2299" s="54">
        <v>160</v>
      </c>
      <c r="AG2299" s="46">
        <v>50</v>
      </c>
      <c r="AH2299">
        <v>45</v>
      </c>
      <c r="AL2299" t="s">
        <v>22</v>
      </c>
      <c r="AM2299">
        <v>60</v>
      </c>
    </row>
    <row r="2300" spans="28:39">
      <c r="AB2300" t="s">
        <v>650</v>
      </c>
      <c r="AC2300" s="1">
        <v>1</v>
      </c>
      <c r="AD2300" s="38" t="s">
        <v>427</v>
      </c>
      <c r="AE2300" s="60" t="s">
        <v>133</v>
      </c>
      <c r="AF2300" s="54">
        <v>160</v>
      </c>
      <c r="AG2300" s="47">
        <v>60</v>
      </c>
      <c r="AH2300">
        <v>42</v>
      </c>
      <c r="AL2300" t="s">
        <v>22</v>
      </c>
      <c r="AM2300">
        <v>60</v>
      </c>
    </row>
    <row r="2301" spans="28:39">
      <c r="AB2301" t="s">
        <v>650</v>
      </c>
      <c r="AC2301" s="1">
        <v>1</v>
      </c>
      <c r="AD2301" s="38" t="s">
        <v>427</v>
      </c>
      <c r="AE2301" s="60" t="s">
        <v>133</v>
      </c>
      <c r="AF2301" s="54">
        <v>160</v>
      </c>
      <c r="AG2301" s="48">
        <v>70</v>
      </c>
      <c r="AH2301">
        <v>39</v>
      </c>
      <c r="AL2301" t="s">
        <v>22</v>
      </c>
      <c r="AM2301">
        <v>60</v>
      </c>
    </row>
    <row r="2302" spans="28:39">
      <c r="AB2302" t="s">
        <v>650</v>
      </c>
      <c r="AC2302" s="1">
        <v>1</v>
      </c>
      <c r="AD2302" s="38" t="s">
        <v>427</v>
      </c>
      <c r="AE2302" s="60" t="s">
        <v>133</v>
      </c>
      <c r="AF2302" s="55">
        <v>170</v>
      </c>
      <c r="AG2302" s="41">
        <v>0</v>
      </c>
      <c r="AH2302">
        <v>50</v>
      </c>
      <c r="AL2302" t="s">
        <v>22</v>
      </c>
      <c r="AM2302">
        <v>60</v>
      </c>
    </row>
    <row r="2303" spans="28:39">
      <c r="AB2303" t="s">
        <v>650</v>
      </c>
      <c r="AC2303" s="1">
        <v>1</v>
      </c>
      <c r="AD2303" s="38" t="s">
        <v>427</v>
      </c>
      <c r="AE2303" s="60" t="s">
        <v>133</v>
      </c>
      <c r="AF2303" s="55">
        <v>170</v>
      </c>
      <c r="AG2303" s="42">
        <v>10</v>
      </c>
      <c r="AH2303">
        <v>50</v>
      </c>
      <c r="AL2303" t="s">
        <v>22</v>
      </c>
      <c r="AM2303">
        <v>60</v>
      </c>
    </row>
    <row r="2304" spans="28:39">
      <c r="AB2304" t="s">
        <v>650</v>
      </c>
      <c r="AC2304" s="1">
        <v>1</v>
      </c>
      <c r="AD2304" s="38" t="s">
        <v>427</v>
      </c>
      <c r="AE2304" s="60" t="s">
        <v>133</v>
      </c>
      <c r="AF2304" s="55">
        <v>170</v>
      </c>
      <c r="AG2304" s="43">
        <v>20</v>
      </c>
      <c r="AH2304">
        <v>50</v>
      </c>
      <c r="AL2304" t="s">
        <v>22</v>
      </c>
      <c r="AM2304">
        <v>60</v>
      </c>
    </row>
    <row r="2305" spans="28:39">
      <c r="AB2305" t="s">
        <v>650</v>
      </c>
      <c r="AC2305" s="1">
        <v>1</v>
      </c>
      <c r="AD2305" s="38" t="s">
        <v>427</v>
      </c>
      <c r="AE2305" s="60" t="s">
        <v>133</v>
      </c>
      <c r="AF2305" s="55">
        <v>170</v>
      </c>
      <c r="AG2305" s="44">
        <v>30</v>
      </c>
      <c r="AH2305">
        <v>50</v>
      </c>
      <c r="AL2305" t="s">
        <v>22</v>
      </c>
      <c r="AM2305">
        <v>60</v>
      </c>
    </row>
    <row r="2306" spans="28:39">
      <c r="AB2306" t="s">
        <v>650</v>
      </c>
      <c r="AC2306" s="1">
        <v>1</v>
      </c>
      <c r="AD2306" s="38" t="s">
        <v>427</v>
      </c>
      <c r="AE2306" s="60" t="s">
        <v>133</v>
      </c>
      <c r="AF2306" s="55">
        <v>170</v>
      </c>
      <c r="AG2306" s="45">
        <v>40</v>
      </c>
      <c r="AH2306">
        <v>49</v>
      </c>
      <c r="AL2306" t="s">
        <v>22</v>
      </c>
      <c r="AM2306">
        <v>60</v>
      </c>
    </row>
    <row r="2307" spans="28:39">
      <c r="AB2307" t="s">
        <v>650</v>
      </c>
      <c r="AC2307" s="1">
        <v>1</v>
      </c>
      <c r="AD2307" s="38" t="s">
        <v>427</v>
      </c>
      <c r="AE2307" s="60" t="s">
        <v>133</v>
      </c>
      <c r="AF2307" s="55">
        <v>170</v>
      </c>
      <c r="AG2307" s="46">
        <v>50</v>
      </c>
      <c r="AH2307">
        <v>45</v>
      </c>
      <c r="AL2307" t="s">
        <v>22</v>
      </c>
      <c r="AM2307">
        <v>60</v>
      </c>
    </row>
    <row r="2308" spans="28:39">
      <c r="AB2308" t="s">
        <v>650</v>
      </c>
      <c r="AC2308" s="1">
        <v>1</v>
      </c>
      <c r="AD2308" s="38" t="s">
        <v>427</v>
      </c>
      <c r="AE2308" s="60" t="s">
        <v>133</v>
      </c>
      <c r="AF2308" s="55">
        <v>170</v>
      </c>
      <c r="AG2308" s="47">
        <v>60</v>
      </c>
      <c r="AH2308">
        <v>42</v>
      </c>
      <c r="AL2308" t="s">
        <v>22</v>
      </c>
      <c r="AM2308">
        <v>60</v>
      </c>
    </row>
    <row r="2309" spans="28:39">
      <c r="AB2309" t="s">
        <v>650</v>
      </c>
      <c r="AC2309" s="1">
        <v>1</v>
      </c>
      <c r="AD2309" s="38" t="s">
        <v>427</v>
      </c>
      <c r="AE2309" s="60" t="s">
        <v>133</v>
      </c>
      <c r="AF2309" s="55">
        <v>170</v>
      </c>
      <c r="AG2309" s="48">
        <v>70</v>
      </c>
      <c r="AH2309">
        <v>39</v>
      </c>
      <c r="AL2309" t="s">
        <v>22</v>
      </c>
      <c r="AM2309">
        <v>60</v>
      </c>
    </row>
    <row r="2310" spans="28:39">
      <c r="AB2310" t="s">
        <v>650</v>
      </c>
      <c r="AC2310" s="1">
        <v>1</v>
      </c>
      <c r="AD2310" s="38" t="s">
        <v>427</v>
      </c>
      <c r="AE2310" s="60" t="s">
        <v>133</v>
      </c>
      <c r="AF2310" s="56">
        <v>180</v>
      </c>
      <c r="AG2310" s="41">
        <v>0</v>
      </c>
      <c r="AH2310">
        <v>48</v>
      </c>
      <c r="AL2310" t="s">
        <v>22</v>
      </c>
      <c r="AM2310">
        <v>60</v>
      </c>
    </row>
    <row r="2311" spans="28:39">
      <c r="AB2311" t="s">
        <v>650</v>
      </c>
      <c r="AC2311" s="1">
        <v>1</v>
      </c>
      <c r="AD2311" s="38" t="s">
        <v>427</v>
      </c>
      <c r="AE2311" s="60" t="s">
        <v>133</v>
      </c>
      <c r="AF2311" s="56">
        <v>180</v>
      </c>
      <c r="AG2311" s="42">
        <v>10</v>
      </c>
      <c r="AH2311">
        <v>48</v>
      </c>
      <c r="AL2311" t="s">
        <v>22</v>
      </c>
      <c r="AM2311">
        <v>60</v>
      </c>
    </row>
    <row r="2312" spans="28:39">
      <c r="AB2312" t="s">
        <v>650</v>
      </c>
      <c r="AC2312" s="1">
        <v>1</v>
      </c>
      <c r="AD2312" s="38" t="s">
        <v>427</v>
      </c>
      <c r="AE2312" s="60" t="s">
        <v>133</v>
      </c>
      <c r="AF2312" s="56">
        <v>180</v>
      </c>
      <c r="AG2312" s="43">
        <v>20</v>
      </c>
      <c r="AH2312">
        <v>48</v>
      </c>
      <c r="AL2312" t="s">
        <v>22</v>
      </c>
      <c r="AM2312">
        <v>60</v>
      </c>
    </row>
    <row r="2313" spans="28:39">
      <c r="AB2313" t="s">
        <v>650</v>
      </c>
      <c r="AC2313" s="1">
        <v>1</v>
      </c>
      <c r="AD2313" s="38" t="s">
        <v>427</v>
      </c>
      <c r="AE2313" s="60" t="s">
        <v>133</v>
      </c>
      <c r="AF2313" s="56">
        <v>180</v>
      </c>
      <c r="AG2313" s="44">
        <v>30</v>
      </c>
      <c r="AH2313">
        <v>48</v>
      </c>
      <c r="AL2313" t="s">
        <v>22</v>
      </c>
      <c r="AM2313">
        <v>60</v>
      </c>
    </row>
    <row r="2314" spans="28:39">
      <c r="AB2314" t="s">
        <v>650</v>
      </c>
      <c r="AC2314" s="1">
        <v>1</v>
      </c>
      <c r="AD2314" s="38" t="s">
        <v>427</v>
      </c>
      <c r="AE2314" s="60" t="s">
        <v>133</v>
      </c>
      <c r="AF2314" s="56">
        <v>180</v>
      </c>
      <c r="AG2314" s="45">
        <v>40</v>
      </c>
      <c r="AH2314">
        <v>48</v>
      </c>
      <c r="AL2314" t="s">
        <v>22</v>
      </c>
      <c r="AM2314">
        <v>60</v>
      </c>
    </row>
    <row r="2315" spans="28:39">
      <c r="AB2315" t="s">
        <v>650</v>
      </c>
      <c r="AC2315" s="1">
        <v>1</v>
      </c>
      <c r="AD2315" s="38" t="s">
        <v>427</v>
      </c>
      <c r="AE2315" s="60" t="s">
        <v>133</v>
      </c>
      <c r="AF2315" s="56">
        <v>180</v>
      </c>
      <c r="AG2315" s="46">
        <v>50</v>
      </c>
      <c r="AH2315">
        <v>45</v>
      </c>
      <c r="AL2315" t="s">
        <v>22</v>
      </c>
      <c r="AM2315">
        <v>60</v>
      </c>
    </row>
    <row r="2316" spans="28:39">
      <c r="AB2316" t="s">
        <v>650</v>
      </c>
      <c r="AC2316" s="1">
        <v>1</v>
      </c>
      <c r="AD2316" s="38" t="s">
        <v>427</v>
      </c>
      <c r="AE2316" s="60" t="s">
        <v>133</v>
      </c>
      <c r="AF2316" s="56">
        <v>180</v>
      </c>
      <c r="AG2316" s="47">
        <v>60</v>
      </c>
      <c r="AH2316">
        <v>42</v>
      </c>
      <c r="AL2316" t="s">
        <v>22</v>
      </c>
      <c r="AM2316">
        <v>60</v>
      </c>
    </row>
    <row r="2317" spans="28:39">
      <c r="AB2317" t="s">
        <v>650</v>
      </c>
      <c r="AC2317" s="1">
        <v>1</v>
      </c>
      <c r="AD2317" s="38" t="s">
        <v>427</v>
      </c>
      <c r="AE2317" s="60" t="s">
        <v>133</v>
      </c>
      <c r="AF2317" s="56">
        <v>180</v>
      </c>
      <c r="AG2317" s="48">
        <v>70</v>
      </c>
      <c r="AH2317">
        <v>39</v>
      </c>
      <c r="AL2317" t="s">
        <v>22</v>
      </c>
      <c r="AM2317">
        <v>60</v>
      </c>
    </row>
    <row r="2318" spans="28:39">
      <c r="AB2318" t="s">
        <v>650</v>
      </c>
      <c r="AC2318" s="1">
        <v>1</v>
      </c>
      <c r="AD2318" s="38" t="s">
        <v>427</v>
      </c>
      <c r="AE2318" s="60" t="s">
        <v>133</v>
      </c>
      <c r="AF2318" s="57">
        <v>200</v>
      </c>
      <c r="AG2318" s="41">
        <v>0</v>
      </c>
      <c r="AH2318">
        <v>45</v>
      </c>
      <c r="AL2318" t="s">
        <v>22</v>
      </c>
      <c r="AM2318">
        <v>60</v>
      </c>
    </row>
    <row r="2319" spans="28:39">
      <c r="AB2319" t="s">
        <v>650</v>
      </c>
      <c r="AC2319" s="1">
        <v>1</v>
      </c>
      <c r="AD2319" s="38" t="s">
        <v>427</v>
      </c>
      <c r="AE2319" s="60" t="s">
        <v>133</v>
      </c>
      <c r="AF2319" s="57">
        <v>200</v>
      </c>
      <c r="AG2319" s="42">
        <v>10</v>
      </c>
      <c r="AH2319">
        <v>45</v>
      </c>
      <c r="AL2319" t="s">
        <v>22</v>
      </c>
      <c r="AM2319">
        <v>60</v>
      </c>
    </row>
    <row r="2320" spans="28:39">
      <c r="AB2320" t="s">
        <v>650</v>
      </c>
      <c r="AC2320" s="1">
        <v>1</v>
      </c>
      <c r="AD2320" s="38" t="s">
        <v>427</v>
      </c>
      <c r="AE2320" s="60" t="s">
        <v>133</v>
      </c>
      <c r="AF2320" s="57">
        <v>200</v>
      </c>
      <c r="AG2320" s="43">
        <v>20</v>
      </c>
      <c r="AH2320">
        <v>45</v>
      </c>
      <c r="AL2320" t="s">
        <v>22</v>
      </c>
      <c r="AM2320">
        <v>60</v>
      </c>
    </row>
    <row r="2321" spans="28:39">
      <c r="AB2321" t="s">
        <v>650</v>
      </c>
      <c r="AC2321" s="1">
        <v>1</v>
      </c>
      <c r="AD2321" s="38" t="s">
        <v>427</v>
      </c>
      <c r="AE2321" s="60" t="s">
        <v>133</v>
      </c>
      <c r="AF2321" s="57">
        <v>200</v>
      </c>
      <c r="AG2321" s="44">
        <v>30</v>
      </c>
      <c r="AH2321">
        <v>45</v>
      </c>
      <c r="AL2321" t="s">
        <v>22</v>
      </c>
      <c r="AM2321">
        <v>60</v>
      </c>
    </row>
    <row r="2322" spans="28:39">
      <c r="AB2322" t="s">
        <v>650</v>
      </c>
      <c r="AC2322" s="1">
        <v>1</v>
      </c>
      <c r="AD2322" s="38" t="s">
        <v>427</v>
      </c>
      <c r="AE2322" s="60" t="s">
        <v>133</v>
      </c>
      <c r="AF2322" s="57">
        <v>200</v>
      </c>
      <c r="AG2322" s="45">
        <v>40</v>
      </c>
      <c r="AH2322">
        <v>45</v>
      </c>
      <c r="AL2322" t="s">
        <v>22</v>
      </c>
      <c r="AM2322">
        <v>60</v>
      </c>
    </row>
    <row r="2323" spans="28:39">
      <c r="AB2323" t="s">
        <v>650</v>
      </c>
      <c r="AC2323" s="1">
        <v>1</v>
      </c>
      <c r="AD2323" s="38" t="s">
        <v>427</v>
      </c>
      <c r="AE2323" s="60" t="s">
        <v>133</v>
      </c>
      <c r="AF2323" s="57">
        <v>200</v>
      </c>
      <c r="AG2323" s="46">
        <v>50</v>
      </c>
      <c r="AH2323">
        <v>45</v>
      </c>
      <c r="AL2323" t="s">
        <v>22</v>
      </c>
      <c r="AM2323">
        <v>60</v>
      </c>
    </row>
    <row r="2324" spans="28:39">
      <c r="AB2324" t="s">
        <v>650</v>
      </c>
      <c r="AC2324" s="1">
        <v>1</v>
      </c>
      <c r="AD2324" s="38" t="s">
        <v>427</v>
      </c>
      <c r="AE2324" s="60" t="s">
        <v>133</v>
      </c>
      <c r="AF2324" s="57">
        <v>200</v>
      </c>
      <c r="AG2324" s="47">
        <v>60</v>
      </c>
      <c r="AH2324">
        <v>42</v>
      </c>
      <c r="AL2324" t="s">
        <v>22</v>
      </c>
      <c r="AM2324">
        <v>60</v>
      </c>
    </row>
    <row r="2325" spans="28:39">
      <c r="AB2325" t="s">
        <v>650</v>
      </c>
      <c r="AC2325" s="1">
        <v>1</v>
      </c>
      <c r="AD2325" s="38" t="s">
        <v>427</v>
      </c>
      <c r="AE2325" s="60" t="s">
        <v>133</v>
      </c>
      <c r="AF2325" s="57">
        <v>200</v>
      </c>
      <c r="AG2325" s="48">
        <v>70</v>
      </c>
      <c r="AH2325">
        <v>39</v>
      </c>
      <c r="AL2325" t="s">
        <v>22</v>
      </c>
      <c r="AM2325">
        <v>60</v>
      </c>
    </row>
    <row r="2326" spans="28:39">
      <c r="AB2326" t="s">
        <v>650</v>
      </c>
      <c r="AC2326" s="1">
        <v>1</v>
      </c>
      <c r="AD2326" s="38" t="s">
        <v>428</v>
      </c>
      <c r="AE2326" s="60" t="s">
        <v>133</v>
      </c>
      <c r="AF2326" s="40">
        <v>110</v>
      </c>
      <c r="AG2326" s="41">
        <v>0</v>
      </c>
      <c r="AH2326">
        <v>64</v>
      </c>
      <c r="AL2326" t="s">
        <v>22</v>
      </c>
      <c r="AM2326">
        <v>60</v>
      </c>
    </row>
    <row r="2327" spans="28:39">
      <c r="AB2327" t="s">
        <v>650</v>
      </c>
      <c r="AC2327" s="1">
        <v>1</v>
      </c>
      <c r="AD2327" s="38" t="s">
        <v>428</v>
      </c>
      <c r="AE2327" s="60" t="s">
        <v>133</v>
      </c>
      <c r="AF2327" s="40">
        <v>110</v>
      </c>
      <c r="AG2327" s="42">
        <v>10</v>
      </c>
      <c r="AH2327">
        <v>64</v>
      </c>
      <c r="AL2327" t="s">
        <v>22</v>
      </c>
      <c r="AM2327">
        <v>60</v>
      </c>
    </row>
    <row r="2328" spans="28:39">
      <c r="AB2328" t="s">
        <v>650</v>
      </c>
      <c r="AC2328" s="1">
        <v>1</v>
      </c>
      <c r="AD2328" s="38" t="s">
        <v>428</v>
      </c>
      <c r="AE2328" s="60" t="s">
        <v>133</v>
      </c>
      <c r="AF2328" s="40">
        <v>110</v>
      </c>
      <c r="AG2328" s="43">
        <v>20</v>
      </c>
      <c r="AH2328">
        <v>60</v>
      </c>
      <c r="AL2328" t="s">
        <v>22</v>
      </c>
      <c r="AM2328">
        <v>60</v>
      </c>
    </row>
    <row r="2329" spans="28:39">
      <c r="AB2329" t="s">
        <v>650</v>
      </c>
      <c r="AC2329" s="1">
        <v>1</v>
      </c>
      <c r="AD2329" s="38" t="s">
        <v>428</v>
      </c>
      <c r="AE2329" s="60" t="s">
        <v>133</v>
      </c>
      <c r="AF2329" s="40">
        <v>110</v>
      </c>
      <c r="AG2329" s="44">
        <v>30</v>
      </c>
      <c r="AH2329">
        <v>55</v>
      </c>
      <c r="AL2329" t="s">
        <v>22</v>
      </c>
      <c r="AM2329">
        <v>60</v>
      </c>
    </row>
    <row r="2330" spans="28:39">
      <c r="AB2330" t="s">
        <v>650</v>
      </c>
      <c r="AC2330" s="1">
        <v>1</v>
      </c>
      <c r="AD2330" s="38" t="s">
        <v>428</v>
      </c>
      <c r="AE2330" s="60" t="s">
        <v>133</v>
      </c>
      <c r="AF2330" s="40">
        <v>110</v>
      </c>
      <c r="AG2330" s="45">
        <v>40</v>
      </c>
      <c r="AH2330">
        <v>50</v>
      </c>
      <c r="AL2330" t="s">
        <v>22</v>
      </c>
      <c r="AM2330">
        <v>60</v>
      </c>
    </row>
    <row r="2331" spans="28:39">
      <c r="AB2331" t="s">
        <v>650</v>
      </c>
      <c r="AC2331" s="1">
        <v>1</v>
      </c>
      <c r="AD2331" s="38" t="s">
        <v>428</v>
      </c>
      <c r="AE2331" s="60" t="s">
        <v>133</v>
      </c>
      <c r="AF2331" s="40">
        <v>110</v>
      </c>
      <c r="AG2331" s="46">
        <v>50</v>
      </c>
      <c r="AH2331">
        <v>45</v>
      </c>
      <c r="AL2331" t="s">
        <v>22</v>
      </c>
      <c r="AM2331">
        <v>60</v>
      </c>
    </row>
    <row r="2332" spans="28:39">
      <c r="AB2332" t="s">
        <v>650</v>
      </c>
      <c r="AC2332" s="1">
        <v>1</v>
      </c>
      <c r="AD2332" s="38" t="s">
        <v>428</v>
      </c>
      <c r="AE2332" s="60" t="s">
        <v>133</v>
      </c>
      <c r="AF2332" s="40">
        <v>110</v>
      </c>
      <c r="AG2332" s="47">
        <v>60</v>
      </c>
      <c r="AH2332">
        <v>42</v>
      </c>
      <c r="AL2332" t="s">
        <v>22</v>
      </c>
      <c r="AM2332">
        <v>60</v>
      </c>
    </row>
    <row r="2333" spans="28:39">
      <c r="AB2333" t="s">
        <v>650</v>
      </c>
      <c r="AC2333" s="1">
        <v>1</v>
      </c>
      <c r="AD2333" s="38" t="s">
        <v>428</v>
      </c>
      <c r="AE2333" s="60" t="s">
        <v>133</v>
      </c>
      <c r="AF2333" s="40">
        <v>110</v>
      </c>
      <c r="AG2333" s="48">
        <v>70</v>
      </c>
      <c r="AH2333">
        <v>39</v>
      </c>
      <c r="AL2333" t="s">
        <v>22</v>
      </c>
      <c r="AM2333">
        <v>60</v>
      </c>
    </row>
    <row r="2334" spans="28:39">
      <c r="AB2334" t="s">
        <v>650</v>
      </c>
      <c r="AC2334" s="1">
        <v>1</v>
      </c>
      <c r="AD2334" s="38" t="s">
        <v>428</v>
      </c>
      <c r="AE2334" s="60" t="s">
        <v>133</v>
      </c>
      <c r="AF2334" s="49">
        <v>115</v>
      </c>
      <c r="AG2334" s="41">
        <v>0</v>
      </c>
      <c r="AH2334">
        <v>62</v>
      </c>
      <c r="AL2334" t="s">
        <v>22</v>
      </c>
      <c r="AM2334">
        <v>60</v>
      </c>
    </row>
    <row r="2335" spans="28:39">
      <c r="AB2335" t="s">
        <v>650</v>
      </c>
      <c r="AC2335" s="1">
        <v>1</v>
      </c>
      <c r="AD2335" s="38" t="s">
        <v>428</v>
      </c>
      <c r="AE2335" s="60" t="s">
        <v>133</v>
      </c>
      <c r="AF2335" s="49">
        <v>115</v>
      </c>
      <c r="AG2335" s="42">
        <v>10</v>
      </c>
      <c r="AH2335">
        <v>62</v>
      </c>
      <c r="AL2335" t="s">
        <v>22</v>
      </c>
      <c r="AM2335">
        <v>60</v>
      </c>
    </row>
    <row r="2336" spans="28:39">
      <c r="AB2336" t="s">
        <v>650</v>
      </c>
      <c r="AC2336" s="1">
        <v>1</v>
      </c>
      <c r="AD2336" s="38" t="s">
        <v>428</v>
      </c>
      <c r="AE2336" s="60" t="s">
        <v>133</v>
      </c>
      <c r="AF2336" s="49">
        <v>115</v>
      </c>
      <c r="AG2336" s="43">
        <v>20</v>
      </c>
      <c r="AH2336">
        <v>60</v>
      </c>
      <c r="AL2336" t="s">
        <v>22</v>
      </c>
      <c r="AM2336">
        <v>60</v>
      </c>
    </row>
    <row r="2337" spans="28:39">
      <c r="AB2337" t="s">
        <v>650</v>
      </c>
      <c r="AC2337" s="1">
        <v>1</v>
      </c>
      <c r="AD2337" s="38" t="s">
        <v>428</v>
      </c>
      <c r="AE2337" s="60" t="s">
        <v>133</v>
      </c>
      <c r="AF2337" s="49">
        <v>115</v>
      </c>
      <c r="AG2337" s="44">
        <v>30</v>
      </c>
      <c r="AH2337">
        <v>55</v>
      </c>
      <c r="AL2337" t="s">
        <v>22</v>
      </c>
      <c r="AM2337">
        <v>60</v>
      </c>
    </row>
    <row r="2338" spans="28:39">
      <c r="AB2338" t="s">
        <v>650</v>
      </c>
      <c r="AC2338" s="1">
        <v>1</v>
      </c>
      <c r="AD2338" s="38" t="s">
        <v>428</v>
      </c>
      <c r="AE2338" s="60" t="s">
        <v>133</v>
      </c>
      <c r="AF2338" s="49">
        <v>115</v>
      </c>
      <c r="AG2338" s="45">
        <v>40</v>
      </c>
      <c r="AH2338">
        <v>50</v>
      </c>
      <c r="AL2338" t="s">
        <v>22</v>
      </c>
      <c r="AM2338">
        <v>60</v>
      </c>
    </row>
    <row r="2339" spans="28:39">
      <c r="AB2339" t="s">
        <v>650</v>
      </c>
      <c r="AC2339" s="1">
        <v>1</v>
      </c>
      <c r="AD2339" s="38" t="s">
        <v>428</v>
      </c>
      <c r="AE2339" s="60" t="s">
        <v>133</v>
      </c>
      <c r="AF2339" s="49">
        <v>115</v>
      </c>
      <c r="AG2339" s="46">
        <v>50</v>
      </c>
      <c r="AH2339">
        <v>45</v>
      </c>
      <c r="AL2339" t="s">
        <v>22</v>
      </c>
      <c r="AM2339">
        <v>60</v>
      </c>
    </row>
    <row r="2340" spans="28:39">
      <c r="AB2340" t="s">
        <v>650</v>
      </c>
      <c r="AC2340" s="1">
        <v>1</v>
      </c>
      <c r="AD2340" s="38" t="s">
        <v>428</v>
      </c>
      <c r="AE2340" s="60" t="s">
        <v>133</v>
      </c>
      <c r="AF2340" s="49">
        <v>115</v>
      </c>
      <c r="AG2340" s="47">
        <v>60</v>
      </c>
      <c r="AH2340">
        <v>42</v>
      </c>
      <c r="AL2340" t="s">
        <v>22</v>
      </c>
      <c r="AM2340">
        <v>60</v>
      </c>
    </row>
    <row r="2341" spans="28:39">
      <c r="AB2341" t="s">
        <v>650</v>
      </c>
      <c r="AC2341" s="1">
        <v>1</v>
      </c>
      <c r="AD2341" s="38" t="s">
        <v>428</v>
      </c>
      <c r="AE2341" s="60" t="s">
        <v>133</v>
      </c>
      <c r="AF2341" s="49">
        <v>115</v>
      </c>
      <c r="AG2341" s="48">
        <v>70</v>
      </c>
      <c r="AH2341">
        <v>39</v>
      </c>
      <c r="AL2341" t="s">
        <v>22</v>
      </c>
      <c r="AM2341">
        <v>60</v>
      </c>
    </row>
    <row r="2342" spans="28:39">
      <c r="AB2342" t="s">
        <v>650</v>
      </c>
      <c r="AC2342" s="1">
        <v>1</v>
      </c>
      <c r="AD2342" s="38" t="s">
        <v>428</v>
      </c>
      <c r="AE2342" s="60" t="s">
        <v>133</v>
      </c>
      <c r="AF2342" s="50">
        <v>120</v>
      </c>
      <c r="AG2342" s="41">
        <v>0</v>
      </c>
      <c r="AH2342">
        <v>60</v>
      </c>
      <c r="AL2342" t="s">
        <v>22</v>
      </c>
      <c r="AM2342">
        <v>60</v>
      </c>
    </row>
    <row r="2343" spans="28:39">
      <c r="AB2343" t="s">
        <v>650</v>
      </c>
      <c r="AC2343" s="1">
        <v>1</v>
      </c>
      <c r="AD2343" s="38" t="s">
        <v>428</v>
      </c>
      <c r="AE2343" s="60" t="s">
        <v>133</v>
      </c>
      <c r="AF2343" s="50">
        <v>120</v>
      </c>
      <c r="AG2343" s="42">
        <v>10</v>
      </c>
      <c r="AH2343">
        <v>60</v>
      </c>
      <c r="AL2343" t="s">
        <v>22</v>
      </c>
      <c r="AM2343">
        <v>60</v>
      </c>
    </row>
    <row r="2344" spans="28:39">
      <c r="AB2344" t="s">
        <v>650</v>
      </c>
      <c r="AC2344" s="1">
        <v>1</v>
      </c>
      <c r="AD2344" s="38" t="s">
        <v>428</v>
      </c>
      <c r="AE2344" s="60" t="s">
        <v>133</v>
      </c>
      <c r="AF2344" s="50">
        <v>120</v>
      </c>
      <c r="AG2344" s="43">
        <v>20</v>
      </c>
      <c r="AH2344">
        <v>59</v>
      </c>
      <c r="AL2344" t="s">
        <v>22</v>
      </c>
      <c r="AM2344">
        <v>60</v>
      </c>
    </row>
    <row r="2345" spans="28:39">
      <c r="AB2345" t="s">
        <v>650</v>
      </c>
      <c r="AC2345" s="1">
        <v>1</v>
      </c>
      <c r="AD2345" s="38" t="s">
        <v>428</v>
      </c>
      <c r="AE2345" s="60" t="s">
        <v>133</v>
      </c>
      <c r="AF2345" s="50">
        <v>120</v>
      </c>
      <c r="AG2345" s="44">
        <v>30</v>
      </c>
      <c r="AH2345">
        <v>55</v>
      </c>
      <c r="AL2345" t="s">
        <v>22</v>
      </c>
      <c r="AM2345">
        <v>60</v>
      </c>
    </row>
    <row r="2346" spans="28:39">
      <c r="AB2346" t="s">
        <v>650</v>
      </c>
      <c r="AC2346" s="1">
        <v>1</v>
      </c>
      <c r="AD2346" s="38" t="s">
        <v>428</v>
      </c>
      <c r="AE2346" s="60" t="s">
        <v>133</v>
      </c>
      <c r="AF2346" s="50">
        <v>120</v>
      </c>
      <c r="AG2346" s="45">
        <v>40</v>
      </c>
      <c r="AH2346">
        <v>50</v>
      </c>
      <c r="AL2346" t="s">
        <v>22</v>
      </c>
      <c r="AM2346">
        <v>60</v>
      </c>
    </row>
    <row r="2347" spans="28:39">
      <c r="AB2347" t="s">
        <v>650</v>
      </c>
      <c r="AC2347" s="1">
        <v>1</v>
      </c>
      <c r="AD2347" s="38" t="s">
        <v>428</v>
      </c>
      <c r="AE2347" s="60" t="s">
        <v>133</v>
      </c>
      <c r="AF2347" s="50">
        <v>120</v>
      </c>
      <c r="AG2347" s="46">
        <v>50</v>
      </c>
      <c r="AH2347">
        <v>45</v>
      </c>
      <c r="AL2347" t="s">
        <v>22</v>
      </c>
      <c r="AM2347">
        <v>60</v>
      </c>
    </row>
    <row r="2348" spans="28:39">
      <c r="AB2348" t="s">
        <v>650</v>
      </c>
      <c r="AC2348" s="1">
        <v>1</v>
      </c>
      <c r="AD2348" s="38" t="s">
        <v>428</v>
      </c>
      <c r="AE2348" s="60" t="s">
        <v>133</v>
      </c>
      <c r="AF2348" s="50">
        <v>120</v>
      </c>
      <c r="AG2348" s="47">
        <v>60</v>
      </c>
      <c r="AH2348">
        <v>42</v>
      </c>
      <c r="AL2348" t="s">
        <v>22</v>
      </c>
      <c r="AM2348">
        <v>60</v>
      </c>
    </row>
    <row r="2349" spans="28:39">
      <c r="AB2349" t="s">
        <v>650</v>
      </c>
      <c r="AC2349" s="1">
        <v>1</v>
      </c>
      <c r="AD2349" s="38" t="s">
        <v>428</v>
      </c>
      <c r="AE2349" s="60" t="s">
        <v>133</v>
      </c>
      <c r="AF2349" s="50">
        <v>120</v>
      </c>
      <c r="AG2349" s="48">
        <v>70</v>
      </c>
      <c r="AH2349">
        <v>39</v>
      </c>
      <c r="AL2349" t="s">
        <v>22</v>
      </c>
      <c r="AM2349">
        <v>60</v>
      </c>
    </row>
    <row r="2350" spans="28:39">
      <c r="AB2350" t="s">
        <v>650</v>
      </c>
      <c r="AC2350" s="1">
        <v>1</v>
      </c>
      <c r="AD2350" s="38" t="s">
        <v>428</v>
      </c>
      <c r="AE2350" s="60" t="s">
        <v>133</v>
      </c>
      <c r="AF2350" s="51">
        <v>130</v>
      </c>
      <c r="AG2350" s="41">
        <v>0</v>
      </c>
      <c r="AH2350">
        <v>57</v>
      </c>
      <c r="AL2350" t="s">
        <v>22</v>
      </c>
      <c r="AM2350">
        <v>60</v>
      </c>
    </row>
    <row r="2351" spans="28:39">
      <c r="AB2351" t="s">
        <v>650</v>
      </c>
      <c r="AC2351" s="1">
        <v>1</v>
      </c>
      <c r="AD2351" s="38" t="s">
        <v>428</v>
      </c>
      <c r="AE2351" s="60" t="s">
        <v>133</v>
      </c>
      <c r="AF2351" s="51">
        <v>130</v>
      </c>
      <c r="AG2351" s="42">
        <v>10</v>
      </c>
      <c r="AH2351">
        <v>57</v>
      </c>
      <c r="AL2351" t="s">
        <v>22</v>
      </c>
      <c r="AM2351">
        <v>60</v>
      </c>
    </row>
    <row r="2352" spans="28:39">
      <c r="AB2352" t="s">
        <v>650</v>
      </c>
      <c r="AC2352" s="1">
        <v>1</v>
      </c>
      <c r="AD2352" s="38" t="s">
        <v>428</v>
      </c>
      <c r="AE2352" s="60" t="s">
        <v>133</v>
      </c>
      <c r="AF2352" s="51">
        <v>130</v>
      </c>
      <c r="AG2352" s="43">
        <v>20</v>
      </c>
      <c r="AH2352">
        <v>57</v>
      </c>
      <c r="AL2352" t="s">
        <v>22</v>
      </c>
      <c r="AM2352">
        <v>60</v>
      </c>
    </row>
    <row r="2353" spans="28:39">
      <c r="AB2353" t="s">
        <v>650</v>
      </c>
      <c r="AC2353" s="1">
        <v>1</v>
      </c>
      <c r="AD2353" s="38" t="s">
        <v>428</v>
      </c>
      <c r="AE2353" s="60" t="s">
        <v>133</v>
      </c>
      <c r="AF2353" s="51">
        <v>130</v>
      </c>
      <c r="AG2353" s="44">
        <v>30</v>
      </c>
      <c r="AH2353">
        <v>54</v>
      </c>
      <c r="AL2353" t="s">
        <v>22</v>
      </c>
      <c r="AM2353">
        <v>60</v>
      </c>
    </row>
    <row r="2354" spans="28:39">
      <c r="AB2354" t="s">
        <v>650</v>
      </c>
      <c r="AC2354" s="1">
        <v>1</v>
      </c>
      <c r="AD2354" s="38" t="s">
        <v>428</v>
      </c>
      <c r="AE2354" s="60" t="s">
        <v>133</v>
      </c>
      <c r="AF2354" s="51">
        <v>130</v>
      </c>
      <c r="AG2354" s="45">
        <v>40</v>
      </c>
      <c r="AH2354">
        <v>50</v>
      </c>
      <c r="AL2354" t="s">
        <v>22</v>
      </c>
      <c r="AM2354">
        <v>60</v>
      </c>
    </row>
    <row r="2355" spans="28:39">
      <c r="AB2355" t="s">
        <v>650</v>
      </c>
      <c r="AC2355" s="1">
        <v>1</v>
      </c>
      <c r="AD2355" s="38" t="s">
        <v>428</v>
      </c>
      <c r="AE2355" s="60" t="s">
        <v>133</v>
      </c>
      <c r="AF2355" s="51">
        <v>130</v>
      </c>
      <c r="AG2355" s="46">
        <v>50</v>
      </c>
      <c r="AH2355">
        <v>45</v>
      </c>
      <c r="AL2355" t="s">
        <v>22</v>
      </c>
      <c r="AM2355">
        <v>60</v>
      </c>
    </row>
    <row r="2356" spans="28:39">
      <c r="AB2356" t="s">
        <v>650</v>
      </c>
      <c r="AC2356" s="1">
        <v>1</v>
      </c>
      <c r="AD2356" s="38" t="s">
        <v>428</v>
      </c>
      <c r="AE2356" s="60" t="s">
        <v>133</v>
      </c>
      <c r="AF2356" s="51">
        <v>130</v>
      </c>
      <c r="AG2356" s="47">
        <v>60</v>
      </c>
      <c r="AH2356">
        <v>42</v>
      </c>
      <c r="AL2356" t="s">
        <v>22</v>
      </c>
      <c r="AM2356">
        <v>60</v>
      </c>
    </row>
    <row r="2357" spans="28:39">
      <c r="AB2357" t="s">
        <v>650</v>
      </c>
      <c r="AC2357" s="1">
        <v>1</v>
      </c>
      <c r="AD2357" s="38" t="s">
        <v>428</v>
      </c>
      <c r="AE2357" s="60" t="s">
        <v>133</v>
      </c>
      <c r="AF2357" s="51">
        <v>130</v>
      </c>
      <c r="AG2357" s="48">
        <v>70</v>
      </c>
      <c r="AH2357">
        <v>39</v>
      </c>
      <c r="AL2357" t="s">
        <v>22</v>
      </c>
      <c r="AM2357">
        <v>60</v>
      </c>
    </row>
    <row r="2358" spans="28:39">
      <c r="AB2358" t="s">
        <v>650</v>
      </c>
      <c r="AC2358" s="1">
        <v>1</v>
      </c>
      <c r="AD2358" s="38" t="s">
        <v>428</v>
      </c>
      <c r="AE2358" s="60" t="s">
        <v>133</v>
      </c>
      <c r="AF2358" s="52">
        <v>140</v>
      </c>
      <c r="AG2358" s="41">
        <v>0</v>
      </c>
      <c r="AH2358">
        <v>54</v>
      </c>
      <c r="AL2358" t="s">
        <v>22</v>
      </c>
      <c r="AM2358">
        <v>60</v>
      </c>
    </row>
    <row r="2359" spans="28:39">
      <c r="AB2359" t="s">
        <v>650</v>
      </c>
      <c r="AC2359" s="1">
        <v>1</v>
      </c>
      <c r="AD2359" s="38" t="s">
        <v>428</v>
      </c>
      <c r="AE2359" s="60" t="s">
        <v>133</v>
      </c>
      <c r="AF2359" s="52">
        <v>140</v>
      </c>
      <c r="AG2359" s="42">
        <v>10</v>
      </c>
      <c r="AH2359">
        <v>54</v>
      </c>
      <c r="AL2359" t="s">
        <v>22</v>
      </c>
      <c r="AM2359">
        <v>60</v>
      </c>
    </row>
    <row r="2360" spans="28:39">
      <c r="AB2360" t="s">
        <v>650</v>
      </c>
      <c r="AC2360" s="1">
        <v>1</v>
      </c>
      <c r="AD2360" s="38" t="s">
        <v>428</v>
      </c>
      <c r="AE2360" s="60" t="s">
        <v>133</v>
      </c>
      <c r="AF2360" s="52">
        <v>140</v>
      </c>
      <c r="AG2360" s="43">
        <v>20</v>
      </c>
      <c r="AH2360">
        <v>54</v>
      </c>
      <c r="AL2360" t="s">
        <v>22</v>
      </c>
      <c r="AM2360">
        <v>60</v>
      </c>
    </row>
    <row r="2361" spans="28:39">
      <c r="AB2361" t="s">
        <v>650</v>
      </c>
      <c r="AC2361" s="1">
        <v>1</v>
      </c>
      <c r="AD2361" s="38" t="s">
        <v>428</v>
      </c>
      <c r="AE2361" s="60" t="s">
        <v>133</v>
      </c>
      <c r="AF2361" s="52">
        <v>140</v>
      </c>
      <c r="AG2361" s="44">
        <v>30</v>
      </c>
      <c r="AH2361">
        <v>53</v>
      </c>
      <c r="AL2361" t="s">
        <v>22</v>
      </c>
      <c r="AM2361">
        <v>60</v>
      </c>
    </row>
    <row r="2362" spans="28:39">
      <c r="AB2362" t="s">
        <v>650</v>
      </c>
      <c r="AC2362" s="1">
        <v>1</v>
      </c>
      <c r="AD2362" s="38" t="s">
        <v>428</v>
      </c>
      <c r="AE2362" s="60" t="s">
        <v>133</v>
      </c>
      <c r="AF2362" s="52">
        <v>140</v>
      </c>
      <c r="AG2362" s="45">
        <v>40</v>
      </c>
      <c r="AH2362">
        <v>50</v>
      </c>
      <c r="AL2362" t="s">
        <v>22</v>
      </c>
      <c r="AM2362">
        <v>60</v>
      </c>
    </row>
    <row r="2363" spans="28:39">
      <c r="AB2363" t="s">
        <v>650</v>
      </c>
      <c r="AC2363" s="1">
        <v>1</v>
      </c>
      <c r="AD2363" s="38" t="s">
        <v>428</v>
      </c>
      <c r="AE2363" s="60" t="s">
        <v>133</v>
      </c>
      <c r="AF2363" s="52">
        <v>140</v>
      </c>
      <c r="AG2363" s="46">
        <v>50</v>
      </c>
      <c r="AH2363">
        <v>45</v>
      </c>
      <c r="AL2363" t="s">
        <v>22</v>
      </c>
      <c r="AM2363">
        <v>60</v>
      </c>
    </row>
    <row r="2364" spans="28:39">
      <c r="AB2364" t="s">
        <v>650</v>
      </c>
      <c r="AC2364" s="1">
        <v>1</v>
      </c>
      <c r="AD2364" s="38" t="s">
        <v>428</v>
      </c>
      <c r="AE2364" s="60" t="s">
        <v>133</v>
      </c>
      <c r="AF2364" s="52">
        <v>140</v>
      </c>
      <c r="AG2364" s="47">
        <v>60</v>
      </c>
      <c r="AH2364">
        <v>42</v>
      </c>
      <c r="AL2364" t="s">
        <v>22</v>
      </c>
      <c r="AM2364">
        <v>60</v>
      </c>
    </row>
    <row r="2365" spans="28:39">
      <c r="AB2365" t="s">
        <v>650</v>
      </c>
      <c r="AC2365" s="1">
        <v>1</v>
      </c>
      <c r="AD2365" s="38" t="s">
        <v>428</v>
      </c>
      <c r="AE2365" s="60" t="s">
        <v>133</v>
      </c>
      <c r="AF2365" s="52">
        <v>140</v>
      </c>
      <c r="AG2365" s="48">
        <v>70</v>
      </c>
      <c r="AH2365">
        <v>39</v>
      </c>
      <c r="AL2365" t="s">
        <v>22</v>
      </c>
      <c r="AM2365">
        <v>60</v>
      </c>
    </row>
    <row r="2366" spans="28:39">
      <c r="AB2366" t="s">
        <v>650</v>
      </c>
      <c r="AC2366" s="1">
        <v>1</v>
      </c>
      <c r="AD2366" s="38" t="s">
        <v>428</v>
      </c>
      <c r="AE2366" s="60" t="s">
        <v>133</v>
      </c>
      <c r="AF2366" s="53">
        <v>150</v>
      </c>
      <c r="AG2366" s="41">
        <v>0</v>
      </c>
      <c r="AH2366">
        <v>51</v>
      </c>
      <c r="AL2366" t="s">
        <v>22</v>
      </c>
      <c r="AM2366">
        <v>60</v>
      </c>
    </row>
    <row r="2367" spans="28:39">
      <c r="AB2367" t="s">
        <v>650</v>
      </c>
      <c r="AC2367" s="1">
        <v>1</v>
      </c>
      <c r="AD2367" s="38" t="s">
        <v>428</v>
      </c>
      <c r="AE2367" s="60" t="s">
        <v>133</v>
      </c>
      <c r="AF2367" s="53">
        <v>150</v>
      </c>
      <c r="AG2367" s="42">
        <v>10</v>
      </c>
      <c r="AH2367">
        <v>51</v>
      </c>
      <c r="AL2367" t="s">
        <v>22</v>
      </c>
      <c r="AM2367">
        <v>60</v>
      </c>
    </row>
    <row r="2368" spans="28:39">
      <c r="AB2368" t="s">
        <v>650</v>
      </c>
      <c r="AC2368" s="1">
        <v>1</v>
      </c>
      <c r="AD2368" s="38" t="s">
        <v>428</v>
      </c>
      <c r="AE2368" s="60" t="s">
        <v>133</v>
      </c>
      <c r="AF2368" s="53">
        <v>150</v>
      </c>
      <c r="AG2368" s="43">
        <v>20</v>
      </c>
      <c r="AH2368">
        <v>51</v>
      </c>
      <c r="AL2368" t="s">
        <v>22</v>
      </c>
      <c r="AM2368">
        <v>60</v>
      </c>
    </row>
    <row r="2369" spans="28:39">
      <c r="AB2369" t="s">
        <v>650</v>
      </c>
      <c r="AC2369" s="1">
        <v>1</v>
      </c>
      <c r="AD2369" s="38" t="s">
        <v>428</v>
      </c>
      <c r="AE2369" s="60" t="s">
        <v>133</v>
      </c>
      <c r="AF2369" s="53">
        <v>150</v>
      </c>
      <c r="AG2369" s="44">
        <v>30</v>
      </c>
      <c r="AH2369">
        <v>51</v>
      </c>
      <c r="AL2369" t="s">
        <v>22</v>
      </c>
      <c r="AM2369">
        <v>60</v>
      </c>
    </row>
    <row r="2370" spans="28:39">
      <c r="AB2370" t="s">
        <v>650</v>
      </c>
      <c r="AC2370" s="1">
        <v>1</v>
      </c>
      <c r="AD2370" s="38" t="s">
        <v>428</v>
      </c>
      <c r="AE2370" s="60" t="s">
        <v>133</v>
      </c>
      <c r="AF2370" s="53">
        <v>150</v>
      </c>
      <c r="AG2370" s="45">
        <v>40</v>
      </c>
      <c r="AH2370">
        <v>49</v>
      </c>
      <c r="AL2370" t="s">
        <v>22</v>
      </c>
      <c r="AM2370">
        <v>60</v>
      </c>
    </row>
    <row r="2371" spans="28:39">
      <c r="AB2371" t="s">
        <v>650</v>
      </c>
      <c r="AC2371" s="1">
        <v>1</v>
      </c>
      <c r="AD2371" s="38" t="s">
        <v>428</v>
      </c>
      <c r="AE2371" s="60" t="s">
        <v>133</v>
      </c>
      <c r="AF2371" s="53">
        <v>150</v>
      </c>
      <c r="AG2371" s="46">
        <v>50</v>
      </c>
      <c r="AH2371">
        <v>45</v>
      </c>
      <c r="AL2371" t="s">
        <v>22</v>
      </c>
      <c r="AM2371">
        <v>60</v>
      </c>
    </row>
    <row r="2372" spans="28:39">
      <c r="AB2372" t="s">
        <v>650</v>
      </c>
      <c r="AC2372" s="1">
        <v>1</v>
      </c>
      <c r="AD2372" s="38" t="s">
        <v>428</v>
      </c>
      <c r="AE2372" s="60" t="s">
        <v>133</v>
      </c>
      <c r="AF2372" s="53">
        <v>150</v>
      </c>
      <c r="AG2372" s="47">
        <v>60</v>
      </c>
      <c r="AH2372">
        <v>42</v>
      </c>
      <c r="AL2372" t="s">
        <v>22</v>
      </c>
      <c r="AM2372">
        <v>60</v>
      </c>
    </row>
    <row r="2373" spans="28:39">
      <c r="AB2373" t="s">
        <v>650</v>
      </c>
      <c r="AC2373" s="1">
        <v>1</v>
      </c>
      <c r="AD2373" s="38" t="s">
        <v>428</v>
      </c>
      <c r="AE2373" s="60" t="s">
        <v>133</v>
      </c>
      <c r="AF2373" s="53">
        <v>150</v>
      </c>
      <c r="AG2373" s="48">
        <v>70</v>
      </c>
      <c r="AH2373">
        <v>39</v>
      </c>
      <c r="AL2373" t="s">
        <v>22</v>
      </c>
      <c r="AM2373">
        <v>60</v>
      </c>
    </row>
    <row r="2374" spans="28:39">
      <c r="AB2374" t="s">
        <v>650</v>
      </c>
      <c r="AC2374" s="1">
        <v>1</v>
      </c>
      <c r="AD2374" s="38" t="s">
        <v>428</v>
      </c>
      <c r="AE2374" s="60" t="s">
        <v>133</v>
      </c>
      <c r="AF2374" s="54">
        <v>160</v>
      </c>
      <c r="AG2374" s="41">
        <v>0</v>
      </c>
      <c r="AH2374">
        <v>49</v>
      </c>
      <c r="AL2374" t="s">
        <v>22</v>
      </c>
      <c r="AM2374">
        <v>60</v>
      </c>
    </row>
    <row r="2375" spans="28:39">
      <c r="AB2375" t="s">
        <v>650</v>
      </c>
      <c r="AC2375" s="1">
        <v>1</v>
      </c>
      <c r="AD2375" s="38" t="s">
        <v>428</v>
      </c>
      <c r="AE2375" s="60" t="s">
        <v>133</v>
      </c>
      <c r="AF2375" s="54">
        <v>160</v>
      </c>
      <c r="AG2375" s="42">
        <v>10</v>
      </c>
      <c r="AH2375">
        <v>49</v>
      </c>
      <c r="AL2375" t="s">
        <v>22</v>
      </c>
      <c r="AM2375">
        <v>60</v>
      </c>
    </row>
    <row r="2376" spans="28:39">
      <c r="AB2376" t="s">
        <v>650</v>
      </c>
      <c r="AC2376" s="1">
        <v>1</v>
      </c>
      <c r="AD2376" s="38" t="s">
        <v>428</v>
      </c>
      <c r="AE2376" s="60" t="s">
        <v>133</v>
      </c>
      <c r="AF2376" s="54">
        <v>160</v>
      </c>
      <c r="AG2376" s="43">
        <v>20</v>
      </c>
      <c r="AH2376">
        <v>49</v>
      </c>
      <c r="AL2376" t="s">
        <v>22</v>
      </c>
      <c r="AM2376">
        <v>60</v>
      </c>
    </row>
    <row r="2377" spans="28:39">
      <c r="AB2377" t="s">
        <v>650</v>
      </c>
      <c r="AC2377" s="1">
        <v>1</v>
      </c>
      <c r="AD2377" s="38" t="s">
        <v>428</v>
      </c>
      <c r="AE2377" s="60" t="s">
        <v>133</v>
      </c>
      <c r="AF2377" s="54">
        <v>160</v>
      </c>
      <c r="AG2377" s="44">
        <v>30</v>
      </c>
      <c r="AH2377">
        <v>49</v>
      </c>
      <c r="AL2377" t="s">
        <v>22</v>
      </c>
      <c r="AM2377">
        <v>60</v>
      </c>
    </row>
    <row r="2378" spans="28:39">
      <c r="AB2378" t="s">
        <v>650</v>
      </c>
      <c r="AC2378" s="1">
        <v>1</v>
      </c>
      <c r="AD2378" s="38" t="s">
        <v>428</v>
      </c>
      <c r="AE2378" s="60" t="s">
        <v>133</v>
      </c>
      <c r="AF2378" s="54">
        <v>160</v>
      </c>
      <c r="AG2378" s="45">
        <v>40</v>
      </c>
      <c r="AH2378">
        <v>49</v>
      </c>
      <c r="AL2378" t="s">
        <v>22</v>
      </c>
      <c r="AM2378">
        <v>60</v>
      </c>
    </row>
    <row r="2379" spans="28:39">
      <c r="AB2379" t="s">
        <v>650</v>
      </c>
      <c r="AC2379" s="1">
        <v>1</v>
      </c>
      <c r="AD2379" s="38" t="s">
        <v>428</v>
      </c>
      <c r="AE2379" s="60" t="s">
        <v>133</v>
      </c>
      <c r="AF2379" s="54">
        <v>160</v>
      </c>
      <c r="AG2379" s="46">
        <v>50</v>
      </c>
      <c r="AH2379">
        <v>45</v>
      </c>
      <c r="AL2379" t="s">
        <v>22</v>
      </c>
      <c r="AM2379">
        <v>60</v>
      </c>
    </row>
    <row r="2380" spans="28:39">
      <c r="AB2380" t="s">
        <v>650</v>
      </c>
      <c r="AC2380" s="1">
        <v>1</v>
      </c>
      <c r="AD2380" s="38" t="s">
        <v>428</v>
      </c>
      <c r="AE2380" s="60" t="s">
        <v>133</v>
      </c>
      <c r="AF2380" s="54">
        <v>160</v>
      </c>
      <c r="AG2380" s="47">
        <v>60</v>
      </c>
      <c r="AH2380">
        <v>42</v>
      </c>
      <c r="AL2380" t="s">
        <v>22</v>
      </c>
      <c r="AM2380">
        <v>60</v>
      </c>
    </row>
    <row r="2381" spans="28:39">
      <c r="AB2381" t="s">
        <v>650</v>
      </c>
      <c r="AC2381" s="1">
        <v>1</v>
      </c>
      <c r="AD2381" s="38" t="s">
        <v>428</v>
      </c>
      <c r="AE2381" s="60" t="s">
        <v>133</v>
      </c>
      <c r="AF2381" s="54">
        <v>160</v>
      </c>
      <c r="AG2381" s="48">
        <v>70</v>
      </c>
      <c r="AH2381">
        <v>39</v>
      </c>
      <c r="AL2381" t="s">
        <v>22</v>
      </c>
      <c r="AM2381">
        <v>60</v>
      </c>
    </row>
    <row r="2382" spans="28:39">
      <c r="AB2382" t="s">
        <v>650</v>
      </c>
      <c r="AC2382" s="1">
        <v>1</v>
      </c>
      <c r="AD2382" s="38" t="s">
        <v>428</v>
      </c>
      <c r="AE2382" s="60" t="s">
        <v>133</v>
      </c>
      <c r="AF2382" s="55">
        <v>170</v>
      </c>
      <c r="AG2382" s="41">
        <v>0</v>
      </c>
      <c r="AH2382">
        <v>48</v>
      </c>
      <c r="AL2382" t="s">
        <v>22</v>
      </c>
      <c r="AM2382">
        <v>60</v>
      </c>
    </row>
    <row r="2383" spans="28:39">
      <c r="AB2383" t="s">
        <v>650</v>
      </c>
      <c r="AC2383" s="1">
        <v>1</v>
      </c>
      <c r="AD2383" s="38" t="s">
        <v>428</v>
      </c>
      <c r="AE2383" s="60" t="s">
        <v>133</v>
      </c>
      <c r="AF2383" s="55">
        <v>170</v>
      </c>
      <c r="AG2383" s="42">
        <v>10</v>
      </c>
      <c r="AH2383">
        <v>48</v>
      </c>
      <c r="AL2383" t="s">
        <v>22</v>
      </c>
      <c r="AM2383">
        <v>60</v>
      </c>
    </row>
    <row r="2384" spans="28:39">
      <c r="AB2384" t="s">
        <v>650</v>
      </c>
      <c r="AC2384" s="1">
        <v>1</v>
      </c>
      <c r="AD2384" s="38" t="s">
        <v>428</v>
      </c>
      <c r="AE2384" s="60" t="s">
        <v>133</v>
      </c>
      <c r="AF2384" s="55">
        <v>170</v>
      </c>
      <c r="AG2384" s="43">
        <v>20</v>
      </c>
      <c r="AH2384">
        <v>48</v>
      </c>
      <c r="AL2384" t="s">
        <v>22</v>
      </c>
      <c r="AM2384">
        <v>60</v>
      </c>
    </row>
    <row r="2385" spans="28:39">
      <c r="AB2385" t="s">
        <v>650</v>
      </c>
      <c r="AC2385" s="1">
        <v>1</v>
      </c>
      <c r="AD2385" s="38" t="s">
        <v>428</v>
      </c>
      <c r="AE2385" s="60" t="s">
        <v>133</v>
      </c>
      <c r="AF2385" s="55">
        <v>170</v>
      </c>
      <c r="AG2385" s="44">
        <v>30</v>
      </c>
      <c r="AH2385">
        <v>48</v>
      </c>
      <c r="AL2385" t="s">
        <v>22</v>
      </c>
      <c r="AM2385">
        <v>60</v>
      </c>
    </row>
    <row r="2386" spans="28:39">
      <c r="AB2386" t="s">
        <v>650</v>
      </c>
      <c r="AC2386" s="1">
        <v>1</v>
      </c>
      <c r="AD2386" s="38" t="s">
        <v>428</v>
      </c>
      <c r="AE2386" s="60" t="s">
        <v>133</v>
      </c>
      <c r="AF2386" s="55">
        <v>170</v>
      </c>
      <c r="AG2386" s="45">
        <v>40</v>
      </c>
      <c r="AH2386">
        <v>48</v>
      </c>
      <c r="AL2386" t="s">
        <v>22</v>
      </c>
      <c r="AM2386">
        <v>60</v>
      </c>
    </row>
    <row r="2387" spans="28:39">
      <c r="AB2387" t="s">
        <v>650</v>
      </c>
      <c r="AC2387" s="1">
        <v>1</v>
      </c>
      <c r="AD2387" s="38" t="s">
        <v>428</v>
      </c>
      <c r="AE2387" s="60" t="s">
        <v>133</v>
      </c>
      <c r="AF2387" s="55">
        <v>170</v>
      </c>
      <c r="AG2387" s="46">
        <v>50</v>
      </c>
      <c r="AH2387">
        <v>45</v>
      </c>
      <c r="AL2387" t="s">
        <v>22</v>
      </c>
      <c r="AM2387">
        <v>60</v>
      </c>
    </row>
    <row r="2388" spans="28:39">
      <c r="AB2388" t="s">
        <v>650</v>
      </c>
      <c r="AC2388" s="1">
        <v>1</v>
      </c>
      <c r="AD2388" s="38" t="s">
        <v>428</v>
      </c>
      <c r="AE2388" s="60" t="s">
        <v>133</v>
      </c>
      <c r="AF2388" s="55">
        <v>170</v>
      </c>
      <c r="AG2388" s="47">
        <v>60</v>
      </c>
      <c r="AH2388">
        <v>42</v>
      </c>
      <c r="AL2388" t="s">
        <v>22</v>
      </c>
      <c r="AM2388">
        <v>60</v>
      </c>
    </row>
    <row r="2389" spans="28:39">
      <c r="AB2389" t="s">
        <v>650</v>
      </c>
      <c r="AC2389" s="1">
        <v>1</v>
      </c>
      <c r="AD2389" s="38" t="s">
        <v>428</v>
      </c>
      <c r="AE2389" s="60" t="s">
        <v>133</v>
      </c>
      <c r="AF2389" s="55">
        <v>170</v>
      </c>
      <c r="AG2389" s="48">
        <v>70</v>
      </c>
      <c r="AH2389">
        <v>39</v>
      </c>
      <c r="AL2389" t="s">
        <v>22</v>
      </c>
      <c r="AM2389">
        <v>60</v>
      </c>
    </row>
    <row r="2390" spans="28:39">
      <c r="AB2390" t="s">
        <v>650</v>
      </c>
      <c r="AC2390" s="1">
        <v>1</v>
      </c>
      <c r="AD2390" s="38" t="s">
        <v>428</v>
      </c>
      <c r="AE2390" s="60" t="s">
        <v>133</v>
      </c>
      <c r="AF2390" s="56">
        <v>180</v>
      </c>
      <c r="AG2390" s="41">
        <v>0</v>
      </c>
      <c r="AH2390">
        <v>45</v>
      </c>
      <c r="AL2390" t="s">
        <v>22</v>
      </c>
      <c r="AM2390">
        <v>60</v>
      </c>
    </row>
    <row r="2391" spans="28:39">
      <c r="AB2391" t="s">
        <v>650</v>
      </c>
      <c r="AC2391" s="1">
        <v>1</v>
      </c>
      <c r="AD2391" s="38" t="s">
        <v>428</v>
      </c>
      <c r="AE2391" s="60" t="s">
        <v>133</v>
      </c>
      <c r="AF2391" s="56">
        <v>180</v>
      </c>
      <c r="AG2391" s="42">
        <v>10</v>
      </c>
      <c r="AH2391">
        <v>45</v>
      </c>
      <c r="AL2391" t="s">
        <v>22</v>
      </c>
      <c r="AM2391">
        <v>60</v>
      </c>
    </row>
    <row r="2392" spans="28:39">
      <c r="AB2392" t="s">
        <v>650</v>
      </c>
      <c r="AC2392" s="1">
        <v>1</v>
      </c>
      <c r="AD2392" s="38" t="s">
        <v>428</v>
      </c>
      <c r="AE2392" s="60" t="s">
        <v>133</v>
      </c>
      <c r="AF2392" s="56">
        <v>180</v>
      </c>
      <c r="AG2392" s="43">
        <v>20</v>
      </c>
      <c r="AH2392">
        <v>45</v>
      </c>
      <c r="AL2392" t="s">
        <v>22</v>
      </c>
      <c r="AM2392">
        <v>60</v>
      </c>
    </row>
    <row r="2393" spans="28:39">
      <c r="AB2393" t="s">
        <v>650</v>
      </c>
      <c r="AC2393" s="1">
        <v>1</v>
      </c>
      <c r="AD2393" s="38" t="s">
        <v>428</v>
      </c>
      <c r="AE2393" s="60" t="s">
        <v>133</v>
      </c>
      <c r="AF2393" s="56">
        <v>180</v>
      </c>
      <c r="AG2393" s="44">
        <v>30</v>
      </c>
      <c r="AH2393">
        <v>45</v>
      </c>
      <c r="AL2393" t="s">
        <v>22</v>
      </c>
      <c r="AM2393">
        <v>60</v>
      </c>
    </row>
    <row r="2394" spans="28:39">
      <c r="AB2394" t="s">
        <v>650</v>
      </c>
      <c r="AC2394" s="1">
        <v>1</v>
      </c>
      <c r="AD2394" s="38" t="s">
        <v>428</v>
      </c>
      <c r="AE2394" s="60" t="s">
        <v>133</v>
      </c>
      <c r="AF2394" s="56">
        <v>180</v>
      </c>
      <c r="AG2394" s="45">
        <v>40</v>
      </c>
      <c r="AH2394">
        <v>45</v>
      </c>
      <c r="AL2394" t="s">
        <v>22</v>
      </c>
      <c r="AM2394">
        <v>60</v>
      </c>
    </row>
    <row r="2395" spans="28:39">
      <c r="AB2395" t="s">
        <v>650</v>
      </c>
      <c r="AC2395" s="1">
        <v>1</v>
      </c>
      <c r="AD2395" s="38" t="s">
        <v>428</v>
      </c>
      <c r="AE2395" s="60" t="s">
        <v>133</v>
      </c>
      <c r="AF2395" s="56">
        <v>180</v>
      </c>
      <c r="AG2395" s="46">
        <v>50</v>
      </c>
      <c r="AH2395">
        <v>45</v>
      </c>
      <c r="AL2395" t="s">
        <v>22</v>
      </c>
      <c r="AM2395">
        <v>60</v>
      </c>
    </row>
    <row r="2396" spans="28:39">
      <c r="AB2396" t="s">
        <v>650</v>
      </c>
      <c r="AC2396" s="1">
        <v>1</v>
      </c>
      <c r="AD2396" s="38" t="s">
        <v>428</v>
      </c>
      <c r="AE2396" s="60" t="s">
        <v>133</v>
      </c>
      <c r="AF2396" s="56">
        <v>180</v>
      </c>
      <c r="AG2396" s="47">
        <v>60</v>
      </c>
      <c r="AH2396">
        <v>42</v>
      </c>
      <c r="AL2396" t="s">
        <v>22</v>
      </c>
      <c r="AM2396">
        <v>60</v>
      </c>
    </row>
    <row r="2397" spans="28:39">
      <c r="AB2397" t="s">
        <v>650</v>
      </c>
      <c r="AC2397" s="1">
        <v>1</v>
      </c>
      <c r="AD2397" s="38" t="s">
        <v>428</v>
      </c>
      <c r="AE2397" s="60" t="s">
        <v>133</v>
      </c>
      <c r="AF2397" s="56">
        <v>180</v>
      </c>
      <c r="AG2397" s="48">
        <v>70</v>
      </c>
      <c r="AH2397">
        <v>39</v>
      </c>
      <c r="AL2397" t="s">
        <v>22</v>
      </c>
      <c r="AM2397">
        <v>60</v>
      </c>
    </row>
    <row r="2398" spans="28:39">
      <c r="AB2398" t="s">
        <v>650</v>
      </c>
      <c r="AC2398" s="1">
        <v>1</v>
      </c>
      <c r="AD2398" s="38" t="s">
        <v>428</v>
      </c>
      <c r="AE2398" s="60" t="s">
        <v>133</v>
      </c>
      <c r="AF2398" s="57">
        <v>200</v>
      </c>
      <c r="AG2398" s="41">
        <v>0</v>
      </c>
      <c r="AH2398">
        <v>42</v>
      </c>
      <c r="AL2398" t="s">
        <v>22</v>
      </c>
      <c r="AM2398">
        <v>60</v>
      </c>
    </row>
    <row r="2399" spans="28:39">
      <c r="AB2399" t="s">
        <v>650</v>
      </c>
      <c r="AC2399" s="1">
        <v>1</v>
      </c>
      <c r="AD2399" s="38" t="s">
        <v>428</v>
      </c>
      <c r="AE2399" s="60" t="s">
        <v>133</v>
      </c>
      <c r="AF2399" s="57">
        <v>200</v>
      </c>
      <c r="AG2399" s="42">
        <v>10</v>
      </c>
      <c r="AH2399">
        <v>42</v>
      </c>
      <c r="AL2399" t="s">
        <v>22</v>
      </c>
      <c r="AM2399">
        <v>60</v>
      </c>
    </row>
    <row r="2400" spans="28:39">
      <c r="AB2400" t="s">
        <v>650</v>
      </c>
      <c r="AC2400" s="1">
        <v>1</v>
      </c>
      <c r="AD2400" s="38" t="s">
        <v>428</v>
      </c>
      <c r="AE2400" s="60" t="s">
        <v>133</v>
      </c>
      <c r="AF2400" s="57">
        <v>200</v>
      </c>
      <c r="AG2400" s="43">
        <v>20</v>
      </c>
      <c r="AH2400">
        <v>42</v>
      </c>
      <c r="AL2400" t="s">
        <v>22</v>
      </c>
      <c r="AM2400">
        <v>60</v>
      </c>
    </row>
    <row r="2401" spans="28:39">
      <c r="AB2401" t="s">
        <v>650</v>
      </c>
      <c r="AC2401" s="1">
        <v>1</v>
      </c>
      <c r="AD2401" s="38" t="s">
        <v>428</v>
      </c>
      <c r="AE2401" s="60" t="s">
        <v>133</v>
      </c>
      <c r="AF2401" s="57">
        <v>200</v>
      </c>
      <c r="AG2401" s="44">
        <v>30</v>
      </c>
      <c r="AH2401">
        <v>42</v>
      </c>
      <c r="AL2401" t="s">
        <v>22</v>
      </c>
      <c r="AM2401">
        <v>60</v>
      </c>
    </row>
    <row r="2402" spans="28:39">
      <c r="AB2402" t="s">
        <v>650</v>
      </c>
      <c r="AC2402" s="1">
        <v>1</v>
      </c>
      <c r="AD2402" s="38" t="s">
        <v>428</v>
      </c>
      <c r="AE2402" s="60" t="s">
        <v>133</v>
      </c>
      <c r="AF2402" s="57">
        <v>200</v>
      </c>
      <c r="AG2402" s="45">
        <v>40</v>
      </c>
      <c r="AH2402">
        <v>42</v>
      </c>
      <c r="AL2402" t="s">
        <v>22</v>
      </c>
      <c r="AM2402">
        <v>60</v>
      </c>
    </row>
    <row r="2403" spans="28:39">
      <c r="AB2403" t="s">
        <v>650</v>
      </c>
      <c r="AC2403" s="1">
        <v>1</v>
      </c>
      <c r="AD2403" s="38" t="s">
        <v>428</v>
      </c>
      <c r="AE2403" s="60" t="s">
        <v>133</v>
      </c>
      <c r="AF2403" s="57">
        <v>200</v>
      </c>
      <c r="AG2403" s="46">
        <v>50</v>
      </c>
      <c r="AH2403">
        <v>42</v>
      </c>
      <c r="AL2403" t="s">
        <v>22</v>
      </c>
      <c r="AM2403">
        <v>60</v>
      </c>
    </row>
    <row r="2404" spans="28:39">
      <c r="AB2404" t="s">
        <v>650</v>
      </c>
      <c r="AC2404" s="1">
        <v>1</v>
      </c>
      <c r="AD2404" s="38" t="s">
        <v>428</v>
      </c>
      <c r="AE2404" s="60" t="s">
        <v>133</v>
      </c>
      <c r="AF2404" s="57">
        <v>200</v>
      </c>
      <c r="AG2404" s="47">
        <v>60</v>
      </c>
      <c r="AH2404">
        <v>41</v>
      </c>
      <c r="AL2404" t="s">
        <v>22</v>
      </c>
      <c r="AM2404">
        <v>60</v>
      </c>
    </row>
    <row r="2405" spans="28:39">
      <c r="AB2405" t="s">
        <v>650</v>
      </c>
      <c r="AC2405" s="1">
        <v>1</v>
      </c>
      <c r="AD2405" s="38" t="s">
        <v>428</v>
      </c>
      <c r="AE2405" s="60" t="s">
        <v>133</v>
      </c>
      <c r="AF2405" s="57">
        <v>200</v>
      </c>
      <c r="AG2405" s="48">
        <v>70</v>
      </c>
      <c r="AH2405">
        <v>39</v>
      </c>
      <c r="AL2405" t="s">
        <v>22</v>
      </c>
      <c r="AM2405">
        <v>60</v>
      </c>
    </row>
    <row r="2406" spans="28:39">
      <c r="AB2406" s="58" t="s">
        <v>655</v>
      </c>
      <c r="AC2406" s="1">
        <v>1</v>
      </c>
      <c r="AD2406" s="38" t="s">
        <v>337</v>
      </c>
      <c r="AE2406" s="60" t="s">
        <v>133</v>
      </c>
      <c r="AF2406" s="40">
        <v>110</v>
      </c>
      <c r="AG2406" s="41">
        <v>0</v>
      </c>
      <c r="AH2406">
        <v>79</v>
      </c>
      <c r="AL2406" t="s">
        <v>22</v>
      </c>
      <c r="AM2406">
        <v>60</v>
      </c>
    </row>
    <row r="2407" spans="28:39">
      <c r="AB2407" s="58" t="s">
        <v>655</v>
      </c>
      <c r="AC2407" s="1">
        <v>1</v>
      </c>
      <c r="AD2407" s="38" t="s">
        <v>337</v>
      </c>
      <c r="AE2407" s="60" t="s">
        <v>133</v>
      </c>
      <c r="AF2407" s="40">
        <v>110</v>
      </c>
      <c r="AG2407" s="42">
        <v>10</v>
      </c>
      <c r="AH2407">
        <v>72</v>
      </c>
      <c r="AL2407" t="s">
        <v>22</v>
      </c>
      <c r="AM2407">
        <v>60</v>
      </c>
    </row>
    <row r="2408" spans="28:39">
      <c r="AB2408" s="58" t="s">
        <v>655</v>
      </c>
      <c r="AC2408" s="1">
        <v>1</v>
      </c>
      <c r="AD2408" s="38" t="s">
        <v>337</v>
      </c>
      <c r="AE2408" s="60" t="s">
        <v>133</v>
      </c>
      <c r="AF2408" s="40">
        <v>110</v>
      </c>
      <c r="AG2408" s="43">
        <v>20</v>
      </c>
      <c r="AH2408">
        <v>64</v>
      </c>
      <c r="AL2408" t="s">
        <v>22</v>
      </c>
      <c r="AM2408">
        <v>60</v>
      </c>
    </row>
    <row r="2409" spans="28:39">
      <c r="AB2409" s="58" t="s">
        <v>655</v>
      </c>
      <c r="AC2409" s="1">
        <v>1</v>
      </c>
      <c r="AD2409" s="38" t="s">
        <v>337</v>
      </c>
      <c r="AE2409" s="60" t="s">
        <v>133</v>
      </c>
      <c r="AF2409" s="40">
        <v>110</v>
      </c>
      <c r="AG2409" s="44">
        <v>30</v>
      </c>
      <c r="AH2409">
        <v>53</v>
      </c>
      <c r="AL2409" t="s">
        <v>22</v>
      </c>
      <c r="AM2409">
        <v>60</v>
      </c>
    </row>
    <row r="2410" spans="28:39">
      <c r="AB2410" s="58" t="s">
        <v>655</v>
      </c>
      <c r="AC2410" s="1">
        <v>1</v>
      </c>
      <c r="AD2410" s="38" t="s">
        <v>337</v>
      </c>
      <c r="AE2410" s="60" t="s">
        <v>133</v>
      </c>
      <c r="AF2410" s="40">
        <v>110</v>
      </c>
      <c r="AG2410" s="45">
        <v>40</v>
      </c>
      <c r="AH2410">
        <v>43</v>
      </c>
      <c r="AL2410" t="s">
        <v>22</v>
      </c>
      <c r="AM2410">
        <v>60</v>
      </c>
    </row>
    <row r="2411" spans="28:39">
      <c r="AB2411" s="58" t="s">
        <v>655</v>
      </c>
      <c r="AC2411" s="1">
        <v>1</v>
      </c>
      <c r="AD2411" s="38" t="s">
        <v>337</v>
      </c>
      <c r="AE2411" s="60" t="s">
        <v>133</v>
      </c>
      <c r="AF2411" s="40">
        <v>110</v>
      </c>
      <c r="AG2411" s="46">
        <v>50</v>
      </c>
      <c r="AH2411">
        <v>35</v>
      </c>
      <c r="AL2411" t="s">
        <v>22</v>
      </c>
      <c r="AM2411">
        <v>60</v>
      </c>
    </row>
    <row r="2412" spans="28:39">
      <c r="AB2412" s="58" t="s">
        <v>655</v>
      </c>
      <c r="AC2412" s="1">
        <v>1</v>
      </c>
      <c r="AD2412" s="38" t="s">
        <v>337</v>
      </c>
      <c r="AE2412" s="60" t="s">
        <v>133</v>
      </c>
      <c r="AF2412" s="40">
        <v>110</v>
      </c>
      <c r="AG2412" s="47">
        <v>60</v>
      </c>
      <c r="AH2412">
        <v>30</v>
      </c>
      <c r="AL2412" t="s">
        <v>22</v>
      </c>
      <c r="AM2412">
        <v>60</v>
      </c>
    </row>
    <row r="2413" spans="28:39">
      <c r="AB2413" s="58" t="s">
        <v>655</v>
      </c>
      <c r="AC2413" s="1">
        <v>1</v>
      </c>
      <c r="AD2413" s="38" t="s">
        <v>337</v>
      </c>
      <c r="AE2413" s="60" t="s">
        <v>133</v>
      </c>
      <c r="AF2413" s="40">
        <v>110</v>
      </c>
      <c r="AG2413" s="48">
        <v>70</v>
      </c>
      <c r="AH2413">
        <v>26</v>
      </c>
      <c r="AL2413" t="s">
        <v>22</v>
      </c>
      <c r="AM2413">
        <v>60</v>
      </c>
    </row>
    <row r="2414" spans="28:39">
      <c r="AB2414" s="58" t="s">
        <v>655</v>
      </c>
      <c r="AC2414" s="1">
        <v>1</v>
      </c>
      <c r="AD2414" s="38" t="s">
        <v>337</v>
      </c>
      <c r="AE2414" s="60" t="s">
        <v>133</v>
      </c>
      <c r="AF2414" s="49">
        <v>115</v>
      </c>
      <c r="AG2414" s="41">
        <v>0</v>
      </c>
      <c r="AH2414">
        <v>76</v>
      </c>
      <c r="AL2414" t="s">
        <v>22</v>
      </c>
      <c r="AM2414">
        <v>60</v>
      </c>
    </row>
    <row r="2415" spans="28:39">
      <c r="AB2415" s="58" t="s">
        <v>655</v>
      </c>
      <c r="AC2415" s="1">
        <v>1</v>
      </c>
      <c r="AD2415" s="38" t="s">
        <v>337</v>
      </c>
      <c r="AE2415" s="60" t="s">
        <v>133</v>
      </c>
      <c r="AF2415" s="49">
        <v>115</v>
      </c>
      <c r="AG2415" s="42">
        <v>10</v>
      </c>
      <c r="AH2415">
        <v>72</v>
      </c>
      <c r="AL2415" t="s">
        <v>22</v>
      </c>
      <c r="AM2415">
        <v>60</v>
      </c>
    </row>
    <row r="2416" spans="28:39">
      <c r="AB2416" s="58" t="s">
        <v>655</v>
      </c>
      <c r="AC2416" s="1">
        <v>1</v>
      </c>
      <c r="AD2416" s="38" t="s">
        <v>337</v>
      </c>
      <c r="AE2416" s="60" t="s">
        <v>133</v>
      </c>
      <c r="AF2416" s="49">
        <v>115</v>
      </c>
      <c r="AG2416" s="43">
        <v>20</v>
      </c>
      <c r="AH2416">
        <v>64</v>
      </c>
      <c r="AL2416" t="s">
        <v>22</v>
      </c>
      <c r="AM2416">
        <v>60</v>
      </c>
    </row>
    <row r="2417" spans="28:39">
      <c r="AB2417" s="58" t="s">
        <v>655</v>
      </c>
      <c r="AC2417" s="1">
        <v>1</v>
      </c>
      <c r="AD2417" s="38" t="s">
        <v>337</v>
      </c>
      <c r="AE2417" s="60" t="s">
        <v>133</v>
      </c>
      <c r="AF2417" s="49">
        <v>115</v>
      </c>
      <c r="AG2417" s="44">
        <v>30</v>
      </c>
      <c r="AH2417">
        <v>53</v>
      </c>
      <c r="AL2417" t="s">
        <v>22</v>
      </c>
      <c r="AM2417">
        <v>60</v>
      </c>
    </row>
    <row r="2418" spans="28:39">
      <c r="AB2418" s="58" t="s">
        <v>655</v>
      </c>
      <c r="AC2418" s="1">
        <v>1</v>
      </c>
      <c r="AD2418" s="38" t="s">
        <v>337</v>
      </c>
      <c r="AE2418" s="60" t="s">
        <v>133</v>
      </c>
      <c r="AF2418" s="49">
        <v>115</v>
      </c>
      <c r="AG2418" s="45">
        <v>40</v>
      </c>
      <c r="AH2418">
        <v>43</v>
      </c>
      <c r="AL2418" t="s">
        <v>22</v>
      </c>
      <c r="AM2418">
        <v>60</v>
      </c>
    </row>
    <row r="2419" spans="28:39">
      <c r="AB2419" s="58" t="s">
        <v>655</v>
      </c>
      <c r="AC2419" s="1">
        <v>1</v>
      </c>
      <c r="AD2419" s="38" t="s">
        <v>337</v>
      </c>
      <c r="AE2419" s="60" t="s">
        <v>133</v>
      </c>
      <c r="AF2419" s="49">
        <v>115</v>
      </c>
      <c r="AG2419" s="46">
        <v>50</v>
      </c>
      <c r="AH2419">
        <v>35</v>
      </c>
      <c r="AL2419" t="s">
        <v>22</v>
      </c>
      <c r="AM2419">
        <v>60</v>
      </c>
    </row>
    <row r="2420" spans="28:39">
      <c r="AB2420" s="58" t="s">
        <v>655</v>
      </c>
      <c r="AC2420" s="1">
        <v>1</v>
      </c>
      <c r="AD2420" s="38" t="s">
        <v>337</v>
      </c>
      <c r="AE2420" s="60" t="s">
        <v>133</v>
      </c>
      <c r="AF2420" s="49">
        <v>115</v>
      </c>
      <c r="AG2420" s="47">
        <v>60</v>
      </c>
      <c r="AH2420">
        <v>30</v>
      </c>
      <c r="AL2420" t="s">
        <v>22</v>
      </c>
      <c r="AM2420">
        <v>60</v>
      </c>
    </row>
    <row r="2421" spans="28:39">
      <c r="AB2421" s="58" t="s">
        <v>655</v>
      </c>
      <c r="AC2421" s="1">
        <v>1</v>
      </c>
      <c r="AD2421" s="38" t="s">
        <v>337</v>
      </c>
      <c r="AE2421" s="60" t="s">
        <v>133</v>
      </c>
      <c r="AF2421" s="49">
        <v>115</v>
      </c>
      <c r="AG2421" s="48">
        <v>70</v>
      </c>
      <c r="AH2421">
        <v>26</v>
      </c>
      <c r="AL2421" t="s">
        <v>22</v>
      </c>
      <c r="AM2421">
        <v>60</v>
      </c>
    </row>
    <row r="2422" spans="28:39">
      <c r="AB2422" s="58" t="s">
        <v>655</v>
      </c>
      <c r="AC2422" s="1">
        <v>1</v>
      </c>
      <c r="AD2422" s="38" t="s">
        <v>337</v>
      </c>
      <c r="AE2422" s="60" t="s">
        <v>133</v>
      </c>
      <c r="AF2422" s="50">
        <v>120</v>
      </c>
      <c r="AG2422" s="41">
        <v>0</v>
      </c>
      <c r="AH2422">
        <v>74</v>
      </c>
      <c r="AL2422" t="s">
        <v>22</v>
      </c>
      <c r="AM2422">
        <v>60</v>
      </c>
    </row>
    <row r="2423" spans="28:39">
      <c r="AB2423" s="58" t="s">
        <v>655</v>
      </c>
      <c r="AC2423" s="1">
        <v>1</v>
      </c>
      <c r="AD2423" s="38" t="s">
        <v>337</v>
      </c>
      <c r="AE2423" s="60" t="s">
        <v>133</v>
      </c>
      <c r="AF2423" s="50">
        <v>120</v>
      </c>
      <c r="AG2423" s="42">
        <v>10</v>
      </c>
      <c r="AH2423">
        <v>70</v>
      </c>
      <c r="AL2423" t="s">
        <v>22</v>
      </c>
      <c r="AM2423">
        <v>60</v>
      </c>
    </row>
    <row r="2424" spans="28:39">
      <c r="AB2424" s="58" t="s">
        <v>655</v>
      </c>
      <c r="AC2424" s="1">
        <v>1</v>
      </c>
      <c r="AD2424" s="38" t="s">
        <v>337</v>
      </c>
      <c r="AE2424" s="60" t="s">
        <v>133</v>
      </c>
      <c r="AF2424" s="50">
        <v>120</v>
      </c>
      <c r="AG2424" s="43">
        <v>20</v>
      </c>
      <c r="AH2424">
        <v>64</v>
      </c>
      <c r="AL2424" t="s">
        <v>22</v>
      </c>
      <c r="AM2424">
        <v>60</v>
      </c>
    </row>
    <row r="2425" spans="28:39">
      <c r="AB2425" s="58" t="s">
        <v>655</v>
      </c>
      <c r="AC2425" s="1">
        <v>1</v>
      </c>
      <c r="AD2425" s="38" t="s">
        <v>337</v>
      </c>
      <c r="AE2425" s="60" t="s">
        <v>133</v>
      </c>
      <c r="AF2425" s="50">
        <v>120</v>
      </c>
      <c r="AG2425" s="44">
        <v>30</v>
      </c>
      <c r="AH2425">
        <v>53</v>
      </c>
      <c r="AL2425" t="s">
        <v>22</v>
      </c>
      <c r="AM2425">
        <v>60</v>
      </c>
    </row>
    <row r="2426" spans="28:39">
      <c r="AB2426" s="58" t="s">
        <v>655</v>
      </c>
      <c r="AC2426" s="1">
        <v>1</v>
      </c>
      <c r="AD2426" s="38" t="s">
        <v>337</v>
      </c>
      <c r="AE2426" s="60" t="s">
        <v>133</v>
      </c>
      <c r="AF2426" s="50">
        <v>120</v>
      </c>
      <c r="AG2426" s="45">
        <v>40</v>
      </c>
      <c r="AH2426">
        <v>43</v>
      </c>
      <c r="AL2426" t="s">
        <v>22</v>
      </c>
      <c r="AM2426">
        <v>60</v>
      </c>
    </row>
    <row r="2427" spans="28:39">
      <c r="AB2427" s="58" t="s">
        <v>655</v>
      </c>
      <c r="AC2427" s="1">
        <v>1</v>
      </c>
      <c r="AD2427" s="38" t="s">
        <v>337</v>
      </c>
      <c r="AE2427" s="60" t="s">
        <v>133</v>
      </c>
      <c r="AF2427" s="50">
        <v>120</v>
      </c>
      <c r="AG2427" s="46">
        <v>50</v>
      </c>
      <c r="AH2427">
        <v>35</v>
      </c>
      <c r="AL2427" t="s">
        <v>22</v>
      </c>
      <c r="AM2427">
        <v>60</v>
      </c>
    </row>
    <row r="2428" spans="28:39">
      <c r="AB2428" s="58" t="s">
        <v>655</v>
      </c>
      <c r="AC2428" s="1">
        <v>1</v>
      </c>
      <c r="AD2428" s="38" t="s">
        <v>337</v>
      </c>
      <c r="AE2428" s="60" t="s">
        <v>133</v>
      </c>
      <c r="AF2428" s="50">
        <v>120</v>
      </c>
      <c r="AG2428" s="47">
        <v>60</v>
      </c>
      <c r="AH2428">
        <v>30</v>
      </c>
      <c r="AL2428" t="s">
        <v>22</v>
      </c>
      <c r="AM2428">
        <v>60</v>
      </c>
    </row>
    <row r="2429" spans="28:39">
      <c r="AB2429" s="58" t="s">
        <v>655</v>
      </c>
      <c r="AC2429" s="1">
        <v>1</v>
      </c>
      <c r="AD2429" s="38" t="s">
        <v>337</v>
      </c>
      <c r="AE2429" s="60" t="s">
        <v>133</v>
      </c>
      <c r="AF2429" s="50">
        <v>120</v>
      </c>
      <c r="AG2429" s="48">
        <v>70</v>
      </c>
      <c r="AH2429">
        <v>26</v>
      </c>
      <c r="AL2429" t="s">
        <v>22</v>
      </c>
      <c r="AM2429">
        <v>60</v>
      </c>
    </row>
    <row r="2430" spans="28:39">
      <c r="AB2430" s="58" t="s">
        <v>655</v>
      </c>
      <c r="AC2430" s="1">
        <v>1</v>
      </c>
      <c r="AD2430" s="38" t="s">
        <v>337</v>
      </c>
      <c r="AE2430" s="60" t="s">
        <v>133</v>
      </c>
      <c r="AF2430" s="51">
        <v>130</v>
      </c>
      <c r="AG2430" s="41">
        <v>0</v>
      </c>
      <c r="AH2430">
        <v>70</v>
      </c>
      <c r="AL2430" t="s">
        <v>22</v>
      </c>
      <c r="AM2430">
        <v>60</v>
      </c>
    </row>
    <row r="2431" spans="28:39">
      <c r="AB2431" s="58" t="s">
        <v>655</v>
      </c>
      <c r="AC2431" s="1">
        <v>1</v>
      </c>
      <c r="AD2431" s="38" t="s">
        <v>337</v>
      </c>
      <c r="AE2431" s="60" t="s">
        <v>133</v>
      </c>
      <c r="AF2431" s="51">
        <v>130</v>
      </c>
      <c r="AG2431" s="42">
        <v>10</v>
      </c>
      <c r="AH2431">
        <v>68</v>
      </c>
      <c r="AL2431" t="s">
        <v>22</v>
      </c>
      <c r="AM2431">
        <v>60</v>
      </c>
    </row>
    <row r="2432" spans="28:39">
      <c r="AB2432" s="58" t="s">
        <v>655</v>
      </c>
      <c r="AC2432" s="1">
        <v>1</v>
      </c>
      <c r="AD2432" s="38" t="s">
        <v>337</v>
      </c>
      <c r="AE2432" s="60" t="s">
        <v>133</v>
      </c>
      <c r="AF2432" s="51">
        <v>130</v>
      </c>
      <c r="AG2432" s="43">
        <v>20</v>
      </c>
      <c r="AH2432">
        <v>62</v>
      </c>
      <c r="AL2432" t="s">
        <v>22</v>
      </c>
      <c r="AM2432">
        <v>60</v>
      </c>
    </row>
    <row r="2433" spans="28:39">
      <c r="AB2433" s="58" t="s">
        <v>655</v>
      </c>
      <c r="AC2433" s="1">
        <v>1</v>
      </c>
      <c r="AD2433" s="38" t="s">
        <v>337</v>
      </c>
      <c r="AE2433" s="60" t="s">
        <v>133</v>
      </c>
      <c r="AF2433" s="51">
        <v>130</v>
      </c>
      <c r="AG2433" s="44">
        <v>30</v>
      </c>
      <c r="AH2433">
        <v>53</v>
      </c>
      <c r="AL2433" t="s">
        <v>22</v>
      </c>
      <c r="AM2433">
        <v>60</v>
      </c>
    </row>
    <row r="2434" spans="28:39">
      <c r="AB2434" s="58" t="s">
        <v>655</v>
      </c>
      <c r="AC2434" s="1">
        <v>1</v>
      </c>
      <c r="AD2434" s="38" t="s">
        <v>337</v>
      </c>
      <c r="AE2434" s="60" t="s">
        <v>133</v>
      </c>
      <c r="AF2434" s="51">
        <v>130</v>
      </c>
      <c r="AG2434" s="45">
        <v>40</v>
      </c>
      <c r="AH2434">
        <v>43</v>
      </c>
      <c r="AL2434" t="s">
        <v>22</v>
      </c>
      <c r="AM2434">
        <v>60</v>
      </c>
    </row>
    <row r="2435" spans="28:39">
      <c r="AB2435" s="58" t="s">
        <v>655</v>
      </c>
      <c r="AC2435" s="1">
        <v>1</v>
      </c>
      <c r="AD2435" s="38" t="s">
        <v>337</v>
      </c>
      <c r="AE2435" s="60" t="s">
        <v>133</v>
      </c>
      <c r="AF2435" s="51">
        <v>130</v>
      </c>
      <c r="AG2435" s="46">
        <v>50</v>
      </c>
      <c r="AH2435">
        <v>35</v>
      </c>
      <c r="AL2435" t="s">
        <v>22</v>
      </c>
      <c r="AM2435">
        <v>60</v>
      </c>
    </row>
    <row r="2436" spans="28:39">
      <c r="AB2436" s="58" t="s">
        <v>655</v>
      </c>
      <c r="AC2436" s="1">
        <v>1</v>
      </c>
      <c r="AD2436" s="38" t="s">
        <v>337</v>
      </c>
      <c r="AE2436" s="60" t="s">
        <v>133</v>
      </c>
      <c r="AF2436" s="51">
        <v>130</v>
      </c>
      <c r="AG2436" s="47">
        <v>60</v>
      </c>
      <c r="AH2436">
        <v>30</v>
      </c>
      <c r="AL2436" t="s">
        <v>22</v>
      </c>
      <c r="AM2436">
        <v>60</v>
      </c>
    </row>
    <row r="2437" spans="28:39">
      <c r="AB2437" s="58" t="s">
        <v>655</v>
      </c>
      <c r="AC2437" s="1">
        <v>1</v>
      </c>
      <c r="AD2437" s="38" t="s">
        <v>337</v>
      </c>
      <c r="AE2437" s="60" t="s">
        <v>133</v>
      </c>
      <c r="AF2437" s="51">
        <v>130</v>
      </c>
      <c r="AG2437" s="48">
        <v>70</v>
      </c>
      <c r="AH2437">
        <v>26</v>
      </c>
      <c r="AL2437" t="s">
        <v>22</v>
      </c>
      <c r="AM2437">
        <v>60</v>
      </c>
    </row>
    <row r="2438" spans="28:39">
      <c r="AB2438" s="58" t="s">
        <v>655</v>
      </c>
      <c r="AC2438" s="1">
        <v>1</v>
      </c>
      <c r="AD2438" s="38" t="s">
        <v>337</v>
      </c>
      <c r="AE2438" s="60" t="s">
        <v>133</v>
      </c>
      <c r="AF2438" s="52">
        <v>140</v>
      </c>
      <c r="AG2438" s="41">
        <v>0</v>
      </c>
      <c r="AH2438">
        <v>66</v>
      </c>
      <c r="AL2438" t="s">
        <v>22</v>
      </c>
      <c r="AM2438">
        <v>60</v>
      </c>
    </row>
    <row r="2439" spans="28:39">
      <c r="AB2439" s="58" t="s">
        <v>655</v>
      </c>
      <c r="AC2439" s="1">
        <v>1</v>
      </c>
      <c r="AD2439" s="38" t="s">
        <v>337</v>
      </c>
      <c r="AE2439" s="60" t="s">
        <v>133</v>
      </c>
      <c r="AF2439" s="52">
        <v>140</v>
      </c>
      <c r="AG2439" s="42">
        <v>10</v>
      </c>
      <c r="AH2439">
        <v>66</v>
      </c>
      <c r="AL2439" t="s">
        <v>22</v>
      </c>
      <c r="AM2439">
        <v>60</v>
      </c>
    </row>
    <row r="2440" spans="28:39">
      <c r="AB2440" s="58" t="s">
        <v>655</v>
      </c>
      <c r="AC2440" s="1">
        <v>1</v>
      </c>
      <c r="AD2440" s="38" t="s">
        <v>337</v>
      </c>
      <c r="AE2440" s="60" t="s">
        <v>133</v>
      </c>
      <c r="AF2440" s="52">
        <v>140</v>
      </c>
      <c r="AG2440" s="43">
        <v>20</v>
      </c>
      <c r="AH2440">
        <v>60</v>
      </c>
      <c r="AL2440" t="s">
        <v>22</v>
      </c>
      <c r="AM2440">
        <v>60</v>
      </c>
    </row>
    <row r="2441" spans="28:39">
      <c r="AB2441" s="58" t="s">
        <v>655</v>
      </c>
      <c r="AC2441" s="1">
        <v>1</v>
      </c>
      <c r="AD2441" s="38" t="s">
        <v>337</v>
      </c>
      <c r="AE2441" s="60" t="s">
        <v>133</v>
      </c>
      <c r="AF2441" s="52">
        <v>140</v>
      </c>
      <c r="AG2441" s="44">
        <v>30</v>
      </c>
      <c r="AH2441">
        <v>53</v>
      </c>
      <c r="AL2441" t="s">
        <v>22</v>
      </c>
      <c r="AM2441">
        <v>60</v>
      </c>
    </row>
    <row r="2442" spans="28:39">
      <c r="AB2442" s="58" t="s">
        <v>655</v>
      </c>
      <c r="AC2442" s="1">
        <v>1</v>
      </c>
      <c r="AD2442" s="38" t="s">
        <v>337</v>
      </c>
      <c r="AE2442" s="60" t="s">
        <v>133</v>
      </c>
      <c r="AF2442" s="52">
        <v>140</v>
      </c>
      <c r="AG2442" s="45">
        <v>40</v>
      </c>
      <c r="AH2442">
        <v>43</v>
      </c>
      <c r="AL2442" t="s">
        <v>22</v>
      </c>
      <c r="AM2442">
        <v>60</v>
      </c>
    </row>
    <row r="2443" spans="28:39">
      <c r="AB2443" s="58" t="s">
        <v>655</v>
      </c>
      <c r="AC2443" s="1">
        <v>1</v>
      </c>
      <c r="AD2443" s="38" t="s">
        <v>337</v>
      </c>
      <c r="AE2443" s="60" t="s">
        <v>133</v>
      </c>
      <c r="AF2443" s="52">
        <v>140</v>
      </c>
      <c r="AG2443" s="46">
        <v>50</v>
      </c>
      <c r="AH2443">
        <v>35</v>
      </c>
      <c r="AL2443" t="s">
        <v>22</v>
      </c>
      <c r="AM2443">
        <v>60</v>
      </c>
    </row>
    <row r="2444" spans="28:39">
      <c r="AB2444" s="58" t="s">
        <v>655</v>
      </c>
      <c r="AC2444" s="1">
        <v>1</v>
      </c>
      <c r="AD2444" s="38" t="s">
        <v>337</v>
      </c>
      <c r="AE2444" s="60" t="s">
        <v>133</v>
      </c>
      <c r="AF2444" s="52">
        <v>140</v>
      </c>
      <c r="AG2444" s="47">
        <v>60</v>
      </c>
      <c r="AH2444">
        <v>30</v>
      </c>
      <c r="AL2444" t="s">
        <v>22</v>
      </c>
      <c r="AM2444">
        <v>60</v>
      </c>
    </row>
    <row r="2445" spans="28:39">
      <c r="AB2445" s="58" t="s">
        <v>655</v>
      </c>
      <c r="AC2445" s="1">
        <v>1</v>
      </c>
      <c r="AD2445" s="38" t="s">
        <v>337</v>
      </c>
      <c r="AE2445" s="60" t="s">
        <v>133</v>
      </c>
      <c r="AF2445" s="52">
        <v>140</v>
      </c>
      <c r="AG2445" s="48">
        <v>70</v>
      </c>
      <c r="AH2445">
        <v>26</v>
      </c>
      <c r="AL2445" t="s">
        <v>22</v>
      </c>
      <c r="AM2445">
        <v>60</v>
      </c>
    </row>
    <row r="2446" spans="28:39">
      <c r="AB2446" s="58" t="s">
        <v>655</v>
      </c>
      <c r="AC2446" s="1">
        <v>1</v>
      </c>
      <c r="AD2446" s="38" t="s">
        <v>337</v>
      </c>
      <c r="AE2446" s="60" t="s">
        <v>133</v>
      </c>
      <c r="AF2446" s="53">
        <v>150</v>
      </c>
      <c r="AG2446" s="41">
        <v>0</v>
      </c>
      <c r="AH2446">
        <v>63</v>
      </c>
      <c r="AL2446" t="s">
        <v>22</v>
      </c>
      <c r="AM2446">
        <v>60</v>
      </c>
    </row>
    <row r="2447" spans="28:39">
      <c r="AB2447" s="58" t="s">
        <v>655</v>
      </c>
      <c r="AC2447" s="1">
        <v>1</v>
      </c>
      <c r="AD2447" s="38" t="s">
        <v>337</v>
      </c>
      <c r="AE2447" s="60" t="s">
        <v>133</v>
      </c>
      <c r="AF2447" s="53">
        <v>150</v>
      </c>
      <c r="AG2447" s="42">
        <v>10</v>
      </c>
      <c r="AH2447">
        <v>63</v>
      </c>
      <c r="AL2447" t="s">
        <v>22</v>
      </c>
      <c r="AM2447">
        <v>60</v>
      </c>
    </row>
    <row r="2448" spans="28:39">
      <c r="AB2448" s="58" t="s">
        <v>655</v>
      </c>
      <c r="AC2448" s="1">
        <v>1</v>
      </c>
      <c r="AD2448" s="38" t="s">
        <v>337</v>
      </c>
      <c r="AE2448" s="60" t="s">
        <v>133</v>
      </c>
      <c r="AF2448" s="53">
        <v>150</v>
      </c>
      <c r="AG2448" s="43">
        <v>20</v>
      </c>
      <c r="AH2448">
        <v>60</v>
      </c>
      <c r="AL2448" t="s">
        <v>22</v>
      </c>
      <c r="AM2448">
        <v>60</v>
      </c>
    </row>
    <row r="2449" spans="28:39">
      <c r="AB2449" s="58" t="s">
        <v>655</v>
      </c>
      <c r="AC2449" s="1">
        <v>1</v>
      </c>
      <c r="AD2449" s="38" t="s">
        <v>337</v>
      </c>
      <c r="AE2449" s="60" t="s">
        <v>133</v>
      </c>
      <c r="AF2449" s="53">
        <v>150</v>
      </c>
      <c r="AG2449" s="44">
        <v>30</v>
      </c>
      <c r="AH2449">
        <v>53</v>
      </c>
      <c r="AL2449" t="s">
        <v>22</v>
      </c>
      <c r="AM2449">
        <v>60</v>
      </c>
    </row>
    <row r="2450" spans="28:39">
      <c r="AB2450" s="58" t="s">
        <v>655</v>
      </c>
      <c r="AC2450" s="1">
        <v>1</v>
      </c>
      <c r="AD2450" s="38" t="s">
        <v>337</v>
      </c>
      <c r="AE2450" s="60" t="s">
        <v>133</v>
      </c>
      <c r="AF2450" s="53">
        <v>150</v>
      </c>
      <c r="AG2450" s="45">
        <v>40</v>
      </c>
      <c r="AH2450">
        <v>43</v>
      </c>
      <c r="AL2450" t="s">
        <v>22</v>
      </c>
      <c r="AM2450">
        <v>60</v>
      </c>
    </row>
    <row r="2451" spans="28:39">
      <c r="AB2451" s="58" t="s">
        <v>655</v>
      </c>
      <c r="AC2451" s="1">
        <v>1</v>
      </c>
      <c r="AD2451" s="38" t="s">
        <v>337</v>
      </c>
      <c r="AE2451" s="60" t="s">
        <v>133</v>
      </c>
      <c r="AF2451" s="53">
        <v>150</v>
      </c>
      <c r="AG2451" s="46">
        <v>50</v>
      </c>
      <c r="AH2451">
        <v>35</v>
      </c>
      <c r="AL2451" t="s">
        <v>22</v>
      </c>
      <c r="AM2451">
        <v>60</v>
      </c>
    </row>
    <row r="2452" spans="28:39">
      <c r="AB2452" s="58" t="s">
        <v>655</v>
      </c>
      <c r="AC2452" s="1">
        <v>1</v>
      </c>
      <c r="AD2452" s="38" t="s">
        <v>337</v>
      </c>
      <c r="AE2452" s="60" t="s">
        <v>133</v>
      </c>
      <c r="AF2452" s="53">
        <v>150</v>
      </c>
      <c r="AG2452" s="47">
        <v>60</v>
      </c>
      <c r="AH2452">
        <v>30</v>
      </c>
      <c r="AL2452" t="s">
        <v>22</v>
      </c>
      <c r="AM2452">
        <v>60</v>
      </c>
    </row>
    <row r="2453" spans="28:39">
      <c r="AB2453" s="58" t="s">
        <v>655</v>
      </c>
      <c r="AC2453" s="1">
        <v>1</v>
      </c>
      <c r="AD2453" s="38" t="s">
        <v>337</v>
      </c>
      <c r="AE2453" s="60" t="s">
        <v>133</v>
      </c>
      <c r="AF2453" s="53">
        <v>150</v>
      </c>
      <c r="AG2453" s="48">
        <v>70</v>
      </c>
      <c r="AH2453">
        <v>26</v>
      </c>
      <c r="AL2453" t="s">
        <v>22</v>
      </c>
      <c r="AM2453">
        <v>60</v>
      </c>
    </row>
    <row r="2454" spans="28:39">
      <c r="AB2454" s="58" t="s">
        <v>655</v>
      </c>
      <c r="AC2454" s="1">
        <v>1</v>
      </c>
      <c r="AD2454" s="38" t="s">
        <v>337</v>
      </c>
      <c r="AE2454" s="60" t="s">
        <v>133</v>
      </c>
      <c r="AF2454" s="54">
        <v>160</v>
      </c>
      <c r="AG2454" s="41">
        <v>0</v>
      </c>
      <c r="AH2454">
        <v>60</v>
      </c>
      <c r="AL2454" t="s">
        <v>22</v>
      </c>
      <c r="AM2454">
        <v>60</v>
      </c>
    </row>
    <row r="2455" spans="28:39">
      <c r="AB2455" s="58" t="s">
        <v>655</v>
      </c>
      <c r="AC2455" s="1">
        <v>1</v>
      </c>
      <c r="AD2455" s="38" t="s">
        <v>337</v>
      </c>
      <c r="AE2455" s="60" t="s">
        <v>133</v>
      </c>
      <c r="AF2455" s="54">
        <v>160</v>
      </c>
      <c r="AG2455" s="42">
        <v>10</v>
      </c>
      <c r="AH2455">
        <v>60</v>
      </c>
      <c r="AL2455" t="s">
        <v>22</v>
      </c>
      <c r="AM2455">
        <v>60</v>
      </c>
    </row>
    <row r="2456" spans="28:39">
      <c r="AB2456" s="58" t="s">
        <v>655</v>
      </c>
      <c r="AC2456" s="1">
        <v>1</v>
      </c>
      <c r="AD2456" s="38" t="s">
        <v>337</v>
      </c>
      <c r="AE2456" s="60" t="s">
        <v>133</v>
      </c>
      <c r="AF2456" s="54">
        <v>160</v>
      </c>
      <c r="AG2456" s="43">
        <v>20</v>
      </c>
      <c r="AH2456">
        <v>58</v>
      </c>
      <c r="AL2456" t="s">
        <v>22</v>
      </c>
      <c r="AM2456">
        <v>60</v>
      </c>
    </row>
    <row r="2457" spans="28:39">
      <c r="AB2457" s="58" t="s">
        <v>655</v>
      </c>
      <c r="AC2457" s="1">
        <v>1</v>
      </c>
      <c r="AD2457" s="38" t="s">
        <v>337</v>
      </c>
      <c r="AE2457" s="60" t="s">
        <v>133</v>
      </c>
      <c r="AF2457" s="54">
        <v>160</v>
      </c>
      <c r="AG2457" s="44">
        <v>30</v>
      </c>
      <c r="AH2457">
        <v>53</v>
      </c>
      <c r="AL2457" t="s">
        <v>22</v>
      </c>
      <c r="AM2457">
        <v>60</v>
      </c>
    </row>
    <row r="2458" spans="28:39">
      <c r="AB2458" s="58" t="s">
        <v>655</v>
      </c>
      <c r="AC2458" s="1">
        <v>1</v>
      </c>
      <c r="AD2458" s="38" t="s">
        <v>337</v>
      </c>
      <c r="AE2458" s="60" t="s">
        <v>133</v>
      </c>
      <c r="AF2458" s="54">
        <v>160</v>
      </c>
      <c r="AG2458" s="45">
        <v>40</v>
      </c>
      <c r="AH2458">
        <v>43</v>
      </c>
      <c r="AL2458" t="s">
        <v>22</v>
      </c>
      <c r="AM2458">
        <v>60</v>
      </c>
    </row>
    <row r="2459" spans="28:39">
      <c r="AB2459" s="58" t="s">
        <v>655</v>
      </c>
      <c r="AC2459" s="1">
        <v>1</v>
      </c>
      <c r="AD2459" s="38" t="s">
        <v>337</v>
      </c>
      <c r="AE2459" s="60" t="s">
        <v>133</v>
      </c>
      <c r="AF2459" s="54">
        <v>160</v>
      </c>
      <c r="AG2459" s="46">
        <v>50</v>
      </c>
      <c r="AH2459">
        <v>35</v>
      </c>
      <c r="AL2459" t="s">
        <v>22</v>
      </c>
      <c r="AM2459">
        <v>60</v>
      </c>
    </row>
    <row r="2460" spans="28:39">
      <c r="AB2460" s="58" t="s">
        <v>655</v>
      </c>
      <c r="AC2460" s="1">
        <v>1</v>
      </c>
      <c r="AD2460" s="38" t="s">
        <v>337</v>
      </c>
      <c r="AE2460" s="60" t="s">
        <v>133</v>
      </c>
      <c r="AF2460" s="54">
        <v>160</v>
      </c>
      <c r="AG2460" s="47">
        <v>60</v>
      </c>
      <c r="AH2460">
        <v>30</v>
      </c>
      <c r="AL2460" t="s">
        <v>22</v>
      </c>
      <c r="AM2460">
        <v>60</v>
      </c>
    </row>
    <row r="2461" spans="28:39">
      <c r="AB2461" s="58" t="s">
        <v>655</v>
      </c>
      <c r="AC2461" s="1">
        <v>1</v>
      </c>
      <c r="AD2461" s="38" t="s">
        <v>337</v>
      </c>
      <c r="AE2461" s="60" t="s">
        <v>133</v>
      </c>
      <c r="AF2461" s="54">
        <v>160</v>
      </c>
      <c r="AG2461" s="48">
        <v>70</v>
      </c>
      <c r="AH2461">
        <v>26</v>
      </c>
      <c r="AL2461" t="s">
        <v>22</v>
      </c>
      <c r="AM2461">
        <v>60</v>
      </c>
    </row>
    <row r="2462" spans="28:39">
      <c r="AB2462" s="58" t="s">
        <v>655</v>
      </c>
      <c r="AC2462" s="1">
        <v>1</v>
      </c>
      <c r="AD2462" s="38" t="s">
        <v>337</v>
      </c>
      <c r="AE2462" s="60" t="s">
        <v>133</v>
      </c>
      <c r="AF2462" s="55">
        <v>170</v>
      </c>
      <c r="AG2462" s="41">
        <v>0</v>
      </c>
      <c r="AH2462">
        <v>58</v>
      </c>
      <c r="AL2462" t="s">
        <v>22</v>
      </c>
      <c r="AM2462">
        <v>60</v>
      </c>
    </row>
    <row r="2463" spans="28:39">
      <c r="AB2463" s="58" t="s">
        <v>655</v>
      </c>
      <c r="AC2463" s="1">
        <v>1</v>
      </c>
      <c r="AD2463" s="38" t="s">
        <v>337</v>
      </c>
      <c r="AE2463" s="60" t="s">
        <v>133</v>
      </c>
      <c r="AF2463" s="55">
        <v>170</v>
      </c>
      <c r="AG2463" s="42">
        <v>10</v>
      </c>
      <c r="AH2463">
        <v>58</v>
      </c>
      <c r="AL2463" t="s">
        <v>22</v>
      </c>
      <c r="AM2463">
        <v>60</v>
      </c>
    </row>
    <row r="2464" spans="28:39">
      <c r="AB2464" s="58" t="s">
        <v>655</v>
      </c>
      <c r="AC2464" s="1">
        <v>1</v>
      </c>
      <c r="AD2464" s="38" t="s">
        <v>337</v>
      </c>
      <c r="AE2464" s="60" t="s">
        <v>133</v>
      </c>
      <c r="AF2464" s="55">
        <v>170</v>
      </c>
      <c r="AG2464" s="43">
        <v>20</v>
      </c>
      <c r="AH2464">
        <v>57</v>
      </c>
      <c r="AL2464" t="s">
        <v>22</v>
      </c>
      <c r="AM2464">
        <v>60</v>
      </c>
    </row>
    <row r="2465" spans="28:39">
      <c r="AB2465" s="58" t="s">
        <v>655</v>
      </c>
      <c r="AC2465" s="1">
        <v>1</v>
      </c>
      <c r="AD2465" s="38" t="s">
        <v>337</v>
      </c>
      <c r="AE2465" s="60" t="s">
        <v>133</v>
      </c>
      <c r="AF2465" s="55">
        <v>170</v>
      </c>
      <c r="AG2465" s="44">
        <v>30</v>
      </c>
      <c r="AH2465">
        <v>52</v>
      </c>
      <c r="AL2465" t="s">
        <v>22</v>
      </c>
      <c r="AM2465">
        <v>60</v>
      </c>
    </row>
    <row r="2466" spans="28:39">
      <c r="AB2466" s="58" t="s">
        <v>655</v>
      </c>
      <c r="AC2466" s="1">
        <v>1</v>
      </c>
      <c r="AD2466" s="38" t="s">
        <v>337</v>
      </c>
      <c r="AE2466" s="60" t="s">
        <v>133</v>
      </c>
      <c r="AF2466" s="55">
        <v>170</v>
      </c>
      <c r="AG2466" s="45">
        <v>40</v>
      </c>
      <c r="AH2466">
        <v>43</v>
      </c>
      <c r="AL2466" t="s">
        <v>22</v>
      </c>
      <c r="AM2466">
        <v>60</v>
      </c>
    </row>
    <row r="2467" spans="28:39">
      <c r="AB2467" s="58" t="s">
        <v>655</v>
      </c>
      <c r="AC2467" s="1">
        <v>1</v>
      </c>
      <c r="AD2467" s="38" t="s">
        <v>337</v>
      </c>
      <c r="AE2467" s="60" t="s">
        <v>133</v>
      </c>
      <c r="AF2467" s="55">
        <v>170</v>
      </c>
      <c r="AG2467" s="46">
        <v>50</v>
      </c>
      <c r="AH2467">
        <v>35</v>
      </c>
      <c r="AL2467" t="s">
        <v>22</v>
      </c>
      <c r="AM2467">
        <v>60</v>
      </c>
    </row>
    <row r="2468" spans="28:39">
      <c r="AB2468" s="58" t="s">
        <v>655</v>
      </c>
      <c r="AC2468" s="1">
        <v>1</v>
      </c>
      <c r="AD2468" s="38" t="s">
        <v>337</v>
      </c>
      <c r="AE2468" s="60" t="s">
        <v>133</v>
      </c>
      <c r="AF2468" s="55">
        <v>170</v>
      </c>
      <c r="AG2468" s="47">
        <v>60</v>
      </c>
      <c r="AH2468">
        <v>30</v>
      </c>
      <c r="AL2468" t="s">
        <v>22</v>
      </c>
      <c r="AM2468">
        <v>60</v>
      </c>
    </row>
    <row r="2469" spans="28:39">
      <c r="AB2469" s="58" t="s">
        <v>655</v>
      </c>
      <c r="AC2469" s="1">
        <v>1</v>
      </c>
      <c r="AD2469" s="38" t="s">
        <v>337</v>
      </c>
      <c r="AE2469" s="60" t="s">
        <v>133</v>
      </c>
      <c r="AF2469" s="55">
        <v>170</v>
      </c>
      <c r="AG2469" s="48">
        <v>70</v>
      </c>
      <c r="AH2469">
        <v>26</v>
      </c>
      <c r="AL2469" t="s">
        <v>22</v>
      </c>
      <c r="AM2469">
        <v>60</v>
      </c>
    </row>
    <row r="2470" spans="28:39">
      <c r="AB2470" s="58" t="s">
        <v>655</v>
      </c>
      <c r="AC2470" s="1">
        <v>1</v>
      </c>
      <c r="AD2470" s="38" t="s">
        <v>337</v>
      </c>
      <c r="AE2470" s="60" t="s">
        <v>133</v>
      </c>
      <c r="AF2470" s="56">
        <v>180</v>
      </c>
      <c r="AG2470" s="41">
        <v>0</v>
      </c>
      <c r="AH2470">
        <v>55</v>
      </c>
      <c r="AL2470" t="s">
        <v>22</v>
      </c>
      <c r="AM2470">
        <v>60</v>
      </c>
    </row>
    <row r="2471" spans="28:39">
      <c r="AB2471" s="58" t="s">
        <v>655</v>
      </c>
      <c r="AC2471" s="1">
        <v>1</v>
      </c>
      <c r="AD2471" s="38" t="s">
        <v>337</v>
      </c>
      <c r="AE2471" s="60" t="s">
        <v>133</v>
      </c>
      <c r="AF2471" s="56">
        <v>180</v>
      </c>
      <c r="AG2471" s="42">
        <v>10</v>
      </c>
      <c r="AH2471">
        <v>55</v>
      </c>
      <c r="AL2471" t="s">
        <v>22</v>
      </c>
      <c r="AM2471">
        <v>60</v>
      </c>
    </row>
    <row r="2472" spans="28:39">
      <c r="AB2472" s="58" t="s">
        <v>655</v>
      </c>
      <c r="AC2472" s="1">
        <v>1</v>
      </c>
      <c r="AD2472" s="38" t="s">
        <v>337</v>
      </c>
      <c r="AE2472" s="60" t="s">
        <v>133</v>
      </c>
      <c r="AF2472" s="56">
        <v>180</v>
      </c>
      <c r="AG2472" s="43">
        <v>20</v>
      </c>
      <c r="AH2472">
        <v>55</v>
      </c>
      <c r="AL2472" t="s">
        <v>22</v>
      </c>
      <c r="AM2472">
        <v>60</v>
      </c>
    </row>
    <row r="2473" spans="28:39">
      <c r="AB2473" s="58" t="s">
        <v>655</v>
      </c>
      <c r="AC2473" s="1">
        <v>1</v>
      </c>
      <c r="AD2473" s="38" t="s">
        <v>337</v>
      </c>
      <c r="AE2473" s="60" t="s">
        <v>133</v>
      </c>
      <c r="AF2473" s="56">
        <v>180</v>
      </c>
      <c r="AG2473" s="44">
        <v>30</v>
      </c>
      <c r="AH2473">
        <v>51</v>
      </c>
      <c r="AL2473" t="s">
        <v>22</v>
      </c>
      <c r="AM2473">
        <v>60</v>
      </c>
    </row>
    <row r="2474" spans="28:39">
      <c r="AB2474" s="58" t="s">
        <v>655</v>
      </c>
      <c r="AC2474" s="1">
        <v>1</v>
      </c>
      <c r="AD2474" s="38" t="s">
        <v>337</v>
      </c>
      <c r="AE2474" s="60" t="s">
        <v>133</v>
      </c>
      <c r="AF2474" s="56">
        <v>180</v>
      </c>
      <c r="AG2474" s="45">
        <v>40</v>
      </c>
      <c r="AH2474">
        <v>43</v>
      </c>
      <c r="AL2474" t="s">
        <v>22</v>
      </c>
      <c r="AM2474">
        <v>60</v>
      </c>
    </row>
    <row r="2475" spans="28:39">
      <c r="AB2475" s="58" t="s">
        <v>655</v>
      </c>
      <c r="AC2475" s="1">
        <v>1</v>
      </c>
      <c r="AD2475" s="38" t="s">
        <v>337</v>
      </c>
      <c r="AE2475" s="60" t="s">
        <v>133</v>
      </c>
      <c r="AF2475" s="56">
        <v>180</v>
      </c>
      <c r="AG2475" s="46">
        <v>50</v>
      </c>
      <c r="AH2475">
        <v>35</v>
      </c>
      <c r="AL2475" t="s">
        <v>22</v>
      </c>
      <c r="AM2475">
        <v>60</v>
      </c>
    </row>
    <row r="2476" spans="28:39">
      <c r="AB2476" s="58" t="s">
        <v>655</v>
      </c>
      <c r="AC2476" s="1">
        <v>1</v>
      </c>
      <c r="AD2476" s="38" t="s">
        <v>337</v>
      </c>
      <c r="AE2476" s="60" t="s">
        <v>133</v>
      </c>
      <c r="AF2476" s="56">
        <v>180</v>
      </c>
      <c r="AG2476" s="47">
        <v>60</v>
      </c>
      <c r="AH2476">
        <v>30</v>
      </c>
      <c r="AL2476" t="s">
        <v>22</v>
      </c>
      <c r="AM2476">
        <v>60</v>
      </c>
    </row>
    <row r="2477" spans="28:39">
      <c r="AB2477" s="58" t="s">
        <v>655</v>
      </c>
      <c r="AC2477" s="1">
        <v>1</v>
      </c>
      <c r="AD2477" s="38" t="s">
        <v>337</v>
      </c>
      <c r="AE2477" s="60" t="s">
        <v>133</v>
      </c>
      <c r="AF2477" s="56">
        <v>180</v>
      </c>
      <c r="AG2477" s="48">
        <v>70</v>
      </c>
      <c r="AH2477">
        <v>26</v>
      </c>
      <c r="AL2477" t="s">
        <v>22</v>
      </c>
      <c r="AM2477">
        <v>60</v>
      </c>
    </row>
    <row r="2478" spans="28:39">
      <c r="AB2478" s="58" t="s">
        <v>655</v>
      </c>
      <c r="AC2478" s="1">
        <v>1</v>
      </c>
      <c r="AD2478" s="38" t="s">
        <v>337</v>
      </c>
      <c r="AE2478" s="60" t="s">
        <v>133</v>
      </c>
      <c r="AF2478" s="57">
        <v>200</v>
      </c>
      <c r="AG2478" s="41">
        <v>0</v>
      </c>
      <c r="AH2478">
        <v>51</v>
      </c>
      <c r="AL2478" t="s">
        <v>22</v>
      </c>
      <c r="AM2478">
        <v>60</v>
      </c>
    </row>
    <row r="2479" spans="28:39">
      <c r="AB2479" s="58" t="s">
        <v>655</v>
      </c>
      <c r="AC2479" s="1">
        <v>1</v>
      </c>
      <c r="AD2479" s="38" t="s">
        <v>337</v>
      </c>
      <c r="AE2479" s="60" t="s">
        <v>133</v>
      </c>
      <c r="AF2479" s="57">
        <v>200</v>
      </c>
      <c r="AG2479" s="42">
        <v>10</v>
      </c>
      <c r="AH2479">
        <v>51</v>
      </c>
      <c r="AL2479" t="s">
        <v>22</v>
      </c>
      <c r="AM2479">
        <v>60</v>
      </c>
    </row>
    <row r="2480" spans="28:39">
      <c r="AB2480" s="58" t="s">
        <v>655</v>
      </c>
      <c r="AC2480" s="1">
        <v>1</v>
      </c>
      <c r="AD2480" s="38" t="s">
        <v>337</v>
      </c>
      <c r="AE2480" s="60" t="s">
        <v>133</v>
      </c>
      <c r="AF2480" s="57">
        <v>200</v>
      </c>
      <c r="AG2480" s="43">
        <v>20</v>
      </c>
      <c r="AH2480">
        <v>51</v>
      </c>
      <c r="AL2480" t="s">
        <v>22</v>
      </c>
      <c r="AM2480">
        <v>60</v>
      </c>
    </row>
    <row r="2481" spans="28:39">
      <c r="AB2481" s="58" t="s">
        <v>655</v>
      </c>
      <c r="AC2481" s="1">
        <v>1</v>
      </c>
      <c r="AD2481" s="38" t="s">
        <v>337</v>
      </c>
      <c r="AE2481" s="60" t="s">
        <v>133</v>
      </c>
      <c r="AF2481" s="57">
        <v>200</v>
      </c>
      <c r="AG2481" s="44">
        <v>30</v>
      </c>
      <c r="AH2481">
        <v>50</v>
      </c>
      <c r="AL2481" t="s">
        <v>22</v>
      </c>
      <c r="AM2481">
        <v>60</v>
      </c>
    </row>
    <row r="2482" spans="28:39">
      <c r="AB2482" s="58" t="s">
        <v>655</v>
      </c>
      <c r="AC2482" s="1">
        <v>1</v>
      </c>
      <c r="AD2482" s="38" t="s">
        <v>337</v>
      </c>
      <c r="AE2482" s="60" t="s">
        <v>133</v>
      </c>
      <c r="AF2482" s="57">
        <v>200</v>
      </c>
      <c r="AG2482" s="45">
        <v>40</v>
      </c>
      <c r="AH2482">
        <v>43</v>
      </c>
      <c r="AL2482" t="s">
        <v>22</v>
      </c>
      <c r="AM2482">
        <v>60</v>
      </c>
    </row>
    <row r="2483" spans="28:39">
      <c r="AB2483" s="58" t="s">
        <v>655</v>
      </c>
      <c r="AC2483" s="1">
        <v>1</v>
      </c>
      <c r="AD2483" s="38" t="s">
        <v>337</v>
      </c>
      <c r="AE2483" s="60" t="s">
        <v>133</v>
      </c>
      <c r="AF2483" s="57">
        <v>200</v>
      </c>
      <c r="AG2483" s="46">
        <v>50</v>
      </c>
      <c r="AH2483">
        <v>35</v>
      </c>
      <c r="AL2483" t="s">
        <v>22</v>
      </c>
      <c r="AM2483">
        <v>60</v>
      </c>
    </row>
    <row r="2484" spans="28:39">
      <c r="AB2484" s="58" t="s">
        <v>655</v>
      </c>
      <c r="AC2484" s="1">
        <v>1</v>
      </c>
      <c r="AD2484" s="38" t="s">
        <v>337</v>
      </c>
      <c r="AE2484" s="60" t="s">
        <v>133</v>
      </c>
      <c r="AF2484" s="57">
        <v>200</v>
      </c>
      <c r="AG2484" s="47">
        <v>60</v>
      </c>
      <c r="AH2484">
        <v>30</v>
      </c>
      <c r="AL2484" t="s">
        <v>22</v>
      </c>
      <c r="AM2484">
        <v>60</v>
      </c>
    </row>
    <row r="2485" spans="28:39">
      <c r="AB2485" s="58" t="s">
        <v>655</v>
      </c>
      <c r="AC2485" s="1">
        <v>1</v>
      </c>
      <c r="AD2485" s="38" t="s">
        <v>337</v>
      </c>
      <c r="AE2485" s="60" t="s">
        <v>133</v>
      </c>
      <c r="AF2485" s="57">
        <v>200</v>
      </c>
      <c r="AG2485" s="48">
        <v>70</v>
      </c>
      <c r="AH2485">
        <v>26</v>
      </c>
      <c r="AL2485" t="s">
        <v>22</v>
      </c>
      <c r="AM2485">
        <v>60</v>
      </c>
    </row>
    <row r="2486" spans="28:39">
      <c r="AB2486" s="58" t="s">
        <v>655</v>
      </c>
      <c r="AC2486" s="1">
        <v>1</v>
      </c>
      <c r="AD2486" s="38" t="s">
        <v>427</v>
      </c>
      <c r="AE2486" s="60" t="s">
        <v>133</v>
      </c>
      <c r="AF2486" s="40">
        <v>110</v>
      </c>
      <c r="AG2486" s="41">
        <v>0</v>
      </c>
      <c r="AH2486">
        <v>70</v>
      </c>
      <c r="AL2486" t="s">
        <v>22</v>
      </c>
      <c r="AM2486">
        <v>60</v>
      </c>
    </row>
    <row r="2487" spans="28:39">
      <c r="AB2487" s="58" t="s">
        <v>655</v>
      </c>
      <c r="AC2487" s="1">
        <v>1</v>
      </c>
      <c r="AD2487" s="38" t="s">
        <v>427</v>
      </c>
      <c r="AE2487" s="60" t="s">
        <v>133</v>
      </c>
      <c r="AF2487" s="40">
        <v>110</v>
      </c>
      <c r="AG2487" s="42">
        <v>10</v>
      </c>
      <c r="AH2487">
        <v>68</v>
      </c>
      <c r="AL2487" t="s">
        <v>22</v>
      </c>
      <c r="AM2487">
        <v>60</v>
      </c>
    </row>
    <row r="2488" spans="28:39">
      <c r="AB2488" s="58" t="s">
        <v>655</v>
      </c>
      <c r="AC2488" s="1">
        <v>1</v>
      </c>
      <c r="AD2488" s="38" t="s">
        <v>427</v>
      </c>
      <c r="AE2488" s="60" t="s">
        <v>133</v>
      </c>
      <c r="AF2488" s="40">
        <v>110</v>
      </c>
      <c r="AG2488" s="43">
        <v>20</v>
      </c>
      <c r="AH2488">
        <v>62</v>
      </c>
      <c r="AL2488" t="s">
        <v>22</v>
      </c>
      <c r="AM2488">
        <v>60</v>
      </c>
    </row>
    <row r="2489" spans="28:39">
      <c r="AB2489" s="58" t="s">
        <v>655</v>
      </c>
      <c r="AC2489" s="1">
        <v>1</v>
      </c>
      <c r="AD2489" s="38" t="s">
        <v>427</v>
      </c>
      <c r="AE2489" s="60" t="s">
        <v>133</v>
      </c>
      <c r="AF2489" s="40">
        <v>110</v>
      </c>
      <c r="AG2489" s="44">
        <v>30</v>
      </c>
      <c r="AH2489">
        <v>53</v>
      </c>
      <c r="AL2489" t="s">
        <v>22</v>
      </c>
      <c r="AM2489">
        <v>60</v>
      </c>
    </row>
    <row r="2490" spans="28:39">
      <c r="AB2490" s="58" t="s">
        <v>655</v>
      </c>
      <c r="AC2490" s="1">
        <v>1</v>
      </c>
      <c r="AD2490" s="38" t="s">
        <v>427</v>
      </c>
      <c r="AE2490" s="60" t="s">
        <v>133</v>
      </c>
      <c r="AF2490" s="40">
        <v>110</v>
      </c>
      <c r="AG2490" s="45">
        <v>40</v>
      </c>
      <c r="AH2490">
        <v>43</v>
      </c>
      <c r="AL2490" t="s">
        <v>22</v>
      </c>
      <c r="AM2490">
        <v>60</v>
      </c>
    </row>
    <row r="2491" spans="28:39">
      <c r="AB2491" s="58" t="s">
        <v>655</v>
      </c>
      <c r="AC2491" s="1">
        <v>1</v>
      </c>
      <c r="AD2491" s="38" t="s">
        <v>427</v>
      </c>
      <c r="AE2491" s="60" t="s">
        <v>133</v>
      </c>
      <c r="AF2491" s="40">
        <v>110</v>
      </c>
      <c r="AG2491" s="46">
        <v>50</v>
      </c>
      <c r="AH2491">
        <v>35</v>
      </c>
      <c r="AL2491" t="s">
        <v>22</v>
      </c>
      <c r="AM2491">
        <v>60</v>
      </c>
    </row>
    <row r="2492" spans="28:39">
      <c r="AB2492" s="58" t="s">
        <v>655</v>
      </c>
      <c r="AC2492" s="1">
        <v>1</v>
      </c>
      <c r="AD2492" s="38" t="s">
        <v>427</v>
      </c>
      <c r="AE2492" s="60" t="s">
        <v>133</v>
      </c>
      <c r="AF2492" s="40">
        <v>110</v>
      </c>
      <c r="AG2492" s="47">
        <v>60</v>
      </c>
      <c r="AH2492">
        <v>30</v>
      </c>
      <c r="AL2492" t="s">
        <v>22</v>
      </c>
      <c r="AM2492">
        <v>60</v>
      </c>
    </row>
    <row r="2493" spans="28:39">
      <c r="AB2493" s="58" t="s">
        <v>655</v>
      </c>
      <c r="AC2493" s="1">
        <v>1</v>
      </c>
      <c r="AD2493" s="38" t="s">
        <v>427</v>
      </c>
      <c r="AE2493" s="60" t="s">
        <v>133</v>
      </c>
      <c r="AF2493" s="40">
        <v>110</v>
      </c>
      <c r="AG2493" s="48">
        <v>70</v>
      </c>
      <c r="AH2493">
        <v>26</v>
      </c>
      <c r="AL2493" t="s">
        <v>22</v>
      </c>
      <c r="AM2493">
        <v>60</v>
      </c>
    </row>
    <row r="2494" spans="28:39">
      <c r="AB2494" s="58" t="s">
        <v>655</v>
      </c>
      <c r="AC2494" s="1">
        <v>1</v>
      </c>
      <c r="AD2494" s="38" t="s">
        <v>427</v>
      </c>
      <c r="AE2494" s="60" t="s">
        <v>133</v>
      </c>
      <c r="AF2494" s="49">
        <v>115</v>
      </c>
      <c r="AG2494" s="41">
        <v>0</v>
      </c>
      <c r="AH2494">
        <v>68</v>
      </c>
      <c r="AL2494" t="s">
        <v>22</v>
      </c>
      <c r="AM2494">
        <v>60</v>
      </c>
    </row>
    <row r="2495" spans="28:39">
      <c r="AB2495" s="58" t="s">
        <v>655</v>
      </c>
      <c r="AC2495" s="1">
        <v>1</v>
      </c>
      <c r="AD2495" s="38" t="s">
        <v>427</v>
      </c>
      <c r="AE2495" s="60" t="s">
        <v>133</v>
      </c>
      <c r="AF2495" s="49">
        <v>115</v>
      </c>
      <c r="AG2495" s="42">
        <v>10</v>
      </c>
      <c r="AH2495">
        <v>67</v>
      </c>
      <c r="AL2495" t="s">
        <v>22</v>
      </c>
      <c r="AM2495">
        <v>60</v>
      </c>
    </row>
    <row r="2496" spans="28:39">
      <c r="AB2496" s="58" t="s">
        <v>655</v>
      </c>
      <c r="AC2496" s="1">
        <v>1</v>
      </c>
      <c r="AD2496" s="38" t="s">
        <v>427</v>
      </c>
      <c r="AE2496" s="60" t="s">
        <v>133</v>
      </c>
      <c r="AF2496" s="49">
        <v>115</v>
      </c>
      <c r="AG2496" s="43">
        <v>20</v>
      </c>
      <c r="AH2496">
        <v>61</v>
      </c>
      <c r="AL2496" t="s">
        <v>22</v>
      </c>
      <c r="AM2496">
        <v>60</v>
      </c>
    </row>
    <row r="2497" spans="28:39">
      <c r="AB2497" s="58" t="s">
        <v>655</v>
      </c>
      <c r="AC2497" s="1">
        <v>1</v>
      </c>
      <c r="AD2497" s="38" t="s">
        <v>427</v>
      </c>
      <c r="AE2497" s="60" t="s">
        <v>133</v>
      </c>
      <c r="AF2497" s="49">
        <v>115</v>
      </c>
      <c r="AG2497" s="44">
        <v>30</v>
      </c>
      <c r="AH2497">
        <v>53</v>
      </c>
      <c r="AL2497" t="s">
        <v>22</v>
      </c>
      <c r="AM2497">
        <v>60</v>
      </c>
    </row>
    <row r="2498" spans="28:39">
      <c r="AB2498" s="58" t="s">
        <v>655</v>
      </c>
      <c r="AC2498" s="1">
        <v>1</v>
      </c>
      <c r="AD2498" s="38" t="s">
        <v>427</v>
      </c>
      <c r="AE2498" s="60" t="s">
        <v>133</v>
      </c>
      <c r="AF2498" s="49">
        <v>115</v>
      </c>
      <c r="AG2498" s="45">
        <v>40</v>
      </c>
      <c r="AH2498">
        <v>43</v>
      </c>
      <c r="AL2498" t="s">
        <v>22</v>
      </c>
      <c r="AM2498">
        <v>60</v>
      </c>
    </row>
    <row r="2499" spans="28:39">
      <c r="AB2499" s="58" t="s">
        <v>655</v>
      </c>
      <c r="AC2499" s="1">
        <v>1</v>
      </c>
      <c r="AD2499" s="38" t="s">
        <v>427</v>
      </c>
      <c r="AE2499" s="60" t="s">
        <v>133</v>
      </c>
      <c r="AF2499" s="49">
        <v>115</v>
      </c>
      <c r="AG2499" s="46">
        <v>50</v>
      </c>
      <c r="AH2499">
        <v>35</v>
      </c>
      <c r="AL2499" t="s">
        <v>22</v>
      </c>
      <c r="AM2499">
        <v>60</v>
      </c>
    </row>
    <row r="2500" spans="28:39">
      <c r="AB2500" s="58" t="s">
        <v>655</v>
      </c>
      <c r="AC2500" s="1">
        <v>1</v>
      </c>
      <c r="AD2500" s="38" t="s">
        <v>427</v>
      </c>
      <c r="AE2500" s="60" t="s">
        <v>133</v>
      </c>
      <c r="AF2500" s="49">
        <v>115</v>
      </c>
      <c r="AG2500" s="47">
        <v>60</v>
      </c>
      <c r="AH2500">
        <v>30</v>
      </c>
      <c r="AL2500" t="s">
        <v>22</v>
      </c>
      <c r="AM2500">
        <v>60</v>
      </c>
    </row>
    <row r="2501" spans="28:39">
      <c r="AB2501" s="58" t="s">
        <v>655</v>
      </c>
      <c r="AC2501" s="1">
        <v>1</v>
      </c>
      <c r="AD2501" s="38" t="s">
        <v>427</v>
      </c>
      <c r="AE2501" s="60" t="s">
        <v>133</v>
      </c>
      <c r="AF2501" s="49">
        <v>115</v>
      </c>
      <c r="AG2501" s="48">
        <v>70</v>
      </c>
      <c r="AH2501">
        <v>26</v>
      </c>
      <c r="AL2501" t="s">
        <v>22</v>
      </c>
      <c r="AM2501">
        <v>60</v>
      </c>
    </row>
    <row r="2502" spans="28:39">
      <c r="AB2502" s="58" t="s">
        <v>655</v>
      </c>
      <c r="AC2502" s="1">
        <v>1</v>
      </c>
      <c r="AD2502" s="38" t="s">
        <v>427</v>
      </c>
      <c r="AE2502" s="60" t="s">
        <v>133</v>
      </c>
      <c r="AF2502" s="50">
        <v>120</v>
      </c>
      <c r="AG2502" s="41">
        <v>0</v>
      </c>
      <c r="AH2502">
        <v>66</v>
      </c>
      <c r="AL2502" t="s">
        <v>22</v>
      </c>
      <c r="AM2502">
        <v>60</v>
      </c>
    </row>
    <row r="2503" spans="28:39">
      <c r="AB2503" s="58" t="s">
        <v>655</v>
      </c>
      <c r="AC2503" s="1">
        <v>1</v>
      </c>
      <c r="AD2503" s="38" t="s">
        <v>427</v>
      </c>
      <c r="AE2503" s="60" t="s">
        <v>133</v>
      </c>
      <c r="AF2503" s="50">
        <v>120</v>
      </c>
      <c r="AG2503" s="42">
        <v>10</v>
      </c>
      <c r="AH2503">
        <v>66</v>
      </c>
      <c r="AL2503" t="s">
        <v>22</v>
      </c>
      <c r="AM2503">
        <v>60</v>
      </c>
    </row>
    <row r="2504" spans="28:39">
      <c r="AB2504" s="58" t="s">
        <v>655</v>
      </c>
      <c r="AC2504" s="1">
        <v>1</v>
      </c>
      <c r="AD2504" s="38" t="s">
        <v>427</v>
      </c>
      <c r="AE2504" s="60" t="s">
        <v>133</v>
      </c>
      <c r="AF2504" s="50">
        <v>120</v>
      </c>
      <c r="AG2504" s="43">
        <v>20</v>
      </c>
      <c r="AH2504">
        <v>60</v>
      </c>
      <c r="AL2504" t="s">
        <v>22</v>
      </c>
      <c r="AM2504">
        <v>60</v>
      </c>
    </row>
    <row r="2505" spans="28:39">
      <c r="AB2505" s="58" t="s">
        <v>655</v>
      </c>
      <c r="AC2505" s="1">
        <v>1</v>
      </c>
      <c r="AD2505" s="38" t="s">
        <v>427</v>
      </c>
      <c r="AE2505" s="60" t="s">
        <v>133</v>
      </c>
      <c r="AF2505" s="50">
        <v>120</v>
      </c>
      <c r="AG2505" s="44">
        <v>30</v>
      </c>
      <c r="AH2505">
        <v>53</v>
      </c>
      <c r="AL2505" t="s">
        <v>22</v>
      </c>
      <c r="AM2505">
        <v>60</v>
      </c>
    </row>
    <row r="2506" spans="28:39">
      <c r="AB2506" s="58" t="s">
        <v>655</v>
      </c>
      <c r="AC2506" s="1">
        <v>1</v>
      </c>
      <c r="AD2506" s="38" t="s">
        <v>427</v>
      </c>
      <c r="AE2506" s="60" t="s">
        <v>133</v>
      </c>
      <c r="AF2506" s="50">
        <v>120</v>
      </c>
      <c r="AG2506" s="45">
        <v>40</v>
      </c>
      <c r="AH2506">
        <v>43</v>
      </c>
      <c r="AL2506" t="s">
        <v>22</v>
      </c>
      <c r="AM2506">
        <v>60</v>
      </c>
    </row>
    <row r="2507" spans="28:39">
      <c r="AB2507" s="58" t="s">
        <v>655</v>
      </c>
      <c r="AC2507" s="1">
        <v>1</v>
      </c>
      <c r="AD2507" s="38" t="s">
        <v>427</v>
      </c>
      <c r="AE2507" s="60" t="s">
        <v>133</v>
      </c>
      <c r="AF2507" s="50">
        <v>120</v>
      </c>
      <c r="AG2507" s="46">
        <v>50</v>
      </c>
      <c r="AH2507">
        <v>35</v>
      </c>
      <c r="AL2507" t="s">
        <v>22</v>
      </c>
      <c r="AM2507">
        <v>60</v>
      </c>
    </row>
    <row r="2508" spans="28:39">
      <c r="AB2508" s="58" t="s">
        <v>655</v>
      </c>
      <c r="AC2508" s="1">
        <v>1</v>
      </c>
      <c r="AD2508" s="38" t="s">
        <v>427</v>
      </c>
      <c r="AE2508" s="60" t="s">
        <v>133</v>
      </c>
      <c r="AF2508" s="50">
        <v>120</v>
      </c>
      <c r="AG2508" s="47">
        <v>60</v>
      </c>
      <c r="AH2508">
        <v>30</v>
      </c>
      <c r="AL2508" t="s">
        <v>22</v>
      </c>
      <c r="AM2508">
        <v>60</v>
      </c>
    </row>
    <row r="2509" spans="28:39">
      <c r="AB2509" s="58" t="s">
        <v>655</v>
      </c>
      <c r="AC2509" s="1">
        <v>1</v>
      </c>
      <c r="AD2509" s="38" t="s">
        <v>427</v>
      </c>
      <c r="AE2509" s="60" t="s">
        <v>133</v>
      </c>
      <c r="AF2509" s="50">
        <v>120</v>
      </c>
      <c r="AG2509" s="48">
        <v>70</v>
      </c>
      <c r="AH2509">
        <v>26</v>
      </c>
      <c r="AL2509" t="s">
        <v>22</v>
      </c>
      <c r="AM2509">
        <v>60</v>
      </c>
    </row>
    <row r="2510" spans="28:39">
      <c r="AB2510" s="58" t="s">
        <v>655</v>
      </c>
      <c r="AC2510" s="1">
        <v>1</v>
      </c>
      <c r="AD2510" s="38" t="s">
        <v>427</v>
      </c>
      <c r="AE2510" s="60" t="s">
        <v>133</v>
      </c>
      <c r="AF2510" s="51">
        <v>130</v>
      </c>
      <c r="AG2510" s="41">
        <v>0</v>
      </c>
      <c r="AH2510">
        <v>62</v>
      </c>
      <c r="AL2510" t="s">
        <v>22</v>
      </c>
      <c r="AM2510">
        <v>60</v>
      </c>
    </row>
    <row r="2511" spans="28:39">
      <c r="AB2511" s="58" t="s">
        <v>655</v>
      </c>
      <c r="AC2511" s="1">
        <v>1</v>
      </c>
      <c r="AD2511" s="38" t="s">
        <v>427</v>
      </c>
      <c r="AE2511" s="60" t="s">
        <v>133</v>
      </c>
      <c r="AF2511" s="51">
        <v>130</v>
      </c>
      <c r="AG2511" s="42">
        <v>10</v>
      </c>
      <c r="AH2511">
        <v>62</v>
      </c>
      <c r="AL2511" t="s">
        <v>22</v>
      </c>
      <c r="AM2511">
        <v>60</v>
      </c>
    </row>
    <row r="2512" spans="28:39">
      <c r="AB2512" s="58" t="s">
        <v>655</v>
      </c>
      <c r="AC2512" s="1">
        <v>1</v>
      </c>
      <c r="AD2512" s="38" t="s">
        <v>427</v>
      </c>
      <c r="AE2512" s="60" t="s">
        <v>133</v>
      </c>
      <c r="AF2512" s="51">
        <v>130</v>
      </c>
      <c r="AG2512" s="43">
        <v>20</v>
      </c>
      <c r="AH2512">
        <v>59</v>
      </c>
      <c r="AL2512" t="s">
        <v>22</v>
      </c>
      <c r="AM2512">
        <v>60</v>
      </c>
    </row>
    <row r="2513" spans="28:39">
      <c r="AB2513" s="58" t="s">
        <v>655</v>
      </c>
      <c r="AC2513" s="1">
        <v>1</v>
      </c>
      <c r="AD2513" s="38" t="s">
        <v>427</v>
      </c>
      <c r="AE2513" s="60" t="s">
        <v>133</v>
      </c>
      <c r="AF2513" s="51">
        <v>130</v>
      </c>
      <c r="AG2513" s="44">
        <v>30</v>
      </c>
      <c r="AH2513">
        <v>53</v>
      </c>
      <c r="AL2513" t="s">
        <v>22</v>
      </c>
      <c r="AM2513">
        <v>60</v>
      </c>
    </row>
    <row r="2514" spans="28:39">
      <c r="AB2514" s="58" t="s">
        <v>655</v>
      </c>
      <c r="AC2514" s="1">
        <v>1</v>
      </c>
      <c r="AD2514" s="38" t="s">
        <v>427</v>
      </c>
      <c r="AE2514" s="60" t="s">
        <v>133</v>
      </c>
      <c r="AF2514" s="51">
        <v>130</v>
      </c>
      <c r="AG2514" s="45">
        <v>40</v>
      </c>
      <c r="AH2514">
        <v>43</v>
      </c>
      <c r="AL2514" t="s">
        <v>22</v>
      </c>
      <c r="AM2514">
        <v>60</v>
      </c>
    </row>
    <row r="2515" spans="28:39">
      <c r="AB2515" s="58" t="s">
        <v>655</v>
      </c>
      <c r="AC2515" s="1">
        <v>1</v>
      </c>
      <c r="AD2515" s="38" t="s">
        <v>427</v>
      </c>
      <c r="AE2515" s="60" t="s">
        <v>133</v>
      </c>
      <c r="AF2515" s="51">
        <v>130</v>
      </c>
      <c r="AG2515" s="46">
        <v>50</v>
      </c>
      <c r="AH2515">
        <v>35</v>
      </c>
      <c r="AL2515" t="s">
        <v>22</v>
      </c>
      <c r="AM2515">
        <v>60</v>
      </c>
    </row>
    <row r="2516" spans="28:39">
      <c r="AB2516" s="58" t="s">
        <v>655</v>
      </c>
      <c r="AC2516" s="1">
        <v>1</v>
      </c>
      <c r="AD2516" s="38" t="s">
        <v>427</v>
      </c>
      <c r="AE2516" s="60" t="s">
        <v>133</v>
      </c>
      <c r="AF2516" s="51">
        <v>130</v>
      </c>
      <c r="AG2516" s="47">
        <v>60</v>
      </c>
      <c r="AH2516">
        <v>30</v>
      </c>
      <c r="AL2516" t="s">
        <v>22</v>
      </c>
      <c r="AM2516">
        <v>60</v>
      </c>
    </row>
    <row r="2517" spans="28:39">
      <c r="AB2517" s="58" t="s">
        <v>655</v>
      </c>
      <c r="AC2517" s="1">
        <v>1</v>
      </c>
      <c r="AD2517" s="38" t="s">
        <v>427</v>
      </c>
      <c r="AE2517" s="60" t="s">
        <v>133</v>
      </c>
      <c r="AF2517" s="51">
        <v>130</v>
      </c>
      <c r="AG2517" s="48">
        <v>70</v>
      </c>
      <c r="AH2517">
        <v>26</v>
      </c>
      <c r="AL2517" t="s">
        <v>22</v>
      </c>
      <c r="AM2517">
        <v>60</v>
      </c>
    </row>
    <row r="2518" spans="28:39">
      <c r="AB2518" s="58" t="s">
        <v>655</v>
      </c>
      <c r="AC2518" s="1">
        <v>1</v>
      </c>
      <c r="AD2518" s="38" t="s">
        <v>427</v>
      </c>
      <c r="AE2518" s="60" t="s">
        <v>133</v>
      </c>
      <c r="AF2518" s="52">
        <v>140</v>
      </c>
      <c r="AG2518" s="41">
        <v>0</v>
      </c>
      <c r="AH2518">
        <v>59</v>
      </c>
      <c r="AL2518" t="s">
        <v>22</v>
      </c>
      <c r="AM2518">
        <v>60</v>
      </c>
    </row>
    <row r="2519" spans="28:39">
      <c r="AB2519" s="58" t="s">
        <v>655</v>
      </c>
      <c r="AC2519" s="1">
        <v>1</v>
      </c>
      <c r="AD2519" s="38" t="s">
        <v>427</v>
      </c>
      <c r="AE2519" s="60" t="s">
        <v>133</v>
      </c>
      <c r="AF2519" s="52">
        <v>140</v>
      </c>
      <c r="AG2519" s="42">
        <v>10</v>
      </c>
      <c r="AH2519">
        <v>59</v>
      </c>
      <c r="AL2519" t="s">
        <v>22</v>
      </c>
      <c r="AM2519">
        <v>60</v>
      </c>
    </row>
    <row r="2520" spans="28:39">
      <c r="AB2520" s="58" t="s">
        <v>655</v>
      </c>
      <c r="AC2520" s="1">
        <v>1</v>
      </c>
      <c r="AD2520" s="38" t="s">
        <v>427</v>
      </c>
      <c r="AE2520" s="60" t="s">
        <v>133</v>
      </c>
      <c r="AF2520" s="52">
        <v>140</v>
      </c>
      <c r="AG2520" s="43">
        <v>20</v>
      </c>
      <c r="AH2520">
        <v>58</v>
      </c>
      <c r="AL2520" t="s">
        <v>22</v>
      </c>
      <c r="AM2520">
        <v>60</v>
      </c>
    </row>
    <row r="2521" spans="28:39">
      <c r="AB2521" s="58" t="s">
        <v>655</v>
      </c>
      <c r="AC2521" s="1">
        <v>1</v>
      </c>
      <c r="AD2521" s="38" t="s">
        <v>427</v>
      </c>
      <c r="AE2521" s="60" t="s">
        <v>133</v>
      </c>
      <c r="AF2521" s="52">
        <v>140</v>
      </c>
      <c r="AG2521" s="44">
        <v>30</v>
      </c>
      <c r="AH2521">
        <v>52</v>
      </c>
      <c r="AL2521" t="s">
        <v>22</v>
      </c>
      <c r="AM2521">
        <v>60</v>
      </c>
    </row>
    <row r="2522" spans="28:39">
      <c r="AB2522" s="58" t="s">
        <v>655</v>
      </c>
      <c r="AC2522" s="1">
        <v>1</v>
      </c>
      <c r="AD2522" s="38" t="s">
        <v>427</v>
      </c>
      <c r="AE2522" s="60" t="s">
        <v>133</v>
      </c>
      <c r="AF2522" s="52">
        <v>140</v>
      </c>
      <c r="AG2522" s="45">
        <v>40</v>
      </c>
      <c r="AH2522">
        <v>43</v>
      </c>
      <c r="AL2522" t="s">
        <v>22</v>
      </c>
      <c r="AM2522">
        <v>60</v>
      </c>
    </row>
    <row r="2523" spans="28:39">
      <c r="AB2523" s="58" t="s">
        <v>655</v>
      </c>
      <c r="AC2523" s="1">
        <v>1</v>
      </c>
      <c r="AD2523" s="38" t="s">
        <v>427</v>
      </c>
      <c r="AE2523" s="60" t="s">
        <v>133</v>
      </c>
      <c r="AF2523" s="52">
        <v>140</v>
      </c>
      <c r="AG2523" s="46">
        <v>50</v>
      </c>
      <c r="AH2523">
        <v>35</v>
      </c>
      <c r="AL2523" t="s">
        <v>22</v>
      </c>
      <c r="AM2523">
        <v>60</v>
      </c>
    </row>
    <row r="2524" spans="28:39">
      <c r="AB2524" s="58" t="s">
        <v>655</v>
      </c>
      <c r="AC2524" s="1">
        <v>1</v>
      </c>
      <c r="AD2524" s="38" t="s">
        <v>427</v>
      </c>
      <c r="AE2524" s="60" t="s">
        <v>133</v>
      </c>
      <c r="AF2524" s="52">
        <v>140</v>
      </c>
      <c r="AG2524" s="47">
        <v>60</v>
      </c>
      <c r="AH2524">
        <v>30</v>
      </c>
      <c r="AL2524" t="s">
        <v>22</v>
      </c>
      <c r="AM2524">
        <v>60</v>
      </c>
    </row>
    <row r="2525" spans="28:39">
      <c r="AB2525" s="58" t="s">
        <v>655</v>
      </c>
      <c r="AC2525" s="1">
        <v>1</v>
      </c>
      <c r="AD2525" s="38" t="s">
        <v>427</v>
      </c>
      <c r="AE2525" s="60" t="s">
        <v>133</v>
      </c>
      <c r="AF2525" s="52">
        <v>140</v>
      </c>
      <c r="AG2525" s="48">
        <v>70</v>
      </c>
      <c r="AH2525">
        <v>26</v>
      </c>
      <c r="AL2525" t="s">
        <v>22</v>
      </c>
      <c r="AM2525">
        <v>60</v>
      </c>
    </row>
    <row r="2526" spans="28:39">
      <c r="AB2526" s="58" t="s">
        <v>655</v>
      </c>
      <c r="AC2526" s="1">
        <v>1</v>
      </c>
      <c r="AD2526" s="38" t="s">
        <v>427</v>
      </c>
      <c r="AE2526" s="60" t="s">
        <v>133</v>
      </c>
      <c r="AF2526" s="53">
        <v>150</v>
      </c>
      <c r="AG2526" s="41">
        <v>0</v>
      </c>
      <c r="AH2526">
        <v>56</v>
      </c>
      <c r="AL2526" t="s">
        <v>22</v>
      </c>
      <c r="AM2526">
        <v>60</v>
      </c>
    </row>
    <row r="2527" spans="28:39">
      <c r="AB2527" s="58" t="s">
        <v>655</v>
      </c>
      <c r="AC2527" s="1">
        <v>1</v>
      </c>
      <c r="AD2527" s="38" t="s">
        <v>427</v>
      </c>
      <c r="AE2527" s="60" t="s">
        <v>133</v>
      </c>
      <c r="AF2527" s="53">
        <v>150</v>
      </c>
      <c r="AG2527" s="42">
        <v>10</v>
      </c>
      <c r="AH2527">
        <v>56</v>
      </c>
      <c r="AL2527" t="s">
        <v>22</v>
      </c>
      <c r="AM2527">
        <v>60</v>
      </c>
    </row>
    <row r="2528" spans="28:39">
      <c r="AB2528" s="58" t="s">
        <v>655</v>
      </c>
      <c r="AC2528" s="1">
        <v>1</v>
      </c>
      <c r="AD2528" s="38" t="s">
        <v>427</v>
      </c>
      <c r="AE2528" s="60" t="s">
        <v>133</v>
      </c>
      <c r="AF2528" s="53">
        <v>150</v>
      </c>
      <c r="AG2528" s="43">
        <v>20</v>
      </c>
      <c r="AH2528">
        <v>56</v>
      </c>
      <c r="AL2528" t="s">
        <v>22</v>
      </c>
      <c r="AM2528">
        <v>60</v>
      </c>
    </row>
    <row r="2529" spans="28:39">
      <c r="AB2529" s="58" t="s">
        <v>655</v>
      </c>
      <c r="AC2529" s="1">
        <v>1</v>
      </c>
      <c r="AD2529" s="38" t="s">
        <v>427</v>
      </c>
      <c r="AE2529" s="60" t="s">
        <v>133</v>
      </c>
      <c r="AF2529" s="53">
        <v>150</v>
      </c>
      <c r="AG2529" s="44">
        <v>30</v>
      </c>
      <c r="AH2529">
        <v>52</v>
      </c>
      <c r="AL2529" t="s">
        <v>22</v>
      </c>
      <c r="AM2529">
        <v>60</v>
      </c>
    </row>
    <row r="2530" spans="28:39">
      <c r="AB2530" s="58" t="s">
        <v>655</v>
      </c>
      <c r="AC2530" s="1">
        <v>1</v>
      </c>
      <c r="AD2530" s="38" t="s">
        <v>427</v>
      </c>
      <c r="AE2530" s="60" t="s">
        <v>133</v>
      </c>
      <c r="AF2530" s="53">
        <v>150</v>
      </c>
      <c r="AG2530" s="45">
        <v>40</v>
      </c>
      <c r="AH2530">
        <v>43</v>
      </c>
      <c r="AL2530" t="s">
        <v>22</v>
      </c>
      <c r="AM2530">
        <v>60</v>
      </c>
    </row>
    <row r="2531" spans="28:39">
      <c r="AB2531" s="58" t="s">
        <v>655</v>
      </c>
      <c r="AC2531" s="1">
        <v>1</v>
      </c>
      <c r="AD2531" s="38" t="s">
        <v>427</v>
      </c>
      <c r="AE2531" s="60" t="s">
        <v>133</v>
      </c>
      <c r="AF2531" s="53">
        <v>150</v>
      </c>
      <c r="AG2531" s="46">
        <v>50</v>
      </c>
      <c r="AH2531">
        <v>35</v>
      </c>
      <c r="AL2531" t="s">
        <v>22</v>
      </c>
      <c r="AM2531">
        <v>60</v>
      </c>
    </row>
    <row r="2532" spans="28:39">
      <c r="AB2532" s="58" t="s">
        <v>655</v>
      </c>
      <c r="AC2532" s="1">
        <v>1</v>
      </c>
      <c r="AD2532" s="38" t="s">
        <v>427</v>
      </c>
      <c r="AE2532" s="60" t="s">
        <v>133</v>
      </c>
      <c r="AF2532" s="53">
        <v>150</v>
      </c>
      <c r="AG2532" s="47">
        <v>60</v>
      </c>
      <c r="AH2532">
        <v>30</v>
      </c>
      <c r="AL2532" t="s">
        <v>22</v>
      </c>
      <c r="AM2532">
        <v>60</v>
      </c>
    </row>
    <row r="2533" spans="28:39">
      <c r="AB2533" s="58" t="s">
        <v>655</v>
      </c>
      <c r="AC2533" s="1">
        <v>1</v>
      </c>
      <c r="AD2533" s="38" t="s">
        <v>427</v>
      </c>
      <c r="AE2533" s="60" t="s">
        <v>133</v>
      </c>
      <c r="AF2533" s="53">
        <v>150</v>
      </c>
      <c r="AG2533" s="48">
        <v>70</v>
      </c>
      <c r="AH2533">
        <v>26</v>
      </c>
      <c r="AL2533" t="s">
        <v>22</v>
      </c>
      <c r="AM2533">
        <v>60</v>
      </c>
    </row>
    <row r="2534" spans="28:39">
      <c r="AB2534" s="58" t="s">
        <v>655</v>
      </c>
      <c r="AC2534" s="1">
        <v>1</v>
      </c>
      <c r="AD2534" s="38" t="s">
        <v>427</v>
      </c>
      <c r="AE2534" s="60" t="s">
        <v>133</v>
      </c>
      <c r="AF2534" s="54">
        <v>160</v>
      </c>
      <c r="AG2534" s="41">
        <v>0</v>
      </c>
      <c r="AH2534">
        <v>54</v>
      </c>
      <c r="AL2534" t="s">
        <v>22</v>
      </c>
      <c r="AM2534">
        <v>60</v>
      </c>
    </row>
    <row r="2535" spans="28:39">
      <c r="AB2535" s="58" t="s">
        <v>655</v>
      </c>
      <c r="AC2535" s="1">
        <v>1</v>
      </c>
      <c r="AD2535" s="38" t="s">
        <v>427</v>
      </c>
      <c r="AE2535" s="60" t="s">
        <v>133</v>
      </c>
      <c r="AF2535" s="54">
        <v>160</v>
      </c>
      <c r="AG2535" s="42">
        <v>10</v>
      </c>
      <c r="AH2535">
        <v>54</v>
      </c>
      <c r="AL2535" t="s">
        <v>22</v>
      </c>
      <c r="AM2535">
        <v>60</v>
      </c>
    </row>
    <row r="2536" spans="28:39">
      <c r="AB2536" s="58" t="s">
        <v>655</v>
      </c>
      <c r="AC2536" s="1">
        <v>1</v>
      </c>
      <c r="AD2536" s="38" t="s">
        <v>427</v>
      </c>
      <c r="AE2536" s="60" t="s">
        <v>133</v>
      </c>
      <c r="AF2536" s="54">
        <v>160</v>
      </c>
      <c r="AG2536" s="43">
        <v>20</v>
      </c>
      <c r="AH2536">
        <v>54</v>
      </c>
      <c r="AL2536" t="s">
        <v>22</v>
      </c>
      <c r="AM2536">
        <v>60</v>
      </c>
    </row>
    <row r="2537" spans="28:39">
      <c r="AB2537" s="58" t="s">
        <v>655</v>
      </c>
      <c r="AC2537" s="1">
        <v>1</v>
      </c>
      <c r="AD2537" s="38" t="s">
        <v>427</v>
      </c>
      <c r="AE2537" s="60" t="s">
        <v>133</v>
      </c>
      <c r="AF2537" s="54">
        <v>160</v>
      </c>
      <c r="AG2537" s="44">
        <v>30</v>
      </c>
      <c r="AH2537">
        <v>51</v>
      </c>
      <c r="AL2537" t="s">
        <v>22</v>
      </c>
      <c r="AM2537">
        <v>60</v>
      </c>
    </row>
    <row r="2538" spans="28:39">
      <c r="AB2538" s="58" t="s">
        <v>655</v>
      </c>
      <c r="AC2538" s="1">
        <v>1</v>
      </c>
      <c r="AD2538" s="38" t="s">
        <v>427</v>
      </c>
      <c r="AE2538" s="60" t="s">
        <v>133</v>
      </c>
      <c r="AF2538" s="54">
        <v>160</v>
      </c>
      <c r="AG2538" s="45">
        <v>40</v>
      </c>
      <c r="AH2538">
        <v>43</v>
      </c>
      <c r="AL2538" t="s">
        <v>22</v>
      </c>
      <c r="AM2538">
        <v>60</v>
      </c>
    </row>
    <row r="2539" spans="28:39">
      <c r="AB2539" s="58" t="s">
        <v>655</v>
      </c>
      <c r="AC2539" s="1">
        <v>1</v>
      </c>
      <c r="AD2539" s="38" t="s">
        <v>427</v>
      </c>
      <c r="AE2539" s="60" t="s">
        <v>133</v>
      </c>
      <c r="AF2539" s="54">
        <v>160</v>
      </c>
      <c r="AG2539" s="46">
        <v>50</v>
      </c>
      <c r="AH2539">
        <v>35</v>
      </c>
      <c r="AL2539" t="s">
        <v>22</v>
      </c>
      <c r="AM2539">
        <v>60</v>
      </c>
    </row>
    <row r="2540" spans="28:39">
      <c r="AB2540" s="58" t="s">
        <v>655</v>
      </c>
      <c r="AC2540" s="1">
        <v>1</v>
      </c>
      <c r="AD2540" s="38" t="s">
        <v>427</v>
      </c>
      <c r="AE2540" s="60" t="s">
        <v>133</v>
      </c>
      <c r="AF2540" s="54">
        <v>160</v>
      </c>
      <c r="AG2540" s="47">
        <v>60</v>
      </c>
      <c r="AH2540">
        <v>30</v>
      </c>
      <c r="AL2540" t="s">
        <v>22</v>
      </c>
      <c r="AM2540">
        <v>60</v>
      </c>
    </row>
    <row r="2541" spans="28:39">
      <c r="AB2541" s="58" t="s">
        <v>655</v>
      </c>
      <c r="AC2541" s="1">
        <v>1</v>
      </c>
      <c r="AD2541" s="38" t="s">
        <v>427</v>
      </c>
      <c r="AE2541" s="60" t="s">
        <v>133</v>
      </c>
      <c r="AF2541" s="54">
        <v>160</v>
      </c>
      <c r="AG2541" s="48">
        <v>70</v>
      </c>
      <c r="AH2541">
        <v>26</v>
      </c>
      <c r="AL2541" t="s">
        <v>22</v>
      </c>
      <c r="AM2541">
        <v>60</v>
      </c>
    </row>
    <row r="2542" spans="28:39">
      <c r="AB2542" s="58" t="s">
        <v>655</v>
      </c>
      <c r="AC2542" s="1">
        <v>1</v>
      </c>
      <c r="AD2542" s="38" t="s">
        <v>427</v>
      </c>
      <c r="AE2542" s="60" t="s">
        <v>133</v>
      </c>
      <c r="AF2542" s="55">
        <v>170</v>
      </c>
      <c r="AG2542" s="41">
        <v>0</v>
      </c>
      <c r="AH2542">
        <v>51</v>
      </c>
      <c r="AL2542" t="s">
        <v>22</v>
      </c>
      <c r="AM2542">
        <v>60</v>
      </c>
    </row>
    <row r="2543" spans="28:39">
      <c r="AB2543" s="58" t="s">
        <v>655</v>
      </c>
      <c r="AC2543" s="1">
        <v>1</v>
      </c>
      <c r="AD2543" s="38" t="s">
        <v>427</v>
      </c>
      <c r="AE2543" s="60" t="s">
        <v>133</v>
      </c>
      <c r="AF2543" s="55">
        <v>170</v>
      </c>
      <c r="AG2543" s="42">
        <v>10</v>
      </c>
      <c r="AH2543">
        <v>51</v>
      </c>
      <c r="AL2543" t="s">
        <v>22</v>
      </c>
      <c r="AM2543">
        <v>60</v>
      </c>
    </row>
    <row r="2544" spans="28:39">
      <c r="AB2544" s="58" t="s">
        <v>655</v>
      </c>
      <c r="AC2544" s="1">
        <v>1</v>
      </c>
      <c r="AD2544" s="38" t="s">
        <v>427</v>
      </c>
      <c r="AE2544" s="60" t="s">
        <v>133</v>
      </c>
      <c r="AF2544" s="55">
        <v>170</v>
      </c>
      <c r="AG2544" s="43">
        <v>20</v>
      </c>
      <c r="AH2544">
        <v>51</v>
      </c>
      <c r="AL2544" t="s">
        <v>22</v>
      </c>
      <c r="AM2544">
        <v>60</v>
      </c>
    </row>
    <row r="2545" spans="28:39">
      <c r="AB2545" s="58" t="s">
        <v>655</v>
      </c>
      <c r="AC2545" s="1">
        <v>1</v>
      </c>
      <c r="AD2545" s="38" t="s">
        <v>427</v>
      </c>
      <c r="AE2545" s="60" t="s">
        <v>133</v>
      </c>
      <c r="AF2545" s="55">
        <v>170</v>
      </c>
      <c r="AG2545" s="44">
        <v>30</v>
      </c>
      <c r="AH2545">
        <v>50</v>
      </c>
      <c r="AL2545" t="s">
        <v>22</v>
      </c>
      <c r="AM2545">
        <v>60</v>
      </c>
    </row>
    <row r="2546" spans="28:39">
      <c r="AB2546" s="58" t="s">
        <v>655</v>
      </c>
      <c r="AC2546" s="1">
        <v>1</v>
      </c>
      <c r="AD2546" s="38" t="s">
        <v>427</v>
      </c>
      <c r="AE2546" s="60" t="s">
        <v>133</v>
      </c>
      <c r="AF2546" s="55">
        <v>170</v>
      </c>
      <c r="AG2546" s="45">
        <v>40</v>
      </c>
      <c r="AH2546">
        <v>44</v>
      </c>
      <c r="AL2546" t="s">
        <v>22</v>
      </c>
      <c r="AM2546">
        <v>60</v>
      </c>
    </row>
    <row r="2547" spans="28:39">
      <c r="AB2547" s="58" t="s">
        <v>655</v>
      </c>
      <c r="AC2547" s="1">
        <v>1</v>
      </c>
      <c r="AD2547" s="38" t="s">
        <v>427</v>
      </c>
      <c r="AE2547" s="60" t="s">
        <v>133</v>
      </c>
      <c r="AF2547" s="55">
        <v>170</v>
      </c>
      <c r="AG2547" s="46">
        <v>50</v>
      </c>
      <c r="AH2547">
        <v>35</v>
      </c>
      <c r="AL2547" t="s">
        <v>22</v>
      </c>
      <c r="AM2547">
        <v>60</v>
      </c>
    </row>
    <row r="2548" spans="28:39">
      <c r="AB2548" s="58" t="s">
        <v>655</v>
      </c>
      <c r="AC2548" s="1">
        <v>1</v>
      </c>
      <c r="AD2548" s="38" t="s">
        <v>427</v>
      </c>
      <c r="AE2548" s="60" t="s">
        <v>133</v>
      </c>
      <c r="AF2548" s="55">
        <v>170</v>
      </c>
      <c r="AG2548" s="47">
        <v>60</v>
      </c>
      <c r="AH2548">
        <v>30</v>
      </c>
      <c r="AL2548" t="s">
        <v>22</v>
      </c>
      <c r="AM2548">
        <v>60</v>
      </c>
    </row>
    <row r="2549" spans="28:39">
      <c r="AB2549" s="58" t="s">
        <v>655</v>
      </c>
      <c r="AC2549" s="1">
        <v>1</v>
      </c>
      <c r="AD2549" s="38" t="s">
        <v>427</v>
      </c>
      <c r="AE2549" s="60" t="s">
        <v>133</v>
      </c>
      <c r="AF2549" s="55">
        <v>170</v>
      </c>
      <c r="AG2549" s="48">
        <v>70</v>
      </c>
      <c r="AH2549">
        <v>26</v>
      </c>
      <c r="AL2549" t="s">
        <v>22</v>
      </c>
      <c r="AM2549">
        <v>60</v>
      </c>
    </row>
    <row r="2550" spans="28:39">
      <c r="AB2550" s="58" t="s">
        <v>655</v>
      </c>
      <c r="AC2550" s="1">
        <v>1</v>
      </c>
      <c r="AD2550" s="38" t="s">
        <v>427</v>
      </c>
      <c r="AE2550" s="60" t="s">
        <v>133</v>
      </c>
      <c r="AF2550" s="56">
        <v>180</v>
      </c>
      <c r="AG2550" s="41">
        <v>0</v>
      </c>
      <c r="AH2550">
        <v>49</v>
      </c>
      <c r="AL2550" t="s">
        <v>22</v>
      </c>
      <c r="AM2550">
        <v>60</v>
      </c>
    </row>
    <row r="2551" spans="28:39">
      <c r="AB2551" s="58" t="s">
        <v>655</v>
      </c>
      <c r="AC2551" s="1">
        <v>1</v>
      </c>
      <c r="AD2551" s="38" t="s">
        <v>427</v>
      </c>
      <c r="AE2551" s="60" t="s">
        <v>133</v>
      </c>
      <c r="AF2551" s="56">
        <v>180</v>
      </c>
      <c r="AG2551" s="42">
        <v>10</v>
      </c>
      <c r="AH2551">
        <v>49</v>
      </c>
      <c r="AL2551" t="s">
        <v>22</v>
      </c>
      <c r="AM2551">
        <v>60</v>
      </c>
    </row>
    <row r="2552" spans="28:39">
      <c r="AB2552" s="58" t="s">
        <v>655</v>
      </c>
      <c r="AC2552" s="1">
        <v>1</v>
      </c>
      <c r="AD2552" s="38" t="s">
        <v>427</v>
      </c>
      <c r="AE2552" s="60" t="s">
        <v>133</v>
      </c>
      <c r="AF2552" s="56">
        <v>180</v>
      </c>
      <c r="AG2552" s="43">
        <v>20</v>
      </c>
      <c r="AH2552">
        <v>49</v>
      </c>
      <c r="AL2552" t="s">
        <v>22</v>
      </c>
      <c r="AM2552">
        <v>60</v>
      </c>
    </row>
    <row r="2553" spans="28:39">
      <c r="AB2553" s="58" t="s">
        <v>655</v>
      </c>
      <c r="AC2553" s="1">
        <v>1</v>
      </c>
      <c r="AD2553" s="38" t="s">
        <v>427</v>
      </c>
      <c r="AE2553" s="60" t="s">
        <v>133</v>
      </c>
      <c r="AF2553" s="56">
        <v>180</v>
      </c>
      <c r="AG2553" s="44">
        <v>30</v>
      </c>
      <c r="AH2553">
        <v>49</v>
      </c>
      <c r="AL2553" t="s">
        <v>22</v>
      </c>
      <c r="AM2553">
        <v>60</v>
      </c>
    </row>
    <row r="2554" spans="28:39">
      <c r="AB2554" s="58" t="s">
        <v>655</v>
      </c>
      <c r="AC2554" s="1">
        <v>1</v>
      </c>
      <c r="AD2554" s="38" t="s">
        <v>427</v>
      </c>
      <c r="AE2554" s="60" t="s">
        <v>133</v>
      </c>
      <c r="AF2554" s="56">
        <v>180</v>
      </c>
      <c r="AG2554" s="45">
        <v>40</v>
      </c>
      <c r="AH2554">
        <v>44</v>
      </c>
      <c r="AL2554" t="s">
        <v>22</v>
      </c>
      <c r="AM2554">
        <v>60</v>
      </c>
    </row>
    <row r="2555" spans="28:39">
      <c r="AB2555" s="58" t="s">
        <v>655</v>
      </c>
      <c r="AC2555" s="1">
        <v>1</v>
      </c>
      <c r="AD2555" s="38" t="s">
        <v>427</v>
      </c>
      <c r="AE2555" s="60" t="s">
        <v>133</v>
      </c>
      <c r="AF2555" s="56">
        <v>180</v>
      </c>
      <c r="AG2555" s="46">
        <v>50</v>
      </c>
      <c r="AH2555">
        <v>35</v>
      </c>
      <c r="AL2555" t="s">
        <v>22</v>
      </c>
      <c r="AM2555">
        <v>60</v>
      </c>
    </row>
    <row r="2556" spans="28:39">
      <c r="AB2556" s="58" t="s">
        <v>655</v>
      </c>
      <c r="AC2556" s="1">
        <v>1</v>
      </c>
      <c r="AD2556" s="38" t="s">
        <v>427</v>
      </c>
      <c r="AE2556" s="60" t="s">
        <v>133</v>
      </c>
      <c r="AF2556" s="56">
        <v>180</v>
      </c>
      <c r="AG2556" s="47">
        <v>60</v>
      </c>
      <c r="AH2556">
        <v>30</v>
      </c>
      <c r="AL2556" t="s">
        <v>22</v>
      </c>
      <c r="AM2556">
        <v>60</v>
      </c>
    </row>
    <row r="2557" spans="28:39">
      <c r="AB2557" s="58" t="s">
        <v>655</v>
      </c>
      <c r="AC2557" s="1">
        <v>1</v>
      </c>
      <c r="AD2557" s="38" t="s">
        <v>427</v>
      </c>
      <c r="AE2557" s="60" t="s">
        <v>133</v>
      </c>
      <c r="AF2557" s="56">
        <v>180</v>
      </c>
      <c r="AG2557" s="48">
        <v>70</v>
      </c>
      <c r="AH2557">
        <v>26</v>
      </c>
      <c r="AL2557" t="s">
        <v>22</v>
      </c>
      <c r="AM2557">
        <v>60</v>
      </c>
    </row>
    <row r="2558" spans="28:39">
      <c r="AB2558" s="58" t="s">
        <v>655</v>
      </c>
      <c r="AC2558" s="1">
        <v>1</v>
      </c>
      <c r="AD2558" s="38" t="s">
        <v>427</v>
      </c>
      <c r="AE2558" s="60" t="s">
        <v>133</v>
      </c>
      <c r="AF2558" s="57">
        <v>200</v>
      </c>
      <c r="AG2558" s="41">
        <v>0</v>
      </c>
      <c r="AH2558">
        <v>46</v>
      </c>
      <c r="AL2558" t="s">
        <v>22</v>
      </c>
      <c r="AM2558">
        <v>60</v>
      </c>
    </row>
    <row r="2559" spans="28:39">
      <c r="AB2559" s="58" t="s">
        <v>655</v>
      </c>
      <c r="AC2559" s="1">
        <v>1</v>
      </c>
      <c r="AD2559" s="38" t="s">
        <v>427</v>
      </c>
      <c r="AE2559" s="60" t="s">
        <v>133</v>
      </c>
      <c r="AF2559" s="57">
        <v>200</v>
      </c>
      <c r="AG2559" s="42">
        <v>10</v>
      </c>
      <c r="AH2559">
        <v>46</v>
      </c>
      <c r="AL2559" t="s">
        <v>22</v>
      </c>
      <c r="AM2559">
        <v>60</v>
      </c>
    </row>
    <row r="2560" spans="28:39">
      <c r="AB2560" s="58" t="s">
        <v>655</v>
      </c>
      <c r="AC2560" s="1">
        <v>1</v>
      </c>
      <c r="AD2560" s="38" t="s">
        <v>427</v>
      </c>
      <c r="AE2560" s="60" t="s">
        <v>133</v>
      </c>
      <c r="AF2560" s="57">
        <v>200</v>
      </c>
      <c r="AG2560" s="43">
        <v>20</v>
      </c>
      <c r="AH2560">
        <v>46</v>
      </c>
      <c r="AL2560" t="s">
        <v>22</v>
      </c>
      <c r="AM2560">
        <v>60</v>
      </c>
    </row>
    <row r="2561" spans="28:39">
      <c r="AB2561" s="58" t="s">
        <v>655</v>
      </c>
      <c r="AC2561" s="1">
        <v>1</v>
      </c>
      <c r="AD2561" s="38" t="s">
        <v>427</v>
      </c>
      <c r="AE2561" s="60" t="s">
        <v>133</v>
      </c>
      <c r="AF2561" s="57">
        <v>200</v>
      </c>
      <c r="AG2561" s="44">
        <v>30</v>
      </c>
      <c r="AH2561">
        <v>46</v>
      </c>
      <c r="AL2561" t="s">
        <v>22</v>
      </c>
      <c r="AM2561">
        <v>60</v>
      </c>
    </row>
    <row r="2562" spans="28:39">
      <c r="AB2562" s="58" t="s">
        <v>655</v>
      </c>
      <c r="AC2562" s="1">
        <v>1</v>
      </c>
      <c r="AD2562" s="38" t="s">
        <v>427</v>
      </c>
      <c r="AE2562" s="60" t="s">
        <v>133</v>
      </c>
      <c r="AF2562" s="57">
        <v>200</v>
      </c>
      <c r="AG2562" s="45">
        <v>40</v>
      </c>
      <c r="AH2562">
        <v>43</v>
      </c>
      <c r="AL2562" t="s">
        <v>22</v>
      </c>
      <c r="AM2562">
        <v>60</v>
      </c>
    </row>
    <row r="2563" spans="28:39">
      <c r="AB2563" s="58" t="s">
        <v>655</v>
      </c>
      <c r="AC2563" s="1">
        <v>1</v>
      </c>
      <c r="AD2563" s="38" t="s">
        <v>427</v>
      </c>
      <c r="AE2563" s="60" t="s">
        <v>133</v>
      </c>
      <c r="AF2563" s="57">
        <v>200</v>
      </c>
      <c r="AG2563" s="46">
        <v>50</v>
      </c>
      <c r="AH2563">
        <v>35</v>
      </c>
      <c r="AL2563" t="s">
        <v>22</v>
      </c>
      <c r="AM2563">
        <v>60</v>
      </c>
    </row>
    <row r="2564" spans="28:39">
      <c r="AB2564" s="58" t="s">
        <v>655</v>
      </c>
      <c r="AC2564" s="1">
        <v>1</v>
      </c>
      <c r="AD2564" s="38" t="s">
        <v>427</v>
      </c>
      <c r="AE2564" s="60" t="s">
        <v>133</v>
      </c>
      <c r="AF2564" s="57">
        <v>200</v>
      </c>
      <c r="AG2564" s="47">
        <v>60</v>
      </c>
      <c r="AH2564">
        <v>30</v>
      </c>
      <c r="AL2564" t="s">
        <v>22</v>
      </c>
      <c r="AM2564">
        <v>60</v>
      </c>
    </row>
    <row r="2565" spans="28:39">
      <c r="AB2565" s="58" t="s">
        <v>655</v>
      </c>
      <c r="AC2565" s="1">
        <v>1</v>
      </c>
      <c r="AD2565" s="38" t="s">
        <v>427</v>
      </c>
      <c r="AE2565" s="60" t="s">
        <v>133</v>
      </c>
      <c r="AF2565" s="57">
        <v>200</v>
      </c>
      <c r="AG2565" s="48">
        <v>70</v>
      </c>
      <c r="AH2565">
        <v>26</v>
      </c>
      <c r="AL2565" t="s">
        <v>22</v>
      </c>
      <c r="AM2565">
        <v>60</v>
      </c>
    </row>
    <row r="2566" spans="28:39">
      <c r="AB2566" s="58" t="s">
        <v>655</v>
      </c>
      <c r="AC2566" s="1">
        <v>1</v>
      </c>
      <c r="AD2566" s="38" t="s">
        <v>428</v>
      </c>
      <c r="AE2566" s="60" t="s">
        <v>133</v>
      </c>
      <c r="AF2566" s="40">
        <v>110</v>
      </c>
      <c r="AG2566" s="41">
        <v>0</v>
      </c>
      <c r="AH2566">
        <v>66</v>
      </c>
      <c r="AL2566" t="s">
        <v>22</v>
      </c>
      <c r="AM2566">
        <v>60</v>
      </c>
    </row>
    <row r="2567" spans="28:39">
      <c r="AB2567" s="58" t="s">
        <v>655</v>
      </c>
      <c r="AC2567" s="1">
        <v>1</v>
      </c>
      <c r="AD2567" s="38" t="s">
        <v>428</v>
      </c>
      <c r="AE2567" s="60" t="s">
        <v>133</v>
      </c>
      <c r="AF2567" s="40">
        <v>110</v>
      </c>
      <c r="AG2567" s="42">
        <v>10</v>
      </c>
      <c r="AH2567">
        <v>66</v>
      </c>
      <c r="AL2567" t="s">
        <v>22</v>
      </c>
      <c r="AM2567">
        <v>60</v>
      </c>
    </row>
    <row r="2568" spans="28:39">
      <c r="AB2568" s="58" t="s">
        <v>655</v>
      </c>
      <c r="AC2568" s="1">
        <v>1</v>
      </c>
      <c r="AD2568" s="38" t="s">
        <v>428</v>
      </c>
      <c r="AE2568" s="60" t="s">
        <v>133</v>
      </c>
      <c r="AF2568" s="40">
        <v>110</v>
      </c>
      <c r="AG2568" s="43">
        <v>20</v>
      </c>
      <c r="AH2568">
        <v>60</v>
      </c>
      <c r="AL2568" t="s">
        <v>22</v>
      </c>
      <c r="AM2568">
        <v>60</v>
      </c>
    </row>
    <row r="2569" spans="28:39">
      <c r="AB2569" s="58" t="s">
        <v>655</v>
      </c>
      <c r="AC2569" s="1">
        <v>1</v>
      </c>
      <c r="AD2569" s="38" t="s">
        <v>428</v>
      </c>
      <c r="AE2569" s="60" t="s">
        <v>133</v>
      </c>
      <c r="AF2569" s="40">
        <v>110</v>
      </c>
      <c r="AG2569" s="44">
        <v>30</v>
      </c>
      <c r="AH2569">
        <v>53</v>
      </c>
      <c r="AL2569" t="s">
        <v>22</v>
      </c>
      <c r="AM2569">
        <v>60</v>
      </c>
    </row>
    <row r="2570" spans="28:39">
      <c r="AB2570" s="58" t="s">
        <v>655</v>
      </c>
      <c r="AC2570" s="1">
        <v>1</v>
      </c>
      <c r="AD2570" s="38" t="s">
        <v>428</v>
      </c>
      <c r="AE2570" s="60" t="s">
        <v>133</v>
      </c>
      <c r="AF2570" s="40">
        <v>110</v>
      </c>
      <c r="AG2570" s="45">
        <v>40</v>
      </c>
      <c r="AH2570">
        <v>43</v>
      </c>
      <c r="AL2570" t="s">
        <v>22</v>
      </c>
      <c r="AM2570">
        <v>60</v>
      </c>
    </row>
    <row r="2571" spans="28:39">
      <c r="AB2571" s="58" t="s">
        <v>655</v>
      </c>
      <c r="AC2571" s="1">
        <v>1</v>
      </c>
      <c r="AD2571" s="38" t="s">
        <v>428</v>
      </c>
      <c r="AE2571" s="60" t="s">
        <v>133</v>
      </c>
      <c r="AF2571" s="40">
        <v>110</v>
      </c>
      <c r="AG2571" s="46">
        <v>50</v>
      </c>
      <c r="AH2571">
        <v>35</v>
      </c>
      <c r="AL2571" t="s">
        <v>22</v>
      </c>
      <c r="AM2571">
        <v>60</v>
      </c>
    </row>
    <row r="2572" spans="28:39">
      <c r="AB2572" s="58" t="s">
        <v>655</v>
      </c>
      <c r="AC2572" s="1">
        <v>1</v>
      </c>
      <c r="AD2572" s="38" t="s">
        <v>428</v>
      </c>
      <c r="AE2572" s="60" t="s">
        <v>133</v>
      </c>
      <c r="AF2572" s="40">
        <v>110</v>
      </c>
      <c r="AG2572" s="47">
        <v>60</v>
      </c>
      <c r="AH2572">
        <v>30</v>
      </c>
      <c r="AL2572" t="s">
        <v>22</v>
      </c>
      <c r="AM2572">
        <v>60</v>
      </c>
    </row>
    <row r="2573" spans="28:39">
      <c r="AB2573" s="58" t="s">
        <v>655</v>
      </c>
      <c r="AC2573" s="1">
        <v>1</v>
      </c>
      <c r="AD2573" s="38" t="s">
        <v>428</v>
      </c>
      <c r="AE2573" s="60" t="s">
        <v>133</v>
      </c>
      <c r="AF2573" s="40">
        <v>110</v>
      </c>
      <c r="AG2573" s="48">
        <v>70</v>
      </c>
      <c r="AH2573">
        <v>26</v>
      </c>
      <c r="AL2573" t="s">
        <v>22</v>
      </c>
      <c r="AM2573">
        <v>60</v>
      </c>
    </row>
    <row r="2574" spans="28:39">
      <c r="AB2574" s="58" t="s">
        <v>655</v>
      </c>
      <c r="AC2574" s="1">
        <v>1</v>
      </c>
      <c r="AD2574" s="38" t="s">
        <v>428</v>
      </c>
      <c r="AE2574" s="60" t="s">
        <v>133</v>
      </c>
      <c r="AF2574" s="49">
        <v>115</v>
      </c>
      <c r="AG2574" s="41">
        <v>0</v>
      </c>
      <c r="AH2574">
        <v>64</v>
      </c>
      <c r="AL2574" t="s">
        <v>22</v>
      </c>
      <c r="AM2574">
        <v>60</v>
      </c>
    </row>
    <row r="2575" spans="28:39">
      <c r="AB2575" s="58" t="s">
        <v>655</v>
      </c>
      <c r="AC2575" s="1">
        <v>1</v>
      </c>
      <c r="AD2575" s="38" t="s">
        <v>428</v>
      </c>
      <c r="AE2575" s="60" t="s">
        <v>133</v>
      </c>
      <c r="AF2575" s="49">
        <v>115</v>
      </c>
      <c r="AG2575" s="42">
        <v>10</v>
      </c>
      <c r="AH2575">
        <v>64</v>
      </c>
      <c r="AL2575" t="s">
        <v>22</v>
      </c>
      <c r="AM2575">
        <v>60</v>
      </c>
    </row>
    <row r="2576" spans="28:39">
      <c r="AB2576" s="58" t="s">
        <v>655</v>
      </c>
      <c r="AC2576" s="1">
        <v>1</v>
      </c>
      <c r="AD2576" s="38" t="s">
        <v>428</v>
      </c>
      <c r="AE2576" s="60" t="s">
        <v>133</v>
      </c>
      <c r="AF2576" s="49">
        <v>115</v>
      </c>
      <c r="AG2576" s="43">
        <v>20</v>
      </c>
      <c r="AH2576">
        <v>60</v>
      </c>
      <c r="AL2576" t="s">
        <v>22</v>
      </c>
      <c r="AM2576">
        <v>60</v>
      </c>
    </row>
    <row r="2577" spans="28:39">
      <c r="AB2577" s="58" t="s">
        <v>655</v>
      </c>
      <c r="AC2577" s="1">
        <v>1</v>
      </c>
      <c r="AD2577" s="38" t="s">
        <v>428</v>
      </c>
      <c r="AE2577" s="60" t="s">
        <v>133</v>
      </c>
      <c r="AF2577" s="49">
        <v>115</v>
      </c>
      <c r="AG2577" s="44">
        <v>30</v>
      </c>
      <c r="AH2577">
        <v>53</v>
      </c>
      <c r="AL2577" t="s">
        <v>22</v>
      </c>
      <c r="AM2577">
        <v>60</v>
      </c>
    </row>
    <row r="2578" spans="28:39">
      <c r="AB2578" s="58" t="s">
        <v>655</v>
      </c>
      <c r="AC2578" s="1">
        <v>1</v>
      </c>
      <c r="AD2578" s="38" t="s">
        <v>428</v>
      </c>
      <c r="AE2578" s="60" t="s">
        <v>133</v>
      </c>
      <c r="AF2578" s="49">
        <v>115</v>
      </c>
      <c r="AG2578" s="45">
        <v>40</v>
      </c>
      <c r="AH2578">
        <v>43</v>
      </c>
      <c r="AL2578" t="s">
        <v>22</v>
      </c>
      <c r="AM2578">
        <v>60</v>
      </c>
    </row>
    <row r="2579" spans="28:39">
      <c r="AB2579" s="58" t="s">
        <v>655</v>
      </c>
      <c r="AC2579" s="1">
        <v>1</v>
      </c>
      <c r="AD2579" s="38" t="s">
        <v>428</v>
      </c>
      <c r="AE2579" s="60" t="s">
        <v>133</v>
      </c>
      <c r="AF2579" s="49">
        <v>115</v>
      </c>
      <c r="AG2579" s="46">
        <v>50</v>
      </c>
      <c r="AH2579">
        <v>35</v>
      </c>
      <c r="AL2579" t="s">
        <v>22</v>
      </c>
      <c r="AM2579">
        <v>60</v>
      </c>
    </row>
    <row r="2580" spans="28:39">
      <c r="AB2580" s="58" t="s">
        <v>655</v>
      </c>
      <c r="AC2580" s="1">
        <v>1</v>
      </c>
      <c r="AD2580" s="38" t="s">
        <v>428</v>
      </c>
      <c r="AE2580" s="60" t="s">
        <v>133</v>
      </c>
      <c r="AF2580" s="49">
        <v>115</v>
      </c>
      <c r="AG2580" s="47">
        <v>60</v>
      </c>
      <c r="AH2580">
        <v>30</v>
      </c>
      <c r="AL2580" t="s">
        <v>22</v>
      </c>
      <c r="AM2580">
        <v>60</v>
      </c>
    </row>
    <row r="2581" spans="28:39">
      <c r="AB2581" s="58" t="s">
        <v>655</v>
      </c>
      <c r="AC2581" s="1">
        <v>1</v>
      </c>
      <c r="AD2581" s="38" t="s">
        <v>428</v>
      </c>
      <c r="AE2581" s="60" t="s">
        <v>133</v>
      </c>
      <c r="AF2581" s="49">
        <v>115</v>
      </c>
      <c r="AG2581" s="48">
        <v>70</v>
      </c>
      <c r="AH2581">
        <v>26</v>
      </c>
      <c r="AL2581" t="s">
        <v>22</v>
      </c>
      <c r="AM2581">
        <v>60</v>
      </c>
    </row>
    <row r="2582" spans="28:39">
      <c r="AB2582" s="58" t="s">
        <v>655</v>
      </c>
      <c r="AC2582" s="1">
        <v>1</v>
      </c>
      <c r="AD2582" s="38" t="s">
        <v>428</v>
      </c>
      <c r="AE2582" s="60" t="s">
        <v>133</v>
      </c>
      <c r="AF2582" s="50">
        <v>120</v>
      </c>
      <c r="AG2582" s="41">
        <v>0</v>
      </c>
      <c r="AH2582">
        <v>62</v>
      </c>
      <c r="AL2582" t="s">
        <v>22</v>
      </c>
      <c r="AM2582">
        <v>60</v>
      </c>
    </row>
    <row r="2583" spans="28:39">
      <c r="AB2583" s="58" t="s">
        <v>655</v>
      </c>
      <c r="AC2583" s="1">
        <v>1</v>
      </c>
      <c r="AD2583" s="38" t="s">
        <v>428</v>
      </c>
      <c r="AE2583" s="60" t="s">
        <v>133</v>
      </c>
      <c r="AF2583" s="50">
        <v>120</v>
      </c>
      <c r="AG2583" s="42">
        <v>10</v>
      </c>
      <c r="AH2583">
        <v>62</v>
      </c>
      <c r="AL2583" t="s">
        <v>22</v>
      </c>
      <c r="AM2583">
        <v>60</v>
      </c>
    </row>
    <row r="2584" spans="28:39">
      <c r="AB2584" s="58" t="s">
        <v>655</v>
      </c>
      <c r="AC2584" s="1">
        <v>1</v>
      </c>
      <c r="AD2584" s="38" t="s">
        <v>428</v>
      </c>
      <c r="AE2584" s="60" t="s">
        <v>133</v>
      </c>
      <c r="AF2584" s="50">
        <v>120</v>
      </c>
      <c r="AG2584" s="43">
        <v>20</v>
      </c>
      <c r="AH2584">
        <v>59</v>
      </c>
      <c r="AL2584" t="s">
        <v>22</v>
      </c>
      <c r="AM2584">
        <v>60</v>
      </c>
    </row>
    <row r="2585" spans="28:39">
      <c r="AB2585" s="58" t="s">
        <v>655</v>
      </c>
      <c r="AC2585" s="1">
        <v>1</v>
      </c>
      <c r="AD2585" s="38" t="s">
        <v>428</v>
      </c>
      <c r="AE2585" s="60" t="s">
        <v>133</v>
      </c>
      <c r="AF2585" s="50">
        <v>120</v>
      </c>
      <c r="AG2585" s="44">
        <v>30</v>
      </c>
      <c r="AH2585">
        <v>53</v>
      </c>
      <c r="AL2585" t="s">
        <v>22</v>
      </c>
      <c r="AM2585">
        <v>60</v>
      </c>
    </row>
    <row r="2586" spans="28:39">
      <c r="AB2586" s="58" t="s">
        <v>655</v>
      </c>
      <c r="AC2586" s="1">
        <v>1</v>
      </c>
      <c r="AD2586" s="38" t="s">
        <v>428</v>
      </c>
      <c r="AE2586" s="60" t="s">
        <v>133</v>
      </c>
      <c r="AF2586" s="50">
        <v>120</v>
      </c>
      <c r="AG2586" s="45">
        <v>40</v>
      </c>
      <c r="AH2586">
        <v>43</v>
      </c>
      <c r="AL2586" t="s">
        <v>22</v>
      </c>
      <c r="AM2586">
        <v>60</v>
      </c>
    </row>
    <row r="2587" spans="28:39">
      <c r="AB2587" s="58" t="s">
        <v>655</v>
      </c>
      <c r="AC2587" s="1">
        <v>1</v>
      </c>
      <c r="AD2587" s="38" t="s">
        <v>428</v>
      </c>
      <c r="AE2587" s="60" t="s">
        <v>133</v>
      </c>
      <c r="AF2587" s="50">
        <v>120</v>
      </c>
      <c r="AG2587" s="46">
        <v>50</v>
      </c>
      <c r="AH2587">
        <v>35</v>
      </c>
      <c r="AL2587" t="s">
        <v>22</v>
      </c>
      <c r="AM2587">
        <v>60</v>
      </c>
    </row>
    <row r="2588" spans="28:39">
      <c r="AB2588" s="58" t="s">
        <v>655</v>
      </c>
      <c r="AC2588" s="1">
        <v>1</v>
      </c>
      <c r="AD2588" s="38" t="s">
        <v>428</v>
      </c>
      <c r="AE2588" s="60" t="s">
        <v>133</v>
      </c>
      <c r="AF2588" s="50">
        <v>120</v>
      </c>
      <c r="AG2588" s="47">
        <v>60</v>
      </c>
      <c r="AH2588">
        <v>30</v>
      </c>
      <c r="AL2588" t="s">
        <v>22</v>
      </c>
      <c r="AM2588">
        <v>60</v>
      </c>
    </row>
    <row r="2589" spans="28:39">
      <c r="AB2589" s="58" t="s">
        <v>655</v>
      </c>
      <c r="AC2589" s="1">
        <v>1</v>
      </c>
      <c r="AD2589" s="38" t="s">
        <v>428</v>
      </c>
      <c r="AE2589" s="60" t="s">
        <v>133</v>
      </c>
      <c r="AF2589" s="50">
        <v>120</v>
      </c>
      <c r="AG2589" s="48">
        <v>70</v>
      </c>
      <c r="AH2589">
        <v>26</v>
      </c>
      <c r="AL2589" t="s">
        <v>22</v>
      </c>
      <c r="AM2589">
        <v>60</v>
      </c>
    </row>
    <row r="2590" spans="28:39">
      <c r="AB2590" s="58" t="s">
        <v>655</v>
      </c>
      <c r="AC2590" s="1">
        <v>1</v>
      </c>
      <c r="AD2590" s="38" t="s">
        <v>428</v>
      </c>
      <c r="AE2590" s="60" t="s">
        <v>133</v>
      </c>
      <c r="AF2590" s="51">
        <v>130</v>
      </c>
      <c r="AG2590" s="41">
        <v>0</v>
      </c>
      <c r="AH2590">
        <v>58</v>
      </c>
      <c r="AL2590" t="s">
        <v>22</v>
      </c>
      <c r="AM2590">
        <v>60</v>
      </c>
    </row>
    <row r="2591" spans="28:39">
      <c r="AB2591" s="58" t="s">
        <v>655</v>
      </c>
      <c r="AC2591" s="1">
        <v>1</v>
      </c>
      <c r="AD2591" s="38" t="s">
        <v>428</v>
      </c>
      <c r="AE2591" s="60" t="s">
        <v>133</v>
      </c>
      <c r="AF2591" s="51">
        <v>130</v>
      </c>
      <c r="AG2591" s="42">
        <v>10</v>
      </c>
      <c r="AH2591">
        <v>58</v>
      </c>
      <c r="AL2591" t="s">
        <v>22</v>
      </c>
      <c r="AM2591">
        <v>60</v>
      </c>
    </row>
    <row r="2592" spans="28:39">
      <c r="AB2592" s="58" t="s">
        <v>655</v>
      </c>
      <c r="AC2592" s="1">
        <v>1</v>
      </c>
      <c r="AD2592" s="38" t="s">
        <v>428</v>
      </c>
      <c r="AE2592" s="60" t="s">
        <v>133</v>
      </c>
      <c r="AF2592" s="51">
        <v>130</v>
      </c>
      <c r="AG2592" s="43">
        <v>20</v>
      </c>
      <c r="AH2592">
        <v>57</v>
      </c>
      <c r="AL2592" t="s">
        <v>22</v>
      </c>
      <c r="AM2592">
        <v>60</v>
      </c>
    </row>
    <row r="2593" spans="28:39">
      <c r="AB2593" s="58" t="s">
        <v>655</v>
      </c>
      <c r="AC2593" s="1">
        <v>1</v>
      </c>
      <c r="AD2593" s="38" t="s">
        <v>428</v>
      </c>
      <c r="AE2593" s="60" t="s">
        <v>133</v>
      </c>
      <c r="AF2593" s="51">
        <v>130</v>
      </c>
      <c r="AG2593" s="44">
        <v>30</v>
      </c>
      <c r="AH2593">
        <v>52</v>
      </c>
      <c r="AL2593" t="s">
        <v>22</v>
      </c>
      <c r="AM2593">
        <v>60</v>
      </c>
    </row>
    <row r="2594" spans="28:39">
      <c r="AB2594" s="58" t="s">
        <v>655</v>
      </c>
      <c r="AC2594" s="1">
        <v>1</v>
      </c>
      <c r="AD2594" s="38" t="s">
        <v>428</v>
      </c>
      <c r="AE2594" s="60" t="s">
        <v>133</v>
      </c>
      <c r="AF2594" s="51">
        <v>130</v>
      </c>
      <c r="AG2594" s="45">
        <v>40</v>
      </c>
      <c r="AH2594">
        <v>43</v>
      </c>
      <c r="AL2594" t="s">
        <v>22</v>
      </c>
      <c r="AM2594">
        <v>60</v>
      </c>
    </row>
    <row r="2595" spans="28:39">
      <c r="AB2595" s="58" t="s">
        <v>655</v>
      </c>
      <c r="AC2595" s="1">
        <v>1</v>
      </c>
      <c r="AD2595" s="38" t="s">
        <v>428</v>
      </c>
      <c r="AE2595" s="60" t="s">
        <v>133</v>
      </c>
      <c r="AF2595" s="51">
        <v>130</v>
      </c>
      <c r="AG2595" s="46">
        <v>50</v>
      </c>
      <c r="AH2595">
        <v>35</v>
      </c>
      <c r="AL2595" t="s">
        <v>22</v>
      </c>
      <c r="AM2595">
        <v>60</v>
      </c>
    </row>
    <row r="2596" spans="28:39">
      <c r="AB2596" s="58" t="s">
        <v>655</v>
      </c>
      <c r="AC2596" s="1">
        <v>1</v>
      </c>
      <c r="AD2596" s="38" t="s">
        <v>428</v>
      </c>
      <c r="AE2596" s="60" t="s">
        <v>133</v>
      </c>
      <c r="AF2596" s="51">
        <v>130</v>
      </c>
      <c r="AG2596" s="47">
        <v>60</v>
      </c>
      <c r="AH2596">
        <v>30</v>
      </c>
      <c r="AL2596" t="s">
        <v>22</v>
      </c>
      <c r="AM2596">
        <v>60</v>
      </c>
    </row>
    <row r="2597" spans="28:39">
      <c r="AB2597" s="58" t="s">
        <v>655</v>
      </c>
      <c r="AC2597" s="1">
        <v>1</v>
      </c>
      <c r="AD2597" s="38" t="s">
        <v>428</v>
      </c>
      <c r="AE2597" s="60" t="s">
        <v>133</v>
      </c>
      <c r="AF2597" s="51">
        <v>130</v>
      </c>
      <c r="AG2597" s="48">
        <v>70</v>
      </c>
      <c r="AH2597">
        <v>26</v>
      </c>
      <c r="AL2597" t="s">
        <v>22</v>
      </c>
      <c r="AM2597">
        <v>60</v>
      </c>
    </row>
    <row r="2598" spans="28:39">
      <c r="AB2598" s="58" t="s">
        <v>655</v>
      </c>
      <c r="AC2598" s="1">
        <v>1</v>
      </c>
      <c r="AD2598" s="38" t="s">
        <v>428</v>
      </c>
      <c r="AE2598" s="60" t="s">
        <v>133</v>
      </c>
      <c r="AF2598" s="52">
        <v>140</v>
      </c>
      <c r="AG2598" s="41">
        <v>0</v>
      </c>
      <c r="AH2598">
        <v>55</v>
      </c>
      <c r="AL2598" t="s">
        <v>22</v>
      </c>
      <c r="AM2598">
        <v>60</v>
      </c>
    </row>
    <row r="2599" spans="28:39">
      <c r="AB2599" s="58" t="s">
        <v>655</v>
      </c>
      <c r="AC2599" s="1">
        <v>1</v>
      </c>
      <c r="AD2599" s="38" t="s">
        <v>428</v>
      </c>
      <c r="AE2599" s="60" t="s">
        <v>133</v>
      </c>
      <c r="AF2599" s="52">
        <v>140</v>
      </c>
      <c r="AG2599" s="42">
        <v>10</v>
      </c>
      <c r="AH2599">
        <v>55</v>
      </c>
      <c r="AL2599" t="s">
        <v>22</v>
      </c>
      <c r="AM2599">
        <v>60</v>
      </c>
    </row>
    <row r="2600" spans="28:39">
      <c r="AB2600" s="58" t="s">
        <v>655</v>
      </c>
      <c r="AC2600" s="1">
        <v>1</v>
      </c>
      <c r="AD2600" s="38" t="s">
        <v>428</v>
      </c>
      <c r="AE2600" s="60" t="s">
        <v>133</v>
      </c>
      <c r="AF2600" s="52">
        <v>140</v>
      </c>
      <c r="AG2600" s="43">
        <v>20</v>
      </c>
      <c r="AH2600">
        <v>55</v>
      </c>
      <c r="AL2600" t="s">
        <v>22</v>
      </c>
      <c r="AM2600">
        <v>60</v>
      </c>
    </row>
    <row r="2601" spans="28:39">
      <c r="AB2601" s="58" t="s">
        <v>655</v>
      </c>
      <c r="AC2601" s="1">
        <v>1</v>
      </c>
      <c r="AD2601" s="38" t="s">
        <v>428</v>
      </c>
      <c r="AE2601" s="60" t="s">
        <v>133</v>
      </c>
      <c r="AF2601" s="52">
        <v>140</v>
      </c>
      <c r="AG2601" s="44">
        <v>30</v>
      </c>
      <c r="AH2601">
        <v>51</v>
      </c>
      <c r="AL2601" t="s">
        <v>22</v>
      </c>
      <c r="AM2601">
        <v>60</v>
      </c>
    </row>
    <row r="2602" spans="28:39">
      <c r="AB2602" s="58" t="s">
        <v>655</v>
      </c>
      <c r="AC2602" s="1">
        <v>1</v>
      </c>
      <c r="AD2602" s="38" t="s">
        <v>428</v>
      </c>
      <c r="AE2602" s="60" t="s">
        <v>133</v>
      </c>
      <c r="AF2602" s="52">
        <v>140</v>
      </c>
      <c r="AG2602" s="45">
        <v>40</v>
      </c>
      <c r="AH2602">
        <v>43</v>
      </c>
      <c r="AL2602" t="s">
        <v>22</v>
      </c>
      <c r="AM2602">
        <v>60</v>
      </c>
    </row>
    <row r="2603" spans="28:39">
      <c r="AB2603" s="58" t="s">
        <v>655</v>
      </c>
      <c r="AC2603" s="1">
        <v>1</v>
      </c>
      <c r="AD2603" s="38" t="s">
        <v>428</v>
      </c>
      <c r="AE2603" s="60" t="s">
        <v>133</v>
      </c>
      <c r="AF2603" s="52">
        <v>140</v>
      </c>
      <c r="AG2603" s="46">
        <v>50</v>
      </c>
      <c r="AH2603">
        <v>35</v>
      </c>
      <c r="AL2603" t="s">
        <v>22</v>
      </c>
      <c r="AM2603">
        <v>60</v>
      </c>
    </row>
    <row r="2604" spans="28:39">
      <c r="AB2604" s="58" t="s">
        <v>655</v>
      </c>
      <c r="AC2604" s="1">
        <v>1</v>
      </c>
      <c r="AD2604" s="38" t="s">
        <v>428</v>
      </c>
      <c r="AE2604" s="60" t="s">
        <v>133</v>
      </c>
      <c r="AF2604" s="52">
        <v>140</v>
      </c>
      <c r="AG2604" s="47">
        <v>60</v>
      </c>
      <c r="AH2604">
        <v>30</v>
      </c>
      <c r="AL2604" t="s">
        <v>22</v>
      </c>
      <c r="AM2604">
        <v>60</v>
      </c>
    </row>
    <row r="2605" spans="28:39">
      <c r="AB2605" s="58" t="s">
        <v>655</v>
      </c>
      <c r="AC2605" s="1">
        <v>1</v>
      </c>
      <c r="AD2605" s="38" t="s">
        <v>428</v>
      </c>
      <c r="AE2605" s="60" t="s">
        <v>133</v>
      </c>
      <c r="AF2605" s="52">
        <v>140</v>
      </c>
      <c r="AG2605" s="48">
        <v>70</v>
      </c>
      <c r="AH2605">
        <v>26</v>
      </c>
      <c r="AL2605" t="s">
        <v>22</v>
      </c>
      <c r="AM2605">
        <v>60</v>
      </c>
    </row>
    <row r="2606" spans="28:39">
      <c r="AB2606" s="58" t="s">
        <v>655</v>
      </c>
      <c r="AC2606" s="1">
        <v>1</v>
      </c>
      <c r="AD2606" s="38" t="s">
        <v>428</v>
      </c>
      <c r="AE2606" s="60" t="s">
        <v>133</v>
      </c>
      <c r="AF2606" s="53">
        <v>150</v>
      </c>
      <c r="AG2606" s="41">
        <v>0</v>
      </c>
      <c r="AH2606">
        <v>53</v>
      </c>
      <c r="AL2606" t="s">
        <v>22</v>
      </c>
      <c r="AM2606">
        <v>60</v>
      </c>
    </row>
    <row r="2607" spans="28:39">
      <c r="AB2607" s="58" t="s">
        <v>655</v>
      </c>
      <c r="AC2607" s="1">
        <v>1</v>
      </c>
      <c r="AD2607" s="38" t="s">
        <v>428</v>
      </c>
      <c r="AE2607" s="60" t="s">
        <v>133</v>
      </c>
      <c r="AF2607" s="53">
        <v>150</v>
      </c>
      <c r="AG2607" s="42">
        <v>10</v>
      </c>
      <c r="AH2607">
        <v>53</v>
      </c>
      <c r="AL2607" t="s">
        <v>22</v>
      </c>
      <c r="AM2607">
        <v>60</v>
      </c>
    </row>
    <row r="2608" spans="28:39">
      <c r="AB2608" s="58" t="s">
        <v>655</v>
      </c>
      <c r="AC2608" s="1">
        <v>1</v>
      </c>
      <c r="AD2608" s="38" t="s">
        <v>428</v>
      </c>
      <c r="AE2608" s="60" t="s">
        <v>133</v>
      </c>
      <c r="AF2608" s="53">
        <v>150</v>
      </c>
      <c r="AG2608" s="43">
        <v>20</v>
      </c>
      <c r="AH2608">
        <v>53</v>
      </c>
      <c r="AL2608" t="s">
        <v>22</v>
      </c>
      <c r="AM2608">
        <v>60</v>
      </c>
    </row>
    <row r="2609" spans="28:39">
      <c r="AB2609" s="58" t="s">
        <v>655</v>
      </c>
      <c r="AC2609" s="1">
        <v>1</v>
      </c>
      <c r="AD2609" s="38" t="s">
        <v>428</v>
      </c>
      <c r="AE2609" s="60" t="s">
        <v>133</v>
      </c>
      <c r="AF2609" s="53">
        <v>150</v>
      </c>
      <c r="AG2609" s="44">
        <v>30</v>
      </c>
      <c r="AH2609">
        <v>51</v>
      </c>
      <c r="AL2609" t="s">
        <v>22</v>
      </c>
      <c r="AM2609">
        <v>60</v>
      </c>
    </row>
    <row r="2610" spans="28:39">
      <c r="AB2610" s="58" t="s">
        <v>655</v>
      </c>
      <c r="AC2610" s="1">
        <v>1</v>
      </c>
      <c r="AD2610" s="38" t="s">
        <v>428</v>
      </c>
      <c r="AE2610" s="60" t="s">
        <v>133</v>
      </c>
      <c r="AF2610" s="53">
        <v>150</v>
      </c>
      <c r="AG2610" s="45">
        <v>40</v>
      </c>
      <c r="AH2610">
        <v>43</v>
      </c>
      <c r="AL2610" t="s">
        <v>22</v>
      </c>
      <c r="AM2610">
        <v>60</v>
      </c>
    </row>
    <row r="2611" spans="28:39">
      <c r="AB2611" s="58" t="s">
        <v>655</v>
      </c>
      <c r="AC2611" s="1">
        <v>1</v>
      </c>
      <c r="AD2611" s="38" t="s">
        <v>428</v>
      </c>
      <c r="AE2611" s="60" t="s">
        <v>133</v>
      </c>
      <c r="AF2611" s="53">
        <v>150</v>
      </c>
      <c r="AG2611" s="46">
        <v>50</v>
      </c>
      <c r="AH2611">
        <v>35</v>
      </c>
      <c r="AL2611" t="s">
        <v>22</v>
      </c>
      <c r="AM2611">
        <v>60</v>
      </c>
    </row>
    <row r="2612" spans="28:39">
      <c r="AB2612" s="58" t="s">
        <v>655</v>
      </c>
      <c r="AC2612" s="1">
        <v>1</v>
      </c>
      <c r="AD2612" s="38" t="s">
        <v>428</v>
      </c>
      <c r="AE2612" s="60" t="s">
        <v>133</v>
      </c>
      <c r="AF2612" s="53">
        <v>150</v>
      </c>
      <c r="AG2612" s="47">
        <v>60</v>
      </c>
      <c r="AH2612">
        <v>30</v>
      </c>
      <c r="AL2612" t="s">
        <v>22</v>
      </c>
      <c r="AM2612">
        <v>60</v>
      </c>
    </row>
    <row r="2613" spans="28:39">
      <c r="AB2613" s="58" t="s">
        <v>655</v>
      </c>
      <c r="AC2613" s="1">
        <v>1</v>
      </c>
      <c r="AD2613" s="38" t="s">
        <v>428</v>
      </c>
      <c r="AE2613" s="60" t="s">
        <v>133</v>
      </c>
      <c r="AF2613" s="53">
        <v>150</v>
      </c>
      <c r="AG2613" s="48">
        <v>70</v>
      </c>
      <c r="AH2613">
        <v>26</v>
      </c>
      <c r="AL2613" t="s">
        <v>22</v>
      </c>
      <c r="AM2613">
        <v>60</v>
      </c>
    </row>
    <row r="2614" spans="28:39">
      <c r="AB2614" s="58" t="s">
        <v>655</v>
      </c>
      <c r="AC2614" s="1">
        <v>1</v>
      </c>
      <c r="AD2614" s="38" t="s">
        <v>428</v>
      </c>
      <c r="AE2614" s="60" t="s">
        <v>133</v>
      </c>
      <c r="AF2614" s="54">
        <v>160</v>
      </c>
      <c r="AG2614" s="41">
        <v>0</v>
      </c>
      <c r="AH2614">
        <v>50</v>
      </c>
      <c r="AL2614" t="s">
        <v>22</v>
      </c>
      <c r="AM2614">
        <v>60</v>
      </c>
    </row>
    <row r="2615" spans="28:39">
      <c r="AB2615" s="58" t="s">
        <v>655</v>
      </c>
      <c r="AC2615" s="1">
        <v>1</v>
      </c>
      <c r="AD2615" s="38" t="s">
        <v>428</v>
      </c>
      <c r="AE2615" s="60" t="s">
        <v>133</v>
      </c>
      <c r="AF2615" s="54">
        <v>160</v>
      </c>
      <c r="AG2615" s="42">
        <v>10</v>
      </c>
      <c r="AH2615">
        <v>50</v>
      </c>
      <c r="AL2615" t="s">
        <v>22</v>
      </c>
      <c r="AM2615">
        <v>60</v>
      </c>
    </row>
    <row r="2616" spans="28:39">
      <c r="AB2616" s="58" t="s">
        <v>655</v>
      </c>
      <c r="AC2616" s="1">
        <v>1</v>
      </c>
      <c r="AD2616" s="38" t="s">
        <v>428</v>
      </c>
      <c r="AE2616" s="60" t="s">
        <v>133</v>
      </c>
      <c r="AF2616" s="54">
        <v>160</v>
      </c>
      <c r="AG2616" s="43">
        <v>20</v>
      </c>
      <c r="AH2616">
        <v>50</v>
      </c>
      <c r="AL2616" t="s">
        <v>22</v>
      </c>
      <c r="AM2616">
        <v>60</v>
      </c>
    </row>
    <row r="2617" spans="28:39">
      <c r="AB2617" s="58" t="s">
        <v>655</v>
      </c>
      <c r="AC2617" s="1">
        <v>1</v>
      </c>
      <c r="AD2617" s="38" t="s">
        <v>428</v>
      </c>
      <c r="AE2617" s="60" t="s">
        <v>133</v>
      </c>
      <c r="AF2617" s="54">
        <v>160</v>
      </c>
      <c r="AG2617" s="44">
        <v>30</v>
      </c>
      <c r="AH2617">
        <v>49</v>
      </c>
      <c r="AL2617" t="s">
        <v>22</v>
      </c>
      <c r="AM2617">
        <v>60</v>
      </c>
    </row>
    <row r="2618" spans="28:39">
      <c r="AB2618" s="58" t="s">
        <v>655</v>
      </c>
      <c r="AC2618" s="1">
        <v>1</v>
      </c>
      <c r="AD2618" s="38" t="s">
        <v>428</v>
      </c>
      <c r="AE2618" s="60" t="s">
        <v>133</v>
      </c>
      <c r="AF2618" s="54">
        <v>160</v>
      </c>
      <c r="AG2618" s="45">
        <v>40</v>
      </c>
      <c r="AH2618">
        <v>43</v>
      </c>
      <c r="AL2618" t="s">
        <v>22</v>
      </c>
      <c r="AM2618">
        <v>60</v>
      </c>
    </row>
    <row r="2619" spans="28:39">
      <c r="AB2619" s="58" t="s">
        <v>655</v>
      </c>
      <c r="AC2619" s="1">
        <v>1</v>
      </c>
      <c r="AD2619" s="38" t="s">
        <v>428</v>
      </c>
      <c r="AE2619" s="60" t="s">
        <v>133</v>
      </c>
      <c r="AF2619" s="54">
        <v>160</v>
      </c>
      <c r="AG2619" s="46">
        <v>50</v>
      </c>
      <c r="AH2619">
        <v>35</v>
      </c>
      <c r="AL2619" t="s">
        <v>22</v>
      </c>
      <c r="AM2619">
        <v>60</v>
      </c>
    </row>
    <row r="2620" spans="28:39">
      <c r="AB2620" s="58" t="s">
        <v>655</v>
      </c>
      <c r="AC2620" s="1">
        <v>1</v>
      </c>
      <c r="AD2620" s="38" t="s">
        <v>428</v>
      </c>
      <c r="AE2620" s="60" t="s">
        <v>133</v>
      </c>
      <c r="AF2620" s="54">
        <v>160</v>
      </c>
      <c r="AG2620" s="47">
        <v>60</v>
      </c>
      <c r="AH2620">
        <v>30</v>
      </c>
      <c r="AL2620" t="s">
        <v>22</v>
      </c>
      <c r="AM2620">
        <v>60</v>
      </c>
    </row>
    <row r="2621" spans="28:39">
      <c r="AB2621" s="58" t="s">
        <v>655</v>
      </c>
      <c r="AC2621" s="1">
        <v>1</v>
      </c>
      <c r="AD2621" s="38" t="s">
        <v>428</v>
      </c>
      <c r="AE2621" s="60" t="s">
        <v>133</v>
      </c>
      <c r="AF2621" s="54">
        <v>160</v>
      </c>
      <c r="AG2621" s="48">
        <v>70</v>
      </c>
      <c r="AH2621">
        <v>26</v>
      </c>
      <c r="AL2621" t="s">
        <v>22</v>
      </c>
      <c r="AM2621">
        <v>60</v>
      </c>
    </row>
    <row r="2622" spans="28:39">
      <c r="AB2622" s="58" t="s">
        <v>655</v>
      </c>
      <c r="AC2622" s="1">
        <v>1</v>
      </c>
      <c r="AD2622" s="38" t="s">
        <v>428</v>
      </c>
      <c r="AE2622" s="60" t="s">
        <v>133</v>
      </c>
      <c r="AF2622" s="55">
        <v>170</v>
      </c>
      <c r="AG2622" s="41">
        <v>0</v>
      </c>
      <c r="AH2622">
        <v>48</v>
      </c>
      <c r="AL2622" t="s">
        <v>22</v>
      </c>
      <c r="AM2622">
        <v>60</v>
      </c>
    </row>
    <row r="2623" spans="28:39">
      <c r="AB2623" s="58" t="s">
        <v>655</v>
      </c>
      <c r="AC2623" s="1">
        <v>1</v>
      </c>
      <c r="AD2623" s="38" t="s">
        <v>428</v>
      </c>
      <c r="AE2623" s="60" t="s">
        <v>133</v>
      </c>
      <c r="AF2623" s="55">
        <v>170</v>
      </c>
      <c r="AG2623" s="42">
        <v>10</v>
      </c>
      <c r="AH2623">
        <v>48</v>
      </c>
      <c r="AL2623" t="s">
        <v>22</v>
      </c>
      <c r="AM2623">
        <v>60</v>
      </c>
    </row>
    <row r="2624" spans="28:39">
      <c r="AB2624" s="58" t="s">
        <v>655</v>
      </c>
      <c r="AC2624" s="1">
        <v>1</v>
      </c>
      <c r="AD2624" s="38" t="s">
        <v>428</v>
      </c>
      <c r="AE2624" s="60" t="s">
        <v>133</v>
      </c>
      <c r="AF2624" s="55">
        <v>170</v>
      </c>
      <c r="AG2624" s="43">
        <v>20</v>
      </c>
      <c r="AH2624">
        <v>48</v>
      </c>
      <c r="AL2624" t="s">
        <v>22</v>
      </c>
      <c r="AM2624">
        <v>60</v>
      </c>
    </row>
    <row r="2625" spans="28:39">
      <c r="AB2625" s="58" t="s">
        <v>655</v>
      </c>
      <c r="AC2625" s="1">
        <v>1</v>
      </c>
      <c r="AD2625" s="38" t="s">
        <v>428</v>
      </c>
      <c r="AE2625" s="60" t="s">
        <v>133</v>
      </c>
      <c r="AF2625" s="55">
        <v>170</v>
      </c>
      <c r="AG2625" s="44">
        <v>30</v>
      </c>
      <c r="AH2625">
        <v>48</v>
      </c>
      <c r="AL2625" t="s">
        <v>22</v>
      </c>
      <c r="AM2625">
        <v>60</v>
      </c>
    </row>
    <row r="2626" spans="28:39">
      <c r="AB2626" s="58" t="s">
        <v>655</v>
      </c>
      <c r="AC2626" s="1">
        <v>1</v>
      </c>
      <c r="AD2626" s="38" t="s">
        <v>428</v>
      </c>
      <c r="AE2626" s="60" t="s">
        <v>133</v>
      </c>
      <c r="AF2626" s="55">
        <v>170</v>
      </c>
      <c r="AG2626" s="45">
        <v>40</v>
      </c>
      <c r="AH2626">
        <v>43</v>
      </c>
      <c r="AL2626" t="s">
        <v>22</v>
      </c>
      <c r="AM2626">
        <v>60</v>
      </c>
    </row>
    <row r="2627" spans="28:39">
      <c r="AB2627" s="58" t="s">
        <v>655</v>
      </c>
      <c r="AC2627" s="1">
        <v>1</v>
      </c>
      <c r="AD2627" s="38" t="s">
        <v>428</v>
      </c>
      <c r="AE2627" s="60" t="s">
        <v>133</v>
      </c>
      <c r="AF2627" s="55">
        <v>170</v>
      </c>
      <c r="AG2627" s="46">
        <v>50</v>
      </c>
      <c r="AH2627">
        <v>35</v>
      </c>
      <c r="AL2627" t="s">
        <v>22</v>
      </c>
      <c r="AM2627">
        <v>60</v>
      </c>
    </row>
    <row r="2628" spans="28:39">
      <c r="AB2628" s="58" t="s">
        <v>655</v>
      </c>
      <c r="AC2628" s="1">
        <v>1</v>
      </c>
      <c r="AD2628" s="38" t="s">
        <v>428</v>
      </c>
      <c r="AE2628" s="60" t="s">
        <v>133</v>
      </c>
      <c r="AF2628" s="55">
        <v>170</v>
      </c>
      <c r="AG2628" s="47">
        <v>60</v>
      </c>
      <c r="AH2628">
        <v>30</v>
      </c>
      <c r="AL2628" t="s">
        <v>22</v>
      </c>
      <c r="AM2628">
        <v>60</v>
      </c>
    </row>
    <row r="2629" spans="28:39">
      <c r="AB2629" s="58" t="s">
        <v>655</v>
      </c>
      <c r="AC2629" s="1">
        <v>1</v>
      </c>
      <c r="AD2629" s="38" t="s">
        <v>428</v>
      </c>
      <c r="AE2629" s="60" t="s">
        <v>133</v>
      </c>
      <c r="AF2629" s="55">
        <v>170</v>
      </c>
      <c r="AG2629" s="48">
        <v>70</v>
      </c>
      <c r="AH2629">
        <v>26</v>
      </c>
      <c r="AL2629" t="s">
        <v>22</v>
      </c>
      <c r="AM2629">
        <v>60</v>
      </c>
    </row>
    <row r="2630" spans="28:39">
      <c r="AB2630" s="58" t="s">
        <v>655</v>
      </c>
      <c r="AC2630" s="1">
        <v>1</v>
      </c>
      <c r="AD2630" s="38" t="s">
        <v>428</v>
      </c>
      <c r="AE2630" s="60" t="s">
        <v>133</v>
      </c>
      <c r="AF2630" s="56">
        <v>180</v>
      </c>
      <c r="AG2630" s="41">
        <v>0</v>
      </c>
      <c r="AH2630">
        <v>48</v>
      </c>
      <c r="AL2630" t="s">
        <v>22</v>
      </c>
      <c r="AM2630">
        <v>60</v>
      </c>
    </row>
    <row r="2631" spans="28:39">
      <c r="AB2631" s="58" t="s">
        <v>655</v>
      </c>
      <c r="AC2631" s="1">
        <v>1</v>
      </c>
      <c r="AD2631" s="38" t="s">
        <v>428</v>
      </c>
      <c r="AE2631" s="60" t="s">
        <v>133</v>
      </c>
      <c r="AF2631" s="56">
        <v>180</v>
      </c>
      <c r="AG2631" s="42">
        <v>10</v>
      </c>
      <c r="AH2631">
        <v>48</v>
      </c>
      <c r="AL2631" t="s">
        <v>22</v>
      </c>
      <c r="AM2631">
        <v>60</v>
      </c>
    </row>
    <row r="2632" spans="28:39">
      <c r="AB2632" s="58" t="s">
        <v>655</v>
      </c>
      <c r="AC2632" s="1">
        <v>1</v>
      </c>
      <c r="AD2632" s="38" t="s">
        <v>428</v>
      </c>
      <c r="AE2632" s="60" t="s">
        <v>133</v>
      </c>
      <c r="AF2632" s="56">
        <v>180</v>
      </c>
      <c r="AG2632" s="43">
        <v>20</v>
      </c>
      <c r="AH2632">
        <v>48</v>
      </c>
      <c r="AL2632" t="s">
        <v>22</v>
      </c>
      <c r="AM2632">
        <v>60</v>
      </c>
    </row>
    <row r="2633" spans="28:39">
      <c r="AB2633" s="58" t="s">
        <v>655</v>
      </c>
      <c r="AC2633" s="1">
        <v>1</v>
      </c>
      <c r="AD2633" s="38" t="s">
        <v>428</v>
      </c>
      <c r="AE2633" s="60" t="s">
        <v>133</v>
      </c>
      <c r="AF2633" s="56">
        <v>180</v>
      </c>
      <c r="AG2633" s="44">
        <v>30</v>
      </c>
      <c r="AH2633">
        <v>48</v>
      </c>
      <c r="AL2633" t="s">
        <v>22</v>
      </c>
      <c r="AM2633">
        <v>60</v>
      </c>
    </row>
    <row r="2634" spans="28:39">
      <c r="AB2634" s="58" t="s">
        <v>655</v>
      </c>
      <c r="AC2634" s="1">
        <v>1</v>
      </c>
      <c r="AD2634" s="38" t="s">
        <v>428</v>
      </c>
      <c r="AE2634" s="60" t="s">
        <v>133</v>
      </c>
      <c r="AF2634" s="56">
        <v>180</v>
      </c>
      <c r="AG2634" s="45">
        <v>40</v>
      </c>
      <c r="AH2634">
        <v>43</v>
      </c>
      <c r="AL2634" t="s">
        <v>22</v>
      </c>
      <c r="AM2634">
        <v>60</v>
      </c>
    </row>
    <row r="2635" spans="28:39">
      <c r="AB2635" s="58" t="s">
        <v>655</v>
      </c>
      <c r="AC2635" s="1">
        <v>1</v>
      </c>
      <c r="AD2635" s="38" t="s">
        <v>428</v>
      </c>
      <c r="AE2635" s="60" t="s">
        <v>133</v>
      </c>
      <c r="AF2635" s="56">
        <v>180</v>
      </c>
      <c r="AG2635" s="46">
        <v>50</v>
      </c>
      <c r="AH2635">
        <v>35</v>
      </c>
      <c r="AL2635" t="s">
        <v>22</v>
      </c>
      <c r="AM2635">
        <v>60</v>
      </c>
    </row>
    <row r="2636" spans="28:39">
      <c r="AB2636" s="58" t="s">
        <v>655</v>
      </c>
      <c r="AC2636" s="1">
        <v>1</v>
      </c>
      <c r="AD2636" s="38" t="s">
        <v>428</v>
      </c>
      <c r="AE2636" s="60" t="s">
        <v>133</v>
      </c>
      <c r="AF2636" s="56">
        <v>180</v>
      </c>
      <c r="AG2636" s="47">
        <v>60</v>
      </c>
      <c r="AH2636">
        <v>30</v>
      </c>
      <c r="AL2636" t="s">
        <v>22</v>
      </c>
      <c r="AM2636">
        <v>60</v>
      </c>
    </row>
    <row r="2637" spans="28:39">
      <c r="AB2637" s="58" t="s">
        <v>655</v>
      </c>
      <c r="AC2637" s="1">
        <v>1</v>
      </c>
      <c r="AD2637" s="38" t="s">
        <v>428</v>
      </c>
      <c r="AE2637" s="60" t="s">
        <v>133</v>
      </c>
      <c r="AF2637" s="56">
        <v>180</v>
      </c>
      <c r="AG2637" s="48">
        <v>70</v>
      </c>
      <c r="AH2637">
        <v>26</v>
      </c>
      <c r="AL2637" t="s">
        <v>22</v>
      </c>
      <c r="AM2637">
        <v>60</v>
      </c>
    </row>
    <row r="2638" spans="28:39">
      <c r="AB2638" s="58" t="s">
        <v>655</v>
      </c>
      <c r="AC2638" s="1">
        <v>1</v>
      </c>
      <c r="AD2638" s="38" t="s">
        <v>428</v>
      </c>
      <c r="AE2638" s="60" t="s">
        <v>133</v>
      </c>
      <c r="AF2638" s="57">
        <v>200</v>
      </c>
      <c r="AG2638" s="41">
        <v>0</v>
      </c>
      <c r="AH2638">
        <v>43</v>
      </c>
      <c r="AL2638" t="s">
        <v>22</v>
      </c>
      <c r="AM2638">
        <v>60</v>
      </c>
    </row>
    <row r="2639" spans="28:39">
      <c r="AB2639" s="58" t="s">
        <v>655</v>
      </c>
      <c r="AC2639" s="1">
        <v>1</v>
      </c>
      <c r="AD2639" s="38" t="s">
        <v>428</v>
      </c>
      <c r="AE2639" s="60" t="s">
        <v>133</v>
      </c>
      <c r="AF2639" s="57">
        <v>200</v>
      </c>
      <c r="AG2639" s="42">
        <v>10</v>
      </c>
      <c r="AH2639">
        <v>43</v>
      </c>
      <c r="AL2639" t="s">
        <v>22</v>
      </c>
      <c r="AM2639">
        <v>60</v>
      </c>
    </row>
    <row r="2640" spans="28:39">
      <c r="AB2640" s="58" t="s">
        <v>655</v>
      </c>
      <c r="AC2640" s="1">
        <v>1</v>
      </c>
      <c r="AD2640" s="38" t="s">
        <v>428</v>
      </c>
      <c r="AE2640" s="60" t="s">
        <v>133</v>
      </c>
      <c r="AF2640" s="57">
        <v>200</v>
      </c>
      <c r="AG2640" s="43">
        <v>20</v>
      </c>
      <c r="AH2640">
        <v>43</v>
      </c>
      <c r="AL2640" t="s">
        <v>22</v>
      </c>
      <c r="AM2640">
        <v>60</v>
      </c>
    </row>
    <row r="2641" spans="28:39">
      <c r="AB2641" s="58" t="s">
        <v>655</v>
      </c>
      <c r="AC2641" s="1">
        <v>1</v>
      </c>
      <c r="AD2641" s="38" t="s">
        <v>428</v>
      </c>
      <c r="AE2641" s="60" t="s">
        <v>133</v>
      </c>
      <c r="AF2641" s="57">
        <v>200</v>
      </c>
      <c r="AG2641" s="44">
        <v>30</v>
      </c>
      <c r="AH2641">
        <v>43</v>
      </c>
      <c r="AL2641" t="s">
        <v>22</v>
      </c>
      <c r="AM2641">
        <v>60</v>
      </c>
    </row>
    <row r="2642" spans="28:39">
      <c r="AB2642" s="58" t="s">
        <v>655</v>
      </c>
      <c r="AC2642" s="1">
        <v>1</v>
      </c>
      <c r="AD2642" s="38" t="s">
        <v>428</v>
      </c>
      <c r="AE2642" s="60" t="s">
        <v>133</v>
      </c>
      <c r="AF2642" s="57">
        <v>200</v>
      </c>
      <c r="AG2642" s="45">
        <v>40</v>
      </c>
      <c r="AH2642">
        <v>42</v>
      </c>
      <c r="AL2642" t="s">
        <v>22</v>
      </c>
      <c r="AM2642">
        <v>60</v>
      </c>
    </row>
    <row r="2643" spans="28:39">
      <c r="AB2643" s="58" t="s">
        <v>655</v>
      </c>
      <c r="AC2643" s="1">
        <v>1</v>
      </c>
      <c r="AD2643" s="38" t="s">
        <v>428</v>
      </c>
      <c r="AE2643" s="60" t="s">
        <v>133</v>
      </c>
      <c r="AF2643" s="57">
        <v>200</v>
      </c>
      <c r="AG2643" s="46">
        <v>50</v>
      </c>
      <c r="AH2643">
        <v>35</v>
      </c>
      <c r="AL2643" t="s">
        <v>22</v>
      </c>
      <c r="AM2643">
        <v>60</v>
      </c>
    </row>
    <row r="2644" spans="28:39">
      <c r="AB2644" s="58" t="s">
        <v>655</v>
      </c>
      <c r="AC2644" s="1">
        <v>1</v>
      </c>
      <c r="AD2644" s="38" t="s">
        <v>428</v>
      </c>
      <c r="AE2644" s="60" t="s">
        <v>133</v>
      </c>
      <c r="AF2644" s="57">
        <v>200</v>
      </c>
      <c r="AG2644" s="47">
        <v>60</v>
      </c>
      <c r="AH2644">
        <v>30</v>
      </c>
      <c r="AL2644" t="s">
        <v>22</v>
      </c>
      <c r="AM2644">
        <v>60</v>
      </c>
    </row>
    <row r="2645" spans="28:39">
      <c r="AB2645" s="58" t="s">
        <v>655</v>
      </c>
      <c r="AC2645" s="1">
        <v>1</v>
      </c>
      <c r="AD2645" s="38" t="s">
        <v>428</v>
      </c>
      <c r="AE2645" s="60" t="s">
        <v>133</v>
      </c>
      <c r="AF2645" s="57">
        <v>200</v>
      </c>
      <c r="AG2645" s="48">
        <v>70</v>
      </c>
      <c r="AH2645">
        <v>26</v>
      </c>
      <c r="AL2645" t="s">
        <v>22</v>
      </c>
      <c r="AM2645">
        <v>60</v>
      </c>
    </row>
    <row r="2646" spans="28:39">
      <c r="AB2646" s="59" t="s">
        <v>656</v>
      </c>
      <c r="AC2646" s="1">
        <v>1</v>
      </c>
      <c r="AD2646" s="38" t="s">
        <v>337</v>
      </c>
      <c r="AE2646" s="60" t="s">
        <v>133</v>
      </c>
      <c r="AF2646" s="40">
        <v>110</v>
      </c>
      <c r="AG2646" s="41">
        <v>0</v>
      </c>
      <c r="AH2646">
        <v>50</v>
      </c>
      <c r="AL2646" t="s">
        <v>22</v>
      </c>
      <c r="AM2646">
        <v>60</v>
      </c>
    </row>
    <row r="2647" spans="28:39">
      <c r="AB2647" s="59" t="s">
        <v>656</v>
      </c>
      <c r="AC2647" s="1">
        <v>1</v>
      </c>
      <c r="AD2647" s="38" t="s">
        <v>337</v>
      </c>
      <c r="AE2647" s="60" t="s">
        <v>133</v>
      </c>
      <c r="AF2647" s="40">
        <v>110</v>
      </c>
      <c r="AG2647" s="42">
        <v>10</v>
      </c>
      <c r="AH2647">
        <v>74</v>
      </c>
      <c r="AL2647" t="s">
        <v>22</v>
      </c>
      <c r="AM2647">
        <v>60</v>
      </c>
    </row>
    <row r="2648" spans="28:39">
      <c r="AB2648" s="59" t="s">
        <v>656</v>
      </c>
      <c r="AC2648" s="1">
        <v>1</v>
      </c>
      <c r="AD2648" s="38" t="s">
        <v>337</v>
      </c>
      <c r="AE2648" s="60" t="s">
        <v>133</v>
      </c>
      <c r="AF2648" s="40">
        <v>110</v>
      </c>
      <c r="AG2648" s="43">
        <v>20</v>
      </c>
      <c r="AH2648">
        <v>62</v>
      </c>
      <c r="AL2648" t="s">
        <v>22</v>
      </c>
      <c r="AM2648">
        <v>60</v>
      </c>
    </row>
    <row r="2649" spans="28:39">
      <c r="AB2649" s="59" t="s">
        <v>656</v>
      </c>
      <c r="AC2649" s="1">
        <v>1</v>
      </c>
      <c r="AD2649" s="38" t="s">
        <v>337</v>
      </c>
      <c r="AE2649" s="60" t="s">
        <v>133</v>
      </c>
      <c r="AF2649" s="40">
        <v>110</v>
      </c>
      <c r="AG2649" s="44">
        <v>30</v>
      </c>
      <c r="AH2649">
        <v>44</v>
      </c>
      <c r="AL2649" t="s">
        <v>22</v>
      </c>
      <c r="AM2649">
        <v>60</v>
      </c>
    </row>
    <row r="2650" spans="28:39">
      <c r="AB2650" s="59" t="s">
        <v>656</v>
      </c>
      <c r="AC2650" s="1">
        <v>1</v>
      </c>
      <c r="AD2650" s="38" t="s">
        <v>337</v>
      </c>
      <c r="AE2650" s="60" t="s">
        <v>133</v>
      </c>
      <c r="AF2650" s="40">
        <v>110</v>
      </c>
      <c r="AG2650" s="45">
        <v>40</v>
      </c>
      <c r="AH2650">
        <v>34</v>
      </c>
      <c r="AL2650" t="s">
        <v>22</v>
      </c>
      <c r="AM2650">
        <v>60</v>
      </c>
    </row>
    <row r="2651" spans="28:39">
      <c r="AB2651" s="59" t="s">
        <v>656</v>
      </c>
      <c r="AC2651" s="1">
        <v>1</v>
      </c>
      <c r="AD2651" s="38" t="s">
        <v>337</v>
      </c>
      <c r="AE2651" s="60" t="s">
        <v>133</v>
      </c>
      <c r="AF2651" s="40">
        <v>110</v>
      </c>
      <c r="AG2651" s="46">
        <v>50</v>
      </c>
      <c r="AH2651">
        <v>28</v>
      </c>
      <c r="AL2651" t="s">
        <v>22</v>
      </c>
      <c r="AM2651">
        <v>60</v>
      </c>
    </row>
    <row r="2652" spans="28:39">
      <c r="AB2652" s="59" t="s">
        <v>656</v>
      </c>
      <c r="AC2652" s="1">
        <v>1</v>
      </c>
      <c r="AD2652" s="38" t="s">
        <v>337</v>
      </c>
      <c r="AE2652" s="60" t="s">
        <v>133</v>
      </c>
      <c r="AF2652" s="40">
        <v>110</v>
      </c>
      <c r="AG2652" s="47">
        <v>60</v>
      </c>
      <c r="AH2652">
        <v>23</v>
      </c>
      <c r="AL2652" t="s">
        <v>22</v>
      </c>
      <c r="AM2652">
        <v>60</v>
      </c>
    </row>
    <row r="2653" spans="28:39">
      <c r="AB2653" s="59" t="s">
        <v>656</v>
      </c>
      <c r="AC2653" s="1">
        <v>1</v>
      </c>
      <c r="AD2653" s="38" t="s">
        <v>337</v>
      </c>
      <c r="AE2653" s="60" t="s">
        <v>133</v>
      </c>
      <c r="AF2653" s="40">
        <v>110</v>
      </c>
      <c r="AG2653" s="48">
        <v>70</v>
      </c>
      <c r="AH2653">
        <v>20</v>
      </c>
      <c r="AL2653" t="s">
        <v>22</v>
      </c>
      <c r="AM2653">
        <v>60</v>
      </c>
    </row>
    <row r="2654" spans="28:39">
      <c r="AB2654" s="59" t="s">
        <v>656</v>
      </c>
      <c r="AC2654" s="1">
        <v>1</v>
      </c>
      <c r="AD2654" s="38" t="s">
        <v>337</v>
      </c>
      <c r="AE2654" s="60" t="s">
        <v>133</v>
      </c>
      <c r="AF2654" s="49">
        <v>115</v>
      </c>
      <c r="AG2654" s="41">
        <v>0</v>
      </c>
      <c r="AH2654">
        <v>76</v>
      </c>
      <c r="AL2654" t="s">
        <v>22</v>
      </c>
      <c r="AM2654">
        <v>60</v>
      </c>
    </row>
    <row r="2655" spans="28:39">
      <c r="AB2655" s="59" t="s">
        <v>656</v>
      </c>
      <c r="AC2655" s="1">
        <v>1</v>
      </c>
      <c r="AD2655" s="38" t="s">
        <v>337</v>
      </c>
      <c r="AE2655" s="60" t="s">
        <v>133</v>
      </c>
      <c r="AF2655" s="49">
        <v>115</v>
      </c>
      <c r="AG2655" s="42">
        <v>10</v>
      </c>
      <c r="AH2655">
        <v>73</v>
      </c>
      <c r="AL2655" t="s">
        <v>22</v>
      </c>
      <c r="AM2655">
        <v>60</v>
      </c>
    </row>
    <row r="2656" spans="28:39">
      <c r="AB2656" s="59" t="s">
        <v>656</v>
      </c>
      <c r="AC2656" s="1">
        <v>1</v>
      </c>
      <c r="AD2656" s="38" t="s">
        <v>337</v>
      </c>
      <c r="AE2656" s="60" t="s">
        <v>133</v>
      </c>
      <c r="AF2656" s="49">
        <v>115</v>
      </c>
      <c r="AG2656" s="43">
        <v>20</v>
      </c>
      <c r="AH2656">
        <v>62</v>
      </c>
      <c r="AL2656" t="s">
        <v>22</v>
      </c>
      <c r="AM2656">
        <v>60</v>
      </c>
    </row>
    <row r="2657" spans="28:39">
      <c r="AB2657" s="59" t="s">
        <v>656</v>
      </c>
      <c r="AC2657" s="1">
        <v>1</v>
      </c>
      <c r="AD2657" s="38" t="s">
        <v>337</v>
      </c>
      <c r="AE2657" s="60" t="s">
        <v>133</v>
      </c>
      <c r="AF2657" s="49">
        <v>115</v>
      </c>
      <c r="AG2657" s="44">
        <v>30</v>
      </c>
      <c r="AH2657">
        <v>44</v>
      </c>
      <c r="AL2657" t="s">
        <v>22</v>
      </c>
      <c r="AM2657">
        <v>60</v>
      </c>
    </row>
    <row r="2658" spans="28:39">
      <c r="AB2658" s="59" t="s">
        <v>656</v>
      </c>
      <c r="AC2658" s="1">
        <v>1</v>
      </c>
      <c r="AD2658" s="38" t="s">
        <v>337</v>
      </c>
      <c r="AE2658" s="60" t="s">
        <v>133</v>
      </c>
      <c r="AF2658" s="49">
        <v>115</v>
      </c>
      <c r="AG2658" s="45">
        <v>40</v>
      </c>
      <c r="AH2658">
        <v>34</v>
      </c>
      <c r="AL2658" t="s">
        <v>22</v>
      </c>
      <c r="AM2658">
        <v>60</v>
      </c>
    </row>
    <row r="2659" spans="28:39">
      <c r="AB2659" s="59" t="s">
        <v>656</v>
      </c>
      <c r="AC2659" s="1">
        <v>1</v>
      </c>
      <c r="AD2659" s="38" t="s">
        <v>337</v>
      </c>
      <c r="AE2659" s="60" t="s">
        <v>133</v>
      </c>
      <c r="AF2659" s="49">
        <v>115</v>
      </c>
      <c r="AG2659" s="46">
        <v>50</v>
      </c>
      <c r="AH2659">
        <v>28</v>
      </c>
      <c r="AL2659" t="s">
        <v>22</v>
      </c>
      <c r="AM2659">
        <v>60</v>
      </c>
    </row>
    <row r="2660" spans="28:39">
      <c r="AB2660" s="59" t="s">
        <v>656</v>
      </c>
      <c r="AC2660" s="1">
        <v>1</v>
      </c>
      <c r="AD2660" s="38" t="s">
        <v>337</v>
      </c>
      <c r="AE2660" s="60" t="s">
        <v>133</v>
      </c>
      <c r="AF2660" s="49">
        <v>115</v>
      </c>
      <c r="AG2660" s="47">
        <v>60</v>
      </c>
      <c r="AH2660">
        <v>23</v>
      </c>
      <c r="AL2660" t="s">
        <v>22</v>
      </c>
      <c r="AM2660">
        <v>60</v>
      </c>
    </row>
    <row r="2661" spans="28:39">
      <c r="AB2661" s="59" t="s">
        <v>656</v>
      </c>
      <c r="AC2661" s="1">
        <v>1</v>
      </c>
      <c r="AD2661" s="38" t="s">
        <v>337</v>
      </c>
      <c r="AE2661" s="60" t="s">
        <v>133</v>
      </c>
      <c r="AF2661" s="49">
        <v>115</v>
      </c>
      <c r="AG2661" s="48">
        <v>70</v>
      </c>
      <c r="AH2661">
        <v>20</v>
      </c>
      <c r="AL2661" t="s">
        <v>22</v>
      </c>
      <c r="AM2661">
        <v>60</v>
      </c>
    </row>
    <row r="2662" spans="28:39">
      <c r="AB2662" s="59" t="s">
        <v>656</v>
      </c>
      <c r="AC2662" s="1">
        <v>1</v>
      </c>
      <c r="AD2662" s="38" t="s">
        <v>337</v>
      </c>
      <c r="AE2662" s="60" t="s">
        <v>133</v>
      </c>
      <c r="AF2662" s="50">
        <v>120</v>
      </c>
      <c r="AG2662" s="41">
        <v>0</v>
      </c>
      <c r="AH2662">
        <v>74</v>
      </c>
      <c r="AL2662" t="s">
        <v>22</v>
      </c>
      <c r="AM2662">
        <v>60</v>
      </c>
    </row>
    <row r="2663" spans="28:39">
      <c r="AB2663" s="59" t="s">
        <v>656</v>
      </c>
      <c r="AC2663" s="1">
        <v>1</v>
      </c>
      <c r="AD2663" s="38" t="s">
        <v>337</v>
      </c>
      <c r="AE2663" s="60" t="s">
        <v>133</v>
      </c>
      <c r="AF2663" s="50">
        <v>120</v>
      </c>
      <c r="AG2663" s="42">
        <v>10</v>
      </c>
      <c r="AH2663">
        <v>72</v>
      </c>
      <c r="AL2663" t="s">
        <v>22</v>
      </c>
      <c r="AM2663">
        <v>60</v>
      </c>
    </row>
    <row r="2664" spans="28:39">
      <c r="AB2664" s="59" t="s">
        <v>656</v>
      </c>
      <c r="AC2664" s="1">
        <v>1</v>
      </c>
      <c r="AD2664" s="38" t="s">
        <v>337</v>
      </c>
      <c r="AE2664" s="60" t="s">
        <v>133</v>
      </c>
      <c r="AF2664" s="50">
        <v>120</v>
      </c>
      <c r="AG2664" s="43">
        <v>20</v>
      </c>
      <c r="AH2664">
        <v>62</v>
      </c>
      <c r="AL2664" t="s">
        <v>22</v>
      </c>
      <c r="AM2664">
        <v>60</v>
      </c>
    </row>
    <row r="2665" spans="28:39">
      <c r="AB2665" s="59" t="s">
        <v>656</v>
      </c>
      <c r="AC2665" s="1">
        <v>1</v>
      </c>
      <c r="AD2665" s="38" t="s">
        <v>337</v>
      </c>
      <c r="AE2665" s="60" t="s">
        <v>133</v>
      </c>
      <c r="AF2665" s="50">
        <v>120</v>
      </c>
      <c r="AG2665" s="44">
        <v>30</v>
      </c>
      <c r="AH2665">
        <v>44</v>
      </c>
      <c r="AL2665" t="s">
        <v>22</v>
      </c>
      <c r="AM2665">
        <v>60</v>
      </c>
    </row>
    <row r="2666" spans="28:39">
      <c r="AB2666" s="59" t="s">
        <v>656</v>
      </c>
      <c r="AC2666" s="1">
        <v>1</v>
      </c>
      <c r="AD2666" s="38" t="s">
        <v>337</v>
      </c>
      <c r="AE2666" s="60" t="s">
        <v>133</v>
      </c>
      <c r="AF2666" s="50">
        <v>120</v>
      </c>
      <c r="AG2666" s="45">
        <v>40</v>
      </c>
      <c r="AH2666">
        <v>34</v>
      </c>
      <c r="AL2666" t="s">
        <v>22</v>
      </c>
      <c r="AM2666">
        <v>60</v>
      </c>
    </row>
    <row r="2667" spans="28:39">
      <c r="AB2667" s="59" t="s">
        <v>656</v>
      </c>
      <c r="AC2667" s="1">
        <v>1</v>
      </c>
      <c r="AD2667" s="38" t="s">
        <v>337</v>
      </c>
      <c r="AE2667" s="60" t="s">
        <v>133</v>
      </c>
      <c r="AF2667" s="50">
        <v>120</v>
      </c>
      <c r="AG2667" s="46">
        <v>50</v>
      </c>
      <c r="AH2667">
        <v>28</v>
      </c>
      <c r="AL2667" t="s">
        <v>22</v>
      </c>
      <c r="AM2667">
        <v>60</v>
      </c>
    </row>
    <row r="2668" spans="28:39">
      <c r="AB2668" s="59" t="s">
        <v>656</v>
      </c>
      <c r="AC2668" s="1">
        <v>1</v>
      </c>
      <c r="AD2668" s="38" t="s">
        <v>337</v>
      </c>
      <c r="AE2668" s="60" t="s">
        <v>133</v>
      </c>
      <c r="AF2668" s="50">
        <v>120</v>
      </c>
      <c r="AG2668" s="47">
        <v>60</v>
      </c>
      <c r="AH2668">
        <v>23</v>
      </c>
      <c r="AL2668" t="s">
        <v>22</v>
      </c>
      <c r="AM2668">
        <v>60</v>
      </c>
    </row>
    <row r="2669" spans="28:39">
      <c r="AB2669" s="59" t="s">
        <v>656</v>
      </c>
      <c r="AC2669" s="1">
        <v>1</v>
      </c>
      <c r="AD2669" s="38" t="s">
        <v>337</v>
      </c>
      <c r="AE2669" s="60" t="s">
        <v>133</v>
      </c>
      <c r="AF2669" s="50">
        <v>120</v>
      </c>
      <c r="AG2669" s="48">
        <v>70</v>
      </c>
      <c r="AH2669">
        <v>20</v>
      </c>
      <c r="AL2669" t="s">
        <v>22</v>
      </c>
      <c r="AM2669">
        <v>60</v>
      </c>
    </row>
    <row r="2670" spans="28:39">
      <c r="AB2670" s="59" t="s">
        <v>656</v>
      </c>
      <c r="AC2670" s="1">
        <v>1</v>
      </c>
      <c r="AD2670" s="38" t="s">
        <v>337</v>
      </c>
      <c r="AE2670" s="60" t="s">
        <v>133</v>
      </c>
      <c r="AF2670" s="51">
        <v>130</v>
      </c>
      <c r="AG2670" s="41">
        <v>0</v>
      </c>
      <c r="AH2670">
        <v>70</v>
      </c>
      <c r="AL2670" t="s">
        <v>22</v>
      </c>
      <c r="AM2670">
        <v>60</v>
      </c>
    </row>
    <row r="2671" spans="28:39">
      <c r="AB2671" s="59" t="s">
        <v>656</v>
      </c>
      <c r="AC2671" s="1">
        <v>1</v>
      </c>
      <c r="AD2671" s="38" t="s">
        <v>337</v>
      </c>
      <c r="AE2671" s="60" t="s">
        <v>133</v>
      </c>
      <c r="AF2671" s="51">
        <v>130</v>
      </c>
      <c r="AG2671" s="42">
        <v>10</v>
      </c>
      <c r="AH2671">
        <v>70</v>
      </c>
      <c r="AL2671" t="s">
        <v>22</v>
      </c>
      <c r="AM2671">
        <v>60</v>
      </c>
    </row>
    <row r="2672" spans="28:39">
      <c r="AB2672" s="59" t="s">
        <v>656</v>
      </c>
      <c r="AC2672" s="1">
        <v>1</v>
      </c>
      <c r="AD2672" s="38" t="s">
        <v>337</v>
      </c>
      <c r="AE2672" s="60" t="s">
        <v>133</v>
      </c>
      <c r="AF2672" s="51">
        <v>130</v>
      </c>
      <c r="AG2672" s="43">
        <v>20</v>
      </c>
      <c r="AH2672">
        <v>62</v>
      </c>
      <c r="AL2672" t="s">
        <v>22</v>
      </c>
      <c r="AM2672">
        <v>60</v>
      </c>
    </row>
    <row r="2673" spans="28:39">
      <c r="AB2673" s="59" t="s">
        <v>656</v>
      </c>
      <c r="AC2673" s="1">
        <v>1</v>
      </c>
      <c r="AD2673" s="38" t="s">
        <v>337</v>
      </c>
      <c r="AE2673" s="60" t="s">
        <v>133</v>
      </c>
      <c r="AF2673" s="51">
        <v>130</v>
      </c>
      <c r="AG2673" s="44">
        <v>30</v>
      </c>
      <c r="AH2673">
        <v>44</v>
      </c>
      <c r="AL2673" t="s">
        <v>22</v>
      </c>
      <c r="AM2673">
        <v>60</v>
      </c>
    </row>
    <row r="2674" spans="28:39">
      <c r="AB2674" s="59" t="s">
        <v>656</v>
      </c>
      <c r="AC2674" s="1">
        <v>1</v>
      </c>
      <c r="AD2674" s="38" t="s">
        <v>337</v>
      </c>
      <c r="AE2674" s="60" t="s">
        <v>133</v>
      </c>
      <c r="AF2674" s="51">
        <v>130</v>
      </c>
      <c r="AG2674" s="45">
        <v>40</v>
      </c>
      <c r="AH2674">
        <v>34</v>
      </c>
      <c r="AL2674" t="s">
        <v>22</v>
      </c>
      <c r="AM2674">
        <v>60</v>
      </c>
    </row>
    <row r="2675" spans="28:39">
      <c r="AB2675" s="59" t="s">
        <v>656</v>
      </c>
      <c r="AC2675" s="1">
        <v>1</v>
      </c>
      <c r="AD2675" s="38" t="s">
        <v>337</v>
      </c>
      <c r="AE2675" s="60" t="s">
        <v>133</v>
      </c>
      <c r="AF2675" s="51">
        <v>130</v>
      </c>
      <c r="AG2675" s="46">
        <v>50</v>
      </c>
      <c r="AH2675">
        <v>28</v>
      </c>
      <c r="AL2675" t="s">
        <v>22</v>
      </c>
      <c r="AM2675">
        <v>60</v>
      </c>
    </row>
    <row r="2676" spans="28:39">
      <c r="AB2676" s="59" t="s">
        <v>656</v>
      </c>
      <c r="AC2676" s="1">
        <v>1</v>
      </c>
      <c r="AD2676" s="38" t="s">
        <v>337</v>
      </c>
      <c r="AE2676" s="60" t="s">
        <v>133</v>
      </c>
      <c r="AF2676" s="51">
        <v>130</v>
      </c>
      <c r="AG2676" s="47">
        <v>60</v>
      </c>
      <c r="AH2676">
        <v>23</v>
      </c>
      <c r="AL2676" t="s">
        <v>22</v>
      </c>
      <c r="AM2676">
        <v>60</v>
      </c>
    </row>
    <row r="2677" spans="28:39">
      <c r="AB2677" s="59" t="s">
        <v>656</v>
      </c>
      <c r="AC2677" s="1">
        <v>1</v>
      </c>
      <c r="AD2677" s="38" t="s">
        <v>337</v>
      </c>
      <c r="AE2677" s="60" t="s">
        <v>133</v>
      </c>
      <c r="AF2677" s="51">
        <v>130</v>
      </c>
      <c r="AG2677" s="48">
        <v>70</v>
      </c>
      <c r="AH2677">
        <v>20</v>
      </c>
      <c r="AL2677" t="s">
        <v>22</v>
      </c>
      <c r="AM2677">
        <v>60</v>
      </c>
    </row>
    <row r="2678" spans="28:39">
      <c r="AB2678" s="59" t="s">
        <v>656</v>
      </c>
      <c r="AC2678" s="1">
        <v>1</v>
      </c>
      <c r="AD2678" s="38" t="s">
        <v>337</v>
      </c>
      <c r="AE2678" s="60" t="s">
        <v>133</v>
      </c>
      <c r="AF2678" s="52">
        <v>140</v>
      </c>
      <c r="AG2678" s="41">
        <v>0</v>
      </c>
      <c r="AH2678">
        <v>66</v>
      </c>
      <c r="AL2678" t="s">
        <v>22</v>
      </c>
      <c r="AM2678">
        <v>60</v>
      </c>
    </row>
    <row r="2679" spans="28:39">
      <c r="AB2679" s="59" t="s">
        <v>656</v>
      </c>
      <c r="AC2679" s="1">
        <v>1</v>
      </c>
      <c r="AD2679" s="38" t="s">
        <v>337</v>
      </c>
      <c r="AE2679" s="60" t="s">
        <v>133</v>
      </c>
      <c r="AF2679" s="52">
        <v>140</v>
      </c>
      <c r="AG2679" s="42">
        <v>10</v>
      </c>
      <c r="AH2679">
        <v>66</v>
      </c>
      <c r="AL2679" t="s">
        <v>22</v>
      </c>
      <c r="AM2679">
        <v>60</v>
      </c>
    </row>
    <row r="2680" spans="28:39">
      <c r="AB2680" s="59" t="s">
        <v>656</v>
      </c>
      <c r="AC2680" s="1">
        <v>1</v>
      </c>
      <c r="AD2680" s="38" t="s">
        <v>337</v>
      </c>
      <c r="AE2680" s="60" t="s">
        <v>133</v>
      </c>
      <c r="AF2680" s="52">
        <v>140</v>
      </c>
      <c r="AG2680" s="43">
        <v>20</v>
      </c>
      <c r="AH2680">
        <v>62</v>
      </c>
      <c r="AL2680" t="s">
        <v>22</v>
      </c>
      <c r="AM2680">
        <v>60</v>
      </c>
    </row>
    <row r="2681" spans="28:39">
      <c r="AB2681" s="59" t="s">
        <v>656</v>
      </c>
      <c r="AC2681" s="1">
        <v>1</v>
      </c>
      <c r="AD2681" s="38" t="s">
        <v>337</v>
      </c>
      <c r="AE2681" s="60" t="s">
        <v>133</v>
      </c>
      <c r="AF2681" s="52">
        <v>140</v>
      </c>
      <c r="AG2681" s="44">
        <v>30</v>
      </c>
      <c r="AH2681">
        <v>44</v>
      </c>
      <c r="AL2681" t="s">
        <v>22</v>
      </c>
      <c r="AM2681">
        <v>60</v>
      </c>
    </row>
    <row r="2682" spans="28:39">
      <c r="AB2682" s="59" t="s">
        <v>656</v>
      </c>
      <c r="AC2682" s="1">
        <v>1</v>
      </c>
      <c r="AD2682" s="38" t="s">
        <v>337</v>
      </c>
      <c r="AE2682" s="60" t="s">
        <v>133</v>
      </c>
      <c r="AF2682" s="52">
        <v>140</v>
      </c>
      <c r="AG2682" s="45">
        <v>40</v>
      </c>
      <c r="AH2682">
        <v>34</v>
      </c>
      <c r="AL2682" t="s">
        <v>22</v>
      </c>
      <c r="AM2682">
        <v>60</v>
      </c>
    </row>
    <row r="2683" spans="28:39">
      <c r="AB2683" s="59" t="s">
        <v>656</v>
      </c>
      <c r="AC2683" s="1">
        <v>1</v>
      </c>
      <c r="AD2683" s="38" t="s">
        <v>337</v>
      </c>
      <c r="AE2683" s="60" t="s">
        <v>133</v>
      </c>
      <c r="AF2683" s="52">
        <v>140</v>
      </c>
      <c r="AG2683" s="46">
        <v>50</v>
      </c>
      <c r="AH2683">
        <v>28</v>
      </c>
      <c r="AL2683" t="s">
        <v>22</v>
      </c>
      <c r="AM2683">
        <v>60</v>
      </c>
    </row>
    <row r="2684" spans="28:39">
      <c r="AB2684" s="59" t="s">
        <v>656</v>
      </c>
      <c r="AC2684" s="1">
        <v>1</v>
      </c>
      <c r="AD2684" s="38" t="s">
        <v>337</v>
      </c>
      <c r="AE2684" s="60" t="s">
        <v>133</v>
      </c>
      <c r="AF2684" s="52">
        <v>140</v>
      </c>
      <c r="AG2684" s="47">
        <v>60</v>
      </c>
      <c r="AH2684">
        <v>23</v>
      </c>
      <c r="AL2684" t="s">
        <v>22</v>
      </c>
      <c r="AM2684">
        <v>60</v>
      </c>
    </row>
    <row r="2685" spans="28:39">
      <c r="AB2685" s="59" t="s">
        <v>656</v>
      </c>
      <c r="AC2685" s="1">
        <v>1</v>
      </c>
      <c r="AD2685" s="38" t="s">
        <v>337</v>
      </c>
      <c r="AE2685" s="60" t="s">
        <v>133</v>
      </c>
      <c r="AF2685" s="52">
        <v>140</v>
      </c>
      <c r="AG2685" s="48">
        <v>70</v>
      </c>
      <c r="AH2685">
        <v>20</v>
      </c>
      <c r="AL2685" t="s">
        <v>22</v>
      </c>
      <c r="AM2685">
        <v>60</v>
      </c>
    </row>
    <row r="2686" spans="28:39">
      <c r="AB2686" s="59" t="s">
        <v>656</v>
      </c>
      <c r="AC2686" s="1">
        <v>1</v>
      </c>
      <c r="AD2686" s="38" t="s">
        <v>337</v>
      </c>
      <c r="AE2686" s="60" t="s">
        <v>133</v>
      </c>
      <c r="AF2686" s="53">
        <v>150</v>
      </c>
      <c r="AG2686" s="41">
        <v>0</v>
      </c>
      <c r="AH2686">
        <v>64</v>
      </c>
      <c r="AL2686" t="s">
        <v>22</v>
      </c>
      <c r="AM2686">
        <v>60</v>
      </c>
    </row>
    <row r="2687" spans="28:39">
      <c r="AB2687" s="59" t="s">
        <v>656</v>
      </c>
      <c r="AC2687" s="1">
        <v>1</v>
      </c>
      <c r="AD2687" s="38" t="s">
        <v>337</v>
      </c>
      <c r="AE2687" s="60" t="s">
        <v>133</v>
      </c>
      <c r="AF2687" s="53">
        <v>150</v>
      </c>
      <c r="AG2687" s="42">
        <v>10</v>
      </c>
      <c r="AH2687">
        <v>64</v>
      </c>
      <c r="AL2687" t="s">
        <v>22</v>
      </c>
      <c r="AM2687">
        <v>60</v>
      </c>
    </row>
    <row r="2688" spans="28:39">
      <c r="AB2688" s="59" t="s">
        <v>656</v>
      </c>
      <c r="AC2688" s="1">
        <v>1</v>
      </c>
      <c r="AD2688" s="38" t="s">
        <v>337</v>
      </c>
      <c r="AE2688" s="60" t="s">
        <v>133</v>
      </c>
      <c r="AF2688" s="53">
        <v>150</v>
      </c>
      <c r="AG2688" s="43">
        <v>20</v>
      </c>
      <c r="AH2688">
        <v>61</v>
      </c>
      <c r="AL2688" t="s">
        <v>22</v>
      </c>
      <c r="AM2688">
        <v>60</v>
      </c>
    </row>
    <row r="2689" spans="28:39">
      <c r="AB2689" s="59" t="s">
        <v>656</v>
      </c>
      <c r="AC2689" s="1">
        <v>1</v>
      </c>
      <c r="AD2689" s="38" t="s">
        <v>337</v>
      </c>
      <c r="AE2689" s="60" t="s">
        <v>133</v>
      </c>
      <c r="AF2689" s="53">
        <v>150</v>
      </c>
      <c r="AG2689" s="44">
        <v>30</v>
      </c>
      <c r="AH2689">
        <v>44</v>
      </c>
      <c r="AL2689" t="s">
        <v>22</v>
      </c>
      <c r="AM2689">
        <v>60</v>
      </c>
    </row>
    <row r="2690" spans="28:39">
      <c r="AB2690" s="59" t="s">
        <v>656</v>
      </c>
      <c r="AC2690" s="1">
        <v>1</v>
      </c>
      <c r="AD2690" s="38" t="s">
        <v>337</v>
      </c>
      <c r="AE2690" s="60" t="s">
        <v>133</v>
      </c>
      <c r="AF2690" s="53">
        <v>150</v>
      </c>
      <c r="AG2690" s="45">
        <v>40</v>
      </c>
      <c r="AH2690">
        <v>34</v>
      </c>
      <c r="AL2690" t="s">
        <v>22</v>
      </c>
      <c r="AM2690">
        <v>60</v>
      </c>
    </row>
    <row r="2691" spans="28:39">
      <c r="AB2691" s="59" t="s">
        <v>656</v>
      </c>
      <c r="AC2691" s="1">
        <v>1</v>
      </c>
      <c r="AD2691" s="38" t="s">
        <v>337</v>
      </c>
      <c r="AE2691" s="60" t="s">
        <v>133</v>
      </c>
      <c r="AF2691" s="53">
        <v>150</v>
      </c>
      <c r="AG2691" s="46">
        <v>50</v>
      </c>
      <c r="AH2691">
        <v>28</v>
      </c>
      <c r="AL2691" t="s">
        <v>22</v>
      </c>
      <c r="AM2691">
        <v>60</v>
      </c>
    </row>
    <row r="2692" spans="28:39">
      <c r="AB2692" s="59" t="s">
        <v>656</v>
      </c>
      <c r="AC2692" s="1">
        <v>1</v>
      </c>
      <c r="AD2692" s="38" t="s">
        <v>337</v>
      </c>
      <c r="AE2692" s="60" t="s">
        <v>133</v>
      </c>
      <c r="AF2692" s="53">
        <v>150</v>
      </c>
      <c r="AG2692" s="47">
        <v>60</v>
      </c>
      <c r="AH2692">
        <v>23</v>
      </c>
      <c r="AL2692" t="s">
        <v>22</v>
      </c>
      <c r="AM2692">
        <v>60</v>
      </c>
    </row>
    <row r="2693" spans="28:39">
      <c r="AB2693" s="59" t="s">
        <v>656</v>
      </c>
      <c r="AC2693" s="1">
        <v>1</v>
      </c>
      <c r="AD2693" s="38" t="s">
        <v>337</v>
      </c>
      <c r="AE2693" s="60" t="s">
        <v>133</v>
      </c>
      <c r="AF2693" s="53">
        <v>150</v>
      </c>
      <c r="AG2693" s="48">
        <v>70</v>
      </c>
      <c r="AH2693">
        <v>20</v>
      </c>
      <c r="AL2693" t="s">
        <v>22</v>
      </c>
      <c r="AM2693">
        <v>60</v>
      </c>
    </row>
    <row r="2694" spans="28:39">
      <c r="AB2694" s="59" t="s">
        <v>656</v>
      </c>
      <c r="AC2694" s="1">
        <v>1</v>
      </c>
      <c r="AD2694" s="38" t="s">
        <v>337</v>
      </c>
      <c r="AE2694" s="60" t="s">
        <v>133</v>
      </c>
      <c r="AF2694" s="54">
        <v>160</v>
      </c>
      <c r="AG2694" s="41">
        <v>0</v>
      </c>
      <c r="AH2694">
        <v>60</v>
      </c>
      <c r="AL2694" t="s">
        <v>22</v>
      </c>
      <c r="AM2694">
        <v>60</v>
      </c>
    </row>
    <row r="2695" spans="28:39">
      <c r="AB2695" s="59" t="s">
        <v>656</v>
      </c>
      <c r="AC2695" s="1">
        <v>1</v>
      </c>
      <c r="AD2695" s="38" t="s">
        <v>337</v>
      </c>
      <c r="AE2695" s="60" t="s">
        <v>133</v>
      </c>
      <c r="AF2695" s="54">
        <v>160</v>
      </c>
      <c r="AG2695" s="42">
        <v>10</v>
      </c>
      <c r="AH2695">
        <v>60</v>
      </c>
      <c r="AL2695" t="s">
        <v>22</v>
      </c>
      <c r="AM2695">
        <v>60</v>
      </c>
    </row>
    <row r="2696" spans="28:39">
      <c r="AB2696" s="59" t="s">
        <v>656</v>
      </c>
      <c r="AC2696" s="1">
        <v>1</v>
      </c>
      <c r="AD2696" s="38" t="s">
        <v>337</v>
      </c>
      <c r="AE2696" s="60" t="s">
        <v>133</v>
      </c>
      <c r="AF2696" s="54">
        <v>160</v>
      </c>
      <c r="AG2696" s="43">
        <v>20</v>
      </c>
      <c r="AH2696">
        <v>59</v>
      </c>
      <c r="AL2696" t="s">
        <v>22</v>
      </c>
      <c r="AM2696">
        <v>60</v>
      </c>
    </row>
    <row r="2697" spans="28:39">
      <c r="AB2697" s="59" t="s">
        <v>656</v>
      </c>
      <c r="AC2697" s="1">
        <v>1</v>
      </c>
      <c r="AD2697" s="38" t="s">
        <v>337</v>
      </c>
      <c r="AE2697" s="60" t="s">
        <v>133</v>
      </c>
      <c r="AF2697" s="54">
        <v>160</v>
      </c>
      <c r="AG2697" s="44">
        <v>30</v>
      </c>
      <c r="AH2697">
        <v>44</v>
      </c>
      <c r="AL2697" t="s">
        <v>22</v>
      </c>
      <c r="AM2697">
        <v>60</v>
      </c>
    </row>
    <row r="2698" spans="28:39">
      <c r="AB2698" s="59" t="s">
        <v>656</v>
      </c>
      <c r="AC2698" s="1">
        <v>1</v>
      </c>
      <c r="AD2698" s="38" t="s">
        <v>337</v>
      </c>
      <c r="AE2698" s="60" t="s">
        <v>133</v>
      </c>
      <c r="AF2698" s="54">
        <v>160</v>
      </c>
      <c r="AG2698" s="45">
        <v>40</v>
      </c>
      <c r="AH2698">
        <v>34</v>
      </c>
      <c r="AL2698" t="s">
        <v>22</v>
      </c>
      <c r="AM2698">
        <v>60</v>
      </c>
    </row>
    <row r="2699" spans="28:39">
      <c r="AB2699" s="59" t="s">
        <v>656</v>
      </c>
      <c r="AC2699" s="1">
        <v>1</v>
      </c>
      <c r="AD2699" s="38" t="s">
        <v>337</v>
      </c>
      <c r="AE2699" s="60" t="s">
        <v>133</v>
      </c>
      <c r="AF2699" s="54">
        <v>160</v>
      </c>
      <c r="AG2699" s="46">
        <v>50</v>
      </c>
      <c r="AH2699">
        <v>28</v>
      </c>
      <c r="AL2699" t="s">
        <v>22</v>
      </c>
      <c r="AM2699">
        <v>60</v>
      </c>
    </row>
    <row r="2700" spans="28:39">
      <c r="AB2700" s="59" t="s">
        <v>656</v>
      </c>
      <c r="AC2700" s="1">
        <v>1</v>
      </c>
      <c r="AD2700" s="38" t="s">
        <v>337</v>
      </c>
      <c r="AE2700" s="60" t="s">
        <v>133</v>
      </c>
      <c r="AF2700" s="54">
        <v>160</v>
      </c>
      <c r="AG2700" s="47">
        <v>60</v>
      </c>
      <c r="AH2700">
        <v>23</v>
      </c>
      <c r="AL2700" t="s">
        <v>22</v>
      </c>
      <c r="AM2700">
        <v>60</v>
      </c>
    </row>
    <row r="2701" spans="28:39">
      <c r="AB2701" s="59" t="s">
        <v>656</v>
      </c>
      <c r="AC2701" s="1">
        <v>1</v>
      </c>
      <c r="AD2701" s="38" t="s">
        <v>337</v>
      </c>
      <c r="AE2701" s="60" t="s">
        <v>133</v>
      </c>
      <c r="AF2701" s="54">
        <v>160</v>
      </c>
      <c r="AG2701" s="48">
        <v>70</v>
      </c>
      <c r="AH2701">
        <v>20</v>
      </c>
      <c r="AL2701" t="s">
        <v>22</v>
      </c>
      <c r="AM2701">
        <v>60</v>
      </c>
    </row>
    <row r="2702" spans="28:39">
      <c r="AB2702" s="59" t="s">
        <v>656</v>
      </c>
      <c r="AC2702" s="1">
        <v>1</v>
      </c>
      <c r="AD2702" s="38" t="s">
        <v>337</v>
      </c>
      <c r="AE2702" s="60" t="s">
        <v>133</v>
      </c>
      <c r="AF2702" s="55">
        <v>170</v>
      </c>
      <c r="AG2702" s="41">
        <v>0</v>
      </c>
      <c r="AH2702">
        <v>58</v>
      </c>
      <c r="AL2702" t="s">
        <v>22</v>
      </c>
      <c r="AM2702">
        <v>60</v>
      </c>
    </row>
    <row r="2703" spans="28:39">
      <c r="AB2703" s="59" t="s">
        <v>656</v>
      </c>
      <c r="AC2703" s="1">
        <v>1</v>
      </c>
      <c r="AD2703" s="38" t="s">
        <v>337</v>
      </c>
      <c r="AE2703" s="60" t="s">
        <v>133</v>
      </c>
      <c r="AF2703" s="55">
        <v>170</v>
      </c>
      <c r="AG2703" s="42">
        <v>10</v>
      </c>
      <c r="AH2703">
        <v>58</v>
      </c>
      <c r="AL2703" t="s">
        <v>22</v>
      </c>
      <c r="AM2703">
        <v>60</v>
      </c>
    </row>
    <row r="2704" spans="28:39">
      <c r="AB2704" s="59" t="s">
        <v>656</v>
      </c>
      <c r="AC2704" s="1">
        <v>1</v>
      </c>
      <c r="AD2704" s="38" t="s">
        <v>337</v>
      </c>
      <c r="AE2704" s="60" t="s">
        <v>133</v>
      </c>
      <c r="AF2704" s="55">
        <v>170</v>
      </c>
      <c r="AG2704" s="43">
        <v>20</v>
      </c>
      <c r="AH2704">
        <v>58</v>
      </c>
      <c r="AL2704" t="s">
        <v>22</v>
      </c>
      <c r="AM2704">
        <v>60</v>
      </c>
    </row>
    <row r="2705" spans="28:39">
      <c r="AB2705" s="59" t="s">
        <v>656</v>
      </c>
      <c r="AC2705" s="1">
        <v>1</v>
      </c>
      <c r="AD2705" s="38" t="s">
        <v>337</v>
      </c>
      <c r="AE2705" s="60" t="s">
        <v>133</v>
      </c>
      <c r="AF2705" s="55">
        <v>170</v>
      </c>
      <c r="AG2705" s="44">
        <v>30</v>
      </c>
      <c r="AH2705">
        <v>44</v>
      </c>
      <c r="AL2705" t="s">
        <v>22</v>
      </c>
      <c r="AM2705">
        <v>60</v>
      </c>
    </row>
    <row r="2706" spans="28:39">
      <c r="AB2706" s="59" t="s">
        <v>656</v>
      </c>
      <c r="AC2706" s="1">
        <v>1</v>
      </c>
      <c r="AD2706" s="38" t="s">
        <v>337</v>
      </c>
      <c r="AE2706" s="60" t="s">
        <v>133</v>
      </c>
      <c r="AF2706" s="55">
        <v>170</v>
      </c>
      <c r="AG2706" s="45">
        <v>40</v>
      </c>
      <c r="AH2706">
        <v>34</v>
      </c>
      <c r="AL2706" t="s">
        <v>22</v>
      </c>
      <c r="AM2706">
        <v>60</v>
      </c>
    </row>
    <row r="2707" spans="28:39">
      <c r="AB2707" s="59" t="s">
        <v>656</v>
      </c>
      <c r="AC2707" s="1">
        <v>1</v>
      </c>
      <c r="AD2707" s="38" t="s">
        <v>337</v>
      </c>
      <c r="AE2707" s="60" t="s">
        <v>133</v>
      </c>
      <c r="AF2707" s="55">
        <v>170</v>
      </c>
      <c r="AG2707" s="46">
        <v>50</v>
      </c>
      <c r="AH2707">
        <v>28</v>
      </c>
      <c r="AL2707" t="s">
        <v>22</v>
      </c>
      <c r="AM2707">
        <v>60</v>
      </c>
    </row>
    <row r="2708" spans="28:39">
      <c r="AB2708" s="59" t="s">
        <v>656</v>
      </c>
      <c r="AC2708" s="1">
        <v>1</v>
      </c>
      <c r="AD2708" s="38" t="s">
        <v>337</v>
      </c>
      <c r="AE2708" s="60" t="s">
        <v>133</v>
      </c>
      <c r="AF2708" s="55">
        <v>170</v>
      </c>
      <c r="AG2708" s="47">
        <v>60</v>
      </c>
      <c r="AH2708">
        <v>23</v>
      </c>
      <c r="AL2708" t="s">
        <v>22</v>
      </c>
      <c r="AM2708">
        <v>60</v>
      </c>
    </row>
    <row r="2709" spans="28:39">
      <c r="AB2709" s="59" t="s">
        <v>656</v>
      </c>
      <c r="AC2709" s="1">
        <v>1</v>
      </c>
      <c r="AD2709" s="38" t="s">
        <v>337</v>
      </c>
      <c r="AE2709" s="60" t="s">
        <v>133</v>
      </c>
      <c r="AF2709" s="55">
        <v>170</v>
      </c>
      <c r="AG2709" s="48">
        <v>70</v>
      </c>
      <c r="AH2709">
        <v>20</v>
      </c>
      <c r="AL2709" t="s">
        <v>22</v>
      </c>
      <c r="AM2709">
        <v>60</v>
      </c>
    </row>
    <row r="2710" spans="28:39">
      <c r="AB2710" s="59" t="s">
        <v>656</v>
      </c>
      <c r="AC2710" s="1">
        <v>1</v>
      </c>
      <c r="AD2710" s="38" t="s">
        <v>337</v>
      </c>
      <c r="AE2710" s="60" t="s">
        <v>133</v>
      </c>
      <c r="AF2710" s="56">
        <v>180</v>
      </c>
      <c r="AG2710" s="41">
        <v>0</v>
      </c>
      <c r="AH2710">
        <v>55</v>
      </c>
      <c r="AL2710" t="s">
        <v>22</v>
      </c>
      <c r="AM2710">
        <v>60</v>
      </c>
    </row>
    <row r="2711" spans="28:39">
      <c r="AB2711" s="59" t="s">
        <v>656</v>
      </c>
      <c r="AC2711" s="1">
        <v>1</v>
      </c>
      <c r="AD2711" s="38" t="s">
        <v>337</v>
      </c>
      <c r="AE2711" s="60" t="s">
        <v>133</v>
      </c>
      <c r="AF2711" s="56">
        <v>180</v>
      </c>
      <c r="AG2711" s="42">
        <v>10</v>
      </c>
      <c r="AH2711">
        <v>55</v>
      </c>
      <c r="AL2711" t="s">
        <v>22</v>
      </c>
      <c r="AM2711">
        <v>60</v>
      </c>
    </row>
    <row r="2712" spans="28:39">
      <c r="AB2712" s="59" t="s">
        <v>656</v>
      </c>
      <c r="AC2712" s="1">
        <v>1</v>
      </c>
      <c r="AD2712" s="38" t="s">
        <v>337</v>
      </c>
      <c r="AE2712" s="60" t="s">
        <v>133</v>
      </c>
      <c r="AF2712" s="56">
        <v>180</v>
      </c>
      <c r="AG2712" s="43">
        <v>20</v>
      </c>
      <c r="AH2712">
        <v>55</v>
      </c>
      <c r="AL2712" t="s">
        <v>22</v>
      </c>
      <c r="AM2712">
        <v>60</v>
      </c>
    </row>
    <row r="2713" spans="28:39">
      <c r="AB2713" s="59" t="s">
        <v>656</v>
      </c>
      <c r="AC2713" s="1">
        <v>1</v>
      </c>
      <c r="AD2713" s="38" t="s">
        <v>337</v>
      </c>
      <c r="AE2713" s="60" t="s">
        <v>133</v>
      </c>
      <c r="AF2713" s="56">
        <v>180</v>
      </c>
      <c r="AG2713" s="44">
        <v>30</v>
      </c>
      <c r="AH2713">
        <v>44</v>
      </c>
      <c r="AL2713" t="s">
        <v>22</v>
      </c>
      <c r="AM2713">
        <v>60</v>
      </c>
    </row>
    <row r="2714" spans="28:39">
      <c r="AB2714" s="59" t="s">
        <v>656</v>
      </c>
      <c r="AC2714" s="1">
        <v>1</v>
      </c>
      <c r="AD2714" s="38" t="s">
        <v>337</v>
      </c>
      <c r="AE2714" s="60" t="s">
        <v>133</v>
      </c>
      <c r="AF2714" s="56">
        <v>180</v>
      </c>
      <c r="AG2714" s="45">
        <v>40</v>
      </c>
      <c r="AH2714">
        <v>34</v>
      </c>
      <c r="AL2714" t="s">
        <v>22</v>
      </c>
      <c r="AM2714">
        <v>60</v>
      </c>
    </row>
    <row r="2715" spans="28:39">
      <c r="AB2715" s="59" t="s">
        <v>656</v>
      </c>
      <c r="AC2715" s="1">
        <v>1</v>
      </c>
      <c r="AD2715" s="38" t="s">
        <v>337</v>
      </c>
      <c r="AE2715" s="60" t="s">
        <v>133</v>
      </c>
      <c r="AF2715" s="56">
        <v>180</v>
      </c>
      <c r="AG2715" s="46">
        <v>50</v>
      </c>
      <c r="AH2715">
        <v>28</v>
      </c>
      <c r="AL2715" t="s">
        <v>22</v>
      </c>
      <c r="AM2715">
        <v>60</v>
      </c>
    </row>
    <row r="2716" spans="28:39">
      <c r="AB2716" s="59" t="s">
        <v>656</v>
      </c>
      <c r="AC2716" s="1">
        <v>1</v>
      </c>
      <c r="AD2716" s="38" t="s">
        <v>337</v>
      </c>
      <c r="AE2716" s="60" t="s">
        <v>133</v>
      </c>
      <c r="AF2716" s="56">
        <v>180</v>
      </c>
      <c r="AG2716" s="47">
        <v>60</v>
      </c>
      <c r="AH2716">
        <v>23</v>
      </c>
      <c r="AL2716" t="s">
        <v>22</v>
      </c>
      <c r="AM2716">
        <v>60</v>
      </c>
    </row>
    <row r="2717" spans="28:39">
      <c r="AB2717" s="59" t="s">
        <v>656</v>
      </c>
      <c r="AC2717" s="1">
        <v>1</v>
      </c>
      <c r="AD2717" s="38" t="s">
        <v>337</v>
      </c>
      <c r="AE2717" s="60" t="s">
        <v>133</v>
      </c>
      <c r="AF2717" s="56">
        <v>180</v>
      </c>
      <c r="AG2717" s="48">
        <v>70</v>
      </c>
      <c r="AH2717">
        <v>20</v>
      </c>
      <c r="AL2717" t="s">
        <v>22</v>
      </c>
      <c r="AM2717">
        <v>60</v>
      </c>
    </row>
    <row r="2718" spans="28:39">
      <c r="AB2718" s="59" t="s">
        <v>656</v>
      </c>
      <c r="AC2718" s="1">
        <v>1</v>
      </c>
      <c r="AD2718" s="38" t="s">
        <v>337</v>
      </c>
      <c r="AE2718" s="60" t="s">
        <v>133</v>
      </c>
      <c r="AF2718" s="57">
        <v>200</v>
      </c>
      <c r="AG2718" s="41">
        <v>0</v>
      </c>
      <c r="AH2718">
        <v>51</v>
      </c>
      <c r="AL2718" t="s">
        <v>22</v>
      </c>
      <c r="AM2718">
        <v>60</v>
      </c>
    </row>
    <row r="2719" spans="28:39">
      <c r="AB2719" s="59" t="s">
        <v>656</v>
      </c>
      <c r="AC2719" s="1">
        <v>1</v>
      </c>
      <c r="AD2719" s="38" t="s">
        <v>337</v>
      </c>
      <c r="AE2719" s="60" t="s">
        <v>133</v>
      </c>
      <c r="AF2719" s="57">
        <v>200</v>
      </c>
      <c r="AG2719" s="42">
        <v>10</v>
      </c>
      <c r="AH2719">
        <v>51</v>
      </c>
      <c r="AL2719" t="s">
        <v>22</v>
      </c>
      <c r="AM2719">
        <v>60</v>
      </c>
    </row>
    <row r="2720" spans="28:39">
      <c r="AB2720" s="59" t="s">
        <v>656</v>
      </c>
      <c r="AC2720" s="1">
        <v>1</v>
      </c>
      <c r="AD2720" s="38" t="s">
        <v>337</v>
      </c>
      <c r="AE2720" s="60" t="s">
        <v>133</v>
      </c>
      <c r="AF2720" s="57">
        <v>200</v>
      </c>
      <c r="AG2720" s="43">
        <v>20</v>
      </c>
      <c r="AH2720">
        <v>51</v>
      </c>
      <c r="AL2720" t="s">
        <v>22</v>
      </c>
      <c r="AM2720">
        <v>60</v>
      </c>
    </row>
    <row r="2721" spans="28:39">
      <c r="AB2721" s="59" t="s">
        <v>656</v>
      </c>
      <c r="AC2721" s="1">
        <v>1</v>
      </c>
      <c r="AD2721" s="38" t="s">
        <v>337</v>
      </c>
      <c r="AE2721" s="60" t="s">
        <v>133</v>
      </c>
      <c r="AF2721" s="57">
        <v>200</v>
      </c>
      <c r="AG2721" s="44">
        <v>30</v>
      </c>
      <c r="AH2721">
        <v>44</v>
      </c>
      <c r="AL2721" t="s">
        <v>22</v>
      </c>
      <c r="AM2721">
        <v>60</v>
      </c>
    </row>
    <row r="2722" spans="28:39">
      <c r="AB2722" s="59" t="s">
        <v>656</v>
      </c>
      <c r="AC2722" s="1">
        <v>1</v>
      </c>
      <c r="AD2722" s="38" t="s">
        <v>337</v>
      </c>
      <c r="AE2722" s="60" t="s">
        <v>133</v>
      </c>
      <c r="AF2722" s="57">
        <v>200</v>
      </c>
      <c r="AG2722" s="45">
        <v>40</v>
      </c>
      <c r="AH2722">
        <v>34</v>
      </c>
      <c r="AL2722" t="s">
        <v>22</v>
      </c>
      <c r="AM2722">
        <v>60</v>
      </c>
    </row>
    <row r="2723" spans="28:39">
      <c r="AB2723" s="59" t="s">
        <v>656</v>
      </c>
      <c r="AC2723" s="1">
        <v>1</v>
      </c>
      <c r="AD2723" s="38" t="s">
        <v>337</v>
      </c>
      <c r="AE2723" s="60" t="s">
        <v>133</v>
      </c>
      <c r="AF2723" s="57">
        <v>200</v>
      </c>
      <c r="AG2723" s="46">
        <v>50</v>
      </c>
      <c r="AH2723">
        <v>28</v>
      </c>
      <c r="AL2723" t="s">
        <v>22</v>
      </c>
      <c r="AM2723">
        <v>60</v>
      </c>
    </row>
    <row r="2724" spans="28:39">
      <c r="AB2724" s="59" t="s">
        <v>656</v>
      </c>
      <c r="AC2724" s="1">
        <v>1</v>
      </c>
      <c r="AD2724" s="38" t="s">
        <v>337</v>
      </c>
      <c r="AE2724" s="60" t="s">
        <v>133</v>
      </c>
      <c r="AF2724" s="57">
        <v>200</v>
      </c>
      <c r="AG2724" s="47">
        <v>60</v>
      </c>
      <c r="AH2724">
        <v>23</v>
      </c>
      <c r="AL2724" t="s">
        <v>22</v>
      </c>
      <c r="AM2724">
        <v>60</v>
      </c>
    </row>
    <row r="2725" spans="28:39">
      <c r="AB2725" s="59" t="s">
        <v>656</v>
      </c>
      <c r="AC2725" s="1">
        <v>1</v>
      </c>
      <c r="AD2725" s="38" t="s">
        <v>337</v>
      </c>
      <c r="AE2725" s="60" t="s">
        <v>133</v>
      </c>
      <c r="AF2725" s="57">
        <v>200</v>
      </c>
      <c r="AG2725" s="48">
        <v>70</v>
      </c>
      <c r="AH2725">
        <v>20</v>
      </c>
      <c r="AL2725" t="s">
        <v>22</v>
      </c>
      <c r="AM2725">
        <v>60</v>
      </c>
    </row>
    <row r="2726" spans="28:39">
      <c r="AB2726" s="59" t="s">
        <v>656</v>
      </c>
      <c r="AC2726" s="1">
        <v>1</v>
      </c>
      <c r="AD2726" s="38" t="s">
        <v>427</v>
      </c>
      <c r="AE2726" s="60" t="s">
        <v>133</v>
      </c>
      <c r="AF2726" s="40">
        <v>110</v>
      </c>
      <c r="AG2726" s="41">
        <v>0</v>
      </c>
      <c r="AH2726">
        <v>69</v>
      </c>
      <c r="AL2726" t="s">
        <v>22</v>
      </c>
      <c r="AM2726">
        <v>60</v>
      </c>
    </row>
    <row r="2727" spans="28:39">
      <c r="AB2727" s="59" t="s">
        <v>656</v>
      </c>
      <c r="AC2727" s="1">
        <v>1</v>
      </c>
      <c r="AD2727" s="38" t="s">
        <v>427</v>
      </c>
      <c r="AE2727" s="60" t="s">
        <v>133</v>
      </c>
      <c r="AF2727" s="40">
        <v>110</v>
      </c>
      <c r="AG2727" s="42">
        <v>10</v>
      </c>
      <c r="AH2727">
        <v>69</v>
      </c>
      <c r="AL2727" t="s">
        <v>22</v>
      </c>
      <c r="AM2727">
        <v>60</v>
      </c>
    </row>
    <row r="2728" spans="28:39">
      <c r="AB2728" s="59" t="s">
        <v>656</v>
      </c>
      <c r="AC2728" s="1">
        <v>1</v>
      </c>
      <c r="AD2728" s="38" t="s">
        <v>427</v>
      </c>
      <c r="AE2728" s="60" t="s">
        <v>133</v>
      </c>
      <c r="AF2728" s="40">
        <v>110</v>
      </c>
      <c r="AG2728" s="43">
        <v>20</v>
      </c>
      <c r="AH2728">
        <v>62</v>
      </c>
      <c r="AL2728" t="s">
        <v>22</v>
      </c>
      <c r="AM2728">
        <v>60</v>
      </c>
    </row>
    <row r="2729" spans="28:39">
      <c r="AB2729" s="59" t="s">
        <v>656</v>
      </c>
      <c r="AC2729" s="1">
        <v>1</v>
      </c>
      <c r="AD2729" s="38" t="s">
        <v>427</v>
      </c>
      <c r="AE2729" s="60" t="s">
        <v>133</v>
      </c>
      <c r="AF2729" s="40">
        <v>110</v>
      </c>
      <c r="AG2729" s="44">
        <v>30</v>
      </c>
      <c r="AH2729">
        <v>44</v>
      </c>
      <c r="AL2729" t="s">
        <v>22</v>
      </c>
      <c r="AM2729">
        <v>60</v>
      </c>
    </row>
    <row r="2730" spans="28:39">
      <c r="AB2730" s="59" t="s">
        <v>656</v>
      </c>
      <c r="AC2730" s="1">
        <v>1</v>
      </c>
      <c r="AD2730" s="38" t="s">
        <v>427</v>
      </c>
      <c r="AE2730" s="60" t="s">
        <v>133</v>
      </c>
      <c r="AF2730" s="40">
        <v>110</v>
      </c>
      <c r="AG2730" s="45">
        <v>40</v>
      </c>
      <c r="AH2730">
        <v>34</v>
      </c>
      <c r="AL2730" t="s">
        <v>22</v>
      </c>
      <c r="AM2730">
        <v>60</v>
      </c>
    </row>
    <row r="2731" spans="28:39">
      <c r="AB2731" s="59" t="s">
        <v>656</v>
      </c>
      <c r="AC2731" s="1">
        <v>1</v>
      </c>
      <c r="AD2731" s="38" t="s">
        <v>427</v>
      </c>
      <c r="AE2731" s="60" t="s">
        <v>133</v>
      </c>
      <c r="AF2731" s="40">
        <v>110</v>
      </c>
      <c r="AG2731" s="46">
        <v>50</v>
      </c>
      <c r="AH2731">
        <v>28</v>
      </c>
      <c r="AL2731" t="s">
        <v>22</v>
      </c>
      <c r="AM2731">
        <v>60</v>
      </c>
    </row>
    <row r="2732" spans="28:39">
      <c r="AB2732" s="59" t="s">
        <v>656</v>
      </c>
      <c r="AC2732" s="1">
        <v>1</v>
      </c>
      <c r="AD2732" s="38" t="s">
        <v>427</v>
      </c>
      <c r="AE2732" s="60" t="s">
        <v>133</v>
      </c>
      <c r="AF2732" s="40">
        <v>110</v>
      </c>
      <c r="AG2732" s="47">
        <v>60</v>
      </c>
      <c r="AH2732">
        <v>23</v>
      </c>
      <c r="AL2732" t="s">
        <v>22</v>
      </c>
      <c r="AM2732">
        <v>60</v>
      </c>
    </row>
    <row r="2733" spans="28:39">
      <c r="AB2733" s="59" t="s">
        <v>656</v>
      </c>
      <c r="AC2733" s="1">
        <v>1</v>
      </c>
      <c r="AD2733" s="38" t="s">
        <v>427</v>
      </c>
      <c r="AE2733" s="60" t="s">
        <v>133</v>
      </c>
      <c r="AF2733" s="40">
        <v>110</v>
      </c>
      <c r="AG2733" s="48">
        <v>70</v>
      </c>
      <c r="AH2733">
        <v>20</v>
      </c>
      <c r="AL2733" t="s">
        <v>22</v>
      </c>
      <c r="AM2733">
        <v>60</v>
      </c>
    </row>
    <row r="2734" spans="28:39">
      <c r="AB2734" s="59" t="s">
        <v>656</v>
      </c>
      <c r="AC2734" s="1">
        <v>1</v>
      </c>
      <c r="AD2734" s="38" t="s">
        <v>427</v>
      </c>
      <c r="AE2734" s="60" t="s">
        <v>133</v>
      </c>
      <c r="AF2734" s="49">
        <v>115</v>
      </c>
      <c r="AG2734" s="41">
        <v>0</v>
      </c>
      <c r="AH2734">
        <v>67</v>
      </c>
      <c r="AL2734" t="s">
        <v>22</v>
      </c>
      <c r="AM2734">
        <v>60</v>
      </c>
    </row>
    <row r="2735" spans="28:39">
      <c r="AB2735" s="59" t="s">
        <v>656</v>
      </c>
      <c r="AC2735" s="1">
        <v>1</v>
      </c>
      <c r="AD2735" s="38" t="s">
        <v>427</v>
      </c>
      <c r="AE2735" s="60" t="s">
        <v>133</v>
      </c>
      <c r="AF2735" s="49">
        <v>115</v>
      </c>
      <c r="AG2735" s="42">
        <v>10</v>
      </c>
      <c r="AH2735">
        <v>67</v>
      </c>
      <c r="AL2735" t="s">
        <v>22</v>
      </c>
      <c r="AM2735">
        <v>60</v>
      </c>
    </row>
    <row r="2736" spans="28:39">
      <c r="AB2736" s="59" t="s">
        <v>656</v>
      </c>
      <c r="AC2736" s="1">
        <v>1</v>
      </c>
      <c r="AD2736" s="38" t="s">
        <v>427</v>
      </c>
      <c r="AE2736" s="60" t="s">
        <v>133</v>
      </c>
      <c r="AF2736" s="49">
        <v>115</v>
      </c>
      <c r="AG2736" s="43">
        <v>20</v>
      </c>
      <c r="AH2736">
        <v>62</v>
      </c>
      <c r="AL2736" t="s">
        <v>22</v>
      </c>
      <c r="AM2736">
        <v>60</v>
      </c>
    </row>
    <row r="2737" spans="28:39">
      <c r="AB2737" s="59" t="s">
        <v>656</v>
      </c>
      <c r="AC2737" s="1">
        <v>1</v>
      </c>
      <c r="AD2737" s="38" t="s">
        <v>427</v>
      </c>
      <c r="AE2737" s="60" t="s">
        <v>133</v>
      </c>
      <c r="AF2737" s="49">
        <v>115</v>
      </c>
      <c r="AG2737" s="44">
        <v>30</v>
      </c>
      <c r="AH2737">
        <v>44</v>
      </c>
      <c r="AL2737" t="s">
        <v>22</v>
      </c>
      <c r="AM2737">
        <v>60</v>
      </c>
    </row>
    <row r="2738" spans="28:39">
      <c r="AB2738" s="59" t="s">
        <v>656</v>
      </c>
      <c r="AC2738" s="1">
        <v>1</v>
      </c>
      <c r="AD2738" s="38" t="s">
        <v>427</v>
      </c>
      <c r="AE2738" s="60" t="s">
        <v>133</v>
      </c>
      <c r="AF2738" s="49">
        <v>115</v>
      </c>
      <c r="AG2738" s="45">
        <v>40</v>
      </c>
      <c r="AH2738">
        <v>34</v>
      </c>
      <c r="AL2738" t="s">
        <v>22</v>
      </c>
      <c r="AM2738">
        <v>60</v>
      </c>
    </row>
    <row r="2739" spans="28:39">
      <c r="AB2739" s="59" t="s">
        <v>656</v>
      </c>
      <c r="AC2739" s="1">
        <v>1</v>
      </c>
      <c r="AD2739" s="38" t="s">
        <v>427</v>
      </c>
      <c r="AE2739" s="60" t="s">
        <v>133</v>
      </c>
      <c r="AF2739" s="49">
        <v>115</v>
      </c>
      <c r="AG2739" s="46">
        <v>50</v>
      </c>
      <c r="AH2739">
        <v>28</v>
      </c>
      <c r="AL2739" t="s">
        <v>22</v>
      </c>
      <c r="AM2739">
        <v>60</v>
      </c>
    </row>
    <row r="2740" spans="28:39">
      <c r="AB2740" s="59" t="s">
        <v>656</v>
      </c>
      <c r="AC2740" s="1">
        <v>1</v>
      </c>
      <c r="AD2740" s="38" t="s">
        <v>427</v>
      </c>
      <c r="AE2740" s="60" t="s">
        <v>133</v>
      </c>
      <c r="AF2740" s="49">
        <v>115</v>
      </c>
      <c r="AG2740" s="47">
        <v>60</v>
      </c>
      <c r="AH2740">
        <v>23</v>
      </c>
      <c r="AL2740" t="s">
        <v>22</v>
      </c>
      <c r="AM2740">
        <v>60</v>
      </c>
    </row>
    <row r="2741" spans="28:39">
      <c r="AB2741" s="59" t="s">
        <v>656</v>
      </c>
      <c r="AC2741" s="1">
        <v>1</v>
      </c>
      <c r="AD2741" s="38" t="s">
        <v>427</v>
      </c>
      <c r="AE2741" s="60" t="s">
        <v>133</v>
      </c>
      <c r="AF2741" s="49">
        <v>115</v>
      </c>
      <c r="AG2741" s="48">
        <v>70</v>
      </c>
      <c r="AH2741">
        <v>20</v>
      </c>
      <c r="AL2741" t="s">
        <v>22</v>
      </c>
      <c r="AM2741">
        <v>60</v>
      </c>
    </row>
    <row r="2742" spans="28:39">
      <c r="AB2742" s="59" t="s">
        <v>656</v>
      </c>
      <c r="AC2742" s="1">
        <v>1</v>
      </c>
      <c r="AD2742" s="38" t="s">
        <v>427</v>
      </c>
      <c r="AE2742" s="60" t="s">
        <v>133</v>
      </c>
      <c r="AF2742" s="50">
        <v>120</v>
      </c>
      <c r="AG2742" s="41">
        <v>0</v>
      </c>
      <c r="AH2742">
        <v>65</v>
      </c>
      <c r="AL2742" t="s">
        <v>22</v>
      </c>
      <c r="AM2742">
        <v>60</v>
      </c>
    </row>
    <row r="2743" spans="28:39">
      <c r="AB2743" s="59" t="s">
        <v>656</v>
      </c>
      <c r="AC2743" s="1">
        <v>1</v>
      </c>
      <c r="AD2743" s="38" t="s">
        <v>427</v>
      </c>
      <c r="AE2743" s="60" t="s">
        <v>133</v>
      </c>
      <c r="AF2743" s="50">
        <v>120</v>
      </c>
      <c r="AG2743" s="42">
        <v>10</v>
      </c>
      <c r="AH2743">
        <v>65</v>
      </c>
      <c r="AL2743" t="s">
        <v>22</v>
      </c>
      <c r="AM2743">
        <v>60</v>
      </c>
    </row>
    <row r="2744" spans="28:39">
      <c r="AB2744" s="59" t="s">
        <v>656</v>
      </c>
      <c r="AC2744" s="1">
        <v>1</v>
      </c>
      <c r="AD2744" s="38" t="s">
        <v>427</v>
      </c>
      <c r="AE2744" s="60" t="s">
        <v>133</v>
      </c>
      <c r="AF2744" s="50">
        <v>120</v>
      </c>
      <c r="AG2744" s="43">
        <v>20</v>
      </c>
      <c r="AH2744">
        <v>61</v>
      </c>
      <c r="AL2744" t="s">
        <v>22</v>
      </c>
      <c r="AM2744">
        <v>60</v>
      </c>
    </row>
    <row r="2745" spans="28:39">
      <c r="AB2745" s="59" t="s">
        <v>656</v>
      </c>
      <c r="AC2745" s="1">
        <v>1</v>
      </c>
      <c r="AD2745" s="38" t="s">
        <v>427</v>
      </c>
      <c r="AE2745" s="60" t="s">
        <v>133</v>
      </c>
      <c r="AF2745" s="50">
        <v>120</v>
      </c>
      <c r="AG2745" s="44">
        <v>30</v>
      </c>
      <c r="AH2745">
        <v>44</v>
      </c>
      <c r="AL2745" t="s">
        <v>22</v>
      </c>
      <c r="AM2745">
        <v>60</v>
      </c>
    </row>
    <row r="2746" spans="28:39">
      <c r="AB2746" s="59" t="s">
        <v>656</v>
      </c>
      <c r="AC2746" s="1">
        <v>1</v>
      </c>
      <c r="AD2746" s="38" t="s">
        <v>427</v>
      </c>
      <c r="AE2746" s="60" t="s">
        <v>133</v>
      </c>
      <c r="AF2746" s="50">
        <v>120</v>
      </c>
      <c r="AG2746" s="45">
        <v>40</v>
      </c>
      <c r="AH2746">
        <v>34</v>
      </c>
      <c r="AL2746" t="s">
        <v>22</v>
      </c>
      <c r="AM2746">
        <v>60</v>
      </c>
    </row>
    <row r="2747" spans="28:39">
      <c r="AB2747" s="59" t="s">
        <v>656</v>
      </c>
      <c r="AC2747" s="1">
        <v>1</v>
      </c>
      <c r="AD2747" s="38" t="s">
        <v>427</v>
      </c>
      <c r="AE2747" s="60" t="s">
        <v>133</v>
      </c>
      <c r="AF2747" s="50">
        <v>120</v>
      </c>
      <c r="AG2747" s="46">
        <v>50</v>
      </c>
      <c r="AH2747">
        <v>28</v>
      </c>
      <c r="AL2747" t="s">
        <v>22</v>
      </c>
      <c r="AM2747">
        <v>60</v>
      </c>
    </row>
    <row r="2748" spans="28:39">
      <c r="AB2748" s="59" t="s">
        <v>656</v>
      </c>
      <c r="AC2748" s="1">
        <v>1</v>
      </c>
      <c r="AD2748" s="38" t="s">
        <v>427</v>
      </c>
      <c r="AE2748" s="60" t="s">
        <v>133</v>
      </c>
      <c r="AF2748" s="50">
        <v>120</v>
      </c>
      <c r="AG2748" s="47">
        <v>60</v>
      </c>
      <c r="AH2748">
        <v>23</v>
      </c>
      <c r="AL2748" t="s">
        <v>22</v>
      </c>
      <c r="AM2748">
        <v>60</v>
      </c>
    </row>
    <row r="2749" spans="28:39">
      <c r="AB2749" s="59" t="s">
        <v>656</v>
      </c>
      <c r="AC2749" s="1">
        <v>1</v>
      </c>
      <c r="AD2749" s="38" t="s">
        <v>427</v>
      </c>
      <c r="AE2749" s="60" t="s">
        <v>133</v>
      </c>
      <c r="AF2749" s="50">
        <v>120</v>
      </c>
      <c r="AG2749" s="48">
        <v>70</v>
      </c>
      <c r="AH2749">
        <v>20</v>
      </c>
      <c r="AL2749" t="s">
        <v>22</v>
      </c>
      <c r="AM2749">
        <v>60</v>
      </c>
    </row>
    <row r="2750" spans="28:39">
      <c r="AB2750" s="59" t="s">
        <v>656</v>
      </c>
      <c r="AC2750" s="1">
        <v>1</v>
      </c>
      <c r="AD2750" s="38" t="s">
        <v>427</v>
      </c>
      <c r="AE2750" s="60" t="s">
        <v>133</v>
      </c>
      <c r="AF2750" s="51">
        <v>130</v>
      </c>
      <c r="AG2750" s="41">
        <v>0</v>
      </c>
      <c r="AH2750">
        <v>62</v>
      </c>
      <c r="AL2750" t="s">
        <v>22</v>
      </c>
      <c r="AM2750">
        <v>60</v>
      </c>
    </row>
    <row r="2751" spans="28:39">
      <c r="AB2751" s="59" t="s">
        <v>656</v>
      </c>
      <c r="AC2751" s="1">
        <v>1</v>
      </c>
      <c r="AD2751" s="38" t="s">
        <v>427</v>
      </c>
      <c r="AE2751" s="60" t="s">
        <v>133</v>
      </c>
      <c r="AF2751" s="51">
        <v>130</v>
      </c>
      <c r="AG2751" s="42">
        <v>10</v>
      </c>
      <c r="AH2751">
        <v>62</v>
      </c>
      <c r="AL2751" t="s">
        <v>22</v>
      </c>
      <c r="AM2751">
        <v>60</v>
      </c>
    </row>
    <row r="2752" spans="28:39">
      <c r="AB2752" s="59" t="s">
        <v>656</v>
      </c>
      <c r="AC2752" s="1">
        <v>1</v>
      </c>
      <c r="AD2752" s="38" t="s">
        <v>427</v>
      </c>
      <c r="AE2752" s="60" t="s">
        <v>133</v>
      </c>
      <c r="AF2752" s="51">
        <v>130</v>
      </c>
      <c r="AG2752" s="43">
        <v>20</v>
      </c>
      <c r="AH2752">
        <v>60</v>
      </c>
      <c r="AL2752" t="s">
        <v>22</v>
      </c>
      <c r="AM2752">
        <v>60</v>
      </c>
    </row>
    <row r="2753" spans="28:39">
      <c r="AB2753" s="59" t="s">
        <v>656</v>
      </c>
      <c r="AC2753" s="1">
        <v>1</v>
      </c>
      <c r="AD2753" s="38" t="s">
        <v>427</v>
      </c>
      <c r="AE2753" s="60" t="s">
        <v>133</v>
      </c>
      <c r="AF2753" s="51">
        <v>130</v>
      </c>
      <c r="AG2753" s="44">
        <v>30</v>
      </c>
      <c r="AH2753">
        <v>44</v>
      </c>
      <c r="AL2753" t="s">
        <v>22</v>
      </c>
      <c r="AM2753">
        <v>60</v>
      </c>
    </row>
    <row r="2754" spans="28:39">
      <c r="AB2754" s="59" t="s">
        <v>656</v>
      </c>
      <c r="AC2754" s="1">
        <v>1</v>
      </c>
      <c r="AD2754" s="38" t="s">
        <v>427</v>
      </c>
      <c r="AE2754" s="60" t="s">
        <v>133</v>
      </c>
      <c r="AF2754" s="51">
        <v>130</v>
      </c>
      <c r="AG2754" s="45">
        <v>40</v>
      </c>
      <c r="AH2754">
        <v>34</v>
      </c>
      <c r="AL2754" t="s">
        <v>22</v>
      </c>
      <c r="AM2754">
        <v>60</v>
      </c>
    </row>
    <row r="2755" spans="28:39">
      <c r="AB2755" s="59" t="s">
        <v>656</v>
      </c>
      <c r="AC2755" s="1">
        <v>1</v>
      </c>
      <c r="AD2755" s="38" t="s">
        <v>427</v>
      </c>
      <c r="AE2755" s="60" t="s">
        <v>133</v>
      </c>
      <c r="AF2755" s="51">
        <v>130</v>
      </c>
      <c r="AG2755" s="46">
        <v>50</v>
      </c>
      <c r="AH2755">
        <v>28</v>
      </c>
      <c r="AL2755" t="s">
        <v>22</v>
      </c>
      <c r="AM2755">
        <v>60</v>
      </c>
    </row>
    <row r="2756" spans="28:39">
      <c r="AB2756" s="59" t="s">
        <v>656</v>
      </c>
      <c r="AC2756" s="1">
        <v>1</v>
      </c>
      <c r="AD2756" s="38" t="s">
        <v>427</v>
      </c>
      <c r="AE2756" s="60" t="s">
        <v>133</v>
      </c>
      <c r="AF2756" s="51">
        <v>130</v>
      </c>
      <c r="AG2756" s="47">
        <v>60</v>
      </c>
      <c r="AH2756">
        <v>23</v>
      </c>
      <c r="AL2756" t="s">
        <v>22</v>
      </c>
      <c r="AM2756">
        <v>60</v>
      </c>
    </row>
    <row r="2757" spans="28:39">
      <c r="AB2757" s="59" t="s">
        <v>656</v>
      </c>
      <c r="AC2757" s="1">
        <v>1</v>
      </c>
      <c r="AD2757" s="38" t="s">
        <v>427</v>
      </c>
      <c r="AE2757" s="60" t="s">
        <v>133</v>
      </c>
      <c r="AF2757" s="51">
        <v>130</v>
      </c>
      <c r="AG2757" s="48">
        <v>70</v>
      </c>
      <c r="AH2757">
        <v>20</v>
      </c>
      <c r="AL2757" t="s">
        <v>22</v>
      </c>
      <c r="AM2757">
        <v>60</v>
      </c>
    </row>
    <row r="2758" spans="28:39">
      <c r="AB2758" s="59" t="s">
        <v>656</v>
      </c>
      <c r="AC2758" s="1">
        <v>1</v>
      </c>
      <c r="AD2758" s="38" t="s">
        <v>427</v>
      </c>
      <c r="AE2758" s="60" t="s">
        <v>133</v>
      </c>
      <c r="AF2758" s="52">
        <v>140</v>
      </c>
      <c r="AG2758" s="41">
        <v>0</v>
      </c>
      <c r="AH2758">
        <v>59</v>
      </c>
      <c r="AL2758" t="s">
        <v>22</v>
      </c>
      <c r="AM2758">
        <v>60</v>
      </c>
    </row>
    <row r="2759" spans="28:39">
      <c r="AB2759" s="59" t="s">
        <v>656</v>
      </c>
      <c r="AC2759" s="1">
        <v>1</v>
      </c>
      <c r="AD2759" s="38" t="s">
        <v>427</v>
      </c>
      <c r="AE2759" s="60" t="s">
        <v>133</v>
      </c>
      <c r="AF2759" s="52">
        <v>140</v>
      </c>
      <c r="AG2759" s="42">
        <v>10</v>
      </c>
      <c r="AH2759">
        <v>59</v>
      </c>
      <c r="AL2759" t="s">
        <v>22</v>
      </c>
      <c r="AM2759">
        <v>60</v>
      </c>
    </row>
    <row r="2760" spans="28:39">
      <c r="AB2760" s="59" t="s">
        <v>656</v>
      </c>
      <c r="AC2760" s="1">
        <v>1</v>
      </c>
      <c r="AD2760" s="38" t="s">
        <v>427</v>
      </c>
      <c r="AE2760" s="60" t="s">
        <v>133</v>
      </c>
      <c r="AF2760" s="52">
        <v>140</v>
      </c>
      <c r="AG2760" s="43">
        <v>20</v>
      </c>
      <c r="AH2760">
        <v>59</v>
      </c>
      <c r="AL2760" t="s">
        <v>22</v>
      </c>
      <c r="AM2760">
        <v>60</v>
      </c>
    </row>
    <row r="2761" spans="28:39">
      <c r="AB2761" s="59" t="s">
        <v>656</v>
      </c>
      <c r="AC2761" s="1">
        <v>1</v>
      </c>
      <c r="AD2761" s="38" t="s">
        <v>427</v>
      </c>
      <c r="AE2761" s="60" t="s">
        <v>133</v>
      </c>
      <c r="AF2761" s="52">
        <v>140</v>
      </c>
      <c r="AG2761" s="44">
        <v>30</v>
      </c>
      <c r="AH2761">
        <v>44</v>
      </c>
      <c r="AL2761" t="s">
        <v>22</v>
      </c>
      <c r="AM2761">
        <v>60</v>
      </c>
    </row>
    <row r="2762" spans="28:39">
      <c r="AB2762" s="59" t="s">
        <v>656</v>
      </c>
      <c r="AC2762" s="1">
        <v>1</v>
      </c>
      <c r="AD2762" s="38" t="s">
        <v>427</v>
      </c>
      <c r="AE2762" s="60" t="s">
        <v>133</v>
      </c>
      <c r="AF2762" s="52">
        <v>140</v>
      </c>
      <c r="AG2762" s="45">
        <v>40</v>
      </c>
      <c r="AH2762">
        <v>34</v>
      </c>
      <c r="AL2762" t="s">
        <v>22</v>
      </c>
      <c r="AM2762">
        <v>60</v>
      </c>
    </row>
    <row r="2763" spans="28:39">
      <c r="AB2763" s="59" t="s">
        <v>656</v>
      </c>
      <c r="AC2763" s="1">
        <v>1</v>
      </c>
      <c r="AD2763" s="38" t="s">
        <v>427</v>
      </c>
      <c r="AE2763" s="60" t="s">
        <v>133</v>
      </c>
      <c r="AF2763" s="52">
        <v>140</v>
      </c>
      <c r="AG2763" s="46">
        <v>50</v>
      </c>
      <c r="AH2763">
        <v>28</v>
      </c>
      <c r="AL2763" t="s">
        <v>22</v>
      </c>
      <c r="AM2763">
        <v>60</v>
      </c>
    </row>
    <row r="2764" spans="28:39">
      <c r="AB2764" s="59" t="s">
        <v>656</v>
      </c>
      <c r="AC2764" s="1">
        <v>1</v>
      </c>
      <c r="AD2764" s="38" t="s">
        <v>427</v>
      </c>
      <c r="AE2764" s="60" t="s">
        <v>133</v>
      </c>
      <c r="AF2764" s="52">
        <v>140</v>
      </c>
      <c r="AG2764" s="47">
        <v>60</v>
      </c>
      <c r="AH2764">
        <v>23</v>
      </c>
      <c r="AL2764" t="s">
        <v>22</v>
      </c>
      <c r="AM2764">
        <v>60</v>
      </c>
    </row>
    <row r="2765" spans="28:39">
      <c r="AB2765" s="59" t="s">
        <v>656</v>
      </c>
      <c r="AC2765" s="1">
        <v>1</v>
      </c>
      <c r="AD2765" s="38" t="s">
        <v>427</v>
      </c>
      <c r="AE2765" s="60" t="s">
        <v>133</v>
      </c>
      <c r="AF2765" s="52">
        <v>140</v>
      </c>
      <c r="AG2765" s="48">
        <v>70</v>
      </c>
      <c r="AH2765">
        <v>20</v>
      </c>
      <c r="AL2765" t="s">
        <v>22</v>
      </c>
      <c r="AM2765">
        <v>60</v>
      </c>
    </row>
    <row r="2766" spans="28:39">
      <c r="AB2766" s="59" t="s">
        <v>656</v>
      </c>
      <c r="AC2766" s="1">
        <v>1</v>
      </c>
      <c r="AD2766" s="38" t="s">
        <v>427</v>
      </c>
      <c r="AE2766" s="60" t="s">
        <v>133</v>
      </c>
      <c r="AF2766" s="53">
        <v>150</v>
      </c>
      <c r="AG2766" s="41">
        <v>0</v>
      </c>
      <c r="AH2766">
        <v>56</v>
      </c>
      <c r="AL2766" t="s">
        <v>22</v>
      </c>
      <c r="AM2766">
        <v>60</v>
      </c>
    </row>
    <row r="2767" spans="28:39">
      <c r="AB2767" s="59" t="s">
        <v>656</v>
      </c>
      <c r="AC2767" s="1">
        <v>1</v>
      </c>
      <c r="AD2767" s="38" t="s">
        <v>427</v>
      </c>
      <c r="AE2767" s="60" t="s">
        <v>133</v>
      </c>
      <c r="AF2767" s="53">
        <v>150</v>
      </c>
      <c r="AG2767" s="42">
        <v>10</v>
      </c>
      <c r="AH2767">
        <v>56</v>
      </c>
      <c r="AL2767" t="s">
        <v>22</v>
      </c>
      <c r="AM2767">
        <v>60</v>
      </c>
    </row>
    <row r="2768" spans="28:39">
      <c r="AB2768" s="59" t="s">
        <v>656</v>
      </c>
      <c r="AC2768" s="1">
        <v>1</v>
      </c>
      <c r="AD2768" s="38" t="s">
        <v>427</v>
      </c>
      <c r="AE2768" s="60" t="s">
        <v>133</v>
      </c>
      <c r="AF2768" s="53">
        <v>150</v>
      </c>
      <c r="AG2768" s="43">
        <v>20</v>
      </c>
      <c r="AH2768">
        <v>56</v>
      </c>
      <c r="AL2768" t="s">
        <v>22</v>
      </c>
      <c r="AM2768">
        <v>60</v>
      </c>
    </row>
    <row r="2769" spans="28:39">
      <c r="AB2769" s="59" t="s">
        <v>656</v>
      </c>
      <c r="AC2769" s="1">
        <v>1</v>
      </c>
      <c r="AD2769" s="38" t="s">
        <v>427</v>
      </c>
      <c r="AE2769" s="60" t="s">
        <v>133</v>
      </c>
      <c r="AF2769" s="53">
        <v>150</v>
      </c>
      <c r="AG2769" s="44">
        <v>30</v>
      </c>
      <c r="AH2769">
        <v>44</v>
      </c>
      <c r="AL2769" t="s">
        <v>22</v>
      </c>
      <c r="AM2769">
        <v>60</v>
      </c>
    </row>
    <row r="2770" spans="28:39">
      <c r="AB2770" s="59" t="s">
        <v>656</v>
      </c>
      <c r="AC2770" s="1">
        <v>1</v>
      </c>
      <c r="AD2770" s="38" t="s">
        <v>427</v>
      </c>
      <c r="AE2770" s="60" t="s">
        <v>133</v>
      </c>
      <c r="AF2770" s="53">
        <v>150</v>
      </c>
      <c r="AG2770" s="45">
        <v>40</v>
      </c>
      <c r="AH2770">
        <v>34</v>
      </c>
      <c r="AL2770" t="s">
        <v>22</v>
      </c>
      <c r="AM2770">
        <v>60</v>
      </c>
    </row>
    <row r="2771" spans="28:39">
      <c r="AB2771" s="59" t="s">
        <v>656</v>
      </c>
      <c r="AC2771" s="1">
        <v>1</v>
      </c>
      <c r="AD2771" s="38" t="s">
        <v>427</v>
      </c>
      <c r="AE2771" s="60" t="s">
        <v>133</v>
      </c>
      <c r="AF2771" s="53">
        <v>150</v>
      </c>
      <c r="AG2771" s="46">
        <v>50</v>
      </c>
      <c r="AH2771">
        <v>28</v>
      </c>
      <c r="AL2771" t="s">
        <v>22</v>
      </c>
      <c r="AM2771">
        <v>60</v>
      </c>
    </row>
    <row r="2772" spans="28:39">
      <c r="AB2772" s="59" t="s">
        <v>656</v>
      </c>
      <c r="AC2772" s="1">
        <v>1</v>
      </c>
      <c r="AD2772" s="38" t="s">
        <v>427</v>
      </c>
      <c r="AE2772" s="60" t="s">
        <v>133</v>
      </c>
      <c r="AF2772" s="53">
        <v>150</v>
      </c>
      <c r="AG2772" s="47">
        <v>60</v>
      </c>
      <c r="AH2772">
        <v>23</v>
      </c>
      <c r="AL2772" t="s">
        <v>22</v>
      </c>
      <c r="AM2772">
        <v>60</v>
      </c>
    </row>
    <row r="2773" spans="28:39">
      <c r="AB2773" s="59" t="s">
        <v>656</v>
      </c>
      <c r="AC2773" s="1">
        <v>1</v>
      </c>
      <c r="AD2773" s="38" t="s">
        <v>427</v>
      </c>
      <c r="AE2773" s="60" t="s">
        <v>133</v>
      </c>
      <c r="AF2773" s="53">
        <v>150</v>
      </c>
      <c r="AG2773" s="48">
        <v>70</v>
      </c>
      <c r="AH2773">
        <v>20</v>
      </c>
      <c r="AL2773" t="s">
        <v>22</v>
      </c>
      <c r="AM2773">
        <v>60</v>
      </c>
    </row>
    <row r="2774" spans="28:39">
      <c r="AB2774" s="59" t="s">
        <v>656</v>
      </c>
      <c r="AC2774" s="1">
        <v>1</v>
      </c>
      <c r="AD2774" s="38" t="s">
        <v>427</v>
      </c>
      <c r="AE2774" s="60" t="s">
        <v>133</v>
      </c>
      <c r="AF2774" s="54">
        <v>160</v>
      </c>
      <c r="AG2774" s="41">
        <v>0</v>
      </c>
      <c r="AH2774">
        <v>53</v>
      </c>
      <c r="AL2774" t="s">
        <v>22</v>
      </c>
      <c r="AM2774">
        <v>60</v>
      </c>
    </row>
    <row r="2775" spans="28:39">
      <c r="AB2775" s="59" t="s">
        <v>656</v>
      </c>
      <c r="AC2775" s="1">
        <v>1</v>
      </c>
      <c r="AD2775" s="38" t="s">
        <v>427</v>
      </c>
      <c r="AE2775" s="60" t="s">
        <v>133</v>
      </c>
      <c r="AF2775" s="54">
        <v>160</v>
      </c>
      <c r="AG2775" s="42">
        <v>10</v>
      </c>
      <c r="AH2775">
        <v>53</v>
      </c>
      <c r="AL2775" t="s">
        <v>22</v>
      </c>
      <c r="AM2775">
        <v>60</v>
      </c>
    </row>
    <row r="2776" spans="28:39">
      <c r="AB2776" s="59" t="s">
        <v>656</v>
      </c>
      <c r="AC2776" s="1">
        <v>1</v>
      </c>
      <c r="AD2776" s="38" t="s">
        <v>427</v>
      </c>
      <c r="AE2776" s="60" t="s">
        <v>133</v>
      </c>
      <c r="AF2776" s="54">
        <v>160</v>
      </c>
      <c r="AG2776" s="43">
        <v>20</v>
      </c>
      <c r="AH2776">
        <v>53</v>
      </c>
      <c r="AL2776" t="s">
        <v>22</v>
      </c>
      <c r="AM2776">
        <v>60</v>
      </c>
    </row>
    <row r="2777" spans="28:39">
      <c r="AB2777" s="59" t="s">
        <v>656</v>
      </c>
      <c r="AC2777" s="1">
        <v>1</v>
      </c>
      <c r="AD2777" s="38" t="s">
        <v>427</v>
      </c>
      <c r="AE2777" s="60" t="s">
        <v>133</v>
      </c>
      <c r="AF2777" s="54">
        <v>160</v>
      </c>
      <c r="AG2777" s="44">
        <v>30</v>
      </c>
      <c r="AH2777">
        <v>44</v>
      </c>
      <c r="AL2777" t="s">
        <v>22</v>
      </c>
      <c r="AM2777">
        <v>60</v>
      </c>
    </row>
    <row r="2778" spans="28:39">
      <c r="AB2778" s="59" t="s">
        <v>656</v>
      </c>
      <c r="AC2778" s="1">
        <v>1</v>
      </c>
      <c r="AD2778" s="38" t="s">
        <v>427</v>
      </c>
      <c r="AE2778" s="60" t="s">
        <v>133</v>
      </c>
      <c r="AF2778" s="54">
        <v>160</v>
      </c>
      <c r="AG2778" s="45">
        <v>40</v>
      </c>
      <c r="AH2778">
        <v>34</v>
      </c>
      <c r="AL2778" t="s">
        <v>22</v>
      </c>
      <c r="AM2778">
        <v>60</v>
      </c>
    </row>
    <row r="2779" spans="28:39">
      <c r="AB2779" s="59" t="s">
        <v>656</v>
      </c>
      <c r="AC2779" s="1">
        <v>1</v>
      </c>
      <c r="AD2779" s="38" t="s">
        <v>427</v>
      </c>
      <c r="AE2779" s="60" t="s">
        <v>133</v>
      </c>
      <c r="AF2779" s="54">
        <v>160</v>
      </c>
      <c r="AG2779" s="46">
        <v>50</v>
      </c>
      <c r="AH2779">
        <v>28</v>
      </c>
      <c r="AL2779" t="s">
        <v>22</v>
      </c>
      <c r="AM2779">
        <v>60</v>
      </c>
    </row>
    <row r="2780" spans="28:39">
      <c r="AB2780" s="59" t="s">
        <v>656</v>
      </c>
      <c r="AC2780" s="1">
        <v>1</v>
      </c>
      <c r="AD2780" s="38" t="s">
        <v>427</v>
      </c>
      <c r="AE2780" s="60" t="s">
        <v>133</v>
      </c>
      <c r="AF2780" s="54">
        <v>160</v>
      </c>
      <c r="AG2780" s="47">
        <v>60</v>
      </c>
      <c r="AH2780">
        <v>23</v>
      </c>
      <c r="AL2780" t="s">
        <v>22</v>
      </c>
      <c r="AM2780">
        <v>60</v>
      </c>
    </row>
    <row r="2781" spans="28:39">
      <c r="AB2781" s="59" t="s">
        <v>656</v>
      </c>
      <c r="AC2781" s="1">
        <v>1</v>
      </c>
      <c r="AD2781" s="38" t="s">
        <v>427</v>
      </c>
      <c r="AE2781" s="60" t="s">
        <v>133</v>
      </c>
      <c r="AF2781" s="54">
        <v>160</v>
      </c>
      <c r="AG2781" s="48">
        <v>70</v>
      </c>
      <c r="AH2781">
        <v>20</v>
      </c>
      <c r="AL2781" t="s">
        <v>22</v>
      </c>
      <c r="AM2781">
        <v>60</v>
      </c>
    </row>
    <row r="2782" spans="28:39">
      <c r="AB2782" s="59" t="s">
        <v>656</v>
      </c>
      <c r="AC2782" s="1">
        <v>1</v>
      </c>
      <c r="AD2782" s="38" t="s">
        <v>427</v>
      </c>
      <c r="AE2782" s="60" t="s">
        <v>133</v>
      </c>
      <c r="AF2782" s="55">
        <v>170</v>
      </c>
      <c r="AG2782" s="41">
        <v>0</v>
      </c>
      <c r="AH2782">
        <v>51</v>
      </c>
      <c r="AL2782" t="s">
        <v>22</v>
      </c>
      <c r="AM2782">
        <v>60</v>
      </c>
    </row>
    <row r="2783" spans="28:39">
      <c r="AB2783" s="59" t="s">
        <v>656</v>
      </c>
      <c r="AC2783" s="1">
        <v>1</v>
      </c>
      <c r="AD2783" s="38" t="s">
        <v>427</v>
      </c>
      <c r="AE2783" s="60" t="s">
        <v>133</v>
      </c>
      <c r="AF2783" s="55">
        <v>170</v>
      </c>
      <c r="AG2783" s="42">
        <v>10</v>
      </c>
      <c r="AH2783">
        <v>51</v>
      </c>
      <c r="AL2783" t="s">
        <v>22</v>
      </c>
      <c r="AM2783">
        <v>60</v>
      </c>
    </row>
    <row r="2784" spans="28:39">
      <c r="AB2784" s="59" t="s">
        <v>656</v>
      </c>
      <c r="AC2784" s="1">
        <v>1</v>
      </c>
      <c r="AD2784" s="38" t="s">
        <v>427</v>
      </c>
      <c r="AE2784" s="60" t="s">
        <v>133</v>
      </c>
      <c r="AF2784" s="55">
        <v>170</v>
      </c>
      <c r="AG2784" s="43">
        <v>20</v>
      </c>
      <c r="AH2784">
        <v>51</v>
      </c>
      <c r="AL2784" t="s">
        <v>22</v>
      </c>
      <c r="AM2784">
        <v>60</v>
      </c>
    </row>
    <row r="2785" spans="28:39">
      <c r="AB2785" s="59" t="s">
        <v>656</v>
      </c>
      <c r="AC2785" s="1">
        <v>1</v>
      </c>
      <c r="AD2785" s="38" t="s">
        <v>427</v>
      </c>
      <c r="AE2785" s="60" t="s">
        <v>133</v>
      </c>
      <c r="AF2785" s="55">
        <v>170</v>
      </c>
      <c r="AG2785" s="44">
        <v>30</v>
      </c>
      <c r="AH2785">
        <v>44</v>
      </c>
      <c r="AL2785" t="s">
        <v>22</v>
      </c>
      <c r="AM2785">
        <v>60</v>
      </c>
    </row>
    <row r="2786" spans="28:39">
      <c r="AB2786" s="59" t="s">
        <v>656</v>
      </c>
      <c r="AC2786" s="1">
        <v>1</v>
      </c>
      <c r="AD2786" s="38" t="s">
        <v>427</v>
      </c>
      <c r="AE2786" s="60" t="s">
        <v>133</v>
      </c>
      <c r="AF2786" s="55">
        <v>170</v>
      </c>
      <c r="AG2786" s="45">
        <v>40</v>
      </c>
      <c r="AH2786">
        <v>34</v>
      </c>
      <c r="AL2786" t="s">
        <v>22</v>
      </c>
      <c r="AM2786">
        <v>60</v>
      </c>
    </row>
    <row r="2787" spans="28:39">
      <c r="AB2787" s="59" t="s">
        <v>656</v>
      </c>
      <c r="AC2787" s="1">
        <v>1</v>
      </c>
      <c r="AD2787" s="38" t="s">
        <v>427</v>
      </c>
      <c r="AE2787" s="60" t="s">
        <v>133</v>
      </c>
      <c r="AF2787" s="55">
        <v>170</v>
      </c>
      <c r="AG2787" s="46">
        <v>50</v>
      </c>
      <c r="AH2787">
        <v>28</v>
      </c>
      <c r="AL2787" t="s">
        <v>22</v>
      </c>
      <c r="AM2787">
        <v>60</v>
      </c>
    </row>
    <row r="2788" spans="28:39">
      <c r="AB2788" s="59" t="s">
        <v>656</v>
      </c>
      <c r="AC2788" s="1">
        <v>1</v>
      </c>
      <c r="AD2788" s="38" t="s">
        <v>427</v>
      </c>
      <c r="AE2788" s="60" t="s">
        <v>133</v>
      </c>
      <c r="AF2788" s="55">
        <v>170</v>
      </c>
      <c r="AG2788" s="47">
        <v>60</v>
      </c>
      <c r="AH2788">
        <v>23</v>
      </c>
      <c r="AL2788" t="s">
        <v>22</v>
      </c>
      <c r="AM2788">
        <v>60</v>
      </c>
    </row>
    <row r="2789" spans="28:39">
      <c r="AB2789" s="59" t="s">
        <v>656</v>
      </c>
      <c r="AC2789" s="1">
        <v>1</v>
      </c>
      <c r="AD2789" s="38" t="s">
        <v>427</v>
      </c>
      <c r="AE2789" s="60" t="s">
        <v>133</v>
      </c>
      <c r="AF2789" s="55">
        <v>170</v>
      </c>
      <c r="AG2789" s="48">
        <v>70</v>
      </c>
      <c r="AH2789">
        <v>20</v>
      </c>
      <c r="AL2789" t="s">
        <v>22</v>
      </c>
      <c r="AM2789">
        <v>60</v>
      </c>
    </row>
    <row r="2790" spans="28:39">
      <c r="AB2790" s="59" t="s">
        <v>656</v>
      </c>
      <c r="AC2790" s="1">
        <v>1</v>
      </c>
      <c r="AD2790" s="38" t="s">
        <v>427</v>
      </c>
      <c r="AE2790" s="60" t="s">
        <v>133</v>
      </c>
      <c r="AF2790" s="56">
        <v>180</v>
      </c>
      <c r="AG2790" s="41">
        <v>0</v>
      </c>
      <c r="AH2790">
        <v>49</v>
      </c>
      <c r="AL2790" t="s">
        <v>22</v>
      </c>
      <c r="AM2790">
        <v>60</v>
      </c>
    </row>
    <row r="2791" spans="28:39">
      <c r="AB2791" s="59" t="s">
        <v>656</v>
      </c>
      <c r="AC2791" s="1">
        <v>1</v>
      </c>
      <c r="AD2791" s="38" t="s">
        <v>427</v>
      </c>
      <c r="AE2791" s="60" t="s">
        <v>133</v>
      </c>
      <c r="AF2791" s="56">
        <v>180</v>
      </c>
      <c r="AG2791" s="42">
        <v>10</v>
      </c>
      <c r="AH2791">
        <v>49</v>
      </c>
      <c r="AL2791" t="s">
        <v>22</v>
      </c>
      <c r="AM2791">
        <v>60</v>
      </c>
    </row>
    <row r="2792" spans="28:39">
      <c r="AB2792" s="59" t="s">
        <v>656</v>
      </c>
      <c r="AC2792" s="1">
        <v>1</v>
      </c>
      <c r="AD2792" s="38" t="s">
        <v>427</v>
      </c>
      <c r="AE2792" s="60" t="s">
        <v>133</v>
      </c>
      <c r="AF2792" s="56">
        <v>180</v>
      </c>
      <c r="AG2792" s="43">
        <v>20</v>
      </c>
      <c r="AH2792">
        <v>49</v>
      </c>
      <c r="AL2792" t="s">
        <v>22</v>
      </c>
      <c r="AM2792">
        <v>60</v>
      </c>
    </row>
    <row r="2793" spans="28:39">
      <c r="AB2793" s="59" t="s">
        <v>656</v>
      </c>
      <c r="AC2793" s="1">
        <v>1</v>
      </c>
      <c r="AD2793" s="38" t="s">
        <v>427</v>
      </c>
      <c r="AE2793" s="60" t="s">
        <v>133</v>
      </c>
      <c r="AF2793" s="56">
        <v>180</v>
      </c>
      <c r="AG2793" s="44">
        <v>30</v>
      </c>
      <c r="AH2793">
        <v>44</v>
      </c>
      <c r="AL2793" t="s">
        <v>22</v>
      </c>
      <c r="AM2793">
        <v>60</v>
      </c>
    </row>
    <row r="2794" spans="28:39">
      <c r="AB2794" s="59" t="s">
        <v>656</v>
      </c>
      <c r="AC2794" s="1">
        <v>1</v>
      </c>
      <c r="AD2794" s="38" t="s">
        <v>427</v>
      </c>
      <c r="AE2794" s="60" t="s">
        <v>133</v>
      </c>
      <c r="AF2794" s="56">
        <v>180</v>
      </c>
      <c r="AG2794" s="45">
        <v>40</v>
      </c>
      <c r="AH2794">
        <v>34</v>
      </c>
      <c r="AL2794" t="s">
        <v>22</v>
      </c>
      <c r="AM2794">
        <v>60</v>
      </c>
    </row>
    <row r="2795" spans="28:39">
      <c r="AB2795" s="59" t="s">
        <v>656</v>
      </c>
      <c r="AC2795" s="1">
        <v>1</v>
      </c>
      <c r="AD2795" s="38" t="s">
        <v>427</v>
      </c>
      <c r="AE2795" s="60" t="s">
        <v>133</v>
      </c>
      <c r="AF2795" s="56">
        <v>180</v>
      </c>
      <c r="AG2795" s="46">
        <v>50</v>
      </c>
      <c r="AH2795">
        <v>28</v>
      </c>
      <c r="AL2795" t="s">
        <v>22</v>
      </c>
      <c r="AM2795">
        <v>60</v>
      </c>
    </row>
    <row r="2796" spans="28:39">
      <c r="AB2796" s="59" t="s">
        <v>656</v>
      </c>
      <c r="AC2796" s="1">
        <v>1</v>
      </c>
      <c r="AD2796" s="38" t="s">
        <v>427</v>
      </c>
      <c r="AE2796" s="60" t="s">
        <v>133</v>
      </c>
      <c r="AF2796" s="56">
        <v>180</v>
      </c>
      <c r="AG2796" s="47">
        <v>60</v>
      </c>
      <c r="AH2796">
        <v>23</v>
      </c>
      <c r="AL2796" t="s">
        <v>22</v>
      </c>
      <c r="AM2796">
        <v>60</v>
      </c>
    </row>
    <row r="2797" spans="28:39">
      <c r="AB2797" s="59" t="s">
        <v>656</v>
      </c>
      <c r="AC2797" s="1">
        <v>1</v>
      </c>
      <c r="AD2797" s="38" t="s">
        <v>427</v>
      </c>
      <c r="AE2797" s="60" t="s">
        <v>133</v>
      </c>
      <c r="AF2797" s="56">
        <v>180</v>
      </c>
      <c r="AG2797" s="48">
        <v>70</v>
      </c>
      <c r="AH2797">
        <v>20</v>
      </c>
      <c r="AL2797" t="s">
        <v>22</v>
      </c>
      <c r="AM2797">
        <v>60</v>
      </c>
    </row>
    <row r="2798" spans="28:39">
      <c r="AB2798" s="59" t="s">
        <v>656</v>
      </c>
      <c r="AC2798" s="1">
        <v>1</v>
      </c>
      <c r="AD2798" s="38" t="s">
        <v>427</v>
      </c>
      <c r="AE2798" s="60" t="s">
        <v>133</v>
      </c>
      <c r="AF2798" s="57">
        <v>200</v>
      </c>
      <c r="AG2798" s="41">
        <v>0</v>
      </c>
      <c r="AH2798">
        <v>46</v>
      </c>
      <c r="AL2798" t="s">
        <v>22</v>
      </c>
      <c r="AM2798">
        <v>60</v>
      </c>
    </row>
    <row r="2799" spans="28:39">
      <c r="AB2799" s="59" t="s">
        <v>656</v>
      </c>
      <c r="AC2799" s="1">
        <v>1</v>
      </c>
      <c r="AD2799" s="38" t="s">
        <v>427</v>
      </c>
      <c r="AE2799" s="60" t="s">
        <v>133</v>
      </c>
      <c r="AF2799" s="57">
        <v>200</v>
      </c>
      <c r="AG2799" s="42">
        <v>10</v>
      </c>
      <c r="AH2799">
        <v>46</v>
      </c>
      <c r="AL2799" t="s">
        <v>22</v>
      </c>
      <c r="AM2799">
        <v>60</v>
      </c>
    </row>
    <row r="2800" spans="28:39">
      <c r="AB2800" s="59" t="s">
        <v>656</v>
      </c>
      <c r="AC2800" s="1">
        <v>1</v>
      </c>
      <c r="AD2800" s="38" t="s">
        <v>427</v>
      </c>
      <c r="AE2800" s="60" t="s">
        <v>133</v>
      </c>
      <c r="AF2800" s="57">
        <v>200</v>
      </c>
      <c r="AG2800" s="43">
        <v>20</v>
      </c>
      <c r="AH2800">
        <v>46</v>
      </c>
      <c r="AL2800" t="s">
        <v>22</v>
      </c>
      <c r="AM2800">
        <v>60</v>
      </c>
    </row>
    <row r="2801" spans="28:39">
      <c r="AB2801" s="59" t="s">
        <v>656</v>
      </c>
      <c r="AC2801" s="1">
        <v>1</v>
      </c>
      <c r="AD2801" s="38" t="s">
        <v>427</v>
      </c>
      <c r="AE2801" s="60" t="s">
        <v>133</v>
      </c>
      <c r="AF2801" s="57">
        <v>200</v>
      </c>
      <c r="AG2801" s="44">
        <v>30</v>
      </c>
      <c r="AH2801">
        <v>44</v>
      </c>
      <c r="AL2801" t="s">
        <v>22</v>
      </c>
      <c r="AM2801">
        <v>60</v>
      </c>
    </row>
    <row r="2802" spans="28:39">
      <c r="AB2802" s="59" t="s">
        <v>656</v>
      </c>
      <c r="AC2802" s="1">
        <v>1</v>
      </c>
      <c r="AD2802" s="38" t="s">
        <v>427</v>
      </c>
      <c r="AE2802" s="60" t="s">
        <v>133</v>
      </c>
      <c r="AF2802" s="57">
        <v>200</v>
      </c>
      <c r="AG2802" s="45">
        <v>40</v>
      </c>
      <c r="AH2802">
        <v>34</v>
      </c>
      <c r="AL2802" t="s">
        <v>22</v>
      </c>
      <c r="AM2802">
        <v>60</v>
      </c>
    </row>
    <row r="2803" spans="28:39">
      <c r="AB2803" s="59" t="s">
        <v>656</v>
      </c>
      <c r="AC2803" s="1">
        <v>1</v>
      </c>
      <c r="AD2803" s="38" t="s">
        <v>427</v>
      </c>
      <c r="AE2803" s="60" t="s">
        <v>133</v>
      </c>
      <c r="AF2803" s="57">
        <v>200</v>
      </c>
      <c r="AG2803" s="46">
        <v>50</v>
      </c>
      <c r="AH2803">
        <v>28</v>
      </c>
      <c r="AL2803" t="s">
        <v>22</v>
      </c>
      <c r="AM2803">
        <v>60</v>
      </c>
    </row>
    <row r="2804" spans="28:39">
      <c r="AB2804" s="59" t="s">
        <v>656</v>
      </c>
      <c r="AC2804" s="1">
        <v>1</v>
      </c>
      <c r="AD2804" s="38" t="s">
        <v>427</v>
      </c>
      <c r="AE2804" s="60" t="s">
        <v>133</v>
      </c>
      <c r="AF2804" s="57">
        <v>200</v>
      </c>
      <c r="AG2804" s="47">
        <v>60</v>
      </c>
      <c r="AH2804">
        <v>23</v>
      </c>
      <c r="AL2804" t="s">
        <v>22</v>
      </c>
      <c r="AM2804">
        <v>60</v>
      </c>
    </row>
    <row r="2805" spans="28:39">
      <c r="AB2805" s="59" t="s">
        <v>656</v>
      </c>
      <c r="AC2805" s="1">
        <v>1</v>
      </c>
      <c r="AD2805" s="38" t="s">
        <v>427</v>
      </c>
      <c r="AE2805" s="60" t="s">
        <v>133</v>
      </c>
      <c r="AF2805" s="57">
        <v>200</v>
      </c>
      <c r="AG2805" s="48">
        <v>70</v>
      </c>
      <c r="AH2805">
        <v>20</v>
      </c>
      <c r="AL2805" t="s">
        <v>22</v>
      </c>
      <c r="AM2805">
        <v>60</v>
      </c>
    </row>
    <row r="2806" spans="28:39">
      <c r="AB2806" s="59" t="s">
        <v>656</v>
      </c>
      <c r="AC2806" s="1">
        <v>1</v>
      </c>
      <c r="AD2806" s="38" t="s">
        <v>428</v>
      </c>
      <c r="AE2806" s="60" t="s">
        <v>133</v>
      </c>
      <c r="AF2806" s="40">
        <v>110</v>
      </c>
      <c r="AG2806" s="41">
        <v>0</v>
      </c>
      <c r="AH2806">
        <v>65</v>
      </c>
      <c r="AL2806" t="s">
        <v>22</v>
      </c>
      <c r="AM2806">
        <v>60</v>
      </c>
    </row>
    <row r="2807" spans="28:39">
      <c r="AB2807" s="59" t="s">
        <v>656</v>
      </c>
      <c r="AC2807" s="1">
        <v>1</v>
      </c>
      <c r="AD2807" s="38" t="s">
        <v>428</v>
      </c>
      <c r="AE2807" s="60" t="s">
        <v>133</v>
      </c>
      <c r="AF2807" s="40">
        <v>110</v>
      </c>
      <c r="AG2807" s="42">
        <v>10</v>
      </c>
      <c r="AH2807">
        <v>65</v>
      </c>
      <c r="AL2807" t="s">
        <v>22</v>
      </c>
      <c r="AM2807">
        <v>60</v>
      </c>
    </row>
    <row r="2808" spans="28:39">
      <c r="AB2808" s="59" t="s">
        <v>656</v>
      </c>
      <c r="AC2808" s="1">
        <v>1</v>
      </c>
      <c r="AD2808" s="38" t="s">
        <v>428</v>
      </c>
      <c r="AE2808" s="60" t="s">
        <v>133</v>
      </c>
      <c r="AF2808" s="40">
        <v>110</v>
      </c>
      <c r="AG2808" s="43">
        <v>20</v>
      </c>
      <c r="AH2808">
        <v>61</v>
      </c>
      <c r="AL2808" t="s">
        <v>22</v>
      </c>
      <c r="AM2808">
        <v>60</v>
      </c>
    </row>
    <row r="2809" spans="28:39">
      <c r="AB2809" s="59" t="s">
        <v>656</v>
      </c>
      <c r="AC2809" s="1">
        <v>1</v>
      </c>
      <c r="AD2809" s="38" t="s">
        <v>428</v>
      </c>
      <c r="AE2809" s="60" t="s">
        <v>133</v>
      </c>
      <c r="AF2809" s="40">
        <v>110</v>
      </c>
      <c r="AG2809" s="44">
        <v>30</v>
      </c>
      <c r="AH2809">
        <v>44</v>
      </c>
      <c r="AL2809" t="s">
        <v>22</v>
      </c>
      <c r="AM2809">
        <v>60</v>
      </c>
    </row>
    <row r="2810" spans="28:39">
      <c r="AB2810" s="59" t="s">
        <v>656</v>
      </c>
      <c r="AC2810" s="1">
        <v>1</v>
      </c>
      <c r="AD2810" s="38" t="s">
        <v>428</v>
      </c>
      <c r="AE2810" s="60" t="s">
        <v>133</v>
      </c>
      <c r="AF2810" s="40">
        <v>110</v>
      </c>
      <c r="AG2810" s="45">
        <v>40</v>
      </c>
      <c r="AH2810">
        <v>34</v>
      </c>
      <c r="AL2810" t="s">
        <v>22</v>
      </c>
      <c r="AM2810">
        <v>60</v>
      </c>
    </row>
    <row r="2811" spans="28:39">
      <c r="AB2811" s="59" t="s">
        <v>656</v>
      </c>
      <c r="AC2811" s="1">
        <v>1</v>
      </c>
      <c r="AD2811" s="38" t="s">
        <v>428</v>
      </c>
      <c r="AE2811" s="60" t="s">
        <v>133</v>
      </c>
      <c r="AF2811" s="40">
        <v>110</v>
      </c>
      <c r="AG2811" s="46">
        <v>50</v>
      </c>
      <c r="AH2811">
        <v>28</v>
      </c>
      <c r="AL2811" t="s">
        <v>22</v>
      </c>
      <c r="AM2811">
        <v>60</v>
      </c>
    </row>
    <row r="2812" spans="28:39">
      <c r="AB2812" s="59" t="s">
        <v>656</v>
      </c>
      <c r="AC2812" s="1">
        <v>1</v>
      </c>
      <c r="AD2812" s="38" t="s">
        <v>428</v>
      </c>
      <c r="AE2812" s="60" t="s">
        <v>133</v>
      </c>
      <c r="AF2812" s="40">
        <v>110</v>
      </c>
      <c r="AG2812" s="47">
        <v>60</v>
      </c>
      <c r="AH2812">
        <v>23</v>
      </c>
      <c r="AL2812" t="s">
        <v>22</v>
      </c>
      <c r="AM2812">
        <v>60</v>
      </c>
    </row>
    <row r="2813" spans="28:39">
      <c r="AB2813" s="59" t="s">
        <v>656</v>
      </c>
      <c r="AC2813" s="1">
        <v>1</v>
      </c>
      <c r="AD2813" s="38" t="s">
        <v>428</v>
      </c>
      <c r="AE2813" s="60" t="s">
        <v>133</v>
      </c>
      <c r="AF2813" s="40">
        <v>110</v>
      </c>
      <c r="AG2813" s="48">
        <v>70</v>
      </c>
      <c r="AH2813">
        <v>20</v>
      </c>
      <c r="AL2813" t="s">
        <v>22</v>
      </c>
      <c r="AM2813">
        <v>60</v>
      </c>
    </row>
    <row r="2814" spans="28:39">
      <c r="AB2814" s="59" t="s">
        <v>656</v>
      </c>
      <c r="AC2814" s="1">
        <v>1</v>
      </c>
      <c r="AD2814" s="38" t="s">
        <v>428</v>
      </c>
      <c r="AE2814" s="60" t="s">
        <v>133</v>
      </c>
      <c r="AF2814" s="49">
        <v>115</v>
      </c>
      <c r="AG2814" s="41">
        <v>0</v>
      </c>
      <c r="AH2814">
        <v>63</v>
      </c>
      <c r="AL2814" t="s">
        <v>22</v>
      </c>
      <c r="AM2814">
        <v>60</v>
      </c>
    </row>
    <row r="2815" spans="28:39">
      <c r="AB2815" s="59" t="s">
        <v>656</v>
      </c>
      <c r="AC2815" s="1">
        <v>1</v>
      </c>
      <c r="AD2815" s="38" t="s">
        <v>428</v>
      </c>
      <c r="AE2815" s="60" t="s">
        <v>133</v>
      </c>
      <c r="AF2815" s="49">
        <v>115</v>
      </c>
      <c r="AG2815" s="42">
        <v>10</v>
      </c>
      <c r="AH2815">
        <v>63</v>
      </c>
      <c r="AL2815" t="s">
        <v>22</v>
      </c>
      <c r="AM2815">
        <v>60</v>
      </c>
    </row>
    <row r="2816" spans="28:39">
      <c r="AB2816" s="59" t="s">
        <v>656</v>
      </c>
      <c r="AC2816" s="1">
        <v>1</v>
      </c>
      <c r="AD2816" s="38" t="s">
        <v>428</v>
      </c>
      <c r="AE2816" s="60" t="s">
        <v>133</v>
      </c>
      <c r="AF2816" s="49">
        <v>115</v>
      </c>
      <c r="AG2816" s="43">
        <v>20</v>
      </c>
      <c r="AH2816">
        <v>61</v>
      </c>
      <c r="AL2816" t="s">
        <v>22</v>
      </c>
      <c r="AM2816">
        <v>60</v>
      </c>
    </row>
    <row r="2817" spans="28:39">
      <c r="AB2817" s="59" t="s">
        <v>656</v>
      </c>
      <c r="AC2817" s="1">
        <v>1</v>
      </c>
      <c r="AD2817" s="38" t="s">
        <v>428</v>
      </c>
      <c r="AE2817" s="60" t="s">
        <v>133</v>
      </c>
      <c r="AF2817" s="49">
        <v>115</v>
      </c>
      <c r="AG2817" s="44">
        <v>30</v>
      </c>
      <c r="AH2817">
        <v>44</v>
      </c>
      <c r="AL2817" t="s">
        <v>22</v>
      </c>
      <c r="AM2817">
        <v>60</v>
      </c>
    </row>
    <row r="2818" spans="28:39">
      <c r="AB2818" s="59" t="s">
        <v>656</v>
      </c>
      <c r="AC2818" s="1">
        <v>1</v>
      </c>
      <c r="AD2818" s="38" t="s">
        <v>428</v>
      </c>
      <c r="AE2818" s="60" t="s">
        <v>133</v>
      </c>
      <c r="AF2818" s="49">
        <v>115</v>
      </c>
      <c r="AG2818" s="45">
        <v>40</v>
      </c>
      <c r="AH2818">
        <v>34</v>
      </c>
      <c r="AL2818" t="s">
        <v>22</v>
      </c>
      <c r="AM2818">
        <v>60</v>
      </c>
    </row>
    <row r="2819" spans="28:39">
      <c r="AB2819" s="59" t="s">
        <v>656</v>
      </c>
      <c r="AC2819" s="1">
        <v>1</v>
      </c>
      <c r="AD2819" s="38" t="s">
        <v>428</v>
      </c>
      <c r="AE2819" s="60" t="s">
        <v>133</v>
      </c>
      <c r="AF2819" s="49">
        <v>115</v>
      </c>
      <c r="AG2819" s="46">
        <v>50</v>
      </c>
      <c r="AH2819">
        <v>28</v>
      </c>
      <c r="AL2819" t="s">
        <v>22</v>
      </c>
      <c r="AM2819">
        <v>60</v>
      </c>
    </row>
    <row r="2820" spans="28:39">
      <c r="AB2820" s="59" t="s">
        <v>656</v>
      </c>
      <c r="AC2820" s="1">
        <v>1</v>
      </c>
      <c r="AD2820" s="38" t="s">
        <v>428</v>
      </c>
      <c r="AE2820" s="60" t="s">
        <v>133</v>
      </c>
      <c r="AF2820" s="49">
        <v>115</v>
      </c>
      <c r="AG2820" s="47">
        <v>60</v>
      </c>
      <c r="AH2820">
        <v>23</v>
      </c>
      <c r="AL2820" t="s">
        <v>22</v>
      </c>
      <c r="AM2820">
        <v>60</v>
      </c>
    </row>
    <row r="2821" spans="28:39">
      <c r="AB2821" s="59" t="s">
        <v>656</v>
      </c>
      <c r="AC2821" s="1">
        <v>1</v>
      </c>
      <c r="AD2821" s="38" t="s">
        <v>428</v>
      </c>
      <c r="AE2821" s="60" t="s">
        <v>133</v>
      </c>
      <c r="AF2821" s="49">
        <v>115</v>
      </c>
      <c r="AG2821" s="48">
        <v>70</v>
      </c>
      <c r="AH2821">
        <v>20</v>
      </c>
      <c r="AL2821" t="s">
        <v>22</v>
      </c>
      <c r="AM2821">
        <v>60</v>
      </c>
    </row>
    <row r="2822" spans="28:39">
      <c r="AB2822" s="59" t="s">
        <v>656</v>
      </c>
      <c r="AC2822" s="1">
        <v>1</v>
      </c>
      <c r="AD2822" s="38" t="s">
        <v>428</v>
      </c>
      <c r="AE2822" s="60" t="s">
        <v>133</v>
      </c>
      <c r="AF2822" s="50">
        <v>120</v>
      </c>
      <c r="AG2822" s="41">
        <v>0</v>
      </c>
      <c r="AH2822">
        <v>61</v>
      </c>
      <c r="AL2822" t="s">
        <v>22</v>
      </c>
      <c r="AM2822">
        <v>60</v>
      </c>
    </row>
    <row r="2823" spans="28:39">
      <c r="AB2823" s="59" t="s">
        <v>656</v>
      </c>
      <c r="AC2823" s="1">
        <v>1</v>
      </c>
      <c r="AD2823" s="38" t="s">
        <v>428</v>
      </c>
      <c r="AE2823" s="60" t="s">
        <v>133</v>
      </c>
      <c r="AF2823" s="50">
        <v>120</v>
      </c>
      <c r="AG2823" s="42">
        <v>10</v>
      </c>
      <c r="AH2823">
        <v>61</v>
      </c>
      <c r="AL2823" t="s">
        <v>22</v>
      </c>
      <c r="AM2823">
        <v>60</v>
      </c>
    </row>
    <row r="2824" spans="28:39">
      <c r="AB2824" s="59" t="s">
        <v>656</v>
      </c>
      <c r="AC2824" s="1">
        <v>1</v>
      </c>
      <c r="AD2824" s="38" t="s">
        <v>428</v>
      </c>
      <c r="AE2824" s="60" t="s">
        <v>133</v>
      </c>
      <c r="AF2824" s="50">
        <v>120</v>
      </c>
      <c r="AG2824" s="43">
        <v>20</v>
      </c>
      <c r="AH2824">
        <v>60</v>
      </c>
      <c r="AL2824" t="s">
        <v>22</v>
      </c>
      <c r="AM2824">
        <v>60</v>
      </c>
    </row>
    <row r="2825" spans="28:39">
      <c r="AB2825" s="59" t="s">
        <v>656</v>
      </c>
      <c r="AC2825" s="1">
        <v>1</v>
      </c>
      <c r="AD2825" s="38" t="s">
        <v>428</v>
      </c>
      <c r="AE2825" s="60" t="s">
        <v>133</v>
      </c>
      <c r="AF2825" s="50">
        <v>120</v>
      </c>
      <c r="AG2825" s="44">
        <v>30</v>
      </c>
      <c r="AH2825">
        <v>44</v>
      </c>
      <c r="AL2825" t="s">
        <v>22</v>
      </c>
      <c r="AM2825">
        <v>60</v>
      </c>
    </row>
    <row r="2826" spans="28:39">
      <c r="AB2826" s="59" t="s">
        <v>656</v>
      </c>
      <c r="AC2826" s="1">
        <v>1</v>
      </c>
      <c r="AD2826" s="38" t="s">
        <v>428</v>
      </c>
      <c r="AE2826" s="60" t="s">
        <v>133</v>
      </c>
      <c r="AF2826" s="50">
        <v>120</v>
      </c>
      <c r="AG2826" s="45">
        <v>40</v>
      </c>
      <c r="AH2826">
        <v>34</v>
      </c>
      <c r="AL2826" t="s">
        <v>22</v>
      </c>
      <c r="AM2826">
        <v>60</v>
      </c>
    </row>
    <row r="2827" spans="28:39">
      <c r="AB2827" s="59" t="s">
        <v>656</v>
      </c>
      <c r="AC2827" s="1">
        <v>1</v>
      </c>
      <c r="AD2827" s="38" t="s">
        <v>428</v>
      </c>
      <c r="AE2827" s="60" t="s">
        <v>133</v>
      </c>
      <c r="AF2827" s="50">
        <v>120</v>
      </c>
      <c r="AG2827" s="46">
        <v>50</v>
      </c>
      <c r="AH2827">
        <v>28</v>
      </c>
      <c r="AL2827" t="s">
        <v>22</v>
      </c>
      <c r="AM2827">
        <v>60</v>
      </c>
    </row>
    <row r="2828" spans="28:39">
      <c r="AB2828" s="59" t="s">
        <v>656</v>
      </c>
      <c r="AC2828" s="1">
        <v>1</v>
      </c>
      <c r="AD2828" s="38" t="s">
        <v>428</v>
      </c>
      <c r="AE2828" s="60" t="s">
        <v>133</v>
      </c>
      <c r="AF2828" s="50">
        <v>120</v>
      </c>
      <c r="AG2828" s="47">
        <v>60</v>
      </c>
      <c r="AH2828">
        <v>23</v>
      </c>
      <c r="AL2828" t="s">
        <v>22</v>
      </c>
      <c r="AM2828">
        <v>60</v>
      </c>
    </row>
    <row r="2829" spans="28:39">
      <c r="AB2829" s="59" t="s">
        <v>656</v>
      </c>
      <c r="AC2829" s="1">
        <v>1</v>
      </c>
      <c r="AD2829" s="38" t="s">
        <v>428</v>
      </c>
      <c r="AE2829" s="60" t="s">
        <v>133</v>
      </c>
      <c r="AF2829" s="50">
        <v>120</v>
      </c>
      <c r="AG2829" s="48">
        <v>70</v>
      </c>
      <c r="AH2829">
        <v>20</v>
      </c>
      <c r="AL2829" t="s">
        <v>22</v>
      </c>
      <c r="AM2829">
        <v>60</v>
      </c>
    </row>
    <row r="2830" spans="28:39">
      <c r="AB2830" s="59" t="s">
        <v>656</v>
      </c>
      <c r="AC2830" s="1">
        <v>1</v>
      </c>
      <c r="AD2830" s="38" t="s">
        <v>428</v>
      </c>
      <c r="AE2830" s="60" t="s">
        <v>133</v>
      </c>
      <c r="AF2830" s="51">
        <v>130</v>
      </c>
      <c r="AG2830" s="41">
        <v>0</v>
      </c>
      <c r="AH2830">
        <v>58</v>
      </c>
      <c r="AL2830" t="s">
        <v>22</v>
      </c>
      <c r="AM2830">
        <v>60</v>
      </c>
    </row>
    <row r="2831" spans="28:39">
      <c r="AB2831" s="59" t="s">
        <v>656</v>
      </c>
      <c r="AC2831" s="1">
        <v>1</v>
      </c>
      <c r="AD2831" s="38" t="s">
        <v>428</v>
      </c>
      <c r="AE2831" s="60" t="s">
        <v>133</v>
      </c>
      <c r="AF2831" s="51">
        <v>130</v>
      </c>
      <c r="AG2831" s="42">
        <v>10</v>
      </c>
      <c r="AH2831">
        <v>58</v>
      </c>
      <c r="AL2831" t="s">
        <v>22</v>
      </c>
      <c r="AM2831">
        <v>60</v>
      </c>
    </row>
    <row r="2832" spans="28:39">
      <c r="AB2832" s="59" t="s">
        <v>656</v>
      </c>
      <c r="AC2832" s="1">
        <v>1</v>
      </c>
      <c r="AD2832" s="38" t="s">
        <v>428</v>
      </c>
      <c r="AE2832" s="60" t="s">
        <v>133</v>
      </c>
      <c r="AF2832" s="51">
        <v>130</v>
      </c>
      <c r="AG2832" s="43">
        <v>20</v>
      </c>
      <c r="AH2832">
        <v>58</v>
      </c>
      <c r="AL2832" t="s">
        <v>22</v>
      </c>
      <c r="AM2832">
        <v>60</v>
      </c>
    </row>
    <row r="2833" spans="28:39">
      <c r="AB2833" s="59" t="s">
        <v>656</v>
      </c>
      <c r="AC2833" s="1">
        <v>1</v>
      </c>
      <c r="AD2833" s="38" t="s">
        <v>428</v>
      </c>
      <c r="AE2833" s="60" t="s">
        <v>133</v>
      </c>
      <c r="AF2833" s="51">
        <v>130</v>
      </c>
      <c r="AG2833" s="44">
        <v>30</v>
      </c>
      <c r="AH2833">
        <v>44</v>
      </c>
      <c r="AL2833" t="s">
        <v>22</v>
      </c>
      <c r="AM2833">
        <v>60</v>
      </c>
    </row>
    <row r="2834" spans="28:39">
      <c r="AB2834" s="59" t="s">
        <v>656</v>
      </c>
      <c r="AC2834" s="1">
        <v>1</v>
      </c>
      <c r="AD2834" s="38" t="s">
        <v>428</v>
      </c>
      <c r="AE2834" s="60" t="s">
        <v>133</v>
      </c>
      <c r="AF2834" s="51">
        <v>130</v>
      </c>
      <c r="AG2834" s="45">
        <v>40</v>
      </c>
      <c r="AH2834">
        <v>34</v>
      </c>
      <c r="AL2834" t="s">
        <v>22</v>
      </c>
      <c r="AM2834">
        <v>60</v>
      </c>
    </row>
    <row r="2835" spans="28:39">
      <c r="AB2835" s="59" t="s">
        <v>656</v>
      </c>
      <c r="AC2835" s="1">
        <v>1</v>
      </c>
      <c r="AD2835" s="38" t="s">
        <v>428</v>
      </c>
      <c r="AE2835" s="60" t="s">
        <v>133</v>
      </c>
      <c r="AF2835" s="51">
        <v>130</v>
      </c>
      <c r="AG2835" s="46">
        <v>50</v>
      </c>
      <c r="AH2835">
        <v>28</v>
      </c>
      <c r="AL2835" t="s">
        <v>22</v>
      </c>
      <c r="AM2835">
        <v>60</v>
      </c>
    </row>
    <row r="2836" spans="28:39">
      <c r="AB2836" s="59" t="s">
        <v>656</v>
      </c>
      <c r="AC2836" s="1">
        <v>1</v>
      </c>
      <c r="AD2836" s="38" t="s">
        <v>428</v>
      </c>
      <c r="AE2836" s="60" t="s">
        <v>133</v>
      </c>
      <c r="AF2836" s="51">
        <v>130</v>
      </c>
      <c r="AG2836" s="47">
        <v>60</v>
      </c>
      <c r="AH2836">
        <v>23</v>
      </c>
      <c r="AL2836" t="s">
        <v>22</v>
      </c>
      <c r="AM2836">
        <v>60</v>
      </c>
    </row>
    <row r="2837" spans="28:39">
      <c r="AB2837" s="59" t="s">
        <v>656</v>
      </c>
      <c r="AC2837" s="1">
        <v>1</v>
      </c>
      <c r="AD2837" s="38" t="s">
        <v>428</v>
      </c>
      <c r="AE2837" s="60" t="s">
        <v>133</v>
      </c>
      <c r="AF2837" s="51">
        <v>130</v>
      </c>
      <c r="AG2837" s="48">
        <v>70</v>
      </c>
      <c r="AH2837">
        <v>20</v>
      </c>
      <c r="AL2837" t="s">
        <v>22</v>
      </c>
      <c r="AM2837">
        <v>60</v>
      </c>
    </row>
    <row r="2838" spans="28:39">
      <c r="AB2838" s="59" t="s">
        <v>656</v>
      </c>
      <c r="AC2838" s="1">
        <v>1</v>
      </c>
      <c r="AD2838" s="38" t="s">
        <v>428</v>
      </c>
      <c r="AE2838" s="60" t="s">
        <v>133</v>
      </c>
      <c r="AF2838" s="52">
        <v>140</v>
      </c>
      <c r="AG2838" s="41">
        <v>0</v>
      </c>
      <c r="AH2838">
        <v>55</v>
      </c>
      <c r="AL2838" t="s">
        <v>22</v>
      </c>
      <c r="AM2838">
        <v>60</v>
      </c>
    </row>
    <row r="2839" spans="28:39">
      <c r="AB2839" s="59" t="s">
        <v>656</v>
      </c>
      <c r="AC2839" s="1">
        <v>1</v>
      </c>
      <c r="AD2839" s="38" t="s">
        <v>428</v>
      </c>
      <c r="AE2839" s="60" t="s">
        <v>133</v>
      </c>
      <c r="AF2839" s="52">
        <v>140</v>
      </c>
      <c r="AG2839" s="42">
        <v>10</v>
      </c>
      <c r="AH2839">
        <v>55</v>
      </c>
      <c r="AL2839" t="s">
        <v>22</v>
      </c>
      <c r="AM2839">
        <v>60</v>
      </c>
    </row>
    <row r="2840" spans="28:39">
      <c r="AB2840" s="59" t="s">
        <v>656</v>
      </c>
      <c r="AC2840" s="1">
        <v>1</v>
      </c>
      <c r="AD2840" s="38" t="s">
        <v>428</v>
      </c>
      <c r="AE2840" s="60" t="s">
        <v>133</v>
      </c>
      <c r="AF2840" s="52">
        <v>140</v>
      </c>
      <c r="AG2840" s="43">
        <v>20</v>
      </c>
      <c r="AH2840">
        <v>55</v>
      </c>
      <c r="AL2840" t="s">
        <v>22</v>
      </c>
      <c r="AM2840">
        <v>60</v>
      </c>
    </row>
    <row r="2841" spans="28:39">
      <c r="AB2841" s="59" t="s">
        <v>656</v>
      </c>
      <c r="AC2841" s="1">
        <v>1</v>
      </c>
      <c r="AD2841" s="38" t="s">
        <v>428</v>
      </c>
      <c r="AE2841" s="60" t="s">
        <v>133</v>
      </c>
      <c r="AF2841" s="52">
        <v>140</v>
      </c>
      <c r="AG2841" s="44">
        <v>30</v>
      </c>
      <c r="AH2841">
        <v>44</v>
      </c>
      <c r="AL2841" t="s">
        <v>22</v>
      </c>
      <c r="AM2841">
        <v>60</v>
      </c>
    </row>
    <row r="2842" spans="28:39">
      <c r="AB2842" s="59" t="s">
        <v>656</v>
      </c>
      <c r="AC2842" s="1">
        <v>1</v>
      </c>
      <c r="AD2842" s="38" t="s">
        <v>428</v>
      </c>
      <c r="AE2842" s="60" t="s">
        <v>133</v>
      </c>
      <c r="AF2842" s="52">
        <v>140</v>
      </c>
      <c r="AG2842" s="45">
        <v>40</v>
      </c>
      <c r="AH2842">
        <v>34</v>
      </c>
      <c r="AL2842" t="s">
        <v>22</v>
      </c>
      <c r="AM2842">
        <v>60</v>
      </c>
    </row>
    <row r="2843" spans="28:39">
      <c r="AB2843" s="59" t="s">
        <v>656</v>
      </c>
      <c r="AC2843" s="1">
        <v>1</v>
      </c>
      <c r="AD2843" s="38" t="s">
        <v>428</v>
      </c>
      <c r="AE2843" s="60" t="s">
        <v>133</v>
      </c>
      <c r="AF2843" s="52">
        <v>140</v>
      </c>
      <c r="AG2843" s="46">
        <v>50</v>
      </c>
      <c r="AH2843">
        <v>28</v>
      </c>
      <c r="AL2843" t="s">
        <v>22</v>
      </c>
      <c r="AM2843">
        <v>60</v>
      </c>
    </row>
    <row r="2844" spans="28:39">
      <c r="AB2844" s="59" t="s">
        <v>656</v>
      </c>
      <c r="AC2844" s="1">
        <v>1</v>
      </c>
      <c r="AD2844" s="38" t="s">
        <v>428</v>
      </c>
      <c r="AE2844" s="60" t="s">
        <v>133</v>
      </c>
      <c r="AF2844" s="52">
        <v>140</v>
      </c>
      <c r="AG2844" s="47">
        <v>60</v>
      </c>
      <c r="AH2844">
        <v>23</v>
      </c>
      <c r="AL2844" t="s">
        <v>22</v>
      </c>
      <c r="AM2844">
        <v>60</v>
      </c>
    </row>
    <row r="2845" spans="28:39">
      <c r="AB2845" s="59" t="s">
        <v>656</v>
      </c>
      <c r="AC2845" s="1">
        <v>1</v>
      </c>
      <c r="AD2845" s="38" t="s">
        <v>428</v>
      </c>
      <c r="AE2845" s="60" t="s">
        <v>133</v>
      </c>
      <c r="AF2845" s="52">
        <v>140</v>
      </c>
      <c r="AG2845" s="48">
        <v>70</v>
      </c>
      <c r="AH2845">
        <v>20</v>
      </c>
      <c r="AL2845" t="s">
        <v>22</v>
      </c>
      <c r="AM2845">
        <v>60</v>
      </c>
    </row>
    <row r="2846" spans="28:39">
      <c r="AB2846" s="59" t="s">
        <v>656</v>
      </c>
      <c r="AC2846" s="1">
        <v>1</v>
      </c>
      <c r="AD2846" s="38" t="s">
        <v>428</v>
      </c>
      <c r="AE2846" s="60" t="s">
        <v>133</v>
      </c>
      <c r="AF2846" s="53">
        <v>150</v>
      </c>
      <c r="AG2846" s="41">
        <v>0</v>
      </c>
      <c r="AH2846">
        <v>53</v>
      </c>
      <c r="AL2846" t="s">
        <v>22</v>
      </c>
      <c r="AM2846">
        <v>60</v>
      </c>
    </row>
    <row r="2847" spans="28:39">
      <c r="AB2847" s="59" t="s">
        <v>656</v>
      </c>
      <c r="AC2847" s="1">
        <v>1</v>
      </c>
      <c r="AD2847" s="38" t="s">
        <v>428</v>
      </c>
      <c r="AE2847" s="60" t="s">
        <v>133</v>
      </c>
      <c r="AF2847" s="53">
        <v>150</v>
      </c>
      <c r="AG2847" s="42">
        <v>10</v>
      </c>
      <c r="AH2847">
        <v>53</v>
      </c>
      <c r="AL2847" t="s">
        <v>22</v>
      </c>
      <c r="AM2847">
        <v>60</v>
      </c>
    </row>
    <row r="2848" spans="28:39">
      <c r="AB2848" s="59" t="s">
        <v>656</v>
      </c>
      <c r="AC2848" s="1">
        <v>1</v>
      </c>
      <c r="AD2848" s="38" t="s">
        <v>428</v>
      </c>
      <c r="AE2848" s="60" t="s">
        <v>133</v>
      </c>
      <c r="AF2848" s="53">
        <v>150</v>
      </c>
      <c r="AG2848" s="43">
        <v>20</v>
      </c>
      <c r="AH2848">
        <v>53</v>
      </c>
      <c r="AL2848" t="s">
        <v>22</v>
      </c>
      <c r="AM2848">
        <v>60</v>
      </c>
    </row>
    <row r="2849" spans="28:39">
      <c r="AB2849" s="59" t="s">
        <v>656</v>
      </c>
      <c r="AC2849" s="1">
        <v>1</v>
      </c>
      <c r="AD2849" s="38" t="s">
        <v>428</v>
      </c>
      <c r="AE2849" s="60" t="s">
        <v>133</v>
      </c>
      <c r="AF2849" s="53">
        <v>150</v>
      </c>
      <c r="AG2849" s="44">
        <v>30</v>
      </c>
      <c r="AH2849">
        <v>44</v>
      </c>
      <c r="AL2849" t="s">
        <v>22</v>
      </c>
      <c r="AM2849">
        <v>60</v>
      </c>
    </row>
    <row r="2850" spans="28:39">
      <c r="AB2850" s="59" t="s">
        <v>656</v>
      </c>
      <c r="AC2850" s="1">
        <v>1</v>
      </c>
      <c r="AD2850" s="38" t="s">
        <v>428</v>
      </c>
      <c r="AE2850" s="60" t="s">
        <v>133</v>
      </c>
      <c r="AF2850" s="53">
        <v>150</v>
      </c>
      <c r="AG2850" s="45">
        <v>40</v>
      </c>
      <c r="AH2850">
        <v>34</v>
      </c>
      <c r="AL2850" t="s">
        <v>22</v>
      </c>
      <c r="AM2850">
        <v>60</v>
      </c>
    </row>
    <row r="2851" spans="28:39">
      <c r="AB2851" s="59" t="s">
        <v>656</v>
      </c>
      <c r="AC2851" s="1">
        <v>1</v>
      </c>
      <c r="AD2851" s="38" t="s">
        <v>428</v>
      </c>
      <c r="AE2851" s="60" t="s">
        <v>133</v>
      </c>
      <c r="AF2851" s="53">
        <v>150</v>
      </c>
      <c r="AG2851" s="46">
        <v>50</v>
      </c>
      <c r="AH2851">
        <v>28</v>
      </c>
      <c r="AL2851" t="s">
        <v>22</v>
      </c>
      <c r="AM2851">
        <v>60</v>
      </c>
    </row>
    <row r="2852" spans="28:39">
      <c r="AB2852" s="59" t="s">
        <v>656</v>
      </c>
      <c r="AC2852" s="1">
        <v>1</v>
      </c>
      <c r="AD2852" s="38" t="s">
        <v>428</v>
      </c>
      <c r="AE2852" s="60" t="s">
        <v>133</v>
      </c>
      <c r="AF2852" s="53">
        <v>150</v>
      </c>
      <c r="AG2852" s="47">
        <v>60</v>
      </c>
      <c r="AH2852">
        <v>23</v>
      </c>
      <c r="AL2852" t="s">
        <v>22</v>
      </c>
      <c r="AM2852">
        <v>60</v>
      </c>
    </row>
    <row r="2853" spans="28:39">
      <c r="AB2853" s="59" t="s">
        <v>656</v>
      </c>
      <c r="AC2853" s="1">
        <v>1</v>
      </c>
      <c r="AD2853" s="38" t="s">
        <v>428</v>
      </c>
      <c r="AE2853" s="60" t="s">
        <v>133</v>
      </c>
      <c r="AF2853" s="53">
        <v>150</v>
      </c>
      <c r="AG2853" s="48">
        <v>70</v>
      </c>
      <c r="AH2853">
        <v>20</v>
      </c>
      <c r="AL2853" t="s">
        <v>22</v>
      </c>
      <c r="AM2853">
        <v>60</v>
      </c>
    </row>
    <row r="2854" spans="28:39">
      <c r="AB2854" s="59" t="s">
        <v>656</v>
      </c>
      <c r="AC2854" s="1">
        <v>1</v>
      </c>
      <c r="AD2854" s="38" t="s">
        <v>428</v>
      </c>
      <c r="AE2854" s="60" t="s">
        <v>133</v>
      </c>
      <c r="AF2854" s="54">
        <v>160</v>
      </c>
      <c r="AG2854" s="41">
        <v>0</v>
      </c>
      <c r="AH2854">
        <v>50</v>
      </c>
      <c r="AL2854" t="s">
        <v>22</v>
      </c>
      <c r="AM2854">
        <v>60</v>
      </c>
    </row>
    <row r="2855" spans="28:39">
      <c r="AB2855" s="59" t="s">
        <v>656</v>
      </c>
      <c r="AC2855" s="1">
        <v>1</v>
      </c>
      <c r="AD2855" s="38" t="s">
        <v>428</v>
      </c>
      <c r="AE2855" s="60" t="s">
        <v>133</v>
      </c>
      <c r="AF2855" s="54">
        <v>160</v>
      </c>
      <c r="AG2855" s="42">
        <v>10</v>
      </c>
      <c r="AH2855">
        <v>50</v>
      </c>
      <c r="AL2855" t="s">
        <v>22</v>
      </c>
      <c r="AM2855">
        <v>60</v>
      </c>
    </row>
    <row r="2856" spans="28:39">
      <c r="AB2856" s="59" t="s">
        <v>656</v>
      </c>
      <c r="AC2856" s="1">
        <v>1</v>
      </c>
      <c r="AD2856" s="38" t="s">
        <v>428</v>
      </c>
      <c r="AE2856" s="60" t="s">
        <v>133</v>
      </c>
      <c r="AF2856" s="54">
        <v>160</v>
      </c>
      <c r="AG2856" s="43">
        <v>20</v>
      </c>
      <c r="AH2856">
        <v>50</v>
      </c>
      <c r="AL2856" t="s">
        <v>22</v>
      </c>
      <c r="AM2856">
        <v>60</v>
      </c>
    </row>
    <row r="2857" spans="28:39">
      <c r="AB2857" s="59" t="s">
        <v>656</v>
      </c>
      <c r="AC2857" s="1">
        <v>1</v>
      </c>
      <c r="AD2857" s="38" t="s">
        <v>428</v>
      </c>
      <c r="AE2857" s="60" t="s">
        <v>133</v>
      </c>
      <c r="AF2857" s="54">
        <v>160</v>
      </c>
      <c r="AG2857" s="44">
        <v>30</v>
      </c>
      <c r="AH2857">
        <v>44</v>
      </c>
      <c r="AL2857" t="s">
        <v>22</v>
      </c>
      <c r="AM2857">
        <v>60</v>
      </c>
    </row>
    <row r="2858" spans="28:39">
      <c r="AB2858" s="59" t="s">
        <v>656</v>
      </c>
      <c r="AC2858" s="1">
        <v>1</v>
      </c>
      <c r="AD2858" s="38" t="s">
        <v>428</v>
      </c>
      <c r="AE2858" s="60" t="s">
        <v>133</v>
      </c>
      <c r="AF2858" s="54">
        <v>160</v>
      </c>
      <c r="AG2858" s="45">
        <v>40</v>
      </c>
      <c r="AH2858">
        <v>34</v>
      </c>
      <c r="AL2858" t="s">
        <v>22</v>
      </c>
      <c r="AM2858">
        <v>60</v>
      </c>
    </row>
    <row r="2859" spans="28:39">
      <c r="AB2859" s="59" t="s">
        <v>656</v>
      </c>
      <c r="AC2859" s="1">
        <v>1</v>
      </c>
      <c r="AD2859" s="38" t="s">
        <v>428</v>
      </c>
      <c r="AE2859" s="60" t="s">
        <v>133</v>
      </c>
      <c r="AF2859" s="54">
        <v>160</v>
      </c>
      <c r="AG2859" s="46">
        <v>50</v>
      </c>
      <c r="AH2859">
        <v>28</v>
      </c>
      <c r="AL2859" t="s">
        <v>22</v>
      </c>
      <c r="AM2859">
        <v>60</v>
      </c>
    </row>
    <row r="2860" spans="28:39">
      <c r="AB2860" s="59" t="s">
        <v>656</v>
      </c>
      <c r="AC2860" s="1">
        <v>1</v>
      </c>
      <c r="AD2860" s="38" t="s">
        <v>428</v>
      </c>
      <c r="AE2860" s="60" t="s">
        <v>133</v>
      </c>
      <c r="AF2860" s="54">
        <v>160</v>
      </c>
      <c r="AG2860" s="47">
        <v>60</v>
      </c>
      <c r="AH2860">
        <v>23</v>
      </c>
      <c r="AL2860" t="s">
        <v>22</v>
      </c>
      <c r="AM2860">
        <v>60</v>
      </c>
    </row>
    <row r="2861" spans="28:39">
      <c r="AB2861" s="59" t="s">
        <v>656</v>
      </c>
      <c r="AC2861" s="1">
        <v>1</v>
      </c>
      <c r="AD2861" s="38" t="s">
        <v>428</v>
      </c>
      <c r="AE2861" s="60" t="s">
        <v>133</v>
      </c>
      <c r="AF2861" s="54">
        <v>160</v>
      </c>
      <c r="AG2861" s="48">
        <v>70</v>
      </c>
      <c r="AH2861">
        <v>20</v>
      </c>
      <c r="AL2861" t="s">
        <v>22</v>
      </c>
      <c r="AM2861">
        <v>60</v>
      </c>
    </row>
    <row r="2862" spans="28:39">
      <c r="AB2862" s="59" t="s">
        <v>656</v>
      </c>
      <c r="AC2862" s="1">
        <v>1</v>
      </c>
      <c r="AD2862" s="38" t="s">
        <v>428</v>
      </c>
      <c r="AE2862" s="60" t="s">
        <v>133</v>
      </c>
      <c r="AF2862" s="55">
        <v>170</v>
      </c>
      <c r="AG2862" s="41">
        <v>0</v>
      </c>
      <c r="AH2862">
        <v>48</v>
      </c>
      <c r="AL2862" t="s">
        <v>22</v>
      </c>
      <c r="AM2862">
        <v>60</v>
      </c>
    </row>
    <row r="2863" spans="28:39">
      <c r="AB2863" s="59" t="s">
        <v>656</v>
      </c>
      <c r="AC2863" s="1">
        <v>1</v>
      </c>
      <c r="AD2863" s="38" t="s">
        <v>428</v>
      </c>
      <c r="AE2863" s="60" t="s">
        <v>133</v>
      </c>
      <c r="AF2863" s="55">
        <v>170</v>
      </c>
      <c r="AG2863" s="42">
        <v>10</v>
      </c>
      <c r="AH2863">
        <v>48</v>
      </c>
      <c r="AL2863" t="s">
        <v>22</v>
      </c>
      <c r="AM2863">
        <v>60</v>
      </c>
    </row>
    <row r="2864" spans="28:39">
      <c r="AB2864" s="59" t="s">
        <v>656</v>
      </c>
      <c r="AC2864" s="1">
        <v>1</v>
      </c>
      <c r="AD2864" s="38" t="s">
        <v>428</v>
      </c>
      <c r="AE2864" s="60" t="s">
        <v>133</v>
      </c>
      <c r="AF2864" s="55">
        <v>170</v>
      </c>
      <c r="AG2864" s="43">
        <v>20</v>
      </c>
      <c r="AH2864">
        <v>48</v>
      </c>
      <c r="AL2864" t="s">
        <v>22</v>
      </c>
      <c r="AM2864">
        <v>60</v>
      </c>
    </row>
    <row r="2865" spans="28:39">
      <c r="AB2865" s="59" t="s">
        <v>656</v>
      </c>
      <c r="AC2865" s="1">
        <v>1</v>
      </c>
      <c r="AD2865" s="38" t="s">
        <v>428</v>
      </c>
      <c r="AE2865" s="60" t="s">
        <v>133</v>
      </c>
      <c r="AF2865" s="55">
        <v>170</v>
      </c>
      <c r="AG2865" s="44">
        <v>30</v>
      </c>
      <c r="AH2865">
        <v>44</v>
      </c>
      <c r="AL2865" t="s">
        <v>22</v>
      </c>
      <c r="AM2865">
        <v>60</v>
      </c>
    </row>
    <row r="2866" spans="28:39">
      <c r="AB2866" s="59" t="s">
        <v>656</v>
      </c>
      <c r="AC2866" s="1">
        <v>1</v>
      </c>
      <c r="AD2866" s="38" t="s">
        <v>428</v>
      </c>
      <c r="AE2866" s="60" t="s">
        <v>133</v>
      </c>
      <c r="AF2866" s="55">
        <v>170</v>
      </c>
      <c r="AG2866" s="45">
        <v>40</v>
      </c>
      <c r="AH2866">
        <v>34</v>
      </c>
      <c r="AL2866" t="s">
        <v>22</v>
      </c>
      <c r="AM2866">
        <v>60</v>
      </c>
    </row>
    <row r="2867" spans="28:39">
      <c r="AB2867" s="59" t="s">
        <v>656</v>
      </c>
      <c r="AC2867" s="1">
        <v>1</v>
      </c>
      <c r="AD2867" s="38" t="s">
        <v>428</v>
      </c>
      <c r="AE2867" s="60" t="s">
        <v>133</v>
      </c>
      <c r="AF2867" s="55">
        <v>170</v>
      </c>
      <c r="AG2867" s="46">
        <v>50</v>
      </c>
      <c r="AH2867">
        <v>28</v>
      </c>
      <c r="AL2867" t="s">
        <v>22</v>
      </c>
      <c r="AM2867">
        <v>60</v>
      </c>
    </row>
    <row r="2868" spans="28:39">
      <c r="AB2868" s="59" t="s">
        <v>656</v>
      </c>
      <c r="AC2868" s="1">
        <v>1</v>
      </c>
      <c r="AD2868" s="38" t="s">
        <v>428</v>
      </c>
      <c r="AE2868" s="60" t="s">
        <v>133</v>
      </c>
      <c r="AF2868" s="55">
        <v>170</v>
      </c>
      <c r="AG2868" s="47">
        <v>60</v>
      </c>
      <c r="AH2868">
        <v>23</v>
      </c>
      <c r="AL2868" t="s">
        <v>22</v>
      </c>
      <c r="AM2868">
        <v>60</v>
      </c>
    </row>
    <row r="2869" spans="28:39">
      <c r="AB2869" s="59" t="s">
        <v>656</v>
      </c>
      <c r="AC2869" s="1">
        <v>1</v>
      </c>
      <c r="AD2869" s="38" t="s">
        <v>428</v>
      </c>
      <c r="AE2869" s="60" t="s">
        <v>133</v>
      </c>
      <c r="AF2869" s="55">
        <v>170</v>
      </c>
      <c r="AG2869" s="48">
        <v>70</v>
      </c>
      <c r="AH2869">
        <v>20</v>
      </c>
      <c r="AL2869" t="s">
        <v>22</v>
      </c>
      <c r="AM2869">
        <v>60</v>
      </c>
    </row>
    <row r="2870" spans="28:39">
      <c r="AB2870" s="59" t="s">
        <v>656</v>
      </c>
      <c r="AC2870" s="1">
        <v>1</v>
      </c>
      <c r="AD2870" s="38" t="s">
        <v>428</v>
      </c>
      <c r="AE2870" s="60" t="s">
        <v>133</v>
      </c>
      <c r="AF2870" s="56">
        <v>180</v>
      </c>
      <c r="AG2870" s="41">
        <v>0</v>
      </c>
      <c r="AH2870">
        <v>46</v>
      </c>
      <c r="AL2870" t="s">
        <v>22</v>
      </c>
      <c r="AM2870">
        <v>60</v>
      </c>
    </row>
    <row r="2871" spans="28:39">
      <c r="AB2871" s="59" t="s">
        <v>656</v>
      </c>
      <c r="AC2871" s="1">
        <v>1</v>
      </c>
      <c r="AD2871" s="38" t="s">
        <v>428</v>
      </c>
      <c r="AE2871" s="60" t="s">
        <v>133</v>
      </c>
      <c r="AF2871" s="56">
        <v>180</v>
      </c>
      <c r="AG2871" s="42">
        <v>10</v>
      </c>
      <c r="AH2871">
        <v>46</v>
      </c>
      <c r="AL2871" t="s">
        <v>22</v>
      </c>
      <c r="AM2871">
        <v>60</v>
      </c>
    </row>
    <row r="2872" spans="28:39">
      <c r="AB2872" s="59" t="s">
        <v>656</v>
      </c>
      <c r="AC2872" s="1">
        <v>1</v>
      </c>
      <c r="AD2872" s="38" t="s">
        <v>428</v>
      </c>
      <c r="AE2872" s="60" t="s">
        <v>133</v>
      </c>
      <c r="AF2872" s="56">
        <v>180</v>
      </c>
      <c r="AG2872" s="43">
        <v>20</v>
      </c>
      <c r="AH2872">
        <v>46</v>
      </c>
      <c r="AL2872" t="s">
        <v>22</v>
      </c>
      <c r="AM2872">
        <v>60</v>
      </c>
    </row>
    <row r="2873" spans="28:39">
      <c r="AB2873" s="59" t="s">
        <v>656</v>
      </c>
      <c r="AC2873" s="1">
        <v>1</v>
      </c>
      <c r="AD2873" s="38" t="s">
        <v>428</v>
      </c>
      <c r="AE2873" s="60" t="s">
        <v>133</v>
      </c>
      <c r="AF2873" s="56">
        <v>180</v>
      </c>
      <c r="AG2873" s="44">
        <v>30</v>
      </c>
      <c r="AH2873">
        <v>44</v>
      </c>
      <c r="AL2873" t="s">
        <v>22</v>
      </c>
      <c r="AM2873">
        <v>60</v>
      </c>
    </row>
    <row r="2874" spans="28:39">
      <c r="AB2874" s="59" t="s">
        <v>656</v>
      </c>
      <c r="AC2874" s="1">
        <v>1</v>
      </c>
      <c r="AD2874" s="38" t="s">
        <v>428</v>
      </c>
      <c r="AE2874" s="60" t="s">
        <v>133</v>
      </c>
      <c r="AF2874" s="56">
        <v>180</v>
      </c>
      <c r="AG2874" s="45">
        <v>40</v>
      </c>
      <c r="AH2874">
        <v>34</v>
      </c>
      <c r="AL2874" t="s">
        <v>22</v>
      </c>
      <c r="AM2874">
        <v>60</v>
      </c>
    </row>
    <row r="2875" spans="28:39">
      <c r="AB2875" s="59" t="s">
        <v>656</v>
      </c>
      <c r="AC2875" s="1">
        <v>1</v>
      </c>
      <c r="AD2875" s="38" t="s">
        <v>428</v>
      </c>
      <c r="AE2875" s="60" t="s">
        <v>133</v>
      </c>
      <c r="AF2875" s="56">
        <v>180</v>
      </c>
      <c r="AG2875" s="46">
        <v>50</v>
      </c>
      <c r="AH2875">
        <v>28</v>
      </c>
      <c r="AL2875" t="s">
        <v>22</v>
      </c>
      <c r="AM2875">
        <v>60</v>
      </c>
    </row>
    <row r="2876" spans="28:39">
      <c r="AB2876" s="59" t="s">
        <v>656</v>
      </c>
      <c r="AC2876" s="1">
        <v>1</v>
      </c>
      <c r="AD2876" s="38" t="s">
        <v>428</v>
      </c>
      <c r="AE2876" s="60" t="s">
        <v>133</v>
      </c>
      <c r="AF2876" s="56">
        <v>180</v>
      </c>
      <c r="AG2876" s="47">
        <v>60</v>
      </c>
      <c r="AH2876">
        <v>23</v>
      </c>
      <c r="AL2876" t="s">
        <v>22</v>
      </c>
      <c r="AM2876">
        <v>60</v>
      </c>
    </row>
    <row r="2877" spans="28:39">
      <c r="AB2877" s="59" t="s">
        <v>656</v>
      </c>
      <c r="AC2877" s="1">
        <v>1</v>
      </c>
      <c r="AD2877" s="38" t="s">
        <v>428</v>
      </c>
      <c r="AE2877" s="60" t="s">
        <v>133</v>
      </c>
      <c r="AF2877" s="56">
        <v>180</v>
      </c>
      <c r="AG2877" s="48">
        <v>70</v>
      </c>
      <c r="AH2877">
        <v>20</v>
      </c>
      <c r="AL2877" t="s">
        <v>22</v>
      </c>
      <c r="AM2877">
        <v>60</v>
      </c>
    </row>
    <row r="2878" spans="28:39">
      <c r="AB2878" s="59" t="s">
        <v>656</v>
      </c>
      <c r="AC2878" s="1">
        <v>1</v>
      </c>
      <c r="AD2878" s="38" t="s">
        <v>428</v>
      </c>
      <c r="AE2878" s="60" t="s">
        <v>133</v>
      </c>
      <c r="AF2878" s="57">
        <v>200</v>
      </c>
      <c r="AG2878" s="41">
        <v>0</v>
      </c>
      <c r="AH2878">
        <v>43</v>
      </c>
      <c r="AL2878" t="s">
        <v>22</v>
      </c>
      <c r="AM2878">
        <v>60</v>
      </c>
    </row>
    <row r="2879" spans="28:39">
      <c r="AB2879" s="59" t="s">
        <v>656</v>
      </c>
      <c r="AC2879" s="1">
        <v>1</v>
      </c>
      <c r="AD2879" s="38" t="s">
        <v>428</v>
      </c>
      <c r="AE2879" s="60" t="s">
        <v>133</v>
      </c>
      <c r="AF2879" s="57">
        <v>200</v>
      </c>
      <c r="AG2879" s="42">
        <v>10</v>
      </c>
      <c r="AH2879">
        <v>43</v>
      </c>
      <c r="AL2879" t="s">
        <v>22</v>
      </c>
      <c r="AM2879">
        <v>60</v>
      </c>
    </row>
    <row r="2880" spans="28:39">
      <c r="AB2880" s="59" t="s">
        <v>656</v>
      </c>
      <c r="AC2880" s="1">
        <v>1</v>
      </c>
      <c r="AD2880" s="38" t="s">
        <v>428</v>
      </c>
      <c r="AE2880" s="60" t="s">
        <v>133</v>
      </c>
      <c r="AF2880" s="57">
        <v>200</v>
      </c>
      <c r="AG2880" s="43">
        <v>20</v>
      </c>
      <c r="AH2880">
        <v>43</v>
      </c>
      <c r="AL2880" t="s">
        <v>22</v>
      </c>
      <c r="AM2880">
        <v>60</v>
      </c>
    </row>
    <row r="2881" spans="28:39">
      <c r="AB2881" s="59" t="s">
        <v>656</v>
      </c>
      <c r="AC2881" s="1">
        <v>1</v>
      </c>
      <c r="AD2881" s="38" t="s">
        <v>428</v>
      </c>
      <c r="AE2881" s="60" t="s">
        <v>133</v>
      </c>
      <c r="AF2881" s="57">
        <v>200</v>
      </c>
      <c r="AG2881" s="44">
        <v>30</v>
      </c>
      <c r="AH2881">
        <v>43</v>
      </c>
      <c r="AL2881" t="s">
        <v>22</v>
      </c>
      <c r="AM2881">
        <v>60</v>
      </c>
    </row>
    <row r="2882" spans="28:39">
      <c r="AB2882" s="59" t="s">
        <v>656</v>
      </c>
      <c r="AC2882" s="1">
        <v>1</v>
      </c>
      <c r="AD2882" s="38" t="s">
        <v>428</v>
      </c>
      <c r="AE2882" s="60" t="s">
        <v>133</v>
      </c>
      <c r="AF2882" s="57">
        <v>200</v>
      </c>
      <c r="AG2882" s="45">
        <v>40</v>
      </c>
      <c r="AH2882">
        <v>34</v>
      </c>
      <c r="AL2882" t="s">
        <v>22</v>
      </c>
      <c r="AM2882">
        <v>60</v>
      </c>
    </row>
    <row r="2883" spans="28:39">
      <c r="AB2883" s="59" t="s">
        <v>656</v>
      </c>
      <c r="AC2883" s="1">
        <v>1</v>
      </c>
      <c r="AD2883" s="38" t="s">
        <v>428</v>
      </c>
      <c r="AE2883" s="60" t="s">
        <v>133</v>
      </c>
      <c r="AF2883" s="57">
        <v>200</v>
      </c>
      <c r="AG2883" s="46">
        <v>50</v>
      </c>
      <c r="AH2883">
        <v>28</v>
      </c>
      <c r="AL2883" t="s">
        <v>22</v>
      </c>
      <c r="AM2883">
        <v>60</v>
      </c>
    </row>
    <row r="2884" spans="28:39">
      <c r="AB2884" s="59" t="s">
        <v>656</v>
      </c>
      <c r="AC2884" s="1">
        <v>1</v>
      </c>
      <c r="AD2884" s="38" t="s">
        <v>428</v>
      </c>
      <c r="AE2884" s="60" t="s">
        <v>133</v>
      </c>
      <c r="AF2884" s="57">
        <v>200</v>
      </c>
      <c r="AG2884" s="47">
        <v>60</v>
      </c>
      <c r="AH2884">
        <v>23</v>
      </c>
      <c r="AL2884" t="s">
        <v>22</v>
      </c>
      <c r="AM2884">
        <v>60</v>
      </c>
    </row>
    <row r="2885" spans="28:39">
      <c r="AB2885" s="59" t="s">
        <v>656</v>
      </c>
      <c r="AC2885" s="1">
        <v>1</v>
      </c>
      <c r="AD2885" s="38" t="s">
        <v>428</v>
      </c>
      <c r="AE2885" s="60" t="s">
        <v>133</v>
      </c>
      <c r="AF2885" s="57">
        <v>200</v>
      </c>
      <c r="AG2885" s="48">
        <v>70</v>
      </c>
      <c r="AH2885">
        <v>20</v>
      </c>
      <c r="AL2885" t="s">
        <v>22</v>
      </c>
      <c r="AM2885">
        <v>60</v>
      </c>
    </row>
    <row r="2886" spans="28:39">
      <c r="AE2886" s="60" t="s">
        <v>133</v>
      </c>
      <c r="AL2886" t="s">
        <v>22</v>
      </c>
    </row>
    <row r="2887" spans="28:39">
      <c r="AB2887" t="s">
        <v>650</v>
      </c>
      <c r="AC2887" s="1">
        <v>2</v>
      </c>
      <c r="AD2887" s="38" t="s">
        <v>337</v>
      </c>
      <c r="AE2887" s="60" t="s">
        <v>133</v>
      </c>
      <c r="AF2887" s="40">
        <v>110</v>
      </c>
      <c r="AG2887" s="41">
        <v>0</v>
      </c>
      <c r="AH2887">
        <v>77</v>
      </c>
      <c r="AL2887" t="s">
        <v>22</v>
      </c>
      <c r="AM2887">
        <v>60</v>
      </c>
    </row>
    <row r="2888" spans="28:39">
      <c r="AB2888" t="s">
        <v>650</v>
      </c>
      <c r="AC2888" s="1">
        <v>2</v>
      </c>
      <c r="AD2888" s="38" t="s">
        <v>337</v>
      </c>
      <c r="AE2888" s="60" t="s">
        <v>133</v>
      </c>
      <c r="AF2888" s="40">
        <v>110</v>
      </c>
      <c r="AG2888" s="42">
        <v>10</v>
      </c>
      <c r="AH2888">
        <v>72</v>
      </c>
      <c r="AL2888" t="s">
        <v>22</v>
      </c>
      <c r="AM2888">
        <v>60</v>
      </c>
    </row>
    <row r="2889" spans="28:39">
      <c r="AB2889" t="s">
        <v>650</v>
      </c>
      <c r="AC2889" s="1">
        <v>2</v>
      </c>
      <c r="AD2889" s="38" t="s">
        <v>337</v>
      </c>
      <c r="AE2889" s="60" t="s">
        <v>133</v>
      </c>
      <c r="AF2889" s="40">
        <v>110</v>
      </c>
      <c r="AG2889" s="43">
        <v>20</v>
      </c>
      <c r="AH2889">
        <v>62</v>
      </c>
      <c r="AL2889" t="s">
        <v>22</v>
      </c>
      <c r="AM2889">
        <v>60</v>
      </c>
    </row>
    <row r="2890" spans="28:39">
      <c r="AB2890" t="s">
        <v>650</v>
      </c>
      <c r="AC2890" s="1">
        <v>2</v>
      </c>
      <c r="AD2890" s="38" t="s">
        <v>337</v>
      </c>
      <c r="AE2890" s="60" t="s">
        <v>133</v>
      </c>
      <c r="AF2890" s="40">
        <v>110</v>
      </c>
      <c r="AG2890" s="44">
        <v>30</v>
      </c>
      <c r="AH2890">
        <v>55</v>
      </c>
      <c r="AL2890" t="s">
        <v>22</v>
      </c>
      <c r="AM2890">
        <v>60</v>
      </c>
    </row>
    <row r="2891" spans="28:39">
      <c r="AB2891" t="s">
        <v>650</v>
      </c>
      <c r="AC2891" s="1">
        <v>2</v>
      </c>
      <c r="AD2891" s="38" t="s">
        <v>337</v>
      </c>
      <c r="AE2891" s="60" t="s">
        <v>133</v>
      </c>
      <c r="AF2891" s="40">
        <v>110</v>
      </c>
      <c r="AG2891" s="45">
        <v>40</v>
      </c>
      <c r="AH2891">
        <v>50</v>
      </c>
      <c r="AL2891" t="s">
        <v>22</v>
      </c>
      <c r="AM2891">
        <v>60</v>
      </c>
    </row>
    <row r="2892" spans="28:39">
      <c r="AB2892" t="s">
        <v>650</v>
      </c>
      <c r="AC2892" s="1">
        <v>2</v>
      </c>
      <c r="AD2892" s="38" t="s">
        <v>337</v>
      </c>
      <c r="AE2892" s="60" t="s">
        <v>133</v>
      </c>
      <c r="AF2892" s="40">
        <v>110</v>
      </c>
      <c r="AG2892" s="46">
        <v>50</v>
      </c>
      <c r="AH2892">
        <v>45</v>
      </c>
      <c r="AL2892" t="s">
        <v>22</v>
      </c>
      <c r="AM2892">
        <v>60</v>
      </c>
    </row>
    <row r="2893" spans="28:39">
      <c r="AB2893" t="s">
        <v>650</v>
      </c>
      <c r="AC2893" s="1">
        <v>2</v>
      </c>
      <c r="AD2893" s="38" t="s">
        <v>337</v>
      </c>
      <c r="AE2893" s="60" t="s">
        <v>133</v>
      </c>
      <c r="AF2893" s="40">
        <v>110</v>
      </c>
      <c r="AG2893" s="47">
        <v>60</v>
      </c>
      <c r="AH2893">
        <v>42</v>
      </c>
      <c r="AL2893" t="s">
        <v>22</v>
      </c>
      <c r="AM2893">
        <v>60</v>
      </c>
    </row>
    <row r="2894" spans="28:39">
      <c r="AB2894" t="s">
        <v>650</v>
      </c>
      <c r="AC2894" s="1">
        <v>2</v>
      </c>
      <c r="AD2894" s="38" t="s">
        <v>337</v>
      </c>
      <c r="AE2894" s="60" t="s">
        <v>133</v>
      </c>
      <c r="AF2894" s="40">
        <v>110</v>
      </c>
      <c r="AG2894" s="48">
        <v>70</v>
      </c>
      <c r="AH2894">
        <v>39</v>
      </c>
      <c r="AL2894" t="s">
        <v>22</v>
      </c>
      <c r="AM2894">
        <v>60</v>
      </c>
    </row>
    <row r="2895" spans="28:39">
      <c r="AB2895" t="s">
        <v>650</v>
      </c>
      <c r="AC2895" s="1">
        <v>2</v>
      </c>
      <c r="AD2895" s="38" t="s">
        <v>337</v>
      </c>
      <c r="AE2895" s="60" t="s">
        <v>133</v>
      </c>
      <c r="AF2895" s="49">
        <v>115</v>
      </c>
      <c r="AG2895" s="41">
        <v>0</v>
      </c>
      <c r="AH2895">
        <v>74</v>
      </c>
      <c r="AL2895" t="s">
        <v>22</v>
      </c>
      <c r="AM2895">
        <v>60</v>
      </c>
    </row>
    <row r="2896" spans="28:39">
      <c r="AB2896" t="s">
        <v>650</v>
      </c>
      <c r="AC2896" s="1">
        <v>2</v>
      </c>
      <c r="AD2896" s="38" t="s">
        <v>337</v>
      </c>
      <c r="AE2896" s="60" t="s">
        <v>133</v>
      </c>
      <c r="AF2896" s="49">
        <v>115</v>
      </c>
      <c r="AG2896" s="42">
        <v>10</v>
      </c>
      <c r="AH2896">
        <v>72</v>
      </c>
      <c r="AL2896" t="s">
        <v>22</v>
      </c>
      <c r="AM2896">
        <v>60</v>
      </c>
    </row>
    <row r="2897" spans="28:39">
      <c r="AB2897" t="s">
        <v>650</v>
      </c>
      <c r="AC2897" s="1">
        <v>2</v>
      </c>
      <c r="AD2897" s="38" t="s">
        <v>337</v>
      </c>
      <c r="AE2897" s="60" t="s">
        <v>133</v>
      </c>
      <c r="AF2897" s="49">
        <v>115</v>
      </c>
      <c r="AG2897" s="43">
        <v>20</v>
      </c>
      <c r="AH2897">
        <v>62</v>
      </c>
      <c r="AL2897" t="s">
        <v>22</v>
      </c>
      <c r="AM2897">
        <v>60</v>
      </c>
    </row>
    <row r="2898" spans="28:39">
      <c r="AB2898" t="s">
        <v>650</v>
      </c>
      <c r="AC2898" s="1">
        <v>2</v>
      </c>
      <c r="AD2898" s="38" t="s">
        <v>337</v>
      </c>
      <c r="AE2898" s="60" t="s">
        <v>133</v>
      </c>
      <c r="AF2898" s="49">
        <v>115</v>
      </c>
      <c r="AG2898" s="44">
        <v>30</v>
      </c>
      <c r="AH2898">
        <v>55</v>
      </c>
      <c r="AL2898" t="s">
        <v>22</v>
      </c>
      <c r="AM2898">
        <v>60</v>
      </c>
    </row>
    <row r="2899" spans="28:39">
      <c r="AB2899" t="s">
        <v>650</v>
      </c>
      <c r="AC2899" s="1">
        <v>2</v>
      </c>
      <c r="AD2899" s="38" t="s">
        <v>337</v>
      </c>
      <c r="AE2899" s="60" t="s">
        <v>133</v>
      </c>
      <c r="AF2899" s="49">
        <v>115</v>
      </c>
      <c r="AG2899" s="45">
        <v>40</v>
      </c>
      <c r="AH2899">
        <v>50</v>
      </c>
      <c r="AL2899" t="s">
        <v>22</v>
      </c>
      <c r="AM2899">
        <v>60</v>
      </c>
    </row>
    <row r="2900" spans="28:39">
      <c r="AB2900" t="s">
        <v>650</v>
      </c>
      <c r="AC2900" s="1">
        <v>2</v>
      </c>
      <c r="AD2900" s="38" t="s">
        <v>337</v>
      </c>
      <c r="AE2900" s="60" t="s">
        <v>133</v>
      </c>
      <c r="AF2900" s="49">
        <v>115</v>
      </c>
      <c r="AG2900" s="46">
        <v>50</v>
      </c>
      <c r="AH2900">
        <v>45</v>
      </c>
      <c r="AL2900" t="s">
        <v>22</v>
      </c>
      <c r="AM2900">
        <v>60</v>
      </c>
    </row>
    <row r="2901" spans="28:39">
      <c r="AB2901" t="s">
        <v>650</v>
      </c>
      <c r="AC2901" s="1">
        <v>2</v>
      </c>
      <c r="AD2901" s="38" t="s">
        <v>337</v>
      </c>
      <c r="AE2901" s="60" t="s">
        <v>133</v>
      </c>
      <c r="AF2901" s="49">
        <v>115</v>
      </c>
      <c r="AG2901" s="47">
        <v>60</v>
      </c>
      <c r="AH2901">
        <v>42</v>
      </c>
      <c r="AL2901" t="s">
        <v>22</v>
      </c>
      <c r="AM2901">
        <v>60</v>
      </c>
    </row>
    <row r="2902" spans="28:39">
      <c r="AB2902" t="s">
        <v>650</v>
      </c>
      <c r="AC2902" s="1">
        <v>2</v>
      </c>
      <c r="AD2902" s="38" t="s">
        <v>337</v>
      </c>
      <c r="AE2902" s="60" t="s">
        <v>133</v>
      </c>
      <c r="AF2902" s="49">
        <v>115</v>
      </c>
      <c r="AG2902" s="48">
        <v>70</v>
      </c>
      <c r="AH2902">
        <v>39</v>
      </c>
      <c r="AL2902" t="s">
        <v>22</v>
      </c>
      <c r="AM2902">
        <v>60</v>
      </c>
    </row>
    <row r="2903" spans="28:39">
      <c r="AB2903" t="s">
        <v>650</v>
      </c>
      <c r="AC2903" s="1">
        <v>2</v>
      </c>
      <c r="AD2903" s="38" t="s">
        <v>337</v>
      </c>
      <c r="AE2903" s="60" t="s">
        <v>133</v>
      </c>
      <c r="AF2903" s="50">
        <v>120</v>
      </c>
      <c r="AG2903" s="41">
        <v>0</v>
      </c>
      <c r="AH2903">
        <v>72</v>
      </c>
      <c r="AL2903" t="s">
        <v>22</v>
      </c>
      <c r="AM2903">
        <v>60</v>
      </c>
    </row>
    <row r="2904" spans="28:39">
      <c r="AB2904" t="s">
        <v>650</v>
      </c>
      <c r="AC2904" s="1">
        <v>2</v>
      </c>
      <c r="AD2904" s="38" t="s">
        <v>337</v>
      </c>
      <c r="AE2904" s="60" t="s">
        <v>133</v>
      </c>
      <c r="AF2904" s="50">
        <v>120</v>
      </c>
      <c r="AG2904" s="42">
        <v>10</v>
      </c>
      <c r="AH2904">
        <v>72</v>
      </c>
      <c r="AL2904" t="s">
        <v>22</v>
      </c>
      <c r="AM2904">
        <v>60</v>
      </c>
    </row>
    <row r="2905" spans="28:39">
      <c r="AB2905" t="s">
        <v>650</v>
      </c>
      <c r="AC2905" s="1">
        <v>2</v>
      </c>
      <c r="AD2905" s="38" t="s">
        <v>337</v>
      </c>
      <c r="AE2905" s="60" t="s">
        <v>133</v>
      </c>
      <c r="AF2905" s="50">
        <v>120</v>
      </c>
      <c r="AG2905" s="43">
        <v>20</v>
      </c>
      <c r="AH2905">
        <v>62</v>
      </c>
      <c r="AL2905" t="s">
        <v>22</v>
      </c>
      <c r="AM2905">
        <v>60</v>
      </c>
    </row>
    <row r="2906" spans="28:39">
      <c r="AB2906" t="s">
        <v>650</v>
      </c>
      <c r="AC2906" s="1">
        <v>2</v>
      </c>
      <c r="AD2906" s="38" t="s">
        <v>337</v>
      </c>
      <c r="AE2906" s="60" t="s">
        <v>133</v>
      </c>
      <c r="AF2906" s="50">
        <v>120</v>
      </c>
      <c r="AG2906" s="44">
        <v>30</v>
      </c>
      <c r="AH2906">
        <v>55</v>
      </c>
      <c r="AL2906" t="s">
        <v>22</v>
      </c>
      <c r="AM2906">
        <v>60</v>
      </c>
    </row>
    <row r="2907" spans="28:39">
      <c r="AB2907" t="s">
        <v>650</v>
      </c>
      <c r="AC2907" s="1">
        <v>2</v>
      </c>
      <c r="AD2907" s="38" t="s">
        <v>337</v>
      </c>
      <c r="AE2907" s="60" t="s">
        <v>133</v>
      </c>
      <c r="AF2907" s="50">
        <v>120</v>
      </c>
      <c r="AG2907" s="45">
        <v>40</v>
      </c>
      <c r="AH2907">
        <v>50</v>
      </c>
      <c r="AL2907" t="s">
        <v>22</v>
      </c>
      <c r="AM2907">
        <v>60</v>
      </c>
    </row>
    <row r="2908" spans="28:39">
      <c r="AB2908" t="s">
        <v>650</v>
      </c>
      <c r="AC2908" s="1">
        <v>2</v>
      </c>
      <c r="AD2908" s="38" t="s">
        <v>337</v>
      </c>
      <c r="AE2908" s="60" t="s">
        <v>133</v>
      </c>
      <c r="AF2908" s="50">
        <v>120</v>
      </c>
      <c r="AG2908" s="46">
        <v>50</v>
      </c>
      <c r="AH2908">
        <v>45</v>
      </c>
      <c r="AL2908" t="s">
        <v>22</v>
      </c>
      <c r="AM2908">
        <v>60</v>
      </c>
    </row>
    <row r="2909" spans="28:39">
      <c r="AB2909" t="s">
        <v>650</v>
      </c>
      <c r="AC2909" s="1">
        <v>2</v>
      </c>
      <c r="AD2909" s="38" t="s">
        <v>337</v>
      </c>
      <c r="AE2909" s="60" t="s">
        <v>133</v>
      </c>
      <c r="AF2909" s="50">
        <v>120</v>
      </c>
      <c r="AG2909" s="47">
        <v>60</v>
      </c>
      <c r="AH2909">
        <v>42</v>
      </c>
      <c r="AL2909" t="s">
        <v>22</v>
      </c>
      <c r="AM2909">
        <v>60</v>
      </c>
    </row>
    <row r="2910" spans="28:39">
      <c r="AB2910" t="s">
        <v>650</v>
      </c>
      <c r="AC2910" s="1">
        <v>2</v>
      </c>
      <c r="AD2910" s="38" t="s">
        <v>337</v>
      </c>
      <c r="AE2910" s="60" t="s">
        <v>133</v>
      </c>
      <c r="AF2910" s="50">
        <v>120</v>
      </c>
      <c r="AG2910" s="48">
        <v>70</v>
      </c>
      <c r="AH2910">
        <v>39</v>
      </c>
      <c r="AL2910" t="s">
        <v>22</v>
      </c>
      <c r="AM2910">
        <v>60</v>
      </c>
    </row>
    <row r="2911" spans="28:39">
      <c r="AB2911" t="s">
        <v>650</v>
      </c>
      <c r="AC2911" s="1">
        <v>2</v>
      </c>
      <c r="AD2911" s="38" t="s">
        <v>337</v>
      </c>
      <c r="AE2911" s="60" t="s">
        <v>133</v>
      </c>
      <c r="AF2911" s="51">
        <v>130</v>
      </c>
      <c r="AG2911" s="41">
        <v>0</v>
      </c>
      <c r="AH2911">
        <v>68</v>
      </c>
      <c r="AL2911" t="s">
        <v>22</v>
      </c>
      <c r="AM2911">
        <v>60</v>
      </c>
    </row>
    <row r="2912" spans="28:39">
      <c r="AB2912" t="s">
        <v>650</v>
      </c>
      <c r="AC2912" s="1">
        <v>2</v>
      </c>
      <c r="AD2912" s="38" t="s">
        <v>337</v>
      </c>
      <c r="AE2912" s="60" t="s">
        <v>133</v>
      </c>
      <c r="AF2912" s="51">
        <v>130</v>
      </c>
      <c r="AG2912" s="42">
        <v>10</v>
      </c>
      <c r="AH2912">
        <v>68</v>
      </c>
      <c r="AL2912" t="s">
        <v>22</v>
      </c>
      <c r="AM2912">
        <v>60</v>
      </c>
    </row>
    <row r="2913" spans="28:39">
      <c r="AB2913" t="s">
        <v>650</v>
      </c>
      <c r="AC2913" s="1">
        <v>2</v>
      </c>
      <c r="AD2913" s="38" t="s">
        <v>337</v>
      </c>
      <c r="AE2913" s="60" t="s">
        <v>133</v>
      </c>
      <c r="AF2913" s="51">
        <v>130</v>
      </c>
      <c r="AG2913" s="43">
        <v>20</v>
      </c>
      <c r="AH2913">
        <v>61</v>
      </c>
      <c r="AL2913" t="s">
        <v>22</v>
      </c>
      <c r="AM2913">
        <v>60</v>
      </c>
    </row>
    <row r="2914" spans="28:39">
      <c r="AB2914" t="s">
        <v>650</v>
      </c>
      <c r="AC2914" s="1">
        <v>2</v>
      </c>
      <c r="AD2914" s="38" t="s">
        <v>337</v>
      </c>
      <c r="AE2914" s="60" t="s">
        <v>133</v>
      </c>
      <c r="AF2914" s="51">
        <v>130</v>
      </c>
      <c r="AG2914" s="44">
        <v>30</v>
      </c>
      <c r="AH2914">
        <v>55</v>
      </c>
      <c r="AL2914" t="s">
        <v>22</v>
      </c>
      <c r="AM2914">
        <v>60</v>
      </c>
    </row>
    <row r="2915" spans="28:39">
      <c r="AB2915" t="s">
        <v>650</v>
      </c>
      <c r="AC2915" s="1">
        <v>2</v>
      </c>
      <c r="AD2915" s="38" t="s">
        <v>337</v>
      </c>
      <c r="AE2915" s="60" t="s">
        <v>133</v>
      </c>
      <c r="AF2915" s="51">
        <v>130</v>
      </c>
      <c r="AG2915" s="45">
        <v>40</v>
      </c>
      <c r="AH2915">
        <v>50</v>
      </c>
      <c r="AL2915" t="s">
        <v>22</v>
      </c>
      <c r="AM2915">
        <v>60</v>
      </c>
    </row>
    <row r="2916" spans="28:39">
      <c r="AB2916" t="s">
        <v>650</v>
      </c>
      <c r="AC2916" s="1">
        <v>2</v>
      </c>
      <c r="AD2916" s="38" t="s">
        <v>337</v>
      </c>
      <c r="AE2916" s="60" t="s">
        <v>133</v>
      </c>
      <c r="AF2916" s="51">
        <v>130</v>
      </c>
      <c r="AG2916" s="46">
        <v>50</v>
      </c>
      <c r="AH2916">
        <v>45</v>
      </c>
      <c r="AL2916" t="s">
        <v>22</v>
      </c>
      <c r="AM2916">
        <v>60</v>
      </c>
    </row>
    <row r="2917" spans="28:39">
      <c r="AB2917" t="s">
        <v>650</v>
      </c>
      <c r="AC2917" s="1">
        <v>2</v>
      </c>
      <c r="AD2917" s="38" t="s">
        <v>337</v>
      </c>
      <c r="AE2917" s="60" t="s">
        <v>133</v>
      </c>
      <c r="AF2917" s="51">
        <v>130</v>
      </c>
      <c r="AG2917" s="47">
        <v>60</v>
      </c>
      <c r="AH2917">
        <v>42</v>
      </c>
      <c r="AL2917" t="s">
        <v>22</v>
      </c>
      <c r="AM2917">
        <v>60</v>
      </c>
    </row>
    <row r="2918" spans="28:39">
      <c r="AB2918" t="s">
        <v>650</v>
      </c>
      <c r="AC2918" s="1">
        <v>2</v>
      </c>
      <c r="AD2918" s="38" t="s">
        <v>337</v>
      </c>
      <c r="AE2918" s="60" t="s">
        <v>133</v>
      </c>
      <c r="AF2918" s="51">
        <v>130</v>
      </c>
      <c r="AG2918" s="48">
        <v>70</v>
      </c>
      <c r="AH2918">
        <v>39</v>
      </c>
      <c r="AL2918" t="s">
        <v>22</v>
      </c>
      <c r="AM2918">
        <v>60</v>
      </c>
    </row>
    <row r="2919" spans="28:39">
      <c r="AB2919" t="s">
        <v>650</v>
      </c>
      <c r="AC2919" s="1">
        <v>2</v>
      </c>
      <c r="AD2919" s="38" t="s">
        <v>337</v>
      </c>
      <c r="AE2919" s="60" t="s">
        <v>133</v>
      </c>
      <c r="AF2919" s="52">
        <v>140</v>
      </c>
      <c r="AG2919" s="41">
        <v>0</v>
      </c>
      <c r="AH2919">
        <v>64</v>
      </c>
      <c r="AL2919" t="s">
        <v>22</v>
      </c>
      <c r="AM2919">
        <v>60</v>
      </c>
    </row>
    <row r="2920" spans="28:39">
      <c r="AB2920" t="s">
        <v>650</v>
      </c>
      <c r="AC2920" s="1">
        <v>2</v>
      </c>
      <c r="AD2920" s="38" t="s">
        <v>337</v>
      </c>
      <c r="AE2920" s="60" t="s">
        <v>133</v>
      </c>
      <c r="AF2920" s="52">
        <v>140</v>
      </c>
      <c r="AG2920" s="42">
        <v>10</v>
      </c>
      <c r="AH2920">
        <v>64</v>
      </c>
      <c r="AL2920" t="s">
        <v>22</v>
      </c>
      <c r="AM2920">
        <v>60</v>
      </c>
    </row>
    <row r="2921" spans="28:39">
      <c r="AB2921" t="s">
        <v>650</v>
      </c>
      <c r="AC2921" s="1">
        <v>2</v>
      </c>
      <c r="AD2921" s="38" t="s">
        <v>337</v>
      </c>
      <c r="AE2921" s="60" t="s">
        <v>133</v>
      </c>
      <c r="AF2921" s="52">
        <v>140</v>
      </c>
      <c r="AG2921" s="43">
        <v>20</v>
      </c>
      <c r="AH2921">
        <v>61</v>
      </c>
      <c r="AL2921" t="s">
        <v>22</v>
      </c>
      <c r="AM2921">
        <v>60</v>
      </c>
    </row>
    <row r="2922" spans="28:39">
      <c r="AB2922" t="s">
        <v>650</v>
      </c>
      <c r="AC2922" s="1">
        <v>2</v>
      </c>
      <c r="AD2922" s="38" t="s">
        <v>337</v>
      </c>
      <c r="AE2922" s="60" t="s">
        <v>133</v>
      </c>
      <c r="AF2922" s="52">
        <v>140</v>
      </c>
      <c r="AG2922" s="44">
        <v>30</v>
      </c>
      <c r="AH2922">
        <v>55</v>
      </c>
      <c r="AL2922" t="s">
        <v>22</v>
      </c>
      <c r="AM2922">
        <v>60</v>
      </c>
    </row>
    <row r="2923" spans="28:39">
      <c r="AB2923" t="s">
        <v>650</v>
      </c>
      <c r="AC2923" s="1">
        <v>2</v>
      </c>
      <c r="AD2923" s="38" t="s">
        <v>337</v>
      </c>
      <c r="AE2923" s="60" t="s">
        <v>133</v>
      </c>
      <c r="AF2923" s="52">
        <v>140</v>
      </c>
      <c r="AG2923" s="45">
        <v>40</v>
      </c>
      <c r="AH2923">
        <v>50</v>
      </c>
      <c r="AL2923" t="s">
        <v>22</v>
      </c>
      <c r="AM2923">
        <v>60</v>
      </c>
    </row>
    <row r="2924" spans="28:39">
      <c r="AB2924" t="s">
        <v>650</v>
      </c>
      <c r="AC2924" s="1">
        <v>2</v>
      </c>
      <c r="AD2924" s="38" t="s">
        <v>337</v>
      </c>
      <c r="AE2924" s="60" t="s">
        <v>133</v>
      </c>
      <c r="AF2924" s="52">
        <v>140</v>
      </c>
      <c r="AG2924" s="46">
        <v>50</v>
      </c>
      <c r="AH2924">
        <v>45</v>
      </c>
      <c r="AL2924" t="s">
        <v>22</v>
      </c>
      <c r="AM2924">
        <v>60</v>
      </c>
    </row>
    <row r="2925" spans="28:39">
      <c r="AB2925" t="s">
        <v>650</v>
      </c>
      <c r="AC2925" s="1">
        <v>2</v>
      </c>
      <c r="AD2925" s="38" t="s">
        <v>337</v>
      </c>
      <c r="AE2925" s="60" t="s">
        <v>133</v>
      </c>
      <c r="AF2925" s="52">
        <v>140</v>
      </c>
      <c r="AG2925" s="47">
        <v>60</v>
      </c>
      <c r="AH2925">
        <v>42</v>
      </c>
      <c r="AL2925" t="s">
        <v>22</v>
      </c>
      <c r="AM2925">
        <v>60</v>
      </c>
    </row>
    <row r="2926" spans="28:39">
      <c r="AB2926" t="s">
        <v>650</v>
      </c>
      <c r="AC2926" s="1">
        <v>2</v>
      </c>
      <c r="AD2926" s="38" t="s">
        <v>337</v>
      </c>
      <c r="AE2926" s="60" t="s">
        <v>133</v>
      </c>
      <c r="AF2926" s="52">
        <v>140</v>
      </c>
      <c r="AG2926" s="48">
        <v>70</v>
      </c>
      <c r="AH2926">
        <v>39</v>
      </c>
      <c r="AL2926" t="s">
        <v>22</v>
      </c>
      <c r="AM2926">
        <v>60</v>
      </c>
    </row>
    <row r="2927" spans="28:39">
      <c r="AB2927" t="s">
        <v>650</v>
      </c>
      <c r="AC2927" s="1">
        <v>2</v>
      </c>
      <c r="AD2927" s="38" t="s">
        <v>337</v>
      </c>
      <c r="AE2927" s="60" t="s">
        <v>133</v>
      </c>
      <c r="AF2927" s="53">
        <v>150</v>
      </c>
      <c r="AG2927" s="41">
        <v>0</v>
      </c>
      <c r="AH2927">
        <v>51</v>
      </c>
      <c r="AL2927" t="s">
        <v>22</v>
      </c>
      <c r="AM2927">
        <v>60</v>
      </c>
    </row>
    <row r="2928" spans="28:39">
      <c r="AB2928" t="s">
        <v>650</v>
      </c>
      <c r="AC2928" s="1">
        <v>2</v>
      </c>
      <c r="AD2928" s="38" t="s">
        <v>337</v>
      </c>
      <c r="AE2928" s="60" t="s">
        <v>133</v>
      </c>
      <c r="AF2928" s="53">
        <v>150</v>
      </c>
      <c r="AG2928" s="42">
        <v>10</v>
      </c>
      <c r="AH2928">
        <v>51</v>
      </c>
      <c r="AL2928" t="s">
        <v>22</v>
      </c>
      <c r="AM2928">
        <v>60</v>
      </c>
    </row>
    <row r="2929" spans="28:39">
      <c r="AB2929" t="s">
        <v>650</v>
      </c>
      <c r="AC2929" s="1">
        <v>2</v>
      </c>
      <c r="AD2929" s="38" t="s">
        <v>337</v>
      </c>
      <c r="AE2929" s="60" t="s">
        <v>133</v>
      </c>
      <c r="AF2929" s="53">
        <v>150</v>
      </c>
      <c r="AG2929" s="43">
        <v>20</v>
      </c>
      <c r="AH2929">
        <v>51</v>
      </c>
      <c r="AL2929" t="s">
        <v>22</v>
      </c>
      <c r="AM2929">
        <v>60</v>
      </c>
    </row>
    <row r="2930" spans="28:39">
      <c r="AB2930" t="s">
        <v>650</v>
      </c>
      <c r="AC2930" s="1">
        <v>2</v>
      </c>
      <c r="AD2930" s="38" t="s">
        <v>337</v>
      </c>
      <c r="AE2930" s="60" t="s">
        <v>133</v>
      </c>
      <c r="AF2930" s="53">
        <v>150</v>
      </c>
      <c r="AG2930" s="44">
        <v>30</v>
      </c>
      <c r="AH2930">
        <v>51</v>
      </c>
      <c r="AL2930" t="s">
        <v>22</v>
      </c>
      <c r="AM2930">
        <v>60</v>
      </c>
    </row>
    <row r="2931" spans="28:39">
      <c r="AB2931" t="s">
        <v>650</v>
      </c>
      <c r="AC2931" s="1">
        <v>2</v>
      </c>
      <c r="AD2931" s="38" t="s">
        <v>337</v>
      </c>
      <c r="AE2931" s="60" t="s">
        <v>133</v>
      </c>
      <c r="AF2931" s="53">
        <v>150</v>
      </c>
      <c r="AG2931" s="45">
        <v>40</v>
      </c>
      <c r="AH2931">
        <v>50</v>
      </c>
      <c r="AL2931" t="s">
        <v>22</v>
      </c>
      <c r="AM2931">
        <v>60</v>
      </c>
    </row>
    <row r="2932" spans="28:39">
      <c r="AB2932" t="s">
        <v>650</v>
      </c>
      <c r="AC2932" s="1">
        <v>2</v>
      </c>
      <c r="AD2932" s="38" t="s">
        <v>337</v>
      </c>
      <c r="AE2932" s="60" t="s">
        <v>133</v>
      </c>
      <c r="AF2932" s="53">
        <v>150</v>
      </c>
      <c r="AG2932" s="46">
        <v>50</v>
      </c>
      <c r="AH2932">
        <v>45</v>
      </c>
      <c r="AL2932" t="s">
        <v>22</v>
      </c>
      <c r="AM2932">
        <v>60</v>
      </c>
    </row>
    <row r="2933" spans="28:39">
      <c r="AB2933" t="s">
        <v>650</v>
      </c>
      <c r="AC2933" s="1">
        <v>2</v>
      </c>
      <c r="AD2933" s="38" t="s">
        <v>337</v>
      </c>
      <c r="AE2933" s="60" t="s">
        <v>133</v>
      </c>
      <c r="AF2933" s="53">
        <v>150</v>
      </c>
      <c r="AG2933" s="47">
        <v>60</v>
      </c>
      <c r="AH2933">
        <v>42</v>
      </c>
      <c r="AL2933" t="s">
        <v>22</v>
      </c>
      <c r="AM2933">
        <v>60</v>
      </c>
    </row>
    <row r="2934" spans="28:39">
      <c r="AB2934" t="s">
        <v>650</v>
      </c>
      <c r="AC2934" s="1">
        <v>2</v>
      </c>
      <c r="AD2934" s="38" t="s">
        <v>337</v>
      </c>
      <c r="AE2934" s="60" t="s">
        <v>133</v>
      </c>
      <c r="AF2934" s="53">
        <v>150</v>
      </c>
      <c r="AG2934" s="48">
        <v>70</v>
      </c>
      <c r="AH2934">
        <v>39</v>
      </c>
      <c r="AL2934" t="s">
        <v>22</v>
      </c>
      <c r="AM2934">
        <v>60</v>
      </c>
    </row>
    <row r="2935" spans="28:39">
      <c r="AB2935" t="s">
        <v>650</v>
      </c>
      <c r="AC2935" s="1">
        <v>2</v>
      </c>
      <c r="AD2935" s="38" t="s">
        <v>337</v>
      </c>
      <c r="AE2935" s="60" t="s">
        <v>133</v>
      </c>
      <c r="AF2935" s="54">
        <v>160</v>
      </c>
      <c r="AG2935" s="41">
        <v>0</v>
      </c>
      <c r="AH2935">
        <v>49</v>
      </c>
      <c r="AL2935" t="s">
        <v>22</v>
      </c>
      <c r="AM2935">
        <v>60</v>
      </c>
    </row>
    <row r="2936" spans="28:39">
      <c r="AB2936" t="s">
        <v>650</v>
      </c>
      <c r="AC2936" s="1">
        <v>2</v>
      </c>
      <c r="AD2936" s="38" t="s">
        <v>337</v>
      </c>
      <c r="AE2936" s="60" t="s">
        <v>133</v>
      </c>
      <c r="AF2936" s="54">
        <v>160</v>
      </c>
      <c r="AG2936" s="42">
        <v>10</v>
      </c>
      <c r="AH2936">
        <v>49</v>
      </c>
      <c r="AL2936" t="s">
        <v>22</v>
      </c>
      <c r="AM2936">
        <v>60</v>
      </c>
    </row>
    <row r="2937" spans="28:39">
      <c r="AB2937" t="s">
        <v>650</v>
      </c>
      <c r="AC2937" s="1">
        <v>2</v>
      </c>
      <c r="AD2937" s="38" t="s">
        <v>337</v>
      </c>
      <c r="AE2937" s="60" t="s">
        <v>133</v>
      </c>
      <c r="AF2937" s="54">
        <v>160</v>
      </c>
      <c r="AG2937" s="43">
        <v>20</v>
      </c>
      <c r="AH2937">
        <v>49</v>
      </c>
      <c r="AL2937" t="s">
        <v>22</v>
      </c>
      <c r="AM2937">
        <v>60</v>
      </c>
    </row>
    <row r="2938" spans="28:39">
      <c r="AB2938" t="s">
        <v>650</v>
      </c>
      <c r="AC2938" s="1">
        <v>2</v>
      </c>
      <c r="AD2938" s="38" t="s">
        <v>337</v>
      </c>
      <c r="AE2938" s="60" t="s">
        <v>133</v>
      </c>
      <c r="AF2938" s="54">
        <v>160</v>
      </c>
      <c r="AG2938" s="44">
        <v>30</v>
      </c>
      <c r="AH2938">
        <v>49</v>
      </c>
      <c r="AL2938" t="s">
        <v>22</v>
      </c>
      <c r="AM2938">
        <v>60</v>
      </c>
    </row>
    <row r="2939" spans="28:39">
      <c r="AB2939" t="s">
        <v>650</v>
      </c>
      <c r="AC2939" s="1">
        <v>2</v>
      </c>
      <c r="AD2939" s="38" t="s">
        <v>337</v>
      </c>
      <c r="AE2939" s="60" t="s">
        <v>133</v>
      </c>
      <c r="AF2939" s="54">
        <v>160</v>
      </c>
      <c r="AG2939" s="45">
        <v>40</v>
      </c>
      <c r="AH2939">
        <v>49</v>
      </c>
      <c r="AL2939" t="s">
        <v>22</v>
      </c>
      <c r="AM2939">
        <v>60</v>
      </c>
    </row>
    <row r="2940" spans="28:39">
      <c r="AB2940" t="s">
        <v>650</v>
      </c>
      <c r="AC2940" s="1">
        <v>2</v>
      </c>
      <c r="AD2940" s="38" t="s">
        <v>337</v>
      </c>
      <c r="AE2940" s="60" t="s">
        <v>133</v>
      </c>
      <c r="AF2940" s="54">
        <v>160</v>
      </c>
      <c r="AG2940" s="46">
        <v>50</v>
      </c>
      <c r="AH2940">
        <v>45</v>
      </c>
      <c r="AL2940" t="s">
        <v>22</v>
      </c>
      <c r="AM2940">
        <v>60</v>
      </c>
    </row>
    <row r="2941" spans="28:39">
      <c r="AB2941" t="s">
        <v>650</v>
      </c>
      <c r="AC2941" s="1">
        <v>2</v>
      </c>
      <c r="AD2941" s="38" t="s">
        <v>337</v>
      </c>
      <c r="AE2941" s="60" t="s">
        <v>133</v>
      </c>
      <c r="AF2941" s="54">
        <v>160</v>
      </c>
      <c r="AG2941" s="47">
        <v>60</v>
      </c>
      <c r="AH2941">
        <v>42</v>
      </c>
      <c r="AL2941" t="s">
        <v>22</v>
      </c>
      <c r="AM2941">
        <v>60</v>
      </c>
    </row>
    <row r="2942" spans="28:39">
      <c r="AB2942" t="s">
        <v>650</v>
      </c>
      <c r="AC2942" s="1">
        <v>2</v>
      </c>
      <c r="AD2942" s="38" t="s">
        <v>337</v>
      </c>
      <c r="AE2942" s="60" t="s">
        <v>133</v>
      </c>
      <c r="AF2942" s="54">
        <v>160</v>
      </c>
      <c r="AG2942" s="48">
        <v>70</v>
      </c>
      <c r="AH2942">
        <v>39</v>
      </c>
      <c r="AL2942" t="s">
        <v>22</v>
      </c>
      <c r="AM2942">
        <v>60</v>
      </c>
    </row>
    <row r="2943" spans="28:39">
      <c r="AB2943" t="s">
        <v>650</v>
      </c>
      <c r="AC2943" s="1">
        <v>2</v>
      </c>
      <c r="AD2943" s="38" t="s">
        <v>337</v>
      </c>
      <c r="AE2943" s="60" t="s">
        <v>133</v>
      </c>
      <c r="AF2943" s="55">
        <v>170</v>
      </c>
      <c r="AG2943" s="41">
        <v>0</v>
      </c>
      <c r="AH2943">
        <v>48</v>
      </c>
      <c r="AL2943" t="s">
        <v>22</v>
      </c>
      <c r="AM2943">
        <v>60</v>
      </c>
    </row>
    <row r="2944" spans="28:39">
      <c r="AB2944" t="s">
        <v>650</v>
      </c>
      <c r="AC2944" s="1">
        <v>2</v>
      </c>
      <c r="AD2944" s="38" t="s">
        <v>337</v>
      </c>
      <c r="AE2944" s="60" t="s">
        <v>133</v>
      </c>
      <c r="AF2944" s="55">
        <v>170</v>
      </c>
      <c r="AG2944" s="42">
        <v>10</v>
      </c>
      <c r="AH2944">
        <v>48</v>
      </c>
      <c r="AL2944" t="s">
        <v>22</v>
      </c>
      <c r="AM2944">
        <v>60</v>
      </c>
    </row>
    <row r="2945" spans="28:39">
      <c r="AB2945" t="s">
        <v>650</v>
      </c>
      <c r="AC2945" s="1">
        <v>2</v>
      </c>
      <c r="AD2945" s="38" t="s">
        <v>337</v>
      </c>
      <c r="AE2945" s="60" t="s">
        <v>133</v>
      </c>
      <c r="AF2945" s="55">
        <v>170</v>
      </c>
      <c r="AG2945" s="43">
        <v>20</v>
      </c>
      <c r="AH2945">
        <v>48</v>
      </c>
      <c r="AL2945" t="s">
        <v>22</v>
      </c>
      <c r="AM2945">
        <v>60</v>
      </c>
    </row>
    <row r="2946" spans="28:39">
      <c r="AB2946" t="s">
        <v>650</v>
      </c>
      <c r="AC2946" s="1">
        <v>2</v>
      </c>
      <c r="AD2946" s="38" t="s">
        <v>337</v>
      </c>
      <c r="AE2946" s="60" t="s">
        <v>133</v>
      </c>
      <c r="AF2946" s="55">
        <v>170</v>
      </c>
      <c r="AG2946" s="44">
        <v>30</v>
      </c>
      <c r="AH2946">
        <v>48</v>
      </c>
      <c r="AL2946" t="s">
        <v>22</v>
      </c>
      <c r="AM2946">
        <v>60</v>
      </c>
    </row>
    <row r="2947" spans="28:39">
      <c r="AB2947" t="s">
        <v>650</v>
      </c>
      <c r="AC2947" s="1">
        <v>2</v>
      </c>
      <c r="AD2947" s="38" t="s">
        <v>337</v>
      </c>
      <c r="AE2947" s="60" t="s">
        <v>133</v>
      </c>
      <c r="AF2947" s="55">
        <v>170</v>
      </c>
      <c r="AG2947" s="45">
        <v>40</v>
      </c>
      <c r="AH2947">
        <v>48</v>
      </c>
      <c r="AL2947" t="s">
        <v>22</v>
      </c>
      <c r="AM2947">
        <v>60</v>
      </c>
    </row>
    <row r="2948" spans="28:39">
      <c r="AB2948" t="s">
        <v>650</v>
      </c>
      <c r="AC2948" s="1">
        <v>2</v>
      </c>
      <c r="AD2948" s="38" t="s">
        <v>337</v>
      </c>
      <c r="AE2948" s="60" t="s">
        <v>133</v>
      </c>
      <c r="AF2948" s="55">
        <v>170</v>
      </c>
      <c r="AG2948" s="46">
        <v>50</v>
      </c>
      <c r="AH2948">
        <v>45</v>
      </c>
      <c r="AL2948" t="s">
        <v>22</v>
      </c>
      <c r="AM2948">
        <v>60</v>
      </c>
    </row>
    <row r="2949" spans="28:39">
      <c r="AB2949" t="s">
        <v>650</v>
      </c>
      <c r="AC2949" s="1">
        <v>2</v>
      </c>
      <c r="AD2949" s="38" t="s">
        <v>337</v>
      </c>
      <c r="AE2949" s="60" t="s">
        <v>133</v>
      </c>
      <c r="AF2949" s="55">
        <v>170</v>
      </c>
      <c r="AG2949" s="47">
        <v>60</v>
      </c>
      <c r="AH2949">
        <v>42</v>
      </c>
      <c r="AL2949" t="s">
        <v>22</v>
      </c>
      <c r="AM2949">
        <v>60</v>
      </c>
    </row>
    <row r="2950" spans="28:39">
      <c r="AB2950" t="s">
        <v>650</v>
      </c>
      <c r="AC2950" s="1">
        <v>2</v>
      </c>
      <c r="AD2950" s="38" t="s">
        <v>337</v>
      </c>
      <c r="AE2950" s="60" t="s">
        <v>133</v>
      </c>
      <c r="AF2950" s="55">
        <v>170</v>
      </c>
      <c r="AG2950" s="48">
        <v>70</v>
      </c>
      <c r="AH2950">
        <v>39</v>
      </c>
      <c r="AL2950" t="s">
        <v>22</v>
      </c>
      <c r="AM2950">
        <v>60</v>
      </c>
    </row>
    <row r="2951" spans="28:39">
      <c r="AB2951" t="s">
        <v>650</v>
      </c>
      <c r="AC2951" s="1">
        <v>2</v>
      </c>
      <c r="AD2951" s="38" t="s">
        <v>337</v>
      </c>
      <c r="AE2951" s="60" t="s">
        <v>133</v>
      </c>
      <c r="AF2951" s="56">
        <v>180</v>
      </c>
      <c r="AG2951" s="41">
        <v>0</v>
      </c>
      <c r="AH2951">
        <v>45</v>
      </c>
      <c r="AL2951" t="s">
        <v>22</v>
      </c>
      <c r="AM2951">
        <v>60</v>
      </c>
    </row>
    <row r="2952" spans="28:39">
      <c r="AB2952" t="s">
        <v>650</v>
      </c>
      <c r="AC2952" s="1">
        <v>2</v>
      </c>
      <c r="AD2952" s="38" t="s">
        <v>337</v>
      </c>
      <c r="AE2952" s="60" t="s">
        <v>133</v>
      </c>
      <c r="AF2952" s="56">
        <v>180</v>
      </c>
      <c r="AG2952" s="42">
        <v>10</v>
      </c>
      <c r="AH2952">
        <v>45</v>
      </c>
      <c r="AL2952" t="s">
        <v>22</v>
      </c>
      <c r="AM2952">
        <v>60</v>
      </c>
    </row>
    <row r="2953" spans="28:39">
      <c r="AB2953" t="s">
        <v>650</v>
      </c>
      <c r="AC2953" s="1">
        <v>2</v>
      </c>
      <c r="AD2953" s="38" t="s">
        <v>337</v>
      </c>
      <c r="AE2953" s="60" t="s">
        <v>133</v>
      </c>
      <c r="AF2953" s="56">
        <v>180</v>
      </c>
      <c r="AG2953" s="43">
        <v>20</v>
      </c>
      <c r="AH2953">
        <v>45</v>
      </c>
      <c r="AL2953" t="s">
        <v>22</v>
      </c>
      <c r="AM2953">
        <v>60</v>
      </c>
    </row>
    <row r="2954" spans="28:39">
      <c r="AB2954" t="s">
        <v>650</v>
      </c>
      <c r="AC2954" s="1">
        <v>2</v>
      </c>
      <c r="AD2954" s="38" t="s">
        <v>337</v>
      </c>
      <c r="AE2954" s="60" t="s">
        <v>133</v>
      </c>
      <c r="AF2954" s="56">
        <v>180</v>
      </c>
      <c r="AG2954" s="44">
        <v>30</v>
      </c>
      <c r="AH2954">
        <v>45</v>
      </c>
      <c r="AL2954" t="s">
        <v>22</v>
      </c>
      <c r="AM2954">
        <v>60</v>
      </c>
    </row>
    <row r="2955" spans="28:39">
      <c r="AB2955" t="s">
        <v>650</v>
      </c>
      <c r="AC2955" s="1">
        <v>2</v>
      </c>
      <c r="AD2955" s="38" t="s">
        <v>337</v>
      </c>
      <c r="AE2955" s="60" t="s">
        <v>133</v>
      </c>
      <c r="AF2955" s="56">
        <v>180</v>
      </c>
      <c r="AG2955" s="45">
        <v>40</v>
      </c>
      <c r="AH2955">
        <v>45</v>
      </c>
      <c r="AL2955" t="s">
        <v>22</v>
      </c>
      <c r="AM2955">
        <v>60</v>
      </c>
    </row>
    <row r="2956" spans="28:39">
      <c r="AB2956" t="s">
        <v>650</v>
      </c>
      <c r="AC2956" s="1">
        <v>2</v>
      </c>
      <c r="AD2956" s="38" t="s">
        <v>337</v>
      </c>
      <c r="AE2956" s="60" t="s">
        <v>133</v>
      </c>
      <c r="AF2956" s="56">
        <v>180</v>
      </c>
      <c r="AG2956" s="46">
        <v>50</v>
      </c>
      <c r="AH2956">
        <v>45</v>
      </c>
      <c r="AL2956" t="s">
        <v>22</v>
      </c>
      <c r="AM2956">
        <v>60</v>
      </c>
    </row>
    <row r="2957" spans="28:39">
      <c r="AB2957" t="s">
        <v>650</v>
      </c>
      <c r="AC2957" s="1">
        <v>2</v>
      </c>
      <c r="AD2957" s="38" t="s">
        <v>337</v>
      </c>
      <c r="AE2957" s="60" t="s">
        <v>133</v>
      </c>
      <c r="AF2957" s="56">
        <v>180</v>
      </c>
      <c r="AG2957" s="47">
        <v>60</v>
      </c>
      <c r="AH2957">
        <v>42</v>
      </c>
      <c r="AL2957" t="s">
        <v>22</v>
      </c>
      <c r="AM2957">
        <v>60</v>
      </c>
    </row>
    <row r="2958" spans="28:39">
      <c r="AB2958" t="s">
        <v>650</v>
      </c>
      <c r="AC2958" s="1">
        <v>2</v>
      </c>
      <c r="AD2958" s="38" t="s">
        <v>337</v>
      </c>
      <c r="AE2958" s="60" t="s">
        <v>133</v>
      </c>
      <c r="AF2958" s="56">
        <v>180</v>
      </c>
      <c r="AG2958" s="48">
        <v>70</v>
      </c>
      <c r="AH2958">
        <v>39</v>
      </c>
      <c r="AL2958" t="s">
        <v>22</v>
      </c>
      <c r="AM2958">
        <v>60</v>
      </c>
    </row>
    <row r="2959" spans="28:39">
      <c r="AB2959" t="s">
        <v>650</v>
      </c>
      <c r="AC2959" s="1">
        <v>2</v>
      </c>
      <c r="AD2959" s="38" t="s">
        <v>337</v>
      </c>
      <c r="AE2959" s="60" t="s">
        <v>133</v>
      </c>
      <c r="AF2959" s="57">
        <v>200</v>
      </c>
      <c r="AG2959" s="41">
        <v>0</v>
      </c>
      <c r="AH2959">
        <v>42</v>
      </c>
      <c r="AL2959" t="s">
        <v>22</v>
      </c>
      <c r="AM2959">
        <v>60</v>
      </c>
    </row>
    <row r="2960" spans="28:39">
      <c r="AB2960" t="s">
        <v>650</v>
      </c>
      <c r="AC2960" s="1">
        <v>2</v>
      </c>
      <c r="AD2960" s="38" t="s">
        <v>337</v>
      </c>
      <c r="AE2960" s="60" t="s">
        <v>133</v>
      </c>
      <c r="AF2960" s="57">
        <v>200</v>
      </c>
      <c r="AG2960" s="42">
        <v>10</v>
      </c>
      <c r="AH2960">
        <v>42</v>
      </c>
      <c r="AL2960" t="s">
        <v>22</v>
      </c>
      <c r="AM2960">
        <v>60</v>
      </c>
    </row>
    <row r="2961" spans="28:39">
      <c r="AB2961" t="s">
        <v>650</v>
      </c>
      <c r="AC2961" s="1">
        <v>2</v>
      </c>
      <c r="AD2961" s="38" t="s">
        <v>337</v>
      </c>
      <c r="AE2961" s="60" t="s">
        <v>133</v>
      </c>
      <c r="AF2961" s="57">
        <v>200</v>
      </c>
      <c r="AG2961" s="43">
        <v>20</v>
      </c>
      <c r="AH2961">
        <v>42</v>
      </c>
      <c r="AL2961" t="s">
        <v>22</v>
      </c>
      <c r="AM2961">
        <v>60</v>
      </c>
    </row>
    <row r="2962" spans="28:39">
      <c r="AB2962" t="s">
        <v>650</v>
      </c>
      <c r="AC2962" s="1">
        <v>2</v>
      </c>
      <c r="AD2962" s="38" t="s">
        <v>337</v>
      </c>
      <c r="AE2962" s="60" t="s">
        <v>133</v>
      </c>
      <c r="AF2962" s="57">
        <v>200</v>
      </c>
      <c r="AG2962" s="44">
        <v>30</v>
      </c>
      <c r="AH2962">
        <v>42</v>
      </c>
      <c r="AL2962" t="s">
        <v>22</v>
      </c>
      <c r="AM2962">
        <v>60</v>
      </c>
    </row>
    <row r="2963" spans="28:39">
      <c r="AB2963" t="s">
        <v>650</v>
      </c>
      <c r="AC2963" s="1">
        <v>2</v>
      </c>
      <c r="AD2963" s="38" t="s">
        <v>337</v>
      </c>
      <c r="AE2963" s="60" t="s">
        <v>133</v>
      </c>
      <c r="AF2963" s="57">
        <v>200</v>
      </c>
      <c r="AG2963" s="45">
        <v>40</v>
      </c>
      <c r="AH2963">
        <v>42</v>
      </c>
      <c r="AL2963" t="s">
        <v>22</v>
      </c>
      <c r="AM2963">
        <v>60</v>
      </c>
    </row>
    <row r="2964" spans="28:39">
      <c r="AB2964" t="s">
        <v>650</v>
      </c>
      <c r="AC2964" s="1">
        <v>2</v>
      </c>
      <c r="AD2964" s="38" t="s">
        <v>337</v>
      </c>
      <c r="AE2964" s="60" t="s">
        <v>133</v>
      </c>
      <c r="AF2964" s="57">
        <v>200</v>
      </c>
      <c r="AG2964" s="46">
        <v>50</v>
      </c>
      <c r="AH2964">
        <v>42</v>
      </c>
      <c r="AL2964" t="s">
        <v>22</v>
      </c>
      <c r="AM2964">
        <v>60</v>
      </c>
    </row>
    <row r="2965" spans="28:39">
      <c r="AB2965" t="s">
        <v>650</v>
      </c>
      <c r="AC2965" s="1">
        <v>2</v>
      </c>
      <c r="AD2965" s="38" t="s">
        <v>337</v>
      </c>
      <c r="AE2965" s="60" t="s">
        <v>133</v>
      </c>
      <c r="AF2965" s="57">
        <v>200</v>
      </c>
      <c r="AG2965" s="47">
        <v>60</v>
      </c>
      <c r="AH2965">
        <v>42</v>
      </c>
      <c r="AL2965" t="s">
        <v>22</v>
      </c>
      <c r="AM2965">
        <v>60</v>
      </c>
    </row>
    <row r="2966" spans="28:39">
      <c r="AB2966" t="s">
        <v>650</v>
      </c>
      <c r="AC2966" s="1">
        <v>2</v>
      </c>
      <c r="AD2966" s="38" t="s">
        <v>337</v>
      </c>
      <c r="AE2966" s="60" t="s">
        <v>133</v>
      </c>
      <c r="AF2966" s="57">
        <v>200</v>
      </c>
      <c r="AG2966" s="48">
        <v>70</v>
      </c>
      <c r="AH2966">
        <v>39</v>
      </c>
      <c r="AL2966" t="s">
        <v>22</v>
      </c>
      <c r="AM2966">
        <v>60</v>
      </c>
    </row>
    <row r="2967" spans="28:39">
      <c r="AB2967" t="s">
        <v>650</v>
      </c>
      <c r="AC2967" s="1">
        <v>2</v>
      </c>
      <c r="AD2967" s="38" t="s">
        <v>427</v>
      </c>
      <c r="AE2967" s="60" t="s">
        <v>133</v>
      </c>
      <c r="AF2967" s="40">
        <v>110</v>
      </c>
      <c r="AG2967" s="41">
        <v>0</v>
      </c>
      <c r="AH2967">
        <v>68</v>
      </c>
      <c r="AL2967" t="s">
        <v>22</v>
      </c>
      <c r="AM2967">
        <v>60</v>
      </c>
    </row>
    <row r="2968" spans="28:39">
      <c r="AB2968" t="s">
        <v>650</v>
      </c>
      <c r="AC2968" s="1">
        <v>2</v>
      </c>
      <c r="AD2968" s="38" t="s">
        <v>427</v>
      </c>
      <c r="AE2968" s="60" t="s">
        <v>133</v>
      </c>
      <c r="AF2968" s="40">
        <v>110</v>
      </c>
      <c r="AG2968" s="42">
        <v>10</v>
      </c>
      <c r="AH2968">
        <v>68</v>
      </c>
      <c r="AL2968" t="s">
        <v>22</v>
      </c>
      <c r="AM2968">
        <v>60</v>
      </c>
    </row>
    <row r="2969" spans="28:39">
      <c r="AB2969" t="s">
        <v>650</v>
      </c>
      <c r="AC2969" s="1">
        <v>2</v>
      </c>
      <c r="AD2969" s="38" t="s">
        <v>427</v>
      </c>
      <c r="AE2969" s="60" t="s">
        <v>133</v>
      </c>
      <c r="AF2969" s="40">
        <v>110</v>
      </c>
      <c r="AG2969" s="43">
        <v>20</v>
      </c>
      <c r="AH2969">
        <v>61</v>
      </c>
      <c r="AL2969" t="s">
        <v>22</v>
      </c>
      <c r="AM2969">
        <v>60</v>
      </c>
    </row>
    <row r="2970" spans="28:39">
      <c r="AB2970" t="s">
        <v>650</v>
      </c>
      <c r="AC2970" s="1">
        <v>2</v>
      </c>
      <c r="AD2970" s="38" t="s">
        <v>427</v>
      </c>
      <c r="AE2970" s="60" t="s">
        <v>133</v>
      </c>
      <c r="AF2970" s="40">
        <v>110</v>
      </c>
      <c r="AG2970" s="44">
        <v>30</v>
      </c>
      <c r="AH2970">
        <v>55</v>
      </c>
      <c r="AL2970" t="s">
        <v>22</v>
      </c>
      <c r="AM2970">
        <v>60</v>
      </c>
    </row>
    <row r="2971" spans="28:39">
      <c r="AB2971" t="s">
        <v>650</v>
      </c>
      <c r="AC2971" s="1">
        <v>2</v>
      </c>
      <c r="AD2971" s="38" t="s">
        <v>427</v>
      </c>
      <c r="AE2971" s="60" t="s">
        <v>133</v>
      </c>
      <c r="AF2971" s="40">
        <v>110</v>
      </c>
      <c r="AG2971" s="45">
        <v>40</v>
      </c>
      <c r="AH2971">
        <v>50</v>
      </c>
      <c r="AL2971" t="s">
        <v>22</v>
      </c>
      <c r="AM2971">
        <v>60</v>
      </c>
    </row>
    <row r="2972" spans="28:39">
      <c r="AB2972" t="s">
        <v>650</v>
      </c>
      <c r="AC2972" s="1">
        <v>2</v>
      </c>
      <c r="AD2972" s="38" t="s">
        <v>427</v>
      </c>
      <c r="AE2972" s="60" t="s">
        <v>133</v>
      </c>
      <c r="AF2972" s="40">
        <v>110</v>
      </c>
      <c r="AG2972" s="46">
        <v>50</v>
      </c>
      <c r="AH2972">
        <v>45</v>
      </c>
      <c r="AL2972" t="s">
        <v>22</v>
      </c>
      <c r="AM2972">
        <v>60</v>
      </c>
    </row>
    <row r="2973" spans="28:39">
      <c r="AB2973" t="s">
        <v>650</v>
      </c>
      <c r="AC2973" s="1">
        <v>2</v>
      </c>
      <c r="AD2973" s="38" t="s">
        <v>427</v>
      </c>
      <c r="AE2973" s="60" t="s">
        <v>133</v>
      </c>
      <c r="AF2973" s="40">
        <v>110</v>
      </c>
      <c r="AG2973" s="47">
        <v>60</v>
      </c>
      <c r="AH2973">
        <v>42</v>
      </c>
      <c r="AL2973" t="s">
        <v>22</v>
      </c>
      <c r="AM2973">
        <v>60</v>
      </c>
    </row>
    <row r="2974" spans="28:39">
      <c r="AB2974" t="s">
        <v>650</v>
      </c>
      <c r="AC2974" s="1">
        <v>2</v>
      </c>
      <c r="AD2974" s="38" t="s">
        <v>427</v>
      </c>
      <c r="AE2974" s="60" t="s">
        <v>133</v>
      </c>
      <c r="AF2974" s="40">
        <v>110</v>
      </c>
      <c r="AG2974" s="48">
        <v>70</v>
      </c>
      <c r="AH2974">
        <v>39</v>
      </c>
      <c r="AL2974" t="s">
        <v>22</v>
      </c>
      <c r="AM2974">
        <v>60</v>
      </c>
    </row>
    <row r="2975" spans="28:39">
      <c r="AB2975" t="s">
        <v>650</v>
      </c>
      <c r="AC2975" s="1">
        <v>2</v>
      </c>
      <c r="AD2975" s="38" t="s">
        <v>427</v>
      </c>
      <c r="AE2975" s="60" t="s">
        <v>133</v>
      </c>
      <c r="AF2975" s="49">
        <v>115</v>
      </c>
      <c r="AG2975" s="41">
        <v>0</v>
      </c>
      <c r="AH2975">
        <v>66</v>
      </c>
      <c r="AL2975" t="s">
        <v>22</v>
      </c>
      <c r="AM2975">
        <v>60</v>
      </c>
    </row>
    <row r="2976" spans="28:39">
      <c r="AB2976" t="s">
        <v>650</v>
      </c>
      <c r="AC2976" s="1">
        <v>2</v>
      </c>
      <c r="AD2976" s="38" t="s">
        <v>427</v>
      </c>
      <c r="AE2976" s="60" t="s">
        <v>133</v>
      </c>
      <c r="AF2976" s="49">
        <v>115</v>
      </c>
      <c r="AG2976" s="42">
        <v>10</v>
      </c>
      <c r="AH2976">
        <v>66</v>
      </c>
      <c r="AL2976" t="s">
        <v>22</v>
      </c>
      <c r="AM2976">
        <v>60</v>
      </c>
    </row>
    <row r="2977" spans="28:39">
      <c r="AB2977" t="s">
        <v>650</v>
      </c>
      <c r="AC2977" s="1">
        <v>2</v>
      </c>
      <c r="AD2977" s="38" t="s">
        <v>427</v>
      </c>
      <c r="AE2977" s="60" t="s">
        <v>133</v>
      </c>
      <c r="AF2977" s="49">
        <v>115</v>
      </c>
      <c r="AG2977" s="43">
        <v>20</v>
      </c>
      <c r="AH2977">
        <v>61</v>
      </c>
      <c r="AL2977" t="s">
        <v>22</v>
      </c>
      <c r="AM2977">
        <v>60</v>
      </c>
    </row>
    <row r="2978" spans="28:39">
      <c r="AB2978" t="s">
        <v>650</v>
      </c>
      <c r="AC2978" s="1">
        <v>2</v>
      </c>
      <c r="AD2978" s="38" t="s">
        <v>427</v>
      </c>
      <c r="AE2978" s="60" t="s">
        <v>133</v>
      </c>
      <c r="AF2978" s="49">
        <v>115</v>
      </c>
      <c r="AG2978" s="44">
        <v>30</v>
      </c>
      <c r="AH2978">
        <v>55</v>
      </c>
      <c r="AL2978" t="s">
        <v>22</v>
      </c>
      <c r="AM2978">
        <v>60</v>
      </c>
    </row>
    <row r="2979" spans="28:39">
      <c r="AB2979" t="s">
        <v>650</v>
      </c>
      <c r="AC2979" s="1">
        <v>2</v>
      </c>
      <c r="AD2979" s="38" t="s">
        <v>427</v>
      </c>
      <c r="AE2979" s="60" t="s">
        <v>133</v>
      </c>
      <c r="AF2979" s="49">
        <v>115</v>
      </c>
      <c r="AG2979" s="45">
        <v>40</v>
      </c>
      <c r="AH2979">
        <v>50</v>
      </c>
      <c r="AL2979" t="s">
        <v>22</v>
      </c>
      <c r="AM2979">
        <v>60</v>
      </c>
    </row>
    <row r="2980" spans="28:39">
      <c r="AB2980" t="s">
        <v>650</v>
      </c>
      <c r="AC2980" s="1">
        <v>2</v>
      </c>
      <c r="AD2980" s="38" t="s">
        <v>427</v>
      </c>
      <c r="AE2980" s="60" t="s">
        <v>133</v>
      </c>
      <c r="AF2980" s="49">
        <v>115</v>
      </c>
      <c r="AG2980" s="46">
        <v>50</v>
      </c>
      <c r="AH2980">
        <v>45</v>
      </c>
      <c r="AL2980" t="s">
        <v>22</v>
      </c>
      <c r="AM2980">
        <v>60</v>
      </c>
    </row>
    <row r="2981" spans="28:39">
      <c r="AB2981" t="s">
        <v>650</v>
      </c>
      <c r="AC2981" s="1">
        <v>2</v>
      </c>
      <c r="AD2981" s="38" t="s">
        <v>427</v>
      </c>
      <c r="AE2981" s="60" t="s">
        <v>133</v>
      </c>
      <c r="AF2981" s="49">
        <v>115</v>
      </c>
      <c r="AG2981" s="47">
        <v>60</v>
      </c>
      <c r="AH2981">
        <v>42</v>
      </c>
      <c r="AL2981" t="s">
        <v>22</v>
      </c>
      <c r="AM2981">
        <v>60</v>
      </c>
    </row>
    <row r="2982" spans="28:39">
      <c r="AB2982" t="s">
        <v>650</v>
      </c>
      <c r="AC2982" s="1">
        <v>2</v>
      </c>
      <c r="AD2982" s="38" t="s">
        <v>427</v>
      </c>
      <c r="AE2982" s="60" t="s">
        <v>133</v>
      </c>
      <c r="AF2982" s="49">
        <v>115</v>
      </c>
      <c r="AG2982" s="48">
        <v>70</v>
      </c>
      <c r="AH2982">
        <v>39</v>
      </c>
      <c r="AL2982" t="s">
        <v>22</v>
      </c>
      <c r="AM2982">
        <v>60</v>
      </c>
    </row>
    <row r="2983" spans="28:39">
      <c r="AB2983" t="s">
        <v>650</v>
      </c>
      <c r="AC2983" s="1">
        <v>2</v>
      </c>
      <c r="AD2983" s="38" t="s">
        <v>427</v>
      </c>
      <c r="AE2983" s="60" t="s">
        <v>133</v>
      </c>
      <c r="AF2983" s="50">
        <v>120</v>
      </c>
      <c r="AG2983" s="41">
        <v>0</v>
      </c>
      <c r="AH2983">
        <v>64</v>
      </c>
      <c r="AL2983" t="s">
        <v>22</v>
      </c>
      <c r="AM2983">
        <v>60</v>
      </c>
    </row>
    <row r="2984" spans="28:39">
      <c r="AB2984" t="s">
        <v>650</v>
      </c>
      <c r="AC2984" s="1">
        <v>2</v>
      </c>
      <c r="AD2984" s="38" t="s">
        <v>427</v>
      </c>
      <c r="AE2984" s="60" t="s">
        <v>133</v>
      </c>
      <c r="AF2984" s="50">
        <v>120</v>
      </c>
      <c r="AG2984" s="42">
        <v>10</v>
      </c>
      <c r="AH2984">
        <v>64</v>
      </c>
      <c r="AL2984" t="s">
        <v>22</v>
      </c>
      <c r="AM2984">
        <v>60</v>
      </c>
    </row>
    <row r="2985" spans="28:39">
      <c r="AB2985" t="s">
        <v>650</v>
      </c>
      <c r="AC2985" s="1">
        <v>2</v>
      </c>
      <c r="AD2985" s="38" t="s">
        <v>427</v>
      </c>
      <c r="AE2985" s="60" t="s">
        <v>133</v>
      </c>
      <c r="AF2985" s="50">
        <v>120</v>
      </c>
      <c r="AG2985" s="43">
        <v>20</v>
      </c>
      <c r="AH2985">
        <v>60</v>
      </c>
      <c r="AL2985" t="s">
        <v>22</v>
      </c>
      <c r="AM2985">
        <v>60</v>
      </c>
    </row>
    <row r="2986" spans="28:39">
      <c r="AB2986" t="s">
        <v>650</v>
      </c>
      <c r="AC2986" s="1">
        <v>2</v>
      </c>
      <c r="AD2986" s="38" t="s">
        <v>427</v>
      </c>
      <c r="AE2986" s="60" t="s">
        <v>133</v>
      </c>
      <c r="AF2986" s="50">
        <v>120</v>
      </c>
      <c r="AG2986" s="44">
        <v>30</v>
      </c>
      <c r="AH2986">
        <v>55</v>
      </c>
      <c r="AL2986" t="s">
        <v>22</v>
      </c>
      <c r="AM2986">
        <v>60</v>
      </c>
    </row>
    <row r="2987" spans="28:39">
      <c r="AB2987" t="s">
        <v>650</v>
      </c>
      <c r="AC2987" s="1">
        <v>2</v>
      </c>
      <c r="AD2987" s="38" t="s">
        <v>427</v>
      </c>
      <c r="AE2987" s="60" t="s">
        <v>133</v>
      </c>
      <c r="AF2987" s="50">
        <v>120</v>
      </c>
      <c r="AG2987" s="45">
        <v>40</v>
      </c>
      <c r="AH2987">
        <v>50</v>
      </c>
      <c r="AL2987" t="s">
        <v>22</v>
      </c>
      <c r="AM2987">
        <v>60</v>
      </c>
    </row>
    <row r="2988" spans="28:39">
      <c r="AB2988" t="s">
        <v>650</v>
      </c>
      <c r="AC2988" s="1">
        <v>2</v>
      </c>
      <c r="AD2988" s="38" t="s">
        <v>427</v>
      </c>
      <c r="AE2988" s="60" t="s">
        <v>133</v>
      </c>
      <c r="AF2988" s="50">
        <v>120</v>
      </c>
      <c r="AG2988" s="46">
        <v>50</v>
      </c>
      <c r="AH2988">
        <v>45</v>
      </c>
      <c r="AL2988" t="s">
        <v>22</v>
      </c>
      <c r="AM2988">
        <v>60</v>
      </c>
    </row>
    <row r="2989" spans="28:39">
      <c r="AB2989" t="s">
        <v>650</v>
      </c>
      <c r="AC2989" s="1">
        <v>2</v>
      </c>
      <c r="AD2989" s="38" t="s">
        <v>427</v>
      </c>
      <c r="AE2989" s="60" t="s">
        <v>133</v>
      </c>
      <c r="AF2989" s="50">
        <v>120</v>
      </c>
      <c r="AG2989" s="47">
        <v>60</v>
      </c>
      <c r="AH2989">
        <v>42</v>
      </c>
      <c r="AL2989" t="s">
        <v>22</v>
      </c>
      <c r="AM2989">
        <v>60</v>
      </c>
    </row>
    <row r="2990" spans="28:39">
      <c r="AB2990" t="s">
        <v>650</v>
      </c>
      <c r="AC2990" s="1">
        <v>2</v>
      </c>
      <c r="AD2990" s="38" t="s">
        <v>427</v>
      </c>
      <c r="AE2990" s="60" t="s">
        <v>133</v>
      </c>
      <c r="AF2990" s="50">
        <v>120</v>
      </c>
      <c r="AG2990" s="48">
        <v>70</v>
      </c>
      <c r="AH2990">
        <v>39</v>
      </c>
      <c r="AL2990" t="s">
        <v>22</v>
      </c>
      <c r="AM2990">
        <v>60</v>
      </c>
    </row>
    <row r="2991" spans="28:39">
      <c r="AB2991" t="s">
        <v>650</v>
      </c>
      <c r="AC2991" s="1">
        <v>2</v>
      </c>
      <c r="AD2991" s="38" t="s">
        <v>427</v>
      </c>
      <c r="AE2991" s="60" t="s">
        <v>133</v>
      </c>
      <c r="AF2991" s="51">
        <v>130</v>
      </c>
      <c r="AG2991" s="41">
        <v>0</v>
      </c>
      <c r="AH2991">
        <v>60</v>
      </c>
      <c r="AL2991" t="s">
        <v>22</v>
      </c>
      <c r="AM2991">
        <v>60</v>
      </c>
    </row>
    <row r="2992" spans="28:39">
      <c r="AB2992" t="s">
        <v>650</v>
      </c>
      <c r="AC2992" s="1">
        <v>2</v>
      </c>
      <c r="AD2992" s="38" t="s">
        <v>427</v>
      </c>
      <c r="AE2992" s="60" t="s">
        <v>133</v>
      </c>
      <c r="AF2992" s="51">
        <v>130</v>
      </c>
      <c r="AG2992" s="42">
        <v>10</v>
      </c>
      <c r="AH2992">
        <v>60</v>
      </c>
      <c r="AL2992" t="s">
        <v>22</v>
      </c>
      <c r="AM2992">
        <v>60</v>
      </c>
    </row>
    <row r="2993" spans="28:39">
      <c r="AB2993" t="s">
        <v>650</v>
      </c>
      <c r="AC2993" s="1">
        <v>2</v>
      </c>
      <c r="AD2993" s="38" t="s">
        <v>427</v>
      </c>
      <c r="AE2993" s="60" t="s">
        <v>133</v>
      </c>
      <c r="AF2993" s="51">
        <v>130</v>
      </c>
      <c r="AG2993" s="43">
        <v>20</v>
      </c>
      <c r="AH2993">
        <v>59</v>
      </c>
      <c r="AL2993" t="s">
        <v>22</v>
      </c>
      <c r="AM2993">
        <v>60</v>
      </c>
    </row>
    <row r="2994" spans="28:39">
      <c r="AB2994" t="s">
        <v>650</v>
      </c>
      <c r="AC2994" s="1">
        <v>2</v>
      </c>
      <c r="AD2994" s="38" t="s">
        <v>427</v>
      </c>
      <c r="AE2994" s="60" t="s">
        <v>133</v>
      </c>
      <c r="AF2994" s="51">
        <v>130</v>
      </c>
      <c r="AG2994" s="44">
        <v>30</v>
      </c>
      <c r="AH2994">
        <v>55</v>
      </c>
      <c r="AL2994" t="s">
        <v>22</v>
      </c>
      <c r="AM2994">
        <v>60</v>
      </c>
    </row>
    <row r="2995" spans="28:39">
      <c r="AB2995" t="s">
        <v>650</v>
      </c>
      <c r="AC2995" s="1">
        <v>2</v>
      </c>
      <c r="AD2995" s="38" t="s">
        <v>427</v>
      </c>
      <c r="AE2995" s="60" t="s">
        <v>133</v>
      </c>
      <c r="AF2995" s="51">
        <v>130</v>
      </c>
      <c r="AG2995" s="45">
        <v>40</v>
      </c>
      <c r="AH2995">
        <v>50</v>
      </c>
      <c r="AL2995" t="s">
        <v>22</v>
      </c>
      <c r="AM2995">
        <v>60</v>
      </c>
    </row>
    <row r="2996" spans="28:39">
      <c r="AB2996" t="s">
        <v>650</v>
      </c>
      <c r="AC2996" s="1">
        <v>2</v>
      </c>
      <c r="AD2996" s="38" t="s">
        <v>427</v>
      </c>
      <c r="AE2996" s="60" t="s">
        <v>133</v>
      </c>
      <c r="AF2996" s="51">
        <v>130</v>
      </c>
      <c r="AG2996" s="46">
        <v>50</v>
      </c>
      <c r="AH2996">
        <v>45</v>
      </c>
      <c r="AL2996" t="s">
        <v>22</v>
      </c>
      <c r="AM2996">
        <v>60</v>
      </c>
    </row>
    <row r="2997" spans="28:39">
      <c r="AB2997" t="s">
        <v>650</v>
      </c>
      <c r="AC2997" s="1">
        <v>2</v>
      </c>
      <c r="AD2997" s="38" t="s">
        <v>427</v>
      </c>
      <c r="AE2997" s="60" t="s">
        <v>133</v>
      </c>
      <c r="AF2997" s="51">
        <v>130</v>
      </c>
      <c r="AG2997" s="47">
        <v>60</v>
      </c>
      <c r="AH2997">
        <v>42</v>
      </c>
      <c r="AL2997" t="s">
        <v>22</v>
      </c>
      <c r="AM2997">
        <v>60</v>
      </c>
    </row>
    <row r="2998" spans="28:39">
      <c r="AB2998" t="s">
        <v>650</v>
      </c>
      <c r="AC2998" s="1">
        <v>2</v>
      </c>
      <c r="AD2998" s="38" t="s">
        <v>427</v>
      </c>
      <c r="AE2998" s="60" t="s">
        <v>133</v>
      </c>
      <c r="AF2998" s="51">
        <v>130</v>
      </c>
      <c r="AG2998" s="48">
        <v>70</v>
      </c>
      <c r="AH2998">
        <v>39</v>
      </c>
      <c r="AL2998" t="s">
        <v>22</v>
      </c>
      <c r="AM2998">
        <v>60</v>
      </c>
    </row>
    <row r="2999" spans="28:39">
      <c r="AB2999" t="s">
        <v>650</v>
      </c>
      <c r="AC2999" s="1">
        <v>2</v>
      </c>
      <c r="AD2999" s="38" t="s">
        <v>427</v>
      </c>
      <c r="AE2999" s="60" t="s">
        <v>133</v>
      </c>
      <c r="AF2999" s="52">
        <v>140</v>
      </c>
      <c r="AG2999" s="41">
        <v>0</v>
      </c>
      <c r="AH2999">
        <v>57</v>
      </c>
      <c r="AL2999" t="s">
        <v>22</v>
      </c>
      <c r="AM2999">
        <v>60</v>
      </c>
    </row>
    <row r="3000" spans="28:39">
      <c r="AB3000" t="s">
        <v>650</v>
      </c>
      <c r="AC3000" s="1">
        <v>2</v>
      </c>
      <c r="AD3000" s="38" t="s">
        <v>427</v>
      </c>
      <c r="AE3000" s="60" t="s">
        <v>133</v>
      </c>
      <c r="AF3000" s="52">
        <v>140</v>
      </c>
      <c r="AG3000" s="42">
        <v>10</v>
      </c>
      <c r="AH3000">
        <v>57</v>
      </c>
      <c r="AL3000" t="s">
        <v>22</v>
      </c>
      <c r="AM3000">
        <v>60</v>
      </c>
    </row>
    <row r="3001" spans="28:39">
      <c r="AB3001" t="s">
        <v>650</v>
      </c>
      <c r="AC3001" s="1">
        <v>2</v>
      </c>
      <c r="AD3001" s="38" t="s">
        <v>427</v>
      </c>
      <c r="AE3001" s="60" t="s">
        <v>133</v>
      </c>
      <c r="AF3001" s="52">
        <v>140</v>
      </c>
      <c r="AG3001" s="43">
        <v>20</v>
      </c>
      <c r="AH3001">
        <v>57</v>
      </c>
      <c r="AL3001" t="s">
        <v>22</v>
      </c>
      <c r="AM3001">
        <v>60</v>
      </c>
    </row>
    <row r="3002" spans="28:39">
      <c r="AB3002" t="s">
        <v>650</v>
      </c>
      <c r="AC3002" s="1">
        <v>2</v>
      </c>
      <c r="AD3002" s="38" t="s">
        <v>427</v>
      </c>
      <c r="AE3002" s="60" t="s">
        <v>133</v>
      </c>
      <c r="AF3002" s="52">
        <v>140</v>
      </c>
      <c r="AG3002" s="44">
        <v>30</v>
      </c>
      <c r="AH3002">
        <v>54</v>
      </c>
      <c r="AL3002" t="s">
        <v>22</v>
      </c>
      <c r="AM3002">
        <v>60</v>
      </c>
    </row>
    <row r="3003" spans="28:39">
      <c r="AB3003" t="s">
        <v>650</v>
      </c>
      <c r="AC3003" s="1">
        <v>2</v>
      </c>
      <c r="AD3003" s="38" t="s">
        <v>427</v>
      </c>
      <c r="AE3003" s="60" t="s">
        <v>133</v>
      </c>
      <c r="AF3003" s="52">
        <v>140</v>
      </c>
      <c r="AG3003" s="45">
        <v>40</v>
      </c>
      <c r="AH3003">
        <v>50</v>
      </c>
      <c r="AL3003" t="s">
        <v>22</v>
      </c>
      <c r="AM3003">
        <v>60</v>
      </c>
    </row>
    <row r="3004" spans="28:39">
      <c r="AB3004" t="s">
        <v>650</v>
      </c>
      <c r="AC3004" s="1">
        <v>2</v>
      </c>
      <c r="AD3004" s="38" t="s">
        <v>427</v>
      </c>
      <c r="AE3004" s="60" t="s">
        <v>133</v>
      </c>
      <c r="AF3004" s="52">
        <v>140</v>
      </c>
      <c r="AG3004" s="46">
        <v>50</v>
      </c>
      <c r="AH3004">
        <v>45</v>
      </c>
      <c r="AL3004" t="s">
        <v>22</v>
      </c>
      <c r="AM3004">
        <v>60</v>
      </c>
    </row>
    <row r="3005" spans="28:39">
      <c r="AB3005" t="s">
        <v>650</v>
      </c>
      <c r="AC3005" s="1">
        <v>2</v>
      </c>
      <c r="AD3005" s="38" t="s">
        <v>427</v>
      </c>
      <c r="AE3005" s="60" t="s">
        <v>133</v>
      </c>
      <c r="AF3005" s="52">
        <v>140</v>
      </c>
      <c r="AG3005" s="47">
        <v>60</v>
      </c>
      <c r="AH3005">
        <v>42</v>
      </c>
      <c r="AL3005" t="s">
        <v>22</v>
      </c>
      <c r="AM3005">
        <v>60</v>
      </c>
    </row>
    <row r="3006" spans="28:39">
      <c r="AB3006" t="s">
        <v>650</v>
      </c>
      <c r="AC3006" s="1">
        <v>2</v>
      </c>
      <c r="AD3006" s="38" t="s">
        <v>427</v>
      </c>
      <c r="AE3006" s="60" t="s">
        <v>133</v>
      </c>
      <c r="AF3006" s="52">
        <v>140</v>
      </c>
      <c r="AG3006" s="48">
        <v>70</v>
      </c>
      <c r="AH3006">
        <v>39</v>
      </c>
      <c r="AL3006" t="s">
        <v>22</v>
      </c>
      <c r="AM3006">
        <v>60</v>
      </c>
    </row>
    <row r="3007" spans="28:39">
      <c r="AB3007" t="s">
        <v>650</v>
      </c>
      <c r="AC3007" s="1">
        <v>2</v>
      </c>
      <c r="AD3007" s="38" t="s">
        <v>427</v>
      </c>
      <c r="AE3007" s="60" t="s">
        <v>133</v>
      </c>
      <c r="AF3007" s="53">
        <v>150</v>
      </c>
      <c r="AG3007" s="41">
        <v>0</v>
      </c>
      <c r="AH3007">
        <v>45</v>
      </c>
      <c r="AL3007" t="s">
        <v>22</v>
      </c>
      <c r="AM3007">
        <v>60</v>
      </c>
    </row>
    <row r="3008" spans="28:39">
      <c r="AB3008" t="s">
        <v>650</v>
      </c>
      <c r="AC3008" s="1">
        <v>2</v>
      </c>
      <c r="AD3008" s="38" t="s">
        <v>427</v>
      </c>
      <c r="AE3008" s="60" t="s">
        <v>133</v>
      </c>
      <c r="AF3008" s="53">
        <v>150</v>
      </c>
      <c r="AG3008" s="42">
        <v>10</v>
      </c>
      <c r="AH3008">
        <v>45</v>
      </c>
      <c r="AL3008" t="s">
        <v>22</v>
      </c>
      <c r="AM3008">
        <v>60</v>
      </c>
    </row>
    <row r="3009" spans="28:39">
      <c r="AB3009" t="s">
        <v>650</v>
      </c>
      <c r="AC3009" s="1">
        <v>2</v>
      </c>
      <c r="AD3009" s="38" t="s">
        <v>427</v>
      </c>
      <c r="AE3009" s="60" t="s">
        <v>133</v>
      </c>
      <c r="AF3009" s="53">
        <v>150</v>
      </c>
      <c r="AG3009" s="43">
        <v>20</v>
      </c>
      <c r="AH3009">
        <v>45</v>
      </c>
      <c r="AL3009" t="s">
        <v>22</v>
      </c>
      <c r="AM3009">
        <v>60</v>
      </c>
    </row>
    <row r="3010" spans="28:39">
      <c r="AB3010" t="s">
        <v>650</v>
      </c>
      <c r="AC3010" s="1">
        <v>2</v>
      </c>
      <c r="AD3010" s="38" t="s">
        <v>427</v>
      </c>
      <c r="AE3010" s="60" t="s">
        <v>133</v>
      </c>
      <c r="AF3010" s="53">
        <v>150</v>
      </c>
      <c r="AG3010" s="44">
        <v>30</v>
      </c>
      <c r="AH3010">
        <v>45</v>
      </c>
      <c r="AL3010" t="s">
        <v>22</v>
      </c>
      <c r="AM3010">
        <v>60</v>
      </c>
    </row>
    <row r="3011" spans="28:39">
      <c r="AB3011" t="s">
        <v>650</v>
      </c>
      <c r="AC3011" s="1">
        <v>2</v>
      </c>
      <c r="AD3011" s="38" t="s">
        <v>427</v>
      </c>
      <c r="AE3011" s="60" t="s">
        <v>133</v>
      </c>
      <c r="AF3011" s="53">
        <v>150</v>
      </c>
      <c r="AG3011" s="45">
        <v>40</v>
      </c>
      <c r="AH3011">
        <v>45</v>
      </c>
      <c r="AL3011" t="s">
        <v>22</v>
      </c>
      <c r="AM3011">
        <v>60</v>
      </c>
    </row>
    <row r="3012" spans="28:39">
      <c r="AB3012" t="s">
        <v>650</v>
      </c>
      <c r="AC3012" s="1">
        <v>2</v>
      </c>
      <c r="AD3012" s="38" t="s">
        <v>427</v>
      </c>
      <c r="AE3012" s="60" t="s">
        <v>133</v>
      </c>
      <c r="AF3012" s="53">
        <v>150</v>
      </c>
      <c r="AG3012" s="46">
        <v>50</v>
      </c>
      <c r="AH3012">
        <v>45</v>
      </c>
      <c r="AL3012" t="s">
        <v>22</v>
      </c>
      <c r="AM3012">
        <v>60</v>
      </c>
    </row>
    <row r="3013" spans="28:39">
      <c r="AB3013" t="s">
        <v>650</v>
      </c>
      <c r="AC3013" s="1">
        <v>2</v>
      </c>
      <c r="AD3013" s="38" t="s">
        <v>427</v>
      </c>
      <c r="AE3013" s="60" t="s">
        <v>133</v>
      </c>
      <c r="AF3013" s="53">
        <v>150</v>
      </c>
      <c r="AG3013" s="47">
        <v>60</v>
      </c>
      <c r="AH3013">
        <v>42</v>
      </c>
      <c r="AL3013" t="s">
        <v>22</v>
      </c>
      <c r="AM3013">
        <v>60</v>
      </c>
    </row>
    <row r="3014" spans="28:39">
      <c r="AB3014" t="s">
        <v>650</v>
      </c>
      <c r="AC3014" s="1">
        <v>2</v>
      </c>
      <c r="AD3014" s="38" t="s">
        <v>427</v>
      </c>
      <c r="AE3014" s="60" t="s">
        <v>133</v>
      </c>
      <c r="AF3014" s="53">
        <v>150</v>
      </c>
      <c r="AG3014" s="48">
        <v>70</v>
      </c>
      <c r="AH3014">
        <v>39</v>
      </c>
      <c r="AL3014" t="s">
        <v>22</v>
      </c>
      <c r="AM3014">
        <v>60</v>
      </c>
    </row>
    <row r="3015" spans="28:39">
      <c r="AB3015" t="s">
        <v>650</v>
      </c>
      <c r="AC3015" s="1">
        <v>2</v>
      </c>
      <c r="AD3015" s="38" t="s">
        <v>427</v>
      </c>
      <c r="AE3015" s="60" t="s">
        <v>133</v>
      </c>
      <c r="AF3015" s="54">
        <v>160</v>
      </c>
      <c r="AG3015" s="41">
        <v>0</v>
      </c>
      <c r="AH3015">
        <v>43</v>
      </c>
      <c r="AL3015" t="s">
        <v>22</v>
      </c>
      <c r="AM3015">
        <v>60</v>
      </c>
    </row>
    <row r="3016" spans="28:39">
      <c r="AB3016" t="s">
        <v>650</v>
      </c>
      <c r="AC3016" s="1">
        <v>2</v>
      </c>
      <c r="AD3016" s="38" t="s">
        <v>427</v>
      </c>
      <c r="AE3016" s="60" t="s">
        <v>133</v>
      </c>
      <c r="AF3016" s="54">
        <v>160</v>
      </c>
      <c r="AG3016" s="42">
        <v>10</v>
      </c>
      <c r="AH3016">
        <v>43</v>
      </c>
      <c r="AL3016" t="s">
        <v>22</v>
      </c>
      <c r="AM3016">
        <v>60</v>
      </c>
    </row>
    <row r="3017" spans="28:39">
      <c r="AB3017" t="s">
        <v>650</v>
      </c>
      <c r="AC3017" s="1">
        <v>2</v>
      </c>
      <c r="AD3017" s="38" t="s">
        <v>427</v>
      </c>
      <c r="AE3017" s="60" t="s">
        <v>133</v>
      </c>
      <c r="AF3017" s="54">
        <v>160</v>
      </c>
      <c r="AG3017" s="43">
        <v>20</v>
      </c>
      <c r="AH3017">
        <v>43</v>
      </c>
      <c r="AL3017" t="s">
        <v>22</v>
      </c>
      <c r="AM3017">
        <v>60</v>
      </c>
    </row>
    <row r="3018" spans="28:39">
      <c r="AB3018" t="s">
        <v>650</v>
      </c>
      <c r="AC3018" s="1">
        <v>2</v>
      </c>
      <c r="AD3018" s="38" t="s">
        <v>427</v>
      </c>
      <c r="AE3018" s="60" t="s">
        <v>133</v>
      </c>
      <c r="AF3018" s="54">
        <v>160</v>
      </c>
      <c r="AG3018" s="44">
        <v>30</v>
      </c>
      <c r="AH3018">
        <v>43</v>
      </c>
      <c r="AL3018" t="s">
        <v>22</v>
      </c>
      <c r="AM3018">
        <v>60</v>
      </c>
    </row>
    <row r="3019" spans="28:39">
      <c r="AB3019" t="s">
        <v>650</v>
      </c>
      <c r="AC3019" s="1">
        <v>2</v>
      </c>
      <c r="AD3019" s="38" t="s">
        <v>427</v>
      </c>
      <c r="AE3019" s="60" t="s">
        <v>133</v>
      </c>
      <c r="AF3019" s="54">
        <v>160</v>
      </c>
      <c r="AG3019" s="45">
        <v>40</v>
      </c>
      <c r="AH3019">
        <v>43</v>
      </c>
      <c r="AL3019" t="s">
        <v>22</v>
      </c>
      <c r="AM3019">
        <v>60</v>
      </c>
    </row>
    <row r="3020" spans="28:39">
      <c r="AB3020" t="s">
        <v>650</v>
      </c>
      <c r="AC3020" s="1">
        <v>2</v>
      </c>
      <c r="AD3020" s="38" t="s">
        <v>427</v>
      </c>
      <c r="AE3020" s="60" t="s">
        <v>133</v>
      </c>
      <c r="AF3020" s="54">
        <v>160</v>
      </c>
      <c r="AG3020" s="46">
        <v>50</v>
      </c>
      <c r="AH3020">
        <v>43</v>
      </c>
      <c r="AL3020" t="s">
        <v>22</v>
      </c>
      <c r="AM3020">
        <v>60</v>
      </c>
    </row>
    <row r="3021" spans="28:39">
      <c r="AB3021" t="s">
        <v>650</v>
      </c>
      <c r="AC3021" s="1">
        <v>2</v>
      </c>
      <c r="AD3021" s="38" t="s">
        <v>427</v>
      </c>
      <c r="AE3021" s="60" t="s">
        <v>133</v>
      </c>
      <c r="AF3021" s="54">
        <v>160</v>
      </c>
      <c r="AG3021" s="47">
        <v>60</v>
      </c>
      <c r="AH3021">
        <v>42</v>
      </c>
      <c r="AL3021" t="s">
        <v>22</v>
      </c>
      <c r="AM3021">
        <v>60</v>
      </c>
    </row>
    <row r="3022" spans="28:39">
      <c r="AB3022" t="s">
        <v>650</v>
      </c>
      <c r="AC3022" s="1">
        <v>2</v>
      </c>
      <c r="AD3022" s="38" t="s">
        <v>427</v>
      </c>
      <c r="AE3022" s="60" t="s">
        <v>133</v>
      </c>
      <c r="AF3022" s="54">
        <v>160</v>
      </c>
      <c r="AG3022" s="48">
        <v>70</v>
      </c>
      <c r="AH3022">
        <v>39</v>
      </c>
      <c r="AL3022" t="s">
        <v>22</v>
      </c>
      <c r="AM3022">
        <v>60</v>
      </c>
    </row>
    <row r="3023" spans="28:39">
      <c r="AB3023" t="s">
        <v>650</v>
      </c>
      <c r="AC3023" s="1">
        <v>2</v>
      </c>
      <c r="AD3023" s="38" t="s">
        <v>427</v>
      </c>
      <c r="AE3023" s="60" t="s">
        <v>133</v>
      </c>
      <c r="AF3023" s="55">
        <v>170</v>
      </c>
      <c r="AG3023" s="41">
        <v>0</v>
      </c>
      <c r="AH3023">
        <v>42</v>
      </c>
      <c r="AL3023" t="s">
        <v>22</v>
      </c>
      <c r="AM3023">
        <v>60</v>
      </c>
    </row>
    <row r="3024" spans="28:39">
      <c r="AB3024" t="s">
        <v>650</v>
      </c>
      <c r="AC3024" s="1">
        <v>2</v>
      </c>
      <c r="AD3024" s="38" t="s">
        <v>427</v>
      </c>
      <c r="AE3024" s="60" t="s">
        <v>133</v>
      </c>
      <c r="AF3024" s="55">
        <v>170</v>
      </c>
      <c r="AG3024" s="42">
        <v>10</v>
      </c>
      <c r="AH3024">
        <v>42</v>
      </c>
      <c r="AL3024" t="s">
        <v>22</v>
      </c>
      <c r="AM3024">
        <v>60</v>
      </c>
    </row>
    <row r="3025" spans="28:39">
      <c r="AB3025" t="s">
        <v>650</v>
      </c>
      <c r="AC3025" s="1">
        <v>2</v>
      </c>
      <c r="AD3025" s="38" t="s">
        <v>427</v>
      </c>
      <c r="AE3025" s="60" t="s">
        <v>133</v>
      </c>
      <c r="AF3025" s="55">
        <v>170</v>
      </c>
      <c r="AG3025" s="43">
        <v>20</v>
      </c>
      <c r="AH3025">
        <v>42</v>
      </c>
      <c r="AL3025" t="s">
        <v>22</v>
      </c>
      <c r="AM3025">
        <v>60</v>
      </c>
    </row>
    <row r="3026" spans="28:39">
      <c r="AB3026" t="s">
        <v>650</v>
      </c>
      <c r="AC3026" s="1">
        <v>2</v>
      </c>
      <c r="AD3026" s="38" t="s">
        <v>427</v>
      </c>
      <c r="AE3026" s="60" t="s">
        <v>133</v>
      </c>
      <c r="AF3026" s="55">
        <v>170</v>
      </c>
      <c r="AG3026" s="44">
        <v>30</v>
      </c>
      <c r="AH3026">
        <v>42</v>
      </c>
      <c r="AL3026" t="s">
        <v>22</v>
      </c>
      <c r="AM3026">
        <v>60</v>
      </c>
    </row>
    <row r="3027" spans="28:39">
      <c r="AB3027" t="s">
        <v>650</v>
      </c>
      <c r="AC3027" s="1">
        <v>2</v>
      </c>
      <c r="AD3027" s="38" t="s">
        <v>427</v>
      </c>
      <c r="AE3027" s="60" t="s">
        <v>133</v>
      </c>
      <c r="AF3027" s="55">
        <v>170</v>
      </c>
      <c r="AG3027" s="45">
        <v>40</v>
      </c>
      <c r="AH3027">
        <v>42</v>
      </c>
      <c r="AL3027" t="s">
        <v>22</v>
      </c>
      <c r="AM3027">
        <v>60</v>
      </c>
    </row>
    <row r="3028" spans="28:39">
      <c r="AB3028" t="s">
        <v>650</v>
      </c>
      <c r="AC3028" s="1">
        <v>2</v>
      </c>
      <c r="AD3028" s="38" t="s">
        <v>427</v>
      </c>
      <c r="AE3028" s="60" t="s">
        <v>133</v>
      </c>
      <c r="AF3028" s="55">
        <v>170</v>
      </c>
      <c r="AG3028" s="46">
        <v>50</v>
      </c>
      <c r="AH3028">
        <v>42</v>
      </c>
      <c r="AL3028" t="s">
        <v>22</v>
      </c>
      <c r="AM3028">
        <v>60</v>
      </c>
    </row>
    <row r="3029" spans="28:39">
      <c r="AB3029" t="s">
        <v>650</v>
      </c>
      <c r="AC3029" s="1">
        <v>2</v>
      </c>
      <c r="AD3029" s="38" t="s">
        <v>427</v>
      </c>
      <c r="AE3029" s="60" t="s">
        <v>133</v>
      </c>
      <c r="AF3029" s="55">
        <v>170</v>
      </c>
      <c r="AG3029" s="47">
        <v>60</v>
      </c>
      <c r="AH3029">
        <v>42</v>
      </c>
      <c r="AL3029" t="s">
        <v>22</v>
      </c>
      <c r="AM3029">
        <v>60</v>
      </c>
    </row>
    <row r="3030" spans="28:39">
      <c r="AB3030" t="s">
        <v>650</v>
      </c>
      <c r="AC3030" s="1">
        <v>2</v>
      </c>
      <c r="AD3030" s="38" t="s">
        <v>427</v>
      </c>
      <c r="AE3030" s="60" t="s">
        <v>133</v>
      </c>
      <c r="AF3030" s="55">
        <v>170</v>
      </c>
      <c r="AG3030" s="48">
        <v>70</v>
      </c>
      <c r="AH3030">
        <v>39</v>
      </c>
      <c r="AL3030" t="s">
        <v>22</v>
      </c>
      <c r="AM3030">
        <v>60</v>
      </c>
    </row>
    <row r="3031" spans="28:39">
      <c r="AB3031" t="s">
        <v>650</v>
      </c>
      <c r="AC3031" s="1">
        <v>2</v>
      </c>
      <c r="AD3031" s="38" t="s">
        <v>427</v>
      </c>
      <c r="AE3031" s="60" t="s">
        <v>133</v>
      </c>
      <c r="AF3031" s="56">
        <v>180</v>
      </c>
      <c r="AG3031" s="41">
        <v>0</v>
      </c>
      <c r="AH3031">
        <v>40</v>
      </c>
      <c r="AL3031" t="s">
        <v>22</v>
      </c>
      <c r="AM3031">
        <v>60</v>
      </c>
    </row>
    <row r="3032" spans="28:39">
      <c r="AB3032" t="s">
        <v>650</v>
      </c>
      <c r="AC3032" s="1">
        <v>2</v>
      </c>
      <c r="AD3032" s="38" t="s">
        <v>427</v>
      </c>
      <c r="AE3032" s="60" t="s">
        <v>133</v>
      </c>
      <c r="AF3032" s="56">
        <v>180</v>
      </c>
      <c r="AG3032" s="42">
        <v>10</v>
      </c>
      <c r="AH3032">
        <v>40</v>
      </c>
      <c r="AL3032" t="s">
        <v>22</v>
      </c>
      <c r="AM3032">
        <v>60</v>
      </c>
    </row>
    <row r="3033" spans="28:39">
      <c r="AB3033" t="s">
        <v>650</v>
      </c>
      <c r="AC3033" s="1">
        <v>2</v>
      </c>
      <c r="AD3033" s="38" t="s">
        <v>427</v>
      </c>
      <c r="AE3033" s="60" t="s">
        <v>133</v>
      </c>
      <c r="AF3033" s="56">
        <v>180</v>
      </c>
      <c r="AG3033" s="43">
        <v>20</v>
      </c>
      <c r="AH3033">
        <v>40</v>
      </c>
      <c r="AL3033" t="s">
        <v>22</v>
      </c>
      <c r="AM3033">
        <v>60</v>
      </c>
    </row>
    <row r="3034" spans="28:39">
      <c r="AB3034" t="s">
        <v>650</v>
      </c>
      <c r="AC3034" s="1">
        <v>2</v>
      </c>
      <c r="AD3034" s="38" t="s">
        <v>427</v>
      </c>
      <c r="AE3034" s="60" t="s">
        <v>133</v>
      </c>
      <c r="AF3034" s="56">
        <v>180</v>
      </c>
      <c r="AG3034" s="44">
        <v>30</v>
      </c>
      <c r="AH3034">
        <v>40</v>
      </c>
      <c r="AL3034" t="s">
        <v>22</v>
      </c>
      <c r="AM3034">
        <v>60</v>
      </c>
    </row>
    <row r="3035" spans="28:39">
      <c r="AB3035" t="s">
        <v>650</v>
      </c>
      <c r="AC3035" s="1">
        <v>2</v>
      </c>
      <c r="AD3035" s="38" t="s">
        <v>427</v>
      </c>
      <c r="AE3035" s="60" t="s">
        <v>133</v>
      </c>
      <c r="AF3035" s="56">
        <v>180</v>
      </c>
      <c r="AG3035" s="45">
        <v>40</v>
      </c>
      <c r="AH3035">
        <v>40</v>
      </c>
      <c r="AL3035" t="s">
        <v>22</v>
      </c>
      <c r="AM3035">
        <v>60</v>
      </c>
    </row>
    <row r="3036" spans="28:39">
      <c r="AB3036" t="s">
        <v>650</v>
      </c>
      <c r="AC3036" s="1">
        <v>2</v>
      </c>
      <c r="AD3036" s="38" t="s">
        <v>427</v>
      </c>
      <c r="AE3036" s="60" t="s">
        <v>133</v>
      </c>
      <c r="AF3036" s="56">
        <v>180</v>
      </c>
      <c r="AG3036" s="46">
        <v>50</v>
      </c>
      <c r="AH3036">
        <v>40</v>
      </c>
      <c r="AL3036" t="s">
        <v>22</v>
      </c>
      <c r="AM3036">
        <v>60</v>
      </c>
    </row>
    <row r="3037" spans="28:39">
      <c r="AB3037" t="s">
        <v>650</v>
      </c>
      <c r="AC3037" s="1">
        <v>2</v>
      </c>
      <c r="AD3037" s="38" t="s">
        <v>427</v>
      </c>
      <c r="AE3037" s="60" t="s">
        <v>133</v>
      </c>
      <c r="AF3037" s="56">
        <v>180</v>
      </c>
      <c r="AG3037" s="47">
        <v>60</v>
      </c>
      <c r="AH3037">
        <v>40</v>
      </c>
      <c r="AL3037" t="s">
        <v>22</v>
      </c>
      <c r="AM3037">
        <v>60</v>
      </c>
    </row>
    <row r="3038" spans="28:39">
      <c r="AB3038" t="s">
        <v>650</v>
      </c>
      <c r="AC3038" s="1">
        <v>2</v>
      </c>
      <c r="AD3038" s="38" t="s">
        <v>427</v>
      </c>
      <c r="AE3038" s="60" t="s">
        <v>133</v>
      </c>
      <c r="AF3038" s="56">
        <v>180</v>
      </c>
      <c r="AG3038" s="48">
        <v>70</v>
      </c>
      <c r="AH3038">
        <v>39</v>
      </c>
      <c r="AL3038" t="s">
        <v>22</v>
      </c>
      <c r="AM3038">
        <v>60</v>
      </c>
    </row>
    <row r="3039" spans="28:39">
      <c r="AB3039" t="s">
        <v>650</v>
      </c>
      <c r="AC3039" s="1">
        <v>2</v>
      </c>
      <c r="AD3039" s="38" t="s">
        <v>427</v>
      </c>
      <c r="AE3039" s="60" t="s">
        <v>133</v>
      </c>
      <c r="AF3039" s="57">
        <v>200</v>
      </c>
      <c r="AG3039" s="41">
        <v>0</v>
      </c>
      <c r="AH3039">
        <v>37</v>
      </c>
      <c r="AL3039" t="s">
        <v>22</v>
      </c>
      <c r="AM3039">
        <v>60</v>
      </c>
    </row>
    <row r="3040" spans="28:39">
      <c r="AB3040" t="s">
        <v>650</v>
      </c>
      <c r="AC3040" s="1">
        <v>2</v>
      </c>
      <c r="AD3040" s="38" t="s">
        <v>427</v>
      </c>
      <c r="AE3040" s="60" t="s">
        <v>133</v>
      </c>
      <c r="AF3040" s="57">
        <v>200</v>
      </c>
      <c r="AG3040" s="42">
        <v>10</v>
      </c>
      <c r="AH3040">
        <v>37</v>
      </c>
      <c r="AL3040" t="s">
        <v>22</v>
      </c>
      <c r="AM3040">
        <v>60</v>
      </c>
    </row>
    <row r="3041" spans="28:39">
      <c r="AB3041" t="s">
        <v>650</v>
      </c>
      <c r="AC3041" s="1">
        <v>2</v>
      </c>
      <c r="AD3041" s="38" t="s">
        <v>427</v>
      </c>
      <c r="AE3041" s="60" t="s">
        <v>133</v>
      </c>
      <c r="AF3041" s="57">
        <v>200</v>
      </c>
      <c r="AG3041" s="43">
        <v>20</v>
      </c>
      <c r="AH3041">
        <v>37</v>
      </c>
      <c r="AL3041" t="s">
        <v>22</v>
      </c>
      <c r="AM3041">
        <v>60</v>
      </c>
    </row>
    <row r="3042" spans="28:39">
      <c r="AB3042" t="s">
        <v>650</v>
      </c>
      <c r="AC3042" s="1">
        <v>2</v>
      </c>
      <c r="AD3042" s="38" t="s">
        <v>427</v>
      </c>
      <c r="AE3042" s="60" t="s">
        <v>133</v>
      </c>
      <c r="AF3042" s="57">
        <v>200</v>
      </c>
      <c r="AG3042" s="44">
        <v>30</v>
      </c>
      <c r="AH3042">
        <v>37</v>
      </c>
      <c r="AL3042" t="s">
        <v>22</v>
      </c>
      <c r="AM3042">
        <v>60</v>
      </c>
    </row>
    <row r="3043" spans="28:39">
      <c r="AB3043" t="s">
        <v>650</v>
      </c>
      <c r="AC3043" s="1">
        <v>2</v>
      </c>
      <c r="AD3043" s="38" t="s">
        <v>427</v>
      </c>
      <c r="AE3043" s="60" t="s">
        <v>133</v>
      </c>
      <c r="AF3043" s="57">
        <v>200</v>
      </c>
      <c r="AG3043" s="45">
        <v>40</v>
      </c>
      <c r="AH3043">
        <v>37</v>
      </c>
      <c r="AL3043" t="s">
        <v>22</v>
      </c>
      <c r="AM3043">
        <v>60</v>
      </c>
    </row>
    <row r="3044" spans="28:39">
      <c r="AB3044" t="s">
        <v>650</v>
      </c>
      <c r="AC3044" s="1">
        <v>2</v>
      </c>
      <c r="AD3044" s="38" t="s">
        <v>427</v>
      </c>
      <c r="AE3044" s="60" t="s">
        <v>133</v>
      </c>
      <c r="AF3044" s="57">
        <v>200</v>
      </c>
      <c r="AG3044" s="46">
        <v>50</v>
      </c>
      <c r="AH3044">
        <v>37</v>
      </c>
      <c r="AL3044" t="s">
        <v>22</v>
      </c>
      <c r="AM3044">
        <v>60</v>
      </c>
    </row>
    <row r="3045" spans="28:39">
      <c r="AB3045" t="s">
        <v>650</v>
      </c>
      <c r="AC3045" s="1">
        <v>2</v>
      </c>
      <c r="AD3045" s="38" t="s">
        <v>427</v>
      </c>
      <c r="AE3045" s="60" t="s">
        <v>133</v>
      </c>
      <c r="AF3045" s="57">
        <v>200</v>
      </c>
      <c r="AG3045" s="47">
        <v>60</v>
      </c>
      <c r="AH3045">
        <v>37</v>
      </c>
      <c r="AL3045" t="s">
        <v>22</v>
      </c>
      <c r="AM3045">
        <v>60</v>
      </c>
    </row>
    <row r="3046" spans="28:39">
      <c r="AB3046" t="s">
        <v>650</v>
      </c>
      <c r="AC3046" s="1">
        <v>2</v>
      </c>
      <c r="AD3046" s="38" t="s">
        <v>427</v>
      </c>
      <c r="AE3046" s="60" t="s">
        <v>133</v>
      </c>
      <c r="AF3046" s="57">
        <v>200</v>
      </c>
      <c r="AG3046" s="48">
        <v>70</v>
      </c>
      <c r="AH3046">
        <v>37</v>
      </c>
      <c r="AL3046" t="s">
        <v>22</v>
      </c>
      <c r="AM3046">
        <v>60</v>
      </c>
    </row>
    <row r="3047" spans="28:39">
      <c r="AB3047" t="s">
        <v>650</v>
      </c>
      <c r="AC3047" s="1">
        <v>2</v>
      </c>
      <c r="AD3047" s="38" t="s">
        <v>428</v>
      </c>
      <c r="AE3047" s="60" t="s">
        <v>133</v>
      </c>
      <c r="AF3047" s="40">
        <v>110</v>
      </c>
      <c r="AG3047" s="41">
        <v>0</v>
      </c>
      <c r="AH3047">
        <v>64</v>
      </c>
      <c r="AL3047" t="s">
        <v>22</v>
      </c>
      <c r="AM3047">
        <v>60</v>
      </c>
    </row>
    <row r="3048" spans="28:39">
      <c r="AB3048" t="s">
        <v>650</v>
      </c>
      <c r="AC3048" s="1">
        <v>2</v>
      </c>
      <c r="AD3048" s="38" t="s">
        <v>428</v>
      </c>
      <c r="AE3048" s="60" t="s">
        <v>133</v>
      </c>
      <c r="AF3048" s="40">
        <v>110</v>
      </c>
      <c r="AG3048" s="42">
        <v>10</v>
      </c>
      <c r="AH3048">
        <v>64</v>
      </c>
      <c r="AL3048" t="s">
        <v>22</v>
      </c>
      <c r="AM3048">
        <v>60</v>
      </c>
    </row>
    <row r="3049" spans="28:39">
      <c r="AB3049" t="s">
        <v>650</v>
      </c>
      <c r="AC3049" s="1">
        <v>2</v>
      </c>
      <c r="AD3049" s="38" t="s">
        <v>428</v>
      </c>
      <c r="AE3049" s="60" t="s">
        <v>133</v>
      </c>
      <c r="AF3049" s="40">
        <v>110</v>
      </c>
      <c r="AG3049" s="43">
        <v>20</v>
      </c>
      <c r="AH3049">
        <v>60</v>
      </c>
      <c r="AL3049" t="s">
        <v>22</v>
      </c>
      <c r="AM3049">
        <v>60</v>
      </c>
    </row>
    <row r="3050" spans="28:39">
      <c r="AB3050" t="s">
        <v>650</v>
      </c>
      <c r="AC3050" s="1">
        <v>2</v>
      </c>
      <c r="AD3050" s="38" t="s">
        <v>428</v>
      </c>
      <c r="AE3050" s="60" t="s">
        <v>133</v>
      </c>
      <c r="AF3050" s="40">
        <v>110</v>
      </c>
      <c r="AG3050" s="44">
        <v>30</v>
      </c>
      <c r="AH3050">
        <v>55</v>
      </c>
      <c r="AL3050" t="s">
        <v>22</v>
      </c>
      <c r="AM3050">
        <v>60</v>
      </c>
    </row>
    <row r="3051" spans="28:39">
      <c r="AB3051" t="s">
        <v>650</v>
      </c>
      <c r="AC3051" s="1">
        <v>2</v>
      </c>
      <c r="AD3051" s="38" t="s">
        <v>428</v>
      </c>
      <c r="AE3051" s="60" t="s">
        <v>133</v>
      </c>
      <c r="AF3051" s="40">
        <v>110</v>
      </c>
      <c r="AG3051" s="45">
        <v>40</v>
      </c>
      <c r="AH3051">
        <v>50</v>
      </c>
      <c r="AL3051" t="s">
        <v>22</v>
      </c>
      <c r="AM3051">
        <v>60</v>
      </c>
    </row>
    <row r="3052" spans="28:39">
      <c r="AB3052" t="s">
        <v>650</v>
      </c>
      <c r="AC3052" s="1">
        <v>2</v>
      </c>
      <c r="AD3052" s="38" t="s">
        <v>428</v>
      </c>
      <c r="AE3052" s="60" t="s">
        <v>133</v>
      </c>
      <c r="AF3052" s="40">
        <v>110</v>
      </c>
      <c r="AG3052" s="46">
        <v>50</v>
      </c>
      <c r="AH3052">
        <v>45</v>
      </c>
      <c r="AL3052" t="s">
        <v>22</v>
      </c>
      <c r="AM3052">
        <v>60</v>
      </c>
    </row>
    <row r="3053" spans="28:39">
      <c r="AB3053" t="s">
        <v>650</v>
      </c>
      <c r="AC3053" s="1">
        <v>2</v>
      </c>
      <c r="AD3053" s="38" t="s">
        <v>428</v>
      </c>
      <c r="AE3053" s="60" t="s">
        <v>133</v>
      </c>
      <c r="AF3053" s="40">
        <v>110</v>
      </c>
      <c r="AG3053" s="47">
        <v>60</v>
      </c>
      <c r="AH3053">
        <v>42</v>
      </c>
      <c r="AL3053" t="s">
        <v>22</v>
      </c>
      <c r="AM3053">
        <v>60</v>
      </c>
    </row>
    <row r="3054" spans="28:39">
      <c r="AB3054" t="s">
        <v>650</v>
      </c>
      <c r="AC3054" s="1">
        <v>2</v>
      </c>
      <c r="AD3054" s="38" t="s">
        <v>428</v>
      </c>
      <c r="AE3054" s="60" t="s">
        <v>133</v>
      </c>
      <c r="AF3054" s="40">
        <v>110</v>
      </c>
      <c r="AG3054" s="48">
        <v>70</v>
      </c>
      <c r="AH3054">
        <v>39</v>
      </c>
      <c r="AL3054" t="s">
        <v>22</v>
      </c>
      <c r="AM3054">
        <v>60</v>
      </c>
    </row>
    <row r="3055" spans="28:39">
      <c r="AB3055" t="s">
        <v>650</v>
      </c>
      <c r="AC3055" s="1">
        <v>2</v>
      </c>
      <c r="AD3055" s="38" t="s">
        <v>428</v>
      </c>
      <c r="AE3055" s="60" t="s">
        <v>133</v>
      </c>
      <c r="AF3055" s="49">
        <v>115</v>
      </c>
      <c r="AG3055" s="41">
        <v>0</v>
      </c>
      <c r="AH3055">
        <v>62</v>
      </c>
      <c r="AL3055" t="s">
        <v>22</v>
      </c>
      <c r="AM3055">
        <v>60</v>
      </c>
    </row>
    <row r="3056" spans="28:39">
      <c r="AB3056" t="s">
        <v>650</v>
      </c>
      <c r="AC3056" s="1">
        <v>2</v>
      </c>
      <c r="AD3056" s="38" t="s">
        <v>428</v>
      </c>
      <c r="AE3056" s="60" t="s">
        <v>133</v>
      </c>
      <c r="AF3056" s="49">
        <v>115</v>
      </c>
      <c r="AG3056" s="42">
        <v>10</v>
      </c>
      <c r="AH3056">
        <v>62</v>
      </c>
      <c r="AL3056" t="s">
        <v>22</v>
      </c>
      <c r="AM3056">
        <v>60</v>
      </c>
    </row>
    <row r="3057" spans="28:39">
      <c r="AB3057" t="s">
        <v>650</v>
      </c>
      <c r="AC3057" s="1">
        <v>2</v>
      </c>
      <c r="AD3057" s="38" t="s">
        <v>428</v>
      </c>
      <c r="AE3057" s="60" t="s">
        <v>133</v>
      </c>
      <c r="AF3057" s="49">
        <v>115</v>
      </c>
      <c r="AG3057" s="43">
        <v>20</v>
      </c>
      <c r="AH3057">
        <v>60</v>
      </c>
      <c r="AL3057" t="s">
        <v>22</v>
      </c>
      <c r="AM3057">
        <v>60</v>
      </c>
    </row>
    <row r="3058" spans="28:39">
      <c r="AB3058" t="s">
        <v>650</v>
      </c>
      <c r="AC3058" s="1">
        <v>2</v>
      </c>
      <c r="AD3058" s="38" t="s">
        <v>428</v>
      </c>
      <c r="AE3058" s="60" t="s">
        <v>133</v>
      </c>
      <c r="AF3058" s="49">
        <v>115</v>
      </c>
      <c r="AG3058" s="44">
        <v>30</v>
      </c>
      <c r="AH3058">
        <v>55</v>
      </c>
      <c r="AL3058" t="s">
        <v>22</v>
      </c>
      <c r="AM3058">
        <v>60</v>
      </c>
    </row>
    <row r="3059" spans="28:39">
      <c r="AB3059" t="s">
        <v>650</v>
      </c>
      <c r="AC3059" s="1">
        <v>2</v>
      </c>
      <c r="AD3059" s="38" t="s">
        <v>428</v>
      </c>
      <c r="AE3059" s="60" t="s">
        <v>133</v>
      </c>
      <c r="AF3059" s="49">
        <v>115</v>
      </c>
      <c r="AG3059" s="45">
        <v>40</v>
      </c>
      <c r="AH3059">
        <v>50</v>
      </c>
      <c r="AL3059" t="s">
        <v>22</v>
      </c>
      <c r="AM3059">
        <v>60</v>
      </c>
    </row>
    <row r="3060" spans="28:39">
      <c r="AB3060" t="s">
        <v>650</v>
      </c>
      <c r="AC3060" s="1">
        <v>2</v>
      </c>
      <c r="AD3060" s="38" t="s">
        <v>428</v>
      </c>
      <c r="AE3060" s="60" t="s">
        <v>133</v>
      </c>
      <c r="AF3060" s="49">
        <v>115</v>
      </c>
      <c r="AG3060" s="46">
        <v>50</v>
      </c>
      <c r="AH3060">
        <v>45</v>
      </c>
      <c r="AL3060" t="s">
        <v>22</v>
      </c>
      <c r="AM3060">
        <v>60</v>
      </c>
    </row>
    <row r="3061" spans="28:39">
      <c r="AB3061" t="s">
        <v>650</v>
      </c>
      <c r="AC3061" s="1">
        <v>2</v>
      </c>
      <c r="AD3061" s="38" t="s">
        <v>428</v>
      </c>
      <c r="AE3061" s="60" t="s">
        <v>133</v>
      </c>
      <c r="AF3061" s="49">
        <v>115</v>
      </c>
      <c r="AG3061" s="47">
        <v>60</v>
      </c>
      <c r="AH3061">
        <v>42</v>
      </c>
      <c r="AL3061" t="s">
        <v>22</v>
      </c>
      <c r="AM3061">
        <v>60</v>
      </c>
    </row>
    <row r="3062" spans="28:39">
      <c r="AB3062" t="s">
        <v>650</v>
      </c>
      <c r="AC3062" s="1">
        <v>2</v>
      </c>
      <c r="AD3062" s="38" t="s">
        <v>428</v>
      </c>
      <c r="AE3062" s="60" t="s">
        <v>133</v>
      </c>
      <c r="AF3062" s="49">
        <v>115</v>
      </c>
      <c r="AG3062" s="48">
        <v>70</v>
      </c>
      <c r="AH3062">
        <v>39</v>
      </c>
      <c r="AL3062" t="s">
        <v>22</v>
      </c>
      <c r="AM3062">
        <v>60</v>
      </c>
    </row>
    <row r="3063" spans="28:39">
      <c r="AB3063" t="s">
        <v>650</v>
      </c>
      <c r="AC3063" s="1">
        <v>2</v>
      </c>
      <c r="AD3063" s="38" t="s">
        <v>428</v>
      </c>
      <c r="AE3063" s="60" t="s">
        <v>133</v>
      </c>
      <c r="AF3063" s="50">
        <v>120</v>
      </c>
      <c r="AG3063" s="41">
        <v>0</v>
      </c>
      <c r="AH3063">
        <v>60</v>
      </c>
      <c r="AL3063" t="s">
        <v>22</v>
      </c>
      <c r="AM3063">
        <v>60</v>
      </c>
    </row>
    <row r="3064" spans="28:39">
      <c r="AB3064" t="s">
        <v>650</v>
      </c>
      <c r="AC3064" s="1">
        <v>2</v>
      </c>
      <c r="AD3064" s="38" t="s">
        <v>428</v>
      </c>
      <c r="AE3064" s="60" t="s">
        <v>133</v>
      </c>
      <c r="AF3064" s="50">
        <v>120</v>
      </c>
      <c r="AG3064" s="42">
        <v>10</v>
      </c>
      <c r="AH3064">
        <v>60</v>
      </c>
      <c r="AL3064" t="s">
        <v>22</v>
      </c>
      <c r="AM3064">
        <v>60</v>
      </c>
    </row>
    <row r="3065" spans="28:39">
      <c r="AB3065" t="s">
        <v>650</v>
      </c>
      <c r="AC3065" s="1">
        <v>2</v>
      </c>
      <c r="AD3065" s="38" t="s">
        <v>428</v>
      </c>
      <c r="AE3065" s="60" t="s">
        <v>133</v>
      </c>
      <c r="AF3065" s="50">
        <v>120</v>
      </c>
      <c r="AG3065" s="43">
        <v>20</v>
      </c>
      <c r="AH3065">
        <v>59</v>
      </c>
      <c r="AL3065" t="s">
        <v>22</v>
      </c>
      <c r="AM3065">
        <v>60</v>
      </c>
    </row>
    <row r="3066" spans="28:39">
      <c r="AB3066" t="s">
        <v>650</v>
      </c>
      <c r="AC3066" s="1">
        <v>2</v>
      </c>
      <c r="AD3066" s="38" t="s">
        <v>428</v>
      </c>
      <c r="AE3066" s="60" t="s">
        <v>133</v>
      </c>
      <c r="AF3066" s="50">
        <v>120</v>
      </c>
      <c r="AG3066" s="44">
        <v>30</v>
      </c>
      <c r="AH3066">
        <v>55</v>
      </c>
      <c r="AL3066" t="s">
        <v>22</v>
      </c>
      <c r="AM3066">
        <v>60</v>
      </c>
    </row>
    <row r="3067" spans="28:39">
      <c r="AB3067" t="s">
        <v>650</v>
      </c>
      <c r="AC3067" s="1">
        <v>2</v>
      </c>
      <c r="AD3067" s="38" t="s">
        <v>428</v>
      </c>
      <c r="AE3067" s="60" t="s">
        <v>133</v>
      </c>
      <c r="AF3067" s="50">
        <v>120</v>
      </c>
      <c r="AG3067" s="45">
        <v>40</v>
      </c>
      <c r="AH3067">
        <v>50</v>
      </c>
      <c r="AL3067" t="s">
        <v>22</v>
      </c>
      <c r="AM3067">
        <v>60</v>
      </c>
    </row>
    <row r="3068" spans="28:39">
      <c r="AB3068" t="s">
        <v>650</v>
      </c>
      <c r="AC3068" s="1">
        <v>2</v>
      </c>
      <c r="AD3068" s="38" t="s">
        <v>428</v>
      </c>
      <c r="AE3068" s="60" t="s">
        <v>133</v>
      </c>
      <c r="AF3068" s="50">
        <v>120</v>
      </c>
      <c r="AG3068" s="46">
        <v>50</v>
      </c>
      <c r="AH3068">
        <v>45</v>
      </c>
      <c r="AL3068" t="s">
        <v>22</v>
      </c>
      <c r="AM3068">
        <v>60</v>
      </c>
    </row>
    <row r="3069" spans="28:39">
      <c r="AB3069" t="s">
        <v>650</v>
      </c>
      <c r="AC3069" s="1">
        <v>2</v>
      </c>
      <c r="AD3069" s="38" t="s">
        <v>428</v>
      </c>
      <c r="AE3069" s="60" t="s">
        <v>133</v>
      </c>
      <c r="AF3069" s="50">
        <v>120</v>
      </c>
      <c r="AG3069" s="47">
        <v>60</v>
      </c>
      <c r="AH3069">
        <v>42</v>
      </c>
      <c r="AL3069" t="s">
        <v>22</v>
      </c>
      <c r="AM3069">
        <v>60</v>
      </c>
    </row>
    <row r="3070" spans="28:39">
      <c r="AB3070" t="s">
        <v>650</v>
      </c>
      <c r="AC3070" s="1">
        <v>2</v>
      </c>
      <c r="AD3070" s="38" t="s">
        <v>428</v>
      </c>
      <c r="AE3070" s="60" t="s">
        <v>133</v>
      </c>
      <c r="AF3070" s="50">
        <v>120</v>
      </c>
      <c r="AG3070" s="48">
        <v>70</v>
      </c>
      <c r="AH3070">
        <v>39</v>
      </c>
      <c r="AL3070" t="s">
        <v>22</v>
      </c>
      <c r="AM3070">
        <v>60</v>
      </c>
    </row>
    <row r="3071" spans="28:39">
      <c r="AB3071" t="s">
        <v>650</v>
      </c>
      <c r="AC3071" s="1">
        <v>2</v>
      </c>
      <c r="AD3071" s="38" t="s">
        <v>428</v>
      </c>
      <c r="AE3071" s="60" t="s">
        <v>133</v>
      </c>
      <c r="AF3071" s="51">
        <v>130</v>
      </c>
      <c r="AG3071" s="41">
        <v>0</v>
      </c>
      <c r="AH3071">
        <v>57</v>
      </c>
      <c r="AL3071" t="s">
        <v>22</v>
      </c>
      <c r="AM3071">
        <v>60</v>
      </c>
    </row>
    <row r="3072" spans="28:39">
      <c r="AB3072" t="s">
        <v>650</v>
      </c>
      <c r="AC3072" s="1">
        <v>2</v>
      </c>
      <c r="AD3072" s="38" t="s">
        <v>428</v>
      </c>
      <c r="AE3072" s="60" t="s">
        <v>133</v>
      </c>
      <c r="AF3072" s="51">
        <v>130</v>
      </c>
      <c r="AG3072" s="42">
        <v>10</v>
      </c>
      <c r="AH3072">
        <v>57</v>
      </c>
      <c r="AL3072" t="s">
        <v>22</v>
      </c>
      <c r="AM3072">
        <v>60</v>
      </c>
    </row>
    <row r="3073" spans="28:39">
      <c r="AB3073" t="s">
        <v>650</v>
      </c>
      <c r="AC3073" s="1">
        <v>2</v>
      </c>
      <c r="AD3073" s="38" t="s">
        <v>428</v>
      </c>
      <c r="AE3073" s="60" t="s">
        <v>133</v>
      </c>
      <c r="AF3073" s="51">
        <v>130</v>
      </c>
      <c r="AG3073" s="43">
        <v>20</v>
      </c>
      <c r="AH3073">
        <v>57</v>
      </c>
      <c r="AL3073" t="s">
        <v>22</v>
      </c>
      <c r="AM3073">
        <v>60</v>
      </c>
    </row>
    <row r="3074" spans="28:39">
      <c r="AB3074" t="s">
        <v>650</v>
      </c>
      <c r="AC3074" s="1">
        <v>2</v>
      </c>
      <c r="AD3074" s="38" t="s">
        <v>428</v>
      </c>
      <c r="AE3074" s="60" t="s">
        <v>133</v>
      </c>
      <c r="AF3074" s="51">
        <v>130</v>
      </c>
      <c r="AG3074" s="44">
        <v>30</v>
      </c>
      <c r="AH3074">
        <v>54</v>
      </c>
      <c r="AL3074" t="s">
        <v>22</v>
      </c>
      <c r="AM3074">
        <v>60</v>
      </c>
    </row>
    <row r="3075" spans="28:39">
      <c r="AB3075" t="s">
        <v>650</v>
      </c>
      <c r="AC3075" s="1">
        <v>2</v>
      </c>
      <c r="AD3075" s="38" t="s">
        <v>428</v>
      </c>
      <c r="AE3075" s="60" t="s">
        <v>133</v>
      </c>
      <c r="AF3075" s="51">
        <v>130</v>
      </c>
      <c r="AG3075" s="45">
        <v>40</v>
      </c>
      <c r="AH3075">
        <v>50</v>
      </c>
      <c r="AL3075" t="s">
        <v>22</v>
      </c>
      <c r="AM3075">
        <v>60</v>
      </c>
    </row>
    <row r="3076" spans="28:39">
      <c r="AB3076" t="s">
        <v>650</v>
      </c>
      <c r="AC3076" s="1">
        <v>2</v>
      </c>
      <c r="AD3076" s="38" t="s">
        <v>428</v>
      </c>
      <c r="AE3076" s="60" t="s">
        <v>133</v>
      </c>
      <c r="AF3076" s="51">
        <v>130</v>
      </c>
      <c r="AG3076" s="46">
        <v>50</v>
      </c>
      <c r="AH3076">
        <v>45</v>
      </c>
      <c r="AL3076" t="s">
        <v>22</v>
      </c>
      <c r="AM3076">
        <v>60</v>
      </c>
    </row>
    <row r="3077" spans="28:39">
      <c r="AB3077" t="s">
        <v>650</v>
      </c>
      <c r="AC3077" s="1">
        <v>2</v>
      </c>
      <c r="AD3077" s="38" t="s">
        <v>428</v>
      </c>
      <c r="AE3077" s="60" t="s">
        <v>133</v>
      </c>
      <c r="AF3077" s="51">
        <v>130</v>
      </c>
      <c r="AG3077" s="47">
        <v>60</v>
      </c>
      <c r="AH3077">
        <v>42</v>
      </c>
      <c r="AL3077" t="s">
        <v>22</v>
      </c>
      <c r="AM3077">
        <v>60</v>
      </c>
    </row>
    <row r="3078" spans="28:39">
      <c r="AB3078" t="s">
        <v>650</v>
      </c>
      <c r="AC3078" s="1">
        <v>2</v>
      </c>
      <c r="AD3078" s="38" t="s">
        <v>428</v>
      </c>
      <c r="AE3078" s="60" t="s">
        <v>133</v>
      </c>
      <c r="AF3078" s="51">
        <v>130</v>
      </c>
      <c r="AG3078" s="48">
        <v>70</v>
      </c>
      <c r="AH3078">
        <v>39</v>
      </c>
      <c r="AL3078" t="s">
        <v>22</v>
      </c>
      <c r="AM3078">
        <v>60</v>
      </c>
    </row>
    <row r="3079" spans="28:39">
      <c r="AB3079" t="s">
        <v>650</v>
      </c>
      <c r="AC3079" s="1">
        <v>2</v>
      </c>
      <c r="AD3079" s="38" t="s">
        <v>428</v>
      </c>
      <c r="AE3079" s="60" t="s">
        <v>133</v>
      </c>
      <c r="AF3079" s="52">
        <v>140</v>
      </c>
      <c r="AG3079" s="41">
        <v>0</v>
      </c>
      <c r="AH3079">
        <v>54</v>
      </c>
      <c r="AL3079" t="s">
        <v>22</v>
      </c>
      <c r="AM3079">
        <v>60</v>
      </c>
    </row>
    <row r="3080" spans="28:39">
      <c r="AB3080" t="s">
        <v>650</v>
      </c>
      <c r="AC3080" s="1">
        <v>2</v>
      </c>
      <c r="AD3080" s="38" t="s">
        <v>428</v>
      </c>
      <c r="AE3080" s="60" t="s">
        <v>133</v>
      </c>
      <c r="AF3080" s="52">
        <v>140</v>
      </c>
      <c r="AG3080" s="42">
        <v>10</v>
      </c>
      <c r="AH3080">
        <v>54</v>
      </c>
      <c r="AL3080" t="s">
        <v>22</v>
      </c>
      <c r="AM3080">
        <v>60</v>
      </c>
    </row>
    <row r="3081" spans="28:39">
      <c r="AB3081" t="s">
        <v>650</v>
      </c>
      <c r="AC3081" s="1">
        <v>2</v>
      </c>
      <c r="AD3081" s="38" t="s">
        <v>428</v>
      </c>
      <c r="AE3081" s="60" t="s">
        <v>133</v>
      </c>
      <c r="AF3081" s="52">
        <v>140</v>
      </c>
      <c r="AG3081" s="43">
        <v>20</v>
      </c>
      <c r="AH3081">
        <v>54</v>
      </c>
      <c r="AL3081" t="s">
        <v>22</v>
      </c>
      <c r="AM3081">
        <v>60</v>
      </c>
    </row>
    <row r="3082" spans="28:39">
      <c r="AB3082" t="s">
        <v>650</v>
      </c>
      <c r="AC3082" s="1">
        <v>2</v>
      </c>
      <c r="AD3082" s="38" t="s">
        <v>428</v>
      </c>
      <c r="AE3082" s="60" t="s">
        <v>133</v>
      </c>
      <c r="AF3082" s="52">
        <v>140</v>
      </c>
      <c r="AG3082" s="44">
        <v>30</v>
      </c>
      <c r="AH3082">
        <v>53</v>
      </c>
      <c r="AL3082" t="s">
        <v>22</v>
      </c>
      <c r="AM3082">
        <v>60</v>
      </c>
    </row>
    <row r="3083" spans="28:39">
      <c r="AB3083" t="s">
        <v>650</v>
      </c>
      <c r="AC3083" s="1">
        <v>2</v>
      </c>
      <c r="AD3083" s="38" t="s">
        <v>428</v>
      </c>
      <c r="AE3083" s="60" t="s">
        <v>133</v>
      </c>
      <c r="AF3083" s="52">
        <v>140</v>
      </c>
      <c r="AG3083" s="45">
        <v>40</v>
      </c>
      <c r="AH3083">
        <v>50</v>
      </c>
      <c r="AL3083" t="s">
        <v>22</v>
      </c>
      <c r="AM3083">
        <v>60</v>
      </c>
    </row>
    <row r="3084" spans="28:39">
      <c r="AB3084" t="s">
        <v>650</v>
      </c>
      <c r="AC3084" s="1">
        <v>2</v>
      </c>
      <c r="AD3084" s="38" t="s">
        <v>428</v>
      </c>
      <c r="AE3084" s="60" t="s">
        <v>133</v>
      </c>
      <c r="AF3084" s="52">
        <v>140</v>
      </c>
      <c r="AG3084" s="46">
        <v>50</v>
      </c>
      <c r="AH3084">
        <v>45</v>
      </c>
      <c r="AL3084" t="s">
        <v>22</v>
      </c>
      <c r="AM3084">
        <v>60</v>
      </c>
    </row>
    <row r="3085" spans="28:39">
      <c r="AB3085" t="s">
        <v>650</v>
      </c>
      <c r="AC3085" s="1">
        <v>2</v>
      </c>
      <c r="AD3085" s="38" t="s">
        <v>428</v>
      </c>
      <c r="AE3085" s="60" t="s">
        <v>133</v>
      </c>
      <c r="AF3085" s="52">
        <v>140</v>
      </c>
      <c r="AG3085" s="47">
        <v>60</v>
      </c>
      <c r="AH3085">
        <v>42</v>
      </c>
      <c r="AL3085" t="s">
        <v>22</v>
      </c>
      <c r="AM3085">
        <v>60</v>
      </c>
    </row>
    <row r="3086" spans="28:39">
      <c r="AB3086" t="s">
        <v>650</v>
      </c>
      <c r="AC3086" s="1">
        <v>2</v>
      </c>
      <c r="AD3086" s="38" t="s">
        <v>428</v>
      </c>
      <c r="AE3086" s="60" t="s">
        <v>133</v>
      </c>
      <c r="AF3086" s="52">
        <v>140</v>
      </c>
      <c r="AG3086" s="48">
        <v>70</v>
      </c>
      <c r="AH3086">
        <v>39</v>
      </c>
      <c r="AL3086" t="s">
        <v>22</v>
      </c>
      <c r="AM3086">
        <v>60</v>
      </c>
    </row>
    <row r="3087" spans="28:39">
      <c r="AB3087" t="s">
        <v>650</v>
      </c>
      <c r="AC3087" s="1">
        <v>2</v>
      </c>
      <c r="AD3087" s="38" t="s">
        <v>428</v>
      </c>
      <c r="AE3087" s="60" t="s">
        <v>133</v>
      </c>
      <c r="AF3087" s="53">
        <v>150</v>
      </c>
      <c r="AG3087" s="41">
        <v>0</v>
      </c>
      <c r="AH3087">
        <v>43</v>
      </c>
      <c r="AL3087" t="s">
        <v>22</v>
      </c>
      <c r="AM3087">
        <v>60</v>
      </c>
    </row>
    <row r="3088" spans="28:39">
      <c r="AB3088" t="s">
        <v>650</v>
      </c>
      <c r="AC3088" s="1">
        <v>2</v>
      </c>
      <c r="AD3088" s="38" t="s">
        <v>428</v>
      </c>
      <c r="AE3088" s="60" t="s">
        <v>133</v>
      </c>
      <c r="AF3088" s="53">
        <v>150</v>
      </c>
      <c r="AG3088" s="42">
        <v>10</v>
      </c>
      <c r="AH3088">
        <v>43</v>
      </c>
      <c r="AL3088" t="s">
        <v>22</v>
      </c>
      <c r="AM3088">
        <v>60</v>
      </c>
    </row>
    <row r="3089" spans="28:39">
      <c r="AB3089" t="s">
        <v>650</v>
      </c>
      <c r="AC3089" s="1">
        <v>2</v>
      </c>
      <c r="AD3089" s="38" t="s">
        <v>428</v>
      </c>
      <c r="AE3089" s="60" t="s">
        <v>133</v>
      </c>
      <c r="AF3089" s="53">
        <v>150</v>
      </c>
      <c r="AG3089" s="43">
        <v>20</v>
      </c>
      <c r="AH3089">
        <v>43</v>
      </c>
      <c r="AL3089" t="s">
        <v>22</v>
      </c>
      <c r="AM3089">
        <v>60</v>
      </c>
    </row>
    <row r="3090" spans="28:39">
      <c r="AB3090" t="s">
        <v>650</v>
      </c>
      <c r="AC3090" s="1">
        <v>2</v>
      </c>
      <c r="AD3090" s="38" t="s">
        <v>428</v>
      </c>
      <c r="AE3090" s="60" t="s">
        <v>133</v>
      </c>
      <c r="AF3090" s="53">
        <v>150</v>
      </c>
      <c r="AG3090" s="44">
        <v>30</v>
      </c>
      <c r="AH3090">
        <v>43</v>
      </c>
      <c r="AL3090" t="s">
        <v>22</v>
      </c>
      <c r="AM3090">
        <v>60</v>
      </c>
    </row>
    <row r="3091" spans="28:39">
      <c r="AB3091" t="s">
        <v>650</v>
      </c>
      <c r="AC3091" s="1">
        <v>2</v>
      </c>
      <c r="AD3091" s="38" t="s">
        <v>428</v>
      </c>
      <c r="AE3091" s="60" t="s">
        <v>133</v>
      </c>
      <c r="AF3091" s="53">
        <v>150</v>
      </c>
      <c r="AG3091" s="45">
        <v>40</v>
      </c>
      <c r="AH3091">
        <v>43</v>
      </c>
      <c r="AL3091" t="s">
        <v>22</v>
      </c>
      <c r="AM3091">
        <v>60</v>
      </c>
    </row>
    <row r="3092" spans="28:39">
      <c r="AB3092" t="s">
        <v>650</v>
      </c>
      <c r="AC3092" s="1">
        <v>2</v>
      </c>
      <c r="AD3092" s="38" t="s">
        <v>428</v>
      </c>
      <c r="AE3092" s="60" t="s">
        <v>133</v>
      </c>
      <c r="AF3092" s="53">
        <v>150</v>
      </c>
      <c r="AG3092" s="46">
        <v>50</v>
      </c>
      <c r="AH3092">
        <v>43</v>
      </c>
      <c r="AL3092" t="s">
        <v>22</v>
      </c>
      <c r="AM3092">
        <v>60</v>
      </c>
    </row>
    <row r="3093" spans="28:39">
      <c r="AB3093" t="s">
        <v>650</v>
      </c>
      <c r="AC3093" s="1">
        <v>2</v>
      </c>
      <c r="AD3093" s="38" t="s">
        <v>428</v>
      </c>
      <c r="AE3093" s="60" t="s">
        <v>133</v>
      </c>
      <c r="AF3093" s="53">
        <v>150</v>
      </c>
      <c r="AG3093" s="47">
        <v>60</v>
      </c>
      <c r="AH3093">
        <v>42</v>
      </c>
      <c r="AL3093" t="s">
        <v>22</v>
      </c>
      <c r="AM3093">
        <v>60</v>
      </c>
    </row>
    <row r="3094" spans="28:39">
      <c r="AB3094" t="s">
        <v>650</v>
      </c>
      <c r="AC3094" s="1">
        <v>2</v>
      </c>
      <c r="AD3094" s="38" t="s">
        <v>428</v>
      </c>
      <c r="AE3094" s="60" t="s">
        <v>133</v>
      </c>
      <c r="AF3094" s="53">
        <v>150</v>
      </c>
      <c r="AG3094" s="48">
        <v>70</v>
      </c>
      <c r="AH3094">
        <v>39</v>
      </c>
      <c r="AL3094" t="s">
        <v>22</v>
      </c>
      <c r="AM3094">
        <v>60</v>
      </c>
    </row>
    <row r="3095" spans="28:39">
      <c r="AB3095" t="s">
        <v>650</v>
      </c>
      <c r="AC3095" s="1">
        <v>2</v>
      </c>
      <c r="AD3095" s="38" t="s">
        <v>428</v>
      </c>
      <c r="AE3095" s="60" t="s">
        <v>133</v>
      </c>
      <c r="AF3095" s="54">
        <v>160</v>
      </c>
      <c r="AG3095" s="41">
        <v>0</v>
      </c>
      <c r="AH3095">
        <v>41</v>
      </c>
      <c r="AL3095" t="s">
        <v>22</v>
      </c>
      <c r="AM3095">
        <v>60</v>
      </c>
    </row>
    <row r="3096" spans="28:39">
      <c r="AB3096" t="s">
        <v>650</v>
      </c>
      <c r="AC3096" s="1">
        <v>2</v>
      </c>
      <c r="AD3096" s="38" t="s">
        <v>428</v>
      </c>
      <c r="AE3096" s="60" t="s">
        <v>133</v>
      </c>
      <c r="AF3096" s="54">
        <v>160</v>
      </c>
      <c r="AG3096" s="42">
        <v>10</v>
      </c>
      <c r="AH3096">
        <v>41</v>
      </c>
      <c r="AL3096" t="s">
        <v>22</v>
      </c>
      <c r="AM3096">
        <v>60</v>
      </c>
    </row>
    <row r="3097" spans="28:39">
      <c r="AB3097" t="s">
        <v>650</v>
      </c>
      <c r="AC3097" s="1">
        <v>2</v>
      </c>
      <c r="AD3097" s="38" t="s">
        <v>428</v>
      </c>
      <c r="AE3097" s="60" t="s">
        <v>133</v>
      </c>
      <c r="AF3097" s="54">
        <v>160</v>
      </c>
      <c r="AG3097" s="43">
        <v>20</v>
      </c>
      <c r="AH3097">
        <v>41</v>
      </c>
      <c r="AL3097" t="s">
        <v>22</v>
      </c>
      <c r="AM3097">
        <v>60</v>
      </c>
    </row>
    <row r="3098" spans="28:39">
      <c r="AB3098" t="s">
        <v>650</v>
      </c>
      <c r="AC3098" s="1">
        <v>2</v>
      </c>
      <c r="AD3098" s="38" t="s">
        <v>428</v>
      </c>
      <c r="AE3098" s="60" t="s">
        <v>133</v>
      </c>
      <c r="AF3098" s="54">
        <v>160</v>
      </c>
      <c r="AG3098" s="44">
        <v>30</v>
      </c>
      <c r="AH3098">
        <v>41</v>
      </c>
      <c r="AL3098" t="s">
        <v>22</v>
      </c>
      <c r="AM3098">
        <v>60</v>
      </c>
    </row>
    <row r="3099" spans="28:39">
      <c r="AB3099" t="s">
        <v>650</v>
      </c>
      <c r="AC3099" s="1">
        <v>2</v>
      </c>
      <c r="AD3099" s="38" t="s">
        <v>428</v>
      </c>
      <c r="AE3099" s="60" t="s">
        <v>133</v>
      </c>
      <c r="AF3099" s="54">
        <v>160</v>
      </c>
      <c r="AG3099" s="45">
        <v>40</v>
      </c>
      <c r="AH3099">
        <v>41</v>
      </c>
      <c r="AL3099" t="s">
        <v>22</v>
      </c>
      <c r="AM3099">
        <v>60</v>
      </c>
    </row>
    <row r="3100" spans="28:39">
      <c r="AB3100" t="s">
        <v>650</v>
      </c>
      <c r="AC3100" s="1">
        <v>2</v>
      </c>
      <c r="AD3100" s="38" t="s">
        <v>428</v>
      </c>
      <c r="AE3100" s="60" t="s">
        <v>133</v>
      </c>
      <c r="AF3100" s="54">
        <v>160</v>
      </c>
      <c r="AG3100" s="46">
        <v>50</v>
      </c>
      <c r="AH3100">
        <v>41</v>
      </c>
      <c r="AL3100" t="s">
        <v>22</v>
      </c>
      <c r="AM3100">
        <v>60</v>
      </c>
    </row>
    <row r="3101" spans="28:39">
      <c r="AB3101" t="s">
        <v>650</v>
      </c>
      <c r="AC3101" s="1">
        <v>2</v>
      </c>
      <c r="AD3101" s="38" t="s">
        <v>428</v>
      </c>
      <c r="AE3101" s="60" t="s">
        <v>133</v>
      </c>
      <c r="AF3101" s="54">
        <v>160</v>
      </c>
      <c r="AG3101" s="47">
        <v>60</v>
      </c>
      <c r="AH3101">
        <v>41</v>
      </c>
      <c r="AL3101" t="s">
        <v>22</v>
      </c>
      <c r="AM3101">
        <v>60</v>
      </c>
    </row>
    <row r="3102" spans="28:39">
      <c r="AB3102" t="s">
        <v>650</v>
      </c>
      <c r="AC3102" s="1">
        <v>2</v>
      </c>
      <c r="AD3102" s="38" t="s">
        <v>428</v>
      </c>
      <c r="AE3102" s="60" t="s">
        <v>133</v>
      </c>
      <c r="AF3102" s="54">
        <v>160</v>
      </c>
      <c r="AG3102" s="48">
        <v>70</v>
      </c>
      <c r="AH3102">
        <v>39</v>
      </c>
      <c r="AL3102" t="s">
        <v>22</v>
      </c>
      <c r="AM3102">
        <v>60</v>
      </c>
    </row>
    <row r="3103" spans="28:39">
      <c r="AB3103" t="s">
        <v>650</v>
      </c>
      <c r="AC3103" s="1">
        <v>2</v>
      </c>
      <c r="AD3103" s="38" t="s">
        <v>428</v>
      </c>
      <c r="AE3103" s="60" t="s">
        <v>133</v>
      </c>
      <c r="AF3103" s="55">
        <v>170</v>
      </c>
      <c r="AG3103" s="41">
        <v>0</v>
      </c>
      <c r="AH3103">
        <v>39</v>
      </c>
      <c r="AL3103" t="s">
        <v>22</v>
      </c>
      <c r="AM3103">
        <v>60</v>
      </c>
    </row>
    <row r="3104" spans="28:39">
      <c r="AB3104" t="s">
        <v>650</v>
      </c>
      <c r="AC3104" s="1">
        <v>2</v>
      </c>
      <c r="AD3104" s="38" t="s">
        <v>428</v>
      </c>
      <c r="AE3104" s="60" t="s">
        <v>133</v>
      </c>
      <c r="AF3104" s="55">
        <v>170</v>
      </c>
      <c r="AG3104" s="42">
        <v>10</v>
      </c>
      <c r="AH3104">
        <v>39</v>
      </c>
      <c r="AL3104" t="s">
        <v>22</v>
      </c>
      <c r="AM3104">
        <v>60</v>
      </c>
    </row>
    <row r="3105" spans="28:39">
      <c r="AB3105" t="s">
        <v>650</v>
      </c>
      <c r="AC3105" s="1">
        <v>2</v>
      </c>
      <c r="AD3105" s="38" t="s">
        <v>428</v>
      </c>
      <c r="AE3105" s="60" t="s">
        <v>133</v>
      </c>
      <c r="AF3105" s="55">
        <v>170</v>
      </c>
      <c r="AG3105" s="43">
        <v>20</v>
      </c>
      <c r="AH3105">
        <v>39</v>
      </c>
      <c r="AL3105" t="s">
        <v>22</v>
      </c>
      <c r="AM3105">
        <v>60</v>
      </c>
    </row>
    <row r="3106" spans="28:39">
      <c r="AB3106" t="s">
        <v>650</v>
      </c>
      <c r="AC3106" s="1">
        <v>2</v>
      </c>
      <c r="AD3106" s="38" t="s">
        <v>428</v>
      </c>
      <c r="AE3106" s="60" t="s">
        <v>133</v>
      </c>
      <c r="AF3106" s="55">
        <v>170</v>
      </c>
      <c r="AG3106" s="44">
        <v>30</v>
      </c>
      <c r="AH3106">
        <v>39</v>
      </c>
      <c r="AL3106" t="s">
        <v>22</v>
      </c>
      <c r="AM3106">
        <v>60</v>
      </c>
    </row>
    <row r="3107" spans="28:39">
      <c r="AB3107" t="s">
        <v>650</v>
      </c>
      <c r="AC3107" s="1">
        <v>2</v>
      </c>
      <c r="AD3107" s="38" t="s">
        <v>428</v>
      </c>
      <c r="AE3107" s="60" t="s">
        <v>133</v>
      </c>
      <c r="AF3107" s="55">
        <v>170</v>
      </c>
      <c r="AG3107" s="45">
        <v>40</v>
      </c>
      <c r="AH3107">
        <v>39</v>
      </c>
      <c r="AL3107" t="s">
        <v>22</v>
      </c>
      <c r="AM3107">
        <v>60</v>
      </c>
    </row>
    <row r="3108" spans="28:39">
      <c r="AB3108" t="s">
        <v>650</v>
      </c>
      <c r="AC3108" s="1">
        <v>2</v>
      </c>
      <c r="AD3108" s="38" t="s">
        <v>428</v>
      </c>
      <c r="AE3108" s="60" t="s">
        <v>133</v>
      </c>
      <c r="AF3108" s="55">
        <v>170</v>
      </c>
      <c r="AG3108" s="46">
        <v>50</v>
      </c>
      <c r="AH3108">
        <v>39</v>
      </c>
      <c r="AL3108" t="s">
        <v>22</v>
      </c>
      <c r="AM3108">
        <v>60</v>
      </c>
    </row>
    <row r="3109" spans="28:39">
      <c r="AB3109" t="s">
        <v>650</v>
      </c>
      <c r="AC3109" s="1">
        <v>2</v>
      </c>
      <c r="AD3109" s="38" t="s">
        <v>428</v>
      </c>
      <c r="AE3109" s="60" t="s">
        <v>133</v>
      </c>
      <c r="AF3109" s="55">
        <v>170</v>
      </c>
      <c r="AG3109" s="47">
        <v>60</v>
      </c>
      <c r="AH3109">
        <v>39</v>
      </c>
      <c r="AL3109" t="s">
        <v>22</v>
      </c>
      <c r="AM3109">
        <v>60</v>
      </c>
    </row>
    <row r="3110" spans="28:39">
      <c r="AB3110" t="s">
        <v>650</v>
      </c>
      <c r="AC3110" s="1">
        <v>2</v>
      </c>
      <c r="AD3110" s="38" t="s">
        <v>428</v>
      </c>
      <c r="AE3110" s="60" t="s">
        <v>133</v>
      </c>
      <c r="AF3110" s="55">
        <v>170</v>
      </c>
      <c r="AG3110" s="48">
        <v>70</v>
      </c>
      <c r="AH3110">
        <v>39</v>
      </c>
      <c r="AL3110" t="s">
        <v>22</v>
      </c>
      <c r="AM3110">
        <v>60</v>
      </c>
    </row>
    <row r="3111" spans="28:39">
      <c r="AB3111" t="s">
        <v>650</v>
      </c>
      <c r="AC3111" s="1">
        <v>2</v>
      </c>
      <c r="AD3111" s="38" t="s">
        <v>428</v>
      </c>
      <c r="AE3111" s="60" t="s">
        <v>133</v>
      </c>
      <c r="AF3111" s="56">
        <v>180</v>
      </c>
      <c r="AG3111" s="41">
        <v>0</v>
      </c>
      <c r="AH3111">
        <v>38</v>
      </c>
      <c r="AL3111" t="s">
        <v>22</v>
      </c>
      <c r="AM3111">
        <v>60</v>
      </c>
    </row>
    <row r="3112" spans="28:39">
      <c r="AB3112" t="s">
        <v>650</v>
      </c>
      <c r="AC3112" s="1">
        <v>2</v>
      </c>
      <c r="AD3112" s="38" t="s">
        <v>428</v>
      </c>
      <c r="AE3112" s="60" t="s">
        <v>133</v>
      </c>
      <c r="AF3112" s="56">
        <v>180</v>
      </c>
      <c r="AG3112" s="42">
        <v>10</v>
      </c>
      <c r="AH3112">
        <v>38</v>
      </c>
      <c r="AL3112" t="s">
        <v>22</v>
      </c>
      <c r="AM3112">
        <v>60</v>
      </c>
    </row>
    <row r="3113" spans="28:39">
      <c r="AB3113" t="s">
        <v>650</v>
      </c>
      <c r="AC3113" s="1">
        <v>2</v>
      </c>
      <c r="AD3113" s="38" t="s">
        <v>428</v>
      </c>
      <c r="AE3113" s="60" t="s">
        <v>133</v>
      </c>
      <c r="AF3113" s="56">
        <v>180</v>
      </c>
      <c r="AG3113" s="43">
        <v>20</v>
      </c>
      <c r="AH3113">
        <v>38</v>
      </c>
      <c r="AL3113" t="s">
        <v>22</v>
      </c>
      <c r="AM3113">
        <v>60</v>
      </c>
    </row>
    <row r="3114" spans="28:39">
      <c r="AB3114" t="s">
        <v>650</v>
      </c>
      <c r="AC3114" s="1">
        <v>2</v>
      </c>
      <c r="AD3114" s="38" t="s">
        <v>428</v>
      </c>
      <c r="AE3114" s="60" t="s">
        <v>133</v>
      </c>
      <c r="AF3114" s="56">
        <v>180</v>
      </c>
      <c r="AG3114" s="44">
        <v>30</v>
      </c>
      <c r="AH3114">
        <v>38</v>
      </c>
      <c r="AL3114" t="s">
        <v>22</v>
      </c>
      <c r="AM3114">
        <v>60</v>
      </c>
    </row>
    <row r="3115" spans="28:39">
      <c r="AB3115" t="s">
        <v>650</v>
      </c>
      <c r="AC3115" s="1">
        <v>2</v>
      </c>
      <c r="AD3115" s="38" t="s">
        <v>428</v>
      </c>
      <c r="AE3115" s="60" t="s">
        <v>133</v>
      </c>
      <c r="AF3115" s="56">
        <v>180</v>
      </c>
      <c r="AG3115" s="45">
        <v>40</v>
      </c>
      <c r="AH3115">
        <v>38</v>
      </c>
      <c r="AL3115" t="s">
        <v>22</v>
      </c>
      <c r="AM3115">
        <v>60</v>
      </c>
    </row>
    <row r="3116" spans="28:39">
      <c r="AB3116" t="s">
        <v>650</v>
      </c>
      <c r="AC3116" s="1">
        <v>2</v>
      </c>
      <c r="AD3116" s="38" t="s">
        <v>428</v>
      </c>
      <c r="AE3116" s="60" t="s">
        <v>133</v>
      </c>
      <c r="AF3116" s="56">
        <v>180</v>
      </c>
      <c r="AG3116" s="46">
        <v>50</v>
      </c>
      <c r="AH3116">
        <v>38</v>
      </c>
      <c r="AL3116" t="s">
        <v>22</v>
      </c>
      <c r="AM3116">
        <v>60</v>
      </c>
    </row>
    <row r="3117" spans="28:39">
      <c r="AB3117" t="s">
        <v>650</v>
      </c>
      <c r="AC3117" s="1">
        <v>2</v>
      </c>
      <c r="AD3117" s="38" t="s">
        <v>428</v>
      </c>
      <c r="AE3117" s="60" t="s">
        <v>133</v>
      </c>
      <c r="AF3117" s="56">
        <v>180</v>
      </c>
      <c r="AG3117" s="47">
        <v>60</v>
      </c>
      <c r="AH3117">
        <v>38</v>
      </c>
      <c r="AL3117" t="s">
        <v>22</v>
      </c>
      <c r="AM3117">
        <v>60</v>
      </c>
    </row>
    <row r="3118" spans="28:39">
      <c r="AB3118" t="s">
        <v>650</v>
      </c>
      <c r="AC3118" s="1">
        <v>2</v>
      </c>
      <c r="AD3118" s="38" t="s">
        <v>428</v>
      </c>
      <c r="AE3118" s="60" t="s">
        <v>133</v>
      </c>
      <c r="AF3118" s="56">
        <v>180</v>
      </c>
      <c r="AG3118" s="48">
        <v>70</v>
      </c>
      <c r="AH3118">
        <v>38</v>
      </c>
      <c r="AL3118" t="s">
        <v>22</v>
      </c>
      <c r="AM3118">
        <v>60</v>
      </c>
    </row>
    <row r="3119" spans="28:39">
      <c r="AB3119" t="s">
        <v>650</v>
      </c>
      <c r="AC3119" s="1">
        <v>2</v>
      </c>
      <c r="AD3119" s="38" t="s">
        <v>428</v>
      </c>
      <c r="AE3119" s="60" t="s">
        <v>133</v>
      </c>
      <c r="AF3119" s="57">
        <v>200</v>
      </c>
      <c r="AG3119" s="41">
        <v>0</v>
      </c>
      <c r="AH3119">
        <v>31</v>
      </c>
      <c r="AL3119" t="s">
        <v>22</v>
      </c>
      <c r="AM3119">
        <v>60</v>
      </c>
    </row>
    <row r="3120" spans="28:39">
      <c r="AB3120" t="s">
        <v>650</v>
      </c>
      <c r="AC3120" s="1">
        <v>2</v>
      </c>
      <c r="AD3120" s="38" t="s">
        <v>428</v>
      </c>
      <c r="AE3120" s="60" t="s">
        <v>133</v>
      </c>
      <c r="AF3120" s="57">
        <v>200</v>
      </c>
      <c r="AG3120" s="42">
        <v>10</v>
      </c>
      <c r="AH3120">
        <v>31</v>
      </c>
      <c r="AL3120" t="s">
        <v>22</v>
      </c>
      <c r="AM3120">
        <v>60</v>
      </c>
    </row>
    <row r="3121" spans="28:39">
      <c r="AB3121" t="s">
        <v>650</v>
      </c>
      <c r="AC3121" s="1">
        <v>2</v>
      </c>
      <c r="AD3121" s="38" t="s">
        <v>428</v>
      </c>
      <c r="AE3121" s="60" t="s">
        <v>133</v>
      </c>
      <c r="AF3121" s="57">
        <v>200</v>
      </c>
      <c r="AG3121" s="43">
        <v>20</v>
      </c>
      <c r="AH3121">
        <v>31</v>
      </c>
      <c r="AL3121" t="s">
        <v>22</v>
      </c>
      <c r="AM3121">
        <v>60</v>
      </c>
    </row>
    <row r="3122" spans="28:39">
      <c r="AB3122" t="s">
        <v>650</v>
      </c>
      <c r="AC3122" s="1">
        <v>2</v>
      </c>
      <c r="AD3122" s="38" t="s">
        <v>428</v>
      </c>
      <c r="AE3122" s="60" t="s">
        <v>133</v>
      </c>
      <c r="AF3122" s="57">
        <v>200</v>
      </c>
      <c r="AG3122" s="44">
        <v>30</v>
      </c>
      <c r="AH3122">
        <v>31</v>
      </c>
      <c r="AL3122" t="s">
        <v>22</v>
      </c>
      <c r="AM3122">
        <v>60</v>
      </c>
    </row>
    <row r="3123" spans="28:39">
      <c r="AB3123" t="s">
        <v>650</v>
      </c>
      <c r="AC3123" s="1">
        <v>2</v>
      </c>
      <c r="AD3123" s="38" t="s">
        <v>428</v>
      </c>
      <c r="AE3123" s="60" t="s">
        <v>133</v>
      </c>
      <c r="AF3123" s="57">
        <v>200</v>
      </c>
      <c r="AG3123" s="45">
        <v>40</v>
      </c>
      <c r="AH3123">
        <v>31</v>
      </c>
      <c r="AL3123" t="s">
        <v>22</v>
      </c>
      <c r="AM3123">
        <v>60</v>
      </c>
    </row>
    <row r="3124" spans="28:39">
      <c r="AB3124" t="s">
        <v>650</v>
      </c>
      <c r="AC3124" s="1">
        <v>2</v>
      </c>
      <c r="AD3124" s="38" t="s">
        <v>428</v>
      </c>
      <c r="AE3124" s="60" t="s">
        <v>133</v>
      </c>
      <c r="AF3124" s="57">
        <v>200</v>
      </c>
      <c r="AG3124" s="46">
        <v>50</v>
      </c>
      <c r="AH3124">
        <v>31</v>
      </c>
      <c r="AL3124" t="s">
        <v>22</v>
      </c>
      <c r="AM3124">
        <v>60</v>
      </c>
    </row>
    <row r="3125" spans="28:39">
      <c r="AB3125" t="s">
        <v>650</v>
      </c>
      <c r="AC3125" s="1">
        <v>2</v>
      </c>
      <c r="AD3125" s="38" t="s">
        <v>428</v>
      </c>
      <c r="AE3125" s="60" t="s">
        <v>133</v>
      </c>
      <c r="AF3125" s="57">
        <v>200</v>
      </c>
      <c r="AG3125" s="47">
        <v>60</v>
      </c>
      <c r="AH3125">
        <v>31</v>
      </c>
      <c r="AL3125" t="s">
        <v>22</v>
      </c>
      <c r="AM3125">
        <v>60</v>
      </c>
    </row>
    <row r="3126" spans="28:39">
      <c r="AB3126" t="s">
        <v>650</v>
      </c>
      <c r="AC3126" s="1">
        <v>2</v>
      </c>
      <c r="AD3126" s="38" t="s">
        <v>428</v>
      </c>
      <c r="AE3126" s="60" t="s">
        <v>133</v>
      </c>
      <c r="AF3126" s="57">
        <v>200</v>
      </c>
      <c r="AG3126" s="48">
        <v>70</v>
      </c>
      <c r="AH3126">
        <v>31</v>
      </c>
      <c r="AL3126" t="s">
        <v>22</v>
      </c>
      <c r="AM3126">
        <v>60</v>
      </c>
    </row>
    <row r="3127" spans="28:39">
      <c r="AB3127" s="58" t="s">
        <v>655</v>
      </c>
      <c r="AC3127" s="1">
        <v>2</v>
      </c>
      <c r="AD3127" s="38" t="s">
        <v>337</v>
      </c>
      <c r="AE3127" s="60" t="s">
        <v>133</v>
      </c>
      <c r="AF3127" s="40">
        <v>110</v>
      </c>
      <c r="AG3127" s="41">
        <v>0</v>
      </c>
      <c r="AH3127">
        <v>79</v>
      </c>
      <c r="AL3127" t="s">
        <v>22</v>
      </c>
      <c r="AM3127">
        <v>60</v>
      </c>
    </row>
    <row r="3128" spans="28:39">
      <c r="AB3128" s="58" t="s">
        <v>655</v>
      </c>
      <c r="AC3128" s="1">
        <v>2</v>
      </c>
      <c r="AD3128" s="38" t="s">
        <v>337</v>
      </c>
      <c r="AE3128" s="60" t="s">
        <v>133</v>
      </c>
      <c r="AF3128" s="40">
        <v>110</v>
      </c>
      <c r="AG3128" s="42">
        <v>10</v>
      </c>
      <c r="AH3128">
        <v>72</v>
      </c>
      <c r="AL3128" t="s">
        <v>22</v>
      </c>
      <c r="AM3128">
        <v>60</v>
      </c>
    </row>
    <row r="3129" spans="28:39">
      <c r="AB3129" s="58" t="s">
        <v>655</v>
      </c>
      <c r="AC3129" s="1">
        <v>2</v>
      </c>
      <c r="AD3129" s="38" t="s">
        <v>337</v>
      </c>
      <c r="AE3129" s="60" t="s">
        <v>133</v>
      </c>
      <c r="AF3129" s="40">
        <v>110</v>
      </c>
      <c r="AG3129" s="43">
        <v>20</v>
      </c>
      <c r="AH3129">
        <v>64</v>
      </c>
      <c r="AL3129" t="s">
        <v>22</v>
      </c>
      <c r="AM3129">
        <v>60</v>
      </c>
    </row>
    <row r="3130" spans="28:39">
      <c r="AB3130" s="58" t="s">
        <v>655</v>
      </c>
      <c r="AC3130" s="1">
        <v>2</v>
      </c>
      <c r="AD3130" s="38" t="s">
        <v>337</v>
      </c>
      <c r="AE3130" s="60" t="s">
        <v>133</v>
      </c>
      <c r="AF3130" s="40">
        <v>110</v>
      </c>
      <c r="AG3130" s="44">
        <v>30</v>
      </c>
      <c r="AH3130">
        <v>53</v>
      </c>
      <c r="AL3130" t="s">
        <v>22</v>
      </c>
      <c r="AM3130">
        <v>60</v>
      </c>
    </row>
    <row r="3131" spans="28:39">
      <c r="AB3131" s="58" t="s">
        <v>655</v>
      </c>
      <c r="AC3131" s="1">
        <v>2</v>
      </c>
      <c r="AD3131" s="38" t="s">
        <v>337</v>
      </c>
      <c r="AE3131" s="60" t="s">
        <v>133</v>
      </c>
      <c r="AF3131" s="40">
        <v>110</v>
      </c>
      <c r="AG3131" s="45">
        <v>40</v>
      </c>
      <c r="AH3131">
        <v>43</v>
      </c>
      <c r="AL3131" t="s">
        <v>22</v>
      </c>
      <c r="AM3131">
        <v>60</v>
      </c>
    </row>
    <row r="3132" spans="28:39">
      <c r="AB3132" s="58" t="s">
        <v>655</v>
      </c>
      <c r="AC3132" s="1">
        <v>2</v>
      </c>
      <c r="AD3132" s="38" t="s">
        <v>337</v>
      </c>
      <c r="AE3132" s="60" t="s">
        <v>133</v>
      </c>
      <c r="AF3132" s="40">
        <v>110</v>
      </c>
      <c r="AG3132" s="46">
        <v>50</v>
      </c>
      <c r="AH3132">
        <v>35</v>
      </c>
      <c r="AL3132" t="s">
        <v>22</v>
      </c>
      <c r="AM3132">
        <v>60</v>
      </c>
    </row>
    <row r="3133" spans="28:39">
      <c r="AB3133" s="58" t="s">
        <v>655</v>
      </c>
      <c r="AC3133" s="1">
        <v>2</v>
      </c>
      <c r="AD3133" s="38" t="s">
        <v>337</v>
      </c>
      <c r="AE3133" s="60" t="s">
        <v>133</v>
      </c>
      <c r="AF3133" s="40">
        <v>110</v>
      </c>
      <c r="AG3133" s="47">
        <v>60</v>
      </c>
      <c r="AH3133">
        <v>30</v>
      </c>
      <c r="AL3133" t="s">
        <v>22</v>
      </c>
      <c r="AM3133">
        <v>60</v>
      </c>
    </row>
    <row r="3134" spans="28:39">
      <c r="AB3134" s="58" t="s">
        <v>655</v>
      </c>
      <c r="AC3134" s="1">
        <v>2</v>
      </c>
      <c r="AD3134" s="38" t="s">
        <v>337</v>
      </c>
      <c r="AE3134" s="60" t="s">
        <v>133</v>
      </c>
      <c r="AF3134" s="40">
        <v>110</v>
      </c>
      <c r="AG3134" s="48">
        <v>70</v>
      </c>
      <c r="AH3134">
        <v>26</v>
      </c>
      <c r="AL3134" t="s">
        <v>22</v>
      </c>
      <c r="AM3134">
        <v>60</v>
      </c>
    </row>
    <row r="3135" spans="28:39">
      <c r="AB3135" s="58" t="s">
        <v>655</v>
      </c>
      <c r="AC3135" s="1">
        <v>2</v>
      </c>
      <c r="AD3135" s="38" t="s">
        <v>337</v>
      </c>
      <c r="AE3135" s="60" t="s">
        <v>133</v>
      </c>
      <c r="AF3135" s="49">
        <v>115</v>
      </c>
      <c r="AG3135" s="41">
        <v>0</v>
      </c>
      <c r="AH3135">
        <v>76</v>
      </c>
      <c r="AL3135" t="s">
        <v>22</v>
      </c>
      <c r="AM3135">
        <v>60</v>
      </c>
    </row>
    <row r="3136" spans="28:39">
      <c r="AB3136" s="58" t="s">
        <v>655</v>
      </c>
      <c r="AC3136" s="1">
        <v>2</v>
      </c>
      <c r="AD3136" s="38" t="s">
        <v>337</v>
      </c>
      <c r="AE3136" s="60" t="s">
        <v>133</v>
      </c>
      <c r="AF3136" s="49">
        <v>115</v>
      </c>
      <c r="AG3136" s="42">
        <v>10</v>
      </c>
      <c r="AH3136">
        <v>72</v>
      </c>
      <c r="AL3136" t="s">
        <v>22</v>
      </c>
      <c r="AM3136">
        <v>60</v>
      </c>
    </row>
    <row r="3137" spans="28:39">
      <c r="AB3137" s="58" t="s">
        <v>655</v>
      </c>
      <c r="AC3137" s="1">
        <v>2</v>
      </c>
      <c r="AD3137" s="38" t="s">
        <v>337</v>
      </c>
      <c r="AE3137" s="60" t="s">
        <v>133</v>
      </c>
      <c r="AF3137" s="49">
        <v>115</v>
      </c>
      <c r="AG3137" s="43">
        <v>20</v>
      </c>
      <c r="AH3137">
        <v>64</v>
      </c>
      <c r="AL3137" t="s">
        <v>22</v>
      </c>
      <c r="AM3137">
        <v>60</v>
      </c>
    </row>
    <row r="3138" spans="28:39">
      <c r="AB3138" s="58" t="s">
        <v>655</v>
      </c>
      <c r="AC3138" s="1">
        <v>2</v>
      </c>
      <c r="AD3138" s="38" t="s">
        <v>337</v>
      </c>
      <c r="AE3138" s="60" t="s">
        <v>133</v>
      </c>
      <c r="AF3138" s="49">
        <v>115</v>
      </c>
      <c r="AG3138" s="44">
        <v>30</v>
      </c>
      <c r="AH3138">
        <v>53</v>
      </c>
      <c r="AL3138" t="s">
        <v>22</v>
      </c>
      <c r="AM3138">
        <v>60</v>
      </c>
    </row>
    <row r="3139" spans="28:39">
      <c r="AB3139" s="58" t="s">
        <v>655</v>
      </c>
      <c r="AC3139" s="1">
        <v>2</v>
      </c>
      <c r="AD3139" s="38" t="s">
        <v>337</v>
      </c>
      <c r="AE3139" s="60" t="s">
        <v>133</v>
      </c>
      <c r="AF3139" s="49">
        <v>115</v>
      </c>
      <c r="AG3139" s="45">
        <v>40</v>
      </c>
      <c r="AH3139">
        <v>43</v>
      </c>
      <c r="AL3139" t="s">
        <v>22</v>
      </c>
      <c r="AM3139">
        <v>60</v>
      </c>
    </row>
    <row r="3140" spans="28:39">
      <c r="AB3140" s="58" t="s">
        <v>655</v>
      </c>
      <c r="AC3140" s="1">
        <v>2</v>
      </c>
      <c r="AD3140" s="38" t="s">
        <v>337</v>
      </c>
      <c r="AE3140" s="60" t="s">
        <v>133</v>
      </c>
      <c r="AF3140" s="49">
        <v>115</v>
      </c>
      <c r="AG3140" s="46">
        <v>50</v>
      </c>
      <c r="AH3140">
        <v>35</v>
      </c>
      <c r="AL3140" t="s">
        <v>22</v>
      </c>
      <c r="AM3140">
        <v>60</v>
      </c>
    </row>
    <row r="3141" spans="28:39">
      <c r="AB3141" s="58" t="s">
        <v>655</v>
      </c>
      <c r="AC3141" s="1">
        <v>2</v>
      </c>
      <c r="AD3141" s="38" t="s">
        <v>337</v>
      </c>
      <c r="AE3141" s="60" t="s">
        <v>133</v>
      </c>
      <c r="AF3141" s="49">
        <v>115</v>
      </c>
      <c r="AG3141" s="47">
        <v>60</v>
      </c>
      <c r="AH3141">
        <v>30</v>
      </c>
      <c r="AL3141" t="s">
        <v>22</v>
      </c>
      <c r="AM3141">
        <v>60</v>
      </c>
    </row>
    <row r="3142" spans="28:39">
      <c r="AB3142" s="58" t="s">
        <v>655</v>
      </c>
      <c r="AC3142" s="1">
        <v>2</v>
      </c>
      <c r="AD3142" s="38" t="s">
        <v>337</v>
      </c>
      <c r="AE3142" s="60" t="s">
        <v>133</v>
      </c>
      <c r="AF3142" s="49">
        <v>115</v>
      </c>
      <c r="AG3142" s="48">
        <v>70</v>
      </c>
      <c r="AH3142">
        <v>26</v>
      </c>
      <c r="AL3142" t="s">
        <v>22</v>
      </c>
      <c r="AM3142">
        <v>60</v>
      </c>
    </row>
    <row r="3143" spans="28:39">
      <c r="AB3143" s="58" t="s">
        <v>655</v>
      </c>
      <c r="AC3143" s="1">
        <v>2</v>
      </c>
      <c r="AD3143" s="38" t="s">
        <v>337</v>
      </c>
      <c r="AE3143" s="60" t="s">
        <v>133</v>
      </c>
      <c r="AF3143" s="50">
        <v>120</v>
      </c>
      <c r="AG3143" s="41">
        <v>0</v>
      </c>
      <c r="AH3143">
        <v>74</v>
      </c>
      <c r="AL3143" t="s">
        <v>22</v>
      </c>
      <c r="AM3143">
        <v>60</v>
      </c>
    </row>
    <row r="3144" spans="28:39">
      <c r="AB3144" s="58" t="s">
        <v>655</v>
      </c>
      <c r="AC3144" s="1">
        <v>2</v>
      </c>
      <c r="AD3144" s="38" t="s">
        <v>337</v>
      </c>
      <c r="AE3144" s="60" t="s">
        <v>133</v>
      </c>
      <c r="AF3144" s="50">
        <v>120</v>
      </c>
      <c r="AG3144" s="42">
        <v>10</v>
      </c>
      <c r="AH3144">
        <v>70</v>
      </c>
      <c r="AL3144" t="s">
        <v>22</v>
      </c>
      <c r="AM3144">
        <v>60</v>
      </c>
    </row>
    <row r="3145" spans="28:39">
      <c r="AB3145" s="58" t="s">
        <v>655</v>
      </c>
      <c r="AC3145" s="1">
        <v>2</v>
      </c>
      <c r="AD3145" s="38" t="s">
        <v>337</v>
      </c>
      <c r="AE3145" s="60" t="s">
        <v>133</v>
      </c>
      <c r="AF3145" s="50">
        <v>120</v>
      </c>
      <c r="AG3145" s="43">
        <v>20</v>
      </c>
      <c r="AH3145">
        <v>64</v>
      </c>
      <c r="AL3145" t="s">
        <v>22</v>
      </c>
      <c r="AM3145">
        <v>60</v>
      </c>
    </row>
    <row r="3146" spans="28:39">
      <c r="AB3146" s="58" t="s">
        <v>655</v>
      </c>
      <c r="AC3146" s="1">
        <v>2</v>
      </c>
      <c r="AD3146" s="38" t="s">
        <v>337</v>
      </c>
      <c r="AE3146" s="60" t="s">
        <v>133</v>
      </c>
      <c r="AF3146" s="50">
        <v>120</v>
      </c>
      <c r="AG3146" s="44">
        <v>30</v>
      </c>
      <c r="AH3146">
        <v>53</v>
      </c>
      <c r="AL3146" t="s">
        <v>22</v>
      </c>
      <c r="AM3146">
        <v>60</v>
      </c>
    </row>
    <row r="3147" spans="28:39">
      <c r="AB3147" s="58" t="s">
        <v>655</v>
      </c>
      <c r="AC3147" s="1">
        <v>2</v>
      </c>
      <c r="AD3147" s="38" t="s">
        <v>337</v>
      </c>
      <c r="AE3147" s="60" t="s">
        <v>133</v>
      </c>
      <c r="AF3147" s="50">
        <v>120</v>
      </c>
      <c r="AG3147" s="45">
        <v>40</v>
      </c>
      <c r="AH3147">
        <v>43</v>
      </c>
      <c r="AL3147" t="s">
        <v>22</v>
      </c>
      <c r="AM3147">
        <v>60</v>
      </c>
    </row>
    <row r="3148" spans="28:39">
      <c r="AB3148" s="58" t="s">
        <v>655</v>
      </c>
      <c r="AC3148" s="1">
        <v>2</v>
      </c>
      <c r="AD3148" s="38" t="s">
        <v>337</v>
      </c>
      <c r="AE3148" s="60" t="s">
        <v>133</v>
      </c>
      <c r="AF3148" s="50">
        <v>120</v>
      </c>
      <c r="AG3148" s="46">
        <v>50</v>
      </c>
      <c r="AH3148">
        <v>35</v>
      </c>
      <c r="AL3148" t="s">
        <v>22</v>
      </c>
      <c r="AM3148">
        <v>60</v>
      </c>
    </row>
    <row r="3149" spans="28:39">
      <c r="AB3149" s="58" t="s">
        <v>655</v>
      </c>
      <c r="AC3149" s="1">
        <v>2</v>
      </c>
      <c r="AD3149" s="38" t="s">
        <v>337</v>
      </c>
      <c r="AE3149" s="60" t="s">
        <v>133</v>
      </c>
      <c r="AF3149" s="50">
        <v>120</v>
      </c>
      <c r="AG3149" s="47">
        <v>60</v>
      </c>
      <c r="AH3149">
        <v>30</v>
      </c>
      <c r="AL3149" t="s">
        <v>22</v>
      </c>
      <c r="AM3149">
        <v>60</v>
      </c>
    </row>
    <row r="3150" spans="28:39">
      <c r="AB3150" s="58" t="s">
        <v>655</v>
      </c>
      <c r="AC3150" s="1">
        <v>2</v>
      </c>
      <c r="AD3150" s="38" t="s">
        <v>337</v>
      </c>
      <c r="AE3150" s="60" t="s">
        <v>133</v>
      </c>
      <c r="AF3150" s="50">
        <v>120</v>
      </c>
      <c r="AG3150" s="48">
        <v>70</v>
      </c>
      <c r="AH3150">
        <v>26</v>
      </c>
      <c r="AL3150" t="s">
        <v>22</v>
      </c>
      <c r="AM3150">
        <v>60</v>
      </c>
    </row>
    <row r="3151" spans="28:39">
      <c r="AB3151" s="58" t="s">
        <v>655</v>
      </c>
      <c r="AC3151" s="1">
        <v>2</v>
      </c>
      <c r="AD3151" s="38" t="s">
        <v>337</v>
      </c>
      <c r="AE3151" s="60" t="s">
        <v>133</v>
      </c>
      <c r="AF3151" s="51">
        <v>130</v>
      </c>
      <c r="AG3151" s="41">
        <v>0</v>
      </c>
      <c r="AH3151">
        <v>70</v>
      </c>
      <c r="AL3151" t="s">
        <v>22</v>
      </c>
      <c r="AM3151">
        <v>60</v>
      </c>
    </row>
    <row r="3152" spans="28:39">
      <c r="AB3152" s="58" t="s">
        <v>655</v>
      </c>
      <c r="AC3152" s="1">
        <v>2</v>
      </c>
      <c r="AD3152" s="38" t="s">
        <v>337</v>
      </c>
      <c r="AE3152" s="60" t="s">
        <v>133</v>
      </c>
      <c r="AF3152" s="51">
        <v>130</v>
      </c>
      <c r="AG3152" s="42">
        <v>10</v>
      </c>
      <c r="AH3152">
        <v>68</v>
      </c>
      <c r="AL3152" t="s">
        <v>22</v>
      </c>
      <c r="AM3152">
        <v>60</v>
      </c>
    </row>
    <row r="3153" spans="28:39">
      <c r="AB3153" s="58" t="s">
        <v>655</v>
      </c>
      <c r="AC3153" s="1">
        <v>2</v>
      </c>
      <c r="AD3153" s="38" t="s">
        <v>337</v>
      </c>
      <c r="AE3153" s="60" t="s">
        <v>133</v>
      </c>
      <c r="AF3153" s="51">
        <v>130</v>
      </c>
      <c r="AG3153" s="43">
        <v>20</v>
      </c>
      <c r="AH3153">
        <v>62</v>
      </c>
      <c r="AL3153" t="s">
        <v>22</v>
      </c>
      <c r="AM3153">
        <v>60</v>
      </c>
    </row>
    <row r="3154" spans="28:39">
      <c r="AB3154" s="58" t="s">
        <v>655</v>
      </c>
      <c r="AC3154" s="1">
        <v>2</v>
      </c>
      <c r="AD3154" s="38" t="s">
        <v>337</v>
      </c>
      <c r="AE3154" s="60" t="s">
        <v>133</v>
      </c>
      <c r="AF3154" s="51">
        <v>130</v>
      </c>
      <c r="AG3154" s="44">
        <v>30</v>
      </c>
      <c r="AH3154">
        <v>53</v>
      </c>
      <c r="AL3154" t="s">
        <v>22</v>
      </c>
      <c r="AM3154">
        <v>60</v>
      </c>
    </row>
    <row r="3155" spans="28:39">
      <c r="AB3155" s="58" t="s">
        <v>655</v>
      </c>
      <c r="AC3155" s="1">
        <v>2</v>
      </c>
      <c r="AD3155" s="38" t="s">
        <v>337</v>
      </c>
      <c r="AE3155" s="60" t="s">
        <v>133</v>
      </c>
      <c r="AF3155" s="51">
        <v>130</v>
      </c>
      <c r="AG3155" s="45">
        <v>40</v>
      </c>
      <c r="AH3155">
        <v>43</v>
      </c>
      <c r="AL3155" t="s">
        <v>22</v>
      </c>
      <c r="AM3155">
        <v>60</v>
      </c>
    </row>
    <row r="3156" spans="28:39">
      <c r="AB3156" s="58" t="s">
        <v>655</v>
      </c>
      <c r="AC3156" s="1">
        <v>2</v>
      </c>
      <c r="AD3156" s="38" t="s">
        <v>337</v>
      </c>
      <c r="AE3156" s="60" t="s">
        <v>133</v>
      </c>
      <c r="AF3156" s="51">
        <v>130</v>
      </c>
      <c r="AG3156" s="46">
        <v>50</v>
      </c>
      <c r="AH3156">
        <v>35</v>
      </c>
      <c r="AL3156" t="s">
        <v>22</v>
      </c>
      <c r="AM3156">
        <v>60</v>
      </c>
    </row>
    <row r="3157" spans="28:39">
      <c r="AB3157" s="58" t="s">
        <v>655</v>
      </c>
      <c r="AC3157" s="1">
        <v>2</v>
      </c>
      <c r="AD3157" s="38" t="s">
        <v>337</v>
      </c>
      <c r="AE3157" s="60" t="s">
        <v>133</v>
      </c>
      <c r="AF3157" s="51">
        <v>130</v>
      </c>
      <c r="AG3157" s="47">
        <v>60</v>
      </c>
      <c r="AH3157">
        <v>30</v>
      </c>
      <c r="AL3157" t="s">
        <v>22</v>
      </c>
      <c r="AM3157">
        <v>60</v>
      </c>
    </row>
    <row r="3158" spans="28:39">
      <c r="AB3158" s="58" t="s">
        <v>655</v>
      </c>
      <c r="AC3158" s="1">
        <v>2</v>
      </c>
      <c r="AD3158" s="38" t="s">
        <v>337</v>
      </c>
      <c r="AE3158" s="60" t="s">
        <v>133</v>
      </c>
      <c r="AF3158" s="51">
        <v>130</v>
      </c>
      <c r="AG3158" s="48">
        <v>70</v>
      </c>
      <c r="AH3158">
        <v>26</v>
      </c>
      <c r="AL3158" t="s">
        <v>22</v>
      </c>
      <c r="AM3158">
        <v>60</v>
      </c>
    </row>
    <row r="3159" spans="28:39">
      <c r="AB3159" s="58" t="s">
        <v>655</v>
      </c>
      <c r="AC3159" s="1">
        <v>2</v>
      </c>
      <c r="AD3159" s="38" t="s">
        <v>337</v>
      </c>
      <c r="AE3159" s="60" t="s">
        <v>133</v>
      </c>
      <c r="AF3159" s="52">
        <v>140</v>
      </c>
      <c r="AG3159" s="41">
        <v>0</v>
      </c>
      <c r="AH3159">
        <v>66</v>
      </c>
      <c r="AL3159" t="s">
        <v>22</v>
      </c>
      <c r="AM3159">
        <v>60</v>
      </c>
    </row>
    <row r="3160" spans="28:39">
      <c r="AB3160" s="58" t="s">
        <v>655</v>
      </c>
      <c r="AC3160" s="1">
        <v>2</v>
      </c>
      <c r="AD3160" s="38" t="s">
        <v>337</v>
      </c>
      <c r="AE3160" s="60" t="s">
        <v>133</v>
      </c>
      <c r="AF3160" s="52">
        <v>140</v>
      </c>
      <c r="AG3160" s="42">
        <v>10</v>
      </c>
      <c r="AH3160">
        <v>66</v>
      </c>
      <c r="AL3160" t="s">
        <v>22</v>
      </c>
      <c r="AM3160">
        <v>60</v>
      </c>
    </row>
    <row r="3161" spans="28:39">
      <c r="AB3161" s="58" t="s">
        <v>655</v>
      </c>
      <c r="AC3161" s="1">
        <v>2</v>
      </c>
      <c r="AD3161" s="38" t="s">
        <v>337</v>
      </c>
      <c r="AE3161" s="60" t="s">
        <v>133</v>
      </c>
      <c r="AF3161" s="52">
        <v>140</v>
      </c>
      <c r="AG3161" s="43">
        <v>20</v>
      </c>
      <c r="AH3161">
        <v>60</v>
      </c>
      <c r="AL3161" t="s">
        <v>22</v>
      </c>
      <c r="AM3161">
        <v>60</v>
      </c>
    </row>
    <row r="3162" spans="28:39">
      <c r="AB3162" s="58" t="s">
        <v>655</v>
      </c>
      <c r="AC3162" s="1">
        <v>2</v>
      </c>
      <c r="AD3162" s="38" t="s">
        <v>337</v>
      </c>
      <c r="AE3162" s="60" t="s">
        <v>133</v>
      </c>
      <c r="AF3162" s="52">
        <v>140</v>
      </c>
      <c r="AG3162" s="44">
        <v>30</v>
      </c>
      <c r="AH3162">
        <v>53</v>
      </c>
      <c r="AL3162" t="s">
        <v>22</v>
      </c>
      <c r="AM3162">
        <v>60</v>
      </c>
    </row>
    <row r="3163" spans="28:39">
      <c r="AB3163" s="58" t="s">
        <v>655</v>
      </c>
      <c r="AC3163" s="1">
        <v>2</v>
      </c>
      <c r="AD3163" s="38" t="s">
        <v>337</v>
      </c>
      <c r="AE3163" s="60" t="s">
        <v>133</v>
      </c>
      <c r="AF3163" s="52">
        <v>140</v>
      </c>
      <c r="AG3163" s="45">
        <v>40</v>
      </c>
      <c r="AH3163">
        <v>43</v>
      </c>
      <c r="AL3163" t="s">
        <v>22</v>
      </c>
      <c r="AM3163">
        <v>60</v>
      </c>
    </row>
    <row r="3164" spans="28:39">
      <c r="AB3164" s="58" t="s">
        <v>655</v>
      </c>
      <c r="AC3164" s="1">
        <v>2</v>
      </c>
      <c r="AD3164" s="38" t="s">
        <v>337</v>
      </c>
      <c r="AE3164" s="60" t="s">
        <v>133</v>
      </c>
      <c r="AF3164" s="52">
        <v>140</v>
      </c>
      <c r="AG3164" s="46">
        <v>50</v>
      </c>
      <c r="AH3164">
        <v>35</v>
      </c>
      <c r="AL3164" t="s">
        <v>22</v>
      </c>
      <c r="AM3164">
        <v>60</v>
      </c>
    </row>
    <row r="3165" spans="28:39">
      <c r="AB3165" s="58" t="s">
        <v>655</v>
      </c>
      <c r="AC3165" s="1">
        <v>2</v>
      </c>
      <c r="AD3165" s="38" t="s">
        <v>337</v>
      </c>
      <c r="AE3165" s="60" t="s">
        <v>133</v>
      </c>
      <c r="AF3165" s="52">
        <v>140</v>
      </c>
      <c r="AG3165" s="47">
        <v>60</v>
      </c>
      <c r="AH3165">
        <v>30</v>
      </c>
      <c r="AL3165" t="s">
        <v>22</v>
      </c>
      <c r="AM3165">
        <v>60</v>
      </c>
    </row>
    <row r="3166" spans="28:39">
      <c r="AB3166" s="58" t="s">
        <v>655</v>
      </c>
      <c r="AC3166" s="1">
        <v>2</v>
      </c>
      <c r="AD3166" s="38" t="s">
        <v>337</v>
      </c>
      <c r="AE3166" s="60" t="s">
        <v>133</v>
      </c>
      <c r="AF3166" s="52">
        <v>140</v>
      </c>
      <c r="AG3166" s="48">
        <v>70</v>
      </c>
      <c r="AH3166">
        <v>26</v>
      </c>
      <c r="AL3166" t="s">
        <v>22</v>
      </c>
      <c r="AM3166">
        <v>60</v>
      </c>
    </row>
    <row r="3167" spans="28:39">
      <c r="AB3167" s="58" t="s">
        <v>655</v>
      </c>
      <c r="AC3167" s="1">
        <v>2</v>
      </c>
      <c r="AD3167" s="38" t="s">
        <v>337</v>
      </c>
      <c r="AE3167" s="60" t="s">
        <v>133</v>
      </c>
      <c r="AF3167" s="53">
        <v>150</v>
      </c>
      <c r="AG3167" s="41">
        <v>0</v>
      </c>
      <c r="AH3167">
        <v>52</v>
      </c>
      <c r="AL3167" t="s">
        <v>22</v>
      </c>
      <c r="AM3167">
        <v>60</v>
      </c>
    </row>
    <row r="3168" spans="28:39">
      <c r="AB3168" s="58" t="s">
        <v>655</v>
      </c>
      <c r="AC3168" s="1">
        <v>2</v>
      </c>
      <c r="AD3168" s="38" t="s">
        <v>337</v>
      </c>
      <c r="AE3168" s="60" t="s">
        <v>133</v>
      </c>
      <c r="AF3168" s="53">
        <v>150</v>
      </c>
      <c r="AG3168" s="42">
        <v>10</v>
      </c>
      <c r="AH3168">
        <v>52</v>
      </c>
      <c r="AL3168" t="s">
        <v>22</v>
      </c>
      <c r="AM3168">
        <v>60</v>
      </c>
    </row>
    <row r="3169" spans="28:39">
      <c r="AB3169" s="58" t="s">
        <v>655</v>
      </c>
      <c r="AC3169" s="1">
        <v>2</v>
      </c>
      <c r="AD3169" s="38" t="s">
        <v>337</v>
      </c>
      <c r="AE3169" s="60" t="s">
        <v>133</v>
      </c>
      <c r="AF3169" s="53">
        <v>150</v>
      </c>
      <c r="AG3169" s="43">
        <v>20</v>
      </c>
      <c r="AH3169">
        <v>52</v>
      </c>
      <c r="AL3169" t="s">
        <v>22</v>
      </c>
      <c r="AM3169">
        <v>60</v>
      </c>
    </row>
    <row r="3170" spans="28:39">
      <c r="AB3170" s="58" t="s">
        <v>655</v>
      </c>
      <c r="AC3170" s="1">
        <v>2</v>
      </c>
      <c r="AD3170" s="38" t="s">
        <v>337</v>
      </c>
      <c r="AE3170" s="60" t="s">
        <v>133</v>
      </c>
      <c r="AF3170" s="53">
        <v>150</v>
      </c>
      <c r="AG3170" s="44">
        <v>30</v>
      </c>
      <c r="AH3170">
        <v>52</v>
      </c>
      <c r="AL3170" t="s">
        <v>22</v>
      </c>
      <c r="AM3170">
        <v>60</v>
      </c>
    </row>
    <row r="3171" spans="28:39">
      <c r="AB3171" s="58" t="s">
        <v>655</v>
      </c>
      <c r="AC3171" s="1">
        <v>2</v>
      </c>
      <c r="AD3171" s="38" t="s">
        <v>337</v>
      </c>
      <c r="AE3171" s="60" t="s">
        <v>133</v>
      </c>
      <c r="AF3171" s="53">
        <v>150</v>
      </c>
      <c r="AG3171" s="45">
        <v>40</v>
      </c>
      <c r="AH3171">
        <v>43</v>
      </c>
      <c r="AL3171" t="s">
        <v>22</v>
      </c>
      <c r="AM3171">
        <v>60</v>
      </c>
    </row>
    <row r="3172" spans="28:39">
      <c r="AB3172" s="58" t="s">
        <v>655</v>
      </c>
      <c r="AC3172" s="1">
        <v>2</v>
      </c>
      <c r="AD3172" s="38" t="s">
        <v>337</v>
      </c>
      <c r="AE3172" s="60" t="s">
        <v>133</v>
      </c>
      <c r="AF3172" s="53">
        <v>150</v>
      </c>
      <c r="AG3172" s="46">
        <v>50</v>
      </c>
      <c r="AH3172">
        <v>35</v>
      </c>
      <c r="AL3172" t="s">
        <v>22</v>
      </c>
      <c r="AM3172">
        <v>60</v>
      </c>
    </row>
    <row r="3173" spans="28:39">
      <c r="AB3173" s="58" t="s">
        <v>655</v>
      </c>
      <c r="AC3173" s="1">
        <v>2</v>
      </c>
      <c r="AD3173" s="38" t="s">
        <v>337</v>
      </c>
      <c r="AE3173" s="60" t="s">
        <v>133</v>
      </c>
      <c r="AF3173" s="53">
        <v>150</v>
      </c>
      <c r="AG3173" s="47">
        <v>60</v>
      </c>
      <c r="AH3173">
        <v>30</v>
      </c>
      <c r="AL3173" t="s">
        <v>22</v>
      </c>
      <c r="AM3173">
        <v>60</v>
      </c>
    </row>
    <row r="3174" spans="28:39">
      <c r="AB3174" s="58" t="s">
        <v>655</v>
      </c>
      <c r="AC3174" s="1">
        <v>2</v>
      </c>
      <c r="AD3174" s="38" t="s">
        <v>337</v>
      </c>
      <c r="AE3174" s="60" t="s">
        <v>133</v>
      </c>
      <c r="AF3174" s="53">
        <v>150</v>
      </c>
      <c r="AG3174" s="48">
        <v>70</v>
      </c>
      <c r="AH3174">
        <v>26</v>
      </c>
      <c r="AL3174" t="s">
        <v>22</v>
      </c>
      <c r="AM3174">
        <v>60</v>
      </c>
    </row>
    <row r="3175" spans="28:39">
      <c r="AB3175" s="58" t="s">
        <v>655</v>
      </c>
      <c r="AC3175" s="1">
        <v>2</v>
      </c>
      <c r="AD3175" s="38" t="s">
        <v>337</v>
      </c>
      <c r="AE3175" s="60" t="s">
        <v>133</v>
      </c>
      <c r="AF3175" s="54">
        <v>160</v>
      </c>
      <c r="AG3175" s="41">
        <v>0</v>
      </c>
      <c r="AH3175">
        <v>50</v>
      </c>
      <c r="AL3175" t="s">
        <v>22</v>
      </c>
      <c r="AM3175">
        <v>60</v>
      </c>
    </row>
    <row r="3176" spans="28:39">
      <c r="AB3176" s="58" t="s">
        <v>655</v>
      </c>
      <c r="AC3176" s="1">
        <v>2</v>
      </c>
      <c r="AD3176" s="38" t="s">
        <v>337</v>
      </c>
      <c r="AE3176" s="60" t="s">
        <v>133</v>
      </c>
      <c r="AF3176" s="54">
        <v>160</v>
      </c>
      <c r="AG3176" s="42">
        <v>10</v>
      </c>
      <c r="AH3176">
        <v>50</v>
      </c>
      <c r="AL3176" t="s">
        <v>22</v>
      </c>
      <c r="AM3176">
        <v>60</v>
      </c>
    </row>
    <row r="3177" spans="28:39">
      <c r="AB3177" s="58" t="s">
        <v>655</v>
      </c>
      <c r="AC3177" s="1">
        <v>2</v>
      </c>
      <c r="AD3177" s="38" t="s">
        <v>337</v>
      </c>
      <c r="AE3177" s="60" t="s">
        <v>133</v>
      </c>
      <c r="AF3177" s="54">
        <v>160</v>
      </c>
      <c r="AG3177" s="43">
        <v>20</v>
      </c>
      <c r="AH3177">
        <v>50</v>
      </c>
      <c r="AL3177" t="s">
        <v>22</v>
      </c>
      <c r="AM3177">
        <v>60</v>
      </c>
    </row>
    <row r="3178" spans="28:39">
      <c r="AB3178" s="58" t="s">
        <v>655</v>
      </c>
      <c r="AC3178" s="1">
        <v>2</v>
      </c>
      <c r="AD3178" s="38" t="s">
        <v>337</v>
      </c>
      <c r="AE3178" s="60" t="s">
        <v>133</v>
      </c>
      <c r="AF3178" s="54">
        <v>160</v>
      </c>
      <c r="AG3178" s="44">
        <v>30</v>
      </c>
      <c r="AH3178">
        <v>50</v>
      </c>
      <c r="AL3178" t="s">
        <v>22</v>
      </c>
      <c r="AM3178">
        <v>60</v>
      </c>
    </row>
    <row r="3179" spans="28:39">
      <c r="AB3179" s="58" t="s">
        <v>655</v>
      </c>
      <c r="AC3179" s="1">
        <v>2</v>
      </c>
      <c r="AD3179" s="38" t="s">
        <v>337</v>
      </c>
      <c r="AE3179" s="60" t="s">
        <v>133</v>
      </c>
      <c r="AF3179" s="54">
        <v>160</v>
      </c>
      <c r="AG3179" s="45">
        <v>40</v>
      </c>
      <c r="AH3179">
        <v>43</v>
      </c>
      <c r="AL3179" t="s">
        <v>22</v>
      </c>
      <c r="AM3179">
        <v>60</v>
      </c>
    </row>
    <row r="3180" spans="28:39">
      <c r="AB3180" s="58" t="s">
        <v>655</v>
      </c>
      <c r="AC3180" s="1">
        <v>2</v>
      </c>
      <c r="AD3180" s="38" t="s">
        <v>337</v>
      </c>
      <c r="AE3180" s="60" t="s">
        <v>133</v>
      </c>
      <c r="AF3180" s="54">
        <v>160</v>
      </c>
      <c r="AG3180" s="46">
        <v>50</v>
      </c>
      <c r="AH3180">
        <v>35</v>
      </c>
      <c r="AL3180" t="s">
        <v>22</v>
      </c>
      <c r="AM3180">
        <v>60</v>
      </c>
    </row>
    <row r="3181" spans="28:39">
      <c r="AB3181" s="58" t="s">
        <v>655</v>
      </c>
      <c r="AC3181" s="1">
        <v>2</v>
      </c>
      <c r="AD3181" s="38" t="s">
        <v>337</v>
      </c>
      <c r="AE3181" s="60" t="s">
        <v>133</v>
      </c>
      <c r="AF3181" s="54">
        <v>160</v>
      </c>
      <c r="AG3181" s="47">
        <v>60</v>
      </c>
      <c r="AH3181">
        <v>30</v>
      </c>
      <c r="AL3181" t="s">
        <v>22</v>
      </c>
      <c r="AM3181">
        <v>60</v>
      </c>
    </row>
    <row r="3182" spans="28:39">
      <c r="AB3182" s="58" t="s">
        <v>655</v>
      </c>
      <c r="AC3182" s="1">
        <v>2</v>
      </c>
      <c r="AD3182" s="38" t="s">
        <v>337</v>
      </c>
      <c r="AE3182" s="60" t="s">
        <v>133</v>
      </c>
      <c r="AF3182" s="54">
        <v>160</v>
      </c>
      <c r="AG3182" s="48">
        <v>70</v>
      </c>
      <c r="AH3182">
        <v>26</v>
      </c>
      <c r="AL3182" t="s">
        <v>22</v>
      </c>
      <c r="AM3182">
        <v>60</v>
      </c>
    </row>
    <row r="3183" spans="28:39">
      <c r="AB3183" s="58" t="s">
        <v>655</v>
      </c>
      <c r="AC3183" s="1">
        <v>2</v>
      </c>
      <c r="AD3183" s="38" t="s">
        <v>337</v>
      </c>
      <c r="AE3183" s="60" t="s">
        <v>133</v>
      </c>
      <c r="AF3183" s="55">
        <v>170</v>
      </c>
      <c r="AG3183" s="41">
        <v>0</v>
      </c>
      <c r="AH3183">
        <v>48</v>
      </c>
      <c r="AL3183" t="s">
        <v>22</v>
      </c>
      <c r="AM3183">
        <v>60</v>
      </c>
    </row>
    <row r="3184" spans="28:39">
      <c r="AB3184" s="58" t="s">
        <v>655</v>
      </c>
      <c r="AC3184" s="1">
        <v>2</v>
      </c>
      <c r="AD3184" s="38" t="s">
        <v>337</v>
      </c>
      <c r="AE3184" s="60" t="s">
        <v>133</v>
      </c>
      <c r="AF3184" s="55">
        <v>170</v>
      </c>
      <c r="AG3184" s="42">
        <v>10</v>
      </c>
      <c r="AH3184">
        <v>48</v>
      </c>
      <c r="AL3184" t="s">
        <v>22</v>
      </c>
      <c r="AM3184">
        <v>60</v>
      </c>
    </row>
    <row r="3185" spans="28:39">
      <c r="AB3185" s="58" t="s">
        <v>655</v>
      </c>
      <c r="AC3185" s="1">
        <v>2</v>
      </c>
      <c r="AD3185" s="38" t="s">
        <v>337</v>
      </c>
      <c r="AE3185" s="60" t="s">
        <v>133</v>
      </c>
      <c r="AF3185" s="55">
        <v>170</v>
      </c>
      <c r="AG3185" s="43">
        <v>20</v>
      </c>
      <c r="AH3185">
        <v>48</v>
      </c>
      <c r="AL3185" t="s">
        <v>22</v>
      </c>
      <c r="AM3185">
        <v>60</v>
      </c>
    </row>
    <row r="3186" spans="28:39">
      <c r="AB3186" s="58" t="s">
        <v>655</v>
      </c>
      <c r="AC3186" s="1">
        <v>2</v>
      </c>
      <c r="AD3186" s="38" t="s">
        <v>337</v>
      </c>
      <c r="AE3186" s="60" t="s">
        <v>133</v>
      </c>
      <c r="AF3186" s="55">
        <v>170</v>
      </c>
      <c r="AG3186" s="44">
        <v>30</v>
      </c>
      <c r="AH3186">
        <v>48</v>
      </c>
      <c r="AL3186" t="s">
        <v>22</v>
      </c>
      <c r="AM3186">
        <v>60</v>
      </c>
    </row>
    <row r="3187" spans="28:39">
      <c r="AB3187" s="58" t="s">
        <v>655</v>
      </c>
      <c r="AC3187" s="1">
        <v>2</v>
      </c>
      <c r="AD3187" s="38" t="s">
        <v>337</v>
      </c>
      <c r="AE3187" s="60" t="s">
        <v>133</v>
      </c>
      <c r="AF3187" s="55">
        <v>170</v>
      </c>
      <c r="AG3187" s="45">
        <v>40</v>
      </c>
      <c r="AH3187">
        <v>43</v>
      </c>
      <c r="AL3187" t="s">
        <v>22</v>
      </c>
      <c r="AM3187">
        <v>60</v>
      </c>
    </row>
    <row r="3188" spans="28:39">
      <c r="AB3188" s="58" t="s">
        <v>655</v>
      </c>
      <c r="AC3188" s="1">
        <v>2</v>
      </c>
      <c r="AD3188" s="38" t="s">
        <v>337</v>
      </c>
      <c r="AE3188" s="60" t="s">
        <v>133</v>
      </c>
      <c r="AF3188" s="55">
        <v>170</v>
      </c>
      <c r="AG3188" s="46">
        <v>50</v>
      </c>
      <c r="AH3188">
        <v>35</v>
      </c>
      <c r="AL3188" t="s">
        <v>22</v>
      </c>
      <c r="AM3188">
        <v>60</v>
      </c>
    </row>
    <row r="3189" spans="28:39">
      <c r="AB3189" s="58" t="s">
        <v>655</v>
      </c>
      <c r="AC3189" s="1">
        <v>2</v>
      </c>
      <c r="AD3189" s="38" t="s">
        <v>337</v>
      </c>
      <c r="AE3189" s="60" t="s">
        <v>133</v>
      </c>
      <c r="AF3189" s="55">
        <v>170</v>
      </c>
      <c r="AG3189" s="47">
        <v>60</v>
      </c>
      <c r="AH3189">
        <v>30</v>
      </c>
      <c r="AL3189" t="s">
        <v>22</v>
      </c>
      <c r="AM3189">
        <v>60</v>
      </c>
    </row>
    <row r="3190" spans="28:39">
      <c r="AB3190" s="58" t="s">
        <v>655</v>
      </c>
      <c r="AC3190" s="1">
        <v>2</v>
      </c>
      <c r="AD3190" s="38" t="s">
        <v>337</v>
      </c>
      <c r="AE3190" s="60" t="s">
        <v>133</v>
      </c>
      <c r="AF3190" s="55">
        <v>170</v>
      </c>
      <c r="AG3190" s="48">
        <v>70</v>
      </c>
      <c r="AH3190">
        <v>26</v>
      </c>
      <c r="AL3190" t="s">
        <v>22</v>
      </c>
      <c r="AM3190">
        <v>60</v>
      </c>
    </row>
    <row r="3191" spans="28:39">
      <c r="AB3191" s="58" t="s">
        <v>655</v>
      </c>
      <c r="AC3191" s="1">
        <v>2</v>
      </c>
      <c r="AD3191" s="38" t="s">
        <v>337</v>
      </c>
      <c r="AE3191" s="60" t="s">
        <v>133</v>
      </c>
      <c r="AF3191" s="56">
        <v>180</v>
      </c>
      <c r="AG3191" s="41">
        <v>0</v>
      </c>
      <c r="AH3191">
        <v>46</v>
      </c>
      <c r="AL3191" t="s">
        <v>22</v>
      </c>
      <c r="AM3191">
        <v>60</v>
      </c>
    </row>
    <row r="3192" spans="28:39">
      <c r="AB3192" s="58" t="s">
        <v>655</v>
      </c>
      <c r="AC3192" s="1">
        <v>2</v>
      </c>
      <c r="AD3192" s="38" t="s">
        <v>337</v>
      </c>
      <c r="AE3192" s="60" t="s">
        <v>133</v>
      </c>
      <c r="AF3192" s="56">
        <v>180</v>
      </c>
      <c r="AG3192" s="42">
        <v>10</v>
      </c>
      <c r="AH3192">
        <v>46</v>
      </c>
      <c r="AL3192" t="s">
        <v>22</v>
      </c>
      <c r="AM3192">
        <v>60</v>
      </c>
    </row>
    <row r="3193" spans="28:39">
      <c r="AB3193" s="58" t="s">
        <v>655</v>
      </c>
      <c r="AC3193" s="1">
        <v>2</v>
      </c>
      <c r="AD3193" s="38" t="s">
        <v>337</v>
      </c>
      <c r="AE3193" s="60" t="s">
        <v>133</v>
      </c>
      <c r="AF3193" s="56">
        <v>180</v>
      </c>
      <c r="AG3193" s="43">
        <v>20</v>
      </c>
      <c r="AH3193">
        <v>46</v>
      </c>
      <c r="AL3193" t="s">
        <v>22</v>
      </c>
      <c r="AM3193">
        <v>60</v>
      </c>
    </row>
    <row r="3194" spans="28:39">
      <c r="AB3194" s="58" t="s">
        <v>655</v>
      </c>
      <c r="AC3194" s="1">
        <v>2</v>
      </c>
      <c r="AD3194" s="38" t="s">
        <v>337</v>
      </c>
      <c r="AE3194" s="60" t="s">
        <v>133</v>
      </c>
      <c r="AF3194" s="56">
        <v>180</v>
      </c>
      <c r="AG3194" s="44">
        <v>30</v>
      </c>
      <c r="AH3194">
        <v>46</v>
      </c>
      <c r="AL3194" t="s">
        <v>22</v>
      </c>
      <c r="AM3194">
        <v>60</v>
      </c>
    </row>
    <row r="3195" spans="28:39">
      <c r="AB3195" s="58" t="s">
        <v>655</v>
      </c>
      <c r="AC3195" s="1">
        <v>2</v>
      </c>
      <c r="AD3195" s="38" t="s">
        <v>337</v>
      </c>
      <c r="AE3195" s="60" t="s">
        <v>133</v>
      </c>
      <c r="AF3195" s="56">
        <v>180</v>
      </c>
      <c r="AG3195" s="45">
        <v>40</v>
      </c>
      <c r="AH3195">
        <v>43</v>
      </c>
      <c r="AL3195" t="s">
        <v>22</v>
      </c>
      <c r="AM3195">
        <v>60</v>
      </c>
    </row>
    <row r="3196" spans="28:39">
      <c r="AB3196" s="58" t="s">
        <v>655</v>
      </c>
      <c r="AC3196" s="1">
        <v>2</v>
      </c>
      <c r="AD3196" s="38" t="s">
        <v>337</v>
      </c>
      <c r="AE3196" s="60" t="s">
        <v>133</v>
      </c>
      <c r="AF3196" s="56">
        <v>180</v>
      </c>
      <c r="AG3196" s="46">
        <v>50</v>
      </c>
      <c r="AH3196">
        <v>35</v>
      </c>
      <c r="AL3196" t="s">
        <v>22</v>
      </c>
      <c r="AM3196">
        <v>60</v>
      </c>
    </row>
    <row r="3197" spans="28:39">
      <c r="AB3197" s="58" t="s">
        <v>655</v>
      </c>
      <c r="AC3197" s="1">
        <v>2</v>
      </c>
      <c r="AD3197" s="38" t="s">
        <v>337</v>
      </c>
      <c r="AE3197" s="60" t="s">
        <v>133</v>
      </c>
      <c r="AF3197" s="56">
        <v>180</v>
      </c>
      <c r="AG3197" s="47">
        <v>60</v>
      </c>
      <c r="AH3197">
        <v>30</v>
      </c>
      <c r="AL3197" t="s">
        <v>22</v>
      </c>
      <c r="AM3197">
        <v>60</v>
      </c>
    </row>
    <row r="3198" spans="28:39">
      <c r="AB3198" s="58" t="s">
        <v>655</v>
      </c>
      <c r="AC3198" s="1">
        <v>2</v>
      </c>
      <c r="AD3198" s="38" t="s">
        <v>337</v>
      </c>
      <c r="AE3198" s="60" t="s">
        <v>133</v>
      </c>
      <c r="AF3198" s="56">
        <v>180</v>
      </c>
      <c r="AG3198" s="48">
        <v>70</v>
      </c>
      <c r="AH3198">
        <v>26</v>
      </c>
      <c r="AL3198" t="s">
        <v>22</v>
      </c>
      <c r="AM3198">
        <v>60</v>
      </c>
    </row>
    <row r="3199" spans="28:39">
      <c r="AB3199" s="58" t="s">
        <v>655</v>
      </c>
      <c r="AC3199" s="1">
        <v>2</v>
      </c>
      <c r="AD3199" s="38" t="s">
        <v>337</v>
      </c>
      <c r="AE3199" s="60" t="s">
        <v>133</v>
      </c>
      <c r="AF3199" s="57">
        <v>200</v>
      </c>
      <c r="AG3199" s="41">
        <v>0</v>
      </c>
      <c r="AH3199">
        <v>43</v>
      </c>
      <c r="AL3199" t="s">
        <v>22</v>
      </c>
      <c r="AM3199">
        <v>60</v>
      </c>
    </row>
    <row r="3200" spans="28:39">
      <c r="AB3200" s="58" t="s">
        <v>655</v>
      </c>
      <c r="AC3200" s="1">
        <v>2</v>
      </c>
      <c r="AD3200" s="38" t="s">
        <v>337</v>
      </c>
      <c r="AE3200" s="60" t="s">
        <v>133</v>
      </c>
      <c r="AF3200" s="57">
        <v>200</v>
      </c>
      <c r="AG3200" s="42">
        <v>10</v>
      </c>
      <c r="AH3200">
        <v>43</v>
      </c>
      <c r="AL3200" t="s">
        <v>22</v>
      </c>
      <c r="AM3200">
        <v>60</v>
      </c>
    </row>
    <row r="3201" spans="28:39">
      <c r="AB3201" s="58" t="s">
        <v>655</v>
      </c>
      <c r="AC3201" s="1">
        <v>2</v>
      </c>
      <c r="AD3201" s="38" t="s">
        <v>337</v>
      </c>
      <c r="AE3201" s="60" t="s">
        <v>133</v>
      </c>
      <c r="AF3201" s="57">
        <v>200</v>
      </c>
      <c r="AG3201" s="43">
        <v>20</v>
      </c>
      <c r="AH3201">
        <v>43</v>
      </c>
      <c r="AL3201" t="s">
        <v>22</v>
      </c>
      <c r="AM3201">
        <v>60</v>
      </c>
    </row>
    <row r="3202" spans="28:39">
      <c r="AB3202" s="58" t="s">
        <v>655</v>
      </c>
      <c r="AC3202" s="1">
        <v>2</v>
      </c>
      <c r="AD3202" s="38" t="s">
        <v>337</v>
      </c>
      <c r="AE3202" s="60" t="s">
        <v>133</v>
      </c>
      <c r="AF3202" s="57">
        <v>200</v>
      </c>
      <c r="AG3202" s="44">
        <v>30</v>
      </c>
      <c r="AH3202">
        <v>43</v>
      </c>
      <c r="AL3202" t="s">
        <v>22</v>
      </c>
      <c r="AM3202">
        <v>60</v>
      </c>
    </row>
    <row r="3203" spans="28:39">
      <c r="AB3203" s="58" t="s">
        <v>655</v>
      </c>
      <c r="AC3203" s="1">
        <v>2</v>
      </c>
      <c r="AD3203" s="38" t="s">
        <v>337</v>
      </c>
      <c r="AE3203" s="60" t="s">
        <v>133</v>
      </c>
      <c r="AF3203" s="57">
        <v>200</v>
      </c>
      <c r="AG3203" s="45">
        <v>40</v>
      </c>
      <c r="AH3203">
        <v>43</v>
      </c>
      <c r="AL3203" t="s">
        <v>22</v>
      </c>
      <c r="AM3203">
        <v>60</v>
      </c>
    </row>
    <row r="3204" spans="28:39">
      <c r="AB3204" s="58" t="s">
        <v>655</v>
      </c>
      <c r="AC3204" s="1">
        <v>2</v>
      </c>
      <c r="AD3204" s="38" t="s">
        <v>337</v>
      </c>
      <c r="AE3204" s="60" t="s">
        <v>133</v>
      </c>
      <c r="AF3204" s="57">
        <v>200</v>
      </c>
      <c r="AG3204" s="46">
        <v>50</v>
      </c>
      <c r="AH3204">
        <v>35</v>
      </c>
      <c r="AL3204" t="s">
        <v>22</v>
      </c>
      <c r="AM3204">
        <v>60</v>
      </c>
    </row>
    <row r="3205" spans="28:39">
      <c r="AB3205" s="58" t="s">
        <v>655</v>
      </c>
      <c r="AC3205" s="1">
        <v>2</v>
      </c>
      <c r="AD3205" s="38" t="s">
        <v>337</v>
      </c>
      <c r="AE3205" s="60" t="s">
        <v>133</v>
      </c>
      <c r="AF3205" s="57">
        <v>200</v>
      </c>
      <c r="AG3205" s="47">
        <v>60</v>
      </c>
      <c r="AH3205">
        <v>30</v>
      </c>
      <c r="AL3205" t="s">
        <v>22</v>
      </c>
      <c r="AM3205">
        <v>60</v>
      </c>
    </row>
    <row r="3206" spans="28:39">
      <c r="AB3206" s="58" t="s">
        <v>655</v>
      </c>
      <c r="AC3206" s="1">
        <v>2</v>
      </c>
      <c r="AD3206" s="38" t="s">
        <v>337</v>
      </c>
      <c r="AE3206" s="60" t="s">
        <v>133</v>
      </c>
      <c r="AF3206" s="57">
        <v>200</v>
      </c>
      <c r="AG3206" s="48">
        <v>70</v>
      </c>
      <c r="AH3206">
        <v>26</v>
      </c>
      <c r="AL3206" t="s">
        <v>22</v>
      </c>
      <c r="AM3206">
        <v>60</v>
      </c>
    </row>
    <row r="3207" spans="28:39">
      <c r="AB3207" s="58" t="s">
        <v>655</v>
      </c>
      <c r="AC3207" s="1">
        <v>2</v>
      </c>
      <c r="AD3207" s="38" t="s">
        <v>427</v>
      </c>
      <c r="AE3207" s="60" t="s">
        <v>133</v>
      </c>
      <c r="AF3207" s="40">
        <v>110</v>
      </c>
      <c r="AG3207" s="41">
        <v>0</v>
      </c>
      <c r="AH3207">
        <v>70</v>
      </c>
      <c r="AL3207" t="s">
        <v>22</v>
      </c>
      <c r="AM3207">
        <v>60</v>
      </c>
    </row>
    <row r="3208" spans="28:39">
      <c r="AB3208" s="58" t="s">
        <v>655</v>
      </c>
      <c r="AC3208" s="1">
        <v>2</v>
      </c>
      <c r="AD3208" s="38" t="s">
        <v>427</v>
      </c>
      <c r="AE3208" s="60" t="s">
        <v>133</v>
      </c>
      <c r="AF3208" s="40">
        <v>110</v>
      </c>
      <c r="AG3208" s="42">
        <v>10</v>
      </c>
      <c r="AH3208">
        <v>68</v>
      </c>
      <c r="AL3208" t="s">
        <v>22</v>
      </c>
      <c r="AM3208">
        <v>60</v>
      </c>
    </row>
    <row r="3209" spans="28:39">
      <c r="AB3209" s="58" t="s">
        <v>655</v>
      </c>
      <c r="AC3209" s="1">
        <v>2</v>
      </c>
      <c r="AD3209" s="38" t="s">
        <v>427</v>
      </c>
      <c r="AE3209" s="60" t="s">
        <v>133</v>
      </c>
      <c r="AF3209" s="40">
        <v>110</v>
      </c>
      <c r="AG3209" s="43">
        <v>20</v>
      </c>
      <c r="AH3209">
        <v>62</v>
      </c>
      <c r="AL3209" t="s">
        <v>22</v>
      </c>
      <c r="AM3209">
        <v>60</v>
      </c>
    </row>
    <row r="3210" spans="28:39">
      <c r="AB3210" s="58" t="s">
        <v>655</v>
      </c>
      <c r="AC3210" s="1">
        <v>2</v>
      </c>
      <c r="AD3210" s="38" t="s">
        <v>427</v>
      </c>
      <c r="AE3210" s="60" t="s">
        <v>133</v>
      </c>
      <c r="AF3210" s="40">
        <v>110</v>
      </c>
      <c r="AG3210" s="44">
        <v>30</v>
      </c>
      <c r="AH3210">
        <v>53</v>
      </c>
      <c r="AL3210" t="s">
        <v>22</v>
      </c>
      <c r="AM3210">
        <v>60</v>
      </c>
    </row>
    <row r="3211" spans="28:39">
      <c r="AB3211" s="58" t="s">
        <v>655</v>
      </c>
      <c r="AC3211" s="1">
        <v>2</v>
      </c>
      <c r="AD3211" s="38" t="s">
        <v>427</v>
      </c>
      <c r="AE3211" s="60" t="s">
        <v>133</v>
      </c>
      <c r="AF3211" s="40">
        <v>110</v>
      </c>
      <c r="AG3211" s="45">
        <v>40</v>
      </c>
      <c r="AH3211">
        <v>43</v>
      </c>
      <c r="AL3211" t="s">
        <v>22</v>
      </c>
      <c r="AM3211">
        <v>60</v>
      </c>
    </row>
    <row r="3212" spans="28:39">
      <c r="AB3212" s="58" t="s">
        <v>655</v>
      </c>
      <c r="AC3212" s="1">
        <v>2</v>
      </c>
      <c r="AD3212" s="38" t="s">
        <v>427</v>
      </c>
      <c r="AE3212" s="60" t="s">
        <v>133</v>
      </c>
      <c r="AF3212" s="40">
        <v>110</v>
      </c>
      <c r="AG3212" s="46">
        <v>50</v>
      </c>
      <c r="AH3212">
        <v>35</v>
      </c>
      <c r="AL3212" t="s">
        <v>22</v>
      </c>
      <c r="AM3212">
        <v>60</v>
      </c>
    </row>
    <row r="3213" spans="28:39">
      <c r="AB3213" s="58" t="s">
        <v>655</v>
      </c>
      <c r="AC3213" s="1">
        <v>2</v>
      </c>
      <c r="AD3213" s="38" t="s">
        <v>427</v>
      </c>
      <c r="AE3213" s="60" t="s">
        <v>133</v>
      </c>
      <c r="AF3213" s="40">
        <v>110</v>
      </c>
      <c r="AG3213" s="47">
        <v>60</v>
      </c>
      <c r="AH3213">
        <v>30</v>
      </c>
      <c r="AL3213" t="s">
        <v>22</v>
      </c>
      <c r="AM3213">
        <v>60</v>
      </c>
    </row>
    <row r="3214" spans="28:39">
      <c r="AB3214" s="58" t="s">
        <v>655</v>
      </c>
      <c r="AC3214" s="1">
        <v>2</v>
      </c>
      <c r="AD3214" s="38" t="s">
        <v>427</v>
      </c>
      <c r="AE3214" s="60" t="s">
        <v>133</v>
      </c>
      <c r="AF3214" s="40">
        <v>110</v>
      </c>
      <c r="AG3214" s="48">
        <v>70</v>
      </c>
      <c r="AH3214">
        <v>26</v>
      </c>
      <c r="AL3214" t="s">
        <v>22</v>
      </c>
      <c r="AM3214">
        <v>60</v>
      </c>
    </row>
    <row r="3215" spans="28:39">
      <c r="AB3215" s="58" t="s">
        <v>655</v>
      </c>
      <c r="AC3215" s="1">
        <v>2</v>
      </c>
      <c r="AD3215" s="38" t="s">
        <v>427</v>
      </c>
      <c r="AE3215" s="60" t="s">
        <v>133</v>
      </c>
      <c r="AF3215" s="49">
        <v>115</v>
      </c>
      <c r="AG3215" s="41">
        <v>0</v>
      </c>
      <c r="AH3215">
        <v>68</v>
      </c>
      <c r="AL3215" t="s">
        <v>22</v>
      </c>
      <c r="AM3215">
        <v>60</v>
      </c>
    </row>
    <row r="3216" spans="28:39">
      <c r="AB3216" s="58" t="s">
        <v>655</v>
      </c>
      <c r="AC3216" s="1">
        <v>2</v>
      </c>
      <c r="AD3216" s="38" t="s">
        <v>427</v>
      </c>
      <c r="AE3216" s="60" t="s">
        <v>133</v>
      </c>
      <c r="AF3216" s="49">
        <v>115</v>
      </c>
      <c r="AG3216" s="42">
        <v>10</v>
      </c>
      <c r="AH3216">
        <v>67</v>
      </c>
      <c r="AL3216" t="s">
        <v>22</v>
      </c>
      <c r="AM3216">
        <v>60</v>
      </c>
    </row>
    <row r="3217" spans="28:39">
      <c r="AB3217" s="58" t="s">
        <v>655</v>
      </c>
      <c r="AC3217" s="1">
        <v>2</v>
      </c>
      <c r="AD3217" s="38" t="s">
        <v>427</v>
      </c>
      <c r="AE3217" s="60" t="s">
        <v>133</v>
      </c>
      <c r="AF3217" s="49">
        <v>115</v>
      </c>
      <c r="AG3217" s="43">
        <v>20</v>
      </c>
      <c r="AH3217">
        <v>61</v>
      </c>
      <c r="AL3217" t="s">
        <v>22</v>
      </c>
      <c r="AM3217">
        <v>60</v>
      </c>
    </row>
    <row r="3218" spans="28:39">
      <c r="AB3218" s="58" t="s">
        <v>655</v>
      </c>
      <c r="AC3218" s="1">
        <v>2</v>
      </c>
      <c r="AD3218" s="38" t="s">
        <v>427</v>
      </c>
      <c r="AE3218" s="60" t="s">
        <v>133</v>
      </c>
      <c r="AF3218" s="49">
        <v>115</v>
      </c>
      <c r="AG3218" s="44">
        <v>30</v>
      </c>
      <c r="AH3218">
        <v>53</v>
      </c>
      <c r="AL3218" t="s">
        <v>22</v>
      </c>
      <c r="AM3218">
        <v>60</v>
      </c>
    </row>
    <row r="3219" spans="28:39">
      <c r="AB3219" s="58" t="s">
        <v>655</v>
      </c>
      <c r="AC3219" s="1">
        <v>2</v>
      </c>
      <c r="AD3219" s="38" t="s">
        <v>427</v>
      </c>
      <c r="AE3219" s="60" t="s">
        <v>133</v>
      </c>
      <c r="AF3219" s="49">
        <v>115</v>
      </c>
      <c r="AG3219" s="45">
        <v>40</v>
      </c>
      <c r="AH3219">
        <v>43</v>
      </c>
      <c r="AL3219" t="s">
        <v>22</v>
      </c>
      <c r="AM3219">
        <v>60</v>
      </c>
    </row>
    <row r="3220" spans="28:39">
      <c r="AB3220" s="58" t="s">
        <v>655</v>
      </c>
      <c r="AC3220" s="1">
        <v>2</v>
      </c>
      <c r="AD3220" s="38" t="s">
        <v>427</v>
      </c>
      <c r="AE3220" s="60" t="s">
        <v>133</v>
      </c>
      <c r="AF3220" s="49">
        <v>115</v>
      </c>
      <c r="AG3220" s="46">
        <v>50</v>
      </c>
      <c r="AH3220">
        <v>35</v>
      </c>
      <c r="AL3220" t="s">
        <v>22</v>
      </c>
      <c r="AM3220">
        <v>60</v>
      </c>
    </row>
    <row r="3221" spans="28:39">
      <c r="AB3221" s="58" t="s">
        <v>655</v>
      </c>
      <c r="AC3221" s="1">
        <v>2</v>
      </c>
      <c r="AD3221" s="38" t="s">
        <v>427</v>
      </c>
      <c r="AE3221" s="60" t="s">
        <v>133</v>
      </c>
      <c r="AF3221" s="49">
        <v>115</v>
      </c>
      <c r="AG3221" s="47">
        <v>60</v>
      </c>
      <c r="AH3221">
        <v>30</v>
      </c>
      <c r="AL3221" t="s">
        <v>22</v>
      </c>
      <c r="AM3221">
        <v>60</v>
      </c>
    </row>
    <row r="3222" spans="28:39">
      <c r="AB3222" s="58" t="s">
        <v>655</v>
      </c>
      <c r="AC3222" s="1">
        <v>2</v>
      </c>
      <c r="AD3222" s="38" t="s">
        <v>427</v>
      </c>
      <c r="AE3222" s="60" t="s">
        <v>133</v>
      </c>
      <c r="AF3222" s="49">
        <v>115</v>
      </c>
      <c r="AG3222" s="48">
        <v>70</v>
      </c>
      <c r="AH3222">
        <v>26</v>
      </c>
      <c r="AL3222" t="s">
        <v>22</v>
      </c>
      <c r="AM3222">
        <v>60</v>
      </c>
    </row>
    <row r="3223" spans="28:39">
      <c r="AB3223" s="58" t="s">
        <v>655</v>
      </c>
      <c r="AC3223" s="1">
        <v>2</v>
      </c>
      <c r="AD3223" s="38" t="s">
        <v>427</v>
      </c>
      <c r="AE3223" s="60" t="s">
        <v>133</v>
      </c>
      <c r="AF3223" s="50">
        <v>120</v>
      </c>
      <c r="AG3223" s="41">
        <v>0</v>
      </c>
      <c r="AH3223">
        <v>66</v>
      </c>
      <c r="AL3223" t="s">
        <v>22</v>
      </c>
      <c r="AM3223">
        <v>60</v>
      </c>
    </row>
    <row r="3224" spans="28:39">
      <c r="AB3224" s="58" t="s">
        <v>655</v>
      </c>
      <c r="AC3224" s="1">
        <v>2</v>
      </c>
      <c r="AD3224" s="38" t="s">
        <v>427</v>
      </c>
      <c r="AE3224" s="60" t="s">
        <v>133</v>
      </c>
      <c r="AF3224" s="50">
        <v>120</v>
      </c>
      <c r="AG3224" s="42">
        <v>10</v>
      </c>
      <c r="AH3224">
        <v>66</v>
      </c>
      <c r="AL3224" t="s">
        <v>22</v>
      </c>
      <c r="AM3224">
        <v>60</v>
      </c>
    </row>
    <row r="3225" spans="28:39">
      <c r="AB3225" s="58" t="s">
        <v>655</v>
      </c>
      <c r="AC3225" s="1">
        <v>2</v>
      </c>
      <c r="AD3225" s="38" t="s">
        <v>427</v>
      </c>
      <c r="AE3225" s="60" t="s">
        <v>133</v>
      </c>
      <c r="AF3225" s="50">
        <v>120</v>
      </c>
      <c r="AG3225" s="43">
        <v>20</v>
      </c>
      <c r="AH3225">
        <v>60</v>
      </c>
      <c r="AL3225" t="s">
        <v>22</v>
      </c>
      <c r="AM3225">
        <v>60</v>
      </c>
    </row>
    <row r="3226" spans="28:39">
      <c r="AB3226" s="58" t="s">
        <v>655</v>
      </c>
      <c r="AC3226" s="1">
        <v>2</v>
      </c>
      <c r="AD3226" s="38" t="s">
        <v>427</v>
      </c>
      <c r="AE3226" s="60" t="s">
        <v>133</v>
      </c>
      <c r="AF3226" s="50">
        <v>120</v>
      </c>
      <c r="AG3226" s="44">
        <v>30</v>
      </c>
      <c r="AH3226">
        <v>53</v>
      </c>
      <c r="AL3226" t="s">
        <v>22</v>
      </c>
      <c r="AM3226">
        <v>60</v>
      </c>
    </row>
    <row r="3227" spans="28:39">
      <c r="AB3227" s="58" t="s">
        <v>655</v>
      </c>
      <c r="AC3227" s="1">
        <v>2</v>
      </c>
      <c r="AD3227" s="38" t="s">
        <v>427</v>
      </c>
      <c r="AE3227" s="60" t="s">
        <v>133</v>
      </c>
      <c r="AF3227" s="50">
        <v>120</v>
      </c>
      <c r="AG3227" s="45">
        <v>40</v>
      </c>
      <c r="AH3227">
        <v>43</v>
      </c>
      <c r="AL3227" t="s">
        <v>22</v>
      </c>
      <c r="AM3227">
        <v>60</v>
      </c>
    </row>
    <row r="3228" spans="28:39">
      <c r="AB3228" s="58" t="s">
        <v>655</v>
      </c>
      <c r="AC3228" s="1">
        <v>2</v>
      </c>
      <c r="AD3228" s="38" t="s">
        <v>427</v>
      </c>
      <c r="AE3228" s="60" t="s">
        <v>133</v>
      </c>
      <c r="AF3228" s="50">
        <v>120</v>
      </c>
      <c r="AG3228" s="46">
        <v>50</v>
      </c>
      <c r="AH3228">
        <v>35</v>
      </c>
      <c r="AL3228" t="s">
        <v>22</v>
      </c>
      <c r="AM3228">
        <v>60</v>
      </c>
    </row>
    <row r="3229" spans="28:39">
      <c r="AB3229" s="58" t="s">
        <v>655</v>
      </c>
      <c r="AC3229" s="1">
        <v>2</v>
      </c>
      <c r="AD3229" s="38" t="s">
        <v>427</v>
      </c>
      <c r="AE3229" s="60" t="s">
        <v>133</v>
      </c>
      <c r="AF3229" s="50">
        <v>120</v>
      </c>
      <c r="AG3229" s="47">
        <v>60</v>
      </c>
      <c r="AH3229">
        <v>30</v>
      </c>
      <c r="AL3229" t="s">
        <v>22</v>
      </c>
      <c r="AM3229">
        <v>60</v>
      </c>
    </row>
    <row r="3230" spans="28:39">
      <c r="AB3230" s="58" t="s">
        <v>655</v>
      </c>
      <c r="AC3230" s="1">
        <v>2</v>
      </c>
      <c r="AD3230" s="38" t="s">
        <v>427</v>
      </c>
      <c r="AE3230" s="60" t="s">
        <v>133</v>
      </c>
      <c r="AF3230" s="50">
        <v>120</v>
      </c>
      <c r="AG3230" s="48">
        <v>70</v>
      </c>
      <c r="AH3230">
        <v>26</v>
      </c>
      <c r="AL3230" t="s">
        <v>22</v>
      </c>
      <c r="AM3230">
        <v>60</v>
      </c>
    </row>
    <row r="3231" spans="28:39">
      <c r="AB3231" s="58" t="s">
        <v>655</v>
      </c>
      <c r="AC3231" s="1">
        <v>2</v>
      </c>
      <c r="AD3231" s="38" t="s">
        <v>427</v>
      </c>
      <c r="AE3231" s="60" t="s">
        <v>133</v>
      </c>
      <c r="AF3231" s="51">
        <v>130</v>
      </c>
      <c r="AG3231" s="41">
        <v>0</v>
      </c>
      <c r="AH3231">
        <v>62</v>
      </c>
      <c r="AL3231" t="s">
        <v>22</v>
      </c>
      <c r="AM3231">
        <v>60</v>
      </c>
    </row>
    <row r="3232" spans="28:39">
      <c r="AB3232" s="58" t="s">
        <v>655</v>
      </c>
      <c r="AC3232" s="1">
        <v>2</v>
      </c>
      <c r="AD3232" s="38" t="s">
        <v>427</v>
      </c>
      <c r="AE3232" s="60" t="s">
        <v>133</v>
      </c>
      <c r="AF3232" s="51">
        <v>130</v>
      </c>
      <c r="AG3232" s="42">
        <v>10</v>
      </c>
      <c r="AH3232">
        <v>62</v>
      </c>
      <c r="AL3232" t="s">
        <v>22</v>
      </c>
      <c r="AM3232">
        <v>60</v>
      </c>
    </row>
    <row r="3233" spans="28:39">
      <c r="AB3233" s="58" t="s">
        <v>655</v>
      </c>
      <c r="AC3233" s="1">
        <v>2</v>
      </c>
      <c r="AD3233" s="38" t="s">
        <v>427</v>
      </c>
      <c r="AE3233" s="60" t="s">
        <v>133</v>
      </c>
      <c r="AF3233" s="51">
        <v>130</v>
      </c>
      <c r="AG3233" s="43">
        <v>20</v>
      </c>
      <c r="AH3233">
        <v>59</v>
      </c>
      <c r="AL3233" t="s">
        <v>22</v>
      </c>
      <c r="AM3233">
        <v>60</v>
      </c>
    </row>
    <row r="3234" spans="28:39">
      <c r="AB3234" s="58" t="s">
        <v>655</v>
      </c>
      <c r="AC3234" s="1">
        <v>2</v>
      </c>
      <c r="AD3234" s="38" t="s">
        <v>427</v>
      </c>
      <c r="AE3234" s="60" t="s">
        <v>133</v>
      </c>
      <c r="AF3234" s="51">
        <v>130</v>
      </c>
      <c r="AG3234" s="44">
        <v>30</v>
      </c>
      <c r="AH3234">
        <v>53</v>
      </c>
      <c r="AL3234" t="s">
        <v>22</v>
      </c>
      <c r="AM3234">
        <v>60</v>
      </c>
    </row>
    <row r="3235" spans="28:39">
      <c r="AB3235" s="58" t="s">
        <v>655</v>
      </c>
      <c r="AC3235" s="1">
        <v>2</v>
      </c>
      <c r="AD3235" s="38" t="s">
        <v>427</v>
      </c>
      <c r="AE3235" s="60" t="s">
        <v>133</v>
      </c>
      <c r="AF3235" s="51">
        <v>130</v>
      </c>
      <c r="AG3235" s="45">
        <v>40</v>
      </c>
      <c r="AH3235">
        <v>43</v>
      </c>
      <c r="AL3235" t="s">
        <v>22</v>
      </c>
      <c r="AM3235">
        <v>60</v>
      </c>
    </row>
    <row r="3236" spans="28:39">
      <c r="AB3236" s="58" t="s">
        <v>655</v>
      </c>
      <c r="AC3236" s="1">
        <v>2</v>
      </c>
      <c r="AD3236" s="38" t="s">
        <v>427</v>
      </c>
      <c r="AE3236" s="60" t="s">
        <v>133</v>
      </c>
      <c r="AF3236" s="51">
        <v>130</v>
      </c>
      <c r="AG3236" s="46">
        <v>50</v>
      </c>
      <c r="AH3236">
        <v>35</v>
      </c>
      <c r="AL3236" t="s">
        <v>22</v>
      </c>
      <c r="AM3236">
        <v>60</v>
      </c>
    </row>
    <row r="3237" spans="28:39">
      <c r="AB3237" s="58" t="s">
        <v>655</v>
      </c>
      <c r="AC3237" s="1">
        <v>2</v>
      </c>
      <c r="AD3237" s="38" t="s">
        <v>427</v>
      </c>
      <c r="AE3237" s="60" t="s">
        <v>133</v>
      </c>
      <c r="AF3237" s="51">
        <v>130</v>
      </c>
      <c r="AG3237" s="47">
        <v>60</v>
      </c>
      <c r="AH3237">
        <v>30</v>
      </c>
      <c r="AL3237" t="s">
        <v>22</v>
      </c>
      <c r="AM3237">
        <v>60</v>
      </c>
    </row>
    <row r="3238" spans="28:39">
      <c r="AB3238" s="58" t="s">
        <v>655</v>
      </c>
      <c r="AC3238" s="1">
        <v>2</v>
      </c>
      <c r="AD3238" s="38" t="s">
        <v>427</v>
      </c>
      <c r="AE3238" s="60" t="s">
        <v>133</v>
      </c>
      <c r="AF3238" s="51">
        <v>130</v>
      </c>
      <c r="AG3238" s="48">
        <v>70</v>
      </c>
      <c r="AH3238">
        <v>26</v>
      </c>
      <c r="AL3238" t="s">
        <v>22</v>
      </c>
      <c r="AM3238">
        <v>60</v>
      </c>
    </row>
    <row r="3239" spans="28:39">
      <c r="AB3239" s="58" t="s">
        <v>655</v>
      </c>
      <c r="AC3239" s="1">
        <v>2</v>
      </c>
      <c r="AD3239" s="38" t="s">
        <v>427</v>
      </c>
      <c r="AE3239" s="60" t="s">
        <v>133</v>
      </c>
      <c r="AF3239" s="52">
        <v>140</v>
      </c>
      <c r="AG3239" s="41">
        <v>0</v>
      </c>
      <c r="AH3239">
        <v>59</v>
      </c>
      <c r="AL3239" t="s">
        <v>22</v>
      </c>
      <c r="AM3239">
        <v>60</v>
      </c>
    </row>
    <row r="3240" spans="28:39">
      <c r="AB3240" s="58" t="s">
        <v>655</v>
      </c>
      <c r="AC3240" s="1">
        <v>2</v>
      </c>
      <c r="AD3240" s="38" t="s">
        <v>427</v>
      </c>
      <c r="AE3240" s="60" t="s">
        <v>133</v>
      </c>
      <c r="AF3240" s="52">
        <v>140</v>
      </c>
      <c r="AG3240" s="42">
        <v>10</v>
      </c>
      <c r="AH3240">
        <v>59</v>
      </c>
      <c r="AL3240" t="s">
        <v>22</v>
      </c>
      <c r="AM3240">
        <v>60</v>
      </c>
    </row>
    <row r="3241" spans="28:39">
      <c r="AB3241" s="58" t="s">
        <v>655</v>
      </c>
      <c r="AC3241" s="1">
        <v>2</v>
      </c>
      <c r="AD3241" s="38" t="s">
        <v>427</v>
      </c>
      <c r="AE3241" s="60" t="s">
        <v>133</v>
      </c>
      <c r="AF3241" s="52">
        <v>140</v>
      </c>
      <c r="AG3241" s="43">
        <v>20</v>
      </c>
      <c r="AH3241">
        <v>58</v>
      </c>
      <c r="AL3241" t="s">
        <v>22</v>
      </c>
      <c r="AM3241">
        <v>60</v>
      </c>
    </row>
    <row r="3242" spans="28:39">
      <c r="AB3242" s="58" t="s">
        <v>655</v>
      </c>
      <c r="AC3242" s="1">
        <v>2</v>
      </c>
      <c r="AD3242" s="38" t="s">
        <v>427</v>
      </c>
      <c r="AE3242" s="60" t="s">
        <v>133</v>
      </c>
      <c r="AF3242" s="52">
        <v>140</v>
      </c>
      <c r="AG3242" s="44">
        <v>30</v>
      </c>
      <c r="AH3242">
        <v>52</v>
      </c>
      <c r="AL3242" t="s">
        <v>22</v>
      </c>
      <c r="AM3242">
        <v>60</v>
      </c>
    </row>
    <row r="3243" spans="28:39">
      <c r="AB3243" s="58" t="s">
        <v>655</v>
      </c>
      <c r="AC3243" s="1">
        <v>2</v>
      </c>
      <c r="AD3243" s="38" t="s">
        <v>427</v>
      </c>
      <c r="AE3243" s="60" t="s">
        <v>133</v>
      </c>
      <c r="AF3243" s="52">
        <v>140</v>
      </c>
      <c r="AG3243" s="45">
        <v>40</v>
      </c>
      <c r="AH3243">
        <v>43</v>
      </c>
      <c r="AL3243" t="s">
        <v>22</v>
      </c>
      <c r="AM3243">
        <v>60</v>
      </c>
    </row>
    <row r="3244" spans="28:39">
      <c r="AB3244" s="58" t="s">
        <v>655</v>
      </c>
      <c r="AC3244" s="1">
        <v>2</v>
      </c>
      <c r="AD3244" s="38" t="s">
        <v>427</v>
      </c>
      <c r="AE3244" s="60" t="s">
        <v>133</v>
      </c>
      <c r="AF3244" s="52">
        <v>140</v>
      </c>
      <c r="AG3244" s="46">
        <v>50</v>
      </c>
      <c r="AH3244">
        <v>35</v>
      </c>
      <c r="AL3244" t="s">
        <v>22</v>
      </c>
      <c r="AM3244">
        <v>60</v>
      </c>
    </row>
    <row r="3245" spans="28:39">
      <c r="AB3245" s="58" t="s">
        <v>655</v>
      </c>
      <c r="AC3245" s="1">
        <v>2</v>
      </c>
      <c r="AD3245" s="38" t="s">
        <v>427</v>
      </c>
      <c r="AE3245" s="60" t="s">
        <v>133</v>
      </c>
      <c r="AF3245" s="52">
        <v>140</v>
      </c>
      <c r="AG3245" s="47">
        <v>60</v>
      </c>
      <c r="AH3245">
        <v>30</v>
      </c>
      <c r="AL3245" t="s">
        <v>22</v>
      </c>
      <c r="AM3245">
        <v>60</v>
      </c>
    </row>
    <row r="3246" spans="28:39">
      <c r="AB3246" s="58" t="s">
        <v>655</v>
      </c>
      <c r="AC3246" s="1">
        <v>2</v>
      </c>
      <c r="AD3246" s="38" t="s">
        <v>427</v>
      </c>
      <c r="AE3246" s="60" t="s">
        <v>133</v>
      </c>
      <c r="AF3246" s="52">
        <v>140</v>
      </c>
      <c r="AG3246" s="48">
        <v>70</v>
      </c>
      <c r="AH3246">
        <v>26</v>
      </c>
      <c r="AL3246" t="s">
        <v>22</v>
      </c>
      <c r="AM3246">
        <v>60</v>
      </c>
    </row>
    <row r="3247" spans="28:39">
      <c r="AB3247" s="58" t="s">
        <v>655</v>
      </c>
      <c r="AC3247" s="1">
        <v>2</v>
      </c>
      <c r="AD3247" s="38" t="s">
        <v>427</v>
      </c>
      <c r="AE3247" s="60" t="s">
        <v>133</v>
      </c>
      <c r="AF3247" s="53">
        <v>150</v>
      </c>
      <c r="AG3247" s="41">
        <v>0</v>
      </c>
      <c r="AH3247">
        <v>46</v>
      </c>
      <c r="AL3247" t="s">
        <v>22</v>
      </c>
      <c r="AM3247">
        <v>60</v>
      </c>
    </row>
    <row r="3248" spans="28:39">
      <c r="AB3248" s="58" t="s">
        <v>655</v>
      </c>
      <c r="AC3248" s="1">
        <v>2</v>
      </c>
      <c r="AD3248" s="38" t="s">
        <v>427</v>
      </c>
      <c r="AE3248" s="60" t="s">
        <v>133</v>
      </c>
      <c r="AF3248" s="53">
        <v>150</v>
      </c>
      <c r="AG3248" s="42">
        <v>10</v>
      </c>
      <c r="AH3248">
        <v>46</v>
      </c>
      <c r="AL3248" t="s">
        <v>22</v>
      </c>
      <c r="AM3248">
        <v>60</v>
      </c>
    </row>
    <row r="3249" spans="28:39">
      <c r="AB3249" s="58" t="s">
        <v>655</v>
      </c>
      <c r="AC3249" s="1">
        <v>2</v>
      </c>
      <c r="AD3249" s="38" t="s">
        <v>427</v>
      </c>
      <c r="AE3249" s="60" t="s">
        <v>133</v>
      </c>
      <c r="AF3249" s="53">
        <v>150</v>
      </c>
      <c r="AG3249" s="43">
        <v>20</v>
      </c>
      <c r="AH3249">
        <v>46</v>
      </c>
      <c r="AL3249" t="s">
        <v>22</v>
      </c>
      <c r="AM3249">
        <v>60</v>
      </c>
    </row>
    <row r="3250" spans="28:39">
      <c r="AB3250" s="58" t="s">
        <v>655</v>
      </c>
      <c r="AC3250" s="1">
        <v>2</v>
      </c>
      <c r="AD3250" s="38" t="s">
        <v>427</v>
      </c>
      <c r="AE3250" s="60" t="s">
        <v>133</v>
      </c>
      <c r="AF3250" s="53">
        <v>150</v>
      </c>
      <c r="AG3250" s="44">
        <v>30</v>
      </c>
      <c r="AH3250">
        <v>46</v>
      </c>
      <c r="AL3250" t="s">
        <v>22</v>
      </c>
      <c r="AM3250">
        <v>60</v>
      </c>
    </row>
    <row r="3251" spans="28:39">
      <c r="AB3251" s="58" t="s">
        <v>655</v>
      </c>
      <c r="AC3251" s="1">
        <v>2</v>
      </c>
      <c r="AD3251" s="38" t="s">
        <v>427</v>
      </c>
      <c r="AE3251" s="60" t="s">
        <v>133</v>
      </c>
      <c r="AF3251" s="53">
        <v>150</v>
      </c>
      <c r="AG3251" s="45">
        <v>40</v>
      </c>
      <c r="AH3251">
        <v>43</v>
      </c>
      <c r="AL3251" t="s">
        <v>22</v>
      </c>
      <c r="AM3251">
        <v>60</v>
      </c>
    </row>
    <row r="3252" spans="28:39">
      <c r="AB3252" s="58" t="s">
        <v>655</v>
      </c>
      <c r="AC3252" s="1">
        <v>2</v>
      </c>
      <c r="AD3252" s="38" t="s">
        <v>427</v>
      </c>
      <c r="AE3252" s="60" t="s">
        <v>133</v>
      </c>
      <c r="AF3252" s="53">
        <v>150</v>
      </c>
      <c r="AG3252" s="46">
        <v>50</v>
      </c>
      <c r="AH3252">
        <v>35</v>
      </c>
      <c r="AL3252" t="s">
        <v>22</v>
      </c>
      <c r="AM3252">
        <v>60</v>
      </c>
    </row>
    <row r="3253" spans="28:39">
      <c r="AB3253" s="58" t="s">
        <v>655</v>
      </c>
      <c r="AC3253" s="1">
        <v>2</v>
      </c>
      <c r="AD3253" s="38" t="s">
        <v>427</v>
      </c>
      <c r="AE3253" s="60" t="s">
        <v>133</v>
      </c>
      <c r="AF3253" s="53">
        <v>150</v>
      </c>
      <c r="AG3253" s="47">
        <v>60</v>
      </c>
      <c r="AH3253">
        <v>30</v>
      </c>
      <c r="AL3253" t="s">
        <v>22</v>
      </c>
      <c r="AM3253">
        <v>60</v>
      </c>
    </row>
    <row r="3254" spans="28:39">
      <c r="AB3254" s="58" t="s">
        <v>655</v>
      </c>
      <c r="AC3254" s="1">
        <v>2</v>
      </c>
      <c r="AD3254" s="38" t="s">
        <v>427</v>
      </c>
      <c r="AE3254" s="60" t="s">
        <v>133</v>
      </c>
      <c r="AF3254" s="53">
        <v>150</v>
      </c>
      <c r="AG3254" s="48">
        <v>70</v>
      </c>
      <c r="AH3254">
        <v>26</v>
      </c>
      <c r="AL3254" t="s">
        <v>22</v>
      </c>
      <c r="AM3254">
        <v>60</v>
      </c>
    </row>
    <row r="3255" spans="28:39">
      <c r="AB3255" s="58" t="s">
        <v>655</v>
      </c>
      <c r="AC3255" s="1">
        <v>2</v>
      </c>
      <c r="AD3255" s="38" t="s">
        <v>427</v>
      </c>
      <c r="AE3255" s="60" t="s">
        <v>133</v>
      </c>
      <c r="AF3255" s="54">
        <v>160</v>
      </c>
      <c r="AG3255" s="41">
        <v>0</v>
      </c>
      <c r="AH3255">
        <v>44</v>
      </c>
      <c r="AL3255" t="s">
        <v>22</v>
      </c>
      <c r="AM3255">
        <v>60</v>
      </c>
    </row>
    <row r="3256" spans="28:39">
      <c r="AB3256" s="58" t="s">
        <v>655</v>
      </c>
      <c r="AC3256" s="1">
        <v>2</v>
      </c>
      <c r="AD3256" s="38" t="s">
        <v>427</v>
      </c>
      <c r="AE3256" s="60" t="s">
        <v>133</v>
      </c>
      <c r="AF3256" s="54">
        <v>160</v>
      </c>
      <c r="AG3256" s="42">
        <v>10</v>
      </c>
      <c r="AH3256">
        <v>44</v>
      </c>
      <c r="AL3256" t="s">
        <v>22</v>
      </c>
      <c r="AM3256">
        <v>60</v>
      </c>
    </row>
    <row r="3257" spans="28:39">
      <c r="AB3257" s="58" t="s">
        <v>655</v>
      </c>
      <c r="AC3257" s="1">
        <v>2</v>
      </c>
      <c r="AD3257" s="38" t="s">
        <v>427</v>
      </c>
      <c r="AE3257" s="60" t="s">
        <v>133</v>
      </c>
      <c r="AF3257" s="54">
        <v>160</v>
      </c>
      <c r="AG3257" s="43">
        <v>20</v>
      </c>
      <c r="AH3257">
        <v>44</v>
      </c>
      <c r="AL3257" t="s">
        <v>22</v>
      </c>
      <c r="AM3257">
        <v>60</v>
      </c>
    </row>
    <row r="3258" spans="28:39">
      <c r="AB3258" s="58" t="s">
        <v>655</v>
      </c>
      <c r="AC3258" s="1">
        <v>2</v>
      </c>
      <c r="AD3258" s="38" t="s">
        <v>427</v>
      </c>
      <c r="AE3258" s="60" t="s">
        <v>133</v>
      </c>
      <c r="AF3258" s="54">
        <v>160</v>
      </c>
      <c r="AG3258" s="44">
        <v>30</v>
      </c>
      <c r="AH3258">
        <v>44</v>
      </c>
      <c r="AL3258" t="s">
        <v>22</v>
      </c>
      <c r="AM3258">
        <v>60</v>
      </c>
    </row>
    <row r="3259" spans="28:39">
      <c r="AB3259" s="58" t="s">
        <v>655</v>
      </c>
      <c r="AC3259" s="1">
        <v>2</v>
      </c>
      <c r="AD3259" s="38" t="s">
        <v>427</v>
      </c>
      <c r="AE3259" s="60" t="s">
        <v>133</v>
      </c>
      <c r="AF3259" s="54">
        <v>160</v>
      </c>
      <c r="AG3259" s="45">
        <v>40</v>
      </c>
      <c r="AH3259">
        <v>43</v>
      </c>
      <c r="AL3259" t="s">
        <v>22</v>
      </c>
      <c r="AM3259">
        <v>60</v>
      </c>
    </row>
    <row r="3260" spans="28:39">
      <c r="AB3260" s="58" t="s">
        <v>655</v>
      </c>
      <c r="AC3260" s="1">
        <v>2</v>
      </c>
      <c r="AD3260" s="38" t="s">
        <v>427</v>
      </c>
      <c r="AE3260" s="60" t="s">
        <v>133</v>
      </c>
      <c r="AF3260" s="54">
        <v>160</v>
      </c>
      <c r="AG3260" s="46">
        <v>50</v>
      </c>
      <c r="AH3260">
        <v>35</v>
      </c>
      <c r="AL3260" t="s">
        <v>22</v>
      </c>
      <c r="AM3260">
        <v>60</v>
      </c>
    </row>
    <row r="3261" spans="28:39">
      <c r="AB3261" s="58" t="s">
        <v>655</v>
      </c>
      <c r="AC3261" s="1">
        <v>2</v>
      </c>
      <c r="AD3261" s="38" t="s">
        <v>427</v>
      </c>
      <c r="AE3261" s="60" t="s">
        <v>133</v>
      </c>
      <c r="AF3261" s="54">
        <v>160</v>
      </c>
      <c r="AG3261" s="47">
        <v>60</v>
      </c>
      <c r="AH3261">
        <v>30</v>
      </c>
      <c r="AL3261" t="s">
        <v>22</v>
      </c>
      <c r="AM3261">
        <v>60</v>
      </c>
    </row>
    <row r="3262" spans="28:39">
      <c r="AB3262" s="58" t="s">
        <v>655</v>
      </c>
      <c r="AC3262" s="1">
        <v>2</v>
      </c>
      <c r="AD3262" s="38" t="s">
        <v>427</v>
      </c>
      <c r="AE3262" s="60" t="s">
        <v>133</v>
      </c>
      <c r="AF3262" s="54">
        <v>160</v>
      </c>
      <c r="AG3262" s="48">
        <v>70</v>
      </c>
      <c r="AH3262">
        <v>26</v>
      </c>
      <c r="AL3262" t="s">
        <v>22</v>
      </c>
      <c r="AM3262">
        <v>60</v>
      </c>
    </row>
    <row r="3263" spans="28:39">
      <c r="AB3263" s="58" t="s">
        <v>655</v>
      </c>
      <c r="AC3263" s="1">
        <v>2</v>
      </c>
      <c r="AD3263" s="38" t="s">
        <v>427</v>
      </c>
      <c r="AE3263" s="60" t="s">
        <v>133</v>
      </c>
      <c r="AF3263" s="55">
        <v>170</v>
      </c>
      <c r="AG3263" s="41">
        <v>0</v>
      </c>
      <c r="AH3263">
        <v>42</v>
      </c>
      <c r="AL3263" t="s">
        <v>22</v>
      </c>
      <c r="AM3263">
        <v>60</v>
      </c>
    </row>
    <row r="3264" spans="28:39">
      <c r="AB3264" s="58" t="s">
        <v>655</v>
      </c>
      <c r="AC3264" s="1">
        <v>2</v>
      </c>
      <c r="AD3264" s="38" t="s">
        <v>427</v>
      </c>
      <c r="AE3264" s="60" t="s">
        <v>133</v>
      </c>
      <c r="AF3264" s="55">
        <v>170</v>
      </c>
      <c r="AG3264" s="42">
        <v>10</v>
      </c>
      <c r="AH3264">
        <v>42</v>
      </c>
      <c r="AL3264" t="s">
        <v>22</v>
      </c>
      <c r="AM3264">
        <v>60</v>
      </c>
    </row>
    <row r="3265" spans="28:39">
      <c r="AB3265" s="58" t="s">
        <v>655</v>
      </c>
      <c r="AC3265" s="1">
        <v>2</v>
      </c>
      <c r="AD3265" s="38" t="s">
        <v>427</v>
      </c>
      <c r="AE3265" s="60" t="s">
        <v>133</v>
      </c>
      <c r="AF3265" s="55">
        <v>170</v>
      </c>
      <c r="AG3265" s="43">
        <v>20</v>
      </c>
      <c r="AH3265">
        <v>42</v>
      </c>
      <c r="AL3265" t="s">
        <v>22</v>
      </c>
      <c r="AM3265">
        <v>60</v>
      </c>
    </row>
    <row r="3266" spans="28:39">
      <c r="AB3266" s="58" t="s">
        <v>655</v>
      </c>
      <c r="AC3266" s="1">
        <v>2</v>
      </c>
      <c r="AD3266" s="38" t="s">
        <v>427</v>
      </c>
      <c r="AE3266" s="60" t="s">
        <v>133</v>
      </c>
      <c r="AF3266" s="55">
        <v>170</v>
      </c>
      <c r="AG3266" s="44">
        <v>30</v>
      </c>
      <c r="AH3266">
        <v>42</v>
      </c>
      <c r="AL3266" t="s">
        <v>22</v>
      </c>
      <c r="AM3266">
        <v>60</v>
      </c>
    </row>
    <row r="3267" spans="28:39">
      <c r="AB3267" s="58" t="s">
        <v>655</v>
      </c>
      <c r="AC3267" s="1">
        <v>2</v>
      </c>
      <c r="AD3267" s="38" t="s">
        <v>427</v>
      </c>
      <c r="AE3267" s="60" t="s">
        <v>133</v>
      </c>
      <c r="AF3267" s="55">
        <v>170</v>
      </c>
      <c r="AG3267" s="45">
        <v>40</v>
      </c>
      <c r="AH3267">
        <v>42</v>
      </c>
      <c r="AL3267" t="s">
        <v>22</v>
      </c>
      <c r="AM3267">
        <v>60</v>
      </c>
    </row>
    <row r="3268" spans="28:39">
      <c r="AB3268" s="58" t="s">
        <v>655</v>
      </c>
      <c r="AC3268" s="1">
        <v>2</v>
      </c>
      <c r="AD3268" s="38" t="s">
        <v>427</v>
      </c>
      <c r="AE3268" s="60" t="s">
        <v>133</v>
      </c>
      <c r="AF3268" s="55">
        <v>170</v>
      </c>
      <c r="AG3268" s="46">
        <v>50</v>
      </c>
      <c r="AH3268">
        <v>35</v>
      </c>
      <c r="AL3268" t="s">
        <v>22</v>
      </c>
      <c r="AM3268">
        <v>60</v>
      </c>
    </row>
    <row r="3269" spans="28:39">
      <c r="AB3269" s="58" t="s">
        <v>655</v>
      </c>
      <c r="AC3269" s="1">
        <v>2</v>
      </c>
      <c r="AD3269" s="38" t="s">
        <v>427</v>
      </c>
      <c r="AE3269" s="60" t="s">
        <v>133</v>
      </c>
      <c r="AF3269" s="55">
        <v>170</v>
      </c>
      <c r="AG3269" s="47">
        <v>60</v>
      </c>
      <c r="AH3269">
        <v>30</v>
      </c>
      <c r="AL3269" t="s">
        <v>22</v>
      </c>
      <c r="AM3269">
        <v>60</v>
      </c>
    </row>
    <row r="3270" spans="28:39">
      <c r="AB3270" s="58" t="s">
        <v>655</v>
      </c>
      <c r="AC3270" s="1">
        <v>2</v>
      </c>
      <c r="AD3270" s="38" t="s">
        <v>427</v>
      </c>
      <c r="AE3270" s="60" t="s">
        <v>133</v>
      </c>
      <c r="AF3270" s="55">
        <v>170</v>
      </c>
      <c r="AG3270" s="48">
        <v>70</v>
      </c>
      <c r="AH3270">
        <v>26</v>
      </c>
      <c r="AL3270" t="s">
        <v>22</v>
      </c>
      <c r="AM3270">
        <v>60</v>
      </c>
    </row>
    <row r="3271" spans="28:39">
      <c r="AB3271" s="58" t="s">
        <v>655</v>
      </c>
      <c r="AC3271" s="1">
        <v>2</v>
      </c>
      <c r="AD3271" s="38" t="s">
        <v>427</v>
      </c>
      <c r="AE3271" s="60" t="s">
        <v>133</v>
      </c>
      <c r="AF3271" s="56">
        <v>180</v>
      </c>
      <c r="AG3271" s="41">
        <v>0</v>
      </c>
      <c r="AH3271">
        <v>41</v>
      </c>
      <c r="AL3271" t="s">
        <v>22</v>
      </c>
      <c r="AM3271">
        <v>60</v>
      </c>
    </row>
    <row r="3272" spans="28:39">
      <c r="AB3272" s="58" t="s">
        <v>655</v>
      </c>
      <c r="AC3272" s="1">
        <v>2</v>
      </c>
      <c r="AD3272" s="38" t="s">
        <v>427</v>
      </c>
      <c r="AE3272" s="60" t="s">
        <v>133</v>
      </c>
      <c r="AF3272" s="56">
        <v>180</v>
      </c>
      <c r="AG3272" s="42">
        <v>10</v>
      </c>
      <c r="AH3272">
        <v>41</v>
      </c>
      <c r="AL3272" t="s">
        <v>22</v>
      </c>
      <c r="AM3272">
        <v>60</v>
      </c>
    </row>
    <row r="3273" spans="28:39">
      <c r="AB3273" s="58" t="s">
        <v>655</v>
      </c>
      <c r="AC3273" s="1">
        <v>2</v>
      </c>
      <c r="AD3273" s="38" t="s">
        <v>427</v>
      </c>
      <c r="AE3273" s="60" t="s">
        <v>133</v>
      </c>
      <c r="AF3273" s="56">
        <v>180</v>
      </c>
      <c r="AG3273" s="43">
        <v>20</v>
      </c>
      <c r="AH3273">
        <v>41</v>
      </c>
      <c r="AL3273" t="s">
        <v>22</v>
      </c>
      <c r="AM3273">
        <v>60</v>
      </c>
    </row>
    <row r="3274" spans="28:39">
      <c r="AB3274" s="58" t="s">
        <v>655</v>
      </c>
      <c r="AC3274" s="1">
        <v>2</v>
      </c>
      <c r="AD3274" s="38" t="s">
        <v>427</v>
      </c>
      <c r="AE3274" s="60" t="s">
        <v>133</v>
      </c>
      <c r="AF3274" s="56">
        <v>180</v>
      </c>
      <c r="AG3274" s="44">
        <v>30</v>
      </c>
      <c r="AH3274">
        <v>41</v>
      </c>
      <c r="AL3274" t="s">
        <v>22</v>
      </c>
      <c r="AM3274">
        <v>60</v>
      </c>
    </row>
    <row r="3275" spans="28:39">
      <c r="AB3275" s="58" t="s">
        <v>655</v>
      </c>
      <c r="AC3275" s="1">
        <v>2</v>
      </c>
      <c r="AD3275" s="38" t="s">
        <v>427</v>
      </c>
      <c r="AE3275" s="60" t="s">
        <v>133</v>
      </c>
      <c r="AF3275" s="56">
        <v>180</v>
      </c>
      <c r="AG3275" s="45">
        <v>40</v>
      </c>
      <c r="AH3275">
        <v>41</v>
      </c>
      <c r="AL3275" t="s">
        <v>22</v>
      </c>
      <c r="AM3275">
        <v>60</v>
      </c>
    </row>
    <row r="3276" spans="28:39">
      <c r="AB3276" s="58" t="s">
        <v>655</v>
      </c>
      <c r="AC3276" s="1">
        <v>2</v>
      </c>
      <c r="AD3276" s="38" t="s">
        <v>427</v>
      </c>
      <c r="AE3276" s="60" t="s">
        <v>133</v>
      </c>
      <c r="AF3276" s="56">
        <v>180</v>
      </c>
      <c r="AG3276" s="46">
        <v>50</v>
      </c>
      <c r="AH3276">
        <v>35</v>
      </c>
      <c r="AL3276" t="s">
        <v>22</v>
      </c>
      <c r="AM3276">
        <v>60</v>
      </c>
    </row>
    <row r="3277" spans="28:39">
      <c r="AB3277" s="58" t="s">
        <v>655</v>
      </c>
      <c r="AC3277" s="1">
        <v>2</v>
      </c>
      <c r="AD3277" s="38" t="s">
        <v>427</v>
      </c>
      <c r="AE3277" s="60" t="s">
        <v>133</v>
      </c>
      <c r="AF3277" s="56">
        <v>180</v>
      </c>
      <c r="AG3277" s="47">
        <v>60</v>
      </c>
      <c r="AH3277">
        <v>30</v>
      </c>
      <c r="AL3277" t="s">
        <v>22</v>
      </c>
      <c r="AM3277">
        <v>60</v>
      </c>
    </row>
    <row r="3278" spans="28:39">
      <c r="AB3278" s="58" t="s">
        <v>655</v>
      </c>
      <c r="AC3278" s="1">
        <v>2</v>
      </c>
      <c r="AD3278" s="38" t="s">
        <v>427</v>
      </c>
      <c r="AE3278" s="60" t="s">
        <v>133</v>
      </c>
      <c r="AF3278" s="56">
        <v>180</v>
      </c>
      <c r="AG3278" s="48">
        <v>70</v>
      </c>
      <c r="AH3278">
        <v>26</v>
      </c>
      <c r="AL3278" t="s">
        <v>22</v>
      </c>
      <c r="AM3278">
        <v>60</v>
      </c>
    </row>
    <row r="3279" spans="28:39">
      <c r="AB3279" s="58" t="s">
        <v>655</v>
      </c>
      <c r="AC3279" s="1">
        <v>2</v>
      </c>
      <c r="AD3279" s="38" t="s">
        <v>427</v>
      </c>
      <c r="AE3279" s="60" t="s">
        <v>133</v>
      </c>
      <c r="AF3279" s="57">
        <v>200</v>
      </c>
      <c r="AG3279" s="41">
        <v>0</v>
      </c>
      <c r="AH3279">
        <v>38</v>
      </c>
      <c r="AL3279" t="s">
        <v>22</v>
      </c>
      <c r="AM3279">
        <v>60</v>
      </c>
    </row>
    <row r="3280" spans="28:39">
      <c r="AB3280" s="58" t="s">
        <v>655</v>
      </c>
      <c r="AC3280" s="1">
        <v>2</v>
      </c>
      <c r="AD3280" s="38" t="s">
        <v>427</v>
      </c>
      <c r="AE3280" s="60" t="s">
        <v>133</v>
      </c>
      <c r="AF3280" s="57">
        <v>200</v>
      </c>
      <c r="AG3280" s="42">
        <v>10</v>
      </c>
      <c r="AH3280">
        <v>38</v>
      </c>
      <c r="AL3280" t="s">
        <v>22</v>
      </c>
      <c r="AM3280">
        <v>60</v>
      </c>
    </row>
    <row r="3281" spans="28:39">
      <c r="AB3281" s="58" t="s">
        <v>655</v>
      </c>
      <c r="AC3281" s="1">
        <v>2</v>
      </c>
      <c r="AD3281" s="38" t="s">
        <v>427</v>
      </c>
      <c r="AE3281" s="60" t="s">
        <v>133</v>
      </c>
      <c r="AF3281" s="57">
        <v>200</v>
      </c>
      <c r="AG3281" s="43">
        <v>20</v>
      </c>
      <c r="AH3281">
        <v>38</v>
      </c>
      <c r="AL3281" t="s">
        <v>22</v>
      </c>
      <c r="AM3281">
        <v>60</v>
      </c>
    </row>
    <row r="3282" spans="28:39">
      <c r="AB3282" s="58" t="s">
        <v>655</v>
      </c>
      <c r="AC3282" s="1">
        <v>2</v>
      </c>
      <c r="AD3282" s="38" t="s">
        <v>427</v>
      </c>
      <c r="AE3282" s="60" t="s">
        <v>133</v>
      </c>
      <c r="AF3282" s="57">
        <v>200</v>
      </c>
      <c r="AG3282" s="44">
        <v>30</v>
      </c>
      <c r="AH3282">
        <v>38</v>
      </c>
      <c r="AL3282" t="s">
        <v>22</v>
      </c>
      <c r="AM3282">
        <v>60</v>
      </c>
    </row>
    <row r="3283" spans="28:39">
      <c r="AB3283" s="58" t="s">
        <v>655</v>
      </c>
      <c r="AC3283" s="1">
        <v>2</v>
      </c>
      <c r="AD3283" s="38" t="s">
        <v>427</v>
      </c>
      <c r="AE3283" s="60" t="s">
        <v>133</v>
      </c>
      <c r="AF3283" s="57">
        <v>200</v>
      </c>
      <c r="AG3283" s="45">
        <v>40</v>
      </c>
      <c r="AH3283">
        <v>38</v>
      </c>
      <c r="AL3283" t="s">
        <v>22</v>
      </c>
      <c r="AM3283">
        <v>60</v>
      </c>
    </row>
    <row r="3284" spans="28:39">
      <c r="AB3284" s="58" t="s">
        <v>655</v>
      </c>
      <c r="AC3284" s="1">
        <v>2</v>
      </c>
      <c r="AD3284" s="38" t="s">
        <v>427</v>
      </c>
      <c r="AE3284" s="60" t="s">
        <v>133</v>
      </c>
      <c r="AF3284" s="57">
        <v>200</v>
      </c>
      <c r="AG3284" s="46">
        <v>50</v>
      </c>
      <c r="AH3284">
        <v>35</v>
      </c>
      <c r="AL3284" t="s">
        <v>22</v>
      </c>
      <c r="AM3284">
        <v>60</v>
      </c>
    </row>
    <row r="3285" spans="28:39">
      <c r="AB3285" s="58" t="s">
        <v>655</v>
      </c>
      <c r="AC3285" s="1">
        <v>2</v>
      </c>
      <c r="AD3285" s="38" t="s">
        <v>427</v>
      </c>
      <c r="AE3285" s="60" t="s">
        <v>133</v>
      </c>
      <c r="AF3285" s="57">
        <v>200</v>
      </c>
      <c r="AG3285" s="47">
        <v>60</v>
      </c>
      <c r="AH3285">
        <v>30</v>
      </c>
      <c r="AL3285" t="s">
        <v>22</v>
      </c>
      <c r="AM3285">
        <v>60</v>
      </c>
    </row>
    <row r="3286" spans="28:39">
      <c r="AB3286" s="58" t="s">
        <v>655</v>
      </c>
      <c r="AC3286" s="1">
        <v>2</v>
      </c>
      <c r="AD3286" s="38" t="s">
        <v>427</v>
      </c>
      <c r="AE3286" s="60" t="s">
        <v>133</v>
      </c>
      <c r="AF3286" s="57">
        <v>200</v>
      </c>
      <c r="AG3286" s="48">
        <v>70</v>
      </c>
      <c r="AH3286">
        <v>26</v>
      </c>
      <c r="AL3286" t="s">
        <v>22</v>
      </c>
      <c r="AM3286">
        <v>60</v>
      </c>
    </row>
    <row r="3287" spans="28:39">
      <c r="AB3287" s="58" t="s">
        <v>655</v>
      </c>
      <c r="AC3287" s="1">
        <v>2</v>
      </c>
      <c r="AD3287" s="38" t="s">
        <v>428</v>
      </c>
      <c r="AE3287" s="60" t="s">
        <v>133</v>
      </c>
      <c r="AF3287" s="40">
        <v>110</v>
      </c>
      <c r="AG3287" s="41">
        <v>0</v>
      </c>
      <c r="AH3287">
        <v>66</v>
      </c>
      <c r="AL3287" t="s">
        <v>22</v>
      </c>
      <c r="AM3287">
        <v>60</v>
      </c>
    </row>
    <row r="3288" spans="28:39">
      <c r="AB3288" s="58" t="s">
        <v>655</v>
      </c>
      <c r="AC3288" s="1">
        <v>2</v>
      </c>
      <c r="AD3288" s="38" t="s">
        <v>428</v>
      </c>
      <c r="AE3288" s="60" t="s">
        <v>133</v>
      </c>
      <c r="AF3288" s="40">
        <v>110</v>
      </c>
      <c r="AG3288" s="42">
        <v>10</v>
      </c>
      <c r="AH3288">
        <v>66</v>
      </c>
      <c r="AL3288" t="s">
        <v>22</v>
      </c>
      <c r="AM3288">
        <v>60</v>
      </c>
    </row>
    <row r="3289" spans="28:39">
      <c r="AB3289" s="58" t="s">
        <v>655</v>
      </c>
      <c r="AC3289" s="1">
        <v>2</v>
      </c>
      <c r="AD3289" s="38" t="s">
        <v>428</v>
      </c>
      <c r="AE3289" s="60" t="s">
        <v>133</v>
      </c>
      <c r="AF3289" s="40">
        <v>110</v>
      </c>
      <c r="AG3289" s="43">
        <v>20</v>
      </c>
      <c r="AH3289">
        <v>60</v>
      </c>
      <c r="AL3289" t="s">
        <v>22</v>
      </c>
      <c r="AM3289">
        <v>60</v>
      </c>
    </row>
    <row r="3290" spans="28:39">
      <c r="AB3290" s="58" t="s">
        <v>655</v>
      </c>
      <c r="AC3290" s="1">
        <v>2</v>
      </c>
      <c r="AD3290" s="38" t="s">
        <v>428</v>
      </c>
      <c r="AE3290" s="60" t="s">
        <v>133</v>
      </c>
      <c r="AF3290" s="40">
        <v>110</v>
      </c>
      <c r="AG3290" s="44">
        <v>30</v>
      </c>
      <c r="AH3290">
        <v>53</v>
      </c>
      <c r="AL3290" t="s">
        <v>22</v>
      </c>
      <c r="AM3290">
        <v>60</v>
      </c>
    </row>
    <row r="3291" spans="28:39">
      <c r="AB3291" s="58" t="s">
        <v>655</v>
      </c>
      <c r="AC3291" s="1">
        <v>2</v>
      </c>
      <c r="AD3291" s="38" t="s">
        <v>428</v>
      </c>
      <c r="AE3291" s="60" t="s">
        <v>133</v>
      </c>
      <c r="AF3291" s="40">
        <v>110</v>
      </c>
      <c r="AG3291" s="45">
        <v>40</v>
      </c>
      <c r="AH3291">
        <v>43</v>
      </c>
      <c r="AL3291" t="s">
        <v>22</v>
      </c>
      <c r="AM3291">
        <v>60</v>
      </c>
    </row>
    <row r="3292" spans="28:39">
      <c r="AB3292" s="58" t="s">
        <v>655</v>
      </c>
      <c r="AC3292" s="1">
        <v>2</v>
      </c>
      <c r="AD3292" s="38" t="s">
        <v>428</v>
      </c>
      <c r="AE3292" s="60" t="s">
        <v>133</v>
      </c>
      <c r="AF3292" s="40">
        <v>110</v>
      </c>
      <c r="AG3292" s="46">
        <v>50</v>
      </c>
      <c r="AH3292">
        <v>35</v>
      </c>
      <c r="AL3292" t="s">
        <v>22</v>
      </c>
      <c r="AM3292">
        <v>60</v>
      </c>
    </row>
    <row r="3293" spans="28:39">
      <c r="AB3293" s="58" t="s">
        <v>655</v>
      </c>
      <c r="AC3293" s="1">
        <v>2</v>
      </c>
      <c r="AD3293" s="38" t="s">
        <v>428</v>
      </c>
      <c r="AE3293" s="60" t="s">
        <v>133</v>
      </c>
      <c r="AF3293" s="40">
        <v>110</v>
      </c>
      <c r="AG3293" s="47">
        <v>60</v>
      </c>
      <c r="AH3293">
        <v>30</v>
      </c>
      <c r="AL3293" t="s">
        <v>22</v>
      </c>
      <c r="AM3293">
        <v>60</v>
      </c>
    </row>
    <row r="3294" spans="28:39">
      <c r="AB3294" s="58" t="s">
        <v>655</v>
      </c>
      <c r="AC3294" s="1">
        <v>2</v>
      </c>
      <c r="AD3294" s="38" t="s">
        <v>428</v>
      </c>
      <c r="AE3294" s="60" t="s">
        <v>133</v>
      </c>
      <c r="AF3294" s="40">
        <v>110</v>
      </c>
      <c r="AG3294" s="48">
        <v>70</v>
      </c>
      <c r="AH3294">
        <v>26</v>
      </c>
      <c r="AL3294" t="s">
        <v>22</v>
      </c>
      <c r="AM3294">
        <v>60</v>
      </c>
    </row>
    <row r="3295" spans="28:39">
      <c r="AB3295" s="58" t="s">
        <v>655</v>
      </c>
      <c r="AC3295" s="1">
        <v>2</v>
      </c>
      <c r="AD3295" s="38" t="s">
        <v>428</v>
      </c>
      <c r="AE3295" s="60" t="s">
        <v>133</v>
      </c>
      <c r="AF3295" s="49">
        <v>115</v>
      </c>
      <c r="AG3295" s="41">
        <v>0</v>
      </c>
      <c r="AH3295">
        <v>64</v>
      </c>
      <c r="AL3295" t="s">
        <v>22</v>
      </c>
      <c r="AM3295">
        <v>60</v>
      </c>
    </row>
    <row r="3296" spans="28:39">
      <c r="AB3296" s="58" t="s">
        <v>655</v>
      </c>
      <c r="AC3296" s="1">
        <v>2</v>
      </c>
      <c r="AD3296" s="38" t="s">
        <v>428</v>
      </c>
      <c r="AE3296" s="60" t="s">
        <v>133</v>
      </c>
      <c r="AF3296" s="49">
        <v>115</v>
      </c>
      <c r="AG3296" s="42">
        <v>10</v>
      </c>
      <c r="AH3296">
        <v>64</v>
      </c>
      <c r="AL3296" t="s">
        <v>22</v>
      </c>
      <c r="AM3296">
        <v>60</v>
      </c>
    </row>
    <row r="3297" spans="28:39">
      <c r="AB3297" s="58" t="s">
        <v>655</v>
      </c>
      <c r="AC3297" s="1">
        <v>2</v>
      </c>
      <c r="AD3297" s="38" t="s">
        <v>428</v>
      </c>
      <c r="AE3297" s="60" t="s">
        <v>133</v>
      </c>
      <c r="AF3297" s="49">
        <v>115</v>
      </c>
      <c r="AG3297" s="43">
        <v>20</v>
      </c>
      <c r="AH3297">
        <v>60</v>
      </c>
      <c r="AL3297" t="s">
        <v>22</v>
      </c>
      <c r="AM3297">
        <v>60</v>
      </c>
    </row>
    <row r="3298" spans="28:39">
      <c r="AB3298" s="58" t="s">
        <v>655</v>
      </c>
      <c r="AC3298" s="1">
        <v>2</v>
      </c>
      <c r="AD3298" s="38" t="s">
        <v>428</v>
      </c>
      <c r="AE3298" s="60" t="s">
        <v>133</v>
      </c>
      <c r="AF3298" s="49">
        <v>115</v>
      </c>
      <c r="AG3298" s="44">
        <v>30</v>
      </c>
      <c r="AH3298">
        <v>53</v>
      </c>
      <c r="AL3298" t="s">
        <v>22</v>
      </c>
      <c r="AM3298">
        <v>60</v>
      </c>
    </row>
    <row r="3299" spans="28:39">
      <c r="AB3299" s="58" t="s">
        <v>655</v>
      </c>
      <c r="AC3299" s="1">
        <v>2</v>
      </c>
      <c r="AD3299" s="38" t="s">
        <v>428</v>
      </c>
      <c r="AE3299" s="60" t="s">
        <v>133</v>
      </c>
      <c r="AF3299" s="49">
        <v>115</v>
      </c>
      <c r="AG3299" s="45">
        <v>40</v>
      </c>
      <c r="AH3299">
        <v>43</v>
      </c>
      <c r="AL3299" t="s">
        <v>22</v>
      </c>
      <c r="AM3299">
        <v>60</v>
      </c>
    </row>
    <row r="3300" spans="28:39">
      <c r="AB3300" s="58" t="s">
        <v>655</v>
      </c>
      <c r="AC3300" s="1">
        <v>2</v>
      </c>
      <c r="AD3300" s="38" t="s">
        <v>428</v>
      </c>
      <c r="AE3300" s="60" t="s">
        <v>133</v>
      </c>
      <c r="AF3300" s="49">
        <v>115</v>
      </c>
      <c r="AG3300" s="46">
        <v>50</v>
      </c>
      <c r="AH3300">
        <v>35</v>
      </c>
      <c r="AL3300" t="s">
        <v>22</v>
      </c>
      <c r="AM3300">
        <v>60</v>
      </c>
    </row>
    <row r="3301" spans="28:39">
      <c r="AB3301" s="58" t="s">
        <v>655</v>
      </c>
      <c r="AC3301" s="1">
        <v>2</v>
      </c>
      <c r="AD3301" s="38" t="s">
        <v>428</v>
      </c>
      <c r="AE3301" s="60" t="s">
        <v>133</v>
      </c>
      <c r="AF3301" s="49">
        <v>115</v>
      </c>
      <c r="AG3301" s="47">
        <v>60</v>
      </c>
      <c r="AH3301">
        <v>30</v>
      </c>
      <c r="AL3301" t="s">
        <v>22</v>
      </c>
      <c r="AM3301">
        <v>60</v>
      </c>
    </row>
    <row r="3302" spans="28:39">
      <c r="AB3302" s="58" t="s">
        <v>655</v>
      </c>
      <c r="AC3302" s="1">
        <v>2</v>
      </c>
      <c r="AD3302" s="38" t="s">
        <v>428</v>
      </c>
      <c r="AE3302" s="60" t="s">
        <v>133</v>
      </c>
      <c r="AF3302" s="49">
        <v>115</v>
      </c>
      <c r="AG3302" s="48">
        <v>70</v>
      </c>
      <c r="AH3302">
        <v>26</v>
      </c>
      <c r="AL3302" t="s">
        <v>22</v>
      </c>
      <c r="AM3302">
        <v>60</v>
      </c>
    </row>
    <row r="3303" spans="28:39">
      <c r="AB3303" s="58" t="s">
        <v>655</v>
      </c>
      <c r="AC3303" s="1">
        <v>2</v>
      </c>
      <c r="AD3303" s="38" t="s">
        <v>428</v>
      </c>
      <c r="AE3303" s="60" t="s">
        <v>133</v>
      </c>
      <c r="AF3303" s="50">
        <v>120</v>
      </c>
      <c r="AG3303" s="41">
        <v>0</v>
      </c>
      <c r="AH3303">
        <v>62</v>
      </c>
      <c r="AL3303" t="s">
        <v>22</v>
      </c>
      <c r="AM3303">
        <v>60</v>
      </c>
    </row>
    <row r="3304" spans="28:39">
      <c r="AB3304" s="58" t="s">
        <v>655</v>
      </c>
      <c r="AC3304" s="1">
        <v>2</v>
      </c>
      <c r="AD3304" s="38" t="s">
        <v>428</v>
      </c>
      <c r="AE3304" s="60" t="s">
        <v>133</v>
      </c>
      <c r="AF3304" s="50">
        <v>120</v>
      </c>
      <c r="AG3304" s="42">
        <v>10</v>
      </c>
      <c r="AH3304">
        <v>62</v>
      </c>
      <c r="AL3304" t="s">
        <v>22</v>
      </c>
      <c r="AM3304">
        <v>60</v>
      </c>
    </row>
    <row r="3305" spans="28:39">
      <c r="AB3305" s="58" t="s">
        <v>655</v>
      </c>
      <c r="AC3305" s="1">
        <v>2</v>
      </c>
      <c r="AD3305" s="38" t="s">
        <v>428</v>
      </c>
      <c r="AE3305" s="60" t="s">
        <v>133</v>
      </c>
      <c r="AF3305" s="50">
        <v>120</v>
      </c>
      <c r="AG3305" s="43">
        <v>20</v>
      </c>
      <c r="AH3305">
        <v>59</v>
      </c>
      <c r="AL3305" t="s">
        <v>22</v>
      </c>
      <c r="AM3305">
        <v>60</v>
      </c>
    </row>
    <row r="3306" spans="28:39">
      <c r="AB3306" s="58" t="s">
        <v>655</v>
      </c>
      <c r="AC3306" s="1">
        <v>2</v>
      </c>
      <c r="AD3306" s="38" t="s">
        <v>428</v>
      </c>
      <c r="AE3306" s="60" t="s">
        <v>133</v>
      </c>
      <c r="AF3306" s="50">
        <v>120</v>
      </c>
      <c r="AG3306" s="44">
        <v>30</v>
      </c>
      <c r="AH3306">
        <v>53</v>
      </c>
      <c r="AL3306" t="s">
        <v>22</v>
      </c>
      <c r="AM3306">
        <v>60</v>
      </c>
    </row>
    <row r="3307" spans="28:39">
      <c r="AB3307" s="58" t="s">
        <v>655</v>
      </c>
      <c r="AC3307" s="1">
        <v>2</v>
      </c>
      <c r="AD3307" s="38" t="s">
        <v>428</v>
      </c>
      <c r="AE3307" s="60" t="s">
        <v>133</v>
      </c>
      <c r="AF3307" s="50">
        <v>120</v>
      </c>
      <c r="AG3307" s="45">
        <v>40</v>
      </c>
      <c r="AH3307">
        <v>43</v>
      </c>
      <c r="AL3307" t="s">
        <v>22</v>
      </c>
      <c r="AM3307">
        <v>60</v>
      </c>
    </row>
    <row r="3308" spans="28:39">
      <c r="AB3308" s="58" t="s">
        <v>655</v>
      </c>
      <c r="AC3308" s="1">
        <v>2</v>
      </c>
      <c r="AD3308" s="38" t="s">
        <v>428</v>
      </c>
      <c r="AE3308" s="60" t="s">
        <v>133</v>
      </c>
      <c r="AF3308" s="50">
        <v>120</v>
      </c>
      <c r="AG3308" s="46">
        <v>50</v>
      </c>
      <c r="AH3308">
        <v>35</v>
      </c>
      <c r="AL3308" t="s">
        <v>22</v>
      </c>
      <c r="AM3308">
        <v>60</v>
      </c>
    </row>
    <row r="3309" spans="28:39">
      <c r="AB3309" s="58" t="s">
        <v>655</v>
      </c>
      <c r="AC3309" s="1">
        <v>2</v>
      </c>
      <c r="AD3309" s="38" t="s">
        <v>428</v>
      </c>
      <c r="AE3309" s="60" t="s">
        <v>133</v>
      </c>
      <c r="AF3309" s="50">
        <v>120</v>
      </c>
      <c r="AG3309" s="47">
        <v>60</v>
      </c>
      <c r="AH3309">
        <v>30</v>
      </c>
      <c r="AL3309" t="s">
        <v>22</v>
      </c>
      <c r="AM3309">
        <v>60</v>
      </c>
    </row>
    <row r="3310" spans="28:39">
      <c r="AB3310" s="58" t="s">
        <v>655</v>
      </c>
      <c r="AC3310" s="1">
        <v>2</v>
      </c>
      <c r="AD3310" s="38" t="s">
        <v>428</v>
      </c>
      <c r="AE3310" s="60" t="s">
        <v>133</v>
      </c>
      <c r="AF3310" s="50">
        <v>120</v>
      </c>
      <c r="AG3310" s="48">
        <v>70</v>
      </c>
      <c r="AH3310">
        <v>26</v>
      </c>
      <c r="AL3310" t="s">
        <v>22</v>
      </c>
      <c r="AM3310">
        <v>60</v>
      </c>
    </row>
    <row r="3311" spans="28:39">
      <c r="AB3311" s="58" t="s">
        <v>655</v>
      </c>
      <c r="AC3311" s="1">
        <v>2</v>
      </c>
      <c r="AD3311" s="38" t="s">
        <v>428</v>
      </c>
      <c r="AE3311" s="60" t="s">
        <v>133</v>
      </c>
      <c r="AF3311" s="51">
        <v>130</v>
      </c>
      <c r="AG3311" s="41">
        <v>0</v>
      </c>
      <c r="AH3311">
        <v>58</v>
      </c>
      <c r="AL3311" t="s">
        <v>22</v>
      </c>
      <c r="AM3311">
        <v>60</v>
      </c>
    </row>
    <row r="3312" spans="28:39">
      <c r="AB3312" s="58" t="s">
        <v>655</v>
      </c>
      <c r="AC3312" s="1">
        <v>2</v>
      </c>
      <c r="AD3312" s="38" t="s">
        <v>428</v>
      </c>
      <c r="AE3312" s="60" t="s">
        <v>133</v>
      </c>
      <c r="AF3312" s="51">
        <v>130</v>
      </c>
      <c r="AG3312" s="42">
        <v>10</v>
      </c>
      <c r="AH3312">
        <v>58</v>
      </c>
      <c r="AL3312" t="s">
        <v>22</v>
      </c>
      <c r="AM3312">
        <v>60</v>
      </c>
    </row>
    <row r="3313" spans="28:39">
      <c r="AB3313" s="58" t="s">
        <v>655</v>
      </c>
      <c r="AC3313" s="1">
        <v>2</v>
      </c>
      <c r="AD3313" s="38" t="s">
        <v>428</v>
      </c>
      <c r="AE3313" s="60" t="s">
        <v>133</v>
      </c>
      <c r="AF3313" s="51">
        <v>130</v>
      </c>
      <c r="AG3313" s="43">
        <v>20</v>
      </c>
      <c r="AH3313">
        <v>57</v>
      </c>
      <c r="AL3313" t="s">
        <v>22</v>
      </c>
      <c r="AM3313">
        <v>60</v>
      </c>
    </row>
    <row r="3314" spans="28:39">
      <c r="AB3314" s="58" t="s">
        <v>655</v>
      </c>
      <c r="AC3314" s="1">
        <v>2</v>
      </c>
      <c r="AD3314" s="38" t="s">
        <v>428</v>
      </c>
      <c r="AE3314" s="60" t="s">
        <v>133</v>
      </c>
      <c r="AF3314" s="51">
        <v>130</v>
      </c>
      <c r="AG3314" s="44">
        <v>30</v>
      </c>
      <c r="AH3314">
        <v>52</v>
      </c>
      <c r="AL3314" t="s">
        <v>22</v>
      </c>
      <c r="AM3314">
        <v>60</v>
      </c>
    </row>
    <row r="3315" spans="28:39">
      <c r="AB3315" s="58" t="s">
        <v>655</v>
      </c>
      <c r="AC3315" s="1">
        <v>2</v>
      </c>
      <c r="AD3315" s="38" t="s">
        <v>428</v>
      </c>
      <c r="AE3315" s="60" t="s">
        <v>133</v>
      </c>
      <c r="AF3315" s="51">
        <v>130</v>
      </c>
      <c r="AG3315" s="45">
        <v>40</v>
      </c>
      <c r="AH3315">
        <v>43</v>
      </c>
      <c r="AL3315" t="s">
        <v>22</v>
      </c>
      <c r="AM3315">
        <v>60</v>
      </c>
    </row>
    <row r="3316" spans="28:39">
      <c r="AB3316" s="58" t="s">
        <v>655</v>
      </c>
      <c r="AC3316" s="1">
        <v>2</v>
      </c>
      <c r="AD3316" s="38" t="s">
        <v>428</v>
      </c>
      <c r="AE3316" s="60" t="s">
        <v>133</v>
      </c>
      <c r="AF3316" s="51">
        <v>130</v>
      </c>
      <c r="AG3316" s="46">
        <v>50</v>
      </c>
      <c r="AH3316">
        <v>35</v>
      </c>
      <c r="AL3316" t="s">
        <v>22</v>
      </c>
      <c r="AM3316">
        <v>60</v>
      </c>
    </row>
    <row r="3317" spans="28:39">
      <c r="AB3317" s="58" t="s">
        <v>655</v>
      </c>
      <c r="AC3317" s="1">
        <v>2</v>
      </c>
      <c r="AD3317" s="38" t="s">
        <v>428</v>
      </c>
      <c r="AE3317" s="60" t="s">
        <v>133</v>
      </c>
      <c r="AF3317" s="51">
        <v>130</v>
      </c>
      <c r="AG3317" s="47">
        <v>60</v>
      </c>
      <c r="AH3317">
        <v>30</v>
      </c>
      <c r="AL3317" t="s">
        <v>22</v>
      </c>
      <c r="AM3317">
        <v>60</v>
      </c>
    </row>
    <row r="3318" spans="28:39">
      <c r="AB3318" s="58" t="s">
        <v>655</v>
      </c>
      <c r="AC3318" s="1">
        <v>2</v>
      </c>
      <c r="AD3318" s="38" t="s">
        <v>428</v>
      </c>
      <c r="AE3318" s="60" t="s">
        <v>133</v>
      </c>
      <c r="AF3318" s="51">
        <v>130</v>
      </c>
      <c r="AG3318" s="48">
        <v>70</v>
      </c>
      <c r="AH3318">
        <v>26</v>
      </c>
      <c r="AL3318" t="s">
        <v>22</v>
      </c>
      <c r="AM3318">
        <v>60</v>
      </c>
    </row>
    <row r="3319" spans="28:39">
      <c r="AB3319" s="58" t="s">
        <v>655</v>
      </c>
      <c r="AC3319" s="1">
        <v>2</v>
      </c>
      <c r="AD3319" s="38" t="s">
        <v>428</v>
      </c>
      <c r="AE3319" s="60" t="s">
        <v>133</v>
      </c>
      <c r="AF3319" s="52">
        <v>140</v>
      </c>
      <c r="AG3319" s="41">
        <v>0</v>
      </c>
      <c r="AH3319">
        <v>55</v>
      </c>
      <c r="AL3319" t="s">
        <v>22</v>
      </c>
      <c r="AM3319">
        <v>60</v>
      </c>
    </row>
    <row r="3320" spans="28:39">
      <c r="AB3320" s="58" t="s">
        <v>655</v>
      </c>
      <c r="AC3320" s="1">
        <v>2</v>
      </c>
      <c r="AD3320" s="38" t="s">
        <v>428</v>
      </c>
      <c r="AE3320" s="60" t="s">
        <v>133</v>
      </c>
      <c r="AF3320" s="52">
        <v>140</v>
      </c>
      <c r="AG3320" s="42">
        <v>10</v>
      </c>
      <c r="AH3320">
        <v>55</v>
      </c>
      <c r="AL3320" t="s">
        <v>22</v>
      </c>
      <c r="AM3320">
        <v>60</v>
      </c>
    </row>
    <row r="3321" spans="28:39">
      <c r="AB3321" s="58" t="s">
        <v>655</v>
      </c>
      <c r="AC3321" s="1">
        <v>2</v>
      </c>
      <c r="AD3321" s="38" t="s">
        <v>428</v>
      </c>
      <c r="AE3321" s="60" t="s">
        <v>133</v>
      </c>
      <c r="AF3321" s="52">
        <v>140</v>
      </c>
      <c r="AG3321" s="43">
        <v>20</v>
      </c>
      <c r="AH3321">
        <v>55</v>
      </c>
      <c r="AL3321" t="s">
        <v>22</v>
      </c>
      <c r="AM3321">
        <v>60</v>
      </c>
    </row>
    <row r="3322" spans="28:39">
      <c r="AB3322" s="58" t="s">
        <v>655</v>
      </c>
      <c r="AC3322" s="1">
        <v>2</v>
      </c>
      <c r="AD3322" s="38" t="s">
        <v>428</v>
      </c>
      <c r="AE3322" s="60" t="s">
        <v>133</v>
      </c>
      <c r="AF3322" s="52">
        <v>140</v>
      </c>
      <c r="AG3322" s="44">
        <v>30</v>
      </c>
      <c r="AH3322">
        <v>51</v>
      </c>
      <c r="AL3322" t="s">
        <v>22</v>
      </c>
      <c r="AM3322">
        <v>60</v>
      </c>
    </row>
    <row r="3323" spans="28:39">
      <c r="AB3323" s="58" t="s">
        <v>655</v>
      </c>
      <c r="AC3323" s="1">
        <v>2</v>
      </c>
      <c r="AD3323" s="38" t="s">
        <v>428</v>
      </c>
      <c r="AE3323" s="60" t="s">
        <v>133</v>
      </c>
      <c r="AF3323" s="52">
        <v>140</v>
      </c>
      <c r="AG3323" s="45">
        <v>40</v>
      </c>
      <c r="AH3323">
        <v>43</v>
      </c>
      <c r="AL3323" t="s">
        <v>22</v>
      </c>
      <c r="AM3323">
        <v>60</v>
      </c>
    </row>
    <row r="3324" spans="28:39">
      <c r="AB3324" s="58" t="s">
        <v>655</v>
      </c>
      <c r="AC3324" s="1">
        <v>2</v>
      </c>
      <c r="AD3324" s="38" t="s">
        <v>428</v>
      </c>
      <c r="AE3324" s="60" t="s">
        <v>133</v>
      </c>
      <c r="AF3324" s="52">
        <v>140</v>
      </c>
      <c r="AG3324" s="46">
        <v>50</v>
      </c>
      <c r="AH3324">
        <v>35</v>
      </c>
      <c r="AL3324" t="s">
        <v>22</v>
      </c>
      <c r="AM3324">
        <v>60</v>
      </c>
    </row>
    <row r="3325" spans="28:39">
      <c r="AB3325" s="58" t="s">
        <v>655</v>
      </c>
      <c r="AC3325" s="1">
        <v>2</v>
      </c>
      <c r="AD3325" s="38" t="s">
        <v>428</v>
      </c>
      <c r="AE3325" s="60" t="s">
        <v>133</v>
      </c>
      <c r="AF3325" s="52">
        <v>140</v>
      </c>
      <c r="AG3325" s="47">
        <v>60</v>
      </c>
      <c r="AH3325">
        <v>30</v>
      </c>
      <c r="AL3325" t="s">
        <v>22</v>
      </c>
      <c r="AM3325">
        <v>60</v>
      </c>
    </row>
    <row r="3326" spans="28:39">
      <c r="AB3326" s="58" t="s">
        <v>655</v>
      </c>
      <c r="AC3326" s="1">
        <v>2</v>
      </c>
      <c r="AD3326" s="38" t="s">
        <v>428</v>
      </c>
      <c r="AE3326" s="60" t="s">
        <v>133</v>
      </c>
      <c r="AF3326" s="52">
        <v>140</v>
      </c>
      <c r="AG3326" s="48">
        <v>70</v>
      </c>
      <c r="AH3326">
        <v>26</v>
      </c>
      <c r="AL3326" t="s">
        <v>22</v>
      </c>
      <c r="AM3326">
        <v>60</v>
      </c>
    </row>
    <row r="3327" spans="28:39">
      <c r="AB3327" s="58" t="s">
        <v>655</v>
      </c>
      <c r="AC3327" s="1">
        <v>2</v>
      </c>
      <c r="AD3327" s="38" t="s">
        <v>428</v>
      </c>
      <c r="AE3327" s="60" t="s">
        <v>133</v>
      </c>
      <c r="AF3327" s="53">
        <v>150</v>
      </c>
      <c r="AG3327" s="41">
        <v>0</v>
      </c>
      <c r="AH3327">
        <v>44</v>
      </c>
      <c r="AL3327" t="s">
        <v>22</v>
      </c>
      <c r="AM3327">
        <v>60</v>
      </c>
    </row>
    <row r="3328" spans="28:39">
      <c r="AB3328" s="58" t="s">
        <v>655</v>
      </c>
      <c r="AC3328" s="1">
        <v>2</v>
      </c>
      <c r="AD3328" s="38" t="s">
        <v>428</v>
      </c>
      <c r="AE3328" s="60" t="s">
        <v>133</v>
      </c>
      <c r="AF3328" s="53">
        <v>150</v>
      </c>
      <c r="AG3328" s="42">
        <v>10</v>
      </c>
      <c r="AH3328">
        <v>44</v>
      </c>
      <c r="AL3328" t="s">
        <v>22</v>
      </c>
      <c r="AM3328">
        <v>60</v>
      </c>
    </row>
    <row r="3329" spans="28:39">
      <c r="AB3329" s="58" t="s">
        <v>655</v>
      </c>
      <c r="AC3329" s="1">
        <v>2</v>
      </c>
      <c r="AD3329" s="38" t="s">
        <v>428</v>
      </c>
      <c r="AE3329" s="60" t="s">
        <v>133</v>
      </c>
      <c r="AF3329" s="53">
        <v>150</v>
      </c>
      <c r="AG3329" s="43">
        <v>20</v>
      </c>
      <c r="AH3329">
        <v>44</v>
      </c>
      <c r="AL3329" t="s">
        <v>22</v>
      </c>
      <c r="AM3329">
        <v>60</v>
      </c>
    </row>
    <row r="3330" spans="28:39">
      <c r="AB3330" s="58" t="s">
        <v>655</v>
      </c>
      <c r="AC3330" s="1">
        <v>2</v>
      </c>
      <c r="AD3330" s="38" t="s">
        <v>428</v>
      </c>
      <c r="AE3330" s="60" t="s">
        <v>133</v>
      </c>
      <c r="AF3330" s="53">
        <v>150</v>
      </c>
      <c r="AG3330" s="44">
        <v>30</v>
      </c>
      <c r="AH3330">
        <v>44</v>
      </c>
      <c r="AL3330" t="s">
        <v>22</v>
      </c>
      <c r="AM3330">
        <v>60</v>
      </c>
    </row>
    <row r="3331" spans="28:39">
      <c r="AB3331" s="58" t="s">
        <v>655</v>
      </c>
      <c r="AC3331" s="1">
        <v>2</v>
      </c>
      <c r="AD3331" s="38" t="s">
        <v>428</v>
      </c>
      <c r="AE3331" s="60" t="s">
        <v>133</v>
      </c>
      <c r="AF3331" s="53">
        <v>150</v>
      </c>
      <c r="AG3331" s="45">
        <v>40</v>
      </c>
      <c r="AH3331">
        <v>43</v>
      </c>
      <c r="AL3331" t="s">
        <v>22</v>
      </c>
      <c r="AM3331">
        <v>60</v>
      </c>
    </row>
    <row r="3332" spans="28:39">
      <c r="AB3332" s="58" t="s">
        <v>655</v>
      </c>
      <c r="AC3332" s="1">
        <v>2</v>
      </c>
      <c r="AD3332" s="38" t="s">
        <v>428</v>
      </c>
      <c r="AE3332" s="60" t="s">
        <v>133</v>
      </c>
      <c r="AF3332" s="53">
        <v>150</v>
      </c>
      <c r="AG3332" s="46">
        <v>50</v>
      </c>
      <c r="AH3332">
        <v>35</v>
      </c>
      <c r="AL3332" t="s">
        <v>22</v>
      </c>
      <c r="AM3332">
        <v>60</v>
      </c>
    </row>
    <row r="3333" spans="28:39">
      <c r="AB3333" s="58" t="s">
        <v>655</v>
      </c>
      <c r="AC3333" s="1">
        <v>2</v>
      </c>
      <c r="AD3333" s="38" t="s">
        <v>428</v>
      </c>
      <c r="AE3333" s="60" t="s">
        <v>133</v>
      </c>
      <c r="AF3333" s="53">
        <v>150</v>
      </c>
      <c r="AG3333" s="47">
        <v>60</v>
      </c>
      <c r="AH3333">
        <v>30</v>
      </c>
      <c r="AL3333" t="s">
        <v>22</v>
      </c>
      <c r="AM3333">
        <v>60</v>
      </c>
    </row>
    <row r="3334" spans="28:39">
      <c r="AB3334" s="58" t="s">
        <v>655</v>
      </c>
      <c r="AC3334" s="1">
        <v>2</v>
      </c>
      <c r="AD3334" s="38" t="s">
        <v>428</v>
      </c>
      <c r="AE3334" s="60" t="s">
        <v>133</v>
      </c>
      <c r="AF3334" s="53">
        <v>150</v>
      </c>
      <c r="AG3334" s="48">
        <v>70</v>
      </c>
      <c r="AH3334">
        <v>26</v>
      </c>
      <c r="AL3334" t="s">
        <v>22</v>
      </c>
      <c r="AM3334">
        <v>60</v>
      </c>
    </row>
    <row r="3335" spans="28:39">
      <c r="AB3335" s="58" t="s">
        <v>655</v>
      </c>
      <c r="AC3335" s="1">
        <v>2</v>
      </c>
      <c r="AD3335" s="38" t="s">
        <v>428</v>
      </c>
      <c r="AE3335" s="60" t="s">
        <v>133</v>
      </c>
      <c r="AF3335" s="54">
        <v>160</v>
      </c>
      <c r="AG3335" s="41">
        <v>0</v>
      </c>
      <c r="AH3335">
        <v>42</v>
      </c>
      <c r="AL3335" t="s">
        <v>22</v>
      </c>
      <c r="AM3335">
        <v>60</v>
      </c>
    </row>
    <row r="3336" spans="28:39">
      <c r="AB3336" s="58" t="s">
        <v>655</v>
      </c>
      <c r="AC3336" s="1">
        <v>2</v>
      </c>
      <c r="AD3336" s="38" t="s">
        <v>428</v>
      </c>
      <c r="AE3336" s="60" t="s">
        <v>133</v>
      </c>
      <c r="AF3336" s="54">
        <v>160</v>
      </c>
      <c r="AG3336" s="42">
        <v>10</v>
      </c>
      <c r="AH3336">
        <v>42</v>
      </c>
      <c r="AL3336" t="s">
        <v>22</v>
      </c>
      <c r="AM3336">
        <v>60</v>
      </c>
    </row>
    <row r="3337" spans="28:39">
      <c r="AB3337" s="58" t="s">
        <v>655</v>
      </c>
      <c r="AC3337" s="1">
        <v>2</v>
      </c>
      <c r="AD3337" s="38" t="s">
        <v>428</v>
      </c>
      <c r="AE3337" s="60" t="s">
        <v>133</v>
      </c>
      <c r="AF3337" s="54">
        <v>160</v>
      </c>
      <c r="AG3337" s="43">
        <v>20</v>
      </c>
      <c r="AH3337">
        <v>42</v>
      </c>
      <c r="AL3337" t="s">
        <v>22</v>
      </c>
      <c r="AM3337">
        <v>60</v>
      </c>
    </row>
    <row r="3338" spans="28:39">
      <c r="AB3338" s="58" t="s">
        <v>655</v>
      </c>
      <c r="AC3338" s="1">
        <v>2</v>
      </c>
      <c r="AD3338" s="38" t="s">
        <v>428</v>
      </c>
      <c r="AE3338" s="60" t="s">
        <v>133</v>
      </c>
      <c r="AF3338" s="54">
        <v>160</v>
      </c>
      <c r="AG3338" s="44">
        <v>30</v>
      </c>
      <c r="AH3338">
        <v>42</v>
      </c>
      <c r="AL3338" t="s">
        <v>22</v>
      </c>
      <c r="AM3338">
        <v>60</v>
      </c>
    </row>
    <row r="3339" spans="28:39">
      <c r="AB3339" s="58" t="s">
        <v>655</v>
      </c>
      <c r="AC3339" s="1">
        <v>2</v>
      </c>
      <c r="AD3339" s="38" t="s">
        <v>428</v>
      </c>
      <c r="AE3339" s="60" t="s">
        <v>133</v>
      </c>
      <c r="AF3339" s="54">
        <v>160</v>
      </c>
      <c r="AG3339" s="45">
        <v>40</v>
      </c>
      <c r="AH3339">
        <v>42</v>
      </c>
      <c r="AL3339" t="s">
        <v>22</v>
      </c>
      <c r="AM3339">
        <v>60</v>
      </c>
    </row>
    <row r="3340" spans="28:39">
      <c r="AB3340" s="58" t="s">
        <v>655</v>
      </c>
      <c r="AC3340" s="1">
        <v>2</v>
      </c>
      <c r="AD3340" s="38" t="s">
        <v>428</v>
      </c>
      <c r="AE3340" s="60" t="s">
        <v>133</v>
      </c>
      <c r="AF3340" s="54">
        <v>160</v>
      </c>
      <c r="AG3340" s="46">
        <v>50</v>
      </c>
      <c r="AH3340">
        <v>35</v>
      </c>
      <c r="AL3340" t="s">
        <v>22</v>
      </c>
      <c r="AM3340">
        <v>60</v>
      </c>
    </row>
    <row r="3341" spans="28:39">
      <c r="AB3341" s="58" t="s">
        <v>655</v>
      </c>
      <c r="AC3341" s="1">
        <v>2</v>
      </c>
      <c r="AD3341" s="38" t="s">
        <v>428</v>
      </c>
      <c r="AE3341" s="60" t="s">
        <v>133</v>
      </c>
      <c r="AF3341" s="54">
        <v>160</v>
      </c>
      <c r="AG3341" s="47">
        <v>60</v>
      </c>
      <c r="AH3341">
        <v>30</v>
      </c>
      <c r="AL3341" t="s">
        <v>22</v>
      </c>
      <c r="AM3341">
        <v>60</v>
      </c>
    </row>
    <row r="3342" spans="28:39">
      <c r="AB3342" s="58" t="s">
        <v>655</v>
      </c>
      <c r="AC3342" s="1">
        <v>2</v>
      </c>
      <c r="AD3342" s="38" t="s">
        <v>428</v>
      </c>
      <c r="AE3342" s="60" t="s">
        <v>133</v>
      </c>
      <c r="AF3342" s="54">
        <v>160</v>
      </c>
      <c r="AG3342" s="48">
        <v>70</v>
      </c>
      <c r="AH3342">
        <v>26</v>
      </c>
      <c r="AL3342" t="s">
        <v>22</v>
      </c>
      <c r="AM3342">
        <v>60</v>
      </c>
    </row>
    <row r="3343" spans="28:39">
      <c r="AB3343" s="58" t="s">
        <v>655</v>
      </c>
      <c r="AC3343" s="1">
        <v>2</v>
      </c>
      <c r="AD3343" s="38" t="s">
        <v>428</v>
      </c>
      <c r="AE3343" s="60" t="s">
        <v>133</v>
      </c>
      <c r="AF3343" s="55">
        <v>170</v>
      </c>
      <c r="AG3343" s="41">
        <v>0</v>
      </c>
      <c r="AH3343">
        <v>40</v>
      </c>
      <c r="AL3343" t="s">
        <v>22</v>
      </c>
      <c r="AM3343">
        <v>60</v>
      </c>
    </row>
    <row r="3344" spans="28:39">
      <c r="AB3344" s="58" t="s">
        <v>655</v>
      </c>
      <c r="AC3344" s="1">
        <v>2</v>
      </c>
      <c r="AD3344" s="38" t="s">
        <v>428</v>
      </c>
      <c r="AE3344" s="60" t="s">
        <v>133</v>
      </c>
      <c r="AF3344" s="55">
        <v>170</v>
      </c>
      <c r="AG3344" s="42">
        <v>10</v>
      </c>
      <c r="AH3344">
        <v>40</v>
      </c>
      <c r="AL3344" t="s">
        <v>22</v>
      </c>
      <c r="AM3344">
        <v>60</v>
      </c>
    </row>
    <row r="3345" spans="28:39">
      <c r="AB3345" s="58" t="s">
        <v>655</v>
      </c>
      <c r="AC3345" s="1">
        <v>2</v>
      </c>
      <c r="AD3345" s="38" t="s">
        <v>428</v>
      </c>
      <c r="AE3345" s="60" t="s">
        <v>133</v>
      </c>
      <c r="AF3345" s="55">
        <v>170</v>
      </c>
      <c r="AG3345" s="43">
        <v>20</v>
      </c>
      <c r="AH3345">
        <v>40</v>
      </c>
      <c r="AL3345" t="s">
        <v>22</v>
      </c>
      <c r="AM3345">
        <v>60</v>
      </c>
    </row>
    <row r="3346" spans="28:39">
      <c r="AB3346" s="58" t="s">
        <v>655</v>
      </c>
      <c r="AC3346" s="1">
        <v>2</v>
      </c>
      <c r="AD3346" s="38" t="s">
        <v>428</v>
      </c>
      <c r="AE3346" s="60" t="s">
        <v>133</v>
      </c>
      <c r="AF3346" s="55">
        <v>170</v>
      </c>
      <c r="AG3346" s="44">
        <v>30</v>
      </c>
      <c r="AH3346">
        <v>40</v>
      </c>
      <c r="AL3346" t="s">
        <v>22</v>
      </c>
      <c r="AM3346">
        <v>60</v>
      </c>
    </row>
    <row r="3347" spans="28:39">
      <c r="AB3347" s="58" t="s">
        <v>655</v>
      </c>
      <c r="AC3347" s="1">
        <v>2</v>
      </c>
      <c r="AD3347" s="38" t="s">
        <v>428</v>
      </c>
      <c r="AE3347" s="60" t="s">
        <v>133</v>
      </c>
      <c r="AF3347" s="55">
        <v>170</v>
      </c>
      <c r="AG3347" s="45">
        <v>40</v>
      </c>
      <c r="AH3347">
        <v>40</v>
      </c>
      <c r="AL3347" t="s">
        <v>22</v>
      </c>
      <c r="AM3347">
        <v>60</v>
      </c>
    </row>
    <row r="3348" spans="28:39">
      <c r="AB3348" s="58" t="s">
        <v>655</v>
      </c>
      <c r="AC3348" s="1">
        <v>2</v>
      </c>
      <c r="AD3348" s="38" t="s">
        <v>428</v>
      </c>
      <c r="AE3348" s="60" t="s">
        <v>133</v>
      </c>
      <c r="AF3348" s="55">
        <v>170</v>
      </c>
      <c r="AG3348" s="46">
        <v>50</v>
      </c>
      <c r="AH3348">
        <v>35</v>
      </c>
      <c r="AL3348" t="s">
        <v>22</v>
      </c>
      <c r="AM3348">
        <v>60</v>
      </c>
    </row>
    <row r="3349" spans="28:39">
      <c r="AB3349" s="58" t="s">
        <v>655</v>
      </c>
      <c r="AC3349" s="1">
        <v>2</v>
      </c>
      <c r="AD3349" s="38" t="s">
        <v>428</v>
      </c>
      <c r="AE3349" s="60" t="s">
        <v>133</v>
      </c>
      <c r="AF3349" s="55">
        <v>170</v>
      </c>
      <c r="AG3349" s="47">
        <v>60</v>
      </c>
      <c r="AH3349">
        <v>30</v>
      </c>
      <c r="AL3349" t="s">
        <v>22</v>
      </c>
      <c r="AM3349">
        <v>60</v>
      </c>
    </row>
    <row r="3350" spans="28:39">
      <c r="AB3350" s="58" t="s">
        <v>655</v>
      </c>
      <c r="AC3350" s="1">
        <v>2</v>
      </c>
      <c r="AD3350" s="38" t="s">
        <v>428</v>
      </c>
      <c r="AE3350" s="60" t="s">
        <v>133</v>
      </c>
      <c r="AF3350" s="55">
        <v>170</v>
      </c>
      <c r="AG3350" s="48">
        <v>70</v>
      </c>
      <c r="AH3350">
        <v>26</v>
      </c>
      <c r="AL3350" t="s">
        <v>22</v>
      </c>
      <c r="AM3350">
        <v>60</v>
      </c>
    </row>
    <row r="3351" spans="28:39">
      <c r="AB3351" s="58" t="s">
        <v>655</v>
      </c>
      <c r="AC3351" s="1">
        <v>2</v>
      </c>
      <c r="AD3351" s="38" t="s">
        <v>428</v>
      </c>
      <c r="AE3351" s="60" t="s">
        <v>133</v>
      </c>
      <c r="AF3351" s="56">
        <v>180</v>
      </c>
      <c r="AG3351" s="41">
        <v>0</v>
      </c>
      <c r="AH3351">
        <v>39</v>
      </c>
      <c r="AL3351" t="s">
        <v>22</v>
      </c>
      <c r="AM3351">
        <v>60</v>
      </c>
    </row>
    <row r="3352" spans="28:39">
      <c r="AB3352" s="58" t="s">
        <v>655</v>
      </c>
      <c r="AC3352" s="1">
        <v>2</v>
      </c>
      <c r="AD3352" s="38" t="s">
        <v>428</v>
      </c>
      <c r="AE3352" s="60" t="s">
        <v>133</v>
      </c>
      <c r="AF3352" s="56">
        <v>180</v>
      </c>
      <c r="AG3352" s="42">
        <v>10</v>
      </c>
      <c r="AH3352">
        <v>39</v>
      </c>
      <c r="AL3352" t="s">
        <v>22</v>
      </c>
      <c r="AM3352">
        <v>60</v>
      </c>
    </row>
    <row r="3353" spans="28:39">
      <c r="AB3353" s="58" t="s">
        <v>655</v>
      </c>
      <c r="AC3353" s="1">
        <v>2</v>
      </c>
      <c r="AD3353" s="38" t="s">
        <v>428</v>
      </c>
      <c r="AE3353" s="60" t="s">
        <v>133</v>
      </c>
      <c r="AF3353" s="56">
        <v>180</v>
      </c>
      <c r="AG3353" s="43">
        <v>20</v>
      </c>
      <c r="AH3353">
        <v>39</v>
      </c>
      <c r="AL3353" t="s">
        <v>22</v>
      </c>
      <c r="AM3353">
        <v>60</v>
      </c>
    </row>
    <row r="3354" spans="28:39">
      <c r="AB3354" s="58" t="s">
        <v>655</v>
      </c>
      <c r="AC3354" s="1">
        <v>2</v>
      </c>
      <c r="AD3354" s="38" t="s">
        <v>428</v>
      </c>
      <c r="AE3354" s="60" t="s">
        <v>133</v>
      </c>
      <c r="AF3354" s="56">
        <v>180</v>
      </c>
      <c r="AG3354" s="44">
        <v>30</v>
      </c>
      <c r="AH3354">
        <v>39</v>
      </c>
      <c r="AL3354" t="s">
        <v>22</v>
      </c>
      <c r="AM3354">
        <v>60</v>
      </c>
    </row>
    <row r="3355" spans="28:39">
      <c r="AB3355" s="58" t="s">
        <v>655</v>
      </c>
      <c r="AC3355" s="1">
        <v>2</v>
      </c>
      <c r="AD3355" s="38" t="s">
        <v>428</v>
      </c>
      <c r="AE3355" s="60" t="s">
        <v>133</v>
      </c>
      <c r="AF3355" s="56">
        <v>180</v>
      </c>
      <c r="AG3355" s="45">
        <v>40</v>
      </c>
      <c r="AH3355">
        <v>39</v>
      </c>
      <c r="AL3355" t="s">
        <v>22</v>
      </c>
      <c r="AM3355">
        <v>60</v>
      </c>
    </row>
    <row r="3356" spans="28:39">
      <c r="AB3356" s="58" t="s">
        <v>655</v>
      </c>
      <c r="AC3356" s="1">
        <v>2</v>
      </c>
      <c r="AD3356" s="38" t="s">
        <v>428</v>
      </c>
      <c r="AE3356" s="60" t="s">
        <v>133</v>
      </c>
      <c r="AF3356" s="56">
        <v>180</v>
      </c>
      <c r="AG3356" s="46">
        <v>50</v>
      </c>
      <c r="AH3356">
        <v>35</v>
      </c>
      <c r="AL3356" t="s">
        <v>22</v>
      </c>
      <c r="AM3356">
        <v>60</v>
      </c>
    </row>
    <row r="3357" spans="28:39">
      <c r="AB3357" s="58" t="s">
        <v>655</v>
      </c>
      <c r="AC3357" s="1">
        <v>2</v>
      </c>
      <c r="AD3357" s="38" t="s">
        <v>428</v>
      </c>
      <c r="AE3357" s="60" t="s">
        <v>133</v>
      </c>
      <c r="AF3357" s="56">
        <v>180</v>
      </c>
      <c r="AG3357" s="47">
        <v>60</v>
      </c>
      <c r="AH3357">
        <v>30</v>
      </c>
      <c r="AL3357" t="s">
        <v>22</v>
      </c>
      <c r="AM3357">
        <v>60</v>
      </c>
    </row>
    <row r="3358" spans="28:39">
      <c r="AB3358" s="58" t="s">
        <v>655</v>
      </c>
      <c r="AC3358" s="1">
        <v>2</v>
      </c>
      <c r="AD3358" s="38" t="s">
        <v>428</v>
      </c>
      <c r="AE3358" s="60" t="s">
        <v>133</v>
      </c>
      <c r="AF3358" s="56">
        <v>180</v>
      </c>
      <c r="AG3358" s="48">
        <v>70</v>
      </c>
      <c r="AH3358">
        <v>26</v>
      </c>
      <c r="AL3358" t="s">
        <v>22</v>
      </c>
      <c r="AM3358">
        <v>60</v>
      </c>
    </row>
    <row r="3359" spans="28:39">
      <c r="AB3359" s="58" t="s">
        <v>655</v>
      </c>
      <c r="AC3359" s="1">
        <v>2</v>
      </c>
      <c r="AD3359" s="38" t="s">
        <v>428</v>
      </c>
      <c r="AE3359" s="60" t="s">
        <v>133</v>
      </c>
      <c r="AF3359" s="57">
        <v>200</v>
      </c>
      <c r="AG3359" s="41">
        <v>0</v>
      </c>
      <c r="AH3359">
        <v>33</v>
      </c>
      <c r="AL3359" t="s">
        <v>22</v>
      </c>
      <c r="AM3359">
        <v>60</v>
      </c>
    </row>
    <row r="3360" spans="28:39">
      <c r="AB3360" s="58" t="s">
        <v>655</v>
      </c>
      <c r="AC3360" s="1">
        <v>2</v>
      </c>
      <c r="AD3360" s="38" t="s">
        <v>428</v>
      </c>
      <c r="AE3360" s="60" t="s">
        <v>133</v>
      </c>
      <c r="AF3360" s="57">
        <v>200</v>
      </c>
      <c r="AG3360" s="42">
        <v>10</v>
      </c>
      <c r="AH3360">
        <v>33</v>
      </c>
      <c r="AL3360" t="s">
        <v>22</v>
      </c>
      <c r="AM3360">
        <v>60</v>
      </c>
    </row>
    <row r="3361" spans="28:39">
      <c r="AB3361" s="58" t="s">
        <v>655</v>
      </c>
      <c r="AC3361" s="1">
        <v>2</v>
      </c>
      <c r="AD3361" s="38" t="s">
        <v>428</v>
      </c>
      <c r="AE3361" s="60" t="s">
        <v>133</v>
      </c>
      <c r="AF3361" s="57">
        <v>200</v>
      </c>
      <c r="AG3361" s="43">
        <v>20</v>
      </c>
      <c r="AH3361">
        <v>33</v>
      </c>
      <c r="AL3361" t="s">
        <v>22</v>
      </c>
      <c r="AM3361">
        <v>60</v>
      </c>
    </row>
    <row r="3362" spans="28:39">
      <c r="AB3362" s="58" t="s">
        <v>655</v>
      </c>
      <c r="AC3362" s="1">
        <v>2</v>
      </c>
      <c r="AD3362" s="38" t="s">
        <v>428</v>
      </c>
      <c r="AE3362" s="60" t="s">
        <v>133</v>
      </c>
      <c r="AF3362" s="57">
        <v>200</v>
      </c>
      <c r="AG3362" s="44">
        <v>30</v>
      </c>
      <c r="AH3362">
        <v>33</v>
      </c>
      <c r="AL3362" t="s">
        <v>22</v>
      </c>
      <c r="AM3362">
        <v>60</v>
      </c>
    </row>
    <row r="3363" spans="28:39">
      <c r="AB3363" s="58" t="s">
        <v>655</v>
      </c>
      <c r="AC3363" s="1">
        <v>2</v>
      </c>
      <c r="AD3363" s="38" t="s">
        <v>428</v>
      </c>
      <c r="AE3363" s="60" t="s">
        <v>133</v>
      </c>
      <c r="AF3363" s="57">
        <v>200</v>
      </c>
      <c r="AG3363" s="45">
        <v>40</v>
      </c>
      <c r="AH3363">
        <v>33</v>
      </c>
      <c r="AL3363" t="s">
        <v>22</v>
      </c>
      <c r="AM3363">
        <v>60</v>
      </c>
    </row>
    <row r="3364" spans="28:39">
      <c r="AB3364" s="58" t="s">
        <v>655</v>
      </c>
      <c r="AC3364" s="1">
        <v>2</v>
      </c>
      <c r="AD3364" s="38" t="s">
        <v>428</v>
      </c>
      <c r="AE3364" s="60" t="s">
        <v>133</v>
      </c>
      <c r="AF3364" s="57">
        <v>200</v>
      </c>
      <c r="AG3364" s="46">
        <v>50</v>
      </c>
      <c r="AH3364">
        <v>33</v>
      </c>
      <c r="AL3364" t="s">
        <v>22</v>
      </c>
      <c r="AM3364">
        <v>60</v>
      </c>
    </row>
    <row r="3365" spans="28:39">
      <c r="AB3365" s="58" t="s">
        <v>655</v>
      </c>
      <c r="AC3365" s="1">
        <v>2</v>
      </c>
      <c r="AD3365" s="38" t="s">
        <v>428</v>
      </c>
      <c r="AE3365" s="60" t="s">
        <v>133</v>
      </c>
      <c r="AF3365" s="57">
        <v>200</v>
      </c>
      <c r="AG3365" s="47">
        <v>60</v>
      </c>
      <c r="AH3365">
        <v>30</v>
      </c>
      <c r="AL3365" t="s">
        <v>22</v>
      </c>
      <c r="AM3365">
        <v>60</v>
      </c>
    </row>
    <row r="3366" spans="28:39">
      <c r="AB3366" s="58" t="s">
        <v>655</v>
      </c>
      <c r="AC3366" s="1">
        <v>2</v>
      </c>
      <c r="AD3366" s="38" t="s">
        <v>428</v>
      </c>
      <c r="AE3366" s="60" t="s">
        <v>133</v>
      </c>
      <c r="AF3366" s="57">
        <v>200</v>
      </c>
      <c r="AG3366" s="48">
        <v>70</v>
      </c>
      <c r="AH3366">
        <v>26</v>
      </c>
      <c r="AL3366" t="s">
        <v>22</v>
      </c>
      <c r="AM3366">
        <v>60</v>
      </c>
    </row>
    <row r="3367" spans="28:39">
      <c r="AB3367" s="59" t="s">
        <v>656</v>
      </c>
      <c r="AC3367" s="1">
        <v>2</v>
      </c>
      <c r="AD3367" s="38" t="s">
        <v>337</v>
      </c>
      <c r="AE3367" s="60" t="s">
        <v>133</v>
      </c>
      <c r="AF3367" s="40">
        <v>110</v>
      </c>
      <c r="AG3367" s="41">
        <v>0</v>
      </c>
      <c r="AH3367">
        <v>80</v>
      </c>
      <c r="AL3367" t="s">
        <v>22</v>
      </c>
      <c r="AM3367">
        <v>60</v>
      </c>
    </row>
    <row r="3368" spans="28:39">
      <c r="AB3368" s="59" t="s">
        <v>656</v>
      </c>
      <c r="AC3368" s="1">
        <v>2</v>
      </c>
      <c r="AD3368" s="38" t="s">
        <v>337</v>
      </c>
      <c r="AE3368" s="60" t="s">
        <v>133</v>
      </c>
      <c r="AF3368" s="40">
        <v>110</v>
      </c>
      <c r="AG3368" s="42">
        <v>10</v>
      </c>
      <c r="AH3368">
        <v>74</v>
      </c>
      <c r="AL3368" t="s">
        <v>22</v>
      </c>
      <c r="AM3368">
        <v>60</v>
      </c>
    </row>
    <row r="3369" spans="28:39">
      <c r="AB3369" s="59" t="s">
        <v>656</v>
      </c>
      <c r="AC3369" s="1">
        <v>2</v>
      </c>
      <c r="AD3369" s="38" t="s">
        <v>337</v>
      </c>
      <c r="AE3369" s="60" t="s">
        <v>133</v>
      </c>
      <c r="AF3369" s="40">
        <v>110</v>
      </c>
      <c r="AG3369" s="43">
        <v>20</v>
      </c>
      <c r="AH3369">
        <v>62</v>
      </c>
      <c r="AL3369" t="s">
        <v>22</v>
      </c>
      <c r="AM3369">
        <v>60</v>
      </c>
    </row>
    <row r="3370" spans="28:39">
      <c r="AB3370" s="59" t="s">
        <v>656</v>
      </c>
      <c r="AC3370" s="1">
        <v>2</v>
      </c>
      <c r="AD3370" s="38" t="s">
        <v>337</v>
      </c>
      <c r="AE3370" s="60" t="s">
        <v>133</v>
      </c>
      <c r="AF3370" s="40">
        <v>110</v>
      </c>
      <c r="AG3370" s="44">
        <v>30</v>
      </c>
      <c r="AH3370">
        <v>44</v>
      </c>
      <c r="AL3370" t="s">
        <v>22</v>
      </c>
      <c r="AM3370">
        <v>60</v>
      </c>
    </row>
    <row r="3371" spans="28:39">
      <c r="AB3371" s="59" t="s">
        <v>656</v>
      </c>
      <c r="AC3371" s="1">
        <v>2</v>
      </c>
      <c r="AD3371" s="38" t="s">
        <v>337</v>
      </c>
      <c r="AE3371" s="60" t="s">
        <v>133</v>
      </c>
      <c r="AF3371" s="40">
        <v>110</v>
      </c>
      <c r="AG3371" s="45">
        <v>40</v>
      </c>
      <c r="AH3371">
        <v>34</v>
      </c>
      <c r="AL3371" t="s">
        <v>22</v>
      </c>
      <c r="AM3371">
        <v>60</v>
      </c>
    </row>
    <row r="3372" spans="28:39">
      <c r="AB3372" s="59" t="s">
        <v>656</v>
      </c>
      <c r="AC3372" s="1">
        <v>2</v>
      </c>
      <c r="AD3372" s="38" t="s">
        <v>337</v>
      </c>
      <c r="AE3372" s="60" t="s">
        <v>133</v>
      </c>
      <c r="AF3372" s="40">
        <v>110</v>
      </c>
      <c r="AG3372" s="46">
        <v>50</v>
      </c>
      <c r="AH3372">
        <v>28</v>
      </c>
      <c r="AL3372" t="s">
        <v>22</v>
      </c>
      <c r="AM3372">
        <v>60</v>
      </c>
    </row>
    <row r="3373" spans="28:39">
      <c r="AB3373" s="59" t="s">
        <v>656</v>
      </c>
      <c r="AC3373" s="1">
        <v>2</v>
      </c>
      <c r="AD3373" s="38" t="s">
        <v>337</v>
      </c>
      <c r="AE3373" s="60" t="s">
        <v>133</v>
      </c>
      <c r="AF3373" s="40">
        <v>110</v>
      </c>
      <c r="AG3373" s="47">
        <v>60</v>
      </c>
      <c r="AH3373">
        <v>23</v>
      </c>
      <c r="AL3373" t="s">
        <v>22</v>
      </c>
      <c r="AM3373">
        <v>60</v>
      </c>
    </row>
    <row r="3374" spans="28:39">
      <c r="AB3374" s="59" t="s">
        <v>656</v>
      </c>
      <c r="AC3374" s="1">
        <v>2</v>
      </c>
      <c r="AD3374" s="38" t="s">
        <v>337</v>
      </c>
      <c r="AE3374" s="60" t="s">
        <v>133</v>
      </c>
      <c r="AF3374" s="40">
        <v>110</v>
      </c>
      <c r="AG3374" s="48">
        <v>70</v>
      </c>
      <c r="AH3374">
        <v>20</v>
      </c>
      <c r="AL3374" t="s">
        <v>22</v>
      </c>
      <c r="AM3374">
        <v>60</v>
      </c>
    </row>
    <row r="3375" spans="28:39">
      <c r="AB3375" s="59" t="s">
        <v>656</v>
      </c>
      <c r="AC3375" s="1">
        <v>2</v>
      </c>
      <c r="AD3375" s="38" t="s">
        <v>337</v>
      </c>
      <c r="AE3375" s="60" t="s">
        <v>133</v>
      </c>
      <c r="AF3375" s="49">
        <v>115</v>
      </c>
      <c r="AG3375" s="41">
        <v>0</v>
      </c>
      <c r="AH3375">
        <v>76</v>
      </c>
      <c r="AL3375" t="s">
        <v>22</v>
      </c>
      <c r="AM3375">
        <v>60</v>
      </c>
    </row>
    <row r="3376" spans="28:39">
      <c r="AB3376" s="59" t="s">
        <v>656</v>
      </c>
      <c r="AC3376" s="1">
        <v>2</v>
      </c>
      <c r="AD3376" s="38" t="s">
        <v>337</v>
      </c>
      <c r="AE3376" s="60" t="s">
        <v>133</v>
      </c>
      <c r="AF3376" s="49">
        <v>115</v>
      </c>
      <c r="AG3376" s="42">
        <v>10</v>
      </c>
      <c r="AH3376">
        <v>73</v>
      </c>
      <c r="AL3376" t="s">
        <v>22</v>
      </c>
      <c r="AM3376">
        <v>60</v>
      </c>
    </row>
    <row r="3377" spans="28:39">
      <c r="AB3377" s="59" t="s">
        <v>656</v>
      </c>
      <c r="AC3377" s="1">
        <v>2</v>
      </c>
      <c r="AD3377" s="38" t="s">
        <v>337</v>
      </c>
      <c r="AE3377" s="60" t="s">
        <v>133</v>
      </c>
      <c r="AF3377" s="49">
        <v>115</v>
      </c>
      <c r="AG3377" s="43">
        <v>20</v>
      </c>
      <c r="AH3377">
        <v>62</v>
      </c>
      <c r="AL3377" t="s">
        <v>22</v>
      </c>
      <c r="AM3377">
        <v>60</v>
      </c>
    </row>
    <row r="3378" spans="28:39">
      <c r="AB3378" s="59" t="s">
        <v>656</v>
      </c>
      <c r="AC3378" s="1">
        <v>2</v>
      </c>
      <c r="AD3378" s="38" t="s">
        <v>337</v>
      </c>
      <c r="AE3378" s="60" t="s">
        <v>133</v>
      </c>
      <c r="AF3378" s="49">
        <v>115</v>
      </c>
      <c r="AG3378" s="44">
        <v>30</v>
      </c>
      <c r="AH3378">
        <v>44</v>
      </c>
      <c r="AL3378" t="s">
        <v>22</v>
      </c>
      <c r="AM3378">
        <v>60</v>
      </c>
    </row>
    <row r="3379" spans="28:39">
      <c r="AB3379" s="59" t="s">
        <v>656</v>
      </c>
      <c r="AC3379" s="1">
        <v>2</v>
      </c>
      <c r="AD3379" s="38" t="s">
        <v>337</v>
      </c>
      <c r="AE3379" s="60" t="s">
        <v>133</v>
      </c>
      <c r="AF3379" s="49">
        <v>115</v>
      </c>
      <c r="AG3379" s="45">
        <v>40</v>
      </c>
      <c r="AH3379">
        <v>34</v>
      </c>
      <c r="AL3379" t="s">
        <v>22</v>
      </c>
      <c r="AM3379">
        <v>60</v>
      </c>
    </row>
    <row r="3380" spans="28:39">
      <c r="AB3380" s="59" t="s">
        <v>656</v>
      </c>
      <c r="AC3380" s="1">
        <v>2</v>
      </c>
      <c r="AD3380" s="38" t="s">
        <v>337</v>
      </c>
      <c r="AE3380" s="60" t="s">
        <v>133</v>
      </c>
      <c r="AF3380" s="49">
        <v>115</v>
      </c>
      <c r="AG3380" s="46">
        <v>50</v>
      </c>
      <c r="AH3380">
        <v>28</v>
      </c>
      <c r="AL3380" t="s">
        <v>22</v>
      </c>
      <c r="AM3380">
        <v>60</v>
      </c>
    </row>
    <row r="3381" spans="28:39">
      <c r="AB3381" s="59" t="s">
        <v>656</v>
      </c>
      <c r="AC3381" s="1">
        <v>2</v>
      </c>
      <c r="AD3381" s="38" t="s">
        <v>337</v>
      </c>
      <c r="AE3381" s="60" t="s">
        <v>133</v>
      </c>
      <c r="AF3381" s="49">
        <v>115</v>
      </c>
      <c r="AG3381" s="47">
        <v>60</v>
      </c>
      <c r="AH3381">
        <v>23</v>
      </c>
      <c r="AL3381" t="s">
        <v>22</v>
      </c>
      <c r="AM3381">
        <v>60</v>
      </c>
    </row>
    <row r="3382" spans="28:39">
      <c r="AB3382" s="59" t="s">
        <v>656</v>
      </c>
      <c r="AC3382" s="1">
        <v>2</v>
      </c>
      <c r="AD3382" s="38" t="s">
        <v>337</v>
      </c>
      <c r="AE3382" s="60" t="s">
        <v>133</v>
      </c>
      <c r="AF3382" s="49">
        <v>115</v>
      </c>
      <c r="AG3382" s="48">
        <v>70</v>
      </c>
      <c r="AH3382">
        <v>20</v>
      </c>
      <c r="AL3382" t="s">
        <v>22</v>
      </c>
      <c r="AM3382">
        <v>60</v>
      </c>
    </row>
    <row r="3383" spans="28:39">
      <c r="AB3383" s="59" t="s">
        <v>656</v>
      </c>
      <c r="AC3383" s="1">
        <v>2</v>
      </c>
      <c r="AD3383" s="38" t="s">
        <v>337</v>
      </c>
      <c r="AE3383" s="60" t="s">
        <v>133</v>
      </c>
      <c r="AF3383" s="50">
        <v>120</v>
      </c>
      <c r="AG3383" s="41">
        <v>0</v>
      </c>
      <c r="AH3383">
        <v>74</v>
      </c>
      <c r="AL3383" t="s">
        <v>22</v>
      </c>
      <c r="AM3383">
        <v>60</v>
      </c>
    </row>
    <row r="3384" spans="28:39">
      <c r="AB3384" s="59" t="s">
        <v>656</v>
      </c>
      <c r="AC3384" s="1">
        <v>2</v>
      </c>
      <c r="AD3384" s="38" t="s">
        <v>337</v>
      </c>
      <c r="AE3384" s="60" t="s">
        <v>133</v>
      </c>
      <c r="AF3384" s="50">
        <v>120</v>
      </c>
      <c r="AG3384" s="42">
        <v>10</v>
      </c>
      <c r="AH3384">
        <v>72</v>
      </c>
      <c r="AL3384" t="s">
        <v>22</v>
      </c>
      <c r="AM3384">
        <v>60</v>
      </c>
    </row>
    <row r="3385" spans="28:39">
      <c r="AB3385" s="59" t="s">
        <v>656</v>
      </c>
      <c r="AC3385" s="1">
        <v>2</v>
      </c>
      <c r="AD3385" s="38" t="s">
        <v>337</v>
      </c>
      <c r="AE3385" s="60" t="s">
        <v>133</v>
      </c>
      <c r="AF3385" s="50">
        <v>120</v>
      </c>
      <c r="AG3385" s="43">
        <v>20</v>
      </c>
      <c r="AH3385">
        <v>62</v>
      </c>
      <c r="AL3385" t="s">
        <v>22</v>
      </c>
      <c r="AM3385">
        <v>60</v>
      </c>
    </row>
    <row r="3386" spans="28:39">
      <c r="AB3386" s="59" t="s">
        <v>656</v>
      </c>
      <c r="AC3386" s="1">
        <v>2</v>
      </c>
      <c r="AD3386" s="38" t="s">
        <v>337</v>
      </c>
      <c r="AE3386" s="60" t="s">
        <v>133</v>
      </c>
      <c r="AF3386" s="50">
        <v>120</v>
      </c>
      <c r="AG3386" s="44">
        <v>30</v>
      </c>
      <c r="AH3386">
        <v>44</v>
      </c>
      <c r="AL3386" t="s">
        <v>22</v>
      </c>
      <c r="AM3386">
        <v>60</v>
      </c>
    </row>
    <row r="3387" spans="28:39">
      <c r="AB3387" s="59" t="s">
        <v>656</v>
      </c>
      <c r="AC3387" s="1">
        <v>2</v>
      </c>
      <c r="AD3387" s="38" t="s">
        <v>337</v>
      </c>
      <c r="AE3387" s="60" t="s">
        <v>133</v>
      </c>
      <c r="AF3387" s="50">
        <v>120</v>
      </c>
      <c r="AG3387" s="45">
        <v>40</v>
      </c>
      <c r="AH3387">
        <v>34</v>
      </c>
      <c r="AL3387" t="s">
        <v>22</v>
      </c>
      <c r="AM3387">
        <v>60</v>
      </c>
    </row>
    <row r="3388" spans="28:39">
      <c r="AB3388" s="59" t="s">
        <v>656</v>
      </c>
      <c r="AC3388" s="1">
        <v>2</v>
      </c>
      <c r="AD3388" s="38" t="s">
        <v>337</v>
      </c>
      <c r="AE3388" s="60" t="s">
        <v>133</v>
      </c>
      <c r="AF3388" s="50">
        <v>120</v>
      </c>
      <c r="AG3388" s="46">
        <v>50</v>
      </c>
      <c r="AH3388">
        <v>28</v>
      </c>
      <c r="AL3388" t="s">
        <v>22</v>
      </c>
      <c r="AM3388">
        <v>60</v>
      </c>
    </row>
    <row r="3389" spans="28:39">
      <c r="AB3389" s="59" t="s">
        <v>656</v>
      </c>
      <c r="AC3389" s="1">
        <v>2</v>
      </c>
      <c r="AD3389" s="38" t="s">
        <v>337</v>
      </c>
      <c r="AE3389" s="60" t="s">
        <v>133</v>
      </c>
      <c r="AF3389" s="50">
        <v>120</v>
      </c>
      <c r="AG3389" s="47">
        <v>60</v>
      </c>
      <c r="AH3389">
        <v>23</v>
      </c>
      <c r="AL3389" t="s">
        <v>22</v>
      </c>
      <c r="AM3389">
        <v>60</v>
      </c>
    </row>
    <row r="3390" spans="28:39">
      <c r="AB3390" s="59" t="s">
        <v>656</v>
      </c>
      <c r="AC3390" s="1">
        <v>2</v>
      </c>
      <c r="AD3390" s="38" t="s">
        <v>337</v>
      </c>
      <c r="AE3390" s="60" t="s">
        <v>133</v>
      </c>
      <c r="AF3390" s="50">
        <v>120</v>
      </c>
      <c r="AG3390" s="48">
        <v>70</v>
      </c>
      <c r="AH3390">
        <v>20</v>
      </c>
      <c r="AL3390" t="s">
        <v>22</v>
      </c>
      <c r="AM3390">
        <v>60</v>
      </c>
    </row>
    <row r="3391" spans="28:39">
      <c r="AB3391" s="59" t="s">
        <v>656</v>
      </c>
      <c r="AC3391" s="1">
        <v>2</v>
      </c>
      <c r="AD3391" s="38" t="s">
        <v>337</v>
      </c>
      <c r="AE3391" s="60" t="s">
        <v>133</v>
      </c>
      <c r="AF3391" s="51">
        <v>130</v>
      </c>
      <c r="AG3391" s="41">
        <v>0</v>
      </c>
      <c r="AH3391">
        <v>70</v>
      </c>
      <c r="AL3391" t="s">
        <v>22</v>
      </c>
      <c r="AM3391">
        <v>60</v>
      </c>
    </row>
    <row r="3392" spans="28:39">
      <c r="AB3392" s="59" t="s">
        <v>656</v>
      </c>
      <c r="AC3392" s="1">
        <v>2</v>
      </c>
      <c r="AD3392" s="38" t="s">
        <v>337</v>
      </c>
      <c r="AE3392" s="60" t="s">
        <v>133</v>
      </c>
      <c r="AF3392" s="51">
        <v>130</v>
      </c>
      <c r="AG3392" s="42">
        <v>10</v>
      </c>
      <c r="AH3392">
        <v>70</v>
      </c>
      <c r="AL3392" t="s">
        <v>22</v>
      </c>
      <c r="AM3392">
        <v>60</v>
      </c>
    </row>
    <row r="3393" spans="28:39">
      <c r="AB3393" s="59" t="s">
        <v>656</v>
      </c>
      <c r="AC3393" s="1">
        <v>2</v>
      </c>
      <c r="AD3393" s="38" t="s">
        <v>337</v>
      </c>
      <c r="AE3393" s="60" t="s">
        <v>133</v>
      </c>
      <c r="AF3393" s="51">
        <v>130</v>
      </c>
      <c r="AG3393" s="43">
        <v>20</v>
      </c>
      <c r="AH3393">
        <v>62</v>
      </c>
      <c r="AL3393" t="s">
        <v>22</v>
      </c>
      <c r="AM3393">
        <v>60</v>
      </c>
    </row>
    <row r="3394" spans="28:39">
      <c r="AB3394" s="59" t="s">
        <v>656</v>
      </c>
      <c r="AC3394" s="1">
        <v>2</v>
      </c>
      <c r="AD3394" s="38" t="s">
        <v>337</v>
      </c>
      <c r="AE3394" s="60" t="s">
        <v>133</v>
      </c>
      <c r="AF3394" s="51">
        <v>130</v>
      </c>
      <c r="AG3394" s="44">
        <v>30</v>
      </c>
      <c r="AH3394">
        <v>44</v>
      </c>
      <c r="AL3394" t="s">
        <v>22</v>
      </c>
      <c r="AM3394">
        <v>60</v>
      </c>
    </row>
    <row r="3395" spans="28:39">
      <c r="AB3395" s="59" t="s">
        <v>656</v>
      </c>
      <c r="AC3395" s="1">
        <v>2</v>
      </c>
      <c r="AD3395" s="38" t="s">
        <v>337</v>
      </c>
      <c r="AE3395" s="60" t="s">
        <v>133</v>
      </c>
      <c r="AF3395" s="51">
        <v>130</v>
      </c>
      <c r="AG3395" s="45">
        <v>40</v>
      </c>
      <c r="AH3395">
        <v>34</v>
      </c>
      <c r="AL3395" t="s">
        <v>22</v>
      </c>
      <c r="AM3395">
        <v>60</v>
      </c>
    </row>
    <row r="3396" spans="28:39">
      <c r="AB3396" s="59" t="s">
        <v>656</v>
      </c>
      <c r="AC3396" s="1">
        <v>2</v>
      </c>
      <c r="AD3396" s="38" t="s">
        <v>337</v>
      </c>
      <c r="AE3396" s="60" t="s">
        <v>133</v>
      </c>
      <c r="AF3396" s="51">
        <v>130</v>
      </c>
      <c r="AG3396" s="46">
        <v>50</v>
      </c>
      <c r="AH3396">
        <v>28</v>
      </c>
      <c r="AL3396" t="s">
        <v>22</v>
      </c>
      <c r="AM3396">
        <v>60</v>
      </c>
    </row>
    <row r="3397" spans="28:39">
      <c r="AB3397" s="59" t="s">
        <v>656</v>
      </c>
      <c r="AC3397" s="1">
        <v>2</v>
      </c>
      <c r="AD3397" s="38" t="s">
        <v>337</v>
      </c>
      <c r="AE3397" s="60" t="s">
        <v>133</v>
      </c>
      <c r="AF3397" s="51">
        <v>130</v>
      </c>
      <c r="AG3397" s="47">
        <v>60</v>
      </c>
      <c r="AH3397">
        <v>23</v>
      </c>
      <c r="AL3397" t="s">
        <v>22</v>
      </c>
      <c r="AM3397">
        <v>60</v>
      </c>
    </row>
    <row r="3398" spans="28:39">
      <c r="AB3398" s="59" t="s">
        <v>656</v>
      </c>
      <c r="AC3398" s="1">
        <v>2</v>
      </c>
      <c r="AD3398" s="38" t="s">
        <v>337</v>
      </c>
      <c r="AE3398" s="60" t="s">
        <v>133</v>
      </c>
      <c r="AF3398" s="51">
        <v>130</v>
      </c>
      <c r="AG3398" s="48">
        <v>70</v>
      </c>
      <c r="AH3398">
        <v>20</v>
      </c>
      <c r="AL3398" t="s">
        <v>22</v>
      </c>
      <c r="AM3398">
        <v>60</v>
      </c>
    </row>
    <row r="3399" spans="28:39">
      <c r="AB3399" s="59" t="s">
        <v>656</v>
      </c>
      <c r="AC3399" s="1">
        <v>2</v>
      </c>
      <c r="AD3399" s="38" t="s">
        <v>337</v>
      </c>
      <c r="AE3399" s="60" t="s">
        <v>133</v>
      </c>
      <c r="AF3399" s="52">
        <v>140</v>
      </c>
      <c r="AG3399" s="41">
        <v>0</v>
      </c>
      <c r="AH3399">
        <v>66</v>
      </c>
      <c r="AL3399" t="s">
        <v>22</v>
      </c>
      <c r="AM3399">
        <v>60</v>
      </c>
    </row>
    <row r="3400" spans="28:39">
      <c r="AB3400" s="59" t="s">
        <v>656</v>
      </c>
      <c r="AC3400" s="1">
        <v>2</v>
      </c>
      <c r="AD3400" s="38" t="s">
        <v>337</v>
      </c>
      <c r="AE3400" s="60" t="s">
        <v>133</v>
      </c>
      <c r="AF3400" s="52">
        <v>140</v>
      </c>
      <c r="AG3400" s="42">
        <v>10</v>
      </c>
      <c r="AH3400">
        <v>66</v>
      </c>
      <c r="AL3400" t="s">
        <v>22</v>
      </c>
      <c r="AM3400">
        <v>60</v>
      </c>
    </row>
    <row r="3401" spans="28:39">
      <c r="AB3401" s="59" t="s">
        <v>656</v>
      </c>
      <c r="AC3401" s="1">
        <v>2</v>
      </c>
      <c r="AD3401" s="38" t="s">
        <v>337</v>
      </c>
      <c r="AE3401" s="60" t="s">
        <v>133</v>
      </c>
      <c r="AF3401" s="52">
        <v>140</v>
      </c>
      <c r="AG3401" s="43">
        <v>20</v>
      </c>
      <c r="AH3401">
        <v>62</v>
      </c>
      <c r="AL3401" t="s">
        <v>22</v>
      </c>
      <c r="AM3401">
        <v>60</v>
      </c>
    </row>
    <row r="3402" spans="28:39">
      <c r="AB3402" s="59" t="s">
        <v>656</v>
      </c>
      <c r="AC3402" s="1">
        <v>2</v>
      </c>
      <c r="AD3402" s="38" t="s">
        <v>337</v>
      </c>
      <c r="AE3402" s="60" t="s">
        <v>133</v>
      </c>
      <c r="AF3402" s="52">
        <v>140</v>
      </c>
      <c r="AG3402" s="44">
        <v>30</v>
      </c>
      <c r="AH3402">
        <v>44</v>
      </c>
      <c r="AL3402" t="s">
        <v>22</v>
      </c>
      <c r="AM3402">
        <v>60</v>
      </c>
    </row>
    <row r="3403" spans="28:39">
      <c r="AB3403" s="59" t="s">
        <v>656</v>
      </c>
      <c r="AC3403" s="1">
        <v>2</v>
      </c>
      <c r="AD3403" s="38" t="s">
        <v>337</v>
      </c>
      <c r="AE3403" s="60" t="s">
        <v>133</v>
      </c>
      <c r="AF3403" s="52">
        <v>140</v>
      </c>
      <c r="AG3403" s="45">
        <v>40</v>
      </c>
      <c r="AH3403">
        <v>34</v>
      </c>
      <c r="AL3403" t="s">
        <v>22</v>
      </c>
      <c r="AM3403">
        <v>60</v>
      </c>
    </row>
    <row r="3404" spans="28:39">
      <c r="AB3404" s="59" t="s">
        <v>656</v>
      </c>
      <c r="AC3404" s="1">
        <v>2</v>
      </c>
      <c r="AD3404" s="38" t="s">
        <v>337</v>
      </c>
      <c r="AE3404" s="60" t="s">
        <v>133</v>
      </c>
      <c r="AF3404" s="52">
        <v>140</v>
      </c>
      <c r="AG3404" s="46">
        <v>50</v>
      </c>
      <c r="AH3404">
        <v>28</v>
      </c>
      <c r="AL3404" t="s">
        <v>22</v>
      </c>
      <c r="AM3404">
        <v>60</v>
      </c>
    </row>
    <row r="3405" spans="28:39">
      <c r="AB3405" s="59" t="s">
        <v>656</v>
      </c>
      <c r="AC3405" s="1">
        <v>2</v>
      </c>
      <c r="AD3405" s="38" t="s">
        <v>337</v>
      </c>
      <c r="AE3405" s="60" t="s">
        <v>133</v>
      </c>
      <c r="AF3405" s="52">
        <v>140</v>
      </c>
      <c r="AG3405" s="47">
        <v>60</v>
      </c>
      <c r="AH3405">
        <v>23</v>
      </c>
      <c r="AL3405" t="s">
        <v>22</v>
      </c>
      <c r="AM3405">
        <v>60</v>
      </c>
    </row>
    <row r="3406" spans="28:39">
      <c r="AB3406" s="59" t="s">
        <v>656</v>
      </c>
      <c r="AC3406" s="1">
        <v>2</v>
      </c>
      <c r="AD3406" s="38" t="s">
        <v>337</v>
      </c>
      <c r="AE3406" s="60" t="s">
        <v>133</v>
      </c>
      <c r="AF3406" s="52">
        <v>140</v>
      </c>
      <c r="AG3406" s="48">
        <v>70</v>
      </c>
      <c r="AH3406">
        <v>20</v>
      </c>
      <c r="AL3406" t="s">
        <v>22</v>
      </c>
      <c r="AM3406">
        <v>60</v>
      </c>
    </row>
    <row r="3407" spans="28:39">
      <c r="AB3407" s="59" t="s">
        <v>656</v>
      </c>
      <c r="AC3407" s="1">
        <v>2</v>
      </c>
      <c r="AD3407" s="38" t="s">
        <v>337</v>
      </c>
      <c r="AE3407" s="60" t="s">
        <v>133</v>
      </c>
      <c r="AF3407" s="53">
        <v>150</v>
      </c>
      <c r="AG3407" s="41">
        <v>0</v>
      </c>
      <c r="AH3407">
        <v>52</v>
      </c>
      <c r="AL3407" t="s">
        <v>22</v>
      </c>
      <c r="AM3407">
        <v>60</v>
      </c>
    </row>
    <row r="3408" spans="28:39">
      <c r="AB3408" s="59" t="s">
        <v>656</v>
      </c>
      <c r="AC3408" s="1">
        <v>2</v>
      </c>
      <c r="AD3408" s="38" t="s">
        <v>337</v>
      </c>
      <c r="AE3408" s="60" t="s">
        <v>133</v>
      </c>
      <c r="AF3408" s="53">
        <v>150</v>
      </c>
      <c r="AG3408" s="42">
        <v>10</v>
      </c>
      <c r="AH3408">
        <v>52</v>
      </c>
      <c r="AL3408" t="s">
        <v>22</v>
      </c>
      <c r="AM3408">
        <v>60</v>
      </c>
    </row>
    <row r="3409" spans="28:39">
      <c r="AB3409" s="59" t="s">
        <v>656</v>
      </c>
      <c r="AC3409" s="1">
        <v>2</v>
      </c>
      <c r="AD3409" s="38" t="s">
        <v>337</v>
      </c>
      <c r="AE3409" s="60" t="s">
        <v>133</v>
      </c>
      <c r="AF3409" s="53">
        <v>150</v>
      </c>
      <c r="AG3409" s="43">
        <v>20</v>
      </c>
      <c r="AH3409">
        <v>52</v>
      </c>
      <c r="AL3409" t="s">
        <v>22</v>
      </c>
      <c r="AM3409">
        <v>60</v>
      </c>
    </row>
    <row r="3410" spans="28:39">
      <c r="AB3410" s="59" t="s">
        <v>656</v>
      </c>
      <c r="AC3410" s="1">
        <v>2</v>
      </c>
      <c r="AD3410" s="38" t="s">
        <v>337</v>
      </c>
      <c r="AE3410" s="60" t="s">
        <v>133</v>
      </c>
      <c r="AF3410" s="53">
        <v>150</v>
      </c>
      <c r="AG3410" s="44">
        <v>30</v>
      </c>
      <c r="AH3410">
        <v>44</v>
      </c>
      <c r="AL3410" t="s">
        <v>22</v>
      </c>
      <c r="AM3410">
        <v>60</v>
      </c>
    </row>
    <row r="3411" spans="28:39">
      <c r="AB3411" s="59" t="s">
        <v>656</v>
      </c>
      <c r="AC3411" s="1">
        <v>2</v>
      </c>
      <c r="AD3411" s="38" t="s">
        <v>337</v>
      </c>
      <c r="AE3411" s="60" t="s">
        <v>133</v>
      </c>
      <c r="AF3411" s="53">
        <v>150</v>
      </c>
      <c r="AG3411" s="45">
        <v>40</v>
      </c>
      <c r="AH3411">
        <v>34</v>
      </c>
      <c r="AL3411" t="s">
        <v>22</v>
      </c>
      <c r="AM3411">
        <v>60</v>
      </c>
    </row>
    <row r="3412" spans="28:39">
      <c r="AB3412" s="59" t="s">
        <v>656</v>
      </c>
      <c r="AC3412" s="1">
        <v>2</v>
      </c>
      <c r="AD3412" s="38" t="s">
        <v>337</v>
      </c>
      <c r="AE3412" s="60" t="s">
        <v>133</v>
      </c>
      <c r="AF3412" s="53">
        <v>150</v>
      </c>
      <c r="AG3412" s="46">
        <v>50</v>
      </c>
      <c r="AH3412">
        <v>28</v>
      </c>
      <c r="AL3412" t="s">
        <v>22</v>
      </c>
      <c r="AM3412">
        <v>60</v>
      </c>
    </row>
    <row r="3413" spans="28:39">
      <c r="AB3413" s="59" t="s">
        <v>656</v>
      </c>
      <c r="AC3413" s="1">
        <v>2</v>
      </c>
      <c r="AD3413" s="38" t="s">
        <v>337</v>
      </c>
      <c r="AE3413" s="60" t="s">
        <v>133</v>
      </c>
      <c r="AF3413" s="53">
        <v>150</v>
      </c>
      <c r="AG3413" s="47">
        <v>60</v>
      </c>
      <c r="AH3413">
        <v>23</v>
      </c>
      <c r="AL3413" t="s">
        <v>22</v>
      </c>
      <c r="AM3413">
        <v>60</v>
      </c>
    </row>
    <row r="3414" spans="28:39">
      <c r="AB3414" s="59" t="s">
        <v>656</v>
      </c>
      <c r="AC3414" s="1">
        <v>2</v>
      </c>
      <c r="AD3414" s="38" t="s">
        <v>337</v>
      </c>
      <c r="AE3414" s="60" t="s">
        <v>133</v>
      </c>
      <c r="AF3414" s="53">
        <v>150</v>
      </c>
      <c r="AG3414" s="48">
        <v>70</v>
      </c>
      <c r="AH3414">
        <v>20</v>
      </c>
      <c r="AL3414" t="s">
        <v>22</v>
      </c>
      <c r="AM3414">
        <v>60</v>
      </c>
    </row>
    <row r="3415" spans="28:39">
      <c r="AB3415" s="59" t="s">
        <v>656</v>
      </c>
      <c r="AC3415" s="1">
        <v>2</v>
      </c>
      <c r="AD3415" s="38" t="s">
        <v>337</v>
      </c>
      <c r="AE3415" s="60" t="s">
        <v>133</v>
      </c>
      <c r="AF3415" s="54">
        <v>160</v>
      </c>
      <c r="AG3415" s="41">
        <v>0</v>
      </c>
      <c r="AH3415">
        <v>50</v>
      </c>
      <c r="AL3415" t="s">
        <v>22</v>
      </c>
      <c r="AM3415">
        <v>60</v>
      </c>
    </row>
    <row r="3416" spans="28:39">
      <c r="AB3416" s="59" t="s">
        <v>656</v>
      </c>
      <c r="AC3416" s="1">
        <v>2</v>
      </c>
      <c r="AD3416" s="38" t="s">
        <v>337</v>
      </c>
      <c r="AE3416" s="60" t="s">
        <v>133</v>
      </c>
      <c r="AF3416" s="54">
        <v>160</v>
      </c>
      <c r="AG3416" s="42">
        <v>10</v>
      </c>
      <c r="AH3416">
        <v>50</v>
      </c>
      <c r="AL3416" t="s">
        <v>22</v>
      </c>
      <c r="AM3416">
        <v>60</v>
      </c>
    </row>
    <row r="3417" spans="28:39">
      <c r="AB3417" s="59" t="s">
        <v>656</v>
      </c>
      <c r="AC3417" s="1">
        <v>2</v>
      </c>
      <c r="AD3417" s="38" t="s">
        <v>337</v>
      </c>
      <c r="AE3417" s="60" t="s">
        <v>133</v>
      </c>
      <c r="AF3417" s="54">
        <v>160</v>
      </c>
      <c r="AG3417" s="43">
        <v>20</v>
      </c>
      <c r="AH3417">
        <v>50</v>
      </c>
      <c r="AL3417" t="s">
        <v>22</v>
      </c>
      <c r="AM3417">
        <v>60</v>
      </c>
    </row>
    <row r="3418" spans="28:39">
      <c r="AB3418" s="59" t="s">
        <v>656</v>
      </c>
      <c r="AC3418" s="1">
        <v>2</v>
      </c>
      <c r="AD3418" s="38" t="s">
        <v>337</v>
      </c>
      <c r="AE3418" s="60" t="s">
        <v>133</v>
      </c>
      <c r="AF3418" s="54">
        <v>160</v>
      </c>
      <c r="AG3418" s="44">
        <v>30</v>
      </c>
      <c r="AH3418">
        <v>44</v>
      </c>
      <c r="AL3418" t="s">
        <v>22</v>
      </c>
      <c r="AM3418">
        <v>60</v>
      </c>
    </row>
    <row r="3419" spans="28:39">
      <c r="AB3419" s="59" t="s">
        <v>656</v>
      </c>
      <c r="AC3419" s="1">
        <v>2</v>
      </c>
      <c r="AD3419" s="38" t="s">
        <v>337</v>
      </c>
      <c r="AE3419" s="60" t="s">
        <v>133</v>
      </c>
      <c r="AF3419" s="54">
        <v>160</v>
      </c>
      <c r="AG3419" s="45">
        <v>40</v>
      </c>
      <c r="AH3419">
        <v>34</v>
      </c>
      <c r="AL3419" t="s">
        <v>22</v>
      </c>
      <c r="AM3419">
        <v>60</v>
      </c>
    </row>
    <row r="3420" spans="28:39">
      <c r="AB3420" s="59" t="s">
        <v>656</v>
      </c>
      <c r="AC3420" s="1">
        <v>2</v>
      </c>
      <c r="AD3420" s="38" t="s">
        <v>337</v>
      </c>
      <c r="AE3420" s="60" t="s">
        <v>133</v>
      </c>
      <c r="AF3420" s="54">
        <v>160</v>
      </c>
      <c r="AG3420" s="46">
        <v>50</v>
      </c>
      <c r="AH3420">
        <v>28</v>
      </c>
      <c r="AL3420" t="s">
        <v>22</v>
      </c>
      <c r="AM3420">
        <v>60</v>
      </c>
    </row>
    <row r="3421" spans="28:39">
      <c r="AB3421" s="59" t="s">
        <v>656</v>
      </c>
      <c r="AC3421" s="1">
        <v>2</v>
      </c>
      <c r="AD3421" s="38" t="s">
        <v>337</v>
      </c>
      <c r="AE3421" s="60" t="s">
        <v>133</v>
      </c>
      <c r="AF3421" s="54">
        <v>160</v>
      </c>
      <c r="AG3421" s="47">
        <v>60</v>
      </c>
      <c r="AH3421">
        <v>23</v>
      </c>
      <c r="AL3421" t="s">
        <v>22</v>
      </c>
      <c r="AM3421">
        <v>60</v>
      </c>
    </row>
    <row r="3422" spans="28:39">
      <c r="AB3422" s="59" t="s">
        <v>656</v>
      </c>
      <c r="AC3422" s="1">
        <v>2</v>
      </c>
      <c r="AD3422" s="38" t="s">
        <v>337</v>
      </c>
      <c r="AE3422" s="60" t="s">
        <v>133</v>
      </c>
      <c r="AF3422" s="54">
        <v>160</v>
      </c>
      <c r="AG3422" s="48">
        <v>70</v>
      </c>
      <c r="AH3422">
        <v>20</v>
      </c>
      <c r="AL3422" t="s">
        <v>22</v>
      </c>
      <c r="AM3422">
        <v>60</v>
      </c>
    </row>
    <row r="3423" spans="28:39">
      <c r="AB3423" s="59" t="s">
        <v>656</v>
      </c>
      <c r="AC3423" s="1">
        <v>2</v>
      </c>
      <c r="AD3423" s="38" t="s">
        <v>337</v>
      </c>
      <c r="AE3423" s="60" t="s">
        <v>133</v>
      </c>
      <c r="AF3423" s="55">
        <v>170</v>
      </c>
      <c r="AG3423" s="41">
        <v>0</v>
      </c>
      <c r="AH3423">
        <v>48</v>
      </c>
      <c r="AL3423" t="s">
        <v>22</v>
      </c>
      <c r="AM3423">
        <v>60</v>
      </c>
    </row>
    <row r="3424" spans="28:39">
      <c r="AB3424" s="59" t="s">
        <v>656</v>
      </c>
      <c r="AC3424" s="1">
        <v>2</v>
      </c>
      <c r="AD3424" s="38" t="s">
        <v>337</v>
      </c>
      <c r="AE3424" s="60" t="s">
        <v>133</v>
      </c>
      <c r="AF3424" s="55">
        <v>170</v>
      </c>
      <c r="AG3424" s="42">
        <v>10</v>
      </c>
      <c r="AH3424">
        <v>48</v>
      </c>
      <c r="AL3424" t="s">
        <v>22</v>
      </c>
      <c r="AM3424">
        <v>60</v>
      </c>
    </row>
    <row r="3425" spans="28:39">
      <c r="AB3425" s="59" t="s">
        <v>656</v>
      </c>
      <c r="AC3425" s="1">
        <v>2</v>
      </c>
      <c r="AD3425" s="38" t="s">
        <v>337</v>
      </c>
      <c r="AE3425" s="60" t="s">
        <v>133</v>
      </c>
      <c r="AF3425" s="55">
        <v>170</v>
      </c>
      <c r="AG3425" s="43">
        <v>20</v>
      </c>
      <c r="AH3425">
        <v>48</v>
      </c>
      <c r="AL3425" t="s">
        <v>22</v>
      </c>
      <c r="AM3425">
        <v>60</v>
      </c>
    </row>
    <row r="3426" spans="28:39">
      <c r="AB3426" s="59" t="s">
        <v>656</v>
      </c>
      <c r="AC3426" s="1">
        <v>2</v>
      </c>
      <c r="AD3426" s="38" t="s">
        <v>337</v>
      </c>
      <c r="AE3426" s="60" t="s">
        <v>133</v>
      </c>
      <c r="AF3426" s="55">
        <v>170</v>
      </c>
      <c r="AG3426" s="44">
        <v>30</v>
      </c>
      <c r="AH3426">
        <v>44</v>
      </c>
      <c r="AL3426" t="s">
        <v>22</v>
      </c>
      <c r="AM3426">
        <v>60</v>
      </c>
    </row>
    <row r="3427" spans="28:39">
      <c r="AB3427" s="59" t="s">
        <v>656</v>
      </c>
      <c r="AC3427" s="1">
        <v>2</v>
      </c>
      <c r="AD3427" s="38" t="s">
        <v>337</v>
      </c>
      <c r="AE3427" s="60" t="s">
        <v>133</v>
      </c>
      <c r="AF3427" s="55">
        <v>170</v>
      </c>
      <c r="AG3427" s="45">
        <v>40</v>
      </c>
      <c r="AH3427">
        <v>34</v>
      </c>
      <c r="AL3427" t="s">
        <v>22</v>
      </c>
      <c r="AM3427">
        <v>60</v>
      </c>
    </row>
    <row r="3428" spans="28:39">
      <c r="AB3428" s="59" t="s">
        <v>656</v>
      </c>
      <c r="AC3428" s="1">
        <v>2</v>
      </c>
      <c r="AD3428" s="38" t="s">
        <v>337</v>
      </c>
      <c r="AE3428" s="60" t="s">
        <v>133</v>
      </c>
      <c r="AF3428" s="55">
        <v>170</v>
      </c>
      <c r="AG3428" s="46">
        <v>50</v>
      </c>
      <c r="AH3428">
        <v>28</v>
      </c>
      <c r="AL3428" t="s">
        <v>22</v>
      </c>
      <c r="AM3428">
        <v>60</v>
      </c>
    </row>
    <row r="3429" spans="28:39">
      <c r="AB3429" s="59" t="s">
        <v>656</v>
      </c>
      <c r="AC3429" s="1">
        <v>2</v>
      </c>
      <c r="AD3429" s="38" t="s">
        <v>337</v>
      </c>
      <c r="AE3429" s="60" t="s">
        <v>133</v>
      </c>
      <c r="AF3429" s="55">
        <v>170</v>
      </c>
      <c r="AG3429" s="47">
        <v>60</v>
      </c>
      <c r="AH3429">
        <v>23</v>
      </c>
      <c r="AL3429" t="s">
        <v>22</v>
      </c>
      <c r="AM3429">
        <v>60</v>
      </c>
    </row>
    <row r="3430" spans="28:39">
      <c r="AB3430" s="59" t="s">
        <v>656</v>
      </c>
      <c r="AC3430" s="1">
        <v>2</v>
      </c>
      <c r="AD3430" s="38" t="s">
        <v>337</v>
      </c>
      <c r="AE3430" s="60" t="s">
        <v>133</v>
      </c>
      <c r="AF3430" s="55">
        <v>170</v>
      </c>
      <c r="AG3430" s="48">
        <v>70</v>
      </c>
      <c r="AH3430">
        <v>20</v>
      </c>
      <c r="AL3430" t="s">
        <v>22</v>
      </c>
      <c r="AM3430">
        <v>60</v>
      </c>
    </row>
    <row r="3431" spans="28:39">
      <c r="AB3431" s="59" t="s">
        <v>656</v>
      </c>
      <c r="AC3431" s="1">
        <v>2</v>
      </c>
      <c r="AD3431" s="38" t="s">
        <v>337</v>
      </c>
      <c r="AE3431" s="60" t="s">
        <v>133</v>
      </c>
      <c r="AF3431" s="56">
        <v>180</v>
      </c>
      <c r="AG3431" s="41">
        <v>0</v>
      </c>
      <c r="AH3431">
        <v>46</v>
      </c>
      <c r="AL3431" t="s">
        <v>22</v>
      </c>
      <c r="AM3431">
        <v>60</v>
      </c>
    </row>
    <row r="3432" spans="28:39">
      <c r="AB3432" s="59" t="s">
        <v>656</v>
      </c>
      <c r="AC3432" s="1">
        <v>2</v>
      </c>
      <c r="AD3432" s="38" t="s">
        <v>337</v>
      </c>
      <c r="AE3432" s="60" t="s">
        <v>133</v>
      </c>
      <c r="AF3432" s="56">
        <v>180</v>
      </c>
      <c r="AG3432" s="42">
        <v>10</v>
      </c>
      <c r="AH3432">
        <v>46</v>
      </c>
      <c r="AL3432" t="s">
        <v>22</v>
      </c>
      <c r="AM3432">
        <v>60</v>
      </c>
    </row>
    <row r="3433" spans="28:39">
      <c r="AB3433" s="59" t="s">
        <v>656</v>
      </c>
      <c r="AC3433" s="1">
        <v>2</v>
      </c>
      <c r="AD3433" s="38" t="s">
        <v>337</v>
      </c>
      <c r="AE3433" s="60" t="s">
        <v>133</v>
      </c>
      <c r="AF3433" s="56">
        <v>180</v>
      </c>
      <c r="AG3433" s="43">
        <v>20</v>
      </c>
      <c r="AH3433">
        <v>46</v>
      </c>
      <c r="AL3433" t="s">
        <v>22</v>
      </c>
      <c r="AM3433">
        <v>60</v>
      </c>
    </row>
    <row r="3434" spans="28:39">
      <c r="AB3434" s="59" t="s">
        <v>656</v>
      </c>
      <c r="AC3434" s="1">
        <v>2</v>
      </c>
      <c r="AD3434" s="38" t="s">
        <v>337</v>
      </c>
      <c r="AE3434" s="60" t="s">
        <v>133</v>
      </c>
      <c r="AF3434" s="56">
        <v>180</v>
      </c>
      <c r="AG3434" s="44">
        <v>30</v>
      </c>
      <c r="AH3434">
        <v>44</v>
      </c>
      <c r="AL3434" t="s">
        <v>22</v>
      </c>
      <c r="AM3434">
        <v>60</v>
      </c>
    </row>
    <row r="3435" spans="28:39">
      <c r="AB3435" s="59" t="s">
        <v>656</v>
      </c>
      <c r="AC3435" s="1">
        <v>2</v>
      </c>
      <c r="AD3435" s="38" t="s">
        <v>337</v>
      </c>
      <c r="AE3435" s="60" t="s">
        <v>133</v>
      </c>
      <c r="AF3435" s="56">
        <v>180</v>
      </c>
      <c r="AG3435" s="45">
        <v>40</v>
      </c>
      <c r="AH3435">
        <v>34</v>
      </c>
      <c r="AL3435" t="s">
        <v>22</v>
      </c>
      <c r="AM3435">
        <v>60</v>
      </c>
    </row>
    <row r="3436" spans="28:39">
      <c r="AB3436" s="59" t="s">
        <v>656</v>
      </c>
      <c r="AC3436" s="1">
        <v>2</v>
      </c>
      <c r="AD3436" s="38" t="s">
        <v>337</v>
      </c>
      <c r="AE3436" s="60" t="s">
        <v>133</v>
      </c>
      <c r="AF3436" s="56">
        <v>180</v>
      </c>
      <c r="AG3436" s="46">
        <v>50</v>
      </c>
      <c r="AH3436">
        <v>28</v>
      </c>
      <c r="AL3436" t="s">
        <v>22</v>
      </c>
      <c r="AM3436">
        <v>60</v>
      </c>
    </row>
    <row r="3437" spans="28:39">
      <c r="AB3437" s="59" t="s">
        <v>656</v>
      </c>
      <c r="AC3437" s="1">
        <v>2</v>
      </c>
      <c r="AD3437" s="38" t="s">
        <v>337</v>
      </c>
      <c r="AE3437" s="60" t="s">
        <v>133</v>
      </c>
      <c r="AF3437" s="56">
        <v>180</v>
      </c>
      <c r="AG3437" s="47">
        <v>60</v>
      </c>
      <c r="AH3437">
        <v>23</v>
      </c>
      <c r="AL3437" t="s">
        <v>22</v>
      </c>
      <c r="AM3437">
        <v>60</v>
      </c>
    </row>
    <row r="3438" spans="28:39">
      <c r="AB3438" s="59" t="s">
        <v>656</v>
      </c>
      <c r="AC3438" s="1">
        <v>2</v>
      </c>
      <c r="AD3438" s="38" t="s">
        <v>337</v>
      </c>
      <c r="AE3438" s="60" t="s">
        <v>133</v>
      </c>
      <c r="AF3438" s="56">
        <v>180</v>
      </c>
      <c r="AG3438" s="48">
        <v>70</v>
      </c>
      <c r="AH3438">
        <v>20</v>
      </c>
      <c r="AL3438" t="s">
        <v>22</v>
      </c>
      <c r="AM3438">
        <v>60</v>
      </c>
    </row>
    <row r="3439" spans="28:39">
      <c r="AB3439" s="59" t="s">
        <v>656</v>
      </c>
      <c r="AC3439" s="1">
        <v>2</v>
      </c>
      <c r="AD3439" s="38" t="s">
        <v>337</v>
      </c>
      <c r="AE3439" s="60" t="s">
        <v>133</v>
      </c>
      <c r="AF3439" s="57">
        <v>200</v>
      </c>
      <c r="AG3439" s="41">
        <v>0</v>
      </c>
      <c r="AH3439">
        <v>43</v>
      </c>
      <c r="AL3439" t="s">
        <v>22</v>
      </c>
      <c r="AM3439">
        <v>60</v>
      </c>
    </row>
    <row r="3440" spans="28:39">
      <c r="AB3440" s="59" t="s">
        <v>656</v>
      </c>
      <c r="AC3440" s="1">
        <v>2</v>
      </c>
      <c r="AD3440" s="38" t="s">
        <v>337</v>
      </c>
      <c r="AE3440" s="60" t="s">
        <v>133</v>
      </c>
      <c r="AF3440" s="57">
        <v>200</v>
      </c>
      <c r="AG3440" s="42">
        <v>10</v>
      </c>
      <c r="AH3440">
        <v>43</v>
      </c>
      <c r="AL3440" t="s">
        <v>22</v>
      </c>
      <c r="AM3440">
        <v>60</v>
      </c>
    </row>
    <row r="3441" spans="28:39">
      <c r="AB3441" s="59" t="s">
        <v>656</v>
      </c>
      <c r="AC3441" s="1">
        <v>2</v>
      </c>
      <c r="AD3441" s="38" t="s">
        <v>337</v>
      </c>
      <c r="AE3441" s="60" t="s">
        <v>133</v>
      </c>
      <c r="AF3441" s="57">
        <v>200</v>
      </c>
      <c r="AG3441" s="43">
        <v>20</v>
      </c>
      <c r="AH3441">
        <v>43</v>
      </c>
      <c r="AL3441" t="s">
        <v>22</v>
      </c>
      <c r="AM3441">
        <v>60</v>
      </c>
    </row>
    <row r="3442" spans="28:39">
      <c r="AB3442" s="59" t="s">
        <v>656</v>
      </c>
      <c r="AC3442" s="1">
        <v>2</v>
      </c>
      <c r="AD3442" s="38" t="s">
        <v>337</v>
      </c>
      <c r="AE3442" s="60" t="s">
        <v>133</v>
      </c>
      <c r="AF3442" s="57">
        <v>200</v>
      </c>
      <c r="AG3442" s="44">
        <v>30</v>
      </c>
      <c r="AH3442">
        <v>43</v>
      </c>
      <c r="AL3442" t="s">
        <v>22</v>
      </c>
      <c r="AM3442">
        <v>60</v>
      </c>
    </row>
    <row r="3443" spans="28:39">
      <c r="AB3443" s="59" t="s">
        <v>656</v>
      </c>
      <c r="AC3443" s="1">
        <v>2</v>
      </c>
      <c r="AD3443" s="38" t="s">
        <v>337</v>
      </c>
      <c r="AE3443" s="60" t="s">
        <v>133</v>
      </c>
      <c r="AF3443" s="57">
        <v>200</v>
      </c>
      <c r="AG3443" s="45">
        <v>40</v>
      </c>
      <c r="AH3443">
        <v>34</v>
      </c>
      <c r="AL3443" t="s">
        <v>22</v>
      </c>
      <c r="AM3443">
        <v>60</v>
      </c>
    </row>
    <row r="3444" spans="28:39">
      <c r="AB3444" s="59" t="s">
        <v>656</v>
      </c>
      <c r="AC3444" s="1">
        <v>2</v>
      </c>
      <c r="AD3444" s="38" t="s">
        <v>337</v>
      </c>
      <c r="AE3444" s="60" t="s">
        <v>133</v>
      </c>
      <c r="AF3444" s="57">
        <v>200</v>
      </c>
      <c r="AG3444" s="46">
        <v>50</v>
      </c>
      <c r="AH3444">
        <v>28</v>
      </c>
      <c r="AL3444" t="s">
        <v>22</v>
      </c>
      <c r="AM3444">
        <v>60</v>
      </c>
    </row>
    <row r="3445" spans="28:39">
      <c r="AB3445" s="59" t="s">
        <v>656</v>
      </c>
      <c r="AC3445" s="1">
        <v>2</v>
      </c>
      <c r="AD3445" s="38" t="s">
        <v>337</v>
      </c>
      <c r="AE3445" s="60" t="s">
        <v>133</v>
      </c>
      <c r="AF3445" s="57">
        <v>200</v>
      </c>
      <c r="AG3445" s="47">
        <v>60</v>
      </c>
      <c r="AH3445">
        <v>23</v>
      </c>
      <c r="AL3445" t="s">
        <v>22</v>
      </c>
      <c r="AM3445">
        <v>60</v>
      </c>
    </row>
    <row r="3446" spans="28:39">
      <c r="AB3446" s="59" t="s">
        <v>656</v>
      </c>
      <c r="AC3446" s="1">
        <v>2</v>
      </c>
      <c r="AD3446" s="38" t="s">
        <v>337</v>
      </c>
      <c r="AE3446" s="60" t="s">
        <v>133</v>
      </c>
      <c r="AF3446" s="57">
        <v>200</v>
      </c>
      <c r="AG3446" s="48">
        <v>70</v>
      </c>
      <c r="AH3446">
        <v>20</v>
      </c>
      <c r="AL3446" t="s">
        <v>22</v>
      </c>
      <c r="AM3446">
        <v>60</v>
      </c>
    </row>
    <row r="3447" spans="28:39">
      <c r="AB3447" s="59" t="s">
        <v>656</v>
      </c>
      <c r="AC3447" s="1">
        <v>2</v>
      </c>
      <c r="AD3447" s="38" t="s">
        <v>427</v>
      </c>
      <c r="AE3447" s="60" t="s">
        <v>133</v>
      </c>
      <c r="AF3447" s="40">
        <v>110</v>
      </c>
      <c r="AG3447" s="41">
        <v>0</v>
      </c>
      <c r="AH3447">
        <v>69</v>
      </c>
      <c r="AL3447" t="s">
        <v>22</v>
      </c>
      <c r="AM3447">
        <v>60</v>
      </c>
    </row>
    <row r="3448" spans="28:39">
      <c r="AB3448" s="59" t="s">
        <v>656</v>
      </c>
      <c r="AC3448" s="1">
        <v>2</v>
      </c>
      <c r="AD3448" s="38" t="s">
        <v>427</v>
      </c>
      <c r="AE3448" s="60" t="s">
        <v>133</v>
      </c>
      <c r="AF3448" s="40">
        <v>110</v>
      </c>
      <c r="AG3448" s="42">
        <v>10</v>
      </c>
      <c r="AH3448">
        <v>69</v>
      </c>
      <c r="AL3448" t="s">
        <v>22</v>
      </c>
      <c r="AM3448">
        <v>60</v>
      </c>
    </row>
    <row r="3449" spans="28:39">
      <c r="AB3449" s="59" t="s">
        <v>656</v>
      </c>
      <c r="AC3449" s="1">
        <v>2</v>
      </c>
      <c r="AD3449" s="38" t="s">
        <v>427</v>
      </c>
      <c r="AE3449" s="60" t="s">
        <v>133</v>
      </c>
      <c r="AF3449" s="40">
        <v>110</v>
      </c>
      <c r="AG3449" s="43">
        <v>20</v>
      </c>
      <c r="AH3449">
        <v>62</v>
      </c>
      <c r="AL3449" t="s">
        <v>22</v>
      </c>
      <c r="AM3449">
        <v>60</v>
      </c>
    </row>
    <row r="3450" spans="28:39">
      <c r="AB3450" s="59" t="s">
        <v>656</v>
      </c>
      <c r="AC3450" s="1">
        <v>2</v>
      </c>
      <c r="AD3450" s="38" t="s">
        <v>427</v>
      </c>
      <c r="AE3450" s="60" t="s">
        <v>133</v>
      </c>
      <c r="AF3450" s="40">
        <v>110</v>
      </c>
      <c r="AG3450" s="44">
        <v>30</v>
      </c>
      <c r="AH3450">
        <v>44</v>
      </c>
      <c r="AL3450" t="s">
        <v>22</v>
      </c>
      <c r="AM3450">
        <v>60</v>
      </c>
    </row>
    <row r="3451" spans="28:39">
      <c r="AB3451" s="59" t="s">
        <v>656</v>
      </c>
      <c r="AC3451" s="1">
        <v>2</v>
      </c>
      <c r="AD3451" s="38" t="s">
        <v>427</v>
      </c>
      <c r="AE3451" s="60" t="s">
        <v>133</v>
      </c>
      <c r="AF3451" s="40">
        <v>110</v>
      </c>
      <c r="AG3451" s="45">
        <v>40</v>
      </c>
      <c r="AH3451">
        <v>34</v>
      </c>
      <c r="AL3451" t="s">
        <v>22</v>
      </c>
      <c r="AM3451">
        <v>60</v>
      </c>
    </row>
    <row r="3452" spans="28:39">
      <c r="AB3452" s="59" t="s">
        <v>656</v>
      </c>
      <c r="AC3452" s="1">
        <v>2</v>
      </c>
      <c r="AD3452" s="38" t="s">
        <v>427</v>
      </c>
      <c r="AE3452" s="60" t="s">
        <v>133</v>
      </c>
      <c r="AF3452" s="40">
        <v>110</v>
      </c>
      <c r="AG3452" s="46">
        <v>50</v>
      </c>
      <c r="AH3452">
        <v>28</v>
      </c>
      <c r="AL3452" t="s">
        <v>22</v>
      </c>
      <c r="AM3452">
        <v>60</v>
      </c>
    </row>
    <row r="3453" spans="28:39">
      <c r="AB3453" s="59" t="s">
        <v>656</v>
      </c>
      <c r="AC3453" s="1">
        <v>2</v>
      </c>
      <c r="AD3453" s="38" t="s">
        <v>427</v>
      </c>
      <c r="AE3453" s="60" t="s">
        <v>133</v>
      </c>
      <c r="AF3453" s="40">
        <v>110</v>
      </c>
      <c r="AG3453" s="47">
        <v>60</v>
      </c>
      <c r="AH3453">
        <v>23</v>
      </c>
      <c r="AL3453" t="s">
        <v>22</v>
      </c>
      <c r="AM3453">
        <v>60</v>
      </c>
    </row>
    <row r="3454" spans="28:39">
      <c r="AB3454" s="59" t="s">
        <v>656</v>
      </c>
      <c r="AC3454" s="1">
        <v>2</v>
      </c>
      <c r="AD3454" s="38" t="s">
        <v>427</v>
      </c>
      <c r="AE3454" s="60" t="s">
        <v>133</v>
      </c>
      <c r="AF3454" s="40">
        <v>110</v>
      </c>
      <c r="AG3454" s="48">
        <v>70</v>
      </c>
      <c r="AH3454">
        <v>20</v>
      </c>
      <c r="AL3454" t="s">
        <v>22</v>
      </c>
      <c r="AM3454">
        <v>60</v>
      </c>
    </row>
    <row r="3455" spans="28:39">
      <c r="AB3455" s="59" t="s">
        <v>656</v>
      </c>
      <c r="AC3455" s="1">
        <v>2</v>
      </c>
      <c r="AD3455" s="38" t="s">
        <v>427</v>
      </c>
      <c r="AE3455" s="60" t="s">
        <v>133</v>
      </c>
      <c r="AF3455" s="49">
        <v>115</v>
      </c>
      <c r="AG3455" s="41">
        <v>0</v>
      </c>
      <c r="AH3455">
        <v>67</v>
      </c>
      <c r="AL3455" t="s">
        <v>22</v>
      </c>
      <c r="AM3455">
        <v>60</v>
      </c>
    </row>
    <row r="3456" spans="28:39">
      <c r="AB3456" s="59" t="s">
        <v>656</v>
      </c>
      <c r="AC3456" s="1">
        <v>2</v>
      </c>
      <c r="AD3456" s="38" t="s">
        <v>427</v>
      </c>
      <c r="AE3456" s="60" t="s">
        <v>133</v>
      </c>
      <c r="AF3456" s="49">
        <v>115</v>
      </c>
      <c r="AG3456" s="42">
        <v>10</v>
      </c>
      <c r="AH3456">
        <v>67</v>
      </c>
      <c r="AL3456" t="s">
        <v>22</v>
      </c>
      <c r="AM3456">
        <v>60</v>
      </c>
    </row>
    <row r="3457" spans="28:39">
      <c r="AB3457" s="59" t="s">
        <v>656</v>
      </c>
      <c r="AC3457" s="1">
        <v>2</v>
      </c>
      <c r="AD3457" s="38" t="s">
        <v>427</v>
      </c>
      <c r="AE3457" s="60" t="s">
        <v>133</v>
      </c>
      <c r="AF3457" s="49">
        <v>115</v>
      </c>
      <c r="AG3457" s="43">
        <v>20</v>
      </c>
      <c r="AH3457">
        <v>62</v>
      </c>
      <c r="AL3457" t="s">
        <v>22</v>
      </c>
      <c r="AM3457">
        <v>60</v>
      </c>
    </row>
    <row r="3458" spans="28:39">
      <c r="AB3458" s="59" t="s">
        <v>656</v>
      </c>
      <c r="AC3458" s="1">
        <v>2</v>
      </c>
      <c r="AD3458" s="38" t="s">
        <v>427</v>
      </c>
      <c r="AE3458" s="60" t="s">
        <v>133</v>
      </c>
      <c r="AF3458" s="49">
        <v>115</v>
      </c>
      <c r="AG3458" s="44">
        <v>30</v>
      </c>
      <c r="AH3458">
        <v>44</v>
      </c>
      <c r="AL3458" t="s">
        <v>22</v>
      </c>
      <c r="AM3458">
        <v>60</v>
      </c>
    </row>
    <row r="3459" spans="28:39">
      <c r="AB3459" s="59" t="s">
        <v>656</v>
      </c>
      <c r="AC3459" s="1">
        <v>2</v>
      </c>
      <c r="AD3459" s="38" t="s">
        <v>427</v>
      </c>
      <c r="AE3459" s="60" t="s">
        <v>133</v>
      </c>
      <c r="AF3459" s="49">
        <v>115</v>
      </c>
      <c r="AG3459" s="45">
        <v>40</v>
      </c>
      <c r="AH3459">
        <v>34</v>
      </c>
      <c r="AL3459" t="s">
        <v>22</v>
      </c>
      <c r="AM3459">
        <v>60</v>
      </c>
    </row>
    <row r="3460" spans="28:39">
      <c r="AB3460" s="59" t="s">
        <v>656</v>
      </c>
      <c r="AC3460" s="1">
        <v>2</v>
      </c>
      <c r="AD3460" s="38" t="s">
        <v>427</v>
      </c>
      <c r="AE3460" s="60" t="s">
        <v>133</v>
      </c>
      <c r="AF3460" s="49">
        <v>115</v>
      </c>
      <c r="AG3460" s="46">
        <v>50</v>
      </c>
      <c r="AH3460">
        <v>28</v>
      </c>
      <c r="AL3460" t="s">
        <v>22</v>
      </c>
      <c r="AM3460">
        <v>60</v>
      </c>
    </row>
    <row r="3461" spans="28:39">
      <c r="AB3461" s="59" t="s">
        <v>656</v>
      </c>
      <c r="AC3461" s="1">
        <v>2</v>
      </c>
      <c r="AD3461" s="38" t="s">
        <v>427</v>
      </c>
      <c r="AE3461" s="60" t="s">
        <v>133</v>
      </c>
      <c r="AF3461" s="49">
        <v>115</v>
      </c>
      <c r="AG3461" s="47">
        <v>60</v>
      </c>
      <c r="AH3461">
        <v>23</v>
      </c>
      <c r="AL3461" t="s">
        <v>22</v>
      </c>
      <c r="AM3461">
        <v>60</v>
      </c>
    </row>
    <row r="3462" spans="28:39">
      <c r="AB3462" s="59" t="s">
        <v>656</v>
      </c>
      <c r="AC3462" s="1">
        <v>2</v>
      </c>
      <c r="AD3462" s="38" t="s">
        <v>427</v>
      </c>
      <c r="AE3462" s="60" t="s">
        <v>133</v>
      </c>
      <c r="AF3462" s="49">
        <v>115</v>
      </c>
      <c r="AG3462" s="48">
        <v>70</v>
      </c>
      <c r="AH3462">
        <v>20</v>
      </c>
      <c r="AL3462" t="s">
        <v>22</v>
      </c>
      <c r="AM3462">
        <v>60</v>
      </c>
    </row>
    <row r="3463" spans="28:39">
      <c r="AB3463" s="59" t="s">
        <v>656</v>
      </c>
      <c r="AC3463" s="1">
        <v>2</v>
      </c>
      <c r="AD3463" s="38" t="s">
        <v>427</v>
      </c>
      <c r="AE3463" s="60" t="s">
        <v>133</v>
      </c>
      <c r="AF3463" s="50">
        <v>120</v>
      </c>
      <c r="AG3463" s="41">
        <v>0</v>
      </c>
      <c r="AH3463">
        <v>65</v>
      </c>
      <c r="AL3463" t="s">
        <v>22</v>
      </c>
      <c r="AM3463">
        <v>60</v>
      </c>
    </row>
    <row r="3464" spans="28:39">
      <c r="AB3464" s="59" t="s">
        <v>656</v>
      </c>
      <c r="AC3464" s="1">
        <v>2</v>
      </c>
      <c r="AD3464" s="38" t="s">
        <v>427</v>
      </c>
      <c r="AE3464" s="60" t="s">
        <v>133</v>
      </c>
      <c r="AF3464" s="50">
        <v>120</v>
      </c>
      <c r="AG3464" s="42">
        <v>10</v>
      </c>
      <c r="AH3464">
        <v>65</v>
      </c>
      <c r="AL3464" t="s">
        <v>22</v>
      </c>
      <c r="AM3464">
        <v>60</v>
      </c>
    </row>
    <row r="3465" spans="28:39">
      <c r="AB3465" s="59" t="s">
        <v>656</v>
      </c>
      <c r="AC3465" s="1">
        <v>2</v>
      </c>
      <c r="AD3465" s="38" t="s">
        <v>427</v>
      </c>
      <c r="AE3465" s="60" t="s">
        <v>133</v>
      </c>
      <c r="AF3465" s="50">
        <v>120</v>
      </c>
      <c r="AG3465" s="43">
        <v>20</v>
      </c>
      <c r="AH3465">
        <v>61</v>
      </c>
      <c r="AL3465" t="s">
        <v>22</v>
      </c>
      <c r="AM3465">
        <v>60</v>
      </c>
    </row>
    <row r="3466" spans="28:39">
      <c r="AB3466" s="59" t="s">
        <v>656</v>
      </c>
      <c r="AC3466" s="1">
        <v>2</v>
      </c>
      <c r="AD3466" s="38" t="s">
        <v>427</v>
      </c>
      <c r="AE3466" s="60" t="s">
        <v>133</v>
      </c>
      <c r="AF3466" s="50">
        <v>120</v>
      </c>
      <c r="AG3466" s="44">
        <v>30</v>
      </c>
      <c r="AH3466">
        <v>44</v>
      </c>
      <c r="AL3466" t="s">
        <v>22</v>
      </c>
      <c r="AM3466">
        <v>60</v>
      </c>
    </row>
    <row r="3467" spans="28:39">
      <c r="AB3467" s="59" t="s">
        <v>656</v>
      </c>
      <c r="AC3467" s="1">
        <v>2</v>
      </c>
      <c r="AD3467" s="38" t="s">
        <v>427</v>
      </c>
      <c r="AE3467" s="60" t="s">
        <v>133</v>
      </c>
      <c r="AF3467" s="50">
        <v>120</v>
      </c>
      <c r="AG3467" s="45">
        <v>40</v>
      </c>
      <c r="AH3467">
        <v>34</v>
      </c>
      <c r="AL3467" t="s">
        <v>22</v>
      </c>
      <c r="AM3467">
        <v>60</v>
      </c>
    </row>
    <row r="3468" spans="28:39">
      <c r="AB3468" s="59" t="s">
        <v>656</v>
      </c>
      <c r="AC3468" s="1">
        <v>2</v>
      </c>
      <c r="AD3468" s="38" t="s">
        <v>427</v>
      </c>
      <c r="AE3468" s="60" t="s">
        <v>133</v>
      </c>
      <c r="AF3468" s="50">
        <v>120</v>
      </c>
      <c r="AG3468" s="46">
        <v>50</v>
      </c>
      <c r="AH3468">
        <v>28</v>
      </c>
      <c r="AL3468" t="s">
        <v>22</v>
      </c>
      <c r="AM3468">
        <v>60</v>
      </c>
    </row>
    <row r="3469" spans="28:39">
      <c r="AB3469" s="59" t="s">
        <v>656</v>
      </c>
      <c r="AC3469" s="1">
        <v>2</v>
      </c>
      <c r="AD3469" s="38" t="s">
        <v>427</v>
      </c>
      <c r="AE3469" s="60" t="s">
        <v>133</v>
      </c>
      <c r="AF3469" s="50">
        <v>120</v>
      </c>
      <c r="AG3469" s="47">
        <v>60</v>
      </c>
      <c r="AH3469">
        <v>23</v>
      </c>
      <c r="AL3469" t="s">
        <v>22</v>
      </c>
      <c r="AM3469">
        <v>60</v>
      </c>
    </row>
    <row r="3470" spans="28:39">
      <c r="AB3470" s="59" t="s">
        <v>656</v>
      </c>
      <c r="AC3470" s="1">
        <v>2</v>
      </c>
      <c r="AD3470" s="38" t="s">
        <v>427</v>
      </c>
      <c r="AE3470" s="60" t="s">
        <v>133</v>
      </c>
      <c r="AF3470" s="50">
        <v>120</v>
      </c>
      <c r="AG3470" s="48">
        <v>70</v>
      </c>
      <c r="AH3470">
        <v>20</v>
      </c>
      <c r="AL3470" t="s">
        <v>22</v>
      </c>
      <c r="AM3470">
        <v>60</v>
      </c>
    </row>
    <row r="3471" spans="28:39">
      <c r="AB3471" s="59" t="s">
        <v>656</v>
      </c>
      <c r="AC3471" s="1">
        <v>2</v>
      </c>
      <c r="AD3471" s="38" t="s">
        <v>427</v>
      </c>
      <c r="AE3471" s="60" t="s">
        <v>133</v>
      </c>
      <c r="AF3471" s="51">
        <v>130</v>
      </c>
      <c r="AG3471" s="41">
        <v>0</v>
      </c>
      <c r="AH3471">
        <v>62</v>
      </c>
      <c r="AL3471" t="s">
        <v>22</v>
      </c>
      <c r="AM3471">
        <v>60</v>
      </c>
    </row>
    <row r="3472" spans="28:39">
      <c r="AB3472" s="59" t="s">
        <v>656</v>
      </c>
      <c r="AC3472" s="1">
        <v>2</v>
      </c>
      <c r="AD3472" s="38" t="s">
        <v>427</v>
      </c>
      <c r="AE3472" s="60" t="s">
        <v>133</v>
      </c>
      <c r="AF3472" s="51">
        <v>130</v>
      </c>
      <c r="AG3472" s="42">
        <v>10</v>
      </c>
      <c r="AH3472">
        <v>62</v>
      </c>
      <c r="AL3472" t="s">
        <v>22</v>
      </c>
      <c r="AM3472">
        <v>60</v>
      </c>
    </row>
    <row r="3473" spans="28:39">
      <c r="AB3473" s="59" t="s">
        <v>656</v>
      </c>
      <c r="AC3473" s="1">
        <v>2</v>
      </c>
      <c r="AD3473" s="38" t="s">
        <v>427</v>
      </c>
      <c r="AE3473" s="60" t="s">
        <v>133</v>
      </c>
      <c r="AF3473" s="51">
        <v>130</v>
      </c>
      <c r="AG3473" s="43">
        <v>20</v>
      </c>
      <c r="AH3473">
        <v>60</v>
      </c>
      <c r="AL3473" t="s">
        <v>22</v>
      </c>
      <c r="AM3473">
        <v>60</v>
      </c>
    </row>
    <row r="3474" spans="28:39">
      <c r="AB3474" s="59" t="s">
        <v>656</v>
      </c>
      <c r="AC3474" s="1">
        <v>2</v>
      </c>
      <c r="AD3474" s="38" t="s">
        <v>427</v>
      </c>
      <c r="AE3474" s="60" t="s">
        <v>133</v>
      </c>
      <c r="AF3474" s="51">
        <v>130</v>
      </c>
      <c r="AG3474" s="44">
        <v>30</v>
      </c>
      <c r="AH3474">
        <v>44</v>
      </c>
      <c r="AL3474" t="s">
        <v>22</v>
      </c>
      <c r="AM3474">
        <v>60</v>
      </c>
    </row>
    <row r="3475" spans="28:39">
      <c r="AB3475" s="59" t="s">
        <v>656</v>
      </c>
      <c r="AC3475" s="1">
        <v>2</v>
      </c>
      <c r="AD3475" s="38" t="s">
        <v>427</v>
      </c>
      <c r="AE3475" s="60" t="s">
        <v>133</v>
      </c>
      <c r="AF3475" s="51">
        <v>130</v>
      </c>
      <c r="AG3475" s="45">
        <v>40</v>
      </c>
      <c r="AH3475">
        <v>34</v>
      </c>
      <c r="AL3475" t="s">
        <v>22</v>
      </c>
      <c r="AM3475">
        <v>60</v>
      </c>
    </row>
    <row r="3476" spans="28:39">
      <c r="AB3476" s="59" t="s">
        <v>656</v>
      </c>
      <c r="AC3476" s="1">
        <v>2</v>
      </c>
      <c r="AD3476" s="38" t="s">
        <v>427</v>
      </c>
      <c r="AE3476" s="60" t="s">
        <v>133</v>
      </c>
      <c r="AF3476" s="51">
        <v>130</v>
      </c>
      <c r="AG3476" s="46">
        <v>50</v>
      </c>
      <c r="AH3476">
        <v>28</v>
      </c>
      <c r="AL3476" t="s">
        <v>22</v>
      </c>
      <c r="AM3476">
        <v>60</v>
      </c>
    </row>
    <row r="3477" spans="28:39">
      <c r="AB3477" s="59" t="s">
        <v>656</v>
      </c>
      <c r="AC3477" s="1">
        <v>2</v>
      </c>
      <c r="AD3477" s="38" t="s">
        <v>427</v>
      </c>
      <c r="AE3477" s="60" t="s">
        <v>133</v>
      </c>
      <c r="AF3477" s="51">
        <v>130</v>
      </c>
      <c r="AG3477" s="47">
        <v>60</v>
      </c>
      <c r="AH3477">
        <v>23</v>
      </c>
      <c r="AL3477" t="s">
        <v>22</v>
      </c>
      <c r="AM3477">
        <v>60</v>
      </c>
    </row>
    <row r="3478" spans="28:39">
      <c r="AB3478" s="59" t="s">
        <v>656</v>
      </c>
      <c r="AC3478" s="1">
        <v>2</v>
      </c>
      <c r="AD3478" s="38" t="s">
        <v>427</v>
      </c>
      <c r="AE3478" s="60" t="s">
        <v>133</v>
      </c>
      <c r="AF3478" s="51">
        <v>130</v>
      </c>
      <c r="AG3478" s="48">
        <v>70</v>
      </c>
      <c r="AH3478">
        <v>20</v>
      </c>
      <c r="AL3478" t="s">
        <v>22</v>
      </c>
      <c r="AM3478">
        <v>60</v>
      </c>
    </row>
    <row r="3479" spans="28:39">
      <c r="AB3479" s="59" t="s">
        <v>656</v>
      </c>
      <c r="AC3479" s="1">
        <v>2</v>
      </c>
      <c r="AD3479" s="38" t="s">
        <v>427</v>
      </c>
      <c r="AE3479" s="60" t="s">
        <v>133</v>
      </c>
      <c r="AF3479" s="52">
        <v>140</v>
      </c>
      <c r="AG3479" s="41">
        <v>0</v>
      </c>
      <c r="AH3479">
        <v>59</v>
      </c>
      <c r="AL3479" t="s">
        <v>22</v>
      </c>
      <c r="AM3479">
        <v>60</v>
      </c>
    </row>
    <row r="3480" spans="28:39">
      <c r="AB3480" s="59" t="s">
        <v>656</v>
      </c>
      <c r="AC3480" s="1">
        <v>2</v>
      </c>
      <c r="AD3480" s="38" t="s">
        <v>427</v>
      </c>
      <c r="AE3480" s="60" t="s">
        <v>133</v>
      </c>
      <c r="AF3480" s="52">
        <v>140</v>
      </c>
      <c r="AG3480" s="42">
        <v>10</v>
      </c>
      <c r="AH3480">
        <v>59</v>
      </c>
      <c r="AL3480" t="s">
        <v>22</v>
      </c>
      <c r="AM3480">
        <v>60</v>
      </c>
    </row>
    <row r="3481" spans="28:39">
      <c r="AB3481" s="59" t="s">
        <v>656</v>
      </c>
      <c r="AC3481" s="1">
        <v>2</v>
      </c>
      <c r="AD3481" s="38" t="s">
        <v>427</v>
      </c>
      <c r="AE3481" s="60" t="s">
        <v>133</v>
      </c>
      <c r="AF3481" s="52">
        <v>140</v>
      </c>
      <c r="AG3481" s="43">
        <v>20</v>
      </c>
      <c r="AH3481">
        <v>59</v>
      </c>
      <c r="AL3481" t="s">
        <v>22</v>
      </c>
      <c r="AM3481">
        <v>60</v>
      </c>
    </row>
    <row r="3482" spans="28:39">
      <c r="AB3482" s="59" t="s">
        <v>656</v>
      </c>
      <c r="AC3482" s="1">
        <v>2</v>
      </c>
      <c r="AD3482" s="38" t="s">
        <v>427</v>
      </c>
      <c r="AE3482" s="60" t="s">
        <v>133</v>
      </c>
      <c r="AF3482" s="52">
        <v>140</v>
      </c>
      <c r="AG3482" s="44">
        <v>30</v>
      </c>
      <c r="AH3482">
        <v>44</v>
      </c>
      <c r="AL3482" t="s">
        <v>22</v>
      </c>
      <c r="AM3482">
        <v>60</v>
      </c>
    </row>
    <row r="3483" spans="28:39">
      <c r="AB3483" s="59" t="s">
        <v>656</v>
      </c>
      <c r="AC3483" s="1">
        <v>2</v>
      </c>
      <c r="AD3483" s="38" t="s">
        <v>427</v>
      </c>
      <c r="AE3483" s="60" t="s">
        <v>133</v>
      </c>
      <c r="AF3483" s="52">
        <v>140</v>
      </c>
      <c r="AG3483" s="45">
        <v>40</v>
      </c>
      <c r="AH3483">
        <v>34</v>
      </c>
      <c r="AL3483" t="s">
        <v>22</v>
      </c>
      <c r="AM3483">
        <v>60</v>
      </c>
    </row>
    <row r="3484" spans="28:39">
      <c r="AB3484" s="59" t="s">
        <v>656</v>
      </c>
      <c r="AC3484" s="1">
        <v>2</v>
      </c>
      <c r="AD3484" s="38" t="s">
        <v>427</v>
      </c>
      <c r="AE3484" s="60" t="s">
        <v>133</v>
      </c>
      <c r="AF3484" s="52">
        <v>140</v>
      </c>
      <c r="AG3484" s="46">
        <v>50</v>
      </c>
      <c r="AH3484">
        <v>28</v>
      </c>
      <c r="AL3484" t="s">
        <v>22</v>
      </c>
      <c r="AM3484">
        <v>60</v>
      </c>
    </row>
    <row r="3485" spans="28:39">
      <c r="AB3485" s="59" t="s">
        <v>656</v>
      </c>
      <c r="AC3485" s="1">
        <v>2</v>
      </c>
      <c r="AD3485" s="38" t="s">
        <v>427</v>
      </c>
      <c r="AE3485" s="60" t="s">
        <v>133</v>
      </c>
      <c r="AF3485" s="52">
        <v>140</v>
      </c>
      <c r="AG3485" s="47">
        <v>60</v>
      </c>
      <c r="AH3485">
        <v>23</v>
      </c>
      <c r="AL3485" t="s">
        <v>22</v>
      </c>
      <c r="AM3485">
        <v>60</v>
      </c>
    </row>
    <row r="3486" spans="28:39">
      <c r="AB3486" s="59" t="s">
        <v>656</v>
      </c>
      <c r="AC3486" s="1">
        <v>2</v>
      </c>
      <c r="AD3486" s="38" t="s">
        <v>427</v>
      </c>
      <c r="AE3486" s="60" t="s">
        <v>133</v>
      </c>
      <c r="AF3486" s="52">
        <v>140</v>
      </c>
      <c r="AG3486" s="48">
        <v>70</v>
      </c>
      <c r="AH3486">
        <v>20</v>
      </c>
      <c r="AL3486" t="s">
        <v>22</v>
      </c>
      <c r="AM3486">
        <v>60</v>
      </c>
    </row>
    <row r="3487" spans="28:39">
      <c r="AB3487" s="59" t="s">
        <v>656</v>
      </c>
      <c r="AC3487" s="1">
        <v>2</v>
      </c>
      <c r="AD3487" s="38" t="s">
        <v>427</v>
      </c>
      <c r="AE3487" s="60" t="s">
        <v>133</v>
      </c>
      <c r="AF3487" s="53">
        <v>150</v>
      </c>
      <c r="AG3487" s="41">
        <v>0</v>
      </c>
      <c r="AH3487">
        <v>46</v>
      </c>
      <c r="AL3487" t="s">
        <v>22</v>
      </c>
      <c r="AM3487">
        <v>60</v>
      </c>
    </row>
    <row r="3488" spans="28:39">
      <c r="AB3488" s="59" t="s">
        <v>656</v>
      </c>
      <c r="AC3488" s="1">
        <v>2</v>
      </c>
      <c r="AD3488" s="38" t="s">
        <v>427</v>
      </c>
      <c r="AE3488" s="60" t="s">
        <v>133</v>
      </c>
      <c r="AF3488" s="53">
        <v>150</v>
      </c>
      <c r="AG3488" s="42">
        <v>10</v>
      </c>
      <c r="AH3488">
        <v>46</v>
      </c>
      <c r="AL3488" t="s">
        <v>22</v>
      </c>
      <c r="AM3488">
        <v>60</v>
      </c>
    </row>
    <row r="3489" spans="28:39">
      <c r="AB3489" s="59" t="s">
        <v>656</v>
      </c>
      <c r="AC3489" s="1">
        <v>2</v>
      </c>
      <c r="AD3489" s="38" t="s">
        <v>427</v>
      </c>
      <c r="AE3489" s="60" t="s">
        <v>133</v>
      </c>
      <c r="AF3489" s="53">
        <v>150</v>
      </c>
      <c r="AG3489" s="43">
        <v>20</v>
      </c>
      <c r="AH3489">
        <v>46</v>
      </c>
      <c r="AL3489" t="s">
        <v>22</v>
      </c>
      <c r="AM3489">
        <v>60</v>
      </c>
    </row>
    <row r="3490" spans="28:39">
      <c r="AB3490" s="59" t="s">
        <v>656</v>
      </c>
      <c r="AC3490" s="1">
        <v>2</v>
      </c>
      <c r="AD3490" s="38" t="s">
        <v>427</v>
      </c>
      <c r="AE3490" s="60" t="s">
        <v>133</v>
      </c>
      <c r="AF3490" s="53">
        <v>150</v>
      </c>
      <c r="AG3490" s="44">
        <v>30</v>
      </c>
      <c r="AH3490">
        <v>44</v>
      </c>
      <c r="AL3490" t="s">
        <v>22</v>
      </c>
      <c r="AM3490">
        <v>60</v>
      </c>
    </row>
    <row r="3491" spans="28:39">
      <c r="AB3491" s="59" t="s">
        <v>656</v>
      </c>
      <c r="AC3491" s="1">
        <v>2</v>
      </c>
      <c r="AD3491" s="38" t="s">
        <v>427</v>
      </c>
      <c r="AE3491" s="60" t="s">
        <v>133</v>
      </c>
      <c r="AF3491" s="53">
        <v>150</v>
      </c>
      <c r="AG3491" s="45">
        <v>40</v>
      </c>
      <c r="AH3491">
        <v>34</v>
      </c>
      <c r="AL3491" t="s">
        <v>22</v>
      </c>
      <c r="AM3491">
        <v>60</v>
      </c>
    </row>
    <row r="3492" spans="28:39">
      <c r="AB3492" s="59" t="s">
        <v>656</v>
      </c>
      <c r="AC3492" s="1">
        <v>2</v>
      </c>
      <c r="AD3492" s="38" t="s">
        <v>427</v>
      </c>
      <c r="AE3492" s="60" t="s">
        <v>133</v>
      </c>
      <c r="AF3492" s="53">
        <v>150</v>
      </c>
      <c r="AG3492" s="46">
        <v>50</v>
      </c>
      <c r="AH3492">
        <v>28</v>
      </c>
      <c r="AL3492" t="s">
        <v>22</v>
      </c>
      <c r="AM3492">
        <v>60</v>
      </c>
    </row>
    <row r="3493" spans="28:39">
      <c r="AB3493" s="59" t="s">
        <v>656</v>
      </c>
      <c r="AC3493" s="1">
        <v>2</v>
      </c>
      <c r="AD3493" s="38" t="s">
        <v>427</v>
      </c>
      <c r="AE3493" s="60" t="s">
        <v>133</v>
      </c>
      <c r="AF3493" s="53">
        <v>150</v>
      </c>
      <c r="AG3493" s="47">
        <v>60</v>
      </c>
      <c r="AH3493">
        <v>23</v>
      </c>
      <c r="AL3493" t="s">
        <v>22</v>
      </c>
      <c r="AM3493">
        <v>60</v>
      </c>
    </row>
    <row r="3494" spans="28:39">
      <c r="AB3494" s="59" t="s">
        <v>656</v>
      </c>
      <c r="AC3494" s="1">
        <v>2</v>
      </c>
      <c r="AD3494" s="38" t="s">
        <v>427</v>
      </c>
      <c r="AE3494" s="60" t="s">
        <v>133</v>
      </c>
      <c r="AF3494" s="53">
        <v>150</v>
      </c>
      <c r="AG3494" s="48">
        <v>70</v>
      </c>
      <c r="AH3494">
        <v>20</v>
      </c>
      <c r="AL3494" t="s">
        <v>22</v>
      </c>
      <c r="AM3494">
        <v>60</v>
      </c>
    </row>
    <row r="3495" spans="28:39">
      <c r="AB3495" s="59" t="s">
        <v>656</v>
      </c>
      <c r="AC3495" s="1">
        <v>2</v>
      </c>
      <c r="AD3495" s="38" t="s">
        <v>427</v>
      </c>
      <c r="AE3495" s="60" t="s">
        <v>133</v>
      </c>
      <c r="AF3495" s="54">
        <v>160</v>
      </c>
      <c r="AG3495" s="41">
        <v>0</v>
      </c>
      <c r="AH3495">
        <v>44</v>
      </c>
      <c r="AL3495" t="s">
        <v>22</v>
      </c>
      <c r="AM3495">
        <v>60</v>
      </c>
    </row>
    <row r="3496" spans="28:39">
      <c r="AB3496" s="59" t="s">
        <v>656</v>
      </c>
      <c r="AC3496" s="1">
        <v>2</v>
      </c>
      <c r="AD3496" s="38" t="s">
        <v>427</v>
      </c>
      <c r="AE3496" s="60" t="s">
        <v>133</v>
      </c>
      <c r="AF3496" s="54">
        <v>160</v>
      </c>
      <c r="AG3496" s="42">
        <v>10</v>
      </c>
      <c r="AH3496">
        <v>44</v>
      </c>
      <c r="AL3496" t="s">
        <v>22</v>
      </c>
      <c r="AM3496">
        <v>60</v>
      </c>
    </row>
    <row r="3497" spans="28:39">
      <c r="AB3497" s="59" t="s">
        <v>656</v>
      </c>
      <c r="AC3497" s="1">
        <v>2</v>
      </c>
      <c r="AD3497" s="38" t="s">
        <v>427</v>
      </c>
      <c r="AE3497" s="60" t="s">
        <v>133</v>
      </c>
      <c r="AF3497" s="54">
        <v>160</v>
      </c>
      <c r="AG3497" s="43">
        <v>20</v>
      </c>
      <c r="AH3497">
        <v>44</v>
      </c>
      <c r="AL3497" t="s">
        <v>22</v>
      </c>
      <c r="AM3497">
        <v>60</v>
      </c>
    </row>
    <row r="3498" spans="28:39">
      <c r="AB3498" s="59" t="s">
        <v>656</v>
      </c>
      <c r="AC3498" s="1">
        <v>2</v>
      </c>
      <c r="AD3498" s="38" t="s">
        <v>427</v>
      </c>
      <c r="AE3498" s="60" t="s">
        <v>133</v>
      </c>
      <c r="AF3498" s="54">
        <v>160</v>
      </c>
      <c r="AG3498" s="44">
        <v>30</v>
      </c>
      <c r="AH3498">
        <v>44</v>
      </c>
      <c r="AL3498" t="s">
        <v>22</v>
      </c>
      <c r="AM3498">
        <v>60</v>
      </c>
    </row>
    <row r="3499" spans="28:39">
      <c r="AB3499" s="59" t="s">
        <v>656</v>
      </c>
      <c r="AC3499" s="1">
        <v>2</v>
      </c>
      <c r="AD3499" s="38" t="s">
        <v>427</v>
      </c>
      <c r="AE3499" s="60" t="s">
        <v>133</v>
      </c>
      <c r="AF3499" s="54">
        <v>160</v>
      </c>
      <c r="AG3499" s="45">
        <v>40</v>
      </c>
      <c r="AH3499">
        <v>34</v>
      </c>
      <c r="AL3499" t="s">
        <v>22</v>
      </c>
      <c r="AM3499">
        <v>60</v>
      </c>
    </row>
    <row r="3500" spans="28:39">
      <c r="AB3500" s="59" t="s">
        <v>656</v>
      </c>
      <c r="AC3500" s="1">
        <v>2</v>
      </c>
      <c r="AD3500" s="38" t="s">
        <v>427</v>
      </c>
      <c r="AE3500" s="60" t="s">
        <v>133</v>
      </c>
      <c r="AF3500" s="54">
        <v>160</v>
      </c>
      <c r="AG3500" s="46">
        <v>50</v>
      </c>
      <c r="AH3500">
        <v>28</v>
      </c>
      <c r="AL3500" t="s">
        <v>22</v>
      </c>
      <c r="AM3500">
        <v>60</v>
      </c>
    </row>
    <row r="3501" spans="28:39">
      <c r="AB3501" s="59" t="s">
        <v>656</v>
      </c>
      <c r="AC3501" s="1">
        <v>2</v>
      </c>
      <c r="AD3501" s="38" t="s">
        <v>427</v>
      </c>
      <c r="AE3501" s="60" t="s">
        <v>133</v>
      </c>
      <c r="AF3501" s="54">
        <v>160</v>
      </c>
      <c r="AG3501" s="47">
        <v>60</v>
      </c>
      <c r="AH3501">
        <v>23</v>
      </c>
      <c r="AL3501" t="s">
        <v>22</v>
      </c>
      <c r="AM3501">
        <v>60</v>
      </c>
    </row>
    <row r="3502" spans="28:39">
      <c r="AB3502" s="59" t="s">
        <v>656</v>
      </c>
      <c r="AC3502" s="1">
        <v>2</v>
      </c>
      <c r="AD3502" s="38" t="s">
        <v>427</v>
      </c>
      <c r="AE3502" s="60" t="s">
        <v>133</v>
      </c>
      <c r="AF3502" s="54">
        <v>160</v>
      </c>
      <c r="AG3502" s="48">
        <v>70</v>
      </c>
      <c r="AH3502">
        <v>20</v>
      </c>
      <c r="AL3502" t="s">
        <v>22</v>
      </c>
      <c r="AM3502">
        <v>60</v>
      </c>
    </row>
    <row r="3503" spans="28:39">
      <c r="AB3503" s="59" t="s">
        <v>656</v>
      </c>
      <c r="AC3503" s="1">
        <v>2</v>
      </c>
      <c r="AD3503" s="38" t="s">
        <v>427</v>
      </c>
      <c r="AE3503" s="60" t="s">
        <v>133</v>
      </c>
      <c r="AF3503" s="55">
        <v>170</v>
      </c>
      <c r="AG3503" s="41">
        <v>0</v>
      </c>
      <c r="AH3503">
        <v>42</v>
      </c>
      <c r="AL3503" t="s">
        <v>22</v>
      </c>
      <c r="AM3503">
        <v>60</v>
      </c>
    </row>
    <row r="3504" spans="28:39">
      <c r="AB3504" s="59" t="s">
        <v>656</v>
      </c>
      <c r="AC3504" s="1">
        <v>2</v>
      </c>
      <c r="AD3504" s="38" t="s">
        <v>427</v>
      </c>
      <c r="AE3504" s="60" t="s">
        <v>133</v>
      </c>
      <c r="AF3504" s="55">
        <v>170</v>
      </c>
      <c r="AG3504" s="42">
        <v>10</v>
      </c>
      <c r="AH3504">
        <v>42</v>
      </c>
      <c r="AL3504" t="s">
        <v>22</v>
      </c>
      <c r="AM3504">
        <v>60</v>
      </c>
    </row>
    <row r="3505" spans="28:39">
      <c r="AB3505" s="59" t="s">
        <v>656</v>
      </c>
      <c r="AC3505" s="1">
        <v>2</v>
      </c>
      <c r="AD3505" s="38" t="s">
        <v>427</v>
      </c>
      <c r="AE3505" s="60" t="s">
        <v>133</v>
      </c>
      <c r="AF3505" s="55">
        <v>170</v>
      </c>
      <c r="AG3505" s="43">
        <v>20</v>
      </c>
      <c r="AH3505">
        <v>42</v>
      </c>
      <c r="AL3505" t="s">
        <v>22</v>
      </c>
      <c r="AM3505">
        <v>60</v>
      </c>
    </row>
    <row r="3506" spans="28:39">
      <c r="AB3506" s="59" t="s">
        <v>656</v>
      </c>
      <c r="AC3506" s="1">
        <v>2</v>
      </c>
      <c r="AD3506" s="38" t="s">
        <v>427</v>
      </c>
      <c r="AE3506" s="60" t="s">
        <v>133</v>
      </c>
      <c r="AF3506" s="55">
        <v>170</v>
      </c>
      <c r="AG3506" s="44">
        <v>30</v>
      </c>
      <c r="AH3506">
        <v>42</v>
      </c>
      <c r="AL3506" t="s">
        <v>22</v>
      </c>
      <c r="AM3506">
        <v>60</v>
      </c>
    </row>
    <row r="3507" spans="28:39">
      <c r="AB3507" s="59" t="s">
        <v>656</v>
      </c>
      <c r="AC3507" s="1">
        <v>2</v>
      </c>
      <c r="AD3507" s="38" t="s">
        <v>427</v>
      </c>
      <c r="AE3507" s="60" t="s">
        <v>133</v>
      </c>
      <c r="AF3507" s="55">
        <v>170</v>
      </c>
      <c r="AG3507" s="45">
        <v>40</v>
      </c>
      <c r="AH3507">
        <v>34</v>
      </c>
      <c r="AL3507" t="s">
        <v>22</v>
      </c>
      <c r="AM3507">
        <v>60</v>
      </c>
    </row>
    <row r="3508" spans="28:39">
      <c r="AB3508" s="59" t="s">
        <v>656</v>
      </c>
      <c r="AC3508" s="1">
        <v>2</v>
      </c>
      <c r="AD3508" s="38" t="s">
        <v>427</v>
      </c>
      <c r="AE3508" s="60" t="s">
        <v>133</v>
      </c>
      <c r="AF3508" s="55">
        <v>170</v>
      </c>
      <c r="AG3508" s="46">
        <v>50</v>
      </c>
      <c r="AH3508">
        <v>28</v>
      </c>
      <c r="AL3508" t="s">
        <v>22</v>
      </c>
      <c r="AM3508">
        <v>60</v>
      </c>
    </row>
    <row r="3509" spans="28:39">
      <c r="AB3509" s="59" t="s">
        <v>656</v>
      </c>
      <c r="AC3509" s="1">
        <v>2</v>
      </c>
      <c r="AD3509" s="38" t="s">
        <v>427</v>
      </c>
      <c r="AE3509" s="60" t="s">
        <v>133</v>
      </c>
      <c r="AF3509" s="55">
        <v>170</v>
      </c>
      <c r="AG3509" s="47">
        <v>60</v>
      </c>
      <c r="AH3509">
        <v>23</v>
      </c>
      <c r="AL3509" t="s">
        <v>22</v>
      </c>
      <c r="AM3509">
        <v>60</v>
      </c>
    </row>
    <row r="3510" spans="28:39">
      <c r="AB3510" s="59" t="s">
        <v>656</v>
      </c>
      <c r="AC3510" s="1">
        <v>2</v>
      </c>
      <c r="AD3510" s="38" t="s">
        <v>427</v>
      </c>
      <c r="AE3510" s="60" t="s">
        <v>133</v>
      </c>
      <c r="AF3510" s="55">
        <v>170</v>
      </c>
      <c r="AG3510" s="48">
        <v>70</v>
      </c>
      <c r="AH3510">
        <v>20</v>
      </c>
      <c r="AL3510" t="s">
        <v>22</v>
      </c>
      <c r="AM3510">
        <v>60</v>
      </c>
    </row>
    <row r="3511" spans="28:39">
      <c r="AB3511" s="59" t="s">
        <v>656</v>
      </c>
      <c r="AC3511" s="1">
        <v>2</v>
      </c>
      <c r="AD3511" s="38" t="s">
        <v>427</v>
      </c>
      <c r="AE3511" s="60" t="s">
        <v>133</v>
      </c>
      <c r="AF3511" s="56">
        <v>180</v>
      </c>
      <c r="AG3511" s="41">
        <v>0</v>
      </c>
      <c r="AH3511">
        <v>41</v>
      </c>
      <c r="AL3511" t="s">
        <v>22</v>
      </c>
      <c r="AM3511">
        <v>60</v>
      </c>
    </row>
    <row r="3512" spans="28:39">
      <c r="AB3512" s="59" t="s">
        <v>656</v>
      </c>
      <c r="AC3512" s="1">
        <v>2</v>
      </c>
      <c r="AD3512" s="38" t="s">
        <v>427</v>
      </c>
      <c r="AE3512" s="60" t="s">
        <v>133</v>
      </c>
      <c r="AF3512" s="56">
        <v>180</v>
      </c>
      <c r="AG3512" s="42">
        <v>10</v>
      </c>
      <c r="AH3512">
        <v>41</v>
      </c>
      <c r="AL3512" t="s">
        <v>22</v>
      </c>
      <c r="AM3512">
        <v>60</v>
      </c>
    </row>
    <row r="3513" spans="28:39">
      <c r="AB3513" s="59" t="s">
        <v>656</v>
      </c>
      <c r="AC3513" s="1">
        <v>2</v>
      </c>
      <c r="AD3513" s="38" t="s">
        <v>427</v>
      </c>
      <c r="AE3513" s="60" t="s">
        <v>133</v>
      </c>
      <c r="AF3513" s="56">
        <v>180</v>
      </c>
      <c r="AG3513" s="43">
        <v>20</v>
      </c>
      <c r="AH3513">
        <v>41</v>
      </c>
      <c r="AL3513" t="s">
        <v>22</v>
      </c>
      <c r="AM3513">
        <v>60</v>
      </c>
    </row>
    <row r="3514" spans="28:39">
      <c r="AB3514" s="59" t="s">
        <v>656</v>
      </c>
      <c r="AC3514" s="1">
        <v>2</v>
      </c>
      <c r="AD3514" s="38" t="s">
        <v>427</v>
      </c>
      <c r="AE3514" s="60" t="s">
        <v>133</v>
      </c>
      <c r="AF3514" s="56">
        <v>180</v>
      </c>
      <c r="AG3514" s="44">
        <v>30</v>
      </c>
      <c r="AH3514">
        <v>41</v>
      </c>
      <c r="AL3514" t="s">
        <v>22</v>
      </c>
      <c r="AM3514">
        <v>60</v>
      </c>
    </row>
    <row r="3515" spans="28:39">
      <c r="AB3515" s="59" t="s">
        <v>656</v>
      </c>
      <c r="AC3515" s="1">
        <v>2</v>
      </c>
      <c r="AD3515" s="38" t="s">
        <v>427</v>
      </c>
      <c r="AE3515" s="60" t="s">
        <v>133</v>
      </c>
      <c r="AF3515" s="56">
        <v>180</v>
      </c>
      <c r="AG3515" s="45">
        <v>40</v>
      </c>
      <c r="AH3515">
        <v>34</v>
      </c>
      <c r="AL3515" t="s">
        <v>22</v>
      </c>
      <c r="AM3515">
        <v>60</v>
      </c>
    </row>
    <row r="3516" spans="28:39">
      <c r="AB3516" s="59" t="s">
        <v>656</v>
      </c>
      <c r="AC3516" s="1">
        <v>2</v>
      </c>
      <c r="AD3516" s="38" t="s">
        <v>427</v>
      </c>
      <c r="AE3516" s="60" t="s">
        <v>133</v>
      </c>
      <c r="AF3516" s="56">
        <v>180</v>
      </c>
      <c r="AG3516" s="46">
        <v>50</v>
      </c>
      <c r="AH3516">
        <v>28</v>
      </c>
      <c r="AL3516" t="s">
        <v>22</v>
      </c>
      <c r="AM3516">
        <v>60</v>
      </c>
    </row>
    <row r="3517" spans="28:39">
      <c r="AB3517" s="59" t="s">
        <v>656</v>
      </c>
      <c r="AC3517" s="1">
        <v>2</v>
      </c>
      <c r="AD3517" s="38" t="s">
        <v>427</v>
      </c>
      <c r="AE3517" s="60" t="s">
        <v>133</v>
      </c>
      <c r="AF3517" s="56">
        <v>180</v>
      </c>
      <c r="AG3517" s="47">
        <v>60</v>
      </c>
      <c r="AH3517">
        <v>23</v>
      </c>
      <c r="AL3517" t="s">
        <v>22</v>
      </c>
      <c r="AM3517">
        <v>60</v>
      </c>
    </row>
    <row r="3518" spans="28:39">
      <c r="AB3518" s="59" t="s">
        <v>656</v>
      </c>
      <c r="AC3518" s="1">
        <v>2</v>
      </c>
      <c r="AD3518" s="38" t="s">
        <v>427</v>
      </c>
      <c r="AE3518" s="60" t="s">
        <v>133</v>
      </c>
      <c r="AF3518" s="56">
        <v>180</v>
      </c>
      <c r="AG3518" s="48">
        <v>70</v>
      </c>
      <c r="AH3518">
        <v>20</v>
      </c>
      <c r="AL3518" t="s">
        <v>22</v>
      </c>
      <c r="AM3518">
        <v>60</v>
      </c>
    </row>
    <row r="3519" spans="28:39">
      <c r="AB3519" s="59" t="s">
        <v>656</v>
      </c>
      <c r="AC3519" s="1">
        <v>2</v>
      </c>
      <c r="AD3519" s="38" t="s">
        <v>427</v>
      </c>
      <c r="AE3519" s="60" t="s">
        <v>133</v>
      </c>
      <c r="AF3519" s="57">
        <v>200</v>
      </c>
      <c r="AG3519" s="41">
        <v>0</v>
      </c>
      <c r="AH3519">
        <v>38</v>
      </c>
      <c r="AL3519" t="s">
        <v>22</v>
      </c>
      <c r="AM3519">
        <v>60</v>
      </c>
    </row>
    <row r="3520" spans="28:39">
      <c r="AB3520" s="59" t="s">
        <v>656</v>
      </c>
      <c r="AC3520" s="1">
        <v>2</v>
      </c>
      <c r="AD3520" s="38" t="s">
        <v>427</v>
      </c>
      <c r="AE3520" s="60" t="s">
        <v>133</v>
      </c>
      <c r="AF3520" s="57">
        <v>200</v>
      </c>
      <c r="AG3520" s="42">
        <v>10</v>
      </c>
      <c r="AH3520">
        <v>38</v>
      </c>
      <c r="AL3520" t="s">
        <v>22</v>
      </c>
      <c r="AM3520">
        <v>60</v>
      </c>
    </row>
    <row r="3521" spans="28:39">
      <c r="AB3521" s="59" t="s">
        <v>656</v>
      </c>
      <c r="AC3521" s="1">
        <v>2</v>
      </c>
      <c r="AD3521" s="38" t="s">
        <v>427</v>
      </c>
      <c r="AE3521" s="60" t="s">
        <v>133</v>
      </c>
      <c r="AF3521" s="57">
        <v>200</v>
      </c>
      <c r="AG3521" s="43">
        <v>20</v>
      </c>
      <c r="AH3521">
        <v>38</v>
      </c>
      <c r="AL3521" t="s">
        <v>22</v>
      </c>
      <c r="AM3521">
        <v>60</v>
      </c>
    </row>
    <row r="3522" spans="28:39">
      <c r="AB3522" s="59" t="s">
        <v>656</v>
      </c>
      <c r="AC3522" s="1">
        <v>2</v>
      </c>
      <c r="AD3522" s="38" t="s">
        <v>427</v>
      </c>
      <c r="AE3522" s="60" t="s">
        <v>133</v>
      </c>
      <c r="AF3522" s="57">
        <v>200</v>
      </c>
      <c r="AG3522" s="44">
        <v>30</v>
      </c>
      <c r="AH3522">
        <v>38</v>
      </c>
      <c r="AL3522" t="s">
        <v>22</v>
      </c>
      <c r="AM3522">
        <v>60</v>
      </c>
    </row>
    <row r="3523" spans="28:39">
      <c r="AB3523" s="59" t="s">
        <v>656</v>
      </c>
      <c r="AC3523" s="1">
        <v>2</v>
      </c>
      <c r="AD3523" s="38" t="s">
        <v>427</v>
      </c>
      <c r="AE3523" s="60" t="s">
        <v>133</v>
      </c>
      <c r="AF3523" s="57">
        <v>200</v>
      </c>
      <c r="AG3523" s="45">
        <v>40</v>
      </c>
      <c r="AH3523">
        <v>34</v>
      </c>
      <c r="AL3523" t="s">
        <v>22</v>
      </c>
      <c r="AM3523">
        <v>60</v>
      </c>
    </row>
    <row r="3524" spans="28:39">
      <c r="AB3524" s="59" t="s">
        <v>656</v>
      </c>
      <c r="AC3524" s="1">
        <v>2</v>
      </c>
      <c r="AD3524" s="38" t="s">
        <v>427</v>
      </c>
      <c r="AE3524" s="60" t="s">
        <v>133</v>
      </c>
      <c r="AF3524" s="57">
        <v>200</v>
      </c>
      <c r="AG3524" s="46">
        <v>50</v>
      </c>
      <c r="AH3524">
        <v>28</v>
      </c>
      <c r="AL3524" t="s">
        <v>22</v>
      </c>
      <c r="AM3524">
        <v>60</v>
      </c>
    </row>
    <row r="3525" spans="28:39">
      <c r="AB3525" s="59" t="s">
        <v>656</v>
      </c>
      <c r="AC3525" s="1">
        <v>2</v>
      </c>
      <c r="AD3525" s="38" t="s">
        <v>427</v>
      </c>
      <c r="AE3525" s="60" t="s">
        <v>133</v>
      </c>
      <c r="AF3525" s="57">
        <v>200</v>
      </c>
      <c r="AG3525" s="47">
        <v>60</v>
      </c>
      <c r="AH3525">
        <v>23</v>
      </c>
      <c r="AL3525" t="s">
        <v>22</v>
      </c>
      <c r="AM3525">
        <v>60</v>
      </c>
    </row>
    <row r="3526" spans="28:39">
      <c r="AB3526" s="59" t="s">
        <v>656</v>
      </c>
      <c r="AC3526" s="1">
        <v>2</v>
      </c>
      <c r="AD3526" s="38" t="s">
        <v>427</v>
      </c>
      <c r="AE3526" s="60" t="s">
        <v>133</v>
      </c>
      <c r="AF3526" s="57">
        <v>200</v>
      </c>
      <c r="AG3526" s="48">
        <v>70</v>
      </c>
      <c r="AH3526">
        <v>20</v>
      </c>
      <c r="AL3526" t="s">
        <v>22</v>
      </c>
      <c r="AM3526">
        <v>60</v>
      </c>
    </row>
    <row r="3527" spans="28:39">
      <c r="AB3527" s="59" t="s">
        <v>656</v>
      </c>
      <c r="AC3527" s="1">
        <v>2</v>
      </c>
      <c r="AD3527" s="38" t="s">
        <v>428</v>
      </c>
      <c r="AE3527" s="60" t="s">
        <v>133</v>
      </c>
      <c r="AF3527" s="40">
        <v>110</v>
      </c>
      <c r="AG3527" s="41">
        <v>0</v>
      </c>
      <c r="AH3527">
        <v>65</v>
      </c>
      <c r="AL3527" t="s">
        <v>22</v>
      </c>
      <c r="AM3527">
        <v>60</v>
      </c>
    </row>
    <row r="3528" spans="28:39">
      <c r="AB3528" s="59" t="s">
        <v>656</v>
      </c>
      <c r="AC3528" s="1">
        <v>2</v>
      </c>
      <c r="AD3528" s="38" t="s">
        <v>428</v>
      </c>
      <c r="AE3528" s="60" t="s">
        <v>133</v>
      </c>
      <c r="AF3528" s="40">
        <v>110</v>
      </c>
      <c r="AG3528" s="42">
        <v>10</v>
      </c>
      <c r="AH3528">
        <v>65</v>
      </c>
      <c r="AL3528" t="s">
        <v>22</v>
      </c>
      <c r="AM3528">
        <v>60</v>
      </c>
    </row>
    <row r="3529" spans="28:39">
      <c r="AB3529" s="59" t="s">
        <v>656</v>
      </c>
      <c r="AC3529" s="1">
        <v>2</v>
      </c>
      <c r="AD3529" s="38" t="s">
        <v>428</v>
      </c>
      <c r="AE3529" s="60" t="s">
        <v>133</v>
      </c>
      <c r="AF3529" s="40">
        <v>110</v>
      </c>
      <c r="AG3529" s="43">
        <v>20</v>
      </c>
      <c r="AH3529">
        <v>61</v>
      </c>
      <c r="AL3529" t="s">
        <v>22</v>
      </c>
      <c r="AM3529">
        <v>60</v>
      </c>
    </row>
    <row r="3530" spans="28:39">
      <c r="AB3530" s="59" t="s">
        <v>656</v>
      </c>
      <c r="AC3530" s="1">
        <v>2</v>
      </c>
      <c r="AD3530" s="38" t="s">
        <v>428</v>
      </c>
      <c r="AE3530" s="60" t="s">
        <v>133</v>
      </c>
      <c r="AF3530" s="40">
        <v>110</v>
      </c>
      <c r="AG3530" s="44">
        <v>30</v>
      </c>
      <c r="AH3530">
        <v>44</v>
      </c>
      <c r="AL3530" t="s">
        <v>22</v>
      </c>
      <c r="AM3530">
        <v>60</v>
      </c>
    </row>
    <row r="3531" spans="28:39">
      <c r="AB3531" s="59" t="s">
        <v>656</v>
      </c>
      <c r="AC3531" s="1">
        <v>2</v>
      </c>
      <c r="AD3531" s="38" t="s">
        <v>428</v>
      </c>
      <c r="AE3531" s="60" t="s">
        <v>133</v>
      </c>
      <c r="AF3531" s="40">
        <v>110</v>
      </c>
      <c r="AG3531" s="45">
        <v>40</v>
      </c>
      <c r="AH3531">
        <v>34</v>
      </c>
      <c r="AL3531" t="s">
        <v>22</v>
      </c>
      <c r="AM3531">
        <v>60</v>
      </c>
    </row>
    <row r="3532" spans="28:39">
      <c r="AB3532" s="59" t="s">
        <v>656</v>
      </c>
      <c r="AC3532" s="1">
        <v>2</v>
      </c>
      <c r="AD3532" s="38" t="s">
        <v>428</v>
      </c>
      <c r="AE3532" s="60" t="s">
        <v>133</v>
      </c>
      <c r="AF3532" s="40">
        <v>110</v>
      </c>
      <c r="AG3532" s="46">
        <v>50</v>
      </c>
      <c r="AH3532">
        <v>28</v>
      </c>
      <c r="AL3532" t="s">
        <v>22</v>
      </c>
      <c r="AM3532">
        <v>60</v>
      </c>
    </row>
    <row r="3533" spans="28:39">
      <c r="AB3533" s="59" t="s">
        <v>656</v>
      </c>
      <c r="AC3533" s="1">
        <v>2</v>
      </c>
      <c r="AD3533" s="38" t="s">
        <v>428</v>
      </c>
      <c r="AE3533" s="60" t="s">
        <v>133</v>
      </c>
      <c r="AF3533" s="40">
        <v>110</v>
      </c>
      <c r="AG3533" s="47">
        <v>60</v>
      </c>
      <c r="AH3533">
        <v>23</v>
      </c>
      <c r="AL3533" t="s">
        <v>22</v>
      </c>
      <c r="AM3533">
        <v>60</v>
      </c>
    </row>
    <row r="3534" spans="28:39">
      <c r="AB3534" s="59" t="s">
        <v>656</v>
      </c>
      <c r="AC3534" s="1">
        <v>2</v>
      </c>
      <c r="AD3534" s="38" t="s">
        <v>428</v>
      </c>
      <c r="AE3534" s="60" t="s">
        <v>133</v>
      </c>
      <c r="AF3534" s="40">
        <v>110</v>
      </c>
      <c r="AG3534" s="48">
        <v>70</v>
      </c>
      <c r="AH3534">
        <v>20</v>
      </c>
      <c r="AL3534" t="s">
        <v>22</v>
      </c>
      <c r="AM3534">
        <v>60</v>
      </c>
    </row>
    <row r="3535" spans="28:39">
      <c r="AB3535" s="59" t="s">
        <v>656</v>
      </c>
      <c r="AC3535" s="1">
        <v>2</v>
      </c>
      <c r="AD3535" s="38" t="s">
        <v>428</v>
      </c>
      <c r="AE3535" s="60" t="s">
        <v>133</v>
      </c>
      <c r="AF3535" s="49">
        <v>115</v>
      </c>
      <c r="AG3535" s="41">
        <v>0</v>
      </c>
      <c r="AH3535">
        <v>64</v>
      </c>
      <c r="AL3535" t="s">
        <v>22</v>
      </c>
      <c r="AM3535">
        <v>60</v>
      </c>
    </row>
    <row r="3536" spans="28:39">
      <c r="AB3536" s="59" t="s">
        <v>656</v>
      </c>
      <c r="AC3536" s="1">
        <v>2</v>
      </c>
      <c r="AD3536" s="38" t="s">
        <v>428</v>
      </c>
      <c r="AE3536" s="60" t="s">
        <v>133</v>
      </c>
      <c r="AF3536" s="49">
        <v>115</v>
      </c>
      <c r="AG3536" s="42">
        <v>10</v>
      </c>
      <c r="AH3536">
        <v>64</v>
      </c>
      <c r="AL3536" t="s">
        <v>22</v>
      </c>
      <c r="AM3536">
        <v>60</v>
      </c>
    </row>
    <row r="3537" spans="28:39">
      <c r="AB3537" s="59" t="s">
        <v>656</v>
      </c>
      <c r="AC3537" s="1">
        <v>2</v>
      </c>
      <c r="AD3537" s="38" t="s">
        <v>428</v>
      </c>
      <c r="AE3537" s="60" t="s">
        <v>133</v>
      </c>
      <c r="AF3537" s="49">
        <v>115</v>
      </c>
      <c r="AG3537" s="43">
        <v>20</v>
      </c>
      <c r="AH3537">
        <v>61</v>
      </c>
      <c r="AL3537" t="s">
        <v>22</v>
      </c>
      <c r="AM3537">
        <v>60</v>
      </c>
    </row>
    <row r="3538" spans="28:39">
      <c r="AB3538" s="59" t="s">
        <v>656</v>
      </c>
      <c r="AC3538" s="1">
        <v>2</v>
      </c>
      <c r="AD3538" s="38" t="s">
        <v>428</v>
      </c>
      <c r="AE3538" s="60" t="s">
        <v>133</v>
      </c>
      <c r="AF3538" s="49">
        <v>115</v>
      </c>
      <c r="AG3538" s="44">
        <v>30</v>
      </c>
      <c r="AH3538">
        <v>44</v>
      </c>
      <c r="AL3538" t="s">
        <v>22</v>
      </c>
      <c r="AM3538">
        <v>60</v>
      </c>
    </row>
    <row r="3539" spans="28:39">
      <c r="AB3539" s="59" t="s">
        <v>656</v>
      </c>
      <c r="AC3539" s="1">
        <v>2</v>
      </c>
      <c r="AD3539" s="38" t="s">
        <v>428</v>
      </c>
      <c r="AE3539" s="60" t="s">
        <v>133</v>
      </c>
      <c r="AF3539" s="49">
        <v>115</v>
      </c>
      <c r="AG3539" s="45">
        <v>40</v>
      </c>
      <c r="AH3539">
        <v>34</v>
      </c>
      <c r="AL3539" t="s">
        <v>22</v>
      </c>
      <c r="AM3539">
        <v>60</v>
      </c>
    </row>
    <row r="3540" spans="28:39">
      <c r="AB3540" s="59" t="s">
        <v>656</v>
      </c>
      <c r="AC3540" s="1">
        <v>2</v>
      </c>
      <c r="AD3540" s="38" t="s">
        <v>428</v>
      </c>
      <c r="AE3540" s="60" t="s">
        <v>133</v>
      </c>
      <c r="AF3540" s="49">
        <v>115</v>
      </c>
      <c r="AG3540" s="46">
        <v>50</v>
      </c>
      <c r="AH3540">
        <v>28</v>
      </c>
      <c r="AL3540" t="s">
        <v>22</v>
      </c>
      <c r="AM3540">
        <v>60</v>
      </c>
    </row>
    <row r="3541" spans="28:39">
      <c r="AB3541" s="59" t="s">
        <v>656</v>
      </c>
      <c r="AC3541" s="1">
        <v>2</v>
      </c>
      <c r="AD3541" s="38" t="s">
        <v>428</v>
      </c>
      <c r="AE3541" s="60" t="s">
        <v>133</v>
      </c>
      <c r="AF3541" s="49">
        <v>115</v>
      </c>
      <c r="AG3541" s="47">
        <v>60</v>
      </c>
      <c r="AH3541">
        <v>23</v>
      </c>
      <c r="AL3541" t="s">
        <v>22</v>
      </c>
      <c r="AM3541">
        <v>60</v>
      </c>
    </row>
    <row r="3542" spans="28:39">
      <c r="AB3542" s="59" t="s">
        <v>656</v>
      </c>
      <c r="AC3542" s="1">
        <v>2</v>
      </c>
      <c r="AD3542" s="38" t="s">
        <v>428</v>
      </c>
      <c r="AE3542" s="60" t="s">
        <v>133</v>
      </c>
      <c r="AF3542" s="49">
        <v>115</v>
      </c>
      <c r="AG3542" s="48">
        <v>70</v>
      </c>
      <c r="AH3542">
        <v>20</v>
      </c>
      <c r="AL3542" t="s">
        <v>22</v>
      </c>
      <c r="AM3542">
        <v>60</v>
      </c>
    </row>
    <row r="3543" spans="28:39">
      <c r="AB3543" s="59" t="s">
        <v>656</v>
      </c>
      <c r="AC3543" s="1">
        <v>2</v>
      </c>
      <c r="AD3543" s="38" t="s">
        <v>428</v>
      </c>
      <c r="AE3543" s="60" t="s">
        <v>133</v>
      </c>
      <c r="AF3543" s="50">
        <v>120</v>
      </c>
      <c r="AG3543" s="41">
        <v>0</v>
      </c>
      <c r="AH3543">
        <v>61</v>
      </c>
      <c r="AL3543" t="s">
        <v>22</v>
      </c>
      <c r="AM3543">
        <v>60</v>
      </c>
    </row>
    <row r="3544" spans="28:39">
      <c r="AB3544" s="59" t="s">
        <v>656</v>
      </c>
      <c r="AC3544" s="1">
        <v>2</v>
      </c>
      <c r="AD3544" s="38" t="s">
        <v>428</v>
      </c>
      <c r="AE3544" s="60" t="s">
        <v>133</v>
      </c>
      <c r="AF3544" s="50">
        <v>120</v>
      </c>
      <c r="AG3544" s="42">
        <v>10</v>
      </c>
      <c r="AH3544">
        <v>61</v>
      </c>
      <c r="AL3544" t="s">
        <v>22</v>
      </c>
      <c r="AM3544">
        <v>60</v>
      </c>
    </row>
    <row r="3545" spans="28:39">
      <c r="AB3545" s="59" t="s">
        <v>656</v>
      </c>
      <c r="AC3545" s="1">
        <v>2</v>
      </c>
      <c r="AD3545" s="38" t="s">
        <v>428</v>
      </c>
      <c r="AE3545" s="60" t="s">
        <v>133</v>
      </c>
      <c r="AF3545" s="50">
        <v>120</v>
      </c>
      <c r="AG3545" s="43">
        <v>20</v>
      </c>
      <c r="AH3545">
        <v>60</v>
      </c>
      <c r="AL3545" t="s">
        <v>22</v>
      </c>
      <c r="AM3545">
        <v>60</v>
      </c>
    </row>
    <row r="3546" spans="28:39">
      <c r="AB3546" s="59" t="s">
        <v>656</v>
      </c>
      <c r="AC3546" s="1">
        <v>2</v>
      </c>
      <c r="AD3546" s="38" t="s">
        <v>428</v>
      </c>
      <c r="AE3546" s="60" t="s">
        <v>133</v>
      </c>
      <c r="AF3546" s="50">
        <v>120</v>
      </c>
      <c r="AG3546" s="44">
        <v>30</v>
      </c>
      <c r="AH3546">
        <v>44</v>
      </c>
      <c r="AL3546" t="s">
        <v>22</v>
      </c>
      <c r="AM3546">
        <v>60</v>
      </c>
    </row>
    <row r="3547" spans="28:39">
      <c r="AB3547" s="59" t="s">
        <v>656</v>
      </c>
      <c r="AC3547" s="1">
        <v>2</v>
      </c>
      <c r="AD3547" s="38" t="s">
        <v>428</v>
      </c>
      <c r="AE3547" s="60" t="s">
        <v>133</v>
      </c>
      <c r="AF3547" s="50">
        <v>120</v>
      </c>
      <c r="AG3547" s="45">
        <v>40</v>
      </c>
      <c r="AH3547">
        <v>34</v>
      </c>
      <c r="AL3547" t="s">
        <v>22</v>
      </c>
      <c r="AM3547">
        <v>60</v>
      </c>
    </row>
    <row r="3548" spans="28:39">
      <c r="AB3548" s="59" t="s">
        <v>656</v>
      </c>
      <c r="AC3548" s="1">
        <v>2</v>
      </c>
      <c r="AD3548" s="38" t="s">
        <v>428</v>
      </c>
      <c r="AE3548" s="60" t="s">
        <v>133</v>
      </c>
      <c r="AF3548" s="50">
        <v>120</v>
      </c>
      <c r="AG3548" s="46">
        <v>50</v>
      </c>
      <c r="AH3548">
        <v>28</v>
      </c>
      <c r="AL3548" t="s">
        <v>22</v>
      </c>
      <c r="AM3548">
        <v>60</v>
      </c>
    </row>
    <row r="3549" spans="28:39">
      <c r="AB3549" s="59" t="s">
        <v>656</v>
      </c>
      <c r="AC3549" s="1">
        <v>2</v>
      </c>
      <c r="AD3549" s="38" t="s">
        <v>428</v>
      </c>
      <c r="AE3549" s="60" t="s">
        <v>133</v>
      </c>
      <c r="AF3549" s="50">
        <v>120</v>
      </c>
      <c r="AG3549" s="47">
        <v>60</v>
      </c>
      <c r="AH3549">
        <v>23</v>
      </c>
      <c r="AL3549" t="s">
        <v>22</v>
      </c>
      <c r="AM3549">
        <v>60</v>
      </c>
    </row>
    <row r="3550" spans="28:39">
      <c r="AB3550" s="59" t="s">
        <v>656</v>
      </c>
      <c r="AC3550" s="1">
        <v>2</v>
      </c>
      <c r="AD3550" s="38" t="s">
        <v>428</v>
      </c>
      <c r="AE3550" s="60" t="s">
        <v>133</v>
      </c>
      <c r="AF3550" s="50">
        <v>120</v>
      </c>
      <c r="AG3550" s="48">
        <v>70</v>
      </c>
      <c r="AH3550">
        <v>20</v>
      </c>
      <c r="AL3550" t="s">
        <v>22</v>
      </c>
      <c r="AM3550">
        <v>60</v>
      </c>
    </row>
    <row r="3551" spans="28:39">
      <c r="AB3551" s="59" t="s">
        <v>656</v>
      </c>
      <c r="AC3551" s="1">
        <v>2</v>
      </c>
      <c r="AD3551" s="38" t="s">
        <v>428</v>
      </c>
      <c r="AE3551" s="60" t="s">
        <v>133</v>
      </c>
      <c r="AF3551" s="51">
        <v>130</v>
      </c>
      <c r="AG3551" s="41">
        <v>0</v>
      </c>
      <c r="AH3551">
        <v>58</v>
      </c>
      <c r="AL3551" t="s">
        <v>22</v>
      </c>
      <c r="AM3551">
        <v>60</v>
      </c>
    </row>
    <row r="3552" spans="28:39">
      <c r="AB3552" s="59" t="s">
        <v>656</v>
      </c>
      <c r="AC3552" s="1">
        <v>2</v>
      </c>
      <c r="AD3552" s="38" t="s">
        <v>428</v>
      </c>
      <c r="AE3552" s="60" t="s">
        <v>133</v>
      </c>
      <c r="AF3552" s="51">
        <v>130</v>
      </c>
      <c r="AG3552" s="42">
        <v>10</v>
      </c>
      <c r="AH3552">
        <v>58</v>
      </c>
      <c r="AL3552" t="s">
        <v>22</v>
      </c>
      <c r="AM3552">
        <v>60</v>
      </c>
    </row>
    <row r="3553" spans="28:39">
      <c r="AB3553" s="59" t="s">
        <v>656</v>
      </c>
      <c r="AC3553" s="1">
        <v>2</v>
      </c>
      <c r="AD3553" s="38" t="s">
        <v>428</v>
      </c>
      <c r="AE3553" s="60" t="s">
        <v>133</v>
      </c>
      <c r="AF3553" s="51">
        <v>130</v>
      </c>
      <c r="AG3553" s="43">
        <v>20</v>
      </c>
      <c r="AH3553">
        <v>58</v>
      </c>
      <c r="AL3553" t="s">
        <v>22</v>
      </c>
      <c r="AM3553">
        <v>60</v>
      </c>
    </row>
    <row r="3554" spans="28:39">
      <c r="AB3554" s="59" t="s">
        <v>656</v>
      </c>
      <c r="AC3554" s="1">
        <v>2</v>
      </c>
      <c r="AD3554" s="38" t="s">
        <v>428</v>
      </c>
      <c r="AE3554" s="60" t="s">
        <v>133</v>
      </c>
      <c r="AF3554" s="51">
        <v>130</v>
      </c>
      <c r="AG3554" s="44">
        <v>30</v>
      </c>
      <c r="AH3554">
        <v>44</v>
      </c>
      <c r="AL3554" t="s">
        <v>22</v>
      </c>
      <c r="AM3554">
        <v>60</v>
      </c>
    </row>
    <row r="3555" spans="28:39">
      <c r="AB3555" s="59" t="s">
        <v>656</v>
      </c>
      <c r="AC3555" s="1">
        <v>2</v>
      </c>
      <c r="AD3555" s="38" t="s">
        <v>428</v>
      </c>
      <c r="AE3555" s="60" t="s">
        <v>133</v>
      </c>
      <c r="AF3555" s="51">
        <v>130</v>
      </c>
      <c r="AG3555" s="45">
        <v>40</v>
      </c>
      <c r="AH3555">
        <v>34</v>
      </c>
      <c r="AL3555" t="s">
        <v>22</v>
      </c>
      <c r="AM3555">
        <v>60</v>
      </c>
    </row>
    <row r="3556" spans="28:39">
      <c r="AB3556" s="59" t="s">
        <v>656</v>
      </c>
      <c r="AC3556" s="1">
        <v>2</v>
      </c>
      <c r="AD3556" s="38" t="s">
        <v>428</v>
      </c>
      <c r="AE3556" s="60" t="s">
        <v>133</v>
      </c>
      <c r="AF3556" s="51">
        <v>130</v>
      </c>
      <c r="AG3556" s="46">
        <v>50</v>
      </c>
      <c r="AH3556">
        <v>28</v>
      </c>
      <c r="AL3556" t="s">
        <v>22</v>
      </c>
      <c r="AM3556">
        <v>60</v>
      </c>
    </row>
    <row r="3557" spans="28:39">
      <c r="AB3557" s="59" t="s">
        <v>656</v>
      </c>
      <c r="AC3557" s="1">
        <v>2</v>
      </c>
      <c r="AD3557" s="38" t="s">
        <v>428</v>
      </c>
      <c r="AE3557" s="60" t="s">
        <v>133</v>
      </c>
      <c r="AF3557" s="51">
        <v>130</v>
      </c>
      <c r="AG3557" s="47">
        <v>60</v>
      </c>
      <c r="AH3557">
        <v>23</v>
      </c>
      <c r="AL3557" t="s">
        <v>22</v>
      </c>
      <c r="AM3557">
        <v>60</v>
      </c>
    </row>
    <row r="3558" spans="28:39">
      <c r="AB3558" s="59" t="s">
        <v>656</v>
      </c>
      <c r="AC3558" s="1">
        <v>2</v>
      </c>
      <c r="AD3558" s="38" t="s">
        <v>428</v>
      </c>
      <c r="AE3558" s="60" t="s">
        <v>133</v>
      </c>
      <c r="AF3558" s="51">
        <v>130</v>
      </c>
      <c r="AG3558" s="48">
        <v>70</v>
      </c>
      <c r="AH3558">
        <v>20</v>
      </c>
      <c r="AL3558" t="s">
        <v>22</v>
      </c>
      <c r="AM3558">
        <v>60</v>
      </c>
    </row>
    <row r="3559" spans="28:39">
      <c r="AB3559" s="59" t="s">
        <v>656</v>
      </c>
      <c r="AC3559" s="1">
        <v>2</v>
      </c>
      <c r="AD3559" s="38" t="s">
        <v>428</v>
      </c>
      <c r="AE3559" s="60" t="s">
        <v>133</v>
      </c>
      <c r="AF3559" s="52">
        <v>140</v>
      </c>
      <c r="AG3559" s="41">
        <v>0</v>
      </c>
      <c r="AH3559">
        <v>55</v>
      </c>
      <c r="AL3559" t="s">
        <v>22</v>
      </c>
      <c r="AM3559">
        <v>60</v>
      </c>
    </row>
    <row r="3560" spans="28:39">
      <c r="AB3560" s="59" t="s">
        <v>656</v>
      </c>
      <c r="AC3560" s="1">
        <v>2</v>
      </c>
      <c r="AD3560" s="38" t="s">
        <v>428</v>
      </c>
      <c r="AE3560" s="60" t="s">
        <v>133</v>
      </c>
      <c r="AF3560" s="52">
        <v>140</v>
      </c>
      <c r="AG3560" s="42">
        <v>10</v>
      </c>
      <c r="AH3560">
        <v>55</v>
      </c>
      <c r="AL3560" t="s">
        <v>22</v>
      </c>
      <c r="AM3560">
        <v>60</v>
      </c>
    </row>
    <row r="3561" spans="28:39">
      <c r="AB3561" s="59" t="s">
        <v>656</v>
      </c>
      <c r="AC3561" s="1">
        <v>2</v>
      </c>
      <c r="AD3561" s="38" t="s">
        <v>428</v>
      </c>
      <c r="AE3561" s="60" t="s">
        <v>133</v>
      </c>
      <c r="AF3561" s="52">
        <v>140</v>
      </c>
      <c r="AG3561" s="43">
        <v>20</v>
      </c>
      <c r="AH3561">
        <v>55</v>
      </c>
      <c r="AL3561" t="s">
        <v>22</v>
      </c>
      <c r="AM3561">
        <v>60</v>
      </c>
    </row>
    <row r="3562" spans="28:39">
      <c r="AB3562" s="59" t="s">
        <v>656</v>
      </c>
      <c r="AC3562" s="1">
        <v>2</v>
      </c>
      <c r="AD3562" s="38" t="s">
        <v>428</v>
      </c>
      <c r="AE3562" s="60" t="s">
        <v>133</v>
      </c>
      <c r="AF3562" s="52">
        <v>140</v>
      </c>
      <c r="AG3562" s="44">
        <v>30</v>
      </c>
      <c r="AH3562">
        <v>44</v>
      </c>
      <c r="AL3562" t="s">
        <v>22</v>
      </c>
      <c r="AM3562">
        <v>60</v>
      </c>
    </row>
    <row r="3563" spans="28:39">
      <c r="AB3563" s="59" t="s">
        <v>656</v>
      </c>
      <c r="AC3563" s="1">
        <v>2</v>
      </c>
      <c r="AD3563" s="38" t="s">
        <v>428</v>
      </c>
      <c r="AE3563" s="60" t="s">
        <v>133</v>
      </c>
      <c r="AF3563" s="52">
        <v>140</v>
      </c>
      <c r="AG3563" s="45">
        <v>40</v>
      </c>
      <c r="AH3563">
        <v>34</v>
      </c>
      <c r="AL3563" t="s">
        <v>22</v>
      </c>
      <c r="AM3563">
        <v>60</v>
      </c>
    </row>
    <row r="3564" spans="28:39">
      <c r="AB3564" s="59" t="s">
        <v>656</v>
      </c>
      <c r="AC3564" s="1">
        <v>2</v>
      </c>
      <c r="AD3564" s="38" t="s">
        <v>428</v>
      </c>
      <c r="AE3564" s="60" t="s">
        <v>133</v>
      </c>
      <c r="AF3564" s="52">
        <v>140</v>
      </c>
      <c r="AG3564" s="46">
        <v>50</v>
      </c>
      <c r="AH3564">
        <v>28</v>
      </c>
      <c r="AL3564" t="s">
        <v>22</v>
      </c>
      <c r="AM3564">
        <v>60</v>
      </c>
    </row>
    <row r="3565" spans="28:39">
      <c r="AB3565" s="59" t="s">
        <v>656</v>
      </c>
      <c r="AC3565" s="1">
        <v>2</v>
      </c>
      <c r="AD3565" s="38" t="s">
        <v>428</v>
      </c>
      <c r="AE3565" s="60" t="s">
        <v>133</v>
      </c>
      <c r="AF3565" s="52">
        <v>140</v>
      </c>
      <c r="AG3565" s="47">
        <v>60</v>
      </c>
      <c r="AH3565">
        <v>23</v>
      </c>
      <c r="AL3565" t="s">
        <v>22</v>
      </c>
      <c r="AM3565">
        <v>60</v>
      </c>
    </row>
    <row r="3566" spans="28:39">
      <c r="AB3566" s="59" t="s">
        <v>656</v>
      </c>
      <c r="AC3566" s="1">
        <v>2</v>
      </c>
      <c r="AD3566" s="38" t="s">
        <v>428</v>
      </c>
      <c r="AE3566" s="60" t="s">
        <v>133</v>
      </c>
      <c r="AF3566" s="52">
        <v>140</v>
      </c>
      <c r="AG3566" s="48">
        <v>70</v>
      </c>
      <c r="AH3566">
        <v>20</v>
      </c>
      <c r="AL3566" t="s">
        <v>22</v>
      </c>
      <c r="AM3566">
        <v>60</v>
      </c>
    </row>
    <row r="3567" spans="28:39">
      <c r="AB3567" s="59" t="s">
        <v>656</v>
      </c>
      <c r="AC3567" s="1">
        <v>2</v>
      </c>
      <c r="AD3567" s="38" t="s">
        <v>428</v>
      </c>
      <c r="AE3567" s="60" t="s">
        <v>133</v>
      </c>
      <c r="AF3567" s="53">
        <v>150</v>
      </c>
      <c r="AG3567" s="41">
        <v>0</v>
      </c>
      <c r="AH3567">
        <v>44</v>
      </c>
      <c r="AL3567" t="s">
        <v>22</v>
      </c>
      <c r="AM3567">
        <v>60</v>
      </c>
    </row>
    <row r="3568" spans="28:39">
      <c r="AB3568" s="59" t="s">
        <v>656</v>
      </c>
      <c r="AC3568" s="1">
        <v>2</v>
      </c>
      <c r="AD3568" s="38" t="s">
        <v>428</v>
      </c>
      <c r="AE3568" s="60" t="s">
        <v>133</v>
      </c>
      <c r="AF3568" s="53">
        <v>150</v>
      </c>
      <c r="AG3568" s="42">
        <v>10</v>
      </c>
      <c r="AH3568">
        <v>44</v>
      </c>
      <c r="AL3568" t="s">
        <v>22</v>
      </c>
      <c r="AM3568">
        <v>60</v>
      </c>
    </row>
    <row r="3569" spans="28:39">
      <c r="AB3569" s="59" t="s">
        <v>656</v>
      </c>
      <c r="AC3569" s="1">
        <v>2</v>
      </c>
      <c r="AD3569" s="38" t="s">
        <v>428</v>
      </c>
      <c r="AE3569" s="60" t="s">
        <v>133</v>
      </c>
      <c r="AF3569" s="53">
        <v>150</v>
      </c>
      <c r="AG3569" s="43">
        <v>20</v>
      </c>
      <c r="AH3569">
        <v>44</v>
      </c>
      <c r="AL3569" t="s">
        <v>22</v>
      </c>
      <c r="AM3569">
        <v>60</v>
      </c>
    </row>
    <row r="3570" spans="28:39">
      <c r="AB3570" s="59" t="s">
        <v>656</v>
      </c>
      <c r="AC3570" s="1">
        <v>2</v>
      </c>
      <c r="AD3570" s="38" t="s">
        <v>428</v>
      </c>
      <c r="AE3570" s="60" t="s">
        <v>133</v>
      </c>
      <c r="AF3570" s="53">
        <v>150</v>
      </c>
      <c r="AG3570" s="44">
        <v>30</v>
      </c>
      <c r="AH3570">
        <v>44</v>
      </c>
      <c r="AL3570" t="s">
        <v>22</v>
      </c>
      <c r="AM3570">
        <v>60</v>
      </c>
    </row>
    <row r="3571" spans="28:39">
      <c r="AB3571" s="59" t="s">
        <v>656</v>
      </c>
      <c r="AC3571" s="1">
        <v>2</v>
      </c>
      <c r="AD3571" s="38" t="s">
        <v>428</v>
      </c>
      <c r="AE3571" s="60" t="s">
        <v>133</v>
      </c>
      <c r="AF3571" s="53">
        <v>150</v>
      </c>
      <c r="AG3571" s="45">
        <v>40</v>
      </c>
      <c r="AH3571">
        <v>34</v>
      </c>
      <c r="AL3571" t="s">
        <v>22</v>
      </c>
      <c r="AM3571">
        <v>60</v>
      </c>
    </row>
    <row r="3572" spans="28:39">
      <c r="AB3572" s="59" t="s">
        <v>656</v>
      </c>
      <c r="AC3572" s="1">
        <v>2</v>
      </c>
      <c r="AD3572" s="38" t="s">
        <v>428</v>
      </c>
      <c r="AE3572" s="60" t="s">
        <v>133</v>
      </c>
      <c r="AF3572" s="53">
        <v>150</v>
      </c>
      <c r="AG3572" s="46">
        <v>50</v>
      </c>
      <c r="AH3572">
        <v>28</v>
      </c>
      <c r="AL3572" t="s">
        <v>22</v>
      </c>
      <c r="AM3572">
        <v>60</v>
      </c>
    </row>
    <row r="3573" spans="28:39">
      <c r="AB3573" s="59" t="s">
        <v>656</v>
      </c>
      <c r="AC3573" s="1">
        <v>2</v>
      </c>
      <c r="AD3573" s="38" t="s">
        <v>428</v>
      </c>
      <c r="AE3573" s="60" t="s">
        <v>133</v>
      </c>
      <c r="AF3573" s="53">
        <v>150</v>
      </c>
      <c r="AG3573" s="47">
        <v>60</v>
      </c>
      <c r="AH3573">
        <v>23</v>
      </c>
      <c r="AL3573" t="s">
        <v>22</v>
      </c>
      <c r="AM3573">
        <v>60</v>
      </c>
    </row>
    <row r="3574" spans="28:39">
      <c r="AB3574" s="59" t="s">
        <v>656</v>
      </c>
      <c r="AC3574" s="1">
        <v>2</v>
      </c>
      <c r="AD3574" s="38" t="s">
        <v>428</v>
      </c>
      <c r="AE3574" s="60" t="s">
        <v>133</v>
      </c>
      <c r="AF3574" s="53">
        <v>150</v>
      </c>
      <c r="AG3574" s="48">
        <v>70</v>
      </c>
      <c r="AH3574">
        <v>20</v>
      </c>
      <c r="AL3574" t="s">
        <v>22</v>
      </c>
      <c r="AM3574">
        <v>60</v>
      </c>
    </row>
    <row r="3575" spans="28:39">
      <c r="AB3575" s="59" t="s">
        <v>656</v>
      </c>
      <c r="AC3575" s="1">
        <v>2</v>
      </c>
      <c r="AD3575" s="38" t="s">
        <v>428</v>
      </c>
      <c r="AE3575" s="60" t="s">
        <v>133</v>
      </c>
      <c r="AF3575" s="54">
        <v>160</v>
      </c>
      <c r="AG3575" s="41">
        <v>0</v>
      </c>
      <c r="AH3575">
        <v>42</v>
      </c>
      <c r="AL3575" t="s">
        <v>22</v>
      </c>
      <c r="AM3575">
        <v>60</v>
      </c>
    </row>
    <row r="3576" spans="28:39">
      <c r="AB3576" s="59" t="s">
        <v>656</v>
      </c>
      <c r="AC3576" s="1">
        <v>2</v>
      </c>
      <c r="AD3576" s="38" t="s">
        <v>428</v>
      </c>
      <c r="AE3576" s="60" t="s">
        <v>133</v>
      </c>
      <c r="AF3576" s="54">
        <v>160</v>
      </c>
      <c r="AG3576" s="42">
        <v>10</v>
      </c>
      <c r="AH3576">
        <v>42</v>
      </c>
      <c r="AL3576" t="s">
        <v>22</v>
      </c>
      <c r="AM3576">
        <v>60</v>
      </c>
    </row>
    <row r="3577" spans="28:39">
      <c r="AB3577" s="59" t="s">
        <v>656</v>
      </c>
      <c r="AC3577" s="1">
        <v>2</v>
      </c>
      <c r="AD3577" s="38" t="s">
        <v>428</v>
      </c>
      <c r="AE3577" s="60" t="s">
        <v>133</v>
      </c>
      <c r="AF3577" s="54">
        <v>160</v>
      </c>
      <c r="AG3577" s="43">
        <v>20</v>
      </c>
      <c r="AH3577">
        <v>42</v>
      </c>
      <c r="AL3577" t="s">
        <v>22</v>
      </c>
      <c r="AM3577">
        <v>60</v>
      </c>
    </row>
    <row r="3578" spans="28:39">
      <c r="AB3578" s="59" t="s">
        <v>656</v>
      </c>
      <c r="AC3578" s="1">
        <v>2</v>
      </c>
      <c r="AD3578" s="38" t="s">
        <v>428</v>
      </c>
      <c r="AE3578" s="60" t="s">
        <v>133</v>
      </c>
      <c r="AF3578" s="54">
        <v>160</v>
      </c>
      <c r="AG3578" s="44">
        <v>30</v>
      </c>
      <c r="AH3578">
        <v>42</v>
      </c>
      <c r="AL3578" t="s">
        <v>22</v>
      </c>
      <c r="AM3578">
        <v>60</v>
      </c>
    </row>
    <row r="3579" spans="28:39">
      <c r="AB3579" s="59" t="s">
        <v>656</v>
      </c>
      <c r="AC3579" s="1">
        <v>2</v>
      </c>
      <c r="AD3579" s="38" t="s">
        <v>428</v>
      </c>
      <c r="AE3579" s="60" t="s">
        <v>133</v>
      </c>
      <c r="AF3579" s="54">
        <v>160</v>
      </c>
      <c r="AG3579" s="45">
        <v>40</v>
      </c>
      <c r="AH3579">
        <v>34</v>
      </c>
      <c r="AL3579" t="s">
        <v>22</v>
      </c>
      <c r="AM3579">
        <v>60</v>
      </c>
    </row>
    <row r="3580" spans="28:39">
      <c r="AB3580" s="59" t="s">
        <v>656</v>
      </c>
      <c r="AC3580" s="1">
        <v>2</v>
      </c>
      <c r="AD3580" s="38" t="s">
        <v>428</v>
      </c>
      <c r="AE3580" s="60" t="s">
        <v>133</v>
      </c>
      <c r="AF3580" s="54">
        <v>160</v>
      </c>
      <c r="AG3580" s="46">
        <v>50</v>
      </c>
      <c r="AH3580">
        <v>28</v>
      </c>
      <c r="AL3580" t="s">
        <v>22</v>
      </c>
      <c r="AM3580">
        <v>60</v>
      </c>
    </row>
    <row r="3581" spans="28:39">
      <c r="AB3581" s="59" t="s">
        <v>656</v>
      </c>
      <c r="AC3581" s="1">
        <v>2</v>
      </c>
      <c r="AD3581" s="38" t="s">
        <v>428</v>
      </c>
      <c r="AE3581" s="60" t="s">
        <v>133</v>
      </c>
      <c r="AF3581" s="54">
        <v>160</v>
      </c>
      <c r="AG3581" s="47">
        <v>60</v>
      </c>
      <c r="AH3581">
        <v>23</v>
      </c>
      <c r="AL3581" t="s">
        <v>22</v>
      </c>
      <c r="AM3581">
        <v>60</v>
      </c>
    </row>
    <row r="3582" spans="28:39">
      <c r="AB3582" s="59" t="s">
        <v>656</v>
      </c>
      <c r="AC3582" s="1">
        <v>2</v>
      </c>
      <c r="AD3582" s="38" t="s">
        <v>428</v>
      </c>
      <c r="AE3582" s="60" t="s">
        <v>133</v>
      </c>
      <c r="AF3582" s="54">
        <v>160</v>
      </c>
      <c r="AG3582" s="48">
        <v>70</v>
      </c>
      <c r="AH3582">
        <v>20</v>
      </c>
      <c r="AL3582" t="s">
        <v>22</v>
      </c>
      <c r="AM3582">
        <v>60</v>
      </c>
    </row>
    <row r="3583" spans="28:39">
      <c r="AB3583" s="59" t="s">
        <v>656</v>
      </c>
      <c r="AC3583" s="1">
        <v>2</v>
      </c>
      <c r="AD3583" s="38" t="s">
        <v>428</v>
      </c>
      <c r="AE3583" s="60" t="s">
        <v>133</v>
      </c>
      <c r="AF3583" s="55">
        <v>170</v>
      </c>
      <c r="AG3583" s="41">
        <v>0</v>
      </c>
      <c r="AH3583">
        <v>40</v>
      </c>
      <c r="AL3583" t="s">
        <v>22</v>
      </c>
      <c r="AM3583">
        <v>60</v>
      </c>
    </row>
    <row r="3584" spans="28:39">
      <c r="AB3584" s="59" t="s">
        <v>656</v>
      </c>
      <c r="AC3584" s="1">
        <v>2</v>
      </c>
      <c r="AD3584" s="38" t="s">
        <v>428</v>
      </c>
      <c r="AE3584" s="60" t="s">
        <v>133</v>
      </c>
      <c r="AF3584" s="55">
        <v>170</v>
      </c>
      <c r="AG3584" s="42">
        <v>10</v>
      </c>
      <c r="AH3584">
        <v>40</v>
      </c>
      <c r="AL3584" t="s">
        <v>22</v>
      </c>
      <c r="AM3584">
        <v>60</v>
      </c>
    </row>
    <row r="3585" spans="28:39">
      <c r="AB3585" s="59" t="s">
        <v>656</v>
      </c>
      <c r="AC3585" s="1">
        <v>2</v>
      </c>
      <c r="AD3585" s="38" t="s">
        <v>428</v>
      </c>
      <c r="AE3585" s="60" t="s">
        <v>133</v>
      </c>
      <c r="AF3585" s="55">
        <v>170</v>
      </c>
      <c r="AG3585" s="43">
        <v>20</v>
      </c>
      <c r="AH3585">
        <v>40</v>
      </c>
      <c r="AL3585" t="s">
        <v>22</v>
      </c>
      <c r="AM3585">
        <v>60</v>
      </c>
    </row>
    <row r="3586" spans="28:39">
      <c r="AB3586" s="59" t="s">
        <v>656</v>
      </c>
      <c r="AC3586" s="1">
        <v>2</v>
      </c>
      <c r="AD3586" s="38" t="s">
        <v>428</v>
      </c>
      <c r="AE3586" s="60" t="s">
        <v>133</v>
      </c>
      <c r="AF3586" s="55">
        <v>170</v>
      </c>
      <c r="AG3586" s="44">
        <v>30</v>
      </c>
      <c r="AH3586">
        <v>40</v>
      </c>
      <c r="AL3586" t="s">
        <v>22</v>
      </c>
      <c r="AM3586">
        <v>60</v>
      </c>
    </row>
    <row r="3587" spans="28:39">
      <c r="AB3587" s="59" t="s">
        <v>656</v>
      </c>
      <c r="AC3587" s="1">
        <v>2</v>
      </c>
      <c r="AD3587" s="38" t="s">
        <v>428</v>
      </c>
      <c r="AE3587" s="60" t="s">
        <v>133</v>
      </c>
      <c r="AF3587" s="55">
        <v>170</v>
      </c>
      <c r="AG3587" s="45">
        <v>40</v>
      </c>
      <c r="AH3587">
        <v>34</v>
      </c>
      <c r="AL3587" t="s">
        <v>22</v>
      </c>
      <c r="AM3587">
        <v>60</v>
      </c>
    </row>
    <row r="3588" spans="28:39">
      <c r="AB3588" s="59" t="s">
        <v>656</v>
      </c>
      <c r="AC3588" s="1">
        <v>2</v>
      </c>
      <c r="AD3588" s="38" t="s">
        <v>428</v>
      </c>
      <c r="AE3588" s="60" t="s">
        <v>133</v>
      </c>
      <c r="AF3588" s="55">
        <v>170</v>
      </c>
      <c r="AG3588" s="46">
        <v>50</v>
      </c>
      <c r="AH3588">
        <v>28</v>
      </c>
      <c r="AL3588" t="s">
        <v>22</v>
      </c>
      <c r="AM3588">
        <v>60</v>
      </c>
    </row>
    <row r="3589" spans="28:39">
      <c r="AB3589" s="59" t="s">
        <v>656</v>
      </c>
      <c r="AC3589" s="1">
        <v>2</v>
      </c>
      <c r="AD3589" s="38" t="s">
        <v>428</v>
      </c>
      <c r="AE3589" s="60" t="s">
        <v>133</v>
      </c>
      <c r="AF3589" s="55">
        <v>170</v>
      </c>
      <c r="AG3589" s="47">
        <v>60</v>
      </c>
      <c r="AH3589">
        <v>23</v>
      </c>
      <c r="AL3589" t="s">
        <v>22</v>
      </c>
      <c r="AM3589">
        <v>60</v>
      </c>
    </row>
    <row r="3590" spans="28:39">
      <c r="AB3590" s="59" t="s">
        <v>656</v>
      </c>
      <c r="AC3590" s="1">
        <v>2</v>
      </c>
      <c r="AD3590" s="38" t="s">
        <v>428</v>
      </c>
      <c r="AE3590" s="60" t="s">
        <v>133</v>
      </c>
      <c r="AF3590" s="55">
        <v>170</v>
      </c>
      <c r="AG3590" s="48">
        <v>70</v>
      </c>
      <c r="AH3590">
        <v>20</v>
      </c>
      <c r="AL3590" t="s">
        <v>22</v>
      </c>
      <c r="AM3590">
        <v>60</v>
      </c>
    </row>
    <row r="3591" spans="28:39">
      <c r="AB3591" s="59" t="s">
        <v>656</v>
      </c>
      <c r="AC3591" s="1">
        <v>2</v>
      </c>
      <c r="AD3591" s="38" t="s">
        <v>428</v>
      </c>
      <c r="AE3591" s="60" t="s">
        <v>133</v>
      </c>
      <c r="AF3591" s="56">
        <v>180</v>
      </c>
      <c r="AG3591" s="41">
        <v>0</v>
      </c>
      <c r="AH3591">
        <v>38</v>
      </c>
      <c r="AL3591" t="s">
        <v>22</v>
      </c>
      <c r="AM3591">
        <v>60</v>
      </c>
    </row>
    <row r="3592" spans="28:39">
      <c r="AB3592" s="59" t="s">
        <v>656</v>
      </c>
      <c r="AC3592" s="1">
        <v>2</v>
      </c>
      <c r="AD3592" s="38" t="s">
        <v>428</v>
      </c>
      <c r="AE3592" s="60" t="s">
        <v>133</v>
      </c>
      <c r="AF3592" s="56">
        <v>180</v>
      </c>
      <c r="AG3592" s="42">
        <v>10</v>
      </c>
      <c r="AH3592">
        <v>38</v>
      </c>
      <c r="AL3592" t="s">
        <v>22</v>
      </c>
      <c r="AM3592">
        <v>60</v>
      </c>
    </row>
    <row r="3593" spans="28:39">
      <c r="AB3593" s="59" t="s">
        <v>656</v>
      </c>
      <c r="AC3593" s="1">
        <v>2</v>
      </c>
      <c r="AD3593" s="38" t="s">
        <v>428</v>
      </c>
      <c r="AE3593" s="60" t="s">
        <v>133</v>
      </c>
      <c r="AF3593" s="56">
        <v>180</v>
      </c>
      <c r="AG3593" s="43">
        <v>20</v>
      </c>
      <c r="AH3593">
        <v>38</v>
      </c>
      <c r="AL3593" t="s">
        <v>22</v>
      </c>
      <c r="AM3593">
        <v>60</v>
      </c>
    </row>
    <row r="3594" spans="28:39">
      <c r="AB3594" s="59" t="s">
        <v>656</v>
      </c>
      <c r="AC3594" s="1">
        <v>2</v>
      </c>
      <c r="AD3594" s="38" t="s">
        <v>428</v>
      </c>
      <c r="AE3594" s="60" t="s">
        <v>133</v>
      </c>
      <c r="AF3594" s="56">
        <v>180</v>
      </c>
      <c r="AG3594" s="44">
        <v>30</v>
      </c>
      <c r="AH3594">
        <v>38</v>
      </c>
      <c r="AL3594" t="s">
        <v>22</v>
      </c>
      <c r="AM3594">
        <v>60</v>
      </c>
    </row>
    <row r="3595" spans="28:39">
      <c r="AB3595" s="59" t="s">
        <v>656</v>
      </c>
      <c r="AC3595" s="1">
        <v>2</v>
      </c>
      <c r="AD3595" s="38" t="s">
        <v>428</v>
      </c>
      <c r="AE3595" s="60" t="s">
        <v>133</v>
      </c>
      <c r="AF3595" s="56">
        <v>180</v>
      </c>
      <c r="AG3595" s="45">
        <v>40</v>
      </c>
      <c r="AH3595">
        <v>34</v>
      </c>
      <c r="AL3595" t="s">
        <v>22</v>
      </c>
      <c r="AM3595">
        <v>60</v>
      </c>
    </row>
    <row r="3596" spans="28:39">
      <c r="AB3596" s="59" t="s">
        <v>656</v>
      </c>
      <c r="AC3596" s="1">
        <v>2</v>
      </c>
      <c r="AD3596" s="38" t="s">
        <v>428</v>
      </c>
      <c r="AE3596" s="60" t="s">
        <v>133</v>
      </c>
      <c r="AF3596" s="56">
        <v>180</v>
      </c>
      <c r="AG3596" s="46">
        <v>50</v>
      </c>
      <c r="AH3596">
        <v>28</v>
      </c>
      <c r="AL3596" t="s">
        <v>22</v>
      </c>
      <c r="AM3596">
        <v>60</v>
      </c>
    </row>
    <row r="3597" spans="28:39">
      <c r="AB3597" s="59" t="s">
        <v>656</v>
      </c>
      <c r="AC3597" s="1">
        <v>2</v>
      </c>
      <c r="AD3597" s="38" t="s">
        <v>428</v>
      </c>
      <c r="AE3597" s="60" t="s">
        <v>133</v>
      </c>
      <c r="AF3597" s="56">
        <v>180</v>
      </c>
      <c r="AG3597" s="47">
        <v>60</v>
      </c>
      <c r="AH3597">
        <v>23</v>
      </c>
      <c r="AL3597" t="s">
        <v>22</v>
      </c>
      <c r="AM3597">
        <v>60</v>
      </c>
    </row>
    <row r="3598" spans="28:39">
      <c r="AB3598" s="59" t="s">
        <v>656</v>
      </c>
      <c r="AC3598" s="1">
        <v>2</v>
      </c>
      <c r="AD3598" s="38" t="s">
        <v>428</v>
      </c>
      <c r="AE3598" s="60" t="s">
        <v>133</v>
      </c>
      <c r="AF3598" s="56">
        <v>180</v>
      </c>
      <c r="AG3598" s="48">
        <v>70</v>
      </c>
      <c r="AH3598">
        <v>20</v>
      </c>
      <c r="AL3598" t="s">
        <v>22</v>
      </c>
      <c r="AM3598">
        <v>60</v>
      </c>
    </row>
    <row r="3599" spans="28:39">
      <c r="AB3599" s="59" t="s">
        <v>656</v>
      </c>
      <c r="AC3599" s="1">
        <v>2</v>
      </c>
      <c r="AD3599" s="38" t="s">
        <v>428</v>
      </c>
      <c r="AE3599" s="60" t="s">
        <v>133</v>
      </c>
      <c r="AF3599" s="57">
        <v>200</v>
      </c>
      <c r="AG3599" s="41">
        <v>0</v>
      </c>
      <c r="AH3599">
        <v>33</v>
      </c>
      <c r="AL3599" t="s">
        <v>22</v>
      </c>
      <c r="AM3599">
        <v>60</v>
      </c>
    </row>
    <row r="3600" spans="28:39">
      <c r="AB3600" s="59" t="s">
        <v>656</v>
      </c>
      <c r="AC3600" s="1">
        <v>2</v>
      </c>
      <c r="AD3600" s="38" t="s">
        <v>428</v>
      </c>
      <c r="AE3600" s="60" t="s">
        <v>133</v>
      </c>
      <c r="AF3600" s="57">
        <v>200</v>
      </c>
      <c r="AG3600" s="42">
        <v>10</v>
      </c>
      <c r="AH3600">
        <v>33</v>
      </c>
      <c r="AL3600" t="s">
        <v>22</v>
      </c>
      <c r="AM3600">
        <v>60</v>
      </c>
    </row>
    <row r="3601" spans="28:39">
      <c r="AB3601" s="59" t="s">
        <v>656</v>
      </c>
      <c r="AC3601" s="1">
        <v>2</v>
      </c>
      <c r="AD3601" s="38" t="s">
        <v>428</v>
      </c>
      <c r="AE3601" s="60" t="s">
        <v>133</v>
      </c>
      <c r="AF3601" s="57">
        <v>200</v>
      </c>
      <c r="AG3601" s="43">
        <v>20</v>
      </c>
      <c r="AH3601">
        <v>33</v>
      </c>
      <c r="AL3601" t="s">
        <v>22</v>
      </c>
      <c r="AM3601">
        <v>60</v>
      </c>
    </row>
    <row r="3602" spans="28:39">
      <c r="AB3602" s="59" t="s">
        <v>656</v>
      </c>
      <c r="AC3602" s="1">
        <v>2</v>
      </c>
      <c r="AD3602" s="38" t="s">
        <v>428</v>
      </c>
      <c r="AE3602" s="60" t="s">
        <v>133</v>
      </c>
      <c r="AF3602" s="57">
        <v>200</v>
      </c>
      <c r="AG3602" s="44">
        <v>30</v>
      </c>
      <c r="AH3602">
        <v>33</v>
      </c>
      <c r="AL3602" t="s">
        <v>22</v>
      </c>
      <c r="AM3602">
        <v>60</v>
      </c>
    </row>
    <row r="3603" spans="28:39">
      <c r="AB3603" s="59" t="s">
        <v>656</v>
      </c>
      <c r="AC3603" s="1">
        <v>2</v>
      </c>
      <c r="AD3603" s="38" t="s">
        <v>428</v>
      </c>
      <c r="AE3603" s="60" t="s">
        <v>133</v>
      </c>
      <c r="AF3603" s="57">
        <v>200</v>
      </c>
      <c r="AG3603" s="45">
        <v>40</v>
      </c>
      <c r="AH3603">
        <v>33</v>
      </c>
      <c r="AL3603" t="s">
        <v>22</v>
      </c>
      <c r="AM3603">
        <v>60</v>
      </c>
    </row>
    <row r="3604" spans="28:39">
      <c r="AB3604" s="59" t="s">
        <v>656</v>
      </c>
      <c r="AC3604" s="1">
        <v>2</v>
      </c>
      <c r="AD3604" s="38" t="s">
        <v>428</v>
      </c>
      <c r="AE3604" s="60" t="s">
        <v>133</v>
      </c>
      <c r="AF3604" s="57">
        <v>200</v>
      </c>
      <c r="AG3604" s="46">
        <v>50</v>
      </c>
      <c r="AH3604">
        <v>28</v>
      </c>
      <c r="AL3604" t="s">
        <v>22</v>
      </c>
      <c r="AM3604">
        <v>60</v>
      </c>
    </row>
    <row r="3605" spans="28:39">
      <c r="AB3605" s="59" t="s">
        <v>656</v>
      </c>
      <c r="AC3605" s="1">
        <v>2</v>
      </c>
      <c r="AD3605" s="38" t="s">
        <v>428</v>
      </c>
      <c r="AE3605" s="60" t="s">
        <v>133</v>
      </c>
      <c r="AF3605" s="57">
        <v>200</v>
      </c>
      <c r="AG3605" s="47">
        <v>60</v>
      </c>
      <c r="AH3605">
        <v>23</v>
      </c>
      <c r="AL3605" t="s">
        <v>22</v>
      </c>
      <c r="AM3605">
        <v>60</v>
      </c>
    </row>
    <row r="3606" spans="28:39">
      <c r="AB3606" s="59" t="s">
        <v>656</v>
      </c>
      <c r="AC3606" s="1">
        <v>2</v>
      </c>
      <c r="AD3606" s="38" t="s">
        <v>428</v>
      </c>
      <c r="AE3606" s="60" t="s">
        <v>133</v>
      </c>
      <c r="AF3606" s="57">
        <v>200</v>
      </c>
      <c r="AG3606" s="48">
        <v>70</v>
      </c>
      <c r="AH3606">
        <v>20</v>
      </c>
      <c r="AL3606" t="s">
        <v>22</v>
      </c>
      <c r="AM3606">
        <v>60</v>
      </c>
    </row>
    <row r="3607" spans="28:39">
      <c r="AE3607" s="60" t="s">
        <v>133</v>
      </c>
      <c r="AL3607" t="s">
        <v>22</v>
      </c>
      <c r="AM3607">
        <v>60</v>
      </c>
    </row>
    <row r="3608" spans="28:39">
      <c r="AB3608" t="s">
        <v>650</v>
      </c>
      <c r="AC3608" s="1">
        <v>3</v>
      </c>
      <c r="AD3608" s="38" t="s">
        <v>337</v>
      </c>
      <c r="AE3608" s="60" t="s">
        <v>133</v>
      </c>
      <c r="AF3608" s="40">
        <v>110</v>
      </c>
      <c r="AG3608" s="41">
        <v>0</v>
      </c>
      <c r="AH3608">
        <v>64</v>
      </c>
      <c r="AL3608" t="s">
        <v>22</v>
      </c>
      <c r="AM3608">
        <v>60</v>
      </c>
    </row>
    <row r="3609" spans="28:39">
      <c r="AB3609" t="s">
        <v>650</v>
      </c>
      <c r="AC3609" s="1">
        <v>3</v>
      </c>
      <c r="AD3609" s="38" t="s">
        <v>337</v>
      </c>
      <c r="AE3609" s="60" t="s">
        <v>133</v>
      </c>
      <c r="AF3609" s="40">
        <v>110</v>
      </c>
      <c r="AG3609" s="42">
        <v>10</v>
      </c>
      <c r="AH3609">
        <v>64</v>
      </c>
      <c r="AL3609" t="s">
        <v>22</v>
      </c>
      <c r="AM3609">
        <v>60</v>
      </c>
    </row>
    <row r="3610" spans="28:39">
      <c r="AB3610" t="s">
        <v>650</v>
      </c>
      <c r="AC3610" s="1">
        <v>3</v>
      </c>
      <c r="AD3610" s="38" t="s">
        <v>337</v>
      </c>
      <c r="AE3610" s="60" t="s">
        <v>133</v>
      </c>
      <c r="AF3610" s="40">
        <v>110</v>
      </c>
      <c r="AG3610" s="43">
        <v>20</v>
      </c>
      <c r="AH3610">
        <v>62</v>
      </c>
      <c r="AL3610" t="s">
        <v>22</v>
      </c>
      <c r="AM3610">
        <v>60</v>
      </c>
    </row>
    <row r="3611" spans="28:39">
      <c r="AB3611" t="s">
        <v>650</v>
      </c>
      <c r="AC3611" s="1">
        <v>3</v>
      </c>
      <c r="AD3611" s="38" t="s">
        <v>337</v>
      </c>
      <c r="AE3611" s="60" t="s">
        <v>133</v>
      </c>
      <c r="AF3611" s="40">
        <v>110</v>
      </c>
      <c r="AG3611" s="44">
        <v>30</v>
      </c>
      <c r="AH3611">
        <v>55</v>
      </c>
      <c r="AL3611" t="s">
        <v>22</v>
      </c>
      <c r="AM3611">
        <v>60</v>
      </c>
    </row>
    <row r="3612" spans="28:39">
      <c r="AB3612" t="s">
        <v>650</v>
      </c>
      <c r="AC3612" s="1">
        <v>3</v>
      </c>
      <c r="AD3612" s="38" t="s">
        <v>337</v>
      </c>
      <c r="AE3612" s="60" t="s">
        <v>133</v>
      </c>
      <c r="AF3612" s="40">
        <v>110</v>
      </c>
      <c r="AG3612" s="45">
        <v>40</v>
      </c>
      <c r="AH3612">
        <v>50</v>
      </c>
      <c r="AL3612" t="s">
        <v>22</v>
      </c>
      <c r="AM3612">
        <v>60</v>
      </c>
    </row>
    <row r="3613" spans="28:39">
      <c r="AB3613" t="s">
        <v>650</v>
      </c>
      <c r="AC3613" s="1">
        <v>3</v>
      </c>
      <c r="AD3613" s="38" t="s">
        <v>337</v>
      </c>
      <c r="AE3613" s="60" t="s">
        <v>133</v>
      </c>
      <c r="AF3613" s="40">
        <v>110</v>
      </c>
      <c r="AG3613" s="46">
        <v>50</v>
      </c>
      <c r="AH3613">
        <v>45</v>
      </c>
      <c r="AL3613" t="s">
        <v>22</v>
      </c>
      <c r="AM3613">
        <v>60</v>
      </c>
    </row>
    <row r="3614" spans="28:39">
      <c r="AB3614" t="s">
        <v>650</v>
      </c>
      <c r="AC3614" s="1">
        <v>3</v>
      </c>
      <c r="AD3614" s="38" t="s">
        <v>337</v>
      </c>
      <c r="AE3614" s="60" t="s">
        <v>133</v>
      </c>
      <c r="AF3614" s="40">
        <v>110</v>
      </c>
      <c r="AG3614" s="47">
        <v>60</v>
      </c>
      <c r="AH3614">
        <v>42</v>
      </c>
      <c r="AL3614" t="s">
        <v>22</v>
      </c>
      <c r="AM3614">
        <v>60</v>
      </c>
    </row>
    <row r="3615" spans="28:39">
      <c r="AB3615" t="s">
        <v>650</v>
      </c>
      <c r="AC3615" s="1">
        <v>3</v>
      </c>
      <c r="AD3615" s="38" t="s">
        <v>337</v>
      </c>
      <c r="AE3615" s="60" t="s">
        <v>133</v>
      </c>
      <c r="AF3615" s="40">
        <v>110</v>
      </c>
      <c r="AG3615" s="48">
        <v>70</v>
      </c>
      <c r="AH3615">
        <v>39</v>
      </c>
      <c r="AL3615" t="s">
        <v>22</v>
      </c>
      <c r="AM3615">
        <v>60</v>
      </c>
    </row>
    <row r="3616" spans="28:39">
      <c r="AB3616" t="s">
        <v>650</v>
      </c>
      <c r="AC3616" s="1">
        <v>3</v>
      </c>
      <c r="AD3616" s="38" t="s">
        <v>337</v>
      </c>
      <c r="AE3616" s="60" t="s">
        <v>133</v>
      </c>
      <c r="AF3616" s="49">
        <v>115</v>
      </c>
      <c r="AG3616" s="41">
        <v>0</v>
      </c>
      <c r="AH3616">
        <v>62</v>
      </c>
      <c r="AL3616" t="s">
        <v>22</v>
      </c>
      <c r="AM3616">
        <v>60</v>
      </c>
    </row>
    <row r="3617" spans="28:39">
      <c r="AB3617" t="s">
        <v>650</v>
      </c>
      <c r="AC3617" s="1">
        <v>3</v>
      </c>
      <c r="AD3617" s="38" t="s">
        <v>337</v>
      </c>
      <c r="AE3617" s="60" t="s">
        <v>133</v>
      </c>
      <c r="AF3617" s="49">
        <v>115</v>
      </c>
      <c r="AG3617" s="42">
        <v>10</v>
      </c>
      <c r="AH3617">
        <v>62</v>
      </c>
      <c r="AL3617" t="s">
        <v>22</v>
      </c>
      <c r="AM3617">
        <v>60</v>
      </c>
    </row>
    <row r="3618" spans="28:39">
      <c r="AB3618" t="s">
        <v>650</v>
      </c>
      <c r="AC3618" s="1">
        <v>3</v>
      </c>
      <c r="AD3618" s="38" t="s">
        <v>337</v>
      </c>
      <c r="AE3618" s="60" t="s">
        <v>133</v>
      </c>
      <c r="AF3618" s="49">
        <v>115</v>
      </c>
      <c r="AG3618" s="43">
        <v>20</v>
      </c>
      <c r="AH3618">
        <v>62</v>
      </c>
      <c r="AL3618" t="s">
        <v>22</v>
      </c>
      <c r="AM3618">
        <v>60</v>
      </c>
    </row>
    <row r="3619" spans="28:39">
      <c r="AB3619" t="s">
        <v>650</v>
      </c>
      <c r="AC3619" s="1">
        <v>3</v>
      </c>
      <c r="AD3619" s="38" t="s">
        <v>337</v>
      </c>
      <c r="AE3619" s="60" t="s">
        <v>133</v>
      </c>
      <c r="AF3619" s="49">
        <v>115</v>
      </c>
      <c r="AG3619" s="44">
        <v>30</v>
      </c>
      <c r="AH3619">
        <v>55</v>
      </c>
      <c r="AL3619" t="s">
        <v>22</v>
      </c>
      <c r="AM3619">
        <v>60</v>
      </c>
    </row>
    <row r="3620" spans="28:39">
      <c r="AB3620" t="s">
        <v>650</v>
      </c>
      <c r="AC3620" s="1">
        <v>3</v>
      </c>
      <c r="AD3620" s="38" t="s">
        <v>337</v>
      </c>
      <c r="AE3620" s="60" t="s">
        <v>133</v>
      </c>
      <c r="AF3620" s="49">
        <v>115</v>
      </c>
      <c r="AG3620" s="45">
        <v>40</v>
      </c>
      <c r="AH3620">
        <v>50</v>
      </c>
      <c r="AL3620" t="s">
        <v>22</v>
      </c>
      <c r="AM3620">
        <v>60</v>
      </c>
    </row>
    <row r="3621" spans="28:39">
      <c r="AB3621" t="s">
        <v>650</v>
      </c>
      <c r="AC3621" s="1">
        <v>3</v>
      </c>
      <c r="AD3621" s="38" t="s">
        <v>337</v>
      </c>
      <c r="AE3621" s="60" t="s">
        <v>133</v>
      </c>
      <c r="AF3621" s="49">
        <v>115</v>
      </c>
      <c r="AG3621" s="46">
        <v>50</v>
      </c>
      <c r="AH3621">
        <v>45</v>
      </c>
      <c r="AL3621" t="s">
        <v>22</v>
      </c>
      <c r="AM3621">
        <v>60</v>
      </c>
    </row>
    <row r="3622" spans="28:39">
      <c r="AB3622" t="s">
        <v>650</v>
      </c>
      <c r="AC3622" s="1">
        <v>3</v>
      </c>
      <c r="AD3622" s="38" t="s">
        <v>337</v>
      </c>
      <c r="AE3622" s="60" t="s">
        <v>133</v>
      </c>
      <c r="AF3622" s="49">
        <v>115</v>
      </c>
      <c r="AG3622" s="47">
        <v>60</v>
      </c>
      <c r="AH3622">
        <v>42</v>
      </c>
      <c r="AL3622" t="s">
        <v>22</v>
      </c>
      <c r="AM3622">
        <v>60</v>
      </c>
    </row>
    <row r="3623" spans="28:39">
      <c r="AB3623" t="s">
        <v>650</v>
      </c>
      <c r="AC3623" s="1">
        <v>3</v>
      </c>
      <c r="AD3623" s="38" t="s">
        <v>337</v>
      </c>
      <c r="AE3623" s="60" t="s">
        <v>133</v>
      </c>
      <c r="AF3623" s="49">
        <v>115</v>
      </c>
      <c r="AG3623" s="48">
        <v>70</v>
      </c>
      <c r="AH3623">
        <v>39</v>
      </c>
      <c r="AL3623" t="s">
        <v>22</v>
      </c>
      <c r="AM3623">
        <v>60</v>
      </c>
    </row>
    <row r="3624" spans="28:39">
      <c r="AB3624" t="s">
        <v>650</v>
      </c>
      <c r="AC3624" s="1">
        <v>3</v>
      </c>
      <c r="AD3624" s="38" t="s">
        <v>337</v>
      </c>
      <c r="AE3624" s="60" t="s">
        <v>133</v>
      </c>
      <c r="AF3624" s="50">
        <v>120</v>
      </c>
      <c r="AG3624" s="41">
        <v>0</v>
      </c>
      <c r="AH3624">
        <v>60</v>
      </c>
      <c r="AL3624" t="s">
        <v>22</v>
      </c>
      <c r="AM3624">
        <v>60</v>
      </c>
    </row>
    <row r="3625" spans="28:39">
      <c r="AB3625" t="s">
        <v>650</v>
      </c>
      <c r="AC3625" s="1">
        <v>3</v>
      </c>
      <c r="AD3625" s="38" t="s">
        <v>337</v>
      </c>
      <c r="AE3625" s="60" t="s">
        <v>133</v>
      </c>
      <c r="AF3625" s="50">
        <v>120</v>
      </c>
      <c r="AG3625" s="42">
        <v>10</v>
      </c>
      <c r="AH3625">
        <v>60</v>
      </c>
      <c r="AL3625" t="s">
        <v>22</v>
      </c>
      <c r="AM3625">
        <v>60</v>
      </c>
    </row>
    <row r="3626" spans="28:39">
      <c r="AB3626" t="s">
        <v>650</v>
      </c>
      <c r="AC3626" s="1">
        <v>3</v>
      </c>
      <c r="AD3626" s="38" t="s">
        <v>337</v>
      </c>
      <c r="AE3626" s="60" t="s">
        <v>133</v>
      </c>
      <c r="AF3626" s="50">
        <v>120</v>
      </c>
      <c r="AG3626" s="43">
        <v>20</v>
      </c>
      <c r="AH3626">
        <v>60</v>
      </c>
      <c r="AL3626" t="s">
        <v>22</v>
      </c>
      <c r="AM3626">
        <v>60</v>
      </c>
    </row>
    <row r="3627" spans="28:39">
      <c r="AB3627" t="s">
        <v>650</v>
      </c>
      <c r="AC3627" s="1">
        <v>3</v>
      </c>
      <c r="AD3627" s="38" t="s">
        <v>337</v>
      </c>
      <c r="AE3627" s="60" t="s">
        <v>133</v>
      </c>
      <c r="AF3627" s="50">
        <v>120</v>
      </c>
      <c r="AG3627" s="44">
        <v>30</v>
      </c>
      <c r="AH3627">
        <v>55</v>
      </c>
      <c r="AL3627" t="s">
        <v>22</v>
      </c>
      <c r="AM3627">
        <v>60</v>
      </c>
    </row>
    <row r="3628" spans="28:39">
      <c r="AB3628" t="s">
        <v>650</v>
      </c>
      <c r="AC3628" s="1">
        <v>3</v>
      </c>
      <c r="AD3628" s="38" t="s">
        <v>337</v>
      </c>
      <c r="AE3628" s="60" t="s">
        <v>133</v>
      </c>
      <c r="AF3628" s="50">
        <v>120</v>
      </c>
      <c r="AG3628" s="45">
        <v>40</v>
      </c>
      <c r="AH3628">
        <v>50</v>
      </c>
      <c r="AL3628" t="s">
        <v>22</v>
      </c>
      <c r="AM3628">
        <v>60</v>
      </c>
    </row>
    <row r="3629" spans="28:39">
      <c r="AB3629" t="s">
        <v>650</v>
      </c>
      <c r="AC3629" s="1">
        <v>3</v>
      </c>
      <c r="AD3629" s="38" t="s">
        <v>337</v>
      </c>
      <c r="AE3629" s="60" t="s">
        <v>133</v>
      </c>
      <c r="AF3629" s="50">
        <v>120</v>
      </c>
      <c r="AG3629" s="46">
        <v>50</v>
      </c>
      <c r="AH3629">
        <v>45</v>
      </c>
      <c r="AL3629" t="s">
        <v>22</v>
      </c>
      <c r="AM3629">
        <v>60</v>
      </c>
    </row>
    <row r="3630" spans="28:39">
      <c r="AB3630" t="s">
        <v>650</v>
      </c>
      <c r="AC3630" s="1">
        <v>3</v>
      </c>
      <c r="AD3630" s="38" t="s">
        <v>337</v>
      </c>
      <c r="AE3630" s="60" t="s">
        <v>133</v>
      </c>
      <c r="AF3630" s="50">
        <v>120</v>
      </c>
      <c r="AG3630" s="47">
        <v>60</v>
      </c>
      <c r="AH3630">
        <v>42</v>
      </c>
      <c r="AL3630" t="s">
        <v>22</v>
      </c>
      <c r="AM3630">
        <v>60</v>
      </c>
    </row>
    <row r="3631" spans="28:39">
      <c r="AB3631" t="s">
        <v>650</v>
      </c>
      <c r="AC3631" s="1">
        <v>3</v>
      </c>
      <c r="AD3631" s="38" t="s">
        <v>337</v>
      </c>
      <c r="AE3631" s="60" t="s">
        <v>133</v>
      </c>
      <c r="AF3631" s="50">
        <v>120</v>
      </c>
      <c r="AG3631" s="48">
        <v>70</v>
      </c>
      <c r="AH3631">
        <v>39</v>
      </c>
      <c r="AL3631" t="s">
        <v>22</v>
      </c>
      <c r="AM3631">
        <v>60</v>
      </c>
    </row>
    <row r="3632" spans="28:39">
      <c r="AB3632" t="s">
        <v>650</v>
      </c>
      <c r="AC3632" s="1">
        <v>3</v>
      </c>
      <c r="AD3632" s="38" t="s">
        <v>337</v>
      </c>
      <c r="AE3632" s="60" t="s">
        <v>133</v>
      </c>
      <c r="AF3632" s="51">
        <v>130</v>
      </c>
      <c r="AG3632" s="41">
        <v>0</v>
      </c>
      <c r="AH3632">
        <v>56</v>
      </c>
      <c r="AL3632" t="s">
        <v>22</v>
      </c>
      <c r="AM3632">
        <v>60</v>
      </c>
    </row>
    <row r="3633" spans="28:39">
      <c r="AB3633" t="s">
        <v>650</v>
      </c>
      <c r="AC3633" s="1">
        <v>3</v>
      </c>
      <c r="AD3633" s="38" t="s">
        <v>337</v>
      </c>
      <c r="AE3633" s="60" t="s">
        <v>133</v>
      </c>
      <c r="AF3633" s="51">
        <v>130</v>
      </c>
      <c r="AG3633" s="42">
        <v>10</v>
      </c>
      <c r="AH3633">
        <v>56</v>
      </c>
      <c r="AL3633" t="s">
        <v>22</v>
      </c>
      <c r="AM3633">
        <v>60</v>
      </c>
    </row>
    <row r="3634" spans="28:39">
      <c r="AB3634" t="s">
        <v>650</v>
      </c>
      <c r="AC3634" s="1">
        <v>3</v>
      </c>
      <c r="AD3634" s="38" t="s">
        <v>337</v>
      </c>
      <c r="AE3634" s="60" t="s">
        <v>133</v>
      </c>
      <c r="AF3634" s="51">
        <v>130</v>
      </c>
      <c r="AG3634" s="43">
        <v>20</v>
      </c>
      <c r="AH3634">
        <v>56</v>
      </c>
      <c r="AL3634" t="s">
        <v>22</v>
      </c>
      <c r="AM3634">
        <v>60</v>
      </c>
    </row>
    <row r="3635" spans="28:39">
      <c r="AB3635" t="s">
        <v>650</v>
      </c>
      <c r="AC3635" s="1">
        <v>3</v>
      </c>
      <c r="AD3635" s="38" t="s">
        <v>337</v>
      </c>
      <c r="AE3635" s="60" t="s">
        <v>133</v>
      </c>
      <c r="AF3635" s="51">
        <v>130</v>
      </c>
      <c r="AG3635" s="44">
        <v>30</v>
      </c>
      <c r="AH3635">
        <v>55</v>
      </c>
      <c r="AL3635" t="s">
        <v>22</v>
      </c>
      <c r="AM3635">
        <v>60</v>
      </c>
    </row>
    <row r="3636" spans="28:39">
      <c r="AB3636" t="s">
        <v>650</v>
      </c>
      <c r="AC3636" s="1">
        <v>3</v>
      </c>
      <c r="AD3636" s="38" t="s">
        <v>337</v>
      </c>
      <c r="AE3636" s="60" t="s">
        <v>133</v>
      </c>
      <c r="AF3636" s="51">
        <v>130</v>
      </c>
      <c r="AG3636" s="45">
        <v>40</v>
      </c>
      <c r="AH3636">
        <v>50</v>
      </c>
      <c r="AL3636" t="s">
        <v>22</v>
      </c>
      <c r="AM3636">
        <v>60</v>
      </c>
    </row>
    <row r="3637" spans="28:39">
      <c r="AB3637" t="s">
        <v>650</v>
      </c>
      <c r="AC3637" s="1">
        <v>3</v>
      </c>
      <c r="AD3637" s="38" t="s">
        <v>337</v>
      </c>
      <c r="AE3637" s="60" t="s">
        <v>133</v>
      </c>
      <c r="AF3637" s="51">
        <v>130</v>
      </c>
      <c r="AG3637" s="46">
        <v>50</v>
      </c>
      <c r="AH3637">
        <v>45</v>
      </c>
      <c r="AL3637" t="s">
        <v>22</v>
      </c>
      <c r="AM3637">
        <v>60</v>
      </c>
    </row>
    <row r="3638" spans="28:39">
      <c r="AB3638" t="s">
        <v>650</v>
      </c>
      <c r="AC3638" s="1">
        <v>3</v>
      </c>
      <c r="AD3638" s="38" t="s">
        <v>337</v>
      </c>
      <c r="AE3638" s="60" t="s">
        <v>133</v>
      </c>
      <c r="AF3638" s="51">
        <v>130</v>
      </c>
      <c r="AG3638" s="47">
        <v>60</v>
      </c>
      <c r="AH3638">
        <v>42</v>
      </c>
      <c r="AL3638" t="s">
        <v>22</v>
      </c>
      <c r="AM3638">
        <v>60</v>
      </c>
    </row>
    <row r="3639" spans="28:39">
      <c r="AB3639" t="s">
        <v>650</v>
      </c>
      <c r="AC3639" s="1">
        <v>3</v>
      </c>
      <c r="AD3639" s="38" t="s">
        <v>337</v>
      </c>
      <c r="AE3639" s="60" t="s">
        <v>133</v>
      </c>
      <c r="AF3639" s="51">
        <v>130</v>
      </c>
      <c r="AG3639" s="48">
        <v>70</v>
      </c>
      <c r="AH3639">
        <v>39</v>
      </c>
      <c r="AL3639" t="s">
        <v>22</v>
      </c>
      <c r="AM3639">
        <v>60</v>
      </c>
    </row>
    <row r="3640" spans="28:39">
      <c r="AB3640" t="s">
        <v>650</v>
      </c>
      <c r="AC3640" s="1">
        <v>3</v>
      </c>
      <c r="AD3640" s="38" t="s">
        <v>337</v>
      </c>
      <c r="AE3640" s="60" t="s">
        <v>133</v>
      </c>
      <c r="AF3640" s="52">
        <v>140</v>
      </c>
      <c r="AG3640" s="41">
        <v>0</v>
      </c>
      <c r="AH3640">
        <v>54</v>
      </c>
      <c r="AL3640" t="s">
        <v>22</v>
      </c>
      <c r="AM3640">
        <v>60</v>
      </c>
    </row>
    <row r="3641" spans="28:39">
      <c r="AB3641" t="s">
        <v>650</v>
      </c>
      <c r="AC3641" s="1">
        <v>3</v>
      </c>
      <c r="AD3641" s="38" t="s">
        <v>337</v>
      </c>
      <c r="AE3641" s="60" t="s">
        <v>133</v>
      </c>
      <c r="AF3641" s="52">
        <v>140</v>
      </c>
      <c r="AG3641" s="42">
        <v>10</v>
      </c>
      <c r="AH3641">
        <v>54</v>
      </c>
      <c r="AL3641" t="s">
        <v>22</v>
      </c>
      <c r="AM3641">
        <v>60</v>
      </c>
    </row>
    <row r="3642" spans="28:39">
      <c r="AB3642" t="s">
        <v>650</v>
      </c>
      <c r="AC3642" s="1">
        <v>3</v>
      </c>
      <c r="AD3642" s="38" t="s">
        <v>337</v>
      </c>
      <c r="AE3642" s="60" t="s">
        <v>133</v>
      </c>
      <c r="AF3642" s="52">
        <v>140</v>
      </c>
      <c r="AG3642" s="43">
        <v>20</v>
      </c>
      <c r="AH3642">
        <v>54</v>
      </c>
      <c r="AL3642" t="s">
        <v>22</v>
      </c>
      <c r="AM3642">
        <v>60</v>
      </c>
    </row>
    <row r="3643" spans="28:39">
      <c r="AB3643" t="s">
        <v>650</v>
      </c>
      <c r="AC3643" s="1">
        <v>3</v>
      </c>
      <c r="AD3643" s="38" t="s">
        <v>337</v>
      </c>
      <c r="AE3643" s="60" t="s">
        <v>133</v>
      </c>
      <c r="AF3643" s="52">
        <v>140</v>
      </c>
      <c r="AG3643" s="44">
        <v>30</v>
      </c>
      <c r="AH3643">
        <v>54</v>
      </c>
      <c r="AL3643" t="s">
        <v>22</v>
      </c>
      <c r="AM3643">
        <v>60</v>
      </c>
    </row>
    <row r="3644" spans="28:39">
      <c r="AB3644" t="s">
        <v>650</v>
      </c>
      <c r="AC3644" s="1">
        <v>3</v>
      </c>
      <c r="AD3644" s="38" t="s">
        <v>337</v>
      </c>
      <c r="AE3644" s="60" t="s">
        <v>133</v>
      </c>
      <c r="AF3644" s="52">
        <v>140</v>
      </c>
      <c r="AG3644" s="45">
        <v>40</v>
      </c>
      <c r="AH3644">
        <v>50</v>
      </c>
      <c r="AL3644" t="s">
        <v>22</v>
      </c>
      <c r="AM3644">
        <v>60</v>
      </c>
    </row>
    <row r="3645" spans="28:39">
      <c r="AB3645" t="s">
        <v>650</v>
      </c>
      <c r="AC3645" s="1">
        <v>3</v>
      </c>
      <c r="AD3645" s="38" t="s">
        <v>337</v>
      </c>
      <c r="AE3645" s="60" t="s">
        <v>133</v>
      </c>
      <c r="AF3645" s="52">
        <v>140</v>
      </c>
      <c r="AG3645" s="46">
        <v>50</v>
      </c>
      <c r="AH3645">
        <v>45</v>
      </c>
      <c r="AL3645" t="s">
        <v>22</v>
      </c>
      <c r="AM3645">
        <v>60</v>
      </c>
    </row>
    <row r="3646" spans="28:39">
      <c r="AB3646" t="s">
        <v>650</v>
      </c>
      <c r="AC3646" s="1">
        <v>3</v>
      </c>
      <c r="AD3646" s="38" t="s">
        <v>337</v>
      </c>
      <c r="AE3646" s="60" t="s">
        <v>133</v>
      </c>
      <c r="AF3646" s="52">
        <v>140</v>
      </c>
      <c r="AG3646" s="47">
        <v>60</v>
      </c>
      <c r="AH3646">
        <v>42</v>
      </c>
      <c r="AL3646" t="s">
        <v>22</v>
      </c>
      <c r="AM3646">
        <v>60</v>
      </c>
    </row>
    <row r="3647" spans="28:39">
      <c r="AB3647" t="s">
        <v>650</v>
      </c>
      <c r="AC3647" s="1">
        <v>3</v>
      </c>
      <c r="AD3647" s="38" t="s">
        <v>337</v>
      </c>
      <c r="AE3647" s="60" t="s">
        <v>133</v>
      </c>
      <c r="AF3647" s="52">
        <v>140</v>
      </c>
      <c r="AG3647" s="48">
        <v>70</v>
      </c>
      <c r="AH3647">
        <v>39</v>
      </c>
      <c r="AL3647" t="s">
        <v>22</v>
      </c>
      <c r="AM3647">
        <v>60</v>
      </c>
    </row>
    <row r="3648" spans="28:39">
      <c r="AB3648" t="s">
        <v>650</v>
      </c>
      <c r="AC3648" s="1">
        <v>3</v>
      </c>
      <c r="AD3648" s="38" t="s">
        <v>337</v>
      </c>
      <c r="AE3648" s="60" t="s">
        <v>133</v>
      </c>
      <c r="AF3648" s="53">
        <v>150</v>
      </c>
      <c r="AG3648" s="41">
        <v>0</v>
      </c>
      <c r="AH3648">
        <v>51</v>
      </c>
      <c r="AL3648" t="s">
        <v>22</v>
      </c>
      <c r="AM3648">
        <v>60</v>
      </c>
    </row>
    <row r="3649" spans="28:39">
      <c r="AB3649" t="s">
        <v>650</v>
      </c>
      <c r="AC3649" s="1">
        <v>3</v>
      </c>
      <c r="AD3649" s="38" t="s">
        <v>337</v>
      </c>
      <c r="AE3649" s="60" t="s">
        <v>133</v>
      </c>
      <c r="AF3649" s="53">
        <v>150</v>
      </c>
      <c r="AG3649" s="42">
        <v>10</v>
      </c>
      <c r="AH3649">
        <v>51</v>
      </c>
      <c r="AL3649" t="s">
        <v>22</v>
      </c>
      <c r="AM3649">
        <v>60</v>
      </c>
    </row>
    <row r="3650" spans="28:39">
      <c r="AB3650" t="s">
        <v>650</v>
      </c>
      <c r="AC3650" s="1">
        <v>3</v>
      </c>
      <c r="AD3650" s="38" t="s">
        <v>337</v>
      </c>
      <c r="AE3650" s="60" t="s">
        <v>133</v>
      </c>
      <c r="AF3650" s="53">
        <v>150</v>
      </c>
      <c r="AG3650" s="43">
        <v>20</v>
      </c>
      <c r="AH3650">
        <v>51</v>
      </c>
      <c r="AL3650" t="s">
        <v>22</v>
      </c>
      <c r="AM3650">
        <v>60</v>
      </c>
    </row>
    <row r="3651" spans="28:39">
      <c r="AB3651" t="s">
        <v>650</v>
      </c>
      <c r="AC3651" s="1">
        <v>3</v>
      </c>
      <c r="AD3651" s="38" t="s">
        <v>337</v>
      </c>
      <c r="AE3651" s="60" t="s">
        <v>133</v>
      </c>
      <c r="AF3651" s="53">
        <v>150</v>
      </c>
      <c r="AG3651" s="44">
        <v>30</v>
      </c>
      <c r="AH3651">
        <v>51</v>
      </c>
      <c r="AL3651" t="s">
        <v>22</v>
      </c>
      <c r="AM3651">
        <v>60</v>
      </c>
    </row>
    <row r="3652" spans="28:39">
      <c r="AB3652" t="s">
        <v>650</v>
      </c>
      <c r="AC3652" s="1">
        <v>3</v>
      </c>
      <c r="AD3652" s="38" t="s">
        <v>337</v>
      </c>
      <c r="AE3652" s="60" t="s">
        <v>133</v>
      </c>
      <c r="AF3652" s="53">
        <v>150</v>
      </c>
      <c r="AG3652" s="45">
        <v>40</v>
      </c>
      <c r="AH3652">
        <v>50</v>
      </c>
      <c r="AL3652" t="s">
        <v>22</v>
      </c>
      <c r="AM3652">
        <v>60</v>
      </c>
    </row>
    <row r="3653" spans="28:39">
      <c r="AB3653" t="s">
        <v>650</v>
      </c>
      <c r="AC3653" s="1">
        <v>3</v>
      </c>
      <c r="AD3653" s="38" t="s">
        <v>337</v>
      </c>
      <c r="AE3653" s="60" t="s">
        <v>133</v>
      </c>
      <c r="AF3653" s="53">
        <v>150</v>
      </c>
      <c r="AG3653" s="46">
        <v>50</v>
      </c>
      <c r="AH3653">
        <v>45</v>
      </c>
      <c r="AL3653" t="s">
        <v>22</v>
      </c>
      <c r="AM3653">
        <v>60</v>
      </c>
    </row>
    <row r="3654" spans="28:39">
      <c r="AB3654" t="s">
        <v>650</v>
      </c>
      <c r="AC3654" s="1">
        <v>3</v>
      </c>
      <c r="AD3654" s="38" t="s">
        <v>337</v>
      </c>
      <c r="AE3654" s="60" t="s">
        <v>133</v>
      </c>
      <c r="AF3654" s="53">
        <v>150</v>
      </c>
      <c r="AG3654" s="47">
        <v>60</v>
      </c>
      <c r="AH3654">
        <v>42</v>
      </c>
      <c r="AL3654" t="s">
        <v>22</v>
      </c>
      <c r="AM3654">
        <v>60</v>
      </c>
    </row>
    <row r="3655" spans="28:39">
      <c r="AB3655" t="s">
        <v>650</v>
      </c>
      <c r="AC3655" s="1">
        <v>3</v>
      </c>
      <c r="AD3655" s="38" t="s">
        <v>337</v>
      </c>
      <c r="AE3655" s="60" t="s">
        <v>133</v>
      </c>
      <c r="AF3655" s="53">
        <v>150</v>
      </c>
      <c r="AG3655" s="48">
        <v>70</v>
      </c>
      <c r="AH3655">
        <v>39</v>
      </c>
      <c r="AL3655" t="s">
        <v>22</v>
      </c>
      <c r="AM3655">
        <v>60</v>
      </c>
    </row>
    <row r="3656" spans="28:39">
      <c r="AB3656" t="s">
        <v>650</v>
      </c>
      <c r="AC3656" s="1">
        <v>3</v>
      </c>
      <c r="AD3656" s="38" t="s">
        <v>337</v>
      </c>
      <c r="AE3656" s="60" t="s">
        <v>133</v>
      </c>
      <c r="AF3656" s="54">
        <v>160</v>
      </c>
      <c r="AG3656" s="41">
        <v>0</v>
      </c>
      <c r="AH3656">
        <v>49</v>
      </c>
      <c r="AL3656" t="s">
        <v>22</v>
      </c>
      <c r="AM3656">
        <v>60</v>
      </c>
    </row>
    <row r="3657" spans="28:39">
      <c r="AB3657" t="s">
        <v>650</v>
      </c>
      <c r="AC3657" s="1">
        <v>3</v>
      </c>
      <c r="AD3657" s="38" t="s">
        <v>337</v>
      </c>
      <c r="AE3657" s="60" t="s">
        <v>133</v>
      </c>
      <c r="AF3657" s="54">
        <v>160</v>
      </c>
      <c r="AG3657" s="42">
        <v>10</v>
      </c>
      <c r="AH3657">
        <v>49</v>
      </c>
      <c r="AL3657" t="s">
        <v>22</v>
      </c>
      <c r="AM3657">
        <v>60</v>
      </c>
    </row>
    <row r="3658" spans="28:39">
      <c r="AB3658" t="s">
        <v>650</v>
      </c>
      <c r="AC3658" s="1">
        <v>3</v>
      </c>
      <c r="AD3658" s="38" t="s">
        <v>337</v>
      </c>
      <c r="AE3658" s="60" t="s">
        <v>133</v>
      </c>
      <c r="AF3658" s="54">
        <v>160</v>
      </c>
      <c r="AG3658" s="43">
        <v>20</v>
      </c>
      <c r="AH3658">
        <v>49</v>
      </c>
      <c r="AL3658" t="s">
        <v>22</v>
      </c>
      <c r="AM3658">
        <v>60</v>
      </c>
    </row>
    <row r="3659" spans="28:39">
      <c r="AB3659" t="s">
        <v>650</v>
      </c>
      <c r="AC3659" s="1">
        <v>3</v>
      </c>
      <c r="AD3659" s="38" t="s">
        <v>337</v>
      </c>
      <c r="AE3659" s="60" t="s">
        <v>133</v>
      </c>
      <c r="AF3659" s="54">
        <v>160</v>
      </c>
      <c r="AG3659" s="44">
        <v>30</v>
      </c>
      <c r="AH3659">
        <v>49</v>
      </c>
      <c r="AL3659" t="s">
        <v>22</v>
      </c>
      <c r="AM3659">
        <v>60</v>
      </c>
    </row>
    <row r="3660" spans="28:39">
      <c r="AB3660" t="s">
        <v>650</v>
      </c>
      <c r="AC3660" s="1">
        <v>3</v>
      </c>
      <c r="AD3660" s="38" t="s">
        <v>337</v>
      </c>
      <c r="AE3660" s="60" t="s">
        <v>133</v>
      </c>
      <c r="AF3660" s="54">
        <v>160</v>
      </c>
      <c r="AG3660" s="45">
        <v>40</v>
      </c>
      <c r="AH3660">
        <v>49</v>
      </c>
      <c r="AL3660" t="s">
        <v>22</v>
      </c>
      <c r="AM3660">
        <v>60</v>
      </c>
    </row>
    <row r="3661" spans="28:39">
      <c r="AB3661" t="s">
        <v>650</v>
      </c>
      <c r="AC3661" s="1">
        <v>3</v>
      </c>
      <c r="AD3661" s="38" t="s">
        <v>337</v>
      </c>
      <c r="AE3661" s="60" t="s">
        <v>133</v>
      </c>
      <c r="AF3661" s="54">
        <v>160</v>
      </c>
      <c r="AG3661" s="46">
        <v>50</v>
      </c>
      <c r="AH3661">
        <v>45</v>
      </c>
      <c r="AL3661" t="s">
        <v>22</v>
      </c>
      <c r="AM3661">
        <v>60</v>
      </c>
    </row>
    <row r="3662" spans="28:39">
      <c r="AB3662" t="s">
        <v>650</v>
      </c>
      <c r="AC3662" s="1">
        <v>3</v>
      </c>
      <c r="AD3662" s="38" t="s">
        <v>337</v>
      </c>
      <c r="AE3662" s="60" t="s">
        <v>133</v>
      </c>
      <c r="AF3662" s="54">
        <v>160</v>
      </c>
      <c r="AG3662" s="47">
        <v>60</v>
      </c>
      <c r="AH3662">
        <v>42</v>
      </c>
      <c r="AL3662" t="s">
        <v>22</v>
      </c>
      <c r="AM3662">
        <v>60</v>
      </c>
    </row>
    <row r="3663" spans="28:39">
      <c r="AB3663" t="s">
        <v>650</v>
      </c>
      <c r="AC3663" s="1">
        <v>3</v>
      </c>
      <c r="AD3663" s="38" t="s">
        <v>337</v>
      </c>
      <c r="AE3663" s="60" t="s">
        <v>133</v>
      </c>
      <c r="AF3663" s="54">
        <v>160</v>
      </c>
      <c r="AG3663" s="48">
        <v>70</v>
      </c>
      <c r="AH3663">
        <v>39</v>
      </c>
      <c r="AL3663" t="s">
        <v>22</v>
      </c>
      <c r="AM3663">
        <v>60</v>
      </c>
    </row>
    <row r="3664" spans="28:39">
      <c r="AB3664" t="s">
        <v>650</v>
      </c>
      <c r="AC3664" s="1">
        <v>3</v>
      </c>
      <c r="AD3664" s="38" t="s">
        <v>337</v>
      </c>
      <c r="AE3664" s="60" t="s">
        <v>133</v>
      </c>
      <c r="AF3664" s="55">
        <v>170</v>
      </c>
      <c r="AG3664" s="41">
        <v>0</v>
      </c>
      <c r="AH3664">
        <v>48</v>
      </c>
      <c r="AL3664" t="s">
        <v>22</v>
      </c>
      <c r="AM3664">
        <v>60</v>
      </c>
    </row>
    <row r="3665" spans="28:39">
      <c r="AB3665" t="s">
        <v>650</v>
      </c>
      <c r="AC3665" s="1">
        <v>3</v>
      </c>
      <c r="AD3665" s="38" t="s">
        <v>337</v>
      </c>
      <c r="AE3665" s="60" t="s">
        <v>133</v>
      </c>
      <c r="AF3665" s="55">
        <v>170</v>
      </c>
      <c r="AG3665" s="42">
        <v>10</v>
      </c>
      <c r="AH3665">
        <v>48</v>
      </c>
      <c r="AL3665" t="s">
        <v>22</v>
      </c>
      <c r="AM3665">
        <v>60</v>
      </c>
    </row>
    <row r="3666" spans="28:39">
      <c r="AB3666" t="s">
        <v>650</v>
      </c>
      <c r="AC3666" s="1">
        <v>3</v>
      </c>
      <c r="AD3666" s="38" t="s">
        <v>337</v>
      </c>
      <c r="AE3666" s="60" t="s">
        <v>133</v>
      </c>
      <c r="AF3666" s="55">
        <v>170</v>
      </c>
      <c r="AG3666" s="43">
        <v>20</v>
      </c>
      <c r="AH3666">
        <v>48</v>
      </c>
      <c r="AL3666" t="s">
        <v>22</v>
      </c>
      <c r="AM3666">
        <v>60</v>
      </c>
    </row>
    <row r="3667" spans="28:39">
      <c r="AB3667" t="s">
        <v>650</v>
      </c>
      <c r="AC3667" s="1">
        <v>3</v>
      </c>
      <c r="AD3667" s="38" t="s">
        <v>337</v>
      </c>
      <c r="AE3667" s="60" t="s">
        <v>133</v>
      </c>
      <c r="AF3667" s="55">
        <v>170</v>
      </c>
      <c r="AG3667" s="44">
        <v>30</v>
      </c>
      <c r="AH3667">
        <v>48</v>
      </c>
      <c r="AL3667" t="s">
        <v>22</v>
      </c>
      <c r="AM3667">
        <v>60</v>
      </c>
    </row>
    <row r="3668" spans="28:39">
      <c r="AB3668" t="s">
        <v>650</v>
      </c>
      <c r="AC3668" s="1">
        <v>3</v>
      </c>
      <c r="AD3668" s="38" t="s">
        <v>337</v>
      </c>
      <c r="AE3668" s="60" t="s">
        <v>133</v>
      </c>
      <c r="AF3668" s="55">
        <v>170</v>
      </c>
      <c r="AG3668" s="45">
        <v>40</v>
      </c>
      <c r="AH3668">
        <v>48</v>
      </c>
      <c r="AL3668" t="s">
        <v>22</v>
      </c>
      <c r="AM3668">
        <v>60</v>
      </c>
    </row>
    <row r="3669" spans="28:39">
      <c r="AB3669" t="s">
        <v>650</v>
      </c>
      <c r="AC3669" s="1">
        <v>3</v>
      </c>
      <c r="AD3669" s="38" t="s">
        <v>337</v>
      </c>
      <c r="AE3669" s="60" t="s">
        <v>133</v>
      </c>
      <c r="AF3669" s="55">
        <v>170</v>
      </c>
      <c r="AG3669" s="46">
        <v>50</v>
      </c>
      <c r="AH3669">
        <v>45</v>
      </c>
      <c r="AL3669" t="s">
        <v>22</v>
      </c>
      <c r="AM3669">
        <v>60</v>
      </c>
    </row>
    <row r="3670" spans="28:39">
      <c r="AB3670" t="s">
        <v>650</v>
      </c>
      <c r="AC3670" s="1">
        <v>3</v>
      </c>
      <c r="AD3670" s="38" t="s">
        <v>337</v>
      </c>
      <c r="AE3670" s="60" t="s">
        <v>133</v>
      </c>
      <c r="AF3670" s="55">
        <v>170</v>
      </c>
      <c r="AG3670" s="47">
        <v>60</v>
      </c>
      <c r="AH3670">
        <v>42</v>
      </c>
      <c r="AL3670" t="s">
        <v>22</v>
      </c>
      <c r="AM3670">
        <v>60</v>
      </c>
    </row>
    <row r="3671" spans="28:39">
      <c r="AB3671" t="s">
        <v>650</v>
      </c>
      <c r="AC3671" s="1">
        <v>3</v>
      </c>
      <c r="AD3671" s="38" t="s">
        <v>337</v>
      </c>
      <c r="AE3671" s="60" t="s">
        <v>133</v>
      </c>
      <c r="AF3671" s="55">
        <v>170</v>
      </c>
      <c r="AG3671" s="48">
        <v>70</v>
      </c>
      <c r="AH3671">
        <v>39</v>
      </c>
      <c r="AL3671" t="s">
        <v>22</v>
      </c>
      <c r="AM3671">
        <v>60</v>
      </c>
    </row>
    <row r="3672" spans="28:39">
      <c r="AB3672" t="s">
        <v>650</v>
      </c>
      <c r="AC3672" s="1">
        <v>3</v>
      </c>
      <c r="AD3672" s="38" t="s">
        <v>337</v>
      </c>
      <c r="AE3672" s="60" t="s">
        <v>133</v>
      </c>
      <c r="AF3672" s="56">
        <v>180</v>
      </c>
      <c r="AG3672" s="41">
        <v>0</v>
      </c>
      <c r="AH3672">
        <v>45</v>
      </c>
      <c r="AL3672" t="s">
        <v>22</v>
      </c>
      <c r="AM3672">
        <v>60</v>
      </c>
    </row>
    <row r="3673" spans="28:39">
      <c r="AB3673" t="s">
        <v>650</v>
      </c>
      <c r="AC3673" s="1">
        <v>3</v>
      </c>
      <c r="AD3673" s="38" t="s">
        <v>337</v>
      </c>
      <c r="AE3673" s="60" t="s">
        <v>133</v>
      </c>
      <c r="AF3673" s="56">
        <v>180</v>
      </c>
      <c r="AG3673" s="42">
        <v>10</v>
      </c>
      <c r="AH3673">
        <v>45</v>
      </c>
      <c r="AL3673" t="s">
        <v>22</v>
      </c>
      <c r="AM3673">
        <v>60</v>
      </c>
    </row>
    <row r="3674" spans="28:39">
      <c r="AB3674" t="s">
        <v>650</v>
      </c>
      <c r="AC3674" s="1">
        <v>3</v>
      </c>
      <c r="AD3674" s="38" t="s">
        <v>337</v>
      </c>
      <c r="AE3674" s="60" t="s">
        <v>133</v>
      </c>
      <c r="AF3674" s="56">
        <v>180</v>
      </c>
      <c r="AG3674" s="43">
        <v>20</v>
      </c>
      <c r="AH3674">
        <v>45</v>
      </c>
      <c r="AL3674" t="s">
        <v>22</v>
      </c>
      <c r="AM3674">
        <v>60</v>
      </c>
    </row>
    <row r="3675" spans="28:39">
      <c r="AB3675" t="s">
        <v>650</v>
      </c>
      <c r="AC3675" s="1">
        <v>3</v>
      </c>
      <c r="AD3675" s="38" t="s">
        <v>337</v>
      </c>
      <c r="AE3675" s="60" t="s">
        <v>133</v>
      </c>
      <c r="AF3675" s="56">
        <v>180</v>
      </c>
      <c r="AG3675" s="44">
        <v>30</v>
      </c>
      <c r="AH3675">
        <v>45</v>
      </c>
      <c r="AL3675" t="s">
        <v>22</v>
      </c>
      <c r="AM3675">
        <v>60</v>
      </c>
    </row>
    <row r="3676" spans="28:39">
      <c r="AB3676" t="s">
        <v>650</v>
      </c>
      <c r="AC3676" s="1">
        <v>3</v>
      </c>
      <c r="AD3676" s="38" t="s">
        <v>337</v>
      </c>
      <c r="AE3676" s="60" t="s">
        <v>133</v>
      </c>
      <c r="AF3676" s="56">
        <v>180</v>
      </c>
      <c r="AG3676" s="45">
        <v>40</v>
      </c>
      <c r="AH3676">
        <v>45</v>
      </c>
      <c r="AL3676" t="s">
        <v>22</v>
      </c>
      <c r="AM3676">
        <v>60</v>
      </c>
    </row>
    <row r="3677" spans="28:39">
      <c r="AB3677" t="s">
        <v>650</v>
      </c>
      <c r="AC3677" s="1">
        <v>3</v>
      </c>
      <c r="AD3677" s="38" t="s">
        <v>337</v>
      </c>
      <c r="AE3677" s="60" t="s">
        <v>133</v>
      </c>
      <c r="AF3677" s="56">
        <v>180</v>
      </c>
      <c r="AG3677" s="46">
        <v>50</v>
      </c>
      <c r="AH3677">
        <v>45</v>
      </c>
      <c r="AL3677" t="s">
        <v>22</v>
      </c>
      <c r="AM3677">
        <v>60</v>
      </c>
    </row>
    <row r="3678" spans="28:39">
      <c r="AB3678" t="s">
        <v>650</v>
      </c>
      <c r="AC3678" s="1">
        <v>3</v>
      </c>
      <c r="AD3678" s="38" t="s">
        <v>337</v>
      </c>
      <c r="AE3678" s="60" t="s">
        <v>133</v>
      </c>
      <c r="AF3678" s="56">
        <v>180</v>
      </c>
      <c r="AG3678" s="47">
        <v>60</v>
      </c>
      <c r="AH3678">
        <v>42</v>
      </c>
      <c r="AL3678" t="s">
        <v>22</v>
      </c>
      <c r="AM3678">
        <v>60</v>
      </c>
    </row>
    <row r="3679" spans="28:39">
      <c r="AB3679" t="s">
        <v>650</v>
      </c>
      <c r="AC3679" s="1">
        <v>3</v>
      </c>
      <c r="AD3679" s="38" t="s">
        <v>337</v>
      </c>
      <c r="AE3679" s="60" t="s">
        <v>133</v>
      </c>
      <c r="AF3679" s="56">
        <v>180</v>
      </c>
      <c r="AG3679" s="48">
        <v>70</v>
      </c>
      <c r="AH3679">
        <v>39</v>
      </c>
      <c r="AL3679" t="s">
        <v>22</v>
      </c>
      <c r="AM3679">
        <v>60</v>
      </c>
    </row>
    <row r="3680" spans="28:39">
      <c r="AB3680" t="s">
        <v>650</v>
      </c>
      <c r="AC3680" s="1">
        <v>3</v>
      </c>
      <c r="AD3680" s="38" t="s">
        <v>337</v>
      </c>
      <c r="AE3680" s="60" t="s">
        <v>133</v>
      </c>
      <c r="AF3680" s="57">
        <v>200</v>
      </c>
      <c r="AG3680" s="41">
        <v>0</v>
      </c>
      <c r="AH3680">
        <v>42</v>
      </c>
      <c r="AL3680" t="s">
        <v>22</v>
      </c>
      <c r="AM3680">
        <v>60</v>
      </c>
    </row>
    <row r="3681" spans="28:39">
      <c r="AB3681" t="s">
        <v>650</v>
      </c>
      <c r="AC3681" s="1">
        <v>3</v>
      </c>
      <c r="AD3681" s="38" t="s">
        <v>337</v>
      </c>
      <c r="AE3681" s="60" t="s">
        <v>133</v>
      </c>
      <c r="AF3681" s="57">
        <v>200</v>
      </c>
      <c r="AG3681" s="42">
        <v>10</v>
      </c>
      <c r="AH3681">
        <v>42</v>
      </c>
      <c r="AL3681" t="s">
        <v>22</v>
      </c>
      <c r="AM3681">
        <v>60</v>
      </c>
    </row>
    <row r="3682" spans="28:39">
      <c r="AB3682" t="s">
        <v>650</v>
      </c>
      <c r="AC3682" s="1">
        <v>3</v>
      </c>
      <c r="AD3682" s="38" t="s">
        <v>337</v>
      </c>
      <c r="AE3682" s="60" t="s">
        <v>133</v>
      </c>
      <c r="AF3682" s="57">
        <v>200</v>
      </c>
      <c r="AG3682" s="43">
        <v>20</v>
      </c>
      <c r="AH3682">
        <v>42</v>
      </c>
      <c r="AL3682" t="s">
        <v>22</v>
      </c>
      <c r="AM3682">
        <v>60</v>
      </c>
    </row>
    <row r="3683" spans="28:39">
      <c r="AB3683" t="s">
        <v>650</v>
      </c>
      <c r="AC3683" s="1">
        <v>3</v>
      </c>
      <c r="AD3683" s="38" t="s">
        <v>337</v>
      </c>
      <c r="AE3683" s="60" t="s">
        <v>133</v>
      </c>
      <c r="AF3683" s="57">
        <v>200</v>
      </c>
      <c r="AG3683" s="44">
        <v>30</v>
      </c>
      <c r="AH3683">
        <v>42</v>
      </c>
      <c r="AL3683" t="s">
        <v>22</v>
      </c>
      <c r="AM3683">
        <v>60</v>
      </c>
    </row>
    <row r="3684" spans="28:39">
      <c r="AB3684" t="s">
        <v>650</v>
      </c>
      <c r="AC3684" s="1">
        <v>3</v>
      </c>
      <c r="AD3684" s="38" t="s">
        <v>337</v>
      </c>
      <c r="AE3684" s="60" t="s">
        <v>133</v>
      </c>
      <c r="AF3684" s="57">
        <v>200</v>
      </c>
      <c r="AG3684" s="45">
        <v>40</v>
      </c>
      <c r="AH3684">
        <v>42</v>
      </c>
      <c r="AL3684" t="s">
        <v>22</v>
      </c>
      <c r="AM3684">
        <v>60</v>
      </c>
    </row>
    <row r="3685" spans="28:39">
      <c r="AB3685" t="s">
        <v>650</v>
      </c>
      <c r="AC3685" s="1">
        <v>3</v>
      </c>
      <c r="AD3685" s="38" t="s">
        <v>337</v>
      </c>
      <c r="AE3685" s="60" t="s">
        <v>133</v>
      </c>
      <c r="AF3685" s="57">
        <v>200</v>
      </c>
      <c r="AG3685" s="46">
        <v>50</v>
      </c>
      <c r="AH3685">
        <v>42</v>
      </c>
      <c r="AL3685" t="s">
        <v>22</v>
      </c>
      <c r="AM3685">
        <v>60</v>
      </c>
    </row>
    <row r="3686" spans="28:39">
      <c r="AB3686" t="s">
        <v>650</v>
      </c>
      <c r="AC3686" s="1">
        <v>3</v>
      </c>
      <c r="AD3686" s="38" t="s">
        <v>337</v>
      </c>
      <c r="AE3686" s="60" t="s">
        <v>133</v>
      </c>
      <c r="AF3686" s="57">
        <v>200</v>
      </c>
      <c r="AG3686" s="47">
        <v>60</v>
      </c>
      <c r="AH3686">
        <v>42</v>
      </c>
      <c r="AL3686" t="s">
        <v>22</v>
      </c>
      <c r="AM3686">
        <v>60</v>
      </c>
    </row>
    <row r="3687" spans="28:39">
      <c r="AB3687" t="s">
        <v>650</v>
      </c>
      <c r="AC3687" s="1">
        <v>3</v>
      </c>
      <c r="AD3687" s="38" t="s">
        <v>337</v>
      </c>
      <c r="AE3687" s="60" t="s">
        <v>133</v>
      </c>
      <c r="AF3687" s="57">
        <v>200</v>
      </c>
      <c r="AG3687" s="48">
        <v>70</v>
      </c>
      <c r="AH3687">
        <v>39</v>
      </c>
      <c r="AL3687" t="s">
        <v>22</v>
      </c>
      <c r="AM3687">
        <v>60</v>
      </c>
    </row>
    <row r="3688" spans="28:39">
      <c r="AB3688" t="s">
        <v>650</v>
      </c>
      <c r="AC3688" s="1">
        <v>3</v>
      </c>
      <c r="AD3688" s="38" t="s">
        <v>427</v>
      </c>
      <c r="AE3688" s="60" t="s">
        <v>133</v>
      </c>
      <c r="AF3688" s="40">
        <v>110</v>
      </c>
      <c r="AG3688" s="41">
        <v>0</v>
      </c>
      <c r="AH3688">
        <v>56</v>
      </c>
      <c r="AL3688" t="s">
        <v>22</v>
      </c>
      <c r="AM3688">
        <v>60</v>
      </c>
    </row>
    <row r="3689" spans="28:39">
      <c r="AB3689" t="s">
        <v>650</v>
      </c>
      <c r="AC3689" s="1">
        <v>3</v>
      </c>
      <c r="AD3689" s="38" t="s">
        <v>427</v>
      </c>
      <c r="AE3689" s="60" t="s">
        <v>133</v>
      </c>
      <c r="AF3689" s="40">
        <v>110</v>
      </c>
      <c r="AG3689" s="42">
        <v>10</v>
      </c>
      <c r="AH3689">
        <v>56</v>
      </c>
      <c r="AL3689" t="s">
        <v>22</v>
      </c>
      <c r="AM3689">
        <v>60</v>
      </c>
    </row>
    <row r="3690" spans="28:39">
      <c r="AB3690" t="s">
        <v>650</v>
      </c>
      <c r="AC3690" s="1">
        <v>3</v>
      </c>
      <c r="AD3690" s="38" t="s">
        <v>427</v>
      </c>
      <c r="AE3690" s="60" t="s">
        <v>133</v>
      </c>
      <c r="AF3690" s="40">
        <v>110</v>
      </c>
      <c r="AG3690" s="43">
        <v>20</v>
      </c>
      <c r="AH3690">
        <v>56</v>
      </c>
      <c r="AL3690" t="s">
        <v>22</v>
      </c>
      <c r="AM3690">
        <v>60</v>
      </c>
    </row>
    <row r="3691" spans="28:39">
      <c r="AB3691" t="s">
        <v>650</v>
      </c>
      <c r="AC3691" s="1">
        <v>3</v>
      </c>
      <c r="AD3691" s="38" t="s">
        <v>427</v>
      </c>
      <c r="AE3691" s="60" t="s">
        <v>133</v>
      </c>
      <c r="AF3691" s="40">
        <v>110</v>
      </c>
      <c r="AG3691" s="44">
        <v>30</v>
      </c>
      <c r="AH3691">
        <v>55</v>
      </c>
      <c r="AL3691" t="s">
        <v>22</v>
      </c>
      <c r="AM3691">
        <v>60</v>
      </c>
    </row>
    <row r="3692" spans="28:39">
      <c r="AB3692" t="s">
        <v>650</v>
      </c>
      <c r="AC3692" s="1">
        <v>3</v>
      </c>
      <c r="AD3692" s="38" t="s">
        <v>427</v>
      </c>
      <c r="AE3692" s="60" t="s">
        <v>133</v>
      </c>
      <c r="AF3692" s="40">
        <v>110</v>
      </c>
      <c r="AG3692" s="45">
        <v>40</v>
      </c>
      <c r="AH3692">
        <v>50</v>
      </c>
      <c r="AL3692" t="s">
        <v>22</v>
      </c>
      <c r="AM3692">
        <v>60</v>
      </c>
    </row>
    <row r="3693" spans="28:39">
      <c r="AB3693" t="s">
        <v>650</v>
      </c>
      <c r="AC3693" s="1">
        <v>3</v>
      </c>
      <c r="AD3693" s="38" t="s">
        <v>427</v>
      </c>
      <c r="AE3693" s="60" t="s">
        <v>133</v>
      </c>
      <c r="AF3693" s="40">
        <v>110</v>
      </c>
      <c r="AG3693" s="46">
        <v>50</v>
      </c>
      <c r="AH3693">
        <v>45</v>
      </c>
      <c r="AL3693" t="s">
        <v>22</v>
      </c>
      <c r="AM3693">
        <v>60</v>
      </c>
    </row>
    <row r="3694" spans="28:39">
      <c r="AB3694" t="s">
        <v>650</v>
      </c>
      <c r="AC3694" s="1">
        <v>3</v>
      </c>
      <c r="AD3694" s="38" t="s">
        <v>427</v>
      </c>
      <c r="AE3694" s="60" t="s">
        <v>133</v>
      </c>
      <c r="AF3694" s="40">
        <v>110</v>
      </c>
      <c r="AG3694" s="47">
        <v>60</v>
      </c>
      <c r="AH3694">
        <v>42</v>
      </c>
      <c r="AL3694" t="s">
        <v>22</v>
      </c>
      <c r="AM3694">
        <v>60</v>
      </c>
    </row>
    <row r="3695" spans="28:39">
      <c r="AB3695" t="s">
        <v>650</v>
      </c>
      <c r="AC3695" s="1">
        <v>3</v>
      </c>
      <c r="AD3695" s="38" t="s">
        <v>427</v>
      </c>
      <c r="AE3695" s="60" t="s">
        <v>133</v>
      </c>
      <c r="AF3695" s="40">
        <v>110</v>
      </c>
      <c r="AG3695" s="48">
        <v>70</v>
      </c>
      <c r="AH3695">
        <v>39</v>
      </c>
      <c r="AL3695" t="s">
        <v>22</v>
      </c>
      <c r="AM3695">
        <v>60</v>
      </c>
    </row>
    <row r="3696" spans="28:39">
      <c r="AB3696" t="s">
        <v>650</v>
      </c>
      <c r="AC3696" s="1">
        <v>3</v>
      </c>
      <c r="AD3696" s="38" t="s">
        <v>427</v>
      </c>
      <c r="AE3696" s="60" t="s">
        <v>133</v>
      </c>
      <c r="AF3696" s="49">
        <v>115</v>
      </c>
      <c r="AG3696" s="41">
        <v>0</v>
      </c>
      <c r="AH3696">
        <v>55</v>
      </c>
      <c r="AL3696" t="s">
        <v>22</v>
      </c>
      <c r="AM3696">
        <v>60</v>
      </c>
    </row>
    <row r="3697" spans="28:39">
      <c r="AB3697" t="s">
        <v>650</v>
      </c>
      <c r="AC3697" s="1">
        <v>3</v>
      </c>
      <c r="AD3697" s="38" t="s">
        <v>427</v>
      </c>
      <c r="AE3697" s="60" t="s">
        <v>133</v>
      </c>
      <c r="AF3697" s="49">
        <v>115</v>
      </c>
      <c r="AG3697" s="42">
        <v>10</v>
      </c>
      <c r="AH3697">
        <v>55</v>
      </c>
      <c r="AL3697" t="s">
        <v>22</v>
      </c>
      <c r="AM3697">
        <v>60</v>
      </c>
    </row>
    <row r="3698" spans="28:39">
      <c r="AB3698" t="s">
        <v>650</v>
      </c>
      <c r="AC3698" s="1">
        <v>3</v>
      </c>
      <c r="AD3698" s="38" t="s">
        <v>427</v>
      </c>
      <c r="AE3698" s="60" t="s">
        <v>133</v>
      </c>
      <c r="AF3698" s="49">
        <v>115</v>
      </c>
      <c r="AG3698" s="43">
        <v>20</v>
      </c>
      <c r="AH3698">
        <v>55</v>
      </c>
      <c r="AL3698" t="s">
        <v>22</v>
      </c>
      <c r="AM3698">
        <v>60</v>
      </c>
    </row>
    <row r="3699" spans="28:39">
      <c r="AB3699" t="s">
        <v>650</v>
      </c>
      <c r="AC3699" s="1">
        <v>3</v>
      </c>
      <c r="AD3699" s="38" t="s">
        <v>427</v>
      </c>
      <c r="AE3699" s="60" t="s">
        <v>133</v>
      </c>
      <c r="AF3699" s="49">
        <v>115</v>
      </c>
      <c r="AG3699" s="44">
        <v>30</v>
      </c>
      <c r="AH3699">
        <v>55</v>
      </c>
      <c r="AL3699" t="s">
        <v>22</v>
      </c>
      <c r="AM3699">
        <v>60</v>
      </c>
    </row>
    <row r="3700" spans="28:39">
      <c r="AB3700" t="s">
        <v>650</v>
      </c>
      <c r="AC3700" s="1">
        <v>3</v>
      </c>
      <c r="AD3700" s="38" t="s">
        <v>427</v>
      </c>
      <c r="AE3700" s="60" t="s">
        <v>133</v>
      </c>
      <c r="AF3700" s="49">
        <v>115</v>
      </c>
      <c r="AG3700" s="45">
        <v>40</v>
      </c>
      <c r="AH3700">
        <v>50</v>
      </c>
      <c r="AL3700" t="s">
        <v>22</v>
      </c>
      <c r="AM3700">
        <v>60</v>
      </c>
    </row>
    <row r="3701" spans="28:39">
      <c r="AB3701" t="s">
        <v>650</v>
      </c>
      <c r="AC3701" s="1">
        <v>3</v>
      </c>
      <c r="AD3701" s="38" t="s">
        <v>427</v>
      </c>
      <c r="AE3701" s="60" t="s">
        <v>133</v>
      </c>
      <c r="AF3701" s="49">
        <v>115</v>
      </c>
      <c r="AG3701" s="46">
        <v>50</v>
      </c>
      <c r="AH3701">
        <v>45</v>
      </c>
      <c r="AL3701" t="s">
        <v>22</v>
      </c>
      <c r="AM3701">
        <v>60</v>
      </c>
    </row>
    <row r="3702" spans="28:39">
      <c r="AB3702" t="s">
        <v>650</v>
      </c>
      <c r="AC3702" s="1">
        <v>3</v>
      </c>
      <c r="AD3702" s="38" t="s">
        <v>427</v>
      </c>
      <c r="AE3702" s="60" t="s">
        <v>133</v>
      </c>
      <c r="AF3702" s="49">
        <v>115</v>
      </c>
      <c r="AG3702" s="47">
        <v>60</v>
      </c>
      <c r="AH3702">
        <v>42</v>
      </c>
      <c r="AL3702" t="s">
        <v>22</v>
      </c>
      <c r="AM3702">
        <v>60</v>
      </c>
    </row>
    <row r="3703" spans="28:39">
      <c r="AB3703" t="s">
        <v>650</v>
      </c>
      <c r="AC3703" s="1">
        <v>3</v>
      </c>
      <c r="AD3703" s="38" t="s">
        <v>427</v>
      </c>
      <c r="AE3703" s="60" t="s">
        <v>133</v>
      </c>
      <c r="AF3703" s="49">
        <v>115</v>
      </c>
      <c r="AG3703" s="48">
        <v>70</v>
      </c>
      <c r="AH3703">
        <v>39</v>
      </c>
      <c r="AL3703" t="s">
        <v>22</v>
      </c>
      <c r="AM3703">
        <v>60</v>
      </c>
    </row>
    <row r="3704" spans="28:39">
      <c r="AB3704" t="s">
        <v>650</v>
      </c>
      <c r="AC3704" s="1">
        <v>3</v>
      </c>
      <c r="AD3704" s="38" t="s">
        <v>427</v>
      </c>
      <c r="AE3704" s="60" t="s">
        <v>133</v>
      </c>
      <c r="AF3704" s="50">
        <v>120</v>
      </c>
      <c r="AG3704" s="41">
        <v>0</v>
      </c>
      <c r="AH3704">
        <v>53</v>
      </c>
      <c r="AL3704" t="s">
        <v>22</v>
      </c>
      <c r="AM3704">
        <v>60</v>
      </c>
    </row>
    <row r="3705" spans="28:39">
      <c r="AB3705" t="s">
        <v>650</v>
      </c>
      <c r="AC3705" s="1">
        <v>3</v>
      </c>
      <c r="AD3705" s="38" t="s">
        <v>427</v>
      </c>
      <c r="AE3705" s="60" t="s">
        <v>133</v>
      </c>
      <c r="AF3705" s="50">
        <v>120</v>
      </c>
      <c r="AG3705" s="42">
        <v>10</v>
      </c>
      <c r="AH3705">
        <v>53</v>
      </c>
      <c r="AL3705" t="s">
        <v>22</v>
      </c>
      <c r="AM3705">
        <v>60</v>
      </c>
    </row>
    <row r="3706" spans="28:39">
      <c r="AB3706" t="s">
        <v>650</v>
      </c>
      <c r="AC3706" s="1">
        <v>3</v>
      </c>
      <c r="AD3706" s="38" t="s">
        <v>427</v>
      </c>
      <c r="AE3706" s="60" t="s">
        <v>133</v>
      </c>
      <c r="AF3706" s="50">
        <v>120</v>
      </c>
      <c r="AG3706" s="43">
        <v>20</v>
      </c>
      <c r="AH3706">
        <v>53</v>
      </c>
      <c r="AL3706" t="s">
        <v>22</v>
      </c>
      <c r="AM3706">
        <v>60</v>
      </c>
    </row>
    <row r="3707" spans="28:39">
      <c r="AB3707" t="s">
        <v>650</v>
      </c>
      <c r="AC3707" s="1">
        <v>3</v>
      </c>
      <c r="AD3707" s="38" t="s">
        <v>427</v>
      </c>
      <c r="AE3707" s="60" t="s">
        <v>133</v>
      </c>
      <c r="AF3707" s="50">
        <v>120</v>
      </c>
      <c r="AG3707" s="44">
        <v>30</v>
      </c>
      <c r="AH3707">
        <v>53</v>
      </c>
      <c r="AL3707" t="s">
        <v>22</v>
      </c>
      <c r="AM3707">
        <v>60</v>
      </c>
    </row>
    <row r="3708" spans="28:39">
      <c r="AB3708" t="s">
        <v>650</v>
      </c>
      <c r="AC3708" s="1">
        <v>3</v>
      </c>
      <c r="AD3708" s="38" t="s">
        <v>427</v>
      </c>
      <c r="AE3708" s="60" t="s">
        <v>133</v>
      </c>
      <c r="AF3708" s="50">
        <v>120</v>
      </c>
      <c r="AG3708" s="45">
        <v>40</v>
      </c>
      <c r="AH3708">
        <v>50</v>
      </c>
      <c r="AL3708" t="s">
        <v>22</v>
      </c>
      <c r="AM3708">
        <v>60</v>
      </c>
    </row>
    <row r="3709" spans="28:39">
      <c r="AB3709" t="s">
        <v>650</v>
      </c>
      <c r="AC3709" s="1">
        <v>3</v>
      </c>
      <c r="AD3709" s="38" t="s">
        <v>427</v>
      </c>
      <c r="AE3709" s="60" t="s">
        <v>133</v>
      </c>
      <c r="AF3709" s="50">
        <v>120</v>
      </c>
      <c r="AG3709" s="46">
        <v>50</v>
      </c>
      <c r="AH3709">
        <v>45</v>
      </c>
      <c r="AL3709" t="s">
        <v>22</v>
      </c>
      <c r="AM3709">
        <v>60</v>
      </c>
    </row>
    <row r="3710" spans="28:39">
      <c r="AB3710" t="s">
        <v>650</v>
      </c>
      <c r="AC3710" s="1">
        <v>3</v>
      </c>
      <c r="AD3710" s="38" t="s">
        <v>427</v>
      </c>
      <c r="AE3710" s="60" t="s">
        <v>133</v>
      </c>
      <c r="AF3710" s="50">
        <v>120</v>
      </c>
      <c r="AG3710" s="47">
        <v>60</v>
      </c>
      <c r="AH3710">
        <v>42</v>
      </c>
      <c r="AL3710" t="s">
        <v>22</v>
      </c>
      <c r="AM3710">
        <v>60</v>
      </c>
    </row>
    <row r="3711" spans="28:39">
      <c r="AB3711" t="s">
        <v>650</v>
      </c>
      <c r="AC3711" s="1">
        <v>3</v>
      </c>
      <c r="AD3711" s="38" t="s">
        <v>427</v>
      </c>
      <c r="AE3711" s="60" t="s">
        <v>133</v>
      </c>
      <c r="AF3711" s="50">
        <v>120</v>
      </c>
      <c r="AG3711" s="48">
        <v>70</v>
      </c>
      <c r="AH3711">
        <v>39</v>
      </c>
      <c r="AL3711" t="s">
        <v>22</v>
      </c>
      <c r="AM3711">
        <v>60</v>
      </c>
    </row>
    <row r="3712" spans="28:39">
      <c r="AB3712" t="s">
        <v>650</v>
      </c>
      <c r="AC3712" s="1">
        <v>3</v>
      </c>
      <c r="AD3712" s="38" t="s">
        <v>427</v>
      </c>
      <c r="AE3712" s="60" t="s">
        <v>133</v>
      </c>
      <c r="AF3712" s="51">
        <v>130</v>
      </c>
      <c r="AG3712" s="41">
        <v>0</v>
      </c>
      <c r="AH3712">
        <v>50</v>
      </c>
      <c r="AL3712" t="s">
        <v>22</v>
      </c>
      <c r="AM3712">
        <v>60</v>
      </c>
    </row>
    <row r="3713" spans="28:39">
      <c r="AB3713" t="s">
        <v>650</v>
      </c>
      <c r="AC3713" s="1">
        <v>3</v>
      </c>
      <c r="AD3713" s="38" t="s">
        <v>427</v>
      </c>
      <c r="AE3713" s="60" t="s">
        <v>133</v>
      </c>
      <c r="AF3713" s="51">
        <v>130</v>
      </c>
      <c r="AG3713" s="42">
        <v>10</v>
      </c>
      <c r="AH3713">
        <v>50</v>
      </c>
      <c r="AL3713" t="s">
        <v>22</v>
      </c>
      <c r="AM3713">
        <v>60</v>
      </c>
    </row>
    <row r="3714" spans="28:39">
      <c r="AB3714" t="s">
        <v>650</v>
      </c>
      <c r="AC3714" s="1">
        <v>3</v>
      </c>
      <c r="AD3714" s="38" t="s">
        <v>427</v>
      </c>
      <c r="AE3714" s="60" t="s">
        <v>133</v>
      </c>
      <c r="AF3714" s="51">
        <v>130</v>
      </c>
      <c r="AG3714" s="43">
        <v>20</v>
      </c>
      <c r="AH3714">
        <v>50</v>
      </c>
      <c r="AL3714" t="s">
        <v>22</v>
      </c>
      <c r="AM3714">
        <v>60</v>
      </c>
    </row>
    <row r="3715" spans="28:39">
      <c r="AB3715" t="s">
        <v>650</v>
      </c>
      <c r="AC3715" s="1">
        <v>3</v>
      </c>
      <c r="AD3715" s="38" t="s">
        <v>427</v>
      </c>
      <c r="AE3715" s="60" t="s">
        <v>133</v>
      </c>
      <c r="AF3715" s="51">
        <v>130</v>
      </c>
      <c r="AG3715" s="44">
        <v>30</v>
      </c>
      <c r="AH3715">
        <v>50</v>
      </c>
      <c r="AL3715" t="s">
        <v>22</v>
      </c>
      <c r="AM3715">
        <v>60</v>
      </c>
    </row>
    <row r="3716" spans="28:39">
      <c r="AB3716" t="s">
        <v>650</v>
      </c>
      <c r="AC3716" s="1">
        <v>3</v>
      </c>
      <c r="AD3716" s="38" t="s">
        <v>427</v>
      </c>
      <c r="AE3716" s="60" t="s">
        <v>133</v>
      </c>
      <c r="AF3716" s="51">
        <v>130</v>
      </c>
      <c r="AG3716" s="45">
        <v>40</v>
      </c>
      <c r="AH3716">
        <v>50</v>
      </c>
      <c r="AL3716" t="s">
        <v>22</v>
      </c>
      <c r="AM3716">
        <v>60</v>
      </c>
    </row>
    <row r="3717" spans="28:39">
      <c r="AB3717" t="s">
        <v>650</v>
      </c>
      <c r="AC3717" s="1">
        <v>3</v>
      </c>
      <c r="AD3717" s="38" t="s">
        <v>427</v>
      </c>
      <c r="AE3717" s="60" t="s">
        <v>133</v>
      </c>
      <c r="AF3717" s="51">
        <v>130</v>
      </c>
      <c r="AG3717" s="46">
        <v>50</v>
      </c>
      <c r="AH3717">
        <v>45</v>
      </c>
      <c r="AL3717" t="s">
        <v>22</v>
      </c>
      <c r="AM3717">
        <v>60</v>
      </c>
    </row>
    <row r="3718" spans="28:39">
      <c r="AB3718" t="s">
        <v>650</v>
      </c>
      <c r="AC3718" s="1">
        <v>3</v>
      </c>
      <c r="AD3718" s="38" t="s">
        <v>427</v>
      </c>
      <c r="AE3718" s="60" t="s">
        <v>133</v>
      </c>
      <c r="AF3718" s="51">
        <v>130</v>
      </c>
      <c r="AG3718" s="47">
        <v>60</v>
      </c>
      <c r="AH3718">
        <v>42</v>
      </c>
      <c r="AL3718" t="s">
        <v>22</v>
      </c>
      <c r="AM3718">
        <v>60</v>
      </c>
    </row>
    <row r="3719" spans="28:39">
      <c r="AB3719" t="s">
        <v>650</v>
      </c>
      <c r="AC3719" s="1">
        <v>3</v>
      </c>
      <c r="AD3719" s="38" t="s">
        <v>427</v>
      </c>
      <c r="AE3719" s="60" t="s">
        <v>133</v>
      </c>
      <c r="AF3719" s="51">
        <v>130</v>
      </c>
      <c r="AG3719" s="48">
        <v>70</v>
      </c>
      <c r="AH3719">
        <v>39</v>
      </c>
      <c r="AL3719" t="s">
        <v>22</v>
      </c>
      <c r="AM3719">
        <v>60</v>
      </c>
    </row>
    <row r="3720" spans="28:39">
      <c r="AB3720" t="s">
        <v>650</v>
      </c>
      <c r="AC3720" s="1">
        <v>3</v>
      </c>
      <c r="AD3720" s="38" t="s">
        <v>427</v>
      </c>
      <c r="AE3720" s="60" t="s">
        <v>133</v>
      </c>
      <c r="AF3720" s="52">
        <v>140</v>
      </c>
      <c r="AG3720" s="41">
        <v>0</v>
      </c>
      <c r="AH3720">
        <v>48</v>
      </c>
      <c r="AL3720" t="s">
        <v>22</v>
      </c>
      <c r="AM3720">
        <v>60</v>
      </c>
    </row>
    <row r="3721" spans="28:39">
      <c r="AB3721" t="s">
        <v>650</v>
      </c>
      <c r="AC3721" s="1">
        <v>3</v>
      </c>
      <c r="AD3721" s="38" t="s">
        <v>427</v>
      </c>
      <c r="AE3721" s="60" t="s">
        <v>133</v>
      </c>
      <c r="AF3721" s="52">
        <v>140</v>
      </c>
      <c r="AG3721" s="42">
        <v>10</v>
      </c>
      <c r="AH3721">
        <v>48</v>
      </c>
      <c r="AL3721" t="s">
        <v>22</v>
      </c>
      <c r="AM3721">
        <v>60</v>
      </c>
    </row>
    <row r="3722" spans="28:39">
      <c r="AB3722" t="s">
        <v>650</v>
      </c>
      <c r="AC3722" s="1">
        <v>3</v>
      </c>
      <c r="AD3722" s="38" t="s">
        <v>427</v>
      </c>
      <c r="AE3722" s="60" t="s">
        <v>133</v>
      </c>
      <c r="AF3722" s="52">
        <v>140</v>
      </c>
      <c r="AG3722" s="43">
        <v>20</v>
      </c>
      <c r="AH3722">
        <v>48</v>
      </c>
      <c r="AL3722" t="s">
        <v>22</v>
      </c>
      <c r="AM3722">
        <v>60</v>
      </c>
    </row>
    <row r="3723" spans="28:39">
      <c r="AB3723" t="s">
        <v>650</v>
      </c>
      <c r="AC3723" s="1">
        <v>3</v>
      </c>
      <c r="AD3723" s="38" t="s">
        <v>427</v>
      </c>
      <c r="AE3723" s="60" t="s">
        <v>133</v>
      </c>
      <c r="AF3723" s="52">
        <v>140</v>
      </c>
      <c r="AG3723" s="44">
        <v>30</v>
      </c>
      <c r="AH3723">
        <v>48</v>
      </c>
      <c r="AL3723" t="s">
        <v>22</v>
      </c>
      <c r="AM3723">
        <v>60</v>
      </c>
    </row>
    <row r="3724" spans="28:39">
      <c r="AB3724" t="s">
        <v>650</v>
      </c>
      <c r="AC3724" s="1">
        <v>3</v>
      </c>
      <c r="AD3724" s="38" t="s">
        <v>427</v>
      </c>
      <c r="AE3724" s="60" t="s">
        <v>133</v>
      </c>
      <c r="AF3724" s="52">
        <v>140</v>
      </c>
      <c r="AG3724" s="45">
        <v>40</v>
      </c>
      <c r="AH3724">
        <v>48</v>
      </c>
      <c r="AL3724" t="s">
        <v>22</v>
      </c>
      <c r="AM3724">
        <v>60</v>
      </c>
    </row>
    <row r="3725" spans="28:39">
      <c r="AB3725" t="s">
        <v>650</v>
      </c>
      <c r="AC3725" s="1">
        <v>3</v>
      </c>
      <c r="AD3725" s="38" t="s">
        <v>427</v>
      </c>
      <c r="AE3725" s="60" t="s">
        <v>133</v>
      </c>
      <c r="AF3725" s="52">
        <v>140</v>
      </c>
      <c r="AG3725" s="46">
        <v>50</v>
      </c>
      <c r="AH3725">
        <v>45</v>
      </c>
      <c r="AL3725" t="s">
        <v>22</v>
      </c>
      <c r="AM3725">
        <v>60</v>
      </c>
    </row>
    <row r="3726" spans="28:39">
      <c r="AB3726" t="s">
        <v>650</v>
      </c>
      <c r="AC3726" s="1">
        <v>3</v>
      </c>
      <c r="AD3726" s="38" t="s">
        <v>427</v>
      </c>
      <c r="AE3726" s="60" t="s">
        <v>133</v>
      </c>
      <c r="AF3726" s="52">
        <v>140</v>
      </c>
      <c r="AG3726" s="47">
        <v>60</v>
      </c>
      <c r="AH3726">
        <v>42</v>
      </c>
      <c r="AL3726" t="s">
        <v>22</v>
      </c>
      <c r="AM3726">
        <v>60</v>
      </c>
    </row>
    <row r="3727" spans="28:39">
      <c r="AB3727" t="s">
        <v>650</v>
      </c>
      <c r="AC3727" s="1">
        <v>3</v>
      </c>
      <c r="AD3727" s="38" t="s">
        <v>427</v>
      </c>
      <c r="AE3727" s="60" t="s">
        <v>133</v>
      </c>
      <c r="AF3727" s="52">
        <v>140</v>
      </c>
      <c r="AG3727" s="48">
        <v>70</v>
      </c>
      <c r="AH3727">
        <v>39</v>
      </c>
      <c r="AL3727" t="s">
        <v>22</v>
      </c>
      <c r="AM3727">
        <v>60</v>
      </c>
    </row>
    <row r="3728" spans="28:39">
      <c r="AB3728" t="s">
        <v>650</v>
      </c>
      <c r="AC3728" s="1">
        <v>3</v>
      </c>
      <c r="AD3728" s="38" t="s">
        <v>427</v>
      </c>
      <c r="AE3728" s="60" t="s">
        <v>133</v>
      </c>
      <c r="AF3728" s="53">
        <v>150</v>
      </c>
      <c r="AG3728" s="41">
        <v>0</v>
      </c>
      <c r="AH3728">
        <v>45</v>
      </c>
      <c r="AL3728" t="s">
        <v>22</v>
      </c>
      <c r="AM3728">
        <v>60</v>
      </c>
    </row>
    <row r="3729" spans="28:39">
      <c r="AB3729" t="s">
        <v>650</v>
      </c>
      <c r="AC3729" s="1">
        <v>3</v>
      </c>
      <c r="AD3729" s="38" t="s">
        <v>427</v>
      </c>
      <c r="AE3729" s="60" t="s">
        <v>133</v>
      </c>
      <c r="AF3729" s="53">
        <v>150</v>
      </c>
      <c r="AG3729" s="42">
        <v>10</v>
      </c>
      <c r="AH3729">
        <v>45</v>
      </c>
      <c r="AL3729" t="s">
        <v>22</v>
      </c>
      <c r="AM3729">
        <v>60</v>
      </c>
    </row>
    <row r="3730" spans="28:39">
      <c r="AB3730" t="s">
        <v>650</v>
      </c>
      <c r="AC3730" s="1">
        <v>3</v>
      </c>
      <c r="AD3730" s="38" t="s">
        <v>427</v>
      </c>
      <c r="AE3730" s="60" t="s">
        <v>133</v>
      </c>
      <c r="AF3730" s="53">
        <v>150</v>
      </c>
      <c r="AG3730" s="43">
        <v>20</v>
      </c>
      <c r="AH3730">
        <v>45</v>
      </c>
      <c r="AL3730" t="s">
        <v>22</v>
      </c>
      <c r="AM3730">
        <v>60</v>
      </c>
    </row>
    <row r="3731" spans="28:39">
      <c r="AB3731" t="s">
        <v>650</v>
      </c>
      <c r="AC3731" s="1">
        <v>3</v>
      </c>
      <c r="AD3731" s="38" t="s">
        <v>427</v>
      </c>
      <c r="AE3731" s="60" t="s">
        <v>133</v>
      </c>
      <c r="AF3731" s="53">
        <v>150</v>
      </c>
      <c r="AG3731" s="44">
        <v>30</v>
      </c>
      <c r="AH3731">
        <v>45</v>
      </c>
      <c r="AL3731" t="s">
        <v>22</v>
      </c>
      <c r="AM3731">
        <v>60</v>
      </c>
    </row>
    <row r="3732" spans="28:39">
      <c r="AB3732" t="s">
        <v>650</v>
      </c>
      <c r="AC3732" s="1">
        <v>3</v>
      </c>
      <c r="AD3732" s="38" t="s">
        <v>427</v>
      </c>
      <c r="AE3732" s="60" t="s">
        <v>133</v>
      </c>
      <c r="AF3732" s="53">
        <v>150</v>
      </c>
      <c r="AG3732" s="45">
        <v>40</v>
      </c>
      <c r="AH3732">
        <v>45</v>
      </c>
      <c r="AL3732" t="s">
        <v>22</v>
      </c>
      <c r="AM3732">
        <v>60</v>
      </c>
    </row>
    <row r="3733" spans="28:39">
      <c r="AB3733" t="s">
        <v>650</v>
      </c>
      <c r="AC3733" s="1">
        <v>3</v>
      </c>
      <c r="AD3733" s="38" t="s">
        <v>427</v>
      </c>
      <c r="AE3733" s="60" t="s">
        <v>133</v>
      </c>
      <c r="AF3733" s="53">
        <v>150</v>
      </c>
      <c r="AG3733" s="46">
        <v>50</v>
      </c>
      <c r="AH3733">
        <v>45</v>
      </c>
      <c r="AL3733" t="s">
        <v>22</v>
      </c>
      <c r="AM3733">
        <v>60</v>
      </c>
    </row>
    <row r="3734" spans="28:39">
      <c r="AB3734" t="s">
        <v>650</v>
      </c>
      <c r="AC3734" s="1">
        <v>3</v>
      </c>
      <c r="AD3734" s="38" t="s">
        <v>427</v>
      </c>
      <c r="AE3734" s="60" t="s">
        <v>133</v>
      </c>
      <c r="AF3734" s="53">
        <v>150</v>
      </c>
      <c r="AG3734" s="47">
        <v>60</v>
      </c>
      <c r="AH3734">
        <v>42</v>
      </c>
      <c r="AL3734" t="s">
        <v>22</v>
      </c>
      <c r="AM3734">
        <v>60</v>
      </c>
    </row>
    <row r="3735" spans="28:39">
      <c r="AB3735" t="s">
        <v>650</v>
      </c>
      <c r="AC3735" s="1">
        <v>3</v>
      </c>
      <c r="AD3735" s="38" t="s">
        <v>427</v>
      </c>
      <c r="AE3735" s="60" t="s">
        <v>133</v>
      </c>
      <c r="AF3735" s="53">
        <v>150</v>
      </c>
      <c r="AG3735" s="48">
        <v>70</v>
      </c>
      <c r="AH3735">
        <v>39</v>
      </c>
      <c r="AL3735" t="s">
        <v>22</v>
      </c>
      <c r="AM3735">
        <v>60</v>
      </c>
    </row>
    <row r="3736" spans="28:39">
      <c r="AB3736" t="s">
        <v>650</v>
      </c>
      <c r="AC3736" s="1">
        <v>3</v>
      </c>
      <c r="AD3736" s="38" t="s">
        <v>427</v>
      </c>
      <c r="AE3736" s="60" t="s">
        <v>133</v>
      </c>
      <c r="AF3736" s="54">
        <v>160</v>
      </c>
      <c r="AG3736" s="41">
        <v>0</v>
      </c>
      <c r="AH3736">
        <v>43</v>
      </c>
      <c r="AL3736" t="s">
        <v>22</v>
      </c>
      <c r="AM3736">
        <v>60</v>
      </c>
    </row>
    <row r="3737" spans="28:39">
      <c r="AB3737" t="s">
        <v>650</v>
      </c>
      <c r="AC3737" s="1">
        <v>3</v>
      </c>
      <c r="AD3737" s="38" t="s">
        <v>427</v>
      </c>
      <c r="AE3737" s="60" t="s">
        <v>133</v>
      </c>
      <c r="AF3737" s="54">
        <v>160</v>
      </c>
      <c r="AG3737" s="42">
        <v>10</v>
      </c>
      <c r="AH3737">
        <v>43</v>
      </c>
      <c r="AL3737" t="s">
        <v>22</v>
      </c>
      <c r="AM3737">
        <v>60</v>
      </c>
    </row>
    <row r="3738" spans="28:39">
      <c r="AB3738" t="s">
        <v>650</v>
      </c>
      <c r="AC3738" s="1">
        <v>3</v>
      </c>
      <c r="AD3738" s="38" t="s">
        <v>427</v>
      </c>
      <c r="AE3738" s="60" t="s">
        <v>133</v>
      </c>
      <c r="AF3738" s="54">
        <v>160</v>
      </c>
      <c r="AG3738" s="43">
        <v>20</v>
      </c>
      <c r="AH3738">
        <v>43</v>
      </c>
      <c r="AL3738" t="s">
        <v>22</v>
      </c>
      <c r="AM3738">
        <v>60</v>
      </c>
    </row>
    <row r="3739" spans="28:39">
      <c r="AB3739" t="s">
        <v>650</v>
      </c>
      <c r="AC3739" s="1">
        <v>3</v>
      </c>
      <c r="AD3739" s="38" t="s">
        <v>427</v>
      </c>
      <c r="AE3739" s="60" t="s">
        <v>133</v>
      </c>
      <c r="AF3739" s="54">
        <v>160</v>
      </c>
      <c r="AG3739" s="44">
        <v>30</v>
      </c>
      <c r="AH3739">
        <v>43</v>
      </c>
      <c r="AL3739" t="s">
        <v>22</v>
      </c>
      <c r="AM3739">
        <v>60</v>
      </c>
    </row>
    <row r="3740" spans="28:39">
      <c r="AB3740" t="s">
        <v>650</v>
      </c>
      <c r="AC3740" s="1">
        <v>3</v>
      </c>
      <c r="AD3740" s="38" t="s">
        <v>427</v>
      </c>
      <c r="AE3740" s="60" t="s">
        <v>133</v>
      </c>
      <c r="AF3740" s="54">
        <v>160</v>
      </c>
      <c r="AG3740" s="45">
        <v>40</v>
      </c>
      <c r="AH3740">
        <v>43</v>
      </c>
      <c r="AL3740" t="s">
        <v>22</v>
      </c>
      <c r="AM3740">
        <v>60</v>
      </c>
    </row>
    <row r="3741" spans="28:39">
      <c r="AB3741" t="s">
        <v>650</v>
      </c>
      <c r="AC3741" s="1">
        <v>3</v>
      </c>
      <c r="AD3741" s="38" t="s">
        <v>427</v>
      </c>
      <c r="AE3741" s="60" t="s">
        <v>133</v>
      </c>
      <c r="AF3741" s="54">
        <v>160</v>
      </c>
      <c r="AG3741" s="46">
        <v>50</v>
      </c>
      <c r="AH3741">
        <v>43</v>
      </c>
      <c r="AL3741" t="s">
        <v>22</v>
      </c>
      <c r="AM3741">
        <v>60</v>
      </c>
    </row>
    <row r="3742" spans="28:39">
      <c r="AB3742" t="s">
        <v>650</v>
      </c>
      <c r="AC3742" s="1">
        <v>3</v>
      </c>
      <c r="AD3742" s="38" t="s">
        <v>427</v>
      </c>
      <c r="AE3742" s="60" t="s">
        <v>133</v>
      </c>
      <c r="AF3742" s="54">
        <v>160</v>
      </c>
      <c r="AG3742" s="47">
        <v>60</v>
      </c>
      <c r="AH3742">
        <v>42</v>
      </c>
      <c r="AL3742" t="s">
        <v>22</v>
      </c>
      <c r="AM3742">
        <v>60</v>
      </c>
    </row>
    <row r="3743" spans="28:39">
      <c r="AB3743" t="s">
        <v>650</v>
      </c>
      <c r="AC3743" s="1">
        <v>3</v>
      </c>
      <c r="AD3743" s="38" t="s">
        <v>427</v>
      </c>
      <c r="AE3743" s="60" t="s">
        <v>133</v>
      </c>
      <c r="AF3743" s="54">
        <v>160</v>
      </c>
      <c r="AG3743" s="48">
        <v>70</v>
      </c>
      <c r="AH3743">
        <v>39</v>
      </c>
      <c r="AL3743" t="s">
        <v>22</v>
      </c>
      <c r="AM3743">
        <v>60</v>
      </c>
    </row>
    <row r="3744" spans="28:39">
      <c r="AB3744" t="s">
        <v>650</v>
      </c>
      <c r="AC3744" s="1">
        <v>3</v>
      </c>
      <c r="AD3744" s="38" t="s">
        <v>427</v>
      </c>
      <c r="AE3744" s="60" t="s">
        <v>133</v>
      </c>
      <c r="AF3744" s="55">
        <v>170</v>
      </c>
      <c r="AG3744" s="41">
        <v>0</v>
      </c>
      <c r="AH3744">
        <v>42</v>
      </c>
      <c r="AL3744" t="s">
        <v>22</v>
      </c>
      <c r="AM3744">
        <v>60</v>
      </c>
    </row>
    <row r="3745" spans="28:39">
      <c r="AB3745" t="s">
        <v>650</v>
      </c>
      <c r="AC3745" s="1">
        <v>3</v>
      </c>
      <c r="AD3745" s="38" t="s">
        <v>427</v>
      </c>
      <c r="AE3745" s="60" t="s">
        <v>133</v>
      </c>
      <c r="AF3745" s="55">
        <v>170</v>
      </c>
      <c r="AG3745" s="42">
        <v>10</v>
      </c>
      <c r="AH3745">
        <v>42</v>
      </c>
      <c r="AL3745" t="s">
        <v>22</v>
      </c>
      <c r="AM3745">
        <v>60</v>
      </c>
    </row>
    <row r="3746" spans="28:39">
      <c r="AB3746" t="s">
        <v>650</v>
      </c>
      <c r="AC3746" s="1">
        <v>3</v>
      </c>
      <c r="AD3746" s="38" t="s">
        <v>427</v>
      </c>
      <c r="AE3746" s="60" t="s">
        <v>133</v>
      </c>
      <c r="AF3746" s="55">
        <v>170</v>
      </c>
      <c r="AG3746" s="43">
        <v>20</v>
      </c>
      <c r="AH3746">
        <v>42</v>
      </c>
      <c r="AL3746" t="s">
        <v>22</v>
      </c>
      <c r="AM3746">
        <v>60</v>
      </c>
    </row>
    <row r="3747" spans="28:39">
      <c r="AB3747" t="s">
        <v>650</v>
      </c>
      <c r="AC3747" s="1">
        <v>3</v>
      </c>
      <c r="AD3747" s="38" t="s">
        <v>427</v>
      </c>
      <c r="AE3747" s="60" t="s">
        <v>133</v>
      </c>
      <c r="AF3747" s="55">
        <v>170</v>
      </c>
      <c r="AG3747" s="44">
        <v>30</v>
      </c>
      <c r="AH3747">
        <v>42</v>
      </c>
      <c r="AL3747" t="s">
        <v>22</v>
      </c>
      <c r="AM3747">
        <v>60</v>
      </c>
    </row>
    <row r="3748" spans="28:39">
      <c r="AB3748" t="s">
        <v>650</v>
      </c>
      <c r="AC3748" s="1">
        <v>3</v>
      </c>
      <c r="AD3748" s="38" t="s">
        <v>427</v>
      </c>
      <c r="AE3748" s="60" t="s">
        <v>133</v>
      </c>
      <c r="AF3748" s="55">
        <v>170</v>
      </c>
      <c r="AG3748" s="45">
        <v>40</v>
      </c>
      <c r="AH3748">
        <v>42</v>
      </c>
      <c r="AL3748" t="s">
        <v>22</v>
      </c>
      <c r="AM3748">
        <v>60</v>
      </c>
    </row>
    <row r="3749" spans="28:39">
      <c r="AB3749" t="s">
        <v>650</v>
      </c>
      <c r="AC3749" s="1">
        <v>3</v>
      </c>
      <c r="AD3749" s="38" t="s">
        <v>427</v>
      </c>
      <c r="AE3749" s="60" t="s">
        <v>133</v>
      </c>
      <c r="AF3749" s="55">
        <v>170</v>
      </c>
      <c r="AG3749" s="46">
        <v>50</v>
      </c>
      <c r="AH3749">
        <v>42</v>
      </c>
      <c r="AL3749" t="s">
        <v>22</v>
      </c>
      <c r="AM3749">
        <v>60</v>
      </c>
    </row>
    <row r="3750" spans="28:39">
      <c r="AB3750" t="s">
        <v>650</v>
      </c>
      <c r="AC3750" s="1">
        <v>3</v>
      </c>
      <c r="AD3750" s="38" t="s">
        <v>427</v>
      </c>
      <c r="AE3750" s="60" t="s">
        <v>133</v>
      </c>
      <c r="AF3750" s="55">
        <v>170</v>
      </c>
      <c r="AG3750" s="47">
        <v>60</v>
      </c>
      <c r="AH3750">
        <v>42</v>
      </c>
      <c r="AL3750" t="s">
        <v>22</v>
      </c>
      <c r="AM3750">
        <v>60</v>
      </c>
    </row>
    <row r="3751" spans="28:39">
      <c r="AB3751" t="s">
        <v>650</v>
      </c>
      <c r="AC3751" s="1">
        <v>3</v>
      </c>
      <c r="AD3751" s="38" t="s">
        <v>427</v>
      </c>
      <c r="AE3751" s="60" t="s">
        <v>133</v>
      </c>
      <c r="AF3751" s="55">
        <v>170</v>
      </c>
      <c r="AG3751" s="48">
        <v>70</v>
      </c>
      <c r="AH3751">
        <v>39</v>
      </c>
      <c r="AL3751" t="s">
        <v>22</v>
      </c>
      <c r="AM3751">
        <v>60</v>
      </c>
    </row>
    <row r="3752" spans="28:39">
      <c r="AB3752" t="s">
        <v>650</v>
      </c>
      <c r="AC3752" s="1">
        <v>3</v>
      </c>
      <c r="AD3752" s="38" t="s">
        <v>427</v>
      </c>
      <c r="AE3752" s="60" t="s">
        <v>133</v>
      </c>
      <c r="AF3752" s="56">
        <v>180</v>
      </c>
      <c r="AG3752" s="41">
        <v>0</v>
      </c>
      <c r="AH3752">
        <v>40</v>
      </c>
      <c r="AL3752" t="s">
        <v>22</v>
      </c>
      <c r="AM3752">
        <v>60</v>
      </c>
    </row>
    <row r="3753" spans="28:39">
      <c r="AB3753" t="s">
        <v>650</v>
      </c>
      <c r="AC3753" s="1">
        <v>3</v>
      </c>
      <c r="AD3753" s="38" t="s">
        <v>427</v>
      </c>
      <c r="AE3753" s="60" t="s">
        <v>133</v>
      </c>
      <c r="AF3753" s="56">
        <v>180</v>
      </c>
      <c r="AG3753" s="42">
        <v>10</v>
      </c>
      <c r="AH3753">
        <v>40</v>
      </c>
      <c r="AL3753" t="s">
        <v>22</v>
      </c>
      <c r="AM3753">
        <v>60</v>
      </c>
    </row>
    <row r="3754" spans="28:39">
      <c r="AB3754" t="s">
        <v>650</v>
      </c>
      <c r="AC3754" s="1">
        <v>3</v>
      </c>
      <c r="AD3754" s="38" t="s">
        <v>427</v>
      </c>
      <c r="AE3754" s="60" t="s">
        <v>133</v>
      </c>
      <c r="AF3754" s="56">
        <v>180</v>
      </c>
      <c r="AG3754" s="43">
        <v>20</v>
      </c>
      <c r="AH3754">
        <v>40</v>
      </c>
      <c r="AL3754" t="s">
        <v>22</v>
      </c>
      <c r="AM3754">
        <v>60</v>
      </c>
    </row>
    <row r="3755" spans="28:39">
      <c r="AB3755" t="s">
        <v>650</v>
      </c>
      <c r="AC3755" s="1">
        <v>3</v>
      </c>
      <c r="AD3755" s="38" t="s">
        <v>427</v>
      </c>
      <c r="AE3755" s="60" t="s">
        <v>133</v>
      </c>
      <c r="AF3755" s="56">
        <v>180</v>
      </c>
      <c r="AG3755" s="44">
        <v>30</v>
      </c>
      <c r="AH3755">
        <v>40</v>
      </c>
      <c r="AL3755" t="s">
        <v>22</v>
      </c>
      <c r="AM3755">
        <v>60</v>
      </c>
    </row>
    <row r="3756" spans="28:39">
      <c r="AB3756" t="s">
        <v>650</v>
      </c>
      <c r="AC3756" s="1">
        <v>3</v>
      </c>
      <c r="AD3756" s="38" t="s">
        <v>427</v>
      </c>
      <c r="AE3756" s="60" t="s">
        <v>133</v>
      </c>
      <c r="AF3756" s="56">
        <v>180</v>
      </c>
      <c r="AG3756" s="45">
        <v>40</v>
      </c>
      <c r="AH3756">
        <v>40</v>
      </c>
      <c r="AL3756" t="s">
        <v>22</v>
      </c>
      <c r="AM3756">
        <v>60</v>
      </c>
    </row>
    <row r="3757" spans="28:39">
      <c r="AB3757" t="s">
        <v>650</v>
      </c>
      <c r="AC3757" s="1">
        <v>3</v>
      </c>
      <c r="AD3757" s="38" t="s">
        <v>427</v>
      </c>
      <c r="AE3757" s="60" t="s">
        <v>133</v>
      </c>
      <c r="AF3757" s="56">
        <v>180</v>
      </c>
      <c r="AG3757" s="46">
        <v>50</v>
      </c>
      <c r="AH3757">
        <v>40</v>
      </c>
      <c r="AL3757" t="s">
        <v>22</v>
      </c>
      <c r="AM3757">
        <v>60</v>
      </c>
    </row>
    <row r="3758" spans="28:39">
      <c r="AB3758" t="s">
        <v>650</v>
      </c>
      <c r="AC3758" s="1">
        <v>3</v>
      </c>
      <c r="AD3758" s="38" t="s">
        <v>427</v>
      </c>
      <c r="AE3758" s="60" t="s">
        <v>133</v>
      </c>
      <c r="AF3758" s="56">
        <v>180</v>
      </c>
      <c r="AG3758" s="47">
        <v>60</v>
      </c>
      <c r="AH3758">
        <v>40</v>
      </c>
      <c r="AL3758" t="s">
        <v>22</v>
      </c>
      <c r="AM3758">
        <v>60</v>
      </c>
    </row>
    <row r="3759" spans="28:39">
      <c r="AB3759" t="s">
        <v>650</v>
      </c>
      <c r="AC3759" s="1">
        <v>3</v>
      </c>
      <c r="AD3759" s="38" t="s">
        <v>427</v>
      </c>
      <c r="AE3759" s="60" t="s">
        <v>133</v>
      </c>
      <c r="AF3759" s="56">
        <v>180</v>
      </c>
      <c r="AG3759" s="48">
        <v>70</v>
      </c>
      <c r="AH3759">
        <v>39</v>
      </c>
      <c r="AL3759" t="s">
        <v>22</v>
      </c>
      <c r="AM3759">
        <v>60</v>
      </c>
    </row>
    <row r="3760" spans="28:39">
      <c r="AB3760" t="s">
        <v>650</v>
      </c>
      <c r="AC3760" s="1">
        <v>3</v>
      </c>
      <c r="AD3760" s="38" t="s">
        <v>427</v>
      </c>
      <c r="AE3760" s="60" t="s">
        <v>133</v>
      </c>
      <c r="AF3760" s="57">
        <v>200</v>
      </c>
      <c r="AG3760" s="41">
        <v>0</v>
      </c>
      <c r="AH3760">
        <v>37</v>
      </c>
      <c r="AL3760" t="s">
        <v>22</v>
      </c>
      <c r="AM3760">
        <v>60</v>
      </c>
    </row>
    <row r="3761" spans="28:39">
      <c r="AB3761" t="s">
        <v>650</v>
      </c>
      <c r="AC3761" s="1">
        <v>3</v>
      </c>
      <c r="AD3761" s="38" t="s">
        <v>427</v>
      </c>
      <c r="AE3761" s="60" t="s">
        <v>133</v>
      </c>
      <c r="AF3761" s="57">
        <v>200</v>
      </c>
      <c r="AG3761" s="42">
        <v>10</v>
      </c>
      <c r="AH3761">
        <v>37</v>
      </c>
      <c r="AL3761" t="s">
        <v>22</v>
      </c>
      <c r="AM3761">
        <v>60</v>
      </c>
    </row>
    <row r="3762" spans="28:39">
      <c r="AB3762" t="s">
        <v>650</v>
      </c>
      <c r="AC3762" s="1">
        <v>3</v>
      </c>
      <c r="AD3762" s="38" t="s">
        <v>427</v>
      </c>
      <c r="AE3762" s="60" t="s">
        <v>133</v>
      </c>
      <c r="AF3762" s="57">
        <v>200</v>
      </c>
      <c r="AG3762" s="43">
        <v>20</v>
      </c>
      <c r="AH3762">
        <v>37</v>
      </c>
      <c r="AL3762" t="s">
        <v>22</v>
      </c>
      <c r="AM3762">
        <v>60</v>
      </c>
    </row>
    <row r="3763" spans="28:39">
      <c r="AB3763" t="s">
        <v>650</v>
      </c>
      <c r="AC3763" s="1">
        <v>3</v>
      </c>
      <c r="AD3763" s="38" t="s">
        <v>427</v>
      </c>
      <c r="AE3763" s="60" t="s">
        <v>133</v>
      </c>
      <c r="AF3763" s="57">
        <v>200</v>
      </c>
      <c r="AG3763" s="44">
        <v>30</v>
      </c>
      <c r="AH3763">
        <v>37</v>
      </c>
      <c r="AL3763" t="s">
        <v>22</v>
      </c>
      <c r="AM3763">
        <v>60</v>
      </c>
    </row>
    <row r="3764" spans="28:39">
      <c r="AB3764" t="s">
        <v>650</v>
      </c>
      <c r="AC3764" s="1">
        <v>3</v>
      </c>
      <c r="AD3764" s="38" t="s">
        <v>427</v>
      </c>
      <c r="AE3764" s="60" t="s">
        <v>133</v>
      </c>
      <c r="AF3764" s="57">
        <v>200</v>
      </c>
      <c r="AG3764" s="45">
        <v>40</v>
      </c>
      <c r="AH3764">
        <v>37</v>
      </c>
      <c r="AL3764" t="s">
        <v>22</v>
      </c>
      <c r="AM3764">
        <v>60</v>
      </c>
    </row>
    <row r="3765" spans="28:39">
      <c r="AB3765" t="s">
        <v>650</v>
      </c>
      <c r="AC3765" s="1">
        <v>3</v>
      </c>
      <c r="AD3765" s="38" t="s">
        <v>427</v>
      </c>
      <c r="AE3765" s="60" t="s">
        <v>133</v>
      </c>
      <c r="AF3765" s="57">
        <v>200</v>
      </c>
      <c r="AG3765" s="46">
        <v>50</v>
      </c>
      <c r="AH3765">
        <v>37</v>
      </c>
      <c r="AL3765" t="s">
        <v>22</v>
      </c>
      <c r="AM3765">
        <v>60</v>
      </c>
    </row>
    <row r="3766" spans="28:39">
      <c r="AB3766" t="s">
        <v>650</v>
      </c>
      <c r="AC3766" s="1">
        <v>3</v>
      </c>
      <c r="AD3766" s="38" t="s">
        <v>427</v>
      </c>
      <c r="AE3766" s="60" t="s">
        <v>133</v>
      </c>
      <c r="AF3766" s="57">
        <v>200</v>
      </c>
      <c r="AG3766" s="47">
        <v>60</v>
      </c>
      <c r="AH3766">
        <v>37</v>
      </c>
      <c r="AL3766" t="s">
        <v>22</v>
      </c>
      <c r="AM3766">
        <v>60</v>
      </c>
    </row>
    <row r="3767" spans="28:39">
      <c r="AB3767" t="s">
        <v>650</v>
      </c>
      <c r="AC3767" s="1">
        <v>3</v>
      </c>
      <c r="AD3767" s="38" t="s">
        <v>427</v>
      </c>
      <c r="AE3767" s="60" t="s">
        <v>133</v>
      </c>
      <c r="AF3767" s="57">
        <v>200</v>
      </c>
      <c r="AG3767" s="48">
        <v>70</v>
      </c>
      <c r="AH3767">
        <v>37</v>
      </c>
      <c r="AL3767" t="s">
        <v>22</v>
      </c>
      <c r="AM3767">
        <v>60</v>
      </c>
    </row>
    <row r="3768" spans="28:39">
      <c r="AB3768" t="s">
        <v>650</v>
      </c>
      <c r="AC3768" s="1">
        <v>3</v>
      </c>
      <c r="AD3768" s="38" t="s">
        <v>428</v>
      </c>
      <c r="AE3768" s="60" t="s">
        <v>133</v>
      </c>
      <c r="AF3768" s="40">
        <v>110</v>
      </c>
      <c r="AG3768" s="41">
        <v>0</v>
      </c>
      <c r="AH3768">
        <v>53</v>
      </c>
      <c r="AL3768" t="s">
        <v>22</v>
      </c>
      <c r="AM3768">
        <v>60</v>
      </c>
    </row>
    <row r="3769" spans="28:39">
      <c r="AB3769" t="s">
        <v>650</v>
      </c>
      <c r="AC3769" s="1">
        <v>3</v>
      </c>
      <c r="AD3769" s="38" t="s">
        <v>428</v>
      </c>
      <c r="AE3769" s="60" t="s">
        <v>133</v>
      </c>
      <c r="AF3769" s="40">
        <v>110</v>
      </c>
      <c r="AG3769" s="42">
        <v>10</v>
      </c>
      <c r="AH3769">
        <v>53</v>
      </c>
      <c r="AL3769" t="s">
        <v>22</v>
      </c>
      <c r="AM3769">
        <v>60</v>
      </c>
    </row>
    <row r="3770" spans="28:39">
      <c r="AB3770" t="s">
        <v>650</v>
      </c>
      <c r="AC3770" s="1">
        <v>3</v>
      </c>
      <c r="AD3770" s="38" t="s">
        <v>428</v>
      </c>
      <c r="AE3770" s="60" t="s">
        <v>133</v>
      </c>
      <c r="AF3770" s="40">
        <v>110</v>
      </c>
      <c r="AG3770" s="43">
        <v>20</v>
      </c>
      <c r="AH3770">
        <v>53</v>
      </c>
      <c r="AL3770" t="s">
        <v>22</v>
      </c>
      <c r="AM3770">
        <v>60</v>
      </c>
    </row>
    <row r="3771" spans="28:39">
      <c r="AB3771" t="s">
        <v>650</v>
      </c>
      <c r="AC3771" s="1">
        <v>3</v>
      </c>
      <c r="AD3771" s="38" t="s">
        <v>428</v>
      </c>
      <c r="AE3771" s="60" t="s">
        <v>133</v>
      </c>
      <c r="AF3771" s="40">
        <v>110</v>
      </c>
      <c r="AG3771" s="44">
        <v>30</v>
      </c>
      <c r="AH3771">
        <v>53</v>
      </c>
      <c r="AL3771" t="s">
        <v>22</v>
      </c>
      <c r="AM3771">
        <v>60</v>
      </c>
    </row>
    <row r="3772" spans="28:39">
      <c r="AB3772" t="s">
        <v>650</v>
      </c>
      <c r="AC3772" s="1">
        <v>3</v>
      </c>
      <c r="AD3772" s="38" t="s">
        <v>428</v>
      </c>
      <c r="AE3772" s="60" t="s">
        <v>133</v>
      </c>
      <c r="AF3772" s="40">
        <v>110</v>
      </c>
      <c r="AG3772" s="45">
        <v>40</v>
      </c>
      <c r="AH3772">
        <v>50</v>
      </c>
      <c r="AL3772" t="s">
        <v>22</v>
      </c>
      <c r="AM3772">
        <v>60</v>
      </c>
    </row>
    <row r="3773" spans="28:39">
      <c r="AB3773" t="s">
        <v>650</v>
      </c>
      <c r="AC3773" s="1">
        <v>3</v>
      </c>
      <c r="AD3773" s="38" t="s">
        <v>428</v>
      </c>
      <c r="AE3773" s="60" t="s">
        <v>133</v>
      </c>
      <c r="AF3773" s="40">
        <v>110</v>
      </c>
      <c r="AG3773" s="46">
        <v>50</v>
      </c>
      <c r="AH3773">
        <v>45</v>
      </c>
      <c r="AL3773" t="s">
        <v>22</v>
      </c>
      <c r="AM3773">
        <v>60</v>
      </c>
    </row>
    <row r="3774" spans="28:39">
      <c r="AB3774" t="s">
        <v>650</v>
      </c>
      <c r="AC3774" s="1">
        <v>3</v>
      </c>
      <c r="AD3774" s="38" t="s">
        <v>428</v>
      </c>
      <c r="AE3774" s="60" t="s">
        <v>133</v>
      </c>
      <c r="AF3774" s="40">
        <v>110</v>
      </c>
      <c r="AG3774" s="47">
        <v>60</v>
      </c>
      <c r="AH3774">
        <v>42</v>
      </c>
      <c r="AL3774" t="s">
        <v>22</v>
      </c>
      <c r="AM3774">
        <v>60</v>
      </c>
    </row>
    <row r="3775" spans="28:39">
      <c r="AB3775" t="s">
        <v>650</v>
      </c>
      <c r="AC3775" s="1">
        <v>3</v>
      </c>
      <c r="AD3775" s="38" t="s">
        <v>428</v>
      </c>
      <c r="AE3775" s="60" t="s">
        <v>133</v>
      </c>
      <c r="AF3775" s="40">
        <v>110</v>
      </c>
      <c r="AG3775" s="48">
        <v>70</v>
      </c>
      <c r="AH3775">
        <v>39</v>
      </c>
      <c r="AL3775" t="s">
        <v>22</v>
      </c>
      <c r="AM3775">
        <v>60</v>
      </c>
    </row>
    <row r="3776" spans="28:39">
      <c r="AB3776" t="s">
        <v>650</v>
      </c>
      <c r="AC3776" s="1">
        <v>3</v>
      </c>
      <c r="AD3776" s="38" t="s">
        <v>428</v>
      </c>
      <c r="AE3776" s="60" t="s">
        <v>133</v>
      </c>
      <c r="AF3776" s="49">
        <v>115</v>
      </c>
      <c r="AG3776" s="41">
        <v>0</v>
      </c>
      <c r="AH3776">
        <v>52</v>
      </c>
      <c r="AL3776" t="s">
        <v>22</v>
      </c>
      <c r="AM3776">
        <v>60</v>
      </c>
    </row>
    <row r="3777" spans="28:39">
      <c r="AB3777" t="s">
        <v>650</v>
      </c>
      <c r="AC3777" s="1">
        <v>3</v>
      </c>
      <c r="AD3777" s="38" t="s">
        <v>428</v>
      </c>
      <c r="AE3777" s="60" t="s">
        <v>133</v>
      </c>
      <c r="AF3777" s="49">
        <v>115</v>
      </c>
      <c r="AG3777" s="42">
        <v>10</v>
      </c>
      <c r="AH3777">
        <v>52</v>
      </c>
      <c r="AL3777" t="s">
        <v>22</v>
      </c>
      <c r="AM3777">
        <v>60</v>
      </c>
    </row>
    <row r="3778" spans="28:39">
      <c r="AB3778" t="s">
        <v>650</v>
      </c>
      <c r="AC3778" s="1">
        <v>3</v>
      </c>
      <c r="AD3778" s="38" t="s">
        <v>428</v>
      </c>
      <c r="AE3778" s="60" t="s">
        <v>133</v>
      </c>
      <c r="AF3778" s="49">
        <v>115</v>
      </c>
      <c r="AG3778" s="43">
        <v>20</v>
      </c>
      <c r="AH3778">
        <v>52</v>
      </c>
      <c r="AL3778" t="s">
        <v>22</v>
      </c>
      <c r="AM3778">
        <v>60</v>
      </c>
    </row>
    <row r="3779" spans="28:39">
      <c r="AB3779" t="s">
        <v>650</v>
      </c>
      <c r="AC3779" s="1">
        <v>3</v>
      </c>
      <c r="AD3779" s="38" t="s">
        <v>428</v>
      </c>
      <c r="AE3779" s="60" t="s">
        <v>133</v>
      </c>
      <c r="AF3779" s="49">
        <v>115</v>
      </c>
      <c r="AG3779" s="44">
        <v>30</v>
      </c>
      <c r="AH3779">
        <v>52</v>
      </c>
      <c r="AL3779" t="s">
        <v>22</v>
      </c>
      <c r="AM3779">
        <v>60</v>
      </c>
    </row>
    <row r="3780" spans="28:39">
      <c r="AB3780" t="s">
        <v>650</v>
      </c>
      <c r="AC3780" s="1">
        <v>3</v>
      </c>
      <c r="AD3780" s="38" t="s">
        <v>428</v>
      </c>
      <c r="AE3780" s="60" t="s">
        <v>133</v>
      </c>
      <c r="AF3780" s="49">
        <v>115</v>
      </c>
      <c r="AG3780" s="45">
        <v>40</v>
      </c>
      <c r="AH3780">
        <v>50</v>
      </c>
      <c r="AL3780" t="s">
        <v>22</v>
      </c>
      <c r="AM3780">
        <v>60</v>
      </c>
    </row>
    <row r="3781" spans="28:39">
      <c r="AB3781" t="s">
        <v>650</v>
      </c>
      <c r="AC3781" s="1">
        <v>3</v>
      </c>
      <c r="AD3781" s="38" t="s">
        <v>428</v>
      </c>
      <c r="AE3781" s="60" t="s">
        <v>133</v>
      </c>
      <c r="AF3781" s="49">
        <v>115</v>
      </c>
      <c r="AG3781" s="46">
        <v>50</v>
      </c>
      <c r="AH3781">
        <v>45</v>
      </c>
      <c r="AL3781" t="s">
        <v>22</v>
      </c>
      <c r="AM3781">
        <v>60</v>
      </c>
    </row>
    <row r="3782" spans="28:39">
      <c r="AB3782" t="s">
        <v>650</v>
      </c>
      <c r="AC3782" s="1">
        <v>3</v>
      </c>
      <c r="AD3782" s="38" t="s">
        <v>428</v>
      </c>
      <c r="AE3782" s="60" t="s">
        <v>133</v>
      </c>
      <c r="AF3782" s="49">
        <v>115</v>
      </c>
      <c r="AG3782" s="47">
        <v>60</v>
      </c>
      <c r="AH3782">
        <v>42</v>
      </c>
      <c r="AL3782" t="s">
        <v>22</v>
      </c>
      <c r="AM3782">
        <v>60</v>
      </c>
    </row>
    <row r="3783" spans="28:39">
      <c r="AB3783" t="s">
        <v>650</v>
      </c>
      <c r="AC3783" s="1">
        <v>3</v>
      </c>
      <c r="AD3783" s="38" t="s">
        <v>428</v>
      </c>
      <c r="AE3783" s="60" t="s">
        <v>133</v>
      </c>
      <c r="AF3783" s="49">
        <v>115</v>
      </c>
      <c r="AG3783" s="48">
        <v>70</v>
      </c>
      <c r="AH3783">
        <v>39</v>
      </c>
      <c r="AL3783" t="s">
        <v>22</v>
      </c>
      <c r="AM3783">
        <v>60</v>
      </c>
    </row>
    <row r="3784" spans="28:39">
      <c r="AB3784" t="s">
        <v>650</v>
      </c>
      <c r="AC3784" s="1">
        <v>3</v>
      </c>
      <c r="AD3784" s="38" t="s">
        <v>428</v>
      </c>
      <c r="AE3784" s="60" t="s">
        <v>133</v>
      </c>
      <c r="AF3784" s="50">
        <v>120</v>
      </c>
      <c r="AG3784" s="41">
        <v>0</v>
      </c>
      <c r="AH3784">
        <v>50</v>
      </c>
      <c r="AL3784" t="s">
        <v>22</v>
      </c>
      <c r="AM3784">
        <v>60</v>
      </c>
    </row>
    <row r="3785" spans="28:39">
      <c r="AB3785" t="s">
        <v>650</v>
      </c>
      <c r="AC3785" s="1">
        <v>3</v>
      </c>
      <c r="AD3785" s="38" t="s">
        <v>428</v>
      </c>
      <c r="AE3785" s="60" t="s">
        <v>133</v>
      </c>
      <c r="AF3785" s="50">
        <v>120</v>
      </c>
      <c r="AG3785" s="42">
        <v>10</v>
      </c>
      <c r="AH3785">
        <v>50</v>
      </c>
      <c r="AL3785" t="s">
        <v>22</v>
      </c>
      <c r="AM3785">
        <v>60</v>
      </c>
    </row>
    <row r="3786" spans="28:39">
      <c r="AB3786" t="s">
        <v>650</v>
      </c>
      <c r="AC3786" s="1">
        <v>3</v>
      </c>
      <c r="AD3786" s="38" t="s">
        <v>428</v>
      </c>
      <c r="AE3786" s="60" t="s">
        <v>133</v>
      </c>
      <c r="AF3786" s="50">
        <v>120</v>
      </c>
      <c r="AG3786" s="43">
        <v>20</v>
      </c>
      <c r="AH3786">
        <v>50</v>
      </c>
      <c r="AL3786" t="s">
        <v>22</v>
      </c>
      <c r="AM3786">
        <v>60</v>
      </c>
    </row>
    <row r="3787" spans="28:39">
      <c r="AB3787" t="s">
        <v>650</v>
      </c>
      <c r="AC3787" s="1">
        <v>3</v>
      </c>
      <c r="AD3787" s="38" t="s">
        <v>428</v>
      </c>
      <c r="AE3787" s="60" t="s">
        <v>133</v>
      </c>
      <c r="AF3787" s="50">
        <v>120</v>
      </c>
      <c r="AG3787" s="44">
        <v>30</v>
      </c>
      <c r="AH3787">
        <v>50</v>
      </c>
      <c r="AL3787" t="s">
        <v>22</v>
      </c>
      <c r="AM3787">
        <v>60</v>
      </c>
    </row>
    <row r="3788" spans="28:39">
      <c r="AB3788" t="s">
        <v>650</v>
      </c>
      <c r="AC3788" s="1">
        <v>3</v>
      </c>
      <c r="AD3788" s="38" t="s">
        <v>428</v>
      </c>
      <c r="AE3788" s="60" t="s">
        <v>133</v>
      </c>
      <c r="AF3788" s="50">
        <v>120</v>
      </c>
      <c r="AG3788" s="45">
        <v>40</v>
      </c>
      <c r="AH3788">
        <v>50</v>
      </c>
      <c r="AL3788" t="s">
        <v>22</v>
      </c>
      <c r="AM3788">
        <v>60</v>
      </c>
    </row>
    <row r="3789" spans="28:39">
      <c r="AB3789" t="s">
        <v>650</v>
      </c>
      <c r="AC3789" s="1">
        <v>3</v>
      </c>
      <c r="AD3789" s="38" t="s">
        <v>428</v>
      </c>
      <c r="AE3789" s="60" t="s">
        <v>133</v>
      </c>
      <c r="AF3789" s="50">
        <v>120</v>
      </c>
      <c r="AG3789" s="46">
        <v>50</v>
      </c>
      <c r="AH3789">
        <v>45</v>
      </c>
      <c r="AL3789" t="s">
        <v>22</v>
      </c>
      <c r="AM3789">
        <v>60</v>
      </c>
    </row>
    <row r="3790" spans="28:39">
      <c r="AB3790" t="s">
        <v>650</v>
      </c>
      <c r="AC3790" s="1">
        <v>3</v>
      </c>
      <c r="AD3790" s="38" t="s">
        <v>428</v>
      </c>
      <c r="AE3790" s="60" t="s">
        <v>133</v>
      </c>
      <c r="AF3790" s="50">
        <v>120</v>
      </c>
      <c r="AG3790" s="47">
        <v>60</v>
      </c>
      <c r="AH3790">
        <v>42</v>
      </c>
      <c r="AL3790" t="s">
        <v>22</v>
      </c>
      <c r="AM3790">
        <v>60</v>
      </c>
    </row>
    <row r="3791" spans="28:39">
      <c r="AB3791" t="s">
        <v>650</v>
      </c>
      <c r="AC3791" s="1">
        <v>3</v>
      </c>
      <c r="AD3791" s="38" t="s">
        <v>428</v>
      </c>
      <c r="AE3791" s="60" t="s">
        <v>133</v>
      </c>
      <c r="AF3791" s="50">
        <v>120</v>
      </c>
      <c r="AG3791" s="48">
        <v>70</v>
      </c>
      <c r="AH3791">
        <v>39</v>
      </c>
      <c r="AL3791" t="s">
        <v>22</v>
      </c>
      <c r="AM3791">
        <v>60</v>
      </c>
    </row>
    <row r="3792" spans="28:39">
      <c r="AB3792" t="s">
        <v>650</v>
      </c>
      <c r="AC3792" s="1">
        <v>3</v>
      </c>
      <c r="AD3792" s="38" t="s">
        <v>428</v>
      </c>
      <c r="AE3792" s="60" t="s">
        <v>133</v>
      </c>
      <c r="AF3792" s="51">
        <v>130</v>
      </c>
      <c r="AG3792" s="41">
        <v>0</v>
      </c>
      <c r="AH3792">
        <v>48</v>
      </c>
      <c r="AL3792" t="s">
        <v>22</v>
      </c>
      <c r="AM3792">
        <v>60</v>
      </c>
    </row>
    <row r="3793" spans="28:39">
      <c r="AB3793" t="s">
        <v>650</v>
      </c>
      <c r="AC3793" s="1">
        <v>3</v>
      </c>
      <c r="AD3793" s="38" t="s">
        <v>428</v>
      </c>
      <c r="AE3793" s="60" t="s">
        <v>133</v>
      </c>
      <c r="AF3793" s="51">
        <v>130</v>
      </c>
      <c r="AG3793" s="42">
        <v>10</v>
      </c>
      <c r="AH3793">
        <v>48</v>
      </c>
      <c r="AL3793" t="s">
        <v>22</v>
      </c>
      <c r="AM3793">
        <v>60</v>
      </c>
    </row>
    <row r="3794" spans="28:39">
      <c r="AB3794" t="s">
        <v>650</v>
      </c>
      <c r="AC3794" s="1">
        <v>3</v>
      </c>
      <c r="AD3794" s="38" t="s">
        <v>428</v>
      </c>
      <c r="AE3794" s="60" t="s">
        <v>133</v>
      </c>
      <c r="AF3794" s="51">
        <v>130</v>
      </c>
      <c r="AG3794" s="43">
        <v>20</v>
      </c>
      <c r="AH3794">
        <v>48</v>
      </c>
      <c r="AL3794" t="s">
        <v>22</v>
      </c>
      <c r="AM3794">
        <v>60</v>
      </c>
    </row>
    <row r="3795" spans="28:39">
      <c r="AB3795" t="s">
        <v>650</v>
      </c>
      <c r="AC3795" s="1">
        <v>3</v>
      </c>
      <c r="AD3795" s="38" t="s">
        <v>428</v>
      </c>
      <c r="AE3795" s="60" t="s">
        <v>133</v>
      </c>
      <c r="AF3795" s="51">
        <v>130</v>
      </c>
      <c r="AG3795" s="44">
        <v>30</v>
      </c>
      <c r="AH3795">
        <v>48</v>
      </c>
      <c r="AL3795" t="s">
        <v>22</v>
      </c>
      <c r="AM3795">
        <v>60</v>
      </c>
    </row>
    <row r="3796" spans="28:39">
      <c r="AB3796" t="s">
        <v>650</v>
      </c>
      <c r="AC3796" s="1">
        <v>3</v>
      </c>
      <c r="AD3796" s="38" t="s">
        <v>428</v>
      </c>
      <c r="AE3796" s="60" t="s">
        <v>133</v>
      </c>
      <c r="AF3796" s="51">
        <v>130</v>
      </c>
      <c r="AG3796" s="45">
        <v>40</v>
      </c>
      <c r="AH3796">
        <v>48</v>
      </c>
      <c r="AL3796" t="s">
        <v>22</v>
      </c>
      <c r="AM3796">
        <v>60</v>
      </c>
    </row>
    <row r="3797" spans="28:39">
      <c r="AB3797" t="s">
        <v>650</v>
      </c>
      <c r="AC3797" s="1">
        <v>3</v>
      </c>
      <c r="AD3797" s="38" t="s">
        <v>428</v>
      </c>
      <c r="AE3797" s="60" t="s">
        <v>133</v>
      </c>
      <c r="AF3797" s="51">
        <v>130</v>
      </c>
      <c r="AG3797" s="46">
        <v>50</v>
      </c>
      <c r="AH3797">
        <v>45</v>
      </c>
      <c r="AL3797" t="s">
        <v>22</v>
      </c>
      <c r="AM3797">
        <v>60</v>
      </c>
    </row>
    <row r="3798" spans="28:39">
      <c r="AB3798" t="s">
        <v>650</v>
      </c>
      <c r="AC3798" s="1">
        <v>3</v>
      </c>
      <c r="AD3798" s="38" t="s">
        <v>428</v>
      </c>
      <c r="AE3798" s="60" t="s">
        <v>133</v>
      </c>
      <c r="AF3798" s="51">
        <v>130</v>
      </c>
      <c r="AG3798" s="47">
        <v>60</v>
      </c>
      <c r="AH3798">
        <v>42</v>
      </c>
      <c r="AL3798" t="s">
        <v>22</v>
      </c>
      <c r="AM3798">
        <v>60</v>
      </c>
    </row>
    <row r="3799" spans="28:39">
      <c r="AB3799" t="s">
        <v>650</v>
      </c>
      <c r="AC3799" s="1">
        <v>3</v>
      </c>
      <c r="AD3799" s="38" t="s">
        <v>428</v>
      </c>
      <c r="AE3799" s="60" t="s">
        <v>133</v>
      </c>
      <c r="AF3799" s="51">
        <v>130</v>
      </c>
      <c r="AG3799" s="48">
        <v>70</v>
      </c>
      <c r="AH3799">
        <v>39</v>
      </c>
      <c r="AL3799" t="s">
        <v>22</v>
      </c>
      <c r="AM3799">
        <v>60</v>
      </c>
    </row>
    <row r="3800" spans="28:39">
      <c r="AB3800" t="s">
        <v>650</v>
      </c>
      <c r="AC3800" s="1">
        <v>3</v>
      </c>
      <c r="AD3800" s="38" t="s">
        <v>428</v>
      </c>
      <c r="AE3800" s="60" t="s">
        <v>133</v>
      </c>
      <c r="AF3800" s="52">
        <v>140</v>
      </c>
      <c r="AG3800" s="41">
        <v>0</v>
      </c>
      <c r="AH3800">
        <v>45</v>
      </c>
      <c r="AL3800" t="s">
        <v>22</v>
      </c>
      <c r="AM3800">
        <v>60</v>
      </c>
    </row>
    <row r="3801" spans="28:39">
      <c r="AB3801" t="s">
        <v>650</v>
      </c>
      <c r="AC3801" s="1">
        <v>3</v>
      </c>
      <c r="AD3801" s="38" t="s">
        <v>428</v>
      </c>
      <c r="AE3801" s="60" t="s">
        <v>133</v>
      </c>
      <c r="AF3801" s="52">
        <v>140</v>
      </c>
      <c r="AG3801" s="42">
        <v>10</v>
      </c>
      <c r="AH3801">
        <v>45</v>
      </c>
      <c r="AL3801" t="s">
        <v>22</v>
      </c>
      <c r="AM3801">
        <v>60</v>
      </c>
    </row>
    <row r="3802" spans="28:39">
      <c r="AB3802" t="s">
        <v>650</v>
      </c>
      <c r="AC3802" s="1">
        <v>3</v>
      </c>
      <c r="AD3802" s="38" t="s">
        <v>428</v>
      </c>
      <c r="AE3802" s="60" t="s">
        <v>133</v>
      </c>
      <c r="AF3802" s="52">
        <v>140</v>
      </c>
      <c r="AG3802" s="43">
        <v>20</v>
      </c>
      <c r="AH3802">
        <v>45</v>
      </c>
      <c r="AL3802" t="s">
        <v>22</v>
      </c>
      <c r="AM3802">
        <v>60</v>
      </c>
    </row>
    <row r="3803" spans="28:39">
      <c r="AB3803" t="s">
        <v>650</v>
      </c>
      <c r="AC3803" s="1">
        <v>3</v>
      </c>
      <c r="AD3803" s="38" t="s">
        <v>428</v>
      </c>
      <c r="AE3803" s="60" t="s">
        <v>133</v>
      </c>
      <c r="AF3803" s="52">
        <v>140</v>
      </c>
      <c r="AG3803" s="44">
        <v>30</v>
      </c>
      <c r="AH3803">
        <v>45</v>
      </c>
      <c r="AL3803" t="s">
        <v>22</v>
      </c>
      <c r="AM3803">
        <v>60</v>
      </c>
    </row>
    <row r="3804" spans="28:39">
      <c r="AB3804" t="s">
        <v>650</v>
      </c>
      <c r="AC3804" s="1">
        <v>3</v>
      </c>
      <c r="AD3804" s="38" t="s">
        <v>428</v>
      </c>
      <c r="AE3804" s="60" t="s">
        <v>133</v>
      </c>
      <c r="AF3804" s="52">
        <v>140</v>
      </c>
      <c r="AG3804" s="45">
        <v>40</v>
      </c>
      <c r="AH3804">
        <v>45</v>
      </c>
      <c r="AL3804" t="s">
        <v>22</v>
      </c>
      <c r="AM3804">
        <v>60</v>
      </c>
    </row>
    <row r="3805" spans="28:39">
      <c r="AB3805" t="s">
        <v>650</v>
      </c>
      <c r="AC3805" s="1">
        <v>3</v>
      </c>
      <c r="AD3805" s="38" t="s">
        <v>428</v>
      </c>
      <c r="AE3805" s="60" t="s">
        <v>133</v>
      </c>
      <c r="AF3805" s="52">
        <v>140</v>
      </c>
      <c r="AG3805" s="46">
        <v>50</v>
      </c>
      <c r="AH3805">
        <v>45</v>
      </c>
      <c r="AL3805" t="s">
        <v>22</v>
      </c>
      <c r="AM3805">
        <v>60</v>
      </c>
    </row>
    <row r="3806" spans="28:39">
      <c r="AB3806" t="s">
        <v>650</v>
      </c>
      <c r="AC3806" s="1">
        <v>3</v>
      </c>
      <c r="AD3806" s="38" t="s">
        <v>428</v>
      </c>
      <c r="AE3806" s="60" t="s">
        <v>133</v>
      </c>
      <c r="AF3806" s="52">
        <v>140</v>
      </c>
      <c r="AG3806" s="47">
        <v>60</v>
      </c>
      <c r="AH3806">
        <v>42</v>
      </c>
      <c r="AL3806" t="s">
        <v>22</v>
      </c>
      <c r="AM3806">
        <v>60</v>
      </c>
    </row>
    <row r="3807" spans="28:39">
      <c r="AB3807" t="s">
        <v>650</v>
      </c>
      <c r="AC3807" s="1">
        <v>3</v>
      </c>
      <c r="AD3807" s="38" t="s">
        <v>428</v>
      </c>
      <c r="AE3807" s="60" t="s">
        <v>133</v>
      </c>
      <c r="AF3807" s="52">
        <v>140</v>
      </c>
      <c r="AG3807" s="48">
        <v>70</v>
      </c>
      <c r="AH3807">
        <v>39</v>
      </c>
      <c r="AL3807" t="s">
        <v>22</v>
      </c>
      <c r="AM3807">
        <v>60</v>
      </c>
    </row>
    <row r="3808" spans="28:39">
      <c r="AB3808" t="s">
        <v>650</v>
      </c>
      <c r="AC3808" s="1">
        <v>3</v>
      </c>
      <c r="AD3808" s="38" t="s">
        <v>428</v>
      </c>
      <c r="AE3808" s="60" t="s">
        <v>133</v>
      </c>
      <c r="AF3808" s="53">
        <v>150</v>
      </c>
      <c r="AG3808" s="41">
        <v>0</v>
      </c>
      <c r="AH3808">
        <v>43</v>
      </c>
      <c r="AL3808" t="s">
        <v>22</v>
      </c>
      <c r="AM3808">
        <v>60</v>
      </c>
    </row>
    <row r="3809" spans="28:39">
      <c r="AB3809" t="s">
        <v>650</v>
      </c>
      <c r="AC3809" s="1">
        <v>3</v>
      </c>
      <c r="AD3809" s="38" t="s">
        <v>428</v>
      </c>
      <c r="AE3809" s="60" t="s">
        <v>133</v>
      </c>
      <c r="AF3809" s="53">
        <v>150</v>
      </c>
      <c r="AG3809" s="42">
        <v>10</v>
      </c>
      <c r="AH3809">
        <v>43</v>
      </c>
      <c r="AL3809" t="s">
        <v>22</v>
      </c>
      <c r="AM3809">
        <v>60</v>
      </c>
    </row>
    <row r="3810" spans="28:39">
      <c r="AB3810" t="s">
        <v>650</v>
      </c>
      <c r="AC3810" s="1">
        <v>3</v>
      </c>
      <c r="AD3810" s="38" t="s">
        <v>428</v>
      </c>
      <c r="AE3810" s="60" t="s">
        <v>133</v>
      </c>
      <c r="AF3810" s="53">
        <v>150</v>
      </c>
      <c r="AG3810" s="43">
        <v>20</v>
      </c>
      <c r="AH3810">
        <v>43</v>
      </c>
      <c r="AL3810" t="s">
        <v>22</v>
      </c>
      <c r="AM3810">
        <v>60</v>
      </c>
    </row>
    <row r="3811" spans="28:39">
      <c r="AB3811" t="s">
        <v>650</v>
      </c>
      <c r="AC3811" s="1">
        <v>3</v>
      </c>
      <c r="AD3811" s="38" t="s">
        <v>428</v>
      </c>
      <c r="AE3811" s="60" t="s">
        <v>133</v>
      </c>
      <c r="AF3811" s="53">
        <v>150</v>
      </c>
      <c r="AG3811" s="44">
        <v>30</v>
      </c>
      <c r="AH3811">
        <v>43</v>
      </c>
      <c r="AL3811" t="s">
        <v>22</v>
      </c>
      <c r="AM3811">
        <v>60</v>
      </c>
    </row>
    <row r="3812" spans="28:39">
      <c r="AB3812" t="s">
        <v>650</v>
      </c>
      <c r="AC3812" s="1">
        <v>3</v>
      </c>
      <c r="AD3812" s="38" t="s">
        <v>428</v>
      </c>
      <c r="AE3812" s="60" t="s">
        <v>133</v>
      </c>
      <c r="AF3812" s="53">
        <v>150</v>
      </c>
      <c r="AG3812" s="45">
        <v>40</v>
      </c>
      <c r="AH3812">
        <v>43</v>
      </c>
      <c r="AL3812" t="s">
        <v>22</v>
      </c>
      <c r="AM3812">
        <v>60</v>
      </c>
    </row>
    <row r="3813" spans="28:39">
      <c r="AB3813" t="s">
        <v>650</v>
      </c>
      <c r="AC3813" s="1">
        <v>3</v>
      </c>
      <c r="AD3813" s="38" t="s">
        <v>428</v>
      </c>
      <c r="AE3813" s="60" t="s">
        <v>133</v>
      </c>
      <c r="AF3813" s="53">
        <v>150</v>
      </c>
      <c r="AG3813" s="46">
        <v>50</v>
      </c>
      <c r="AH3813">
        <v>43</v>
      </c>
      <c r="AL3813" t="s">
        <v>22</v>
      </c>
      <c r="AM3813">
        <v>60</v>
      </c>
    </row>
    <row r="3814" spans="28:39">
      <c r="AB3814" t="s">
        <v>650</v>
      </c>
      <c r="AC3814" s="1">
        <v>3</v>
      </c>
      <c r="AD3814" s="38" t="s">
        <v>428</v>
      </c>
      <c r="AE3814" s="60" t="s">
        <v>133</v>
      </c>
      <c r="AF3814" s="53">
        <v>150</v>
      </c>
      <c r="AG3814" s="47">
        <v>60</v>
      </c>
      <c r="AH3814">
        <v>42</v>
      </c>
      <c r="AL3814" t="s">
        <v>22</v>
      </c>
      <c r="AM3814">
        <v>60</v>
      </c>
    </row>
    <row r="3815" spans="28:39">
      <c r="AB3815" t="s">
        <v>650</v>
      </c>
      <c r="AC3815" s="1">
        <v>3</v>
      </c>
      <c r="AD3815" s="38" t="s">
        <v>428</v>
      </c>
      <c r="AE3815" s="60" t="s">
        <v>133</v>
      </c>
      <c r="AF3815" s="53">
        <v>150</v>
      </c>
      <c r="AG3815" s="48">
        <v>70</v>
      </c>
      <c r="AH3815">
        <v>39</v>
      </c>
      <c r="AL3815" t="s">
        <v>22</v>
      </c>
      <c r="AM3815">
        <v>60</v>
      </c>
    </row>
    <row r="3816" spans="28:39">
      <c r="AB3816" t="s">
        <v>650</v>
      </c>
      <c r="AC3816" s="1">
        <v>3</v>
      </c>
      <c r="AD3816" s="38" t="s">
        <v>428</v>
      </c>
      <c r="AE3816" s="60" t="s">
        <v>133</v>
      </c>
      <c r="AF3816" s="54">
        <v>160</v>
      </c>
      <c r="AG3816" s="41">
        <v>0</v>
      </c>
      <c r="AH3816">
        <v>41</v>
      </c>
      <c r="AL3816" t="s">
        <v>22</v>
      </c>
      <c r="AM3816">
        <v>60</v>
      </c>
    </row>
    <row r="3817" spans="28:39">
      <c r="AB3817" t="s">
        <v>650</v>
      </c>
      <c r="AC3817" s="1">
        <v>3</v>
      </c>
      <c r="AD3817" s="38" t="s">
        <v>428</v>
      </c>
      <c r="AE3817" s="60" t="s">
        <v>133</v>
      </c>
      <c r="AF3817" s="54">
        <v>160</v>
      </c>
      <c r="AG3817" s="42">
        <v>10</v>
      </c>
      <c r="AH3817">
        <v>41</v>
      </c>
      <c r="AL3817" t="s">
        <v>22</v>
      </c>
      <c r="AM3817">
        <v>60</v>
      </c>
    </row>
    <row r="3818" spans="28:39">
      <c r="AB3818" t="s">
        <v>650</v>
      </c>
      <c r="AC3818" s="1">
        <v>3</v>
      </c>
      <c r="AD3818" s="38" t="s">
        <v>428</v>
      </c>
      <c r="AE3818" s="60" t="s">
        <v>133</v>
      </c>
      <c r="AF3818" s="54">
        <v>160</v>
      </c>
      <c r="AG3818" s="43">
        <v>20</v>
      </c>
      <c r="AH3818">
        <v>41</v>
      </c>
      <c r="AL3818" t="s">
        <v>22</v>
      </c>
      <c r="AM3818">
        <v>60</v>
      </c>
    </row>
    <row r="3819" spans="28:39">
      <c r="AB3819" t="s">
        <v>650</v>
      </c>
      <c r="AC3819" s="1">
        <v>3</v>
      </c>
      <c r="AD3819" s="38" t="s">
        <v>428</v>
      </c>
      <c r="AE3819" s="60" t="s">
        <v>133</v>
      </c>
      <c r="AF3819" s="54">
        <v>160</v>
      </c>
      <c r="AG3819" s="44">
        <v>30</v>
      </c>
      <c r="AH3819">
        <v>41</v>
      </c>
      <c r="AL3819" t="s">
        <v>22</v>
      </c>
      <c r="AM3819">
        <v>60</v>
      </c>
    </row>
    <row r="3820" spans="28:39">
      <c r="AB3820" t="s">
        <v>650</v>
      </c>
      <c r="AC3820" s="1">
        <v>3</v>
      </c>
      <c r="AD3820" s="38" t="s">
        <v>428</v>
      </c>
      <c r="AE3820" s="60" t="s">
        <v>133</v>
      </c>
      <c r="AF3820" s="54">
        <v>160</v>
      </c>
      <c r="AG3820" s="45">
        <v>40</v>
      </c>
      <c r="AH3820">
        <v>41</v>
      </c>
      <c r="AL3820" t="s">
        <v>22</v>
      </c>
      <c r="AM3820">
        <v>60</v>
      </c>
    </row>
    <row r="3821" spans="28:39">
      <c r="AB3821" t="s">
        <v>650</v>
      </c>
      <c r="AC3821" s="1">
        <v>3</v>
      </c>
      <c r="AD3821" s="38" t="s">
        <v>428</v>
      </c>
      <c r="AE3821" s="60" t="s">
        <v>133</v>
      </c>
      <c r="AF3821" s="54">
        <v>160</v>
      </c>
      <c r="AG3821" s="46">
        <v>50</v>
      </c>
      <c r="AH3821">
        <v>41</v>
      </c>
      <c r="AL3821" t="s">
        <v>22</v>
      </c>
      <c r="AM3821">
        <v>60</v>
      </c>
    </row>
    <row r="3822" spans="28:39">
      <c r="AB3822" t="s">
        <v>650</v>
      </c>
      <c r="AC3822" s="1">
        <v>3</v>
      </c>
      <c r="AD3822" s="38" t="s">
        <v>428</v>
      </c>
      <c r="AE3822" s="60" t="s">
        <v>133</v>
      </c>
      <c r="AF3822" s="54">
        <v>160</v>
      </c>
      <c r="AG3822" s="47">
        <v>60</v>
      </c>
      <c r="AH3822">
        <v>41</v>
      </c>
      <c r="AL3822" t="s">
        <v>22</v>
      </c>
      <c r="AM3822">
        <v>60</v>
      </c>
    </row>
    <row r="3823" spans="28:39">
      <c r="AB3823" t="s">
        <v>650</v>
      </c>
      <c r="AC3823" s="1">
        <v>3</v>
      </c>
      <c r="AD3823" s="38" t="s">
        <v>428</v>
      </c>
      <c r="AE3823" s="60" t="s">
        <v>133</v>
      </c>
      <c r="AF3823" s="54">
        <v>160</v>
      </c>
      <c r="AG3823" s="48">
        <v>70</v>
      </c>
      <c r="AH3823">
        <v>39</v>
      </c>
      <c r="AL3823" t="s">
        <v>22</v>
      </c>
      <c r="AM3823">
        <v>60</v>
      </c>
    </row>
    <row r="3824" spans="28:39">
      <c r="AB3824" t="s">
        <v>650</v>
      </c>
      <c r="AC3824" s="1">
        <v>3</v>
      </c>
      <c r="AD3824" s="38" t="s">
        <v>428</v>
      </c>
      <c r="AE3824" s="60" t="s">
        <v>133</v>
      </c>
      <c r="AF3824" s="55">
        <v>170</v>
      </c>
      <c r="AG3824" s="41">
        <v>0</v>
      </c>
      <c r="AH3824">
        <v>39</v>
      </c>
      <c r="AL3824" t="s">
        <v>22</v>
      </c>
      <c r="AM3824">
        <v>60</v>
      </c>
    </row>
    <row r="3825" spans="28:39">
      <c r="AB3825" t="s">
        <v>650</v>
      </c>
      <c r="AC3825" s="1">
        <v>3</v>
      </c>
      <c r="AD3825" s="38" t="s">
        <v>428</v>
      </c>
      <c r="AE3825" s="60" t="s">
        <v>133</v>
      </c>
      <c r="AF3825" s="55">
        <v>170</v>
      </c>
      <c r="AG3825" s="42">
        <v>10</v>
      </c>
      <c r="AH3825">
        <v>39</v>
      </c>
      <c r="AL3825" t="s">
        <v>22</v>
      </c>
      <c r="AM3825">
        <v>60</v>
      </c>
    </row>
    <row r="3826" spans="28:39">
      <c r="AB3826" t="s">
        <v>650</v>
      </c>
      <c r="AC3826" s="1">
        <v>3</v>
      </c>
      <c r="AD3826" s="38" t="s">
        <v>428</v>
      </c>
      <c r="AE3826" s="60" t="s">
        <v>133</v>
      </c>
      <c r="AF3826" s="55">
        <v>170</v>
      </c>
      <c r="AG3826" s="43">
        <v>20</v>
      </c>
      <c r="AH3826">
        <v>39</v>
      </c>
      <c r="AL3826" t="s">
        <v>22</v>
      </c>
      <c r="AM3826">
        <v>60</v>
      </c>
    </row>
    <row r="3827" spans="28:39">
      <c r="AB3827" t="s">
        <v>650</v>
      </c>
      <c r="AC3827" s="1">
        <v>3</v>
      </c>
      <c r="AD3827" s="38" t="s">
        <v>428</v>
      </c>
      <c r="AE3827" s="60" t="s">
        <v>133</v>
      </c>
      <c r="AF3827" s="55">
        <v>170</v>
      </c>
      <c r="AG3827" s="44">
        <v>30</v>
      </c>
      <c r="AH3827">
        <v>39</v>
      </c>
      <c r="AL3827" t="s">
        <v>22</v>
      </c>
      <c r="AM3827">
        <v>60</v>
      </c>
    </row>
    <row r="3828" spans="28:39">
      <c r="AB3828" t="s">
        <v>650</v>
      </c>
      <c r="AC3828" s="1">
        <v>3</v>
      </c>
      <c r="AD3828" s="38" t="s">
        <v>428</v>
      </c>
      <c r="AE3828" s="60" t="s">
        <v>133</v>
      </c>
      <c r="AF3828" s="55">
        <v>170</v>
      </c>
      <c r="AG3828" s="45">
        <v>40</v>
      </c>
      <c r="AH3828">
        <v>39</v>
      </c>
      <c r="AL3828" t="s">
        <v>22</v>
      </c>
      <c r="AM3828">
        <v>60</v>
      </c>
    </row>
    <row r="3829" spans="28:39">
      <c r="AB3829" t="s">
        <v>650</v>
      </c>
      <c r="AC3829" s="1">
        <v>3</v>
      </c>
      <c r="AD3829" s="38" t="s">
        <v>428</v>
      </c>
      <c r="AE3829" s="60" t="s">
        <v>133</v>
      </c>
      <c r="AF3829" s="55">
        <v>170</v>
      </c>
      <c r="AG3829" s="46">
        <v>50</v>
      </c>
      <c r="AH3829">
        <v>39</v>
      </c>
      <c r="AL3829" t="s">
        <v>22</v>
      </c>
      <c r="AM3829">
        <v>60</v>
      </c>
    </row>
    <row r="3830" spans="28:39">
      <c r="AB3830" t="s">
        <v>650</v>
      </c>
      <c r="AC3830" s="1">
        <v>3</v>
      </c>
      <c r="AD3830" s="38" t="s">
        <v>428</v>
      </c>
      <c r="AE3830" s="60" t="s">
        <v>133</v>
      </c>
      <c r="AF3830" s="55">
        <v>170</v>
      </c>
      <c r="AG3830" s="47">
        <v>60</v>
      </c>
      <c r="AH3830">
        <v>39</v>
      </c>
      <c r="AL3830" t="s">
        <v>22</v>
      </c>
      <c r="AM3830">
        <v>60</v>
      </c>
    </row>
    <row r="3831" spans="28:39">
      <c r="AB3831" t="s">
        <v>650</v>
      </c>
      <c r="AC3831" s="1">
        <v>3</v>
      </c>
      <c r="AD3831" s="38" t="s">
        <v>428</v>
      </c>
      <c r="AE3831" s="60" t="s">
        <v>133</v>
      </c>
      <c r="AF3831" s="55">
        <v>170</v>
      </c>
      <c r="AG3831" s="48">
        <v>70</v>
      </c>
      <c r="AH3831">
        <v>39</v>
      </c>
      <c r="AL3831" t="s">
        <v>22</v>
      </c>
      <c r="AM3831">
        <v>60</v>
      </c>
    </row>
    <row r="3832" spans="28:39">
      <c r="AB3832" t="s">
        <v>650</v>
      </c>
      <c r="AC3832" s="1">
        <v>3</v>
      </c>
      <c r="AD3832" s="38" t="s">
        <v>428</v>
      </c>
      <c r="AE3832" s="60" t="s">
        <v>133</v>
      </c>
      <c r="AF3832" s="56">
        <v>180</v>
      </c>
      <c r="AG3832" s="41">
        <v>0</v>
      </c>
      <c r="AH3832">
        <v>38</v>
      </c>
      <c r="AL3832" t="s">
        <v>22</v>
      </c>
      <c r="AM3832">
        <v>60</v>
      </c>
    </row>
    <row r="3833" spans="28:39">
      <c r="AB3833" t="s">
        <v>650</v>
      </c>
      <c r="AC3833" s="1">
        <v>3</v>
      </c>
      <c r="AD3833" s="38" t="s">
        <v>428</v>
      </c>
      <c r="AE3833" s="60" t="s">
        <v>133</v>
      </c>
      <c r="AF3833" s="56">
        <v>180</v>
      </c>
      <c r="AG3833" s="42">
        <v>10</v>
      </c>
      <c r="AH3833">
        <v>38</v>
      </c>
      <c r="AL3833" t="s">
        <v>22</v>
      </c>
      <c r="AM3833">
        <v>60</v>
      </c>
    </row>
    <row r="3834" spans="28:39">
      <c r="AB3834" t="s">
        <v>650</v>
      </c>
      <c r="AC3834" s="1">
        <v>3</v>
      </c>
      <c r="AD3834" s="38" t="s">
        <v>428</v>
      </c>
      <c r="AE3834" s="60" t="s">
        <v>133</v>
      </c>
      <c r="AF3834" s="56">
        <v>180</v>
      </c>
      <c r="AG3834" s="43">
        <v>20</v>
      </c>
      <c r="AH3834">
        <v>38</v>
      </c>
      <c r="AL3834" t="s">
        <v>22</v>
      </c>
      <c r="AM3834">
        <v>60</v>
      </c>
    </row>
    <row r="3835" spans="28:39">
      <c r="AB3835" t="s">
        <v>650</v>
      </c>
      <c r="AC3835" s="1">
        <v>3</v>
      </c>
      <c r="AD3835" s="38" t="s">
        <v>428</v>
      </c>
      <c r="AE3835" s="60" t="s">
        <v>133</v>
      </c>
      <c r="AF3835" s="56">
        <v>180</v>
      </c>
      <c r="AG3835" s="44">
        <v>30</v>
      </c>
      <c r="AH3835">
        <v>38</v>
      </c>
      <c r="AL3835" t="s">
        <v>22</v>
      </c>
      <c r="AM3835">
        <v>60</v>
      </c>
    </row>
    <row r="3836" spans="28:39">
      <c r="AB3836" t="s">
        <v>650</v>
      </c>
      <c r="AC3836" s="1">
        <v>3</v>
      </c>
      <c r="AD3836" s="38" t="s">
        <v>428</v>
      </c>
      <c r="AE3836" s="60" t="s">
        <v>133</v>
      </c>
      <c r="AF3836" s="56">
        <v>180</v>
      </c>
      <c r="AG3836" s="45">
        <v>40</v>
      </c>
      <c r="AH3836">
        <v>38</v>
      </c>
      <c r="AL3836" t="s">
        <v>22</v>
      </c>
      <c r="AM3836">
        <v>60</v>
      </c>
    </row>
    <row r="3837" spans="28:39">
      <c r="AB3837" t="s">
        <v>650</v>
      </c>
      <c r="AC3837" s="1">
        <v>3</v>
      </c>
      <c r="AD3837" s="38" t="s">
        <v>428</v>
      </c>
      <c r="AE3837" s="60" t="s">
        <v>133</v>
      </c>
      <c r="AF3837" s="56">
        <v>180</v>
      </c>
      <c r="AG3837" s="46">
        <v>50</v>
      </c>
      <c r="AH3837">
        <v>38</v>
      </c>
      <c r="AL3837" t="s">
        <v>22</v>
      </c>
      <c r="AM3837">
        <v>60</v>
      </c>
    </row>
    <row r="3838" spans="28:39">
      <c r="AB3838" t="s">
        <v>650</v>
      </c>
      <c r="AC3838" s="1">
        <v>3</v>
      </c>
      <c r="AD3838" s="38" t="s">
        <v>428</v>
      </c>
      <c r="AE3838" s="60" t="s">
        <v>133</v>
      </c>
      <c r="AF3838" s="56">
        <v>180</v>
      </c>
      <c r="AG3838" s="47">
        <v>60</v>
      </c>
      <c r="AH3838">
        <v>38</v>
      </c>
      <c r="AL3838" t="s">
        <v>22</v>
      </c>
      <c r="AM3838">
        <v>60</v>
      </c>
    </row>
    <row r="3839" spans="28:39">
      <c r="AB3839" t="s">
        <v>650</v>
      </c>
      <c r="AC3839" s="1">
        <v>3</v>
      </c>
      <c r="AD3839" s="38" t="s">
        <v>428</v>
      </c>
      <c r="AE3839" s="60" t="s">
        <v>133</v>
      </c>
      <c r="AF3839" s="56">
        <v>180</v>
      </c>
      <c r="AG3839" s="48">
        <v>70</v>
      </c>
      <c r="AH3839">
        <v>38</v>
      </c>
      <c r="AL3839" t="s">
        <v>22</v>
      </c>
      <c r="AM3839">
        <v>60</v>
      </c>
    </row>
    <row r="3840" spans="28:39">
      <c r="AB3840" t="s">
        <v>650</v>
      </c>
      <c r="AC3840" s="1">
        <v>3</v>
      </c>
      <c r="AD3840" s="38" t="s">
        <v>428</v>
      </c>
      <c r="AE3840" s="60" t="s">
        <v>133</v>
      </c>
      <c r="AF3840" s="57">
        <v>200</v>
      </c>
      <c r="AG3840" s="41">
        <v>0</v>
      </c>
      <c r="AH3840">
        <v>31</v>
      </c>
      <c r="AL3840" t="s">
        <v>22</v>
      </c>
      <c r="AM3840">
        <v>60</v>
      </c>
    </row>
    <row r="3841" spans="28:39">
      <c r="AB3841" t="s">
        <v>650</v>
      </c>
      <c r="AC3841" s="1">
        <v>3</v>
      </c>
      <c r="AD3841" s="38" t="s">
        <v>428</v>
      </c>
      <c r="AE3841" s="60" t="s">
        <v>133</v>
      </c>
      <c r="AF3841" s="57">
        <v>200</v>
      </c>
      <c r="AG3841" s="42">
        <v>10</v>
      </c>
      <c r="AH3841">
        <v>31</v>
      </c>
      <c r="AL3841" t="s">
        <v>22</v>
      </c>
      <c r="AM3841">
        <v>60</v>
      </c>
    </row>
    <row r="3842" spans="28:39">
      <c r="AB3842" t="s">
        <v>650</v>
      </c>
      <c r="AC3842" s="1">
        <v>3</v>
      </c>
      <c r="AD3842" s="38" t="s">
        <v>428</v>
      </c>
      <c r="AE3842" s="60" t="s">
        <v>133</v>
      </c>
      <c r="AF3842" s="57">
        <v>200</v>
      </c>
      <c r="AG3842" s="43">
        <v>20</v>
      </c>
      <c r="AH3842">
        <v>31</v>
      </c>
      <c r="AL3842" t="s">
        <v>22</v>
      </c>
      <c r="AM3842">
        <v>60</v>
      </c>
    </row>
    <row r="3843" spans="28:39">
      <c r="AB3843" t="s">
        <v>650</v>
      </c>
      <c r="AC3843" s="1">
        <v>3</v>
      </c>
      <c r="AD3843" s="38" t="s">
        <v>428</v>
      </c>
      <c r="AE3843" s="60" t="s">
        <v>133</v>
      </c>
      <c r="AF3843" s="57">
        <v>200</v>
      </c>
      <c r="AG3843" s="44">
        <v>30</v>
      </c>
      <c r="AH3843">
        <v>31</v>
      </c>
      <c r="AL3843" t="s">
        <v>22</v>
      </c>
      <c r="AM3843">
        <v>60</v>
      </c>
    </row>
    <row r="3844" spans="28:39">
      <c r="AB3844" t="s">
        <v>650</v>
      </c>
      <c r="AC3844" s="1">
        <v>3</v>
      </c>
      <c r="AD3844" s="38" t="s">
        <v>428</v>
      </c>
      <c r="AE3844" s="60" t="s">
        <v>133</v>
      </c>
      <c r="AF3844" s="57">
        <v>200</v>
      </c>
      <c r="AG3844" s="45">
        <v>40</v>
      </c>
      <c r="AH3844">
        <v>31</v>
      </c>
      <c r="AL3844" t="s">
        <v>22</v>
      </c>
      <c r="AM3844">
        <v>60</v>
      </c>
    </row>
    <row r="3845" spans="28:39">
      <c r="AB3845" t="s">
        <v>650</v>
      </c>
      <c r="AC3845" s="1">
        <v>3</v>
      </c>
      <c r="AD3845" s="38" t="s">
        <v>428</v>
      </c>
      <c r="AE3845" s="60" t="s">
        <v>133</v>
      </c>
      <c r="AF3845" s="57">
        <v>200</v>
      </c>
      <c r="AG3845" s="46">
        <v>50</v>
      </c>
      <c r="AH3845">
        <v>31</v>
      </c>
      <c r="AL3845" t="s">
        <v>22</v>
      </c>
      <c r="AM3845">
        <v>60</v>
      </c>
    </row>
    <row r="3846" spans="28:39">
      <c r="AB3846" t="s">
        <v>650</v>
      </c>
      <c r="AC3846" s="1">
        <v>3</v>
      </c>
      <c r="AD3846" s="38" t="s">
        <v>428</v>
      </c>
      <c r="AE3846" s="60" t="s">
        <v>133</v>
      </c>
      <c r="AF3846" s="57">
        <v>200</v>
      </c>
      <c r="AG3846" s="47">
        <v>60</v>
      </c>
      <c r="AH3846">
        <v>31</v>
      </c>
      <c r="AL3846" t="s">
        <v>22</v>
      </c>
      <c r="AM3846">
        <v>60</v>
      </c>
    </row>
    <row r="3847" spans="28:39">
      <c r="AB3847" t="s">
        <v>650</v>
      </c>
      <c r="AC3847" s="1">
        <v>3</v>
      </c>
      <c r="AD3847" s="38" t="s">
        <v>428</v>
      </c>
      <c r="AE3847" s="60" t="s">
        <v>133</v>
      </c>
      <c r="AF3847" s="57">
        <v>200</v>
      </c>
      <c r="AG3847" s="48">
        <v>70</v>
      </c>
      <c r="AH3847">
        <v>31</v>
      </c>
      <c r="AL3847" t="s">
        <v>22</v>
      </c>
      <c r="AM3847">
        <v>60</v>
      </c>
    </row>
    <row r="3848" spans="28:39">
      <c r="AB3848" s="58" t="s">
        <v>655</v>
      </c>
      <c r="AC3848" s="1">
        <v>3</v>
      </c>
      <c r="AD3848" s="38" t="s">
        <v>337</v>
      </c>
      <c r="AE3848" s="60" t="s">
        <v>133</v>
      </c>
      <c r="AF3848" s="40">
        <v>110</v>
      </c>
      <c r="AG3848" s="41">
        <v>0</v>
      </c>
      <c r="AH3848">
        <v>64</v>
      </c>
      <c r="AL3848" t="s">
        <v>22</v>
      </c>
      <c r="AM3848">
        <v>60</v>
      </c>
    </row>
    <row r="3849" spans="28:39">
      <c r="AB3849" s="58" t="s">
        <v>655</v>
      </c>
      <c r="AC3849" s="1">
        <v>3</v>
      </c>
      <c r="AD3849" s="38" t="s">
        <v>337</v>
      </c>
      <c r="AE3849" s="60" t="s">
        <v>133</v>
      </c>
      <c r="AF3849" s="40">
        <v>110</v>
      </c>
      <c r="AG3849" s="42">
        <v>10</v>
      </c>
      <c r="AH3849">
        <v>64</v>
      </c>
      <c r="AL3849" t="s">
        <v>22</v>
      </c>
      <c r="AM3849">
        <v>60</v>
      </c>
    </row>
    <row r="3850" spans="28:39">
      <c r="AB3850" s="58" t="s">
        <v>655</v>
      </c>
      <c r="AC3850" s="1">
        <v>3</v>
      </c>
      <c r="AD3850" s="38" t="s">
        <v>337</v>
      </c>
      <c r="AE3850" s="60" t="s">
        <v>133</v>
      </c>
      <c r="AF3850" s="40">
        <v>110</v>
      </c>
      <c r="AG3850" s="43">
        <v>20</v>
      </c>
      <c r="AH3850">
        <v>64</v>
      </c>
      <c r="AL3850" t="s">
        <v>22</v>
      </c>
      <c r="AM3850">
        <v>60</v>
      </c>
    </row>
    <row r="3851" spans="28:39">
      <c r="AB3851" s="58" t="s">
        <v>655</v>
      </c>
      <c r="AC3851" s="1">
        <v>3</v>
      </c>
      <c r="AD3851" s="38" t="s">
        <v>337</v>
      </c>
      <c r="AE3851" s="60" t="s">
        <v>133</v>
      </c>
      <c r="AF3851" s="40">
        <v>110</v>
      </c>
      <c r="AG3851" s="44">
        <v>30</v>
      </c>
      <c r="AH3851">
        <v>53</v>
      </c>
      <c r="AL3851" t="s">
        <v>22</v>
      </c>
      <c r="AM3851">
        <v>60</v>
      </c>
    </row>
    <row r="3852" spans="28:39">
      <c r="AB3852" s="58" t="s">
        <v>655</v>
      </c>
      <c r="AC3852" s="1">
        <v>3</v>
      </c>
      <c r="AD3852" s="38" t="s">
        <v>337</v>
      </c>
      <c r="AE3852" s="60" t="s">
        <v>133</v>
      </c>
      <c r="AF3852" s="40">
        <v>110</v>
      </c>
      <c r="AG3852" s="45">
        <v>40</v>
      </c>
      <c r="AH3852">
        <v>43</v>
      </c>
      <c r="AL3852" t="s">
        <v>22</v>
      </c>
      <c r="AM3852">
        <v>60</v>
      </c>
    </row>
    <row r="3853" spans="28:39">
      <c r="AB3853" s="58" t="s">
        <v>655</v>
      </c>
      <c r="AC3853" s="1">
        <v>3</v>
      </c>
      <c r="AD3853" s="38" t="s">
        <v>337</v>
      </c>
      <c r="AE3853" s="60" t="s">
        <v>133</v>
      </c>
      <c r="AF3853" s="40">
        <v>110</v>
      </c>
      <c r="AG3853" s="46">
        <v>50</v>
      </c>
      <c r="AH3853">
        <v>35</v>
      </c>
      <c r="AL3853" t="s">
        <v>22</v>
      </c>
      <c r="AM3853">
        <v>60</v>
      </c>
    </row>
    <row r="3854" spans="28:39">
      <c r="AB3854" s="58" t="s">
        <v>655</v>
      </c>
      <c r="AC3854" s="1">
        <v>3</v>
      </c>
      <c r="AD3854" s="38" t="s">
        <v>337</v>
      </c>
      <c r="AE3854" s="60" t="s">
        <v>133</v>
      </c>
      <c r="AF3854" s="40">
        <v>110</v>
      </c>
      <c r="AG3854" s="47">
        <v>60</v>
      </c>
      <c r="AH3854">
        <v>30</v>
      </c>
      <c r="AL3854" t="s">
        <v>22</v>
      </c>
      <c r="AM3854">
        <v>60</v>
      </c>
    </row>
    <row r="3855" spans="28:39">
      <c r="AB3855" s="58" t="s">
        <v>655</v>
      </c>
      <c r="AC3855" s="1">
        <v>3</v>
      </c>
      <c r="AD3855" s="38" t="s">
        <v>337</v>
      </c>
      <c r="AE3855" s="60" t="s">
        <v>133</v>
      </c>
      <c r="AF3855" s="40">
        <v>110</v>
      </c>
      <c r="AG3855" s="48">
        <v>70</v>
      </c>
      <c r="AH3855">
        <v>26</v>
      </c>
      <c r="AL3855" t="s">
        <v>22</v>
      </c>
      <c r="AM3855">
        <v>60</v>
      </c>
    </row>
    <row r="3856" spans="28:39">
      <c r="AB3856" s="58" t="s">
        <v>655</v>
      </c>
      <c r="AC3856" s="1">
        <v>3</v>
      </c>
      <c r="AD3856" s="38" t="s">
        <v>337</v>
      </c>
      <c r="AE3856" s="60" t="s">
        <v>133</v>
      </c>
      <c r="AF3856" s="49">
        <v>115</v>
      </c>
      <c r="AG3856" s="41">
        <v>0</v>
      </c>
      <c r="AH3856">
        <v>62</v>
      </c>
      <c r="AL3856" t="s">
        <v>22</v>
      </c>
      <c r="AM3856">
        <v>60</v>
      </c>
    </row>
    <row r="3857" spans="28:39">
      <c r="AB3857" s="58" t="s">
        <v>655</v>
      </c>
      <c r="AC3857" s="1">
        <v>3</v>
      </c>
      <c r="AD3857" s="38" t="s">
        <v>337</v>
      </c>
      <c r="AE3857" s="60" t="s">
        <v>133</v>
      </c>
      <c r="AF3857" s="49">
        <v>115</v>
      </c>
      <c r="AG3857" s="42">
        <v>10</v>
      </c>
      <c r="AH3857">
        <v>62</v>
      </c>
      <c r="AL3857" t="s">
        <v>22</v>
      </c>
      <c r="AM3857">
        <v>60</v>
      </c>
    </row>
    <row r="3858" spans="28:39">
      <c r="AB3858" s="58" t="s">
        <v>655</v>
      </c>
      <c r="AC3858" s="1">
        <v>3</v>
      </c>
      <c r="AD3858" s="38" t="s">
        <v>337</v>
      </c>
      <c r="AE3858" s="60" t="s">
        <v>133</v>
      </c>
      <c r="AF3858" s="49">
        <v>115</v>
      </c>
      <c r="AG3858" s="43">
        <v>20</v>
      </c>
      <c r="AH3858">
        <v>62</v>
      </c>
      <c r="AL3858" t="s">
        <v>22</v>
      </c>
      <c r="AM3858">
        <v>60</v>
      </c>
    </row>
    <row r="3859" spans="28:39">
      <c r="AB3859" s="58" t="s">
        <v>655</v>
      </c>
      <c r="AC3859" s="1">
        <v>3</v>
      </c>
      <c r="AD3859" s="38" t="s">
        <v>337</v>
      </c>
      <c r="AE3859" s="60" t="s">
        <v>133</v>
      </c>
      <c r="AF3859" s="49">
        <v>115</v>
      </c>
      <c r="AG3859" s="44">
        <v>30</v>
      </c>
      <c r="AH3859">
        <v>53</v>
      </c>
      <c r="AL3859" t="s">
        <v>22</v>
      </c>
      <c r="AM3859">
        <v>60</v>
      </c>
    </row>
    <row r="3860" spans="28:39">
      <c r="AB3860" s="58" t="s">
        <v>655</v>
      </c>
      <c r="AC3860" s="1">
        <v>3</v>
      </c>
      <c r="AD3860" s="38" t="s">
        <v>337</v>
      </c>
      <c r="AE3860" s="60" t="s">
        <v>133</v>
      </c>
      <c r="AF3860" s="49">
        <v>115</v>
      </c>
      <c r="AG3860" s="45">
        <v>40</v>
      </c>
      <c r="AH3860">
        <v>43</v>
      </c>
      <c r="AL3860" t="s">
        <v>22</v>
      </c>
      <c r="AM3860">
        <v>60</v>
      </c>
    </row>
    <row r="3861" spans="28:39">
      <c r="AB3861" s="58" t="s">
        <v>655</v>
      </c>
      <c r="AC3861" s="1">
        <v>3</v>
      </c>
      <c r="AD3861" s="38" t="s">
        <v>337</v>
      </c>
      <c r="AE3861" s="60" t="s">
        <v>133</v>
      </c>
      <c r="AF3861" s="49">
        <v>115</v>
      </c>
      <c r="AG3861" s="46">
        <v>50</v>
      </c>
      <c r="AH3861">
        <v>35</v>
      </c>
      <c r="AL3861" t="s">
        <v>22</v>
      </c>
      <c r="AM3861">
        <v>60</v>
      </c>
    </row>
    <row r="3862" spans="28:39">
      <c r="AB3862" s="58" t="s">
        <v>655</v>
      </c>
      <c r="AC3862" s="1">
        <v>3</v>
      </c>
      <c r="AD3862" s="38" t="s">
        <v>337</v>
      </c>
      <c r="AE3862" s="60" t="s">
        <v>133</v>
      </c>
      <c r="AF3862" s="49">
        <v>115</v>
      </c>
      <c r="AG3862" s="47">
        <v>60</v>
      </c>
      <c r="AH3862">
        <v>30</v>
      </c>
      <c r="AL3862" t="s">
        <v>22</v>
      </c>
      <c r="AM3862">
        <v>60</v>
      </c>
    </row>
    <row r="3863" spans="28:39">
      <c r="AB3863" s="58" t="s">
        <v>655</v>
      </c>
      <c r="AC3863" s="1">
        <v>3</v>
      </c>
      <c r="AD3863" s="38" t="s">
        <v>337</v>
      </c>
      <c r="AE3863" s="60" t="s">
        <v>133</v>
      </c>
      <c r="AF3863" s="49">
        <v>115</v>
      </c>
      <c r="AG3863" s="48">
        <v>70</v>
      </c>
      <c r="AH3863">
        <v>26</v>
      </c>
      <c r="AL3863" t="s">
        <v>22</v>
      </c>
      <c r="AM3863">
        <v>60</v>
      </c>
    </row>
    <row r="3864" spans="28:39">
      <c r="AB3864" s="58" t="s">
        <v>655</v>
      </c>
      <c r="AC3864" s="1">
        <v>3</v>
      </c>
      <c r="AD3864" s="38" t="s">
        <v>337</v>
      </c>
      <c r="AE3864" s="60" t="s">
        <v>133</v>
      </c>
      <c r="AF3864" s="50">
        <v>120</v>
      </c>
      <c r="AG3864" s="41">
        <v>0</v>
      </c>
      <c r="AH3864">
        <v>61</v>
      </c>
      <c r="AL3864" t="s">
        <v>22</v>
      </c>
      <c r="AM3864">
        <v>60</v>
      </c>
    </row>
    <row r="3865" spans="28:39">
      <c r="AB3865" s="58" t="s">
        <v>655</v>
      </c>
      <c r="AC3865" s="1">
        <v>3</v>
      </c>
      <c r="AD3865" s="38" t="s">
        <v>337</v>
      </c>
      <c r="AE3865" s="60" t="s">
        <v>133</v>
      </c>
      <c r="AF3865" s="50">
        <v>120</v>
      </c>
      <c r="AG3865" s="42">
        <v>10</v>
      </c>
      <c r="AH3865">
        <v>61</v>
      </c>
      <c r="AL3865" t="s">
        <v>22</v>
      </c>
      <c r="AM3865">
        <v>60</v>
      </c>
    </row>
    <row r="3866" spans="28:39">
      <c r="AB3866" s="58" t="s">
        <v>655</v>
      </c>
      <c r="AC3866" s="1">
        <v>3</v>
      </c>
      <c r="AD3866" s="38" t="s">
        <v>337</v>
      </c>
      <c r="AE3866" s="60" t="s">
        <v>133</v>
      </c>
      <c r="AF3866" s="50">
        <v>120</v>
      </c>
      <c r="AG3866" s="43">
        <v>20</v>
      </c>
      <c r="AH3866">
        <v>61</v>
      </c>
      <c r="AL3866" t="s">
        <v>22</v>
      </c>
      <c r="AM3866">
        <v>60</v>
      </c>
    </row>
    <row r="3867" spans="28:39">
      <c r="AB3867" s="58" t="s">
        <v>655</v>
      </c>
      <c r="AC3867" s="1">
        <v>3</v>
      </c>
      <c r="AD3867" s="38" t="s">
        <v>337</v>
      </c>
      <c r="AE3867" s="60" t="s">
        <v>133</v>
      </c>
      <c r="AF3867" s="50">
        <v>120</v>
      </c>
      <c r="AG3867" s="44">
        <v>30</v>
      </c>
      <c r="AH3867">
        <v>53</v>
      </c>
      <c r="AL3867" t="s">
        <v>22</v>
      </c>
      <c r="AM3867">
        <v>60</v>
      </c>
    </row>
    <row r="3868" spans="28:39">
      <c r="AB3868" s="58" t="s">
        <v>655</v>
      </c>
      <c r="AC3868" s="1">
        <v>3</v>
      </c>
      <c r="AD3868" s="38" t="s">
        <v>337</v>
      </c>
      <c r="AE3868" s="60" t="s">
        <v>133</v>
      </c>
      <c r="AF3868" s="50">
        <v>120</v>
      </c>
      <c r="AG3868" s="45">
        <v>40</v>
      </c>
      <c r="AH3868">
        <v>43</v>
      </c>
      <c r="AL3868" t="s">
        <v>22</v>
      </c>
      <c r="AM3868">
        <v>60</v>
      </c>
    </row>
    <row r="3869" spans="28:39">
      <c r="AB3869" s="58" t="s">
        <v>655</v>
      </c>
      <c r="AC3869" s="1">
        <v>3</v>
      </c>
      <c r="AD3869" s="38" t="s">
        <v>337</v>
      </c>
      <c r="AE3869" s="60" t="s">
        <v>133</v>
      </c>
      <c r="AF3869" s="50">
        <v>120</v>
      </c>
      <c r="AG3869" s="46">
        <v>50</v>
      </c>
      <c r="AH3869">
        <v>35</v>
      </c>
      <c r="AL3869" t="s">
        <v>22</v>
      </c>
      <c r="AM3869">
        <v>60</v>
      </c>
    </row>
    <row r="3870" spans="28:39">
      <c r="AB3870" s="58" t="s">
        <v>655</v>
      </c>
      <c r="AC3870" s="1">
        <v>3</v>
      </c>
      <c r="AD3870" s="38" t="s">
        <v>337</v>
      </c>
      <c r="AE3870" s="60" t="s">
        <v>133</v>
      </c>
      <c r="AF3870" s="50">
        <v>120</v>
      </c>
      <c r="AG3870" s="47">
        <v>60</v>
      </c>
      <c r="AH3870">
        <v>30</v>
      </c>
      <c r="AL3870" t="s">
        <v>22</v>
      </c>
      <c r="AM3870">
        <v>60</v>
      </c>
    </row>
    <row r="3871" spans="28:39">
      <c r="AB3871" s="58" t="s">
        <v>655</v>
      </c>
      <c r="AC3871" s="1">
        <v>3</v>
      </c>
      <c r="AD3871" s="38" t="s">
        <v>337</v>
      </c>
      <c r="AE3871" s="60" t="s">
        <v>133</v>
      </c>
      <c r="AF3871" s="50">
        <v>120</v>
      </c>
      <c r="AG3871" s="48">
        <v>70</v>
      </c>
      <c r="AH3871">
        <v>26</v>
      </c>
      <c r="AL3871" t="s">
        <v>22</v>
      </c>
      <c r="AM3871">
        <v>60</v>
      </c>
    </row>
    <row r="3872" spans="28:39">
      <c r="AB3872" s="58" t="s">
        <v>655</v>
      </c>
      <c r="AC3872" s="1">
        <v>3</v>
      </c>
      <c r="AD3872" s="38" t="s">
        <v>337</v>
      </c>
      <c r="AE3872" s="60" t="s">
        <v>133</v>
      </c>
      <c r="AF3872" s="51">
        <v>130</v>
      </c>
      <c r="AG3872" s="41">
        <v>0</v>
      </c>
      <c r="AH3872">
        <v>57</v>
      </c>
      <c r="AL3872" t="s">
        <v>22</v>
      </c>
      <c r="AM3872">
        <v>60</v>
      </c>
    </row>
    <row r="3873" spans="28:39">
      <c r="AB3873" s="58" t="s">
        <v>655</v>
      </c>
      <c r="AC3873" s="1">
        <v>3</v>
      </c>
      <c r="AD3873" s="38" t="s">
        <v>337</v>
      </c>
      <c r="AE3873" s="60" t="s">
        <v>133</v>
      </c>
      <c r="AF3873" s="51">
        <v>130</v>
      </c>
      <c r="AG3873" s="42">
        <v>10</v>
      </c>
      <c r="AH3873">
        <v>57</v>
      </c>
      <c r="AL3873" t="s">
        <v>22</v>
      </c>
      <c r="AM3873">
        <v>60</v>
      </c>
    </row>
    <row r="3874" spans="28:39">
      <c r="AB3874" s="58" t="s">
        <v>655</v>
      </c>
      <c r="AC3874" s="1">
        <v>3</v>
      </c>
      <c r="AD3874" s="38" t="s">
        <v>337</v>
      </c>
      <c r="AE3874" s="60" t="s">
        <v>133</v>
      </c>
      <c r="AF3874" s="51">
        <v>130</v>
      </c>
      <c r="AG3874" s="43">
        <v>20</v>
      </c>
      <c r="AH3874">
        <v>57</v>
      </c>
      <c r="AL3874" t="s">
        <v>22</v>
      </c>
      <c r="AM3874">
        <v>60</v>
      </c>
    </row>
    <row r="3875" spans="28:39">
      <c r="AB3875" s="58" t="s">
        <v>655</v>
      </c>
      <c r="AC3875" s="1">
        <v>3</v>
      </c>
      <c r="AD3875" s="38" t="s">
        <v>337</v>
      </c>
      <c r="AE3875" s="60" t="s">
        <v>133</v>
      </c>
      <c r="AF3875" s="51">
        <v>130</v>
      </c>
      <c r="AG3875" s="44">
        <v>30</v>
      </c>
      <c r="AH3875">
        <v>53</v>
      </c>
      <c r="AL3875" t="s">
        <v>22</v>
      </c>
      <c r="AM3875">
        <v>60</v>
      </c>
    </row>
    <row r="3876" spans="28:39">
      <c r="AB3876" s="58" t="s">
        <v>655</v>
      </c>
      <c r="AC3876" s="1">
        <v>3</v>
      </c>
      <c r="AD3876" s="38" t="s">
        <v>337</v>
      </c>
      <c r="AE3876" s="60" t="s">
        <v>133</v>
      </c>
      <c r="AF3876" s="51">
        <v>130</v>
      </c>
      <c r="AG3876" s="45">
        <v>40</v>
      </c>
      <c r="AH3876">
        <v>43</v>
      </c>
      <c r="AL3876" t="s">
        <v>22</v>
      </c>
      <c r="AM3876">
        <v>60</v>
      </c>
    </row>
    <row r="3877" spans="28:39">
      <c r="AB3877" s="58" t="s">
        <v>655</v>
      </c>
      <c r="AC3877" s="1">
        <v>3</v>
      </c>
      <c r="AD3877" s="38" t="s">
        <v>337</v>
      </c>
      <c r="AE3877" s="60" t="s">
        <v>133</v>
      </c>
      <c r="AF3877" s="51">
        <v>130</v>
      </c>
      <c r="AG3877" s="46">
        <v>50</v>
      </c>
      <c r="AH3877">
        <v>35</v>
      </c>
      <c r="AL3877" t="s">
        <v>22</v>
      </c>
      <c r="AM3877">
        <v>60</v>
      </c>
    </row>
    <row r="3878" spans="28:39">
      <c r="AB3878" s="58" t="s">
        <v>655</v>
      </c>
      <c r="AC3878" s="1">
        <v>3</v>
      </c>
      <c r="AD3878" s="38" t="s">
        <v>337</v>
      </c>
      <c r="AE3878" s="60" t="s">
        <v>133</v>
      </c>
      <c r="AF3878" s="51">
        <v>130</v>
      </c>
      <c r="AG3878" s="47">
        <v>60</v>
      </c>
      <c r="AH3878">
        <v>30</v>
      </c>
      <c r="AL3878" t="s">
        <v>22</v>
      </c>
      <c r="AM3878">
        <v>60</v>
      </c>
    </row>
    <row r="3879" spans="28:39">
      <c r="AB3879" s="58" t="s">
        <v>655</v>
      </c>
      <c r="AC3879" s="1">
        <v>3</v>
      </c>
      <c r="AD3879" s="38" t="s">
        <v>337</v>
      </c>
      <c r="AE3879" s="60" t="s">
        <v>133</v>
      </c>
      <c r="AF3879" s="51">
        <v>130</v>
      </c>
      <c r="AG3879" s="48">
        <v>70</v>
      </c>
      <c r="AH3879">
        <v>26</v>
      </c>
      <c r="AL3879" t="s">
        <v>22</v>
      </c>
      <c r="AM3879">
        <v>60</v>
      </c>
    </row>
    <row r="3880" spans="28:39">
      <c r="AB3880" s="58" t="s">
        <v>655</v>
      </c>
      <c r="AC3880" s="1">
        <v>3</v>
      </c>
      <c r="AD3880" s="38" t="s">
        <v>337</v>
      </c>
      <c r="AE3880" s="60" t="s">
        <v>133</v>
      </c>
      <c r="AF3880" s="52">
        <v>140</v>
      </c>
      <c r="AG3880" s="41">
        <v>0</v>
      </c>
      <c r="AH3880">
        <v>54</v>
      </c>
      <c r="AL3880" t="s">
        <v>22</v>
      </c>
      <c r="AM3880">
        <v>60</v>
      </c>
    </row>
    <row r="3881" spans="28:39">
      <c r="AB3881" s="58" t="s">
        <v>655</v>
      </c>
      <c r="AC3881" s="1">
        <v>3</v>
      </c>
      <c r="AD3881" s="38" t="s">
        <v>337</v>
      </c>
      <c r="AE3881" s="60" t="s">
        <v>133</v>
      </c>
      <c r="AF3881" s="52">
        <v>140</v>
      </c>
      <c r="AG3881" s="42">
        <v>10</v>
      </c>
      <c r="AH3881">
        <v>54</v>
      </c>
      <c r="AL3881" t="s">
        <v>22</v>
      </c>
      <c r="AM3881">
        <v>60</v>
      </c>
    </row>
    <row r="3882" spans="28:39">
      <c r="AB3882" s="58" t="s">
        <v>655</v>
      </c>
      <c r="AC3882" s="1">
        <v>3</v>
      </c>
      <c r="AD3882" s="38" t="s">
        <v>337</v>
      </c>
      <c r="AE3882" s="60" t="s">
        <v>133</v>
      </c>
      <c r="AF3882" s="52">
        <v>140</v>
      </c>
      <c r="AG3882" s="43">
        <v>20</v>
      </c>
      <c r="AH3882">
        <v>54</v>
      </c>
      <c r="AL3882" t="s">
        <v>22</v>
      </c>
      <c r="AM3882">
        <v>60</v>
      </c>
    </row>
    <row r="3883" spans="28:39">
      <c r="AB3883" s="58" t="s">
        <v>655</v>
      </c>
      <c r="AC3883" s="1">
        <v>3</v>
      </c>
      <c r="AD3883" s="38" t="s">
        <v>337</v>
      </c>
      <c r="AE3883" s="60" t="s">
        <v>133</v>
      </c>
      <c r="AF3883" s="52">
        <v>140</v>
      </c>
      <c r="AG3883" s="44">
        <v>30</v>
      </c>
      <c r="AH3883">
        <v>53</v>
      </c>
      <c r="AL3883" t="s">
        <v>22</v>
      </c>
      <c r="AM3883">
        <v>60</v>
      </c>
    </row>
    <row r="3884" spans="28:39">
      <c r="AB3884" s="58" t="s">
        <v>655</v>
      </c>
      <c r="AC3884" s="1">
        <v>3</v>
      </c>
      <c r="AD3884" s="38" t="s">
        <v>337</v>
      </c>
      <c r="AE3884" s="60" t="s">
        <v>133</v>
      </c>
      <c r="AF3884" s="52">
        <v>140</v>
      </c>
      <c r="AG3884" s="45">
        <v>40</v>
      </c>
      <c r="AH3884">
        <v>43</v>
      </c>
      <c r="AL3884" t="s">
        <v>22</v>
      </c>
      <c r="AM3884">
        <v>60</v>
      </c>
    </row>
    <row r="3885" spans="28:39">
      <c r="AB3885" s="58" t="s">
        <v>655</v>
      </c>
      <c r="AC3885" s="1">
        <v>3</v>
      </c>
      <c r="AD3885" s="38" t="s">
        <v>337</v>
      </c>
      <c r="AE3885" s="60" t="s">
        <v>133</v>
      </c>
      <c r="AF3885" s="52">
        <v>140</v>
      </c>
      <c r="AG3885" s="46">
        <v>50</v>
      </c>
      <c r="AH3885">
        <v>35</v>
      </c>
      <c r="AL3885" t="s">
        <v>22</v>
      </c>
      <c r="AM3885">
        <v>60</v>
      </c>
    </row>
    <row r="3886" spans="28:39">
      <c r="AB3886" s="58" t="s">
        <v>655</v>
      </c>
      <c r="AC3886" s="1">
        <v>3</v>
      </c>
      <c r="AD3886" s="38" t="s">
        <v>337</v>
      </c>
      <c r="AE3886" s="60" t="s">
        <v>133</v>
      </c>
      <c r="AF3886" s="52">
        <v>140</v>
      </c>
      <c r="AG3886" s="47">
        <v>60</v>
      </c>
      <c r="AH3886">
        <v>30</v>
      </c>
      <c r="AL3886" t="s">
        <v>22</v>
      </c>
      <c r="AM3886">
        <v>60</v>
      </c>
    </row>
    <row r="3887" spans="28:39">
      <c r="AB3887" s="58" t="s">
        <v>655</v>
      </c>
      <c r="AC3887" s="1">
        <v>3</v>
      </c>
      <c r="AD3887" s="38" t="s">
        <v>337</v>
      </c>
      <c r="AE3887" s="60" t="s">
        <v>133</v>
      </c>
      <c r="AF3887" s="52">
        <v>140</v>
      </c>
      <c r="AG3887" s="48">
        <v>70</v>
      </c>
      <c r="AH3887">
        <v>26</v>
      </c>
      <c r="AL3887" t="s">
        <v>22</v>
      </c>
      <c r="AM3887">
        <v>60</v>
      </c>
    </row>
    <row r="3888" spans="28:39">
      <c r="AB3888" s="58" t="s">
        <v>655</v>
      </c>
      <c r="AC3888" s="1">
        <v>3</v>
      </c>
      <c r="AD3888" s="38" t="s">
        <v>337</v>
      </c>
      <c r="AE3888" s="60" t="s">
        <v>133</v>
      </c>
      <c r="AF3888" s="53">
        <v>150</v>
      </c>
      <c r="AG3888" s="41">
        <v>0</v>
      </c>
      <c r="AH3888">
        <v>52</v>
      </c>
      <c r="AL3888" t="s">
        <v>22</v>
      </c>
      <c r="AM3888">
        <v>60</v>
      </c>
    </row>
    <row r="3889" spans="28:39">
      <c r="AB3889" s="58" t="s">
        <v>655</v>
      </c>
      <c r="AC3889" s="1">
        <v>3</v>
      </c>
      <c r="AD3889" s="38" t="s">
        <v>337</v>
      </c>
      <c r="AE3889" s="60" t="s">
        <v>133</v>
      </c>
      <c r="AF3889" s="53">
        <v>150</v>
      </c>
      <c r="AG3889" s="42">
        <v>10</v>
      </c>
      <c r="AH3889">
        <v>52</v>
      </c>
      <c r="AL3889" t="s">
        <v>22</v>
      </c>
      <c r="AM3889">
        <v>60</v>
      </c>
    </row>
    <row r="3890" spans="28:39">
      <c r="AB3890" s="58" t="s">
        <v>655</v>
      </c>
      <c r="AC3890" s="1">
        <v>3</v>
      </c>
      <c r="AD3890" s="38" t="s">
        <v>337</v>
      </c>
      <c r="AE3890" s="60" t="s">
        <v>133</v>
      </c>
      <c r="AF3890" s="53">
        <v>150</v>
      </c>
      <c r="AG3890" s="43">
        <v>20</v>
      </c>
      <c r="AH3890">
        <v>52</v>
      </c>
      <c r="AL3890" t="s">
        <v>22</v>
      </c>
      <c r="AM3890">
        <v>60</v>
      </c>
    </row>
    <row r="3891" spans="28:39">
      <c r="AB3891" s="58" t="s">
        <v>655</v>
      </c>
      <c r="AC3891" s="1">
        <v>3</v>
      </c>
      <c r="AD3891" s="38" t="s">
        <v>337</v>
      </c>
      <c r="AE3891" s="60" t="s">
        <v>133</v>
      </c>
      <c r="AF3891" s="53">
        <v>150</v>
      </c>
      <c r="AG3891" s="44">
        <v>30</v>
      </c>
      <c r="AH3891">
        <v>52</v>
      </c>
      <c r="AL3891" t="s">
        <v>22</v>
      </c>
      <c r="AM3891">
        <v>60</v>
      </c>
    </row>
    <row r="3892" spans="28:39">
      <c r="AB3892" s="58" t="s">
        <v>655</v>
      </c>
      <c r="AC3892" s="1">
        <v>3</v>
      </c>
      <c r="AD3892" s="38" t="s">
        <v>337</v>
      </c>
      <c r="AE3892" s="60" t="s">
        <v>133</v>
      </c>
      <c r="AF3892" s="53">
        <v>150</v>
      </c>
      <c r="AG3892" s="45">
        <v>40</v>
      </c>
      <c r="AH3892">
        <v>43</v>
      </c>
      <c r="AL3892" t="s">
        <v>22</v>
      </c>
      <c r="AM3892">
        <v>60</v>
      </c>
    </row>
    <row r="3893" spans="28:39">
      <c r="AB3893" s="58" t="s">
        <v>655</v>
      </c>
      <c r="AC3893" s="1">
        <v>3</v>
      </c>
      <c r="AD3893" s="38" t="s">
        <v>337</v>
      </c>
      <c r="AE3893" s="60" t="s">
        <v>133</v>
      </c>
      <c r="AF3893" s="53">
        <v>150</v>
      </c>
      <c r="AG3893" s="46">
        <v>50</v>
      </c>
      <c r="AH3893">
        <v>35</v>
      </c>
      <c r="AL3893" t="s">
        <v>22</v>
      </c>
      <c r="AM3893">
        <v>60</v>
      </c>
    </row>
    <row r="3894" spans="28:39">
      <c r="AB3894" s="58" t="s">
        <v>655</v>
      </c>
      <c r="AC3894" s="1">
        <v>3</v>
      </c>
      <c r="AD3894" s="38" t="s">
        <v>337</v>
      </c>
      <c r="AE3894" s="60" t="s">
        <v>133</v>
      </c>
      <c r="AF3894" s="53">
        <v>150</v>
      </c>
      <c r="AG3894" s="47">
        <v>60</v>
      </c>
      <c r="AH3894">
        <v>30</v>
      </c>
      <c r="AL3894" t="s">
        <v>22</v>
      </c>
      <c r="AM3894">
        <v>60</v>
      </c>
    </row>
    <row r="3895" spans="28:39">
      <c r="AB3895" s="58" t="s">
        <v>655</v>
      </c>
      <c r="AC3895" s="1">
        <v>3</v>
      </c>
      <c r="AD3895" s="38" t="s">
        <v>337</v>
      </c>
      <c r="AE3895" s="60" t="s">
        <v>133</v>
      </c>
      <c r="AF3895" s="53">
        <v>150</v>
      </c>
      <c r="AG3895" s="48">
        <v>70</v>
      </c>
      <c r="AH3895">
        <v>26</v>
      </c>
      <c r="AL3895" t="s">
        <v>22</v>
      </c>
      <c r="AM3895">
        <v>60</v>
      </c>
    </row>
    <row r="3896" spans="28:39">
      <c r="AB3896" s="58" t="s">
        <v>655</v>
      </c>
      <c r="AC3896" s="1">
        <v>3</v>
      </c>
      <c r="AD3896" s="38" t="s">
        <v>337</v>
      </c>
      <c r="AE3896" s="60" t="s">
        <v>133</v>
      </c>
      <c r="AF3896" s="54">
        <v>160</v>
      </c>
      <c r="AG3896" s="41">
        <v>0</v>
      </c>
      <c r="AH3896">
        <v>50</v>
      </c>
      <c r="AL3896" t="s">
        <v>22</v>
      </c>
      <c r="AM3896">
        <v>60</v>
      </c>
    </row>
    <row r="3897" spans="28:39">
      <c r="AB3897" s="58" t="s">
        <v>655</v>
      </c>
      <c r="AC3897" s="1">
        <v>3</v>
      </c>
      <c r="AD3897" s="38" t="s">
        <v>337</v>
      </c>
      <c r="AE3897" s="60" t="s">
        <v>133</v>
      </c>
      <c r="AF3897" s="54">
        <v>160</v>
      </c>
      <c r="AG3897" s="42">
        <v>10</v>
      </c>
      <c r="AH3897">
        <v>50</v>
      </c>
      <c r="AL3897" t="s">
        <v>22</v>
      </c>
      <c r="AM3897">
        <v>60</v>
      </c>
    </row>
    <row r="3898" spans="28:39">
      <c r="AB3898" s="58" t="s">
        <v>655</v>
      </c>
      <c r="AC3898" s="1">
        <v>3</v>
      </c>
      <c r="AD3898" s="38" t="s">
        <v>337</v>
      </c>
      <c r="AE3898" s="60" t="s">
        <v>133</v>
      </c>
      <c r="AF3898" s="54">
        <v>160</v>
      </c>
      <c r="AG3898" s="43">
        <v>20</v>
      </c>
      <c r="AH3898">
        <v>50</v>
      </c>
      <c r="AL3898" t="s">
        <v>22</v>
      </c>
      <c r="AM3898">
        <v>60</v>
      </c>
    </row>
    <row r="3899" spans="28:39">
      <c r="AB3899" s="58" t="s">
        <v>655</v>
      </c>
      <c r="AC3899" s="1">
        <v>3</v>
      </c>
      <c r="AD3899" s="38" t="s">
        <v>337</v>
      </c>
      <c r="AE3899" s="60" t="s">
        <v>133</v>
      </c>
      <c r="AF3899" s="54">
        <v>160</v>
      </c>
      <c r="AG3899" s="44">
        <v>30</v>
      </c>
      <c r="AH3899">
        <v>50</v>
      </c>
      <c r="AL3899" t="s">
        <v>22</v>
      </c>
      <c r="AM3899">
        <v>60</v>
      </c>
    </row>
    <row r="3900" spans="28:39">
      <c r="AB3900" s="58" t="s">
        <v>655</v>
      </c>
      <c r="AC3900" s="1">
        <v>3</v>
      </c>
      <c r="AD3900" s="38" t="s">
        <v>337</v>
      </c>
      <c r="AE3900" s="60" t="s">
        <v>133</v>
      </c>
      <c r="AF3900" s="54">
        <v>160</v>
      </c>
      <c r="AG3900" s="45">
        <v>40</v>
      </c>
      <c r="AH3900">
        <v>43</v>
      </c>
      <c r="AL3900" t="s">
        <v>22</v>
      </c>
      <c r="AM3900">
        <v>60</v>
      </c>
    </row>
    <row r="3901" spans="28:39">
      <c r="AB3901" s="58" t="s">
        <v>655</v>
      </c>
      <c r="AC3901" s="1">
        <v>3</v>
      </c>
      <c r="AD3901" s="38" t="s">
        <v>337</v>
      </c>
      <c r="AE3901" s="60" t="s">
        <v>133</v>
      </c>
      <c r="AF3901" s="54">
        <v>160</v>
      </c>
      <c r="AG3901" s="46">
        <v>50</v>
      </c>
      <c r="AH3901">
        <v>35</v>
      </c>
      <c r="AL3901" t="s">
        <v>22</v>
      </c>
      <c r="AM3901">
        <v>60</v>
      </c>
    </row>
    <row r="3902" spans="28:39">
      <c r="AB3902" s="58" t="s">
        <v>655</v>
      </c>
      <c r="AC3902" s="1">
        <v>3</v>
      </c>
      <c r="AD3902" s="38" t="s">
        <v>337</v>
      </c>
      <c r="AE3902" s="60" t="s">
        <v>133</v>
      </c>
      <c r="AF3902" s="54">
        <v>160</v>
      </c>
      <c r="AG3902" s="47">
        <v>60</v>
      </c>
      <c r="AH3902">
        <v>30</v>
      </c>
      <c r="AL3902" t="s">
        <v>22</v>
      </c>
      <c r="AM3902">
        <v>60</v>
      </c>
    </row>
    <row r="3903" spans="28:39">
      <c r="AB3903" s="58" t="s">
        <v>655</v>
      </c>
      <c r="AC3903" s="1">
        <v>3</v>
      </c>
      <c r="AD3903" s="38" t="s">
        <v>337</v>
      </c>
      <c r="AE3903" s="60" t="s">
        <v>133</v>
      </c>
      <c r="AF3903" s="54">
        <v>160</v>
      </c>
      <c r="AG3903" s="48">
        <v>70</v>
      </c>
      <c r="AH3903">
        <v>26</v>
      </c>
      <c r="AL3903" t="s">
        <v>22</v>
      </c>
      <c r="AM3903">
        <v>60</v>
      </c>
    </row>
    <row r="3904" spans="28:39">
      <c r="AB3904" s="58" t="s">
        <v>655</v>
      </c>
      <c r="AC3904" s="1">
        <v>3</v>
      </c>
      <c r="AD3904" s="38" t="s">
        <v>337</v>
      </c>
      <c r="AE3904" s="60" t="s">
        <v>133</v>
      </c>
      <c r="AF3904" s="55">
        <v>170</v>
      </c>
      <c r="AG3904" s="41">
        <v>0</v>
      </c>
      <c r="AH3904">
        <v>48</v>
      </c>
      <c r="AL3904" t="s">
        <v>22</v>
      </c>
      <c r="AM3904">
        <v>60</v>
      </c>
    </row>
    <row r="3905" spans="28:39">
      <c r="AB3905" s="58" t="s">
        <v>655</v>
      </c>
      <c r="AC3905" s="1">
        <v>3</v>
      </c>
      <c r="AD3905" s="38" t="s">
        <v>337</v>
      </c>
      <c r="AE3905" s="60" t="s">
        <v>133</v>
      </c>
      <c r="AF3905" s="55">
        <v>170</v>
      </c>
      <c r="AG3905" s="42">
        <v>10</v>
      </c>
      <c r="AH3905">
        <v>48</v>
      </c>
      <c r="AL3905" t="s">
        <v>22</v>
      </c>
      <c r="AM3905">
        <v>60</v>
      </c>
    </row>
    <row r="3906" spans="28:39">
      <c r="AB3906" s="58" t="s">
        <v>655</v>
      </c>
      <c r="AC3906" s="1">
        <v>3</v>
      </c>
      <c r="AD3906" s="38" t="s">
        <v>337</v>
      </c>
      <c r="AE3906" s="60" t="s">
        <v>133</v>
      </c>
      <c r="AF3906" s="55">
        <v>170</v>
      </c>
      <c r="AG3906" s="43">
        <v>20</v>
      </c>
      <c r="AH3906">
        <v>48</v>
      </c>
      <c r="AL3906" t="s">
        <v>22</v>
      </c>
      <c r="AM3906">
        <v>60</v>
      </c>
    </row>
    <row r="3907" spans="28:39">
      <c r="AB3907" s="58" t="s">
        <v>655</v>
      </c>
      <c r="AC3907" s="1">
        <v>3</v>
      </c>
      <c r="AD3907" s="38" t="s">
        <v>337</v>
      </c>
      <c r="AE3907" s="60" t="s">
        <v>133</v>
      </c>
      <c r="AF3907" s="55">
        <v>170</v>
      </c>
      <c r="AG3907" s="44">
        <v>30</v>
      </c>
      <c r="AH3907">
        <v>48</v>
      </c>
      <c r="AL3907" t="s">
        <v>22</v>
      </c>
      <c r="AM3907">
        <v>60</v>
      </c>
    </row>
    <row r="3908" spans="28:39">
      <c r="AB3908" s="58" t="s">
        <v>655</v>
      </c>
      <c r="AC3908" s="1">
        <v>3</v>
      </c>
      <c r="AD3908" s="38" t="s">
        <v>337</v>
      </c>
      <c r="AE3908" s="60" t="s">
        <v>133</v>
      </c>
      <c r="AF3908" s="55">
        <v>170</v>
      </c>
      <c r="AG3908" s="45">
        <v>40</v>
      </c>
      <c r="AH3908">
        <v>43</v>
      </c>
      <c r="AL3908" t="s">
        <v>22</v>
      </c>
      <c r="AM3908">
        <v>60</v>
      </c>
    </row>
    <row r="3909" spans="28:39">
      <c r="AB3909" s="58" t="s">
        <v>655</v>
      </c>
      <c r="AC3909" s="1">
        <v>3</v>
      </c>
      <c r="AD3909" s="38" t="s">
        <v>337</v>
      </c>
      <c r="AE3909" s="60" t="s">
        <v>133</v>
      </c>
      <c r="AF3909" s="55">
        <v>170</v>
      </c>
      <c r="AG3909" s="46">
        <v>50</v>
      </c>
      <c r="AH3909">
        <v>35</v>
      </c>
      <c r="AL3909" t="s">
        <v>22</v>
      </c>
      <c r="AM3909">
        <v>60</v>
      </c>
    </row>
    <row r="3910" spans="28:39">
      <c r="AB3910" s="58" t="s">
        <v>655</v>
      </c>
      <c r="AC3910" s="1">
        <v>3</v>
      </c>
      <c r="AD3910" s="38" t="s">
        <v>337</v>
      </c>
      <c r="AE3910" s="60" t="s">
        <v>133</v>
      </c>
      <c r="AF3910" s="55">
        <v>170</v>
      </c>
      <c r="AG3910" s="47">
        <v>60</v>
      </c>
      <c r="AH3910">
        <v>30</v>
      </c>
      <c r="AL3910" t="s">
        <v>22</v>
      </c>
      <c r="AM3910">
        <v>60</v>
      </c>
    </row>
    <row r="3911" spans="28:39">
      <c r="AB3911" s="58" t="s">
        <v>655</v>
      </c>
      <c r="AC3911" s="1">
        <v>3</v>
      </c>
      <c r="AD3911" s="38" t="s">
        <v>337</v>
      </c>
      <c r="AE3911" s="60" t="s">
        <v>133</v>
      </c>
      <c r="AF3911" s="55">
        <v>170</v>
      </c>
      <c r="AG3911" s="48">
        <v>70</v>
      </c>
      <c r="AH3911">
        <v>26</v>
      </c>
      <c r="AL3911" t="s">
        <v>22</v>
      </c>
      <c r="AM3911">
        <v>60</v>
      </c>
    </row>
    <row r="3912" spans="28:39">
      <c r="AB3912" s="58" t="s">
        <v>655</v>
      </c>
      <c r="AC3912" s="1">
        <v>3</v>
      </c>
      <c r="AD3912" s="38" t="s">
        <v>337</v>
      </c>
      <c r="AE3912" s="60" t="s">
        <v>133</v>
      </c>
      <c r="AF3912" s="56">
        <v>180</v>
      </c>
      <c r="AG3912" s="41">
        <v>0</v>
      </c>
      <c r="AH3912">
        <v>46</v>
      </c>
      <c r="AL3912" t="s">
        <v>22</v>
      </c>
      <c r="AM3912">
        <v>60</v>
      </c>
    </row>
    <row r="3913" spans="28:39">
      <c r="AB3913" s="58" t="s">
        <v>655</v>
      </c>
      <c r="AC3913" s="1">
        <v>3</v>
      </c>
      <c r="AD3913" s="38" t="s">
        <v>337</v>
      </c>
      <c r="AE3913" s="60" t="s">
        <v>133</v>
      </c>
      <c r="AF3913" s="56">
        <v>180</v>
      </c>
      <c r="AG3913" s="42">
        <v>10</v>
      </c>
      <c r="AH3913">
        <v>46</v>
      </c>
      <c r="AL3913" t="s">
        <v>22</v>
      </c>
      <c r="AM3913">
        <v>60</v>
      </c>
    </row>
    <row r="3914" spans="28:39">
      <c r="AB3914" s="58" t="s">
        <v>655</v>
      </c>
      <c r="AC3914" s="1">
        <v>3</v>
      </c>
      <c r="AD3914" s="38" t="s">
        <v>337</v>
      </c>
      <c r="AE3914" s="60" t="s">
        <v>133</v>
      </c>
      <c r="AF3914" s="56">
        <v>180</v>
      </c>
      <c r="AG3914" s="43">
        <v>20</v>
      </c>
      <c r="AH3914">
        <v>46</v>
      </c>
      <c r="AL3914" t="s">
        <v>22</v>
      </c>
      <c r="AM3914">
        <v>60</v>
      </c>
    </row>
    <row r="3915" spans="28:39">
      <c r="AB3915" s="58" t="s">
        <v>655</v>
      </c>
      <c r="AC3915" s="1">
        <v>3</v>
      </c>
      <c r="AD3915" s="38" t="s">
        <v>337</v>
      </c>
      <c r="AE3915" s="60" t="s">
        <v>133</v>
      </c>
      <c r="AF3915" s="56">
        <v>180</v>
      </c>
      <c r="AG3915" s="44">
        <v>30</v>
      </c>
      <c r="AH3915">
        <v>46</v>
      </c>
      <c r="AL3915" t="s">
        <v>22</v>
      </c>
      <c r="AM3915">
        <v>60</v>
      </c>
    </row>
    <row r="3916" spans="28:39">
      <c r="AB3916" s="58" t="s">
        <v>655</v>
      </c>
      <c r="AC3916" s="1">
        <v>3</v>
      </c>
      <c r="AD3916" s="38" t="s">
        <v>337</v>
      </c>
      <c r="AE3916" s="60" t="s">
        <v>133</v>
      </c>
      <c r="AF3916" s="56">
        <v>180</v>
      </c>
      <c r="AG3916" s="45">
        <v>40</v>
      </c>
      <c r="AH3916">
        <v>43</v>
      </c>
      <c r="AL3916" t="s">
        <v>22</v>
      </c>
      <c r="AM3916">
        <v>60</v>
      </c>
    </row>
    <row r="3917" spans="28:39">
      <c r="AB3917" s="58" t="s">
        <v>655</v>
      </c>
      <c r="AC3917" s="1">
        <v>3</v>
      </c>
      <c r="AD3917" s="38" t="s">
        <v>337</v>
      </c>
      <c r="AE3917" s="60" t="s">
        <v>133</v>
      </c>
      <c r="AF3917" s="56">
        <v>180</v>
      </c>
      <c r="AG3917" s="46">
        <v>50</v>
      </c>
      <c r="AH3917">
        <v>35</v>
      </c>
      <c r="AL3917" t="s">
        <v>22</v>
      </c>
      <c r="AM3917">
        <v>60</v>
      </c>
    </row>
    <row r="3918" spans="28:39">
      <c r="AB3918" s="58" t="s">
        <v>655</v>
      </c>
      <c r="AC3918" s="1">
        <v>3</v>
      </c>
      <c r="AD3918" s="38" t="s">
        <v>337</v>
      </c>
      <c r="AE3918" s="60" t="s">
        <v>133</v>
      </c>
      <c r="AF3918" s="56">
        <v>180</v>
      </c>
      <c r="AG3918" s="47">
        <v>60</v>
      </c>
      <c r="AH3918">
        <v>30</v>
      </c>
      <c r="AL3918" t="s">
        <v>22</v>
      </c>
      <c r="AM3918">
        <v>60</v>
      </c>
    </row>
    <row r="3919" spans="28:39">
      <c r="AB3919" s="58" t="s">
        <v>655</v>
      </c>
      <c r="AC3919" s="1">
        <v>3</v>
      </c>
      <c r="AD3919" s="38" t="s">
        <v>337</v>
      </c>
      <c r="AE3919" s="60" t="s">
        <v>133</v>
      </c>
      <c r="AF3919" s="56">
        <v>180</v>
      </c>
      <c r="AG3919" s="48">
        <v>70</v>
      </c>
      <c r="AH3919">
        <v>26</v>
      </c>
      <c r="AL3919" t="s">
        <v>22</v>
      </c>
      <c r="AM3919">
        <v>60</v>
      </c>
    </row>
    <row r="3920" spans="28:39">
      <c r="AB3920" s="58" t="s">
        <v>655</v>
      </c>
      <c r="AC3920" s="1">
        <v>3</v>
      </c>
      <c r="AD3920" s="38" t="s">
        <v>337</v>
      </c>
      <c r="AE3920" s="60" t="s">
        <v>133</v>
      </c>
      <c r="AF3920" s="57">
        <v>200</v>
      </c>
      <c r="AG3920" s="41">
        <v>0</v>
      </c>
      <c r="AH3920">
        <v>43</v>
      </c>
      <c r="AL3920" t="s">
        <v>22</v>
      </c>
      <c r="AM3920">
        <v>60</v>
      </c>
    </row>
    <row r="3921" spans="28:39">
      <c r="AB3921" s="58" t="s">
        <v>655</v>
      </c>
      <c r="AC3921" s="1">
        <v>3</v>
      </c>
      <c r="AD3921" s="38" t="s">
        <v>337</v>
      </c>
      <c r="AE3921" s="60" t="s">
        <v>133</v>
      </c>
      <c r="AF3921" s="57">
        <v>200</v>
      </c>
      <c r="AG3921" s="42">
        <v>10</v>
      </c>
      <c r="AH3921">
        <v>43</v>
      </c>
      <c r="AL3921" t="s">
        <v>22</v>
      </c>
      <c r="AM3921">
        <v>60</v>
      </c>
    </row>
    <row r="3922" spans="28:39">
      <c r="AB3922" s="58" t="s">
        <v>655</v>
      </c>
      <c r="AC3922" s="1">
        <v>3</v>
      </c>
      <c r="AD3922" s="38" t="s">
        <v>337</v>
      </c>
      <c r="AE3922" s="60" t="s">
        <v>133</v>
      </c>
      <c r="AF3922" s="57">
        <v>200</v>
      </c>
      <c r="AG3922" s="43">
        <v>20</v>
      </c>
      <c r="AH3922">
        <v>43</v>
      </c>
      <c r="AL3922" t="s">
        <v>22</v>
      </c>
      <c r="AM3922">
        <v>60</v>
      </c>
    </row>
    <row r="3923" spans="28:39">
      <c r="AB3923" s="58" t="s">
        <v>655</v>
      </c>
      <c r="AC3923" s="1">
        <v>3</v>
      </c>
      <c r="AD3923" s="38" t="s">
        <v>337</v>
      </c>
      <c r="AE3923" s="60" t="s">
        <v>133</v>
      </c>
      <c r="AF3923" s="57">
        <v>200</v>
      </c>
      <c r="AG3923" s="44">
        <v>30</v>
      </c>
      <c r="AH3923">
        <v>43</v>
      </c>
      <c r="AL3923" t="s">
        <v>22</v>
      </c>
      <c r="AM3923">
        <v>60</v>
      </c>
    </row>
    <row r="3924" spans="28:39">
      <c r="AB3924" s="58" t="s">
        <v>655</v>
      </c>
      <c r="AC3924" s="1">
        <v>3</v>
      </c>
      <c r="AD3924" s="38" t="s">
        <v>337</v>
      </c>
      <c r="AE3924" s="60" t="s">
        <v>133</v>
      </c>
      <c r="AF3924" s="57">
        <v>200</v>
      </c>
      <c r="AG3924" s="45">
        <v>40</v>
      </c>
      <c r="AH3924">
        <v>43</v>
      </c>
      <c r="AL3924" t="s">
        <v>22</v>
      </c>
      <c r="AM3924">
        <v>60</v>
      </c>
    </row>
    <row r="3925" spans="28:39">
      <c r="AB3925" s="58" t="s">
        <v>655</v>
      </c>
      <c r="AC3925" s="1">
        <v>3</v>
      </c>
      <c r="AD3925" s="38" t="s">
        <v>337</v>
      </c>
      <c r="AE3925" s="60" t="s">
        <v>133</v>
      </c>
      <c r="AF3925" s="57">
        <v>200</v>
      </c>
      <c r="AG3925" s="46">
        <v>50</v>
      </c>
      <c r="AH3925">
        <v>35</v>
      </c>
      <c r="AL3925" t="s">
        <v>22</v>
      </c>
      <c r="AM3925">
        <v>60</v>
      </c>
    </row>
    <row r="3926" spans="28:39">
      <c r="AB3926" s="58" t="s">
        <v>655</v>
      </c>
      <c r="AC3926" s="1">
        <v>3</v>
      </c>
      <c r="AD3926" s="38" t="s">
        <v>337</v>
      </c>
      <c r="AE3926" s="60" t="s">
        <v>133</v>
      </c>
      <c r="AF3926" s="57">
        <v>200</v>
      </c>
      <c r="AG3926" s="47">
        <v>60</v>
      </c>
      <c r="AH3926">
        <v>30</v>
      </c>
      <c r="AL3926" t="s">
        <v>22</v>
      </c>
      <c r="AM3926">
        <v>60</v>
      </c>
    </row>
    <row r="3927" spans="28:39">
      <c r="AB3927" s="58" t="s">
        <v>655</v>
      </c>
      <c r="AC3927" s="1">
        <v>3</v>
      </c>
      <c r="AD3927" s="38" t="s">
        <v>337</v>
      </c>
      <c r="AE3927" s="60" t="s">
        <v>133</v>
      </c>
      <c r="AF3927" s="57">
        <v>200</v>
      </c>
      <c r="AG3927" s="48">
        <v>70</v>
      </c>
      <c r="AH3927">
        <v>26</v>
      </c>
      <c r="AL3927" t="s">
        <v>22</v>
      </c>
      <c r="AM3927">
        <v>60</v>
      </c>
    </row>
    <row r="3928" spans="28:39">
      <c r="AB3928" s="58" t="s">
        <v>655</v>
      </c>
      <c r="AC3928" s="1">
        <v>3</v>
      </c>
      <c r="AD3928" s="38" t="s">
        <v>427</v>
      </c>
      <c r="AE3928" s="60" t="s">
        <v>133</v>
      </c>
      <c r="AF3928" s="40">
        <v>110</v>
      </c>
      <c r="AG3928" s="41">
        <v>0</v>
      </c>
      <c r="AH3928">
        <v>57</v>
      </c>
      <c r="AL3928" t="s">
        <v>22</v>
      </c>
      <c r="AM3928">
        <v>60</v>
      </c>
    </row>
    <row r="3929" spans="28:39">
      <c r="AB3929" s="58" t="s">
        <v>655</v>
      </c>
      <c r="AC3929" s="1">
        <v>3</v>
      </c>
      <c r="AD3929" s="38" t="s">
        <v>427</v>
      </c>
      <c r="AE3929" s="60" t="s">
        <v>133</v>
      </c>
      <c r="AF3929" s="40">
        <v>110</v>
      </c>
      <c r="AG3929" s="42">
        <v>10</v>
      </c>
      <c r="AH3929">
        <v>57</v>
      </c>
      <c r="AL3929" t="s">
        <v>22</v>
      </c>
      <c r="AM3929">
        <v>60</v>
      </c>
    </row>
    <row r="3930" spans="28:39">
      <c r="AB3930" s="58" t="s">
        <v>655</v>
      </c>
      <c r="AC3930" s="1">
        <v>3</v>
      </c>
      <c r="AD3930" s="38" t="s">
        <v>427</v>
      </c>
      <c r="AE3930" s="60" t="s">
        <v>133</v>
      </c>
      <c r="AF3930" s="40">
        <v>110</v>
      </c>
      <c r="AG3930" s="43">
        <v>20</v>
      </c>
      <c r="AH3930">
        <v>57</v>
      </c>
      <c r="AL3930" t="s">
        <v>22</v>
      </c>
      <c r="AM3930">
        <v>60</v>
      </c>
    </row>
    <row r="3931" spans="28:39">
      <c r="AB3931" s="58" t="s">
        <v>655</v>
      </c>
      <c r="AC3931" s="1">
        <v>3</v>
      </c>
      <c r="AD3931" s="38" t="s">
        <v>427</v>
      </c>
      <c r="AE3931" s="60" t="s">
        <v>133</v>
      </c>
      <c r="AF3931" s="40">
        <v>110</v>
      </c>
      <c r="AG3931" s="44">
        <v>30</v>
      </c>
      <c r="AH3931">
        <v>53</v>
      </c>
      <c r="AL3931" t="s">
        <v>22</v>
      </c>
      <c r="AM3931">
        <v>60</v>
      </c>
    </row>
    <row r="3932" spans="28:39">
      <c r="AB3932" s="58" t="s">
        <v>655</v>
      </c>
      <c r="AC3932" s="1">
        <v>3</v>
      </c>
      <c r="AD3932" s="38" t="s">
        <v>427</v>
      </c>
      <c r="AE3932" s="60" t="s">
        <v>133</v>
      </c>
      <c r="AF3932" s="40">
        <v>110</v>
      </c>
      <c r="AG3932" s="45">
        <v>40</v>
      </c>
      <c r="AH3932">
        <v>43</v>
      </c>
      <c r="AL3932" t="s">
        <v>22</v>
      </c>
      <c r="AM3932">
        <v>60</v>
      </c>
    </row>
    <row r="3933" spans="28:39">
      <c r="AB3933" s="58" t="s">
        <v>655</v>
      </c>
      <c r="AC3933" s="1">
        <v>3</v>
      </c>
      <c r="AD3933" s="38" t="s">
        <v>427</v>
      </c>
      <c r="AE3933" s="60" t="s">
        <v>133</v>
      </c>
      <c r="AF3933" s="40">
        <v>110</v>
      </c>
      <c r="AG3933" s="46">
        <v>50</v>
      </c>
      <c r="AH3933">
        <v>35</v>
      </c>
      <c r="AL3933" t="s">
        <v>22</v>
      </c>
      <c r="AM3933">
        <v>60</v>
      </c>
    </row>
    <row r="3934" spans="28:39">
      <c r="AB3934" s="58" t="s">
        <v>655</v>
      </c>
      <c r="AC3934" s="1">
        <v>3</v>
      </c>
      <c r="AD3934" s="38" t="s">
        <v>427</v>
      </c>
      <c r="AE3934" s="60" t="s">
        <v>133</v>
      </c>
      <c r="AF3934" s="40">
        <v>110</v>
      </c>
      <c r="AG3934" s="47">
        <v>60</v>
      </c>
      <c r="AH3934">
        <v>30</v>
      </c>
      <c r="AL3934" t="s">
        <v>22</v>
      </c>
      <c r="AM3934">
        <v>60</v>
      </c>
    </row>
    <row r="3935" spans="28:39">
      <c r="AB3935" s="58" t="s">
        <v>655</v>
      </c>
      <c r="AC3935" s="1">
        <v>3</v>
      </c>
      <c r="AD3935" s="38" t="s">
        <v>427</v>
      </c>
      <c r="AE3935" s="60" t="s">
        <v>133</v>
      </c>
      <c r="AF3935" s="40">
        <v>110</v>
      </c>
      <c r="AG3935" s="48">
        <v>70</v>
      </c>
      <c r="AH3935">
        <v>26</v>
      </c>
      <c r="AL3935" t="s">
        <v>22</v>
      </c>
      <c r="AM3935">
        <v>60</v>
      </c>
    </row>
    <row r="3936" spans="28:39">
      <c r="AB3936" s="58" t="s">
        <v>655</v>
      </c>
      <c r="AC3936" s="1">
        <v>3</v>
      </c>
      <c r="AD3936" s="38" t="s">
        <v>427</v>
      </c>
      <c r="AE3936" s="60" t="s">
        <v>133</v>
      </c>
      <c r="AF3936" s="49">
        <v>115</v>
      </c>
      <c r="AG3936" s="41">
        <v>0</v>
      </c>
      <c r="AH3936">
        <v>56</v>
      </c>
      <c r="AL3936" t="s">
        <v>22</v>
      </c>
      <c r="AM3936">
        <v>60</v>
      </c>
    </row>
    <row r="3937" spans="28:39">
      <c r="AB3937" s="58" t="s">
        <v>655</v>
      </c>
      <c r="AC3937" s="1">
        <v>3</v>
      </c>
      <c r="AD3937" s="38" t="s">
        <v>427</v>
      </c>
      <c r="AE3937" s="60" t="s">
        <v>133</v>
      </c>
      <c r="AF3937" s="49">
        <v>115</v>
      </c>
      <c r="AG3937" s="42">
        <v>10</v>
      </c>
      <c r="AH3937">
        <v>56</v>
      </c>
      <c r="AL3937" t="s">
        <v>22</v>
      </c>
      <c r="AM3937">
        <v>60</v>
      </c>
    </row>
    <row r="3938" spans="28:39">
      <c r="AB3938" s="58" t="s">
        <v>655</v>
      </c>
      <c r="AC3938" s="1">
        <v>3</v>
      </c>
      <c r="AD3938" s="38" t="s">
        <v>427</v>
      </c>
      <c r="AE3938" s="60" t="s">
        <v>133</v>
      </c>
      <c r="AF3938" s="49">
        <v>115</v>
      </c>
      <c r="AG3938" s="43">
        <v>20</v>
      </c>
      <c r="AH3938">
        <v>56</v>
      </c>
      <c r="AL3938" t="s">
        <v>22</v>
      </c>
      <c r="AM3938">
        <v>60</v>
      </c>
    </row>
    <row r="3939" spans="28:39">
      <c r="AB3939" s="58" t="s">
        <v>655</v>
      </c>
      <c r="AC3939" s="1">
        <v>3</v>
      </c>
      <c r="AD3939" s="38" t="s">
        <v>427</v>
      </c>
      <c r="AE3939" s="60" t="s">
        <v>133</v>
      </c>
      <c r="AF3939" s="49">
        <v>115</v>
      </c>
      <c r="AG3939" s="44">
        <v>30</v>
      </c>
      <c r="AH3939">
        <v>53</v>
      </c>
      <c r="AL3939" t="s">
        <v>22</v>
      </c>
      <c r="AM3939">
        <v>60</v>
      </c>
    </row>
    <row r="3940" spans="28:39">
      <c r="AB3940" s="58" t="s">
        <v>655</v>
      </c>
      <c r="AC3940" s="1">
        <v>3</v>
      </c>
      <c r="AD3940" s="38" t="s">
        <v>427</v>
      </c>
      <c r="AE3940" s="60" t="s">
        <v>133</v>
      </c>
      <c r="AF3940" s="49">
        <v>115</v>
      </c>
      <c r="AG3940" s="45">
        <v>40</v>
      </c>
      <c r="AH3940">
        <v>43</v>
      </c>
      <c r="AL3940" t="s">
        <v>22</v>
      </c>
      <c r="AM3940">
        <v>60</v>
      </c>
    </row>
    <row r="3941" spans="28:39">
      <c r="AB3941" s="58" t="s">
        <v>655</v>
      </c>
      <c r="AC3941" s="1">
        <v>3</v>
      </c>
      <c r="AD3941" s="38" t="s">
        <v>427</v>
      </c>
      <c r="AE3941" s="60" t="s">
        <v>133</v>
      </c>
      <c r="AF3941" s="49">
        <v>115</v>
      </c>
      <c r="AG3941" s="46">
        <v>50</v>
      </c>
      <c r="AH3941">
        <v>35</v>
      </c>
      <c r="AL3941" t="s">
        <v>22</v>
      </c>
      <c r="AM3941">
        <v>60</v>
      </c>
    </row>
    <row r="3942" spans="28:39">
      <c r="AB3942" s="58" t="s">
        <v>655</v>
      </c>
      <c r="AC3942" s="1">
        <v>3</v>
      </c>
      <c r="AD3942" s="38" t="s">
        <v>427</v>
      </c>
      <c r="AE3942" s="60" t="s">
        <v>133</v>
      </c>
      <c r="AF3942" s="49">
        <v>115</v>
      </c>
      <c r="AG3942" s="47">
        <v>60</v>
      </c>
      <c r="AH3942">
        <v>30</v>
      </c>
      <c r="AL3942" t="s">
        <v>22</v>
      </c>
      <c r="AM3942">
        <v>60</v>
      </c>
    </row>
    <row r="3943" spans="28:39">
      <c r="AB3943" s="58" t="s">
        <v>655</v>
      </c>
      <c r="AC3943" s="1">
        <v>3</v>
      </c>
      <c r="AD3943" s="38" t="s">
        <v>427</v>
      </c>
      <c r="AE3943" s="60" t="s">
        <v>133</v>
      </c>
      <c r="AF3943" s="49">
        <v>115</v>
      </c>
      <c r="AG3943" s="48">
        <v>70</v>
      </c>
      <c r="AH3943">
        <v>26</v>
      </c>
      <c r="AL3943" t="s">
        <v>22</v>
      </c>
      <c r="AM3943">
        <v>60</v>
      </c>
    </row>
    <row r="3944" spans="28:39">
      <c r="AB3944" s="58" t="s">
        <v>655</v>
      </c>
      <c r="AC3944" s="1">
        <v>3</v>
      </c>
      <c r="AD3944" s="38" t="s">
        <v>427</v>
      </c>
      <c r="AE3944" s="60" t="s">
        <v>133</v>
      </c>
      <c r="AF3944" s="50">
        <v>120</v>
      </c>
      <c r="AG3944" s="41">
        <v>0</v>
      </c>
      <c r="AH3944">
        <v>54</v>
      </c>
      <c r="AL3944" t="s">
        <v>22</v>
      </c>
      <c r="AM3944">
        <v>60</v>
      </c>
    </row>
    <row r="3945" spans="28:39">
      <c r="AB3945" s="58" t="s">
        <v>655</v>
      </c>
      <c r="AC3945" s="1">
        <v>3</v>
      </c>
      <c r="AD3945" s="38" t="s">
        <v>427</v>
      </c>
      <c r="AE3945" s="60" t="s">
        <v>133</v>
      </c>
      <c r="AF3945" s="50">
        <v>120</v>
      </c>
      <c r="AG3945" s="42">
        <v>10</v>
      </c>
      <c r="AH3945">
        <v>54</v>
      </c>
      <c r="AL3945" t="s">
        <v>22</v>
      </c>
      <c r="AM3945">
        <v>60</v>
      </c>
    </row>
    <row r="3946" spans="28:39">
      <c r="AB3946" s="58" t="s">
        <v>655</v>
      </c>
      <c r="AC3946" s="1">
        <v>3</v>
      </c>
      <c r="AD3946" s="38" t="s">
        <v>427</v>
      </c>
      <c r="AE3946" s="60" t="s">
        <v>133</v>
      </c>
      <c r="AF3946" s="50">
        <v>120</v>
      </c>
      <c r="AG3946" s="43">
        <v>20</v>
      </c>
      <c r="AH3946">
        <v>54</v>
      </c>
      <c r="AL3946" t="s">
        <v>22</v>
      </c>
      <c r="AM3946">
        <v>60</v>
      </c>
    </row>
    <row r="3947" spans="28:39">
      <c r="AB3947" s="58" t="s">
        <v>655</v>
      </c>
      <c r="AC3947" s="1">
        <v>3</v>
      </c>
      <c r="AD3947" s="38" t="s">
        <v>427</v>
      </c>
      <c r="AE3947" s="60" t="s">
        <v>133</v>
      </c>
      <c r="AF3947" s="50">
        <v>120</v>
      </c>
      <c r="AG3947" s="44">
        <v>30</v>
      </c>
      <c r="AH3947">
        <v>53</v>
      </c>
      <c r="AL3947" t="s">
        <v>22</v>
      </c>
      <c r="AM3947">
        <v>60</v>
      </c>
    </row>
    <row r="3948" spans="28:39">
      <c r="AB3948" s="58" t="s">
        <v>655</v>
      </c>
      <c r="AC3948" s="1">
        <v>3</v>
      </c>
      <c r="AD3948" s="38" t="s">
        <v>427</v>
      </c>
      <c r="AE3948" s="60" t="s">
        <v>133</v>
      </c>
      <c r="AF3948" s="50">
        <v>120</v>
      </c>
      <c r="AG3948" s="45">
        <v>40</v>
      </c>
      <c r="AH3948">
        <v>43</v>
      </c>
      <c r="AL3948" t="s">
        <v>22</v>
      </c>
      <c r="AM3948">
        <v>60</v>
      </c>
    </row>
    <row r="3949" spans="28:39">
      <c r="AB3949" s="58" t="s">
        <v>655</v>
      </c>
      <c r="AC3949" s="1">
        <v>3</v>
      </c>
      <c r="AD3949" s="38" t="s">
        <v>427</v>
      </c>
      <c r="AE3949" s="60" t="s">
        <v>133</v>
      </c>
      <c r="AF3949" s="50">
        <v>120</v>
      </c>
      <c r="AG3949" s="46">
        <v>50</v>
      </c>
      <c r="AH3949">
        <v>35</v>
      </c>
      <c r="AL3949" t="s">
        <v>22</v>
      </c>
      <c r="AM3949">
        <v>60</v>
      </c>
    </row>
    <row r="3950" spans="28:39">
      <c r="AB3950" s="58" t="s">
        <v>655</v>
      </c>
      <c r="AC3950" s="1">
        <v>3</v>
      </c>
      <c r="AD3950" s="38" t="s">
        <v>427</v>
      </c>
      <c r="AE3950" s="60" t="s">
        <v>133</v>
      </c>
      <c r="AF3950" s="50">
        <v>120</v>
      </c>
      <c r="AG3950" s="47">
        <v>60</v>
      </c>
      <c r="AH3950">
        <v>30</v>
      </c>
      <c r="AL3950" t="s">
        <v>22</v>
      </c>
      <c r="AM3950">
        <v>60</v>
      </c>
    </row>
    <row r="3951" spans="28:39">
      <c r="AB3951" s="58" t="s">
        <v>655</v>
      </c>
      <c r="AC3951" s="1">
        <v>3</v>
      </c>
      <c r="AD3951" s="38" t="s">
        <v>427</v>
      </c>
      <c r="AE3951" s="60" t="s">
        <v>133</v>
      </c>
      <c r="AF3951" s="50">
        <v>120</v>
      </c>
      <c r="AG3951" s="48">
        <v>70</v>
      </c>
      <c r="AH3951">
        <v>26</v>
      </c>
      <c r="AL3951" t="s">
        <v>22</v>
      </c>
      <c r="AM3951">
        <v>60</v>
      </c>
    </row>
    <row r="3952" spans="28:39">
      <c r="AB3952" s="58" t="s">
        <v>655</v>
      </c>
      <c r="AC3952" s="1">
        <v>3</v>
      </c>
      <c r="AD3952" s="38" t="s">
        <v>427</v>
      </c>
      <c r="AE3952" s="60" t="s">
        <v>133</v>
      </c>
      <c r="AF3952" s="51">
        <v>130</v>
      </c>
      <c r="AG3952" s="41">
        <v>0</v>
      </c>
      <c r="AH3952">
        <v>51</v>
      </c>
      <c r="AL3952" t="s">
        <v>22</v>
      </c>
      <c r="AM3952">
        <v>60</v>
      </c>
    </row>
    <row r="3953" spans="28:39">
      <c r="AB3953" s="58" t="s">
        <v>655</v>
      </c>
      <c r="AC3953" s="1">
        <v>3</v>
      </c>
      <c r="AD3953" s="38" t="s">
        <v>427</v>
      </c>
      <c r="AE3953" s="60" t="s">
        <v>133</v>
      </c>
      <c r="AF3953" s="51">
        <v>130</v>
      </c>
      <c r="AG3953" s="42">
        <v>10</v>
      </c>
      <c r="AH3953">
        <v>51</v>
      </c>
      <c r="AL3953" t="s">
        <v>22</v>
      </c>
      <c r="AM3953">
        <v>60</v>
      </c>
    </row>
    <row r="3954" spans="28:39">
      <c r="AB3954" s="58" t="s">
        <v>655</v>
      </c>
      <c r="AC3954" s="1">
        <v>3</v>
      </c>
      <c r="AD3954" s="38" t="s">
        <v>427</v>
      </c>
      <c r="AE3954" s="60" t="s">
        <v>133</v>
      </c>
      <c r="AF3954" s="51">
        <v>130</v>
      </c>
      <c r="AG3954" s="43">
        <v>20</v>
      </c>
      <c r="AH3954">
        <v>51</v>
      </c>
      <c r="AL3954" t="s">
        <v>22</v>
      </c>
      <c r="AM3954">
        <v>60</v>
      </c>
    </row>
    <row r="3955" spans="28:39">
      <c r="AB3955" s="58" t="s">
        <v>655</v>
      </c>
      <c r="AC3955" s="1">
        <v>3</v>
      </c>
      <c r="AD3955" s="38" t="s">
        <v>427</v>
      </c>
      <c r="AE3955" s="60" t="s">
        <v>133</v>
      </c>
      <c r="AF3955" s="51">
        <v>130</v>
      </c>
      <c r="AG3955" s="44">
        <v>30</v>
      </c>
      <c r="AH3955">
        <v>51</v>
      </c>
      <c r="AL3955" t="s">
        <v>22</v>
      </c>
      <c r="AM3955">
        <v>60</v>
      </c>
    </row>
    <row r="3956" spans="28:39">
      <c r="AB3956" s="58" t="s">
        <v>655</v>
      </c>
      <c r="AC3956" s="1">
        <v>3</v>
      </c>
      <c r="AD3956" s="38" t="s">
        <v>427</v>
      </c>
      <c r="AE3956" s="60" t="s">
        <v>133</v>
      </c>
      <c r="AF3956" s="51">
        <v>130</v>
      </c>
      <c r="AG3956" s="45">
        <v>40</v>
      </c>
      <c r="AH3956">
        <v>43</v>
      </c>
      <c r="AL3956" t="s">
        <v>22</v>
      </c>
      <c r="AM3956">
        <v>60</v>
      </c>
    </row>
    <row r="3957" spans="28:39">
      <c r="AB3957" s="58" t="s">
        <v>655</v>
      </c>
      <c r="AC3957" s="1">
        <v>3</v>
      </c>
      <c r="AD3957" s="38" t="s">
        <v>427</v>
      </c>
      <c r="AE3957" s="60" t="s">
        <v>133</v>
      </c>
      <c r="AF3957" s="51">
        <v>130</v>
      </c>
      <c r="AG3957" s="46">
        <v>50</v>
      </c>
      <c r="AH3957">
        <v>35</v>
      </c>
      <c r="AL3957" t="s">
        <v>22</v>
      </c>
      <c r="AM3957">
        <v>60</v>
      </c>
    </row>
    <row r="3958" spans="28:39">
      <c r="AB3958" s="58" t="s">
        <v>655</v>
      </c>
      <c r="AC3958" s="1">
        <v>3</v>
      </c>
      <c r="AD3958" s="38" t="s">
        <v>427</v>
      </c>
      <c r="AE3958" s="60" t="s">
        <v>133</v>
      </c>
      <c r="AF3958" s="51">
        <v>130</v>
      </c>
      <c r="AG3958" s="47">
        <v>60</v>
      </c>
      <c r="AH3958">
        <v>30</v>
      </c>
      <c r="AL3958" t="s">
        <v>22</v>
      </c>
      <c r="AM3958">
        <v>60</v>
      </c>
    </row>
    <row r="3959" spans="28:39">
      <c r="AB3959" s="58" t="s">
        <v>655</v>
      </c>
      <c r="AC3959" s="1">
        <v>3</v>
      </c>
      <c r="AD3959" s="38" t="s">
        <v>427</v>
      </c>
      <c r="AE3959" s="60" t="s">
        <v>133</v>
      </c>
      <c r="AF3959" s="51">
        <v>130</v>
      </c>
      <c r="AG3959" s="48">
        <v>70</v>
      </c>
      <c r="AH3959">
        <v>26</v>
      </c>
      <c r="AL3959" t="s">
        <v>22</v>
      </c>
      <c r="AM3959">
        <v>60</v>
      </c>
    </row>
    <row r="3960" spans="28:39">
      <c r="AB3960" s="58" t="s">
        <v>655</v>
      </c>
      <c r="AC3960" s="1">
        <v>3</v>
      </c>
      <c r="AD3960" s="38" t="s">
        <v>427</v>
      </c>
      <c r="AE3960" s="60" t="s">
        <v>133</v>
      </c>
      <c r="AF3960" s="52">
        <v>140</v>
      </c>
      <c r="AG3960" s="41">
        <v>0</v>
      </c>
      <c r="AH3960">
        <v>48</v>
      </c>
      <c r="AL3960" t="s">
        <v>22</v>
      </c>
      <c r="AM3960">
        <v>60</v>
      </c>
    </row>
    <row r="3961" spans="28:39">
      <c r="AB3961" s="58" t="s">
        <v>655</v>
      </c>
      <c r="AC3961" s="1">
        <v>3</v>
      </c>
      <c r="AD3961" s="38" t="s">
        <v>427</v>
      </c>
      <c r="AE3961" s="60" t="s">
        <v>133</v>
      </c>
      <c r="AF3961" s="52">
        <v>140</v>
      </c>
      <c r="AG3961" s="42">
        <v>10</v>
      </c>
      <c r="AH3961">
        <v>48</v>
      </c>
      <c r="AL3961" t="s">
        <v>22</v>
      </c>
      <c r="AM3961">
        <v>60</v>
      </c>
    </row>
    <row r="3962" spans="28:39">
      <c r="AB3962" s="58" t="s">
        <v>655</v>
      </c>
      <c r="AC3962" s="1">
        <v>3</v>
      </c>
      <c r="AD3962" s="38" t="s">
        <v>427</v>
      </c>
      <c r="AE3962" s="60" t="s">
        <v>133</v>
      </c>
      <c r="AF3962" s="52">
        <v>140</v>
      </c>
      <c r="AG3962" s="43">
        <v>20</v>
      </c>
      <c r="AH3962">
        <v>48</v>
      </c>
      <c r="AL3962" t="s">
        <v>22</v>
      </c>
      <c r="AM3962">
        <v>60</v>
      </c>
    </row>
    <row r="3963" spans="28:39">
      <c r="AB3963" s="58" t="s">
        <v>655</v>
      </c>
      <c r="AC3963" s="1">
        <v>3</v>
      </c>
      <c r="AD3963" s="38" t="s">
        <v>427</v>
      </c>
      <c r="AE3963" s="60" t="s">
        <v>133</v>
      </c>
      <c r="AF3963" s="52">
        <v>140</v>
      </c>
      <c r="AG3963" s="44">
        <v>30</v>
      </c>
      <c r="AH3963">
        <v>48</v>
      </c>
      <c r="AL3963" t="s">
        <v>22</v>
      </c>
      <c r="AM3963">
        <v>60</v>
      </c>
    </row>
    <row r="3964" spans="28:39">
      <c r="AB3964" s="58" t="s">
        <v>655</v>
      </c>
      <c r="AC3964" s="1">
        <v>3</v>
      </c>
      <c r="AD3964" s="38" t="s">
        <v>427</v>
      </c>
      <c r="AE3964" s="60" t="s">
        <v>133</v>
      </c>
      <c r="AF3964" s="52">
        <v>140</v>
      </c>
      <c r="AG3964" s="45">
        <v>40</v>
      </c>
      <c r="AH3964">
        <v>43</v>
      </c>
      <c r="AL3964" t="s">
        <v>22</v>
      </c>
      <c r="AM3964">
        <v>60</v>
      </c>
    </row>
    <row r="3965" spans="28:39">
      <c r="AB3965" s="58" t="s">
        <v>655</v>
      </c>
      <c r="AC3965" s="1">
        <v>3</v>
      </c>
      <c r="AD3965" s="38" t="s">
        <v>427</v>
      </c>
      <c r="AE3965" s="60" t="s">
        <v>133</v>
      </c>
      <c r="AF3965" s="52">
        <v>140</v>
      </c>
      <c r="AG3965" s="46">
        <v>50</v>
      </c>
      <c r="AH3965">
        <v>35</v>
      </c>
      <c r="AL3965" t="s">
        <v>22</v>
      </c>
      <c r="AM3965">
        <v>60</v>
      </c>
    </row>
    <row r="3966" spans="28:39">
      <c r="AB3966" s="58" t="s">
        <v>655</v>
      </c>
      <c r="AC3966" s="1">
        <v>3</v>
      </c>
      <c r="AD3966" s="38" t="s">
        <v>427</v>
      </c>
      <c r="AE3966" s="60" t="s">
        <v>133</v>
      </c>
      <c r="AF3966" s="52">
        <v>140</v>
      </c>
      <c r="AG3966" s="47">
        <v>60</v>
      </c>
      <c r="AH3966">
        <v>30</v>
      </c>
      <c r="AL3966" t="s">
        <v>22</v>
      </c>
      <c r="AM3966">
        <v>60</v>
      </c>
    </row>
    <row r="3967" spans="28:39">
      <c r="AB3967" s="58" t="s">
        <v>655</v>
      </c>
      <c r="AC3967" s="1">
        <v>3</v>
      </c>
      <c r="AD3967" s="38" t="s">
        <v>427</v>
      </c>
      <c r="AE3967" s="60" t="s">
        <v>133</v>
      </c>
      <c r="AF3967" s="52">
        <v>140</v>
      </c>
      <c r="AG3967" s="48">
        <v>70</v>
      </c>
      <c r="AH3967">
        <v>26</v>
      </c>
      <c r="AL3967" t="s">
        <v>22</v>
      </c>
      <c r="AM3967">
        <v>60</v>
      </c>
    </row>
    <row r="3968" spans="28:39">
      <c r="AB3968" s="58" t="s">
        <v>655</v>
      </c>
      <c r="AC3968" s="1">
        <v>3</v>
      </c>
      <c r="AD3968" s="38" t="s">
        <v>427</v>
      </c>
      <c r="AE3968" s="60" t="s">
        <v>133</v>
      </c>
      <c r="AF3968" s="53">
        <v>150</v>
      </c>
      <c r="AG3968" s="41">
        <v>0</v>
      </c>
      <c r="AH3968">
        <v>46</v>
      </c>
      <c r="AL3968" t="s">
        <v>22</v>
      </c>
      <c r="AM3968">
        <v>60</v>
      </c>
    </row>
    <row r="3969" spans="28:39">
      <c r="AB3969" s="58" t="s">
        <v>655</v>
      </c>
      <c r="AC3969" s="1">
        <v>3</v>
      </c>
      <c r="AD3969" s="38" t="s">
        <v>427</v>
      </c>
      <c r="AE3969" s="60" t="s">
        <v>133</v>
      </c>
      <c r="AF3969" s="53">
        <v>150</v>
      </c>
      <c r="AG3969" s="42">
        <v>10</v>
      </c>
      <c r="AH3969">
        <v>46</v>
      </c>
      <c r="AL3969" t="s">
        <v>22</v>
      </c>
      <c r="AM3969">
        <v>60</v>
      </c>
    </row>
    <row r="3970" spans="28:39">
      <c r="AB3970" s="58" t="s">
        <v>655</v>
      </c>
      <c r="AC3970" s="1">
        <v>3</v>
      </c>
      <c r="AD3970" s="38" t="s">
        <v>427</v>
      </c>
      <c r="AE3970" s="60" t="s">
        <v>133</v>
      </c>
      <c r="AF3970" s="53">
        <v>150</v>
      </c>
      <c r="AG3970" s="43">
        <v>20</v>
      </c>
      <c r="AH3970">
        <v>46</v>
      </c>
      <c r="AL3970" t="s">
        <v>22</v>
      </c>
      <c r="AM3970">
        <v>60</v>
      </c>
    </row>
    <row r="3971" spans="28:39">
      <c r="AB3971" s="58" t="s">
        <v>655</v>
      </c>
      <c r="AC3971" s="1">
        <v>3</v>
      </c>
      <c r="AD3971" s="38" t="s">
        <v>427</v>
      </c>
      <c r="AE3971" s="60" t="s">
        <v>133</v>
      </c>
      <c r="AF3971" s="53">
        <v>150</v>
      </c>
      <c r="AG3971" s="44">
        <v>30</v>
      </c>
      <c r="AH3971">
        <v>46</v>
      </c>
      <c r="AL3971" t="s">
        <v>22</v>
      </c>
      <c r="AM3971">
        <v>60</v>
      </c>
    </row>
    <row r="3972" spans="28:39">
      <c r="AB3972" s="58" t="s">
        <v>655</v>
      </c>
      <c r="AC3972" s="1">
        <v>3</v>
      </c>
      <c r="AD3972" s="38" t="s">
        <v>427</v>
      </c>
      <c r="AE3972" s="60" t="s">
        <v>133</v>
      </c>
      <c r="AF3972" s="53">
        <v>150</v>
      </c>
      <c r="AG3972" s="45">
        <v>40</v>
      </c>
      <c r="AH3972">
        <v>43</v>
      </c>
      <c r="AL3972" t="s">
        <v>22</v>
      </c>
      <c r="AM3972">
        <v>60</v>
      </c>
    </row>
    <row r="3973" spans="28:39">
      <c r="AB3973" s="58" t="s">
        <v>655</v>
      </c>
      <c r="AC3973" s="1">
        <v>3</v>
      </c>
      <c r="AD3973" s="38" t="s">
        <v>427</v>
      </c>
      <c r="AE3973" s="60" t="s">
        <v>133</v>
      </c>
      <c r="AF3973" s="53">
        <v>150</v>
      </c>
      <c r="AG3973" s="46">
        <v>50</v>
      </c>
      <c r="AH3973">
        <v>35</v>
      </c>
      <c r="AL3973" t="s">
        <v>22</v>
      </c>
      <c r="AM3973">
        <v>60</v>
      </c>
    </row>
    <row r="3974" spans="28:39">
      <c r="AB3974" s="58" t="s">
        <v>655</v>
      </c>
      <c r="AC3974" s="1">
        <v>3</v>
      </c>
      <c r="AD3974" s="38" t="s">
        <v>427</v>
      </c>
      <c r="AE3974" s="60" t="s">
        <v>133</v>
      </c>
      <c r="AF3974" s="53">
        <v>150</v>
      </c>
      <c r="AG3974" s="47">
        <v>60</v>
      </c>
      <c r="AH3974">
        <v>30</v>
      </c>
      <c r="AL3974" t="s">
        <v>22</v>
      </c>
      <c r="AM3974">
        <v>60</v>
      </c>
    </row>
    <row r="3975" spans="28:39">
      <c r="AB3975" s="58" t="s">
        <v>655</v>
      </c>
      <c r="AC3975" s="1">
        <v>3</v>
      </c>
      <c r="AD3975" s="38" t="s">
        <v>427</v>
      </c>
      <c r="AE3975" s="60" t="s">
        <v>133</v>
      </c>
      <c r="AF3975" s="53">
        <v>150</v>
      </c>
      <c r="AG3975" s="48">
        <v>70</v>
      </c>
      <c r="AH3975">
        <v>26</v>
      </c>
      <c r="AL3975" t="s">
        <v>22</v>
      </c>
      <c r="AM3975">
        <v>60</v>
      </c>
    </row>
    <row r="3976" spans="28:39">
      <c r="AB3976" s="58" t="s">
        <v>655</v>
      </c>
      <c r="AC3976" s="1">
        <v>3</v>
      </c>
      <c r="AD3976" s="38" t="s">
        <v>427</v>
      </c>
      <c r="AE3976" s="60" t="s">
        <v>133</v>
      </c>
      <c r="AF3976" s="54">
        <v>160</v>
      </c>
      <c r="AG3976" s="41">
        <v>0</v>
      </c>
      <c r="AH3976">
        <v>44</v>
      </c>
      <c r="AL3976" t="s">
        <v>22</v>
      </c>
      <c r="AM3976">
        <v>60</v>
      </c>
    </row>
    <row r="3977" spans="28:39">
      <c r="AB3977" s="58" t="s">
        <v>655</v>
      </c>
      <c r="AC3977" s="1">
        <v>3</v>
      </c>
      <c r="AD3977" s="38" t="s">
        <v>427</v>
      </c>
      <c r="AE3977" s="60" t="s">
        <v>133</v>
      </c>
      <c r="AF3977" s="54">
        <v>160</v>
      </c>
      <c r="AG3977" s="42">
        <v>10</v>
      </c>
      <c r="AH3977">
        <v>44</v>
      </c>
      <c r="AL3977" t="s">
        <v>22</v>
      </c>
      <c r="AM3977">
        <v>60</v>
      </c>
    </row>
    <row r="3978" spans="28:39">
      <c r="AB3978" s="58" t="s">
        <v>655</v>
      </c>
      <c r="AC3978" s="1">
        <v>3</v>
      </c>
      <c r="AD3978" s="38" t="s">
        <v>427</v>
      </c>
      <c r="AE3978" s="60" t="s">
        <v>133</v>
      </c>
      <c r="AF3978" s="54">
        <v>160</v>
      </c>
      <c r="AG3978" s="43">
        <v>20</v>
      </c>
      <c r="AH3978">
        <v>44</v>
      </c>
      <c r="AL3978" t="s">
        <v>22</v>
      </c>
      <c r="AM3978">
        <v>60</v>
      </c>
    </row>
    <row r="3979" spans="28:39">
      <c r="AB3979" s="58" t="s">
        <v>655</v>
      </c>
      <c r="AC3979" s="1">
        <v>3</v>
      </c>
      <c r="AD3979" s="38" t="s">
        <v>427</v>
      </c>
      <c r="AE3979" s="60" t="s">
        <v>133</v>
      </c>
      <c r="AF3979" s="54">
        <v>160</v>
      </c>
      <c r="AG3979" s="44">
        <v>30</v>
      </c>
      <c r="AH3979">
        <v>44</v>
      </c>
      <c r="AL3979" t="s">
        <v>22</v>
      </c>
      <c r="AM3979">
        <v>60</v>
      </c>
    </row>
    <row r="3980" spans="28:39">
      <c r="AB3980" s="58" t="s">
        <v>655</v>
      </c>
      <c r="AC3980" s="1">
        <v>3</v>
      </c>
      <c r="AD3980" s="38" t="s">
        <v>427</v>
      </c>
      <c r="AE3980" s="60" t="s">
        <v>133</v>
      </c>
      <c r="AF3980" s="54">
        <v>160</v>
      </c>
      <c r="AG3980" s="45">
        <v>40</v>
      </c>
      <c r="AH3980">
        <v>43</v>
      </c>
      <c r="AL3980" t="s">
        <v>22</v>
      </c>
      <c r="AM3980">
        <v>60</v>
      </c>
    </row>
    <row r="3981" spans="28:39">
      <c r="AB3981" s="58" t="s">
        <v>655</v>
      </c>
      <c r="AC3981" s="1">
        <v>3</v>
      </c>
      <c r="AD3981" s="38" t="s">
        <v>427</v>
      </c>
      <c r="AE3981" s="60" t="s">
        <v>133</v>
      </c>
      <c r="AF3981" s="54">
        <v>160</v>
      </c>
      <c r="AG3981" s="46">
        <v>50</v>
      </c>
      <c r="AH3981">
        <v>35</v>
      </c>
      <c r="AL3981" t="s">
        <v>22</v>
      </c>
      <c r="AM3981">
        <v>60</v>
      </c>
    </row>
    <row r="3982" spans="28:39">
      <c r="AB3982" s="58" t="s">
        <v>655</v>
      </c>
      <c r="AC3982" s="1">
        <v>3</v>
      </c>
      <c r="AD3982" s="38" t="s">
        <v>427</v>
      </c>
      <c r="AE3982" s="60" t="s">
        <v>133</v>
      </c>
      <c r="AF3982" s="54">
        <v>160</v>
      </c>
      <c r="AG3982" s="47">
        <v>60</v>
      </c>
      <c r="AH3982">
        <v>30</v>
      </c>
      <c r="AL3982" t="s">
        <v>22</v>
      </c>
      <c r="AM3982">
        <v>60</v>
      </c>
    </row>
    <row r="3983" spans="28:39">
      <c r="AB3983" s="58" t="s">
        <v>655</v>
      </c>
      <c r="AC3983" s="1">
        <v>3</v>
      </c>
      <c r="AD3983" s="38" t="s">
        <v>427</v>
      </c>
      <c r="AE3983" s="60" t="s">
        <v>133</v>
      </c>
      <c r="AF3983" s="54">
        <v>160</v>
      </c>
      <c r="AG3983" s="48">
        <v>70</v>
      </c>
      <c r="AH3983">
        <v>26</v>
      </c>
      <c r="AL3983" t="s">
        <v>22</v>
      </c>
      <c r="AM3983">
        <v>60</v>
      </c>
    </row>
    <row r="3984" spans="28:39">
      <c r="AB3984" s="58" t="s">
        <v>655</v>
      </c>
      <c r="AC3984" s="1">
        <v>3</v>
      </c>
      <c r="AD3984" s="38" t="s">
        <v>427</v>
      </c>
      <c r="AE3984" s="60" t="s">
        <v>133</v>
      </c>
      <c r="AF3984" s="55">
        <v>170</v>
      </c>
      <c r="AG3984" s="41">
        <v>0</v>
      </c>
      <c r="AH3984">
        <v>42</v>
      </c>
      <c r="AL3984" t="s">
        <v>22</v>
      </c>
      <c r="AM3984">
        <v>60</v>
      </c>
    </row>
    <row r="3985" spans="28:39">
      <c r="AB3985" s="58" t="s">
        <v>655</v>
      </c>
      <c r="AC3985" s="1">
        <v>3</v>
      </c>
      <c r="AD3985" s="38" t="s">
        <v>427</v>
      </c>
      <c r="AE3985" s="60" t="s">
        <v>133</v>
      </c>
      <c r="AF3985" s="55">
        <v>170</v>
      </c>
      <c r="AG3985" s="42">
        <v>10</v>
      </c>
      <c r="AH3985">
        <v>42</v>
      </c>
      <c r="AL3985" t="s">
        <v>22</v>
      </c>
      <c r="AM3985">
        <v>60</v>
      </c>
    </row>
    <row r="3986" spans="28:39">
      <c r="AB3986" s="58" t="s">
        <v>655</v>
      </c>
      <c r="AC3986" s="1">
        <v>3</v>
      </c>
      <c r="AD3986" s="38" t="s">
        <v>427</v>
      </c>
      <c r="AE3986" s="60" t="s">
        <v>133</v>
      </c>
      <c r="AF3986" s="55">
        <v>170</v>
      </c>
      <c r="AG3986" s="43">
        <v>20</v>
      </c>
      <c r="AH3986">
        <v>42</v>
      </c>
      <c r="AL3986" t="s">
        <v>22</v>
      </c>
      <c r="AM3986">
        <v>60</v>
      </c>
    </row>
    <row r="3987" spans="28:39">
      <c r="AB3987" s="58" t="s">
        <v>655</v>
      </c>
      <c r="AC3987" s="1">
        <v>3</v>
      </c>
      <c r="AD3987" s="38" t="s">
        <v>427</v>
      </c>
      <c r="AE3987" s="60" t="s">
        <v>133</v>
      </c>
      <c r="AF3987" s="55">
        <v>170</v>
      </c>
      <c r="AG3987" s="44">
        <v>30</v>
      </c>
      <c r="AH3987">
        <v>42</v>
      </c>
      <c r="AL3987" t="s">
        <v>22</v>
      </c>
      <c r="AM3987">
        <v>60</v>
      </c>
    </row>
    <row r="3988" spans="28:39">
      <c r="AB3988" s="58" t="s">
        <v>655</v>
      </c>
      <c r="AC3988" s="1">
        <v>3</v>
      </c>
      <c r="AD3988" s="38" t="s">
        <v>427</v>
      </c>
      <c r="AE3988" s="60" t="s">
        <v>133</v>
      </c>
      <c r="AF3988" s="55">
        <v>170</v>
      </c>
      <c r="AG3988" s="45">
        <v>40</v>
      </c>
      <c r="AH3988">
        <v>42</v>
      </c>
      <c r="AL3988" t="s">
        <v>22</v>
      </c>
      <c r="AM3988">
        <v>60</v>
      </c>
    </row>
    <row r="3989" spans="28:39">
      <c r="AB3989" s="58" t="s">
        <v>655</v>
      </c>
      <c r="AC3989" s="1">
        <v>3</v>
      </c>
      <c r="AD3989" s="38" t="s">
        <v>427</v>
      </c>
      <c r="AE3989" s="60" t="s">
        <v>133</v>
      </c>
      <c r="AF3989" s="55">
        <v>170</v>
      </c>
      <c r="AG3989" s="46">
        <v>50</v>
      </c>
      <c r="AH3989">
        <v>35</v>
      </c>
      <c r="AL3989" t="s">
        <v>22</v>
      </c>
      <c r="AM3989">
        <v>60</v>
      </c>
    </row>
    <row r="3990" spans="28:39">
      <c r="AB3990" s="58" t="s">
        <v>655</v>
      </c>
      <c r="AC3990" s="1">
        <v>3</v>
      </c>
      <c r="AD3990" s="38" t="s">
        <v>427</v>
      </c>
      <c r="AE3990" s="60" t="s">
        <v>133</v>
      </c>
      <c r="AF3990" s="55">
        <v>170</v>
      </c>
      <c r="AG3990" s="47">
        <v>60</v>
      </c>
      <c r="AH3990">
        <v>30</v>
      </c>
      <c r="AL3990" t="s">
        <v>22</v>
      </c>
      <c r="AM3990">
        <v>60</v>
      </c>
    </row>
    <row r="3991" spans="28:39">
      <c r="AB3991" s="58" t="s">
        <v>655</v>
      </c>
      <c r="AC3991" s="1">
        <v>3</v>
      </c>
      <c r="AD3991" s="38" t="s">
        <v>427</v>
      </c>
      <c r="AE3991" s="60" t="s">
        <v>133</v>
      </c>
      <c r="AF3991" s="55">
        <v>170</v>
      </c>
      <c r="AG3991" s="48">
        <v>70</v>
      </c>
      <c r="AH3991">
        <v>26</v>
      </c>
      <c r="AL3991" t="s">
        <v>22</v>
      </c>
      <c r="AM3991">
        <v>60</v>
      </c>
    </row>
    <row r="3992" spans="28:39">
      <c r="AB3992" s="58" t="s">
        <v>655</v>
      </c>
      <c r="AC3992" s="1">
        <v>3</v>
      </c>
      <c r="AD3992" s="38" t="s">
        <v>427</v>
      </c>
      <c r="AE3992" s="60" t="s">
        <v>133</v>
      </c>
      <c r="AF3992" s="56">
        <v>180</v>
      </c>
      <c r="AG3992" s="41">
        <v>0</v>
      </c>
      <c r="AH3992">
        <v>41</v>
      </c>
      <c r="AL3992" t="s">
        <v>22</v>
      </c>
      <c r="AM3992">
        <v>60</v>
      </c>
    </row>
    <row r="3993" spans="28:39">
      <c r="AB3993" s="58" t="s">
        <v>655</v>
      </c>
      <c r="AC3993" s="1">
        <v>3</v>
      </c>
      <c r="AD3993" s="38" t="s">
        <v>427</v>
      </c>
      <c r="AE3993" s="60" t="s">
        <v>133</v>
      </c>
      <c r="AF3993" s="56">
        <v>180</v>
      </c>
      <c r="AG3993" s="42">
        <v>10</v>
      </c>
      <c r="AH3993">
        <v>41</v>
      </c>
      <c r="AL3993" t="s">
        <v>22</v>
      </c>
      <c r="AM3993">
        <v>60</v>
      </c>
    </row>
    <row r="3994" spans="28:39">
      <c r="AB3994" s="58" t="s">
        <v>655</v>
      </c>
      <c r="AC3994" s="1">
        <v>3</v>
      </c>
      <c r="AD3994" s="38" t="s">
        <v>427</v>
      </c>
      <c r="AE3994" s="60" t="s">
        <v>133</v>
      </c>
      <c r="AF3994" s="56">
        <v>180</v>
      </c>
      <c r="AG3994" s="43">
        <v>20</v>
      </c>
      <c r="AH3994">
        <v>41</v>
      </c>
      <c r="AL3994" t="s">
        <v>22</v>
      </c>
      <c r="AM3994">
        <v>60</v>
      </c>
    </row>
    <row r="3995" spans="28:39">
      <c r="AB3995" s="58" t="s">
        <v>655</v>
      </c>
      <c r="AC3995" s="1">
        <v>3</v>
      </c>
      <c r="AD3995" s="38" t="s">
        <v>427</v>
      </c>
      <c r="AE3995" s="60" t="s">
        <v>133</v>
      </c>
      <c r="AF3995" s="56">
        <v>180</v>
      </c>
      <c r="AG3995" s="44">
        <v>30</v>
      </c>
      <c r="AH3995">
        <v>41</v>
      </c>
      <c r="AL3995" t="s">
        <v>22</v>
      </c>
      <c r="AM3995">
        <v>60</v>
      </c>
    </row>
    <row r="3996" spans="28:39">
      <c r="AB3996" s="58" t="s">
        <v>655</v>
      </c>
      <c r="AC3996" s="1">
        <v>3</v>
      </c>
      <c r="AD3996" s="38" t="s">
        <v>427</v>
      </c>
      <c r="AE3996" s="60" t="s">
        <v>133</v>
      </c>
      <c r="AF3996" s="56">
        <v>180</v>
      </c>
      <c r="AG3996" s="45">
        <v>40</v>
      </c>
      <c r="AH3996">
        <v>41</v>
      </c>
      <c r="AL3996" t="s">
        <v>22</v>
      </c>
      <c r="AM3996">
        <v>60</v>
      </c>
    </row>
    <row r="3997" spans="28:39">
      <c r="AB3997" s="58" t="s">
        <v>655</v>
      </c>
      <c r="AC3997" s="1">
        <v>3</v>
      </c>
      <c r="AD3997" s="38" t="s">
        <v>427</v>
      </c>
      <c r="AE3997" s="60" t="s">
        <v>133</v>
      </c>
      <c r="AF3997" s="56">
        <v>180</v>
      </c>
      <c r="AG3997" s="46">
        <v>50</v>
      </c>
      <c r="AH3997">
        <v>35</v>
      </c>
      <c r="AL3997" t="s">
        <v>22</v>
      </c>
      <c r="AM3997">
        <v>60</v>
      </c>
    </row>
    <row r="3998" spans="28:39">
      <c r="AB3998" s="58" t="s">
        <v>655</v>
      </c>
      <c r="AC3998" s="1">
        <v>3</v>
      </c>
      <c r="AD3998" s="38" t="s">
        <v>427</v>
      </c>
      <c r="AE3998" s="60" t="s">
        <v>133</v>
      </c>
      <c r="AF3998" s="56">
        <v>180</v>
      </c>
      <c r="AG3998" s="47">
        <v>60</v>
      </c>
      <c r="AH3998">
        <v>30</v>
      </c>
      <c r="AL3998" t="s">
        <v>22</v>
      </c>
      <c r="AM3998">
        <v>60</v>
      </c>
    </row>
    <row r="3999" spans="28:39">
      <c r="AB3999" s="58" t="s">
        <v>655</v>
      </c>
      <c r="AC3999" s="1">
        <v>3</v>
      </c>
      <c r="AD3999" s="38" t="s">
        <v>427</v>
      </c>
      <c r="AE3999" s="60" t="s">
        <v>133</v>
      </c>
      <c r="AF3999" s="56">
        <v>180</v>
      </c>
      <c r="AG3999" s="48">
        <v>70</v>
      </c>
      <c r="AH3999">
        <v>26</v>
      </c>
      <c r="AL3999" t="s">
        <v>22</v>
      </c>
      <c r="AM3999">
        <v>60</v>
      </c>
    </row>
    <row r="4000" spans="28:39">
      <c r="AB4000" s="58" t="s">
        <v>655</v>
      </c>
      <c r="AC4000" s="1">
        <v>3</v>
      </c>
      <c r="AD4000" s="38" t="s">
        <v>427</v>
      </c>
      <c r="AE4000" s="60" t="s">
        <v>133</v>
      </c>
      <c r="AF4000" s="57">
        <v>200</v>
      </c>
      <c r="AG4000" s="41">
        <v>0</v>
      </c>
      <c r="AH4000">
        <v>38</v>
      </c>
      <c r="AL4000" t="s">
        <v>22</v>
      </c>
      <c r="AM4000">
        <v>60</v>
      </c>
    </row>
    <row r="4001" spans="28:39">
      <c r="AB4001" s="58" t="s">
        <v>655</v>
      </c>
      <c r="AC4001" s="1">
        <v>3</v>
      </c>
      <c r="AD4001" s="38" t="s">
        <v>427</v>
      </c>
      <c r="AE4001" s="60" t="s">
        <v>133</v>
      </c>
      <c r="AF4001" s="57">
        <v>200</v>
      </c>
      <c r="AG4001" s="42">
        <v>10</v>
      </c>
      <c r="AH4001">
        <v>38</v>
      </c>
      <c r="AL4001" t="s">
        <v>22</v>
      </c>
      <c r="AM4001">
        <v>60</v>
      </c>
    </row>
    <row r="4002" spans="28:39">
      <c r="AB4002" s="58" t="s">
        <v>655</v>
      </c>
      <c r="AC4002" s="1">
        <v>3</v>
      </c>
      <c r="AD4002" s="38" t="s">
        <v>427</v>
      </c>
      <c r="AE4002" s="60" t="s">
        <v>133</v>
      </c>
      <c r="AF4002" s="57">
        <v>200</v>
      </c>
      <c r="AG4002" s="43">
        <v>20</v>
      </c>
      <c r="AH4002">
        <v>38</v>
      </c>
      <c r="AL4002" t="s">
        <v>22</v>
      </c>
      <c r="AM4002">
        <v>60</v>
      </c>
    </row>
    <row r="4003" spans="28:39">
      <c r="AB4003" s="58" t="s">
        <v>655</v>
      </c>
      <c r="AC4003" s="1">
        <v>3</v>
      </c>
      <c r="AD4003" s="38" t="s">
        <v>427</v>
      </c>
      <c r="AE4003" s="60" t="s">
        <v>133</v>
      </c>
      <c r="AF4003" s="57">
        <v>200</v>
      </c>
      <c r="AG4003" s="44">
        <v>30</v>
      </c>
      <c r="AH4003">
        <v>38</v>
      </c>
      <c r="AL4003" t="s">
        <v>22</v>
      </c>
      <c r="AM4003">
        <v>60</v>
      </c>
    </row>
    <row r="4004" spans="28:39">
      <c r="AB4004" s="58" t="s">
        <v>655</v>
      </c>
      <c r="AC4004" s="1">
        <v>3</v>
      </c>
      <c r="AD4004" s="38" t="s">
        <v>427</v>
      </c>
      <c r="AE4004" s="60" t="s">
        <v>133</v>
      </c>
      <c r="AF4004" s="57">
        <v>200</v>
      </c>
      <c r="AG4004" s="45">
        <v>40</v>
      </c>
      <c r="AH4004">
        <v>38</v>
      </c>
      <c r="AL4004" t="s">
        <v>22</v>
      </c>
      <c r="AM4004">
        <v>60</v>
      </c>
    </row>
    <row r="4005" spans="28:39">
      <c r="AB4005" s="58" t="s">
        <v>655</v>
      </c>
      <c r="AC4005" s="1">
        <v>3</v>
      </c>
      <c r="AD4005" s="38" t="s">
        <v>427</v>
      </c>
      <c r="AE4005" s="60" t="s">
        <v>133</v>
      </c>
      <c r="AF4005" s="57">
        <v>200</v>
      </c>
      <c r="AG4005" s="46">
        <v>50</v>
      </c>
      <c r="AH4005">
        <v>35</v>
      </c>
      <c r="AL4005" t="s">
        <v>22</v>
      </c>
      <c r="AM4005">
        <v>60</v>
      </c>
    </row>
    <row r="4006" spans="28:39">
      <c r="AB4006" s="58" t="s">
        <v>655</v>
      </c>
      <c r="AC4006" s="1">
        <v>3</v>
      </c>
      <c r="AD4006" s="38" t="s">
        <v>427</v>
      </c>
      <c r="AE4006" s="60" t="s">
        <v>133</v>
      </c>
      <c r="AF4006" s="57">
        <v>200</v>
      </c>
      <c r="AG4006" s="47">
        <v>60</v>
      </c>
      <c r="AH4006">
        <v>30</v>
      </c>
      <c r="AL4006" t="s">
        <v>22</v>
      </c>
      <c r="AM4006">
        <v>60</v>
      </c>
    </row>
    <row r="4007" spans="28:39">
      <c r="AB4007" s="58" t="s">
        <v>655</v>
      </c>
      <c r="AC4007" s="1">
        <v>3</v>
      </c>
      <c r="AD4007" s="38" t="s">
        <v>427</v>
      </c>
      <c r="AE4007" s="60" t="s">
        <v>133</v>
      </c>
      <c r="AF4007" s="57">
        <v>200</v>
      </c>
      <c r="AG4007" s="48">
        <v>70</v>
      </c>
      <c r="AH4007">
        <v>26</v>
      </c>
      <c r="AL4007" t="s">
        <v>22</v>
      </c>
      <c r="AM4007">
        <v>60</v>
      </c>
    </row>
    <row r="4008" spans="28:39">
      <c r="AB4008" s="58" t="s">
        <v>655</v>
      </c>
      <c r="AC4008" s="1">
        <v>3</v>
      </c>
      <c r="AD4008" s="38" t="s">
        <v>428</v>
      </c>
      <c r="AE4008" s="60" t="s">
        <v>133</v>
      </c>
      <c r="AF4008" s="40">
        <v>110</v>
      </c>
      <c r="AG4008" s="41">
        <v>0</v>
      </c>
      <c r="AH4008">
        <v>54</v>
      </c>
      <c r="AL4008" t="s">
        <v>22</v>
      </c>
      <c r="AM4008">
        <v>60</v>
      </c>
    </row>
    <row r="4009" spans="28:39">
      <c r="AB4009" s="58" t="s">
        <v>655</v>
      </c>
      <c r="AC4009" s="1">
        <v>3</v>
      </c>
      <c r="AD4009" s="38" t="s">
        <v>428</v>
      </c>
      <c r="AE4009" s="60" t="s">
        <v>133</v>
      </c>
      <c r="AF4009" s="40">
        <v>110</v>
      </c>
      <c r="AG4009" s="42">
        <v>10</v>
      </c>
      <c r="AH4009">
        <v>54</v>
      </c>
      <c r="AL4009" t="s">
        <v>22</v>
      </c>
      <c r="AM4009">
        <v>60</v>
      </c>
    </row>
    <row r="4010" spans="28:39">
      <c r="AB4010" s="58" t="s">
        <v>655</v>
      </c>
      <c r="AC4010" s="1">
        <v>3</v>
      </c>
      <c r="AD4010" s="38" t="s">
        <v>428</v>
      </c>
      <c r="AE4010" s="60" t="s">
        <v>133</v>
      </c>
      <c r="AF4010" s="40">
        <v>110</v>
      </c>
      <c r="AG4010" s="43">
        <v>20</v>
      </c>
      <c r="AH4010">
        <v>54</v>
      </c>
      <c r="AL4010" t="s">
        <v>22</v>
      </c>
      <c r="AM4010">
        <v>60</v>
      </c>
    </row>
    <row r="4011" spans="28:39">
      <c r="AB4011" s="58" t="s">
        <v>655</v>
      </c>
      <c r="AC4011" s="1">
        <v>3</v>
      </c>
      <c r="AD4011" s="38" t="s">
        <v>428</v>
      </c>
      <c r="AE4011" s="60" t="s">
        <v>133</v>
      </c>
      <c r="AF4011" s="40">
        <v>110</v>
      </c>
      <c r="AG4011" s="44">
        <v>30</v>
      </c>
      <c r="AH4011">
        <v>53</v>
      </c>
      <c r="AL4011" t="s">
        <v>22</v>
      </c>
      <c r="AM4011">
        <v>60</v>
      </c>
    </row>
    <row r="4012" spans="28:39">
      <c r="AB4012" s="58" t="s">
        <v>655</v>
      </c>
      <c r="AC4012" s="1">
        <v>3</v>
      </c>
      <c r="AD4012" s="38" t="s">
        <v>428</v>
      </c>
      <c r="AE4012" s="60" t="s">
        <v>133</v>
      </c>
      <c r="AF4012" s="40">
        <v>110</v>
      </c>
      <c r="AG4012" s="45">
        <v>40</v>
      </c>
      <c r="AH4012">
        <v>43</v>
      </c>
      <c r="AL4012" t="s">
        <v>22</v>
      </c>
      <c r="AM4012">
        <v>60</v>
      </c>
    </row>
    <row r="4013" spans="28:39">
      <c r="AB4013" s="58" t="s">
        <v>655</v>
      </c>
      <c r="AC4013" s="1">
        <v>3</v>
      </c>
      <c r="AD4013" s="38" t="s">
        <v>428</v>
      </c>
      <c r="AE4013" s="60" t="s">
        <v>133</v>
      </c>
      <c r="AF4013" s="40">
        <v>110</v>
      </c>
      <c r="AG4013" s="46">
        <v>50</v>
      </c>
      <c r="AH4013">
        <v>35</v>
      </c>
      <c r="AL4013" t="s">
        <v>22</v>
      </c>
      <c r="AM4013">
        <v>60</v>
      </c>
    </row>
    <row r="4014" spans="28:39">
      <c r="AB4014" s="58" t="s">
        <v>655</v>
      </c>
      <c r="AC4014" s="1">
        <v>3</v>
      </c>
      <c r="AD4014" s="38" t="s">
        <v>428</v>
      </c>
      <c r="AE4014" s="60" t="s">
        <v>133</v>
      </c>
      <c r="AF4014" s="40">
        <v>110</v>
      </c>
      <c r="AG4014" s="47">
        <v>60</v>
      </c>
      <c r="AH4014">
        <v>30</v>
      </c>
      <c r="AL4014" t="s">
        <v>22</v>
      </c>
      <c r="AM4014">
        <v>60</v>
      </c>
    </row>
    <row r="4015" spans="28:39">
      <c r="AB4015" s="58" t="s">
        <v>655</v>
      </c>
      <c r="AC4015" s="1">
        <v>3</v>
      </c>
      <c r="AD4015" s="38" t="s">
        <v>428</v>
      </c>
      <c r="AE4015" s="60" t="s">
        <v>133</v>
      </c>
      <c r="AF4015" s="40">
        <v>110</v>
      </c>
      <c r="AG4015" s="48">
        <v>70</v>
      </c>
      <c r="AH4015">
        <v>26</v>
      </c>
      <c r="AL4015" t="s">
        <v>22</v>
      </c>
      <c r="AM4015">
        <v>60</v>
      </c>
    </row>
    <row r="4016" spans="28:39">
      <c r="AB4016" s="58" t="s">
        <v>655</v>
      </c>
      <c r="AC4016" s="1">
        <v>3</v>
      </c>
      <c r="AD4016" s="38" t="s">
        <v>428</v>
      </c>
      <c r="AE4016" s="60" t="s">
        <v>133</v>
      </c>
      <c r="AF4016" s="49">
        <v>115</v>
      </c>
      <c r="AG4016" s="41">
        <v>0</v>
      </c>
      <c r="AH4016">
        <v>52</v>
      </c>
      <c r="AL4016" t="s">
        <v>22</v>
      </c>
      <c r="AM4016">
        <v>60</v>
      </c>
    </row>
    <row r="4017" spans="28:39">
      <c r="AB4017" s="58" t="s">
        <v>655</v>
      </c>
      <c r="AC4017" s="1">
        <v>3</v>
      </c>
      <c r="AD4017" s="38" t="s">
        <v>428</v>
      </c>
      <c r="AE4017" s="60" t="s">
        <v>133</v>
      </c>
      <c r="AF4017" s="49">
        <v>115</v>
      </c>
      <c r="AG4017" s="42">
        <v>10</v>
      </c>
      <c r="AH4017">
        <v>52</v>
      </c>
      <c r="AL4017" t="s">
        <v>22</v>
      </c>
      <c r="AM4017">
        <v>60</v>
      </c>
    </row>
    <row r="4018" spans="28:39">
      <c r="AB4018" s="58" t="s">
        <v>655</v>
      </c>
      <c r="AC4018" s="1">
        <v>3</v>
      </c>
      <c r="AD4018" s="38" t="s">
        <v>428</v>
      </c>
      <c r="AE4018" s="60" t="s">
        <v>133</v>
      </c>
      <c r="AF4018" s="49">
        <v>115</v>
      </c>
      <c r="AG4018" s="43">
        <v>20</v>
      </c>
      <c r="AH4018">
        <v>52</v>
      </c>
      <c r="AL4018" t="s">
        <v>22</v>
      </c>
      <c r="AM4018">
        <v>60</v>
      </c>
    </row>
    <row r="4019" spans="28:39">
      <c r="AB4019" s="58" t="s">
        <v>655</v>
      </c>
      <c r="AC4019" s="1">
        <v>3</v>
      </c>
      <c r="AD4019" s="38" t="s">
        <v>428</v>
      </c>
      <c r="AE4019" s="60" t="s">
        <v>133</v>
      </c>
      <c r="AF4019" s="49">
        <v>115</v>
      </c>
      <c r="AG4019" s="44">
        <v>30</v>
      </c>
      <c r="AH4019">
        <v>52</v>
      </c>
      <c r="AL4019" t="s">
        <v>22</v>
      </c>
      <c r="AM4019">
        <v>60</v>
      </c>
    </row>
    <row r="4020" spans="28:39">
      <c r="AB4020" s="58" t="s">
        <v>655</v>
      </c>
      <c r="AC4020" s="1">
        <v>3</v>
      </c>
      <c r="AD4020" s="38" t="s">
        <v>428</v>
      </c>
      <c r="AE4020" s="60" t="s">
        <v>133</v>
      </c>
      <c r="AF4020" s="49">
        <v>115</v>
      </c>
      <c r="AG4020" s="45">
        <v>40</v>
      </c>
      <c r="AH4020">
        <v>43</v>
      </c>
      <c r="AL4020" t="s">
        <v>22</v>
      </c>
      <c r="AM4020">
        <v>60</v>
      </c>
    </row>
    <row r="4021" spans="28:39">
      <c r="AB4021" s="58" t="s">
        <v>655</v>
      </c>
      <c r="AC4021" s="1">
        <v>3</v>
      </c>
      <c r="AD4021" s="38" t="s">
        <v>428</v>
      </c>
      <c r="AE4021" s="60" t="s">
        <v>133</v>
      </c>
      <c r="AF4021" s="49">
        <v>115</v>
      </c>
      <c r="AG4021" s="46">
        <v>50</v>
      </c>
      <c r="AH4021">
        <v>35</v>
      </c>
      <c r="AL4021" t="s">
        <v>22</v>
      </c>
      <c r="AM4021">
        <v>60</v>
      </c>
    </row>
    <row r="4022" spans="28:39">
      <c r="AB4022" s="58" t="s">
        <v>655</v>
      </c>
      <c r="AC4022" s="1">
        <v>3</v>
      </c>
      <c r="AD4022" s="38" t="s">
        <v>428</v>
      </c>
      <c r="AE4022" s="60" t="s">
        <v>133</v>
      </c>
      <c r="AF4022" s="49">
        <v>115</v>
      </c>
      <c r="AG4022" s="47">
        <v>60</v>
      </c>
      <c r="AH4022">
        <v>30</v>
      </c>
      <c r="AL4022" t="s">
        <v>22</v>
      </c>
      <c r="AM4022">
        <v>60</v>
      </c>
    </row>
    <row r="4023" spans="28:39">
      <c r="AB4023" s="58" t="s">
        <v>655</v>
      </c>
      <c r="AC4023" s="1">
        <v>3</v>
      </c>
      <c r="AD4023" s="38" t="s">
        <v>428</v>
      </c>
      <c r="AE4023" s="60" t="s">
        <v>133</v>
      </c>
      <c r="AF4023" s="49">
        <v>115</v>
      </c>
      <c r="AG4023" s="48">
        <v>70</v>
      </c>
      <c r="AH4023">
        <v>26</v>
      </c>
      <c r="AL4023" t="s">
        <v>22</v>
      </c>
      <c r="AM4023">
        <v>60</v>
      </c>
    </row>
    <row r="4024" spans="28:39">
      <c r="AB4024" s="58" t="s">
        <v>655</v>
      </c>
      <c r="AC4024" s="1">
        <v>3</v>
      </c>
      <c r="AD4024" s="38" t="s">
        <v>428</v>
      </c>
      <c r="AE4024" s="60" t="s">
        <v>133</v>
      </c>
      <c r="AF4024" s="50">
        <v>120</v>
      </c>
      <c r="AG4024" s="41">
        <v>0</v>
      </c>
      <c r="AH4024">
        <v>51</v>
      </c>
      <c r="AL4024" t="s">
        <v>22</v>
      </c>
      <c r="AM4024">
        <v>60</v>
      </c>
    </row>
    <row r="4025" spans="28:39">
      <c r="AB4025" s="58" t="s">
        <v>655</v>
      </c>
      <c r="AC4025" s="1">
        <v>3</v>
      </c>
      <c r="AD4025" s="38" t="s">
        <v>428</v>
      </c>
      <c r="AE4025" s="60" t="s">
        <v>133</v>
      </c>
      <c r="AF4025" s="50">
        <v>120</v>
      </c>
      <c r="AG4025" s="42">
        <v>10</v>
      </c>
      <c r="AH4025">
        <v>51</v>
      </c>
      <c r="AL4025" t="s">
        <v>22</v>
      </c>
      <c r="AM4025">
        <v>60</v>
      </c>
    </row>
    <row r="4026" spans="28:39">
      <c r="AB4026" s="58" t="s">
        <v>655</v>
      </c>
      <c r="AC4026" s="1">
        <v>3</v>
      </c>
      <c r="AD4026" s="38" t="s">
        <v>428</v>
      </c>
      <c r="AE4026" s="60" t="s">
        <v>133</v>
      </c>
      <c r="AF4026" s="50">
        <v>120</v>
      </c>
      <c r="AG4026" s="43">
        <v>20</v>
      </c>
      <c r="AH4026">
        <v>51</v>
      </c>
      <c r="AL4026" t="s">
        <v>22</v>
      </c>
      <c r="AM4026">
        <v>60</v>
      </c>
    </row>
    <row r="4027" spans="28:39">
      <c r="AB4027" s="58" t="s">
        <v>655</v>
      </c>
      <c r="AC4027" s="1">
        <v>3</v>
      </c>
      <c r="AD4027" s="38" t="s">
        <v>428</v>
      </c>
      <c r="AE4027" s="60" t="s">
        <v>133</v>
      </c>
      <c r="AF4027" s="50">
        <v>120</v>
      </c>
      <c r="AG4027" s="44">
        <v>30</v>
      </c>
      <c r="AH4027">
        <v>51</v>
      </c>
      <c r="AL4027" t="s">
        <v>22</v>
      </c>
      <c r="AM4027">
        <v>60</v>
      </c>
    </row>
    <row r="4028" spans="28:39">
      <c r="AB4028" s="58" t="s">
        <v>655</v>
      </c>
      <c r="AC4028" s="1">
        <v>3</v>
      </c>
      <c r="AD4028" s="38" t="s">
        <v>428</v>
      </c>
      <c r="AE4028" s="60" t="s">
        <v>133</v>
      </c>
      <c r="AF4028" s="50">
        <v>120</v>
      </c>
      <c r="AG4028" s="45">
        <v>40</v>
      </c>
      <c r="AH4028">
        <v>43</v>
      </c>
      <c r="AL4028" t="s">
        <v>22</v>
      </c>
      <c r="AM4028">
        <v>60</v>
      </c>
    </row>
    <row r="4029" spans="28:39">
      <c r="AB4029" s="58" t="s">
        <v>655</v>
      </c>
      <c r="AC4029" s="1">
        <v>3</v>
      </c>
      <c r="AD4029" s="38" t="s">
        <v>428</v>
      </c>
      <c r="AE4029" s="60" t="s">
        <v>133</v>
      </c>
      <c r="AF4029" s="50">
        <v>120</v>
      </c>
      <c r="AG4029" s="46">
        <v>50</v>
      </c>
      <c r="AH4029">
        <v>35</v>
      </c>
      <c r="AL4029" t="s">
        <v>22</v>
      </c>
      <c r="AM4029">
        <v>60</v>
      </c>
    </row>
    <row r="4030" spans="28:39">
      <c r="AB4030" s="58" t="s">
        <v>655</v>
      </c>
      <c r="AC4030" s="1">
        <v>3</v>
      </c>
      <c r="AD4030" s="38" t="s">
        <v>428</v>
      </c>
      <c r="AE4030" s="60" t="s">
        <v>133</v>
      </c>
      <c r="AF4030" s="50">
        <v>120</v>
      </c>
      <c r="AG4030" s="47">
        <v>60</v>
      </c>
      <c r="AH4030">
        <v>30</v>
      </c>
      <c r="AL4030" t="s">
        <v>22</v>
      </c>
      <c r="AM4030">
        <v>60</v>
      </c>
    </row>
    <row r="4031" spans="28:39">
      <c r="AB4031" s="58" t="s">
        <v>655</v>
      </c>
      <c r="AC4031" s="1">
        <v>3</v>
      </c>
      <c r="AD4031" s="38" t="s">
        <v>428</v>
      </c>
      <c r="AE4031" s="60" t="s">
        <v>133</v>
      </c>
      <c r="AF4031" s="50">
        <v>120</v>
      </c>
      <c r="AG4031" s="48">
        <v>70</v>
      </c>
      <c r="AH4031">
        <v>26</v>
      </c>
      <c r="AL4031" t="s">
        <v>22</v>
      </c>
      <c r="AM4031">
        <v>60</v>
      </c>
    </row>
    <row r="4032" spans="28:39">
      <c r="AB4032" s="58" t="s">
        <v>655</v>
      </c>
      <c r="AC4032" s="1">
        <v>3</v>
      </c>
      <c r="AD4032" s="38" t="s">
        <v>428</v>
      </c>
      <c r="AE4032" s="60" t="s">
        <v>133</v>
      </c>
      <c r="AF4032" s="51">
        <v>130</v>
      </c>
      <c r="AG4032" s="41">
        <v>0</v>
      </c>
      <c r="AH4032">
        <v>48</v>
      </c>
      <c r="AL4032" t="s">
        <v>22</v>
      </c>
      <c r="AM4032">
        <v>60</v>
      </c>
    </row>
    <row r="4033" spans="28:39">
      <c r="AB4033" s="58" t="s">
        <v>655</v>
      </c>
      <c r="AC4033" s="1">
        <v>3</v>
      </c>
      <c r="AD4033" s="38" t="s">
        <v>428</v>
      </c>
      <c r="AE4033" s="60" t="s">
        <v>133</v>
      </c>
      <c r="AF4033" s="51">
        <v>130</v>
      </c>
      <c r="AG4033" s="42">
        <v>10</v>
      </c>
      <c r="AH4033">
        <v>48</v>
      </c>
      <c r="AL4033" t="s">
        <v>22</v>
      </c>
      <c r="AM4033">
        <v>60</v>
      </c>
    </row>
    <row r="4034" spans="28:39">
      <c r="AB4034" s="58" t="s">
        <v>655</v>
      </c>
      <c r="AC4034" s="1">
        <v>3</v>
      </c>
      <c r="AD4034" s="38" t="s">
        <v>428</v>
      </c>
      <c r="AE4034" s="60" t="s">
        <v>133</v>
      </c>
      <c r="AF4034" s="51">
        <v>130</v>
      </c>
      <c r="AG4034" s="43">
        <v>20</v>
      </c>
      <c r="AH4034">
        <v>48</v>
      </c>
      <c r="AL4034" t="s">
        <v>22</v>
      </c>
      <c r="AM4034">
        <v>60</v>
      </c>
    </row>
    <row r="4035" spans="28:39">
      <c r="AB4035" s="58" t="s">
        <v>655</v>
      </c>
      <c r="AC4035" s="1">
        <v>3</v>
      </c>
      <c r="AD4035" s="38" t="s">
        <v>428</v>
      </c>
      <c r="AE4035" s="60" t="s">
        <v>133</v>
      </c>
      <c r="AF4035" s="51">
        <v>130</v>
      </c>
      <c r="AG4035" s="44">
        <v>30</v>
      </c>
      <c r="AH4035">
        <v>48</v>
      </c>
      <c r="AL4035" t="s">
        <v>22</v>
      </c>
      <c r="AM4035">
        <v>60</v>
      </c>
    </row>
    <row r="4036" spans="28:39">
      <c r="AB4036" s="58" t="s">
        <v>655</v>
      </c>
      <c r="AC4036" s="1">
        <v>3</v>
      </c>
      <c r="AD4036" s="38" t="s">
        <v>428</v>
      </c>
      <c r="AE4036" s="60" t="s">
        <v>133</v>
      </c>
      <c r="AF4036" s="51">
        <v>130</v>
      </c>
      <c r="AG4036" s="45">
        <v>40</v>
      </c>
      <c r="AH4036">
        <v>43</v>
      </c>
      <c r="AL4036" t="s">
        <v>22</v>
      </c>
      <c r="AM4036">
        <v>60</v>
      </c>
    </row>
    <row r="4037" spans="28:39">
      <c r="AB4037" s="58" t="s">
        <v>655</v>
      </c>
      <c r="AC4037" s="1">
        <v>3</v>
      </c>
      <c r="AD4037" s="38" t="s">
        <v>428</v>
      </c>
      <c r="AE4037" s="60" t="s">
        <v>133</v>
      </c>
      <c r="AF4037" s="51">
        <v>130</v>
      </c>
      <c r="AG4037" s="46">
        <v>50</v>
      </c>
      <c r="AH4037">
        <v>35</v>
      </c>
      <c r="AL4037" t="s">
        <v>22</v>
      </c>
      <c r="AM4037">
        <v>60</v>
      </c>
    </row>
    <row r="4038" spans="28:39">
      <c r="AB4038" s="58" t="s">
        <v>655</v>
      </c>
      <c r="AC4038" s="1">
        <v>3</v>
      </c>
      <c r="AD4038" s="38" t="s">
        <v>428</v>
      </c>
      <c r="AE4038" s="60" t="s">
        <v>133</v>
      </c>
      <c r="AF4038" s="51">
        <v>130</v>
      </c>
      <c r="AG4038" s="47">
        <v>60</v>
      </c>
      <c r="AH4038">
        <v>30</v>
      </c>
      <c r="AL4038" t="s">
        <v>22</v>
      </c>
      <c r="AM4038">
        <v>60</v>
      </c>
    </row>
    <row r="4039" spans="28:39">
      <c r="AB4039" s="58" t="s">
        <v>655</v>
      </c>
      <c r="AC4039" s="1">
        <v>3</v>
      </c>
      <c r="AD4039" s="38" t="s">
        <v>428</v>
      </c>
      <c r="AE4039" s="60" t="s">
        <v>133</v>
      </c>
      <c r="AF4039" s="51">
        <v>130</v>
      </c>
      <c r="AG4039" s="48">
        <v>70</v>
      </c>
      <c r="AH4039">
        <v>26</v>
      </c>
      <c r="AL4039" t="s">
        <v>22</v>
      </c>
      <c r="AM4039">
        <v>60</v>
      </c>
    </row>
    <row r="4040" spans="28:39">
      <c r="AB4040" s="58" t="s">
        <v>655</v>
      </c>
      <c r="AC4040" s="1">
        <v>3</v>
      </c>
      <c r="AD4040" s="38" t="s">
        <v>428</v>
      </c>
      <c r="AE4040" s="60" t="s">
        <v>133</v>
      </c>
      <c r="AF4040" s="52">
        <v>140</v>
      </c>
      <c r="AG4040" s="41">
        <v>0</v>
      </c>
      <c r="AH4040">
        <v>46</v>
      </c>
      <c r="AL4040" t="s">
        <v>22</v>
      </c>
      <c r="AM4040">
        <v>60</v>
      </c>
    </row>
    <row r="4041" spans="28:39">
      <c r="AB4041" s="58" t="s">
        <v>655</v>
      </c>
      <c r="AC4041" s="1">
        <v>3</v>
      </c>
      <c r="AD4041" s="38" t="s">
        <v>428</v>
      </c>
      <c r="AE4041" s="60" t="s">
        <v>133</v>
      </c>
      <c r="AF4041" s="52">
        <v>140</v>
      </c>
      <c r="AG4041" s="42">
        <v>10</v>
      </c>
      <c r="AH4041">
        <v>46</v>
      </c>
      <c r="AL4041" t="s">
        <v>22</v>
      </c>
      <c r="AM4041">
        <v>60</v>
      </c>
    </row>
    <row r="4042" spans="28:39">
      <c r="AB4042" s="58" t="s">
        <v>655</v>
      </c>
      <c r="AC4042" s="1">
        <v>3</v>
      </c>
      <c r="AD4042" s="38" t="s">
        <v>428</v>
      </c>
      <c r="AE4042" s="60" t="s">
        <v>133</v>
      </c>
      <c r="AF4042" s="52">
        <v>140</v>
      </c>
      <c r="AG4042" s="43">
        <v>20</v>
      </c>
      <c r="AH4042">
        <v>46</v>
      </c>
      <c r="AL4042" t="s">
        <v>22</v>
      </c>
      <c r="AM4042">
        <v>60</v>
      </c>
    </row>
    <row r="4043" spans="28:39">
      <c r="AB4043" s="58" t="s">
        <v>655</v>
      </c>
      <c r="AC4043" s="1">
        <v>3</v>
      </c>
      <c r="AD4043" s="38" t="s">
        <v>428</v>
      </c>
      <c r="AE4043" s="60" t="s">
        <v>133</v>
      </c>
      <c r="AF4043" s="52">
        <v>140</v>
      </c>
      <c r="AG4043" s="44">
        <v>30</v>
      </c>
      <c r="AH4043">
        <v>46</v>
      </c>
      <c r="AL4043" t="s">
        <v>22</v>
      </c>
      <c r="AM4043">
        <v>60</v>
      </c>
    </row>
    <row r="4044" spans="28:39">
      <c r="AB4044" s="58" t="s">
        <v>655</v>
      </c>
      <c r="AC4044" s="1">
        <v>3</v>
      </c>
      <c r="AD4044" s="38" t="s">
        <v>428</v>
      </c>
      <c r="AE4044" s="60" t="s">
        <v>133</v>
      </c>
      <c r="AF4044" s="52">
        <v>140</v>
      </c>
      <c r="AG4044" s="45">
        <v>40</v>
      </c>
      <c r="AH4044">
        <v>43</v>
      </c>
      <c r="AL4044" t="s">
        <v>22</v>
      </c>
      <c r="AM4044">
        <v>60</v>
      </c>
    </row>
    <row r="4045" spans="28:39">
      <c r="AB4045" s="58" t="s">
        <v>655</v>
      </c>
      <c r="AC4045" s="1">
        <v>3</v>
      </c>
      <c r="AD4045" s="38" t="s">
        <v>428</v>
      </c>
      <c r="AE4045" s="60" t="s">
        <v>133</v>
      </c>
      <c r="AF4045" s="52">
        <v>140</v>
      </c>
      <c r="AG4045" s="46">
        <v>50</v>
      </c>
      <c r="AH4045">
        <v>35</v>
      </c>
      <c r="AL4045" t="s">
        <v>22</v>
      </c>
      <c r="AM4045">
        <v>60</v>
      </c>
    </row>
    <row r="4046" spans="28:39">
      <c r="AB4046" s="58" t="s">
        <v>655</v>
      </c>
      <c r="AC4046" s="1">
        <v>3</v>
      </c>
      <c r="AD4046" s="38" t="s">
        <v>428</v>
      </c>
      <c r="AE4046" s="60" t="s">
        <v>133</v>
      </c>
      <c r="AF4046" s="52">
        <v>140</v>
      </c>
      <c r="AG4046" s="47">
        <v>60</v>
      </c>
      <c r="AH4046">
        <v>30</v>
      </c>
      <c r="AL4046" t="s">
        <v>22</v>
      </c>
      <c r="AM4046">
        <v>60</v>
      </c>
    </row>
    <row r="4047" spans="28:39">
      <c r="AB4047" s="58" t="s">
        <v>655</v>
      </c>
      <c r="AC4047" s="1">
        <v>3</v>
      </c>
      <c r="AD4047" s="38" t="s">
        <v>428</v>
      </c>
      <c r="AE4047" s="60" t="s">
        <v>133</v>
      </c>
      <c r="AF4047" s="52">
        <v>140</v>
      </c>
      <c r="AG4047" s="48">
        <v>70</v>
      </c>
      <c r="AH4047">
        <v>26</v>
      </c>
      <c r="AL4047" t="s">
        <v>22</v>
      </c>
      <c r="AM4047">
        <v>60</v>
      </c>
    </row>
    <row r="4048" spans="28:39">
      <c r="AB4048" s="58" t="s">
        <v>655</v>
      </c>
      <c r="AC4048" s="1">
        <v>3</v>
      </c>
      <c r="AD4048" s="38" t="s">
        <v>428</v>
      </c>
      <c r="AE4048" s="60" t="s">
        <v>133</v>
      </c>
      <c r="AF4048" s="53">
        <v>150</v>
      </c>
      <c r="AG4048" s="41">
        <v>0</v>
      </c>
      <c r="AH4048">
        <v>44</v>
      </c>
      <c r="AL4048" t="s">
        <v>22</v>
      </c>
      <c r="AM4048">
        <v>60</v>
      </c>
    </row>
    <row r="4049" spans="28:39">
      <c r="AB4049" s="58" t="s">
        <v>655</v>
      </c>
      <c r="AC4049" s="1">
        <v>3</v>
      </c>
      <c r="AD4049" s="38" t="s">
        <v>428</v>
      </c>
      <c r="AE4049" s="60" t="s">
        <v>133</v>
      </c>
      <c r="AF4049" s="53">
        <v>150</v>
      </c>
      <c r="AG4049" s="42">
        <v>10</v>
      </c>
      <c r="AH4049">
        <v>44</v>
      </c>
      <c r="AL4049" t="s">
        <v>22</v>
      </c>
      <c r="AM4049">
        <v>60</v>
      </c>
    </row>
    <row r="4050" spans="28:39">
      <c r="AB4050" s="58" t="s">
        <v>655</v>
      </c>
      <c r="AC4050" s="1">
        <v>3</v>
      </c>
      <c r="AD4050" s="38" t="s">
        <v>428</v>
      </c>
      <c r="AE4050" s="60" t="s">
        <v>133</v>
      </c>
      <c r="AF4050" s="53">
        <v>150</v>
      </c>
      <c r="AG4050" s="43">
        <v>20</v>
      </c>
      <c r="AH4050">
        <v>44</v>
      </c>
      <c r="AL4050" t="s">
        <v>22</v>
      </c>
      <c r="AM4050">
        <v>60</v>
      </c>
    </row>
    <row r="4051" spans="28:39">
      <c r="AB4051" s="58" t="s">
        <v>655</v>
      </c>
      <c r="AC4051" s="1">
        <v>3</v>
      </c>
      <c r="AD4051" s="38" t="s">
        <v>428</v>
      </c>
      <c r="AE4051" s="60" t="s">
        <v>133</v>
      </c>
      <c r="AF4051" s="53">
        <v>150</v>
      </c>
      <c r="AG4051" s="44">
        <v>30</v>
      </c>
      <c r="AH4051">
        <v>44</v>
      </c>
      <c r="AL4051" t="s">
        <v>22</v>
      </c>
      <c r="AM4051">
        <v>60</v>
      </c>
    </row>
    <row r="4052" spans="28:39">
      <c r="AB4052" s="58" t="s">
        <v>655</v>
      </c>
      <c r="AC4052" s="1">
        <v>3</v>
      </c>
      <c r="AD4052" s="38" t="s">
        <v>428</v>
      </c>
      <c r="AE4052" s="60" t="s">
        <v>133</v>
      </c>
      <c r="AF4052" s="53">
        <v>150</v>
      </c>
      <c r="AG4052" s="45">
        <v>40</v>
      </c>
      <c r="AH4052">
        <v>43</v>
      </c>
      <c r="AL4052" t="s">
        <v>22</v>
      </c>
      <c r="AM4052">
        <v>60</v>
      </c>
    </row>
    <row r="4053" spans="28:39">
      <c r="AB4053" s="58" t="s">
        <v>655</v>
      </c>
      <c r="AC4053" s="1">
        <v>3</v>
      </c>
      <c r="AD4053" s="38" t="s">
        <v>428</v>
      </c>
      <c r="AE4053" s="60" t="s">
        <v>133</v>
      </c>
      <c r="AF4053" s="53">
        <v>150</v>
      </c>
      <c r="AG4053" s="46">
        <v>50</v>
      </c>
      <c r="AH4053">
        <v>35</v>
      </c>
      <c r="AL4053" t="s">
        <v>22</v>
      </c>
      <c r="AM4053">
        <v>60</v>
      </c>
    </row>
    <row r="4054" spans="28:39">
      <c r="AB4054" s="58" t="s">
        <v>655</v>
      </c>
      <c r="AC4054" s="1">
        <v>3</v>
      </c>
      <c r="AD4054" s="38" t="s">
        <v>428</v>
      </c>
      <c r="AE4054" s="60" t="s">
        <v>133</v>
      </c>
      <c r="AF4054" s="53">
        <v>150</v>
      </c>
      <c r="AG4054" s="47">
        <v>60</v>
      </c>
      <c r="AH4054">
        <v>30</v>
      </c>
      <c r="AL4054" t="s">
        <v>22</v>
      </c>
      <c r="AM4054">
        <v>60</v>
      </c>
    </row>
    <row r="4055" spans="28:39">
      <c r="AB4055" s="58" t="s">
        <v>655</v>
      </c>
      <c r="AC4055" s="1">
        <v>3</v>
      </c>
      <c r="AD4055" s="38" t="s">
        <v>428</v>
      </c>
      <c r="AE4055" s="60" t="s">
        <v>133</v>
      </c>
      <c r="AF4055" s="53">
        <v>150</v>
      </c>
      <c r="AG4055" s="48">
        <v>70</v>
      </c>
      <c r="AH4055">
        <v>26</v>
      </c>
      <c r="AL4055" t="s">
        <v>22</v>
      </c>
      <c r="AM4055">
        <v>60</v>
      </c>
    </row>
    <row r="4056" spans="28:39">
      <c r="AB4056" s="58" t="s">
        <v>655</v>
      </c>
      <c r="AC4056" s="1">
        <v>3</v>
      </c>
      <c r="AD4056" s="38" t="s">
        <v>428</v>
      </c>
      <c r="AE4056" s="60" t="s">
        <v>133</v>
      </c>
      <c r="AF4056" s="54">
        <v>160</v>
      </c>
      <c r="AG4056" s="41">
        <v>0</v>
      </c>
      <c r="AH4056">
        <v>42</v>
      </c>
      <c r="AL4056" t="s">
        <v>22</v>
      </c>
      <c r="AM4056">
        <v>60</v>
      </c>
    </row>
    <row r="4057" spans="28:39">
      <c r="AB4057" s="58" t="s">
        <v>655</v>
      </c>
      <c r="AC4057" s="1">
        <v>3</v>
      </c>
      <c r="AD4057" s="38" t="s">
        <v>428</v>
      </c>
      <c r="AE4057" s="60" t="s">
        <v>133</v>
      </c>
      <c r="AF4057" s="54">
        <v>160</v>
      </c>
      <c r="AG4057" s="42">
        <v>10</v>
      </c>
      <c r="AH4057">
        <v>42</v>
      </c>
      <c r="AL4057" t="s">
        <v>22</v>
      </c>
      <c r="AM4057">
        <v>60</v>
      </c>
    </row>
    <row r="4058" spans="28:39">
      <c r="AB4058" s="58" t="s">
        <v>655</v>
      </c>
      <c r="AC4058" s="1">
        <v>3</v>
      </c>
      <c r="AD4058" s="38" t="s">
        <v>428</v>
      </c>
      <c r="AE4058" s="60" t="s">
        <v>133</v>
      </c>
      <c r="AF4058" s="54">
        <v>160</v>
      </c>
      <c r="AG4058" s="43">
        <v>20</v>
      </c>
      <c r="AH4058">
        <v>42</v>
      </c>
      <c r="AL4058" t="s">
        <v>22</v>
      </c>
      <c r="AM4058">
        <v>60</v>
      </c>
    </row>
    <row r="4059" spans="28:39">
      <c r="AB4059" s="58" t="s">
        <v>655</v>
      </c>
      <c r="AC4059" s="1">
        <v>3</v>
      </c>
      <c r="AD4059" s="38" t="s">
        <v>428</v>
      </c>
      <c r="AE4059" s="60" t="s">
        <v>133</v>
      </c>
      <c r="AF4059" s="54">
        <v>160</v>
      </c>
      <c r="AG4059" s="44">
        <v>30</v>
      </c>
      <c r="AH4059">
        <v>42</v>
      </c>
      <c r="AL4059" t="s">
        <v>22</v>
      </c>
      <c r="AM4059">
        <v>60</v>
      </c>
    </row>
    <row r="4060" spans="28:39">
      <c r="AB4060" s="58" t="s">
        <v>655</v>
      </c>
      <c r="AC4060" s="1">
        <v>3</v>
      </c>
      <c r="AD4060" s="38" t="s">
        <v>428</v>
      </c>
      <c r="AE4060" s="60" t="s">
        <v>133</v>
      </c>
      <c r="AF4060" s="54">
        <v>160</v>
      </c>
      <c r="AG4060" s="45">
        <v>40</v>
      </c>
      <c r="AH4060">
        <v>42</v>
      </c>
      <c r="AL4060" t="s">
        <v>22</v>
      </c>
      <c r="AM4060">
        <v>60</v>
      </c>
    </row>
    <row r="4061" spans="28:39">
      <c r="AB4061" s="58" t="s">
        <v>655</v>
      </c>
      <c r="AC4061" s="1">
        <v>3</v>
      </c>
      <c r="AD4061" s="38" t="s">
        <v>428</v>
      </c>
      <c r="AE4061" s="60" t="s">
        <v>133</v>
      </c>
      <c r="AF4061" s="54">
        <v>160</v>
      </c>
      <c r="AG4061" s="46">
        <v>50</v>
      </c>
      <c r="AH4061">
        <v>35</v>
      </c>
      <c r="AL4061" t="s">
        <v>22</v>
      </c>
      <c r="AM4061">
        <v>60</v>
      </c>
    </row>
    <row r="4062" spans="28:39">
      <c r="AB4062" s="58" t="s">
        <v>655</v>
      </c>
      <c r="AC4062" s="1">
        <v>3</v>
      </c>
      <c r="AD4062" s="38" t="s">
        <v>428</v>
      </c>
      <c r="AE4062" s="60" t="s">
        <v>133</v>
      </c>
      <c r="AF4062" s="54">
        <v>160</v>
      </c>
      <c r="AG4062" s="47">
        <v>60</v>
      </c>
      <c r="AH4062">
        <v>30</v>
      </c>
      <c r="AL4062" t="s">
        <v>22</v>
      </c>
      <c r="AM4062">
        <v>60</v>
      </c>
    </row>
    <row r="4063" spans="28:39">
      <c r="AB4063" s="58" t="s">
        <v>655</v>
      </c>
      <c r="AC4063" s="1">
        <v>3</v>
      </c>
      <c r="AD4063" s="38" t="s">
        <v>428</v>
      </c>
      <c r="AE4063" s="60" t="s">
        <v>133</v>
      </c>
      <c r="AF4063" s="54">
        <v>160</v>
      </c>
      <c r="AG4063" s="48">
        <v>70</v>
      </c>
      <c r="AH4063">
        <v>26</v>
      </c>
      <c r="AL4063" t="s">
        <v>22</v>
      </c>
      <c r="AM4063">
        <v>60</v>
      </c>
    </row>
    <row r="4064" spans="28:39">
      <c r="AB4064" s="58" t="s">
        <v>655</v>
      </c>
      <c r="AC4064" s="1">
        <v>3</v>
      </c>
      <c r="AD4064" s="38" t="s">
        <v>428</v>
      </c>
      <c r="AE4064" s="60" t="s">
        <v>133</v>
      </c>
      <c r="AF4064" s="55">
        <v>170</v>
      </c>
      <c r="AG4064" s="41">
        <v>0</v>
      </c>
      <c r="AH4064">
        <v>40</v>
      </c>
      <c r="AL4064" t="s">
        <v>22</v>
      </c>
      <c r="AM4064">
        <v>60</v>
      </c>
    </row>
    <row r="4065" spans="28:39">
      <c r="AB4065" s="58" t="s">
        <v>655</v>
      </c>
      <c r="AC4065" s="1">
        <v>3</v>
      </c>
      <c r="AD4065" s="38" t="s">
        <v>428</v>
      </c>
      <c r="AE4065" s="60" t="s">
        <v>133</v>
      </c>
      <c r="AF4065" s="55">
        <v>170</v>
      </c>
      <c r="AG4065" s="42">
        <v>10</v>
      </c>
      <c r="AH4065">
        <v>40</v>
      </c>
      <c r="AL4065" t="s">
        <v>22</v>
      </c>
      <c r="AM4065">
        <v>60</v>
      </c>
    </row>
    <row r="4066" spans="28:39">
      <c r="AB4066" s="58" t="s">
        <v>655</v>
      </c>
      <c r="AC4066" s="1">
        <v>3</v>
      </c>
      <c r="AD4066" s="38" t="s">
        <v>428</v>
      </c>
      <c r="AE4066" s="60" t="s">
        <v>133</v>
      </c>
      <c r="AF4066" s="55">
        <v>170</v>
      </c>
      <c r="AG4066" s="43">
        <v>20</v>
      </c>
      <c r="AH4066">
        <v>40</v>
      </c>
      <c r="AL4066" t="s">
        <v>22</v>
      </c>
      <c r="AM4066">
        <v>60</v>
      </c>
    </row>
    <row r="4067" spans="28:39">
      <c r="AB4067" s="58" t="s">
        <v>655</v>
      </c>
      <c r="AC4067" s="1">
        <v>3</v>
      </c>
      <c r="AD4067" s="38" t="s">
        <v>428</v>
      </c>
      <c r="AE4067" s="60" t="s">
        <v>133</v>
      </c>
      <c r="AF4067" s="55">
        <v>170</v>
      </c>
      <c r="AG4067" s="44">
        <v>30</v>
      </c>
      <c r="AH4067">
        <v>40</v>
      </c>
      <c r="AL4067" t="s">
        <v>22</v>
      </c>
      <c r="AM4067">
        <v>60</v>
      </c>
    </row>
    <row r="4068" spans="28:39">
      <c r="AB4068" s="58" t="s">
        <v>655</v>
      </c>
      <c r="AC4068" s="1">
        <v>3</v>
      </c>
      <c r="AD4068" s="38" t="s">
        <v>428</v>
      </c>
      <c r="AE4068" s="60" t="s">
        <v>133</v>
      </c>
      <c r="AF4068" s="55">
        <v>170</v>
      </c>
      <c r="AG4068" s="45">
        <v>40</v>
      </c>
      <c r="AH4068">
        <v>40</v>
      </c>
      <c r="AL4068" t="s">
        <v>22</v>
      </c>
      <c r="AM4068">
        <v>60</v>
      </c>
    </row>
    <row r="4069" spans="28:39">
      <c r="AB4069" s="58" t="s">
        <v>655</v>
      </c>
      <c r="AC4069" s="1">
        <v>3</v>
      </c>
      <c r="AD4069" s="38" t="s">
        <v>428</v>
      </c>
      <c r="AE4069" s="60" t="s">
        <v>133</v>
      </c>
      <c r="AF4069" s="55">
        <v>170</v>
      </c>
      <c r="AG4069" s="46">
        <v>50</v>
      </c>
      <c r="AH4069">
        <v>35</v>
      </c>
      <c r="AL4069" t="s">
        <v>22</v>
      </c>
      <c r="AM4069">
        <v>60</v>
      </c>
    </row>
    <row r="4070" spans="28:39">
      <c r="AB4070" s="58" t="s">
        <v>655</v>
      </c>
      <c r="AC4070" s="1">
        <v>3</v>
      </c>
      <c r="AD4070" s="38" t="s">
        <v>428</v>
      </c>
      <c r="AE4070" s="60" t="s">
        <v>133</v>
      </c>
      <c r="AF4070" s="55">
        <v>170</v>
      </c>
      <c r="AG4070" s="47">
        <v>60</v>
      </c>
      <c r="AH4070">
        <v>30</v>
      </c>
      <c r="AL4070" t="s">
        <v>22</v>
      </c>
      <c r="AM4070">
        <v>60</v>
      </c>
    </row>
    <row r="4071" spans="28:39">
      <c r="AB4071" s="58" t="s">
        <v>655</v>
      </c>
      <c r="AC4071" s="1">
        <v>3</v>
      </c>
      <c r="AD4071" s="38" t="s">
        <v>428</v>
      </c>
      <c r="AE4071" s="60" t="s">
        <v>133</v>
      </c>
      <c r="AF4071" s="55">
        <v>170</v>
      </c>
      <c r="AG4071" s="48">
        <v>70</v>
      </c>
      <c r="AH4071">
        <v>26</v>
      </c>
      <c r="AL4071" t="s">
        <v>22</v>
      </c>
      <c r="AM4071">
        <v>60</v>
      </c>
    </row>
    <row r="4072" spans="28:39">
      <c r="AB4072" s="58" t="s">
        <v>655</v>
      </c>
      <c r="AC4072" s="1">
        <v>3</v>
      </c>
      <c r="AD4072" s="38" t="s">
        <v>428</v>
      </c>
      <c r="AE4072" s="60" t="s">
        <v>133</v>
      </c>
      <c r="AF4072" s="56">
        <v>180</v>
      </c>
      <c r="AG4072" s="41">
        <v>0</v>
      </c>
      <c r="AH4072">
        <v>39</v>
      </c>
      <c r="AL4072" t="s">
        <v>22</v>
      </c>
      <c r="AM4072">
        <v>60</v>
      </c>
    </row>
    <row r="4073" spans="28:39">
      <c r="AB4073" s="58" t="s">
        <v>655</v>
      </c>
      <c r="AC4073" s="1">
        <v>3</v>
      </c>
      <c r="AD4073" s="38" t="s">
        <v>428</v>
      </c>
      <c r="AE4073" s="60" t="s">
        <v>133</v>
      </c>
      <c r="AF4073" s="56">
        <v>180</v>
      </c>
      <c r="AG4073" s="42">
        <v>10</v>
      </c>
      <c r="AH4073">
        <v>39</v>
      </c>
      <c r="AL4073" t="s">
        <v>22</v>
      </c>
      <c r="AM4073">
        <v>60</v>
      </c>
    </row>
    <row r="4074" spans="28:39">
      <c r="AB4074" s="58" t="s">
        <v>655</v>
      </c>
      <c r="AC4074" s="1">
        <v>3</v>
      </c>
      <c r="AD4074" s="38" t="s">
        <v>428</v>
      </c>
      <c r="AE4074" s="60" t="s">
        <v>133</v>
      </c>
      <c r="AF4074" s="56">
        <v>180</v>
      </c>
      <c r="AG4074" s="43">
        <v>20</v>
      </c>
      <c r="AH4074">
        <v>39</v>
      </c>
      <c r="AL4074" t="s">
        <v>22</v>
      </c>
      <c r="AM4074">
        <v>60</v>
      </c>
    </row>
    <row r="4075" spans="28:39">
      <c r="AB4075" s="58" t="s">
        <v>655</v>
      </c>
      <c r="AC4075" s="1">
        <v>3</v>
      </c>
      <c r="AD4075" s="38" t="s">
        <v>428</v>
      </c>
      <c r="AE4075" s="60" t="s">
        <v>133</v>
      </c>
      <c r="AF4075" s="56">
        <v>180</v>
      </c>
      <c r="AG4075" s="44">
        <v>30</v>
      </c>
      <c r="AH4075">
        <v>39</v>
      </c>
      <c r="AL4075" t="s">
        <v>22</v>
      </c>
      <c r="AM4075">
        <v>60</v>
      </c>
    </row>
    <row r="4076" spans="28:39">
      <c r="AB4076" s="58" t="s">
        <v>655</v>
      </c>
      <c r="AC4076" s="1">
        <v>3</v>
      </c>
      <c r="AD4076" s="38" t="s">
        <v>428</v>
      </c>
      <c r="AE4076" s="60" t="s">
        <v>133</v>
      </c>
      <c r="AF4076" s="56">
        <v>180</v>
      </c>
      <c r="AG4076" s="45">
        <v>40</v>
      </c>
      <c r="AH4076">
        <v>39</v>
      </c>
      <c r="AL4076" t="s">
        <v>22</v>
      </c>
      <c r="AM4076">
        <v>60</v>
      </c>
    </row>
    <row r="4077" spans="28:39">
      <c r="AB4077" s="58" t="s">
        <v>655</v>
      </c>
      <c r="AC4077" s="1">
        <v>3</v>
      </c>
      <c r="AD4077" s="38" t="s">
        <v>428</v>
      </c>
      <c r="AE4077" s="60" t="s">
        <v>133</v>
      </c>
      <c r="AF4077" s="56">
        <v>180</v>
      </c>
      <c r="AG4077" s="46">
        <v>50</v>
      </c>
      <c r="AH4077">
        <v>35</v>
      </c>
      <c r="AL4077" t="s">
        <v>22</v>
      </c>
      <c r="AM4077">
        <v>60</v>
      </c>
    </row>
    <row r="4078" spans="28:39">
      <c r="AB4078" s="58" t="s">
        <v>655</v>
      </c>
      <c r="AC4078" s="1">
        <v>3</v>
      </c>
      <c r="AD4078" s="38" t="s">
        <v>428</v>
      </c>
      <c r="AE4078" s="60" t="s">
        <v>133</v>
      </c>
      <c r="AF4078" s="56">
        <v>180</v>
      </c>
      <c r="AG4078" s="47">
        <v>60</v>
      </c>
      <c r="AH4078">
        <v>30</v>
      </c>
      <c r="AL4078" t="s">
        <v>22</v>
      </c>
      <c r="AM4078">
        <v>60</v>
      </c>
    </row>
    <row r="4079" spans="28:39">
      <c r="AB4079" s="58" t="s">
        <v>655</v>
      </c>
      <c r="AC4079" s="1">
        <v>3</v>
      </c>
      <c r="AD4079" s="38" t="s">
        <v>428</v>
      </c>
      <c r="AE4079" s="60" t="s">
        <v>133</v>
      </c>
      <c r="AF4079" s="56">
        <v>180</v>
      </c>
      <c r="AG4079" s="48">
        <v>70</v>
      </c>
      <c r="AH4079">
        <v>26</v>
      </c>
      <c r="AL4079" t="s">
        <v>22</v>
      </c>
      <c r="AM4079">
        <v>60</v>
      </c>
    </row>
    <row r="4080" spans="28:39">
      <c r="AB4080" s="58" t="s">
        <v>655</v>
      </c>
      <c r="AC4080" s="1">
        <v>3</v>
      </c>
      <c r="AD4080" s="38" t="s">
        <v>428</v>
      </c>
      <c r="AE4080" s="60" t="s">
        <v>133</v>
      </c>
      <c r="AF4080" s="57">
        <v>200</v>
      </c>
      <c r="AG4080" s="41">
        <v>0</v>
      </c>
      <c r="AH4080">
        <v>33</v>
      </c>
      <c r="AL4080" t="s">
        <v>22</v>
      </c>
      <c r="AM4080">
        <v>60</v>
      </c>
    </row>
    <row r="4081" spans="28:39">
      <c r="AB4081" s="58" t="s">
        <v>655</v>
      </c>
      <c r="AC4081" s="1">
        <v>3</v>
      </c>
      <c r="AD4081" s="38" t="s">
        <v>428</v>
      </c>
      <c r="AE4081" s="60" t="s">
        <v>133</v>
      </c>
      <c r="AF4081" s="57">
        <v>200</v>
      </c>
      <c r="AG4081" s="42">
        <v>10</v>
      </c>
      <c r="AH4081">
        <v>33</v>
      </c>
      <c r="AL4081" t="s">
        <v>22</v>
      </c>
      <c r="AM4081">
        <v>60</v>
      </c>
    </row>
    <row r="4082" spans="28:39">
      <c r="AB4082" s="58" t="s">
        <v>655</v>
      </c>
      <c r="AC4082" s="1">
        <v>3</v>
      </c>
      <c r="AD4082" s="38" t="s">
        <v>428</v>
      </c>
      <c r="AE4082" s="60" t="s">
        <v>133</v>
      </c>
      <c r="AF4082" s="57">
        <v>200</v>
      </c>
      <c r="AG4082" s="43">
        <v>20</v>
      </c>
      <c r="AH4082">
        <v>33</v>
      </c>
      <c r="AL4082" t="s">
        <v>22</v>
      </c>
      <c r="AM4082">
        <v>60</v>
      </c>
    </row>
    <row r="4083" spans="28:39">
      <c r="AB4083" s="58" t="s">
        <v>655</v>
      </c>
      <c r="AC4083" s="1">
        <v>3</v>
      </c>
      <c r="AD4083" s="38" t="s">
        <v>428</v>
      </c>
      <c r="AE4083" s="60" t="s">
        <v>133</v>
      </c>
      <c r="AF4083" s="57">
        <v>200</v>
      </c>
      <c r="AG4083" s="44">
        <v>30</v>
      </c>
      <c r="AH4083">
        <v>33</v>
      </c>
      <c r="AL4083" t="s">
        <v>22</v>
      </c>
      <c r="AM4083">
        <v>60</v>
      </c>
    </row>
    <row r="4084" spans="28:39">
      <c r="AB4084" s="58" t="s">
        <v>655</v>
      </c>
      <c r="AC4084" s="1">
        <v>3</v>
      </c>
      <c r="AD4084" s="38" t="s">
        <v>428</v>
      </c>
      <c r="AE4084" s="60" t="s">
        <v>133</v>
      </c>
      <c r="AF4084" s="57">
        <v>200</v>
      </c>
      <c r="AG4084" s="45">
        <v>40</v>
      </c>
      <c r="AH4084">
        <v>33</v>
      </c>
      <c r="AL4084" t="s">
        <v>22</v>
      </c>
      <c r="AM4084">
        <v>60</v>
      </c>
    </row>
    <row r="4085" spans="28:39">
      <c r="AB4085" s="58" t="s">
        <v>655</v>
      </c>
      <c r="AC4085" s="1">
        <v>3</v>
      </c>
      <c r="AD4085" s="38" t="s">
        <v>428</v>
      </c>
      <c r="AE4085" s="60" t="s">
        <v>133</v>
      </c>
      <c r="AF4085" s="57">
        <v>200</v>
      </c>
      <c r="AG4085" s="46">
        <v>50</v>
      </c>
      <c r="AH4085">
        <v>33</v>
      </c>
      <c r="AL4085" t="s">
        <v>22</v>
      </c>
      <c r="AM4085">
        <v>60</v>
      </c>
    </row>
    <row r="4086" spans="28:39">
      <c r="AB4086" s="58" t="s">
        <v>655</v>
      </c>
      <c r="AC4086" s="1">
        <v>3</v>
      </c>
      <c r="AD4086" s="38" t="s">
        <v>428</v>
      </c>
      <c r="AE4086" s="60" t="s">
        <v>133</v>
      </c>
      <c r="AF4086" s="57">
        <v>200</v>
      </c>
      <c r="AG4086" s="47">
        <v>60</v>
      </c>
      <c r="AH4086">
        <v>30</v>
      </c>
      <c r="AL4086" t="s">
        <v>22</v>
      </c>
      <c r="AM4086">
        <v>60</v>
      </c>
    </row>
    <row r="4087" spans="28:39">
      <c r="AB4087" s="58" t="s">
        <v>655</v>
      </c>
      <c r="AC4087" s="1">
        <v>3</v>
      </c>
      <c r="AD4087" s="38" t="s">
        <v>428</v>
      </c>
      <c r="AE4087" s="60" t="s">
        <v>133</v>
      </c>
      <c r="AF4087" s="57">
        <v>200</v>
      </c>
      <c r="AG4087" s="48">
        <v>70</v>
      </c>
      <c r="AH4087">
        <v>26</v>
      </c>
      <c r="AL4087" t="s">
        <v>22</v>
      </c>
      <c r="AM4087">
        <v>60</v>
      </c>
    </row>
    <row r="4088" spans="28:39">
      <c r="AB4088" s="59" t="s">
        <v>656</v>
      </c>
      <c r="AC4088" s="1">
        <v>3</v>
      </c>
      <c r="AD4088" s="38" t="s">
        <v>337</v>
      </c>
      <c r="AE4088" s="60" t="s">
        <v>133</v>
      </c>
      <c r="AF4088" s="40">
        <v>110</v>
      </c>
      <c r="AG4088" s="41">
        <v>0</v>
      </c>
      <c r="AH4088">
        <v>64</v>
      </c>
      <c r="AL4088" t="s">
        <v>22</v>
      </c>
      <c r="AM4088">
        <v>60</v>
      </c>
    </row>
    <row r="4089" spans="28:39">
      <c r="AB4089" s="59" t="s">
        <v>656</v>
      </c>
      <c r="AC4089" s="1">
        <v>3</v>
      </c>
      <c r="AD4089" s="38" t="s">
        <v>337</v>
      </c>
      <c r="AE4089" s="60" t="s">
        <v>133</v>
      </c>
      <c r="AF4089" s="40">
        <v>110</v>
      </c>
      <c r="AG4089" s="42">
        <v>10</v>
      </c>
      <c r="AH4089">
        <v>64</v>
      </c>
      <c r="AL4089" t="s">
        <v>22</v>
      </c>
      <c r="AM4089">
        <v>60</v>
      </c>
    </row>
    <row r="4090" spans="28:39">
      <c r="AB4090" s="59" t="s">
        <v>656</v>
      </c>
      <c r="AC4090" s="1">
        <v>3</v>
      </c>
      <c r="AD4090" s="38" t="s">
        <v>337</v>
      </c>
      <c r="AE4090" s="60" t="s">
        <v>133</v>
      </c>
      <c r="AF4090" s="40">
        <v>110</v>
      </c>
      <c r="AG4090" s="43">
        <v>20</v>
      </c>
      <c r="AH4090">
        <v>62</v>
      </c>
      <c r="AL4090" t="s">
        <v>22</v>
      </c>
      <c r="AM4090">
        <v>60</v>
      </c>
    </row>
    <row r="4091" spans="28:39">
      <c r="AB4091" s="59" t="s">
        <v>656</v>
      </c>
      <c r="AC4091" s="1">
        <v>3</v>
      </c>
      <c r="AD4091" s="38" t="s">
        <v>337</v>
      </c>
      <c r="AE4091" s="60" t="s">
        <v>133</v>
      </c>
      <c r="AF4091" s="40">
        <v>110</v>
      </c>
      <c r="AG4091" s="44">
        <v>30</v>
      </c>
      <c r="AH4091">
        <v>44</v>
      </c>
      <c r="AL4091" t="s">
        <v>22</v>
      </c>
      <c r="AM4091">
        <v>60</v>
      </c>
    </row>
    <row r="4092" spans="28:39">
      <c r="AB4092" s="59" t="s">
        <v>656</v>
      </c>
      <c r="AC4092" s="1">
        <v>3</v>
      </c>
      <c r="AD4092" s="38" t="s">
        <v>337</v>
      </c>
      <c r="AE4092" s="60" t="s">
        <v>133</v>
      </c>
      <c r="AF4092" s="40">
        <v>110</v>
      </c>
      <c r="AG4092" s="45">
        <v>40</v>
      </c>
      <c r="AH4092">
        <v>34</v>
      </c>
      <c r="AL4092" t="s">
        <v>22</v>
      </c>
      <c r="AM4092">
        <v>60</v>
      </c>
    </row>
    <row r="4093" spans="28:39">
      <c r="AB4093" s="59" t="s">
        <v>656</v>
      </c>
      <c r="AC4093" s="1">
        <v>3</v>
      </c>
      <c r="AD4093" s="38" t="s">
        <v>337</v>
      </c>
      <c r="AE4093" s="60" t="s">
        <v>133</v>
      </c>
      <c r="AF4093" s="40">
        <v>110</v>
      </c>
      <c r="AG4093" s="46">
        <v>50</v>
      </c>
      <c r="AH4093">
        <v>28</v>
      </c>
      <c r="AL4093" t="s">
        <v>22</v>
      </c>
      <c r="AM4093">
        <v>60</v>
      </c>
    </row>
    <row r="4094" spans="28:39">
      <c r="AB4094" s="59" t="s">
        <v>656</v>
      </c>
      <c r="AC4094" s="1">
        <v>3</v>
      </c>
      <c r="AD4094" s="38" t="s">
        <v>337</v>
      </c>
      <c r="AE4094" s="60" t="s">
        <v>133</v>
      </c>
      <c r="AF4094" s="40">
        <v>110</v>
      </c>
      <c r="AG4094" s="47">
        <v>60</v>
      </c>
      <c r="AH4094">
        <v>23</v>
      </c>
      <c r="AL4094" t="s">
        <v>22</v>
      </c>
      <c r="AM4094">
        <v>60</v>
      </c>
    </row>
    <row r="4095" spans="28:39">
      <c r="AB4095" s="59" t="s">
        <v>656</v>
      </c>
      <c r="AC4095" s="1">
        <v>3</v>
      </c>
      <c r="AD4095" s="38" t="s">
        <v>337</v>
      </c>
      <c r="AE4095" s="60" t="s">
        <v>133</v>
      </c>
      <c r="AF4095" s="40">
        <v>110</v>
      </c>
      <c r="AG4095" s="48">
        <v>70</v>
      </c>
      <c r="AH4095">
        <v>20</v>
      </c>
      <c r="AL4095" t="s">
        <v>22</v>
      </c>
      <c r="AM4095">
        <v>60</v>
      </c>
    </row>
    <row r="4096" spans="28:39">
      <c r="AB4096" s="59" t="s">
        <v>656</v>
      </c>
      <c r="AC4096" s="1">
        <v>3</v>
      </c>
      <c r="AD4096" s="38" t="s">
        <v>337</v>
      </c>
      <c r="AE4096" s="60" t="s">
        <v>133</v>
      </c>
      <c r="AF4096" s="49">
        <v>115</v>
      </c>
      <c r="AG4096" s="41">
        <v>0</v>
      </c>
      <c r="AH4096">
        <v>62</v>
      </c>
      <c r="AL4096" t="s">
        <v>22</v>
      </c>
      <c r="AM4096">
        <v>60</v>
      </c>
    </row>
    <row r="4097" spans="28:39">
      <c r="AB4097" s="59" t="s">
        <v>656</v>
      </c>
      <c r="AC4097" s="1">
        <v>3</v>
      </c>
      <c r="AD4097" s="38" t="s">
        <v>337</v>
      </c>
      <c r="AE4097" s="60" t="s">
        <v>133</v>
      </c>
      <c r="AF4097" s="49">
        <v>115</v>
      </c>
      <c r="AG4097" s="42">
        <v>10</v>
      </c>
      <c r="AH4097">
        <v>62</v>
      </c>
      <c r="AL4097" t="s">
        <v>22</v>
      </c>
      <c r="AM4097">
        <v>60</v>
      </c>
    </row>
    <row r="4098" spans="28:39">
      <c r="AB4098" s="59" t="s">
        <v>656</v>
      </c>
      <c r="AC4098" s="1">
        <v>3</v>
      </c>
      <c r="AD4098" s="38" t="s">
        <v>337</v>
      </c>
      <c r="AE4098" s="60" t="s">
        <v>133</v>
      </c>
      <c r="AF4098" s="49">
        <v>115</v>
      </c>
      <c r="AG4098" s="43">
        <v>20</v>
      </c>
      <c r="AH4098">
        <v>62</v>
      </c>
      <c r="AL4098" t="s">
        <v>22</v>
      </c>
      <c r="AM4098">
        <v>60</v>
      </c>
    </row>
    <row r="4099" spans="28:39">
      <c r="AB4099" s="59" t="s">
        <v>656</v>
      </c>
      <c r="AC4099" s="1">
        <v>3</v>
      </c>
      <c r="AD4099" s="38" t="s">
        <v>337</v>
      </c>
      <c r="AE4099" s="60" t="s">
        <v>133</v>
      </c>
      <c r="AF4099" s="49">
        <v>115</v>
      </c>
      <c r="AG4099" s="44">
        <v>30</v>
      </c>
      <c r="AH4099">
        <v>44</v>
      </c>
      <c r="AL4099" t="s">
        <v>22</v>
      </c>
      <c r="AM4099">
        <v>60</v>
      </c>
    </row>
    <row r="4100" spans="28:39">
      <c r="AB4100" s="59" t="s">
        <v>656</v>
      </c>
      <c r="AC4100" s="1">
        <v>3</v>
      </c>
      <c r="AD4100" s="38" t="s">
        <v>337</v>
      </c>
      <c r="AE4100" s="60" t="s">
        <v>133</v>
      </c>
      <c r="AF4100" s="49">
        <v>115</v>
      </c>
      <c r="AG4100" s="45">
        <v>40</v>
      </c>
      <c r="AH4100">
        <v>34</v>
      </c>
      <c r="AL4100" t="s">
        <v>22</v>
      </c>
      <c r="AM4100">
        <v>60</v>
      </c>
    </row>
    <row r="4101" spans="28:39">
      <c r="AB4101" s="59" t="s">
        <v>656</v>
      </c>
      <c r="AC4101" s="1">
        <v>3</v>
      </c>
      <c r="AD4101" s="38" t="s">
        <v>337</v>
      </c>
      <c r="AE4101" s="60" t="s">
        <v>133</v>
      </c>
      <c r="AF4101" s="49">
        <v>115</v>
      </c>
      <c r="AG4101" s="46">
        <v>50</v>
      </c>
      <c r="AH4101">
        <v>28</v>
      </c>
      <c r="AL4101" t="s">
        <v>22</v>
      </c>
      <c r="AM4101">
        <v>60</v>
      </c>
    </row>
    <row r="4102" spans="28:39">
      <c r="AB4102" s="59" t="s">
        <v>656</v>
      </c>
      <c r="AC4102" s="1">
        <v>3</v>
      </c>
      <c r="AD4102" s="38" t="s">
        <v>337</v>
      </c>
      <c r="AE4102" s="60" t="s">
        <v>133</v>
      </c>
      <c r="AF4102" s="49">
        <v>115</v>
      </c>
      <c r="AG4102" s="47">
        <v>60</v>
      </c>
      <c r="AH4102">
        <v>23</v>
      </c>
      <c r="AL4102" t="s">
        <v>22</v>
      </c>
      <c r="AM4102">
        <v>60</v>
      </c>
    </row>
    <row r="4103" spans="28:39">
      <c r="AB4103" s="59" t="s">
        <v>656</v>
      </c>
      <c r="AC4103" s="1">
        <v>3</v>
      </c>
      <c r="AD4103" s="38" t="s">
        <v>337</v>
      </c>
      <c r="AE4103" s="60" t="s">
        <v>133</v>
      </c>
      <c r="AF4103" s="49">
        <v>115</v>
      </c>
      <c r="AG4103" s="48">
        <v>70</v>
      </c>
      <c r="AH4103">
        <v>20</v>
      </c>
      <c r="AL4103" t="s">
        <v>22</v>
      </c>
      <c r="AM4103">
        <v>60</v>
      </c>
    </row>
    <row r="4104" spans="28:39">
      <c r="AB4104" s="59" t="s">
        <v>656</v>
      </c>
      <c r="AC4104" s="1">
        <v>3</v>
      </c>
      <c r="AD4104" s="38" t="s">
        <v>337</v>
      </c>
      <c r="AE4104" s="60" t="s">
        <v>133</v>
      </c>
      <c r="AF4104" s="50">
        <v>120</v>
      </c>
      <c r="AG4104" s="41">
        <v>0</v>
      </c>
      <c r="AH4104">
        <v>60</v>
      </c>
      <c r="AL4104" t="s">
        <v>22</v>
      </c>
      <c r="AM4104">
        <v>60</v>
      </c>
    </row>
    <row r="4105" spans="28:39">
      <c r="AB4105" s="59" t="s">
        <v>656</v>
      </c>
      <c r="AC4105" s="1">
        <v>3</v>
      </c>
      <c r="AD4105" s="38" t="s">
        <v>337</v>
      </c>
      <c r="AE4105" s="60" t="s">
        <v>133</v>
      </c>
      <c r="AF4105" s="50">
        <v>120</v>
      </c>
      <c r="AG4105" s="42">
        <v>10</v>
      </c>
      <c r="AH4105">
        <v>60</v>
      </c>
      <c r="AL4105" t="s">
        <v>22</v>
      </c>
      <c r="AM4105">
        <v>60</v>
      </c>
    </row>
    <row r="4106" spans="28:39">
      <c r="AB4106" s="59" t="s">
        <v>656</v>
      </c>
      <c r="AC4106" s="1">
        <v>3</v>
      </c>
      <c r="AD4106" s="38" t="s">
        <v>337</v>
      </c>
      <c r="AE4106" s="60" t="s">
        <v>133</v>
      </c>
      <c r="AF4106" s="50">
        <v>120</v>
      </c>
      <c r="AG4106" s="43">
        <v>20</v>
      </c>
      <c r="AH4106">
        <v>60</v>
      </c>
      <c r="AL4106" t="s">
        <v>22</v>
      </c>
      <c r="AM4106">
        <v>60</v>
      </c>
    </row>
    <row r="4107" spans="28:39">
      <c r="AB4107" s="59" t="s">
        <v>656</v>
      </c>
      <c r="AC4107" s="1">
        <v>3</v>
      </c>
      <c r="AD4107" s="38" t="s">
        <v>337</v>
      </c>
      <c r="AE4107" s="60" t="s">
        <v>133</v>
      </c>
      <c r="AF4107" s="50">
        <v>120</v>
      </c>
      <c r="AG4107" s="44">
        <v>30</v>
      </c>
      <c r="AH4107">
        <v>44</v>
      </c>
      <c r="AL4107" t="s">
        <v>22</v>
      </c>
      <c r="AM4107">
        <v>60</v>
      </c>
    </row>
    <row r="4108" spans="28:39">
      <c r="AB4108" s="59" t="s">
        <v>656</v>
      </c>
      <c r="AC4108" s="1">
        <v>3</v>
      </c>
      <c r="AD4108" s="38" t="s">
        <v>337</v>
      </c>
      <c r="AE4108" s="60" t="s">
        <v>133</v>
      </c>
      <c r="AF4108" s="50">
        <v>120</v>
      </c>
      <c r="AG4108" s="45">
        <v>40</v>
      </c>
      <c r="AH4108">
        <v>34</v>
      </c>
      <c r="AL4108" t="s">
        <v>22</v>
      </c>
      <c r="AM4108">
        <v>60</v>
      </c>
    </row>
    <row r="4109" spans="28:39">
      <c r="AB4109" s="59" t="s">
        <v>656</v>
      </c>
      <c r="AC4109" s="1">
        <v>3</v>
      </c>
      <c r="AD4109" s="38" t="s">
        <v>337</v>
      </c>
      <c r="AE4109" s="60" t="s">
        <v>133</v>
      </c>
      <c r="AF4109" s="50">
        <v>120</v>
      </c>
      <c r="AG4109" s="46">
        <v>50</v>
      </c>
      <c r="AH4109">
        <v>28</v>
      </c>
      <c r="AL4109" t="s">
        <v>22</v>
      </c>
      <c r="AM4109">
        <v>60</v>
      </c>
    </row>
    <row r="4110" spans="28:39">
      <c r="AB4110" s="59" t="s">
        <v>656</v>
      </c>
      <c r="AC4110" s="1">
        <v>3</v>
      </c>
      <c r="AD4110" s="38" t="s">
        <v>337</v>
      </c>
      <c r="AE4110" s="60" t="s">
        <v>133</v>
      </c>
      <c r="AF4110" s="50">
        <v>120</v>
      </c>
      <c r="AG4110" s="47">
        <v>60</v>
      </c>
      <c r="AH4110">
        <v>23</v>
      </c>
      <c r="AL4110" t="s">
        <v>22</v>
      </c>
      <c r="AM4110">
        <v>60</v>
      </c>
    </row>
    <row r="4111" spans="28:39">
      <c r="AB4111" s="59" t="s">
        <v>656</v>
      </c>
      <c r="AC4111" s="1">
        <v>3</v>
      </c>
      <c r="AD4111" s="38" t="s">
        <v>337</v>
      </c>
      <c r="AE4111" s="60" t="s">
        <v>133</v>
      </c>
      <c r="AF4111" s="50">
        <v>120</v>
      </c>
      <c r="AG4111" s="48">
        <v>70</v>
      </c>
      <c r="AH4111">
        <v>20</v>
      </c>
      <c r="AL4111" t="s">
        <v>22</v>
      </c>
      <c r="AM4111">
        <v>60</v>
      </c>
    </row>
    <row r="4112" spans="28:39">
      <c r="AB4112" s="59" t="s">
        <v>656</v>
      </c>
      <c r="AC4112" s="1">
        <v>3</v>
      </c>
      <c r="AD4112" s="38" t="s">
        <v>337</v>
      </c>
      <c r="AE4112" s="60" t="s">
        <v>133</v>
      </c>
      <c r="AF4112" s="51">
        <v>130</v>
      </c>
      <c r="AG4112" s="41">
        <v>0</v>
      </c>
      <c r="AH4112">
        <v>57</v>
      </c>
      <c r="AL4112" t="s">
        <v>22</v>
      </c>
      <c r="AM4112">
        <v>60</v>
      </c>
    </row>
    <row r="4113" spans="28:39">
      <c r="AB4113" s="59" t="s">
        <v>656</v>
      </c>
      <c r="AC4113" s="1">
        <v>3</v>
      </c>
      <c r="AD4113" s="38" t="s">
        <v>337</v>
      </c>
      <c r="AE4113" s="60" t="s">
        <v>133</v>
      </c>
      <c r="AF4113" s="51">
        <v>130</v>
      </c>
      <c r="AG4113" s="42">
        <v>10</v>
      </c>
      <c r="AH4113">
        <v>57</v>
      </c>
      <c r="AL4113" t="s">
        <v>22</v>
      </c>
      <c r="AM4113">
        <v>60</v>
      </c>
    </row>
    <row r="4114" spans="28:39">
      <c r="AB4114" s="59" t="s">
        <v>656</v>
      </c>
      <c r="AC4114" s="1">
        <v>3</v>
      </c>
      <c r="AD4114" s="38" t="s">
        <v>337</v>
      </c>
      <c r="AE4114" s="60" t="s">
        <v>133</v>
      </c>
      <c r="AF4114" s="51">
        <v>130</v>
      </c>
      <c r="AG4114" s="43">
        <v>20</v>
      </c>
      <c r="AH4114">
        <v>57</v>
      </c>
      <c r="AL4114" t="s">
        <v>22</v>
      </c>
      <c r="AM4114">
        <v>60</v>
      </c>
    </row>
    <row r="4115" spans="28:39">
      <c r="AB4115" s="59" t="s">
        <v>656</v>
      </c>
      <c r="AC4115" s="1">
        <v>3</v>
      </c>
      <c r="AD4115" s="38" t="s">
        <v>337</v>
      </c>
      <c r="AE4115" s="60" t="s">
        <v>133</v>
      </c>
      <c r="AF4115" s="51">
        <v>130</v>
      </c>
      <c r="AG4115" s="44">
        <v>30</v>
      </c>
      <c r="AH4115">
        <v>44</v>
      </c>
      <c r="AL4115" t="s">
        <v>22</v>
      </c>
      <c r="AM4115">
        <v>60</v>
      </c>
    </row>
    <row r="4116" spans="28:39">
      <c r="AB4116" s="59" t="s">
        <v>656</v>
      </c>
      <c r="AC4116" s="1">
        <v>3</v>
      </c>
      <c r="AD4116" s="38" t="s">
        <v>337</v>
      </c>
      <c r="AE4116" s="60" t="s">
        <v>133</v>
      </c>
      <c r="AF4116" s="51">
        <v>130</v>
      </c>
      <c r="AG4116" s="45">
        <v>40</v>
      </c>
      <c r="AH4116">
        <v>34</v>
      </c>
      <c r="AL4116" t="s">
        <v>22</v>
      </c>
      <c r="AM4116">
        <v>60</v>
      </c>
    </row>
    <row r="4117" spans="28:39">
      <c r="AB4117" s="59" t="s">
        <v>656</v>
      </c>
      <c r="AC4117" s="1">
        <v>3</v>
      </c>
      <c r="AD4117" s="38" t="s">
        <v>337</v>
      </c>
      <c r="AE4117" s="60" t="s">
        <v>133</v>
      </c>
      <c r="AF4117" s="51">
        <v>130</v>
      </c>
      <c r="AG4117" s="46">
        <v>50</v>
      </c>
      <c r="AH4117">
        <v>28</v>
      </c>
      <c r="AL4117" t="s">
        <v>22</v>
      </c>
      <c r="AM4117">
        <v>60</v>
      </c>
    </row>
    <row r="4118" spans="28:39">
      <c r="AB4118" s="59" t="s">
        <v>656</v>
      </c>
      <c r="AC4118" s="1">
        <v>3</v>
      </c>
      <c r="AD4118" s="38" t="s">
        <v>337</v>
      </c>
      <c r="AE4118" s="60" t="s">
        <v>133</v>
      </c>
      <c r="AF4118" s="51">
        <v>130</v>
      </c>
      <c r="AG4118" s="47">
        <v>60</v>
      </c>
      <c r="AH4118">
        <v>23</v>
      </c>
      <c r="AL4118" t="s">
        <v>22</v>
      </c>
      <c r="AM4118">
        <v>60</v>
      </c>
    </row>
    <row r="4119" spans="28:39">
      <c r="AB4119" s="59" t="s">
        <v>656</v>
      </c>
      <c r="AC4119" s="1">
        <v>3</v>
      </c>
      <c r="AD4119" s="38" t="s">
        <v>337</v>
      </c>
      <c r="AE4119" s="60" t="s">
        <v>133</v>
      </c>
      <c r="AF4119" s="51">
        <v>130</v>
      </c>
      <c r="AG4119" s="48">
        <v>70</v>
      </c>
      <c r="AH4119">
        <v>20</v>
      </c>
      <c r="AL4119" t="s">
        <v>22</v>
      </c>
      <c r="AM4119">
        <v>60</v>
      </c>
    </row>
    <row r="4120" spans="28:39">
      <c r="AB4120" s="59" t="s">
        <v>656</v>
      </c>
      <c r="AC4120" s="1">
        <v>3</v>
      </c>
      <c r="AD4120" s="38" t="s">
        <v>337</v>
      </c>
      <c r="AE4120" s="60" t="s">
        <v>133</v>
      </c>
      <c r="AF4120" s="52">
        <v>140</v>
      </c>
      <c r="AG4120" s="41">
        <v>0</v>
      </c>
      <c r="AH4120">
        <v>54</v>
      </c>
      <c r="AL4120" t="s">
        <v>22</v>
      </c>
      <c r="AM4120">
        <v>60</v>
      </c>
    </row>
    <row r="4121" spans="28:39">
      <c r="AB4121" s="59" t="s">
        <v>656</v>
      </c>
      <c r="AC4121" s="1">
        <v>3</v>
      </c>
      <c r="AD4121" s="38" t="s">
        <v>337</v>
      </c>
      <c r="AE4121" s="60" t="s">
        <v>133</v>
      </c>
      <c r="AF4121" s="52">
        <v>140</v>
      </c>
      <c r="AG4121" s="42">
        <v>10</v>
      </c>
      <c r="AH4121">
        <v>54</v>
      </c>
      <c r="AL4121" t="s">
        <v>22</v>
      </c>
      <c r="AM4121">
        <v>60</v>
      </c>
    </row>
    <row r="4122" spans="28:39">
      <c r="AB4122" s="59" t="s">
        <v>656</v>
      </c>
      <c r="AC4122" s="1">
        <v>3</v>
      </c>
      <c r="AD4122" s="38" t="s">
        <v>337</v>
      </c>
      <c r="AE4122" s="60" t="s">
        <v>133</v>
      </c>
      <c r="AF4122" s="52">
        <v>140</v>
      </c>
      <c r="AG4122" s="43">
        <v>20</v>
      </c>
      <c r="AH4122">
        <v>54</v>
      </c>
      <c r="AL4122" t="s">
        <v>22</v>
      </c>
      <c r="AM4122">
        <v>60</v>
      </c>
    </row>
    <row r="4123" spans="28:39">
      <c r="AB4123" s="59" t="s">
        <v>656</v>
      </c>
      <c r="AC4123" s="1">
        <v>3</v>
      </c>
      <c r="AD4123" s="38" t="s">
        <v>337</v>
      </c>
      <c r="AE4123" s="60" t="s">
        <v>133</v>
      </c>
      <c r="AF4123" s="52">
        <v>140</v>
      </c>
      <c r="AG4123" s="44">
        <v>30</v>
      </c>
      <c r="AH4123">
        <v>44</v>
      </c>
      <c r="AL4123" t="s">
        <v>22</v>
      </c>
      <c r="AM4123">
        <v>60</v>
      </c>
    </row>
    <row r="4124" spans="28:39">
      <c r="AB4124" s="59" t="s">
        <v>656</v>
      </c>
      <c r="AC4124" s="1">
        <v>3</v>
      </c>
      <c r="AD4124" s="38" t="s">
        <v>337</v>
      </c>
      <c r="AE4124" s="60" t="s">
        <v>133</v>
      </c>
      <c r="AF4124" s="52">
        <v>140</v>
      </c>
      <c r="AG4124" s="45">
        <v>40</v>
      </c>
      <c r="AH4124">
        <v>34</v>
      </c>
      <c r="AL4124" t="s">
        <v>22</v>
      </c>
      <c r="AM4124">
        <v>60</v>
      </c>
    </row>
    <row r="4125" spans="28:39">
      <c r="AB4125" s="59" t="s">
        <v>656</v>
      </c>
      <c r="AC4125" s="1">
        <v>3</v>
      </c>
      <c r="AD4125" s="38" t="s">
        <v>337</v>
      </c>
      <c r="AE4125" s="60" t="s">
        <v>133</v>
      </c>
      <c r="AF4125" s="52">
        <v>140</v>
      </c>
      <c r="AG4125" s="46">
        <v>50</v>
      </c>
      <c r="AH4125">
        <v>28</v>
      </c>
      <c r="AL4125" t="s">
        <v>22</v>
      </c>
      <c r="AM4125">
        <v>60</v>
      </c>
    </row>
    <row r="4126" spans="28:39">
      <c r="AB4126" s="59" t="s">
        <v>656</v>
      </c>
      <c r="AC4126" s="1">
        <v>3</v>
      </c>
      <c r="AD4126" s="38" t="s">
        <v>337</v>
      </c>
      <c r="AE4126" s="60" t="s">
        <v>133</v>
      </c>
      <c r="AF4126" s="52">
        <v>140</v>
      </c>
      <c r="AG4126" s="47">
        <v>60</v>
      </c>
      <c r="AH4126">
        <v>23</v>
      </c>
      <c r="AL4126" t="s">
        <v>22</v>
      </c>
      <c r="AM4126">
        <v>60</v>
      </c>
    </row>
    <row r="4127" spans="28:39">
      <c r="AB4127" s="59" t="s">
        <v>656</v>
      </c>
      <c r="AC4127" s="1">
        <v>3</v>
      </c>
      <c r="AD4127" s="38" t="s">
        <v>337</v>
      </c>
      <c r="AE4127" s="60" t="s">
        <v>133</v>
      </c>
      <c r="AF4127" s="52">
        <v>140</v>
      </c>
      <c r="AG4127" s="48">
        <v>70</v>
      </c>
      <c r="AH4127">
        <v>20</v>
      </c>
      <c r="AL4127" t="s">
        <v>22</v>
      </c>
      <c r="AM4127">
        <v>60</v>
      </c>
    </row>
    <row r="4128" spans="28:39">
      <c r="AB4128" s="59" t="s">
        <v>656</v>
      </c>
      <c r="AC4128" s="1">
        <v>3</v>
      </c>
      <c r="AD4128" s="38" t="s">
        <v>337</v>
      </c>
      <c r="AE4128" s="60" t="s">
        <v>133</v>
      </c>
      <c r="AF4128" s="53">
        <v>150</v>
      </c>
      <c r="AG4128" s="41">
        <v>0</v>
      </c>
      <c r="AH4128">
        <v>52</v>
      </c>
      <c r="AL4128" t="s">
        <v>22</v>
      </c>
      <c r="AM4128">
        <v>60</v>
      </c>
    </row>
    <row r="4129" spans="28:39">
      <c r="AB4129" s="59" t="s">
        <v>656</v>
      </c>
      <c r="AC4129" s="1">
        <v>3</v>
      </c>
      <c r="AD4129" s="38" t="s">
        <v>337</v>
      </c>
      <c r="AE4129" s="60" t="s">
        <v>133</v>
      </c>
      <c r="AF4129" s="53">
        <v>150</v>
      </c>
      <c r="AG4129" s="42">
        <v>10</v>
      </c>
      <c r="AH4129">
        <v>52</v>
      </c>
      <c r="AL4129" t="s">
        <v>22</v>
      </c>
      <c r="AM4129">
        <v>60</v>
      </c>
    </row>
    <row r="4130" spans="28:39">
      <c r="AB4130" s="59" t="s">
        <v>656</v>
      </c>
      <c r="AC4130" s="1">
        <v>3</v>
      </c>
      <c r="AD4130" s="38" t="s">
        <v>337</v>
      </c>
      <c r="AE4130" s="60" t="s">
        <v>133</v>
      </c>
      <c r="AF4130" s="53">
        <v>150</v>
      </c>
      <c r="AG4130" s="43">
        <v>20</v>
      </c>
      <c r="AH4130">
        <v>52</v>
      </c>
      <c r="AL4130" t="s">
        <v>22</v>
      </c>
      <c r="AM4130">
        <v>60</v>
      </c>
    </row>
    <row r="4131" spans="28:39">
      <c r="AB4131" s="59" t="s">
        <v>656</v>
      </c>
      <c r="AC4131" s="1">
        <v>3</v>
      </c>
      <c r="AD4131" s="38" t="s">
        <v>337</v>
      </c>
      <c r="AE4131" s="60" t="s">
        <v>133</v>
      </c>
      <c r="AF4131" s="53">
        <v>150</v>
      </c>
      <c r="AG4131" s="44">
        <v>30</v>
      </c>
      <c r="AH4131">
        <v>44</v>
      </c>
      <c r="AL4131" t="s">
        <v>22</v>
      </c>
      <c r="AM4131">
        <v>60</v>
      </c>
    </row>
    <row r="4132" spans="28:39">
      <c r="AB4132" s="59" t="s">
        <v>656</v>
      </c>
      <c r="AC4132" s="1">
        <v>3</v>
      </c>
      <c r="AD4132" s="38" t="s">
        <v>337</v>
      </c>
      <c r="AE4132" s="60" t="s">
        <v>133</v>
      </c>
      <c r="AF4132" s="53">
        <v>150</v>
      </c>
      <c r="AG4132" s="45">
        <v>40</v>
      </c>
      <c r="AH4132">
        <v>34</v>
      </c>
      <c r="AL4132" t="s">
        <v>22</v>
      </c>
      <c r="AM4132">
        <v>60</v>
      </c>
    </row>
    <row r="4133" spans="28:39">
      <c r="AB4133" s="59" t="s">
        <v>656</v>
      </c>
      <c r="AC4133" s="1">
        <v>3</v>
      </c>
      <c r="AD4133" s="38" t="s">
        <v>337</v>
      </c>
      <c r="AE4133" s="60" t="s">
        <v>133</v>
      </c>
      <c r="AF4133" s="53">
        <v>150</v>
      </c>
      <c r="AG4133" s="46">
        <v>50</v>
      </c>
      <c r="AH4133">
        <v>28</v>
      </c>
      <c r="AL4133" t="s">
        <v>22</v>
      </c>
      <c r="AM4133">
        <v>60</v>
      </c>
    </row>
    <row r="4134" spans="28:39">
      <c r="AB4134" s="59" t="s">
        <v>656</v>
      </c>
      <c r="AC4134" s="1">
        <v>3</v>
      </c>
      <c r="AD4134" s="38" t="s">
        <v>337</v>
      </c>
      <c r="AE4134" s="60" t="s">
        <v>133</v>
      </c>
      <c r="AF4134" s="53">
        <v>150</v>
      </c>
      <c r="AG4134" s="47">
        <v>60</v>
      </c>
      <c r="AH4134">
        <v>23</v>
      </c>
      <c r="AL4134" t="s">
        <v>22</v>
      </c>
      <c r="AM4134">
        <v>60</v>
      </c>
    </row>
    <row r="4135" spans="28:39">
      <c r="AB4135" s="59" t="s">
        <v>656</v>
      </c>
      <c r="AC4135" s="1">
        <v>3</v>
      </c>
      <c r="AD4135" s="38" t="s">
        <v>337</v>
      </c>
      <c r="AE4135" s="60" t="s">
        <v>133</v>
      </c>
      <c r="AF4135" s="53">
        <v>150</v>
      </c>
      <c r="AG4135" s="48">
        <v>70</v>
      </c>
      <c r="AH4135">
        <v>20</v>
      </c>
      <c r="AL4135" t="s">
        <v>22</v>
      </c>
      <c r="AM4135">
        <v>60</v>
      </c>
    </row>
    <row r="4136" spans="28:39">
      <c r="AB4136" s="59" t="s">
        <v>656</v>
      </c>
      <c r="AC4136" s="1">
        <v>3</v>
      </c>
      <c r="AD4136" s="38" t="s">
        <v>337</v>
      </c>
      <c r="AE4136" s="60" t="s">
        <v>133</v>
      </c>
      <c r="AF4136" s="54">
        <v>160</v>
      </c>
      <c r="AG4136" s="41">
        <v>0</v>
      </c>
      <c r="AH4136">
        <v>50</v>
      </c>
      <c r="AL4136" t="s">
        <v>22</v>
      </c>
      <c r="AM4136">
        <v>60</v>
      </c>
    </row>
    <row r="4137" spans="28:39">
      <c r="AB4137" s="59" t="s">
        <v>656</v>
      </c>
      <c r="AC4137" s="1">
        <v>3</v>
      </c>
      <c r="AD4137" s="38" t="s">
        <v>337</v>
      </c>
      <c r="AE4137" s="60" t="s">
        <v>133</v>
      </c>
      <c r="AF4137" s="54">
        <v>160</v>
      </c>
      <c r="AG4137" s="42">
        <v>10</v>
      </c>
      <c r="AH4137">
        <v>50</v>
      </c>
      <c r="AL4137" t="s">
        <v>22</v>
      </c>
      <c r="AM4137">
        <v>60</v>
      </c>
    </row>
    <row r="4138" spans="28:39">
      <c r="AB4138" s="59" t="s">
        <v>656</v>
      </c>
      <c r="AC4138" s="1">
        <v>3</v>
      </c>
      <c r="AD4138" s="38" t="s">
        <v>337</v>
      </c>
      <c r="AE4138" s="60" t="s">
        <v>133</v>
      </c>
      <c r="AF4138" s="54">
        <v>160</v>
      </c>
      <c r="AG4138" s="43">
        <v>20</v>
      </c>
      <c r="AH4138">
        <v>50</v>
      </c>
      <c r="AL4138" t="s">
        <v>22</v>
      </c>
      <c r="AM4138">
        <v>60</v>
      </c>
    </row>
    <row r="4139" spans="28:39">
      <c r="AB4139" s="59" t="s">
        <v>656</v>
      </c>
      <c r="AC4139" s="1">
        <v>3</v>
      </c>
      <c r="AD4139" s="38" t="s">
        <v>337</v>
      </c>
      <c r="AE4139" s="60" t="s">
        <v>133</v>
      </c>
      <c r="AF4139" s="54">
        <v>160</v>
      </c>
      <c r="AG4139" s="44">
        <v>30</v>
      </c>
      <c r="AH4139">
        <v>44</v>
      </c>
      <c r="AL4139" t="s">
        <v>22</v>
      </c>
      <c r="AM4139">
        <v>60</v>
      </c>
    </row>
    <row r="4140" spans="28:39">
      <c r="AB4140" s="59" t="s">
        <v>656</v>
      </c>
      <c r="AC4140" s="1">
        <v>3</v>
      </c>
      <c r="AD4140" s="38" t="s">
        <v>337</v>
      </c>
      <c r="AE4140" s="60" t="s">
        <v>133</v>
      </c>
      <c r="AF4140" s="54">
        <v>160</v>
      </c>
      <c r="AG4140" s="45">
        <v>40</v>
      </c>
      <c r="AH4140">
        <v>34</v>
      </c>
      <c r="AL4140" t="s">
        <v>22</v>
      </c>
      <c r="AM4140">
        <v>60</v>
      </c>
    </row>
    <row r="4141" spans="28:39">
      <c r="AB4141" s="59" t="s">
        <v>656</v>
      </c>
      <c r="AC4141" s="1">
        <v>3</v>
      </c>
      <c r="AD4141" s="38" t="s">
        <v>337</v>
      </c>
      <c r="AE4141" s="60" t="s">
        <v>133</v>
      </c>
      <c r="AF4141" s="54">
        <v>160</v>
      </c>
      <c r="AG4141" s="46">
        <v>50</v>
      </c>
      <c r="AH4141">
        <v>28</v>
      </c>
      <c r="AL4141" t="s">
        <v>22</v>
      </c>
      <c r="AM4141">
        <v>60</v>
      </c>
    </row>
    <row r="4142" spans="28:39">
      <c r="AB4142" s="59" t="s">
        <v>656</v>
      </c>
      <c r="AC4142" s="1">
        <v>3</v>
      </c>
      <c r="AD4142" s="38" t="s">
        <v>337</v>
      </c>
      <c r="AE4142" s="60" t="s">
        <v>133</v>
      </c>
      <c r="AF4142" s="54">
        <v>160</v>
      </c>
      <c r="AG4142" s="47">
        <v>60</v>
      </c>
      <c r="AH4142">
        <v>23</v>
      </c>
      <c r="AL4142" t="s">
        <v>22</v>
      </c>
      <c r="AM4142">
        <v>60</v>
      </c>
    </row>
    <row r="4143" spans="28:39">
      <c r="AB4143" s="59" t="s">
        <v>656</v>
      </c>
      <c r="AC4143" s="1">
        <v>3</v>
      </c>
      <c r="AD4143" s="38" t="s">
        <v>337</v>
      </c>
      <c r="AE4143" s="60" t="s">
        <v>133</v>
      </c>
      <c r="AF4143" s="54">
        <v>160</v>
      </c>
      <c r="AG4143" s="48">
        <v>70</v>
      </c>
      <c r="AH4143">
        <v>20</v>
      </c>
      <c r="AL4143" t="s">
        <v>22</v>
      </c>
      <c r="AM4143">
        <v>60</v>
      </c>
    </row>
    <row r="4144" spans="28:39">
      <c r="AB4144" s="59" t="s">
        <v>656</v>
      </c>
      <c r="AC4144" s="1">
        <v>3</v>
      </c>
      <c r="AD4144" s="38" t="s">
        <v>337</v>
      </c>
      <c r="AE4144" s="60" t="s">
        <v>133</v>
      </c>
      <c r="AF4144" s="55">
        <v>170</v>
      </c>
      <c r="AG4144" s="41">
        <v>0</v>
      </c>
      <c r="AH4144">
        <v>48</v>
      </c>
      <c r="AL4144" t="s">
        <v>22</v>
      </c>
      <c r="AM4144">
        <v>60</v>
      </c>
    </row>
    <row r="4145" spans="28:39">
      <c r="AB4145" s="59" t="s">
        <v>656</v>
      </c>
      <c r="AC4145" s="1">
        <v>3</v>
      </c>
      <c r="AD4145" s="38" t="s">
        <v>337</v>
      </c>
      <c r="AE4145" s="60" t="s">
        <v>133</v>
      </c>
      <c r="AF4145" s="55">
        <v>170</v>
      </c>
      <c r="AG4145" s="42">
        <v>10</v>
      </c>
      <c r="AH4145">
        <v>48</v>
      </c>
      <c r="AL4145" t="s">
        <v>22</v>
      </c>
      <c r="AM4145">
        <v>60</v>
      </c>
    </row>
    <row r="4146" spans="28:39">
      <c r="AB4146" s="59" t="s">
        <v>656</v>
      </c>
      <c r="AC4146" s="1">
        <v>3</v>
      </c>
      <c r="AD4146" s="38" t="s">
        <v>337</v>
      </c>
      <c r="AE4146" s="60" t="s">
        <v>133</v>
      </c>
      <c r="AF4146" s="55">
        <v>170</v>
      </c>
      <c r="AG4146" s="43">
        <v>20</v>
      </c>
      <c r="AH4146">
        <v>48</v>
      </c>
      <c r="AL4146" t="s">
        <v>22</v>
      </c>
      <c r="AM4146">
        <v>60</v>
      </c>
    </row>
    <row r="4147" spans="28:39">
      <c r="AB4147" s="59" t="s">
        <v>656</v>
      </c>
      <c r="AC4147" s="1">
        <v>3</v>
      </c>
      <c r="AD4147" s="38" t="s">
        <v>337</v>
      </c>
      <c r="AE4147" s="60" t="s">
        <v>133</v>
      </c>
      <c r="AF4147" s="55">
        <v>170</v>
      </c>
      <c r="AG4147" s="44">
        <v>30</v>
      </c>
      <c r="AH4147">
        <v>44</v>
      </c>
      <c r="AL4147" t="s">
        <v>22</v>
      </c>
      <c r="AM4147">
        <v>60</v>
      </c>
    </row>
    <row r="4148" spans="28:39">
      <c r="AB4148" s="59" t="s">
        <v>656</v>
      </c>
      <c r="AC4148" s="1">
        <v>3</v>
      </c>
      <c r="AD4148" s="38" t="s">
        <v>337</v>
      </c>
      <c r="AE4148" s="60" t="s">
        <v>133</v>
      </c>
      <c r="AF4148" s="55">
        <v>170</v>
      </c>
      <c r="AG4148" s="45">
        <v>40</v>
      </c>
      <c r="AH4148">
        <v>34</v>
      </c>
      <c r="AL4148" t="s">
        <v>22</v>
      </c>
      <c r="AM4148">
        <v>60</v>
      </c>
    </row>
    <row r="4149" spans="28:39">
      <c r="AB4149" s="59" t="s">
        <v>656</v>
      </c>
      <c r="AC4149" s="1">
        <v>3</v>
      </c>
      <c r="AD4149" s="38" t="s">
        <v>337</v>
      </c>
      <c r="AE4149" s="60" t="s">
        <v>133</v>
      </c>
      <c r="AF4149" s="55">
        <v>170</v>
      </c>
      <c r="AG4149" s="46">
        <v>50</v>
      </c>
      <c r="AH4149">
        <v>28</v>
      </c>
      <c r="AL4149" t="s">
        <v>22</v>
      </c>
      <c r="AM4149">
        <v>60</v>
      </c>
    </row>
    <row r="4150" spans="28:39">
      <c r="AB4150" s="59" t="s">
        <v>656</v>
      </c>
      <c r="AC4150" s="1">
        <v>3</v>
      </c>
      <c r="AD4150" s="38" t="s">
        <v>337</v>
      </c>
      <c r="AE4150" s="60" t="s">
        <v>133</v>
      </c>
      <c r="AF4150" s="55">
        <v>170</v>
      </c>
      <c r="AG4150" s="47">
        <v>60</v>
      </c>
      <c r="AH4150">
        <v>23</v>
      </c>
      <c r="AL4150" t="s">
        <v>22</v>
      </c>
      <c r="AM4150">
        <v>60</v>
      </c>
    </row>
    <row r="4151" spans="28:39">
      <c r="AB4151" s="59" t="s">
        <v>656</v>
      </c>
      <c r="AC4151" s="1">
        <v>3</v>
      </c>
      <c r="AD4151" s="38" t="s">
        <v>337</v>
      </c>
      <c r="AE4151" s="60" t="s">
        <v>133</v>
      </c>
      <c r="AF4151" s="55">
        <v>170</v>
      </c>
      <c r="AG4151" s="48">
        <v>70</v>
      </c>
      <c r="AH4151">
        <v>20</v>
      </c>
      <c r="AL4151" t="s">
        <v>22</v>
      </c>
      <c r="AM4151">
        <v>60</v>
      </c>
    </row>
    <row r="4152" spans="28:39">
      <c r="AB4152" s="59" t="s">
        <v>656</v>
      </c>
      <c r="AC4152" s="1">
        <v>3</v>
      </c>
      <c r="AD4152" s="38" t="s">
        <v>337</v>
      </c>
      <c r="AE4152" s="60" t="s">
        <v>133</v>
      </c>
      <c r="AF4152" s="56">
        <v>180</v>
      </c>
      <c r="AG4152" s="41">
        <v>0</v>
      </c>
      <c r="AH4152">
        <v>46</v>
      </c>
      <c r="AL4152" t="s">
        <v>22</v>
      </c>
      <c r="AM4152">
        <v>60</v>
      </c>
    </row>
    <row r="4153" spans="28:39">
      <c r="AB4153" s="59" t="s">
        <v>656</v>
      </c>
      <c r="AC4153" s="1">
        <v>3</v>
      </c>
      <c r="AD4153" s="38" t="s">
        <v>337</v>
      </c>
      <c r="AE4153" s="60" t="s">
        <v>133</v>
      </c>
      <c r="AF4153" s="56">
        <v>180</v>
      </c>
      <c r="AG4153" s="42">
        <v>10</v>
      </c>
      <c r="AH4153">
        <v>46</v>
      </c>
      <c r="AL4153" t="s">
        <v>22</v>
      </c>
      <c r="AM4153">
        <v>60</v>
      </c>
    </row>
    <row r="4154" spans="28:39">
      <c r="AB4154" s="59" t="s">
        <v>656</v>
      </c>
      <c r="AC4154" s="1">
        <v>3</v>
      </c>
      <c r="AD4154" s="38" t="s">
        <v>337</v>
      </c>
      <c r="AE4154" s="60" t="s">
        <v>133</v>
      </c>
      <c r="AF4154" s="56">
        <v>180</v>
      </c>
      <c r="AG4154" s="43">
        <v>20</v>
      </c>
      <c r="AH4154">
        <v>46</v>
      </c>
      <c r="AL4154" t="s">
        <v>22</v>
      </c>
      <c r="AM4154">
        <v>60</v>
      </c>
    </row>
    <row r="4155" spans="28:39">
      <c r="AB4155" s="59" t="s">
        <v>656</v>
      </c>
      <c r="AC4155" s="1">
        <v>3</v>
      </c>
      <c r="AD4155" s="38" t="s">
        <v>337</v>
      </c>
      <c r="AE4155" s="60" t="s">
        <v>133</v>
      </c>
      <c r="AF4155" s="56">
        <v>180</v>
      </c>
      <c r="AG4155" s="44">
        <v>30</v>
      </c>
      <c r="AH4155">
        <v>44</v>
      </c>
      <c r="AL4155" t="s">
        <v>22</v>
      </c>
      <c r="AM4155">
        <v>60</v>
      </c>
    </row>
    <row r="4156" spans="28:39">
      <c r="AB4156" s="59" t="s">
        <v>656</v>
      </c>
      <c r="AC4156" s="1">
        <v>3</v>
      </c>
      <c r="AD4156" s="38" t="s">
        <v>337</v>
      </c>
      <c r="AE4156" s="60" t="s">
        <v>133</v>
      </c>
      <c r="AF4156" s="56">
        <v>180</v>
      </c>
      <c r="AG4156" s="45">
        <v>40</v>
      </c>
      <c r="AH4156">
        <v>34</v>
      </c>
      <c r="AL4156" t="s">
        <v>22</v>
      </c>
      <c r="AM4156">
        <v>60</v>
      </c>
    </row>
    <row r="4157" spans="28:39">
      <c r="AB4157" s="59" t="s">
        <v>656</v>
      </c>
      <c r="AC4157" s="1">
        <v>3</v>
      </c>
      <c r="AD4157" s="38" t="s">
        <v>337</v>
      </c>
      <c r="AE4157" s="60" t="s">
        <v>133</v>
      </c>
      <c r="AF4157" s="56">
        <v>180</v>
      </c>
      <c r="AG4157" s="46">
        <v>50</v>
      </c>
      <c r="AH4157">
        <v>28</v>
      </c>
      <c r="AL4157" t="s">
        <v>22</v>
      </c>
      <c r="AM4157">
        <v>60</v>
      </c>
    </row>
    <row r="4158" spans="28:39">
      <c r="AB4158" s="59" t="s">
        <v>656</v>
      </c>
      <c r="AC4158" s="1">
        <v>3</v>
      </c>
      <c r="AD4158" s="38" t="s">
        <v>337</v>
      </c>
      <c r="AE4158" s="60" t="s">
        <v>133</v>
      </c>
      <c r="AF4158" s="56">
        <v>180</v>
      </c>
      <c r="AG4158" s="47">
        <v>60</v>
      </c>
      <c r="AH4158">
        <v>23</v>
      </c>
      <c r="AL4158" t="s">
        <v>22</v>
      </c>
      <c r="AM4158">
        <v>60</v>
      </c>
    </row>
    <row r="4159" spans="28:39">
      <c r="AB4159" s="59" t="s">
        <v>656</v>
      </c>
      <c r="AC4159" s="1">
        <v>3</v>
      </c>
      <c r="AD4159" s="38" t="s">
        <v>337</v>
      </c>
      <c r="AE4159" s="60" t="s">
        <v>133</v>
      </c>
      <c r="AF4159" s="56">
        <v>180</v>
      </c>
      <c r="AG4159" s="48">
        <v>70</v>
      </c>
      <c r="AH4159">
        <v>20</v>
      </c>
      <c r="AL4159" t="s">
        <v>22</v>
      </c>
      <c r="AM4159">
        <v>60</v>
      </c>
    </row>
    <row r="4160" spans="28:39">
      <c r="AB4160" s="59" t="s">
        <v>656</v>
      </c>
      <c r="AC4160" s="1">
        <v>3</v>
      </c>
      <c r="AD4160" s="38" t="s">
        <v>337</v>
      </c>
      <c r="AE4160" s="60" t="s">
        <v>133</v>
      </c>
      <c r="AF4160" s="57">
        <v>200</v>
      </c>
      <c r="AG4160" s="41">
        <v>0</v>
      </c>
      <c r="AH4160">
        <v>43</v>
      </c>
      <c r="AL4160" t="s">
        <v>22</v>
      </c>
      <c r="AM4160">
        <v>60</v>
      </c>
    </row>
    <row r="4161" spans="28:39">
      <c r="AB4161" s="59" t="s">
        <v>656</v>
      </c>
      <c r="AC4161" s="1">
        <v>3</v>
      </c>
      <c r="AD4161" s="38" t="s">
        <v>337</v>
      </c>
      <c r="AE4161" s="60" t="s">
        <v>133</v>
      </c>
      <c r="AF4161" s="57">
        <v>200</v>
      </c>
      <c r="AG4161" s="42">
        <v>10</v>
      </c>
      <c r="AH4161">
        <v>43</v>
      </c>
      <c r="AL4161" t="s">
        <v>22</v>
      </c>
      <c r="AM4161">
        <v>60</v>
      </c>
    </row>
    <row r="4162" spans="28:39">
      <c r="AB4162" s="59" t="s">
        <v>656</v>
      </c>
      <c r="AC4162" s="1">
        <v>3</v>
      </c>
      <c r="AD4162" s="38" t="s">
        <v>337</v>
      </c>
      <c r="AE4162" s="60" t="s">
        <v>133</v>
      </c>
      <c r="AF4162" s="57">
        <v>200</v>
      </c>
      <c r="AG4162" s="43">
        <v>20</v>
      </c>
      <c r="AH4162">
        <v>43</v>
      </c>
      <c r="AL4162" t="s">
        <v>22</v>
      </c>
      <c r="AM4162">
        <v>60</v>
      </c>
    </row>
    <row r="4163" spans="28:39">
      <c r="AB4163" s="59" t="s">
        <v>656</v>
      </c>
      <c r="AC4163" s="1">
        <v>3</v>
      </c>
      <c r="AD4163" s="38" t="s">
        <v>337</v>
      </c>
      <c r="AE4163" s="60" t="s">
        <v>133</v>
      </c>
      <c r="AF4163" s="57">
        <v>200</v>
      </c>
      <c r="AG4163" s="44">
        <v>30</v>
      </c>
      <c r="AH4163">
        <v>43</v>
      </c>
      <c r="AL4163" t="s">
        <v>22</v>
      </c>
      <c r="AM4163">
        <v>60</v>
      </c>
    </row>
    <row r="4164" spans="28:39">
      <c r="AB4164" s="59" t="s">
        <v>656</v>
      </c>
      <c r="AC4164" s="1">
        <v>3</v>
      </c>
      <c r="AD4164" s="38" t="s">
        <v>337</v>
      </c>
      <c r="AE4164" s="60" t="s">
        <v>133</v>
      </c>
      <c r="AF4164" s="57">
        <v>200</v>
      </c>
      <c r="AG4164" s="45">
        <v>40</v>
      </c>
      <c r="AH4164">
        <v>34</v>
      </c>
      <c r="AL4164" t="s">
        <v>22</v>
      </c>
      <c r="AM4164">
        <v>60</v>
      </c>
    </row>
    <row r="4165" spans="28:39">
      <c r="AB4165" s="59" t="s">
        <v>656</v>
      </c>
      <c r="AC4165" s="1">
        <v>3</v>
      </c>
      <c r="AD4165" s="38" t="s">
        <v>337</v>
      </c>
      <c r="AE4165" s="60" t="s">
        <v>133</v>
      </c>
      <c r="AF4165" s="57">
        <v>200</v>
      </c>
      <c r="AG4165" s="46">
        <v>50</v>
      </c>
      <c r="AH4165">
        <v>28</v>
      </c>
      <c r="AL4165" t="s">
        <v>22</v>
      </c>
      <c r="AM4165">
        <v>60</v>
      </c>
    </row>
    <row r="4166" spans="28:39">
      <c r="AB4166" s="59" t="s">
        <v>656</v>
      </c>
      <c r="AC4166" s="1">
        <v>3</v>
      </c>
      <c r="AD4166" s="38" t="s">
        <v>337</v>
      </c>
      <c r="AE4166" s="60" t="s">
        <v>133</v>
      </c>
      <c r="AF4166" s="57">
        <v>200</v>
      </c>
      <c r="AG4166" s="47">
        <v>60</v>
      </c>
      <c r="AH4166">
        <v>23</v>
      </c>
      <c r="AL4166" t="s">
        <v>22</v>
      </c>
      <c r="AM4166">
        <v>60</v>
      </c>
    </row>
    <row r="4167" spans="28:39">
      <c r="AB4167" s="59" t="s">
        <v>656</v>
      </c>
      <c r="AC4167" s="1">
        <v>3</v>
      </c>
      <c r="AD4167" s="38" t="s">
        <v>337</v>
      </c>
      <c r="AE4167" s="60" t="s">
        <v>133</v>
      </c>
      <c r="AF4167" s="57">
        <v>200</v>
      </c>
      <c r="AG4167" s="48">
        <v>70</v>
      </c>
      <c r="AH4167">
        <v>20</v>
      </c>
      <c r="AL4167" t="s">
        <v>22</v>
      </c>
      <c r="AM4167">
        <v>60</v>
      </c>
    </row>
    <row r="4168" spans="28:39">
      <c r="AB4168" s="59" t="s">
        <v>656</v>
      </c>
      <c r="AC4168" s="1">
        <v>3</v>
      </c>
      <c r="AD4168" s="38" t="s">
        <v>427</v>
      </c>
      <c r="AE4168" s="60" t="s">
        <v>133</v>
      </c>
      <c r="AF4168" s="40">
        <v>110</v>
      </c>
      <c r="AG4168" s="41">
        <v>0</v>
      </c>
      <c r="AH4168">
        <v>57</v>
      </c>
      <c r="AL4168" t="s">
        <v>22</v>
      </c>
      <c r="AM4168">
        <v>60</v>
      </c>
    </row>
    <row r="4169" spans="28:39">
      <c r="AB4169" s="59" t="s">
        <v>656</v>
      </c>
      <c r="AC4169" s="1">
        <v>3</v>
      </c>
      <c r="AD4169" s="38" t="s">
        <v>427</v>
      </c>
      <c r="AE4169" s="60" t="s">
        <v>133</v>
      </c>
      <c r="AF4169" s="40">
        <v>110</v>
      </c>
      <c r="AG4169" s="42">
        <v>10</v>
      </c>
      <c r="AH4169">
        <v>57</v>
      </c>
      <c r="AL4169" t="s">
        <v>22</v>
      </c>
      <c r="AM4169">
        <v>60</v>
      </c>
    </row>
    <row r="4170" spans="28:39">
      <c r="AB4170" s="59" t="s">
        <v>656</v>
      </c>
      <c r="AC4170" s="1">
        <v>3</v>
      </c>
      <c r="AD4170" s="38" t="s">
        <v>427</v>
      </c>
      <c r="AE4170" s="60" t="s">
        <v>133</v>
      </c>
      <c r="AF4170" s="40">
        <v>110</v>
      </c>
      <c r="AG4170" s="43">
        <v>20</v>
      </c>
      <c r="AH4170">
        <v>57</v>
      </c>
      <c r="AL4170" t="s">
        <v>22</v>
      </c>
      <c r="AM4170">
        <v>60</v>
      </c>
    </row>
    <row r="4171" spans="28:39">
      <c r="AB4171" s="59" t="s">
        <v>656</v>
      </c>
      <c r="AC4171" s="1">
        <v>3</v>
      </c>
      <c r="AD4171" s="38" t="s">
        <v>427</v>
      </c>
      <c r="AE4171" s="60" t="s">
        <v>133</v>
      </c>
      <c r="AF4171" s="40">
        <v>110</v>
      </c>
      <c r="AG4171" s="44">
        <v>30</v>
      </c>
      <c r="AH4171">
        <v>44</v>
      </c>
      <c r="AL4171" t="s">
        <v>22</v>
      </c>
      <c r="AM4171">
        <v>60</v>
      </c>
    </row>
    <row r="4172" spans="28:39">
      <c r="AB4172" s="59" t="s">
        <v>656</v>
      </c>
      <c r="AC4172" s="1">
        <v>3</v>
      </c>
      <c r="AD4172" s="38" t="s">
        <v>427</v>
      </c>
      <c r="AE4172" s="60" t="s">
        <v>133</v>
      </c>
      <c r="AF4172" s="40">
        <v>110</v>
      </c>
      <c r="AG4172" s="45">
        <v>40</v>
      </c>
      <c r="AH4172">
        <v>34</v>
      </c>
      <c r="AL4172" t="s">
        <v>22</v>
      </c>
      <c r="AM4172">
        <v>60</v>
      </c>
    </row>
    <row r="4173" spans="28:39">
      <c r="AB4173" s="59" t="s">
        <v>656</v>
      </c>
      <c r="AC4173" s="1">
        <v>3</v>
      </c>
      <c r="AD4173" s="38" t="s">
        <v>427</v>
      </c>
      <c r="AE4173" s="60" t="s">
        <v>133</v>
      </c>
      <c r="AF4173" s="40">
        <v>110</v>
      </c>
      <c r="AG4173" s="46">
        <v>50</v>
      </c>
      <c r="AH4173">
        <v>28</v>
      </c>
      <c r="AL4173" t="s">
        <v>22</v>
      </c>
      <c r="AM4173">
        <v>60</v>
      </c>
    </row>
    <row r="4174" spans="28:39">
      <c r="AB4174" s="59" t="s">
        <v>656</v>
      </c>
      <c r="AC4174" s="1">
        <v>3</v>
      </c>
      <c r="AD4174" s="38" t="s">
        <v>427</v>
      </c>
      <c r="AE4174" s="60" t="s">
        <v>133</v>
      </c>
      <c r="AF4174" s="40">
        <v>110</v>
      </c>
      <c r="AG4174" s="47">
        <v>60</v>
      </c>
      <c r="AH4174">
        <v>23</v>
      </c>
      <c r="AL4174" t="s">
        <v>22</v>
      </c>
      <c r="AM4174">
        <v>60</v>
      </c>
    </row>
    <row r="4175" spans="28:39">
      <c r="AB4175" s="59" t="s">
        <v>656</v>
      </c>
      <c r="AC4175" s="1">
        <v>3</v>
      </c>
      <c r="AD4175" s="38" t="s">
        <v>427</v>
      </c>
      <c r="AE4175" s="60" t="s">
        <v>133</v>
      </c>
      <c r="AF4175" s="40">
        <v>110</v>
      </c>
      <c r="AG4175" s="48">
        <v>70</v>
      </c>
      <c r="AH4175">
        <v>20</v>
      </c>
      <c r="AL4175" t="s">
        <v>22</v>
      </c>
      <c r="AM4175">
        <v>60</v>
      </c>
    </row>
    <row r="4176" spans="28:39">
      <c r="AB4176" s="59" t="s">
        <v>656</v>
      </c>
      <c r="AC4176" s="1">
        <v>3</v>
      </c>
      <c r="AD4176" s="38" t="s">
        <v>427</v>
      </c>
      <c r="AE4176" s="60" t="s">
        <v>133</v>
      </c>
      <c r="AF4176" s="49">
        <v>115</v>
      </c>
      <c r="AG4176" s="41">
        <v>0</v>
      </c>
      <c r="AH4176">
        <v>55</v>
      </c>
      <c r="AL4176" t="s">
        <v>22</v>
      </c>
      <c r="AM4176">
        <v>60</v>
      </c>
    </row>
    <row r="4177" spans="28:39">
      <c r="AB4177" s="59" t="s">
        <v>656</v>
      </c>
      <c r="AC4177" s="1">
        <v>3</v>
      </c>
      <c r="AD4177" s="38" t="s">
        <v>427</v>
      </c>
      <c r="AE4177" s="60" t="s">
        <v>133</v>
      </c>
      <c r="AF4177" s="49">
        <v>115</v>
      </c>
      <c r="AG4177" s="42">
        <v>10</v>
      </c>
      <c r="AH4177">
        <v>55</v>
      </c>
      <c r="AL4177" t="s">
        <v>22</v>
      </c>
      <c r="AM4177">
        <v>60</v>
      </c>
    </row>
    <row r="4178" spans="28:39">
      <c r="AB4178" s="59" t="s">
        <v>656</v>
      </c>
      <c r="AC4178" s="1">
        <v>3</v>
      </c>
      <c r="AD4178" s="38" t="s">
        <v>427</v>
      </c>
      <c r="AE4178" s="60" t="s">
        <v>133</v>
      </c>
      <c r="AF4178" s="49">
        <v>115</v>
      </c>
      <c r="AG4178" s="43">
        <v>20</v>
      </c>
      <c r="AH4178">
        <v>55</v>
      </c>
      <c r="AL4178" t="s">
        <v>22</v>
      </c>
      <c r="AM4178">
        <v>60</v>
      </c>
    </row>
    <row r="4179" spans="28:39">
      <c r="AB4179" s="59" t="s">
        <v>656</v>
      </c>
      <c r="AC4179" s="1">
        <v>3</v>
      </c>
      <c r="AD4179" s="38" t="s">
        <v>427</v>
      </c>
      <c r="AE4179" s="60" t="s">
        <v>133</v>
      </c>
      <c r="AF4179" s="49">
        <v>115</v>
      </c>
      <c r="AG4179" s="44">
        <v>30</v>
      </c>
      <c r="AH4179">
        <v>44</v>
      </c>
      <c r="AL4179" t="s">
        <v>22</v>
      </c>
      <c r="AM4179">
        <v>60</v>
      </c>
    </row>
    <row r="4180" spans="28:39">
      <c r="AB4180" s="59" t="s">
        <v>656</v>
      </c>
      <c r="AC4180" s="1">
        <v>3</v>
      </c>
      <c r="AD4180" s="38" t="s">
        <v>427</v>
      </c>
      <c r="AE4180" s="60" t="s">
        <v>133</v>
      </c>
      <c r="AF4180" s="49">
        <v>115</v>
      </c>
      <c r="AG4180" s="45">
        <v>40</v>
      </c>
      <c r="AH4180">
        <v>34</v>
      </c>
      <c r="AL4180" t="s">
        <v>22</v>
      </c>
      <c r="AM4180">
        <v>60</v>
      </c>
    </row>
    <row r="4181" spans="28:39">
      <c r="AB4181" s="59" t="s">
        <v>656</v>
      </c>
      <c r="AC4181" s="1">
        <v>3</v>
      </c>
      <c r="AD4181" s="38" t="s">
        <v>427</v>
      </c>
      <c r="AE4181" s="60" t="s">
        <v>133</v>
      </c>
      <c r="AF4181" s="49">
        <v>115</v>
      </c>
      <c r="AG4181" s="46">
        <v>50</v>
      </c>
      <c r="AH4181">
        <v>28</v>
      </c>
      <c r="AL4181" t="s">
        <v>22</v>
      </c>
      <c r="AM4181">
        <v>60</v>
      </c>
    </row>
    <row r="4182" spans="28:39">
      <c r="AB4182" s="59" t="s">
        <v>656</v>
      </c>
      <c r="AC4182" s="1">
        <v>3</v>
      </c>
      <c r="AD4182" s="38" t="s">
        <v>427</v>
      </c>
      <c r="AE4182" s="60" t="s">
        <v>133</v>
      </c>
      <c r="AF4182" s="49">
        <v>115</v>
      </c>
      <c r="AG4182" s="47">
        <v>60</v>
      </c>
      <c r="AH4182">
        <v>23</v>
      </c>
      <c r="AL4182" t="s">
        <v>22</v>
      </c>
      <c r="AM4182">
        <v>60</v>
      </c>
    </row>
    <row r="4183" spans="28:39">
      <c r="AB4183" s="59" t="s">
        <v>656</v>
      </c>
      <c r="AC4183" s="1">
        <v>3</v>
      </c>
      <c r="AD4183" s="38" t="s">
        <v>427</v>
      </c>
      <c r="AE4183" s="60" t="s">
        <v>133</v>
      </c>
      <c r="AF4183" s="49">
        <v>115</v>
      </c>
      <c r="AG4183" s="48">
        <v>70</v>
      </c>
      <c r="AH4183">
        <v>20</v>
      </c>
      <c r="AL4183" t="s">
        <v>22</v>
      </c>
      <c r="AM4183">
        <v>60</v>
      </c>
    </row>
    <row r="4184" spans="28:39">
      <c r="AB4184" s="59" t="s">
        <v>656</v>
      </c>
      <c r="AC4184" s="1">
        <v>3</v>
      </c>
      <c r="AD4184" s="38" t="s">
        <v>427</v>
      </c>
      <c r="AE4184" s="60" t="s">
        <v>133</v>
      </c>
      <c r="AF4184" s="50">
        <v>120</v>
      </c>
      <c r="AG4184" s="41">
        <v>0</v>
      </c>
      <c r="AH4184">
        <v>54</v>
      </c>
      <c r="AL4184" t="s">
        <v>22</v>
      </c>
      <c r="AM4184">
        <v>60</v>
      </c>
    </row>
    <row r="4185" spans="28:39">
      <c r="AB4185" s="59" t="s">
        <v>656</v>
      </c>
      <c r="AC4185" s="1">
        <v>3</v>
      </c>
      <c r="AD4185" s="38" t="s">
        <v>427</v>
      </c>
      <c r="AE4185" s="60" t="s">
        <v>133</v>
      </c>
      <c r="AF4185" s="50">
        <v>120</v>
      </c>
      <c r="AG4185" s="42">
        <v>10</v>
      </c>
      <c r="AH4185">
        <v>54</v>
      </c>
      <c r="AL4185" t="s">
        <v>22</v>
      </c>
      <c r="AM4185">
        <v>60</v>
      </c>
    </row>
    <row r="4186" spans="28:39">
      <c r="AB4186" s="59" t="s">
        <v>656</v>
      </c>
      <c r="AC4186" s="1">
        <v>3</v>
      </c>
      <c r="AD4186" s="38" t="s">
        <v>427</v>
      </c>
      <c r="AE4186" s="60" t="s">
        <v>133</v>
      </c>
      <c r="AF4186" s="50">
        <v>120</v>
      </c>
      <c r="AG4186" s="43">
        <v>20</v>
      </c>
      <c r="AH4186">
        <v>54</v>
      </c>
      <c r="AL4186" t="s">
        <v>22</v>
      </c>
      <c r="AM4186">
        <v>60</v>
      </c>
    </row>
    <row r="4187" spans="28:39">
      <c r="AB4187" s="59" t="s">
        <v>656</v>
      </c>
      <c r="AC4187" s="1">
        <v>3</v>
      </c>
      <c r="AD4187" s="38" t="s">
        <v>427</v>
      </c>
      <c r="AE4187" s="60" t="s">
        <v>133</v>
      </c>
      <c r="AF4187" s="50">
        <v>120</v>
      </c>
      <c r="AG4187" s="44">
        <v>30</v>
      </c>
      <c r="AH4187">
        <v>44</v>
      </c>
      <c r="AL4187" t="s">
        <v>22</v>
      </c>
      <c r="AM4187">
        <v>60</v>
      </c>
    </row>
    <row r="4188" spans="28:39">
      <c r="AB4188" s="59" t="s">
        <v>656</v>
      </c>
      <c r="AC4188" s="1">
        <v>3</v>
      </c>
      <c r="AD4188" s="38" t="s">
        <v>427</v>
      </c>
      <c r="AE4188" s="60" t="s">
        <v>133</v>
      </c>
      <c r="AF4188" s="50">
        <v>120</v>
      </c>
      <c r="AG4188" s="45">
        <v>40</v>
      </c>
      <c r="AH4188">
        <v>34</v>
      </c>
      <c r="AL4188" t="s">
        <v>22</v>
      </c>
      <c r="AM4188">
        <v>60</v>
      </c>
    </row>
    <row r="4189" spans="28:39">
      <c r="AB4189" s="59" t="s">
        <v>656</v>
      </c>
      <c r="AC4189" s="1">
        <v>3</v>
      </c>
      <c r="AD4189" s="38" t="s">
        <v>427</v>
      </c>
      <c r="AE4189" s="60" t="s">
        <v>133</v>
      </c>
      <c r="AF4189" s="50">
        <v>120</v>
      </c>
      <c r="AG4189" s="46">
        <v>50</v>
      </c>
      <c r="AH4189">
        <v>28</v>
      </c>
      <c r="AL4189" t="s">
        <v>22</v>
      </c>
      <c r="AM4189">
        <v>60</v>
      </c>
    </row>
    <row r="4190" spans="28:39">
      <c r="AB4190" s="59" t="s">
        <v>656</v>
      </c>
      <c r="AC4190" s="1">
        <v>3</v>
      </c>
      <c r="AD4190" s="38" t="s">
        <v>427</v>
      </c>
      <c r="AE4190" s="60" t="s">
        <v>133</v>
      </c>
      <c r="AF4190" s="50">
        <v>120</v>
      </c>
      <c r="AG4190" s="47">
        <v>60</v>
      </c>
      <c r="AH4190">
        <v>23</v>
      </c>
      <c r="AL4190" t="s">
        <v>22</v>
      </c>
      <c r="AM4190">
        <v>60</v>
      </c>
    </row>
    <row r="4191" spans="28:39">
      <c r="AB4191" s="59" t="s">
        <v>656</v>
      </c>
      <c r="AC4191" s="1">
        <v>3</v>
      </c>
      <c r="AD4191" s="38" t="s">
        <v>427</v>
      </c>
      <c r="AE4191" s="60" t="s">
        <v>133</v>
      </c>
      <c r="AF4191" s="50">
        <v>120</v>
      </c>
      <c r="AG4191" s="48">
        <v>70</v>
      </c>
      <c r="AH4191">
        <v>20</v>
      </c>
      <c r="AL4191" t="s">
        <v>22</v>
      </c>
      <c r="AM4191">
        <v>60</v>
      </c>
    </row>
    <row r="4192" spans="28:39">
      <c r="AB4192" s="59" t="s">
        <v>656</v>
      </c>
      <c r="AC4192" s="1">
        <v>3</v>
      </c>
      <c r="AD4192" s="38" t="s">
        <v>427</v>
      </c>
      <c r="AE4192" s="60" t="s">
        <v>133</v>
      </c>
      <c r="AF4192" s="51">
        <v>130</v>
      </c>
      <c r="AG4192" s="41">
        <v>0</v>
      </c>
      <c r="AH4192">
        <v>51</v>
      </c>
      <c r="AL4192" t="s">
        <v>22</v>
      </c>
      <c r="AM4192">
        <v>60</v>
      </c>
    </row>
    <row r="4193" spans="28:39">
      <c r="AB4193" s="59" t="s">
        <v>656</v>
      </c>
      <c r="AC4193" s="1">
        <v>3</v>
      </c>
      <c r="AD4193" s="38" t="s">
        <v>427</v>
      </c>
      <c r="AE4193" s="60" t="s">
        <v>133</v>
      </c>
      <c r="AF4193" s="51">
        <v>130</v>
      </c>
      <c r="AG4193" s="42">
        <v>10</v>
      </c>
      <c r="AH4193">
        <v>51</v>
      </c>
      <c r="AL4193" t="s">
        <v>22</v>
      </c>
      <c r="AM4193">
        <v>60</v>
      </c>
    </row>
    <row r="4194" spans="28:39">
      <c r="AB4194" s="59" t="s">
        <v>656</v>
      </c>
      <c r="AC4194" s="1">
        <v>3</v>
      </c>
      <c r="AD4194" s="38" t="s">
        <v>427</v>
      </c>
      <c r="AE4194" s="60" t="s">
        <v>133</v>
      </c>
      <c r="AF4194" s="51">
        <v>130</v>
      </c>
      <c r="AG4194" s="43">
        <v>20</v>
      </c>
      <c r="AH4194">
        <v>51</v>
      </c>
      <c r="AL4194" t="s">
        <v>22</v>
      </c>
      <c r="AM4194">
        <v>60</v>
      </c>
    </row>
    <row r="4195" spans="28:39">
      <c r="AB4195" s="59" t="s">
        <v>656</v>
      </c>
      <c r="AC4195" s="1">
        <v>3</v>
      </c>
      <c r="AD4195" s="38" t="s">
        <v>427</v>
      </c>
      <c r="AE4195" s="60" t="s">
        <v>133</v>
      </c>
      <c r="AF4195" s="51">
        <v>130</v>
      </c>
      <c r="AG4195" s="44">
        <v>30</v>
      </c>
      <c r="AH4195">
        <v>44</v>
      </c>
      <c r="AL4195" t="s">
        <v>22</v>
      </c>
      <c r="AM4195">
        <v>60</v>
      </c>
    </row>
    <row r="4196" spans="28:39">
      <c r="AB4196" s="59" t="s">
        <v>656</v>
      </c>
      <c r="AC4196" s="1">
        <v>3</v>
      </c>
      <c r="AD4196" s="38" t="s">
        <v>427</v>
      </c>
      <c r="AE4196" s="60" t="s">
        <v>133</v>
      </c>
      <c r="AF4196" s="51">
        <v>130</v>
      </c>
      <c r="AG4196" s="45">
        <v>40</v>
      </c>
      <c r="AH4196">
        <v>34</v>
      </c>
      <c r="AL4196" t="s">
        <v>22</v>
      </c>
      <c r="AM4196">
        <v>60</v>
      </c>
    </row>
    <row r="4197" spans="28:39">
      <c r="AB4197" s="59" t="s">
        <v>656</v>
      </c>
      <c r="AC4197" s="1">
        <v>3</v>
      </c>
      <c r="AD4197" s="38" t="s">
        <v>427</v>
      </c>
      <c r="AE4197" s="60" t="s">
        <v>133</v>
      </c>
      <c r="AF4197" s="51">
        <v>130</v>
      </c>
      <c r="AG4197" s="46">
        <v>50</v>
      </c>
      <c r="AH4197">
        <v>28</v>
      </c>
      <c r="AL4197" t="s">
        <v>22</v>
      </c>
      <c r="AM4197">
        <v>60</v>
      </c>
    </row>
    <row r="4198" spans="28:39">
      <c r="AB4198" s="59" t="s">
        <v>656</v>
      </c>
      <c r="AC4198" s="1">
        <v>3</v>
      </c>
      <c r="AD4198" s="38" t="s">
        <v>427</v>
      </c>
      <c r="AE4198" s="60" t="s">
        <v>133</v>
      </c>
      <c r="AF4198" s="51">
        <v>130</v>
      </c>
      <c r="AG4198" s="47">
        <v>60</v>
      </c>
      <c r="AH4198">
        <v>23</v>
      </c>
      <c r="AL4198" t="s">
        <v>22</v>
      </c>
      <c r="AM4198">
        <v>60</v>
      </c>
    </row>
    <row r="4199" spans="28:39">
      <c r="AB4199" s="59" t="s">
        <v>656</v>
      </c>
      <c r="AC4199" s="1">
        <v>3</v>
      </c>
      <c r="AD4199" s="38" t="s">
        <v>427</v>
      </c>
      <c r="AE4199" s="60" t="s">
        <v>133</v>
      </c>
      <c r="AF4199" s="51">
        <v>130</v>
      </c>
      <c r="AG4199" s="48">
        <v>70</v>
      </c>
      <c r="AH4199">
        <v>20</v>
      </c>
      <c r="AL4199" t="s">
        <v>22</v>
      </c>
      <c r="AM4199">
        <v>60</v>
      </c>
    </row>
    <row r="4200" spans="28:39">
      <c r="AB4200" s="59" t="s">
        <v>656</v>
      </c>
      <c r="AC4200" s="1">
        <v>3</v>
      </c>
      <c r="AD4200" s="38" t="s">
        <v>427</v>
      </c>
      <c r="AE4200" s="60" t="s">
        <v>133</v>
      </c>
      <c r="AF4200" s="52">
        <v>140</v>
      </c>
      <c r="AG4200" s="41">
        <v>0</v>
      </c>
      <c r="AH4200">
        <v>48</v>
      </c>
      <c r="AL4200" t="s">
        <v>22</v>
      </c>
      <c r="AM4200">
        <v>60</v>
      </c>
    </row>
    <row r="4201" spans="28:39">
      <c r="AB4201" s="59" t="s">
        <v>656</v>
      </c>
      <c r="AC4201" s="1">
        <v>3</v>
      </c>
      <c r="AD4201" s="38" t="s">
        <v>427</v>
      </c>
      <c r="AE4201" s="60" t="s">
        <v>133</v>
      </c>
      <c r="AF4201" s="52">
        <v>140</v>
      </c>
      <c r="AG4201" s="42">
        <v>10</v>
      </c>
      <c r="AH4201">
        <v>48</v>
      </c>
      <c r="AL4201" t="s">
        <v>22</v>
      </c>
      <c r="AM4201">
        <v>60</v>
      </c>
    </row>
    <row r="4202" spans="28:39">
      <c r="AB4202" s="59" t="s">
        <v>656</v>
      </c>
      <c r="AC4202" s="1">
        <v>3</v>
      </c>
      <c r="AD4202" s="38" t="s">
        <v>427</v>
      </c>
      <c r="AE4202" s="60" t="s">
        <v>133</v>
      </c>
      <c r="AF4202" s="52">
        <v>140</v>
      </c>
      <c r="AG4202" s="43">
        <v>20</v>
      </c>
      <c r="AH4202">
        <v>48</v>
      </c>
      <c r="AL4202" t="s">
        <v>22</v>
      </c>
      <c r="AM4202">
        <v>60</v>
      </c>
    </row>
    <row r="4203" spans="28:39">
      <c r="AB4203" s="59" t="s">
        <v>656</v>
      </c>
      <c r="AC4203" s="1">
        <v>3</v>
      </c>
      <c r="AD4203" s="38" t="s">
        <v>427</v>
      </c>
      <c r="AE4203" s="60" t="s">
        <v>133</v>
      </c>
      <c r="AF4203" s="52">
        <v>140</v>
      </c>
      <c r="AG4203" s="44">
        <v>30</v>
      </c>
      <c r="AH4203">
        <v>44</v>
      </c>
      <c r="AL4203" t="s">
        <v>22</v>
      </c>
      <c r="AM4203">
        <v>60</v>
      </c>
    </row>
    <row r="4204" spans="28:39">
      <c r="AB4204" s="59" t="s">
        <v>656</v>
      </c>
      <c r="AC4204" s="1">
        <v>3</v>
      </c>
      <c r="AD4204" s="38" t="s">
        <v>427</v>
      </c>
      <c r="AE4204" s="60" t="s">
        <v>133</v>
      </c>
      <c r="AF4204" s="52">
        <v>140</v>
      </c>
      <c r="AG4204" s="45">
        <v>40</v>
      </c>
      <c r="AH4204">
        <v>34</v>
      </c>
      <c r="AL4204" t="s">
        <v>22</v>
      </c>
      <c r="AM4204">
        <v>60</v>
      </c>
    </row>
    <row r="4205" spans="28:39">
      <c r="AB4205" s="59" t="s">
        <v>656</v>
      </c>
      <c r="AC4205" s="1">
        <v>3</v>
      </c>
      <c r="AD4205" s="38" t="s">
        <v>427</v>
      </c>
      <c r="AE4205" s="60" t="s">
        <v>133</v>
      </c>
      <c r="AF4205" s="52">
        <v>140</v>
      </c>
      <c r="AG4205" s="46">
        <v>50</v>
      </c>
      <c r="AH4205">
        <v>28</v>
      </c>
      <c r="AL4205" t="s">
        <v>22</v>
      </c>
      <c r="AM4205">
        <v>60</v>
      </c>
    </row>
    <row r="4206" spans="28:39">
      <c r="AB4206" s="59" t="s">
        <v>656</v>
      </c>
      <c r="AC4206" s="1">
        <v>3</v>
      </c>
      <c r="AD4206" s="38" t="s">
        <v>427</v>
      </c>
      <c r="AE4206" s="60" t="s">
        <v>133</v>
      </c>
      <c r="AF4206" s="52">
        <v>140</v>
      </c>
      <c r="AG4206" s="47">
        <v>60</v>
      </c>
      <c r="AH4206">
        <v>23</v>
      </c>
      <c r="AL4206" t="s">
        <v>22</v>
      </c>
      <c r="AM4206">
        <v>60</v>
      </c>
    </row>
    <row r="4207" spans="28:39">
      <c r="AB4207" s="59" t="s">
        <v>656</v>
      </c>
      <c r="AC4207" s="1">
        <v>3</v>
      </c>
      <c r="AD4207" s="38" t="s">
        <v>427</v>
      </c>
      <c r="AE4207" s="60" t="s">
        <v>133</v>
      </c>
      <c r="AF4207" s="52">
        <v>140</v>
      </c>
      <c r="AG4207" s="48">
        <v>70</v>
      </c>
      <c r="AH4207">
        <v>20</v>
      </c>
      <c r="AL4207" t="s">
        <v>22</v>
      </c>
      <c r="AM4207">
        <v>60</v>
      </c>
    </row>
    <row r="4208" spans="28:39">
      <c r="AB4208" s="59" t="s">
        <v>656</v>
      </c>
      <c r="AC4208" s="1">
        <v>3</v>
      </c>
      <c r="AD4208" s="38" t="s">
        <v>427</v>
      </c>
      <c r="AE4208" s="60" t="s">
        <v>133</v>
      </c>
      <c r="AF4208" s="53">
        <v>150</v>
      </c>
      <c r="AG4208" s="41">
        <v>0</v>
      </c>
      <c r="AH4208">
        <v>46</v>
      </c>
      <c r="AL4208" t="s">
        <v>22</v>
      </c>
      <c r="AM4208">
        <v>60</v>
      </c>
    </row>
    <row r="4209" spans="28:39">
      <c r="AB4209" s="59" t="s">
        <v>656</v>
      </c>
      <c r="AC4209" s="1">
        <v>3</v>
      </c>
      <c r="AD4209" s="38" t="s">
        <v>427</v>
      </c>
      <c r="AE4209" s="60" t="s">
        <v>133</v>
      </c>
      <c r="AF4209" s="53">
        <v>150</v>
      </c>
      <c r="AG4209" s="42">
        <v>10</v>
      </c>
      <c r="AH4209">
        <v>46</v>
      </c>
      <c r="AL4209" t="s">
        <v>22</v>
      </c>
      <c r="AM4209">
        <v>60</v>
      </c>
    </row>
    <row r="4210" spans="28:39">
      <c r="AB4210" s="59" t="s">
        <v>656</v>
      </c>
      <c r="AC4210" s="1">
        <v>3</v>
      </c>
      <c r="AD4210" s="38" t="s">
        <v>427</v>
      </c>
      <c r="AE4210" s="60" t="s">
        <v>133</v>
      </c>
      <c r="AF4210" s="53">
        <v>150</v>
      </c>
      <c r="AG4210" s="43">
        <v>20</v>
      </c>
      <c r="AH4210">
        <v>46</v>
      </c>
      <c r="AL4210" t="s">
        <v>22</v>
      </c>
      <c r="AM4210">
        <v>60</v>
      </c>
    </row>
    <row r="4211" spans="28:39">
      <c r="AB4211" s="59" t="s">
        <v>656</v>
      </c>
      <c r="AC4211" s="1">
        <v>3</v>
      </c>
      <c r="AD4211" s="38" t="s">
        <v>427</v>
      </c>
      <c r="AE4211" s="60" t="s">
        <v>133</v>
      </c>
      <c r="AF4211" s="53">
        <v>150</v>
      </c>
      <c r="AG4211" s="44">
        <v>30</v>
      </c>
      <c r="AH4211">
        <v>44</v>
      </c>
      <c r="AL4211" t="s">
        <v>22</v>
      </c>
      <c r="AM4211">
        <v>60</v>
      </c>
    </row>
    <row r="4212" spans="28:39">
      <c r="AB4212" s="59" t="s">
        <v>656</v>
      </c>
      <c r="AC4212" s="1">
        <v>3</v>
      </c>
      <c r="AD4212" s="38" t="s">
        <v>427</v>
      </c>
      <c r="AE4212" s="60" t="s">
        <v>133</v>
      </c>
      <c r="AF4212" s="53">
        <v>150</v>
      </c>
      <c r="AG4212" s="45">
        <v>40</v>
      </c>
      <c r="AH4212">
        <v>34</v>
      </c>
      <c r="AL4212" t="s">
        <v>22</v>
      </c>
      <c r="AM4212">
        <v>60</v>
      </c>
    </row>
    <row r="4213" spans="28:39">
      <c r="AB4213" s="59" t="s">
        <v>656</v>
      </c>
      <c r="AC4213" s="1">
        <v>3</v>
      </c>
      <c r="AD4213" s="38" t="s">
        <v>427</v>
      </c>
      <c r="AE4213" s="60" t="s">
        <v>133</v>
      </c>
      <c r="AF4213" s="53">
        <v>150</v>
      </c>
      <c r="AG4213" s="46">
        <v>50</v>
      </c>
      <c r="AH4213">
        <v>28</v>
      </c>
      <c r="AL4213" t="s">
        <v>22</v>
      </c>
      <c r="AM4213">
        <v>60</v>
      </c>
    </row>
    <row r="4214" spans="28:39">
      <c r="AB4214" s="59" t="s">
        <v>656</v>
      </c>
      <c r="AC4214" s="1">
        <v>3</v>
      </c>
      <c r="AD4214" s="38" t="s">
        <v>427</v>
      </c>
      <c r="AE4214" s="60" t="s">
        <v>133</v>
      </c>
      <c r="AF4214" s="53">
        <v>150</v>
      </c>
      <c r="AG4214" s="47">
        <v>60</v>
      </c>
      <c r="AH4214">
        <v>23</v>
      </c>
      <c r="AL4214" t="s">
        <v>22</v>
      </c>
      <c r="AM4214">
        <v>60</v>
      </c>
    </row>
    <row r="4215" spans="28:39">
      <c r="AB4215" s="59" t="s">
        <v>656</v>
      </c>
      <c r="AC4215" s="1">
        <v>3</v>
      </c>
      <c r="AD4215" s="38" t="s">
        <v>427</v>
      </c>
      <c r="AE4215" s="60" t="s">
        <v>133</v>
      </c>
      <c r="AF4215" s="53">
        <v>150</v>
      </c>
      <c r="AG4215" s="48">
        <v>70</v>
      </c>
      <c r="AH4215">
        <v>20</v>
      </c>
      <c r="AL4215" t="s">
        <v>22</v>
      </c>
      <c r="AM4215">
        <v>60</v>
      </c>
    </row>
    <row r="4216" spans="28:39">
      <c r="AB4216" s="59" t="s">
        <v>656</v>
      </c>
      <c r="AC4216" s="1">
        <v>3</v>
      </c>
      <c r="AD4216" s="38" t="s">
        <v>427</v>
      </c>
      <c r="AE4216" s="60" t="s">
        <v>133</v>
      </c>
      <c r="AF4216" s="54">
        <v>160</v>
      </c>
      <c r="AG4216" s="41">
        <v>0</v>
      </c>
      <c r="AH4216">
        <v>44</v>
      </c>
      <c r="AL4216" t="s">
        <v>22</v>
      </c>
      <c r="AM4216">
        <v>60</v>
      </c>
    </row>
    <row r="4217" spans="28:39">
      <c r="AB4217" s="59" t="s">
        <v>656</v>
      </c>
      <c r="AC4217" s="1">
        <v>3</v>
      </c>
      <c r="AD4217" s="38" t="s">
        <v>427</v>
      </c>
      <c r="AE4217" s="60" t="s">
        <v>133</v>
      </c>
      <c r="AF4217" s="54">
        <v>160</v>
      </c>
      <c r="AG4217" s="42">
        <v>10</v>
      </c>
      <c r="AH4217">
        <v>44</v>
      </c>
      <c r="AL4217" t="s">
        <v>22</v>
      </c>
      <c r="AM4217">
        <v>60</v>
      </c>
    </row>
    <row r="4218" spans="28:39">
      <c r="AB4218" s="59" t="s">
        <v>656</v>
      </c>
      <c r="AC4218" s="1">
        <v>3</v>
      </c>
      <c r="AD4218" s="38" t="s">
        <v>427</v>
      </c>
      <c r="AE4218" s="60" t="s">
        <v>133</v>
      </c>
      <c r="AF4218" s="54">
        <v>160</v>
      </c>
      <c r="AG4218" s="43">
        <v>20</v>
      </c>
      <c r="AH4218">
        <v>44</v>
      </c>
      <c r="AL4218" t="s">
        <v>22</v>
      </c>
      <c r="AM4218">
        <v>60</v>
      </c>
    </row>
    <row r="4219" spans="28:39">
      <c r="AB4219" s="59" t="s">
        <v>656</v>
      </c>
      <c r="AC4219" s="1">
        <v>3</v>
      </c>
      <c r="AD4219" s="38" t="s">
        <v>427</v>
      </c>
      <c r="AE4219" s="60" t="s">
        <v>133</v>
      </c>
      <c r="AF4219" s="54">
        <v>160</v>
      </c>
      <c r="AG4219" s="44">
        <v>30</v>
      </c>
      <c r="AH4219">
        <v>44</v>
      </c>
      <c r="AL4219" t="s">
        <v>22</v>
      </c>
      <c r="AM4219">
        <v>60</v>
      </c>
    </row>
    <row r="4220" spans="28:39">
      <c r="AB4220" s="59" t="s">
        <v>656</v>
      </c>
      <c r="AC4220" s="1">
        <v>3</v>
      </c>
      <c r="AD4220" s="38" t="s">
        <v>427</v>
      </c>
      <c r="AE4220" s="60" t="s">
        <v>133</v>
      </c>
      <c r="AF4220" s="54">
        <v>160</v>
      </c>
      <c r="AG4220" s="45">
        <v>40</v>
      </c>
      <c r="AH4220">
        <v>34</v>
      </c>
      <c r="AL4220" t="s">
        <v>22</v>
      </c>
      <c r="AM4220">
        <v>60</v>
      </c>
    </row>
    <row r="4221" spans="28:39">
      <c r="AB4221" s="59" t="s">
        <v>656</v>
      </c>
      <c r="AC4221" s="1">
        <v>3</v>
      </c>
      <c r="AD4221" s="38" t="s">
        <v>427</v>
      </c>
      <c r="AE4221" s="60" t="s">
        <v>133</v>
      </c>
      <c r="AF4221" s="54">
        <v>160</v>
      </c>
      <c r="AG4221" s="46">
        <v>50</v>
      </c>
      <c r="AH4221">
        <v>28</v>
      </c>
      <c r="AL4221" t="s">
        <v>22</v>
      </c>
      <c r="AM4221">
        <v>60</v>
      </c>
    </row>
    <row r="4222" spans="28:39">
      <c r="AB4222" s="59" t="s">
        <v>656</v>
      </c>
      <c r="AC4222" s="1">
        <v>3</v>
      </c>
      <c r="AD4222" s="38" t="s">
        <v>427</v>
      </c>
      <c r="AE4222" s="60" t="s">
        <v>133</v>
      </c>
      <c r="AF4222" s="54">
        <v>160</v>
      </c>
      <c r="AG4222" s="47">
        <v>60</v>
      </c>
      <c r="AH4222">
        <v>23</v>
      </c>
      <c r="AL4222" t="s">
        <v>22</v>
      </c>
      <c r="AM4222">
        <v>60</v>
      </c>
    </row>
    <row r="4223" spans="28:39">
      <c r="AB4223" s="59" t="s">
        <v>656</v>
      </c>
      <c r="AC4223" s="1">
        <v>3</v>
      </c>
      <c r="AD4223" s="38" t="s">
        <v>427</v>
      </c>
      <c r="AE4223" s="60" t="s">
        <v>133</v>
      </c>
      <c r="AF4223" s="54">
        <v>160</v>
      </c>
      <c r="AG4223" s="48">
        <v>70</v>
      </c>
      <c r="AH4223">
        <v>20</v>
      </c>
      <c r="AL4223" t="s">
        <v>22</v>
      </c>
      <c r="AM4223">
        <v>60</v>
      </c>
    </row>
    <row r="4224" spans="28:39">
      <c r="AB4224" s="59" t="s">
        <v>656</v>
      </c>
      <c r="AC4224" s="1">
        <v>3</v>
      </c>
      <c r="AD4224" s="38" t="s">
        <v>427</v>
      </c>
      <c r="AE4224" s="60" t="s">
        <v>133</v>
      </c>
      <c r="AF4224" s="55">
        <v>170</v>
      </c>
      <c r="AG4224" s="41">
        <v>0</v>
      </c>
      <c r="AH4224">
        <v>42</v>
      </c>
      <c r="AL4224" t="s">
        <v>22</v>
      </c>
      <c r="AM4224">
        <v>60</v>
      </c>
    </row>
    <row r="4225" spans="28:39">
      <c r="AB4225" s="59" t="s">
        <v>656</v>
      </c>
      <c r="AC4225" s="1">
        <v>3</v>
      </c>
      <c r="AD4225" s="38" t="s">
        <v>427</v>
      </c>
      <c r="AE4225" s="60" t="s">
        <v>133</v>
      </c>
      <c r="AF4225" s="55">
        <v>170</v>
      </c>
      <c r="AG4225" s="42">
        <v>10</v>
      </c>
      <c r="AH4225">
        <v>42</v>
      </c>
      <c r="AL4225" t="s">
        <v>22</v>
      </c>
      <c r="AM4225">
        <v>60</v>
      </c>
    </row>
    <row r="4226" spans="28:39">
      <c r="AB4226" s="59" t="s">
        <v>656</v>
      </c>
      <c r="AC4226" s="1">
        <v>3</v>
      </c>
      <c r="AD4226" s="38" t="s">
        <v>427</v>
      </c>
      <c r="AE4226" s="60" t="s">
        <v>133</v>
      </c>
      <c r="AF4226" s="55">
        <v>170</v>
      </c>
      <c r="AG4226" s="43">
        <v>20</v>
      </c>
      <c r="AH4226">
        <v>42</v>
      </c>
      <c r="AL4226" t="s">
        <v>22</v>
      </c>
      <c r="AM4226">
        <v>60</v>
      </c>
    </row>
    <row r="4227" spans="28:39">
      <c r="AB4227" s="59" t="s">
        <v>656</v>
      </c>
      <c r="AC4227" s="1">
        <v>3</v>
      </c>
      <c r="AD4227" s="38" t="s">
        <v>427</v>
      </c>
      <c r="AE4227" s="60" t="s">
        <v>133</v>
      </c>
      <c r="AF4227" s="55">
        <v>170</v>
      </c>
      <c r="AG4227" s="44">
        <v>30</v>
      </c>
      <c r="AH4227">
        <v>42</v>
      </c>
      <c r="AL4227" t="s">
        <v>22</v>
      </c>
      <c r="AM4227">
        <v>60</v>
      </c>
    </row>
    <row r="4228" spans="28:39">
      <c r="AB4228" s="59" t="s">
        <v>656</v>
      </c>
      <c r="AC4228" s="1">
        <v>3</v>
      </c>
      <c r="AD4228" s="38" t="s">
        <v>427</v>
      </c>
      <c r="AE4228" s="60" t="s">
        <v>133</v>
      </c>
      <c r="AF4228" s="55">
        <v>170</v>
      </c>
      <c r="AG4228" s="45">
        <v>40</v>
      </c>
      <c r="AH4228">
        <v>34</v>
      </c>
      <c r="AL4228" t="s">
        <v>22</v>
      </c>
      <c r="AM4228">
        <v>60</v>
      </c>
    </row>
    <row r="4229" spans="28:39">
      <c r="AB4229" s="59" t="s">
        <v>656</v>
      </c>
      <c r="AC4229" s="1">
        <v>3</v>
      </c>
      <c r="AD4229" s="38" t="s">
        <v>427</v>
      </c>
      <c r="AE4229" s="60" t="s">
        <v>133</v>
      </c>
      <c r="AF4229" s="55">
        <v>170</v>
      </c>
      <c r="AG4229" s="46">
        <v>50</v>
      </c>
      <c r="AH4229">
        <v>28</v>
      </c>
      <c r="AL4229" t="s">
        <v>22</v>
      </c>
      <c r="AM4229">
        <v>60</v>
      </c>
    </row>
    <row r="4230" spans="28:39">
      <c r="AB4230" s="59" t="s">
        <v>656</v>
      </c>
      <c r="AC4230" s="1">
        <v>3</v>
      </c>
      <c r="AD4230" s="38" t="s">
        <v>427</v>
      </c>
      <c r="AE4230" s="60" t="s">
        <v>133</v>
      </c>
      <c r="AF4230" s="55">
        <v>170</v>
      </c>
      <c r="AG4230" s="47">
        <v>60</v>
      </c>
      <c r="AH4230">
        <v>23</v>
      </c>
      <c r="AL4230" t="s">
        <v>22</v>
      </c>
      <c r="AM4230">
        <v>60</v>
      </c>
    </row>
    <row r="4231" spans="28:39">
      <c r="AB4231" s="59" t="s">
        <v>656</v>
      </c>
      <c r="AC4231" s="1">
        <v>3</v>
      </c>
      <c r="AD4231" s="38" t="s">
        <v>427</v>
      </c>
      <c r="AE4231" s="60" t="s">
        <v>133</v>
      </c>
      <c r="AF4231" s="55">
        <v>170</v>
      </c>
      <c r="AG4231" s="48">
        <v>70</v>
      </c>
      <c r="AH4231">
        <v>20</v>
      </c>
      <c r="AL4231" t="s">
        <v>22</v>
      </c>
      <c r="AM4231">
        <v>60</v>
      </c>
    </row>
    <row r="4232" spans="28:39">
      <c r="AB4232" s="59" t="s">
        <v>656</v>
      </c>
      <c r="AC4232" s="1">
        <v>3</v>
      </c>
      <c r="AD4232" s="38" t="s">
        <v>427</v>
      </c>
      <c r="AE4232" s="60" t="s">
        <v>133</v>
      </c>
      <c r="AF4232" s="56">
        <v>180</v>
      </c>
      <c r="AG4232" s="41">
        <v>0</v>
      </c>
      <c r="AH4232">
        <v>41</v>
      </c>
      <c r="AL4232" t="s">
        <v>22</v>
      </c>
      <c r="AM4232">
        <v>60</v>
      </c>
    </row>
    <row r="4233" spans="28:39">
      <c r="AB4233" s="59" t="s">
        <v>656</v>
      </c>
      <c r="AC4233" s="1">
        <v>3</v>
      </c>
      <c r="AD4233" s="38" t="s">
        <v>427</v>
      </c>
      <c r="AE4233" s="60" t="s">
        <v>133</v>
      </c>
      <c r="AF4233" s="56">
        <v>180</v>
      </c>
      <c r="AG4233" s="42">
        <v>10</v>
      </c>
      <c r="AH4233">
        <v>41</v>
      </c>
      <c r="AL4233" t="s">
        <v>22</v>
      </c>
      <c r="AM4233">
        <v>60</v>
      </c>
    </row>
    <row r="4234" spans="28:39">
      <c r="AB4234" s="59" t="s">
        <v>656</v>
      </c>
      <c r="AC4234" s="1">
        <v>3</v>
      </c>
      <c r="AD4234" s="38" t="s">
        <v>427</v>
      </c>
      <c r="AE4234" s="60" t="s">
        <v>133</v>
      </c>
      <c r="AF4234" s="56">
        <v>180</v>
      </c>
      <c r="AG4234" s="43">
        <v>20</v>
      </c>
      <c r="AH4234">
        <v>41</v>
      </c>
      <c r="AL4234" t="s">
        <v>22</v>
      </c>
      <c r="AM4234">
        <v>60</v>
      </c>
    </row>
    <row r="4235" spans="28:39">
      <c r="AB4235" s="59" t="s">
        <v>656</v>
      </c>
      <c r="AC4235" s="1">
        <v>3</v>
      </c>
      <c r="AD4235" s="38" t="s">
        <v>427</v>
      </c>
      <c r="AE4235" s="60" t="s">
        <v>133</v>
      </c>
      <c r="AF4235" s="56">
        <v>180</v>
      </c>
      <c r="AG4235" s="44">
        <v>30</v>
      </c>
      <c r="AH4235">
        <v>41</v>
      </c>
      <c r="AL4235" t="s">
        <v>22</v>
      </c>
      <c r="AM4235">
        <v>60</v>
      </c>
    </row>
    <row r="4236" spans="28:39">
      <c r="AB4236" s="59" t="s">
        <v>656</v>
      </c>
      <c r="AC4236" s="1">
        <v>3</v>
      </c>
      <c r="AD4236" s="38" t="s">
        <v>427</v>
      </c>
      <c r="AE4236" s="60" t="s">
        <v>133</v>
      </c>
      <c r="AF4236" s="56">
        <v>180</v>
      </c>
      <c r="AG4236" s="45">
        <v>40</v>
      </c>
      <c r="AH4236">
        <v>34</v>
      </c>
      <c r="AL4236" t="s">
        <v>22</v>
      </c>
      <c r="AM4236">
        <v>60</v>
      </c>
    </row>
    <row r="4237" spans="28:39">
      <c r="AB4237" s="59" t="s">
        <v>656</v>
      </c>
      <c r="AC4237" s="1">
        <v>3</v>
      </c>
      <c r="AD4237" s="38" t="s">
        <v>427</v>
      </c>
      <c r="AE4237" s="60" t="s">
        <v>133</v>
      </c>
      <c r="AF4237" s="56">
        <v>180</v>
      </c>
      <c r="AG4237" s="46">
        <v>50</v>
      </c>
      <c r="AH4237">
        <v>28</v>
      </c>
      <c r="AL4237" t="s">
        <v>22</v>
      </c>
      <c r="AM4237">
        <v>60</v>
      </c>
    </row>
    <row r="4238" spans="28:39">
      <c r="AB4238" s="59" t="s">
        <v>656</v>
      </c>
      <c r="AC4238" s="1">
        <v>3</v>
      </c>
      <c r="AD4238" s="38" t="s">
        <v>427</v>
      </c>
      <c r="AE4238" s="60" t="s">
        <v>133</v>
      </c>
      <c r="AF4238" s="56">
        <v>180</v>
      </c>
      <c r="AG4238" s="47">
        <v>60</v>
      </c>
      <c r="AH4238">
        <v>23</v>
      </c>
      <c r="AL4238" t="s">
        <v>22</v>
      </c>
      <c r="AM4238">
        <v>60</v>
      </c>
    </row>
    <row r="4239" spans="28:39">
      <c r="AB4239" s="59" t="s">
        <v>656</v>
      </c>
      <c r="AC4239" s="1">
        <v>3</v>
      </c>
      <c r="AD4239" s="38" t="s">
        <v>427</v>
      </c>
      <c r="AE4239" s="60" t="s">
        <v>133</v>
      </c>
      <c r="AF4239" s="56">
        <v>180</v>
      </c>
      <c r="AG4239" s="48">
        <v>70</v>
      </c>
      <c r="AH4239">
        <v>20</v>
      </c>
      <c r="AL4239" t="s">
        <v>22</v>
      </c>
      <c r="AM4239">
        <v>60</v>
      </c>
    </row>
    <row r="4240" spans="28:39">
      <c r="AB4240" s="59" t="s">
        <v>656</v>
      </c>
      <c r="AC4240" s="1">
        <v>3</v>
      </c>
      <c r="AD4240" s="38" t="s">
        <v>427</v>
      </c>
      <c r="AE4240" s="60" t="s">
        <v>133</v>
      </c>
      <c r="AF4240" s="57">
        <v>200</v>
      </c>
      <c r="AG4240" s="41">
        <v>0</v>
      </c>
      <c r="AH4240">
        <v>38</v>
      </c>
      <c r="AL4240" t="s">
        <v>22</v>
      </c>
      <c r="AM4240">
        <v>60</v>
      </c>
    </row>
    <row r="4241" spans="28:39">
      <c r="AB4241" s="59" t="s">
        <v>656</v>
      </c>
      <c r="AC4241" s="1">
        <v>3</v>
      </c>
      <c r="AD4241" s="38" t="s">
        <v>427</v>
      </c>
      <c r="AE4241" s="60" t="s">
        <v>133</v>
      </c>
      <c r="AF4241" s="57">
        <v>200</v>
      </c>
      <c r="AG4241" s="42">
        <v>10</v>
      </c>
      <c r="AH4241">
        <v>38</v>
      </c>
      <c r="AL4241" t="s">
        <v>22</v>
      </c>
      <c r="AM4241">
        <v>60</v>
      </c>
    </row>
    <row r="4242" spans="28:39">
      <c r="AB4242" s="59" t="s">
        <v>656</v>
      </c>
      <c r="AC4242" s="1">
        <v>3</v>
      </c>
      <c r="AD4242" s="38" t="s">
        <v>427</v>
      </c>
      <c r="AE4242" s="60" t="s">
        <v>133</v>
      </c>
      <c r="AF4242" s="57">
        <v>200</v>
      </c>
      <c r="AG4242" s="43">
        <v>20</v>
      </c>
      <c r="AH4242">
        <v>38</v>
      </c>
      <c r="AL4242" t="s">
        <v>22</v>
      </c>
      <c r="AM4242">
        <v>60</v>
      </c>
    </row>
    <row r="4243" spans="28:39">
      <c r="AB4243" s="59" t="s">
        <v>656</v>
      </c>
      <c r="AC4243" s="1">
        <v>3</v>
      </c>
      <c r="AD4243" s="38" t="s">
        <v>427</v>
      </c>
      <c r="AE4243" s="60" t="s">
        <v>133</v>
      </c>
      <c r="AF4243" s="57">
        <v>200</v>
      </c>
      <c r="AG4243" s="44">
        <v>30</v>
      </c>
      <c r="AH4243">
        <v>38</v>
      </c>
      <c r="AL4243" t="s">
        <v>22</v>
      </c>
      <c r="AM4243">
        <v>60</v>
      </c>
    </row>
    <row r="4244" spans="28:39">
      <c r="AB4244" s="59" t="s">
        <v>656</v>
      </c>
      <c r="AC4244" s="1">
        <v>3</v>
      </c>
      <c r="AD4244" s="38" t="s">
        <v>427</v>
      </c>
      <c r="AE4244" s="60" t="s">
        <v>133</v>
      </c>
      <c r="AF4244" s="57">
        <v>200</v>
      </c>
      <c r="AG4244" s="45">
        <v>40</v>
      </c>
      <c r="AH4244">
        <v>34</v>
      </c>
      <c r="AL4244" t="s">
        <v>22</v>
      </c>
      <c r="AM4244">
        <v>60</v>
      </c>
    </row>
    <row r="4245" spans="28:39">
      <c r="AB4245" s="59" t="s">
        <v>656</v>
      </c>
      <c r="AC4245" s="1">
        <v>3</v>
      </c>
      <c r="AD4245" s="38" t="s">
        <v>427</v>
      </c>
      <c r="AE4245" s="60" t="s">
        <v>133</v>
      </c>
      <c r="AF4245" s="57">
        <v>200</v>
      </c>
      <c r="AG4245" s="46">
        <v>50</v>
      </c>
      <c r="AH4245">
        <v>28</v>
      </c>
      <c r="AL4245" t="s">
        <v>22</v>
      </c>
      <c r="AM4245">
        <v>60</v>
      </c>
    </row>
    <row r="4246" spans="28:39">
      <c r="AB4246" s="59" t="s">
        <v>656</v>
      </c>
      <c r="AC4246" s="1">
        <v>3</v>
      </c>
      <c r="AD4246" s="38" t="s">
        <v>427</v>
      </c>
      <c r="AE4246" s="60" t="s">
        <v>133</v>
      </c>
      <c r="AF4246" s="57">
        <v>200</v>
      </c>
      <c r="AG4246" s="47">
        <v>60</v>
      </c>
      <c r="AH4246">
        <v>23</v>
      </c>
      <c r="AL4246" t="s">
        <v>22</v>
      </c>
      <c r="AM4246">
        <v>60</v>
      </c>
    </row>
    <row r="4247" spans="28:39">
      <c r="AB4247" s="59" t="s">
        <v>656</v>
      </c>
      <c r="AC4247" s="1">
        <v>3</v>
      </c>
      <c r="AD4247" s="38" t="s">
        <v>427</v>
      </c>
      <c r="AE4247" s="60" t="s">
        <v>133</v>
      </c>
      <c r="AF4247" s="57">
        <v>200</v>
      </c>
      <c r="AG4247" s="48">
        <v>70</v>
      </c>
      <c r="AH4247">
        <v>20</v>
      </c>
      <c r="AL4247" t="s">
        <v>22</v>
      </c>
      <c r="AM4247">
        <v>60</v>
      </c>
    </row>
    <row r="4248" spans="28:39">
      <c r="AB4248" s="59" t="s">
        <v>656</v>
      </c>
      <c r="AC4248" s="1">
        <v>3</v>
      </c>
      <c r="AD4248" s="38" t="s">
        <v>428</v>
      </c>
      <c r="AE4248" s="60" t="s">
        <v>133</v>
      </c>
      <c r="AF4248" s="40">
        <v>110</v>
      </c>
      <c r="AG4248" s="41">
        <v>0</v>
      </c>
      <c r="AH4248">
        <v>54</v>
      </c>
      <c r="AL4248" t="s">
        <v>22</v>
      </c>
      <c r="AM4248">
        <v>60</v>
      </c>
    </row>
    <row r="4249" spans="28:39">
      <c r="AB4249" s="59" t="s">
        <v>656</v>
      </c>
      <c r="AC4249" s="1">
        <v>3</v>
      </c>
      <c r="AD4249" s="38" t="s">
        <v>428</v>
      </c>
      <c r="AE4249" s="60" t="s">
        <v>133</v>
      </c>
      <c r="AF4249" s="40">
        <v>110</v>
      </c>
      <c r="AG4249" s="42">
        <v>10</v>
      </c>
      <c r="AH4249">
        <v>54</v>
      </c>
      <c r="AL4249" t="s">
        <v>22</v>
      </c>
      <c r="AM4249">
        <v>60</v>
      </c>
    </row>
    <row r="4250" spans="28:39">
      <c r="AB4250" s="59" t="s">
        <v>656</v>
      </c>
      <c r="AC4250" s="1">
        <v>3</v>
      </c>
      <c r="AD4250" s="38" t="s">
        <v>428</v>
      </c>
      <c r="AE4250" s="60" t="s">
        <v>133</v>
      </c>
      <c r="AF4250" s="40">
        <v>110</v>
      </c>
      <c r="AG4250" s="43">
        <v>20</v>
      </c>
      <c r="AH4250">
        <v>54</v>
      </c>
      <c r="AL4250" t="s">
        <v>22</v>
      </c>
      <c r="AM4250">
        <v>60</v>
      </c>
    </row>
    <row r="4251" spans="28:39">
      <c r="AB4251" s="59" t="s">
        <v>656</v>
      </c>
      <c r="AC4251" s="1">
        <v>3</v>
      </c>
      <c r="AD4251" s="38" t="s">
        <v>428</v>
      </c>
      <c r="AE4251" s="60" t="s">
        <v>133</v>
      </c>
      <c r="AF4251" s="40">
        <v>110</v>
      </c>
      <c r="AG4251" s="44">
        <v>30</v>
      </c>
      <c r="AH4251">
        <v>44</v>
      </c>
      <c r="AL4251" t="s">
        <v>22</v>
      </c>
      <c r="AM4251">
        <v>60</v>
      </c>
    </row>
    <row r="4252" spans="28:39">
      <c r="AB4252" s="59" t="s">
        <v>656</v>
      </c>
      <c r="AC4252" s="1">
        <v>3</v>
      </c>
      <c r="AD4252" s="38" t="s">
        <v>428</v>
      </c>
      <c r="AE4252" s="60" t="s">
        <v>133</v>
      </c>
      <c r="AF4252" s="40">
        <v>110</v>
      </c>
      <c r="AG4252" s="45">
        <v>40</v>
      </c>
      <c r="AH4252">
        <v>34</v>
      </c>
      <c r="AL4252" t="s">
        <v>22</v>
      </c>
      <c r="AM4252">
        <v>60</v>
      </c>
    </row>
    <row r="4253" spans="28:39">
      <c r="AB4253" s="59" t="s">
        <v>656</v>
      </c>
      <c r="AC4253" s="1">
        <v>3</v>
      </c>
      <c r="AD4253" s="38" t="s">
        <v>428</v>
      </c>
      <c r="AE4253" s="60" t="s">
        <v>133</v>
      </c>
      <c r="AF4253" s="40">
        <v>110</v>
      </c>
      <c r="AG4253" s="46">
        <v>50</v>
      </c>
      <c r="AH4253">
        <v>28</v>
      </c>
      <c r="AL4253" t="s">
        <v>22</v>
      </c>
      <c r="AM4253">
        <v>60</v>
      </c>
    </row>
    <row r="4254" spans="28:39">
      <c r="AB4254" s="59" t="s">
        <v>656</v>
      </c>
      <c r="AC4254" s="1">
        <v>3</v>
      </c>
      <c r="AD4254" s="38" t="s">
        <v>428</v>
      </c>
      <c r="AE4254" s="60" t="s">
        <v>133</v>
      </c>
      <c r="AF4254" s="40">
        <v>110</v>
      </c>
      <c r="AG4254" s="47">
        <v>60</v>
      </c>
      <c r="AH4254">
        <v>23</v>
      </c>
      <c r="AL4254" t="s">
        <v>22</v>
      </c>
      <c r="AM4254">
        <v>60</v>
      </c>
    </row>
    <row r="4255" spans="28:39">
      <c r="AB4255" s="59" t="s">
        <v>656</v>
      </c>
      <c r="AC4255" s="1">
        <v>3</v>
      </c>
      <c r="AD4255" s="38" t="s">
        <v>428</v>
      </c>
      <c r="AE4255" s="60" t="s">
        <v>133</v>
      </c>
      <c r="AF4255" s="40">
        <v>110</v>
      </c>
      <c r="AG4255" s="48">
        <v>70</v>
      </c>
      <c r="AH4255">
        <v>20</v>
      </c>
      <c r="AL4255" t="s">
        <v>22</v>
      </c>
      <c r="AM4255">
        <v>60</v>
      </c>
    </row>
    <row r="4256" spans="28:39">
      <c r="AB4256" s="59" t="s">
        <v>656</v>
      </c>
      <c r="AC4256" s="1">
        <v>3</v>
      </c>
      <c r="AD4256" s="38" t="s">
        <v>428</v>
      </c>
      <c r="AE4256" s="60" t="s">
        <v>133</v>
      </c>
      <c r="AF4256" s="49">
        <v>115</v>
      </c>
      <c r="AG4256" s="41">
        <v>0</v>
      </c>
      <c r="AH4256">
        <v>52</v>
      </c>
      <c r="AL4256" t="s">
        <v>22</v>
      </c>
      <c r="AM4256">
        <v>60</v>
      </c>
    </row>
    <row r="4257" spans="28:39">
      <c r="AB4257" s="59" t="s">
        <v>656</v>
      </c>
      <c r="AC4257" s="1">
        <v>3</v>
      </c>
      <c r="AD4257" s="38" t="s">
        <v>428</v>
      </c>
      <c r="AE4257" s="60" t="s">
        <v>133</v>
      </c>
      <c r="AF4257" s="49">
        <v>115</v>
      </c>
      <c r="AG4257" s="42">
        <v>10</v>
      </c>
      <c r="AH4257">
        <v>52</v>
      </c>
      <c r="AL4257" t="s">
        <v>22</v>
      </c>
      <c r="AM4257">
        <v>60</v>
      </c>
    </row>
    <row r="4258" spans="28:39">
      <c r="AB4258" s="59" t="s">
        <v>656</v>
      </c>
      <c r="AC4258" s="1">
        <v>3</v>
      </c>
      <c r="AD4258" s="38" t="s">
        <v>428</v>
      </c>
      <c r="AE4258" s="60" t="s">
        <v>133</v>
      </c>
      <c r="AF4258" s="49">
        <v>115</v>
      </c>
      <c r="AG4258" s="43">
        <v>20</v>
      </c>
      <c r="AH4258">
        <v>52</v>
      </c>
      <c r="AL4258" t="s">
        <v>22</v>
      </c>
      <c r="AM4258">
        <v>60</v>
      </c>
    </row>
    <row r="4259" spans="28:39">
      <c r="AB4259" s="59" t="s">
        <v>656</v>
      </c>
      <c r="AC4259" s="1">
        <v>3</v>
      </c>
      <c r="AD4259" s="38" t="s">
        <v>428</v>
      </c>
      <c r="AE4259" s="60" t="s">
        <v>133</v>
      </c>
      <c r="AF4259" s="49">
        <v>115</v>
      </c>
      <c r="AG4259" s="44">
        <v>30</v>
      </c>
      <c r="AH4259">
        <v>44</v>
      </c>
      <c r="AL4259" t="s">
        <v>22</v>
      </c>
      <c r="AM4259">
        <v>60</v>
      </c>
    </row>
    <row r="4260" spans="28:39">
      <c r="AB4260" s="59" t="s">
        <v>656</v>
      </c>
      <c r="AC4260" s="1">
        <v>3</v>
      </c>
      <c r="AD4260" s="38" t="s">
        <v>428</v>
      </c>
      <c r="AE4260" s="60" t="s">
        <v>133</v>
      </c>
      <c r="AF4260" s="49">
        <v>115</v>
      </c>
      <c r="AG4260" s="45">
        <v>40</v>
      </c>
      <c r="AH4260">
        <v>34</v>
      </c>
      <c r="AL4260" t="s">
        <v>22</v>
      </c>
      <c r="AM4260">
        <v>60</v>
      </c>
    </row>
    <row r="4261" spans="28:39">
      <c r="AB4261" s="59" t="s">
        <v>656</v>
      </c>
      <c r="AC4261" s="1">
        <v>3</v>
      </c>
      <c r="AD4261" s="38" t="s">
        <v>428</v>
      </c>
      <c r="AE4261" s="60" t="s">
        <v>133</v>
      </c>
      <c r="AF4261" s="49">
        <v>115</v>
      </c>
      <c r="AG4261" s="46">
        <v>50</v>
      </c>
      <c r="AH4261">
        <v>28</v>
      </c>
      <c r="AL4261" t="s">
        <v>22</v>
      </c>
      <c r="AM4261">
        <v>60</v>
      </c>
    </row>
    <row r="4262" spans="28:39">
      <c r="AB4262" s="59" t="s">
        <v>656</v>
      </c>
      <c r="AC4262" s="1">
        <v>3</v>
      </c>
      <c r="AD4262" s="38" t="s">
        <v>428</v>
      </c>
      <c r="AE4262" s="60" t="s">
        <v>133</v>
      </c>
      <c r="AF4262" s="49">
        <v>115</v>
      </c>
      <c r="AG4262" s="47">
        <v>60</v>
      </c>
      <c r="AH4262">
        <v>23</v>
      </c>
      <c r="AL4262" t="s">
        <v>22</v>
      </c>
      <c r="AM4262">
        <v>60</v>
      </c>
    </row>
    <row r="4263" spans="28:39">
      <c r="AB4263" s="59" t="s">
        <v>656</v>
      </c>
      <c r="AC4263" s="1">
        <v>3</v>
      </c>
      <c r="AD4263" s="38" t="s">
        <v>428</v>
      </c>
      <c r="AE4263" s="60" t="s">
        <v>133</v>
      </c>
      <c r="AF4263" s="49">
        <v>115</v>
      </c>
      <c r="AG4263" s="48">
        <v>70</v>
      </c>
      <c r="AH4263">
        <v>20</v>
      </c>
      <c r="AL4263" t="s">
        <v>22</v>
      </c>
      <c r="AM4263">
        <v>60</v>
      </c>
    </row>
    <row r="4264" spans="28:39">
      <c r="AB4264" s="59" t="s">
        <v>656</v>
      </c>
      <c r="AC4264" s="1">
        <v>3</v>
      </c>
      <c r="AD4264" s="38" t="s">
        <v>428</v>
      </c>
      <c r="AE4264" s="60" t="s">
        <v>133</v>
      </c>
      <c r="AF4264" s="50">
        <v>120</v>
      </c>
      <c r="AG4264" s="41">
        <v>0</v>
      </c>
      <c r="AH4264">
        <v>51</v>
      </c>
      <c r="AL4264" t="s">
        <v>22</v>
      </c>
      <c r="AM4264">
        <v>60</v>
      </c>
    </row>
    <row r="4265" spans="28:39">
      <c r="AB4265" s="59" t="s">
        <v>656</v>
      </c>
      <c r="AC4265" s="1">
        <v>3</v>
      </c>
      <c r="AD4265" s="38" t="s">
        <v>428</v>
      </c>
      <c r="AE4265" s="60" t="s">
        <v>133</v>
      </c>
      <c r="AF4265" s="50">
        <v>120</v>
      </c>
      <c r="AG4265" s="42">
        <v>10</v>
      </c>
      <c r="AH4265">
        <v>51</v>
      </c>
      <c r="AL4265" t="s">
        <v>22</v>
      </c>
      <c r="AM4265">
        <v>60</v>
      </c>
    </row>
    <row r="4266" spans="28:39">
      <c r="AB4266" s="59" t="s">
        <v>656</v>
      </c>
      <c r="AC4266" s="1">
        <v>3</v>
      </c>
      <c r="AD4266" s="38" t="s">
        <v>428</v>
      </c>
      <c r="AE4266" s="60" t="s">
        <v>133</v>
      </c>
      <c r="AF4266" s="50">
        <v>120</v>
      </c>
      <c r="AG4266" s="43">
        <v>20</v>
      </c>
      <c r="AH4266">
        <v>51</v>
      </c>
      <c r="AL4266" t="s">
        <v>22</v>
      </c>
      <c r="AM4266">
        <v>60</v>
      </c>
    </row>
    <row r="4267" spans="28:39">
      <c r="AB4267" s="59" t="s">
        <v>656</v>
      </c>
      <c r="AC4267" s="1">
        <v>3</v>
      </c>
      <c r="AD4267" s="38" t="s">
        <v>428</v>
      </c>
      <c r="AE4267" s="60" t="s">
        <v>133</v>
      </c>
      <c r="AF4267" s="50">
        <v>120</v>
      </c>
      <c r="AG4267" s="44">
        <v>30</v>
      </c>
      <c r="AH4267">
        <v>44</v>
      </c>
      <c r="AL4267" t="s">
        <v>22</v>
      </c>
      <c r="AM4267">
        <v>60</v>
      </c>
    </row>
    <row r="4268" spans="28:39">
      <c r="AB4268" s="59" t="s">
        <v>656</v>
      </c>
      <c r="AC4268" s="1">
        <v>3</v>
      </c>
      <c r="AD4268" s="38" t="s">
        <v>428</v>
      </c>
      <c r="AE4268" s="60" t="s">
        <v>133</v>
      </c>
      <c r="AF4268" s="50">
        <v>120</v>
      </c>
      <c r="AG4268" s="45">
        <v>40</v>
      </c>
      <c r="AH4268">
        <v>34</v>
      </c>
      <c r="AL4268" t="s">
        <v>22</v>
      </c>
      <c r="AM4268">
        <v>60</v>
      </c>
    </row>
    <row r="4269" spans="28:39">
      <c r="AB4269" s="59" t="s">
        <v>656</v>
      </c>
      <c r="AC4269" s="1">
        <v>3</v>
      </c>
      <c r="AD4269" s="38" t="s">
        <v>428</v>
      </c>
      <c r="AE4269" s="60" t="s">
        <v>133</v>
      </c>
      <c r="AF4269" s="50">
        <v>120</v>
      </c>
      <c r="AG4269" s="46">
        <v>50</v>
      </c>
      <c r="AH4269">
        <v>28</v>
      </c>
      <c r="AL4269" t="s">
        <v>22</v>
      </c>
      <c r="AM4269">
        <v>60</v>
      </c>
    </row>
    <row r="4270" spans="28:39">
      <c r="AB4270" s="59" t="s">
        <v>656</v>
      </c>
      <c r="AC4270" s="1">
        <v>3</v>
      </c>
      <c r="AD4270" s="38" t="s">
        <v>428</v>
      </c>
      <c r="AE4270" s="60" t="s">
        <v>133</v>
      </c>
      <c r="AF4270" s="50">
        <v>120</v>
      </c>
      <c r="AG4270" s="47">
        <v>60</v>
      </c>
      <c r="AH4270">
        <v>23</v>
      </c>
      <c r="AL4270" t="s">
        <v>22</v>
      </c>
      <c r="AM4270">
        <v>60</v>
      </c>
    </row>
    <row r="4271" spans="28:39">
      <c r="AB4271" s="59" t="s">
        <v>656</v>
      </c>
      <c r="AC4271" s="1">
        <v>3</v>
      </c>
      <c r="AD4271" s="38" t="s">
        <v>428</v>
      </c>
      <c r="AE4271" s="60" t="s">
        <v>133</v>
      </c>
      <c r="AF4271" s="50">
        <v>120</v>
      </c>
      <c r="AG4271" s="48">
        <v>70</v>
      </c>
      <c r="AH4271">
        <v>20</v>
      </c>
      <c r="AL4271" t="s">
        <v>22</v>
      </c>
      <c r="AM4271">
        <v>60</v>
      </c>
    </row>
    <row r="4272" spans="28:39">
      <c r="AB4272" s="59" t="s">
        <v>656</v>
      </c>
      <c r="AC4272" s="1">
        <v>3</v>
      </c>
      <c r="AD4272" s="38" t="s">
        <v>428</v>
      </c>
      <c r="AE4272" s="60" t="s">
        <v>133</v>
      </c>
      <c r="AF4272" s="51">
        <v>130</v>
      </c>
      <c r="AG4272" s="41">
        <v>0</v>
      </c>
      <c r="AH4272">
        <v>48</v>
      </c>
      <c r="AL4272" t="s">
        <v>22</v>
      </c>
      <c r="AM4272">
        <v>60</v>
      </c>
    </row>
    <row r="4273" spans="28:39">
      <c r="AB4273" s="59" t="s">
        <v>656</v>
      </c>
      <c r="AC4273" s="1">
        <v>3</v>
      </c>
      <c r="AD4273" s="38" t="s">
        <v>428</v>
      </c>
      <c r="AE4273" s="60" t="s">
        <v>133</v>
      </c>
      <c r="AF4273" s="51">
        <v>130</v>
      </c>
      <c r="AG4273" s="42">
        <v>10</v>
      </c>
      <c r="AH4273">
        <v>48</v>
      </c>
      <c r="AL4273" t="s">
        <v>22</v>
      </c>
      <c r="AM4273">
        <v>60</v>
      </c>
    </row>
    <row r="4274" spans="28:39">
      <c r="AB4274" s="59" t="s">
        <v>656</v>
      </c>
      <c r="AC4274" s="1">
        <v>3</v>
      </c>
      <c r="AD4274" s="38" t="s">
        <v>428</v>
      </c>
      <c r="AE4274" s="60" t="s">
        <v>133</v>
      </c>
      <c r="AF4274" s="51">
        <v>130</v>
      </c>
      <c r="AG4274" s="43">
        <v>20</v>
      </c>
      <c r="AH4274">
        <v>48</v>
      </c>
      <c r="AL4274" t="s">
        <v>22</v>
      </c>
      <c r="AM4274">
        <v>60</v>
      </c>
    </row>
    <row r="4275" spans="28:39">
      <c r="AB4275" s="59" t="s">
        <v>656</v>
      </c>
      <c r="AC4275" s="1">
        <v>3</v>
      </c>
      <c r="AD4275" s="38" t="s">
        <v>428</v>
      </c>
      <c r="AE4275" s="60" t="s">
        <v>133</v>
      </c>
      <c r="AF4275" s="51">
        <v>130</v>
      </c>
      <c r="AG4275" s="44">
        <v>30</v>
      </c>
      <c r="AH4275">
        <v>44</v>
      </c>
      <c r="AL4275" t="s">
        <v>22</v>
      </c>
      <c r="AM4275">
        <v>60</v>
      </c>
    </row>
    <row r="4276" spans="28:39">
      <c r="AB4276" s="59" t="s">
        <v>656</v>
      </c>
      <c r="AC4276" s="1">
        <v>3</v>
      </c>
      <c r="AD4276" s="38" t="s">
        <v>428</v>
      </c>
      <c r="AE4276" s="60" t="s">
        <v>133</v>
      </c>
      <c r="AF4276" s="51">
        <v>130</v>
      </c>
      <c r="AG4276" s="45">
        <v>40</v>
      </c>
      <c r="AH4276">
        <v>34</v>
      </c>
      <c r="AL4276" t="s">
        <v>22</v>
      </c>
      <c r="AM4276">
        <v>60</v>
      </c>
    </row>
    <row r="4277" spans="28:39">
      <c r="AB4277" s="59" t="s">
        <v>656</v>
      </c>
      <c r="AC4277" s="1">
        <v>3</v>
      </c>
      <c r="AD4277" s="38" t="s">
        <v>428</v>
      </c>
      <c r="AE4277" s="60" t="s">
        <v>133</v>
      </c>
      <c r="AF4277" s="51">
        <v>130</v>
      </c>
      <c r="AG4277" s="46">
        <v>50</v>
      </c>
      <c r="AH4277">
        <v>28</v>
      </c>
      <c r="AL4277" t="s">
        <v>22</v>
      </c>
      <c r="AM4277">
        <v>60</v>
      </c>
    </row>
    <row r="4278" spans="28:39">
      <c r="AB4278" s="59" t="s">
        <v>656</v>
      </c>
      <c r="AC4278" s="1">
        <v>3</v>
      </c>
      <c r="AD4278" s="38" t="s">
        <v>428</v>
      </c>
      <c r="AE4278" s="60" t="s">
        <v>133</v>
      </c>
      <c r="AF4278" s="51">
        <v>130</v>
      </c>
      <c r="AG4278" s="47">
        <v>60</v>
      </c>
      <c r="AH4278">
        <v>23</v>
      </c>
      <c r="AL4278" t="s">
        <v>22</v>
      </c>
      <c r="AM4278">
        <v>60</v>
      </c>
    </row>
    <row r="4279" spans="28:39">
      <c r="AB4279" s="59" t="s">
        <v>656</v>
      </c>
      <c r="AC4279" s="1">
        <v>3</v>
      </c>
      <c r="AD4279" s="38" t="s">
        <v>428</v>
      </c>
      <c r="AE4279" s="60" t="s">
        <v>133</v>
      </c>
      <c r="AF4279" s="51">
        <v>130</v>
      </c>
      <c r="AG4279" s="48">
        <v>70</v>
      </c>
      <c r="AH4279">
        <v>20</v>
      </c>
      <c r="AL4279" t="s">
        <v>22</v>
      </c>
      <c r="AM4279">
        <v>60</v>
      </c>
    </row>
    <row r="4280" spans="28:39">
      <c r="AB4280" s="59" t="s">
        <v>656</v>
      </c>
      <c r="AC4280" s="1">
        <v>3</v>
      </c>
      <c r="AD4280" s="38" t="s">
        <v>428</v>
      </c>
      <c r="AE4280" s="60" t="s">
        <v>133</v>
      </c>
      <c r="AF4280" s="52">
        <v>140</v>
      </c>
      <c r="AG4280" s="41">
        <v>0</v>
      </c>
      <c r="AH4280">
        <v>46</v>
      </c>
      <c r="AL4280" t="s">
        <v>22</v>
      </c>
      <c r="AM4280">
        <v>60</v>
      </c>
    </row>
    <row r="4281" spans="28:39">
      <c r="AB4281" s="59" t="s">
        <v>656</v>
      </c>
      <c r="AC4281" s="1">
        <v>3</v>
      </c>
      <c r="AD4281" s="38" t="s">
        <v>428</v>
      </c>
      <c r="AE4281" s="60" t="s">
        <v>133</v>
      </c>
      <c r="AF4281" s="52">
        <v>140</v>
      </c>
      <c r="AG4281" s="42">
        <v>10</v>
      </c>
      <c r="AH4281">
        <v>46</v>
      </c>
      <c r="AL4281" t="s">
        <v>22</v>
      </c>
      <c r="AM4281">
        <v>60</v>
      </c>
    </row>
    <row r="4282" spans="28:39">
      <c r="AB4282" s="59" t="s">
        <v>656</v>
      </c>
      <c r="AC4282" s="1">
        <v>3</v>
      </c>
      <c r="AD4282" s="38" t="s">
        <v>428</v>
      </c>
      <c r="AE4282" s="60" t="s">
        <v>133</v>
      </c>
      <c r="AF4282" s="52">
        <v>140</v>
      </c>
      <c r="AG4282" s="43">
        <v>20</v>
      </c>
      <c r="AH4282">
        <v>46</v>
      </c>
      <c r="AL4282" t="s">
        <v>22</v>
      </c>
      <c r="AM4282">
        <v>60</v>
      </c>
    </row>
    <row r="4283" spans="28:39">
      <c r="AB4283" s="59" t="s">
        <v>656</v>
      </c>
      <c r="AC4283" s="1">
        <v>3</v>
      </c>
      <c r="AD4283" s="38" t="s">
        <v>428</v>
      </c>
      <c r="AE4283" s="60" t="s">
        <v>133</v>
      </c>
      <c r="AF4283" s="52">
        <v>140</v>
      </c>
      <c r="AG4283" s="44">
        <v>30</v>
      </c>
      <c r="AH4283">
        <v>44</v>
      </c>
      <c r="AL4283" t="s">
        <v>22</v>
      </c>
      <c r="AM4283">
        <v>60</v>
      </c>
    </row>
    <row r="4284" spans="28:39">
      <c r="AB4284" s="59" t="s">
        <v>656</v>
      </c>
      <c r="AC4284" s="1">
        <v>3</v>
      </c>
      <c r="AD4284" s="38" t="s">
        <v>428</v>
      </c>
      <c r="AE4284" s="60" t="s">
        <v>133</v>
      </c>
      <c r="AF4284" s="52">
        <v>140</v>
      </c>
      <c r="AG4284" s="45">
        <v>40</v>
      </c>
      <c r="AH4284">
        <v>34</v>
      </c>
      <c r="AL4284" t="s">
        <v>22</v>
      </c>
      <c r="AM4284">
        <v>60</v>
      </c>
    </row>
    <row r="4285" spans="28:39">
      <c r="AB4285" s="59" t="s">
        <v>656</v>
      </c>
      <c r="AC4285" s="1">
        <v>3</v>
      </c>
      <c r="AD4285" s="38" t="s">
        <v>428</v>
      </c>
      <c r="AE4285" s="60" t="s">
        <v>133</v>
      </c>
      <c r="AF4285" s="52">
        <v>140</v>
      </c>
      <c r="AG4285" s="46">
        <v>50</v>
      </c>
      <c r="AH4285">
        <v>28</v>
      </c>
      <c r="AL4285" t="s">
        <v>22</v>
      </c>
      <c r="AM4285">
        <v>60</v>
      </c>
    </row>
    <row r="4286" spans="28:39">
      <c r="AB4286" s="59" t="s">
        <v>656</v>
      </c>
      <c r="AC4286" s="1">
        <v>3</v>
      </c>
      <c r="AD4286" s="38" t="s">
        <v>428</v>
      </c>
      <c r="AE4286" s="60" t="s">
        <v>133</v>
      </c>
      <c r="AF4286" s="52">
        <v>140</v>
      </c>
      <c r="AG4286" s="47">
        <v>60</v>
      </c>
      <c r="AH4286">
        <v>23</v>
      </c>
      <c r="AL4286" t="s">
        <v>22</v>
      </c>
      <c r="AM4286">
        <v>60</v>
      </c>
    </row>
    <row r="4287" spans="28:39">
      <c r="AB4287" s="59" t="s">
        <v>656</v>
      </c>
      <c r="AC4287" s="1">
        <v>3</v>
      </c>
      <c r="AD4287" s="38" t="s">
        <v>428</v>
      </c>
      <c r="AE4287" s="60" t="s">
        <v>133</v>
      </c>
      <c r="AF4287" s="52">
        <v>140</v>
      </c>
      <c r="AG4287" s="48">
        <v>70</v>
      </c>
      <c r="AH4287">
        <v>20</v>
      </c>
      <c r="AL4287" t="s">
        <v>22</v>
      </c>
      <c r="AM4287">
        <v>60</v>
      </c>
    </row>
    <row r="4288" spans="28:39">
      <c r="AB4288" s="59" t="s">
        <v>656</v>
      </c>
      <c r="AC4288" s="1">
        <v>3</v>
      </c>
      <c r="AD4288" s="38" t="s">
        <v>428</v>
      </c>
      <c r="AE4288" s="60" t="s">
        <v>133</v>
      </c>
      <c r="AF4288" s="53">
        <v>150</v>
      </c>
      <c r="AG4288" s="41">
        <v>0</v>
      </c>
      <c r="AH4288">
        <v>44</v>
      </c>
      <c r="AL4288" t="s">
        <v>22</v>
      </c>
      <c r="AM4288">
        <v>60</v>
      </c>
    </row>
    <row r="4289" spans="28:39">
      <c r="AB4289" s="59" t="s">
        <v>656</v>
      </c>
      <c r="AC4289" s="1">
        <v>3</v>
      </c>
      <c r="AD4289" s="38" t="s">
        <v>428</v>
      </c>
      <c r="AE4289" s="60" t="s">
        <v>133</v>
      </c>
      <c r="AF4289" s="53">
        <v>150</v>
      </c>
      <c r="AG4289" s="42">
        <v>10</v>
      </c>
      <c r="AH4289">
        <v>44</v>
      </c>
      <c r="AL4289" t="s">
        <v>22</v>
      </c>
      <c r="AM4289">
        <v>60</v>
      </c>
    </row>
    <row r="4290" spans="28:39">
      <c r="AB4290" s="59" t="s">
        <v>656</v>
      </c>
      <c r="AC4290" s="1">
        <v>3</v>
      </c>
      <c r="AD4290" s="38" t="s">
        <v>428</v>
      </c>
      <c r="AE4290" s="60" t="s">
        <v>133</v>
      </c>
      <c r="AF4290" s="53">
        <v>150</v>
      </c>
      <c r="AG4290" s="43">
        <v>20</v>
      </c>
      <c r="AH4290">
        <v>44</v>
      </c>
      <c r="AL4290" t="s">
        <v>22</v>
      </c>
      <c r="AM4290">
        <v>60</v>
      </c>
    </row>
    <row r="4291" spans="28:39">
      <c r="AB4291" s="59" t="s">
        <v>656</v>
      </c>
      <c r="AC4291" s="1">
        <v>3</v>
      </c>
      <c r="AD4291" s="38" t="s">
        <v>428</v>
      </c>
      <c r="AE4291" s="60" t="s">
        <v>133</v>
      </c>
      <c r="AF4291" s="53">
        <v>150</v>
      </c>
      <c r="AG4291" s="44">
        <v>30</v>
      </c>
      <c r="AH4291">
        <v>44</v>
      </c>
      <c r="AL4291" t="s">
        <v>22</v>
      </c>
      <c r="AM4291">
        <v>60</v>
      </c>
    </row>
    <row r="4292" spans="28:39">
      <c r="AB4292" s="59" t="s">
        <v>656</v>
      </c>
      <c r="AC4292" s="1">
        <v>3</v>
      </c>
      <c r="AD4292" s="38" t="s">
        <v>428</v>
      </c>
      <c r="AE4292" s="60" t="s">
        <v>133</v>
      </c>
      <c r="AF4292" s="53">
        <v>150</v>
      </c>
      <c r="AG4292" s="45">
        <v>40</v>
      </c>
      <c r="AH4292">
        <v>34</v>
      </c>
      <c r="AL4292" t="s">
        <v>22</v>
      </c>
      <c r="AM4292">
        <v>60</v>
      </c>
    </row>
    <row r="4293" spans="28:39">
      <c r="AB4293" s="59" t="s">
        <v>656</v>
      </c>
      <c r="AC4293" s="1">
        <v>3</v>
      </c>
      <c r="AD4293" s="38" t="s">
        <v>428</v>
      </c>
      <c r="AE4293" s="60" t="s">
        <v>133</v>
      </c>
      <c r="AF4293" s="53">
        <v>150</v>
      </c>
      <c r="AG4293" s="46">
        <v>50</v>
      </c>
      <c r="AH4293">
        <v>28</v>
      </c>
      <c r="AL4293" t="s">
        <v>22</v>
      </c>
      <c r="AM4293">
        <v>60</v>
      </c>
    </row>
    <row r="4294" spans="28:39">
      <c r="AB4294" s="59" t="s">
        <v>656</v>
      </c>
      <c r="AC4294" s="1">
        <v>3</v>
      </c>
      <c r="AD4294" s="38" t="s">
        <v>428</v>
      </c>
      <c r="AE4294" s="60" t="s">
        <v>133</v>
      </c>
      <c r="AF4294" s="53">
        <v>150</v>
      </c>
      <c r="AG4294" s="47">
        <v>60</v>
      </c>
      <c r="AH4294">
        <v>23</v>
      </c>
      <c r="AL4294" t="s">
        <v>22</v>
      </c>
      <c r="AM4294">
        <v>60</v>
      </c>
    </row>
    <row r="4295" spans="28:39">
      <c r="AB4295" s="59" t="s">
        <v>656</v>
      </c>
      <c r="AC4295" s="1">
        <v>3</v>
      </c>
      <c r="AD4295" s="38" t="s">
        <v>428</v>
      </c>
      <c r="AE4295" s="60" t="s">
        <v>133</v>
      </c>
      <c r="AF4295" s="53">
        <v>150</v>
      </c>
      <c r="AG4295" s="48">
        <v>70</v>
      </c>
      <c r="AH4295">
        <v>20</v>
      </c>
      <c r="AL4295" t="s">
        <v>22</v>
      </c>
      <c r="AM4295">
        <v>60</v>
      </c>
    </row>
    <row r="4296" spans="28:39">
      <c r="AB4296" s="59" t="s">
        <v>656</v>
      </c>
      <c r="AC4296" s="1">
        <v>3</v>
      </c>
      <c r="AD4296" s="38" t="s">
        <v>428</v>
      </c>
      <c r="AE4296" s="60" t="s">
        <v>133</v>
      </c>
      <c r="AF4296" s="54">
        <v>160</v>
      </c>
      <c r="AG4296" s="41">
        <v>0</v>
      </c>
      <c r="AH4296">
        <v>42</v>
      </c>
      <c r="AL4296" t="s">
        <v>22</v>
      </c>
      <c r="AM4296">
        <v>60</v>
      </c>
    </row>
    <row r="4297" spans="28:39">
      <c r="AB4297" s="59" t="s">
        <v>656</v>
      </c>
      <c r="AC4297" s="1">
        <v>3</v>
      </c>
      <c r="AD4297" s="38" t="s">
        <v>428</v>
      </c>
      <c r="AE4297" s="60" t="s">
        <v>133</v>
      </c>
      <c r="AF4297" s="54">
        <v>160</v>
      </c>
      <c r="AG4297" s="42">
        <v>10</v>
      </c>
      <c r="AH4297">
        <v>42</v>
      </c>
      <c r="AL4297" t="s">
        <v>22</v>
      </c>
      <c r="AM4297">
        <v>60</v>
      </c>
    </row>
    <row r="4298" spans="28:39">
      <c r="AB4298" s="59" t="s">
        <v>656</v>
      </c>
      <c r="AC4298" s="1">
        <v>3</v>
      </c>
      <c r="AD4298" s="38" t="s">
        <v>428</v>
      </c>
      <c r="AE4298" s="60" t="s">
        <v>133</v>
      </c>
      <c r="AF4298" s="54">
        <v>160</v>
      </c>
      <c r="AG4298" s="43">
        <v>20</v>
      </c>
      <c r="AH4298">
        <v>42</v>
      </c>
      <c r="AL4298" t="s">
        <v>22</v>
      </c>
      <c r="AM4298">
        <v>60</v>
      </c>
    </row>
    <row r="4299" spans="28:39">
      <c r="AB4299" s="59" t="s">
        <v>656</v>
      </c>
      <c r="AC4299" s="1">
        <v>3</v>
      </c>
      <c r="AD4299" s="38" t="s">
        <v>428</v>
      </c>
      <c r="AE4299" s="60" t="s">
        <v>133</v>
      </c>
      <c r="AF4299" s="54">
        <v>160</v>
      </c>
      <c r="AG4299" s="44">
        <v>30</v>
      </c>
      <c r="AH4299">
        <v>42</v>
      </c>
      <c r="AL4299" t="s">
        <v>22</v>
      </c>
      <c r="AM4299">
        <v>60</v>
      </c>
    </row>
    <row r="4300" spans="28:39">
      <c r="AB4300" s="59" t="s">
        <v>656</v>
      </c>
      <c r="AC4300" s="1">
        <v>3</v>
      </c>
      <c r="AD4300" s="38" t="s">
        <v>428</v>
      </c>
      <c r="AE4300" s="60" t="s">
        <v>133</v>
      </c>
      <c r="AF4300" s="54">
        <v>160</v>
      </c>
      <c r="AG4300" s="45">
        <v>40</v>
      </c>
      <c r="AH4300">
        <v>34</v>
      </c>
      <c r="AL4300" t="s">
        <v>22</v>
      </c>
      <c r="AM4300">
        <v>60</v>
      </c>
    </row>
    <row r="4301" spans="28:39">
      <c r="AB4301" s="59" t="s">
        <v>656</v>
      </c>
      <c r="AC4301" s="1">
        <v>3</v>
      </c>
      <c r="AD4301" s="38" t="s">
        <v>428</v>
      </c>
      <c r="AE4301" s="60" t="s">
        <v>133</v>
      </c>
      <c r="AF4301" s="54">
        <v>160</v>
      </c>
      <c r="AG4301" s="46">
        <v>50</v>
      </c>
      <c r="AH4301">
        <v>28</v>
      </c>
      <c r="AL4301" t="s">
        <v>22</v>
      </c>
      <c r="AM4301">
        <v>60</v>
      </c>
    </row>
    <row r="4302" spans="28:39">
      <c r="AB4302" s="59" t="s">
        <v>656</v>
      </c>
      <c r="AC4302" s="1">
        <v>3</v>
      </c>
      <c r="AD4302" s="38" t="s">
        <v>428</v>
      </c>
      <c r="AE4302" s="60" t="s">
        <v>133</v>
      </c>
      <c r="AF4302" s="54">
        <v>160</v>
      </c>
      <c r="AG4302" s="47">
        <v>60</v>
      </c>
      <c r="AH4302">
        <v>23</v>
      </c>
      <c r="AL4302" t="s">
        <v>22</v>
      </c>
      <c r="AM4302">
        <v>60</v>
      </c>
    </row>
    <row r="4303" spans="28:39">
      <c r="AB4303" s="59" t="s">
        <v>656</v>
      </c>
      <c r="AC4303" s="1">
        <v>3</v>
      </c>
      <c r="AD4303" s="38" t="s">
        <v>428</v>
      </c>
      <c r="AE4303" s="60" t="s">
        <v>133</v>
      </c>
      <c r="AF4303" s="54">
        <v>160</v>
      </c>
      <c r="AG4303" s="48">
        <v>70</v>
      </c>
      <c r="AH4303">
        <v>20</v>
      </c>
      <c r="AL4303" t="s">
        <v>22</v>
      </c>
      <c r="AM4303">
        <v>60</v>
      </c>
    </row>
    <row r="4304" spans="28:39">
      <c r="AB4304" s="59" t="s">
        <v>656</v>
      </c>
      <c r="AC4304" s="1">
        <v>3</v>
      </c>
      <c r="AD4304" s="38" t="s">
        <v>428</v>
      </c>
      <c r="AE4304" s="60" t="s">
        <v>133</v>
      </c>
      <c r="AF4304" s="55">
        <v>170</v>
      </c>
      <c r="AG4304" s="41">
        <v>0</v>
      </c>
      <c r="AH4304">
        <v>40</v>
      </c>
      <c r="AL4304" t="s">
        <v>22</v>
      </c>
      <c r="AM4304">
        <v>60</v>
      </c>
    </row>
    <row r="4305" spans="28:39">
      <c r="AB4305" s="59" t="s">
        <v>656</v>
      </c>
      <c r="AC4305" s="1">
        <v>3</v>
      </c>
      <c r="AD4305" s="38" t="s">
        <v>428</v>
      </c>
      <c r="AE4305" s="60" t="s">
        <v>133</v>
      </c>
      <c r="AF4305" s="55">
        <v>170</v>
      </c>
      <c r="AG4305" s="42">
        <v>10</v>
      </c>
      <c r="AH4305">
        <v>40</v>
      </c>
      <c r="AL4305" t="s">
        <v>22</v>
      </c>
      <c r="AM4305">
        <v>60</v>
      </c>
    </row>
    <row r="4306" spans="28:39">
      <c r="AB4306" s="59" t="s">
        <v>656</v>
      </c>
      <c r="AC4306" s="1">
        <v>3</v>
      </c>
      <c r="AD4306" s="38" t="s">
        <v>428</v>
      </c>
      <c r="AE4306" s="60" t="s">
        <v>133</v>
      </c>
      <c r="AF4306" s="55">
        <v>170</v>
      </c>
      <c r="AG4306" s="43">
        <v>20</v>
      </c>
      <c r="AH4306">
        <v>40</v>
      </c>
      <c r="AL4306" t="s">
        <v>22</v>
      </c>
      <c r="AM4306">
        <v>60</v>
      </c>
    </row>
    <row r="4307" spans="28:39">
      <c r="AB4307" s="59" t="s">
        <v>656</v>
      </c>
      <c r="AC4307" s="1">
        <v>3</v>
      </c>
      <c r="AD4307" s="38" t="s">
        <v>428</v>
      </c>
      <c r="AE4307" s="60" t="s">
        <v>133</v>
      </c>
      <c r="AF4307" s="55">
        <v>170</v>
      </c>
      <c r="AG4307" s="44">
        <v>30</v>
      </c>
      <c r="AH4307">
        <v>40</v>
      </c>
      <c r="AL4307" t="s">
        <v>22</v>
      </c>
      <c r="AM4307">
        <v>60</v>
      </c>
    </row>
    <row r="4308" spans="28:39">
      <c r="AB4308" s="59" t="s">
        <v>656</v>
      </c>
      <c r="AC4308" s="1">
        <v>3</v>
      </c>
      <c r="AD4308" s="38" t="s">
        <v>428</v>
      </c>
      <c r="AE4308" s="60" t="s">
        <v>133</v>
      </c>
      <c r="AF4308" s="55">
        <v>170</v>
      </c>
      <c r="AG4308" s="45">
        <v>40</v>
      </c>
      <c r="AH4308">
        <v>34</v>
      </c>
      <c r="AL4308" t="s">
        <v>22</v>
      </c>
      <c r="AM4308">
        <v>60</v>
      </c>
    </row>
    <row r="4309" spans="28:39">
      <c r="AB4309" s="59" t="s">
        <v>656</v>
      </c>
      <c r="AC4309" s="1">
        <v>3</v>
      </c>
      <c r="AD4309" s="38" t="s">
        <v>428</v>
      </c>
      <c r="AE4309" s="60" t="s">
        <v>133</v>
      </c>
      <c r="AF4309" s="55">
        <v>170</v>
      </c>
      <c r="AG4309" s="46">
        <v>50</v>
      </c>
      <c r="AH4309">
        <v>28</v>
      </c>
      <c r="AL4309" t="s">
        <v>22</v>
      </c>
      <c r="AM4309">
        <v>60</v>
      </c>
    </row>
    <row r="4310" spans="28:39">
      <c r="AB4310" s="59" t="s">
        <v>656</v>
      </c>
      <c r="AC4310" s="1">
        <v>3</v>
      </c>
      <c r="AD4310" s="38" t="s">
        <v>428</v>
      </c>
      <c r="AE4310" s="60" t="s">
        <v>133</v>
      </c>
      <c r="AF4310" s="55">
        <v>170</v>
      </c>
      <c r="AG4310" s="47">
        <v>60</v>
      </c>
      <c r="AH4310">
        <v>23</v>
      </c>
      <c r="AL4310" t="s">
        <v>22</v>
      </c>
      <c r="AM4310">
        <v>60</v>
      </c>
    </row>
    <row r="4311" spans="28:39">
      <c r="AB4311" s="59" t="s">
        <v>656</v>
      </c>
      <c r="AC4311" s="1">
        <v>3</v>
      </c>
      <c r="AD4311" s="38" t="s">
        <v>428</v>
      </c>
      <c r="AE4311" s="60" t="s">
        <v>133</v>
      </c>
      <c r="AF4311" s="55">
        <v>170</v>
      </c>
      <c r="AG4311" s="48">
        <v>70</v>
      </c>
      <c r="AH4311">
        <v>20</v>
      </c>
      <c r="AL4311" t="s">
        <v>22</v>
      </c>
      <c r="AM4311">
        <v>60</v>
      </c>
    </row>
    <row r="4312" spans="28:39">
      <c r="AB4312" s="59" t="s">
        <v>656</v>
      </c>
      <c r="AC4312" s="1">
        <v>3</v>
      </c>
      <c r="AD4312" s="38" t="s">
        <v>428</v>
      </c>
      <c r="AE4312" s="60" t="s">
        <v>133</v>
      </c>
      <c r="AF4312" s="56">
        <v>180</v>
      </c>
      <c r="AG4312" s="41">
        <v>0</v>
      </c>
      <c r="AH4312">
        <v>38</v>
      </c>
      <c r="AL4312" t="s">
        <v>22</v>
      </c>
      <c r="AM4312">
        <v>60</v>
      </c>
    </row>
    <row r="4313" spans="28:39">
      <c r="AB4313" s="59" t="s">
        <v>656</v>
      </c>
      <c r="AC4313" s="1">
        <v>3</v>
      </c>
      <c r="AD4313" s="38" t="s">
        <v>428</v>
      </c>
      <c r="AE4313" s="60" t="s">
        <v>133</v>
      </c>
      <c r="AF4313" s="56">
        <v>180</v>
      </c>
      <c r="AG4313" s="42">
        <v>10</v>
      </c>
      <c r="AH4313">
        <v>38</v>
      </c>
      <c r="AL4313" t="s">
        <v>22</v>
      </c>
      <c r="AM4313">
        <v>60</v>
      </c>
    </row>
    <row r="4314" spans="28:39">
      <c r="AB4314" s="59" t="s">
        <v>656</v>
      </c>
      <c r="AC4314" s="1">
        <v>3</v>
      </c>
      <c r="AD4314" s="38" t="s">
        <v>428</v>
      </c>
      <c r="AE4314" s="60" t="s">
        <v>133</v>
      </c>
      <c r="AF4314" s="56">
        <v>180</v>
      </c>
      <c r="AG4314" s="43">
        <v>20</v>
      </c>
      <c r="AH4314">
        <v>38</v>
      </c>
      <c r="AL4314" t="s">
        <v>22</v>
      </c>
      <c r="AM4314">
        <v>60</v>
      </c>
    </row>
    <row r="4315" spans="28:39">
      <c r="AB4315" s="59" t="s">
        <v>656</v>
      </c>
      <c r="AC4315" s="1">
        <v>3</v>
      </c>
      <c r="AD4315" s="38" t="s">
        <v>428</v>
      </c>
      <c r="AE4315" s="60" t="s">
        <v>133</v>
      </c>
      <c r="AF4315" s="56">
        <v>180</v>
      </c>
      <c r="AG4315" s="44">
        <v>30</v>
      </c>
      <c r="AH4315">
        <v>38</v>
      </c>
      <c r="AL4315" t="s">
        <v>22</v>
      </c>
      <c r="AM4315">
        <v>60</v>
      </c>
    </row>
    <row r="4316" spans="28:39">
      <c r="AB4316" s="59" t="s">
        <v>656</v>
      </c>
      <c r="AC4316" s="1">
        <v>3</v>
      </c>
      <c r="AD4316" s="38" t="s">
        <v>428</v>
      </c>
      <c r="AE4316" s="60" t="s">
        <v>133</v>
      </c>
      <c r="AF4316" s="56">
        <v>180</v>
      </c>
      <c r="AG4316" s="45">
        <v>40</v>
      </c>
      <c r="AH4316">
        <v>34</v>
      </c>
      <c r="AL4316" t="s">
        <v>22</v>
      </c>
      <c r="AM4316">
        <v>60</v>
      </c>
    </row>
    <row r="4317" spans="28:39">
      <c r="AB4317" s="59" t="s">
        <v>656</v>
      </c>
      <c r="AC4317" s="1">
        <v>3</v>
      </c>
      <c r="AD4317" s="38" t="s">
        <v>428</v>
      </c>
      <c r="AE4317" s="60" t="s">
        <v>133</v>
      </c>
      <c r="AF4317" s="56">
        <v>180</v>
      </c>
      <c r="AG4317" s="46">
        <v>50</v>
      </c>
      <c r="AH4317">
        <v>28</v>
      </c>
      <c r="AL4317" t="s">
        <v>22</v>
      </c>
      <c r="AM4317">
        <v>60</v>
      </c>
    </row>
    <row r="4318" spans="28:39">
      <c r="AB4318" s="59" t="s">
        <v>656</v>
      </c>
      <c r="AC4318" s="1">
        <v>3</v>
      </c>
      <c r="AD4318" s="38" t="s">
        <v>428</v>
      </c>
      <c r="AE4318" s="60" t="s">
        <v>133</v>
      </c>
      <c r="AF4318" s="56">
        <v>180</v>
      </c>
      <c r="AG4318" s="47">
        <v>60</v>
      </c>
      <c r="AH4318">
        <v>23</v>
      </c>
      <c r="AL4318" t="s">
        <v>22</v>
      </c>
      <c r="AM4318">
        <v>60</v>
      </c>
    </row>
    <row r="4319" spans="28:39">
      <c r="AB4319" s="59" t="s">
        <v>656</v>
      </c>
      <c r="AC4319" s="1">
        <v>3</v>
      </c>
      <c r="AD4319" s="38" t="s">
        <v>428</v>
      </c>
      <c r="AE4319" s="60" t="s">
        <v>133</v>
      </c>
      <c r="AF4319" s="56">
        <v>180</v>
      </c>
      <c r="AG4319" s="48">
        <v>70</v>
      </c>
      <c r="AH4319">
        <v>20</v>
      </c>
      <c r="AL4319" t="s">
        <v>22</v>
      </c>
      <c r="AM4319">
        <v>60</v>
      </c>
    </row>
    <row r="4320" spans="28:39">
      <c r="AB4320" s="59" t="s">
        <v>656</v>
      </c>
      <c r="AC4320" s="1">
        <v>3</v>
      </c>
      <c r="AD4320" s="38" t="s">
        <v>428</v>
      </c>
      <c r="AE4320" s="60" t="s">
        <v>133</v>
      </c>
      <c r="AF4320" s="57">
        <v>200</v>
      </c>
      <c r="AG4320" s="41">
        <v>0</v>
      </c>
      <c r="AH4320">
        <v>33</v>
      </c>
      <c r="AL4320" t="s">
        <v>22</v>
      </c>
      <c r="AM4320">
        <v>60</v>
      </c>
    </row>
    <row r="4321" spans="28:39">
      <c r="AB4321" s="59" t="s">
        <v>656</v>
      </c>
      <c r="AC4321" s="1">
        <v>3</v>
      </c>
      <c r="AD4321" s="38" t="s">
        <v>428</v>
      </c>
      <c r="AE4321" s="60" t="s">
        <v>133</v>
      </c>
      <c r="AF4321" s="57">
        <v>200</v>
      </c>
      <c r="AG4321" s="42">
        <v>10</v>
      </c>
      <c r="AH4321">
        <v>33</v>
      </c>
      <c r="AL4321" t="s">
        <v>22</v>
      </c>
      <c r="AM4321">
        <v>60</v>
      </c>
    </row>
    <row r="4322" spans="28:39">
      <c r="AB4322" s="59" t="s">
        <v>656</v>
      </c>
      <c r="AC4322" s="1">
        <v>3</v>
      </c>
      <c r="AD4322" s="38" t="s">
        <v>428</v>
      </c>
      <c r="AE4322" s="60" t="s">
        <v>133</v>
      </c>
      <c r="AF4322" s="57">
        <v>200</v>
      </c>
      <c r="AG4322" s="43">
        <v>20</v>
      </c>
      <c r="AH4322">
        <v>33</v>
      </c>
      <c r="AL4322" t="s">
        <v>22</v>
      </c>
      <c r="AM4322">
        <v>60</v>
      </c>
    </row>
    <row r="4323" spans="28:39">
      <c r="AB4323" s="59" t="s">
        <v>656</v>
      </c>
      <c r="AC4323" s="1">
        <v>3</v>
      </c>
      <c r="AD4323" s="38" t="s">
        <v>428</v>
      </c>
      <c r="AE4323" s="60" t="s">
        <v>133</v>
      </c>
      <c r="AF4323" s="57">
        <v>200</v>
      </c>
      <c r="AG4323" s="44">
        <v>30</v>
      </c>
      <c r="AH4323">
        <v>33</v>
      </c>
      <c r="AL4323" t="s">
        <v>22</v>
      </c>
      <c r="AM4323">
        <v>60</v>
      </c>
    </row>
    <row r="4324" spans="28:39">
      <c r="AB4324" s="59" t="s">
        <v>656</v>
      </c>
      <c r="AC4324" s="1">
        <v>3</v>
      </c>
      <c r="AD4324" s="38" t="s">
        <v>428</v>
      </c>
      <c r="AE4324" s="60" t="s">
        <v>133</v>
      </c>
      <c r="AF4324" s="57">
        <v>200</v>
      </c>
      <c r="AG4324" s="45">
        <v>40</v>
      </c>
      <c r="AH4324">
        <v>33</v>
      </c>
      <c r="AL4324" t="s">
        <v>22</v>
      </c>
      <c r="AM4324">
        <v>60</v>
      </c>
    </row>
    <row r="4325" spans="28:39">
      <c r="AB4325" s="59" t="s">
        <v>656</v>
      </c>
      <c r="AC4325" s="1">
        <v>3</v>
      </c>
      <c r="AD4325" s="38" t="s">
        <v>428</v>
      </c>
      <c r="AE4325" s="60" t="s">
        <v>133</v>
      </c>
      <c r="AF4325" s="57">
        <v>200</v>
      </c>
      <c r="AG4325" s="46">
        <v>50</v>
      </c>
      <c r="AH4325">
        <v>28</v>
      </c>
      <c r="AL4325" t="s">
        <v>22</v>
      </c>
      <c r="AM4325">
        <v>60</v>
      </c>
    </row>
    <row r="4326" spans="28:39">
      <c r="AB4326" s="59" t="s">
        <v>656</v>
      </c>
      <c r="AC4326" s="1">
        <v>3</v>
      </c>
      <c r="AD4326" s="38" t="s">
        <v>428</v>
      </c>
      <c r="AE4326" s="60" t="s">
        <v>133</v>
      </c>
      <c r="AF4326" s="57">
        <v>200</v>
      </c>
      <c r="AG4326" s="47">
        <v>60</v>
      </c>
      <c r="AH4326">
        <v>23</v>
      </c>
      <c r="AL4326" t="s">
        <v>22</v>
      </c>
      <c r="AM4326">
        <v>60</v>
      </c>
    </row>
    <row r="4327" spans="28:39">
      <c r="AB4327" s="59" t="s">
        <v>656</v>
      </c>
      <c r="AC4327" s="1">
        <v>3</v>
      </c>
      <c r="AD4327" s="38" t="s">
        <v>428</v>
      </c>
      <c r="AE4327" s="60" t="s">
        <v>133</v>
      </c>
      <c r="AF4327" s="57">
        <v>200</v>
      </c>
      <c r="AG4327" s="48">
        <v>70</v>
      </c>
      <c r="AH4327">
        <v>20</v>
      </c>
      <c r="AL4327" t="s">
        <v>22</v>
      </c>
      <c r="AM4327">
        <v>60</v>
      </c>
    </row>
    <row r="4328" spans="28:39">
      <c r="AL4328" t="s">
        <v>22</v>
      </c>
    </row>
    <row r="4329" spans="28:39">
      <c r="AL4329" t="s">
        <v>22</v>
      </c>
    </row>
    <row r="4330" spans="28:39">
      <c r="AB4330" t="s">
        <v>650</v>
      </c>
      <c r="AC4330" s="1">
        <v>1</v>
      </c>
      <c r="AD4330" s="38" t="s">
        <v>337</v>
      </c>
      <c r="AE4330" s="61" t="s">
        <v>136</v>
      </c>
      <c r="AF4330" s="40">
        <v>110</v>
      </c>
      <c r="AG4330" s="41">
        <v>0</v>
      </c>
      <c r="AH4330">
        <v>84</v>
      </c>
      <c r="AL4330" t="s">
        <v>22</v>
      </c>
      <c r="AM4330">
        <v>60</v>
      </c>
    </row>
    <row r="4331" spans="28:39">
      <c r="AB4331" t="s">
        <v>650</v>
      </c>
      <c r="AC4331" s="1">
        <v>1</v>
      </c>
      <c r="AD4331" s="38" t="s">
        <v>337</v>
      </c>
      <c r="AE4331" s="61" t="s">
        <v>136</v>
      </c>
      <c r="AF4331" s="40">
        <v>110</v>
      </c>
      <c r="AG4331" s="42">
        <v>10</v>
      </c>
      <c r="AH4331">
        <v>79</v>
      </c>
      <c r="AL4331" t="s">
        <v>22</v>
      </c>
      <c r="AM4331">
        <v>60</v>
      </c>
    </row>
    <row r="4332" spans="28:39">
      <c r="AB4332" t="s">
        <v>650</v>
      </c>
      <c r="AC4332" s="1">
        <v>1</v>
      </c>
      <c r="AD4332" s="38" t="s">
        <v>337</v>
      </c>
      <c r="AE4332" s="61" t="s">
        <v>136</v>
      </c>
      <c r="AF4332" s="40">
        <v>110</v>
      </c>
      <c r="AG4332" s="43">
        <v>20</v>
      </c>
      <c r="AH4332">
        <v>68</v>
      </c>
      <c r="AL4332" t="s">
        <v>22</v>
      </c>
      <c r="AM4332">
        <v>60</v>
      </c>
    </row>
    <row r="4333" spans="28:39">
      <c r="AB4333" t="s">
        <v>650</v>
      </c>
      <c r="AC4333" s="1">
        <v>1</v>
      </c>
      <c r="AD4333" s="38" t="s">
        <v>337</v>
      </c>
      <c r="AE4333" s="61" t="s">
        <v>136</v>
      </c>
      <c r="AF4333" s="40">
        <v>110</v>
      </c>
      <c r="AG4333" s="44">
        <v>30</v>
      </c>
      <c r="AH4333">
        <v>60</v>
      </c>
      <c r="AL4333" t="s">
        <v>22</v>
      </c>
      <c r="AM4333">
        <v>60</v>
      </c>
    </row>
    <row r="4334" spans="28:39">
      <c r="AB4334" t="s">
        <v>650</v>
      </c>
      <c r="AC4334" s="1">
        <v>1</v>
      </c>
      <c r="AD4334" s="38" t="s">
        <v>337</v>
      </c>
      <c r="AE4334" s="61" t="s">
        <v>136</v>
      </c>
      <c r="AF4334" s="40">
        <v>110</v>
      </c>
      <c r="AG4334" s="45">
        <v>40</v>
      </c>
      <c r="AH4334">
        <v>55</v>
      </c>
      <c r="AL4334" t="s">
        <v>22</v>
      </c>
      <c r="AM4334">
        <v>60</v>
      </c>
    </row>
    <row r="4335" spans="28:39">
      <c r="AB4335" t="s">
        <v>650</v>
      </c>
      <c r="AC4335" s="1">
        <v>1</v>
      </c>
      <c r="AD4335" s="38" t="s">
        <v>337</v>
      </c>
      <c r="AE4335" s="61" t="s">
        <v>136</v>
      </c>
      <c r="AF4335" s="40">
        <v>110</v>
      </c>
      <c r="AG4335" s="46">
        <v>50</v>
      </c>
      <c r="AH4335">
        <v>51</v>
      </c>
      <c r="AL4335" t="s">
        <v>22</v>
      </c>
      <c r="AM4335">
        <v>60</v>
      </c>
    </row>
    <row r="4336" spans="28:39">
      <c r="AB4336" t="s">
        <v>650</v>
      </c>
      <c r="AC4336" s="1">
        <v>1</v>
      </c>
      <c r="AD4336" s="38" t="s">
        <v>337</v>
      </c>
      <c r="AE4336" s="61" t="s">
        <v>136</v>
      </c>
      <c r="AF4336" s="40">
        <v>110</v>
      </c>
      <c r="AG4336" s="47">
        <v>60</v>
      </c>
      <c r="AH4336">
        <v>48</v>
      </c>
      <c r="AL4336" t="s">
        <v>22</v>
      </c>
      <c r="AM4336">
        <v>60</v>
      </c>
    </row>
    <row r="4337" spans="28:39">
      <c r="AB4337" t="s">
        <v>650</v>
      </c>
      <c r="AC4337" s="1">
        <v>1</v>
      </c>
      <c r="AD4337" s="38" t="s">
        <v>337</v>
      </c>
      <c r="AE4337" s="61" t="s">
        <v>136</v>
      </c>
      <c r="AF4337" s="40">
        <v>110</v>
      </c>
      <c r="AG4337" s="48">
        <v>70</v>
      </c>
      <c r="AH4337">
        <v>44</v>
      </c>
      <c r="AL4337" t="s">
        <v>22</v>
      </c>
      <c r="AM4337">
        <v>60</v>
      </c>
    </row>
    <row r="4338" spans="28:39">
      <c r="AB4338" t="s">
        <v>650</v>
      </c>
      <c r="AC4338" s="1">
        <v>1</v>
      </c>
      <c r="AD4338" s="38" t="s">
        <v>337</v>
      </c>
      <c r="AE4338" s="61" t="s">
        <v>136</v>
      </c>
      <c r="AF4338" s="49">
        <v>115</v>
      </c>
      <c r="AG4338" s="41">
        <v>0</v>
      </c>
      <c r="AH4338">
        <v>81</v>
      </c>
      <c r="AL4338" t="s">
        <v>22</v>
      </c>
      <c r="AM4338">
        <v>60</v>
      </c>
    </row>
    <row r="4339" spans="28:39">
      <c r="AB4339" t="s">
        <v>650</v>
      </c>
      <c r="AC4339" s="1">
        <v>1</v>
      </c>
      <c r="AD4339" s="38" t="s">
        <v>337</v>
      </c>
      <c r="AE4339" s="61" t="s">
        <v>136</v>
      </c>
      <c r="AF4339" s="49">
        <v>115</v>
      </c>
      <c r="AG4339" s="42">
        <v>10</v>
      </c>
      <c r="AH4339">
        <v>78</v>
      </c>
      <c r="AL4339" t="s">
        <v>22</v>
      </c>
      <c r="AM4339">
        <v>60</v>
      </c>
    </row>
    <row r="4340" spans="28:39">
      <c r="AB4340" t="s">
        <v>650</v>
      </c>
      <c r="AC4340" s="1">
        <v>1</v>
      </c>
      <c r="AD4340" s="38" t="s">
        <v>337</v>
      </c>
      <c r="AE4340" s="61" t="s">
        <v>136</v>
      </c>
      <c r="AF4340" s="49">
        <v>115</v>
      </c>
      <c r="AG4340" s="43">
        <v>20</v>
      </c>
      <c r="AH4340">
        <v>68</v>
      </c>
      <c r="AL4340" t="s">
        <v>22</v>
      </c>
      <c r="AM4340">
        <v>60</v>
      </c>
    </row>
    <row r="4341" spans="28:39">
      <c r="AB4341" t="s">
        <v>650</v>
      </c>
      <c r="AC4341" s="1">
        <v>1</v>
      </c>
      <c r="AD4341" s="38" t="s">
        <v>337</v>
      </c>
      <c r="AE4341" s="61" t="s">
        <v>136</v>
      </c>
      <c r="AF4341" s="49">
        <v>115</v>
      </c>
      <c r="AG4341" s="44">
        <v>30</v>
      </c>
      <c r="AH4341">
        <v>60</v>
      </c>
      <c r="AL4341" t="s">
        <v>22</v>
      </c>
      <c r="AM4341">
        <v>60</v>
      </c>
    </row>
    <row r="4342" spans="28:39">
      <c r="AB4342" t="s">
        <v>650</v>
      </c>
      <c r="AC4342" s="1">
        <v>1</v>
      </c>
      <c r="AD4342" s="38" t="s">
        <v>337</v>
      </c>
      <c r="AE4342" s="61" t="s">
        <v>136</v>
      </c>
      <c r="AF4342" s="49">
        <v>115</v>
      </c>
      <c r="AG4342" s="45">
        <v>40</v>
      </c>
      <c r="AH4342">
        <v>55</v>
      </c>
      <c r="AL4342" t="s">
        <v>22</v>
      </c>
      <c r="AM4342">
        <v>60</v>
      </c>
    </row>
    <row r="4343" spans="28:39">
      <c r="AB4343" t="s">
        <v>650</v>
      </c>
      <c r="AC4343" s="1">
        <v>1</v>
      </c>
      <c r="AD4343" s="38" t="s">
        <v>337</v>
      </c>
      <c r="AE4343" s="61" t="s">
        <v>136</v>
      </c>
      <c r="AF4343" s="49">
        <v>115</v>
      </c>
      <c r="AG4343" s="46">
        <v>50</v>
      </c>
      <c r="AH4343">
        <v>51</v>
      </c>
      <c r="AL4343" t="s">
        <v>22</v>
      </c>
      <c r="AM4343">
        <v>60</v>
      </c>
    </row>
    <row r="4344" spans="28:39">
      <c r="AB4344" t="s">
        <v>650</v>
      </c>
      <c r="AC4344" s="1">
        <v>1</v>
      </c>
      <c r="AD4344" s="38" t="s">
        <v>337</v>
      </c>
      <c r="AE4344" s="61" t="s">
        <v>136</v>
      </c>
      <c r="AF4344" s="49">
        <v>115</v>
      </c>
      <c r="AG4344" s="47">
        <v>60</v>
      </c>
      <c r="AH4344">
        <v>48</v>
      </c>
      <c r="AL4344" t="s">
        <v>22</v>
      </c>
      <c r="AM4344">
        <v>60</v>
      </c>
    </row>
    <row r="4345" spans="28:39">
      <c r="AB4345" t="s">
        <v>650</v>
      </c>
      <c r="AC4345" s="1">
        <v>1</v>
      </c>
      <c r="AD4345" s="38" t="s">
        <v>337</v>
      </c>
      <c r="AE4345" s="61" t="s">
        <v>136</v>
      </c>
      <c r="AF4345" s="49">
        <v>115</v>
      </c>
      <c r="AG4345" s="48">
        <v>70</v>
      </c>
      <c r="AH4345">
        <v>44</v>
      </c>
      <c r="AL4345" t="s">
        <v>22</v>
      </c>
      <c r="AM4345">
        <v>60</v>
      </c>
    </row>
    <row r="4346" spans="28:39">
      <c r="AB4346" t="s">
        <v>650</v>
      </c>
      <c r="AC4346" s="1">
        <v>1</v>
      </c>
      <c r="AD4346" s="38" t="s">
        <v>337</v>
      </c>
      <c r="AE4346" s="61" t="s">
        <v>136</v>
      </c>
      <c r="AF4346" s="50">
        <v>120</v>
      </c>
      <c r="AG4346" s="41">
        <v>0</v>
      </c>
      <c r="AH4346">
        <v>79</v>
      </c>
      <c r="AL4346" t="s">
        <v>22</v>
      </c>
      <c r="AM4346">
        <v>60</v>
      </c>
    </row>
    <row r="4347" spans="28:39">
      <c r="AB4347" t="s">
        <v>650</v>
      </c>
      <c r="AC4347" s="1">
        <v>1</v>
      </c>
      <c r="AD4347" s="38" t="s">
        <v>337</v>
      </c>
      <c r="AE4347" s="61" t="s">
        <v>136</v>
      </c>
      <c r="AF4347" s="50">
        <v>120</v>
      </c>
      <c r="AG4347" s="42">
        <v>10</v>
      </c>
      <c r="AH4347">
        <v>78</v>
      </c>
      <c r="AL4347" t="s">
        <v>22</v>
      </c>
      <c r="AM4347">
        <v>60</v>
      </c>
    </row>
    <row r="4348" spans="28:39">
      <c r="AB4348" t="s">
        <v>650</v>
      </c>
      <c r="AC4348" s="1">
        <v>1</v>
      </c>
      <c r="AD4348" s="38" t="s">
        <v>337</v>
      </c>
      <c r="AE4348" s="61" t="s">
        <v>136</v>
      </c>
      <c r="AF4348" s="50">
        <v>120</v>
      </c>
      <c r="AG4348" s="43">
        <v>20</v>
      </c>
      <c r="AH4348">
        <v>68</v>
      </c>
      <c r="AL4348" t="s">
        <v>22</v>
      </c>
      <c r="AM4348">
        <v>60</v>
      </c>
    </row>
    <row r="4349" spans="28:39">
      <c r="AB4349" t="s">
        <v>650</v>
      </c>
      <c r="AC4349" s="1">
        <v>1</v>
      </c>
      <c r="AD4349" s="38" t="s">
        <v>337</v>
      </c>
      <c r="AE4349" s="61" t="s">
        <v>136</v>
      </c>
      <c r="AF4349" s="50">
        <v>120</v>
      </c>
      <c r="AG4349" s="44">
        <v>30</v>
      </c>
      <c r="AH4349">
        <v>60</v>
      </c>
      <c r="AL4349" t="s">
        <v>22</v>
      </c>
      <c r="AM4349">
        <v>60</v>
      </c>
    </row>
    <row r="4350" spans="28:39">
      <c r="AB4350" t="s">
        <v>650</v>
      </c>
      <c r="AC4350" s="1">
        <v>1</v>
      </c>
      <c r="AD4350" s="38" t="s">
        <v>337</v>
      </c>
      <c r="AE4350" s="61" t="s">
        <v>136</v>
      </c>
      <c r="AF4350" s="50">
        <v>120</v>
      </c>
      <c r="AG4350" s="45">
        <v>40</v>
      </c>
      <c r="AH4350">
        <v>55</v>
      </c>
      <c r="AL4350" t="s">
        <v>22</v>
      </c>
      <c r="AM4350">
        <v>60</v>
      </c>
    </row>
    <row r="4351" spans="28:39">
      <c r="AB4351" t="s">
        <v>650</v>
      </c>
      <c r="AC4351" s="1">
        <v>1</v>
      </c>
      <c r="AD4351" s="38" t="s">
        <v>337</v>
      </c>
      <c r="AE4351" s="61" t="s">
        <v>136</v>
      </c>
      <c r="AF4351" s="50">
        <v>120</v>
      </c>
      <c r="AG4351" s="46">
        <v>50</v>
      </c>
      <c r="AH4351">
        <v>51</v>
      </c>
      <c r="AL4351" t="s">
        <v>22</v>
      </c>
      <c r="AM4351">
        <v>60</v>
      </c>
    </row>
    <row r="4352" spans="28:39">
      <c r="AB4352" t="s">
        <v>650</v>
      </c>
      <c r="AC4352" s="1">
        <v>1</v>
      </c>
      <c r="AD4352" s="38" t="s">
        <v>337</v>
      </c>
      <c r="AE4352" s="61" t="s">
        <v>136</v>
      </c>
      <c r="AF4352" s="50">
        <v>120</v>
      </c>
      <c r="AG4352" s="47">
        <v>60</v>
      </c>
      <c r="AH4352">
        <v>48</v>
      </c>
      <c r="AL4352" t="s">
        <v>22</v>
      </c>
      <c r="AM4352">
        <v>60</v>
      </c>
    </row>
    <row r="4353" spans="28:39">
      <c r="AB4353" t="s">
        <v>650</v>
      </c>
      <c r="AC4353" s="1">
        <v>1</v>
      </c>
      <c r="AD4353" s="38" t="s">
        <v>337</v>
      </c>
      <c r="AE4353" s="61" t="s">
        <v>136</v>
      </c>
      <c r="AF4353" s="50">
        <v>120</v>
      </c>
      <c r="AG4353" s="48">
        <v>70</v>
      </c>
      <c r="AH4353">
        <v>44</v>
      </c>
      <c r="AL4353" t="s">
        <v>22</v>
      </c>
      <c r="AM4353">
        <v>60</v>
      </c>
    </row>
    <row r="4354" spans="28:39">
      <c r="AB4354" t="s">
        <v>650</v>
      </c>
      <c r="AC4354" s="1">
        <v>1</v>
      </c>
      <c r="AD4354" s="38" t="s">
        <v>337</v>
      </c>
      <c r="AE4354" s="61" t="s">
        <v>136</v>
      </c>
      <c r="AF4354" s="51">
        <v>130</v>
      </c>
      <c r="AG4354" s="41">
        <v>0</v>
      </c>
      <c r="AH4354">
        <v>74</v>
      </c>
      <c r="AL4354" t="s">
        <v>22</v>
      </c>
      <c r="AM4354">
        <v>60</v>
      </c>
    </row>
    <row r="4355" spans="28:39">
      <c r="AB4355" t="s">
        <v>650</v>
      </c>
      <c r="AC4355" s="1">
        <v>1</v>
      </c>
      <c r="AD4355" s="38" t="s">
        <v>337</v>
      </c>
      <c r="AE4355" s="61" t="s">
        <v>136</v>
      </c>
      <c r="AF4355" s="51">
        <v>130</v>
      </c>
      <c r="AG4355" s="42">
        <v>10</v>
      </c>
      <c r="AH4355">
        <v>74</v>
      </c>
      <c r="AL4355" t="s">
        <v>22</v>
      </c>
      <c r="AM4355">
        <v>60</v>
      </c>
    </row>
    <row r="4356" spans="28:39">
      <c r="AB4356" t="s">
        <v>650</v>
      </c>
      <c r="AC4356" s="1">
        <v>1</v>
      </c>
      <c r="AD4356" s="38" t="s">
        <v>337</v>
      </c>
      <c r="AE4356" s="61" t="s">
        <v>136</v>
      </c>
      <c r="AF4356" s="51">
        <v>130</v>
      </c>
      <c r="AG4356" s="43">
        <v>20</v>
      </c>
      <c r="AH4356">
        <v>67</v>
      </c>
      <c r="AL4356" t="s">
        <v>22</v>
      </c>
      <c r="AM4356">
        <v>60</v>
      </c>
    </row>
    <row r="4357" spans="28:39">
      <c r="AB4357" t="s">
        <v>650</v>
      </c>
      <c r="AC4357" s="1">
        <v>1</v>
      </c>
      <c r="AD4357" s="38" t="s">
        <v>337</v>
      </c>
      <c r="AE4357" s="61" t="s">
        <v>136</v>
      </c>
      <c r="AF4357" s="51">
        <v>130</v>
      </c>
      <c r="AG4357" s="44">
        <v>30</v>
      </c>
      <c r="AH4357">
        <v>60</v>
      </c>
      <c r="AL4357" t="s">
        <v>22</v>
      </c>
      <c r="AM4357">
        <v>60</v>
      </c>
    </row>
    <row r="4358" spans="28:39">
      <c r="AB4358" t="s">
        <v>650</v>
      </c>
      <c r="AC4358" s="1">
        <v>1</v>
      </c>
      <c r="AD4358" s="38" t="s">
        <v>337</v>
      </c>
      <c r="AE4358" s="61" t="s">
        <v>136</v>
      </c>
      <c r="AF4358" s="51">
        <v>130</v>
      </c>
      <c r="AG4358" s="45">
        <v>40</v>
      </c>
      <c r="AH4358">
        <v>55</v>
      </c>
      <c r="AL4358" t="s">
        <v>22</v>
      </c>
      <c r="AM4358">
        <v>60</v>
      </c>
    </row>
    <row r="4359" spans="28:39">
      <c r="AB4359" t="s">
        <v>650</v>
      </c>
      <c r="AC4359" s="1">
        <v>1</v>
      </c>
      <c r="AD4359" s="38" t="s">
        <v>337</v>
      </c>
      <c r="AE4359" s="61" t="s">
        <v>136</v>
      </c>
      <c r="AF4359" s="51">
        <v>130</v>
      </c>
      <c r="AG4359" s="46">
        <v>50</v>
      </c>
      <c r="AH4359">
        <v>51</v>
      </c>
      <c r="AL4359" t="s">
        <v>22</v>
      </c>
      <c r="AM4359">
        <v>60</v>
      </c>
    </row>
    <row r="4360" spans="28:39">
      <c r="AB4360" t="s">
        <v>650</v>
      </c>
      <c r="AC4360" s="1">
        <v>1</v>
      </c>
      <c r="AD4360" s="38" t="s">
        <v>337</v>
      </c>
      <c r="AE4360" s="61" t="s">
        <v>136</v>
      </c>
      <c r="AF4360" s="51">
        <v>130</v>
      </c>
      <c r="AG4360" s="47">
        <v>60</v>
      </c>
      <c r="AH4360">
        <v>48</v>
      </c>
      <c r="AL4360" t="s">
        <v>22</v>
      </c>
      <c r="AM4360">
        <v>60</v>
      </c>
    </row>
    <row r="4361" spans="28:39">
      <c r="AB4361" t="s">
        <v>650</v>
      </c>
      <c r="AC4361" s="1">
        <v>1</v>
      </c>
      <c r="AD4361" s="38" t="s">
        <v>337</v>
      </c>
      <c r="AE4361" s="61" t="s">
        <v>136</v>
      </c>
      <c r="AF4361" s="51">
        <v>130</v>
      </c>
      <c r="AG4361" s="48">
        <v>70</v>
      </c>
      <c r="AH4361">
        <v>44</v>
      </c>
      <c r="AL4361" t="s">
        <v>22</v>
      </c>
      <c r="AM4361">
        <v>60</v>
      </c>
    </row>
    <row r="4362" spans="28:39">
      <c r="AB4362" t="s">
        <v>650</v>
      </c>
      <c r="AC4362" s="1">
        <v>1</v>
      </c>
      <c r="AD4362" s="38" t="s">
        <v>337</v>
      </c>
      <c r="AE4362" s="61" t="s">
        <v>136</v>
      </c>
      <c r="AF4362" s="52">
        <v>140</v>
      </c>
      <c r="AG4362" s="41">
        <v>0</v>
      </c>
      <c r="AH4362">
        <v>70</v>
      </c>
      <c r="AL4362" t="s">
        <v>22</v>
      </c>
      <c r="AM4362">
        <v>60</v>
      </c>
    </row>
    <row r="4363" spans="28:39">
      <c r="AB4363" t="s">
        <v>650</v>
      </c>
      <c r="AC4363" s="1">
        <v>1</v>
      </c>
      <c r="AD4363" s="38" t="s">
        <v>337</v>
      </c>
      <c r="AE4363" s="61" t="s">
        <v>136</v>
      </c>
      <c r="AF4363" s="52">
        <v>140</v>
      </c>
      <c r="AG4363" s="42">
        <v>10</v>
      </c>
      <c r="AH4363">
        <v>70</v>
      </c>
      <c r="AL4363" t="s">
        <v>22</v>
      </c>
      <c r="AM4363">
        <v>60</v>
      </c>
    </row>
    <row r="4364" spans="28:39">
      <c r="AB4364" t="s">
        <v>650</v>
      </c>
      <c r="AC4364" s="1">
        <v>1</v>
      </c>
      <c r="AD4364" s="38" t="s">
        <v>337</v>
      </c>
      <c r="AE4364" s="61" t="s">
        <v>136</v>
      </c>
      <c r="AF4364" s="52">
        <v>140</v>
      </c>
      <c r="AG4364" s="43">
        <v>20</v>
      </c>
      <c r="AH4364">
        <v>66</v>
      </c>
      <c r="AL4364" t="s">
        <v>22</v>
      </c>
      <c r="AM4364">
        <v>60</v>
      </c>
    </row>
    <row r="4365" spans="28:39">
      <c r="AB4365" t="s">
        <v>650</v>
      </c>
      <c r="AC4365" s="1">
        <v>1</v>
      </c>
      <c r="AD4365" s="38" t="s">
        <v>337</v>
      </c>
      <c r="AE4365" s="61" t="s">
        <v>136</v>
      </c>
      <c r="AF4365" s="52">
        <v>140</v>
      </c>
      <c r="AG4365" s="44">
        <v>30</v>
      </c>
      <c r="AH4365">
        <v>60</v>
      </c>
      <c r="AL4365" t="s">
        <v>22</v>
      </c>
      <c r="AM4365">
        <v>60</v>
      </c>
    </row>
    <row r="4366" spans="28:39">
      <c r="AB4366" t="s">
        <v>650</v>
      </c>
      <c r="AC4366" s="1">
        <v>1</v>
      </c>
      <c r="AD4366" s="38" t="s">
        <v>337</v>
      </c>
      <c r="AE4366" s="61" t="s">
        <v>136</v>
      </c>
      <c r="AF4366" s="52">
        <v>140</v>
      </c>
      <c r="AG4366" s="45">
        <v>40</v>
      </c>
      <c r="AH4366">
        <v>55</v>
      </c>
      <c r="AL4366" t="s">
        <v>22</v>
      </c>
      <c r="AM4366">
        <v>60</v>
      </c>
    </row>
    <row r="4367" spans="28:39">
      <c r="AB4367" t="s">
        <v>650</v>
      </c>
      <c r="AC4367" s="1">
        <v>1</v>
      </c>
      <c r="AD4367" s="38" t="s">
        <v>337</v>
      </c>
      <c r="AE4367" s="61" t="s">
        <v>136</v>
      </c>
      <c r="AF4367" s="52">
        <v>140</v>
      </c>
      <c r="AG4367" s="46">
        <v>50</v>
      </c>
      <c r="AH4367">
        <v>51</v>
      </c>
      <c r="AL4367" t="s">
        <v>22</v>
      </c>
      <c r="AM4367">
        <v>60</v>
      </c>
    </row>
    <row r="4368" spans="28:39">
      <c r="AB4368" t="s">
        <v>650</v>
      </c>
      <c r="AC4368" s="1">
        <v>1</v>
      </c>
      <c r="AD4368" s="38" t="s">
        <v>337</v>
      </c>
      <c r="AE4368" s="61" t="s">
        <v>136</v>
      </c>
      <c r="AF4368" s="52">
        <v>140</v>
      </c>
      <c r="AG4368" s="47">
        <v>60</v>
      </c>
      <c r="AH4368">
        <v>48</v>
      </c>
      <c r="AL4368" t="s">
        <v>22</v>
      </c>
      <c r="AM4368">
        <v>60</v>
      </c>
    </row>
    <row r="4369" spans="28:39">
      <c r="AB4369" t="s">
        <v>650</v>
      </c>
      <c r="AC4369" s="1">
        <v>1</v>
      </c>
      <c r="AD4369" s="38" t="s">
        <v>337</v>
      </c>
      <c r="AE4369" s="61" t="s">
        <v>136</v>
      </c>
      <c r="AF4369" s="52">
        <v>140</v>
      </c>
      <c r="AG4369" s="48">
        <v>70</v>
      </c>
      <c r="AH4369">
        <v>44</v>
      </c>
      <c r="AL4369" t="s">
        <v>22</v>
      </c>
      <c r="AM4369">
        <v>60</v>
      </c>
    </row>
    <row r="4370" spans="28:39">
      <c r="AB4370" t="s">
        <v>650</v>
      </c>
      <c r="AC4370" s="1">
        <v>1</v>
      </c>
      <c r="AD4370" s="38" t="s">
        <v>337</v>
      </c>
      <c r="AE4370" s="61" t="s">
        <v>136</v>
      </c>
      <c r="AF4370" s="53">
        <v>150</v>
      </c>
      <c r="AG4370" s="41">
        <v>0</v>
      </c>
      <c r="AH4370">
        <v>67</v>
      </c>
      <c r="AL4370" t="s">
        <v>22</v>
      </c>
      <c r="AM4370">
        <v>60</v>
      </c>
    </row>
    <row r="4371" spans="28:39">
      <c r="AB4371" t="s">
        <v>650</v>
      </c>
      <c r="AC4371" s="1">
        <v>1</v>
      </c>
      <c r="AD4371" s="38" t="s">
        <v>337</v>
      </c>
      <c r="AE4371" s="61" t="s">
        <v>136</v>
      </c>
      <c r="AF4371" s="53">
        <v>150</v>
      </c>
      <c r="AG4371" s="42">
        <v>10</v>
      </c>
      <c r="AH4371">
        <v>67</v>
      </c>
      <c r="AL4371" t="s">
        <v>22</v>
      </c>
      <c r="AM4371">
        <v>60</v>
      </c>
    </row>
    <row r="4372" spans="28:39">
      <c r="AB4372" t="s">
        <v>650</v>
      </c>
      <c r="AC4372" s="1">
        <v>1</v>
      </c>
      <c r="AD4372" s="38" t="s">
        <v>337</v>
      </c>
      <c r="AE4372" s="61" t="s">
        <v>136</v>
      </c>
      <c r="AF4372" s="53">
        <v>150</v>
      </c>
      <c r="AG4372" s="43">
        <v>20</v>
      </c>
      <c r="AH4372">
        <v>65</v>
      </c>
      <c r="AL4372" t="s">
        <v>22</v>
      </c>
      <c r="AM4372">
        <v>60</v>
      </c>
    </row>
    <row r="4373" spans="28:39">
      <c r="AB4373" t="s">
        <v>650</v>
      </c>
      <c r="AC4373" s="1">
        <v>1</v>
      </c>
      <c r="AD4373" s="38" t="s">
        <v>337</v>
      </c>
      <c r="AE4373" s="61" t="s">
        <v>136</v>
      </c>
      <c r="AF4373" s="53">
        <v>150</v>
      </c>
      <c r="AG4373" s="44">
        <v>30</v>
      </c>
      <c r="AH4373">
        <v>60</v>
      </c>
      <c r="AL4373" t="s">
        <v>22</v>
      </c>
      <c r="AM4373">
        <v>60</v>
      </c>
    </row>
    <row r="4374" spans="28:39">
      <c r="AB4374" t="s">
        <v>650</v>
      </c>
      <c r="AC4374" s="1">
        <v>1</v>
      </c>
      <c r="AD4374" s="38" t="s">
        <v>337</v>
      </c>
      <c r="AE4374" s="61" t="s">
        <v>136</v>
      </c>
      <c r="AF4374" s="53">
        <v>150</v>
      </c>
      <c r="AG4374" s="45">
        <v>40</v>
      </c>
      <c r="AH4374">
        <v>55</v>
      </c>
      <c r="AL4374" t="s">
        <v>22</v>
      </c>
      <c r="AM4374">
        <v>60</v>
      </c>
    </row>
    <row r="4375" spans="28:39">
      <c r="AB4375" t="s">
        <v>650</v>
      </c>
      <c r="AC4375" s="1">
        <v>1</v>
      </c>
      <c r="AD4375" s="38" t="s">
        <v>337</v>
      </c>
      <c r="AE4375" s="61" t="s">
        <v>136</v>
      </c>
      <c r="AF4375" s="53">
        <v>150</v>
      </c>
      <c r="AG4375" s="46">
        <v>50</v>
      </c>
      <c r="AH4375">
        <v>51</v>
      </c>
      <c r="AL4375" t="s">
        <v>22</v>
      </c>
      <c r="AM4375">
        <v>60</v>
      </c>
    </row>
    <row r="4376" spans="28:39">
      <c r="AB4376" t="s">
        <v>650</v>
      </c>
      <c r="AC4376" s="1">
        <v>1</v>
      </c>
      <c r="AD4376" s="38" t="s">
        <v>337</v>
      </c>
      <c r="AE4376" s="61" t="s">
        <v>136</v>
      </c>
      <c r="AF4376" s="53">
        <v>150</v>
      </c>
      <c r="AG4376" s="47">
        <v>60</v>
      </c>
      <c r="AH4376">
        <v>48</v>
      </c>
      <c r="AL4376" t="s">
        <v>22</v>
      </c>
      <c r="AM4376">
        <v>60</v>
      </c>
    </row>
    <row r="4377" spans="28:39">
      <c r="AB4377" t="s">
        <v>650</v>
      </c>
      <c r="AC4377" s="1">
        <v>1</v>
      </c>
      <c r="AD4377" s="38" t="s">
        <v>337</v>
      </c>
      <c r="AE4377" s="61" t="s">
        <v>136</v>
      </c>
      <c r="AF4377" s="53">
        <v>150</v>
      </c>
      <c r="AG4377" s="48">
        <v>70</v>
      </c>
      <c r="AH4377">
        <v>44</v>
      </c>
      <c r="AL4377" t="s">
        <v>22</v>
      </c>
      <c r="AM4377">
        <v>60</v>
      </c>
    </row>
    <row r="4378" spans="28:39">
      <c r="AB4378" t="s">
        <v>650</v>
      </c>
      <c r="AC4378" s="1">
        <v>1</v>
      </c>
      <c r="AD4378" s="38" t="s">
        <v>337</v>
      </c>
      <c r="AE4378" s="61" t="s">
        <v>136</v>
      </c>
      <c r="AF4378" s="54">
        <v>160</v>
      </c>
      <c r="AG4378" s="41">
        <v>0</v>
      </c>
      <c r="AH4378">
        <v>64</v>
      </c>
      <c r="AL4378" t="s">
        <v>22</v>
      </c>
      <c r="AM4378">
        <v>60</v>
      </c>
    </row>
    <row r="4379" spans="28:39">
      <c r="AB4379" t="s">
        <v>650</v>
      </c>
      <c r="AC4379" s="1">
        <v>1</v>
      </c>
      <c r="AD4379" s="38" t="s">
        <v>337</v>
      </c>
      <c r="AE4379" s="61" t="s">
        <v>136</v>
      </c>
      <c r="AF4379" s="54">
        <v>160</v>
      </c>
      <c r="AG4379" s="42">
        <v>10</v>
      </c>
      <c r="AH4379">
        <v>64</v>
      </c>
      <c r="AL4379" t="s">
        <v>22</v>
      </c>
      <c r="AM4379">
        <v>60</v>
      </c>
    </row>
    <row r="4380" spans="28:39">
      <c r="AB4380" t="s">
        <v>650</v>
      </c>
      <c r="AC4380" s="1">
        <v>1</v>
      </c>
      <c r="AD4380" s="38" t="s">
        <v>337</v>
      </c>
      <c r="AE4380" s="61" t="s">
        <v>136</v>
      </c>
      <c r="AF4380" s="54">
        <v>160</v>
      </c>
      <c r="AG4380" s="43">
        <v>20</v>
      </c>
      <c r="AH4380">
        <v>64</v>
      </c>
      <c r="AL4380" t="s">
        <v>22</v>
      </c>
      <c r="AM4380">
        <v>60</v>
      </c>
    </row>
    <row r="4381" spans="28:39">
      <c r="AB4381" t="s">
        <v>650</v>
      </c>
      <c r="AC4381" s="1">
        <v>1</v>
      </c>
      <c r="AD4381" s="38" t="s">
        <v>337</v>
      </c>
      <c r="AE4381" s="61" t="s">
        <v>136</v>
      </c>
      <c r="AF4381" s="54">
        <v>160</v>
      </c>
      <c r="AG4381" s="44">
        <v>30</v>
      </c>
      <c r="AH4381">
        <v>59</v>
      </c>
      <c r="AL4381" t="s">
        <v>22</v>
      </c>
      <c r="AM4381">
        <v>60</v>
      </c>
    </row>
    <row r="4382" spans="28:39">
      <c r="AB4382" t="s">
        <v>650</v>
      </c>
      <c r="AC4382" s="1">
        <v>1</v>
      </c>
      <c r="AD4382" s="38" t="s">
        <v>337</v>
      </c>
      <c r="AE4382" s="61" t="s">
        <v>136</v>
      </c>
      <c r="AF4382" s="54">
        <v>160</v>
      </c>
      <c r="AG4382" s="45">
        <v>40</v>
      </c>
      <c r="AH4382">
        <v>55</v>
      </c>
      <c r="AL4382" t="s">
        <v>22</v>
      </c>
      <c r="AM4382">
        <v>60</v>
      </c>
    </row>
    <row r="4383" spans="28:39">
      <c r="AB4383" t="s">
        <v>650</v>
      </c>
      <c r="AC4383" s="1">
        <v>1</v>
      </c>
      <c r="AD4383" s="38" t="s">
        <v>337</v>
      </c>
      <c r="AE4383" s="61" t="s">
        <v>136</v>
      </c>
      <c r="AF4383" s="54">
        <v>160</v>
      </c>
      <c r="AG4383" s="46">
        <v>50</v>
      </c>
      <c r="AH4383">
        <v>51</v>
      </c>
      <c r="AL4383" t="s">
        <v>22</v>
      </c>
      <c r="AM4383">
        <v>60</v>
      </c>
    </row>
    <row r="4384" spans="28:39">
      <c r="AB4384" t="s">
        <v>650</v>
      </c>
      <c r="AC4384" s="1">
        <v>1</v>
      </c>
      <c r="AD4384" s="38" t="s">
        <v>337</v>
      </c>
      <c r="AE4384" s="61" t="s">
        <v>136</v>
      </c>
      <c r="AF4384" s="54">
        <v>160</v>
      </c>
      <c r="AG4384" s="47">
        <v>60</v>
      </c>
      <c r="AH4384">
        <v>48</v>
      </c>
      <c r="AL4384" t="s">
        <v>22</v>
      </c>
      <c r="AM4384">
        <v>60</v>
      </c>
    </row>
    <row r="4385" spans="28:39">
      <c r="AB4385" t="s">
        <v>650</v>
      </c>
      <c r="AC4385" s="1">
        <v>1</v>
      </c>
      <c r="AD4385" s="38" t="s">
        <v>337</v>
      </c>
      <c r="AE4385" s="61" t="s">
        <v>136</v>
      </c>
      <c r="AF4385" s="54">
        <v>160</v>
      </c>
      <c r="AG4385" s="48">
        <v>70</v>
      </c>
      <c r="AH4385">
        <v>44</v>
      </c>
      <c r="AL4385" t="s">
        <v>22</v>
      </c>
      <c r="AM4385">
        <v>60</v>
      </c>
    </row>
    <row r="4386" spans="28:39">
      <c r="AB4386" t="s">
        <v>650</v>
      </c>
      <c r="AC4386" s="1">
        <v>1</v>
      </c>
      <c r="AD4386" s="38" t="s">
        <v>337</v>
      </c>
      <c r="AE4386" s="61" t="s">
        <v>136</v>
      </c>
      <c r="AF4386" s="55">
        <v>170</v>
      </c>
      <c r="AG4386" s="41">
        <v>0</v>
      </c>
      <c r="AH4386">
        <v>61</v>
      </c>
      <c r="AL4386" t="s">
        <v>22</v>
      </c>
      <c r="AM4386">
        <v>60</v>
      </c>
    </row>
    <row r="4387" spans="28:39">
      <c r="AB4387" t="s">
        <v>650</v>
      </c>
      <c r="AC4387" s="1">
        <v>1</v>
      </c>
      <c r="AD4387" s="38" t="s">
        <v>337</v>
      </c>
      <c r="AE4387" s="61" t="s">
        <v>136</v>
      </c>
      <c r="AF4387" s="55">
        <v>170</v>
      </c>
      <c r="AG4387" s="42">
        <v>10</v>
      </c>
      <c r="AH4387">
        <v>61</v>
      </c>
      <c r="AL4387" t="s">
        <v>22</v>
      </c>
      <c r="AM4387">
        <v>60</v>
      </c>
    </row>
    <row r="4388" spans="28:39">
      <c r="AB4388" t="s">
        <v>650</v>
      </c>
      <c r="AC4388" s="1">
        <v>1</v>
      </c>
      <c r="AD4388" s="38" t="s">
        <v>337</v>
      </c>
      <c r="AE4388" s="61" t="s">
        <v>136</v>
      </c>
      <c r="AF4388" s="55">
        <v>170</v>
      </c>
      <c r="AG4388" s="43">
        <v>20</v>
      </c>
      <c r="AH4388">
        <v>61</v>
      </c>
      <c r="AL4388" t="s">
        <v>22</v>
      </c>
      <c r="AM4388">
        <v>60</v>
      </c>
    </row>
    <row r="4389" spans="28:39">
      <c r="AB4389" t="s">
        <v>650</v>
      </c>
      <c r="AC4389" s="1">
        <v>1</v>
      </c>
      <c r="AD4389" s="38" t="s">
        <v>337</v>
      </c>
      <c r="AE4389" s="61" t="s">
        <v>136</v>
      </c>
      <c r="AF4389" s="55">
        <v>170</v>
      </c>
      <c r="AG4389" s="44">
        <v>30</v>
      </c>
      <c r="AH4389">
        <v>59</v>
      </c>
      <c r="AL4389" t="s">
        <v>22</v>
      </c>
      <c r="AM4389">
        <v>60</v>
      </c>
    </row>
    <row r="4390" spans="28:39">
      <c r="AB4390" t="s">
        <v>650</v>
      </c>
      <c r="AC4390" s="1">
        <v>1</v>
      </c>
      <c r="AD4390" s="38" t="s">
        <v>337</v>
      </c>
      <c r="AE4390" s="61" t="s">
        <v>136</v>
      </c>
      <c r="AF4390" s="55">
        <v>170</v>
      </c>
      <c r="AG4390" s="45">
        <v>40</v>
      </c>
      <c r="AH4390">
        <v>55</v>
      </c>
      <c r="AL4390" t="s">
        <v>22</v>
      </c>
      <c r="AM4390">
        <v>60</v>
      </c>
    </row>
    <row r="4391" spans="28:39">
      <c r="AB4391" t="s">
        <v>650</v>
      </c>
      <c r="AC4391" s="1">
        <v>1</v>
      </c>
      <c r="AD4391" s="38" t="s">
        <v>337</v>
      </c>
      <c r="AE4391" s="61" t="s">
        <v>136</v>
      </c>
      <c r="AF4391" s="55">
        <v>170</v>
      </c>
      <c r="AG4391" s="46">
        <v>50</v>
      </c>
      <c r="AH4391">
        <v>51</v>
      </c>
      <c r="AL4391" t="s">
        <v>22</v>
      </c>
      <c r="AM4391">
        <v>60</v>
      </c>
    </row>
    <row r="4392" spans="28:39">
      <c r="AB4392" t="s">
        <v>650</v>
      </c>
      <c r="AC4392" s="1">
        <v>1</v>
      </c>
      <c r="AD4392" s="38" t="s">
        <v>337</v>
      </c>
      <c r="AE4392" s="61" t="s">
        <v>136</v>
      </c>
      <c r="AF4392" s="55">
        <v>170</v>
      </c>
      <c r="AG4392" s="47">
        <v>60</v>
      </c>
      <c r="AH4392">
        <v>48</v>
      </c>
      <c r="AL4392" t="s">
        <v>22</v>
      </c>
      <c r="AM4392">
        <v>60</v>
      </c>
    </row>
    <row r="4393" spans="28:39">
      <c r="AB4393" t="s">
        <v>650</v>
      </c>
      <c r="AC4393" s="1">
        <v>1</v>
      </c>
      <c r="AD4393" s="38" t="s">
        <v>337</v>
      </c>
      <c r="AE4393" s="61" t="s">
        <v>136</v>
      </c>
      <c r="AF4393" s="55">
        <v>170</v>
      </c>
      <c r="AG4393" s="48">
        <v>70</v>
      </c>
      <c r="AH4393">
        <v>44</v>
      </c>
      <c r="AL4393" t="s">
        <v>22</v>
      </c>
      <c r="AM4393">
        <v>60</v>
      </c>
    </row>
    <row r="4394" spans="28:39">
      <c r="AB4394" t="s">
        <v>650</v>
      </c>
      <c r="AC4394" s="1">
        <v>1</v>
      </c>
      <c r="AD4394" s="38" t="s">
        <v>337</v>
      </c>
      <c r="AE4394" s="61" t="s">
        <v>136</v>
      </c>
      <c r="AF4394" s="56">
        <v>180</v>
      </c>
      <c r="AG4394" s="41">
        <v>0</v>
      </c>
      <c r="AH4394">
        <v>59</v>
      </c>
      <c r="AL4394" t="s">
        <v>22</v>
      </c>
      <c r="AM4394">
        <v>60</v>
      </c>
    </row>
    <row r="4395" spans="28:39">
      <c r="AB4395" t="s">
        <v>650</v>
      </c>
      <c r="AC4395" s="1">
        <v>1</v>
      </c>
      <c r="AD4395" s="38" t="s">
        <v>337</v>
      </c>
      <c r="AE4395" s="61" t="s">
        <v>136</v>
      </c>
      <c r="AF4395" s="56">
        <v>180</v>
      </c>
      <c r="AG4395" s="42">
        <v>10</v>
      </c>
      <c r="AH4395">
        <v>59</v>
      </c>
      <c r="AL4395" t="s">
        <v>22</v>
      </c>
      <c r="AM4395">
        <v>60</v>
      </c>
    </row>
    <row r="4396" spans="28:39">
      <c r="AB4396" t="s">
        <v>650</v>
      </c>
      <c r="AC4396" s="1">
        <v>1</v>
      </c>
      <c r="AD4396" s="38" t="s">
        <v>337</v>
      </c>
      <c r="AE4396" s="61" t="s">
        <v>136</v>
      </c>
      <c r="AF4396" s="56">
        <v>180</v>
      </c>
      <c r="AG4396" s="43">
        <v>20</v>
      </c>
      <c r="AH4396">
        <v>59</v>
      </c>
      <c r="AL4396" t="s">
        <v>22</v>
      </c>
      <c r="AM4396">
        <v>60</v>
      </c>
    </row>
    <row r="4397" spans="28:39">
      <c r="AB4397" t="s">
        <v>650</v>
      </c>
      <c r="AC4397" s="1">
        <v>1</v>
      </c>
      <c r="AD4397" s="38" t="s">
        <v>337</v>
      </c>
      <c r="AE4397" s="61" t="s">
        <v>136</v>
      </c>
      <c r="AF4397" s="56">
        <v>180</v>
      </c>
      <c r="AG4397" s="44">
        <v>30</v>
      </c>
      <c r="AH4397">
        <v>58</v>
      </c>
      <c r="AL4397" t="s">
        <v>22</v>
      </c>
      <c r="AM4397">
        <v>60</v>
      </c>
    </row>
    <row r="4398" spans="28:39">
      <c r="AB4398" t="s">
        <v>650</v>
      </c>
      <c r="AC4398" s="1">
        <v>1</v>
      </c>
      <c r="AD4398" s="38" t="s">
        <v>337</v>
      </c>
      <c r="AE4398" s="61" t="s">
        <v>136</v>
      </c>
      <c r="AF4398" s="56">
        <v>180</v>
      </c>
      <c r="AG4398" s="45">
        <v>40</v>
      </c>
      <c r="AH4398">
        <v>55</v>
      </c>
      <c r="AL4398" t="s">
        <v>22</v>
      </c>
      <c r="AM4398">
        <v>60</v>
      </c>
    </row>
    <row r="4399" spans="28:39">
      <c r="AB4399" t="s">
        <v>650</v>
      </c>
      <c r="AC4399" s="1">
        <v>1</v>
      </c>
      <c r="AD4399" s="38" t="s">
        <v>337</v>
      </c>
      <c r="AE4399" s="61" t="s">
        <v>136</v>
      </c>
      <c r="AF4399" s="56">
        <v>180</v>
      </c>
      <c r="AG4399" s="46">
        <v>50</v>
      </c>
      <c r="AH4399">
        <v>51</v>
      </c>
      <c r="AL4399" t="s">
        <v>22</v>
      </c>
      <c r="AM4399">
        <v>60</v>
      </c>
    </row>
    <row r="4400" spans="28:39">
      <c r="AB4400" t="s">
        <v>650</v>
      </c>
      <c r="AC4400" s="1">
        <v>1</v>
      </c>
      <c r="AD4400" s="38" t="s">
        <v>337</v>
      </c>
      <c r="AE4400" s="61" t="s">
        <v>136</v>
      </c>
      <c r="AF4400" s="56">
        <v>180</v>
      </c>
      <c r="AG4400" s="47">
        <v>60</v>
      </c>
      <c r="AH4400">
        <v>48</v>
      </c>
      <c r="AL4400" t="s">
        <v>22</v>
      </c>
      <c r="AM4400">
        <v>60</v>
      </c>
    </row>
    <row r="4401" spans="28:39">
      <c r="AB4401" t="s">
        <v>650</v>
      </c>
      <c r="AC4401" s="1">
        <v>1</v>
      </c>
      <c r="AD4401" s="38" t="s">
        <v>337</v>
      </c>
      <c r="AE4401" s="61" t="s">
        <v>136</v>
      </c>
      <c r="AF4401" s="56">
        <v>180</v>
      </c>
      <c r="AG4401" s="48">
        <v>70</v>
      </c>
      <c r="AH4401">
        <v>44</v>
      </c>
      <c r="AL4401" t="s">
        <v>22</v>
      </c>
      <c r="AM4401">
        <v>60</v>
      </c>
    </row>
    <row r="4402" spans="28:39">
      <c r="AB4402" t="s">
        <v>650</v>
      </c>
      <c r="AC4402" s="1">
        <v>1</v>
      </c>
      <c r="AD4402" s="38" t="s">
        <v>337</v>
      </c>
      <c r="AE4402" s="61" t="s">
        <v>136</v>
      </c>
      <c r="AF4402" s="57">
        <v>200</v>
      </c>
      <c r="AG4402" s="41">
        <v>0</v>
      </c>
      <c r="AH4402">
        <v>55</v>
      </c>
      <c r="AL4402" t="s">
        <v>22</v>
      </c>
      <c r="AM4402">
        <v>60</v>
      </c>
    </row>
    <row r="4403" spans="28:39">
      <c r="AB4403" t="s">
        <v>650</v>
      </c>
      <c r="AC4403" s="1">
        <v>1</v>
      </c>
      <c r="AD4403" s="38" t="s">
        <v>337</v>
      </c>
      <c r="AE4403" s="61" t="s">
        <v>136</v>
      </c>
      <c r="AF4403" s="57">
        <v>200</v>
      </c>
      <c r="AG4403" s="42">
        <v>10</v>
      </c>
      <c r="AH4403">
        <v>55</v>
      </c>
      <c r="AL4403" t="s">
        <v>22</v>
      </c>
      <c r="AM4403">
        <v>60</v>
      </c>
    </row>
    <row r="4404" spans="28:39">
      <c r="AB4404" t="s">
        <v>650</v>
      </c>
      <c r="AC4404" s="1">
        <v>1</v>
      </c>
      <c r="AD4404" s="38" t="s">
        <v>337</v>
      </c>
      <c r="AE4404" s="61" t="s">
        <v>136</v>
      </c>
      <c r="AF4404" s="57">
        <v>200</v>
      </c>
      <c r="AG4404" s="43">
        <v>20</v>
      </c>
      <c r="AH4404">
        <v>55</v>
      </c>
      <c r="AL4404" t="s">
        <v>22</v>
      </c>
      <c r="AM4404">
        <v>60</v>
      </c>
    </row>
    <row r="4405" spans="28:39">
      <c r="AB4405" t="s">
        <v>650</v>
      </c>
      <c r="AC4405" s="1">
        <v>1</v>
      </c>
      <c r="AD4405" s="38" t="s">
        <v>337</v>
      </c>
      <c r="AE4405" s="61" t="s">
        <v>136</v>
      </c>
      <c r="AF4405" s="57">
        <v>200</v>
      </c>
      <c r="AG4405" s="44">
        <v>30</v>
      </c>
      <c r="AH4405">
        <v>55</v>
      </c>
      <c r="AL4405" t="s">
        <v>22</v>
      </c>
      <c r="AM4405">
        <v>60</v>
      </c>
    </row>
    <row r="4406" spans="28:39">
      <c r="AB4406" t="s">
        <v>650</v>
      </c>
      <c r="AC4406" s="1">
        <v>1</v>
      </c>
      <c r="AD4406" s="38" t="s">
        <v>337</v>
      </c>
      <c r="AE4406" s="61" t="s">
        <v>136</v>
      </c>
      <c r="AF4406" s="57">
        <v>200</v>
      </c>
      <c r="AG4406" s="45">
        <v>40</v>
      </c>
      <c r="AH4406">
        <v>54</v>
      </c>
      <c r="AL4406" t="s">
        <v>22</v>
      </c>
      <c r="AM4406">
        <v>60</v>
      </c>
    </row>
    <row r="4407" spans="28:39">
      <c r="AB4407" t="s">
        <v>650</v>
      </c>
      <c r="AC4407" s="1">
        <v>1</v>
      </c>
      <c r="AD4407" s="38" t="s">
        <v>337</v>
      </c>
      <c r="AE4407" s="61" t="s">
        <v>136</v>
      </c>
      <c r="AF4407" s="57">
        <v>200</v>
      </c>
      <c r="AG4407" s="46">
        <v>50</v>
      </c>
      <c r="AH4407">
        <v>51</v>
      </c>
      <c r="AL4407" t="s">
        <v>22</v>
      </c>
      <c r="AM4407">
        <v>60</v>
      </c>
    </row>
    <row r="4408" spans="28:39">
      <c r="AB4408" t="s">
        <v>650</v>
      </c>
      <c r="AC4408" s="1">
        <v>1</v>
      </c>
      <c r="AD4408" s="38" t="s">
        <v>337</v>
      </c>
      <c r="AE4408" s="61" t="s">
        <v>136</v>
      </c>
      <c r="AF4408" s="57">
        <v>200</v>
      </c>
      <c r="AG4408" s="47">
        <v>60</v>
      </c>
      <c r="AH4408">
        <v>48</v>
      </c>
      <c r="AL4408" t="s">
        <v>22</v>
      </c>
      <c r="AM4408">
        <v>60</v>
      </c>
    </row>
    <row r="4409" spans="28:39">
      <c r="AB4409" t="s">
        <v>650</v>
      </c>
      <c r="AC4409" s="1">
        <v>1</v>
      </c>
      <c r="AD4409" s="38" t="s">
        <v>337</v>
      </c>
      <c r="AE4409" s="61" t="s">
        <v>136</v>
      </c>
      <c r="AF4409" s="57">
        <v>200</v>
      </c>
      <c r="AG4409" s="48">
        <v>70</v>
      </c>
      <c r="AH4409">
        <v>44</v>
      </c>
      <c r="AL4409" t="s">
        <v>22</v>
      </c>
      <c r="AM4409">
        <v>60</v>
      </c>
    </row>
    <row r="4410" spans="28:39">
      <c r="AB4410" t="s">
        <v>650</v>
      </c>
      <c r="AC4410" s="1">
        <v>1</v>
      </c>
      <c r="AD4410" s="38" t="s">
        <v>427</v>
      </c>
      <c r="AE4410" s="61" t="s">
        <v>136</v>
      </c>
      <c r="AF4410" s="40">
        <v>110</v>
      </c>
      <c r="AG4410" s="41">
        <v>0</v>
      </c>
      <c r="AH4410">
        <v>74</v>
      </c>
      <c r="AL4410" t="s">
        <v>22</v>
      </c>
      <c r="AM4410">
        <v>60</v>
      </c>
    </row>
    <row r="4411" spans="28:39">
      <c r="AB4411" t="s">
        <v>650</v>
      </c>
      <c r="AC4411" s="1">
        <v>1</v>
      </c>
      <c r="AD4411" s="38" t="s">
        <v>427</v>
      </c>
      <c r="AE4411" s="61" t="s">
        <v>136</v>
      </c>
      <c r="AF4411" s="40">
        <v>110</v>
      </c>
      <c r="AG4411" s="42">
        <v>10</v>
      </c>
      <c r="AH4411">
        <v>74</v>
      </c>
      <c r="AL4411" t="s">
        <v>22</v>
      </c>
      <c r="AM4411">
        <v>60</v>
      </c>
    </row>
    <row r="4412" spans="28:39">
      <c r="AB4412" t="s">
        <v>650</v>
      </c>
      <c r="AC4412" s="1">
        <v>1</v>
      </c>
      <c r="AD4412" s="38" t="s">
        <v>427</v>
      </c>
      <c r="AE4412" s="61" t="s">
        <v>136</v>
      </c>
      <c r="AF4412" s="40">
        <v>110</v>
      </c>
      <c r="AG4412" s="43">
        <v>20</v>
      </c>
      <c r="AH4412">
        <v>67</v>
      </c>
      <c r="AL4412" t="s">
        <v>22</v>
      </c>
      <c r="AM4412">
        <v>60</v>
      </c>
    </row>
    <row r="4413" spans="28:39">
      <c r="AB4413" t="s">
        <v>650</v>
      </c>
      <c r="AC4413" s="1">
        <v>1</v>
      </c>
      <c r="AD4413" s="38" t="s">
        <v>427</v>
      </c>
      <c r="AE4413" s="61" t="s">
        <v>136</v>
      </c>
      <c r="AF4413" s="40">
        <v>110</v>
      </c>
      <c r="AG4413" s="44">
        <v>30</v>
      </c>
      <c r="AH4413">
        <v>60</v>
      </c>
      <c r="AL4413" t="s">
        <v>22</v>
      </c>
      <c r="AM4413">
        <v>60</v>
      </c>
    </row>
    <row r="4414" spans="28:39">
      <c r="AB4414" t="s">
        <v>650</v>
      </c>
      <c r="AC4414" s="1">
        <v>1</v>
      </c>
      <c r="AD4414" s="38" t="s">
        <v>427</v>
      </c>
      <c r="AE4414" s="61" t="s">
        <v>136</v>
      </c>
      <c r="AF4414" s="40">
        <v>110</v>
      </c>
      <c r="AG4414" s="45">
        <v>40</v>
      </c>
      <c r="AH4414">
        <v>55</v>
      </c>
      <c r="AL4414" t="s">
        <v>22</v>
      </c>
      <c r="AM4414">
        <v>60</v>
      </c>
    </row>
    <row r="4415" spans="28:39">
      <c r="AB4415" t="s">
        <v>650</v>
      </c>
      <c r="AC4415" s="1">
        <v>1</v>
      </c>
      <c r="AD4415" s="38" t="s">
        <v>427</v>
      </c>
      <c r="AE4415" s="61" t="s">
        <v>136</v>
      </c>
      <c r="AF4415" s="40">
        <v>110</v>
      </c>
      <c r="AG4415" s="46">
        <v>50</v>
      </c>
      <c r="AH4415">
        <v>51</v>
      </c>
      <c r="AL4415" t="s">
        <v>22</v>
      </c>
      <c r="AM4415">
        <v>60</v>
      </c>
    </row>
    <row r="4416" spans="28:39">
      <c r="AB4416" t="s">
        <v>650</v>
      </c>
      <c r="AC4416" s="1">
        <v>1</v>
      </c>
      <c r="AD4416" s="38" t="s">
        <v>427</v>
      </c>
      <c r="AE4416" s="61" t="s">
        <v>136</v>
      </c>
      <c r="AF4416" s="40">
        <v>110</v>
      </c>
      <c r="AG4416" s="47">
        <v>60</v>
      </c>
      <c r="AH4416">
        <v>48</v>
      </c>
      <c r="AL4416" t="s">
        <v>22</v>
      </c>
      <c r="AM4416">
        <v>60</v>
      </c>
    </row>
    <row r="4417" spans="28:39">
      <c r="AB4417" t="s">
        <v>650</v>
      </c>
      <c r="AC4417" s="1">
        <v>1</v>
      </c>
      <c r="AD4417" s="38" t="s">
        <v>427</v>
      </c>
      <c r="AE4417" s="61" t="s">
        <v>136</v>
      </c>
      <c r="AF4417" s="40">
        <v>110</v>
      </c>
      <c r="AG4417" s="48">
        <v>70</v>
      </c>
      <c r="AH4417">
        <v>44</v>
      </c>
      <c r="AL4417" t="s">
        <v>22</v>
      </c>
      <c r="AM4417">
        <v>60</v>
      </c>
    </row>
    <row r="4418" spans="28:39">
      <c r="AB4418" t="s">
        <v>650</v>
      </c>
      <c r="AC4418" s="1">
        <v>1</v>
      </c>
      <c r="AD4418" s="38" t="s">
        <v>427</v>
      </c>
      <c r="AE4418" s="61" t="s">
        <v>136</v>
      </c>
      <c r="AF4418" s="49">
        <v>115</v>
      </c>
      <c r="AG4418" s="41">
        <v>0</v>
      </c>
      <c r="AH4418">
        <v>72</v>
      </c>
      <c r="AL4418" t="s">
        <v>22</v>
      </c>
      <c r="AM4418">
        <v>60</v>
      </c>
    </row>
    <row r="4419" spans="28:39">
      <c r="AB4419" t="s">
        <v>650</v>
      </c>
      <c r="AC4419" s="1">
        <v>1</v>
      </c>
      <c r="AD4419" s="38" t="s">
        <v>427</v>
      </c>
      <c r="AE4419" s="61" t="s">
        <v>136</v>
      </c>
      <c r="AF4419" s="49">
        <v>115</v>
      </c>
      <c r="AG4419" s="42">
        <v>10</v>
      </c>
      <c r="AH4419">
        <v>72</v>
      </c>
      <c r="AL4419" t="s">
        <v>22</v>
      </c>
      <c r="AM4419">
        <v>60</v>
      </c>
    </row>
    <row r="4420" spans="28:39">
      <c r="AB4420" t="s">
        <v>650</v>
      </c>
      <c r="AC4420" s="1">
        <v>1</v>
      </c>
      <c r="AD4420" s="38" t="s">
        <v>427</v>
      </c>
      <c r="AE4420" s="61" t="s">
        <v>136</v>
      </c>
      <c r="AF4420" s="49">
        <v>115</v>
      </c>
      <c r="AG4420" s="43">
        <v>20</v>
      </c>
      <c r="AH4420">
        <v>67</v>
      </c>
      <c r="AL4420" t="s">
        <v>22</v>
      </c>
      <c r="AM4420">
        <v>60</v>
      </c>
    </row>
    <row r="4421" spans="28:39">
      <c r="AB4421" t="s">
        <v>650</v>
      </c>
      <c r="AC4421" s="1">
        <v>1</v>
      </c>
      <c r="AD4421" s="38" t="s">
        <v>427</v>
      </c>
      <c r="AE4421" s="61" t="s">
        <v>136</v>
      </c>
      <c r="AF4421" s="49">
        <v>115</v>
      </c>
      <c r="AG4421" s="44">
        <v>30</v>
      </c>
      <c r="AH4421">
        <v>60</v>
      </c>
      <c r="AL4421" t="s">
        <v>22</v>
      </c>
      <c r="AM4421">
        <v>60</v>
      </c>
    </row>
    <row r="4422" spans="28:39">
      <c r="AB4422" t="s">
        <v>650</v>
      </c>
      <c r="AC4422" s="1">
        <v>1</v>
      </c>
      <c r="AD4422" s="38" t="s">
        <v>427</v>
      </c>
      <c r="AE4422" s="61" t="s">
        <v>136</v>
      </c>
      <c r="AF4422" s="49">
        <v>115</v>
      </c>
      <c r="AG4422" s="45">
        <v>40</v>
      </c>
      <c r="AH4422">
        <v>55</v>
      </c>
      <c r="AL4422" t="s">
        <v>22</v>
      </c>
      <c r="AM4422">
        <v>60</v>
      </c>
    </row>
    <row r="4423" spans="28:39">
      <c r="AB4423" t="s">
        <v>650</v>
      </c>
      <c r="AC4423" s="1">
        <v>1</v>
      </c>
      <c r="AD4423" s="38" t="s">
        <v>427</v>
      </c>
      <c r="AE4423" s="61" t="s">
        <v>136</v>
      </c>
      <c r="AF4423" s="49">
        <v>115</v>
      </c>
      <c r="AG4423" s="46">
        <v>50</v>
      </c>
      <c r="AH4423">
        <v>51</v>
      </c>
      <c r="AL4423" t="s">
        <v>22</v>
      </c>
      <c r="AM4423">
        <v>60</v>
      </c>
    </row>
    <row r="4424" spans="28:39">
      <c r="AB4424" t="s">
        <v>650</v>
      </c>
      <c r="AC4424" s="1">
        <v>1</v>
      </c>
      <c r="AD4424" s="38" t="s">
        <v>427</v>
      </c>
      <c r="AE4424" s="61" t="s">
        <v>136</v>
      </c>
      <c r="AF4424" s="49">
        <v>115</v>
      </c>
      <c r="AG4424" s="47">
        <v>60</v>
      </c>
      <c r="AH4424">
        <v>48</v>
      </c>
      <c r="AL4424" t="s">
        <v>22</v>
      </c>
      <c r="AM4424">
        <v>60</v>
      </c>
    </row>
    <row r="4425" spans="28:39">
      <c r="AB4425" t="s">
        <v>650</v>
      </c>
      <c r="AC4425" s="1">
        <v>1</v>
      </c>
      <c r="AD4425" s="38" t="s">
        <v>427</v>
      </c>
      <c r="AE4425" s="61" t="s">
        <v>136</v>
      </c>
      <c r="AF4425" s="49">
        <v>115</v>
      </c>
      <c r="AG4425" s="48">
        <v>70</v>
      </c>
      <c r="AH4425">
        <v>44</v>
      </c>
      <c r="AL4425" t="s">
        <v>22</v>
      </c>
      <c r="AM4425">
        <v>60</v>
      </c>
    </row>
    <row r="4426" spans="28:39">
      <c r="AB4426" t="s">
        <v>650</v>
      </c>
      <c r="AC4426" s="1">
        <v>1</v>
      </c>
      <c r="AD4426" s="38" t="s">
        <v>427</v>
      </c>
      <c r="AE4426" s="61" t="s">
        <v>136</v>
      </c>
      <c r="AF4426" s="50">
        <v>120</v>
      </c>
      <c r="AG4426" s="41">
        <v>0</v>
      </c>
      <c r="AH4426">
        <v>70</v>
      </c>
      <c r="AL4426" t="s">
        <v>22</v>
      </c>
      <c r="AM4426">
        <v>60</v>
      </c>
    </row>
    <row r="4427" spans="28:39">
      <c r="AB4427" t="s">
        <v>650</v>
      </c>
      <c r="AC4427" s="1">
        <v>1</v>
      </c>
      <c r="AD4427" s="38" t="s">
        <v>427</v>
      </c>
      <c r="AE4427" s="61" t="s">
        <v>136</v>
      </c>
      <c r="AF4427" s="50">
        <v>120</v>
      </c>
      <c r="AG4427" s="42">
        <v>10</v>
      </c>
      <c r="AH4427">
        <v>70</v>
      </c>
      <c r="AL4427" t="s">
        <v>22</v>
      </c>
      <c r="AM4427">
        <v>60</v>
      </c>
    </row>
    <row r="4428" spans="28:39">
      <c r="AB4428" t="s">
        <v>650</v>
      </c>
      <c r="AC4428" s="1">
        <v>1</v>
      </c>
      <c r="AD4428" s="38" t="s">
        <v>427</v>
      </c>
      <c r="AE4428" s="61" t="s">
        <v>136</v>
      </c>
      <c r="AF4428" s="50">
        <v>120</v>
      </c>
      <c r="AG4428" s="43">
        <v>20</v>
      </c>
      <c r="AH4428">
        <v>66</v>
      </c>
      <c r="AL4428" t="s">
        <v>22</v>
      </c>
      <c r="AM4428">
        <v>60</v>
      </c>
    </row>
    <row r="4429" spans="28:39">
      <c r="AB4429" t="s">
        <v>650</v>
      </c>
      <c r="AC4429" s="1">
        <v>1</v>
      </c>
      <c r="AD4429" s="38" t="s">
        <v>427</v>
      </c>
      <c r="AE4429" s="61" t="s">
        <v>136</v>
      </c>
      <c r="AF4429" s="50">
        <v>120</v>
      </c>
      <c r="AG4429" s="44">
        <v>30</v>
      </c>
      <c r="AH4429">
        <v>60</v>
      </c>
      <c r="AL4429" t="s">
        <v>22</v>
      </c>
      <c r="AM4429">
        <v>60</v>
      </c>
    </row>
    <row r="4430" spans="28:39">
      <c r="AB4430" t="s">
        <v>650</v>
      </c>
      <c r="AC4430" s="1">
        <v>1</v>
      </c>
      <c r="AD4430" s="38" t="s">
        <v>427</v>
      </c>
      <c r="AE4430" s="61" t="s">
        <v>136</v>
      </c>
      <c r="AF4430" s="50">
        <v>120</v>
      </c>
      <c r="AG4430" s="45">
        <v>40</v>
      </c>
      <c r="AH4430">
        <v>55</v>
      </c>
      <c r="AL4430" t="s">
        <v>22</v>
      </c>
      <c r="AM4430">
        <v>60</v>
      </c>
    </row>
    <row r="4431" spans="28:39">
      <c r="AB4431" t="s">
        <v>650</v>
      </c>
      <c r="AC4431" s="1">
        <v>1</v>
      </c>
      <c r="AD4431" s="38" t="s">
        <v>427</v>
      </c>
      <c r="AE4431" s="61" t="s">
        <v>136</v>
      </c>
      <c r="AF4431" s="50">
        <v>120</v>
      </c>
      <c r="AG4431" s="46">
        <v>50</v>
      </c>
      <c r="AH4431">
        <v>51</v>
      </c>
      <c r="AL4431" t="s">
        <v>22</v>
      </c>
      <c r="AM4431">
        <v>60</v>
      </c>
    </row>
    <row r="4432" spans="28:39">
      <c r="AB4432" t="s">
        <v>650</v>
      </c>
      <c r="AC4432" s="1">
        <v>1</v>
      </c>
      <c r="AD4432" s="38" t="s">
        <v>427</v>
      </c>
      <c r="AE4432" s="61" t="s">
        <v>136</v>
      </c>
      <c r="AF4432" s="50">
        <v>120</v>
      </c>
      <c r="AG4432" s="47">
        <v>60</v>
      </c>
      <c r="AH4432">
        <v>48</v>
      </c>
      <c r="AL4432" t="s">
        <v>22</v>
      </c>
      <c r="AM4432">
        <v>60</v>
      </c>
    </row>
    <row r="4433" spans="28:39">
      <c r="AB4433" t="s">
        <v>650</v>
      </c>
      <c r="AC4433" s="1">
        <v>1</v>
      </c>
      <c r="AD4433" s="38" t="s">
        <v>427</v>
      </c>
      <c r="AE4433" s="61" t="s">
        <v>136</v>
      </c>
      <c r="AF4433" s="50">
        <v>120</v>
      </c>
      <c r="AG4433" s="48">
        <v>70</v>
      </c>
      <c r="AH4433">
        <v>44</v>
      </c>
      <c r="AL4433" t="s">
        <v>22</v>
      </c>
      <c r="AM4433">
        <v>60</v>
      </c>
    </row>
    <row r="4434" spans="28:39">
      <c r="AB4434" t="s">
        <v>650</v>
      </c>
      <c r="AC4434" s="1">
        <v>1</v>
      </c>
      <c r="AD4434" s="38" t="s">
        <v>427</v>
      </c>
      <c r="AE4434" s="61" t="s">
        <v>136</v>
      </c>
      <c r="AF4434" s="51">
        <v>130</v>
      </c>
      <c r="AG4434" s="41">
        <v>0</v>
      </c>
      <c r="AH4434">
        <v>66</v>
      </c>
      <c r="AL4434" t="s">
        <v>22</v>
      </c>
      <c r="AM4434">
        <v>60</v>
      </c>
    </row>
    <row r="4435" spans="28:39">
      <c r="AB4435" t="s">
        <v>650</v>
      </c>
      <c r="AC4435" s="1">
        <v>1</v>
      </c>
      <c r="AD4435" s="38" t="s">
        <v>427</v>
      </c>
      <c r="AE4435" s="61" t="s">
        <v>136</v>
      </c>
      <c r="AF4435" s="51">
        <v>130</v>
      </c>
      <c r="AG4435" s="42">
        <v>10</v>
      </c>
      <c r="AH4435">
        <v>66</v>
      </c>
      <c r="AL4435" t="s">
        <v>22</v>
      </c>
      <c r="AM4435">
        <v>60</v>
      </c>
    </row>
    <row r="4436" spans="28:39">
      <c r="AB4436" t="s">
        <v>650</v>
      </c>
      <c r="AC4436" s="1">
        <v>1</v>
      </c>
      <c r="AD4436" s="38" t="s">
        <v>427</v>
      </c>
      <c r="AE4436" s="61" t="s">
        <v>136</v>
      </c>
      <c r="AF4436" s="51">
        <v>130</v>
      </c>
      <c r="AG4436" s="43">
        <v>20</v>
      </c>
      <c r="AH4436">
        <v>65</v>
      </c>
      <c r="AL4436" t="s">
        <v>22</v>
      </c>
      <c r="AM4436">
        <v>60</v>
      </c>
    </row>
    <row r="4437" spans="28:39">
      <c r="AB4437" t="s">
        <v>650</v>
      </c>
      <c r="AC4437" s="1">
        <v>1</v>
      </c>
      <c r="AD4437" s="38" t="s">
        <v>427</v>
      </c>
      <c r="AE4437" s="61" t="s">
        <v>136</v>
      </c>
      <c r="AF4437" s="51">
        <v>130</v>
      </c>
      <c r="AG4437" s="44">
        <v>30</v>
      </c>
      <c r="AH4437">
        <v>60</v>
      </c>
      <c r="AL4437" t="s">
        <v>22</v>
      </c>
      <c r="AM4437">
        <v>60</v>
      </c>
    </row>
    <row r="4438" spans="28:39">
      <c r="AB4438" t="s">
        <v>650</v>
      </c>
      <c r="AC4438" s="1">
        <v>1</v>
      </c>
      <c r="AD4438" s="38" t="s">
        <v>427</v>
      </c>
      <c r="AE4438" s="61" t="s">
        <v>136</v>
      </c>
      <c r="AF4438" s="51">
        <v>130</v>
      </c>
      <c r="AG4438" s="45">
        <v>40</v>
      </c>
      <c r="AH4438">
        <v>55</v>
      </c>
      <c r="AL4438" t="s">
        <v>22</v>
      </c>
      <c r="AM4438">
        <v>60</v>
      </c>
    </row>
    <row r="4439" spans="28:39">
      <c r="AB4439" t="s">
        <v>650</v>
      </c>
      <c r="AC4439" s="1">
        <v>1</v>
      </c>
      <c r="AD4439" s="38" t="s">
        <v>427</v>
      </c>
      <c r="AE4439" s="61" t="s">
        <v>136</v>
      </c>
      <c r="AF4439" s="51">
        <v>130</v>
      </c>
      <c r="AG4439" s="46">
        <v>50</v>
      </c>
      <c r="AH4439">
        <v>51</v>
      </c>
      <c r="AL4439" t="s">
        <v>22</v>
      </c>
      <c r="AM4439">
        <v>60</v>
      </c>
    </row>
    <row r="4440" spans="28:39">
      <c r="AB4440" t="s">
        <v>650</v>
      </c>
      <c r="AC4440" s="1">
        <v>1</v>
      </c>
      <c r="AD4440" s="38" t="s">
        <v>427</v>
      </c>
      <c r="AE4440" s="61" t="s">
        <v>136</v>
      </c>
      <c r="AF4440" s="51">
        <v>130</v>
      </c>
      <c r="AG4440" s="47">
        <v>60</v>
      </c>
      <c r="AH4440">
        <v>48</v>
      </c>
      <c r="AL4440" t="s">
        <v>22</v>
      </c>
      <c r="AM4440">
        <v>60</v>
      </c>
    </row>
    <row r="4441" spans="28:39">
      <c r="AB4441" t="s">
        <v>650</v>
      </c>
      <c r="AC4441" s="1">
        <v>1</v>
      </c>
      <c r="AD4441" s="38" t="s">
        <v>427</v>
      </c>
      <c r="AE4441" s="61" t="s">
        <v>136</v>
      </c>
      <c r="AF4441" s="51">
        <v>130</v>
      </c>
      <c r="AG4441" s="48">
        <v>70</v>
      </c>
      <c r="AH4441">
        <v>44</v>
      </c>
      <c r="AL4441" t="s">
        <v>22</v>
      </c>
      <c r="AM4441">
        <v>60</v>
      </c>
    </row>
    <row r="4442" spans="28:39">
      <c r="AB4442" t="s">
        <v>650</v>
      </c>
      <c r="AC4442" s="1">
        <v>1</v>
      </c>
      <c r="AD4442" s="38" t="s">
        <v>427</v>
      </c>
      <c r="AE4442" s="61" t="s">
        <v>136</v>
      </c>
      <c r="AF4442" s="52">
        <v>140</v>
      </c>
      <c r="AG4442" s="41">
        <v>0</v>
      </c>
      <c r="AH4442">
        <v>62</v>
      </c>
      <c r="AL4442" t="s">
        <v>22</v>
      </c>
      <c r="AM4442">
        <v>60</v>
      </c>
    </row>
    <row r="4443" spans="28:39">
      <c r="AB4443" t="s">
        <v>650</v>
      </c>
      <c r="AC4443" s="1">
        <v>1</v>
      </c>
      <c r="AD4443" s="38" t="s">
        <v>427</v>
      </c>
      <c r="AE4443" s="61" t="s">
        <v>136</v>
      </c>
      <c r="AF4443" s="52">
        <v>140</v>
      </c>
      <c r="AG4443" s="42">
        <v>10</v>
      </c>
      <c r="AH4443">
        <v>62</v>
      </c>
      <c r="AL4443" t="s">
        <v>22</v>
      </c>
      <c r="AM4443">
        <v>60</v>
      </c>
    </row>
    <row r="4444" spans="28:39">
      <c r="AB4444" t="s">
        <v>650</v>
      </c>
      <c r="AC4444" s="1">
        <v>1</v>
      </c>
      <c r="AD4444" s="38" t="s">
        <v>427</v>
      </c>
      <c r="AE4444" s="61" t="s">
        <v>136</v>
      </c>
      <c r="AF4444" s="52">
        <v>140</v>
      </c>
      <c r="AG4444" s="43">
        <v>20</v>
      </c>
      <c r="AH4444">
        <v>62</v>
      </c>
      <c r="AL4444" t="s">
        <v>22</v>
      </c>
      <c r="AM4444">
        <v>60</v>
      </c>
    </row>
    <row r="4445" spans="28:39">
      <c r="AB4445" t="s">
        <v>650</v>
      </c>
      <c r="AC4445" s="1">
        <v>1</v>
      </c>
      <c r="AD4445" s="38" t="s">
        <v>427</v>
      </c>
      <c r="AE4445" s="61" t="s">
        <v>136</v>
      </c>
      <c r="AF4445" s="52">
        <v>140</v>
      </c>
      <c r="AG4445" s="44">
        <v>30</v>
      </c>
      <c r="AH4445">
        <v>59</v>
      </c>
      <c r="AL4445" t="s">
        <v>22</v>
      </c>
      <c r="AM4445">
        <v>60</v>
      </c>
    </row>
    <row r="4446" spans="28:39">
      <c r="AB4446" t="s">
        <v>650</v>
      </c>
      <c r="AC4446" s="1">
        <v>1</v>
      </c>
      <c r="AD4446" s="38" t="s">
        <v>427</v>
      </c>
      <c r="AE4446" s="61" t="s">
        <v>136</v>
      </c>
      <c r="AF4446" s="52">
        <v>140</v>
      </c>
      <c r="AG4446" s="45">
        <v>40</v>
      </c>
      <c r="AH4446">
        <v>55</v>
      </c>
      <c r="AL4446" t="s">
        <v>22</v>
      </c>
      <c r="AM4446">
        <v>60</v>
      </c>
    </row>
    <row r="4447" spans="28:39">
      <c r="AB4447" t="s">
        <v>650</v>
      </c>
      <c r="AC4447" s="1">
        <v>1</v>
      </c>
      <c r="AD4447" s="38" t="s">
        <v>427</v>
      </c>
      <c r="AE4447" s="61" t="s">
        <v>136</v>
      </c>
      <c r="AF4447" s="52">
        <v>140</v>
      </c>
      <c r="AG4447" s="46">
        <v>50</v>
      </c>
      <c r="AH4447">
        <v>51</v>
      </c>
      <c r="AL4447" t="s">
        <v>22</v>
      </c>
      <c r="AM4447">
        <v>60</v>
      </c>
    </row>
    <row r="4448" spans="28:39">
      <c r="AB4448" t="s">
        <v>650</v>
      </c>
      <c r="AC4448" s="1">
        <v>1</v>
      </c>
      <c r="AD4448" s="38" t="s">
        <v>427</v>
      </c>
      <c r="AE4448" s="61" t="s">
        <v>136</v>
      </c>
      <c r="AF4448" s="52">
        <v>140</v>
      </c>
      <c r="AG4448" s="47">
        <v>60</v>
      </c>
      <c r="AH4448">
        <v>48</v>
      </c>
      <c r="AL4448" t="s">
        <v>22</v>
      </c>
      <c r="AM4448">
        <v>60</v>
      </c>
    </row>
    <row r="4449" spans="28:39">
      <c r="AB4449" t="s">
        <v>650</v>
      </c>
      <c r="AC4449" s="1">
        <v>1</v>
      </c>
      <c r="AD4449" s="38" t="s">
        <v>427</v>
      </c>
      <c r="AE4449" s="61" t="s">
        <v>136</v>
      </c>
      <c r="AF4449" s="52">
        <v>140</v>
      </c>
      <c r="AG4449" s="48">
        <v>70</v>
      </c>
      <c r="AH4449">
        <v>44</v>
      </c>
      <c r="AL4449" t="s">
        <v>22</v>
      </c>
      <c r="AM4449">
        <v>60</v>
      </c>
    </row>
    <row r="4450" spans="28:39">
      <c r="AB4450" t="s">
        <v>650</v>
      </c>
      <c r="AC4450" s="1">
        <v>1</v>
      </c>
      <c r="AD4450" s="38" t="s">
        <v>427</v>
      </c>
      <c r="AE4450" s="61" t="s">
        <v>136</v>
      </c>
      <c r="AF4450" s="53">
        <v>150</v>
      </c>
      <c r="AG4450" s="41">
        <v>0</v>
      </c>
      <c r="AH4450">
        <v>60</v>
      </c>
      <c r="AL4450" t="s">
        <v>22</v>
      </c>
      <c r="AM4450">
        <v>60</v>
      </c>
    </row>
    <row r="4451" spans="28:39">
      <c r="AB4451" t="s">
        <v>650</v>
      </c>
      <c r="AC4451" s="1">
        <v>1</v>
      </c>
      <c r="AD4451" s="38" t="s">
        <v>427</v>
      </c>
      <c r="AE4451" s="61" t="s">
        <v>136</v>
      </c>
      <c r="AF4451" s="53">
        <v>150</v>
      </c>
      <c r="AG4451" s="42">
        <v>10</v>
      </c>
      <c r="AH4451">
        <v>60</v>
      </c>
      <c r="AL4451" t="s">
        <v>22</v>
      </c>
      <c r="AM4451">
        <v>60</v>
      </c>
    </row>
    <row r="4452" spans="28:39">
      <c r="AB4452" t="s">
        <v>650</v>
      </c>
      <c r="AC4452" s="1">
        <v>1</v>
      </c>
      <c r="AD4452" s="38" t="s">
        <v>427</v>
      </c>
      <c r="AE4452" s="61" t="s">
        <v>136</v>
      </c>
      <c r="AF4452" s="53">
        <v>150</v>
      </c>
      <c r="AG4452" s="43">
        <v>20</v>
      </c>
      <c r="AH4452">
        <v>60</v>
      </c>
      <c r="AL4452" t="s">
        <v>22</v>
      </c>
      <c r="AM4452">
        <v>60</v>
      </c>
    </row>
    <row r="4453" spans="28:39">
      <c r="AB4453" t="s">
        <v>650</v>
      </c>
      <c r="AC4453" s="1">
        <v>1</v>
      </c>
      <c r="AD4453" s="38" t="s">
        <v>427</v>
      </c>
      <c r="AE4453" s="61" t="s">
        <v>136</v>
      </c>
      <c r="AF4453" s="53">
        <v>150</v>
      </c>
      <c r="AG4453" s="44">
        <v>30</v>
      </c>
      <c r="AH4453">
        <v>58</v>
      </c>
      <c r="AL4453" t="s">
        <v>22</v>
      </c>
      <c r="AM4453">
        <v>60</v>
      </c>
    </row>
    <row r="4454" spans="28:39">
      <c r="AB4454" t="s">
        <v>650</v>
      </c>
      <c r="AC4454" s="1">
        <v>1</v>
      </c>
      <c r="AD4454" s="38" t="s">
        <v>427</v>
      </c>
      <c r="AE4454" s="61" t="s">
        <v>136</v>
      </c>
      <c r="AF4454" s="53">
        <v>150</v>
      </c>
      <c r="AG4454" s="45">
        <v>40</v>
      </c>
      <c r="AH4454">
        <v>55</v>
      </c>
      <c r="AL4454" t="s">
        <v>22</v>
      </c>
      <c r="AM4454">
        <v>60</v>
      </c>
    </row>
    <row r="4455" spans="28:39">
      <c r="AB4455" t="s">
        <v>650</v>
      </c>
      <c r="AC4455" s="1">
        <v>1</v>
      </c>
      <c r="AD4455" s="38" t="s">
        <v>427</v>
      </c>
      <c r="AE4455" s="61" t="s">
        <v>136</v>
      </c>
      <c r="AF4455" s="53">
        <v>150</v>
      </c>
      <c r="AG4455" s="46">
        <v>50</v>
      </c>
      <c r="AH4455">
        <v>51</v>
      </c>
      <c r="AL4455" t="s">
        <v>22</v>
      </c>
      <c r="AM4455">
        <v>60</v>
      </c>
    </row>
    <row r="4456" spans="28:39">
      <c r="AB4456" t="s">
        <v>650</v>
      </c>
      <c r="AC4456" s="1">
        <v>1</v>
      </c>
      <c r="AD4456" s="38" t="s">
        <v>427</v>
      </c>
      <c r="AE4456" s="61" t="s">
        <v>136</v>
      </c>
      <c r="AF4456" s="53">
        <v>150</v>
      </c>
      <c r="AG4456" s="47">
        <v>60</v>
      </c>
      <c r="AH4456">
        <v>48</v>
      </c>
      <c r="AL4456" t="s">
        <v>22</v>
      </c>
      <c r="AM4456">
        <v>60</v>
      </c>
    </row>
    <row r="4457" spans="28:39">
      <c r="AB4457" t="s">
        <v>650</v>
      </c>
      <c r="AC4457" s="1">
        <v>1</v>
      </c>
      <c r="AD4457" s="38" t="s">
        <v>427</v>
      </c>
      <c r="AE4457" s="61" t="s">
        <v>136</v>
      </c>
      <c r="AF4457" s="53">
        <v>150</v>
      </c>
      <c r="AG4457" s="48">
        <v>70</v>
      </c>
      <c r="AH4457">
        <v>44</v>
      </c>
      <c r="AL4457" t="s">
        <v>22</v>
      </c>
      <c r="AM4457">
        <v>60</v>
      </c>
    </row>
    <row r="4458" spans="28:39">
      <c r="AB4458" t="s">
        <v>650</v>
      </c>
      <c r="AC4458" s="1">
        <v>1</v>
      </c>
      <c r="AD4458" s="38" t="s">
        <v>427</v>
      </c>
      <c r="AE4458" s="61" t="s">
        <v>136</v>
      </c>
      <c r="AF4458" s="54">
        <v>160</v>
      </c>
      <c r="AG4458" s="41">
        <v>0</v>
      </c>
      <c r="AH4458">
        <v>57</v>
      </c>
      <c r="AL4458" t="s">
        <v>22</v>
      </c>
      <c r="AM4458">
        <v>60</v>
      </c>
    </row>
    <row r="4459" spans="28:39">
      <c r="AB4459" t="s">
        <v>650</v>
      </c>
      <c r="AC4459" s="1">
        <v>1</v>
      </c>
      <c r="AD4459" s="38" t="s">
        <v>427</v>
      </c>
      <c r="AE4459" s="61" t="s">
        <v>136</v>
      </c>
      <c r="AF4459" s="54">
        <v>160</v>
      </c>
      <c r="AG4459" s="42">
        <v>10</v>
      </c>
      <c r="AH4459">
        <v>57</v>
      </c>
      <c r="AL4459" t="s">
        <v>22</v>
      </c>
      <c r="AM4459">
        <v>60</v>
      </c>
    </row>
    <row r="4460" spans="28:39">
      <c r="AB4460" t="s">
        <v>650</v>
      </c>
      <c r="AC4460" s="1">
        <v>1</v>
      </c>
      <c r="AD4460" s="38" t="s">
        <v>427</v>
      </c>
      <c r="AE4460" s="61" t="s">
        <v>136</v>
      </c>
      <c r="AF4460" s="54">
        <v>160</v>
      </c>
      <c r="AG4460" s="43">
        <v>20</v>
      </c>
      <c r="AH4460">
        <v>57</v>
      </c>
      <c r="AL4460" t="s">
        <v>22</v>
      </c>
      <c r="AM4460">
        <v>60</v>
      </c>
    </row>
    <row r="4461" spans="28:39">
      <c r="AB4461" t="s">
        <v>650</v>
      </c>
      <c r="AC4461" s="1">
        <v>1</v>
      </c>
      <c r="AD4461" s="38" t="s">
        <v>427</v>
      </c>
      <c r="AE4461" s="61" t="s">
        <v>136</v>
      </c>
      <c r="AF4461" s="54">
        <v>160</v>
      </c>
      <c r="AG4461" s="44">
        <v>30</v>
      </c>
      <c r="AH4461">
        <v>57</v>
      </c>
      <c r="AL4461" t="s">
        <v>22</v>
      </c>
      <c r="AM4461">
        <v>60</v>
      </c>
    </row>
    <row r="4462" spans="28:39">
      <c r="AB4462" t="s">
        <v>650</v>
      </c>
      <c r="AC4462" s="1">
        <v>1</v>
      </c>
      <c r="AD4462" s="38" t="s">
        <v>427</v>
      </c>
      <c r="AE4462" s="61" t="s">
        <v>136</v>
      </c>
      <c r="AF4462" s="54">
        <v>160</v>
      </c>
      <c r="AG4462" s="45">
        <v>40</v>
      </c>
      <c r="AH4462">
        <v>54</v>
      </c>
      <c r="AL4462" t="s">
        <v>22</v>
      </c>
      <c r="AM4462">
        <v>60</v>
      </c>
    </row>
    <row r="4463" spans="28:39">
      <c r="AB4463" t="s">
        <v>650</v>
      </c>
      <c r="AC4463" s="1">
        <v>1</v>
      </c>
      <c r="AD4463" s="38" t="s">
        <v>427</v>
      </c>
      <c r="AE4463" s="61" t="s">
        <v>136</v>
      </c>
      <c r="AF4463" s="54">
        <v>160</v>
      </c>
      <c r="AG4463" s="46">
        <v>50</v>
      </c>
      <c r="AH4463">
        <v>51</v>
      </c>
      <c r="AL4463" t="s">
        <v>22</v>
      </c>
      <c r="AM4463">
        <v>60</v>
      </c>
    </row>
    <row r="4464" spans="28:39">
      <c r="AB4464" t="s">
        <v>650</v>
      </c>
      <c r="AC4464" s="1">
        <v>1</v>
      </c>
      <c r="AD4464" s="38" t="s">
        <v>427</v>
      </c>
      <c r="AE4464" s="61" t="s">
        <v>136</v>
      </c>
      <c r="AF4464" s="54">
        <v>160</v>
      </c>
      <c r="AG4464" s="47">
        <v>60</v>
      </c>
      <c r="AH4464">
        <v>48</v>
      </c>
      <c r="AL4464" t="s">
        <v>22</v>
      </c>
      <c r="AM4464">
        <v>60</v>
      </c>
    </row>
    <row r="4465" spans="28:39">
      <c r="AB4465" t="s">
        <v>650</v>
      </c>
      <c r="AC4465" s="1">
        <v>1</v>
      </c>
      <c r="AD4465" s="38" t="s">
        <v>427</v>
      </c>
      <c r="AE4465" s="61" t="s">
        <v>136</v>
      </c>
      <c r="AF4465" s="54">
        <v>160</v>
      </c>
      <c r="AG4465" s="48">
        <v>70</v>
      </c>
      <c r="AH4465">
        <v>44</v>
      </c>
      <c r="AL4465" t="s">
        <v>22</v>
      </c>
      <c r="AM4465">
        <v>60</v>
      </c>
    </row>
    <row r="4466" spans="28:39">
      <c r="AB4466" t="s">
        <v>650</v>
      </c>
      <c r="AC4466" s="1">
        <v>1</v>
      </c>
      <c r="AD4466" s="38" t="s">
        <v>427</v>
      </c>
      <c r="AE4466" s="61" t="s">
        <v>136</v>
      </c>
      <c r="AF4466" s="55">
        <v>170</v>
      </c>
      <c r="AG4466" s="41">
        <v>0</v>
      </c>
      <c r="AH4466">
        <v>55</v>
      </c>
      <c r="AL4466" t="s">
        <v>22</v>
      </c>
      <c r="AM4466">
        <v>60</v>
      </c>
    </row>
    <row r="4467" spans="28:39">
      <c r="AB4467" t="s">
        <v>650</v>
      </c>
      <c r="AC4467" s="1">
        <v>1</v>
      </c>
      <c r="AD4467" s="38" t="s">
        <v>427</v>
      </c>
      <c r="AE4467" s="61" t="s">
        <v>136</v>
      </c>
      <c r="AF4467" s="55">
        <v>170</v>
      </c>
      <c r="AG4467" s="42">
        <v>10</v>
      </c>
      <c r="AH4467">
        <v>55</v>
      </c>
      <c r="AL4467" t="s">
        <v>22</v>
      </c>
      <c r="AM4467">
        <v>60</v>
      </c>
    </row>
    <row r="4468" spans="28:39">
      <c r="AB4468" t="s">
        <v>650</v>
      </c>
      <c r="AC4468" s="1">
        <v>1</v>
      </c>
      <c r="AD4468" s="38" t="s">
        <v>427</v>
      </c>
      <c r="AE4468" s="61" t="s">
        <v>136</v>
      </c>
      <c r="AF4468" s="55">
        <v>170</v>
      </c>
      <c r="AG4468" s="43">
        <v>20</v>
      </c>
      <c r="AH4468">
        <v>55</v>
      </c>
      <c r="AL4468" t="s">
        <v>22</v>
      </c>
      <c r="AM4468">
        <v>60</v>
      </c>
    </row>
    <row r="4469" spans="28:39">
      <c r="AB4469" t="s">
        <v>650</v>
      </c>
      <c r="AC4469" s="1">
        <v>1</v>
      </c>
      <c r="AD4469" s="38" t="s">
        <v>427</v>
      </c>
      <c r="AE4469" s="61" t="s">
        <v>136</v>
      </c>
      <c r="AF4469" s="55">
        <v>170</v>
      </c>
      <c r="AG4469" s="44">
        <v>30</v>
      </c>
      <c r="AH4469">
        <v>55</v>
      </c>
      <c r="AL4469" t="s">
        <v>22</v>
      </c>
      <c r="AM4469">
        <v>60</v>
      </c>
    </row>
    <row r="4470" spans="28:39">
      <c r="AB4470" t="s">
        <v>650</v>
      </c>
      <c r="AC4470" s="1">
        <v>1</v>
      </c>
      <c r="AD4470" s="38" t="s">
        <v>427</v>
      </c>
      <c r="AE4470" s="61" t="s">
        <v>136</v>
      </c>
      <c r="AF4470" s="55">
        <v>170</v>
      </c>
      <c r="AG4470" s="45">
        <v>40</v>
      </c>
      <c r="AH4470">
        <v>53</v>
      </c>
      <c r="AL4470" t="s">
        <v>22</v>
      </c>
      <c r="AM4470">
        <v>60</v>
      </c>
    </row>
    <row r="4471" spans="28:39">
      <c r="AB4471" t="s">
        <v>650</v>
      </c>
      <c r="AC4471" s="1">
        <v>1</v>
      </c>
      <c r="AD4471" s="38" t="s">
        <v>427</v>
      </c>
      <c r="AE4471" s="61" t="s">
        <v>136</v>
      </c>
      <c r="AF4471" s="55">
        <v>170</v>
      </c>
      <c r="AG4471" s="46">
        <v>50</v>
      </c>
      <c r="AH4471">
        <v>51</v>
      </c>
      <c r="AL4471" t="s">
        <v>22</v>
      </c>
      <c r="AM4471">
        <v>60</v>
      </c>
    </row>
    <row r="4472" spans="28:39">
      <c r="AB4472" t="s">
        <v>650</v>
      </c>
      <c r="AC4472" s="1">
        <v>1</v>
      </c>
      <c r="AD4472" s="38" t="s">
        <v>427</v>
      </c>
      <c r="AE4472" s="61" t="s">
        <v>136</v>
      </c>
      <c r="AF4472" s="55">
        <v>170</v>
      </c>
      <c r="AG4472" s="47">
        <v>60</v>
      </c>
      <c r="AH4472">
        <v>48</v>
      </c>
      <c r="AL4472" t="s">
        <v>22</v>
      </c>
      <c r="AM4472">
        <v>60</v>
      </c>
    </row>
    <row r="4473" spans="28:39">
      <c r="AB4473" t="s">
        <v>650</v>
      </c>
      <c r="AC4473" s="1">
        <v>1</v>
      </c>
      <c r="AD4473" s="38" t="s">
        <v>427</v>
      </c>
      <c r="AE4473" s="61" t="s">
        <v>136</v>
      </c>
      <c r="AF4473" s="55">
        <v>170</v>
      </c>
      <c r="AG4473" s="48">
        <v>70</v>
      </c>
      <c r="AH4473">
        <v>44</v>
      </c>
      <c r="AL4473" t="s">
        <v>22</v>
      </c>
      <c r="AM4473">
        <v>60</v>
      </c>
    </row>
    <row r="4474" spans="28:39">
      <c r="AB4474" t="s">
        <v>650</v>
      </c>
      <c r="AC4474" s="1">
        <v>1</v>
      </c>
      <c r="AD4474" s="38" t="s">
        <v>427</v>
      </c>
      <c r="AE4474" s="61" t="s">
        <v>136</v>
      </c>
      <c r="AF4474" s="56">
        <v>180</v>
      </c>
      <c r="AG4474" s="41">
        <v>0</v>
      </c>
      <c r="AH4474">
        <v>52</v>
      </c>
      <c r="AL4474" t="s">
        <v>22</v>
      </c>
      <c r="AM4474">
        <v>60</v>
      </c>
    </row>
    <row r="4475" spans="28:39">
      <c r="AB4475" t="s">
        <v>650</v>
      </c>
      <c r="AC4475" s="1">
        <v>1</v>
      </c>
      <c r="AD4475" s="38" t="s">
        <v>427</v>
      </c>
      <c r="AE4475" s="61" t="s">
        <v>136</v>
      </c>
      <c r="AF4475" s="56">
        <v>180</v>
      </c>
      <c r="AG4475" s="42">
        <v>10</v>
      </c>
      <c r="AH4475">
        <v>52</v>
      </c>
      <c r="AL4475" t="s">
        <v>22</v>
      </c>
      <c r="AM4475">
        <v>60</v>
      </c>
    </row>
    <row r="4476" spans="28:39">
      <c r="AB4476" t="s">
        <v>650</v>
      </c>
      <c r="AC4476" s="1">
        <v>1</v>
      </c>
      <c r="AD4476" s="38" t="s">
        <v>427</v>
      </c>
      <c r="AE4476" s="61" t="s">
        <v>136</v>
      </c>
      <c r="AF4476" s="56">
        <v>180</v>
      </c>
      <c r="AG4476" s="43">
        <v>20</v>
      </c>
      <c r="AH4476">
        <v>52</v>
      </c>
      <c r="AL4476" t="s">
        <v>22</v>
      </c>
      <c r="AM4476">
        <v>60</v>
      </c>
    </row>
    <row r="4477" spans="28:39">
      <c r="AB4477" t="s">
        <v>650</v>
      </c>
      <c r="AC4477" s="1">
        <v>1</v>
      </c>
      <c r="AD4477" s="38" t="s">
        <v>427</v>
      </c>
      <c r="AE4477" s="61" t="s">
        <v>136</v>
      </c>
      <c r="AF4477" s="56">
        <v>180</v>
      </c>
      <c r="AG4477" s="44">
        <v>30</v>
      </c>
      <c r="AH4477">
        <v>52</v>
      </c>
      <c r="AL4477" t="s">
        <v>22</v>
      </c>
      <c r="AM4477">
        <v>60</v>
      </c>
    </row>
    <row r="4478" spans="28:39">
      <c r="AB4478" t="s">
        <v>650</v>
      </c>
      <c r="AC4478" s="1">
        <v>1</v>
      </c>
      <c r="AD4478" s="38" t="s">
        <v>427</v>
      </c>
      <c r="AE4478" s="61" t="s">
        <v>136</v>
      </c>
      <c r="AF4478" s="56">
        <v>180</v>
      </c>
      <c r="AG4478" s="45">
        <v>40</v>
      </c>
      <c r="AH4478">
        <v>52</v>
      </c>
      <c r="AL4478" t="s">
        <v>22</v>
      </c>
      <c r="AM4478">
        <v>60</v>
      </c>
    </row>
    <row r="4479" spans="28:39">
      <c r="AB4479" t="s">
        <v>650</v>
      </c>
      <c r="AC4479" s="1">
        <v>1</v>
      </c>
      <c r="AD4479" s="38" t="s">
        <v>427</v>
      </c>
      <c r="AE4479" s="61" t="s">
        <v>136</v>
      </c>
      <c r="AF4479" s="56">
        <v>180</v>
      </c>
      <c r="AG4479" s="46">
        <v>50</v>
      </c>
      <c r="AH4479">
        <v>50</v>
      </c>
      <c r="AL4479" t="s">
        <v>22</v>
      </c>
      <c r="AM4479">
        <v>60</v>
      </c>
    </row>
    <row r="4480" spans="28:39">
      <c r="AB4480" t="s">
        <v>650</v>
      </c>
      <c r="AC4480" s="1">
        <v>1</v>
      </c>
      <c r="AD4480" s="38" t="s">
        <v>427</v>
      </c>
      <c r="AE4480" s="61" t="s">
        <v>136</v>
      </c>
      <c r="AF4480" s="56">
        <v>180</v>
      </c>
      <c r="AG4480" s="47">
        <v>60</v>
      </c>
      <c r="AH4480">
        <v>48</v>
      </c>
      <c r="AL4480" t="s">
        <v>22</v>
      </c>
      <c r="AM4480">
        <v>60</v>
      </c>
    </row>
    <row r="4481" spans="28:39">
      <c r="AB4481" t="s">
        <v>650</v>
      </c>
      <c r="AC4481" s="1">
        <v>1</v>
      </c>
      <c r="AD4481" s="38" t="s">
        <v>427</v>
      </c>
      <c r="AE4481" s="61" t="s">
        <v>136</v>
      </c>
      <c r="AF4481" s="56">
        <v>180</v>
      </c>
      <c r="AG4481" s="48">
        <v>70</v>
      </c>
      <c r="AH4481">
        <v>44</v>
      </c>
      <c r="AL4481" t="s">
        <v>22</v>
      </c>
      <c r="AM4481">
        <v>60</v>
      </c>
    </row>
    <row r="4482" spans="28:39">
      <c r="AB4482" t="s">
        <v>650</v>
      </c>
      <c r="AC4482" s="1">
        <v>1</v>
      </c>
      <c r="AD4482" s="38" t="s">
        <v>427</v>
      </c>
      <c r="AE4482" s="61" t="s">
        <v>136</v>
      </c>
      <c r="AF4482" s="57">
        <v>200</v>
      </c>
      <c r="AG4482" s="41">
        <v>0</v>
      </c>
      <c r="AH4482">
        <v>49</v>
      </c>
      <c r="AL4482" t="s">
        <v>22</v>
      </c>
      <c r="AM4482">
        <v>60</v>
      </c>
    </row>
    <row r="4483" spans="28:39">
      <c r="AB4483" t="s">
        <v>650</v>
      </c>
      <c r="AC4483" s="1">
        <v>1</v>
      </c>
      <c r="AD4483" s="38" t="s">
        <v>427</v>
      </c>
      <c r="AE4483" s="61" t="s">
        <v>136</v>
      </c>
      <c r="AF4483" s="57">
        <v>200</v>
      </c>
      <c r="AG4483" s="42">
        <v>10</v>
      </c>
      <c r="AH4483">
        <v>49</v>
      </c>
      <c r="AL4483" t="s">
        <v>22</v>
      </c>
      <c r="AM4483">
        <v>60</v>
      </c>
    </row>
    <row r="4484" spans="28:39">
      <c r="AB4484" t="s">
        <v>650</v>
      </c>
      <c r="AC4484" s="1">
        <v>1</v>
      </c>
      <c r="AD4484" s="38" t="s">
        <v>427</v>
      </c>
      <c r="AE4484" s="61" t="s">
        <v>136</v>
      </c>
      <c r="AF4484" s="57">
        <v>200</v>
      </c>
      <c r="AG4484" s="43">
        <v>20</v>
      </c>
      <c r="AH4484">
        <v>49</v>
      </c>
      <c r="AL4484" t="s">
        <v>22</v>
      </c>
      <c r="AM4484">
        <v>60</v>
      </c>
    </row>
    <row r="4485" spans="28:39">
      <c r="AB4485" t="s">
        <v>650</v>
      </c>
      <c r="AC4485" s="1">
        <v>1</v>
      </c>
      <c r="AD4485" s="38" t="s">
        <v>427</v>
      </c>
      <c r="AE4485" s="61" t="s">
        <v>136</v>
      </c>
      <c r="AF4485" s="57">
        <v>200</v>
      </c>
      <c r="AG4485" s="44">
        <v>30</v>
      </c>
      <c r="AH4485">
        <v>49</v>
      </c>
      <c r="AL4485" t="s">
        <v>22</v>
      </c>
      <c r="AM4485">
        <v>60</v>
      </c>
    </row>
    <row r="4486" spans="28:39">
      <c r="AB4486" t="s">
        <v>650</v>
      </c>
      <c r="AC4486" s="1">
        <v>1</v>
      </c>
      <c r="AD4486" s="38" t="s">
        <v>427</v>
      </c>
      <c r="AE4486" s="61" t="s">
        <v>136</v>
      </c>
      <c r="AF4486" s="57">
        <v>200</v>
      </c>
      <c r="AG4486" s="45">
        <v>40</v>
      </c>
      <c r="AH4486">
        <v>49</v>
      </c>
      <c r="AL4486" t="s">
        <v>22</v>
      </c>
      <c r="AM4486">
        <v>60</v>
      </c>
    </row>
    <row r="4487" spans="28:39">
      <c r="AB4487" t="s">
        <v>650</v>
      </c>
      <c r="AC4487" s="1">
        <v>1</v>
      </c>
      <c r="AD4487" s="38" t="s">
        <v>427</v>
      </c>
      <c r="AE4487" s="61" t="s">
        <v>136</v>
      </c>
      <c r="AF4487" s="57">
        <v>200</v>
      </c>
      <c r="AG4487" s="46">
        <v>50</v>
      </c>
      <c r="AH4487">
        <v>49</v>
      </c>
      <c r="AL4487" t="s">
        <v>22</v>
      </c>
      <c r="AM4487">
        <v>60</v>
      </c>
    </row>
    <row r="4488" spans="28:39">
      <c r="AB4488" t="s">
        <v>650</v>
      </c>
      <c r="AC4488" s="1">
        <v>1</v>
      </c>
      <c r="AD4488" s="38" t="s">
        <v>427</v>
      </c>
      <c r="AE4488" s="61" t="s">
        <v>136</v>
      </c>
      <c r="AF4488" s="57">
        <v>200</v>
      </c>
      <c r="AG4488" s="47">
        <v>60</v>
      </c>
      <c r="AH4488">
        <v>48</v>
      </c>
      <c r="AL4488" t="s">
        <v>22</v>
      </c>
      <c r="AM4488">
        <v>60</v>
      </c>
    </row>
    <row r="4489" spans="28:39">
      <c r="AB4489" t="s">
        <v>650</v>
      </c>
      <c r="AC4489" s="1">
        <v>1</v>
      </c>
      <c r="AD4489" s="38" t="s">
        <v>427</v>
      </c>
      <c r="AE4489" s="61" t="s">
        <v>136</v>
      </c>
      <c r="AF4489" s="57">
        <v>200</v>
      </c>
      <c r="AG4489" s="48">
        <v>70</v>
      </c>
      <c r="AH4489">
        <v>44</v>
      </c>
      <c r="AL4489" t="s">
        <v>22</v>
      </c>
      <c r="AM4489">
        <v>60</v>
      </c>
    </row>
    <row r="4490" spans="28:39">
      <c r="AB4490" t="s">
        <v>650</v>
      </c>
      <c r="AC4490" s="1">
        <v>1</v>
      </c>
      <c r="AD4490" s="38" t="s">
        <v>428</v>
      </c>
      <c r="AE4490" s="61" t="s">
        <v>136</v>
      </c>
      <c r="AF4490" s="40">
        <v>110</v>
      </c>
      <c r="AG4490" s="41">
        <v>0</v>
      </c>
      <c r="AH4490">
        <v>70</v>
      </c>
      <c r="AL4490" t="s">
        <v>22</v>
      </c>
      <c r="AM4490">
        <v>60</v>
      </c>
    </row>
    <row r="4491" spans="28:39">
      <c r="AB4491" t="s">
        <v>650</v>
      </c>
      <c r="AC4491" s="1">
        <v>1</v>
      </c>
      <c r="AD4491" s="38" t="s">
        <v>428</v>
      </c>
      <c r="AE4491" s="61" t="s">
        <v>136</v>
      </c>
      <c r="AF4491" s="40">
        <v>110</v>
      </c>
      <c r="AG4491" s="42">
        <v>10</v>
      </c>
      <c r="AH4491">
        <v>70</v>
      </c>
      <c r="AL4491" t="s">
        <v>22</v>
      </c>
      <c r="AM4491">
        <v>60</v>
      </c>
    </row>
    <row r="4492" spans="28:39">
      <c r="AB4492" t="s">
        <v>650</v>
      </c>
      <c r="AC4492" s="1">
        <v>1</v>
      </c>
      <c r="AD4492" s="38" t="s">
        <v>428</v>
      </c>
      <c r="AE4492" s="61" t="s">
        <v>136</v>
      </c>
      <c r="AF4492" s="40">
        <v>110</v>
      </c>
      <c r="AG4492" s="43">
        <v>20</v>
      </c>
      <c r="AH4492">
        <v>66</v>
      </c>
      <c r="AL4492" t="s">
        <v>22</v>
      </c>
      <c r="AM4492">
        <v>60</v>
      </c>
    </row>
    <row r="4493" spans="28:39">
      <c r="AB4493" t="s">
        <v>650</v>
      </c>
      <c r="AC4493" s="1">
        <v>1</v>
      </c>
      <c r="AD4493" s="38" t="s">
        <v>428</v>
      </c>
      <c r="AE4493" s="61" t="s">
        <v>136</v>
      </c>
      <c r="AF4493" s="40">
        <v>110</v>
      </c>
      <c r="AG4493" s="44">
        <v>30</v>
      </c>
      <c r="AH4493">
        <v>60</v>
      </c>
      <c r="AL4493" t="s">
        <v>22</v>
      </c>
      <c r="AM4493">
        <v>60</v>
      </c>
    </row>
    <row r="4494" spans="28:39">
      <c r="AB4494" t="s">
        <v>650</v>
      </c>
      <c r="AC4494" s="1">
        <v>1</v>
      </c>
      <c r="AD4494" s="38" t="s">
        <v>428</v>
      </c>
      <c r="AE4494" s="61" t="s">
        <v>136</v>
      </c>
      <c r="AF4494" s="40">
        <v>110</v>
      </c>
      <c r="AG4494" s="45">
        <v>40</v>
      </c>
      <c r="AH4494">
        <v>55</v>
      </c>
      <c r="AL4494" t="s">
        <v>22</v>
      </c>
      <c r="AM4494">
        <v>60</v>
      </c>
    </row>
    <row r="4495" spans="28:39">
      <c r="AB4495" t="s">
        <v>650</v>
      </c>
      <c r="AC4495" s="1">
        <v>1</v>
      </c>
      <c r="AD4495" s="38" t="s">
        <v>428</v>
      </c>
      <c r="AE4495" s="61" t="s">
        <v>136</v>
      </c>
      <c r="AF4495" s="40">
        <v>110</v>
      </c>
      <c r="AG4495" s="46">
        <v>50</v>
      </c>
      <c r="AH4495">
        <v>51</v>
      </c>
      <c r="AL4495" t="s">
        <v>22</v>
      </c>
      <c r="AM4495">
        <v>60</v>
      </c>
    </row>
    <row r="4496" spans="28:39">
      <c r="AB4496" t="s">
        <v>650</v>
      </c>
      <c r="AC4496" s="1">
        <v>1</v>
      </c>
      <c r="AD4496" s="38" t="s">
        <v>428</v>
      </c>
      <c r="AE4496" s="61" t="s">
        <v>136</v>
      </c>
      <c r="AF4496" s="40">
        <v>110</v>
      </c>
      <c r="AG4496" s="47">
        <v>60</v>
      </c>
      <c r="AH4496">
        <v>48</v>
      </c>
      <c r="AL4496" t="s">
        <v>22</v>
      </c>
      <c r="AM4496">
        <v>60</v>
      </c>
    </row>
    <row r="4497" spans="28:39">
      <c r="AB4497" t="s">
        <v>650</v>
      </c>
      <c r="AC4497" s="1">
        <v>1</v>
      </c>
      <c r="AD4497" s="38" t="s">
        <v>428</v>
      </c>
      <c r="AE4497" s="61" t="s">
        <v>136</v>
      </c>
      <c r="AF4497" s="40">
        <v>110</v>
      </c>
      <c r="AG4497" s="48">
        <v>70</v>
      </c>
      <c r="AH4497">
        <v>44</v>
      </c>
      <c r="AL4497" t="s">
        <v>22</v>
      </c>
      <c r="AM4497">
        <v>60</v>
      </c>
    </row>
    <row r="4498" spans="28:39">
      <c r="AB4498" t="s">
        <v>650</v>
      </c>
      <c r="AC4498" s="1">
        <v>1</v>
      </c>
      <c r="AD4498" s="38" t="s">
        <v>428</v>
      </c>
      <c r="AE4498" s="61" t="s">
        <v>136</v>
      </c>
      <c r="AF4498" s="49">
        <v>115</v>
      </c>
      <c r="AG4498" s="41">
        <v>0</v>
      </c>
      <c r="AH4498">
        <v>68</v>
      </c>
      <c r="AL4498" t="s">
        <v>22</v>
      </c>
      <c r="AM4498">
        <v>60</v>
      </c>
    </row>
    <row r="4499" spans="28:39">
      <c r="AB4499" t="s">
        <v>650</v>
      </c>
      <c r="AC4499" s="1">
        <v>1</v>
      </c>
      <c r="AD4499" s="38" t="s">
        <v>428</v>
      </c>
      <c r="AE4499" s="61" t="s">
        <v>136</v>
      </c>
      <c r="AF4499" s="49">
        <v>115</v>
      </c>
      <c r="AG4499" s="42">
        <v>10</v>
      </c>
      <c r="AH4499">
        <v>68</v>
      </c>
      <c r="AL4499" t="s">
        <v>22</v>
      </c>
      <c r="AM4499">
        <v>60</v>
      </c>
    </row>
    <row r="4500" spans="28:39">
      <c r="AB4500" t="s">
        <v>650</v>
      </c>
      <c r="AC4500" s="1">
        <v>1</v>
      </c>
      <c r="AD4500" s="38" t="s">
        <v>428</v>
      </c>
      <c r="AE4500" s="61" t="s">
        <v>136</v>
      </c>
      <c r="AF4500" s="49">
        <v>115</v>
      </c>
      <c r="AG4500" s="43">
        <v>20</v>
      </c>
      <c r="AH4500">
        <v>66</v>
      </c>
      <c r="AL4500" t="s">
        <v>22</v>
      </c>
      <c r="AM4500">
        <v>60</v>
      </c>
    </row>
    <row r="4501" spans="28:39">
      <c r="AB4501" t="s">
        <v>650</v>
      </c>
      <c r="AC4501" s="1">
        <v>1</v>
      </c>
      <c r="AD4501" s="38" t="s">
        <v>428</v>
      </c>
      <c r="AE4501" s="61" t="s">
        <v>136</v>
      </c>
      <c r="AF4501" s="49">
        <v>115</v>
      </c>
      <c r="AG4501" s="44">
        <v>30</v>
      </c>
      <c r="AH4501">
        <v>60</v>
      </c>
      <c r="AL4501" t="s">
        <v>22</v>
      </c>
      <c r="AM4501">
        <v>60</v>
      </c>
    </row>
    <row r="4502" spans="28:39">
      <c r="AB4502" t="s">
        <v>650</v>
      </c>
      <c r="AC4502" s="1">
        <v>1</v>
      </c>
      <c r="AD4502" s="38" t="s">
        <v>428</v>
      </c>
      <c r="AE4502" s="61" t="s">
        <v>136</v>
      </c>
      <c r="AF4502" s="49">
        <v>115</v>
      </c>
      <c r="AG4502" s="45">
        <v>40</v>
      </c>
      <c r="AH4502">
        <v>55</v>
      </c>
      <c r="AL4502" t="s">
        <v>22</v>
      </c>
      <c r="AM4502">
        <v>60</v>
      </c>
    </row>
    <row r="4503" spans="28:39">
      <c r="AB4503" t="s">
        <v>650</v>
      </c>
      <c r="AC4503" s="1">
        <v>1</v>
      </c>
      <c r="AD4503" s="38" t="s">
        <v>428</v>
      </c>
      <c r="AE4503" s="61" t="s">
        <v>136</v>
      </c>
      <c r="AF4503" s="49">
        <v>115</v>
      </c>
      <c r="AG4503" s="46">
        <v>50</v>
      </c>
      <c r="AH4503">
        <v>51</v>
      </c>
      <c r="AL4503" t="s">
        <v>22</v>
      </c>
      <c r="AM4503">
        <v>60</v>
      </c>
    </row>
    <row r="4504" spans="28:39">
      <c r="AB4504" t="s">
        <v>650</v>
      </c>
      <c r="AC4504" s="1">
        <v>1</v>
      </c>
      <c r="AD4504" s="38" t="s">
        <v>428</v>
      </c>
      <c r="AE4504" s="61" t="s">
        <v>136</v>
      </c>
      <c r="AF4504" s="49">
        <v>115</v>
      </c>
      <c r="AG4504" s="47">
        <v>60</v>
      </c>
      <c r="AH4504">
        <v>48</v>
      </c>
      <c r="AL4504" t="s">
        <v>22</v>
      </c>
      <c r="AM4504">
        <v>60</v>
      </c>
    </row>
    <row r="4505" spans="28:39">
      <c r="AB4505" t="s">
        <v>650</v>
      </c>
      <c r="AC4505" s="1">
        <v>1</v>
      </c>
      <c r="AD4505" s="38" t="s">
        <v>428</v>
      </c>
      <c r="AE4505" s="61" t="s">
        <v>136</v>
      </c>
      <c r="AF4505" s="49">
        <v>115</v>
      </c>
      <c r="AG4505" s="48">
        <v>70</v>
      </c>
      <c r="AH4505">
        <v>44</v>
      </c>
      <c r="AL4505" t="s">
        <v>22</v>
      </c>
      <c r="AM4505">
        <v>60</v>
      </c>
    </row>
    <row r="4506" spans="28:39">
      <c r="AB4506" t="s">
        <v>650</v>
      </c>
      <c r="AC4506" s="1">
        <v>1</v>
      </c>
      <c r="AD4506" s="38" t="s">
        <v>428</v>
      </c>
      <c r="AE4506" s="61" t="s">
        <v>136</v>
      </c>
      <c r="AF4506" s="50">
        <v>120</v>
      </c>
      <c r="AG4506" s="41">
        <v>0</v>
      </c>
      <c r="AH4506">
        <v>66</v>
      </c>
      <c r="AL4506" t="s">
        <v>22</v>
      </c>
      <c r="AM4506">
        <v>60</v>
      </c>
    </row>
    <row r="4507" spans="28:39">
      <c r="AB4507" t="s">
        <v>650</v>
      </c>
      <c r="AC4507" s="1">
        <v>1</v>
      </c>
      <c r="AD4507" s="38" t="s">
        <v>428</v>
      </c>
      <c r="AE4507" s="61" t="s">
        <v>136</v>
      </c>
      <c r="AF4507" s="50">
        <v>120</v>
      </c>
      <c r="AG4507" s="42">
        <v>10</v>
      </c>
      <c r="AH4507">
        <v>66</v>
      </c>
      <c r="AL4507" t="s">
        <v>22</v>
      </c>
      <c r="AM4507">
        <v>60</v>
      </c>
    </row>
    <row r="4508" spans="28:39">
      <c r="AB4508" t="s">
        <v>650</v>
      </c>
      <c r="AC4508" s="1">
        <v>1</v>
      </c>
      <c r="AD4508" s="38" t="s">
        <v>428</v>
      </c>
      <c r="AE4508" s="61" t="s">
        <v>136</v>
      </c>
      <c r="AF4508" s="50">
        <v>120</v>
      </c>
      <c r="AG4508" s="43">
        <v>20</v>
      </c>
      <c r="AH4508">
        <v>65</v>
      </c>
      <c r="AL4508" t="s">
        <v>22</v>
      </c>
      <c r="AM4508">
        <v>60</v>
      </c>
    </row>
    <row r="4509" spans="28:39">
      <c r="AB4509" t="s">
        <v>650</v>
      </c>
      <c r="AC4509" s="1">
        <v>1</v>
      </c>
      <c r="AD4509" s="38" t="s">
        <v>428</v>
      </c>
      <c r="AE4509" s="61" t="s">
        <v>136</v>
      </c>
      <c r="AF4509" s="50">
        <v>120</v>
      </c>
      <c r="AG4509" s="44">
        <v>30</v>
      </c>
      <c r="AH4509">
        <v>60</v>
      </c>
      <c r="AL4509" t="s">
        <v>22</v>
      </c>
      <c r="AM4509">
        <v>60</v>
      </c>
    </row>
    <row r="4510" spans="28:39">
      <c r="AB4510" t="s">
        <v>650</v>
      </c>
      <c r="AC4510" s="1">
        <v>1</v>
      </c>
      <c r="AD4510" s="38" t="s">
        <v>428</v>
      </c>
      <c r="AE4510" s="61" t="s">
        <v>136</v>
      </c>
      <c r="AF4510" s="50">
        <v>120</v>
      </c>
      <c r="AG4510" s="45">
        <v>40</v>
      </c>
      <c r="AH4510">
        <v>55</v>
      </c>
      <c r="AL4510" t="s">
        <v>22</v>
      </c>
      <c r="AM4510">
        <v>60</v>
      </c>
    </row>
    <row r="4511" spans="28:39">
      <c r="AB4511" t="s">
        <v>650</v>
      </c>
      <c r="AC4511" s="1">
        <v>1</v>
      </c>
      <c r="AD4511" s="38" t="s">
        <v>428</v>
      </c>
      <c r="AE4511" s="61" t="s">
        <v>136</v>
      </c>
      <c r="AF4511" s="50">
        <v>120</v>
      </c>
      <c r="AG4511" s="46">
        <v>50</v>
      </c>
      <c r="AH4511">
        <v>51</v>
      </c>
      <c r="AL4511" t="s">
        <v>22</v>
      </c>
      <c r="AM4511">
        <v>60</v>
      </c>
    </row>
    <row r="4512" spans="28:39">
      <c r="AB4512" t="s">
        <v>650</v>
      </c>
      <c r="AC4512" s="1">
        <v>1</v>
      </c>
      <c r="AD4512" s="38" t="s">
        <v>428</v>
      </c>
      <c r="AE4512" s="61" t="s">
        <v>136</v>
      </c>
      <c r="AF4512" s="50">
        <v>120</v>
      </c>
      <c r="AG4512" s="47">
        <v>60</v>
      </c>
      <c r="AH4512">
        <v>48</v>
      </c>
      <c r="AL4512" t="s">
        <v>22</v>
      </c>
      <c r="AM4512">
        <v>60</v>
      </c>
    </row>
    <row r="4513" spans="28:39">
      <c r="AB4513" t="s">
        <v>650</v>
      </c>
      <c r="AC4513" s="1">
        <v>1</v>
      </c>
      <c r="AD4513" s="38" t="s">
        <v>428</v>
      </c>
      <c r="AE4513" s="61" t="s">
        <v>136</v>
      </c>
      <c r="AF4513" s="50">
        <v>120</v>
      </c>
      <c r="AG4513" s="48">
        <v>70</v>
      </c>
      <c r="AH4513">
        <v>44</v>
      </c>
      <c r="AL4513" t="s">
        <v>22</v>
      </c>
      <c r="AM4513">
        <v>60</v>
      </c>
    </row>
    <row r="4514" spans="28:39">
      <c r="AB4514" t="s">
        <v>650</v>
      </c>
      <c r="AC4514" s="1">
        <v>1</v>
      </c>
      <c r="AD4514" s="38" t="s">
        <v>428</v>
      </c>
      <c r="AE4514" s="61" t="s">
        <v>136</v>
      </c>
      <c r="AF4514" s="51">
        <v>130</v>
      </c>
      <c r="AG4514" s="41">
        <v>0</v>
      </c>
      <c r="AH4514">
        <v>62</v>
      </c>
      <c r="AL4514" t="s">
        <v>22</v>
      </c>
      <c r="AM4514">
        <v>60</v>
      </c>
    </row>
    <row r="4515" spans="28:39">
      <c r="AB4515" t="s">
        <v>650</v>
      </c>
      <c r="AC4515" s="1">
        <v>1</v>
      </c>
      <c r="AD4515" s="38" t="s">
        <v>428</v>
      </c>
      <c r="AE4515" s="61" t="s">
        <v>136</v>
      </c>
      <c r="AF4515" s="51">
        <v>130</v>
      </c>
      <c r="AG4515" s="42">
        <v>10</v>
      </c>
      <c r="AH4515">
        <v>62</v>
      </c>
      <c r="AL4515" t="s">
        <v>22</v>
      </c>
      <c r="AM4515">
        <v>60</v>
      </c>
    </row>
    <row r="4516" spans="28:39">
      <c r="AB4516" t="s">
        <v>650</v>
      </c>
      <c r="AC4516" s="1">
        <v>1</v>
      </c>
      <c r="AD4516" s="38" t="s">
        <v>428</v>
      </c>
      <c r="AE4516" s="61" t="s">
        <v>136</v>
      </c>
      <c r="AF4516" s="51">
        <v>130</v>
      </c>
      <c r="AG4516" s="43">
        <v>20</v>
      </c>
      <c r="AH4516">
        <v>62</v>
      </c>
      <c r="AL4516" t="s">
        <v>22</v>
      </c>
      <c r="AM4516">
        <v>60</v>
      </c>
    </row>
    <row r="4517" spans="28:39">
      <c r="AB4517" t="s">
        <v>650</v>
      </c>
      <c r="AC4517" s="1">
        <v>1</v>
      </c>
      <c r="AD4517" s="38" t="s">
        <v>428</v>
      </c>
      <c r="AE4517" s="61" t="s">
        <v>136</v>
      </c>
      <c r="AF4517" s="51">
        <v>130</v>
      </c>
      <c r="AG4517" s="44">
        <v>30</v>
      </c>
      <c r="AH4517">
        <v>59</v>
      </c>
      <c r="AL4517" t="s">
        <v>22</v>
      </c>
      <c r="AM4517">
        <v>60</v>
      </c>
    </row>
    <row r="4518" spans="28:39">
      <c r="AB4518" t="s">
        <v>650</v>
      </c>
      <c r="AC4518" s="1">
        <v>1</v>
      </c>
      <c r="AD4518" s="38" t="s">
        <v>428</v>
      </c>
      <c r="AE4518" s="61" t="s">
        <v>136</v>
      </c>
      <c r="AF4518" s="51">
        <v>130</v>
      </c>
      <c r="AG4518" s="45">
        <v>40</v>
      </c>
      <c r="AH4518">
        <v>55</v>
      </c>
      <c r="AL4518" t="s">
        <v>22</v>
      </c>
      <c r="AM4518">
        <v>60</v>
      </c>
    </row>
    <row r="4519" spans="28:39">
      <c r="AB4519" t="s">
        <v>650</v>
      </c>
      <c r="AC4519" s="1">
        <v>1</v>
      </c>
      <c r="AD4519" s="38" t="s">
        <v>428</v>
      </c>
      <c r="AE4519" s="61" t="s">
        <v>136</v>
      </c>
      <c r="AF4519" s="51">
        <v>130</v>
      </c>
      <c r="AG4519" s="46">
        <v>50</v>
      </c>
      <c r="AH4519">
        <v>51</v>
      </c>
      <c r="AL4519" t="s">
        <v>22</v>
      </c>
      <c r="AM4519">
        <v>60</v>
      </c>
    </row>
    <row r="4520" spans="28:39">
      <c r="AB4520" t="s">
        <v>650</v>
      </c>
      <c r="AC4520" s="1">
        <v>1</v>
      </c>
      <c r="AD4520" s="38" t="s">
        <v>428</v>
      </c>
      <c r="AE4520" s="61" t="s">
        <v>136</v>
      </c>
      <c r="AF4520" s="51">
        <v>130</v>
      </c>
      <c r="AG4520" s="47">
        <v>60</v>
      </c>
      <c r="AH4520">
        <v>48</v>
      </c>
      <c r="AL4520" t="s">
        <v>22</v>
      </c>
      <c r="AM4520">
        <v>60</v>
      </c>
    </row>
    <row r="4521" spans="28:39">
      <c r="AB4521" t="s">
        <v>650</v>
      </c>
      <c r="AC4521" s="1">
        <v>1</v>
      </c>
      <c r="AD4521" s="38" t="s">
        <v>428</v>
      </c>
      <c r="AE4521" s="61" t="s">
        <v>136</v>
      </c>
      <c r="AF4521" s="51">
        <v>130</v>
      </c>
      <c r="AG4521" s="48">
        <v>70</v>
      </c>
      <c r="AH4521">
        <v>44</v>
      </c>
      <c r="AL4521" t="s">
        <v>22</v>
      </c>
      <c r="AM4521">
        <v>60</v>
      </c>
    </row>
    <row r="4522" spans="28:39">
      <c r="AB4522" t="s">
        <v>650</v>
      </c>
      <c r="AC4522" s="1">
        <v>1</v>
      </c>
      <c r="AD4522" s="38" t="s">
        <v>428</v>
      </c>
      <c r="AE4522" s="61" t="s">
        <v>136</v>
      </c>
      <c r="AF4522" s="52">
        <v>140</v>
      </c>
      <c r="AG4522" s="41">
        <v>0</v>
      </c>
      <c r="AH4522">
        <v>59</v>
      </c>
      <c r="AL4522" t="s">
        <v>22</v>
      </c>
      <c r="AM4522">
        <v>60</v>
      </c>
    </row>
    <row r="4523" spans="28:39">
      <c r="AB4523" t="s">
        <v>650</v>
      </c>
      <c r="AC4523" s="1">
        <v>1</v>
      </c>
      <c r="AD4523" s="38" t="s">
        <v>428</v>
      </c>
      <c r="AE4523" s="61" t="s">
        <v>136</v>
      </c>
      <c r="AF4523" s="52">
        <v>140</v>
      </c>
      <c r="AG4523" s="42">
        <v>10</v>
      </c>
      <c r="AH4523">
        <v>59</v>
      </c>
      <c r="AL4523" t="s">
        <v>22</v>
      </c>
      <c r="AM4523">
        <v>60</v>
      </c>
    </row>
    <row r="4524" spans="28:39">
      <c r="AB4524" t="s">
        <v>650</v>
      </c>
      <c r="AC4524" s="1">
        <v>1</v>
      </c>
      <c r="AD4524" s="38" t="s">
        <v>428</v>
      </c>
      <c r="AE4524" s="61" t="s">
        <v>136</v>
      </c>
      <c r="AF4524" s="52">
        <v>140</v>
      </c>
      <c r="AG4524" s="43">
        <v>20</v>
      </c>
      <c r="AH4524">
        <v>59</v>
      </c>
      <c r="AL4524" t="s">
        <v>22</v>
      </c>
      <c r="AM4524">
        <v>60</v>
      </c>
    </row>
    <row r="4525" spans="28:39">
      <c r="AB4525" t="s">
        <v>650</v>
      </c>
      <c r="AC4525" s="1">
        <v>1</v>
      </c>
      <c r="AD4525" s="38" t="s">
        <v>428</v>
      </c>
      <c r="AE4525" s="61" t="s">
        <v>136</v>
      </c>
      <c r="AF4525" s="52">
        <v>140</v>
      </c>
      <c r="AG4525" s="44">
        <v>30</v>
      </c>
      <c r="AH4525">
        <v>58</v>
      </c>
      <c r="AL4525" t="s">
        <v>22</v>
      </c>
      <c r="AM4525">
        <v>60</v>
      </c>
    </row>
    <row r="4526" spans="28:39">
      <c r="AB4526" t="s">
        <v>650</v>
      </c>
      <c r="AC4526" s="1">
        <v>1</v>
      </c>
      <c r="AD4526" s="38" t="s">
        <v>428</v>
      </c>
      <c r="AE4526" s="61" t="s">
        <v>136</v>
      </c>
      <c r="AF4526" s="52">
        <v>140</v>
      </c>
      <c r="AG4526" s="45">
        <v>40</v>
      </c>
      <c r="AH4526">
        <v>55</v>
      </c>
      <c r="AL4526" t="s">
        <v>22</v>
      </c>
      <c r="AM4526">
        <v>60</v>
      </c>
    </row>
    <row r="4527" spans="28:39">
      <c r="AB4527" t="s">
        <v>650</v>
      </c>
      <c r="AC4527" s="1">
        <v>1</v>
      </c>
      <c r="AD4527" s="38" t="s">
        <v>428</v>
      </c>
      <c r="AE4527" s="61" t="s">
        <v>136</v>
      </c>
      <c r="AF4527" s="52">
        <v>140</v>
      </c>
      <c r="AG4527" s="46">
        <v>50</v>
      </c>
      <c r="AH4527">
        <v>51</v>
      </c>
      <c r="AL4527" t="s">
        <v>22</v>
      </c>
      <c r="AM4527">
        <v>60</v>
      </c>
    </row>
    <row r="4528" spans="28:39">
      <c r="AB4528" t="s">
        <v>650</v>
      </c>
      <c r="AC4528" s="1">
        <v>1</v>
      </c>
      <c r="AD4528" s="38" t="s">
        <v>428</v>
      </c>
      <c r="AE4528" s="61" t="s">
        <v>136</v>
      </c>
      <c r="AF4528" s="52">
        <v>140</v>
      </c>
      <c r="AG4528" s="47">
        <v>60</v>
      </c>
      <c r="AH4528">
        <v>48</v>
      </c>
      <c r="AL4528" t="s">
        <v>22</v>
      </c>
      <c r="AM4528">
        <v>60</v>
      </c>
    </row>
    <row r="4529" spans="28:39">
      <c r="AB4529" t="s">
        <v>650</v>
      </c>
      <c r="AC4529" s="1">
        <v>1</v>
      </c>
      <c r="AD4529" s="38" t="s">
        <v>428</v>
      </c>
      <c r="AE4529" s="61" t="s">
        <v>136</v>
      </c>
      <c r="AF4529" s="52">
        <v>140</v>
      </c>
      <c r="AG4529" s="48">
        <v>70</v>
      </c>
      <c r="AH4529">
        <v>44</v>
      </c>
      <c r="AL4529" t="s">
        <v>22</v>
      </c>
      <c r="AM4529">
        <v>60</v>
      </c>
    </row>
    <row r="4530" spans="28:39">
      <c r="AB4530" t="s">
        <v>650</v>
      </c>
      <c r="AC4530" s="1">
        <v>1</v>
      </c>
      <c r="AD4530" s="38" t="s">
        <v>428</v>
      </c>
      <c r="AE4530" s="61" t="s">
        <v>136</v>
      </c>
      <c r="AF4530" s="53">
        <v>150</v>
      </c>
      <c r="AG4530" s="41">
        <v>0</v>
      </c>
      <c r="AH4530">
        <v>56</v>
      </c>
      <c r="AL4530" t="s">
        <v>22</v>
      </c>
      <c r="AM4530">
        <v>60</v>
      </c>
    </row>
    <row r="4531" spans="28:39">
      <c r="AB4531" t="s">
        <v>650</v>
      </c>
      <c r="AC4531" s="1">
        <v>1</v>
      </c>
      <c r="AD4531" s="38" t="s">
        <v>428</v>
      </c>
      <c r="AE4531" s="61" t="s">
        <v>136</v>
      </c>
      <c r="AF4531" s="53">
        <v>150</v>
      </c>
      <c r="AG4531" s="42">
        <v>10</v>
      </c>
      <c r="AH4531">
        <v>56</v>
      </c>
      <c r="AL4531" t="s">
        <v>22</v>
      </c>
      <c r="AM4531">
        <v>60</v>
      </c>
    </row>
    <row r="4532" spans="28:39">
      <c r="AB4532" t="s">
        <v>650</v>
      </c>
      <c r="AC4532" s="1">
        <v>1</v>
      </c>
      <c r="AD4532" s="38" t="s">
        <v>428</v>
      </c>
      <c r="AE4532" s="61" t="s">
        <v>136</v>
      </c>
      <c r="AF4532" s="53">
        <v>150</v>
      </c>
      <c r="AG4532" s="43">
        <v>20</v>
      </c>
      <c r="AH4532">
        <v>56</v>
      </c>
      <c r="AL4532" t="s">
        <v>22</v>
      </c>
      <c r="AM4532">
        <v>60</v>
      </c>
    </row>
    <row r="4533" spans="28:39">
      <c r="AB4533" t="s">
        <v>650</v>
      </c>
      <c r="AC4533" s="1">
        <v>1</v>
      </c>
      <c r="AD4533" s="38" t="s">
        <v>428</v>
      </c>
      <c r="AE4533" s="61" t="s">
        <v>136</v>
      </c>
      <c r="AF4533" s="53">
        <v>150</v>
      </c>
      <c r="AG4533" s="44">
        <v>30</v>
      </c>
      <c r="AH4533">
        <v>56</v>
      </c>
      <c r="AL4533" t="s">
        <v>22</v>
      </c>
      <c r="AM4533">
        <v>60</v>
      </c>
    </row>
    <row r="4534" spans="28:39">
      <c r="AB4534" t="s">
        <v>650</v>
      </c>
      <c r="AC4534" s="1">
        <v>1</v>
      </c>
      <c r="AD4534" s="38" t="s">
        <v>428</v>
      </c>
      <c r="AE4534" s="61" t="s">
        <v>136</v>
      </c>
      <c r="AF4534" s="53">
        <v>150</v>
      </c>
      <c r="AG4534" s="45">
        <v>40</v>
      </c>
      <c r="AH4534">
        <v>54</v>
      </c>
      <c r="AL4534" t="s">
        <v>22</v>
      </c>
      <c r="AM4534">
        <v>60</v>
      </c>
    </row>
    <row r="4535" spans="28:39">
      <c r="AB4535" t="s">
        <v>650</v>
      </c>
      <c r="AC4535" s="1">
        <v>1</v>
      </c>
      <c r="AD4535" s="38" t="s">
        <v>428</v>
      </c>
      <c r="AE4535" s="61" t="s">
        <v>136</v>
      </c>
      <c r="AF4535" s="53">
        <v>150</v>
      </c>
      <c r="AG4535" s="46">
        <v>50</v>
      </c>
      <c r="AH4535">
        <v>51</v>
      </c>
      <c r="AL4535" t="s">
        <v>22</v>
      </c>
      <c r="AM4535">
        <v>60</v>
      </c>
    </row>
    <row r="4536" spans="28:39">
      <c r="AB4536" t="s">
        <v>650</v>
      </c>
      <c r="AC4536" s="1">
        <v>1</v>
      </c>
      <c r="AD4536" s="38" t="s">
        <v>428</v>
      </c>
      <c r="AE4536" s="61" t="s">
        <v>136</v>
      </c>
      <c r="AF4536" s="53">
        <v>150</v>
      </c>
      <c r="AG4536" s="47">
        <v>60</v>
      </c>
      <c r="AH4536">
        <v>48</v>
      </c>
      <c r="AL4536" t="s">
        <v>22</v>
      </c>
      <c r="AM4536">
        <v>60</v>
      </c>
    </row>
    <row r="4537" spans="28:39">
      <c r="AB4537" t="s">
        <v>650</v>
      </c>
      <c r="AC4537" s="1">
        <v>1</v>
      </c>
      <c r="AD4537" s="38" t="s">
        <v>428</v>
      </c>
      <c r="AE4537" s="61" t="s">
        <v>136</v>
      </c>
      <c r="AF4537" s="53">
        <v>150</v>
      </c>
      <c r="AG4537" s="48">
        <v>70</v>
      </c>
      <c r="AH4537">
        <v>44</v>
      </c>
      <c r="AL4537" t="s">
        <v>22</v>
      </c>
      <c r="AM4537">
        <v>60</v>
      </c>
    </row>
    <row r="4538" spans="28:39">
      <c r="AB4538" t="s">
        <v>650</v>
      </c>
      <c r="AC4538" s="1">
        <v>1</v>
      </c>
      <c r="AD4538" s="38" t="s">
        <v>428</v>
      </c>
      <c r="AE4538" s="61" t="s">
        <v>136</v>
      </c>
      <c r="AF4538" s="54">
        <v>160</v>
      </c>
      <c r="AG4538" s="41">
        <v>0</v>
      </c>
      <c r="AH4538">
        <v>54</v>
      </c>
      <c r="AL4538" t="s">
        <v>22</v>
      </c>
      <c r="AM4538">
        <v>60</v>
      </c>
    </row>
    <row r="4539" spans="28:39">
      <c r="AB4539" t="s">
        <v>650</v>
      </c>
      <c r="AC4539" s="1">
        <v>1</v>
      </c>
      <c r="AD4539" s="38" t="s">
        <v>428</v>
      </c>
      <c r="AE4539" s="61" t="s">
        <v>136</v>
      </c>
      <c r="AF4539" s="54">
        <v>160</v>
      </c>
      <c r="AG4539" s="42">
        <v>10</v>
      </c>
      <c r="AH4539">
        <v>54</v>
      </c>
      <c r="AL4539" t="s">
        <v>22</v>
      </c>
      <c r="AM4539">
        <v>60</v>
      </c>
    </row>
    <row r="4540" spans="28:39">
      <c r="AB4540" t="s">
        <v>650</v>
      </c>
      <c r="AC4540" s="1">
        <v>1</v>
      </c>
      <c r="AD4540" s="38" t="s">
        <v>428</v>
      </c>
      <c r="AE4540" s="61" t="s">
        <v>136</v>
      </c>
      <c r="AF4540" s="54">
        <v>160</v>
      </c>
      <c r="AG4540" s="43">
        <v>20</v>
      </c>
      <c r="AH4540">
        <v>54</v>
      </c>
      <c r="AL4540" t="s">
        <v>22</v>
      </c>
      <c r="AM4540">
        <v>60</v>
      </c>
    </row>
    <row r="4541" spans="28:39">
      <c r="AB4541" t="s">
        <v>650</v>
      </c>
      <c r="AC4541" s="1">
        <v>1</v>
      </c>
      <c r="AD4541" s="38" t="s">
        <v>428</v>
      </c>
      <c r="AE4541" s="61" t="s">
        <v>136</v>
      </c>
      <c r="AF4541" s="54">
        <v>160</v>
      </c>
      <c r="AG4541" s="44">
        <v>30</v>
      </c>
      <c r="AH4541">
        <v>54</v>
      </c>
      <c r="AL4541" t="s">
        <v>22</v>
      </c>
      <c r="AM4541">
        <v>60</v>
      </c>
    </row>
    <row r="4542" spans="28:39">
      <c r="AB4542" t="s">
        <v>650</v>
      </c>
      <c r="AC4542" s="1">
        <v>1</v>
      </c>
      <c r="AD4542" s="38" t="s">
        <v>428</v>
      </c>
      <c r="AE4542" s="61" t="s">
        <v>136</v>
      </c>
      <c r="AF4542" s="54">
        <v>160</v>
      </c>
      <c r="AG4542" s="45">
        <v>40</v>
      </c>
      <c r="AH4542">
        <v>53</v>
      </c>
      <c r="AL4542" t="s">
        <v>22</v>
      </c>
      <c r="AM4542">
        <v>60</v>
      </c>
    </row>
    <row r="4543" spans="28:39">
      <c r="AB4543" t="s">
        <v>650</v>
      </c>
      <c r="AC4543" s="1">
        <v>1</v>
      </c>
      <c r="AD4543" s="38" t="s">
        <v>428</v>
      </c>
      <c r="AE4543" s="61" t="s">
        <v>136</v>
      </c>
      <c r="AF4543" s="54">
        <v>160</v>
      </c>
      <c r="AG4543" s="46">
        <v>50</v>
      </c>
      <c r="AH4543">
        <v>51</v>
      </c>
      <c r="AL4543" t="s">
        <v>22</v>
      </c>
      <c r="AM4543">
        <v>60</v>
      </c>
    </row>
    <row r="4544" spans="28:39">
      <c r="AB4544" t="s">
        <v>650</v>
      </c>
      <c r="AC4544" s="1">
        <v>1</v>
      </c>
      <c r="AD4544" s="38" t="s">
        <v>428</v>
      </c>
      <c r="AE4544" s="61" t="s">
        <v>136</v>
      </c>
      <c r="AF4544" s="54">
        <v>160</v>
      </c>
      <c r="AG4544" s="47">
        <v>60</v>
      </c>
      <c r="AH4544">
        <v>48</v>
      </c>
      <c r="AL4544" t="s">
        <v>22</v>
      </c>
      <c r="AM4544">
        <v>60</v>
      </c>
    </row>
    <row r="4545" spans="28:39">
      <c r="AB4545" t="s">
        <v>650</v>
      </c>
      <c r="AC4545" s="1">
        <v>1</v>
      </c>
      <c r="AD4545" s="38" t="s">
        <v>428</v>
      </c>
      <c r="AE4545" s="61" t="s">
        <v>136</v>
      </c>
      <c r="AF4545" s="54">
        <v>160</v>
      </c>
      <c r="AG4545" s="48">
        <v>70</v>
      </c>
      <c r="AH4545">
        <v>44</v>
      </c>
      <c r="AL4545" t="s">
        <v>22</v>
      </c>
      <c r="AM4545">
        <v>60</v>
      </c>
    </row>
    <row r="4546" spans="28:39">
      <c r="AB4546" t="s">
        <v>650</v>
      </c>
      <c r="AC4546" s="1">
        <v>1</v>
      </c>
      <c r="AD4546" s="38" t="s">
        <v>428</v>
      </c>
      <c r="AE4546" s="61" t="s">
        <v>136</v>
      </c>
      <c r="AF4546" s="55">
        <v>170</v>
      </c>
      <c r="AG4546" s="41">
        <v>0</v>
      </c>
      <c r="AH4546">
        <v>51</v>
      </c>
      <c r="AL4546" t="s">
        <v>22</v>
      </c>
      <c r="AM4546">
        <v>60</v>
      </c>
    </row>
    <row r="4547" spans="28:39">
      <c r="AB4547" t="s">
        <v>650</v>
      </c>
      <c r="AC4547" s="1">
        <v>1</v>
      </c>
      <c r="AD4547" s="38" t="s">
        <v>428</v>
      </c>
      <c r="AE4547" s="61" t="s">
        <v>136</v>
      </c>
      <c r="AF4547" s="55">
        <v>170</v>
      </c>
      <c r="AG4547" s="42">
        <v>10</v>
      </c>
      <c r="AH4547">
        <v>51</v>
      </c>
      <c r="AL4547" t="s">
        <v>22</v>
      </c>
      <c r="AM4547">
        <v>60</v>
      </c>
    </row>
    <row r="4548" spans="28:39">
      <c r="AB4548" t="s">
        <v>650</v>
      </c>
      <c r="AC4548" s="1">
        <v>1</v>
      </c>
      <c r="AD4548" s="38" t="s">
        <v>428</v>
      </c>
      <c r="AE4548" s="61" t="s">
        <v>136</v>
      </c>
      <c r="AF4548" s="55">
        <v>170</v>
      </c>
      <c r="AG4548" s="43">
        <v>20</v>
      </c>
      <c r="AH4548">
        <v>51</v>
      </c>
      <c r="AL4548" t="s">
        <v>22</v>
      </c>
      <c r="AM4548">
        <v>60</v>
      </c>
    </row>
    <row r="4549" spans="28:39">
      <c r="AB4549" t="s">
        <v>650</v>
      </c>
      <c r="AC4549" s="1">
        <v>1</v>
      </c>
      <c r="AD4549" s="38" t="s">
        <v>428</v>
      </c>
      <c r="AE4549" s="61" t="s">
        <v>136</v>
      </c>
      <c r="AF4549" s="55">
        <v>170</v>
      </c>
      <c r="AG4549" s="44">
        <v>30</v>
      </c>
      <c r="AH4549">
        <v>51</v>
      </c>
      <c r="AL4549" t="s">
        <v>22</v>
      </c>
      <c r="AM4549">
        <v>60</v>
      </c>
    </row>
    <row r="4550" spans="28:39">
      <c r="AB4550" t="s">
        <v>650</v>
      </c>
      <c r="AC4550" s="1">
        <v>1</v>
      </c>
      <c r="AD4550" s="38" t="s">
        <v>428</v>
      </c>
      <c r="AE4550" s="61" t="s">
        <v>136</v>
      </c>
      <c r="AF4550" s="55">
        <v>170</v>
      </c>
      <c r="AG4550" s="45">
        <v>40</v>
      </c>
      <c r="AH4550">
        <v>51</v>
      </c>
      <c r="AL4550" t="s">
        <v>22</v>
      </c>
      <c r="AM4550">
        <v>60</v>
      </c>
    </row>
    <row r="4551" spans="28:39">
      <c r="AB4551" t="s">
        <v>650</v>
      </c>
      <c r="AC4551" s="1">
        <v>1</v>
      </c>
      <c r="AD4551" s="38" t="s">
        <v>428</v>
      </c>
      <c r="AE4551" s="61" t="s">
        <v>136</v>
      </c>
      <c r="AF4551" s="55">
        <v>170</v>
      </c>
      <c r="AG4551" s="46">
        <v>50</v>
      </c>
      <c r="AH4551">
        <v>50</v>
      </c>
      <c r="AL4551" t="s">
        <v>22</v>
      </c>
      <c r="AM4551">
        <v>60</v>
      </c>
    </row>
    <row r="4552" spans="28:39">
      <c r="AB4552" t="s">
        <v>650</v>
      </c>
      <c r="AC4552" s="1">
        <v>1</v>
      </c>
      <c r="AD4552" s="38" t="s">
        <v>428</v>
      </c>
      <c r="AE4552" s="61" t="s">
        <v>136</v>
      </c>
      <c r="AF4552" s="55">
        <v>170</v>
      </c>
      <c r="AG4552" s="47">
        <v>60</v>
      </c>
      <c r="AH4552">
        <v>48</v>
      </c>
      <c r="AL4552" t="s">
        <v>22</v>
      </c>
      <c r="AM4552">
        <v>60</v>
      </c>
    </row>
    <row r="4553" spans="28:39">
      <c r="AB4553" t="s">
        <v>650</v>
      </c>
      <c r="AC4553" s="1">
        <v>1</v>
      </c>
      <c r="AD4553" s="38" t="s">
        <v>428</v>
      </c>
      <c r="AE4553" s="61" t="s">
        <v>136</v>
      </c>
      <c r="AF4553" s="55">
        <v>170</v>
      </c>
      <c r="AG4553" s="48">
        <v>70</v>
      </c>
      <c r="AH4553">
        <v>44</v>
      </c>
      <c r="AL4553" t="s">
        <v>22</v>
      </c>
      <c r="AM4553">
        <v>60</v>
      </c>
    </row>
    <row r="4554" spans="28:39">
      <c r="AB4554" t="s">
        <v>650</v>
      </c>
      <c r="AC4554" s="1">
        <v>1</v>
      </c>
      <c r="AD4554" s="38" t="s">
        <v>428</v>
      </c>
      <c r="AE4554" s="61" t="s">
        <v>136</v>
      </c>
      <c r="AF4554" s="56">
        <v>180</v>
      </c>
      <c r="AG4554" s="41">
        <v>0</v>
      </c>
      <c r="AH4554">
        <v>49</v>
      </c>
      <c r="AL4554" t="s">
        <v>22</v>
      </c>
      <c r="AM4554">
        <v>60</v>
      </c>
    </row>
    <row r="4555" spans="28:39">
      <c r="AB4555" t="s">
        <v>650</v>
      </c>
      <c r="AC4555" s="1">
        <v>1</v>
      </c>
      <c r="AD4555" s="38" t="s">
        <v>428</v>
      </c>
      <c r="AE4555" s="61" t="s">
        <v>136</v>
      </c>
      <c r="AF4555" s="56">
        <v>180</v>
      </c>
      <c r="AG4555" s="42">
        <v>10</v>
      </c>
      <c r="AH4555">
        <v>49</v>
      </c>
      <c r="AL4555" t="s">
        <v>22</v>
      </c>
      <c r="AM4555">
        <v>60</v>
      </c>
    </row>
    <row r="4556" spans="28:39">
      <c r="AB4556" t="s">
        <v>650</v>
      </c>
      <c r="AC4556" s="1">
        <v>1</v>
      </c>
      <c r="AD4556" s="38" t="s">
        <v>428</v>
      </c>
      <c r="AE4556" s="61" t="s">
        <v>136</v>
      </c>
      <c r="AF4556" s="56">
        <v>180</v>
      </c>
      <c r="AG4556" s="43">
        <v>20</v>
      </c>
      <c r="AH4556">
        <v>49</v>
      </c>
      <c r="AL4556" t="s">
        <v>22</v>
      </c>
      <c r="AM4556">
        <v>60</v>
      </c>
    </row>
    <row r="4557" spans="28:39">
      <c r="AB4557" t="s">
        <v>650</v>
      </c>
      <c r="AC4557" s="1">
        <v>1</v>
      </c>
      <c r="AD4557" s="38" t="s">
        <v>428</v>
      </c>
      <c r="AE4557" s="61" t="s">
        <v>136</v>
      </c>
      <c r="AF4557" s="56">
        <v>180</v>
      </c>
      <c r="AG4557" s="44">
        <v>30</v>
      </c>
      <c r="AH4557">
        <v>49</v>
      </c>
      <c r="AL4557" t="s">
        <v>22</v>
      </c>
      <c r="AM4557">
        <v>60</v>
      </c>
    </row>
    <row r="4558" spans="28:39">
      <c r="AB4558" t="s">
        <v>650</v>
      </c>
      <c r="AC4558" s="1">
        <v>1</v>
      </c>
      <c r="AD4558" s="38" t="s">
        <v>428</v>
      </c>
      <c r="AE4558" s="61" t="s">
        <v>136</v>
      </c>
      <c r="AF4558" s="56">
        <v>180</v>
      </c>
      <c r="AG4558" s="45">
        <v>40</v>
      </c>
      <c r="AH4558">
        <v>49</v>
      </c>
      <c r="AL4558" t="s">
        <v>22</v>
      </c>
      <c r="AM4558">
        <v>60</v>
      </c>
    </row>
    <row r="4559" spans="28:39">
      <c r="AB4559" t="s">
        <v>650</v>
      </c>
      <c r="AC4559" s="1">
        <v>1</v>
      </c>
      <c r="AD4559" s="38" t="s">
        <v>428</v>
      </c>
      <c r="AE4559" s="61" t="s">
        <v>136</v>
      </c>
      <c r="AF4559" s="56">
        <v>180</v>
      </c>
      <c r="AG4559" s="46">
        <v>50</v>
      </c>
      <c r="AH4559">
        <v>49</v>
      </c>
      <c r="AL4559" t="s">
        <v>22</v>
      </c>
      <c r="AM4559">
        <v>60</v>
      </c>
    </row>
    <row r="4560" spans="28:39">
      <c r="AB4560" t="s">
        <v>650</v>
      </c>
      <c r="AC4560" s="1">
        <v>1</v>
      </c>
      <c r="AD4560" s="38" t="s">
        <v>428</v>
      </c>
      <c r="AE4560" s="61" t="s">
        <v>136</v>
      </c>
      <c r="AF4560" s="56">
        <v>180</v>
      </c>
      <c r="AG4560" s="47">
        <v>60</v>
      </c>
      <c r="AH4560">
        <v>48</v>
      </c>
      <c r="AL4560" t="s">
        <v>22</v>
      </c>
      <c r="AM4560">
        <v>60</v>
      </c>
    </row>
    <row r="4561" spans="28:39">
      <c r="AB4561" t="s">
        <v>650</v>
      </c>
      <c r="AC4561" s="1">
        <v>1</v>
      </c>
      <c r="AD4561" s="38" t="s">
        <v>428</v>
      </c>
      <c r="AE4561" s="61" t="s">
        <v>136</v>
      </c>
      <c r="AF4561" s="56">
        <v>180</v>
      </c>
      <c r="AG4561" s="48">
        <v>70</v>
      </c>
      <c r="AH4561">
        <v>44</v>
      </c>
      <c r="AL4561" t="s">
        <v>22</v>
      </c>
      <c r="AM4561">
        <v>60</v>
      </c>
    </row>
    <row r="4562" spans="28:39">
      <c r="AB4562" t="s">
        <v>650</v>
      </c>
      <c r="AC4562" s="1">
        <v>1</v>
      </c>
      <c r="AD4562" s="38" t="s">
        <v>428</v>
      </c>
      <c r="AE4562" s="61" t="s">
        <v>136</v>
      </c>
      <c r="AF4562" s="57">
        <v>200</v>
      </c>
      <c r="AG4562" s="41">
        <v>0</v>
      </c>
      <c r="AH4562">
        <v>46</v>
      </c>
      <c r="AL4562" t="s">
        <v>22</v>
      </c>
      <c r="AM4562">
        <v>60</v>
      </c>
    </row>
    <row r="4563" spans="28:39">
      <c r="AB4563" t="s">
        <v>650</v>
      </c>
      <c r="AC4563" s="1">
        <v>1</v>
      </c>
      <c r="AD4563" s="38" t="s">
        <v>428</v>
      </c>
      <c r="AE4563" s="61" t="s">
        <v>136</v>
      </c>
      <c r="AF4563" s="57">
        <v>200</v>
      </c>
      <c r="AG4563" s="42">
        <v>10</v>
      </c>
      <c r="AH4563">
        <v>46</v>
      </c>
      <c r="AL4563" t="s">
        <v>22</v>
      </c>
      <c r="AM4563">
        <v>60</v>
      </c>
    </row>
    <row r="4564" spans="28:39">
      <c r="AB4564" t="s">
        <v>650</v>
      </c>
      <c r="AC4564" s="1">
        <v>1</v>
      </c>
      <c r="AD4564" s="38" t="s">
        <v>428</v>
      </c>
      <c r="AE4564" s="61" t="s">
        <v>136</v>
      </c>
      <c r="AF4564" s="57">
        <v>200</v>
      </c>
      <c r="AG4564" s="43">
        <v>20</v>
      </c>
      <c r="AH4564">
        <v>46</v>
      </c>
      <c r="AL4564" t="s">
        <v>22</v>
      </c>
      <c r="AM4564">
        <v>60</v>
      </c>
    </row>
    <row r="4565" spans="28:39">
      <c r="AB4565" t="s">
        <v>650</v>
      </c>
      <c r="AC4565" s="1">
        <v>1</v>
      </c>
      <c r="AD4565" s="38" t="s">
        <v>428</v>
      </c>
      <c r="AE4565" s="61" t="s">
        <v>136</v>
      </c>
      <c r="AF4565" s="57">
        <v>200</v>
      </c>
      <c r="AG4565" s="44">
        <v>30</v>
      </c>
      <c r="AH4565">
        <v>46</v>
      </c>
      <c r="AL4565" t="s">
        <v>22</v>
      </c>
      <c r="AM4565">
        <v>60</v>
      </c>
    </row>
    <row r="4566" spans="28:39">
      <c r="AB4566" t="s">
        <v>650</v>
      </c>
      <c r="AC4566" s="1">
        <v>1</v>
      </c>
      <c r="AD4566" s="38" t="s">
        <v>428</v>
      </c>
      <c r="AE4566" s="61" t="s">
        <v>136</v>
      </c>
      <c r="AF4566" s="57">
        <v>200</v>
      </c>
      <c r="AG4566" s="45">
        <v>40</v>
      </c>
      <c r="AH4566">
        <v>46</v>
      </c>
      <c r="AL4566" t="s">
        <v>22</v>
      </c>
      <c r="AM4566">
        <v>60</v>
      </c>
    </row>
    <row r="4567" spans="28:39">
      <c r="AB4567" t="s">
        <v>650</v>
      </c>
      <c r="AC4567" s="1">
        <v>1</v>
      </c>
      <c r="AD4567" s="38" t="s">
        <v>428</v>
      </c>
      <c r="AE4567" s="61" t="s">
        <v>136</v>
      </c>
      <c r="AF4567" s="57">
        <v>200</v>
      </c>
      <c r="AG4567" s="46">
        <v>50</v>
      </c>
      <c r="AH4567">
        <v>46</v>
      </c>
      <c r="AL4567" t="s">
        <v>22</v>
      </c>
      <c r="AM4567">
        <v>60</v>
      </c>
    </row>
    <row r="4568" spans="28:39">
      <c r="AB4568" t="s">
        <v>650</v>
      </c>
      <c r="AC4568" s="1">
        <v>1</v>
      </c>
      <c r="AD4568" s="38" t="s">
        <v>428</v>
      </c>
      <c r="AE4568" s="61" t="s">
        <v>136</v>
      </c>
      <c r="AF4568" s="57">
        <v>200</v>
      </c>
      <c r="AG4568" s="47">
        <v>60</v>
      </c>
      <c r="AH4568">
        <v>46</v>
      </c>
      <c r="AL4568" t="s">
        <v>22</v>
      </c>
      <c r="AM4568">
        <v>60</v>
      </c>
    </row>
    <row r="4569" spans="28:39">
      <c r="AB4569" t="s">
        <v>650</v>
      </c>
      <c r="AC4569" s="1">
        <v>1</v>
      </c>
      <c r="AD4569" s="38" t="s">
        <v>428</v>
      </c>
      <c r="AE4569" s="61" t="s">
        <v>136</v>
      </c>
      <c r="AF4569" s="57">
        <v>200</v>
      </c>
      <c r="AG4569" s="48">
        <v>70</v>
      </c>
      <c r="AH4569">
        <v>44</v>
      </c>
      <c r="AL4569" t="s">
        <v>22</v>
      </c>
      <c r="AM4569">
        <v>60</v>
      </c>
    </row>
    <row r="4570" spans="28:39">
      <c r="AB4570" s="58" t="s">
        <v>655</v>
      </c>
      <c r="AC4570" s="1">
        <v>1</v>
      </c>
      <c r="AD4570" s="38" t="s">
        <v>337</v>
      </c>
      <c r="AE4570" s="61" t="s">
        <v>136</v>
      </c>
      <c r="AF4570" s="40">
        <v>110</v>
      </c>
      <c r="AG4570" s="41">
        <v>0</v>
      </c>
      <c r="AH4570">
        <v>86</v>
      </c>
      <c r="AL4570" t="s">
        <v>22</v>
      </c>
      <c r="AM4570">
        <v>60</v>
      </c>
    </row>
    <row r="4571" spans="28:39">
      <c r="AB4571" s="58" t="s">
        <v>655</v>
      </c>
      <c r="AC4571" s="1">
        <v>1</v>
      </c>
      <c r="AD4571" s="38" t="s">
        <v>337</v>
      </c>
      <c r="AE4571" s="61" t="s">
        <v>136</v>
      </c>
      <c r="AF4571" s="40">
        <v>110</v>
      </c>
      <c r="AG4571" s="42">
        <v>10</v>
      </c>
      <c r="AH4571">
        <v>79</v>
      </c>
      <c r="AL4571" t="s">
        <v>22</v>
      </c>
      <c r="AM4571">
        <v>60</v>
      </c>
    </row>
    <row r="4572" spans="28:39">
      <c r="AB4572" s="58" t="s">
        <v>655</v>
      </c>
      <c r="AC4572" s="1">
        <v>1</v>
      </c>
      <c r="AD4572" s="38" t="s">
        <v>337</v>
      </c>
      <c r="AE4572" s="61" t="s">
        <v>136</v>
      </c>
      <c r="AF4572" s="40">
        <v>110</v>
      </c>
      <c r="AG4572" s="43">
        <v>20</v>
      </c>
      <c r="AH4572">
        <v>70</v>
      </c>
      <c r="AL4572" t="s">
        <v>22</v>
      </c>
      <c r="AM4572">
        <v>60</v>
      </c>
    </row>
    <row r="4573" spans="28:39">
      <c r="AB4573" s="58" t="s">
        <v>655</v>
      </c>
      <c r="AC4573" s="1">
        <v>1</v>
      </c>
      <c r="AD4573" s="38" t="s">
        <v>337</v>
      </c>
      <c r="AE4573" s="61" t="s">
        <v>136</v>
      </c>
      <c r="AF4573" s="40">
        <v>110</v>
      </c>
      <c r="AG4573" s="44">
        <v>30</v>
      </c>
      <c r="AH4573">
        <v>57</v>
      </c>
      <c r="AL4573" t="s">
        <v>22</v>
      </c>
      <c r="AM4573">
        <v>60</v>
      </c>
    </row>
    <row r="4574" spans="28:39">
      <c r="AB4574" s="58" t="s">
        <v>655</v>
      </c>
      <c r="AC4574" s="1">
        <v>1</v>
      </c>
      <c r="AD4574" s="38" t="s">
        <v>337</v>
      </c>
      <c r="AE4574" s="61" t="s">
        <v>136</v>
      </c>
      <c r="AF4574" s="40">
        <v>110</v>
      </c>
      <c r="AG4574" s="45">
        <v>40</v>
      </c>
      <c r="AH4574">
        <v>43</v>
      </c>
      <c r="AL4574" t="s">
        <v>22</v>
      </c>
      <c r="AM4574">
        <v>60</v>
      </c>
    </row>
    <row r="4575" spans="28:39">
      <c r="AB4575" s="58" t="s">
        <v>655</v>
      </c>
      <c r="AC4575" s="1">
        <v>1</v>
      </c>
      <c r="AD4575" s="38" t="s">
        <v>337</v>
      </c>
      <c r="AE4575" s="61" t="s">
        <v>136</v>
      </c>
      <c r="AF4575" s="40">
        <v>110</v>
      </c>
      <c r="AG4575" s="46">
        <v>50</v>
      </c>
      <c r="AH4575">
        <v>35</v>
      </c>
      <c r="AL4575" t="s">
        <v>22</v>
      </c>
      <c r="AM4575">
        <v>60</v>
      </c>
    </row>
    <row r="4576" spans="28:39">
      <c r="AB4576" s="58" t="s">
        <v>655</v>
      </c>
      <c r="AC4576" s="1">
        <v>1</v>
      </c>
      <c r="AD4576" s="38" t="s">
        <v>337</v>
      </c>
      <c r="AE4576" s="61" t="s">
        <v>136</v>
      </c>
      <c r="AF4576" s="40">
        <v>110</v>
      </c>
      <c r="AG4576" s="47">
        <v>60</v>
      </c>
      <c r="AH4576">
        <v>30</v>
      </c>
      <c r="AL4576" t="s">
        <v>22</v>
      </c>
      <c r="AM4576">
        <v>60</v>
      </c>
    </row>
    <row r="4577" spans="28:39">
      <c r="AB4577" s="58" t="s">
        <v>655</v>
      </c>
      <c r="AC4577" s="1">
        <v>1</v>
      </c>
      <c r="AD4577" s="38" t="s">
        <v>337</v>
      </c>
      <c r="AE4577" s="61" t="s">
        <v>136</v>
      </c>
      <c r="AF4577" s="40">
        <v>110</v>
      </c>
      <c r="AG4577" s="48">
        <v>70</v>
      </c>
      <c r="AH4577">
        <v>26</v>
      </c>
      <c r="AL4577" t="s">
        <v>22</v>
      </c>
      <c r="AM4577">
        <v>60</v>
      </c>
    </row>
    <row r="4578" spans="28:39">
      <c r="AB4578" s="58" t="s">
        <v>655</v>
      </c>
      <c r="AC4578" s="1">
        <v>1</v>
      </c>
      <c r="AD4578" s="38" t="s">
        <v>337</v>
      </c>
      <c r="AE4578" s="61" t="s">
        <v>136</v>
      </c>
      <c r="AF4578" s="49">
        <v>115</v>
      </c>
      <c r="AG4578" s="41">
        <v>0</v>
      </c>
      <c r="AH4578">
        <v>84</v>
      </c>
      <c r="AL4578" t="s">
        <v>22</v>
      </c>
      <c r="AM4578">
        <v>60</v>
      </c>
    </row>
    <row r="4579" spans="28:39">
      <c r="AB4579" s="58" t="s">
        <v>655</v>
      </c>
      <c r="AC4579" s="1">
        <v>1</v>
      </c>
      <c r="AD4579" s="38" t="s">
        <v>337</v>
      </c>
      <c r="AE4579" s="61" t="s">
        <v>136</v>
      </c>
      <c r="AF4579" s="49">
        <v>115</v>
      </c>
      <c r="AG4579" s="42">
        <v>10</v>
      </c>
      <c r="AH4579">
        <v>78</v>
      </c>
      <c r="AL4579" t="s">
        <v>22</v>
      </c>
      <c r="AM4579">
        <v>60</v>
      </c>
    </row>
    <row r="4580" spans="28:39">
      <c r="AB4580" s="58" t="s">
        <v>655</v>
      </c>
      <c r="AC4580" s="1">
        <v>1</v>
      </c>
      <c r="AD4580" s="38" t="s">
        <v>337</v>
      </c>
      <c r="AE4580" s="61" t="s">
        <v>136</v>
      </c>
      <c r="AF4580" s="49">
        <v>115</v>
      </c>
      <c r="AG4580" s="43">
        <v>20</v>
      </c>
      <c r="AH4580">
        <v>69</v>
      </c>
      <c r="AL4580" t="s">
        <v>22</v>
      </c>
      <c r="AM4580">
        <v>60</v>
      </c>
    </row>
    <row r="4581" spans="28:39">
      <c r="AB4581" s="58" t="s">
        <v>655</v>
      </c>
      <c r="AC4581" s="1">
        <v>1</v>
      </c>
      <c r="AD4581" s="38" t="s">
        <v>337</v>
      </c>
      <c r="AE4581" s="61" t="s">
        <v>136</v>
      </c>
      <c r="AF4581" s="49">
        <v>115</v>
      </c>
      <c r="AG4581" s="44">
        <v>30</v>
      </c>
      <c r="AH4581">
        <v>57</v>
      </c>
      <c r="AL4581" t="s">
        <v>22</v>
      </c>
      <c r="AM4581">
        <v>60</v>
      </c>
    </row>
    <row r="4582" spans="28:39">
      <c r="AB4582" s="58" t="s">
        <v>655</v>
      </c>
      <c r="AC4582" s="1">
        <v>1</v>
      </c>
      <c r="AD4582" s="38" t="s">
        <v>337</v>
      </c>
      <c r="AE4582" s="61" t="s">
        <v>136</v>
      </c>
      <c r="AF4582" s="49">
        <v>115</v>
      </c>
      <c r="AG4582" s="45">
        <v>40</v>
      </c>
      <c r="AH4582">
        <v>43</v>
      </c>
      <c r="AL4582" t="s">
        <v>22</v>
      </c>
      <c r="AM4582">
        <v>60</v>
      </c>
    </row>
    <row r="4583" spans="28:39">
      <c r="AB4583" s="58" t="s">
        <v>655</v>
      </c>
      <c r="AC4583" s="1">
        <v>1</v>
      </c>
      <c r="AD4583" s="38" t="s">
        <v>337</v>
      </c>
      <c r="AE4583" s="61" t="s">
        <v>136</v>
      </c>
      <c r="AF4583" s="49">
        <v>115</v>
      </c>
      <c r="AG4583" s="46">
        <v>50</v>
      </c>
      <c r="AH4583">
        <v>35</v>
      </c>
      <c r="AL4583" t="s">
        <v>22</v>
      </c>
      <c r="AM4583">
        <v>60</v>
      </c>
    </row>
    <row r="4584" spans="28:39">
      <c r="AB4584" s="58" t="s">
        <v>655</v>
      </c>
      <c r="AC4584" s="1">
        <v>1</v>
      </c>
      <c r="AD4584" s="38" t="s">
        <v>337</v>
      </c>
      <c r="AE4584" s="61" t="s">
        <v>136</v>
      </c>
      <c r="AF4584" s="49">
        <v>115</v>
      </c>
      <c r="AG4584" s="47">
        <v>60</v>
      </c>
      <c r="AH4584">
        <v>30</v>
      </c>
      <c r="AL4584" t="s">
        <v>22</v>
      </c>
      <c r="AM4584">
        <v>60</v>
      </c>
    </row>
    <row r="4585" spans="28:39">
      <c r="AB4585" s="58" t="s">
        <v>655</v>
      </c>
      <c r="AC4585" s="1">
        <v>1</v>
      </c>
      <c r="AD4585" s="38" t="s">
        <v>337</v>
      </c>
      <c r="AE4585" s="61" t="s">
        <v>136</v>
      </c>
      <c r="AF4585" s="49">
        <v>115</v>
      </c>
      <c r="AG4585" s="48">
        <v>70</v>
      </c>
      <c r="AH4585">
        <v>26</v>
      </c>
      <c r="AL4585" t="s">
        <v>22</v>
      </c>
      <c r="AM4585">
        <v>60</v>
      </c>
    </row>
    <row r="4586" spans="28:39">
      <c r="AB4586" s="58" t="s">
        <v>655</v>
      </c>
      <c r="AC4586" s="1">
        <v>1</v>
      </c>
      <c r="AD4586" s="38" t="s">
        <v>337</v>
      </c>
      <c r="AE4586" s="61" t="s">
        <v>136</v>
      </c>
      <c r="AF4586" s="50">
        <v>120</v>
      </c>
      <c r="AG4586" s="41">
        <v>0</v>
      </c>
      <c r="AH4586">
        <v>81</v>
      </c>
      <c r="AL4586" t="s">
        <v>22</v>
      </c>
      <c r="AM4586">
        <v>60</v>
      </c>
    </row>
    <row r="4587" spans="28:39">
      <c r="AB4587" s="58" t="s">
        <v>655</v>
      </c>
      <c r="AC4587" s="1">
        <v>1</v>
      </c>
      <c r="AD4587" s="38" t="s">
        <v>337</v>
      </c>
      <c r="AE4587" s="61" t="s">
        <v>136</v>
      </c>
      <c r="AF4587" s="50">
        <v>120</v>
      </c>
      <c r="AG4587" s="42">
        <v>10</v>
      </c>
      <c r="AH4587">
        <v>77</v>
      </c>
      <c r="AL4587" t="s">
        <v>22</v>
      </c>
      <c r="AM4587">
        <v>60</v>
      </c>
    </row>
    <row r="4588" spans="28:39">
      <c r="AB4588" s="58" t="s">
        <v>655</v>
      </c>
      <c r="AC4588" s="1">
        <v>1</v>
      </c>
      <c r="AD4588" s="38" t="s">
        <v>337</v>
      </c>
      <c r="AE4588" s="61" t="s">
        <v>136</v>
      </c>
      <c r="AF4588" s="50">
        <v>120</v>
      </c>
      <c r="AG4588" s="43">
        <v>20</v>
      </c>
      <c r="AH4588">
        <v>69</v>
      </c>
      <c r="AL4588" t="s">
        <v>22</v>
      </c>
      <c r="AM4588">
        <v>60</v>
      </c>
    </row>
    <row r="4589" spans="28:39">
      <c r="AB4589" s="58" t="s">
        <v>655</v>
      </c>
      <c r="AC4589" s="1">
        <v>1</v>
      </c>
      <c r="AD4589" s="38" t="s">
        <v>337</v>
      </c>
      <c r="AE4589" s="61" t="s">
        <v>136</v>
      </c>
      <c r="AF4589" s="50">
        <v>120</v>
      </c>
      <c r="AG4589" s="44">
        <v>30</v>
      </c>
      <c r="AH4589">
        <v>57</v>
      </c>
      <c r="AL4589" t="s">
        <v>22</v>
      </c>
      <c r="AM4589">
        <v>60</v>
      </c>
    </row>
    <row r="4590" spans="28:39">
      <c r="AB4590" s="58" t="s">
        <v>655</v>
      </c>
      <c r="AC4590" s="1">
        <v>1</v>
      </c>
      <c r="AD4590" s="38" t="s">
        <v>337</v>
      </c>
      <c r="AE4590" s="61" t="s">
        <v>136</v>
      </c>
      <c r="AF4590" s="50">
        <v>120</v>
      </c>
      <c r="AG4590" s="45">
        <v>40</v>
      </c>
      <c r="AH4590">
        <v>43</v>
      </c>
      <c r="AL4590" t="s">
        <v>22</v>
      </c>
      <c r="AM4590">
        <v>60</v>
      </c>
    </row>
    <row r="4591" spans="28:39">
      <c r="AB4591" s="58" t="s">
        <v>655</v>
      </c>
      <c r="AC4591" s="1">
        <v>1</v>
      </c>
      <c r="AD4591" s="38" t="s">
        <v>337</v>
      </c>
      <c r="AE4591" s="61" t="s">
        <v>136</v>
      </c>
      <c r="AF4591" s="50">
        <v>120</v>
      </c>
      <c r="AG4591" s="46">
        <v>50</v>
      </c>
      <c r="AH4591">
        <v>35</v>
      </c>
      <c r="AL4591" t="s">
        <v>22</v>
      </c>
      <c r="AM4591">
        <v>60</v>
      </c>
    </row>
    <row r="4592" spans="28:39">
      <c r="AB4592" s="58" t="s">
        <v>655</v>
      </c>
      <c r="AC4592" s="1">
        <v>1</v>
      </c>
      <c r="AD4592" s="38" t="s">
        <v>337</v>
      </c>
      <c r="AE4592" s="61" t="s">
        <v>136</v>
      </c>
      <c r="AF4592" s="50">
        <v>120</v>
      </c>
      <c r="AG4592" s="47">
        <v>60</v>
      </c>
      <c r="AH4592">
        <v>30</v>
      </c>
      <c r="AL4592" t="s">
        <v>22</v>
      </c>
      <c r="AM4592">
        <v>60</v>
      </c>
    </row>
    <row r="4593" spans="28:39">
      <c r="AB4593" s="58" t="s">
        <v>655</v>
      </c>
      <c r="AC4593" s="1">
        <v>1</v>
      </c>
      <c r="AD4593" s="38" t="s">
        <v>337</v>
      </c>
      <c r="AE4593" s="61" t="s">
        <v>136</v>
      </c>
      <c r="AF4593" s="50">
        <v>120</v>
      </c>
      <c r="AG4593" s="48">
        <v>70</v>
      </c>
      <c r="AH4593">
        <v>26</v>
      </c>
      <c r="AL4593" t="s">
        <v>22</v>
      </c>
      <c r="AM4593">
        <v>60</v>
      </c>
    </row>
    <row r="4594" spans="28:39">
      <c r="AB4594" s="58" t="s">
        <v>655</v>
      </c>
      <c r="AC4594" s="1">
        <v>1</v>
      </c>
      <c r="AD4594" s="38" t="s">
        <v>337</v>
      </c>
      <c r="AE4594" s="61" t="s">
        <v>136</v>
      </c>
      <c r="AF4594" s="51">
        <v>130</v>
      </c>
      <c r="AG4594" s="41">
        <v>0</v>
      </c>
      <c r="AH4594">
        <v>76</v>
      </c>
      <c r="AL4594" t="s">
        <v>22</v>
      </c>
      <c r="AM4594">
        <v>60</v>
      </c>
    </row>
    <row r="4595" spans="28:39">
      <c r="AB4595" s="58" t="s">
        <v>655</v>
      </c>
      <c r="AC4595" s="1">
        <v>1</v>
      </c>
      <c r="AD4595" s="38" t="s">
        <v>337</v>
      </c>
      <c r="AE4595" s="61" t="s">
        <v>136</v>
      </c>
      <c r="AF4595" s="51">
        <v>130</v>
      </c>
      <c r="AG4595" s="42">
        <v>10</v>
      </c>
      <c r="AH4595">
        <v>75</v>
      </c>
      <c r="AL4595" t="s">
        <v>22</v>
      </c>
      <c r="AM4595">
        <v>60</v>
      </c>
    </row>
    <row r="4596" spans="28:39">
      <c r="AB4596" s="58" t="s">
        <v>655</v>
      </c>
      <c r="AC4596" s="1">
        <v>1</v>
      </c>
      <c r="AD4596" s="38" t="s">
        <v>337</v>
      </c>
      <c r="AE4596" s="61" t="s">
        <v>136</v>
      </c>
      <c r="AF4596" s="51">
        <v>130</v>
      </c>
      <c r="AG4596" s="43">
        <v>20</v>
      </c>
      <c r="AH4596">
        <v>67</v>
      </c>
      <c r="AL4596" t="s">
        <v>22</v>
      </c>
      <c r="AM4596">
        <v>60</v>
      </c>
    </row>
    <row r="4597" spans="28:39">
      <c r="AB4597" s="58" t="s">
        <v>655</v>
      </c>
      <c r="AC4597" s="1">
        <v>1</v>
      </c>
      <c r="AD4597" s="38" t="s">
        <v>337</v>
      </c>
      <c r="AE4597" s="61" t="s">
        <v>136</v>
      </c>
      <c r="AF4597" s="51">
        <v>130</v>
      </c>
      <c r="AG4597" s="44">
        <v>30</v>
      </c>
      <c r="AH4597">
        <v>57</v>
      </c>
      <c r="AL4597" t="s">
        <v>22</v>
      </c>
      <c r="AM4597">
        <v>60</v>
      </c>
    </row>
    <row r="4598" spans="28:39">
      <c r="AB4598" s="58" t="s">
        <v>655</v>
      </c>
      <c r="AC4598" s="1">
        <v>1</v>
      </c>
      <c r="AD4598" s="38" t="s">
        <v>337</v>
      </c>
      <c r="AE4598" s="61" t="s">
        <v>136</v>
      </c>
      <c r="AF4598" s="51">
        <v>130</v>
      </c>
      <c r="AG4598" s="45">
        <v>40</v>
      </c>
      <c r="AH4598">
        <v>43</v>
      </c>
      <c r="AL4598" t="s">
        <v>22</v>
      </c>
      <c r="AM4598">
        <v>60</v>
      </c>
    </row>
    <row r="4599" spans="28:39">
      <c r="AB4599" s="58" t="s">
        <v>655</v>
      </c>
      <c r="AC4599" s="1">
        <v>1</v>
      </c>
      <c r="AD4599" s="38" t="s">
        <v>337</v>
      </c>
      <c r="AE4599" s="61" t="s">
        <v>136</v>
      </c>
      <c r="AF4599" s="51">
        <v>130</v>
      </c>
      <c r="AG4599" s="46">
        <v>50</v>
      </c>
      <c r="AH4599">
        <v>35</v>
      </c>
      <c r="AL4599" t="s">
        <v>22</v>
      </c>
      <c r="AM4599">
        <v>60</v>
      </c>
    </row>
    <row r="4600" spans="28:39">
      <c r="AB4600" s="58" t="s">
        <v>655</v>
      </c>
      <c r="AC4600" s="1">
        <v>1</v>
      </c>
      <c r="AD4600" s="38" t="s">
        <v>337</v>
      </c>
      <c r="AE4600" s="61" t="s">
        <v>136</v>
      </c>
      <c r="AF4600" s="51">
        <v>130</v>
      </c>
      <c r="AG4600" s="47">
        <v>60</v>
      </c>
      <c r="AH4600">
        <v>30</v>
      </c>
      <c r="AL4600" t="s">
        <v>22</v>
      </c>
      <c r="AM4600">
        <v>60</v>
      </c>
    </row>
    <row r="4601" spans="28:39">
      <c r="AB4601" s="58" t="s">
        <v>655</v>
      </c>
      <c r="AC4601" s="1">
        <v>1</v>
      </c>
      <c r="AD4601" s="38" t="s">
        <v>337</v>
      </c>
      <c r="AE4601" s="61" t="s">
        <v>136</v>
      </c>
      <c r="AF4601" s="51">
        <v>130</v>
      </c>
      <c r="AG4601" s="48">
        <v>70</v>
      </c>
      <c r="AH4601">
        <v>26</v>
      </c>
      <c r="AL4601" t="s">
        <v>22</v>
      </c>
      <c r="AM4601">
        <v>60</v>
      </c>
    </row>
    <row r="4602" spans="28:39">
      <c r="AB4602" s="58" t="s">
        <v>655</v>
      </c>
      <c r="AC4602" s="1">
        <v>1</v>
      </c>
      <c r="AD4602" s="38" t="s">
        <v>337</v>
      </c>
      <c r="AE4602" s="61" t="s">
        <v>136</v>
      </c>
      <c r="AF4602" s="52">
        <v>140</v>
      </c>
      <c r="AG4602" s="41">
        <v>0</v>
      </c>
      <c r="AH4602">
        <v>72</v>
      </c>
      <c r="AL4602" t="s">
        <v>22</v>
      </c>
      <c r="AM4602">
        <v>60</v>
      </c>
    </row>
    <row r="4603" spans="28:39">
      <c r="AB4603" s="58" t="s">
        <v>655</v>
      </c>
      <c r="AC4603" s="1">
        <v>1</v>
      </c>
      <c r="AD4603" s="38" t="s">
        <v>337</v>
      </c>
      <c r="AE4603" s="61" t="s">
        <v>136</v>
      </c>
      <c r="AF4603" s="52">
        <v>140</v>
      </c>
      <c r="AG4603" s="42">
        <v>10</v>
      </c>
      <c r="AH4603">
        <v>72</v>
      </c>
      <c r="AL4603" t="s">
        <v>22</v>
      </c>
      <c r="AM4603">
        <v>60</v>
      </c>
    </row>
    <row r="4604" spans="28:39">
      <c r="AB4604" s="58" t="s">
        <v>655</v>
      </c>
      <c r="AC4604" s="1">
        <v>1</v>
      </c>
      <c r="AD4604" s="38" t="s">
        <v>337</v>
      </c>
      <c r="AE4604" s="61" t="s">
        <v>136</v>
      </c>
      <c r="AF4604" s="52">
        <v>140</v>
      </c>
      <c r="AG4604" s="43">
        <v>20</v>
      </c>
      <c r="AH4604">
        <v>66</v>
      </c>
      <c r="AL4604" t="s">
        <v>22</v>
      </c>
      <c r="AM4604">
        <v>60</v>
      </c>
    </row>
    <row r="4605" spans="28:39">
      <c r="AB4605" s="58" t="s">
        <v>655</v>
      </c>
      <c r="AC4605" s="1">
        <v>1</v>
      </c>
      <c r="AD4605" s="38" t="s">
        <v>337</v>
      </c>
      <c r="AE4605" s="61" t="s">
        <v>136</v>
      </c>
      <c r="AF4605" s="52">
        <v>140</v>
      </c>
      <c r="AG4605" s="44">
        <v>30</v>
      </c>
      <c r="AH4605">
        <v>57</v>
      </c>
      <c r="AL4605" t="s">
        <v>22</v>
      </c>
      <c r="AM4605">
        <v>60</v>
      </c>
    </row>
    <row r="4606" spans="28:39">
      <c r="AB4606" s="58" t="s">
        <v>655</v>
      </c>
      <c r="AC4606" s="1">
        <v>1</v>
      </c>
      <c r="AD4606" s="38" t="s">
        <v>337</v>
      </c>
      <c r="AE4606" s="61" t="s">
        <v>136</v>
      </c>
      <c r="AF4606" s="52">
        <v>140</v>
      </c>
      <c r="AG4606" s="45">
        <v>40</v>
      </c>
      <c r="AH4606">
        <v>43</v>
      </c>
      <c r="AL4606" t="s">
        <v>22</v>
      </c>
      <c r="AM4606">
        <v>60</v>
      </c>
    </row>
    <row r="4607" spans="28:39">
      <c r="AB4607" s="58" t="s">
        <v>655</v>
      </c>
      <c r="AC4607" s="1">
        <v>1</v>
      </c>
      <c r="AD4607" s="38" t="s">
        <v>337</v>
      </c>
      <c r="AE4607" s="61" t="s">
        <v>136</v>
      </c>
      <c r="AF4607" s="52">
        <v>140</v>
      </c>
      <c r="AG4607" s="46">
        <v>50</v>
      </c>
      <c r="AH4607">
        <v>35</v>
      </c>
      <c r="AL4607" t="s">
        <v>22</v>
      </c>
      <c r="AM4607">
        <v>60</v>
      </c>
    </row>
    <row r="4608" spans="28:39">
      <c r="AB4608" s="58" t="s">
        <v>655</v>
      </c>
      <c r="AC4608" s="1">
        <v>1</v>
      </c>
      <c r="AD4608" s="38" t="s">
        <v>337</v>
      </c>
      <c r="AE4608" s="61" t="s">
        <v>136</v>
      </c>
      <c r="AF4608" s="52">
        <v>140</v>
      </c>
      <c r="AG4608" s="47">
        <v>60</v>
      </c>
      <c r="AH4608">
        <v>30</v>
      </c>
      <c r="AL4608" t="s">
        <v>22</v>
      </c>
      <c r="AM4608">
        <v>60</v>
      </c>
    </row>
    <row r="4609" spans="28:39">
      <c r="AB4609" s="58" t="s">
        <v>655</v>
      </c>
      <c r="AC4609" s="1">
        <v>1</v>
      </c>
      <c r="AD4609" s="38" t="s">
        <v>337</v>
      </c>
      <c r="AE4609" s="61" t="s">
        <v>136</v>
      </c>
      <c r="AF4609" s="52">
        <v>140</v>
      </c>
      <c r="AG4609" s="48">
        <v>70</v>
      </c>
      <c r="AH4609">
        <v>26</v>
      </c>
      <c r="AL4609" t="s">
        <v>22</v>
      </c>
      <c r="AM4609">
        <v>60</v>
      </c>
    </row>
    <row r="4610" spans="28:39">
      <c r="AB4610" s="58" t="s">
        <v>655</v>
      </c>
      <c r="AC4610" s="1">
        <v>1</v>
      </c>
      <c r="AD4610" s="38" t="s">
        <v>337</v>
      </c>
      <c r="AE4610" s="61" t="s">
        <v>136</v>
      </c>
      <c r="AF4610" s="53">
        <v>150</v>
      </c>
      <c r="AG4610" s="41">
        <v>0</v>
      </c>
      <c r="AH4610">
        <v>69</v>
      </c>
      <c r="AL4610" t="s">
        <v>22</v>
      </c>
      <c r="AM4610">
        <v>60</v>
      </c>
    </row>
    <row r="4611" spans="28:39">
      <c r="AB4611" s="58" t="s">
        <v>655</v>
      </c>
      <c r="AC4611" s="1">
        <v>1</v>
      </c>
      <c r="AD4611" s="38" t="s">
        <v>337</v>
      </c>
      <c r="AE4611" s="61" t="s">
        <v>136</v>
      </c>
      <c r="AF4611" s="53">
        <v>150</v>
      </c>
      <c r="AG4611" s="42">
        <v>10</v>
      </c>
      <c r="AH4611">
        <v>69</v>
      </c>
      <c r="AL4611" t="s">
        <v>22</v>
      </c>
      <c r="AM4611">
        <v>60</v>
      </c>
    </row>
    <row r="4612" spans="28:39">
      <c r="AB4612" s="58" t="s">
        <v>655</v>
      </c>
      <c r="AC4612" s="1">
        <v>1</v>
      </c>
      <c r="AD4612" s="38" t="s">
        <v>337</v>
      </c>
      <c r="AE4612" s="61" t="s">
        <v>136</v>
      </c>
      <c r="AF4612" s="53">
        <v>150</v>
      </c>
      <c r="AG4612" s="43">
        <v>20</v>
      </c>
      <c r="AH4612">
        <v>66</v>
      </c>
      <c r="AL4612" t="s">
        <v>22</v>
      </c>
      <c r="AM4612">
        <v>60</v>
      </c>
    </row>
    <row r="4613" spans="28:39">
      <c r="AB4613" s="58" t="s">
        <v>655</v>
      </c>
      <c r="AC4613" s="1">
        <v>1</v>
      </c>
      <c r="AD4613" s="38" t="s">
        <v>337</v>
      </c>
      <c r="AE4613" s="61" t="s">
        <v>136</v>
      </c>
      <c r="AF4613" s="53">
        <v>150</v>
      </c>
      <c r="AG4613" s="44">
        <v>30</v>
      </c>
      <c r="AH4613">
        <v>57</v>
      </c>
      <c r="AL4613" t="s">
        <v>22</v>
      </c>
      <c r="AM4613">
        <v>60</v>
      </c>
    </row>
    <row r="4614" spans="28:39">
      <c r="AB4614" s="58" t="s">
        <v>655</v>
      </c>
      <c r="AC4614" s="1">
        <v>1</v>
      </c>
      <c r="AD4614" s="38" t="s">
        <v>337</v>
      </c>
      <c r="AE4614" s="61" t="s">
        <v>136</v>
      </c>
      <c r="AF4614" s="53">
        <v>150</v>
      </c>
      <c r="AG4614" s="45">
        <v>40</v>
      </c>
      <c r="AH4614">
        <v>43</v>
      </c>
      <c r="AL4614" t="s">
        <v>22</v>
      </c>
      <c r="AM4614">
        <v>60</v>
      </c>
    </row>
    <row r="4615" spans="28:39">
      <c r="AB4615" s="58" t="s">
        <v>655</v>
      </c>
      <c r="AC4615" s="1">
        <v>1</v>
      </c>
      <c r="AD4615" s="38" t="s">
        <v>337</v>
      </c>
      <c r="AE4615" s="61" t="s">
        <v>136</v>
      </c>
      <c r="AF4615" s="53">
        <v>150</v>
      </c>
      <c r="AG4615" s="46">
        <v>50</v>
      </c>
      <c r="AH4615">
        <v>35</v>
      </c>
      <c r="AL4615" t="s">
        <v>22</v>
      </c>
      <c r="AM4615">
        <v>60</v>
      </c>
    </row>
    <row r="4616" spans="28:39">
      <c r="AB4616" s="58" t="s">
        <v>655</v>
      </c>
      <c r="AC4616" s="1">
        <v>1</v>
      </c>
      <c r="AD4616" s="38" t="s">
        <v>337</v>
      </c>
      <c r="AE4616" s="61" t="s">
        <v>136</v>
      </c>
      <c r="AF4616" s="53">
        <v>150</v>
      </c>
      <c r="AG4616" s="47">
        <v>60</v>
      </c>
      <c r="AH4616">
        <v>30</v>
      </c>
      <c r="AL4616" t="s">
        <v>22</v>
      </c>
      <c r="AM4616">
        <v>60</v>
      </c>
    </row>
    <row r="4617" spans="28:39">
      <c r="AB4617" s="58" t="s">
        <v>655</v>
      </c>
      <c r="AC4617" s="1">
        <v>1</v>
      </c>
      <c r="AD4617" s="38" t="s">
        <v>337</v>
      </c>
      <c r="AE4617" s="61" t="s">
        <v>136</v>
      </c>
      <c r="AF4617" s="53">
        <v>150</v>
      </c>
      <c r="AG4617" s="48">
        <v>70</v>
      </c>
      <c r="AH4617">
        <v>26</v>
      </c>
      <c r="AL4617" t="s">
        <v>22</v>
      </c>
      <c r="AM4617">
        <v>60</v>
      </c>
    </row>
    <row r="4618" spans="28:39">
      <c r="AB4618" s="58" t="s">
        <v>655</v>
      </c>
      <c r="AC4618" s="1">
        <v>1</v>
      </c>
      <c r="AD4618" s="38" t="s">
        <v>337</v>
      </c>
      <c r="AE4618" s="61" t="s">
        <v>136</v>
      </c>
      <c r="AF4618" s="54">
        <v>160</v>
      </c>
      <c r="AG4618" s="41">
        <v>0</v>
      </c>
      <c r="AH4618">
        <v>66</v>
      </c>
      <c r="AL4618" t="s">
        <v>22</v>
      </c>
      <c r="AM4618">
        <v>60</v>
      </c>
    </row>
    <row r="4619" spans="28:39">
      <c r="AB4619" s="58" t="s">
        <v>655</v>
      </c>
      <c r="AC4619" s="1">
        <v>1</v>
      </c>
      <c r="AD4619" s="38" t="s">
        <v>337</v>
      </c>
      <c r="AE4619" s="61" t="s">
        <v>136</v>
      </c>
      <c r="AF4619" s="54">
        <v>160</v>
      </c>
      <c r="AG4619" s="42">
        <v>10</v>
      </c>
      <c r="AH4619">
        <v>66</v>
      </c>
      <c r="AL4619" t="s">
        <v>22</v>
      </c>
      <c r="AM4619">
        <v>60</v>
      </c>
    </row>
    <row r="4620" spans="28:39">
      <c r="AB4620" s="58" t="s">
        <v>655</v>
      </c>
      <c r="AC4620" s="1">
        <v>1</v>
      </c>
      <c r="AD4620" s="38" t="s">
        <v>337</v>
      </c>
      <c r="AE4620" s="61" t="s">
        <v>136</v>
      </c>
      <c r="AF4620" s="54">
        <v>160</v>
      </c>
      <c r="AG4620" s="43">
        <v>20</v>
      </c>
      <c r="AH4620">
        <v>64</v>
      </c>
      <c r="AL4620" t="s">
        <v>22</v>
      </c>
      <c r="AM4620">
        <v>60</v>
      </c>
    </row>
    <row r="4621" spans="28:39">
      <c r="AB4621" s="58" t="s">
        <v>655</v>
      </c>
      <c r="AC4621" s="1">
        <v>1</v>
      </c>
      <c r="AD4621" s="38" t="s">
        <v>337</v>
      </c>
      <c r="AE4621" s="61" t="s">
        <v>136</v>
      </c>
      <c r="AF4621" s="54">
        <v>160</v>
      </c>
      <c r="AG4621" s="44">
        <v>30</v>
      </c>
      <c r="AH4621">
        <v>57</v>
      </c>
      <c r="AL4621" t="s">
        <v>22</v>
      </c>
      <c r="AM4621">
        <v>60</v>
      </c>
    </row>
    <row r="4622" spans="28:39">
      <c r="AB4622" s="58" t="s">
        <v>655</v>
      </c>
      <c r="AC4622" s="1">
        <v>1</v>
      </c>
      <c r="AD4622" s="38" t="s">
        <v>337</v>
      </c>
      <c r="AE4622" s="61" t="s">
        <v>136</v>
      </c>
      <c r="AF4622" s="54">
        <v>160</v>
      </c>
      <c r="AG4622" s="45">
        <v>40</v>
      </c>
      <c r="AH4622">
        <v>43</v>
      </c>
      <c r="AL4622" t="s">
        <v>22</v>
      </c>
      <c r="AM4622">
        <v>60</v>
      </c>
    </row>
    <row r="4623" spans="28:39">
      <c r="AB4623" s="58" t="s">
        <v>655</v>
      </c>
      <c r="AC4623" s="1">
        <v>1</v>
      </c>
      <c r="AD4623" s="38" t="s">
        <v>337</v>
      </c>
      <c r="AE4623" s="61" t="s">
        <v>136</v>
      </c>
      <c r="AF4623" s="54">
        <v>160</v>
      </c>
      <c r="AG4623" s="46">
        <v>50</v>
      </c>
      <c r="AH4623">
        <v>35</v>
      </c>
      <c r="AL4623" t="s">
        <v>22</v>
      </c>
      <c r="AM4623">
        <v>60</v>
      </c>
    </row>
    <row r="4624" spans="28:39">
      <c r="AB4624" s="58" t="s">
        <v>655</v>
      </c>
      <c r="AC4624" s="1">
        <v>1</v>
      </c>
      <c r="AD4624" s="38" t="s">
        <v>337</v>
      </c>
      <c r="AE4624" s="61" t="s">
        <v>136</v>
      </c>
      <c r="AF4624" s="54">
        <v>160</v>
      </c>
      <c r="AG4624" s="47">
        <v>60</v>
      </c>
      <c r="AH4624">
        <v>30</v>
      </c>
      <c r="AL4624" t="s">
        <v>22</v>
      </c>
      <c r="AM4624">
        <v>60</v>
      </c>
    </row>
    <row r="4625" spans="28:39">
      <c r="AB4625" s="58" t="s">
        <v>655</v>
      </c>
      <c r="AC4625" s="1">
        <v>1</v>
      </c>
      <c r="AD4625" s="38" t="s">
        <v>337</v>
      </c>
      <c r="AE4625" s="61" t="s">
        <v>136</v>
      </c>
      <c r="AF4625" s="54">
        <v>160</v>
      </c>
      <c r="AG4625" s="48">
        <v>70</v>
      </c>
      <c r="AH4625">
        <v>26</v>
      </c>
      <c r="AL4625" t="s">
        <v>22</v>
      </c>
      <c r="AM4625">
        <v>60</v>
      </c>
    </row>
    <row r="4626" spans="28:39">
      <c r="AB4626" s="58" t="s">
        <v>655</v>
      </c>
      <c r="AC4626" s="1">
        <v>1</v>
      </c>
      <c r="AD4626" s="38" t="s">
        <v>337</v>
      </c>
      <c r="AE4626" s="61" t="s">
        <v>136</v>
      </c>
      <c r="AF4626" s="55">
        <v>170</v>
      </c>
      <c r="AG4626" s="41">
        <v>0</v>
      </c>
      <c r="AH4626">
        <v>63</v>
      </c>
      <c r="AL4626" t="s">
        <v>22</v>
      </c>
      <c r="AM4626">
        <v>60</v>
      </c>
    </row>
    <row r="4627" spans="28:39">
      <c r="AB4627" s="58" t="s">
        <v>655</v>
      </c>
      <c r="AC4627" s="1">
        <v>1</v>
      </c>
      <c r="AD4627" s="38" t="s">
        <v>337</v>
      </c>
      <c r="AE4627" s="61" t="s">
        <v>136</v>
      </c>
      <c r="AF4627" s="55">
        <v>170</v>
      </c>
      <c r="AG4627" s="42">
        <v>10</v>
      </c>
      <c r="AH4627">
        <v>63</v>
      </c>
      <c r="AL4627" t="s">
        <v>22</v>
      </c>
      <c r="AM4627">
        <v>60</v>
      </c>
    </row>
    <row r="4628" spans="28:39">
      <c r="AB4628" s="58" t="s">
        <v>655</v>
      </c>
      <c r="AC4628" s="1">
        <v>1</v>
      </c>
      <c r="AD4628" s="38" t="s">
        <v>337</v>
      </c>
      <c r="AE4628" s="61" t="s">
        <v>136</v>
      </c>
      <c r="AF4628" s="55">
        <v>170</v>
      </c>
      <c r="AG4628" s="43">
        <v>20</v>
      </c>
      <c r="AH4628">
        <v>63</v>
      </c>
      <c r="AL4628" t="s">
        <v>22</v>
      </c>
      <c r="AM4628">
        <v>60</v>
      </c>
    </row>
    <row r="4629" spans="28:39">
      <c r="AB4629" s="58" t="s">
        <v>655</v>
      </c>
      <c r="AC4629" s="1">
        <v>1</v>
      </c>
      <c r="AD4629" s="38" t="s">
        <v>337</v>
      </c>
      <c r="AE4629" s="61" t="s">
        <v>136</v>
      </c>
      <c r="AF4629" s="55">
        <v>170</v>
      </c>
      <c r="AG4629" s="44">
        <v>30</v>
      </c>
      <c r="AH4629">
        <v>57</v>
      </c>
      <c r="AL4629" t="s">
        <v>22</v>
      </c>
      <c r="AM4629">
        <v>60</v>
      </c>
    </row>
    <row r="4630" spans="28:39">
      <c r="AB4630" s="58" t="s">
        <v>655</v>
      </c>
      <c r="AC4630" s="1">
        <v>1</v>
      </c>
      <c r="AD4630" s="38" t="s">
        <v>337</v>
      </c>
      <c r="AE4630" s="61" t="s">
        <v>136</v>
      </c>
      <c r="AF4630" s="55">
        <v>170</v>
      </c>
      <c r="AG4630" s="45">
        <v>40</v>
      </c>
      <c r="AH4630">
        <v>43</v>
      </c>
      <c r="AL4630" t="s">
        <v>22</v>
      </c>
      <c r="AM4630">
        <v>60</v>
      </c>
    </row>
    <row r="4631" spans="28:39">
      <c r="AB4631" s="58" t="s">
        <v>655</v>
      </c>
      <c r="AC4631" s="1">
        <v>1</v>
      </c>
      <c r="AD4631" s="38" t="s">
        <v>337</v>
      </c>
      <c r="AE4631" s="61" t="s">
        <v>136</v>
      </c>
      <c r="AF4631" s="55">
        <v>170</v>
      </c>
      <c r="AG4631" s="46">
        <v>50</v>
      </c>
      <c r="AH4631">
        <v>35</v>
      </c>
      <c r="AL4631" t="s">
        <v>22</v>
      </c>
      <c r="AM4631">
        <v>60</v>
      </c>
    </row>
    <row r="4632" spans="28:39">
      <c r="AB4632" s="58" t="s">
        <v>655</v>
      </c>
      <c r="AC4632" s="1">
        <v>1</v>
      </c>
      <c r="AD4632" s="38" t="s">
        <v>337</v>
      </c>
      <c r="AE4632" s="61" t="s">
        <v>136</v>
      </c>
      <c r="AF4632" s="55">
        <v>170</v>
      </c>
      <c r="AG4632" s="47">
        <v>60</v>
      </c>
      <c r="AH4632">
        <v>30</v>
      </c>
      <c r="AL4632" t="s">
        <v>22</v>
      </c>
      <c r="AM4632">
        <v>60</v>
      </c>
    </row>
    <row r="4633" spans="28:39">
      <c r="AB4633" s="58" t="s">
        <v>655</v>
      </c>
      <c r="AC4633" s="1">
        <v>1</v>
      </c>
      <c r="AD4633" s="38" t="s">
        <v>337</v>
      </c>
      <c r="AE4633" s="61" t="s">
        <v>136</v>
      </c>
      <c r="AF4633" s="55">
        <v>170</v>
      </c>
      <c r="AG4633" s="48">
        <v>70</v>
      </c>
      <c r="AH4633">
        <v>26</v>
      </c>
      <c r="AL4633" t="s">
        <v>22</v>
      </c>
      <c r="AM4633">
        <v>60</v>
      </c>
    </row>
    <row r="4634" spans="28:39">
      <c r="AB4634" s="58" t="s">
        <v>655</v>
      </c>
      <c r="AC4634" s="1">
        <v>1</v>
      </c>
      <c r="AD4634" s="38" t="s">
        <v>337</v>
      </c>
      <c r="AE4634" s="61" t="s">
        <v>136</v>
      </c>
      <c r="AF4634" s="56">
        <v>180</v>
      </c>
      <c r="AG4634" s="41">
        <v>0</v>
      </c>
      <c r="AH4634">
        <v>61</v>
      </c>
      <c r="AL4634" t="s">
        <v>22</v>
      </c>
      <c r="AM4634">
        <v>60</v>
      </c>
    </row>
    <row r="4635" spans="28:39">
      <c r="AB4635" s="58" t="s">
        <v>655</v>
      </c>
      <c r="AC4635" s="1">
        <v>1</v>
      </c>
      <c r="AD4635" s="38" t="s">
        <v>337</v>
      </c>
      <c r="AE4635" s="61" t="s">
        <v>136</v>
      </c>
      <c r="AF4635" s="56">
        <v>180</v>
      </c>
      <c r="AG4635" s="42">
        <v>10</v>
      </c>
      <c r="AH4635">
        <v>61</v>
      </c>
      <c r="AL4635" t="s">
        <v>22</v>
      </c>
      <c r="AM4635">
        <v>60</v>
      </c>
    </row>
    <row r="4636" spans="28:39">
      <c r="AB4636" s="58" t="s">
        <v>655</v>
      </c>
      <c r="AC4636" s="1">
        <v>1</v>
      </c>
      <c r="AD4636" s="38" t="s">
        <v>337</v>
      </c>
      <c r="AE4636" s="61" t="s">
        <v>136</v>
      </c>
      <c r="AF4636" s="56">
        <v>180</v>
      </c>
      <c r="AG4636" s="43">
        <v>20</v>
      </c>
      <c r="AH4636">
        <v>61</v>
      </c>
      <c r="AL4636" t="s">
        <v>22</v>
      </c>
      <c r="AM4636">
        <v>60</v>
      </c>
    </row>
    <row r="4637" spans="28:39">
      <c r="AB4637" s="58" t="s">
        <v>655</v>
      </c>
      <c r="AC4637" s="1">
        <v>1</v>
      </c>
      <c r="AD4637" s="38" t="s">
        <v>337</v>
      </c>
      <c r="AE4637" s="61" t="s">
        <v>136</v>
      </c>
      <c r="AF4637" s="56">
        <v>180</v>
      </c>
      <c r="AG4637" s="44">
        <v>30</v>
      </c>
      <c r="AH4637">
        <v>57</v>
      </c>
      <c r="AL4637" t="s">
        <v>22</v>
      </c>
      <c r="AM4637">
        <v>60</v>
      </c>
    </row>
    <row r="4638" spans="28:39">
      <c r="AB4638" s="58" t="s">
        <v>655</v>
      </c>
      <c r="AC4638" s="1">
        <v>1</v>
      </c>
      <c r="AD4638" s="38" t="s">
        <v>337</v>
      </c>
      <c r="AE4638" s="61" t="s">
        <v>136</v>
      </c>
      <c r="AF4638" s="56">
        <v>180</v>
      </c>
      <c r="AG4638" s="45">
        <v>40</v>
      </c>
      <c r="AH4638">
        <v>43</v>
      </c>
      <c r="AL4638" t="s">
        <v>22</v>
      </c>
      <c r="AM4638">
        <v>60</v>
      </c>
    </row>
    <row r="4639" spans="28:39">
      <c r="AB4639" s="58" t="s">
        <v>655</v>
      </c>
      <c r="AC4639" s="1">
        <v>1</v>
      </c>
      <c r="AD4639" s="38" t="s">
        <v>337</v>
      </c>
      <c r="AE4639" s="61" t="s">
        <v>136</v>
      </c>
      <c r="AF4639" s="56">
        <v>180</v>
      </c>
      <c r="AG4639" s="46">
        <v>50</v>
      </c>
      <c r="AH4639">
        <v>35</v>
      </c>
      <c r="AL4639" t="s">
        <v>22</v>
      </c>
      <c r="AM4639">
        <v>60</v>
      </c>
    </row>
    <row r="4640" spans="28:39">
      <c r="AB4640" s="58" t="s">
        <v>655</v>
      </c>
      <c r="AC4640" s="1">
        <v>1</v>
      </c>
      <c r="AD4640" s="38" t="s">
        <v>337</v>
      </c>
      <c r="AE4640" s="61" t="s">
        <v>136</v>
      </c>
      <c r="AF4640" s="56">
        <v>180</v>
      </c>
      <c r="AG4640" s="47">
        <v>60</v>
      </c>
      <c r="AH4640">
        <v>30</v>
      </c>
      <c r="AL4640" t="s">
        <v>22</v>
      </c>
      <c r="AM4640">
        <v>60</v>
      </c>
    </row>
    <row r="4641" spans="28:39">
      <c r="AB4641" s="58" t="s">
        <v>655</v>
      </c>
      <c r="AC4641" s="1">
        <v>1</v>
      </c>
      <c r="AD4641" s="38" t="s">
        <v>337</v>
      </c>
      <c r="AE4641" s="61" t="s">
        <v>136</v>
      </c>
      <c r="AF4641" s="56">
        <v>180</v>
      </c>
      <c r="AG4641" s="48">
        <v>70</v>
      </c>
      <c r="AH4641">
        <v>26</v>
      </c>
      <c r="AL4641" t="s">
        <v>22</v>
      </c>
      <c r="AM4641">
        <v>60</v>
      </c>
    </row>
    <row r="4642" spans="28:39">
      <c r="AB4642" s="58" t="s">
        <v>655</v>
      </c>
      <c r="AC4642" s="1">
        <v>1</v>
      </c>
      <c r="AD4642" s="38" t="s">
        <v>337</v>
      </c>
      <c r="AE4642" s="61" t="s">
        <v>136</v>
      </c>
      <c r="AF4642" s="57">
        <v>200</v>
      </c>
      <c r="AG4642" s="41">
        <v>0</v>
      </c>
      <c r="AH4642">
        <v>56</v>
      </c>
      <c r="AL4642" t="s">
        <v>22</v>
      </c>
      <c r="AM4642">
        <v>60</v>
      </c>
    </row>
    <row r="4643" spans="28:39">
      <c r="AB4643" s="58" t="s">
        <v>655</v>
      </c>
      <c r="AC4643" s="1">
        <v>1</v>
      </c>
      <c r="AD4643" s="38" t="s">
        <v>337</v>
      </c>
      <c r="AE4643" s="61" t="s">
        <v>136</v>
      </c>
      <c r="AF4643" s="57">
        <v>200</v>
      </c>
      <c r="AG4643" s="42">
        <v>10</v>
      </c>
      <c r="AH4643">
        <v>56</v>
      </c>
      <c r="AL4643" t="s">
        <v>22</v>
      </c>
      <c r="AM4643">
        <v>60</v>
      </c>
    </row>
    <row r="4644" spans="28:39">
      <c r="AB4644" s="58" t="s">
        <v>655</v>
      </c>
      <c r="AC4644" s="1">
        <v>1</v>
      </c>
      <c r="AD4644" s="38" t="s">
        <v>337</v>
      </c>
      <c r="AE4644" s="61" t="s">
        <v>136</v>
      </c>
      <c r="AF4644" s="57">
        <v>200</v>
      </c>
      <c r="AG4644" s="43">
        <v>20</v>
      </c>
      <c r="AH4644">
        <v>56</v>
      </c>
      <c r="AL4644" t="s">
        <v>22</v>
      </c>
      <c r="AM4644">
        <v>60</v>
      </c>
    </row>
    <row r="4645" spans="28:39">
      <c r="AB4645" s="58" t="s">
        <v>655</v>
      </c>
      <c r="AC4645" s="1">
        <v>1</v>
      </c>
      <c r="AD4645" s="38" t="s">
        <v>337</v>
      </c>
      <c r="AE4645" s="61" t="s">
        <v>136</v>
      </c>
      <c r="AF4645" s="57">
        <v>200</v>
      </c>
      <c r="AG4645" s="44">
        <v>30</v>
      </c>
      <c r="AH4645">
        <v>56</v>
      </c>
      <c r="AL4645" t="s">
        <v>22</v>
      </c>
      <c r="AM4645">
        <v>60</v>
      </c>
    </row>
    <row r="4646" spans="28:39">
      <c r="AB4646" s="58" t="s">
        <v>655</v>
      </c>
      <c r="AC4646" s="1">
        <v>1</v>
      </c>
      <c r="AD4646" s="38" t="s">
        <v>337</v>
      </c>
      <c r="AE4646" s="61" t="s">
        <v>136</v>
      </c>
      <c r="AF4646" s="57">
        <v>200</v>
      </c>
      <c r="AG4646" s="45">
        <v>40</v>
      </c>
      <c r="AH4646">
        <v>43</v>
      </c>
      <c r="AL4646" t="s">
        <v>22</v>
      </c>
      <c r="AM4646">
        <v>60</v>
      </c>
    </row>
    <row r="4647" spans="28:39">
      <c r="AB4647" s="58" t="s">
        <v>655</v>
      </c>
      <c r="AC4647" s="1">
        <v>1</v>
      </c>
      <c r="AD4647" s="38" t="s">
        <v>337</v>
      </c>
      <c r="AE4647" s="61" t="s">
        <v>136</v>
      </c>
      <c r="AF4647" s="57">
        <v>200</v>
      </c>
      <c r="AG4647" s="46">
        <v>50</v>
      </c>
      <c r="AH4647">
        <v>35</v>
      </c>
      <c r="AL4647" t="s">
        <v>22</v>
      </c>
      <c r="AM4647">
        <v>60</v>
      </c>
    </row>
    <row r="4648" spans="28:39">
      <c r="AB4648" s="58" t="s">
        <v>655</v>
      </c>
      <c r="AC4648" s="1">
        <v>1</v>
      </c>
      <c r="AD4648" s="38" t="s">
        <v>337</v>
      </c>
      <c r="AE4648" s="61" t="s">
        <v>136</v>
      </c>
      <c r="AF4648" s="57">
        <v>200</v>
      </c>
      <c r="AG4648" s="47">
        <v>60</v>
      </c>
      <c r="AH4648">
        <v>30</v>
      </c>
      <c r="AL4648" t="s">
        <v>22</v>
      </c>
      <c r="AM4648">
        <v>60</v>
      </c>
    </row>
    <row r="4649" spans="28:39">
      <c r="AB4649" s="58" t="s">
        <v>655</v>
      </c>
      <c r="AC4649" s="1">
        <v>1</v>
      </c>
      <c r="AD4649" s="38" t="s">
        <v>337</v>
      </c>
      <c r="AE4649" s="61" t="s">
        <v>136</v>
      </c>
      <c r="AF4649" s="57">
        <v>200</v>
      </c>
      <c r="AG4649" s="48">
        <v>70</v>
      </c>
      <c r="AH4649">
        <v>26</v>
      </c>
      <c r="AL4649" t="s">
        <v>22</v>
      </c>
      <c r="AM4649">
        <v>60</v>
      </c>
    </row>
    <row r="4650" spans="28:39">
      <c r="AB4650" s="58" t="s">
        <v>655</v>
      </c>
      <c r="AC4650" s="1">
        <v>1</v>
      </c>
      <c r="AD4650" s="38" t="s">
        <v>427</v>
      </c>
      <c r="AE4650" s="61" t="s">
        <v>136</v>
      </c>
      <c r="AF4650" s="40">
        <v>110</v>
      </c>
      <c r="AG4650" s="41">
        <v>0</v>
      </c>
      <c r="AH4650">
        <v>76</v>
      </c>
      <c r="AL4650" t="s">
        <v>22</v>
      </c>
      <c r="AM4650">
        <v>60</v>
      </c>
    </row>
    <row r="4651" spans="28:39">
      <c r="AB4651" s="58" t="s">
        <v>655</v>
      </c>
      <c r="AC4651" s="1">
        <v>1</v>
      </c>
      <c r="AD4651" s="38" t="s">
        <v>427</v>
      </c>
      <c r="AE4651" s="61" t="s">
        <v>136</v>
      </c>
      <c r="AF4651" s="40">
        <v>110</v>
      </c>
      <c r="AG4651" s="42">
        <v>10</v>
      </c>
      <c r="AH4651">
        <v>75</v>
      </c>
      <c r="AL4651" t="s">
        <v>22</v>
      </c>
      <c r="AM4651">
        <v>60</v>
      </c>
    </row>
    <row r="4652" spans="28:39">
      <c r="AB4652" s="58" t="s">
        <v>655</v>
      </c>
      <c r="AC4652" s="1">
        <v>1</v>
      </c>
      <c r="AD4652" s="38" t="s">
        <v>427</v>
      </c>
      <c r="AE4652" s="61" t="s">
        <v>136</v>
      </c>
      <c r="AF4652" s="40">
        <v>110</v>
      </c>
      <c r="AG4652" s="43">
        <v>20</v>
      </c>
      <c r="AH4652">
        <v>67</v>
      </c>
      <c r="AL4652" t="s">
        <v>22</v>
      </c>
      <c r="AM4652">
        <v>60</v>
      </c>
    </row>
    <row r="4653" spans="28:39">
      <c r="AB4653" s="58" t="s">
        <v>655</v>
      </c>
      <c r="AC4653" s="1">
        <v>1</v>
      </c>
      <c r="AD4653" s="38" t="s">
        <v>427</v>
      </c>
      <c r="AE4653" s="61" t="s">
        <v>136</v>
      </c>
      <c r="AF4653" s="40">
        <v>110</v>
      </c>
      <c r="AG4653" s="44">
        <v>30</v>
      </c>
      <c r="AH4653">
        <v>57</v>
      </c>
      <c r="AL4653" t="s">
        <v>22</v>
      </c>
      <c r="AM4653">
        <v>60</v>
      </c>
    </row>
    <row r="4654" spans="28:39">
      <c r="AB4654" s="58" t="s">
        <v>655</v>
      </c>
      <c r="AC4654" s="1">
        <v>1</v>
      </c>
      <c r="AD4654" s="38" t="s">
        <v>427</v>
      </c>
      <c r="AE4654" s="61" t="s">
        <v>136</v>
      </c>
      <c r="AF4654" s="40">
        <v>110</v>
      </c>
      <c r="AG4654" s="45">
        <v>40</v>
      </c>
      <c r="AH4654">
        <v>43</v>
      </c>
      <c r="AL4654" t="s">
        <v>22</v>
      </c>
      <c r="AM4654">
        <v>60</v>
      </c>
    </row>
    <row r="4655" spans="28:39">
      <c r="AB4655" s="58" t="s">
        <v>655</v>
      </c>
      <c r="AC4655" s="1">
        <v>1</v>
      </c>
      <c r="AD4655" s="38" t="s">
        <v>427</v>
      </c>
      <c r="AE4655" s="61" t="s">
        <v>136</v>
      </c>
      <c r="AF4655" s="40">
        <v>110</v>
      </c>
      <c r="AG4655" s="46">
        <v>50</v>
      </c>
      <c r="AH4655">
        <v>35</v>
      </c>
      <c r="AL4655" t="s">
        <v>22</v>
      </c>
      <c r="AM4655">
        <v>60</v>
      </c>
    </row>
    <row r="4656" spans="28:39">
      <c r="AB4656" s="58" t="s">
        <v>655</v>
      </c>
      <c r="AC4656" s="1">
        <v>1</v>
      </c>
      <c r="AD4656" s="38" t="s">
        <v>427</v>
      </c>
      <c r="AE4656" s="61" t="s">
        <v>136</v>
      </c>
      <c r="AF4656" s="40">
        <v>110</v>
      </c>
      <c r="AG4656" s="47">
        <v>60</v>
      </c>
      <c r="AH4656">
        <v>30</v>
      </c>
      <c r="AL4656" t="s">
        <v>22</v>
      </c>
      <c r="AM4656">
        <v>60</v>
      </c>
    </row>
    <row r="4657" spans="28:39">
      <c r="AB4657" s="58" t="s">
        <v>655</v>
      </c>
      <c r="AC4657" s="1">
        <v>1</v>
      </c>
      <c r="AD4657" s="38" t="s">
        <v>427</v>
      </c>
      <c r="AE4657" s="61" t="s">
        <v>136</v>
      </c>
      <c r="AF4657" s="40">
        <v>110</v>
      </c>
      <c r="AG4657" s="48">
        <v>70</v>
      </c>
      <c r="AH4657">
        <v>26</v>
      </c>
      <c r="AL4657" t="s">
        <v>22</v>
      </c>
      <c r="AM4657">
        <v>60</v>
      </c>
    </row>
    <row r="4658" spans="28:39">
      <c r="AB4658" s="58" t="s">
        <v>655</v>
      </c>
      <c r="AC4658" s="1">
        <v>1</v>
      </c>
      <c r="AD4658" s="38" t="s">
        <v>427</v>
      </c>
      <c r="AE4658" s="61" t="s">
        <v>136</v>
      </c>
      <c r="AF4658" s="49">
        <v>115</v>
      </c>
      <c r="AG4658" s="41">
        <v>0</v>
      </c>
      <c r="AH4658">
        <v>74</v>
      </c>
      <c r="AL4658" t="s">
        <v>22</v>
      </c>
      <c r="AM4658">
        <v>60</v>
      </c>
    </row>
    <row r="4659" spans="28:39">
      <c r="AB4659" s="58" t="s">
        <v>655</v>
      </c>
      <c r="AC4659" s="1">
        <v>1</v>
      </c>
      <c r="AD4659" s="38" t="s">
        <v>427</v>
      </c>
      <c r="AE4659" s="61" t="s">
        <v>136</v>
      </c>
      <c r="AF4659" s="49">
        <v>115</v>
      </c>
      <c r="AG4659" s="42">
        <v>10</v>
      </c>
      <c r="AH4659">
        <v>74</v>
      </c>
      <c r="AL4659" t="s">
        <v>22</v>
      </c>
      <c r="AM4659">
        <v>60</v>
      </c>
    </row>
    <row r="4660" spans="28:39">
      <c r="AB4660" s="58" t="s">
        <v>655</v>
      </c>
      <c r="AC4660" s="1">
        <v>1</v>
      </c>
      <c r="AD4660" s="38" t="s">
        <v>427</v>
      </c>
      <c r="AE4660" s="61" t="s">
        <v>136</v>
      </c>
      <c r="AF4660" s="49">
        <v>115</v>
      </c>
      <c r="AG4660" s="43">
        <v>20</v>
      </c>
      <c r="AH4660">
        <v>67</v>
      </c>
      <c r="AL4660" t="s">
        <v>22</v>
      </c>
      <c r="AM4660">
        <v>60</v>
      </c>
    </row>
    <row r="4661" spans="28:39">
      <c r="AB4661" s="58" t="s">
        <v>655</v>
      </c>
      <c r="AC4661" s="1">
        <v>1</v>
      </c>
      <c r="AD4661" s="38" t="s">
        <v>427</v>
      </c>
      <c r="AE4661" s="61" t="s">
        <v>136</v>
      </c>
      <c r="AF4661" s="49">
        <v>115</v>
      </c>
      <c r="AG4661" s="44">
        <v>30</v>
      </c>
      <c r="AH4661">
        <v>57</v>
      </c>
      <c r="AL4661" t="s">
        <v>22</v>
      </c>
      <c r="AM4661">
        <v>60</v>
      </c>
    </row>
    <row r="4662" spans="28:39">
      <c r="AB4662" s="58" t="s">
        <v>655</v>
      </c>
      <c r="AC4662" s="1">
        <v>1</v>
      </c>
      <c r="AD4662" s="38" t="s">
        <v>427</v>
      </c>
      <c r="AE4662" s="61" t="s">
        <v>136</v>
      </c>
      <c r="AF4662" s="49">
        <v>115</v>
      </c>
      <c r="AG4662" s="45">
        <v>40</v>
      </c>
      <c r="AH4662">
        <v>43</v>
      </c>
      <c r="AL4662" t="s">
        <v>22</v>
      </c>
      <c r="AM4662">
        <v>60</v>
      </c>
    </row>
    <row r="4663" spans="28:39">
      <c r="AB4663" s="58" t="s">
        <v>655</v>
      </c>
      <c r="AC4663" s="1">
        <v>1</v>
      </c>
      <c r="AD4663" s="38" t="s">
        <v>427</v>
      </c>
      <c r="AE4663" s="61" t="s">
        <v>136</v>
      </c>
      <c r="AF4663" s="49">
        <v>115</v>
      </c>
      <c r="AG4663" s="46">
        <v>50</v>
      </c>
      <c r="AH4663">
        <v>35</v>
      </c>
      <c r="AL4663" t="s">
        <v>22</v>
      </c>
      <c r="AM4663">
        <v>60</v>
      </c>
    </row>
    <row r="4664" spans="28:39">
      <c r="AB4664" s="58" t="s">
        <v>655</v>
      </c>
      <c r="AC4664" s="1">
        <v>1</v>
      </c>
      <c r="AD4664" s="38" t="s">
        <v>427</v>
      </c>
      <c r="AE4664" s="61" t="s">
        <v>136</v>
      </c>
      <c r="AF4664" s="49">
        <v>115</v>
      </c>
      <c r="AG4664" s="47">
        <v>60</v>
      </c>
      <c r="AH4664">
        <v>30</v>
      </c>
      <c r="AL4664" t="s">
        <v>22</v>
      </c>
      <c r="AM4664">
        <v>60</v>
      </c>
    </row>
    <row r="4665" spans="28:39">
      <c r="AB4665" s="58" t="s">
        <v>655</v>
      </c>
      <c r="AC4665" s="1">
        <v>1</v>
      </c>
      <c r="AD4665" s="38" t="s">
        <v>427</v>
      </c>
      <c r="AE4665" s="61" t="s">
        <v>136</v>
      </c>
      <c r="AF4665" s="49">
        <v>115</v>
      </c>
      <c r="AG4665" s="48">
        <v>70</v>
      </c>
      <c r="AH4665">
        <v>26</v>
      </c>
      <c r="AL4665" t="s">
        <v>22</v>
      </c>
      <c r="AM4665">
        <v>60</v>
      </c>
    </row>
    <row r="4666" spans="28:39">
      <c r="AB4666" s="58" t="s">
        <v>655</v>
      </c>
      <c r="AC4666" s="1">
        <v>1</v>
      </c>
      <c r="AD4666" s="38" t="s">
        <v>427</v>
      </c>
      <c r="AE4666" s="61" t="s">
        <v>136</v>
      </c>
      <c r="AF4666" s="50">
        <v>120</v>
      </c>
      <c r="AG4666" s="41">
        <v>0</v>
      </c>
      <c r="AH4666">
        <v>72</v>
      </c>
      <c r="AL4666" t="s">
        <v>22</v>
      </c>
      <c r="AM4666">
        <v>60</v>
      </c>
    </row>
    <row r="4667" spans="28:39">
      <c r="AB4667" s="58" t="s">
        <v>655</v>
      </c>
      <c r="AC4667" s="1">
        <v>1</v>
      </c>
      <c r="AD4667" s="38" t="s">
        <v>427</v>
      </c>
      <c r="AE4667" s="61" t="s">
        <v>136</v>
      </c>
      <c r="AF4667" s="50">
        <v>120</v>
      </c>
      <c r="AG4667" s="42">
        <v>10</v>
      </c>
      <c r="AH4667">
        <v>72</v>
      </c>
      <c r="AL4667" t="s">
        <v>22</v>
      </c>
      <c r="AM4667">
        <v>60</v>
      </c>
    </row>
    <row r="4668" spans="28:39">
      <c r="AB4668" s="58" t="s">
        <v>655</v>
      </c>
      <c r="AC4668" s="1">
        <v>1</v>
      </c>
      <c r="AD4668" s="38" t="s">
        <v>427</v>
      </c>
      <c r="AE4668" s="61" t="s">
        <v>136</v>
      </c>
      <c r="AF4668" s="50">
        <v>120</v>
      </c>
      <c r="AG4668" s="43">
        <v>20</v>
      </c>
      <c r="AH4668">
        <v>66</v>
      </c>
      <c r="AL4668" t="s">
        <v>22</v>
      </c>
      <c r="AM4668">
        <v>60</v>
      </c>
    </row>
    <row r="4669" spans="28:39">
      <c r="AB4669" s="58" t="s">
        <v>655</v>
      </c>
      <c r="AC4669" s="1">
        <v>1</v>
      </c>
      <c r="AD4669" s="38" t="s">
        <v>427</v>
      </c>
      <c r="AE4669" s="61" t="s">
        <v>136</v>
      </c>
      <c r="AF4669" s="50">
        <v>120</v>
      </c>
      <c r="AG4669" s="44">
        <v>30</v>
      </c>
      <c r="AH4669">
        <v>57</v>
      </c>
      <c r="AL4669" t="s">
        <v>22</v>
      </c>
      <c r="AM4669">
        <v>60</v>
      </c>
    </row>
    <row r="4670" spans="28:39">
      <c r="AB4670" s="58" t="s">
        <v>655</v>
      </c>
      <c r="AC4670" s="1">
        <v>1</v>
      </c>
      <c r="AD4670" s="38" t="s">
        <v>427</v>
      </c>
      <c r="AE4670" s="61" t="s">
        <v>136</v>
      </c>
      <c r="AF4670" s="50">
        <v>120</v>
      </c>
      <c r="AG4670" s="45">
        <v>40</v>
      </c>
      <c r="AH4670">
        <v>43</v>
      </c>
      <c r="AL4670" t="s">
        <v>22</v>
      </c>
      <c r="AM4670">
        <v>60</v>
      </c>
    </row>
    <row r="4671" spans="28:39">
      <c r="AB4671" s="58" t="s">
        <v>655</v>
      </c>
      <c r="AC4671" s="1">
        <v>1</v>
      </c>
      <c r="AD4671" s="38" t="s">
        <v>427</v>
      </c>
      <c r="AE4671" s="61" t="s">
        <v>136</v>
      </c>
      <c r="AF4671" s="50">
        <v>120</v>
      </c>
      <c r="AG4671" s="46">
        <v>50</v>
      </c>
      <c r="AH4671">
        <v>35</v>
      </c>
      <c r="AL4671" t="s">
        <v>22</v>
      </c>
      <c r="AM4671">
        <v>60</v>
      </c>
    </row>
    <row r="4672" spans="28:39">
      <c r="AB4672" s="58" t="s">
        <v>655</v>
      </c>
      <c r="AC4672" s="1">
        <v>1</v>
      </c>
      <c r="AD4672" s="38" t="s">
        <v>427</v>
      </c>
      <c r="AE4672" s="61" t="s">
        <v>136</v>
      </c>
      <c r="AF4672" s="50">
        <v>120</v>
      </c>
      <c r="AG4672" s="47">
        <v>60</v>
      </c>
      <c r="AH4672">
        <v>30</v>
      </c>
      <c r="AL4672" t="s">
        <v>22</v>
      </c>
      <c r="AM4672">
        <v>60</v>
      </c>
    </row>
    <row r="4673" spans="28:39">
      <c r="AB4673" s="58" t="s">
        <v>655</v>
      </c>
      <c r="AC4673" s="1">
        <v>1</v>
      </c>
      <c r="AD4673" s="38" t="s">
        <v>427</v>
      </c>
      <c r="AE4673" s="61" t="s">
        <v>136</v>
      </c>
      <c r="AF4673" s="50">
        <v>120</v>
      </c>
      <c r="AG4673" s="48">
        <v>70</v>
      </c>
      <c r="AH4673">
        <v>26</v>
      </c>
      <c r="AL4673" t="s">
        <v>22</v>
      </c>
      <c r="AM4673">
        <v>60</v>
      </c>
    </row>
    <row r="4674" spans="28:39">
      <c r="AB4674" s="58" t="s">
        <v>655</v>
      </c>
      <c r="AC4674" s="1">
        <v>1</v>
      </c>
      <c r="AD4674" s="38" t="s">
        <v>427</v>
      </c>
      <c r="AE4674" s="61" t="s">
        <v>136</v>
      </c>
      <c r="AF4674" s="51">
        <v>130</v>
      </c>
      <c r="AG4674" s="41">
        <v>0</v>
      </c>
      <c r="AH4674">
        <v>68</v>
      </c>
      <c r="AL4674" t="s">
        <v>22</v>
      </c>
      <c r="AM4674">
        <v>60</v>
      </c>
    </row>
    <row r="4675" spans="28:39">
      <c r="AB4675" s="58" t="s">
        <v>655</v>
      </c>
      <c r="AC4675" s="1">
        <v>1</v>
      </c>
      <c r="AD4675" s="38" t="s">
        <v>427</v>
      </c>
      <c r="AE4675" s="61" t="s">
        <v>136</v>
      </c>
      <c r="AF4675" s="51">
        <v>130</v>
      </c>
      <c r="AG4675" s="42">
        <v>10</v>
      </c>
      <c r="AH4675">
        <v>68</v>
      </c>
      <c r="AL4675" t="s">
        <v>22</v>
      </c>
      <c r="AM4675">
        <v>60</v>
      </c>
    </row>
    <row r="4676" spans="28:39">
      <c r="AB4676" s="58" t="s">
        <v>655</v>
      </c>
      <c r="AC4676" s="1">
        <v>1</v>
      </c>
      <c r="AD4676" s="38" t="s">
        <v>427</v>
      </c>
      <c r="AE4676" s="61" t="s">
        <v>136</v>
      </c>
      <c r="AF4676" s="51">
        <v>130</v>
      </c>
      <c r="AG4676" s="43">
        <v>20</v>
      </c>
      <c r="AH4676">
        <v>65</v>
      </c>
      <c r="AL4676" t="s">
        <v>22</v>
      </c>
      <c r="AM4676">
        <v>60</v>
      </c>
    </row>
    <row r="4677" spans="28:39">
      <c r="AB4677" s="58" t="s">
        <v>655</v>
      </c>
      <c r="AC4677" s="1">
        <v>1</v>
      </c>
      <c r="AD4677" s="38" t="s">
        <v>427</v>
      </c>
      <c r="AE4677" s="61" t="s">
        <v>136</v>
      </c>
      <c r="AF4677" s="51">
        <v>130</v>
      </c>
      <c r="AG4677" s="44">
        <v>30</v>
      </c>
      <c r="AH4677">
        <v>57</v>
      </c>
      <c r="AL4677" t="s">
        <v>22</v>
      </c>
      <c r="AM4677">
        <v>60</v>
      </c>
    </row>
    <row r="4678" spans="28:39">
      <c r="AB4678" s="58" t="s">
        <v>655</v>
      </c>
      <c r="AC4678" s="1">
        <v>1</v>
      </c>
      <c r="AD4678" s="38" t="s">
        <v>427</v>
      </c>
      <c r="AE4678" s="61" t="s">
        <v>136</v>
      </c>
      <c r="AF4678" s="51">
        <v>130</v>
      </c>
      <c r="AG4678" s="45">
        <v>40</v>
      </c>
      <c r="AH4678">
        <v>43</v>
      </c>
      <c r="AL4678" t="s">
        <v>22</v>
      </c>
      <c r="AM4678">
        <v>60</v>
      </c>
    </row>
    <row r="4679" spans="28:39">
      <c r="AB4679" s="58" t="s">
        <v>655</v>
      </c>
      <c r="AC4679" s="1">
        <v>1</v>
      </c>
      <c r="AD4679" s="38" t="s">
        <v>427</v>
      </c>
      <c r="AE4679" s="61" t="s">
        <v>136</v>
      </c>
      <c r="AF4679" s="51">
        <v>130</v>
      </c>
      <c r="AG4679" s="46">
        <v>50</v>
      </c>
      <c r="AH4679">
        <v>35</v>
      </c>
      <c r="AL4679" t="s">
        <v>22</v>
      </c>
      <c r="AM4679">
        <v>60</v>
      </c>
    </row>
    <row r="4680" spans="28:39">
      <c r="AB4680" s="58" t="s">
        <v>655</v>
      </c>
      <c r="AC4680" s="1">
        <v>1</v>
      </c>
      <c r="AD4680" s="38" t="s">
        <v>427</v>
      </c>
      <c r="AE4680" s="61" t="s">
        <v>136</v>
      </c>
      <c r="AF4680" s="51">
        <v>130</v>
      </c>
      <c r="AG4680" s="47">
        <v>60</v>
      </c>
      <c r="AH4680">
        <v>30</v>
      </c>
      <c r="AL4680" t="s">
        <v>22</v>
      </c>
      <c r="AM4680">
        <v>60</v>
      </c>
    </row>
    <row r="4681" spans="28:39">
      <c r="AB4681" s="58" t="s">
        <v>655</v>
      </c>
      <c r="AC4681" s="1">
        <v>1</v>
      </c>
      <c r="AD4681" s="38" t="s">
        <v>427</v>
      </c>
      <c r="AE4681" s="61" t="s">
        <v>136</v>
      </c>
      <c r="AF4681" s="51">
        <v>130</v>
      </c>
      <c r="AG4681" s="48">
        <v>70</v>
      </c>
      <c r="AH4681">
        <v>26</v>
      </c>
      <c r="AL4681" t="s">
        <v>22</v>
      </c>
      <c r="AM4681">
        <v>60</v>
      </c>
    </row>
    <row r="4682" spans="28:39">
      <c r="AB4682" s="58" t="s">
        <v>655</v>
      </c>
      <c r="AC4682" s="1">
        <v>1</v>
      </c>
      <c r="AD4682" s="38" t="s">
        <v>427</v>
      </c>
      <c r="AE4682" s="61" t="s">
        <v>136</v>
      </c>
      <c r="AF4682" s="52">
        <v>140</v>
      </c>
      <c r="AG4682" s="41">
        <v>0</v>
      </c>
      <c r="AH4682">
        <v>64</v>
      </c>
      <c r="AL4682" t="s">
        <v>22</v>
      </c>
      <c r="AM4682">
        <v>60</v>
      </c>
    </row>
    <row r="4683" spans="28:39">
      <c r="AB4683" s="58" t="s">
        <v>655</v>
      </c>
      <c r="AC4683" s="1">
        <v>1</v>
      </c>
      <c r="AD4683" s="38" t="s">
        <v>427</v>
      </c>
      <c r="AE4683" s="61" t="s">
        <v>136</v>
      </c>
      <c r="AF4683" s="52">
        <v>140</v>
      </c>
      <c r="AG4683" s="42">
        <v>10</v>
      </c>
      <c r="AH4683">
        <v>64</v>
      </c>
      <c r="AL4683" t="s">
        <v>22</v>
      </c>
      <c r="AM4683">
        <v>60</v>
      </c>
    </row>
    <row r="4684" spans="28:39">
      <c r="AB4684" s="58" t="s">
        <v>655</v>
      </c>
      <c r="AC4684" s="1">
        <v>1</v>
      </c>
      <c r="AD4684" s="38" t="s">
        <v>427</v>
      </c>
      <c r="AE4684" s="61" t="s">
        <v>136</v>
      </c>
      <c r="AF4684" s="52">
        <v>140</v>
      </c>
      <c r="AG4684" s="43">
        <v>20</v>
      </c>
      <c r="AH4684">
        <v>63</v>
      </c>
      <c r="AL4684" t="s">
        <v>22</v>
      </c>
      <c r="AM4684">
        <v>60</v>
      </c>
    </row>
    <row r="4685" spans="28:39">
      <c r="AB4685" s="58" t="s">
        <v>655</v>
      </c>
      <c r="AC4685" s="1">
        <v>1</v>
      </c>
      <c r="AD4685" s="38" t="s">
        <v>427</v>
      </c>
      <c r="AE4685" s="61" t="s">
        <v>136</v>
      </c>
      <c r="AF4685" s="52">
        <v>140</v>
      </c>
      <c r="AG4685" s="44">
        <v>30</v>
      </c>
      <c r="AH4685">
        <v>57</v>
      </c>
      <c r="AL4685" t="s">
        <v>22</v>
      </c>
      <c r="AM4685">
        <v>60</v>
      </c>
    </row>
    <row r="4686" spans="28:39">
      <c r="AB4686" s="58" t="s">
        <v>655</v>
      </c>
      <c r="AC4686" s="1">
        <v>1</v>
      </c>
      <c r="AD4686" s="38" t="s">
        <v>427</v>
      </c>
      <c r="AE4686" s="61" t="s">
        <v>136</v>
      </c>
      <c r="AF4686" s="52">
        <v>140</v>
      </c>
      <c r="AG4686" s="45">
        <v>40</v>
      </c>
      <c r="AH4686">
        <v>43</v>
      </c>
      <c r="AL4686" t="s">
        <v>22</v>
      </c>
      <c r="AM4686">
        <v>60</v>
      </c>
    </row>
    <row r="4687" spans="28:39">
      <c r="AB4687" s="58" t="s">
        <v>655</v>
      </c>
      <c r="AC4687" s="1">
        <v>1</v>
      </c>
      <c r="AD4687" s="38" t="s">
        <v>427</v>
      </c>
      <c r="AE4687" s="61" t="s">
        <v>136</v>
      </c>
      <c r="AF4687" s="52">
        <v>140</v>
      </c>
      <c r="AG4687" s="46">
        <v>50</v>
      </c>
      <c r="AH4687">
        <v>35</v>
      </c>
      <c r="AL4687" t="s">
        <v>22</v>
      </c>
      <c r="AM4687">
        <v>60</v>
      </c>
    </row>
    <row r="4688" spans="28:39">
      <c r="AB4688" s="58" t="s">
        <v>655</v>
      </c>
      <c r="AC4688" s="1">
        <v>1</v>
      </c>
      <c r="AD4688" s="38" t="s">
        <v>427</v>
      </c>
      <c r="AE4688" s="61" t="s">
        <v>136</v>
      </c>
      <c r="AF4688" s="52">
        <v>140</v>
      </c>
      <c r="AG4688" s="47">
        <v>60</v>
      </c>
      <c r="AH4688">
        <v>30</v>
      </c>
      <c r="AL4688" t="s">
        <v>22</v>
      </c>
      <c r="AM4688">
        <v>60</v>
      </c>
    </row>
    <row r="4689" spans="28:39">
      <c r="AB4689" s="58" t="s">
        <v>655</v>
      </c>
      <c r="AC4689" s="1">
        <v>1</v>
      </c>
      <c r="AD4689" s="38" t="s">
        <v>427</v>
      </c>
      <c r="AE4689" s="61" t="s">
        <v>136</v>
      </c>
      <c r="AF4689" s="52">
        <v>140</v>
      </c>
      <c r="AG4689" s="48">
        <v>70</v>
      </c>
      <c r="AH4689">
        <v>26</v>
      </c>
      <c r="AL4689" t="s">
        <v>22</v>
      </c>
      <c r="AM4689">
        <v>60</v>
      </c>
    </row>
    <row r="4690" spans="28:39">
      <c r="AB4690" s="58" t="s">
        <v>655</v>
      </c>
      <c r="AC4690" s="1">
        <v>1</v>
      </c>
      <c r="AD4690" s="38" t="s">
        <v>427</v>
      </c>
      <c r="AE4690" s="61" t="s">
        <v>136</v>
      </c>
      <c r="AF4690" s="53">
        <v>150</v>
      </c>
      <c r="AG4690" s="41">
        <v>0</v>
      </c>
      <c r="AH4690">
        <v>61</v>
      </c>
      <c r="AL4690" t="s">
        <v>22</v>
      </c>
      <c r="AM4690">
        <v>60</v>
      </c>
    </row>
    <row r="4691" spans="28:39">
      <c r="AB4691" s="58" t="s">
        <v>655</v>
      </c>
      <c r="AC4691" s="1">
        <v>1</v>
      </c>
      <c r="AD4691" s="38" t="s">
        <v>427</v>
      </c>
      <c r="AE4691" s="61" t="s">
        <v>136</v>
      </c>
      <c r="AF4691" s="53">
        <v>150</v>
      </c>
      <c r="AG4691" s="42">
        <v>10</v>
      </c>
      <c r="AH4691">
        <v>61</v>
      </c>
      <c r="AL4691" t="s">
        <v>22</v>
      </c>
      <c r="AM4691">
        <v>60</v>
      </c>
    </row>
    <row r="4692" spans="28:39">
      <c r="AB4692" s="58" t="s">
        <v>655</v>
      </c>
      <c r="AC4692" s="1">
        <v>1</v>
      </c>
      <c r="AD4692" s="38" t="s">
        <v>427</v>
      </c>
      <c r="AE4692" s="61" t="s">
        <v>136</v>
      </c>
      <c r="AF4692" s="53">
        <v>150</v>
      </c>
      <c r="AG4692" s="43">
        <v>20</v>
      </c>
      <c r="AH4692">
        <v>61</v>
      </c>
      <c r="AL4692" t="s">
        <v>22</v>
      </c>
      <c r="AM4692">
        <v>60</v>
      </c>
    </row>
    <row r="4693" spans="28:39">
      <c r="AB4693" s="58" t="s">
        <v>655</v>
      </c>
      <c r="AC4693" s="1">
        <v>1</v>
      </c>
      <c r="AD4693" s="38" t="s">
        <v>427</v>
      </c>
      <c r="AE4693" s="61" t="s">
        <v>136</v>
      </c>
      <c r="AF4693" s="53">
        <v>150</v>
      </c>
      <c r="AG4693" s="44">
        <v>30</v>
      </c>
      <c r="AH4693">
        <v>57</v>
      </c>
      <c r="AL4693" t="s">
        <v>22</v>
      </c>
      <c r="AM4693">
        <v>60</v>
      </c>
    </row>
    <row r="4694" spans="28:39">
      <c r="AB4694" s="58" t="s">
        <v>655</v>
      </c>
      <c r="AC4694" s="1">
        <v>1</v>
      </c>
      <c r="AD4694" s="38" t="s">
        <v>427</v>
      </c>
      <c r="AE4694" s="61" t="s">
        <v>136</v>
      </c>
      <c r="AF4694" s="53">
        <v>150</v>
      </c>
      <c r="AG4694" s="45">
        <v>40</v>
      </c>
      <c r="AH4694">
        <v>43</v>
      </c>
      <c r="AL4694" t="s">
        <v>22</v>
      </c>
      <c r="AM4694">
        <v>60</v>
      </c>
    </row>
    <row r="4695" spans="28:39">
      <c r="AB4695" s="58" t="s">
        <v>655</v>
      </c>
      <c r="AC4695" s="1">
        <v>1</v>
      </c>
      <c r="AD4695" s="38" t="s">
        <v>427</v>
      </c>
      <c r="AE4695" s="61" t="s">
        <v>136</v>
      </c>
      <c r="AF4695" s="53">
        <v>150</v>
      </c>
      <c r="AG4695" s="46">
        <v>50</v>
      </c>
      <c r="AH4695">
        <v>35</v>
      </c>
      <c r="AL4695" t="s">
        <v>22</v>
      </c>
      <c r="AM4695">
        <v>60</v>
      </c>
    </row>
    <row r="4696" spans="28:39">
      <c r="AB4696" s="58" t="s">
        <v>655</v>
      </c>
      <c r="AC4696" s="1">
        <v>1</v>
      </c>
      <c r="AD4696" s="38" t="s">
        <v>427</v>
      </c>
      <c r="AE4696" s="61" t="s">
        <v>136</v>
      </c>
      <c r="AF4696" s="53">
        <v>150</v>
      </c>
      <c r="AG4696" s="47">
        <v>60</v>
      </c>
      <c r="AH4696">
        <v>30</v>
      </c>
      <c r="AL4696" t="s">
        <v>22</v>
      </c>
      <c r="AM4696">
        <v>60</v>
      </c>
    </row>
    <row r="4697" spans="28:39">
      <c r="AB4697" s="58" t="s">
        <v>655</v>
      </c>
      <c r="AC4697" s="1">
        <v>1</v>
      </c>
      <c r="AD4697" s="38" t="s">
        <v>427</v>
      </c>
      <c r="AE4697" s="61" t="s">
        <v>136</v>
      </c>
      <c r="AF4697" s="53">
        <v>150</v>
      </c>
      <c r="AG4697" s="48">
        <v>70</v>
      </c>
      <c r="AH4697">
        <v>26</v>
      </c>
      <c r="AL4697" t="s">
        <v>22</v>
      </c>
      <c r="AM4697">
        <v>60</v>
      </c>
    </row>
    <row r="4698" spans="28:39">
      <c r="AB4698" s="58" t="s">
        <v>655</v>
      </c>
      <c r="AC4698" s="1">
        <v>1</v>
      </c>
      <c r="AD4698" s="38" t="s">
        <v>427</v>
      </c>
      <c r="AE4698" s="61" t="s">
        <v>136</v>
      </c>
      <c r="AF4698" s="54">
        <v>160</v>
      </c>
      <c r="AG4698" s="41">
        <v>0</v>
      </c>
      <c r="AH4698">
        <v>59</v>
      </c>
      <c r="AL4698" t="s">
        <v>22</v>
      </c>
      <c r="AM4698">
        <v>60</v>
      </c>
    </row>
    <row r="4699" spans="28:39">
      <c r="AB4699" s="58" t="s">
        <v>655</v>
      </c>
      <c r="AC4699" s="1">
        <v>1</v>
      </c>
      <c r="AD4699" s="38" t="s">
        <v>427</v>
      </c>
      <c r="AE4699" s="61" t="s">
        <v>136</v>
      </c>
      <c r="AF4699" s="54">
        <v>160</v>
      </c>
      <c r="AG4699" s="42">
        <v>10</v>
      </c>
      <c r="AH4699">
        <v>59</v>
      </c>
      <c r="AL4699" t="s">
        <v>22</v>
      </c>
      <c r="AM4699">
        <v>60</v>
      </c>
    </row>
    <row r="4700" spans="28:39">
      <c r="AB4700" s="58" t="s">
        <v>655</v>
      </c>
      <c r="AC4700" s="1">
        <v>1</v>
      </c>
      <c r="AD4700" s="38" t="s">
        <v>427</v>
      </c>
      <c r="AE4700" s="61" t="s">
        <v>136</v>
      </c>
      <c r="AF4700" s="54">
        <v>160</v>
      </c>
      <c r="AG4700" s="43">
        <v>20</v>
      </c>
      <c r="AH4700">
        <v>59</v>
      </c>
      <c r="AL4700" t="s">
        <v>22</v>
      </c>
      <c r="AM4700">
        <v>60</v>
      </c>
    </row>
    <row r="4701" spans="28:39">
      <c r="AB4701" s="58" t="s">
        <v>655</v>
      </c>
      <c r="AC4701" s="1">
        <v>1</v>
      </c>
      <c r="AD4701" s="38" t="s">
        <v>427</v>
      </c>
      <c r="AE4701" s="61" t="s">
        <v>136</v>
      </c>
      <c r="AF4701" s="54">
        <v>160</v>
      </c>
      <c r="AG4701" s="44">
        <v>30</v>
      </c>
      <c r="AH4701">
        <v>57</v>
      </c>
      <c r="AL4701" t="s">
        <v>22</v>
      </c>
      <c r="AM4701">
        <v>60</v>
      </c>
    </row>
    <row r="4702" spans="28:39">
      <c r="AB4702" s="58" t="s">
        <v>655</v>
      </c>
      <c r="AC4702" s="1">
        <v>1</v>
      </c>
      <c r="AD4702" s="38" t="s">
        <v>427</v>
      </c>
      <c r="AE4702" s="61" t="s">
        <v>136</v>
      </c>
      <c r="AF4702" s="54">
        <v>160</v>
      </c>
      <c r="AG4702" s="45">
        <v>40</v>
      </c>
      <c r="AH4702">
        <v>43</v>
      </c>
      <c r="AL4702" t="s">
        <v>22</v>
      </c>
      <c r="AM4702">
        <v>60</v>
      </c>
    </row>
    <row r="4703" spans="28:39">
      <c r="AB4703" s="58" t="s">
        <v>655</v>
      </c>
      <c r="AC4703" s="1">
        <v>1</v>
      </c>
      <c r="AD4703" s="38" t="s">
        <v>427</v>
      </c>
      <c r="AE4703" s="61" t="s">
        <v>136</v>
      </c>
      <c r="AF4703" s="54">
        <v>160</v>
      </c>
      <c r="AG4703" s="46">
        <v>50</v>
      </c>
      <c r="AH4703">
        <v>35</v>
      </c>
      <c r="AL4703" t="s">
        <v>22</v>
      </c>
      <c r="AM4703">
        <v>60</v>
      </c>
    </row>
    <row r="4704" spans="28:39">
      <c r="AB4704" s="58" t="s">
        <v>655</v>
      </c>
      <c r="AC4704" s="1">
        <v>1</v>
      </c>
      <c r="AD4704" s="38" t="s">
        <v>427</v>
      </c>
      <c r="AE4704" s="61" t="s">
        <v>136</v>
      </c>
      <c r="AF4704" s="54">
        <v>160</v>
      </c>
      <c r="AG4704" s="47">
        <v>60</v>
      </c>
      <c r="AH4704">
        <v>30</v>
      </c>
      <c r="AL4704" t="s">
        <v>22</v>
      </c>
      <c r="AM4704">
        <v>60</v>
      </c>
    </row>
    <row r="4705" spans="28:39">
      <c r="AB4705" s="58" t="s">
        <v>655</v>
      </c>
      <c r="AC4705" s="1">
        <v>1</v>
      </c>
      <c r="AD4705" s="38" t="s">
        <v>427</v>
      </c>
      <c r="AE4705" s="61" t="s">
        <v>136</v>
      </c>
      <c r="AF4705" s="54">
        <v>160</v>
      </c>
      <c r="AG4705" s="48">
        <v>70</v>
      </c>
      <c r="AH4705">
        <v>26</v>
      </c>
      <c r="AL4705" t="s">
        <v>22</v>
      </c>
      <c r="AM4705">
        <v>60</v>
      </c>
    </row>
    <row r="4706" spans="28:39">
      <c r="AB4706" s="58" t="s">
        <v>655</v>
      </c>
      <c r="AC4706" s="1">
        <v>1</v>
      </c>
      <c r="AD4706" s="38" t="s">
        <v>427</v>
      </c>
      <c r="AE4706" s="61" t="s">
        <v>136</v>
      </c>
      <c r="AF4706" s="55">
        <v>170</v>
      </c>
      <c r="AG4706" s="41">
        <v>0</v>
      </c>
      <c r="AH4706">
        <v>56</v>
      </c>
      <c r="AL4706" t="s">
        <v>22</v>
      </c>
      <c r="AM4706">
        <v>60</v>
      </c>
    </row>
    <row r="4707" spans="28:39">
      <c r="AB4707" s="58" t="s">
        <v>655</v>
      </c>
      <c r="AC4707" s="1">
        <v>1</v>
      </c>
      <c r="AD4707" s="38" t="s">
        <v>427</v>
      </c>
      <c r="AE4707" s="61" t="s">
        <v>136</v>
      </c>
      <c r="AF4707" s="55">
        <v>170</v>
      </c>
      <c r="AG4707" s="42">
        <v>10</v>
      </c>
      <c r="AH4707">
        <v>56</v>
      </c>
      <c r="AL4707" t="s">
        <v>22</v>
      </c>
      <c r="AM4707">
        <v>60</v>
      </c>
    </row>
    <row r="4708" spans="28:39">
      <c r="AB4708" s="58" t="s">
        <v>655</v>
      </c>
      <c r="AC4708" s="1">
        <v>1</v>
      </c>
      <c r="AD4708" s="38" t="s">
        <v>427</v>
      </c>
      <c r="AE4708" s="61" t="s">
        <v>136</v>
      </c>
      <c r="AF4708" s="55">
        <v>170</v>
      </c>
      <c r="AG4708" s="43">
        <v>20</v>
      </c>
      <c r="AH4708">
        <v>56</v>
      </c>
      <c r="AL4708" t="s">
        <v>22</v>
      </c>
      <c r="AM4708">
        <v>60</v>
      </c>
    </row>
    <row r="4709" spans="28:39">
      <c r="AB4709" s="58" t="s">
        <v>655</v>
      </c>
      <c r="AC4709" s="1">
        <v>1</v>
      </c>
      <c r="AD4709" s="38" t="s">
        <v>427</v>
      </c>
      <c r="AE4709" s="61" t="s">
        <v>136</v>
      </c>
      <c r="AF4709" s="55">
        <v>170</v>
      </c>
      <c r="AG4709" s="44">
        <v>30</v>
      </c>
      <c r="AH4709">
        <v>56</v>
      </c>
      <c r="AL4709" t="s">
        <v>22</v>
      </c>
      <c r="AM4709">
        <v>60</v>
      </c>
    </row>
    <row r="4710" spans="28:39">
      <c r="AB4710" s="58" t="s">
        <v>655</v>
      </c>
      <c r="AC4710" s="1">
        <v>1</v>
      </c>
      <c r="AD4710" s="38" t="s">
        <v>427</v>
      </c>
      <c r="AE4710" s="61" t="s">
        <v>136</v>
      </c>
      <c r="AF4710" s="55">
        <v>170</v>
      </c>
      <c r="AG4710" s="45">
        <v>40</v>
      </c>
      <c r="AH4710">
        <v>43</v>
      </c>
      <c r="AL4710" t="s">
        <v>22</v>
      </c>
      <c r="AM4710">
        <v>60</v>
      </c>
    </row>
    <row r="4711" spans="28:39">
      <c r="AB4711" s="58" t="s">
        <v>655</v>
      </c>
      <c r="AC4711" s="1">
        <v>1</v>
      </c>
      <c r="AD4711" s="38" t="s">
        <v>427</v>
      </c>
      <c r="AE4711" s="61" t="s">
        <v>136</v>
      </c>
      <c r="AF4711" s="55">
        <v>170</v>
      </c>
      <c r="AG4711" s="46">
        <v>50</v>
      </c>
      <c r="AH4711">
        <v>35</v>
      </c>
      <c r="AL4711" t="s">
        <v>22</v>
      </c>
      <c r="AM4711">
        <v>60</v>
      </c>
    </row>
    <row r="4712" spans="28:39">
      <c r="AB4712" s="58" t="s">
        <v>655</v>
      </c>
      <c r="AC4712" s="1">
        <v>1</v>
      </c>
      <c r="AD4712" s="38" t="s">
        <v>427</v>
      </c>
      <c r="AE4712" s="61" t="s">
        <v>136</v>
      </c>
      <c r="AF4712" s="55">
        <v>170</v>
      </c>
      <c r="AG4712" s="47">
        <v>60</v>
      </c>
      <c r="AH4712">
        <v>30</v>
      </c>
      <c r="AL4712" t="s">
        <v>22</v>
      </c>
      <c r="AM4712">
        <v>60</v>
      </c>
    </row>
    <row r="4713" spans="28:39">
      <c r="AB4713" s="58" t="s">
        <v>655</v>
      </c>
      <c r="AC4713" s="1">
        <v>1</v>
      </c>
      <c r="AD4713" s="38" t="s">
        <v>427</v>
      </c>
      <c r="AE4713" s="61" t="s">
        <v>136</v>
      </c>
      <c r="AF4713" s="55">
        <v>170</v>
      </c>
      <c r="AG4713" s="48">
        <v>70</v>
      </c>
      <c r="AH4713">
        <v>26</v>
      </c>
      <c r="AL4713" t="s">
        <v>22</v>
      </c>
      <c r="AM4713">
        <v>60</v>
      </c>
    </row>
    <row r="4714" spans="28:39">
      <c r="AB4714" s="58" t="s">
        <v>655</v>
      </c>
      <c r="AC4714" s="1">
        <v>1</v>
      </c>
      <c r="AD4714" s="38" t="s">
        <v>427</v>
      </c>
      <c r="AE4714" s="61" t="s">
        <v>136</v>
      </c>
      <c r="AF4714" s="56">
        <v>180</v>
      </c>
      <c r="AG4714" s="41">
        <v>0</v>
      </c>
      <c r="AH4714">
        <v>54</v>
      </c>
      <c r="AL4714" t="s">
        <v>22</v>
      </c>
      <c r="AM4714">
        <v>60</v>
      </c>
    </row>
    <row r="4715" spans="28:39">
      <c r="AB4715" s="58" t="s">
        <v>655</v>
      </c>
      <c r="AC4715" s="1">
        <v>1</v>
      </c>
      <c r="AD4715" s="38" t="s">
        <v>427</v>
      </c>
      <c r="AE4715" s="61" t="s">
        <v>136</v>
      </c>
      <c r="AF4715" s="56">
        <v>180</v>
      </c>
      <c r="AG4715" s="42">
        <v>10</v>
      </c>
      <c r="AH4715">
        <v>54</v>
      </c>
      <c r="AL4715" t="s">
        <v>22</v>
      </c>
      <c r="AM4715">
        <v>60</v>
      </c>
    </row>
    <row r="4716" spans="28:39">
      <c r="AB4716" s="58" t="s">
        <v>655</v>
      </c>
      <c r="AC4716" s="1">
        <v>1</v>
      </c>
      <c r="AD4716" s="38" t="s">
        <v>427</v>
      </c>
      <c r="AE4716" s="61" t="s">
        <v>136</v>
      </c>
      <c r="AF4716" s="56">
        <v>180</v>
      </c>
      <c r="AG4716" s="43">
        <v>20</v>
      </c>
      <c r="AH4716">
        <v>54</v>
      </c>
      <c r="AL4716" t="s">
        <v>22</v>
      </c>
      <c r="AM4716">
        <v>60</v>
      </c>
    </row>
    <row r="4717" spans="28:39">
      <c r="AB4717" s="58" t="s">
        <v>655</v>
      </c>
      <c r="AC4717" s="1">
        <v>1</v>
      </c>
      <c r="AD4717" s="38" t="s">
        <v>427</v>
      </c>
      <c r="AE4717" s="61" t="s">
        <v>136</v>
      </c>
      <c r="AF4717" s="56">
        <v>180</v>
      </c>
      <c r="AG4717" s="44">
        <v>30</v>
      </c>
      <c r="AH4717">
        <v>54</v>
      </c>
      <c r="AL4717" t="s">
        <v>22</v>
      </c>
      <c r="AM4717">
        <v>60</v>
      </c>
    </row>
    <row r="4718" spans="28:39">
      <c r="AB4718" s="58" t="s">
        <v>655</v>
      </c>
      <c r="AC4718" s="1">
        <v>1</v>
      </c>
      <c r="AD4718" s="38" t="s">
        <v>427</v>
      </c>
      <c r="AE4718" s="61" t="s">
        <v>136</v>
      </c>
      <c r="AF4718" s="56">
        <v>180</v>
      </c>
      <c r="AG4718" s="45">
        <v>40</v>
      </c>
      <c r="AH4718">
        <v>43</v>
      </c>
      <c r="AL4718" t="s">
        <v>22</v>
      </c>
      <c r="AM4718">
        <v>60</v>
      </c>
    </row>
    <row r="4719" spans="28:39">
      <c r="AB4719" s="58" t="s">
        <v>655</v>
      </c>
      <c r="AC4719" s="1">
        <v>1</v>
      </c>
      <c r="AD4719" s="38" t="s">
        <v>427</v>
      </c>
      <c r="AE4719" s="61" t="s">
        <v>136</v>
      </c>
      <c r="AF4719" s="56">
        <v>180</v>
      </c>
      <c r="AG4719" s="46">
        <v>50</v>
      </c>
      <c r="AH4719">
        <v>35</v>
      </c>
      <c r="AL4719" t="s">
        <v>22</v>
      </c>
      <c r="AM4719">
        <v>60</v>
      </c>
    </row>
    <row r="4720" spans="28:39">
      <c r="AB4720" s="58" t="s">
        <v>655</v>
      </c>
      <c r="AC4720" s="1">
        <v>1</v>
      </c>
      <c r="AD4720" s="38" t="s">
        <v>427</v>
      </c>
      <c r="AE4720" s="61" t="s">
        <v>136</v>
      </c>
      <c r="AF4720" s="56">
        <v>180</v>
      </c>
      <c r="AG4720" s="47">
        <v>60</v>
      </c>
      <c r="AH4720">
        <v>30</v>
      </c>
      <c r="AL4720" t="s">
        <v>22</v>
      </c>
      <c r="AM4720">
        <v>60</v>
      </c>
    </row>
    <row r="4721" spans="28:39">
      <c r="AB4721" s="58" t="s">
        <v>655</v>
      </c>
      <c r="AC4721" s="1">
        <v>1</v>
      </c>
      <c r="AD4721" s="38" t="s">
        <v>427</v>
      </c>
      <c r="AE4721" s="61" t="s">
        <v>136</v>
      </c>
      <c r="AF4721" s="56">
        <v>180</v>
      </c>
      <c r="AG4721" s="48">
        <v>70</v>
      </c>
      <c r="AH4721">
        <v>26</v>
      </c>
      <c r="AL4721" t="s">
        <v>22</v>
      </c>
      <c r="AM4721">
        <v>60</v>
      </c>
    </row>
    <row r="4722" spans="28:39">
      <c r="AB4722" s="58" t="s">
        <v>655</v>
      </c>
      <c r="AC4722" s="1">
        <v>1</v>
      </c>
      <c r="AD4722" s="38" t="s">
        <v>427</v>
      </c>
      <c r="AE4722" s="61" t="s">
        <v>136</v>
      </c>
      <c r="AF4722" s="57">
        <v>200</v>
      </c>
      <c r="AG4722" s="41">
        <v>0</v>
      </c>
      <c r="AH4722">
        <v>50</v>
      </c>
      <c r="AL4722" t="s">
        <v>22</v>
      </c>
      <c r="AM4722">
        <v>60</v>
      </c>
    </row>
    <row r="4723" spans="28:39">
      <c r="AB4723" s="58" t="s">
        <v>655</v>
      </c>
      <c r="AC4723" s="1">
        <v>1</v>
      </c>
      <c r="AD4723" s="38" t="s">
        <v>427</v>
      </c>
      <c r="AE4723" s="61" t="s">
        <v>136</v>
      </c>
      <c r="AF4723" s="57">
        <v>200</v>
      </c>
      <c r="AG4723" s="42">
        <v>10</v>
      </c>
      <c r="AH4723">
        <v>50</v>
      </c>
      <c r="AL4723" t="s">
        <v>22</v>
      </c>
      <c r="AM4723">
        <v>60</v>
      </c>
    </row>
    <row r="4724" spans="28:39">
      <c r="AB4724" s="58" t="s">
        <v>655</v>
      </c>
      <c r="AC4724" s="1">
        <v>1</v>
      </c>
      <c r="AD4724" s="38" t="s">
        <v>427</v>
      </c>
      <c r="AE4724" s="61" t="s">
        <v>136</v>
      </c>
      <c r="AF4724" s="57">
        <v>200</v>
      </c>
      <c r="AG4724" s="43">
        <v>20</v>
      </c>
      <c r="AH4724">
        <v>50</v>
      </c>
      <c r="AL4724" t="s">
        <v>22</v>
      </c>
      <c r="AM4724">
        <v>60</v>
      </c>
    </row>
    <row r="4725" spans="28:39">
      <c r="AB4725" s="58" t="s">
        <v>655</v>
      </c>
      <c r="AC4725" s="1">
        <v>1</v>
      </c>
      <c r="AD4725" s="38" t="s">
        <v>427</v>
      </c>
      <c r="AE4725" s="61" t="s">
        <v>136</v>
      </c>
      <c r="AF4725" s="57">
        <v>200</v>
      </c>
      <c r="AG4725" s="44">
        <v>30</v>
      </c>
      <c r="AH4725">
        <v>50</v>
      </c>
      <c r="AL4725" t="s">
        <v>22</v>
      </c>
      <c r="AM4725">
        <v>60</v>
      </c>
    </row>
    <row r="4726" spans="28:39">
      <c r="AB4726" s="58" t="s">
        <v>655</v>
      </c>
      <c r="AC4726" s="1">
        <v>1</v>
      </c>
      <c r="AD4726" s="38" t="s">
        <v>427</v>
      </c>
      <c r="AE4726" s="61" t="s">
        <v>136</v>
      </c>
      <c r="AF4726" s="57">
        <v>200</v>
      </c>
      <c r="AG4726" s="45">
        <v>40</v>
      </c>
      <c r="AH4726">
        <v>43</v>
      </c>
      <c r="AL4726" t="s">
        <v>22</v>
      </c>
      <c r="AM4726">
        <v>60</v>
      </c>
    </row>
    <row r="4727" spans="28:39">
      <c r="AB4727" s="58" t="s">
        <v>655</v>
      </c>
      <c r="AC4727" s="1">
        <v>1</v>
      </c>
      <c r="AD4727" s="38" t="s">
        <v>427</v>
      </c>
      <c r="AE4727" s="61" t="s">
        <v>136</v>
      </c>
      <c r="AF4727" s="57">
        <v>200</v>
      </c>
      <c r="AG4727" s="46">
        <v>50</v>
      </c>
      <c r="AH4727">
        <v>35</v>
      </c>
      <c r="AL4727" t="s">
        <v>22</v>
      </c>
      <c r="AM4727">
        <v>60</v>
      </c>
    </row>
    <row r="4728" spans="28:39">
      <c r="AB4728" s="58" t="s">
        <v>655</v>
      </c>
      <c r="AC4728" s="1">
        <v>1</v>
      </c>
      <c r="AD4728" s="38" t="s">
        <v>427</v>
      </c>
      <c r="AE4728" s="61" t="s">
        <v>136</v>
      </c>
      <c r="AF4728" s="57">
        <v>200</v>
      </c>
      <c r="AG4728" s="47">
        <v>60</v>
      </c>
      <c r="AH4728">
        <v>30</v>
      </c>
      <c r="AL4728" t="s">
        <v>22</v>
      </c>
      <c r="AM4728">
        <v>60</v>
      </c>
    </row>
    <row r="4729" spans="28:39">
      <c r="AB4729" s="58" t="s">
        <v>655</v>
      </c>
      <c r="AC4729" s="1">
        <v>1</v>
      </c>
      <c r="AD4729" s="38" t="s">
        <v>427</v>
      </c>
      <c r="AE4729" s="61" t="s">
        <v>136</v>
      </c>
      <c r="AF4729" s="57">
        <v>200</v>
      </c>
      <c r="AG4729" s="48">
        <v>70</v>
      </c>
      <c r="AH4729">
        <v>26</v>
      </c>
      <c r="AL4729" t="s">
        <v>22</v>
      </c>
      <c r="AM4729">
        <v>60</v>
      </c>
    </row>
    <row r="4730" spans="28:39">
      <c r="AB4730" s="58" t="s">
        <v>655</v>
      </c>
      <c r="AC4730" s="1">
        <v>1</v>
      </c>
      <c r="AD4730" s="38" t="s">
        <v>428</v>
      </c>
      <c r="AE4730" s="61" t="s">
        <v>136</v>
      </c>
      <c r="AF4730" s="40">
        <v>110</v>
      </c>
      <c r="AG4730" s="41">
        <v>0</v>
      </c>
      <c r="AH4730">
        <v>72</v>
      </c>
      <c r="AL4730" t="s">
        <v>22</v>
      </c>
      <c r="AM4730">
        <v>60</v>
      </c>
    </row>
    <row r="4731" spans="28:39">
      <c r="AB4731" s="58" t="s">
        <v>655</v>
      </c>
      <c r="AC4731" s="1">
        <v>1</v>
      </c>
      <c r="AD4731" s="38" t="s">
        <v>428</v>
      </c>
      <c r="AE4731" s="61" t="s">
        <v>136</v>
      </c>
      <c r="AF4731" s="40">
        <v>110</v>
      </c>
      <c r="AG4731" s="42">
        <v>10</v>
      </c>
      <c r="AH4731">
        <v>72</v>
      </c>
      <c r="AL4731" t="s">
        <v>22</v>
      </c>
      <c r="AM4731">
        <v>60</v>
      </c>
    </row>
    <row r="4732" spans="28:39">
      <c r="AB4732" s="58" t="s">
        <v>655</v>
      </c>
      <c r="AC4732" s="1">
        <v>1</v>
      </c>
      <c r="AD4732" s="38" t="s">
        <v>428</v>
      </c>
      <c r="AE4732" s="61" t="s">
        <v>136</v>
      </c>
      <c r="AF4732" s="40">
        <v>110</v>
      </c>
      <c r="AG4732" s="43">
        <v>20</v>
      </c>
      <c r="AH4732">
        <v>66</v>
      </c>
      <c r="AL4732" t="s">
        <v>22</v>
      </c>
      <c r="AM4732">
        <v>60</v>
      </c>
    </row>
    <row r="4733" spans="28:39">
      <c r="AB4733" s="58" t="s">
        <v>655</v>
      </c>
      <c r="AC4733" s="1">
        <v>1</v>
      </c>
      <c r="AD4733" s="38" t="s">
        <v>428</v>
      </c>
      <c r="AE4733" s="61" t="s">
        <v>136</v>
      </c>
      <c r="AF4733" s="40">
        <v>110</v>
      </c>
      <c r="AG4733" s="44">
        <v>30</v>
      </c>
      <c r="AH4733">
        <v>57</v>
      </c>
      <c r="AL4733" t="s">
        <v>22</v>
      </c>
      <c r="AM4733">
        <v>60</v>
      </c>
    </row>
    <row r="4734" spans="28:39">
      <c r="AB4734" s="58" t="s">
        <v>655</v>
      </c>
      <c r="AC4734" s="1">
        <v>1</v>
      </c>
      <c r="AD4734" s="38" t="s">
        <v>428</v>
      </c>
      <c r="AE4734" s="61" t="s">
        <v>136</v>
      </c>
      <c r="AF4734" s="40">
        <v>110</v>
      </c>
      <c r="AG4734" s="45">
        <v>40</v>
      </c>
      <c r="AH4734">
        <v>43</v>
      </c>
      <c r="AL4734" t="s">
        <v>22</v>
      </c>
      <c r="AM4734">
        <v>60</v>
      </c>
    </row>
    <row r="4735" spans="28:39">
      <c r="AB4735" s="58" t="s">
        <v>655</v>
      </c>
      <c r="AC4735" s="1">
        <v>1</v>
      </c>
      <c r="AD4735" s="38" t="s">
        <v>428</v>
      </c>
      <c r="AE4735" s="61" t="s">
        <v>136</v>
      </c>
      <c r="AF4735" s="40">
        <v>110</v>
      </c>
      <c r="AG4735" s="46">
        <v>50</v>
      </c>
      <c r="AH4735">
        <v>35</v>
      </c>
      <c r="AL4735" t="s">
        <v>22</v>
      </c>
      <c r="AM4735">
        <v>60</v>
      </c>
    </row>
    <row r="4736" spans="28:39">
      <c r="AB4736" s="58" t="s">
        <v>655</v>
      </c>
      <c r="AC4736" s="1">
        <v>1</v>
      </c>
      <c r="AD4736" s="38" t="s">
        <v>428</v>
      </c>
      <c r="AE4736" s="61" t="s">
        <v>136</v>
      </c>
      <c r="AF4736" s="40">
        <v>110</v>
      </c>
      <c r="AG4736" s="47">
        <v>60</v>
      </c>
      <c r="AH4736">
        <v>30</v>
      </c>
      <c r="AL4736" t="s">
        <v>22</v>
      </c>
      <c r="AM4736">
        <v>60</v>
      </c>
    </row>
    <row r="4737" spans="28:39">
      <c r="AB4737" s="58" t="s">
        <v>655</v>
      </c>
      <c r="AC4737" s="1">
        <v>1</v>
      </c>
      <c r="AD4737" s="38" t="s">
        <v>428</v>
      </c>
      <c r="AE4737" s="61" t="s">
        <v>136</v>
      </c>
      <c r="AF4737" s="40">
        <v>110</v>
      </c>
      <c r="AG4737" s="48">
        <v>70</v>
      </c>
      <c r="AH4737">
        <v>26</v>
      </c>
      <c r="AL4737" t="s">
        <v>22</v>
      </c>
      <c r="AM4737">
        <v>60</v>
      </c>
    </row>
    <row r="4738" spans="28:39">
      <c r="AB4738" s="58" t="s">
        <v>655</v>
      </c>
      <c r="AC4738" s="1">
        <v>1</v>
      </c>
      <c r="AD4738" s="38" t="s">
        <v>428</v>
      </c>
      <c r="AE4738" s="61" t="s">
        <v>136</v>
      </c>
      <c r="AF4738" s="49">
        <v>115</v>
      </c>
      <c r="AG4738" s="41">
        <v>0</v>
      </c>
      <c r="AH4738">
        <v>69</v>
      </c>
      <c r="AL4738" t="s">
        <v>22</v>
      </c>
      <c r="AM4738">
        <v>60</v>
      </c>
    </row>
    <row r="4739" spans="28:39">
      <c r="AB4739" s="58" t="s">
        <v>655</v>
      </c>
      <c r="AC4739" s="1">
        <v>1</v>
      </c>
      <c r="AD4739" s="38" t="s">
        <v>428</v>
      </c>
      <c r="AE4739" s="61" t="s">
        <v>136</v>
      </c>
      <c r="AF4739" s="49">
        <v>115</v>
      </c>
      <c r="AG4739" s="42">
        <v>10</v>
      </c>
      <c r="AH4739">
        <v>69</v>
      </c>
      <c r="AL4739" t="s">
        <v>22</v>
      </c>
      <c r="AM4739">
        <v>60</v>
      </c>
    </row>
    <row r="4740" spans="28:39">
      <c r="AB4740" s="58" t="s">
        <v>655</v>
      </c>
      <c r="AC4740" s="1">
        <v>1</v>
      </c>
      <c r="AD4740" s="38" t="s">
        <v>428</v>
      </c>
      <c r="AE4740" s="61" t="s">
        <v>136</v>
      </c>
      <c r="AF4740" s="49">
        <v>115</v>
      </c>
      <c r="AG4740" s="43">
        <v>20</v>
      </c>
      <c r="AH4740">
        <v>65</v>
      </c>
      <c r="AL4740" t="s">
        <v>22</v>
      </c>
      <c r="AM4740">
        <v>60</v>
      </c>
    </row>
    <row r="4741" spans="28:39">
      <c r="AB4741" s="58" t="s">
        <v>655</v>
      </c>
      <c r="AC4741" s="1">
        <v>1</v>
      </c>
      <c r="AD4741" s="38" t="s">
        <v>428</v>
      </c>
      <c r="AE4741" s="61" t="s">
        <v>136</v>
      </c>
      <c r="AF4741" s="49">
        <v>115</v>
      </c>
      <c r="AG4741" s="44">
        <v>30</v>
      </c>
      <c r="AH4741">
        <v>57</v>
      </c>
      <c r="AL4741" t="s">
        <v>22</v>
      </c>
      <c r="AM4741">
        <v>60</v>
      </c>
    </row>
    <row r="4742" spans="28:39">
      <c r="AB4742" s="58" t="s">
        <v>655</v>
      </c>
      <c r="AC4742" s="1">
        <v>1</v>
      </c>
      <c r="AD4742" s="38" t="s">
        <v>428</v>
      </c>
      <c r="AE4742" s="61" t="s">
        <v>136</v>
      </c>
      <c r="AF4742" s="49">
        <v>115</v>
      </c>
      <c r="AG4742" s="45">
        <v>40</v>
      </c>
      <c r="AH4742">
        <v>43</v>
      </c>
      <c r="AL4742" t="s">
        <v>22</v>
      </c>
      <c r="AM4742">
        <v>60</v>
      </c>
    </row>
    <row r="4743" spans="28:39">
      <c r="AB4743" s="58" t="s">
        <v>655</v>
      </c>
      <c r="AC4743" s="1">
        <v>1</v>
      </c>
      <c r="AD4743" s="38" t="s">
        <v>428</v>
      </c>
      <c r="AE4743" s="61" t="s">
        <v>136</v>
      </c>
      <c r="AF4743" s="49">
        <v>115</v>
      </c>
      <c r="AG4743" s="46">
        <v>50</v>
      </c>
      <c r="AH4743">
        <v>35</v>
      </c>
      <c r="AL4743" t="s">
        <v>22</v>
      </c>
      <c r="AM4743">
        <v>60</v>
      </c>
    </row>
    <row r="4744" spans="28:39">
      <c r="AB4744" s="58" t="s">
        <v>655</v>
      </c>
      <c r="AC4744" s="1">
        <v>1</v>
      </c>
      <c r="AD4744" s="38" t="s">
        <v>428</v>
      </c>
      <c r="AE4744" s="61" t="s">
        <v>136</v>
      </c>
      <c r="AF4744" s="49">
        <v>115</v>
      </c>
      <c r="AG4744" s="47">
        <v>60</v>
      </c>
      <c r="AH4744">
        <v>30</v>
      </c>
      <c r="AL4744" t="s">
        <v>22</v>
      </c>
      <c r="AM4744">
        <v>60</v>
      </c>
    </row>
    <row r="4745" spans="28:39">
      <c r="AB4745" s="58" t="s">
        <v>655</v>
      </c>
      <c r="AC4745" s="1">
        <v>1</v>
      </c>
      <c r="AD4745" s="38" t="s">
        <v>428</v>
      </c>
      <c r="AE4745" s="61" t="s">
        <v>136</v>
      </c>
      <c r="AF4745" s="49">
        <v>115</v>
      </c>
      <c r="AG4745" s="48">
        <v>70</v>
      </c>
      <c r="AH4745">
        <v>26</v>
      </c>
      <c r="AL4745" t="s">
        <v>22</v>
      </c>
      <c r="AM4745">
        <v>60</v>
      </c>
    </row>
    <row r="4746" spans="28:39">
      <c r="AB4746" s="58" t="s">
        <v>655</v>
      </c>
      <c r="AC4746" s="1">
        <v>1</v>
      </c>
      <c r="AD4746" s="38" t="s">
        <v>428</v>
      </c>
      <c r="AE4746" s="61" t="s">
        <v>136</v>
      </c>
      <c r="AF4746" s="50">
        <v>120</v>
      </c>
      <c r="AG4746" s="41">
        <v>0</v>
      </c>
      <c r="AH4746">
        <v>67</v>
      </c>
      <c r="AL4746" t="s">
        <v>22</v>
      </c>
      <c r="AM4746">
        <v>60</v>
      </c>
    </row>
    <row r="4747" spans="28:39">
      <c r="AB4747" s="58" t="s">
        <v>655</v>
      </c>
      <c r="AC4747" s="1">
        <v>1</v>
      </c>
      <c r="AD4747" s="38" t="s">
        <v>428</v>
      </c>
      <c r="AE4747" s="61" t="s">
        <v>136</v>
      </c>
      <c r="AF4747" s="50">
        <v>120</v>
      </c>
      <c r="AG4747" s="42">
        <v>10</v>
      </c>
      <c r="AH4747">
        <v>67</v>
      </c>
      <c r="AL4747" t="s">
        <v>22</v>
      </c>
      <c r="AM4747">
        <v>60</v>
      </c>
    </row>
    <row r="4748" spans="28:39">
      <c r="AB4748" s="58" t="s">
        <v>655</v>
      </c>
      <c r="AC4748" s="1">
        <v>1</v>
      </c>
      <c r="AD4748" s="38" t="s">
        <v>428</v>
      </c>
      <c r="AE4748" s="61" t="s">
        <v>136</v>
      </c>
      <c r="AF4748" s="50">
        <v>120</v>
      </c>
      <c r="AG4748" s="43">
        <v>20</v>
      </c>
      <c r="AH4748">
        <v>64</v>
      </c>
      <c r="AL4748" t="s">
        <v>22</v>
      </c>
      <c r="AM4748">
        <v>60</v>
      </c>
    </row>
    <row r="4749" spans="28:39">
      <c r="AB4749" s="58" t="s">
        <v>655</v>
      </c>
      <c r="AC4749" s="1">
        <v>1</v>
      </c>
      <c r="AD4749" s="38" t="s">
        <v>428</v>
      </c>
      <c r="AE4749" s="61" t="s">
        <v>136</v>
      </c>
      <c r="AF4749" s="50">
        <v>120</v>
      </c>
      <c r="AG4749" s="44">
        <v>30</v>
      </c>
      <c r="AH4749">
        <v>57</v>
      </c>
      <c r="AL4749" t="s">
        <v>22</v>
      </c>
      <c r="AM4749">
        <v>60</v>
      </c>
    </row>
    <row r="4750" spans="28:39">
      <c r="AB4750" s="58" t="s">
        <v>655</v>
      </c>
      <c r="AC4750" s="1">
        <v>1</v>
      </c>
      <c r="AD4750" s="38" t="s">
        <v>428</v>
      </c>
      <c r="AE4750" s="61" t="s">
        <v>136</v>
      </c>
      <c r="AF4750" s="50">
        <v>120</v>
      </c>
      <c r="AG4750" s="45">
        <v>40</v>
      </c>
      <c r="AH4750">
        <v>43</v>
      </c>
      <c r="AL4750" t="s">
        <v>22</v>
      </c>
      <c r="AM4750">
        <v>60</v>
      </c>
    </row>
    <row r="4751" spans="28:39">
      <c r="AB4751" s="58" t="s">
        <v>655</v>
      </c>
      <c r="AC4751" s="1">
        <v>1</v>
      </c>
      <c r="AD4751" s="38" t="s">
        <v>428</v>
      </c>
      <c r="AE4751" s="61" t="s">
        <v>136</v>
      </c>
      <c r="AF4751" s="50">
        <v>120</v>
      </c>
      <c r="AG4751" s="46">
        <v>50</v>
      </c>
      <c r="AH4751">
        <v>35</v>
      </c>
      <c r="AL4751" t="s">
        <v>22</v>
      </c>
      <c r="AM4751">
        <v>60</v>
      </c>
    </row>
    <row r="4752" spans="28:39">
      <c r="AB4752" s="58" t="s">
        <v>655</v>
      </c>
      <c r="AC4752" s="1">
        <v>1</v>
      </c>
      <c r="AD4752" s="38" t="s">
        <v>428</v>
      </c>
      <c r="AE4752" s="61" t="s">
        <v>136</v>
      </c>
      <c r="AF4752" s="50">
        <v>120</v>
      </c>
      <c r="AG4752" s="47">
        <v>60</v>
      </c>
      <c r="AH4752">
        <v>30</v>
      </c>
      <c r="AL4752" t="s">
        <v>22</v>
      </c>
      <c r="AM4752">
        <v>60</v>
      </c>
    </row>
    <row r="4753" spans="28:39">
      <c r="AB4753" s="58" t="s">
        <v>655</v>
      </c>
      <c r="AC4753" s="1">
        <v>1</v>
      </c>
      <c r="AD4753" s="38" t="s">
        <v>428</v>
      </c>
      <c r="AE4753" s="61" t="s">
        <v>136</v>
      </c>
      <c r="AF4753" s="50">
        <v>120</v>
      </c>
      <c r="AG4753" s="48">
        <v>70</v>
      </c>
      <c r="AH4753">
        <v>26</v>
      </c>
      <c r="AL4753" t="s">
        <v>22</v>
      </c>
      <c r="AM4753">
        <v>60</v>
      </c>
    </row>
    <row r="4754" spans="28:39">
      <c r="AB4754" s="58" t="s">
        <v>655</v>
      </c>
      <c r="AC4754" s="1">
        <v>1</v>
      </c>
      <c r="AD4754" s="38" t="s">
        <v>428</v>
      </c>
      <c r="AE4754" s="61" t="s">
        <v>136</v>
      </c>
      <c r="AF4754" s="51">
        <v>130</v>
      </c>
      <c r="AG4754" s="41">
        <v>0</v>
      </c>
      <c r="AH4754">
        <v>64</v>
      </c>
      <c r="AL4754" t="s">
        <v>22</v>
      </c>
      <c r="AM4754">
        <v>60</v>
      </c>
    </row>
    <row r="4755" spans="28:39">
      <c r="AB4755" s="58" t="s">
        <v>655</v>
      </c>
      <c r="AC4755" s="1">
        <v>1</v>
      </c>
      <c r="AD4755" s="38" t="s">
        <v>428</v>
      </c>
      <c r="AE4755" s="61" t="s">
        <v>136</v>
      </c>
      <c r="AF4755" s="51">
        <v>130</v>
      </c>
      <c r="AG4755" s="42">
        <v>10</v>
      </c>
      <c r="AH4755">
        <v>64</v>
      </c>
      <c r="AL4755" t="s">
        <v>22</v>
      </c>
      <c r="AM4755">
        <v>60</v>
      </c>
    </row>
    <row r="4756" spans="28:39">
      <c r="AB4756" s="58" t="s">
        <v>655</v>
      </c>
      <c r="AC4756" s="1">
        <v>1</v>
      </c>
      <c r="AD4756" s="38" t="s">
        <v>428</v>
      </c>
      <c r="AE4756" s="61" t="s">
        <v>136</v>
      </c>
      <c r="AF4756" s="51">
        <v>130</v>
      </c>
      <c r="AG4756" s="43">
        <v>20</v>
      </c>
      <c r="AH4756">
        <v>64</v>
      </c>
      <c r="AL4756" t="s">
        <v>22</v>
      </c>
      <c r="AM4756">
        <v>60</v>
      </c>
    </row>
    <row r="4757" spans="28:39">
      <c r="AB4757" s="58" t="s">
        <v>655</v>
      </c>
      <c r="AC4757" s="1">
        <v>1</v>
      </c>
      <c r="AD4757" s="38" t="s">
        <v>428</v>
      </c>
      <c r="AE4757" s="61" t="s">
        <v>136</v>
      </c>
      <c r="AF4757" s="51">
        <v>130</v>
      </c>
      <c r="AG4757" s="44">
        <v>30</v>
      </c>
      <c r="AH4757">
        <v>57</v>
      </c>
      <c r="AL4757" t="s">
        <v>22</v>
      </c>
      <c r="AM4757">
        <v>60</v>
      </c>
    </row>
    <row r="4758" spans="28:39">
      <c r="AB4758" s="58" t="s">
        <v>655</v>
      </c>
      <c r="AC4758" s="1">
        <v>1</v>
      </c>
      <c r="AD4758" s="38" t="s">
        <v>428</v>
      </c>
      <c r="AE4758" s="61" t="s">
        <v>136</v>
      </c>
      <c r="AF4758" s="51">
        <v>130</v>
      </c>
      <c r="AG4758" s="45">
        <v>40</v>
      </c>
      <c r="AH4758">
        <v>43</v>
      </c>
      <c r="AL4758" t="s">
        <v>22</v>
      </c>
      <c r="AM4758">
        <v>60</v>
      </c>
    </row>
    <row r="4759" spans="28:39">
      <c r="AB4759" s="58" t="s">
        <v>655</v>
      </c>
      <c r="AC4759" s="1">
        <v>1</v>
      </c>
      <c r="AD4759" s="38" t="s">
        <v>428</v>
      </c>
      <c r="AE4759" s="61" t="s">
        <v>136</v>
      </c>
      <c r="AF4759" s="51">
        <v>130</v>
      </c>
      <c r="AG4759" s="46">
        <v>50</v>
      </c>
      <c r="AH4759">
        <v>35</v>
      </c>
      <c r="AL4759" t="s">
        <v>22</v>
      </c>
      <c r="AM4759">
        <v>60</v>
      </c>
    </row>
    <row r="4760" spans="28:39">
      <c r="AB4760" s="58" t="s">
        <v>655</v>
      </c>
      <c r="AC4760" s="1">
        <v>1</v>
      </c>
      <c r="AD4760" s="38" t="s">
        <v>428</v>
      </c>
      <c r="AE4760" s="61" t="s">
        <v>136</v>
      </c>
      <c r="AF4760" s="51">
        <v>130</v>
      </c>
      <c r="AG4760" s="47">
        <v>60</v>
      </c>
      <c r="AH4760">
        <v>30</v>
      </c>
      <c r="AL4760" t="s">
        <v>22</v>
      </c>
      <c r="AM4760">
        <v>60</v>
      </c>
    </row>
    <row r="4761" spans="28:39">
      <c r="AB4761" s="58" t="s">
        <v>655</v>
      </c>
      <c r="AC4761" s="1">
        <v>1</v>
      </c>
      <c r="AD4761" s="38" t="s">
        <v>428</v>
      </c>
      <c r="AE4761" s="61" t="s">
        <v>136</v>
      </c>
      <c r="AF4761" s="51">
        <v>130</v>
      </c>
      <c r="AG4761" s="48">
        <v>70</v>
      </c>
      <c r="AH4761">
        <v>26</v>
      </c>
      <c r="AL4761" t="s">
        <v>22</v>
      </c>
      <c r="AM4761">
        <v>60</v>
      </c>
    </row>
    <row r="4762" spans="28:39">
      <c r="AB4762" s="58" t="s">
        <v>655</v>
      </c>
      <c r="AC4762" s="1">
        <v>1</v>
      </c>
      <c r="AD4762" s="38" t="s">
        <v>428</v>
      </c>
      <c r="AE4762" s="61" t="s">
        <v>136</v>
      </c>
      <c r="AF4762" s="52">
        <v>140</v>
      </c>
      <c r="AG4762" s="41">
        <v>0</v>
      </c>
      <c r="AH4762">
        <v>61</v>
      </c>
      <c r="AL4762" t="s">
        <v>22</v>
      </c>
      <c r="AM4762">
        <v>60</v>
      </c>
    </row>
    <row r="4763" spans="28:39">
      <c r="AB4763" s="58" t="s">
        <v>655</v>
      </c>
      <c r="AC4763" s="1">
        <v>1</v>
      </c>
      <c r="AD4763" s="38" t="s">
        <v>428</v>
      </c>
      <c r="AE4763" s="61" t="s">
        <v>136</v>
      </c>
      <c r="AF4763" s="52">
        <v>140</v>
      </c>
      <c r="AG4763" s="42">
        <v>10</v>
      </c>
      <c r="AH4763">
        <v>61</v>
      </c>
      <c r="AL4763" t="s">
        <v>22</v>
      </c>
      <c r="AM4763">
        <v>60</v>
      </c>
    </row>
    <row r="4764" spans="28:39">
      <c r="AB4764" s="58" t="s">
        <v>655</v>
      </c>
      <c r="AC4764" s="1">
        <v>1</v>
      </c>
      <c r="AD4764" s="38" t="s">
        <v>428</v>
      </c>
      <c r="AE4764" s="61" t="s">
        <v>136</v>
      </c>
      <c r="AF4764" s="52">
        <v>140</v>
      </c>
      <c r="AG4764" s="43">
        <v>20</v>
      </c>
      <c r="AH4764">
        <v>61</v>
      </c>
      <c r="AL4764" t="s">
        <v>22</v>
      </c>
      <c r="AM4764">
        <v>60</v>
      </c>
    </row>
    <row r="4765" spans="28:39">
      <c r="AB4765" s="58" t="s">
        <v>655</v>
      </c>
      <c r="AC4765" s="1">
        <v>1</v>
      </c>
      <c r="AD4765" s="38" t="s">
        <v>428</v>
      </c>
      <c r="AE4765" s="61" t="s">
        <v>136</v>
      </c>
      <c r="AF4765" s="52">
        <v>140</v>
      </c>
      <c r="AG4765" s="44">
        <v>30</v>
      </c>
      <c r="AH4765">
        <v>57</v>
      </c>
      <c r="AL4765" t="s">
        <v>22</v>
      </c>
      <c r="AM4765">
        <v>60</v>
      </c>
    </row>
    <row r="4766" spans="28:39">
      <c r="AB4766" s="58" t="s">
        <v>655</v>
      </c>
      <c r="AC4766" s="1">
        <v>1</v>
      </c>
      <c r="AD4766" s="38" t="s">
        <v>428</v>
      </c>
      <c r="AE4766" s="61" t="s">
        <v>136</v>
      </c>
      <c r="AF4766" s="52">
        <v>140</v>
      </c>
      <c r="AG4766" s="45">
        <v>40</v>
      </c>
      <c r="AH4766">
        <v>43</v>
      </c>
      <c r="AL4766" t="s">
        <v>22</v>
      </c>
      <c r="AM4766">
        <v>60</v>
      </c>
    </row>
    <row r="4767" spans="28:39">
      <c r="AB4767" s="58" t="s">
        <v>655</v>
      </c>
      <c r="AC4767" s="1">
        <v>1</v>
      </c>
      <c r="AD4767" s="38" t="s">
        <v>428</v>
      </c>
      <c r="AE4767" s="61" t="s">
        <v>136</v>
      </c>
      <c r="AF4767" s="52">
        <v>140</v>
      </c>
      <c r="AG4767" s="46">
        <v>50</v>
      </c>
      <c r="AH4767">
        <v>35</v>
      </c>
      <c r="AL4767" t="s">
        <v>22</v>
      </c>
      <c r="AM4767">
        <v>60</v>
      </c>
    </row>
    <row r="4768" spans="28:39">
      <c r="AB4768" s="58" t="s">
        <v>655</v>
      </c>
      <c r="AC4768" s="1">
        <v>1</v>
      </c>
      <c r="AD4768" s="38" t="s">
        <v>428</v>
      </c>
      <c r="AE4768" s="61" t="s">
        <v>136</v>
      </c>
      <c r="AF4768" s="52">
        <v>140</v>
      </c>
      <c r="AG4768" s="47">
        <v>60</v>
      </c>
      <c r="AH4768">
        <v>30</v>
      </c>
      <c r="AL4768" t="s">
        <v>22</v>
      </c>
      <c r="AM4768">
        <v>60</v>
      </c>
    </row>
    <row r="4769" spans="28:39">
      <c r="AB4769" s="58" t="s">
        <v>655</v>
      </c>
      <c r="AC4769" s="1">
        <v>1</v>
      </c>
      <c r="AD4769" s="38" t="s">
        <v>428</v>
      </c>
      <c r="AE4769" s="61" t="s">
        <v>136</v>
      </c>
      <c r="AF4769" s="52">
        <v>140</v>
      </c>
      <c r="AG4769" s="48">
        <v>70</v>
      </c>
      <c r="AH4769">
        <v>26</v>
      </c>
      <c r="AL4769" t="s">
        <v>22</v>
      </c>
      <c r="AM4769">
        <v>60</v>
      </c>
    </row>
    <row r="4770" spans="28:39">
      <c r="AB4770" s="58" t="s">
        <v>655</v>
      </c>
      <c r="AC4770" s="1">
        <v>1</v>
      </c>
      <c r="AD4770" s="38" t="s">
        <v>428</v>
      </c>
      <c r="AE4770" s="61" t="s">
        <v>136</v>
      </c>
      <c r="AF4770" s="53">
        <v>150</v>
      </c>
      <c r="AG4770" s="41">
        <v>0</v>
      </c>
      <c r="AH4770">
        <v>58</v>
      </c>
      <c r="AL4770" t="s">
        <v>22</v>
      </c>
      <c r="AM4770">
        <v>60</v>
      </c>
    </row>
    <row r="4771" spans="28:39">
      <c r="AB4771" s="58" t="s">
        <v>655</v>
      </c>
      <c r="AC4771" s="1">
        <v>1</v>
      </c>
      <c r="AD4771" s="38" t="s">
        <v>428</v>
      </c>
      <c r="AE4771" s="61" t="s">
        <v>136</v>
      </c>
      <c r="AF4771" s="53">
        <v>150</v>
      </c>
      <c r="AG4771" s="42">
        <v>10</v>
      </c>
      <c r="AH4771">
        <v>58</v>
      </c>
      <c r="AL4771" t="s">
        <v>22</v>
      </c>
      <c r="AM4771">
        <v>60</v>
      </c>
    </row>
    <row r="4772" spans="28:39">
      <c r="AB4772" s="58" t="s">
        <v>655</v>
      </c>
      <c r="AC4772" s="1">
        <v>1</v>
      </c>
      <c r="AD4772" s="38" t="s">
        <v>428</v>
      </c>
      <c r="AE4772" s="61" t="s">
        <v>136</v>
      </c>
      <c r="AF4772" s="53">
        <v>150</v>
      </c>
      <c r="AG4772" s="43">
        <v>20</v>
      </c>
      <c r="AH4772">
        <v>58</v>
      </c>
      <c r="AL4772" t="s">
        <v>22</v>
      </c>
      <c r="AM4772">
        <v>60</v>
      </c>
    </row>
    <row r="4773" spans="28:39">
      <c r="AB4773" s="58" t="s">
        <v>655</v>
      </c>
      <c r="AC4773" s="1">
        <v>1</v>
      </c>
      <c r="AD4773" s="38" t="s">
        <v>428</v>
      </c>
      <c r="AE4773" s="61" t="s">
        <v>136</v>
      </c>
      <c r="AF4773" s="53">
        <v>150</v>
      </c>
      <c r="AG4773" s="44">
        <v>30</v>
      </c>
      <c r="AH4773">
        <v>57</v>
      </c>
      <c r="AL4773" t="s">
        <v>22</v>
      </c>
      <c r="AM4773">
        <v>60</v>
      </c>
    </row>
    <row r="4774" spans="28:39">
      <c r="AB4774" s="58" t="s">
        <v>655</v>
      </c>
      <c r="AC4774" s="1">
        <v>1</v>
      </c>
      <c r="AD4774" s="38" t="s">
        <v>428</v>
      </c>
      <c r="AE4774" s="61" t="s">
        <v>136</v>
      </c>
      <c r="AF4774" s="53">
        <v>150</v>
      </c>
      <c r="AG4774" s="45">
        <v>40</v>
      </c>
      <c r="AH4774">
        <v>43</v>
      </c>
      <c r="AL4774" t="s">
        <v>22</v>
      </c>
      <c r="AM4774">
        <v>60</v>
      </c>
    </row>
    <row r="4775" spans="28:39">
      <c r="AB4775" s="58" t="s">
        <v>655</v>
      </c>
      <c r="AC4775" s="1">
        <v>1</v>
      </c>
      <c r="AD4775" s="38" t="s">
        <v>428</v>
      </c>
      <c r="AE4775" s="61" t="s">
        <v>136</v>
      </c>
      <c r="AF4775" s="53">
        <v>150</v>
      </c>
      <c r="AG4775" s="46">
        <v>50</v>
      </c>
      <c r="AH4775">
        <v>35</v>
      </c>
      <c r="AL4775" t="s">
        <v>22</v>
      </c>
      <c r="AM4775">
        <v>60</v>
      </c>
    </row>
    <row r="4776" spans="28:39">
      <c r="AB4776" s="58" t="s">
        <v>655</v>
      </c>
      <c r="AC4776" s="1">
        <v>1</v>
      </c>
      <c r="AD4776" s="38" t="s">
        <v>428</v>
      </c>
      <c r="AE4776" s="61" t="s">
        <v>136</v>
      </c>
      <c r="AF4776" s="53">
        <v>150</v>
      </c>
      <c r="AG4776" s="47">
        <v>60</v>
      </c>
      <c r="AH4776">
        <v>30</v>
      </c>
      <c r="AL4776" t="s">
        <v>22</v>
      </c>
      <c r="AM4776">
        <v>60</v>
      </c>
    </row>
    <row r="4777" spans="28:39">
      <c r="AB4777" s="58" t="s">
        <v>655</v>
      </c>
      <c r="AC4777" s="1">
        <v>1</v>
      </c>
      <c r="AD4777" s="38" t="s">
        <v>428</v>
      </c>
      <c r="AE4777" s="61" t="s">
        <v>136</v>
      </c>
      <c r="AF4777" s="53">
        <v>150</v>
      </c>
      <c r="AG4777" s="48">
        <v>70</v>
      </c>
      <c r="AH4777">
        <v>26</v>
      </c>
      <c r="AL4777" t="s">
        <v>22</v>
      </c>
      <c r="AM4777">
        <v>60</v>
      </c>
    </row>
    <row r="4778" spans="28:39">
      <c r="AB4778" s="58" t="s">
        <v>655</v>
      </c>
      <c r="AC4778" s="1">
        <v>1</v>
      </c>
      <c r="AD4778" s="38" t="s">
        <v>428</v>
      </c>
      <c r="AE4778" s="61" t="s">
        <v>136</v>
      </c>
      <c r="AF4778" s="54">
        <v>160</v>
      </c>
      <c r="AG4778" s="41">
        <v>0</v>
      </c>
      <c r="AH4778">
        <v>55</v>
      </c>
      <c r="AL4778" t="s">
        <v>22</v>
      </c>
      <c r="AM4778">
        <v>60</v>
      </c>
    </row>
    <row r="4779" spans="28:39">
      <c r="AB4779" s="58" t="s">
        <v>655</v>
      </c>
      <c r="AC4779" s="1">
        <v>1</v>
      </c>
      <c r="AD4779" s="38" t="s">
        <v>428</v>
      </c>
      <c r="AE4779" s="61" t="s">
        <v>136</v>
      </c>
      <c r="AF4779" s="54">
        <v>160</v>
      </c>
      <c r="AG4779" s="42">
        <v>10</v>
      </c>
      <c r="AH4779">
        <v>55</v>
      </c>
      <c r="AL4779" t="s">
        <v>22</v>
      </c>
      <c r="AM4779">
        <v>60</v>
      </c>
    </row>
    <row r="4780" spans="28:39">
      <c r="AB4780" s="58" t="s">
        <v>655</v>
      </c>
      <c r="AC4780" s="1">
        <v>1</v>
      </c>
      <c r="AD4780" s="38" t="s">
        <v>428</v>
      </c>
      <c r="AE4780" s="61" t="s">
        <v>136</v>
      </c>
      <c r="AF4780" s="54">
        <v>160</v>
      </c>
      <c r="AG4780" s="43">
        <v>20</v>
      </c>
      <c r="AH4780">
        <v>55</v>
      </c>
      <c r="AL4780" t="s">
        <v>22</v>
      </c>
      <c r="AM4780">
        <v>60</v>
      </c>
    </row>
    <row r="4781" spans="28:39">
      <c r="AB4781" s="58" t="s">
        <v>655</v>
      </c>
      <c r="AC4781" s="1">
        <v>1</v>
      </c>
      <c r="AD4781" s="38" t="s">
        <v>428</v>
      </c>
      <c r="AE4781" s="61" t="s">
        <v>136</v>
      </c>
      <c r="AF4781" s="54">
        <v>160</v>
      </c>
      <c r="AG4781" s="44">
        <v>30</v>
      </c>
      <c r="AH4781">
        <v>55</v>
      </c>
      <c r="AL4781" t="s">
        <v>22</v>
      </c>
      <c r="AM4781">
        <v>60</v>
      </c>
    </row>
    <row r="4782" spans="28:39">
      <c r="AB4782" s="58" t="s">
        <v>655</v>
      </c>
      <c r="AC4782" s="1">
        <v>1</v>
      </c>
      <c r="AD4782" s="38" t="s">
        <v>428</v>
      </c>
      <c r="AE4782" s="61" t="s">
        <v>136</v>
      </c>
      <c r="AF4782" s="54">
        <v>160</v>
      </c>
      <c r="AG4782" s="45">
        <v>40</v>
      </c>
      <c r="AH4782">
        <v>43</v>
      </c>
      <c r="AL4782" t="s">
        <v>22</v>
      </c>
      <c r="AM4782">
        <v>60</v>
      </c>
    </row>
    <row r="4783" spans="28:39">
      <c r="AB4783" s="58" t="s">
        <v>655</v>
      </c>
      <c r="AC4783" s="1">
        <v>1</v>
      </c>
      <c r="AD4783" s="38" t="s">
        <v>428</v>
      </c>
      <c r="AE4783" s="61" t="s">
        <v>136</v>
      </c>
      <c r="AF4783" s="54">
        <v>160</v>
      </c>
      <c r="AG4783" s="46">
        <v>50</v>
      </c>
      <c r="AH4783">
        <v>35</v>
      </c>
      <c r="AL4783" t="s">
        <v>22</v>
      </c>
      <c r="AM4783">
        <v>60</v>
      </c>
    </row>
    <row r="4784" spans="28:39">
      <c r="AB4784" s="58" t="s">
        <v>655</v>
      </c>
      <c r="AC4784" s="1">
        <v>1</v>
      </c>
      <c r="AD4784" s="38" t="s">
        <v>428</v>
      </c>
      <c r="AE4784" s="61" t="s">
        <v>136</v>
      </c>
      <c r="AF4784" s="54">
        <v>160</v>
      </c>
      <c r="AG4784" s="47">
        <v>60</v>
      </c>
      <c r="AH4784">
        <v>30</v>
      </c>
      <c r="AL4784" t="s">
        <v>22</v>
      </c>
      <c r="AM4784">
        <v>60</v>
      </c>
    </row>
    <row r="4785" spans="28:39">
      <c r="AB4785" s="58" t="s">
        <v>655</v>
      </c>
      <c r="AC4785" s="1">
        <v>1</v>
      </c>
      <c r="AD4785" s="38" t="s">
        <v>428</v>
      </c>
      <c r="AE4785" s="61" t="s">
        <v>136</v>
      </c>
      <c r="AF4785" s="54">
        <v>160</v>
      </c>
      <c r="AG4785" s="48">
        <v>70</v>
      </c>
      <c r="AH4785">
        <v>26</v>
      </c>
      <c r="AL4785" t="s">
        <v>22</v>
      </c>
      <c r="AM4785">
        <v>60</v>
      </c>
    </row>
    <row r="4786" spans="28:39">
      <c r="AB4786" s="58" t="s">
        <v>655</v>
      </c>
      <c r="AC4786" s="1">
        <v>1</v>
      </c>
      <c r="AD4786" s="38" t="s">
        <v>428</v>
      </c>
      <c r="AE4786" s="61" t="s">
        <v>136</v>
      </c>
      <c r="AF4786" s="55">
        <v>170</v>
      </c>
      <c r="AG4786" s="41">
        <v>0</v>
      </c>
      <c r="AH4786">
        <v>53</v>
      </c>
      <c r="AL4786" t="s">
        <v>22</v>
      </c>
      <c r="AM4786">
        <v>60</v>
      </c>
    </row>
    <row r="4787" spans="28:39">
      <c r="AB4787" s="58" t="s">
        <v>655</v>
      </c>
      <c r="AC4787" s="1">
        <v>1</v>
      </c>
      <c r="AD4787" s="38" t="s">
        <v>428</v>
      </c>
      <c r="AE4787" s="61" t="s">
        <v>136</v>
      </c>
      <c r="AF4787" s="55">
        <v>170</v>
      </c>
      <c r="AG4787" s="42">
        <v>10</v>
      </c>
      <c r="AH4787">
        <v>53</v>
      </c>
      <c r="AL4787" t="s">
        <v>22</v>
      </c>
      <c r="AM4787">
        <v>60</v>
      </c>
    </row>
    <row r="4788" spans="28:39">
      <c r="AB4788" s="58" t="s">
        <v>655</v>
      </c>
      <c r="AC4788" s="1">
        <v>1</v>
      </c>
      <c r="AD4788" s="38" t="s">
        <v>428</v>
      </c>
      <c r="AE4788" s="61" t="s">
        <v>136</v>
      </c>
      <c r="AF4788" s="55">
        <v>170</v>
      </c>
      <c r="AG4788" s="43">
        <v>20</v>
      </c>
      <c r="AH4788">
        <v>53</v>
      </c>
      <c r="AL4788" t="s">
        <v>22</v>
      </c>
      <c r="AM4788">
        <v>60</v>
      </c>
    </row>
    <row r="4789" spans="28:39">
      <c r="AB4789" s="58" t="s">
        <v>655</v>
      </c>
      <c r="AC4789" s="1">
        <v>1</v>
      </c>
      <c r="AD4789" s="38" t="s">
        <v>428</v>
      </c>
      <c r="AE4789" s="61" t="s">
        <v>136</v>
      </c>
      <c r="AF4789" s="55">
        <v>170</v>
      </c>
      <c r="AG4789" s="44">
        <v>30</v>
      </c>
      <c r="AH4789">
        <v>53</v>
      </c>
      <c r="AL4789" t="s">
        <v>22</v>
      </c>
      <c r="AM4789">
        <v>60</v>
      </c>
    </row>
    <row r="4790" spans="28:39">
      <c r="AB4790" s="58" t="s">
        <v>655</v>
      </c>
      <c r="AC4790" s="1">
        <v>1</v>
      </c>
      <c r="AD4790" s="38" t="s">
        <v>428</v>
      </c>
      <c r="AE4790" s="61" t="s">
        <v>136</v>
      </c>
      <c r="AF4790" s="55">
        <v>170</v>
      </c>
      <c r="AG4790" s="45">
        <v>40</v>
      </c>
      <c r="AH4790">
        <v>43</v>
      </c>
      <c r="AL4790" t="s">
        <v>22</v>
      </c>
      <c r="AM4790">
        <v>60</v>
      </c>
    </row>
    <row r="4791" spans="28:39">
      <c r="AB4791" s="58" t="s">
        <v>655</v>
      </c>
      <c r="AC4791" s="1">
        <v>1</v>
      </c>
      <c r="AD4791" s="38" t="s">
        <v>428</v>
      </c>
      <c r="AE4791" s="61" t="s">
        <v>136</v>
      </c>
      <c r="AF4791" s="55">
        <v>170</v>
      </c>
      <c r="AG4791" s="46">
        <v>50</v>
      </c>
      <c r="AH4791">
        <v>35</v>
      </c>
      <c r="AL4791" t="s">
        <v>22</v>
      </c>
      <c r="AM4791">
        <v>60</v>
      </c>
    </row>
    <row r="4792" spans="28:39">
      <c r="AB4792" s="58" t="s">
        <v>655</v>
      </c>
      <c r="AC4792" s="1">
        <v>1</v>
      </c>
      <c r="AD4792" s="38" t="s">
        <v>428</v>
      </c>
      <c r="AE4792" s="61" t="s">
        <v>136</v>
      </c>
      <c r="AF4792" s="55">
        <v>170</v>
      </c>
      <c r="AG4792" s="47">
        <v>60</v>
      </c>
      <c r="AH4792">
        <v>30</v>
      </c>
      <c r="AL4792" t="s">
        <v>22</v>
      </c>
      <c r="AM4792">
        <v>60</v>
      </c>
    </row>
    <row r="4793" spans="28:39">
      <c r="AB4793" s="58" t="s">
        <v>655</v>
      </c>
      <c r="AC4793" s="1">
        <v>1</v>
      </c>
      <c r="AD4793" s="38" t="s">
        <v>428</v>
      </c>
      <c r="AE4793" s="61" t="s">
        <v>136</v>
      </c>
      <c r="AF4793" s="55">
        <v>170</v>
      </c>
      <c r="AG4793" s="48">
        <v>70</v>
      </c>
      <c r="AH4793">
        <v>26</v>
      </c>
      <c r="AL4793" t="s">
        <v>22</v>
      </c>
      <c r="AM4793">
        <v>60</v>
      </c>
    </row>
    <row r="4794" spans="28:39">
      <c r="AB4794" s="58" t="s">
        <v>655</v>
      </c>
      <c r="AC4794" s="1">
        <v>1</v>
      </c>
      <c r="AD4794" s="38" t="s">
        <v>428</v>
      </c>
      <c r="AE4794" s="61" t="s">
        <v>136</v>
      </c>
      <c r="AF4794" s="56">
        <v>180</v>
      </c>
      <c r="AG4794" s="41">
        <v>0</v>
      </c>
      <c r="AH4794">
        <v>51</v>
      </c>
      <c r="AL4794" t="s">
        <v>22</v>
      </c>
      <c r="AM4794">
        <v>60</v>
      </c>
    </row>
    <row r="4795" spans="28:39">
      <c r="AB4795" s="58" t="s">
        <v>655</v>
      </c>
      <c r="AC4795" s="1">
        <v>1</v>
      </c>
      <c r="AD4795" s="38" t="s">
        <v>428</v>
      </c>
      <c r="AE4795" s="61" t="s">
        <v>136</v>
      </c>
      <c r="AF4795" s="56">
        <v>180</v>
      </c>
      <c r="AG4795" s="42">
        <v>10</v>
      </c>
      <c r="AH4795">
        <v>51</v>
      </c>
      <c r="AL4795" t="s">
        <v>22</v>
      </c>
      <c r="AM4795">
        <v>60</v>
      </c>
    </row>
    <row r="4796" spans="28:39">
      <c r="AB4796" s="58" t="s">
        <v>655</v>
      </c>
      <c r="AC4796" s="1">
        <v>1</v>
      </c>
      <c r="AD4796" s="38" t="s">
        <v>428</v>
      </c>
      <c r="AE4796" s="61" t="s">
        <v>136</v>
      </c>
      <c r="AF4796" s="56">
        <v>180</v>
      </c>
      <c r="AG4796" s="43">
        <v>20</v>
      </c>
      <c r="AH4796">
        <v>51</v>
      </c>
      <c r="AL4796" t="s">
        <v>22</v>
      </c>
      <c r="AM4796">
        <v>60</v>
      </c>
    </row>
    <row r="4797" spans="28:39">
      <c r="AB4797" s="58" t="s">
        <v>655</v>
      </c>
      <c r="AC4797" s="1">
        <v>1</v>
      </c>
      <c r="AD4797" s="38" t="s">
        <v>428</v>
      </c>
      <c r="AE4797" s="61" t="s">
        <v>136</v>
      </c>
      <c r="AF4797" s="56">
        <v>180</v>
      </c>
      <c r="AG4797" s="44">
        <v>30</v>
      </c>
      <c r="AH4797">
        <v>51</v>
      </c>
      <c r="AL4797" t="s">
        <v>22</v>
      </c>
      <c r="AM4797">
        <v>60</v>
      </c>
    </row>
    <row r="4798" spans="28:39">
      <c r="AB4798" s="58" t="s">
        <v>655</v>
      </c>
      <c r="AC4798" s="1">
        <v>1</v>
      </c>
      <c r="AD4798" s="38" t="s">
        <v>428</v>
      </c>
      <c r="AE4798" s="61" t="s">
        <v>136</v>
      </c>
      <c r="AF4798" s="56">
        <v>180</v>
      </c>
      <c r="AG4798" s="45">
        <v>40</v>
      </c>
      <c r="AH4798">
        <v>44</v>
      </c>
      <c r="AL4798" t="s">
        <v>22</v>
      </c>
      <c r="AM4798">
        <v>60</v>
      </c>
    </row>
    <row r="4799" spans="28:39">
      <c r="AB4799" s="58" t="s">
        <v>655</v>
      </c>
      <c r="AC4799" s="1">
        <v>1</v>
      </c>
      <c r="AD4799" s="38" t="s">
        <v>428</v>
      </c>
      <c r="AE4799" s="61" t="s">
        <v>136</v>
      </c>
      <c r="AF4799" s="56">
        <v>180</v>
      </c>
      <c r="AG4799" s="46">
        <v>50</v>
      </c>
      <c r="AH4799">
        <v>35</v>
      </c>
      <c r="AL4799" t="s">
        <v>22</v>
      </c>
      <c r="AM4799">
        <v>60</v>
      </c>
    </row>
    <row r="4800" spans="28:39">
      <c r="AB4800" s="58" t="s">
        <v>655</v>
      </c>
      <c r="AC4800" s="1">
        <v>1</v>
      </c>
      <c r="AD4800" s="38" t="s">
        <v>428</v>
      </c>
      <c r="AE4800" s="61" t="s">
        <v>136</v>
      </c>
      <c r="AF4800" s="56">
        <v>180</v>
      </c>
      <c r="AG4800" s="47">
        <v>60</v>
      </c>
      <c r="AH4800">
        <v>30</v>
      </c>
      <c r="AL4800" t="s">
        <v>22</v>
      </c>
      <c r="AM4800">
        <v>60</v>
      </c>
    </row>
    <row r="4801" spans="28:39">
      <c r="AB4801" s="58" t="s">
        <v>655</v>
      </c>
      <c r="AC4801" s="1">
        <v>1</v>
      </c>
      <c r="AD4801" s="38" t="s">
        <v>428</v>
      </c>
      <c r="AE4801" s="61" t="s">
        <v>136</v>
      </c>
      <c r="AF4801" s="56">
        <v>180</v>
      </c>
      <c r="AG4801" s="48">
        <v>70</v>
      </c>
      <c r="AH4801">
        <v>26</v>
      </c>
      <c r="AL4801" t="s">
        <v>22</v>
      </c>
      <c r="AM4801">
        <v>60</v>
      </c>
    </row>
    <row r="4802" spans="28:39">
      <c r="AB4802" s="58" t="s">
        <v>655</v>
      </c>
      <c r="AC4802" s="1">
        <v>1</v>
      </c>
      <c r="AD4802" s="38" t="s">
        <v>428</v>
      </c>
      <c r="AE4802" s="61" t="s">
        <v>136</v>
      </c>
      <c r="AF4802" s="57">
        <v>200</v>
      </c>
      <c r="AG4802" s="41">
        <v>0</v>
      </c>
      <c r="AH4802">
        <v>48</v>
      </c>
      <c r="AL4802" t="s">
        <v>22</v>
      </c>
      <c r="AM4802">
        <v>60</v>
      </c>
    </row>
    <row r="4803" spans="28:39">
      <c r="AB4803" s="58" t="s">
        <v>655</v>
      </c>
      <c r="AC4803" s="1">
        <v>1</v>
      </c>
      <c r="AD4803" s="38" t="s">
        <v>428</v>
      </c>
      <c r="AE4803" s="61" t="s">
        <v>136</v>
      </c>
      <c r="AF4803" s="57">
        <v>200</v>
      </c>
      <c r="AG4803" s="42">
        <v>10</v>
      </c>
      <c r="AH4803">
        <v>48</v>
      </c>
      <c r="AL4803" t="s">
        <v>22</v>
      </c>
      <c r="AM4803">
        <v>60</v>
      </c>
    </row>
    <row r="4804" spans="28:39">
      <c r="AB4804" s="58" t="s">
        <v>655</v>
      </c>
      <c r="AC4804" s="1">
        <v>1</v>
      </c>
      <c r="AD4804" s="38" t="s">
        <v>428</v>
      </c>
      <c r="AE4804" s="61" t="s">
        <v>136</v>
      </c>
      <c r="AF4804" s="57">
        <v>200</v>
      </c>
      <c r="AG4804" s="43">
        <v>20</v>
      </c>
      <c r="AH4804">
        <v>48</v>
      </c>
      <c r="AL4804" t="s">
        <v>22</v>
      </c>
      <c r="AM4804">
        <v>60</v>
      </c>
    </row>
    <row r="4805" spans="28:39">
      <c r="AB4805" s="58" t="s">
        <v>655</v>
      </c>
      <c r="AC4805" s="1">
        <v>1</v>
      </c>
      <c r="AD4805" s="38" t="s">
        <v>428</v>
      </c>
      <c r="AE4805" s="61" t="s">
        <v>136</v>
      </c>
      <c r="AF4805" s="57">
        <v>200</v>
      </c>
      <c r="AG4805" s="44">
        <v>30</v>
      </c>
      <c r="AH4805">
        <v>48</v>
      </c>
      <c r="AL4805" t="s">
        <v>22</v>
      </c>
      <c r="AM4805">
        <v>60</v>
      </c>
    </row>
    <row r="4806" spans="28:39">
      <c r="AB4806" s="58" t="s">
        <v>655</v>
      </c>
      <c r="AC4806" s="1">
        <v>1</v>
      </c>
      <c r="AD4806" s="38" t="s">
        <v>428</v>
      </c>
      <c r="AE4806" s="61" t="s">
        <v>136</v>
      </c>
      <c r="AF4806" s="57">
        <v>200</v>
      </c>
      <c r="AG4806" s="45">
        <v>40</v>
      </c>
      <c r="AH4806">
        <v>43</v>
      </c>
      <c r="AL4806" t="s">
        <v>22</v>
      </c>
      <c r="AM4806">
        <v>60</v>
      </c>
    </row>
    <row r="4807" spans="28:39">
      <c r="AB4807" s="58" t="s">
        <v>655</v>
      </c>
      <c r="AC4807" s="1">
        <v>1</v>
      </c>
      <c r="AD4807" s="38" t="s">
        <v>428</v>
      </c>
      <c r="AE4807" s="61" t="s">
        <v>136</v>
      </c>
      <c r="AF4807" s="57">
        <v>200</v>
      </c>
      <c r="AG4807" s="46">
        <v>50</v>
      </c>
      <c r="AH4807">
        <v>35</v>
      </c>
      <c r="AL4807" t="s">
        <v>22</v>
      </c>
      <c r="AM4807">
        <v>60</v>
      </c>
    </row>
    <row r="4808" spans="28:39">
      <c r="AB4808" s="58" t="s">
        <v>655</v>
      </c>
      <c r="AC4808" s="1">
        <v>1</v>
      </c>
      <c r="AD4808" s="38" t="s">
        <v>428</v>
      </c>
      <c r="AE4808" s="61" t="s">
        <v>136</v>
      </c>
      <c r="AF4808" s="57">
        <v>200</v>
      </c>
      <c r="AG4808" s="47">
        <v>60</v>
      </c>
      <c r="AH4808">
        <v>30</v>
      </c>
      <c r="AL4808" t="s">
        <v>22</v>
      </c>
      <c r="AM4808">
        <v>60</v>
      </c>
    </row>
    <row r="4809" spans="28:39">
      <c r="AB4809" s="58" t="s">
        <v>655</v>
      </c>
      <c r="AC4809" s="1">
        <v>1</v>
      </c>
      <c r="AD4809" s="38" t="s">
        <v>428</v>
      </c>
      <c r="AE4809" s="61" t="s">
        <v>136</v>
      </c>
      <c r="AF4809" s="57">
        <v>200</v>
      </c>
      <c r="AG4809" s="48">
        <v>70</v>
      </c>
      <c r="AH4809">
        <v>26</v>
      </c>
      <c r="AL4809" t="s">
        <v>22</v>
      </c>
      <c r="AM4809">
        <v>60</v>
      </c>
    </row>
    <row r="4810" spans="28:39">
      <c r="AB4810" s="59" t="s">
        <v>656</v>
      </c>
      <c r="AC4810" s="1">
        <v>1</v>
      </c>
      <c r="AD4810" s="38" t="s">
        <v>337</v>
      </c>
      <c r="AE4810" s="61" t="s">
        <v>136</v>
      </c>
      <c r="AF4810" s="40">
        <v>110</v>
      </c>
      <c r="AG4810" s="41">
        <v>0</v>
      </c>
      <c r="AH4810">
        <v>86</v>
      </c>
      <c r="AL4810" t="s">
        <v>22</v>
      </c>
      <c r="AM4810">
        <v>60</v>
      </c>
    </row>
    <row r="4811" spans="28:39">
      <c r="AB4811" s="59" t="s">
        <v>656</v>
      </c>
      <c r="AC4811" s="1">
        <v>1</v>
      </c>
      <c r="AD4811" s="38" t="s">
        <v>337</v>
      </c>
      <c r="AE4811" s="61" t="s">
        <v>136</v>
      </c>
      <c r="AF4811" s="40">
        <v>110</v>
      </c>
      <c r="AG4811" s="42">
        <v>10</v>
      </c>
      <c r="AH4811">
        <v>81</v>
      </c>
      <c r="AL4811" t="s">
        <v>22</v>
      </c>
      <c r="AM4811">
        <v>60</v>
      </c>
    </row>
    <row r="4812" spans="28:39">
      <c r="AB4812" s="59" t="s">
        <v>656</v>
      </c>
      <c r="AC4812" s="1">
        <v>1</v>
      </c>
      <c r="AD4812" s="38" t="s">
        <v>337</v>
      </c>
      <c r="AE4812" s="61" t="s">
        <v>136</v>
      </c>
      <c r="AF4812" s="40">
        <v>110</v>
      </c>
      <c r="AG4812" s="43">
        <v>20</v>
      </c>
      <c r="AH4812">
        <v>64</v>
      </c>
      <c r="AL4812" t="s">
        <v>22</v>
      </c>
      <c r="AM4812">
        <v>60</v>
      </c>
    </row>
    <row r="4813" spans="28:39">
      <c r="AB4813" s="59" t="s">
        <v>656</v>
      </c>
      <c r="AC4813" s="1">
        <v>1</v>
      </c>
      <c r="AD4813" s="38" t="s">
        <v>337</v>
      </c>
      <c r="AE4813" s="61" t="s">
        <v>136</v>
      </c>
      <c r="AF4813" s="40">
        <v>110</v>
      </c>
      <c r="AG4813" s="44">
        <v>30</v>
      </c>
      <c r="AH4813">
        <v>44</v>
      </c>
      <c r="AL4813" t="s">
        <v>22</v>
      </c>
      <c r="AM4813">
        <v>60</v>
      </c>
    </row>
    <row r="4814" spans="28:39">
      <c r="AB4814" s="59" t="s">
        <v>656</v>
      </c>
      <c r="AC4814" s="1">
        <v>1</v>
      </c>
      <c r="AD4814" s="38" t="s">
        <v>337</v>
      </c>
      <c r="AE4814" s="61" t="s">
        <v>136</v>
      </c>
      <c r="AF4814" s="40">
        <v>110</v>
      </c>
      <c r="AG4814" s="45">
        <v>40</v>
      </c>
      <c r="AH4814">
        <v>34</v>
      </c>
      <c r="AL4814" t="s">
        <v>22</v>
      </c>
      <c r="AM4814">
        <v>60</v>
      </c>
    </row>
    <row r="4815" spans="28:39">
      <c r="AB4815" s="59" t="s">
        <v>656</v>
      </c>
      <c r="AC4815" s="1">
        <v>1</v>
      </c>
      <c r="AD4815" s="38" t="s">
        <v>337</v>
      </c>
      <c r="AE4815" s="61" t="s">
        <v>136</v>
      </c>
      <c r="AF4815" s="40">
        <v>110</v>
      </c>
      <c r="AG4815" s="46">
        <v>50</v>
      </c>
      <c r="AH4815">
        <v>28</v>
      </c>
      <c r="AL4815" t="s">
        <v>22</v>
      </c>
      <c r="AM4815">
        <v>60</v>
      </c>
    </row>
    <row r="4816" spans="28:39">
      <c r="AB4816" s="59" t="s">
        <v>656</v>
      </c>
      <c r="AC4816" s="1">
        <v>1</v>
      </c>
      <c r="AD4816" s="38" t="s">
        <v>337</v>
      </c>
      <c r="AE4816" s="61" t="s">
        <v>136</v>
      </c>
      <c r="AF4816" s="40">
        <v>110</v>
      </c>
      <c r="AG4816" s="47">
        <v>60</v>
      </c>
      <c r="AH4816">
        <v>23</v>
      </c>
      <c r="AL4816" t="s">
        <v>22</v>
      </c>
      <c r="AM4816">
        <v>60</v>
      </c>
    </row>
    <row r="4817" spans="28:39">
      <c r="AB4817" s="59" t="s">
        <v>656</v>
      </c>
      <c r="AC4817" s="1">
        <v>1</v>
      </c>
      <c r="AD4817" s="38" t="s">
        <v>337</v>
      </c>
      <c r="AE4817" s="61" t="s">
        <v>136</v>
      </c>
      <c r="AF4817" s="40">
        <v>110</v>
      </c>
      <c r="AG4817" s="48">
        <v>70</v>
      </c>
      <c r="AH4817">
        <v>20</v>
      </c>
      <c r="AL4817" t="s">
        <v>22</v>
      </c>
      <c r="AM4817">
        <v>60</v>
      </c>
    </row>
    <row r="4818" spans="28:39">
      <c r="AB4818" s="59" t="s">
        <v>656</v>
      </c>
      <c r="AC4818" s="1">
        <v>1</v>
      </c>
      <c r="AD4818" s="38" t="s">
        <v>337</v>
      </c>
      <c r="AE4818" s="61" t="s">
        <v>136</v>
      </c>
      <c r="AF4818" s="49">
        <v>115</v>
      </c>
      <c r="AG4818" s="41">
        <v>0</v>
      </c>
      <c r="AH4818">
        <v>83</v>
      </c>
      <c r="AL4818" t="s">
        <v>22</v>
      </c>
      <c r="AM4818">
        <v>60</v>
      </c>
    </row>
    <row r="4819" spans="28:39">
      <c r="AB4819" s="59" t="s">
        <v>656</v>
      </c>
      <c r="AC4819" s="1">
        <v>1</v>
      </c>
      <c r="AD4819" s="38" t="s">
        <v>337</v>
      </c>
      <c r="AE4819" s="61" t="s">
        <v>136</v>
      </c>
      <c r="AF4819" s="49">
        <v>115</v>
      </c>
      <c r="AG4819" s="42">
        <v>10</v>
      </c>
      <c r="AH4819">
        <v>80</v>
      </c>
      <c r="AL4819" t="s">
        <v>22</v>
      </c>
      <c r="AM4819">
        <v>60</v>
      </c>
    </row>
    <row r="4820" spans="28:39">
      <c r="AB4820" s="59" t="s">
        <v>656</v>
      </c>
      <c r="AC4820" s="1">
        <v>1</v>
      </c>
      <c r="AD4820" s="38" t="s">
        <v>337</v>
      </c>
      <c r="AE4820" s="61" t="s">
        <v>136</v>
      </c>
      <c r="AF4820" s="49">
        <v>115</v>
      </c>
      <c r="AG4820" s="43">
        <v>20</v>
      </c>
      <c r="AH4820">
        <v>64</v>
      </c>
      <c r="AL4820" t="s">
        <v>22</v>
      </c>
      <c r="AM4820">
        <v>60</v>
      </c>
    </row>
    <row r="4821" spans="28:39">
      <c r="AB4821" s="59" t="s">
        <v>656</v>
      </c>
      <c r="AC4821" s="1">
        <v>1</v>
      </c>
      <c r="AD4821" s="38" t="s">
        <v>337</v>
      </c>
      <c r="AE4821" s="61" t="s">
        <v>136</v>
      </c>
      <c r="AF4821" s="49">
        <v>115</v>
      </c>
      <c r="AG4821" s="44">
        <v>30</v>
      </c>
      <c r="AH4821">
        <v>44</v>
      </c>
      <c r="AL4821" t="s">
        <v>22</v>
      </c>
      <c r="AM4821">
        <v>60</v>
      </c>
    </row>
    <row r="4822" spans="28:39">
      <c r="AB4822" s="59" t="s">
        <v>656</v>
      </c>
      <c r="AC4822" s="1">
        <v>1</v>
      </c>
      <c r="AD4822" s="38" t="s">
        <v>337</v>
      </c>
      <c r="AE4822" s="61" t="s">
        <v>136</v>
      </c>
      <c r="AF4822" s="49">
        <v>115</v>
      </c>
      <c r="AG4822" s="45">
        <v>40</v>
      </c>
      <c r="AH4822">
        <v>34</v>
      </c>
      <c r="AL4822" t="s">
        <v>22</v>
      </c>
      <c r="AM4822">
        <v>60</v>
      </c>
    </row>
    <row r="4823" spans="28:39">
      <c r="AB4823" s="59" t="s">
        <v>656</v>
      </c>
      <c r="AC4823" s="1">
        <v>1</v>
      </c>
      <c r="AD4823" s="38" t="s">
        <v>337</v>
      </c>
      <c r="AE4823" s="61" t="s">
        <v>136</v>
      </c>
      <c r="AF4823" s="49">
        <v>115</v>
      </c>
      <c r="AG4823" s="46">
        <v>50</v>
      </c>
      <c r="AH4823">
        <v>28</v>
      </c>
      <c r="AL4823" t="s">
        <v>22</v>
      </c>
      <c r="AM4823">
        <v>60</v>
      </c>
    </row>
    <row r="4824" spans="28:39">
      <c r="AB4824" s="59" t="s">
        <v>656</v>
      </c>
      <c r="AC4824" s="1">
        <v>1</v>
      </c>
      <c r="AD4824" s="38" t="s">
        <v>337</v>
      </c>
      <c r="AE4824" s="61" t="s">
        <v>136</v>
      </c>
      <c r="AF4824" s="49">
        <v>115</v>
      </c>
      <c r="AG4824" s="47">
        <v>60</v>
      </c>
      <c r="AH4824">
        <v>23</v>
      </c>
      <c r="AL4824" t="s">
        <v>22</v>
      </c>
      <c r="AM4824">
        <v>60</v>
      </c>
    </row>
    <row r="4825" spans="28:39">
      <c r="AB4825" s="59" t="s">
        <v>656</v>
      </c>
      <c r="AC4825" s="1">
        <v>1</v>
      </c>
      <c r="AD4825" s="38" t="s">
        <v>337</v>
      </c>
      <c r="AE4825" s="61" t="s">
        <v>136</v>
      </c>
      <c r="AF4825" s="49">
        <v>115</v>
      </c>
      <c r="AG4825" s="48">
        <v>70</v>
      </c>
      <c r="AH4825">
        <v>20</v>
      </c>
      <c r="AL4825" t="s">
        <v>22</v>
      </c>
      <c r="AM4825">
        <v>60</v>
      </c>
    </row>
    <row r="4826" spans="28:39">
      <c r="AB4826" s="59" t="s">
        <v>656</v>
      </c>
      <c r="AC4826" s="1">
        <v>1</v>
      </c>
      <c r="AD4826" s="38" t="s">
        <v>337</v>
      </c>
      <c r="AE4826" s="61" t="s">
        <v>136</v>
      </c>
      <c r="AF4826" s="50">
        <v>120</v>
      </c>
      <c r="AG4826" s="41">
        <v>0</v>
      </c>
      <c r="AH4826">
        <v>81</v>
      </c>
      <c r="AL4826" t="s">
        <v>22</v>
      </c>
      <c r="AM4826">
        <v>60</v>
      </c>
    </row>
    <row r="4827" spans="28:39">
      <c r="AB4827" s="59" t="s">
        <v>656</v>
      </c>
      <c r="AC4827" s="1">
        <v>1</v>
      </c>
      <c r="AD4827" s="38" t="s">
        <v>337</v>
      </c>
      <c r="AE4827" s="61" t="s">
        <v>136</v>
      </c>
      <c r="AF4827" s="50">
        <v>120</v>
      </c>
      <c r="AG4827" s="42">
        <v>10</v>
      </c>
      <c r="AH4827">
        <v>80</v>
      </c>
      <c r="AL4827" t="s">
        <v>22</v>
      </c>
      <c r="AM4827">
        <v>60</v>
      </c>
    </row>
    <row r="4828" spans="28:39">
      <c r="AB4828" s="59" t="s">
        <v>656</v>
      </c>
      <c r="AC4828" s="1">
        <v>1</v>
      </c>
      <c r="AD4828" s="38" t="s">
        <v>337</v>
      </c>
      <c r="AE4828" s="61" t="s">
        <v>136</v>
      </c>
      <c r="AF4828" s="50">
        <v>120</v>
      </c>
      <c r="AG4828" s="43">
        <v>20</v>
      </c>
      <c r="AH4828">
        <v>64</v>
      </c>
      <c r="AL4828" t="s">
        <v>22</v>
      </c>
      <c r="AM4828">
        <v>60</v>
      </c>
    </row>
    <row r="4829" spans="28:39">
      <c r="AB4829" s="59" t="s">
        <v>656</v>
      </c>
      <c r="AC4829" s="1">
        <v>1</v>
      </c>
      <c r="AD4829" s="38" t="s">
        <v>337</v>
      </c>
      <c r="AE4829" s="61" t="s">
        <v>136</v>
      </c>
      <c r="AF4829" s="50">
        <v>120</v>
      </c>
      <c r="AG4829" s="44">
        <v>30</v>
      </c>
      <c r="AH4829">
        <v>44</v>
      </c>
      <c r="AL4829" t="s">
        <v>22</v>
      </c>
      <c r="AM4829">
        <v>60</v>
      </c>
    </row>
    <row r="4830" spans="28:39">
      <c r="AB4830" s="59" t="s">
        <v>656</v>
      </c>
      <c r="AC4830" s="1">
        <v>1</v>
      </c>
      <c r="AD4830" s="38" t="s">
        <v>337</v>
      </c>
      <c r="AE4830" s="61" t="s">
        <v>136</v>
      </c>
      <c r="AF4830" s="50">
        <v>120</v>
      </c>
      <c r="AG4830" s="45">
        <v>40</v>
      </c>
      <c r="AH4830">
        <v>34</v>
      </c>
      <c r="AL4830" t="s">
        <v>22</v>
      </c>
      <c r="AM4830">
        <v>60</v>
      </c>
    </row>
    <row r="4831" spans="28:39">
      <c r="AB4831" s="59" t="s">
        <v>656</v>
      </c>
      <c r="AC4831" s="1">
        <v>1</v>
      </c>
      <c r="AD4831" s="38" t="s">
        <v>337</v>
      </c>
      <c r="AE4831" s="61" t="s">
        <v>136</v>
      </c>
      <c r="AF4831" s="50">
        <v>120</v>
      </c>
      <c r="AG4831" s="46">
        <v>50</v>
      </c>
      <c r="AH4831">
        <v>28</v>
      </c>
      <c r="AL4831" t="s">
        <v>22</v>
      </c>
      <c r="AM4831">
        <v>60</v>
      </c>
    </row>
    <row r="4832" spans="28:39">
      <c r="AB4832" s="59" t="s">
        <v>656</v>
      </c>
      <c r="AC4832" s="1">
        <v>1</v>
      </c>
      <c r="AD4832" s="38" t="s">
        <v>337</v>
      </c>
      <c r="AE4832" s="61" t="s">
        <v>136</v>
      </c>
      <c r="AF4832" s="50">
        <v>120</v>
      </c>
      <c r="AG4832" s="47">
        <v>60</v>
      </c>
      <c r="AH4832">
        <v>23</v>
      </c>
      <c r="AL4832" t="s">
        <v>22</v>
      </c>
      <c r="AM4832">
        <v>60</v>
      </c>
    </row>
    <row r="4833" spans="28:39">
      <c r="AB4833" s="59" t="s">
        <v>656</v>
      </c>
      <c r="AC4833" s="1">
        <v>1</v>
      </c>
      <c r="AD4833" s="38" t="s">
        <v>337</v>
      </c>
      <c r="AE4833" s="61" t="s">
        <v>136</v>
      </c>
      <c r="AF4833" s="50">
        <v>120</v>
      </c>
      <c r="AG4833" s="48">
        <v>70</v>
      </c>
      <c r="AH4833">
        <v>20</v>
      </c>
      <c r="AL4833" t="s">
        <v>22</v>
      </c>
      <c r="AM4833">
        <v>60</v>
      </c>
    </row>
    <row r="4834" spans="28:39">
      <c r="AB4834" s="59" t="s">
        <v>656</v>
      </c>
      <c r="AC4834" s="1">
        <v>1</v>
      </c>
      <c r="AD4834" s="38" t="s">
        <v>337</v>
      </c>
      <c r="AE4834" s="61" t="s">
        <v>136</v>
      </c>
      <c r="AF4834" s="51">
        <v>130</v>
      </c>
      <c r="AG4834" s="41">
        <v>0</v>
      </c>
      <c r="AH4834">
        <v>76</v>
      </c>
      <c r="AL4834" t="s">
        <v>22</v>
      </c>
      <c r="AM4834">
        <v>60</v>
      </c>
    </row>
    <row r="4835" spans="28:39">
      <c r="AB4835" s="59" t="s">
        <v>656</v>
      </c>
      <c r="AC4835" s="1">
        <v>1</v>
      </c>
      <c r="AD4835" s="38" t="s">
        <v>337</v>
      </c>
      <c r="AE4835" s="61" t="s">
        <v>136</v>
      </c>
      <c r="AF4835" s="51">
        <v>130</v>
      </c>
      <c r="AG4835" s="42">
        <v>10</v>
      </c>
      <c r="AH4835">
        <v>76</v>
      </c>
      <c r="AL4835" t="s">
        <v>22</v>
      </c>
      <c r="AM4835">
        <v>60</v>
      </c>
    </row>
    <row r="4836" spans="28:39">
      <c r="AB4836" s="59" t="s">
        <v>656</v>
      </c>
      <c r="AC4836" s="1">
        <v>1</v>
      </c>
      <c r="AD4836" s="38" t="s">
        <v>337</v>
      </c>
      <c r="AE4836" s="61" t="s">
        <v>136</v>
      </c>
      <c r="AF4836" s="51">
        <v>130</v>
      </c>
      <c r="AG4836" s="43">
        <v>20</v>
      </c>
      <c r="AH4836">
        <v>64</v>
      </c>
      <c r="AL4836" t="s">
        <v>22</v>
      </c>
      <c r="AM4836">
        <v>60</v>
      </c>
    </row>
    <row r="4837" spans="28:39">
      <c r="AB4837" s="59" t="s">
        <v>656</v>
      </c>
      <c r="AC4837" s="1">
        <v>1</v>
      </c>
      <c r="AD4837" s="38" t="s">
        <v>337</v>
      </c>
      <c r="AE4837" s="61" t="s">
        <v>136</v>
      </c>
      <c r="AF4837" s="51">
        <v>130</v>
      </c>
      <c r="AG4837" s="44">
        <v>30</v>
      </c>
      <c r="AH4837">
        <v>44</v>
      </c>
      <c r="AL4837" t="s">
        <v>22</v>
      </c>
      <c r="AM4837">
        <v>60</v>
      </c>
    </row>
    <row r="4838" spans="28:39">
      <c r="AB4838" s="59" t="s">
        <v>656</v>
      </c>
      <c r="AC4838" s="1">
        <v>1</v>
      </c>
      <c r="AD4838" s="38" t="s">
        <v>337</v>
      </c>
      <c r="AE4838" s="61" t="s">
        <v>136</v>
      </c>
      <c r="AF4838" s="51">
        <v>130</v>
      </c>
      <c r="AG4838" s="45">
        <v>40</v>
      </c>
      <c r="AH4838">
        <v>34</v>
      </c>
      <c r="AL4838" t="s">
        <v>22</v>
      </c>
      <c r="AM4838">
        <v>60</v>
      </c>
    </row>
    <row r="4839" spans="28:39">
      <c r="AB4839" s="59" t="s">
        <v>656</v>
      </c>
      <c r="AC4839" s="1">
        <v>1</v>
      </c>
      <c r="AD4839" s="38" t="s">
        <v>337</v>
      </c>
      <c r="AE4839" s="61" t="s">
        <v>136</v>
      </c>
      <c r="AF4839" s="51">
        <v>130</v>
      </c>
      <c r="AG4839" s="46">
        <v>50</v>
      </c>
      <c r="AH4839">
        <v>28</v>
      </c>
      <c r="AL4839" t="s">
        <v>22</v>
      </c>
      <c r="AM4839">
        <v>60</v>
      </c>
    </row>
    <row r="4840" spans="28:39">
      <c r="AB4840" s="59" t="s">
        <v>656</v>
      </c>
      <c r="AC4840" s="1">
        <v>1</v>
      </c>
      <c r="AD4840" s="38" t="s">
        <v>337</v>
      </c>
      <c r="AE4840" s="61" t="s">
        <v>136</v>
      </c>
      <c r="AF4840" s="51">
        <v>130</v>
      </c>
      <c r="AG4840" s="47">
        <v>60</v>
      </c>
      <c r="AH4840">
        <v>23</v>
      </c>
      <c r="AL4840" t="s">
        <v>22</v>
      </c>
      <c r="AM4840">
        <v>60</v>
      </c>
    </row>
    <row r="4841" spans="28:39">
      <c r="AB4841" s="59" t="s">
        <v>656</v>
      </c>
      <c r="AC4841" s="1">
        <v>1</v>
      </c>
      <c r="AD4841" s="38" t="s">
        <v>337</v>
      </c>
      <c r="AE4841" s="61" t="s">
        <v>136</v>
      </c>
      <c r="AF4841" s="51">
        <v>130</v>
      </c>
      <c r="AG4841" s="48">
        <v>70</v>
      </c>
      <c r="AH4841">
        <v>20</v>
      </c>
      <c r="AL4841" t="s">
        <v>22</v>
      </c>
      <c r="AM4841">
        <v>60</v>
      </c>
    </row>
    <row r="4842" spans="28:39">
      <c r="AB4842" s="59" t="s">
        <v>656</v>
      </c>
      <c r="AC4842" s="1">
        <v>1</v>
      </c>
      <c r="AD4842" s="38" t="s">
        <v>337</v>
      </c>
      <c r="AE4842" s="61" t="s">
        <v>136</v>
      </c>
      <c r="AF4842" s="52">
        <v>140</v>
      </c>
      <c r="AG4842" s="41">
        <v>0</v>
      </c>
      <c r="AH4842">
        <v>72</v>
      </c>
      <c r="AL4842" t="s">
        <v>22</v>
      </c>
      <c r="AM4842">
        <v>60</v>
      </c>
    </row>
    <row r="4843" spans="28:39">
      <c r="AB4843" s="59" t="s">
        <v>656</v>
      </c>
      <c r="AC4843" s="1">
        <v>1</v>
      </c>
      <c r="AD4843" s="38" t="s">
        <v>337</v>
      </c>
      <c r="AE4843" s="61" t="s">
        <v>136</v>
      </c>
      <c r="AF4843" s="52">
        <v>140</v>
      </c>
      <c r="AG4843" s="42">
        <v>10</v>
      </c>
      <c r="AH4843">
        <v>72</v>
      </c>
      <c r="AL4843" t="s">
        <v>22</v>
      </c>
      <c r="AM4843">
        <v>60</v>
      </c>
    </row>
    <row r="4844" spans="28:39">
      <c r="AB4844" s="59" t="s">
        <v>656</v>
      </c>
      <c r="AC4844" s="1">
        <v>1</v>
      </c>
      <c r="AD4844" s="38" t="s">
        <v>337</v>
      </c>
      <c r="AE4844" s="61" t="s">
        <v>136</v>
      </c>
      <c r="AF4844" s="52">
        <v>140</v>
      </c>
      <c r="AG4844" s="43">
        <v>20</v>
      </c>
      <c r="AH4844">
        <v>64</v>
      </c>
      <c r="AL4844" t="s">
        <v>22</v>
      </c>
      <c r="AM4844">
        <v>60</v>
      </c>
    </row>
    <row r="4845" spans="28:39">
      <c r="AB4845" s="59" t="s">
        <v>656</v>
      </c>
      <c r="AC4845" s="1">
        <v>1</v>
      </c>
      <c r="AD4845" s="38" t="s">
        <v>337</v>
      </c>
      <c r="AE4845" s="61" t="s">
        <v>136</v>
      </c>
      <c r="AF4845" s="52">
        <v>140</v>
      </c>
      <c r="AG4845" s="44">
        <v>30</v>
      </c>
      <c r="AH4845">
        <v>44</v>
      </c>
      <c r="AL4845" t="s">
        <v>22</v>
      </c>
      <c r="AM4845">
        <v>60</v>
      </c>
    </row>
    <row r="4846" spans="28:39">
      <c r="AB4846" s="59" t="s">
        <v>656</v>
      </c>
      <c r="AC4846" s="1">
        <v>1</v>
      </c>
      <c r="AD4846" s="38" t="s">
        <v>337</v>
      </c>
      <c r="AE4846" s="61" t="s">
        <v>136</v>
      </c>
      <c r="AF4846" s="52">
        <v>140</v>
      </c>
      <c r="AG4846" s="45">
        <v>40</v>
      </c>
      <c r="AH4846">
        <v>34</v>
      </c>
      <c r="AL4846" t="s">
        <v>22</v>
      </c>
      <c r="AM4846">
        <v>60</v>
      </c>
    </row>
    <row r="4847" spans="28:39">
      <c r="AB4847" s="59" t="s">
        <v>656</v>
      </c>
      <c r="AC4847" s="1">
        <v>1</v>
      </c>
      <c r="AD4847" s="38" t="s">
        <v>337</v>
      </c>
      <c r="AE4847" s="61" t="s">
        <v>136</v>
      </c>
      <c r="AF4847" s="52">
        <v>140</v>
      </c>
      <c r="AG4847" s="46">
        <v>50</v>
      </c>
      <c r="AH4847">
        <v>28</v>
      </c>
      <c r="AL4847" t="s">
        <v>22</v>
      </c>
      <c r="AM4847">
        <v>60</v>
      </c>
    </row>
    <row r="4848" spans="28:39">
      <c r="AB4848" s="59" t="s">
        <v>656</v>
      </c>
      <c r="AC4848" s="1">
        <v>1</v>
      </c>
      <c r="AD4848" s="38" t="s">
        <v>337</v>
      </c>
      <c r="AE4848" s="61" t="s">
        <v>136</v>
      </c>
      <c r="AF4848" s="52">
        <v>140</v>
      </c>
      <c r="AG4848" s="47">
        <v>60</v>
      </c>
      <c r="AH4848">
        <v>23</v>
      </c>
      <c r="AL4848" t="s">
        <v>22</v>
      </c>
      <c r="AM4848">
        <v>60</v>
      </c>
    </row>
    <row r="4849" spans="28:39">
      <c r="AB4849" s="59" t="s">
        <v>656</v>
      </c>
      <c r="AC4849" s="1">
        <v>1</v>
      </c>
      <c r="AD4849" s="38" t="s">
        <v>337</v>
      </c>
      <c r="AE4849" s="61" t="s">
        <v>136</v>
      </c>
      <c r="AF4849" s="52">
        <v>140</v>
      </c>
      <c r="AG4849" s="48">
        <v>70</v>
      </c>
      <c r="AH4849">
        <v>20</v>
      </c>
      <c r="AL4849" t="s">
        <v>22</v>
      </c>
      <c r="AM4849">
        <v>60</v>
      </c>
    </row>
    <row r="4850" spans="28:39">
      <c r="AB4850" s="59" t="s">
        <v>656</v>
      </c>
      <c r="AC4850" s="1">
        <v>1</v>
      </c>
      <c r="AD4850" s="38" t="s">
        <v>337</v>
      </c>
      <c r="AE4850" s="61" t="s">
        <v>136</v>
      </c>
      <c r="AF4850" s="53">
        <v>150</v>
      </c>
      <c r="AG4850" s="41">
        <v>0</v>
      </c>
      <c r="AH4850">
        <v>69</v>
      </c>
      <c r="AL4850" t="s">
        <v>22</v>
      </c>
      <c r="AM4850">
        <v>60</v>
      </c>
    </row>
    <row r="4851" spans="28:39">
      <c r="AB4851" s="59" t="s">
        <v>656</v>
      </c>
      <c r="AC4851" s="1">
        <v>1</v>
      </c>
      <c r="AD4851" s="38" t="s">
        <v>337</v>
      </c>
      <c r="AE4851" s="61" t="s">
        <v>136</v>
      </c>
      <c r="AF4851" s="53">
        <v>150</v>
      </c>
      <c r="AG4851" s="42">
        <v>10</v>
      </c>
      <c r="AH4851">
        <v>69</v>
      </c>
      <c r="AL4851" t="s">
        <v>22</v>
      </c>
      <c r="AM4851">
        <v>60</v>
      </c>
    </row>
    <row r="4852" spans="28:39">
      <c r="AB4852" s="59" t="s">
        <v>656</v>
      </c>
      <c r="AC4852" s="1">
        <v>1</v>
      </c>
      <c r="AD4852" s="38" t="s">
        <v>337</v>
      </c>
      <c r="AE4852" s="61" t="s">
        <v>136</v>
      </c>
      <c r="AF4852" s="53">
        <v>150</v>
      </c>
      <c r="AG4852" s="43">
        <v>20</v>
      </c>
      <c r="AH4852">
        <v>64</v>
      </c>
      <c r="AL4852" t="s">
        <v>22</v>
      </c>
      <c r="AM4852">
        <v>60</v>
      </c>
    </row>
    <row r="4853" spans="28:39">
      <c r="AB4853" s="59" t="s">
        <v>656</v>
      </c>
      <c r="AC4853" s="1">
        <v>1</v>
      </c>
      <c r="AD4853" s="38" t="s">
        <v>337</v>
      </c>
      <c r="AE4853" s="61" t="s">
        <v>136</v>
      </c>
      <c r="AF4853" s="53">
        <v>150</v>
      </c>
      <c r="AG4853" s="44">
        <v>30</v>
      </c>
      <c r="AH4853">
        <v>44</v>
      </c>
      <c r="AL4853" t="s">
        <v>22</v>
      </c>
      <c r="AM4853">
        <v>60</v>
      </c>
    </row>
    <row r="4854" spans="28:39">
      <c r="AB4854" s="59" t="s">
        <v>656</v>
      </c>
      <c r="AC4854" s="1">
        <v>1</v>
      </c>
      <c r="AD4854" s="38" t="s">
        <v>337</v>
      </c>
      <c r="AE4854" s="61" t="s">
        <v>136</v>
      </c>
      <c r="AF4854" s="53">
        <v>150</v>
      </c>
      <c r="AG4854" s="45">
        <v>40</v>
      </c>
      <c r="AH4854">
        <v>34</v>
      </c>
      <c r="AL4854" t="s">
        <v>22</v>
      </c>
      <c r="AM4854">
        <v>60</v>
      </c>
    </row>
    <row r="4855" spans="28:39">
      <c r="AB4855" s="59" t="s">
        <v>656</v>
      </c>
      <c r="AC4855" s="1">
        <v>1</v>
      </c>
      <c r="AD4855" s="38" t="s">
        <v>337</v>
      </c>
      <c r="AE4855" s="61" t="s">
        <v>136</v>
      </c>
      <c r="AF4855" s="53">
        <v>150</v>
      </c>
      <c r="AG4855" s="46">
        <v>50</v>
      </c>
      <c r="AH4855">
        <v>28</v>
      </c>
      <c r="AL4855" t="s">
        <v>22</v>
      </c>
      <c r="AM4855">
        <v>60</v>
      </c>
    </row>
    <row r="4856" spans="28:39">
      <c r="AB4856" s="59" t="s">
        <v>656</v>
      </c>
      <c r="AC4856" s="1">
        <v>1</v>
      </c>
      <c r="AD4856" s="38" t="s">
        <v>337</v>
      </c>
      <c r="AE4856" s="61" t="s">
        <v>136</v>
      </c>
      <c r="AF4856" s="53">
        <v>150</v>
      </c>
      <c r="AG4856" s="47">
        <v>60</v>
      </c>
      <c r="AH4856">
        <v>23</v>
      </c>
      <c r="AL4856" t="s">
        <v>22</v>
      </c>
      <c r="AM4856">
        <v>60</v>
      </c>
    </row>
    <row r="4857" spans="28:39">
      <c r="AB4857" s="59" t="s">
        <v>656</v>
      </c>
      <c r="AC4857" s="1">
        <v>1</v>
      </c>
      <c r="AD4857" s="38" t="s">
        <v>337</v>
      </c>
      <c r="AE4857" s="61" t="s">
        <v>136</v>
      </c>
      <c r="AF4857" s="53">
        <v>150</v>
      </c>
      <c r="AG4857" s="48">
        <v>70</v>
      </c>
      <c r="AH4857">
        <v>20</v>
      </c>
      <c r="AL4857" t="s">
        <v>22</v>
      </c>
      <c r="AM4857">
        <v>60</v>
      </c>
    </row>
    <row r="4858" spans="28:39">
      <c r="AB4858" s="59" t="s">
        <v>656</v>
      </c>
      <c r="AC4858" s="1">
        <v>1</v>
      </c>
      <c r="AD4858" s="38" t="s">
        <v>337</v>
      </c>
      <c r="AE4858" s="61" t="s">
        <v>136</v>
      </c>
      <c r="AF4858" s="54">
        <v>160</v>
      </c>
      <c r="AG4858" s="41">
        <v>0</v>
      </c>
      <c r="AH4858">
        <v>66</v>
      </c>
      <c r="AL4858" t="s">
        <v>22</v>
      </c>
      <c r="AM4858">
        <v>60</v>
      </c>
    </row>
    <row r="4859" spans="28:39">
      <c r="AB4859" s="59" t="s">
        <v>656</v>
      </c>
      <c r="AC4859" s="1">
        <v>1</v>
      </c>
      <c r="AD4859" s="38" t="s">
        <v>337</v>
      </c>
      <c r="AE4859" s="61" t="s">
        <v>136</v>
      </c>
      <c r="AF4859" s="54">
        <v>160</v>
      </c>
      <c r="AG4859" s="42">
        <v>10</v>
      </c>
      <c r="AH4859">
        <v>66</v>
      </c>
      <c r="AL4859" t="s">
        <v>22</v>
      </c>
      <c r="AM4859">
        <v>60</v>
      </c>
    </row>
    <row r="4860" spans="28:39">
      <c r="AB4860" s="59" t="s">
        <v>656</v>
      </c>
      <c r="AC4860" s="1">
        <v>1</v>
      </c>
      <c r="AD4860" s="38" t="s">
        <v>337</v>
      </c>
      <c r="AE4860" s="61" t="s">
        <v>136</v>
      </c>
      <c r="AF4860" s="54">
        <v>160</v>
      </c>
      <c r="AG4860" s="43">
        <v>20</v>
      </c>
      <c r="AH4860">
        <v>64</v>
      </c>
      <c r="AL4860" t="s">
        <v>22</v>
      </c>
      <c r="AM4860">
        <v>60</v>
      </c>
    </row>
    <row r="4861" spans="28:39">
      <c r="AB4861" s="59" t="s">
        <v>656</v>
      </c>
      <c r="AC4861" s="1">
        <v>1</v>
      </c>
      <c r="AD4861" s="38" t="s">
        <v>337</v>
      </c>
      <c r="AE4861" s="61" t="s">
        <v>136</v>
      </c>
      <c r="AF4861" s="54">
        <v>160</v>
      </c>
      <c r="AG4861" s="44">
        <v>30</v>
      </c>
      <c r="AH4861">
        <v>44</v>
      </c>
      <c r="AL4861" t="s">
        <v>22</v>
      </c>
      <c r="AM4861">
        <v>60</v>
      </c>
    </row>
    <row r="4862" spans="28:39">
      <c r="AB4862" s="59" t="s">
        <v>656</v>
      </c>
      <c r="AC4862" s="1">
        <v>1</v>
      </c>
      <c r="AD4862" s="38" t="s">
        <v>337</v>
      </c>
      <c r="AE4862" s="61" t="s">
        <v>136</v>
      </c>
      <c r="AF4862" s="54">
        <v>160</v>
      </c>
      <c r="AG4862" s="45">
        <v>40</v>
      </c>
      <c r="AH4862">
        <v>34</v>
      </c>
      <c r="AL4862" t="s">
        <v>22</v>
      </c>
      <c r="AM4862">
        <v>60</v>
      </c>
    </row>
    <row r="4863" spans="28:39">
      <c r="AB4863" s="59" t="s">
        <v>656</v>
      </c>
      <c r="AC4863" s="1">
        <v>1</v>
      </c>
      <c r="AD4863" s="38" t="s">
        <v>337</v>
      </c>
      <c r="AE4863" s="61" t="s">
        <v>136</v>
      </c>
      <c r="AF4863" s="54">
        <v>160</v>
      </c>
      <c r="AG4863" s="46">
        <v>50</v>
      </c>
      <c r="AH4863">
        <v>28</v>
      </c>
      <c r="AL4863" t="s">
        <v>22</v>
      </c>
      <c r="AM4863">
        <v>60</v>
      </c>
    </row>
    <row r="4864" spans="28:39">
      <c r="AB4864" s="59" t="s">
        <v>656</v>
      </c>
      <c r="AC4864" s="1">
        <v>1</v>
      </c>
      <c r="AD4864" s="38" t="s">
        <v>337</v>
      </c>
      <c r="AE4864" s="61" t="s">
        <v>136</v>
      </c>
      <c r="AF4864" s="54">
        <v>160</v>
      </c>
      <c r="AG4864" s="47">
        <v>60</v>
      </c>
      <c r="AH4864">
        <v>23</v>
      </c>
      <c r="AL4864" t="s">
        <v>22</v>
      </c>
      <c r="AM4864">
        <v>60</v>
      </c>
    </row>
    <row r="4865" spans="28:39">
      <c r="AB4865" s="59" t="s">
        <v>656</v>
      </c>
      <c r="AC4865" s="1">
        <v>1</v>
      </c>
      <c r="AD4865" s="38" t="s">
        <v>337</v>
      </c>
      <c r="AE4865" s="61" t="s">
        <v>136</v>
      </c>
      <c r="AF4865" s="54">
        <v>160</v>
      </c>
      <c r="AG4865" s="48">
        <v>70</v>
      </c>
      <c r="AH4865">
        <v>20</v>
      </c>
      <c r="AL4865" t="s">
        <v>22</v>
      </c>
      <c r="AM4865">
        <v>60</v>
      </c>
    </row>
    <row r="4866" spans="28:39">
      <c r="AB4866" s="59" t="s">
        <v>656</v>
      </c>
      <c r="AC4866" s="1">
        <v>1</v>
      </c>
      <c r="AD4866" s="38" t="s">
        <v>337</v>
      </c>
      <c r="AE4866" s="61" t="s">
        <v>136</v>
      </c>
      <c r="AF4866" s="55">
        <v>170</v>
      </c>
      <c r="AG4866" s="41">
        <v>0</v>
      </c>
      <c r="AH4866">
        <v>64</v>
      </c>
      <c r="AL4866" t="s">
        <v>22</v>
      </c>
      <c r="AM4866">
        <v>60</v>
      </c>
    </row>
    <row r="4867" spans="28:39">
      <c r="AB4867" s="59" t="s">
        <v>656</v>
      </c>
      <c r="AC4867" s="1">
        <v>1</v>
      </c>
      <c r="AD4867" s="38" t="s">
        <v>337</v>
      </c>
      <c r="AE4867" s="61" t="s">
        <v>136</v>
      </c>
      <c r="AF4867" s="55">
        <v>170</v>
      </c>
      <c r="AG4867" s="42">
        <v>10</v>
      </c>
      <c r="AH4867">
        <v>64</v>
      </c>
      <c r="AL4867" t="s">
        <v>22</v>
      </c>
      <c r="AM4867">
        <v>60</v>
      </c>
    </row>
    <row r="4868" spans="28:39">
      <c r="AB4868" s="59" t="s">
        <v>656</v>
      </c>
      <c r="AC4868" s="1">
        <v>1</v>
      </c>
      <c r="AD4868" s="38" t="s">
        <v>337</v>
      </c>
      <c r="AE4868" s="61" t="s">
        <v>136</v>
      </c>
      <c r="AF4868" s="55">
        <v>170</v>
      </c>
      <c r="AG4868" s="43">
        <v>20</v>
      </c>
      <c r="AH4868">
        <v>64</v>
      </c>
      <c r="AL4868" t="s">
        <v>22</v>
      </c>
      <c r="AM4868">
        <v>60</v>
      </c>
    </row>
    <row r="4869" spans="28:39">
      <c r="AB4869" s="59" t="s">
        <v>656</v>
      </c>
      <c r="AC4869" s="1">
        <v>1</v>
      </c>
      <c r="AD4869" s="38" t="s">
        <v>337</v>
      </c>
      <c r="AE4869" s="61" t="s">
        <v>136</v>
      </c>
      <c r="AF4869" s="55">
        <v>170</v>
      </c>
      <c r="AG4869" s="44">
        <v>30</v>
      </c>
      <c r="AH4869">
        <v>44</v>
      </c>
      <c r="AL4869" t="s">
        <v>22</v>
      </c>
      <c r="AM4869">
        <v>60</v>
      </c>
    </row>
    <row r="4870" spans="28:39">
      <c r="AB4870" s="59" t="s">
        <v>656</v>
      </c>
      <c r="AC4870" s="1">
        <v>1</v>
      </c>
      <c r="AD4870" s="38" t="s">
        <v>337</v>
      </c>
      <c r="AE4870" s="61" t="s">
        <v>136</v>
      </c>
      <c r="AF4870" s="55">
        <v>170</v>
      </c>
      <c r="AG4870" s="45">
        <v>40</v>
      </c>
      <c r="AH4870">
        <v>34</v>
      </c>
      <c r="AL4870" t="s">
        <v>22</v>
      </c>
      <c r="AM4870">
        <v>60</v>
      </c>
    </row>
    <row r="4871" spans="28:39">
      <c r="AB4871" s="59" t="s">
        <v>656</v>
      </c>
      <c r="AC4871" s="1">
        <v>1</v>
      </c>
      <c r="AD4871" s="38" t="s">
        <v>337</v>
      </c>
      <c r="AE4871" s="61" t="s">
        <v>136</v>
      </c>
      <c r="AF4871" s="55">
        <v>170</v>
      </c>
      <c r="AG4871" s="46">
        <v>50</v>
      </c>
      <c r="AH4871">
        <v>28</v>
      </c>
      <c r="AL4871" t="s">
        <v>22</v>
      </c>
      <c r="AM4871">
        <v>60</v>
      </c>
    </row>
    <row r="4872" spans="28:39">
      <c r="AB4872" s="59" t="s">
        <v>656</v>
      </c>
      <c r="AC4872" s="1">
        <v>1</v>
      </c>
      <c r="AD4872" s="38" t="s">
        <v>337</v>
      </c>
      <c r="AE4872" s="61" t="s">
        <v>136</v>
      </c>
      <c r="AF4872" s="55">
        <v>170</v>
      </c>
      <c r="AG4872" s="47">
        <v>60</v>
      </c>
      <c r="AH4872">
        <v>23</v>
      </c>
      <c r="AL4872" t="s">
        <v>22</v>
      </c>
      <c r="AM4872">
        <v>60</v>
      </c>
    </row>
    <row r="4873" spans="28:39">
      <c r="AB4873" s="59" t="s">
        <v>656</v>
      </c>
      <c r="AC4873" s="1">
        <v>1</v>
      </c>
      <c r="AD4873" s="38" t="s">
        <v>337</v>
      </c>
      <c r="AE4873" s="61" t="s">
        <v>136</v>
      </c>
      <c r="AF4873" s="55">
        <v>170</v>
      </c>
      <c r="AG4873" s="48">
        <v>70</v>
      </c>
      <c r="AH4873">
        <v>20</v>
      </c>
      <c r="AL4873" t="s">
        <v>22</v>
      </c>
      <c r="AM4873">
        <v>60</v>
      </c>
    </row>
    <row r="4874" spans="28:39">
      <c r="AB4874" s="59" t="s">
        <v>656</v>
      </c>
      <c r="AC4874" s="1">
        <v>1</v>
      </c>
      <c r="AD4874" s="38" t="s">
        <v>337</v>
      </c>
      <c r="AE4874" s="61" t="s">
        <v>136</v>
      </c>
      <c r="AF4874" s="56">
        <v>180</v>
      </c>
      <c r="AG4874" s="41">
        <v>0</v>
      </c>
      <c r="AH4874">
        <v>61</v>
      </c>
      <c r="AL4874" t="s">
        <v>22</v>
      </c>
      <c r="AM4874">
        <v>60</v>
      </c>
    </row>
    <row r="4875" spans="28:39">
      <c r="AB4875" s="59" t="s">
        <v>656</v>
      </c>
      <c r="AC4875" s="1">
        <v>1</v>
      </c>
      <c r="AD4875" s="38" t="s">
        <v>337</v>
      </c>
      <c r="AE4875" s="61" t="s">
        <v>136</v>
      </c>
      <c r="AF4875" s="56">
        <v>180</v>
      </c>
      <c r="AG4875" s="42">
        <v>10</v>
      </c>
      <c r="AH4875">
        <v>61</v>
      </c>
      <c r="AL4875" t="s">
        <v>22</v>
      </c>
      <c r="AM4875">
        <v>60</v>
      </c>
    </row>
    <row r="4876" spans="28:39">
      <c r="AB4876" s="59" t="s">
        <v>656</v>
      </c>
      <c r="AC4876" s="1">
        <v>1</v>
      </c>
      <c r="AD4876" s="38" t="s">
        <v>337</v>
      </c>
      <c r="AE4876" s="61" t="s">
        <v>136</v>
      </c>
      <c r="AF4876" s="56">
        <v>180</v>
      </c>
      <c r="AG4876" s="43">
        <v>20</v>
      </c>
      <c r="AH4876">
        <v>61</v>
      </c>
      <c r="AL4876" t="s">
        <v>22</v>
      </c>
      <c r="AM4876">
        <v>60</v>
      </c>
    </row>
    <row r="4877" spans="28:39">
      <c r="AB4877" s="59" t="s">
        <v>656</v>
      </c>
      <c r="AC4877" s="1">
        <v>1</v>
      </c>
      <c r="AD4877" s="38" t="s">
        <v>337</v>
      </c>
      <c r="AE4877" s="61" t="s">
        <v>136</v>
      </c>
      <c r="AF4877" s="56">
        <v>180</v>
      </c>
      <c r="AG4877" s="44">
        <v>30</v>
      </c>
      <c r="AH4877">
        <v>44</v>
      </c>
      <c r="AL4877" t="s">
        <v>22</v>
      </c>
      <c r="AM4877">
        <v>60</v>
      </c>
    </row>
    <row r="4878" spans="28:39">
      <c r="AB4878" s="59" t="s">
        <v>656</v>
      </c>
      <c r="AC4878" s="1">
        <v>1</v>
      </c>
      <c r="AD4878" s="38" t="s">
        <v>337</v>
      </c>
      <c r="AE4878" s="61" t="s">
        <v>136</v>
      </c>
      <c r="AF4878" s="56">
        <v>180</v>
      </c>
      <c r="AG4878" s="45">
        <v>40</v>
      </c>
      <c r="AH4878">
        <v>34</v>
      </c>
      <c r="AL4878" t="s">
        <v>22</v>
      </c>
      <c r="AM4878">
        <v>60</v>
      </c>
    </row>
    <row r="4879" spans="28:39">
      <c r="AB4879" s="59" t="s">
        <v>656</v>
      </c>
      <c r="AC4879" s="1">
        <v>1</v>
      </c>
      <c r="AD4879" s="38" t="s">
        <v>337</v>
      </c>
      <c r="AE4879" s="61" t="s">
        <v>136</v>
      </c>
      <c r="AF4879" s="56">
        <v>180</v>
      </c>
      <c r="AG4879" s="46">
        <v>50</v>
      </c>
      <c r="AH4879">
        <v>28</v>
      </c>
      <c r="AL4879" t="s">
        <v>22</v>
      </c>
      <c r="AM4879">
        <v>60</v>
      </c>
    </row>
    <row r="4880" spans="28:39">
      <c r="AB4880" s="59" t="s">
        <v>656</v>
      </c>
      <c r="AC4880" s="1">
        <v>1</v>
      </c>
      <c r="AD4880" s="38" t="s">
        <v>337</v>
      </c>
      <c r="AE4880" s="61" t="s">
        <v>136</v>
      </c>
      <c r="AF4880" s="56">
        <v>180</v>
      </c>
      <c r="AG4880" s="47">
        <v>60</v>
      </c>
      <c r="AH4880">
        <v>23</v>
      </c>
      <c r="AL4880" t="s">
        <v>22</v>
      </c>
      <c r="AM4880">
        <v>60</v>
      </c>
    </row>
    <row r="4881" spans="28:39">
      <c r="AB4881" s="59" t="s">
        <v>656</v>
      </c>
      <c r="AC4881" s="1">
        <v>1</v>
      </c>
      <c r="AD4881" s="38" t="s">
        <v>337</v>
      </c>
      <c r="AE4881" s="61" t="s">
        <v>136</v>
      </c>
      <c r="AF4881" s="56">
        <v>180</v>
      </c>
      <c r="AG4881" s="48">
        <v>70</v>
      </c>
      <c r="AH4881">
        <v>20</v>
      </c>
      <c r="AL4881" t="s">
        <v>22</v>
      </c>
      <c r="AM4881">
        <v>60</v>
      </c>
    </row>
    <row r="4882" spans="28:39">
      <c r="AB4882" s="59" t="s">
        <v>656</v>
      </c>
      <c r="AC4882" s="1">
        <v>1</v>
      </c>
      <c r="AD4882" s="38" t="s">
        <v>337</v>
      </c>
      <c r="AE4882" s="61" t="s">
        <v>136</v>
      </c>
      <c r="AF4882" s="57">
        <v>200</v>
      </c>
      <c r="AG4882" s="41">
        <v>0</v>
      </c>
      <c r="AH4882">
        <v>56</v>
      </c>
      <c r="AL4882" t="s">
        <v>22</v>
      </c>
      <c r="AM4882">
        <v>60</v>
      </c>
    </row>
    <row r="4883" spans="28:39">
      <c r="AB4883" s="59" t="s">
        <v>656</v>
      </c>
      <c r="AC4883" s="1">
        <v>1</v>
      </c>
      <c r="AD4883" s="38" t="s">
        <v>337</v>
      </c>
      <c r="AE4883" s="61" t="s">
        <v>136</v>
      </c>
      <c r="AF4883" s="57">
        <v>200</v>
      </c>
      <c r="AG4883" s="42">
        <v>10</v>
      </c>
      <c r="AH4883">
        <v>56</v>
      </c>
      <c r="AL4883" t="s">
        <v>22</v>
      </c>
      <c r="AM4883">
        <v>60</v>
      </c>
    </row>
    <row r="4884" spans="28:39">
      <c r="AB4884" s="59" t="s">
        <v>656</v>
      </c>
      <c r="AC4884" s="1">
        <v>1</v>
      </c>
      <c r="AD4884" s="38" t="s">
        <v>337</v>
      </c>
      <c r="AE4884" s="61" t="s">
        <v>136</v>
      </c>
      <c r="AF4884" s="57">
        <v>200</v>
      </c>
      <c r="AG4884" s="43">
        <v>20</v>
      </c>
      <c r="AH4884">
        <v>56</v>
      </c>
      <c r="AL4884" t="s">
        <v>22</v>
      </c>
      <c r="AM4884">
        <v>60</v>
      </c>
    </row>
    <row r="4885" spans="28:39">
      <c r="AB4885" s="59" t="s">
        <v>656</v>
      </c>
      <c r="AC4885" s="1">
        <v>1</v>
      </c>
      <c r="AD4885" s="38" t="s">
        <v>337</v>
      </c>
      <c r="AE4885" s="61" t="s">
        <v>136</v>
      </c>
      <c r="AF4885" s="57">
        <v>200</v>
      </c>
      <c r="AG4885" s="44">
        <v>30</v>
      </c>
      <c r="AH4885">
        <v>44</v>
      </c>
      <c r="AL4885" t="s">
        <v>22</v>
      </c>
      <c r="AM4885">
        <v>60</v>
      </c>
    </row>
    <row r="4886" spans="28:39">
      <c r="AB4886" s="59" t="s">
        <v>656</v>
      </c>
      <c r="AC4886" s="1">
        <v>1</v>
      </c>
      <c r="AD4886" s="38" t="s">
        <v>337</v>
      </c>
      <c r="AE4886" s="61" t="s">
        <v>136</v>
      </c>
      <c r="AF4886" s="57">
        <v>200</v>
      </c>
      <c r="AG4886" s="45">
        <v>40</v>
      </c>
      <c r="AH4886">
        <v>34</v>
      </c>
      <c r="AL4886" t="s">
        <v>22</v>
      </c>
      <c r="AM4886">
        <v>60</v>
      </c>
    </row>
    <row r="4887" spans="28:39">
      <c r="AB4887" s="59" t="s">
        <v>656</v>
      </c>
      <c r="AC4887" s="1">
        <v>1</v>
      </c>
      <c r="AD4887" s="38" t="s">
        <v>337</v>
      </c>
      <c r="AE4887" s="61" t="s">
        <v>136</v>
      </c>
      <c r="AF4887" s="57">
        <v>200</v>
      </c>
      <c r="AG4887" s="46">
        <v>50</v>
      </c>
      <c r="AH4887">
        <v>28</v>
      </c>
      <c r="AL4887" t="s">
        <v>22</v>
      </c>
      <c r="AM4887">
        <v>60</v>
      </c>
    </row>
    <row r="4888" spans="28:39">
      <c r="AB4888" s="59" t="s">
        <v>656</v>
      </c>
      <c r="AC4888" s="1">
        <v>1</v>
      </c>
      <c r="AD4888" s="38" t="s">
        <v>337</v>
      </c>
      <c r="AE4888" s="61" t="s">
        <v>136</v>
      </c>
      <c r="AF4888" s="57">
        <v>200</v>
      </c>
      <c r="AG4888" s="47">
        <v>60</v>
      </c>
      <c r="AH4888">
        <v>23</v>
      </c>
      <c r="AL4888" t="s">
        <v>22</v>
      </c>
      <c r="AM4888">
        <v>60</v>
      </c>
    </row>
    <row r="4889" spans="28:39">
      <c r="AB4889" s="59" t="s">
        <v>656</v>
      </c>
      <c r="AC4889" s="1">
        <v>1</v>
      </c>
      <c r="AD4889" s="38" t="s">
        <v>337</v>
      </c>
      <c r="AE4889" s="61" t="s">
        <v>136</v>
      </c>
      <c r="AF4889" s="57">
        <v>200</v>
      </c>
      <c r="AG4889" s="48">
        <v>70</v>
      </c>
      <c r="AH4889">
        <v>20</v>
      </c>
      <c r="AL4889" t="s">
        <v>22</v>
      </c>
      <c r="AM4889">
        <v>60</v>
      </c>
    </row>
    <row r="4890" spans="28:39">
      <c r="AB4890" s="59" t="s">
        <v>656</v>
      </c>
      <c r="AC4890" s="1">
        <v>1</v>
      </c>
      <c r="AD4890" s="38" t="s">
        <v>427</v>
      </c>
      <c r="AE4890" s="61" t="s">
        <v>136</v>
      </c>
      <c r="AF4890" s="40">
        <v>110</v>
      </c>
      <c r="AG4890" s="41">
        <v>0</v>
      </c>
      <c r="AH4890">
        <v>76</v>
      </c>
      <c r="AL4890" t="s">
        <v>22</v>
      </c>
      <c r="AM4890">
        <v>60</v>
      </c>
    </row>
    <row r="4891" spans="28:39">
      <c r="AB4891" s="59" t="s">
        <v>656</v>
      </c>
      <c r="AC4891" s="1">
        <v>1</v>
      </c>
      <c r="AD4891" s="38" t="s">
        <v>427</v>
      </c>
      <c r="AE4891" s="61" t="s">
        <v>136</v>
      </c>
      <c r="AF4891" s="40">
        <v>110</v>
      </c>
      <c r="AG4891" s="42">
        <v>10</v>
      </c>
      <c r="AH4891">
        <v>76</v>
      </c>
      <c r="AL4891" t="s">
        <v>22</v>
      </c>
      <c r="AM4891">
        <v>60</v>
      </c>
    </row>
    <row r="4892" spans="28:39">
      <c r="AB4892" s="59" t="s">
        <v>656</v>
      </c>
      <c r="AC4892" s="1">
        <v>1</v>
      </c>
      <c r="AD4892" s="38" t="s">
        <v>427</v>
      </c>
      <c r="AE4892" s="61" t="s">
        <v>136</v>
      </c>
      <c r="AF4892" s="40">
        <v>110</v>
      </c>
      <c r="AG4892" s="43">
        <v>20</v>
      </c>
      <c r="AH4892">
        <v>64</v>
      </c>
      <c r="AL4892" t="s">
        <v>22</v>
      </c>
      <c r="AM4892">
        <v>60</v>
      </c>
    </row>
    <row r="4893" spans="28:39">
      <c r="AB4893" s="59" t="s">
        <v>656</v>
      </c>
      <c r="AC4893" s="1">
        <v>1</v>
      </c>
      <c r="AD4893" s="38" t="s">
        <v>427</v>
      </c>
      <c r="AE4893" s="61" t="s">
        <v>136</v>
      </c>
      <c r="AF4893" s="40">
        <v>110</v>
      </c>
      <c r="AG4893" s="44">
        <v>30</v>
      </c>
      <c r="AH4893">
        <v>44</v>
      </c>
      <c r="AL4893" t="s">
        <v>22</v>
      </c>
      <c r="AM4893">
        <v>60</v>
      </c>
    </row>
    <row r="4894" spans="28:39">
      <c r="AB4894" s="59" t="s">
        <v>656</v>
      </c>
      <c r="AC4894" s="1">
        <v>1</v>
      </c>
      <c r="AD4894" s="38" t="s">
        <v>427</v>
      </c>
      <c r="AE4894" s="61" t="s">
        <v>136</v>
      </c>
      <c r="AF4894" s="40">
        <v>110</v>
      </c>
      <c r="AG4894" s="45">
        <v>40</v>
      </c>
      <c r="AH4894">
        <v>34</v>
      </c>
      <c r="AL4894" t="s">
        <v>22</v>
      </c>
      <c r="AM4894">
        <v>60</v>
      </c>
    </row>
    <row r="4895" spans="28:39">
      <c r="AB4895" s="59" t="s">
        <v>656</v>
      </c>
      <c r="AC4895" s="1">
        <v>1</v>
      </c>
      <c r="AD4895" s="38" t="s">
        <v>427</v>
      </c>
      <c r="AE4895" s="61" t="s">
        <v>136</v>
      </c>
      <c r="AF4895" s="40">
        <v>110</v>
      </c>
      <c r="AG4895" s="46">
        <v>50</v>
      </c>
      <c r="AH4895">
        <v>28</v>
      </c>
      <c r="AL4895" t="s">
        <v>22</v>
      </c>
      <c r="AM4895">
        <v>60</v>
      </c>
    </row>
    <row r="4896" spans="28:39">
      <c r="AB4896" s="59" t="s">
        <v>656</v>
      </c>
      <c r="AC4896" s="1">
        <v>1</v>
      </c>
      <c r="AD4896" s="38" t="s">
        <v>427</v>
      </c>
      <c r="AE4896" s="61" t="s">
        <v>136</v>
      </c>
      <c r="AF4896" s="40">
        <v>110</v>
      </c>
      <c r="AG4896" s="47">
        <v>60</v>
      </c>
      <c r="AH4896">
        <v>23</v>
      </c>
      <c r="AL4896" t="s">
        <v>22</v>
      </c>
      <c r="AM4896">
        <v>60</v>
      </c>
    </row>
    <row r="4897" spans="28:39">
      <c r="AB4897" s="59" t="s">
        <v>656</v>
      </c>
      <c r="AC4897" s="1">
        <v>1</v>
      </c>
      <c r="AD4897" s="38" t="s">
        <v>427</v>
      </c>
      <c r="AE4897" s="61" t="s">
        <v>136</v>
      </c>
      <c r="AF4897" s="40">
        <v>110</v>
      </c>
      <c r="AG4897" s="48">
        <v>70</v>
      </c>
      <c r="AH4897">
        <v>20</v>
      </c>
      <c r="AL4897" t="s">
        <v>22</v>
      </c>
      <c r="AM4897">
        <v>60</v>
      </c>
    </row>
    <row r="4898" spans="28:39">
      <c r="AB4898" s="59" t="s">
        <v>656</v>
      </c>
      <c r="AC4898" s="1">
        <v>1</v>
      </c>
      <c r="AD4898" s="38" t="s">
        <v>427</v>
      </c>
      <c r="AE4898" s="61" t="s">
        <v>136</v>
      </c>
      <c r="AF4898" s="49">
        <v>115</v>
      </c>
      <c r="AG4898" s="41">
        <v>0</v>
      </c>
      <c r="AH4898">
        <v>74</v>
      </c>
      <c r="AL4898" t="s">
        <v>22</v>
      </c>
      <c r="AM4898">
        <v>60</v>
      </c>
    </row>
    <row r="4899" spans="28:39">
      <c r="AB4899" s="59" t="s">
        <v>656</v>
      </c>
      <c r="AC4899" s="1">
        <v>1</v>
      </c>
      <c r="AD4899" s="38" t="s">
        <v>427</v>
      </c>
      <c r="AE4899" s="61" t="s">
        <v>136</v>
      </c>
      <c r="AF4899" s="49">
        <v>115</v>
      </c>
      <c r="AG4899" s="42">
        <v>10</v>
      </c>
      <c r="AH4899">
        <v>74</v>
      </c>
      <c r="AL4899" t="s">
        <v>22</v>
      </c>
      <c r="AM4899">
        <v>60</v>
      </c>
    </row>
    <row r="4900" spans="28:39">
      <c r="AB4900" s="59" t="s">
        <v>656</v>
      </c>
      <c r="AC4900" s="1">
        <v>1</v>
      </c>
      <c r="AD4900" s="38" t="s">
        <v>427</v>
      </c>
      <c r="AE4900" s="61" t="s">
        <v>136</v>
      </c>
      <c r="AF4900" s="49">
        <v>115</v>
      </c>
      <c r="AG4900" s="43">
        <v>20</v>
      </c>
      <c r="AH4900">
        <v>64</v>
      </c>
      <c r="AL4900" t="s">
        <v>22</v>
      </c>
      <c r="AM4900">
        <v>60</v>
      </c>
    </row>
    <row r="4901" spans="28:39">
      <c r="AB4901" s="59" t="s">
        <v>656</v>
      </c>
      <c r="AC4901" s="1">
        <v>1</v>
      </c>
      <c r="AD4901" s="38" t="s">
        <v>427</v>
      </c>
      <c r="AE4901" s="61" t="s">
        <v>136</v>
      </c>
      <c r="AF4901" s="49">
        <v>115</v>
      </c>
      <c r="AG4901" s="44">
        <v>30</v>
      </c>
      <c r="AH4901">
        <v>44</v>
      </c>
      <c r="AL4901" t="s">
        <v>22</v>
      </c>
      <c r="AM4901">
        <v>60</v>
      </c>
    </row>
    <row r="4902" spans="28:39">
      <c r="AB4902" s="59" t="s">
        <v>656</v>
      </c>
      <c r="AC4902" s="1">
        <v>1</v>
      </c>
      <c r="AD4902" s="38" t="s">
        <v>427</v>
      </c>
      <c r="AE4902" s="61" t="s">
        <v>136</v>
      </c>
      <c r="AF4902" s="49">
        <v>115</v>
      </c>
      <c r="AG4902" s="45">
        <v>40</v>
      </c>
      <c r="AH4902">
        <v>34</v>
      </c>
      <c r="AL4902" t="s">
        <v>22</v>
      </c>
      <c r="AM4902">
        <v>60</v>
      </c>
    </row>
    <row r="4903" spans="28:39">
      <c r="AB4903" s="59" t="s">
        <v>656</v>
      </c>
      <c r="AC4903" s="1">
        <v>1</v>
      </c>
      <c r="AD4903" s="38" t="s">
        <v>427</v>
      </c>
      <c r="AE4903" s="61" t="s">
        <v>136</v>
      </c>
      <c r="AF4903" s="49">
        <v>115</v>
      </c>
      <c r="AG4903" s="46">
        <v>50</v>
      </c>
      <c r="AH4903">
        <v>28</v>
      </c>
      <c r="AL4903" t="s">
        <v>22</v>
      </c>
      <c r="AM4903">
        <v>60</v>
      </c>
    </row>
    <row r="4904" spans="28:39">
      <c r="AB4904" s="59" t="s">
        <v>656</v>
      </c>
      <c r="AC4904" s="1">
        <v>1</v>
      </c>
      <c r="AD4904" s="38" t="s">
        <v>427</v>
      </c>
      <c r="AE4904" s="61" t="s">
        <v>136</v>
      </c>
      <c r="AF4904" s="49">
        <v>115</v>
      </c>
      <c r="AG4904" s="47">
        <v>60</v>
      </c>
      <c r="AH4904">
        <v>23</v>
      </c>
      <c r="AL4904" t="s">
        <v>22</v>
      </c>
      <c r="AM4904">
        <v>60</v>
      </c>
    </row>
    <row r="4905" spans="28:39">
      <c r="AB4905" s="59" t="s">
        <v>656</v>
      </c>
      <c r="AC4905" s="1">
        <v>1</v>
      </c>
      <c r="AD4905" s="38" t="s">
        <v>427</v>
      </c>
      <c r="AE4905" s="61" t="s">
        <v>136</v>
      </c>
      <c r="AF4905" s="49">
        <v>115</v>
      </c>
      <c r="AG4905" s="48">
        <v>70</v>
      </c>
      <c r="AH4905">
        <v>20</v>
      </c>
      <c r="AL4905" t="s">
        <v>22</v>
      </c>
      <c r="AM4905">
        <v>60</v>
      </c>
    </row>
    <row r="4906" spans="28:39">
      <c r="AB4906" s="59" t="s">
        <v>656</v>
      </c>
      <c r="AC4906" s="1">
        <v>1</v>
      </c>
      <c r="AD4906" s="38" t="s">
        <v>427</v>
      </c>
      <c r="AE4906" s="61" t="s">
        <v>136</v>
      </c>
      <c r="AF4906" s="50">
        <v>120</v>
      </c>
      <c r="AG4906" s="41">
        <v>0</v>
      </c>
      <c r="AH4906">
        <v>72</v>
      </c>
      <c r="AL4906" t="s">
        <v>22</v>
      </c>
      <c r="AM4906">
        <v>60</v>
      </c>
    </row>
    <row r="4907" spans="28:39">
      <c r="AB4907" s="59" t="s">
        <v>656</v>
      </c>
      <c r="AC4907" s="1">
        <v>1</v>
      </c>
      <c r="AD4907" s="38" t="s">
        <v>427</v>
      </c>
      <c r="AE4907" s="61" t="s">
        <v>136</v>
      </c>
      <c r="AF4907" s="50">
        <v>120</v>
      </c>
      <c r="AG4907" s="42">
        <v>10</v>
      </c>
      <c r="AH4907">
        <v>72</v>
      </c>
      <c r="AL4907" t="s">
        <v>22</v>
      </c>
      <c r="AM4907">
        <v>60</v>
      </c>
    </row>
    <row r="4908" spans="28:39">
      <c r="AB4908" s="59" t="s">
        <v>656</v>
      </c>
      <c r="AC4908" s="1">
        <v>1</v>
      </c>
      <c r="AD4908" s="38" t="s">
        <v>427</v>
      </c>
      <c r="AE4908" s="61" t="s">
        <v>136</v>
      </c>
      <c r="AF4908" s="50">
        <v>120</v>
      </c>
      <c r="AG4908" s="43">
        <v>20</v>
      </c>
      <c r="AH4908">
        <v>64</v>
      </c>
      <c r="AL4908" t="s">
        <v>22</v>
      </c>
      <c r="AM4908">
        <v>60</v>
      </c>
    </row>
    <row r="4909" spans="28:39">
      <c r="AB4909" s="59" t="s">
        <v>656</v>
      </c>
      <c r="AC4909" s="1">
        <v>1</v>
      </c>
      <c r="AD4909" s="38" t="s">
        <v>427</v>
      </c>
      <c r="AE4909" s="61" t="s">
        <v>136</v>
      </c>
      <c r="AF4909" s="50">
        <v>120</v>
      </c>
      <c r="AG4909" s="44">
        <v>30</v>
      </c>
      <c r="AH4909">
        <v>44</v>
      </c>
      <c r="AL4909" t="s">
        <v>22</v>
      </c>
      <c r="AM4909">
        <v>60</v>
      </c>
    </row>
    <row r="4910" spans="28:39">
      <c r="AB4910" s="59" t="s">
        <v>656</v>
      </c>
      <c r="AC4910" s="1">
        <v>1</v>
      </c>
      <c r="AD4910" s="38" t="s">
        <v>427</v>
      </c>
      <c r="AE4910" s="61" t="s">
        <v>136</v>
      </c>
      <c r="AF4910" s="50">
        <v>120</v>
      </c>
      <c r="AG4910" s="45">
        <v>40</v>
      </c>
      <c r="AH4910">
        <v>34</v>
      </c>
      <c r="AL4910" t="s">
        <v>22</v>
      </c>
      <c r="AM4910">
        <v>60</v>
      </c>
    </row>
    <row r="4911" spans="28:39">
      <c r="AB4911" s="59" t="s">
        <v>656</v>
      </c>
      <c r="AC4911" s="1">
        <v>1</v>
      </c>
      <c r="AD4911" s="38" t="s">
        <v>427</v>
      </c>
      <c r="AE4911" s="61" t="s">
        <v>136</v>
      </c>
      <c r="AF4911" s="50">
        <v>120</v>
      </c>
      <c r="AG4911" s="46">
        <v>50</v>
      </c>
      <c r="AH4911">
        <v>28</v>
      </c>
      <c r="AL4911" t="s">
        <v>22</v>
      </c>
      <c r="AM4911">
        <v>60</v>
      </c>
    </row>
    <row r="4912" spans="28:39">
      <c r="AB4912" s="59" t="s">
        <v>656</v>
      </c>
      <c r="AC4912" s="1">
        <v>1</v>
      </c>
      <c r="AD4912" s="38" t="s">
        <v>427</v>
      </c>
      <c r="AE4912" s="61" t="s">
        <v>136</v>
      </c>
      <c r="AF4912" s="50">
        <v>120</v>
      </c>
      <c r="AG4912" s="47">
        <v>60</v>
      </c>
      <c r="AH4912">
        <v>23</v>
      </c>
      <c r="AL4912" t="s">
        <v>22</v>
      </c>
      <c r="AM4912">
        <v>60</v>
      </c>
    </row>
    <row r="4913" spans="28:39">
      <c r="AB4913" s="59" t="s">
        <v>656</v>
      </c>
      <c r="AC4913" s="1">
        <v>1</v>
      </c>
      <c r="AD4913" s="38" t="s">
        <v>427</v>
      </c>
      <c r="AE4913" s="61" t="s">
        <v>136</v>
      </c>
      <c r="AF4913" s="50">
        <v>120</v>
      </c>
      <c r="AG4913" s="48">
        <v>70</v>
      </c>
      <c r="AH4913">
        <v>20</v>
      </c>
      <c r="AL4913" t="s">
        <v>22</v>
      </c>
      <c r="AM4913">
        <v>60</v>
      </c>
    </row>
    <row r="4914" spans="28:39">
      <c r="AB4914" s="59" t="s">
        <v>656</v>
      </c>
      <c r="AC4914" s="1">
        <v>1</v>
      </c>
      <c r="AD4914" s="38" t="s">
        <v>427</v>
      </c>
      <c r="AE4914" s="61" t="s">
        <v>136</v>
      </c>
      <c r="AF4914" s="51">
        <v>130</v>
      </c>
      <c r="AG4914" s="41">
        <v>0</v>
      </c>
      <c r="AH4914">
        <v>68</v>
      </c>
      <c r="AL4914" t="s">
        <v>22</v>
      </c>
      <c r="AM4914">
        <v>60</v>
      </c>
    </row>
    <row r="4915" spans="28:39">
      <c r="AB4915" s="59" t="s">
        <v>656</v>
      </c>
      <c r="AC4915" s="1">
        <v>1</v>
      </c>
      <c r="AD4915" s="38" t="s">
        <v>427</v>
      </c>
      <c r="AE4915" s="61" t="s">
        <v>136</v>
      </c>
      <c r="AF4915" s="51">
        <v>130</v>
      </c>
      <c r="AG4915" s="42">
        <v>10</v>
      </c>
      <c r="AH4915">
        <v>68</v>
      </c>
      <c r="AL4915" t="s">
        <v>22</v>
      </c>
      <c r="AM4915">
        <v>60</v>
      </c>
    </row>
    <row r="4916" spans="28:39">
      <c r="AB4916" s="59" t="s">
        <v>656</v>
      </c>
      <c r="AC4916" s="1">
        <v>1</v>
      </c>
      <c r="AD4916" s="38" t="s">
        <v>427</v>
      </c>
      <c r="AE4916" s="61" t="s">
        <v>136</v>
      </c>
      <c r="AF4916" s="51">
        <v>130</v>
      </c>
      <c r="AG4916" s="43">
        <v>20</v>
      </c>
      <c r="AH4916">
        <v>64</v>
      </c>
      <c r="AL4916" t="s">
        <v>22</v>
      </c>
      <c r="AM4916">
        <v>60</v>
      </c>
    </row>
    <row r="4917" spans="28:39">
      <c r="AB4917" s="59" t="s">
        <v>656</v>
      </c>
      <c r="AC4917" s="1">
        <v>1</v>
      </c>
      <c r="AD4917" s="38" t="s">
        <v>427</v>
      </c>
      <c r="AE4917" s="61" t="s">
        <v>136</v>
      </c>
      <c r="AF4917" s="51">
        <v>130</v>
      </c>
      <c r="AG4917" s="44">
        <v>30</v>
      </c>
      <c r="AH4917">
        <v>44</v>
      </c>
      <c r="AL4917" t="s">
        <v>22</v>
      </c>
      <c r="AM4917">
        <v>60</v>
      </c>
    </row>
    <row r="4918" spans="28:39">
      <c r="AB4918" s="59" t="s">
        <v>656</v>
      </c>
      <c r="AC4918" s="1">
        <v>1</v>
      </c>
      <c r="AD4918" s="38" t="s">
        <v>427</v>
      </c>
      <c r="AE4918" s="61" t="s">
        <v>136</v>
      </c>
      <c r="AF4918" s="51">
        <v>130</v>
      </c>
      <c r="AG4918" s="45">
        <v>40</v>
      </c>
      <c r="AH4918">
        <v>34</v>
      </c>
      <c r="AL4918" t="s">
        <v>22</v>
      </c>
      <c r="AM4918">
        <v>60</v>
      </c>
    </row>
    <row r="4919" spans="28:39">
      <c r="AB4919" s="59" t="s">
        <v>656</v>
      </c>
      <c r="AC4919" s="1">
        <v>1</v>
      </c>
      <c r="AD4919" s="38" t="s">
        <v>427</v>
      </c>
      <c r="AE4919" s="61" t="s">
        <v>136</v>
      </c>
      <c r="AF4919" s="51">
        <v>130</v>
      </c>
      <c r="AG4919" s="46">
        <v>50</v>
      </c>
      <c r="AH4919">
        <v>28</v>
      </c>
      <c r="AL4919" t="s">
        <v>22</v>
      </c>
      <c r="AM4919">
        <v>60</v>
      </c>
    </row>
    <row r="4920" spans="28:39">
      <c r="AB4920" s="59" t="s">
        <v>656</v>
      </c>
      <c r="AC4920" s="1">
        <v>1</v>
      </c>
      <c r="AD4920" s="38" t="s">
        <v>427</v>
      </c>
      <c r="AE4920" s="61" t="s">
        <v>136</v>
      </c>
      <c r="AF4920" s="51">
        <v>130</v>
      </c>
      <c r="AG4920" s="47">
        <v>60</v>
      </c>
      <c r="AH4920">
        <v>23</v>
      </c>
      <c r="AL4920" t="s">
        <v>22</v>
      </c>
      <c r="AM4920">
        <v>60</v>
      </c>
    </row>
    <row r="4921" spans="28:39">
      <c r="AB4921" s="59" t="s">
        <v>656</v>
      </c>
      <c r="AC4921" s="1">
        <v>1</v>
      </c>
      <c r="AD4921" s="38" t="s">
        <v>427</v>
      </c>
      <c r="AE4921" s="61" t="s">
        <v>136</v>
      </c>
      <c r="AF4921" s="51">
        <v>130</v>
      </c>
      <c r="AG4921" s="48">
        <v>70</v>
      </c>
      <c r="AH4921">
        <v>20</v>
      </c>
      <c r="AL4921" t="s">
        <v>22</v>
      </c>
      <c r="AM4921">
        <v>60</v>
      </c>
    </row>
    <row r="4922" spans="28:39">
      <c r="AB4922" s="59" t="s">
        <v>656</v>
      </c>
      <c r="AC4922" s="1">
        <v>1</v>
      </c>
      <c r="AD4922" s="38" t="s">
        <v>427</v>
      </c>
      <c r="AE4922" s="61" t="s">
        <v>136</v>
      </c>
      <c r="AF4922" s="52">
        <v>140</v>
      </c>
      <c r="AG4922" s="41">
        <v>0</v>
      </c>
      <c r="AH4922">
        <v>64</v>
      </c>
      <c r="AL4922" t="s">
        <v>22</v>
      </c>
      <c r="AM4922">
        <v>60</v>
      </c>
    </row>
    <row r="4923" spans="28:39">
      <c r="AB4923" s="59" t="s">
        <v>656</v>
      </c>
      <c r="AC4923" s="1">
        <v>1</v>
      </c>
      <c r="AD4923" s="38" t="s">
        <v>427</v>
      </c>
      <c r="AE4923" s="61" t="s">
        <v>136</v>
      </c>
      <c r="AF4923" s="52">
        <v>140</v>
      </c>
      <c r="AG4923" s="42">
        <v>10</v>
      </c>
      <c r="AH4923">
        <v>64</v>
      </c>
      <c r="AL4923" t="s">
        <v>22</v>
      </c>
      <c r="AM4923">
        <v>60</v>
      </c>
    </row>
    <row r="4924" spans="28:39">
      <c r="AB4924" s="59" t="s">
        <v>656</v>
      </c>
      <c r="AC4924" s="1">
        <v>1</v>
      </c>
      <c r="AD4924" s="38" t="s">
        <v>427</v>
      </c>
      <c r="AE4924" s="61" t="s">
        <v>136</v>
      </c>
      <c r="AF4924" s="52">
        <v>140</v>
      </c>
      <c r="AG4924" s="43">
        <v>20</v>
      </c>
      <c r="AH4924">
        <v>64</v>
      </c>
      <c r="AL4924" t="s">
        <v>22</v>
      </c>
      <c r="AM4924">
        <v>60</v>
      </c>
    </row>
    <row r="4925" spans="28:39">
      <c r="AB4925" s="59" t="s">
        <v>656</v>
      </c>
      <c r="AC4925" s="1">
        <v>1</v>
      </c>
      <c r="AD4925" s="38" t="s">
        <v>427</v>
      </c>
      <c r="AE4925" s="61" t="s">
        <v>136</v>
      </c>
      <c r="AF4925" s="52">
        <v>140</v>
      </c>
      <c r="AG4925" s="44">
        <v>30</v>
      </c>
      <c r="AH4925">
        <v>44</v>
      </c>
      <c r="AL4925" t="s">
        <v>22</v>
      </c>
      <c r="AM4925">
        <v>60</v>
      </c>
    </row>
    <row r="4926" spans="28:39">
      <c r="AB4926" s="59" t="s">
        <v>656</v>
      </c>
      <c r="AC4926" s="1">
        <v>1</v>
      </c>
      <c r="AD4926" s="38" t="s">
        <v>427</v>
      </c>
      <c r="AE4926" s="61" t="s">
        <v>136</v>
      </c>
      <c r="AF4926" s="52">
        <v>140</v>
      </c>
      <c r="AG4926" s="45">
        <v>40</v>
      </c>
      <c r="AH4926">
        <v>34</v>
      </c>
      <c r="AL4926" t="s">
        <v>22</v>
      </c>
      <c r="AM4926">
        <v>60</v>
      </c>
    </row>
    <row r="4927" spans="28:39">
      <c r="AB4927" s="59" t="s">
        <v>656</v>
      </c>
      <c r="AC4927" s="1">
        <v>1</v>
      </c>
      <c r="AD4927" s="38" t="s">
        <v>427</v>
      </c>
      <c r="AE4927" s="61" t="s">
        <v>136</v>
      </c>
      <c r="AF4927" s="52">
        <v>140</v>
      </c>
      <c r="AG4927" s="46">
        <v>50</v>
      </c>
      <c r="AH4927">
        <v>28</v>
      </c>
      <c r="AL4927" t="s">
        <v>22</v>
      </c>
      <c r="AM4927">
        <v>60</v>
      </c>
    </row>
    <row r="4928" spans="28:39">
      <c r="AB4928" s="59" t="s">
        <v>656</v>
      </c>
      <c r="AC4928" s="1">
        <v>1</v>
      </c>
      <c r="AD4928" s="38" t="s">
        <v>427</v>
      </c>
      <c r="AE4928" s="61" t="s">
        <v>136</v>
      </c>
      <c r="AF4928" s="52">
        <v>140</v>
      </c>
      <c r="AG4928" s="47">
        <v>60</v>
      </c>
      <c r="AH4928">
        <v>23</v>
      </c>
      <c r="AL4928" t="s">
        <v>22</v>
      </c>
      <c r="AM4928">
        <v>60</v>
      </c>
    </row>
    <row r="4929" spans="28:39">
      <c r="AB4929" s="59" t="s">
        <v>656</v>
      </c>
      <c r="AC4929" s="1">
        <v>1</v>
      </c>
      <c r="AD4929" s="38" t="s">
        <v>427</v>
      </c>
      <c r="AE4929" s="61" t="s">
        <v>136</v>
      </c>
      <c r="AF4929" s="52">
        <v>140</v>
      </c>
      <c r="AG4929" s="48">
        <v>70</v>
      </c>
      <c r="AH4929">
        <v>20</v>
      </c>
      <c r="AL4929" t="s">
        <v>22</v>
      </c>
      <c r="AM4929">
        <v>60</v>
      </c>
    </row>
    <row r="4930" spans="28:39">
      <c r="AB4930" s="59" t="s">
        <v>656</v>
      </c>
      <c r="AC4930" s="1">
        <v>1</v>
      </c>
      <c r="AD4930" s="38" t="s">
        <v>427</v>
      </c>
      <c r="AE4930" s="61" t="s">
        <v>136</v>
      </c>
      <c r="AF4930" s="53">
        <v>150</v>
      </c>
      <c r="AG4930" s="41">
        <v>0</v>
      </c>
      <c r="AH4930">
        <v>61</v>
      </c>
      <c r="AL4930" t="s">
        <v>22</v>
      </c>
      <c r="AM4930">
        <v>60</v>
      </c>
    </row>
    <row r="4931" spans="28:39">
      <c r="AB4931" s="59" t="s">
        <v>656</v>
      </c>
      <c r="AC4931" s="1">
        <v>1</v>
      </c>
      <c r="AD4931" s="38" t="s">
        <v>427</v>
      </c>
      <c r="AE4931" s="61" t="s">
        <v>136</v>
      </c>
      <c r="AF4931" s="53">
        <v>150</v>
      </c>
      <c r="AG4931" s="42">
        <v>10</v>
      </c>
      <c r="AH4931">
        <v>61</v>
      </c>
      <c r="AL4931" t="s">
        <v>22</v>
      </c>
      <c r="AM4931">
        <v>60</v>
      </c>
    </row>
    <row r="4932" spans="28:39">
      <c r="AB4932" s="59" t="s">
        <v>656</v>
      </c>
      <c r="AC4932" s="1">
        <v>1</v>
      </c>
      <c r="AD4932" s="38" t="s">
        <v>427</v>
      </c>
      <c r="AE4932" s="61" t="s">
        <v>136</v>
      </c>
      <c r="AF4932" s="53">
        <v>150</v>
      </c>
      <c r="AG4932" s="43">
        <v>20</v>
      </c>
      <c r="AH4932">
        <v>61</v>
      </c>
      <c r="AL4932" t="s">
        <v>22</v>
      </c>
      <c r="AM4932">
        <v>60</v>
      </c>
    </row>
    <row r="4933" spans="28:39">
      <c r="AB4933" s="59" t="s">
        <v>656</v>
      </c>
      <c r="AC4933" s="1">
        <v>1</v>
      </c>
      <c r="AD4933" s="38" t="s">
        <v>427</v>
      </c>
      <c r="AE4933" s="61" t="s">
        <v>136</v>
      </c>
      <c r="AF4933" s="53">
        <v>150</v>
      </c>
      <c r="AG4933" s="44">
        <v>30</v>
      </c>
      <c r="AH4933">
        <v>44</v>
      </c>
      <c r="AL4933" t="s">
        <v>22</v>
      </c>
      <c r="AM4933">
        <v>60</v>
      </c>
    </row>
    <row r="4934" spans="28:39">
      <c r="AB4934" s="59" t="s">
        <v>656</v>
      </c>
      <c r="AC4934" s="1">
        <v>1</v>
      </c>
      <c r="AD4934" s="38" t="s">
        <v>427</v>
      </c>
      <c r="AE4934" s="61" t="s">
        <v>136</v>
      </c>
      <c r="AF4934" s="53">
        <v>150</v>
      </c>
      <c r="AG4934" s="45">
        <v>40</v>
      </c>
      <c r="AH4934">
        <v>34</v>
      </c>
      <c r="AL4934" t="s">
        <v>22</v>
      </c>
      <c r="AM4934">
        <v>60</v>
      </c>
    </row>
    <row r="4935" spans="28:39">
      <c r="AB4935" s="59" t="s">
        <v>656</v>
      </c>
      <c r="AC4935" s="1">
        <v>1</v>
      </c>
      <c r="AD4935" s="38" t="s">
        <v>427</v>
      </c>
      <c r="AE4935" s="61" t="s">
        <v>136</v>
      </c>
      <c r="AF4935" s="53">
        <v>150</v>
      </c>
      <c r="AG4935" s="46">
        <v>50</v>
      </c>
      <c r="AH4935">
        <v>28</v>
      </c>
      <c r="AL4935" t="s">
        <v>22</v>
      </c>
      <c r="AM4935">
        <v>60</v>
      </c>
    </row>
    <row r="4936" spans="28:39">
      <c r="AB4936" s="59" t="s">
        <v>656</v>
      </c>
      <c r="AC4936" s="1">
        <v>1</v>
      </c>
      <c r="AD4936" s="38" t="s">
        <v>427</v>
      </c>
      <c r="AE4936" s="61" t="s">
        <v>136</v>
      </c>
      <c r="AF4936" s="53">
        <v>150</v>
      </c>
      <c r="AG4936" s="47">
        <v>60</v>
      </c>
      <c r="AH4936">
        <v>23</v>
      </c>
      <c r="AL4936" t="s">
        <v>22</v>
      </c>
      <c r="AM4936">
        <v>60</v>
      </c>
    </row>
    <row r="4937" spans="28:39">
      <c r="AB4937" s="59" t="s">
        <v>656</v>
      </c>
      <c r="AC4937" s="1">
        <v>1</v>
      </c>
      <c r="AD4937" s="38" t="s">
        <v>427</v>
      </c>
      <c r="AE4937" s="61" t="s">
        <v>136</v>
      </c>
      <c r="AF4937" s="53">
        <v>150</v>
      </c>
      <c r="AG4937" s="48">
        <v>70</v>
      </c>
      <c r="AH4937">
        <v>20</v>
      </c>
      <c r="AL4937" t="s">
        <v>22</v>
      </c>
      <c r="AM4937">
        <v>60</v>
      </c>
    </row>
    <row r="4938" spans="28:39">
      <c r="AB4938" s="59" t="s">
        <v>656</v>
      </c>
      <c r="AC4938" s="1">
        <v>1</v>
      </c>
      <c r="AD4938" s="38" t="s">
        <v>427</v>
      </c>
      <c r="AE4938" s="61" t="s">
        <v>136</v>
      </c>
      <c r="AF4938" s="54">
        <v>160</v>
      </c>
      <c r="AG4938" s="41">
        <v>0</v>
      </c>
      <c r="AH4938">
        <v>58</v>
      </c>
      <c r="AL4938" t="s">
        <v>22</v>
      </c>
      <c r="AM4938">
        <v>60</v>
      </c>
    </row>
    <row r="4939" spans="28:39">
      <c r="AB4939" s="59" t="s">
        <v>656</v>
      </c>
      <c r="AC4939" s="1">
        <v>1</v>
      </c>
      <c r="AD4939" s="38" t="s">
        <v>427</v>
      </c>
      <c r="AE4939" s="61" t="s">
        <v>136</v>
      </c>
      <c r="AF4939" s="54">
        <v>160</v>
      </c>
      <c r="AG4939" s="42">
        <v>10</v>
      </c>
      <c r="AH4939">
        <v>58</v>
      </c>
      <c r="AL4939" t="s">
        <v>22</v>
      </c>
      <c r="AM4939">
        <v>60</v>
      </c>
    </row>
    <row r="4940" spans="28:39">
      <c r="AB4940" s="59" t="s">
        <v>656</v>
      </c>
      <c r="AC4940" s="1">
        <v>1</v>
      </c>
      <c r="AD4940" s="38" t="s">
        <v>427</v>
      </c>
      <c r="AE4940" s="61" t="s">
        <v>136</v>
      </c>
      <c r="AF4940" s="54">
        <v>160</v>
      </c>
      <c r="AG4940" s="43">
        <v>20</v>
      </c>
      <c r="AH4940">
        <v>58</v>
      </c>
      <c r="AL4940" t="s">
        <v>22</v>
      </c>
      <c r="AM4940">
        <v>60</v>
      </c>
    </row>
    <row r="4941" spans="28:39">
      <c r="AB4941" s="59" t="s">
        <v>656</v>
      </c>
      <c r="AC4941" s="1">
        <v>1</v>
      </c>
      <c r="AD4941" s="38" t="s">
        <v>427</v>
      </c>
      <c r="AE4941" s="61" t="s">
        <v>136</v>
      </c>
      <c r="AF4941" s="54">
        <v>160</v>
      </c>
      <c r="AG4941" s="44">
        <v>30</v>
      </c>
      <c r="AH4941">
        <v>44</v>
      </c>
      <c r="AL4941" t="s">
        <v>22</v>
      </c>
      <c r="AM4941">
        <v>60</v>
      </c>
    </row>
    <row r="4942" spans="28:39">
      <c r="AB4942" s="59" t="s">
        <v>656</v>
      </c>
      <c r="AC4942" s="1">
        <v>1</v>
      </c>
      <c r="AD4942" s="38" t="s">
        <v>427</v>
      </c>
      <c r="AE4942" s="61" t="s">
        <v>136</v>
      </c>
      <c r="AF4942" s="54">
        <v>160</v>
      </c>
      <c r="AG4942" s="45">
        <v>40</v>
      </c>
      <c r="AH4942">
        <v>34</v>
      </c>
      <c r="AL4942" t="s">
        <v>22</v>
      </c>
      <c r="AM4942">
        <v>60</v>
      </c>
    </row>
    <row r="4943" spans="28:39">
      <c r="AB4943" s="59" t="s">
        <v>656</v>
      </c>
      <c r="AC4943" s="1">
        <v>1</v>
      </c>
      <c r="AD4943" s="38" t="s">
        <v>427</v>
      </c>
      <c r="AE4943" s="61" t="s">
        <v>136</v>
      </c>
      <c r="AF4943" s="54">
        <v>160</v>
      </c>
      <c r="AG4943" s="46">
        <v>50</v>
      </c>
      <c r="AH4943">
        <v>28</v>
      </c>
      <c r="AL4943" t="s">
        <v>22</v>
      </c>
      <c r="AM4943">
        <v>60</v>
      </c>
    </row>
    <row r="4944" spans="28:39">
      <c r="AB4944" s="59" t="s">
        <v>656</v>
      </c>
      <c r="AC4944" s="1">
        <v>1</v>
      </c>
      <c r="AD4944" s="38" t="s">
        <v>427</v>
      </c>
      <c r="AE4944" s="61" t="s">
        <v>136</v>
      </c>
      <c r="AF4944" s="54">
        <v>160</v>
      </c>
      <c r="AG4944" s="47">
        <v>60</v>
      </c>
      <c r="AH4944">
        <v>23</v>
      </c>
      <c r="AL4944" t="s">
        <v>22</v>
      </c>
      <c r="AM4944">
        <v>60</v>
      </c>
    </row>
    <row r="4945" spans="28:39">
      <c r="AB4945" s="59" t="s">
        <v>656</v>
      </c>
      <c r="AC4945" s="1">
        <v>1</v>
      </c>
      <c r="AD4945" s="38" t="s">
        <v>427</v>
      </c>
      <c r="AE4945" s="61" t="s">
        <v>136</v>
      </c>
      <c r="AF4945" s="54">
        <v>160</v>
      </c>
      <c r="AG4945" s="48">
        <v>70</v>
      </c>
      <c r="AH4945">
        <v>20</v>
      </c>
      <c r="AL4945" t="s">
        <v>22</v>
      </c>
      <c r="AM4945">
        <v>60</v>
      </c>
    </row>
    <row r="4946" spans="28:39">
      <c r="AB4946" s="59" t="s">
        <v>656</v>
      </c>
      <c r="AC4946" s="1">
        <v>1</v>
      </c>
      <c r="AD4946" s="38" t="s">
        <v>427</v>
      </c>
      <c r="AE4946" s="61" t="s">
        <v>136</v>
      </c>
      <c r="AF4946" s="55">
        <v>170</v>
      </c>
      <c r="AG4946" s="41">
        <v>0</v>
      </c>
      <c r="AH4946">
        <v>56</v>
      </c>
      <c r="AL4946" t="s">
        <v>22</v>
      </c>
      <c r="AM4946">
        <v>60</v>
      </c>
    </row>
    <row r="4947" spans="28:39">
      <c r="AB4947" s="59" t="s">
        <v>656</v>
      </c>
      <c r="AC4947" s="1">
        <v>1</v>
      </c>
      <c r="AD4947" s="38" t="s">
        <v>427</v>
      </c>
      <c r="AE4947" s="61" t="s">
        <v>136</v>
      </c>
      <c r="AF4947" s="55">
        <v>170</v>
      </c>
      <c r="AG4947" s="42">
        <v>10</v>
      </c>
      <c r="AH4947">
        <v>56</v>
      </c>
      <c r="AL4947" t="s">
        <v>22</v>
      </c>
      <c r="AM4947">
        <v>60</v>
      </c>
    </row>
    <row r="4948" spans="28:39">
      <c r="AB4948" s="59" t="s">
        <v>656</v>
      </c>
      <c r="AC4948" s="1">
        <v>1</v>
      </c>
      <c r="AD4948" s="38" t="s">
        <v>427</v>
      </c>
      <c r="AE4948" s="61" t="s">
        <v>136</v>
      </c>
      <c r="AF4948" s="55">
        <v>170</v>
      </c>
      <c r="AG4948" s="43">
        <v>20</v>
      </c>
      <c r="AH4948">
        <v>56</v>
      </c>
      <c r="AL4948" t="s">
        <v>22</v>
      </c>
      <c r="AM4948">
        <v>60</v>
      </c>
    </row>
    <row r="4949" spans="28:39">
      <c r="AB4949" s="59" t="s">
        <v>656</v>
      </c>
      <c r="AC4949" s="1">
        <v>1</v>
      </c>
      <c r="AD4949" s="38" t="s">
        <v>427</v>
      </c>
      <c r="AE4949" s="61" t="s">
        <v>136</v>
      </c>
      <c r="AF4949" s="55">
        <v>170</v>
      </c>
      <c r="AG4949" s="44">
        <v>30</v>
      </c>
      <c r="AH4949">
        <v>44</v>
      </c>
      <c r="AL4949" t="s">
        <v>22</v>
      </c>
      <c r="AM4949">
        <v>60</v>
      </c>
    </row>
    <row r="4950" spans="28:39">
      <c r="AB4950" s="59" t="s">
        <v>656</v>
      </c>
      <c r="AC4950" s="1">
        <v>1</v>
      </c>
      <c r="AD4950" s="38" t="s">
        <v>427</v>
      </c>
      <c r="AE4950" s="61" t="s">
        <v>136</v>
      </c>
      <c r="AF4950" s="55">
        <v>170</v>
      </c>
      <c r="AG4950" s="45">
        <v>40</v>
      </c>
      <c r="AH4950">
        <v>34</v>
      </c>
      <c r="AL4950" t="s">
        <v>22</v>
      </c>
      <c r="AM4950">
        <v>60</v>
      </c>
    </row>
    <row r="4951" spans="28:39">
      <c r="AB4951" s="59" t="s">
        <v>656</v>
      </c>
      <c r="AC4951" s="1">
        <v>1</v>
      </c>
      <c r="AD4951" s="38" t="s">
        <v>427</v>
      </c>
      <c r="AE4951" s="61" t="s">
        <v>136</v>
      </c>
      <c r="AF4951" s="55">
        <v>170</v>
      </c>
      <c r="AG4951" s="46">
        <v>50</v>
      </c>
      <c r="AH4951">
        <v>28</v>
      </c>
      <c r="AL4951" t="s">
        <v>22</v>
      </c>
      <c r="AM4951">
        <v>60</v>
      </c>
    </row>
    <row r="4952" spans="28:39">
      <c r="AB4952" s="59" t="s">
        <v>656</v>
      </c>
      <c r="AC4952" s="1">
        <v>1</v>
      </c>
      <c r="AD4952" s="38" t="s">
        <v>427</v>
      </c>
      <c r="AE4952" s="61" t="s">
        <v>136</v>
      </c>
      <c r="AF4952" s="55">
        <v>170</v>
      </c>
      <c r="AG4952" s="47">
        <v>60</v>
      </c>
      <c r="AH4952">
        <v>23</v>
      </c>
      <c r="AL4952" t="s">
        <v>22</v>
      </c>
      <c r="AM4952">
        <v>60</v>
      </c>
    </row>
    <row r="4953" spans="28:39">
      <c r="AB4953" s="59" t="s">
        <v>656</v>
      </c>
      <c r="AC4953" s="1">
        <v>1</v>
      </c>
      <c r="AD4953" s="38" t="s">
        <v>427</v>
      </c>
      <c r="AE4953" s="61" t="s">
        <v>136</v>
      </c>
      <c r="AF4953" s="55">
        <v>170</v>
      </c>
      <c r="AG4953" s="48">
        <v>70</v>
      </c>
      <c r="AH4953">
        <v>20</v>
      </c>
      <c r="AL4953" t="s">
        <v>22</v>
      </c>
      <c r="AM4953">
        <v>60</v>
      </c>
    </row>
    <row r="4954" spans="28:39">
      <c r="AB4954" s="59" t="s">
        <v>656</v>
      </c>
      <c r="AC4954" s="1">
        <v>1</v>
      </c>
      <c r="AD4954" s="38" t="s">
        <v>427</v>
      </c>
      <c r="AE4954" s="61" t="s">
        <v>136</v>
      </c>
      <c r="AF4954" s="56">
        <v>180</v>
      </c>
      <c r="AG4954" s="41">
        <v>0</v>
      </c>
      <c r="AH4954">
        <v>54</v>
      </c>
      <c r="AL4954" t="s">
        <v>22</v>
      </c>
      <c r="AM4954">
        <v>60</v>
      </c>
    </row>
    <row r="4955" spans="28:39">
      <c r="AB4955" s="59" t="s">
        <v>656</v>
      </c>
      <c r="AC4955" s="1">
        <v>1</v>
      </c>
      <c r="AD4955" s="38" t="s">
        <v>427</v>
      </c>
      <c r="AE4955" s="61" t="s">
        <v>136</v>
      </c>
      <c r="AF4955" s="56">
        <v>180</v>
      </c>
      <c r="AG4955" s="42">
        <v>10</v>
      </c>
      <c r="AH4955">
        <v>54</v>
      </c>
      <c r="AL4955" t="s">
        <v>22</v>
      </c>
      <c r="AM4955">
        <v>60</v>
      </c>
    </row>
    <row r="4956" spans="28:39">
      <c r="AB4956" s="59" t="s">
        <v>656</v>
      </c>
      <c r="AC4956" s="1">
        <v>1</v>
      </c>
      <c r="AD4956" s="38" t="s">
        <v>427</v>
      </c>
      <c r="AE4956" s="61" t="s">
        <v>136</v>
      </c>
      <c r="AF4956" s="56">
        <v>180</v>
      </c>
      <c r="AG4956" s="43">
        <v>20</v>
      </c>
      <c r="AH4956">
        <v>54</v>
      </c>
      <c r="AL4956" t="s">
        <v>22</v>
      </c>
      <c r="AM4956">
        <v>60</v>
      </c>
    </row>
    <row r="4957" spans="28:39">
      <c r="AB4957" s="59" t="s">
        <v>656</v>
      </c>
      <c r="AC4957" s="1">
        <v>1</v>
      </c>
      <c r="AD4957" s="38" t="s">
        <v>427</v>
      </c>
      <c r="AE4957" s="61" t="s">
        <v>136</v>
      </c>
      <c r="AF4957" s="56">
        <v>180</v>
      </c>
      <c r="AG4957" s="44">
        <v>30</v>
      </c>
      <c r="AH4957">
        <v>44</v>
      </c>
      <c r="AL4957" t="s">
        <v>22</v>
      </c>
      <c r="AM4957">
        <v>60</v>
      </c>
    </row>
    <row r="4958" spans="28:39">
      <c r="AB4958" s="59" t="s">
        <v>656</v>
      </c>
      <c r="AC4958" s="1">
        <v>1</v>
      </c>
      <c r="AD4958" s="38" t="s">
        <v>427</v>
      </c>
      <c r="AE4958" s="61" t="s">
        <v>136</v>
      </c>
      <c r="AF4958" s="56">
        <v>180</v>
      </c>
      <c r="AG4958" s="45">
        <v>40</v>
      </c>
      <c r="AH4958">
        <v>34</v>
      </c>
      <c r="AL4958" t="s">
        <v>22</v>
      </c>
      <c r="AM4958">
        <v>60</v>
      </c>
    </row>
    <row r="4959" spans="28:39">
      <c r="AB4959" s="59" t="s">
        <v>656</v>
      </c>
      <c r="AC4959" s="1">
        <v>1</v>
      </c>
      <c r="AD4959" s="38" t="s">
        <v>427</v>
      </c>
      <c r="AE4959" s="61" t="s">
        <v>136</v>
      </c>
      <c r="AF4959" s="56">
        <v>180</v>
      </c>
      <c r="AG4959" s="46">
        <v>50</v>
      </c>
      <c r="AH4959">
        <v>28</v>
      </c>
      <c r="AL4959" t="s">
        <v>22</v>
      </c>
      <c r="AM4959">
        <v>60</v>
      </c>
    </row>
    <row r="4960" spans="28:39">
      <c r="AB4960" s="59" t="s">
        <v>656</v>
      </c>
      <c r="AC4960" s="1">
        <v>1</v>
      </c>
      <c r="AD4960" s="38" t="s">
        <v>427</v>
      </c>
      <c r="AE4960" s="61" t="s">
        <v>136</v>
      </c>
      <c r="AF4960" s="56">
        <v>180</v>
      </c>
      <c r="AG4960" s="47">
        <v>60</v>
      </c>
      <c r="AH4960">
        <v>23</v>
      </c>
      <c r="AL4960" t="s">
        <v>22</v>
      </c>
      <c r="AM4960">
        <v>60</v>
      </c>
    </row>
    <row r="4961" spans="28:39">
      <c r="AB4961" s="59" t="s">
        <v>656</v>
      </c>
      <c r="AC4961" s="1">
        <v>1</v>
      </c>
      <c r="AD4961" s="38" t="s">
        <v>427</v>
      </c>
      <c r="AE4961" s="61" t="s">
        <v>136</v>
      </c>
      <c r="AF4961" s="56">
        <v>180</v>
      </c>
      <c r="AG4961" s="48">
        <v>70</v>
      </c>
      <c r="AH4961">
        <v>20</v>
      </c>
      <c r="AL4961" t="s">
        <v>22</v>
      </c>
      <c r="AM4961">
        <v>60</v>
      </c>
    </row>
    <row r="4962" spans="28:39">
      <c r="AB4962" s="59" t="s">
        <v>656</v>
      </c>
      <c r="AC4962" s="1">
        <v>1</v>
      </c>
      <c r="AD4962" s="38" t="s">
        <v>427</v>
      </c>
      <c r="AE4962" s="61" t="s">
        <v>136</v>
      </c>
      <c r="AF4962" s="57">
        <v>200</v>
      </c>
      <c r="AG4962" s="41">
        <v>0</v>
      </c>
      <c r="AH4962">
        <v>50</v>
      </c>
      <c r="AL4962" t="s">
        <v>22</v>
      </c>
      <c r="AM4962">
        <v>60</v>
      </c>
    </row>
    <row r="4963" spans="28:39">
      <c r="AB4963" s="59" t="s">
        <v>656</v>
      </c>
      <c r="AC4963" s="1">
        <v>1</v>
      </c>
      <c r="AD4963" s="38" t="s">
        <v>427</v>
      </c>
      <c r="AE4963" s="61" t="s">
        <v>136</v>
      </c>
      <c r="AF4963" s="57">
        <v>200</v>
      </c>
      <c r="AG4963" s="42">
        <v>10</v>
      </c>
      <c r="AH4963">
        <v>50</v>
      </c>
      <c r="AL4963" t="s">
        <v>22</v>
      </c>
      <c r="AM4963">
        <v>60</v>
      </c>
    </row>
    <row r="4964" spans="28:39">
      <c r="AB4964" s="59" t="s">
        <v>656</v>
      </c>
      <c r="AC4964" s="1">
        <v>1</v>
      </c>
      <c r="AD4964" s="38" t="s">
        <v>427</v>
      </c>
      <c r="AE4964" s="61" t="s">
        <v>136</v>
      </c>
      <c r="AF4964" s="57">
        <v>200</v>
      </c>
      <c r="AG4964" s="43">
        <v>20</v>
      </c>
      <c r="AH4964">
        <v>50</v>
      </c>
      <c r="AL4964" t="s">
        <v>22</v>
      </c>
      <c r="AM4964">
        <v>60</v>
      </c>
    </row>
    <row r="4965" spans="28:39">
      <c r="AB4965" s="59" t="s">
        <v>656</v>
      </c>
      <c r="AC4965" s="1">
        <v>1</v>
      </c>
      <c r="AD4965" s="38" t="s">
        <v>427</v>
      </c>
      <c r="AE4965" s="61" t="s">
        <v>136</v>
      </c>
      <c r="AF4965" s="57">
        <v>200</v>
      </c>
      <c r="AG4965" s="44">
        <v>30</v>
      </c>
      <c r="AH4965">
        <v>44</v>
      </c>
      <c r="AL4965" t="s">
        <v>22</v>
      </c>
      <c r="AM4965">
        <v>60</v>
      </c>
    </row>
    <row r="4966" spans="28:39">
      <c r="AB4966" s="59" t="s">
        <v>656</v>
      </c>
      <c r="AC4966" s="1">
        <v>1</v>
      </c>
      <c r="AD4966" s="38" t="s">
        <v>427</v>
      </c>
      <c r="AE4966" s="61" t="s">
        <v>136</v>
      </c>
      <c r="AF4966" s="57">
        <v>200</v>
      </c>
      <c r="AG4966" s="45">
        <v>40</v>
      </c>
      <c r="AH4966">
        <v>34</v>
      </c>
      <c r="AL4966" t="s">
        <v>22</v>
      </c>
      <c r="AM4966">
        <v>60</v>
      </c>
    </row>
    <row r="4967" spans="28:39">
      <c r="AB4967" s="59" t="s">
        <v>656</v>
      </c>
      <c r="AC4967" s="1">
        <v>1</v>
      </c>
      <c r="AD4967" s="38" t="s">
        <v>427</v>
      </c>
      <c r="AE4967" s="61" t="s">
        <v>136</v>
      </c>
      <c r="AF4967" s="57">
        <v>200</v>
      </c>
      <c r="AG4967" s="46">
        <v>50</v>
      </c>
      <c r="AH4967">
        <v>28</v>
      </c>
      <c r="AL4967" t="s">
        <v>22</v>
      </c>
      <c r="AM4967">
        <v>60</v>
      </c>
    </row>
    <row r="4968" spans="28:39">
      <c r="AB4968" s="59" t="s">
        <v>656</v>
      </c>
      <c r="AC4968" s="1">
        <v>1</v>
      </c>
      <c r="AD4968" s="38" t="s">
        <v>427</v>
      </c>
      <c r="AE4968" s="61" t="s">
        <v>136</v>
      </c>
      <c r="AF4968" s="57">
        <v>200</v>
      </c>
      <c r="AG4968" s="47">
        <v>60</v>
      </c>
      <c r="AH4968">
        <v>23</v>
      </c>
      <c r="AL4968" t="s">
        <v>22</v>
      </c>
      <c r="AM4968">
        <v>60</v>
      </c>
    </row>
    <row r="4969" spans="28:39">
      <c r="AB4969" s="59" t="s">
        <v>656</v>
      </c>
      <c r="AC4969" s="1">
        <v>1</v>
      </c>
      <c r="AD4969" s="38" t="s">
        <v>427</v>
      </c>
      <c r="AE4969" s="61" t="s">
        <v>136</v>
      </c>
      <c r="AF4969" s="57">
        <v>200</v>
      </c>
      <c r="AG4969" s="48">
        <v>70</v>
      </c>
      <c r="AH4969">
        <v>20</v>
      </c>
      <c r="AL4969" t="s">
        <v>22</v>
      </c>
      <c r="AM4969">
        <v>60</v>
      </c>
    </row>
    <row r="4970" spans="28:39">
      <c r="AB4970" s="59" t="s">
        <v>656</v>
      </c>
      <c r="AC4970" s="1">
        <v>1</v>
      </c>
      <c r="AD4970" s="38" t="s">
        <v>428</v>
      </c>
      <c r="AE4970" s="61" t="s">
        <v>136</v>
      </c>
      <c r="AF4970" s="40">
        <v>110</v>
      </c>
      <c r="AG4970" s="41">
        <v>0</v>
      </c>
      <c r="AH4970">
        <v>72</v>
      </c>
      <c r="AL4970" t="s">
        <v>22</v>
      </c>
      <c r="AM4970">
        <v>60</v>
      </c>
    </row>
    <row r="4971" spans="28:39">
      <c r="AB4971" s="59" t="s">
        <v>656</v>
      </c>
      <c r="AC4971" s="1">
        <v>1</v>
      </c>
      <c r="AD4971" s="38" t="s">
        <v>428</v>
      </c>
      <c r="AE4971" s="61" t="s">
        <v>136</v>
      </c>
      <c r="AF4971" s="40">
        <v>110</v>
      </c>
      <c r="AG4971" s="42">
        <v>10</v>
      </c>
      <c r="AH4971">
        <v>72</v>
      </c>
      <c r="AL4971" t="s">
        <v>22</v>
      </c>
      <c r="AM4971">
        <v>60</v>
      </c>
    </row>
    <row r="4972" spans="28:39">
      <c r="AB4972" s="59" t="s">
        <v>656</v>
      </c>
      <c r="AC4972" s="1">
        <v>1</v>
      </c>
      <c r="AD4972" s="38" t="s">
        <v>428</v>
      </c>
      <c r="AE4972" s="61" t="s">
        <v>136</v>
      </c>
      <c r="AF4972" s="40">
        <v>110</v>
      </c>
      <c r="AG4972" s="43">
        <v>20</v>
      </c>
      <c r="AH4972">
        <v>64</v>
      </c>
      <c r="AL4972" t="s">
        <v>22</v>
      </c>
      <c r="AM4972">
        <v>60</v>
      </c>
    </row>
    <row r="4973" spans="28:39">
      <c r="AB4973" s="59" t="s">
        <v>656</v>
      </c>
      <c r="AC4973" s="1">
        <v>1</v>
      </c>
      <c r="AD4973" s="38" t="s">
        <v>428</v>
      </c>
      <c r="AE4973" s="61" t="s">
        <v>136</v>
      </c>
      <c r="AF4973" s="40">
        <v>110</v>
      </c>
      <c r="AG4973" s="44">
        <v>30</v>
      </c>
      <c r="AH4973">
        <v>44</v>
      </c>
      <c r="AL4973" t="s">
        <v>22</v>
      </c>
      <c r="AM4973">
        <v>60</v>
      </c>
    </row>
    <row r="4974" spans="28:39">
      <c r="AB4974" s="59" t="s">
        <v>656</v>
      </c>
      <c r="AC4974" s="1">
        <v>1</v>
      </c>
      <c r="AD4974" s="38" t="s">
        <v>428</v>
      </c>
      <c r="AE4974" s="61" t="s">
        <v>136</v>
      </c>
      <c r="AF4974" s="40">
        <v>110</v>
      </c>
      <c r="AG4974" s="45">
        <v>40</v>
      </c>
      <c r="AH4974">
        <v>34</v>
      </c>
      <c r="AL4974" t="s">
        <v>22</v>
      </c>
      <c r="AM4974">
        <v>60</v>
      </c>
    </row>
    <row r="4975" spans="28:39">
      <c r="AB4975" s="59" t="s">
        <v>656</v>
      </c>
      <c r="AC4975" s="1">
        <v>1</v>
      </c>
      <c r="AD4975" s="38" t="s">
        <v>428</v>
      </c>
      <c r="AE4975" s="61" t="s">
        <v>136</v>
      </c>
      <c r="AF4975" s="40">
        <v>110</v>
      </c>
      <c r="AG4975" s="46">
        <v>50</v>
      </c>
      <c r="AH4975">
        <v>28</v>
      </c>
      <c r="AL4975" t="s">
        <v>22</v>
      </c>
      <c r="AM4975">
        <v>60</v>
      </c>
    </row>
    <row r="4976" spans="28:39">
      <c r="AB4976" s="59" t="s">
        <v>656</v>
      </c>
      <c r="AC4976" s="1">
        <v>1</v>
      </c>
      <c r="AD4976" s="38" t="s">
        <v>428</v>
      </c>
      <c r="AE4976" s="61" t="s">
        <v>136</v>
      </c>
      <c r="AF4976" s="40">
        <v>110</v>
      </c>
      <c r="AG4976" s="47">
        <v>60</v>
      </c>
      <c r="AH4976">
        <v>23</v>
      </c>
      <c r="AL4976" t="s">
        <v>22</v>
      </c>
      <c r="AM4976">
        <v>60</v>
      </c>
    </row>
    <row r="4977" spans="28:39">
      <c r="AB4977" s="59" t="s">
        <v>656</v>
      </c>
      <c r="AC4977" s="1">
        <v>1</v>
      </c>
      <c r="AD4977" s="38" t="s">
        <v>428</v>
      </c>
      <c r="AE4977" s="61" t="s">
        <v>136</v>
      </c>
      <c r="AF4977" s="40">
        <v>110</v>
      </c>
      <c r="AG4977" s="48">
        <v>70</v>
      </c>
      <c r="AH4977">
        <v>20</v>
      </c>
      <c r="AL4977" t="s">
        <v>22</v>
      </c>
      <c r="AM4977">
        <v>60</v>
      </c>
    </row>
    <row r="4978" spans="28:39">
      <c r="AB4978" s="59" t="s">
        <v>656</v>
      </c>
      <c r="AC4978" s="1">
        <v>1</v>
      </c>
      <c r="AD4978" s="38" t="s">
        <v>428</v>
      </c>
      <c r="AE4978" s="61" t="s">
        <v>136</v>
      </c>
      <c r="AF4978" s="49">
        <v>115</v>
      </c>
      <c r="AG4978" s="41">
        <v>0</v>
      </c>
      <c r="AH4978">
        <v>69</v>
      </c>
      <c r="AL4978" t="s">
        <v>22</v>
      </c>
      <c r="AM4978">
        <v>60</v>
      </c>
    </row>
    <row r="4979" spans="28:39">
      <c r="AB4979" s="59" t="s">
        <v>656</v>
      </c>
      <c r="AC4979" s="1">
        <v>1</v>
      </c>
      <c r="AD4979" s="38" t="s">
        <v>428</v>
      </c>
      <c r="AE4979" s="61" t="s">
        <v>136</v>
      </c>
      <c r="AF4979" s="49">
        <v>115</v>
      </c>
      <c r="AG4979" s="42">
        <v>10</v>
      </c>
      <c r="AH4979">
        <v>69</v>
      </c>
      <c r="AL4979" t="s">
        <v>22</v>
      </c>
      <c r="AM4979">
        <v>60</v>
      </c>
    </row>
    <row r="4980" spans="28:39">
      <c r="AB4980" s="59" t="s">
        <v>656</v>
      </c>
      <c r="AC4980" s="1">
        <v>1</v>
      </c>
      <c r="AD4980" s="38" t="s">
        <v>428</v>
      </c>
      <c r="AE4980" s="61" t="s">
        <v>136</v>
      </c>
      <c r="AF4980" s="49">
        <v>115</v>
      </c>
      <c r="AG4980" s="43">
        <v>20</v>
      </c>
      <c r="AH4980">
        <v>64</v>
      </c>
      <c r="AL4980" t="s">
        <v>22</v>
      </c>
      <c r="AM4980">
        <v>60</v>
      </c>
    </row>
    <row r="4981" spans="28:39">
      <c r="AB4981" s="59" t="s">
        <v>656</v>
      </c>
      <c r="AC4981" s="1">
        <v>1</v>
      </c>
      <c r="AD4981" s="38" t="s">
        <v>428</v>
      </c>
      <c r="AE4981" s="61" t="s">
        <v>136</v>
      </c>
      <c r="AF4981" s="49">
        <v>115</v>
      </c>
      <c r="AG4981" s="44">
        <v>30</v>
      </c>
      <c r="AH4981">
        <v>44</v>
      </c>
      <c r="AL4981" t="s">
        <v>22</v>
      </c>
      <c r="AM4981">
        <v>60</v>
      </c>
    </row>
    <row r="4982" spans="28:39">
      <c r="AB4982" s="59" t="s">
        <v>656</v>
      </c>
      <c r="AC4982" s="1">
        <v>1</v>
      </c>
      <c r="AD4982" s="38" t="s">
        <v>428</v>
      </c>
      <c r="AE4982" s="61" t="s">
        <v>136</v>
      </c>
      <c r="AF4982" s="49">
        <v>115</v>
      </c>
      <c r="AG4982" s="45">
        <v>40</v>
      </c>
      <c r="AH4982">
        <v>34</v>
      </c>
      <c r="AL4982" t="s">
        <v>22</v>
      </c>
      <c r="AM4982">
        <v>60</v>
      </c>
    </row>
    <row r="4983" spans="28:39">
      <c r="AB4983" s="59" t="s">
        <v>656</v>
      </c>
      <c r="AC4983" s="1">
        <v>1</v>
      </c>
      <c r="AD4983" s="38" t="s">
        <v>428</v>
      </c>
      <c r="AE4983" s="61" t="s">
        <v>136</v>
      </c>
      <c r="AF4983" s="49">
        <v>115</v>
      </c>
      <c r="AG4983" s="46">
        <v>50</v>
      </c>
      <c r="AH4983">
        <v>28</v>
      </c>
      <c r="AL4983" t="s">
        <v>22</v>
      </c>
      <c r="AM4983">
        <v>60</v>
      </c>
    </row>
    <row r="4984" spans="28:39">
      <c r="AB4984" s="59" t="s">
        <v>656</v>
      </c>
      <c r="AC4984" s="1">
        <v>1</v>
      </c>
      <c r="AD4984" s="38" t="s">
        <v>428</v>
      </c>
      <c r="AE4984" s="61" t="s">
        <v>136</v>
      </c>
      <c r="AF4984" s="49">
        <v>115</v>
      </c>
      <c r="AG4984" s="47">
        <v>60</v>
      </c>
      <c r="AH4984">
        <v>23</v>
      </c>
      <c r="AL4984" t="s">
        <v>22</v>
      </c>
      <c r="AM4984">
        <v>60</v>
      </c>
    </row>
    <row r="4985" spans="28:39">
      <c r="AB4985" s="59" t="s">
        <v>656</v>
      </c>
      <c r="AC4985" s="1">
        <v>1</v>
      </c>
      <c r="AD4985" s="38" t="s">
        <v>428</v>
      </c>
      <c r="AE4985" s="61" t="s">
        <v>136</v>
      </c>
      <c r="AF4985" s="49">
        <v>115</v>
      </c>
      <c r="AG4985" s="48">
        <v>70</v>
      </c>
      <c r="AH4985">
        <v>20</v>
      </c>
      <c r="AL4985" t="s">
        <v>22</v>
      </c>
      <c r="AM4985">
        <v>60</v>
      </c>
    </row>
    <row r="4986" spans="28:39">
      <c r="AB4986" s="59" t="s">
        <v>656</v>
      </c>
      <c r="AC4986" s="1">
        <v>1</v>
      </c>
      <c r="AD4986" s="38" t="s">
        <v>428</v>
      </c>
      <c r="AE4986" s="61" t="s">
        <v>136</v>
      </c>
      <c r="AF4986" s="50">
        <v>120</v>
      </c>
      <c r="AG4986" s="41">
        <v>0</v>
      </c>
      <c r="AH4986">
        <v>67</v>
      </c>
      <c r="AL4986" t="s">
        <v>22</v>
      </c>
      <c r="AM4986">
        <v>60</v>
      </c>
    </row>
    <row r="4987" spans="28:39">
      <c r="AB4987" s="59" t="s">
        <v>656</v>
      </c>
      <c r="AC4987" s="1">
        <v>1</v>
      </c>
      <c r="AD4987" s="38" t="s">
        <v>428</v>
      </c>
      <c r="AE4987" s="61" t="s">
        <v>136</v>
      </c>
      <c r="AF4987" s="50">
        <v>120</v>
      </c>
      <c r="AG4987" s="42">
        <v>10</v>
      </c>
      <c r="AH4987">
        <v>67</v>
      </c>
      <c r="AL4987" t="s">
        <v>22</v>
      </c>
      <c r="AM4987">
        <v>60</v>
      </c>
    </row>
    <row r="4988" spans="28:39">
      <c r="AB4988" s="59" t="s">
        <v>656</v>
      </c>
      <c r="AC4988" s="1">
        <v>1</v>
      </c>
      <c r="AD4988" s="38" t="s">
        <v>428</v>
      </c>
      <c r="AE4988" s="61" t="s">
        <v>136</v>
      </c>
      <c r="AF4988" s="50">
        <v>120</v>
      </c>
      <c r="AG4988" s="43">
        <v>20</v>
      </c>
      <c r="AH4988">
        <v>64</v>
      </c>
      <c r="AL4988" t="s">
        <v>22</v>
      </c>
      <c r="AM4988">
        <v>60</v>
      </c>
    </row>
    <row r="4989" spans="28:39">
      <c r="AB4989" s="59" t="s">
        <v>656</v>
      </c>
      <c r="AC4989" s="1">
        <v>1</v>
      </c>
      <c r="AD4989" s="38" t="s">
        <v>428</v>
      </c>
      <c r="AE4989" s="61" t="s">
        <v>136</v>
      </c>
      <c r="AF4989" s="50">
        <v>120</v>
      </c>
      <c r="AG4989" s="44">
        <v>30</v>
      </c>
      <c r="AH4989">
        <v>44</v>
      </c>
      <c r="AL4989" t="s">
        <v>22</v>
      </c>
      <c r="AM4989">
        <v>60</v>
      </c>
    </row>
    <row r="4990" spans="28:39">
      <c r="AB4990" s="59" t="s">
        <v>656</v>
      </c>
      <c r="AC4990" s="1">
        <v>1</v>
      </c>
      <c r="AD4990" s="38" t="s">
        <v>428</v>
      </c>
      <c r="AE4990" s="61" t="s">
        <v>136</v>
      </c>
      <c r="AF4990" s="50">
        <v>120</v>
      </c>
      <c r="AG4990" s="45">
        <v>40</v>
      </c>
      <c r="AH4990">
        <v>34</v>
      </c>
      <c r="AL4990" t="s">
        <v>22</v>
      </c>
      <c r="AM4990">
        <v>60</v>
      </c>
    </row>
    <row r="4991" spans="28:39">
      <c r="AB4991" s="59" t="s">
        <v>656</v>
      </c>
      <c r="AC4991" s="1">
        <v>1</v>
      </c>
      <c r="AD4991" s="38" t="s">
        <v>428</v>
      </c>
      <c r="AE4991" s="61" t="s">
        <v>136</v>
      </c>
      <c r="AF4991" s="50">
        <v>120</v>
      </c>
      <c r="AG4991" s="46">
        <v>50</v>
      </c>
      <c r="AH4991">
        <v>28</v>
      </c>
      <c r="AL4991" t="s">
        <v>22</v>
      </c>
      <c r="AM4991">
        <v>60</v>
      </c>
    </row>
    <row r="4992" spans="28:39">
      <c r="AB4992" s="59" t="s">
        <v>656</v>
      </c>
      <c r="AC4992" s="1">
        <v>1</v>
      </c>
      <c r="AD4992" s="38" t="s">
        <v>428</v>
      </c>
      <c r="AE4992" s="61" t="s">
        <v>136</v>
      </c>
      <c r="AF4992" s="50">
        <v>120</v>
      </c>
      <c r="AG4992" s="47">
        <v>60</v>
      </c>
      <c r="AH4992">
        <v>23</v>
      </c>
      <c r="AL4992" t="s">
        <v>22</v>
      </c>
      <c r="AM4992">
        <v>60</v>
      </c>
    </row>
    <row r="4993" spans="28:39">
      <c r="AB4993" s="59" t="s">
        <v>656</v>
      </c>
      <c r="AC4993" s="1">
        <v>1</v>
      </c>
      <c r="AD4993" s="38" t="s">
        <v>428</v>
      </c>
      <c r="AE4993" s="61" t="s">
        <v>136</v>
      </c>
      <c r="AF4993" s="50">
        <v>120</v>
      </c>
      <c r="AG4993" s="48">
        <v>70</v>
      </c>
      <c r="AH4993">
        <v>20</v>
      </c>
      <c r="AL4993" t="s">
        <v>22</v>
      </c>
      <c r="AM4993">
        <v>60</v>
      </c>
    </row>
    <row r="4994" spans="28:39">
      <c r="AB4994" s="59" t="s">
        <v>656</v>
      </c>
      <c r="AC4994" s="1">
        <v>1</v>
      </c>
      <c r="AD4994" s="38" t="s">
        <v>428</v>
      </c>
      <c r="AE4994" s="61" t="s">
        <v>136</v>
      </c>
      <c r="AF4994" s="51">
        <v>130</v>
      </c>
      <c r="AG4994" s="41">
        <v>0</v>
      </c>
      <c r="AH4994">
        <v>64</v>
      </c>
      <c r="AL4994" t="s">
        <v>22</v>
      </c>
      <c r="AM4994">
        <v>60</v>
      </c>
    </row>
    <row r="4995" spans="28:39">
      <c r="AB4995" s="59" t="s">
        <v>656</v>
      </c>
      <c r="AC4995" s="1">
        <v>1</v>
      </c>
      <c r="AD4995" s="38" t="s">
        <v>428</v>
      </c>
      <c r="AE4995" s="61" t="s">
        <v>136</v>
      </c>
      <c r="AF4995" s="51">
        <v>130</v>
      </c>
      <c r="AG4995" s="42">
        <v>10</v>
      </c>
      <c r="AH4995">
        <v>64</v>
      </c>
      <c r="AL4995" t="s">
        <v>22</v>
      </c>
      <c r="AM4995">
        <v>60</v>
      </c>
    </row>
    <row r="4996" spans="28:39">
      <c r="AB4996" s="59" t="s">
        <v>656</v>
      </c>
      <c r="AC4996" s="1">
        <v>1</v>
      </c>
      <c r="AD4996" s="38" t="s">
        <v>428</v>
      </c>
      <c r="AE4996" s="61" t="s">
        <v>136</v>
      </c>
      <c r="AF4996" s="51">
        <v>130</v>
      </c>
      <c r="AG4996" s="43">
        <v>20</v>
      </c>
      <c r="AH4996">
        <v>64</v>
      </c>
      <c r="AL4996" t="s">
        <v>22</v>
      </c>
      <c r="AM4996">
        <v>60</v>
      </c>
    </row>
    <row r="4997" spans="28:39">
      <c r="AB4997" s="59" t="s">
        <v>656</v>
      </c>
      <c r="AC4997" s="1">
        <v>1</v>
      </c>
      <c r="AD4997" s="38" t="s">
        <v>428</v>
      </c>
      <c r="AE4997" s="61" t="s">
        <v>136</v>
      </c>
      <c r="AF4997" s="51">
        <v>130</v>
      </c>
      <c r="AG4997" s="44">
        <v>30</v>
      </c>
      <c r="AH4997">
        <v>44</v>
      </c>
      <c r="AL4997" t="s">
        <v>22</v>
      </c>
      <c r="AM4997">
        <v>60</v>
      </c>
    </row>
    <row r="4998" spans="28:39">
      <c r="AB4998" s="59" t="s">
        <v>656</v>
      </c>
      <c r="AC4998" s="1">
        <v>1</v>
      </c>
      <c r="AD4998" s="38" t="s">
        <v>428</v>
      </c>
      <c r="AE4998" s="61" t="s">
        <v>136</v>
      </c>
      <c r="AF4998" s="51">
        <v>130</v>
      </c>
      <c r="AG4998" s="45">
        <v>40</v>
      </c>
      <c r="AH4998">
        <v>34</v>
      </c>
      <c r="AL4998" t="s">
        <v>22</v>
      </c>
      <c r="AM4998">
        <v>60</v>
      </c>
    </row>
    <row r="4999" spans="28:39">
      <c r="AB4999" s="59" t="s">
        <v>656</v>
      </c>
      <c r="AC4999" s="1">
        <v>1</v>
      </c>
      <c r="AD4999" s="38" t="s">
        <v>428</v>
      </c>
      <c r="AE4999" s="61" t="s">
        <v>136</v>
      </c>
      <c r="AF4999" s="51">
        <v>130</v>
      </c>
      <c r="AG4999" s="46">
        <v>50</v>
      </c>
      <c r="AH4999">
        <v>28</v>
      </c>
      <c r="AL4999" t="s">
        <v>22</v>
      </c>
      <c r="AM4999">
        <v>60</v>
      </c>
    </row>
    <row r="5000" spans="28:39">
      <c r="AB5000" s="59" t="s">
        <v>656</v>
      </c>
      <c r="AC5000" s="1">
        <v>1</v>
      </c>
      <c r="AD5000" s="38" t="s">
        <v>428</v>
      </c>
      <c r="AE5000" s="61" t="s">
        <v>136</v>
      </c>
      <c r="AF5000" s="51">
        <v>130</v>
      </c>
      <c r="AG5000" s="47">
        <v>60</v>
      </c>
      <c r="AH5000">
        <v>23</v>
      </c>
      <c r="AL5000" t="s">
        <v>22</v>
      </c>
      <c r="AM5000">
        <v>60</v>
      </c>
    </row>
    <row r="5001" spans="28:39">
      <c r="AB5001" s="59" t="s">
        <v>656</v>
      </c>
      <c r="AC5001" s="1">
        <v>1</v>
      </c>
      <c r="AD5001" s="38" t="s">
        <v>428</v>
      </c>
      <c r="AE5001" s="61" t="s">
        <v>136</v>
      </c>
      <c r="AF5001" s="51">
        <v>130</v>
      </c>
      <c r="AG5001" s="48">
        <v>70</v>
      </c>
      <c r="AH5001">
        <v>20</v>
      </c>
      <c r="AL5001" t="s">
        <v>22</v>
      </c>
      <c r="AM5001">
        <v>60</v>
      </c>
    </row>
    <row r="5002" spans="28:39">
      <c r="AB5002" s="59" t="s">
        <v>656</v>
      </c>
      <c r="AC5002" s="1">
        <v>1</v>
      </c>
      <c r="AD5002" s="38" t="s">
        <v>428</v>
      </c>
      <c r="AE5002" s="61" t="s">
        <v>136</v>
      </c>
      <c r="AF5002" s="52">
        <v>140</v>
      </c>
      <c r="AG5002" s="41">
        <v>0</v>
      </c>
      <c r="AH5002">
        <v>60</v>
      </c>
      <c r="AL5002" t="s">
        <v>22</v>
      </c>
      <c r="AM5002">
        <v>60</v>
      </c>
    </row>
    <row r="5003" spans="28:39">
      <c r="AB5003" s="59" t="s">
        <v>656</v>
      </c>
      <c r="AC5003" s="1">
        <v>1</v>
      </c>
      <c r="AD5003" s="38" t="s">
        <v>428</v>
      </c>
      <c r="AE5003" s="61" t="s">
        <v>136</v>
      </c>
      <c r="AF5003" s="52">
        <v>140</v>
      </c>
      <c r="AG5003" s="42">
        <v>10</v>
      </c>
      <c r="AH5003">
        <v>60</v>
      </c>
      <c r="AL5003" t="s">
        <v>22</v>
      </c>
      <c r="AM5003">
        <v>60</v>
      </c>
    </row>
    <row r="5004" spans="28:39">
      <c r="AB5004" s="59" t="s">
        <v>656</v>
      </c>
      <c r="AC5004" s="1">
        <v>1</v>
      </c>
      <c r="AD5004" s="38" t="s">
        <v>428</v>
      </c>
      <c r="AE5004" s="61" t="s">
        <v>136</v>
      </c>
      <c r="AF5004" s="52">
        <v>140</v>
      </c>
      <c r="AG5004" s="43">
        <v>20</v>
      </c>
      <c r="AH5004">
        <v>60</v>
      </c>
      <c r="AL5004" t="s">
        <v>22</v>
      </c>
      <c r="AM5004">
        <v>60</v>
      </c>
    </row>
    <row r="5005" spans="28:39">
      <c r="AB5005" s="59" t="s">
        <v>656</v>
      </c>
      <c r="AC5005" s="1">
        <v>1</v>
      </c>
      <c r="AD5005" s="38" t="s">
        <v>428</v>
      </c>
      <c r="AE5005" s="61" t="s">
        <v>136</v>
      </c>
      <c r="AF5005" s="52">
        <v>140</v>
      </c>
      <c r="AG5005" s="44">
        <v>30</v>
      </c>
      <c r="AH5005">
        <v>44</v>
      </c>
      <c r="AL5005" t="s">
        <v>22</v>
      </c>
      <c r="AM5005">
        <v>60</v>
      </c>
    </row>
    <row r="5006" spans="28:39">
      <c r="AB5006" s="59" t="s">
        <v>656</v>
      </c>
      <c r="AC5006" s="1">
        <v>1</v>
      </c>
      <c r="AD5006" s="38" t="s">
        <v>428</v>
      </c>
      <c r="AE5006" s="61" t="s">
        <v>136</v>
      </c>
      <c r="AF5006" s="52">
        <v>140</v>
      </c>
      <c r="AG5006" s="45">
        <v>40</v>
      </c>
      <c r="AH5006">
        <v>34</v>
      </c>
      <c r="AL5006" t="s">
        <v>22</v>
      </c>
      <c r="AM5006">
        <v>60</v>
      </c>
    </row>
    <row r="5007" spans="28:39">
      <c r="AB5007" s="59" t="s">
        <v>656</v>
      </c>
      <c r="AC5007" s="1">
        <v>1</v>
      </c>
      <c r="AD5007" s="38" t="s">
        <v>428</v>
      </c>
      <c r="AE5007" s="61" t="s">
        <v>136</v>
      </c>
      <c r="AF5007" s="52">
        <v>140</v>
      </c>
      <c r="AG5007" s="46">
        <v>50</v>
      </c>
      <c r="AH5007">
        <v>28</v>
      </c>
      <c r="AL5007" t="s">
        <v>22</v>
      </c>
      <c r="AM5007">
        <v>60</v>
      </c>
    </row>
    <row r="5008" spans="28:39">
      <c r="AB5008" s="59" t="s">
        <v>656</v>
      </c>
      <c r="AC5008" s="1">
        <v>1</v>
      </c>
      <c r="AD5008" s="38" t="s">
        <v>428</v>
      </c>
      <c r="AE5008" s="61" t="s">
        <v>136</v>
      </c>
      <c r="AF5008" s="52">
        <v>140</v>
      </c>
      <c r="AG5008" s="47">
        <v>60</v>
      </c>
      <c r="AH5008">
        <v>23</v>
      </c>
      <c r="AL5008" t="s">
        <v>22</v>
      </c>
      <c r="AM5008">
        <v>60</v>
      </c>
    </row>
    <row r="5009" spans="28:39">
      <c r="AB5009" s="59" t="s">
        <v>656</v>
      </c>
      <c r="AC5009" s="1">
        <v>1</v>
      </c>
      <c r="AD5009" s="38" t="s">
        <v>428</v>
      </c>
      <c r="AE5009" s="61" t="s">
        <v>136</v>
      </c>
      <c r="AF5009" s="52">
        <v>140</v>
      </c>
      <c r="AG5009" s="48">
        <v>70</v>
      </c>
      <c r="AH5009">
        <v>20</v>
      </c>
      <c r="AL5009" t="s">
        <v>22</v>
      </c>
      <c r="AM5009">
        <v>60</v>
      </c>
    </row>
    <row r="5010" spans="28:39">
      <c r="AB5010" s="59" t="s">
        <v>656</v>
      </c>
      <c r="AC5010" s="1">
        <v>1</v>
      </c>
      <c r="AD5010" s="38" t="s">
        <v>428</v>
      </c>
      <c r="AE5010" s="61" t="s">
        <v>136</v>
      </c>
      <c r="AF5010" s="53">
        <v>150</v>
      </c>
      <c r="AG5010" s="41">
        <v>0</v>
      </c>
      <c r="AH5010">
        <v>58</v>
      </c>
      <c r="AL5010" t="s">
        <v>22</v>
      </c>
      <c r="AM5010">
        <v>60</v>
      </c>
    </row>
    <row r="5011" spans="28:39">
      <c r="AB5011" s="59" t="s">
        <v>656</v>
      </c>
      <c r="AC5011" s="1">
        <v>1</v>
      </c>
      <c r="AD5011" s="38" t="s">
        <v>428</v>
      </c>
      <c r="AE5011" s="61" t="s">
        <v>136</v>
      </c>
      <c r="AF5011" s="53">
        <v>150</v>
      </c>
      <c r="AG5011" s="42">
        <v>10</v>
      </c>
      <c r="AH5011">
        <v>58</v>
      </c>
      <c r="AL5011" t="s">
        <v>22</v>
      </c>
      <c r="AM5011">
        <v>60</v>
      </c>
    </row>
    <row r="5012" spans="28:39">
      <c r="AB5012" s="59" t="s">
        <v>656</v>
      </c>
      <c r="AC5012" s="1">
        <v>1</v>
      </c>
      <c r="AD5012" s="38" t="s">
        <v>428</v>
      </c>
      <c r="AE5012" s="61" t="s">
        <v>136</v>
      </c>
      <c r="AF5012" s="53">
        <v>150</v>
      </c>
      <c r="AG5012" s="43">
        <v>20</v>
      </c>
      <c r="AH5012">
        <v>58</v>
      </c>
      <c r="AL5012" t="s">
        <v>22</v>
      </c>
      <c r="AM5012">
        <v>60</v>
      </c>
    </row>
    <row r="5013" spans="28:39">
      <c r="AB5013" s="59" t="s">
        <v>656</v>
      </c>
      <c r="AC5013" s="1">
        <v>1</v>
      </c>
      <c r="AD5013" s="38" t="s">
        <v>428</v>
      </c>
      <c r="AE5013" s="61" t="s">
        <v>136</v>
      </c>
      <c r="AF5013" s="53">
        <v>150</v>
      </c>
      <c r="AG5013" s="44">
        <v>30</v>
      </c>
      <c r="AH5013">
        <v>44</v>
      </c>
      <c r="AL5013" t="s">
        <v>22</v>
      </c>
      <c r="AM5013">
        <v>60</v>
      </c>
    </row>
    <row r="5014" spans="28:39">
      <c r="AB5014" s="59" t="s">
        <v>656</v>
      </c>
      <c r="AC5014" s="1">
        <v>1</v>
      </c>
      <c r="AD5014" s="38" t="s">
        <v>428</v>
      </c>
      <c r="AE5014" s="61" t="s">
        <v>136</v>
      </c>
      <c r="AF5014" s="53">
        <v>150</v>
      </c>
      <c r="AG5014" s="45">
        <v>40</v>
      </c>
      <c r="AH5014">
        <v>34</v>
      </c>
      <c r="AL5014" t="s">
        <v>22</v>
      </c>
      <c r="AM5014">
        <v>60</v>
      </c>
    </row>
    <row r="5015" spans="28:39">
      <c r="AB5015" s="59" t="s">
        <v>656</v>
      </c>
      <c r="AC5015" s="1">
        <v>1</v>
      </c>
      <c r="AD5015" s="38" t="s">
        <v>428</v>
      </c>
      <c r="AE5015" s="61" t="s">
        <v>136</v>
      </c>
      <c r="AF5015" s="53">
        <v>150</v>
      </c>
      <c r="AG5015" s="46">
        <v>50</v>
      </c>
      <c r="AH5015">
        <v>28</v>
      </c>
      <c r="AL5015" t="s">
        <v>22</v>
      </c>
      <c r="AM5015">
        <v>60</v>
      </c>
    </row>
    <row r="5016" spans="28:39">
      <c r="AB5016" s="59" t="s">
        <v>656</v>
      </c>
      <c r="AC5016" s="1">
        <v>1</v>
      </c>
      <c r="AD5016" s="38" t="s">
        <v>428</v>
      </c>
      <c r="AE5016" s="61" t="s">
        <v>136</v>
      </c>
      <c r="AF5016" s="53">
        <v>150</v>
      </c>
      <c r="AG5016" s="47">
        <v>60</v>
      </c>
      <c r="AH5016">
        <v>23</v>
      </c>
      <c r="AL5016" t="s">
        <v>22</v>
      </c>
      <c r="AM5016">
        <v>60</v>
      </c>
    </row>
    <row r="5017" spans="28:39">
      <c r="AB5017" s="59" t="s">
        <v>656</v>
      </c>
      <c r="AC5017" s="1">
        <v>1</v>
      </c>
      <c r="AD5017" s="38" t="s">
        <v>428</v>
      </c>
      <c r="AE5017" s="61" t="s">
        <v>136</v>
      </c>
      <c r="AF5017" s="53">
        <v>150</v>
      </c>
      <c r="AG5017" s="48">
        <v>70</v>
      </c>
      <c r="AH5017">
        <v>20</v>
      </c>
      <c r="AL5017" t="s">
        <v>22</v>
      </c>
      <c r="AM5017">
        <v>60</v>
      </c>
    </row>
    <row r="5018" spans="28:39">
      <c r="AB5018" s="59" t="s">
        <v>656</v>
      </c>
      <c r="AC5018" s="1">
        <v>1</v>
      </c>
      <c r="AD5018" s="38" t="s">
        <v>428</v>
      </c>
      <c r="AE5018" s="61" t="s">
        <v>136</v>
      </c>
      <c r="AF5018" s="54">
        <v>160</v>
      </c>
      <c r="AG5018" s="41">
        <v>0</v>
      </c>
      <c r="AH5018">
        <v>55</v>
      </c>
      <c r="AL5018" t="s">
        <v>22</v>
      </c>
      <c r="AM5018">
        <v>60</v>
      </c>
    </row>
    <row r="5019" spans="28:39">
      <c r="AB5019" s="59" t="s">
        <v>656</v>
      </c>
      <c r="AC5019" s="1">
        <v>1</v>
      </c>
      <c r="AD5019" s="38" t="s">
        <v>428</v>
      </c>
      <c r="AE5019" s="61" t="s">
        <v>136</v>
      </c>
      <c r="AF5019" s="54">
        <v>160</v>
      </c>
      <c r="AG5019" s="42">
        <v>10</v>
      </c>
      <c r="AH5019">
        <v>55</v>
      </c>
      <c r="AL5019" t="s">
        <v>22</v>
      </c>
      <c r="AM5019">
        <v>60</v>
      </c>
    </row>
    <row r="5020" spans="28:39">
      <c r="AB5020" s="59" t="s">
        <v>656</v>
      </c>
      <c r="AC5020" s="1">
        <v>1</v>
      </c>
      <c r="AD5020" s="38" t="s">
        <v>428</v>
      </c>
      <c r="AE5020" s="61" t="s">
        <v>136</v>
      </c>
      <c r="AF5020" s="54">
        <v>160</v>
      </c>
      <c r="AG5020" s="43">
        <v>20</v>
      </c>
      <c r="AH5020">
        <v>55</v>
      </c>
      <c r="AL5020" t="s">
        <v>22</v>
      </c>
      <c r="AM5020">
        <v>60</v>
      </c>
    </row>
    <row r="5021" spans="28:39">
      <c r="AB5021" s="59" t="s">
        <v>656</v>
      </c>
      <c r="AC5021" s="1">
        <v>1</v>
      </c>
      <c r="AD5021" s="38" t="s">
        <v>428</v>
      </c>
      <c r="AE5021" s="61" t="s">
        <v>136</v>
      </c>
      <c r="AF5021" s="54">
        <v>160</v>
      </c>
      <c r="AG5021" s="44">
        <v>30</v>
      </c>
      <c r="AH5021">
        <v>44</v>
      </c>
      <c r="AL5021" t="s">
        <v>22</v>
      </c>
      <c r="AM5021">
        <v>60</v>
      </c>
    </row>
    <row r="5022" spans="28:39">
      <c r="AB5022" s="59" t="s">
        <v>656</v>
      </c>
      <c r="AC5022" s="1">
        <v>1</v>
      </c>
      <c r="AD5022" s="38" t="s">
        <v>428</v>
      </c>
      <c r="AE5022" s="61" t="s">
        <v>136</v>
      </c>
      <c r="AF5022" s="54">
        <v>160</v>
      </c>
      <c r="AG5022" s="45">
        <v>40</v>
      </c>
      <c r="AH5022">
        <v>34</v>
      </c>
      <c r="AL5022" t="s">
        <v>22</v>
      </c>
      <c r="AM5022">
        <v>60</v>
      </c>
    </row>
    <row r="5023" spans="28:39">
      <c r="AB5023" s="59" t="s">
        <v>656</v>
      </c>
      <c r="AC5023" s="1">
        <v>1</v>
      </c>
      <c r="AD5023" s="38" t="s">
        <v>428</v>
      </c>
      <c r="AE5023" s="61" t="s">
        <v>136</v>
      </c>
      <c r="AF5023" s="54">
        <v>160</v>
      </c>
      <c r="AG5023" s="46">
        <v>50</v>
      </c>
      <c r="AH5023">
        <v>28</v>
      </c>
      <c r="AL5023" t="s">
        <v>22</v>
      </c>
      <c r="AM5023">
        <v>60</v>
      </c>
    </row>
    <row r="5024" spans="28:39">
      <c r="AB5024" s="59" t="s">
        <v>656</v>
      </c>
      <c r="AC5024" s="1">
        <v>1</v>
      </c>
      <c r="AD5024" s="38" t="s">
        <v>428</v>
      </c>
      <c r="AE5024" s="61" t="s">
        <v>136</v>
      </c>
      <c r="AF5024" s="54">
        <v>160</v>
      </c>
      <c r="AG5024" s="47">
        <v>60</v>
      </c>
      <c r="AH5024">
        <v>23</v>
      </c>
      <c r="AL5024" t="s">
        <v>22</v>
      </c>
      <c r="AM5024">
        <v>60</v>
      </c>
    </row>
    <row r="5025" spans="28:39">
      <c r="AB5025" s="59" t="s">
        <v>656</v>
      </c>
      <c r="AC5025" s="1">
        <v>1</v>
      </c>
      <c r="AD5025" s="38" t="s">
        <v>428</v>
      </c>
      <c r="AE5025" s="61" t="s">
        <v>136</v>
      </c>
      <c r="AF5025" s="54">
        <v>160</v>
      </c>
      <c r="AG5025" s="48">
        <v>70</v>
      </c>
      <c r="AH5025">
        <v>20</v>
      </c>
      <c r="AL5025" t="s">
        <v>22</v>
      </c>
      <c r="AM5025">
        <v>60</v>
      </c>
    </row>
    <row r="5026" spans="28:39">
      <c r="AB5026" s="59" t="s">
        <v>656</v>
      </c>
      <c r="AC5026" s="1">
        <v>1</v>
      </c>
      <c r="AD5026" s="38" t="s">
        <v>428</v>
      </c>
      <c r="AE5026" s="61" t="s">
        <v>136</v>
      </c>
      <c r="AF5026" s="55">
        <v>170</v>
      </c>
      <c r="AG5026" s="41">
        <v>0</v>
      </c>
      <c r="AH5026">
        <v>53</v>
      </c>
      <c r="AL5026" t="s">
        <v>22</v>
      </c>
      <c r="AM5026">
        <v>60</v>
      </c>
    </row>
    <row r="5027" spans="28:39">
      <c r="AB5027" s="59" t="s">
        <v>656</v>
      </c>
      <c r="AC5027" s="1">
        <v>1</v>
      </c>
      <c r="AD5027" s="38" t="s">
        <v>428</v>
      </c>
      <c r="AE5027" s="61" t="s">
        <v>136</v>
      </c>
      <c r="AF5027" s="55">
        <v>170</v>
      </c>
      <c r="AG5027" s="42">
        <v>10</v>
      </c>
      <c r="AH5027">
        <v>53</v>
      </c>
      <c r="AL5027" t="s">
        <v>22</v>
      </c>
      <c r="AM5027">
        <v>60</v>
      </c>
    </row>
    <row r="5028" spans="28:39">
      <c r="AB5028" s="59" t="s">
        <v>656</v>
      </c>
      <c r="AC5028" s="1">
        <v>1</v>
      </c>
      <c r="AD5028" s="38" t="s">
        <v>428</v>
      </c>
      <c r="AE5028" s="61" t="s">
        <v>136</v>
      </c>
      <c r="AF5028" s="55">
        <v>170</v>
      </c>
      <c r="AG5028" s="43">
        <v>20</v>
      </c>
      <c r="AH5028">
        <v>53</v>
      </c>
      <c r="AL5028" t="s">
        <v>22</v>
      </c>
      <c r="AM5028">
        <v>60</v>
      </c>
    </row>
    <row r="5029" spans="28:39">
      <c r="AB5029" s="59" t="s">
        <v>656</v>
      </c>
      <c r="AC5029" s="1">
        <v>1</v>
      </c>
      <c r="AD5029" s="38" t="s">
        <v>428</v>
      </c>
      <c r="AE5029" s="61" t="s">
        <v>136</v>
      </c>
      <c r="AF5029" s="55">
        <v>170</v>
      </c>
      <c r="AG5029" s="44">
        <v>30</v>
      </c>
      <c r="AH5029">
        <v>45</v>
      </c>
      <c r="AL5029" t="s">
        <v>22</v>
      </c>
      <c r="AM5029">
        <v>60</v>
      </c>
    </row>
    <row r="5030" spans="28:39">
      <c r="AB5030" s="59" t="s">
        <v>656</v>
      </c>
      <c r="AC5030" s="1">
        <v>1</v>
      </c>
      <c r="AD5030" s="38" t="s">
        <v>428</v>
      </c>
      <c r="AE5030" s="61" t="s">
        <v>136</v>
      </c>
      <c r="AF5030" s="55">
        <v>170</v>
      </c>
      <c r="AG5030" s="45">
        <v>40</v>
      </c>
      <c r="AH5030">
        <v>34</v>
      </c>
      <c r="AL5030" t="s">
        <v>22</v>
      </c>
      <c r="AM5030">
        <v>60</v>
      </c>
    </row>
    <row r="5031" spans="28:39">
      <c r="AB5031" s="59" t="s">
        <v>656</v>
      </c>
      <c r="AC5031" s="1">
        <v>1</v>
      </c>
      <c r="AD5031" s="38" t="s">
        <v>428</v>
      </c>
      <c r="AE5031" s="61" t="s">
        <v>136</v>
      </c>
      <c r="AF5031" s="55">
        <v>170</v>
      </c>
      <c r="AG5031" s="46">
        <v>50</v>
      </c>
      <c r="AH5031">
        <v>28</v>
      </c>
      <c r="AL5031" t="s">
        <v>22</v>
      </c>
      <c r="AM5031">
        <v>60</v>
      </c>
    </row>
    <row r="5032" spans="28:39">
      <c r="AB5032" s="59" t="s">
        <v>656</v>
      </c>
      <c r="AC5032" s="1">
        <v>1</v>
      </c>
      <c r="AD5032" s="38" t="s">
        <v>428</v>
      </c>
      <c r="AE5032" s="61" t="s">
        <v>136</v>
      </c>
      <c r="AF5032" s="55">
        <v>170</v>
      </c>
      <c r="AG5032" s="47">
        <v>60</v>
      </c>
      <c r="AH5032">
        <v>23</v>
      </c>
      <c r="AL5032" t="s">
        <v>22</v>
      </c>
      <c r="AM5032">
        <v>60</v>
      </c>
    </row>
    <row r="5033" spans="28:39">
      <c r="AB5033" s="59" t="s">
        <v>656</v>
      </c>
      <c r="AC5033" s="1">
        <v>1</v>
      </c>
      <c r="AD5033" s="38" t="s">
        <v>428</v>
      </c>
      <c r="AE5033" s="61" t="s">
        <v>136</v>
      </c>
      <c r="AF5033" s="55">
        <v>170</v>
      </c>
      <c r="AG5033" s="48">
        <v>70</v>
      </c>
      <c r="AH5033">
        <v>20</v>
      </c>
      <c r="AL5033" t="s">
        <v>22</v>
      </c>
      <c r="AM5033">
        <v>60</v>
      </c>
    </row>
    <row r="5034" spans="28:39">
      <c r="AB5034" s="59" t="s">
        <v>656</v>
      </c>
      <c r="AC5034" s="1">
        <v>1</v>
      </c>
      <c r="AD5034" s="38" t="s">
        <v>428</v>
      </c>
      <c r="AE5034" s="61" t="s">
        <v>136</v>
      </c>
      <c r="AF5034" s="56">
        <v>180</v>
      </c>
      <c r="AG5034" s="41">
        <v>0</v>
      </c>
      <c r="AH5034">
        <v>51</v>
      </c>
      <c r="AL5034" t="s">
        <v>22</v>
      </c>
      <c r="AM5034">
        <v>60</v>
      </c>
    </row>
    <row r="5035" spans="28:39">
      <c r="AB5035" s="59" t="s">
        <v>656</v>
      </c>
      <c r="AC5035" s="1">
        <v>1</v>
      </c>
      <c r="AD5035" s="38" t="s">
        <v>428</v>
      </c>
      <c r="AE5035" s="61" t="s">
        <v>136</v>
      </c>
      <c r="AF5035" s="56">
        <v>180</v>
      </c>
      <c r="AG5035" s="42">
        <v>10</v>
      </c>
      <c r="AH5035">
        <v>51</v>
      </c>
      <c r="AL5035" t="s">
        <v>22</v>
      </c>
      <c r="AM5035">
        <v>60</v>
      </c>
    </row>
    <row r="5036" spans="28:39">
      <c r="AB5036" s="59" t="s">
        <v>656</v>
      </c>
      <c r="AC5036" s="1">
        <v>1</v>
      </c>
      <c r="AD5036" s="38" t="s">
        <v>428</v>
      </c>
      <c r="AE5036" s="61" t="s">
        <v>136</v>
      </c>
      <c r="AF5036" s="56">
        <v>180</v>
      </c>
      <c r="AG5036" s="43">
        <v>20</v>
      </c>
      <c r="AH5036">
        <v>51</v>
      </c>
      <c r="AL5036" t="s">
        <v>22</v>
      </c>
      <c r="AM5036">
        <v>60</v>
      </c>
    </row>
    <row r="5037" spans="28:39">
      <c r="AB5037" s="59" t="s">
        <v>656</v>
      </c>
      <c r="AC5037" s="1">
        <v>1</v>
      </c>
      <c r="AD5037" s="38" t="s">
        <v>428</v>
      </c>
      <c r="AE5037" s="61" t="s">
        <v>136</v>
      </c>
      <c r="AF5037" s="56">
        <v>180</v>
      </c>
      <c r="AG5037" s="44">
        <v>30</v>
      </c>
      <c r="AH5037">
        <v>44</v>
      </c>
      <c r="AL5037" t="s">
        <v>22</v>
      </c>
      <c r="AM5037">
        <v>60</v>
      </c>
    </row>
    <row r="5038" spans="28:39">
      <c r="AB5038" s="59" t="s">
        <v>656</v>
      </c>
      <c r="AC5038" s="1">
        <v>1</v>
      </c>
      <c r="AD5038" s="38" t="s">
        <v>428</v>
      </c>
      <c r="AE5038" s="61" t="s">
        <v>136</v>
      </c>
      <c r="AF5038" s="56">
        <v>180</v>
      </c>
      <c r="AG5038" s="45">
        <v>40</v>
      </c>
      <c r="AH5038">
        <v>34</v>
      </c>
      <c r="AL5038" t="s">
        <v>22</v>
      </c>
      <c r="AM5038">
        <v>60</v>
      </c>
    </row>
    <row r="5039" spans="28:39">
      <c r="AB5039" s="59" t="s">
        <v>656</v>
      </c>
      <c r="AC5039" s="1">
        <v>1</v>
      </c>
      <c r="AD5039" s="38" t="s">
        <v>428</v>
      </c>
      <c r="AE5039" s="61" t="s">
        <v>136</v>
      </c>
      <c r="AF5039" s="56">
        <v>180</v>
      </c>
      <c r="AG5039" s="46">
        <v>50</v>
      </c>
      <c r="AH5039">
        <v>28</v>
      </c>
      <c r="AL5039" t="s">
        <v>22</v>
      </c>
      <c r="AM5039">
        <v>60</v>
      </c>
    </row>
    <row r="5040" spans="28:39">
      <c r="AB5040" s="59" t="s">
        <v>656</v>
      </c>
      <c r="AC5040" s="1">
        <v>1</v>
      </c>
      <c r="AD5040" s="38" t="s">
        <v>428</v>
      </c>
      <c r="AE5040" s="61" t="s">
        <v>136</v>
      </c>
      <c r="AF5040" s="56">
        <v>180</v>
      </c>
      <c r="AG5040" s="47">
        <v>60</v>
      </c>
      <c r="AH5040">
        <v>23</v>
      </c>
      <c r="AL5040" t="s">
        <v>22</v>
      </c>
      <c r="AM5040">
        <v>60</v>
      </c>
    </row>
    <row r="5041" spans="28:39">
      <c r="AB5041" s="59" t="s">
        <v>656</v>
      </c>
      <c r="AC5041" s="1">
        <v>1</v>
      </c>
      <c r="AD5041" s="38" t="s">
        <v>428</v>
      </c>
      <c r="AE5041" s="61" t="s">
        <v>136</v>
      </c>
      <c r="AF5041" s="56">
        <v>180</v>
      </c>
      <c r="AG5041" s="48">
        <v>70</v>
      </c>
      <c r="AH5041">
        <v>20</v>
      </c>
      <c r="AL5041" t="s">
        <v>22</v>
      </c>
      <c r="AM5041">
        <v>60</v>
      </c>
    </row>
    <row r="5042" spans="28:39">
      <c r="AB5042" s="59" t="s">
        <v>656</v>
      </c>
      <c r="AC5042" s="1">
        <v>1</v>
      </c>
      <c r="AD5042" s="38" t="s">
        <v>428</v>
      </c>
      <c r="AE5042" s="61" t="s">
        <v>136</v>
      </c>
      <c r="AF5042" s="57">
        <v>200</v>
      </c>
      <c r="AG5042" s="41">
        <v>0</v>
      </c>
      <c r="AH5042">
        <v>48</v>
      </c>
      <c r="AL5042" t="s">
        <v>22</v>
      </c>
      <c r="AM5042">
        <v>60</v>
      </c>
    </row>
    <row r="5043" spans="28:39">
      <c r="AB5043" s="59" t="s">
        <v>656</v>
      </c>
      <c r="AC5043" s="1">
        <v>1</v>
      </c>
      <c r="AD5043" s="38" t="s">
        <v>428</v>
      </c>
      <c r="AE5043" s="61" t="s">
        <v>136</v>
      </c>
      <c r="AF5043" s="57">
        <v>200</v>
      </c>
      <c r="AG5043" s="42">
        <v>10</v>
      </c>
      <c r="AH5043">
        <v>48</v>
      </c>
      <c r="AL5043" t="s">
        <v>22</v>
      </c>
      <c r="AM5043">
        <v>60</v>
      </c>
    </row>
    <row r="5044" spans="28:39">
      <c r="AB5044" s="59" t="s">
        <v>656</v>
      </c>
      <c r="AC5044" s="1">
        <v>1</v>
      </c>
      <c r="AD5044" s="38" t="s">
        <v>428</v>
      </c>
      <c r="AE5044" s="61" t="s">
        <v>136</v>
      </c>
      <c r="AF5044" s="57">
        <v>200</v>
      </c>
      <c r="AG5044" s="43">
        <v>20</v>
      </c>
      <c r="AH5044">
        <v>48</v>
      </c>
      <c r="AL5044" t="s">
        <v>22</v>
      </c>
      <c r="AM5044">
        <v>60</v>
      </c>
    </row>
    <row r="5045" spans="28:39">
      <c r="AB5045" s="59" t="s">
        <v>656</v>
      </c>
      <c r="AC5045" s="1">
        <v>1</v>
      </c>
      <c r="AD5045" s="38" t="s">
        <v>428</v>
      </c>
      <c r="AE5045" s="61" t="s">
        <v>136</v>
      </c>
      <c r="AF5045" s="57">
        <v>200</v>
      </c>
      <c r="AG5045" s="44">
        <v>30</v>
      </c>
      <c r="AH5045">
        <v>44</v>
      </c>
      <c r="AL5045" t="s">
        <v>22</v>
      </c>
      <c r="AM5045">
        <v>60</v>
      </c>
    </row>
    <row r="5046" spans="28:39">
      <c r="AB5046" s="59" t="s">
        <v>656</v>
      </c>
      <c r="AC5046" s="1">
        <v>1</v>
      </c>
      <c r="AD5046" s="38" t="s">
        <v>428</v>
      </c>
      <c r="AE5046" s="61" t="s">
        <v>136</v>
      </c>
      <c r="AF5046" s="57">
        <v>200</v>
      </c>
      <c r="AG5046" s="45">
        <v>40</v>
      </c>
      <c r="AH5046">
        <v>34</v>
      </c>
      <c r="AL5046" t="s">
        <v>22</v>
      </c>
      <c r="AM5046">
        <v>60</v>
      </c>
    </row>
    <row r="5047" spans="28:39">
      <c r="AB5047" s="59" t="s">
        <v>656</v>
      </c>
      <c r="AC5047" s="1">
        <v>1</v>
      </c>
      <c r="AD5047" s="38" t="s">
        <v>428</v>
      </c>
      <c r="AE5047" s="61" t="s">
        <v>136</v>
      </c>
      <c r="AF5047" s="57">
        <v>200</v>
      </c>
      <c r="AG5047" s="46">
        <v>50</v>
      </c>
      <c r="AH5047">
        <v>28</v>
      </c>
      <c r="AL5047" t="s">
        <v>22</v>
      </c>
      <c r="AM5047">
        <v>60</v>
      </c>
    </row>
    <row r="5048" spans="28:39">
      <c r="AB5048" s="59" t="s">
        <v>656</v>
      </c>
      <c r="AC5048" s="1">
        <v>1</v>
      </c>
      <c r="AD5048" s="38" t="s">
        <v>428</v>
      </c>
      <c r="AE5048" s="61" t="s">
        <v>136</v>
      </c>
      <c r="AF5048" s="57">
        <v>200</v>
      </c>
      <c r="AG5048" s="47">
        <v>60</v>
      </c>
      <c r="AH5048">
        <v>23</v>
      </c>
      <c r="AL5048" t="s">
        <v>22</v>
      </c>
      <c r="AM5048">
        <v>60</v>
      </c>
    </row>
    <row r="5049" spans="28:39">
      <c r="AB5049" s="59" t="s">
        <v>656</v>
      </c>
      <c r="AC5049" s="1">
        <v>1</v>
      </c>
      <c r="AD5049" s="38" t="s">
        <v>428</v>
      </c>
      <c r="AE5049" s="61" t="s">
        <v>136</v>
      </c>
      <c r="AF5049" s="57">
        <v>200</v>
      </c>
      <c r="AG5049" s="48">
        <v>70</v>
      </c>
      <c r="AH5049">
        <v>20</v>
      </c>
      <c r="AL5049" t="s">
        <v>22</v>
      </c>
      <c r="AM5049">
        <v>60</v>
      </c>
    </row>
    <row r="5050" spans="28:39">
      <c r="AE5050" s="61" t="s">
        <v>136</v>
      </c>
      <c r="AL5050" t="s">
        <v>22</v>
      </c>
    </row>
    <row r="5051" spans="28:39">
      <c r="AB5051" t="s">
        <v>650</v>
      </c>
      <c r="AC5051" s="1">
        <v>2</v>
      </c>
      <c r="AD5051" s="38" t="s">
        <v>337</v>
      </c>
      <c r="AE5051" s="61" t="s">
        <v>136</v>
      </c>
      <c r="AF5051" s="40">
        <v>110</v>
      </c>
      <c r="AG5051" s="41">
        <v>0</v>
      </c>
      <c r="AH5051">
        <v>84</v>
      </c>
      <c r="AL5051" t="s">
        <v>22</v>
      </c>
      <c r="AM5051">
        <v>60</v>
      </c>
    </row>
    <row r="5052" spans="28:39">
      <c r="AB5052" t="s">
        <v>650</v>
      </c>
      <c r="AC5052" s="1">
        <v>2</v>
      </c>
      <c r="AD5052" s="38" t="s">
        <v>337</v>
      </c>
      <c r="AE5052" s="61" t="s">
        <v>136</v>
      </c>
      <c r="AF5052" s="40">
        <v>110</v>
      </c>
      <c r="AG5052" s="42">
        <v>10</v>
      </c>
      <c r="AH5052">
        <v>79</v>
      </c>
      <c r="AL5052" t="s">
        <v>22</v>
      </c>
      <c r="AM5052">
        <v>60</v>
      </c>
    </row>
    <row r="5053" spans="28:39">
      <c r="AB5053" t="s">
        <v>650</v>
      </c>
      <c r="AC5053" s="1">
        <v>2</v>
      </c>
      <c r="AD5053" s="38" t="s">
        <v>337</v>
      </c>
      <c r="AE5053" s="61" t="s">
        <v>136</v>
      </c>
      <c r="AF5053" s="40">
        <v>110</v>
      </c>
      <c r="AG5053" s="43">
        <v>20</v>
      </c>
      <c r="AH5053">
        <v>68</v>
      </c>
      <c r="AL5053" t="s">
        <v>22</v>
      </c>
      <c r="AM5053">
        <v>60</v>
      </c>
    </row>
    <row r="5054" spans="28:39">
      <c r="AB5054" t="s">
        <v>650</v>
      </c>
      <c r="AC5054" s="1">
        <v>2</v>
      </c>
      <c r="AD5054" s="38" t="s">
        <v>337</v>
      </c>
      <c r="AE5054" s="61" t="s">
        <v>136</v>
      </c>
      <c r="AF5054" s="40">
        <v>110</v>
      </c>
      <c r="AG5054" s="44">
        <v>30</v>
      </c>
      <c r="AH5054">
        <v>60</v>
      </c>
      <c r="AL5054" t="s">
        <v>22</v>
      </c>
      <c r="AM5054">
        <v>60</v>
      </c>
    </row>
    <row r="5055" spans="28:39">
      <c r="AB5055" t="s">
        <v>650</v>
      </c>
      <c r="AC5055" s="1">
        <v>2</v>
      </c>
      <c r="AD5055" s="38" t="s">
        <v>337</v>
      </c>
      <c r="AE5055" s="61" t="s">
        <v>136</v>
      </c>
      <c r="AF5055" s="40">
        <v>110</v>
      </c>
      <c r="AG5055" s="45">
        <v>40</v>
      </c>
      <c r="AH5055">
        <v>55</v>
      </c>
      <c r="AL5055" t="s">
        <v>22</v>
      </c>
      <c r="AM5055">
        <v>60</v>
      </c>
    </row>
    <row r="5056" spans="28:39">
      <c r="AB5056" t="s">
        <v>650</v>
      </c>
      <c r="AC5056" s="1">
        <v>2</v>
      </c>
      <c r="AD5056" s="38" t="s">
        <v>337</v>
      </c>
      <c r="AE5056" s="61" t="s">
        <v>136</v>
      </c>
      <c r="AF5056" s="40">
        <v>110</v>
      </c>
      <c r="AG5056" s="46">
        <v>50</v>
      </c>
      <c r="AH5056">
        <v>51</v>
      </c>
      <c r="AL5056" t="s">
        <v>22</v>
      </c>
      <c r="AM5056">
        <v>60</v>
      </c>
    </row>
    <row r="5057" spans="28:39">
      <c r="AB5057" t="s">
        <v>650</v>
      </c>
      <c r="AC5057" s="1">
        <v>2</v>
      </c>
      <c r="AD5057" s="38" t="s">
        <v>337</v>
      </c>
      <c r="AE5057" s="61" t="s">
        <v>136</v>
      </c>
      <c r="AF5057" s="40">
        <v>110</v>
      </c>
      <c r="AG5057" s="47">
        <v>60</v>
      </c>
      <c r="AH5057">
        <v>48</v>
      </c>
      <c r="AL5057" t="s">
        <v>22</v>
      </c>
      <c r="AM5057">
        <v>60</v>
      </c>
    </row>
    <row r="5058" spans="28:39">
      <c r="AB5058" t="s">
        <v>650</v>
      </c>
      <c r="AC5058" s="1">
        <v>2</v>
      </c>
      <c r="AD5058" s="38" t="s">
        <v>337</v>
      </c>
      <c r="AE5058" s="61" t="s">
        <v>136</v>
      </c>
      <c r="AF5058" s="40">
        <v>110</v>
      </c>
      <c r="AG5058" s="48">
        <v>70</v>
      </c>
      <c r="AH5058">
        <v>44</v>
      </c>
      <c r="AL5058" t="s">
        <v>22</v>
      </c>
      <c r="AM5058">
        <v>60</v>
      </c>
    </row>
    <row r="5059" spans="28:39">
      <c r="AB5059" t="s">
        <v>650</v>
      </c>
      <c r="AC5059" s="1">
        <v>2</v>
      </c>
      <c r="AD5059" s="38" t="s">
        <v>337</v>
      </c>
      <c r="AE5059" s="61" t="s">
        <v>136</v>
      </c>
      <c r="AF5059" s="49">
        <v>115</v>
      </c>
      <c r="AG5059" s="41">
        <v>0</v>
      </c>
      <c r="AH5059">
        <v>81</v>
      </c>
      <c r="AL5059" t="s">
        <v>22</v>
      </c>
      <c r="AM5059">
        <v>60</v>
      </c>
    </row>
    <row r="5060" spans="28:39">
      <c r="AB5060" t="s">
        <v>650</v>
      </c>
      <c r="AC5060" s="1">
        <v>2</v>
      </c>
      <c r="AD5060" s="38" t="s">
        <v>337</v>
      </c>
      <c r="AE5060" s="61" t="s">
        <v>136</v>
      </c>
      <c r="AF5060" s="49">
        <v>115</v>
      </c>
      <c r="AG5060" s="42">
        <v>10</v>
      </c>
      <c r="AH5060">
        <v>78</v>
      </c>
      <c r="AL5060" t="s">
        <v>22</v>
      </c>
      <c r="AM5060">
        <v>60</v>
      </c>
    </row>
    <row r="5061" spans="28:39">
      <c r="AB5061" t="s">
        <v>650</v>
      </c>
      <c r="AC5061" s="1">
        <v>2</v>
      </c>
      <c r="AD5061" s="38" t="s">
        <v>337</v>
      </c>
      <c r="AE5061" s="61" t="s">
        <v>136</v>
      </c>
      <c r="AF5061" s="49">
        <v>115</v>
      </c>
      <c r="AG5061" s="43">
        <v>20</v>
      </c>
      <c r="AH5061">
        <v>68</v>
      </c>
      <c r="AL5061" t="s">
        <v>22</v>
      </c>
      <c r="AM5061">
        <v>60</v>
      </c>
    </row>
    <row r="5062" spans="28:39">
      <c r="AB5062" t="s">
        <v>650</v>
      </c>
      <c r="AC5062" s="1">
        <v>2</v>
      </c>
      <c r="AD5062" s="38" t="s">
        <v>337</v>
      </c>
      <c r="AE5062" s="61" t="s">
        <v>136</v>
      </c>
      <c r="AF5062" s="49">
        <v>115</v>
      </c>
      <c r="AG5062" s="44">
        <v>30</v>
      </c>
      <c r="AH5062">
        <v>60</v>
      </c>
      <c r="AL5062" t="s">
        <v>22</v>
      </c>
      <c r="AM5062">
        <v>60</v>
      </c>
    </row>
    <row r="5063" spans="28:39">
      <c r="AB5063" t="s">
        <v>650</v>
      </c>
      <c r="AC5063" s="1">
        <v>2</v>
      </c>
      <c r="AD5063" s="38" t="s">
        <v>337</v>
      </c>
      <c r="AE5063" s="61" t="s">
        <v>136</v>
      </c>
      <c r="AF5063" s="49">
        <v>115</v>
      </c>
      <c r="AG5063" s="45">
        <v>40</v>
      </c>
      <c r="AH5063">
        <v>55</v>
      </c>
      <c r="AL5063" t="s">
        <v>22</v>
      </c>
      <c r="AM5063">
        <v>60</v>
      </c>
    </row>
    <row r="5064" spans="28:39">
      <c r="AB5064" t="s">
        <v>650</v>
      </c>
      <c r="AC5064" s="1">
        <v>2</v>
      </c>
      <c r="AD5064" s="38" t="s">
        <v>337</v>
      </c>
      <c r="AE5064" s="61" t="s">
        <v>136</v>
      </c>
      <c r="AF5064" s="49">
        <v>115</v>
      </c>
      <c r="AG5064" s="46">
        <v>50</v>
      </c>
      <c r="AH5064">
        <v>51</v>
      </c>
      <c r="AL5064" t="s">
        <v>22</v>
      </c>
      <c r="AM5064">
        <v>60</v>
      </c>
    </row>
    <row r="5065" spans="28:39">
      <c r="AB5065" t="s">
        <v>650</v>
      </c>
      <c r="AC5065" s="1">
        <v>2</v>
      </c>
      <c r="AD5065" s="38" t="s">
        <v>337</v>
      </c>
      <c r="AE5065" s="61" t="s">
        <v>136</v>
      </c>
      <c r="AF5065" s="49">
        <v>115</v>
      </c>
      <c r="AG5065" s="47">
        <v>60</v>
      </c>
      <c r="AH5065">
        <v>48</v>
      </c>
      <c r="AL5065" t="s">
        <v>22</v>
      </c>
      <c r="AM5065">
        <v>60</v>
      </c>
    </row>
    <row r="5066" spans="28:39">
      <c r="AB5066" t="s">
        <v>650</v>
      </c>
      <c r="AC5066" s="1">
        <v>2</v>
      </c>
      <c r="AD5066" s="38" t="s">
        <v>337</v>
      </c>
      <c r="AE5066" s="61" t="s">
        <v>136</v>
      </c>
      <c r="AF5066" s="49">
        <v>115</v>
      </c>
      <c r="AG5066" s="48">
        <v>70</v>
      </c>
      <c r="AH5066">
        <v>44</v>
      </c>
      <c r="AL5066" t="s">
        <v>22</v>
      </c>
      <c r="AM5066">
        <v>60</v>
      </c>
    </row>
    <row r="5067" spans="28:39">
      <c r="AB5067" t="s">
        <v>650</v>
      </c>
      <c r="AC5067" s="1">
        <v>2</v>
      </c>
      <c r="AD5067" s="38" t="s">
        <v>337</v>
      </c>
      <c r="AE5067" s="61" t="s">
        <v>136</v>
      </c>
      <c r="AF5067" s="50">
        <v>120</v>
      </c>
      <c r="AG5067" s="41">
        <v>0</v>
      </c>
      <c r="AH5067">
        <v>79</v>
      </c>
      <c r="AL5067" t="s">
        <v>22</v>
      </c>
      <c r="AM5067">
        <v>60</v>
      </c>
    </row>
    <row r="5068" spans="28:39">
      <c r="AB5068" t="s">
        <v>650</v>
      </c>
      <c r="AC5068" s="1">
        <v>2</v>
      </c>
      <c r="AD5068" s="38" t="s">
        <v>337</v>
      </c>
      <c r="AE5068" s="61" t="s">
        <v>136</v>
      </c>
      <c r="AF5068" s="50">
        <v>120</v>
      </c>
      <c r="AG5068" s="42">
        <v>10</v>
      </c>
      <c r="AH5068">
        <v>78</v>
      </c>
      <c r="AL5068" t="s">
        <v>22</v>
      </c>
      <c r="AM5068">
        <v>60</v>
      </c>
    </row>
    <row r="5069" spans="28:39">
      <c r="AB5069" t="s">
        <v>650</v>
      </c>
      <c r="AC5069" s="1">
        <v>2</v>
      </c>
      <c r="AD5069" s="38" t="s">
        <v>337</v>
      </c>
      <c r="AE5069" s="61" t="s">
        <v>136</v>
      </c>
      <c r="AF5069" s="50">
        <v>120</v>
      </c>
      <c r="AG5069" s="43">
        <v>20</v>
      </c>
      <c r="AH5069">
        <v>68</v>
      </c>
      <c r="AL5069" t="s">
        <v>22</v>
      </c>
      <c r="AM5069">
        <v>60</v>
      </c>
    </row>
    <row r="5070" spans="28:39">
      <c r="AB5070" t="s">
        <v>650</v>
      </c>
      <c r="AC5070" s="1">
        <v>2</v>
      </c>
      <c r="AD5070" s="38" t="s">
        <v>337</v>
      </c>
      <c r="AE5070" s="61" t="s">
        <v>136</v>
      </c>
      <c r="AF5070" s="50">
        <v>120</v>
      </c>
      <c r="AG5070" s="44">
        <v>30</v>
      </c>
      <c r="AH5070">
        <v>60</v>
      </c>
      <c r="AL5070" t="s">
        <v>22</v>
      </c>
      <c r="AM5070">
        <v>60</v>
      </c>
    </row>
    <row r="5071" spans="28:39">
      <c r="AB5071" t="s">
        <v>650</v>
      </c>
      <c r="AC5071" s="1">
        <v>2</v>
      </c>
      <c r="AD5071" s="38" t="s">
        <v>337</v>
      </c>
      <c r="AE5071" s="61" t="s">
        <v>136</v>
      </c>
      <c r="AF5071" s="50">
        <v>120</v>
      </c>
      <c r="AG5071" s="45">
        <v>40</v>
      </c>
      <c r="AH5071">
        <v>55</v>
      </c>
      <c r="AL5071" t="s">
        <v>22</v>
      </c>
      <c r="AM5071">
        <v>60</v>
      </c>
    </row>
    <row r="5072" spans="28:39">
      <c r="AB5072" t="s">
        <v>650</v>
      </c>
      <c r="AC5072" s="1">
        <v>2</v>
      </c>
      <c r="AD5072" s="38" t="s">
        <v>337</v>
      </c>
      <c r="AE5072" s="61" t="s">
        <v>136</v>
      </c>
      <c r="AF5072" s="50">
        <v>120</v>
      </c>
      <c r="AG5072" s="46">
        <v>50</v>
      </c>
      <c r="AH5072">
        <v>51</v>
      </c>
      <c r="AL5072" t="s">
        <v>22</v>
      </c>
      <c r="AM5072">
        <v>60</v>
      </c>
    </row>
    <row r="5073" spans="28:39">
      <c r="AB5073" t="s">
        <v>650</v>
      </c>
      <c r="AC5073" s="1">
        <v>2</v>
      </c>
      <c r="AD5073" s="38" t="s">
        <v>337</v>
      </c>
      <c r="AE5073" s="61" t="s">
        <v>136</v>
      </c>
      <c r="AF5073" s="50">
        <v>120</v>
      </c>
      <c r="AG5073" s="47">
        <v>60</v>
      </c>
      <c r="AH5073">
        <v>48</v>
      </c>
      <c r="AL5073" t="s">
        <v>22</v>
      </c>
      <c r="AM5073">
        <v>60</v>
      </c>
    </row>
    <row r="5074" spans="28:39">
      <c r="AB5074" t="s">
        <v>650</v>
      </c>
      <c r="AC5074" s="1">
        <v>2</v>
      </c>
      <c r="AD5074" s="38" t="s">
        <v>337</v>
      </c>
      <c r="AE5074" s="61" t="s">
        <v>136</v>
      </c>
      <c r="AF5074" s="50">
        <v>120</v>
      </c>
      <c r="AG5074" s="48">
        <v>70</v>
      </c>
      <c r="AH5074">
        <v>44</v>
      </c>
      <c r="AL5074" t="s">
        <v>22</v>
      </c>
      <c r="AM5074">
        <v>60</v>
      </c>
    </row>
    <row r="5075" spans="28:39">
      <c r="AB5075" t="s">
        <v>650</v>
      </c>
      <c r="AC5075" s="1">
        <v>2</v>
      </c>
      <c r="AD5075" s="38" t="s">
        <v>337</v>
      </c>
      <c r="AE5075" s="61" t="s">
        <v>136</v>
      </c>
      <c r="AF5075" s="51">
        <v>130</v>
      </c>
      <c r="AG5075" s="41">
        <v>0</v>
      </c>
      <c r="AH5075">
        <v>74</v>
      </c>
      <c r="AL5075" t="s">
        <v>22</v>
      </c>
      <c r="AM5075">
        <v>60</v>
      </c>
    </row>
    <row r="5076" spans="28:39">
      <c r="AB5076" t="s">
        <v>650</v>
      </c>
      <c r="AC5076" s="1">
        <v>2</v>
      </c>
      <c r="AD5076" s="38" t="s">
        <v>337</v>
      </c>
      <c r="AE5076" s="61" t="s">
        <v>136</v>
      </c>
      <c r="AF5076" s="51">
        <v>130</v>
      </c>
      <c r="AG5076" s="42">
        <v>10</v>
      </c>
      <c r="AH5076">
        <v>74</v>
      </c>
      <c r="AL5076" t="s">
        <v>22</v>
      </c>
      <c r="AM5076">
        <v>60</v>
      </c>
    </row>
    <row r="5077" spans="28:39">
      <c r="AB5077" t="s">
        <v>650</v>
      </c>
      <c r="AC5077" s="1">
        <v>2</v>
      </c>
      <c r="AD5077" s="38" t="s">
        <v>337</v>
      </c>
      <c r="AE5077" s="61" t="s">
        <v>136</v>
      </c>
      <c r="AF5077" s="51">
        <v>130</v>
      </c>
      <c r="AG5077" s="43">
        <v>20</v>
      </c>
      <c r="AH5077">
        <v>67</v>
      </c>
      <c r="AL5077" t="s">
        <v>22</v>
      </c>
      <c r="AM5077">
        <v>60</v>
      </c>
    </row>
    <row r="5078" spans="28:39">
      <c r="AB5078" t="s">
        <v>650</v>
      </c>
      <c r="AC5078" s="1">
        <v>2</v>
      </c>
      <c r="AD5078" s="38" t="s">
        <v>337</v>
      </c>
      <c r="AE5078" s="61" t="s">
        <v>136</v>
      </c>
      <c r="AF5078" s="51">
        <v>130</v>
      </c>
      <c r="AG5078" s="44">
        <v>30</v>
      </c>
      <c r="AH5078">
        <v>60</v>
      </c>
      <c r="AL5078" t="s">
        <v>22</v>
      </c>
      <c r="AM5078">
        <v>60</v>
      </c>
    </row>
    <row r="5079" spans="28:39">
      <c r="AB5079" t="s">
        <v>650</v>
      </c>
      <c r="AC5079" s="1">
        <v>2</v>
      </c>
      <c r="AD5079" s="38" t="s">
        <v>337</v>
      </c>
      <c r="AE5079" s="61" t="s">
        <v>136</v>
      </c>
      <c r="AF5079" s="51">
        <v>130</v>
      </c>
      <c r="AG5079" s="45">
        <v>40</v>
      </c>
      <c r="AH5079">
        <v>55</v>
      </c>
      <c r="AL5079" t="s">
        <v>22</v>
      </c>
      <c r="AM5079">
        <v>60</v>
      </c>
    </row>
    <row r="5080" spans="28:39">
      <c r="AB5080" t="s">
        <v>650</v>
      </c>
      <c r="AC5080" s="1">
        <v>2</v>
      </c>
      <c r="AD5080" s="38" t="s">
        <v>337</v>
      </c>
      <c r="AE5080" s="61" t="s">
        <v>136</v>
      </c>
      <c r="AF5080" s="51">
        <v>130</v>
      </c>
      <c r="AG5080" s="46">
        <v>50</v>
      </c>
      <c r="AH5080">
        <v>51</v>
      </c>
      <c r="AL5080" t="s">
        <v>22</v>
      </c>
      <c r="AM5080">
        <v>60</v>
      </c>
    </row>
    <row r="5081" spans="28:39">
      <c r="AB5081" t="s">
        <v>650</v>
      </c>
      <c r="AC5081" s="1">
        <v>2</v>
      </c>
      <c r="AD5081" s="38" t="s">
        <v>337</v>
      </c>
      <c r="AE5081" s="61" t="s">
        <v>136</v>
      </c>
      <c r="AF5081" s="51">
        <v>130</v>
      </c>
      <c r="AG5081" s="47">
        <v>60</v>
      </c>
      <c r="AH5081">
        <v>48</v>
      </c>
      <c r="AL5081" t="s">
        <v>22</v>
      </c>
      <c r="AM5081">
        <v>60</v>
      </c>
    </row>
    <row r="5082" spans="28:39">
      <c r="AB5082" t="s">
        <v>650</v>
      </c>
      <c r="AC5082" s="1">
        <v>2</v>
      </c>
      <c r="AD5082" s="38" t="s">
        <v>337</v>
      </c>
      <c r="AE5082" s="61" t="s">
        <v>136</v>
      </c>
      <c r="AF5082" s="51">
        <v>130</v>
      </c>
      <c r="AG5082" s="48">
        <v>70</v>
      </c>
      <c r="AH5082">
        <v>44</v>
      </c>
      <c r="AL5082" t="s">
        <v>22</v>
      </c>
      <c r="AM5082">
        <v>60</v>
      </c>
    </row>
    <row r="5083" spans="28:39">
      <c r="AB5083" t="s">
        <v>650</v>
      </c>
      <c r="AC5083" s="1">
        <v>2</v>
      </c>
      <c r="AD5083" s="38" t="s">
        <v>337</v>
      </c>
      <c r="AE5083" s="61" t="s">
        <v>136</v>
      </c>
      <c r="AF5083" s="52">
        <v>140</v>
      </c>
      <c r="AG5083" s="41">
        <v>0</v>
      </c>
      <c r="AH5083">
        <v>70</v>
      </c>
      <c r="AL5083" t="s">
        <v>22</v>
      </c>
      <c r="AM5083">
        <v>60</v>
      </c>
    </row>
    <row r="5084" spans="28:39">
      <c r="AB5084" t="s">
        <v>650</v>
      </c>
      <c r="AC5084" s="1">
        <v>2</v>
      </c>
      <c r="AD5084" s="38" t="s">
        <v>337</v>
      </c>
      <c r="AE5084" s="61" t="s">
        <v>136</v>
      </c>
      <c r="AF5084" s="52">
        <v>140</v>
      </c>
      <c r="AG5084" s="42">
        <v>10</v>
      </c>
      <c r="AH5084">
        <v>70</v>
      </c>
      <c r="AL5084" t="s">
        <v>22</v>
      </c>
      <c r="AM5084">
        <v>60</v>
      </c>
    </row>
    <row r="5085" spans="28:39">
      <c r="AB5085" t="s">
        <v>650</v>
      </c>
      <c r="AC5085" s="1">
        <v>2</v>
      </c>
      <c r="AD5085" s="38" t="s">
        <v>337</v>
      </c>
      <c r="AE5085" s="61" t="s">
        <v>136</v>
      </c>
      <c r="AF5085" s="52">
        <v>140</v>
      </c>
      <c r="AG5085" s="43">
        <v>20</v>
      </c>
      <c r="AH5085">
        <v>66</v>
      </c>
      <c r="AL5085" t="s">
        <v>22</v>
      </c>
      <c r="AM5085">
        <v>60</v>
      </c>
    </row>
    <row r="5086" spans="28:39">
      <c r="AB5086" t="s">
        <v>650</v>
      </c>
      <c r="AC5086" s="1">
        <v>2</v>
      </c>
      <c r="AD5086" s="38" t="s">
        <v>337</v>
      </c>
      <c r="AE5086" s="61" t="s">
        <v>136</v>
      </c>
      <c r="AF5086" s="52">
        <v>140</v>
      </c>
      <c r="AG5086" s="44">
        <v>30</v>
      </c>
      <c r="AH5086">
        <v>60</v>
      </c>
      <c r="AL5086" t="s">
        <v>22</v>
      </c>
      <c r="AM5086">
        <v>60</v>
      </c>
    </row>
    <row r="5087" spans="28:39">
      <c r="AB5087" t="s">
        <v>650</v>
      </c>
      <c r="AC5087" s="1">
        <v>2</v>
      </c>
      <c r="AD5087" s="38" t="s">
        <v>337</v>
      </c>
      <c r="AE5087" s="61" t="s">
        <v>136</v>
      </c>
      <c r="AF5087" s="52">
        <v>140</v>
      </c>
      <c r="AG5087" s="45">
        <v>40</v>
      </c>
      <c r="AH5087">
        <v>55</v>
      </c>
      <c r="AL5087" t="s">
        <v>22</v>
      </c>
      <c r="AM5087">
        <v>60</v>
      </c>
    </row>
    <row r="5088" spans="28:39">
      <c r="AB5088" t="s">
        <v>650</v>
      </c>
      <c r="AC5088" s="1">
        <v>2</v>
      </c>
      <c r="AD5088" s="38" t="s">
        <v>337</v>
      </c>
      <c r="AE5088" s="61" t="s">
        <v>136</v>
      </c>
      <c r="AF5088" s="52">
        <v>140</v>
      </c>
      <c r="AG5088" s="46">
        <v>50</v>
      </c>
      <c r="AH5088">
        <v>51</v>
      </c>
      <c r="AL5088" t="s">
        <v>22</v>
      </c>
      <c r="AM5088">
        <v>60</v>
      </c>
    </row>
    <row r="5089" spans="28:39">
      <c r="AB5089" t="s">
        <v>650</v>
      </c>
      <c r="AC5089" s="1">
        <v>2</v>
      </c>
      <c r="AD5089" s="38" t="s">
        <v>337</v>
      </c>
      <c r="AE5089" s="61" t="s">
        <v>136</v>
      </c>
      <c r="AF5089" s="52">
        <v>140</v>
      </c>
      <c r="AG5089" s="47">
        <v>60</v>
      </c>
      <c r="AH5089">
        <v>48</v>
      </c>
      <c r="AL5089" t="s">
        <v>22</v>
      </c>
      <c r="AM5089">
        <v>60</v>
      </c>
    </row>
    <row r="5090" spans="28:39">
      <c r="AB5090" t="s">
        <v>650</v>
      </c>
      <c r="AC5090" s="1">
        <v>2</v>
      </c>
      <c r="AD5090" s="38" t="s">
        <v>337</v>
      </c>
      <c r="AE5090" s="61" t="s">
        <v>136</v>
      </c>
      <c r="AF5090" s="52">
        <v>140</v>
      </c>
      <c r="AG5090" s="48">
        <v>70</v>
      </c>
      <c r="AH5090">
        <v>44</v>
      </c>
      <c r="AL5090" t="s">
        <v>22</v>
      </c>
      <c r="AM5090">
        <v>60</v>
      </c>
    </row>
    <row r="5091" spans="28:39">
      <c r="AB5091" t="s">
        <v>650</v>
      </c>
      <c r="AC5091" s="1">
        <v>2</v>
      </c>
      <c r="AD5091" s="38" t="s">
        <v>337</v>
      </c>
      <c r="AE5091" s="61" t="s">
        <v>136</v>
      </c>
      <c r="AF5091" s="53">
        <v>150</v>
      </c>
      <c r="AG5091" s="41">
        <v>0</v>
      </c>
      <c r="AH5091">
        <v>56</v>
      </c>
      <c r="AL5091" t="s">
        <v>22</v>
      </c>
      <c r="AM5091">
        <v>60</v>
      </c>
    </row>
    <row r="5092" spans="28:39">
      <c r="AB5092" t="s">
        <v>650</v>
      </c>
      <c r="AC5092" s="1">
        <v>2</v>
      </c>
      <c r="AD5092" s="38" t="s">
        <v>337</v>
      </c>
      <c r="AE5092" s="61" t="s">
        <v>136</v>
      </c>
      <c r="AF5092" s="53">
        <v>150</v>
      </c>
      <c r="AG5092" s="42">
        <v>10</v>
      </c>
      <c r="AH5092">
        <v>56</v>
      </c>
      <c r="AL5092" t="s">
        <v>22</v>
      </c>
      <c r="AM5092">
        <v>60</v>
      </c>
    </row>
    <row r="5093" spans="28:39">
      <c r="AB5093" t="s">
        <v>650</v>
      </c>
      <c r="AC5093" s="1">
        <v>2</v>
      </c>
      <c r="AD5093" s="38" t="s">
        <v>337</v>
      </c>
      <c r="AE5093" s="61" t="s">
        <v>136</v>
      </c>
      <c r="AF5093" s="53">
        <v>150</v>
      </c>
      <c r="AG5093" s="43">
        <v>20</v>
      </c>
      <c r="AH5093">
        <v>56</v>
      </c>
      <c r="AL5093" t="s">
        <v>22</v>
      </c>
      <c r="AM5093">
        <v>60</v>
      </c>
    </row>
    <row r="5094" spans="28:39">
      <c r="AB5094" t="s">
        <v>650</v>
      </c>
      <c r="AC5094" s="1">
        <v>2</v>
      </c>
      <c r="AD5094" s="38" t="s">
        <v>337</v>
      </c>
      <c r="AE5094" s="61" t="s">
        <v>136</v>
      </c>
      <c r="AF5094" s="53">
        <v>150</v>
      </c>
      <c r="AG5094" s="44">
        <v>30</v>
      </c>
      <c r="AH5094">
        <v>56</v>
      </c>
      <c r="AL5094" t="s">
        <v>22</v>
      </c>
      <c r="AM5094">
        <v>60</v>
      </c>
    </row>
    <row r="5095" spans="28:39">
      <c r="AB5095" t="s">
        <v>650</v>
      </c>
      <c r="AC5095" s="1">
        <v>2</v>
      </c>
      <c r="AD5095" s="38" t="s">
        <v>337</v>
      </c>
      <c r="AE5095" s="61" t="s">
        <v>136</v>
      </c>
      <c r="AF5095" s="53">
        <v>150</v>
      </c>
      <c r="AG5095" s="45">
        <v>40</v>
      </c>
      <c r="AH5095">
        <v>55</v>
      </c>
      <c r="AL5095" t="s">
        <v>22</v>
      </c>
      <c r="AM5095">
        <v>60</v>
      </c>
    </row>
    <row r="5096" spans="28:39">
      <c r="AB5096" t="s">
        <v>650</v>
      </c>
      <c r="AC5096" s="1">
        <v>2</v>
      </c>
      <c r="AD5096" s="38" t="s">
        <v>337</v>
      </c>
      <c r="AE5096" s="61" t="s">
        <v>136</v>
      </c>
      <c r="AF5096" s="53">
        <v>150</v>
      </c>
      <c r="AG5096" s="46">
        <v>50</v>
      </c>
      <c r="AH5096">
        <v>51</v>
      </c>
      <c r="AL5096" t="s">
        <v>22</v>
      </c>
      <c r="AM5096">
        <v>60</v>
      </c>
    </row>
    <row r="5097" spans="28:39">
      <c r="AB5097" t="s">
        <v>650</v>
      </c>
      <c r="AC5097" s="1">
        <v>2</v>
      </c>
      <c r="AD5097" s="38" t="s">
        <v>337</v>
      </c>
      <c r="AE5097" s="61" t="s">
        <v>136</v>
      </c>
      <c r="AF5097" s="53">
        <v>150</v>
      </c>
      <c r="AG5097" s="47">
        <v>60</v>
      </c>
      <c r="AH5097">
        <v>48</v>
      </c>
      <c r="AL5097" t="s">
        <v>22</v>
      </c>
      <c r="AM5097">
        <v>60</v>
      </c>
    </row>
    <row r="5098" spans="28:39">
      <c r="AB5098" t="s">
        <v>650</v>
      </c>
      <c r="AC5098" s="1">
        <v>2</v>
      </c>
      <c r="AD5098" s="38" t="s">
        <v>337</v>
      </c>
      <c r="AE5098" s="61" t="s">
        <v>136</v>
      </c>
      <c r="AF5098" s="53">
        <v>150</v>
      </c>
      <c r="AG5098" s="48">
        <v>70</v>
      </c>
      <c r="AH5098">
        <v>44</v>
      </c>
      <c r="AL5098" t="s">
        <v>22</v>
      </c>
      <c r="AM5098">
        <v>60</v>
      </c>
    </row>
    <row r="5099" spans="28:39">
      <c r="AB5099" t="s">
        <v>650</v>
      </c>
      <c r="AC5099" s="1">
        <v>2</v>
      </c>
      <c r="AD5099" s="38" t="s">
        <v>337</v>
      </c>
      <c r="AE5099" s="61" t="s">
        <v>136</v>
      </c>
      <c r="AF5099" s="54">
        <v>160</v>
      </c>
      <c r="AG5099" s="41">
        <v>0</v>
      </c>
      <c r="AH5099">
        <v>53</v>
      </c>
      <c r="AL5099" t="s">
        <v>22</v>
      </c>
      <c r="AM5099">
        <v>60</v>
      </c>
    </row>
    <row r="5100" spans="28:39">
      <c r="AB5100" t="s">
        <v>650</v>
      </c>
      <c r="AC5100" s="1">
        <v>2</v>
      </c>
      <c r="AD5100" s="38" t="s">
        <v>337</v>
      </c>
      <c r="AE5100" s="61" t="s">
        <v>136</v>
      </c>
      <c r="AF5100" s="54">
        <v>160</v>
      </c>
      <c r="AG5100" s="42">
        <v>10</v>
      </c>
      <c r="AH5100">
        <v>53</v>
      </c>
      <c r="AL5100" t="s">
        <v>22</v>
      </c>
      <c r="AM5100">
        <v>60</v>
      </c>
    </row>
    <row r="5101" spans="28:39">
      <c r="AB5101" t="s">
        <v>650</v>
      </c>
      <c r="AC5101" s="1">
        <v>2</v>
      </c>
      <c r="AD5101" s="38" t="s">
        <v>337</v>
      </c>
      <c r="AE5101" s="61" t="s">
        <v>136</v>
      </c>
      <c r="AF5101" s="54">
        <v>160</v>
      </c>
      <c r="AG5101" s="43">
        <v>20</v>
      </c>
      <c r="AH5101">
        <v>53</v>
      </c>
      <c r="AL5101" t="s">
        <v>22</v>
      </c>
      <c r="AM5101">
        <v>60</v>
      </c>
    </row>
    <row r="5102" spans="28:39">
      <c r="AB5102" t="s">
        <v>650</v>
      </c>
      <c r="AC5102" s="1">
        <v>2</v>
      </c>
      <c r="AD5102" s="38" t="s">
        <v>337</v>
      </c>
      <c r="AE5102" s="61" t="s">
        <v>136</v>
      </c>
      <c r="AF5102" s="54">
        <v>160</v>
      </c>
      <c r="AG5102" s="44">
        <v>30</v>
      </c>
      <c r="AH5102">
        <v>53</v>
      </c>
      <c r="AL5102" t="s">
        <v>22</v>
      </c>
      <c r="AM5102">
        <v>60</v>
      </c>
    </row>
    <row r="5103" spans="28:39">
      <c r="AB5103" t="s">
        <v>650</v>
      </c>
      <c r="AC5103" s="1">
        <v>2</v>
      </c>
      <c r="AD5103" s="38" t="s">
        <v>337</v>
      </c>
      <c r="AE5103" s="61" t="s">
        <v>136</v>
      </c>
      <c r="AF5103" s="54">
        <v>160</v>
      </c>
      <c r="AG5103" s="45">
        <v>40</v>
      </c>
      <c r="AH5103">
        <v>53</v>
      </c>
      <c r="AL5103" t="s">
        <v>22</v>
      </c>
      <c r="AM5103">
        <v>60</v>
      </c>
    </row>
    <row r="5104" spans="28:39">
      <c r="AB5104" t="s">
        <v>650</v>
      </c>
      <c r="AC5104" s="1">
        <v>2</v>
      </c>
      <c r="AD5104" s="38" t="s">
        <v>337</v>
      </c>
      <c r="AE5104" s="61" t="s">
        <v>136</v>
      </c>
      <c r="AF5104" s="54">
        <v>160</v>
      </c>
      <c r="AG5104" s="46">
        <v>50</v>
      </c>
      <c r="AH5104">
        <v>51</v>
      </c>
      <c r="AL5104" t="s">
        <v>22</v>
      </c>
      <c r="AM5104">
        <v>60</v>
      </c>
    </row>
    <row r="5105" spans="28:39">
      <c r="AB5105" t="s">
        <v>650</v>
      </c>
      <c r="AC5105" s="1">
        <v>2</v>
      </c>
      <c r="AD5105" s="38" t="s">
        <v>337</v>
      </c>
      <c r="AE5105" s="61" t="s">
        <v>136</v>
      </c>
      <c r="AF5105" s="54">
        <v>160</v>
      </c>
      <c r="AG5105" s="47">
        <v>60</v>
      </c>
      <c r="AH5105">
        <v>48</v>
      </c>
      <c r="AL5105" t="s">
        <v>22</v>
      </c>
      <c r="AM5105">
        <v>60</v>
      </c>
    </row>
    <row r="5106" spans="28:39">
      <c r="AB5106" t="s">
        <v>650</v>
      </c>
      <c r="AC5106" s="1">
        <v>2</v>
      </c>
      <c r="AD5106" s="38" t="s">
        <v>337</v>
      </c>
      <c r="AE5106" s="61" t="s">
        <v>136</v>
      </c>
      <c r="AF5106" s="54">
        <v>160</v>
      </c>
      <c r="AG5106" s="48">
        <v>70</v>
      </c>
      <c r="AH5106">
        <v>44</v>
      </c>
      <c r="AL5106" t="s">
        <v>22</v>
      </c>
      <c r="AM5106">
        <v>60</v>
      </c>
    </row>
    <row r="5107" spans="28:39">
      <c r="AB5107" t="s">
        <v>650</v>
      </c>
      <c r="AC5107" s="1">
        <v>2</v>
      </c>
      <c r="AD5107" s="38" t="s">
        <v>337</v>
      </c>
      <c r="AE5107" s="61" t="s">
        <v>136</v>
      </c>
      <c r="AF5107" s="55">
        <v>170</v>
      </c>
      <c r="AG5107" s="41">
        <v>0</v>
      </c>
      <c r="AH5107">
        <v>51</v>
      </c>
      <c r="AL5107" t="s">
        <v>22</v>
      </c>
      <c r="AM5107">
        <v>60</v>
      </c>
    </row>
    <row r="5108" spans="28:39">
      <c r="AB5108" t="s">
        <v>650</v>
      </c>
      <c r="AC5108" s="1">
        <v>2</v>
      </c>
      <c r="AD5108" s="38" t="s">
        <v>337</v>
      </c>
      <c r="AE5108" s="61" t="s">
        <v>136</v>
      </c>
      <c r="AF5108" s="55">
        <v>170</v>
      </c>
      <c r="AG5108" s="42">
        <v>10</v>
      </c>
      <c r="AH5108">
        <v>51</v>
      </c>
      <c r="AL5108" t="s">
        <v>22</v>
      </c>
      <c r="AM5108">
        <v>60</v>
      </c>
    </row>
    <row r="5109" spans="28:39">
      <c r="AB5109" t="s">
        <v>650</v>
      </c>
      <c r="AC5109" s="1">
        <v>2</v>
      </c>
      <c r="AD5109" s="38" t="s">
        <v>337</v>
      </c>
      <c r="AE5109" s="61" t="s">
        <v>136</v>
      </c>
      <c r="AF5109" s="55">
        <v>170</v>
      </c>
      <c r="AG5109" s="43">
        <v>20</v>
      </c>
      <c r="AH5109">
        <v>51</v>
      </c>
      <c r="AL5109" t="s">
        <v>22</v>
      </c>
      <c r="AM5109">
        <v>60</v>
      </c>
    </row>
    <row r="5110" spans="28:39">
      <c r="AB5110" t="s">
        <v>650</v>
      </c>
      <c r="AC5110" s="1">
        <v>2</v>
      </c>
      <c r="AD5110" s="38" t="s">
        <v>337</v>
      </c>
      <c r="AE5110" s="61" t="s">
        <v>136</v>
      </c>
      <c r="AF5110" s="55">
        <v>170</v>
      </c>
      <c r="AG5110" s="44">
        <v>30</v>
      </c>
      <c r="AH5110">
        <v>51</v>
      </c>
      <c r="AL5110" t="s">
        <v>22</v>
      </c>
      <c r="AM5110">
        <v>60</v>
      </c>
    </row>
    <row r="5111" spans="28:39">
      <c r="AB5111" t="s">
        <v>650</v>
      </c>
      <c r="AC5111" s="1">
        <v>2</v>
      </c>
      <c r="AD5111" s="38" t="s">
        <v>337</v>
      </c>
      <c r="AE5111" s="61" t="s">
        <v>136</v>
      </c>
      <c r="AF5111" s="55">
        <v>170</v>
      </c>
      <c r="AG5111" s="45">
        <v>40</v>
      </c>
      <c r="AH5111">
        <v>51</v>
      </c>
      <c r="AL5111" t="s">
        <v>22</v>
      </c>
      <c r="AM5111">
        <v>60</v>
      </c>
    </row>
    <row r="5112" spans="28:39">
      <c r="AB5112" t="s">
        <v>650</v>
      </c>
      <c r="AC5112" s="1">
        <v>2</v>
      </c>
      <c r="AD5112" s="38" t="s">
        <v>337</v>
      </c>
      <c r="AE5112" s="61" t="s">
        <v>136</v>
      </c>
      <c r="AF5112" s="55">
        <v>170</v>
      </c>
      <c r="AG5112" s="46">
        <v>50</v>
      </c>
      <c r="AH5112">
        <v>51</v>
      </c>
      <c r="AL5112" t="s">
        <v>22</v>
      </c>
      <c r="AM5112">
        <v>60</v>
      </c>
    </row>
    <row r="5113" spans="28:39">
      <c r="AB5113" t="s">
        <v>650</v>
      </c>
      <c r="AC5113" s="1">
        <v>2</v>
      </c>
      <c r="AD5113" s="38" t="s">
        <v>337</v>
      </c>
      <c r="AE5113" s="61" t="s">
        <v>136</v>
      </c>
      <c r="AF5113" s="55">
        <v>170</v>
      </c>
      <c r="AG5113" s="47">
        <v>60</v>
      </c>
      <c r="AH5113">
        <v>48</v>
      </c>
      <c r="AL5113" t="s">
        <v>22</v>
      </c>
      <c r="AM5113">
        <v>60</v>
      </c>
    </row>
    <row r="5114" spans="28:39">
      <c r="AB5114" t="s">
        <v>650</v>
      </c>
      <c r="AC5114" s="1">
        <v>2</v>
      </c>
      <c r="AD5114" s="38" t="s">
        <v>337</v>
      </c>
      <c r="AE5114" s="61" t="s">
        <v>136</v>
      </c>
      <c r="AF5114" s="55">
        <v>170</v>
      </c>
      <c r="AG5114" s="48">
        <v>70</v>
      </c>
      <c r="AH5114">
        <v>44</v>
      </c>
      <c r="AL5114" t="s">
        <v>22</v>
      </c>
      <c r="AM5114">
        <v>60</v>
      </c>
    </row>
    <row r="5115" spans="28:39">
      <c r="AB5115" t="s">
        <v>650</v>
      </c>
      <c r="AC5115" s="1">
        <v>2</v>
      </c>
      <c r="AD5115" s="38" t="s">
        <v>337</v>
      </c>
      <c r="AE5115" s="61" t="s">
        <v>136</v>
      </c>
      <c r="AF5115" s="56">
        <v>180</v>
      </c>
      <c r="AG5115" s="41">
        <v>0</v>
      </c>
      <c r="AH5115">
        <v>49</v>
      </c>
      <c r="AL5115" t="s">
        <v>22</v>
      </c>
      <c r="AM5115">
        <v>60</v>
      </c>
    </row>
    <row r="5116" spans="28:39">
      <c r="AB5116" t="s">
        <v>650</v>
      </c>
      <c r="AC5116" s="1">
        <v>2</v>
      </c>
      <c r="AD5116" s="38" t="s">
        <v>337</v>
      </c>
      <c r="AE5116" s="61" t="s">
        <v>136</v>
      </c>
      <c r="AF5116" s="56">
        <v>180</v>
      </c>
      <c r="AG5116" s="42">
        <v>10</v>
      </c>
      <c r="AH5116">
        <v>49</v>
      </c>
      <c r="AL5116" t="s">
        <v>22</v>
      </c>
      <c r="AM5116">
        <v>60</v>
      </c>
    </row>
    <row r="5117" spans="28:39">
      <c r="AB5117" t="s">
        <v>650</v>
      </c>
      <c r="AC5117" s="1">
        <v>2</v>
      </c>
      <c r="AD5117" s="38" t="s">
        <v>337</v>
      </c>
      <c r="AE5117" s="61" t="s">
        <v>136</v>
      </c>
      <c r="AF5117" s="56">
        <v>180</v>
      </c>
      <c r="AG5117" s="43">
        <v>20</v>
      </c>
      <c r="AH5117">
        <v>49</v>
      </c>
      <c r="AL5117" t="s">
        <v>22</v>
      </c>
      <c r="AM5117">
        <v>60</v>
      </c>
    </row>
    <row r="5118" spans="28:39">
      <c r="AB5118" t="s">
        <v>650</v>
      </c>
      <c r="AC5118" s="1">
        <v>2</v>
      </c>
      <c r="AD5118" s="38" t="s">
        <v>337</v>
      </c>
      <c r="AE5118" s="61" t="s">
        <v>136</v>
      </c>
      <c r="AF5118" s="56">
        <v>180</v>
      </c>
      <c r="AG5118" s="44">
        <v>30</v>
      </c>
      <c r="AH5118">
        <v>49</v>
      </c>
      <c r="AL5118" t="s">
        <v>22</v>
      </c>
      <c r="AM5118">
        <v>60</v>
      </c>
    </row>
    <row r="5119" spans="28:39">
      <c r="AB5119" t="s">
        <v>650</v>
      </c>
      <c r="AC5119" s="1">
        <v>2</v>
      </c>
      <c r="AD5119" s="38" t="s">
        <v>337</v>
      </c>
      <c r="AE5119" s="61" t="s">
        <v>136</v>
      </c>
      <c r="AF5119" s="56">
        <v>180</v>
      </c>
      <c r="AG5119" s="45">
        <v>40</v>
      </c>
      <c r="AH5119">
        <v>49</v>
      </c>
      <c r="AL5119" t="s">
        <v>22</v>
      </c>
      <c r="AM5119">
        <v>60</v>
      </c>
    </row>
    <row r="5120" spans="28:39">
      <c r="AB5120" t="s">
        <v>650</v>
      </c>
      <c r="AC5120" s="1">
        <v>2</v>
      </c>
      <c r="AD5120" s="38" t="s">
        <v>337</v>
      </c>
      <c r="AE5120" s="61" t="s">
        <v>136</v>
      </c>
      <c r="AF5120" s="56">
        <v>180</v>
      </c>
      <c r="AG5120" s="46">
        <v>50</v>
      </c>
      <c r="AH5120">
        <v>49</v>
      </c>
      <c r="AL5120" t="s">
        <v>22</v>
      </c>
      <c r="AM5120">
        <v>60</v>
      </c>
    </row>
    <row r="5121" spans="28:39">
      <c r="AB5121" t="s">
        <v>650</v>
      </c>
      <c r="AC5121" s="1">
        <v>2</v>
      </c>
      <c r="AD5121" s="38" t="s">
        <v>337</v>
      </c>
      <c r="AE5121" s="61" t="s">
        <v>136</v>
      </c>
      <c r="AF5121" s="56">
        <v>180</v>
      </c>
      <c r="AG5121" s="47">
        <v>60</v>
      </c>
      <c r="AH5121">
        <v>48</v>
      </c>
      <c r="AL5121" t="s">
        <v>22</v>
      </c>
      <c r="AM5121">
        <v>60</v>
      </c>
    </row>
    <row r="5122" spans="28:39">
      <c r="AB5122" t="s">
        <v>650</v>
      </c>
      <c r="AC5122" s="1">
        <v>2</v>
      </c>
      <c r="AD5122" s="38" t="s">
        <v>337</v>
      </c>
      <c r="AE5122" s="61" t="s">
        <v>136</v>
      </c>
      <c r="AF5122" s="56">
        <v>180</v>
      </c>
      <c r="AG5122" s="48">
        <v>70</v>
      </c>
      <c r="AH5122">
        <v>44</v>
      </c>
      <c r="AL5122" t="s">
        <v>22</v>
      </c>
      <c r="AM5122">
        <v>60</v>
      </c>
    </row>
    <row r="5123" spans="28:39">
      <c r="AB5123" t="s">
        <v>650</v>
      </c>
      <c r="AC5123" s="1">
        <v>2</v>
      </c>
      <c r="AD5123" s="38" t="s">
        <v>337</v>
      </c>
      <c r="AE5123" s="61" t="s">
        <v>136</v>
      </c>
      <c r="AF5123" s="57">
        <v>200</v>
      </c>
      <c r="AG5123" s="41">
        <v>0</v>
      </c>
      <c r="AH5123">
        <v>46</v>
      </c>
      <c r="AL5123" t="s">
        <v>22</v>
      </c>
      <c r="AM5123">
        <v>60</v>
      </c>
    </row>
    <row r="5124" spans="28:39">
      <c r="AB5124" t="s">
        <v>650</v>
      </c>
      <c r="AC5124" s="1">
        <v>2</v>
      </c>
      <c r="AD5124" s="38" t="s">
        <v>337</v>
      </c>
      <c r="AE5124" s="61" t="s">
        <v>136</v>
      </c>
      <c r="AF5124" s="57">
        <v>200</v>
      </c>
      <c r="AG5124" s="42">
        <v>10</v>
      </c>
      <c r="AH5124">
        <v>46</v>
      </c>
      <c r="AL5124" t="s">
        <v>22</v>
      </c>
      <c r="AM5124">
        <v>60</v>
      </c>
    </row>
    <row r="5125" spans="28:39">
      <c r="AB5125" t="s">
        <v>650</v>
      </c>
      <c r="AC5125" s="1">
        <v>2</v>
      </c>
      <c r="AD5125" s="38" t="s">
        <v>337</v>
      </c>
      <c r="AE5125" s="61" t="s">
        <v>136</v>
      </c>
      <c r="AF5125" s="57">
        <v>200</v>
      </c>
      <c r="AG5125" s="43">
        <v>20</v>
      </c>
      <c r="AH5125">
        <v>46</v>
      </c>
      <c r="AL5125" t="s">
        <v>22</v>
      </c>
      <c r="AM5125">
        <v>60</v>
      </c>
    </row>
    <row r="5126" spans="28:39">
      <c r="AB5126" t="s">
        <v>650</v>
      </c>
      <c r="AC5126" s="1">
        <v>2</v>
      </c>
      <c r="AD5126" s="38" t="s">
        <v>337</v>
      </c>
      <c r="AE5126" s="61" t="s">
        <v>136</v>
      </c>
      <c r="AF5126" s="57">
        <v>200</v>
      </c>
      <c r="AG5126" s="44">
        <v>30</v>
      </c>
      <c r="AH5126">
        <v>46</v>
      </c>
      <c r="AL5126" t="s">
        <v>22</v>
      </c>
      <c r="AM5126">
        <v>60</v>
      </c>
    </row>
    <row r="5127" spans="28:39">
      <c r="AB5127" t="s">
        <v>650</v>
      </c>
      <c r="AC5127" s="1">
        <v>2</v>
      </c>
      <c r="AD5127" s="38" t="s">
        <v>337</v>
      </c>
      <c r="AE5127" s="61" t="s">
        <v>136</v>
      </c>
      <c r="AF5127" s="57">
        <v>200</v>
      </c>
      <c r="AG5127" s="45">
        <v>40</v>
      </c>
      <c r="AH5127">
        <v>46</v>
      </c>
      <c r="AL5127" t="s">
        <v>22</v>
      </c>
      <c r="AM5127">
        <v>60</v>
      </c>
    </row>
    <row r="5128" spans="28:39">
      <c r="AB5128" t="s">
        <v>650</v>
      </c>
      <c r="AC5128" s="1">
        <v>2</v>
      </c>
      <c r="AD5128" s="38" t="s">
        <v>337</v>
      </c>
      <c r="AE5128" s="61" t="s">
        <v>136</v>
      </c>
      <c r="AF5128" s="57">
        <v>200</v>
      </c>
      <c r="AG5128" s="46">
        <v>50</v>
      </c>
      <c r="AH5128">
        <v>46</v>
      </c>
      <c r="AL5128" t="s">
        <v>22</v>
      </c>
      <c r="AM5128">
        <v>60</v>
      </c>
    </row>
    <row r="5129" spans="28:39">
      <c r="AB5129" t="s">
        <v>650</v>
      </c>
      <c r="AC5129" s="1">
        <v>2</v>
      </c>
      <c r="AD5129" s="38" t="s">
        <v>337</v>
      </c>
      <c r="AE5129" s="61" t="s">
        <v>136</v>
      </c>
      <c r="AF5129" s="57">
        <v>200</v>
      </c>
      <c r="AG5129" s="47">
        <v>60</v>
      </c>
      <c r="AH5129">
        <v>46</v>
      </c>
      <c r="AL5129" t="s">
        <v>22</v>
      </c>
      <c r="AM5129">
        <v>60</v>
      </c>
    </row>
    <row r="5130" spans="28:39">
      <c r="AB5130" t="s">
        <v>650</v>
      </c>
      <c r="AC5130" s="1">
        <v>2</v>
      </c>
      <c r="AD5130" s="38" t="s">
        <v>337</v>
      </c>
      <c r="AE5130" s="61" t="s">
        <v>136</v>
      </c>
      <c r="AF5130" s="57">
        <v>200</v>
      </c>
      <c r="AG5130" s="48">
        <v>70</v>
      </c>
      <c r="AH5130">
        <v>44</v>
      </c>
      <c r="AL5130" t="s">
        <v>22</v>
      </c>
      <c r="AM5130">
        <v>60</v>
      </c>
    </row>
    <row r="5131" spans="28:39">
      <c r="AB5131" t="s">
        <v>650</v>
      </c>
      <c r="AC5131" s="1">
        <v>2</v>
      </c>
      <c r="AD5131" s="38" t="s">
        <v>427</v>
      </c>
      <c r="AE5131" s="61" t="s">
        <v>136</v>
      </c>
      <c r="AF5131" s="40">
        <v>110</v>
      </c>
      <c r="AG5131" s="41">
        <v>0</v>
      </c>
      <c r="AH5131">
        <v>74</v>
      </c>
      <c r="AL5131" t="s">
        <v>22</v>
      </c>
      <c r="AM5131">
        <v>60</v>
      </c>
    </row>
    <row r="5132" spans="28:39">
      <c r="AB5132" t="s">
        <v>650</v>
      </c>
      <c r="AC5132" s="1">
        <v>2</v>
      </c>
      <c r="AD5132" s="38" t="s">
        <v>427</v>
      </c>
      <c r="AE5132" s="61" t="s">
        <v>136</v>
      </c>
      <c r="AF5132" s="40">
        <v>110</v>
      </c>
      <c r="AG5132" s="42">
        <v>10</v>
      </c>
      <c r="AH5132">
        <v>74</v>
      </c>
      <c r="AL5132" t="s">
        <v>22</v>
      </c>
      <c r="AM5132">
        <v>60</v>
      </c>
    </row>
    <row r="5133" spans="28:39">
      <c r="AB5133" t="s">
        <v>650</v>
      </c>
      <c r="AC5133" s="1">
        <v>2</v>
      </c>
      <c r="AD5133" s="38" t="s">
        <v>427</v>
      </c>
      <c r="AE5133" s="61" t="s">
        <v>136</v>
      </c>
      <c r="AF5133" s="40">
        <v>110</v>
      </c>
      <c r="AG5133" s="43">
        <v>20</v>
      </c>
      <c r="AH5133">
        <v>67</v>
      </c>
      <c r="AL5133" t="s">
        <v>22</v>
      </c>
      <c r="AM5133">
        <v>60</v>
      </c>
    </row>
    <row r="5134" spans="28:39">
      <c r="AB5134" t="s">
        <v>650</v>
      </c>
      <c r="AC5134" s="1">
        <v>2</v>
      </c>
      <c r="AD5134" s="38" t="s">
        <v>427</v>
      </c>
      <c r="AE5134" s="61" t="s">
        <v>136</v>
      </c>
      <c r="AF5134" s="40">
        <v>110</v>
      </c>
      <c r="AG5134" s="44">
        <v>30</v>
      </c>
      <c r="AH5134">
        <v>60</v>
      </c>
      <c r="AL5134" t="s">
        <v>22</v>
      </c>
      <c r="AM5134">
        <v>60</v>
      </c>
    </row>
    <row r="5135" spans="28:39">
      <c r="AB5135" t="s">
        <v>650</v>
      </c>
      <c r="AC5135" s="1">
        <v>2</v>
      </c>
      <c r="AD5135" s="38" t="s">
        <v>427</v>
      </c>
      <c r="AE5135" s="61" t="s">
        <v>136</v>
      </c>
      <c r="AF5135" s="40">
        <v>110</v>
      </c>
      <c r="AG5135" s="45">
        <v>40</v>
      </c>
      <c r="AH5135">
        <v>55</v>
      </c>
      <c r="AL5135" t="s">
        <v>22</v>
      </c>
      <c r="AM5135">
        <v>60</v>
      </c>
    </row>
    <row r="5136" spans="28:39">
      <c r="AB5136" t="s">
        <v>650</v>
      </c>
      <c r="AC5136" s="1">
        <v>2</v>
      </c>
      <c r="AD5136" s="38" t="s">
        <v>427</v>
      </c>
      <c r="AE5136" s="61" t="s">
        <v>136</v>
      </c>
      <c r="AF5136" s="40">
        <v>110</v>
      </c>
      <c r="AG5136" s="46">
        <v>50</v>
      </c>
      <c r="AH5136">
        <v>51</v>
      </c>
      <c r="AL5136" t="s">
        <v>22</v>
      </c>
      <c r="AM5136">
        <v>60</v>
      </c>
    </row>
    <row r="5137" spans="28:39">
      <c r="AB5137" t="s">
        <v>650</v>
      </c>
      <c r="AC5137" s="1">
        <v>2</v>
      </c>
      <c r="AD5137" s="38" t="s">
        <v>427</v>
      </c>
      <c r="AE5137" s="61" t="s">
        <v>136</v>
      </c>
      <c r="AF5137" s="40">
        <v>110</v>
      </c>
      <c r="AG5137" s="47">
        <v>60</v>
      </c>
      <c r="AH5137">
        <v>48</v>
      </c>
      <c r="AL5137" t="s">
        <v>22</v>
      </c>
      <c r="AM5137">
        <v>60</v>
      </c>
    </row>
    <row r="5138" spans="28:39">
      <c r="AB5138" t="s">
        <v>650</v>
      </c>
      <c r="AC5138" s="1">
        <v>2</v>
      </c>
      <c r="AD5138" s="38" t="s">
        <v>427</v>
      </c>
      <c r="AE5138" s="61" t="s">
        <v>136</v>
      </c>
      <c r="AF5138" s="40">
        <v>110</v>
      </c>
      <c r="AG5138" s="48">
        <v>70</v>
      </c>
      <c r="AH5138">
        <v>44</v>
      </c>
      <c r="AL5138" t="s">
        <v>22</v>
      </c>
      <c r="AM5138">
        <v>60</v>
      </c>
    </row>
    <row r="5139" spans="28:39">
      <c r="AB5139" t="s">
        <v>650</v>
      </c>
      <c r="AC5139" s="1">
        <v>2</v>
      </c>
      <c r="AD5139" s="38" t="s">
        <v>427</v>
      </c>
      <c r="AE5139" s="61" t="s">
        <v>136</v>
      </c>
      <c r="AF5139" s="49">
        <v>115</v>
      </c>
      <c r="AG5139" s="41">
        <v>0</v>
      </c>
      <c r="AH5139">
        <v>72</v>
      </c>
      <c r="AL5139" t="s">
        <v>22</v>
      </c>
      <c r="AM5139">
        <v>60</v>
      </c>
    </row>
    <row r="5140" spans="28:39">
      <c r="AB5140" t="s">
        <v>650</v>
      </c>
      <c r="AC5140" s="1">
        <v>2</v>
      </c>
      <c r="AD5140" s="38" t="s">
        <v>427</v>
      </c>
      <c r="AE5140" s="61" t="s">
        <v>136</v>
      </c>
      <c r="AF5140" s="49">
        <v>115</v>
      </c>
      <c r="AG5140" s="42">
        <v>10</v>
      </c>
      <c r="AH5140">
        <v>72</v>
      </c>
      <c r="AL5140" t="s">
        <v>22</v>
      </c>
      <c r="AM5140">
        <v>60</v>
      </c>
    </row>
    <row r="5141" spans="28:39">
      <c r="AB5141" t="s">
        <v>650</v>
      </c>
      <c r="AC5141" s="1">
        <v>2</v>
      </c>
      <c r="AD5141" s="38" t="s">
        <v>427</v>
      </c>
      <c r="AE5141" s="61" t="s">
        <v>136</v>
      </c>
      <c r="AF5141" s="49">
        <v>115</v>
      </c>
      <c r="AG5141" s="43">
        <v>20</v>
      </c>
      <c r="AH5141">
        <v>67</v>
      </c>
      <c r="AL5141" t="s">
        <v>22</v>
      </c>
      <c r="AM5141">
        <v>60</v>
      </c>
    </row>
    <row r="5142" spans="28:39">
      <c r="AB5142" t="s">
        <v>650</v>
      </c>
      <c r="AC5142" s="1">
        <v>2</v>
      </c>
      <c r="AD5142" s="38" t="s">
        <v>427</v>
      </c>
      <c r="AE5142" s="61" t="s">
        <v>136</v>
      </c>
      <c r="AF5142" s="49">
        <v>115</v>
      </c>
      <c r="AG5142" s="44">
        <v>30</v>
      </c>
      <c r="AH5142">
        <v>60</v>
      </c>
      <c r="AL5142" t="s">
        <v>22</v>
      </c>
      <c r="AM5142">
        <v>60</v>
      </c>
    </row>
    <row r="5143" spans="28:39">
      <c r="AB5143" t="s">
        <v>650</v>
      </c>
      <c r="AC5143" s="1">
        <v>2</v>
      </c>
      <c r="AD5143" s="38" t="s">
        <v>427</v>
      </c>
      <c r="AE5143" s="61" t="s">
        <v>136</v>
      </c>
      <c r="AF5143" s="49">
        <v>115</v>
      </c>
      <c r="AG5143" s="45">
        <v>40</v>
      </c>
      <c r="AH5143">
        <v>55</v>
      </c>
      <c r="AL5143" t="s">
        <v>22</v>
      </c>
      <c r="AM5143">
        <v>60</v>
      </c>
    </row>
    <row r="5144" spans="28:39">
      <c r="AB5144" t="s">
        <v>650</v>
      </c>
      <c r="AC5144" s="1">
        <v>2</v>
      </c>
      <c r="AD5144" s="38" t="s">
        <v>427</v>
      </c>
      <c r="AE5144" s="61" t="s">
        <v>136</v>
      </c>
      <c r="AF5144" s="49">
        <v>115</v>
      </c>
      <c r="AG5144" s="46">
        <v>50</v>
      </c>
      <c r="AH5144">
        <v>51</v>
      </c>
      <c r="AL5144" t="s">
        <v>22</v>
      </c>
      <c r="AM5144">
        <v>60</v>
      </c>
    </row>
    <row r="5145" spans="28:39">
      <c r="AB5145" t="s">
        <v>650</v>
      </c>
      <c r="AC5145" s="1">
        <v>2</v>
      </c>
      <c r="AD5145" s="38" t="s">
        <v>427</v>
      </c>
      <c r="AE5145" s="61" t="s">
        <v>136</v>
      </c>
      <c r="AF5145" s="49">
        <v>115</v>
      </c>
      <c r="AG5145" s="47">
        <v>60</v>
      </c>
      <c r="AH5145">
        <v>48</v>
      </c>
      <c r="AL5145" t="s">
        <v>22</v>
      </c>
      <c r="AM5145">
        <v>60</v>
      </c>
    </row>
    <row r="5146" spans="28:39">
      <c r="AB5146" t="s">
        <v>650</v>
      </c>
      <c r="AC5146" s="1">
        <v>2</v>
      </c>
      <c r="AD5146" s="38" t="s">
        <v>427</v>
      </c>
      <c r="AE5146" s="61" t="s">
        <v>136</v>
      </c>
      <c r="AF5146" s="49">
        <v>115</v>
      </c>
      <c r="AG5146" s="48">
        <v>70</v>
      </c>
      <c r="AH5146">
        <v>44</v>
      </c>
      <c r="AL5146" t="s">
        <v>22</v>
      </c>
      <c r="AM5146">
        <v>60</v>
      </c>
    </row>
    <row r="5147" spans="28:39">
      <c r="AB5147" t="s">
        <v>650</v>
      </c>
      <c r="AC5147" s="1">
        <v>2</v>
      </c>
      <c r="AD5147" s="38" t="s">
        <v>427</v>
      </c>
      <c r="AE5147" s="61" t="s">
        <v>136</v>
      </c>
      <c r="AF5147" s="50">
        <v>120</v>
      </c>
      <c r="AG5147" s="41">
        <v>0</v>
      </c>
      <c r="AH5147">
        <v>70</v>
      </c>
      <c r="AL5147" t="s">
        <v>22</v>
      </c>
      <c r="AM5147">
        <v>60</v>
      </c>
    </row>
    <row r="5148" spans="28:39">
      <c r="AB5148" t="s">
        <v>650</v>
      </c>
      <c r="AC5148" s="1">
        <v>2</v>
      </c>
      <c r="AD5148" s="38" t="s">
        <v>427</v>
      </c>
      <c r="AE5148" s="61" t="s">
        <v>136</v>
      </c>
      <c r="AF5148" s="50">
        <v>120</v>
      </c>
      <c r="AG5148" s="42">
        <v>10</v>
      </c>
      <c r="AH5148">
        <v>70</v>
      </c>
      <c r="AL5148" t="s">
        <v>22</v>
      </c>
      <c r="AM5148">
        <v>60</v>
      </c>
    </row>
    <row r="5149" spans="28:39">
      <c r="AB5149" t="s">
        <v>650</v>
      </c>
      <c r="AC5149" s="1">
        <v>2</v>
      </c>
      <c r="AD5149" s="38" t="s">
        <v>427</v>
      </c>
      <c r="AE5149" s="61" t="s">
        <v>136</v>
      </c>
      <c r="AF5149" s="50">
        <v>120</v>
      </c>
      <c r="AG5149" s="43">
        <v>20</v>
      </c>
      <c r="AH5149">
        <v>66</v>
      </c>
      <c r="AL5149" t="s">
        <v>22</v>
      </c>
      <c r="AM5149">
        <v>60</v>
      </c>
    </row>
    <row r="5150" spans="28:39">
      <c r="AB5150" t="s">
        <v>650</v>
      </c>
      <c r="AC5150" s="1">
        <v>2</v>
      </c>
      <c r="AD5150" s="38" t="s">
        <v>427</v>
      </c>
      <c r="AE5150" s="61" t="s">
        <v>136</v>
      </c>
      <c r="AF5150" s="50">
        <v>120</v>
      </c>
      <c r="AG5150" s="44">
        <v>30</v>
      </c>
      <c r="AH5150">
        <v>60</v>
      </c>
      <c r="AL5150" t="s">
        <v>22</v>
      </c>
      <c r="AM5150">
        <v>60</v>
      </c>
    </row>
    <row r="5151" spans="28:39">
      <c r="AB5151" t="s">
        <v>650</v>
      </c>
      <c r="AC5151" s="1">
        <v>2</v>
      </c>
      <c r="AD5151" s="38" t="s">
        <v>427</v>
      </c>
      <c r="AE5151" s="61" t="s">
        <v>136</v>
      </c>
      <c r="AF5151" s="50">
        <v>120</v>
      </c>
      <c r="AG5151" s="45">
        <v>40</v>
      </c>
      <c r="AH5151">
        <v>55</v>
      </c>
      <c r="AL5151" t="s">
        <v>22</v>
      </c>
      <c r="AM5151">
        <v>60</v>
      </c>
    </row>
    <row r="5152" spans="28:39">
      <c r="AB5152" t="s">
        <v>650</v>
      </c>
      <c r="AC5152" s="1">
        <v>2</v>
      </c>
      <c r="AD5152" s="38" t="s">
        <v>427</v>
      </c>
      <c r="AE5152" s="61" t="s">
        <v>136</v>
      </c>
      <c r="AF5152" s="50">
        <v>120</v>
      </c>
      <c r="AG5152" s="46">
        <v>50</v>
      </c>
      <c r="AH5152">
        <v>51</v>
      </c>
      <c r="AL5152" t="s">
        <v>22</v>
      </c>
      <c r="AM5152">
        <v>60</v>
      </c>
    </row>
    <row r="5153" spans="28:39">
      <c r="AB5153" t="s">
        <v>650</v>
      </c>
      <c r="AC5153" s="1">
        <v>2</v>
      </c>
      <c r="AD5153" s="38" t="s">
        <v>427</v>
      </c>
      <c r="AE5153" s="61" t="s">
        <v>136</v>
      </c>
      <c r="AF5153" s="50">
        <v>120</v>
      </c>
      <c r="AG5153" s="47">
        <v>60</v>
      </c>
      <c r="AH5153">
        <v>48</v>
      </c>
      <c r="AL5153" t="s">
        <v>22</v>
      </c>
      <c r="AM5153">
        <v>60</v>
      </c>
    </row>
    <row r="5154" spans="28:39">
      <c r="AB5154" t="s">
        <v>650</v>
      </c>
      <c r="AC5154" s="1">
        <v>2</v>
      </c>
      <c r="AD5154" s="38" t="s">
        <v>427</v>
      </c>
      <c r="AE5154" s="61" t="s">
        <v>136</v>
      </c>
      <c r="AF5154" s="50">
        <v>120</v>
      </c>
      <c r="AG5154" s="48">
        <v>70</v>
      </c>
      <c r="AH5154">
        <v>44</v>
      </c>
      <c r="AL5154" t="s">
        <v>22</v>
      </c>
      <c r="AM5154">
        <v>60</v>
      </c>
    </row>
    <row r="5155" spans="28:39">
      <c r="AB5155" t="s">
        <v>650</v>
      </c>
      <c r="AC5155" s="1">
        <v>2</v>
      </c>
      <c r="AD5155" s="38" t="s">
        <v>427</v>
      </c>
      <c r="AE5155" s="61" t="s">
        <v>136</v>
      </c>
      <c r="AF5155" s="51">
        <v>130</v>
      </c>
      <c r="AG5155" s="41">
        <v>0</v>
      </c>
      <c r="AH5155">
        <v>66</v>
      </c>
      <c r="AL5155" t="s">
        <v>22</v>
      </c>
      <c r="AM5155">
        <v>60</v>
      </c>
    </row>
    <row r="5156" spans="28:39">
      <c r="AB5156" t="s">
        <v>650</v>
      </c>
      <c r="AC5156" s="1">
        <v>2</v>
      </c>
      <c r="AD5156" s="38" t="s">
        <v>427</v>
      </c>
      <c r="AE5156" s="61" t="s">
        <v>136</v>
      </c>
      <c r="AF5156" s="51">
        <v>130</v>
      </c>
      <c r="AG5156" s="42">
        <v>10</v>
      </c>
      <c r="AH5156">
        <v>66</v>
      </c>
      <c r="AL5156" t="s">
        <v>22</v>
      </c>
      <c r="AM5156">
        <v>60</v>
      </c>
    </row>
    <row r="5157" spans="28:39">
      <c r="AB5157" t="s">
        <v>650</v>
      </c>
      <c r="AC5157" s="1">
        <v>2</v>
      </c>
      <c r="AD5157" s="38" t="s">
        <v>427</v>
      </c>
      <c r="AE5157" s="61" t="s">
        <v>136</v>
      </c>
      <c r="AF5157" s="51">
        <v>130</v>
      </c>
      <c r="AG5157" s="43">
        <v>20</v>
      </c>
      <c r="AH5157">
        <v>65</v>
      </c>
      <c r="AL5157" t="s">
        <v>22</v>
      </c>
      <c r="AM5157">
        <v>60</v>
      </c>
    </row>
    <row r="5158" spans="28:39">
      <c r="AB5158" t="s">
        <v>650</v>
      </c>
      <c r="AC5158" s="1">
        <v>2</v>
      </c>
      <c r="AD5158" s="38" t="s">
        <v>427</v>
      </c>
      <c r="AE5158" s="61" t="s">
        <v>136</v>
      </c>
      <c r="AF5158" s="51">
        <v>130</v>
      </c>
      <c r="AG5158" s="44">
        <v>30</v>
      </c>
      <c r="AH5158">
        <v>60</v>
      </c>
      <c r="AL5158" t="s">
        <v>22</v>
      </c>
      <c r="AM5158">
        <v>60</v>
      </c>
    </row>
    <row r="5159" spans="28:39">
      <c r="AB5159" t="s">
        <v>650</v>
      </c>
      <c r="AC5159" s="1">
        <v>2</v>
      </c>
      <c r="AD5159" s="38" t="s">
        <v>427</v>
      </c>
      <c r="AE5159" s="61" t="s">
        <v>136</v>
      </c>
      <c r="AF5159" s="51">
        <v>130</v>
      </c>
      <c r="AG5159" s="45">
        <v>40</v>
      </c>
      <c r="AH5159">
        <v>55</v>
      </c>
      <c r="AL5159" t="s">
        <v>22</v>
      </c>
      <c r="AM5159">
        <v>60</v>
      </c>
    </row>
    <row r="5160" spans="28:39">
      <c r="AB5160" t="s">
        <v>650</v>
      </c>
      <c r="AC5160" s="1">
        <v>2</v>
      </c>
      <c r="AD5160" s="38" t="s">
        <v>427</v>
      </c>
      <c r="AE5160" s="61" t="s">
        <v>136</v>
      </c>
      <c r="AF5160" s="51">
        <v>130</v>
      </c>
      <c r="AG5160" s="46">
        <v>50</v>
      </c>
      <c r="AH5160">
        <v>51</v>
      </c>
      <c r="AL5160" t="s">
        <v>22</v>
      </c>
      <c r="AM5160">
        <v>60</v>
      </c>
    </row>
    <row r="5161" spans="28:39">
      <c r="AB5161" t="s">
        <v>650</v>
      </c>
      <c r="AC5161" s="1">
        <v>2</v>
      </c>
      <c r="AD5161" s="38" t="s">
        <v>427</v>
      </c>
      <c r="AE5161" s="61" t="s">
        <v>136</v>
      </c>
      <c r="AF5161" s="51">
        <v>130</v>
      </c>
      <c r="AG5161" s="47">
        <v>60</v>
      </c>
      <c r="AH5161">
        <v>48</v>
      </c>
      <c r="AL5161" t="s">
        <v>22</v>
      </c>
      <c r="AM5161">
        <v>60</v>
      </c>
    </row>
    <row r="5162" spans="28:39">
      <c r="AB5162" t="s">
        <v>650</v>
      </c>
      <c r="AC5162" s="1">
        <v>2</v>
      </c>
      <c r="AD5162" s="38" t="s">
        <v>427</v>
      </c>
      <c r="AE5162" s="61" t="s">
        <v>136</v>
      </c>
      <c r="AF5162" s="51">
        <v>130</v>
      </c>
      <c r="AG5162" s="48">
        <v>70</v>
      </c>
      <c r="AH5162">
        <v>44</v>
      </c>
      <c r="AL5162" t="s">
        <v>22</v>
      </c>
      <c r="AM5162">
        <v>60</v>
      </c>
    </row>
    <row r="5163" spans="28:39">
      <c r="AB5163" t="s">
        <v>650</v>
      </c>
      <c r="AC5163" s="1">
        <v>2</v>
      </c>
      <c r="AD5163" s="38" t="s">
        <v>427</v>
      </c>
      <c r="AE5163" s="61" t="s">
        <v>136</v>
      </c>
      <c r="AF5163" s="52">
        <v>140</v>
      </c>
      <c r="AG5163" s="41">
        <v>0</v>
      </c>
      <c r="AH5163">
        <v>62</v>
      </c>
      <c r="AL5163" t="s">
        <v>22</v>
      </c>
      <c r="AM5163">
        <v>60</v>
      </c>
    </row>
    <row r="5164" spans="28:39">
      <c r="AB5164" t="s">
        <v>650</v>
      </c>
      <c r="AC5164" s="1">
        <v>2</v>
      </c>
      <c r="AD5164" s="38" t="s">
        <v>427</v>
      </c>
      <c r="AE5164" s="61" t="s">
        <v>136</v>
      </c>
      <c r="AF5164" s="52">
        <v>140</v>
      </c>
      <c r="AG5164" s="42">
        <v>10</v>
      </c>
      <c r="AH5164">
        <v>62</v>
      </c>
      <c r="AL5164" t="s">
        <v>22</v>
      </c>
      <c r="AM5164">
        <v>60</v>
      </c>
    </row>
    <row r="5165" spans="28:39">
      <c r="AB5165" t="s">
        <v>650</v>
      </c>
      <c r="AC5165" s="1">
        <v>2</v>
      </c>
      <c r="AD5165" s="38" t="s">
        <v>427</v>
      </c>
      <c r="AE5165" s="61" t="s">
        <v>136</v>
      </c>
      <c r="AF5165" s="52">
        <v>140</v>
      </c>
      <c r="AG5165" s="43">
        <v>20</v>
      </c>
      <c r="AH5165">
        <v>62</v>
      </c>
      <c r="AL5165" t="s">
        <v>22</v>
      </c>
      <c r="AM5165">
        <v>60</v>
      </c>
    </row>
    <row r="5166" spans="28:39">
      <c r="AB5166" t="s">
        <v>650</v>
      </c>
      <c r="AC5166" s="1">
        <v>2</v>
      </c>
      <c r="AD5166" s="38" t="s">
        <v>427</v>
      </c>
      <c r="AE5166" s="61" t="s">
        <v>136</v>
      </c>
      <c r="AF5166" s="52">
        <v>140</v>
      </c>
      <c r="AG5166" s="44">
        <v>30</v>
      </c>
      <c r="AH5166">
        <v>59</v>
      </c>
      <c r="AL5166" t="s">
        <v>22</v>
      </c>
      <c r="AM5166">
        <v>60</v>
      </c>
    </row>
    <row r="5167" spans="28:39">
      <c r="AB5167" t="s">
        <v>650</v>
      </c>
      <c r="AC5167" s="1">
        <v>2</v>
      </c>
      <c r="AD5167" s="38" t="s">
        <v>427</v>
      </c>
      <c r="AE5167" s="61" t="s">
        <v>136</v>
      </c>
      <c r="AF5167" s="52">
        <v>140</v>
      </c>
      <c r="AG5167" s="45">
        <v>40</v>
      </c>
      <c r="AH5167">
        <v>55</v>
      </c>
      <c r="AL5167" t="s">
        <v>22</v>
      </c>
      <c r="AM5167">
        <v>60</v>
      </c>
    </row>
    <row r="5168" spans="28:39">
      <c r="AB5168" t="s">
        <v>650</v>
      </c>
      <c r="AC5168" s="1">
        <v>2</v>
      </c>
      <c r="AD5168" s="38" t="s">
        <v>427</v>
      </c>
      <c r="AE5168" s="61" t="s">
        <v>136</v>
      </c>
      <c r="AF5168" s="52">
        <v>140</v>
      </c>
      <c r="AG5168" s="46">
        <v>50</v>
      </c>
      <c r="AH5168">
        <v>51</v>
      </c>
      <c r="AL5168" t="s">
        <v>22</v>
      </c>
      <c r="AM5168">
        <v>60</v>
      </c>
    </row>
    <row r="5169" spans="28:39">
      <c r="AB5169" t="s">
        <v>650</v>
      </c>
      <c r="AC5169" s="1">
        <v>2</v>
      </c>
      <c r="AD5169" s="38" t="s">
        <v>427</v>
      </c>
      <c r="AE5169" s="61" t="s">
        <v>136</v>
      </c>
      <c r="AF5169" s="52">
        <v>140</v>
      </c>
      <c r="AG5169" s="47">
        <v>60</v>
      </c>
      <c r="AH5169">
        <v>48</v>
      </c>
      <c r="AL5169" t="s">
        <v>22</v>
      </c>
      <c r="AM5169">
        <v>60</v>
      </c>
    </row>
    <row r="5170" spans="28:39">
      <c r="AB5170" t="s">
        <v>650</v>
      </c>
      <c r="AC5170" s="1">
        <v>2</v>
      </c>
      <c r="AD5170" s="38" t="s">
        <v>427</v>
      </c>
      <c r="AE5170" s="61" t="s">
        <v>136</v>
      </c>
      <c r="AF5170" s="52">
        <v>140</v>
      </c>
      <c r="AG5170" s="48">
        <v>70</v>
      </c>
      <c r="AH5170">
        <v>44</v>
      </c>
      <c r="AL5170" t="s">
        <v>22</v>
      </c>
      <c r="AM5170">
        <v>60</v>
      </c>
    </row>
    <row r="5171" spans="28:39">
      <c r="AB5171" t="s">
        <v>650</v>
      </c>
      <c r="AC5171" s="1">
        <v>2</v>
      </c>
      <c r="AD5171" s="38" t="s">
        <v>427</v>
      </c>
      <c r="AE5171" s="61" t="s">
        <v>136</v>
      </c>
      <c r="AF5171" s="53">
        <v>150</v>
      </c>
      <c r="AG5171" s="41">
        <v>0</v>
      </c>
      <c r="AH5171">
        <v>50</v>
      </c>
      <c r="AL5171" t="s">
        <v>22</v>
      </c>
      <c r="AM5171">
        <v>60</v>
      </c>
    </row>
    <row r="5172" spans="28:39">
      <c r="AB5172" t="s">
        <v>650</v>
      </c>
      <c r="AC5172" s="1">
        <v>2</v>
      </c>
      <c r="AD5172" s="38" t="s">
        <v>427</v>
      </c>
      <c r="AE5172" s="61" t="s">
        <v>136</v>
      </c>
      <c r="AF5172" s="53">
        <v>150</v>
      </c>
      <c r="AG5172" s="42">
        <v>10</v>
      </c>
      <c r="AH5172">
        <v>50</v>
      </c>
      <c r="AL5172" t="s">
        <v>22</v>
      </c>
      <c r="AM5172">
        <v>60</v>
      </c>
    </row>
    <row r="5173" spans="28:39">
      <c r="AB5173" t="s">
        <v>650</v>
      </c>
      <c r="AC5173" s="1">
        <v>2</v>
      </c>
      <c r="AD5173" s="38" t="s">
        <v>427</v>
      </c>
      <c r="AE5173" s="61" t="s">
        <v>136</v>
      </c>
      <c r="AF5173" s="53">
        <v>150</v>
      </c>
      <c r="AG5173" s="43">
        <v>20</v>
      </c>
      <c r="AH5173">
        <v>50</v>
      </c>
      <c r="AL5173" t="s">
        <v>22</v>
      </c>
      <c r="AM5173">
        <v>60</v>
      </c>
    </row>
    <row r="5174" spans="28:39">
      <c r="AB5174" t="s">
        <v>650</v>
      </c>
      <c r="AC5174" s="1">
        <v>2</v>
      </c>
      <c r="AD5174" s="38" t="s">
        <v>427</v>
      </c>
      <c r="AE5174" s="61" t="s">
        <v>136</v>
      </c>
      <c r="AF5174" s="53">
        <v>150</v>
      </c>
      <c r="AG5174" s="44">
        <v>30</v>
      </c>
      <c r="AH5174">
        <v>50</v>
      </c>
      <c r="AL5174" t="s">
        <v>22</v>
      </c>
      <c r="AM5174">
        <v>60</v>
      </c>
    </row>
    <row r="5175" spans="28:39">
      <c r="AB5175" t="s">
        <v>650</v>
      </c>
      <c r="AC5175" s="1">
        <v>2</v>
      </c>
      <c r="AD5175" s="38" t="s">
        <v>427</v>
      </c>
      <c r="AE5175" s="61" t="s">
        <v>136</v>
      </c>
      <c r="AF5175" s="53">
        <v>150</v>
      </c>
      <c r="AG5175" s="45">
        <v>40</v>
      </c>
      <c r="AH5175">
        <v>50</v>
      </c>
      <c r="AL5175" t="s">
        <v>22</v>
      </c>
      <c r="AM5175">
        <v>60</v>
      </c>
    </row>
    <row r="5176" spans="28:39">
      <c r="AB5176" t="s">
        <v>650</v>
      </c>
      <c r="AC5176" s="1">
        <v>2</v>
      </c>
      <c r="AD5176" s="38" t="s">
        <v>427</v>
      </c>
      <c r="AE5176" s="61" t="s">
        <v>136</v>
      </c>
      <c r="AF5176" s="53">
        <v>150</v>
      </c>
      <c r="AG5176" s="46">
        <v>50</v>
      </c>
      <c r="AH5176">
        <v>50</v>
      </c>
      <c r="AL5176" t="s">
        <v>22</v>
      </c>
      <c r="AM5176">
        <v>60</v>
      </c>
    </row>
    <row r="5177" spans="28:39">
      <c r="AB5177" t="s">
        <v>650</v>
      </c>
      <c r="AC5177" s="1">
        <v>2</v>
      </c>
      <c r="AD5177" s="38" t="s">
        <v>427</v>
      </c>
      <c r="AE5177" s="61" t="s">
        <v>136</v>
      </c>
      <c r="AF5177" s="53">
        <v>150</v>
      </c>
      <c r="AG5177" s="47">
        <v>60</v>
      </c>
      <c r="AH5177">
        <v>48</v>
      </c>
      <c r="AL5177" t="s">
        <v>22</v>
      </c>
      <c r="AM5177">
        <v>60</v>
      </c>
    </row>
    <row r="5178" spans="28:39">
      <c r="AB5178" t="s">
        <v>650</v>
      </c>
      <c r="AC5178" s="1">
        <v>2</v>
      </c>
      <c r="AD5178" s="38" t="s">
        <v>427</v>
      </c>
      <c r="AE5178" s="61" t="s">
        <v>136</v>
      </c>
      <c r="AF5178" s="53">
        <v>150</v>
      </c>
      <c r="AG5178" s="48">
        <v>70</v>
      </c>
      <c r="AH5178">
        <v>44</v>
      </c>
      <c r="AL5178" t="s">
        <v>22</v>
      </c>
      <c r="AM5178">
        <v>60</v>
      </c>
    </row>
    <row r="5179" spans="28:39">
      <c r="AB5179" t="s">
        <v>650</v>
      </c>
      <c r="AC5179" s="1">
        <v>2</v>
      </c>
      <c r="AD5179" s="38" t="s">
        <v>427</v>
      </c>
      <c r="AE5179" s="61" t="s">
        <v>136</v>
      </c>
      <c r="AF5179" s="54">
        <v>160</v>
      </c>
      <c r="AG5179" s="41">
        <v>0</v>
      </c>
      <c r="AH5179">
        <v>48</v>
      </c>
      <c r="AL5179" t="s">
        <v>22</v>
      </c>
      <c r="AM5179">
        <v>60</v>
      </c>
    </row>
    <row r="5180" spans="28:39">
      <c r="AB5180" t="s">
        <v>650</v>
      </c>
      <c r="AC5180" s="1">
        <v>2</v>
      </c>
      <c r="AD5180" s="38" t="s">
        <v>427</v>
      </c>
      <c r="AE5180" s="61" t="s">
        <v>136</v>
      </c>
      <c r="AF5180" s="54">
        <v>160</v>
      </c>
      <c r="AG5180" s="42">
        <v>10</v>
      </c>
      <c r="AH5180">
        <v>48</v>
      </c>
      <c r="AL5180" t="s">
        <v>22</v>
      </c>
      <c r="AM5180">
        <v>60</v>
      </c>
    </row>
    <row r="5181" spans="28:39">
      <c r="AB5181" t="s">
        <v>650</v>
      </c>
      <c r="AC5181" s="1">
        <v>2</v>
      </c>
      <c r="AD5181" s="38" t="s">
        <v>427</v>
      </c>
      <c r="AE5181" s="61" t="s">
        <v>136</v>
      </c>
      <c r="AF5181" s="54">
        <v>160</v>
      </c>
      <c r="AG5181" s="43">
        <v>20</v>
      </c>
      <c r="AH5181">
        <v>48</v>
      </c>
      <c r="AL5181" t="s">
        <v>22</v>
      </c>
      <c r="AM5181">
        <v>60</v>
      </c>
    </row>
    <row r="5182" spans="28:39">
      <c r="AB5182" t="s">
        <v>650</v>
      </c>
      <c r="AC5182" s="1">
        <v>2</v>
      </c>
      <c r="AD5182" s="38" t="s">
        <v>427</v>
      </c>
      <c r="AE5182" s="61" t="s">
        <v>136</v>
      </c>
      <c r="AF5182" s="54">
        <v>160</v>
      </c>
      <c r="AG5182" s="44">
        <v>30</v>
      </c>
      <c r="AH5182">
        <v>48</v>
      </c>
      <c r="AL5182" t="s">
        <v>22</v>
      </c>
      <c r="AM5182">
        <v>60</v>
      </c>
    </row>
    <row r="5183" spans="28:39">
      <c r="AB5183" t="s">
        <v>650</v>
      </c>
      <c r="AC5183" s="1">
        <v>2</v>
      </c>
      <c r="AD5183" s="38" t="s">
        <v>427</v>
      </c>
      <c r="AE5183" s="61" t="s">
        <v>136</v>
      </c>
      <c r="AF5183" s="54">
        <v>160</v>
      </c>
      <c r="AG5183" s="45">
        <v>40</v>
      </c>
      <c r="AH5183">
        <v>48</v>
      </c>
      <c r="AL5183" t="s">
        <v>22</v>
      </c>
      <c r="AM5183">
        <v>60</v>
      </c>
    </row>
    <row r="5184" spans="28:39">
      <c r="AB5184" t="s">
        <v>650</v>
      </c>
      <c r="AC5184" s="1">
        <v>2</v>
      </c>
      <c r="AD5184" s="38" t="s">
        <v>427</v>
      </c>
      <c r="AE5184" s="61" t="s">
        <v>136</v>
      </c>
      <c r="AF5184" s="54">
        <v>160</v>
      </c>
      <c r="AG5184" s="46">
        <v>50</v>
      </c>
      <c r="AH5184">
        <v>48</v>
      </c>
      <c r="AL5184" t="s">
        <v>22</v>
      </c>
      <c r="AM5184">
        <v>60</v>
      </c>
    </row>
    <row r="5185" spans="28:39">
      <c r="AB5185" t="s">
        <v>650</v>
      </c>
      <c r="AC5185" s="1">
        <v>2</v>
      </c>
      <c r="AD5185" s="38" t="s">
        <v>427</v>
      </c>
      <c r="AE5185" s="61" t="s">
        <v>136</v>
      </c>
      <c r="AF5185" s="54">
        <v>160</v>
      </c>
      <c r="AG5185" s="47">
        <v>60</v>
      </c>
      <c r="AH5185">
        <v>48</v>
      </c>
      <c r="AL5185" t="s">
        <v>22</v>
      </c>
      <c r="AM5185">
        <v>60</v>
      </c>
    </row>
    <row r="5186" spans="28:39">
      <c r="AB5186" t="s">
        <v>650</v>
      </c>
      <c r="AC5186" s="1">
        <v>2</v>
      </c>
      <c r="AD5186" s="38" t="s">
        <v>427</v>
      </c>
      <c r="AE5186" s="61" t="s">
        <v>136</v>
      </c>
      <c r="AF5186" s="54">
        <v>160</v>
      </c>
      <c r="AG5186" s="48">
        <v>70</v>
      </c>
      <c r="AH5186">
        <v>44</v>
      </c>
      <c r="AL5186" t="s">
        <v>22</v>
      </c>
      <c r="AM5186">
        <v>60</v>
      </c>
    </row>
    <row r="5187" spans="28:39">
      <c r="AB5187" t="s">
        <v>650</v>
      </c>
      <c r="AC5187" s="1">
        <v>2</v>
      </c>
      <c r="AD5187" s="38" t="s">
        <v>427</v>
      </c>
      <c r="AE5187" s="61" t="s">
        <v>136</v>
      </c>
      <c r="AF5187" s="55">
        <v>170</v>
      </c>
      <c r="AG5187" s="41">
        <v>0</v>
      </c>
      <c r="AH5187">
        <v>46</v>
      </c>
      <c r="AL5187" t="s">
        <v>22</v>
      </c>
      <c r="AM5187">
        <v>60</v>
      </c>
    </row>
    <row r="5188" spans="28:39">
      <c r="AB5188" t="s">
        <v>650</v>
      </c>
      <c r="AC5188" s="1">
        <v>2</v>
      </c>
      <c r="AD5188" s="38" t="s">
        <v>427</v>
      </c>
      <c r="AE5188" s="61" t="s">
        <v>136</v>
      </c>
      <c r="AF5188" s="55">
        <v>170</v>
      </c>
      <c r="AG5188" s="42">
        <v>10</v>
      </c>
      <c r="AH5188">
        <v>46</v>
      </c>
      <c r="AL5188" t="s">
        <v>22</v>
      </c>
      <c r="AM5188">
        <v>60</v>
      </c>
    </row>
    <row r="5189" spans="28:39">
      <c r="AB5189" t="s">
        <v>650</v>
      </c>
      <c r="AC5189" s="1">
        <v>2</v>
      </c>
      <c r="AD5189" s="38" t="s">
        <v>427</v>
      </c>
      <c r="AE5189" s="61" t="s">
        <v>136</v>
      </c>
      <c r="AF5189" s="55">
        <v>170</v>
      </c>
      <c r="AG5189" s="43">
        <v>20</v>
      </c>
      <c r="AH5189">
        <v>46</v>
      </c>
      <c r="AL5189" t="s">
        <v>22</v>
      </c>
      <c r="AM5189">
        <v>60</v>
      </c>
    </row>
    <row r="5190" spans="28:39">
      <c r="AB5190" t="s">
        <v>650</v>
      </c>
      <c r="AC5190" s="1">
        <v>2</v>
      </c>
      <c r="AD5190" s="38" t="s">
        <v>427</v>
      </c>
      <c r="AE5190" s="61" t="s">
        <v>136</v>
      </c>
      <c r="AF5190" s="55">
        <v>170</v>
      </c>
      <c r="AG5190" s="44">
        <v>30</v>
      </c>
      <c r="AH5190">
        <v>46</v>
      </c>
      <c r="AL5190" t="s">
        <v>22</v>
      </c>
      <c r="AM5190">
        <v>60</v>
      </c>
    </row>
    <row r="5191" spans="28:39">
      <c r="AB5191" t="s">
        <v>650</v>
      </c>
      <c r="AC5191" s="1">
        <v>2</v>
      </c>
      <c r="AD5191" s="38" t="s">
        <v>427</v>
      </c>
      <c r="AE5191" s="61" t="s">
        <v>136</v>
      </c>
      <c r="AF5191" s="55">
        <v>170</v>
      </c>
      <c r="AG5191" s="45">
        <v>40</v>
      </c>
      <c r="AH5191">
        <v>46</v>
      </c>
      <c r="AL5191" t="s">
        <v>22</v>
      </c>
      <c r="AM5191">
        <v>60</v>
      </c>
    </row>
    <row r="5192" spans="28:39">
      <c r="AB5192" t="s">
        <v>650</v>
      </c>
      <c r="AC5192" s="1">
        <v>2</v>
      </c>
      <c r="AD5192" s="38" t="s">
        <v>427</v>
      </c>
      <c r="AE5192" s="61" t="s">
        <v>136</v>
      </c>
      <c r="AF5192" s="55">
        <v>170</v>
      </c>
      <c r="AG5192" s="46">
        <v>50</v>
      </c>
      <c r="AH5192">
        <v>46</v>
      </c>
      <c r="AL5192" t="s">
        <v>22</v>
      </c>
      <c r="AM5192">
        <v>60</v>
      </c>
    </row>
    <row r="5193" spans="28:39">
      <c r="AB5193" t="s">
        <v>650</v>
      </c>
      <c r="AC5193" s="1">
        <v>2</v>
      </c>
      <c r="AD5193" s="38" t="s">
        <v>427</v>
      </c>
      <c r="AE5193" s="61" t="s">
        <v>136</v>
      </c>
      <c r="AF5193" s="55">
        <v>170</v>
      </c>
      <c r="AG5193" s="47">
        <v>60</v>
      </c>
      <c r="AH5193">
        <v>46</v>
      </c>
      <c r="AL5193" t="s">
        <v>22</v>
      </c>
      <c r="AM5193">
        <v>60</v>
      </c>
    </row>
    <row r="5194" spans="28:39">
      <c r="AB5194" t="s">
        <v>650</v>
      </c>
      <c r="AC5194" s="1">
        <v>2</v>
      </c>
      <c r="AD5194" s="38" t="s">
        <v>427</v>
      </c>
      <c r="AE5194" s="61" t="s">
        <v>136</v>
      </c>
      <c r="AF5194" s="55">
        <v>170</v>
      </c>
      <c r="AG5194" s="48">
        <v>70</v>
      </c>
      <c r="AH5194">
        <v>44</v>
      </c>
      <c r="AL5194" t="s">
        <v>22</v>
      </c>
      <c r="AM5194">
        <v>60</v>
      </c>
    </row>
    <row r="5195" spans="28:39">
      <c r="AB5195" t="s">
        <v>650</v>
      </c>
      <c r="AC5195" s="1">
        <v>2</v>
      </c>
      <c r="AD5195" s="38" t="s">
        <v>427</v>
      </c>
      <c r="AE5195" s="61" t="s">
        <v>136</v>
      </c>
      <c r="AF5195" s="56">
        <v>180</v>
      </c>
      <c r="AG5195" s="41">
        <v>0</v>
      </c>
      <c r="AH5195">
        <v>44</v>
      </c>
      <c r="AL5195" t="s">
        <v>22</v>
      </c>
      <c r="AM5195">
        <v>60</v>
      </c>
    </row>
    <row r="5196" spans="28:39">
      <c r="AB5196" t="s">
        <v>650</v>
      </c>
      <c r="AC5196" s="1">
        <v>2</v>
      </c>
      <c r="AD5196" s="38" t="s">
        <v>427</v>
      </c>
      <c r="AE5196" s="61" t="s">
        <v>136</v>
      </c>
      <c r="AF5196" s="56">
        <v>180</v>
      </c>
      <c r="AG5196" s="42">
        <v>10</v>
      </c>
      <c r="AH5196">
        <v>44</v>
      </c>
      <c r="AL5196" t="s">
        <v>22</v>
      </c>
      <c r="AM5196">
        <v>60</v>
      </c>
    </row>
    <row r="5197" spans="28:39">
      <c r="AB5197" t="s">
        <v>650</v>
      </c>
      <c r="AC5197" s="1">
        <v>2</v>
      </c>
      <c r="AD5197" s="38" t="s">
        <v>427</v>
      </c>
      <c r="AE5197" s="61" t="s">
        <v>136</v>
      </c>
      <c r="AF5197" s="56">
        <v>180</v>
      </c>
      <c r="AG5197" s="43">
        <v>20</v>
      </c>
      <c r="AH5197">
        <v>44</v>
      </c>
      <c r="AL5197" t="s">
        <v>22</v>
      </c>
      <c r="AM5197">
        <v>60</v>
      </c>
    </row>
    <row r="5198" spans="28:39">
      <c r="AB5198" t="s">
        <v>650</v>
      </c>
      <c r="AC5198" s="1">
        <v>2</v>
      </c>
      <c r="AD5198" s="38" t="s">
        <v>427</v>
      </c>
      <c r="AE5198" s="61" t="s">
        <v>136</v>
      </c>
      <c r="AF5198" s="56">
        <v>180</v>
      </c>
      <c r="AG5198" s="44">
        <v>30</v>
      </c>
      <c r="AH5198">
        <v>44</v>
      </c>
      <c r="AL5198" t="s">
        <v>22</v>
      </c>
      <c r="AM5198">
        <v>60</v>
      </c>
    </row>
    <row r="5199" spans="28:39">
      <c r="AB5199" t="s">
        <v>650</v>
      </c>
      <c r="AC5199" s="1">
        <v>2</v>
      </c>
      <c r="AD5199" s="38" t="s">
        <v>427</v>
      </c>
      <c r="AE5199" s="61" t="s">
        <v>136</v>
      </c>
      <c r="AF5199" s="56">
        <v>180</v>
      </c>
      <c r="AG5199" s="45">
        <v>40</v>
      </c>
      <c r="AH5199">
        <v>44</v>
      </c>
      <c r="AL5199" t="s">
        <v>22</v>
      </c>
      <c r="AM5199">
        <v>60</v>
      </c>
    </row>
    <row r="5200" spans="28:39">
      <c r="AB5200" t="s">
        <v>650</v>
      </c>
      <c r="AC5200" s="1">
        <v>2</v>
      </c>
      <c r="AD5200" s="38" t="s">
        <v>427</v>
      </c>
      <c r="AE5200" s="61" t="s">
        <v>136</v>
      </c>
      <c r="AF5200" s="56">
        <v>180</v>
      </c>
      <c r="AG5200" s="46">
        <v>50</v>
      </c>
      <c r="AH5200">
        <v>44</v>
      </c>
      <c r="AL5200" t="s">
        <v>22</v>
      </c>
      <c r="AM5200">
        <v>60</v>
      </c>
    </row>
    <row r="5201" spans="28:39">
      <c r="AB5201" t="s">
        <v>650</v>
      </c>
      <c r="AC5201" s="1">
        <v>2</v>
      </c>
      <c r="AD5201" s="38" t="s">
        <v>427</v>
      </c>
      <c r="AE5201" s="61" t="s">
        <v>136</v>
      </c>
      <c r="AF5201" s="56">
        <v>180</v>
      </c>
      <c r="AG5201" s="47">
        <v>60</v>
      </c>
      <c r="AH5201">
        <v>44</v>
      </c>
      <c r="AL5201" t="s">
        <v>22</v>
      </c>
      <c r="AM5201">
        <v>60</v>
      </c>
    </row>
    <row r="5202" spans="28:39">
      <c r="AB5202" t="s">
        <v>650</v>
      </c>
      <c r="AC5202" s="1">
        <v>2</v>
      </c>
      <c r="AD5202" s="38" t="s">
        <v>427</v>
      </c>
      <c r="AE5202" s="61" t="s">
        <v>136</v>
      </c>
      <c r="AF5202" s="56">
        <v>180</v>
      </c>
      <c r="AG5202" s="48">
        <v>70</v>
      </c>
      <c r="AH5202">
        <v>44</v>
      </c>
      <c r="AL5202" t="s">
        <v>22</v>
      </c>
      <c r="AM5202">
        <v>60</v>
      </c>
    </row>
    <row r="5203" spans="28:39">
      <c r="AB5203" t="s">
        <v>650</v>
      </c>
      <c r="AC5203" s="1">
        <v>2</v>
      </c>
      <c r="AD5203" s="38" t="s">
        <v>427</v>
      </c>
      <c r="AE5203" s="61" t="s">
        <v>136</v>
      </c>
      <c r="AF5203" s="57">
        <v>200</v>
      </c>
      <c r="AG5203" s="41">
        <v>0</v>
      </c>
      <c r="AH5203">
        <v>37</v>
      </c>
      <c r="AL5203" t="s">
        <v>22</v>
      </c>
      <c r="AM5203">
        <v>60</v>
      </c>
    </row>
    <row r="5204" spans="28:39">
      <c r="AB5204" t="s">
        <v>650</v>
      </c>
      <c r="AC5204" s="1">
        <v>2</v>
      </c>
      <c r="AD5204" s="38" t="s">
        <v>427</v>
      </c>
      <c r="AE5204" s="61" t="s">
        <v>136</v>
      </c>
      <c r="AF5204" s="57">
        <v>200</v>
      </c>
      <c r="AG5204" s="42">
        <v>10</v>
      </c>
      <c r="AH5204">
        <v>37</v>
      </c>
      <c r="AL5204" t="s">
        <v>22</v>
      </c>
      <c r="AM5204">
        <v>60</v>
      </c>
    </row>
    <row r="5205" spans="28:39">
      <c r="AB5205" t="s">
        <v>650</v>
      </c>
      <c r="AC5205" s="1">
        <v>2</v>
      </c>
      <c r="AD5205" s="38" t="s">
        <v>427</v>
      </c>
      <c r="AE5205" s="61" t="s">
        <v>136</v>
      </c>
      <c r="AF5205" s="57">
        <v>200</v>
      </c>
      <c r="AG5205" s="43">
        <v>20</v>
      </c>
      <c r="AH5205">
        <v>37</v>
      </c>
      <c r="AL5205" t="s">
        <v>22</v>
      </c>
      <c r="AM5205">
        <v>60</v>
      </c>
    </row>
    <row r="5206" spans="28:39">
      <c r="AB5206" t="s">
        <v>650</v>
      </c>
      <c r="AC5206" s="1">
        <v>2</v>
      </c>
      <c r="AD5206" s="38" t="s">
        <v>427</v>
      </c>
      <c r="AE5206" s="61" t="s">
        <v>136</v>
      </c>
      <c r="AF5206" s="57">
        <v>200</v>
      </c>
      <c r="AG5206" s="44">
        <v>30</v>
      </c>
      <c r="AH5206">
        <v>37</v>
      </c>
      <c r="AL5206" t="s">
        <v>22</v>
      </c>
      <c r="AM5206">
        <v>60</v>
      </c>
    </row>
    <row r="5207" spans="28:39">
      <c r="AB5207" t="s">
        <v>650</v>
      </c>
      <c r="AC5207" s="1">
        <v>2</v>
      </c>
      <c r="AD5207" s="38" t="s">
        <v>427</v>
      </c>
      <c r="AE5207" s="61" t="s">
        <v>136</v>
      </c>
      <c r="AF5207" s="57">
        <v>200</v>
      </c>
      <c r="AG5207" s="45">
        <v>40</v>
      </c>
      <c r="AH5207">
        <v>37</v>
      </c>
      <c r="AL5207" t="s">
        <v>22</v>
      </c>
      <c r="AM5207">
        <v>60</v>
      </c>
    </row>
    <row r="5208" spans="28:39">
      <c r="AB5208" t="s">
        <v>650</v>
      </c>
      <c r="AC5208" s="1">
        <v>2</v>
      </c>
      <c r="AD5208" s="38" t="s">
        <v>427</v>
      </c>
      <c r="AE5208" s="61" t="s">
        <v>136</v>
      </c>
      <c r="AF5208" s="57">
        <v>200</v>
      </c>
      <c r="AG5208" s="46">
        <v>50</v>
      </c>
      <c r="AH5208">
        <v>37</v>
      </c>
      <c r="AL5208" t="s">
        <v>22</v>
      </c>
      <c r="AM5208">
        <v>60</v>
      </c>
    </row>
    <row r="5209" spans="28:39">
      <c r="AB5209" t="s">
        <v>650</v>
      </c>
      <c r="AC5209" s="1">
        <v>2</v>
      </c>
      <c r="AD5209" s="38" t="s">
        <v>427</v>
      </c>
      <c r="AE5209" s="61" t="s">
        <v>136</v>
      </c>
      <c r="AF5209" s="57">
        <v>200</v>
      </c>
      <c r="AG5209" s="47">
        <v>60</v>
      </c>
      <c r="AH5209">
        <v>37</v>
      </c>
      <c r="AL5209" t="s">
        <v>22</v>
      </c>
      <c r="AM5209">
        <v>60</v>
      </c>
    </row>
    <row r="5210" spans="28:39">
      <c r="AB5210" t="s">
        <v>650</v>
      </c>
      <c r="AC5210" s="1">
        <v>2</v>
      </c>
      <c r="AD5210" s="38" t="s">
        <v>427</v>
      </c>
      <c r="AE5210" s="61" t="s">
        <v>136</v>
      </c>
      <c r="AF5210" s="57">
        <v>200</v>
      </c>
      <c r="AG5210" s="48">
        <v>70</v>
      </c>
      <c r="AH5210">
        <v>37</v>
      </c>
      <c r="AL5210" t="s">
        <v>22</v>
      </c>
      <c r="AM5210">
        <v>60</v>
      </c>
    </row>
    <row r="5211" spans="28:39">
      <c r="AB5211" t="s">
        <v>650</v>
      </c>
      <c r="AC5211" s="1">
        <v>2</v>
      </c>
      <c r="AD5211" s="38" t="s">
        <v>428</v>
      </c>
      <c r="AE5211" s="61" t="s">
        <v>136</v>
      </c>
      <c r="AF5211" s="40">
        <v>110</v>
      </c>
      <c r="AG5211" s="41">
        <v>0</v>
      </c>
      <c r="AH5211">
        <v>70</v>
      </c>
      <c r="AL5211" t="s">
        <v>22</v>
      </c>
      <c r="AM5211">
        <v>60</v>
      </c>
    </row>
    <row r="5212" spans="28:39">
      <c r="AB5212" t="s">
        <v>650</v>
      </c>
      <c r="AC5212" s="1">
        <v>2</v>
      </c>
      <c r="AD5212" s="38" t="s">
        <v>428</v>
      </c>
      <c r="AE5212" s="61" t="s">
        <v>136</v>
      </c>
      <c r="AF5212" s="40">
        <v>110</v>
      </c>
      <c r="AG5212" s="42">
        <v>10</v>
      </c>
      <c r="AH5212">
        <v>70</v>
      </c>
      <c r="AL5212" t="s">
        <v>22</v>
      </c>
      <c r="AM5212">
        <v>60</v>
      </c>
    </row>
    <row r="5213" spans="28:39">
      <c r="AB5213" t="s">
        <v>650</v>
      </c>
      <c r="AC5213" s="1">
        <v>2</v>
      </c>
      <c r="AD5213" s="38" t="s">
        <v>428</v>
      </c>
      <c r="AE5213" s="61" t="s">
        <v>136</v>
      </c>
      <c r="AF5213" s="40">
        <v>110</v>
      </c>
      <c r="AG5213" s="43">
        <v>20</v>
      </c>
      <c r="AH5213">
        <v>66</v>
      </c>
      <c r="AL5213" t="s">
        <v>22</v>
      </c>
      <c r="AM5213">
        <v>60</v>
      </c>
    </row>
    <row r="5214" spans="28:39">
      <c r="AB5214" t="s">
        <v>650</v>
      </c>
      <c r="AC5214" s="1">
        <v>2</v>
      </c>
      <c r="AD5214" s="38" t="s">
        <v>428</v>
      </c>
      <c r="AE5214" s="61" t="s">
        <v>136</v>
      </c>
      <c r="AF5214" s="40">
        <v>110</v>
      </c>
      <c r="AG5214" s="44">
        <v>30</v>
      </c>
      <c r="AH5214">
        <v>60</v>
      </c>
      <c r="AL5214" t="s">
        <v>22</v>
      </c>
      <c r="AM5214">
        <v>60</v>
      </c>
    </row>
    <row r="5215" spans="28:39">
      <c r="AB5215" t="s">
        <v>650</v>
      </c>
      <c r="AC5215" s="1">
        <v>2</v>
      </c>
      <c r="AD5215" s="38" t="s">
        <v>428</v>
      </c>
      <c r="AE5215" s="61" t="s">
        <v>136</v>
      </c>
      <c r="AF5215" s="40">
        <v>110</v>
      </c>
      <c r="AG5215" s="45">
        <v>40</v>
      </c>
      <c r="AH5215">
        <v>55</v>
      </c>
      <c r="AL5215" t="s">
        <v>22</v>
      </c>
      <c r="AM5215">
        <v>60</v>
      </c>
    </row>
    <row r="5216" spans="28:39">
      <c r="AB5216" t="s">
        <v>650</v>
      </c>
      <c r="AC5216" s="1">
        <v>2</v>
      </c>
      <c r="AD5216" s="38" t="s">
        <v>428</v>
      </c>
      <c r="AE5216" s="61" t="s">
        <v>136</v>
      </c>
      <c r="AF5216" s="40">
        <v>110</v>
      </c>
      <c r="AG5216" s="46">
        <v>50</v>
      </c>
      <c r="AH5216">
        <v>51</v>
      </c>
      <c r="AL5216" t="s">
        <v>22</v>
      </c>
      <c r="AM5216">
        <v>60</v>
      </c>
    </row>
    <row r="5217" spans="28:39">
      <c r="AB5217" t="s">
        <v>650</v>
      </c>
      <c r="AC5217" s="1">
        <v>2</v>
      </c>
      <c r="AD5217" s="38" t="s">
        <v>428</v>
      </c>
      <c r="AE5217" s="61" t="s">
        <v>136</v>
      </c>
      <c r="AF5217" s="40">
        <v>110</v>
      </c>
      <c r="AG5217" s="47">
        <v>60</v>
      </c>
      <c r="AH5217">
        <v>48</v>
      </c>
      <c r="AL5217" t="s">
        <v>22</v>
      </c>
      <c r="AM5217">
        <v>60</v>
      </c>
    </row>
    <row r="5218" spans="28:39">
      <c r="AB5218" t="s">
        <v>650</v>
      </c>
      <c r="AC5218" s="1">
        <v>2</v>
      </c>
      <c r="AD5218" s="38" t="s">
        <v>428</v>
      </c>
      <c r="AE5218" s="61" t="s">
        <v>136</v>
      </c>
      <c r="AF5218" s="40">
        <v>110</v>
      </c>
      <c r="AG5218" s="48">
        <v>70</v>
      </c>
      <c r="AH5218">
        <v>44</v>
      </c>
      <c r="AL5218" t="s">
        <v>22</v>
      </c>
      <c r="AM5218">
        <v>60</v>
      </c>
    </row>
    <row r="5219" spans="28:39">
      <c r="AB5219" t="s">
        <v>650</v>
      </c>
      <c r="AC5219" s="1">
        <v>2</v>
      </c>
      <c r="AD5219" s="38" t="s">
        <v>428</v>
      </c>
      <c r="AE5219" s="61" t="s">
        <v>136</v>
      </c>
      <c r="AF5219" s="49">
        <v>115</v>
      </c>
      <c r="AG5219" s="41">
        <v>0</v>
      </c>
      <c r="AH5219">
        <v>68</v>
      </c>
      <c r="AL5219" t="s">
        <v>22</v>
      </c>
      <c r="AM5219">
        <v>60</v>
      </c>
    </row>
    <row r="5220" spans="28:39">
      <c r="AB5220" t="s">
        <v>650</v>
      </c>
      <c r="AC5220" s="1">
        <v>2</v>
      </c>
      <c r="AD5220" s="38" t="s">
        <v>428</v>
      </c>
      <c r="AE5220" s="61" t="s">
        <v>136</v>
      </c>
      <c r="AF5220" s="49">
        <v>115</v>
      </c>
      <c r="AG5220" s="42">
        <v>10</v>
      </c>
      <c r="AH5220">
        <v>68</v>
      </c>
      <c r="AL5220" t="s">
        <v>22</v>
      </c>
      <c r="AM5220">
        <v>60</v>
      </c>
    </row>
    <row r="5221" spans="28:39">
      <c r="AB5221" t="s">
        <v>650</v>
      </c>
      <c r="AC5221" s="1">
        <v>2</v>
      </c>
      <c r="AD5221" s="38" t="s">
        <v>428</v>
      </c>
      <c r="AE5221" s="61" t="s">
        <v>136</v>
      </c>
      <c r="AF5221" s="49">
        <v>115</v>
      </c>
      <c r="AG5221" s="43">
        <v>20</v>
      </c>
      <c r="AH5221">
        <v>66</v>
      </c>
      <c r="AL5221" t="s">
        <v>22</v>
      </c>
      <c r="AM5221">
        <v>60</v>
      </c>
    </row>
    <row r="5222" spans="28:39">
      <c r="AB5222" t="s">
        <v>650</v>
      </c>
      <c r="AC5222" s="1">
        <v>2</v>
      </c>
      <c r="AD5222" s="38" t="s">
        <v>428</v>
      </c>
      <c r="AE5222" s="61" t="s">
        <v>136</v>
      </c>
      <c r="AF5222" s="49">
        <v>115</v>
      </c>
      <c r="AG5222" s="44">
        <v>30</v>
      </c>
      <c r="AH5222">
        <v>60</v>
      </c>
      <c r="AL5222" t="s">
        <v>22</v>
      </c>
      <c r="AM5222">
        <v>60</v>
      </c>
    </row>
    <row r="5223" spans="28:39">
      <c r="AB5223" t="s">
        <v>650</v>
      </c>
      <c r="AC5223" s="1">
        <v>2</v>
      </c>
      <c r="AD5223" s="38" t="s">
        <v>428</v>
      </c>
      <c r="AE5223" s="61" t="s">
        <v>136</v>
      </c>
      <c r="AF5223" s="49">
        <v>115</v>
      </c>
      <c r="AG5223" s="45">
        <v>40</v>
      </c>
      <c r="AH5223">
        <v>55</v>
      </c>
      <c r="AL5223" t="s">
        <v>22</v>
      </c>
      <c r="AM5223">
        <v>60</v>
      </c>
    </row>
    <row r="5224" spans="28:39">
      <c r="AB5224" t="s">
        <v>650</v>
      </c>
      <c r="AC5224" s="1">
        <v>2</v>
      </c>
      <c r="AD5224" s="38" t="s">
        <v>428</v>
      </c>
      <c r="AE5224" s="61" t="s">
        <v>136</v>
      </c>
      <c r="AF5224" s="49">
        <v>115</v>
      </c>
      <c r="AG5224" s="46">
        <v>50</v>
      </c>
      <c r="AH5224">
        <v>51</v>
      </c>
      <c r="AL5224" t="s">
        <v>22</v>
      </c>
      <c r="AM5224">
        <v>60</v>
      </c>
    </row>
    <row r="5225" spans="28:39">
      <c r="AB5225" t="s">
        <v>650</v>
      </c>
      <c r="AC5225" s="1">
        <v>2</v>
      </c>
      <c r="AD5225" s="38" t="s">
        <v>428</v>
      </c>
      <c r="AE5225" s="61" t="s">
        <v>136</v>
      </c>
      <c r="AF5225" s="49">
        <v>115</v>
      </c>
      <c r="AG5225" s="47">
        <v>60</v>
      </c>
      <c r="AH5225">
        <v>48</v>
      </c>
      <c r="AL5225" t="s">
        <v>22</v>
      </c>
      <c r="AM5225">
        <v>60</v>
      </c>
    </row>
    <row r="5226" spans="28:39">
      <c r="AB5226" t="s">
        <v>650</v>
      </c>
      <c r="AC5226" s="1">
        <v>2</v>
      </c>
      <c r="AD5226" s="38" t="s">
        <v>428</v>
      </c>
      <c r="AE5226" s="61" t="s">
        <v>136</v>
      </c>
      <c r="AF5226" s="49">
        <v>115</v>
      </c>
      <c r="AG5226" s="48">
        <v>70</v>
      </c>
      <c r="AH5226">
        <v>44</v>
      </c>
      <c r="AL5226" t="s">
        <v>22</v>
      </c>
      <c r="AM5226">
        <v>60</v>
      </c>
    </row>
    <row r="5227" spans="28:39">
      <c r="AB5227" t="s">
        <v>650</v>
      </c>
      <c r="AC5227" s="1">
        <v>2</v>
      </c>
      <c r="AD5227" s="38" t="s">
        <v>428</v>
      </c>
      <c r="AE5227" s="61" t="s">
        <v>136</v>
      </c>
      <c r="AF5227" s="50">
        <v>120</v>
      </c>
      <c r="AG5227" s="41">
        <v>0</v>
      </c>
      <c r="AH5227">
        <v>66</v>
      </c>
      <c r="AL5227" t="s">
        <v>22</v>
      </c>
      <c r="AM5227">
        <v>60</v>
      </c>
    </row>
    <row r="5228" spans="28:39">
      <c r="AB5228" t="s">
        <v>650</v>
      </c>
      <c r="AC5228" s="1">
        <v>2</v>
      </c>
      <c r="AD5228" s="38" t="s">
        <v>428</v>
      </c>
      <c r="AE5228" s="61" t="s">
        <v>136</v>
      </c>
      <c r="AF5228" s="50">
        <v>120</v>
      </c>
      <c r="AG5228" s="42">
        <v>10</v>
      </c>
      <c r="AH5228">
        <v>66</v>
      </c>
      <c r="AL5228" t="s">
        <v>22</v>
      </c>
      <c r="AM5228">
        <v>60</v>
      </c>
    </row>
    <row r="5229" spans="28:39">
      <c r="AB5229" t="s">
        <v>650</v>
      </c>
      <c r="AC5229" s="1">
        <v>2</v>
      </c>
      <c r="AD5229" s="38" t="s">
        <v>428</v>
      </c>
      <c r="AE5229" s="61" t="s">
        <v>136</v>
      </c>
      <c r="AF5229" s="50">
        <v>120</v>
      </c>
      <c r="AG5229" s="43">
        <v>20</v>
      </c>
      <c r="AH5229">
        <v>65</v>
      </c>
      <c r="AL5229" t="s">
        <v>22</v>
      </c>
      <c r="AM5229">
        <v>60</v>
      </c>
    </row>
    <row r="5230" spans="28:39">
      <c r="AB5230" t="s">
        <v>650</v>
      </c>
      <c r="AC5230" s="1">
        <v>2</v>
      </c>
      <c r="AD5230" s="38" t="s">
        <v>428</v>
      </c>
      <c r="AE5230" s="61" t="s">
        <v>136</v>
      </c>
      <c r="AF5230" s="50">
        <v>120</v>
      </c>
      <c r="AG5230" s="44">
        <v>30</v>
      </c>
      <c r="AH5230">
        <v>60</v>
      </c>
      <c r="AL5230" t="s">
        <v>22</v>
      </c>
      <c r="AM5230">
        <v>60</v>
      </c>
    </row>
    <row r="5231" spans="28:39">
      <c r="AB5231" t="s">
        <v>650</v>
      </c>
      <c r="AC5231" s="1">
        <v>2</v>
      </c>
      <c r="AD5231" s="38" t="s">
        <v>428</v>
      </c>
      <c r="AE5231" s="61" t="s">
        <v>136</v>
      </c>
      <c r="AF5231" s="50">
        <v>120</v>
      </c>
      <c r="AG5231" s="45">
        <v>40</v>
      </c>
      <c r="AH5231">
        <v>55</v>
      </c>
      <c r="AL5231" t="s">
        <v>22</v>
      </c>
      <c r="AM5231">
        <v>60</v>
      </c>
    </row>
    <row r="5232" spans="28:39">
      <c r="AB5232" t="s">
        <v>650</v>
      </c>
      <c r="AC5232" s="1">
        <v>2</v>
      </c>
      <c r="AD5232" s="38" t="s">
        <v>428</v>
      </c>
      <c r="AE5232" s="61" t="s">
        <v>136</v>
      </c>
      <c r="AF5232" s="50">
        <v>120</v>
      </c>
      <c r="AG5232" s="46">
        <v>50</v>
      </c>
      <c r="AH5232">
        <v>51</v>
      </c>
      <c r="AL5232" t="s">
        <v>22</v>
      </c>
      <c r="AM5232">
        <v>60</v>
      </c>
    </row>
    <row r="5233" spans="28:39">
      <c r="AB5233" t="s">
        <v>650</v>
      </c>
      <c r="AC5233" s="1">
        <v>2</v>
      </c>
      <c r="AD5233" s="38" t="s">
        <v>428</v>
      </c>
      <c r="AE5233" s="61" t="s">
        <v>136</v>
      </c>
      <c r="AF5233" s="50">
        <v>120</v>
      </c>
      <c r="AG5233" s="47">
        <v>60</v>
      </c>
      <c r="AH5233">
        <v>48</v>
      </c>
      <c r="AL5233" t="s">
        <v>22</v>
      </c>
      <c r="AM5233">
        <v>60</v>
      </c>
    </row>
    <row r="5234" spans="28:39">
      <c r="AB5234" t="s">
        <v>650</v>
      </c>
      <c r="AC5234" s="1">
        <v>2</v>
      </c>
      <c r="AD5234" s="38" t="s">
        <v>428</v>
      </c>
      <c r="AE5234" s="61" t="s">
        <v>136</v>
      </c>
      <c r="AF5234" s="50">
        <v>120</v>
      </c>
      <c r="AG5234" s="48">
        <v>70</v>
      </c>
      <c r="AH5234">
        <v>44</v>
      </c>
      <c r="AL5234" t="s">
        <v>22</v>
      </c>
      <c r="AM5234">
        <v>60</v>
      </c>
    </row>
    <row r="5235" spans="28:39">
      <c r="AB5235" t="s">
        <v>650</v>
      </c>
      <c r="AC5235" s="1">
        <v>2</v>
      </c>
      <c r="AD5235" s="38" t="s">
        <v>428</v>
      </c>
      <c r="AE5235" s="61" t="s">
        <v>136</v>
      </c>
      <c r="AF5235" s="51">
        <v>130</v>
      </c>
      <c r="AG5235" s="41">
        <v>0</v>
      </c>
      <c r="AH5235">
        <v>62</v>
      </c>
      <c r="AL5235" t="s">
        <v>22</v>
      </c>
      <c r="AM5235">
        <v>60</v>
      </c>
    </row>
    <row r="5236" spans="28:39">
      <c r="AB5236" t="s">
        <v>650</v>
      </c>
      <c r="AC5236" s="1">
        <v>2</v>
      </c>
      <c r="AD5236" s="38" t="s">
        <v>428</v>
      </c>
      <c r="AE5236" s="61" t="s">
        <v>136</v>
      </c>
      <c r="AF5236" s="51">
        <v>130</v>
      </c>
      <c r="AG5236" s="42">
        <v>10</v>
      </c>
      <c r="AH5236">
        <v>62</v>
      </c>
      <c r="AL5236" t="s">
        <v>22</v>
      </c>
      <c r="AM5236">
        <v>60</v>
      </c>
    </row>
    <row r="5237" spans="28:39">
      <c r="AB5237" t="s">
        <v>650</v>
      </c>
      <c r="AC5237" s="1">
        <v>2</v>
      </c>
      <c r="AD5237" s="38" t="s">
        <v>428</v>
      </c>
      <c r="AE5237" s="61" t="s">
        <v>136</v>
      </c>
      <c r="AF5237" s="51">
        <v>130</v>
      </c>
      <c r="AG5237" s="43">
        <v>20</v>
      </c>
      <c r="AH5237">
        <v>62</v>
      </c>
      <c r="AL5237" t="s">
        <v>22</v>
      </c>
      <c r="AM5237">
        <v>60</v>
      </c>
    </row>
    <row r="5238" spans="28:39">
      <c r="AB5238" t="s">
        <v>650</v>
      </c>
      <c r="AC5238" s="1">
        <v>2</v>
      </c>
      <c r="AD5238" s="38" t="s">
        <v>428</v>
      </c>
      <c r="AE5238" s="61" t="s">
        <v>136</v>
      </c>
      <c r="AF5238" s="51">
        <v>130</v>
      </c>
      <c r="AG5238" s="44">
        <v>30</v>
      </c>
      <c r="AH5238">
        <v>59</v>
      </c>
      <c r="AL5238" t="s">
        <v>22</v>
      </c>
      <c r="AM5238">
        <v>60</v>
      </c>
    </row>
    <row r="5239" spans="28:39">
      <c r="AB5239" t="s">
        <v>650</v>
      </c>
      <c r="AC5239" s="1">
        <v>2</v>
      </c>
      <c r="AD5239" s="38" t="s">
        <v>428</v>
      </c>
      <c r="AE5239" s="61" t="s">
        <v>136</v>
      </c>
      <c r="AF5239" s="51">
        <v>130</v>
      </c>
      <c r="AG5239" s="45">
        <v>40</v>
      </c>
      <c r="AH5239">
        <v>55</v>
      </c>
      <c r="AL5239" t="s">
        <v>22</v>
      </c>
      <c r="AM5239">
        <v>60</v>
      </c>
    </row>
    <row r="5240" spans="28:39">
      <c r="AB5240" t="s">
        <v>650</v>
      </c>
      <c r="AC5240" s="1">
        <v>2</v>
      </c>
      <c r="AD5240" s="38" t="s">
        <v>428</v>
      </c>
      <c r="AE5240" s="61" t="s">
        <v>136</v>
      </c>
      <c r="AF5240" s="51">
        <v>130</v>
      </c>
      <c r="AG5240" s="46">
        <v>50</v>
      </c>
      <c r="AH5240">
        <v>51</v>
      </c>
      <c r="AL5240" t="s">
        <v>22</v>
      </c>
      <c r="AM5240">
        <v>60</v>
      </c>
    </row>
    <row r="5241" spans="28:39">
      <c r="AB5241" t="s">
        <v>650</v>
      </c>
      <c r="AC5241" s="1">
        <v>2</v>
      </c>
      <c r="AD5241" s="38" t="s">
        <v>428</v>
      </c>
      <c r="AE5241" s="61" t="s">
        <v>136</v>
      </c>
      <c r="AF5241" s="51">
        <v>130</v>
      </c>
      <c r="AG5241" s="47">
        <v>60</v>
      </c>
      <c r="AH5241">
        <v>48</v>
      </c>
      <c r="AL5241" t="s">
        <v>22</v>
      </c>
      <c r="AM5241">
        <v>60</v>
      </c>
    </row>
    <row r="5242" spans="28:39">
      <c r="AB5242" t="s">
        <v>650</v>
      </c>
      <c r="AC5242" s="1">
        <v>2</v>
      </c>
      <c r="AD5242" s="38" t="s">
        <v>428</v>
      </c>
      <c r="AE5242" s="61" t="s">
        <v>136</v>
      </c>
      <c r="AF5242" s="51">
        <v>130</v>
      </c>
      <c r="AG5242" s="48">
        <v>70</v>
      </c>
      <c r="AH5242">
        <v>44</v>
      </c>
      <c r="AL5242" t="s">
        <v>22</v>
      </c>
      <c r="AM5242">
        <v>60</v>
      </c>
    </row>
    <row r="5243" spans="28:39">
      <c r="AB5243" t="s">
        <v>650</v>
      </c>
      <c r="AC5243" s="1">
        <v>2</v>
      </c>
      <c r="AD5243" s="38" t="s">
        <v>428</v>
      </c>
      <c r="AE5243" s="61" t="s">
        <v>136</v>
      </c>
      <c r="AF5243" s="52">
        <v>140</v>
      </c>
      <c r="AG5243" s="41">
        <v>0</v>
      </c>
      <c r="AH5243">
        <v>59</v>
      </c>
      <c r="AL5243" t="s">
        <v>22</v>
      </c>
      <c r="AM5243">
        <v>60</v>
      </c>
    </row>
    <row r="5244" spans="28:39">
      <c r="AB5244" t="s">
        <v>650</v>
      </c>
      <c r="AC5244" s="1">
        <v>2</v>
      </c>
      <c r="AD5244" s="38" t="s">
        <v>428</v>
      </c>
      <c r="AE5244" s="61" t="s">
        <v>136</v>
      </c>
      <c r="AF5244" s="52">
        <v>140</v>
      </c>
      <c r="AG5244" s="42">
        <v>10</v>
      </c>
      <c r="AH5244">
        <v>59</v>
      </c>
      <c r="AL5244" t="s">
        <v>22</v>
      </c>
      <c r="AM5244">
        <v>60</v>
      </c>
    </row>
    <row r="5245" spans="28:39">
      <c r="AB5245" t="s">
        <v>650</v>
      </c>
      <c r="AC5245" s="1">
        <v>2</v>
      </c>
      <c r="AD5245" s="38" t="s">
        <v>428</v>
      </c>
      <c r="AE5245" s="61" t="s">
        <v>136</v>
      </c>
      <c r="AF5245" s="52">
        <v>140</v>
      </c>
      <c r="AG5245" s="43">
        <v>20</v>
      </c>
      <c r="AH5245">
        <v>59</v>
      </c>
      <c r="AL5245" t="s">
        <v>22</v>
      </c>
      <c r="AM5245">
        <v>60</v>
      </c>
    </row>
    <row r="5246" spans="28:39">
      <c r="AB5246" t="s">
        <v>650</v>
      </c>
      <c r="AC5246" s="1">
        <v>2</v>
      </c>
      <c r="AD5246" s="38" t="s">
        <v>428</v>
      </c>
      <c r="AE5246" s="61" t="s">
        <v>136</v>
      </c>
      <c r="AF5246" s="52">
        <v>140</v>
      </c>
      <c r="AG5246" s="44">
        <v>30</v>
      </c>
      <c r="AH5246">
        <v>58</v>
      </c>
      <c r="AL5246" t="s">
        <v>22</v>
      </c>
      <c r="AM5246">
        <v>60</v>
      </c>
    </row>
    <row r="5247" spans="28:39">
      <c r="AB5247" t="s">
        <v>650</v>
      </c>
      <c r="AC5247" s="1">
        <v>2</v>
      </c>
      <c r="AD5247" s="38" t="s">
        <v>428</v>
      </c>
      <c r="AE5247" s="61" t="s">
        <v>136</v>
      </c>
      <c r="AF5247" s="52">
        <v>140</v>
      </c>
      <c r="AG5247" s="45">
        <v>40</v>
      </c>
      <c r="AH5247">
        <v>55</v>
      </c>
      <c r="AL5247" t="s">
        <v>22</v>
      </c>
      <c r="AM5247">
        <v>60</v>
      </c>
    </row>
    <row r="5248" spans="28:39">
      <c r="AB5248" t="s">
        <v>650</v>
      </c>
      <c r="AC5248" s="1">
        <v>2</v>
      </c>
      <c r="AD5248" s="38" t="s">
        <v>428</v>
      </c>
      <c r="AE5248" s="61" t="s">
        <v>136</v>
      </c>
      <c r="AF5248" s="52">
        <v>140</v>
      </c>
      <c r="AG5248" s="46">
        <v>50</v>
      </c>
      <c r="AH5248">
        <v>51</v>
      </c>
      <c r="AL5248" t="s">
        <v>22</v>
      </c>
      <c r="AM5248">
        <v>60</v>
      </c>
    </row>
    <row r="5249" spans="28:39">
      <c r="AB5249" t="s">
        <v>650</v>
      </c>
      <c r="AC5249" s="1">
        <v>2</v>
      </c>
      <c r="AD5249" s="38" t="s">
        <v>428</v>
      </c>
      <c r="AE5249" s="61" t="s">
        <v>136</v>
      </c>
      <c r="AF5249" s="52">
        <v>140</v>
      </c>
      <c r="AG5249" s="47">
        <v>60</v>
      </c>
      <c r="AH5249">
        <v>48</v>
      </c>
      <c r="AL5249" t="s">
        <v>22</v>
      </c>
      <c r="AM5249">
        <v>60</v>
      </c>
    </row>
    <row r="5250" spans="28:39">
      <c r="AB5250" t="s">
        <v>650</v>
      </c>
      <c r="AC5250" s="1">
        <v>2</v>
      </c>
      <c r="AD5250" s="38" t="s">
        <v>428</v>
      </c>
      <c r="AE5250" s="61" t="s">
        <v>136</v>
      </c>
      <c r="AF5250" s="52">
        <v>140</v>
      </c>
      <c r="AG5250" s="48">
        <v>70</v>
      </c>
      <c r="AH5250">
        <v>44</v>
      </c>
      <c r="AL5250" t="s">
        <v>22</v>
      </c>
      <c r="AM5250">
        <v>60</v>
      </c>
    </row>
    <row r="5251" spans="28:39">
      <c r="AB5251" t="s">
        <v>650</v>
      </c>
      <c r="AC5251" s="1">
        <v>2</v>
      </c>
      <c r="AD5251" s="38" t="s">
        <v>428</v>
      </c>
      <c r="AE5251" s="61" t="s">
        <v>136</v>
      </c>
      <c r="AF5251" s="53">
        <v>150</v>
      </c>
      <c r="AG5251" s="41">
        <v>0</v>
      </c>
      <c r="AH5251">
        <v>48</v>
      </c>
      <c r="AL5251" t="s">
        <v>22</v>
      </c>
      <c r="AM5251">
        <v>60</v>
      </c>
    </row>
    <row r="5252" spans="28:39">
      <c r="AB5252" t="s">
        <v>650</v>
      </c>
      <c r="AC5252" s="1">
        <v>2</v>
      </c>
      <c r="AD5252" s="38" t="s">
        <v>428</v>
      </c>
      <c r="AE5252" s="61" t="s">
        <v>136</v>
      </c>
      <c r="AF5252" s="53">
        <v>150</v>
      </c>
      <c r="AG5252" s="42">
        <v>10</v>
      </c>
      <c r="AH5252">
        <v>48</v>
      </c>
      <c r="AL5252" t="s">
        <v>22</v>
      </c>
      <c r="AM5252">
        <v>60</v>
      </c>
    </row>
    <row r="5253" spans="28:39">
      <c r="AB5253" t="s">
        <v>650</v>
      </c>
      <c r="AC5253" s="1">
        <v>2</v>
      </c>
      <c r="AD5253" s="38" t="s">
        <v>428</v>
      </c>
      <c r="AE5253" s="61" t="s">
        <v>136</v>
      </c>
      <c r="AF5253" s="53">
        <v>150</v>
      </c>
      <c r="AG5253" s="43">
        <v>20</v>
      </c>
      <c r="AH5253">
        <v>48</v>
      </c>
      <c r="AL5253" t="s">
        <v>22</v>
      </c>
      <c r="AM5253">
        <v>60</v>
      </c>
    </row>
    <row r="5254" spans="28:39">
      <c r="AB5254" t="s">
        <v>650</v>
      </c>
      <c r="AC5254" s="1">
        <v>2</v>
      </c>
      <c r="AD5254" s="38" t="s">
        <v>428</v>
      </c>
      <c r="AE5254" s="61" t="s">
        <v>136</v>
      </c>
      <c r="AF5254" s="53">
        <v>150</v>
      </c>
      <c r="AG5254" s="44">
        <v>30</v>
      </c>
      <c r="AH5254">
        <v>48</v>
      </c>
      <c r="AL5254" t="s">
        <v>22</v>
      </c>
      <c r="AM5254">
        <v>60</v>
      </c>
    </row>
    <row r="5255" spans="28:39">
      <c r="AB5255" t="s">
        <v>650</v>
      </c>
      <c r="AC5255" s="1">
        <v>2</v>
      </c>
      <c r="AD5255" s="38" t="s">
        <v>428</v>
      </c>
      <c r="AE5255" s="61" t="s">
        <v>136</v>
      </c>
      <c r="AF5255" s="53">
        <v>150</v>
      </c>
      <c r="AG5255" s="45">
        <v>40</v>
      </c>
      <c r="AH5255">
        <v>48</v>
      </c>
      <c r="AL5255" t="s">
        <v>22</v>
      </c>
      <c r="AM5255">
        <v>60</v>
      </c>
    </row>
    <row r="5256" spans="28:39">
      <c r="AB5256" t="s">
        <v>650</v>
      </c>
      <c r="AC5256" s="1">
        <v>2</v>
      </c>
      <c r="AD5256" s="38" t="s">
        <v>428</v>
      </c>
      <c r="AE5256" s="61" t="s">
        <v>136</v>
      </c>
      <c r="AF5256" s="53">
        <v>150</v>
      </c>
      <c r="AG5256" s="46">
        <v>50</v>
      </c>
      <c r="AH5256">
        <v>48</v>
      </c>
      <c r="AL5256" t="s">
        <v>22</v>
      </c>
      <c r="AM5256">
        <v>60</v>
      </c>
    </row>
    <row r="5257" spans="28:39">
      <c r="AB5257" t="s">
        <v>650</v>
      </c>
      <c r="AC5257" s="1">
        <v>2</v>
      </c>
      <c r="AD5257" s="38" t="s">
        <v>428</v>
      </c>
      <c r="AE5257" s="61" t="s">
        <v>136</v>
      </c>
      <c r="AF5257" s="53">
        <v>150</v>
      </c>
      <c r="AG5257" s="47">
        <v>60</v>
      </c>
      <c r="AH5257">
        <v>48</v>
      </c>
      <c r="AL5257" t="s">
        <v>22</v>
      </c>
      <c r="AM5257">
        <v>60</v>
      </c>
    </row>
    <row r="5258" spans="28:39">
      <c r="AB5258" t="s">
        <v>650</v>
      </c>
      <c r="AC5258" s="1">
        <v>2</v>
      </c>
      <c r="AD5258" s="38" t="s">
        <v>428</v>
      </c>
      <c r="AE5258" s="61" t="s">
        <v>136</v>
      </c>
      <c r="AF5258" s="53">
        <v>150</v>
      </c>
      <c r="AG5258" s="48">
        <v>70</v>
      </c>
      <c r="AH5258">
        <v>44</v>
      </c>
      <c r="AL5258" t="s">
        <v>22</v>
      </c>
      <c r="AM5258">
        <v>60</v>
      </c>
    </row>
    <row r="5259" spans="28:39">
      <c r="AB5259" t="s">
        <v>650</v>
      </c>
      <c r="AC5259" s="1">
        <v>2</v>
      </c>
      <c r="AD5259" s="38" t="s">
        <v>428</v>
      </c>
      <c r="AE5259" s="61" t="s">
        <v>136</v>
      </c>
      <c r="AF5259" s="54">
        <v>160</v>
      </c>
      <c r="AG5259" s="41">
        <v>0</v>
      </c>
      <c r="AH5259">
        <v>45</v>
      </c>
      <c r="AL5259" t="s">
        <v>22</v>
      </c>
      <c r="AM5259">
        <v>60</v>
      </c>
    </row>
    <row r="5260" spans="28:39">
      <c r="AB5260" t="s">
        <v>650</v>
      </c>
      <c r="AC5260" s="1">
        <v>2</v>
      </c>
      <c r="AD5260" s="38" t="s">
        <v>428</v>
      </c>
      <c r="AE5260" s="61" t="s">
        <v>136</v>
      </c>
      <c r="AF5260" s="54">
        <v>160</v>
      </c>
      <c r="AG5260" s="42">
        <v>10</v>
      </c>
      <c r="AH5260">
        <v>45</v>
      </c>
      <c r="AL5260" t="s">
        <v>22</v>
      </c>
      <c r="AM5260">
        <v>60</v>
      </c>
    </row>
    <row r="5261" spans="28:39">
      <c r="AB5261" t="s">
        <v>650</v>
      </c>
      <c r="AC5261" s="1">
        <v>2</v>
      </c>
      <c r="AD5261" s="38" t="s">
        <v>428</v>
      </c>
      <c r="AE5261" s="61" t="s">
        <v>136</v>
      </c>
      <c r="AF5261" s="54">
        <v>160</v>
      </c>
      <c r="AG5261" s="43">
        <v>20</v>
      </c>
      <c r="AH5261">
        <v>45</v>
      </c>
      <c r="AL5261" t="s">
        <v>22</v>
      </c>
      <c r="AM5261">
        <v>60</v>
      </c>
    </row>
    <row r="5262" spans="28:39">
      <c r="AB5262" t="s">
        <v>650</v>
      </c>
      <c r="AC5262" s="1">
        <v>2</v>
      </c>
      <c r="AD5262" s="38" t="s">
        <v>428</v>
      </c>
      <c r="AE5262" s="61" t="s">
        <v>136</v>
      </c>
      <c r="AF5262" s="54">
        <v>160</v>
      </c>
      <c r="AG5262" s="44">
        <v>30</v>
      </c>
      <c r="AH5262">
        <v>45</v>
      </c>
      <c r="AL5262" t="s">
        <v>22</v>
      </c>
      <c r="AM5262">
        <v>60</v>
      </c>
    </row>
    <row r="5263" spans="28:39">
      <c r="AB5263" t="s">
        <v>650</v>
      </c>
      <c r="AC5263" s="1">
        <v>2</v>
      </c>
      <c r="AD5263" s="38" t="s">
        <v>428</v>
      </c>
      <c r="AE5263" s="61" t="s">
        <v>136</v>
      </c>
      <c r="AF5263" s="54">
        <v>160</v>
      </c>
      <c r="AG5263" s="45">
        <v>40</v>
      </c>
      <c r="AH5263">
        <v>45</v>
      </c>
      <c r="AL5263" t="s">
        <v>22</v>
      </c>
      <c r="AM5263">
        <v>60</v>
      </c>
    </row>
    <row r="5264" spans="28:39">
      <c r="AB5264" t="s">
        <v>650</v>
      </c>
      <c r="AC5264" s="1">
        <v>2</v>
      </c>
      <c r="AD5264" s="38" t="s">
        <v>428</v>
      </c>
      <c r="AE5264" s="61" t="s">
        <v>136</v>
      </c>
      <c r="AF5264" s="54">
        <v>160</v>
      </c>
      <c r="AG5264" s="46">
        <v>50</v>
      </c>
      <c r="AH5264">
        <v>45</v>
      </c>
      <c r="AL5264" t="s">
        <v>22</v>
      </c>
      <c r="AM5264">
        <v>60</v>
      </c>
    </row>
    <row r="5265" spans="28:39">
      <c r="AB5265" t="s">
        <v>650</v>
      </c>
      <c r="AC5265" s="1">
        <v>2</v>
      </c>
      <c r="AD5265" s="38" t="s">
        <v>428</v>
      </c>
      <c r="AE5265" s="61" t="s">
        <v>136</v>
      </c>
      <c r="AF5265" s="54">
        <v>160</v>
      </c>
      <c r="AG5265" s="47">
        <v>60</v>
      </c>
      <c r="AH5265">
        <v>45</v>
      </c>
      <c r="AL5265" t="s">
        <v>22</v>
      </c>
      <c r="AM5265">
        <v>60</v>
      </c>
    </row>
    <row r="5266" spans="28:39">
      <c r="AB5266" t="s">
        <v>650</v>
      </c>
      <c r="AC5266" s="1">
        <v>2</v>
      </c>
      <c r="AD5266" s="38" t="s">
        <v>428</v>
      </c>
      <c r="AE5266" s="61" t="s">
        <v>136</v>
      </c>
      <c r="AF5266" s="54">
        <v>160</v>
      </c>
      <c r="AG5266" s="48">
        <v>70</v>
      </c>
      <c r="AH5266">
        <v>44</v>
      </c>
      <c r="AL5266" t="s">
        <v>22</v>
      </c>
      <c r="AM5266">
        <v>60</v>
      </c>
    </row>
    <row r="5267" spans="28:39">
      <c r="AB5267" t="s">
        <v>650</v>
      </c>
      <c r="AC5267" s="1">
        <v>2</v>
      </c>
      <c r="AD5267" s="38" t="s">
        <v>428</v>
      </c>
      <c r="AE5267" s="61" t="s">
        <v>136</v>
      </c>
      <c r="AF5267" s="55">
        <v>170</v>
      </c>
      <c r="AG5267" s="41">
        <v>0</v>
      </c>
      <c r="AH5267">
        <v>43</v>
      </c>
      <c r="AL5267" t="s">
        <v>22</v>
      </c>
      <c r="AM5267">
        <v>60</v>
      </c>
    </row>
    <row r="5268" spans="28:39">
      <c r="AB5268" t="s">
        <v>650</v>
      </c>
      <c r="AC5268" s="1">
        <v>2</v>
      </c>
      <c r="AD5268" s="38" t="s">
        <v>428</v>
      </c>
      <c r="AE5268" s="61" t="s">
        <v>136</v>
      </c>
      <c r="AF5268" s="55">
        <v>170</v>
      </c>
      <c r="AG5268" s="42">
        <v>10</v>
      </c>
      <c r="AH5268">
        <v>43</v>
      </c>
      <c r="AL5268" t="s">
        <v>22</v>
      </c>
      <c r="AM5268">
        <v>60</v>
      </c>
    </row>
    <row r="5269" spans="28:39">
      <c r="AB5269" t="s">
        <v>650</v>
      </c>
      <c r="AC5269" s="1">
        <v>2</v>
      </c>
      <c r="AD5269" s="38" t="s">
        <v>428</v>
      </c>
      <c r="AE5269" s="61" t="s">
        <v>136</v>
      </c>
      <c r="AF5269" s="55">
        <v>170</v>
      </c>
      <c r="AG5269" s="43">
        <v>20</v>
      </c>
      <c r="AH5269">
        <v>43</v>
      </c>
      <c r="AL5269" t="s">
        <v>22</v>
      </c>
      <c r="AM5269">
        <v>60</v>
      </c>
    </row>
    <row r="5270" spans="28:39">
      <c r="AB5270" t="s">
        <v>650</v>
      </c>
      <c r="AC5270" s="1">
        <v>2</v>
      </c>
      <c r="AD5270" s="38" t="s">
        <v>428</v>
      </c>
      <c r="AE5270" s="61" t="s">
        <v>136</v>
      </c>
      <c r="AF5270" s="55">
        <v>170</v>
      </c>
      <c r="AG5270" s="44">
        <v>30</v>
      </c>
      <c r="AH5270">
        <v>43</v>
      </c>
      <c r="AL5270" t="s">
        <v>22</v>
      </c>
      <c r="AM5270">
        <v>60</v>
      </c>
    </row>
    <row r="5271" spans="28:39">
      <c r="AB5271" t="s">
        <v>650</v>
      </c>
      <c r="AC5271" s="1">
        <v>2</v>
      </c>
      <c r="AD5271" s="38" t="s">
        <v>428</v>
      </c>
      <c r="AE5271" s="61" t="s">
        <v>136</v>
      </c>
      <c r="AF5271" s="55">
        <v>170</v>
      </c>
      <c r="AG5271" s="45">
        <v>40</v>
      </c>
      <c r="AH5271">
        <v>43</v>
      </c>
      <c r="AL5271" t="s">
        <v>22</v>
      </c>
      <c r="AM5271">
        <v>60</v>
      </c>
    </row>
    <row r="5272" spans="28:39">
      <c r="AB5272" t="s">
        <v>650</v>
      </c>
      <c r="AC5272" s="1">
        <v>2</v>
      </c>
      <c r="AD5272" s="38" t="s">
        <v>428</v>
      </c>
      <c r="AE5272" s="61" t="s">
        <v>136</v>
      </c>
      <c r="AF5272" s="55">
        <v>170</v>
      </c>
      <c r="AG5272" s="46">
        <v>50</v>
      </c>
      <c r="AH5272">
        <v>43</v>
      </c>
      <c r="AL5272" t="s">
        <v>22</v>
      </c>
      <c r="AM5272">
        <v>60</v>
      </c>
    </row>
    <row r="5273" spans="28:39">
      <c r="AB5273" t="s">
        <v>650</v>
      </c>
      <c r="AC5273" s="1">
        <v>2</v>
      </c>
      <c r="AD5273" s="38" t="s">
        <v>428</v>
      </c>
      <c r="AE5273" s="61" t="s">
        <v>136</v>
      </c>
      <c r="AF5273" s="55">
        <v>170</v>
      </c>
      <c r="AG5273" s="47">
        <v>60</v>
      </c>
      <c r="AH5273">
        <v>43</v>
      </c>
      <c r="AL5273" t="s">
        <v>22</v>
      </c>
      <c r="AM5273">
        <v>60</v>
      </c>
    </row>
    <row r="5274" spans="28:39">
      <c r="AB5274" t="s">
        <v>650</v>
      </c>
      <c r="AC5274" s="1">
        <v>2</v>
      </c>
      <c r="AD5274" s="38" t="s">
        <v>428</v>
      </c>
      <c r="AE5274" s="61" t="s">
        <v>136</v>
      </c>
      <c r="AF5274" s="55">
        <v>170</v>
      </c>
      <c r="AG5274" s="48">
        <v>70</v>
      </c>
      <c r="AH5274">
        <v>43</v>
      </c>
      <c r="AL5274" t="s">
        <v>22</v>
      </c>
      <c r="AM5274">
        <v>60</v>
      </c>
    </row>
    <row r="5275" spans="28:39">
      <c r="AB5275" t="s">
        <v>650</v>
      </c>
      <c r="AC5275" s="1">
        <v>2</v>
      </c>
      <c r="AD5275" s="38" t="s">
        <v>428</v>
      </c>
      <c r="AE5275" s="61" t="s">
        <v>136</v>
      </c>
      <c r="AF5275" s="56">
        <v>180</v>
      </c>
      <c r="AG5275" s="41">
        <v>0</v>
      </c>
      <c r="AH5275">
        <v>39</v>
      </c>
      <c r="AL5275" t="s">
        <v>22</v>
      </c>
      <c r="AM5275">
        <v>60</v>
      </c>
    </row>
    <row r="5276" spans="28:39">
      <c r="AB5276" t="s">
        <v>650</v>
      </c>
      <c r="AC5276" s="1">
        <v>2</v>
      </c>
      <c r="AD5276" s="38" t="s">
        <v>428</v>
      </c>
      <c r="AE5276" s="61" t="s">
        <v>136</v>
      </c>
      <c r="AF5276" s="56">
        <v>180</v>
      </c>
      <c r="AG5276" s="42">
        <v>10</v>
      </c>
      <c r="AH5276">
        <v>39</v>
      </c>
      <c r="AL5276" t="s">
        <v>22</v>
      </c>
      <c r="AM5276">
        <v>60</v>
      </c>
    </row>
    <row r="5277" spans="28:39">
      <c r="AB5277" t="s">
        <v>650</v>
      </c>
      <c r="AC5277" s="1">
        <v>2</v>
      </c>
      <c r="AD5277" s="38" t="s">
        <v>428</v>
      </c>
      <c r="AE5277" s="61" t="s">
        <v>136</v>
      </c>
      <c r="AF5277" s="56">
        <v>180</v>
      </c>
      <c r="AG5277" s="43">
        <v>20</v>
      </c>
      <c r="AH5277">
        <v>39</v>
      </c>
      <c r="AL5277" t="s">
        <v>22</v>
      </c>
      <c r="AM5277">
        <v>60</v>
      </c>
    </row>
    <row r="5278" spans="28:39">
      <c r="AB5278" t="s">
        <v>650</v>
      </c>
      <c r="AC5278" s="1">
        <v>2</v>
      </c>
      <c r="AD5278" s="38" t="s">
        <v>428</v>
      </c>
      <c r="AE5278" s="61" t="s">
        <v>136</v>
      </c>
      <c r="AF5278" s="56">
        <v>180</v>
      </c>
      <c r="AG5278" s="44">
        <v>30</v>
      </c>
      <c r="AH5278">
        <v>39</v>
      </c>
      <c r="AL5278" t="s">
        <v>22</v>
      </c>
      <c r="AM5278">
        <v>60</v>
      </c>
    </row>
    <row r="5279" spans="28:39">
      <c r="AB5279" t="s">
        <v>650</v>
      </c>
      <c r="AC5279" s="1">
        <v>2</v>
      </c>
      <c r="AD5279" s="38" t="s">
        <v>428</v>
      </c>
      <c r="AE5279" s="61" t="s">
        <v>136</v>
      </c>
      <c r="AF5279" s="56">
        <v>180</v>
      </c>
      <c r="AG5279" s="45">
        <v>40</v>
      </c>
      <c r="AH5279">
        <v>39</v>
      </c>
      <c r="AL5279" t="s">
        <v>22</v>
      </c>
      <c r="AM5279">
        <v>60</v>
      </c>
    </row>
    <row r="5280" spans="28:39">
      <c r="AB5280" t="s">
        <v>650</v>
      </c>
      <c r="AC5280" s="1">
        <v>2</v>
      </c>
      <c r="AD5280" s="38" t="s">
        <v>428</v>
      </c>
      <c r="AE5280" s="61" t="s">
        <v>136</v>
      </c>
      <c r="AF5280" s="56">
        <v>180</v>
      </c>
      <c r="AG5280" s="46">
        <v>50</v>
      </c>
      <c r="AH5280">
        <v>39</v>
      </c>
      <c r="AL5280" t="s">
        <v>22</v>
      </c>
      <c r="AM5280">
        <v>60</v>
      </c>
    </row>
    <row r="5281" spans="28:39">
      <c r="AB5281" t="s">
        <v>650</v>
      </c>
      <c r="AC5281" s="1">
        <v>2</v>
      </c>
      <c r="AD5281" s="38" t="s">
        <v>428</v>
      </c>
      <c r="AE5281" s="61" t="s">
        <v>136</v>
      </c>
      <c r="AF5281" s="56">
        <v>180</v>
      </c>
      <c r="AG5281" s="47">
        <v>60</v>
      </c>
      <c r="AH5281">
        <v>39</v>
      </c>
      <c r="AL5281" t="s">
        <v>22</v>
      </c>
      <c r="AM5281">
        <v>60</v>
      </c>
    </row>
    <row r="5282" spans="28:39">
      <c r="AB5282" t="s">
        <v>650</v>
      </c>
      <c r="AC5282" s="1">
        <v>2</v>
      </c>
      <c r="AD5282" s="38" t="s">
        <v>428</v>
      </c>
      <c r="AE5282" s="61" t="s">
        <v>136</v>
      </c>
      <c r="AF5282" s="56">
        <v>180</v>
      </c>
      <c r="AG5282" s="48">
        <v>70</v>
      </c>
      <c r="AH5282">
        <v>39</v>
      </c>
      <c r="AL5282" t="s">
        <v>22</v>
      </c>
      <c r="AM5282">
        <v>60</v>
      </c>
    </row>
    <row r="5283" spans="28:39">
      <c r="AB5283" t="s">
        <v>650</v>
      </c>
      <c r="AC5283" s="1">
        <v>2</v>
      </c>
      <c r="AD5283" s="38" t="s">
        <v>428</v>
      </c>
      <c r="AE5283" s="61" t="s">
        <v>136</v>
      </c>
      <c r="AF5283" s="57">
        <v>200</v>
      </c>
      <c r="AG5283" s="41">
        <v>0</v>
      </c>
      <c r="AH5283">
        <v>31</v>
      </c>
      <c r="AL5283" t="s">
        <v>22</v>
      </c>
      <c r="AM5283">
        <v>60</v>
      </c>
    </row>
    <row r="5284" spans="28:39">
      <c r="AB5284" t="s">
        <v>650</v>
      </c>
      <c r="AC5284" s="1">
        <v>2</v>
      </c>
      <c r="AD5284" s="38" t="s">
        <v>428</v>
      </c>
      <c r="AE5284" s="61" t="s">
        <v>136</v>
      </c>
      <c r="AF5284" s="57">
        <v>200</v>
      </c>
      <c r="AG5284" s="42">
        <v>10</v>
      </c>
      <c r="AH5284">
        <v>31</v>
      </c>
      <c r="AL5284" t="s">
        <v>22</v>
      </c>
      <c r="AM5284">
        <v>60</v>
      </c>
    </row>
    <row r="5285" spans="28:39">
      <c r="AB5285" t="s">
        <v>650</v>
      </c>
      <c r="AC5285" s="1">
        <v>2</v>
      </c>
      <c r="AD5285" s="38" t="s">
        <v>428</v>
      </c>
      <c r="AE5285" s="61" t="s">
        <v>136</v>
      </c>
      <c r="AF5285" s="57">
        <v>200</v>
      </c>
      <c r="AG5285" s="43">
        <v>20</v>
      </c>
      <c r="AH5285">
        <v>31</v>
      </c>
      <c r="AL5285" t="s">
        <v>22</v>
      </c>
      <c r="AM5285">
        <v>60</v>
      </c>
    </row>
    <row r="5286" spans="28:39">
      <c r="AB5286" t="s">
        <v>650</v>
      </c>
      <c r="AC5286" s="1">
        <v>2</v>
      </c>
      <c r="AD5286" s="38" t="s">
        <v>428</v>
      </c>
      <c r="AE5286" s="61" t="s">
        <v>136</v>
      </c>
      <c r="AF5286" s="57">
        <v>200</v>
      </c>
      <c r="AG5286" s="44">
        <v>30</v>
      </c>
      <c r="AH5286">
        <v>31</v>
      </c>
      <c r="AL5286" t="s">
        <v>22</v>
      </c>
      <c r="AM5286">
        <v>60</v>
      </c>
    </row>
    <row r="5287" spans="28:39">
      <c r="AB5287" t="s">
        <v>650</v>
      </c>
      <c r="AC5287" s="1">
        <v>2</v>
      </c>
      <c r="AD5287" s="38" t="s">
        <v>428</v>
      </c>
      <c r="AE5287" s="61" t="s">
        <v>136</v>
      </c>
      <c r="AF5287" s="57">
        <v>200</v>
      </c>
      <c r="AG5287" s="45">
        <v>40</v>
      </c>
      <c r="AH5287">
        <v>31</v>
      </c>
      <c r="AL5287" t="s">
        <v>22</v>
      </c>
      <c r="AM5287">
        <v>60</v>
      </c>
    </row>
    <row r="5288" spans="28:39">
      <c r="AB5288" t="s">
        <v>650</v>
      </c>
      <c r="AC5288" s="1">
        <v>2</v>
      </c>
      <c r="AD5288" s="38" t="s">
        <v>428</v>
      </c>
      <c r="AE5288" s="61" t="s">
        <v>136</v>
      </c>
      <c r="AF5288" s="57">
        <v>200</v>
      </c>
      <c r="AG5288" s="46">
        <v>50</v>
      </c>
      <c r="AH5288">
        <v>31</v>
      </c>
      <c r="AL5288" t="s">
        <v>22</v>
      </c>
      <c r="AM5288">
        <v>60</v>
      </c>
    </row>
    <row r="5289" spans="28:39">
      <c r="AB5289" t="s">
        <v>650</v>
      </c>
      <c r="AC5289" s="1">
        <v>2</v>
      </c>
      <c r="AD5289" s="38" t="s">
        <v>428</v>
      </c>
      <c r="AE5289" s="61" t="s">
        <v>136</v>
      </c>
      <c r="AF5289" s="57">
        <v>200</v>
      </c>
      <c r="AG5289" s="47">
        <v>60</v>
      </c>
      <c r="AH5289">
        <v>31</v>
      </c>
      <c r="AL5289" t="s">
        <v>22</v>
      </c>
      <c r="AM5289">
        <v>60</v>
      </c>
    </row>
    <row r="5290" spans="28:39">
      <c r="AB5290" t="s">
        <v>650</v>
      </c>
      <c r="AC5290" s="1">
        <v>2</v>
      </c>
      <c r="AD5290" s="38" t="s">
        <v>428</v>
      </c>
      <c r="AE5290" s="61" t="s">
        <v>136</v>
      </c>
      <c r="AF5290" s="57">
        <v>200</v>
      </c>
      <c r="AG5290" s="48">
        <v>70</v>
      </c>
      <c r="AH5290">
        <v>31</v>
      </c>
      <c r="AL5290" t="s">
        <v>22</v>
      </c>
      <c r="AM5290">
        <v>60</v>
      </c>
    </row>
    <row r="5291" spans="28:39">
      <c r="AB5291" s="58" t="s">
        <v>655</v>
      </c>
      <c r="AC5291" s="1">
        <v>2</v>
      </c>
      <c r="AD5291" s="38" t="s">
        <v>337</v>
      </c>
      <c r="AE5291" s="61" t="s">
        <v>136</v>
      </c>
      <c r="AF5291" s="40">
        <v>110</v>
      </c>
      <c r="AG5291" s="41">
        <v>0</v>
      </c>
      <c r="AH5291">
        <v>86</v>
      </c>
      <c r="AL5291" t="s">
        <v>22</v>
      </c>
      <c r="AM5291">
        <v>60</v>
      </c>
    </row>
    <row r="5292" spans="28:39">
      <c r="AB5292" s="58" t="s">
        <v>655</v>
      </c>
      <c r="AC5292" s="1">
        <v>2</v>
      </c>
      <c r="AD5292" s="38" t="s">
        <v>337</v>
      </c>
      <c r="AE5292" s="61" t="s">
        <v>136</v>
      </c>
      <c r="AF5292" s="40">
        <v>110</v>
      </c>
      <c r="AG5292" s="42">
        <v>10</v>
      </c>
      <c r="AH5292">
        <v>79</v>
      </c>
      <c r="AL5292" t="s">
        <v>22</v>
      </c>
      <c r="AM5292">
        <v>60</v>
      </c>
    </row>
    <row r="5293" spans="28:39">
      <c r="AB5293" s="58" t="s">
        <v>655</v>
      </c>
      <c r="AC5293" s="1">
        <v>2</v>
      </c>
      <c r="AD5293" s="38" t="s">
        <v>337</v>
      </c>
      <c r="AE5293" s="61" t="s">
        <v>136</v>
      </c>
      <c r="AF5293" s="40">
        <v>110</v>
      </c>
      <c r="AG5293" s="43">
        <v>20</v>
      </c>
      <c r="AH5293">
        <v>70</v>
      </c>
      <c r="AL5293" t="s">
        <v>22</v>
      </c>
      <c r="AM5293">
        <v>60</v>
      </c>
    </row>
    <row r="5294" spans="28:39">
      <c r="AB5294" s="58" t="s">
        <v>655</v>
      </c>
      <c r="AC5294" s="1">
        <v>2</v>
      </c>
      <c r="AD5294" s="38" t="s">
        <v>337</v>
      </c>
      <c r="AE5294" s="61" t="s">
        <v>136</v>
      </c>
      <c r="AF5294" s="40">
        <v>110</v>
      </c>
      <c r="AG5294" s="44">
        <v>30</v>
      </c>
      <c r="AH5294">
        <v>57</v>
      </c>
      <c r="AL5294" t="s">
        <v>22</v>
      </c>
      <c r="AM5294">
        <v>60</v>
      </c>
    </row>
    <row r="5295" spans="28:39">
      <c r="AB5295" s="58" t="s">
        <v>655</v>
      </c>
      <c r="AC5295" s="1">
        <v>2</v>
      </c>
      <c r="AD5295" s="38" t="s">
        <v>337</v>
      </c>
      <c r="AE5295" s="61" t="s">
        <v>136</v>
      </c>
      <c r="AF5295" s="40">
        <v>110</v>
      </c>
      <c r="AG5295" s="45">
        <v>40</v>
      </c>
      <c r="AH5295">
        <v>43</v>
      </c>
      <c r="AL5295" t="s">
        <v>22</v>
      </c>
      <c r="AM5295">
        <v>60</v>
      </c>
    </row>
    <row r="5296" spans="28:39">
      <c r="AB5296" s="58" t="s">
        <v>655</v>
      </c>
      <c r="AC5296" s="1">
        <v>2</v>
      </c>
      <c r="AD5296" s="38" t="s">
        <v>337</v>
      </c>
      <c r="AE5296" s="61" t="s">
        <v>136</v>
      </c>
      <c r="AF5296" s="40">
        <v>110</v>
      </c>
      <c r="AG5296" s="46">
        <v>50</v>
      </c>
      <c r="AH5296">
        <v>35</v>
      </c>
      <c r="AL5296" t="s">
        <v>22</v>
      </c>
      <c r="AM5296">
        <v>60</v>
      </c>
    </row>
    <row r="5297" spans="28:39">
      <c r="AB5297" s="58" t="s">
        <v>655</v>
      </c>
      <c r="AC5297" s="1">
        <v>2</v>
      </c>
      <c r="AD5297" s="38" t="s">
        <v>337</v>
      </c>
      <c r="AE5297" s="61" t="s">
        <v>136</v>
      </c>
      <c r="AF5297" s="40">
        <v>110</v>
      </c>
      <c r="AG5297" s="47">
        <v>60</v>
      </c>
      <c r="AH5297">
        <v>30</v>
      </c>
      <c r="AL5297" t="s">
        <v>22</v>
      </c>
      <c r="AM5297">
        <v>60</v>
      </c>
    </row>
    <row r="5298" spans="28:39">
      <c r="AB5298" s="58" t="s">
        <v>655</v>
      </c>
      <c r="AC5298" s="1">
        <v>2</v>
      </c>
      <c r="AD5298" s="38" t="s">
        <v>337</v>
      </c>
      <c r="AE5298" s="61" t="s">
        <v>136</v>
      </c>
      <c r="AF5298" s="40">
        <v>110</v>
      </c>
      <c r="AG5298" s="48">
        <v>70</v>
      </c>
      <c r="AH5298">
        <v>26</v>
      </c>
      <c r="AL5298" t="s">
        <v>22</v>
      </c>
      <c r="AM5298">
        <v>60</v>
      </c>
    </row>
    <row r="5299" spans="28:39">
      <c r="AB5299" s="58" t="s">
        <v>655</v>
      </c>
      <c r="AC5299" s="1">
        <v>2</v>
      </c>
      <c r="AD5299" s="38" t="s">
        <v>337</v>
      </c>
      <c r="AE5299" s="61" t="s">
        <v>136</v>
      </c>
      <c r="AF5299" s="49">
        <v>115</v>
      </c>
      <c r="AG5299" s="41">
        <v>0</v>
      </c>
      <c r="AH5299">
        <v>84</v>
      </c>
      <c r="AL5299" t="s">
        <v>22</v>
      </c>
      <c r="AM5299">
        <v>60</v>
      </c>
    </row>
    <row r="5300" spans="28:39">
      <c r="AB5300" s="58" t="s">
        <v>655</v>
      </c>
      <c r="AC5300" s="1">
        <v>2</v>
      </c>
      <c r="AD5300" s="38" t="s">
        <v>337</v>
      </c>
      <c r="AE5300" s="61" t="s">
        <v>136</v>
      </c>
      <c r="AF5300" s="49">
        <v>115</v>
      </c>
      <c r="AG5300" s="42">
        <v>10</v>
      </c>
      <c r="AH5300">
        <v>78</v>
      </c>
      <c r="AL5300" t="s">
        <v>22</v>
      </c>
      <c r="AM5300">
        <v>60</v>
      </c>
    </row>
    <row r="5301" spans="28:39">
      <c r="AB5301" s="58" t="s">
        <v>655</v>
      </c>
      <c r="AC5301" s="1">
        <v>2</v>
      </c>
      <c r="AD5301" s="38" t="s">
        <v>337</v>
      </c>
      <c r="AE5301" s="61" t="s">
        <v>136</v>
      </c>
      <c r="AF5301" s="49">
        <v>115</v>
      </c>
      <c r="AG5301" s="43">
        <v>20</v>
      </c>
      <c r="AH5301">
        <v>69</v>
      </c>
      <c r="AL5301" t="s">
        <v>22</v>
      </c>
      <c r="AM5301">
        <v>60</v>
      </c>
    </row>
    <row r="5302" spans="28:39">
      <c r="AB5302" s="58" t="s">
        <v>655</v>
      </c>
      <c r="AC5302" s="1">
        <v>2</v>
      </c>
      <c r="AD5302" s="38" t="s">
        <v>337</v>
      </c>
      <c r="AE5302" s="61" t="s">
        <v>136</v>
      </c>
      <c r="AF5302" s="49">
        <v>115</v>
      </c>
      <c r="AG5302" s="44">
        <v>30</v>
      </c>
      <c r="AH5302">
        <v>57</v>
      </c>
      <c r="AL5302" t="s">
        <v>22</v>
      </c>
      <c r="AM5302">
        <v>60</v>
      </c>
    </row>
    <row r="5303" spans="28:39">
      <c r="AB5303" s="58" t="s">
        <v>655</v>
      </c>
      <c r="AC5303" s="1">
        <v>2</v>
      </c>
      <c r="AD5303" s="38" t="s">
        <v>337</v>
      </c>
      <c r="AE5303" s="61" t="s">
        <v>136</v>
      </c>
      <c r="AF5303" s="49">
        <v>115</v>
      </c>
      <c r="AG5303" s="45">
        <v>40</v>
      </c>
      <c r="AH5303">
        <v>43</v>
      </c>
      <c r="AL5303" t="s">
        <v>22</v>
      </c>
      <c r="AM5303">
        <v>60</v>
      </c>
    </row>
    <row r="5304" spans="28:39">
      <c r="AB5304" s="58" t="s">
        <v>655</v>
      </c>
      <c r="AC5304" s="1">
        <v>2</v>
      </c>
      <c r="AD5304" s="38" t="s">
        <v>337</v>
      </c>
      <c r="AE5304" s="61" t="s">
        <v>136</v>
      </c>
      <c r="AF5304" s="49">
        <v>115</v>
      </c>
      <c r="AG5304" s="46">
        <v>50</v>
      </c>
      <c r="AH5304">
        <v>35</v>
      </c>
      <c r="AL5304" t="s">
        <v>22</v>
      </c>
      <c r="AM5304">
        <v>60</v>
      </c>
    </row>
    <row r="5305" spans="28:39">
      <c r="AB5305" s="58" t="s">
        <v>655</v>
      </c>
      <c r="AC5305" s="1">
        <v>2</v>
      </c>
      <c r="AD5305" s="38" t="s">
        <v>337</v>
      </c>
      <c r="AE5305" s="61" t="s">
        <v>136</v>
      </c>
      <c r="AF5305" s="49">
        <v>115</v>
      </c>
      <c r="AG5305" s="47">
        <v>60</v>
      </c>
      <c r="AH5305">
        <v>30</v>
      </c>
      <c r="AL5305" t="s">
        <v>22</v>
      </c>
      <c r="AM5305">
        <v>60</v>
      </c>
    </row>
    <row r="5306" spans="28:39">
      <c r="AB5306" s="58" t="s">
        <v>655</v>
      </c>
      <c r="AC5306" s="1">
        <v>2</v>
      </c>
      <c r="AD5306" s="38" t="s">
        <v>337</v>
      </c>
      <c r="AE5306" s="61" t="s">
        <v>136</v>
      </c>
      <c r="AF5306" s="49">
        <v>115</v>
      </c>
      <c r="AG5306" s="48">
        <v>70</v>
      </c>
      <c r="AH5306">
        <v>26</v>
      </c>
      <c r="AL5306" t="s">
        <v>22</v>
      </c>
      <c r="AM5306">
        <v>60</v>
      </c>
    </row>
    <row r="5307" spans="28:39">
      <c r="AB5307" s="58" t="s">
        <v>655</v>
      </c>
      <c r="AC5307" s="1">
        <v>2</v>
      </c>
      <c r="AD5307" s="38" t="s">
        <v>337</v>
      </c>
      <c r="AE5307" s="61" t="s">
        <v>136</v>
      </c>
      <c r="AF5307" s="50">
        <v>120</v>
      </c>
      <c r="AG5307" s="41">
        <v>0</v>
      </c>
      <c r="AH5307">
        <v>81</v>
      </c>
      <c r="AL5307" t="s">
        <v>22</v>
      </c>
      <c r="AM5307">
        <v>60</v>
      </c>
    </row>
    <row r="5308" spans="28:39">
      <c r="AB5308" s="58" t="s">
        <v>655</v>
      </c>
      <c r="AC5308" s="1">
        <v>2</v>
      </c>
      <c r="AD5308" s="38" t="s">
        <v>337</v>
      </c>
      <c r="AE5308" s="61" t="s">
        <v>136</v>
      </c>
      <c r="AF5308" s="50">
        <v>120</v>
      </c>
      <c r="AG5308" s="42">
        <v>10</v>
      </c>
      <c r="AH5308">
        <v>77</v>
      </c>
      <c r="AL5308" t="s">
        <v>22</v>
      </c>
      <c r="AM5308">
        <v>60</v>
      </c>
    </row>
    <row r="5309" spans="28:39">
      <c r="AB5309" s="58" t="s">
        <v>655</v>
      </c>
      <c r="AC5309" s="1">
        <v>2</v>
      </c>
      <c r="AD5309" s="38" t="s">
        <v>337</v>
      </c>
      <c r="AE5309" s="61" t="s">
        <v>136</v>
      </c>
      <c r="AF5309" s="50">
        <v>120</v>
      </c>
      <c r="AG5309" s="43">
        <v>20</v>
      </c>
      <c r="AH5309">
        <v>69</v>
      </c>
      <c r="AL5309" t="s">
        <v>22</v>
      </c>
      <c r="AM5309">
        <v>60</v>
      </c>
    </row>
    <row r="5310" spans="28:39">
      <c r="AB5310" s="58" t="s">
        <v>655</v>
      </c>
      <c r="AC5310" s="1">
        <v>2</v>
      </c>
      <c r="AD5310" s="38" t="s">
        <v>337</v>
      </c>
      <c r="AE5310" s="61" t="s">
        <v>136</v>
      </c>
      <c r="AF5310" s="50">
        <v>120</v>
      </c>
      <c r="AG5310" s="44">
        <v>30</v>
      </c>
      <c r="AH5310">
        <v>57</v>
      </c>
      <c r="AL5310" t="s">
        <v>22</v>
      </c>
      <c r="AM5310">
        <v>60</v>
      </c>
    </row>
    <row r="5311" spans="28:39">
      <c r="AB5311" s="58" t="s">
        <v>655</v>
      </c>
      <c r="AC5311" s="1">
        <v>2</v>
      </c>
      <c r="AD5311" s="38" t="s">
        <v>337</v>
      </c>
      <c r="AE5311" s="61" t="s">
        <v>136</v>
      </c>
      <c r="AF5311" s="50">
        <v>120</v>
      </c>
      <c r="AG5311" s="45">
        <v>40</v>
      </c>
      <c r="AH5311">
        <v>43</v>
      </c>
      <c r="AL5311" t="s">
        <v>22</v>
      </c>
      <c r="AM5311">
        <v>60</v>
      </c>
    </row>
    <row r="5312" spans="28:39">
      <c r="AB5312" s="58" t="s">
        <v>655</v>
      </c>
      <c r="AC5312" s="1">
        <v>2</v>
      </c>
      <c r="AD5312" s="38" t="s">
        <v>337</v>
      </c>
      <c r="AE5312" s="61" t="s">
        <v>136</v>
      </c>
      <c r="AF5312" s="50">
        <v>120</v>
      </c>
      <c r="AG5312" s="46">
        <v>50</v>
      </c>
      <c r="AH5312">
        <v>35</v>
      </c>
      <c r="AL5312" t="s">
        <v>22</v>
      </c>
      <c r="AM5312">
        <v>60</v>
      </c>
    </row>
    <row r="5313" spans="28:39">
      <c r="AB5313" s="58" t="s">
        <v>655</v>
      </c>
      <c r="AC5313" s="1">
        <v>2</v>
      </c>
      <c r="AD5313" s="38" t="s">
        <v>337</v>
      </c>
      <c r="AE5313" s="61" t="s">
        <v>136</v>
      </c>
      <c r="AF5313" s="50">
        <v>120</v>
      </c>
      <c r="AG5313" s="47">
        <v>60</v>
      </c>
      <c r="AH5313">
        <v>30</v>
      </c>
      <c r="AL5313" t="s">
        <v>22</v>
      </c>
      <c r="AM5313">
        <v>60</v>
      </c>
    </row>
    <row r="5314" spans="28:39">
      <c r="AB5314" s="58" t="s">
        <v>655</v>
      </c>
      <c r="AC5314" s="1">
        <v>2</v>
      </c>
      <c r="AD5314" s="38" t="s">
        <v>337</v>
      </c>
      <c r="AE5314" s="61" t="s">
        <v>136</v>
      </c>
      <c r="AF5314" s="50">
        <v>120</v>
      </c>
      <c r="AG5314" s="48">
        <v>70</v>
      </c>
      <c r="AH5314">
        <v>26</v>
      </c>
      <c r="AL5314" t="s">
        <v>22</v>
      </c>
      <c r="AM5314">
        <v>60</v>
      </c>
    </row>
    <row r="5315" spans="28:39">
      <c r="AB5315" s="58" t="s">
        <v>655</v>
      </c>
      <c r="AC5315" s="1">
        <v>2</v>
      </c>
      <c r="AD5315" s="38" t="s">
        <v>337</v>
      </c>
      <c r="AE5315" s="61" t="s">
        <v>136</v>
      </c>
      <c r="AF5315" s="51">
        <v>130</v>
      </c>
      <c r="AG5315" s="41">
        <v>0</v>
      </c>
      <c r="AH5315">
        <v>76</v>
      </c>
      <c r="AL5315" t="s">
        <v>22</v>
      </c>
      <c r="AM5315">
        <v>60</v>
      </c>
    </row>
    <row r="5316" spans="28:39">
      <c r="AB5316" s="58" t="s">
        <v>655</v>
      </c>
      <c r="AC5316" s="1">
        <v>2</v>
      </c>
      <c r="AD5316" s="38" t="s">
        <v>337</v>
      </c>
      <c r="AE5316" s="61" t="s">
        <v>136</v>
      </c>
      <c r="AF5316" s="51">
        <v>130</v>
      </c>
      <c r="AG5316" s="42">
        <v>10</v>
      </c>
      <c r="AH5316">
        <v>75</v>
      </c>
      <c r="AL5316" t="s">
        <v>22</v>
      </c>
      <c r="AM5316">
        <v>60</v>
      </c>
    </row>
    <row r="5317" spans="28:39">
      <c r="AB5317" s="58" t="s">
        <v>655</v>
      </c>
      <c r="AC5317" s="1">
        <v>2</v>
      </c>
      <c r="AD5317" s="38" t="s">
        <v>337</v>
      </c>
      <c r="AE5317" s="61" t="s">
        <v>136</v>
      </c>
      <c r="AF5317" s="51">
        <v>130</v>
      </c>
      <c r="AG5317" s="43">
        <v>20</v>
      </c>
      <c r="AH5317">
        <v>67</v>
      </c>
      <c r="AL5317" t="s">
        <v>22</v>
      </c>
      <c r="AM5317">
        <v>60</v>
      </c>
    </row>
    <row r="5318" spans="28:39">
      <c r="AB5318" s="58" t="s">
        <v>655</v>
      </c>
      <c r="AC5318" s="1">
        <v>2</v>
      </c>
      <c r="AD5318" s="38" t="s">
        <v>337</v>
      </c>
      <c r="AE5318" s="61" t="s">
        <v>136</v>
      </c>
      <c r="AF5318" s="51">
        <v>130</v>
      </c>
      <c r="AG5318" s="44">
        <v>30</v>
      </c>
      <c r="AH5318">
        <v>57</v>
      </c>
      <c r="AL5318" t="s">
        <v>22</v>
      </c>
      <c r="AM5318">
        <v>60</v>
      </c>
    </row>
    <row r="5319" spans="28:39">
      <c r="AB5319" s="58" t="s">
        <v>655</v>
      </c>
      <c r="AC5319" s="1">
        <v>2</v>
      </c>
      <c r="AD5319" s="38" t="s">
        <v>337</v>
      </c>
      <c r="AE5319" s="61" t="s">
        <v>136</v>
      </c>
      <c r="AF5319" s="51">
        <v>130</v>
      </c>
      <c r="AG5319" s="45">
        <v>40</v>
      </c>
      <c r="AH5319">
        <v>43</v>
      </c>
      <c r="AL5319" t="s">
        <v>22</v>
      </c>
      <c r="AM5319">
        <v>60</v>
      </c>
    </row>
    <row r="5320" spans="28:39">
      <c r="AB5320" s="58" t="s">
        <v>655</v>
      </c>
      <c r="AC5320" s="1">
        <v>2</v>
      </c>
      <c r="AD5320" s="38" t="s">
        <v>337</v>
      </c>
      <c r="AE5320" s="61" t="s">
        <v>136</v>
      </c>
      <c r="AF5320" s="51">
        <v>130</v>
      </c>
      <c r="AG5320" s="46">
        <v>50</v>
      </c>
      <c r="AH5320">
        <v>35</v>
      </c>
      <c r="AL5320" t="s">
        <v>22</v>
      </c>
      <c r="AM5320">
        <v>60</v>
      </c>
    </row>
    <row r="5321" spans="28:39">
      <c r="AB5321" s="58" t="s">
        <v>655</v>
      </c>
      <c r="AC5321" s="1">
        <v>2</v>
      </c>
      <c r="AD5321" s="38" t="s">
        <v>337</v>
      </c>
      <c r="AE5321" s="61" t="s">
        <v>136</v>
      </c>
      <c r="AF5321" s="51">
        <v>130</v>
      </c>
      <c r="AG5321" s="47">
        <v>60</v>
      </c>
      <c r="AH5321">
        <v>30</v>
      </c>
      <c r="AL5321" t="s">
        <v>22</v>
      </c>
      <c r="AM5321">
        <v>60</v>
      </c>
    </row>
    <row r="5322" spans="28:39">
      <c r="AB5322" s="58" t="s">
        <v>655</v>
      </c>
      <c r="AC5322" s="1">
        <v>2</v>
      </c>
      <c r="AD5322" s="38" t="s">
        <v>337</v>
      </c>
      <c r="AE5322" s="61" t="s">
        <v>136</v>
      </c>
      <c r="AF5322" s="51">
        <v>130</v>
      </c>
      <c r="AG5322" s="48">
        <v>70</v>
      </c>
      <c r="AH5322">
        <v>26</v>
      </c>
      <c r="AL5322" t="s">
        <v>22</v>
      </c>
      <c r="AM5322">
        <v>60</v>
      </c>
    </row>
    <row r="5323" spans="28:39">
      <c r="AB5323" s="58" t="s">
        <v>655</v>
      </c>
      <c r="AC5323" s="1">
        <v>2</v>
      </c>
      <c r="AD5323" s="38" t="s">
        <v>337</v>
      </c>
      <c r="AE5323" s="61" t="s">
        <v>136</v>
      </c>
      <c r="AF5323" s="52">
        <v>140</v>
      </c>
      <c r="AG5323" s="41">
        <v>0</v>
      </c>
      <c r="AH5323">
        <v>72</v>
      </c>
      <c r="AL5323" t="s">
        <v>22</v>
      </c>
      <c r="AM5323">
        <v>60</v>
      </c>
    </row>
    <row r="5324" spans="28:39">
      <c r="AB5324" s="58" t="s">
        <v>655</v>
      </c>
      <c r="AC5324" s="1">
        <v>2</v>
      </c>
      <c r="AD5324" s="38" t="s">
        <v>337</v>
      </c>
      <c r="AE5324" s="61" t="s">
        <v>136</v>
      </c>
      <c r="AF5324" s="52">
        <v>140</v>
      </c>
      <c r="AG5324" s="42">
        <v>10</v>
      </c>
      <c r="AH5324">
        <v>72</v>
      </c>
      <c r="AL5324" t="s">
        <v>22</v>
      </c>
      <c r="AM5324">
        <v>60</v>
      </c>
    </row>
    <row r="5325" spans="28:39">
      <c r="AB5325" s="58" t="s">
        <v>655</v>
      </c>
      <c r="AC5325" s="1">
        <v>2</v>
      </c>
      <c r="AD5325" s="38" t="s">
        <v>337</v>
      </c>
      <c r="AE5325" s="61" t="s">
        <v>136</v>
      </c>
      <c r="AF5325" s="52">
        <v>140</v>
      </c>
      <c r="AG5325" s="43">
        <v>20</v>
      </c>
      <c r="AH5325">
        <v>66</v>
      </c>
      <c r="AL5325" t="s">
        <v>22</v>
      </c>
      <c r="AM5325">
        <v>60</v>
      </c>
    </row>
    <row r="5326" spans="28:39">
      <c r="AB5326" s="58" t="s">
        <v>655</v>
      </c>
      <c r="AC5326" s="1">
        <v>2</v>
      </c>
      <c r="AD5326" s="38" t="s">
        <v>337</v>
      </c>
      <c r="AE5326" s="61" t="s">
        <v>136</v>
      </c>
      <c r="AF5326" s="52">
        <v>140</v>
      </c>
      <c r="AG5326" s="44">
        <v>30</v>
      </c>
      <c r="AH5326">
        <v>57</v>
      </c>
      <c r="AL5326" t="s">
        <v>22</v>
      </c>
      <c r="AM5326">
        <v>60</v>
      </c>
    </row>
    <row r="5327" spans="28:39">
      <c r="AB5327" s="58" t="s">
        <v>655</v>
      </c>
      <c r="AC5327" s="1">
        <v>2</v>
      </c>
      <c r="AD5327" s="38" t="s">
        <v>337</v>
      </c>
      <c r="AE5327" s="61" t="s">
        <v>136</v>
      </c>
      <c r="AF5327" s="52">
        <v>140</v>
      </c>
      <c r="AG5327" s="45">
        <v>40</v>
      </c>
      <c r="AH5327">
        <v>43</v>
      </c>
      <c r="AL5327" t="s">
        <v>22</v>
      </c>
      <c r="AM5327">
        <v>60</v>
      </c>
    </row>
    <row r="5328" spans="28:39">
      <c r="AB5328" s="58" t="s">
        <v>655</v>
      </c>
      <c r="AC5328" s="1">
        <v>2</v>
      </c>
      <c r="AD5328" s="38" t="s">
        <v>337</v>
      </c>
      <c r="AE5328" s="61" t="s">
        <v>136</v>
      </c>
      <c r="AF5328" s="52">
        <v>140</v>
      </c>
      <c r="AG5328" s="46">
        <v>50</v>
      </c>
      <c r="AH5328">
        <v>35</v>
      </c>
      <c r="AL5328" t="s">
        <v>22</v>
      </c>
      <c r="AM5328">
        <v>60</v>
      </c>
    </row>
    <row r="5329" spans="28:39">
      <c r="AB5329" s="58" t="s">
        <v>655</v>
      </c>
      <c r="AC5329" s="1">
        <v>2</v>
      </c>
      <c r="AD5329" s="38" t="s">
        <v>337</v>
      </c>
      <c r="AE5329" s="61" t="s">
        <v>136</v>
      </c>
      <c r="AF5329" s="52">
        <v>140</v>
      </c>
      <c r="AG5329" s="47">
        <v>60</v>
      </c>
      <c r="AH5329">
        <v>30</v>
      </c>
      <c r="AL5329" t="s">
        <v>22</v>
      </c>
      <c r="AM5329">
        <v>60</v>
      </c>
    </row>
    <row r="5330" spans="28:39">
      <c r="AB5330" s="58" t="s">
        <v>655</v>
      </c>
      <c r="AC5330" s="1">
        <v>2</v>
      </c>
      <c r="AD5330" s="38" t="s">
        <v>337</v>
      </c>
      <c r="AE5330" s="61" t="s">
        <v>136</v>
      </c>
      <c r="AF5330" s="52">
        <v>140</v>
      </c>
      <c r="AG5330" s="48">
        <v>70</v>
      </c>
      <c r="AH5330">
        <v>26</v>
      </c>
      <c r="AL5330" t="s">
        <v>22</v>
      </c>
      <c r="AM5330">
        <v>60</v>
      </c>
    </row>
    <row r="5331" spans="28:39">
      <c r="AB5331" s="58" t="s">
        <v>655</v>
      </c>
      <c r="AC5331" s="1">
        <v>2</v>
      </c>
      <c r="AD5331" s="38" t="s">
        <v>337</v>
      </c>
      <c r="AE5331" s="61" t="s">
        <v>136</v>
      </c>
      <c r="AF5331" s="53">
        <v>150</v>
      </c>
      <c r="AG5331" s="41">
        <v>0</v>
      </c>
      <c r="AH5331">
        <v>57</v>
      </c>
      <c r="AL5331" t="s">
        <v>22</v>
      </c>
      <c r="AM5331">
        <v>60</v>
      </c>
    </row>
    <row r="5332" spans="28:39">
      <c r="AB5332" s="58" t="s">
        <v>655</v>
      </c>
      <c r="AC5332" s="1">
        <v>2</v>
      </c>
      <c r="AD5332" s="38" t="s">
        <v>337</v>
      </c>
      <c r="AE5332" s="61" t="s">
        <v>136</v>
      </c>
      <c r="AF5332" s="53">
        <v>150</v>
      </c>
      <c r="AG5332" s="42">
        <v>10</v>
      </c>
      <c r="AH5332">
        <v>57</v>
      </c>
      <c r="AL5332" t="s">
        <v>22</v>
      </c>
      <c r="AM5332">
        <v>60</v>
      </c>
    </row>
    <row r="5333" spans="28:39">
      <c r="AB5333" s="58" t="s">
        <v>655</v>
      </c>
      <c r="AC5333" s="1">
        <v>2</v>
      </c>
      <c r="AD5333" s="38" t="s">
        <v>337</v>
      </c>
      <c r="AE5333" s="61" t="s">
        <v>136</v>
      </c>
      <c r="AF5333" s="53">
        <v>150</v>
      </c>
      <c r="AG5333" s="43">
        <v>20</v>
      </c>
      <c r="AH5333">
        <v>57</v>
      </c>
      <c r="AL5333" t="s">
        <v>22</v>
      </c>
      <c r="AM5333">
        <v>60</v>
      </c>
    </row>
    <row r="5334" spans="28:39">
      <c r="AB5334" s="58" t="s">
        <v>655</v>
      </c>
      <c r="AC5334" s="1">
        <v>2</v>
      </c>
      <c r="AD5334" s="38" t="s">
        <v>337</v>
      </c>
      <c r="AE5334" s="61" t="s">
        <v>136</v>
      </c>
      <c r="AF5334" s="53">
        <v>150</v>
      </c>
      <c r="AG5334" s="44">
        <v>30</v>
      </c>
      <c r="AH5334">
        <v>57</v>
      </c>
      <c r="AL5334" t="s">
        <v>22</v>
      </c>
      <c r="AM5334">
        <v>60</v>
      </c>
    </row>
    <row r="5335" spans="28:39">
      <c r="AB5335" s="58" t="s">
        <v>655</v>
      </c>
      <c r="AC5335" s="1">
        <v>2</v>
      </c>
      <c r="AD5335" s="38" t="s">
        <v>337</v>
      </c>
      <c r="AE5335" s="61" t="s">
        <v>136</v>
      </c>
      <c r="AF5335" s="53">
        <v>150</v>
      </c>
      <c r="AG5335" s="45">
        <v>40</v>
      </c>
      <c r="AH5335">
        <v>43</v>
      </c>
      <c r="AL5335" t="s">
        <v>22</v>
      </c>
      <c r="AM5335">
        <v>60</v>
      </c>
    </row>
    <row r="5336" spans="28:39">
      <c r="AB5336" s="58" t="s">
        <v>655</v>
      </c>
      <c r="AC5336" s="1">
        <v>2</v>
      </c>
      <c r="AD5336" s="38" t="s">
        <v>337</v>
      </c>
      <c r="AE5336" s="61" t="s">
        <v>136</v>
      </c>
      <c r="AF5336" s="53">
        <v>150</v>
      </c>
      <c r="AG5336" s="46">
        <v>50</v>
      </c>
      <c r="AH5336">
        <v>35</v>
      </c>
      <c r="AL5336" t="s">
        <v>22</v>
      </c>
      <c r="AM5336">
        <v>60</v>
      </c>
    </row>
    <row r="5337" spans="28:39">
      <c r="AB5337" s="58" t="s">
        <v>655</v>
      </c>
      <c r="AC5337" s="1">
        <v>2</v>
      </c>
      <c r="AD5337" s="38" t="s">
        <v>337</v>
      </c>
      <c r="AE5337" s="61" t="s">
        <v>136</v>
      </c>
      <c r="AF5337" s="53">
        <v>150</v>
      </c>
      <c r="AG5337" s="47">
        <v>60</v>
      </c>
      <c r="AH5337">
        <v>30</v>
      </c>
      <c r="AL5337" t="s">
        <v>22</v>
      </c>
      <c r="AM5337">
        <v>60</v>
      </c>
    </row>
    <row r="5338" spans="28:39">
      <c r="AB5338" s="58" t="s">
        <v>655</v>
      </c>
      <c r="AC5338" s="1">
        <v>2</v>
      </c>
      <c r="AD5338" s="38" t="s">
        <v>337</v>
      </c>
      <c r="AE5338" s="61" t="s">
        <v>136</v>
      </c>
      <c r="AF5338" s="53">
        <v>150</v>
      </c>
      <c r="AG5338" s="48">
        <v>70</v>
      </c>
      <c r="AH5338">
        <v>26</v>
      </c>
      <c r="AL5338" t="s">
        <v>22</v>
      </c>
      <c r="AM5338">
        <v>60</v>
      </c>
    </row>
    <row r="5339" spans="28:39">
      <c r="AB5339" s="58" t="s">
        <v>655</v>
      </c>
      <c r="AC5339" s="1">
        <v>2</v>
      </c>
      <c r="AD5339" s="38" t="s">
        <v>337</v>
      </c>
      <c r="AE5339" s="61" t="s">
        <v>136</v>
      </c>
      <c r="AF5339" s="54">
        <v>160</v>
      </c>
      <c r="AG5339" s="41">
        <v>0</v>
      </c>
      <c r="AH5339">
        <v>54</v>
      </c>
      <c r="AL5339" t="s">
        <v>22</v>
      </c>
      <c r="AM5339">
        <v>60</v>
      </c>
    </row>
    <row r="5340" spans="28:39">
      <c r="AB5340" s="58" t="s">
        <v>655</v>
      </c>
      <c r="AC5340" s="1">
        <v>2</v>
      </c>
      <c r="AD5340" s="38" t="s">
        <v>337</v>
      </c>
      <c r="AE5340" s="61" t="s">
        <v>136</v>
      </c>
      <c r="AF5340" s="54">
        <v>160</v>
      </c>
      <c r="AG5340" s="42">
        <v>10</v>
      </c>
      <c r="AH5340">
        <v>54</v>
      </c>
      <c r="AL5340" t="s">
        <v>22</v>
      </c>
      <c r="AM5340">
        <v>60</v>
      </c>
    </row>
    <row r="5341" spans="28:39">
      <c r="AB5341" s="58" t="s">
        <v>655</v>
      </c>
      <c r="AC5341" s="1">
        <v>2</v>
      </c>
      <c r="AD5341" s="38" t="s">
        <v>337</v>
      </c>
      <c r="AE5341" s="61" t="s">
        <v>136</v>
      </c>
      <c r="AF5341" s="54">
        <v>160</v>
      </c>
      <c r="AG5341" s="43">
        <v>20</v>
      </c>
      <c r="AH5341">
        <v>54</v>
      </c>
      <c r="AL5341" t="s">
        <v>22</v>
      </c>
      <c r="AM5341">
        <v>60</v>
      </c>
    </row>
    <row r="5342" spans="28:39">
      <c r="AB5342" s="58" t="s">
        <v>655</v>
      </c>
      <c r="AC5342" s="1">
        <v>2</v>
      </c>
      <c r="AD5342" s="38" t="s">
        <v>337</v>
      </c>
      <c r="AE5342" s="61" t="s">
        <v>136</v>
      </c>
      <c r="AF5342" s="54">
        <v>160</v>
      </c>
      <c r="AG5342" s="44">
        <v>30</v>
      </c>
      <c r="AH5342">
        <v>54</v>
      </c>
      <c r="AL5342" t="s">
        <v>22</v>
      </c>
      <c r="AM5342">
        <v>60</v>
      </c>
    </row>
    <row r="5343" spans="28:39">
      <c r="AB5343" s="58" t="s">
        <v>655</v>
      </c>
      <c r="AC5343" s="1">
        <v>2</v>
      </c>
      <c r="AD5343" s="38" t="s">
        <v>337</v>
      </c>
      <c r="AE5343" s="61" t="s">
        <v>136</v>
      </c>
      <c r="AF5343" s="54">
        <v>160</v>
      </c>
      <c r="AG5343" s="45">
        <v>40</v>
      </c>
      <c r="AH5343">
        <v>43</v>
      </c>
      <c r="AL5343" t="s">
        <v>22</v>
      </c>
      <c r="AM5343">
        <v>60</v>
      </c>
    </row>
    <row r="5344" spans="28:39">
      <c r="AB5344" s="58" t="s">
        <v>655</v>
      </c>
      <c r="AC5344" s="1">
        <v>2</v>
      </c>
      <c r="AD5344" s="38" t="s">
        <v>337</v>
      </c>
      <c r="AE5344" s="61" t="s">
        <v>136</v>
      </c>
      <c r="AF5344" s="54">
        <v>160</v>
      </c>
      <c r="AG5344" s="46">
        <v>50</v>
      </c>
      <c r="AH5344">
        <v>35</v>
      </c>
      <c r="AL5344" t="s">
        <v>22</v>
      </c>
      <c r="AM5344">
        <v>60</v>
      </c>
    </row>
    <row r="5345" spans="28:39">
      <c r="AB5345" s="58" t="s">
        <v>655</v>
      </c>
      <c r="AC5345" s="1">
        <v>2</v>
      </c>
      <c r="AD5345" s="38" t="s">
        <v>337</v>
      </c>
      <c r="AE5345" s="61" t="s">
        <v>136</v>
      </c>
      <c r="AF5345" s="54">
        <v>160</v>
      </c>
      <c r="AG5345" s="47">
        <v>60</v>
      </c>
      <c r="AH5345">
        <v>30</v>
      </c>
      <c r="AL5345" t="s">
        <v>22</v>
      </c>
      <c r="AM5345">
        <v>60</v>
      </c>
    </row>
    <row r="5346" spans="28:39">
      <c r="AB5346" s="58" t="s">
        <v>655</v>
      </c>
      <c r="AC5346" s="1">
        <v>2</v>
      </c>
      <c r="AD5346" s="38" t="s">
        <v>337</v>
      </c>
      <c r="AE5346" s="61" t="s">
        <v>136</v>
      </c>
      <c r="AF5346" s="54">
        <v>160</v>
      </c>
      <c r="AG5346" s="48">
        <v>70</v>
      </c>
      <c r="AH5346">
        <v>26</v>
      </c>
      <c r="AL5346" t="s">
        <v>22</v>
      </c>
      <c r="AM5346">
        <v>60</v>
      </c>
    </row>
    <row r="5347" spans="28:39">
      <c r="AB5347" s="58" t="s">
        <v>655</v>
      </c>
      <c r="AC5347" s="1">
        <v>2</v>
      </c>
      <c r="AD5347" s="38" t="s">
        <v>337</v>
      </c>
      <c r="AE5347" s="61" t="s">
        <v>136</v>
      </c>
      <c r="AF5347" s="55">
        <v>170</v>
      </c>
      <c r="AG5347" s="41">
        <v>0</v>
      </c>
      <c r="AH5347">
        <v>52</v>
      </c>
      <c r="AL5347" t="s">
        <v>22</v>
      </c>
      <c r="AM5347">
        <v>60</v>
      </c>
    </row>
    <row r="5348" spans="28:39">
      <c r="AB5348" s="58" t="s">
        <v>655</v>
      </c>
      <c r="AC5348" s="1">
        <v>2</v>
      </c>
      <c r="AD5348" s="38" t="s">
        <v>337</v>
      </c>
      <c r="AE5348" s="61" t="s">
        <v>136</v>
      </c>
      <c r="AF5348" s="55">
        <v>170</v>
      </c>
      <c r="AG5348" s="42">
        <v>10</v>
      </c>
      <c r="AH5348">
        <v>52</v>
      </c>
      <c r="AL5348" t="s">
        <v>22</v>
      </c>
      <c r="AM5348">
        <v>60</v>
      </c>
    </row>
    <row r="5349" spans="28:39">
      <c r="AB5349" s="58" t="s">
        <v>655</v>
      </c>
      <c r="AC5349" s="1">
        <v>2</v>
      </c>
      <c r="AD5349" s="38" t="s">
        <v>337</v>
      </c>
      <c r="AE5349" s="61" t="s">
        <v>136</v>
      </c>
      <c r="AF5349" s="55">
        <v>170</v>
      </c>
      <c r="AG5349" s="43">
        <v>20</v>
      </c>
      <c r="AH5349">
        <v>52</v>
      </c>
      <c r="AL5349" t="s">
        <v>22</v>
      </c>
      <c r="AM5349">
        <v>60</v>
      </c>
    </row>
    <row r="5350" spans="28:39">
      <c r="AB5350" s="58" t="s">
        <v>655</v>
      </c>
      <c r="AC5350" s="1">
        <v>2</v>
      </c>
      <c r="AD5350" s="38" t="s">
        <v>337</v>
      </c>
      <c r="AE5350" s="61" t="s">
        <v>136</v>
      </c>
      <c r="AF5350" s="55">
        <v>170</v>
      </c>
      <c r="AG5350" s="44">
        <v>30</v>
      </c>
      <c r="AH5350">
        <v>52</v>
      </c>
      <c r="AL5350" t="s">
        <v>22</v>
      </c>
      <c r="AM5350">
        <v>60</v>
      </c>
    </row>
    <row r="5351" spans="28:39">
      <c r="AB5351" s="58" t="s">
        <v>655</v>
      </c>
      <c r="AC5351" s="1">
        <v>2</v>
      </c>
      <c r="AD5351" s="38" t="s">
        <v>337</v>
      </c>
      <c r="AE5351" s="61" t="s">
        <v>136</v>
      </c>
      <c r="AF5351" s="55">
        <v>170</v>
      </c>
      <c r="AG5351" s="45">
        <v>40</v>
      </c>
      <c r="AH5351">
        <v>43</v>
      </c>
      <c r="AL5351" t="s">
        <v>22</v>
      </c>
      <c r="AM5351">
        <v>60</v>
      </c>
    </row>
    <row r="5352" spans="28:39">
      <c r="AB5352" s="58" t="s">
        <v>655</v>
      </c>
      <c r="AC5352" s="1">
        <v>2</v>
      </c>
      <c r="AD5352" s="38" t="s">
        <v>337</v>
      </c>
      <c r="AE5352" s="61" t="s">
        <v>136</v>
      </c>
      <c r="AF5352" s="55">
        <v>170</v>
      </c>
      <c r="AG5352" s="46">
        <v>50</v>
      </c>
      <c r="AH5352">
        <v>35</v>
      </c>
      <c r="AL5352" t="s">
        <v>22</v>
      </c>
      <c r="AM5352">
        <v>60</v>
      </c>
    </row>
    <row r="5353" spans="28:39">
      <c r="AB5353" s="58" t="s">
        <v>655</v>
      </c>
      <c r="AC5353" s="1">
        <v>2</v>
      </c>
      <c r="AD5353" s="38" t="s">
        <v>337</v>
      </c>
      <c r="AE5353" s="61" t="s">
        <v>136</v>
      </c>
      <c r="AF5353" s="55">
        <v>170</v>
      </c>
      <c r="AG5353" s="47">
        <v>60</v>
      </c>
      <c r="AH5353">
        <v>30</v>
      </c>
      <c r="AL5353" t="s">
        <v>22</v>
      </c>
      <c r="AM5353">
        <v>60</v>
      </c>
    </row>
    <row r="5354" spans="28:39">
      <c r="AB5354" s="58" t="s">
        <v>655</v>
      </c>
      <c r="AC5354" s="1">
        <v>2</v>
      </c>
      <c r="AD5354" s="38" t="s">
        <v>337</v>
      </c>
      <c r="AE5354" s="61" t="s">
        <v>136</v>
      </c>
      <c r="AF5354" s="55">
        <v>170</v>
      </c>
      <c r="AG5354" s="48">
        <v>70</v>
      </c>
      <c r="AH5354">
        <v>26</v>
      </c>
      <c r="AL5354" t="s">
        <v>22</v>
      </c>
      <c r="AM5354">
        <v>60</v>
      </c>
    </row>
    <row r="5355" spans="28:39">
      <c r="AB5355" s="58" t="s">
        <v>655</v>
      </c>
      <c r="AC5355" s="1">
        <v>2</v>
      </c>
      <c r="AD5355" s="38" t="s">
        <v>337</v>
      </c>
      <c r="AE5355" s="61" t="s">
        <v>136</v>
      </c>
      <c r="AF5355" s="56">
        <v>180</v>
      </c>
      <c r="AG5355" s="41">
        <v>0</v>
      </c>
      <c r="AH5355">
        <v>50</v>
      </c>
      <c r="AL5355" t="s">
        <v>22</v>
      </c>
      <c r="AM5355">
        <v>60</v>
      </c>
    </row>
    <row r="5356" spans="28:39">
      <c r="AB5356" s="58" t="s">
        <v>655</v>
      </c>
      <c r="AC5356" s="1">
        <v>2</v>
      </c>
      <c r="AD5356" s="38" t="s">
        <v>337</v>
      </c>
      <c r="AE5356" s="61" t="s">
        <v>136</v>
      </c>
      <c r="AF5356" s="56">
        <v>180</v>
      </c>
      <c r="AG5356" s="42">
        <v>10</v>
      </c>
      <c r="AH5356">
        <v>50</v>
      </c>
      <c r="AL5356" t="s">
        <v>22</v>
      </c>
      <c r="AM5356">
        <v>60</v>
      </c>
    </row>
    <row r="5357" spans="28:39">
      <c r="AB5357" s="58" t="s">
        <v>655</v>
      </c>
      <c r="AC5357" s="1">
        <v>2</v>
      </c>
      <c r="AD5357" s="38" t="s">
        <v>337</v>
      </c>
      <c r="AE5357" s="61" t="s">
        <v>136</v>
      </c>
      <c r="AF5357" s="56">
        <v>180</v>
      </c>
      <c r="AG5357" s="43">
        <v>20</v>
      </c>
      <c r="AH5357">
        <v>50</v>
      </c>
      <c r="AL5357" t="s">
        <v>22</v>
      </c>
      <c r="AM5357">
        <v>60</v>
      </c>
    </row>
    <row r="5358" spans="28:39">
      <c r="AB5358" s="58" t="s">
        <v>655</v>
      </c>
      <c r="AC5358" s="1">
        <v>2</v>
      </c>
      <c r="AD5358" s="38" t="s">
        <v>337</v>
      </c>
      <c r="AE5358" s="61" t="s">
        <v>136</v>
      </c>
      <c r="AF5358" s="56">
        <v>180</v>
      </c>
      <c r="AG5358" s="44">
        <v>30</v>
      </c>
      <c r="AH5358">
        <v>50</v>
      </c>
      <c r="AL5358" t="s">
        <v>22</v>
      </c>
      <c r="AM5358">
        <v>60</v>
      </c>
    </row>
    <row r="5359" spans="28:39">
      <c r="AB5359" s="58" t="s">
        <v>655</v>
      </c>
      <c r="AC5359" s="1">
        <v>2</v>
      </c>
      <c r="AD5359" s="38" t="s">
        <v>337</v>
      </c>
      <c r="AE5359" s="61" t="s">
        <v>136</v>
      </c>
      <c r="AF5359" s="56">
        <v>180</v>
      </c>
      <c r="AG5359" s="45">
        <v>40</v>
      </c>
      <c r="AH5359">
        <v>43</v>
      </c>
      <c r="AL5359" t="s">
        <v>22</v>
      </c>
      <c r="AM5359">
        <v>60</v>
      </c>
    </row>
    <row r="5360" spans="28:39">
      <c r="AB5360" s="58" t="s">
        <v>655</v>
      </c>
      <c r="AC5360" s="1">
        <v>2</v>
      </c>
      <c r="AD5360" s="38" t="s">
        <v>337</v>
      </c>
      <c r="AE5360" s="61" t="s">
        <v>136</v>
      </c>
      <c r="AF5360" s="56">
        <v>180</v>
      </c>
      <c r="AG5360" s="46">
        <v>50</v>
      </c>
      <c r="AH5360">
        <v>35</v>
      </c>
      <c r="AL5360" t="s">
        <v>22</v>
      </c>
      <c r="AM5360">
        <v>60</v>
      </c>
    </row>
    <row r="5361" spans="28:39">
      <c r="AB5361" s="58" t="s">
        <v>655</v>
      </c>
      <c r="AC5361" s="1">
        <v>2</v>
      </c>
      <c r="AD5361" s="38" t="s">
        <v>337</v>
      </c>
      <c r="AE5361" s="61" t="s">
        <v>136</v>
      </c>
      <c r="AF5361" s="56">
        <v>180</v>
      </c>
      <c r="AG5361" s="47">
        <v>60</v>
      </c>
      <c r="AH5361">
        <v>30</v>
      </c>
      <c r="AL5361" t="s">
        <v>22</v>
      </c>
      <c r="AM5361">
        <v>60</v>
      </c>
    </row>
    <row r="5362" spans="28:39">
      <c r="AB5362" s="58" t="s">
        <v>655</v>
      </c>
      <c r="AC5362" s="1">
        <v>2</v>
      </c>
      <c r="AD5362" s="38" t="s">
        <v>337</v>
      </c>
      <c r="AE5362" s="61" t="s">
        <v>136</v>
      </c>
      <c r="AF5362" s="56">
        <v>180</v>
      </c>
      <c r="AG5362" s="48">
        <v>70</v>
      </c>
      <c r="AH5362">
        <v>26</v>
      </c>
      <c r="AL5362" t="s">
        <v>22</v>
      </c>
      <c r="AM5362">
        <v>60</v>
      </c>
    </row>
    <row r="5363" spans="28:39">
      <c r="AB5363" s="58" t="s">
        <v>655</v>
      </c>
      <c r="AC5363" s="1">
        <v>2</v>
      </c>
      <c r="AD5363" s="38" t="s">
        <v>337</v>
      </c>
      <c r="AE5363" s="61" t="s">
        <v>136</v>
      </c>
      <c r="AF5363" s="57">
        <v>200</v>
      </c>
      <c r="AG5363" s="41">
        <v>0</v>
      </c>
      <c r="AH5363">
        <v>48</v>
      </c>
      <c r="AL5363" t="s">
        <v>22</v>
      </c>
      <c r="AM5363">
        <v>60</v>
      </c>
    </row>
    <row r="5364" spans="28:39">
      <c r="AB5364" s="58" t="s">
        <v>655</v>
      </c>
      <c r="AC5364" s="1">
        <v>2</v>
      </c>
      <c r="AD5364" s="38" t="s">
        <v>337</v>
      </c>
      <c r="AE5364" s="61" t="s">
        <v>136</v>
      </c>
      <c r="AF5364" s="57">
        <v>200</v>
      </c>
      <c r="AG5364" s="42">
        <v>10</v>
      </c>
      <c r="AH5364">
        <v>48</v>
      </c>
      <c r="AL5364" t="s">
        <v>22</v>
      </c>
      <c r="AM5364">
        <v>60</v>
      </c>
    </row>
    <row r="5365" spans="28:39">
      <c r="AB5365" s="58" t="s">
        <v>655</v>
      </c>
      <c r="AC5365" s="1">
        <v>2</v>
      </c>
      <c r="AD5365" s="38" t="s">
        <v>337</v>
      </c>
      <c r="AE5365" s="61" t="s">
        <v>136</v>
      </c>
      <c r="AF5365" s="57">
        <v>200</v>
      </c>
      <c r="AG5365" s="43">
        <v>20</v>
      </c>
      <c r="AH5365">
        <v>48</v>
      </c>
      <c r="AL5365" t="s">
        <v>22</v>
      </c>
      <c r="AM5365">
        <v>60</v>
      </c>
    </row>
    <row r="5366" spans="28:39">
      <c r="AB5366" s="58" t="s">
        <v>655</v>
      </c>
      <c r="AC5366" s="1">
        <v>2</v>
      </c>
      <c r="AD5366" s="38" t="s">
        <v>337</v>
      </c>
      <c r="AE5366" s="61" t="s">
        <v>136</v>
      </c>
      <c r="AF5366" s="57">
        <v>200</v>
      </c>
      <c r="AG5366" s="44">
        <v>30</v>
      </c>
      <c r="AH5366">
        <v>48</v>
      </c>
      <c r="AL5366" t="s">
        <v>22</v>
      </c>
      <c r="AM5366">
        <v>60</v>
      </c>
    </row>
    <row r="5367" spans="28:39">
      <c r="AB5367" s="58" t="s">
        <v>655</v>
      </c>
      <c r="AC5367" s="1">
        <v>2</v>
      </c>
      <c r="AD5367" s="38" t="s">
        <v>337</v>
      </c>
      <c r="AE5367" s="61" t="s">
        <v>136</v>
      </c>
      <c r="AF5367" s="57">
        <v>200</v>
      </c>
      <c r="AG5367" s="45">
        <v>40</v>
      </c>
      <c r="AH5367">
        <v>43</v>
      </c>
      <c r="AL5367" t="s">
        <v>22</v>
      </c>
      <c r="AM5367">
        <v>60</v>
      </c>
    </row>
    <row r="5368" spans="28:39">
      <c r="AB5368" s="58" t="s">
        <v>655</v>
      </c>
      <c r="AC5368" s="1">
        <v>2</v>
      </c>
      <c r="AD5368" s="38" t="s">
        <v>337</v>
      </c>
      <c r="AE5368" s="61" t="s">
        <v>136</v>
      </c>
      <c r="AF5368" s="57">
        <v>200</v>
      </c>
      <c r="AG5368" s="46">
        <v>50</v>
      </c>
      <c r="AH5368">
        <v>35</v>
      </c>
      <c r="AL5368" t="s">
        <v>22</v>
      </c>
      <c r="AM5368">
        <v>60</v>
      </c>
    </row>
    <row r="5369" spans="28:39">
      <c r="AB5369" s="58" t="s">
        <v>655</v>
      </c>
      <c r="AC5369" s="1">
        <v>2</v>
      </c>
      <c r="AD5369" s="38" t="s">
        <v>337</v>
      </c>
      <c r="AE5369" s="61" t="s">
        <v>136</v>
      </c>
      <c r="AF5369" s="57">
        <v>200</v>
      </c>
      <c r="AG5369" s="47">
        <v>60</v>
      </c>
      <c r="AH5369">
        <v>30</v>
      </c>
      <c r="AL5369" t="s">
        <v>22</v>
      </c>
      <c r="AM5369">
        <v>60</v>
      </c>
    </row>
    <row r="5370" spans="28:39">
      <c r="AB5370" s="58" t="s">
        <v>655</v>
      </c>
      <c r="AC5370" s="1">
        <v>2</v>
      </c>
      <c r="AD5370" s="38" t="s">
        <v>337</v>
      </c>
      <c r="AE5370" s="61" t="s">
        <v>136</v>
      </c>
      <c r="AF5370" s="57">
        <v>200</v>
      </c>
      <c r="AG5370" s="48">
        <v>70</v>
      </c>
      <c r="AH5370">
        <v>26</v>
      </c>
      <c r="AL5370" t="s">
        <v>22</v>
      </c>
      <c r="AM5370">
        <v>60</v>
      </c>
    </row>
    <row r="5371" spans="28:39">
      <c r="AB5371" s="58" t="s">
        <v>655</v>
      </c>
      <c r="AC5371" s="1">
        <v>2</v>
      </c>
      <c r="AD5371" s="38" t="s">
        <v>427</v>
      </c>
      <c r="AE5371" s="61" t="s">
        <v>136</v>
      </c>
      <c r="AF5371" s="40">
        <v>110</v>
      </c>
      <c r="AG5371" s="41">
        <v>0</v>
      </c>
      <c r="AH5371">
        <v>76</v>
      </c>
      <c r="AL5371" t="s">
        <v>22</v>
      </c>
      <c r="AM5371">
        <v>60</v>
      </c>
    </row>
    <row r="5372" spans="28:39">
      <c r="AB5372" s="58" t="s">
        <v>655</v>
      </c>
      <c r="AC5372" s="1">
        <v>2</v>
      </c>
      <c r="AD5372" s="38" t="s">
        <v>427</v>
      </c>
      <c r="AE5372" s="61" t="s">
        <v>136</v>
      </c>
      <c r="AF5372" s="40">
        <v>110</v>
      </c>
      <c r="AG5372" s="42">
        <v>10</v>
      </c>
      <c r="AH5372">
        <v>75</v>
      </c>
      <c r="AL5372" t="s">
        <v>22</v>
      </c>
      <c r="AM5372">
        <v>60</v>
      </c>
    </row>
    <row r="5373" spans="28:39">
      <c r="AB5373" s="58" t="s">
        <v>655</v>
      </c>
      <c r="AC5373" s="1">
        <v>2</v>
      </c>
      <c r="AD5373" s="38" t="s">
        <v>427</v>
      </c>
      <c r="AE5373" s="61" t="s">
        <v>136</v>
      </c>
      <c r="AF5373" s="40">
        <v>110</v>
      </c>
      <c r="AG5373" s="43">
        <v>20</v>
      </c>
      <c r="AH5373">
        <v>67</v>
      </c>
      <c r="AL5373" t="s">
        <v>22</v>
      </c>
      <c r="AM5373">
        <v>60</v>
      </c>
    </row>
    <row r="5374" spans="28:39">
      <c r="AB5374" s="58" t="s">
        <v>655</v>
      </c>
      <c r="AC5374" s="1">
        <v>2</v>
      </c>
      <c r="AD5374" s="38" t="s">
        <v>427</v>
      </c>
      <c r="AE5374" s="61" t="s">
        <v>136</v>
      </c>
      <c r="AF5374" s="40">
        <v>110</v>
      </c>
      <c r="AG5374" s="44">
        <v>30</v>
      </c>
      <c r="AH5374">
        <v>57</v>
      </c>
      <c r="AL5374" t="s">
        <v>22</v>
      </c>
      <c r="AM5374">
        <v>60</v>
      </c>
    </row>
    <row r="5375" spans="28:39">
      <c r="AB5375" s="58" t="s">
        <v>655</v>
      </c>
      <c r="AC5375" s="1">
        <v>2</v>
      </c>
      <c r="AD5375" s="38" t="s">
        <v>427</v>
      </c>
      <c r="AE5375" s="61" t="s">
        <v>136</v>
      </c>
      <c r="AF5375" s="40">
        <v>110</v>
      </c>
      <c r="AG5375" s="45">
        <v>40</v>
      </c>
      <c r="AH5375">
        <v>43</v>
      </c>
      <c r="AL5375" t="s">
        <v>22</v>
      </c>
      <c r="AM5375">
        <v>60</v>
      </c>
    </row>
    <row r="5376" spans="28:39">
      <c r="AB5376" s="58" t="s">
        <v>655</v>
      </c>
      <c r="AC5376" s="1">
        <v>2</v>
      </c>
      <c r="AD5376" s="38" t="s">
        <v>427</v>
      </c>
      <c r="AE5376" s="61" t="s">
        <v>136</v>
      </c>
      <c r="AF5376" s="40">
        <v>110</v>
      </c>
      <c r="AG5376" s="46">
        <v>50</v>
      </c>
      <c r="AH5376">
        <v>35</v>
      </c>
      <c r="AL5376" t="s">
        <v>22</v>
      </c>
      <c r="AM5376">
        <v>60</v>
      </c>
    </row>
    <row r="5377" spans="28:39">
      <c r="AB5377" s="58" t="s">
        <v>655</v>
      </c>
      <c r="AC5377" s="1">
        <v>2</v>
      </c>
      <c r="AD5377" s="38" t="s">
        <v>427</v>
      </c>
      <c r="AE5377" s="61" t="s">
        <v>136</v>
      </c>
      <c r="AF5377" s="40">
        <v>110</v>
      </c>
      <c r="AG5377" s="47">
        <v>60</v>
      </c>
      <c r="AH5377">
        <v>30</v>
      </c>
      <c r="AL5377" t="s">
        <v>22</v>
      </c>
      <c r="AM5377">
        <v>60</v>
      </c>
    </row>
    <row r="5378" spans="28:39">
      <c r="AB5378" s="58" t="s">
        <v>655</v>
      </c>
      <c r="AC5378" s="1">
        <v>2</v>
      </c>
      <c r="AD5378" s="38" t="s">
        <v>427</v>
      </c>
      <c r="AE5378" s="61" t="s">
        <v>136</v>
      </c>
      <c r="AF5378" s="40">
        <v>110</v>
      </c>
      <c r="AG5378" s="48">
        <v>70</v>
      </c>
      <c r="AH5378">
        <v>26</v>
      </c>
      <c r="AL5378" t="s">
        <v>22</v>
      </c>
      <c r="AM5378">
        <v>60</v>
      </c>
    </row>
    <row r="5379" spans="28:39">
      <c r="AB5379" s="58" t="s">
        <v>655</v>
      </c>
      <c r="AC5379" s="1">
        <v>2</v>
      </c>
      <c r="AD5379" s="38" t="s">
        <v>427</v>
      </c>
      <c r="AE5379" s="61" t="s">
        <v>136</v>
      </c>
      <c r="AF5379" s="49">
        <v>115</v>
      </c>
      <c r="AG5379" s="41">
        <v>0</v>
      </c>
      <c r="AH5379">
        <v>74</v>
      </c>
      <c r="AL5379" t="s">
        <v>22</v>
      </c>
      <c r="AM5379">
        <v>60</v>
      </c>
    </row>
    <row r="5380" spans="28:39">
      <c r="AB5380" s="58" t="s">
        <v>655</v>
      </c>
      <c r="AC5380" s="1">
        <v>2</v>
      </c>
      <c r="AD5380" s="38" t="s">
        <v>427</v>
      </c>
      <c r="AE5380" s="61" t="s">
        <v>136</v>
      </c>
      <c r="AF5380" s="49">
        <v>115</v>
      </c>
      <c r="AG5380" s="42">
        <v>10</v>
      </c>
      <c r="AH5380">
        <v>74</v>
      </c>
      <c r="AL5380" t="s">
        <v>22</v>
      </c>
      <c r="AM5380">
        <v>60</v>
      </c>
    </row>
    <row r="5381" spans="28:39">
      <c r="AB5381" s="58" t="s">
        <v>655</v>
      </c>
      <c r="AC5381" s="1">
        <v>2</v>
      </c>
      <c r="AD5381" s="38" t="s">
        <v>427</v>
      </c>
      <c r="AE5381" s="61" t="s">
        <v>136</v>
      </c>
      <c r="AF5381" s="49">
        <v>115</v>
      </c>
      <c r="AG5381" s="43">
        <v>20</v>
      </c>
      <c r="AH5381">
        <v>67</v>
      </c>
      <c r="AL5381" t="s">
        <v>22</v>
      </c>
      <c r="AM5381">
        <v>60</v>
      </c>
    </row>
    <row r="5382" spans="28:39">
      <c r="AB5382" s="58" t="s">
        <v>655</v>
      </c>
      <c r="AC5382" s="1">
        <v>2</v>
      </c>
      <c r="AD5382" s="38" t="s">
        <v>427</v>
      </c>
      <c r="AE5382" s="61" t="s">
        <v>136</v>
      </c>
      <c r="AF5382" s="49">
        <v>115</v>
      </c>
      <c r="AG5382" s="44">
        <v>30</v>
      </c>
      <c r="AH5382">
        <v>57</v>
      </c>
      <c r="AL5382" t="s">
        <v>22</v>
      </c>
      <c r="AM5382">
        <v>60</v>
      </c>
    </row>
    <row r="5383" spans="28:39">
      <c r="AB5383" s="58" t="s">
        <v>655</v>
      </c>
      <c r="AC5383" s="1">
        <v>2</v>
      </c>
      <c r="AD5383" s="38" t="s">
        <v>427</v>
      </c>
      <c r="AE5383" s="61" t="s">
        <v>136</v>
      </c>
      <c r="AF5383" s="49">
        <v>115</v>
      </c>
      <c r="AG5383" s="45">
        <v>40</v>
      </c>
      <c r="AH5383">
        <v>43</v>
      </c>
      <c r="AL5383" t="s">
        <v>22</v>
      </c>
      <c r="AM5383">
        <v>60</v>
      </c>
    </row>
    <row r="5384" spans="28:39">
      <c r="AB5384" s="58" t="s">
        <v>655</v>
      </c>
      <c r="AC5384" s="1">
        <v>2</v>
      </c>
      <c r="AD5384" s="38" t="s">
        <v>427</v>
      </c>
      <c r="AE5384" s="61" t="s">
        <v>136</v>
      </c>
      <c r="AF5384" s="49">
        <v>115</v>
      </c>
      <c r="AG5384" s="46">
        <v>50</v>
      </c>
      <c r="AH5384">
        <v>35</v>
      </c>
      <c r="AL5384" t="s">
        <v>22</v>
      </c>
      <c r="AM5384">
        <v>60</v>
      </c>
    </row>
    <row r="5385" spans="28:39">
      <c r="AB5385" s="58" t="s">
        <v>655</v>
      </c>
      <c r="AC5385" s="1">
        <v>2</v>
      </c>
      <c r="AD5385" s="38" t="s">
        <v>427</v>
      </c>
      <c r="AE5385" s="61" t="s">
        <v>136</v>
      </c>
      <c r="AF5385" s="49">
        <v>115</v>
      </c>
      <c r="AG5385" s="47">
        <v>60</v>
      </c>
      <c r="AH5385">
        <v>30</v>
      </c>
      <c r="AL5385" t="s">
        <v>22</v>
      </c>
      <c r="AM5385">
        <v>60</v>
      </c>
    </row>
    <row r="5386" spans="28:39">
      <c r="AB5386" s="58" t="s">
        <v>655</v>
      </c>
      <c r="AC5386" s="1">
        <v>2</v>
      </c>
      <c r="AD5386" s="38" t="s">
        <v>427</v>
      </c>
      <c r="AE5386" s="61" t="s">
        <v>136</v>
      </c>
      <c r="AF5386" s="49">
        <v>115</v>
      </c>
      <c r="AG5386" s="48">
        <v>70</v>
      </c>
      <c r="AH5386">
        <v>26</v>
      </c>
      <c r="AL5386" t="s">
        <v>22</v>
      </c>
      <c r="AM5386">
        <v>60</v>
      </c>
    </row>
    <row r="5387" spans="28:39">
      <c r="AB5387" s="58" t="s">
        <v>655</v>
      </c>
      <c r="AC5387" s="1">
        <v>2</v>
      </c>
      <c r="AD5387" s="38" t="s">
        <v>427</v>
      </c>
      <c r="AE5387" s="61" t="s">
        <v>136</v>
      </c>
      <c r="AF5387" s="50">
        <v>120</v>
      </c>
      <c r="AG5387" s="41">
        <v>0</v>
      </c>
      <c r="AH5387">
        <v>72</v>
      </c>
      <c r="AL5387" t="s">
        <v>22</v>
      </c>
      <c r="AM5387">
        <v>60</v>
      </c>
    </row>
    <row r="5388" spans="28:39">
      <c r="AB5388" s="58" t="s">
        <v>655</v>
      </c>
      <c r="AC5388" s="1">
        <v>2</v>
      </c>
      <c r="AD5388" s="38" t="s">
        <v>427</v>
      </c>
      <c r="AE5388" s="61" t="s">
        <v>136</v>
      </c>
      <c r="AF5388" s="50">
        <v>120</v>
      </c>
      <c r="AG5388" s="42">
        <v>10</v>
      </c>
      <c r="AH5388">
        <v>72</v>
      </c>
      <c r="AL5388" t="s">
        <v>22</v>
      </c>
      <c r="AM5388">
        <v>60</v>
      </c>
    </row>
    <row r="5389" spans="28:39">
      <c r="AB5389" s="58" t="s">
        <v>655</v>
      </c>
      <c r="AC5389" s="1">
        <v>2</v>
      </c>
      <c r="AD5389" s="38" t="s">
        <v>427</v>
      </c>
      <c r="AE5389" s="61" t="s">
        <v>136</v>
      </c>
      <c r="AF5389" s="50">
        <v>120</v>
      </c>
      <c r="AG5389" s="43">
        <v>20</v>
      </c>
      <c r="AH5389">
        <v>66</v>
      </c>
      <c r="AL5389" t="s">
        <v>22</v>
      </c>
      <c r="AM5389">
        <v>60</v>
      </c>
    </row>
    <row r="5390" spans="28:39">
      <c r="AB5390" s="58" t="s">
        <v>655</v>
      </c>
      <c r="AC5390" s="1">
        <v>2</v>
      </c>
      <c r="AD5390" s="38" t="s">
        <v>427</v>
      </c>
      <c r="AE5390" s="61" t="s">
        <v>136</v>
      </c>
      <c r="AF5390" s="50">
        <v>120</v>
      </c>
      <c r="AG5390" s="44">
        <v>30</v>
      </c>
      <c r="AH5390">
        <v>57</v>
      </c>
      <c r="AL5390" t="s">
        <v>22</v>
      </c>
      <c r="AM5390">
        <v>60</v>
      </c>
    </row>
    <row r="5391" spans="28:39">
      <c r="AB5391" s="58" t="s">
        <v>655</v>
      </c>
      <c r="AC5391" s="1">
        <v>2</v>
      </c>
      <c r="AD5391" s="38" t="s">
        <v>427</v>
      </c>
      <c r="AE5391" s="61" t="s">
        <v>136</v>
      </c>
      <c r="AF5391" s="50">
        <v>120</v>
      </c>
      <c r="AG5391" s="45">
        <v>40</v>
      </c>
      <c r="AH5391">
        <v>43</v>
      </c>
      <c r="AL5391" t="s">
        <v>22</v>
      </c>
      <c r="AM5391">
        <v>60</v>
      </c>
    </row>
    <row r="5392" spans="28:39">
      <c r="AB5392" s="58" t="s">
        <v>655</v>
      </c>
      <c r="AC5392" s="1">
        <v>2</v>
      </c>
      <c r="AD5392" s="38" t="s">
        <v>427</v>
      </c>
      <c r="AE5392" s="61" t="s">
        <v>136</v>
      </c>
      <c r="AF5392" s="50">
        <v>120</v>
      </c>
      <c r="AG5392" s="46">
        <v>50</v>
      </c>
      <c r="AH5392">
        <v>35</v>
      </c>
      <c r="AL5392" t="s">
        <v>22</v>
      </c>
      <c r="AM5392">
        <v>60</v>
      </c>
    </row>
    <row r="5393" spans="28:39">
      <c r="AB5393" s="58" t="s">
        <v>655</v>
      </c>
      <c r="AC5393" s="1">
        <v>2</v>
      </c>
      <c r="AD5393" s="38" t="s">
        <v>427</v>
      </c>
      <c r="AE5393" s="61" t="s">
        <v>136</v>
      </c>
      <c r="AF5393" s="50">
        <v>120</v>
      </c>
      <c r="AG5393" s="47">
        <v>60</v>
      </c>
      <c r="AH5393">
        <v>30</v>
      </c>
      <c r="AL5393" t="s">
        <v>22</v>
      </c>
      <c r="AM5393">
        <v>60</v>
      </c>
    </row>
    <row r="5394" spans="28:39">
      <c r="AB5394" s="58" t="s">
        <v>655</v>
      </c>
      <c r="AC5394" s="1">
        <v>2</v>
      </c>
      <c r="AD5394" s="38" t="s">
        <v>427</v>
      </c>
      <c r="AE5394" s="61" t="s">
        <v>136</v>
      </c>
      <c r="AF5394" s="50">
        <v>120</v>
      </c>
      <c r="AG5394" s="48">
        <v>70</v>
      </c>
      <c r="AH5394">
        <v>26</v>
      </c>
      <c r="AL5394" t="s">
        <v>22</v>
      </c>
      <c r="AM5394">
        <v>60</v>
      </c>
    </row>
    <row r="5395" spans="28:39">
      <c r="AB5395" s="58" t="s">
        <v>655</v>
      </c>
      <c r="AC5395" s="1">
        <v>2</v>
      </c>
      <c r="AD5395" s="38" t="s">
        <v>427</v>
      </c>
      <c r="AE5395" s="61" t="s">
        <v>136</v>
      </c>
      <c r="AF5395" s="51">
        <v>130</v>
      </c>
      <c r="AG5395" s="41">
        <v>0</v>
      </c>
      <c r="AH5395">
        <v>68</v>
      </c>
      <c r="AL5395" t="s">
        <v>22</v>
      </c>
      <c r="AM5395">
        <v>60</v>
      </c>
    </row>
    <row r="5396" spans="28:39">
      <c r="AB5396" s="58" t="s">
        <v>655</v>
      </c>
      <c r="AC5396" s="1">
        <v>2</v>
      </c>
      <c r="AD5396" s="38" t="s">
        <v>427</v>
      </c>
      <c r="AE5396" s="61" t="s">
        <v>136</v>
      </c>
      <c r="AF5396" s="51">
        <v>130</v>
      </c>
      <c r="AG5396" s="42">
        <v>10</v>
      </c>
      <c r="AH5396">
        <v>68</v>
      </c>
      <c r="AL5396" t="s">
        <v>22</v>
      </c>
      <c r="AM5396">
        <v>60</v>
      </c>
    </row>
    <row r="5397" spans="28:39">
      <c r="AB5397" s="58" t="s">
        <v>655</v>
      </c>
      <c r="AC5397" s="1">
        <v>2</v>
      </c>
      <c r="AD5397" s="38" t="s">
        <v>427</v>
      </c>
      <c r="AE5397" s="61" t="s">
        <v>136</v>
      </c>
      <c r="AF5397" s="51">
        <v>130</v>
      </c>
      <c r="AG5397" s="43">
        <v>20</v>
      </c>
      <c r="AH5397">
        <v>65</v>
      </c>
      <c r="AL5397" t="s">
        <v>22</v>
      </c>
      <c r="AM5397">
        <v>60</v>
      </c>
    </row>
    <row r="5398" spans="28:39">
      <c r="AB5398" s="58" t="s">
        <v>655</v>
      </c>
      <c r="AC5398" s="1">
        <v>2</v>
      </c>
      <c r="AD5398" s="38" t="s">
        <v>427</v>
      </c>
      <c r="AE5398" s="61" t="s">
        <v>136</v>
      </c>
      <c r="AF5398" s="51">
        <v>130</v>
      </c>
      <c r="AG5398" s="44">
        <v>30</v>
      </c>
      <c r="AH5398">
        <v>57</v>
      </c>
      <c r="AL5398" t="s">
        <v>22</v>
      </c>
      <c r="AM5398">
        <v>60</v>
      </c>
    </row>
    <row r="5399" spans="28:39">
      <c r="AB5399" s="58" t="s">
        <v>655</v>
      </c>
      <c r="AC5399" s="1">
        <v>2</v>
      </c>
      <c r="AD5399" s="38" t="s">
        <v>427</v>
      </c>
      <c r="AE5399" s="61" t="s">
        <v>136</v>
      </c>
      <c r="AF5399" s="51">
        <v>130</v>
      </c>
      <c r="AG5399" s="45">
        <v>40</v>
      </c>
      <c r="AH5399">
        <v>43</v>
      </c>
      <c r="AL5399" t="s">
        <v>22</v>
      </c>
      <c r="AM5399">
        <v>60</v>
      </c>
    </row>
    <row r="5400" spans="28:39">
      <c r="AB5400" s="58" t="s">
        <v>655</v>
      </c>
      <c r="AC5400" s="1">
        <v>2</v>
      </c>
      <c r="AD5400" s="38" t="s">
        <v>427</v>
      </c>
      <c r="AE5400" s="61" t="s">
        <v>136</v>
      </c>
      <c r="AF5400" s="51">
        <v>130</v>
      </c>
      <c r="AG5400" s="46">
        <v>50</v>
      </c>
      <c r="AH5400">
        <v>35</v>
      </c>
      <c r="AL5400" t="s">
        <v>22</v>
      </c>
      <c r="AM5400">
        <v>60</v>
      </c>
    </row>
    <row r="5401" spans="28:39">
      <c r="AB5401" s="58" t="s">
        <v>655</v>
      </c>
      <c r="AC5401" s="1">
        <v>2</v>
      </c>
      <c r="AD5401" s="38" t="s">
        <v>427</v>
      </c>
      <c r="AE5401" s="61" t="s">
        <v>136</v>
      </c>
      <c r="AF5401" s="51">
        <v>130</v>
      </c>
      <c r="AG5401" s="47">
        <v>60</v>
      </c>
      <c r="AH5401">
        <v>30</v>
      </c>
      <c r="AL5401" t="s">
        <v>22</v>
      </c>
      <c r="AM5401">
        <v>60</v>
      </c>
    </row>
    <row r="5402" spans="28:39">
      <c r="AB5402" s="58" t="s">
        <v>655</v>
      </c>
      <c r="AC5402" s="1">
        <v>2</v>
      </c>
      <c r="AD5402" s="38" t="s">
        <v>427</v>
      </c>
      <c r="AE5402" s="61" t="s">
        <v>136</v>
      </c>
      <c r="AF5402" s="51">
        <v>130</v>
      </c>
      <c r="AG5402" s="48">
        <v>70</v>
      </c>
      <c r="AH5402">
        <v>26</v>
      </c>
      <c r="AL5402" t="s">
        <v>22</v>
      </c>
      <c r="AM5402">
        <v>60</v>
      </c>
    </row>
    <row r="5403" spans="28:39">
      <c r="AB5403" s="58" t="s">
        <v>655</v>
      </c>
      <c r="AC5403" s="1">
        <v>2</v>
      </c>
      <c r="AD5403" s="38" t="s">
        <v>427</v>
      </c>
      <c r="AE5403" s="61" t="s">
        <v>136</v>
      </c>
      <c r="AF5403" s="52">
        <v>140</v>
      </c>
      <c r="AG5403" s="41">
        <v>0</v>
      </c>
      <c r="AH5403">
        <v>64</v>
      </c>
      <c r="AL5403" t="s">
        <v>22</v>
      </c>
      <c r="AM5403">
        <v>60</v>
      </c>
    </row>
    <row r="5404" spans="28:39">
      <c r="AB5404" s="58" t="s">
        <v>655</v>
      </c>
      <c r="AC5404" s="1">
        <v>2</v>
      </c>
      <c r="AD5404" s="38" t="s">
        <v>427</v>
      </c>
      <c r="AE5404" s="61" t="s">
        <v>136</v>
      </c>
      <c r="AF5404" s="52">
        <v>140</v>
      </c>
      <c r="AG5404" s="42">
        <v>10</v>
      </c>
      <c r="AH5404">
        <v>64</v>
      </c>
      <c r="AL5404" t="s">
        <v>22</v>
      </c>
      <c r="AM5404">
        <v>60</v>
      </c>
    </row>
    <row r="5405" spans="28:39">
      <c r="AB5405" s="58" t="s">
        <v>655</v>
      </c>
      <c r="AC5405" s="1">
        <v>2</v>
      </c>
      <c r="AD5405" s="38" t="s">
        <v>427</v>
      </c>
      <c r="AE5405" s="61" t="s">
        <v>136</v>
      </c>
      <c r="AF5405" s="52">
        <v>140</v>
      </c>
      <c r="AG5405" s="43">
        <v>20</v>
      </c>
      <c r="AH5405">
        <v>63</v>
      </c>
      <c r="AL5405" t="s">
        <v>22</v>
      </c>
      <c r="AM5405">
        <v>60</v>
      </c>
    </row>
    <row r="5406" spans="28:39">
      <c r="AB5406" s="58" t="s">
        <v>655</v>
      </c>
      <c r="AC5406" s="1">
        <v>2</v>
      </c>
      <c r="AD5406" s="38" t="s">
        <v>427</v>
      </c>
      <c r="AE5406" s="61" t="s">
        <v>136</v>
      </c>
      <c r="AF5406" s="52">
        <v>140</v>
      </c>
      <c r="AG5406" s="44">
        <v>30</v>
      </c>
      <c r="AH5406">
        <v>57</v>
      </c>
      <c r="AL5406" t="s">
        <v>22</v>
      </c>
      <c r="AM5406">
        <v>60</v>
      </c>
    </row>
    <row r="5407" spans="28:39">
      <c r="AB5407" s="58" t="s">
        <v>655</v>
      </c>
      <c r="AC5407" s="1">
        <v>2</v>
      </c>
      <c r="AD5407" s="38" t="s">
        <v>427</v>
      </c>
      <c r="AE5407" s="61" t="s">
        <v>136</v>
      </c>
      <c r="AF5407" s="52">
        <v>140</v>
      </c>
      <c r="AG5407" s="45">
        <v>40</v>
      </c>
      <c r="AH5407">
        <v>43</v>
      </c>
      <c r="AL5407" t="s">
        <v>22</v>
      </c>
      <c r="AM5407">
        <v>60</v>
      </c>
    </row>
    <row r="5408" spans="28:39">
      <c r="AB5408" s="58" t="s">
        <v>655</v>
      </c>
      <c r="AC5408" s="1">
        <v>2</v>
      </c>
      <c r="AD5408" s="38" t="s">
        <v>427</v>
      </c>
      <c r="AE5408" s="61" t="s">
        <v>136</v>
      </c>
      <c r="AF5408" s="52">
        <v>140</v>
      </c>
      <c r="AG5408" s="46">
        <v>50</v>
      </c>
      <c r="AH5408">
        <v>35</v>
      </c>
      <c r="AL5408" t="s">
        <v>22</v>
      </c>
      <c r="AM5408">
        <v>60</v>
      </c>
    </row>
    <row r="5409" spans="28:39">
      <c r="AB5409" s="58" t="s">
        <v>655</v>
      </c>
      <c r="AC5409" s="1">
        <v>2</v>
      </c>
      <c r="AD5409" s="38" t="s">
        <v>427</v>
      </c>
      <c r="AE5409" s="61" t="s">
        <v>136</v>
      </c>
      <c r="AF5409" s="52">
        <v>140</v>
      </c>
      <c r="AG5409" s="47">
        <v>60</v>
      </c>
      <c r="AH5409">
        <v>30</v>
      </c>
      <c r="AL5409" t="s">
        <v>22</v>
      </c>
      <c r="AM5409">
        <v>60</v>
      </c>
    </row>
    <row r="5410" spans="28:39">
      <c r="AB5410" s="58" t="s">
        <v>655</v>
      </c>
      <c r="AC5410" s="1">
        <v>2</v>
      </c>
      <c r="AD5410" s="38" t="s">
        <v>427</v>
      </c>
      <c r="AE5410" s="61" t="s">
        <v>136</v>
      </c>
      <c r="AF5410" s="52">
        <v>140</v>
      </c>
      <c r="AG5410" s="48">
        <v>70</v>
      </c>
      <c r="AH5410">
        <v>26</v>
      </c>
      <c r="AL5410" t="s">
        <v>22</v>
      </c>
      <c r="AM5410">
        <v>60</v>
      </c>
    </row>
    <row r="5411" spans="28:39">
      <c r="AB5411" s="58" t="s">
        <v>655</v>
      </c>
      <c r="AC5411" s="1">
        <v>2</v>
      </c>
      <c r="AD5411" s="38" t="s">
        <v>427</v>
      </c>
      <c r="AE5411" s="61" t="s">
        <v>136</v>
      </c>
      <c r="AF5411" s="53">
        <v>150</v>
      </c>
      <c r="AG5411" s="41">
        <v>0</v>
      </c>
      <c r="AH5411">
        <v>51</v>
      </c>
      <c r="AL5411" t="s">
        <v>22</v>
      </c>
      <c r="AM5411">
        <v>60</v>
      </c>
    </row>
    <row r="5412" spans="28:39">
      <c r="AB5412" s="58" t="s">
        <v>655</v>
      </c>
      <c r="AC5412" s="1">
        <v>2</v>
      </c>
      <c r="AD5412" s="38" t="s">
        <v>427</v>
      </c>
      <c r="AE5412" s="61" t="s">
        <v>136</v>
      </c>
      <c r="AF5412" s="53">
        <v>150</v>
      </c>
      <c r="AG5412" s="42">
        <v>10</v>
      </c>
      <c r="AH5412">
        <v>51</v>
      </c>
      <c r="AL5412" t="s">
        <v>22</v>
      </c>
      <c r="AM5412">
        <v>60</v>
      </c>
    </row>
    <row r="5413" spans="28:39">
      <c r="AB5413" s="58" t="s">
        <v>655</v>
      </c>
      <c r="AC5413" s="1">
        <v>2</v>
      </c>
      <c r="AD5413" s="38" t="s">
        <v>427</v>
      </c>
      <c r="AE5413" s="61" t="s">
        <v>136</v>
      </c>
      <c r="AF5413" s="53">
        <v>150</v>
      </c>
      <c r="AG5413" s="43">
        <v>20</v>
      </c>
      <c r="AH5413">
        <v>51</v>
      </c>
      <c r="AL5413" t="s">
        <v>22</v>
      </c>
      <c r="AM5413">
        <v>60</v>
      </c>
    </row>
    <row r="5414" spans="28:39">
      <c r="AB5414" s="58" t="s">
        <v>655</v>
      </c>
      <c r="AC5414" s="1">
        <v>2</v>
      </c>
      <c r="AD5414" s="38" t="s">
        <v>427</v>
      </c>
      <c r="AE5414" s="61" t="s">
        <v>136</v>
      </c>
      <c r="AF5414" s="53">
        <v>150</v>
      </c>
      <c r="AG5414" s="44">
        <v>30</v>
      </c>
      <c r="AH5414">
        <v>51</v>
      </c>
      <c r="AL5414" t="s">
        <v>22</v>
      </c>
      <c r="AM5414">
        <v>60</v>
      </c>
    </row>
    <row r="5415" spans="28:39">
      <c r="AB5415" s="58" t="s">
        <v>655</v>
      </c>
      <c r="AC5415" s="1">
        <v>2</v>
      </c>
      <c r="AD5415" s="38" t="s">
        <v>427</v>
      </c>
      <c r="AE5415" s="61" t="s">
        <v>136</v>
      </c>
      <c r="AF5415" s="53">
        <v>150</v>
      </c>
      <c r="AG5415" s="45">
        <v>40</v>
      </c>
      <c r="AH5415">
        <v>43</v>
      </c>
      <c r="AL5415" t="s">
        <v>22</v>
      </c>
      <c r="AM5415">
        <v>60</v>
      </c>
    </row>
    <row r="5416" spans="28:39">
      <c r="AB5416" s="58" t="s">
        <v>655</v>
      </c>
      <c r="AC5416" s="1">
        <v>2</v>
      </c>
      <c r="AD5416" s="38" t="s">
        <v>427</v>
      </c>
      <c r="AE5416" s="61" t="s">
        <v>136</v>
      </c>
      <c r="AF5416" s="53">
        <v>150</v>
      </c>
      <c r="AG5416" s="46">
        <v>50</v>
      </c>
      <c r="AH5416">
        <v>35</v>
      </c>
      <c r="AL5416" t="s">
        <v>22</v>
      </c>
      <c r="AM5416">
        <v>60</v>
      </c>
    </row>
    <row r="5417" spans="28:39">
      <c r="AB5417" s="58" t="s">
        <v>655</v>
      </c>
      <c r="AC5417" s="1">
        <v>2</v>
      </c>
      <c r="AD5417" s="38" t="s">
        <v>427</v>
      </c>
      <c r="AE5417" s="61" t="s">
        <v>136</v>
      </c>
      <c r="AF5417" s="53">
        <v>150</v>
      </c>
      <c r="AG5417" s="47">
        <v>60</v>
      </c>
      <c r="AH5417">
        <v>30</v>
      </c>
      <c r="AL5417" t="s">
        <v>22</v>
      </c>
      <c r="AM5417">
        <v>60</v>
      </c>
    </row>
    <row r="5418" spans="28:39">
      <c r="AB5418" s="58" t="s">
        <v>655</v>
      </c>
      <c r="AC5418" s="1">
        <v>2</v>
      </c>
      <c r="AD5418" s="38" t="s">
        <v>427</v>
      </c>
      <c r="AE5418" s="61" t="s">
        <v>136</v>
      </c>
      <c r="AF5418" s="53">
        <v>150</v>
      </c>
      <c r="AG5418" s="48">
        <v>70</v>
      </c>
      <c r="AH5418">
        <v>26</v>
      </c>
      <c r="AL5418" t="s">
        <v>22</v>
      </c>
      <c r="AM5418">
        <v>60</v>
      </c>
    </row>
    <row r="5419" spans="28:39">
      <c r="AB5419" s="58" t="s">
        <v>655</v>
      </c>
      <c r="AC5419" s="1">
        <v>2</v>
      </c>
      <c r="AD5419" s="38" t="s">
        <v>427</v>
      </c>
      <c r="AE5419" s="61" t="s">
        <v>136</v>
      </c>
      <c r="AF5419" s="54">
        <v>160</v>
      </c>
      <c r="AG5419" s="41">
        <v>0</v>
      </c>
      <c r="AH5419">
        <v>48</v>
      </c>
      <c r="AL5419" t="s">
        <v>22</v>
      </c>
      <c r="AM5419">
        <v>60</v>
      </c>
    </row>
    <row r="5420" spans="28:39">
      <c r="AB5420" s="58" t="s">
        <v>655</v>
      </c>
      <c r="AC5420" s="1">
        <v>2</v>
      </c>
      <c r="AD5420" s="38" t="s">
        <v>427</v>
      </c>
      <c r="AE5420" s="61" t="s">
        <v>136</v>
      </c>
      <c r="AF5420" s="54">
        <v>160</v>
      </c>
      <c r="AG5420" s="42">
        <v>10</v>
      </c>
      <c r="AH5420">
        <v>48</v>
      </c>
      <c r="AL5420" t="s">
        <v>22</v>
      </c>
      <c r="AM5420">
        <v>60</v>
      </c>
    </row>
    <row r="5421" spans="28:39">
      <c r="AB5421" s="58" t="s">
        <v>655</v>
      </c>
      <c r="AC5421" s="1">
        <v>2</v>
      </c>
      <c r="AD5421" s="38" t="s">
        <v>427</v>
      </c>
      <c r="AE5421" s="61" t="s">
        <v>136</v>
      </c>
      <c r="AF5421" s="54">
        <v>160</v>
      </c>
      <c r="AG5421" s="43">
        <v>20</v>
      </c>
      <c r="AH5421">
        <v>48</v>
      </c>
      <c r="AL5421" t="s">
        <v>22</v>
      </c>
      <c r="AM5421">
        <v>60</v>
      </c>
    </row>
    <row r="5422" spans="28:39">
      <c r="AB5422" s="58" t="s">
        <v>655</v>
      </c>
      <c r="AC5422" s="1">
        <v>2</v>
      </c>
      <c r="AD5422" s="38" t="s">
        <v>427</v>
      </c>
      <c r="AE5422" s="61" t="s">
        <v>136</v>
      </c>
      <c r="AF5422" s="54">
        <v>160</v>
      </c>
      <c r="AG5422" s="44">
        <v>30</v>
      </c>
      <c r="AH5422">
        <v>48</v>
      </c>
      <c r="AL5422" t="s">
        <v>22</v>
      </c>
      <c r="AM5422">
        <v>60</v>
      </c>
    </row>
    <row r="5423" spans="28:39">
      <c r="AB5423" s="58" t="s">
        <v>655</v>
      </c>
      <c r="AC5423" s="1">
        <v>2</v>
      </c>
      <c r="AD5423" s="38" t="s">
        <v>427</v>
      </c>
      <c r="AE5423" s="61" t="s">
        <v>136</v>
      </c>
      <c r="AF5423" s="54">
        <v>160</v>
      </c>
      <c r="AG5423" s="45">
        <v>40</v>
      </c>
      <c r="AH5423">
        <v>43</v>
      </c>
      <c r="AL5423" t="s">
        <v>22</v>
      </c>
      <c r="AM5423">
        <v>60</v>
      </c>
    </row>
    <row r="5424" spans="28:39">
      <c r="AB5424" s="58" t="s">
        <v>655</v>
      </c>
      <c r="AC5424" s="1">
        <v>2</v>
      </c>
      <c r="AD5424" s="38" t="s">
        <v>427</v>
      </c>
      <c r="AE5424" s="61" t="s">
        <v>136</v>
      </c>
      <c r="AF5424" s="54">
        <v>160</v>
      </c>
      <c r="AG5424" s="46">
        <v>50</v>
      </c>
      <c r="AH5424">
        <v>35</v>
      </c>
      <c r="AL5424" t="s">
        <v>22</v>
      </c>
      <c r="AM5424">
        <v>60</v>
      </c>
    </row>
    <row r="5425" spans="28:39">
      <c r="AB5425" s="58" t="s">
        <v>655</v>
      </c>
      <c r="AC5425" s="1">
        <v>2</v>
      </c>
      <c r="AD5425" s="38" t="s">
        <v>427</v>
      </c>
      <c r="AE5425" s="61" t="s">
        <v>136</v>
      </c>
      <c r="AF5425" s="54">
        <v>160</v>
      </c>
      <c r="AG5425" s="47">
        <v>60</v>
      </c>
      <c r="AH5425">
        <v>30</v>
      </c>
      <c r="AL5425" t="s">
        <v>22</v>
      </c>
      <c r="AM5425">
        <v>60</v>
      </c>
    </row>
    <row r="5426" spans="28:39">
      <c r="AB5426" s="58" t="s">
        <v>655</v>
      </c>
      <c r="AC5426" s="1">
        <v>2</v>
      </c>
      <c r="AD5426" s="38" t="s">
        <v>427</v>
      </c>
      <c r="AE5426" s="61" t="s">
        <v>136</v>
      </c>
      <c r="AF5426" s="54">
        <v>160</v>
      </c>
      <c r="AG5426" s="48">
        <v>70</v>
      </c>
      <c r="AH5426">
        <v>26</v>
      </c>
      <c r="AL5426" t="s">
        <v>22</v>
      </c>
      <c r="AM5426">
        <v>60</v>
      </c>
    </row>
    <row r="5427" spans="28:39">
      <c r="AB5427" s="58" t="s">
        <v>655</v>
      </c>
      <c r="AC5427" s="1">
        <v>2</v>
      </c>
      <c r="AD5427" s="38" t="s">
        <v>427</v>
      </c>
      <c r="AE5427" s="61" t="s">
        <v>136</v>
      </c>
      <c r="AF5427" s="55">
        <v>170</v>
      </c>
      <c r="AG5427" s="41">
        <v>0</v>
      </c>
      <c r="AH5427">
        <v>46</v>
      </c>
      <c r="AL5427" t="s">
        <v>22</v>
      </c>
      <c r="AM5427">
        <v>60</v>
      </c>
    </row>
    <row r="5428" spans="28:39">
      <c r="AB5428" s="58" t="s">
        <v>655</v>
      </c>
      <c r="AC5428" s="1">
        <v>2</v>
      </c>
      <c r="AD5428" s="38" t="s">
        <v>427</v>
      </c>
      <c r="AE5428" s="61" t="s">
        <v>136</v>
      </c>
      <c r="AF5428" s="55">
        <v>170</v>
      </c>
      <c r="AG5428" s="42">
        <v>10</v>
      </c>
      <c r="AH5428">
        <v>46</v>
      </c>
      <c r="AL5428" t="s">
        <v>22</v>
      </c>
      <c r="AM5428">
        <v>60</v>
      </c>
    </row>
    <row r="5429" spans="28:39">
      <c r="AB5429" s="58" t="s">
        <v>655</v>
      </c>
      <c r="AC5429" s="1">
        <v>2</v>
      </c>
      <c r="AD5429" s="38" t="s">
        <v>427</v>
      </c>
      <c r="AE5429" s="61" t="s">
        <v>136</v>
      </c>
      <c r="AF5429" s="55">
        <v>170</v>
      </c>
      <c r="AG5429" s="43">
        <v>20</v>
      </c>
      <c r="AH5429">
        <v>46</v>
      </c>
      <c r="AL5429" t="s">
        <v>22</v>
      </c>
      <c r="AM5429">
        <v>60</v>
      </c>
    </row>
    <row r="5430" spans="28:39">
      <c r="AB5430" s="58" t="s">
        <v>655</v>
      </c>
      <c r="AC5430" s="1">
        <v>2</v>
      </c>
      <c r="AD5430" s="38" t="s">
        <v>427</v>
      </c>
      <c r="AE5430" s="61" t="s">
        <v>136</v>
      </c>
      <c r="AF5430" s="55">
        <v>170</v>
      </c>
      <c r="AG5430" s="44">
        <v>30</v>
      </c>
      <c r="AH5430">
        <v>46</v>
      </c>
      <c r="AL5430" t="s">
        <v>22</v>
      </c>
      <c r="AM5430">
        <v>60</v>
      </c>
    </row>
    <row r="5431" spans="28:39">
      <c r="AB5431" s="58" t="s">
        <v>655</v>
      </c>
      <c r="AC5431" s="1">
        <v>2</v>
      </c>
      <c r="AD5431" s="38" t="s">
        <v>427</v>
      </c>
      <c r="AE5431" s="61" t="s">
        <v>136</v>
      </c>
      <c r="AF5431" s="55">
        <v>170</v>
      </c>
      <c r="AG5431" s="45">
        <v>40</v>
      </c>
      <c r="AH5431">
        <v>43</v>
      </c>
      <c r="AL5431" t="s">
        <v>22</v>
      </c>
      <c r="AM5431">
        <v>60</v>
      </c>
    </row>
    <row r="5432" spans="28:39">
      <c r="AB5432" s="58" t="s">
        <v>655</v>
      </c>
      <c r="AC5432" s="1">
        <v>2</v>
      </c>
      <c r="AD5432" s="38" t="s">
        <v>427</v>
      </c>
      <c r="AE5432" s="61" t="s">
        <v>136</v>
      </c>
      <c r="AF5432" s="55">
        <v>170</v>
      </c>
      <c r="AG5432" s="46">
        <v>50</v>
      </c>
      <c r="AH5432">
        <v>35</v>
      </c>
      <c r="AL5432" t="s">
        <v>22</v>
      </c>
      <c r="AM5432">
        <v>60</v>
      </c>
    </row>
    <row r="5433" spans="28:39">
      <c r="AB5433" s="58" t="s">
        <v>655</v>
      </c>
      <c r="AC5433" s="1">
        <v>2</v>
      </c>
      <c r="AD5433" s="38" t="s">
        <v>427</v>
      </c>
      <c r="AE5433" s="61" t="s">
        <v>136</v>
      </c>
      <c r="AF5433" s="55">
        <v>170</v>
      </c>
      <c r="AG5433" s="47">
        <v>60</v>
      </c>
      <c r="AH5433">
        <v>30</v>
      </c>
      <c r="AL5433" t="s">
        <v>22</v>
      </c>
      <c r="AM5433">
        <v>60</v>
      </c>
    </row>
    <row r="5434" spans="28:39">
      <c r="AB5434" s="58" t="s">
        <v>655</v>
      </c>
      <c r="AC5434" s="1">
        <v>2</v>
      </c>
      <c r="AD5434" s="38" t="s">
        <v>427</v>
      </c>
      <c r="AE5434" s="61" t="s">
        <v>136</v>
      </c>
      <c r="AF5434" s="55">
        <v>170</v>
      </c>
      <c r="AG5434" s="48">
        <v>70</v>
      </c>
      <c r="AH5434">
        <v>26</v>
      </c>
      <c r="AL5434" t="s">
        <v>22</v>
      </c>
      <c r="AM5434">
        <v>60</v>
      </c>
    </row>
    <row r="5435" spans="28:39">
      <c r="AB5435" s="58" t="s">
        <v>655</v>
      </c>
      <c r="AC5435" s="1">
        <v>2</v>
      </c>
      <c r="AD5435" s="38" t="s">
        <v>427</v>
      </c>
      <c r="AE5435" s="61" t="s">
        <v>136</v>
      </c>
      <c r="AF5435" s="56">
        <v>180</v>
      </c>
      <c r="AG5435" s="41">
        <v>0</v>
      </c>
      <c r="AH5435">
        <v>45</v>
      </c>
      <c r="AL5435" t="s">
        <v>22</v>
      </c>
      <c r="AM5435">
        <v>60</v>
      </c>
    </row>
    <row r="5436" spans="28:39">
      <c r="AB5436" s="58" t="s">
        <v>655</v>
      </c>
      <c r="AC5436" s="1">
        <v>2</v>
      </c>
      <c r="AD5436" s="38" t="s">
        <v>427</v>
      </c>
      <c r="AE5436" s="61" t="s">
        <v>136</v>
      </c>
      <c r="AF5436" s="56">
        <v>180</v>
      </c>
      <c r="AG5436" s="42">
        <v>10</v>
      </c>
      <c r="AH5436">
        <v>45</v>
      </c>
      <c r="AL5436" t="s">
        <v>22</v>
      </c>
      <c r="AM5436">
        <v>60</v>
      </c>
    </row>
    <row r="5437" spans="28:39">
      <c r="AB5437" s="58" t="s">
        <v>655</v>
      </c>
      <c r="AC5437" s="1">
        <v>2</v>
      </c>
      <c r="AD5437" s="38" t="s">
        <v>427</v>
      </c>
      <c r="AE5437" s="61" t="s">
        <v>136</v>
      </c>
      <c r="AF5437" s="56">
        <v>180</v>
      </c>
      <c r="AG5437" s="43">
        <v>20</v>
      </c>
      <c r="AH5437">
        <v>45</v>
      </c>
      <c r="AL5437" t="s">
        <v>22</v>
      </c>
      <c r="AM5437">
        <v>60</v>
      </c>
    </row>
    <row r="5438" spans="28:39">
      <c r="AB5438" s="58" t="s">
        <v>655</v>
      </c>
      <c r="AC5438" s="1">
        <v>2</v>
      </c>
      <c r="AD5438" s="38" t="s">
        <v>427</v>
      </c>
      <c r="AE5438" s="61" t="s">
        <v>136</v>
      </c>
      <c r="AF5438" s="56">
        <v>180</v>
      </c>
      <c r="AG5438" s="44">
        <v>30</v>
      </c>
      <c r="AH5438">
        <v>45</v>
      </c>
      <c r="AL5438" t="s">
        <v>22</v>
      </c>
      <c r="AM5438">
        <v>60</v>
      </c>
    </row>
    <row r="5439" spans="28:39">
      <c r="AB5439" s="58" t="s">
        <v>655</v>
      </c>
      <c r="AC5439" s="1">
        <v>2</v>
      </c>
      <c r="AD5439" s="38" t="s">
        <v>427</v>
      </c>
      <c r="AE5439" s="61" t="s">
        <v>136</v>
      </c>
      <c r="AF5439" s="56">
        <v>180</v>
      </c>
      <c r="AG5439" s="45">
        <v>40</v>
      </c>
      <c r="AH5439">
        <v>43</v>
      </c>
      <c r="AL5439" t="s">
        <v>22</v>
      </c>
      <c r="AM5439">
        <v>60</v>
      </c>
    </row>
    <row r="5440" spans="28:39">
      <c r="AB5440" s="58" t="s">
        <v>655</v>
      </c>
      <c r="AC5440" s="1">
        <v>2</v>
      </c>
      <c r="AD5440" s="38" t="s">
        <v>427</v>
      </c>
      <c r="AE5440" s="61" t="s">
        <v>136</v>
      </c>
      <c r="AF5440" s="56">
        <v>180</v>
      </c>
      <c r="AG5440" s="46">
        <v>50</v>
      </c>
      <c r="AH5440">
        <v>35</v>
      </c>
      <c r="AL5440" t="s">
        <v>22</v>
      </c>
      <c r="AM5440">
        <v>60</v>
      </c>
    </row>
    <row r="5441" spans="28:39">
      <c r="AB5441" s="58" t="s">
        <v>655</v>
      </c>
      <c r="AC5441" s="1">
        <v>2</v>
      </c>
      <c r="AD5441" s="38" t="s">
        <v>427</v>
      </c>
      <c r="AE5441" s="61" t="s">
        <v>136</v>
      </c>
      <c r="AF5441" s="56">
        <v>180</v>
      </c>
      <c r="AG5441" s="47">
        <v>60</v>
      </c>
      <c r="AH5441">
        <v>30</v>
      </c>
      <c r="AL5441" t="s">
        <v>22</v>
      </c>
      <c r="AM5441">
        <v>60</v>
      </c>
    </row>
    <row r="5442" spans="28:39">
      <c r="AB5442" s="58" t="s">
        <v>655</v>
      </c>
      <c r="AC5442" s="1">
        <v>2</v>
      </c>
      <c r="AD5442" s="38" t="s">
        <v>427</v>
      </c>
      <c r="AE5442" s="61" t="s">
        <v>136</v>
      </c>
      <c r="AF5442" s="56">
        <v>180</v>
      </c>
      <c r="AG5442" s="48">
        <v>70</v>
      </c>
      <c r="AH5442">
        <v>26</v>
      </c>
      <c r="AL5442" t="s">
        <v>22</v>
      </c>
      <c r="AM5442">
        <v>60</v>
      </c>
    </row>
    <row r="5443" spans="28:39">
      <c r="AB5443" s="58" t="s">
        <v>655</v>
      </c>
      <c r="AC5443" s="1">
        <v>2</v>
      </c>
      <c r="AD5443" s="38" t="s">
        <v>427</v>
      </c>
      <c r="AE5443" s="61" t="s">
        <v>136</v>
      </c>
      <c r="AF5443" s="57">
        <v>200</v>
      </c>
      <c r="AG5443" s="41">
        <v>0</v>
      </c>
      <c r="AH5443">
        <v>39</v>
      </c>
      <c r="AL5443" t="s">
        <v>22</v>
      </c>
      <c r="AM5443">
        <v>60</v>
      </c>
    </row>
    <row r="5444" spans="28:39">
      <c r="AB5444" s="58" t="s">
        <v>655</v>
      </c>
      <c r="AC5444" s="1">
        <v>2</v>
      </c>
      <c r="AD5444" s="38" t="s">
        <v>427</v>
      </c>
      <c r="AE5444" s="61" t="s">
        <v>136</v>
      </c>
      <c r="AF5444" s="57">
        <v>200</v>
      </c>
      <c r="AG5444" s="42">
        <v>10</v>
      </c>
      <c r="AH5444">
        <v>39</v>
      </c>
      <c r="AL5444" t="s">
        <v>22</v>
      </c>
      <c r="AM5444">
        <v>60</v>
      </c>
    </row>
    <row r="5445" spans="28:39">
      <c r="AB5445" s="58" t="s">
        <v>655</v>
      </c>
      <c r="AC5445" s="1">
        <v>2</v>
      </c>
      <c r="AD5445" s="38" t="s">
        <v>427</v>
      </c>
      <c r="AE5445" s="61" t="s">
        <v>136</v>
      </c>
      <c r="AF5445" s="57">
        <v>200</v>
      </c>
      <c r="AG5445" s="43">
        <v>20</v>
      </c>
      <c r="AH5445">
        <v>39</v>
      </c>
      <c r="AL5445" t="s">
        <v>22</v>
      </c>
      <c r="AM5445">
        <v>60</v>
      </c>
    </row>
    <row r="5446" spans="28:39">
      <c r="AB5446" s="58" t="s">
        <v>655</v>
      </c>
      <c r="AC5446" s="1">
        <v>2</v>
      </c>
      <c r="AD5446" s="38" t="s">
        <v>427</v>
      </c>
      <c r="AE5446" s="61" t="s">
        <v>136</v>
      </c>
      <c r="AF5446" s="57">
        <v>200</v>
      </c>
      <c r="AG5446" s="44">
        <v>30</v>
      </c>
      <c r="AH5446">
        <v>39</v>
      </c>
      <c r="AL5446" t="s">
        <v>22</v>
      </c>
      <c r="AM5446">
        <v>60</v>
      </c>
    </row>
    <row r="5447" spans="28:39">
      <c r="AB5447" s="58" t="s">
        <v>655</v>
      </c>
      <c r="AC5447" s="1">
        <v>2</v>
      </c>
      <c r="AD5447" s="38" t="s">
        <v>427</v>
      </c>
      <c r="AE5447" s="61" t="s">
        <v>136</v>
      </c>
      <c r="AF5447" s="57">
        <v>200</v>
      </c>
      <c r="AG5447" s="45">
        <v>40</v>
      </c>
      <c r="AH5447">
        <v>39</v>
      </c>
      <c r="AL5447" t="s">
        <v>22</v>
      </c>
      <c r="AM5447">
        <v>60</v>
      </c>
    </row>
    <row r="5448" spans="28:39">
      <c r="AB5448" s="58" t="s">
        <v>655</v>
      </c>
      <c r="AC5448" s="1">
        <v>2</v>
      </c>
      <c r="AD5448" s="38" t="s">
        <v>427</v>
      </c>
      <c r="AE5448" s="61" t="s">
        <v>136</v>
      </c>
      <c r="AF5448" s="57">
        <v>200</v>
      </c>
      <c r="AG5448" s="46">
        <v>50</v>
      </c>
      <c r="AH5448">
        <v>35</v>
      </c>
      <c r="AL5448" t="s">
        <v>22</v>
      </c>
      <c r="AM5448">
        <v>60</v>
      </c>
    </row>
    <row r="5449" spans="28:39">
      <c r="AB5449" s="58" t="s">
        <v>655</v>
      </c>
      <c r="AC5449" s="1">
        <v>2</v>
      </c>
      <c r="AD5449" s="38" t="s">
        <v>427</v>
      </c>
      <c r="AE5449" s="61" t="s">
        <v>136</v>
      </c>
      <c r="AF5449" s="57">
        <v>200</v>
      </c>
      <c r="AG5449" s="47">
        <v>60</v>
      </c>
      <c r="AH5449">
        <v>30</v>
      </c>
      <c r="AL5449" t="s">
        <v>22</v>
      </c>
      <c r="AM5449">
        <v>60</v>
      </c>
    </row>
    <row r="5450" spans="28:39">
      <c r="AB5450" s="58" t="s">
        <v>655</v>
      </c>
      <c r="AC5450" s="1">
        <v>2</v>
      </c>
      <c r="AD5450" s="38" t="s">
        <v>427</v>
      </c>
      <c r="AE5450" s="61" t="s">
        <v>136</v>
      </c>
      <c r="AF5450" s="57">
        <v>200</v>
      </c>
      <c r="AG5450" s="48">
        <v>70</v>
      </c>
      <c r="AH5450">
        <v>26</v>
      </c>
      <c r="AL5450" t="s">
        <v>22</v>
      </c>
      <c r="AM5450">
        <v>60</v>
      </c>
    </row>
    <row r="5451" spans="28:39">
      <c r="AB5451" s="58" t="s">
        <v>655</v>
      </c>
      <c r="AC5451" s="1">
        <v>2</v>
      </c>
      <c r="AD5451" s="38" t="s">
        <v>428</v>
      </c>
      <c r="AE5451" s="61" t="s">
        <v>136</v>
      </c>
      <c r="AF5451" s="40">
        <v>110</v>
      </c>
      <c r="AG5451" s="41">
        <v>0</v>
      </c>
      <c r="AH5451">
        <v>72</v>
      </c>
      <c r="AL5451" t="s">
        <v>22</v>
      </c>
      <c r="AM5451">
        <v>60</v>
      </c>
    </row>
    <row r="5452" spans="28:39">
      <c r="AB5452" s="58" t="s">
        <v>655</v>
      </c>
      <c r="AC5452" s="1">
        <v>2</v>
      </c>
      <c r="AD5452" s="38" t="s">
        <v>428</v>
      </c>
      <c r="AE5452" s="61" t="s">
        <v>136</v>
      </c>
      <c r="AF5452" s="40">
        <v>110</v>
      </c>
      <c r="AG5452" s="42">
        <v>10</v>
      </c>
      <c r="AH5452">
        <v>72</v>
      </c>
      <c r="AL5452" t="s">
        <v>22</v>
      </c>
      <c r="AM5452">
        <v>60</v>
      </c>
    </row>
    <row r="5453" spans="28:39">
      <c r="AB5453" s="58" t="s">
        <v>655</v>
      </c>
      <c r="AC5453" s="1">
        <v>2</v>
      </c>
      <c r="AD5453" s="38" t="s">
        <v>428</v>
      </c>
      <c r="AE5453" s="61" t="s">
        <v>136</v>
      </c>
      <c r="AF5453" s="40">
        <v>110</v>
      </c>
      <c r="AG5453" s="43">
        <v>20</v>
      </c>
      <c r="AH5453">
        <v>66</v>
      </c>
      <c r="AL5453" t="s">
        <v>22</v>
      </c>
      <c r="AM5453">
        <v>60</v>
      </c>
    </row>
    <row r="5454" spans="28:39">
      <c r="AB5454" s="58" t="s">
        <v>655</v>
      </c>
      <c r="AC5454" s="1">
        <v>2</v>
      </c>
      <c r="AD5454" s="38" t="s">
        <v>428</v>
      </c>
      <c r="AE5454" s="61" t="s">
        <v>136</v>
      </c>
      <c r="AF5454" s="40">
        <v>110</v>
      </c>
      <c r="AG5454" s="44">
        <v>30</v>
      </c>
      <c r="AH5454">
        <v>57</v>
      </c>
      <c r="AL5454" t="s">
        <v>22</v>
      </c>
      <c r="AM5454">
        <v>60</v>
      </c>
    </row>
    <row r="5455" spans="28:39">
      <c r="AB5455" s="58" t="s">
        <v>655</v>
      </c>
      <c r="AC5455" s="1">
        <v>2</v>
      </c>
      <c r="AD5455" s="38" t="s">
        <v>428</v>
      </c>
      <c r="AE5455" s="61" t="s">
        <v>136</v>
      </c>
      <c r="AF5455" s="40">
        <v>110</v>
      </c>
      <c r="AG5455" s="45">
        <v>40</v>
      </c>
      <c r="AH5455">
        <v>43</v>
      </c>
      <c r="AL5455" t="s">
        <v>22</v>
      </c>
      <c r="AM5455">
        <v>60</v>
      </c>
    </row>
    <row r="5456" spans="28:39">
      <c r="AB5456" s="58" t="s">
        <v>655</v>
      </c>
      <c r="AC5456" s="1">
        <v>2</v>
      </c>
      <c r="AD5456" s="38" t="s">
        <v>428</v>
      </c>
      <c r="AE5456" s="61" t="s">
        <v>136</v>
      </c>
      <c r="AF5456" s="40">
        <v>110</v>
      </c>
      <c r="AG5456" s="46">
        <v>50</v>
      </c>
      <c r="AH5456">
        <v>35</v>
      </c>
      <c r="AL5456" t="s">
        <v>22</v>
      </c>
      <c r="AM5456">
        <v>60</v>
      </c>
    </row>
    <row r="5457" spans="28:39">
      <c r="AB5457" s="58" t="s">
        <v>655</v>
      </c>
      <c r="AC5457" s="1">
        <v>2</v>
      </c>
      <c r="AD5457" s="38" t="s">
        <v>428</v>
      </c>
      <c r="AE5457" s="61" t="s">
        <v>136</v>
      </c>
      <c r="AF5457" s="40">
        <v>110</v>
      </c>
      <c r="AG5457" s="47">
        <v>60</v>
      </c>
      <c r="AH5457">
        <v>30</v>
      </c>
      <c r="AL5457" t="s">
        <v>22</v>
      </c>
      <c r="AM5457">
        <v>60</v>
      </c>
    </row>
    <row r="5458" spans="28:39">
      <c r="AB5458" s="58" t="s">
        <v>655</v>
      </c>
      <c r="AC5458" s="1">
        <v>2</v>
      </c>
      <c r="AD5458" s="38" t="s">
        <v>428</v>
      </c>
      <c r="AE5458" s="61" t="s">
        <v>136</v>
      </c>
      <c r="AF5458" s="40">
        <v>110</v>
      </c>
      <c r="AG5458" s="48">
        <v>70</v>
      </c>
      <c r="AH5458">
        <v>26</v>
      </c>
      <c r="AL5458" t="s">
        <v>22</v>
      </c>
      <c r="AM5458">
        <v>60</v>
      </c>
    </row>
    <row r="5459" spans="28:39">
      <c r="AB5459" s="58" t="s">
        <v>655</v>
      </c>
      <c r="AC5459" s="1">
        <v>2</v>
      </c>
      <c r="AD5459" s="38" t="s">
        <v>428</v>
      </c>
      <c r="AE5459" s="61" t="s">
        <v>136</v>
      </c>
      <c r="AF5459" s="49">
        <v>115</v>
      </c>
      <c r="AG5459" s="41">
        <v>0</v>
      </c>
      <c r="AH5459">
        <v>69</v>
      </c>
      <c r="AL5459" t="s">
        <v>22</v>
      </c>
      <c r="AM5459">
        <v>60</v>
      </c>
    </row>
    <row r="5460" spans="28:39">
      <c r="AB5460" s="58" t="s">
        <v>655</v>
      </c>
      <c r="AC5460" s="1">
        <v>2</v>
      </c>
      <c r="AD5460" s="38" t="s">
        <v>428</v>
      </c>
      <c r="AE5460" s="61" t="s">
        <v>136</v>
      </c>
      <c r="AF5460" s="49">
        <v>115</v>
      </c>
      <c r="AG5460" s="42">
        <v>10</v>
      </c>
      <c r="AH5460">
        <v>69</v>
      </c>
      <c r="AL5460" t="s">
        <v>22</v>
      </c>
      <c r="AM5460">
        <v>60</v>
      </c>
    </row>
    <row r="5461" spans="28:39">
      <c r="AB5461" s="58" t="s">
        <v>655</v>
      </c>
      <c r="AC5461" s="1">
        <v>2</v>
      </c>
      <c r="AD5461" s="38" t="s">
        <v>428</v>
      </c>
      <c r="AE5461" s="61" t="s">
        <v>136</v>
      </c>
      <c r="AF5461" s="49">
        <v>115</v>
      </c>
      <c r="AG5461" s="43">
        <v>20</v>
      </c>
      <c r="AH5461">
        <v>65</v>
      </c>
      <c r="AL5461" t="s">
        <v>22</v>
      </c>
      <c r="AM5461">
        <v>60</v>
      </c>
    </row>
    <row r="5462" spans="28:39">
      <c r="AB5462" s="58" t="s">
        <v>655</v>
      </c>
      <c r="AC5462" s="1">
        <v>2</v>
      </c>
      <c r="AD5462" s="38" t="s">
        <v>428</v>
      </c>
      <c r="AE5462" s="61" t="s">
        <v>136</v>
      </c>
      <c r="AF5462" s="49">
        <v>115</v>
      </c>
      <c r="AG5462" s="44">
        <v>30</v>
      </c>
      <c r="AH5462">
        <v>57</v>
      </c>
      <c r="AL5462" t="s">
        <v>22</v>
      </c>
      <c r="AM5462">
        <v>60</v>
      </c>
    </row>
    <row r="5463" spans="28:39">
      <c r="AB5463" s="58" t="s">
        <v>655</v>
      </c>
      <c r="AC5463" s="1">
        <v>2</v>
      </c>
      <c r="AD5463" s="38" t="s">
        <v>428</v>
      </c>
      <c r="AE5463" s="61" t="s">
        <v>136</v>
      </c>
      <c r="AF5463" s="49">
        <v>115</v>
      </c>
      <c r="AG5463" s="45">
        <v>40</v>
      </c>
      <c r="AH5463">
        <v>43</v>
      </c>
      <c r="AL5463" t="s">
        <v>22</v>
      </c>
      <c r="AM5463">
        <v>60</v>
      </c>
    </row>
    <row r="5464" spans="28:39">
      <c r="AB5464" s="58" t="s">
        <v>655</v>
      </c>
      <c r="AC5464" s="1">
        <v>2</v>
      </c>
      <c r="AD5464" s="38" t="s">
        <v>428</v>
      </c>
      <c r="AE5464" s="61" t="s">
        <v>136</v>
      </c>
      <c r="AF5464" s="49">
        <v>115</v>
      </c>
      <c r="AG5464" s="46">
        <v>50</v>
      </c>
      <c r="AH5464">
        <v>35</v>
      </c>
      <c r="AL5464" t="s">
        <v>22</v>
      </c>
      <c r="AM5464">
        <v>60</v>
      </c>
    </row>
    <row r="5465" spans="28:39">
      <c r="AB5465" s="58" t="s">
        <v>655</v>
      </c>
      <c r="AC5465" s="1">
        <v>2</v>
      </c>
      <c r="AD5465" s="38" t="s">
        <v>428</v>
      </c>
      <c r="AE5465" s="61" t="s">
        <v>136</v>
      </c>
      <c r="AF5465" s="49">
        <v>115</v>
      </c>
      <c r="AG5465" s="47">
        <v>60</v>
      </c>
      <c r="AH5465">
        <v>30</v>
      </c>
      <c r="AL5465" t="s">
        <v>22</v>
      </c>
      <c r="AM5465">
        <v>60</v>
      </c>
    </row>
    <row r="5466" spans="28:39">
      <c r="AB5466" s="58" t="s">
        <v>655</v>
      </c>
      <c r="AC5466" s="1">
        <v>2</v>
      </c>
      <c r="AD5466" s="38" t="s">
        <v>428</v>
      </c>
      <c r="AE5466" s="61" t="s">
        <v>136</v>
      </c>
      <c r="AF5466" s="49">
        <v>115</v>
      </c>
      <c r="AG5466" s="48">
        <v>70</v>
      </c>
      <c r="AH5466">
        <v>26</v>
      </c>
      <c r="AL5466" t="s">
        <v>22</v>
      </c>
      <c r="AM5466">
        <v>60</v>
      </c>
    </row>
    <row r="5467" spans="28:39">
      <c r="AB5467" s="58" t="s">
        <v>655</v>
      </c>
      <c r="AC5467" s="1">
        <v>2</v>
      </c>
      <c r="AD5467" s="38" t="s">
        <v>428</v>
      </c>
      <c r="AE5467" s="61" t="s">
        <v>136</v>
      </c>
      <c r="AF5467" s="50">
        <v>120</v>
      </c>
      <c r="AG5467" s="41">
        <v>0</v>
      </c>
      <c r="AH5467">
        <v>67</v>
      </c>
      <c r="AL5467" t="s">
        <v>22</v>
      </c>
      <c r="AM5467">
        <v>60</v>
      </c>
    </row>
    <row r="5468" spans="28:39">
      <c r="AB5468" s="58" t="s">
        <v>655</v>
      </c>
      <c r="AC5468" s="1">
        <v>2</v>
      </c>
      <c r="AD5468" s="38" t="s">
        <v>428</v>
      </c>
      <c r="AE5468" s="61" t="s">
        <v>136</v>
      </c>
      <c r="AF5468" s="50">
        <v>120</v>
      </c>
      <c r="AG5468" s="42">
        <v>10</v>
      </c>
      <c r="AH5468">
        <v>67</v>
      </c>
      <c r="AL5468" t="s">
        <v>22</v>
      </c>
      <c r="AM5468">
        <v>60</v>
      </c>
    </row>
    <row r="5469" spans="28:39">
      <c r="AB5469" s="58" t="s">
        <v>655</v>
      </c>
      <c r="AC5469" s="1">
        <v>2</v>
      </c>
      <c r="AD5469" s="38" t="s">
        <v>428</v>
      </c>
      <c r="AE5469" s="61" t="s">
        <v>136</v>
      </c>
      <c r="AF5469" s="50">
        <v>120</v>
      </c>
      <c r="AG5469" s="43">
        <v>20</v>
      </c>
      <c r="AH5469">
        <v>64</v>
      </c>
      <c r="AL5469" t="s">
        <v>22</v>
      </c>
      <c r="AM5469">
        <v>60</v>
      </c>
    </row>
    <row r="5470" spans="28:39">
      <c r="AB5470" s="58" t="s">
        <v>655</v>
      </c>
      <c r="AC5470" s="1">
        <v>2</v>
      </c>
      <c r="AD5470" s="38" t="s">
        <v>428</v>
      </c>
      <c r="AE5470" s="61" t="s">
        <v>136</v>
      </c>
      <c r="AF5470" s="50">
        <v>120</v>
      </c>
      <c r="AG5470" s="44">
        <v>30</v>
      </c>
      <c r="AH5470">
        <v>57</v>
      </c>
      <c r="AL5470" t="s">
        <v>22</v>
      </c>
      <c r="AM5470">
        <v>60</v>
      </c>
    </row>
    <row r="5471" spans="28:39">
      <c r="AB5471" s="58" t="s">
        <v>655</v>
      </c>
      <c r="AC5471" s="1">
        <v>2</v>
      </c>
      <c r="AD5471" s="38" t="s">
        <v>428</v>
      </c>
      <c r="AE5471" s="61" t="s">
        <v>136</v>
      </c>
      <c r="AF5471" s="50">
        <v>120</v>
      </c>
      <c r="AG5471" s="45">
        <v>40</v>
      </c>
      <c r="AH5471">
        <v>43</v>
      </c>
      <c r="AL5471" t="s">
        <v>22</v>
      </c>
      <c r="AM5471">
        <v>60</v>
      </c>
    </row>
    <row r="5472" spans="28:39">
      <c r="AB5472" s="58" t="s">
        <v>655</v>
      </c>
      <c r="AC5472" s="1">
        <v>2</v>
      </c>
      <c r="AD5472" s="38" t="s">
        <v>428</v>
      </c>
      <c r="AE5472" s="61" t="s">
        <v>136</v>
      </c>
      <c r="AF5472" s="50">
        <v>120</v>
      </c>
      <c r="AG5472" s="46">
        <v>50</v>
      </c>
      <c r="AH5472">
        <v>35</v>
      </c>
      <c r="AL5472" t="s">
        <v>22</v>
      </c>
      <c r="AM5472">
        <v>60</v>
      </c>
    </row>
    <row r="5473" spans="28:39">
      <c r="AB5473" s="58" t="s">
        <v>655</v>
      </c>
      <c r="AC5473" s="1">
        <v>2</v>
      </c>
      <c r="AD5473" s="38" t="s">
        <v>428</v>
      </c>
      <c r="AE5473" s="61" t="s">
        <v>136</v>
      </c>
      <c r="AF5473" s="50">
        <v>120</v>
      </c>
      <c r="AG5473" s="47">
        <v>60</v>
      </c>
      <c r="AH5473">
        <v>30</v>
      </c>
      <c r="AL5473" t="s">
        <v>22</v>
      </c>
      <c r="AM5473">
        <v>60</v>
      </c>
    </row>
    <row r="5474" spans="28:39">
      <c r="AB5474" s="58" t="s">
        <v>655</v>
      </c>
      <c r="AC5474" s="1">
        <v>2</v>
      </c>
      <c r="AD5474" s="38" t="s">
        <v>428</v>
      </c>
      <c r="AE5474" s="61" t="s">
        <v>136</v>
      </c>
      <c r="AF5474" s="50">
        <v>120</v>
      </c>
      <c r="AG5474" s="48">
        <v>70</v>
      </c>
      <c r="AH5474">
        <v>26</v>
      </c>
      <c r="AL5474" t="s">
        <v>22</v>
      </c>
      <c r="AM5474">
        <v>60</v>
      </c>
    </row>
    <row r="5475" spans="28:39">
      <c r="AB5475" s="58" t="s">
        <v>655</v>
      </c>
      <c r="AC5475" s="1">
        <v>2</v>
      </c>
      <c r="AD5475" s="38" t="s">
        <v>428</v>
      </c>
      <c r="AE5475" s="61" t="s">
        <v>136</v>
      </c>
      <c r="AF5475" s="51">
        <v>130</v>
      </c>
      <c r="AG5475" s="41">
        <v>0</v>
      </c>
      <c r="AH5475">
        <v>64</v>
      </c>
      <c r="AL5475" t="s">
        <v>22</v>
      </c>
      <c r="AM5475">
        <v>60</v>
      </c>
    </row>
    <row r="5476" spans="28:39">
      <c r="AB5476" s="58" t="s">
        <v>655</v>
      </c>
      <c r="AC5476" s="1">
        <v>2</v>
      </c>
      <c r="AD5476" s="38" t="s">
        <v>428</v>
      </c>
      <c r="AE5476" s="61" t="s">
        <v>136</v>
      </c>
      <c r="AF5476" s="51">
        <v>130</v>
      </c>
      <c r="AG5476" s="42">
        <v>10</v>
      </c>
      <c r="AH5476">
        <v>64</v>
      </c>
      <c r="AL5476" t="s">
        <v>22</v>
      </c>
      <c r="AM5476">
        <v>60</v>
      </c>
    </row>
    <row r="5477" spans="28:39">
      <c r="AB5477" s="58" t="s">
        <v>655</v>
      </c>
      <c r="AC5477" s="1">
        <v>2</v>
      </c>
      <c r="AD5477" s="38" t="s">
        <v>428</v>
      </c>
      <c r="AE5477" s="61" t="s">
        <v>136</v>
      </c>
      <c r="AF5477" s="51">
        <v>130</v>
      </c>
      <c r="AG5477" s="43">
        <v>20</v>
      </c>
      <c r="AH5477">
        <v>64</v>
      </c>
      <c r="AL5477" t="s">
        <v>22</v>
      </c>
      <c r="AM5477">
        <v>60</v>
      </c>
    </row>
    <row r="5478" spans="28:39">
      <c r="AB5478" s="58" t="s">
        <v>655</v>
      </c>
      <c r="AC5478" s="1">
        <v>2</v>
      </c>
      <c r="AD5478" s="38" t="s">
        <v>428</v>
      </c>
      <c r="AE5478" s="61" t="s">
        <v>136</v>
      </c>
      <c r="AF5478" s="51">
        <v>130</v>
      </c>
      <c r="AG5478" s="44">
        <v>30</v>
      </c>
      <c r="AH5478">
        <v>57</v>
      </c>
      <c r="AL5478" t="s">
        <v>22</v>
      </c>
      <c r="AM5478">
        <v>60</v>
      </c>
    </row>
    <row r="5479" spans="28:39">
      <c r="AB5479" s="58" t="s">
        <v>655</v>
      </c>
      <c r="AC5479" s="1">
        <v>2</v>
      </c>
      <c r="AD5479" s="38" t="s">
        <v>428</v>
      </c>
      <c r="AE5479" s="61" t="s">
        <v>136</v>
      </c>
      <c r="AF5479" s="51">
        <v>130</v>
      </c>
      <c r="AG5479" s="45">
        <v>40</v>
      </c>
      <c r="AH5479">
        <v>43</v>
      </c>
      <c r="AL5479" t="s">
        <v>22</v>
      </c>
      <c r="AM5479">
        <v>60</v>
      </c>
    </row>
    <row r="5480" spans="28:39">
      <c r="AB5480" s="58" t="s">
        <v>655</v>
      </c>
      <c r="AC5480" s="1">
        <v>2</v>
      </c>
      <c r="AD5480" s="38" t="s">
        <v>428</v>
      </c>
      <c r="AE5480" s="61" t="s">
        <v>136</v>
      </c>
      <c r="AF5480" s="51">
        <v>130</v>
      </c>
      <c r="AG5480" s="46">
        <v>50</v>
      </c>
      <c r="AH5480">
        <v>35</v>
      </c>
      <c r="AL5480" t="s">
        <v>22</v>
      </c>
      <c r="AM5480">
        <v>60</v>
      </c>
    </row>
    <row r="5481" spans="28:39">
      <c r="AB5481" s="58" t="s">
        <v>655</v>
      </c>
      <c r="AC5481" s="1">
        <v>2</v>
      </c>
      <c r="AD5481" s="38" t="s">
        <v>428</v>
      </c>
      <c r="AE5481" s="61" t="s">
        <v>136</v>
      </c>
      <c r="AF5481" s="51">
        <v>130</v>
      </c>
      <c r="AG5481" s="47">
        <v>60</v>
      </c>
      <c r="AH5481">
        <v>30</v>
      </c>
      <c r="AL5481" t="s">
        <v>22</v>
      </c>
      <c r="AM5481">
        <v>60</v>
      </c>
    </row>
    <row r="5482" spans="28:39">
      <c r="AB5482" s="58" t="s">
        <v>655</v>
      </c>
      <c r="AC5482" s="1">
        <v>2</v>
      </c>
      <c r="AD5482" s="38" t="s">
        <v>428</v>
      </c>
      <c r="AE5482" s="61" t="s">
        <v>136</v>
      </c>
      <c r="AF5482" s="51">
        <v>130</v>
      </c>
      <c r="AG5482" s="48">
        <v>70</v>
      </c>
      <c r="AH5482">
        <v>26</v>
      </c>
      <c r="AL5482" t="s">
        <v>22</v>
      </c>
      <c r="AM5482">
        <v>60</v>
      </c>
    </row>
    <row r="5483" spans="28:39">
      <c r="AB5483" s="58" t="s">
        <v>655</v>
      </c>
      <c r="AC5483" s="1">
        <v>2</v>
      </c>
      <c r="AD5483" s="38" t="s">
        <v>428</v>
      </c>
      <c r="AE5483" s="61" t="s">
        <v>136</v>
      </c>
      <c r="AF5483" s="52">
        <v>140</v>
      </c>
      <c r="AG5483" s="41">
        <v>0</v>
      </c>
      <c r="AH5483">
        <v>61</v>
      </c>
      <c r="AL5483" t="s">
        <v>22</v>
      </c>
      <c r="AM5483">
        <v>60</v>
      </c>
    </row>
    <row r="5484" spans="28:39">
      <c r="AB5484" s="58" t="s">
        <v>655</v>
      </c>
      <c r="AC5484" s="1">
        <v>2</v>
      </c>
      <c r="AD5484" s="38" t="s">
        <v>428</v>
      </c>
      <c r="AE5484" s="61" t="s">
        <v>136</v>
      </c>
      <c r="AF5484" s="52">
        <v>140</v>
      </c>
      <c r="AG5484" s="42">
        <v>10</v>
      </c>
      <c r="AH5484">
        <v>61</v>
      </c>
      <c r="AL5484" t="s">
        <v>22</v>
      </c>
      <c r="AM5484">
        <v>60</v>
      </c>
    </row>
    <row r="5485" spans="28:39">
      <c r="AB5485" s="58" t="s">
        <v>655</v>
      </c>
      <c r="AC5485" s="1">
        <v>2</v>
      </c>
      <c r="AD5485" s="38" t="s">
        <v>428</v>
      </c>
      <c r="AE5485" s="61" t="s">
        <v>136</v>
      </c>
      <c r="AF5485" s="52">
        <v>140</v>
      </c>
      <c r="AG5485" s="43">
        <v>20</v>
      </c>
      <c r="AH5485">
        <v>61</v>
      </c>
      <c r="AL5485" t="s">
        <v>22</v>
      </c>
      <c r="AM5485">
        <v>60</v>
      </c>
    </row>
    <row r="5486" spans="28:39">
      <c r="AB5486" s="58" t="s">
        <v>655</v>
      </c>
      <c r="AC5486" s="1">
        <v>2</v>
      </c>
      <c r="AD5486" s="38" t="s">
        <v>428</v>
      </c>
      <c r="AE5486" s="61" t="s">
        <v>136</v>
      </c>
      <c r="AF5486" s="52">
        <v>140</v>
      </c>
      <c r="AG5486" s="44">
        <v>30</v>
      </c>
      <c r="AH5486">
        <v>57</v>
      </c>
      <c r="AL5486" t="s">
        <v>22</v>
      </c>
      <c r="AM5486">
        <v>60</v>
      </c>
    </row>
    <row r="5487" spans="28:39">
      <c r="AB5487" s="58" t="s">
        <v>655</v>
      </c>
      <c r="AC5487" s="1">
        <v>2</v>
      </c>
      <c r="AD5487" s="38" t="s">
        <v>428</v>
      </c>
      <c r="AE5487" s="61" t="s">
        <v>136</v>
      </c>
      <c r="AF5487" s="52">
        <v>140</v>
      </c>
      <c r="AG5487" s="45">
        <v>40</v>
      </c>
      <c r="AH5487">
        <v>43</v>
      </c>
      <c r="AL5487" t="s">
        <v>22</v>
      </c>
      <c r="AM5487">
        <v>60</v>
      </c>
    </row>
    <row r="5488" spans="28:39">
      <c r="AB5488" s="58" t="s">
        <v>655</v>
      </c>
      <c r="AC5488" s="1">
        <v>2</v>
      </c>
      <c r="AD5488" s="38" t="s">
        <v>428</v>
      </c>
      <c r="AE5488" s="61" t="s">
        <v>136</v>
      </c>
      <c r="AF5488" s="52">
        <v>140</v>
      </c>
      <c r="AG5488" s="46">
        <v>50</v>
      </c>
      <c r="AH5488">
        <v>35</v>
      </c>
      <c r="AL5488" t="s">
        <v>22</v>
      </c>
      <c r="AM5488">
        <v>60</v>
      </c>
    </row>
    <row r="5489" spans="28:39">
      <c r="AB5489" s="58" t="s">
        <v>655</v>
      </c>
      <c r="AC5489" s="1">
        <v>2</v>
      </c>
      <c r="AD5489" s="38" t="s">
        <v>428</v>
      </c>
      <c r="AE5489" s="61" t="s">
        <v>136</v>
      </c>
      <c r="AF5489" s="52">
        <v>140</v>
      </c>
      <c r="AG5489" s="47">
        <v>60</v>
      </c>
      <c r="AH5489">
        <v>30</v>
      </c>
      <c r="AL5489" t="s">
        <v>22</v>
      </c>
      <c r="AM5489">
        <v>60</v>
      </c>
    </row>
    <row r="5490" spans="28:39">
      <c r="AB5490" s="58" t="s">
        <v>655</v>
      </c>
      <c r="AC5490" s="1">
        <v>2</v>
      </c>
      <c r="AD5490" s="38" t="s">
        <v>428</v>
      </c>
      <c r="AE5490" s="61" t="s">
        <v>136</v>
      </c>
      <c r="AF5490" s="52">
        <v>140</v>
      </c>
      <c r="AG5490" s="48">
        <v>70</v>
      </c>
      <c r="AH5490">
        <v>26</v>
      </c>
      <c r="AL5490" t="s">
        <v>22</v>
      </c>
      <c r="AM5490">
        <v>60</v>
      </c>
    </row>
    <row r="5491" spans="28:39">
      <c r="AB5491" s="58" t="s">
        <v>655</v>
      </c>
      <c r="AC5491" s="1">
        <v>2</v>
      </c>
      <c r="AD5491" s="38" t="s">
        <v>428</v>
      </c>
      <c r="AE5491" s="61" t="s">
        <v>136</v>
      </c>
      <c r="AF5491" s="53">
        <v>150</v>
      </c>
      <c r="AG5491" s="41">
        <v>0</v>
      </c>
      <c r="AH5491">
        <v>48</v>
      </c>
      <c r="AL5491" t="s">
        <v>22</v>
      </c>
      <c r="AM5491">
        <v>60</v>
      </c>
    </row>
    <row r="5492" spans="28:39">
      <c r="AB5492" s="58" t="s">
        <v>655</v>
      </c>
      <c r="AC5492" s="1">
        <v>2</v>
      </c>
      <c r="AD5492" s="38" t="s">
        <v>428</v>
      </c>
      <c r="AE5492" s="61" t="s">
        <v>136</v>
      </c>
      <c r="AF5492" s="53">
        <v>150</v>
      </c>
      <c r="AG5492" s="42">
        <v>10</v>
      </c>
      <c r="AH5492">
        <v>48</v>
      </c>
      <c r="AL5492" t="s">
        <v>22</v>
      </c>
      <c r="AM5492">
        <v>60</v>
      </c>
    </row>
    <row r="5493" spans="28:39">
      <c r="AB5493" s="58" t="s">
        <v>655</v>
      </c>
      <c r="AC5493" s="1">
        <v>2</v>
      </c>
      <c r="AD5493" s="38" t="s">
        <v>428</v>
      </c>
      <c r="AE5493" s="61" t="s">
        <v>136</v>
      </c>
      <c r="AF5493" s="53">
        <v>150</v>
      </c>
      <c r="AG5493" s="43">
        <v>20</v>
      </c>
      <c r="AH5493">
        <v>48</v>
      </c>
      <c r="AL5493" t="s">
        <v>22</v>
      </c>
      <c r="AM5493">
        <v>60</v>
      </c>
    </row>
    <row r="5494" spans="28:39">
      <c r="AB5494" s="58" t="s">
        <v>655</v>
      </c>
      <c r="AC5494" s="1">
        <v>2</v>
      </c>
      <c r="AD5494" s="38" t="s">
        <v>428</v>
      </c>
      <c r="AE5494" s="61" t="s">
        <v>136</v>
      </c>
      <c r="AF5494" s="53">
        <v>150</v>
      </c>
      <c r="AG5494" s="44">
        <v>30</v>
      </c>
      <c r="AH5494">
        <v>48</v>
      </c>
      <c r="AL5494" t="s">
        <v>22</v>
      </c>
      <c r="AM5494">
        <v>60</v>
      </c>
    </row>
    <row r="5495" spans="28:39">
      <c r="AB5495" s="58" t="s">
        <v>655</v>
      </c>
      <c r="AC5495" s="1">
        <v>2</v>
      </c>
      <c r="AD5495" s="38" t="s">
        <v>428</v>
      </c>
      <c r="AE5495" s="61" t="s">
        <v>136</v>
      </c>
      <c r="AF5495" s="53">
        <v>150</v>
      </c>
      <c r="AG5495" s="45">
        <v>40</v>
      </c>
      <c r="AH5495">
        <v>43</v>
      </c>
      <c r="AL5495" t="s">
        <v>22</v>
      </c>
      <c r="AM5495">
        <v>60</v>
      </c>
    </row>
    <row r="5496" spans="28:39">
      <c r="AB5496" s="58" t="s">
        <v>655</v>
      </c>
      <c r="AC5496" s="1">
        <v>2</v>
      </c>
      <c r="AD5496" s="38" t="s">
        <v>428</v>
      </c>
      <c r="AE5496" s="61" t="s">
        <v>136</v>
      </c>
      <c r="AF5496" s="53">
        <v>150</v>
      </c>
      <c r="AG5496" s="46">
        <v>50</v>
      </c>
      <c r="AH5496">
        <v>35</v>
      </c>
      <c r="AL5496" t="s">
        <v>22</v>
      </c>
      <c r="AM5496">
        <v>60</v>
      </c>
    </row>
    <row r="5497" spans="28:39">
      <c r="AB5497" s="58" t="s">
        <v>655</v>
      </c>
      <c r="AC5497" s="1">
        <v>2</v>
      </c>
      <c r="AD5497" s="38" t="s">
        <v>428</v>
      </c>
      <c r="AE5497" s="61" t="s">
        <v>136</v>
      </c>
      <c r="AF5497" s="53">
        <v>150</v>
      </c>
      <c r="AG5497" s="47">
        <v>60</v>
      </c>
      <c r="AH5497">
        <v>30</v>
      </c>
      <c r="AL5497" t="s">
        <v>22</v>
      </c>
      <c r="AM5497">
        <v>60</v>
      </c>
    </row>
    <row r="5498" spans="28:39">
      <c r="AB5498" s="58" t="s">
        <v>655</v>
      </c>
      <c r="AC5498" s="1">
        <v>2</v>
      </c>
      <c r="AD5498" s="38" t="s">
        <v>428</v>
      </c>
      <c r="AE5498" s="61" t="s">
        <v>136</v>
      </c>
      <c r="AF5498" s="53">
        <v>150</v>
      </c>
      <c r="AG5498" s="48">
        <v>70</v>
      </c>
      <c r="AH5498">
        <v>26</v>
      </c>
      <c r="AL5498" t="s">
        <v>22</v>
      </c>
      <c r="AM5498">
        <v>60</v>
      </c>
    </row>
    <row r="5499" spans="28:39">
      <c r="AB5499" s="58" t="s">
        <v>655</v>
      </c>
      <c r="AC5499" s="1">
        <v>2</v>
      </c>
      <c r="AD5499" s="38" t="s">
        <v>428</v>
      </c>
      <c r="AE5499" s="61" t="s">
        <v>136</v>
      </c>
      <c r="AF5499" s="54">
        <v>160</v>
      </c>
      <c r="AG5499" s="41">
        <v>0</v>
      </c>
      <c r="AH5499">
        <v>46</v>
      </c>
      <c r="AL5499" t="s">
        <v>22</v>
      </c>
      <c r="AM5499">
        <v>60</v>
      </c>
    </row>
    <row r="5500" spans="28:39">
      <c r="AB5500" s="58" t="s">
        <v>655</v>
      </c>
      <c r="AC5500" s="1">
        <v>2</v>
      </c>
      <c r="AD5500" s="38" t="s">
        <v>428</v>
      </c>
      <c r="AE5500" s="61" t="s">
        <v>136</v>
      </c>
      <c r="AF5500" s="54">
        <v>160</v>
      </c>
      <c r="AG5500" s="42">
        <v>10</v>
      </c>
      <c r="AH5500">
        <v>46</v>
      </c>
      <c r="AL5500" t="s">
        <v>22</v>
      </c>
      <c r="AM5500">
        <v>60</v>
      </c>
    </row>
    <row r="5501" spans="28:39">
      <c r="AB5501" s="58" t="s">
        <v>655</v>
      </c>
      <c r="AC5501" s="1">
        <v>2</v>
      </c>
      <c r="AD5501" s="38" t="s">
        <v>428</v>
      </c>
      <c r="AE5501" s="61" t="s">
        <v>136</v>
      </c>
      <c r="AF5501" s="54">
        <v>160</v>
      </c>
      <c r="AG5501" s="43">
        <v>20</v>
      </c>
      <c r="AH5501">
        <v>46</v>
      </c>
      <c r="AL5501" t="s">
        <v>22</v>
      </c>
      <c r="AM5501">
        <v>60</v>
      </c>
    </row>
    <row r="5502" spans="28:39">
      <c r="AB5502" s="58" t="s">
        <v>655</v>
      </c>
      <c r="AC5502" s="1">
        <v>2</v>
      </c>
      <c r="AD5502" s="38" t="s">
        <v>428</v>
      </c>
      <c r="AE5502" s="61" t="s">
        <v>136</v>
      </c>
      <c r="AF5502" s="54">
        <v>160</v>
      </c>
      <c r="AG5502" s="44">
        <v>30</v>
      </c>
      <c r="AH5502">
        <v>46</v>
      </c>
      <c r="AL5502" t="s">
        <v>22</v>
      </c>
      <c r="AM5502">
        <v>60</v>
      </c>
    </row>
    <row r="5503" spans="28:39">
      <c r="AB5503" s="58" t="s">
        <v>655</v>
      </c>
      <c r="AC5503" s="1">
        <v>2</v>
      </c>
      <c r="AD5503" s="38" t="s">
        <v>428</v>
      </c>
      <c r="AE5503" s="61" t="s">
        <v>136</v>
      </c>
      <c r="AF5503" s="54">
        <v>160</v>
      </c>
      <c r="AG5503" s="45">
        <v>40</v>
      </c>
      <c r="AH5503">
        <v>43</v>
      </c>
      <c r="AL5503" t="s">
        <v>22</v>
      </c>
      <c r="AM5503">
        <v>60</v>
      </c>
    </row>
    <row r="5504" spans="28:39">
      <c r="AB5504" s="58" t="s">
        <v>655</v>
      </c>
      <c r="AC5504" s="1">
        <v>2</v>
      </c>
      <c r="AD5504" s="38" t="s">
        <v>428</v>
      </c>
      <c r="AE5504" s="61" t="s">
        <v>136</v>
      </c>
      <c r="AF5504" s="54">
        <v>160</v>
      </c>
      <c r="AG5504" s="46">
        <v>50</v>
      </c>
      <c r="AH5504">
        <v>35</v>
      </c>
      <c r="AL5504" t="s">
        <v>22</v>
      </c>
      <c r="AM5504">
        <v>60</v>
      </c>
    </row>
    <row r="5505" spans="28:39">
      <c r="AB5505" s="58" t="s">
        <v>655</v>
      </c>
      <c r="AC5505" s="1">
        <v>2</v>
      </c>
      <c r="AD5505" s="38" t="s">
        <v>428</v>
      </c>
      <c r="AE5505" s="61" t="s">
        <v>136</v>
      </c>
      <c r="AF5505" s="54">
        <v>160</v>
      </c>
      <c r="AG5505" s="47">
        <v>60</v>
      </c>
      <c r="AH5505">
        <v>30</v>
      </c>
      <c r="AL5505" t="s">
        <v>22</v>
      </c>
      <c r="AM5505">
        <v>60</v>
      </c>
    </row>
    <row r="5506" spans="28:39">
      <c r="AB5506" s="58" t="s">
        <v>655</v>
      </c>
      <c r="AC5506" s="1">
        <v>2</v>
      </c>
      <c r="AD5506" s="38" t="s">
        <v>428</v>
      </c>
      <c r="AE5506" s="61" t="s">
        <v>136</v>
      </c>
      <c r="AF5506" s="54">
        <v>160</v>
      </c>
      <c r="AG5506" s="48">
        <v>70</v>
      </c>
      <c r="AH5506">
        <v>26</v>
      </c>
      <c r="AL5506" t="s">
        <v>22</v>
      </c>
      <c r="AM5506">
        <v>60</v>
      </c>
    </row>
    <row r="5507" spans="28:39">
      <c r="AB5507" s="58" t="s">
        <v>655</v>
      </c>
      <c r="AC5507" s="1">
        <v>2</v>
      </c>
      <c r="AD5507" s="38" t="s">
        <v>428</v>
      </c>
      <c r="AE5507" s="61" t="s">
        <v>136</v>
      </c>
      <c r="AF5507" s="55">
        <v>170</v>
      </c>
      <c r="AG5507" s="41">
        <v>0</v>
      </c>
      <c r="AH5507">
        <v>44</v>
      </c>
      <c r="AL5507" t="s">
        <v>22</v>
      </c>
      <c r="AM5507">
        <v>60</v>
      </c>
    </row>
    <row r="5508" spans="28:39">
      <c r="AB5508" s="58" t="s">
        <v>655</v>
      </c>
      <c r="AC5508" s="1">
        <v>2</v>
      </c>
      <c r="AD5508" s="38" t="s">
        <v>428</v>
      </c>
      <c r="AE5508" s="61" t="s">
        <v>136</v>
      </c>
      <c r="AF5508" s="55">
        <v>170</v>
      </c>
      <c r="AG5508" s="42">
        <v>10</v>
      </c>
      <c r="AH5508">
        <v>44</v>
      </c>
      <c r="AL5508" t="s">
        <v>22</v>
      </c>
      <c r="AM5508">
        <v>60</v>
      </c>
    </row>
    <row r="5509" spans="28:39">
      <c r="AB5509" s="58" t="s">
        <v>655</v>
      </c>
      <c r="AC5509" s="1">
        <v>2</v>
      </c>
      <c r="AD5509" s="38" t="s">
        <v>428</v>
      </c>
      <c r="AE5509" s="61" t="s">
        <v>136</v>
      </c>
      <c r="AF5509" s="55">
        <v>170</v>
      </c>
      <c r="AG5509" s="43">
        <v>20</v>
      </c>
      <c r="AH5509">
        <v>44</v>
      </c>
      <c r="AL5509" t="s">
        <v>22</v>
      </c>
      <c r="AM5509">
        <v>60</v>
      </c>
    </row>
    <row r="5510" spans="28:39">
      <c r="AB5510" s="58" t="s">
        <v>655</v>
      </c>
      <c r="AC5510" s="1">
        <v>2</v>
      </c>
      <c r="AD5510" s="38" t="s">
        <v>428</v>
      </c>
      <c r="AE5510" s="61" t="s">
        <v>136</v>
      </c>
      <c r="AF5510" s="55">
        <v>170</v>
      </c>
      <c r="AG5510" s="44">
        <v>30</v>
      </c>
      <c r="AH5510">
        <v>44</v>
      </c>
      <c r="AL5510" t="s">
        <v>22</v>
      </c>
      <c r="AM5510">
        <v>60</v>
      </c>
    </row>
    <row r="5511" spans="28:39">
      <c r="AB5511" s="58" t="s">
        <v>655</v>
      </c>
      <c r="AC5511" s="1">
        <v>2</v>
      </c>
      <c r="AD5511" s="38" t="s">
        <v>428</v>
      </c>
      <c r="AE5511" s="61" t="s">
        <v>136</v>
      </c>
      <c r="AF5511" s="55">
        <v>170</v>
      </c>
      <c r="AG5511" s="45">
        <v>40</v>
      </c>
      <c r="AH5511">
        <v>43</v>
      </c>
      <c r="AL5511" t="s">
        <v>22</v>
      </c>
      <c r="AM5511">
        <v>60</v>
      </c>
    </row>
    <row r="5512" spans="28:39">
      <c r="AB5512" s="58" t="s">
        <v>655</v>
      </c>
      <c r="AC5512" s="1">
        <v>2</v>
      </c>
      <c r="AD5512" s="38" t="s">
        <v>428</v>
      </c>
      <c r="AE5512" s="61" t="s">
        <v>136</v>
      </c>
      <c r="AF5512" s="55">
        <v>170</v>
      </c>
      <c r="AG5512" s="46">
        <v>50</v>
      </c>
      <c r="AH5512">
        <v>35</v>
      </c>
      <c r="AL5512" t="s">
        <v>22</v>
      </c>
      <c r="AM5512">
        <v>60</v>
      </c>
    </row>
    <row r="5513" spans="28:39">
      <c r="AB5513" s="58" t="s">
        <v>655</v>
      </c>
      <c r="AC5513" s="1">
        <v>2</v>
      </c>
      <c r="AD5513" s="38" t="s">
        <v>428</v>
      </c>
      <c r="AE5513" s="61" t="s">
        <v>136</v>
      </c>
      <c r="AF5513" s="55">
        <v>170</v>
      </c>
      <c r="AG5513" s="47">
        <v>60</v>
      </c>
      <c r="AH5513">
        <v>30</v>
      </c>
      <c r="AL5513" t="s">
        <v>22</v>
      </c>
      <c r="AM5513">
        <v>60</v>
      </c>
    </row>
    <row r="5514" spans="28:39">
      <c r="AB5514" s="58" t="s">
        <v>655</v>
      </c>
      <c r="AC5514" s="1">
        <v>2</v>
      </c>
      <c r="AD5514" s="38" t="s">
        <v>428</v>
      </c>
      <c r="AE5514" s="61" t="s">
        <v>136</v>
      </c>
      <c r="AF5514" s="55">
        <v>170</v>
      </c>
      <c r="AG5514" s="48">
        <v>70</v>
      </c>
      <c r="AH5514">
        <v>26</v>
      </c>
      <c r="AL5514" t="s">
        <v>22</v>
      </c>
      <c r="AM5514">
        <v>60</v>
      </c>
    </row>
    <row r="5515" spans="28:39">
      <c r="AB5515" s="58" t="s">
        <v>655</v>
      </c>
      <c r="AC5515" s="1">
        <v>2</v>
      </c>
      <c r="AD5515" s="38" t="s">
        <v>428</v>
      </c>
      <c r="AE5515" s="61" t="s">
        <v>136</v>
      </c>
      <c r="AF5515" s="56">
        <v>180</v>
      </c>
      <c r="AG5515" s="41">
        <v>0</v>
      </c>
      <c r="AH5515">
        <v>41</v>
      </c>
      <c r="AL5515" t="s">
        <v>22</v>
      </c>
      <c r="AM5515">
        <v>60</v>
      </c>
    </row>
    <row r="5516" spans="28:39">
      <c r="AB5516" s="58" t="s">
        <v>655</v>
      </c>
      <c r="AC5516" s="1">
        <v>2</v>
      </c>
      <c r="AD5516" s="38" t="s">
        <v>428</v>
      </c>
      <c r="AE5516" s="61" t="s">
        <v>136</v>
      </c>
      <c r="AF5516" s="56">
        <v>180</v>
      </c>
      <c r="AG5516" s="42">
        <v>10</v>
      </c>
      <c r="AH5516">
        <v>41</v>
      </c>
      <c r="AL5516" t="s">
        <v>22</v>
      </c>
      <c r="AM5516">
        <v>60</v>
      </c>
    </row>
    <row r="5517" spans="28:39">
      <c r="AB5517" s="58" t="s">
        <v>655</v>
      </c>
      <c r="AC5517" s="1">
        <v>2</v>
      </c>
      <c r="AD5517" s="38" t="s">
        <v>428</v>
      </c>
      <c r="AE5517" s="61" t="s">
        <v>136</v>
      </c>
      <c r="AF5517" s="56">
        <v>180</v>
      </c>
      <c r="AG5517" s="43">
        <v>20</v>
      </c>
      <c r="AH5517">
        <v>41</v>
      </c>
      <c r="AL5517" t="s">
        <v>22</v>
      </c>
      <c r="AM5517">
        <v>60</v>
      </c>
    </row>
    <row r="5518" spans="28:39">
      <c r="AB5518" s="58" t="s">
        <v>655</v>
      </c>
      <c r="AC5518" s="1">
        <v>2</v>
      </c>
      <c r="AD5518" s="38" t="s">
        <v>428</v>
      </c>
      <c r="AE5518" s="61" t="s">
        <v>136</v>
      </c>
      <c r="AF5518" s="56">
        <v>180</v>
      </c>
      <c r="AG5518" s="44">
        <v>30</v>
      </c>
      <c r="AH5518">
        <v>41</v>
      </c>
      <c r="AL5518" t="s">
        <v>22</v>
      </c>
      <c r="AM5518">
        <v>60</v>
      </c>
    </row>
    <row r="5519" spans="28:39">
      <c r="AB5519" s="58" t="s">
        <v>655</v>
      </c>
      <c r="AC5519" s="1">
        <v>2</v>
      </c>
      <c r="AD5519" s="38" t="s">
        <v>428</v>
      </c>
      <c r="AE5519" s="61" t="s">
        <v>136</v>
      </c>
      <c r="AF5519" s="56">
        <v>180</v>
      </c>
      <c r="AG5519" s="45">
        <v>40</v>
      </c>
      <c r="AH5519">
        <v>41</v>
      </c>
      <c r="AL5519" t="s">
        <v>22</v>
      </c>
      <c r="AM5519">
        <v>60</v>
      </c>
    </row>
    <row r="5520" spans="28:39">
      <c r="AB5520" s="58" t="s">
        <v>655</v>
      </c>
      <c r="AC5520" s="1">
        <v>2</v>
      </c>
      <c r="AD5520" s="38" t="s">
        <v>428</v>
      </c>
      <c r="AE5520" s="61" t="s">
        <v>136</v>
      </c>
      <c r="AF5520" s="56">
        <v>180</v>
      </c>
      <c r="AG5520" s="46">
        <v>50</v>
      </c>
      <c r="AH5520">
        <v>35</v>
      </c>
      <c r="AL5520" t="s">
        <v>22</v>
      </c>
      <c r="AM5520">
        <v>60</v>
      </c>
    </row>
    <row r="5521" spans="28:39">
      <c r="AB5521" s="58" t="s">
        <v>655</v>
      </c>
      <c r="AC5521" s="1">
        <v>2</v>
      </c>
      <c r="AD5521" s="38" t="s">
        <v>428</v>
      </c>
      <c r="AE5521" s="61" t="s">
        <v>136</v>
      </c>
      <c r="AF5521" s="56">
        <v>180</v>
      </c>
      <c r="AG5521" s="47">
        <v>60</v>
      </c>
      <c r="AH5521">
        <v>30</v>
      </c>
      <c r="AL5521" t="s">
        <v>22</v>
      </c>
      <c r="AM5521">
        <v>60</v>
      </c>
    </row>
    <row r="5522" spans="28:39">
      <c r="AB5522" s="58" t="s">
        <v>655</v>
      </c>
      <c r="AC5522" s="1">
        <v>2</v>
      </c>
      <c r="AD5522" s="38" t="s">
        <v>428</v>
      </c>
      <c r="AE5522" s="61" t="s">
        <v>136</v>
      </c>
      <c r="AF5522" s="56">
        <v>180</v>
      </c>
      <c r="AG5522" s="48">
        <v>70</v>
      </c>
      <c r="AH5522">
        <v>26</v>
      </c>
      <c r="AL5522" t="s">
        <v>22</v>
      </c>
      <c r="AM5522">
        <v>60</v>
      </c>
    </row>
    <row r="5523" spans="28:39">
      <c r="AB5523" s="58" t="s">
        <v>655</v>
      </c>
      <c r="AC5523" s="1">
        <v>2</v>
      </c>
      <c r="AD5523" s="38" t="s">
        <v>428</v>
      </c>
      <c r="AE5523" s="61" t="s">
        <v>136</v>
      </c>
      <c r="AF5523" s="57">
        <v>200</v>
      </c>
      <c r="AG5523" s="41">
        <v>0</v>
      </c>
      <c r="AH5523">
        <v>33</v>
      </c>
      <c r="AL5523" t="s">
        <v>22</v>
      </c>
      <c r="AM5523">
        <v>60</v>
      </c>
    </row>
    <row r="5524" spans="28:39">
      <c r="AB5524" s="58" t="s">
        <v>655</v>
      </c>
      <c r="AC5524" s="1">
        <v>2</v>
      </c>
      <c r="AD5524" s="38" t="s">
        <v>428</v>
      </c>
      <c r="AE5524" s="61" t="s">
        <v>136</v>
      </c>
      <c r="AF5524" s="57">
        <v>200</v>
      </c>
      <c r="AG5524" s="42">
        <v>10</v>
      </c>
      <c r="AH5524">
        <v>33</v>
      </c>
      <c r="AL5524" t="s">
        <v>22</v>
      </c>
      <c r="AM5524">
        <v>60</v>
      </c>
    </row>
    <row r="5525" spans="28:39">
      <c r="AB5525" s="58" t="s">
        <v>655</v>
      </c>
      <c r="AC5525" s="1">
        <v>2</v>
      </c>
      <c r="AD5525" s="38" t="s">
        <v>428</v>
      </c>
      <c r="AE5525" s="61" t="s">
        <v>136</v>
      </c>
      <c r="AF5525" s="57">
        <v>200</v>
      </c>
      <c r="AG5525" s="43">
        <v>20</v>
      </c>
      <c r="AH5525">
        <v>33</v>
      </c>
      <c r="AL5525" t="s">
        <v>22</v>
      </c>
      <c r="AM5525">
        <v>60</v>
      </c>
    </row>
    <row r="5526" spans="28:39">
      <c r="AB5526" s="58" t="s">
        <v>655</v>
      </c>
      <c r="AC5526" s="1">
        <v>2</v>
      </c>
      <c r="AD5526" s="38" t="s">
        <v>428</v>
      </c>
      <c r="AE5526" s="61" t="s">
        <v>136</v>
      </c>
      <c r="AF5526" s="57">
        <v>200</v>
      </c>
      <c r="AG5526" s="44">
        <v>30</v>
      </c>
      <c r="AH5526">
        <v>33</v>
      </c>
      <c r="AL5526" t="s">
        <v>22</v>
      </c>
      <c r="AM5526">
        <v>60</v>
      </c>
    </row>
    <row r="5527" spans="28:39">
      <c r="AB5527" s="58" t="s">
        <v>655</v>
      </c>
      <c r="AC5527" s="1">
        <v>2</v>
      </c>
      <c r="AD5527" s="38" t="s">
        <v>428</v>
      </c>
      <c r="AE5527" s="61" t="s">
        <v>136</v>
      </c>
      <c r="AF5527" s="57">
        <v>200</v>
      </c>
      <c r="AG5527" s="45">
        <v>40</v>
      </c>
      <c r="AH5527">
        <v>33</v>
      </c>
      <c r="AL5527" t="s">
        <v>22</v>
      </c>
      <c r="AM5527">
        <v>60</v>
      </c>
    </row>
    <row r="5528" spans="28:39">
      <c r="AB5528" s="58" t="s">
        <v>655</v>
      </c>
      <c r="AC5528" s="1">
        <v>2</v>
      </c>
      <c r="AD5528" s="38" t="s">
        <v>428</v>
      </c>
      <c r="AE5528" s="61" t="s">
        <v>136</v>
      </c>
      <c r="AF5528" s="57">
        <v>200</v>
      </c>
      <c r="AG5528" s="46">
        <v>50</v>
      </c>
      <c r="AH5528">
        <v>33</v>
      </c>
      <c r="AL5528" t="s">
        <v>22</v>
      </c>
      <c r="AM5528">
        <v>60</v>
      </c>
    </row>
    <row r="5529" spans="28:39">
      <c r="AB5529" s="58" t="s">
        <v>655</v>
      </c>
      <c r="AC5529" s="1">
        <v>2</v>
      </c>
      <c r="AD5529" s="38" t="s">
        <v>428</v>
      </c>
      <c r="AE5529" s="61" t="s">
        <v>136</v>
      </c>
      <c r="AF5529" s="57">
        <v>200</v>
      </c>
      <c r="AG5529" s="47">
        <v>60</v>
      </c>
      <c r="AH5529">
        <v>30</v>
      </c>
      <c r="AL5529" t="s">
        <v>22</v>
      </c>
      <c r="AM5529">
        <v>60</v>
      </c>
    </row>
    <row r="5530" spans="28:39">
      <c r="AB5530" s="58" t="s">
        <v>655</v>
      </c>
      <c r="AC5530" s="1">
        <v>2</v>
      </c>
      <c r="AD5530" s="38" t="s">
        <v>428</v>
      </c>
      <c r="AE5530" s="61" t="s">
        <v>136</v>
      </c>
      <c r="AF5530" s="57">
        <v>200</v>
      </c>
      <c r="AG5530" s="48">
        <v>70</v>
      </c>
      <c r="AH5530">
        <v>25</v>
      </c>
      <c r="AL5530" t="s">
        <v>22</v>
      </c>
      <c r="AM5530">
        <v>60</v>
      </c>
    </row>
    <row r="5531" spans="28:39">
      <c r="AB5531" s="59" t="s">
        <v>656</v>
      </c>
      <c r="AC5531" s="1">
        <v>2</v>
      </c>
      <c r="AD5531" s="38" t="s">
        <v>337</v>
      </c>
      <c r="AE5531" s="61" t="s">
        <v>136</v>
      </c>
      <c r="AF5531" s="40">
        <v>110</v>
      </c>
      <c r="AG5531" s="41">
        <v>0</v>
      </c>
      <c r="AH5531">
        <v>86</v>
      </c>
      <c r="AL5531" t="s">
        <v>22</v>
      </c>
      <c r="AM5531">
        <v>60</v>
      </c>
    </row>
    <row r="5532" spans="28:39">
      <c r="AB5532" s="59" t="s">
        <v>656</v>
      </c>
      <c r="AC5532" s="1">
        <v>2</v>
      </c>
      <c r="AD5532" s="38" t="s">
        <v>337</v>
      </c>
      <c r="AE5532" s="61" t="s">
        <v>136</v>
      </c>
      <c r="AF5532" s="40">
        <v>110</v>
      </c>
      <c r="AG5532" s="42">
        <v>10</v>
      </c>
      <c r="AH5532">
        <v>81</v>
      </c>
      <c r="AL5532" t="s">
        <v>22</v>
      </c>
      <c r="AM5532">
        <v>60</v>
      </c>
    </row>
    <row r="5533" spans="28:39">
      <c r="AB5533" s="59" t="s">
        <v>656</v>
      </c>
      <c r="AC5533" s="1">
        <v>2</v>
      </c>
      <c r="AD5533" s="38" t="s">
        <v>337</v>
      </c>
      <c r="AE5533" s="61" t="s">
        <v>136</v>
      </c>
      <c r="AF5533" s="40">
        <v>110</v>
      </c>
      <c r="AG5533" s="43">
        <v>20</v>
      </c>
      <c r="AH5533">
        <v>64</v>
      </c>
      <c r="AL5533" t="s">
        <v>22</v>
      </c>
      <c r="AM5533">
        <v>60</v>
      </c>
    </row>
    <row r="5534" spans="28:39">
      <c r="AB5534" s="59" t="s">
        <v>656</v>
      </c>
      <c r="AC5534" s="1">
        <v>2</v>
      </c>
      <c r="AD5534" s="38" t="s">
        <v>337</v>
      </c>
      <c r="AE5534" s="61" t="s">
        <v>136</v>
      </c>
      <c r="AF5534" s="40">
        <v>110</v>
      </c>
      <c r="AG5534" s="44">
        <v>30</v>
      </c>
      <c r="AH5534">
        <v>44</v>
      </c>
      <c r="AL5534" t="s">
        <v>22</v>
      </c>
      <c r="AM5534">
        <v>60</v>
      </c>
    </row>
    <row r="5535" spans="28:39">
      <c r="AB5535" s="59" t="s">
        <v>656</v>
      </c>
      <c r="AC5535" s="1">
        <v>2</v>
      </c>
      <c r="AD5535" s="38" t="s">
        <v>337</v>
      </c>
      <c r="AE5535" s="61" t="s">
        <v>136</v>
      </c>
      <c r="AF5535" s="40">
        <v>110</v>
      </c>
      <c r="AG5535" s="45">
        <v>40</v>
      </c>
      <c r="AH5535">
        <v>34</v>
      </c>
      <c r="AL5535" t="s">
        <v>22</v>
      </c>
      <c r="AM5535">
        <v>60</v>
      </c>
    </row>
    <row r="5536" spans="28:39">
      <c r="AB5536" s="59" t="s">
        <v>656</v>
      </c>
      <c r="AC5536" s="1">
        <v>2</v>
      </c>
      <c r="AD5536" s="38" t="s">
        <v>337</v>
      </c>
      <c r="AE5536" s="61" t="s">
        <v>136</v>
      </c>
      <c r="AF5536" s="40">
        <v>110</v>
      </c>
      <c r="AG5536" s="46">
        <v>50</v>
      </c>
      <c r="AH5536">
        <v>28</v>
      </c>
      <c r="AL5536" t="s">
        <v>22</v>
      </c>
      <c r="AM5536">
        <v>60</v>
      </c>
    </row>
    <row r="5537" spans="28:39">
      <c r="AB5537" s="59" t="s">
        <v>656</v>
      </c>
      <c r="AC5537" s="1">
        <v>2</v>
      </c>
      <c r="AD5537" s="38" t="s">
        <v>337</v>
      </c>
      <c r="AE5537" s="61" t="s">
        <v>136</v>
      </c>
      <c r="AF5537" s="40">
        <v>110</v>
      </c>
      <c r="AG5537" s="47">
        <v>60</v>
      </c>
      <c r="AH5537">
        <v>23</v>
      </c>
      <c r="AL5537" t="s">
        <v>22</v>
      </c>
      <c r="AM5537">
        <v>60</v>
      </c>
    </row>
    <row r="5538" spans="28:39">
      <c r="AB5538" s="59" t="s">
        <v>656</v>
      </c>
      <c r="AC5538" s="1">
        <v>2</v>
      </c>
      <c r="AD5538" s="38" t="s">
        <v>337</v>
      </c>
      <c r="AE5538" s="61" t="s">
        <v>136</v>
      </c>
      <c r="AF5538" s="40">
        <v>110</v>
      </c>
      <c r="AG5538" s="48">
        <v>70</v>
      </c>
      <c r="AH5538">
        <v>20</v>
      </c>
      <c r="AL5538" t="s">
        <v>22</v>
      </c>
      <c r="AM5538">
        <v>60</v>
      </c>
    </row>
    <row r="5539" spans="28:39">
      <c r="AB5539" s="59" t="s">
        <v>656</v>
      </c>
      <c r="AC5539" s="1">
        <v>2</v>
      </c>
      <c r="AD5539" s="38" t="s">
        <v>337</v>
      </c>
      <c r="AE5539" s="61" t="s">
        <v>136</v>
      </c>
      <c r="AF5539" s="49">
        <v>115</v>
      </c>
      <c r="AG5539" s="41">
        <v>0</v>
      </c>
      <c r="AH5539">
        <v>83</v>
      </c>
      <c r="AL5539" t="s">
        <v>22</v>
      </c>
      <c r="AM5539">
        <v>60</v>
      </c>
    </row>
    <row r="5540" spans="28:39">
      <c r="AB5540" s="59" t="s">
        <v>656</v>
      </c>
      <c r="AC5540" s="1">
        <v>2</v>
      </c>
      <c r="AD5540" s="38" t="s">
        <v>337</v>
      </c>
      <c r="AE5540" s="61" t="s">
        <v>136</v>
      </c>
      <c r="AF5540" s="49">
        <v>115</v>
      </c>
      <c r="AG5540" s="42">
        <v>10</v>
      </c>
      <c r="AH5540">
        <v>80</v>
      </c>
      <c r="AL5540" t="s">
        <v>22</v>
      </c>
      <c r="AM5540">
        <v>60</v>
      </c>
    </row>
    <row r="5541" spans="28:39">
      <c r="AB5541" s="59" t="s">
        <v>656</v>
      </c>
      <c r="AC5541" s="1">
        <v>2</v>
      </c>
      <c r="AD5541" s="38" t="s">
        <v>337</v>
      </c>
      <c r="AE5541" s="61" t="s">
        <v>136</v>
      </c>
      <c r="AF5541" s="49">
        <v>115</v>
      </c>
      <c r="AG5541" s="43">
        <v>20</v>
      </c>
      <c r="AH5541">
        <v>64</v>
      </c>
      <c r="AL5541" t="s">
        <v>22</v>
      </c>
      <c r="AM5541">
        <v>60</v>
      </c>
    </row>
    <row r="5542" spans="28:39">
      <c r="AB5542" s="59" t="s">
        <v>656</v>
      </c>
      <c r="AC5542" s="1">
        <v>2</v>
      </c>
      <c r="AD5542" s="38" t="s">
        <v>337</v>
      </c>
      <c r="AE5542" s="61" t="s">
        <v>136</v>
      </c>
      <c r="AF5542" s="49">
        <v>115</v>
      </c>
      <c r="AG5542" s="44">
        <v>30</v>
      </c>
      <c r="AH5542">
        <v>44</v>
      </c>
      <c r="AL5542" t="s">
        <v>22</v>
      </c>
      <c r="AM5542">
        <v>60</v>
      </c>
    </row>
    <row r="5543" spans="28:39">
      <c r="AB5543" s="59" t="s">
        <v>656</v>
      </c>
      <c r="AC5543" s="1">
        <v>2</v>
      </c>
      <c r="AD5543" s="38" t="s">
        <v>337</v>
      </c>
      <c r="AE5543" s="61" t="s">
        <v>136</v>
      </c>
      <c r="AF5543" s="49">
        <v>115</v>
      </c>
      <c r="AG5543" s="45">
        <v>40</v>
      </c>
      <c r="AH5543">
        <v>34</v>
      </c>
      <c r="AL5543" t="s">
        <v>22</v>
      </c>
      <c r="AM5543">
        <v>60</v>
      </c>
    </row>
    <row r="5544" spans="28:39">
      <c r="AB5544" s="59" t="s">
        <v>656</v>
      </c>
      <c r="AC5544" s="1">
        <v>2</v>
      </c>
      <c r="AD5544" s="38" t="s">
        <v>337</v>
      </c>
      <c r="AE5544" s="61" t="s">
        <v>136</v>
      </c>
      <c r="AF5544" s="49">
        <v>115</v>
      </c>
      <c r="AG5544" s="46">
        <v>50</v>
      </c>
      <c r="AH5544">
        <v>28</v>
      </c>
      <c r="AL5544" t="s">
        <v>22</v>
      </c>
      <c r="AM5544">
        <v>60</v>
      </c>
    </row>
    <row r="5545" spans="28:39">
      <c r="AB5545" s="59" t="s">
        <v>656</v>
      </c>
      <c r="AC5545" s="1">
        <v>2</v>
      </c>
      <c r="AD5545" s="38" t="s">
        <v>337</v>
      </c>
      <c r="AE5545" s="61" t="s">
        <v>136</v>
      </c>
      <c r="AF5545" s="49">
        <v>115</v>
      </c>
      <c r="AG5545" s="47">
        <v>60</v>
      </c>
      <c r="AH5545">
        <v>23</v>
      </c>
      <c r="AL5545" t="s">
        <v>22</v>
      </c>
      <c r="AM5545">
        <v>60</v>
      </c>
    </row>
    <row r="5546" spans="28:39">
      <c r="AB5546" s="59" t="s">
        <v>656</v>
      </c>
      <c r="AC5546" s="1">
        <v>2</v>
      </c>
      <c r="AD5546" s="38" t="s">
        <v>337</v>
      </c>
      <c r="AE5546" s="61" t="s">
        <v>136</v>
      </c>
      <c r="AF5546" s="49">
        <v>115</v>
      </c>
      <c r="AG5546" s="48">
        <v>70</v>
      </c>
      <c r="AH5546">
        <v>20</v>
      </c>
      <c r="AL5546" t="s">
        <v>22</v>
      </c>
      <c r="AM5546">
        <v>60</v>
      </c>
    </row>
    <row r="5547" spans="28:39">
      <c r="AB5547" s="59" t="s">
        <v>656</v>
      </c>
      <c r="AC5547" s="1">
        <v>2</v>
      </c>
      <c r="AD5547" s="38" t="s">
        <v>337</v>
      </c>
      <c r="AE5547" s="61" t="s">
        <v>136</v>
      </c>
      <c r="AF5547" s="50">
        <v>120</v>
      </c>
      <c r="AG5547" s="41">
        <v>0</v>
      </c>
      <c r="AH5547">
        <v>81</v>
      </c>
      <c r="AL5547" t="s">
        <v>22</v>
      </c>
      <c r="AM5547">
        <v>60</v>
      </c>
    </row>
    <row r="5548" spans="28:39">
      <c r="AB5548" s="59" t="s">
        <v>656</v>
      </c>
      <c r="AC5548" s="1">
        <v>2</v>
      </c>
      <c r="AD5548" s="38" t="s">
        <v>337</v>
      </c>
      <c r="AE5548" s="61" t="s">
        <v>136</v>
      </c>
      <c r="AF5548" s="50">
        <v>120</v>
      </c>
      <c r="AG5548" s="42">
        <v>10</v>
      </c>
      <c r="AH5548">
        <v>80</v>
      </c>
      <c r="AL5548" t="s">
        <v>22</v>
      </c>
      <c r="AM5548">
        <v>60</v>
      </c>
    </row>
    <row r="5549" spans="28:39">
      <c r="AB5549" s="59" t="s">
        <v>656</v>
      </c>
      <c r="AC5549" s="1">
        <v>2</v>
      </c>
      <c r="AD5549" s="38" t="s">
        <v>337</v>
      </c>
      <c r="AE5549" s="61" t="s">
        <v>136</v>
      </c>
      <c r="AF5549" s="50">
        <v>120</v>
      </c>
      <c r="AG5549" s="43">
        <v>20</v>
      </c>
      <c r="AH5549">
        <v>64</v>
      </c>
      <c r="AL5549" t="s">
        <v>22</v>
      </c>
      <c r="AM5549">
        <v>60</v>
      </c>
    </row>
    <row r="5550" spans="28:39">
      <c r="AB5550" s="59" t="s">
        <v>656</v>
      </c>
      <c r="AC5550" s="1">
        <v>2</v>
      </c>
      <c r="AD5550" s="38" t="s">
        <v>337</v>
      </c>
      <c r="AE5550" s="61" t="s">
        <v>136</v>
      </c>
      <c r="AF5550" s="50">
        <v>120</v>
      </c>
      <c r="AG5550" s="44">
        <v>30</v>
      </c>
      <c r="AH5550">
        <v>44</v>
      </c>
      <c r="AL5550" t="s">
        <v>22</v>
      </c>
      <c r="AM5550">
        <v>60</v>
      </c>
    </row>
    <row r="5551" spans="28:39">
      <c r="AB5551" s="59" t="s">
        <v>656</v>
      </c>
      <c r="AC5551" s="1">
        <v>2</v>
      </c>
      <c r="AD5551" s="38" t="s">
        <v>337</v>
      </c>
      <c r="AE5551" s="61" t="s">
        <v>136</v>
      </c>
      <c r="AF5551" s="50">
        <v>120</v>
      </c>
      <c r="AG5551" s="45">
        <v>40</v>
      </c>
      <c r="AH5551">
        <v>34</v>
      </c>
      <c r="AL5551" t="s">
        <v>22</v>
      </c>
      <c r="AM5551">
        <v>60</v>
      </c>
    </row>
    <row r="5552" spans="28:39">
      <c r="AB5552" s="59" t="s">
        <v>656</v>
      </c>
      <c r="AC5552" s="1">
        <v>2</v>
      </c>
      <c r="AD5552" s="38" t="s">
        <v>337</v>
      </c>
      <c r="AE5552" s="61" t="s">
        <v>136</v>
      </c>
      <c r="AF5552" s="50">
        <v>120</v>
      </c>
      <c r="AG5552" s="46">
        <v>50</v>
      </c>
      <c r="AH5552">
        <v>28</v>
      </c>
      <c r="AL5552" t="s">
        <v>22</v>
      </c>
      <c r="AM5552">
        <v>60</v>
      </c>
    </row>
    <row r="5553" spans="28:39">
      <c r="AB5553" s="59" t="s">
        <v>656</v>
      </c>
      <c r="AC5553" s="1">
        <v>2</v>
      </c>
      <c r="AD5553" s="38" t="s">
        <v>337</v>
      </c>
      <c r="AE5553" s="61" t="s">
        <v>136</v>
      </c>
      <c r="AF5553" s="50">
        <v>120</v>
      </c>
      <c r="AG5553" s="47">
        <v>60</v>
      </c>
      <c r="AH5553">
        <v>23</v>
      </c>
      <c r="AL5553" t="s">
        <v>22</v>
      </c>
      <c r="AM5553">
        <v>60</v>
      </c>
    </row>
    <row r="5554" spans="28:39">
      <c r="AB5554" s="59" t="s">
        <v>656</v>
      </c>
      <c r="AC5554" s="1">
        <v>2</v>
      </c>
      <c r="AD5554" s="38" t="s">
        <v>337</v>
      </c>
      <c r="AE5554" s="61" t="s">
        <v>136</v>
      </c>
      <c r="AF5554" s="50">
        <v>120</v>
      </c>
      <c r="AG5554" s="48">
        <v>70</v>
      </c>
      <c r="AH5554">
        <v>20</v>
      </c>
      <c r="AL5554" t="s">
        <v>22</v>
      </c>
      <c r="AM5554">
        <v>60</v>
      </c>
    </row>
    <row r="5555" spans="28:39">
      <c r="AB5555" s="59" t="s">
        <v>656</v>
      </c>
      <c r="AC5555" s="1">
        <v>2</v>
      </c>
      <c r="AD5555" s="38" t="s">
        <v>337</v>
      </c>
      <c r="AE5555" s="61" t="s">
        <v>136</v>
      </c>
      <c r="AF5555" s="51">
        <v>130</v>
      </c>
      <c r="AG5555" s="41">
        <v>0</v>
      </c>
      <c r="AH5555">
        <v>76</v>
      </c>
      <c r="AL5555" t="s">
        <v>22</v>
      </c>
      <c r="AM5555">
        <v>60</v>
      </c>
    </row>
    <row r="5556" spans="28:39">
      <c r="AB5556" s="59" t="s">
        <v>656</v>
      </c>
      <c r="AC5556" s="1">
        <v>2</v>
      </c>
      <c r="AD5556" s="38" t="s">
        <v>337</v>
      </c>
      <c r="AE5556" s="61" t="s">
        <v>136</v>
      </c>
      <c r="AF5556" s="51">
        <v>130</v>
      </c>
      <c r="AG5556" s="42">
        <v>10</v>
      </c>
      <c r="AH5556">
        <v>76</v>
      </c>
      <c r="AL5556" t="s">
        <v>22</v>
      </c>
      <c r="AM5556">
        <v>60</v>
      </c>
    </row>
    <row r="5557" spans="28:39">
      <c r="AB5557" s="59" t="s">
        <v>656</v>
      </c>
      <c r="AC5557" s="1">
        <v>2</v>
      </c>
      <c r="AD5557" s="38" t="s">
        <v>337</v>
      </c>
      <c r="AE5557" s="61" t="s">
        <v>136</v>
      </c>
      <c r="AF5557" s="51">
        <v>130</v>
      </c>
      <c r="AG5557" s="43">
        <v>20</v>
      </c>
      <c r="AH5557">
        <v>64</v>
      </c>
      <c r="AL5557" t="s">
        <v>22</v>
      </c>
      <c r="AM5557">
        <v>60</v>
      </c>
    </row>
    <row r="5558" spans="28:39">
      <c r="AB5558" s="59" t="s">
        <v>656</v>
      </c>
      <c r="AC5558" s="1">
        <v>2</v>
      </c>
      <c r="AD5558" s="38" t="s">
        <v>337</v>
      </c>
      <c r="AE5558" s="61" t="s">
        <v>136</v>
      </c>
      <c r="AF5558" s="51">
        <v>130</v>
      </c>
      <c r="AG5558" s="44">
        <v>30</v>
      </c>
      <c r="AH5558">
        <v>44</v>
      </c>
      <c r="AL5558" t="s">
        <v>22</v>
      </c>
      <c r="AM5558">
        <v>60</v>
      </c>
    </row>
    <row r="5559" spans="28:39">
      <c r="AB5559" s="59" t="s">
        <v>656</v>
      </c>
      <c r="AC5559" s="1">
        <v>2</v>
      </c>
      <c r="AD5559" s="38" t="s">
        <v>337</v>
      </c>
      <c r="AE5559" s="61" t="s">
        <v>136</v>
      </c>
      <c r="AF5559" s="51">
        <v>130</v>
      </c>
      <c r="AG5559" s="45">
        <v>40</v>
      </c>
      <c r="AH5559">
        <v>34</v>
      </c>
      <c r="AL5559" t="s">
        <v>22</v>
      </c>
      <c r="AM5559">
        <v>60</v>
      </c>
    </row>
    <row r="5560" spans="28:39">
      <c r="AB5560" s="59" t="s">
        <v>656</v>
      </c>
      <c r="AC5560" s="1">
        <v>2</v>
      </c>
      <c r="AD5560" s="38" t="s">
        <v>337</v>
      </c>
      <c r="AE5560" s="61" t="s">
        <v>136</v>
      </c>
      <c r="AF5560" s="51">
        <v>130</v>
      </c>
      <c r="AG5560" s="46">
        <v>50</v>
      </c>
      <c r="AH5560">
        <v>28</v>
      </c>
      <c r="AL5560" t="s">
        <v>22</v>
      </c>
      <c r="AM5560">
        <v>60</v>
      </c>
    </row>
    <row r="5561" spans="28:39">
      <c r="AB5561" s="59" t="s">
        <v>656</v>
      </c>
      <c r="AC5561" s="1">
        <v>2</v>
      </c>
      <c r="AD5561" s="38" t="s">
        <v>337</v>
      </c>
      <c r="AE5561" s="61" t="s">
        <v>136</v>
      </c>
      <c r="AF5561" s="51">
        <v>130</v>
      </c>
      <c r="AG5561" s="47">
        <v>60</v>
      </c>
      <c r="AH5561">
        <v>23</v>
      </c>
      <c r="AL5561" t="s">
        <v>22</v>
      </c>
      <c r="AM5561">
        <v>60</v>
      </c>
    </row>
    <row r="5562" spans="28:39">
      <c r="AB5562" s="59" t="s">
        <v>656</v>
      </c>
      <c r="AC5562" s="1">
        <v>2</v>
      </c>
      <c r="AD5562" s="38" t="s">
        <v>337</v>
      </c>
      <c r="AE5562" s="61" t="s">
        <v>136</v>
      </c>
      <c r="AF5562" s="51">
        <v>130</v>
      </c>
      <c r="AG5562" s="48">
        <v>70</v>
      </c>
      <c r="AH5562">
        <v>20</v>
      </c>
      <c r="AL5562" t="s">
        <v>22</v>
      </c>
      <c r="AM5562">
        <v>60</v>
      </c>
    </row>
    <row r="5563" spans="28:39">
      <c r="AB5563" s="59" t="s">
        <v>656</v>
      </c>
      <c r="AC5563" s="1">
        <v>2</v>
      </c>
      <c r="AD5563" s="38" t="s">
        <v>337</v>
      </c>
      <c r="AE5563" s="61" t="s">
        <v>136</v>
      </c>
      <c r="AF5563" s="52">
        <v>140</v>
      </c>
      <c r="AG5563" s="41">
        <v>0</v>
      </c>
      <c r="AH5563">
        <v>72</v>
      </c>
      <c r="AL5563" t="s">
        <v>22</v>
      </c>
      <c r="AM5563">
        <v>60</v>
      </c>
    </row>
    <row r="5564" spans="28:39">
      <c r="AB5564" s="59" t="s">
        <v>656</v>
      </c>
      <c r="AC5564" s="1">
        <v>2</v>
      </c>
      <c r="AD5564" s="38" t="s">
        <v>337</v>
      </c>
      <c r="AE5564" s="61" t="s">
        <v>136</v>
      </c>
      <c r="AF5564" s="52">
        <v>140</v>
      </c>
      <c r="AG5564" s="42">
        <v>10</v>
      </c>
      <c r="AH5564">
        <v>72</v>
      </c>
      <c r="AL5564" t="s">
        <v>22</v>
      </c>
      <c r="AM5564">
        <v>60</v>
      </c>
    </row>
    <row r="5565" spans="28:39">
      <c r="AB5565" s="59" t="s">
        <v>656</v>
      </c>
      <c r="AC5565" s="1">
        <v>2</v>
      </c>
      <c r="AD5565" s="38" t="s">
        <v>337</v>
      </c>
      <c r="AE5565" s="61" t="s">
        <v>136</v>
      </c>
      <c r="AF5565" s="52">
        <v>140</v>
      </c>
      <c r="AG5565" s="43">
        <v>20</v>
      </c>
      <c r="AH5565">
        <v>64</v>
      </c>
      <c r="AL5565" t="s">
        <v>22</v>
      </c>
      <c r="AM5565">
        <v>60</v>
      </c>
    </row>
    <row r="5566" spans="28:39">
      <c r="AB5566" s="59" t="s">
        <v>656</v>
      </c>
      <c r="AC5566" s="1">
        <v>2</v>
      </c>
      <c r="AD5566" s="38" t="s">
        <v>337</v>
      </c>
      <c r="AE5566" s="61" t="s">
        <v>136</v>
      </c>
      <c r="AF5566" s="52">
        <v>140</v>
      </c>
      <c r="AG5566" s="44">
        <v>30</v>
      </c>
      <c r="AH5566">
        <v>44</v>
      </c>
      <c r="AL5566" t="s">
        <v>22</v>
      </c>
      <c r="AM5566">
        <v>60</v>
      </c>
    </row>
    <row r="5567" spans="28:39">
      <c r="AB5567" s="59" t="s">
        <v>656</v>
      </c>
      <c r="AC5567" s="1">
        <v>2</v>
      </c>
      <c r="AD5567" s="38" t="s">
        <v>337</v>
      </c>
      <c r="AE5567" s="61" t="s">
        <v>136</v>
      </c>
      <c r="AF5567" s="52">
        <v>140</v>
      </c>
      <c r="AG5567" s="45">
        <v>40</v>
      </c>
      <c r="AH5567">
        <v>34</v>
      </c>
      <c r="AL5567" t="s">
        <v>22</v>
      </c>
      <c r="AM5567">
        <v>60</v>
      </c>
    </row>
    <row r="5568" spans="28:39">
      <c r="AB5568" s="59" t="s">
        <v>656</v>
      </c>
      <c r="AC5568" s="1">
        <v>2</v>
      </c>
      <c r="AD5568" s="38" t="s">
        <v>337</v>
      </c>
      <c r="AE5568" s="61" t="s">
        <v>136</v>
      </c>
      <c r="AF5568" s="52">
        <v>140</v>
      </c>
      <c r="AG5568" s="46">
        <v>50</v>
      </c>
      <c r="AH5568">
        <v>28</v>
      </c>
      <c r="AL5568" t="s">
        <v>22</v>
      </c>
      <c r="AM5568">
        <v>60</v>
      </c>
    </row>
    <row r="5569" spans="28:39">
      <c r="AB5569" s="59" t="s">
        <v>656</v>
      </c>
      <c r="AC5569" s="1">
        <v>2</v>
      </c>
      <c r="AD5569" s="38" t="s">
        <v>337</v>
      </c>
      <c r="AE5569" s="61" t="s">
        <v>136</v>
      </c>
      <c r="AF5569" s="52">
        <v>140</v>
      </c>
      <c r="AG5569" s="47">
        <v>60</v>
      </c>
      <c r="AH5569">
        <v>23</v>
      </c>
      <c r="AL5569" t="s">
        <v>22</v>
      </c>
      <c r="AM5569">
        <v>60</v>
      </c>
    </row>
    <row r="5570" spans="28:39">
      <c r="AB5570" s="59" t="s">
        <v>656</v>
      </c>
      <c r="AC5570" s="1">
        <v>2</v>
      </c>
      <c r="AD5570" s="38" t="s">
        <v>337</v>
      </c>
      <c r="AE5570" s="61" t="s">
        <v>136</v>
      </c>
      <c r="AF5570" s="52">
        <v>140</v>
      </c>
      <c r="AG5570" s="48">
        <v>70</v>
      </c>
      <c r="AH5570">
        <v>20</v>
      </c>
      <c r="AL5570" t="s">
        <v>22</v>
      </c>
      <c r="AM5570">
        <v>60</v>
      </c>
    </row>
    <row r="5571" spans="28:39">
      <c r="AB5571" s="59" t="s">
        <v>656</v>
      </c>
      <c r="AC5571" s="1">
        <v>2</v>
      </c>
      <c r="AD5571" s="38" t="s">
        <v>337</v>
      </c>
      <c r="AE5571" s="61" t="s">
        <v>136</v>
      </c>
      <c r="AF5571" s="53">
        <v>150</v>
      </c>
      <c r="AG5571" s="41">
        <v>0</v>
      </c>
      <c r="AH5571">
        <v>57</v>
      </c>
      <c r="AL5571" t="s">
        <v>22</v>
      </c>
      <c r="AM5571">
        <v>60</v>
      </c>
    </row>
    <row r="5572" spans="28:39">
      <c r="AB5572" s="59" t="s">
        <v>656</v>
      </c>
      <c r="AC5572" s="1">
        <v>2</v>
      </c>
      <c r="AD5572" s="38" t="s">
        <v>337</v>
      </c>
      <c r="AE5572" s="61" t="s">
        <v>136</v>
      </c>
      <c r="AF5572" s="53">
        <v>150</v>
      </c>
      <c r="AG5572" s="42">
        <v>10</v>
      </c>
      <c r="AH5572">
        <v>57</v>
      </c>
      <c r="AL5572" t="s">
        <v>22</v>
      </c>
      <c r="AM5572">
        <v>60</v>
      </c>
    </row>
    <row r="5573" spans="28:39">
      <c r="AB5573" s="59" t="s">
        <v>656</v>
      </c>
      <c r="AC5573" s="1">
        <v>2</v>
      </c>
      <c r="AD5573" s="38" t="s">
        <v>337</v>
      </c>
      <c r="AE5573" s="61" t="s">
        <v>136</v>
      </c>
      <c r="AF5573" s="53">
        <v>150</v>
      </c>
      <c r="AG5573" s="43">
        <v>20</v>
      </c>
      <c r="AH5573">
        <v>57</v>
      </c>
      <c r="AL5573" t="s">
        <v>22</v>
      </c>
      <c r="AM5573">
        <v>60</v>
      </c>
    </row>
    <row r="5574" spans="28:39">
      <c r="AB5574" s="59" t="s">
        <v>656</v>
      </c>
      <c r="AC5574" s="1">
        <v>2</v>
      </c>
      <c r="AD5574" s="38" t="s">
        <v>337</v>
      </c>
      <c r="AE5574" s="61" t="s">
        <v>136</v>
      </c>
      <c r="AF5574" s="53">
        <v>150</v>
      </c>
      <c r="AG5574" s="44">
        <v>30</v>
      </c>
      <c r="AH5574">
        <v>44</v>
      </c>
      <c r="AL5574" t="s">
        <v>22</v>
      </c>
      <c r="AM5574">
        <v>60</v>
      </c>
    </row>
    <row r="5575" spans="28:39">
      <c r="AB5575" s="59" t="s">
        <v>656</v>
      </c>
      <c r="AC5575" s="1">
        <v>2</v>
      </c>
      <c r="AD5575" s="38" t="s">
        <v>337</v>
      </c>
      <c r="AE5575" s="61" t="s">
        <v>136</v>
      </c>
      <c r="AF5575" s="53">
        <v>150</v>
      </c>
      <c r="AG5575" s="45">
        <v>40</v>
      </c>
      <c r="AH5575">
        <v>34</v>
      </c>
      <c r="AL5575" t="s">
        <v>22</v>
      </c>
      <c r="AM5575">
        <v>60</v>
      </c>
    </row>
    <row r="5576" spans="28:39">
      <c r="AB5576" s="59" t="s">
        <v>656</v>
      </c>
      <c r="AC5576" s="1">
        <v>2</v>
      </c>
      <c r="AD5576" s="38" t="s">
        <v>337</v>
      </c>
      <c r="AE5576" s="61" t="s">
        <v>136</v>
      </c>
      <c r="AF5576" s="53">
        <v>150</v>
      </c>
      <c r="AG5576" s="46">
        <v>50</v>
      </c>
      <c r="AH5576">
        <v>28</v>
      </c>
      <c r="AL5576" t="s">
        <v>22</v>
      </c>
      <c r="AM5576">
        <v>60</v>
      </c>
    </row>
    <row r="5577" spans="28:39">
      <c r="AB5577" s="59" t="s">
        <v>656</v>
      </c>
      <c r="AC5577" s="1">
        <v>2</v>
      </c>
      <c r="AD5577" s="38" t="s">
        <v>337</v>
      </c>
      <c r="AE5577" s="61" t="s">
        <v>136</v>
      </c>
      <c r="AF5577" s="53">
        <v>150</v>
      </c>
      <c r="AG5577" s="47">
        <v>60</v>
      </c>
      <c r="AH5577">
        <v>23</v>
      </c>
      <c r="AL5577" t="s">
        <v>22</v>
      </c>
      <c r="AM5577">
        <v>60</v>
      </c>
    </row>
    <row r="5578" spans="28:39">
      <c r="AB5578" s="59" t="s">
        <v>656</v>
      </c>
      <c r="AC5578" s="1">
        <v>2</v>
      </c>
      <c r="AD5578" s="38" t="s">
        <v>337</v>
      </c>
      <c r="AE5578" s="61" t="s">
        <v>136</v>
      </c>
      <c r="AF5578" s="53">
        <v>150</v>
      </c>
      <c r="AG5578" s="48">
        <v>70</v>
      </c>
      <c r="AH5578">
        <v>20</v>
      </c>
      <c r="AL5578" t="s">
        <v>22</v>
      </c>
      <c r="AM5578">
        <v>60</v>
      </c>
    </row>
    <row r="5579" spans="28:39">
      <c r="AB5579" s="59" t="s">
        <v>656</v>
      </c>
      <c r="AC5579" s="1">
        <v>2</v>
      </c>
      <c r="AD5579" s="38" t="s">
        <v>337</v>
      </c>
      <c r="AE5579" s="61" t="s">
        <v>136</v>
      </c>
      <c r="AF5579" s="54">
        <v>160</v>
      </c>
      <c r="AG5579" s="41">
        <v>0</v>
      </c>
      <c r="AH5579">
        <v>54</v>
      </c>
      <c r="AL5579" t="s">
        <v>22</v>
      </c>
      <c r="AM5579">
        <v>60</v>
      </c>
    </row>
    <row r="5580" spans="28:39">
      <c r="AB5580" s="59" t="s">
        <v>656</v>
      </c>
      <c r="AC5580" s="1">
        <v>2</v>
      </c>
      <c r="AD5580" s="38" t="s">
        <v>337</v>
      </c>
      <c r="AE5580" s="61" t="s">
        <v>136</v>
      </c>
      <c r="AF5580" s="54">
        <v>160</v>
      </c>
      <c r="AG5580" s="42">
        <v>10</v>
      </c>
      <c r="AH5580">
        <v>54</v>
      </c>
      <c r="AL5580" t="s">
        <v>22</v>
      </c>
      <c r="AM5580">
        <v>60</v>
      </c>
    </row>
    <row r="5581" spans="28:39">
      <c r="AB5581" s="59" t="s">
        <v>656</v>
      </c>
      <c r="AC5581" s="1">
        <v>2</v>
      </c>
      <c r="AD5581" s="38" t="s">
        <v>337</v>
      </c>
      <c r="AE5581" s="61" t="s">
        <v>136</v>
      </c>
      <c r="AF5581" s="54">
        <v>160</v>
      </c>
      <c r="AG5581" s="43">
        <v>20</v>
      </c>
      <c r="AH5581">
        <v>54</v>
      </c>
      <c r="AL5581" t="s">
        <v>22</v>
      </c>
      <c r="AM5581">
        <v>60</v>
      </c>
    </row>
    <row r="5582" spans="28:39">
      <c r="AB5582" s="59" t="s">
        <v>656</v>
      </c>
      <c r="AC5582" s="1">
        <v>2</v>
      </c>
      <c r="AD5582" s="38" t="s">
        <v>337</v>
      </c>
      <c r="AE5582" s="61" t="s">
        <v>136</v>
      </c>
      <c r="AF5582" s="54">
        <v>160</v>
      </c>
      <c r="AG5582" s="44">
        <v>30</v>
      </c>
      <c r="AH5582">
        <v>44</v>
      </c>
      <c r="AL5582" t="s">
        <v>22</v>
      </c>
      <c r="AM5582">
        <v>60</v>
      </c>
    </row>
    <row r="5583" spans="28:39">
      <c r="AB5583" s="59" t="s">
        <v>656</v>
      </c>
      <c r="AC5583" s="1">
        <v>2</v>
      </c>
      <c r="AD5583" s="38" t="s">
        <v>337</v>
      </c>
      <c r="AE5583" s="61" t="s">
        <v>136</v>
      </c>
      <c r="AF5583" s="54">
        <v>160</v>
      </c>
      <c r="AG5583" s="45">
        <v>40</v>
      </c>
      <c r="AH5583">
        <v>34</v>
      </c>
      <c r="AL5583" t="s">
        <v>22</v>
      </c>
      <c r="AM5583">
        <v>60</v>
      </c>
    </row>
    <row r="5584" spans="28:39">
      <c r="AB5584" s="59" t="s">
        <v>656</v>
      </c>
      <c r="AC5584" s="1">
        <v>2</v>
      </c>
      <c r="AD5584" s="38" t="s">
        <v>337</v>
      </c>
      <c r="AE5584" s="61" t="s">
        <v>136</v>
      </c>
      <c r="AF5584" s="54">
        <v>160</v>
      </c>
      <c r="AG5584" s="46">
        <v>50</v>
      </c>
      <c r="AH5584">
        <v>28</v>
      </c>
      <c r="AL5584" t="s">
        <v>22</v>
      </c>
      <c r="AM5584">
        <v>60</v>
      </c>
    </row>
    <row r="5585" spans="28:39">
      <c r="AB5585" s="59" t="s">
        <v>656</v>
      </c>
      <c r="AC5585" s="1">
        <v>2</v>
      </c>
      <c r="AD5585" s="38" t="s">
        <v>337</v>
      </c>
      <c r="AE5585" s="61" t="s">
        <v>136</v>
      </c>
      <c r="AF5585" s="54">
        <v>160</v>
      </c>
      <c r="AG5585" s="47">
        <v>60</v>
      </c>
      <c r="AH5585">
        <v>23</v>
      </c>
      <c r="AL5585" t="s">
        <v>22</v>
      </c>
      <c r="AM5585">
        <v>60</v>
      </c>
    </row>
    <row r="5586" spans="28:39">
      <c r="AB5586" s="59" t="s">
        <v>656</v>
      </c>
      <c r="AC5586" s="1">
        <v>2</v>
      </c>
      <c r="AD5586" s="38" t="s">
        <v>337</v>
      </c>
      <c r="AE5586" s="61" t="s">
        <v>136</v>
      </c>
      <c r="AF5586" s="54">
        <v>160</v>
      </c>
      <c r="AG5586" s="48">
        <v>70</v>
      </c>
      <c r="AH5586">
        <v>20</v>
      </c>
      <c r="AL5586" t="s">
        <v>22</v>
      </c>
      <c r="AM5586">
        <v>60</v>
      </c>
    </row>
    <row r="5587" spans="28:39">
      <c r="AB5587" s="59" t="s">
        <v>656</v>
      </c>
      <c r="AC5587" s="1">
        <v>2</v>
      </c>
      <c r="AD5587" s="38" t="s">
        <v>337</v>
      </c>
      <c r="AE5587" s="61" t="s">
        <v>136</v>
      </c>
      <c r="AF5587" s="55">
        <v>170</v>
      </c>
      <c r="AG5587" s="41">
        <v>0</v>
      </c>
      <c r="AH5587">
        <v>52</v>
      </c>
      <c r="AL5587" t="s">
        <v>22</v>
      </c>
      <c r="AM5587">
        <v>60</v>
      </c>
    </row>
    <row r="5588" spans="28:39">
      <c r="AB5588" s="59" t="s">
        <v>656</v>
      </c>
      <c r="AC5588" s="1">
        <v>2</v>
      </c>
      <c r="AD5588" s="38" t="s">
        <v>337</v>
      </c>
      <c r="AE5588" s="61" t="s">
        <v>136</v>
      </c>
      <c r="AF5588" s="55">
        <v>170</v>
      </c>
      <c r="AG5588" s="42">
        <v>10</v>
      </c>
      <c r="AH5588">
        <v>52</v>
      </c>
      <c r="AL5588" t="s">
        <v>22</v>
      </c>
      <c r="AM5588">
        <v>60</v>
      </c>
    </row>
    <row r="5589" spans="28:39">
      <c r="AB5589" s="59" t="s">
        <v>656</v>
      </c>
      <c r="AC5589" s="1">
        <v>2</v>
      </c>
      <c r="AD5589" s="38" t="s">
        <v>337</v>
      </c>
      <c r="AE5589" s="61" t="s">
        <v>136</v>
      </c>
      <c r="AF5589" s="55">
        <v>170</v>
      </c>
      <c r="AG5589" s="43">
        <v>20</v>
      </c>
      <c r="AH5589">
        <v>52</v>
      </c>
      <c r="AL5589" t="s">
        <v>22</v>
      </c>
      <c r="AM5589">
        <v>60</v>
      </c>
    </row>
    <row r="5590" spans="28:39">
      <c r="AB5590" s="59" t="s">
        <v>656</v>
      </c>
      <c r="AC5590" s="1">
        <v>2</v>
      </c>
      <c r="AD5590" s="38" t="s">
        <v>337</v>
      </c>
      <c r="AE5590" s="61" t="s">
        <v>136</v>
      </c>
      <c r="AF5590" s="55">
        <v>170</v>
      </c>
      <c r="AG5590" s="44">
        <v>30</v>
      </c>
      <c r="AH5590">
        <v>44</v>
      </c>
      <c r="AL5590" t="s">
        <v>22</v>
      </c>
      <c r="AM5590">
        <v>60</v>
      </c>
    </row>
    <row r="5591" spans="28:39">
      <c r="AB5591" s="59" t="s">
        <v>656</v>
      </c>
      <c r="AC5591" s="1">
        <v>2</v>
      </c>
      <c r="AD5591" s="38" t="s">
        <v>337</v>
      </c>
      <c r="AE5591" s="61" t="s">
        <v>136</v>
      </c>
      <c r="AF5591" s="55">
        <v>170</v>
      </c>
      <c r="AG5591" s="45">
        <v>40</v>
      </c>
      <c r="AH5591">
        <v>34</v>
      </c>
      <c r="AL5591" t="s">
        <v>22</v>
      </c>
      <c r="AM5591">
        <v>60</v>
      </c>
    </row>
    <row r="5592" spans="28:39">
      <c r="AB5592" s="59" t="s">
        <v>656</v>
      </c>
      <c r="AC5592" s="1">
        <v>2</v>
      </c>
      <c r="AD5592" s="38" t="s">
        <v>337</v>
      </c>
      <c r="AE5592" s="61" t="s">
        <v>136</v>
      </c>
      <c r="AF5592" s="55">
        <v>170</v>
      </c>
      <c r="AG5592" s="46">
        <v>50</v>
      </c>
      <c r="AH5592">
        <v>28</v>
      </c>
      <c r="AL5592" t="s">
        <v>22</v>
      </c>
      <c r="AM5592">
        <v>60</v>
      </c>
    </row>
    <row r="5593" spans="28:39">
      <c r="AB5593" s="59" t="s">
        <v>656</v>
      </c>
      <c r="AC5593" s="1">
        <v>2</v>
      </c>
      <c r="AD5593" s="38" t="s">
        <v>337</v>
      </c>
      <c r="AE5593" s="61" t="s">
        <v>136</v>
      </c>
      <c r="AF5593" s="55">
        <v>170</v>
      </c>
      <c r="AG5593" s="47">
        <v>60</v>
      </c>
      <c r="AH5593">
        <v>23</v>
      </c>
      <c r="AL5593" t="s">
        <v>22</v>
      </c>
      <c r="AM5593">
        <v>60</v>
      </c>
    </row>
    <row r="5594" spans="28:39">
      <c r="AB5594" s="59" t="s">
        <v>656</v>
      </c>
      <c r="AC5594" s="1">
        <v>2</v>
      </c>
      <c r="AD5594" s="38" t="s">
        <v>337</v>
      </c>
      <c r="AE5594" s="61" t="s">
        <v>136</v>
      </c>
      <c r="AF5594" s="55">
        <v>170</v>
      </c>
      <c r="AG5594" s="48">
        <v>70</v>
      </c>
      <c r="AH5594">
        <v>20</v>
      </c>
      <c r="AL5594" t="s">
        <v>22</v>
      </c>
      <c r="AM5594">
        <v>60</v>
      </c>
    </row>
    <row r="5595" spans="28:39">
      <c r="AB5595" s="59" t="s">
        <v>656</v>
      </c>
      <c r="AC5595" s="1">
        <v>2</v>
      </c>
      <c r="AD5595" s="38" t="s">
        <v>337</v>
      </c>
      <c r="AE5595" s="61" t="s">
        <v>136</v>
      </c>
      <c r="AF5595" s="56">
        <v>180</v>
      </c>
      <c r="AG5595" s="41">
        <v>0</v>
      </c>
      <c r="AH5595">
        <v>50</v>
      </c>
      <c r="AL5595" t="s">
        <v>22</v>
      </c>
      <c r="AM5595">
        <v>60</v>
      </c>
    </row>
    <row r="5596" spans="28:39">
      <c r="AB5596" s="59" t="s">
        <v>656</v>
      </c>
      <c r="AC5596" s="1">
        <v>2</v>
      </c>
      <c r="AD5596" s="38" t="s">
        <v>337</v>
      </c>
      <c r="AE5596" s="61" t="s">
        <v>136</v>
      </c>
      <c r="AF5596" s="56">
        <v>180</v>
      </c>
      <c r="AG5596" s="42">
        <v>10</v>
      </c>
      <c r="AH5596">
        <v>50</v>
      </c>
      <c r="AL5596" t="s">
        <v>22</v>
      </c>
      <c r="AM5596">
        <v>60</v>
      </c>
    </row>
    <row r="5597" spans="28:39">
      <c r="AB5597" s="59" t="s">
        <v>656</v>
      </c>
      <c r="AC5597" s="1">
        <v>2</v>
      </c>
      <c r="AD5597" s="38" t="s">
        <v>337</v>
      </c>
      <c r="AE5597" s="61" t="s">
        <v>136</v>
      </c>
      <c r="AF5597" s="56">
        <v>180</v>
      </c>
      <c r="AG5597" s="43">
        <v>20</v>
      </c>
      <c r="AH5597">
        <v>50</v>
      </c>
      <c r="AL5597" t="s">
        <v>22</v>
      </c>
      <c r="AM5597">
        <v>60</v>
      </c>
    </row>
    <row r="5598" spans="28:39">
      <c r="AB5598" s="59" t="s">
        <v>656</v>
      </c>
      <c r="AC5598" s="1">
        <v>2</v>
      </c>
      <c r="AD5598" s="38" t="s">
        <v>337</v>
      </c>
      <c r="AE5598" s="61" t="s">
        <v>136</v>
      </c>
      <c r="AF5598" s="56">
        <v>180</v>
      </c>
      <c r="AG5598" s="44">
        <v>30</v>
      </c>
      <c r="AH5598">
        <v>44</v>
      </c>
      <c r="AL5598" t="s">
        <v>22</v>
      </c>
      <c r="AM5598">
        <v>60</v>
      </c>
    </row>
    <row r="5599" spans="28:39">
      <c r="AB5599" s="59" t="s">
        <v>656</v>
      </c>
      <c r="AC5599" s="1">
        <v>2</v>
      </c>
      <c r="AD5599" s="38" t="s">
        <v>337</v>
      </c>
      <c r="AE5599" s="61" t="s">
        <v>136</v>
      </c>
      <c r="AF5599" s="56">
        <v>180</v>
      </c>
      <c r="AG5599" s="45">
        <v>40</v>
      </c>
      <c r="AH5599">
        <v>34</v>
      </c>
      <c r="AL5599" t="s">
        <v>22</v>
      </c>
      <c r="AM5599">
        <v>60</v>
      </c>
    </row>
    <row r="5600" spans="28:39">
      <c r="AB5600" s="59" t="s">
        <v>656</v>
      </c>
      <c r="AC5600" s="1">
        <v>2</v>
      </c>
      <c r="AD5600" s="38" t="s">
        <v>337</v>
      </c>
      <c r="AE5600" s="61" t="s">
        <v>136</v>
      </c>
      <c r="AF5600" s="56">
        <v>180</v>
      </c>
      <c r="AG5600" s="46">
        <v>50</v>
      </c>
      <c r="AH5600">
        <v>28</v>
      </c>
      <c r="AL5600" t="s">
        <v>22</v>
      </c>
      <c r="AM5600">
        <v>60</v>
      </c>
    </row>
    <row r="5601" spans="28:39">
      <c r="AB5601" s="59" t="s">
        <v>656</v>
      </c>
      <c r="AC5601" s="1">
        <v>2</v>
      </c>
      <c r="AD5601" s="38" t="s">
        <v>337</v>
      </c>
      <c r="AE5601" s="61" t="s">
        <v>136</v>
      </c>
      <c r="AF5601" s="56">
        <v>180</v>
      </c>
      <c r="AG5601" s="47">
        <v>60</v>
      </c>
      <c r="AH5601">
        <v>23</v>
      </c>
      <c r="AL5601" t="s">
        <v>22</v>
      </c>
      <c r="AM5601">
        <v>60</v>
      </c>
    </row>
    <row r="5602" spans="28:39">
      <c r="AB5602" s="59" t="s">
        <v>656</v>
      </c>
      <c r="AC5602" s="1">
        <v>2</v>
      </c>
      <c r="AD5602" s="38" t="s">
        <v>337</v>
      </c>
      <c r="AE5602" s="61" t="s">
        <v>136</v>
      </c>
      <c r="AF5602" s="56">
        <v>180</v>
      </c>
      <c r="AG5602" s="48">
        <v>70</v>
      </c>
      <c r="AH5602">
        <v>20</v>
      </c>
      <c r="AL5602" t="s">
        <v>22</v>
      </c>
      <c r="AM5602">
        <v>60</v>
      </c>
    </row>
    <row r="5603" spans="28:39">
      <c r="AB5603" s="59" t="s">
        <v>656</v>
      </c>
      <c r="AC5603" s="1">
        <v>2</v>
      </c>
      <c r="AD5603" s="38" t="s">
        <v>337</v>
      </c>
      <c r="AE5603" s="61" t="s">
        <v>136</v>
      </c>
      <c r="AF5603" s="57">
        <v>200</v>
      </c>
      <c r="AG5603" s="41">
        <v>0</v>
      </c>
      <c r="AH5603">
        <v>48</v>
      </c>
      <c r="AL5603" t="s">
        <v>22</v>
      </c>
      <c r="AM5603">
        <v>60</v>
      </c>
    </row>
    <row r="5604" spans="28:39">
      <c r="AB5604" s="59" t="s">
        <v>656</v>
      </c>
      <c r="AC5604" s="1">
        <v>2</v>
      </c>
      <c r="AD5604" s="38" t="s">
        <v>337</v>
      </c>
      <c r="AE5604" s="61" t="s">
        <v>136</v>
      </c>
      <c r="AF5604" s="57">
        <v>200</v>
      </c>
      <c r="AG5604" s="42">
        <v>10</v>
      </c>
      <c r="AH5604">
        <v>48</v>
      </c>
      <c r="AL5604" t="s">
        <v>22</v>
      </c>
      <c r="AM5604">
        <v>60</v>
      </c>
    </row>
    <row r="5605" spans="28:39">
      <c r="AB5605" s="59" t="s">
        <v>656</v>
      </c>
      <c r="AC5605" s="1">
        <v>2</v>
      </c>
      <c r="AD5605" s="38" t="s">
        <v>337</v>
      </c>
      <c r="AE5605" s="61" t="s">
        <v>136</v>
      </c>
      <c r="AF5605" s="57">
        <v>200</v>
      </c>
      <c r="AG5605" s="43">
        <v>20</v>
      </c>
      <c r="AH5605">
        <v>48</v>
      </c>
      <c r="AL5605" t="s">
        <v>22</v>
      </c>
      <c r="AM5605">
        <v>60</v>
      </c>
    </row>
    <row r="5606" spans="28:39">
      <c r="AB5606" s="59" t="s">
        <v>656</v>
      </c>
      <c r="AC5606" s="1">
        <v>2</v>
      </c>
      <c r="AD5606" s="38" t="s">
        <v>337</v>
      </c>
      <c r="AE5606" s="61" t="s">
        <v>136</v>
      </c>
      <c r="AF5606" s="57">
        <v>200</v>
      </c>
      <c r="AG5606" s="44">
        <v>30</v>
      </c>
      <c r="AH5606">
        <v>44</v>
      </c>
      <c r="AL5606" t="s">
        <v>22</v>
      </c>
      <c r="AM5606">
        <v>60</v>
      </c>
    </row>
    <row r="5607" spans="28:39">
      <c r="AB5607" s="59" t="s">
        <v>656</v>
      </c>
      <c r="AC5607" s="1">
        <v>2</v>
      </c>
      <c r="AD5607" s="38" t="s">
        <v>337</v>
      </c>
      <c r="AE5607" s="61" t="s">
        <v>136</v>
      </c>
      <c r="AF5607" s="57">
        <v>200</v>
      </c>
      <c r="AG5607" s="45">
        <v>40</v>
      </c>
      <c r="AH5607">
        <v>34</v>
      </c>
      <c r="AL5607" t="s">
        <v>22</v>
      </c>
      <c r="AM5607">
        <v>60</v>
      </c>
    </row>
    <row r="5608" spans="28:39">
      <c r="AB5608" s="59" t="s">
        <v>656</v>
      </c>
      <c r="AC5608" s="1">
        <v>2</v>
      </c>
      <c r="AD5608" s="38" t="s">
        <v>337</v>
      </c>
      <c r="AE5608" s="61" t="s">
        <v>136</v>
      </c>
      <c r="AF5608" s="57">
        <v>200</v>
      </c>
      <c r="AG5608" s="46">
        <v>50</v>
      </c>
      <c r="AH5608">
        <v>28</v>
      </c>
      <c r="AL5608" t="s">
        <v>22</v>
      </c>
      <c r="AM5608">
        <v>60</v>
      </c>
    </row>
    <row r="5609" spans="28:39">
      <c r="AB5609" s="59" t="s">
        <v>656</v>
      </c>
      <c r="AC5609" s="1">
        <v>2</v>
      </c>
      <c r="AD5609" s="38" t="s">
        <v>337</v>
      </c>
      <c r="AE5609" s="61" t="s">
        <v>136</v>
      </c>
      <c r="AF5609" s="57">
        <v>200</v>
      </c>
      <c r="AG5609" s="47">
        <v>60</v>
      </c>
      <c r="AH5609">
        <v>23</v>
      </c>
      <c r="AL5609" t="s">
        <v>22</v>
      </c>
      <c r="AM5609">
        <v>60</v>
      </c>
    </row>
    <row r="5610" spans="28:39">
      <c r="AB5610" s="59" t="s">
        <v>656</v>
      </c>
      <c r="AC5610" s="1">
        <v>2</v>
      </c>
      <c r="AD5610" s="38" t="s">
        <v>337</v>
      </c>
      <c r="AE5610" s="61" t="s">
        <v>136</v>
      </c>
      <c r="AF5610" s="57">
        <v>200</v>
      </c>
      <c r="AG5610" s="48">
        <v>70</v>
      </c>
      <c r="AH5610">
        <v>20</v>
      </c>
      <c r="AL5610" t="s">
        <v>22</v>
      </c>
      <c r="AM5610">
        <v>60</v>
      </c>
    </row>
    <row r="5611" spans="28:39">
      <c r="AB5611" s="59" t="s">
        <v>656</v>
      </c>
      <c r="AC5611" s="1">
        <v>2</v>
      </c>
      <c r="AD5611" s="38" t="s">
        <v>427</v>
      </c>
      <c r="AE5611" s="61" t="s">
        <v>136</v>
      </c>
      <c r="AF5611" s="40">
        <v>110</v>
      </c>
      <c r="AG5611" s="41">
        <v>0</v>
      </c>
      <c r="AH5611">
        <v>76</v>
      </c>
      <c r="AL5611" t="s">
        <v>22</v>
      </c>
      <c r="AM5611">
        <v>60</v>
      </c>
    </row>
    <row r="5612" spans="28:39">
      <c r="AB5612" s="59" t="s">
        <v>656</v>
      </c>
      <c r="AC5612" s="1">
        <v>2</v>
      </c>
      <c r="AD5612" s="38" t="s">
        <v>427</v>
      </c>
      <c r="AE5612" s="61" t="s">
        <v>136</v>
      </c>
      <c r="AF5612" s="40">
        <v>110</v>
      </c>
      <c r="AG5612" s="42">
        <v>10</v>
      </c>
      <c r="AH5612">
        <v>76</v>
      </c>
      <c r="AL5612" t="s">
        <v>22</v>
      </c>
      <c r="AM5612">
        <v>60</v>
      </c>
    </row>
    <row r="5613" spans="28:39">
      <c r="AB5613" s="59" t="s">
        <v>656</v>
      </c>
      <c r="AC5613" s="1">
        <v>2</v>
      </c>
      <c r="AD5613" s="38" t="s">
        <v>427</v>
      </c>
      <c r="AE5613" s="61" t="s">
        <v>136</v>
      </c>
      <c r="AF5613" s="40">
        <v>110</v>
      </c>
      <c r="AG5613" s="43">
        <v>20</v>
      </c>
      <c r="AH5613">
        <v>64</v>
      </c>
      <c r="AL5613" t="s">
        <v>22</v>
      </c>
      <c r="AM5613">
        <v>60</v>
      </c>
    </row>
    <row r="5614" spans="28:39">
      <c r="AB5614" s="59" t="s">
        <v>656</v>
      </c>
      <c r="AC5614" s="1">
        <v>2</v>
      </c>
      <c r="AD5614" s="38" t="s">
        <v>427</v>
      </c>
      <c r="AE5614" s="61" t="s">
        <v>136</v>
      </c>
      <c r="AF5614" s="40">
        <v>110</v>
      </c>
      <c r="AG5614" s="44">
        <v>30</v>
      </c>
      <c r="AH5614">
        <v>44</v>
      </c>
      <c r="AL5614" t="s">
        <v>22</v>
      </c>
      <c r="AM5614">
        <v>60</v>
      </c>
    </row>
    <row r="5615" spans="28:39">
      <c r="AB5615" s="59" t="s">
        <v>656</v>
      </c>
      <c r="AC5615" s="1">
        <v>2</v>
      </c>
      <c r="AD5615" s="38" t="s">
        <v>427</v>
      </c>
      <c r="AE5615" s="61" t="s">
        <v>136</v>
      </c>
      <c r="AF5615" s="40">
        <v>110</v>
      </c>
      <c r="AG5615" s="45">
        <v>40</v>
      </c>
      <c r="AH5615">
        <v>34</v>
      </c>
      <c r="AL5615" t="s">
        <v>22</v>
      </c>
      <c r="AM5615">
        <v>60</v>
      </c>
    </row>
    <row r="5616" spans="28:39">
      <c r="AB5616" s="59" t="s">
        <v>656</v>
      </c>
      <c r="AC5616" s="1">
        <v>2</v>
      </c>
      <c r="AD5616" s="38" t="s">
        <v>427</v>
      </c>
      <c r="AE5616" s="61" t="s">
        <v>136</v>
      </c>
      <c r="AF5616" s="40">
        <v>110</v>
      </c>
      <c r="AG5616" s="46">
        <v>50</v>
      </c>
      <c r="AH5616">
        <v>28</v>
      </c>
      <c r="AL5616" t="s">
        <v>22</v>
      </c>
      <c r="AM5616">
        <v>60</v>
      </c>
    </row>
    <row r="5617" spans="28:39">
      <c r="AB5617" s="59" t="s">
        <v>656</v>
      </c>
      <c r="AC5617" s="1">
        <v>2</v>
      </c>
      <c r="AD5617" s="38" t="s">
        <v>427</v>
      </c>
      <c r="AE5617" s="61" t="s">
        <v>136</v>
      </c>
      <c r="AF5617" s="40">
        <v>110</v>
      </c>
      <c r="AG5617" s="47">
        <v>60</v>
      </c>
      <c r="AH5617">
        <v>23</v>
      </c>
      <c r="AL5617" t="s">
        <v>22</v>
      </c>
      <c r="AM5617">
        <v>60</v>
      </c>
    </row>
    <row r="5618" spans="28:39">
      <c r="AB5618" s="59" t="s">
        <v>656</v>
      </c>
      <c r="AC5618" s="1">
        <v>2</v>
      </c>
      <c r="AD5618" s="38" t="s">
        <v>427</v>
      </c>
      <c r="AE5618" s="61" t="s">
        <v>136</v>
      </c>
      <c r="AF5618" s="40">
        <v>110</v>
      </c>
      <c r="AG5618" s="48">
        <v>70</v>
      </c>
      <c r="AH5618">
        <v>20</v>
      </c>
      <c r="AL5618" t="s">
        <v>22</v>
      </c>
      <c r="AM5618">
        <v>60</v>
      </c>
    </row>
    <row r="5619" spans="28:39">
      <c r="AB5619" s="59" t="s">
        <v>656</v>
      </c>
      <c r="AC5619" s="1">
        <v>2</v>
      </c>
      <c r="AD5619" s="38" t="s">
        <v>427</v>
      </c>
      <c r="AE5619" s="61" t="s">
        <v>136</v>
      </c>
      <c r="AF5619" s="49">
        <v>115</v>
      </c>
      <c r="AG5619" s="41">
        <v>0</v>
      </c>
      <c r="AH5619">
        <v>74</v>
      </c>
      <c r="AL5619" t="s">
        <v>22</v>
      </c>
      <c r="AM5619">
        <v>60</v>
      </c>
    </row>
    <row r="5620" spans="28:39">
      <c r="AB5620" s="59" t="s">
        <v>656</v>
      </c>
      <c r="AC5620" s="1">
        <v>2</v>
      </c>
      <c r="AD5620" s="38" t="s">
        <v>427</v>
      </c>
      <c r="AE5620" s="61" t="s">
        <v>136</v>
      </c>
      <c r="AF5620" s="49">
        <v>115</v>
      </c>
      <c r="AG5620" s="42">
        <v>10</v>
      </c>
      <c r="AH5620">
        <v>74</v>
      </c>
      <c r="AL5620" t="s">
        <v>22</v>
      </c>
      <c r="AM5620">
        <v>60</v>
      </c>
    </row>
    <row r="5621" spans="28:39">
      <c r="AB5621" s="59" t="s">
        <v>656</v>
      </c>
      <c r="AC5621" s="1">
        <v>2</v>
      </c>
      <c r="AD5621" s="38" t="s">
        <v>427</v>
      </c>
      <c r="AE5621" s="61" t="s">
        <v>136</v>
      </c>
      <c r="AF5621" s="49">
        <v>115</v>
      </c>
      <c r="AG5621" s="43">
        <v>20</v>
      </c>
      <c r="AH5621">
        <v>64</v>
      </c>
      <c r="AL5621" t="s">
        <v>22</v>
      </c>
      <c r="AM5621">
        <v>60</v>
      </c>
    </row>
    <row r="5622" spans="28:39">
      <c r="AB5622" s="59" t="s">
        <v>656</v>
      </c>
      <c r="AC5622" s="1">
        <v>2</v>
      </c>
      <c r="AD5622" s="38" t="s">
        <v>427</v>
      </c>
      <c r="AE5622" s="61" t="s">
        <v>136</v>
      </c>
      <c r="AF5622" s="49">
        <v>115</v>
      </c>
      <c r="AG5622" s="44">
        <v>30</v>
      </c>
      <c r="AH5622">
        <v>44</v>
      </c>
      <c r="AL5622" t="s">
        <v>22</v>
      </c>
      <c r="AM5622">
        <v>60</v>
      </c>
    </row>
    <row r="5623" spans="28:39">
      <c r="AB5623" s="59" t="s">
        <v>656</v>
      </c>
      <c r="AC5623" s="1">
        <v>2</v>
      </c>
      <c r="AD5623" s="38" t="s">
        <v>427</v>
      </c>
      <c r="AE5623" s="61" t="s">
        <v>136</v>
      </c>
      <c r="AF5623" s="49">
        <v>115</v>
      </c>
      <c r="AG5623" s="45">
        <v>40</v>
      </c>
      <c r="AH5623">
        <v>34</v>
      </c>
      <c r="AL5623" t="s">
        <v>22</v>
      </c>
      <c r="AM5623">
        <v>60</v>
      </c>
    </row>
    <row r="5624" spans="28:39">
      <c r="AB5624" s="59" t="s">
        <v>656</v>
      </c>
      <c r="AC5624" s="1">
        <v>2</v>
      </c>
      <c r="AD5624" s="38" t="s">
        <v>427</v>
      </c>
      <c r="AE5624" s="61" t="s">
        <v>136</v>
      </c>
      <c r="AF5624" s="49">
        <v>115</v>
      </c>
      <c r="AG5624" s="46">
        <v>50</v>
      </c>
      <c r="AH5624">
        <v>28</v>
      </c>
      <c r="AL5624" t="s">
        <v>22</v>
      </c>
      <c r="AM5624">
        <v>60</v>
      </c>
    </row>
    <row r="5625" spans="28:39">
      <c r="AB5625" s="59" t="s">
        <v>656</v>
      </c>
      <c r="AC5625" s="1">
        <v>2</v>
      </c>
      <c r="AD5625" s="38" t="s">
        <v>427</v>
      </c>
      <c r="AE5625" s="61" t="s">
        <v>136</v>
      </c>
      <c r="AF5625" s="49">
        <v>115</v>
      </c>
      <c r="AG5625" s="47">
        <v>60</v>
      </c>
      <c r="AH5625">
        <v>23</v>
      </c>
      <c r="AL5625" t="s">
        <v>22</v>
      </c>
      <c r="AM5625">
        <v>60</v>
      </c>
    </row>
    <row r="5626" spans="28:39">
      <c r="AB5626" s="59" t="s">
        <v>656</v>
      </c>
      <c r="AC5626" s="1">
        <v>2</v>
      </c>
      <c r="AD5626" s="38" t="s">
        <v>427</v>
      </c>
      <c r="AE5626" s="61" t="s">
        <v>136</v>
      </c>
      <c r="AF5626" s="49">
        <v>115</v>
      </c>
      <c r="AG5626" s="48">
        <v>70</v>
      </c>
      <c r="AH5626">
        <v>20</v>
      </c>
      <c r="AL5626" t="s">
        <v>22</v>
      </c>
      <c r="AM5626">
        <v>60</v>
      </c>
    </row>
    <row r="5627" spans="28:39">
      <c r="AB5627" s="59" t="s">
        <v>656</v>
      </c>
      <c r="AC5627" s="1">
        <v>2</v>
      </c>
      <c r="AD5627" s="38" t="s">
        <v>427</v>
      </c>
      <c r="AE5627" s="61" t="s">
        <v>136</v>
      </c>
      <c r="AF5627" s="50">
        <v>120</v>
      </c>
      <c r="AG5627" s="41">
        <v>0</v>
      </c>
      <c r="AH5627">
        <v>72</v>
      </c>
      <c r="AL5627" t="s">
        <v>22</v>
      </c>
      <c r="AM5627">
        <v>60</v>
      </c>
    </row>
    <row r="5628" spans="28:39">
      <c r="AB5628" s="59" t="s">
        <v>656</v>
      </c>
      <c r="AC5628" s="1">
        <v>2</v>
      </c>
      <c r="AD5628" s="38" t="s">
        <v>427</v>
      </c>
      <c r="AE5628" s="61" t="s">
        <v>136</v>
      </c>
      <c r="AF5628" s="50">
        <v>120</v>
      </c>
      <c r="AG5628" s="42">
        <v>10</v>
      </c>
      <c r="AH5628">
        <v>72</v>
      </c>
      <c r="AL5628" t="s">
        <v>22</v>
      </c>
      <c r="AM5628">
        <v>60</v>
      </c>
    </row>
    <row r="5629" spans="28:39">
      <c r="AB5629" s="59" t="s">
        <v>656</v>
      </c>
      <c r="AC5629" s="1">
        <v>2</v>
      </c>
      <c r="AD5629" s="38" t="s">
        <v>427</v>
      </c>
      <c r="AE5629" s="61" t="s">
        <v>136</v>
      </c>
      <c r="AF5629" s="50">
        <v>120</v>
      </c>
      <c r="AG5629" s="43">
        <v>20</v>
      </c>
      <c r="AH5629">
        <v>64</v>
      </c>
      <c r="AL5629" t="s">
        <v>22</v>
      </c>
      <c r="AM5629">
        <v>60</v>
      </c>
    </row>
    <row r="5630" spans="28:39">
      <c r="AB5630" s="59" t="s">
        <v>656</v>
      </c>
      <c r="AC5630" s="1">
        <v>2</v>
      </c>
      <c r="AD5630" s="38" t="s">
        <v>427</v>
      </c>
      <c r="AE5630" s="61" t="s">
        <v>136</v>
      </c>
      <c r="AF5630" s="50">
        <v>120</v>
      </c>
      <c r="AG5630" s="44">
        <v>30</v>
      </c>
      <c r="AH5630">
        <v>44</v>
      </c>
      <c r="AL5630" t="s">
        <v>22</v>
      </c>
      <c r="AM5630">
        <v>60</v>
      </c>
    </row>
    <row r="5631" spans="28:39">
      <c r="AB5631" s="59" t="s">
        <v>656</v>
      </c>
      <c r="AC5631" s="1">
        <v>2</v>
      </c>
      <c r="AD5631" s="38" t="s">
        <v>427</v>
      </c>
      <c r="AE5631" s="61" t="s">
        <v>136</v>
      </c>
      <c r="AF5631" s="50">
        <v>120</v>
      </c>
      <c r="AG5631" s="45">
        <v>40</v>
      </c>
      <c r="AH5631">
        <v>34</v>
      </c>
      <c r="AL5631" t="s">
        <v>22</v>
      </c>
      <c r="AM5631">
        <v>60</v>
      </c>
    </row>
    <row r="5632" spans="28:39">
      <c r="AB5632" s="59" t="s">
        <v>656</v>
      </c>
      <c r="AC5632" s="1">
        <v>2</v>
      </c>
      <c r="AD5632" s="38" t="s">
        <v>427</v>
      </c>
      <c r="AE5632" s="61" t="s">
        <v>136</v>
      </c>
      <c r="AF5632" s="50">
        <v>120</v>
      </c>
      <c r="AG5632" s="46">
        <v>50</v>
      </c>
      <c r="AH5632">
        <v>28</v>
      </c>
      <c r="AL5632" t="s">
        <v>22</v>
      </c>
      <c r="AM5632">
        <v>60</v>
      </c>
    </row>
    <row r="5633" spans="28:39">
      <c r="AB5633" s="59" t="s">
        <v>656</v>
      </c>
      <c r="AC5633" s="1">
        <v>2</v>
      </c>
      <c r="AD5633" s="38" t="s">
        <v>427</v>
      </c>
      <c r="AE5633" s="61" t="s">
        <v>136</v>
      </c>
      <c r="AF5633" s="50">
        <v>120</v>
      </c>
      <c r="AG5633" s="47">
        <v>60</v>
      </c>
      <c r="AH5633">
        <v>23</v>
      </c>
      <c r="AL5633" t="s">
        <v>22</v>
      </c>
      <c r="AM5633">
        <v>60</v>
      </c>
    </row>
    <row r="5634" spans="28:39">
      <c r="AB5634" s="59" t="s">
        <v>656</v>
      </c>
      <c r="AC5634" s="1">
        <v>2</v>
      </c>
      <c r="AD5634" s="38" t="s">
        <v>427</v>
      </c>
      <c r="AE5634" s="61" t="s">
        <v>136</v>
      </c>
      <c r="AF5634" s="50">
        <v>120</v>
      </c>
      <c r="AG5634" s="48">
        <v>70</v>
      </c>
      <c r="AH5634">
        <v>20</v>
      </c>
      <c r="AL5634" t="s">
        <v>22</v>
      </c>
      <c r="AM5634">
        <v>60</v>
      </c>
    </row>
    <row r="5635" spans="28:39">
      <c r="AB5635" s="59" t="s">
        <v>656</v>
      </c>
      <c r="AC5635" s="1">
        <v>2</v>
      </c>
      <c r="AD5635" s="38" t="s">
        <v>427</v>
      </c>
      <c r="AE5635" s="61" t="s">
        <v>136</v>
      </c>
      <c r="AF5635" s="51">
        <v>130</v>
      </c>
      <c r="AG5635" s="41">
        <v>0</v>
      </c>
      <c r="AH5635">
        <v>68</v>
      </c>
      <c r="AL5635" t="s">
        <v>22</v>
      </c>
      <c r="AM5635">
        <v>60</v>
      </c>
    </row>
    <row r="5636" spans="28:39">
      <c r="AB5636" s="59" t="s">
        <v>656</v>
      </c>
      <c r="AC5636" s="1">
        <v>2</v>
      </c>
      <c r="AD5636" s="38" t="s">
        <v>427</v>
      </c>
      <c r="AE5636" s="61" t="s">
        <v>136</v>
      </c>
      <c r="AF5636" s="51">
        <v>130</v>
      </c>
      <c r="AG5636" s="42">
        <v>10</v>
      </c>
      <c r="AH5636">
        <v>68</v>
      </c>
      <c r="AL5636" t="s">
        <v>22</v>
      </c>
      <c r="AM5636">
        <v>60</v>
      </c>
    </row>
    <row r="5637" spans="28:39">
      <c r="AB5637" s="59" t="s">
        <v>656</v>
      </c>
      <c r="AC5637" s="1">
        <v>2</v>
      </c>
      <c r="AD5637" s="38" t="s">
        <v>427</v>
      </c>
      <c r="AE5637" s="61" t="s">
        <v>136</v>
      </c>
      <c r="AF5637" s="51">
        <v>130</v>
      </c>
      <c r="AG5637" s="43">
        <v>20</v>
      </c>
      <c r="AH5637">
        <v>64</v>
      </c>
      <c r="AL5637" t="s">
        <v>22</v>
      </c>
      <c r="AM5637">
        <v>60</v>
      </c>
    </row>
    <row r="5638" spans="28:39">
      <c r="AB5638" s="59" t="s">
        <v>656</v>
      </c>
      <c r="AC5638" s="1">
        <v>2</v>
      </c>
      <c r="AD5638" s="38" t="s">
        <v>427</v>
      </c>
      <c r="AE5638" s="61" t="s">
        <v>136</v>
      </c>
      <c r="AF5638" s="51">
        <v>130</v>
      </c>
      <c r="AG5638" s="44">
        <v>30</v>
      </c>
      <c r="AH5638">
        <v>44</v>
      </c>
      <c r="AL5638" t="s">
        <v>22</v>
      </c>
      <c r="AM5638">
        <v>60</v>
      </c>
    </row>
    <row r="5639" spans="28:39">
      <c r="AB5639" s="59" t="s">
        <v>656</v>
      </c>
      <c r="AC5639" s="1">
        <v>2</v>
      </c>
      <c r="AD5639" s="38" t="s">
        <v>427</v>
      </c>
      <c r="AE5639" s="61" t="s">
        <v>136</v>
      </c>
      <c r="AF5639" s="51">
        <v>130</v>
      </c>
      <c r="AG5639" s="45">
        <v>40</v>
      </c>
      <c r="AH5639">
        <v>34</v>
      </c>
      <c r="AL5639" t="s">
        <v>22</v>
      </c>
      <c r="AM5639">
        <v>60</v>
      </c>
    </row>
    <row r="5640" spans="28:39">
      <c r="AB5640" s="59" t="s">
        <v>656</v>
      </c>
      <c r="AC5640" s="1">
        <v>2</v>
      </c>
      <c r="AD5640" s="38" t="s">
        <v>427</v>
      </c>
      <c r="AE5640" s="61" t="s">
        <v>136</v>
      </c>
      <c r="AF5640" s="51">
        <v>130</v>
      </c>
      <c r="AG5640" s="46">
        <v>50</v>
      </c>
      <c r="AH5640">
        <v>28</v>
      </c>
      <c r="AL5640" t="s">
        <v>22</v>
      </c>
      <c r="AM5640">
        <v>60</v>
      </c>
    </row>
    <row r="5641" spans="28:39">
      <c r="AB5641" s="59" t="s">
        <v>656</v>
      </c>
      <c r="AC5641" s="1">
        <v>2</v>
      </c>
      <c r="AD5641" s="38" t="s">
        <v>427</v>
      </c>
      <c r="AE5641" s="61" t="s">
        <v>136</v>
      </c>
      <c r="AF5641" s="51">
        <v>130</v>
      </c>
      <c r="AG5641" s="47">
        <v>60</v>
      </c>
      <c r="AH5641">
        <v>23</v>
      </c>
      <c r="AL5641" t="s">
        <v>22</v>
      </c>
      <c r="AM5641">
        <v>60</v>
      </c>
    </row>
    <row r="5642" spans="28:39">
      <c r="AB5642" s="59" t="s">
        <v>656</v>
      </c>
      <c r="AC5642" s="1">
        <v>2</v>
      </c>
      <c r="AD5642" s="38" t="s">
        <v>427</v>
      </c>
      <c r="AE5642" s="61" t="s">
        <v>136</v>
      </c>
      <c r="AF5642" s="51">
        <v>130</v>
      </c>
      <c r="AG5642" s="48">
        <v>70</v>
      </c>
      <c r="AH5642">
        <v>20</v>
      </c>
      <c r="AL5642" t="s">
        <v>22</v>
      </c>
      <c r="AM5642">
        <v>60</v>
      </c>
    </row>
    <row r="5643" spans="28:39">
      <c r="AB5643" s="59" t="s">
        <v>656</v>
      </c>
      <c r="AC5643" s="1">
        <v>2</v>
      </c>
      <c r="AD5643" s="38" t="s">
        <v>427</v>
      </c>
      <c r="AE5643" s="61" t="s">
        <v>136</v>
      </c>
      <c r="AF5643" s="52">
        <v>140</v>
      </c>
      <c r="AG5643" s="41">
        <v>0</v>
      </c>
      <c r="AH5643">
        <v>64</v>
      </c>
      <c r="AL5643" t="s">
        <v>22</v>
      </c>
      <c r="AM5643">
        <v>60</v>
      </c>
    </row>
    <row r="5644" spans="28:39">
      <c r="AB5644" s="59" t="s">
        <v>656</v>
      </c>
      <c r="AC5644" s="1">
        <v>2</v>
      </c>
      <c r="AD5644" s="38" t="s">
        <v>427</v>
      </c>
      <c r="AE5644" s="61" t="s">
        <v>136</v>
      </c>
      <c r="AF5644" s="52">
        <v>140</v>
      </c>
      <c r="AG5644" s="42">
        <v>10</v>
      </c>
      <c r="AH5644">
        <v>64</v>
      </c>
      <c r="AL5644" t="s">
        <v>22</v>
      </c>
      <c r="AM5644">
        <v>60</v>
      </c>
    </row>
    <row r="5645" spans="28:39">
      <c r="AB5645" s="59" t="s">
        <v>656</v>
      </c>
      <c r="AC5645" s="1">
        <v>2</v>
      </c>
      <c r="AD5645" s="38" t="s">
        <v>427</v>
      </c>
      <c r="AE5645" s="61" t="s">
        <v>136</v>
      </c>
      <c r="AF5645" s="52">
        <v>140</v>
      </c>
      <c r="AG5645" s="43">
        <v>20</v>
      </c>
      <c r="AH5645">
        <v>64</v>
      </c>
      <c r="AL5645" t="s">
        <v>22</v>
      </c>
      <c r="AM5645">
        <v>60</v>
      </c>
    </row>
    <row r="5646" spans="28:39">
      <c r="AB5646" s="59" t="s">
        <v>656</v>
      </c>
      <c r="AC5646" s="1">
        <v>2</v>
      </c>
      <c r="AD5646" s="38" t="s">
        <v>427</v>
      </c>
      <c r="AE5646" s="61" t="s">
        <v>136</v>
      </c>
      <c r="AF5646" s="52">
        <v>140</v>
      </c>
      <c r="AG5646" s="44">
        <v>30</v>
      </c>
      <c r="AH5646">
        <v>44</v>
      </c>
      <c r="AL5646" t="s">
        <v>22</v>
      </c>
      <c r="AM5646">
        <v>60</v>
      </c>
    </row>
    <row r="5647" spans="28:39">
      <c r="AB5647" s="59" t="s">
        <v>656</v>
      </c>
      <c r="AC5647" s="1">
        <v>2</v>
      </c>
      <c r="AD5647" s="38" t="s">
        <v>427</v>
      </c>
      <c r="AE5647" s="61" t="s">
        <v>136</v>
      </c>
      <c r="AF5647" s="52">
        <v>140</v>
      </c>
      <c r="AG5647" s="45">
        <v>40</v>
      </c>
      <c r="AH5647">
        <v>34</v>
      </c>
      <c r="AL5647" t="s">
        <v>22</v>
      </c>
      <c r="AM5647">
        <v>60</v>
      </c>
    </row>
    <row r="5648" spans="28:39">
      <c r="AB5648" s="59" t="s">
        <v>656</v>
      </c>
      <c r="AC5648" s="1">
        <v>2</v>
      </c>
      <c r="AD5648" s="38" t="s">
        <v>427</v>
      </c>
      <c r="AE5648" s="61" t="s">
        <v>136</v>
      </c>
      <c r="AF5648" s="52">
        <v>140</v>
      </c>
      <c r="AG5648" s="46">
        <v>50</v>
      </c>
      <c r="AH5648">
        <v>28</v>
      </c>
      <c r="AL5648" t="s">
        <v>22</v>
      </c>
      <c r="AM5648">
        <v>60</v>
      </c>
    </row>
    <row r="5649" spans="28:39">
      <c r="AB5649" s="59" t="s">
        <v>656</v>
      </c>
      <c r="AC5649" s="1">
        <v>2</v>
      </c>
      <c r="AD5649" s="38" t="s">
        <v>427</v>
      </c>
      <c r="AE5649" s="61" t="s">
        <v>136</v>
      </c>
      <c r="AF5649" s="52">
        <v>140</v>
      </c>
      <c r="AG5649" s="47">
        <v>60</v>
      </c>
      <c r="AH5649">
        <v>23</v>
      </c>
      <c r="AL5649" t="s">
        <v>22</v>
      </c>
      <c r="AM5649">
        <v>60</v>
      </c>
    </row>
    <row r="5650" spans="28:39">
      <c r="AB5650" s="59" t="s">
        <v>656</v>
      </c>
      <c r="AC5650" s="1">
        <v>2</v>
      </c>
      <c r="AD5650" s="38" t="s">
        <v>427</v>
      </c>
      <c r="AE5650" s="61" t="s">
        <v>136</v>
      </c>
      <c r="AF5650" s="52">
        <v>140</v>
      </c>
      <c r="AG5650" s="48">
        <v>70</v>
      </c>
      <c r="AH5650">
        <v>20</v>
      </c>
      <c r="AL5650" t="s">
        <v>22</v>
      </c>
      <c r="AM5650">
        <v>60</v>
      </c>
    </row>
    <row r="5651" spans="28:39">
      <c r="AB5651" s="59" t="s">
        <v>656</v>
      </c>
      <c r="AC5651" s="1">
        <v>2</v>
      </c>
      <c r="AD5651" s="38" t="s">
        <v>427</v>
      </c>
      <c r="AE5651" s="61" t="s">
        <v>136</v>
      </c>
      <c r="AF5651" s="53">
        <v>150</v>
      </c>
      <c r="AG5651" s="41">
        <v>0</v>
      </c>
      <c r="AH5651">
        <v>51</v>
      </c>
      <c r="AL5651" t="s">
        <v>22</v>
      </c>
      <c r="AM5651">
        <v>60</v>
      </c>
    </row>
    <row r="5652" spans="28:39">
      <c r="AB5652" s="59" t="s">
        <v>656</v>
      </c>
      <c r="AC5652" s="1">
        <v>2</v>
      </c>
      <c r="AD5652" s="38" t="s">
        <v>427</v>
      </c>
      <c r="AE5652" s="61" t="s">
        <v>136</v>
      </c>
      <c r="AF5652" s="53">
        <v>150</v>
      </c>
      <c r="AG5652" s="42">
        <v>10</v>
      </c>
      <c r="AH5652">
        <v>51</v>
      </c>
      <c r="AL5652" t="s">
        <v>22</v>
      </c>
      <c r="AM5652">
        <v>60</v>
      </c>
    </row>
    <row r="5653" spans="28:39">
      <c r="AB5653" s="59" t="s">
        <v>656</v>
      </c>
      <c r="AC5653" s="1">
        <v>2</v>
      </c>
      <c r="AD5653" s="38" t="s">
        <v>427</v>
      </c>
      <c r="AE5653" s="61" t="s">
        <v>136</v>
      </c>
      <c r="AF5653" s="53">
        <v>150</v>
      </c>
      <c r="AG5653" s="43">
        <v>20</v>
      </c>
      <c r="AH5653">
        <v>51</v>
      </c>
      <c r="AL5653" t="s">
        <v>22</v>
      </c>
      <c r="AM5653">
        <v>60</v>
      </c>
    </row>
    <row r="5654" spans="28:39">
      <c r="AB5654" s="59" t="s">
        <v>656</v>
      </c>
      <c r="AC5654" s="1">
        <v>2</v>
      </c>
      <c r="AD5654" s="38" t="s">
        <v>427</v>
      </c>
      <c r="AE5654" s="61" t="s">
        <v>136</v>
      </c>
      <c r="AF5654" s="53">
        <v>150</v>
      </c>
      <c r="AG5654" s="44">
        <v>30</v>
      </c>
      <c r="AH5654">
        <v>44</v>
      </c>
      <c r="AL5654" t="s">
        <v>22</v>
      </c>
      <c r="AM5654">
        <v>60</v>
      </c>
    </row>
    <row r="5655" spans="28:39">
      <c r="AB5655" s="59" t="s">
        <v>656</v>
      </c>
      <c r="AC5655" s="1">
        <v>2</v>
      </c>
      <c r="AD5655" s="38" t="s">
        <v>427</v>
      </c>
      <c r="AE5655" s="61" t="s">
        <v>136</v>
      </c>
      <c r="AF5655" s="53">
        <v>150</v>
      </c>
      <c r="AG5655" s="45">
        <v>40</v>
      </c>
      <c r="AH5655">
        <v>34</v>
      </c>
      <c r="AL5655" t="s">
        <v>22</v>
      </c>
      <c r="AM5655">
        <v>60</v>
      </c>
    </row>
    <row r="5656" spans="28:39">
      <c r="AB5656" s="59" t="s">
        <v>656</v>
      </c>
      <c r="AC5656" s="1">
        <v>2</v>
      </c>
      <c r="AD5656" s="38" t="s">
        <v>427</v>
      </c>
      <c r="AE5656" s="61" t="s">
        <v>136</v>
      </c>
      <c r="AF5656" s="53">
        <v>150</v>
      </c>
      <c r="AG5656" s="46">
        <v>50</v>
      </c>
      <c r="AH5656">
        <v>28</v>
      </c>
      <c r="AL5656" t="s">
        <v>22</v>
      </c>
      <c r="AM5656">
        <v>60</v>
      </c>
    </row>
    <row r="5657" spans="28:39">
      <c r="AB5657" s="59" t="s">
        <v>656</v>
      </c>
      <c r="AC5657" s="1">
        <v>2</v>
      </c>
      <c r="AD5657" s="38" t="s">
        <v>427</v>
      </c>
      <c r="AE5657" s="61" t="s">
        <v>136</v>
      </c>
      <c r="AF5657" s="53">
        <v>150</v>
      </c>
      <c r="AG5657" s="47">
        <v>60</v>
      </c>
      <c r="AH5657">
        <v>23</v>
      </c>
      <c r="AL5657" t="s">
        <v>22</v>
      </c>
      <c r="AM5657">
        <v>60</v>
      </c>
    </row>
    <row r="5658" spans="28:39">
      <c r="AB5658" s="59" t="s">
        <v>656</v>
      </c>
      <c r="AC5658" s="1">
        <v>2</v>
      </c>
      <c r="AD5658" s="38" t="s">
        <v>427</v>
      </c>
      <c r="AE5658" s="61" t="s">
        <v>136</v>
      </c>
      <c r="AF5658" s="53">
        <v>150</v>
      </c>
      <c r="AG5658" s="48">
        <v>70</v>
      </c>
      <c r="AH5658">
        <v>20</v>
      </c>
      <c r="AL5658" t="s">
        <v>22</v>
      </c>
      <c r="AM5658">
        <v>60</v>
      </c>
    </row>
    <row r="5659" spans="28:39">
      <c r="AB5659" s="59" t="s">
        <v>656</v>
      </c>
      <c r="AC5659" s="1">
        <v>2</v>
      </c>
      <c r="AD5659" s="38" t="s">
        <v>427</v>
      </c>
      <c r="AE5659" s="61" t="s">
        <v>136</v>
      </c>
      <c r="AF5659" s="54">
        <v>160</v>
      </c>
      <c r="AG5659" s="41">
        <v>0</v>
      </c>
      <c r="AH5659">
        <v>48</v>
      </c>
      <c r="AL5659" t="s">
        <v>22</v>
      </c>
      <c r="AM5659">
        <v>60</v>
      </c>
    </row>
    <row r="5660" spans="28:39">
      <c r="AB5660" s="59" t="s">
        <v>656</v>
      </c>
      <c r="AC5660" s="1">
        <v>2</v>
      </c>
      <c r="AD5660" s="38" t="s">
        <v>427</v>
      </c>
      <c r="AE5660" s="61" t="s">
        <v>136</v>
      </c>
      <c r="AF5660" s="54">
        <v>160</v>
      </c>
      <c r="AG5660" s="42">
        <v>10</v>
      </c>
      <c r="AH5660">
        <v>48</v>
      </c>
      <c r="AL5660" t="s">
        <v>22</v>
      </c>
      <c r="AM5660">
        <v>60</v>
      </c>
    </row>
    <row r="5661" spans="28:39">
      <c r="AB5661" s="59" t="s">
        <v>656</v>
      </c>
      <c r="AC5661" s="1">
        <v>2</v>
      </c>
      <c r="AD5661" s="38" t="s">
        <v>427</v>
      </c>
      <c r="AE5661" s="61" t="s">
        <v>136</v>
      </c>
      <c r="AF5661" s="54">
        <v>160</v>
      </c>
      <c r="AG5661" s="43">
        <v>20</v>
      </c>
      <c r="AH5661">
        <v>48</v>
      </c>
      <c r="AL5661" t="s">
        <v>22</v>
      </c>
      <c r="AM5661">
        <v>60</v>
      </c>
    </row>
    <row r="5662" spans="28:39">
      <c r="AB5662" s="59" t="s">
        <v>656</v>
      </c>
      <c r="AC5662" s="1">
        <v>2</v>
      </c>
      <c r="AD5662" s="38" t="s">
        <v>427</v>
      </c>
      <c r="AE5662" s="61" t="s">
        <v>136</v>
      </c>
      <c r="AF5662" s="54">
        <v>160</v>
      </c>
      <c r="AG5662" s="44">
        <v>30</v>
      </c>
      <c r="AH5662">
        <v>44</v>
      </c>
      <c r="AL5662" t="s">
        <v>22</v>
      </c>
      <c r="AM5662">
        <v>60</v>
      </c>
    </row>
    <row r="5663" spans="28:39">
      <c r="AB5663" s="59" t="s">
        <v>656</v>
      </c>
      <c r="AC5663" s="1">
        <v>2</v>
      </c>
      <c r="AD5663" s="38" t="s">
        <v>427</v>
      </c>
      <c r="AE5663" s="61" t="s">
        <v>136</v>
      </c>
      <c r="AF5663" s="54">
        <v>160</v>
      </c>
      <c r="AG5663" s="45">
        <v>40</v>
      </c>
      <c r="AH5663">
        <v>34</v>
      </c>
      <c r="AL5663" t="s">
        <v>22</v>
      </c>
      <c r="AM5663">
        <v>60</v>
      </c>
    </row>
    <row r="5664" spans="28:39">
      <c r="AB5664" s="59" t="s">
        <v>656</v>
      </c>
      <c r="AC5664" s="1">
        <v>2</v>
      </c>
      <c r="AD5664" s="38" t="s">
        <v>427</v>
      </c>
      <c r="AE5664" s="61" t="s">
        <v>136</v>
      </c>
      <c r="AF5664" s="54">
        <v>160</v>
      </c>
      <c r="AG5664" s="46">
        <v>50</v>
      </c>
      <c r="AH5664">
        <v>28</v>
      </c>
      <c r="AL5664" t="s">
        <v>22</v>
      </c>
      <c r="AM5664">
        <v>60</v>
      </c>
    </row>
    <row r="5665" spans="28:39">
      <c r="AB5665" s="59" t="s">
        <v>656</v>
      </c>
      <c r="AC5665" s="1">
        <v>2</v>
      </c>
      <c r="AD5665" s="38" t="s">
        <v>427</v>
      </c>
      <c r="AE5665" s="61" t="s">
        <v>136</v>
      </c>
      <c r="AF5665" s="54">
        <v>160</v>
      </c>
      <c r="AG5665" s="47">
        <v>60</v>
      </c>
      <c r="AH5665">
        <v>23</v>
      </c>
      <c r="AL5665" t="s">
        <v>22</v>
      </c>
      <c r="AM5665">
        <v>60</v>
      </c>
    </row>
    <row r="5666" spans="28:39">
      <c r="AB5666" s="59" t="s">
        <v>656</v>
      </c>
      <c r="AC5666" s="1">
        <v>2</v>
      </c>
      <c r="AD5666" s="38" t="s">
        <v>427</v>
      </c>
      <c r="AE5666" s="61" t="s">
        <v>136</v>
      </c>
      <c r="AF5666" s="54">
        <v>160</v>
      </c>
      <c r="AG5666" s="48">
        <v>70</v>
      </c>
      <c r="AH5666">
        <v>20</v>
      </c>
      <c r="AL5666" t="s">
        <v>22</v>
      </c>
      <c r="AM5666">
        <v>60</v>
      </c>
    </row>
    <row r="5667" spans="28:39">
      <c r="AB5667" s="59" t="s">
        <v>656</v>
      </c>
      <c r="AC5667" s="1">
        <v>2</v>
      </c>
      <c r="AD5667" s="38" t="s">
        <v>427</v>
      </c>
      <c r="AE5667" s="61" t="s">
        <v>136</v>
      </c>
      <c r="AF5667" s="55">
        <v>170</v>
      </c>
      <c r="AG5667" s="41">
        <v>0</v>
      </c>
      <c r="AH5667">
        <v>46</v>
      </c>
      <c r="AL5667" t="s">
        <v>22</v>
      </c>
      <c r="AM5667">
        <v>60</v>
      </c>
    </row>
    <row r="5668" spans="28:39">
      <c r="AB5668" s="59" t="s">
        <v>656</v>
      </c>
      <c r="AC5668" s="1">
        <v>2</v>
      </c>
      <c r="AD5668" s="38" t="s">
        <v>427</v>
      </c>
      <c r="AE5668" s="61" t="s">
        <v>136</v>
      </c>
      <c r="AF5668" s="55">
        <v>170</v>
      </c>
      <c r="AG5668" s="42">
        <v>10</v>
      </c>
      <c r="AH5668">
        <v>46</v>
      </c>
      <c r="AL5668" t="s">
        <v>22</v>
      </c>
      <c r="AM5668">
        <v>60</v>
      </c>
    </row>
    <row r="5669" spans="28:39">
      <c r="AB5669" s="59" t="s">
        <v>656</v>
      </c>
      <c r="AC5669" s="1">
        <v>2</v>
      </c>
      <c r="AD5669" s="38" t="s">
        <v>427</v>
      </c>
      <c r="AE5669" s="61" t="s">
        <v>136</v>
      </c>
      <c r="AF5669" s="55">
        <v>170</v>
      </c>
      <c r="AG5669" s="43">
        <v>20</v>
      </c>
      <c r="AH5669">
        <v>46</v>
      </c>
      <c r="AL5669" t="s">
        <v>22</v>
      </c>
      <c r="AM5669">
        <v>60</v>
      </c>
    </row>
    <row r="5670" spans="28:39">
      <c r="AB5670" s="59" t="s">
        <v>656</v>
      </c>
      <c r="AC5670" s="1">
        <v>2</v>
      </c>
      <c r="AD5670" s="38" t="s">
        <v>427</v>
      </c>
      <c r="AE5670" s="61" t="s">
        <v>136</v>
      </c>
      <c r="AF5670" s="55">
        <v>170</v>
      </c>
      <c r="AG5670" s="44">
        <v>30</v>
      </c>
      <c r="AH5670">
        <v>44</v>
      </c>
      <c r="AL5670" t="s">
        <v>22</v>
      </c>
      <c r="AM5670">
        <v>60</v>
      </c>
    </row>
    <row r="5671" spans="28:39">
      <c r="AB5671" s="59" t="s">
        <v>656</v>
      </c>
      <c r="AC5671" s="1">
        <v>2</v>
      </c>
      <c r="AD5671" s="38" t="s">
        <v>427</v>
      </c>
      <c r="AE5671" s="61" t="s">
        <v>136</v>
      </c>
      <c r="AF5671" s="55">
        <v>170</v>
      </c>
      <c r="AG5671" s="45">
        <v>40</v>
      </c>
      <c r="AH5671">
        <v>34</v>
      </c>
      <c r="AL5671" t="s">
        <v>22</v>
      </c>
      <c r="AM5671">
        <v>60</v>
      </c>
    </row>
    <row r="5672" spans="28:39">
      <c r="AB5672" s="59" t="s">
        <v>656</v>
      </c>
      <c r="AC5672" s="1">
        <v>2</v>
      </c>
      <c r="AD5672" s="38" t="s">
        <v>427</v>
      </c>
      <c r="AE5672" s="61" t="s">
        <v>136</v>
      </c>
      <c r="AF5672" s="55">
        <v>170</v>
      </c>
      <c r="AG5672" s="46">
        <v>50</v>
      </c>
      <c r="AH5672">
        <v>28</v>
      </c>
      <c r="AL5672" t="s">
        <v>22</v>
      </c>
      <c r="AM5672">
        <v>60</v>
      </c>
    </row>
    <row r="5673" spans="28:39">
      <c r="AB5673" s="59" t="s">
        <v>656</v>
      </c>
      <c r="AC5673" s="1">
        <v>2</v>
      </c>
      <c r="AD5673" s="38" t="s">
        <v>427</v>
      </c>
      <c r="AE5673" s="61" t="s">
        <v>136</v>
      </c>
      <c r="AF5673" s="55">
        <v>170</v>
      </c>
      <c r="AG5673" s="47">
        <v>60</v>
      </c>
      <c r="AH5673">
        <v>23</v>
      </c>
      <c r="AL5673" t="s">
        <v>22</v>
      </c>
      <c r="AM5673">
        <v>60</v>
      </c>
    </row>
    <row r="5674" spans="28:39">
      <c r="AB5674" s="59" t="s">
        <v>656</v>
      </c>
      <c r="AC5674" s="1">
        <v>2</v>
      </c>
      <c r="AD5674" s="38" t="s">
        <v>427</v>
      </c>
      <c r="AE5674" s="61" t="s">
        <v>136</v>
      </c>
      <c r="AF5674" s="55">
        <v>170</v>
      </c>
      <c r="AG5674" s="48">
        <v>70</v>
      </c>
      <c r="AH5674">
        <v>20</v>
      </c>
      <c r="AL5674" t="s">
        <v>22</v>
      </c>
      <c r="AM5674">
        <v>60</v>
      </c>
    </row>
    <row r="5675" spans="28:39">
      <c r="AB5675" s="59" t="s">
        <v>656</v>
      </c>
      <c r="AC5675" s="1">
        <v>2</v>
      </c>
      <c r="AD5675" s="38" t="s">
        <v>427</v>
      </c>
      <c r="AE5675" s="61" t="s">
        <v>136</v>
      </c>
      <c r="AF5675" s="56">
        <v>180</v>
      </c>
      <c r="AG5675" s="41">
        <v>0</v>
      </c>
      <c r="AH5675">
        <v>45</v>
      </c>
      <c r="AL5675" t="s">
        <v>22</v>
      </c>
      <c r="AM5675">
        <v>60</v>
      </c>
    </row>
    <row r="5676" spans="28:39">
      <c r="AB5676" s="59" t="s">
        <v>656</v>
      </c>
      <c r="AC5676" s="1">
        <v>2</v>
      </c>
      <c r="AD5676" s="38" t="s">
        <v>427</v>
      </c>
      <c r="AE5676" s="61" t="s">
        <v>136</v>
      </c>
      <c r="AF5676" s="56">
        <v>180</v>
      </c>
      <c r="AG5676" s="42">
        <v>10</v>
      </c>
      <c r="AH5676">
        <v>45</v>
      </c>
      <c r="AL5676" t="s">
        <v>22</v>
      </c>
      <c r="AM5676">
        <v>60</v>
      </c>
    </row>
    <row r="5677" spans="28:39">
      <c r="AB5677" s="59" t="s">
        <v>656</v>
      </c>
      <c r="AC5677" s="1">
        <v>2</v>
      </c>
      <c r="AD5677" s="38" t="s">
        <v>427</v>
      </c>
      <c r="AE5677" s="61" t="s">
        <v>136</v>
      </c>
      <c r="AF5677" s="56">
        <v>180</v>
      </c>
      <c r="AG5677" s="43">
        <v>20</v>
      </c>
      <c r="AH5677">
        <v>45</v>
      </c>
      <c r="AL5677" t="s">
        <v>22</v>
      </c>
      <c r="AM5677">
        <v>60</v>
      </c>
    </row>
    <row r="5678" spans="28:39">
      <c r="AB5678" s="59" t="s">
        <v>656</v>
      </c>
      <c r="AC5678" s="1">
        <v>2</v>
      </c>
      <c r="AD5678" s="38" t="s">
        <v>427</v>
      </c>
      <c r="AE5678" s="61" t="s">
        <v>136</v>
      </c>
      <c r="AF5678" s="56">
        <v>180</v>
      </c>
      <c r="AG5678" s="44">
        <v>30</v>
      </c>
      <c r="AH5678">
        <v>44</v>
      </c>
      <c r="AL5678" t="s">
        <v>22</v>
      </c>
      <c r="AM5678">
        <v>60</v>
      </c>
    </row>
    <row r="5679" spans="28:39">
      <c r="AB5679" s="59" t="s">
        <v>656</v>
      </c>
      <c r="AC5679" s="1">
        <v>2</v>
      </c>
      <c r="AD5679" s="38" t="s">
        <v>427</v>
      </c>
      <c r="AE5679" s="61" t="s">
        <v>136</v>
      </c>
      <c r="AF5679" s="56">
        <v>180</v>
      </c>
      <c r="AG5679" s="45">
        <v>40</v>
      </c>
      <c r="AH5679">
        <v>34</v>
      </c>
      <c r="AL5679" t="s">
        <v>22</v>
      </c>
      <c r="AM5679">
        <v>60</v>
      </c>
    </row>
    <row r="5680" spans="28:39">
      <c r="AB5680" s="59" t="s">
        <v>656</v>
      </c>
      <c r="AC5680" s="1">
        <v>2</v>
      </c>
      <c r="AD5680" s="38" t="s">
        <v>427</v>
      </c>
      <c r="AE5680" s="61" t="s">
        <v>136</v>
      </c>
      <c r="AF5680" s="56">
        <v>180</v>
      </c>
      <c r="AG5680" s="46">
        <v>50</v>
      </c>
      <c r="AH5680">
        <v>28</v>
      </c>
      <c r="AL5680" t="s">
        <v>22</v>
      </c>
      <c r="AM5680">
        <v>60</v>
      </c>
    </row>
    <row r="5681" spans="28:39">
      <c r="AB5681" s="59" t="s">
        <v>656</v>
      </c>
      <c r="AC5681" s="1">
        <v>2</v>
      </c>
      <c r="AD5681" s="38" t="s">
        <v>427</v>
      </c>
      <c r="AE5681" s="61" t="s">
        <v>136</v>
      </c>
      <c r="AF5681" s="56">
        <v>180</v>
      </c>
      <c r="AG5681" s="47">
        <v>60</v>
      </c>
      <c r="AH5681">
        <v>23</v>
      </c>
      <c r="AL5681" t="s">
        <v>22</v>
      </c>
      <c r="AM5681">
        <v>60</v>
      </c>
    </row>
    <row r="5682" spans="28:39">
      <c r="AB5682" s="59" t="s">
        <v>656</v>
      </c>
      <c r="AC5682" s="1">
        <v>2</v>
      </c>
      <c r="AD5682" s="38" t="s">
        <v>427</v>
      </c>
      <c r="AE5682" s="61" t="s">
        <v>136</v>
      </c>
      <c r="AF5682" s="56">
        <v>180</v>
      </c>
      <c r="AG5682" s="48">
        <v>70</v>
      </c>
      <c r="AH5682">
        <v>20</v>
      </c>
      <c r="AL5682" t="s">
        <v>22</v>
      </c>
      <c r="AM5682">
        <v>60</v>
      </c>
    </row>
    <row r="5683" spans="28:39">
      <c r="AB5683" s="59" t="s">
        <v>656</v>
      </c>
      <c r="AC5683" s="1">
        <v>2</v>
      </c>
      <c r="AD5683" s="38" t="s">
        <v>427</v>
      </c>
      <c r="AE5683" s="61" t="s">
        <v>136</v>
      </c>
      <c r="AF5683" s="57">
        <v>200</v>
      </c>
      <c r="AG5683" s="41">
        <v>0</v>
      </c>
      <c r="AH5683">
        <v>39</v>
      </c>
      <c r="AL5683" t="s">
        <v>22</v>
      </c>
      <c r="AM5683">
        <v>60</v>
      </c>
    </row>
    <row r="5684" spans="28:39">
      <c r="AB5684" s="59" t="s">
        <v>656</v>
      </c>
      <c r="AC5684" s="1">
        <v>2</v>
      </c>
      <c r="AD5684" s="38" t="s">
        <v>427</v>
      </c>
      <c r="AE5684" s="61" t="s">
        <v>136</v>
      </c>
      <c r="AF5684" s="57">
        <v>200</v>
      </c>
      <c r="AG5684" s="42">
        <v>10</v>
      </c>
      <c r="AH5684">
        <v>39</v>
      </c>
      <c r="AL5684" t="s">
        <v>22</v>
      </c>
      <c r="AM5684">
        <v>60</v>
      </c>
    </row>
    <row r="5685" spans="28:39">
      <c r="AB5685" s="59" t="s">
        <v>656</v>
      </c>
      <c r="AC5685" s="1">
        <v>2</v>
      </c>
      <c r="AD5685" s="38" t="s">
        <v>427</v>
      </c>
      <c r="AE5685" s="61" t="s">
        <v>136</v>
      </c>
      <c r="AF5685" s="57">
        <v>200</v>
      </c>
      <c r="AG5685" s="43">
        <v>20</v>
      </c>
      <c r="AH5685">
        <v>39</v>
      </c>
      <c r="AL5685" t="s">
        <v>22</v>
      </c>
      <c r="AM5685">
        <v>60</v>
      </c>
    </row>
    <row r="5686" spans="28:39">
      <c r="AB5686" s="59" t="s">
        <v>656</v>
      </c>
      <c r="AC5686" s="1">
        <v>2</v>
      </c>
      <c r="AD5686" s="38" t="s">
        <v>427</v>
      </c>
      <c r="AE5686" s="61" t="s">
        <v>136</v>
      </c>
      <c r="AF5686" s="57">
        <v>200</v>
      </c>
      <c r="AG5686" s="44">
        <v>30</v>
      </c>
      <c r="AH5686">
        <v>39</v>
      </c>
      <c r="AL5686" t="s">
        <v>22</v>
      </c>
      <c r="AM5686">
        <v>60</v>
      </c>
    </row>
    <row r="5687" spans="28:39">
      <c r="AB5687" s="59" t="s">
        <v>656</v>
      </c>
      <c r="AC5687" s="1">
        <v>2</v>
      </c>
      <c r="AD5687" s="38" t="s">
        <v>427</v>
      </c>
      <c r="AE5687" s="61" t="s">
        <v>136</v>
      </c>
      <c r="AF5687" s="57">
        <v>200</v>
      </c>
      <c r="AG5687" s="45">
        <v>40</v>
      </c>
      <c r="AH5687">
        <v>34</v>
      </c>
      <c r="AL5687" t="s">
        <v>22</v>
      </c>
      <c r="AM5687">
        <v>60</v>
      </c>
    </row>
    <row r="5688" spans="28:39">
      <c r="AB5688" s="59" t="s">
        <v>656</v>
      </c>
      <c r="AC5688" s="1">
        <v>2</v>
      </c>
      <c r="AD5688" s="38" t="s">
        <v>427</v>
      </c>
      <c r="AE5688" s="61" t="s">
        <v>136</v>
      </c>
      <c r="AF5688" s="57">
        <v>200</v>
      </c>
      <c r="AG5688" s="46">
        <v>50</v>
      </c>
      <c r="AH5688">
        <v>28</v>
      </c>
      <c r="AL5688" t="s">
        <v>22</v>
      </c>
      <c r="AM5688">
        <v>60</v>
      </c>
    </row>
    <row r="5689" spans="28:39">
      <c r="AB5689" s="59" t="s">
        <v>656</v>
      </c>
      <c r="AC5689" s="1">
        <v>2</v>
      </c>
      <c r="AD5689" s="38" t="s">
        <v>427</v>
      </c>
      <c r="AE5689" s="61" t="s">
        <v>136</v>
      </c>
      <c r="AF5689" s="57">
        <v>200</v>
      </c>
      <c r="AG5689" s="47">
        <v>60</v>
      </c>
      <c r="AH5689">
        <v>23</v>
      </c>
      <c r="AL5689" t="s">
        <v>22</v>
      </c>
      <c r="AM5689">
        <v>60</v>
      </c>
    </row>
    <row r="5690" spans="28:39">
      <c r="AB5690" s="59" t="s">
        <v>656</v>
      </c>
      <c r="AC5690" s="1">
        <v>2</v>
      </c>
      <c r="AD5690" s="38" t="s">
        <v>427</v>
      </c>
      <c r="AE5690" s="61" t="s">
        <v>136</v>
      </c>
      <c r="AF5690" s="57">
        <v>200</v>
      </c>
      <c r="AG5690" s="48">
        <v>70</v>
      </c>
      <c r="AH5690">
        <v>20</v>
      </c>
      <c r="AL5690" t="s">
        <v>22</v>
      </c>
      <c r="AM5690">
        <v>60</v>
      </c>
    </row>
    <row r="5691" spans="28:39">
      <c r="AB5691" s="59" t="s">
        <v>656</v>
      </c>
      <c r="AC5691" s="1">
        <v>2</v>
      </c>
      <c r="AD5691" s="38" t="s">
        <v>428</v>
      </c>
      <c r="AE5691" s="61" t="s">
        <v>136</v>
      </c>
      <c r="AF5691" s="40">
        <v>110</v>
      </c>
      <c r="AG5691" s="41">
        <v>0</v>
      </c>
      <c r="AH5691">
        <v>72</v>
      </c>
      <c r="AL5691" t="s">
        <v>22</v>
      </c>
      <c r="AM5691">
        <v>60</v>
      </c>
    </row>
    <row r="5692" spans="28:39">
      <c r="AB5692" s="59" t="s">
        <v>656</v>
      </c>
      <c r="AC5692" s="1">
        <v>2</v>
      </c>
      <c r="AD5692" s="38" t="s">
        <v>428</v>
      </c>
      <c r="AE5692" s="61" t="s">
        <v>136</v>
      </c>
      <c r="AF5692" s="40">
        <v>110</v>
      </c>
      <c r="AG5692" s="42">
        <v>10</v>
      </c>
      <c r="AH5692">
        <v>72</v>
      </c>
      <c r="AL5692" t="s">
        <v>22</v>
      </c>
      <c r="AM5692">
        <v>60</v>
      </c>
    </row>
    <row r="5693" spans="28:39">
      <c r="AB5693" s="59" t="s">
        <v>656</v>
      </c>
      <c r="AC5693" s="1">
        <v>2</v>
      </c>
      <c r="AD5693" s="38" t="s">
        <v>428</v>
      </c>
      <c r="AE5693" s="61" t="s">
        <v>136</v>
      </c>
      <c r="AF5693" s="40">
        <v>110</v>
      </c>
      <c r="AG5693" s="43">
        <v>20</v>
      </c>
      <c r="AH5693">
        <v>64</v>
      </c>
      <c r="AL5693" t="s">
        <v>22</v>
      </c>
      <c r="AM5693">
        <v>60</v>
      </c>
    </row>
    <row r="5694" spans="28:39">
      <c r="AB5694" s="59" t="s">
        <v>656</v>
      </c>
      <c r="AC5694" s="1">
        <v>2</v>
      </c>
      <c r="AD5694" s="38" t="s">
        <v>428</v>
      </c>
      <c r="AE5694" s="61" t="s">
        <v>136</v>
      </c>
      <c r="AF5694" s="40">
        <v>110</v>
      </c>
      <c r="AG5694" s="44">
        <v>30</v>
      </c>
      <c r="AH5694">
        <v>44</v>
      </c>
      <c r="AL5694" t="s">
        <v>22</v>
      </c>
      <c r="AM5694">
        <v>60</v>
      </c>
    </row>
    <row r="5695" spans="28:39">
      <c r="AB5695" s="59" t="s">
        <v>656</v>
      </c>
      <c r="AC5695" s="1">
        <v>2</v>
      </c>
      <c r="AD5695" s="38" t="s">
        <v>428</v>
      </c>
      <c r="AE5695" s="61" t="s">
        <v>136</v>
      </c>
      <c r="AF5695" s="40">
        <v>110</v>
      </c>
      <c r="AG5695" s="45">
        <v>40</v>
      </c>
      <c r="AH5695">
        <v>34</v>
      </c>
      <c r="AL5695" t="s">
        <v>22</v>
      </c>
      <c r="AM5695">
        <v>60</v>
      </c>
    </row>
    <row r="5696" spans="28:39">
      <c r="AB5696" s="59" t="s">
        <v>656</v>
      </c>
      <c r="AC5696" s="1">
        <v>2</v>
      </c>
      <c r="AD5696" s="38" t="s">
        <v>428</v>
      </c>
      <c r="AE5696" s="61" t="s">
        <v>136</v>
      </c>
      <c r="AF5696" s="40">
        <v>110</v>
      </c>
      <c r="AG5696" s="46">
        <v>50</v>
      </c>
      <c r="AH5696">
        <v>28</v>
      </c>
      <c r="AL5696" t="s">
        <v>22</v>
      </c>
      <c r="AM5696">
        <v>60</v>
      </c>
    </row>
    <row r="5697" spans="28:39">
      <c r="AB5697" s="59" t="s">
        <v>656</v>
      </c>
      <c r="AC5697" s="1">
        <v>2</v>
      </c>
      <c r="AD5697" s="38" t="s">
        <v>428</v>
      </c>
      <c r="AE5697" s="61" t="s">
        <v>136</v>
      </c>
      <c r="AF5697" s="40">
        <v>110</v>
      </c>
      <c r="AG5697" s="47">
        <v>60</v>
      </c>
      <c r="AH5697">
        <v>23</v>
      </c>
      <c r="AL5697" t="s">
        <v>22</v>
      </c>
      <c r="AM5697">
        <v>60</v>
      </c>
    </row>
    <row r="5698" spans="28:39">
      <c r="AB5698" s="59" t="s">
        <v>656</v>
      </c>
      <c r="AC5698" s="1">
        <v>2</v>
      </c>
      <c r="AD5698" s="38" t="s">
        <v>428</v>
      </c>
      <c r="AE5698" s="61" t="s">
        <v>136</v>
      </c>
      <c r="AF5698" s="40">
        <v>110</v>
      </c>
      <c r="AG5698" s="48">
        <v>70</v>
      </c>
      <c r="AH5698">
        <v>20</v>
      </c>
      <c r="AL5698" t="s">
        <v>22</v>
      </c>
      <c r="AM5698">
        <v>60</v>
      </c>
    </row>
    <row r="5699" spans="28:39">
      <c r="AB5699" s="59" t="s">
        <v>656</v>
      </c>
      <c r="AC5699" s="1">
        <v>2</v>
      </c>
      <c r="AD5699" s="38" t="s">
        <v>428</v>
      </c>
      <c r="AE5699" s="61" t="s">
        <v>136</v>
      </c>
      <c r="AF5699" s="49">
        <v>115</v>
      </c>
      <c r="AG5699" s="41">
        <v>0</v>
      </c>
      <c r="AH5699">
        <v>69</v>
      </c>
      <c r="AL5699" t="s">
        <v>22</v>
      </c>
      <c r="AM5699">
        <v>60</v>
      </c>
    </row>
    <row r="5700" spans="28:39">
      <c r="AB5700" s="59" t="s">
        <v>656</v>
      </c>
      <c r="AC5700" s="1">
        <v>2</v>
      </c>
      <c r="AD5700" s="38" t="s">
        <v>428</v>
      </c>
      <c r="AE5700" s="61" t="s">
        <v>136</v>
      </c>
      <c r="AF5700" s="49">
        <v>115</v>
      </c>
      <c r="AG5700" s="42">
        <v>10</v>
      </c>
      <c r="AH5700">
        <v>69</v>
      </c>
      <c r="AL5700" t="s">
        <v>22</v>
      </c>
      <c r="AM5700">
        <v>60</v>
      </c>
    </row>
    <row r="5701" spans="28:39">
      <c r="AB5701" s="59" t="s">
        <v>656</v>
      </c>
      <c r="AC5701" s="1">
        <v>2</v>
      </c>
      <c r="AD5701" s="38" t="s">
        <v>428</v>
      </c>
      <c r="AE5701" s="61" t="s">
        <v>136</v>
      </c>
      <c r="AF5701" s="49">
        <v>115</v>
      </c>
      <c r="AG5701" s="43">
        <v>20</v>
      </c>
      <c r="AH5701">
        <v>64</v>
      </c>
      <c r="AL5701" t="s">
        <v>22</v>
      </c>
      <c r="AM5701">
        <v>60</v>
      </c>
    </row>
    <row r="5702" spans="28:39">
      <c r="AB5702" s="59" t="s">
        <v>656</v>
      </c>
      <c r="AC5702" s="1">
        <v>2</v>
      </c>
      <c r="AD5702" s="38" t="s">
        <v>428</v>
      </c>
      <c r="AE5702" s="61" t="s">
        <v>136</v>
      </c>
      <c r="AF5702" s="49">
        <v>115</v>
      </c>
      <c r="AG5702" s="44">
        <v>30</v>
      </c>
      <c r="AH5702">
        <v>44</v>
      </c>
      <c r="AL5702" t="s">
        <v>22</v>
      </c>
      <c r="AM5702">
        <v>60</v>
      </c>
    </row>
    <row r="5703" spans="28:39">
      <c r="AB5703" s="59" t="s">
        <v>656</v>
      </c>
      <c r="AC5703" s="1">
        <v>2</v>
      </c>
      <c r="AD5703" s="38" t="s">
        <v>428</v>
      </c>
      <c r="AE5703" s="61" t="s">
        <v>136</v>
      </c>
      <c r="AF5703" s="49">
        <v>115</v>
      </c>
      <c r="AG5703" s="45">
        <v>40</v>
      </c>
      <c r="AH5703">
        <v>34</v>
      </c>
      <c r="AL5703" t="s">
        <v>22</v>
      </c>
      <c r="AM5703">
        <v>60</v>
      </c>
    </row>
    <row r="5704" spans="28:39">
      <c r="AB5704" s="59" t="s">
        <v>656</v>
      </c>
      <c r="AC5704" s="1">
        <v>2</v>
      </c>
      <c r="AD5704" s="38" t="s">
        <v>428</v>
      </c>
      <c r="AE5704" s="61" t="s">
        <v>136</v>
      </c>
      <c r="AF5704" s="49">
        <v>115</v>
      </c>
      <c r="AG5704" s="46">
        <v>50</v>
      </c>
      <c r="AH5704">
        <v>28</v>
      </c>
      <c r="AL5704" t="s">
        <v>22</v>
      </c>
      <c r="AM5704">
        <v>60</v>
      </c>
    </row>
    <row r="5705" spans="28:39">
      <c r="AB5705" s="59" t="s">
        <v>656</v>
      </c>
      <c r="AC5705" s="1">
        <v>2</v>
      </c>
      <c r="AD5705" s="38" t="s">
        <v>428</v>
      </c>
      <c r="AE5705" s="61" t="s">
        <v>136</v>
      </c>
      <c r="AF5705" s="49">
        <v>115</v>
      </c>
      <c r="AG5705" s="47">
        <v>60</v>
      </c>
      <c r="AH5705">
        <v>23</v>
      </c>
      <c r="AL5705" t="s">
        <v>22</v>
      </c>
      <c r="AM5705">
        <v>60</v>
      </c>
    </row>
    <row r="5706" spans="28:39">
      <c r="AB5706" s="59" t="s">
        <v>656</v>
      </c>
      <c r="AC5706" s="1">
        <v>2</v>
      </c>
      <c r="AD5706" s="38" t="s">
        <v>428</v>
      </c>
      <c r="AE5706" s="61" t="s">
        <v>136</v>
      </c>
      <c r="AF5706" s="49">
        <v>115</v>
      </c>
      <c r="AG5706" s="48">
        <v>70</v>
      </c>
      <c r="AH5706">
        <v>20</v>
      </c>
      <c r="AL5706" t="s">
        <v>22</v>
      </c>
      <c r="AM5706">
        <v>60</v>
      </c>
    </row>
    <row r="5707" spans="28:39">
      <c r="AB5707" s="59" t="s">
        <v>656</v>
      </c>
      <c r="AC5707" s="1">
        <v>2</v>
      </c>
      <c r="AD5707" s="38" t="s">
        <v>428</v>
      </c>
      <c r="AE5707" s="61" t="s">
        <v>136</v>
      </c>
      <c r="AF5707" s="50">
        <v>120</v>
      </c>
      <c r="AG5707" s="41">
        <v>0</v>
      </c>
      <c r="AH5707">
        <v>67</v>
      </c>
      <c r="AL5707" t="s">
        <v>22</v>
      </c>
      <c r="AM5707">
        <v>60</v>
      </c>
    </row>
    <row r="5708" spans="28:39">
      <c r="AB5708" s="59" t="s">
        <v>656</v>
      </c>
      <c r="AC5708" s="1">
        <v>2</v>
      </c>
      <c r="AD5708" s="38" t="s">
        <v>428</v>
      </c>
      <c r="AE5708" s="61" t="s">
        <v>136</v>
      </c>
      <c r="AF5708" s="50">
        <v>120</v>
      </c>
      <c r="AG5708" s="42">
        <v>10</v>
      </c>
      <c r="AH5708">
        <v>67</v>
      </c>
      <c r="AL5708" t="s">
        <v>22</v>
      </c>
      <c r="AM5708">
        <v>60</v>
      </c>
    </row>
    <row r="5709" spans="28:39">
      <c r="AB5709" s="59" t="s">
        <v>656</v>
      </c>
      <c r="AC5709" s="1">
        <v>2</v>
      </c>
      <c r="AD5709" s="38" t="s">
        <v>428</v>
      </c>
      <c r="AE5709" s="61" t="s">
        <v>136</v>
      </c>
      <c r="AF5709" s="50">
        <v>120</v>
      </c>
      <c r="AG5709" s="43">
        <v>20</v>
      </c>
      <c r="AH5709">
        <v>64</v>
      </c>
      <c r="AL5709" t="s">
        <v>22</v>
      </c>
      <c r="AM5709">
        <v>60</v>
      </c>
    </row>
    <row r="5710" spans="28:39">
      <c r="AB5710" s="59" t="s">
        <v>656</v>
      </c>
      <c r="AC5710" s="1">
        <v>2</v>
      </c>
      <c r="AD5710" s="38" t="s">
        <v>428</v>
      </c>
      <c r="AE5710" s="61" t="s">
        <v>136</v>
      </c>
      <c r="AF5710" s="50">
        <v>120</v>
      </c>
      <c r="AG5710" s="44">
        <v>30</v>
      </c>
      <c r="AH5710">
        <v>44</v>
      </c>
      <c r="AL5710" t="s">
        <v>22</v>
      </c>
      <c r="AM5710">
        <v>60</v>
      </c>
    </row>
    <row r="5711" spans="28:39">
      <c r="AB5711" s="59" t="s">
        <v>656</v>
      </c>
      <c r="AC5711" s="1">
        <v>2</v>
      </c>
      <c r="AD5711" s="38" t="s">
        <v>428</v>
      </c>
      <c r="AE5711" s="61" t="s">
        <v>136</v>
      </c>
      <c r="AF5711" s="50">
        <v>120</v>
      </c>
      <c r="AG5711" s="45">
        <v>40</v>
      </c>
      <c r="AH5711">
        <v>34</v>
      </c>
      <c r="AL5711" t="s">
        <v>22</v>
      </c>
      <c r="AM5711">
        <v>60</v>
      </c>
    </row>
    <row r="5712" spans="28:39">
      <c r="AB5712" s="59" t="s">
        <v>656</v>
      </c>
      <c r="AC5712" s="1">
        <v>2</v>
      </c>
      <c r="AD5712" s="38" t="s">
        <v>428</v>
      </c>
      <c r="AE5712" s="61" t="s">
        <v>136</v>
      </c>
      <c r="AF5712" s="50">
        <v>120</v>
      </c>
      <c r="AG5712" s="46">
        <v>50</v>
      </c>
      <c r="AH5712">
        <v>28</v>
      </c>
      <c r="AL5712" t="s">
        <v>22</v>
      </c>
      <c r="AM5712">
        <v>60</v>
      </c>
    </row>
    <row r="5713" spans="28:39">
      <c r="AB5713" s="59" t="s">
        <v>656</v>
      </c>
      <c r="AC5713" s="1">
        <v>2</v>
      </c>
      <c r="AD5713" s="38" t="s">
        <v>428</v>
      </c>
      <c r="AE5713" s="61" t="s">
        <v>136</v>
      </c>
      <c r="AF5713" s="50">
        <v>120</v>
      </c>
      <c r="AG5713" s="47">
        <v>60</v>
      </c>
      <c r="AH5713">
        <v>23</v>
      </c>
      <c r="AL5713" t="s">
        <v>22</v>
      </c>
      <c r="AM5713">
        <v>60</v>
      </c>
    </row>
    <row r="5714" spans="28:39">
      <c r="AB5714" s="59" t="s">
        <v>656</v>
      </c>
      <c r="AC5714" s="1">
        <v>2</v>
      </c>
      <c r="AD5714" s="38" t="s">
        <v>428</v>
      </c>
      <c r="AE5714" s="61" t="s">
        <v>136</v>
      </c>
      <c r="AF5714" s="50">
        <v>120</v>
      </c>
      <c r="AG5714" s="48">
        <v>70</v>
      </c>
      <c r="AH5714">
        <v>20</v>
      </c>
      <c r="AL5714" t="s">
        <v>22</v>
      </c>
      <c r="AM5714">
        <v>60</v>
      </c>
    </row>
    <row r="5715" spans="28:39">
      <c r="AB5715" s="59" t="s">
        <v>656</v>
      </c>
      <c r="AC5715" s="1">
        <v>2</v>
      </c>
      <c r="AD5715" s="38" t="s">
        <v>428</v>
      </c>
      <c r="AE5715" s="61" t="s">
        <v>136</v>
      </c>
      <c r="AF5715" s="51">
        <v>130</v>
      </c>
      <c r="AG5715" s="41">
        <v>0</v>
      </c>
      <c r="AH5715">
        <v>64</v>
      </c>
      <c r="AL5715" t="s">
        <v>22</v>
      </c>
      <c r="AM5715">
        <v>60</v>
      </c>
    </row>
    <row r="5716" spans="28:39">
      <c r="AB5716" s="59" t="s">
        <v>656</v>
      </c>
      <c r="AC5716" s="1">
        <v>2</v>
      </c>
      <c r="AD5716" s="38" t="s">
        <v>428</v>
      </c>
      <c r="AE5716" s="61" t="s">
        <v>136</v>
      </c>
      <c r="AF5716" s="51">
        <v>130</v>
      </c>
      <c r="AG5716" s="42">
        <v>10</v>
      </c>
      <c r="AH5716">
        <v>64</v>
      </c>
      <c r="AL5716" t="s">
        <v>22</v>
      </c>
      <c r="AM5716">
        <v>60</v>
      </c>
    </row>
    <row r="5717" spans="28:39">
      <c r="AB5717" s="59" t="s">
        <v>656</v>
      </c>
      <c r="AC5717" s="1">
        <v>2</v>
      </c>
      <c r="AD5717" s="38" t="s">
        <v>428</v>
      </c>
      <c r="AE5717" s="61" t="s">
        <v>136</v>
      </c>
      <c r="AF5717" s="51">
        <v>130</v>
      </c>
      <c r="AG5717" s="43">
        <v>20</v>
      </c>
      <c r="AH5717">
        <v>64</v>
      </c>
      <c r="AL5717" t="s">
        <v>22</v>
      </c>
      <c r="AM5717">
        <v>60</v>
      </c>
    </row>
    <row r="5718" spans="28:39">
      <c r="AB5718" s="59" t="s">
        <v>656</v>
      </c>
      <c r="AC5718" s="1">
        <v>2</v>
      </c>
      <c r="AD5718" s="38" t="s">
        <v>428</v>
      </c>
      <c r="AE5718" s="61" t="s">
        <v>136</v>
      </c>
      <c r="AF5718" s="51">
        <v>130</v>
      </c>
      <c r="AG5718" s="44">
        <v>30</v>
      </c>
      <c r="AH5718">
        <v>44</v>
      </c>
      <c r="AL5718" t="s">
        <v>22</v>
      </c>
      <c r="AM5718">
        <v>60</v>
      </c>
    </row>
    <row r="5719" spans="28:39">
      <c r="AB5719" s="59" t="s">
        <v>656</v>
      </c>
      <c r="AC5719" s="1">
        <v>2</v>
      </c>
      <c r="AD5719" s="38" t="s">
        <v>428</v>
      </c>
      <c r="AE5719" s="61" t="s">
        <v>136</v>
      </c>
      <c r="AF5719" s="51">
        <v>130</v>
      </c>
      <c r="AG5719" s="45">
        <v>40</v>
      </c>
      <c r="AH5719">
        <v>34</v>
      </c>
      <c r="AL5719" t="s">
        <v>22</v>
      </c>
      <c r="AM5719">
        <v>60</v>
      </c>
    </row>
    <row r="5720" spans="28:39">
      <c r="AB5720" s="59" t="s">
        <v>656</v>
      </c>
      <c r="AC5720" s="1">
        <v>2</v>
      </c>
      <c r="AD5720" s="38" t="s">
        <v>428</v>
      </c>
      <c r="AE5720" s="61" t="s">
        <v>136</v>
      </c>
      <c r="AF5720" s="51">
        <v>130</v>
      </c>
      <c r="AG5720" s="46">
        <v>50</v>
      </c>
      <c r="AH5720">
        <v>28</v>
      </c>
      <c r="AL5720" t="s">
        <v>22</v>
      </c>
      <c r="AM5720">
        <v>60</v>
      </c>
    </row>
    <row r="5721" spans="28:39">
      <c r="AB5721" s="59" t="s">
        <v>656</v>
      </c>
      <c r="AC5721" s="1">
        <v>2</v>
      </c>
      <c r="AD5721" s="38" t="s">
        <v>428</v>
      </c>
      <c r="AE5721" s="61" t="s">
        <v>136</v>
      </c>
      <c r="AF5721" s="51">
        <v>130</v>
      </c>
      <c r="AG5721" s="47">
        <v>60</v>
      </c>
      <c r="AH5721">
        <v>23</v>
      </c>
      <c r="AL5721" t="s">
        <v>22</v>
      </c>
      <c r="AM5721">
        <v>60</v>
      </c>
    </row>
    <row r="5722" spans="28:39">
      <c r="AB5722" s="59" t="s">
        <v>656</v>
      </c>
      <c r="AC5722" s="1">
        <v>2</v>
      </c>
      <c r="AD5722" s="38" t="s">
        <v>428</v>
      </c>
      <c r="AE5722" s="61" t="s">
        <v>136</v>
      </c>
      <c r="AF5722" s="51">
        <v>130</v>
      </c>
      <c r="AG5722" s="48">
        <v>70</v>
      </c>
      <c r="AH5722">
        <v>20</v>
      </c>
      <c r="AL5722" t="s">
        <v>22</v>
      </c>
      <c r="AM5722">
        <v>60</v>
      </c>
    </row>
    <row r="5723" spans="28:39">
      <c r="AB5723" s="59" t="s">
        <v>656</v>
      </c>
      <c r="AC5723" s="1">
        <v>2</v>
      </c>
      <c r="AD5723" s="38" t="s">
        <v>428</v>
      </c>
      <c r="AE5723" s="61" t="s">
        <v>136</v>
      </c>
      <c r="AF5723" s="52">
        <v>140</v>
      </c>
      <c r="AG5723" s="41">
        <v>0</v>
      </c>
      <c r="AH5723">
        <v>60</v>
      </c>
      <c r="AL5723" t="s">
        <v>22</v>
      </c>
      <c r="AM5723">
        <v>60</v>
      </c>
    </row>
    <row r="5724" spans="28:39">
      <c r="AB5724" s="59" t="s">
        <v>656</v>
      </c>
      <c r="AC5724" s="1">
        <v>2</v>
      </c>
      <c r="AD5724" s="38" t="s">
        <v>428</v>
      </c>
      <c r="AE5724" s="61" t="s">
        <v>136</v>
      </c>
      <c r="AF5724" s="52">
        <v>140</v>
      </c>
      <c r="AG5724" s="42">
        <v>10</v>
      </c>
      <c r="AH5724">
        <v>60</v>
      </c>
      <c r="AL5724" t="s">
        <v>22</v>
      </c>
      <c r="AM5724">
        <v>60</v>
      </c>
    </row>
    <row r="5725" spans="28:39">
      <c r="AB5725" s="59" t="s">
        <v>656</v>
      </c>
      <c r="AC5725" s="1">
        <v>2</v>
      </c>
      <c r="AD5725" s="38" t="s">
        <v>428</v>
      </c>
      <c r="AE5725" s="61" t="s">
        <v>136</v>
      </c>
      <c r="AF5725" s="52">
        <v>140</v>
      </c>
      <c r="AG5725" s="43">
        <v>20</v>
      </c>
      <c r="AH5725">
        <v>60</v>
      </c>
      <c r="AL5725" t="s">
        <v>22</v>
      </c>
      <c r="AM5725">
        <v>60</v>
      </c>
    </row>
    <row r="5726" spans="28:39">
      <c r="AB5726" s="59" t="s">
        <v>656</v>
      </c>
      <c r="AC5726" s="1">
        <v>2</v>
      </c>
      <c r="AD5726" s="38" t="s">
        <v>428</v>
      </c>
      <c r="AE5726" s="61" t="s">
        <v>136</v>
      </c>
      <c r="AF5726" s="52">
        <v>140</v>
      </c>
      <c r="AG5726" s="44">
        <v>30</v>
      </c>
      <c r="AH5726">
        <v>44</v>
      </c>
      <c r="AL5726" t="s">
        <v>22</v>
      </c>
      <c r="AM5726">
        <v>60</v>
      </c>
    </row>
    <row r="5727" spans="28:39">
      <c r="AB5727" s="59" t="s">
        <v>656</v>
      </c>
      <c r="AC5727" s="1">
        <v>2</v>
      </c>
      <c r="AD5727" s="38" t="s">
        <v>428</v>
      </c>
      <c r="AE5727" s="61" t="s">
        <v>136</v>
      </c>
      <c r="AF5727" s="52">
        <v>140</v>
      </c>
      <c r="AG5727" s="45">
        <v>40</v>
      </c>
      <c r="AH5727">
        <v>34</v>
      </c>
      <c r="AL5727" t="s">
        <v>22</v>
      </c>
      <c r="AM5727">
        <v>60</v>
      </c>
    </row>
    <row r="5728" spans="28:39">
      <c r="AB5728" s="59" t="s">
        <v>656</v>
      </c>
      <c r="AC5728" s="1">
        <v>2</v>
      </c>
      <c r="AD5728" s="38" t="s">
        <v>428</v>
      </c>
      <c r="AE5728" s="61" t="s">
        <v>136</v>
      </c>
      <c r="AF5728" s="52">
        <v>140</v>
      </c>
      <c r="AG5728" s="46">
        <v>50</v>
      </c>
      <c r="AH5728">
        <v>28</v>
      </c>
      <c r="AL5728" t="s">
        <v>22</v>
      </c>
      <c r="AM5728">
        <v>60</v>
      </c>
    </row>
    <row r="5729" spans="28:39">
      <c r="AB5729" s="59" t="s">
        <v>656</v>
      </c>
      <c r="AC5729" s="1">
        <v>2</v>
      </c>
      <c r="AD5729" s="38" t="s">
        <v>428</v>
      </c>
      <c r="AE5729" s="61" t="s">
        <v>136</v>
      </c>
      <c r="AF5729" s="52">
        <v>140</v>
      </c>
      <c r="AG5729" s="47">
        <v>60</v>
      </c>
      <c r="AH5729">
        <v>23</v>
      </c>
      <c r="AL5729" t="s">
        <v>22</v>
      </c>
      <c r="AM5729">
        <v>60</v>
      </c>
    </row>
    <row r="5730" spans="28:39">
      <c r="AB5730" s="59" t="s">
        <v>656</v>
      </c>
      <c r="AC5730" s="1">
        <v>2</v>
      </c>
      <c r="AD5730" s="38" t="s">
        <v>428</v>
      </c>
      <c r="AE5730" s="61" t="s">
        <v>136</v>
      </c>
      <c r="AF5730" s="52">
        <v>140</v>
      </c>
      <c r="AG5730" s="48">
        <v>70</v>
      </c>
      <c r="AH5730">
        <v>20</v>
      </c>
      <c r="AL5730" t="s">
        <v>22</v>
      </c>
      <c r="AM5730">
        <v>60</v>
      </c>
    </row>
    <row r="5731" spans="28:39">
      <c r="AB5731" s="59" t="s">
        <v>656</v>
      </c>
      <c r="AC5731" s="1">
        <v>2</v>
      </c>
      <c r="AD5731" s="38" t="s">
        <v>428</v>
      </c>
      <c r="AE5731" s="61" t="s">
        <v>136</v>
      </c>
      <c r="AF5731" s="53">
        <v>150</v>
      </c>
      <c r="AG5731" s="41">
        <v>0</v>
      </c>
      <c r="AH5731">
        <v>48</v>
      </c>
      <c r="AL5731" t="s">
        <v>22</v>
      </c>
      <c r="AM5731">
        <v>60</v>
      </c>
    </row>
    <row r="5732" spans="28:39">
      <c r="AB5732" s="59" t="s">
        <v>656</v>
      </c>
      <c r="AC5732" s="1">
        <v>2</v>
      </c>
      <c r="AD5732" s="38" t="s">
        <v>428</v>
      </c>
      <c r="AE5732" s="61" t="s">
        <v>136</v>
      </c>
      <c r="AF5732" s="53">
        <v>150</v>
      </c>
      <c r="AG5732" s="42">
        <v>10</v>
      </c>
      <c r="AH5732">
        <v>48</v>
      </c>
      <c r="AL5732" t="s">
        <v>22</v>
      </c>
      <c r="AM5732">
        <v>60</v>
      </c>
    </row>
    <row r="5733" spans="28:39">
      <c r="AB5733" s="59" t="s">
        <v>656</v>
      </c>
      <c r="AC5733" s="1">
        <v>2</v>
      </c>
      <c r="AD5733" s="38" t="s">
        <v>428</v>
      </c>
      <c r="AE5733" s="61" t="s">
        <v>136</v>
      </c>
      <c r="AF5733" s="53">
        <v>150</v>
      </c>
      <c r="AG5733" s="43">
        <v>20</v>
      </c>
      <c r="AH5733">
        <v>48</v>
      </c>
      <c r="AL5733" t="s">
        <v>22</v>
      </c>
      <c r="AM5733">
        <v>60</v>
      </c>
    </row>
    <row r="5734" spans="28:39">
      <c r="AB5734" s="59" t="s">
        <v>656</v>
      </c>
      <c r="AC5734" s="1">
        <v>2</v>
      </c>
      <c r="AD5734" s="38" t="s">
        <v>428</v>
      </c>
      <c r="AE5734" s="61" t="s">
        <v>136</v>
      </c>
      <c r="AF5734" s="53">
        <v>150</v>
      </c>
      <c r="AG5734" s="44">
        <v>30</v>
      </c>
      <c r="AH5734">
        <v>44</v>
      </c>
      <c r="AL5734" t="s">
        <v>22</v>
      </c>
      <c r="AM5734">
        <v>60</v>
      </c>
    </row>
    <row r="5735" spans="28:39">
      <c r="AB5735" s="59" t="s">
        <v>656</v>
      </c>
      <c r="AC5735" s="1">
        <v>2</v>
      </c>
      <c r="AD5735" s="38" t="s">
        <v>428</v>
      </c>
      <c r="AE5735" s="61" t="s">
        <v>136</v>
      </c>
      <c r="AF5735" s="53">
        <v>150</v>
      </c>
      <c r="AG5735" s="45">
        <v>40</v>
      </c>
      <c r="AH5735">
        <v>34</v>
      </c>
      <c r="AL5735" t="s">
        <v>22</v>
      </c>
      <c r="AM5735">
        <v>60</v>
      </c>
    </row>
    <row r="5736" spans="28:39">
      <c r="AB5736" s="59" t="s">
        <v>656</v>
      </c>
      <c r="AC5736" s="1">
        <v>2</v>
      </c>
      <c r="AD5736" s="38" t="s">
        <v>428</v>
      </c>
      <c r="AE5736" s="61" t="s">
        <v>136</v>
      </c>
      <c r="AF5736" s="53">
        <v>150</v>
      </c>
      <c r="AG5736" s="46">
        <v>50</v>
      </c>
      <c r="AH5736">
        <v>28</v>
      </c>
      <c r="AL5736" t="s">
        <v>22</v>
      </c>
      <c r="AM5736">
        <v>60</v>
      </c>
    </row>
    <row r="5737" spans="28:39">
      <c r="AB5737" s="59" t="s">
        <v>656</v>
      </c>
      <c r="AC5737" s="1">
        <v>2</v>
      </c>
      <c r="AD5737" s="38" t="s">
        <v>428</v>
      </c>
      <c r="AE5737" s="61" t="s">
        <v>136</v>
      </c>
      <c r="AF5737" s="53">
        <v>150</v>
      </c>
      <c r="AG5737" s="47">
        <v>60</v>
      </c>
      <c r="AH5737">
        <v>23</v>
      </c>
      <c r="AL5737" t="s">
        <v>22</v>
      </c>
      <c r="AM5737">
        <v>60</v>
      </c>
    </row>
    <row r="5738" spans="28:39">
      <c r="AB5738" s="59" t="s">
        <v>656</v>
      </c>
      <c r="AC5738" s="1">
        <v>2</v>
      </c>
      <c r="AD5738" s="38" t="s">
        <v>428</v>
      </c>
      <c r="AE5738" s="61" t="s">
        <v>136</v>
      </c>
      <c r="AF5738" s="53">
        <v>150</v>
      </c>
      <c r="AG5738" s="48">
        <v>70</v>
      </c>
      <c r="AH5738">
        <v>20</v>
      </c>
      <c r="AL5738" t="s">
        <v>22</v>
      </c>
      <c r="AM5738">
        <v>60</v>
      </c>
    </row>
    <row r="5739" spans="28:39">
      <c r="AB5739" s="59" t="s">
        <v>656</v>
      </c>
      <c r="AC5739" s="1">
        <v>2</v>
      </c>
      <c r="AD5739" s="38" t="s">
        <v>428</v>
      </c>
      <c r="AE5739" s="61" t="s">
        <v>136</v>
      </c>
      <c r="AF5739" s="54">
        <v>160</v>
      </c>
      <c r="AG5739" s="41">
        <v>0</v>
      </c>
      <c r="AH5739">
        <v>46</v>
      </c>
      <c r="AL5739" t="s">
        <v>22</v>
      </c>
      <c r="AM5739">
        <v>60</v>
      </c>
    </row>
    <row r="5740" spans="28:39">
      <c r="AB5740" s="59" t="s">
        <v>656</v>
      </c>
      <c r="AC5740" s="1">
        <v>2</v>
      </c>
      <c r="AD5740" s="38" t="s">
        <v>428</v>
      </c>
      <c r="AE5740" s="61" t="s">
        <v>136</v>
      </c>
      <c r="AF5740" s="54">
        <v>160</v>
      </c>
      <c r="AG5740" s="42">
        <v>10</v>
      </c>
      <c r="AH5740">
        <v>46</v>
      </c>
      <c r="AL5740" t="s">
        <v>22</v>
      </c>
      <c r="AM5740">
        <v>60</v>
      </c>
    </row>
    <row r="5741" spans="28:39">
      <c r="AB5741" s="59" t="s">
        <v>656</v>
      </c>
      <c r="AC5741" s="1">
        <v>2</v>
      </c>
      <c r="AD5741" s="38" t="s">
        <v>428</v>
      </c>
      <c r="AE5741" s="61" t="s">
        <v>136</v>
      </c>
      <c r="AF5741" s="54">
        <v>160</v>
      </c>
      <c r="AG5741" s="43">
        <v>20</v>
      </c>
      <c r="AH5741">
        <v>46</v>
      </c>
      <c r="AL5741" t="s">
        <v>22</v>
      </c>
      <c r="AM5741">
        <v>60</v>
      </c>
    </row>
    <row r="5742" spans="28:39">
      <c r="AB5742" s="59" t="s">
        <v>656</v>
      </c>
      <c r="AC5742" s="1">
        <v>2</v>
      </c>
      <c r="AD5742" s="38" t="s">
        <v>428</v>
      </c>
      <c r="AE5742" s="61" t="s">
        <v>136</v>
      </c>
      <c r="AF5742" s="54">
        <v>160</v>
      </c>
      <c r="AG5742" s="44">
        <v>30</v>
      </c>
      <c r="AH5742">
        <v>44</v>
      </c>
      <c r="AL5742" t="s">
        <v>22</v>
      </c>
      <c r="AM5742">
        <v>60</v>
      </c>
    </row>
    <row r="5743" spans="28:39">
      <c r="AB5743" s="59" t="s">
        <v>656</v>
      </c>
      <c r="AC5743" s="1">
        <v>2</v>
      </c>
      <c r="AD5743" s="38" t="s">
        <v>428</v>
      </c>
      <c r="AE5743" s="61" t="s">
        <v>136</v>
      </c>
      <c r="AF5743" s="54">
        <v>160</v>
      </c>
      <c r="AG5743" s="45">
        <v>40</v>
      </c>
      <c r="AH5743">
        <v>34</v>
      </c>
      <c r="AL5743" t="s">
        <v>22</v>
      </c>
      <c r="AM5743">
        <v>60</v>
      </c>
    </row>
    <row r="5744" spans="28:39">
      <c r="AB5744" s="59" t="s">
        <v>656</v>
      </c>
      <c r="AC5744" s="1">
        <v>2</v>
      </c>
      <c r="AD5744" s="38" t="s">
        <v>428</v>
      </c>
      <c r="AE5744" s="61" t="s">
        <v>136</v>
      </c>
      <c r="AF5744" s="54">
        <v>160</v>
      </c>
      <c r="AG5744" s="46">
        <v>50</v>
      </c>
      <c r="AH5744">
        <v>28</v>
      </c>
      <c r="AL5744" t="s">
        <v>22</v>
      </c>
      <c r="AM5744">
        <v>60</v>
      </c>
    </row>
    <row r="5745" spans="28:39">
      <c r="AB5745" s="59" t="s">
        <v>656</v>
      </c>
      <c r="AC5745" s="1">
        <v>2</v>
      </c>
      <c r="AD5745" s="38" t="s">
        <v>428</v>
      </c>
      <c r="AE5745" s="61" t="s">
        <v>136</v>
      </c>
      <c r="AF5745" s="54">
        <v>160</v>
      </c>
      <c r="AG5745" s="47">
        <v>60</v>
      </c>
      <c r="AH5745">
        <v>23</v>
      </c>
      <c r="AL5745" t="s">
        <v>22</v>
      </c>
      <c r="AM5745">
        <v>60</v>
      </c>
    </row>
    <row r="5746" spans="28:39">
      <c r="AB5746" s="59" t="s">
        <v>656</v>
      </c>
      <c r="AC5746" s="1">
        <v>2</v>
      </c>
      <c r="AD5746" s="38" t="s">
        <v>428</v>
      </c>
      <c r="AE5746" s="61" t="s">
        <v>136</v>
      </c>
      <c r="AF5746" s="54">
        <v>160</v>
      </c>
      <c r="AG5746" s="48">
        <v>70</v>
      </c>
      <c r="AH5746">
        <v>20</v>
      </c>
      <c r="AL5746" t="s">
        <v>22</v>
      </c>
      <c r="AM5746">
        <v>60</v>
      </c>
    </row>
    <row r="5747" spans="28:39">
      <c r="AB5747" s="59" t="s">
        <v>656</v>
      </c>
      <c r="AC5747" s="1">
        <v>2</v>
      </c>
      <c r="AD5747" s="38" t="s">
        <v>428</v>
      </c>
      <c r="AE5747" s="61" t="s">
        <v>136</v>
      </c>
      <c r="AF5747" s="55">
        <v>170</v>
      </c>
      <c r="AG5747" s="41">
        <v>0</v>
      </c>
      <c r="AH5747">
        <v>44</v>
      </c>
      <c r="AL5747" t="s">
        <v>22</v>
      </c>
      <c r="AM5747">
        <v>60</v>
      </c>
    </row>
    <row r="5748" spans="28:39">
      <c r="AB5748" s="59" t="s">
        <v>656</v>
      </c>
      <c r="AC5748" s="1">
        <v>2</v>
      </c>
      <c r="AD5748" s="38" t="s">
        <v>428</v>
      </c>
      <c r="AE5748" s="61" t="s">
        <v>136</v>
      </c>
      <c r="AF5748" s="55">
        <v>170</v>
      </c>
      <c r="AG5748" s="42">
        <v>10</v>
      </c>
      <c r="AH5748">
        <v>44</v>
      </c>
      <c r="AL5748" t="s">
        <v>22</v>
      </c>
      <c r="AM5748">
        <v>60</v>
      </c>
    </row>
    <row r="5749" spans="28:39">
      <c r="AB5749" s="59" t="s">
        <v>656</v>
      </c>
      <c r="AC5749" s="1">
        <v>2</v>
      </c>
      <c r="AD5749" s="38" t="s">
        <v>428</v>
      </c>
      <c r="AE5749" s="61" t="s">
        <v>136</v>
      </c>
      <c r="AF5749" s="55">
        <v>170</v>
      </c>
      <c r="AG5749" s="43">
        <v>20</v>
      </c>
      <c r="AH5749">
        <v>44</v>
      </c>
      <c r="AL5749" t="s">
        <v>22</v>
      </c>
      <c r="AM5749">
        <v>60</v>
      </c>
    </row>
    <row r="5750" spans="28:39">
      <c r="AB5750" s="59" t="s">
        <v>656</v>
      </c>
      <c r="AC5750" s="1">
        <v>2</v>
      </c>
      <c r="AD5750" s="38" t="s">
        <v>428</v>
      </c>
      <c r="AE5750" s="61" t="s">
        <v>136</v>
      </c>
      <c r="AF5750" s="55">
        <v>170</v>
      </c>
      <c r="AG5750" s="44">
        <v>30</v>
      </c>
      <c r="AH5750">
        <v>44</v>
      </c>
      <c r="AL5750" t="s">
        <v>22</v>
      </c>
      <c r="AM5750">
        <v>60</v>
      </c>
    </row>
    <row r="5751" spans="28:39">
      <c r="AB5751" s="59" t="s">
        <v>656</v>
      </c>
      <c r="AC5751" s="1">
        <v>2</v>
      </c>
      <c r="AD5751" s="38" t="s">
        <v>428</v>
      </c>
      <c r="AE5751" s="61" t="s">
        <v>136</v>
      </c>
      <c r="AF5751" s="55">
        <v>170</v>
      </c>
      <c r="AG5751" s="45">
        <v>40</v>
      </c>
      <c r="AH5751">
        <v>34</v>
      </c>
      <c r="AL5751" t="s">
        <v>22</v>
      </c>
      <c r="AM5751">
        <v>60</v>
      </c>
    </row>
    <row r="5752" spans="28:39">
      <c r="AB5752" s="59" t="s">
        <v>656</v>
      </c>
      <c r="AC5752" s="1">
        <v>2</v>
      </c>
      <c r="AD5752" s="38" t="s">
        <v>428</v>
      </c>
      <c r="AE5752" s="61" t="s">
        <v>136</v>
      </c>
      <c r="AF5752" s="55">
        <v>170</v>
      </c>
      <c r="AG5752" s="46">
        <v>50</v>
      </c>
      <c r="AH5752">
        <v>28</v>
      </c>
      <c r="AL5752" t="s">
        <v>22</v>
      </c>
      <c r="AM5752">
        <v>60</v>
      </c>
    </row>
    <row r="5753" spans="28:39">
      <c r="AB5753" s="59" t="s">
        <v>656</v>
      </c>
      <c r="AC5753" s="1">
        <v>2</v>
      </c>
      <c r="AD5753" s="38" t="s">
        <v>428</v>
      </c>
      <c r="AE5753" s="61" t="s">
        <v>136</v>
      </c>
      <c r="AF5753" s="55">
        <v>170</v>
      </c>
      <c r="AG5753" s="47">
        <v>60</v>
      </c>
      <c r="AH5753">
        <v>23</v>
      </c>
      <c r="AL5753" t="s">
        <v>22</v>
      </c>
      <c r="AM5753">
        <v>60</v>
      </c>
    </row>
    <row r="5754" spans="28:39">
      <c r="AB5754" s="59" t="s">
        <v>656</v>
      </c>
      <c r="AC5754" s="1">
        <v>2</v>
      </c>
      <c r="AD5754" s="38" t="s">
        <v>428</v>
      </c>
      <c r="AE5754" s="61" t="s">
        <v>136</v>
      </c>
      <c r="AF5754" s="55">
        <v>170</v>
      </c>
      <c r="AG5754" s="48">
        <v>70</v>
      </c>
      <c r="AH5754">
        <v>20</v>
      </c>
      <c r="AL5754" t="s">
        <v>22</v>
      </c>
      <c r="AM5754">
        <v>60</v>
      </c>
    </row>
    <row r="5755" spans="28:39">
      <c r="AB5755" s="59" t="s">
        <v>656</v>
      </c>
      <c r="AC5755" s="1">
        <v>2</v>
      </c>
      <c r="AD5755" s="38" t="s">
        <v>428</v>
      </c>
      <c r="AE5755" s="61" t="s">
        <v>136</v>
      </c>
      <c r="AF5755" s="56">
        <v>180</v>
      </c>
      <c r="AG5755" s="41">
        <v>0</v>
      </c>
      <c r="AH5755">
        <v>40</v>
      </c>
      <c r="AL5755" t="s">
        <v>22</v>
      </c>
      <c r="AM5755">
        <v>60</v>
      </c>
    </row>
    <row r="5756" spans="28:39">
      <c r="AB5756" s="59" t="s">
        <v>656</v>
      </c>
      <c r="AC5756" s="1">
        <v>2</v>
      </c>
      <c r="AD5756" s="38" t="s">
        <v>428</v>
      </c>
      <c r="AE5756" s="61" t="s">
        <v>136</v>
      </c>
      <c r="AF5756" s="56">
        <v>180</v>
      </c>
      <c r="AG5756" s="42">
        <v>10</v>
      </c>
      <c r="AH5756">
        <v>40</v>
      </c>
      <c r="AL5756" t="s">
        <v>22</v>
      </c>
      <c r="AM5756">
        <v>60</v>
      </c>
    </row>
    <row r="5757" spans="28:39">
      <c r="AB5757" s="59" t="s">
        <v>656</v>
      </c>
      <c r="AC5757" s="1">
        <v>2</v>
      </c>
      <c r="AD5757" s="38" t="s">
        <v>428</v>
      </c>
      <c r="AE5757" s="61" t="s">
        <v>136</v>
      </c>
      <c r="AF5757" s="56">
        <v>180</v>
      </c>
      <c r="AG5757" s="43">
        <v>20</v>
      </c>
      <c r="AH5757">
        <v>40</v>
      </c>
      <c r="AL5757" t="s">
        <v>22</v>
      </c>
      <c r="AM5757">
        <v>60</v>
      </c>
    </row>
    <row r="5758" spans="28:39">
      <c r="AB5758" s="59" t="s">
        <v>656</v>
      </c>
      <c r="AC5758" s="1">
        <v>2</v>
      </c>
      <c r="AD5758" s="38" t="s">
        <v>428</v>
      </c>
      <c r="AE5758" s="61" t="s">
        <v>136</v>
      </c>
      <c r="AF5758" s="56">
        <v>180</v>
      </c>
      <c r="AG5758" s="44">
        <v>30</v>
      </c>
      <c r="AH5758">
        <v>40</v>
      </c>
      <c r="AL5758" t="s">
        <v>22</v>
      </c>
      <c r="AM5758">
        <v>60</v>
      </c>
    </row>
    <row r="5759" spans="28:39">
      <c r="AB5759" s="59" t="s">
        <v>656</v>
      </c>
      <c r="AC5759" s="1">
        <v>2</v>
      </c>
      <c r="AD5759" s="38" t="s">
        <v>428</v>
      </c>
      <c r="AE5759" s="61" t="s">
        <v>136</v>
      </c>
      <c r="AF5759" s="56">
        <v>180</v>
      </c>
      <c r="AG5759" s="45">
        <v>40</v>
      </c>
      <c r="AH5759">
        <v>34</v>
      </c>
      <c r="AL5759" t="s">
        <v>22</v>
      </c>
      <c r="AM5759">
        <v>60</v>
      </c>
    </row>
    <row r="5760" spans="28:39">
      <c r="AB5760" s="59" t="s">
        <v>656</v>
      </c>
      <c r="AC5760" s="1">
        <v>2</v>
      </c>
      <c r="AD5760" s="38" t="s">
        <v>428</v>
      </c>
      <c r="AE5760" s="61" t="s">
        <v>136</v>
      </c>
      <c r="AF5760" s="56">
        <v>180</v>
      </c>
      <c r="AG5760" s="46">
        <v>50</v>
      </c>
      <c r="AH5760">
        <v>28</v>
      </c>
      <c r="AL5760" t="s">
        <v>22</v>
      </c>
      <c r="AM5760">
        <v>60</v>
      </c>
    </row>
    <row r="5761" spans="28:39">
      <c r="AB5761" s="59" t="s">
        <v>656</v>
      </c>
      <c r="AC5761" s="1">
        <v>2</v>
      </c>
      <c r="AD5761" s="38" t="s">
        <v>428</v>
      </c>
      <c r="AE5761" s="61" t="s">
        <v>136</v>
      </c>
      <c r="AF5761" s="56">
        <v>180</v>
      </c>
      <c r="AG5761" s="47">
        <v>60</v>
      </c>
      <c r="AH5761">
        <v>23</v>
      </c>
      <c r="AL5761" t="s">
        <v>22</v>
      </c>
      <c r="AM5761">
        <v>60</v>
      </c>
    </row>
    <row r="5762" spans="28:39">
      <c r="AB5762" s="59" t="s">
        <v>656</v>
      </c>
      <c r="AC5762" s="1">
        <v>2</v>
      </c>
      <c r="AD5762" s="38" t="s">
        <v>428</v>
      </c>
      <c r="AE5762" s="61" t="s">
        <v>136</v>
      </c>
      <c r="AF5762" s="56">
        <v>180</v>
      </c>
      <c r="AG5762" s="48">
        <v>70</v>
      </c>
      <c r="AH5762">
        <v>20</v>
      </c>
      <c r="AL5762" t="s">
        <v>22</v>
      </c>
      <c r="AM5762">
        <v>60</v>
      </c>
    </row>
    <row r="5763" spans="28:39">
      <c r="AB5763" s="59" t="s">
        <v>656</v>
      </c>
      <c r="AC5763" s="1">
        <v>2</v>
      </c>
      <c r="AD5763" s="38" t="s">
        <v>428</v>
      </c>
      <c r="AE5763" s="61" t="s">
        <v>136</v>
      </c>
      <c r="AF5763" s="57">
        <v>200</v>
      </c>
      <c r="AG5763" s="41">
        <v>0</v>
      </c>
      <c r="AH5763">
        <v>33</v>
      </c>
      <c r="AL5763" t="s">
        <v>22</v>
      </c>
      <c r="AM5763">
        <v>60</v>
      </c>
    </row>
    <row r="5764" spans="28:39">
      <c r="AB5764" s="59" t="s">
        <v>656</v>
      </c>
      <c r="AC5764" s="1">
        <v>2</v>
      </c>
      <c r="AD5764" s="38" t="s">
        <v>428</v>
      </c>
      <c r="AE5764" s="61" t="s">
        <v>136</v>
      </c>
      <c r="AF5764" s="57">
        <v>200</v>
      </c>
      <c r="AG5764" s="42">
        <v>10</v>
      </c>
      <c r="AH5764">
        <v>33</v>
      </c>
      <c r="AL5764" t="s">
        <v>22</v>
      </c>
      <c r="AM5764">
        <v>60</v>
      </c>
    </row>
    <row r="5765" spans="28:39">
      <c r="AB5765" s="59" t="s">
        <v>656</v>
      </c>
      <c r="AC5765" s="1">
        <v>2</v>
      </c>
      <c r="AD5765" s="38" t="s">
        <v>428</v>
      </c>
      <c r="AE5765" s="61" t="s">
        <v>136</v>
      </c>
      <c r="AF5765" s="57">
        <v>200</v>
      </c>
      <c r="AG5765" s="43">
        <v>20</v>
      </c>
      <c r="AH5765">
        <v>33</v>
      </c>
      <c r="AL5765" t="s">
        <v>22</v>
      </c>
      <c r="AM5765">
        <v>60</v>
      </c>
    </row>
    <row r="5766" spans="28:39">
      <c r="AB5766" s="59" t="s">
        <v>656</v>
      </c>
      <c r="AC5766" s="1">
        <v>2</v>
      </c>
      <c r="AD5766" s="38" t="s">
        <v>428</v>
      </c>
      <c r="AE5766" s="61" t="s">
        <v>136</v>
      </c>
      <c r="AF5766" s="57">
        <v>200</v>
      </c>
      <c r="AG5766" s="44">
        <v>30</v>
      </c>
      <c r="AH5766">
        <v>33</v>
      </c>
      <c r="AL5766" t="s">
        <v>22</v>
      </c>
      <c r="AM5766">
        <v>60</v>
      </c>
    </row>
    <row r="5767" spans="28:39">
      <c r="AB5767" s="59" t="s">
        <v>656</v>
      </c>
      <c r="AC5767" s="1">
        <v>2</v>
      </c>
      <c r="AD5767" s="38" t="s">
        <v>428</v>
      </c>
      <c r="AE5767" s="61" t="s">
        <v>136</v>
      </c>
      <c r="AF5767" s="57">
        <v>200</v>
      </c>
      <c r="AG5767" s="45">
        <v>40</v>
      </c>
      <c r="AH5767">
        <v>33</v>
      </c>
      <c r="AL5767" t="s">
        <v>22</v>
      </c>
      <c r="AM5767">
        <v>60</v>
      </c>
    </row>
    <row r="5768" spans="28:39">
      <c r="AB5768" s="59" t="s">
        <v>656</v>
      </c>
      <c r="AC5768" s="1">
        <v>2</v>
      </c>
      <c r="AD5768" s="38" t="s">
        <v>428</v>
      </c>
      <c r="AE5768" s="61" t="s">
        <v>136</v>
      </c>
      <c r="AF5768" s="57">
        <v>200</v>
      </c>
      <c r="AG5768" s="46">
        <v>50</v>
      </c>
      <c r="AH5768">
        <v>28</v>
      </c>
      <c r="AL5768" t="s">
        <v>22</v>
      </c>
      <c r="AM5768">
        <v>60</v>
      </c>
    </row>
    <row r="5769" spans="28:39">
      <c r="AB5769" s="59" t="s">
        <v>656</v>
      </c>
      <c r="AC5769" s="1">
        <v>2</v>
      </c>
      <c r="AD5769" s="38" t="s">
        <v>428</v>
      </c>
      <c r="AE5769" s="61" t="s">
        <v>136</v>
      </c>
      <c r="AF5769" s="57">
        <v>200</v>
      </c>
      <c r="AG5769" s="47">
        <v>60</v>
      </c>
      <c r="AH5769">
        <v>23</v>
      </c>
      <c r="AL5769" t="s">
        <v>22</v>
      </c>
      <c r="AM5769">
        <v>60</v>
      </c>
    </row>
    <row r="5770" spans="28:39">
      <c r="AB5770" s="59" t="s">
        <v>656</v>
      </c>
      <c r="AC5770" s="1">
        <v>2</v>
      </c>
      <c r="AD5770" s="38" t="s">
        <v>428</v>
      </c>
      <c r="AE5770" s="61" t="s">
        <v>136</v>
      </c>
      <c r="AF5770" s="57">
        <v>200</v>
      </c>
      <c r="AG5770" s="48">
        <v>70</v>
      </c>
      <c r="AH5770">
        <v>20</v>
      </c>
      <c r="AL5770" t="s">
        <v>22</v>
      </c>
      <c r="AM5770">
        <v>60</v>
      </c>
    </row>
    <row r="5771" spans="28:39">
      <c r="AE5771" s="61" t="s">
        <v>136</v>
      </c>
      <c r="AL5771" t="s">
        <v>22</v>
      </c>
      <c r="AM5771">
        <v>60</v>
      </c>
    </row>
    <row r="5772" spans="28:39">
      <c r="AB5772" t="s">
        <v>650</v>
      </c>
      <c r="AC5772" s="1">
        <v>3</v>
      </c>
      <c r="AD5772" s="38" t="s">
        <v>337</v>
      </c>
      <c r="AE5772" s="61" t="s">
        <v>136</v>
      </c>
      <c r="AF5772" s="40">
        <v>110</v>
      </c>
      <c r="AG5772" s="41">
        <v>0</v>
      </c>
      <c r="AH5772">
        <v>70</v>
      </c>
      <c r="AL5772" t="s">
        <v>22</v>
      </c>
      <c r="AM5772">
        <v>60</v>
      </c>
    </row>
    <row r="5773" spans="28:39">
      <c r="AB5773" t="s">
        <v>650</v>
      </c>
      <c r="AC5773" s="1">
        <v>3</v>
      </c>
      <c r="AD5773" s="38" t="s">
        <v>337</v>
      </c>
      <c r="AE5773" s="61" t="s">
        <v>136</v>
      </c>
      <c r="AF5773" s="40">
        <v>110</v>
      </c>
      <c r="AG5773" s="42">
        <v>10</v>
      </c>
      <c r="AH5773">
        <v>70</v>
      </c>
      <c r="AL5773" t="s">
        <v>22</v>
      </c>
      <c r="AM5773">
        <v>60</v>
      </c>
    </row>
    <row r="5774" spans="28:39">
      <c r="AB5774" t="s">
        <v>650</v>
      </c>
      <c r="AC5774" s="1">
        <v>3</v>
      </c>
      <c r="AD5774" s="38" t="s">
        <v>337</v>
      </c>
      <c r="AE5774" s="61" t="s">
        <v>136</v>
      </c>
      <c r="AF5774" s="40">
        <v>110</v>
      </c>
      <c r="AG5774" s="43">
        <v>20</v>
      </c>
      <c r="AH5774">
        <v>68</v>
      </c>
      <c r="AL5774" t="s">
        <v>22</v>
      </c>
      <c r="AM5774">
        <v>60</v>
      </c>
    </row>
    <row r="5775" spans="28:39">
      <c r="AB5775" t="s">
        <v>650</v>
      </c>
      <c r="AC5775" s="1">
        <v>3</v>
      </c>
      <c r="AD5775" s="38" t="s">
        <v>337</v>
      </c>
      <c r="AE5775" s="61" t="s">
        <v>136</v>
      </c>
      <c r="AF5775" s="40">
        <v>110</v>
      </c>
      <c r="AG5775" s="44">
        <v>30</v>
      </c>
      <c r="AH5775">
        <v>60</v>
      </c>
      <c r="AL5775" t="s">
        <v>22</v>
      </c>
      <c r="AM5775">
        <v>60</v>
      </c>
    </row>
    <row r="5776" spans="28:39">
      <c r="AB5776" t="s">
        <v>650</v>
      </c>
      <c r="AC5776" s="1">
        <v>3</v>
      </c>
      <c r="AD5776" s="38" t="s">
        <v>337</v>
      </c>
      <c r="AE5776" s="61" t="s">
        <v>136</v>
      </c>
      <c r="AF5776" s="40">
        <v>110</v>
      </c>
      <c r="AG5776" s="45">
        <v>40</v>
      </c>
      <c r="AH5776">
        <v>55</v>
      </c>
      <c r="AL5776" t="s">
        <v>22</v>
      </c>
      <c r="AM5776">
        <v>60</v>
      </c>
    </row>
    <row r="5777" spans="28:39">
      <c r="AB5777" t="s">
        <v>650</v>
      </c>
      <c r="AC5777" s="1">
        <v>3</v>
      </c>
      <c r="AD5777" s="38" t="s">
        <v>337</v>
      </c>
      <c r="AE5777" s="61" t="s">
        <v>136</v>
      </c>
      <c r="AF5777" s="40">
        <v>110</v>
      </c>
      <c r="AG5777" s="46">
        <v>50</v>
      </c>
      <c r="AH5777">
        <v>51</v>
      </c>
      <c r="AL5777" t="s">
        <v>22</v>
      </c>
      <c r="AM5777">
        <v>60</v>
      </c>
    </row>
    <row r="5778" spans="28:39">
      <c r="AB5778" t="s">
        <v>650</v>
      </c>
      <c r="AC5778" s="1">
        <v>3</v>
      </c>
      <c r="AD5778" s="38" t="s">
        <v>337</v>
      </c>
      <c r="AE5778" s="61" t="s">
        <v>136</v>
      </c>
      <c r="AF5778" s="40">
        <v>110</v>
      </c>
      <c r="AG5778" s="47">
        <v>60</v>
      </c>
      <c r="AH5778">
        <v>48</v>
      </c>
      <c r="AL5778" t="s">
        <v>22</v>
      </c>
      <c r="AM5778">
        <v>60</v>
      </c>
    </row>
    <row r="5779" spans="28:39">
      <c r="AB5779" t="s">
        <v>650</v>
      </c>
      <c r="AC5779" s="1">
        <v>3</v>
      </c>
      <c r="AD5779" s="38" t="s">
        <v>337</v>
      </c>
      <c r="AE5779" s="61" t="s">
        <v>136</v>
      </c>
      <c r="AF5779" s="40">
        <v>110</v>
      </c>
      <c r="AG5779" s="48">
        <v>70</v>
      </c>
      <c r="AH5779">
        <v>44</v>
      </c>
      <c r="AL5779" t="s">
        <v>22</v>
      </c>
      <c r="AM5779">
        <v>60</v>
      </c>
    </row>
    <row r="5780" spans="28:39">
      <c r="AB5780" t="s">
        <v>650</v>
      </c>
      <c r="AC5780" s="1">
        <v>3</v>
      </c>
      <c r="AD5780" s="38" t="s">
        <v>337</v>
      </c>
      <c r="AE5780" s="61" t="s">
        <v>136</v>
      </c>
      <c r="AF5780" s="49">
        <v>115</v>
      </c>
      <c r="AG5780" s="41">
        <v>0</v>
      </c>
      <c r="AH5780">
        <v>67</v>
      </c>
      <c r="AL5780" t="s">
        <v>22</v>
      </c>
      <c r="AM5780">
        <v>60</v>
      </c>
    </row>
    <row r="5781" spans="28:39">
      <c r="AB5781" t="s">
        <v>650</v>
      </c>
      <c r="AC5781" s="1">
        <v>3</v>
      </c>
      <c r="AD5781" s="38" t="s">
        <v>337</v>
      </c>
      <c r="AE5781" s="61" t="s">
        <v>136</v>
      </c>
      <c r="AF5781" s="49">
        <v>115</v>
      </c>
      <c r="AG5781" s="42">
        <v>10</v>
      </c>
      <c r="AH5781">
        <v>67</v>
      </c>
      <c r="AL5781" t="s">
        <v>22</v>
      </c>
      <c r="AM5781">
        <v>60</v>
      </c>
    </row>
    <row r="5782" spans="28:39">
      <c r="AB5782" t="s">
        <v>650</v>
      </c>
      <c r="AC5782" s="1">
        <v>3</v>
      </c>
      <c r="AD5782" s="38" t="s">
        <v>337</v>
      </c>
      <c r="AE5782" s="61" t="s">
        <v>136</v>
      </c>
      <c r="AF5782" s="49">
        <v>115</v>
      </c>
      <c r="AG5782" s="43">
        <v>20</v>
      </c>
      <c r="AH5782">
        <v>67</v>
      </c>
      <c r="AL5782" t="s">
        <v>22</v>
      </c>
      <c r="AM5782">
        <v>60</v>
      </c>
    </row>
    <row r="5783" spans="28:39">
      <c r="AB5783" t="s">
        <v>650</v>
      </c>
      <c r="AC5783" s="1">
        <v>3</v>
      </c>
      <c r="AD5783" s="38" t="s">
        <v>337</v>
      </c>
      <c r="AE5783" s="61" t="s">
        <v>136</v>
      </c>
      <c r="AF5783" s="49">
        <v>115</v>
      </c>
      <c r="AG5783" s="44">
        <v>30</v>
      </c>
      <c r="AH5783">
        <v>60</v>
      </c>
      <c r="AL5783" t="s">
        <v>22</v>
      </c>
      <c r="AM5783">
        <v>60</v>
      </c>
    </row>
    <row r="5784" spans="28:39">
      <c r="AB5784" t="s">
        <v>650</v>
      </c>
      <c r="AC5784" s="1">
        <v>3</v>
      </c>
      <c r="AD5784" s="38" t="s">
        <v>337</v>
      </c>
      <c r="AE5784" s="61" t="s">
        <v>136</v>
      </c>
      <c r="AF5784" s="49">
        <v>115</v>
      </c>
      <c r="AG5784" s="45">
        <v>40</v>
      </c>
      <c r="AH5784">
        <v>55</v>
      </c>
      <c r="AL5784" t="s">
        <v>22</v>
      </c>
      <c r="AM5784">
        <v>60</v>
      </c>
    </row>
    <row r="5785" spans="28:39">
      <c r="AB5785" t="s">
        <v>650</v>
      </c>
      <c r="AC5785" s="1">
        <v>3</v>
      </c>
      <c r="AD5785" s="38" t="s">
        <v>337</v>
      </c>
      <c r="AE5785" s="61" t="s">
        <v>136</v>
      </c>
      <c r="AF5785" s="49">
        <v>115</v>
      </c>
      <c r="AG5785" s="46">
        <v>50</v>
      </c>
      <c r="AH5785">
        <v>51</v>
      </c>
      <c r="AL5785" t="s">
        <v>22</v>
      </c>
      <c r="AM5785">
        <v>60</v>
      </c>
    </row>
    <row r="5786" spans="28:39">
      <c r="AB5786" t="s">
        <v>650</v>
      </c>
      <c r="AC5786" s="1">
        <v>3</v>
      </c>
      <c r="AD5786" s="38" t="s">
        <v>337</v>
      </c>
      <c r="AE5786" s="61" t="s">
        <v>136</v>
      </c>
      <c r="AF5786" s="49">
        <v>115</v>
      </c>
      <c r="AG5786" s="47">
        <v>60</v>
      </c>
      <c r="AH5786">
        <v>48</v>
      </c>
      <c r="AL5786" t="s">
        <v>22</v>
      </c>
      <c r="AM5786">
        <v>60</v>
      </c>
    </row>
    <row r="5787" spans="28:39">
      <c r="AB5787" t="s">
        <v>650</v>
      </c>
      <c r="AC5787" s="1">
        <v>3</v>
      </c>
      <c r="AD5787" s="38" t="s">
        <v>337</v>
      </c>
      <c r="AE5787" s="61" t="s">
        <v>136</v>
      </c>
      <c r="AF5787" s="49">
        <v>115</v>
      </c>
      <c r="AG5787" s="48">
        <v>70</v>
      </c>
      <c r="AH5787">
        <v>44</v>
      </c>
      <c r="AL5787" t="s">
        <v>22</v>
      </c>
      <c r="AM5787">
        <v>60</v>
      </c>
    </row>
    <row r="5788" spans="28:39">
      <c r="AB5788" t="s">
        <v>650</v>
      </c>
      <c r="AC5788" s="1">
        <v>3</v>
      </c>
      <c r="AD5788" s="38" t="s">
        <v>337</v>
      </c>
      <c r="AE5788" s="61" t="s">
        <v>136</v>
      </c>
      <c r="AF5788" s="50">
        <v>120</v>
      </c>
      <c r="AG5788" s="41">
        <v>0</v>
      </c>
      <c r="AH5788">
        <v>65</v>
      </c>
      <c r="AL5788" t="s">
        <v>22</v>
      </c>
      <c r="AM5788">
        <v>60</v>
      </c>
    </row>
    <row r="5789" spans="28:39">
      <c r="AB5789" t="s">
        <v>650</v>
      </c>
      <c r="AC5789" s="1">
        <v>3</v>
      </c>
      <c r="AD5789" s="38" t="s">
        <v>337</v>
      </c>
      <c r="AE5789" s="61" t="s">
        <v>136</v>
      </c>
      <c r="AF5789" s="50">
        <v>120</v>
      </c>
      <c r="AG5789" s="42">
        <v>10</v>
      </c>
      <c r="AH5789">
        <v>65</v>
      </c>
      <c r="AL5789" t="s">
        <v>22</v>
      </c>
      <c r="AM5789">
        <v>60</v>
      </c>
    </row>
    <row r="5790" spans="28:39">
      <c r="AB5790" t="s">
        <v>650</v>
      </c>
      <c r="AC5790" s="1">
        <v>3</v>
      </c>
      <c r="AD5790" s="38" t="s">
        <v>337</v>
      </c>
      <c r="AE5790" s="61" t="s">
        <v>136</v>
      </c>
      <c r="AF5790" s="50">
        <v>120</v>
      </c>
      <c r="AG5790" s="43">
        <v>20</v>
      </c>
      <c r="AH5790">
        <v>65</v>
      </c>
      <c r="AL5790" t="s">
        <v>22</v>
      </c>
      <c r="AM5790">
        <v>60</v>
      </c>
    </row>
    <row r="5791" spans="28:39">
      <c r="AB5791" t="s">
        <v>650</v>
      </c>
      <c r="AC5791" s="1">
        <v>3</v>
      </c>
      <c r="AD5791" s="38" t="s">
        <v>337</v>
      </c>
      <c r="AE5791" s="61" t="s">
        <v>136</v>
      </c>
      <c r="AF5791" s="50">
        <v>120</v>
      </c>
      <c r="AG5791" s="44">
        <v>30</v>
      </c>
      <c r="AH5791">
        <v>60</v>
      </c>
      <c r="AL5791" t="s">
        <v>22</v>
      </c>
      <c r="AM5791">
        <v>60</v>
      </c>
    </row>
    <row r="5792" spans="28:39">
      <c r="AB5792" t="s">
        <v>650</v>
      </c>
      <c r="AC5792" s="1">
        <v>3</v>
      </c>
      <c r="AD5792" s="38" t="s">
        <v>337</v>
      </c>
      <c r="AE5792" s="61" t="s">
        <v>136</v>
      </c>
      <c r="AF5792" s="50">
        <v>120</v>
      </c>
      <c r="AG5792" s="45">
        <v>40</v>
      </c>
      <c r="AH5792">
        <v>55</v>
      </c>
      <c r="AL5792" t="s">
        <v>22</v>
      </c>
      <c r="AM5792">
        <v>60</v>
      </c>
    </row>
    <row r="5793" spans="28:39">
      <c r="AB5793" t="s">
        <v>650</v>
      </c>
      <c r="AC5793" s="1">
        <v>3</v>
      </c>
      <c r="AD5793" s="38" t="s">
        <v>337</v>
      </c>
      <c r="AE5793" s="61" t="s">
        <v>136</v>
      </c>
      <c r="AF5793" s="50">
        <v>120</v>
      </c>
      <c r="AG5793" s="46">
        <v>50</v>
      </c>
      <c r="AH5793">
        <v>51</v>
      </c>
      <c r="AL5793" t="s">
        <v>22</v>
      </c>
      <c r="AM5793">
        <v>60</v>
      </c>
    </row>
    <row r="5794" spans="28:39">
      <c r="AB5794" t="s">
        <v>650</v>
      </c>
      <c r="AC5794" s="1">
        <v>3</v>
      </c>
      <c r="AD5794" s="38" t="s">
        <v>337</v>
      </c>
      <c r="AE5794" s="61" t="s">
        <v>136</v>
      </c>
      <c r="AF5794" s="50">
        <v>120</v>
      </c>
      <c r="AG5794" s="47">
        <v>60</v>
      </c>
      <c r="AH5794">
        <v>48</v>
      </c>
      <c r="AL5794" t="s">
        <v>22</v>
      </c>
      <c r="AM5794">
        <v>60</v>
      </c>
    </row>
    <row r="5795" spans="28:39">
      <c r="AB5795" t="s">
        <v>650</v>
      </c>
      <c r="AC5795" s="1">
        <v>3</v>
      </c>
      <c r="AD5795" s="38" t="s">
        <v>337</v>
      </c>
      <c r="AE5795" s="61" t="s">
        <v>136</v>
      </c>
      <c r="AF5795" s="50">
        <v>120</v>
      </c>
      <c r="AG5795" s="48">
        <v>70</v>
      </c>
      <c r="AH5795">
        <v>44</v>
      </c>
      <c r="AL5795" t="s">
        <v>22</v>
      </c>
      <c r="AM5795">
        <v>60</v>
      </c>
    </row>
    <row r="5796" spans="28:39">
      <c r="AB5796" t="s">
        <v>650</v>
      </c>
      <c r="AC5796" s="1">
        <v>3</v>
      </c>
      <c r="AD5796" s="38" t="s">
        <v>337</v>
      </c>
      <c r="AE5796" s="61" t="s">
        <v>136</v>
      </c>
      <c r="AF5796" s="51">
        <v>130</v>
      </c>
      <c r="AG5796" s="41">
        <v>0</v>
      </c>
      <c r="AH5796">
        <v>62</v>
      </c>
      <c r="AL5796" t="s">
        <v>22</v>
      </c>
      <c r="AM5796">
        <v>60</v>
      </c>
    </row>
    <row r="5797" spans="28:39">
      <c r="AB5797" t="s">
        <v>650</v>
      </c>
      <c r="AC5797" s="1">
        <v>3</v>
      </c>
      <c r="AD5797" s="38" t="s">
        <v>337</v>
      </c>
      <c r="AE5797" s="61" t="s">
        <v>136</v>
      </c>
      <c r="AF5797" s="51">
        <v>130</v>
      </c>
      <c r="AG5797" s="42">
        <v>10</v>
      </c>
      <c r="AH5797">
        <v>62</v>
      </c>
      <c r="AL5797" t="s">
        <v>22</v>
      </c>
      <c r="AM5797">
        <v>60</v>
      </c>
    </row>
    <row r="5798" spans="28:39">
      <c r="AB5798" t="s">
        <v>650</v>
      </c>
      <c r="AC5798" s="1">
        <v>3</v>
      </c>
      <c r="AD5798" s="38" t="s">
        <v>337</v>
      </c>
      <c r="AE5798" s="61" t="s">
        <v>136</v>
      </c>
      <c r="AF5798" s="51">
        <v>130</v>
      </c>
      <c r="AG5798" s="43">
        <v>20</v>
      </c>
      <c r="AH5798">
        <v>62</v>
      </c>
      <c r="AL5798" t="s">
        <v>22</v>
      </c>
      <c r="AM5798">
        <v>60</v>
      </c>
    </row>
    <row r="5799" spans="28:39">
      <c r="AB5799" t="s">
        <v>650</v>
      </c>
      <c r="AC5799" s="1">
        <v>3</v>
      </c>
      <c r="AD5799" s="38" t="s">
        <v>337</v>
      </c>
      <c r="AE5799" s="61" t="s">
        <v>136</v>
      </c>
      <c r="AF5799" s="51">
        <v>130</v>
      </c>
      <c r="AG5799" s="44">
        <v>30</v>
      </c>
      <c r="AH5799">
        <v>60</v>
      </c>
      <c r="AL5799" t="s">
        <v>22</v>
      </c>
      <c r="AM5799">
        <v>60</v>
      </c>
    </row>
    <row r="5800" spans="28:39">
      <c r="AB5800" t="s">
        <v>650</v>
      </c>
      <c r="AC5800" s="1">
        <v>3</v>
      </c>
      <c r="AD5800" s="38" t="s">
        <v>337</v>
      </c>
      <c r="AE5800" s="61" t="s">
        <v>136</v>
      </c>
      <c r="AF5800" s="51">
        <v>130</v>
      </c>
      <c r="AG5800" s="45">
        <v>40</v>
      </c>
      <c r="AH5800">
        <v>55</v>
      </c>
      <c r="AL5800" t="s">
        <v>22</v>
      </c>
      <c r="AM5800">
        <v>60</v>
      </c>
    </row>
    <row r="5801" spans="28:39">
      <c r="AB5801" t="s">
        <v>650</v>
      </c>
      <c r="AC5801" s="1">
        <v>3</v>
      </c>
      <c r="AD5801" s="38" t="s">
        <v>337</v>
      </c>
      <c r="AE5801" s="61" t="s">
        <v>136</v>
      </c>
      <c r="AF5801" s="51">
        <v>130</v>
      </c>
      <c r="AG5801" s="46">
        <v>50</v>
      </c>
      <c r="AH5801">
        <v>51</v>
      </c>
      <c r="AL5801" t="s">
        <v>22</v>
      </c>
      <c r="AM5801">
        <v>60</v>
      </c>
    </row>
    <row r="5802" spans="28:39">
      <c r="AB5802" t="s">
        <v>650</v>
      </c>
      <c r="AC5802" s="1">
        <v>3</v>
      </c>
      <c r="AD5802" s="38" t="s">
        <v>337</v>
      </c>
      <c r="AE5802" s="61" t="s">
        <v>136</v>
      </c>
      <c r="AF5802" s="51">
        <v>130</v>
      </c>
      <c r="AG5802" s="47">
        <v>60</v>
      </c>
      <c r="AH5802">
        <v>48</v>
      </c>
      <c r="AL5802" t="s">
        <v>22</v>
      </c>
      <c r="AM5802">
        <v>60</v>
      </c>
    </row>
    <row r="5803" spans="28:39">
      <c r="AB5803" t="s">
        <v>650</v>
      </c>
      <c r="AC5803" s="1">
        <v>3</v>
      </c>
      <c r="AD5803" s="38" t="s">
        <v>337</v>
      </c>
      <c r="AE5803" s="61" t="s">
        <v>136</v>
      </c>
      <c r="AF5803" s="51">
        <v>130</v>
      </c>
      <c r="AG5803" s="48">
        <v>70</v>
      </c>
      <c r="AH5803">
        <v>44</v>
      </c>
      <c r="AL5803" t="s">
        <v>22</v>
      </c>
      <c r="AM5803">
        <v>60</v>
      </c>
    </row>
    <row r="5804" spans="28:39">
      <c r="AB5804" t="s">
        <v>650</v>
      </c>
      <c r="AC5804" s="1">
        <v>3</v>
      </c>
      <c r="AD5804" s="38" t="s">
        <v>337</v>
      </c>
      <c r="AE5804" s="61" t="s">
        <v>136</v>
      </c>
      <c r="AF5804" s="52">
        <v>140</v>
      </c>
      <c r="AG5804" s="41">
        <v>0</v>
      </c>
      <c r="AH5804">
        <v>59</v>
      </c>
      <c r="AL5804" t="s">
        <v>22</v>
      </c>
      <c r="AM5804">
        <v>60</v>
      </c>
    </row>
    <row r="5805" spans="28:39">
      <c r="AB5805" t="s">
        <v>650</v>
      </c>
      <c r="AC5805" s="1">
        <v>3</v>
      </c>
      <c r="AD5805" s="38" t="s">
        <v>337</v>
      </c>
      <c r="AE5805" s="61" t="s">
        <v>136</v>
      </c>
      <c r="AF5805" s="52">
        <v>140</v>
      </c>
      <c r="AG5805" s="42">
        <v>10</v>
      </c>
      <c r="AH5805">
        <v>59</v>
      </c>
      <c r="AL5805" t="s">
        <v>22</v>
      </c>
      <c r="AM5805">
        <v>60</v>
      </c>
    </row>
    <row r="5806" spans="28:39">
      <c r="AB5806" t="s">
        <v>650</v>
      </c>
      <c r="AC5806" s="1">
        <v>3</v>
      </c>
      <c r="AD5806" s="38" t="s">
        <v>337</v>
      </c>
      <c r="AE5806" s="61" t="s">
        <v>136</v>
      </c>
      <c r="AF5806" s="52">
        <v>140</v>
      </c>
      <c r="AG5806" s="43">
        <v>20</v>
      </c>
      <c r="AH5806">
        <v>59</v>
      </c>
      <c r="AL5806" t="s">
        <v>22</v>
      </c>
      <c r="AM5806">
        <v>60</v>
      </c>
    </row>
    <row r="5807" spans="28:39">
      <c r="AB5807" t="s">
        <v>650</v>
      </c>
      <c r="AC5807" s="1">
        <v>3</v>
      </c>
      <c r="AD5807" s="38" t="s">
        <v>337</v>
      </c>
      <c r="AE5807" s="61" t="s">
        <v>136</v>
      </c>
      <c r="AF5807" s="52">
        <v>140</v>
      </c>
      <c r="AG5807" s="44">
        <v>30</v>
      </c>
      <c r="AH5807">
        <v>59</v>
      </c>
      <c r="AL5807" t="s">
        <v>22</v>
      </c>
      <c r="AM5807">
        <v>60</v>
      </c>
    </row>
    <row r="5808" spans="28:39">
      <c r="AB5808" t="s">
        <v>650</v>
      </c>
      <c r="AC5808" s="1">
        <v>3</v>
      </c>
      <c r="AD5808" s="38" t="s">
        <v>337</v>
      </c>
      <c r="AE5808" s="61" t="s">
        <v>136</v>
      </c>
      <c r="AF5808" s="52">
        <v>140</v>
      </c>
      <c r="AG5808" s="45">
        <v>40</v>
      </c>
      <c r="AH5808">
        <v>55</v>
      </c>
      <c r="AL5808" t="s">
        <v>22</v>
      </c>
      <c r="AM5808">
        <v>60</v>
      </c>
    </row>
    <row r="5809" spans="28:39">
      <c r="AB5809" t="s">
        <v>650</v>
      </c>
      <c r="AC5809" s="1">
        <v>3</v>
      </c>
      <c r="AD5809" s="38" t="s">
        <v>337</v>
      </c>
      <c r="AE5809" s="61" t="s">
        <v>136</v>
      </c>
      <c r="AF5809" s="52">
        <v>140</v>
      </c>
      <c r="AG5809" s="46">
        <v>50</v>
      </c>
      <c r="AH5809">
        <v>51</v>
      </c>
      <c r="AL5809" t="s">
        <v>22</v>
      </c>
      <c r="AM5809">
        <v>60</v>
      </c>
    </row>
    <row r="5810" spans="28:39">
      <c r="AB5810" t="s">
        <v>650</v>
      </c>
      <c r="AC5810" s="1">
        <v>3</v>
      </c>
      <c r="AD5810" s="38" t="s">
        <v>337</v>
      </c>
      <c r="AE5810" s="61" t="s">
        <v>136</v>
      </c>
      <c r="AF5810" s="52">
        <v>140</v>
      </c>
      <c r="AG5810" s="47">
        <v>60</v>
      </c>
      <c r="AH5810">
        <v>48</v>
      </c>
      <c r="AL5810" t="s">
        <v>22</v>
      </c>
      <c r="AM5810">
        <v>60</v>
      </c>
    </row>
    <row r="5811" spans="28:39">
      <c r="AB5811" t="s">
        <v>650</v>
      </c>
      <c r="AC5811" s="1">
        <v>3</v>
      </c>
      <c r="AD5811" s="38" t="s">
        <v>337</v>
      </c>
      <c r="AE5811" s="61" t="s">
        <v>136</v>
      </c>
      <c r="AF5811" s="52">
        <v>140</v>
      </c>
      <c r="AG5811" s="48">
        <v>70</v>
      </c>
      <c r="AH5811">
        <v>44</v>
      </c>
      <c r="AL5811" t="s">
        <v>22</v>
      </c>
      <c r="AM5811">
        <v>60</v>
      </c>
    </row>
    <row r="5812" spans="28:39">
      <c r="AB5812" t="s">
        <v>650</v>
      </c>
      <c r="AC5812" s="1">
        <v>3</v>
      </c>
      <c r="AD5812" s="38" t="s">
        <v>337</v>
      </c>
      <c r="AE5812" s="61" t="s">
        <v>136</v>
      </c>
      <c r="AF5812" s="53">
        <v>150</v>
      </c>
      <c r="AG5812" s="41">
        <v>0</v>
      </c>
      <c r="AH5812">
        <v>56</v>
      </c>
      <c r="AL5812" t="s">
        <v>22</v>
      </c>
      <c r="AM5812">
        <v>60</v>
      </c>
    </row>
    <row r="5813" spans="28:39">
      <c r="AB5813" t="s">
        <v>650</v>
      </c>
      <c r="AC5813" s="1">
        <v>3</v>
      </c>
      <c r="AD5813" s="38" t="s">
        <v>337</v>
      </c>
      <c r="AE5813" s="61" t="s">
        <v>136</v>
      </c>
      <c r="AF5813" s="53">
        <v>150</v>
      </c>
      <c r="AG5813" s="42">
        <v>10</v>
      </c>
      <c r="AH5813">
        <v>56</v>
      </c>
      <c r="AL5813" t="s">
        <v>22</v>
      </c>
      <c r="AM5813">
        <v>60</v>
      </c>
    </row>
    <row r="5814" spans="28:39">
      <c r="AB5814" t="s">
        <v>650</v>
      </c>
      <c r="AC5814" s="1">
        <v>3</v>
      </c>
      <c r="AD5814" s="38" t="s">
        <v>337</v>
      </c>
      <c r="AE5814" s="61" t="s">
        <v>136</v>
      </c>
      <c r="AF5814" s="53">
        <v>150</v>
      </c>
      <c r="AG5814" s="43">
        <v>20</v>
      </c>
      <c r="AH5814">
        <v>56</v>
      </c>
      <c r="AL5814" t="s">
        <v>22</v>
      </c>
      <c r="AM5814">
        <v>60</v>
      </c>
    </row>
    <row r="5815" spans="28:39">
      <c r="AB5815" t="s">
        <v>650</v>
      </c>
      <c r="AC5815" s="1">
        <v>3</v>
      </c>
      <c r="AD5815" s="38" t="s">
        <v>337</v>
      </c>
      <c r="AE5815" s="61" t="s">
        <v>136</v>
      </c>
      <c r="AF5815" s="53">
        <v>150</v>
      </c>
      <c r="AG5815" s="44">
        <v>30</v>
      </c>
      <c r="AH5815">
        <v>56</v>
      </c>
      <c r="AL5815" t="s">
        <v>22</v>
      </c>
      <c r="AM5815">
        <v>60</v>
      </c>
    </row>
    <row r="5816" spans="28:39">
      <c r="AB5816" t="s">
        <v>650</v>
      </c>
      <c r="AC5816" s="1">
        <v>3</v>
      </c>
      <c r="AD5816" s="38" t="s">
        <v>337</v>
      </c>
      <c r="AE5816" s="61" t="s">
        <v>136</v>
      </c>
      <c r="AF5816" s="53">
        <v>150</v>
      </c>
      <c r="AG5816" s="45">
        <v>40</v>
      </c>
      <c r="AH5816">
        <v>55</v>
      </c>
      <c r="AL5816" t="s">
        <v>22</v>
      </c>
      <c r="AM5816">
        <v>60</v>
      </c>
    </row>
    <row r="5817" spans="28:39">
      <c r="AB5817" t="s">
        <v>650</v>
      </c>
      <c r="AC5817" s="1">
        <v>3</v>
      </c>
      <c r="AD5817" s="38" t="s">
        <v>337</v>
      </c>
      <c r="AE5817" s="61" t="s">
        <v>136</v>
      </c>
      <c r="AF5817" s="53">
        <v>150</v>
      </c>
      <c r="AG5817" s="46">
        <v>50</v>
      </c>
      <c r="AH5817">
        <v>51</v>
      </c>
      <c r="AL5817" t="s">
        <v>22</v>
      </c>
      <c r="AM5817">
        <v>60</v>
      </c>
    </row>
    <row r="5818" spans="28:39">
      <c r="AB5818" t="s">
        <v>650</v>
      </c>
      <c r="AC5818" s="1">
        <v>3</v>
      </c>
      <c r="AD5818" s="38" t="s">
        <v>337</v>
      </c>
      <c r="AE5818" s="61" t="s">
        <v>136</v>
      </c>
      <c r="AF5818" s="53">
        <v>150</v>
      </c>
      <c r="AG5818" s="47">
        <v>60</v>
      </c>
      <c r="AH5818">
        <v>48</v>
      </c>
      <c r="AL5818" t="s">
        <v>22</v>
      </c>
      <c r="AM5818">
        <v>60</v>
      </c>
    </row>
    <row r="5819" spans="28:39">
      <c r="AB5819" t="s">
        <v>650</v>
      </c>
      <c r="AC5819" s="1">
        <v>3</v>
      </c>
      <c r="AD5819" s="38" t="s">
        <v>337</v>
      </c>
      <c r="AE5819" s="61" t="s">
        <v>136</v>
      </c>
      <c r="AF5819" s="53">
        <v>150</v>
      </c>
      <c r="AG5819" s="48">
        <v>70</v>
      </c>
      <c r="AH5819">
        <v>44</v>
      </c>
      <c r="AL5819" t="s">
        <v>22</v>
      </c>
      <c r="AM5819">
        <v>60</v>
      </c>
    </row>
    <row r="5820" spans="28:39">
      <c r="AB5820" t="s">
        <v>650</v>
      </c>
      <c r="AC5820" s="1">
        <v>3</v>
      </c>
      <c r="AD5820" s="38" t="s">
        <v>337</v>
      </c>
      <c r="AE5820" s="61" t="s">
        <v>136</v>
      </c>
      <c r="AF5820" s="54">
        <v>160</v>
      </c>
      <c r="AG5820" s="41">
        <v>0</v>
      </c>
      <c r="AH5820">
        <v>53</v>
      </c>
      <c r="AL5820" t="s">
        <v>22</v>
      </c>
      <c r="AM5820">
        <v>60</v>
      </c>
    </row>
    <row r="5821" spans="28:39">
      <c r="AB5821" t="s">
        <v>650</v>
      </c>
      <c r="AC5821" s="1">
        <v>3</v>
      </c>
      <c r="AD5821" s="38" t="s">
        <v>337</v>
      </c>
      <c r="AE5821" s="61" t="s">
        <v>136</v>
      </c>
      <c r="AF5821" s="54">
        <v>160</v>
      </c>
      <c r="AG5821" s="42">
        <v>10</v>
      </c>
      <c r="AH5821">
        <v>53</v>
      </c>
      <c r="AL5821" t="s">
        <v>22</v>
      </c>
      <c r="AM5821">
        <v>60</v>
      </c>
    </row>
    <row r="5822" spans="28:39">
      <c r="AB5822" t="s">
        <v>650</v>
      </c>
      <c r="AC5822" s="1">
        <v>3</v>
      </c>
      <c r="AD5822" s="38" t="s">
        <v>337</v>
      </c>
      <c r="AE5822" s="61" t="s">
        <v>136</v>
      </c>
      <c r="AF5822" s="54">
        <v>160</v>
      </c>
      <c r="AG5822" s="43">
        <v>20</v>
      </c>
      <c r="AH5822">
        <v>53</v>
      </c>
      <c r="AL5822" t="s">
        <v>22</v>
      </c>
      <c r="AM5822">
        <v>60</v>
      </c>
    </row>
    <row r="5823" spans="28:39">
      <c r="AB5823" t="s">
        <v>650</v>
      </c>
      <c r="AC5823" s="1">
        <v>3</v>
      </c>
      <c r="AD5823" s="38" t="s">
        <v>337</v>
      </c>
      <c r="AE5823" s="61" t="s">
        <v>136</v>
      </c>
      <c r="AF5823" s="54">
        <v>160</v>
      </c>
      <c r="AG5823" s="44">
        <v>30</v>
      </c>
      <c r="AH5823">
        <v>53</v>
      </c>
      <c r="AL5823" t="s">
        <v>22</v>
      </c>
      <c r="AM5823">
        <v>60</v>
      </c>
    </row>
    <row r="5824" spans="28:39">
      <c r="AB5824" t="s">
        <v>650</v>
      </c>
      <c r="AC5824" s="1">
        <v>3</v>
      </c>
      <c r="AD5824" s="38" t="s">
        <v>337</v>
      </c>
      <c r="AE5824" s="61" t="s">
        <v>136</v>
      </c>
      <c r="AF5824" s="54">
        <v>160</v>
      </c>
      <c r="AG5824" s="45">
        <v>40</v>
      </c>
      <c r="AH5824">
        <v>53</v>
      </c>
      <c r="AL5824" t="s">
        <v>22</v>
      </c>
      <c r="AM5824">
        <v>60</v>
      </c>
    </row>
    <row r="5825" spans="28:39">
      <c r="AB5825" t="s">
        <v>650</v>
      </c>
      <c r="AC5825" s="1">
        <v>3</v>
      </c>
      <c r="AD5825" s="38" t="s">
        <v>337</v>
      </c>
      <c r="AE5825" s="61" t="s">
        <v>136</v>
      </c>
      <c r="AF5825" s="54">
        <v>160</v>
      </c>
      <c r="AG5825" s="46">
        <v>50</v>
      </c>
      <c r="AH5825">
        <v>51</v>
      </c>
      <c r="AL5825" t="s">
        <v>22</v>
      </c>
      <c r="AM5825">
        <v>60</v>
      </c>
    </row>
    <row r="5826" spans="28:39">
      <c r="AB5826" t="s">
        <v>650</v>
      </c>
      <c r="AC5826" s="1">
        <v>3</v>
      </c>
      <c r="AD5826" s="38" t="s">
        <v>337</v>
      </c>
      <c r="AE5826" s="61" t="s">
        <v>136</v>
      </c>
      <c r="AF5826" s="54">
        <v>160</v>
      </c>
      <c r="AG5826" s="47">
        <v>60</v>
      </c>
      <c r="AH5826">
        <v>48</v>
      </c>
      <c r="AL5826" t="s">
        <v>22</v>
      </c>
      <c r="AM5826">
        <v>60</v>
      </c>
    </row>
    <row r="5827" spans="28:39">
      <c r="AB5827" t="s">
        <v>650</v>
      </c>
      <c r="AC5827" s="1">
        <v>3</v>
      </c>
      <c r="AD5827" s="38" t="s">
        <v>337</v>
      </c>
      <c r="AE5827" s="61" t="s">
        <v>136</v>
      </c>
      <c r="AF5827" s="54">
        <v>160</v>
      </c>
      <c r="AG5827" s="48">
        <v>70</v>
      </c>
      <c r="AH5827">
        <v>44</v>
      </c>
      <c r="AL5827" t="s">
        <v>22</v>
      </c>
      <c r="AM5827">
        <v>60</v>
      </c>
    </row>
    <row r="5828" spans="28:39">
      <c r="AB5828" t="s">
        <v>650</v>
      </c>
      <c r="AC5828" s="1">
        <v>3</v>
      </c>
      <c r="AD5828" s="38" t="s">
        <v>337</v>
      </c>
      <c r="AE5828" s="61" t="s">
        <v>136</v>
      </c>
      <c r="AF5828" s="55">
        <v>170</v>
      </c>
      <c r="AG5828" s="41">
        <v>0</v>
      </c>
      <c r="AH5828">
        <v>51</v>
      </c>
      <c r="AL5828" t="s">
        <v>22</v>
      </c>
      <c r="AM5828">
        <v>60</v>
      </c>
    </row>
    <row r="5829" spans="28:39">
      <c r="AB5829" t="s">
        <v>650</v>
      </c>
      <c r="AC5829" s="1">
        <v>3</v>
      </c>
      <c r="AD5829" s="38" t="s">
        <v>337</v>
      </c>
      <c r="AE5829" s="61" t="s">
        <v>136</v>
      </c>
      <c r="AF5829" s="55">
        <v>170</v>
      </c>
      <c r="AG5829" s="42">
        <v>10</v>
      </c>
      <c r="AH5829">
        <v>51</v>
      </c>
      <c r="AL5829" t="s">
        <v>22</v>
      </c>
      <c r="AM5829">
        <v>60</v>
      </c>
    </row>
    <row r="5830" spans="28:39">
      <c r="AB5830" t="s">
        <v>650</v>
      </c>
      <c r="AC5830" s="1">
        <v>3</v>
      </c>
      <c r="AD5830" s="38" t="s">
        <v>337</v>
      </c>
      <c r="AE5830" s="61" t="s">
        <v>136</v>
      </c>
      <c r="AF5830" s="55">
        <v>170</v>
      </c>
      <c r="AG5830" s="43">
        <v>20</v>
      </c>
      <c r="AH5830">
        <v>51</v>
      </c>
      <c r="AL5830" t="s">
        <v>22</v>
      </c>
      <c r="AM5830">
        <v>60</v>
      </c>
    </row>
    <row r="5831" spans="28:39">
      <c r="AB5831" t="s">
        <v>650</v>
      </c>
      <c r="AC5831" s="1">
        <v>3</v>
      </c>
      <c r="AD5831" s="38" t="s">
        <v>337</v>
      </c>
      <c r="AE5831" s="61" t="s">
        <v>136</v>
      </c>
      <c r="AF5831" s="55">
        <v>170</v>
      </c>
      <c r="AG5831" s="44">
        <v>30</v>
      </c>
      <c r="AH5831">
        <v>51</v>
      </c>
      <c r="AL5831" t="s">
        <v>22</v>
      </c>
      <c r="AM5831">
        <v>60</v>
      </c>
    </row>
    <row r="5832" spans="28:39">
      <c r="AB5832" t="s">
        <v>650</v>
      </c>
      <c r="AC5832" s="1">
        <v>3</v>
      </c>
      <c r="AD5832" s="38" t="s">
        <v>337</v>
      </c>
      <c r="AE5832" s="61" t="s">
        <v>136</v>
      </c>
      <c r="AF5832" s="55">
        <v>170</v>
      </c>
      <c r="AG5832" s="45">
        <v>40</v>
      </c>
      <c r="AH5832">
        <v>51</v>
      </c>
      <c r="AL5832" t="s">
        <v>22</v>
      </c>
      <c r="AM5832">
        <v>60</v>
      </c>
    </row>
    <row r="5833" spans="28:39">
      <c r="AB5833" t="s">
        <v>650</v>
      </c>
      <c r="AC5833" s="1">
        <v>3</v>
      </c>
      <c r="AD5833" s="38" t="s">
        <v>337</v>
      </c>
      <c r="AE5833" s="61" t="s">
        <v>136</v>
      </c>
      <c r="AF5833" s="55">
        <v>170</v>
      </c>
      <c r="AG5833" s="46">
        <v>50</v>
      </c>
      <c r="AH5833">
        <v>51</v>
      </c>
      <c r="AL5833" t="s">
        <v>22</v>
      </c>
      <c r="AM5833">
        <v>60</v>
      </c>
    </row>
    <row r="5834" spans="28:39">
      <c r="AB5834" t="s">
        <v>650</v>
      </c>
      <c r="AC5834" s="1">
        <v>3</v>
      </c>
      <c r="AD5834" s="38" t="s">
        <v>337</v>
      </c>
      <c r="AE5834" s="61" t="s">
        <v>136</v>
      </c>
      <c r="AF5834" s="55">
        <v>170</v>
      </c>
      <c r="AG5834" s="47">
        <v>60</v>
      </c>
      <c r="AH5834">
        <v>48</v>
      </c>
      <c r="AL5834" t="s">
        <v>22</v>
      </c>
      <c r="AM5834">
        <v>60</v>
      </c>
    </row>
    <row r="5835" spans="28:39">
      <c r="AB5835" t="s">
        <v>650</v>
      </c>
      <c r="AC5835" s="1">
        <v>3</v>
      </c>
      <c r="AD5835" s="38" t="s">
        <v>337</v>
      </c>
      <c r="AE5835" s="61" t="s">
        <v>136</v>
      </c>
      <c r="AF5835" s="55">
        <v>170</v>
      </c>
      <c r="AG5835" s="48">
        <v>70</v>
      </c>
      <c r="AH5835">
        <v>44</v>
      </c>
      <c r="AL5835" t="s">
        <v>22</v>
      </c>
      <c r="AM5835">
        <v>60</v>
      </c>
    </row>
    <row r="5836" spans="28:39">
      <c r="AB5836" t="s">
        <v>650</v>
      </c>
      <c r="AC5836" s="1">
        <v>3</v>
      </c>
      <c r="AD5836" s="38" t="s">
        <v>337</v>
      </c>
      <c r="AE5836" s="61" t="s">
        <v>136</v>
      </c>
      <c r="AF5836" s="56">
        <v>180</v>
      </c>
      <c r="AG5836" s="41">
        <v>0</v>
      </c>
      <c r="AH5836">
        <v>49</v>
      </c>
      <c r="AL5836" t="s">
        <v>22</v>
      </c>
      <c r="AM5836">
        <v>60</v>
      </c>
    </row>
    <row r="5837" spans="28:39">
      <c r="AB5837" t="s">
        <v>650</v>
      </c>
      <c r="AC5837" s="1">
        <v>3</v>
      </c>
      <c r="AD5837" s="38" t="s">
        <v>337</v>
      </c>
      <c r="AE5837" s="61" t="s">
        <v>136</v>
      </c>
      <c r="AF5837" s="56">
        <v>180</v>
      </c>
      <c r="AG5837" s="42">
        <v>10</v>
      </c>
      <c r="AH5837">
        <v>49</v>
      </c>
      <c r="AL5837" t="s">
        <v>22</v>
      </c>
      <c r="AM5837">
        <v>60</v>
      </c>
    </row>
    <row r="5838" spans="28:39">
      <c r="AB5838" t="s">
        <v>650</v>
      </c>
      <c r="AC5838" s="1">
        <v>3</v>
      </c>
      <c r="AD5838" s="38" t="s">
        <v>337</v>
      </c>
      <c r="AE5838" s="61" t="s">
        <v>136</v>
      </c>
      <c r="AF5838" s="56">
        <v>180</v>
      </c>
      <c r="AG5838" s="43">
        <v>20</v>
      </c>
      <c r="AH5838">
        <v>49</v>
      </c>
      <c r="AL5838" t="s">
        <v>22</v>
      </c>
      <c r="AM5838">
        <v>60</v>
      </c>
    </row>
    <row r="5839" spans="28:39">
      <c r="AB5839" t="s">
        <v>650</v>
      </c>
      <c r="AC5839" s="1">
        <v>3</v>
      </c>
      <c r="AD5839" s="38" t="s">
        <v>337</v>
      </c>
      <c r="AE5839" s="61" t="s">
        <v>136</v>
      </c>
      <c r="AF5839" s="56">
        <v>180</v>
      </c>
      <c r="AG5839" s="44">
        <v>30</v>
      </c>
      <c r="AH5839">
        <v>49</v>
      </c>
      <c r="AL5839" t="s">
        <v>22</v>
      </c>
      <c r="AM5839">
        <v>60</v>
      </c>
    </row>
    <row r="5840" spans="28:39">
      <c r="AB5840" t="s">
        <v>650</v>
      </c>
      <c r="AC5840" s="1">
        <v>3</v>
      </c>
      <c r="AD5840" s="38" t="s">
        <v>337</v>
      </c>
      <c r="AE5840" s="61" t="s">
        <v>136</v>
      </c>
      <c r="AF5840" s="56">
        <v>180</v>
      </c>
      <c r="AG5840" s="45">
        <v>40</v>
      </c>
      <c r="AH5840">
        <v>49</v>
      </c>
      <c r="AL5840" t="s">
        <v>22</v>
      </c>
      <c r="AM5840">
        <v>60</v>
      </c>
    </row>
    <row r="5841" spans="28:39">
      <c r="AB5841" t="s">
        <v>650</v>
      </c>
      <c r="AC5841" s="1">
        <v>3</v>
      </c>
      <c r="AD5841" s="38" t="s">
        <v>337</v>
      </c>
      <c r="AE5841" s="61" t="s">
        <v>136</v>
      </c>
      <c r="AF5841" s="56">
        <v>180</v>
      </c>
      <c r="AG5841" s="46">
        <v>50</v>
      </c>
      <c r="AH5841">
        <v>49</v>
      </c>
      <c r="AL5841" t="s">
        <v>22</v>
      </c>
      <c r="AM5841">
        <v>60</v>
      </c>
    </row>
    <row r="5842" spans="28:39">
      <c r="AB5842" t="s">
        <v>650</v>
      </c>
      <c r="AC5842" s="1">
        <v>3</v>
      </c>
      <c r="AD5842" s="38" t="s">
        <v>337</v>
      </c>
      <c r="AE5842" s="61" t="s">
        <v>136</v>
      </c>
      <c r="AF5842" s="56">
        <v>180</v>
      </c>
      <c r="AG5842" s="47">
        <v>60</v>
      </c>
      <c r="AH5842">
        <v>48</v>
      </c>
      <c r="AL5842" t="s">
        <v>22</v>
      </c>
      <c r="AM5842">
        <v>60</v>
      </c>
    </row>
    <row r="5843" spans="28:39">
      <c r="AB5843" t="s">
        <v>650</v>
      </c>
      <c r="AC5843" s="1">
        <v>3</v>
      </c>
      <c r="AD5843" s="38" t="s">
        <v>337</v>
      </c>
      <c r="AE5843" s="61" t="s">
        <v>136</v>
      </c>
      <c r="AF5843" s="56">
        <v>180</v>
      </c>
      <c r="AG5843" s="48">
        <v>70</v>
      </c>
      <c r="AH5843">
        <v>44</v>
      </c>
      <c r="AL5843" t="s">
        <v>22</v>
      </c>
      <c r="AM5843">
        <v>60</v>
      </c>
    </row>
    <row r="5844" spans="28:39">
      <c r="AB5844" t="s">
        <v>650</v>
      </c>
      <c r="AC5844" s="1">
        <v>3</v>
      </c>
      <c r="AD5844" s="38" t="s">
        <v>337</v>
      </c>
      <c r="AE5844" s="61" t="s">
        <v>136</v>
      </c>
      <c r="AF5844" s="57">
        <v>200</v>
      </c>
      <c r="AG5844" s="41">
        <v>0</v>
      </c>
      <c r="AH5844">
        <v>46</v>
      </c>
      <c r="AL5844" t="s">
        <v>22</v>
      </c>
      <c r="AM5844">
        <v>60</v>
      </c>
    </row>
    <row r="5845" spans="28:39">
      <c r="AB5845" t="s">
        <v>650</v>
      </c>
      <c r="AC5845" s="1">
        <v>3</v>
      </c>
      <c r="AD5845" s="38" t="s">
        <v>337</v>
      </c>
      <c r="AE5845" s="61" t="s">
        <v>136</v>
      </c>
      <c r="AF5845" s="57">
        <v>200</v>
      </c>
      <c r="AG5845" s="42">
        <v>10</v>
      </c>
      <c r="AH5845">
        <v>46</v>
      </c>
      <c r="AL5845" t="s">
        <v>22</v>
      </c>
      <c r="AM5845">
        <v>60</v>
      </c>
    </row>
    <row r="5846" spans="28:39">
      <c r="AB5846" t="s">
        <v>650</v>
      </c>
      <c r="AC5846" s="1">
        <v>3</v>
      </c>
      <c r="AD5846" s="38" t="s">
        <v>337</v>
      </c>
      <c r="AE5846" s="61" t="s">
        <v>136</v>
      </c>
      <c r="AF5846" s="57">
        <v>200</v>
      </c>
      <c r="AG5846" s="43">
        <v>20</v>
      </c>
      <c r="AH5846">
        <v>46</v>
      </c>
      <c r="AL5846" t="s">
        <v>22</v>
      </c>
      <c r="AM5846">
        <v>60</v>
      </c>
    </row>
    <row r="5847" spans="28:39">
      <c r="AB5847" t="s">
        <v>650</v>
      </c>
      <c r="AC5847" s="1">
        <v>3</v>
      </c>
      <c r="AD5847" s="38" t="s">
        <v>337</v>
      </c>
      <c r="AE5847" s="61" t="s">
        <v>136</v>
      </c>
      <c r="AF5847" s="57">
        <v>200</v>
      </c>
      <c r="AG5847" s="44">
        <v>30</v>
      </c>
      <c r="AH5847">
        <v>46</v>
      </c>
      <c r="AL5847" t="s">
        <v>22</v>
      </c>
      <c r="AM5847">
        <v>60</v>
      </c>
    </row>
    <row r="5848" spans="28:39">
      <c r="AB5848" t="s">
        <v>650</v>
      </c>
      <c r="AC5848" s="1">
        <v>3</v>
      </c>
      <c r="AD5848" s="38" t="s">
        <v>337</v>
      </c>
      <c r="AE5848" s="61" t="s">
        <v>136</v>
      </c>
      <c r="AF5848" s="57">
        <v>200</v>
      </c>
      <c r="AG5848" s="45">
        <v>40</v>
      </c>
      <c r="AH5848">
        <v>46</v>
      </c>
      <c r="AL5848" t="s">
        <v>22</v>
      </c>
      <c r="AM5848">
        <v>60</v>
      </c>
    </row>
    <row r="5849" spans="28:39">
      <c r="AB5849" t="s">
        <v>650</v>
      </c>
      <c r="AC5849" s="1">
        <v>3</v>
      </c>
      <c r="AD5849" s="38" t="s">
        <v>337</v>
      </c>
      <c r="AE5849" s="61" t="s">
        <v>136</v>
      </c>
      <c r="AF5849" s="57">
        <v>200</v>
      </c>
      <c r="AG5849" s="46">
        <v>50</v>
      </c>
      <c r="AH5849">
        <v>46</v>
      </c>
      <c r="AL5849" t="s">
        <v>22</v>
      </c>
      <c r="AM5849">
        <v>60</v>
      </c>
    </row>
    <row r="5850" spans="28:39">
      <c r="AB5850" t="s">
        <v>650</v>
      </c>
      <c r="AC5850" s="1">
        <v>3</v>
      </c>
      <c r="AD5850" s="38" t="s">
        <v>337</v>
      </c>
      <c r="AE5850" s="61" t="s">
        <v>136</v>
      </c>
      <c r="AF5850" s="57">
        <v>200</v>
      </c>
      <c r="AG5850" s="47">
        <v>60</v>
      </c>
      <c r="AH5850">
        <v>46</v>
      </c>
      <c r="AL5850" t="s">
        <v>22</v>
      </c>
      <c r="AM5850">
        <v>60</v>
      </c>
    </row>
    <row r="5851" spans="28:39">
      <c r="AB5851" t="s">
        <v>650</v>
      </c>
      <c r="AC5851" s="1">
        <v>3</v>
      </c>
      <c r="AD5851" s="38" t="s">
        <v>337</v>
      </c>
      <c r="AE5851" s="61" t="s">
        <v>136</v>
      </c>
      <c r="AF5851" s="57">
        <v>200</v>
      </c>
      <c r="AG5851" s="48">
        <v>70</v>
      </c>
      <c r="AH5851">
        <v>44</v>
      </c>
      <c r="AL5851" t="s">
        <v>22</v>
      </c>
      <c r="AM5851">
        <v>60</v>
      </c>
    </row>
    <row r="5852" spans="28:39">
      <c r="AB5852" t="s">
        <v>650</v>
      </c>
      <c r="AC5852" s="1">
        <v>3</v>
      </c>
      <c r="AD5852" s="38" t="s">
        <v>427</v>
      </c>
      <c r="AE5852" s="61" t="s">
        <v>136</v>
      </c>
      <c r="AF5852" s="40">
        <v>110</v>
      </c>
      <c r="AG5852" s="41">
        <v>0</v>
      </c>
      <c r="AH5852">
        <v>62</v>
      </c>
      <c r="AL5852" t="s">
        <v>22</v>
      </c>
      <c r="AM5852">
        <v>60</v>
      </c>
    </row>
    <row r="5853" spans="28:39">
      <c r="AB5853" t="s">
        <v>650</v>
      </c>
      <c r="AC5853" s="1">
        <v>3</v>
      </c>
      <c r="AD5853" s="38" t="s">
        <v>427</v>
      </c>
      <c r="AE5853" s="61" t="s">
        <v>136</v>
      </c>
      <c r="AF5853" s="40">
        <v>110</v>
      </c>
      <c r="AG5853" s="42">
        <v>10</v>
      </c>
      <c r="AH5853">
        <v>62</v>
      </c>
      <c r="AL5853" t="s">
        <v>22</v>
      </c>
      <c r="AM5853">
        <v>60</v>
      </c>
    </row>
    <row r="5854" spans="28:39">
      <c r="AB5854" t="s">
        <v>650</v>
      </c>
      <c r="AC5854" s="1">
        <v>3</v>
      </c>
      <c r="AD5854" s="38" t="s">
        <v>427</v>
      </c>
      <c r="AE5854" s="61" t="s">
        <v>136</v>
      </c>
      <c r="AF5854" s="40">
        <v>110</v>
      </c>
      <c r="AG5854" s="43">
        <v>20</v>
      </c>
      <c r="AH5854">
        <v>62</v>
      </c>
      <c r="AL5854" t="s">
        <v>22</v>
      </c>
      <c r="AM5854">
        <v>60</v>
      </c>
    </row>
    <row r="5855" spans="28:39">
      <c r="AB5855" t="s">
        <v>650</v>
      </c>
      <c r="AC5855" s="1">
        <v>3</v>
      </c>
      <c r="AD5855" s="38" t="s">
        <v>427</v>
      </c>
      <c r="AE5855" s="61" t="s">
        <v>136</v>
      </c>
      <c r="AF5855" s="40">
        <v>110</v>
      </c>
      <c r="AG5855" s="44">
        <v>30</v>
      </c>
      <c r="AH5855">
        <v>60</v>
      </c>
      <c r="AL5855" t="s">
        <v>22</v>
      </c>
      <c r="AM5855">
        <v>60</v>
      </c>
    </row>
    <row r="5856" spans="28:39">
      <c r="AB5856" t="s">
        <v>650</v>
      </c>
      <c r="AC5856" s="1">
        <v>3</v>
      </c>
      <c r="AD5856" s="38" t="s">
        <v>427</v>
      </c>
      <c r="AE5856" s="61" t="s">
        <v>136</v>
      </c>
      <c r="AF5856" s="40">
        <v>110</v>
      </c>
      <c r="AG5856" s="45">
        <v>40</v>
      </c>
      <c r="AH5856">
        <v>55</v>
      </c>
      <c r="AL5856" t="s">
        <v>22</v>
      </c>
      <c r="AM5856">
        <v>60</v>
      </c>
    </row>
    <row r="5857" spans="28:39">
      <c r="AB5857" t="s">
        <v>650</v>
      </c>
      <c r="AC5857" s="1">
        <v>3</v>
      </c>
      <c r="AD5857" s="38" t="s">
        <v>427</v>
      </c>
      <c r="AE5857" s="61" t="s">
        <v>136</v>
      </c>
      <c r="AF5857" s="40">
        <v>110</v>
      </c>
      <c r="AG5857" s="46">
        <v>50</v>
      </c>
      <c r="AH5857">
        <v>51</v>
      </c>
      <c r="AL5857" t="s">
        <v>22</v>
      </c>
      <c r="AM5857">
        <v>60</v>
      </c>
    </row>
    <row r="5858" spans="28:39">
      <c r="AB5858" t="s">
        <v>650</v>
      </c>
      <c r="AC5858" s="1">
        <v>3</v>
      </c>
      <c r="AD5858" s="38" t="s">
        <v>427</v>
      </c>
      <c r="AE5858" s="61" t="s">
        <v>136</v>
      </c>
      <c r="AF5858" s="40">
        <v>110</v>
      </c>
      <c r="AG5858" s="47">
        <v>60</v>
      </c>
      <c r="AH5858">
        <v>48</v>
      </c>
      <c r="AL5858" t="s">
        <v>22</v>
      </c>
      <c r="AM5858">
        <v>60</v>
      </c>
    </row>
    <row r="5859" spans="28:39">
      <c r="AB5859" t="s">
        <v>650</v>
      </c>
      <c r="AC5859" s="1">
        <v>3</v>
      </c>
      <c r="AD5859" s="38" t="s">
        <v>427</v>
      </c>
      <c r="AE5859" s="61" t="s">
        <v>136</v>
      </c>
      <c r="AF5859" s="40">
        <v>110</v>
      </c>
      <c r="AG5859" s="48">
        <v>70</v>
      </c>
      <c r="AH5859">
        <v>44</v>
      </c>
      <c r="AL5859" t="s">
        <v>22</v>
      </c>
      <c r="AM5859">
        <v>60</v>
      </c>
    </row>
    <row r="5860" spans="28:39">
      <c r="AB5860" t="s">
        <v>650</v>
      </c>
      <c r="AC5860" s="1">
        <v>3</v>
      </c>
      <c r="AD5860" s="38" t="s">
        <v>427</v>
      </c>
      <c r="AE5860" s="61" t="s">
        <v>136</v>
      </c>
      <c r="AF5860" s="49">
        <v>115</v>
      </c>
      <c r="AG5860" s="41">
        <v>0</v>
      </c>
      <c r="AH5860">
        <v>60</v>
      </c>
      <c r="AL5860" t="s">
        <v>22</v>
      </c>
      <c r="AM5860">
        <v>60</v>
      </c>
    </row>
    <row r="5861" spans="28:39">
      <c r="AB5861" t="s">
        <v>650</v>
      </c>
      <c r="AC5861" s="1">
        <v>3</v>
      </c>
      <c r="AD5861" s="38" t="s">
        <v>427</v>
      </c>
      <c r="AE5861" s="61" t="s">
        <v>136</v>
      </c>
      <c r="AF5861" s="49">
        <v>115</v>
      </c>
      <c r="AG5861" s="42">
        <v>10</v>
      </c>
      <c r="AH5861">
        <v>60</v>
      </c>
      <c r="AL5861" t="s">
        <v>22</v>
      </c>
      <c r="AM5861">
        <v>60</v>
      </c>
    </row>
    <row r="5862" spans="28:39">
      <c r="AB5862" t="s">
        <v>650</v>
      </c>
      <c r="AC5862" s="1">
        <v>3</v>
      </c>
      <c r="AD5862" s="38" t="s">
        <v>427</v>
      </c>
      <c r="AE5862" s="61" t="s">
        <v>136</v>
      </c>
      <c r="AF5862" s="49">
        <v>115</v>
      </c>
      <c r="AG5862" s="43">
        <v>20</v>
      </c>
      <c r="AH5862">
        <v>60</v>
      </c>
      <c r="AL5862" t="s">
        <v>22</v>
      </c>
      <c r="AM5862">
        <v>60</v>
      </c>
    </row>
    <row r="5863" spans="28:39">
      <c r="AB5863" t="s">
        <v>650</v>
      </c>
      <c r="AC5863" s="1">
        <v>3</v>
      </c>
      <c r="AD5863" s="38" t="s">
        <v>427</v>
      </c>
      <c r="AE5863" s="61" t="s">
        <v>136</v>
      </c>
      <c r="AF5863" s="49">
        <v>115</v>
      </c>
      <c r="AG5863" s="44">
        <v>30</v>
      </c>
      <c r="AH5863">
        <v>60</v>
      </c>
      <c r="AL5863" t="s">
        <v>22</v>
      </c>
      <c r="AM5863">
        <v>60</v>
      </c>
    </row>
    <row r="5864" spans="28:39">
      <c r="AB5864" t="s">
        <v>650</v>
      </c>
      <c r="AC5864" s="1">
        <v>3</v>
      </c>
      <c r="AD5864" s="38" t="s">
        <v>427</v>
      </c>
      <c r="AE5864" s="61" t="s">
        <v>136</v>
      </c>
      <c r="AF5864" s="49">
        <v>115</v>
      </c>
      <c r="AG5864" s="45">
        <v>40</v>
      </c>
      <c r="AH5864">
        <v>55</v>
      </c>
      <c r="AL5864" t="s">
        <v>22</v>
      </c>
      <c r="AM5864">
        <v>60</v>
      </c>
    </row>
    <row r="5865" spans="28:39">
      <c r="AB5865" t="s">
        <v>650</v>
      </c>
      <c r="AC5865" s="1">
        <v>3</v>
      </c>
      <c r="AD5865" s="38" t="s">
        <v>427</v>
      </c>
      <c r="AE5865" s="61" t="s">
        <v>136</v>
      </c>
      <c r="AF5865" s="49">
        <v>115</v>
      </c>
      <c r="AG5865" s="46">
        <v>50</v>
      </c>
      <c r="AH5865">
        <v>51</v>
      </c>
      <c r="AL5865" t="s">
        <v>22</v>
      </c>
      <c r="AM5865">
        <v>60</v>
      </c>
    </row>
    <row r="5866" spans="28:39">
      <c r="AB5866" t="s">
        <v>650</v>
      </c>
      <c r="AC5866" s="1">
        <v>3</v>
      </c>
      <c r="AD5866" s="38" t="s">
        <v>427</v>
      </c>
      <c r="AE5866" s="61" t="s">
        <v>136</v>
      </c>
      <c r="AF5866" s="49">
        <v>115</v>
      </c>
      <c r="AG5866" s="47">
        <v>60</v>
      </c>
      <c r="AH5866">
        <v>48</v>
      </c>
      <c r="AL5866" t="s">
        <v>22</v>
      </c>
      <c r="AM5866">
        <v>60</v>
      </c>
    </row>
    <row r="5867" spans="28:39">
      <c r="AB5867" t="s">
        <v>650</v>
      </c>
      <c r="AC5867" s="1">
        <v>3</v>
      </c>
      <c r="AD5867" s="38" t="s">
        <v>427</v>
      </c>
      <c r="AE5867" s="61" t="s">
        <v>136</v>
      </c>
      <c r="AF5867" s="49">
        <v>115</v>
      </c>
      <c r="AG5867" s="48">
        <v>70</v>
      </c>
      <c r="AH5867">
        <v>44</v>
      </c>
      <c r="AL5867" t="s">
        <v>22</v>
      </c>
      <c r="AM5867">
        <v>60</v>
      </c>
    </row>
    <row r="5868" spans="28:39">
      <c r="AB5868" t="s">
        <v>650</v>
      </c>
      <c r="AC5868" s="1">
        <v>3</v>
      </c>
      <c r="AD5868" s="38" t="s">
        <v>427</v>
      </c>
      <c r="AE5868" s="61" t="s">
        <v>136</v>
      </c>
      <c r="AF5868" s="50">
        <v>120</v>
      </c>
      <c r="AG5868" s="41">
        <v>0</v>
      </c>
      <c r="AH5868">
        <v>58</v>
      </c>
      <c r="AL5868" t="s">
        <v>22</v>
      </c>
      <c r="AM5868">
        <v>60</v>
      </c>
    </row>
    <row r="5869" spans="28:39">
      <c r="AB5869" t="s">
        <v>650</v>
      </c>
      <c r="AC5869" s="1">
        <v>3</v>
      </c>
      <c r="AD5869" s="38" t="s">
        <v>427</v>
      </c>
      <c r="AE5869" s="61" t="s">
        <v>136</v>
      </c>
      <c r="AF5869" s="50">
        <v>120</v>
      </c>
      <c r="AG5869" s="42">
        <v>10</v>
      </c>
      <c r="AH5869">
        <v>58</v>
      </c>
      <c r="AL5869" t="s">
        <v>22</v>
      </c>
      <c r="AM5869">
        <v>60</v>
      </c>
    </row>
    <row r="5870" spans="28:39">
      <c r="AB5870" t="s">
        <v>650</v>
      </c>
      <c r="AC5870" s="1">
        <v>3</v>
      </c>
      <c r="AD5870" s="38" t="s">
        <v>427</v>
      </c>
      <c r="AE5870" s="61" t="s">
        <v>136</v>
      </c>
      <c r="AF5870" s="50">
        <v>120</v>
      </c>
      <c r="AG5870" s="43">
        <v>20</v>
      </c>
      <c r="AH5870">
        <v>58</v>
      </c>
      <c r="AL5870" t="s">
        <v>22</v>
      </c>
      <c r="AM5870">
        <v>60</v>
      </c>
    </row>
    <row r="5871" spans="28:39">
      <c r="AB5871" t="s">
        <v>650</v>
      </c>
      <c r="AC5871" s="1">
        <v>3</v>
      </c>
      <c r="AD5871" s="38" t="s">
        <v>427</v>
      </c>
      <c r="AE5871" s="61" t="s">
        <v>136</v>
      </c>
      <c r="AF5871" s="50">
        <v>120</v>
      </c>
      <c r="AG5871" s="44">
        <v>30</v>
      </c>
      <c r="AH5871">
        <v>58</v>
      </c>
      <c r="AL5871" t="s">
        <v>22</v>
      </c>
      <c r="AM5871">
        <v>60</v>
      </c>
    </row>
    <row r="5872" spans="28:39">
      <c r="AB5872" t="s">
        <v>650</v>
      </c>
      <c r="AC5872" s="1">
        <v>3</v>
      </c>
      <c r="AD5872" s="38" t="s">
        <v>427</v>
      </c>
      <c r="AE5872" s="61" t="s">
        <v>136</v>
      </c>
      <c r="AF5872" s="50">
        <v>120</v>
      </c>
      <c r="AG5872" s="45">
        <v>40</v>
      </c>
      <c r="AH5872">
        <v>55</v>
      </c>
      <c r="AL5872" t="s">
        <v>22</v>
      </c>
      <c r="AM5872">
        <v>60</v>
      </c>
    </row>
    <row r="5873" spans="28:39">
      <c r="AB5873" t="s">
        <v>650</v>
      </c>
      <c r="AC5873" s="1">
        <v>3</v>
      </c>
      <c r="AD5873" s="38" t="s">
        <v>427</v>
      </c>
      <c r="AE5873" s="61" t="s">
        <v>136</v>
      </c>
      <c r="AF5873" s="50">
        <v>120</v>
      </c>
      <c r="AG5873" s="46">
        <v>50</v>
      </c>
      <c r="AH5873">
        <v>51</v>
      </c>
      <c r="AL5873" t="s">
        <v>22</v>
      </c>
      <c r="AM5873">
        <v>60</v>
      </c>
    </row>
    <row r="5874" spans="28:39">
      <c r="AB5874" t="s">
        <v>650</v>
      </c>
      <c r="AC5874" s="1">
        <v>3</v>
      </c>
      <c r="AD5874" s="38" t="s">
        <v>427</v>
      </c>
      <c r="AE5874" s="61" t="s">
        <v>136</v>
      </c>
      <c r="AF5874" s="50">
        <v>120</v>
      </c>
      <c r="AG5874" s="47">
        <v>60</v>
      </c>
      <c r="AH5874">
        <v>48</v>
      </c>
      <c r="AL5874" t="s">
        <v>22</v>
      </c>
      <c r="AM5874">
        <v>60</v>
      </c>
    </row>
    <row r="5875" spans="28:39">
      <c r="AB5875" t="s">
        <v>650</v>
      </c>
      <c r="AC5875" s="1">
        <v>3</v>
      </c>
      <c r="AD5875" s="38" t="s">
        <v>427</v>
      </c>
      <c r="AE5875" s="61" t="s">
        <v>136</v>
      </c>
      <c r="AF5875" s="50">
        <v>120</v>
      </c>
      <c r="AG5875" s="48">
        <v>70</v>
      </c>
      <c r="AH5875">
        <v>44</v>
      </c>
      <c r="AL5875" t="s">
        <v>22</v>
      </c>
      <c r="AM5875">
        <v>60</v>
      </c>
    </row>
    <row r="5876" spans="28:39">
      <c r="AB5876" t="s">
        <v>650</v>
      </c>
      <c r="AC5876" s="1">
        <v>3</v>
      </c>
      <c r="AD5876" s="38" t="s">
        <v>427</v>
      </c>
      <c r="AE5876" s="61" t="s">
        <v>136</v>
      </c>
      <c r="AF5876" s="51">
        <v>130</v>
      </c>
      <c r="AG5876" s="41">
        <v>0</v>
      </c>
      <c r="AH5876">
        <v>55</v>
      </c>
      <c r="AL5876" t="s">
        <v>22</v>
      </c>
      <c r="AM5876">
        <v>60</v>
      </c>
    </row>
    <row r="5877" spans="28:39">
      <c r="AB5877" t="s">
        <v>650</v>
      </c>
      <c r="AC5877" s="1">
        <v>3</v>
      </c>
      <c r="AD5877" s="38" t="s">
        <v>427</v>
      </c>
      <c r="AE5877" s="61" t="s">
        <v>136</v>
      </c>
      <c r="AF5877" s="51">
        <v>130</v>
      </c>
      <c r="AG5877" s="42">
        <v>10</v>
      </c>
      <c r="AH5877">
        <v>55</v>
      </c>
      <c r="AL5877" t="s">
        <v>22</v>
      </c>
      <c r="AM5877">
        <v>60</v>
      </c>
    </row>
    <row r="5878" spans="28:39">
      <c r="AB5878" t="s">
        <v>650</v>
      </c>
      <c r="AC5878" s="1">
        <v>3</v>
      </c>
      <c r="AD5878" s="38" t="s">
        <v>427</v>
      </c>
      <c r="AE5878" s="61" t="s">
        <v>136</v>
      </c>
      <c r="AF5878" s="51">
        <v>130</v>
      </c>
      <c r="AG5878" s="43">
        <v>20</v>
      </c>
      <c r="AH5878">
        <v>55</v>
      </c>
      <c r="AL5878" t="s">
        <v>22</v>
      </c>
      <c r="AM5878">
        <v>60</v>
      </c>
    </row>
    <row r="5879" spans="28:39">
      <c r="AB5879" t="s">
        <v>650</v>
      </c>
      <c r="AC5879" s="1">
        <v>3</v>
      </c>
      <c r="AD5879" s="38" t="s">
        <v>427</v>
      </c>
      <c r="AE5879" s="61" t="s">
        <v>136</v>
      </c>
      <c r="AF5879" s="51">
        <v>130</v>
      </c>
      <c r="AG5879" s="44">
        <v>30</v>
      </c>
      <c r="AH5879">
        <v>55</v>
      </c>
      <c r="AL5879" t="s">
        <v>22</v>
      </c>
      <c r="AM5879">
        <v>60</v>
      </c>
    </row>
    <row r="5880" spans="28:39">
      <c r="AB5880" t="s">
        <v>650</v>
      </c>
      <c r="AC5880" s="1">
        <v>3</v>
      </c>
      <c r="AD5880" s="38" t="s">
        <v>427</v>
      </c>
      <c r="AE5880" s="61" t="s">
        <v>136</v>
      </c>
      <c r="AF5880" s="51">
        <v>130</v>
      </c>
      <c r="AG5880" s="45">
        <v>40</v>
      </c>
      <c r="AH5880">
        <v>55</v>
      </c>
      <c r="AL5880" t="s">
        <v>22</v>
      </c>
      <c r="AM5880">
        <v>60</v>
      </c>
    </row>
    <row r="5881" spans="28:39">
      <c r="AB5881" t="s">
        <v>650</v>
      </c>
      <c r="AC5881" s="1">
        <v>3</v>
      </c>
      <c r="AD5881" s="38" t="s">
        <v>427</v>
      </c>
      <c r="AE5881" s="61" t="s">
        <v>136</v>
      </c>
      <c r="AF5881" s="51">
        <v>130</v>
      </c>
      <c r="AG5881" s="46">
        <v>50</v>
      </c>
      <c r="AH5881">
        <v>51</v>
      </c>
      <c r="AL5881" t="s">
        <v>22</v>
      </c>
      <c r="AM5881">
        <v>60</v>
      </c>
    </row>
    <row r="5882" spans="28:39">
      <c r="AB5882" t="s">
        <v>650</v>
      </c>
      <c r="AC5882" s="1">
        <v>3</v>
      </c>
      <c r="AD5882" s="38" t="s">
        <v>427</v>
      </c>
      <c r="AE5882" s="61" t="s">
        <v>136</v>
      </c>
      <c r="AF5882" s="51">
        <v>130</v>
      </c>
      <c r="AG5882" s="47">
        <v>60</v>
      </c>
      <c r="AH5882">
        <v>48</v>
      </c>
      <c r="AL5882" t="s">
        <v>22</v>
      </c>
      <c r="AM5882">
        <v>60</v>
      </c>
    </row>
    <row r="5883" spans="28:39">
      <c r="AB5883" t="s">
        <v>650</v>
      </c>
      <c r="AC5883" s="1">
        <v>3</v>
      </c>
      <c r="AD5883" s="38" t="s">
        <v>427</v>
      </c>
      <c r="AE5883" s="61" t="s">
        <v>136</v>
      </c>
      <c r="AF5883" s="51">
        <v>130</v>
      </c>
      <c r="AG5883" s="48">
        <v>70</v>
      </c>
      <c r="AH5883">
        <v>44</v>
      </c>
      <c r="AL5883" t="s">
        <v>22</v>
      </c>
      <c r="AM5883">
        <v>60</v>
      </c>
    </row>
    <row r="5884" spans="28:39">
      <c r="AB5884" t="s">
        <v>650</v>
      </c>
      <c r="AC5884" s="1">
        <v>3</v>
      </c>
      <c r="AD5884" s="38" t="s">
        <v>427</v>
      </c>
      <c r="AE5884" s="61" t="s">
        <v>136</v>
      </c>
      <c r="AF5884" s="52">
        <v>140</v>
      </c>
      <c r="AG5884" s="41">
        <v>0</v>
      </c>
      <c r="AH5884">
        <v>52</v>
      </c>
      <c r="AL5884" t="s">
        <v>22</v>
      </c>
      <c r="AM5884">
        <v>60</v>
      </c>
    </row>
    <row r="5885" spans="28:39">
      <c r="AB5885" t="s">
        <v>650</v>
      </c>
      <c r="AC5885" s="1">
        <v>3</v>
      </c>
      <c r="AD5885" s="38" t="s">
        <v>427</v>
      </c>
      <c r="AE5885" s="61" t="s">
        <v>136</v>
      </c>
      <c r="AF5885" s="52">
        <v>140</v>
      </c>
      <c r="AG5885" s="42">
        <v>10</v>
      </c>
      <c r="AH5885">
        <v>52</v>
      </c>
      <c r="AL5885" t="s">
        <v>22</v>
      </c>
      <c r="AM5885">
        <v>60</v>
      </c>
    </row>
    <row r="5886" spans="28:39">
      <c r="AB5886" t="s">
        <v>650</v>
      </c>
      <c r="AC5886" s="1">
        <v>3</v>
      </c>
      <c r="AD5886" s="38" t="s">
        <v>427</v>
      </c>
      <c r="AE5886" s="61" t="s">
        <v>136</v>
      </c>
      <c r="AF5886" s="52">
        <v>140</v>
      </c>
      <c r="AG5886" s="43">
        <v>20</v>
      </c>
      <c r="AH5886">
        <v>52</v>
      </c>
      <c r="AL5886" t="s">
        <v>22</v>
      </c>
      <c r="AM5886">
        <v>60</v>
      </c>
    </row>
    <row r="5887" spans="28:39">
      <c r="AB5887" t="s">
        <v>650</v>
      </c>
      <c r="AC5887" s="1">
        <v>3</v>
      </c>
      <c r="AD5887" s="38" t="s">
        <v>427</v>
      </c>
      <c r="AE5887" s="61" t="s">
        <v>136</v>
      </c>
      <c r="AF5887" s="52">
        <v>140</v>
      </c>
      <c r="AG5887" s="44">
        <v>30</v>
      </c>
      <c r="AH5887">
        <v>52</v>
      </c>
      <c r="AL5887" t="s">
        <v>22</v>
      </c>
      <c r="AM5887">
        <v>60</v>
      </c>
    </row>
    <row r="5888" spans="28:39">
      <c r="AB5888" t="s">
        <v>650</v>
      </c>
      <c r="AC5888" s="1">
        <v>3</v>
      </c>
      <c r="AD5888" s="38" t="s">
        <v>427</v>
      </c>
      <c r="AE5888" s="61" t="s">
        <v>136</v>
      </c>
      <c r="AF5888" s="52">
        <v>140</v>
      </c>
      <c r="AG5888" s="45">
        <v>40</v>
      </c>
      <c r="AH5888">
        <v>52</v>
      </c>
      <c r="AL5888" t="s">
        <v>22</v>
      </c>
      <c r="AM5888">
        <v>60</v>
      </c>
    </row>
    <row r="5889" spans="28:39">
      <c r="AB5889" t="s">
        <v>650</v>
      </c>
      <c r="AC5889" s="1">
        <v>3</v>
      </c>
      <c r="AD5889" s="38" t="s">
        <v>427</v>
      </c>
      <c r="AE5889" s="61" t="s">
        <v>136</v>
      </c>
      <c r="AF5889" s="52">
        <v>140</v>
      </c>
      <c r="AG5889" s="46">
        <v>50</v>
      </c>
      <c r="AH5889">
        <v>51</v>
      </c>
      <c r="AL5889" t="s">
        <v>22</v>
      </c>
      <c r="AM5889">
        <v>60</v>
      </c>
    </row>
    <row r="5890" spans="28:39">
      <c r="AB5890" t="s">
        <v>650</v>
      </c>
      <c r="AC5890" s="1">
        <v>3</v>
      </c>
      <c r="AD5890" s="38" t="s">
        <v>427</v>
      </c>
      <c r="AE5890" s="61" t="s">
        <v>136</v>
      </c>
      <c r="AF5890" s="52">
        <v>140</v>
      </c>
      <c r="AG5890" s="47">
        <v>60</v>
      </c>
      <c r="AH5890">
        <v>48</v>
      </c>
      <c r="AL5890" t="s">
        <v>22</v>
      </c>
      <c r="AM5890">
        <v>60</v>
      </c>
    </row>
    <row r="5891" spans="28:39">
      <c r="AB5891" t="s">
        <v>650</v>
      </c>
      <c r="AC5891" s="1">
        <v>3</v>
      </c>
      <c r="AD5891" s="38" t="s">
        <v>427</v>
      </c>
      <c r="AE5891" s="61" t="s">
        <v>136</v>
      </c>
      <c r="AF5891" s="52">
        <v>140</v>
      </c>
      <c r="AG5891" s="48">
        <v>70</v>
      </c>
      <c r="AH5891">
        <v>44</v>
      </c>
      <c r="AL5891" t="s">
        <v>22</v>
      </c>
      <c r="AM5891">
        <v>60</v>
      </c>
    </row>
    <row r="5892" spans="28:39">
      <c r="AB5892" t="s">
        <v>650</v>
      </c>
      <c r="AC5892" s="1">
        <v>3</v>
      </c>
      <c r="AD5892" s="38" t="s">
        <v>427</v>
      </c>
      <c r="AE5892" s="61" t="s">
        <v>136</v>
      </c>
      <c r="AF5892" s="53">
        <v>150</v>
      </c>
      <c r="AG5892" s="41">
        <v>0</v>
      </c>
      <c r="AH5892">
        <v>50</v>
      </c>
      <c r="AL5892" t="s">
        <v>22</v>
      </c>
      <c r="AM5892">
        <v>60</v>
      </c>
    </row>
    <row r="5893" spans="28:39">
      <c r="AB5893" t="s">
        <v>650</v>
      </c>
      <c r="AC5893" s="1">
        <v>3</v>
      </c>
      <c r="AD5893" s="38" t="s">
        <v>427</v>
      </c>
      <c r="AE5893" s="61" t="s">
        <v>136</v>
      </c>
      <c r="AF5893" s="53">
        <v>150</v>
      </c>
      <c r="AG5893" s="42">
        <v>10</v>
      </c>
      <c r="AH5893">
        <v>50</v>
      </c>
      <c r="AL5893" t="s">
        <v>22</v>
      </c>
      <c r="AM5893">
        <v>60</v>
      </c>
    </row>
    <row r="5894" spans="28:39">
      <c r="AB5894" t="s">
        <v>650</v>
      </c>
      <c r="AC5894" s="1">
        <v>3</v>
      </c>
      <c r="AD5894" s="38" t="s">
        <v>427</v>
      </c>
      <c r="AE5894" s="61" t="s">
        <v>136</v>
      </c>
      <c r="AF5894" s="53">
        <v>150</v>
      </c>
      <c r="AG5894" s="43">
        <v>20</v>
      </c>
      <c r="AH5894">
        <v>50</v>
      </c>
      <c r="AL5894" t="s">
        <v>22</v>
      </c>
      <c r="AM5894">
        <v>60</v>
      </c>
    </row>
    <row r="5895" spans="28:39">
      <c r="AB5895" t="s">
        <v>650</v>
      </c>
      <c r="AC5895" s="1">
        <v>3</v>
      </c>
      <c r="AD5895" s="38" t="s">
        <v>427</v>
      </c>
      <c r="AE5895" s="61" t="s">
        <v>136</v>
      </c>
      <c r="AF5895" s="53">
        <v>150</v>
      </c>
      <c r="AG5895" s="44">
        <v>30</v>
      </c>
      <c r="AH5895">
        <v>50</v>
      </c>
      <c r="AL5895" t="s">
        <v>22</v>
      </c>
      <c r="AM5895">
        <v>60</v>
      </c>
    </row>
    <row r="5896" spans="28:39">
      <c r="AB5896" t="s">
        <v>650</v>
      </c>
      <c r="AC5896" s="1">
        <v>3</v>
      </c>
      <c r="AD5896" s="38" t="s">
        <v>427</v>
      </c>
      <c r="AE5896" s="61" t="s">
        <v>136</v>
      </c>
      <c r="AF5896" s="53">
        <v>150</v>
      </c>
      <c r="AG5896" s="45">
        <v>40</v>
      </c>
      <c r="AH5896">
        <v>50</v>
      </c>
      <c r="AL5896" t="s">
        <v>22</v>
      </c>
      <c r="AM5896">
        <v>60</v>
      </c>
    </row>
    <row r="5897" spans="28:39">
      <c r="AB5897" t="s">
        <v>650</v>
      </c>
      <c r="AC5897" s="1">
        <v>3</v>
      </c>
      <c r="AD5897" s="38" t="s">
        <v>427</v>
      </c>
      <c r="AE5897" s="61" t="s">
        <v>136</v>
      </c>
      <c r="AF5897" s="53">
        <v>150</v>
      </c>
      <c r="AG5897" s="46">
        <v>50</v>
      </c>
      <c r="AH5897">
        <v>50</v>
      </c>
      <c r="AL5897" t="s">
        <v>22</v>
      </c>
      <c r="AM5897">
        <v>60</v>
      </c>
    </row>
    <row r="5898" spans="28:39">
      <c r="AB5898" t="s">
        <v>650</v>
      </c>
      <c r="AC5898" s="1">
        <v>3</v>
      </c>
      <c r="AD5898" s="38" t="s">
        <v>427</v>
      </c>
      <c r="AE5898" s="61" t="s">
        <v>136</v>
      </c>
      <c r="AF5898" s="53">
        <v>150</v>
      </c>
      <c r="AG5898" s="47">
        <v>60</v>
      </c>
      <c r="AH5898">
        <v>48</v>
      </c>
      <c r="AL5898" t="s">
        <v>22</v>
      </c>
      <c r="AM5898">
        <v>60</v>
      </c>
    </row>
    <row r="5899" spans="28:39">
      <c r="AB5899" t="s">
        <v>650</v>
      </c>
      <c r="AC5899" s="1">
        <v>3</v>
      </c>
      <c r="AD5899" s="38" t="s">
        <v>427</v>
      </c>
      <c r="AE5899" s="61" t="s">
        <v>136</v>
      </c>
      <c r="AF5899" s="53">
        <v>150</v>
      </c>
      <c r="AG5899" s="48">
        <v>70</v>
      </c>
      <c r="AH5899">
        <v>44</v>
      </c>
      <c r="AL5899" t="s">
        <v>22</v>
      </c>
      <c r="AM5899">
        <v>60</v>
      </c>
    </row>
    <row r="5900" spans="28:39">
      <c r="AB5900" t="s">
        <v>650</v>
      </c>
      <c r="AC5900" s="1">
        <v>3</v>
      </c>
      <c r="AD5900" s="38" t="s">
        <v>427</v>
      </c>
      <c r="AE5900" s="61" t="s">
        <v>136</v>
      </c>
      <c r="AF5900" s="54">
        <v>160</v>
      </c>
      <c r="AG5900" s="41">
        <v>0</v>
      </c>
      <c r="AH5900">
        <v>48</v>
      </c>
      <c r="AL5900" t="s">
        <v>22</v>
      </c>
      <c r="AM5900">
        <v>60</v>
      </c>
    </row>
    <row r="5901" spans="28:39">
      <c r="AB5901" t="s">
        <v>650</v>
      </c>
      <c r="AC5901" s="1">
        <v>3</v>
      </c>
      <c r="AD5901" s="38" t="s">
        <v>427</v>
      </c>
      <c r="AE5901" s="61" t="s">
        <v>136</v>
      </c>
      <c r="AF5901" s="54">
        <v>160</v>
      </c>
      <c r="AG5901" s="42">
        <v>10</v>
      </c>
      <c r="AH5901">
        <v>48</v>
      </c>
      <c r="AL5901" t="s">
        <v>22</v>
      </c>
      <c r="AM5901">
        <v>60</v>
      </c>
    </row>
    <row r="5902" spans="28:39">
      <c r="AB5902" t="s">
        <v>650</v>
      </c>
      <c r="AC5902" s="1">
        <v>3</v>
      </c>
      <c r="AD5902" s="38" t="s">
        <v>427</v>
      </c>
      <c r="AE5902" s="61" t="s">
        <v>136</v>
      </c>
      <c r="AF5902" s="54">
        <v>160</v>
      </c>
      <c r="AG5902" s="43">
        <v>20</v>
      </c>
      <c r="AH5902">
        <v>48</v>
      </c>
      <c r="AL5902" t="s">
        <v>22</v>
      </c>
      <c r="AM5902">
        <v>60</v>
      </c>
    </row>
    <row r="5903" spans="28:39">
      <c r="AB5903" t="s">
        <v>650</v>
      </c>
      <c r="AC5903" s="1">
        <v>3</v>
      </c>
      <c r="AD5903" s="38" t="s">
        <v>427</v>
      </c>
      <c r="AE5903" s="61" t="s">
        <v>136</v>
      </c>
      <c r="AF5903" s="54">
        <v>160</v>
      </c>
      <c r="AG5903" s="44">
        <v>30</v>
      </c>
      <c r="AH5903">
        <v>48</v>
      </c>
      <c r="AL5903" t="s">
        <v>22</v>
      </c>
      <c r="AM5903">
        <v>60</v>
      </c>
    </row>
    <row r="5904" spans="28:39">
      <c r="AB5904" t="s">
        <v>650</v>
      </c>
      <c r="AC5904" s="1">
        <v>3</v>
      </c>
      <c r="AD5904" s="38" t="s">
        <v>427</v>
      </c>
      <c r="AE5904" s="61" t="s">
        <v>136</v>
      </c>
      <c r="AF5904" s="54">
        <v>160</v>
      </c>
      <c r="AG5904" s="45">
        <v>40</v>
      </c>
      <c r="AH5904">
        <v>48</v>
      </c>
      <c r="AL5904" t="s">
        <v>22</v>
      </c>
      <c r="AM5904">
        <v>60</v>
      </c>
    </row>
    <row r="5905" spans="28:39">
      <c r="AB5905" t="s">
        <v>650</v>
      </c>
      <c r="AC5905" s="1">
        <v>3</v>
      </c>
      <c r="AD5905" s="38" t="s">
        <v>427</v>
      </c>
      <c r="AE5905" s="61" t="s">
        <v>136</v>
      </c>
      <c r="AF5905" s="54">
        <v>160</v>
      </c>
      <c r="AG5905" s="46">
        <v>50</v>
      </c>
      <c r="AH5905">
        <v>48</v>
      </c>
      <c r="AL5905" t="s">
        <v>22</v>
      </c>
      <c r="AM5905">
        <v>60</v>
      </c>
    </row>
    <row r="5906" spans="28:39">
      <c r="AB5906" t="s">
        <v>650</v>
      </c>
      <c r="AC5906" s="1">
        <v>3</v>
      </c>
      <c r="AD5906" s="38" t="s">
        <v>427</v>
      </c>
      <c r="AE5906" s="61" t="s">
        <v>136</v>
      </c>
      <c r="AF5906" s="54">
        <v>160</v>
      </c>
      <c r="AG5906" s="47">
        <v>60</v>
      </c>
      <c r="AH5906">
        <v>48</v>
      </c>
      <c r="AL5906" t="s">
        <v>22</v>
      </c>
      <c r="AM5906">
        <v>60</v>
      </c>
    </row>
    <row r="5907" spans="28:39">
      <c r="AB5907" t="s">
        <v>650</v>
      </c>
      <c r="AC5907" s="1">
        <v>3</v>
      </c>
      <c r="AD5907" s="38" t="s">
        <v>427</v>
      </c>
      <c r="AE5907" s="61" t="s">
        <v>136</v>
      </c>
      <c r="AF5907" s="54">
        <v>160</v>
      </c>
      <c r="AG5907" s="48">
        <v>70</v>
      </c>
      <c r="AH5907">
        <v>44</v>
      </c>
      <c r="AL5907" t="s">
        <v>22</v>
      </c>
      <c r="AM5907">
        <v>60</v>
      </c>
    </row>
    <row r="5908" spans="28:39">
      <c r="AB5908" t="s">
        <v>650</v>
      </c>
      <c r="AC5908" s="1">
        <v>3</v>
      </c>
      <c r="AD5908" s="38" t="s">
        <v>427</v>
      </c>
      <c r="AE5908" s="61" t="s">
        <v>136</v>
      </c>
      <c r="AF5908" s="55">
        <v>170</v>
      </c>
      <c r="AG5908" s="41">
        <v>0</v>
      </c>
      <c r="AH5908">
        <v>46</v>
      </c>
      <c r="AL5908" t="s">
        <v>22</v>
      </c>
      <c r="AM5908">
        <v>60</v>
      </c>
    </row>
    <row r="5909" spans="28:39">
      <c r="AB5909" t="s">
        <v>650</v>
      </c>
      <c r="AC5909" s="1">
        <v>3</v>
      </c>
      <c r="AD5909" s="38" t="s">
        <v>427</v>
      </c>
      <c r="AE5909" s="61" t="s">
        <v>136</v>
      </c>
      <c r="AF5909" s="55">
        <v>170</v>
      </c>
      <c r="AG5909" s="42">
        <v>10</v>
      </c>
      <c r="AH5909">
        <v>46</v>
      </c>
      <c r="AL5909" t="s">
        <v>22</v>
      </c>
      <c r="AM5909">
        <v>60</v>
      </c>
    </row>
    <row r="5910" spans="28:39">
      <c r="AB5910" t="s">
        <v>650</v>
      </c>
      <c r="AC5910" s="1">
        <v>3</v>
      </c>
      <c r="AD5910" s="38" t="s">
        <v>427</v>
      </c>
      <c r="AE5910" s="61" t="s">
        <v>136</v>
      </c>
      <c r="AF5910" s="55">
        <v>170</v>
      </c>
      <c r="AG5910" s="43">
        <v>20</v>
      </c>
      <c r="AH5910">
        <v>46</v>
      </c>
      <c r="AL5910" t="s">
        <v>22</v>
      </c>
      <c r="AM5910">
        <v>60</v>
      </c>
    </row>
    <row r="5911" spans="28:39">
      <c r="AB5911" t="s">
        <v>650</v>
      </c>
      <c r="AC5911" s="1">
        <v>3</v>
      </c>
      <c r="AD5911" s="38" t="s">
        <v>427</v>
      </c>
      <c r="AE5911" s="61" t="s">
        <v>136</v>
      </c>
      <c r="AF5911" s="55">
        <v>170</v>
      </c>
      <c r="AG5911" s="44">
        <v>30</v>
      </c>
      <c r="AH5911">
        <v>46</v>
      </c>
      <c r="AL5911" t="s">
        <v>22</v>
      </c>
      <c r="AM5911">
        <v>60</v>
      </c>
    </row>
    <row r="5912" spans="28:39">
      <c r="AB5912" t="s">
        <v>650</v>
      </c>
      <c r="AC5912" s="1">
        <v>3</v>
      </c>
      <c r="AD5912" s="38" t="s">
        <v>427</v>
      </c>
      <c r="AE5912" s="61" t="s">
        <v>136</v>
      </c>
      <c r="AF5912" s="55">
        <v>170</v>
      </c>
      <c r="AG5912" s="45">
        <v>40</v>
      </c>
      <c r="AH5912">
        <v>46</v>
      </c>
      <c r="AL5912" t="s">
        <v>22</v>
      </c>
      <c r="AM5912">
        <v>60</v>
      </c>
    </row>
    <row r="5913" spans="28:39">
      <c r="AB5913" t="s">
        <v>650</v>
      </c>
      <c r="AC5913" s="1">
        <v>3</v>
      </c>
      <c r="AD5913" s="38" t="s">
        <v>427</v>
      </c>
      <c r="AE5913" s="61" t="s">
        <v>136</v>
      </c>
      <c r="AF5913" s="55">
        <v>170</v>
      </c>
      <c r="AG5913" s="46">
        <v>50</v>
      </c>
      <c r="AH5913">
        <v>46</v>
      </c>
      <c r="AL5913" t="s">
        <v>22</v>
      </c>
      <c r="AM5913">
        <v>60</v>
      </c>
    </row>
    <row r="5914" spans="28:39">
      <c r="AB5914" t="s">
        <v>650</v>
      </c>
      <c r="AC5914" s="1">
        <v>3</v>
      </c>
      <c r="AD5914" s="38" t="s">
        <v>427</v>
      </c>
      <c r="AE5914" s="61" t="s">
        <v>136</v>
      </c>
      <c r="AF5914" s="55">
        <v>170</v>
      </c>
      <c r="AG5914" s="47">
        <v>60</v>
      </c>
      <c r="AH5914">
        <v>46</v>
      </c>
      <c r="AL5914" t="s">
        <v>22</v>
      </c>
      <c r="AM5914">
        <v>60</v>
      </c>
    </row>
    <row r="5915" spans="28:39">
      <c r="AB5915" t="s">
        <v>650</v>
      </c>
      <c r="AC5915" s="1">
        <v>3</v>
      </c>
      <c r="AD5915" s="38" t="s">
        <v>427</v>
      </c>
      <c r="AE5915" s="61" t="s">
        <v>136</v>
      </c>
      <c r="AF5915" s="55">
        <v>170</v>
      </c>
      <c r="AG5915" s="48">
        <v>70</v>
      </c>
      <c r="AH5915">
        <v>44</v>
      </c>
      <c r="AL5915" t="s">
        <v>22</v>
      </c>
      <c r="AM5915">
        <v>60</v>
      </c>
    </row>
    <row r="5916" spans="28:39">
      <c r="AB5916" t="s">
        <v>650</v>
      </c>
      <c r="AC5916" s="1">
        <v>3</v>
      </c>
      <c r="AD5916" s="38" t="s">
        <v>427</v>
      </c>
      <c r="AE5916" s="61" t="s">
        <v>136</v>
      </c>
      <c r="AF5916" s="56">
        <v>180</v>
      </c>
      <c r="AG5916" s="41">
        <v>0</v>
      </c>
      <c r="AH5916">
        <v>44</v>
      </c>
      <c r="AL5916" t="s">
        <v>22</v>
      </c>
      <c r="AM5916">
        <v>60</v>
      </c>
    </row>
    <row r="5917" spans="28:39">
      <c r="AB5917" t="s">
        <v>650</v>
      </c>
      <c r="AC5917" s="1">
        <v>3</v>
      </c>
      <c r="AD5917" s="38" t="s">
        <v>427</v>
      </c>
      <c r="AE5917" s="61" t="s">
        <v>136</v>
      </c>
      <c r="AF5917" s="56">
        <v>180</v>
      </c>
      <c r="AG5917" s="42">
        <v>10</v>
      </c>
      <c r="AH5917">
        <v>44</v>
      </c>
      <c r="AL5917" t="s">
        <v>22</v>
      </c>
      <c r="AM5917">
        <v>60</v>
      </c>
    </row>
    <row r="5918" spans="28:39">
      <c r="AB5918" t="s">
        <v>650</v>
      </c>
      <c r="AC5918" s="1">
        <v>3</v>
      </c>
      <c r="AD5918" s="38" t="s">
        <v>427</v>
      </c>
      <c r="AE5918" s="61" t="s">
        <v>136</v>
      </c>
      <c r="AF5918" s="56">
        <v>180</v>
      </c>
      <c r="AG5918" s="43">
        <v>20</v>
      </c>
      <c r="AH5918">
        <v>44</v>
      </c>
      <c r="AL5918" t="s">
        <v>22</v>
      </c>
      <c r="AM5918">
        <v>60</v>
      </c>
    </row>
    <row r="5919" spans="28:39">
      <c r="AB5919" t="s">
        <v>650</v>
      </c>
      <c r="AC5919" s="1">
        <v>3</v>
      </c>
      <c r="AD5919" s="38" t="s">
        <v>427</v>
      </c>
      <c r="AE5919" s="61" t="s">
        <v>136</v>
      </c>
      <c r="AF5919" s="56">
        <v>180</v>
      </c>
      <c r="AG5919" s="44">
        <v>30</v>
      </c>
      <c r="AH5919">
        <v>44</v>
      </c>
      <c r="AL5919" t="s">
        <v>22</v>
      </c>
      <c r="AM5919">
        <v>60</v>
      </c>
    </row>
    <row r="5920" spans="28:39">
      <c r="AB5920" t="s">
        <v>650</v>
      </c>
      <c r="AC5920" s="1">
        <v>3</v>
      </c>
      <c r="AD5920" s="38" t="s">
        <v>427</v>
      </c>
      <c r="AE5920" s="61" t="s">
        <v>136</v>
      </c>
      <c r="AF5920" s="56">
        <v>180</v>
      </c>
      <c r="AG5920" s="45">
        <v>40</v>
      </c>
      <c r="AH5920">
        <v>44</v>
      </c>
      <c r="AL5920" t="s">
        <v>22</v>
      </c>
      <c r="AM5920">
        <v>60</v>
      </c>
    </row>
    <row r="5921" spans="28:39">
      <c r="AB5921" t="s">
        <v>650</v>
      </c>
      <c r="AC5921" s="1">
        <v>3</v>
      </c>
      <c r="AD5921" s="38" t="s">
        <v>427</v>
      </c>
      <c r="AE5921" s="61" t="s">
        <v>136</v>
      </c>
      <c r="AF5921" s="56">
        <v>180</v>
      </c>
      <c r="AG5921" s="46">
        <v>50</v>
      </c>
      <c r="AH5921">
        <v>44</v>
      </c>
      <c r="AL5921" t="s">
        <v>22</v>
      </c>
      <c r="AM5921">
        <v>60</v>
      </c>
    </row>
    <row r="5922" spans="28:39">
      <c r="AB5922" t="s">
        <v>650</v>
      </c>
      <c r="AC5922" s="1">
        <v>3</v>
      </c>
      <c r="AD5922" s="38" t="s">
        <v>427</v>
      </c>
      <c r="AE5922" s="61" t="s">
        <v>136</v>
      </c>
      <c r="AF5922" s="56">
        <v>180</v>
      </c>
      <c r="AG5922" s="47">
        <v>60</v>
      </c>
      <c r="AH5922">
        <v>44</v>
      </c>
      <c r="AL5922" t="s">
        <v>22</v>
      </c>
      <c r="AM5922">
        <v>60</v>
      </c>
    </row>
    <row r="5923" spans="28:39">
      <c r="AB5923" t="s">
        <v>650</v>
      </c>
      <c r="AC5923" s="1">
        <v>3</v>
      </c>
      <c r="AD5923" s="38" t="s">
        <v>427</v>
      </c>
      <c r="AE5923" s="61" t="s">
        <v>136</v>
      </c>
      <c r="AF5923" s="56">
        <v>180</v>
      </c>
      <c r="AG5923" s="48">
        <v>70</v>
      </c>
      <c r="AH5923">
        <v>44</v>
      </c>
      <c r="AL5923" t="s">
        <v>22</v>
      </c>
      <c r="AM5923">
        <v>60</v>
      </c>
    </row>
    <row r="5924" spans="28:39">
      <c r="AB5924" t="s">
        <v>650</v>
      </c>
      <c r="AC5924" s="1">
        <v>3</v>
      </c>
      <c r="AD5924" s="38" t="s">
        <v>427</v>
      </c>
      <c r="AE5924" s="61" t="s">
        <v>136</v>
      </c>
      <c r="AF5924" s="57">
        <v>200</v>
      </c>
      <c r="AG5924" s="41">
        <v>0</v>
      </c>
      <c r="AH5924">
        <v>37</v>
      </c>
      <c r="AL5924" t="s">
        <v>22</v>
      </c>
      <c r="AM5924">
        <v>60</v>
      </c>
    </row>
    <row r="5925" spans="28:39">
      <c r="AB5925" t="s">
        <v>650</v>
      </c>
      <c r="AC5925" s="1">
        <v>3</v>
      </c>
      <c r="AD5925" s="38" t="s">
        <v>427</v>
      </c>
      <c r="AE5925" s="61" t="s">
        <v>136</v>
      </c>
      <c r="AF5925" s="57">
        <v>200</v>
      </c>
      <c r="AG5925" s="42">
        <v>10</v>
      </c>
      <c r="AH5925">
        <v>37</v>
      </c>
      <c r="AL5925" t="s">
        <v>22</v>
      </c>
      <c r="AM5925">
        <v>60</v>
      </c>
    </row>
    <row r="5926" spans="28:39">
      <c r="AB5926" t="s">
        <v>650</v>
      </c>
      <c r="AC5926" s="1">
        <v>3</v>
      </c>
      <c r="AD5926" s="38" t="s">
        <v>427</v>
      </c>
      <c r="AE5926" s="61" t="s">
        <v>136</v>
      </c>
      <c r="AF5926" s="57">
        <v>200</v>
      </c>
      <c r="AG5926" s="43">
        <v>20</v>
      </c>
      <c r="AH5926">
        <v>37</v>
      </c>
      <c r="AL5926" t="s">
        <v>22</v>
      </c>
      <c r="AM5926">
        <v>60</v>
      </c>
    </row>
    <row r="5927" spans="28:39">
      <c r="AB5927" t="s">
        <v>650</v>
      </c>
      <c r="AC5927" s="1">
        <v>3</v>
      </c>
      <c r="AD5927" s="38" t="s">
        <v>427</v>
      </c>
      <c r="AE5927" s="61" t="s">
        <v>136</v>
      </c>
      <c r="AF5927" s="57">
        <v>200</v>
      </c>
      <c r="AG5927" s="44">
        <v>30</v>
      </c>
      <c r="AH5927">
        <v>37</v>
      </c>
      <c r="AL5927" t="s">
        <v>22</v>
      </c>
      <c r="AM5927">
        <v>60</v>
      </c>
    </row>
    <row r="5928" spans="28:39">
      <c r="AB5928" t="s">
        <v>650</v>
      </c>
      <c r="AC5928" s="1">
        <v>3</v>
      </c>
      <c r="AD5928" s="38" t="s">
        <v>427</v>
      </c>
      <c r="AE5928" s="61" t="s">
        <v>136</v>
      </c>
      <c r="AF5928" s="57">
        <v>200</v>
      </c>
      <c r="AG5928" s="45">
        <v>40</v>
      </c>
      <c r="AH5928">
        <v>37</v>
      </c>
      <c r="AL5928" t="s">
        <v>22</v>
      </c>
      <c r="AM5928">
        <v>60</v>
      </c>
    </row>
    <row r="5929" spans="28:39">
      <c r="AB5929" t="s">
        <v>650</v>
      </c>
      <c r="AC5929" s="1">
        <v>3</v>
      </c>
      <c r="AD5929" s="38" t="s">
        <v>427</v>
      </c>
      <c r="AE5929" s="61" t="s">
        <v>136</v>
      </c>
      <c r="AF5929" s="57">
        <v>200</v>
      </c>
      <c r="AG5929" s="46">
        <v>50</v>
      </c>
      <c r="AH5929">
        <v>37</v>
      </c>
      <c r="AL5929" t="s">
        <v>22</v>
      </c>
      <c r="AM5929">
        <v>60</v>
      </c>
    </row>
    <row r="5930" spans="28:39">
      <c r="AB5930" t="s">
        <v>650</v>
      </c>
      <c r="AC5930" s="1">
        <v>3</v>
      </c>
      <c r="AD5930" s="38" t="s">
        <v>427</v>
      </c>
      <c r="AE5930" s="61" t="s">
        <v>136</v>
      </c>
      <c r="AF5930" s="57">
        <v>200</v>
      </c>
      <c r="AG5930" s="47">
        <v>60</v>
      </c>
      <c r="AH5930">
        <v>37</v>
      </c>
      <c r="AL5930" t="s">
        <v>22</v>
      </c>
      <c r="AM5930">
        <v>60</v>
      </c>
    </row>
    <row r="5931" spans="28:39">
      <c r="AB5931" t="s">
        <v>650</v>
      </c>
      <c r="AC5931" s="1">
        <v>3</v>
      </c>
      <c r="AD5931" s="38" t="s">
        <v>427</v>
      </c>
      <c r="AE5931" s="61" t="s">
        <v>136</v>
      </c>
      <c r="AF5931" s="57">
        <v>200</v>
      </c>
      <c r="AG5931" s="48">
        <v>70</v>
      </c>
      <c r="AH5931">
        <v>37</v>
      </c>
      <c r="AL5931" t="s">
        <v>22</v>
      </c>
      <c r="AM5931">
        <v>60</v>
      </c>
    </row>
    <row r="5932" spans="28:39">
      <c r="AB5932" t="s">
        <v>650</v>
      </c>
      <c r="AC5932" s="1">
        <v>3</v>
      </c>
      <c r="AD5932" s="38" t="s">
        <v>428</v>
      </c>
      <c r="AE5932" s="61" t="s">
        <v>136</v>
      </c>
      <c r="AF5932" s="40">
        <v>110</v>
      </c>
      <c r="AG5932" s="41">
        <v>0</v>
      </c>
      <c r="AH5932">
        <v>58</v>
      </c>
      <c r="AL5932" t="s">
        <v>22</v>
      </c>
      <c r="AM5932">
        <v>60</v>
      </c>
    </row>
    <row r="5933" spans="28:39">
      <c r="AB5933" t="s">
        <v>650</v>
      </c>
      <c r="AC5933" s="1">
        <v>3</v>
      </c>
      <c r="AD5933" s="38" t="s">
        <v>428</v>
      </c>
      <c r="AE5933" s="61" t="s">
        <v>136</v>
      </c>
      <c r="AF5933" s="40">
        <v>110</v>
      </c>
      <c r="AG5933" s="42">
        <v>10</v>
      </c>
      <c r="AH5933">
        <v>58</v>
      </c>
      <c r="AL5933" t="s">
        <v>22</v>
      </c>
      <c r="AM5933">
        <v>60</v>
      </c>
    </row>
    <row r="5934" spans="28:39">
      <c r="AB5934" t="s">
        <v>650</v>
      </c>
      <c r="AC5934" s="1">
        <v>3</v>
      </c>
      <c r="AD5934" s="38" t="s">
        <v>428</v>
      </c>
      <c r="AE5934" s="61" t="s">
        <v>136</v>
      </c>
      <c r="AF5934" s="40">
        <v>110</v>
      </c>
      <c r="AG5934" s="43">
        <v>20</v>
      </c>
      <c r="AH5934">
        <v>58</v>
      </c>
      <c r="AL5934" t="s">
        <v>22</v>
      </c>
      <c r="AM5934">
        <v>60</v>
      </c>
    </row>
    <row r="5935" spans="28:39">
      <c r="AB5935" t="s">
        <v>650</v>
      </c>
      <c r="AC5935" s="1">
        <v>3</v>
      </c>
      <c r="AD5935" s="38" t="s">
        <v>428</v>
      </c>
      <c r="AE5935" s="61" t="s">
        <v>136</v>
      </c>
      <c r="AF5935" s="40">
        <v>110</v>
      </c>
      <c r="AG5935" s="44">
        <v>30</v>
      </c>
      <c r="AH5935">
        <v>58</v>
      </c>
      <c r="AL5935" t="s">
        <v>22</v>
      </c>
      <c r="AM5935">
        <v>60</v>
      </c>
    </row>
    <row r="5936" spans="28:39">
      <c r="AB5936" t="s">
        <v>650</v>
      </c>
      <c r="AC5936" s="1">
        <v>3</v>
      </c>
      <c r="AD5936" s="38" t="s">
        <v>428</v>
      </c>
      <c r="AE5936" s="61" t="s">
        <v>136</v>
      </c>
      <c r="AF5936" s="40">
        <v>110</v>
      </c>
      <c r="AG5936" s="45">
        <v>40</v>
      </c>
      <c r="AH5936">
        <v>55</v>
      </c>
      <c r="AL5936" t="s">
        <v>22</v>
      </c>
      <c r="AM5936">
        <v>60</v>
      </c>
    </row>
    <row r="5937" spans="28:39">
      <c r="AB5937" t="s">
        <v>650</v>
      </c>
      <c r="AC5937" s="1">
        <v>3</v>
      </c>
      <c r="AD5937" s="38" t="s">
        <v>428</v>
      </c>
      <c r="AE5937" s="61" t="s">
        <v>136</v>
      </c>
      <c r="AF5937" s="40">
        <v>110</v>
      </c>
      <c r="AG5937" s="46">
        <v>50</v>
      </c>
      <c r="AH5937">
        <v>51</v>
      </c>
      <c r="AL5937" t="s">
        <v>22</v>
      </c>
      <c r="AM5937">
        <v>60</v>
      </c>
    </row>
    <row r="5938" spans="28:39">
      <c r="AB5938" t="s">
        <v>650</v>
      </c>
      <c r="AC5938" s="1">
        <v>3</v>
      </c>
      <c r="AD5938" s="38" t="s">
        <v>428</v>
      </c>
      <c r="AE5938" s="61" t="s">
        <v>136</v>
      </c>
      <c r="AF5938" s="40">
        <v>110</v>
      </c>
      <c r="AG5938" s="47">
        <v>60</v>
      </c>
      <c r="AH5938">
        <v>48</v>
      </c>
      <c r="AL5938" t="s">
        <v>22</v>
      </c>
      <c r="AM5938">
        <v>60</v>
      </c>
    </row>
    <row r="5939" spans="28:39">
      <c r="AB5939" t="s">
        <v>650</v>
      </c>
      <c r="AC5939" s="1">
        <v>3</v>
      </c>
      <c r="AD5939" s="38" t="s">
        <v>428</v>
      </c>
      <c r="AE5939" s="61" t="s">
        <v>136</v>
      </c>
      <c r="AF5939" s="40">
        <v>110</v>
      </c>
      <c r="AG5939" s="48">
        <v>70</v>
      </c>
      <c r="AH5939">
        <v>44</v>
      </c>
      <c r="AL5939" t="s">
        <v>22</v>
      </c>
      <c r="AM5939">
        <v>60</v>
      </c>
    </row>
    <row r="5940" spans="28:39">
      <c r="AB5940" t="s">
        <v>650</v>
      </c>
      <c r="AC5940" s="1">
        <v>3</v>
      </c>
      <c r="AD5940" s="38" t="s">
        <v>428</v>
      </c>
      <c r="AE5940" s="61" t="s">
        <v>136</v>
      </c>
      <c r="AF5940" s="49">
        <v>115</v>
      </c>
      <c r="AG5940" s="41">
        <v>0</v>
      </c>
      <c r="AH5940">
        <v>56</v>
      </c>
      <c r="AL5940" t="s">
        <v>22</v>
      </c>
      <c r="AM5940">
        <v>60</v>
      </c>
    </row>
    <row r="5941" spans="28:39">
      <c r="AB5941" t="s">
        <v>650</v>
      </c>
      <c r="AC5941" s="1">
        <v>3</v>
      </c>
      <c r="AD5941" s="38" t="s">
        <v>428</v>
      </c>
      <c r="AE5941" s="61" t="s">
        <v>136</v>
      </c>
      <c r="AF5941" s="49">
        <v>115</v>
      </c>
      <c r="AG5941" s="42">
        <v>10</v>
      </c>
      <c r="AH5941">
        <v>56</v>
      </c>
      <c r="AL5941" t="s">
        <v>22</v>
      </c>
      <c r="AM5941">
        <v>60</v>
      </c>
    </row>
    <row r="5942" spans="28:39">
      <c r="AB5942" t="s">
        <v>650</v>
      </c>
      <c r="AC5942" s="1">
        <v>3</v>
      </c>
      <c r="AD5942" s="38" t="s">
        <v>428</v>
      </c>
      <c r="AE5942" s="61" t="s">
        <v>136</v>
      </c>
      <c r="AF5942" s="49">
        <v>115</v>
      </c>
      <c r="AG5942" s="43">
        <v>20</v>
      </c>
      <c r="AH5942">
        <v>56</v>
      </c>
      <c r="AL5942" t="s">
        <v>22</v>
      </c>
      <c r="AM5942">
        <v>60</v>
      </c>
    </row>
    <row r="5943" spans="28:39">
      <c r="AB5943" t="s">
        <v>650</v>
      </c>
      <c r="AC5943" s="1">
        <v>3</v>
      </c>
      <c r="AD5943" s="38" t="s">
        <v>428</v>
      </c>
      <c r="AE5943" s="61" t="s">
        <v>136</v>
      </c>
      <c r="AF5943" s="49">
        <v>115</v>
      </c>
      <c r="AG5943" s="44">
        <v>30</v>
      </c>
      <c r="AH5943">
        <v>56</v>
      </c>
      <c r="AL5943" t="s">
        <v>22</v>
      </c>
      <c r="AM5943">
        <v>60</v>
      </c>
    </row>
    <row r="5944" spans="28:39">
      <c r="AB5944" t="s">
        <v>650</v>
      </c>
      <c r="AC5944" s="1">
        <v>3</v>
      </c>
      <c r="AD5944" s="38" t="s">
        <v>428</v>
      </c>
      <c r="AE5944" s="61" t="s">
        <v>136</v>
      </c>
      <c r="AF5944" s="49">
        <v>115</v>
      </c>
      <c r="AG5944" s="45">
        <v>40</v>
      </c>
      <c r="AH5944">
        <v>55</v>
      </c>
      <c r="AL5944" t="s">
        <v>22</v>
      </c>
      <c r="AM5944">
        <v>60</v>
      </c>
    </row>
    <row r="5945" spans="28:39">
      <c r="AB5945" t="s">
        <v>650</v>
      </c>
      <c r="AC5945" s="1">
        <v>3</v>
      </c>
      <c r="AD5945" s="38" t="s">
        <v>428</v>
      </c>
      <c r="AE5945" s="61" t="s">
        <v>136</v>
      </c>
      <c r="AF5945" s="49">
        <v>115</v>
      </c>
      <c r="AG5945" s="46">
        <v>50</v>
      </c>
      <c r="AH5945">
        <v>51</v>
      </c>
      <c r="AL5945" t="s">
        <v>22</v>
      </c>
      <c r="AM5945">
        <v>60</v>
      </c>
    </row>
    <row r="5946" spans="28:39">
      <c r="AB5946" t="s">
        <v>650</v>
      </c>
      <c r="AC5946" s="1">
        <v>3</v>
      </c>
      <c r="AD5946" s="38" t="s">
        <v>428</v>
      </c>
      <c r="AE5946" s="61" t="s">
        <v>136</v>
      </c>
      <c r="AF5946" s="49">
        <v>115</v>
      </c>
      <c r="AG5946" s="47">
        <v>60</v>
      </c>
      <c r="AH5946">
        <v>48</v>
      </c>
      <c r="AL5946" t="s">
        <v>22</v>
      </c>
      <c r="AM5946">
        <v>60</v>
      </c>
    </row>
    <row r="5947" spans="28:39">
      <c r="AB5947" t="s">
        <v>650</v>
      </c>
      <c r="AC5947" s="1">
        <v>3</v>
      </c>
      <c r="AD5947" s="38" t="s">
        <v>428</v>
      </c>
      <c r="AE5947" s="61" t="s">
        <v>136</v>
      </c>
      <c r="AF5947" s="49">
        <v>115</v>
      </c>
      <c r="AG5947" s="48">
        <v>70</v>
      </c>
      <c r="AH5947">
        <v>44</v>
      </c>
      <c r="AL5947" t="s">
        <v>22</v>
      </c>
      <c r="AM5947">
        <v>60</v>
      </c>
    </row>
    <row r="5948" spans="28:39">
      <c r="AB5948" t="s">
        <v>650</v>
      </c>
      <c r="AC5948" s="1">
        <v>3</v>
      </c>
      <c r="AD5948" s="38" t="s">
        <v>428</v>
      </c>
      <c r="AE5948" s="61" t="s">
        <v>136</v>
      </c>
      <c r="AF5948" s="50">
        <v>120</v>
      </c>
      <c r="AG5948" s="41">
        <v>0</v>
      </c>
      <c r="AH5948">
        <v>55</v>
      </c>
      <c r="AL5948" t="s">
        <v>22</v>
      </c>
      <c r="AM5948">
        <v>60</v>
      </c>
    </row>
    <row r="5949" spans="28:39">
      <c r="AB5949" t="s">
        <v>650</v>
      </c>
      <c r="AC5949" s="1">
        <v>3</v>
      </c>
      <c r="AD5949" s="38" t="s">
        <v>428</v>
      </c>
      <c r="AE5949" s="61" t="s">
        <v>136</v>
      </c>
      <c r="AF5949" s="50">
        <v>120</v>
      </c>
      <c r="AG5949" s="42">
        <v>10</v>
      </c>
      <c r="AH5949">
        <v>55</v>
      </c>
      <c r="AL5949" t="s">
        <v>22</v>
      </c>
      <c r="AM5949">
        <v>60</v>
      </c>
    </row>
    <row r="5950" spans="28:39">
      <c r="AB5950" t="s">
        <v>650</v>
      </c>
      <c r="AC5950" s="1">
        <v>3</v>
      </c>
      <c r="AD5950" s="38" t="s">
        <v>428</v>
      </c>
      <c r="AE5950" s="61" t="s">
        <v>136</v>
      </c>
      <c r="AF5950" s="50">
        <v>120</v>
      </c>
      <c r="AG5950" s="43">
        <v>20</v>
      </c>
      <c r="AH5950">
        <v>55</v>
      </c>
      <c r="AL5950" t="s">
        <v>22</v>
      </c>
      <c r="AM5950">
        <v>60</v>
      </c>
    </row>
    <row r="5951" spans="28:39">
      <c r="AB5951" t="s">
        <v>650</v>
      </c>
      <c r="AC5951" s="1">
        <v>3</v>
      </c>
      <c r="AD5951" s="38" t="s">
        <v>428</v>
      </c>
      <c r="AE5951" s="61" t="s">
        <v>136</v>
      </c>
      <c r="AF5951" s="50">
        <v>120</v>
      </c>
      <c r="AG5951" s="44">
        <v>30</v>
      </c>
      <c r="AH5951">
        <v>55</v>
      </c>
      <c r="AL5951" t="s">
        <v>22</v>
      </c>
      <c r="AM5951">
        <v>60</v>
      </c>
    </row>
    <row r="5952" spans="28:39">
      <c r="AB5952" t="s">
        <v>650</v>
      </c>
      <c r="AC5952" s="1">
        <v>3</v>
      </c>
      <c r="AD5952" s="38" t="s">
        <v>428</v>
      </c>
      <c r="AE5952" s="61" t="s">
        <v>136</v>
      </c>
      <c r="AF5952" s="50">
        <v>120</v>
      </c>
      <c r="AG5952" s="45">
        <v>40</v>
      </c>
      <c r="AH5952">
        <v>55</v>
      </c>
      <c r="AL5952" t="s">
        <v>22</v>
      </c>
      <c r="AM5952">
        <v>60</v>
      </c>
    </row>
    <row r="5953" spans="28:39">
      <c r="AB5953" t="s">
        <v>650</v>
      </c>
      <c r="AC5953" s="1">
        <v>3</v>
      </c>
      <c r="AD5953" s="38" t="s">
        <v>428</v>
      </c>
      <c r="AE5953" s="61" t="s">
        <v>136</v>
      </c>
      <c r="AF5953" s="50">
        <v>120</v>
      </c>
      <c r="AG5953" s="46">
        <v>50</v>
      </c>
      <c r="AH5953">
        <v>51</v>
      </c>
      <c r="AL5953" t="s">
        <v>22</v>
      </c>
      <c r="AM5953">
        <v>60</v>
      </c>
    </row>
    <row r="5954" spans="28:39">
      <c r="AB5954" t="s">
        <v>650</v>
      </c>
      <c r="AC5954" s="1">
        <v>3</v>
      </c>
      <c r="AD5954" s="38" t="s">
        <v>428</v>
      </c>
      <c r="AE5954" s="61" t="s">
        <v>136</v>
      </c>
      <c r="AF5954" s="50">
        <v>120</v>
      </c>
      <c r="AG5954" s="47">
        <v>60</v>
      </c>
      <c r="AH5954">
        <v>48</v>
      </c>
      <c r="AL5954" t="s">
        <v>22</v>
      </c>
      <c r="AM5954">
        <v>60</v>
      </c>
    </row>
    <row r="5955" spans="28:39">
      <c r="AB5955" t="s">
        <v>650</v>
      </c>
      <c r="AC5955" s="1">
        <v>3</v>
      </c>
      <c r="AD5955" s="38" t="s">
        <v>428</v>
      </c>
      <c r="AE5955" s="61" t="s">
        <v>136</v>
      </c>
      <c r="AF5955" s="50">
        <v>120</v>
      </c>
      <c r="AG5955" s="48">
        <v>70</v>
      </c>
      <c r="AH5955">
        <v>44</v>
      </c>
      <c r="AL5955" t="s">
        <v>22</v>
      </c>
      <c r="AM5955">
        <v>60</v>
      </c>
    </row>
    <row r="5956" spans="28:39">
      <c r="AB5956" t="s">
        <v>650</v>
      </c>
      <c r="AC5956" s="1">
        <v>3</v>
      </c>
      <c r="AD5956" s="38" t="s">
        <v>428</v>
      </c>
      <c r="AE5956" s="61" t="s">
        <v>136</v>
      </c>
      <c r="AF5956" s="51">
        <v>130</v>
      </c>
      <c r="AG5956" s="41">
        <v>0</v>
      </c>
      <c r="AH5956">
        <v>52</v>
      </c>
      <c r="AL5956" t="s">
        <v>22</v>
      </c>
      <c r="AM5956">
        <v>60</v>
      </c>
    </row>
    <row r="5957" spans="28:39">
      <c r="AB5957" t="s">
        <v>650</v>
      </c>
      <c r="AC5957" s="1">
        <v>3</v>
      </c>
      <c r="AD5957" s="38" t="s">
        <v>428</v>
      </c>
      <c r="AE5957" s="61" t="s">
        <v>136</v>
      </c>
      <c r="AF5957" s="51">
        <v>130</v>
      </c>
      <c r="AG5957" s="42">
        <v>10</v>
      </c>
      <c r="AH5957">
        <v>52</v>
      </c>
      <c r="AL5957" t="s">
        <v>22</v>
      </c>
      <c r="AM5957">
        <v>60</v>
      </c>
    </row>
    <row r="5958" spans="28:39">
      <c r="AB5958" t="s">
        <v>650</v>
      </c>
      <c r="AC5958" s="1">
        <v>3</v>
      </c>
      <c r="AD5958" s="38" t="s">
        <v>428</v>
      </c>
      <c r="AE5958" s="61" t="s">
        <v>136</v>
      </c>
      <c r="AF5958" s="51">
        <v>130</v>
      </c>
      <c r="AG5958" s="43">
        <v>20</v>
      </c>
      <c r="AH5958">
        <v>52</v>
      </c>
      <c r="AL5958" t="s">
        <v>22</v>
      </c>
      <c r="AM5958">
        <v>60</v>
      </c>
    </row>
    <row r="5959" spans="28:39">
      <c r="AB5959" t="s">
        <v>650</v>
      </c>
      <c r="AC5959" s="1">
        <v>3</v>
      </c>
      <c r="AD5959" s="38" t="s">
        <v>428</v>
      </c>
      <c r="AE5959" s="61" t="s">
        <v>136</v>
      </c>
      <c r="AF5959" s="51">
        <v>130</v>
      </c>
      <c r="AG5959" s="44">
        <v>30</v>
      </c>
      <c r="AH5959">
        <v>52</v>
      </c>
      <c r="AL5959" t="s">
        <v>22</v>
      </c>
      <c r="AM5959">
        <v>60</v>
      </c>
    </row>
    <row r="5960" spans="28:39">
      <c r="AB5960" t="s">
        <v>650</v>
      </c>
      <c r="AC5960" s="1">
        <v>3</v>
      </c>
      <c r="AD5960" s="38" t="s">
        <v>428</v>
      </c>
      <c r="AE5960" s="61" t="s">
        <v>136</v>
      </c>
      <c r="AF5960" s="51">
        <v>130</v>
      </c>
      <c r="AG5960" s="45">
        <v>40</v>
      </c>
      <c r="AH5960">
        <v>52</v>
      </c>
      <c r="AL5960" t="s">
        <v>22</v>
      </c>
      <c r="AM5960">
        <v>60</v>
      </c>
    </row>
    <row r="5961" spans="28:39">
      <c r="AB5961" t="s">
        <v>650</v>
      </c>
      <c r="AC5961" s="1">
        <v>3</v>
      </c>
      <c r="AD5961" s="38" t="s">
        <v>428</v>
      </c>
      <c r="AE5961" s="61" t="s">
        <v>136</v>
      </c>
      <c r="AF5961" s="51">
        <v>130</v>
      </c>
      <c r="AG5961" s="46">
        <v>50</v>
      </c>
      <c r="AH5961">
        <v>51</v>
      </c>
      <c r="AL5961" t="s">
        <v>22</v>
      </c>
      <c r="AM5961">
        <v>60</v>
      </c>
    </row>
    <row r="5962" spans="28:39">
      <c r="AB5962" t="s">
        <v>650</v>
      </c>
      <c r="AC5962" s="1">
        <v>3</v>
      </c>
      <c r="AD5962" s="38" t="s">
        <v>428</v>
      </c>
      <c r="AE5962" s="61" t="s">
        <v>136</v>
      </c>
      <c r="AF5962" s="51">
        <v>130</v>
      </c>
      <c r="AG5962" s="47">
        <v>60</v>
      </c>
      <c r="AH5962">
        <v>48</v>
      </c>
      <c r="AL5962" t="s">
        <v>22</v>
      </c>
      <c r="AM5962">
        <v>60</v>
      </c>
    </row>
    <row r="5963" spans="28:39">
      <c r="AB5963" t="s">
        <v>650</v>
      </c>
      <c r="AC5963" s="1">
        <v>3</v>
      </c>
      <c r="AD5963" s="38" t="s">
        <v>428</v>
      </c>
      <c r="AE5963" s="61" t="s">
        <v>136</v>
      </c>
      <c r="AF5963" s="51">
        <v>130</v>
      </c>
      <c r="AG5963" s="48">
        <v>70</v>
      </c>
      <c r="AH5963">
        <v>44</v>
      </c>
      <c r="AL5963" t="s">
        <v>22</v>
      </c>
      <c r="AM5963">
        <v>60</v>
      </c>
    </row>
    <row r="5964" spans="28:39">
      <c r="AB5964" t="s">
        <v>650</v>
      </c>
      <c r="AC5964" s="1">
        <v>3</v>
      </c>
      <c r="AD5964" s="38" t="s">
        <v>428</v>
      </c>
      <c r="AE5964" s="61" t="s">
        <v>136</v>
      </c>
      <c r="AF5964" s="52">
        <v>140</v>
      </c>
      <c r="AG5964" s="41">
        <v>0</v>
      </c>
      <c r="AH5964">
        <v>49</v>
      </c>
      <c r="AL5964" t="s">
        <v>22</v>
      </c>
      <c r="AM5964">
        <v>60</v>
      </c>
    </row>
    <row r="5965" spans="28:39">
      <c r="AB5965" t="s">
        <v>650</v>
      </c>
      <c r="AC5965" s="1">
        <v>3</v>
      </c>
      <c r="AD5965" s="38" t="s">
        <v>428</v>
      </c>
      <c r="AE5965" s="61" t="s">
        <v>136</v>
      </c>
      <c r="AF5965" s="52">
        <v>140</v>
      </c>
      <c r="AG5965" s="42">
        <v>10</v>
      </c>
      <c r="AH5965">
        <v>49</v>
      </c>
      <c r="AL5965" t="s">
        <v>22</v>
      </c>
      <c r="AM5965">
        <v>60</v>
      </c>
    </row>
    <row r="5966" spans="28:39">
      <c r="AB5966" t="s">
        <v>650</v>
      </c>
      <c r="AC5966" s="1">
        <v>3</v>
      </c>
      <c r="AD5966" s="38" t="s">
        <v>428</v>
      </c>
      <c r="AE5966" s="61" t="s">
        <v>136</v>
      </c>
      <c r="AF5966" s="52">
        <v>140</v>
      </c>
      <c r="AG5966" s="43">
        <v>20</v>
      </c>
      <c r="AH5966">
        <v>49</v>
      </c>
      <c r="AL5966" t="s">
        <v>22</v>
      </c>
      <c r="AM5966">
        <v>60</v>
      </c>
    </row>
    <row r="5967" spans="28:39">
      <c r="AB5967" t="s">
        <v>650</v>
      </c>
      <c r="AC5967" s="1">
        <v>3</v>
      </c>
      <c r="AD5967" s="38" t="s">
        <v>428</v>
      </c>
      <c r="AE5967" s="61" t="s">
        <v>136</v>
      </c>
      <c r="AF5967" s="52">
        <v>140</v>
      </c>
      <c r="AG5967" s="44">
        <v>30</v>
      </c>
      <c r="AH5967">
        <v>49</v>
      </c>
      <c r="AL5967" t="s">
        <v>22</v>
      </c>
      <c r="AM5967">
        <v>60</v>
      </c>
    </row>
    <row r="5968" spans="28:39">
      <c r="AB5968" t="s">
        <v>650</v>
      </c>
      <c r="AC5968" s="1">
        <v>3</v>
      </c>
      <c r="AD5968" s="38" t="s">
        <v>428</v>
      </c>
      <c r="AE5968" s="61" t="s">
        <v>136</v>
      </c>
      <c r="AF5968" s="52">
        <v>140</v>
      </c>
      <c r="AG5968" s="45">
        <v>40</v>
      </c>
      <c r="AH5968">
        <v>49</v>
      </c>
      <c r="AL5968" t="s">
        <v>22</v>
      </c>
      <c r="AM5968">
        <v>60</v>
      </c>
    </row>
    <row r="5969" spans="28:39">
      <c r="AB5969" t="s">
        <v>650</v>
      </c>
      <c r="AC5969" s="1">
        <v>3</v>
      </c>
      <c r="AD5969" s="38" t="s">
        <v>428</v>
      </c>
      <c r="AE5969" s="61" t="s">
        <v>136</v>
      </c>
      <c r="AF5969" s="52">
        <v>140</v>
      </c>
      <c r="AG5969" s="46">
        <v>50</v>
      </c>
      <c r="AH5969">
        <v>49</v>
      </c>
      <c r="AL5969" t="s">
        <v>22</v>
      </c>
      <c r="AM5969">
        <v>60</v>
      </c>
    </row>
    <row r="5970" spans="28:39">
      <c r="AB5970" t="s">
        <v>650</v>
      </c>
      <c r="AC5970" s="1">
        <v>3</v>
      </c>
      <c r="AD5970" s="38" t="s">
        <v>428</v>
      </c>
      <c r="AE5970" s="61" t="s">
        <v>136</v>
      </c>
      <c r="AF5970" s="52">
        <v>140</v>
      </c>
      <c r="AG5970" s="47">
        <v>60</v>
      </c>
      <c r="AH5970">
        <v>48</v>
      </c>
      <c r="AL5970" t="s">
        <v>22</v>
      </c>
      <c r="AM5970">
        <v>60</v>
      </c>
    </row>
    <row r="5971" spans="28:39">
      <c r="AB5971" t="s">
        <v>650</v>
      </c>
      <c r="AC5971" s="1">
        <v>3</v>
      </c>
      <c r="AD5971" s="38" t="s">
        <v>428</v>
      </c>
      <c r="AE5971" s="61" t="s">
        <v>136</v>
      </c>
      <c r="AF5971" s="52">
        <v>140</v>
      </c>
      <c r="AG5971" s="48">
        <v>70</v>
      </c>
      <c r="AH5971">
        <v>44</v>
      </c>
      <c r="AL5971" t="s">
        <v>22</v>
      </c>
      <c r="AM5971">
        <v>60</v>
      </c>
    </row>
    <row r="5972" spans="28:39">
      <c r="AB5972" t="s">
        <v>650</v>
      </c>
      <c r="AC5972" s="1">
        <v>3</v>
      </c>
      <c r="AD5972" s="38" t="s">
        <v>428</v>
      </c>
      <c r="AE5972" s="61" t="s">
        <v>136</v>
      </c>
      <c r="AF5972" s="53">
        <v>150</v>
      </c>
      <c r="AG5972" s="41">
        <v>0</v>
      </c>
      <c r="AH5972">
        <v>48</v>
      </c>
      <c r="AL5972" t="s">
        <v>22</v>
      </c>
      <c r="AM5972">
        <v>60</v>
      </c>
    </row>
    <row r="5973" spans="28:39">
      <c r="AB5973" t="s">
        <v>650</v>
      </c>
      <c r="AC5973" s="1">
        <v>3</v>
      </c>
      <c r="AD5973" s="38" t="s">
        <v>428</v>
      </c>
      <c r="AE5973" s="61" t="s">
        <v>136</v>
      </c>
      <c r="AF5973" s="53">
        <v>150</v>
      </c>
      <c r="AG5973" s="42">
        <v>10</v>
      </c>
      <c r="AH5973">
        <v>48</v>
      </c>
      <c r="AL5973" t="s">
        <v>22</v>
      </c>
      <c r="AM5973">
        <v>60</v>
      </c>
    </row>
    <row r="5974" spans="28:39">
      <c r="AB5974" t="s">
        <v>650</v>
      </c>
      <c r="AC5974" s="1">
        <v>3</v>
      </c>
      <c r="AD5974" s="38" t="s">
        <v>428</v>
      </c>
      <c r="AE5974" s="61" t="s">
        <v>136</v>
      </c>
      <c r="AF5974" s="53">
        <v>150</v>
      </c>
      <c r="AG5974" s="43">
        <v>20</v>
      </c>
      <c r="AH5974">
        <v>48</v>
      </c>
      <c r="AL5974" t="s">
        <v>22</v>
      </c>
      <c r="AM5974">
        <v>60</v>
      </c>
    </row>
    <row r="5975" spans="28:39">
      <c r="AB5975" t="s">
        <v>650</v>
      </c>
      <c r="AC5975" s="1">
        <v>3</v>
      </c>
      <c r="AD5975" s="38" t="s">
        <v>428</v>
      </c>
      <c r="AE5975" s="61" t="s">
        <v>136</v>
      </c>
      <c r="AF5975" s="53">
        <v>150</v>
      </c>
      <c r="AG5975" s="44">
        <v>30</v>
      </c>
      <c r="AH5975">
        <v>48</v>
      </c>
      <c r="AL5975" t="s">
        <v>22</v>
      </c>
      <c r="AM5975">
        <v>60</v>
      </c>
    </row>
    <row r="5976" spans="28:39">
      <c r="AB5976" t="s">
        <v>650</v>
      </c>
      <c r="AC5976" s="1">
        <v>3</v>
      </c>
      <c r="AD5976" s="38" t="s">
        <v>428</v>
      </c>
      <c r="AE5976" s="61" t="s">
        <v>136</v>
      </c>
      <c r="AF5976" s="53">
        <v>150</v>
      </c>
      <c r="AG5976" s="45">
        <v>40</v>
      </c>
      <c r="AH5976">
        <v>48</v>
      </c>
      <c r="AL5976" t="s">
        <v>22</v>
      </c>
      <c r="AM5976">
        <v>60</v>
      </c>
    </row>
    <row r="5977" spans="28:39">
      <c r="AB5977" t="s">
        <v>650</v>
      </c>
      <c r="AC5977" s="1">
        <v>3</v>
      </c>
      <c r="AD5977" s="38" t="s">
        <v>428</v>
      </c>
      <c r="AE5977" s="61" t="s">
        <v>136</v>
      </c>
      <c r="AF5977" s="53">
        <v>150</v>
      </c>
      <c r="AG5977" s="46">
        <v>50</v>
      </c>
      <c r="AH5977">
        <v>48</v>
      </c>
      <c r="AL5977" t="s">
        <v>22</v>
      </c>
      <c r="AM5977">
        <v>60</v>
      </c>
    </row>
    <row r="5978" spans="28:39">
      <c r="AB5978" t="s">
        <v>650</v>
      </c>
      <c r="AC5978" s="1">
        <v>3</v>
      </c>
      <c r="AD5978" s="38" t="s">
        <v>428</v>
      </c>
      <c r="AE5978" s="61" t="s">
        <v>136</v>
      </c>
      <c r="AF5978" s="53">
        <v>150</v>
      </c>
      <c r="AG5978" s="47">
        <v>60</v>
      </c>
      <c r="AH5978">
        <v>48</v>
      </c>
      <c r="AL5978" t="s">
        <v>22</v>
      </c>
      <c r="AM5978">
        <v>60</v>
      </c>
    </row>
    <row r="5979" spans="28:39">
      <c r="AB5979" t="s">
        <v>650</v>
      </c>
      <c r="AC5979" s="1">
        <v>3</v>
      </c>
      <c r="AD5979" s="38" t="s">
        <v>428</v>
      </c>
      <c r="AE5979" s="61" t="s">
        <v>136</v>
      </c>
      <c r="AF5979" s="53">
        <v>150</v>
      </c>
      <c r="AG5979" s="48">
        <v>70</v>
      </c>
      <c r="AH5979">
        <v>44</v>
      </c>
      <c r="AL5979" t="s">
        <v>22</v>
      </c>
      <c r="AM5979">
        <v>60</v>
      </c>
    </row>
    <row r="5980" spans="28:39">
      <c r="AB5980" t="s">
        <v>650</v>
      </c>
      <c r="AC5980" s="1">
        <v>3</v>
      </c>
      <c r="AD5980" s="38" t="s">
        <v>428</v>
      </c>
      <c r="AE5980" s="61" t="s">
        <v>136</v>
      </c>
      <c r="AF5980" s="54">
        <v>160</v>
      </c>
      <c r="AG5980" s="41">
        <v>0</v>
      </c>
      <c r="AH5980">
        <v>45</v>
      </c>
      <c r="AL5980" t="s">
        <v>22</v>
      </c>
      <c r="AM5980">
        <v>60</v>
      </c>
    </row>
    <row r="5981" spans="28:39">
      <c r="AB5981" t="s">
        <v>650</v>
      </c>
      <c r="AC5981" s="1">
        <v>3</v>
      </c>
      <c r="AD5981" s="38" t="s">
        <v>428</v>
      </c>
      <c r="AE5981" s="61" t="s">
        <v>136</v>
      </c>
      <c r="AF5981" s="54">
        <v>160</v>
      </c>
      <c r="AG5981" s="42">
        <v>10</v>
      </c>
      <c r="AH5981">
        <v>45</v>
      </c>
      <c r="AL5981" t="s">
        <v>22</v>
      </c>
      <c r="AM5981">
        <v>60</v>
      </c>
    </row>
    <row r="5982" spans="28:39">
      <c r="AB5982" t="s">
        <v>650</v>
      </c>
      <c r="AC5982" s="1">
        <v>3</v>
      </c>
      <c r="AD5982" s="38" t="s">
        <v>428</v>
      </c>
      <c r="AE5982" s="61" t="s">
        <v>136</v>
      </c>
      <c r="AF5982" s="54">
        <v>160</v>
      </c>
      <c r="AG5982" s="43">
        <v>20</v>
      </c>
      <c r="AH5982">
        <v>45</v>
      </c>
      <c r="AL5982" t="s">
        <v>22</v>
      </c>
      <c r="AM5982">
        <v>60</v>
      </c>
    </row>
    <row r="5983" spans="28:39">
      <c r="AB5983" t="s">
        <v>650</v>
      </c>
      <c r="AC5983" s="1">
        <v>3</v>
      </c>
      <c r="AD5983" s="38" t="s">
        <v>428</v>
      </c>
      <c r="AE5983" s="61" t="s">
        <v>136</v>
      </c>
      <c r="AF5983" s="54">
        <v>160</v>
      </c>
      <c r="AG5983" s="44">
        <v>30</v>
      </c>
      <c r="AH5983">
        <v>45</v>
      </c>
      <c r="AL5983" t="s">
        <v>22</v>
      </c>
      <c r="AM5983">
        <v>60</v>
      </c>
    </row>
    <row r="5984" spans="28:39">
      <c r="AB5984" t="s">
        <v>650</v>
      </c>
      <c r="AC5984" s="1">
        <v>3</v>
      </c>
      <c r="AD5984" s="38" t="s">
        <v>428</v>
      </c>
      <c r="AE5984" s="61" t="s">
        <v>136</v>
      </c>
      <c r="AF5984" s="54">
        <v>160</v>
      </c>
      <c r="AG5984" s="45">
        <v>40</v>
      </c>
      <c r="AH5984">
        <v>45</v>
      </c>
      <c r="AL5984" t="s">
        <v>22</v>
      </c>
      <c r="AM5984">
        <v>60</v>
      </c>
    </row>
    <row r="5985" spans="28:39">
      <c r="AB5985" t="s">
        <v>650</v>
      </c>
      <c r="AC5985" s="1">
        <v>3</v>
      </c>
      <c r="AD5985" s="38" t="s">
        <v>428</v>
      </c>
      <c r="AE5985" s="61" t="s">
        <v>136</v>
      </c>
      <c r="AF5985" s="54">
        <v>160</v>
      </c>
      <c r="AG5985" s="46">
        <v>50</v>
      </c>
      <c r="AH5985">
        <v>45</v>
      </c>
      <c r="AL5985" t="s">
        <v>22</v>
      </c>
      <c r="AM5985">
        <v>60</v>
      </c>
    </row>
    <row r="5986" spans="28:39">
      <c r="AB5986" t="s">
        <v>650</v>
      </c>
      <c r="AC5986" s="1">
        <v>3</v>
      </c>
      <c r="AD5986" s="38" t="s">
        <v>428</v>
      </c>
      <c r="AE5986" s="61" t="s">
        <v>136</v>
      </c>
      <c r="AF5986" s="54">
        <v>160</v>
      </c>
      <c r="AG5986" s="47">
        <v>60</v>
      </c>
      <c r="AH5986">
        <v>45</v>
      </c>
      <c r="AL5986" t="s">
        <v>22</v>
      </c>
      <c r="AM5986">
        <v>60</v>
      </c>
    </row>
    <row r="5987" spans="28:39">
      <c r="AB5987" t="s">
        <v>650</v>
      </c>
      <c r="AC5987" s="1">
        <v>3</v>
      </c>
      <c r="AD5987" s="38" t="s">
        <v>428</v>
      </c>
      <c r="AE5987" s="61" t="s">
        <v>136</v>
      </c>
      <c r="AF5987" s="54">
        <v>160</v>
      </c>
      <c r="AG5987" s="48">
        <v>70</v>
      </c>
      <c r="AH5987">
        <v>44</v>
      </c>
      <c r="AL5987" t="s">
        <v>22</v>
      </c>
      <c r="AM5987">
        <v>60</v>
      </c>
    </row>
    <row r="5988" spans="28:39">
      <c r="AB5988" t="s">
        <v>650</v>
      </c>
      <c r="AC5988" s="1">
        <v>3</v>
      </c>
      <c r="AD5988" s="38" t="s">
        <v>428</v>
      </c>
      <c r="AE5988" s="61" t="s">
        <v>136</v>
      </c>
      <c r="AF5988" s="55">
        <v>170</v>
      </c>
      <c r="AG5988" s="41">
        <v>0</v>
      </c>
      <c r="AH5988">
        <v>43</v>
      </c>
      <c r="AL5988" t="s">
        <v>22</v>
      </c>
      <c r="AM5988">
        <v>60</v>
      </c>
    </row>
    <row r="5989" spans="28:39">
      <c r="AB5989" t="s">
        <v>650</v>
      </c>
      <c r="AC5989" s="1">
        <v>3</v>
      </c>
      <c r="AD5989" s="38" t="s">
        <v>428</v>
      </c>
      <c r="AE5989" s="61" t="s">
        <v>136</v>
      </c>
      <c r="AF5989" s="55">
        <v>170</v>
      </c>
      <c r="AG5989" s="42">
        <v>10</v>
      </c>
      <c r="AH5989">
        <v>43</v>
      </c>
      <c r="AL5989" t="s">
        <v>22</v>
      </c>
      <c r="AM5989">
        <v>60</v>
      </c>
    </row>
    <row r="5990" spans="28:39">
      <c r="AB5990" t="s">
        <v>650</v>
      </c>
      <c r="AC5990" s="1">
        <v>3</v>
      </c>
      <c r="AD5990" s="38" t="s">
        <v>428</v>
      </c>
      <c r="AE5990" s="61" t="s">
        <v>136</v>
      </c>
      <c r="AF5990" s="55">
        <v>170</v>
      </c>
      <c r="AG5990" s="43">
        <v>20</v>
      </c>
      <c r="AH5990">
        <v>43</v>
      </c>
      <c r="AL5990" t="s">
        <v>22</v>
      </c>
      <c r="AM5990">
        <v>60</v>
      </c>
    </row>
    <row r="5991" spans="28:39">
      <c r="AB5991" t="s">
        <v>650</v>
      </c>
      <c r="AC5991" s="1">
        <v>3</v>
      </c>
      <c r="AD5991" s="38" t="s">
        <v>428</v>
      </c>
      <c r="AE5991" s="61" t="s">
        <v>136</v>
      </c>
      <c r="AF5991" s="55">
        <v>170</v>
      </c>
      <c r="AG5991" s="44">
        <v>30</v>
      </c>
      <c r="AH5991">
        <v>43</v>
      </c>
      <c r="AL5991" t="s">
        <v>22</v>
      </c>
      <c r="AM5991">
        <v>60</v>
      </c>
    </row>
    <row r="5992" spans="28:39">
      <c r="AB5992" t="s">
        <v>650</v>
      </c>
      <c r="AC5992" s="1">
        <v>3</v>
      </c>
      <c r="AD5992" s="38" t="s">
        <v>428</v>
      </c>
      <c r="AE5992" s="61" t="s">
        <v>136</v>
      </c>
      <c r="AF5992" s="55">
        <v>170</v>
      </c>
      <c r="AG5992" s="45">
        <v>40</v>
      </c>
      <c r="AH5992">
        <v>43</v>
      </c>
      <c r="AL5992" t="s">
        <v>22</v>
      </c>
      <c r="AM5992">
        <v>60</v>
      </c>
    </row>
    <row r="5993" spans="28:39">
      <c r="AB5993" t="s">
        <v>650</v>
      </c>
      <c r="AC5993" s="1">
        <v>3</v>
      </c>
      <c r="AD5993" s="38" t="s">
        <v>428</v>
      </c>
      <c r="AE5993" s="61" t="s">
        <v>136</v>
      </c>
      <c r="AF5993" s="55">
        <v>170</v>
      </c>
      <c r="AG5993" s="46">
        <v>50</v>
      </c>
      <c r="AH5993">
        <v>43</v>
      </c>
      <c r="AL5993" t="s">
        <v>22</v>
      </c>
      <c r="AM5993">
        <v>60</v>
      </c>
    </row>
    <row r="5994" spans="28:39">
      <c r="AB5994" t="s">
        <v>650</v>
      </c>
      <c r="AC5994" s="1">
        <v>3</v>
      </c>
      <c r="AD5994" s="38" t="s">
        <v>428</v>
      </c>
      <c r="AE5994" s="61" t="s">
        <v>136</v>
      </c>
      <c r="AF5994" s="55">
        <v>170</v>
      </c>
      <c r="AG5994" s="47">
        <v>60</v>
      </c>
      <c r="AH5994">
        <v>43</v>
      </c>
      <c r="AL5994" t="s">
        <v>22</v>
      </c>
      <c r="AM5994">
        <v>60</v>
      </c>
    </row>
    <row r="5995" spans="28:39">
      <c r="AB5995" t="s">
        <v>650</v>
      </c>
      <c r="AC5995" s="1">
        <v>3</v>
      </c>
      <c r="AD5995" s="38" t="s">
        <v>428</v>
      </c>
      <c r="AE5995" s="61" t="s">
        <v>136</v>
      </c>
      <c r="AF5995" s="55">
        <v>170</v>
      </c>
      <c r="AG5995" s="48">
        <v>70</v>
      </c>
      <c r="AH5995">
        <v>43</v>
      </c>
      <c r="AL5995" t="s">
        <v>22</v>
      </c>
      <c r="AM5995">
        <v>60</v>
      </c>
    </row>
    <row r="5996" spans="28:39">
      <c r="AB5996" t="s">
        <v>650</v>
      </c>
      <c r="AC5996" s="1">
        <v>3</v>
      </c>
      <c r="AD5996" s="38" t="s">
        <v>428</v>
      </c>
      <c r="AE5996" s="61" t="s">
        <v>136</v>
      </c>
      <c r="AF5996" s="56">
        <v>180</v>
      </c>
      <c r="AG5996" s="41">
        <v>0</v>
      </c>
      <c r="AH5996">
        <v>39</v>
      </c>
      <c r="AL5996" t="s">
        <v>22</v>
      </c>
      <c r="AM5996">
        <v>60</v>
      </c>
    </row>
    <row r="5997" spans="28:39">
      <c r="AB5997" t="s">
        <v>650</v>
      </c>
      <c r="AC5997" s="1">
        <v>3</v>
      </c>
      <c r="AD5997" s="38" t="s">
        <v>428</v>
      </c>
      <c r="AE5997" s="61" t="s">
        <v>136</v>
      </c>
      <c r="AF5997" s="56">
        <v>180</v>
      </c>
      <c r="AG5997" s="42">
        <v>10</v>
      </c>
      <c r="AH5997">
        <v>39</v>
      </c>
      <c r="AL5997" t="s">
        <v>22</v>
      </c>
      <c r="AM5997">
        <v>60</v>
      </c>
    </row>
    <row r="5998" spans="28:39">
      <c r="AB5998" t="s">
        <v>650</v>
      </c>
      <c r="AC5998" s="1">
        <v>3</v>
      </c>
      <c r="AD5998" s="38" t="s">
        <v>428</v>
      </c>
      <c r="AE5998" s="61" t="s">
        <v>136</v>
      </c>
      <c r="AF5998" s="56">
        <v>180</v>
      </c>
      <c r="AG5998" s="43">
        <v>20</v>
      </c>
      <c r="AH5998">
        <v>39</v>
      </c>
      <c r="AL5998" t="s">
        <v>22</v>
      </c>
      <c r="AM5998">
        <v>60</v>
      </c>
    </row>
    <row r="5999" spans="28:39">
      <c r="AB5999" t="s">
        <v>650</v>
      </c>
      <c r="AC5999" s="1">
        <v>3</v>
      </c>
      <c r="AD5999" s="38" t="s">
        <v>428</v>
      </c>
      <c r="AE5999" s="61" t="s">
        <v>136</v>
      </c>
      <c r="AF5999" s="56">
        <v>180</v>
      </c>
      <c r="AG5999" s="44">
        <v>30</v>
      </c>
      <c r="AH5999">
        <v>39</v>
      </c>
      <c r="AL5999" t="s">
        <v>22</v>
      </c>
      <c r="AM5999">
        <v>60</v>
      </c>
    </row>
    <row r="6000" spans="28:39">
      <c r="AB6000" t="s">
        <v>650</v>
      </c>
      <c r="AC6000" s="1">
        <v>3</v>
      </c>
      <c r="AD6000" s="38" t="s">
        <v>428</v>
      </c>
      <c r="AE6000" s="61" t="s">
        <v>136</v>
      </c>
      <c r="AF6000" s="56">
        <v>180</v>
      </c>
      <c r="AG6000" s="45">
        <v>40</v>
      </c>
      <c r="AH6000">
        <v>39</v>
      </c>
      <c r="AL6000" t="s">
        <v>22</v>
      </c>
      <c r="AM6000">
        <v>60</v>
      </c>
    </row>
    <row r="6001" spans="28:39">
      <c r="AB6001" t="s">
        <v>650</v>
      </c>
      <c r="AC6001" s="1">
        <v>3</v>
      </c>
      <c r="AD6001" s="38" t="s">
        <v>428</v>
      </c>
      <c r="AE6001" s="61" t="s">
        <v>136</v>
      </c>
      <c r="AF6001" s="56">
        <v>180</v>
      </c>
      <c r="AG6001" s="46">
        <v>50</v>
      </c>
      <c r="AH6001">
        <v>39</v>
      </c>
      <c r="AL6001" t="s">
        <v>22</v>
      </c>
      <c r="AM6001">
        <v>60</v>
      </c>
    </row>
    <row r="6002" spans="28:39">
      <c r="AB6002" t="s">
        <v>650</v>
      </c>
      <c r="AC6002" s="1">
        <v>3</v>
      </c>
      <c r="AD6002" s="38" t="s">
        <v>428</v>
      </c>
      <c r="AE6002" s="61" t="s">
        <v>136</v>
      </c>
      <c r="AF6002" s="56">
        <v>180</v>
      </c>
      <c r="AG6002" s="47">
        <v>60</v>
      </c>
      <c r="AH6002">
        <v>39</v>
      </c>
      <c r="AL6002" t="s">
        <v>22</v>
      </c>
      <c r="AM6002">
        <v>60</v>
      </c>
    </row>
    <row r="6003" spans="28:39">
      <c r="AB6003" t="s">
        <v>650</v>
      </c>
      <c r="AC6003" s="1">
        <v>3</v>
      </c>
      <c r="AD6003" s="38" t="s">
        <v>428</v>
      </c>
      <c r="AE6003" s="61" t="s">
        <v>136</v>
      </c>
      <c r="AF6003" s="56">
        <v>180</v>
      </c>
      <c r="AG6003" s="48">
        <v>70</v>
      </c>
      <c r="AH6003">
        <v>39</v>
      </c>
      <c r="AL6003" t="s">
        <v>22</v>
      </c>
      <c r="AM6003">
        <v>60</v>
      </c>
    </row>
    <row r="6004" spans="28:39">
      <c r="AB6004" t="s">
        <v>650</v>
      </c>
      <c r="AC6004" s="1">
        <v>3</v>
      </c>
      <c r="AD6004" s="38" t="s">
        <v>428</v>
      </c>
      <c r="AE6004" s="61" t="s">
        <v>136</v>
      </c>
      <c r="AF6004" s="57">
        <v>200</v>
      </c>
      <c r="AG6004" s="41">
        <v>0</v>
      </c>
      <c r="AH6004">
        <v>31</v>
      </c>
      <c r="AL6004" t="s">
        <v>22</v>
      </c>
      <c r="AM6004">
        <v>60</v>
      </c>
    </row>
    <row r="6005" spans="28:39">
      <c r="AB6005" t="s">
        <v>650</v>
      </c>
      <c r="AC6005" s="1">
        <v>3</v>
      </c>
      <c r="AD6005" s="38" t="s">
        <v>428</v>
      </c>
      <c r="AE6005" s="61" t="s">
        <v>136</v>
      </c>
      <c r="AF6005" s="57">
        <v>200</v>
      </c>
      <c r="AG6005" s="42">
        <v>10</v>
      </c>
      <c r="AH6005">
        <v>31</v>
      </c>
      <c r="AL6005" t="s">
        <v>22</v>
      </c>
      <c r="AM6005">
        <v>60</v>
      </c>
    </row>
    <row r="6006" spans="28:39">
      <c r="AB6006" t="s">
        <v>650</v>
      </c>
      <c r="AC6006" s="1">
        <v>3</v>
      </c>
      <c r="AD6006" s="38" t="s">
        <v>428</v>
      </c>
      <c r="AE6006" s="61" t="s">
        <v>136</v>
      </c>
      <c r="AF6006" s="57">
        <v>200</v>
      </c>
      <c r="AG6006" s="43">
        <v>20</v>
      </c>
      <c r="AH6006">
        <v>31</v>
      </c>
      <c r="AL6006" t="s">
        <v>22</v>
      </c>
      <c r="AM6006">
        <v>60</v>
      </c>
    </row>
    <row r="6007" spans="28:39">
      <c r="AB6007" t="s">
        <v>650</v>
      </c>
      <c r="AC6007" s="1">
        <v>3</v>
      </c>
      <c r="AD6007" s="38" t="s">
        <v>428</v>
      </c>
      <c r="AE6007" s="61" t="s">
        <v>136</v>
      </c>
      <c r="AF6007" s="57">
        <v>200</v>
      </c>
      <c r="AG6007" s="44">
        <v>30</v>
      </c>
      <c r="AH6007">
        <v>31</v>
      </c>
      <c r="AL6007" t="s">
        <v>22</v>
      </c>
      <c r="AM6007">
        <v>60</v>
      </c>
    </row>
    <row r="6008" spans="28:39">
      <c r="AB6008" t="s">
        <v>650</v>
      </c>
      <c r="AC6008" s="1">
        <v>3</v>
      </c>
      <c r="AD6008" s="38" t="s">
        <v>428</v>
      </c>
      <c r="AE6008" s="61" t="s">
        <v>136</v>
      </c>
      <c r="AF6008" s="57">
        <v>200</v>
      </c>
      <c r="AG6008" s="45">
        <v>40</v>
      </c>
      <c r="AH6008">
        <v>31</v>
      </c>
      <c r="AL6008" t="s">
        <v>22</v>
      </c>
      <c r="AM6008">
        <v>60</v>
      </c>
    </row>
    <row r="6009" spans="28:39">
      <c r="AB6009" t="s">
        <v>650</v>
      </c>
      <c r="AC6009" s="1">
        <v>3</v>
      </c>
      <c r="AD6009" s="38" t="s">
        <v>428</v>
      </c>
      <c r="AE6009" s="61" t="s">
        <v>136</v>
      </c>
      <c r="AF6009" s="57">
        <v>200</v>
      </c>
      <c r="AG6009" s="46">
        <v>50</v>
      </c>
      <c r="AH6009">
        <v>31</v>
      </c>
      <c r="AL6009" t="s">
        <v>22</v>
      </c>
      <c r="AM6009">
        <v>60</v>
      </c>
    </row>
    <row r="6010" spans="28:39">
      <c r="AB6010" t="s">
        <v>650</v>
      </c>
      <c r="AC6010" s="1">
        <v>3</v>
      </c>
      <c r="AD6010" s="38" t="s">
        <v>428</v>
      </c>
      <c r="AE6010" s="61" t="s">
        <v>136</v>
      </c>
      <c r="AF6010" s="57">
        <v>200</v>
      </c>
      <c r="AG6010" s="47">
        <v>60</v>
      </c>
      <c r="AH6010">
        <v>31</v>
      </c>
      <c r="AL6010" t="s">
        <v>22</v>
      </c>
      <c r="AM6010">
        <v>60</v>
      </c>
    </row>
    <row r="6011" spans="28:39">
      <c r="AB6011" t="s">
        <v>650</v>
      </c>
      <c r="AC6011" s="1">
        <v>3</v>
      </c>
      <c r="AD6011" s="38" t="s">
        <v>428</v>
      </c>
      <c r="AE6011" s="61" t="s">
        <v>136</v>
      </c>
      <c r="AF6011" s="57">
        <v>200</v>
      </c>
      <c r="AG6011" s="48">
        <v>70</v>
      </c>
      <c r="AH6011">
        <v>31</v>
      </c>
      <c r="AL6011" t="s">
        <v>22</v>
      </c>
      <c r="AM6011">
        <v>60</v>
      </c>
    </row>
    <row r="6012" spans="28:39">
      <c r="AB6012" s="58" t="s">
        <v>655</v>
      </c>
      <c r="AC6012" s="1">
        <v>3</v>
      </c>
      <c r="AD6012" s="38" t="s">
        <v>337</v>
      </c>
      <c r="AE6012" s="61" t="s">
        <v>136</v>
      </c>
      <c r="AF6012" s="40">
        <v>110</v>
      </c>
      <c r="AG6012" s="41">
        <v>0</v>
      </c>
      <c r="AH6012">
        <v>71</v>
      </c>
      <c r="AL6012" t="s">
        <v>22</v>
      </c>
      <c r="AM6012">
        <v>60</v>
      </c>
    </row>
    <row r="6013" spans="28:39">
      <c r="AB6013" s="58" t="s">
        <v>655</v>
      </c>
      <c r="AC6013" s="1">
        <v>3</v>
      </c>
      <c r="AD6013" s="38" t="s">
        <v>337</v>
      </c>
      <c r="AE6013" s="61" t="s">
        <v>136</v>
      </c>
      <c r="AF6013" s="40">
        <v>110</v>
      </c>
      <c r="AG6013" s="42">
        <v>10</v>
      </c>
      <c r="AH6013">
        <v>71</v>
      </c>
      <c r="AL6013" t="s">
        <v>22</v>
      </c>
      <c r="AM6013">
        <v>60</v>
      </c>
    </row>
    <row r="6014" spans="28:39">
      <c r="AB6014" s="58" t="s">
        <v>655</v>
      </c>
      <c r="AC6014" s="1">
        <v>3</v>
      </c>
      <c r="AD6014" s="38" t="s">
        <v>337</v>
      </c>
      <c r="AE6014" s="61" t="s">
        <v>136</v>
      </c>
      <c r="AF6014" s="40">
        <v>110</v>
      </c>
      <c r="AG6014" s="43">
        <v>20</v>
      </c>
      <c r="AH6014">
        <v>70</v>
      </c>
      <c r="AL6014" t="s">
        <v>22</v>
      </c>
      <c r="AM6014">
        <v>60</v>
      </c>
    </row>
    <row r="6015" spans="28:39">
      <c r="AB6015" s="58" t="s">
        <v>655</v>
      </c>
      <c r="AC6015" s="1">
        <v>3</v>
      </c>
      <c r="AD6015" s="38" t="s">
        <v>337</v>
      </c>
      <c r="AE6015" s="61" t="s">
        <v>136</v>
      </c>
      <c r="AF6015" s="40">
        <v>110</v>
      </c>
      <c r="AG6015" s="44">
        <v>30</v>
      </c>
      <c r="AH6015">
        <v>57</v>
      </c>
      <c r="AL6015" t="s">
        <v>22</v>
      </c>
      <c r="AM6015">
        <v>60</v>
      </c>
    </row>
    <row r="6016" spans="28:39">
      <c r="AB6016" s="58" t="s">
        <v>655</v>
      </c>
      <c r="AC6016" s="1">
        <v>3</v>
      </c>
      <c r="AD6016" s="38" t="s">
        <v>337</v>
      </c>
      <c r="AE6016" s="61" t="s">
        <v>136</v>
      </c>
      <c r="AF6016" s="40">
        <v>110</v>
      </c>
      <c r="AG6016" s="45">
        <v>40</v>
      </c>
      <c r="AH6016">
        <v>43</v>
      </c>
      <c r="AL6016" t="s">
        <v>22</v>
      </c>
      <c r="AM6016">
        <v>60</v>
      </c>
    </row>
    <row r="6017" spans="28:39">
      <c r="AB6017" s="58" t="s">
        <v>655</v>
      </c>
      <c r="AC6017" s="1">
        <v>3</v>
      </c>
      <c r="AD6017" s="38" t="s">
        <v>337</v>
      </c>
      <c r="AE6017" s="61" t="s">
        <v>136</v>
      </c>
      <c r="AF6017" s="40">
        <v>110</v>
      </c>
      <c r="AG6017" s="46">
        <v>50</v>
      </c>
      <c r="AH6017">
        <v>35</v>
      </c>
      <c r="AL6017" t="s">
        <v>22</v>
      </c>
      <c r="AM6017">
        <v>60</v>
      </c>
    </row>
    <row r="6018" spans="28:39">
      <c r="AB6018" s="58" t="s">
        <v>655</v>
      </c>
      <c r="AC6018" s="1">
        <v>3</v>
      </c>
      <c r="AD6018" s="38" t="s">
        <v>337</v>
      </c>
      <c r="AE6018" s="61" t="s">
        <v>136</v>
      </c>
      <c r="AF6018" s="40">
        <v>110</v>
      </c>
      <c r="AG6018" s="47">
        <v>60</v>
      </c>
      <c r="AH6018">
        <v>30</v>
      </c>
      <c r="AL6018" t="s">
        <v>22</v>
      </c>
      <c r="AM6018">
        <v>60</v>
      </c>
    </row>
    <row r="6019" spans="28:39">
      <c r="AB6019" s="58" t="s">
        <v>655</v>
      </c>
      <c r="AC6019" s="1">
        <v>3</v>
      </c>
      <c r="AD6019" s="38" t="s">
        <v>337</v>
      </c>
      <c r="AE6019" s="61" t="s">
        <v>136</v>
      </c>
      <c r="AF6019" s="40">
        <v>110</v>
      </c>
      <c r="AG6019" s="48">
        <v>70</v>
      </c>
      <c r="AH6019">
        <v>26</v>
      </c>
      <c r="AL6019" t="s">
        <v>22</v>
      </c>
      <c r="AM6019">
        <v>60</v>
      </c>
    </row>
    <row r="6020" spans="28:39">
      <c r="AB6020" s="58" t="s">
        <v>655</v>
      </c>
      <c r="AC6020" s="1">
        <v>3</v>
      </c>
      <c r="AD6020" s="38" t="s">
        <v>337</v>
      </c>
      <c r="AE6020" s="61" t="s">
        <v>136</v>
      </c>
      <c r="AF6020" s="49">
        <v>115</v>
      </c>
      <c r="AG6020" s="41">
        <v>0</v>
      </c>
      <c r="AH6020">
        <v>68</v>
      </c>
      <c r="AL6020" t="s">
        <v>22</v>
      </c>
      <c r="AM6020">
        <v>60</v>
      </c>
    </row>
    <row r="6021" spans="28:39">
      <c r="AB6021" s="58" t="s">
        <v>655</v>
      </c>
      <c r="AC6021" s="1">
        <v>3</v>
      </c>
      <c r="AD6021" s="38" t="s">
        <v>337</v>
      </c>
      <c r="AE6021" s="61" t="s">
        <v>136</v>
      </c>
      <c r="AF6021" s="49">
        <v>115</v>
      </c>
      <c r="AG6021" s="42">
        <v>10</v>
      </c>
      <c r="AH6021">
        <v>68</v>
      </c>
      <c r="AL6021" t="s">
        <v>22</v>
      </c>
      <c r="AM6021">
        <v>60</v>
      </c>
    </row>
    <row r="6022" spans="28:39">
      <c r="AB6022" s="58" t="s">
        <v>655</v>
      </c>
      <c r="AC6022" s="1">
        <v>3</v>
      </c>
      <c r="AD6022" s="38" t="s">
        <v>337</v>
      </c>
      <c r="AE6022" s="61" t="s">
        <v>136</v>
      </c>
      <c r="AF6022" s="49">
        <v>115</v>
      </c>
      <c r="AG6022" s="43">
        <v>20</v>
      </c>
      <c r="AH6022">
        <v>68</v>
      </c>
      <c r="AL6022" t="s">
        <v>22</v>
      </c>
      <c r="AM6022">
        <v>60</v>
      </c>
    </row>
    <row r="6023" spans="28:39">
      <c r="AB6023" s="58" t="s">
        <v>655</v>
      </c>
      <c r="AC6023" s="1">
        <v>3</v>
      </c>
      <c r="AD6023" s="38" t="s">
        <v>337</v>
      </c>
      <c r="AE6023" s="61" t="s">
        <v>136</v>
      </c>
      <c r="AF6023" s="49">
        <v>115</v>
      </c>
      <c r="AG6023" s="44">
        <v>30</v>
      </c>
      <c r="AH6023">
        <v>57</v>
      </c>
      <c r="AL6023" t="s">
        <v>22</v>
      </c>
      <c r="AM6023">
        <v>60</v>
      </c>
    </row>
    <row r="6024" spans="28:39">
      <c r="AB6024" s="58" t="s">
        <v>655</v>
      </c>
      <c r="AC6024" s="1">
        <v>3</v>
      </c>
      <c r="AD6024" s="38" t="s">
        <v>337</v>
      </c>
      <c r="AE6024" s="61" t="s">
        <v>136</v>
      </c>
      <c r="AF6024" s="49">
        <v>115</v>
      </c>
      <c r="AG6024" s="45">
        <v>40</v>
      </c>
      <c r="AH6024">
        <v>43</v>
      </c>
      <c r="AL6024" t="s">
        <v>22</v>
      </c>
      <c r="AM6024">
        <v>60</v>
      </c>
    </row>
    <row r="6025" spans="28:39">
      <c r="AB6025" s="58" t="s">
        <v>655</v>
      </c>
      <c r="AC6025" s="1">
        <v>3</v>
      </c>
      <c r="AD6025" s="38" t="s">
        <v>337</v>
      </c>
      <c r="AE6025" s="61" t="s">
        <v>136</v>
      </c>
      <c r="AF6025" s="49">
        <v>115</v>
      </c>
      <c r="AG6025" s="46">
        <v>50</v>
      </c>
      <c r="AH6025">
        <v>35</v>
      </c>
      <c r="AL6025" t="s">
        <v>22</v>
      </c>
      <c r="AM6025">
        <v>60</v>
      </c>
    </row>
    <row r="6026" spans="28:39">
      <c r="AB6026" s="58" t="s">
        <v>655</v>
      </c>
      <c r="AC6026" s="1">
        <v>3</v>
      </c>
      <c r="AD6026" s="38" t="s">
        <v>337</v>
      </c>
      <c r="AE6026" s="61" t="s">
        <v>136</v>
      </c>
      <c r="AF6026" s="49">
        <v>115</v>
      </c>
      <c r="AG6026" s="47">
        <v>60</v>
      </c>
      <c r="AH6026">
        <v>30</v>
      </c>
      <c r="AL6026" t="s">
        <v>22</v>
      </c>
      <c r="AM6026">
        <v>60</v>
      </c>
    </row>
    <row r="6027" spans="28:39">
      <c r="AB6027" s="58" t="s">
        <v>655</v>
      </c>
      <c r="AC6027" s="1">
        <v>3</v>
      </c>
      <c r="AD6027" s="38" t="s">
        <v>337</v>
      </c>
      <c r="AE6027" s="61" t="s">
        <v>136</v>
      </c>
      <c r="AF6027" s="49">
        <v>115</v>
      </c>
      <c r="AG6027" s="48">
        <v>70</v>
      </c>
      <c r="AH6027">
        <v>26</v>
      </c>
      <c r="AL6027" t="s">
        <v>22</v>
      </c>
      <c r="AM6027">
        <v>60</v>
      </c>
    </row>
    <row r="6028" spans="28:39">
      <c r="AB6028" s="58" t="s">
        <v>655</v>
      </c>
      <c r="AC6028" s="1">
        <v>3</v>
      </c>
      <c r="AD6028" s="38" t="s">
        <v>337</v>
      </c>
      <c r="AE6028" s="61" t="s">
        <v>136</v>
      </c>
      <c r="AF6028" s="50">
        <v>120</v>
      </c>
      <c r="AG6028" s="41">
        <v>0</v>
      </c>
      <c r="AH6028">
        <v>66</v>
      </c>
      <c r="AL6028" t="s">
        <v>22</v>
      </c>
      <c r="AM6028">
        <v>60</v>
      </c>
    </row>
    <row r="6029" spans="28:39">
      <c r="AB6029" s="58" t="s">
        <v>655</v>
      </c>
      <c r="AC6029" s="1">
        <v>3</v>
      </c>
      <c r="AD6029" s="38" t="s">
        <v>337</v>
      </c>
      <c r="AE6029" s="61" t="s">
        <v>136</v>
      </c>
      <c r="AF6029" s="50">
        <v>120</v>
      </c>
      <c r="AG6029" s="42">
        <v>10</v>
      </c>
      <c r="AH6029">
        <v>66</v>
      </c>
      <c r="AL6029" t="s">
        <v>22</v>
      </c>
      <c r="AM6029">
        <v>60</v>
      </c>
    </row>
    <row r="6030" spans="28:39">
      <c r="AB6030" s="58" t="s">
        <v>655</v>
      </c>
      <c r="AC6030" s="1">
        <v>3</v>
      </c>
      <c r="AD6030" s="38" t="s">
        <v>337</v>
      </c>
      <c r="AE6030" s="61" t="s">
        <v>136</v>
      </c>
      <c r="AF6030" s="50">
        <v>120</v>
      </c>
      <c r="AG6030" s="43">
        <v>20</v>
      </c>
      <c r="AH6030">
        <v>66</v>
      </c>
      <c r="AL6030" t="s">
        <v>22</v>
      </c>
      <c r="AM6030">
        <v>60</v>
      </c>
    </row>
    <row r="6031" spans="28:39">
      <c r="AB6031" s="58" t="s">
        <v>655</v>
      </c>
      <c r="AC6031" s="1">
        <v>3</v>
      </c>
      <c r="AD6031" s="38" t="s">
        <v>337</v>
      </c>
      <c r="AE6031" s="61" t="s">
        <v>136</v>
      </c>
      <c r="AF6031" s="50">
        <v>120</v>
      </c>
      <c r="AG6031" s="44">
        <v>30</v>
      </c>
      <c r="AH6031">
        <v>57</v>
      </c>
      <c r="AL6031" t="s">
        <v>22</v>
      </c>
      <c r="AM6031">
        <v>60</v>
      </c>
    </row>
    <row r="6032" spans="28:39">
      <c r="AB6032" s="58" t="s">
        <v>655</v>
      </c>
      <c r="AC6032" s="1">
        <v>3</v>
      </c>
      <c r="AD6032" s="38" t="s">
        <v>337</v>
      </c>
      <c r="AE6032" s="61" t="s">
        <v>136</v>
      </c>
      <c r="AF6032" s="50">
        <v>120</v>
      </c>
      <c r="AG6032" s="45">
        <v>40</v>
      </c>
      <c r="AH6032">
        <v>43</v>
      </c>
      <c r="AL6032" t="s">
        <v>22</v>
      </c>
      <c r="AM6032">
        <v>60</v>
      </c>
    </row>
    <row r="6033" spans="28:39">
      <c r="AB6033" s="58" t="s">
        <v>655</v>
      </c>
      <c r="AC6033" s="1">
        <v>3</v>
      </c>
      <c r="AD6033" s="38" t="s">
        <v>337</v>
      </c>
      <c r="AE6033" s="61" t="s">
        <v>136</v>
      </c>
      <c r="AF6033" s="50">
        <v>120</v>
      </c>
      <c r="AG6033" s="46">
        <v>50</v>
      </c>
      <c r="AH6033">
        <v>35</v>
      </c>
      <c r="AL6033" t="s">
        <v>22</v>
      </c>
      <c r="AM6033">
        <v>60</v>
      </c>
    </row>
    <row r="6034" spans="28:39">
      <c r="AB6034" s="58" t="s">
        <v>655</v>
      </c>
      <c r="AC6034" s="1">
        <v>3</v>
      </c>
      <c r="AD6034" s="38" t="s">
        <v>337</v>
      </c>
      <c r="AE6034" s="61" t="s">
        <v>136</v>
      </c>
      <c r="AF6034" s="50">
        <v>120</v>
      </c>
      <c r="AG6034" s="47">
        <v>60</v>
      </c>
      <c r="AH6034">
        <v>30</v>
      </c>
      <c r="AL6034" t="s">
        <v>22</v>
      </c>
      <c r="AM6034">
        <v>60</v>
      </c>
    </row>
    <row r="6035" spans="28:39">
      <c r="AB6035" s="58" t="s">
        <v>655</v>
      </c>
      <c r="AC6035" s="1">
        <v>3</v>
      </c>
      <c r="AD6035" s="38" t="s">
        <v>337</v>
      </c>
      <c r="AE6035" s="61" t="s">
        <v>136</v>
      </c>
      <c r="AF6035" s="50">
        <v>120</v>
      </c>
      <c r="AG6035" s="48">
        <v>70</v>
      </c>
      <c r="AH6035">
        <v>26</v>
      </c>
      <c r="AL6035" t="s">
        <v>22</v>
      </c>
      <c r="AM6035">
        <v>60</v>
      </c>
    </row>
    <row r="6036" spans="28:39">
      <c r="AB6036" s="58" t="s">
        <v>655</v>
      </c>
      <c r="AC6036" s="1">
        <v>3</v>
      </c>
      <c r="AD6036" s="38" t="s">
        <v>337</v>
      </c>
      <c r="AE6036" s="61" t="s">
        <v>136</v>
      </c>
      <c r="AF6036" s="51">
        <v>130</v>
      </c>
      <c r="AG6036" s="41">
        <v>0</v>
      </c>
      <c r="AH6036">
        <v>64</v>
      </c>
      <c r="AL6036" t="s">
        <v>22</v>
      </c>
      <c r="AM6036">
        <v>60</v>
      </c>
    </row>
    <row r="6037" spans="28:39">
      <c r="AB6037" s="58" t="s">
        <v>655</v>
      </c>
      <c r="AC6037" s="1">
        <v>3</v>
      </c>
      <c r="AD6037" s="38" t="s">
        <v>337</v>
      </c>
      <c r="AE6037" s="61" t="s">
        <v>136</v>
      </c>
      <c r="AF6037" s="51">
        <v>130</v>
      </c>
      <c r="AG6037" s="42">
        <v>10</v>
      </c>
      <c r="AH6037">
        <v>64</v>
      </c>
      <c r="AL6037" t="s">
        <v>22</v>
      </c>
      <c r="AM6037">
        <v>60</v>
      </c>
    </row>
    <row r="6038" spans="28:39">
      <c r="AB6038" s="58" t="s">
        <v>655</v>
      </c>
      <c r="AC6038" s="1">
        <v>3</v>
      </c>
      <c r="AD6038" s="38" t="s">
        <v>337</v>
      </c>
      <c r="AE6038" s="61" t="s">
        <v>136</v>
      </c>
      <c r="AF6038" s="51">
        <v>130</v>
      </c>
      <c r="AG6038" s="43">
        <v>20</v>
      </c>
      <c r="AH6038">
        <v>64</v>
      </c>
      <c r="AL6038" t="s">
        <v>22</v>
      </c>
      <c r="AM6038">
        <v>60</v>
      </c>
    </row>
    <row r="6039" spans="28:39">
      <c r="AB6039" s="58" t="s">
        <v>655</v>
      </c>
      <c r="AC6039" s="1">
        <v>3</v>
      </c>
      <c r="AD6039" s="38" t="s">
        <v>337</v>
      </c>
      <c r="AE6039" s="61" t="s">
        <v>136</v>
      </c>
      <c r="AF6039" s="51">
        <v>130</v>
      </c>
      <c r="AG6039" s="44">
        <v>30</v>
      </c>
      <c r="AH6039">
        <v>57</v>
      </c>
      <c r="AL6039" t="s">
        <v>22</v>
      </c>
      <c r="AM6039">
        <v>60</v>
      </c>
    </row>
    <row r="6040" spans="28:39">
      <c r="AB6040" s="58" t="s">
        <v>655</v>
      </c>
      <c r="AC6040" s="1">
        <v>3</v>
      </c>
      <c r="AD6040" s="38" t="s">
        <v>337</v>
      </c>
      <c r="AE6040" s="61" t="s">
        <v>136</v>
      </c>
      <c r="AF6040" s="51">
        <v>130</v>
      </c>
      <c r="AG6040" s="45">
        <v>40</v>
      </c>
      <c r="AH6040">
        <v>43</v>
      </c>
      <c r="AL6040" t="s">
        <v>22</v>
      </c>
      <c r="AM6040">
        <v>60</v>
      </c>
    </row>
    <row r="6041" spans="28:39">
      <c r="AB6041" s="58" t="s">
        <v>655</v>
      </c>
      <c r="AC6041" s="1">
        <v>3</v>
      </c>
      <c r="AD6041" s="38" t="s">
        <v>337</v>
      </c>
      <c r="AE6041" s="61" t="s">
        <v>136</v>
      </c>
      <c r="AF6041" s="51">
        <v>130</v>
      </c>
      <c r="AG6041" s="46">
        <v>50</v>
      </c>
      <c r="AH6041">
        <v>35</v>
      </c>
      <c r="AL6041" t="s">
        <v>22</v>
      </c>
      <c r="AM6041">
        <v>60</v>
      </c>
    </row>
    <row r="6042" spans="28:39">
      <c r="AB6042" s="58" t="s">
        <v>655</v>
      </c>
      <c r="AC6042" s="1">
        <v>3</v>
      </c>
      <c r="AD6042" s="38" t="s">
        <v>337</v>
      </c>
      <c r="AE6042" s="61" t="s">
        <v>136</v>
      </c>
      <c r="AF6042" s="51">
        <v>130</v>
      </c>
      <c r="AG6042" s="47">
        <v>60</v>
      </c>
      <c r="AH6042">
        <v>30</v>
      </c>
      <c r="AL6042" t="s">
        <v>22</v>
      </c>
      <c r="AM6042">
        <v>60</v>
      </c>
    </row>
    <row r="6043" spans="28:39">
      <c r="AB6043" s="58" t="s">
        <v>655</v>
      </c>
      <c r="AC6043" s="1">
        <v>3</v>
      </c>
      <c r="AD6043" s="38" t="s">
        <v>337</v>
      </c>
      <c r="AE6043" s="61" t="s">
        <v>136</v>
      </c>
      <c r="AF6043" s="51">
        <v>130</v>
      </c>
      <c r="AG6043" s="48">
        <v>70</v>
      </c>
      <c r="AH6043">
        <v>26</v>
      </c>
      <c r="AL6043" t="s">
        <v>22</v>
      </c>
      <c r="AM6043">
        <v>60</v>
      </c>
    </row>
    <row r="6044" spans="28:39">
      <c r="AB6044" s="58" t="s">
        <v>655</v>
      </c>
      <c r="AC6044" s="1">
        <v>3</v>
      </c>
      <c r="AD6044" s="38" t="s">
        <v>337</v>
      </c>
      <c r="AE6044" s="61" t="s">
        <v>136</v>
      </c>
      <c r="AF6044" s="52">
        <v>140</v>
      </c>
      <c r="AG6044" s="41">
        <v>0</v>
      </c>
      <c r="AH6044">
        <v>60</v>
      </c>
      <c r="AL6044" t="s">
        <v>22</v>
      </c>
      <c r="AM6044">
        <v>60</v>
      </c>
    </row>
    <row r="6045" spans="28:39">
      <c r="AB6045" s="58" t="s">
        <v>655</v>
      </c>
      <c r="AC6045" s="1">
        <v>3</v>
      </c>
      <c r="AD6045" s="38" t="s">
        <v>337</v>
      </c>
      <c r="AE6045" s="61" t="s">
        <v>136</v>
      </c>
      <c r="AF6045" s="52">
        <v>140</v>
      </c>
      <c r="AG6045" s="42">
        <v>10</v>
      </c>
      <c r="AH6045">
        <v>60</v>
      </c>
      <c r="AL6045" t="s">
        <v>22</v>
      </c>
      <c r="AM6045">
        <v>60</v>
      </c>
    </row>
    <row r="6046" spans="28:39">
      <c r="AB6046" s="58" t="s">
        <v>655</v>
      </c>
      <c r="AC6046" s="1">
        <v>3</v>
      </c>
      <c r="AD6046" s="38" t="s">
        <v>337</v>
      </c>
      <c r="AE6046" s="61" t="s">
        <v>136</v>
      </c>
      <c r="AF6046" s="52">
        <v>140</v>
      </c>
      <c r="AG6046" s="43">
        <v>20</v>
      </c>
      <c r="AH6046">
        <v>60</v>
      </c>
      <c r="AL6046" t="s">
        <v>22</v>
      </c>
      <c r="AM6046">
        <v>60</v>
      </c>
    </row>
    <row r="6047" spans="28:39">
      <c r="AB6047" s="58" t="s">
        <v>655</v>
      </c>
      <c r="AC6047" s="1">
        <v>3</v>
      </c>
      <c r="AD6047" s="38" t="s">
        <v>337</v>
      </c>
      <c r="AE6047" s="61" t="s">
        <v>136</v>
      </c>
      <c r="AF6047" s="52">
        <v>140</v>
      </c>
      <c r="AG6047" s="44">
        <v>30</v>
      </c>
      <c r="AH6047">
        <v>57</v>
      </c>
      <c r="AL6047" t="s">
        <v>22</v>
      </c>
      <c r="AM6047">
        <v>60</v>
      </c>
    </row>
    <row r="6048" spans="28:39">
      <c r="AB6048" s="58" t="s">
        <v>655</v>
      </c>
      <c r="AC6048" s="1">
        <v>3</v>
      </c>
      <c r="AD6048" s="38" t="s">
        <v>337</v>
      </c>
      <c r="AE6048" s="61" t="s">
        <v>136</v>
      </c>
      <c r="AF6048" s="52">
        <v>140</v>
      </c>
      <c r="AG6048" s="45">
        <v>40</v>
      </c>
      <c r="AH6048">
        <v>43</v>
      </c>
      <c r="AL6048" t="s">
        <v>22</v>
      </c>
      <c r="AM6048">
        <v>60</v>
      </c>
    </row>
    <row r="6049" spans="28:39">
      <c r="AB6049" s="58" t="s">
        <v>655</v>
      </c>
      <c r="AC6049" s="1">
        <v>3</v>
      </c>
      <c r="AD6049" s="38" t="s">
        <v>337</v>
      </c>
      <c r="AE6049" s="61" t="s">
        <v>136</v>
      </c>
      <c r="AF6049" s="52">
        <v>140</v>
      </c>
      <c r="AG6049" s="46">
        <v>50</v>
      </c>
      <c r="AH6049">
        <v>35</v>
      </c>
      <c r="AL6049" t="s">
        <v>22</v>
      </c>
      <c r="AM6049">
        <v>60</v>
      </c>
    </row>
    <row r="6050" spans="28:39">
      <c r="AB6050" s="58" t="s">
        <v>655</v>
      </c>
      <c r="AC6050" s="1">
        <v>3</v>
      </c>
      <c r="AD6050" s="38" t="s">
        <v>337</v>
      </c>
      <c r="AE6050" s="61" t="s">
        <v>136</v>
      </c>
      <c r="AF6050" s="52">
        <v>140</v>
      </c>
      <c r="AG6050" s="47">
        <v>60</v>
      </c>
      <c r="AH6050">
        <v>30</v>
      </c>
      <c r="AL6050" t="s">
        <v>22</v>
      </c>
      <c r="AM6050">
        <v>60</v>
      </c>
    </row>
    <row r="6051" spans="28:39">
      <c r="AB6051" s="58" t="s">
        <v>655</v>
      </c>
      <c r="AC6051" s="1">
        <v>3</v>
      </c>
      <c r="AD6051" s="38" t="s">
        <v>337</v>
      </c>
      <c r="AE6051" s="61" t="s">
        <v>136</v>
      </c>
      <c r="AF6051" s="52">
        <v>140</v>
      </c>
      <c r="AG6051" s="48">
        <v>70</v>
      </c>
      <c r="AH6051">
        <v>26</v>
      </c>
      <c r="AL6051" t="s">
        <v>22</v>
      </c>
      <c r="AM6051">
        <v>60</v>
      </c>
    </row>
    <row r="6052" spans="28:39">
      <c r="AB6052" s="58" t="s">
        <v>655</v>
      </c>
      <c r="AC6052" s="1">
        <v>3</v>
      </c>
      <c r="AD6052" s="38" t="s">
        <v>337</v>
      </c>
      <c r="AE6052" s="61" t="s">
        <v>136</v>
      </c>
      <c r="AF6052" s="53">
        <v>150</v>
      </c>
      <c r="AG6052" s="41">
        <v>0</v>
      </c>
      <c r="AH6052">
        <v>57</v>
      </c>
      <c r="AL6052" t="s">
        <v>22</v>
      </c>
      <c r="AM6052">
        <v>60</v>
      </c>
    </row>
    <row r="6053" spans="28:39">
      <c r="AB6053" s="58" t="s">
        <v>655</v>
      </c>
      <c r="AC6053" s="1">
        <v>3</v>
      </c>
      <c r="AD6053" s="38" t="s">
        <v>337</v>
      </c>
      <c r="AE6053" s="61" t="s">
        <v>136</v>
      </c>
      <c r="AF6053" s="53">
        <v>150</v>
      </c>
      <c r="AG6053" s="42">
        <v>10</v>
      </c>
      <c r="AH6053">
        <v>57</v>
      </c>
      <c r="AL6053" t="s">
        <v>22</v>
      </c>
      <c r="AM6053">
        <v>60</v>
      </c>
    </row>
    <row r="6054" spans="28:39">
      <c r="AB6054" s="58" t="s">
        <v>655</v>
      </c>
      <c r="AC6054" s="1">
        <v>3</v>
      </c>
      <c r="AD6054" s="38" t="s">
        <v>337</v>
      </c>
      <c r="AE6054" s="61" t="s">
        <v>136</v>
      </c>
      <c r="AF6054" s="53">
        <v>150</v>
      </c>
      <c r="AG6054" s="43">
        <v>20</v>
      </c>
      <c r="AH6054">
        <v>57</v>
      </c>
      <c r="AL6054" t="s">
        <v>22</v>
      </c>
      <c r="AM6054">
        <v>60</v>
      </c>
    </row>
    <row r="6055" spans="28:39">
      <c r="AB6055" s="58" t="s">
        <v>655</v>
      </c>
      <c r="AC6055" s="1">
        <v>3</v>
      </c>
      <c r="AD6055" s="38" t="s">
        <v>337</v>
      </c>
      <c r="AE6055" s="61" t="s">
        <v>136</v>
      </c>
      <c r="AF6055" s="53">
        <v>150</v>
      </c>
      <c r="AG6055" s="44">
        <v>30</v>
      </c>
      <c r="AH6055">
        <v>57</v>
      </c>
      <c r="AL6055" t="s">
        <v>22</v>
      </c>
      <c r="AM6055">
        <v>60</v>
      </c>
    </row>
    <row r="6056" spans="28:39">
      <c r="AB6056" s="58" t="s">
        <v>655</v>
      </c>
      <c r="AC6056" s="1">
        <v>3</v>
      </c>
      <c r="AD6056" s="38" t="s">
        <v>337</v>
      </c>
      <c r="AE6056" s="61" t="s">
        <v>136</v>
      </c>
      <c r="AF6056" s="53">
        <v>150</v>
      </c>
      <c r="AG6056" s="45">
        <v>40</v>
      </c>
      <c r="AH6056">
        <v>43</v>
      </c>
      <c r="AL6056" t="s">
        <v>22</v>
      </c>
      <c r="AM6056">
        <v>60</v>
      </c>
    </row>
    <row r="6057" spans="28:39">
      <c r="AB6057" s="58" t="s">
        <v>655</v>
      </c>
      <c r="AC6057" s="1">
        <v>3</v>
      </c>
      <c r="AD6057" s="38" t="s">
        <v>337</v>
      </c>
      <c r="AE6057" s="61" t="s">
        <v>136</v>
      </c>
      <c r="AF6057" s="53">
        <v>150</v>
      </c>
      <c r="AG6057" s="46">
        <v>50</v>
      </c>
      <c r="AH6057">
        <v>35</v>
      </c>
      <c r="AL6057" t="s">
        <v>22</v>
      </c>
      <c r="AM6057">
        <v>60</v>
      </c>
    </row>
    <row r="6058" spans="28:39">
      <c r="AB6058" s="58" t="s">
        <v>655</v>
      </c>
      <c r="AC6058" s="1">
        <v>3</v>
      </c>
      <c r="AD6058" s="38" t="s">
        <v>337</v>
      </c>
      <c r="AE6058" s="61" t="s">
        <v>136</v>
      </c>
      <c r="AF6058" s="53">
        <v>150</v>
      </c>
      <c r="AG6058" s="47">
        <v>60</v>
      </c>
      <c r="AH6058">
        <v>30</v>
      </c>
      <c r="AL6058" t="s">
        <v>22</v>
      </c>
      <c r="AM6058">
        <v>60</v>
      </c>
    </row>
    <row r="6059" spans="28:39">
      <c r="AB6059" s="58" t="s">
        <v>655</v>
      </c>
      <c r="AC6059" s="1">
        <v>3</v>
      </c>
      <c r="AD6059" s="38" t="s">
        <v>337</v>
      </c>
      <c r="AE6059" s="61" t="s">
        <v>136</v>
      </c>
      <c r="AF6059" s="53">
        <v>150</v>
      </c>
      <c r="AG6059" s="48">
        <v>70</v>
      </c>
      <c r="AH6059">
        <v>26</v>
      </c>
      <c r="AL6059" t="s">
        <v>22</v>
      </c>
      <c r="AM6059">
        <v>60</v>
      </c>
    </row>
    <row r="6060" spans="28:39">
      <c r="AB6060" s="58" t="s">
        <v>655</v>
      </c>
      <c r="AC6060" s="1">
        <v>3</v>
      </c>
      <c r="AD6060" s="38" t="s">
        <v>337</v>
      </c>
      <c r="AE6060" s="61" t="s">
        <v>136</v>
      </c>
      <c r="AF6060" s="54">
        <v>160</v>
      </c>
      <c r="AG6060" s="41">
        <v>0</v>
      </c>
      <c r="AH6060">
        <v>54</v>
      </c>
      <c r="AL6060" t="s">
        <v>22</v>
      </c>
      <c r="AM6060">
        <v>60</v>
      </c>
    </row>
    <row r="6061" spans="28:39">
      <c r="AB6061" s="58" t="s">
        <v>655</v>
      </c>
      <c r="AC6061" s="1">
        <v>3</v>
      </c>
      <c r="AD6061" s="38" t="s">
        <v>337</v>
      </c>
      <c r="AE6061" s="61" t="s">
        <v>136</v>
      </c>
      <c r="AF6061" s="54">
        <v>160</v>
      </c>
      <c r="AG6061" s="42">
        <v>10</v>
      </c>
      <c r="AH6061">
        <v>54</v>
      </c>
      <c r="AL6061" t="s">
        <v>22</v>
      </c>
      <c r="AM6061">
        <v>60</v>
      </c>
    </row>
    <row r="6062" spans="28:39">
      <c r="AB6062" s="58" t="s">
        <v>655</v>
      </c>
      <c r="AC6062" s="1">
        <v>3</v>
      </c>
      <c r="AD6062" s="38" t="s">
        <v>337</v>
      </c>
      <c r="AE6062" s="61" t="s">
        <v>136</v>
      </c>
      <c r="AF6062" s="54">
        <v>160</v>
      </c>
      <c r="AG6062" s="43">
        <v>20</v>
      </c>
      <c r="AH6062">
        <v>54</v>
      </c>
      <c r="AL6062" t="s">
        <v>22</v>
      </c>
      <c r="AM6062">
        <v>60</v>
      </c>
    </row>
    <row r="6063" spans="28:39">
      <c r="AB6063" s="58" t="s">
        <v>655</v>
      </c>
      <c r="AC6063" s="1">
        <v>3</v>
      </c>
      <c r="AD6063" s="38" t="s">
        <v>337</v>
      </c>
      <c r="AE6063" s="61" t="s">
        <v>136</v>
      </c>
      <c r="AF6063" s="54">
        <v>160</v>
      </c>
      <c r="AG6063" s="44">
        <v>30</v>
      </c>
      <c r="AH6063">
        <v>54</v>
      </c>
      <c r="AL6063" t="s">
        <v>22</v>
      </c>
      <c r="AM6063">
        <v>60</v>
      </c>
    </row>
    <row r="6064" spans="28:39">
      <c r="AB6064" s="58" t="s">
        <v>655</v>
      </c>
      <c r="AC6064" s="1">
        <v>3</v>
      </c>
      <c r="AD6064" s="38" t="s">
        <v>337</v>
      </c>
      <c r="AE6064" s="61" t="s">
        <v>136</v>
      </c>
      <c r="AF6064" s="54">
        <v>160</v>
      </c>
      <c r="AG6064" s="45">
        <v>40</v>
      </c>
      <c r="AH6064">
        <v>43</v>
      </c>
      <c r="AL6064" t="s">
        <v>22</v>
      </c>
      <c r="AM6064">
        <v>60</v>
      </c>
    </row>
    <row r="6065" spans="28:39">
      <c r="AB6065" s="58" t="s">
        <v>655</v>
      </c>
      <c r="AC6065" s="1">
        <v>3</v>
      </c>
      <c r="AD6065" s="38" t="s">
        <v>337</v>
      </c>
      <c r="AE6065" s="61" t="s">
        <v>136</v>
      </c>
      <c r="AF6065" s="54">
        <v>160</v>
      </c>
      <c r="AG6065" s="46">
        <v>50</v>
      </c>
      <c r="AH6065">
        <v>35</v>
      </c>
      <c r="AL6065" t="s">
        <v>22</v>
      </c>
      <c r="AM6065">
        <v>60</v>
      </c>
    </row>
    <row r="6066" spans="28:39">
      <c r="AB6066" s="58" t="s">
        <v>655</v>
      </c>
      <c r="AC6066" s="1">
        <v>3</v>
      </c>
      <c r="AD6066" s="38" t="s">
        <v>337</v>
      </c>
      <c r="AE6066" s="61" t="s">
        <v>136</v>
      </c>
      <c r="AF6066" s="54">
        <v>160</v>
      </c>
      <c r="AG6066" s="47">
        <v>60</v>
      </c>
      <c r="AH6066">
        <v>30</v>
      </c>
      <c r="AL6066" t="s">
        <v>22</v>
      </c>
      <c r="AM6066">
        <v>60</v>
      </c>
    </row>
    <row r="6067" spans="28:39">
      <c r="AB6067" s="58" t="s">
        <v>655</v>
      </c>
      <c r="AC6067" s="1">
        <v>3</v>
      </c>
      <c r="AD6067" s="38" t="s">
        <v>337</v>
      </c>
      <c r="AE6067" s="61" t="s">
        <v>136</v>
      </c>
      <c r="AF6067" s="54">
        <v>160</v>
      </c>
      <c r="AG6067" s="48">
        <v>70</v>
      </c>
      <c r="AH6067">
        <v>26</v>
      </c>
      <c r="AL6067" t="s">
        <v>22</v>
      </c>
      <c r="AM6067">
        <v>60</v>
      </c>
    </row>
    <row r="6068" spans="28:39">
      <c r="AB6068" s="58" t="s">
        <v>655</v>
      </c>
      <c r="AC6068" s="1">
        <v>3</v>
      </c>
      <c r="AD6068" s="38" t="s">
        <v>337</v>
      </c>
      <c r="AE6068" s="61" t="s">
        <v>136</v>
      </c>
      <c r="AF6068" s="55">
        <v>170</v>
      </c>
      <c r="AG6068" s="41">
        <v>0</v>
      </c>
      <c r="AH6068">
        <v>52</v>
      </c>
      <c r="AL6068" t="s">
        <v>22</v>
      </c>
      <c r="AM6068">
        <v>60</v>
      </c>
    </row>
    <row r="6069" spans="28:39">
      <c r="AB6069" s="58" t="s">
        <v>655</v>
      </c>
      <c r="AC6069" s="1">
        <v>3</v>
      </c>
      <c r="AD6069" s="38" t="s">
        <v>337</v>
      </c>
      <c r="AE6069" s="61" t="s">
        <v>136</v>
      </c>
      <c r="AF6069" s="55">
        <v>170</v>
      </c>
      <c r="AG6069" s="42">
        <v>10</v>
      </c>
      <c r="AH6069">
        <v>52</v>
      </c>
      <c r="AL6069" t="s">
        <v>22</v>
      </c>
      <c r="AM6069">
        <v>60</v>
      </c>
    </row>
    <row r="6070" spans="28:39">
      <c r="AB6070" s="58" t="s">
        <v>655</v>
      </c>
      <c r="AC6070" s="1">
        <v>3</v>
      </c>
      <c r="AD6070" s="38" t="s">
        <v>337</v>
      </c>
      <c r="AE6070" s="61" t="s">
        <v>136</v>
      </c>
      <c r="AF6070" s="55">
        <v>170</v>
      </c>
      <c r="AG6070" s="43">
        <v>20</v>
      </c>
      <c r="AH6070">
        <v>52</v>
      </c>
      <c r="AL6070" t="s">
        <v>22</v>
      </c>
      <c r="AM6070">
        <v>60</v>
      </c>
    </row>
    <row r="6071" spans="28:39">
      <c r="AB6071" s="58" t="s">
        <v>655</v>
      </c>
      <c r="AC6071" s="1">
        <v>3</v>
      </c>
      <c r="AD6071" s="38" t="s">
        <v>337</v>
      </c>
      <c r="AE6071" s="61" t="s">
        <v>136</v>
      </c>
      <c r="AF6071" s="55">
        <v>170</v>
      </c>
      <c r="AG6071" s="44">
        <v>30</v>
      </c>
      <c r="AH6071">
        <v>52</v>
      </c>
      <c r="AL6071" t="s">
        <v>22</v>
      </c>
      <c r="AM6071">
        <v>60</v>
      </c>
    </row>
    <row r="6072" spans="28:39">
      <c r="AB6072" s="58" t="s">
        <v>655</v>
      </c>
      <c r="AC6072" s="1">
        <v>3</v>
      </c>
      <c r="AD6072" s="38" t="s">
        <v>337</v>
      </c>
      <c r="AE6072" s="61" t="s">
        <v>136</v>
      </c>
      <c r="AF6072" s="55">
        <v>170</v>
      </c>
      <c r="AG6072" s="45">
        <v>40</v>
      </c>
      <c r="AH6072">
        <v>43</v>
      </c>
      <c r="AL6072" t="s">
        <v>22</v>
      </c>
      <c r="AM6072">
        <v>60</v>
      </c>
    </row>
    <row r="6073" spans="28:39">
      <c r="AB6073" s="58" t="s">
        <v>655</v>
      </c>
      <c r="AC6073" s="1">
        <v>3</v>
      </c>
      <c r="AD6073" s="38" t="s">
        <v>337</v>
      </c>
      <c r="AE6073" s="61" t="s">
        <v>136</v>
      </c>
      <c r="AF6073" s="55">
        <v>170</v>
      </c>
      <c r="AG6073" s="46">
        <v>50</v>
      </c>
      <c r="AH6073">
        <v>35</v>
      </c>
      <c r="AL6073" t="s">
        <v>22</v>
      </c>
      <c r="AM6073">
        <v>60</v>
      </c>
    </row>
    <row r="6074" spans="28:39">
      <c r="AB6074" s="58" t="s">
        <v>655</v>
      </c>
      <c r="AC6074" s="1">
        <v>3</v>
      </c>
      <c r="AD6074" s="38" t="s">
        <v>337</v>
      </c>
      <c r="AE6074" s="61" t="s">
        <v>136</v>
      </c>
      <c r="AF6074" s="55">
        <v>170</v>
      </c>
      <c r="AG6074" s="47">
        <v>60</v>
      </c>
      <c r="AH6074">
        <v>30</v>
      </c>
      <c r="AL6074" t="s">
        <v>22</v>
      </c>
      <c r="AM6074">
        <v>60</v>
      </c>
    </row>
    <row r="6075" spans="28:39">
      <c r="AB6075" s="58" t="s">
        <v>655</v>
      </c>
      <c r="AC6075" s="1">
        <v>3</v>
      </c>
      <c r="AD6075" s="38" t="s">
        <v>337</v>
      </c>
      <c r="AE6075" s="61" t="s">
        <v>136</v>
      </c>
      <c r="AF6075" s="55">
        <v>170</v>
      </c>
      <c r="AG6075" s="48">
        <v>70</v>
      </c>
      <c r="AH6075">
        <v>26</v>
      </c>
      <c r="AL6075" t="s">
        <v>22</v>
      </c>
      <c r="AM6075">
        <v>60</v>
      </c>
    </row>
    <row r="6076" spans="28:39">
      <c r="AB6076" s="58" t="s">
        <v>655</v>
      </c>
      <c r="AC6076" s="1">
        <v>3</v>
      </c>
      <c r="AD6076" s="38" t="s">
        <v>337</v>
      </c>
      <c r="AE6076" s="61" t="s">
        <v>136</v>
      </c>
      <c r="AF6076" s="56">
        <v>180</v>
      </c>
      <c r="AG6076" s="41">
        <v>0</v>
      </c>
      <c r="AH6076">
        <v>50</v>
      </c>
      <c r="AL6076" t="s">
        <v>22</v>
      </c>
      <c r="AM6076">
        <v>60</v>
      </c>
    </row>
    <row r="6077" spans="28:39">
      <c r="AB6077" s="58" t="s">
        <v>655</v>
      </c>
      <c r="AC6077" s="1">
        <v>3</v>
      </c>
      <c r="AD6077" s="38" t="s">
        <v>337</v>
      </c>
      <c r="AE6077" s="61" t="s">
        <v>136</v>
      </c>
      <c r="AF6077" s="56">
        <v>180</v>
      </c>
      <c r="AG6077" s="42">
        <v>10</v>
      </c>
      <c r="AH6077">
        <v>50</v>
      </c>
      <c r="AL6077" t="s">
        <v>22</v>
      </c>
      <c r="AM6077">
        <v>60</v>
      </c>
    </row>
    <row r="6078" spans="28:39">
      <c r="AB6078" s="58" t="s">
        <v>655</v>
      </c>
      <c r="AC6078" s="1">
        <v>3</v>
      </c>
      <c r="AD6078" s="38" t="s">
        <v>337</v>
      </c>
      <c r="AE6078" s="61" t="s">
        <v>136</v>
      </c>
      <c r="AF6078" s="56">
        <v>180</v>
      </c>
      <c r="AG6078" s="43">
        <v>20</v>
      </c>
      <c r="AH6078">
        <v>50</v>
      </c>
      <c r="AL6078" t="s">
        <v>22</v>
      </c>
      <c r="AM6078">
        <v>60</v>
      </c>
    </row>
    <row r="6079" spans="28:39">
      <c r="AB6079" s="58" t="s">
        <v>655</v>
      </c>
      <c r="AC6079" s="1">
        <v>3</v>
      </c>
      <c r="AD6079" s="38" t="s">
        <v>337</v>
      </c>
      <c r="AE6079" s="61" t="s">
        <v>136</v>
      </c>
      <c r="AF6079" s="56">
        <v>180</v>
      </c>
      <c r="AG6079" s="44">
        <v>30</v>
      </c>
      <c r="AH6079">
        <v>50</v>
      </c>
      <c r="AL6079" t="s">
        <v>22</v>
      </c>
      <c r="AM6079">
        <v>60</v>
      </c>
    </row>
    <row r="6080" spans="28:39">
      <c r="AB6080" s="58" t="s">
        <v>655</v>
      </c>
      <c r="AC6080" s="1">
        <v>3</v>
      </c>
      <c r="AD6080" s="38" t="s">
        <v>337</v>
      </c>
      <c r="AE6080" s="61" t="s">
        <v>136</v>
      </c>
      <c r="AF6080" s="56">
        <v>180</v>
      </c>
      <c r="AG6080" s="45">
        <v>40</v>
      </c>
      <c r="AH6080">
        <v>43</v>
      </c>
      <c r="AL6080" t="s">
        <v>22</v>
      </c>
      <c r="AM6080">
        <v>60</v>
      </c>
    </row>
    <row r="6081" spans="28:39">
      <c r="AB6081" s="58" t="s">
        <v>655</v>
      </c>
      <c r="AC6081" s="1">
        <v>3</v>
      </c>
      <c r="AD6081" s="38" t="s">
        <v>337</v>
      </c>
      <c r="AE6081" s="61" t="s">
        <v>136</v>
      </c>
      <c r="AF6081" s="56">
        <v>180</v>
      </c>
      <c r="AG6081" s="46">
        <v>50</v>
      </c>
      <c r="AH6081">
        <v>35</v>
      </c>
      <c r="AL6081" t="s">
        <v>22</v>
      </c>
      <c r="AM6081">
        <v>60</v>
      </c>
    </row>
    <row r="6082" spans="28:39">
      <c r="AB6082" s="58" t="s">
        <v>655</v>
      </c>
      <c r="AC6082" s="1">
        <v>3</v>
      </c>
      <c r="AD6082" s="38" t="s">
        <v>337</v>
      </c>
      <c r="AE6082" s="61" t="s">
        <v>136</v>
      </c>
      <c r="AF6082" s="56">
        <v>180</v>
      </c>
      <c r="AG6082" s="47">
        <v>60</v>
      </c>
      <c r="AH6082">
        <v>30</v>
      </c>
      <c r="AL6082" t="s">
        <v>22</v>
      </c>
      <c r="AM6082">
        <v>60</v>
      </c>
    </row>
    <row r="6083" spans="28:39">
      <c r="AB6083" s="58" t="s">
        <v>655</v>
      </c>
      <c r="AC6083" s="1">
        <v>3</v>
      </c>
      <c r="AD6083" s="38" t="s">
        <v>337</v>
      </c>
      <c r="AE6083" s="61" t="s">
        <v>136</v>
      </c>
      <c r="AF6083" s="56">
        <v>180</v>
      </c>
      <c r="AG6083" s="48">
        <v>70</v>
      </c>
      <c r="AH6083">
        <v>26</v>
      </c>
      <c r="AL6083" t="s">
        <v>22</v>
      </c>
      <c r="AM6083">
        <v>60</v>
      </c>
    </row>
    <row r="6084" spans="28:39">
      <c r="AB6084" s="58" t="s">
        <v>655</v>
      </c>
      <c r="AC6084" s="1">
        <v>3</v>
      </c>
      <c r="AD6084" s="38" t="s">
        <v>337</v>
      </c>
      <c r="AE6084" s="61" t="s">
        <v>136</v>
      </c>
      <c r="AF6084" s="57">
        <v>200</v>
      </c>
      <c r="AG6084" s="41">
        <v>0</v>
      </c>
      <c r="AH6084">
        <v>48</v>
      </c>
      <c r="AL6084" t="s">
        <v>22</v>
      </c>
      <c r="AM6084">
        <v>60</v>
      </c>
    </row>
    <row r="6085" spans="28:39">
      <c r="AB6085" s="58" t="s">
        <v>655</v>
      </c>
      <c r="AC6085" s="1">
        <v>3</v>
      </c>
      <c r="AD6085" s="38" t="s">
        <v>337</v>
      </c>
      <c r="AE6085" s="61" t="s">
        <v>136</v>
      </c>
      <c r="AF6085" s="57">
        <v>200</v>
      </c>
      <c r="AG6085" s="42">
        <v>10</v>
      </c>
      <c r="AH6085">
        <v>48</v>
      </c>
      <c r="AL6085" t="s">
        <v>22</v>
      </c>
      <c r="AM6085">
        <v>60</v>
      </c>
    </row>
    <row r="6086" spans="28:39">
      <c r="AB6086" s="58" t="s">
        <v>655</v>
      </c>
      <c r="AC6086" s="1">
        <v>3</v>
      </c>
      <c r="AD6086" s="38" t="s">
        <v>337</v>
      </c>
      <c r="AE6086" s="61" t="s">
        <v>136</v>
      </c>
      <c r="AF6086" s="57">
        <v>200</v>
      </c>
      <c r="AG6086" s="43">
        <v>20</v>
      </c>
      <c r="AH6086">
        <v>48</v>
      </c>
      <c r="AL6086" t="s">
        <v>22</v>
      </c>
      <c r="AM6086">
        <v>60</v>
      </c>
    </row>
    <row r="6087" spans="28:39">
      <c r="AB6087" s="58" t="s">
        <v>655</v>
      </c>
      <c r="AC6087" s="1">
        <v>3</v>
      </c>
      <c r="AD6087" s="38" t="s">
        <v>337</v>
      </c>
      <c r="AE6087" s="61" t="s">
        <v>136</v>
      </c>
      <c r="AF6087" s="57">
        <v>200</v>
      </c>
      <c r="AG6087" s="44">
        <v>30</v>
      </c>
      <c r="AH6087">
        <v>48</v>
      </c>
      <c r="AL6087" t="s">
        <v>22</v>
      </c>
      <c r="AM6087">
        <v>60</v>
      </c>
    </row>
    <row r="6088" spans="28:39">
      <c r="AB6088" s="58" t="s">
        <v>655</v>
      </c>
      <c r="AC6088" s="1">
        <v>3</v>
      </c>
      <c r="AD6088" s="38" t="s">
        <v>337</v>
      </c>
      <c r="AE6088" s="61" t="s">
        <v>136</v>
      </c>
      <c r="AF6088" s="57">
        <v>200</v>
      </c>
      <c r="AG6088" s="45">
        <v>40</v>
      </c>
      <c r="AH6088">
        <v>43</v>
      </c>
      <c r="AL6088" t="s">
        <v>22</v>
      </c>
      <c r="AM6088">
        <v>60</v>
      </c>
    </row>
    <row r="6089" spans="28:39">
      <c r="AB6089" s="58" t="s">
        <v>655</v>
      </c>
      <c r="AC6089" s="1">
        <v>3</v>
      </c>
      <c r="AD6089" s="38" t="s">
        <v>337</v>
      </c>
      <c r="AE6089" s="61" t="s">
        <v>136</v>
      </c>
      <c r="AF6089" s="57">
        <v>200</v>
      </c>
      <c r="AG6089" s="46">
        <v>50</v>
      </c>
      <c r="AH6089">
        <v>35</v>
      </c>
      <c r="AL6089" t="s">
        <v>22</v>
      </c>
      <c r="AM6089">
        <v>60</v>
      </c>
    </row>
    <row r="6090" spans="28:39">
      <c r="AB6090" s="58" t="s">
        <v>655</v>
      </c>
      <c r="AC6090" s="1">
        <v>3</v>
      </c>
      <c r="AD6090" s="38" t="s">
        <v>337</v>
      </c>
      <c r="AE6090" s="61" t="s">
        <v>136</v>
      </c>
      <c r="AF6090" s="57">
        <v>200</v>
      </c>
      <c r="AG6090" s="47">
        <v>60</v>
      </c>
      <c r="AH6090">
        <v>30</v>
      </c>
      <c r="AL6090" t="s">
        <v>22</v>
      </c>
      <c r="AM6090">
        <v>60</v>
      </c>
    </row>
    <row r="6091" spans="28:39">
      <c r="AB6091" s="58" t="s">
        <v>655</v>
      </c>
      <c r="AC6091" s="1">
        <v>3</v>
      </c>
      <c r="AD6091" s="38" t="s">
        <v>337</v>
      </c>
      <c r="AE6091" s="61" t="s">
        <v>136</v>
      </c>
      <c r="AF6091" s="57">
        <v>200</v>
      </c>
      <c r="AG6091" s="48">
        <v>70</v>
      </c>
      <c r="AH6091">
        <v>26</v>
      </c>
      <c r="AL6091" t="s">
        <v>22</v>
      </c>
      <c r="AM6091">
        <v>60</v>
      </c>
    </row>
    <row r="6092" spans="28:39">
      <c r="AB6092" s="58" t="s">
        <v>655</v>
      </c>
      <c r="AC6092" s="1">
        <v>3</v>
      </c>
      <c r="AD6092" s="38" t="s">
        <v>427</v>
      </c>
      <c r="AE6092" s="61" t="s">
        <v>136</v>
      </c>
      <c r="AF6092" s="40">
        <v>110</v>
      </c>
      <c r="AG6092" s="41">
        <v>0</v>
      </c>
      <c r="AH6092">
        <v>64</v>
      </c>
      <c r="AL6092" t="s">
        <v>22</v>
      </c>
      <c r="AM6092">
        <v>60</v>
      </c>
    </row>
    <row r="6093" spans="28:39">
      <c r="AB6093" s="58" t="s">
        <v>655</v>
      </c>
      <c r="AC6093" s="1">
        <v>3</v>
      </c>
      <c r="AD6093" s="38" t="s">
        <v>427</v>
      </c>
      <c r="AE6093" s="61" t="s">
        <v>136</v>
      </c>
      <c r="AF6093" s="40">
        <v>110</v>
      </c>
      <c r="AG6093" s="42">
        <v>10</v>
      </c>
      <c r="AH6093">
        <v>64</v>
      </c>
      <c r="AL6093" t="s">
        <v>22</v>
      </c>
      <c r="AM6093">
        <v>60</v>
      </c>
    </row>
    <row r="6094" spans="28:39">
      <c r="AB6094" s="58" t="s">
        <v>655</v>
      </c>
      <c r="AC6094" s="1">
        <v>3</v>
      </c>
      <c r="AD6094" s="38" t="s">
        <v>427</v>
      </c>
      <c r="AE6094" s="61" t="s">
        <v>136</v>
      </c>
      <c r="AF6094" s="40">
        <v>110</v>
      </c>
      <c r="AG6094" s="43">
        <v>20</v>
      </c>
      <c r="AH6094">
        <v>64</v>
      </c>
      <c r="AL6094" t="s">
        <v>22</v>
      </c>
      <c r="AM6094">
        <v>60</v>
      </c>
    </row>
    <row r="6095" spans="28:39">
      <c r="AB6095" s="58" t="s">
        <v>655</v>
      </c>
      <c r="AC6095" s="1">
        <v>3</v>
      </c>
      <c r="AD6095" s="38" t="s">
        <v>427</v>
      </c>
      <c r="AE6095" s="61" t="s">
        <v>136</v>
      </c>
      <c r="AF6095" s="40">
        <v>110</v>
      </c>
      <c r="AG6095" s="44">
        <v>30</v>
      </c>
      <c r="AH6095">
        <v>57</v>
      </c>
      <c r="AL6095" t="s">
        <v>22</v>
      </c>
      <c r="AM6095">
        <v>60</v>
      </c>
    </row>
    <row r="6096" spans="28:39">
      <c r="AB6096" s="58" t="s">
        <v>655</v>
      </c>
      <c r="AC6096" s="1">
        <v>3</v>
      </c>
      <c r="AD6096" s="38" t="s">
        <v>427</v>
      </c>
      <c r="AE6096" s="61" t="s">
        <v>136</v>
      </c>
      <c r="AF6096" s="40">
        <v>110</v>
      </c>
      <c r="AG6096" s="45">
        <v>40</v>
      </c>
      <c r="AH6096">
        <v>43</v>
      </c>
      <c r="AL6096" t="s">
        <v>22</v>
      </c>
      <c r="AM6096">
        <v>60</v>
      </c>
    </row>
    <row r="6097" spans="28:39">
      <c r="AB6097" s="58" t="s">
        <v>655</v>
      </c>
      <c r="AC6097" s="1">
        <v>3</v>
      </c>
      <c r="AD6097" s="38" t="s">
        <v>427</v>
      </c>
      <c r="AE6097" s="61" t="s">
        <v>136</v>
      </c>
      <c r="AF6097" s="40">
        <v>110</v>
      </c>
      <c r="AG6097" s="46">
        <v>50</v>
      </c>
      <c r="AH6097">
        <v>35</v>
      </c>
      <c r="AL6097" t="s">
        <v>22</v>
      </c>
      <c r="AM6097">
        <v>60</v>
      </c>
    </row>
    <row r="6098" spans="28:39">
      <c r="AB6098" s="58" t="s">
        <v>655</v>
      </c>
      <c r="AC6098" s="1">
        <v>3</v>
      </c>
      <c r="AD6098" s="38" t="s">
        <v>427</v>
      </c>
      <c r="AE6098" s="61" t="s">
        <v>136</v>
      </c>
      <c r="AF6098" s="40">
        <v>110</v>
      </c>
      <c r="AG6098" s="47">
        <v>60</v>
      </c>
      <c r="AH6098">
        <v>30</v>
      </c>
      <c r="AL6098" t="s">
        <v>22</v>
      </c>
      <c r="AM6098">
        <v>60</v>
      </c>
    </row>
    <row r="6099" spans="28:39">
      <c r="AB6099" s="58" t="s">
        <v>655</v>
      </c>
      <c r="AC6099" s="1">
        <v>3</v>
      </c>
      <c r="AD6099" s="38" t="s">
        <v>427</v>
      </c>
      <c r="AE6099" s="61" t="s">
        <v>136</v>
      </c>
      <c r="AF6099" s="40">
        <v>110</v>
      </c>
      <c r="AG6099" s="48">
        <v>70</v>
      </c>
      <c r="AH6099">
        <v>26</v>
      </c>
      <c r="AL6099" t="s">
        <v>22</v>
      </c>
      <c r="AM6099">
        <v>60</v>
      </c>
    </row>
    <row r="6100" spans="28:39">
      <c r="AB6100" s="58" t="s">
        <v>655</v>
      </c>
      <c r="AC6100" s="1">
        <v>3</v>
      </c>
      <c r="AD6100" s="38" t="s">
        <v>427</v>
      </c>
      <c r="AE6100" s="61" t="s">
        <v>136</v>
      </c>
      <c r="AF6100" s="49">
        <v>115</v>
      </c>
      <c r="AG6100" s="41">
        <v>0</v>
      </c>
      <c r="AH6100">
        <v>61</v>
      </c>
      <c r="AL6100" t="s">
        <v>22</v>
      </c>
      <c r="AM6100">
        <v>60</v>
      </c>
    </row>
    <row r="6101" spans="28:39">
      <c r="AB6101" s="58" t="s">
        <v>655</v>
      </c>
      <c r="AC6101" s="1">
        <v>3</v>
      </c>
      <c r="AD6101" s="38" t="s">
        <v>427</v>
      </c>
      <c r="AE6101" s="61" t="s">
        <v>136</v>
      </c>
      <c r="AF6101" s="49">
        <v>115</v>
      </c>
      <c r="AG6101" s="42">
        <v>10</v>
      </c>
      <c r="AH6101">
        <v>61</v>
      </c>
      <c r="AL6101" t="s">
        <v>22</v>
      </c>
      <c r="AM6101">
        <v>60</v>
      </c>
    </row>
    <row r="6102" spans="28:39">
      <c r="AB6102" s="58" t="s">
        <v>655</v>
      </c>
      <c r="AC6102" s="1">
        <v>3</v>
      </c>
      <c r="AD6102" s="38" t="s">
        <v>427</v>
      </c>
      <c r="AE6102" s="61" t="s">
        <v>136</v>
      </c>
      <c r="AF6102" s="49">
        <v>115</v>
      </c>
      <c r="AG6102" s="43">
        <v>20</v>
      </c>
      <c r="AH6102">
        <v>61</v>
      </c>
      <c r="AL6102" t="s">
        <v>22</v>
      </c>
      <c r="AM6102">
        <v>60</v>
      </c>
    </row>
    <row r="6103" spans="28:39">
      <c r="AB6103" s="58" t="s">
        <v>655</v>
      </c>
      <c r="AC6103" s="1">
        <v>3</v>
      </c>
      <c r="AD6103" s="38" t="s">
        <v>427</v>
      </c>
      <c r="AE6103" s="61" t="s">
        <v>136</v>
      </c>
      <c r="AF6103" s="49">
        <v>115</v>
      </c>
      <c r="AG6103" s="44">
        <v>30</v>
      </c>
      <c r="AH6103">
        <v>57</v>
      </c>
      <c r="AL6103" t="s">
        <v>22</v>
      </c>
      <c r="AM6103">
        <v>60</v>
      </c>
    </row>
    <row r="6104" spans="28:39">
      <c r="AB6104" s="58" t="s">
        <v>655</v>
      </c>
      <c r="AC6104" s="1">
        <v>3</v>
      </c>
      <c r="AD6104" s="38" t="s">
        <v>427</v>
      </c>
      <c r="AE6104" s="61" t="s">
        <v>136</v>
      </c>
      <c r="AF6104" s="49">
        <v>115</v>
      </c>
      <c r="AG6104" s="45">
        <v>40</v>
      </c>
      <c r="AH6104">
        <v>43</v>
      </c>
      <c r="AL6104" t="s">
        <v>22</v>
      </c>
      <c r="AM6104">
        <v>60</v>
      </c>
    </row>
    <row r="6105" spans="28:39">
      <c r="AB6105" s="58" t="s">
        <v>655</v>
      </c>
      <c r="AC6105" s="1">
        <v>3</v>
      </c>
      <c r="AD6105" s="38" t="s">
        <v>427</v>
      </c>
      <c r="AE6105" s="61" t="s">
        <v>136</v>
      </c>
      <c r="AF6105" s="49">
        <v>115</v>
      </c>
      <c r="AG6105" s="46">
        <v>50</v>
      </c>
      <c r="AH6105">
        <v>35</v>
      </c>
      <c r="AL6105" t="s">
        <v>22</v>
      </c>
      <c r="AM6105">
        <v>60</v>
      </c>
    </row>
    <row r="6106" spans="28:39">
      <c r="AB6106" s="58" t="s">
        <v>655</v>
      </c>
      <c r="AC6106" s="1">
        <v>3</v>
      </c>
      <c r="AD6106" s="38" t="s">
        <v>427</v>
      </c>
      <c r="AE6106" s="61" t="s">
        <v>136</v>
      </c>
      <c r="AF6106" s="49">
        <v>115</v>
      </c>
      <c r="AG6106" s="47">
        <v>60</v>
      </c>
      <c r="AH6106">
        <v>30</v>
      </c>
      <c r="AL6106" t="s">
        <v>22</v>
      </c>
      <c r="AM6106">
        <v>60</v>
      </c>
    </row>
    <row r="6107" spans="28:39">
      <c r="AB6107" s="58" t="s">
        <v>655</v>
      </c>
      <c r="AC6107" s="1">
        <v>3</v>
      </c>
      <c r="AD6107" s="38" t="s">
        <v>427</v>
      </c>
      <c r="AE6107" s="61" t="s">
        <v>136</v>
      </c>
      <c r="AF6107" s="49">
        <v>115</v>
      </c>
      <c r="AG6107" s="48">
        <v>70</v>
      </c>
      <c r="AH6107">
        <v>26</v>
      </c>
      <c r="AL6107" t="s">
        <v>22</v>
      </c>
      <c r="AM6107">
        <v>60</v>
      </c>
    </row>
    <row r="6108" spans="28:39">
      <c r="AB6108" s="58" t="s">
        <v>655</v>
      </c>
      <c r="AC6108" s="1">
        <v>3</v>
      </c>
      <c r="AD6108" s="38" t="s">
        <v>427</v>
      </c>
      <c r="AE6108" s="61" t="s">
        <v>136</v>
      </c>
      <c r="AF6108" s="50">
        <v>120</v>
      </c>
      <c r="AG6108" s="41">
        <v>0</v>
      </c>
      <c r="AH6108">
        <v>59</v>
      </c>
      <c r="AL6108" t="s">
        <v>22</v>
      </c>
      <c r="AM6108">
        <v>60</v>
      </c>
    </row>
    <row r="6109" spans="28:39">
      <c r="AB6109" s="58" t="s">
        <v>655</v>
      </c>
      <c r="AC6109" s="1">
        <v>3</v>
      </c>
      <c r="AD6109" s="38" t="s">
        <v>427</v>
      </c>
      <c r="AE6109" s="61" t="s">
        <v>136</v>
      </c>
      <c r="AF6109" s="50">
        <v>120</v>
      </c>
      <c r="AG6109" s="42">
        <v>10</v>
      </c>
      <c r="AH6109">
        <v>59</v>
      </c>
      <c r="AL6109" t="s">
        <v>22</v>
      </c>
      <c r="AM6109">
        <v>60</v>
      </c>
    </row>
    <row r="6110" spans="28:39">
      <c r="AB6110" s="58" t="s">
        <v>655</v>
      </c>
      <c r="AC6110" s="1">
        <v>3</v>
      </c>
      <c r="AD6110" s="38" t="s">
        <v>427</v>
      </c>
      <c r="AE6110" s="61" t="s">
        <v>136</v>
      </c>
      <c r="AF6110" s="50">
        <v>120</v>
      </c>
      <c r="AG6110" s="43">
        <v>20</v>
      </c>
      <c r="AH6110">
        <v>59</v>
      </c>
      <c r="AL6110" t="s">
        <v>22</v>
      </c>
      <c r="AM6110">
        <v>60</v>
      </c>
    </row>
    <row r="6111" spans="28:39">
      <c r="AB6111" s="58" t="s">
        <v>655</v>
      </c>
      <c r="AC6111" s="1">
        <v>3</v>
      </c>
      <c r="AD6111" s="38" t="s">
        <v>427</v>
      </c>
      <c r="AE6111" s="61" t="s">
        <v>136</v>
      </c>
      <c r="AF6111" s="50">
        <v>120</v>
      </c>
      <c r="AG6111" s="44">
        <v>30</v>
      </c>
      <c r="AH6111">
        <v>57</v>
      </c>
      <c r="AL6111" t="s">
        <v>22</v>
      </c>
      <c r="AM6111">
        <v>60</v>
      </c>
    </row>
    <row r="6112" spans="28:39">
      <c r="AB6112" s="58" t="s">
        <v>655</v>
      </c>
      <c r="AC6112" s="1">
        <v>3</v>
      </c>
      <c r="AD6112" s="38" t="s">
        <v>427</v>
      </c>
      <c r="AE6112" s="61" t="s">
        <v>136</v>
      </c>
      <c r="AF6112" s="50">
        <v>120</v>
      </c>
      <c r="AG6112" s="45">
        <v>40</v>
      </c>
      <c r="AH6112">
        <v>43</v>
      </c>
      <c r="AL6112" t="s">
        <v>22</v>
      </c>
      <c r="AM6112">
        <v>60</v>
      </c>
    </row>
    <row r="6113" spans="28:39">
      <c r="AB6113" s="58" t="s">
        <v>655</v>
      </c>
      <c r="AC6113" s="1">
        <v>3</v>
      </c>
      <c r="AD6113" s="38" t="s">
        <v>427</v>
      </c>
      <c r="AE6113" s="61" t="s">
        <v>136</v>
      </c>
      <c r="AF6113" s="50">
        <v>120</v>
      </c>
      <c r="AG6113" s="46">
        <v>50</v>
      </c>
      <c r="AH6113">
        <v>35</v>
      </c>
      <c r="AL6113" t="s">
        <v>22</v>
      </c>
      <c r="AM6113">
        <v>60</v>
      </c>
    </row>
    <row r="6114" spans="28:39">
      <c r="AB6114" s="58" t="s">
        <v>655</v>
      </c>
      <c r="AC6114" s="1">
        <v>3</v>
      </c>
      <c r="AD6114" s="38" t="s">
        <v>427</v>
      </c>
      <c r="AE6114" s="61" t="s">
        <v>136</v>
      </c>
      <c r="AF6114" s="50">
        <v>120</v>
      </c>
      <c r="AG6114" s="47">
        <v>60</v>
      </c>
      <c r="AH6114">
        <v>30</v>
      </c>
      <c r="AL6114" t="s">
        <v>22</v>
      </c>
      <c r="AM6114">
        <v>60</v>
      </c>
    </row>
    <row r="6115" spans="28:39">
      <c r="AB6115" s="58" t="s">
        <v>655</v>
      </c>
      <c r="AC6115" s="1">
        <v>3</v>
      </c>
      <c r="AD6115" s="38" t="s">
        <v>427</v>
      </c>
      <c r="AE6115" s="61" t="s">
        <v>136</v>
      </c>
      <c r="AF6115" s="50">
        <v>120</v>
      </c>
      <c r="AG6115" s="48">
        <v>70</v>
      </c>
      <c r="AH6115">
        <v>26</v>
      </c>
      <c r="AL6115" t="s">
        <v>22</v>
      </c>
      <c r="AM6115">
        <v>60</v>
      </c>
    </row>
    <row r="6116" spans="28:39">
      <c r="AB6116" s="58" t="s">
        <v>655</v>
      </c>
      <c r="AC6116" s="1">
        <v>3</v>
      </c>
      <c r="AD6116" s="38" t="s">
        <v>427</v>
      </c>
      <c r="AE6116" s="61" t="s">
        <v>136</v>
      </c>
      <c r="AF6116" s="51">
        <v>130</v>
      </c>
      <c r="AG6116" s="41">
        <v>0</v>
      </c>
      <c r="AH6116">
        <v>56</v>
      </c>
      <c r="AL6116" t="s">
        <v>22</v>
      </c>
      <c r="AM6116">
        <v>60</v>
      </c>
    </row>
    <row r="6117" spans="28:39">
      <c r="AB6117" s="58" t="s">
        <v>655</v>
      </c>
      <c r="AC6117" s="1">
        <v>3</v>
      </c>
      <c r="AD6117" s="38" t="s">
        <v>427</v>
      </c>
      <c r="AE6117" s="61" t="s">
        <v>136</v>
      </c>
      <c r="AF6117" s="51">
        <v>130</v>
      </c>
      <c r="AG6117" s="42">
        <v>10</v>
      </c>
      <c r="AH6117">
        <v>56</v>
      </c>
      <c r="AL6117" t="s">
        <v>22</v>
      </c>
      <c r="AM6117">
        <v>60</v>
      </c>
    </row>
    <row r="6118" spans="28:39">
      <c r="AB6118" s="58" t="s">
        <v>655</v>
      </c>
      <c r="AC6118" s="1">
        <v>3</v>
      </c>
      <c r="AD6118" s="38" t="s">
        <v>427</v>
      </c>
      <c r="AE6118" s="61" t="s">
        <v>136</v>
      </c>
      <c r="AF6118" s="51">
        <v>130</v>
      </c>
      <c r="AG6118" s="43">
        <v>20</v>
      </c>
      <c r="AH6118">
        <v>56</v>
      </c>
      <c r="AL6118" t="s">
        <v>22</v>
      </c>
      <c r="AM6118">
        <v>60</v>
      </c>
    </row>
    <row r="6119" spans="28:39">
      <c r="AB6119" s="58" t="s">
        <v>655</v>
      </c>
      <c r="AC6119" s="1">
        <v>3</v>
      </c>
      <c r="AD6119" s="38" t="s">
        <v>427</v>
      </c>
      <c r="AE6119" s="61" t="s">
        <v>136</v>
      </c>
      <c r="AF6119" s="51">
        <v>130</v>
      </c>
      <c r="AG6119" s="44">
        <v>30</v>
      </c>
      <c r="AH6119">
        <v>56</v>
      </c>
      <c r="AL6119" t="s">
        <v>22</v>
      </c>
      <c r="AM6119">
        <v>60</v>
      </c>
    </row>
    <row r="6120" spans="28:39">
      <c r="AB6120" s="58" t="s">
        <v>655</v>
      </c>
      <c r="AC6120" s="1">
        <v>3</v>
      </c>
      <c r="AD6120" s="38" t="s">
        <v>427</v>
      </c>
      <c r="AE6120" s="61" t="s">
        <v>136</v>
      </c>
      <c r="AF6120" s="51">
        <v>130</v>
      </c>
      <c r="AG6120" s="45">
        <v>40</v>
      </c>
      <c r="AH6120">
        <v>43</v>
      </c>
      <c r="AL6120" t="s">
        <v>22</v>
      </c>
      <c r="AM6120">
        <v>60</v>
      </c>
    </row>
    <row r="6121" spans="28:39">
      <c r="AB6121" s="58" t="s">
        <v>655</v>
      </c>
      <c r="AC6121" s="1">
        <v>3</v>
      </c>
      <c r="AD6121" s="38" t="s">
        <v>427</v>
      </c>
      <c r="AE6121" s="61" t="s">
        <v>136</v>
      </c>
      <c r="AF6121" s="51">
        <v>130</v>
      </c>
      <c r="AG6121" s="46">
        <v>50</v>
      </c>
      <c r="AH6121">
        <v>35</v>
      </c>
      <c r="AL6121" t="s">
        <v>22</v>
      </c>
      <c r="AM6121">
        <v>60</v>
      </c>
    </row>
    <row r="6122" spans="28:39">
      <c r="AB6122" s="58" t="s">
        <v>655</v>
      </c>
      <c r="AC6122" s="1">
        <v>3</v>
      </c>
      <c r="AD6122" s="38" t="s">
        <v>427</v>
      </c>
      <c r="AE6122" s="61" t="s">
        <v>136</v>
      </c>
      <c r="AF6122" s="51">
        <v>130</v>
      </c>
      <c r="AG6122" s="47">
        <v>60</v>
      </c>
      <c r="AH6122">
        <v>30</v>
      </c>
      <c r="AL6122" t="s">
        <v>22</v>
      </c>
      <c r="AM6122">
        <v>60</v>
      </c>
    </row>
    <row r="6123" spans="28:39">
      <c r="AB6123" s="58" t="s">
        <v>655</v>
      </c>
      <c r="AC6123" s="1">
        <v>3</v>
      </c>
      <c r="AD6123" s="38" t="s">
        <v>427</v>
      </c>
      <c r="AE6123" s="61" t="s">
        <v>136</v>
      </c>
      <c r="AF6123" s="51">
        <v>130</v>
      </c>
      <c r="AG6123" s="48">
        <v>70</v>
      </c>
      <c r="AH6123">
        <v>26</v>
      </c>
      <c r="AL6123" t="s">
        <v>22</v>
      </c>
      <c r="AM6123">
        <v>60</v>
      </c>
    </row>
    <row r="6124" spans="28:39">
      <c r="AB6124" s="58" t="s">
        <v>655</v>
      </c>
      <c r="AC6124" s="1">
        <v>3</v>
      </c>
      <c r="AD6124" s="38" t="s">
        <v>427</v>
      </c>
      <c r="AE6124" s="61" t="s">
        <v>136</v>
      </c>
      <c r="AF6124" s="52">
        <v>140</v>
      </c>
      <c r="AG6124" s="41">
        <v>0</v>
      </c>
      <c r="AH6124">
        <v>53</v>
      </c>
      <c r="AL6124" t="s">
        <v>22</v>
      </c>
      <c r="AM6124">
        <v>60</v>
      </c>
    </row>
    <row r="6125" spans="28:39">
      <c r="AB6125" s="58" t="s">
        <v>655</v>
      </c>
      <c r="AC6125" s="1">
        <v>3</v>
      </c>
      <c r="AD6125" s="38" t="s">
        <v>427</v>
      </c>
      <c r="AE6125" s="61" t="s">
        <v>136</v>
      </c>
      <c r="AF6125" s="52">
        <v>140</v>
      </c>
      <c r="AG6125" s="42">
        <v>10</v>
      </c>
      <c r="AH6125">
        <v>53</v>
      </c>
      <c r="AL6125" t="s">
        <v>22</v>
      </c>
      <c r="AM6125">
        <v>60</v>
      </c>
    </row>
    <row r="6126" spans="28:39">
      <c r="AB6126" s="58" t="s">
        <v>655</v>
      </c>
      <c r="AC6126" s="1">
        <v>3</v>
      </c>
      <c r="AD6126" s="38" t="s">
        <v>427</v>
      </c>
      <c r="AE6126" s="61" t="s">
        <v>136</v>
      </c>
      <c r="AF6126" s="52">
        <v>140</v>
      </c>
      <c r="AG6126" s="43">
        <v>20</v>
      </c>
      <c r="AH6126">
        <v>53</v>
      </c>
      <c r="AL6126" t="s">
        <v>22</v>
      </c>
      <c r="AM6126">
        <v>60</v>
      </c>
    </row>
    <row r="6127" spans="28:39">
      <c r="AB6127" s="58" t="s">
        <v>655</v>
      </c>
      <c r="AC6127" s="1">
        <v>3</v>
      </c>
      <c r="AD6127" s="38" t="s">
        <v>427</v>
      </c>
      <c r="AE6127" s="61" t="s">
        <v>136</v>
      </c>
      <c r="AF6127" s="52">
        <v>140</v>
      </c>
      <c r="AG6127" s="44">
        <v>30</v>
      </c>
      <c r="AH6127">
        <v>53</v>
      </c>
      <c r="AL6127" t="s">
        <v>22</v>
      </c>
      <c r="AM6127">
        <v>60</v>
      </c>
    </row>
    <row r="6128" spans="28:39">
      <c r="AB6128" s="58" t="s">
        <v>655</v>
      </c>
      <c r="AC6128" s="1">
        <v>3</v>
      </c>
      <c r="AD6128" s="38" t="s">
        <v>427</v>
      </c>
      <c r="AE6128" s="61" t="s">
        <v>136</v>
      </c>
      <c r="AF6128" s="52">
        <v>140</v>
      </c>
      <c r="AG6128" s="45">
        <v>40</v>
      </c>
      <c r="AH6128">
        <v>43</v>
      </c>
      <c r="AL6128" t="s">
        <v>22</v>
      </c>
      <c r="AM6128">
        <v>60</v>
      </c>
    </row>
    <row r="6129" spans="28:39">
      <c r="AB6129" s="58" t="s">
        <v>655</v>
      </c>
      <c r="AC6129" s="1">
        <v>3</v>
      </c>
      <c r="AD6129" s="38" t="s">
        <v>427</v>
      </c>
      <c r="AE6129" s="61" t="s">
        <v>136</v>
      </c>
      <c r="AF6129" s="52">
        <v>140</v>
      </c>
      <c r="AG6129" s="46">
        <v>50</v>
      </c>
      <c r="AH6129">
        <v>35</v>
      </c>
      <c r="AL6129" t="s">
        <v>22</v>
      </c>
      <c r="AM6129">
        <v>60</v>
      </c>
    </row>
    <row r="6130" spans="28:39">
      <c r="AB6130" s="58" t="s">
        <v>655</v>
      </c>
      <c r="AC6130" s="1">
        <v>3</v>
      </c>
      <c r="AD6130" s="38" t="s">
        <v>427</v>
      </c>
      <c r="AE6130" s="61" t="s">
        <v>136</v>
      </c>
      <c r="AF6130" s="52">
        <v>140</v>
      </c>
      <c r="AG6130" s="47">
        <v>60</v>
      </c>
      <c r="AH6130">
        <v>30</v>
      </c>
      <c r="AL6130" t="s">
        <v>22</v>
      </c>
      <c r="AM6130">
        <v>60</v>
      </c>
    </row>
    <row r="6131" spans="28:39">
      <c r="AB6131" s="58" t="s">
        <v>655</v>
      </c>
      <c r="AC6131" s="1">
        <v>3</v>
      </c>
      <c r="AD6131" s="38" t="s">
        <v>427</v>
      </c>
      <c r="AE6131" s="61" t="s">
        <v>136</v>
      </c>
      <c r="AF6131" s="52">
        <v>140</v>
      </c>
      <c r="AG6131" s="48">
        <v>70</v>
      </c>
      <c r="AH6131">
        <v>26</v>
      </c>
      <c r="AL6131" t="s">
        <v>22</v>
      </c>
      <c r="AM6131">
        <v>60</v>
      </c>
    </row>
    <row r="6132" spans="28:39">
      <c r="AB6132" s="58" t="s">
        <v>655</v>
      </c>
      <c r="AC6132" s="1">
        <v>3</v>
      </c>
      <c r="AD6132" s="38" t="s">
        <v>427</v>
      </c>
      <c r="AE6132" s="61" t="s">
        <v>136</v>
      </c>
      <c r="AF6132" s="53">
        <v>150</v>
      </c>
      <c r="AG6132" s="41">
        <v>0</v>
      </c>
      <c r="AH6132">
        <v>51</v>
      </c>
      <c r="AL6132" t="s">
        <v>22</v>
      </c>
      <c r="AM6132">
        <v>60</v>
      </c>
    </row>
    <row r="6133" spans="28:39">
      <c r="AB6133" s="58" t="s">
        <v>655</v>
      </c>
      <c r="AC6133" s="1">
        <v>3</v>
      </c>
      <c r="AD6133" s="38" t="s">
        <v>427</v>
      </c>
      <c r="AE6133" s="61" t="s">
        <v>136</v>
      </c>
      <c r="AF6133" s="53">
        <v>150</v>
      </c>
      <c r="AG6133" s="42">
        <v>10</v>
      </c>
      <c r="AH6133">
        <v>51</v>
      </c>
      <c r="AL6133" t="s">
        <v>22</v>
      </c>
      <c r="AM6133">
        <v>60</v>
      </c>
    </row>
    <row r="6134" spans="28:39">
      <c r="AB6134" s="58" t="s">
        <v>655</v>
      </c>
      <c r="AC6134" s="1">
        <v>3</v>
      </c>
      <c r="AD6134" s="38" t="s">
        <v>427</v>
      </c>
      <c r="AE6134" s="61" t="s">
        <v>136</v>
      </c>
      <c r="AF6134" s="53">
        <v>150</v>
      </c>
      <c r="AG6134" s="43">
        <v>20</v>
      </c>
      <c r="AH6134">
        <v>51</v>
      </c>
      <c r="AL6134" t="s">
        <v>22</v>
      </c>
      <c r="AM6134">
        <v>60</v>
      </c>
    </row>
    <row r="6135" spans="28:39">
      <c r="AB6135" s="58" t="s">
        <v>655</v>
      </c>
      <c r="AC6135" s="1">
        <v>3</v>
      </c>
      <c r="AD6135" s="38" t="s">
        <v>427</v>
      </c>
      <c r="AE6135" s="61" t="s">
        <v>136</v>
      </c>
      <c r="AF6135" s="53">
        <v>150</v>
      </c>
      <c r="AG6135" s="44">
        <v>30</v>
      </c>
      <c r="AH6135">
        <v>51</v>
      </c>
      <c r="AL6135" t="s">
        <v>22</v>
      </c>
      <c r="AM6135">
        <v>60</v>
      </c>
    </row>
    <row r="6136" spans="28:39">
      <c r="AB6136" s="58" t="s">
        <v>655</v>
      </c>
      <c r="AC6136" s="1">
        <v>3</v>
      </c>
      <c r="AD6136" s="38" t="s">
        <v>427</v>
      </c>
      <c r="AE6136" s="61" t="s">
        <v>136</v>
      </c>
      <c r="AF6136" s="53">
        <v>150</v>
      </c>
      <c r="AG6136" s="45">
        <v>40</v>
      </c>
      <c r="AH6136">
        <v>43</v>
      </c>
      <c r="AL6136" t="s">
        <v>22</v>
      </c>
      <c r="AM6136">
        <v>60</v>
      </c>
    </row>
    <row r="6137" spans="28:39">
      <c r="AB6137" s="58" t="s">
        <v>655</v>
      </c>
      <c r="AC6137" s="1">
        <v>3</v>
      </c>
      <c r="AD6137" s="38" t="s">
        <v>427</v>
      </c>
      <c r="AE6137" s="61" t="s">
        <v>136</v>
      </c>
      <c r="AF6137" s="53">
        <v>150</v>
      </c>
      <c r="AG6137" s="46">
        <v>50</v>
      </c>
      <c r="AH6137">
        <v>35</v>
      </c>
      <c r="AL6137" t="s">
        <v>22</v>
      </c>
      <c r="AM6137">
        <v>60</v>
      </c>
    </row>
    <row r="6138" spans="28:39">
      <c r="AB6138" s="58" t="s">
        <v>655</v>
      </c>
      <c r="AC6138" s="1">
        <v>3</v>
      </c>
      <c r="AD6138" s="38" t="s">
        <v>427</v>
      </c>
      <c r="AE6138" s="61" t="s">
        <v>136</v>
      </c>
      <c r="AF6138" s="53">
        <v>150</v>
      </c>
      <c r="AG6138" s="47">
        <v>60</v>
      </c>
      <c r="AH6138">
        <v>30</v>
      </c>
      <c r="AL6138" t="s">
        <v>22</v>
      </c>
      <c r="AM6138">
        <v>60</v>
      </c>
    </row>
    <row r="6139" spans="28:39">
      <c r="AB6139" s="58" t="s">
        <v>655</v>
      </c>
      <c r="AC6139" s="1">
        <v>3</v>
      </c>
      <c r="AD6139" s="38" t="s">
        <v>427</v>
      </c>
      <c r="AE6139" s="61" t="s">
        <v>136</v>
      </c>
      <c r="AF6139" s="53">
        <v>150</v>
      </c>
      <c r="AG6139" s="48">
        <v>70</v>
      </c>
      <c r="AH6139">
        <v>26</v>
      </c>
      <c r="AL6139" t="s">
        <v>22</v>
      </c>
      <c r="AM6139">
        <v>60</v>
      </c>
    </row>
    <row r="6140" spans="28:39">
      <c r="AB6140" s="58" t="s">
        <v>655</v>
      </c>
      <c r="AC6140" s="1">
        <v>3</v>
      </c>
      <c r="AD6140" s="38" t="s">
        <v>427</v>
      </c>
      <c r="AE6140" s="61" t="s">
        <v>136</v>
      </c>
      <c r="AF6140" s="54">
        <v>160</v>
      </c>
      <c r="AG6140" s="41">
        <v>0</v>
      </c>
      <c r="AH6140">
        <v>48</v>
      </c>
      <c r="AL6140" t="s">
        <v>22</v>
      </c>
      <c r="AM6140">
        <v>60</v>
      </c>
    </row>
    <row r="6141" spans="28:39">
      <c r="AB6141" s="58" t="s">
        <v>655</v>
      </c>
      <c r="AC6141" s="1">
        <v>3</v>
      </c>
      <c r="AD6141" s="38" t="s">
        <v>427</v>
      </c>
      <c r="AE6141" s="61" t="s">
        <v>136</v>
      </c>
      <c r="AF6141" s="54">
        <v>160</v>
      </c>
      <c r="AG6141" s="42">
        <v>10</v>
      </c>
      <c r="AH6141">
        <v>48</v>
      </c>
      <c r="AL6141" t="s">
        <v>22</v>
      </c>
      <c r="AM6141">
        <v>60</v>
      </c>
    </row>
    <row r="6142" spans="28:39">
      <c r="AB6142" s="58" t="s">
        <v>655</v>
      </c>
      <c r="AC6142" s="1">
        <v>3</v>
      </c>
      <c r="AD6142" s="38" t="s">
        <v>427</v>
      </c>
      <c r="AE6142" s="61" t="s">
        <v>136</v>
      </c>
      <c r="AF6142" s="54">
        <v>160</v>
      </c>
      <c r="AG6142" s="43">
        <v>20</v>
      </c>
      <c r="AH6142">
        <v>48</v>
      </c>
      <c r="AL6142" t="s">
        <v>22</v>
      </c>
      <c r="AM6142">
        <v>60</v>
      </c>
    </row>
    <row r="6143" spans="28:39">
      <c r="AB6143" s="58" t="s">
        <v>655</v>
      </c>
      <c r="AC6143" s="1">
        <v>3</v>
      </c>
      <c r="AD6143" s="38" t="s">
        <v>427</v>
      </c>
      <c r="AE6143" s="61" t="s">
        <v>136</v>
      </c>
      <c r="AF6143" s="54">
        <v>160</v>
      </c>
      <c r="AG6143" s="44">
        <v>30</v>
      </c>
      <c r="AH6143">
        <v>48</v>
      </c>
      <c r="AL6143" t="s">
        <v>22</v>
      </c>
      <c r="AM6143">
        <v>60</v>
      </c>
    </row>
    <row r="6144" spans="28:39">
      <c r="AB6144" s="58" t="s">
        <v>655</v>
      </c>
      <c r="AC6144" s="1">
        <v>3</v>
      </c>
      <c r="AD6144" s="38" t="s">
        <v>427</v>
      </c>
      <c r="AE6144" s="61" t="s">
        <v>136</v>
      </c>
      <c r="AF6144" s="54">
        <v>160</v>
      </c>
      <c r="AG6144" s="45">
        <v>40</v>
      </c>
      <c r="AH6144">
        <v>43</v>
      </c>
      <c r="AL6144" t="s">
        <v>22</v>
      </c>
      <c r="AM6144">
        <v>60</v>
      </c>
    </row>
    <row r="6145" spans="28:39">
      <c r="AB6145" s="58" t="s">
        <v>655</v>
      </c>
      <c r="AC6145" s="1">
        <v>3</v>
      </c>
      <c r="AD6145" s="38" t="s">
        <v>427</v>
      </c>
      <c r="AE6145" s="61" t="s">
        <v>136</v>
      </c>
      <c r="AF6145" s="54">
        <v>160</v>
      </c>
      <c r="AG6145" s="46">
        <v>50</v>
      </c>
      <c r="AH6145">
        <v>35</v>
      </c>
      <c r="AL6145" t="s">
        <v>22</v>
      </c>
      <c r="AM6145">
        <v>60</v>
      </c>
    </row>
    <row r="6146" spans="28:39">
      <c r="AB6146" s="58" t="s">
        <v>655</v>
      </c>
      <c r="AC6146" s="1">
        <v>3</v>
      </c>
      <c r="AD6146" s="38" t="s">
        <v>427</v>
      </c>
      <c r="AE6146" s="61" t="s">
        <v>136</v>
      </c>
      <c r="AF6146" s="54">
        <v>160</v>
      </c>
      <c r="AG6146" s="47">
        <v>60</v>
      </c>
      <c r="AH6146">
        <v>30</v>
      </c>
      <c r="AL6146" t="s">
        <v>22</v>
      </c>
      <c r="AM6146">
        <v>60</v>
      </c>
    </row>
    <row r="6147" spans="28:39">
      <c r="AB6147" s="58" t="s">
        <v>655</v>
      </c>
      <c r="AC6147" s="1">
        <v>3</v>
      </c>
      <c r="AD6147" s="38" t="s">
        <v>427</v>
      </c>
      <c r="AE6147" s="61" t="s">
        <v>136</v>
      </c>
      <c r="AF6147" s="54">
        <v>160</v>
      </c>
      <c r="AG6147" s="48">
        <v>70</v>
      </c>
      <c r="AH6147">
        <v>26</v>
      </c>
      <c r="AL6147" t="s">
        <v>22</v>
      </c>
      <c r="AM6147">
        <v>60</v>
      </c>
    </row>
    <row r="6148" spans="28:39">
      <c r="AB6148" s="58" t="s">
        <v>655</v>
      </c>
      <c r="AC6148" s="1">
        <v>3</v>
      </c>
      <c r="AD6148" s="38" t="s">
        <v>427</v>
      </c>
      <c r="AE6148" s="61" t="s">
        <v>136</v>
      </c>
      <c r="AF6148" s="55">
        <v>170</v>
      </c>
      <c r="AG6148" s="41">
        <v>0</v>
      </c>
      <c r="AH6148">
        <v>46</v>
      </c>
      <c r="AL6148" t="s">
        <v>22</v>
      </c>
      <c r="AM6148">
        <v>60</v>
      </c>
    </row>
    <row r="6149" spans="28:39">
      <c r="AB6149" s="58" t="s">
        <v>655</v>
      </c>
      <c r="AC6149" s="1">
        <v>3</v>
      </c>
      <c r="AD6149" s="38" t="s">
        <v>427</v>
      </c>
      <c r="AE6149" s="61" t="s">
        <v>136</v>
      </c>
      <c r="AF6149" s="55">
        <v>170</v>
      </c>
      <c r="AG6149" s="42">
        <v>10</v>
      </c>
      <c r="AH6149">
        <v>46</v>
      </c>
      <c r="AL6149" t="s">
        <v>22</v>
      </c>
      <c r="AM6149">
        <v>60</v>
      </c>
    </row>
    <row r="6150" spans="28:39">
      <c r="AB6150" s="58" t="s">
        <v>655</v>
      </c>
      <c r="AC6150" s="1">
        <v>3</v>
      </c>
      <c r="AD6150" s="38" t="s">
        <v>427</v>
      </c>
      <c r="AE6150" s="61" t="s">
        <v>136</v>
      </c>
      <c r="AF6150" s="55">
        <v>170</v>
      </c>
      <c r="AG6150" s="43">
        <v>20</v>
      </c>
      <c r="AH6150">
        <v>46</v>
      </c>
      <c r="AL6150" t="s">
        <v>22</v>
      </c>
      <c r="AM6150">
        <v>60</v>
      </c>
    </row>
    <row r="6151" spans="28:39">
      <c r="AB6151" s="58" t="s">
        <v>655</v>
      </c>
      <c r="AC6151" s="1">
        <v>3</v>
      </c>
      <c r="AD6151" s="38" t="s">
        <v>427</v>
      </c>
      <c r="AE6151" s="61" t="s">
        <v>136</v>
      </c>
      <c r="AF6151" s="55">
        <v>170</v>
      </c>
      <c r="AG6151" s="44">
        <v>30</v>
      </c>
      <c r="AH6151">
        <v>46</v>
      </c>
      <c r="AL6151" t="s">
        <v>22</v>
      </c>
      <c r="AM6151">
        <v>60</v>
      </c>
    </row>
    <row r="6152" spans="28:39">
      <c r="AB6152" s="58" t="s">
        <v>655</v>
      </c>
      <c r="AC6152" s="1">
        <v>3</v>
      </c>
      <c r="AD6152" s="38" t="s">
        <v>427</v>
      </c>
      <c r="AE6152" s="61" t="s">
        <v>136</v>
      </c>
      <c r="AF6152" s="55">
        <v>170</v>
      </c>
      <c r="AG6152" s="45">
        <v>40</v>
      </c>
      <c r="AH6152">
        <v>43</v>
      </c>
      <c r="AL6152" t="s">
        <v>22</v>
      </c>
      <c r="AM6152">
        <v>60</v>
      </c>
    </row>
    <row r="6153" spans="28:39">
      <c r="AB6153" s="58" t="s">
        <v>655</v>
      </c>
      <c r="AC6153" s="1">
        <v>3</v>
      </c>
      <c r="AD6153" s="38" t="s">
        <v>427</v>
      </c>
      <c r="AE6153" s="61" t="s">
        <v>136</v>
      </c>
      <c r="AF6153" s="55">
        <v>170</v>
      </c>
      <c r="AG6153" s="46">
        <v>50</v>
      </c>
      <c r="AH6153">
        <v>35</v>
      </c>
      <c r="AL6153" t="s">
        <v>22</v>
      </c>
      <c r="AM6153">
        <v>60</v>
      </c>
    </row>
    <row r="6154" spans="28:39">
      <c r="AB6154" s="58" t="s">
        <v>655</v>
      </c>
      <c r="AC6154" s="1">
        <v>3</v>
      </c>
      <c r="AD6154" s="38" t="s">
        <v>427</v>
      </c>
      <c r="AE6154" s="61" t="s">
        <v>136</v>
      </c>
      <c r="AF6154" s="55">
        <v>170</v>
      </c>
      <c r="AG6154" s="47">
        <v>60</v>
      </c>
      <c r="AH6154">
        <v>30</v>
      </c>
      <c r="AL6154" t="s">
        <v>22</v>
      </c>
      <c r="AM6154">
        <v>60</v>
      </c>
    </row>
    <row r="6155" spans="28:39">
      <c r="AB6155" s="58" t="s">
        <v>655</v>
      </c>
      <c r="AC6155" s="1">
        <v>3</v>
      </c>
      <c r="AD6155" s="38" t="s">
        <v>427</v>
      </c>
      <c r="AE6155" s="61" t="s">
        <v>136</v>
      </c>
      <c r="AF6155" s="55">
        <v>170</v>
      </c>
      <c r="AG6155" s="48">
        <v>70</v>
      </c>
      <c r="AH6155">
        <v>26</v>
      </c>
      <c r="AL6155" t="s">
        <v>22</v>
      </c>
      <c r="AM6155">
        <v>60</v>
      </c>
    </row>
    <row r="6156" spans="28:39">
      <c r="AB6156" s="58" t="s">
        <v>655</v>
      </c>
      <c r="AC6156" s="1">
        <v>3</v>
      </c>
      <c r="AD6156" s="38" t="s">
        <v>427</v>
      </c>
      <c r="AE6156" s="61" t="s">
        <v>136</v>
      </c>
      <c r="AF6156" s="56">
        <v>180</v>
      </c>
      <c r="AG6156" s="41">
        <v>0</v>
      </c>
      <c r="AH6156">
        <v>45</v>
      </c>
      <c r="AL6156" t="s">
        <v>22</v>
      </c>
      <c r="AM6156">
        <v>60</v>
      </c>
    </row>
    <row r="6157" spans="28:39">
      <c r="AB6157" s="58" t="s">
        <v>655</v>
      </c>
      <c r="AC6157" s="1">
        <v>3</v>
      </c>
      <c r="AD6157" s="38" t="s">
        <v>427</v>
      </c>
      <c r="AE6157" s="61" t="s">
        <v>136</v>
      </c>
      <c r="AF6157" s="56">
        <v>180</v>
      </c>
      <c r="AG6157" s="42">
        <v>10</v>
      </c>
      <c r="AH6157">
        <v>45</v>
      </c>
      <c r="AL6157" t="s">
        <v>22</v>
      </c>
      <c r="AM6157">
        <v>60</v>
      </c>
    </row>
    <row r="6158" spans="28:39">
      <c r="AB6158" s="58" t="s">
        <v>655</v>
      </c>
      <c r="AC6158" s="1">
        <v>3</v>
      </c>
      <c r="AD6158" s="38" t="s">
        <v>427</v>
      </c>
      <c r="AE6158" s="61" t="s">
        <v>136</v>
      </c>
      <c r="AF6158" s="56">
        <v>180</v>
      </c>
      <c r="AG6158" s="43">
        <v>20</v>
      </c>
      <c r="AH6158">
        <v>45</v>
      </c>
      <c r="AL6158" t="s">
        <v>22</v>
      </c>
      <c r="AM6158">
        <v>60</v>
      </c>
    </row>
    <row r="6159" spans="28:39">
      <c r="AB6159" s="58" t="s">
        <v>655</v>
      </c>
      <c r="AC6159" s="1">
        <v>3</v>
      </c>
      <c r="AD6159" s="38" t="s">
        <v>427</v>
      </c>
      <c r="AE6159" s="61" t="s">
        <v>136</v>
      </c>
      <c r="AF6159" s="56">
        <v>180</v>
      </c>
      <c r="AG6159" s="44">
        <v>30</v>
      </c>
      <c r="AH6159">
        <v>45</v>
      </c>
      <c r="AL6159" t="s">
        <v>22</v>
      </c>
      <c r="AM6159">
        <v>60</v>
      </c>
    </row>
    <row r="6160" spans="28:39">
      <c r="AB6160" s="58" t="s">
        <v>655</v>
      </c>
      <c r="AC6160" s="1">
        <v>3</v>
      </c>
      <c r="AD6160" s="38" t="s">
        <v>427</v>
      </c>
      <c r="AE6160" s="61" t="s">
        <v>136</v>
      </c>
      <c r="AF6160" s="56">
        <v>180</v>
      </c>
      <c r="AG6160" s="45">
        <v>40</v>
      </c>
      <c r="AH6160">
        <v>43</v>
      </c>
      <c r="AL6160" t="s">
        <v>22</v>
      </c>
      <c r="AM6160">
        <v>60</v>
      </c>
    </row>
    <row r="6161" spans="28:39">
      <c r="AB6161" s="58" t="s">
        <v>655</v>
      </c>
      <c r="AC6161" s="1">
        <v>3</v>
      </c>
      <c r="AD6161" s="38" t="s">
        <v>427</v>
      </c>
      <c r="AE6161" s="61" t="s">
        <v>136</v>
      </c>
      <c r="AF6161" s="56">
        <v>180</v>
      </c>
      <c r="AG6161" s="46">
        <v>50</v>
      </c>
      <c r="AH6161">
        <v>35</v>
      </c>
      <c r="AL6161" t="s">
        <v>22</v>
      </c>
      <c r="AM6161">
        <v>60</v>
      </c>
    </row>
    <row r="6162" spans="28:39">
      <c r="AB6162" s="58" t="s">
        <v>655</v>
      </c>
      <c r="AC6162" s="1">
        <v>3</v>
      </c>
      <c r="AD6162" s="38" t="s">
        <v>427</v>
      </c>
      <c r="AE6162" s="61" t="s">
        <v>136</v>
      </c>
      <c r="AF6162" s="56">
        <v>180</v>
      </c>
      <c r="AG6162" s="47">
        <v>60</v>
      </c>
      <c r="AH6162">
        <v>30</v>
      </c>
      <c r="AL6162" t="s">
        <v>22</v>
      </c>
      <c r="AM6162">
        <v>60</v>
      </c>
    </row>
    <row r="6163" spans="28:39">
      <c r="AB6163" s="58" t="s">
        <v>655</v>
      </c>
      <c r="AC6163" s="1">
        <v>3</v>
      </c>
      <c r="AD6163" s="38" t="s">
        <v>427</v>
      </c>
      <c r="AE6163" s="61" t="s">
        <v>136</v>
      </c>
      <c r="AF6163" s="56">
        <v>180</v>
      </c>
      <c r="AG6163" s="48">
        <v>70</v>
      </c>
      <c r="AH6163">
        <v>26</v>
      </c>
      <c r="AL6163" t="s">
        <v>22</v>
      </c>
      <c r="AM6163">
        <v>60</v>
      </c>
    </row>
    <row r="6164" spans="28:39">
      <c r="AB6164" s="58" t="s">
        <v>655</v>
      </c>
      <c r="AC6164" s="1">
        <v>3</v>
      </c>
      <c r="AD6164" s="38" t="s">
        <v>427</v>
      </c>
      <c r="AE6164" s="61" t="s">
        <v>136</v>
      </c>
      <c r="AF6164" s="57">
        <v>200</v>
      </c>
      <c r="AG6164" s="41">
        <v>0</v>
      </c>
      <c r="AH6164">
        <v>39</v>
      </c>
      <c r="AL6164" t="s">
        <v>22</v>
      </c>
      <c r="AM6164">
        <v>60</v>
      </c>
    </row>
    <row r="6165" spans="28:39">
      <c r="AB6165" s="58" t="s">
        <v>655</v>
      </c>
      <c r="AC6165" s="1">
        <v>3</v>
      </c>
      <c r="AD6165" s="38" t="s">
        <v>427</v>
      </c>
      <c r="AE6165" s="61" t="s">
        <v>136</v>
      </c>
      <c r="AF6165" s="57">
        <v>200</v>
      </c>
      <c r="AG6165" s="42">
        <v>10</v>
      </c>
      <c r="AH6165">
        <v>39</v>
      </c>
      <c r="AL6165" t="s">
        <v>22</v>
      </c>
      <c r="AM6165">
        <v>60</v>
      </c>
    </row>
    <row r="6166" spans="28:39">
      <c r="AB6166" s="58" t="s">
        <v>655</v>
      </c>
      <c r="AC6166" s="1">
        <v>3</v>
      </c>
      <c r="AD6166" s="38" t="s">
        <v>427</v>
      </c>
      <c r="AE6166" s="61" t="s">
        <v>136</v>
      </c>
      <c r="AF6166" s="57">
        <v>200</v>
      </c>
      <c r="AG6166" s="43">
        <v>20</v>
      </c>
      <c r="AH6166">
        <v>39</v>
      </c>
      <c r="AL6166" t="s">
        <v>22</v>
      </c>
      <c r="AM6166">
        <v>60</v>
      </c>
    </row>
    <row r="6167" spans="28:39">
      <c r="AB6167" s="58" t="s">
        <v>655</v>
      </c>
      <c r="AC6167" s="1">
        <v>3</v>
      </c>
      <c r="AD6167" s="38" t="s">
        <v>427</v>
      </c>
      <c r="AE6167" s="61" t="s">
        <v>136</v>
      </c>
      <c r="AF6167" s="57">
        <v>200</v>
      </c>
      <c r="AG6167" s="44">
        <v>30</v>
      </c>
      <c r="AH6167">
        <v>39</v>
      </c>
      <c r="AL6167" t="s">
        <v>22</v>
      </c>
      <c r="AM6167">
        <v>60</v>
      </c>
    </row>
    <row r="6168" spans="28:39">
      <c r="AB6168" s="58" t="s">
        <v>655</v>
      </c>
      <c r="AC6168" s="1">
        <v>3</v>
      </c>
      <c r="AD6168" s="38" t="s">
        <v>427</v>
      </c>
      <c r="AE6168" s="61" t="s">
        <v>136</v>
      </c>
      <c r="AF6168" s="57">
        <v>200</v>
      </c>
      <c r="AG6168" s="45">
        <v>40</v>
      </c>
      <c r="AH6168">
        <v>39</v>
      </c>
      <c r="AL6168" t="s">
        <v>22</v>
      </c>
      <c r="AM6168">
        <v>60</v>
      </c>
    </row>
    <row r="6169" spans="28:39">
      <c r="AB6169" s="58" t="s">
        <v>655</v>
      </c>
      <c r="AC6169" s="1">
        <v>3</v>
      </c>
      <c r="AD6169" s="38" t="s">
        <v>427</v>
      </c>
      <c r="AE6169" s="61" t="s">
        <v>136</v>
      </c>
      <c r="AF6169" s="57">
        <v>200</v>
      </c>
      <c r="AG6169" s="46">
        <v>50</v>
      </c>
      <c r="AH6169">
        <v>35</v>
      </c>
      <c r="AL6169" t="s">
        <v>22</v>
      </c>
      <c r="AM6169">
        <v>60</v>
      </c>
    </row>
    <row r="6170" spans="28:39">
      <c r="AB6170" s="58" t="s">
        <v>655</v>
      </c>
      <c r="AC6170" s="1">
        <v>3</v>
      </c>
      <c r="AD6170" s="38" t="s">
        <v>427</v>
      </c>
      <c r="AE6170" s="61" t="s">
        <v>136</v>
      </c>
      <c r="AF6170" s="57">
        <v>200</v>
      </c>
      <c r="AG6170" s="47">
        <v>60</v>
      </c>
      <c r="AH6170">
        <v>30</v>
      </c>
      <c r="AL6170" t="s">
        <v>22</v>
      </c>
      <c r="AM6170">
        <v>60</v>
      </c>
    </row>
    <row r="6171" spans="28:39">
      <c r="AB6171" s="58" t="s">
        <v>655</v>
      </c>
      <c r="AC6171" s="1">
        <v>3</v>
      </c>
      <c r="AD6171" s="38" t="s">
        <v>427</v>
      </c>
      <c r="AE6171" s="61" t="s">
        <v>136</v>
      </c>
      <c r="AF6171" s="57">
        <v>200</v>
      </c>
      <c r="AG6171" s="48">
        <v>70</v>
      </c>
      <c r="AH6171">
        <v>26</v>
      </c>
      <c r="AL6171" t="s">
        <v>22</v>
      </c>
      <c r="AM6171">
        <v>60</v>
      </c>
    </row>
    <row r="6172" spans="28:39">
      <c r="AB6172" s="58" t="s">
        <v>655</v>
      </c>
      <c r="AC6172" s="1">
        <v>3</v>
      </c>
      <c r="AD6172" s="38" t="s">
        <v>428</v>
      </c>
      <c r="AE6172" s="61" t="s">
        <v>136</v>
      </c>
      <c r="AF6172" s="40">
        <v>110</v>
      </c>
      <c r="AG6172" s="41">
        <v>0</v>
      </c>
      <c r="AH6172">
        <v>59</v>
      </c>
      <c r="AL6172" t="s">
        <v>22</v>
      </c>
      <c r="AM6172">
        <v>60</v>
      </c>
    </row>
    <row r="6173" spans="28:39">
      <c r="AB6173" s="58" t="s">
        <v>655</v>
      </c>
      <c r="AC6173" s="1">
        <v>3</v>
      </c>
      <c r="AD6173" s="38" t="s">
        <v>428</v>
      </c>
      <c r="AE6173" s="61" t="s">
        <v>136</v>
      </c>
      <c r="AF6173" s="40">
        <v>110</v>
      </c>
      <c r="AG6173" s="42">
        <v>10</v>
      </c>
      <c r="AH6173">
        <v>59</v>
      </c>
      <c r="AL6173" t="s">
        <v>22</v>
      </c>
      <c r="AM6173">
        <v>60</v>
      </c>
    </row>
    <row r="6174" spans="28:39">
      <c r="AB6174" s="58" t="s">
        <v>655</v>
      </c>
      <c r="AC6174" s="1">
        <v>3</v>
      </c>
      <c r="AD6174" s="38" t="s">
        <v>428</v>
      </c>
      <c r="AE6174" s="61" t="s">
        <v>136</v>
      </c>
      <c r="AF6174" s="40">
        <v>110</v>
      </c>
      <c r="AG6174" s="43">
        <v>20</v>
      </c>
      <c r="AH6174">
        <v>59</v>
      </c>
      <c r="AL6174" t="s">
        <v>22</v>
      </c>
      <c r="AM6174">
        <v>60</v>
      </c>
    </row>
    <row r="6175" spans="28:39">
      <c r="AB6175" s="58" t="s">
        <v>655</v>
      </c>
      <c r="AC6175" s="1">
        <v>3</v>
      </c>
      <c r="AD6175" s="38" t="s">
        <v>428</v>
      </c>
      <c r="AE6175" s="61" t="s">
        <v>136</v>
      </c>
      <c r="AF6175" s="40">
        <v>110</v>
      </c>
      <c r="AG6175" s="44">
        <v>30</v>
      </c>
      <c r="AH6175">
        <v>57</v>
      </c>
      <c r="AL6175" t="s">
        <v>22</v>
      </c>
      <c r="AM6175">
        <v>60</v>
      </c>
    </row>
    <row r="6176" spans="28:39">
      <c r="AB6176" s="58" t="s">
        <v>655</v>
      </c>
      <c r="AC6176" s="1">
        <v>3</v>
      </c>
      <c r="AD6176" s="38" t="s">
        <v>428</v>
      </c>
      <c r="AE6176" s="61" t="s">
        <v>136</v>
      </c>
      <c r="AF6176" s="40">
        <v>110</v>
      </c>
      <c r="AG6176" s="45">
        <v>40</v>
      </c>
      <c r="AH6176">
        <v>43</v>
      </c>
      <c r="AL6176" t="s">
        <v>22</v>
      </c>
      <c r="AM6176">
        <v>60</v>
      </c>
    </row>
    <row r="6177" spans="28:39">
      <c r="AB6177" s="58" t="s">
        <v>655</v>
      </c>
      <c r="AC6177" s="1">
        <v>3</v>
      </c>
      <c r="AD6177" s="38" t="s">
        <v>428</v>
      </c>
      <c r="AE6177" s="61" t="s">
        <v>136</v>
      </c>
      <c r="AF6177" s="40">
        <v>110</v>
      </c>
      <c r="AG6177" s="46">
        <v>50</v>
      </c>
      <c r="AH6177">
        <v>35</v>
      </c>
      <c r="AL6177" t="s">
        <v>22</v>
      </c>
      <c r="AM6177">
        <v>60</v>
      </c>
    </row>
    <row r="6178" spans="28:39">
      <c r="AB6178" s="58" t="s">
        <v>655</v>
      </c>
      <c r="AC6178" s="1">
        <v>3</v>
      </c>
      <c r="AD6178" s="38" t="s">
        <v>428</v>
      </c>
      <c r="AE6178" s="61" t="s">
        <v>136</v>
      </c>
      <c r="AF6178" s="40">
        <v>110</v>
      </c>
      <c r="AG6178" s="47">
        <v>60</v>
      </c>
      <c r="AH6178">
        <v>30</v>
      </c>
      <c r="AL6178" t="s">
        <v>22</v>
      </c>
      <c r="AM6178">
        <v>60</v>
      </c>
    </row>
    <row r="6179" spans="28:39">
      <c r="AB6179" s="58" t="s">
        <v>655</v>
      </c>
      <c r="AC6179" s="1">
        <v>3</v>
      </c>
      <c r="AD6179" s="38" t="s">
        <v>428</v>
      </c>
      <c r="AE6179" s="61" t="s">
        <v>136</v>
      </c>
      <c r="AF6179" s="40">
        <v>110</v>
      </c>
      <c r="AG6179" s="48">
        <v>70</v>
      </c>
      <c r="AH6179">
        <v>26</v>
      </c>
      <c r="AL6179" t="s">
        <v>22</v>
      </c>
      <c r="AM6179">
        <v>60</v>
      </c>
    </row>
    <row r="6180" spans="28:39">
      <c r="AB6180" s="58" t="s">
        <v>655</v>
      </c>
      <c r="AC6180" s="1">
        <v>3</v>
      </c>
      <c r="AD6180" s="38" t="s">
        <v>428</v>
      </c>
      <c r="AE6180" s="61" t="s">
        <v>136</v>
      </c>
      <c r="AF6180" s="49">
        <v>115</v>
      </c>
      <c r="AG6180" s="41">
        <v>0</v>
      </c>
      <c r="AH6180">
        <v>57</v>
      </c>
      <c r="AL6180" t="s">
        <v>22</v>
      </c>
      <c r="AM6180">
        <v>60</v>
      </c>
    </row>
    <row r="6181" spans="28:39">
      <c r="AB6181" s="58" t="s">
        <v>655</v>
      </c>
      <c r="AC6181" s="1">
        <v>3</v>
      </c>
      <c r="AD6181" s="38" t="s">
        <v>428</v>
      </c>
      <c r="AE6181" s="61" t="s">
        <v>136</v>
      </c>
      <c r="AF6181" s="49">
        <v>115</v>
      </c>
      <c r="AG6181" s="42">
        <v>10</v>
      </c>
      <c r="AH6181">
        <v>57</v>
      </c>
      <c r="AL6181" t="s">
        <v>22</v>
      </c>
      <c r="AM6181">
        <v>60</v>
      </c>
    </row>
    <row r="6182" spans="28:39">
      <c r="AB6182" s="58" t="s">
        <v>655</v>
      </c>
      <c r="AC6182" s="1">
        <v>3</v>
      </c>
      <c r="AD6182" s="38" t="s">
        <v>428</v>
      </c>
      <c r="AE6182" s="61" t="s">
        <v>136</v>
      </c>
      <c r="AF6182" s="49">
        <v>115</v>
      </c>
      <c r="AG6182" s="43">
        <v>20</v>
      </c>
      <c r="AH6182">
        <v>57</v>
      </c>
      <c r="AL6182" t="s">
        <v>22</v>
      </c>
      <c r="AM6182">
        <v>60</v>
      </c>
    </row>
    <row r="6183" spans="28:39">
      <c r="AB6183" s="58" t="s">
        <v>655</v>
      </c>
      <c r="AC6183" s="1">
        <v>3</v>
      </c>
      <c r="AD6183" s="38" t="s">
        <v>428</v>
      </c>
      <c r="AE6183" s="61" t="s">
        <v>136</v>
      </c>
      <c r="AF6183" s="49">
        <v>115</v>
      </c>
      <c r="AG6183" s="44">
        <v>30</v>
      </c>
      <c r="AH6183">
        <v>57</v>
      </c>
      <c r="AL6183" t="s">
        <v>22</v>
      </c>
      <c r="AM6183">
        <v>60</v>
      </c>
    </row>
    <row r="6184" spans="28:39">
      <c r="AB6184" s="58" t="s">
        <v>655</v>
      </c>
      <c r="AC6184" s="1">
        <v>3</v>
      </c>
      <c r="AD6184" s="38" t="s">
        <v>428</v>
      </c>
      <c r="AE6184" s="61" t="s">
        <v>136</v>
      </c>
      <c r="AF6184" s="49">
        <v>115</v>
      </c>
      <c r="AG6184" s="45">
        <v>40</v>
      </c>
      <c r="AH6184">
        <v>43</v>
      </c>
      <c r="AL6184" t="s">
        <v>22</v>
      </c>
      <c r="AM6184">
        <v>60</v>
      </c>
    </row>
    <row r="6185" spans="28:39">
      <c r="AB6185" s="58" t="s">
        <v>655</v>
      </c>
      <c r="AC6185" s="1">
        <v>3</v>
      </c>
      <c r="AD6185" s="38" t="s">
        <v>428</v>
      </c>
      <c r="AE6185" s="61" t="s">
        <v>136</v>
      </c>
      <c r="AF6185" s="49">
        <v>115</v>
      </c>
      <c r="AG6185" s="46">
        <v>50</v>
      </c>
      <c r="AH6185">
        <v>35</v>
      </c>
      <c r="AL6185" t="s">
        <v>22</v>
      </c>
      <c r="AM6185">
        <v>60</v>
      </c>
    </row>
    <row r="6186" spans="28:39">
      <c r="AB6186" s="58" t="s">
        <v>655</v>
      </c>
      <c r="AC6186" s="1">
        <v>3</v>
      </c>
      <c r="AD6186" s="38" t="s">
        <v>428</v>
      </c>
      <c r="AE6186" s="61" t="s">
        <v>136</v>
      </c>
      <c r="AF6186" s="49">
        <v>115</v>
      </c>
      <c r="AG6186" s="47">
        <v>60</v>
      </c>
      <c r="AH6186">
        <v>30</v>
      </c>
      <c r="AL6186" t="s">
        <v>22</v>
      </c>
      <c r="AM6186">
        <v>60</v>
      </c>
    </row>
    <row r="6187" spans="28:39">
      <c r="AB6187" s="58" t="s">
        <v>655</v>
      </c>
      <c r="AC6187" s="1">
        <v>3</v>
      </c>
      <c r="AD6187" s="38" t="s">
        <v>428</v>
      </c>
      <c r="AE6187" s="61" t="s">
        <v>136</v>
      </c>
      <c r="AF6187" s="49">
        <v>115</v>
      </c>
      <c r="AG6187" s="48">
        <v>70</v>
      </c>
      <c r="AH6187">
        <v>26</v>
      </c>
      <c r="AL6187" t="s">
        <v>22</v>
      </c>
      <c r="AM6187">
        <v>60</v>
      </c>
    </row>
    <row r="6188" spans="28:39">
      <c r="AB6188" s="58" t="s">
        <v>655</v>
      </c>
      <c r="AC6188" s="1">
        <v>3</v>
      </c>
      <c r="AD6188" s="38" t="s">
        <v>428</v>
      </c>
      <c r="AE6188" s="61" t="s">
        <v>136</v>
      </c>
      <c r="AF6188" s="50">
        <v>120</v>
      </c>
      <c r="AG6188" s="41">
        <v>0</v>
      </c>
      <c r="AH6188">
        <v>56</v>
      </c>
      <c r="AL6188" t="s">
        <v>22</v>
      </c>
      <c r="AM6188">
        <v>60</v>
      </c>
    </row>
    <row r="6189" spans="28:39">
      <c r="AB6189" s="58" t="s">
        <v>655</v>
      </c>
      <c r="AC6189" s="1">
        <v>3</v>
      </c>
      <c r="AD6189" s="38" t="s">
        <v>428</v>
      </c>
      <c r="AE6189" s="61" t="s">
        <v>136</v>
      </c>
      <c r="AF6189" s="50">
        <v>120</v>
      </c>
      <c r="AG6189" s="42">
        <v>10</v>
      </c>
      <c r="AH6189">
        <v>56</v>
      </c>
      <c r="AL6189" t="s">
        <v>22</v>
      </c>
      <c r="AM6189">
        <v>60</v>
      </c>
    </row>
    <row r="6190" spans="28:39">
      <c r="AB6190" s="58" t="s">
        <v>655</v>
      </c>
      <c r="AC6190" s="1">
        <v>3</v>
      </c>
      <c r="AD6190" s="38" t="s">
        <v>428</v>
      </c>
      <c r="AE6190" s="61" t="s">
        <v>136</v>
      </c>
      <c r="AF6190" s="50">
        <v>120</v>
      </c>
      <c r="AG6190" s="43">
        <v>20</v>
      </c>
      <c r="AH6190">
        <v>56</v>
      </c>
      <c r="AL6190" t="s">
        <v>22</v>
      </c>
      <c r="AM6190">
        <v>60</v>
      </c>
    </row>
    <row r="6191" spans="28:39">
      <c r="AB6191" s="58" t="s">
        <v>655</v>
      </c>
      <c r="AC6191" s="1">
        <v>3</v>
      </c>
      <c r="AD6191" s="38" t="s">
        <v>428</v>
      </c>
      <c r="AE6191" s="61" t="s">
        <v>136</v>
      </c>
      <c r="AF6191" s="50">
        <v>120</v>
      </c>
      <c r="AG6191" s="44">
        <v>30</v>
      </c>
      <c r="AH6191">
        <v>56</v>
      </c>
      <c r="AL6191" t="s">
        <v>22</v>
      </c>
      <c r="AM6191">
        <v>60</v>
      </c>
    </row>
    <row r="6192" spans="28:39">
      <c r="AB6192" s="58" t="s">
        <v>655</v>
      </c>
      <c r="AC6192" s="1">
        <v>3</v>
      </c>
      <c r="AD6192" s="38" t="s">
        <v>428</v>
      </c>
      <c r="AE6192" s="61" t="s">
        <v>136</v>
      </c>
      <c r="AF6192" s="50">
        <v>120</v>
      </c>
      <c r="AG6192" s="45">
        <v>40</v>
      </c>
      <c r="AH6192">
        <v>43</v>
      </c>
      <c r="AL6192" t="s">
        <v>22</v>
      </c>
      <c r="AM6192">
        <v>60</v>
      </c>
    </row>
    <row r="6193" spans="28:39">
      <c r="AB6193" s="58" t="s">
        <v>655</v>
      </c>
      <c r="AC6193" s="1">
        <v>3</v>
      </c>
      <c r="AD6193" s="38" t="s">
        <v>428</v>
      </c>
      <c r="AE6193" s="61" t="s">
        <v>136</v>
      </c>
      <c r="AF6193" s="50">
        <v>120</v>
      </c>
      <c r="AG6193" s="46">
        <v>50</v>
      </c>
      <c r="AH6193">
        <v>35</v>
      </c>
      <c r="AL6193" t="s">
        <v>22</v>
      </c>
      <c r="AM6193">
        <v>60</v>
      </c>
    </row>
    <row r="6194" spans="28:39">
      <c r="AB6194" s="58" t="s">
        <v>655</v>
      </c>
      <c r="AC6194" s="1">
        <v>3</v>
      </c>
      <c r="AD6194" s="38" t="s">
        <v>428</v>
      </c>
      <c r="AE6194" s="61" t="s">
        <v>136</v>
      </c>
      <c r="AF6194" s="50">
        <v>120</v>
      </c>
      <c r="AG6194" s="47">
        <v>60</v>
      </c>
      <c r="AH6194">
        <v>30</v>
      </c>
      <c r="AL6194" t="s">
        <v>22</v>
      </c>
      <c r="AM6194">
        <v>60</v>
      </c>
    </row>
    <row r="6195" spans="28:39">
      <c r="AB6195" s="58" t="s">
        <v>655</v>
      </c>
      <c r="AC6195" s="1">
        <v>3</v>
      </c>
      <c r="AD6195" s="38" t="s">
        <v>428</v>
      </c>
      <c r="AE6195" s="61" t="s">
        <v>136</v>
      </c>
      <c r="AF6195" s="50">
        <v>120</v>
      </c>
      <c r="AG6195" s="48">
        <v>70</v>
      </c>
      <c r="AH6195">
        <v>26</v>
      </c>
      <c r="AL6195" t="s">
        <v>22</v>
      </c>
      <c r="AM6195">
        <v>60</v>
      </c>
    </row>
    <row r="6196" spans="28:39">
      <c r="AB6196" s="58" t="s">
        <v>655</v>
      </c>
      <c r="AC6196" s="1">
        <v>3</v>
      </c>
      <c r="AD6196" s="38" t="s">
        <v>428</v>
      </c>
      <c r="AE6196" s="61" t="s">
        <v>136</v>
      </c>
      <c r="AF6196" s="51">
        <v>130</v>
      </c>
      <c r="AG6196" s="41">
        <v>0</v>
      </c>
      <c r="AH6196">
        <v>53</v>
      </c>
      <c r="AL6196" t="s">
        <v>22</v>
      </c>
      <c r="AM6196">
        <v>60</v>
      </c>
    </row>
    <row r="6197" spans="28:39">
      <c r="AB6197" s="58" t="s">
        <v>655</v>
      </c>
      <c r="AC6197" s="1">
        <v>3</v>
      </c>
      <c r="AD6197" s="38" t="s">
        <v>428</v>
      </c>
      <c r="AE6197" s="61" t="s">
        <v>136</v>
      </c>
      <c r="AF6197" s="51">
        <v>130</v>
      </c>
      <c r="AG6197" s="42">
        <v>10</v>
      </c>
      <c r="AH6197">
        <v>53</v>
      </c>
      <c r="AL6197" t="s">
        <v>22</v>
      </c>
      <c r="AM6197">
        <v>60</v>
      </c>
    </row>
    <row r="6198" spans="28:39">
      <c r="AB6198" s="58" t="s">
        <v>655</v>
      </c>
      <c r="AC6198" s="1">
        <v>3</v>
      </c>
      <c r="AD6198" s="38" t="s">
        <v>428</v>
      </c>
      <c r="AE6198" s="61" t="s">
        <v>136</v>
      </c>
      <c r="AF6198" s="51">
        <v>130</v>
      </c>
      <c r="AG6198" s="43">
        <v>20</v>
      </c>
      <c r="AH6198">
        <v>53</v>
      </c>
      <c r="AL6198" t="s">
        <v>22</v>
      </c>
      <c r="AM6198">
        <v>60</v>
      </c>
    </row>
    <row r="6199" spans="28:39">
      <c r="AB6199" s="58" t="s">
        <v>655</v>
      </c>
      <c r="AC6199" s="1">
        <v>3</v>
      </c>
      <c r="AD6199" s="38" t="s">
        <v>428</v>
      </c>
      <c r="AE6199" s="61" t="s">
        <v>136</v>
      </c>
      <c r="AF6199" s="51">
        <v>130</v>
      </c>
      <c r="AG6199" s="44">
        <v>30</v>
      </c>
      <c r="AH6199">
        <v>53</v>
      </c>
      <c r="AL6199" t="s">
        <v>22</v>
      </c>
      <c r="AM6199">
        <v>60</v>
      </c>
    </row>
    <row r="6200" spans="28:39">
      <c r="AB6200" s="58" t="s">
        <v>655</v>
      </c>
      <c r="AC6200" s="1">
        <v>3</v>
      </c>
      <c r="AD6200" s="38" t="s">
        <v>428</v>
      </c>
      <c r="AE6200" s="61" t="s">
        <v>136</v>
      </c>
      <c r="AF6200" s="51">
        <v>130</v>
      </c>
      <c r="AG6200" s="45">
        <v>40</v>
      </c>
      <c r="AH6200">
        <v>43</v>
      </c>
      <c r="AL6200" t="s">
        <v>22</v>
      </c>
      <c r="AM6200">
        <v>60</v>
      </c>
    </row>
    <row r="6201" spans="28:39">
      <c r="AB6201" s="58" t="s">
        <v>655</v>
      </c>
      <c r="AC6201" s="1">
        <v>3</v>
      </c>
      <c r="AD6201" s="38" t="s">
        <v>428</v>
      </c>
      <c r="AE6201" s="61" t="s">
        <v>136</v>
      </c>
      <c r="AF6201" s="51">
        <v>130</v>
      </c>
      <c r="AG6201" s="46">
        <v>50</v>
      </c>
      <c r="AH6201">
        <v>35</v>
      </c>
      <c r="AL6201" t="s">
        <v>22</v>
      </c>
      <c r="AM6201">
        <v>60</v>
      </c>
    </row>
    <row r="6202" spans="28:39">
      <c r="AB6202" s="58" t="s">
        <v>655</v>
      </c>
      <c r="AC6202" s="1">
        <v>3</v>
      </c>
      <c r="AD6202" s="38" t="s">
        <v>428</v>
      </c>
      <c r="AE6202" s="61" t="s">
        <v>136</v>
      </c>
      <c r="AF6202" s="51">
        <v>130</v>
      </c>
      <c r="AG6202" s="47">
        <v>60</v>
      </c>
      <c r="AH6202">
        <v>30</v>
      </c>
      <c r="AL6202" t="s">
        <v>22</v>
      </c>
      <c r="AM6202">
        <v>60</v>
      </c>
    </row>
    <row r="6203" spans="28:39">
      <c r="AB6203" s="58" t="s">
        <v>655</v>
      </c>
      <c r="AC6203" s="1">
        <v>3</v>
      </c>
      <c r="AD6203" s="38" t="s">
        <v>428</v>
      </c>
      <c r="AE6203" s="61" t="s">
        <v>136</v>
      </c>
      <c r="AF6203" s="51">
        <v>130</v>
      </c>
      <c r="AG6203" s="48">
        <v>70</v>
      </c>
      <c r="AH6203">
        <v>26</v>
      </c>
      <c r="AL6203" t="s">
        <v>22</v>
      </c>
      <c r="AM6203">
        <v>60</v>
      </c>
    </row>
    <row r="6204" spans="28:39">
      <c r="AB6204" s="58" t="s">
        <v>655</v>
      </c>
      <c r="AC6204" s="1">
        <v>3</v>
      </c>
      <c r="AD6204" s="38" t="s">
        <v>428</v>
      </c>
      <c r="AE6204" s="61" t="s">
        <v>136</v>
      </c>
      <c r="AF6204" s="52">
        <v>140</v>
      </c>
      <c r="AG6204" s="41">
        <v>0</v>
      </c>
      <c r="AH6204">
        <v>50</v>
      </c>
      <c r="AL6204" t="s">
        <v>22</v>
      </c>
      <c r="AM6204">
        <v>60</v>
      </c>
    </row>
    <row r="6205" spans="28:39">
      <c r="AB6205" s="58" t="s">
        <v>655</v>
      </c>
      <c r="AC6205" s="1">
        <v>3</v>
      </c>
      <c r="AD6205" s="38" t="s">
        <v>428</v>
      </c>
      <c r="AE6205" s="61" t="s">
        <v>136</v>
      </c>
      <c r="AF6205" s="52">
        <v>140</v>
      </c>
      <c r="AG6205" s="42">
        <v>10</v>
      </c>
      <c r="AH6205">
        <v>50</v>
      </c>
      <c r="AL6205" t="s">
        <v>22</v>
      </c>
      <c r="AM6205">
        <v>60</v>
      </c>
    </row>
    <row r="6206" spans="28:39">
      <c r="AB6206" s="58" t="s">
        <v>655</v>
      </c>
      <c r="AC6206" s="1">
        <v>3</v>
      </c>
      <c r="AD6206" s="38" t="s">
        <v>428</v>
      </c>
      <c r="AE6206" s="61" t="s">
        <v>136</v>
      </c>
      <c r="AF6206" s="52">
        <v>140</v>
      </c>
      <c r="AG6206" s="43">
        <v>20</v>
      </c>
      <c r="AH6206">
        <v>50</v>
      </c>
      <c r="AL6206" t="s">
        <v>22</v>
      </c>
      <c r="AM6206">
        <v>60</v>
      </c>
    </row>
    <row r="6207" spans="28:39">
      <c r="AB6207" s="58" t="s">
        <v>655</v>
      </c>
      <c r="AC6207" s="1">
        <v>3</v>
      </c>
      <c r="AD6207" s="38" t="s">
        <v>428</v>
      </c>
      <c r="AE6207" s="61" t="s">
        <v>136</v>
      </c>
      <c r="AF6207" s="52">
        <v>140</v>
      </c>
      <c r="AG6207" s="44">
        <v>30</v>
      </c>
      <c r="AH6207">
        <v>50</v>
      </c>
      <c r="AL6207" t="s">
        <v>22</v>
      </c>
      <c r="AM6207">
        <v>60</v>
      </c>
    </row>
    <row r="6208" spans="28:39">
      <c r="AB6208" s="58" t="s">
        <v>655</v>
      </c>
      <c r="AC6208" s="1">
        <v>3</v>
      </c>
      <c r="AD6208" s="38" t="s">
        <v>428</v>
      </c>
      <c r="AE6208" s="61" t="s">
        <v>136</v>
      </c>
      <c r="AF6208" s="52">
        <v>140</v>
      </c>
      <c r="AG6208" s="45">
        <v>40</v>
      </c>
      <c r="AH6208">
        <v>43</v>
      </c>
      <c r="AL6208" t="s">
        <v>22</v>
      </c>
      <c r="AM6208">
        <v>60</v>
      </c>
    </row>
    <row r="6209" spans="28:39">
      <c r="AB6209" s="58" t="s">
        <v>655</v>
      </c>
      <c r="AC6209" s="1">
        <v>3</v>
      </c>
      <c r="AD6209" s="38" t="s">
        <v>428</v>
      </c>
      <c r="AE6209" s="61" t="s">
        <v>136</v>
      </c>
      <c r="AF6209" s="52">
        <v>140</v>
      </c>
      <c r="AG6209" s="46">
        <v>50</v>
      </c>
      <c r="AH6209">
        <v>35</v>
      </c>
      <c r="AL6209" t="s">
        <v>22</v>
      </c>
      <c r="AM6209">
        <v>60</v>
      </c>
    </row>
    <row r="6210" spans="28:39">
      <c r="AB6210" s="58" t="s">
        <v>655</v>
      </c>
      <c r="AC6210" s="1">
        <v>3</v>
      </c>
      <c r="AD6210" s="38" t="s">
        <v>428</v>
      </c>
      <c r="AE6210" s="61" t="s">
        <v>136</v>
      </c>
      <c r="AF6210" s="52">
        <v>140</v>
      </c>
      <c r="AG6210" s="47">
        <v>60</v>
      </c>
      <c r="AH6210">
        <v>30</v>
      </c>
      <c r="AL6210" t="s">
        <v>22</v>
      </c>
      <c r="AM6210">
        <v>60</v>
      </c>
    </row>
    <row r="6211" spans="28:39">
      <c r="AB6211" s="58" t="s">
        <v>655</v>
      </c>
      <c r="AC6211" s="1">
        <v>3</v>
      </c>
      <c r="AD6211" s="38" t="s">
        <v>428</v>
      </c>
      <c r="AE6211" s="61" t="s">
        <v>136</v>
      </c>
      <c r="AF6211" s="52">
        <v>140</v>
      </c>
      <c r="AG6211" s="48">
        <v>70</v>
      </c>
      <c r="AH6211">
        <v>26</v>
      </c>
      <c r="AL6211" t="s">
        <v>22</v>
      </c>
      <c r="AM6211">
        <v>60</v>
      </c>
    </row>
    <row r="6212" spans="28:39">
      <c r="AB6212" s="58" t="s">
        <v>655</v>
      </c>
      <c r="AC6212" s="1">
        <v>3</v>
      </c>
      <c r="AD6212" s="38" t="s">
        <v>428</v>
      </c>
      <c r="AE6212" s="61" t="s">
        <v>136</v>
      </c>
      <c r="AF6212" s="53">
        <v>150</v>
      </c>
      <c r="AG6212" s="41">
        <v>0</v>
      </c>
      <c r="AH6212">
        <v>48</v>
      </c>
      <c r="AL6212" t="s">
        <v>22</v>
      </c>
      <c r="AM6212">
        <v>60</v>
      </c>
    </row>
    <row r="6213" spans="28:39">
      <c r="AB6213" s="58" t="s">
        <v>655</v>
      </c>
      <c r="AC6213" s="1">
        <v>3</v>
      </c>
      <c r="AD6213" s="38" t="s">
        <v>428</v>
      </c>
      <c r="AE6213" s="61" t="s">
        <v>136</v>
      </c>
      <c r="AF6213" s="53">
        <v>150</v>
      </c>
      <c r="AG6213" s="42">
        <v>10</v>
      </c>
      <c r="AH6213">
        <v>48</v>
      </c>
      <c r="AL6213" t="s">
        <v>22</v>
      </c>
      <c r="AM6213">
        <v>60</v>
      </c>
    </row>
    <row r="6214" spans="28:39">
      <c r="AB6214" s="58" t="s">
        <v>655</v>
      </c>
      <c r="AC6214" s="1">
        <v>3</v>
      </c>
      <c r="AD6214" s="38" t="s">
        <v>428</v>
      </c>
      <c r="AE6214" s="61" t="s">
        <v>136</v>
      </c>
      <c r="AF6214" s="53">
        <v>150</v>
      </c>
      <c r="AG6214" s="43">
        <v>20</v>
      </c>
      <c r="AH6214">
        <v>48</v>
      </c>
      <c r="AL6214" t="s">
        <v>22</v>
      </c>
      <c r="AM6214">
        <v>60</v>
      </c>
    </row>
    <row r="6215" spans="28:39">
      <c r="AB6215" s="58" t="s">
        <v>655</v>
      </c>
      <c r="AC6215" s="1">
        <v>3</v>
      </c>
      <c r="AD6215" s="38" t="s">
        <v>428</v>
      </c>
      <c r="AE6215" s="61" t="s">
        <v>136</v>
      </c>
      <c r="AF6215" s="53">
        <v>150</v>
      </c>
      <c r="AG6215" s="44">
        <v>30</v>
      </c>
      <c r="AH6215">
        <v>48</v>
      </c>
      <c r="AL6215" t="s">
        <v>22</v>
      </c>
      <c r="AM6215">
        <v>60</v>
      </c>
    </row>
    <row r="6216" spans="28:39">
      <c r="AB6216" s="58" t="s">
        <v>655</v>
      </c>
      <c r="AC6216" s="1">
        <v>3</v>
      </c>
      <c r="AD6216" s="38" t="s">
        <v>428</v>
      </c>
      <c r="AE6216" s="61" t="s">
        <v>136</v>
      </c>
      <c r="AF6216" s="53">
        <v>150</v>
      </c>
      <c r="AG6216" s="45">
        <v>40</v>
      </c>
      <c r="AH6216">
        <v>43</v>
      </c>
      <c r="AL6216" t="s">
        <v>22</v>
      </c>
      <c r="AM6216">
        <v>60</v>
      </c>
    </row>
    <row r="6217" spans="28:39">
      <c r="AB6217" s="58" t="s">
        <v>655</v>
      </c>
      <c r="AC6217" s="1">
        <v>3</v>
      </c>
      <c r="AD6217" s="38" t="s">
        <v>428</v>
      </c>
      <c r="AE6217" s="61" t="s">
        <v>136</v>
      </c>
      <c r="AF6217" s="53">
        <v>150</v>
      </c>
      <c r="AG6217" s="46">
        <v>50</v>
      </c>
      <c r="AH6217">
        <v>35</v>
      </c>
      <c r="AL6217" t="s">
        <v>22</v>
      </c>
      <c r="AM6217">
        <v>60</v>
      </c>
    </row>
    <row r="6218" spans="28:39">
      <c r="AB6218" s="58" t="s">
        <v>655</v>
      </c>
      <c r="AC6218" s="1">
        <v>3</v>
      </c>
      <c r="AD6218" s="38" t="s">
        <v>428</v>
      </c>
      <c r="AE6218" s="61" t="s">
        <v>136</v>
      </c>
      <c r="AF6218" s="53">
        <v>150</v>
      </c>
      <c r="AG6218" s="47">
        <v>60</v>
      </c>
      <c r="AH6218">
        <v>30</v>
      </c>
      <c r="AL6218" t="s">
        <v>22</v>
      </c>
      <c r="AM6218">
        <v>60</v>
      </c>
    </row>
    <row r="6219" spans="28:39">
      <c r="AB6219" s="58" t="s">
        <v>655</v>
      </c>
      <c r="AC6219" s="1">
        <v>3</v>
      </c>
      <c r="AD6219" s="38" t="s">
        <v>428</v>
      </c>
      <c r="AE6219" s="61" t="s">
        <v>136</v>
      </c>
      <c r="AF6219" s="53">
        <v>150</v>
      </c>
      <c r="AG6219" s="48">
        <v>70</v>
      </c>
      <c r="AH6219">
        <v>26</v>
      </c>
      <c r="AL6219" t="s">
        <v>22</v>
      </c>
      <c r="AM6219">
        <v>60</v>
      </c>
    </row>
    <row r="6220" spans="28:39">
      <c r="AB6220" s="58" t="s">
        <v>655</v>
      </c>
      <c r="AC6220" s="1">
        <v>3</v>
      </c>
      <c r="AD6220" s="38" t="s">
        <v>428</v>
      </c>
      <c r="AE6220" s="61" t="s">
        <v>136</v>
      </c>
      <c r="AF6220" s="54">
        <v>160</v>
      </c>
      <c r="AG6220" s="41">
        <v>0</v>
      </c>
      <c r="AH6220">
        <v>46</v>
      </c>
      <c r="AL6220" t="s">
        <v>22</v>
      </c>
      <c r="AM6220">
        <v>60</v>
      </c>
    </row>
    <row r="6221" spans="28:39">
      <c r="AB6221" s="58" t="s">
        <v>655</v>
      </c>
      <c r="AC6221" s="1">
        <v>3</v>
      </c>
      <c r="AD6221" s="38" t="s">
        <v>428</v>
      </c>
      <c r="AE6221" s="61" t="s">
        <v>136</v>
      </c>
      <c r="AF6221" s="54">
        <v>160</v>
      </c>
      <c r="AG6221" s="42">
        <v>10</v>
      </c>
      <c r="AH6221">
        <v>46</v>
      </c>
      <c r="AL6221" t="s">
        <v>22</v>
      </c>
      <c r="AM6221">
        <v>60</v>
      </c>
    </row>
    <row r="6222" spans="28:39">
      <c r="AB6222" s="58" t="s">
        <v>655</v>
      </c>
      <c r="AC6222" s="1">
        <v>3</v>
      </c>
      <c r="AD6222" s="38" t="s">
        <v>428</v>
      </c>
      <c r="AE6222" s="61" t="s">
        <v>136</v>
      </c>
      <c r="AF6222" s="54">
        <v>160</v>
      </c>
      <c r="AG6222" s="43">
        <v>20</v>
      </c>
      <c r="AH6222">
        <v>46</v>
      </c>
      <c r="AL6222" t="s">
        <v>22</v>
      </c>
      <c r="AM6222">
        <v>60</v>
      </c>
    </row>
    <row r="6223" spans="28:39">
      <c r="AB6223" s="58" t="s">
        <v>655</v>
      </c>
      <c r="AC6223" s="1">
        <v>3</v>
      </c>
      <c r="AD6223" s="38" t="s">
        <v>428</v>
      </c>
      <c r="AE6223" s="61" t="s">
        <v>136</v>
      </c>
      <c r="AF6223" s="54">
        <v>160</v>
      </c>
      <c r="AG6223" s="44">
        <v>30</v>
      </c>
      <c r="AH6223">
        <v>46</v>
      </c>
      <c r="AL6223" t="s">
        <v>22</v>
      </c>
      <c r="AM6223">
        <v>60</v>
      </c>
    </row>
    <row r="6224" spans="28:39">
      <c r="AB6224" s="58" t="s">
        <v>655</v>
      </c>
      <c r="AC6224" s="1">
        <v>3</v>
      </c>
      <c r="AD6224" s="38" t="s">
        <v>428</v>
      </c>
      <c r="AE6224" s="61" t="s">
        <v>136</v>
      </c>
      <c r="AF6224" s="54">
        <v>160</v>
      </c>
      <c r="AG6224" s="45">
        <v>40</v>
      </c>
      <c r="AH6224">
        <v>43</v>
      </c>
      <c r="AL6224" t="s">
        <v>22</v>
      </c>
      <c r="AM6224">
        <v>60</v>
      </c>
    </row>
    <row r="6225" spans="28:39">
      <c r="AB6225" s="58" t="s">
        <v>655</v>
      </c>
      <c r="AC6225" s="1">
        <v>3</v>
      </c>
      <c r="AD6225" s="38" t="s">
        <v>428</v>
      </c>
      <c r="AE6225" s="61" t="s">
        <v>136</v>
      </c>
      <c r="AF6225" s="54">
        <v>160</v>
      </c>
      <c r="AG6225" s="46">
        <v>50</v>
      </c>
      <c r="AH6225">
        <v>35</v>
      </c>
      <c r="AL6225" t="s">
        <v>22</v>
      </c>
      <c r="AM6225">
        <v>60</v>
      </c>
    </row>
    <row r="6226" spans="28:39">
      <c r="AB6226" s="58" t="s">
        <v>655</v>
      </c>
      <c r="AC6226" s="1">
        <v>3</v>
      </c>
      <c r="AD6226" s="38" t="s">
        <v>428</v>
      </c>
      <c r="AE6226" s="61" t="s">
        <v>136</v>
      </c>
      <c r="AF6226" s="54">
        <v>160</v>
      </c>
      <c r="AG6226" s="47">
        <v>60</v>
      </c>
      <c r="AH6226">
        <v>30</v>
      </c>
      <c r="AL6226" t="s">
        <v>22</v>
      </c>
      <c r="AM6226">
        <v>60</v>
      </c>
    </row>
    <row r="6227" spans="28:39">
      <c r="AB6227" s="58" t="s">
        <v>655</v>
      </c>
      <c r="AC6227" s="1">
        <v>3</v>
      </c>
      <c r="AD6227" s="38" t="s">
        <v>428</v>
      </c>
      <c r="AE6227" s="61" t="s">
        <v>136</v>
      </c>
      <c r="AF6227" s="54">
        <v>160</v>
      </c>
      <c r="AG6227" s="48">
        <v>70</v>
      </c>
      <c r="AH6227">
        <v>26</v>
      </c>
      <c r="AL6227" t="s">
        <v>22</v>
      </c>
      <c r="AM6227">
        <v>60</v>
      </c>
    </row>
    <row r="6228" spans="28:39">
      <c r="AB6228" s="58" t="s">
        <v>655</v>
      </c>
      <c r="AC6228" s="1">
        <v>3</v>
      </c>
      <c r="AD6228" s="38" t="s">
        <v>428</v>
      </c>
      <c r="AE6228" s="61" t="s">
        <v>136</v>
      </c>
      <c r="AF6228" s="55">
        <v>170</v>
      </c>
      <c r="AG6228" s="41">
        <v>0</v>
      </c>
      <c r="AH6228">
        <v>44</v>
      </c>
      <c r="AL6228" t="s">
        <v>22</v>
      </c>
      <c r="AM6228">
        <v>60</v>
      </c>
    </row>
    <row r="6229" spans="28:39">
      <c r="AB6229" s="58" t="s">
        <v>655</v>
      </c>
      <c r="AC6229" s="1">
        <v>3</v>
      </c>
      <c r="AD6229" s="38" t="s">
        <v>428</v>
      </c>
      <c r="AE6229" s="61" t="s">
        <v>136</v>
      </c>
      <c r="AF6229" s="55">
        <v>170</v>
      </c>
      <c r="AG6229" s="42">
        <v>10</v>
      </c>
      <c r="AH6229">
        <v>44</v>
      </c>
      <c r="AL6229" t="s">
        <v>22</v>
      </c>
      <c r="AM6229">
        <v>60</v>
      </c>
    </row>
    <row r="6230" spans="28:39">
      <c r="AB6230" s="58" t="s">
        <v>655</v>
      </c>
      <c r="AC6230" s="1">
        <v>3</v>
      </c>
      <c r="AD6230" s="38" t="s">
        <v>428</v>
      </c>
      <c r="AE6230" s="61" t="s">
        <v>136</v>
      </c>
      <c r="AF6230" s="55">
        <v>170</v>
      </c>
      <c r="AG6230" s="43">
        <v>20</v>
      </c>
      <c r="AH6230">
        <v>44</v>
      </c>
      <c r="AL6230" t="s">
        <v>22</v>
      </c>
      <c r="AM6230">
        <v>60</v>
      </c>
    </row>
    <row r="6231" spans="28:39">
      <c r="AB6231" s="58" t="s">
        <v>655</v>
      </c>
      <c r="AC6231" s="1">
        <v>3</v>
      </c>
      <c r="AD6231" s="38" t="s">
        <v>428</v>
      </c>
      <c r="AE6231" s="61" t="s">
        <v>136</v>
      </c>
      <c r="AF6231" s="55">
        <v>170</v>
      </c>
      <c r="AG6231" s="44">
        <v>30</v>
      </c>
      <c r="AH6231">
        <v>44</v>
      </c>
      <c r="AL6231" t="s">
        <v>22</v>
      </c>
      <c r="AM6231">
        <v>60</v>
      </c>
    </row>
    <row r="6232" spans="28:39">
      <c r="AB6232" s="58" t="s">
        <v>655</v>
      </c>
      <c r="AC6232" s="1">
        <v>3</v>
      </c>
      <c r="AD6232" s="38" t="s">
        <v>428</v>
      </c>
      <c r="AE6232" s="61" t="s">
        <v>136</v>
      </c>
      <c r="AF6232" s="55">
        <v>170</v>
      </c>
      <c r="AG6232" s="45">
        <v>40</v>
      </c>
      <c r="AH6232">
        <v>43</v>
      </c>
      <c r="AL6232" t="s">
        <v>22</v>
      </c>
      <c r="AM6232">
        <v>60</v>
      </c>
    </row>
    <row r="6233" spans="28:39">
      <c r="AB6233" s="58" t="s">
        <v>655</v>
      </c>
      <c r="AC6233" s="1">
        <v>3</v>
      </c>
      <c r="AD6233" s="38" t="s">
        <v>428</v>
      </c>
      <c r="AE6233" s="61" t="s">
        <v>136</v>
      </c>
      <c r="AF6233" s="55">
        <v>170</v>
      </c>
      <c r="AG6233" s="46">
        <v>50</v>
      </c>
      <c r="AH6233">
        <v>35</v>
      </c>
      <c r="AL6233" t="s">
        <v>22</v>
      </c>
      <c r="AM6233">
        <v>60</v>
      </c>
    </row>
    <row r="6234" spans="28:39">
      <c r="AB6234" s="58" t="s">
        <v>655</v>
      </c>
      <c r="AC6234" s="1">
        <v>3</v>
      </c>
      <c r="AD6234" s="38" t="s">
        <v>428</v>
      </c>
      <c r="AE6234" s="61" t="s">
        <v>136</v>
      </c>
      <c r="AF6234" s="55">
        <v>170</v>
      </c>
      <c r="AG6234" s="47">
        <v>60</v>
      </c>
      <c r="AH6234">
        <v>30</v>
      </c>
      <c r="AL6234" t="s">
        <v>22</v>
      </c>
      <c r="AM6234">
        <v>60</v>
      </c>
    </row>
    <row r="6235" spans="28:39">
      <c r="AB6235" s="58" t="s">
        <v>655</v>
      </c>
      <c r="AC6235" s="1">
        <v>3</v>
      </c>
      <c r="AD6235" s="38" t="s">
        <v>428</v>
      </c>
      <c r="AE6235" s="61" t="s">
        <v>136</v>
      </c>
      <c r="AF6235" s="55">
        <v>170</v>
      </c>
      <c r="AG6235" s="48">
        <v>70</v>
      </c>
      <c r="AH6235">
        <v>26</v>
      </c>
      <c r="AL6235" t="s">
        <v>22</v>
      </c>
      <c r="AM6235">
        <v>60</v>
      </c>
    </row>
    <row r="6236" spans="28:39">
      <c r="AB6236" s="58" t="s">
        <v>655</v>
      </c>
      <c r="AC6236" s="1">
        <v>3</v>
      </c>
      <c r="AD6236" s="38" t="s">
        <v>428</v>
      </c>
      <c r="AE6236" s="61" t="s">
        <v>136</v>
      </c>
      <c r="AF6236" s="56">
        <v>180</v>
      </c>
      <c r="AG6236" s="41">
        <v>0</v>
      </c>
      <c r="AH6236">
        <v>41</v>
      </c>
      <c r="AL6236" t="s">
        <v>22</v>
      </c>
      <c r="AM6236">
        <v>60</v>
      </c>
    </row>
    <row r="6237" spans="28:39">
      <c r="AB6237" s="58" t="s">
        <v>655</v>
      </c>
      <c r="AC6237" s="1">
        <v>3</v>
      </c>
      <c r="AD6237" s="38" t="s">
        <v>428</v>
      </c>
      <c r="AE6237" s="61" t="s">
        <v>136</v>
      </c>
      <c r="AF6237" s="56">
        <v>180</v>
      </c>
      <c r="AG6237" s="42">
        <v>10</v>
      </c>
      <c r="AH6237">
        <v>41</v>
      </c>
      <c r="AL6237" t="s">
        <v>22</v>
      </c>
      <c r="AM6237">
        <v>60</v>
      </c>
    </row>
    <row r="6238" spans="28:39">
      <c r="AB6238" s="58" t="s">
        <v>655</v>
      </c>
      <c r="AC6238" s="1">
        <v>3</v>
      </c>
      <c r="AD6238" s="38" t="s">
        <v>428</v>
      </c>
      <c r="AE6238" s="61" t="s">
        <v>136</v>
      </c>
      <c r="AF6238" s="56">
        <v>180</v>
      </c>
      <c r="AG6238" s="43">
        <v>20</v>
      </c>
      <c r="AH6238">
        <v>41</v>
      </c>
      <c r="AL6238" t="s">
        <v>22</v>
      </c>
      <c r="AM6238">
        <v>60</v>
      </c>
    </row>
    <row r="6239" spans="28:39">
      <c r="AB6239" s="58" t="s">
        <v>655</v>
      </c>
      <c r="AC6239" s="1">
        <v>3</v>
      </c>
      <c r="AD6239" s="38" t="s">
        <v>428</v>
      </c>
      <c r="AE6239" s="61" t="s">
        <v>136</v>
      </c>
      <c r="AF6239" s="56">
        <v>180</v>
      </c>
      <c r="AG6239" s="44">
        <v>30</v>
      </c>
      <c r="AH6239">
        <v>41</v>
      </c>
      <c r="AL6239" t="s">
        <v>22</v>
      </c>
      <c r="AM6239">
        <v>60</v>
      </c>
    </row>
    <row r="6240" spans="28:39">
      <c r="AB6240" s="58" t="s">
        <v>655</v>
      </c>
      <c r="AC6240" s="1">
        <v>3</v>
      </c>
      <c r="AD6240" s="38" t="s">
        <v>428</v>
      </c>
      <c r="AE6240" s="61" t="s">
        <v>136</v>
      </c>
      <c r="AF6240" s="56">
        <v>180</v>
      </c>
      <c r="AG6240" s="45">
        <v>40</v>
      </c>
      <c r="AH6240">
        <v>41</v>
      </c>
      <c r="AL6240" t="s">
        <v>22</v>
      </c>
      <c r="AM6240">
        <v>60</v>
      </c>
    </row>
    <row r="6241" spans="28:39">
      <c r="AB6241" s="58" t="s">
        <v>655</v>
      </c>
      <c r="AC6241" s="1">
        <v>3</v>
      </c>
      <c r="AD6241" s="38" t="s">
        <v>428</v>
      </c>
      <c r="AE6241" s="61" t="s">
        <v>136</v>
      </c>
      <c r="AF6241" s="56">
        <v>180</v>
      </c>
      <c r="AG6241" s="46">
        <v>50</v>
      </c>
      <c r="AH6241">
        <v>35</v>
      </c>
      <c r="AL6241" t="s">
        <v>22</v>
      </c>
      <c r="AM6241">
        <v>60</v>
      </c>
    </row>
    <row r="6242" spans="28:39">
      <c r="AB6242" s="58" t="s">
        <v>655</v>
      </c>
      <c r="AC6242" s="1">
        <v>3</v>
      </c>
      <c r="AD6242" s="38" t="s">
        <v>428</v>
      </c>
      <c r="AE6242" s="61" t="s">
        <v>136</v>
      </c>
      <c r="AF6242" s="56">
        <v>180</v>
      </c>
      <c r="AG6242" s="47">
        <v>60</v>
      </c>
      <c r="AH6242">
        <v>30</v>
      </c>
      <c r="AL6242" t="s">
        <v>22</v>
      </c>
      <c r="AM6242">
        <v>60</v>
      </c>
    </row>
    <row r="6243" spans="28:39">
      <c r="AB6243" s="58" t="s">
        <v>655</v>
      </c>
      <c r="AC6243" s="1">
        <v>3</v>
      </c>
      <c r="AD6243" s="38" t="s">
        <v>428</v>
      </c>
      <c r="AE6243" s="61" t="s">
        <v>136</v>
      </c>
      <c r="AF6243" s="56">
        <v>180</v>
      </c>
      <c r="AG6243" s="48">
        <v>70</v>
      </c>
      <c r="AH6243">
        <v>26</v>
      </c>
      <c r="AL6243" t="s">
        <v>22</v>
      </c>
      <c r="AM6243">
        <v>60</v>
      </c>
    </row>
    <row r="6244" spans="28:39">
      <c r="AB6244" s="58" t="s">
        <v>655</v>
      </c>
      <c r="AC6244" s="1">
        <v>3</v>
      </c>
      <c r="AD6244" s="38" t="s">
        <v>428</v>
      </c>
      <c r="AE6244" s="61" t="s">
        <v>136</v>
      </c>
      <c r="AF6244" s="57">
        <v>200</v>
      </c>
      <c r="AG6244" s="41">
        <v>0</v>
      </c>
      <c r="AH6244">
        <v>33</v>
      </c>
      <c r="AL6244" t="s">
        <v>22</v>
      </c>
      <c r="AM6244">
        <v>60</v>
      </c>
    </row>
    <row r="6245" spans="28:39">
      <c r="AB6245" s="58" t="s">
        <v>655</v>
      </c>
      <c r="AC6245" s="1">
        <v>3</v>
      </c>
      <c r="AD6245" s="38" t="s">
        <v>428</v>
      </c>
      <c r="AE6245" s="61" t="s">
        <v>136</v>
      </c>
      <c r="AF6245" s="57">
        <v>200</v>
      </c>
      <c r="AG6245" s="42">
        <v>10</v>
      </c>
      <c r="AH6245">
        <v>33</v>
      </c>
      <c r="AL6245" t="s">
        <v>22</v>
      </c>
      <c r="AM6245">
        <v>60</v>
      </c>
    </row>
    <row r="6246" spans="28:39">
      <c r="AB6246" s="58" t="s">
        <v>655</v>
      </c>
      <c r="AC6246" s="1">
        <v>3</v>
      </c>
      <c r="AD6246" s="38" t="s">
        <v>428</v>
      </c>
      <c r="AE6246" s="61" t="s">
        <v>136</v>
      </c>
      <c r="AF6246" s="57">
        <v>200</v>
      </c>
      <c r="AG6246" s="43">
        <v>20</v>
      </c>
      <c r="AH6246">
        <v>33</v>
      </c>
      <c r="AL6246" t="s">
        <v>22</v>
      </c>
      <c r="AM6246">
        <v>60</v>
      </c>
    </row>
    <row r="6247" spans="28:39">
      <c r="AB6247" s="58" t="s">
        <v>655</v>
      </c>
      <c r="AC6247" s="1">
        <v>3</v>
      </c>
      <c r="AD6247" s="38" t="s">
        <v>428</v>
      </c>
      <c r="AE6247" s="61" t="s">
        <v>136</v>
      </c>
      <c r="AF6247" s="57">
        <v>200</v>
      </c>
      <c r="AG6247" s="44">
        <v>30</v>
      </c>
      <c r="AH6247">
        <v>33</v>
      </c>
      <c r="AL6247" t="s">
        <v>22</v>
      </c>
      <c r="AM6247">
        <v>60</v>
      </c>
    </row>
    <row r="6248" spans="28:39">
      <c r="AB6248" s="58" t="s">
        <v>655</v>
      </c>
      <c r="AC6248" s="1">
        <v>3</v>
      </c>
      <c r="AD6248" s="38" t="s">
        <v>428</v>
      </c>
      <c r="AE6248" s="61" t="s">
        <v>136</v>
      </c>
      <c r="AF6248" s="57">
        <v>200</v>
      </c>
      <c r="AG6248" s="45">
        <v>40</v>
      </c>
      <c r="AH6248">
        <v>33</v>
      </c>
      <c r="AL6248" t="s">
        <v>22</v>
      </c>
      <c r="AM6248">
        <v>60</v>
      </c>
    </row>
    <row r="6249" spans="28:39">
      <c r="AB6249" s="58" t="s">
        <v>655</v>
      </c>
      <c r="AC6249" s="1">
        <v>3</v>
      </c>
      <c r="AD6249" s="38" t="s">
        <v>428</v>
      </c>
      <c r="AE6249" s="61" t="s">
        <v>136</v>
      </c>
      <c r="AF6249" s="57">
        <v>200</v>
      </c>
      <c r="AG6249" s="46">
        <v>50</v>
      </c>
      <c r="AH6249">
        <v>33</v>
      </c>
      <c r="AL6249" t="s">
        <v>22</v>
      </c>
      <c r="AM6249">
        <v>60</v>
      </c>
    </row>
    <row r="6250" spans="28:39">
      <c r="AB6250" s="58" t="s">
        <v>655</v>
      </c>
      <c r="AC6250" s="1">
        <v>3</v>
      </c>
      <c r="AD6250" s="38" t="s">
        <v>428</v>
      </c>
      <c r="AE6250" s="61" t="s">
        <v>136</v>
      </c>
      <c r="AF6250" s="57">
        <v>200</v>
      </c>
      <c r="AG6250" s="47">
        <v>60</v>
      </c>
      <c r="AH6250">
        <v>30</v>
      </c>
      <c r="AL6250" t="s">
        <v>22</v>
      </c>
      <c r="AM6250">
        <v>60</v>
      </c>
    </row>
    <row r="6251" spans="28:39">
      <c r="AB6251" s="58" t="s">
        <v>655</v>
      </c>
      <c r="AC6251" s="1">
        <v>3</v>
      </c>
      <c r="AD6251" s="38" t="s">
        <v>428</v>
      </c>
      <c r="AE6251" s="61" t="s">
        <v>136</v>
      </c>
      <c r="AF6251" s="57">
        <v>200</v>
      </c>
      <c r="AG6251" s="48">
        <v>70</v>
      </c>
      <c r="AH6251">
        <v>25</v>
      </c>
      <c r="AL6251" t="s">
        <v>22</v>
      </c>
      <c r="AM6251">
        <v>60</v>
      </c>
    </row>
    <row r="6252" spans="28:39">
      <c r="AB6252" s="59" t="s">
        <v>656</v>
      </c>
      <c r="AC6252" s="1">
        <v>3</v>
      </c>
      <c r="AD6252" s="38" t="s">
        <v>337</v>
      </c>
      <c r="AE6252" s="61" t="s">
        <v>136</v>
      </c>
      <c r="AF6252" s="40">
        <v>110</v>
      </c>
      <c r="AG6252" s="41">
        <v>0</v>
      </c>
      <c r="AH6252">
        <v>70</v>
      </c>
      <c r="AL6252" t="s">
        <v>22</v>
      </c>
      <c r="AM6252">
        <v>60</v>
      </c>
    </row>
    <row r="6253" spans="28:39">
      <c r="AB6253" s="59" t="s">
        <v>656</v>
      </c>
      <c r="AC6253" s="1">
        <v>3</v>
      </c>
      <c r="AD6253" s="38" t="s">
        <v>337</v>
      </c>
      <c r="AE6253" s="61" t="s">
        <v>136</v>
      </c>
      <c r="AF6253" s="40">
        <v>110</v>
      </c>
      <c r="AG6253" s="42">
        <v>10</v>
      </c>
      <c r="AH6253">
        <v>70</v>
      </c>
      <c r="AL6253" t="s">
        <v>22</v>
      </c>
      <c r="AM6253">
        <v>60</v>
      </c>
    </row>
    <row r="6254" spans="28:39">
      <c r="AB6254" s="59" t="s">
        <v>656</v>
      </c>
      <c r="AC6254" s="1">
        <v>3</v>
      </c>
      <c r="AD6254" s="38" t="s">
        <v>337</v>
      </c>
      <c r="AE6254" s="61" t="s">
        <v>136</v>
      </c>
      <c r="AF6254" s="40">
        <v>110</v>
      </c>
      <c r="AG6254" s="43">
        <v>20</v>
      </c>
      <c r="AH6254">
        <v>64</v>
      </c>
      <c r="AL6254" t="s">
        <v>22</v>
      </c>
      <c r="AM6254">
        <v>60</v>
      </c>
    </row>
    <row r="6255" spans="28:39">
      <c r="AB6255" s="59" t="s">
        <v>656</v>
      </c>
      <c r="AC6255" s="1">
        <v>3</v>
      </c>
      <c r="AD6255" s="38" t="s">
        <v>337</v>
      </c>
      <c r="AE6255" s="61" t="s">
        <v>136</v>
      </c>
      <c r="AF6255" s="40">
        <v>110</v>
      </c>
      <c r="AG6255" s="44">
        <v>30</v>
      </c>
      <c r="AH6255">
        <v>44</v>
      </c>
      <c r="AL6255" t="s">
        <v>22</v>
      </c>
      <c r="AM6255">
        <v>60</v>
      </c>
    </row>
    <row r="6256" spans="28:39">
      <c r="AB6256" s="59" t="s">
        <v>656</v>
      </c>
      <c r="AC6256" s="1">
        <v>3</v>
      </c>
      <c r="AD6256" s="38" t="s">
        <v>337</v>
      </c>
      <c r="AE6256" s="61" t="s">
        <v>136</v>
      </c>
      <c r="AF6256" s="40">
        <v>110</v>
      </c>
      <c r="AG6256" s="45">
        <v>40</v>
      </c>
      <c r="AH6256">
        <v>34</v>
      </c>
      <c r="AL6256" t="s">
        <v>22</v>
      </c>
      <c r="AM6256">
        <v>60</v>
      </c>
    </row>
    <row r="6257" spans="28:39">
      <c r="AB6257" s="59" t="s">
        <v>656</v>
      </c>
      <c r="AC6257" s="1">
        <v>3</v>
      </c>
      <c r="AD6257" s="38" t="s">
        <v>337</v>
      </c>
      <c r="AE6257" s="61" t="s">
        <v>136</v>
      </c>
      <c r="AF6257" s="40">
        <v>110</v>
      </c>
      <c r="AG6257" s="46">
        <v>50</v>
      </c>
      <c r="AH6257">
        <v>28</v>
      </c>
      <c r="AL6257" t="s">
        <v>22</v>
      </c>
      <c r="AM6257">
        <v>60</v>
      </c>
    </row>
    <row r="6258" spans="28:39">
      <c r="AB6258" s="59" t="s">
        <v>656</v>
      </c>
      <c r="AC6258" s="1">
        <v>3</v>
      </c>
      <c r="AD6258" s="38" t="s">
        <v>337</v>
      </c>
      <c r="AE6258" s="61" t="s">
        <v>136</v>
      </c>
      <c r="AF6258" s="40">
        <v>110</v>
      </c>
      <c r="AG6258" s="47">
        <v>60</v>
      </c>
      <c r="AH6258">
        <v>23</v>
      </c>
      <c r="AL6258" t="s">
        <v>22</v>
      </c>
      <c r="AM6258">
        <v>60</v>
      </c>
    </row>
    <row r="6259" spans="28:39">
      <c r="AB6259" s="59" t="s">
        <v>656</v>
      </c>
      <c r="AC6259" s="1">
        <v>3</v>
      </c>
      <c r="AD6259" s="38" t="s">
        <v>337</v>
      </c>
      <c r="AE6259" s="61" t="s">
        <v>136</v>
      </c>
      <c r="AF6259" s="40">
        <v>110</v>
      </c>
      <c r="AG6259" s="48">
        <v>70</v>
      </c>
      <c r="AH6259">
        <v>20</v>
      </c>
      <c r="AL6259" t="s">
        <v>22</v>
      </c>
      <c r="AM6259">
        <v>60</v>
      </c>
    </row>
    <row r="6260" spans="28:39">
      <c r="AB6260" s="59" t="s">
        <v>656</v>
      </c>
      <c r="AC6260" s="1">
        <v>3</v>
      </c>
      <c r="AD6260" s="38" t="s">
        <v>337</v>
      </c>
      <c r="AE6260" s="61" t="s">
        <v>136</v>
      </c>
      <c r="AF6260" s="49">
        <v>115</v>
      </c>
      <c r="AG6260" s="41">
        <v>0</v>
      </c>
      <c r="AH6260">
        <v>68</v>
      </c>
      <c r="AL6260" t="s">
        <v>22</v>
      </c>
      <c r="AM6260">
        <v>60</v>
      </c>
    </row>
    <row r="6261" spans="28:39">
      <c r="AB6261" s="59" t="s">
        <v>656</v>
      </c>
      <c r="AC6261" s="1">
        <v>3</v>
      </c>
      <c r="AD6261" s="38" t="s">
        <v>337</v>
      </c>
      <c r="AE6261" s="61" t="s">
        <v>136</v>
      </c>
      <c r="AF6261" s="49">
        <v>115</v>
      </c>
      <c r="AG6261" s="42">
        <v>10</v>
      </c>
      <c r="AH6261">
        <v>68</v>
      </c>
      <c r="AL6261" t="s">
        <v>22</v>
      </c>
      <c r="AM6261">
        <v>60</v>
      </c>
    </row>
    <row r="6262" spans="28:39">
      <c r="AB6262" s="59" t="s">
        <v>656</v>
      </c>
      <c r="AC6262" s="1">
        <v>3</v>
      </c>
      <c r="AD6262" s="38" t="s">
        <v>337</v>
      </c>
      <c r="AE6262" s="61" t="s">
        <v>136</v>
      </c>
      <c r="AF6262" s="49">
        <v>115</v>
      </c>
      <c r="AG6262" s="43">
        <v>20</v>
      </c>
      <c r="AH6262">
        <v>64</v>
      </c>
      <c r="AL6262" t="s">
        <v>22</v>
      </c>
      <c r="AM6262">
        <v>60</v>
      </c>
    </row>
    <row r="6263" spans="28:39">
      <c r="AB6263" s="59" t="s">
        <v>656</v>
      </c>
      <c r="AC6263" s="1">
        <v>3</v>
      </c>
      <c r="AD6263" s="38" t="s">
        <v>337</v>
      </c>
      <c r="AE6263" s="61" t="s">
        <v>136</v>
      </c>
      <c r="AF6263" s="49">
        <v>115</v>
      </c>
      <c r="AG6263" s="44">
        <v>30</v>
      </c>
      <c r="AH6263">
        <v>44</v>
      </c>
      <c r="AL6263" t="s">
        <v>22</v>
      </c>
      <c r="AM6263">
        <v>60</v>
      </c>
    </row>
    <row r="6264" spans="28:39">
      <c r="AB6264" s="59" t="s">
        <v>656</v>
      </c>
      <c r="AC6264" s="1">
        <v>3</v>
      </c>
      <c r="AD6264" s="38" t="s">
        <v>337</v>
      </c>
      <c r="AE6264" s="61" t="s">
        <v>136</v>
      </c>
      <c r="AF6264" s="49">
        <v>115</v>
      </c>
      <c r="AG6264" s="45">
        <v>40</v>
      </c>
      <c r="AH6264">
        <v>34</v>
      </c>
      <c r="AL6264" t="s">
        <v>22</v>
      </c>
      <c r="AM6264">
        <v>60</v>
      </c>
    </row>
    <row r="6265" spans="28:39">
      <c r="AB6265" s="59" t="s">
        <v>656</v>
      </c>
      <c r="AC6265" s="1">
        <v>3</v>
      </c>
      <c r="AD6265" s="38" t="s">
        <v>337</v>
      </c>
      <c r="AE6265" s="61" t="s">
        <v>136</v>
      </c>
      <c r="AF6265" s="49">
        <v>115</v>
      </c>
      <c r="AG6265" s="46">
        <v>50</v>
      </c>
      <c r="AH6265">
        <v>28</v>
      </c>
      <c r="AL6265" t="s">
        <v>22</v>
      </c>
      <c r="AM6265">
        <v>60</v>
      </c>
    </row>
    <row r="6266" spans="28:39">
      <c r="AB6266" s="59" t="s">
        <v>656</v>
      </c>
      <c r="AC6266" s="1">
        <v>3</v>
      </c>
      <c r="AD6266" s="38" t="s">
        <v>337</v>
      </c>
      <c r="AE6266" s="61" t="s">
        <v>136</v>
      </c>
      <c r="AF6266" s="49">
        <v>115</v>
      </c>
      <c r="AG6266" s="47">
        <v>60</v>
      </c>
      <c r="AH6266">
        <v>23</v>
      </c>
      <c r="AL6266" t="s">
        <v>22</v>
      </c>
      <c r="AM6266">
        <v>60</v>
      </c>
    </row>
    <row r="6267" spans="28:39">
      <c r="AB6267" s="59" t="s">
        <v>656</v>
      </c>
      <c r="AC6267" s="1">
        <v>3</v>
      </c>
      <c r="AD6267" s="38" t="s">
        <v>337</v>
      </c>
      <c r="AE6267" s="61" t="s">
        <v>136</v>
      </c>
      <c r="AF6267" s="49">
        <v>115</v>
      </c>
      <c r="AG6267" s="48">
        <v>70</v>
      </c>
      <c r="AH6267">
        <v>20</v>
      </c>
      <c r="AL6267" t="s">
        <v>22</v>
      </c>
      <c r="AM6267">
        <v>60</v>
      </c>
    </row>
    <row r="6268" spans="28:39">
      <c r="AB6268" s="59" t="s">
        <v>656</v>
      </c>
      <c r="AC6268" s="1">
        <v>3</v>
      </c>
      <c r="AD6268" s="38" t="s">
        <v>337</v>
      </c>
      <c r="AE6268" s="61" t="s">
        <v>136</v>
      </c>
      <c r="AF6268" s="50">
        <v>120</v>
      </c>
      <c r="AG6268" s="41">
        <v>0</v>
      </c>
      <c r="AH6268">
        <v>66</v>
      </c>
      <c r="AL6268" t="s">
        <v>22</v>
      </c>
      <c r="AM6268">
        <v>60</v>
      </c>
    </row>
    <row r="6269" spans="28:39">
      <c r="AB6269" s="59" t="s">
        <v>656</v>
      </c>
      <c r="AC6269" s="1">
        <v>3</v>
      </c>
      <c r="AD6269" s="38" t="s">
        <v>337</v>
      </c>
      <c r="AE6269" s="61" t="s">
        <v>136</v>
      </c>
      <c r="AF6269" s="50">
        <v>120</v>
      </c>
      <c r="AG6269" s="42">
        <v>10</v>
      </c>
      <c r="AH6269">
        <v>66</v>
      </c>
      <c r="AL6269" t="s">
        <v>22</v>
      </c>
      <c r="AM6269">
        <v>60</v>
      </c>
    </row>
    <row r="6270" spans="28:39">
      <c r="AB6270" s="59" t="s">
        <v>656</v>
      </c>
      <c r="AC6270" s="1">
        <v>3</v>
      </c>
      <c r="AD6270" s="38" t="s">
        <v>337</v>
      </c>
      <c r="AE6270" s="61" t="s">
        <v>136</v>
      </c>
      <c r="AF6270" s="50">
        <v>120</v>
      </c>
      <c r="AG6270" s="43">
        <v>20</v>
      </c>
      <c r="AH6270">
        <v>64</v>
      </c>
      <c r="AL6270" t="s">
        <v>22</v>
      </c>
      <c r="AM6270">
        <v>60</v>
      </c>
    </row>
    <row r="6271" spans="28:39">
      <c r="AB6271" s="59" t="s">
        <v>656</v>
      </c>
      <c r="AC6271" s="1">
        <v>3</v>
      </c>
      <c r="AD6271" s="38" t="s">
        <v>337</v>
      </c>
      <c r="AE6271" s="61" t="s">
        <v>136</v>
      </c>
      <c r="AF6271" s="50">
        <v>120</v>
      </c>
      <c r="AG6271" s="44">
        <v>30</v>
      </c>
      <c r="AH6271">
        <v>44</v>
      </c>
      <c r="AL6271" t="s">
        <v>22</v>
      </c>
      <c r="AM6271">
        <v>60</v>
      </c>
    </row>
    <row r="6272" spans="28:39">
      <c r="AB6272" s="59" t="s">
        <v>656</v>
      </c>
      <c r="AC6272" s="1">
        <v>3</v>
      </c>
      <c r="AD6272" s="38" t="s">
        <v>337</v>
      </c>
      <c r="AE6272" s="61" t="s">
        <v>136</v>
      </c>
      <c r="AF6272" s="50">
        <v>120</v>
      </c>
      <c r="AG6272" s="45">
        <v>40</v>
      </c>
      <c r="AH6272">
        <v>34</v>
      </c>
      <c r="AL6272" t="s">
        <v>22</v>
      </c>
      <c r="AM6272">
        <v>60</v>
      </c>
    </row>
    <row r="6273" spans="28:39">
      <c r="AB6273" s="59" t="s">
        <v>656</v>
      </c>
      <c r="AC6273" s="1">
        <v>3</v>
      </c>
      <c r="AD6273" s="38" t="s">
        <v>337</v>
      </c>
      <c r="AE6273" s="61" t="s">
        <v>136</v>
      </c>
      <c r="AF6273" s="50">
        <v>120</v>
      </c>
      <c r="AG6273" s="46">
        <v>50</v>
      </c>
      <c r="AH6273">
        <v>28</v>
      </c>
      <c r="AL6273" t="s">
        <v>22</v>
      </c>
      <c r="AM6273">
        <v>60</v>
      </c>
    </row>
    <row r="6274" spans="28:39">
      <c r="AB6274" s="59" t="s">
        <v>656</v>
      </c>
      <c r="AC6274" s="1">
        <v>3</v>
      </c>
      <c r="AD6274" s="38" t="s">
        <v>337</v>
      </c>
      <c r="AE6274" s="61" t="s">
        <v>136</v>
      </c>
      <c r="AF6274" s="50">
        <v>120</v>
      </c>
      <c r="AG6274" s="47">
        <v>60</v>
      </c>
      <c r="AH6274">
        <v>23</v>
      </c>
      <c r="AL6274" t="s">
        <v>22</v>
      </c>
      <c r="AM6274">
        <v>60</v>
      </c>
    </row>
    <row r="6275" spans="28:39">
      <c r="AB6275" s="59" t="s">
        <v>656</v>
      </c>
      <c r="AC6275" s="1">
        <v>3</v>
      </c>
      <c r="AD6275" s="38" t="s">
        <v>337</v>
      </c>
      <c r="AE6275" s="61" t="s">
        <v>136</v>
      </c>
      <c r="AF6275" s="50">
        <v>120</v>
      </c>
      <c r="AG6275" s="48">
        <v>70</v>
      </c>
      <c r="AH6275">
        <v>20</v>
      </c>
      <c r="AL6275" t="s">
        <v>22</v>
      </c>
      <c r="AM6275">
        <v>60</v>
      </c>
    </row>
    <row r="6276" spans="28:39">
      <c r="AB6276" s="59" t="s">
        <v>656</v>
      </c>
      <c r="AC6276" s="1">
        <v>3</v>
      </c>
      <c r="AD6276" s="38" t="s">
        <v>337</v>
      </c>
      <c r="AE6276" s="61" t="s">
        <v>136</v>
      </c>
      <c r="AF6276" s="51">
        <v>130</v>
      </c>
      <c r="AG6276" s="41">
        <v>0</v>
      </c>
      <c r="AH6276">
        <v>64</v>
      </c>
      <c r="AL6276" t="s">
        <v>22</v>
      </c>
      <c r="AM6276">
        <v>60</v>
      </c>
    </row>
    <row r="6277" spans="28:39">
      <c r="AB6277" s="59" t="s">
        <v>656</v>
      </c>
      <c r="AC6277" s="1">
        <v>3</v>
      </c>
      <c r="AD6277" s="38" t="s">
        <v>337</v>
      </c>
      <c r="AE6277" s="61" t="s">
        <v>136</v>
      </c>
      <c r="AF6277" s="51">
        <v>130</v>
      </c>
      <c r="AG6277" s="42">
        <v>10</v>
      </c>
      <c r="AH6277">
        <v>64</v>
      </c>
      <c r="AL6277" t="s">
        <v>22</v>
      </c>
      <c r="AM6277">
        <v>60</v>
      </c>
    </row>
    <row r="6278" spans="28:39">
      <c r="AB6278" s="59" t="s">
        <v>656</v>
      </c>
      <c r="AC6278" s="1">
        <v>3</v>
      </c>
      <c r="AD6278" s="38" t="s">
        <v>337</v>
      </c>
      <c r="AE6278" s="61" t="s">
        <v>136</v>
      </c>
      <c r="AF6278" s="51">
        <v>130</v>
      </c>
      <c r="AG6278" s="43">
        <v>20</v>
      </c>
      <c r="AH6278">
        <v>64</v>
      </c>
      <c r="AL6278" t="s">
        <v>22</v>
      </c>
      <c r="AM6278">
        <v>60</v>
      </c>
    </row>
    <row r="6279" spans="28:39">
      <c r="AB6279" s="59" t="s">
        <v>656</v>
      </c>
      <c r="AC6279" s="1">
        <v>3</v>
      </c>
      <c r="AD6279" s="38" t="s">
        <v>337</v>
      </c>
      <c r="AE6279" s="61" t="s">
        <v>136</v>
      </c>
      <c r="AF6279" s="51">
        <v>130</v>
      </c>
      <c r="AG6279" s="44">
        <v>30</v>
      </c>
      <c r="AH6279">
        <v>44</v>
      </c>
      <c r="AL6279" t="s">
        <v>22</v>
      </c>
      <c r="AM6279">
        <v>60</v>
      </c>
    </row>
    <row r="6280" spans="28:39">
      <c r="AB6280" s="59" t="s">
        <v>656</v>
      </c>
      <c r="AC6280" s="1">
        <v>3</v>
      </c>
      <c r="AD6280" s="38" t="s">
        <v>337</v>
      </c>
      <c r="AE6280" s="61" t="s">
        <v>136</v>
      </c>
      <c r="AF6280" s="51">
        <v>130</v>
      </c>
      <c r="AG6280" s="45">
        <v>40</v>
      </c>
      <c r="AH6280">
        <v>34</v>
      </c>
      <c r="AL6280" t="s">
        <v>22</v>
      </c>
      <c r="AM6280">
        <v>60</v>
      </c>
    </row>
    <row r="6281" spans="28:39">
      <c r="AB6281" s="59" t="s">
        <v>656</v>
      </c>
      <c r="AC6281" s="1">
        <v>3</v>
      </c>
      <c r="AD6281" s="38" t="s">
        <v>337</v>
      </c>
      <c r="AE6281" s="61" t="s">
        <v>136</v>
      </c>
      <c r="AF6281" s="51">
        <v>130</v>
      </c>
      <c r="AG6281" s="46">
        <v>50</v>
      </c>
      <c r="AH6281">
        <v>28</v>
      </c>
      <c r="AL6281" t="s">
        <v>22</v>
      </c>
      <c r="AM6281">
        <v>60</v>
      </c>
    </row>
    <row r="6282" spans="28:39">
      <c r="AB6282" s="59" t="s">
        <v>656</v>
      </c>
      <c r="AC6282" s="1">
        <v>3</v>
      </c>
      <c r="AD6282" s="38" t="s">
        <v>337</v>
      </c>
      <c r="AE6282" s="61" t="s">
        <v>136</v>
      </c>
      <c r="AF6282" s="51">
        <v>130</v>
      </c>
      <c r="AG6282" s="47">
        <v>60</v>
      </c>
      <c r="AH6282">
        <v>23</v>
      </c>
      <c r="AL6282" t="s">
        <v>22</v>
      </c>
      <c r="AM6282">
        <v>60</v>
      </c>
    </row>
    <row r="6283" spans="28:39">
      <c r="AB6283" s="59" t="s">
        <v>656</v>
      </c>
      <c r="AC6283" s="1">
        <v>3</v>
      </c>
      <c r="AD6283" s="38" t="s">
        <v>337</v>
      </c>
      <c r="AE6283" s="61" t="s">
        <v>136</v>
      </c>
      <c r="AF6283" s="51">
        <v>130</v>
      </c>
      <c r="AG6283" s="48">
        <v>70</v>
      </c>
      <c r="AH6283">
        <v>20</v>
      </c>
      <c r="AL6283" t="s">
        <v>22</v>
      </c>
      <c r="AM6283">
        <v>60</v>
      </c>
    </row>
    <row r="6284" spans="28:39">
      <c r="AB6284" s="59" t="s">
        <v>656</v>
      </c>
      <c r="AC6284" s="1">
        <v>3</v>
      </c>
      <c r="AD6284" s="38" t="s">
        <v>337</v>
      </c>
      <c r="AE6284" s="61" t="s">
        <v>136</v>
      </c>
      <c r="AF6284" s="52">
        <v>140</v>
      </c>
      <c r="AG6284" s="41">
        <v>0</v>
      </c>
      <c r="AH6284">
        <v>59</v>
      </c>
      <c r="AL6284" t="s">
        <v>22</v>
      </c>
      <c r="AM6284">
        <v>60</v>
      </c>
    </row>
    <row r="6285" spans="28:39">
      <c r="AB6285" s="59" t="s">
        <v>656</v>
      </c>
      <c r="AC6285" s="1">
        <v>3</v>
      </c>
      <c r="AD6285" s="38" t="s">
        <v>337</v>
      </c>
      <c r="AE6285" s="61" t="s">
        <v>136</v>
      </c>
      <c r="AF6285" s="52">
        <v>140</v>
      </c>
      <c r="AG6285" s="42">
        <v>10</v>
      </c>
      <c r="AH6285">
        <v>59</v>
      </c>
      <c r="AL6285" t="s">
        <v>22</v>
      </c>
      <c r="AM6285">
        <v>60</v>
      </c>
    </row>
    <row r="6286" spans="28:39">
      <c r="AB6286" s="59" t="s">
        <v>656</v>
      </c>
      <c r="AC6286" s="1">
        <v>3</v>
      </c>
      <c r="AD6286" s="38" t="s">
        <v>337</v>
      </c>
      <c r="AE6286" s="61" t="s">
        <v>136</v>
      </c>
      <c r="AF6286" s="52">
        <v>140</v>
      </c>
      <c r="AG6286" s="43">
        <v>20</v>
      </c>
      <c r="AH6286">
        <v>59</v>
      </c>
      <c r="AL6286" t="s">
        <v>22</v>
      </c>
      <c r="AM6286">
        <v>60</v>
      </c>
    </row>
    <row r="6287" spans="28:39">
      <c r="AB6287" s="59" t="s">
        <v>656</v>
      </c>
      <c r="AC6287" s="1">
        <v>3</v>
      </c>
      <c r="AD6287" s="38" t="s">
        <v>337</v>
      </c>
      <c r="AE6287" s="61" t="s">
        <v>136</v>
      </c>
      <c r="AF6287" s="52">
        <v>140</v>
      </c>
      <c r="AG6287" s="44">
        <v>30</v>
      </c>
      <c r="AH6287">
        <v>44</v>
      </c>
      <c r="AL6287" t="s">
        <v>22</v>
      </c>
      <c r="AM6287">
        <v>60</v>
      </c>
    </row>
    <row r="6288" spans="28:39">
      <c r="AB6288" s="59" t="s">
        <v>656</v>
      </c>
      <c r="AC6288" s="1">
        <v>3</v>
      </c>
      <c r="AD6288" s="38" t="s">
        <v>337</v>
      </c>
      <c r="AE6288" s="61" t="s">
        <v>136</v>
      </c>
      <c r="AF6288" s="52">
        <v>140</v>
      </c>
      <c r="AG6288" s="45">
        <v>40</v>
      </c>
      <c r="AH6288">
        <v>34</v>
      </c>
      <c r="AL6288" t="s">
        <v>22</v>
      </c>
      <c r="AM6288">
        <v>60</v>
      </c>
    </row>
    <row r="6289" spans="28:39">
      <c r="AB6289" s="59" t="s">
        <v>656</v>
      </c>
      <c r="AC6289" s="1">
        <v>3</v>
      </c>
      <c r="AD6289" s="38" t="s">
        <v>337</v>
      </c>
      <c r="AE6289" s="61" t="s">
        <v>136</v>
      </c>
      <c r="AF6289" s="52">
        <v>140</v>
      </c>
      <c r="AG6289" s="46">
        <v>50</v>
      </c>
      <c r="AH6289">
        <v>28</v>
      </c>
      <c r="AL6289" t="s">
        <v>22</v>
      </c>
      <c r="AM6289">
        <v>60</v>
      </c>
    </row>
    <row r="6290" spans="28:39">
      <c r="AB6290" s="59" t="s">
        <v>656</v>
      </c>
      <c r="AC6290" s="1">
        <v>3</v>
      </c>
      <c r="AD6290" s="38" t="s">
        <v>337</v>
      </c>
      <c r="AE6290" s="61" t="s">
        <v>136</v>
      </c>
      <c r="AF6290" s="52">
        <v>140</v>
      </c>
      <c r="AG6290" s="47">
        <v>60</v>
      </c>
      <c r="AH6290">
        <v>23</v>
      </c>
      <c r="AL6290" t="s">
        <v>22</v>
      </c>
      <c r="AM6290">
        <v>60</v>
      </c>
    </row>
    <row r="6291" spans="28:39">
      <c r="AB6291" s="59" t="s">
        <v>656</v>
      </c>
      <c r="AC6291" s="1">
        <v>3</v>
      </c>
      <c r="AD6291" s="38" t="s">
        <v>337</v>
      </c>
      <c r="AE6291" s="61" t="s">
        <v>136</v>
      </c>
      <c r="AF6291" s="52">
        <v>140</v>
      </c>
      <c r="AG6291" s="48">
        <v>70</v>
      </c>
      <c r="AH6291">
        <v>20</v>
      </c>
      <c r="AL6291" t="s">
        <v>22</v>
      </c>
      <c r="AM6291">
        <v>60</v>
      </c>
    </row>
    <row r="6292" spans="28:39">
      <c r="AB6292" s="59" t="s">
        <v>656</v>
      </c>
      <c r="AC6292" s="1">
        <v>3</v>
      </c>
      <c r="AD6292" s="38" t="s">
        <v>337</v>
      </c>
      <c r="AE6292" s="61" t="s">
        <v>136</v>
      </c>
      <c r="AF6292" s="53">
        <v>150</v>
      </c>
      <c r="AG6292" s="41">
        <v>0</v>
      </c>
      <c r="AH6292">
        <v>57</v>
      </c>
      <c r="AL6292" t="s">
        <v>22</v>
      </c>
      <c r="AM6292">
        <v>60</v>
      </c>
    </row>
    <row r="6293" spans="28:39">
      <c r="AB6293" s="59" t="s">
        <v>656</v>
      </c>
      <c r="AC6293" s="1">
        <v>3</v>
      </c>
      <c r="AD6293" s="38" t="s">
        <v>337</v>
      </c>
      <c r="AE6293" s="61" t="s">
        <v>136</v>
      </c>
      <c r="AF6293" s="53">
        <v>150</v>
      </c>
      <c r="AG6293" s="42">
        <v>10</v>
      </c>
      <c r="AH6293">
        <v>57</v>
      </c>
      <c r="AL6293" t="s">
        <v>22</v>
      </c>
      <c r="AM6293">
        <v>60</v>
      </c>
    </row>
    <row r="6294" spans="28:39">
      <c r="AB6294" s="59" t="s">
        <v>656</v>
      </c>
      <c r="AC6294" s="1">
        <v>3</v>
      </c>
      <c r="AD6294" s="38" t="s">
        <v>337</v>
      </c>
      <c r="AE6294" s="61" t="s">
        <v>136</v>
      </c>
      <c r="AF6294" s="53">
        <v>150</v>
      </c>
      <c r="AG6294" s="43">
        <v>20</v>
      </c>
      <c r="AH6294">
        <v>57</v>
      </c>
      <c r="AL6294" t="s">
        <v>22</v>
      </c>
      <c r="AM6294">
        <v>60</v>
      </c>
    </row>
    <row r="6295" spans="28:39">
      <c r="AB6295" s="59" t="s">
        <v>656</v>
      </c>
      <c r="AC6295" s="1">
        <v>3</v>
      </c>
      <c r="AD6295" s="38" t="s">
        <v>337</v>
      </c>
      <c r="AE6295" s="61" t="s">
        <v>136</v>
      </c>
      <c r="AF6295" s="53">
        <v>150</v>
      </c>
      <c r="AG6295" s="44">
        <v>30</v>
      </c>
      <c r="AH6295">
        <v>44</v>
      </c>
      <c r="AL6295" t="s">
        <v>22</v>
      </c>
      <c r="AM6295">
        <v>60</v>
      </c>
    </row>
    <row r="6296" spans="28:39">
      <c r="AB6296" s="59" t="s">
        <v>656</v>
      </c>
      <c r="AC6296" s="1">
        <v>3</v>
      </c>
      <c r="AD6296" s="38" t="s">
        <v>337</v>
      </c>
      <c r="AE6296" s="61" t="s">
        <v>136</v>
      </c>
      <c r="AF6296" s="53">
        <v>150</v>
      </c>
      <c r="AG6296" s="45">
        <v>40</v>
      </c>
      <c r="AH6296">
        <v>34</v>
      </c>
      <c r="AL6296" t="s">
        <v>22</v>
      </c>
      <c r="AM6296">
        <v>60</v>
      </c>
    </row>
    <row r="6297" spans="28:39">
      <c r="AB6297" s="59" t="s">
        <v>656</v>
      </c>
      <c r="AC6297" s="1">
        <v>3</v>
      </c>
      <c r="AD6297" s="38" t="s">
        <v>337</v>
      </c>
      <c r="AE6297" s="61" t="s">
        <v>136</v>
      </c>
      <c r="AF6297" s="53">
        <v>150</v>
      </c>
      <c r="AG6297" s="46">
        <v>50</v>
      </c>
      <c r="AH6297">
        <v>28</v>
      </c>
      <c r="AL6297" t="s">
        <v>22</v>
      </c>
      <c r="AM6297">
        <v>60</v>
      </c>
    </row>
    <row r="6298" spans="28:39">
      <c r="AB6298" s="59" t="s">
        <v>656</v>
      </c>
      <c r="AC6298" s="1">
        <v>3</v>
      </c>
      <c r="AD6298" s="38" t="s">
        <v>337</v>
      </c>
      <c r="AE6298" s="61" t="s">
        <v>136</v>
      </c>
      <c r="AF6298" s="53">
        <v>150</v>
      </c>
      <c r="AG6298" s="47">
        <v>60</v>
      </c>
      <c r="AH6298">
        <v>23</v>
      </c>
      <c r="AL6298" t="s">
        <v>22</v>
      </c>
      <c r="AM6298">
        <v>60</v>
      </c>
    </row>
    <row r="6299" spans="28:39">
      <c r="AB6299" s="59" t="s">
        <v>656</v>
      </c>
      <c r="AC6299" s="1">
        <v>3</v>
      </c>
      <c r="AD6299" s="38" t="s">
        <v>337</v>
      </c>
      <c r="AE6299" s="61" t="s">
        <v>136</v>
      </c>
      <c r="AF6299" s="53">
        <v>150</v>
      </c>
      <c r="AG6299" s="48">
        <v>70</v>
      </c>
      <c r="AH6299">
        <v>20</v>
      </c>
      <c r="AL6299" t="s">
        <v>22</v>
      </c>
      <c r="AM6299">
        <v>60</v>
      </c>
    </row>
    <row r="6300" spans="28:39">
      <c r="AB6300" s="59" t="s">
        <v>656</v>
      </c>
      <c r="AC6300" s="1">
        <v>3</v>
      </c>
      <c r="AD6300" s="38" t="s">
        <v>337</v>
      </c>
      <c r="AE6300" s="61" t="s">
        <v>136</v>
      </c>
      <c r="AF6300" s="54">
        <v>160</v>
      </c>
      <c r="AG6300" s="41">
        <v>0</v>
      </c>
      <c r="AH6300">
        <v>54</v>
      </c>
      <c r="AL6300" t="s">
        <v>22</v>
      </c>
      <c r="AM6300">
        <v>60</v>
      </c>
    </row>
    <row r="6301" spans="28:39">
      <c r="AB6301" s="59" t="s">
        <v>656</v>
      </c>
      <c r="AC6301" s="1">
        <v>3</v>
      </c>
      <c r="AD6301" s="38" t="s">
        <v>337</v>
      </c>
      <c r="AE6301" s="61" t="s">
        <v>136</v>
      </c>
      <c r="AF6301" s="54">
        <v>160</v>
      </c>
      <c r="AG6301" s="42">
        <v>10</v>
      </c>
      <c r="AH6301">
        <v>54</v>
      </c>
      <c r="AL6301" t="s">
        <v>22</v>
      </c>
      <c r="AM6301">
        <v>60</v>
      </c>
    </row>
    <row r="6302" spans="28:39">
      <c r="AB6302" s="59" t="s">
        <v>656</v>
      </c>
      <c r="AC6302" s="1">
        <v>3</v>
      </c>
      <c r="AD6302" s="38" t="s">
        <v>337</v>
      </c>
      <c r="AE6302" s="61" t="s">
        <v>136</v>
      </c>
      <c r="AF6302" s="54">
        <v>160</v>
      </c>
      <c r="AG6302" s="43">
        <v>20</v>
      </c>
      <c r="AH6302">
        <v>54</v>
      </c>
      <c r="AL6302" t="s">
        <v>22</v>
      </c>
      <c r="AM6302">
        <v>60</v>
      </c>
    </row>
    <row r="6303" spans="28:39">
      <c r="AB6303" s="59" t="s">
        <v>656</v>
      </c>
      <c r="AC6303" s="1">
        <v>3</v>
      </c>
      <c r="AD6303" s="38" t="s">
        <v>337</v>
      </c>
      <c r="AE6303" s="61" t="s">
        <v>136</v>
      </c>
      <c r="AF6303" s="54">
        <v>160</v>
      </c>
      <c r="AG6303" s="44">
        <v>30</v>
      </c>
      <c r="AH6303">
        <v>44</v>
      </c>
      <c r="AL6303" t="s">
        <v>22</v>
      </c>
      <c r="AM6303">
        <v>60</v>
      </c>
    </row>
    <row r="6304" spans="28:39">
      <c r="AB6304" s="59" t="s">
        <v>656</v>
      </c>
      <c r="AC6304" s="1">
        <v>3</v>
      </c>
      <c r="AD6304" s="38" t="s">
        <v>337</v>
      </c>
      <c r="AE6304" s="61" t="s">
        <v>136</v>
      </c>
      <c r="AF6304" s="54">
        <v>160</v>
      </c>
      <c r="AG6304" s="45">
        <v>40</v>
      </c>
      <c r="AH6304">
        <v>34</v>
      </c>
      <c r="AL6304" t="s">
        <v>22</v>
      </c>
      <c r="AM6304">
        <v>60</v>
      </c>
    </row>
    <row r="6305" spans="28:39">
      <c r="AB6305" s="59" t="s">
        <v>656</v>
      </c>
      <c r="AC6305" s="1">
        <v>3</v>
      </c>
      <c r="AD6305" s="38" t="s">
        <v>337</v>
      </c>
      <c r="AE6305" s="61" t="s">
        <v>136</v>
      </c>
      <c r="AF6305" s="54">
        <v>160</v>
      </c>
      <c r="AG6305" s="46">
        <v>50</v>
      </c>
      <c r="AH6305">
        <v>28</v>
      </c>
      <c r="AL6305" t="s">
        <v>22</v>
      </c>
      <c r="AM6305">
        <v>60</v>
      </c>
    </row>
    <row r="6306" spans="28:39">
      <c r="AB6306" s="59" t="s">
        <v>656</v>
      </c>
      <c r="AC6306" s="1">
        <v>3</v>
      </c>
      <c r="AD6306" s="38" t="s">
        <v>337</v>
      </c>
      <c r="AE6306" s="61" t="s">
        <v>136</v>
      </c>
      <c r="AF6306" s="54">
        <v>160</v>
      </c>
      <c r="AG6306" s="47">
        <v>60</v>
      </c>
      <c r="AH6306">
        <v>23</v>
      </c>
      <c r="AL6306" t="s">
        <v>22</v>
      </c>
      <c r="AM6306">
        <v>60</v>
      </c>
    </row>
    <row r="6307" spans="28:39">
      <c r="AB6307" s="59" t="s">
        <v>656</v>
      </c>
      <c r="AC6307" s="1">
        <v>3</v>
      </c>
      <c r="AD6307" s="38" t="s">
        <v>337</v>
      </c>
      <c r="AE6307" s="61" t="s">
        <v>136</v>
      </c>
      <c r="AF6307" s="54">
        <v>160</v>
      </c>
      <c r="AG6307" s="48">
        <v>70</v>
      </c>
      <c r="AH6307">
        <v>20</v>
      </c>
      <c r="AL6307" t="s">
        <v>22</v>
      </c>
      <c r="AM6307">
        <v>60</v>
      </c>
    </row>
    <row r="6308" spans="28:39">
      <c r="AB6308" s="59" t="s">
        <v>656</v>
      </c>
      <c r="AC6308" s="1">
        <v>3</v>
      </c>
      <c r="AD6308" s="38" t="s">
        <v>337</v>
      </c>
      <c r="AE6308" s="61" t="s">
        <v>136</v>
      </c>
      <c r="AF6308" s="55">
        <v>170</v>
      </c>
      <c r="AG6308" s="41">
        <v>0</v>
      </c>
      <c r="AH6308">
        <v>52</v>
      </c>
      <c r="AL6308" t="s">
        <v>22</v>
      </c>
      <c r="AM6308">
        <v>60</v>
      </c>
    </row>
    <row r="6309" spans="28:39">
      <c r="AB6309" s="59" t="s">
        <v>656</v>
      </c>
      <c r="AC6309" s="1">
        <v>3</v>
      </c>
      <c r="AD6309" s="38" t="s">
        <v>337</v>
      </c>
      <c r="AE6309" s="61" t="s">
        <v>136</v>
      </c>
      <c r="AF6309" s="55">
        <v>170</v>
      </c>
      <c r="AG6309" s="42">
        <v>10</v>
      </c>
      <c r="AH6309">
        <v>52</v>
      </c>
      <c r="AL6309" t="s">
        <v>22</v>
      </c>
      <c r="AM6309">
        <v>60</v>
      </c>
    </row>
    <row r="6310" spans="28:39">
      <c r="AB6310" s="59" t="s">
        <v>656</v>
      </c>
      <c r="AC6310" s="1">
        <v>3</v>
      </c>
      <c r="AD6310" s="38" t="s">
        <v>337</v>
      </c>
      <c r="AE6310" s="61" t="s">
        <v>136</v>
      </c>
      <c r="AF6310" s="55">
        <v>170</v>
      </c>
      <c r="AG6310" s="43">
        <v>20</v>
      </c>
      <c r="AH6310">
        <v>52</v>
      </c>
      <c r="AL6310" t="s">
        <v>22</v>
      </c>
      <c r="AM6310">
        <v>60</v>
      </c>
    </row>
    <row r="6311" spans="28:39">
      <c r="AB6311" s="59" t="s">
        <v>656</v>
      </c>
      <c r="AC6311" s="1">
        <v>3</v>
      </c>
      <c r="AD6311" s="38" t="s">
        <v>337</v>
      </c>
      <c r="AE6311" s="61" t="s">
        <v>136</v>
      </c>
      <c r="AF6311" s="55">
        <v>170</v>
      </c>
      <c r="AG6311" s="44">
        <v>30</v>
      </c>
      <c r="AH6311">
        <v>44</v>
      </c>
      <c r="AL6311" t="s">
        <v>22</v>
      </c>
      <c r="AM6311">
        <v>60</v>
      </c>
    </row>
    <row r="6312" spans="28:39">
      <c r="AB6312" s="59" t="s">
        <v>656</v>
      </c>
      <c r="AC6312" s="1">
        <v>3</v>
      </c>
      <c r="AD6312" s="38" t="s">
        <v>337</v>
      </c>
      <c r="AE6312" s="61" t="s">
        <v>136</v>
      </c>
      <c r="AF6312" s="55">
        <v>170</v>
      </c>
      <c r="AG6312" s="45">
        <v>40</v>
      </c>
      <c r="AH6312">
        <v>34</v>
      </c>
      <c r="AL6312" t="s">
        <v>22</v>
      </c>
      <c r="AM6312">
        <v>60</v>
      </c>
    </row>
    <row r="6313" spans="28:39">
      <c r="AB6313" s="59" t="s">
        <v>656</v>
      </c>
      <c r="AC6313" s="1">
        <v>3</v>
      </c>
      <c r="AD6313" s="38" t="s">
        <v>337</v>
      </c>
      <c r="AE6313" s="61" t="s">
        <v>136</v>
      </c>
      <c r="AF6313" s="55">
        <v>170</v>
      </c>
      <c r="AG6313" s="46">
        <v>50</v>
      </c>
      <c r="AH6313">
        <v>28</v>
      </c>
      <c r="AL6313" t="s">
        <v>22</v>
      </c>
      <c r="AM6313">
        <v>60</v>
      </c>
    </row>
    <row r="6314" spans="28:39">
      <c r="AB6314" s="59" t="s">
        <v>656</v>
      </c>
      <c r="AC6314" s="1">
        <v>3</v>
      </c>
      <c r="AD6314" s="38" t="s">
        <v>337</v>
      </c>
      <c r="AE6314" s="61" t="s">
        <v>136</v>
      </c>
      <c r="AF6314" s="55">
        <v>170</v>
      </c>
      <c r="AG6314" s="47">
        <v>60</v>
      </c>
      <c r="AH6314">
        <v>23</v>
      </c>
      <c r="AL6314" t="s">
        <v>22</v>
      </c>
      <c r="AM6314">
        <v>60</v>
      </c>
    </row>
    <row r="6315" spans="28:39">
      <c r="AB6315" s="59" t="s">
        <v>656</v>
      </c>
      <c r="AC6315" s="1">
        <v>3</v>
      </c>
      <c r="AD6315" s="38" t="s">
        <v>337</v>
      </c>
      <c r="AE6315" s="61" t="s">
        <v>136</v>
      </c>
      <c r="AF6315" s="55">
        <v>170</v>
      </c>
      <c r="AG6315" s="48">
        <v>70</v>
      </c>
      <c r="AH6315">
        <v>20</v>
      </c>
      <c r="AL6315" t="s">
        <v>22</v>
      </c>
      <c r="AM6315">
        <v>60</v>
      </c>
    </row>
    <row r="6316" spans="28:39">
      <c r="AB6316" s="59" t="s">
        <v>656</v>
      </c>
      <c r="AC6316" s="1">
        <v>3</v>
      </c>
      <c r="AD6316" s="38" t="s">
        <v>337</v>
      </c>
      <c r="AE6316" s="61" t="s">
        <v>136</v>
      </c>
      <c r="AF6316" s="56">
        <v>180</v>
      </c>
      <c r="AG6316" s="41">
        <v>0</v>
      </c>
      <c r="AH6316">
        <v>50</v>
      </c>
      <c r="AL6316" t="s">
        <v>22</v>
      </c>
      <c r="AM6316">
        <v>60</v>
      </c>
    </row>
    <row r="6317" spans="28:39">
      <c r="AB6317" s="59" t="s">
        <v>656</v>
      </c>
      <c r="AC6317" s="1">
        <v>3</v>
      </c>
      <c r="AD6317" s="38" t="s">
        <v>337</v>
      </c>
      <c r="AE6317" s="61" t="s">
        <v>136</v>
      </c>
      <c r="AF6317" s="56">
        <v>180</v>
      </c>
      <c r="AG6317" s="42">
        <v>10</v>
      </c>
      <c r="AH6317">
        <v>50</v>
      </c>
      <c r="AL6317" t="s">
        <v>22</v>
      </c>
      <c r="AM6317">
        <v>60</v>
      </c>
    </row>
    <row r="6318" spans="28:39">
      <c r="AB6318" s="59" t="s">
        <v>656</v>
      </c>
      <c r="AC6318" s="1">
        <v>3</v>
      </c>
      <c r="AD6318" s="38" t="s">
        <v>337</v>
      </c>
      <c r="AE6318" s="61" t="s">
        <v>136</v>
      </c>
      <c r="AF6318" s="56">
        <v>180</v>
      </c>
      <c r="AG6318" s="43">
        <v>20</v>
      </c>
      <c r="AH6318">
        <v>50</v>
      </c>
      <c r="AL6318" t="s">
        <v>22</v>
      </c>
      <c r="AM6318">
        <v>60</v>
      </c>
    </row>
    <row r="6319" spans="28:39">
      <c r="AB6319" s="59" t="s">
        <v>656</v>
      </c>
      <c r="AC6319" s="1">
        <v>3</v>
      </c>
      <c r="AD6319" s="38" t="s">
        <v>337</v>
      </c>
      <c r="AE6319" s="61" t="s">
        <v>136</v>
      </c>
      <c r="AF6319" s="56">
        <v>180</v>
      </c>
      <c r="AG6319" s="44">
        <v>30</v>
      </c>
      <c r="AH6319">
        <v>44</v>
      </c>
      <c r="AL6319" t="s">
        <v>22</v>
      </c>
      <c r="AM6319">
        <v>60</v>
      </c>
    </row>
    <row r="6320" spans="28:39">
      <c r="AB6320" s="59" t="s">
        <v>656</v>
      </c>
      <c r="AC6320" s="1">
        <v>3</v>
      </c>
      <c r="AD6320" s="38" t="s">
        <v>337</v>
      </c>
      <c r="AE6320" s="61" t="s">
        <v>136</v>
      </c>
      <c r="AF6320" s="56">
        <v>180</v>
      </c>
      <c r="AG6320" s="45">
        <v>40</v>
      </c>
      <c r="AH6320">
        <v>34</v>
      </c>
      <c r="AL6320" t="s">
        <v>22</v>
      </c>
      <c r="AM6320">
        <v>60</v>
      </c>
    </row>
    <row r="6321" spans="28:39">
      <c r="AB6321" s="59" t="s">
        <v>656</v>
      </c>
      <c r="AC6321" s="1">
        <v>3</v>
      </c>
      <c r="AD6321" s="38" t="s">
        <v>337</v>
      </c>
      <c r="AE6321" s="61" t="s">
        <v>136</v>
      </c>
      <c r="AF6321" s="56">
        <v>180</v>
      </c>
      <c r="AG6321" s="46">
        <v>50</v>
      </c>
      <c r="AH6321">
        <v>28</v>
      </c>
      <c r="AL6321" t="s">
        <v>22</v>
      </c>
      <c r="AM6321">
        <v>60</v>
      </c>
    </row>
    <row r="6322" spans="28:39">
      <c r="AB6322" s="59" t="s">
        <v>656</v>
      </c>
      <c r="AC6322" s="1">
        <v>3</v>
      </c>
      <c r="AD6322" s="38" t="s">
        <v>337</v>
      </c>
      <c r="AE6322" s="61" t="s">
        <v>136</v>
      </c>
      <c r="AF6322" s="56">
        <v>180</v>
      </c>
      <c r="AG6322" s="47">
        <v>60</v>
      </c>
      <c r="AH6322">
        <v>23</v>
      </c>
      <c r="AL6322" t="s">
        <v>22</v>
      </c>
      <c r="AM6322">
        <v>60</v>
      </c>
    </row>
    <row r="6323" spans="28:39">
      <c r="AB6323" s="59" t="s">
        <v>656</v>
      </c>
      <c r="AC6323" s="1">
        <v>3</v>
      </c>
      <c r="AD6323" s="38" t="s">
        <v>337</v>
      </c>
      <c r="AE6323" s="61" t="s">
        <v>136</v>
      </c>
      <c r="AF6323" s="56">
        <v>180</v>
      </c>
      <c r="AG6323" s="48">
        <v>70</v>
      </c>
      <c r="AH6323">
        <v>20</v>
      </c>
      <c r="AL6323" t="s">
        <v>22</v>
      </c>
      <c r="AM6323">
        <v>60</v>
      </c>
    </row>
    <row r="6324" spans="28:39">
      <c r="AB6324" s="59" t="s">
        <v>656</v>
      </c>
      <c r="AC6324" s="1">
        <v>3</v>
      </c>
      <c r="AD6324" s="38" t="s">
        <v>337</v>
      </c>
      <c r="AE6324" s="61" t="s">
        <v>136</v>
      </c>
      <c r="AF6324" s="57">
        <v>200</v>
      </c>
      <c r="AG6324" s="41">
        <v>0</v>
      </c>
      <c r="AH6324">
        <v>48</v>
      </c>
      <c r="AL6324" t="s">
        <v>22</v>
      </c>
      <c r="AM6324">
        <v>60</v>
      </c>
    </row>
    <row r="6325" spans="28:39">
      <c r="AB6325" s="59" t="s">
        <v>656</v>
      </c>
      <c r="AC6325" s="1">
        <v>3</v>
      </c>
      <c r="AD6325" s="38" t="s">
        <v>337</v>
      </c>
      <c r="AE6325" s="61" t="s">
        <v>136</v>
      </c>
      <c r="AF6325" s="57">
        <v>200</v>
      </c>
      <c r="AG6325" s="42">
        <v>10</v>
      </c>
      <c r="AH6325">
        <v>48</v>
      </c>
      <c r="AL6325" t="s">
        <v>22</v>
      </c>
      <c r="AM6325">
        <v>60</v>
      </c>
    </row>
    <row r="6326" spans="28:39">
      <c r="AB6326" s="59" t="s">
        <v>656</v>
      </c>
      <c r="AC6326" s="1">
        <v>3</v>
      </c>
      <c r="AD6326" s="38" t="s">
        <v>337</v>
      </c>
      <c r="AE6326" s="61" t="s">
        <v>136</v>
      </c>
      <c r="AF6326" s="57">
        <v>200</v>
      </c>
      <c r="AG6326" s="43">
        <v>20</v>
      </c>
      <c r="AH6326">
        <v>48</v>
      </c>
      <c r="AL6326" t="s">
        <v>22</v>
      </c>
      <c r="AM6326">
        <v>60</v>
      </c>
    </row>
    <row r="6327" spans="28:39">
      <c r="AB6327" s="59" t="s">
        <v>656</v>
      </c>
      <c r="AC6327" s="1">
        <v>3</v>
      </c>
      <c r="AD6327" s="38" t="s">
        <v>337</v>
      </c>
      <c r="AE6327" s="61" t="s">
        <v>136</v>
      </c>
      <c r="AF6327" s="57">
        <v>200</v>
      </c>
      <c r="AG6327" s="44">
        <v>30</v>
      </c>
      <c r="AH6327">
        <v>44</v>
      </c>
      <c r="AL6327" t="s">
        <v>22</v>
      </c>
      <c r="AM6327">
        <v>60</v>
      </c>
    </row>
    <row r="6328" spans="28:39">
      <c r="AB6328" s="59" t="s">
        <v>656</v>
      </c>
      <c r="AC6328" s="1">
        <v>3</v>
      </c>
      <c r="AD6328" s="38" t="s">
        <v>337</v>
      </c>
      <c r="AE6328" s="61" t="s">
        <v>136</v>
      </c>
      <c r="AF6328" s="57">
        <v>200</v>
      </c>
      <c r="AG6328" s="45">
        <v>40</v>
      </c>
      <c r="AH6328">
        <v>34</v>
      </c>
      <c r="AL6328" t="s">
        <v>22</v>
      </c>
      <c r="AM6328">
        <v>60</v>
      </c>
    </row>
    <row r="6329" spans="28:39">
      <c r="AB6329" s="59" t="s">
        <v>656</v>
      </c>
      <c r="AC6329" s="1">
        <v>3</v>
      </c>
      <c r="AD6329" s="38" t="s">
        <v>337</v>
      </c>
      <c r="AE6329" s="61" t="s">
        <v>136</v>
      </c>
      <c r="AF6329" s="57">
        <v>200</v>
      </c>
      <c r="AG6329" s="46">
        <v>50</v>
      </c>
      <c r="AH6329">
        <v>28</v>
      </c>
      <c r="AL6329" t="s">
        <v>22</v>
      </c>
      <c r="AM6329">
        <v>60</v>
      </c>
    </row>
    <row r="6330" spans="28:39">
      <c r="AB6330" s="59" t="s">
        <v>656</v>
      </c>
      <c r="AC6330" s="1">
        <v>3</v>
      </c>
      <c r="AD6330" s="38" t="s">
        <v>337</v>
      </c>
      <c r="AE6330" s="61" t="s">
        <v>136</v>
      </c>
      <c r="AF6330" s="57">
        <v>200</v>
      </c>
      <c r="AG6330" s="47">
        <v>60</v>
      </c>
      <c r="AH6330">
        <v>23</v>
      </c>
      <c r="AL6330" t="s">
        <v>22</v>
      </c>
      <c r="AM6330">
        <v>60</v>
      </c>
    </row>
    <row r="6331" spans="28:39">
      <c r="AB6331" s="59" t="s">
        <v>656</v>
      </c>
      <c r="AC6331" s="1">
        <v>3</v>
      </c>
      <c r="AD6331" s="38" t="s">
        <v>337</v>
      </c>
      <c r="AE6331" s="61" t="s">
        <v>136</v>
      </c>
      <c r="AF6331" s="57">
        <v>200</v>
      </c>
      <c r="AG6331" s="48">
        <v>70</v>
      </c>
      <c r="AH6331">
        <v>20</v>
      </c>
      <c r="AL6331" t="s">
        <v>22</v>
      </c>
      <c r="AM6331">
        <v>60</v>
      </c>
    </row>
    <row r="6332" spans="28:39">
      <c r="AB6332" s="59" t="s">
        <v>656</v>
      </c>
      <c r="AC6332" s="1">
        <v>3</v>
      </c>
      <c r="AD6332" s="38" t="s">
        <v>427</v>
      </c>
      <c r="AE6332" s="61" t="s">
        <v>136</v>
      </c>
      <c r="AF6332" s="40">
        <v>110</v>
      </c>
      <c r="AG6332" s="41">
        <v>0</v>
      </c>
      <c r="AH6332">
        <v>62</v>
      </c>
      <c r="AL6332" t="s">
        <v>22</v>
      </c>
      <c r="AM6332">
        <v>60</v>
      </c>
    </row>
    <row r="6333" spans="28:39">
      <c r="AB6333" s="59" t="s">
        <v>656</v>
      </c>
      <c r="AC6333" s="1">
        <v>3</v>
      </c>
      <c r="AD6333" s="38" t="s">
        <v>427</v>
      </c>
      <c r="AE6333" s="61" t="s">
        <v>136</v>
      </c>
      <c r="AF6333" s="40">
        <v>110</v>
      </c>
      <c r="AG6333" s="42">
        <v>10</v>
      </c>
      <c r="AH6333">
        <v>62</v>
      </c>
      <c r="AL6333" t="s">
        <v>22</v>
      </c>
      <c r="AM6333">
        <v>60</v>
      </c>
    </row>
    <row r="6334" spans="28:39">
      <c r="AB6334" s="59" t="s">
        <v>656</v>
      </c>
      <c r="AC6334" s="1">
        <v>3</v>
      </c>
      <c r="AD6334" s="38" t="s">
        <v>427</v>
      </c>
      <c r="AE6334" s="61" t="s">
        <v>136</v>
      </c>
      <c r="AF6334" s="40">
        <v>110</v>
      </c>
      <c r="AG6334" s="43">
        <v>20</v>
      </c>
      <c r="AH6334">
        <v>62</v>
      </c>
      <c r="AL6334" t="s">
        <v>22</v>
      </c>
      <c r="AM6334">
        <v>60</v>
      </c>
    </row>
    <row r="6335" spans="28:39">
      <c r="AB6335" s="59" t="s">
        <v>656</v>
      </c>
      <c r="AC6335" s="1">
        <v>3</v>
      </c>
      <c r="AD6335" s="38" t="s">
        <v>427</v>
      </c>
      <c r="AE6335" s="61" t="s">
        <v>136</v>
      </c>
      <c r="AF6335" s="40">
        <v>110</v>
      </c>
      <c r="AG6335" s="44">
        <v>30</v>
      </c>
      <c r="AH6335">
        <v>44</v>
      </c>
      <c r="AL6335" t="s">
        <v>22</v>
      </c>
      <c r="AM6335">
        <v>60</v>
      </c>
    </row>
    <row r="6336" spans="28:39">
      <c r="AB6336" s="59" t="s">
        <v>656</v>
      </c>
      <c r="AC6336" s="1">
        <v>3</v>
      </c>
      <c r="AD6336" s="38" t="s">
        <v>427</v>
      </c>
      <c r="AE6336" s="61" t="s">
        <v>136</v>
      </c>
      <c r="AF6336" s="40">
        <v>110</v>
      </c>
      <c r="AG6336" s="45">
        <v>40</v>
      </c>
      <c r="AH6336">
        <v>34</v>
      </c>
      <c r="AL6336" t="s">
        <v>22</v>
      </c>
      <c r="AM6336">
        <v>60</v>
      </c>
    </row>
    <row r="6337" spans="28:39">
      <c r="AB6337" s="59" t="s">
        <v>656</v>
      </c>
      <c r="AC6337" s="1">
        <v>3</v>
      </c>
      <c r="AD6337" s="38" t="s">
        <v>427</v>
      </c>
      <c r="AE6337" s="61" t="s">
        <v>136</v>
      </c>
      <c r="AF6337" s="40">
        <v>110</v>
      </c>
      <c r="AG6337" s="46">
        <v>50</v>
      </c>
      <c r="AH6337">
        <v>28</v>
      </c>
      <c r="AL6337" t="s">
        <v>22</v>
      </c>
      <c r="AM6337">
        <v>60</v>
      </c>
    </row>
    <row r="6338" spans="28:39">
      <c r="AB6338" s="59" t="s">
        <v>656</v>
      </c>
      <c r="AC6338" s="1">
        <v>3</v>
      </c>
      <c r="AD6338" s="38" t="s">
        <v>427</v>
      </c>
      <c r="AE6338" s="61" t="s">
        <v>136</v>
      </c>
      <c r="AF6338" s="40">
        <v>110</v>
      </c>
      <c r="AG6338" s="47">
        <v>60</v>
      </c>
      <c r="AH6338">
        <v>23</v>
      </c>
      <c r="AL6338" t="s">
        <v>22</v>
      </c>
      <c r="AM6338">
        <v>60</v>
      </c>
    </row>
    <row r="6339" spans="28:39">
      <c r="AB6339" s="59" t="s">
        <v>656</v>
      </c>
      <c r="AC6339" s="1">
        <v>3</v>
      </c>
      <c r="AD6339" s="38" t="s">
        <v>427</v>
      </c>
      <c r="AE6339" s="61" t="s">
        <v>136</v>
      </c>
      <c r="AF6339" s="40">
        <v>110</v>
      </c>
      <c r="AG6339" s="48">
        <v>70</v>
      </c>
      <c r="AH6339">
        <v>20</v>
      </c>
      <c r="AL6339" t="s">
        <v>22</v>
      </c>
      <c r="AM6339">
        <v>60</v>
      </c>
    </row>
    <row r="6340" spans="28:39">
      <c r="AB6340" s="59" t="s">
        <v>656</v>
      </c>
      <c r="AC6340" s="1">
        <v>3</v>
      </c>
      <c r="AD6340" s="38" t="s">
        <v>427</v>
      </c>
      <c r="AE6340" s="61" t="s">
        <v>136</v>
      </c>
      <c r="AF6340" s="49">
        <v>115</v>
      </c>
      <c r="AG6340" s="41">
        <v>0</v>
      </c>
      <c r="AH6340">
        <v>61</v>
      </c>
      <c r="AL6340" t="s">
        <v>22</v>
      </c>
      <c r="AM6340">
        <v>60</v>
      </c>
    </row>
    <row r="6341" spans="28:39">
      <c r="AB6341" s="59" t="s">
        <v>656</v>
      </c>
      <c r="AC6341" s="1">
        <v>3</v>
      </c>
      <c r="AD6341" s="38" t="s">
        <v>427</v>
      </c>
      <c r="AE6341" s="61" t="s">
        <v>136</v>
      </c>
      <c r="AF6341" s="49">
        <v>115</v>
      </c>
      <c r="AG6341" s="42">
        <v>10</v>
      </c>
      <c r="AH6341">
        <v>61</v>
      </c>
      <c r="AL6341" t="s">
        <v>22</v>
      </c>
      <c r="AM6341">
        <v>60</v>
      </c>
    </row>
    <row r="6342" spans="28:39">
      <c r="AB6342" s="59" t="s">
        <v>656</v>
      </c>
      <c r="AC6342" s="1">
        <v>3</v>
      </c>
      <c r="AD6342" s="38" t="s">
        <v>427</v>
      </c>
      <c r="AE6342" s="61" t="s">
        <v>136</v>
      </c>
      <c r="AF6342" s="49">
        <v>115</v>
      </c>
      <c r="AG6342" s="43">
        <v>20</v>
      </c>
      <c r="AH6342">
        <v>61</v>
      </c>
      <c r="AL6342" t="s">
        <v>22</v>
      </c>
      <c r="AM6342">
        <v>60</v>
      </c>
    </row>
    <row r="6343" spans="28:39">
      <c r="AB6343" s="59" t="s">
        <v>656</v>
      </c>
      <c r="AC6343" s="1">
        <v>3</v>
      </c>
      <c r="AD6343" s="38" t="s">
        <v>427</v>
      </c>
      <c r="AE6343" s="61" t="s">
        <v>136</v>
      </c>
      <c r="AF6343" s="49">
        <v>115</v>
      </c>
      <c r="AG6343" s="44">
        <v>30</v>
      </c>
      <c r="AH6343">
        <v>44</v>
      </c>
      <c r="AL6343" t="s">
        <v>22</v>
      </c>
      <c r="AM6343">
        <v>60</v>
      </c>
    </row>
    <row r="6344" spans="28:39">
      <c r="AB6344" s="59" t="s">
        <v>656</v>
      </c>
      <c r="AC6344" s="1">
        <v>3</v>
      </c>
      <c r="AD6344" s="38" t="s">
        <v>427</v>
      </c>
      <c r="AE6344" s="61" t="s">
        <v>136</v>
      </c>
      <c r="AF6344" s="49">
        <v>115</v>
      </c>
      <c r="AG6344" s="45">
        <v>40</v>
      </c>
      <c r="AH6344">
        <v>34</v>
      </c>
      <c r="AL6344" t="s">
        <v>22</v>
      </c>
      <c r="AM6344">
        <v>60</v>
      </c>
    </row>
    <row r="6345" spans="28:39">
      <c r="AB6345" s="59" t="s">
        <v>656</v>
      </c>
      <c r="AC6345" s="1">
        <v>3</v>
      </c>
      <c r="AD6345" s="38" t="s">
        <v>427</v>
      </c>
      <c r="AE6345" s="61" t="s">
        <v>136</v>
      </c>
      <c r="AF6345" s="49">
        <v>115</v>
      </c>
      <c r="AG6345" s="46">
        <v>50</v>
      </c>
      <c r="AH6345">
        <v>28</v>
      </c>
      <c r="AL6345" t="s">
        <v>22</v>
      </c>
      <c r="AM6345">
        <v>60</v>
      </c>
    </row>
    <row r="6346" spans="28:39">
      <c r="AB6346" s="59" t="s">
        <v>656</v>
      </c>
      <c r="AC6346" s="1">
        <v>3</v>
      </c>
      <c r="AD6346" s="38" t="s">
        <v>427</v>
      </c>
      <c r="AE6346" s="61" t="s">
        <v>136</v>
      </c>
      <c r="AF6346" s="49">
        <v>115</v>
      </c>
      <c r="AG6346" s="47">
        <v>60</v>
      </c>
      <c r="AH6346">
        <v>23</v>
      </c>
      <c r="AL6346" t="s">
        <v>22</v>
      </c>
      <c r="AM6346">
        <v>60</v>
      </c>
    </row>
    <row r="6347" spans="28:39">
      <c r="AB6347" s="59" t="s">
        <v>656</v>
      </c>
      <c r="AC6347" s="1">
        <v>3</v>
      </c>
      <c r="AD6347" s="38" t="s">
        <v>427</v>
      </c>
      <c r="AE6347" s="61" t="s">
        <v>136</v>
      </c>
      <c r="AF6347" s="49">
        <v>115</v>
      </c>
      <c r="AG6347" s="48">
        <v>70</v>
      </c>
      <c r="AH6347">
        <v>20</v>
      </c>
      <c r="AL6347" t="s">
        <v>22</v>
      </c>
      <c r="AM6347">
        <v>60</v>
      </c>
    </row>
    <row r="6348" spans="28:39">
      <c r="AB6348" s="59" t="s">
        <v>656</v>
      </c>
      <c r="AC6348" s="1">
        <v>3</v>
      </c>
      <c r="AD6348" s="38" t="s">
        <v>427</v>
      </c>
      <c r="AE6348" s="61" t="s">
        <v>136</v>
      </c>
      <c r="AF6348" s="50">
        <v>120</v>
      </c>
      <c r="AG6348" s="41">
        <v>0</v>
      </c>
      <c r="AH6348">
        <v>59</v>
      </c>
      <c r="AL6348" t="s">
        <v>22</v>
      </c>
      <c r="AM6348">
        <v>60</v>
      </c>
    </row>
    <row r="6349" spans="28:39">
      <c r="AB6349" s="59" t="s">
        <v>656</v>
      </c>
      <c r="AC6349" s="1">
        <v>3</v>
      </c>
      <c r="AD6349" s="38" t="s">
        <v>427</v>
      </c>
      <c r="AE6349" s="61" t="s">
        <v>136</v>
      </c>
      <c r="AF6349" s="50">
        <v>120</v>
      </c>
      <c r="AG6349" s="42">
        <v>10</v>
      </c>
      <c r="AH6349">
        <v>59</v>
      </c>
      <c r="AL6349" t="s">
        <v>22</v>
      </c>
      <c r="AM6349">
        <v>60</v>
      </c>
    </row>
    <row r="6350" spans="28:39">
      <c r="AB6350" s="59" t="s">
        <v>656</v>
      </c>
      <c r="AC6350" s="1">
        <v>3</v>
      </c>
      <c r="AD6350" s="38" t="s">
        <v>427</v>
      </c>
      <c r="AE6350" s="61" t="s">
        <v>136</v>
      </c>
      <c r="AF6350" s="50">
        <v>120</v>
      </c>
      <c r="AG6350" s="43">
        <v>20</v>
      </c>
      <c r="AH6350">
        <v>59</v>
      </c>
      <c r="AL6350" t="s">
        <v>22</v>
      </c>
      <c r="AM6350">
        <v>60</v>
      </c>
    </row>
    <row r="6351" spans="28:39">
      <c r="AB6351" s="59" t="s">
        <v>656</v>
      </c>
      <c r="AC6351" s="1">
        <v>3</v>
      </c>
      <c r="AD6351" s="38" t="s">
        <v>427</v>
      </c>
      <c r="AE6351" s="61" t="s">
        <v>136</v>
      </c>
      <c r="AF6351" s="50">
        <v>120</v>
      </c>
      <c r="AG6351" s="44">
        <v>30</v>
      </c>
      <c r="AH6351">
        <v>44</v>
      </c>
      <c r="AL6351" t="s">
        <v>22</v>
      </c>
      <c r="AM6351">
        <v>60</v>
      </c>
    </row>
    <row r="6352" spans="28:39">
      <c r="AB6352" s="59" t="s">
        <v>656</v>
      </c>
      <c r="AC6352" s="1">
        <v>3</v>
      </c>
      <c r="AD6352" s="38" t="s">
        <v>427</v>
      </c>
      <c r="AE6352" s="61" t="s">
        <v>136</v>
      </c>
      <c r="AF6352" s="50">
        <v>120</v>
      </c>
      <c r="AG6352" s="45">
        <v>40</v>
      </c>
      <c r="AH6352">
        <v>34</v>
      </c>
      <c r="AL6352" t="s">
        <v>22</v>
      </c>
      <c r="AM6352">
        <v>60</v>
      </c>
    </row>
    <row r="6353" spans="28:39">
      <c r="AB6353" s="59" t="s">
        <v>656</v>
      </c>
      <c r="AC6353" s="1">
        <v>3</v>
      </c>
      <c r="AD6353" s="38" t="s">
        <v>427</v>
      </c>
      <c r="AE6353" s="61" t="s">
        <v>136</v>
      </c>
      <c r="AF6353" s="50">
        <v>120</v>
      </c>
      <c r="AG6353" s="46">
        <v>50</v>
      </c>
      <c r="AH6353">
        <v>28</v>
      </c>
      <c r="AL6353" t="s">
        <v>22</v>
      </c>
      <c r="AM6353">
        <v>60</v>
      </c>
    </row>
    <row r="6354" spans="28:39">
      <c r="AB6354" s="59" t="s">
        <v>656</v>
      </c>
      <c r="AC6354" s="1">
        <v>3</v>
      </c>
      <c r="AD6354" s="38" t="s">
        <v>427</v>
      </c>
      <c r="AE6354" s="61" t="s">
        <v>136</v>
      </c>
      <c r="AF6354" s="50">
        <v>120</v>
      </c>
      <c r="AG6354" s="47">
        <v>60</v>
      </c>
      <c r="AH6354">
        <v>23</v>
      </c>
      <c r="AL6354" t="s">
        <v>22</v>
      </c>
      <c r="AM6354">
        <v>60</v>
      </c>
    </row>
    <row r="6355" spans="28:39">
      <c r="AB6355" s="59" t="s">
        <v>656</v>
      </c>
      <c r="AC6355" s="1">
        <v>3</v>
      </c>
      <c r="AD6355" s="38" t="s">
        <v>427</v>
      </c>
      <c r="AE6355" s="61" t="s">
        <v>136</v>
      </c>
      <c r="AF6355" s="50">
        <v>120</v>
      </c>
      <c r="AG6355" s="48">
        <v>70</v>
      </c>
      <c r="AH6355">
        <v>20</v>
      </c>
      <c r="AL6355" t="s">
        <v>22</v>
      </c>
      <c r="AM6355">
        <v>60</v>
      </c>
    </row>
    <row r="6356" spans="28:39">
      <c r="AB6356" s="59" t="s">
        <v>656</v>
      </c>
      <c r="AC6356" s="1">
        <v>3</v>
      </c>
      <c r="AD6356" s="38" t="s">
        <v>427</v>
      </c>
      <c r="AE6356" s="61" t="s">
        <v>136</v>
      </c>
      <c r="AF6356" s="51">
        <v>130</v>
      </c>
      <c r="AG6356" s="41">
        <v>0</v>
      </c>
      <c r="AH6356">
        <v>56</v>
      </c>
      <c r="AL6356" t="s">
        <v>22</v>
      </c>
      <c r="AM6356">
        <v>60</v>
      </c>
    </row>
    <row r="6357" spans="28:39">
      <c r="AB6357" s="59" t="s">
        <v>656</v>
      </c>
      <c r="AC6357" s="1">
        <v>3</v>
      </c>
      <c r="AD6357" s="38" t="s">
        <v>427</v>
      </c>
      <c r="AE6357" s="61" t="s">
        <v>136</v>
      </c>
      <c r="AF6357" s="51">
        <v>130</v>
      </c>
      <c r="AG6357" s="42">
        <v>10</v>
      </c>
      <c r="AH6357">
        <v>56</v>
      </c>
      <c r="AL6357" t="s">
        <v>22</v>
      </c>
      <c r="AM6357">
        <v>60</v>
      </c>
    </row>
    <row r="6358" spans="28:39">
      <c r="AB6358" s="59" t="s">
        <v>656</v>
      </c>
      <c r="AC6358" s="1">
        <v>3</v>
      </c>
      <c r="AD6358" s="38" t="s">
        <v>427</v>
      </c>
      <c r="AE6358" s="61" t="s">
        <v>136</v>
      </c>
      <c r="AF6358" s="51">
        <v>130</v>
      </c>
      <c r="AG6358" s="43">
        <v>20</v>
      </c>
      <c r="AH6358">
        <v>56</v>
      </c>
      <c r="AL6358" t="s">
        <v>22</v>
      </c>
      <c r="AM6358">
        <v>60</v>
      </c>
    </row>
    <row r="6359" spans="28:39">
      <c r="AB6359" s="59" t="s">
        <v>656</v>
      </c>
      <c r="AC6359" s="1">
        <v>3</v>
      </c>
      <c r="AD6359" s="38" t="s">
        <v>427</v>
      </c>
      <c r="AE6359" s="61" t="s">
        <v>136</v>
      </c>
      <c r="AF6359" s="51">
        <v>130</v>
      </c>
      <c r="AG6359" s="44">
        <v>30</v>
      </c>
      <c r="AH6359">
        <v>44</v>
      </c>
      <c r="AL6359" t="s">
        <v>22</v>
      </c>
      <c r="AM6359">
        <v>60</v>
      </c>
    </row>
    <row r="6360" spans="28:39">
      <c r="AB6360" s="59" t="s">
        <v>656</v>
      </c>
      <c r="AC6360" s="1">
        <v>3</v>
      </c>
      <c r="AD6360" s="38" t="s">
        <v>427</v>
      </c>
      <c r="AE6360" s="61" t="s">
        <v>136</v>
      </c>
      <c r="AF6360" s="51">
        <v>130</v>
      </c>
      <c r="AG6360" s="45">
        <v>40</v>
      </c>
      <c r="AH6360">
        <v>34</v>
      </c>
      <c r="AL6360" t="s">
        <v>22</v>
      </c>
      <c r="AM6360">
        <v>60</v>
      </c>
    </row>
    <row r="6361" spans="28:39">
      <c r="AB6361" s="59" t="s">
        <v>656</v>
      </c>
      <c r="AC6361" s="1">
        <v>3</v>
      </c>
      <c r="AD6361" s="38" t="s">
        <v>427</v>
      </c>
      <c r="AE6361" s="61" t="s">
        <v>136</v>
      </c>
      <c r="AF6361" s="51">
        <v>130</v>
      </c>
      <c r="AG6361" s="46">
        <v>50</v>
      </c>
      <c r="AH6361">
        <v>28</v>
      </c>
      <c r="AL6361" t="s">
        <v>22</v>
      </c>
      <c r="AM6361">
        <v>60</v>
      </c>
    </row>
    <row r="6362" spans="28:39">
      <c r="AB6362" s="59" t="s">
        <v>656</v>
      </c>
      <c r="AC6362" s="1">
        <v>3</v>
      </c>
      <c r="AD6362" s="38" t="s">
        <v>427</v>
      </c>
      <c r="AE6362" s="61" t="s">
        <v>136</v>
      </c>
      <c r="AF6362" s="51">
        <v>130</v>
      </c>
      <c r="AG6362" s="47">
        <v>60</v>
      </c>
      <c r="AH6362">
        <v>23</v>
      </c>
      <c r="AL6362" t="s">
        <v>22</v>
      </c>
      <c r="AM6362">
        <v>60</v>
      </c>
    </row>
    <row r="6363" spans="28:39">
      <c r="AB6363" s="59" t="s">
        <v>656</v>
      </c>
      <c r="AC6363" s="1">
        <v>3</v>
      </c>
      <c r="AD6363" s="38" t="s">
        <v>427</v>
      </c>
      <c r="AE6363" s="61" t="s">
        <v>136</v>
      </c>
      <c r="AF6363" s="51">
        <v>130</v>
      </c>
      <c r="AG6363" s="48">
        <v>70</v>
      </c>
      <c r="AH6363">
        <v>20</v>
      </c>
      <c r="AL6363" t="s">
        <v>22</v>
      </c>
      <c r="AM6363">
        <v>60</v>
      </c>
    </row>
    <row r="6364" spans="28:39">
      <c r="AB6364" s="59" t="s">
        <v>656</v>
      </c>
      <c r="AC6364" s="1">
        <v>3</v>
      </c>
      <c r="AD6364" s="38" t="s">
        <v>427</v>
      </c>
      <c r="AE6364" s="61" t="s">
        <v>136</v>
      </c>
      <c r="AF6364" s="52">
        <v>140</v>
      </c>
      <c r="AG6364" s="41">
        <v>0</v>
      </c>
      <c r="AH6364">
        <v>53</v>
      </c>
      <c r="AL6364" t="s">
        <v>22</v>
      </c>
      <c r="AM6364">
        <v>60</v>
      </c>
    </row>
    <row r="6365" spans="28:39">
      <c r="AB6365" s="59" t="s">
        <v>656</v>
      </c>
      <c r="AC6365" s="1">
        <v>3</v>
      </c>
      <c r="AD6365" s="38" t="s">
        <v>427</v>
      </c>
      <c r="AE6365" s="61" t="s">
        <v>136</v>
      </c>
      <c r="AF6365" s="52">
        <v>140</v>
      </c>
      <c r="AG6365" s="42">
        <v>10</v>
      </c>
      <c r="AH6365">
        <v>53</v>
      </c>
      <c r="AL6365" t="s">
        <v>22</v>
      </c>
      <c r="AM6365">
        <v>60</v>
      </c>
    </row>
    <row r="6366" spans="28:39">
      <c r="AB6366" s="59" t="s">
        <v>656</v>
      </c>
      <c r="AC6366" s="1">
        <v>3</v>
      </c>
      <c r="AD6366" s="38" t="s">
        <v>427</v>
      </c>
      <c r="AE6366" s="61" t="s">
        <v>136</v>
      </c>
      <c r="AF6366" s="52">
        <v>140</v>
      </c>
      <c r="AG6366" s="43">
        <v>20</v>
      </c>
      <c r="AH6366">
        <v>53</v>
      </c>
      <c r="AL6366" t="s">
        <v>22</v>
      </c>
      <c r="AM6366">
        <v>60</v>
      </c>
    </row>
    <row r="6367" spans="28:39">
      <c r="AB6367" s="59" t="s">
        <v>656</v>
      </c>
      <c r="AC6367" s="1">
        <v>3</v>
      </c>
      <c r="AD6367" s="38" t="s">
        <v>427</v>
      </c>
      <c r="AE6367" s="61" t="s">
        <v>136</v>
      </c>
      <c r="AF6367" s="52">
        <v>140</v>
      </c>
      <c r="AG6367" s="44">
        <v>30</v>
      </c>
      <c r="AH6367">
        <v>44</v>
      </c>
      <c r="AL6367" t="s">
        <v>22</v>
      </c>
      <c r="AM6367">
        <v>60</v>
      </c>
    </row>
    <row r="6368" spans="28:39">
      <c r="AB6368" s="59" t="s">
        <v>656</v>
      </c>
      <c r="AC6368" s="1">
        <v>3</v>
      </c>
      <c r="AD6368" s="38" t="s">
        <v>427</v>
      </c>
      <c r="AE6368" s="61" t="s">
        <v>136</v>
      </c>
      <c r="AF6368" s="52">
        <v>140</v>
      </c>
      <c r="AG6368" s="45">
        <v>40</v>
      </c>
      <c r="AH6368">
        <v>34</v>
      </c>
      <c r="AL6368" t="s">
        <v>22</v>
      </c>
      <c r="AM6368">
        <v>60</v>
      </c>
    </row>
    <row r="6369" spans="28:39">
      <c r="AB6369" s="59" t="s">
        <v>656</v>
      </c>
      <c r="AC6369" s="1">
        <v>3</v>
      </c>
      <c r="AD6369" s="38" t="s">
        <v>427</v>
      </c>
      <c r="AE6369" s="61" t="s">
        <v>136</v>
      </c>
      <c r="AF6369" s="52">
        <v>140</v>
      </c>
      <c r="AG6369" s="46">
        <v>50</v>
      </c>
      <c r="AH6369">
        <v>28</v>
      </c>
      <c r="AL6369" t="s">
        <v>22</v>
      </c>
      <c r="AM6369">
        <v>60</v>
      </c>
    </row>
    <row r="6370" spans="28:39">
      <c r="AB6370" s="59" t="s">
        <v>656</v>
      </c>
      <c r="AC6370" s="1">
        <v>3</v>
      </c>
      <c r="AD6370" s="38" t="s">
        <v>427</v>
      </c>
      <c r="AE6370" s="61" t="s">
        <v>136</v>
      </c>
      <c r="AF6370" s="52">
        <v>140</v>
      </c>
      <c r="AG6370" s="47">
        <v>60</v>
      </c>
      <c r="AH6370">
        <v>23</v>
      </c>
      <c r="AL6370" t="s">
        <v>22</v>
      </c>
      <c r="AM6370">
        <v>60</v>
      </c>
    </row>
    <row r="6371" spans="28:39">
      <c r="AB6371" s="59" t="s">
        <v>656</v>
      </c>
      <c r="AC6371" s="1">
        <v>3</v>
      </c>
      <c r="AD6371" s="38" t="s">
        <v>427</v>
      </c>
      <c r="AE6371" s="61" t="s">
        <v>136</v>
      </c>
      <c r="AF6371" s="52">
        <v>140</v>
      </c>
      <c r="AG6371" s="48">
        <v>70</v>
      </c>
      <c r="AH6371">
        <v>20</v>
      </c>
      <c r="AL6371" t="s">
        <v>22</v>
      </c>
      <c r="AM6371">
        <v>60</v>
      </c>
    </row>
    <row r="6372" spans="28:39">
      <c r="AB6372" s="59" t="s">
        <v>656</v>
      </c>
      <c r="AC6372" s="1">
        <v>3</v>
      </c>
      <c r="AD6372" s="38" t="s">
        <v>427</v>
      </c>
      <c r="AE6372" s="61" t="s">
        <v>136</v>
      </c>
      <c r="AF6372" s="53">
        <v>150</v>
      </c>
      <c r="AG6372" s="41">
        <v>0</v>
      </c>
      <c r="AH6372">
        <v>51</v>
      </c>
      <c r="AL6372" t="s">
        <v>22</v>
      </c>
      <c r="AM6372">
        <v>60</v>
      </c>
    </row>
    <row r="6373" spans="28:39">
      <c r="AB6373" s="59" t="s">
        <v>656</v>
      </c>
      <c r="AC6373" s="1">
        <v>3</v>
      </c>
      <c r="AD6373" s="38" t="s">
        <v>427</v>
      </c>
      <c r="AE6373" s="61" t="s">
        <v>136</v>
      </c>
      <c r="AF6373" s="53">
        <v>150</v>
      </c>
      <c r="AG6373" s="42">
        <v>10</v>
      </c>
      <c r="AH6373">
        <v>51</v>
      </c>
      <c r="AL6373" t="s">
        <v>22</v>
      </c>
      <c r="AM6373">
        <v>60</v>
      </c>
    </row>
    <row r="6374" spans="28:39">
      <c r="AB6374" s="59" t="s">
        <v>656</v>
      </c>
      <c r="AC6374" s="1">
        <v>3</v>
      </c>
      <c r="AD6374" s="38" t="s">
        <v>427</v>
      </c>
      <c r="AE6374" s="61" t="s">
        <v>136</v>
      </c>
      <c r="AF6374" s="53">
        <v>150</v>
      </c>
      <c r="AG6374" s="43">
        <v>20</v>
      </c>
      <c r="AH6374">
        <v>51</v>
      </c>
      <c r="AL6374" t="s">
        <v>22</v>
      </c>
      <c r="AM6374">
        <v>60</v>
      </c>
    </row>
    <row r="6375" spans="28:39">
      <c r="AB6375" s="59" t="s">
        <v>656</v>
      </c>
      <c r="AC6375" s="1">
        <v>3</v>
      </c>
      <c r="AD6375" s="38" t="s">
        <v>427</v>
      </c>
      <c r="AE6375" s="61" t="s">
        <v>136</v>
      </c>
      <c r="AF6375" s="53">
        <v>150</v>
      </c>
      <c r="AG6375" s="44">
        <v>30</v>
      </c>
      <c r="AH6375">
        <v>44</v>
      </c>
      <c r="AL6375" t="s">
        <v>22</v>
      </c>
      <c r="AM6375">
        <v>60</v>
      </c>
    </row>
    <row r="6376" spans="28:39">
      <c r="AB6376" s="59" t="s">
        <v>656</v>
      </c>
      <c r="AC6376" s="1">
        <v>3</v>
      </c>
      <c r="AD6376" s="38" t="s">
        <v>427</v>
      </c>
      <c r="AE6376" s="61" t="s">
        <v>136</v>
      </c>
      <c r="AF6376" s="53">
        <v>150</v>
      </c>
      <c r="AG6376" s="45">
        <v>40</v>
      </c>
      <c r="AH6376">
        <v>34</v>
      </c>
      <c r="AL6376" t="s">
        <v>22</v>
      </c>
      <c r="AM6376">
        <v>60</v>
      </c>
    </row>
    <row r="6377" spans="28:39">
      <c r="AB6377" s="59" t="s">
        <v>656</v>
      </c>
      <c r="AC6377" s="1">
        <v>3</v>
      </c>
      <c r="AD6377" s="38" t="s">
        <v>427</v>
      </c>
      <c r="AE6377" s="61" t="s">
        <v>136</v>
      </c>
      <c r="AF6377" s="53">
        <v>150</v>
      </c>
      <c r="AG6377" s="46">
        <v>50</v>
      </c>
      <c r="AH6377">
        <v>28</v>
      </c>
      <c r="AL6377" t="s">
        <v>22</v>
      </c>
      <c r="AM6377">
        <v>60</v>
      </c>
    </row>
    <row r="6378" spans="28:39">
      <c r="AB6378" s="59" t="s">
        <v>656</v>
      </c>
      <c r="AC6378" s="1">
        <v>3</v>
      </c>
      <c r="AD6378" s="38" t="s">
        <v>427</v>
      </c>
      <c r="AE6378" s="61" t="s">
        <v>136</v>
      </c>
      <c r="AF6378" s="53">
        <v>150</v>
      </c>
      <c r="AG6378" s="47">
        <v>60</v>
      </c>
      <c r="AH6378">
        <v>23</v>
      </c>
      <c r="AL6378" t="s">
        <v>22</v>
      </c>
      <c r="AM6378">
        <v>60</v>
      </c>
    </row>
    <row r="6379" spans="28:39">
      <c r="AB6379" s="59" t="s">
        <v>656</v>
      </c>
      <c r="AC6379" s="1">
        <v>3</v>
      </c>
      <c r="AD6379" s="38" t="s">
        <v>427</v>
      </c>
      <c r="AE6379" s="61" t="s">
        <v>136</v>
      </c>
      <c r="AF6379" s="53">
        <v>150</v>
      </c>
      <c r="AG6379" s="48">
        <v>70</v>
      </c>
      <c r="AH6379">
        <v>20</v>
      </c>
      <c r="AL6379" t="s">
        <v>22</v>
      </c>
      <c r="AM6379">
        <v>60</v>
      </c>
    </row>
    <row r="6380" spans="28:39">
      <c r="AB6380" s="59" t="s">
        <v>656</v>
      </c>
      <c r="AC6380" s="1">
        <v>3</v>
      </c>
      <c r="AD6380" s="38" t="s">
        <v>427</v>
      </c>
      <c r="AE6380" s="61" t="s">
        <v>136</v>
      </c>
      <c r="AF6380" s="54">
        <v>160</v>
      </c>
      <c r="AG6380" s="41">
        <v>0</v>
      </c>
      <c r="AH6380">
        <v>48</v>
      </c>
      <c r="AL6380" t="s">
        <v>22</v>
      </c>
      <c r="AM6380">
        <v>60</v>
      </c>
    </row>
    <row r="6381" spans="28:39">
      <c r="AB6381" s="59" t="s">
        <v>656</v>
      </c>
      <c r="AC6381" s="1">
        <v>3</v>
      </c>
      <c r="AD6381" s="38" t="s">
        <v>427</v>
      </c>
      <c r="AE6381" s="61" t="s">
        <v>136</v>
      </c>
      <c r="AF6381" s="54">
        <v>160</v>
      </c>
      <c r="AG6381" s="42">
        <v>10</v>
      </c>
      <c r="AH6381">
        <v>48</v>
      </c>
      <c r="AL6381" t="s">
        <v>22</v>
      </c>
      <c r="AM6381">
        <v>60</v>
      </c>
    </row>
    <row r="6382" spans="28:39">
      <c r="AB6382" s="59" t="s">
        <v>656</v>
      </c>
      <c r="AC6382" s="1">
        <v>3</v>
      </c>
      <c r="AD6382" s="38" t="s">
        <v>427</v>
      </c>
      <c r="AE6382" s="61" t="s">
        <v>136</v>
      </c>
      <c r="AF6382" s="54">
        <v>160</v>
      </c>
      <c r="AG6382" s="43">
        <v>20</v>
      </c>
      <c r="AH6382">
        <v>48</v>
      </c>
      <c r="AL6382" t="s">
        <v>22</v>
      </c>
      <c r="AM6382">
        <v>60</v>
      </c>
    </row>
    <row r="6383" spans="28:39">
      <c r="AB6383" s="59" t="s">
        <v>656</v>
      </c>
      <c r="AC6383" s="1">
        <v>3</v>
      </c>
      <c r="AD6383" s="38" t="s">
        <v>427</v>
      </c>
      <c r="AE6383" s="61" t="s">
        <v>136</v>
      </c>
      <c r="AF6383" s="54">
        <v>160</v>
      </c>
      <c r="AG6383" s="44">
        <v>30</v>
      </c>
      <c r="AH6383">
        <v>44</v>
      </c>
      <c r="AL6383" t="s">
        <v>22</v>
      </c>
      <c r="AM6383">
        <v>60</v>
      </c>
    </row>
    <row r="6384" spans="28:39">
      <c r="AB6384" s="59" t="s">
        <v>656</v>
      </c>
      <c r="AC6384" s="1">
        <v>3</v>
      </c>
      <c r="AD6384" s="38" t="s">
        <v>427</v>
      </c>
      <c r="AE6384" s="61" t="s">
        <v>136</v>
      </c>
      <c r="AF6384" s="54">
        <v>160</v>
      </c>
      <c r="AG6384" s="45">
        <v>40</v>
      </c>
      <c r="AH6384">
        <v>34</v>
      </c>
      <c r="AL6384" t="s">
        <v>22</v>
      </c>
      <c r="AM6384">
        <v>60</v>
      </c>
    </row>
    <row r="6385" spans="28:39">
      <c r="AB6385" s="59" t="s">
        <v>656</v>
      </c>
      <c r="AC6385" s="1">
        <v>3</v>
      </c>
      <c r="AD6385" s="38" t="s">
        <v>427</v>
      </c>
      <c r="AE6385" s="61" t="s">
        <v>136</v>
      </c>
      <c r="AF6385" s="54">
        <v>160</v>
      </c>
      <c r="AG6385" s="46">
        <v>50</v>
      </c>
      <c r="AH6385">
        <v>28</v>
      </c>
      <c r="AL6385" t="s">
        <v>22</v>
      </c>
      <c r="AM6385">
        <v>60</v>
      </c>
    </row>
    <row r="6386" spans="28:39">
      <c r="AB6386" s="59" t="s">
        <v>656</v>
      </c>
      <c r="AC6386" s="1">
        <v>3</v>
      </c>
      <c r="AD6386" s="38" t="s">
        <v>427</v>
      </c>
      <c r="AE6386" s="61" t="s">
        <v>136</v>
      </c>
      <c r="AF6386" s="54">
        <v>160</v>
      </c>
      <c r="AG6386" s="47">
        <v>60</v>
      </c>
      <c r="AH6386">
        <v>23</v>
      </c>
      <c r="AL6386" t="s">
        <v>22</v>
      </c>
      <c r="AM6386">
        <v>60</v>
      </c>
    </row>
    <row r="6387" spans="28:39">
      <c r="AB6387" s="59" t="s">
        <v>656</v>
      </c>
      <c r="AC6387" s="1">
        <v>3</v>
      </c>
      <c r="AD6387" s="38" t="s">
        <v>427</v>
      </c>
      <c r="AE6387" s="61" t="s">
        <v>136</v>
      </c>
      <c r="AF6387" s="54">
        <v>160</v>
      </c>
      <c r="AG6387" s="48">
        <v>70</v>
      </c>
      <c r="AH6387">
        <v>20</v>
      </c>
      <c r="AL6387" t="s">
        <v>22</v>
      </c>
      <c r="AM6387">
        <v>60</v>
      </c>
    </row>
    <row r="6388" spans="28:39">
      <c r="AB6388" s="59" t="s">
        <v>656</v>
      </c>
      <c r="AC6388" s="1">
        <v>3</v>
      </c>
      <c r="AD6388" s="38" t="s">
        <v>427</v>
      </c>
      <c r="AE6388" s="61" t="s">
        <v>136</v>
      </c>
      <c r="AF6388" s="55">
        <v>170</v>
      </c>
      <c r="AG6388" s="41">
        <v>0</v>
      </c>
      <c r="AH6388">
        <v>46</v>
      </c>
      <c r="AL6388" t="s">
        <v>22</v>
      </c>
      <c r="AM6388">
        <v>60</v>
      </c>
    </row>
    <row r="6389" spans="28:39">
      <c r="AB6389" s="59" t="s">
        <v>656</v>
      </c>
      <c r="AC6389" s="1">
        <v>3</v>
      </c>
      <c r="AD6389" s="38" t="s">
        <v>427</v>
      </c>
      <c r="AE6389" s="61" t="s">
        <v>136</v>
      </c>
      <c r="AF6389" s="55">
        <v>170</v>
      </c>
      <c r="AG6389" s="42">
        <v>10</v>
      </c>
      <c r="AH6389">
        <v>46</v>
      </c>
      <c r="AL6389" t="s">
        <v>22</v>
      </c>
      <c r="AM6389">
        <v>60</v>
      </c>
    </row>
    <row r="6390" spans="28:39">
      <c r="AB6390" s="59" t="s">
        <v>656</v>
      </c>
      <c r="AC6390" s="1">
        <v>3</v>
      </c>
      <c r="AD6390" s="38" t="s">
        <v>427</v>
      </c>
      <c r="AE6390" s="61" t="s">
        <v>136</v>
      </c>
      <c r="AF6390" s="55">
        <v>170</v>
      </c>
      <c r="AG6390" s="43">
        <v>20</v>
      </c>
      <c r="AH6390">
        <v>46</v>
      </c>
      <c r="AL6390" t="s">
        <v>22</v>
      </c>
      <c r="AM6390">
        <v>60</v>
      </c>
    </row>
    <row r="6391" spans="28:39">
      <c r="AB6391" s="59" t="s">
        <v>656</v>
      </c>
      <c r="AC6391" s="1">
        <v>3</v>
      </c>
      <c r="AD6391" s="38" t="s">
        <v>427</v>
      </c>
      <c r="AE6391" s="61" t="s">
        <v>136</v>
      </c>
      <c r="AF6391" s="55">
        <v>170</v>
      </c>
      <c r="AG6391" s="44">
        <v>30</v>
      </c>
      <c r="AH6391">
        <v>44</v>
      </c>
      <c r="AL6391" t="s">
        <v>22</v>
      </c>
      <c r="AM6391">
        <v>60</v>
      </c>
    </row>
    <row r="6392" spans="28:39">
      <c r="AB6392" s="59" t="s">
        <v>656</v>
      </c>
      <c r="AC6392" s="1">
        <v>3</v>
      </c>
      <c r="AD6392" s="38" t="s">
        <v>427</v>
      </c>
      <c r="AE6392" s="61" t="s">
        <v>136</v>
      </c>
      <c r="AF6392" s="55">
        <v>170</v>
      </c>
      <c r="AG6392" s="45">
        <v>40</v>
      </c>
      <c r="AH6392">
        <v>34</v>
      </c>
      <c r="AL6392" t="s">
        <v>22</v>
      </c>
      <c r="AM6392">
        <v>60</v>
      </c>
    </row>
    <row r="6393" spans="28:39">
      <c r="AB6393" s="59" t="s">
        <v>656</v>
      </c>
      <c r="AC6393" s="1">
        <v>3</v>
      </c>
      <c r="AD6393" s="38" t="s">
        <v>427</v>
      </c>
      <c r="AE6393" s="61" t="s">
        <v>136</v>
      </c>
      <c r="AF6393" s="55">
        <v>170</v>
      </c>
      <c r="AG6393" s="46">
        <v>50</v>
      </c>
      <c r="AH6393">
        <v>28</v>
      </c>
      <c r="AL6393" t="s">
        <v>22</v>
      </c>
      <c r="AM6393">
        <v>60</v>
      </c>
    </row>
    <row r="6394" spans="28:39">
      <c r="AB6394" s="59" t="s">
        <v>656</v>
      </c>
      <c r="AC6394" s="1">
        <v>3</v>
      </c>
      <c r="AD6394" s="38" t="s">
        <v>427</v>
      </c>
      <c r="AE6394" s="61" t="s">
        <v>136</v>
      </c>
      <c r="AF6394" s="55">
        <v>170</v>
      </c>
      <c r="AG6394" s="47">
        <v>60</v>
      </c>
      <c r="AH6394">
        <v>23</v>
      </c>
      <c r="AL6394" t="s">
        <v>22</v>
      </c>
      <c r="AM6394">
        <v>60</v>
      </c>
    </row>
    <row r="6395" spans="28:39">
      <c r="AB6395" s="59" t="s">
        <v>656</v>
      </c>
      <c r="AC6395" s="1">
        <v>3</v>
      </c>
      <c r="AD6395" s="38" t="s">
        <v>427</v>
      </c>
      <c r="AE6395" s="61" t="s">
        <v>136</v>
      </c>
      <c r="AF6395" s="55">
        <v>170</v>
      </c>
      <c r="AG6395" s="48">
        <v>70</v>
      </c>
      <c r="AH6395">
        <v>20</v>
      </c>
      <c r="AL6395" t="s">
        <v>22</v>
      </c>
      <c r="AM6395">
        <v>60</v>
      </c>
    </row>
    <row r="6396" spans="28:39">
      <c r="AB6396" s="59" t="s">
        <v>656</v>
      </c>
      <c r="AC6396" s="1">
        <v>3</v>
      </c>
      <c r="AD6396" s="38" t="s">
        <v>427</v>
      </c>
      <c r="AE6396" s="61" t="s">
        <v>136</v>
      </c>
      <c r="AF6396" s="56">
        <v>180</v>
      </c>
      <c r="AG6396" s="41">
        <v>0</v>
      </c>
      <c r="AH6396">
        <v>45</v>
      </c>
      <c r="AL6396" t="s">
        <v>22</v>
      </c>
      <c r="AM6396">
        <v>60</v>
      </c>
    </row>
    <row r="6397" spans="28:39">
      <c r="AB6397" s="59" t="s">
        <v>656</v>
      </c>
      <c r="AC6397" s="1">
        <v>3</v>
      </c>
      <c r="AD6397" s="38" t="s">
        <v>427</v>
      </c>
      <c r="AE6397" s="61" t="s">
        <v>136</v>
      </c>
      <c r="AF6397" s="56">
        <v>180</v>
      </c>
      <c r="AG6397" s="42">
        <v>10</v>
      </c>
      <c r="AH6397">
        <v>45</v>
      </c>
      <c r="AL6397" t="s">
        <v>22</v>
      </c>
      <c r="AM6397">
        <v>60</v>
      </c>
    </row>
    <row r="6398" spans="28:39">
      <c r="AB6398" s="59" t="s">
        <v>656</v>
      </c>
      <c r="AC6398" s="1">
        <v>3</v>
      </c>
      <c r="AD6398" s="38" t="s">
        <v>427</v>
      </c>
      <c r="AE6398" s="61" t="s">
        <v>136</v>
      </c>
      <c r="AF6398" s="56">
        <v>180</v>
      </c>
      <c r="AG6398" s="43">
        <v>20</v>
      </c>
      <c r="AH6398">
        <v>45</v>
      </c>
      <c r="AL6398" t="s">
        <v>22</v>
      </c>
      <c r="AM6398">
        <v>60</v>
      </c>
    </row>
    <row r="6399" spans="28:39">
      <c r="AB6399" s="59" t="s">
        <v>656</v>
      </c>
      <c r="AC6399" s="1">
        <v>3</v>
      </c>
      <c r="AD6399" s="38" t="s">
        <v>427</v>
      </c>
      <c r="AE6399" s="61" t="s">
        <v>136</v>
      </c>
      <c r="AF6399" s="56">
        <v>180</v>
      </c>
      <c r="AG6399" s="44">
        <v>30</v>
      </c>
      <c r="AH6399">
        <v>44</v>
      </c>
      <c r="AL6399" t="s">
        <v>22</v>
      </c>
      <c r="AM6399">
        <v>60</v>
      </c>
    </row>
    <row r="6400" spans="28:39">
      <c r="AB6400" s="59" t="s">
        <v>656</v>
      </c>
      <c r="AC6400" s="1">
        <v>3</v>
      </c>
      <c r="AD6400" s="38" t="s">
        <v>427</v>
      </c>
      <c r="AE6400" s="61" t="s">
        <v>136</v>
      </c>
      <c r="AF6400" s="56">
        <v>180</v>
      </c>
      <c r="AG6400" s="45">
        <v>40</v>
      </c>
      <c r="AH6400">
        <v>34</v>
      </c>
      <c r="AL6400" t="s">
        <v>22</v>
      </c>
      <c r="AM6400">
        <v>60</v>
      </c>
    </row>
    <row r="6401" spans="28:39">
      <c r="AB6401" s="59" t="s">
        <v>656</v>
      </c>
      <c r="AC6401" s="1">
        <v>3</v>
      </c>
      <c r="AD6401" s="38" t="s">
        <v>427</v>
      </c>
      <c r="AE6401" s="61" t="s">
        <v>136</v>
      </c>
      <c r="AF6401" s="56">
        <v>180</v>
      </c>
      <c r="AG6401" s="46">
        <v>50</v>
      </c>
      <c r="AH6401">
        <v>28</v>
      </c>
      <c r="AL6401" t="s">
        <v>22</v>
      </c>
      <c r="AM6401">
        <v>60</v>
      </c>
    </row>
    <row r="6402" spans="28:39">
      <c r="AB6402" s="59" t="s">
        <v>656</v>
      </c>
      <c r="AC6402" s="1">
        <v>3</v>
      </c>
      <c r="AD6402" s="38" t="s">
        <v>427</v>
      </c>
      <c r="AE6402" s="61" t="s">
        <v>136</v>
      </c>
      <c r="AF6402" s="56">
        <v>180</v>
      </c>
      <c r="AG6402" s="47">
        <v>60</v>
      </c>
      <c r="AH6402">
        <v>23</v>
      </c>
      <c r="AL6402" t="s">
        <v>22</v>
      </c>
      <c r="AM6402">
        <v>60</v>
      </c>
    </row>
    <row r="6403" spans="28:39">
      <c r="AB6403" s="59" t="s">
        <v>656</v>
      </c>
      <c r="AC6403" s="1">
        <v>3</v>
      </c>
      <c r="AD6403" s="38" t="s">
        <v>427</v>
      </c>
      <c r="AE6403" s="61" t="s">
        <v>136</v>
      </c>
      <c r="AF6403" s="56">
        <v>180</v>
      </c>
      <c r="AG6403" s="48">
        <v>70</v>
      </c>
      <c r="AH6403">
        <v>20</v>
      </c>
      <c r="AL6403" t="s">
        <v>22</v>
      </c>
      <c r="AM6403">
        <v>60</v>
      </c>
    </row>
    <row r="6404" spans="28:39">
      <c r="AB6404" s="59" t="s">
        <v>656</v>
      </c>
      <c r="AC6404" s="1">
        <v>3</v>
      </c>
      <c r="AD6404" s="38" t="s">
        <v>427</v>
      </c>
      <c r="AE6404" s="61" t="s">
        <v>136</v>
      </c>
      <c r="AF6404" s="57">
        <v>200</v>
      </c>
      <c r="AG6404" s="41">
        <v>0</v>
      </c>
      <c r="AH6404">
        <v>39</v>
      </c>
      <c r="AL6404" t="s">
        <v>22</v>
      </c>
      <c r="AM6404">
        <v>60</v>
      </c>
    </row>
    <row r="6405" spans="28:39">
      <c r="AB6405" s="59" t="s">
        <v>656</v>
      </c>
      <c r="AC6405" s="1">
        <v>3</v>
      </c>
      <c r="AD6405" s="38" t="s">
        <v>427</v>
      </c>
      <c r="AE6405" s="61" t="s">
        <v>136</v>
      </c>
      <c r="AF6405" s="57">
        <v>200</v>
      </c>
      <c r="AG6405" s="42">
        <v>10</v>
      </c>
      <c r="AH6405">
        <v>39</v>
      </c>
      <c r="AL6405" t="s">
        <v>22</v>
      </c>
      <c r="AM6405">
        <v>60</v>
      </c>
    </row>
    <row r="6406" spans="28:39">
      <c r="AB6406" s="59" t="s">
        <v>656</v>
      </c>
      <c r="AC6406" s="1">
        <v>3</v>
      </c>
      <c r="AD6406" s="38" t="s">
        <v>427</v>
      </c>
      <c r="AE6406" s="61" t="s">
        <v>136</v>
      </c>
      <c r="AF6406" s="57">
        <v>200</v>
      </c>
      <c r="AG6406" s="43">
        <v>20</v>
      </c>
      <c r="AH6406">
        <v>39</v>
      </c>
      <c r="AL6406" t="s">
        <v>22</v>
      </c>
      <c r="AM6406">
        <v>60</v>
      </c>
    </row>
    <row r="6407" spans="28:39">
      <c r="AB6407" s="59" t="s">
        <v>656</v>
      </c>
      <c r="AC6407" s="1">
        <v>3</v>
      </c>
      <c r="AD6407" s="38" t="s">
        <v>427</v>
      </c>
      <c r="AE6407" s="61" t="s">
        <v>136</v>
      </c>
      <c r="AF6407" s="57">
        <v>200</v>
      </c>
      <c r="AG6407" s="44">
        <v>30</v>
      </c>
      <c r="AH6407">
        <v>39</v>
      </c>
      <c r="AL6407" t="s">
        <v>22</v>
      </c>
      <c r="AM6407">
        <v>60</v>
      </c>
    </row>
    <row r="6408" spans="28:39">
      <c r="AB6408" s="59" t="s">
        <v>656</v>
      </c>
      <c r="AC6408" s="1">
        <v>3</v>
      </c>
      <c r="AD6408" s="38" t="s">
        <v>427</v>
      </c>
      <c r="AE6408" s="61" t="s">
        <v>136</v>
      </c>
      <c r="AF6408" s="57">
        <v>200</v>
      </c>
      <c r="AG6408" s="45">
        <v>40</v>
      </c>
      <c r="AH6408">
        <v>34</v>
      </c>
      <c r="AL6408" t="s">
        <v>22</v>
      </c>
      <c r="AM6408">
        <v>60</v>
      </c>
    </row>
    <row r="6409" spans="28:39">
      <c r="AB6409" s="59" t="s">
        <v>656</v>
      </c>
      <c r="AC6409" s="1">
        <v>3</v>
      </c>
      <c r="AD6409" s="38" t="s">
        <v>427</v>
      </c>
      <c r="AE6409" s="61" t="s">
        <v>136</v>
      </c>
      <c r="AF6409" s="57">
        <v>200</v>
      </c>
      <c r="AG6409" s="46">
        <v>50</v>
      </c>
      <c r="AH6409">
        <v>28</v>
      </c>
      <c r="AL6409" t="s">
        <v>22</v>
      </c>
      <c r="AM6409">
        <v>60</v>
      </c>
    </row>
    <row r="6410" spans="28:39">
      <c r="AB6410" s="59" t="s">
        <v>656</v>
      </c>
      <c r="AC6410" s="1">
        <v>3</v>
      </c>
      <c r="AD6410" s="38" t="s">
        <v>427</v>
      </c>
      <c r="AE6410" s="61" t="s">
        <v>136</v>
      </c>
      <c r="AF6410" s="57">
        <v>200</v>
      </c>
      <c r="AG6410" s="47">
        <v>60</v>
      </c>
      <c r="AH6410">
        <v>23</v>
      </c>
      <c r="AL6410" t="s">
        <v>22</v>
      </c>
      <c r="AM6410">
        <v>60</v>
      </c>
    </row>
    <row r="6411" spans="28:39">
      <c r="AB6411" s="59" t="s">
        <v>656</v>
      </c>
      <c r="AC6411" s="1">
        <v>3</v>
      </c>
      <c r="AD6411" s="38" t="s">
        <v>427</v>
      </c>
      <c r="AE6411" s="61" t="s">
        <v>136</v>
      </c>
      <c r="AF6411" s="57">
        <v>200</v>
      </c>
      <c r="AG6411" s="48">
        <v>70</v>
      </c>
      <c r="AH6411">
        <v>20</v>
      </c>
      <c r="AL6411" t="s">
        <v>22</v>
      </c>
      <c r="AM6411">
        <v>60</v>
      </c>
    </row>
    <row r="6412" spans="28:39">
      <c r="AB6412" s="59" t="s">
        <v>656</v>
      </c>
      <c r="AC6412" s="1">
        <v>3</v>
      </c>
      <c r="AD6412" s="38" t="s">
        <v>428</v>
      </c>
      <c r="AE6412" s="61" t="s">
        <v>136</v>
      </c>
      <c r="AF6412" s="40">
        <v>110</v>
      </c>
      <c r="AG6412" s="41">
        <v>0</v>
      </c>
      <c r="AH6412">
        <v>59</v>
      </c>
      <c r="AL6412" t="s">
        <v>22</v>
      </c>
      <c r="AM6412">
        <v>60</v>
      </c>
    </row>
    <row r="6413" spans="28:39">
      <c r="AB6413" s="59" t="s">
        <v>656</v>
      </c>
      <c r="AC6413" s="1">
        <v>3</v>
      </c>
      <c r="AD6413" s="38" t="s">
        <v>428</v>
      </c>
      <c r="AE6413" s="61" t="s">
        <v>136</v>
      </c>
      <c r="AF6413" s="40">
        <v>110</v>
      </c>
      <c r="AG6413" s="42">
        <v>10</v>
      </c>
      <c r="AH6413">
        <v>59</v>
      </c>
      <c r="AL6413" t="s">
        <v>22</v>
      </c>
      <c r="AM6413">
        <v>60</v>
      </c>
    </row>
    <row r="6414" spans="28:39">
      <c r="AB6414" s="59" t="s">
        <v>656</v>
      </c>
      <c r="AC6414" s="1">
        <v>3</v>
      </c>
      <c r="AD6414" s="38" t="s">
        <v>428</v>
      </c>
      <c r="AE6414" s="61" t="s">
        <v>136</v>
      </c>
      <c r="AF6414" s="40">
        <v>110</v>
      </c>
      <c r="AG6414" s="43">
        <v>20</v>
      </c>
      <c r="AH6414">
        <v>59</v>
      </c>
      <c r="AL6414" t="s">
        <v>22</v>
      </c>
      <c r="AM6414">
        <v>60</v>
      </c>
    </row>
    <row r="6415" spans="28:39">
      <c r="AB6415" s="59" t="s">
        <v>656</v>
      </c>
      <c r="AC6415" s="1">
        <v>3</v>
      </c>
      <c r="AD6415" s="38" t="s">
        <v>428</v>
      </c>
      <c r="AE6415" s="61" t="s">
        <v>136</v>
      </c>
      <c r="AF6415" s="40">
        <v>110</v>
      </c>
      <c r="AG6415" s="44">
        <v>30</v>
      </c>
      <c r="AH6415">
        <v>44</v>
      </c>
      <c r="AL6415" t="s">
        <v>22</v>
      </c>
      <c r="AM6415">
        <v>60</v>
      </c>
    </row>
    <row r="6416" spans="28:39">
      <c r="AB6416" s="59" t="s">
        <v>656</v>
      </c>
      <c r="AC6416" s="1">
        <v>3</v>
      </c>
      <c r="AD6416" s="38" t="s">
        <v>428</v>
      </c>
      <c r="AE6416" s="61" t="s">
        <v>136</v>
      </c>
      <c r="AF6416" s="40">
        <v>110</v>
      </c>
      <c r="AG6416" s="45">
        <v>40</v>
      </c>
      <c r="AH6416">
        <v>34</v>
      </c>
      <c r="AL6416" t="s">
        <v>22</v>
      </c>
      <c r="AM6416">
        <v>60</v>
      </c>
    </row>
    <row r="6417" spans="28:39">
      <c r="AB6417" s="59" t="s">
        <v>656</v>
      </c>
      <c r="AC6417" s="1">
        <v>3</v>
      </c>
      <c r="AD6417" s="38" t="s">
        <v>428</v>
      </c>
      <c r="AE6417" s="61" t="s">
        <v>136</v>
      </c>
      <c r="AF6417" s="40">
        <v>110</v>
      </c>
      <c r="AG6417" s="46">
        <v>50</v>
      </c>
      <c r="AH6417">
        <v>28</v>
      </c>
      <c r="AL6417" t="s">
        <v>22</v>
      </c>
      <c r="AM6417">
        <v>60</v>
      </c>
    </row>
    <row r="6418" spans="28:39">
      <c r="AB6418" s="59" t="s">
        <v>656</v>
      </c>
      <c r="AC6418" s="1">
        <v>3</v>
      </c>
      <c r="AD6418" s="38" t="s">
        <v>428</v>
      </c>
      <c r="AE6418" s="61" t="s">
        <v>136</v>
      </c>
      <c r="AF6418" s="40">
        <v>110</v>
      </c>
      <c r="AG6418" s="47">
        <v>60</v>
      </c>
      <c r="AH6418">
        <v>23</v>
      </c>
      <c r="AL6418" t="s">
        <v>22</v>
      </c>
      <c r="AM6418">
        <v>60</v>
      </c>
    </row>
    <row r="6419" spans="28:39">
      <c r="AB6419" s="59" t="s">
        <v>656</v>
      </c>
      <c r="AC6419" s="1">
        <v>3</v>
      </c>
      <c r="AD6419" s="38" t="s">
        <v>428</v>
      </c>
      <c r="AE6419" s="61" t="s">
        <v>136</v>
      </c>
      <c r="AF6419" s="40">
        <v>110</v>
      </c>
      <c r="AG6419" s="48">
        <v>70</v>
      </c>
      <c r="AH6419">
        <v>20</v>
      </c>
      <c r="AL6419" t="s">
        <v>22</v>
      </c>
      <c r="AM6419">
        <v>60</v>
      </c>
    </row>
    <row r="6420" spans="28:39">
      <c r="AB6420" s="59" t="s">
        <v>656</v>
      </c>
      <c r="AC6420" s="1">
        <v>3</v>
      </c>
      <c r="AD6420" s="38" t="s">
        <v>428</v>
      </c>
      <c r="AE6420" s="61" t="s">
        <v>136</v>
      </c>
      <c r="AF6420" s="49">
        <v>115</v>
      </c>
      <c r="AG6420" s="41">
        <v>0</v>
      </c>
      <c r="AH6420">
        <v>57</v>
      </c>
      <c r="AL6420" t="s">
        <v>22</v>
      </c>
      <c r="AM6420">
        <v>60</v>
      </c>
    </row>
    <row r="6421" spans="28:39">
      <c r="AB6421" s="59" t="s">
        <v>656</v>
      </c>
      <c r="AC6421" s="1">
        <v>3</v>
      </c>
      <c r="AD6421" s="38" t="s">
        <v>428</v>
      </c>
      <c r="AE6421" s="61" t="s">
        <v>136</v>
      </c>
      <c r="AF6421" s="49">
        <v>115</v>
      </c>
      <c r="AG6421" s="42">
        <v>10</v>
      </c>
      <c r="AH6421">
        <v>57</v>
      </c>
      <c r="AL6421" t="s">
        <v>22</v>
      </c>
      <c r="AM6421">
        <v>60</v>
      </c>
    </row>
    <row r="6422" spans="28:39">
      <c r="AB6422" s="59" t="s">
        <v>656</v>
      </c>
      <c r="AC6422" s="1">
        <v>3</v>
      </c>
      <c r="AD6422" s="38" t="s">
        <v>428</v>
      </c>
      <c r="AE6422" s="61" t="s">
        <v>136</v>
      </c>
      <c r="AF6422" s="49">
        <v>115</v>
      </c>
      <c r="AG6422" s="43">
        <v>20</v>
      </c>
      <c r="AH6422">
        <v>57</v>
      </c>
      <c r="AL6422" t="s">
        <v>22</v>
      </c>
      <c r="AM6422">
        <v>60</v>
      </c>
    </row>
    <row r="6423" spans="28:39">
      <c r="AB6423" s="59" t="s">
        <v>656</v>
      </c>
      <c r="AC6423" s="1">
        <v>3</v>
      </c>
      <c r="AD6423" s="38" t="s">
        <v>428</v>
      </c>
      <c r="AE6423" s="61" t="s">
        <v>136</v>
      </c>
      <c r="AF6423" s="49">
        <v>115</v>
      </c>
      <c r="AG6423" s="44">
        <v>30</v>
      </c>
      <c r="AH6423">
        <v>44</v>
      </c>
      <c r="AL6423" t="s">
        <v>22</v>
      </c>
      <c r="AM6423">
        <v>60</v>
      </c>
    </row>
    <row r="6424" spans="28:39">
      <c r="AB6424" s="59" t="s">
        <v>656</v>
      </c>
      <c r="AC6424" s="1">
        <v>3</v>
      </c>
      <c r="AD6424" s="38" t="s">
        <v>428</v>
      </c>
      <c r="AE6424" s="61" t="s">
        <v>136</v>
      </c>
      <c r="AF6424" s="49">
        <v>115</v>
      </c>
      <c r="AG6424" s="45">
        <v>40</v>
      </c>
      <c r="AH6424">
        <v>34</v>
      </c>
      <c r="AL6424" t="s">
        <v>22</v>
      </c>
      <c r="AM6424">
        <v>60</v>
      </c>
    </row>
    <row r="6425" spans="28:39">
      <c r="AB6425" s="59" t="s">
        <v>656</v>
      </c>
      <c r="AC6425" s="1">
        <v>3</v>
      </c>
      <c r="AD6425" s="38" t="s">
        <v>428</v>
      </c>
      <c r="AE6425" s="61" t="s">
        <v>136</v>
      </c>
      <c r="AF6425" s="49">
        <v>115</v>
      </c>
      <c r="AG6425" s="46">
        <v>50</v>
      </c>
      <c r="AH6425">
        <v>28</v>
      </c>
      <c r="AL6425" t="s">
        <v>22</v>
      </c>
      <c r="AM6425">
        <v>60</v>
      </c>
    </row>
    <row r="6426" spans="28:39">
      <c r="AB6426" s="59" t="s">
        <v>656</v>
      </c>
      <c r="AC6426" s="1">
        <v>3</v>
      </c>
      <c r="AD6426" s="38" t="s">
        <v>428</v>
      </c>
      <c r="AE6426" s="61" t="s">
        <v>136</v>
      </c>
      <c r="AF6426" s="49">
        <v>115</v>
      </c>
      <c r="AG6426" s="47">
        <v>60</v>
      </c>
      <c r="AH6426">
        <v>23</v>
      </c>
      <c r="AL6426" t="s">
        <v>22</v>
      </c>
      <c r="AM6426">
        <v>60</v>
      </c>
    </row>
    <row r="6427" spans="28:39">
      <c r="AB6427" s="59" t="s">
        <v>656</v>
      </c>
      <c r="AC6427" s="1">
        <v>3</v>
      </c>
      <c r="AD6427" s="38" t="s">
        <v>428</v>
      </c>
      <c r="AE6427" s="61" t="s">
        <v>136</v>
      </c>
      <c r="AF6427" s="49">
        <v>115</v>
      </c>
      <c r="AG6427" s="48">
        <v>70</v>
      </c>
      <c r="AH6427">
        <v>20</v>
      </c>
      <c r="AL6427" t="s">
        <v>22</v>
      </c>
      <c r="AM6427">
        <v>60</v>
      </c>
    </row>
    <row r="6428" spans="28:39">
      <c r="AB6428" s="59" t="s">
        <v>656</v>
      </c>
      <c r="AC6428" s="1">
        <v>3</v>
      </c>
      <c r="AD6428" s="38" t="s">
        <v>428</v>
      </c>
      <c r="AE6428" s="61" t="s">
        <v>136</v>
      </c>
      <c r="AF6428" s="50">
        <v>120</v>
      </c>
      <c r="AG6428" s="41">
        <v>0</v>
      </c>
      <c r="AH6428">
        <v>55</v>
      </c>
      <c r="AL6428" t="s">
        <v>22</v>
      </c>
      <c r="AM6428">
        <v>60</v>
      </c>
    </row>
    <row r="6429" spans="28:39">
      <c r="AB6429" s="59" t="s">
        <v>656</v>
      </c>
      <c r="AC6429" s="1">
        <v>3</v>
      </c>
      <c r="AD6429" s="38" t="s">
        <v>428</v>
      </c>
      <c r="AE6429" s="61" t="s">
        <v>136</v>
      </c>
      <c r="AF6429" s="50">
        <v>120</v>
      </c>
      <c r="AG6429" s="42">
        <v>10</v>
      </c>
      <c r="AH6429">
        <v>55</v>
      </c>
      <c r="AL6429" t="s">
        <v>22</v>
      </c>
      <c r="AM6429">
        <v>60</v>
      </c>
    </row>
    <row r="6430" spans="28:39">
      <c r="AB6430" s="59" t="s">
        <v>656</v>
      </c>
      <c r="AC6430" s="1">
        <v>3</v>
      </c>
      <c r="AD6430" s="38" t="s">
        <v>428</v>
      </c>
      <c r="AE6430" s="61" t="s">
        <v>136</v>
      </c>
      <c r="AF6430" s="50">
        <v>120</v>
      </c>
      <c r="AG6430" s="43">
        <v>20</v>
      </c>
      <c r="AH6430">
        <v>55</v>
      </c>
      <c r="AL6430" t="s">
        <v>22</v>
      </c>
      <c r="AM6430">
        <v>60</v>
      </c>
    </row>
    <row r="6431" spans="28:39">
      <c r="AB6431" s="59" t="s">
        <v>656</v>
      </c>
      <c r="AC6431" s="1">
        <v>3</v>
      </c>
      <c r="AD6431" s="38" t="s">
        <v>428</v>
      </c>
      <c r="AE6431" s="61" t="s">
        <v>136</v>
      </c>
      <c r="AF6431" s="50">
        <v>120</v>
      </c>
      <c r="AG6431" s="44">
        <v>30</v>
      </c>
      <c r="AH6431">
        <v>44</v>
      </c>
      <c r="AL6431" t="s">
        <v>22</v>
      </c>
      <c r="AM6431">
        <v>60</v>
      </c>
    </row>
    <row r="6432" spans="28:39">
      <c r="AB6432" s="59" t="s">
        <v>656</v>
      </c>
      <c r="AC6432" s="1">
        <v>3</v>
      </c>
      <c r="AD6432" s="38" t="s">
        <v>428</v>
      </c>
      <c r="AE6432" s="61" t="s">
        <v>136</v>
      </c>
      <c r="AF6432" s="50">
        <v>120</v>
      </c>
      <c r="AG6432" s="45">
        <v>40</v>
      </c>
      <c r="AH6432">
        <v>34</v>
      </c>
      <c r="AL6432" t="s">
        <v>22</v>
      </c>
      <c r="AM6432">
        <v>60</v>
      </c>
    </row>
    <row r="6433" spans="28:39">
      <c r="AB6433" s="59" t="s">
        <v>656</v>
      </c>
      <c r="AC6433" s="1">
        <v>3</v>
      </c>
      <c r="AD6433" s="38" t="s">
        <v>428</v>
      </c>
      <c r="AE6433" s="61" t="s">
        <v>136</v>
      </c>
      <c r="AF6433" s="50">
        <v>120</v>
      </c>
      <c r="AG6433" s="46">
        <v>50</v>
      </c>
      <c r="AH6433">
        <v>28</v>
      </c>
      <c r="AL6433" t="s">
        <v>22</v>
      </c>
      <c r="AM6433">
        <v>60</v>
      </c>
    </row>
    <row r="6434" spans="28:39">
      <c r="AB6434" s="59" t="s">
        <v>656</v>
      </c>
      <c r="AC6434" s="1">
        <v>3</v>
      </c>
      <c r="AD6434" s="38" t="s">
        <v>428</v>
      </c>
      <c r="AE6434" s="61" t="s">
        <v>136</v>
      </c>
      <c r="AF6434" s="50">
        <v>120</v>
      </c>
      <c r="AG6434" s="47">
        <v>60</v>
      </c>
      <c r="AH6434">
        <v>23</v>
      </c>
      <c r="AL6434" t="s">
        <v>22</v>
      </c>
      <c r="AM6434">
        <v>60</v>
      </c>
    </row>
    <row r="6435" spans="28:39">
      <c r="AB6435" s="59" t="s">
        <v>656</v>
      </c>
      <c r="AC6435" s="1">
        <v>3</v>
      </c>
      <c r="AD6435" s="38" t="s">
        <v>428</v>
      </c>
      <c r="AE6435" s="61" t="s">
        <v>136</v>
      </c>
      <c r="AF6435" s="50">
        <v>120</v>
      </c>
      <c r="AG6435" s="48">
        <v>70</v>
      </c>
      <c r="AH6435">
        <v>20</v>
      </c>
      <c r="AL6435" t="s">
        <v>22</v>
      </c>
      <c r="AM6435">
        <v>60</v>
      </c>
    </row>
    <row r="6436" spans="28:39">
      <c r="AB6436" s="59" t="s">
        <v>656</v>
      </c>
      <c r="AC6436" s="1">
        <v>3</v>
      </c>
      <c r="AD6436" s="38" t="s">
        <v>428</v>
      </c>
      <c r="AE6436" s="61" t="s">
        <v>136</v>
      </c>
      <c r="AF6436" s="51">
        <v>130</v>
      </c>
      <c r="AG6436" s="41">
        <v>0</v>
      </c>
      <c r="AH6436">
        <v>53</v>
      </c>
      <c r="AL6436" t="s">
        <v>22</v>
      </c>
      <c r="AM6436">
        <v>60</v>
      </c>
    </row>
    <row r="6437" spans="28:39">
      <c r="AB6437" s="59" t="s">
        <v>656</v>
      </c>
      <c r="AC6437" s="1">
        <v>3</v>
      </c>
      <c r="AD6437" s="38" t="s">
        <v>428</v>
      </c>
      <c r="AE6437" s="61" t="s">
        <v>136</v>
      </c>
      <c r="AF6437" s="51">
        <v>130</v>
      </c>
      <c r="AG6437" s="42">
        <v>10</v>
      </c>
      <c r="AH6437">
        <v>53</v>
      </c>
      <c r="AL6437" t="s">
        <v>22</v>
      </c>
      <c r="AM6437">
        <v>60</v>
      </c>
    </row>
    <row r="6438" spans="28:39">
      <c r="AB6438" s="59" t="s">
        <v>656</v>
      </c>
      <c r="AC6438" s="1">
        <v>3</v>
      </c>
      <c r="AD6438" s="38" t="s">
        <v>428</v>
      </c>
      <c r="AE6438" s="61" t="s">
        <v>136</v>
      </c>
      <c r="AF6438" s="51">
        <v>130</v>
      </c>
      <c r="AG6438" s="43">
        <v>20</v>
      </c>
      <c r="AH6438">
        <v>53</v>
      </c>
      <c r="AL6438" t="s">
        <v>22</v>
      </c>
      <c r="AM6438">
        <v>60</v>
      </c>
    </row>
    <row r="6439" spans="28:39">
      <c r="AB6439" s="59" t="s">
        <v>656</v>
      </c>
      <c r="AC6439" s="1">
        <v>3</v>
      </c>
      <c r="AD6439" s="38" t="s">
        <v>428</v>
      </c>
      <c r="AE6439" s="61" t="s">
        <v>136</v>
      </c>
      <c r="AF6439" s="51">
        <v>130</v>
      </c>
      <c r="AG6439" s="44">
        <v>30</v>
      </c>
      <c r="AH6439">
        <v>44</v>
      </c>
      <c r="AL6439" t="s">
        <v>22</v>
      </c>
      <c r="AM6439">
        <v>60</v>
      </c>
    </row>
    <row r="6440" spans="28:39">
      <c r="AB6440" s="59" t="s">
        <v>656</v>
      </c>
      <c r="AC6440" s="1">
        <v>3</v>
      </c>
      <c r="AD6440" s="38" t="s">
        <v>428</v>
      </c>
      <c r="AE6440" s="61" t="s">
        <v>136</v>
      </c>
      <c r="AF6440" s="51">
        <v>130</v>
      </c>
      <c r="AG6440" s="45">
        <v>40</v>
      </c>
      <c r="AH6440">
        <v>34</v>
      </c>
      <c r="AL6440" t="s">
        <v>22</v>
      </c>
      <c r="AM6440">
        <v>60</v>
      </c>
    </row>
    <row r="6441" spans="28:39">
      <c r="AB6441" s="59" t="s">
        <v>656</v>
      </c>
      <c r="AC6441" s="1">
        <v>3</v>
      </c>
      <c r="AD6441" s="38" t="s">
        <v>428</v>
      </c>
      <c r="AE6441" s="61" t="s">
        <v>136</v>
      </c>
      <c r="AF6441" s="51">
        <v>130</v>
      </c>
      <c r="AG6441" s="46">
        <v>50</v>
      </c>
      <c r="AH6441">
        <v>28</v>
      </c>
      <c r="AL6441" t="s">
        <v>22</v>
      </c>
      <c r="AM6441">
        <v>60</v>
      </c>
    </row>
    <row r="6442" spans="28:39">
      <c r="AB6442" s="59" t="s">
        <v>656</v>
      </c>
      <c r="AC6442" s="1">
        <v>3</v>
      </c>
      <c r="AD6442" s="38" t="s">
        <v>428</v>
      </c>
      <c r="AE6442" s="61" t="s">
        <v>136</v>
      </c>
      <c r="AF6442" s="51">
        <v>130</v>
      </c>
      <c r="AG6442" s="47">
        <v>60</v>
      </c>
      <c r="AH6442">
        <v>23</v>
      </c>
      <c r="AL6442" t="s">
        <v>22</v>
      </c>
      <c r="AM6442">
        <v>60</v>
      </c>
    </row>
    <row r="6443" spans="28:39">
      <c r="AB6443" s="59" t="s">
        <v>656</v>
      </c>
      <c r="AC6443" s="1">
        <v>3</v>
      </c>
      <c r="AD6443" s="38" t="s">
        <v>428</v>
      </c>
      <c r="AE6443" s="61" t="s">
        <v>136</v>
      </c>
      <c r="AF6443" s="51">
        <v>130</v>
      </c>
      <c r="AG6443" s="48">
        <v>70</v>
      </c>
      <c r="AH6443">
        <v>20</v>
      </c>
      <c r="AL6443" t="s">
        <v>22</v>
      </c>
      <c r="AM6443">
        <v>60</v>
      </c>
    </row>
    <row r="6444" spans="28:39">
      <c r="AB6444" s="59" t="s">
        <v>656</v>
      </c>
      <c r="AC6444" s="1">
        <v>3</v>
      </c>
      <c r="AD6444" s="38" t="s">
        <v>428</v>
      </c>
      <c r="AE6444" s="61" t="s">
        <v>136</v>
      </c>
      <c r="AF6444" s="52">
        <v>140</v>
      </c>
      <c r="AG6444" s="41">
        <v>0</v>
      </c>
      <c r="AH6444">
        <v>50</v>
      </c>
      <c r="AL6444" t="s">
        <v>22</v>
      </c>
      <c r="AM6444">
        <v>60</v>
      </c>
    </row>
    <row r="6445" spans="28:39">
      <c r="AB6445" s="59" t="s">
        <v>656</v>
      </c>
      <c r="AC6445" s="1">
        <v>3</v>
      </c>
      <c r="AD6445" s="38" t="s">
        <v>428</v>
      </c>
      <c r="AE6445" s="61" t="s">
        <v>136</v>
      </c>
      <c r="AF6445" s="52">
        <v>140</v>
      </c>
      <c r="AG6445" s="42">
        <v>10</v>
      </c>
      <c r="AH6445">
        <v>50</v>
      </c>
      <c r="AL6445" t="s">
        <v>22</v>
      </c>
      <c r="AM6445">
        <v>60</v>
      </c>
    </row>
    <row r="6446" spans="28:39">
      <c r="AB6446" s="59" t="s">
        <v>656</v>
      </c>
      <c r="AC6446" s="1">
        <v>3</v>
      </c>
      <c r="AD6446" s="38" t="s">
        <v>428</v>
      </c>
      <c r="AE6446" s="61" t="s">
        <v>136</v>
      </c>
      <c r="AF6446" s="52">
        <v>140</v>
      </c>
      <c r="AG6446" s="43">
        <v>20</v>
      </c>
      <c r="AH6446">
        <v>50</v>
      </c>
      <c r="AL6446" t="s">
        <v>22</v>
      </c>
      <c r="AM6446">
        <v>60</v>
      </c>
    </row>
    <row r="6447" spans="28:39">
      <c r="AB6447" s="59" t="s">
        <v>656</v>
      </c>
      <c r="AC6447" s="1">
        <v>3</v>
      </c>
      <c r="AD6447" s="38" t="s">
        <v>428</v>
      </c>
      <c r="AE6447" s="61" t="s">
        <v>136</v>
      </c>
      <c r="AF6447" s="52">
        <v>140</v>
      </c>
      <c r="AG6447" s="44">
        <v>30</v>
      </c>
      <c r="AH6447">
        <v>44</v>
      </c>
      <c r="AL6447" t="s">
        <v>22</v>
      </c>
      <c r="AM6447">
        <v>60</v>
      </c>
    </row>
    <row r="6448" spans="28:39">
      <c r="AB6448" s="59" t="s">
        <v>656</v>
      </c>
      <c r="AC6448" s="1">
        <v>3</v>
      </c>
      <c r="AD6448" s="38" t="s">
        <v>428</v>
      </c>
      <c r="AE6448" s="61" t="s">
        <v>136</v>
      </c>
      <c r="AF6448" s="52">
        <v>140</v>
      </c>
      <c r="AG6448" s="45">
        <v>40</v>
      </c>
      <c r="AH6448">
        <v>34</v>
      </c>
      <c r="AL6448" t="s">
        <v>22</v>
      </c>
      <c r="AM6448">
        <v>60</v>
      </c>
    </row>
    <row r="6449" spans="28:39">
      <c r="AB6449" s="59" t="s">
        <v>656</v>
      </c>
      <c r="AC6449" s="1">
        <v>3</v>
      </c>
      <c r="AD6449" s="38" t="s">
        <v>428</v>
      </c>
      <c r="AE6449" s="61" t="s">
        <v>136</v>
      </c>
      <c r="AF6449" s="52">
        <v>140</v>
      </c>
      <c r="AG6449" s="46">
        <v>50</v>
      </c>
      <c r="AH6449">
        <v>28</v>
      </c>
      <c r="AL6449" t="s">
        <v>22</v>
      </c>
      <c r="AM6449">
        <v>60</v>
      </c>
    </row>
    <row r="6450" spans="28:39">
      <c r="AB6450" s="59" t="s">
        <v>656</v>
      </c>
      <c r="AC6450" s="1">
        <v>3</v>
      </c>
      <c r="AD6450" s="38" t="s">
        <v>428</v>
      </c>
      <c r="AE6450" s="61" t="s">
        <v>136</v>
      </c>
      <c r="AF6450" s="52">
        <v>140</v>
      </c>
      <c r="AG6450" s="47">
        <v>60</v>
      </c>
      <c r="AH6450">
        <v>23</v>
      </c>
      <c r="AL6450" t="s">
        <v>22</v>
      </c>
      <c r="AM6450">
        <v>60</v>
      </c>
    </row>
    <row r="6451" spans="28:39">
      <c r="AB6451" s="59" t="s">
        <v>656</v>
      </c>
      <c r="AC6451" s="1">
        <v>3</v>
      </c>
      <c r="AD6451" s="38" t="s">
        <v>428</v>
      </c>
      <c r="AE6451" s="61" t="s">
        <v>136</v>
      </c>
      <c r="AF6451" s="52">
        <v>140</v>
      </c>
      <c r="AG6451" s="48">
        <v>70</v>
      </c>
      <c r="AH6451">
        <v>20</v>
      </c>
      <c r="AL6451" t="s">
        <v>22</v>
      </c>
      <c r="AM6451">
        <v>60</v>
      </c>
    </row>
    <row r="6452" spans="28:39">
      <c r="AB6452" s="59" t="s">
        <v>656</v>
      </c>
      <c r="AC6452" s="1">
        <v>3</v>
      </c>
      <c r="AD6452" s="38" t="s">
        <v>428</v>
      </c>
      <c r="AE6452" s="61" t="s">
        <v>136</v>
      </c>
      <c r="AF6452" s="53">
        <v>150</v>
      </c>
      <c r="AG6452" s="41">
        <v>0</v>
      </c>
      <c r="AH6452">
        <v>48</v>
      </c>
      <c r="AL6452" t="s">
        <v>22</v>
      </c>
      <c r="AM6452">
        <v>60</v>
      </c>
    </row>
    <row r="6453" spans="28:39">
      <c r="AB6453" s="59" t="s">
        <v>656</v>
      </c>
      <c r="AC6453" s="1">
        <v>3</v>
      </c>
      <c r="AD6453" s="38" t="s">
        <v>428</v>
      </c>
      <c r="AE6453" s="61" t="s">
        <v>136</v>
      </c>
      <c r="AF6453" s="53">
        <v>150</v>
      </c>
      <c r="AG6453" s="42">
        <v>10</v>
      </c>
      <c r="AH6453">
        <v>48</v>
      </c>
      <c r="AL6453" t="s">
        <v>22</v>
      </c>
      <c r="AM6453">
        <v>60</v>
      </c>
    </row>
    <row r="6454" spans="28:39">
      <c r="AB6454" s="59" t="s">
        <v>656</v>
      </c>
      <c r="AC6454" s="1">
        <v>3</v>
      </c>
      <c r="AD6454" s="38" t="s">
        <v>428</v>
      </c>
      <c r="AE6454" s="61" t="s">
        <v>136</v>
      </c>
      <c r="AF6454" s="53">
        <v>150</v>
      </c>
      <c r="AG6454" s="43">
        <v>20</v>
      </c>
      <c r="AH6454">
        <v>48</v>
      </c>
      <c r="AL6454" t="s">
        <v>22</v>
      </c>
      <c r="AM6454">
        <v>60</v>
      </c>
    </row>
    <row r="6455" spans="28:39">
      <c r="AB6455" s="59" t="s">
        <v>656</v>
      </c>
      <c r="AC6455" s="1">
        <v>3</v>
      </c>
      <c r="AD6455" s="38" t="s">
        <v>428</v>
      </c>
      <c r="AE6455" s="61" t="s">
        <v>136</v>
      </c>
      <c r="AF6455" s="53">
        <v>150</v>
      </c>
      <c r="AG6455" s="44">
        <v>30</v>
      </c>
      <c r="AH6455">
        <v>44</v>
      </c>
      <c r="AL6455" t="s">
        <v>22</v>
      </c>
      <c r="AM6455">
        <v>60</v>
      </c>
    </row>
    <row r="6456" spans="28:39">
      <c r="AB6456" s="59" t="s">
        <v>656</v>
      </c>
      <c r="AC6456" s="1">
        <v>3</v>
      </c>
      <c r="AD6456" s="38" t="s">
        <v>428</v>
      </c>
      <c r="AE6456" s="61" t="s">
        <v>136</v>
      </c>
      <c r="AF6456" s="53">
        <v>150</v>
      </c>
      <c r="AG6456" s="45">
        <v>40</v>
      </c>
      <c r="AH6456">
        <v>34</v>
      </c>
      <c r="AL6456" t="s">
        <v>22</v>
      </c>
      <c r="AM6456">
        <v>60</v>
      </c>
    </row>
    <row r="6457" spans="28:39">
      <c r="AB6457" s="59" t="s">
        <v>656</v>
      </c>
      <c r="AC6457" s="1">
        <v>3</v>
      </c>
      <c r="AD6457" s="38" t="s">
        <v>428</v>
      </c>
      <c r="AE6457" s="61" t="s">
        <v>136</v>
      </c>
      <c r="AF6457" s="53">
        <v>150</v>
      </c>
      <c r="AG6457" s="46">
        <v>50</v>
      </c>
      <c r="AH6457">
        <v>28</v>
      </c>
      <c r="AL6457" t="s">
        <v>22</v>
      </c>
      <c r="AM6457">
        <v>60</v>
      </c>
    </row>
    <row r="6458" spans="28:39">
      <c r="AB6458" s="59" t="s">
        <v>656</v>
      </c>
      <c r="AC6458" s="1">
        <v>3</v>
      </c>
      <c r="AD6458" s="38" t="s">
        <v>428</v>
      </c>
      <c r="AE6458" s="61" t="s">
        <v>136</v>
      </c>
      <c r="AF6458" s="53">
        <v>150</v>
      </c>
      <c r="AG6458" s="47">
        <v>60</v>
      </c>
      <c r="AH6458">
        <v>23</v>
      </c>
      <c r="AL6458" t="s">
        <v>22</v>
      </c>
      <c r="AM6458">
        <v>60</v>
      </c>
    </row>
    <row r="6459" spans="28:39">
      <c r="AB6459" s="59" t="s">
        <v>656</v>
      </c>
      <c r="AC6459" s="1">
        <v>3</v>
      </c>
      <c r="AD6459" s="38" t="s">
        <v>428</v>
      </c>
      <c r="AE6459" s="61" t="s">
        <v>136</v>
      </c>
      <c r="AF6459" s="53">
        <v>150</v>
      </c>
      <c r="AG6459" s="48">
        <v>70</v>
      </c>
      <c r="AH6459">
        <v>20</v>
      </c>
      <c r="AL6459" t="s">
        <v>22</v>
      </c>
      <c r="AM6459">
        <v>60</v>
      </c>
    </row>
    <row r="6460" spans="28:39">
      <c r="AB6460" s="59" t="s">
        <v>656</v>
      </c>
      <c r="AC6460" s="1">
        <v>3</v>
      </c>
      <c r="AD6460" s="38" t="s">
        <v>428</v>
      </c>
      <c r="AE6460" s="61" t="s">
        <v>136</v>
      </c>
      <c r="AF6460" s="54">
        <v>160</v>
      </c>
      <c r="AG6460" s="41">
        <v>0</v>
      </c>
      <c r="AH6460">
        <v>46</v>
      </c>
      <c r="AL6460" t="s">
        <v>22</v>
      </c>
      <c r="AM6460">
        <v>60</v>
      </c>
    </row>
    <row r="6461" spans="28:39">
      <c r="AB6461" s="59" t="s">
        <v>656</v>
      </c>
      <c r="AC6461" s="1">
        <v>3</v>
      </c>
      <c r="AD6461" s="38" t="s">
        <v>428</v>
      </c>
      <c r="AE6461" s="61" t="s">
        <v>136</v>
      </c>
      <c r="AF6461" s="54">
        <v>160</v>
      </c>
      <c r="AG6461" s="42">
        <v>10</v>
      </c>
      <c r="AH6461">
        <v>46</v>
      </c>
      <c r="AL6461" t="s">
        <v>22</v>
      </c>
      <c r="AM6461">
        <v>60</v>
      </c>
    </row>
    <row r="6462" spans="28:39">
      <c r="AB6462" s="59" t="s">
        <v>656</v>
      </c>
      <c r="AC6462" s="1">
        <v>3</v>
      </c>
      <c r="AD6462" s="38" t="s">
        <v>428</v>
      </c>
      <c r="AE6462" s="61" t="s">
        <v>136</v>
      </c>
      <c r="AF6462" s="54">
        <v>160</v>
      </c>
      <c r="AG6462" s="43">
        <v>20</v>
      </c>
      <c r="AH6462">
        <v>46</v>
      </c>
      <c r="AL6462" t="s">
        <v>22</v>
      </c>
      <c r="AM6462">
        <v>60</v>
      </c>
    </row>
    <row r="6463" spans="28:39">
      <c r="AB6463" s="59" t="s">
        <v>656</v>
      </c>
      <c r="AC6463" s="1">
        <v>3</v>
      </c>
      <c r="AD6463" s="38" t="s">
        <v>428</v>
      </c>
      <c r="AE6463" s="61" t="s">
        <v>136</v>
      </c>
      <c r="AF6463" s="54">
        <v>160</v>
      </c>
      <c r="AG6463" s="44">
        <v>30</v>
      </c>
      <c r="AH6463">
        <v>44</v>
      </c>
      <c r="AL6463" t="s">
        <v>22</v>
      </c>
      <c r="AM6463">
        <v>60</v>
      </c>
    </row>
    <row r="6464" spans="28:39">
      <c r="AB6464" s="59" t="s">
        <v>656</v>
      </c>
      <c r="AC6464" s="1">
        <v>3</v>
      </c>
      <c r="AD6464" s="38" t="s">
        <v>428</v>
      </c>
      <c r="AE6464" s="61" t="s">
        <v>136</v>
      </c>
      <c r="AF6464" s="54">
        <v>160</v>
      </c>
      <c r="AG6464" s="45">
        <v>40</v>
      </c>
      <c r="AH6464">
        <v>34</v>
      </c>
      <c r="AL6464" t="s">
        <v>22</v>
      </c>
      <c r="AM6464">
        <v>60</v>
      </c>
    </row>
    <row r="6465" spans="28:39">
      <c r="AB6465" s="59" t="s">
        <v>656</v>
      </c>
      <c r="AC6465" s="1">
        <v>3</v>
      </c>
      <c r="AD6465" s="38" t="s">
        <v>428</v>
      </c>
      <c r="AE6465" s="61" t="s">
        <v>136</v>
      </c>
      <c r="AF6465" s="54">
        <v>160</v>
      </c>
      <c r="AG6465" s="46">
        <v>50</v>
      </c>
      <c r="AH6465">
        <v>28</v>
      </c>
      <c r="AL6465" t="s">
        <v>22</v>
      </c>
      <c r="AM6465">
        <v>60</v>
      </c>
    </row>
    <row r="6466" spans="28:39">
      <c r="AB6466" s="59" t="s">
        <v>656</v>
      </c>
      <c r="AC6466" s="1">
        <v>3</v>
      </c>
      <c r="AD6466" s="38" t="s">
        <v>428</v>
      </c>
      <c r="AE6466" s="61" t="s">
        <v>136</v>
      </c>
      <c r="AF6466" s="54">
        <v>160</v>
      </c>
      <c r="AG6466" s="47">
        <v>60</v>
      </c>
      <c r="AH6466">
        <v>23</v>
      </c>
      <c r="AL6466" t="s">
        <v>22</v>
      </c>
      <c r="AM6466">
        <v>60</v>
      </c>
    </row>
    <row r="6467" spans="28:39">
      <c r="AB6467" s="59" t="s">
        <v>656</v>
      </c>
      <c r="AC6467" s="1">
        <v>3</v>
      </c>
      <c r="AD6467" s="38" t="s">
        <v>428</v>
      </c>
      <c r="AE6467" s="61" t="s">
        <v>136</v>
      </c>
      <c r="AF6467" s="54">
        <v>160</v>
      </c>
      <c r="AG6467" s="48">
        <v>70</v>
      </c>
      <c r="AH6467">
        <v>20</v>
      </c>
      <c r="AL6467" t="s">
        <v>22</v>
      </c>
      <c r="AM6467">
        <v>60</v>
      </c>
    </row>
    <row r="6468" spans="28:39">
      <c r="AB6468" s="59" t="s">
        <v>656</v>
      </c>
      <c r="AC6468" s="1">
        <v>3</v>
      </c>
      <c r="AD6468" s="38" t="s">
        <v>428</v>
      </c>
      <c r="AE6468" s="61" t="s">
        <v>136</v>
      </c>
      <c r="AF6468" s="55">
        <v>170</v>
      </c>
      <c r="AG6468" s="41">
        <v>0</v>
      </c>
      <c r="AH6468">
        <v>44</v>
      </c>
      <c r="AL6468" t="s">
        <v>22</v>
      </c>
      <c r="AM6468">
        <v>60</v>
      </c>
    </row>
    <row r="6469" spans="28:39">
      <c r="AB6469" s="59" t="s">
        <v>656</v>
      </c>
      <c r="AC6469" s="1">
        <v>3</v>
      </c>
      <c r="AD6469" s="38" t="s">
        <v>428</v>
      </c>
      <c r="AE6469" s="61" t="s">
        <v>136</v>
      </c>
      <c r="AF6469" s="55">
        <v>170</v>
      </c>
      <c r="AG6469" s="42">
        <v>10</v>
      </c>
      <c r="AH6469">
        <v>44</v>
      </c>
      <c r="AL6469" t="s">
        <v>22</v>
      </c>
      <c r="AM6469">
        <v>60</v>
      </c>
    </row>
    <row r="6470" spans="28:39">
      <c r="AB6470" s="59" t="s">
        <v>656</v>
      </c>
      <c r="AC6470" s="1">
        <v>3</v>
      </c>
      <c r="AD6470" s="38" t="s">
        <v>428</v>
      </c>
      <c r="AE6470" s="61" t="s">
        <v>136</v>
      </c>
      <c r="AF6470" s="55">
        <v>170</v>
      </c>
      <c r="AG6470" s="43">
        <v>20</v>
      </c>
      <c r="AH6470">
        <v>44</v>
      </c>
      <c r="AL6470" t="s">
        <v>22</v>
      </c>
      <c r="AM6470">
        <v>60</v>
      </c>
    </row>
    <row r="6471" spans="28:39">
      <c r="AB6471" s="59" t="s">
        <v>656</v>
      </c>
      <c r="AC6471" s="1">
        <v>3</v>
      </c>
      <c r="AD6471" s="38" t="s">
        <v>428</v>
      </c>
      <c r="AE6471" s="61" t="s">
        <v>136</v>
      </c>
      <c r="AF6471" s="55">
        <v>170</v>
      </c>
      <c r="AG6471" s="44">
        <v>30</v>
      </c>
      <c r="AH6471">
        <v>44</v>
      </c>
      <c r="AL6471" t="s">
        <v>22</v>
      </c>
      <c r="AM6471">
        <v>60</v>
      </c>
    </row>
    <row r="6472" spans="28:39">
      <c r="AB6472" s="59" t="s">
        <v>656</v>
      </c>
      <c r="AC6472" s="1">
        <v>3</v>
      </c>
      <c r="AD6472" s="38" t="s">
        <v>428</v>
      </c>
      <c r="AE6472" s="61" t="s">
        <v>136</v>
      </c>
      <c r="AF6472" s="55">
        <v>170</v>
      </c>
      <c r="AG6472" s="45">
        <v>40</v>
      </c>
      <c r="AH6472">
        <v>34</v>
      </c>
      <c r="AL6472" t="s">
        <v>22</v>
      </c>
      <c r="AM6472">
        <v>60</v>
      </c>
    </row>
    <row r="6473" spans="28:39">
      <c r="AB6473" s="59" t="s">
        <v>656</v>
      </c>
      <c r="AC6473" s="1">
        <v>3</v>
      </c>
      <c r="AD6473" s="38" t="s">
        <v>428</v>
      </c>
      <c r="AE6473" s="61" t="s">
        <v>136</v>
      </c>
      <c r="AF6473" s="55">
        <v>170</v>
      </c>
      <c r="AG6473" s="46">
        <v>50</v>
      </c>
      <c r="AH6473">
        <v>28</v>
      </c>
      <c r="AL6473" t="s">
        <v>22</v>
      </c>
      <c r="AM6473">
        <v>60</v>
      </c>
    </row>
    <row r="6474" spans="28:39">
      <c r="AB6474" s="59" t="s">
        <v>656</v>
      </c>
      <c r="AC6474" s="1">
        <v>3</v>
      </c>
      <c r="AD6474" s="38" t="s">
        <v>428</v>
      </c>
      <c r="AE6474" s="61" t="s">
        <v>136</v>
      </c>
      <c r="AF6474" s="55">
        <v>170</v>
      </c>
      <c r="AG6474" s="47">
        <v>60</v>
      </c>
      <c r="AH6474">
        <v>23</v>
      </c>
      <c r="AL6474" t="s">
        <v>22</v>
      </c>
      <c r="AM6474">
        <v>60</v>
      </c>
    </row>
    <row r="6475" spans="28:39">
      <c r="AB6475" s="59" t="s">
        <v>656</v>
      </c>
      <c r="AC6475" s="1">
        <v>3</v>
      </c>
      <c r="AD6475" s="38" t="s">
        <v>428</v>
      </c>
      <c r="AE6475" s="61" t="s">
        <v>136</v>
      </c>
      <c r="AF6475" s="55">
        <v>170</v>
      </c>
      <c r="AG6475" s="48">
        <v>70</v>
      </c>
      <c r="AH6475">
        <v>20</v>
      </c>
      <c r="AL6475" t="s">
        <v>22</v>
      </c>
      <c r="AM6475">
        <v>60</v>
      </c>
    </row>
    <row r="6476" spans="28:39">
      <c r="AB6476" s="59" t="s">
        <v>656</v>
      </c>
      <c r="AC6476" s="1">
        <v>3</v>
      </c>
      <c r="AD6476" s="38" t="s">
        <v>428</v>
      </c>
      <c r="AE6476" s="61" t="s">
        <v>136</v>
      </c>
      <c r="AF6476" s="56">
        <v>180</v>
      </c>
      <c r="AG6476" s="41">
        <v>0</v>
      </c>
      <c r="AH6476">
        <v>40</v>
      </c>
      <c r="AL6476" t="s">
        <v>22</v>
      </c>
      <c r="AM6476">
        <v>60</v>
      </c>
    </row>
    <row r="6477" spans="28:39">
      <c r="AB6477" s="59" t="s">
        <v>656</v>
      </c>
      <c r="AC6477" s="1">
        <v>3</v>
      </c>
      <c r="AD6477" s="38" t="s">
        <v>428</v>
      </c>
      <c r="AE6477" s="61" t="s">
        <v>136</v>
      </c>
      <c r="AF6477" s="56">
        <v>180</v>
      </c>
      <c r="AG6477" s="42">
        <v>10</v>
      </c>
      <c r="AH6477">
        <v>40</v>
      </c>
      <c r="AL6477" t="s">
        <v>22</v>
      </c>
      <c r="AM6477">
        <v>60</v>
      </c>
    </row>
    <row r="6478" spans="28:39">
      <c r="AB6478" s="59" t="s">
        <v>656</v>
      </c>
      <c r="AC6478" s="1">
        <v>3</v>
      </c>
      <c r="AD6478" s="38" t="s">
        <v>428</v>
      </c>
      <c r="AE6478" s="61" t="s">
        <v>136</v>
      </c>
      <c r="AF6478" s="56">
        <v>180</v>
      </c>
      <c r="AG6478" s="43">
        <v>20</v>
      </c>
      <c r="AH6478">
        <v>40</v>
      </c>
      <c r="AL6478" t="s">
        <v>22</v>
      </c>
      <c r="AM6478">
        <v>60</v>
      </c>
    </row>
    <row r="6479" spans="28:39">
      <c r="AB6479" s="59" t="s">
        <v>656</v>
      </c>
      <c r="AC6479" s="1">
        <v>3</v>
      </c>
      <c r="AD6479" s="38" t="s">
        <v>428</v>
      </c>
      <c r="AE6479" s="61" t="s">
        <v>136</v>
      </c>
      <c r="AF6479" s="56">
        <v>180</v>
      </c>
      <c r="AG6479" s="44">
        <v>30</v>
      </c>
      <c r="AH6479">
        <v>40</v>
      </c>
      <c r="AL6479" t="s">
        <v>22</v>
      </c>
      <c r="AM6479">
        <v>60</v>
      </c>
    </row>
    <row r="6480" spans="28:39">
      <c r="AB6480" s="59" t="s">
        <v>656</v>
      </c>
      <c r="AC6480" s="1">
        <v>3</v>
      </c>
      <c r="AD6480" s="38" t="s">
        <v>428</v>
      </c>
      <c r="AE6480" s="61" t="s">
        <v>136</v>
      </c>
      <c r="AF6480" s="56">
        <v>180</v>
      </c>
      <c r="AG6480" s="45">
        <v>40</v>
      </c>
      <c r="AH6480">
        <v>34</v>
      </c>
      <c r="AL6480" t="s">
        <v>22</v>
      </c>
      <c r="AM6480">
        <v>60</v>
      </c>
    </row>
    <row r="6481" spans="28:39">
      <c r="AB6481" s="59" t="s">
        <v>656</v>
      </c>
      <c r="AC6481" s="1">
        <v>3</v>
      </c>
      <c r="AD6481" s="38" t="s">
        <v>428</v>
      </c>
      <c r="AE6481" s="61" t="s">
        <v>136</v>
      </c>
      <c r="AF6481" s="56">
        <v>180</v>
      </c>
      <c r="AG6481" s="46">
        <v>50</v>
      </c>
      <c r="AH6481">
        <v>28</v>
      </c>
      <c r="AL6481" t="s">
        <v>22</v>
      </c>
      <c r="AM6481">
        <v>60</v>
      </c>
    </row>
    <row r="6482" spans="28:39">
      <c r="AB6482" s="59" t="s">
        <v>656</v>
      </c>
      <c r="AC6482" s="1">
        <v>3</v>
      </c>
      <c r="AD6482" s="38" t="s">
        <v>428</v>
      </c>
      <c r="AE6482" s="61" t="s">
        <v>136</v>
      </c>
      <c r="AF6482" s="56">
        <v>180</v>
      </c>
      <c r="AG6482" s="47">
        <v>60</v>
      </c>
      <c r="AH6482">
        <v>23</v>
      </c>
      <c r="AL6482" t="s">
        <v>22</v>
      </c>
      <c r="AM6482">
        <v>60</v>
      </c>
    </row>
    <row r="6483" spans="28:39">
      <c r="AB6483" s="59" t="s">
        <v>656</v>
      </c>
      <c r="AC6483" s="1">
        <v>3</v>
      </c>
      <c r="AD6483" s="38" t="s">
        <v>428</v>
      </c>
      <c r="AE6483" s="61" t="s">
        <v>136</v>
      </c>
      <c r="AF6483" s="56">
        <v>180</v>
      </c>
      <c r="AG6483" s="48">
        <v>70</v>
      </c>
      <c r="AH6483">
        <v>20</v>
      </c>
      <c r="AL6483" t="s">
        <v>22</v>
      </c>
      <c r="AM6483">
        <v>60</v>
      </c>
    </row>
    <row r="6484" spans="28:39">
      <c r="AB6484" s="59" t="s">
        <v>656</v>
      </c>
      <c r="AC6484" s="1">
        <v>3</v>
      </c>
      <c r="AD6484" s="38" t="s">
        <v>428</v>
      </c>
      <c r="AE6484" s="61" t="s">
        <v>136</v>
      </c>
      <c r="AF6484" s="57">
        <v>200</v>
      </c>
      <c r="AG6484" s="41">
        <v>0</v>
      </c>
      <c r="AH6484">
        <v>33</v>
      </c>
      <c r="AL6484" t="s">
        <v>22</v>
      </c>
      <c r="AM6484">
        <v>60</v>
      </c>
    </row>
    <row r="6485" spans="28:39">
      <c r="AB6485" s="59" t="s">
        <v>656</v>
      </c>
      <c r="AC6485" s="1">
        <v>3</v>
      </c>
      <c r="AD6485" s="38" t="s">
        <v>428</v>
      </c>
      <c r="AE6485" s="61" t="s">
        <v>136</v>
      </c>
      <c r="AF6485" s="57">
        <v>200</v>
      </c>
      <c r="AG6485" s="42">
        <v>10</v>
      </c>
      <c r="AH6485">
        <v>33</v>
      </c>
      <c r="AL6485" t="s">
        <v>22</v>
      </c>
      <c r="AM6485">
        <v>60</v>
      </c>
    </row>
    <row r="6486" spans="28:39">
      <c r="AB6486" s="59" t="s">
        <v>656</v>
      </c>
      <c r="AC6486" s="1">
        <v>3</v>
      </c>
      <c r="AD6486" s="38" t="s">
        <v>428</v>
      </c>
      <c r="AE6486" s="61" t="s">
        <v>136</v>
      </c>
      <c r="AF6486" s="57">
        <v>200</v>
      </c>
      <c r="AG6486" s="43">
        <v>20</v>
      </c>
      <c r="AH6486">
        <v>33</v>
      </c>
      <c r="AL6486" t="s">
        <v>22</v>
      </c>
      <c r="AM6486">
        <v>60</v>
      </c>
    </row>
    <row r="6487" spans="28:39">
      <c r="AB6487" s="59" t="s">
        <v>656</v>
      </c>
      <c r="AC6487" s="1">
        <v>3</v>
      </c>
      <c r="AD6487" s="38" t="s">
        <v>428</v>
      </c>
      <c r="AE6487" s="61" t="s">
        <v>136</v>
      </c>
      <c r="AF6487" s="57">
        <v>200</v>
      </c>
      <c r="AG6487" s="44">
        <v>30</v>
      </c>
      <c r="AH6487">
        <v>33</v>
      </c>
      <c r="AL6487" t="s">
        <v>22</v>
      </c>
      <c r="AM6487">
        <v>60</v>
      </c>
    </row>
    <row r="6488" spans="28:39">
      <c r="AB6488" s="59" t="s">
        <v>656</v>
      </c>
      <c r="AC6488" s="1">
        <v>3</v>
      </c>
      <c r="AD6488" s="38" t="s">
        <v>428</v>
      </c>
      <c r="AE6488" s="61" t="s">
        <v>136</v>
      </c>
      <c r="AF6488" s="57">
        <v>200</v>
      </c>
      <c r="AG6488" s="45">
        <v>40</v>
      </c>
      <c r="AH6488">
        <v>33</v>
      </c>
      <c r="AL6488" t="s">
        <v>22</v>
      </c>
      <c r="AM6488">
        <v>60</v>
      </c>
    </row>
    <row r="6489" spans="28:39">
      <c r="AB6489" s="59" t="s">
        <v>656</v>
      </c>
      <c r="AC6489" s="1">
        <v>3</v>
      </c>
      <c r="AD6489" s="38" t="s">
        <v>428</v>
      </c>
      <c r="AE6489" s="61" t="s">
        <v>136</v>
      </c>
      <c r="AF6489" s="57">
        <v>200</v>
      </c>
      <c r="AG6489" s="46">
        <v>50</v>
      </c>
      <c r="AH6489">
        <v>28</v>
      </c>
      <c r="AL6489" t="s">
        <v>22</v>
      </c>
      <c r="AM6489">
        <v>60</v>
      </c>
    </row>
    <row r="6490" spans="28:39">
      <c r="AB6490" s="59" t="s">
        <v>656</v>
      </c>
      <c r="AC6490" s="1">
        <v>3</v>
      </c>
      <c r="AD6490" s="38" t="s">
        <v>428</v>
      </c>
      <c r="AE6490" s="61" t="s">
        <v>136</v>
      </c>
      <c r="AF6490" s="57">
        <v>200</v>
      </c>
      <c r="AG6490" s="47">
        <v>60</v>
      </c>
      <c r="AH6490">
        <v>23</v>
      </c>
      <c r="AL6490" t="s">
        <v>22</v>
      </c>
      <c r="AM6490">
        <v>60</v>
      </c>
    </row>
    <row r="6491" spans="28:39">
      <c r="AB6491" s="59" t="s">
        <v>656</v>
      </c>
      <c r="AC6491" s="1">
        <v>3</v>
      </c>
      <c r="AD6491" s="38" t="s">
        <v>428</v>
      </c>
      <c r="AE6491" s="61" t="s">
        <v>136</v>
      </c>
      <c r="AF6491" s="57">
        <v>200</v>
      </c>
      <c r="AG6491" s="48">
        <v>70</v>
      </c>
      <c r="AH6491">
        <v>20</v>
      </c>
      <c r="AL6491" t="s">
        <v>22</v>
      </c>
      <c r="AM6491">
        <v>60</v>
      </c>
    </row>
    <row r="6492" spans="28:39">
      <c r="AL6492" t="s">
        <v>22</v>
      </c>
    </row>
    <row r="6493" spans="28:39">
      <c r="AL6493" t="s">
        <v>22</v>
      </c>
    </row>
    <row r="6494" spans="28:39">
      <c r="AL6494" t="s">
        <v>22</v>
      </c>
    </row>
    <row r="6495" spans="28:39">
      <c r="AB6495" t="s">
        <v>650</v>
      </c>
      <c r="AC6495" s="1">
        <v>1</v>
      </c>
      <c r="AD6495" s="38" t="s">
        <v>337</v>
      </c>
      <c r="AE6495" s="39">
        <v>80</v>
      </c>
      <c r="AF6495" s="40">
        <v>110</v>
      </c>
      <c r="AG6495" s="41">
        <v>0</v>
      </c>
      <c r="AH6495">
        <v>118</v>
      </c>
      <c r="AL6495" t="s">
        <v>22</v>
      </c>
      <c r="AM6495">
        <v>72</v>
      </c>
    </row>
    <row r="6496" spans="28:39">
      <c r="AB6496" t="s">
        <v>650</v>
      </c>
      <c r="AC6496" s="1">
        <v>1</v>
      </c>
      <c r="AD6496" s="38" t="s">
        <v>337</v>
      </c>
      <c r="AE6496" s="39">
        <v>80</v>
      </c>
      <c r="AF6496" s="40">
        <v>110</v>
      </c>
      <c r="AG6496" s="42">
        <v>10</v>
      </c>
      <c r="AH6496">
        <v>111</v>
      </c>
      <c r="AL6496" t="s">
        <v>22</v>
      </c>
      <c r="AM6496">
        <v>72</v>
      </c>
    </row>
    <row r="6497" spans="28:39">
      <c r="AB6497" t="s">
        <v>650</v>
      </c>
      <c r="AC6497" s="1">
        <v>1</v>
      </c>
      <c r="AD6497" s="38" t="s">
        <v>337</v>
      </c>
      <c r="AE6497" s="39">
        <v>80</v>
      </c>
      <c r="AF6497" s="40">
        <v>110</v>
      </c>
      <c r="AG6497" s="43">
        <v>20</v>
      </c>
      <c r="AH6497">
        <v>96</v>
      </c>
      <c r="AL6497" t="s">
        <v>22</v>
      </c>
      <c r="AM6497">
        <v>72</v>
      </c>
    </row>
    <row r="6498" spans="28:39">
      <c r="AB6498" t="s">
        <v>650</v>
      </c>
      <c r="AC6498" s="1">
        <v>1</v>
      </c>
      <c r="AD6498" s="38" t="s">
        <v>337</v>
      </c>
      <c r="AE6498" s="39">
        <v>80</v>
      </c>
      <c r="AF6498" s="40">
        <v>110</v>
      </c>
      <c r="AG6498" s="44">
        <v>30</v>
      </c>
      <c r="AH6498">
        <v>80</v>
      </c>
      <c r="AL6498" t="s">
        <v>22</v>
      </c>
      <c r="AM6498">
        <v>72</v>
      </c>
    </row>
    <row r="6499" spans="28:39">
      <c r="AB6499" t="s">
        <v>650</v>
      </c>
      <c r="AC6499" s="1">
        <v>1</v>
      </c>
      <c r="AD6499" s="38" t="s">
        <v>337</v>
      </c>
      <c r="AE6499" s="39">
        <v>80</v>
      </c>
      <c r="AF6499" s="40">
        <v>110</v>
      </c>
      <c r="AG6499" s="45">
        <v>40</v>
      </c>
      <c r="AH6499">
        <v>70</v>
      </c>
      <c r="AL6499" t="s">
        <v>22</v>
      </c>
      <c r="AM6499">
        <v>72</v>
      </c>
    </row>
    <row r="6500" spans="28:39">
      <c r="AB6500" t="s">
        <v>650</v>
      </c>
      <c r="AC6500" s="1">
        <v>1</v>
      </c>
      <c r="AD6500" s="38" t="s">
        <v>337</v>
      </c>
      <c r="AE6500" s="39">
        <v>80</v>
      </c>
      <c r="AF6500" s="40">
        <v>110</v>
      </c>
      <c r="AG6500" s="46">
        <v>50</v>
      </c>
      <c r="AH6500">
        <v>64</v>
      </c>
      <c r="AL6500" t="s">
        <v>22</v>
      </c>
      <c r="AM6500">
        <v>72</v>
      </c>
    </row>
    <row r="6501" spans="28:39">
      <c r="AB6501" t="s">
        <v>650</v>
      </c>
      <c r="AC6501" s="1">
        <v>1</v>
      </c>
      <c r="AD6501" s="38" t="s">
        <v>337</v>
      </c>
      <c r="AE6501" s="39">
        <v>80</v>
      </c>
      <c r="AF6501" s="40">
        <v>110</v>
      </c>
      <c r="AG6501" s="47">
        <v>60</v>
      </c>
      <c r="AH6501">
        <v>57</v>
      </c>
      <c r="AL6501" t="s">
        <v>22</v>
      </c>
      <c r="AM6501">
        <v>72</v>
      </c>
    </row>
    <row r="6502" spans="28:39">
      <c r="AB6502" t="s">
        <v>650</v>
      </c>
      <c r="AC6502" s="1">
        <v>1</v>
      </c>
      <c r="AD6502" s="38" t="s">
        <v>337</v>
      </c>
      <c r="AE6502" s="39">
        <v>80</v>
      </c>
      <c r="AF6502" s="40">
        <v>110</v>
      </c>
      <c r="AG6502" s="48">
        <v>70</v>
      </c>
      <c r="AH6502">
        <v>53</v>
      </c>
      <c r="AL6502" t="s">
        <v>22</v>
      </c>
      <c r="AM6502">
        <v>72</v>
      </c>
    </row>
    <row r="6503" spans="28:39">
      <c r="AB6503" t="s">
        <v>650</v>
      </c>
      <c r="AC6503" s="1">
        <v>1</v>
      </c>
      <c r="AD6503" s="38" t="s">
        <v>337</v>
      </c>
      <c r="AE6503" s="39">
        <v>80</v>
      </c>
      <c r="AF6503" s="49">
        <v>115</v>
      </c>
      <c r="AG6503" s="41">
        <v>0</v>
      </c>
      <c r="AH6503">
        <v>114</v>
      </c>
      <c r="AL6503" t="s">
        <v>22</v>
      </c>
      <c r="AM6503">
        <v>72</v>
      </c>
    </row>
    <row r="6504" spans="28:39">
      <c r="AB6504" t="s">
        <v>650</v>
      </c>
      <c r="AC6504" s="1">
        <v>1</v>
      </c>
      <c r="AD6504" s="38" t="s">
        <v>337</v>
      </c>
      <c r="AE6504" s="39">
        <v>80</v>
      </c>
      <c r="AF6504" s="49">
        <v>115</v>
      </c>
      <c r="AG6504" s="42">
        <v>10</v>
      </c>
      <c r="AH6504">
        <v>110</v>
      </c>
      <c r="AL6504" t="s">
        <v>22</v>
      </c>
      <c r="AM6504">
        <v>72</v>
      </c>
    </row>
    <row r="6505" spans="28:39">
      <c r="AB6505" t="s">
        <v>650</v>
      </c>
      <c r="AC6505" s="1">
        <v>1</v>
      </c>
      <c r="AD6505" s="38" t="s">
        <v>337</v>
      </c>
      <c r="AE6505" s="39">
        <v>80</v>
      </c>
      <c r="AF6505" s="49">
        <v>115</v>
      </c>
      <c r="AG6505" s="43">
        <v>20</v>
      </c>
      <c r="AH6505">
        <v>96</v>
      </c>
      <c r="AL6505" t="s">
        <v>22</v>
      </c>
      <c r="AM6505">
        <v>72</v>
      </c>
    </row>
    <row r="6506" spans="28:39">
      <c r="AB6506" t="s">
        <v>650</v>
      </c>
      <c r="AC6506" s="1">
        <v>1</v>
      </c>
      <c r="AD6506" s="38" t="s">
        <v>337</v>
      </c>
      <c r="AE6506" s="39">
        <v>80</v>
      </c>
      <c r="AF6506" s="49">
        <v>115</v>
      </c>
      <c r="AG6506" s="44">
        <v>30</v>
      </c>
      <c r="AH6506">
        <v>80</v>
      </c>
      <c r="AL6506" t="s">
        <v>22</v>
      </c>
      <c r="AM6506">
        <v>72</v>
      </c>
    </row>
    <row r="6507" spans="28:39">
      <c r="AB6507" t="s">
        <v>650</v>
      </c>
      <c r="AC6507" s="1">
        <v>1</v>
      </c>
      <c r="AD6507" s="38" t="s">
        <v>337</v>
      </c>
      <c r="AE6507" s="39">
        <v>80</v>
      </c>
      <c r="AF6507" s="49">
        <v>115</v>
      </c>
      <c r="AG6507" s="45">
        <v>40</v>
      </c>
      <c r="AH6507">
        <v>70</v>
      </c>
      <c r="AL6507" t="s">
        <v>22</v>
      </c>
      <c r="AM6507">
        <v>72</v>
      </c>
    </row>
    <row r="6508" spans="28:39">
      <c r="AB6508" t="s">
        <v>650</v>
      </c>
      <c r="AC6508" s="1">
        <v>1</v>
      </c>
      <c r="AD6508" s="38" t="s">
        <v>337</v>
      </c>
      <c r="AE6508" s="39">
        <v>80</v>
      </c>
      <c r="AF6508" s="49">
        <v>115</v>
      </c>
      <c r="AG6508" s="46">
        <v>50</v>
      </c>
      <c r="AH6508">
        <v>64</v>
      </c>
      <c r="AL6508" t="s">
        <v>22</v>
      </c>
      <c r="AM6508">
        <v>72</v>
      </c>
    </row>
    <row r="6509" spans="28:39">
      <c r="AB6509" t="s">
        <v>650</v>
      </c>
      <c r="AC6509" s="1">
        <v>1</v>
      </c>
      <c r="AD6509" s="38" t="s">
        <v>337</v>
      </c>
      <c r="AE6509" s="39">
        <v>80</v>
      </c>
      <c r="AF6509" s="49">
        <v>115</v>
      </c>
      <c r="AG6509" s="47">
        <v>60</v>
      </c>
      <c r="AH6509">
        <v>57</v>
      </c>
      <c r="AL6509" t="s">
        <v>22</v>
      </c>
      <c r="AM6509">
        <v>72</v>
      </c>
    </row>
    <row r="6510" spans="28:39">
      <c r="AB6510" t="s">
        <v>650</v>
      </c>
      <c r="AC6510" s="1">
        <v>1</v>
      </c>
      <c r="AD6510" s="38" t="s">
        <v>337</v>
      </c>
      <c r="AE6510" s="39">
        <v>80</v>
      </c>
      <c r="AF6510" s="49">
        <v>115</v>
      </c>
      <c r="AG6510" s="48">
        <v>70</v>
      </c>
      <c r="AH6510">
        <v>53</v>
      </c>
      <c r="AL6510" t="s">
        <v>22</v>
      </c>
      <c r="AM6510">
        <v>72</v>
      </c>
    </row>
    <row r="6511" spans="28:39">
      <c r="AB6511" t="s">
        <v>650</v>
      </c>
      <c r="AC6511" s="1">
        <v>1</v>
      </c>
      <c r="AD6511" s="38" t="s">
        <v>337</v>
      </c>
      <c r="AE6511" s="39">
        <v>80</v>
      </c>
      <c r="AF6511" s="50">
        <v>120</v>
      </c>
      <c r="AG6511" s="41">
        <v>0</v>
      </c>
      <c r="AH6511">
        <v>110</v>
      </c>
      <c r="AL6511" t="s">
        <v>22</v>
      </c>
      <c r="AM6511">
        <v>72</v>
      </c>
    </row>
    <row r="6512" spans="28:39">
      <c r="AB6512" t="s">
        <v>650</v>
      </c>
      <c r="AC6512" s="1">
        <v>1</v>
      </c>
      <c r="AD6512" s="38" t="s">
        <v>337</v>
      </c>
      <c r="AE6512" s="39">
        <v>80</v>
      </c>
      <c r="AF6512" s="50">
        <v>120</v>
      </c>
      <c r="AG6512" s="42">
        <v>10</v>
      </c>
      <c r="AH6512">
        <v>109</v>
      </c>
      <c r="AL6512" t="s">
        <v>22</v>
      </c>
      <c r="AM6512">
        <v>72</v>
      </c>
    </row>
    <row r="6513" spans="28:39">
      <c r="AB6513" t="s">
        <v>650</v>
      </c>
      <c r="AC6513" s="1">
        <v>1</v>
      </c>
      <c r="AD6513" s="38" t="s">
        <v>337</v>
      </c>
      <c r="AE6513" s="39">
        <v>80</v>
      </c>
      <c r="AF6513" s="50">
        <v>120</v>
      </c>
      <c r="AG6513" s="43">
        <v>20</v>
      </c>
      <c r="AH6513">
        <v>96</v>
      </c>
      <c r="AL6513" t="s">
        <v>22</v>
      </c>
      <c r="AM6513">
        <v>72</v>
      </c>
    </row>
    <row r="6514" spans="28:39">
      <c r="AB6514" t="s">
        <v>650</v>
      </c>
      <c r="AC6514" s="1">
        <v>1</v>
      </c>
      <c r="AD6514" s="38" t="s">
        <v>337</v>
      </c>
      <c r="AE6514" s="39">
        <v>80</v>
      </c>
      <c r="AF6514" s="50">
        <v>120</v>
      </c>
      <c r="AG6514" s="44">
        <v>30</v>
      </c>
      <c r="AH6514">
        <v>80</v>
      </c>
      <c r="AL6514" t="s">
        <v>22</v>
      </c>
      <c r="AM6514">
        <v>72</v>
      </c>
    </row>
    <row r="6515" spans="28:39">
      <c r="AB6515" t="s">
        <v>650</v>
      </c>
      <c r="AC6515" s="1">
        <v>1</v>
      </c>
      <c r="AD6515" s="38" t="s">
        <v>337</v>
      </c>
      <c r="AE6515" s="39">
        <v>80</v>
      </c>
      <c r="AF6515" s="50">
        <v>120</v>
      </c>
      <c r="AG6515" s="45">
        <v>40</v>
      </c>
      <c r="AH6515">
        <v>70</v>
      </c>
      <c r="AL6515" t="s">
        <v>22</v>
      </c>
      <c r="AM6515">
        <v>72</v>
      </c>
    </row>
    <row r="6516" spans="28:39">
      <c r="AB6516" t="s">
        <v>650</v>
      </c>
      <c r="AC6516" s="1">
        <v>1</v>
      </c>
      <c r="AD6516" s="38" t="s">
        <v>337</v>
      </c>
      <c r="AE6516" s="39">
        <v>80</v>
      </c>
      <c r="AF6516" s="50">
        <v>120</v>
      </c>
      <c r="AG6516" s="46">
        <v>50</v>
      </c>
      <c r="AH6516">
        <v>64</v>
      </c>
      <c r="AL6516" t="s">
        <v>22</v>
      </c>
      <c r="AM6516">
        <v>72</v>
      </c>
    </row>
    <row r="6517" spans="28:39">
      <c r="AB6517" t="s">
        <v>650</v>
      </c>
      <c r="AC6517" s="1">
        <v>1</v>
      </c>
      <c r="AD6517" s="38" t="s">
        <v>337</v>
      </c>
      <c r="AE6517" s="39">
        <v>80</v>
      </c>
      <c r="AF6517" s="50">
        <v>120</v>
      </c>
      <c r="AG6517" s="47">
        <v>60</v>
      </c>
      <c r="AH6517">
        <v>57</v>
      </c>
      <c r="AL6517" t="s">
        <v>22</v>
      </c>
      <c r="AM6517">
        <v>72</v>
      </c>
    </row>
    <row r="6518" spans="28:39">
      <c r="AB6518" t="s">
        <v>650</v>
      </c>
      <c r="AC6518" s="1">
        <v>1</v>
      </c>
      <c r="AD6518" s="38" t="s">
        <v>337</v>
      </c>
      <c r="AE6518" s="39">
        <v>80</v>
      </c>
      <c r="AF6518" s="50">
        <v>120</v>
      </c>
      <c r="AG6518" s="48">
        <v>70</v>
      </c>
      <c r="AH6518">
        <v>53</v>
      </c>
      <c r="AL6518" t="s">
        <v>22</v>
      </c>
      <c r="AM6518">
        <v>72</v>
      </c>
    </row>
    <row r="6519" spans="28:39">
      <c r="AB6519" t="s">
        <v>650</v>
      </c>
      <c r="AC6519" s="1">
        <v>1</v>
      </c>
      <c r="AD6519" s="38" t="s">
        <v>337</v>
      </c>
      <c r="AE6519" s="39">
        <v>80</v>
      </c>
      <c r="AF6519" s="51">
        <v>130</v>
      </c>
      <c r="AG6519" s="41">
        <v>0</v>
      </c>
      <c r="AH6519">
        <v>104</v>
      </c>
      <c r="AL6519" t="s">
        <v>22</v>
      </c>
      <c r="AM6519">
        <v>72</v>
      </c>
    </row>
    <row r="6520" spans="28:39">
      <c r="AB6520" t="s">
        <v>650</v>
      </c>
      <c r="AC6520" s="1">
        <v>1</v>
      </c>
      <c r="AD6520" s="38" t="s">
        <v>337</v>
      </c>
      <c r="AE6520" s="39">
        <v>80</v>
      </c>
      <c r="AF6520" s="51">
        <v>130</v>
      </c>
      <c r="AG6520" s="42">
        <v>10</v>
      </c>
      <c r="AH6520">
        <v>104</v>
      </c>
      <c r="AL6520" t="s">
        <v>22</v>
      </c>
      <c r="AM6520">
        <v>72</v>
      </c>
    </row>
    <row r="6521" spans="28:39">
      <c r="AB6521" t="s">
        <v>650</v>
      </c>
      <c r="AC6521" s="1">
        <v>1</v>
      </c>
      <c r="AD6521" s="38" t="s">
        <v>337</v>
      </c>
      <c r="AE6521" s="39">
        <v>80</v>
      </c>
      <c r="AF6521" s="51">
        <v>130</v>
      </c>
      <c r="AG6521" s="43">
        <v>20</v>
      </c>
      <c r="AH6521">
        <v>94</v>
      </c>
      <c r="AL6521" t="s">
        <v>22</v>
      </c>
      <c r="AM6521">
        <v>72</v>
      </c>
    </row>
    <row r="6522" spans="28:39">
      <c r="AB6522" t="s">
        <v>650</v>
      </c>
      <c r="AC6522" s="1">
        <v>1</v>
      </c>
      <c r="AD6522" s="38" t="s">
        <v>337</v>
      </c>
      <c r="AE6522" s="39">
        <v>80</v>
      </c>
      <c r="AF6522" s="51">
        <v>130</v>
      </c>
      <c r="AG6522" s="44">
        <v>30</v>
      </c>
      <c r="AH6522">
        <v>80</v>
      </c>
      <c r="AL6522" t="s">
        <v>22</v>
      </c>
      <c r="AM6522">
        <v>72</v>
      </c>
    </row>
    <row r="6523" spans="28:39">
      <c r="AB6523" t="s">
        <v>650</v>
      </c>
      <c r="AC6523" s="1">
        <v>1</v>
      </c>
      <c r="AD6523" s="38" t="s">
        <v>337</v>
      </c>
      <c r="AE6523" s="39">
        <v>80</v>
      </c>
      <c r="AF6523" s="51">
        <v>130</v>
      </c>
      <c r="AG6523" s="45">
        <v>40</v>
      </c>
      <c r="AH6523">
        <v>70</v>
      </c>
      <c r="AL6523" t="s">
        <v>22</v>
      </c>
      <c r="AM6523">
        <v>72</v>
      </c>
    </row>
    <row r="6524" spans="28:39">
      <c r="AB6524" t="s">
        <v>650</v>
      </c>
      <c r="AC6524" s="1">
        <v>1</v>
      </c>
      <c r="AD6524" s="38" t="s">
        <v>337</v>
      </c>
      <c r="AE6524" s="39">
        <v>80</v>
      </c>
      <c r="AF6524" s="51">
        <v>130</v>
      </c>
      <c r="AG6524" s="46">
        <v>50</v>
      </c>
      <c r="AH6524">
        <v>64</v>
      </c>
      <c r="AL6524" t="s">
        <v>22</v>
      </c>
      <c r="AM6524">
        <v>72</v>
      </c>
    </row>
    <row r="6525" spans="28:39">
      <c r="AB6525" t="s">
        <v>650</v>
      </c>
      <c r="AC6525" s="1">
        <v>1</v>
      </c>
      <c r="AD6525" s="38" t="s">
        <v>337</v>
      </c>
      <c r="AE6525" s="39">
        <v>80</v>
      </c>
      <c r="AF6525" s="51">
        <v>130</v>
      </c>
      <c r="AG6525" s="47">
        <v>60</v>
      </c>
      <c r="AH6525">
        <v>57</v>
      </c>
      <c r="AL6525" t="s">
        <v>22</v>
      </c>
      <c r="AM6525">
        <v>72</v>
      </c>
    </row>
    <row r="6526" spans="28:39">
      <c r="AB6526" t="s">
        <v>650</v>
      </c>
      <c r="AC6526" s="1">
        <v>1</v>
      </c>
      <c r="AD6526" s="38" t="s">
        <v>337</v>
      </c>
      <c r="AE6526" s="39">
        <v>80</v>
      </c>
      <c r="AF6526" s="51">
        <v>130</v>
      </c>
      <c r="AG6526" s="48">
        <v>70</v>
      </c>
      <c r="AH6526">
        <v>53</v>
      </c>
      <c r="AL6526" t="s">
        <v>22</v>
      </c>
      <c r="AM6526">
        <v>72</v>
      </c>
    </row>
    <row r="6527" spans="28:39">
      <c r="AB6527" t="s">
        <v>650</v>
      </c>
      <c r="AC6527" s="1">
        <v>1</v>
      </c>
      <c r="AD6527" s="38" t="s">
        <v>337</v>
      </c>
      <c r="AE6527" s="39">
        <v>80</v>
      </c>
      <c r="AF6527" s="52">
        <v>140</v>
      </c>
      <c r="AG6527" s="41">
        <v>0</v>
      </c>
      <c r="AH6527">
        <v>98</v>
      </c>
      <c r="AL6527" t="s">
        <v>22</v>
      </c>
      <c r="AM6527">
        <v>72</v>
      </c>
    </row>
    <row r="6528" spans="28:39">
      <c r="AB6528" t="s">
        <v>650</v>
      </c>
      <c r="AC6528" s="1">
        <v>1</v>
      </c>
      <c r="AD6528" s="38" t="s">
        <v>337</v>
      </c>
      <c r="AE6528" s="39">
        <v>80</v>
      </c>
      <c r="AF6528" s="52">
        <v>140</v>
      </c>
      <c r="AG6528" s="42">
        <v>10</v>
      </c>
      <c r="AH6528">
        <v>98</v>
      </c>
      <c r="AL6528" t="s">
        <v>22</v>
      </c>
      <c r="AM6528">
        <v>72</v>
      </c>
    </row>
    <row r="6529" spans="28:39">
      <c r="AB6529" t="s">
        <v>650</v>
      </c>
      <c r="AC6529" s="1">
        <v>1</v>
      </c>
      <c r="AD6529" s="38" t="s">
        <v>337</v>
      </c>
      <c r="AE6529" s="39">
        <v>80</v>
      </c>
      <c r="AF6529" s="52">
        <v>140</v>
      </c>
      <c r="AG6529" s="43">
        <v>20</v>
      </c>
      <c r="AH6529">
        <v>93</v>
      </c>
      <c r="AL6529" t="s">
        <v>22</v>
      </c>
      <c r="AM6529">
        <v>72</v>
      </c>
    </row>
    <row r="6530" spans="28:39">
      <c r="AB6530" t="s">
        <v>650</v>
      </c>
      <c r="AC6530" s="1">
        <v>1</v>
      </c>
      <c r="AD6530" s="38" t="s">
        <v>337</v>
      </c>
      <c r="AE6530" s="39">
        <v>80</v>
      </c>
      <c r="AF6530" s="52">
        <v>140</v>
      </c>
      <c r="AG6530" s="44">
        <v>30</v>
      </c>
      <c r="AH6530">
        <v>80</v>
      </c>
      <c r="AL6530" t="s">
        <v>22</v>
      </c>
      <c r="AM6530">
        <v>72</v>
      </c>
    </row>
    <row r="6531" spans="28:39">
      <c r="AB6531" t="s">
        <v>650</v>
      </c>
      <c r="AC6531" s="1">
        <v>1</v>
      </c>
      <c r="AD6531" s="38" t="s">
        <v>337</v>
      </c>
      <c r="AE6531" s="39">
        <v>80</v>
      </c>
      <c r="AF6531" s="52">
        <v>140</v>
      </c>
      <c r="AG6531" s="45">
        <v>40</v>
      </c>
      <c r="AH6531">
        <v>70</v>
      </c>
      <c r="AL6531" t="s">
        <v>22</v>
      </c>
      <c r="AM6531">
        <v>72</v>
      </c>
    </row>
    <row r="6532" spans="28:39">
      <c r="AB6532" t="s">
        <v>650</v>
      </c>
      <c r="AC6532" s="1">
        <v>1</v>
      </c>
      <c r="AD6532" s="38" t="s">
        <v>337</v>
      </c>
      <c r="AE6532" s="39">
        <v>80</v>
      </c>
      <c r="AF6532" s="52">
        <v>140</v>
      </c>
      <c r="AG6532" s="46">
        <v>50</v>
      </c>
      <c r="AH6532">
        <v>64</v>
      </c>
      <c r="AL6532" t="s">
        <v>22</v>
      </c>
      <c r="AM6532">
        <v>72</v>
      </c>
    </row>
    <row r="6533" spans="28:39">
      <c r="AB6533" t="s">
        <v>650</v>
      </c>
      <c r="AC6533" s="1">
        <v>1</v>
      </c>
      <c r="AD6533" s="38" t="s">
        <v>337</v>
      </c>
      <c r="AE6533" s="39">
        <v>80</v>
      </c>
      <c r="AF6533" s="52">
        <v>140</v>
      </c>
      <c r="AG6533" s="47">
        <v>60</v>
      </c>
      <c r="AH6533">
        <v>57</v>
      </c>
      <c r="AL6533" t="s">
        <v>22</v>
      </c>
      <c r="AM6533">
        <v>72</v>
      </c>
    </row>
    <row r="6534" spans="28:39">
      <c r="AB6534" t="s">
        <v>650</v>
      </c>
      <c r="AC6534" s="1">
        <v>1</v>
      </c>
      <c r="AD6534" s="38" t="s">
        <v>337</v>
      </c>
      <c r="AE6534" s="39">
        <v>80</v>
      </c>
      <c r="AF6534" s="52">
        <v>140</v>
      </c>
      <c r="AG6534" s="48">
        <v>70</v>
      </c>
      <c r="AH6534">
        <v>53</v>
      </c>
      <c r="AL6534" t="s">
        <v>22</v>
      </c>
      <c r="AM6534">
        <v>72</v>
      </c>
    </row>
    <row r="6535" spans="28:39">
      <c r="AB6535" t="s">
        <v>650</v>
      </c>
      <c r="AC6535" s="1">
        <v>1</v>
      </c>
      <c r="AD6535" s="38" t="s">
        <v>337</v>
      </c>
      <c r="AE6535" s="39">
        <v>80</v>
      </c>
      <c r="AF6535" s="53">
        <v>150</v>
      </c>
      <c r="AG6535" s="41">
        <v>0</v>
      </c>
      <c r="AH6535">
        <v>94</v>
      </c>
      <c r="AL6535" t="s">
        <v>22</v>
      </c>
      <c r="AM6535">
        <v>72</v>
      </c>
    </row>
    <row r="6536" spans="28:39">
      <c r="AB6536" t="s">
        <v>650</v>
      </c>
      <c r="AC6536" s="1">
        <v>1</v>
      </c>
      <c r="AD6536" s="38" t="s">
        <v>337</v>
      </c>
      <c r="AE6536" s="39">
        <v>80</v>
      </c>
      <c r="AF6536" s="53">
        <v>150</v>
      </c>
      <c r="AG6536" s="42">
        <v>10</v>
      </c>
      <c r="AH6536">
        <v>94</v>
      </c>
      <c r="AL6536" t="s">
        <v>22</v>
      </c>
      <c r="AM6536">
        <v>72</v>
      </c>
    </row>
    <row r="6537" spans="28:39">
      <c r="AB6537" t="s">
        <v>650</v>
      </c>
      <c r="AC6537" s="1">
        <v>1</v>
      </c>
      <c r="AD6537" s="38" t="s">
        <v>337</v>
      </c>
      <c r="AE6537" s="39">
        <v>80</v>
      </c>
      <c r="AF6537" s="53">
        <v>150</v>
      </c>
      <c r="AG6537" s="43">
        <v>20</v>
      </c>
      <c r="AH6537">
        <v>91</v>
      </c>
      <c r="AL6537" t="s">
        <v>22</v>
      </c>
      <c r="AM6537">
        <v>72</v>
      </c>
    </row>
    <row r="6538" spans="28:39">
      <c r="AB6538" t="s">
        <v>650</v>
      </c>
      <c r="AC6538" s="1">
        <v>1</v>
      </c>
      <c r="AD6538" s="38" t="s">
        <v>337</v>
      </c>
      <c r="AE6538" s="39">
        <v>80</v>
      </c>
      <c r="AF6538" s="53">
        <v>150</v>
      </c>
      <c r="AG6538" s="44">
        <v>30</v>
      </c>
      <c r="AH6538">
        <v>80</v>
      </c>
      <c r="AL6538" t="s">
        <v>22</v>
      </c>
      <c r="AM6538">
        <v>72</v>
      </c>
    </row>
    <row r="6539" spans="28:39">
      <c r="AB6539" t="s">
        <v>650</v>
      </c>
      <c r="AC6539" s="1">
        <v>1</v>
      </c>
      <c r="AD6539" s="38" t="s">
        <v>337</v>
      </c>
      <c r="AE6539" s="39">
        <v>80</v>
      </c>
      <c r="AF6539" s="53">
        <v>150</v>
      </c>
      <c r="AG6539" s="45">
        <v>40</v>
      </c>
      <c r="AH6539">
        <v>70</v>
      </c>
      <c r="AL6539" t="s">
        <v>22</v>
      </c>
      <c r="AM6539">
        <v>72</v>
      </c>
    </row>
    <row r="6540" spans="28:39">
      <c r="AB6540" t="s">
        <v>650</v>
      </c>
      <c r="AC6540" s="1">
        <v>1</v>
      </c>
      <c r="AD6540" s="38" t="s">
        <v>337</v>
      </c>
      <c r="AE6540" s="39">
        <v>80</v>
      </c>
      <c r="AF6540" s="53">
        <v>150</v>
      </c>
      <c r="AG6540" s="46">
        <v>50</v>
      </c>
      <c r="AH6540">
        <v>64</v>
      </c>
      <c r="AL6540" t="s">
        <v>22</v>
      </c>
      <c r="AM6540">
        <v>72</v>
      </c>
    </row>
    <row r="6541" spans="28:39">
      <c r="AB6541" t="s">
        <v>650</v>
      </c>
      <c r="AC6541" s="1">
        <v>1</v>
      </c>
      <c r="AD6541" s="38" t="s">
        <v>337</v>
      </c>
      <c r="AE6541" s="39">
        <v>80</v>
      </c>
      <c r="AF6541" s="53">
        <v>150</v>
      </c>
      <c r="AG6541" s="47">
        <v>60</v>
      </c>
      <c r="AH6541">
        <v>57</v>
      </c>
      <c r="AL6541" t="s">
        <v>22</v>
      </c>
      <c r="AM6541">
        <v>72</v>
      </c>
    </row>
    <row r="6542" spans="28:39">
      <c r="AB6542" t="s">
        <v>650</v>
      </c>
      <c r="AC6542" s="1">
        <v>1</v>
      </c>
      <c r="AD6542" s="38" t="s">
        <v>337</v>
      </c>
      <c r="AE6542" s="39">
        <v>80</v>
      </c>
      <c r="AF6542" s="53">
        <v>150</v>
      </c>
      <c r="AG6542" s="48">
        <v>70</v>
      </c>
      <c r="AH6542">
        <v>53</v>
      </c>
      <c r="AL6542" t="s">
        <v>22</v>
      </c>
      <c r="AM6542">
        <v>72</v>
      </c>
    </row>
    <row r="6543" spans="28:39">
      <c r="AB6543" t="s">
        <v>650</v>
      </c>
      <c r="AC6543" s="1">
        <v>1</v>
      </c>
      <c r="AD6543" s="38" t="s">
        <v>337</v>
      </c>
      <c r="AE6543" s="39">
        <v>80</v>
      </c>
      <c r="AF6543" s="54">
        <v>160</v>
      </c>
      <c r="AG6543" s="41">
        <v>0</v>
      </c>
      <c r="AH6543">
        <v>89</v>
      </c>
      <c r="AL6543" t="s">
        <v>22</v>
      </c>
      <c r="AM6543">
        <v>72</v>
      </c>
    </row>
    <row r="6544" spans="28:39">
      <c r="AB6544" t="s">
        <v>650</v>
      </c>
      <c r="AC6544" s="1">
        <v>1</v>
      </c>
      <c r="AD6544" s="38" t="s">
        <v>337</v>
      </c>
      <c r="AE6544" s="39">
        <v>80</v>
      </c>
      <c r="AF6544" s="54">
        <v>160</v>
      </c>
      <c r="AG6544" s="42">
        <v>10</v>
      </c>
      <c r="AH6544">
        <v>89</v>
      </c>
      <c r="AL6544" t="s">
        <v>22</v>
      </c>
      <c r="AM6544">
        <v>72</v>
      </c>
    </row>
    <row r="6545" spans="28:39">
      <c r="AB6545" t="s">
        <v>650</v>
      </c>
      <c r="AC6545" s="1">
        <v>1</v>
      </c>
      <c r="AD6545" s="38" t="s">
        <v>337</v>
      </c>
      <c r="AE6545" s="39">
        <v>80</v>
      </c>
      <c r="AF6545" s="54">
        <v>160</v>
      </c>
      <c r="AG6545" s="43">
        <v>20</v>
      </c>
      <c r="AH6545">
        <v>89</v>
      </c>
      <c r="AL6545" t="s">
        <v>22</v>
      </c>
      <c r="AM6545">
        <v>72</v>
      </c>
    </row>
    <row r="6546" spans="28:39">
      <c r="AB6546" t="s">
        <v>650</v>
      </c>
      <c r="AC6546" s="1">
        <v>1</v>
      </c>
      <c r="AD6546" s="38" t="s">
        <v>337</v>
      </c>
      <c r="AE6546" s="39">
        <v>80</v>
      </c>
      <c r="AF6546" s="54">
        <v>160</v>
      </c>
      <c r="AG6546" s="44">
        <v>30</v>
      </c>
      <c r="AH6546">
        <v>80</v>
      </c>
      <c r="AL6546" t="s">
        <v>22</v>
      </c>
      <c r="AM6546">
        <v>72</v>
      </c>
    </row>
    <row r="6547" spans="28:39">
      <c r="AB6547" t="s">
        <v>650</v>
      </c>
      <c r="AC6547" s="1">
        <v>1</v>
      </c>
      <c r="AD6547" s="38" t="s">
        <v>337</v>
      </c>
      <c r="AE6547" s="39">
        <v>80</v>
      </c>
      <c r="AF6547" s="54">
        <v>160</v>
      </c>
      <c r="AG6547" s="45">
        <v>40</v>
      </c>
      <c r="AH6547">
        <v>70</v>
      </c>
      <c r="AL6547" t="s">
        <v>22</v>
      </c>
      <c r="AM6547">
        <v>72</v>
      </c>
    </row>
    <row r="6548" spans="28:39">
      <c r="AB6548" t="s">
        <v>650</v>
      </c>
      <c r="AC6548" s="1">
        <v>1</v>
      </c>
      <c r="AD6548" s="38" t="s">
        <v>337</v>
      </c>
      <c r="AE6548" s="39">
        <v>80</v>
      </c>
      <c r="AF6548" s="54">
        <v>160</v>
      </c>
      <c r="AG6548" s="46">
        <v>50</v>
      </c>
      <c r="AH6548">
        <v>64</v>
      </c>
      <c r="AL6548" t="s">
        <v>22</v>
      </c>
      <c r="AM6548">
        <v>72</v>
      </c>
    </row>
    <row r="6549" spans="28:39">
      <c r="AB6549" t="s">
        <v>650</v>
      </c>
      <c r="AC6549" s="1">
        <v>1</v>
      </c>
      <c r="AD6549" s="38" t="s">
        <v>337</v>
      </c>
      <c r="AE6549" s="39">
        <v>80</v>
      </c>
      <c r="AF6549" s="54">
        <v>160</v>
      </c>
      <c r="AG6549" s="47">
        <v>60</v>
      </c>
      <c r="AH6549">
        <v>57</v>
      </c>
      <c r="AL6549" t="s">
        <v>22</v>
      </c>
      <c r="AM6549">
        <v>72</v>
      </c>
    </row>
    <row r="6550" spans="28:39">
      <c r="AB6550" t="s">
        <v>650</v>
      </c>
      <c r="AC6550" s="1">
        <v>1</v>
      </c>
      <c r="AD6550" s="38" t="s">
        <v>337</v>
      </c>
      <c r="AE6550" s="39">
        <v>80</v>
      </c>
      <c r="AF6550" s="54">
        <v>160</v>
      </c>
      <c r="AG6550" s="48">
        <v>70</v>
      </c>
      <c r="AH6550">
        <v>53</v>
      </c>
      <c r="AL6550" t="s">
        <v>22</v>
      </c>
      <c r="AM6550">
        <v>72</v>
      </c>
    </row>
    <row r="6551" spans="28:39">
      <c r="AB6551" t="s">
        <v>650</v>
      </c>
      <c r="AC6551" s="1">
        <v>1</v>
      </c>
      <c r="AD6551" s="38" t="s">
        <v>337</v>
      </c>
      <c r="AE6551" s="39">
        <v>80</v>
      </c>
      <c r="AF6551" s="55">
        <v>170</v>
      </c>
      <c r="AG6551" s="41">
        <v>0</v>
      </c>
      <c r="AH6551">
        <v>86</v>
      </c>
      <c r="AL6551" t="s">
        <v>22</v>
      </c>
      <c r="AM6551">
        <v>72</v>
      </c>
    </row>
    <row r="6552" spans="28:39">
      <c r="AB6552" t="s">
        <v>650</v>
      </c>
      <c r="AC6552" s="1">
        <v>1</v>
      </c>
      <c r="AD6552" s="38" t="s">
        <v>337</v>
      </c>
      <c r="AE6552" s="39">
        <v>80</v>
      </c>
      <c r="AF6552" s="55">
        <v>170</v>
      </c>
      <c r="AG6552" s="42">
        <v>10</v>
      </c>
      <c r="AH6552">
        <v>86</v>
      </c>
      <c r="AL6552" t="s">
        <v>22</v>
      </c>
      <c r="AM6552">
        <v>72</v>
      </c>
    </row>
    <row r="6553" spans="28:39">
      <c r="AB6553" t="s">
        <v>650</v>
      </c>
      <c r="AC6553" s="1">
        <v>1</v>
      </c>
      <c r="AD6553" s="38" t="s">
        <v>337</v>
      </c>
      <c r="AE6553" s="39">
        <v>80</v>
      </c>
      <c r="AF6553" s="55">
        <v>170</v>
      </c>
      <c r="AG6553" s="43">
        <v>20</v>
      </c>
      <c r="AH6553">
        <v>86</v>
      </c>
      <c r="AL6553" t="s">
        <v>22</v>
      </c>
      <c r="AM6553">
        <v>72</v>
      </c>
    </row>
    <row r="6554" spans="28:39">
      <c r="AB6554" t="s">
        <v>650</v>
      </c>
      <c r="AC6554" s="1">
        <v>1</v>
      </c>
      <c r="AD6554" s="38" t="s">
        <v>337</v>
      </c>
      <c r="AE6554" s="39">
        <v>80</v>
      </c>
      <c r="AF6554" s="55">
        <v>170</v>
      </c>
      <c r="AG6554" s="44">
        <v>30</v>
      </c>
      <c r="AH6554">
        <v>80</v>
      </c>
      <c r="AL6554" t="s">
        <v>22</v>
      </c>
      <c r="AM6554">
        <v>72</v>
      </c>
    </row>
    <row r="6555" spans="28:39">
      <c r="AB6555" t="s">
        <v>650</v>
      </c>
      <c r="AC6555" s="1">
        <v>1</v>
      </c>
      <c r="AD6555" s="38" t="s">
        <v>337</v>
      </c>
      <c r="AE6555" s="39">
        <v>80</v>
      </c>
      <c r="AF6555" s="55">
        <v>170</v>
      </c>
      <c r="AG6555" s="45">
        <v>40</v>
      </c>
      <c r="AH6555">
        <v>70</v>
      </c>
      <c r="AL6555" t="s">
        <v>22</v>
      </c>
      <c r="AM6555">
        <v>72</v>
      </c>
    </row>
    <row r="6556" spans="28:39">
      <c r="AB6556" t="s">
        <v>650</v>
      </c>
      <c r="AC6556" s="1">
        <v>1</v>
      </c>
      <c r="AD6556" s="38" t="s">
        <v>337</v>
      </c>
      <c r="AE6556" s="39">
        <v>80</v>
      </c>
      <c r="AF6556" s="55">
        <v>170</v>
      </c>
      <c r="AG6556" s="46">
        <v>50</v>
      </c>
      <c r="AH6556">
        <v>64</v>
      </c>
      <c r="AL6556" t="s">
        <v>22</v>
      </c>
      <c r="AM6556">
        <v>72</v>
      </c>
    </row>
    <row r="6557" spans="28:39">
      <c r="AB6557" t="s">
        <v>650</v>
      </c>
      <c r="AC6557" s="1">
        <v>1</v>
      </c>
      <c r="AD6557" s="38" t="s">
        <v>337</v>
      </c>
      <c r="AE6557" s="39">
        <v>80</v>
      </c>
      <c r="AF6557" s="55">
        <v>170</v>
      </c>
      <c r="AG6557" s="47">
        <v>60</v>
      </c>
      <c r="AH6557">
        <v>57</v>
      </c>
      <c r="AL6557" t="s">
        <v>22</v>
      </c>
      <c r="AM6557">
        <v>72</v>
      </c>
    </row>
    <row r="6558" spans="28:39">
      <c r="AB6558" t="s">
        <v>650</v>
      </c>
      <c r="AC6558" s="1">
        <v>1</v>
      </c>
      <c r="AD6558" s="38" t="s">
        <v>337</v>
      </c>
      <c r="AE6558" s="39">
        <v>80</v>
      </c>
      <c r="AF6558" s="55">
        <v>170</v>
      </c>
      <c r="AG6558" s="48">
        <v>70</v>
      </c>
      <c r="AH6558">
        <v>53</v>
      </c>
      <c r="AL6558" t="s">
        <v>22</v>
      </c>
      <c r="AM6558">
        <v>72</v>
      </c>
    </row>
    <row r="6559" spans="28:39">
      <c r="AB6559" t="s">
        <v>650</v>
      </c>
      <c r="AC6559" s="1">
        <v>1</v>
      </c>
      <c r="AD6559" s="38" t="s">
        <v>337</v>
      </c>
      <c r="AE6559" s="39">
        <v>80</v>
      </c>
      <c r="AF6559" s="56">
        <v>180</v>
      </c>
      <c r="AG6559" s="41">
        <v>0</v>
      </c>
      <c r="AH6559">
        <v>82</v>
      </c>
      <c r="AL6559" t="s">
        <v>22</v>
      </c>
      <c r="AM6559">
        <v>72</v>
      </c>
    </row>
    <row r="6560" spans="28:39">
      <c r="AB6560" t="s">
        <v>650</v>
      </c>
      <c r="AC6560" s="1">
        <v>1</v>
      </c>
      <c r="AD6560" s="38" t="s">
        <v>337</v>
      </c>
      <c r="AE6560" s="39">
        <v>80</v>
      </c>
      <c r="AF6560" s="56">
        <v>180</v>
      </c>
      <c r="AG6560" s="42">
        <v>10</v>
      </c>
      <c r="AH6560">
        <v>82</v>
      </c>
      <c r="AL6560" t="s">
        <v>22</v>
      </c>
      <c r="AM6560">
        <v>72</v>
      </c>
    </row>
    <row r="6561" spans="28:39">
      <c r="AB6561" t="s">
        <v>650</v>
      </c>
      <c r="AC6561" s="1">
        <v>1</v>
      </c>
      <c r="AD6561" s="38" t="s">
        <v>337</v>
      </c>
      <c r="AE6561" s="39">
        <v>80</v>
      </c>
      <c r="AF6561" s="56">
        <v>180</v>
      </c>
      <c r="AG6561" s="43">
        <v>20</v>
      </c>
      <c r="AH6561">
        <v>82</v>
      </c>
      <c r="AL6561" t="s">
        <v>22</v>
      </c>
      <c r="AM6561">
        <v>72</v>
      </c>
    </row>
    <row r="6562" spans="28:39">
      <c r="AB6562" t="s">
        <v>650</v>
      </c>
      <c r="AC6562" s="1">
        <v>1</v>
      </c>
      <c r="AD6562" s="38" t="s">
        <v>337</v>
      </c>
      <c r="AE6562" s="39">
        <v>80</v>
      </c>
      <c r="AF6562" s="56">
        <v>180</v>
      </c>
      <c r="AG6562" s="44">
        <v>30</v>
      </c>
      <c r="AH6562">
        <v>80</v>
      </c>
      <c r="AL6562" t="s">
        <v>22</v>
      </c>
      <c r="AM6562">
        <v>72</v>
      </c>
    </row>
    <row r="6563" spans="28:39">
      <c r="AB6563" t="s">
        <v>650</v>
      </c>
      <c r="AC6563" s="1">
        <v>1</v>
      </c>
      <c r="AD6563" s="38" t="s">
        <v>337</v>
      </c>
      <c r="AE6563" s="39">
        <v>80</v>
      </c>
      <c r="AF6563" s="56">
        <v>180</v>
      </c>
      <c r="AG6563" s="45">
        <v>40</v>
      </c>
      <c r="AH6563">
        <v>70</v>
      </c>
      <c r="AL6563" t="s">
        <v>22</v>
      </c>
      <c r="AM6563">
        <v>72</v>
      </c>
    </row>
    <row r="6564" spans="28:39">
      <c r="AB6564" t="s">
        <v>650</v>
      </c>
      <c r="AC6564" s="1">
        <v>1</v>
      </c>
      <c r="AD6564" s="38" t="s">
        <v>337</v>
      </c>
      <c r="AE6564" s="39">
        <v>80</v>
      </c>
      <c r="AF6564" s="56">
        <v>180</v>
      </c>
      <c r="AG6564" s="46">
        <v>50</v>
      </c>
      <c r="AH6564">
        <v>64</v>
      </c>
      <c r="AL6564" t="s">
        <v>22</v>
      </c>
      <c r="AM6564">
        <v>72</v>
      </c>
    </row>
    <row r="6565" spans="28:39">
      <c r="AB6565" t="s">
        <v>650</v>
      </c>
      <c r="AC6565" s="1">
        <v>1</v>
      </c>
      <c r="AD6565" s="38" t="s">
        <v>337</v>
      </c>
      <c r="AE6565" s="39">
        <v>80</v>
      </c>
      <c r="AF6565" s="56">
        <v>180</v>
      </c>
      <c r="AG6565" s="47">
        <v>60</v>
      </c>
      <c r="AH6565">
        <v>57</v>
      </c>
      <c r="AL6565" t="s">
        <v>22</v>
      </c>
      <c r="AM6565">
        <v>72</v>
      </c>
    </row>
    <row r="6566" spans="28:39">
      <c r="AB6566" t="s">
        <v>650</v>
      </c>
      <c r="AC6566" s="1">
        <v>1</v>
      </c>
      <c r="AD6566" s="38" t="s">
        <v>337</v>
      </c>
      <c r="AE6566" s="39">
        <v>80</v>
      </c>
      <c r="AF6566" s="56">
        <v>180</v>
      </c>
      <c r="AG6566" s="48">
        <v>70</v>
      </c>
      <c r="AH6566">
        <v>53</v>
      </c>
      <c r="AL6566" t="s">
        <v>22</v>
      </c>
      <c r="AM6566">
        <v>72</v>
      </c>
    </row>
    <row r="6567" spans="28:39">
      <c r="AB6567" t="s">
        <v>650</v>
      </c>
      <c r="AC6567" s="1">
        <v>1</v>
      </c>
      <c r="AD6567" s="38" t="s">
        <v>337</v>
      </c>
      <c r="AE6567" s="39">
        <v>80</v>
      </c>
      <c r="AF6567" s="57">
        <v>200</v>
      </c>
      <c r="AG6567" s="41">
        <v>0</v>
      </c>
      <c r="AH6567">
        <v>74</v>
      </c>
      <c r="AL6567" t="s">
        <v>22</v>
      </c>
      <c r="AM6567">
        <v>72</v>
      </c>
    </row>
    <row r="6568" spans="28:39">
      <c r="AB6568" t="s">
        <v>650</v>
      </c>
      <c r="AC6568" s="1">
        <v>1</v>
      </c>
      <c r="AD6568" s="38" t="s">
        <v>337</v>
      </c>
      <c r="AE6568" s="39">
        <v>80</v>
      </c>
      <c r="AF6568" s="57">
        <v>200</v>
      </c>
      <c r="AG6568" s="42">
        <v>10</v>
      </c>
      <c r="AH6568">
        <v>74</v>
      </c>
      <c r="AL6568" t="s">
        <v>22</v>
      </c>
      <c r="AM6568">
        <v>72</v>
      </c>
    </row>
    <row r="6569" spans="28:39">
      <c r="AB6569" t="s">
        <v>650</v>
      </c>
      <c r="AC6569" s="1">
        <v>1</v>
      </c>
      <c r="AD6569" s="38" t="s">
        <v>337</v>
      </c>
      <c r="AE6569" s="39">
        <v>80</v>
      </c>
      <c r="AF6569" s="57">
        <v>200</v>
      </c>
      <c r="AG6569" s="43">
        <v>20</v>
      </c>
      <c r="AH6569">
        <v>74</v>
      </c>
      <c r="AL6569" t="s">
        <v>22</v>
      </c>
      <c r="AM6569">
        <v>72</v>
      </c>
    </row>
    <row r="6570" spans="28:39">
      <c r="AB6570" t="s">
        <v>650</v>
      </c>
      <c r="AC6570" s="1">
        <v>1</v>
      </c>
      <c r="AD6570" s="38" t="s">
        <v>337</v>
      </c>
      <c r="AE6570" s="39">
        <v>80</v>
      </c>
      <c r="AF6570" s="57">
        <v>200</v>
      </c>
      <c r="AG6570" s="44">
        <v>30</v>
      </c>
      <c r="AH6570">
        <v>74</v>
      </c>
      <c r="AL6570" t="s">
        <v>22</v>
      </c>
      <c r="AM6570">
        <v>72</v>
      </c>
    </row>
    <row r="6571" spans="28:39">
      <c r="AB6571" t="s">
        <v>650</v>
      </c>
      <c r="AC6571" s="1">
        <v>1</v>
      </c>
      <c r="AD6571" s="38" t="s">
        <v>337</v>
      </c>
      <c r="AE6571" s="39">
        <v>80</v>
      </c>
      <c r="AF6571" s="57">
        <v>200</v>
      </c>
      <c r="AG6571" s="45">
        <v>40</v>
      </c>
      <c r="AH6571">
        <v>70</v>
      </c>
      <c r="AL6571" t="s">
        <v>22</v>
      </c>
      <c r="AM6571">
        <v>72</v>
      </c>
    </row>
    <row r="6572" spans="28:39">
      <c r="AB6572" t="s">
        <v>650</v>
      </c>
      <c r="AC6572" s="1">
        <v>1</v>
      </c>
      <c r="AD6572" s="38" t="s">
        <v>337</v>
      </c>
      <c r="AE6572" s="39">
        <v>80</v>
      </c>
      <c r="AF6572" s="57">
        <v>200</v>
      </c>
      <c r="AG6572" s="46">
        <v>50</v>
      </c>
      <c r="AH6572">
        <v>64</v>
      </c>
      <c r="AL6572" t="s">
        <v>22</v>
      </c>
      <c r="AM6572">
        <v>72</v>
      </c>
    </row>
    <row r="6573" spans="28:39">
      <c r="AB6573" t="s">
        <v>650</v>
      </c>
      <c r="AC6573" s="1">
        <v>1</v>
      </c>
      <c r="AD6573" s="38" t="s">
        <v>337</v>
      </c>
      <c r="AE6573" s="39">
        <v>80</v>
      </c>
      <c r="AF6573" s="57">
        <v>200</v>
      </c>
      <c r="AG6573" s="47">
        <v>60</v>
      </c>
      <c r="AH6573">
        <v>57</v>
      </c>
      <c r="AL6573" t="s">
        <v>22</v>
      </c>
      <c r="AM6573">
        <v>72</v>
      </c>
    </row>
    <row r="6574" spans="28:39">
      <c r="AB6574" t="s">
        <v>650</v>
      </c>
      <c r="AC6574" s="1">
        <v>1</v>
      </c>
      <c r="AD6574" s="38" t="s">
        <v>337</v>
      </c>
      <c r="AE6574" s="39">
        <v>80</v>
      </c>
      <c r="AF6574" s="57">
        <v>200</v>
      </c>
      <c r="AG6574" s="48">
        <v>70</v>
      </c>
      <c r="AH6574">
        <v>53</v>
      </c>
      <c r="AL6574" t="s">
        <v>22</v>
      </c>
      <c r="AM6574">
        <v>72</v>
      </c>
    </row>
    <row r="6575" spans="28:39">
      <c r="AB6575" t="s">
        <v>650</v>
      </c>
      <c r="AC6575" s="1">
        <v>1</v>
      </c>
      <c r="AD6575" s="38" t="s">
        <v>427</v>
      </c>
      <c r="AE6575" s="39">
        <v>80</v>
      </c>
      <c r="AF6575" s="40">
        <v>110</v>
      </c>
      <c r="AG6575" s="41">
        <v>0</v>
      </c>
      <c r="AH6575">
        <v>104</v>
      </c>
      <c r="AL6575" t="s">
        <v>22</v>
      </c>
      <c r="AM6575">
        <v>72</v>
      </c>
    </row>
    <row r="6576" spans="28:39">
      <c r="AB6576" t="s">
        <v>650</v>
      </c>
      <c r="AC6576" s="1">
        <v>1</v>
      </c>
      <c r="AD6576" s="38" t="s">
        <v>427</v>
      </c>
      <c r="AE6576" s="39">
        <v>80</v>
      </c>
      <c r="AF6576" s="40">
        <v>110</v>
      </c>
      <c r="AG6576" s="42">
        <v>10</v>
      </c>
      <c r="AH6576">
        <v>104</v>
      </c>
      <c r="AL6576" t="s">
        <v>22</v>
      </c>
      <c r="AM6576">
        <v>72</v>
      </c>
    </row>
    <row r="6577" spans="28:39">
      <c r="AB6577" t="s">
        <v>650</v>
      </c>
      <c r="AC6577" s="1">
        <v>1</v>
      </c>
      <c r="AD6577" s="38" t="s">
        <v>427</v>
      </c>
      <c r="AE6577" s="39">
        <v>80</v>
      </c>
      <c r="AF6577" s="40">
        <v>110</v>
      </c>
      <c r="AG6577" s="43">
        <v>20</v>
      </c>
      <c r="AH6577">
        <v>94</v>
      </c>
      <c r="AL6577" t="s">
        <v>22</v>
      </c>
      <c r="AM6577">
        <v>72</v>
      </c>
    </row>
    <row r="6578" spans="28:39">
      <c r="AB6578" t="s">
        <v>650</v>
      </c>
      <c r="AC6578" s="1">
        <v>1</v>
      </c>
      <c r="AD6578" s="38" t="s">
        <v>427</v>
      </c>
      <c r="AE6578" s="39">
        <v>80</v>
      </c>
      <c r="AF6578" s="40">
        <v>110</v>
      </c>
      <c r="AG6578" s="44">
        <v>30</v>
      </c>
      <c r="AH6578">
        <v>80</v>
      </c>
      <c r="AL6578" t="s">
        <v>22</v>
      </c>
      <c r="AM6578">
        <v>72</v>
      </c>
    </row>
    <row r="6579" spans="28:39">
      <c r="AB6579" t="s">
        <v>650</v>
      </c>
      <c r="AC6579" s="1">
        <v>1</v>
      </c>
      <c r="AD6579" s="38" t="s">
        <v>427</v>
      </c>
      <c r="AE6579" s="39">
        <v>80</v>
      </c>
      <c r="AF6579" s="40">
        <v>110</v>
      </c>
      <c r="AG6579" s="45">
        <v>40</v>
      </c>
      <c r="AH6579">
        <v>70</v>
      </c>
      <c r="AL6579" t="s">
        <v>22</v>
      </c>
      <c r="AM6579">
        <v>72</v>
      </c>
    </row>
    <row r="6580" spans="28:39">
      <c r="AB6580" t="s">
        <v>650</v>
      </c>
      <c r="AC6580" s="1">
        <v>1</v>
      </c>
      <c r="AD6580" s="38" t="s">
        <v>427</v>
      </c>
      <c r="AE6580" s="39">
        <v>80</v>
      </c>
      <c r="AF6580" s="40">
        <v>110</v>
      </c>
      <c r="AG6580" s="46">
        <v>50</v>
      </c>
      <c r="AH6580">
        <v>64</v>
      </c>
      <c r="AL6580" t="s">
        <v>22</v>
      </c>
      <c r="AM6580">
        <v>72</v>
      </c>
    </row>
    <row r="6581" spans="28:39">
      <c r="AB6581" t="s">
        <v>650</v>
      </c>
      <c r="AC6581" s="1">
        <v>1</v>
      </c>
      <c r="AD6581" s="38" t="s">
        <v>427</v>
      </c>
      <c r="AE6581" s="39">
        <v>80</v>
      </c>
      <c r="AF6581" s="40">
        <v>110</v>
      </c>
      <c r="AG6581" s="47">
        <v>60</v>
      </c>
      <c r="AH6581">
        <v>57</v>
      </c>
      <c r="AL6581" t="s">
        <v>22</v>
      </c>
      <c r="AM6581">
        <v>72</v>
      </c>
    </row>
    <row r="6582" spans="28:39">
      <c r="AB6582" t="s">
        <v>650</v>
      </c>
      <c r="AC6582" s="1">
        <v>1</v>
      </c>
      <c r="AD6582" s="38" t="s">
        <v>427</v>
      </c>
      <c r="AE6582" s="39">
        <v>80</v>
      </c>
      <c r="AF6582" s="40">
        <v>110</v>
      </c>
      <c r="AG6582" s="48">
        <v>70</v>
      </c>
      <c r="AH6582">
        <v>53</v>
      </c>
      <c r="AL6582" t="s">
        <v>22</v>
      </c>
      <c r="AM6582">
        <v>72</v>
      </c>
    </row>
    <row r="6583" spans="28:39">
      <c r="AB6583" t="s">
        <v>650</v>
      </c>
      <c r="AC6583" s="1">
        <v>1</v>
      </c>
      <c r="AD6583" s="38" t="s">
        <v>427</v>
      </c>
      <c r="AE6583" s="39">
        <v>80</v>
      </c>
      <c r="AF6583" s="49">
        <v>115</v>
      </c>
      <c r="AG6583" s="41">
        <v>0</v>
      </c>
      <c r="AH6583">
        <v>100</v>
      </c>
      <c r="AL6583" t="s">
        <v>22</v>
      </c>
      <c r="AM6583">
        <v>72</v>
      </c>
    </row>
    <row r="6584" spans="28:39">
      <c r="AB6584" t="s">
        <v>650</v>
      </c>
      <c r="AC6584" s="1">
        <v>1</v>
      </c>
      <c r="AD6584" s="38" t="s">
        <v>427</v>
      </c>
      <c r="AE6584" s="39">
        <v>80</v>
      </c>
      <c r="AF6584" s="49">
        <v>115</v>
      </c>
      <c r="AG6584" s="42">
        <v>10</v>
      </c>
      <c r="AH6584">
        <v>100</v>
      </c>
      <c r="AL6584" t="s">
        <v>22</v>
      </c>
      <c r="AM6584">
        <v>72</v>
      </c>
    </row>
    <row r="6585" spans="28:39">
      <c r="AB6585" t="s">
        <v>650</v>
      </c>
      <c r="AC6585" s="1">
        <v>1</v>
      </c>
      <c r="AD6585" s="38" t="s">
        <v>427</v>
      </c>
      <c r="AE6585" s="39">
        <v>80</v>
      </c>
      <c r="AF6585" s="49">
        <v>115</v>
      </c>
      <c r="AG6585" s="43">
        <v>20</v>
      </c>
      <c r="AH6585">
        <v>93</v>
      </c>
      <c r="AL6585" t="s">
        <v>22</v>
      </c>
      <c r="AM6585">
        <v>72</v>
      </c>
    </row>
    <row r="6586" spans="28:39">
      <c r="AB6586" t="s">
        <v>650</v>
      </c>
      <c r="AC6586" s="1">
        <v>1</v>
      </c>
      <c r="AD6586" s="38" t="s">
        <v>427</v>
      </c>
      <c r="AE6586" s="39">
        <v>80</v>
      </c>
      <c r="AF6586" s="49">
        <v>115</v>
      </c>
      <c r="AG6586" s="44">
        <v>30</v>
      </c>
      <c r="AH6586">
        <v>80</v>
      </c>
      <c r="AL6586" t="s">
        <v>22</v>
      </c>
      <c r="AM6586">
        <v>72</v>
      </c>
    </row>
    <row r="6587" spans="28:39">
      <c r="AB6587" t="s">
        <v>650</v>
      </c>
      <c r="AC6587" s="1">
        <v>1</v>
      </c>
      <c r="AD6587" s="38" t="s">
        <v>427</v>
      </c>
      <c r="AE6587" s="39">
        <v>80</v>
      </c>
      <c r="AF6587" s="49">
        <v>115</v>
      </c>
      <c r="AG6587" s="45">
        <v>40</v>
      </c>
      <c r="AH6587">
        <v>70</v>
      </c>
      <c r="AL6587" t="s">
        <v>22</v>
      </c>
      <c r="AM6587">
        <v>72</v>
      </c>
    </row>
    <row r="6588" spans="28:39">
      <c r="AB6588" t="s">
        <v>650</v>
      </c>
      <c r="AC6588" s="1">
        <v>1</v>
      </c>
      <c r="AD6588" s="38" t="s">
        <v>427</v>
      </c>
      <c r="AE6588" s="39">
        <v>80</v>
      </c>
      <c r="AF6588" s="49">
        <v>115</v>
      </c>
      <c r="AG6588" s="46">
        <v>50</v>
      </c>
      <c r="AH6588">
        <v>64</v>
      </c>
      <c r="AL6588" t="s">
        <v>22</v>
      </c>
      <c r="AM6588">
        <v>72</v>
      </c>
    </row>
    <row r="6589" spans="28:39">
      <c r="AB6589" t="s">
        <v>650</v>
      </c>
      <c r="AC6589" s="1">
        <v>1</v>
      </c>
      <c r="AD6589" s="38" t="s">
        <v>427</v>
      </c>
      <c r="AE6589" s="39">
        <v>80</v>
      </c>
      <c r="AF6589" s="49">
        <v>115</v>
      </c>
      <c r="AG6589" s="47">
        <v>60</v>
      </c>
      <c r="AH6589">
        <v>57</v>
      </c>
      <c r="AL6589" t="s">
        <v>22</v>
      </c>
      <c r="AM6589">
        <v>72</v>
      </c>
    </row>
    <row r="6590" spans="28:39">
      <c r="AB6590" t="s">
        <v>650</v>
      </c>
      <c r="AC6590" s="1">
        <v>1</v>
      </c>
      <c r="AD6590" s="38" t="s">
        <v>427</v>
      </c>
      <c r="AE6590" s="39">
        <v>80</v>
      </c>
      <c r="AF6590" s="49">
        <v>115</v>
      </c>
      <c r="AG6590" s="48">
        <v>70</v>
      </c>
      <c r="AH6590">
        <v>53</v>
      </c>
      <c r="AL6590" t="s">
        <v>22</v>
      </c>
      <c r="AM6590">
        <v>72</v>
      </c>
    </row>
    <row r="6591" spans="28:39">
      <c r="AB6591" t="s">
        <v>650</v>
      </c>
      <c r="AC6591" s="1">
        <v>1</v>
      </c>
      <c r="AD6591" s="38" t="s">
        <v>427</v>
      </c>
      <c r="AE6591" s="39">
        <v>80</v>
      </c>
      <c r="AF6591" s="50">
        <v>120</v>
      </c>
      <c r="AG6591" s="41">
        <v>0</v>
      </c>
      <c r="AH6591">
        <v>97</v>
      </c>
      <c r="AL6591" t="s">
        <v>22</v>
      </c>
      <c r="AM6591">
        <v>72</v>
      </c>
    </row>
    <row r="6592" spans="28:39">
      <c r="AB6592" t="s">
        <v>650</v>
      </c>
      <c r="AC6592" s="1">
        <v>1</v>
      </c>
      <c r="AD6592" s="38" t="s">
        <v>427</v>
      </c>
      <c r="AE6592" s="39">
        <v>80</v>
      </c>
      <c r="AF6592" s="50">
        <v>120</v>
      </c>
      <c r="AG6592" s="42">
        <v>10</v>
      </c>
      <c r="AH6592">
        <v>97</v>
      </c>
      <c r="AL6592" t="s">
        <v>22</v>
      </c>
      <c r="AM6592">
        <v>72</v>
      </c>
    </row>
    <row r="6593" spans="28:39">
      <c r="AB6593" t="s">
        <v>650</v>
      </c>
      <c r="AC6593" s="1">
        <v>1</v>
      </c>
      <c r="AD6593" s="38" t="s">
        <v>427</v>
      </c>
      <c r="AE6593" s="39">
        <v>80</v>
      </c>
      <c r="AF6593" s="50">
        <v>120</v>
      </c>
      <c r="AG6593" s="43">
        <v>20</v>
      </c>
      <c r="AH6593">
        <v>92</v>
      </c>
      <c r="AL6593" t="s">
        <v>22</v>
      </c>
      <c r="AM6593">
        <v>72</v>
      </c>
    </row>
    <row r="6594" spans="28:39">
      <c r="AB6594" t="s">
        <v>650</v>
      </c>
      <c r="AC6594" s="1">
        <v>1</v>
      </c>
      <c r="AD6594" s="38" t="s">
        <v>427</v>
      </c>
      <c r="AE6594" s="39">
        <v>80</v>
      </c>
      <c r="AF6594" s="50">
        <v>120</v>
      </c>
      <c r="AG6594" s="44">
        <v>30</v>
      </c>
      <c r="AH6594">
        <v>80</v>
      </c>
      <c r="AL6594" t="s">
        <v>22</v>
      </c>
      <c r="AM6594">
        <v>72</v>
      </c>
    </row>
    <row r="6595" spans="28:39">
      <c r="AB6595" t="s">
        <v>650</v>
      </c>
      <c r="AC6595" s="1">
        <v>1</v>
      </c>
      <c r="AD6595" s="38" t="s">
        <v>427</v>
      </c>
      <c r="AE6595" s="39">
        <v>80</v>
      </c>
      <c r="AF6595" s="50">
        <v>120</v>
      </c>
      <c r="AG6595" s="45">
        <v>40</v>
      </c>
      <c r="AH6595">
        <v>70</v>
      </c>
      <c r="AL6595" t="s">
        <v>22</v>
      </c>
      <c r="AM6595">
        <v>72</v>
      </c>
    </row>
    <row r="6596" spans="28:39">
      <c r="AB6596" t="s">
        <v>650</v>
      </c>
      <c r="AC6596" s="1">
        <v>1</v>
      </c>
      <c r="AD6596" s="38" t="s">
        <v>427</v>
      </c>
      <c r="AE6596" s="39">
        <v>80</v>
      </c>
      <c r="AF6596" s="50">
        <v>120</v>
      </c>
      <c r="AG6596" s="46">
        <v>50</v>
      </c>
      <c r="AH6596">
        <v>64</v>
      </c>
      <c r="AL6596" t="s">
        <v>22</v>
      </c>
      <c r="AM6596">
        <v>72</v>
      </c>
    </row>
    <row r="6597" spans="28:39">
      <c r="AB6597" t="s">
        <v>650</v>
      </c>
      <c r="AC6597" s="1">
        <v>1</v>
      </c>
      <c r="AD6597" s="38" t="s">
        <v>427</v>
      </c>
      <c r="AE6597" s="39">
        <v>80</v>
      </c>
      <c r="AF6597" s="50">
        <v>120</v>
      </c>
      <c r="AG6597" s="47">
        <v>60</v>
      </c>
      <c r="AH6597">
        <v>57</v>
      </c>
      <c r="AL6597" t="s">
        <v>22</v>
      </c>
      <c r="AM6597">
        <v>72</v>
      </c>
    </row>
    <row r="6598" spans="28:39">
      <c r="AB6598" t="s">
        <v>650</v>
      </c>
      <c r="AC6598" s="1">
        <v>1</v>
      </c>
      <c r="AD6598" s="38" t="s">
        <v>427</v>
      </c>
      <c r="AE6598" s="39">
        <v>80</v>
      </c>
      <c r="AF6598" s="50">
        <v>120</v>
      </c>
      <c r="AG6598" s="48">
        <v>70</v>
      </c>
      <c r="AH6598">
        <v>53</v>
      </c>
      <c r="AL6598" t="s">
        <v>22</v>
      </c>
      <c r="AM6598">
        <v>72</v>
      </c>
    </row>
    <row r="6599" spans="28:39">
      <c r="AB6599" t="s">
        <v>650</v>
      </c>
      <c r="AC6599" s="1">
        <v>1</v>
      </c>
      <c r="AD6599" s="38" t="s">
        <v>427</v>
      </c>
      <c r="AE6599" s="39">
        <v>80</v>
      </c>
      <c r="AF6599" s="51">
        <v>130</v>
      </c>
      <c r="AG6599" s="41">
        <v>0</v>
      </c>
      <c r="AH6599">
        <v>92</v>
      </c>
      <c r="AL6599" t="s">
        <v>22</v>
      </c>
      <c r="AM6599">
        <v>72</v>
      </c>
    </row>
    <row r="6600" spans="28:39">
      <c r="AB6600" t="s">
        <v>650</v>
      </c>
      <c r="AC6600" s="1">
        <v>1</v>
      </c>
      <c r="AD6600" s="38" t="s">
        <v>427</v>
      </c>
      <c r="AE6600" s="39">
        <v>80</v>
      </c>
      <c r="AF6600" s="51">
        <v>130</v>
      </c>
      <c r="AG6600" s="42">
        <v>10</v>
      </c>
      <c r="AH6600">
        <v>92</v>
      </c>
      <c r="AL6600" t="s">
        <v>22</v>
      </c>
      <c r="AM6600">
        <v>72</v>
      </c>
    </row>
    <row r="6601" spans="28:39">
      <c r="AB6601" t="s">
        <v>650</v>
      </c>
      <c r="AC6601" s="1">
        <v>1</v>
      </c>
      <c r="AD6601" s="38" t="s">
        <v>427</v>
      </c>
      <c r="AE6601" s="39">
        <v>80</v>
      </c>
      <c r="AF6601" s="51">
        <v>130</v>
      </c>
      <c r="AG6601" s="43">
        <v>20</v>
      </c>
      <c r="AH6601">
        <v>91</v>
      </c>
      <c r="AL6601" t="s">
        <v>22</v>
      </c>
      <c r="AM6601">
        <v>72</v>
      </c>
    </row>
    <row r="6602" spans="28:39">
      <c r="AB6602" t="s">
        <v>650</v>
      </c>
      <c r="AC6602" s="1">
        <v>1</v>
      </c>
      <c r="AD6602" s="38" t="s">
        <v>427</v>
      </c>
      <c r="AE6602" s="39">
        <v>80</v>
      </c>
      <c r="AF6602" s="51">
        <v>130</v>
      </c>
      <c r="AG6602" s="44">
        <v>30</v>
      </c>
      <c r="AH6602">
        <v>80</v>
      </c>
      <c r="AL6602" t="s">
        <v>22</v>
      </c>
      <c r="AM6602">
        <v>72</v>
      </c>
    </row>
    <row r="6603" spans="28:39">
      <c r="AB6603" t="s">
        <v>650</v>
      </c>
      <c r="AC6603" s="1">
        <v>1</v>
      </c>
      <c r="AD6603" s="38" t="s">
        <v>427</v>
      </c>
      <c r="AE6603" s="39">
        <v>80</v>
      </c>
      <c r="AF6603" s="51">
        <v>130</v>
      </c>
      <c r="AG6603" s="45">
        <v>40</v>
      </c>
      <c r="AH6603">
        <v>70</v>
      </c>
      <c r="AL6603" t="s">
        <v>22</v>
      </c>
      <c r="AM6603">
        <v>72</v>
      </c>
    </row>
    <row r="6604" spans="28:39">
      <c r="AB6604" t="s">
        <v>650</v>
      </c>
      <c r="AC6604" s="1">
        <v>1</v>
      </c>
      <c r="AD6604" s="38" t="s">
        <v>427</v>
      </c>
      <c r="AE6604" s="39">
        <v>80</v>
      </c>
      <c r="AF6604" s="51">
        <v>130</v>
      </c>
      <c r="AG6604" s="46">
        <v>50</v>
      </c>
      <c r="AH6604">
        <v>64</v>
      </c>
      <c r="AL6604" t="s">
        <v>22</v>
      </c>
      <c r="AM6604">
        <v>72</v>
      </c>
    </row>
    <row r="6605" spans="28:39">
      <c r="AB6605" t="s">
        <v>650</v>
      </c>
      <c r="AC6605" s="1">
        <v>1</v>
      </c>
      <c r="AD6605" s="38" t="s">
        <v>427</v>
      </c>
      <c r="AE6605" s="39">
        <v>80</v>
      </c>
      <c r="AF6605" s="51">
        <v>130</v>
      </c>
      <c r="AG6605" s="47">
        <v>60</v>
      </c>
      <c r="AH6605">
        <v>57</v>
      </c>
      <c r="AL6605" t="s">
        <v>22</v>
      </c>
      <c r="AM6605">
        <v>72</v>
      </c>
    </row>
    <row r="6606" spans="28:39">
      <c r="AB6606" t="s">
        <v>650</v>
      </c>
      <c r="AC6606" s="1">
        <v>1</v>
      </c>
      <c r="AD6606" s="38" t="s">
        <v>427</v>
      </c>
      <c r="AE6606" s="39">
        <v>80</v>
      </c>
      <c r="AF6606" s="51">
        <v>130</v>
      </c>
      <c r="AG6606" s="48">
        <v>70</v>
      </c>
      <c r="AH6606">
        <v>53</v>
      </c>
      <c r="AL6606" t="s">
        <v>22</v>
      </c>
      <c r="AM6606">
        <v>72</v>
      </c>
    </row>
    <row r="6607" spans="28:39">
      <c r="AB6607" t="s">
        <v>650</v>
      </c>
      <c r="AC6607" s="1">
        <v>1</v>
      </c>
      <c r="AD6607" s="38" t="s">
        <v>427</v>
      </c>
      <c r="AE6607" s="39">
        <v>80</v>
      </c>
      <c r="AF6607" s="52">
        <v>140</v>
      </c>
      <c r="AG6607" s="41">
        <v>0</v>
      </c>
      <c r="AH6607">
        <v>87</v>
      </c>
      <c r="AL6607" t="s">
        <v>22</v>
      </c>
      <c r="AM6607">
        <v>72</v>
      </c>
    </row>
    <row r="6608" spans="28:39">
      <c r="AB6608" t="s">
        <v>650</v>
      </c>
      <c r="AC6608" s="1">
        <v>1</v>
      </c>
      <c r="AD6608" s="38" t="s">
        <v>427</v>
      </c>
      <c r="AE6608" s="39">
        <v>80</v>
      </c>
      <c r="AF6608" s="52">
        <v>140</v>
      </c>
      <c r="AG6608" s="42">
        <v>10</v>
      </c>
      <c r="AH6608">
        <v>87</v>
      </c>
      <c r="AL6608" t="s">
        <v>22</v>
      </c>
      <c r="AM6608">
        <v>72</v>
      </c>
    </row>
    <row r="6609" spans="28:39">
      <c r="AB6609" t="s">
        <v>650</v>
      </c>
      <c r="AC6609" s="1">
        <v>1</v>
      </c>
      <c r="AD6609" s="38" t="s">
        <v>427</v>
      </c>
      <c r="AE6609" s="39">
        <v>80</v>
      </c>
      <c r="AF6609" s="52">
        <v>140</v>
      </c>
      <c r="AG6609" s="43">
        <v>20</v>
      </c>
      <c r="AH6609">
        <v>87</v>
      </c>
      <c r="AL6609" t="s">
        <v>22</v>
      </c>
      <c r="AM6609">
        <v>72</v>
      </c>
    </row>
    <row r="6610" spans="28:39">
      <c r="AB6610" t="s">
        <v>650</v>
      </c>
      <c r="AC6610" s="1">
        <v>1</v>
      </c>
      <c r="AD6610" s="38" t="s">
        <v>427</v>
      </c>
      <c r="AE6610" s="39">
        <v>80</v>
      </c>
      <c r="AF6610" s="52">
        <v>140</v>
      </c>
      <c r="AG6610" s="44">
        <v>30</v>
      </c>
      <c r="AH6610">
        <v>80</v>
      </c>
      <c r="AL6610" t="s">
        <v>22</v>
      </c>
      <c r="AM6610">
        <v>72</v>
      </c>
    </row>
    <row r="6611" spans="28:39">
      <c r="AB6611" t="s">
        <v>650</v>
      </c>
      <c r="AC6611" s="1">
        <v>1</v>
      </c>
      <c r="AD6611" s="38" t="s">
        <v>427</v>
      </c>
      <c r="AE6611" s="39">
        <v>80</v>
      </c>
      <c r="AF6611" s="52">
        <v>140</v>
      </c>
      <c r="AG6611" s="45">
        <v>40</v>
      </c>
      <c r="AH6611">
        <v>70</v>
      </c>
      <c r="AL6611" t="s">
        <v>22</v>
      </c>
      <c r="AM6611">
        <v>72</v>
      </c>
    </row>
    <row r="6612" spans="28:39">
      <c r="AB6612" t="s">
        <v>650</v>
      </c>
      <c r="AC6612" s="1">
        <v>1</v>
      </c>
      <c r="AD6612" s="38" t="s">
        <v>427</v>
      </c>
      <c r="AE6612" s="39">
        <v>80</v>
      </c>
      <c r="AF6612" s="52">
        <v>140</v>
      </c>
      <c r="AG6612" s="46">
        <v>50</v>
      </c>
      <c r="AH6612">
        <v>64</v>
      </c>
      <c r="AL6612" t="s">
        <v>22</v>
      </c>
      <c r="AM6612">
        <v>72</v>
      </c>
    </row>
    <row r="6613" spans="28:39">
      <c r="AB6613" t="s">
        <v>650</v>
      </c>
      <c r="AC6613" s="1">
        <v>1</v>
      </c>
      <c r="AD6613" s="38" t="s">
        <v>427</v>
      </c>
      <c r="AE6613" s="39">
        <v>80</v>
      </c>
      <c r="AF6613" s="52">
        <v>140</v>
      </c>
      <c r="AG6613" s="47">
        <v>60</v>
      </c>
      <c r="AH6613">
        <v>57</v>
      </c>
      <c r="AL6613" t="s">
        <v>22</v>
      </c>
      <c r="AM6613">
        <v>72</v>
      </c>
    </row>
    <row r="6614" spans="28:39">
      <c r="AB6614" t="s">
        <v>650</v>
      </c>
      <c r="AC6614" s="1">
        <v>1</v>
      </c>
      <c r="AD6614" s="38" t="s">
        <v>427</v>
      </c>
      <c r="AE6614" s="39">
        <v>80</v>
      </c>
      <c r="AF6614" s="52">
        <v>140</v>
      </c>
      <c r="AG6614" s="48">
        <v>70</v>
      </c>
      <c r="AH6614">
        <v>53</v>
      </c>
      <c r="AL6614" t="s">
        <v>22</v>
      </c>
      <c r="AM6614">
        <v>72</v>
      </c>
    </row>
    <row r="6615" spans="28:39">
      <c r="AB6615" t="s">
        <v>650</v>
      </c>
      <c r="AC6615" s="1">
        <v>1</v>
      </c>
      <c r="AD6615" s="38" t="s">
        <v>427</v>
      </c>
      <c r="AE6615" s="39">
        <v>80</v>
      </c>
      <c r="AF6615" s="53">
        <v>150</v>
      </c>
      <c r="AG6615" s="41">
        <v>0</v>
      </c>
      <c r="AH6615">
        <v>83</v>
      </c>
      <c r="AL6615" t="s">
        <v>22</v>
      </c>
      <c r="AM6615">
        <v>72</v>
      </c>
    </row>
    <row r="6616" spans="28:39">
      <c r="AB6616" t="s">
        <v>650</v>
      </c>
      <c r="AC6616" s="1">
        <v>1</v>
      </c>
      <c r="AD6616" s="38" t="s">
        <v>427</v>
      </c>
      <c r="AE6616" s="39">
        <v>80</v>
      </c>
      <c r="AF6616" s="53">
        <v>150</v>
      </c>
      <c r="AG6616" s="42">
        <v>10</v>
      </c>
      <c r="AH6616">
        <v>83</v>
      </c>
      <c r="AL6616" t="s">
        <v>22</v>
      </c>
      <c r="AM6616">
        <v>72</v>
      </c>
    </row>
    <row r="6617" spans="28:39">
      <c r="AB6617" t="s">
        <v>650</v>
      </c>
      <c r="AC6617" s="1">
        <v>1</v>
      </c>
      <c r="AD6617" s="38" t="s">
        <v>427</v>
      </c>
      <c r="AE6617" s="39">
        <v>80</v>
      </c>
      <c r="AF6617" s="53">
        <v>150</v>
      </c>
      <c r="AG6617" s="43">
        <v>20</v>
      </c>
      <c r="AH6617">
        <v>83</v>
      </c>
      <c r="AL6617" t="s">
        <v>22</v>
      </c>
      <c r="AM6617">
        <v>72</v>
      </c>
    </row>
    <row r="6618" spans="28:39">
      <c r="AB6618" t="s">
        <v>650</v>
      </c>
      <c r="AC6618" s="1">
        <v>1</v>
      </c>
      <c r="AD6618" s="38" t="s">
        <v>427</v>
      </c>
      <c r="AE6618" s="39">
        <v>80</v>
      </c>
      <c r="AF6618" s="53">
        <v>150</v>
      </c>
      <c r="AG6618" s="44">
        <v>30</v>
      </c>
      <c r="AH6618">
        <v>80</v>
      </c>
      <c r="AL6618" t="s">
        <v>22</v>
      </c>
      <c r="AM6618">
        <v>72</v>
      </c>
    </row>
    <row r="6619" spans="28:39">
      <c r="AB6619" t="s">
        <v>650</v>
      </c>
      <c r="AC6619" s="1">
        <v>1</v>
      </c>
      <c r="AD6619" s="38" t="s">
        <v>427</v>
      </c>
      <c r="AE6619" s="39">
        <v>80</v>
      </c>
      <c r="AF6619" s="53">
        <v>150</v>
      </c>
      <c r="AG6619" s="45">
        <v>40</v>
      </c>
      <c r="AH6619">
        <v>70</v>
      </c>
      <c r="AL6619" t="s">
        <v>22</v>
      </c>
      <c r="AM6619">
        <v>72</v>
      </c>
    </row>
    <row r="6620" spans="28:39">
      <c r="AB6620" t="s">
        <v>650</v>
      </c>
      <c r="AC6620" s="1">
        <v>1</v>
      </c>
      <c r="AD6620" s="38" t="s">
        <v>427</v>
      </c>
      <c r="AE6620" s="39">
        <v>80</v>
      </c>
      <c r="AF6620" s="53">
        <v>150</v>
      </c>
      <c r="AG6620" s="46">
        <v>50</v>
      </c>
      <c r="AH6620">
        <v>64</v>
      </c>
      <c r="AL6620" t="s">
        <v>22</v>
      </c>
      <c r="AM6620">
        <v>72</v>
      </c>
    </row>
    <row r="6621" spans="28:39">
      <c r="AB6621" t="s">
        <v>650</v>
      </c>
      <c r="AC6621" s="1">
        <v>1</v>
      </c>
      <c r="AD6621" s="38" t="s">
        <v>427</v>
      </c>
      <c r="AE6621" s="39">
        <v>80</v>
      </c>
      <c r="AF6621" s="53">
        <v>150</v>
      </c>
      <c r="AG6621" s="47">
        <v>60</v>
      </c>
      <c r="AH6621">
        <v>57</v>
      </c>
      <c r="AL6621" t="s">
        <v>22</v>
      </c>
      <c r="AM6621">
        <v>72</v>
      </c>
    </row>
    <row r="6622" spans="28:39">
      <c r="AB6622" t="s">
        <v>650</v>
      </c>
      <c r="AC6622" s="1">
        <v>1</v>
      </c>
      <c r="AD6622" s="38" t="s">
        <v>427</v>
      </c>
      <c r="AE6622" s="39">
        <v>80</v>
      </c>
      <c r="AF6622" s="53">
        <v>150</v>
      </c>
      <c r="AG6622" s="48">
        <v>70</v>
      </c>
      <c r="AH6622">
        <v>53</v>
      </c>
      <c r="AL6622" t="s">
        <v>22</v>
      </c>
      <c r="AM6622">
        <v>72</v>
      </c>
    </row>
    <row r="6623" spans="28:39">
      <c r="AB6623" t="s">
        <v>650</v>
      </c>
      <c r="AC6623" s="1">
        <v>1</v>
      </c>
      <c r="AD6623" s="38" t="s">
        <v>427</v>
      </c>
      <c r="AE6623" s="39">
        <v>80</v>
      </c>
      <c r="AF6623" s="54">
        <v>160</v>
      </c>
      <c r="AG6623" s="41">
        <v>0</v>
      </c>
      <c r="AH6623">
        <v>80</v>
      </c>
      <c r="AL6623" t="s">
        <v>22</v>
      </c>
      <c r="AM6623">
        <v>72</v>
      </c>
    </row>
    <row r="6624" spans="28:39">
      <c r="AB6624" t="s">
        <v>650</v>
      </c>
      <c r="AC6624" s="1">
        <v>1</v>
      </c>
      <c r="AD6624" s="38" t="s">
        <v>427</v>
      </c>
      <c r="AE6624" s="39">
        <v>80</v>
      </c>
      <c r="AF6624" s="54">
        <v>160</v>
      </c>
      <c r="AG6624" s="42">
        <v>10</v>
      </c>
      <c r="AH6624">
        <v>80</v>
      </c>
      <c r="AL6624" t="s">
        <v>22</v>
      </c>
      <c r="AM6624">
        <v>72</v>
      </c>
    </row>
    <row r="6625" spans="28:39">
      <c r="AB6625" t="s">
        <v>650</v>
      </c>
      <c r="AC6625" s="1">
        <v>1</v>
      </c>
      <c r="AD6625" s="38" t="s">
        <v>427</v>
      </c>
      <c r="AE6625" s="39">
        <v>80</v>
      </c>
      <c r="AF6625" s="54">
        <v>160</v>
      </c>
      <c r="AG6625" s="43">
        <v>20</v>
      </c>
      <c r="AH6625">
        <v>80</v>
      </c>
      <c r="AL6625" t="s">
        <v>22</v>
      </c>
      <c r="AM6625">
        <v>72</v>
      </c>
    </row>
    <row r="6626" spans="28:39">
      <c r="AB6626" t="s">
        <v>650</v>
      </c>
      <c r="AC6626" s="1">
        <v>1</v>
      </c>
      <c r="AD6626" s="38" t="s">
        <v>427</v>
      </c>
      <c r="AE6626" s="39">
        <v>80</v>
      </c>
      <c r="AF6626" s="54">
        <v>160</v>
      </c>
      <c r="AG6626" s="44">
        <v>30</v>
      </c>
      <c r="AH6626">
        <v>80</v>
      </c>
      <c r="AL6626" t="s">
        <v>22</v>
      </c>
      <c r="AM6626">
        <v>72</v>
      </c>
    </row>
    <row r="6627" spans="28:39">
      <c r="AB6627" t="s">
        <v>650</v>
      </c>
      <c r="AC6627" s="1">
        <v>1</v>
      </c>
      <c r="AD6627" s="38" t="s">
        <v>427</v>
      </c>
      <c r="AE6627" s="39">
        <v>80</v>
      </c>
      <c r="AF6627" s="54">
        <v>160</v>
      </c>
      <c r="AG6627" s="45">
        <v>40</v>
      </c>
      <c r="AH6627">
        <v>70</v>
      </c>
      <c r="AL6627" t="s">
        <v>22</v>
      </c>
      <c r="AM6627">
        <v>72</v>
      </c>
    </row>
    <row r="6628" spans="28:39">
      <c r="AB6628" t="s">
        <v>650</v>
      </c>
      <c r="AC6628" s="1">
        <v>1</v>
      </c>
      <c r="AD6628" s="38" t="s">
        <v>427</v>
      </c>
      <c r="AE6628" s="39">
        <v>80</v>
      </c>
      <c r="AF6628" s="54">
        <v>160</v>
      </c>
      <c r="AG6628" s="46">
        <v>50</v>
      </c>
      <c r="AH6628">
        <v>64</v>
      </c>
      <c r="AL6628" t="s">
        <v>22</v>
      </c>
      <c r="AM6628">
        <v>72</v>
      </c>
    </row>
    <row r="6629" spans="28:39">
      <c r="AB6629" t="s">
        <v>650</v>
      </c>
      <c r="AC6629" s="1">
        <v>1</v>
      </c>
      <c r="AD6629" s="38" t="s">
        <v>427</v>
      </c>
      <c r="AE6629" s="39">
        <v>80</v>
      </c>
      <c r="AF6629" s="54">
        <v>160</v>
      </c>
      <c r="AG6629" s="47">
        <v>60</v>
      </c>
      <c r="AH6629">
        <v>57</v>
      </c>
      <c r="AL6629" t="s">
        <v>22</v>
      </c>
      <c r="AM6629">
        <v>72</v>
      </c>
    </row>
    <row r="6630" spans="28:39">
      <c r="AB6630" t="s">
        <v>650</v>
      </c>
      <c r="AC6630" s="1">
        <v>1</v>
      </c>
      <c r="AD6630" s="38" t="s">
        <v>427</v>
      </c>
      <c r="AE6630" s="39">
        <v>80</v>
      </c>
      <c r="AF6630" s="54">
        <v>160</v>
      </c>
      <c r="AG6630" s="48">
        <v>70</v>
      </c>
      <c r="AH6630">
        <v>53</v>
      </c>
      <c r="AL6630" t="s">
        <v>22</v>
      </c>
      <c r="AM6630">
        <v>72</v>
      </c>
    </row>
    <row r="6631" spans="28:39">
      <c r="AB6631" t="s">
        <v>650</v>
      </c>
      <c r="AC6631" s="1">
        <v>1</v>
      </c>
      <c r="AD6631" s="38" t="s">
        <v>427</v>
      </c>
      <c r="AE6631" s="39">
        <v>80</v>
      </c>
      <c r="AF6631" s="55">
        <v>170</v>
      </c>
      <c r="AG6631" s="41">
        <v>0</v>
      </c>
      <c r="AH6631">
        <v>74</v>
      </c>
      <c r="AL6631" t="s">
        <v>22</v>
      </c>
      <c r="AM6631">
        <v>72</v>
      </c>
    </row>
    <row r="6632" spans="28:39">
      <c r="AB6632" t="s">
        <v>650</v>
      </c>
      <c r="AC6632" s="1">
        <v>1</v>
      </c>
      <c r="AD6632" s="38" t="s">
        <v>427</v>
      </c>
      <c r="AE6632" s="39">
        <v>80</v>
      </c>
      <c r="AF6632" s="55">
        <v>170</v>
      </c>
      <c r="AG6632" s="42">
        <v>10</v>
      </c>
      <c r="AH6632">
        <v>74</v>
      </c>
      <c r="AL6632" t="s">
        <v>22</v>
      </c>
      <c r="AM6632">
        <v>72</v>
      </c>
    </row>
    <row r="6633" spans="28:39">
      <c r="AB6633" t="s">
        <v>650</v>
      </c>
      <c r="AC6633" s="1">
        <v>1</v>
      </c>
      <c r="AD6633" s="38" t="s">
        <v>427</v>
      </c>
      <c r="AE6633" s="39">
        <v>80</v>
      </c>
      <c r="AF6633" s="55">
        <v>170</v>
      </c>
      <c r="AG6633" s="43">
        <v>20</v>
      </c>
      <c r="AH6633">
        <v>74</v>
      </c>
      <c r="AL6633" t="s">
        <v>22</v>
      </c>
      <c r="AM6633">
        <v>72</v>
      </c>
    </row>
    <row r="6634" spans="28:39">
      <c r="AB6634" t="s">
        <v>650</v>
      </c>
      <c r="AC6634" s="1">
        <v>1</v>
      </c>
      <c r="AD6634" s="38" t="s">
        <v>427</v>
      </c>
      <c r="AE6634" s="39">
        <v>80</v>
      </c>
      <c r="AF6634" s="55">
        <v>170</v>
      </c>
      <c r="AG6634" s="44">
        <v>30</v>
      </c>
      <c r="AH6634">
        <v>74</v>
      </c>
      <c r="AL6634" t="s">
        <v>22</v>
      </c>
      <c r="AM6634">
        <v>72</v>
      </c>
    </row>
    <row r="6635" spans="28:39">
      <c r="AB6635" t="s">
        <v>650</v>
      </c>
      <c r="AC6635" s="1">
        <v>1</v>
      </c>
      <c r="AD6635" s="38" t="s">
        <v>427</v>
      </c>
      <c r="AE6635" s="39">
        <v>80</v>
      </c>
      <c r="AF6635" s="55">
        <v>170</v>
      </c>
      <c r="AG6635" s="45">
        <v>40</v>
      </c>
      <c r="AH6635">
        <v>70</v>
      </c>
      <c r="AL6635" t="s">
        <v>22</v>
      </c>
      <c r="AM6635">
        <v>72</v>
      </c>
    </row>
    <row r="6636" spans="28:39">
      <c r="AB6636" t="s">
        <v>650</v>
      </c>
      <c r="AC6636" s="1">
        <v>1</v>
      </c>
      <c r="AD6636" s="38" t="s">
        <v>427</v>
      </c>
      <c r="AE6636" s="39">
        <v>80</v>
      </c>
      <c r="AF6636" s="55">
        <v>170</v>
      </c>
      <c r="AG6636" s="46">
        <v>50</v>
      </c>
      <c r="AH6636">
        <v>64</v>
      </c>
      <c r="AL6636" t="s">
        <v>22</v>
      </c>
      <c r="AM6636">
        <v>72</v>
      </c>
    </row>
    <row r="6637" spans="28:39">
      <c r="AB6637" t="s">
        <v>650</v>
      </c>
      <c r="AC6637" s="1">
        <v>1</v>
      </c>
      <c r="AD6637" s="38" t="s">
        <v>427</v>
      </c>
      <c r="AE6637" s="39">
        <v>80</v>
      </c>
      <c r="AF6637" s="55">
        <v>170</v>
      </c>
      <c r="AG6637" s="47">
        <v>60</v>
      </c>
      <c r="AH6637">
        <v>57</v>
      </c>
      <c r="AL6637" t="s">
        <v>22</v>
      </c>
      <c r="AM6637">
        <v>72</v>
      </c>
    </row>
    <row r="6638" spans="28:39">
      <c r="AB6638" t="s">
        <v>650</v>
      </c>
      <c r="AC6638" s="1">
        <v>1</v>
      </c>
      <c r="AD6638" s="38" t="s">
        <v>427</v>
      </c>
      <c r="AE6638" s="39">
        <v>80</v>
      </c>
      <c r="AF6638" s="55">
        <v>170</v>
      </c>
      <c r="AG6638" s="48">
        <v>70</v>
      </c>
      <c r="AH6638">
        <v>53</v>
      </c>
      <c r="AL6638" t="s">
        <v>22</v>
      </c>
      <c r="AM6638">
        <v>72</v>
      </c>
    </row>
    <row r="6639" spans="28:39">
      <c r="AB6639" t="s">
        <v>650</v>
      </c>
      <c r="AC6639" s="1">
        <v>1</v>
      </c>
      <c r="AD6639" s="38" t="s">
        <v>427</v>
      </c>
      <c r="AE6639" s="39">
        <v>80</v>
      </c>
      <c r="AF6639" s="56">
        <v>180</v>
      </c>
      <c r="AG6639" s="41">
        <v>0</v>
      </c>
      <c r="AH6639">
        <v>65</v>
      </c>
      <c r="AL6639" t="s">
        <v>22</v>
      </c>
      <c r="AM6639">
        <v>72</v>
      </c>
    </row>
    <row r="6640" spans="28:39">
      <c r="AB6640" t="s">
        <v>650</v>
      </c>
      <c r="AC6640" s="1">
        <v>1</v>
      </c>
      <c r="AD6640" s="38" t="s">
        <v>427</v>
      </c>
      <c r="AE6640" s="39">
        <v>80</v>
      </c>
      <c r="AF6640" s="56">
        <v>180</v>
      </c>
      <c r="AG6640" s="42">
        <v>10</v>
      </c>
      <c r="AH6640">
        <v>65</v>
      </c>
      <c r="AL6640" t="s">
        <v>22</v>
      </c>
      <c r="AM6640">
        <v>72</v>
      </c>
    </row>
    <row r="6641" spans="28:39">
      <c r="AB6641" t="s">
        <v>650</v>
      </c>
      <c r="AC6641" s="1">
        <v>1</v>
      </c>
      <c r="AD6641" s="38" t="s">
        <v>427</v>
      </c>
      <c r="AE6641" s="39">
        <v>80</v>
      </c>
      <c r="AF6641" s="56">
        <v>180</v>
      </c>
      <c r="AG6641" s="43">
        <v>20</v>
      </c>
      <c r="AH6641">
        <v>65</v>
      </c>
      <c r="AL6641" t="s">
        <v>22</v>
      </c>
      <c r="AM6641">
        <v>72</v>
      </c>
    </row>
    <row r="6642" spans="28:39">
      <c r="AB6642" t="s">
        <v>650</v>
      </c>
      <c r="AC6642" s="1">
        <v>1</v>
      </c>
      <c r="AD6642" s="38" t="s">
        <v>427</v>
      </c>
      <c r="AE6642" s="39">
        <v>80</v>
      </c>
      <c r="AF6642" s="56">
        <v>180</v>
      </c>
      <c r="AG6642" s="44">
        <v>30</v>
      </c>
      <c r="AH6642">
        <v>65</v>
      </c>
      <c r="AL6642" t="s">
        <v>22</v>
      </c>
      <c r="AM6642">
        <v>72</v>
      </c>
    </row>
    <row r="6643" spans="28:39">
      <c r="AB6643" t="s">
        <v>650</v>
      </c>
      <c r="AC6643" s="1">
        <v>1</v>
      </c>
      <c r="AD6643" s="38" t="s">
        <v>427</v>
      </c>
      <c r="AE6643" s="39">
        <v>80</v>
      </c>
      <c r="AF6643" s="56">
        <v>180</v>
      </c>
      <c r="AG6643" s="45">
        <v>40</v>
      </c>
      <c r="AH6643">
        <v>65</v>
      </c>
      <c r="AL6643" t="s">
        <v>22</v>
      </c>
      <c r="AM6643">
        <v>72</v>
      </c>
    </row>
    <row r="6644" spans="28:39">
      <c r="AB6644" t="s">
        <v>650</v>
      </c>
      <c r="AC6644" s="1">
        <v>1</v>
      </c>
      <c r="AD6644" s="38" t="s">
        <v>427</v>
      </c>
      <c r="AE6644" s="39">
        <v>80</v>
      </c>
      <c r="AF6644" s="56">
        <v>180</v>
      </c>
      <c r="AG6644" s="46">
        <v>50</v>
      </c>
      <c r="AH6644">
        <v>64</v>
      </c>
      <c r="AL6644" t="s">
        <v>22</v>
      </c>
      <c r="AM6644">
        <v>72</v>
      </c>
    </row>
    <row r="6645" spans="28:39">
      <c r="AB6645" t="s">
        <v>650</v>
      </c>
      <c r="AC6645" s="1">
        <v>1</v>
      </c>
      <c r="AD6645" s="38" t="s">
        <v>427</v>
      </c>
      <c r="AE6645" s="39">
        <v>80</v>
      </c>
      <c r="AF6645" s="56">
        <v>180</v>
      </c>
      <c r="AG6645" s="47">
        <v>60</v>
      </c>
      <c r="AH6645">
        <v>57</v>
      </c>
      <c r="AL6645" t="s">
        <v>22</v>
      </c>
      <c r="AM6645">
        <v>72</v>
      </c>
    </row>
    <row r="6646" spans="28:39">
      <c r="AB6646" t="s">
        <v>650</v>
      </c>
      <c r="AC6646" s="1">
        <v>1</v>
      </c>
      <c r="AD6646" s="38" t="s">
        <v>427</v>
      </c>
      <c r="AE6646" s="39">
        <v>80</v>
      </c>
      <c r="AF6646" s="56">
        <v>180</v>
      </c>
      <c r="AG6646" s="48">
        <v>70</v>
      </c>
      <c r="AH6646">
        <v>53</v>
      </c>
      <c r="AL6646" t="s">
        <v>22</v>
      </c>
      <c r="AM6646">
        <v>72</v>
      </c>
    </row>
    <row r="6647" spans="28:39">
      <c r="AB6647" t="s">
        <v>650</v>
      </c>
      <c r="AC6647" s="1">
        <v>1</v>
      </c>
      <c r="AD6647" s="38" t="s">
        <v>427</v>
      </c>
      <c r="AE6647" s="39">
        <v>80</v>
      </c>
      <c r="AF6647" s="57">
        <v>200</v>
      </c>
      <c r="AG6647" s="41">
        <v>0</v>
      </c>
      <c r="AH6647">
        <v>53</v>
      </c>
      <c r="AL6647" t="s">
        <v>22</v>
      </c>
      <c r="AM6647">
        <v>72</v>
      </c>
    </row>
    <row r="6648" spans="28:39">
      <c r="AB6648" t="s">
        <v>650</v>
      </c>
      <c r="AC6648" s="1">
        <v>1</v>
      </c>
      <c r="AD6648" s="38" t="s">
        <v>427</v>
      </c>
      <c r="AE6648" s="39">
        <v>80</v>
      </c>
      <c r="AF6648" s="57">
        <v>200</v>
      </c>
      <c r="AG6648" s="42">
        <v>10</v>
      </c>
      <c r="AH6648">
        <v>53</v>
      </c>
      <c r="AL6648" t="s">
        <v>22</v>
      </c>
      <c r="AM6648">
        <v>72</v>
      </c>
    </row>
    <row r="6649" spans="28:39">
      <c r="AB6649" t="s">
        <v>650</v>
      </c>
      <c r="AC6649" s="1">
        <v>1</v>
      </c>
      <c r="AD6649" s="38" t="s">
        <v>427</v>
      </c>
      <c r="AE6649" s="39">
        <v>80</v>
      </c>
      <c r="AF6649" s="57">
        <v>200</v>
      </c>
      <c r="AG6649" s="43">
        <v>20</v>
      </c>
      <c r="AH6649">
        <v>53</v>
      </c>
      <c r="AL6649" t="s">
        <v>22</v>
      </c>
      <c r="AM6649">
        <v>72</v>
      </c>
    </row>
    <row r="6650" spans="28:39">
      <c r="AB6650" t="s">
        <v>650</v>
      </c>
      <c r="AC6650" s="1">
        <v>1</v>
      </c>
      <c r="AD6650" s="38" t="s">
        <v>427</v>
      </c>
      <c r="AE6650" s="39">
        <v>80</v>
      </c>
      <c r="AF6650" s="57">
        <v>200</v>
      </c>
      <c r="AG6650" s="44">
        <v>30</v>
      </c>
      <c r="AH6650">
        <v>53</v>
      </c>
      <c r="AL6650" t="s">
        <v>22</v>
      </c>
      <c r="AM6650">
        <v>72</v>
      </c>
    </row>
    <row r="6651" spans="28:39">
      <c r="AB6651" t="s">
        <v>650</v>
      </c>
      <c r="AC6651" s="1">
        <v>1</v>
      </c>
      <c r="AD6651" s="38" t="s">
        <v>427</v>
      </c>
      <c r="AE6651" s="39">
        <v>80</v>
      </c>
      <c r="AF6651" s="57">
        <v>200</v>
      </c>
      <c r="AG6651" s="45">
        <v>40</v>
      </c>
      <c r="AH6651">
        <v>53</v>
      </c>
      <c r="AL6651" t="s">
        <v>22</v>
      </c>
      <c r="AM6651">
        <v>72</v>
      </c>
    </row>
    <row r="6652" spans="28:39">
      <c r="AB6652" t="s">
        <v>650</v>
      </c>
      <c r="AC6652" s="1">
        <v>1</v>
      </c>
      <c r="AD6652" s="38" t="s">
        <v>427</v>
      </c>
      <c r="AE6652" s="39">
        <v>80</v>
      </c>
      <c r="AF6652" s="57">
        <v>200</v>
      </c>
      <c r="AG6652" s="46">
        <v>50</v>
      </c>
      <c r="AH6652">
        <v>53</v>
      </c>
      <c r="AL6652" t="s">
        <v>22</v>
      </c>
      <c r="AM6652">
        <v>72</v>
      </c>
    </row>
    <row r="6653" spans="28:39">
      <c r="AB6653" t="s">
        <v>650</v>
      </c>
      <c r="AC6653" s="1">
        <v>1</v>
      </c>
      <c r="AD6653" s="38" t="s">
        <v>427</v>
      </c>
      <c r="AE6653" s="39">
        <v>80</v>
      </c>
      <c r="AF6653" s="57">
        <v>200</v>
      </c>
      <c r="AG6653" s="47">
        <v>60</v>
      </c>
      <c r="AH6653">
        <v>53</v>
      </c>
      <c r="AL6653" t="s">
        <v>22</v>
      </c>
      <c r="AM6653">
        <v>72</v>
      </c>
    </row>
    <row r="6654" spans="28:39">
      <c r="AB6654" t="s">
        <v>650</v>
      </c>
      <c r="AC6654" s="1">
        <v>1</v>
      </c>
      <c r="AD6654" s="38" t="s">
        <v>427</v>
      </c>
      <c r="AE6654" s="39">
        <v>80</v>
      </c>
      <c r="AF6654" s="57">
        <v>200</v>
      </c>
      <c r="AG6654" s="48">
        <v>70</v>
      </c>
      <c r="AH6654">
        <v>52</v>
      </c>
      <c r="AL6654" t="s">
        <v>22</v>
      </c>
      <c r="AM6654">
        <v>72</v>
      </c>
    </row>
    <row r="6655" spans="28:39">
      <c r="AB6655" t="s">
        <v>650</v>
      </c>
      <c r="AC6655" s="1">
        <v>1</v>
      </c>
      <c r="AD6655" s="38" t="s">
        <v>428</v>
      </c>
      <c r="AE6655" s="39">
        <v>80</v>
      </c>
      <c r="AF6655" s="40">
        <v>110</v>
      </c>
      <c r="AG6655" s="41">
        <v>0</v>
      </c>
      <c r="AH6655">
        <v>98</v>
      </c>
      <c r="AL6655" t="s">
        <v>22</v>
      </c>
      <c r="AM6655">
        <v>72</v>
      </c>
    </row>
    <row r="6656" spans="28:39">
      <c r="AB6656" t="s">
        <v>650</v>
      </c>
      <c r="AC6656" s="1">
        <v>1</v>
      </c>
      <c r="AD6656" s="38" t="s">
        <v>428</v>
      </c>
      <c r="AE6656" s="39">
        <v>80</v>
      </c>
      <c r="AF6656" s="40">
        <v>110</v>
      </c>
      <c r="AG6656" s="42">
        <v>10</v>
      </c>
      <c r="AH6656">
        <v>98</v>
      </c>
      <c r="AL6656" t="s">
        <v>22</v>
      </c>
      <c r="AM6656">
        <v>72</v>
      </c>
    </row>
    <row r="6657" spans="28:39">
      <c r="AB6657" t="s">
        <v>650</v>
      </c>
      <c r="AC6657" s="1">
        <v>1</v>
      </c>
      <c r="AD6657" s="38" t="s">
        <v>428</v>
      </c>
      <c r="AE6657" s="39">
        <v>80</v>
      </c>
      <c r="AF6657" s="40">
        <v>110</v>
      </c>
      <c r="AG6657" s="43">
        <v>20</v>
      </c>
      <c r="AH6657">
        <v>92</v>
      </c>
      <c r="AL6657" t="s">
        <v>22</v>
      </c>
      <c r="AM6657">
        <v>72</v>
      </c>
    </row>
    <row r="6658" spans="28:39">
      <c r="AB6658" t="s">
        <v>650</v>
      </c>
      <c r="AC6658" s="1">
        <v>1</v>
      </c>
      <c r="AD6658" s="38" t="s">
        <v>428</v>
      </c>
      <c r="AE6658" s="39">
        <v>80</v>
      </c>
      <c r="AF6658" s="40">
        <v>110</v>
      </c>
      <c r="AG6658" s="44">
        <v>30</v>
      </c>
      <c r="AH6658">
        <v>80</v>
      </c>
      <c r="AL6658" t="s">
        <v>22</v>
      </c>
      <c r="AM6658">
        <v>72</v>
      </c>
    </row>
    <row r="6659" spans="28:39">
      <c r="AB6659" t="s">
        <v>650</v>
      </c>
      <c r="AC6659" s="1">
        <v>1</v>
      </c>
      <c r="AD6659" s="38" t="s">
        <v>428</v>
      </c>
      <c r="AE6659" s="39">
        <v>80</v>
      </c>
      <c r="AF6659" s="40">
        <v>110</v>
      </c>
      <c r="AG6659" s="45">
        <v>40</v>
      </c>
      <c r="AH6659">
        <v>70</v>
      </c>
      <c r="AL6659" t="s">
        <v>22</v>
      </c>
      <c r="AM6659">
        <v>72</v>
      </c>
    </row>
    <row r="6660" spans="28:39">
      <c r="AB6660" t="s">
        <v>650</v>
      </c>
      <c r="AC6660" s="1">
        <v>1</v>
      </c>
      <c r="AD6660" s="38" t="s">
        <v>428</v>
      </c>
      <c r="AE6660" s="39">
        <v>80</v>
      </c>
      <c r="AF6660" s="40">
        <v>110</v>
      </c>
      <c r="AG6660" s="46">
        <v>50</v>
      </c>
      <c r="AH6660">
        <v>64</v>
      </c>
      <c r="AL6660" t="s">
        <v>22</v>
      </c>
      <c r="AM6660">
        <v>72</v>
      </c>
    </row>
    <row r="6661" spans="28:39">
      <c r="AB6661" t="s">
        <v>650</v>
      </c>
      <c r="AC6661" s="1">
        <v>1</v>
      </c>
      <c r="AD6661" s="38" t="s">
        <v>428</v>
      </c>
      <c r="AE6661" s="39">
        <v>80</v>
      </c>
      <c r="AF6661" s="40">
        <v>110</v>
      </c>
      <c r="AG6661" s="47">
        <v>60</v>
      </c>
      <c r="AH6661">
        <v>57</v>
      </c>
      <c r="AL6661" t="s">
        <v>22</v>
      </c>
      <c r="AM6661">
        <v>72</v>
      </c>
    </row>
    <row r="6662" spans="28:39">
      <c r="AB6662" t="s">
        <v>650</v>
      </c>
      <c r="AC6662" s="1">
        <v>1</v>
      </c>
      <c r="AD6662" s="38" t="s">
        <v>428</v>
      </c>
      <c r="AE6662" s="39">
        <v>80</v>
      </c>
      <c r="AF6662" s="40">
        <v>110</v>
      </c>
      <c r="AG6662" s="48">
        <v>70</v>
      </c>
      <c r="AH6662">
        <v>53</v>
      </c>
      <c r="AL6662" t="s">
        <v>22</v>
      </c>
      <c r="AM6662">
        <v>72</v>
      </c>
    </row>
    <row r="6663" spans="28:39">
      <c r="AB6663" t="s">
        <v>650</v>
      </c>
      <c r="AC6663" s="1">
        <v>1</v>
      </c>
      <c r="AD6663" s="38" t="s">
        <v>428</v>
      </c>
      <c r="AE6663" s="39">
        <v>80</v>
      </c>
      <c r="AF6663" s="49">
        <v>115</v>
      </c>
      <c r="AG6663" s="41">
        <v>0</v>
      </c>
      <c r="AH6663">
        <v>94</v>
      </c>
      <c r="AL6663" t="s">
        <v>22</v>
      </c>
      <c r="AM6663">
        <v>72</v>
      </c>
    </row>
    <row r="6664" spans="28:39">
      <c r="AB6664" t="s">
        <v>650</v>
      </c>
      <c r="AC6664" s="1">
        <v>1</v>
      </c>
      <c r="AD6664" s="38" t="s">
        <v>428</v>
      </c>
      <c r="AE6664" s="39">
        <v>80</v>
      </c>
      <c r="AF6664" s="49">
        <v>115</v>
      </c>
      <c r="AG6664" s="42">
        <v>10</v>
      </c>
      <c r="AH6664">
        <v>94</v>
      </c>
      <c r="AL6664" t="s">
        <v>22</v>
      </c>
      <c r="AM6664">
        <v>72</v>
      </c>
    </row>
    <row r="6665" spans="28:39">
      <c r="AB6665" t="s">
        <v>650</v>
      </c>
      <c r="AC6665" s="1">
        <v>1</v>
      </c>
      <c r="AD6665" s="38" t="s">
        <v>428</v>
      </c>
      <c r="AE6665" s="39">
        <v>80</v>
      </c>
      <c r="AF6665" s="49">
        <v>115</v>
      </c>
      <c r="AG6665" s="43">
        <v>20</v>
      </c>
      <c r="AH6665">
        <v>92</v>
      </c>
      <c r="AL6665" t="s">
        <v>22</v>
      </c>
      <c r="AM6665">
        <v>72</v>
      </c>
    </row>
    <row r="6666" spans="28:39">
      <c r="AB6666" t="s">
        <v>650</v>
      </c>
      <c r="AC6666" s="1">
        <v>1</v>
      </c>
      <c r="AD6666" s="38" t="s">
        <v>428</v>
      </c>
      <c r="AE6666" s="39">
        <v>80</v>
      </c>
      <c r="AF6666" s="49">
        <v>115</v>
      </c>
      <c r="AG6666" s="44">
        <v>30</v>
      </c>
      <c r="AH6666">
        <v>80</v>
      </c>
      <c r="AL6666" t="s">
        <v>22</v>
      </c>
      <c r="AM6666">
        <v>72</v>
      </c>
    </row>
    <row r="6667" spans="28:39">
      <c r="AB6667" t="s">
        <v>650</v>
      </c>
      <c r="AC6667" s="1">
        <v>1</v>
      </c>
      <c r="AD6667" s="38" t="s">
        <v>428</v>
      </c>
      <c r="AE6667" s="39">
        <v>80</v>
      </c>
      <c r="AF6667" s="49">
        <v>115</v>
      </c>
      <c r="AG6667" s="45">
        <v>40</v>
      </c>
      <c r="AH6667">
        <v>70</v>
      </c>
      <c r="AL6667" t="s">
        <v>22</v>
      </c>
      <c r="AM6667">
        <v>72</v>
      </c>
    </row>
    <row r="6668" spans="28:39">
      <c r="AB6668" t="s">
        <v>650</v>
      </c>
      <c r="AC6668" s="1">
        <v>1</v>
      </c>
      <c r="AD6668" s="38" t="s">
        <v>428</v>
      </c>
      <c r="AE6668" s="39">
        <v>80</v>
      </c>
      <c r="AF6668" s="49">
        <v>115</v>
      </c>
      <c r="AG6668" s="46">
        <v>50</v>
      </c>
      <c r="AH6668">
        <v>64</v>
      </c>
      <c r="AL6668" t="s">
        <v>22</v>
      </c>
      <c r="AM6668">
        <v>72</v>
      </c>
    </row>
    <row r="6669" spans="28:39">
      <c r="AB6669" t="s">
        <v>650</v>
      </c>
      <c r="AC6669" s="1">
        <v>1</v>
      </c>
      <c r="AD6669" s="38" t="s">
        <v>428</v>
      </c>
      <c r="AE6669" s="39">
        <v>80</v>
      </c>
      <c r="AF6669" s="49">
        <v>115</v>
      </c>
      <c r="AG6669" s="47">
        <v>60</v>
      </c>
      <c r="AH6669">
        <v>57</v>
      </c>
      <c r="AL6669" t="s">
        <v>22</v>
      </c>
      <c r="AM6669">
        <v>72</v>
      </c>
    </row>
    <row r="6670" spans="28:39">
      <c r="AB6670" t="s">
        <v>650</v>
      </c>
      <c r="AC6670" s="1">
        <v>1</v>
      </c>
      <c r="AD6670" s="38" t="s">
        <v>428</v>
      </c>
      <c r="AE6670" s="39">
        <v>80</v>
      </c>
      <c r="AF6670" s="49">
        <v>115</v>
      </c>
      <c r="AG6670" s="48">
        <v>70</v>
      </c>
      <c r="AH6670">
        <v>53</v>
      </c>
      <c r="AL6670" t="s">
        <v>22</v>
      </c>
      <c r="AM6670">
        <v>72</v>
      </c>
    </row>
    <row r="6671" spans="28:39">
      <c r="AB6671" t="s">
        <v>650</v>
      </c>
      <c r="AC6671" s="1">
        <v>1</v>
      </c>
      <c r="AD6671" s="38" t="s">
        <v>428</v>
      </c>
      <c r="AE6671" s="39">
        <v>80</v>
      </c>
      <c r="AF6671" s="50">
        <v>120</v>
      </c>
      <c r="AG6671" s="41">
        <v>0</v>
      </c>
      <c r="AH6671">
        <v>92</v>
      </c>
      <c r="AL6671" t="s">
        <v>22</v>
      </c>
      <c r="AM6671">
        <v>72</v>
      </c>
    </row>
    <row r="6672" spans="28:39">
      <c r="AB6672" t="s">
        <v>650</v>
      </c>
      <c r="AC6672" s="1">
        <v>1</v>
      </c>
      <c r="AD6672" s="38" t="s">
        <v>428</v>
      </c>
      <c r="AE6672" s="39">
        <v>80</v>
      </c>
      <c r="AF6672" s="50">
        <v>120</v>
      </c>
      <c r="AG6672" s="42">
        <v>10</v>
      </c>
      <c r="AH6672">
        <v>92</v>
      </c>
      <c r="AL6672" t="s">
        <v>22</v>
      </c>
      <c r="AM6672">
        <v>72</v>
      </c>
    </row>
    <row r="6673" spans="28:39">
      <c r="AB6673" t="s">
        <v>650</v>
      </c>
      <c r="AC6673" s="1">
        <v>1</v>
      </c>
      <c r="AD6673" s="38" t="s">
        <v>428</v>
      </c>
      <c r="AE6673" s="39">
        <v>80</v>
      </c>
      <c r="AF6673" s="50">
        <v>120</v>
      </c>
      <c r="AG6673" s="43">
        <v>20</v>
      </c>
      <c r="AH6673">
        <v>91</v>
      </c>
      <c r="AL6673" t="s">
        <v>22</v>
      </c>
      <c r="AM6673">
        <v>72</v>
      </c>
    </row>
    <row r="6674" spans="28:39">
      <c r="AB6674" t="s">
        <v>650</v>
      </c>
      <c r="AC6674" s="1">
        <v>1</v>
      </c>
      <c r="AD6674" s="38" t="s">
        <v>428</v>
      </c>
      <c r="AE6674" s="39">
        <v>80</v>
      </c>
      <c r="AF6674" s="50">
        <v>120</v>
      </c>
      <c r="AG6674" s="44">
        <v>30</v>
      </c>
      <c r="AH6674">
        <v>80</v>
      </c>
      <c r="AL6674" t="s">
        <v>22</v>
      </c>
      <c r="AM6674">
        <v>72</v>
      </c>
    </row>
    <row r="6675" spans="28:39">
      <c r="AB6675" t="s">
        <v>650</v>
      </c>
      <c r="AC6675" s="1">
        <v>1</v>
      </c>
      <c r="AD6675" s="38" t="s">
        <v>428</v>
      </c>
      <c r="AE6675" s="39">
        <v>80</v>
      </c>
      <c r="AF6675" s="50">
        <v>120</v>
      </c>
      <c r="AG6675" s="45">
        <v>40</v>
      </c>
      <c r="AH6675">
        <v>70</v>
      </c>
      <c r="AL6675" t="s">
        <v>22</v>
      </c>
      <c r="AM6675">
        <v>72</v>
      </c>
    </row>
    <row r="6676" spans="28:39">
      <c r="AB6676" t="s">
        <v>650</v>
      </c>
      <c r="AC6676" s="1">
        <v>1</v>
      </c>
      <c r="AD6676" s="38" t="s">
        <v>428</v>
      </c>
      <c r="AE6676" s="39">
        <v>80</v>
      </c>
      <c r="AF6676" s="50">
        <v>120</v>
      </c>
      <c r="AG6676" s="46">
        <v>50</v>
      </c>
      <c r="AH6676">
        <v>64</v>
      </c>
      <c r="AL6676" t="s">
        <v>22</v>
      </c>
      <c r="AM6676">
        <v>72</v>
      </c>
    </row>
    <row r="6677" spans="28:39">
      <c r="AB6677" t="s">
        <v>650</v>
      </c>
      <c r="AC6677" s="1">
        <v>1</v>
      </c>
      <c r="AD6677" s="38" t="s">
        <v>428</v>
      </c>
      <c r="AE6677" s="39">
        <v>80</v>
      </c>
      <c r="AF6677" s="50">
        <v>120</v>
      </c>
      <c r="AG6677" s="47">
        <v>60</v>
      </c>
      <c r="AH6677">
        <v>57</v>
      </c>
      <c r="AL6677" t="s">
        <v>22</v>
      </c>
      <c r="AM6677">
        <v>72</v>
      </c>
    </row>
    <row r="6678" spans="28:39">
      <c r="AB6678" t="s">
        <v>650</v>
      </c>
      <c r="AC6678" s="1">
        <v>1</v>
      </c>
      <c r="AD6678" s="38" t="s">
        <v>428</v>
      </c>
      <c r="AE6678" s="39">
        <v>80</v>
      </c>
      <c r="AF6678" s="50">
        <v>120</v>
      </c>
      <c r="AG6678" s="48">
        <v>70</v>
      </c>
      <c r="AH6678">
        <v>53</v>
      </c>
      <c r="AL6678" t="s">
        <v>22</v>
      </c>
      <c r="AM6678">
        <v>72</v>
      </c>
    </row>
    <row r="6679" spans="28:39">
      <c r="AB6679" t="s">
        <v>650</v>
      </c>
      <c r="AC6679" s="1">
        <v>1</v>
      </c>
      <c r="AD6679" s="38" t="s">
        <v>428</v>
      </c>
      <c r="AE6679" s="39">
        <v>80</v>
      </c>
      <c r="AF6679" s="51">
        <v>130</v>
      </c>
      <c r="AG6679" s="41">
        <v>0</v>
      </c>
      <c r="AH6679">
        <v>87</v>
      </c>
      <c r="AL6679" t="s">
        <v>22</v>
      </c>
      <c r="AM6679">
        <v>72</v>
      </c>
    </row>
    <row r="6680" spans="28:39">
      <c r="AB6680" t="s">
        <v>650</v>
      </c>
      <c r="AC6680" s="1">
        <v>1</v>
      </c>
      <c r="AD6680" s="38" t="s">
        <v>428</v>
      </c>
      <c r="AE6680" s="39">
        <v>80</v>
      </c>
      <c r="AF6680" s="51">
        <v>130</v>
      </c>
      <c r="AG6680" s="42">
        <v>10</v>
      </c>
      <c r="AH6680">
        <v>87</v>
      </c>
      <c r="AL6680" t="s">
        <v>22</v>
      </c>
      <c r="AM6680">
        <v>72</v>
      </c>
    </row>
    <row r="6681" spans="28:39">
      <c r="AB6681" t="s">
        <v>650</v>
      </c>
      <c r="AC6681" s="1">
        <v>1</v>
      </c>
      <c r="AD6681" s="38" t="s">
        <v>428</v>
      </c>
      <c r="AE6681" s="39">
        <v>80</v>
      </c>
      <c r="AF6681" s="51">
        <v>130</v>
      </c>
      <c r="AG6681" s="43">
        <v>20</v>
      </c>
      <c r="AH6681">
        <v>87</v>
      </c>
      <c r="AL6681" t="s">
        <v>22</v>
      </c>
      <c r="AM6681">
        <v>72</v>
      </c>
    </row>
    <row r="6682" spans="28:39">
      <c r="AB6682" t="s">
        <v>650</v>
      </c>
      <c r="AC6682" s="1">
        <v>1</v>
      </c>
      <c r="AD6682" s="38" t="s">
        <v>428</v>
      </c>
      <c r="AE6682" s="39">
        <v>80</v>
      </c>
      <c r="AF6682" s="51">
        <v>130</v>
      </c>
      <c r="AG6682" s="44">
        <v>30</v>
      </c>
      <c r="AH6682">
        <v>80</v>
      </c>
      <c r="AL6682" t="s">
        <v>22</v>
      </c>
      <c r="AM6682">
        <v>72</v>
      </c>
    </row>
    <row r="6683" spans="28:39">
      <c r="AB6683" t="s">
        <v>650</v>
      </c>
      <c r="AC6683" s="1">
        <v>1</v>
      </c>
      <c r="AD6683" s="38" t="s">
        <v>428</v>
      </c>
      <c r="AE6683" s="39">
        <v>80</v>
      </c>
      <c r="AF6683" s="51">
        <v>130</v>
      </c>
      <c r="AG6683" s="45">
        <v>40</v>
      </c>
      <c r="AH6683">
        <v>70</v>
      </c>
      <c r="AL6683" t="s">
        <v>22</v>
      </c>
      <c r="AM6683">
        <v>72</v>
      </c>
    </row>
    <row r="6684" spans="28:39">
      <c r="AB6684" t="s">
        <v>650</v>
      </c>
      <c r="AC6684" s="1">
        <v>1</v>
      </c>
      <c r="AD6684" s="38" t="s">
        <v>428</v>
      </c>
      <c r="AE6684" s="39">
        <v>80</v>
      </c>
      <c r="AF6684" s="51">
        <v>130</v>
      </c>
      <c r="AG6684" s="46">
        <v>50</v>
      </c>
      <c r="AH6684">
        <v>64</v>
      </c>
      <c r="AL6684" t="s">
        <v>22</v>
      </c>
      <c r="AM6684">
        <v>72</v>
      </c>
    </row>
    <row r="6685" spans="28:39">
      <c r="AB6685" t="s">
        <v>650</v>
      </c>
      <c r="AC6685" s="1">
        <v>1</v>
      </c>
      <c r="AD6685" s="38" t="s">
        <v>428</v>
      </c>
      <c r="AE6685" s="39">
        <v>80</v>
      </c>
      <c r="AF6685" s="51">
        <v>130</v>
      </c>
      <c r="AG6685" s="47">
        <v>60</v>
      </c>
      <c r="AH6685">
        <v>57</v>
      </c>
      <c r="AL6685" t="s">
        <v>22</v>
      </c>
      <c r="AM6685">
        <v>72</v>
      </c>
    </row>
    <row r="6686" spans="28:39">
      <c r="AB6686" t="s">
        <v>650</v>
      </c>
      <c r="AC6686" s="1">
        <v>1</v>
      </c>
      <c r="AD6686" s="38" t="s">
        <v>428</v>
      </c>
      <c r="AE6686" s="39">
        <v>80</v>
      </c>
      <c r="AF6686" s="51">
        <v>130</v>
      </c>
      <c r="AG6686" s="48">
        <v>70</v>
      </c>
      <c r="AH6686">
        <v>53</v>
      </c>
      <c r="AL6686" t="s">
        <v>22</v>
      </c>
      <c r="AM6686">
        <v>72</v>
      </c>
    </row>
    <row r="6687" spans="28:39">
      <c r="AB6687" t="s">
        <v>650</v>
      </c>
      <c r="AC6687" s="1">
        <v>1</v>
      </c>
      <c r="AD6687" s="38" t="s">
        <v>428</v>
      </c>
      <c r="AE6687" s="39">
        <v>80</v>
      </c>
      <c r="AF6687" s="52">
        <v>140</v>
      </c>
      <c r="AG6687" s="41">
        <v>0</v>
      </c>
      <c r="AH6687">
        <v>82</v>
      </c>
      <c r="AL6687" t="s">
        <v>22</v>
      </c>
      <c r="AM6687">
        <v>72</v>
      </c>
    </row>
    <row r="6688" spans="28:39">
      <c r="AB6688" t="s">
        <v>650</v>
      </c>
      <c r="AC6688" s="1">
        <v>1</v>
      </c>
      <c r="AD6688" s="38" t="s">
        <v>428</v>
      </c>
      <c r="AE6688" s="39">
        <v>80</v>
      </c>
      <c r="AF6688" s="52">
        <v>140</v>
      </c>
      <c r="AG6688" s="42">
        <v>10</v>
      </c>
      <c r="AH6688">
        <v>82</v>
      </c>
      <c r="AL6688" t="s">
        <v>22</v>
      </c>
      <c r="AM6688">
        <v>72</v>
      </c>
    </row>
    <row r="6689" spans="28:39">
      <c r="AB6689" t="s">
        <v>650</v>
      </c>
      <c r="AC6689" s="1">
        <v>1</v>
      </c>
      <c r="AD6689" s="38" t="s">
        <v>428</v>
      </c>
      <c r="AE6689" s="39">
        <v>80</v>
      </c>
      <c r="AF6689" s="52">
        <v>140</v>
      </c>
      <c r="AG6689" s="43">
        <v>20</v>
      </c>
      <c r="AH6689">
        <v>82</v>
      </c>
      <c r="AL6689" t="s">
        <v>22</v>
      </c>
      <c r="AM6689">
        <v>72</v>
      </c>
    </row>
    <row r="6690" spans="28:39">
      <c r="AB6690" t="s">
        <v>650</v>
      </c>
      <c r="AC6690" s="1">
        <v>1</v>
      </c>
      <c r="AD6690" s="38" t="s">
        <v>428</v>
      </c>
      <c r="AE6690" s="39">
        <v>80</v>
      </c>
      <c r="AF6690" s="52">
        <v>140</v>
      </c>
      <c r="AG6690" s="44">
        <v>30</v>
      </c>
      <c r="AH6690">
        <v>80</v>
      </c>
      <c r="AL6690" t="s">
        <v>22</v>
      </c>
      <c r="AM6690">
        <v>72</v>
      </c>
    </row>
    <row r="6691" spans="28:39">
      <c r="AB6691" t="s">
        <v>650</v>
      </c>
      <c r="AC6691" s="1">
        <v>1</v>
      </c>
      <c r="AD6691" s="38" t="s">
        <v>428</v>
      </c>
      <c r="AE6691" s="39">
        <v>80</v>
      </c>
      <c r="AF6691" s="52">
        <v>140</v>
      </c>
      <c r="AG6691" s="45">
        <v>40</v>
      </c>
      <c r="AH6691">
        <v>70</v>
      </c>
      <c r="AL6691" t="s">
        <v>22</v>
      </c>
      <c r="AM6691">
        <v>72</v>
      </c>
    </row>
    <row r="6692" spans="28:39">
      <c r="AB6692" t="s">
        <v>650</v>
      </c>
      <c r="AC6692" s="1">
        <v>1</v>
      </c>
      <c r="AD6692" s="38" t="s">
        <v>428</v>
      </c>
      <c r="AE6692" s="39">
        <v>80</v>
      </c>
      <c r="AF6692" s="52">
        <v>140</v>
      </c>
      <c r="AG6692" s="46">
        <v>50</v>
      </c>
      <c r="AH6692">
        <v>64</v>
      </c>
      <c r="AL6692" t="s">
        <v>22</v>
      </c>
      <c r="AM6692">
        <v>72</v>
      </c>
    </row>
    <row r="6693" spans="28:39">
      <c r="AB6693" t="s">
        <v>650</v>
      </c>
      <c r="AC6693" s="1">
        <v>1</v>
      </c>
      <c r="AD6693" s="38" t="s">
        <v>428</v>
      </c>
      <c r="AE6693" s="39">
        <v>80</v>
      </c>
      <c r="AF6693" s="52">
        <v>140</v>
      </c>
      <c r="AG6693" s="47">
        <v>60</v>
      </c>
      <c r="AH6693">
        <v>57</v>
      </c>
      <c r="AL6693" t="s">
        <v>22</v>
      </c>
      <c r="AM6693">
        <v>72</v>
      </c>
    </row>
    <row r="6694" spans="28:39">
      <c r="AB6694" t="s">
        <v>650</v>
      </c>
      <c r="AC6694" s="1">
        <v>1</v>
      </c>
      <c r="AD6694" s="38" t="s">
        <v>428</v>
      </c>
      <c r="AE6694" s="39">
        <v>80</v>
      </c>
      <c r="AF6694" s="52">
        <v>140</v>
      </c>
      <c r="AG6694" s="48">
        <v>70</v>
      </c>
      <c r="AH6694">
        <v>53</v>
      </c>
      <c r="AL6694" t="s">
        <v>22</v>
      </c>
      <c r="AM6694">
        <v>72</v>
      </c>
    </row>
    <row r="6695" spans="28:39">
      <c r="AB6695" t="s">
        <v>650</v>
      </c>
      <c r="AC6695" s="1">
        <v>1</v>
      </c>
      <c r="AD6695" s="38" t="s">
        <v>428</v>
      </c>
      <c r="AE6695" s="39">
        <v>80</v>
      </c>
      <c r="AF6695" s="53">
        <v>150</v>
      </c>
      <c r="AG6695" s="41">
        <v>0</v>
      </c>
      <c r="AH6695">
        <v>78</v>
      </c>
      <c r="AL6695" t="s">
        <v>22</v>
      </c>
      <c r="AM6695">
        <v>72</v>
      </c>
    </row>
    <row r="6696" spans="28:39">
      <c r="AB6696" t="s">
        <v>650</v>
      </c>
      <c r="AC6696" s="1">
        <v>1</v>
      </c>
      <c r="AD6696" s="38" t="s">
        <v>428</v>
      </c>
      <c r="AE6696" s="39">
        <v>80</v>
      </c>
      <c r="AF6696" s="53">
        <v>150</v>
      </c>
      <c r="AG6696" s="42">
        <v>10</v>
      </c>
      <c r="AH6696">
        <v>78</v>
      </c>
      <c r="AL6696" t="s">
        <v>22</v>
      </c>
      <c r="AM6696">
        <v>72</v>
      </c>
    </row>
    <row r="6697" spans="28:39">
      <c r="AB6697" t="s">
        <v>650</v>
      </c>
      <c r="AC6697" s="1">
        <v>1</v>
      </c>
      <c r="AD6697" s="38" t="s">
        <v>428</v>
      </c>
      <c r="AE6697" s="39">
        <v>80</v>
      </c>
      <c r="AF6697" s="53">
        <v>150</v>
      </c>
      <c r="AG6697" s="43">
        <v>20</v>
      </c>
      <c r="AH6697">
        <v>78</v>
      </c>
      <c r="AL6697" t="s">
        <v>22</v>
      </c>
      <c r="AM6697">
        <v>72</v>
      </c>
    </row>
    <row r="6698" spans="28:39">
      <c r="AB6698" t="s">
        <v>650</v>
      </c>
      <c r="AC6698" s="1">
        <v>1</v>
      </c>
      <c r="AD6698" s="38" t="s">
        <v>428</v>
      </c>
      <c r="AE6698" s="39">
        <v>80</v>
      </c>
      <c r="AF6698" s="53">
        <v>150</v>
      </c>
      <c r="AG6698" s="44">
        <v>30</v>
      </c>
      <c r="AH6698">
        <v>78</v>
      </c>
      <c r="AL6698" t="s">
        <v>22</v>
      </c>
      <c r="AM6698">
        <v>72</v>
      </c>
    </row>
    <row r="6699" spans="28:39">
      <c r="AB6699" t="s">
        <v>650</v>
      </c>
      <c r="AC6699" s="1">
        <v>1</v>
      </c>
      <c r="AD6699" s="38" t="s">
        <v>428</v>
      </c>
      <c r="AE6699" s="39">
        <v>80</v>
      </c>
      <c r="AF6699" s="53">
        <v>150</v>
      </c>
      <c r="AG6699" s="45">
        <v>40</v>
      </c>
      <c r="AH6699">
        <v>70</v>
      </c>
      <c r="AL6699" t="s">
        <v>22</v>
      </c>
      <c r="AM6699">
        <v>72</v>
      </c>
    </row>
    <row r="6700" spans="28:39">
      <c r="AB6700" t="s">
        <v>650</v>
      </c>
      <c r="AC6700" s="1">
        <v>1</v>
      </c>
      <c r="AD6700" s="38" t="s">
        <v>428</v>
      </c>
      <c r="AE6700" s="39">
        <v>80</v>
      </c>
      <c r="AF6700" s="53">
        <v>150</v>
      </c>
      <c r="AG6700" s="46">
        <v>50</v>
      </c>
      <c r="AH6700">
        <v>64</v>
      </c>
      <c r="AL6700" t="s">
        <v>22</v>
      </c>
      <c r="AM6700">
        <v>72</v>
      </c>
    </row>
    <row r="6701" spans="28:39">
      <c r="AB6701" t="s">
        <v>650</v>
      </c>
      <c r="AC6701" s="1">
        <v>1</v>
      </c>
      <c r="AD6701" s="38" t="s">
        <v>428</v>
      </c>
      <c r="AE6701" s="39">
        <v>80</v>
      </c>
      <c r="AF6701" s="53">
        <v>150</v>
      </c>
      <c r="AG6701" s="47">
        <v>60</v>
      </c>
      <c r="AH6701">
        <v>57</v>
      </c>
      <c r="AL6701" t="s">
        <v>22</v>
      </c>
      <c r="AM6701">
        <v>72</v>
      </c>
    </row>
    <row r="6702" spans="28:39">
      <c r="AB6702" t="s">
        <v>650</v>
      </c>
      <c r="AC6702" s="1">
        <v>1</v>
      </c>
      <c r="AD6702" s="38" t="s">
        <v>428</v>
      </c>
      <c r="AE6702" s="39">
        <v>80</v>
      </c>
      <c r="AF6702" s="53">
        <v>150</v>
      </c>
      <c r="AG6702" s="48">
        <v>70</v>
      </c>
      <c r="AH6702">
        <v>53</v>
      </c>
      <c r="AL6702" t="s">
        <v>22</v>
      </c>
      <c r="AM6702">
        <v>72</v>
      </c>
    </row>
    <row r="6703" spans="28:39">
      <c r="AB6703" t="s">
        <v>650</v>
      </c>
      <c r="AC6703" s="1">
        <v>1</v>
      </c>
      <c r="AD6703" s="38" t="s">
        <v>428</v>
      </c>
      <c r="AE6703" s="39">
        <v>80</v>
      </c>
      <c r="AF6703" s="54">
        <v>160</v>
      </c>
      <c r="AG6703" s="41">
        <v>0</v>
      </c>
      <c r="AH6703">
        <v>70</v>
      </c>
      <c r="AL6703" t="s">
        <v>22</v>
      </c>
      <c r="AM6703">
        <v>72</v>
      </c>
    </row>
    <row r="6704" spans="28:39">
      <c r="AB6704" t="s">
        <v>650</v>
      </c>
      <c r="AC6704" s="1">
        <v>1</v>
      </c>
      <c r="AD6704" s="38" t="s">
        <v>428</v>
      </c>
      <c r="AE6704" s="39">
        <v>80</v>
      </c>
      <c r="AF6704" s="54">
        <v>160</v>
      </c>
      <c r="AG6704" s="42">
        <v>10</v>
      </c>
      <c r="AH6704">
        <v>70</v>
      </c>
      <c r="AL6704" t="s">
        <v>22</v>
      </c>
      <c r="AM6704">
        <v>72</v>
      </c>
    </row>
    <row r="6705" spans="28:39">
      <c r="AB6705" t="s">
        <v>650</v>
      </c>
      <c r="AC6705" s="1">
        <v>1</v>
      </c>
      <c r="AD6705" s="38" t="s">
        <v>428</v>
      </c>
      <c r="AE6705" s="39">
        <v>80</v>
      </c>
      <c r="AF6705" s="54">
        <v>160</v>
      </c>
      <c r="AG6705" s="43">
        <v>20</v>
      </c>
      <c r="AH6705">
        <v>70</v>
      </c>
      <c r="AL6705" t="s">
        <v>22</v>
      </c>
      <c r="AM6705">
        <v>72</v>
      </c>
    </row>
    <row r="6706" spans="28:39">
      <c r="AB6706" t="s">
        <v>650</v>
      </c>
      <c r="AC6706" s="1">
        <v>1</v>
      </c>
      <c r="AD6706" s="38" t="s">
        <v>428</v>
      </c>
      <c r="AE6706" s="39">
        <v>80</v>
      </c>
      <c r="AF6706" s="54">
        <v>160</v>
      </c>
      <c r="AG6706" s="44">
        <v>30</v>
      </c>
      <c r="AH6706">
        <v>70</v>
      </c>
      <c r="AL6706" t="s">
        <v>22</v>
      </c>
      <c r="AM6706">
        <v>72</v>
      </c>
    </row>
    <row r="6707" spans="28:39">
      <c r="AB6707" t="s">
        <v>650</v>
      </c>
      <c r="AC6707" s="1">
        <v>1</v>
      </c>
      <c r="AD6707" s="38" t="s">
        <v>428</v>
      </c>
      <c r="AE6707" s="39">
        <v>80</v>
      </c>
      <c r="AF6707" s="54">
        <v>160</v>
      </c>
      <c r="AG6707" s="45">
        <v>40</v>
      </c>
      <c r="AH6707">
        <v>70</v>
      </c>
      <c r="AL6707" t="s">
        <v>22</v>
      </c>
      <c r="AM6707">
        <v>72</v>
      </c>
    </row>
    <row r="6708" spans="28:39">
      <c r="AB6708" t="s">
        <v>650</v>
      </c>
      <c r="AC6708" s="1">
        <v>1</v>
      </c>
      <c r="AD6708" s="38" t="s">
        <v>428</v>
      </c>
      <c r="AE6708" s="39">
        <v>80</v>
      </c>
      <c r="AF6708" s="54">
        <v>160</v>
      </c>
      <c r="AG6708" s="46">
        <v>50</v>
      </c>
      <c r="AH6708">
        <v>64</v>
      </c>
      <c r="AL6708" t="s">
        <v>22</v>
      </c>
      <c r="AM6708">
        <v>72</v>
      </c>
    </row>
    <row r="6709" spans="28:39">
      <c r="AB6709" t="s">
        <v>650</v>
      </c>
      <c r="AC6709" s="1">
        <v>1</v>
      </c>
      <c r="AD6709" s="38" t="s">
        <v>428</v>
      </c>
      <c r="AE6709" s="39">
        <v>80</v>
      </c>
      <c r="AF6709" s="54">
        <v>160</v>
      </c>
      <c r="AG6709" s="47">
        <v>60</v>
      </c>
      <c r="AH6709">
        <v>57</v>
      </c>
      <c r="AL6709" t="s">
        <v>22</v>
      </c>
      <c r="AM6709">
        <v>72</v>
      </c>
    </row>
    <row r="6710" spans="28:39">
      <c r="AB6710" t="s">
        <v>650</v>
      </c>
      <c r="AC6710" s="1">
        <v>1</v>
      </c>
      <c r="AD6710" s="38" t="s">
        <v>428</v>
      </c>
      <c r="AE6710" s="39">
        <v>80</v>
      </c>
      <c r="AF6710" s="54">
        <v>160</v>
      </c>
      <c r="AG6710" s="48">
        <v>70</v>
      </c>
      <c r="AH6710">
        <v>53</v>
      </c>
      <c r="AL6710" t="s">
        <v>22</v>
      </c>
      <c r="AM6710">
        <v>72</v>
      </c>
    </row>
    <row r="6711" spans="28:39">
      <c r="AB6711" t="s">
        <v>650</v>
      </c>
      <c r="AC6711" s="1">
        <v>1</v>
      </c>
      <c r="AD6711" s="38" t="s">
        <v>428</v>
      </c>
      <c r="AE6711" s="39">
        <v>80</v>
      </c>
      <c r="AF6711" s="55">
        <v>170</v>
      </c>
      <c r="AG6711" s="41">
        <v>0</v>
      </c>
      <c r="AH6711">
        <v>62</v>
      </c>
      <c r="AL6711" t="s">
        <v>22</v>
      </c>
      <c r="AM6711">
        <v>72</v>
      </c>
    </row>
    <row r="6712" spans="28:39">
      <c r="AB6712" t="s">
        <v>650</v>
      </c>
      <c r="AC6712" s="1">
        <v>1</v>
      </c>
      <c r="AD6712" s="38" t="s">
        <v>428</v>
      </c>
      <c r="AE6712" s="39">
        <v>80</v>
      </c>
      <c r="AF6712" s="55">
        <v>170</v>
      </c>
      <c r="AG6712" s="42">
        <v>10</v>
      </c>
      <c r="AH6712">
        <v>62</v>
      </c>
      <c r="AL6712" t="s">
        <v>22</v>
      </c>
      <c r="AM6712">
        <v>72</v>
      </c>
    </row>
    <row r="6713" spans="28:39">
      <c r="AB6713" t="s">
        <v>650</v>
      </c>
      <c r="AC6713" s="1">
        <v>1</v>
      </c>
      <c r="AD6713" s="38" t="s">
        <v>428</v>
      </c>
      <c r="AE6713" s="39">
        <v>80</v>
      </c>
      <c r="AF6713" s="55">
        <v>170</v>
      </c>
      <c r="AG6713" s="43">
        <v>20</v>
      </c>
      <c r="AH6713">
        <v>62</v>
      </c>
      <c r="AL6713" t="s">
        <v>22</v>
      </c>
      <c r="AM6713">
        <v>72</v>
      </c>
    </row>
    <row r="6714" spans="28:39">
      <c r="AB6714" t="s">
        <v>650</v>
      </c>
      <c r="AC6714" s="1">
        <v>1</v>
      </c>
      <c r="AD6714" s="38" t="s">
        <v>428</v>
      </c>
      <c r="AE6714" s="39">
        <v>80</v>
      </c>
      <c r="AF6714" s="55">
        <v>170</v>
      </c>
      <c r="AG6714" s="44">
        <v>30</v>
      </c>
      <c r="AH6714">
        <v>62</v>
      </c>
      <c r="AL6714" t="s">
        <v>22</v>
      </c>
      <c r="AM6714">
        <v>72</v>
      </c>
    </row>
    <row r="6715" spans="28:39">
      <c r="AB6715" t="s">
        <v>650</v>
      </c>
      <c r="AC6715" s="1">
        <v>1</v>
      </c>
      <c r="AD6715" s="38" t="s">
        <v>428</v>
      </c>
      <c r="AE6715" s="39">
        <v>80</v>
      </c>
      <c r="AF6715" s="55">
        <v>170</v>
      </c>
      <c r="AG6715" s="45">
        <v>40</v>
      </c>
      <c r="AH6715">
        <v>62</v>
      </c>
      <c r="AL6715" t="s">
        <v>22</v>
      </c>
      <c r="AM6715">
        <v>72</v>
      </c>
    </row>
    <row r="6716" spans="28:39">
      <c r="AB6716" t="s">
        <v>650</v>
      </c>
      <c r="AC6716" s="1">
        <v>1</v>
      </c>
      <c r="AD6716" s="38" t="s">
        <v>428</v>
      </c>
      <c r="AE6716" s="39">
        <v>80</v>
      </c>
      <c r="AF6716" s="55">
        <v>170</v>
      </c>
      <c r="AG6716" s="46">
        <v>50</v>
      </c>
      <c r="AH6716">
        <v>62</v>
      </c>
      <c r="AL6716" t="s">
        <v>22</v>
      </c>
      <c r="AM6716">
        <v>72</v>
      </c>
    </row>
    <row r="6717" spans="28:39">
      <c r="AB6717" t="s">
        <v>650</v>
      </c>
      <c r="AC6717" s="1">
        <v>1</v>
      </c>
      <c r="AD6717" s="38" t="s">
        <v>428</v>
      </c>
      <c r="AE6717" s="39">
        <v>80</v>
      </c>
      <c r="AF6717" s="55">
        <v>170</v>
      </c>
      <c r="AG6717" s="47">
        <v>60</v>
      </c>
      <c r="AH6717">
        <v>57</v>
      </c>
      <c r="AL6717" t="s">
        <v>22</v>
      </c>
      <c r="AM6717">
        <v>72</v>
      </c>
    </row>
    <row r="6718" spans="28:39">
      <c r="AB6718" t="s">
        <v>650</v>
      </c>
      <c r="AC6718" s="1">
        <v>1</v>
      </c>
      <c r="AD6718" s="38" t="s">
        <v>428</v>
      </c>
      <c r="AE6718" s="39">
        <v>80</v>
      </c>
      <c r="AF6718" s="55">
        <v>170</v>
      </c>
      <c r="AG6718" s="48">
        <v>70</v>
      </c>
      <c r="AH6718">
        <v>53</v>
      </c>
      <c r="AL6718" t="s">
        <v>22</v>
      </c>
      <c r="AM6718">
        <v>72</v>
      </c>
    </row>
    <row r="6719" spans="28:39">
      <c r="AB6719" t="s">
        <v>650</v>
      </c>
      <c r="AC6719" s="1">
        <v>1</v>
      </c>
      <c r="AD6719" s="38" t="s">
        <v>428</v>
      </c>
      <c r="AE6719" s="39">
        <v>80</v>
      </c>
      <c r="AF6719" s="56">
        <v>180</v>
      </c>
      <c r="AG6719" s="41">
        <v>0</v>
      </c>
      <c r="AH6719">
        <v>55</v>
      </c>
      <c r="AL6719" t="s">
        <v>22</v>
      </c>
      <c r="AM6719">
        <v>72</v>
      </c>
    </row>
    <row r="6720" spans="28:39">
      <c r="AB6720" t="s">
        <v>650</v>
      </c>
      <c r="AC6720" s="1">
        <v>1</v>
      </c>
      <c r="AD6720" s="38" t="s">
        <v>428</v>
      </c>
      <c r="AE6720" s="39">
        <v>80</v>
      </c>
      <c r="AF6720" s="56">
        <v>180</v>
      </c>
      <c r="AG6720" s="42">
        <v>10</v>
      </c>
      <c r="AH6720">
        <v>55</v>
      </c>
      <c r="AL6720" t="s">
        <v>22</v>
      </c>
      <c r="AM6720">
        <v>72</v>
      </c>
    </row>
    <row r="6721" spans="28:39">
      <c r="AB6721" t="s">
        <v>650</v>
      </c>
      <c r="AC6721" s="1">
        <v>1</v>
      </c>
      <c r="AD6721" s="38" t="s">
        <v>428</v>
      </c>
      <c r="AE6721" s="39">
        <v>80</v>
      </c>
      <c r="AF6721" s="56">
        <v>180</v>
      </c>
      <c r="AG6721" s="43">
        <v>20</v>
      </c>
      <c r="AH6721">
        <v>55</v>
      </c>
      <c r="AL6721" t="s">
        <v>22</v>
      </c>
      <c r="AM6721">
        <v>72</v>
      </c>
    </row>
    <row r="6722" spans="28:39">
      <c r="AB6722" t="s">
        <v>650</v>
      </c>
      <c r="AC6722" s="1">
        <v>1</v>
      </c>
      <c r="AD6722" s="38" t="s">
        <v>428</v>
      </c>
      <c r="AE6722" s="39">
        <v>80</v>
      </c>
      <c r="AF6722" s="56">
        <v>180</v>
      </c>
      <c r="AG6722" s="44">
        <v>30</v>
      </c>
      <c r="AH6722">
        <v>55</v>
      </c>
      <c r="AL6722" t="s">
        <v>22</v>
      </c>
      <c r="AM6722">
        <v>72</v>
      </c>
    </row>
    <row r="6723" spans="28:39">
      <c r="AB6723" t="s">
        <v>650</v>
      </c>
      <c r="AC6723" s="1">
        <v>1</v>
      </c>
      <c r="AD6723" s="38" t="s">
        <v>428</v>
      </c>
      <c r="AE6723" s="39">
        <v>80</v>
      </c>
      <c r="AF6723" s="56">
        <v>180</v>
      </c>
      <c r="AG6723" s="45">
        <v>40</v>
      </c>
      <c r="AH6723">
        <v>55</v>
      </c>
      <c r="AL6723" t="s">
        <v>22</v>
      </c>
      <c r="AM6723">
        <v>72</v>
      </c>
    </row>
    <row r="6724" spans="28:39">
      <c r="AB6724" t="s">
        <v>650</v>
      </c>
      <c r="AC6724" s="1">
        <v>1</v>
      </c>
      <c r="AD6724" s="38" t="s">
        <v>428</v>
      </c>
      <c r="AE6724" s="39">
        <v>80</v>
      </c>
      <c r="AF6724" s="56">
        <v>180</v>
      </c>
      <c r="AG6724" s="46">
        <v>50</v>
      </c>
      <c r="AH6724">
        <v>55</v>
      </c>
      <c r="AL6724" t="s">
        <v>22</v>
      </c>
      <c r="AM6724">
        <v>72</v>
      </c>
    </row>
    <row r="6725" spans="28:39">
      <c r="AB6725" t="s">
        <v>650</v>
      </c>
      <c r="AC6725" s="1">
        <v>1</v>
      </c>
      <c r="AD6725" s="38" t="s">
        <v>428</v>
      </c>
      <c r="AE6725" s="39">
        <v>80</v>
      </c>
      <c r="AF6725" s="56">
        <v>180</v>
      </c>
      <c r="AG6725" s="47">
        <v>60</v>
      </c>
      <c r="AH6725">
        <v>55</v>
      </c>
      <c r="AL6725" t="s">
        <v>22</v>
      </c>
      <c r="AM6725">
        <v>72</v>
      </c>
    </row>
    <row r="6726" spans="28:39">
      <c r="AB6726" t="s">
        <v>650</v>
      </c>
      <c r="AC6726" s="1">
        <v>1</v>
      </c>
      <c r="AD6726" s="38" t="s">
        <v>428</v>
      </c>
      <c r="AE6726" s="39">
        <v>80</v>
      </c>
      <c r="AF6726" s="56">
        <v>180</v>
      </c>
      <c r="AG6726" s="48">
        <v>70</v>
      </c>
      <c r="AH6726">
        <v>53</v>
      </c>
      <c r="AL6726" t="s">
        <v>22</v>
      </c>
      <c r="AM6726">
        <v>72</v>
      </c>
    </row>
    <row r="6727" spans="28:39">
      <c r="AB6727" t="s">
        <v>650</v>
      </c>
      <c r="AC6727" s="1">
        <v>1</v>
      </c>
      <c r="AD6727" s="38" t="s">
        <v>428</v>
      </c>
      <c r="AE6727" s="39">
        <v>80</v>
      </c>
      <c r="AF6727" s="57">
        <v>200</v>
      </c>
      <c r="AG6727" s="41">
        <v>0</v>
      </c>
      <c r="AH6727">
        <v>44</v>
      </c>
      <c r="AL6727" t="s">
        <v>22</v>
      </c>
      <c r="AM6727">
        <v>72</v>
      </c>
    </row>
    <row r="6728" spans="28:39">
      <c r="AB6728" t="s">
        <v>650</v>
      </c>
      <c r="AC6728" s="1">
        <v>1</v>
      </c>
      <c r="AD6728" s="38" t="s">
        <v>428</v>
      </c>
      <c r="AE6728" s="39">
        <v>80</v>
      </c>
      <c r="AF6728" s="57">
        <v>200</v>
      </c>
      <c r="AG6728" s="42">
        <v>10</v>
      </c>
      <c r="AH6728">
        <v>44</v>
      </c>
      <c r="AL6728" t="s">
        <v>22</v>
      </c>
      <c r="AM6728">
        <v>72</v>
      </c>
    </row>
    <row r="6729" spans="28:39">
      <c r="AB6729" t="s">
        <v>650</v>
      </c>
      <c r="AC6729" s="1">
        <v>1</v>
      </c>
      <c r="AD6729" s="38" t="s">
        <v>428</v>
      </c>
      <c r="AE6729" s="39">
        <v>80</v>
      </c>
      <c r="AF6729" s="57">
        <v>200</v>
      </c>
      <c r="AG6729" s="43">
        <v>20</v>
      </c>
      <c r="AH6729">
        <v>44</v>
      </c>
      <c r="AL6729" t="s">
        <v>22</v>
      </c>
      <c r="AM6729">
        <v>72</v>
      </c>
    </row>
    <row r="6730" spans="28:39">
      <c r="AB6730" t="s">
        <v>650</v>
      </c>
      <c r="AC6730" s="1">
        <v>1</v>
      </c>
      <c r="AD6730" s="38" t="s">
        <v>428</v>
      </c>
      <c r="AE6730" s="39">
        <v>80</v>
      </c>
      <c r="AF6730" s="57">
        <v>200</v>
      </c>
      <c r="AG6730" s="44">
        <v>30</v>
      </c>
      <c r="AH6730">
        <v>44</v>
      </c>
      <c r="AL6730" t="s">
        <v>22</v>
      </c>
      <c r="AM6730">
        <v>72</v>
      </c>
    </row>
    <row r="6731" spans="28:39">
      <c r="AB6731" t="s">
        <v>650</v>
      </c>
      <c r="AC6731" s="1">
        <v>1</v>
      </c>
      <c r="AD6731" s="38" t="s">
        <v>428</v>
      </c>
      <c r="AE6731" s="39">
        <v>80</v>
      </c>
      <c r="AF6731" s="57">
        <v>200</v>
      </c>
      <c r="AG6731" s="45">
        <v>40</v>
      </c>
      <c r="AH6731">
        <v>44</v>
      </c>
      <c r="AL6731" t="s">
        <v>22</v>
      </c>
      <c r="AM6731">
        <v>72</v>
      </c>
    </row>
    <row r="6732" spans="28:39">
      <c r="AB6732" t="s">
        <v>650</v>
      </c>
      <c r="AC6732" s="1">
        <v>1</v>
      </c>
      <c r="AD6732" s="38" t="s">
        <v>428</v>
      </c>
      <c r="AE6732" s="39">
        <v>80</v>
      </c>
      <c r="AF6732" s="57">
        <v>200</v>
      </c>
      <c r="AG6732" s="46">
        <v>50</v>
      </c>
      <c r="AH6732">
        <v>44</v>
      </c>
      <c r="AL6732" t="s">
        <v>22</v>
      </c>
      <c r="AM6732">
        <v>72</v>
      </c>
    </row>
    <row r="6733" spans="28:39">
      <c r="AB6733" t="s">
        <v>650</v>
      </c>
      <c r="AC6733" s="1">
        <v>1</v>
      </c>
      <c r="AD6733" s="38" t="s">
        <v>428</v>
      </c>
      <c r="AE6733" s="39">
        <v>80</v>
      </c>
      <c r="AF6733" s="57">
        <v>200</v>
      </c>
      <c r="AG6733" s="47">
        <v>60</v>
      </c>
      <c r="AH6733">
        <v>44</v>
      </c>
      <c r="AL6733" t="s">
        <v>22</v>
      </c>
      <c r="AM6733">
        <v>72</v>
      </c>
    </row>
    <row r="6734" spans="28:39">
      <c r="AB6734" t="s">
        <v>650</v>
      </c>
      <c r="AC6734" s="1">
        <v>1</v>
      </c>
      <c r="AD6734" s="38" t="s">
        <v>428</v>
      </c>
      <c r="AE6734" s="39">
        <v>80</v>
      </c>
      <c r="AF6734" s="57">
        <v>200</v>
      </c>
      <c r="AG6734" s="48">
        <v>70</v>
      </c>
      <c r="AH6734">
        <v>44</v>
      </c>
      <c r="AL6734" t="s">
        <v>22</v>
      </c>
      <c r="AM6734">
        <v>72</v>
      </c>
    </row>
    <row r="6735" spans="28:39">
      <c r="AB6735" s="58" t="s">
        <v>655</v>
      </c>
      <c r="AC6735" s="1">
        <v>1</v>
      </c>
      <c r="AD6735" s="38" t="s">
        <v>337</v>
      </c>
      <c r="AE6735" s="39">
        <v>80</v>
      </c>
      <c r="AF6735" s="40">
        <v>110</v>
      </c>
      <c r="AG6735" s="41">
        <v>0</v>
      </c>
      <c r="AH6735">
        <v>121</v>
      </c>
      <c r="AL6735" t="s">
        <v>22</v>
      </c>
      <c r="AM6735">
        <v>72</v>
      </c>
    </row>
    <row r="6736" spans="28:39">
      <c r="AB6736" s="58" t="s">
        <v>655</v>
      </c>
      <c r="AC6736" s="1">
        <v>1</v>
      </c>
      <c r="AD6736" s="38" t="s">
        <v>337</v>
      </c>
      <c r="AE6736" s="39">
        <v>80</v>
      </c>
      <c r="AF6736" s="40">
        <v>110</v>
      </c>
      <c r="AG6736" s="42">
        <v>10</v>
      </c>
      <c r="AH6736">
        <v>110</v>
      </c>
      <c r="AL6736" t="s">
        <v>22</v>
      </c>
      <c r="AM6736">
        <v>72</v>
      </c>
    </row>
    <row r="6737" spans="28:39">
      <c r="AB6737" s="58" t="s">
        <v>655</v>
      </c>
      <c r="AC6737" s="1">
        <v>1</v>
      </c>
      <c r="AD6737" s="38" t="s">
        <v>337</v>
      </c>
      <c r="AE6737" s="39">
        <v>80</v>
      </c>
      <c r="AF6737" s="40">
        <v>110</v>
      </c>
      <c r="AG6737" s="43">
        <v>20</v>
      </c>
      <c r="AH6737">
        <v>68</v>
      </c>
      <c r="AL6737" t="s">
        <v>22</v>
      </c>
      <c r="AM6737">
        <v>72</v>
      </c>
    </row>
    <row r="6738" spans="28:39">
      <c r="AB6738" s="58" t="s">
        <v>655</v>
      </c>
      <c r="AC6738" s="1">
        <v>1</v>
      </c>
      <c r="AD6738" s="38" t="s">
        <v>337</v>
      </c>
      <c r="AE6738" s="39">
        <v>80</v>
      </c>
      <c r="AF6738" s="40">
        <v>110</v>
      </c>
      <c r="AG6738" s="44">
        <v>30</v>
      </c>
      <c r="AH6738">
        <v>48</v>
      </c>
      <c r="AL6738" t="s">
        <v>22</v>
      </c>
      <c r="AM6738">
        <v>72</v>
      </c>
    </row>
    <row r="6739" spans="28:39">
      <c r="AB6739" s="58" t="s">
        <v>655</v>
      </c>
      <c r="AC6739" s="1">
        <v>1</v>
      </c>
      <c r="AD6739" s="38" t="s">
        <v>337</v>
      </c>
      <c r="AE6739" s="39">
        <v>80</v>
      </c>
      <c r="AF6739" s="40">
        <v>110</v>
      </c>
      <c r="AG6739" s="45">
        <v>40</v>
      </c>
      <c r="AH6739">
        <v>36</v>
      </c>
      <c r="AL6739" t="s">
        <v>22</v>
      </c>
      <c r="AM6739">
        <v>72</v>
      </c>
    </row>
    <row r="6740" spans="28:39">
      <c r="AB6740" s="58" t="s">
        <v>655</v>
      </c>
      <c r="AC6740" s="1">
        <v>1</v>
      </c>
      <c r="AD6740" s="38" t="s">
        <v>337</v>
      </c>
      <c r="AE6740" s="39">
        <v>80</v>
      </c>
      <c r="AF6740" s="40">
        <v>110</v>
      </c>
      <c r="AG6740" s="46">
        <v>50</v>
      </c>
      <c r="AH6740">
        <v>29</v>
      </c>
      <c r="AL6740" t="s">
        <v>22</v>
      </c>
      <c r="AM6740">
        <v>72</v>
      </c>
    </row>
    <row r="6741" spans="28:39">
      <c r="AB6741" s="58" t="s">
        <v>655</v>
      </c>
      <c r="AC6741" s="1">
        <v>1</v>
      </c>
      <c r="AD6741" s="38" t="s">
        <v>337</v>
      </c>
      <c r="AE6741" s="39">
        <v>80</v>
      </c>
      <c r="AF6741" s="40">
        <v>110</v>
      </c>
      <c r="AG6741" s="47">
        <v>60</v>
      </c>
      <c r="AH6741">
        <v>25</v>
      </c>
      <c r="AL6741" t="s">
        <v>22</v>
      </c>
      <c r="AM6741">
        <v>72</v>
      </c>
    </row>
    <row r="6742" spans="28:39">
      <c r="AB6742" s="58" t="s">
        <v>655</v>
      </c>
      <c r="AC6742" s="1">
        <v>1</v>
      </c>
      <c r="AD6742" s="38" t="s">
        <v>337</v>
      </c>
      <c r="AE6742" s="39">
        <v>80</v>
      </c>
      <c r="AF6742" s="40">
        <v>110</v>
      </c>
      <c r="AG6742" s="48">
        <v>70</v>
      </c>
      <c r="AH6742">
        <v>21</v>
      </c>
      <c r="AL6742" t="s">
        <v>22</v>
      </c>
      <c r="AM6742">
        <v>72</v>
      </c>
    </row>
    <row r="6743" spans="28:39">
      <c r="AB6743" s="58" t="s">
        <v>655</v>
      </c>
      <c r="AC6743" s="1">
        <v>1</v>
      </c>
      <c r="AD6743" s="38" t="s">
        <v>337</v>
      </c>
      <c r="AE6743" s="39">
        <v>80</v>
      </c>
      <c r="AF6743" s="49">
        <v>115</v>
      </c>
      <c r="AG6743" s="41">
        <v>0</v>
      </c>
      <c r="AH6743">
        <v>117</v>
      </c>
      <c r="AL6743" t="s">
        <v>22</v>
      </c>
      <c r="AM6743">
        <v>72</v>
      </c>
    </row>
    <row r="6744" spans="28:39">
      <c r="AB6744" s="58" t="s">
        <v>655</v>
      </c>
      <c r="AC6744" s="1">
        <v>1</v>
      </c>
      <c r="AD6744" s="38" t="s">
        <v>337</v>
      </c>
      <c r="AE6744" s="39">
        <v>80</v>
      </c>
      <c r="AF6744" s="49">
        <v>115</v>
      </c>
      <c r="AG6744" s="42">
        <v>10</v>
      </c>
      <c r="AH6744">
        <v>109</v>
      </c>
      <c r="AL6744" t="s">
        <v>22</v>
      </c>
      <c r="AM6744">
        <v>72</v>
      </c>
    </row>
    <row r="6745" spans="28:39">
      <c r="AB6745" s="58" t="s">
        <v>655</v>
      </c>
      <c r="AC6745" s="1">
        <v>1</v>
      </c>
      <c r="AD6745" s="38" t="s">
        <v>337</v>
      </c>
      <c r="AE6745" s="39">
        <v>80</v>
      </c>
      <c r="AF6745" s="49">
        <v>115</v>
      </c>
      <c r="AG6745" s="43">
        <v>20</v>
      </c>
      <c r="AH6745">
        <v>68</v>
      </c>
      <c r="AL6745" t="s">
        <v>22</v>
      </c>
      <c r="AM6745">
        <v>72</v>
      </c>
    </row>
    <row r="6746" spans="28:39">
      <c r="AB6746" s="58" t="s">
        <v>655</v>
      </c>
      <c r="AC6746" s="1">
        <v>1</v>
      </c>
      <c r="AD6746" s="38" t="s">
        <v>337</v>
      </c>
      <c r="AE6746" s="39">
        <v>80</v>
      </c>
      <c r="AF6746" s="49">
        <v>115</v>
      </c>
      <c r="AG6746" s="44">
        <v>30</v>
      </c>
      <c r="AH6746">
        <v>48</v>
      </c>
      <c r="AL6746" t="s">
        <v>22</v>
      </c>
      <c r="AM6746">
        <v>72</v>
      </c>
    </row>
    <row r="6747" spans="28:39">
      <c r="AB6747" s="58" t="s">
        <v>655</v>
      </c>
      <c r="AC6747" s="1">
        <v>1</v>
      </c>
      <c r="AD6747" s="38" t="s">
        <v>337</v>
      </c>
      <c r="AE6747" s="39">
        <v>80</v>
      </c>
      <c r="AF6747" s="49">
        <v>115</v>
      </c>
      <c r="AG6747" s="45">
        <v>40</v>
      </c>
      <c r="AH6747">
        <v>36</v>
      </c>
      <c r="AL6747" t="s">
        <v>22</v>
      </c>
      <c r="AM6747">
        <v>72</v>
      </c>
    </row>
    <row r="6748" spans="28:39">
      <c r="AB6748" s="58" t="s">
        <v>655</v>
      </c>
      <c r="AC6748" s="1">
        <v>1</v>
      </c>
      <c r="AD6748" s="38" t="s">
        <v>337</v>
      </c>
      <c r="AE6748" s="39">
        <v>80</v>
      </c>
      <c r="AF6748" s="49">
        <v>115</v>
      </c>
      <c r="AG6748" s="46">
        <v>50</v>
      </c>
      <c r="AH6748">
        <v>29</v>
      </c>
      <c r="AL6748" t="s">
        <v>22</v>
      </c>
      <c r="AM6748">
        <v>72</v>
      </c>
    </row>
    <row r="6749" spans="28:39">
      <c r="AB6749" s="58" t="s">
        <v>655</v>
      </c>
      <c r="AC6749" s="1">
        <v>1</v>
      </c>
      <c r="AD6749" s="38" t="s">
        <v>337</v>
      </c>
      <c r="AE6749" s="39">
        <v>80</v>
      </c>
      <c r="AF6749" s="49">
        <v>115</v>
      </c>
      <c r="AG6749" s="47">
        <v>60</v>
      </c>
      <c r="AH6749">
        <v>25</v>
      </c>
      <c r="AL6749" t="s">
        <v>22</v>
      </c>
      <c r="AM6749">
        <v>72</v>
      </c>
    </row>
    <row r="6750" spans="28:39">
      <c r="AB6750" s="58" t="s">
        <v>655</v>
      </c>
      <c r="AC6750" s="1">
        <v>1</v>
      </c>
      <c r="AD6750" s="38" t="s">
        <v>337</v>
      </c>
      <c r="AE6750" s="39">
        <v>80</v>
      </c>
      <c r="AF6750" s="49">
        <v>115</v>
      </c>
      <c r="AG6750" s="48">
        <v>70</v>
      </c>
      <c r="AH6750">
        <v>21</v>
      </c>
      <c r="AL6750" t="s">
        <v>22</v>
      </c>
      <c r="AM6750">
        <v>72</v>
      </c>
    </row>
    <row r="6751" spans="28:39">
      <c r="AB6751" s="58" t="s">
        <v>655</v>
      </c>
      <c r="AC6751" s="1">
        <v>1</v>
      </c>
      <c r="AD6751" s="38" t="s">
        <v>337</v>
      </c>
      <c r="AE6751" s="39">
        <v>80</v>
      </c>
      <c r="AF6751" s="50">
        <v>120</v>
      </c>
      <c r="AG6751" s="41">
        <v>0</v>
      </c>
      <c r="AH6751">
        <v>113</v>
      </c>
      <c r="AL6751" t="s">
        <v>22</v>
      </c>
      <c r="AM6751">
        <v>72</v>
      </c>
    </row>
    <row r="6752" spans="28:39">
      <c r="AB6752" s="58" t="s">
        <v>655</v>
      </c>
      <c r="AC6752" s="1">
        <v>1</v>
      </c>
      <c r="AD6752" s="38" t="s">
        <v>337</v>
      </c>
      <c r="AE6752" s="39">
        <v>80</v>
      </c>
      <c r="AF6752" s="50">
        <v>120</v>
      </c>
      <c r="AG6752" s="42">
        <v>10</v>
      </c>
      <c r="AH6752">
        <v>108</v>
      </c>
      <c r="AL6752" t="s">
        <v>22</v>
      </c>
      <c r="AM6752">
        <v>72</v>
      </c>
    </row>
    <row r="6753" spans="28:39">
      <c r="AB6753" s="58" t="s">
        <v>655</v>
      </c>
      <c r="AC6753" s="1">
        <v>1</v>
      </c>
      <c r="AD6753" s="38" t="s">
        <v>337</v>
      </c>
      <c r="AE6753" s="39">
        <v>80</v>
      </c>
      <c r="AF6753" s="50">
        <v>120</v>
      </c>
      <c r="AG6753" s="43">
        <v>20</v>
      </c>
      <c r="AH6753">
        <v>68</v>
      </c>
      <c r="AL6753" t="s">
        <v>22</v>
      </c>
      <c r="AM6753">
        <v>72</v>
      </c>
    </row>
    <row r="6754" spans="28:39">
      <c r="AB6754" s="58" t="s">
        <v>655</v>
      </c>
      <c r="AC6754" s="1">
        <v>1</v>
      </c>
      <c r="AD6754" s="38" t="s">
        <v>337</v>
      </c>
      <c r="AE6754" s="39">
        <v>80</v>
      </c>
      <c r="AF6754" s="50">
        <v>120</v>
      </c>
      <c r="AG6754" s="44">
        <v>30</v>
      </c>
      <c r="AH6754">
        <v>48</v>
      </c>
      <c r="AL6754" t="s">
        <v>22</v>
      </c>
      <c r="AM6754">
        <v>72</v>
      </c>
    </row>
    <row r="6755" spans="28:39">
      <c r="AB6755" s="58" t="s">
        <v>655</v>
      </c>
      <c r="AC6755" s="1">
        <v>1</v>
      </c>
      <c r="AD6755" s="38" t="s">
        <v>337</v>
      </c>
      <c r="AE6755" s="39">
        <v>80</v>
      </c>
      <c r="AF6755" s="50">
        <v>120</v>
      </c>
      <c r="AG6755" s="45">
        <v>40</v>
      </c>
      <c r="AH6755">
        <v>36</v>
      </c>
      <c r="AL6755" t="s">
        <v>22</v>
      </c>
      <c r="AM6755">
        <v>72</v>
      </c>
    </row>
    <row r="6756" spans="28:39">
      <c r="AB6756" s="58" t="s">
        <v>655</v>
      </c>
      <c r="AC6756" s="1">
        <v>1</v>
      </c>
      <c r="AD6756" s="38" t="s">
        <v>337</v>
      </c>
      <c r="AE6756" s="39">
        <v>80</v>
      </c>
      <c r="AF6756" s="50">
        <v>120</v>
      </c>
      <c r="AG6756" s="46">
        <v>50</v>
      </c>
      <c r="AH6756">
        <v>29</v>
      </c>
      <c r="AL6756" t="s">
        <v>22</v>
      </c>
      <c r="AM6756">
        <v>72</v>
      </c>
    </row>
    <row r="6757" spans="28:39">
      <c r="AB6757" s="58" t="s">
        <v>655</v>
      </c>
      <c r="AC6757" s="1">
        <v>1</v>
      </c>
      <c r="AD6757" s="38" t="s">
        <v>337</v>
      </c>
      <c r="AE6757" s="39">
        <v>80</v>
      </c>
      <c r="AF6757" s="50">
        <v>120</v>
      </c>
      <c r="AG6757" s="47">
        <v>60</v>
      </c>
      <c r="AH6757">
        <v>25</v>
      </c>
      <c r="AL6757" t="s">
        <v>22</v>
      </c>
      <c r="AM6757">
        <v>72</v>
      </c>
    </row>
    <row r="6758" spans="28:39">
      <c r="AB6758" s="58" t="s">
        <v>655</v>
      </c>
      <c r="AC6758" s="1">
        <v>1</v>
      </c>
      <c r="AD6758" s="38" t="s">
        <v>337</v>
      </c>
      <c r="AE6758" s="39">
        <v>80</v>
      </c>
      <c r="AF6758" s="50">
        <v>120</v>
      </c>
      <c r="AG6758" s="48">
        <v>70</v>
      </c>
      <c r="AH6758">
        <v>21</v>
      </c>
      <c r="AL6758" t="s">
        <v>22</v>
      </c>
      <c r="AM6758">
        <v>72</v>
      </c>
    </row>
    <row r="6759" spans="28:39">
      <c r="AB6759" s="58" t="s">
        <v>655</v>
      </c>
      <c r="AC6759" s="1">
        <v>1</v>
      </c>
      <c r="AD6759" s="38" t="s">
        <v>337</v>
      </c>
      <c r="AE6759" s="39">
        <v>80</v>
      </c>
      <c r="AF6759" s="51">
        <v>130</v>
      </c>
      <c r="AG6759" s="41">
        <v>0</v>
      </c>
      <c r="AH6759">
        <v>107</v>
      </c>
      <c r="AL6759" t="s">
        <v>22</v>
      </c>
      <c r="AM6759">
        <v>72</v>
      </c>
    </row>
    <row r="6760" spans="28:39">
      <c r="AB6760" s="58" t="s">
        <v>655</v>
      </c>
      <c r="AC6760" s="1">
        <v>1</v>
      </c>
      <c r="AD6760" s="38" t="s">
        <v>337</v>
      </c>
      <c r="AE6760" s="39">
        <v>80</v>
      </c>
      <c r="AF6760" s="51">
        <v>130</v>
      </c>
      <c r="AG6760" s="42">
        <v>10</v>
      </c>
      <c r="AH6760">
        <v>105</v>
      </c>
      <c r="AL6760" t="s">
        <v>22</v>
      </c>
      <c r="AM6760">
        <v>72</v>
      </c>
    </row>
    <row r="6761" spans="28:39">
      <c r="AB6761" s="58" t="s">
        <v>655</v>
      </c>
      <c r="AC6761" s="1">
        <v>1</v>
      </c>
      <c r="AD6761" s="38" t="s">
        <v>337</v>
      </c>
      <c r="AE6761" s="39">
        <v>80</v>
      </c>
      <c r="AF6761" s="51">
        <v>130</v>
      </c>
      <c r="AG6761" s="43">
        <v>20</v>
      </c>
      <c r="AH6761">
        <v>68</v>
      </c>
      <c r="AL6761" t="s">
        <v>22</v>
      </c>
      <c r="AM6761">
        <v>72</v>
      </c>
    </row>
    <row r="6762" spans="28:39">
      <c r="AB6762" s="58" t="s">
        <v>655</v>
      </c>
      <c r="AC6762" s="1">
        <v>1</v>
      </c>
      <c r="AD6762" s="38" t="s">
        <v>337</v>
      </c>
      <c r="AE6762" s="39">
        <v>80</v>
      </c>
      <c r="AF6762" s="51">
        <v>130</v>
      </c>
      <c r="AG6762" s="44">
        <v>30</v>
      </c>
      <c r="AH6762">
        <v>48</v>
      </c>
      <c r="AL6762" t="s">
        <v>22</v>
      </c>
      <c r="AM6762">
        <v>72</v>
      </c>
    </row>
    <row r="6763" spans="28:39">
      <c r="AB6763" s="58" t="s">
        <v>655</v>
      </c>
      <c r="AC6763" s="1">
        <v>1</v>
      </c>
      <c r="AD6763" s="38" t="s">
        <v>337</v>
      </c>
      <c r="AE6763" s="39">
        <v>80</v>
      </c>
      <c r="AF6763" s="51">
        <v>130</v>
      </c>
      <c r="AG6763" s="45">
        <v>40</v>
      </c>
      <c r="AH6763">
        <v>36</v>
      </c>
      <c r="AL6763" t="s">
        <v>22</v>
      </c>
      <c r="AM6763">
        <v>72</v>
      </c>
    </row>
    <row r="6764" spans="28:39">
      <c r="AB6764" s="58" t="s">
        <v>655</v>
      </c>
      <c r="AC6764" s="1">
        <v>1</v>
      </c>
      <c r="AD6764" s="38" t="s">
        <v>337</v>
      </c>
      <c r="AE6764" s="39">
        <v>80</v>
      </c>
      <c r="AF6764" s="51">
        <v>130</v>
      </c>
      <c r="AG6764" s="46">
        <v>50</v>
      </c>
      <c r="AH6764">
        <v>29</v>
      </c>
      <c r="AL6764" t="s">
        <v>22</v>
      </c>
      <c r="AM6764">
        <v>72</v>
      </c>
    </row>
    <row r="6765" spans="28:39">
      <c r="AB6765" s="58" t="s">
        <v>655</v>
      </c>
      <c r="AC6765" s="1">
        <v>1</v>
      </c>
      <c r="AD6765" s="38" t="s">
        <v>337</v>
      </c>
      <c r="AE6765" s="39">
        <v>80</v>
      </c>
      <c r="AF6765" s="51">
        <v>130</v>
      </c>
      <c r="AG6765" s="47">
        <v>60</v>
      </c>
      <c r="AH6765">
        <v>25</v>
      </c>
      <c r="AL6765" t="s">
        <v>22</v>
      </c>
      <c r="AM6765">
        <v>72</v>
      </c>
    </row>
    <row r="6766" spans="28:39">
      <c r="AB6766" s="58" t="s">
        <v>655</v>
      </c>
      <c r="AC6766" s="1">
        <v>1</v>
      </c>
      <c r="AD6766" s="38" t="s">
        <v>337</v>
      </c>
      <c r="AE6766" s="39">
        <v>80</v>
      </c>
      <c r="AF6766" s="51">
        <v>130</v>
      </c>
      <c r="AG6766" s="48">
        <v>70</v>
      </c>
      <c r="AH6766">
        <v>21</v>
      </c>
      <c r="AL6766" t="s">
        <v>22</v>
      </c>
      <c r="AM6766">
        <v>72</v>
      </c>
    </row>
    <row r="6767" spans="28:39">
      <c r="AB6767" s="58" t="s">
        <v>655</v>
      </c>
      <c r="AC6767" s="1">
        <v>1</v>
      </c>
      <c r="AD6767" s="38" t="s">
        <v>337</v>
      </c>
      <c r="AE6767" s="39">
        <v>80</v>
      </c>
      <c r="AF6767" s="52">
        <v>140</v>
      </c>
      <c r="AG6767" s="41">
        <v>0</v>
      </c>
      <c r="AH6767">
        <v>101</v>
      </c>
      <c r="AL6767" t="s">
        <v>22</v>
      </c>
      <c r="AM6767">
        <v>72</v>
      </c>
    </row>
    <row r="6768" spans="28:39">
      <c r="AB6768" s="58" t="s">
        <v>655</v>
      </c>
      <c r="AC6768" s="1">
        <v>1</v>
      </c>
      <c r="AD6768" s="38" t="s">
        <v>337</v>
      </c>
      <c r="AE6768" s="39">
        <v>80</v>
      </c>
      <c r="AF6768" s="52">
        <v>140</v>
      </c>
      <c r="AG6768" s="42">
        <v>10</v>
      </c>
      <c r="AH6768">
        <v>101</v>
      </c>
      <c r="AL6768" t="s">
        <v>22</v>
      </c>
      <c r="AM6768">
        <v>72</v>
      </c>
    </row>
    <row r="6769" spans="28:39">
      <c r="AB6769" s="58" t="s">
        <v>655</v>
      </c>
      <c r="AC6769" s="1">
        <v>1</v>
      </c>
      <c r="AD6769" s="38" t="s">
        <v>337</v>
      </c>
      <c r="AE6769" s="39">
        <v>80</v>
      </c>
      <c r="AF6769" s="52">
        <v>140</v>
      </c>
      <c r="AG6769" s="43">
        <v>20</v>
      </c>
      <c r="AH6769">
        <v>68</v>
      </c>
      <c r="AL6769" t="s">
        <v>22</v>
      </c>
      <c r="AM6769">
        <v>72</v>
      </c>
    </row>
    <row r="6770" spans="28:39">
      <c r="AB6770" s="58" t="s">
        <v>655</v>
      </c>
      <c r="AC6770" s="1">
        <v>1</v>
      </c>
      <c r="AD6770" s="38" t="s">
        <v>337</v>
      </c>
      <c r="AE6770" s="39">
        <v>80</v>
      </c>
      <c r="AF6770" s="52">
        <v>140</v>
      </c>
      <c r="AG6770" s="44">
        <v>30</v>
      </c>
      <c r="AH6770">
        <v>48</v>
      </c>
      <c r="AL6770" t="s">
        <v>22</v>
      </c>
      <c r="AM6770">
        <v>72</v>
      </c>
    </row>
    <row r="6771" spans="28:39">
      <c r="AB6771" s="58" t="s">
        <v>655</v>
      </c>
      <c r="AC6771" s="1">
        <v>1</v>
      </c>
      <c r="AD6771" s="38" t="s">
        <v>337</v>
      </c>
      <c r="AE6771" s="39">
        <v>80</v>
      </c>
      <c r="AF6771" s="52">
        <v>140</v>
      </c>
      <c r="AG6771" s="45">
        <v>40</v>
      </c>
      <c r="AH6771">
        <v>36</v>
      </c>
      <c r="AL6771" t="s">
        <v>22</v>
      </c>
      <c r="AM6771">
        <v>72</v>
      </c>
    </row>
    <row r="6772" spans="28:39">
      <c r="AB6772" s="58" t="s">
        <v>655</v>
      </c>
      <c r="AC6772" s="1">
        <v>1</v>
      </c>
      <c r="AD6772" s="38" t="s">
        <v>337</v>
      </c>
      <c r="AE6772" s="39">
        <v>80</v>
      </c>
      <c r="AF6772" s="52">
        <v>140</v>
      </c>
      <c r="AG6772" s="46">
        <v>50</v>
      </c>
      <c r="AH6772">
        <v>29</v>
      </c>
      <c r="AL6772" t="s">
        <v>22</v>
      </c>
      <c r="AM6772">
        <v>72</v>
      </c>
    </row>
    <row r="6773" spans="28:39">
      <c r="AB6773" s="58" t="s">
        <v>655</v>
      </c>
      <c r="AC6773" s="1">
        <v>1</v>
      </c>
      <c r="AD6773" s="38" t="s">
        <v>337</v>
      </c>
      <c r="AE6773" s="39">
        <v>80</v>
      </c>
      <c r="AF6773" s="52">
        <v>140</v>
      </c>
      <c r="AG6773" s="47">
        <v>60</v>
      </c>
      <c r="AH6773">
        <v>25</v>
      </c>
      <c r="AL6773" t="s">
        <v>22</v>
      </c>
      <c r="AM6773">
        <v>72</v>
      </c>
    </row>
    <row r="6774" spans="28:39">
      <c r="AB6774" s="58" t="s">
        <v>655</v>
      </c>
      <c r="AC6774" s="1">
        <v>1</v>
      </c>
      <c r="AD6774" s="38" t="s">
        <v>337</v>
      </c>
      <c r="AE6774" s="39">
        <v>80</v>
      </c>
      <c r="AF6774" s="52">
        <v>140</v>
      </c>
      <c r="AG6774" s="48">
        <v>70</v>
      </c>
      <c r="AH6774">
        <v>21</v>
      </c>
      <c r="AL6774" t="s">
        <v>22</v>
      </c>
      <c r="AM6774">
        <v>72</v>
      </c>
    </row>
    <row r="6775" spans="28:39">
      <c r="AB6775" s="58" t="s">
        <v>655</v>
      </c>
      <c r="AC6775" s="1">
        <v>1</v>
      </c>
      <c r="AD6775" s="38" t="s">
        <v>337</v>
      </c>
      <c r="AE6775" s="39">
        <v>80</v>
      </c>
      <c r="AF6775" s="53">
        <v>150</v>
      </c>
      <c r="AG6775" s="41">
        <v>0</v>
      </c>
      <c r="AH6775">
        <v>96</v>
      </c>
      <c r="AL6775" t="s">
        <v>22</v>
      </c>
      <c r="AM6775">
        <v>72</v>
      </c>
    </row>
    <row r="6776" spans="28:39">
      <c r="AB6776" s="58" t="s">
        <v>655</v>
      </c>
      <c r="AC6776" s="1">
        <v>1</v>
      </c>
      <c r="AD6776" s="38" t="s">
        <v>337</v>
      </c>
      <c r="AE6776" s="39">
        <v>80</v>
      </c>
      <c r="AF6776" s="53">
        <v>150</v>
      </c>
      <c r="AG6776" s="42">
        <v>10</v>
      </c>
      <c r="AH6776">
        <v>96</v>
      </c>
      <c r="AL6776" t="s">
        <v>22</v>
      </c>
      <c r="AM6776">
        <v>72</v>
      </c>
    </row>
    <row r="6777" spans="28:39">
      <c r="AB6777" s="58" t="s">
        <v>655</v>
      </c>
      <c r="AC6777" s="1">
        <v>1</v>
      </c>
      <c r="AD6777" s="38" t="s">
        <v>337</v>
      </c>
      <c r="AE6777" s="39">
        <v>80</v>
      </c>
      <c r="AF6777" s="53">
        <v>150</v>
      </c>
      <c r="AG6777" s="43">
        <v>20</v>
      </c>
      <c r="AH6777">
        <v>68</v>
      </c>
      <c r="AL6777" t="s">
        <v>22</v>
      </c>
      <c r="AM6777">
        <v>72</v>
      </c>
    </row>
    <row r="6778" spans="28:39">
      <c r="AB6778" s="58" t="s">
        <v>655</v>
      </c>
      <c r="AC6778" s="1">
        <v>1</v>
      </c>
      <c r="AD6778" s="38" t="s">
        <v>337</v>
      </c>
      <c r="AE6778" s="39">
        <v>80</v>
      </c>
      <c r="AF6778" s="53">
        <v>150</v>
      </c>
      <c r="AG6778" s="44">
        <v>30</v>
      </c>
      <c r="AH6778">
        <v>48</v>
      </c>
      <c r="AL6778" t="s">
        <v>22</v>
      </c>
      <c r="AM6778">
        <v>72</v>
      </c>
    </row>
    <row r="6779" spans="28:39">
      <c r="AB6779" s="58" t="s">
        <v>655</v>
      </c>
      <c r="AC6779" s="1">
        <v>1</v>
      </c>
      <c r="AD6779" s="38" t="s">
        <v>337</v>
      </c>
      <c r="AE6779" s="39">
        <v>80</v>
      </c>
      <c r="AF6779" s="53">
        <v>150</v>
      </c>
      <c r="AG6779" s="45">
        <v>40</v>
      </c>
      <c r="AH6779">
        <v>36</v>
      </c>
      <c r="AL6779" t="s">
        <v>22</v>
      </c>
      <c r="AM6779">
        <v>72</v>
      </c>
    </row>
    <row r="6780" spans="28:39">
      <c r="AB6780" s="58" t="s">
        <v>655</v>
      </c>
      <c r="AC6780" s="1">
        <v>1</v>
      </c>
      <c r="AD6780" s="38" t="s">
        <v>337</v>
      </c>
      <c r="AE6780" s="39">
        <v>80</v>
      </c>
      <c r="AF6780" s="53">
        <v>150</v>
      </c>
      <c r="AG6780" s="46">
        <v>50</v>
      </c>
      <c r="AH6780">
        <v>29</v>
      </c>
      <c r="AL6780" t="s">
        <v>22</v>
      </c>
      <c r="AM6780">
        <v>72</v>
      </c>
    </row>
    <row r="6781" spans="28:39">
      <c r="AB6781" s="58" t="s">
        <v>655</v>
      </c>
      <c r="AC6781" s="1">
        <v>1</v>
      </c>
      <c r="AD6781" s="38" t="s">
        <v>337</v>
      </c>
      <c r="AE6781" s="39">
        <v>80</v>
      </c>
      <c r="AF6781" s="53">
        <v>150</v>
      </c>
      <c r="AG6781" s="47">
        <v>60</v>
      </c>
      <c r="AH6781">
        <v>25</v>
      </c>
      <c r="AL6781" t="s">
        <v>22</v>
      </c>
      <c r="AM6781">
        <v>72</v>
      </c>
    </row>
    <row r="6782" spans="28:39">
      <c r="AB6782" s="58" t="s">
        <v>655</v>
      </c>
      <c r="AC6782" s="1">
        <v>1</v>
      </c>
      <c r="AD6782" s="38" t="s">
        <v>337</v>
      </c>
      <c r="AE6782" s="39">
        <v>80</v>
      </c>
      <c r="AF6782" s="53">
        <v>150</v>
      </c>
      <c r="AG6782" s="48">
        <v>70</v>
      </c>
      <c r="AH6782">
        <v>21</v>
      </c>
      <c r="AL6782" t="s">
        <v>22</v>
      </c>
      <c r="AM6782">
        <v>72</v>
      </c>
    </row>
    <row r="6783" spans="28:39">
      <c r="AB6783" s="58" t="s">
        <v>655</v>
      </c>
      <c r="AC6783" s="1">
        <v>1</v>
      </c>
      <c r="AD6783" s="38" t="s">
        <v>337</v>
      </c>
      <c r="AE6783" s="39">
        <v>80</v>
      </c>
      <c r="AF6783" s="54">
        <v>160</v>
      </c>
      <c r="AG6783" s="41">
        <v>0</v>
      </c>
      <c r="AH6783">
        <v>92</v>
      </c>
      <c r="AL6783" t="s">
        <v>22</v>
      </c>
      <c r="AM6783">
        <v>72</v>
      </c>
    </row>
    <row r="6784" spans="28:39">
      <c r="AB6784" s="58" t="s">
        <v>655</v>
      </c>
      <c r="AC6784" s="1">
        <v>1</v>
      </c>
      <c r="AD6784" s="38" t="s">
        <v>337</v>
      </c>
      <c r="AE6784" s="39">
        <v>80</v>
      </c>
      <c r="AF6784" s="54">
        <v>160</v>
      </c>
      <c r="AG6784" s="42">
        <v>10</v>
      </c>
      <c r="AH6784">
        <v>92</v>
      </c>
      <c r="AL6784" t="s">
        <v>22</v>
      </c>
      <c r="AM6784">
        <v>72</v>
      </c>
    </row>
    <row r="6785" spans="28:39">
      <c r="AB6785" s="58" t="s">
        <v>655</v>
      </c>
      <c r="AC6785" s="1">
        <v>1</v>
      </c>
      <c r="AD6785" s="38" t="s">
        <v>337</v>
      </c>
      <c r="AE6785" s="39">
        <v>80</v>
      </c>
      <c r="AF6785" s="54">
        <v>160</v>
      </c>
      <c r="AG6785" s="43">
        <v>20</v>
      </c>
      <c r="AH6785">
        <v>68</v>
      </c>
      <c r="AL6785" t="s">
        <v>22</v>
      </c>
      <c r="AM6785">
        <v>72</v>
      </c>
    </row>
    <row r="6786" spans="28:39">
      <c r="AB6786" s="58" t="s">
        <v>655</v>
      </c>
      <c r="AC6786" s="1">
        <v>1</v>
      </c>
      <c r="AD6786" s="38" t="s">
        <v>337</v>
      </c>
      <c r="AE6786" s="39">
        <v>80</v>
      </c>
      <c r="AF6786" s="54">
        <v>160</v>
      </c>
      <c r="AG6786" s="44">
        <v>30</v>
      </c>
      <c r="AH6786">
        <v>48</v>
      </c>
      <c r="AL6786" t="s">
        <v>22</v>
      </c>
      <c r="AM6786">
        <v>72</v>
      </c>
    </row>
    <row r="6787" spans="28:39">
      <c r="AB6787" s="58" t="s">
        <v>655</v>
      </c>
      <c r="AC6787" s="1">
        <v>1</v>
      </c>
      <c r="AD6787" s="38" t="s">
        <v>337</v>
      </c>
      <c r="AE6787" s="39">
        <v>80</v>
      </c>
      <c r="AF6787" s="54">
        <v>160</v>
      </c>
      <c r="AG6787" s="45">
        <v>40</v>
      </c>
      <c r="AH6787">
        <v>36</v>
      </c>
      <c r="AL6787" t="s">
        <v>22</v>
      </c>
      <c r="AM6787">
        <v>72</v>
      </c>
    </row>
    <row r="6788" spans="28:39">
      <c r="AB6788" s="58" t="s">
        <v>655</v>
      </c>
      <c r="AC6788" s="1">
        <v>1</v>
      </c>
      <c r="AD6788" s="38" t="s">
        <v>337</v>
      </c>
      <c r="AE6788" s="39">
        <v>80</v>
      </c>
      <c r="AF6788" s="54">
        <v>160</v>
      </c>
      <c r="AG6788" s="46">
        <v>50</v>
      </c>
      <c r="AH6788">
        <v>29</v>
      </c>
      <c r="AL6788" t="s">
        <v>22</v>
      </c>
      <c r="AM6788">
        <v>72</v>
      </c>
    </row>
    <row r="6789" spans="28:39">
      <c r="AB6789" s="58" t="s">
        <v>655</v>
      </c>
      <c r="AC6789" s="1">
        <v>1</v>
      </c>
      <c r="AD6789" s="38" t="s">
        <v>337</v>
      </c>
      <c r="AE6789" s="39">
        <v>80</v>
      </c>
      <c r="AF6789" s="54">
        <v>160</v>
      </c>
      <c r="AG6789" s="47">
        <v>60</v>
      </c>
      <c r="AH6789">
        <v>25</v>
      </c>
      <c r="AL6789" t="s">
        <v>22</v>
      </c>
      <c r="AM6789">
        <v>72</v>
      </c>
    </row>
    <row r="6790" spans="28:39">
      <c r="AB6790" s="58" t="s">
        <v>655</v>
      </c>
      <c r="AC6790" s="1">
        <v>1</v>
      </c>
      <c r="AD6790" s="38" t="s">
        <v>337</v>
      </c>
      <c r="AE6790" s="39">
        <v>80</v>
      </c>
      <c r="AF6790" s="54">
        <v>160</v>
      </c>
      <c r="AG6790" s="48">
        <v>70</v>
      </c>
      <c r="AH6790">
        <v>21</v>
      </c>
      <c r="AL6790" t="s">
        <v>22</v>
      </c>
      <c r="AM6790">
        <v>72</v>
      </c>
    </row>
    <row r="6791" spans="28:39">
      <c r="AB6791" s="58" t="s">
        <v>655</v>
      </c>
      <c r="AC6791" s="1">
        <v>1</v>
      </c>
      <c r="AD6791" s="38" t="s">
        <v>337</v>
      </c>
      <c r="AE6791" s="39">
        <v>80</v>
      </c>
      <c r="AF6791" s="55">
        <v>170</v>
      </c>
      <c r="AG6791" s="41">
        <v>0</v>
      </c>
      <c r="AH6791">
        <v>88</v>
      </c>
      <c r="AL6791" t="s">
        <v>22</v>
      </c>
      <c r="AM6791">
        <v>72</v>
      </c>
    </row>
    <row r="6792" spans="28:39">
      <c r="AB6792" s="58" t="s">
        <v>655</v>
      </c>
      <c r="AC6792" s="1">
        <v>1</v>
      </c>
      <c r="AD6792" s="38" t="s">
        <v>337</v>
      </c>
      <c r="AE6792" s="39">
        <v>80</v>
      </c>
      <c r="AF6792" s="55">
        <v>170</v>
      </c>
      <c r="AG6792" s="42">
        <v>10</v>
      </c>
      <c r="AH6792">
        <v>88</v>
      </c>
      <c r="AL6792" t="s">
        <v>22</v>
      </c>
      <c r="AM6792">
        <v>72</v>
      </c>
    </row>
    <row r="6793" spans="28:39">
      <c r="AB6793" s="58" t="s">
        <v>655</v>
      </c>
      <c r="AC6793" s="1">
        <v>1</v>
      </c>
      <c r="AD6793" s="38" t="s">
        <v>337</v>
      </c>
      <c r="AE6793" s="39">
        <v>80</v>
      </c>
      <c r="AF6793" s="55">
        <v>170</v>
      </c>
      <c r="AG6793" s="43">
        <v>20</v>
      </c>
      <c r="AH6793">
        <v>68</v>
      </c>
      <c r="AL6793" t="s">
        <v>22</v>
      </c>
      <c r="AM6793">
        <v>72</v>
      </c>
    </row>
    <row r="6794" spans="28:39">
      <c r="AB6794" s="58" t="s">
        <v>655</v>
      </c>
      <c r="AC6794" s="1">
        <v>1</v>
      </c>
      <c r="AD6794" s="38" t="s">
        <v>337</v>
      </c>
      <c r="AE6794" s="39">
        <v>80</v>
      </c>
      <c r="AF6794" s="55">
        <v>170</v>
      </c>
      <c r="AG6794" s="44">
        <v>30</v>
      </c>
      <c r="AH6794">
        <v>48</v>
      </c>
      <c r="AL6794" t="s">
        <v>22</v>
      </c>
      <c r="AM6794">
        <v>72</v>
      </c>
    </row>
    <row r="6795" spans="28:39">
      <c r="AB6795" s="58" t="s">
        <v>655</v>
      </c>
      <c r="AC6795" s="1">
        <v>1</v>
      </c>
      <c r="AD6795" s="38" t="s">
        <v>337</v>
      </c>
      <c r="AE6795" s="39">
        <v>80</v>
      </c>
      <c r="AF6795" s="55">
        <v>170</v>
      </c>
      <c r="AG6795" s="45">
        <v>40</v>
      </c>
      <c r="AH6795">
        <v>36</v>
      </c>
      <c r="AL6795" t="s">
        <v>22</v>
      </c>
      <c r="AM6795">
        <v>72</v>
      </c>
    </row>
    <row r="6796" spans="28:39">
      <c r="AB6796" s="58" t="s">
        <v>655</v>
      </c>
      <c r="AC6796" s="1">
        <v>1</v>
      </c>
      <c r="AD6796" s="38" t="s">
        <v>337</v>
      </c>
      <c r="AE6796" s="39">
        <v>80</v>
      </c>
      <c r="AF6796" s="55">
        <v>170</v>
      </c>
      <c r="AG6796" s="46">
        <v>50</v>
      </c>
      <c r="AH6796">
        <v>29</v>
      </c>
      <c r="AL6796" t="s">
        <v>22</v>
      </c>
      <c r="AM6796">
        <v>72</v>
      </c>
    </row>
    <row r="6797" spans="28:39">
      <c r="AB6797" s="58" t="s">
        <v>655</v>
      </c>
      <c r="AC6797" s="1">
        <v>1</v>
      </c>
      <c r="AD6797" s="38" t="s">
        <v>337</v>
      </c>
      <c r="AE6797" s="39">
        <v>80</v>
      </c>
      <c r="AF6797" s="55">
        <v>170</v>
      </c>
      <c r="AG6797" s="47">
        <v>60</v>
      </c>
      <c r="AH6797">
        <v>25</v>
      </c>
      <c r="AL6797" t="s">
        <v>22</v>
      </c>
      <c r="AM6797">
        <v>72</v>
      </c>
    </row>
    <row r="6798" spans="28:39">
      <c r="AB6798" s="58" t="s">
        <v>655</v>
      </c>
      <c r="AC6798" s="1">
        <v>1</v>
      </c>
      <c r="AD6798" s="38" t="s">
        <v>337</v>
      </c>
      <c r="AE6798" s="39">
        <v>80</v>
      </c>
      <c r="AF6798" s="55">
        <v>170</v>
      </c>
      <c r="AG6798" s="48">
        <v>70</v>
      </c>
      <c r="AH6798">
        <v>21</v>
      </c>
      <c r="AL6798" t="s">
        <v>22</v>
      </c>
      <c r="AM6798">
        <v>72</v>
      </c>
    </row>
    <row r="6799" spans="28:39">
      <c r="AB6799" s="58" t="s">
        <v>655</v>
      </c>
      <c r="AC6799" s="1">
        <v>1</v>
      </c>
      <c r="AD6799" s="38" t="s">
        <v>337</v>
      </c>
      <c r="AE6799" s="39">
        <v>80</v>
      </c>
      <c r="AF6799" s="56">
        <v>180</v>
      </c>
      <c r="AG6799" s="41">
        <v>0</v>
      </c>
      <c r="AH6799">
        <v>85</v>
      </c>
      <c r="AL6799" t="s">
        <v>22</v>
      </c>
      <c r="AM6799">
        <v>72</v>
      </c>
    </row>
    <row r="6800" spans="28:39">
      <c r="AB6800" s="58" t="s">
        <v>655</v>
      </c>
      <c r="AC6800" s="1">
        <v>1</v>
      </c>
      <c r="AD6800" s="38" t="s">
        <v>337</v>
      </c>
      <c r="AE6800" s="39">
        <v>80</v>
      </c>
      <c r="AF6800" s="56">
        <v>180</v>
      </c>
      <c r="AG6800" s="42">
        <v>10</v>
      </c>
      <c r="AH6800">
        <v>85</v>
      </c>
      <c r="AL6800" t="s">
        <v>22</v>
      </c>
      <c r="AM6800">
        <v>72</v>
      </c>
    </row>
    <row r="6801" spans="28:39">
      <c r="AB6801" s="58" t="s">
        <v>655</v>
      </c>
      <c r="AC6801" s="1">
        <v>1</v>
      </c>
      <c r="AD6801" s="38" t="s">
        <v>337</v>
      </c>
      <c r="AE6801" s="39">
        <v>80</v>
      </c>
      <c r="AF6801" s="56">
        <v>180</v>
      </c>
      <c r="AG6801" s="43">
        <v>20</v>
      </c>
      <c r="AH6801">
        <v>68</v>
      </c>
      <c r="AL6801" t="s">
        <v>22</v>
      </c>
      <c r="AM6801">
        <v>72</v>
      </c>
    </row>
    <row r="6802" spans="28:39">
      <c r="AB6802" s="58" t="s">
        <v>655</v>
      </c>
      <c r="AC6802" s="1">
        <v>1</v>
      </c>
      <c r="AD6802" s="38" t="s">
        <v>337</v>
      </c>
      <c r="AE6802" s="39">
        <v>80</v>
      </c>
      <c r="AF6802" s="56">
        <v>180</v>
      </c>
      <c r="AG6802" s="44">
        <v>30</v>
      </c>
      <c r="AH6802">
        <v>48</v>
      </c>
      <c r="AL6802" t="s">
        <v>22</v>
      </c>
      <c r="AM6802">
        <v>72</v>
      </c>
    </row>
    <row r="6803" spans="28:39">
      <c r="AB6803" s="58" t="s">
        <v>655</v>
      </c>
      <c r="AC6803" s="1">
        <v>1</v>
      </c>
      <c r="AD6803" s="38" t="s">
        <v>337</v>
      </c>
      <c r="AE6803" s="39">
        <v>80</v>
      </c>
      <c r="AF6803" s="56">
        <v>180</v>
      </c>
      <c r="AG6803" s="45">
        <v>40</v>
      </c>
      <c r="AH6803">
        <v>36</v>
      </c>
      <c r="AL6803" t="s">
        <v>22</v>
      </c>
      <c r="AM6803">
        <v>72</v>
      </c>
    </row>
    <row r="6804" spans="28:39">
      <c r="AB6804" s="58" t="s">
        <v>655</v>
      </c>
      <c r="AC6804" s="1">
        <v>1</v>
      </c>
      <c r="AD6804" s="38" t="s">
        <v>337</v>
      </c>
      <c r="AE6804" s="39">
        <v>80</v>
      </c>
      <c r="AF6804" s="56">
        <v>180</v>
      </c>
      <c r="AG6804" s="46">
        <v>50</v>
      </c>
      <c r="AH6804">
        <v>29</v>
      </c>
      <c r="AL6804" t="s">
        <v>22</v>
      </c>
      <c r="AM6804">
        <v>72</v>
      </c>
    </row>
    <row r="6805" spans="28:39">
      <c r="AB6805" s="58" t="s">
        <v>655</v>
      </c>
      <c r="AC6805" s="1">
        <v>1</v>
      </c>
      <c r="AD6805" s="38" t="s">
        <v>337</v>
      </c>
      <c r="AE6805" s="39">
        <v>80</v>
      </c>
      <c r="AF6805" s="56">
        <v>180</v>
      </c>
      <c r="AG6805" s="47">
        <v>60</v>
      </c>
      <c r="AH6805">
        <v>25</v>
      </c>
      <c r="AL6805" t="s">
        <v>22</v>
      </c>
      <c r="AM6805">
        <v>72</v>
      </c>
    </row>
    <row r="6806" spans="28:39">
      <c r="AB6806" s="58" t="s">
        <v>655</v>
      </c>
      <c r="AC6806" s="1">
        <v>1</v>
      </c>
      <c r="AD6806" s="38" t="s">
        <v>337</v>
      </c>
      <c r="AE6806" s="39">
        <v>80</v>
      </c>
      <c r="AF6806" s="56">
        <v>180</v>
      </c>
      <c r="AG6806" s="48">
        <v>70</v>
      </c>
      <c r="AH6806">
        <v>21</v>
      </c>
      <c r="AL6806" t="s">
        <v>22</v>
      </c>
      <c r="AM6806">
        <v>72</v>
      </c>
    </row>
    <row r="6807" spans="28:39">
      <c r="AB6807" s="58" t="s">
        <v>655</v>
      </c>
      <c r="AC6807" s="1">
        <v>1</v>
      </c>
      <c r="AD6807" s="38" t="s">
        <v>337</v>
      </c>
      <c r="AE6807" s="39">
        <v>80</v>
      </c>
      <c r="AF6807" s="57">
        <v>200</v>
      </c>
      <c r="AG6807" s="41">
        <v>0</v>
      </c>
      <c r="AH6807">
        <v>80</v>
      </c>
      <c r="AL6807" t="s">
        <v>22</v>
      </c>
      <c r="AM6807">
        <v>72</v>
      </c>
    </row>
    <row r="6808" spans="28:39">
      <c r="AB6808" s="58" t="s">
        <v>655</v>
      </c>
      <c r="AC6808" s="1">
        <v>1</v>
      </c>
      <c r="AD6808" s="38" t="s">
        <v>337</v>
      </c>
      <c r="AE6808" s="39">
        <v>80</v>
      </c>
      <c r="AF6808" s="57">
        <v>200</v>
      </c>
      <c r="AG6808" s="42">
        <v>10</v>
      </c>
      <c r="AH6808">
        <v>80</v>
      </c>
      <c r="AL6808" t="s">
        <v>22</v>
      </c>
      <c r="AM6808">
        <v>72</v>
      </c>
    </row>
    <row r="6809" spans="28:39">
      <c r="AB6809" s="58" t="s">
        <v>655</v>
      </c>
      <c r="AC6809" s="1">
        <v>1</v>
      </c>
      <c r="AD6809" s="38" t="s">
        <v>337</v>
      </c>
      <c r="AE6809" s="39">
        <v>80</v>
      </c>
      <c r="AF6809" s="57">
        <v>200</v>
      </c>
      <c r="AG6809" s="43">
        <v>20</v>
      </c>
      <c r="AH6809">
        <v>68</v>
      </c>
      <c r="AL6809" t="s">
        <v>22</v>
      </c>
      <c r="AM6809">
        <v>72</v>
      </c>
    </row>
    <row r="6810" spans="28:39">
      <c r="AB6810" s="58" t="s">
        <v>655</v>
      </c>
      <c r="AC6810" s="1">
        <v>1</v>
      </c>
      <c r="AD6810" s="38" t="s">
        <v>337</v>
      </c>
      <c r="AE6810" s="39">
        <v>80</v>
      </c>
      <c r="AF6810" s="57">
        <v>200</v>
      </c>
      <c r="AG6810" s="44">
        <v>30</v>
      </c>
      <c r="AH6810">
        <v>48</v>
      </c>
      <c r="AL6810" t="s">
        <v>22</v>
      </c>
      <c r="AM6810">
        <v>72</v>
      </c>
    </row>
    <row r="6811" spans="28:39">
      <c r="AB6811" s="58" t="s">
        <v>655</v>
      </c>
      <c r="AC6811" s="1">
        <v>1</v>
      </c>
      <c r="AD6811" s="38" t="s">
        <v>337</v>
      </c>
      <c r="AE6811" s="39">
        <v>80</v>
      </c>
      <c r="AF6811" s="57">
        <v>200</v>
      </c>
      <c r="AG6811" s="45">
        <v>40</v>
      </c>
      <c r="AH6811">
        <v>36</v>
      </c>
      <c r="AL6811" t="s">
        <v>22</v>
      </c>
      <c r="AM6811">
        <v>72</v>
      </c>
    </row>
    <row r="6812" spans="28:39">
      <c r="AB6812" s="58" t="s">
        <v>655</v>
      </c>
      <c r="AC6812" s="1">
        <v>1</v>
      </c>
      <c r="AD6812" s="38" t="s">
        <v>337</v>
      </c>
      <c r="AE6812" s="39">
        <v>80</v>
      </c>
      <c r="AF6812" s="57">
        <v>200</v>
      </c>
      <c r="AG6812" s="46">
        <v>50</v>
      </c>
      <c r="AH6812">
        <v>29</v>
      </c>
      <c r="AL6812" t="s">
        <v>22</v>
      </c>
      <c r="AM6812">
        <v>72</v>
      </c>
    </row>
    <row r="6813" spans="28:39">
      <c r="AB6813" s="58" t="s">
        <v>655</v>
      </c>
      <c r="AC6813" s="1">
        <v>1</v>
      </c>
      <c r="AD6813" s="38" t="s">
        <v>337</v>
      </c>
      <c r="AE6813" s="39">
        <v>80</v>
      </c>
      <c r="AF6813" s="57">
        <v>200</v>
      </c>
      <c r="AG6813" s="47">
        <v>60</v>
      </c>
      <c r="AH6813">
        <v>25</v>
      </c>
      <c r="AL6813" t="s">
        <v>22</v>
      </c>
      <c r="AM6813">
        <v>72</v>
      </c>
    </row>
    <row r="6814" spans="28:39">
      <c r="AB6814" s="58" t="s">
        <v>655</v>
      </c>
      <c r="AC6814" s="1">
        <v>1</v>
      </c>
      <c r="AD6814" s="38" t="s">
        <v>337</v>
      </c>
      <c r="AE6814" s="39">
        <v>80</v>
      </c>
      <c r="AF6814" s="57">
        <v>200</v>
      </c>
      <c r="AG6814" s="48">
        <v>70</v>
      </c>
      <c r="AH6814">
        <v>21</v>
      </c>
      <c r="AL6814" t="s">
        <v>22</v>
      </c>
      <c r="AM6814">
        <v>72</v>
      </c>
    </row>
    <row r="6815" spans="28:39">
      <c r="AB6815" s="58" t="s">
        <v>655</v>
      </c>
      <c r="AC6815" s="1">
        <v>1</v>
      </c>
      <c r="AD6815" s="38" t="s">
        <v>427</v>
      </c>
      <c r="AE6815" s="39">
        <v>80</v>
      </c>
      <c r="AF6815" s="40">
        <v>110</v>
      </c>
      <c r="AG6815" s="41">
        <v>0</v>
      </c>
      <c r="AH6815">
        <v>107</v>
      </c>
      <c r="AL6815" t="s">
        <v>22</v>
      </c>
      <c r="AM6815">
        <v>72</v>
      </c>
    </row>
    <row r="6816" spans="28:39">
      <c r="AB6816" s="58" t="s">
        <v>655</v>
      </c>
      <c r="AC6816" s="1">
        <v>1</v>
      </c>
      <c r="AD6816" s="38" t="s">
        <v>427</v>
      </c>
      <c r="AE6816" s="39">
        <v>80</v>
      </c>
      <c r="AF6816" s="40">
        <v>110</v>
      </c>
      <c r="AG6816" s="42">
        <v>10</v>
      </c>
      <c r="AH6816">
        <v>105</v>
      </c>
      <c r="AL6816" t="s">
        <v>22</v>
      </c>
      <c r="AM6816">
        <v>72</v>
      </c>
    </row>
    <row r="6817" spans="28:39">
      <c r="AB6817" s="58" t="s">
        <v>655</v>
      </c>
      <c r="AC6817" s="1">
        <v>1</v>
      </c>
      <c r="AD6817" s="38" t="s">
        <v>427</v>
      </c>
      <c r="AE6817" s="39">
        <v>80</v>
      </c>
      <c r="AF6817" s="40">
        <v>110</v>
      </c>
      <c r="AG6817" s="43">
        <v>20</v>
      </c>
      <c r="AH6817">
        <v>68</v>
      </c>
      <c r="AL6817" t="s">
        <v>22</v>
      </c>
      <c r="AM6817">
        <v>72</v>
      </c>
    </row>
    <row r="6818" spans="28:39">
      <c r="AB6818" s="58" t="s">
        <v>655</v>
      </c>
      <c r="AC6818" s="1">
        <v>1</v>
      </c>
      <c r="AD6818" s="38" t="s">
        <v>427</v>
      </c>
      <c r="AE6818" s="39">
        <v>80</v>
      </c>
      <c r="AF6818" s="40">
        <v>110</v>
      </c>
      <c r="AG6818" s="44">
        <v>30</v>
      </c>
      <c r="AH6818">
        <v>48</v>
      </c>
      <c r="AL6818" t="s">
        <v>22</v>
      </c>
      <c r="AM6818">
        <v>72</v>
      </c>
    </row>
    <row r="6819" spans="28:39">
      <c r="AB6819" s="58" t="s">
        <v>655</v>
      </c>
      <c r="AC6819" s="1">
        <v>1</v>
      </c>
      <c r="AD6819" s="38" t="s">
        <v>427</v>
      </c>
      <c r="AE6819" s="39">
        <v>80</v>
      </c>
      <c r="AF6819" s="40">
        <v>110</v>
      </c>
      <c r="AG6819" s="45">
        <v>40</v>
      </c>
      <c r="AH6819">
        <v>36</v>
      </c>
      <c r="AL6819" t="s">
        <v>22</v>
      </c>
      <c r="AM6819">
        <v>72</v>
      </c>
    </row>
    <row r="6820" spans="28:39">
      <c r="AB6820" s="58" t="s">
        <v>655</v>
      </c>
      <c r="AC6820" s="1">
        <v>1</v>
      </c>
      <c r="AD6820" s="38" t="s">
        <v>427</v>
      </c>
      <c r="AE6820" s="39">
        <v>80</v>
      </c>
      <c r="AF6820" s="40">
        <v>110</v>
      </c>
      <c r="AG6820" s="46">
        <v>50</v>
      </c>
      <c r="AH6820">
        <v>29</v>
      </c>
      <c r="AL6820" t="s">
        <v>22</v>
      </c>
      <c r="AM6820">
        <v>72</v>
      </c>
    </row>
    <row r="6821" spans="28:39">
      <c r="AB6821" s="58" t="s">
        <v>655</v>
      </c>
      <c r="AC6821" s="1">
        <v>1</v>
      </c>
      <c r="AD6821" s="38" t="s">
        <v>427</v>
      </c>
      <c r="AE6821" s="39">
        <v>80</v>
      </c>
      <c r="AF6821" s="40">
        <v>110</v>
      </c>
      <c r="AG6821" s="47">
        <v>60</v>
      </c>
      <c r="AH6821">
        <v>25</v>
      </c>
      <c r="AL6821" t="s">
        <v>22</v>
      </c>
      <c r="AM6821">
        <v>72</v>
      </c>
    </row>
    <row r="6822" spans="28:39">
      <c r="AB6822" s="58" t="s">
        <v>655</v>
      </c>
      <c r="AC6822" s="1">
        <v>1</v>
      </c>
      <c r="AD6822" s="38" t="s">
        <v>427</v>
      </c>
      <c r="AE6822" s="39">
        <v>80</v>
      </c>
      <c r="AF6822" s="40">
        <v>110</v>
      </c>
      <c r="AG6822" s="48">
        <v>70</v>
      </c>
      <c r="AH6822">
        <v>21</v>
      </c>
      <c r="AL6822" t="s">
        <v>22</v>
      </c>
      <c r="AM6822">
        <v>72</v>
      </c>
    </row>
    <row r="6823" spans="28:39">
      <c r="AB6823" s="58" t="s">
        <v>655</v>
      </c>
      <c r="AC6823" s="1">
        <v>1</v>
      </c>
      <c r="AD6823" s="38" t="s">
        <v>427</v>
      </c>
      <c r="AE6823" s="39">
        <v>80</v>
      </c>
      <c r="AF6823" s="49">
        <v>115</v>
      </c>
      <c r="AG6823" s="41">
        <v>0</v>
      </c>
      <c r="AH6823">
        <v>103</v>
      </c>
      <c r="AL6823" t="s">
        <v>22</v>
      </c>
      <c r="AM6823">
        <v>72</v>
      </c>
    </row>
    <row r="6824" spans="28:39">
      <c r="AB6824" s="58" t="s">
        <v>655</v>
      </c>
      <c r="AC6824" s="1">
        <v>1</v>
      </c>
      <c r="AD6824" s="38" t="s">
        <v>427</v>
      </c>
      <c r="AE6824" s="39">
        <v>80</v>
      </c>
      <c r="AF6824" s="49">
        <v>115</v>
      </c>
      <c r="AG6824" s="42">
        <v>10</v>
      </c>
      <c r="AH6824">
        <v>103</v>
      </c>
      <c r="AL6824" t="s">
        <v>22</v>
      </c>
      <c r="AM6824">
        <v>72</v>
      </c>
    </row>
    <row r="6825" spans="28:39">
      <c r="AB6825" s="58" t="s">
        <v>655</v>
      </c>
      <c r="AC6825" s="1">
        <v>1</v>
      </c>
      <c r="AD6825" s="38" t="s">
        <v>427</v>
      </c>
      <c r="AE6825" s="39">
        <v>80</v>
      </c>
      <c r="AF6825" s="49">
        <v>115</v>
      </c>
      <c r="AG6825" s="43">
        <v>20</v>
      </c>
      <c r="AH6825">
        <v>68</v>
      </c>
      <c r="AL6825" t="s">
        <v>22</v>
      </c>
      <c r="AM6825">
        <v>72</v>
      </c>
    </row>
    <row r="6826" spans="28:39">
      <c r="AB6826" s="58" t="s">
        <v>655</v>
      </c>
      <c r="AC6826" s="1">
        <v>1</v>
      </c>
      <c r="AD6826" s="38" t="s">
        <v>427</v>
      </c>
      <c r="AE6826" s="39">
        <v>80</v>
      </c>
      <c r="AF6826" s="49">
        <v>115</v>
      </c>
      <c r="AG6826" s="44">
        <v>30</v>
      </c>
      <c r="AH6826">
        <v>48</v>
      </c>
      <c r="AL6826" t="s">
        <v>22</v>
      </c>
      <c r="AM6826">
        <v>72</v>
      </c>
    </row>
    <row r="6827" spans="28:39">
      <c r="AB6827" s="58" t="s">
        <v>655</v>
      </c>
      <c r="AC6827" s="1">
        <v>1</v>
      </c>
      <c r="AD6827" s="38" t="s">
        <v>427</v>
      </c>
      <c r="AE6827" s="39">
        <v>80</v>
      </c>
      <c r="AF6827" s="49">
        <v>115</v>
      </c>
      <c r="AG6827" s="45">
        <v>40</v>
      </c>
      <c r="AH6827">
        <v>36</v>
      </c>
      <c r="AL6827" t="s">
        <v>22</v>
      </c>
      <c r="AM6827">
        <v>72</v>
      </c>
    </row>
    <row r="6828" spans="28:39">
      <c r="AB6828" s="58" t="s">
        <v>655</v>
      </c>
      <c r="AC6828" s="1">
        <v>1</v>
      </c>
      <c r="AD6828" s="38" t="s">
        <v>427</v>
      </c>
      <c r="AE6828" s="39">
        <v>80</v>
      </c>
      <c r="AF6828" s="49">
        <v>115</v>
      </c>
      <c r="AG6828" s="46">
        <v>50</v>
      </c>
      <c r="AH6828">
        <v>29</v>
      </c>
      <c r="AL6828" t="s">
        <v>22</v>
      </c>
      <c r="AM6828">
        <v>72</v>
      </c>
    </row>
    <row r="6829" spans="28:39">
      <c r="AB6829" s="58" t="s">
        <v>655</v>
      </c>
      <c r="AC6829" s="1">
        <v>1</v>
      </c>
      <c r="AD6829" s="38" t="s">
        <v>427</v>
      </c>
      <c r="AE6829" s="39">
        <v>80</v>
      </c>
      <c r="AF6829" s="49">
        <v>115</v>
      </c>
      <c r="AG6829" s="47">
        <v>60</v>
      </c>
      <c r="AH6829">
        <v>25</v>
      </c>
      <c r="AL6829" t="s">
        <v>22</v>
      </c>
      <c r="AM6829">
        <v>72</v>
      </c>
    </row>
    <row r="6830" spans="28:39">
      <c r="AB6830" s="58" t="s">
        <v>655</v>
      </c>
      <c r="AC6830" s="1">
        <v>1</v>
      </c>
      <c r="AD6830" s="38" t="s">
        <v>427</v>
      </c>
      <c r="AE6830" s="39">
        <v>80</v>
      </c>
      <c r="AF6830" s="49">
        <v>115</v>
      </c>
      <c r="AG6830" s="48">
        <v>70</v>
      </c>
      <c r="AH6830">
        <v>21</v>
      </c>
      <c r="AL6830" t="s">
        <v>22</v>
      </c>
      <c r="AM6830">
        <v>72</v>
      </c>
    </row>
    <row r="6831" spans="28:39">
      <c r="AB6831" s="58" t="s">
        <v>655</v>
      </c>
      <c r="AC6831" s="1">
        <v>1</v>
      </c>
      <c r="AD6831" s="38" t="s">
        <v>427</v>
      </c>
      <c r="AE6831" s="39">
        <v>80</v>
      </c>
      <c r="AF6831" s="50">
        <v>120</v>
      </c>
      <c r="AG6831" s="41">
        <v>0</v>
      </c>
      <c r="AH6831">
        <v>100</v>
      </c>
      <c r="AL6831" t="s">
        <v>22</v>
      </c>
      <c r="AM6831">
        <v>72</v>
      </c>
    </row>
    <row r="6832" spans="28:39">
      <c r="AB6832" s="58" t="s">
        <v>655</v>
      </c>
      <c r="AC6832" s="1">
        <v>1</v>
      </c>
      <c r="AD6832" s="38" t="s">
        <v>427</v>
      </c>
      <c r="AE6832" s="39">
        <v>80</v>
      </c>
      <c r="AF6832" s="50">
        <v>120</v>
      </c>
      <c r="AG6832" s="42">
        <v>10</v>
      </c>
      <c r="AH6832">
        <v>100</v>
      </c>
      <c r="AL6832" t="s">
        <v>22</v>
      </c>
      <c r="AM6832">
        <v>72</v>
      </c>
    </row>
    <row r="6833" spans="28:39">
      <c r="AB6833" s="58" t="s">
        <v>655</v>
      </c>
      <c r="AC6833" s="1">
        <v>1</v>
      </c>
      <c r="AD6833" s="38" t="s">
        <v>427</v>
      </c>
      <c r="AE6833" s="39">
        <v>80</v>
      </c>
      <c r="AF6833" s="50">
        <v>120</v>
      </c>
      <c r="AG6833" s="43">
        <v>20</v>
      </c>
      <c r="AH6833">
        <v>68</v>
      </c>
      <c r="AL6833" t="s">
        <v>22</v>
      </c>
      <c r="AM6833">
        <v>72</v>
      </c>
    </row>
    <row r="6834" spans="28:39">
      <c r="AB6834" s="58" t="s">
        <v>655</v>
      </c>
      <c r="AC6834" s="1">
        <v>1</v>
      </c>
      <c r="AD6834" s="38" t="s">
        <v>427</v>
      </c>
      <c r="AE6834" s="39">
        <v>80</v>
      </c>
      <c r="AF6834" s="50">
        <v>120</v>
      </c>
      <c r="AG6834" s="44">
        <v>30</v>
      </c>
      <c r="AH6834">
        <v>48</v>
      </c>
      <c r="AL6834" t="s">
        <v>22</v>
      </c>
      <c r="AM6834">
        <v>72</v>
      </c>
    </row>
    <row r="6835" spans="28:39">
      <c r="AB6835" s="58" t="s">
        <v>655</v>
      </c>
      <c r="AC6835" s="1">
        <v>1</v>
      </c>
      <c r="AD6835" s="38" t="s">
        <v>427</v>
      </c>
      <c r="AE6835" s="39">
        <v>80</v>
      </c>
      <c r="AF6835" s="50">
        <v>120</v>
      </c>
      <c r="AG6835" s="45">
        <v>40</v>
      </c>
      <c r="AH6835">
        <v>36</v>
      </c>
      <c r="AL6835" t="s">
        <v>22</v>
      </c>
      <c r="AM6835">
        <v>72</v>
      </c>
    </row>
    <row r="6836" spans="28:39">
      <c r="AB6836" s="58" t="s">
        <v>655</v>
      </c>
      <c r="AC6836" s="1">
        <v>1</v>
      </c>
      <c r="AD6836" s="38" t="s">
        <v>427</v>
      </c>
      <c r="AE6836" s="39">
        <v>80</v>
      </c>
      <c r="AF6836" s="50">
        <v>120</v>
      </c>
      <c r="AG6836" s="46">
        <v>50</v>
      </c>
      <c r="AH6836">
        <v>29</v>
      </c>
      <c r="AL6836" t="s">
        <v>22</v>
      </c>
      <c r="AM6836">
        <v>72</v>
      </c>
    </row>
    <row r="6837" spans="28:39">
      <c r="AB6837" s="58" t="s">
        <v>655</v>
      </c>
      <c r="AC6837" s="1">
        <v>1</v>
      </c>
      <c r="AD6837" s="38" t="s">
        <v>427</v>
      </c>
      <c r="AE6837" s="39">
        <v>80</v>
      </c>
      <c r="AF6837" s="50">
        <v>120</v>
      </c>
      <c r="AG6837" s="47">
        <v>60</v>
      </c>
      <c r="AH6837">
        <v>25</v>
      </c>
      <c r="AL6837" t="s">
        <v>22</v>
      </c>
      <c r="AM6837">
        <v>72</v>
      </c>
    </row>
    <row r="6838" spans="28:39">
      <c r="AB6838" s="58" t="s">
        <v>655</v>
      </c>
      <c r="AC6838" s="1">
        <v>1</v>
      </c>
      <c r="AD6838" s="38" t="s">
        <v>427</v>
      </c>
      <c r="AE6838" s="39">
        <v>80</v>
      </c>
      <c r="AF6838" s="50">
        <v>120</v>
      </c>
      <c r="AG6838" s="48">
        <v>70</v>
      </c>
      <c r="AH6838">
        <v>21</v>
      </c>
      <c r="AL6838" t="s">
        <v>22</v>
      </c>
      <c r="AM6838">
        <v>72</v>
      </c>
    </row>
    <row r="6839" spans="28:39">
      <c r="AB6839" s="58" t="s">
        <v>655</v>
      </c>
      <c r="AC6839" s="1">
        <v>1</v>
      </c>
      <c r="AD6839" s="38" t="s">
        <v>427</v>
      </c>
      <c r="AE6839" s="39">
        <v>80</v>
      </c>
      <c r="AF6839" s="51">
        <v>130</v>
      </c>
      <c r="AG6839" s="41">
        <v>0</v>
      </c>
      <c r="AH6839">
        <v>96</v>
      </c>
      <c r="AL6839" t="s">
        <v>22</v>
      </c>
      <c r="AM6839">
        <v>72</v>
      </c>
    </row>
    <row r="6840" spans="28:39">
      <c r="AB6840" s="58" t="s">
        <v>655</v>
      </c>
      <c r="AC6840" s="1">
        <v>1</v>
      </c>
      <c r="AD6840" s="38" t="s">
        <v>427</v>
      </c>
      <c r="AE6840" s="39">
        <v>80</v>
      </c>
      <c r="AF6840" s="51">
        <v>130</v>
      </c>
      <c r="AG6840" s="42">
        <v>10</v>
      </c>
      <c r="AH6840">
        <v>96</v>
      </c>
      <c r="AL6840" t="s">
        <v>22</v>
      </c>
      <c r="AM6840">
        <v>72</v>
      </c>
    </row>
    <row r="6841" spans="28:39">
      <c r="AB6841" s="58" t="s">
        <v>655</v>
      </c>
      <c r="AC6841" s="1">
        <v>1</v>
      </c>
      <c r="AD6841" s="38" t="s">
        <v>427</v>
      </c>
      <c r="AE6841" s="39">
        <v>80</v>
      </c>
      <c r="AF6841" s="51">
        <v>130</v>
      </c>
      <c r="AG6841" s="43">
        <v>20</v>
      </c>
      <c r="AH6841">
        <v>68</v>
      </c>
      <c r="AL6841" t="s">
        <v>22</v>
      </c>
      <c r="AM6841">
        <v>72</v>
      </c>
    </row>
    <row r="6842" spans="28:39">
      <c r="AB6842" s="58" t="s">
        <v>655</v>
      </c>
      <c r="AC6842" s="1">
        <v>1</v>
      </c>
      <c r="AD6842" s="38" t="s">
        <v>427</v>
      </c>
      <c r="AE6842" s="39">
        <v>80</v>
      </c>
      <c r="AF6842" s="51">
        <v>130</v>
      </c>
      <c r="AG6842" s="44">
        <v>30</v>
      </c>
      <c r="AH6842">
        <v>48</v>
      </c>
      <c r="AL6842" t="s">
        <v>22</v>
      </c>
      <c r="AM6842">
        <v>72</v>
      </c>
    </row>
    <row r="6843" spans="28:39">
      <c r="AB6843" s="58" t="s">
        <v>655</v>
      </c>
      <c r="AC6843" s="1">
        <v>1</v>
      </c>
      <c r="AD6843" s="38" t="s">
        <v>427</v>
      </c>
      <c r="AE6843" s="39">
        <v>80</v>
      </c>
      <c r="AF6843" s="51">
        <v>130</v>
      </c>
      <c r="AG6843" s="45">
        <v>40</v>
      </c>
      <c r="AH6843">
        <v>36</v>
      </c>
      <c r="AL6843" t="s">
        <v>22</v>
      </c>
      <c r="AM6843">
        <v>72</v>
      </c>
    </row>
    <row r="6844" spans="28:39">
      <c r="AB6844" s="58" t="s">
        <v>655</v>
      </c>
      <c r="AC6844" s="1">
        <v>1</v>
      </c>
      <c r="AD6844" s="38" t="s">
        <v>427</v>
      </c>
      <c r="AE6844" s="39">
        <v>80</v>
      </c>
      <c r="AF6844" s="51">
        <v>130</v>
      </c>
      <c r="AG6844" s="46">
        <v>50</v>
      </c>
      <c r="AH6844">
        <v>29</v>
      </c>
      <c r="AL6844" t="s">
        <v>22</v>
      </c>
      <c r="AM6844">
        <v>72</v>
      </c>
    </row>
    <row r="6845" spans="28:39">
      <c r="AB6845" s="58" t="s">
        <v>655</v>
      </c>
      <c r="AC6845" s="1">
        <v>1</v>
      </c>
      <c r="AD6845" s="38" t="s">
        <v>427</v>
      </c>
      <c r="AE6845" s="39">
        <v>80</v>
      </c>
      <c r="AF6845" s="51">
        <v>130</v>
      </c>
      <c r="AG6845" s="47">
        <v>60</v>
      </c>
      <c r="AH6845">
        <v>25</v>
      </c>
      <c r="AL6845" t="s">
        <v>22</v>
      </c>
      <c r="AM6845">
        <v>72</v>
      </c>
    </row>
    <row r="6846" spans="28:39">
      <c r="AB6846" s="58" t="s">
        <v>655</v>
      </c>
      <c r="AC6846" s="1">
        <v>1</v>
      </c>
      <c r="AD6846" s="38" t="s">
        <v>427</v>
      </c>
      <c r="AE6846" s="39">
        <v>80</v>
      </c>
      <c r="AF6846" s="51">
        <v>130</v>
      </c>
      <c r="AG6846" s="48">
        <v>70</v>
      </c>
      <c r="AH6846">
        <v>21</v>
      </c>
      <c r="AL6846" t="s">
        <v>22</v>
      </c>
      <c r="AM6846">
        <v>72</v>
      </c>
    </row>
    <row r="6847" spans="28:39">
      <c r="AB6847" s="58" t="s">
        <v>655</v>
      </c>
      <c r="AC6847" s="1">
        <v>1</v>
      </c>
      <c r="AD6847" s="38" t="s">
        <v>427</v>
      </c>
      <c r="AE6847" s="39">
        <v>80</v>
      </c>
      <c r="AF6847" s="52">
        <v>140</v>
      </c>
      <c r="AG6847" s="41">
        <v>0</v>
      </c>
      <c r="AH6847">
        <v>90</v>
      </c>
      <c r="AL6847" t="s">
        <v>22</v>
      </c>
      <c r="AM6847">
        <v>72</v>
      </c>
    </row>
    <row r="6848" spans="28:39">
      <c r="AB6848" s="58" t="s">
        <v>655</v>
      </c>
      <c r="AC6848" s="1">
        <v>1</v>
      </c>
      <c r="AD6848" s="38" t="s">
        <v>427</v>
      </c>
      <c r="AE6848" s="39">
        <v>80</v>
      </c>
      <c r="AF6848" s="52">
        <v>140</v>
      </c>
      <c r="AG6848" s="42">
        <v>10</v>
      </c>
      <c r="AH6848">
        <v>90</v>
      </c>
      <c r="AL6848" t="s">
        <v>22</v>
      </c>
      <c r="AM6848">
        <v>72</v>
      </c>
    </row>
    <row r="6849" spans="28:39">
      <c r="AB6849" s="58" t="s">
        <v>655</v>
      </c>
      <c r="AC6849" s="1">
        <v>1</v>
      </c>
      <c r="AD6849" s="38" t="s">
        <v>427</v>
      </c>
      <c r="AE6849" s="39">
        <v>80</v>
      </c>
      <c r="AF6849" s="52">
        <v>140</v>
      </c>
      <c r="AG6849" s="43">
        <v>20</v>
      </c>
      <c r="AH6849">
        <v>68</v>
      </c>
      <c r="AL6849" t="s">
        <v>22</v>
      </c>
      <c r="AM6849">
        <v>72</v>
      </c>
    </row>
    <row r="6850" spans="28:39">
      <c r="AB6850" s="58" t="s">
        <v>655</v>
      </c>
      <c r="AC6850" s="1">
        <v>1</v>
      </c>
      <c r="AD6850" s="38" t="s">
        <v>427</v>
      </c>
      <c r="AE6850" s="39">
        <v>80</v>
      </c>
      <c r="AF6850" s="52">
        <v>140</v>
      </c>
      <c r="AG6850" s="44">
        <v>30</v>
      </c>
      <c r="AH6850">
        <v>48</v>
      </c>
      <c r="AL6850" t="s">
        <v>22</v>
      </c>
      <c r="AM6850">
        <v>72</v>
      </c>
    </row>
    <row r="6851" spans="28:39">
      <c r="AB6851" s="58" t="s">
        <v>655</v>
      </c>
      <c r="AC6851" s="1">
        <v>1</v>
      </c>
      <c r="AD6851" s="38" t="s">
        <v>427</v>
      </c>
      <c r="AE6851" s="39">
        <v>80</v>
      </c>
      <c r="AF6851" s="52">
        <v>140</v>
      </c>
      <c r="AG6851" s="45">
        <v>40</v>
      </c>
      <c r="AH6851">
        <v>36</v>
      </c>
      <c r="AL6851" t="s">
        <v>22</v>
      </c>
      <c r="AM6851">
        <v>72</v>
      </c>
    </row>
    <row r="6852" spans="28:39">
      <c r="AB6852" s="58" t="s">
        <v>655</v>
      </c>
      <c r="AC6852" s="1">
        <v>1</v>
      </c>
      <c r="AD6852" s="38" t="s">
        <v>427</v>
      </c>
      <c r="AE6852" s="39">
        <v>80</v>
      </c>
      <c r="AF6852" s="52">
        <v>140</v>
      </c>
      <c r="AG6852" s="46">
        <v>50</v>
      </c>
      <c r="AH6852">
        <v>29</v>
      </c>
      <c r="AL6852" t="s">
        <v>22</v>
      </c>
      <c r="AM6852">
        <v>72</v>
      </c>
    </row>
    <row r="6853" spans="28:39">
      <c r="AB6853" s="58" t="s">
        <v>655</v>
      </c>
      <c r="AC6853" s="1">
        <v>1</v>
      </c>
      <c r="AD6853" s="38" t="s">
        <v>427</v>
      </c>
      <c r="AE6853" s="39">
        <v>80</v>
      </c>
      <c r="AF6853" s="52">
        <v>140</v>
      </c>
      <c r="AG6853" s="47">
        <v>60</v>
      </c>
      <c r="AH6853">
        <v>25</v>
      </c>
      <c r="AL6853" t="s">
        <v>22</v>
      </c>
      <c r="AM6853">
        <v>72</v>
      </c>
    </row>
    <row r="6854" spans="28:39">
      <c r="AB6854" s="58" t="s">
        <v>655</v>
      </c>
      <c r="AC6854" s="1">
        <v>1</v>
      </c>
      <c r="AD6854" s="38" t="s">
        <v>427</v>
      </c>
      <c r="AE6854" s="39">
        <v>80</v>
      </c>
      <c r="AF6854" s="52">
        <v>140</v>
      </c>
      <c r="AG6854" s="48">
        <v>70</v>
      </c>
      <c r="AH6854">
        <v>21</v>
      </c>
      <c r="AL6854" t="s">
        <v>22</v>
      </c>
      <c r="AM6854">
        <v>72</v>
      </c>
    </row>
    <row r="6855" spans="28:39">
      <c r="AB6855" s="58" t="s">
        <v>655</v>
      </c>
      <c r="AC6855" s="1">
        <v>1</v>
      </c>
      <c r="AD6855" s="38" t="s">
        <v>427</v>
      </c>
      <c r="AE6855" s="39">
        <v>80</v>
      </c>
      <c r="AF6855" s="53">
        <v>150</v>
      </c>
      <c r="AG6855" s="41">
        <v>0</v>
      </c>
      <c r="AH6855">
        <v>86</v>
      </c>
      <c r="AL6855" t="s">
        <v>22</v>
      </c>
      <c r="AM6855">
        <v>72</v>
      </c>
    </row>
    <row r="6856" spans="28:39">
      <c r="AB6856" s="58" t="s">
        <v>655</v>
      </c>
      <c r="AC6856" s="1">
        <v>1</v>
      </c>
      <c r="AD6856" s="38" t="s">
        <v>427</v>
      </c>
      <c r="AE6856" s="39">
        <v>80</v>
      </c>
      <c r="AF6856" s="53">
        <v>150</v>
      </c>
      <c r="AG6856" s="42">
        <v>10</v>
      </c>
      <c r="AH6856">
        <v>86</v>
      </c>
      <c r="AL6856" t="s">
        <v>22</v>
      </c>
      <c r="AM6856">
        <v>72</v>
      </c>
    </row>
    <row r="6857" spans="28:39">
      <c r="AB6857" s="58" t="s">
        <v>655</v>
      </c>
      <c r="AC6857" s="1">
        <v>1</v>
      </c>
      <c r="AD6857" s="38" t="s">
        <v>427</v>
      </c>
      <c r="AE6857" s="39">
        <v>80</v>
      </c>
      <c r="AF6857" s="53">
        <v>150</v>
      </c>
      <c r="AG6857" s="43">
        <v>20</v>
      </c>
      <c r="AH6857">
        <v>68</v>
      </c>
      <c r="AL6857" t="s">
        <v>22</v>
      </c>
      <c r="AM6857">
        <v>72</v>
      </c>
    </row>
    <row r="6858" spans="28:39">
      <c r="AB6858" s="58" t="s">
        <v>655</v>
      </c>
      <c r="AC6858" s="1">
        <v>1</v>
      </c>
      <c r="AD6858" s="38" t="s">
        <v>427</v>
      </c>
      <c r="AE6858" s="39">
        <v>80</v>
      </c>
      <c r="AF6858" s="53">
        <v>150</v>
      </c>
      <c r="AG6858" s="44">
        <v>30</v>
      </c>
      <c r="AH6858">
        <v>48</v>
      </c>
      <c r="AL6858" t="s">
        <v>22</v>
      </c>
      <c r="AM6858">
        <v>72</v>
      </c>
    </row>
    <row r="6859" spans="28:39">
      <c r="AB6859" s="58" t="s">
        <v>655</v>
      </c>
      <c r="AC6859" s="1">
        <v>1</v>
      </c>
      <c r="AD6859" s="38" t="s">
        <v>427</v>
      </c>
      <c r="AE6859" s="39">
        <v>80</v>
      </c>
      <c r="AF6859" s="53">
        <v>150</v>
      </c>
      <c r="AG6859" s="45">
        <v>40</v>
      </c>
      <c r="AH6859">
        <v>36</v>
      </c>
      <c r="AL6859" t="s">
        <v>22</v>
      </c>
      <c r="AM6859">
        <v>72</v>
      </c>
    </row>
    <row r="6860" spans="28:39">
      <c r="AB6860" s="58" t="s">
        <v>655</v>
      </c>
      <c r="AC6860" s="1">
        <v>1</v>
      </c>
      <c r="AD6860" s="38" t="s">
        <v>427</v>
      </c>
      <c r="AE6860" s="39">
        <v>80</v>
      </c>
      <c r="AF6860" s="53">
        <v>150</v>
      </c>
      <c r="AG6860" s="46">
        <v>50</v>
      </c>
      <c r="AH6860">
        <v>29</v>
      </c>
      <c r="AL6860" t="s">
        <v>22</v>
      </c>
      <c r="AM6860">
        <v>72</v>
      </c>
    </row>
    <row r="6861" spans="28:39">
      <c r="AB6861" s="58" t="s">
        <v>655</v>
      </c>
      <c r="AC6861" s="1">
        <v>1</v>
      </c>
      <c r="AD6861" s="38" t="s">
        <v>427</v>
      </c>
      <c r="AE6861" s="39">
        <v>80</v>
      </c>
      <c r="AF6861" s="53">
        <v>150</v>
      </c>
      <c r="AG6861" s="47">
        <v>60</v>
      </c>
      <c r="AH6861">
        <v>25</v>
      </c>
      <c r="AL6861" t="s">
        <v>22</v>
      </c>
      <c r="AM6861">
        <v>72</v>
      </c>
    </row>
    <row r="6862" spans="28:39">
      <c r="AB6862" s="58" t="s">
        <v>655</v>
      </c>
      <c r="AC6862" s="1">
        <v>1</v>
      </c>
      <c r="AD6862" s="38" t="s">
        <v>427</v>
      </c>
      <c r="AE6862" s="39">
        <v>80</v>
      </c>
      <c r="AF6862" s="53">
        <v>150</v>
      </c>
      <c r="AG6862" s="48">
        <v>70</v>
      </c>
      <c r="AH6862">
        <v>21</v>
      </c>
      <c r="AL6862" t="s">
        <v>22</v>
      </c>
      <c r="AM6862">
        <v>72</v>
      </c>
    </row>
    <row r="6863" spans="28:39">
      <c r="AB6863" s="58" t="s">
        <v>655</v>
      </c>
      <c r="AC6863" s="1">
        <v>1</v>
      </c>
      <c r="AD6863" s="38" t="s">
        <v>427</v>
      </c>
      <c r="AE6863" s="39">
        <v>80</v>
      </c>
      <c r="AF6863" s="54">
        <v>160</v>
      </c>
      <c r="AG6863" s="41">
        <v>0</v>
      </c>
      <c r="AH6863">
        <v>82</v>
      </c>
      <c r="AL6863" t="s">
        <v>22</v>
      </c>
      <c r="AM6863">
        <v>72</v>
      </c>
    </row>
    <row r="6864" spans="28:39">
      <c r="AB6864" s="58" t="s">
        <v>655</v>
      </c>
      <c r="AC6864" s="1">
        <v>1</v>
      </c>
      <c r="AD6864" s="38" t="s">
        <v>427</v>
      </c>
      <c r="AE6864" s="39">
        <v>80</v>
      </c>
      <c r="AF6864" s="54">
        <v>160</v>
      </c>
      <c r="AG6864" s="42">
        <v>10</v>
      </c>
      <c r="AH6864">
        <v>82</v>
      </c>
      <c r="AL6864" t="s">
        <v>22</v>
      </c>
      <c r="AM6864">
        <v>72</v>
      </c>
    </row>
    <row r="6865" spans="28:39">
      <c r="AB6865" s="58" t="s">
        <v>655</v>
      </c>
      <c r="AC6865" s="1">
        <v>1</v>
      </c>
      <c r="AD6865" s="38" t="s">
        <v>427</v>
      </c>
      <c r="AE6865" s="39">
        <v>80</v>
      </c>
      <c r="AF6865" s="54">
        <v>160</v>
      </c>
      <c r="AG6865" s="43">
        <v>20</v>
      </c>
      <c r="AH6865">
        <v>68</v>
      </c>
      <c r="AL6865" t="s">
        <v>22</v>
      </c>
      <c r="AM6865">
        <v>72</v>
      </c>
    </row>
    <row r="6866" spans="28:39">
      <c r="AB6866" s="58" t="s">
        <v>655</v>
      </c>
      <c r="AC6866" s="1">
        <v>1</v>
      </c>
      <c r="AD6866" s="38" t="s">
        <v>427</v>
      </c>
      <c r="AE6866" s="39">
        <v>80</v>
      </c>
      <c r="AF6866" s="54">
        <v>160</v>
      </c>
      <c r="AG6866" s="44">
        <v>30</v>
      </c>
      <c r="AH6866">
        <v>48</v>
      </c>
      <c r="AL6866" t="s">
        <v>22</v>
      </c>
      <c r="AM6866">
        <v>72</v>
      </c>
    </row>
    <row r="6867" spans="28:39">
      <c r="AB6867" s="58" t="s">
        <v>655</v>
      </c>
      <c r="AC6867" s="1">
        <v>1</v>
      </c>
      <c r="AD6867" s="38" t="s">
        <v>427</v>
      </c>
      <c r="AE6867" s="39">
        <v>80</v>
      </c>
      <c r="AF6867" s="54">
        <v>160</v>
      </c>
      <c r="AG6867" s="45">
        <v>40</v>
      </c>
      <c r="AH6867">
        <v>36</v>
      </c>
      <c r="AL6867" t="s">
        <v>22</v>
      </c>
      <c r="AM6867">
        <v>72</v>
      </c>
    </row>
    <row r="6868" spans="28:39">
      <c r="AB6868" s="58" t="s">
        <v>655</v>
      </c>
      <c r="AC6868" s="1">
        <v>1</v>
      </c>
      <c r="AD6868" s="38" t="s">
        <v>427</v>
      </c>
      <c r="AE6868" s="39">
        <v>80</v>
      </c>
      <c r="AF6868" s="54">
        <v>160</v>
      </c>
      <c r="AG6868" s="46">
        <v>50</v>
      </c>
      <c r="AH6868">
        <v>29</v>
      </c>
      <c r="AL6868" t="s">
        <v>22</v>
      </c>
      <c r="AM6868">
        <v>72</v>
      </c>
    </row>
    <row r="6869" spans="28:39">
      <c r="AB6869" s="58" t="s">
        <v>655</v>
      </c>
      <c r="AC6869" s="1">
        <v>1</v>
      </c>
      <c r="AD6869" s="38" t="s">
        <v>427</v>
      </c>
      <c r="AE6869" s="39">
        <v>80</v>
      </c>
      <c r="AF6869" s="54">
        <v>160</v>
      </c>
      <c r="AG6869" s="47">
        <v>60</v>
      </c>
      <c r="AH6869">
        <v>25</v>
      </c>
      <c r="AL6869" t="s">
        <v>22</v>
      </c>
      <c r="AM6869">
        <v>72</v>
      </c>
    </row>
    <row r="6870" spans="28:39">
      <c r="AB6870" s="58" t="s">
        <v>655</v>
      </c>
      <c r="AC6870" s="1">
        <v>1</v>
      </c>
      <c r="AD6870" s="38" t="s">
        <v>427</v>
      </c>
      <c r="AE6870" s="39">
        <v>80</v>
      </c>
      <c r="AF6870" s="54">
        <v>160</v>
      </c>
      <c r="AG6870" s="48">
        <v>70</v>
      </c>
      <c r="AH6870">
        <v>21</v>
      </c>
      <c r="AL6870" t="s">
        <v>22</v>
      </c>
      <c r="AM6870">
        <v>72</v>
      </c>
    </row>
    <row r="6871" spans="28:39">
      <c r="AB6871" s="58" t="s">
        <v>655</v>
      </c>
      <c r="AC6871" s="1">
        <v>1</v>
      </c>
      <c r="AD6871" s="38" t="s">
        <v>427</v>
      </c>
      <c r="AE6871" s="39">
        <v>80</v>
      </c>
      <c r="AF6871" s="55">
        <v>170</v>
      </c>
      <c r="AG6871" s="41">
        <v>0</v>
      </c>
      <c r="AH6871">
        <v>78</v>
      </c>
      <c r="AL6871" t="s">
        <v>22</v>
      </c>
      <c r="AM6871">
        <v>72</v>
      </c>
    </row>
    <row r="6872" spans="28:39">
      <c r="AB6872" s="58" t="s">
        <v>655</v>
      </c>
      <c r="AC6872" s="1">
        <v>1</v>
      </c>
      <c r="AD6872" s="38" t="s">
        <v>427</v>
      </c>
      <c r="AE6872" s="39">
        <v>80</v>
      </c>
      <c r="AF6872" s="55">
        <v>170</v>
      </c>
      <c r="AG6872" s="42">
        <v>10</v>
      </c>
      <c r="AH6872">
        <v>78</v>
      </c>
      <c r="AL6872" t="s">
        <v>22</v>
      </c>
      <c r="AM6872">
        <v>72</v>
      </c>
    </row>
    <row r="6873" spans="28:39">
      <c r="AB6873" s="58" t="s">
        <v>655</v>
      </c>
      <c r="AC6873" s="1">
        <v>1</v>
      </c>
      <c r="AD6873" s="38" t="s">
        <v>427</v>
      </c>
      <c r="AE6873" s="39">
        <v>80</v>
      </c>
      <c r="AF6873" s="55">
        <v>170</v>
      </c>
      <c r="AG6873" s="43">
        <v>20</v>
      </c>
      <c r="AH6873">
        <v>68</v>
      </c>
      <c r="AL6873" t="s">
        <v>22</v>
      </c>
      <c r="AM6873">
        <v>72</v>
      </c>
    </row>
    <row r="6874" spans="28:39">
      <c r="AB6874" s="58" t="s">
        <v>655</v>
      </c>
      <c r="AC6874" s="1">
        <v>1</v>
      </c>
      <c r="AD6874" s="38" t="s">
        <v>427</v>
      </c>
      <c r="AE6874" s="39">
        <v>80</v>
      </c>
      <c r="AF6874" s="55">
        <v>170</v>
      </c>
      <c r="AG6874" s="44">
        <v>30</v>
      </c>
      <c r="AH6874">
        <v>48</v>
      </c>
      <c r="AL6874" t="s">
        <v>22</v>
      </c>
      <c r="AM6874">
        <v>72</v>
      </c>
    </row>
    <row r="6875" spans="28:39">
      <c r="AB6875" s="58" t="s">
        <v>655</v>
      </c>
      <c r="AC6875" s="1">
        <v>1</v>
      </c>
      <c r="AD6875" s="38" t="s">
        <v>427</v>
      </c>
      <c r="AE6875" s="39">
        <v>80</v>
      </c>
      <c r="AF6875" s="55">
        <v>170</v>
      </c>
      <c r="AG6875" s="45">
        <v>40</v>
      </c>
      <c r="AH6875">
        <v>36</v>
      </c>
      <c r="AL6875" t="s">
        <v>22</v>
      </c>
      <c r="AM6875">
        <v>72</v>
      </c>
    </row>
    <row r="6876" spans="28:39">
      <c r="AB6876" s="58" t="s">
        <v>655</v>
      </c>
      <c r="AC6876" s="1">
        <v>1</v>
      </c>
      <c r="AD6876" s="38" t="s">
        <v>427</v>
      </c>
      <c r="AE6876" s="39">
        <v>80</v>
      </c>
      <c r="AF6876" s="55">
        <v>170</v>
      </c>
      <c r="AG6876" s="46">
        <v>50</v>
      </c>
      <c r="AH6876">
        <v>29</v>
      </c>
      <c r="AL6876" t="s">
        <v>22</v>
      </c>
      <c r="AM6876">
        <v>72</v>
      </c>
    </row>
    <row r="6877" spans="28:39">
      <c r="AB6877" s="58" t="s">
        <v>655</v>
      </c>
      <c r="AC6877" s="1">
        <v>1</v>
      </c>
      <c r="AD6877" s="38" t="s">
        <v>427</v>
      </c>
      <c r="AE6877" s="39">
        <v>80</v>
      </c>
      <c r="AF6877" s="55">
        <v>170</v>
      </c>
      <c r="AG6877" s="47">
        <v>60</v>
      </c>
      <c r="AH6877">
        <v>25</v>
      </c>
      <c r="AL6877" t="s">
        <v>22</v>
      </c>
      <c r="AM6877">
        <v>72</v>
      </c>
    </row>
    <row r="6878" spans="28:39">
      <c r="AB6878" s="58" t="s">
        <v>655</v>
      </c>
      <c r="AC6878" s="1">
        <v>1</v>
      </c>
      <c r="AD6878" s="38" t="s">
        <v>427</v>
      </c>
      <c r="AE6878" s="39">
        <v>80</v>
      </c>
      <c r="AF6878" s="55">
        <v>170</v>
      </c>
      <c r="AG6878" s="48">
        <v>70</v>
      </c>
      <c r="AH6878">
        <v>21</v>
      </c>
      <c r="AL6878" t="s">
        <v>22</v>
      </c>
      <c r="AM6878">
        <v>72</v>
      </c>
    </row>
    <row r="6879" spans="28:39">
      <c r="AB6879" s="58" t="s">
        <v>655</v>
      </c>
      <c r="AC6879" s="1">
        <v>1</v>
      </c>
      <c r="AD6879" s="38" t="s">
        <v>427</v>
      </c>
      <c r="AE6879" s="39">
        <v>80</v>
      </c>
      <c r="AF6879" s="56">
        <v>180</v>
      </c>
      <c r="AG6879" s="41">
        <v>0</v>
      </c>
      <c r="AH6879">
        <v>72</v>
      </c>
      <c r="AL6879" t="s">
        <v>22</v>
      </c>
      <c r="AM6879">
        <v>72</v>
      </c>
    </row>
    <row r="6880" spans="28:39">
      <c r="AB6880" s="58" t="s">
        <v>655</v>
      </c>
      <c r="AC6880" s="1">
        <v>1</v>
      </c>
      <c r="AD6880" s="38" t="s">
        <v>427</v>
      </c>
      <c r="AE6880" s="39">
        <v>80</v>
      </c>
      <c r="AF6880" s="56">
        <v>180</v>
      </c>
      <c r="AG6880" s="42">
        <v>10</v>
      </c>
      <c r="AH6880">
        <v>72</v>
      </c>
      <c r="AL6880" t="s">
        <v>22</v>
      </c>
      <c r="AM6880">
        <v>72</v>
      </c>
    </row>
    <row r="6881" spans="28:39">
      <c r="AB6881" s="58" t="s">
        <v>655</v>
      </c>
      <c r="AC6881" s="1">
        <v>1</v>
      </c>
      <c r="AD6881" s="38" t="s">
        <v>427</v>
      </c>
      <c r="AE6881" s="39">
        <v>80</v>
      </c>
      <c r="AF6881" s="56">
        <v>180</v>
      </c>
      <c r="AG6881" s="43">
        <v>20</v>
      </c>
      <c r="AH6881">
        <v>68</v>
      </c>
      <c r="AL6881" t="s">
        <v>22</v>
      </c>
      <c r="AM6881">
        <v>72</v>
      </c>
    </row>
    <row r="6882" spans="28:39">
      <c r="AB6882" s="58" t="s">
        <v>655</v>
      </c>
      <c r="AC6882" s="1">
        <v>1</v>
      </c>
      <c r="AD6882" s="38" t="s">
        <v>427</v>
      </c>
      <c r="AE6882" s="39">
        <v>80</v>
      </c>
      <c r="AF6882" s="56">
        <v>180</v>
      </c>
      <c r="AG6882" s="44">
        <v>30</v>
      </c>
      <c r="AH6882">
        <v>48</v>
      </c>
      <c r="AL6882" t="s">
        <v>22</v>
      </c>
      <c r="AM6882">
        <v>72</v>
      </c>
    </row>
    <row r="6883" spans="28:39">
      <c r="AB6883" s="58" t="s">
        <v>655</v>
      </c>
      <c r="AC6883" s="1">
        <v>1</v>
      </c>
      <c r="AD6883" s="38" t="s">
        <v>427</v>
      </c>
      <c r="AE6883" s="39">
        <v>80</v>
      </c>
      <c r="AF6883" s="56">
        <v>180</v>
      </c>
      <c r="AG6883" s="45">
        <v>40</v>
      </c>
      <c r="AH6883">
        <v>36</v>
      </c>
      <c r="AL6883" t="s">
        <v>22</v>
      </c>
      <c r="AM6883">
        <v>72</v>
      </c>
    </row>
    <row r="6884" spans="28:39">
      <c r="AB6884" s="58" t="s">
        <v>655</v>
      </c>
      <c r="AC6884" s="1">
        <v>1</v>
      </c>
      <c r="AD6884" s="38" t="s">
        <v>427</v>
      </c>
      <c r="AE6884" s="39">
        <v>80</v>
      </c>
      <c r="AF6884" s="56">
        <v>180</v>
      </c>
      <c r="AG6884" s="46">
        <v>50</v>
      </c>
      <c r="AH6884">
        <v>29</v>
      </c>
      <c r="AL6884" t="s">
        <v>22</v>
      </c>
      <c r="AM6884">
        <v>72</v>
      </c>
    </row>
    <row r="6885" spans="28:39">
      <c r="AB6885" s="58" t="s">
        <v>655</v>
      </c>
      <c r="AC6885" s="1">
        <v>1</v>
      </c>
      <c r="AD6885" s="38" t="s">
        <v>427</v>
      </c>
      <c r="AE6885" s="39">
        <v>80</v>
      </c>
      <c r="AF6885" s="56">
        <v>180</v>
      </c>
      <c r="AG6885" s="47">
        <v>60</v>
      </c>
      <c r="AH6885">
        <v>25</v>
      </c>
      <c r="AL6885" t="s">
        <v>22</v>
      </c>
      <c r="AM6885">
        <v>72</v>
      </c>
    </row>
    <row r="6886" spans="28:39">
      <c r="AB6886" s="58" t="s">
        <v>655</v>
      </c>
      <c r="AC6886" s="1">
        <v>1</v>
      </c>
      <c r="AD6886" s="38" t="s">
        <v>427</v>
      </c>
      <c r="AE6886" s="39">
        <v>80</v>
      </c>
      <c r="AF6886" s="56">
        <v>180</v>
      </c>
      <c r="AG6886" s="48">
        <v>70</v>
      </c>
      <c r="AH6886">
        <v>21</v>
      </c>
      <c r="AL6886" t="s">
        <v>22</v>
      </c>
      <c r="AM6886">
        <v>72</v>
      </c>
    </row>
    <row r="6887" spans="28:39">
      <c r="AB6887" s="58" t="s">
        <v>655</v>
      </c>
      <c r="AC6887" s="1">
        <v>1</v>
      </c>
      <c r="AD6887" s="38" t="s">
        <v>427</v>
      </c>
      <c r="AE6887" s="39">
        <v>80</v>
      </c>
      <c r="AF6887" s="57">
        <v>200</v>
      </c>
      <c r="AG6887" s="41">
        <v>0</v>
      </c>
      <c r="AH6887">
        <v>57</v>
      </c>
      <c r="AL6887" t="s">
        <v>22</v>
      </c>
      <c r="AM6887">
        <v>72</v>
      </c>
    </row>
    <row r="6888" spans="28:39">
      <c r="AB6888" s="58" t="s">
        <v>655</v>
      </c>
      <c r="AC6888" s="1">
        <v>1</v>
      </c>
      <c r="AD6888" s="38" t="s">
        <v>427</v>
      </c>
      <c r="AE6888" s="39">
        <v>80</v>
      </c>
      <c r="AF6888" s="57">
        <v>200</v>
      </c>
      <c r="AG6888" s="42">
        <v>10</v>
      </c>
      <c r="AH6888">
        <v>57</v>
      </c>
      <c r="AL6888" t="s">
        <v>22</v>
      </c>
      <c r="AM6888">
        <v>72</v>
      </c>
    </row>
    <row r="6889" spans="28:39">
      <c r="AB6889" s="58" t="s">
        <v>655</v>
      </c>
      <c r="AC6889" s="1">
        <v>1</v>
      </c>
      <c r="AD6889" s="38" t="s">
        <v>427</v>
      </c>
      <c r="AE6889" s="39">
        <v>80</v>
      </c>
      <c r="AF6889" s="57">
        <v>200</v>
      </c>
      <c r="AG6889" s="43">
        <v>20</v>
      </c>
      <c r="AH6889">
        <v>57</v>
      </c>
      <c r="AL6889" t="s">
        <v>22</v>
      </c>
      <c r="AM6889">
        <v>72</v>
      </c>
    </row>
    <row r="6890" spans="28:39">
      <c r="AB6890" s="58" t="s">
        <v>655</v>
      </c>
      <c r="AC6890" s="1">
        <v>1</v>
      </c>
      <c r="AD6890" s="38" t="s">
        <v>427</v>
      </c>
      <c r="AE6890" s="39">
        <v>80</v>
      </c>
      <c r="AF6890" s="57">
        <v>200</v>
      </c>
      <c r="AG6890" s="44">
        <v>30</v>
      </c>
      <c r="AH6890">
        <v>48</v>
      </c>
      <c r="AL6890" t="s">
        <v>22</v>
      </c>
      <c r="AM6890">
        <v>72</v>
      </c>
    </row>
    <row r="6891" spans="28:39">
      <c r="AB6891" s="58" t="s">
        <v>655</v>
      </c>
      <c r="AC6891" s="1">
        <v>1</v>
      </c>
      <c r="AD6891" s="38" t="s">
        <v>427</v>
      </c>
      <c r="AE6891" s="39">
        <v>80</v>
      </c>
      <c r="AF6891" s="57">
        <v>200</v>
      </c>
      <c r="AG6891" s="45">
        <v>40</v>
      </c>
      <c r="AH6891">
        <v>36</v>
      </c>
      <c r="AL6891" t="s">
        <v>22</v>
      </c>
      <c r="AM6891">
        <v>72</v>
      </c>
    </row>
    <row r="6892" spans="28:39">
      <c r="AB6892" s="58" t="s">
        <v>655</v>
      </c>
      <c r="AC6892" s="1">
        <v>1</v>
      </c>
      <c r="AD6892" s="38" t="s">
        <v>427</v>
      </c>
      <c r="AE6892" s="39">
        <v>80</v>
      </c>
      <c r="AF6892" s="57">
        <v>200</v>
      </c>
      <c r="AG6892" s="46">
        <v>50</v>
      </c>
      <c r="AH6892">
        <v>29</v>
      </c>
      <c r="AL6892" t="s">
        <v>22</v>
      </c>
      <c r="AM6892">
        <v>72</v>
      </c>
    </row>
    <row r="6893" spans="28:39">
      <c r="AB6893" s="58" t="s">
        <v>655</v>
      </c>
      <c r="AC6893" s="1">
        <v>1</v>
      </c>
      <c r="AD6893" s="38" t="s">
        <v>427</v>
      </c>
      <c r="AE6893" s="39">
        <v>80</v>
      </c>
      <c r="AF6893" s="57">
        <v>200</v>
      </c>
      <c r="AG6893" s="47">
        <v>60</v>
      </c>
      <c r="AH6893">
        <v>25</v>
      </c>
      <c r="AL6893" t="s">
        <v>22</v>
      </c>
      <c r="AM6893">
        <v>72</v>
      </c>
    </row>
    <row r="6894" spans="28:39">
      <c r="AB6894" s="58" t="s">
        <v>655</v>
      </c>
      <c r="AC6894" s="1">
        <v>1</v>
      </c>
      <c r="AD6894" s="38" t="s">
        <v>427</v>
      </c>
      <c r="AE6894" s="39">
        <v>80</v>
      </c>
      <c r="AF6894" s="57">
        <v>200</v>
      </c>
      <c r="AG6894" s="48">
        <v>70</v>
      </c>
      <c r="AH6894">
        <v>21</v>
      </c>
      <c r="AL6894" t="s">
        <v>22</v>
      </c>
      <c r="AM6894">
        <v>72</v>
      </c>
    </row>
    <row r="6895" spans="28:39">
      <c r="AB6895" s="58" t="s">
        <v>655</v>
      </c>
      <c r="AC6895" s="1">
        <v>1</v>
      </c>
      <c r="AD6895" s="38" t="s">
        <v>428</v>
      </c>
      <c r="AE6895" s="39">
        <v>80</v>
      </c>
      <c r="AF6895" s="40">
        <v>110</v>
      </c>
      <c r="AG6895" s="41">
        <v>0</v>
      </c>
      <c r="AH6895">
        <v>100</v>
      </c>
      <c r="AL6895" t="s">
        <v>22</v>
      </c>
      <c r="AM6895">
        <v>72</v>
      </c>
    </row>
    <row r="6896" spans="28:39">
      <c r="AB6896" s="58" t="s">
        <v>655</v>
      </c>
      <c r="AC6896" s="1">
        <v>1</v>
      </c>
      <c r="AD6896" s="38" t="s">
        <v>428</v>
      </c>
      <c r="AE6896" s="39">
        <v>80</v>
      </c>
      <c r="AF6896" s="40">
        <v>110</v>
      </c>
      <c r="AG6896" s="42">
        <v>10</v>
      </c>
      <c r="AH6896">
        <v>100</v>
      </c>
      <c r="AL6896" t="s">
        <v>22</v>
      </c>
      <c r="AM6896">
        <v>72</v>
      </c>
    </row>
    <row r="6897" spans="28:39">
      <c r="AB6897" s="58" t="s">
        <v>655</v>
      </c>
      <c r="AC6897" s="1">
        <v>1</v>
      </c>
      <c r="AD6897" s="38" t="s">
        <v>428</v>
      </c>
      <c r="AE6897" s="39">
        <v>80</v>
      </c>
      <c r="AF6897" s="40">
        <v>110</v>
      </c>
      <c r="AG6897" s="43">
        <v>20</v>
      </c>
      <c r="AH6897">
        <v>68</v>
      </c>
      <c r="AL6897" t="s">
        <v>22</v>
      </c>
      <c r="AM6897">
        <v>72</v>
      </c>
    </row>
    <row r="6898" spans="28:39">
      <c r="AB6898" s="58" t="s">
        <v>655</v>
      </c>
      <c r="AC6898" s="1">
        <v>1</v>
      </c>
      <c r="AD6898" s="38" t="s">
        <v>428</v>
      </c>
      <c r="AE6898" s="39">
        <v>80</v>
      </c>
      <c r="AF6898" s="40">
        <v>110</v>
      </c>
      <c r="AG6898" s="44">
        <v>30</v>
      </c>
      <c r="AH6898">
        <v>48</v>
      </c>
      <c r="AL6898" t="s">
        <v>22</v>
      </c>
      <c r="AM6898">
        <v>72</v>
      </c>
    </row>
    <row r="6899" spans="28:39">
      <c r="AB6899" s="58" t="s">
        <v>655</v>
      </c>
      <c r="AC6899" s="1">
        <v>1</v>
      </c>
      <c r="AD6899" s="38" t="s">
        <v>428</v>
      </c>
      <c r="AE6899" s="39">
        <v>80</v>
      </c>
      <c r="AF6899" s="40">
        <v>110</v>
      </c>
      <c r="AG6899" s="45">
        <v>40</v>
      </c>
      <c r="AH6899">
        <v>36</v>
      </c>
      <c r="AL6899" t="s">
        <v>22</v>
      </c>
      <c r="AM6899">
        <v>72</v>
      </c>
    </row>
    <row r="6900" spans="28:39">
      <c r="AB6900" s="58" t="s">
        <v>655</v>
      </c>
      <c r="AC6900" s="1">
        <v>1</v>
      </c>
      <c r="AD6900" s="38" t="s">
        <v>428</v>
      </c>
      <c r="AE6900" s="39">
        <v>80</v>
      </c>
      <c r="AF6900" s="40">
        <v>110</v>
      </c>
      <c r="AG6900" s="46">
        <v>50</v>
      </c>
      <c r="AH6900">
        <v>29</v>
      </c>
      <c r="AL6900" t="s">
        <v>22</v>
      </c>
      <c r="AM6900">
        <v>72</v>
      </c>
    </row>
    <row r="6901" spans="28:39">
      <c r="AB6901" s="58" t="s">
        <v>655</v>
      </c>
      <c r="AC6901" s="1">
        <v>1</v>
      </c>
      <c r="AD6901" s="38" t="s">
        <v>428</v>
      </c>
      <c r="AE6901" s="39">
        <v>80</v>
      </c>
      <c r="AF6901" s="40">
        <v>110</v>
      </c>
      <c r="AG6901" s="47">
        <v>60</v>
      </c>
      <c r="AH6901">
        <v>25</v>
      </c>
      <c r="AL6901" t="s">
        <v>22</v>
      </c>
      <c r="AM6901">
        <v>72</v>
      </c>
    </row>
    <row r="6902" spans="28:39">
      <c r="AB6902" s="58" t="s">
        <v>655</v>
      </c>
      <c r="AC6902" s="1">
        <v>1</v>
      </c>
      <c r="AD6902" s="38" t="s">
        <v>428</v>
      </c>
      <c r="AE6902" s="39">
        <v>80</v>
      </c>
      <c r="AF6902" s="40">
        <v>110</v>
      </c>
      <c r="AG6902" s="48">
        <v>70</v>
      </c>
      <c r="AH6902">
        <v>21</v>
      </c>
      <c r="AL6902" t="s">
        <v>22</v>
      </c>
      <c r="AM6902">
        <v>72</v>
      </c>
    </row>
    <row r="6903" spans="28:39">
      <c r="AB6903" s="58" t="s">
        <v>655</v>
      </c>
      <c r="AC6903" s="1">
        <v>1</v>
      </c>
      <c r="AD6903" s="38" t="s">
        <v>428</v>
      </c>
      <c r="AE6903" s="39">
        <v>80</v>
      </c>
      <c r="AF6903" s="49">
        <v>115</v>
      </c>
      <c r="AG6903" s="41">
        <v>0</v>
      </c>
      <c r="AH6903">
        <v>97</v>
      </c>
      <c r="AL6903" t="s">
        <v>22</v>
      </c>
      <c r="AM6903">
        <v>72</v>
      </c>
    </row>
    <row r="6904" spans="28:39">
      <c r="AB6904" s="58" t="s">
        <v>655</v>
      </c>
      <c r="AC6904" s="1">
        <v>1</v>
      </c>
      <c r="AD6904" s="38" t="s">
        <v>428</v>
      </c>
      <c r="AE6904" s="39">
        <v>80</v>
      </c>
      <c r="AF6904" s="49">
        <v>115</v>
      </c>
      <c r="AG6904" s="42">
        <v>10</v>
      </c>
      <c r="AH6904">
        <v>97</v>
      </c>
      <c r="AL6904" t="s">
        <v>22</v>
      </c>
      <c r="AM6904">
        <v>72</v>
      </c>
    </row>
    <row r="6905" spans="28:39">
      <c r="AB6905" s="58" t="s">
        <v>655</v>
      </c>
      <c r="AC6905" s="1">
        <v>1</v>
      </c>
      <c r="AD6905" s="38" t="s">
        <v>428</v>
      </c>
      <c r="AE6905" s="39">
        <v>80</v>
      </c>
      <c r="AF6905" s="49">
        <v>115</v>
      </c>
      <c r="AG6905" s="43">
        <v>20</v>
      </c>
      <c r="AH6905">
        <v>68</v>
      </c>
      <c r="AL6905" t="s">
        <v>22</v>
      </c>
      <c r="AM6905">
        <v>72</v>
      </c>
    </row>
    <row r="6906" spans="28:39">
      <c r="AB6906" s="58" t="s">
        <v>655</v>
      </c>
      <c r="AC6906" s="1">
        <v>1</v>
      </c>
      <c r="AD6906" s="38" t="s">
        <v>428</v>
      </c>
      <c r="AE6906" s="39">
        <v>80</v>
      </c>
      <c r="AF6906" s="49">
        <v>115</v>
      </c>
      <c r="AG6906" s="44">
        <v>30</v>
      </c>
      <c r="AH6906">
        <v>48</v>
      </c>
      <c r="AL6906" t="s">
        <v>22</v>
      </c>
      <c r="AM6906">
        <v>72</v>
      </c>
    </row>
    <row r="6907" spans="28:39">
      <c r="AB6907" s="58" t="s">
        <v>655</v>
      </c>
      <c r="AC6907" s="1">
        <v>1</v>
      </c>
      <c r="AD6907" s="38" t="s">
        <v>428</v>
      </c>
      <c r="AE6907" s="39">
        <v>80</v>
      </c>
      <c r="AF6907" s="49">
        <v>115</v>
      </c>
      <c r="AG6907" s="45">
        <v>40</v>
      </c>
      <c r="AH6907">
        <v>36</v>
      </c>
      <c r="AL6907" t="s">
        <v>22</v>
      </c>
      <c r="AM6907">
        <v>72</v>
      </c>
    </row>
    <row r="6908" spans="28:39">
      <c r="AB6908" s="58" t="s">
        <v>655</v>
      </c>
      <c r="AC6908" s="1">
        <v>1</v>
      </c>
      <c r="AD6908" s="38" t="s">
        <v>428</v>
      </c>
      <c r="AE6908" s="39">
        <v>80</v>
      </c>
      <c r="AF6908" s="49">
        <v>115</v>
      </c>
      <c r="AG6908" s="46">
        <v>50</v>
      </c>
      <c r="AH6908">
        <v>29</v>
      </c>
      <c r="AL6908" t="s">
        <v>22</v>
      </c>
      <c r="AM6908">
        <v>72</v>
      </c>
    </row>
    <row r="6909" spans="28:39">
      <c r="AB6909" s="58" t="s">
        <v>655</v>
      </c>
      <c r="AC6909" s="1">
        <v>1</v>
      </c>
      <c r="AD6909" s="38" t="s">
        <v>428</v>
      </c>
      <c r="AE6909" s="39">
        <v>80</v>
      </c>
      <c r="AF6909" s="49">
        <v>115</v>
      </c>
      <c r="AG6909" s="47">
        <v>60</v>
      </c>
      <c r="AH6909">
        <v>25</v>
      </c>
      <c r="AL6909" t="s">
        <v>22</v>
      </c>
      <c r="AM6909">
        <v>72</v>
      </c>
    </row>
    <row r="6910" spans="28:39">
      <c r="AB6910" s="58" t="s">
        <v>655</v>
      </c>
      <c r="AC6910" s="1">
        <v>1</v>
      </c>
      <c r="AD6910" s="38" t="s">
        <v>428</v>
      </c>
      <c r="AE6910" s="39">
        <v>80</v>
      </c>
      <c r="AF6910" s="49">
        <v>115</v>
      </c>
      <c r="AG6910" s="48">
        <v>70</v>
      </c>
      <c r="AH6910">
        <v>21</v>
      </c>
      <c r="AL6910" t="s">
        <v>22</v>
      </c>
      <c r="AM6910">
        <v>72</v>
      </c>
    </row>
    <row r="6911" spans="28:39">
      <c r="AB6911" s="58" t="s">
        <v>655</v>
      </c>
      <c r="AC6911" s="1">
        <v>1</v>
      </c>
      <c r="AD6911" s="38" t="s">
        <v>428</v>
      </c>
      <c r="AE6911" s="39">
        <v>80</v>
      </c>
      <c r="AF6911" s="50">
        <v>120</v>
      </c>
      <c r="AG6911" s="41">
        <v>0</v>
      </c>
      <c r="AH6911">
        <v>94</v>
      </c>
      <c r="AL6911" t="s">
        <v>22</v>
      </c>
      <c r="AM6911">
        <v>72</v>
      </c>
    </row>
    <row r="6912" spans="28:39">
      <c r="AB6912" s="58" t="s">
        <v>655</v>
      </c>
      <c r="AC6912" s="1">
        <v>1</v>
      </c>
      <c r="AD6912" s="38" t="s">
        <v>428</v>
      </c>
      <c r="AE6912" s="39">
        <v>80</v>
      </c>
      <c r="AF6912" s="50">
        <v>120</v>
      </c>
      <c r="AG6912" s="42">
        <v>10</v>
      </c>
      <c r="AH6912">
        <v>94</v>
      </c>
      <c r="AL6912" t="s">
        <v>22</v>
      </c>
      <c r="AM6912">
        <v>72</v>
      </c>
    </row>
    <row r="6913" spans="28:39">
      <c r="AB6913" s="58" t="s">
        <v>655</v>
      </c>
      <c r="AC6913" s="1">
        <v>1</v>
      </c>
      <c r="AD6913" s="38" t="s">
        <v>428</v>
      </c>
      <c r="AE6913" s="39">
        <v>80</v>
      </c>
      <c r="AF6913" s="50">
        <v>120</v>
      </c>
      <c r="AG6913" s="43">
        <v>20</v>
      </c>
      <c r="AH6913">
        <v>68</v>
      </c>
      <c r="AL6913" t="s">
        <v>22</v>
      </c>
      <c r="AM6913">
        <v>72</v>
      </c>
    </row>
    <row r="6914" spans="28:39">
      <c r="AB6914" s="58" t="s">
        <v>655</v>
      </c>
      <c r="AC6914" s="1">
        <v>1</v>
      </c>
      <c r="AD6914" s="38" t="s">
        <v>428</v>
      </c>
      <c r="AE6914" s="39">
        <v>80</v>
      </c>
      <c r="AF6914" s="50">
        <v>120</v>
      </c>
      <c r="AG6914" s="44">
        <v>30</v>
      </c>
      <c r="AH6914">
        <v>48</v>
      </c>
      <c r="AL6914" t="s">
        <v>22</v>
      </c>
      <c r="AM6914">
        <v>72</v>
      </c>
    </row>
    <row r="6915" spans="28:39">
      <c r="AB6915" s="58" t="s">
        <v>655</v>
      </c>
      <c r="AC6915" s="1">
        <v>1</v>
      </c>
      <c r="AD6915" s="38" t="s">
        <v>428</v>
      </c>
      <c r="AE6915" s="39">
        <v>80</v>
      </c>
      <c r="AF6915" s="50">
        <v>120</v>
      </c>
      <c r="AG6915" s="45">
        <v>40</v>
      </c>
      <c r="AH6915">
        <v>36</v>
      </c>
      <c r="AL6915" t="s">
        <v>22</v>
      </c>
      <c r="AM6915">
        <v>72</v>
      </c>
    </row>
    <row r="6916" spans="28:39">
      <c r="AB6916" s="58" t="s">
        <v>655</v>
      </c>
      <c r="AC6916" s="1">
        <v>1</v>
      </c>
      <c r="AD6916" s="38" t="s">
        <v>428</v>
      </c>
      <c r="AE6916" s="39">
        <v>80</v>
      </c>
      <c r="AF6916" s="50">
        <v>120</v>
      </c>
      <c r="AG6916" s="46">
        <v>50</v>
      </c>
      <c r="AH6916">
        <v>29</v>
      </c>
      <c r="AL6916" t="s">
        <v>22</v>
      </c>
      <c r="AM6916">
        <v>72</v>
      </c>
    </row>
    <row r="6917" spans="28:39">
      <c r="AB6917" s="58" t="s">
        <v>655</v>
      </c>
      <c r="AC6917" s="1">
        <v>1</v>
      </c>
      <c r="AD6917" s="38" t="s">
        <v>428</v>
      </c>
      <c r="AE6917" s="39">
        <v>80</v>
      </c>
      <c r="AF6917" s="50">
        <v>120</v>
      </c>
      <c r="AG6917" s="47">
        <v>60</v>
      </c>
      <c r="AH6917">
        <v>25</v>
      </c>
      <c r="AL6917" t="s">
        <v>22</v>
      </c>
      <c r="AM6917">
        <v>72</v>
      </c>
    </row>
    <row r="6918" spans="28:39">
      <c r="AB6918" s="58" t="s">
        <v>655</v>
      </c>
      <c r="AC6918" s="1">
        <v>1</v>
      </c>
      <c r="AD6918" s="38" t="s">
        <v>428</v>
      </c>
      <c r="AE6918" s="39">
        <v>80</v>
      </c>
      <c r="AF6918" s="50">
        <v>120</v>
      </c>
      <c r="AG6918" s="48">
        <v>70</v>
      </c>
      <c r="AH6918">
        <v>21</v>
      </c>
      <c r="AL6918" t="s">
        <v>22</v>
      </c>
      <c r="AM6918">
        <v>72</v>
      </c>
    </row>
    <row r="6919" spans="28:39">
      <c r="AB6919" s="58" t="s">
        <v>655</v>
      </c>
      <c r="AC6919" s="1">
        <v>1</v>
      </c>
      <c r="AD6919" s="38" t="s">
        <v>428</v>
      </c>
      <c r="AE6919" s="39">
        <v>80</v>
      </c>
      <c r="AF6919" s="51">
        <v>130</v>
      </c>
      <c r="AG6919" s="41">
        <v>0</v>
      </c>
      <c r="AH6919">
        <v>89</v>
      </c>
      <c r="AL6919" t="s">
        <v>22</v>
      </c>
      <c r="AM6919">
        <v>72</v>
      </c>
    </row>
    <row r="6920" spans="28:39">
      <c r="AB6920" s="58" t="s">
        <v>655</v>
      </c>
      <c r="AC6920" s="1">
        <v>1</v>
      </c>
      <c r="AD6920" s="38" t="s">
        <v>428</v>
      </c>
      <c r="AE6920" s="39">
        <v>80</v>
      </c>
      <c r="AF6920" s="51">
        <v>130</v>
      </c>
      <c r="AG6920" s="42">
        <v>10</v>
      </c>
      <c r="AH6920">
        <v>89</v>
      </c>
      <c r="AL6920" t="s">
        <v>22</v>
      </c>
      <c r="AM6920">
        <v>72</v>
      </c>
    </row>
    <row r="6921" spans="28:39">
      <c r="AB6921" s="58" t="s">
        <v>655</v>
      </c>
      <c r="AC6921" s="1">
        <v>1</v>
      </c>
      <c r="AD6921" s="38" t="s">
        <v>428</v>
      </c>
      <c r="AE6921" s="39">
        <v>80</v>
      </c>
      <c r="AF6921" s="51">
        <v>130</v>
      </c>
      <c r="AG6921" s="43">
        <v>20</v>
      </c>
      <c r="AH6921">
        <v>68</v>
      </c>
      <c r="AL6921" t="s">
        <v>22</v>
      </c>
      <c r="AM6921">
        <v>72</v>
      </c>
    </row>
    <row r="6922" spans="28:39">
      <c r="AB6922" s="58" t="s">
        <v>655</v>
      </c>
      <c r="AC6922" s="1">
        <v>1</v>
      </c>
      <c r="AD6922" s="38" t="s">
        <v>428</v>
      </c>
      <c r="AE6922" s="39">
        <v>80</v>
      </c>
      <c r="AF6922" s="51">
        <v>130</v>
      </c>
      <c r="AG6922" s="44">
        <v>30</v>
      </c>
      <c r="AH6922">
        <v>48</v>
      </c>
      <c r="AL6922" t="s">
        <v>22</v>
      </c>
      <c r="AM6922">
        <v>72</v>
      </c>
    </row>
    <row r="6923" spans="28:39">
      <c r="AB6923" s="58" t="s">
        <v>655</v>
      </c>
      <c r="AC6923" s="1">
        <v>1</v>
      </c>
      <c r="AD6923" s="38" t="s">
        <v>428</v>
      </c>
      <c r="AE6923" s="39">
        <v>80</v>
      </c>
      <c r="AF6923" s="51">
        <v>130</v>
      </c>
      <c r="AG6923" s="45">
        <v>40</v>
      </c>
      <c r="AH6923">
        <v>36</v>
      </c>
      <c r="AL6923" t="s">
        <v>22</v>
      </c>
      <c r="AM6923">
        <v>72</v>
      </c>
    </row>
    <row r="6924" spans="28:39">
      <c r="AB6924" s="58" t="s">
        <v>655</v>
      </c>
      <c r="AC6924" s="1">
        <v>1</v>
      </c>
      <c r="AD6924" s="38" t="s">
        <v>428</v>
      </c>
      <c r="AE6924" s="39">
        <v>80</v>
      </c>
      <c r="AF6924" s="51">
        <v>130</v>
      </c>
      <c r="AG6924" s="46">
        <v>50</v>
      </c>
      <c r="AH6924">
        <v>29</v>
      </c>
      <c r="AL6924" t="s">
        <v>22</v>
      </c>
      <c r="AM6924">
        <v>72</v>
      </c>
    </row>
    <row r="6925" spans="28:39">
      <c r="AB6925" s="58" t="s">
        <v>655</v>
      </c>
      <c r="AC6925" s="1">
        <v>1</v>
      </c>
      <c r="AD6925" s="38" t="s">
        <v>428</v>
      </c>
      <c r="AE6925" s="39">
        <v>80</v>
      </c>
      <c r="AF6925" s="51">
        <v>130</v>
      </c>
      <c r="AG6925" s="47">
        <v>60</v>
      </c>
      <c r="AH6925">
        <v>25</v>
      </c>
      <c r="AL6925" t="s">
        <v>22</v>
      </c>
      <c r="AM6925">
        <v>72</v>
      </c>
    </row>
    <row r="6926" spans="28:39">
      <c r="AB6926" s="58" t="s">
        <v>655</v>
      </c>
      <c r="AC6926" s="1">
        <v>1</v>
      </c>
      <c r="AD6926" s="38" t="s">
        <v>428</v>
      </c>
      <c r="AE6926" s="39">
        <v>80</v>
      </c>
      <c r="AF6926" s="51">
        <v>130</v>
      </c>
      <c r="AG6926" s="48">
        <v>70</v>
      </c>
      <c r="AH6926">
        <v>21</v>
      </c>
      <c r="AL6926" t="s">
        <v>22</v>
      </c>
      <c r="AM6926">
        <v>72</v>
      </c>
    </row>
    <row r="6927" spans="28:39">
      <c r="AB6927" s="58" t="s">
        <v>655</v>
      </c>
      <c r="AC6927" s="1">
        <v>1</v>
      </c>
      <c r="AD6927" s="38" t="s">
        <v>428</v>
      </c>
      <c r="AE6927" s="39">
        <v>80</v>
      </c>
      <c r="AF6927" s="52">
        <v>140</v>
      </c>
      <c r="AG6927" s="41">
        <v>0</v>
      </c>
      <c r="AH6927">
        <v>85</v>
      </c>
      <c r="AL6927" t="s">
        <v>22</v>
      </c>
      <c r="AM6927">
        <v>72</v>
      </c>
    </row>
    <row r="6928" spans="28:39">
      <c r="AB6928" s="58" t="s">
        <v>655</v>
      </c>
      <c r="AC6928" s="1">
        <v>1</v>
      </c>
      <c r="AD6928" s="38" t="s">
        <v>428</v>
      </c>
      <c r="AE6928" s="39">
        <v>80</v>
      </c>
      <c r="AF6928" s="52">
        <v>140</v>
      </c>
      <c r="AG6928" s="42">
        <v>10</v>
      </c>
      <c r="AH6928">
        <v>85</v>
      </c>
      <c r="AL6928" t="s">
        <v>22</v>
      </c>
      <c r="AM6928">
        <v>72</v>
      </c>
    </row>
    <row r="6929" spans="28:39">
      <c r="AB6929" s="58" t="s">
        <v>655</v>
      </c>
      <c r="AC6929" s="1">
        <v>1</v>
      </c>
      <c r="AD6929" s="38" t="s">
        <v>428</v>
      </c>
      <c r="AE6929" s="39">
        <v>80</v>
      </c>
      <c r="AF6929" s="52">
        <v>140</v>
      </c>
      <c r="AG6929" s="43">
        <v>20</v>
      </c>
      <c r="AH6929">
        <v>68</v>
      </c>
      <c r="AL6929" t="s">
        <v>22</v>
      </c>
      <c r="AM6929">
        <v>72</v>
      </c>
    </row>
    <row r="6930" spans="28:39">
      <c r="AB6930" s="58" t="s">
        <v>655</v>
      </c>
      <c r="AC6930" s="1">
        <v>1</v>
      </c>
      <c r="AD6930" s="38" t="s">
        <v>428</v>
      </c>
      <c r="AE6930" s="39">
        <v>80</v>
      </c>
      <c r="AF6930" s="52">
        <v>140</v>
      </c>
      <c r="AG6930" s="44">
        <v>30</v>
      </c>
      <c r="AH6930">
        <v>48</v>
      </c>
      <c r="AL6930" t="s">
        <v>22</v>
      </c>
      <c r="AM6930">
        <v>72</v>
      </c>
    </row>
    <row r="6931" spans="28:39">
      <c r="AB6931" s="58" t="s">
        <v>655</v>
      </c>
      <c r="AC6931" s="1">
        <v>1</v>
      </c>
      <c r="AD6931" s="38" t="s">
        <v>428</v>
      </c>
      <c r="AE6931" s="39">
        <v>80</v>
      </c>
      <c r="AF6931" s="52">
        <v>140</v>
      </c>
      <c r="AG6931" s="45">
        <v>40</v>
      </c>
      <c r="AH6931">
        <v>36</v>
      </c>
      <c r="AL6931" t="s">
        <v>22</v>
      </c>
      <c r="AM6931">
        <v>72</v>
      </c>
    </row>
    <row r="6932" spans="28:39">
      <c r="AB6932" s="58" t="s">
        <v>655</v>
      </c>
      <c r="AC6932" s="1">
        <v>1</v>
      </c>
      <c r="AD6932" s="38" t="s">
        <v>428</v>
      </c>
      <c r="AE6932" s="39">
        <v>80</v>
      </c>
      <c r="AF6932" s="52">
        <v>140</v>
      </c>
      <c r="AG6932" s="46">
        <v>50</v>
      </c>
      <c r="AH6932">
        <v>29</v>
      </c>
      <c r="AL6932" t="s">
        <v>22</v>
      </c>
      <c r="AM6932">
        <v>72</v>
      </c>
    </row>
    <row r="6933" spans="28:39">
      <c r="AB6933" s="58" t="s">
        <v>655</v>
      </c>
      <c r="AC6933" s="1">
        <v>1</v>
      </c>
      <c r="AD6933" s="38" t="s">
        <v>428</v>
      </c>
      <c r="AE6933" s="39">
        <v>80</v>
      </c>
      <c r="AF6933" s="52">
        <v>140</v>
      </c>
      <c r="AG6933" s="47">
        <v>60</v>
      </c>
      <c r="AH6933">
        <v>25</v>
      </c>
      <c r="AL6933" t="s">
        <v>22</v>
      </c>
      <c r="AM6933">
        <v>72</v>
      </c>
    </row>
    <row r="6934" spans="28:39">
      <c r="AB6934" s="58" t="s">
        <v>655</v>
      </c>
      <c r="AC6934" s="1">
        <v>1</v>
      </c>
      <c r="AD6934" s="38" t="s">
        <v>428</v>
      </c>
      <c r="AE6934" s="39">
        <v>80</v>
      </c>
      <c r="AF6934" s="52">
        <v>140</v>
      </c>
      <c r="AG6934" s="48">
        <v>70</v>
      </c>
      <c r="AH6934">
        <v>21</v>
      </c>
      <c r="AL6934" t="s">
        <v>22</v>
      </c>
      <c r="AM6934">
        <v>72</v>
      </c>
    </row>
    <row r="6935" spans="28:39">
      <c r="AB6935" s="58" t="s">
        <v>655</v>
      </c>
      <c r="AC6935" s="1">
        <v>1</v>
      </c>
      <c r="AD6935" s="38" t="s">
        <v>428</v>
      </c>
      <c r="AE6935" s="39">
        <v>80</v>
      </c>
      <c r="AF6935" s="53">
        <v>150</v>
      </c>
      <c r="AG6935" s="41">
        <v>0</v>
      </c>
      <c r="AH6935">
        <v>81</v>
      </c>
      <c r="AL6935" t="s">
        <v>22</v>
      </c>
      <c r="AM6935">
        <v>72</v>
      </c>
    </row>
    <row r="6936" spans="28:39">
      <c r="AB6936" s="58" t="s">
        <v>655</v>
      </c>
      <c r="AC6936" s="1">
        <v>1</v>
      </c>
      <c r="AD6936" s="38" t="s">
        <v>428</v>
      </c>
      <c r="AE6936" s="39">
        <v>80</v>
      </c>
      <c r="AF6936" s="53">
        <v>150</v>
      </c>
      <c r="AG6936" s="42">
        <v>10</v>
      </c>
      <c r="AH6936">
        <v>81</v>
      </c>
      <c r="AL6936" t="s">
        <v>22</v>
      </c>
      <c r="AM6936">
        <v>72</v>
      </c>
    </row>
    <row r="6937" spans="28:39">
      <c r="AB6937" s="58" t="s">
        <v>655</v>
      </c>
      <c r="AC6937" s="1">
        <v>1</v>
      </c>
      <c r="AD6937" s="38" t="s">
        <v>428</v>
      </c>
      <c r="AE6937" s="39">
        <v>80</v>
      </c>
      <c r="AF6937" s="53">
        <v>150</v>
      </c>
      <c r="AG6937" s="43">
        <v>20</v>
      </c>
      <c r="AH6937">
        <v>68</v>
      </c>
      <c r="AL6937" t="s">
        <v>22</v>
      </c>
      <c r="AM6937">
        <v>72</v>
      </c>
    </row>
    <row r="6938" spans="28:39">
      <c r="AB6938" s="58" t="s">
        <v>655</v>
      </c>
      <c r="AC6938" s="1">
        <v>1</v>
      </c>
      <c r="AD6938" s="38" t="s">
        <v>428</v>
      </c>
      <c r="AE6938" s="39">
        <v>80</v>
      </c>
      <c r="AF6938" s="53">
        <v>150</v>
      </c>
      <c r="AG6938" s="44">
        <v>30</v>
      </c>
      <c r="AH6938">
        <v>48</v>
      </c>
      <c r="AL6938" t="s">
        <v>22</v>
      </c>
      <c r="AM6938">
        <v>72</v>
      </c>
    </row>
    <row r="6939" spans="28:39">
      <c r="AB6939" s="58" t="s">
        <v>655</v>
      </c>
      <c r="AC6939" s="1">
        <v>1</v>
      </c>
      <c r="AD6939" s="38" t="s">
        <v>428</v>
      </c>
      <c r="AE6939" s="39">
        <v>80</v>
      </c>
      <c r="AF6939" s="53">
        <v>150</v>
      </c>
      <c r="AG6939" s="45">
        <v>40</v>
      </c>
      <c r="AH6939">
        <v>36</v>
      </c>
      <c r="AL6939" t="s">
        <v>22</v>
      </c>
      <c r="AM6939">
        <v>72</v>
      </c>
    </row>
    <row r="6940" spans="28:39">
      <c r="AB6940" s="58" t="s">
        <v>655</v>
      </c>
      <c r="AC6940" s="1">
        <v>1</v>
      </c>
      <c r="AD6940" s="38" t="s">
        <v>428</v>
      </c>
      <c r="AE6940" s="39">
        <v>80</v>
      </c>
      <c r="AF6940" s="53">
        <v>150</v>
      </c>
      <c r="AG6940" s="46">
        <v>50</v>
      </c>
      <c r="AH6940">
        <v>29</v>
      </c>
      <c r="AL6940" t="s">
        <v>22</v>
      </c>
      <c r="AM6940">
        <v>72</v>
      </c>
    </row>
    <row r="6941" spans="28:39">
      <c r="AB6941" s="58" t="s">
        <v>655</v>
      </c>
      <c r="AC6941" s="1">
        <v>1</v>
      </c>
      <c r="AD6941" s="38" t="s">
        <v>428</v>
      </c>
      <c r="AE6941" s="39">
        <v>80</v>
      </c>
      <c r="AF6941" s="53">
        <v>150</v>
      </c>
      <c r="AG6941" s="47">
        <v>60</v>
      </c>
      <c r="AH6941">
        <v>25</v>
      </c>
      <c r="AL6941" t="s">
        <v>22</v>
      </c>
      <c r="AM6941">
        <v>72</v>
      </c>
    </row>
    <row r="6942" spans="28:39">
      <c r="AB6942" s="58" t="s">
        <v>655</v>
      </c>
      <c r="AC6942" s="1">
        <v>1</v>
      </c>
      <c r="AD6942" s="38" t="s">
        <v>428</v>
      </c>
      <c r="AE6942" s="39">
        <v>80</v>
      </c>
      <c r="AF6942" s="53">
        <v>150</v>
      </c>
      <c r="AG6942" s="48">
        <v>70</v>
      </c>
      <c r="AH6942">
        <v>21</v>
      </c>
      <c r="AL6942" t="s">
        <v>22</v>
      </c>
      <c r="AM6942">
        <v>72</v>
      </c>
    </row>
    <row r="6943" spans="28:39">
      <c r="AB6943" s="58" t="s">
        <v>655</v>
      </c>
      <c r="AC6943" s="1">
        <v>1</v>
      </c>
      <c r="AD6943" s="38" t="s">
        <v>428</v>
      </c>
      <c r="AE6943" s="39">
        <v>80</v>
      </c>
      <c r="AF6943" s="54">
        <v>160</v>
      </c>
      <c r="AG6943" s="41">
        <v>0</v>
      </c>
      <c r="AH6943">
        <v>76</v>
      </c>
      <c r="AL6943" t="s">
        <v>22</v>
      </c>
      <c r="AM6943">
        <v>72</v>
      </c>
    </row>
    <row r="6944" spans="28:39">
      <c r="AB6944" s="58" t="s">
        <v>655</v>
      </c>
      <c r="AC6944" s="1">
        <v>1</v>
      </c>
      <c r="AD6944" s="38" t="s">
        <v>428</v>
      </c>
      <c r="AE6944" s="39">
        <v>80</v>
      </c>
      <c r="AF6944" s="54">
        <v>160</v>
      </c>
      <c r="AG6944" s="42">
        <v>10</v>
      </c>
      <c r="AH6944">
        <v>76</v>
      </c>
      <c r="AL6944" t="s">
        <v>22</v>
      </c>
      <c r="AM6944">
        <v>72</v>
      </c>
    </row>
    <row r="6945" spans="28:39">
      <c r="AB6945" s="58" t="s">
        <v>655</v>
      </c>
      <c r="AC6945" s="1">
        <v>1</v>
      </c>
      <c r="AD6945" s="38" t="s">
        <v>428</v>
      </c>
      <c r="AE6945" s="39">
        <v>80</v>
      </c>
      <c r="AF6945" s="54">
        <v>160</v>
      </c>
      <c r="AG6945" s="43">
        <v>20</v>
      </c>
      <c r="AH6945">
        <v>68</v>
      </c>
      <c r="AL6945" t="s">
        <v>22</v>
      </c>
      <c r="AM6945">
        <v>72</v>
      </c>
    </row>
    <row r="6946" spans="28:39">
      <c r="AB6946" s="58" t="s">
        <v>655</v>
      </c>
      <c r="AC6946" s="1">
        <v>1</v>
      </c>
      <c r="AD6946" s="38" t="s">
        <v>428</v>
      </c>
      <c r="AE6946" s="39">
        <v>80</v>
      </c>
      <c r="AF6946" s="54">
        <v>160</v>
      </c>
      <c r="AG6946" s="44">
        <v>30</v>
      </c>
      <c r="AH6946">
        <v>48</v>
      </c>
      <c r="AL6946" t="s">
        <v>22</v>
      </c>
      <c r="AM6946">
        <v>72</v>
      </c>
    </row>
    <row r="6947" spans="28:39">
      <c r="AB6947" s="58" t="s">
        <v>655</v>
      </c>
      <c r="AC6947" s="1">
        <v>1</v>
      </c>
      <c r="AD6947" s="38" t="s">
        <v>428</v>
      </c>
      <c r="AE6947" s="39">
        <v>80</v>
      </c>
      <c r="AF6947" s="54">
        <v>160</v>
      </c>
      <c r="AG6947" s="45">
        <v>40</v>
      </c>
      <c r="AH6947">
        <v>36</v>
      </c>
      <c r="AL6947" t="s">
        <v>22</v>
      </c>
      <c r="AM6947">
        <v>72</v>
      </c>
    </row>
    <row r="6948" spans="28:39">
      <c r="AB6948" s="58" t="s">
        <v>655</v>
      </c>
      <c r="AC6948" s="1">
        <v>1</v>
      </c>
      <c r="AD6948" s="38" t="s">
        <v>428</v>
      </c>
      <c r="AE6948" s="39">
        <v>80</v>
      </c>
      <c r="AF6948" s="54">
        <v>160</v>
      </c>
      <c r="AG6948" s="46">
        <v>50</v>
      </c>
      <c r="AH6948">
        <v>29</v>
      </c>
      <c r="AL6948" t="s">
        <v>22</v>
      </c>
      <c r="AM6948">
        <v>72</v>
      </c>
    </row>
    <row r="6949" spans="28:39">
      <c r="AB6949" s="58" t="s">
        <v>655</v>
      </c>
      <c r="AC6949" s="1">
        <v>1</v>
      </c>
      <c r="AD6949" s="38" t="s">
        <v>428</v>
      </c>
      <c r="AE6949" s="39">
        <v>80</v>
      </c>
      <c r="AF6949" s="54">
        <v>160</v>
      </c>
      <c r="AG6949" s="47">
        <v>60</v>
      </c>
      <c r="AH6949">
        <v>25</v>
      </c>
      <c r="AL6949" t="s">
        <v>22</v>
      </c>
      <c r="AM6949">
        <v>72</v>
      </c>
    </row>
    <row r="6950" spans="28:39">
      <c r="AB6950" s="58" t="s">
        <v>655</v>
      </c>
      <c r="AC6950" s="1">
        <v>1</v>
      </c>
      <c r="AD6950" s="38" t="s">
        <v>428</v>
      </c>
      <c r="AE6950" s="39">
        <v>80</v>
      </c>
      <c r="AF6950" s="54">
        <v>160</v>
      </c>
      <c r="AG6950" s="48">
        <v>70</v>
      </c>
      <c r="AH6950">
        <v>21</v>
      </c>
      <c r="AL6950" t="s">
        <v>22</v>
      </c>
      <c r="AM6950">
        <v>72</v>
      </c>
    </row>
    <row r="6951" spans="28:39">
      <c r="AB6951" s="58" t="s">
        <v>655</v>
      </c>
      <c r="AC6951" s="1">
        <v>1</v>
      </c>
      <c r="AD6951" s="38" t="s">
        <v>428</v>
      </c>
      <c r="AE6951" s="39">
        <v>80</v>
      </c>
      <c r="AF6951" s="55">
        <v>170</v>
      </c>
      <c r="AG6951" s="41">
        <v>0</v>
      </c>
      <c r="AH6951">
        <v>67</v>
      </c>
      <c r="AL6951" t="s">
        <v>22</v>
      </c>
      <c r="AM6951">
        <v>72</v>
      </c>
    </row>
    <row r="6952" spans="28:39">
      <c r="AB6952" s="58" t="s">
        <v>655</v>
      </c>
      <c r="AC6952" s="1">
        <v>1</v>
      </c>
      <c r="AD6952" s="38" t="s">
        <v>428</v>
      </c>
      <c r="AE6952" s="39">
        <v>80</v>
      </c>
      <c r="AF6952" s="55">
        <v>170</v>
      </c>
      <c r="AG6952" s="42">
        <v>10</v>
      </c>
      <c r="AH6952">
        <v>67</v>
      </c>
      <c r="AL6952" t="s">
        <v>22</v>
      </c>
      <c r="AM6952">
        <v>72</v>
      </c>
    </row>
    <row r="6953" spans="28:39">
      <c r="AB6953" s="58" t="s">
        <v>655</v>
      </c>
      <c r="AC6953" s="1">
        <v>1</v>
      </c>
      <c r="AD6953" s="38" t="s">
        <v>428</v>
      </c>
      <c r="AE6953" s="39">
        <v>80</v>
      </c>
      <c r="AF6953" s="55">
        <v>170</v>
      </c>
      <c r="AG6953" s="43">
        <v>20</v>
      </c>
      <c r="AH6953">
        <v>67</v>
      </c>
      <c r="AL6953" t="s">
        <v>22</v>
      </c>
      <c r="AM6953">
        <v>72</v>
      </c>
    </row>
    <row r="6954" spans="28:39">
      <c r="AB6954" s="58" t="s">
        <v>655</v>
      </c>
      <c r="AC6954" s="1">
        <v>1</v>
      </c>
      <c r="AD6954" s="38" t="s">
        <v>428</v>
      </c>
      <c r="AE6954" s="39">
        <v>80</v>
      </c>
      <c r="AF6954" s="55">
        <v>170</v>
      </c>
      <c r="AG6954" s="44">
        <v>30</v>
      </c>
      <c r="AH6954">
        <v>48</v>
      </c>
      <c r="AL6954" t="s">
        <v>22</v>
      </c>
      <c r="AM6954">
        <v>72</v>
      </c>
    </row>
    <row r="6955" spans="28:39">
      <c r="AB6955" s="58" t="s">
        <v>655</v>
      </c>
      <c r="AC6955" s="1">
        <v>1</v>
      </c>
      <c r="AD6955" s="38" t="s">
        <v>428</v>
      </c>
      <c r="AE6955" s="39">
        <v>80</v>
      </c>
      <c r="AF6955" s="55">
        <v>170</v>
      </c>
      <c r="AG6955" s="45">
        <v>40</v>
      </c>
      <c r="AH6955">
        <v>36</v>
      </c>
      <c r="AL6955" t="s">
        <v>22</v>
      </c>
      <c r="AM6955">
        <v>72</v>
      </c>
    </row>
    <row r="6956" spans="28:39">
      <c r="AB6956" s="58" t="s">
        <v>655</v>
      </c>
      <c r="AC6956" s="1">
        <v>1</v>
      </c>
      <c r="AD6956" s="38" t="s">
        <v>428</v>
      </c>
      <c r="AE6956" s="39">
        <v>80</v>
      </c>
      <c r="AF6956" s="55">
        <v>170</v>
      </c>
      <c r="AG6956" s="46">
        <v>50</v>
      </c>
      <c r="AH6956">
        <v>29</v>
      </c>
      <c r="AL6956" t="s">
        <v>22</v>
      </c>
      <c r="AM6956">
        <v>72</v>
      </c>
    </row>
    <row r="6957" spans="28:39">
      <c r="AB6957" s="58" t="s">
        <v>655</v>
      </c>
      <c r="AC6957" s="1">
        <v>1</v>
      </c>
      <c r="AD6957" s="38" t="s">
        <v>428</v>
      </c>
      <c r="AE6957" s="39">
        <v>80</v>
      </c>
      <c r="AF6957" s="55">
        <v>170</v>
      </c>
      <c r="AG6957" s="47">
        <v>60</v>
      </c>
      <c r="AH6957">
        <v>25</v>
      </c>
      <c r="AL6957" t="s">
        <v>22</v>
      </c>
      <c r="AM6957">
        <v>72</v>
      </c>
    </row>
    <row r="6958" spans="28:39">
      <c r="AB6958" s="58" t="s">
        <v>655</v>
      </c>
      <c r="AC6958" s="1">
        <v>1</v>
      </c>
      <c r="AD6958" s="38" t="s">
        <v>428</v>
      </c>
      <c r="AE6958" s="39">
        <v>80</v>
      </c>
      <c r="AF6958" s="55">
        <v>170</v>
      </c>
      <c r="AG6958" s="48">
        <v>70</v>
      </c>
      <c r="AH6958">
        <v>21</v>
      </c>
      <c r="AL6958" t="s">
        <v>22</v>
      </c>
      <c r="AM6958">
        <v>72</v>
      </c>
    </row>
    <row r="6959" spans="28:39">
      <c r="AB6959" s="58" t="s">
        <v>655</v>
      </c>
      <c r="AC6959" s="1">
        <v>1</v>
      </c>
      <c r="AD6959" s="38" t="s">
        <v>428</v>
      </c>
      <c r="AE6959" s="39">
        <v>80</v>
      </c>
      <c r="AF6959" s="56">
        <v>180</v>
      </c>
      <c r="AG6959" s="41">
        <v>0</v>
      </c>
      <c r="AH6959">
        <v>60</v>
      </c>
      <c r="AL6959" t="s">
        <v>22</v>
      </c>
      <c r="AM6959">
        <v>72</v>
      </c>
    </row>
    <row r="6960" spans="28:39">
      <c r="AB6960" s="58" t="s">
        <v>655</v>
      </c>
      <c r="AC6960" s="1">
        <v>1</v>
      </c>
      <c r="AD6960" s="38" t="s">
        <v>428</v>
      </c>
      <c r="AE6960" s="39">
        <v>80</v>
      </c>
      <c r="AF6960" s="56">
        <v>180</v>
      </c>
      <c r="AG6960" s="42">
        <v>10</v>
      </c>
      <c r="AH6960">
        <v>60</v>
      </c>
      <c r="AL6960" t="s">
        <v>22</v>
      </c>
      <c r="AM6960">
        <v>72</v>
      </c>
    </row>
    <row r="6961" spans="28:39">
      <c r="AB6961" s="58" t="s">
        <v>655</v>
      </c>
      <c r="AC6961" s="1">
        <v>1</v>
      </c>
      <c r="AD6961" s="38" t="s">
        <v>428</v>
      </c>
      <c r="AE6961" s="39">
        <v>80</v>
      </c>
      <c r="AF6961" s="56">
        <v>180</v>
      </c>
      <c r="AG6961" s="43">
        <v>20</v>
      </c>
      <c r="AH6961">
        <v>60</v>
      </c>
      <c r="AL6961" t="s">
        <v>22</v>
      </c>
      <c r="AM6961">
        <v>72</v>
      </c>
    </row>
    <row r="6962" spans="28:39">
      <c r="AB6962" s="58" t="s">
        <v>655</v>
      </c>
      <c r="AC6962" s="1">
        <v>1</v>
      </c>
      <c r="AD6962" s="38" t="s">
        <v>428</v>
      </c>
      <c r="AE6962" s="39">
        <v>80</v>
      </c>
      <c r="AF6962" s="56">
        <v>180</v>
      </c>
      <c r="AG6962" s="44">
        <v>30</v>
      </c>
      <c r="AH6962">
        <v>48</v>
      </c>
      <c r="AL6962" t="s">
        <v>22</v>
      </c>
      <c r="AM6962">
        <v>72</v>
      </c>
    </row>
    <row r="6963" spans="28:39">
      <c r="AB6963" s="58" t="s">
        <v>655</v>
      </c>
      <c r="AC6963" s="1">
        <v>1</v>
      </c>
      <c r="AD6963" s="38" t="s">
        <v>428</v>
      </c>
      <c r="AE6963" s="39">
        <v>80</v>
      </c>
      <c r="AF6963" s="56">
        <v>180</v>
      </c>
      <c r="AG6963" s="45">
        <v>40</v>
      </c>
      <c r="AH6963">
        <v>36</v>
      </c>
      <c r="AL6963" t="s">
        <v>22</v>
      </c>
      <c r="AM6963">
        <v>72</v>
      </c>
    </row>
    <row r="6964" spans="28:39">
      <c r="AB6964" s="58" t="s">
        <v>655</v>
      </c>
      <c r="AC6964" s="1">
        <v>1</v>
      </c>
      <c r="AD6964" s="38" t="s">
        <v>428</v>
      </c>
      <c r="AE6964" s="39">
        <v>80</v>
      </c>
      <c r="AF6964" s="56">
        <v>180</v>
      </c>
      <c r="AG6964" s="46">
        <v>50</v>
      </c>
      <c r="AH6964">
        <v>29</v>
      </c>
      <c r="AL6964" t="s">
        <v>22</v>
      </c>
      <c r="AM6964">
        <v>72</v>
      </c>
    </row>
    <row r="6965" spans="28:39">
      <c r="AB6965" s="58" t="s">
        <v>655</v>
      </c>
      <c r="AC6965" s="1">
        <v>1</v>
      </c>
      <c r="AD6965" s="38" t="s">
        <v>428</v>
      </c>
      <c r="AE6965" s="39">
        <v>80</v>
      </c>
      <c r="AF6965" s="56">
        <v>180</v>
      </c>
      <c r="AG6965" s="47">
        <v>60</v>
      </c>
      <c r="AH6965">
        <v>25</v>
      </c>
      <c r="AL6965" t="s">
        <v>22</v>
      </c>
      <c r="AM6965">
        <v>72</v>
      </c>
    </row>
    <row r="6966" spans="28:39">
      <c r="AB6966" s="58" t="s">
        <v>655</v>
      </c>
      <c r="AC6966" s="1">
        <v>1</v>
      </c>
      <c r="AD6966" s="38" t="s">
        <v>428</v>
      </c>
      <c r="AE6966" s="39">
        <v>80</v>
      </c>
      <c r="AF6966" s="56">
        <v>180</v>
      </c>
      <c r="AG6966" s="48">
        <v>70</v>
      </c>
      <c r="AH6966">
        <v>21</v>
      </c>
      <c r="AL6966" t="s">
        <v>22</v>
      </c>
      <c r="AM6966">
        <v>72</v>
      </c>
    </row>
    <row r="6967" spans="28:39">
      <c r="AB6967" s="58" t="s">
        <v>655</v>
      </c>
      <c r="AC6967" s="1">
        <v>1</v>
      </c>
      <c r="AD6967" s="38" t="s">
        <v>428</v>
      </c>
      <c r="AE6967" s="39">
        <v>80</v>
      </c>
      <c r="AF6967" s="57">
        <v>200</v>
      </c>
      <c r="AG6967" s="41">
        <v>0</v>
      </c>
      <c r="AH6967">
        <v>48</v>
      </c>
      <c r="AL6967" t="s">
        <v>22</v>
      </c>
      <c r="AM6967">
        <v>72</v>
      </c>
    </row>
    <row r="6968" spans="28:39">
      <c r="AB6968" s="58" t="s">
        <v>655</v>
      </c>
      <c r="AC6968" s="1">
        <v>1</v>
      </c>
      <c r="AD6968" s="38" t="s">
        <v>428</v>
      </c>
      <c r="AE6968" s="39">
        <v>80</v>
      </c>
      <c r="AF6968" s="57">
        <v>200</v>
      </c>
      <c r="AG6968" s="42">
        <v>10</v>
      </c>
      <c r="AH6968">
        <v>48</v>
      </c>
      <c r="AL6968" t="s">
        <v>22</v>
      </c>
      <c r="AM6968">
        <v>72</v>
      </c>
    </row>
    <row r="6969" spans="28:39">
      <c r="AB6969" s="58" t="s">
        <v>655</v>
      </c>
      <c r="AC6969" s="1">
        <v>1</v>
      </c>
      <c r="AD6969" s="38" t="s">
        <v>428</v>
      </c>
      <c r="AE6969" s="39">
        <v>80</v>
      </c>
      <c r="AF6969" s="57">
        <v>200</v>
      </c>
      <c r="AG6969" s="43">
        <v>20</v>
      </c>
      <c r="AH6969">
        <v>48</v>
      </c>
      <c r="AL6969" t="s">
        <v>22</v>
      </c>
      <c r="AM6969">
        <v>72</v>
      </c>
    </row>
    <row r="6970" spans="28:39">
      <c r="AB6970" s="58" t="s">
        <v>655</v>
      </c>
      <c r="AC6970" s="1">
        <v>1</v>
      </c>
      <c r="AD6970" s="38" t="s">
        <v>428</v>
      </c>
      <c r="AE6970" s="39">
        <v>80</v>
      </c>
      <c r="AF6970" s="57">
        <v>200</v>
      </c>
      <c r="AG6970" s="44">
        <v>30</v>
      </c>
      <c r="AH6970">
        <v>48</v>
      </c>
      <c r="AL6970" t="s">
        <v>22</v>
      </c>
      <c r="AM6970">
        <v>72</v>
      </c>
    </row>
    <row r="6971" spans="28:39">
      <c r="AB6971" s="58" t="s">
        <v>655</v>
      </c>
      <c r="AC6971" s="1">
        <v>1</v>
      </c>
      <c r="AD6971" s="38" t="s">
        <v>428</v>
      </c>
      <c r="AE6971" s="39">
        <v>80</v>
      </c>
      <c r="AF6971" s="57">
        <v>200</v>
      </c>
      <c r="AG6971" s="45">
        <v>40</v>
      </c>
      <c r="AH6971">
        <v>36</v>
      </c>
      <c r="AL6971" t="s">
        <v>22</v>
      </c>
      <c r="AM6971">
        <v>72</v>
      </c>
    </row>
    <row r="6972" spans="28:39">
      <c r="AB6972" s="58" t="s">
        <v>655</v>
      </c>
      <c r="AC6972" s="1">
        <v>1</v>
      </c>
      <c r="AD6972" s="38" t="s">
        <v>428</v>
      </c>
      <c r="AE6972" s="39">
        <v>80</v>
      </c>
      <c r="AF6972" s="57">
        <v>200</v>
      </c>
      <c r="AG6972" s="46">
        <v>50</v>
      </c>
      <c r="AH6972">
        <v>29</v>
      </c>
      <c r="AL6972" t="s">
        <v>22</v>
      </c>
      <c r="AM6972">
        <v>72</v>
      </c>
    </row>
    <row r="6973" spans="28:39">
      <c r="AB6973" s="58" t="s">
        <v>655</v>
      </c>
      <c r="AC6973" s="1">
        <v>1</v>
      </c>
      <c r="AD6973" s="38" t="s">
        <v>428</v>
      </c>
      <c r="AE6973" s="39">
        <v>80</v>
      </c>
      <c r="AF6973" s="57">
        <v>200</v>
      </c>
      <c r="AG6973" s="47">
        <v>60</v>
      </c>
      <c r="AH6973">
        <v>25</v>
      </c>
      <c r="AL6973" t="s">
        <v>22</v>
      </c>
      <c r="AM6973">
        <v>72</v>
      </c>
    </row>
    <row r="6974" spans="28:39">
      <c r="AB6974" s="58" t="s">
        <v>655</v>
      </c>
      <c r="AC6974" s="1">
        <v>1</v>
      </c>
      <c r="AD6974" s="38" t="s">
        <v>428</v>
      </c>
      <c r="AE6974" s="39">
        <v>80</v>
      </c>
      <c r="AF6974" s="57">
        <v>200</v>
      </c>
      <c r="AG6974" s="48">
        <v>70</v>
      </c>
      <c r="AH6974">
        <v>21</v>
      </c>
      <c r="AL6974" t="s">
        <v>22</v>
      </c>
      <c r="AM6974">
        <v>72</v>
      </c>
    </row>
    <row r="6975" spans="28:39">
      <c r="AB6975" s="59" t="s">
        <v>656</v>
      </c>
      <c r="AC6975" s="1">
        <v>1</v>
      </c>
      <c r="AD6975" s="38" t="s">
        <v>337</v>
      </c>
      <c r="AE6975" s="39">
        <v>80</v>
      </c>
      <c r="AF6975" s="40">
        <v>110</v>
      </c>
      <c r="AG6975" s="41">
        <v>0</v>
      </c>
      <c r="AH6975">
        <v>120</v>
      </c>
      <c r="AL6975" t="s">
        <v>22</v>
      </c>
      <c r="AM6975">
        <v>72</v>
      </c>
    </row>
    <row r="6976" spans="28:39">
      <c r="AB6976" s="59" t="s">
        <v>656</v>
      </c>
      <c r="AC6976" s="1">
        <v>1</v>
      </c>
      <c r="AD6976" s="38" t="s">
        <v>337</v>
      </c>
      <c r="AE6976" s="39">
        <v>80</v>
      </c>
      <c r="AF6976" s="40">
        <v>110</v>
      </c>
      <c r="AG6976" s="42">
        <v>10</v>
      </c>
      <c r="AH6976">
        <v>96</v>
      </c>
      <c r="AL6976" t="s">
        <v>22</v>
      </c>
      <c r="AM6976">
        <v>72</v>
      </c>
    </row>
    <row r="6977" spans="28:39">
      <c r="AB6977" s="59" t="s">
        <v>656</v>
      </c>
      <c r="AC6977" s="1">
        <v>1</v>
      </c>
      <c r="AD6977" s="38" t="s">
        <v>337</v>
      </c>
      <c r="AE6977" s="39">
        <v>80</v>
      </c>
      <c r="AF6977" s="40">
        <v>110</v>
      </c>
      <c r="AG6977" s="43">
        <v>20</v>
      </c>
      <c r="AH6977">
        <v>54</v>
      </c>
      <c r="AL6977" t="s">
        <v>22</v>
      </c>
      <c r="AM6977">
        <v>72</v>
      </c>
    </row>
    <row r="6978" spans="28:39">
      <c r="AB6978" s="59" t="s">
        <v>656</v>
      </c>
      <c r="AC6978" s="1">
        <v>1</v>
      </c>
      <c r="AD6978" s="38" t="s">
        <v>337</v>
      </c>
      <c r="AE6978" s="39">
        <v>80</v>
      </c>
      <c r="AF6978" s="40">
        <v>110</v>
      </c>
      <c r="AG6978" s="44">
        <v>30</v>
      </c>
      <c r="AH6978">
        <v>37</v>
      </c>
      <c r="AL6978" t="s">
        <v>22</v>
      </c>
      <c r="AM6978">
        <v>72</v>
      </c>
    </row>
    <row r="6979" spans="28:39">
      <c r="AB6979" s="59" t="s">
        <v>656</v>
      </c>
      <c r="AC6979" s="1">
        <v>1</v>
      </c>
      <c r="AD6979" s="38" t="s">
        <v>337</v>
      </c>
      <c r="AE6979" s="39">
        <v>80</v>
      </c>
      <c r="AF6979" s="40">
        <v>110</v>
      </c>
      <c r="AG6979" s="45">
        <v>40</v>
      </c>
      <c r="AH6979">
        <v>29</v>
      </c>
      <c r="AL6979" t="s">
        <v>22</v>
      </c>
      <c r="AM6979">
        <v>72</v>
      </c>
    </row>
    <row r="6980" spans="28:39">
      <c r="AB6980" s="59" t="s">
        <v>656</v>
      </c>
      <c r="AC6980" s="1">
        <v>1</v>
      </c>
      <c r="AD6980" s="38" t="s">
        <v>337</v>
      </c>
      <c r="AE6980" s="39">
        <v>80</v>
      </c>
      <c r="AF6980" s="40">
        <v>110</v>
      </c>
      <c r="AG6980" s="46">
        <v>50</v>
      </c>
      <c r="AH6980">
        <v>23</v>
      </c>
      <c r="AL6980" t="s">
        <v>22</v>
      </c>
      <c r="AM6980">
        <v>72</v>
      </c>
    </row>
    <row r="6981" spans="28:39">
      <c r="AB6981" s="59" t="s">
        <v>656</v>
      </c>
      <c r="AC6981" s="1">
        <v>1</v>
      </c>
      <c r="AD6981" s="38" t="s">
        <v>337</v>
      </c>
      <c r="AE6981" s="39">
        <v>80</v>
      </c>
      <c r="AF6981" s="40">
        <v>110</v>
      </c>
      <c r="AG6981" s="47">
        <v>60</v>
      </c>
      <c r="AH6981">
        <v>19</v>
      </c>
      <c r="AL6981" t="s">
        <v>22</v>
      </c>
      <c r="AM6981">
        <v>72</v>
      </c>
    </row>
    <row r="6982" spans="28:39">
      <c r="AB6982" s="59" t="s">
        <v>656</v>
      </c>
      <c r="AC6982" s="1">
        <v>1</v>
      </c>
      <c r="AD6982" s="38" t="s">
        <v>337</v>
      </c>
      <c r="AE6982" s="39">
        <v>80</v>
      </c>
      <c r="AF6982" s="40">
        <v>110</v>
      </c>
      <c r="AG6982" s="48">
        <v>70</v>
      </c>
      <c r="AH6982">
        <v>17</v>
      </c>
      <c r="AL6982" t="s">
        <v>22</v>
      </c>
      <c r="AM6982">
        <v>72</v>
      </c>
    </row>
    <row r="6983" spans="28:39">
      <c r="AB6983" s="59" t="s">
        <v>656</v>
      </c>
      <c r="AC6983" s="1">
        <v>1</v>
      </c>
      <c r="AD6983" s="38" t="s">
        <v>337</v>
      </c>
      <c r="AE6983" s="39">
        <v>80</v>
      </c>
      <c r="AF6983" s="49">
        <v>115</v>
      </c>
      <c r="AG6983" s="41">
        <v>0</v>
      </c>
      <c r="AH6983">
        <v>116</v>
      </c>
      <c r="AL6983" t="s">
        <v>22</v>
      </c>
      <c r="AM6983">
        <v>72</v>
      </c>
    </row>
    <row r="6984" spans="28:39">
      <c r="AB6984" s="59" t="s">
        <v>656</v>
      </c>
      <c r="AC6984" s="1">
        <v>1</v>
      </c>
      <c r="AD6984" s="38" t="s">
        <v>337</v>
      </c>
      <c r="AE6984" s="39">
        <v>80</v>
      </c>
      <c r="AF6984" s="49">
        <v>115</v>
      </c>
      <c r="AG6984" s="42">
        <v>10</v>
      </c>
      <c r="AH6984">
        <v>96</v>
      </c>
      <c r="AL6984" t="s">
        <v>22</v>
      </c>
      <c r="AM6984">
        <v>72</v>
      </c>
    </row>
    <row r="6985" spans="28:39">
      <c r="AB6985" s="59" t="s">
        <v>656</v>
      </c>
      <c r="AC6985" s="1">
        <v>1</v>
      </c>
      <c r="AD6985" s="38" t="s">
        <v>337</v>
      </c>
      <c r="AE6985" s="39">
        <v>80</v>
      </c>
      <c r="AF6985" s="49">
        <v>115</v>
      </c>
      <c r="AG6985" s="43">
        <v>20</v>
      </c>
      <c r="AH6985">
        <v>54</v>
      </c>
      <c r="AL6985" t="s">
        <v>22</v>
      </c>
      <c r="AM6985">
        <v>72</v>
      </c>
    </row>
    <row r="6986" spans="28:39">
      <c r="AB6986" s="59" t="s">
        <v>656</v>
      </c>
      <c r="AC6986" s="1">
        <v>1</v>
      </c>
      <c r="AD6986" s="38" t="s">
        <v>337</v>
      </c>
      <c r="AE6986" s="39">
        <v>80</v>
      </c>
      <c r="AF6986" s="49">
        <v>115</v>
      </c>
      <c r="AG6986" s="44">
        <v>30</v>
      </c>
      <c r="AH6986">
        <v>37</v>
      </c>
      <c r="AL6986" t="s">
        <v>22</v>
      </c>
      <c r="AM6986">
        <v>72</v>
      </c>
    </row>
    <row r="6987" spans="28:39">
      <c r="AB6987" s="59" t="s">
        <v>656</v>
      </c>
      <c r="AC6987" s="1">
        <v>1</v>
      </c>
      <c r="AD6987" s="38" t="s">
        <v>337</v>
      </c>
      <c r="AE6987" s="39">
        <v>80</v>
      </c>
      <c r="AF6987" s="49">
        <v>115</v>
      </c>
      <c r="AG6987" s="45">
        <v>40</v>
      </c>
      <c r="AH6987">
        <v>29</v>
      </c>
      <c r="AL6987" t="s">
        <v>22</v>
      </c>
      <c r="AM6987">
        <v>72</v>
      </c>
    </row>
    <row r="6988" spans="28:39">
      <c r="AB6988" s="59" t="s">
        <v>656</v>
      </c>
      <c r="AC6988" s="1">
        <v>1</v>
      </c>
      <c r="AD6988" s="38" t="s">
        <v>337</v>
      </c>
      <c r="AE6988" s="39">
        <v>80</v>
      </c>
      <c r="AF6988" s="49">
        <v>115</v>
      </c>
      <c r="AG6988" s="46">
        <v>50</v>
      </c>
      <c r="AH6988">
        <v>23</v>
      </c>
      <c r="AL6988" t="s">
        <v>22</v>
      </c>
      <c r="AM6988">
        <v>72</v>
      </c>
    </row>
    <row r="6989" spans="28:39">
      <c r="AB6989" s="59" t="s">
        <v>656</v>
      </c>
      <c r="AC6989" s="1">
        <v>1</v>
      </c>
      <c r="AD6989" s="38" t="s">
        <v>337</v>
      </c>
      <c r="AE6989" s="39">
        <v>80</v>
      </c>
      <c r="AF6989" s="49">
        <v>115</v>
      </c>
      <c r="AG6989" s="47">
        <v>60</v>
      </c>
      <c r="AH6989">
        <v>19</v>
      </c>
      <c r="AL6989" t="s">
        <v>22</v>
      </c>
      <c r="AM6989">
        <v>72</v>
      </c>
    </row>
    <row r="6990" spans="28:39">
      <c r="AB6990" s="59" t="s">
        <v>656</v>
      </c>
      <c r="AC6990" s="1">
        <v>1</v>
      </c>
      <c r="AD6990" s="38" t="s">
        <v>337</v>
      </c>
      <c r="AE6990" s="39">
        <v>80</v>
      </c>
      <c r="AF6990" s="49">
        <v>115</v>
      </c>
      <c r="AG6990" s="48">
        <v>70</v>
      </c>
      <c r="AH6990">
        <v>17</v>
      </c>
      <c r="AL6990" t="s">
        <v>22</v>
      </c>
      <c r="AM6990">
        <v>72</v>
      </c>
    </row>
    <row r="6991" spans="28:39">
      <c r="AB6991" s="59" t="s">
        <v>656</v>
      </c>
      <c r="AC6991" s="1">
        <v>1</v>
      </c>
      <c r="AD6991" s="38" t="s">
        <v>337</v>
      </c>
      <c r="AE6991" s="39">
        <v>80</v>
      </c>
      <c r="AF6991" s="50">
        <v>120</v>
      </c>
      <c r="AG6991" s="41">
        <v>0</v>
      </c>
      <c r="AH6991">
        <v>113</v>
      </c>
      <c r="AL6991" t="s">
        <v>22</v>
      </c>
      <c r="AM6991">
        <v>72</v>
      </c>
    </row>
    <row r="6992" spans="28:39">
      <c r="AB6992" s="59" t="s">
        <v>656</v>
      </c>
      <c r="AC6992" s="1">
        <v>1</v>
      </c>
      <c r="AD6992" s="38" t="s">
        <v>337</v>
      </c>
      <c r="AE6992" s="39">
        <v>80</v>
      </c>
      <c r="AF6992" s="50">
        <v>120</v>
      </c>
      <c r="AG6992" s="42">
        <v>10</v>
      </c>
      <c r="AH6992">
        <v>96</v>
      </c>
      <c r="AL6992" t="s">
        <v>22</v>
      </c>
      <c r="AM6992">
        <v>72</v>
      </c>
    </row>
    <row r="6993" spans="28:39">
      <c r="AB6993" s="59" t="s">
        <v>656</v>
      </c>
      <c r="AC6993" s="1">
        <v>1</v>
      </c>
      <c r="AD6993" s="38" t="s">
        <v>337</v>
      </c>
      <c r="AE6993" s="39">
        <v>80</v>
      </c>
      <c r="AF6993" s="50">
        <v>120</v>
      </c>
      <c r="AG6993" s="43">
        <v>20</v>
      </c>
      <c r="AH6993">
        <v>54</v>
      </c>
      <c r="AL6993" t="s">
        <v>22</v>
      </c>
      <c r="AM6993">
        <v>72</v>
      </c>
    </row>
    <row r="6994" spans="28:39">
      <c r="AB6994" s="59" t="s">
        <v>656</v>
      </c>
      <c r="AC6994" s="1">
        <v>1</v>
      </c>
      <c r="AD6994" s="38" t="s">
        <v>337</v>
      </c>
      <c r="AE6994" s="39">
        <v>80</v>
      </c>
      <c r="AF6994" s="50">
        <v>120</v>
      </c>
      <c r="AG6994" s="44">
        <v>30</v>
      </c>
      <c r="AH6994">
        <v>37</v>
      </c>
      <c r="AL6994" t="s">
        <v>22</v>
      </c>
      <c r="AM6994">
        <v>72</v>
      </c>
    </row>
    <row r="6995" spans="28:39">
      <c r="AB6995" s="59" t="s">
        <v>656</v>
      </c>
      <c r="AC6995" s="1">
        <v>1</v>
      </c>
      <c r="AD6995" s="38" t="s">
        <v>337</v>
      </c>
      <c r="AE6995" s="39">
        <v>80</v>
      </c>
      <c r="AF6995" s="50">
        <v>120</v>
      </c>
      <c r="AG6995" s="45">
        <v>40</v>
      </c>
      <c r="AH6995">
        <v>29</v>
      </c>
      <c r="AL6995" t="s">
        <v>22</v>
      </c>
      <c r="AM6995">
        <v>72</v>
      </c>
    </row>
    <row r="6996" spans="28:39">
      <c r="AB6996" s="59" t="s">
        <v>656</v>
      </c>
      <c r="AC6996" s="1">
        <v>1</v>
      </c>
      <c r="AD6996" s="38" t="s">
        <v>337</v>
      </c>
      <c r="AE6996" s="39">
        <v>80</v>
      </c>
      <c r="AF6996" s="50">
        <v>120</v>
      </c>
      <c r="AG6996" s="46">
        <v>50</v>
      </c>
      <c r="AH6996">
        <v>23</v>
      </c>
      <c r="AL6996" t="s">
        <v>22</v>
      </c>
      <c r="AM6996">
        <v>72</v>
      </c>
    </row>
    <row r="6997" spans="28:39">
      <c r="AB6997" s="59" t="s">
        <v>656</v>
      </c>
      <c r="AC6997" s="1">
        <v>1</v>
      </c>
      <c r="AD6997" s="38" t="s">
        <v>337</v>
      </c>
      <c r="AE6997" s="39">
        <v>80</v>
      </c>
      <c r="AF6997" s="50">
        <v>120</v>
      </c>
      <c r="AG6997" s="47">
        <v>60</v>
      </c>
      <c r="AH6997">
        <v>19</v>
      </c>
      <c r="AL6997" t="s">
        <v>22</v>
      </c>
      <c r="AM6997">
        <v>72</v>
      </c>
    </row>
    <row r="6998" spans="28:39">
      <c r="AB6998" s="59" t="s">
        <v>656</v>
      </c>
      <c r="AC6998" s="1">
        <v>1</v>
      </c>
      <c r="AD6998" s="38" t="s">
        <v>337</v>
      </c>
      <c r="AE6998" s="39">
        <v>80</v>
      </c>
      <c r="AF6998" s="50">
        <v>120</v>
      </c>
      <c r="AG6998" s="48">
        <v>70</v>
      </c>
      <c r="AH6998">
        <v>17</v>
      </c>
      <c r="AL6998" t="s">
        <v>22</v>
      </c>
      <c r="AM6998">
        <v>72</v>
      </c>
    </row>
    <row r="6999" spans="28:39">
      <c r="AB6999" s="59" t="s">
        <v>656</v>
      </c>
      <c r="AC6999" s="1">
        <v>1</v>
      </c>
      <c r="AD6999" s="38" t="s">
        <v>337</v>
      </c>
      <c r="AE6999" s="39">
        <v>80</v>
      </c>
      <c r="AF6999" s="51">
        <v>130</v>
      </c>
      <c r="AG6999" s="41">
        <v>0</v>
      </c>
      <c r="AH6999">
        <v>106</v>
      </c>
      <c r="AL6999" t="s">
        <v>22</v>
      </c>
      <c r="AM6999">
        <v>72</v>
      </c>
    </row>
    <row r="7000" spans="28:39">
      <c r="AB7000" s="59" t="s">
        <v>656</v>
      </c>
      <c r="AC7000" s="1">
        <v>1</v>
      </c>
      <c r="AD7000" s="38" t="s">
        <v>337</v>
      </c>
      <c r="AE7000" s="39">
        <v>80</v>
      </c>
      <c r="AF7000" s="51">
        <v>130</v>
      </c>
      <c r="AG7000" s="42">
        <v>10</v>
      </c>
      <c r="AH7000">
        <v>96</v>
      </c>
      <c r="AL7000" t="s">
        <v>22</v>
      </c>
      <c r="AM7000">
        <v>72</v>
      </c>
    </row>
    <row r="7001" spans="28:39">
      <c r="AB7001" s="59" t="s">
        <v>656</v>
      </c>
      <c r="AC7001" s="1">
        <v>1</v>
      </c>
      <c r="AD7001" s="38" t="s">
        <v>337</v>
      </c>
      <c r="AE7001" s="39">
        <v>80</v>
      </c>
      <c r="AF7001" s="51">
        <v>130</v>
      </c>
      <c r="AG7001" s="43">
        <v>20</v>
      </c>
      <c r="AH7001">
        <v>54</v>
      </c>
      <c r="AL7001" t="s">
        <v>22</v>
      </c>
      <c r="AM7001">
        <v>72</v>
      </c>
    </row>
    <row r="7002" spans="28:39">
      <c r="AB7002" s="59" t="s">
        <v>656</v>
      </c>
      <c r="AC7002" s="1">
        <v>1</v>
      </c>
      <c r="AD7002" s="38" t="s">
        <v>337</v>
      </c>
      <c r="AE7002" s="39">
        <v>80</v>
      </c>
      <c r="AF7002" s="51">
        <v>130</v>
      </c>
      <c r="AG7002" s="44">
        <v>30</v>
      </c>
      <c r="AH7002">
        <v>37</v>
      </c>
      <c r="AL7002" t="s">
        <v>22</v>
      </c>
      <c r="AM7002">
        <v>72</v>
      </c>
    </row>
    <row r="7003" spans="28:39">
      <c r="AB7003" s="59" t="s">
        <v>656</v>
      </c>
      <c r="AC7003" s="1">
        <v>1</v>
      </c>
      <c r="AD7003" s="38" t="s">
        <v>337</v>
      </c>
      <c r="AE7003" s="39">
        <v>80</v>
      </c>
      <c r="AF7003" s="51">
        <v>130</v>
      </c>
      <c r="AG7003" s="45">
        <v>40</v>
      </c>
      <c r="AH7003">
        <v>29</v>
      </c>
      <c r="AL7003" t="s">
        <v>22</v>
      </c>
      <c r="AM7003">
        <v>72</v>
      </c>
    </row>
    <row r="7004" spans="28:39">
      <c r="AB7004" s="59" t="s">
        <v>656</v>
      </c>
      <c r="AC7004" s="1">
        <v>1</v>
      </c>
      <c r="AD7004" s="38" t="s">
        <v>337</v>
      </c>
      <c r="AE7004" s="39">
        <v>80</v>
      </c>
      <c r="AF7004" s="51">
        <v>130</v>
      </c>
      <c r="AG7004" s="46">
        <v>50</v>
      </c>
      <c r="AH7004">
        <v>23</v>
      </c>
      <c r="AL7004" t="s">
        <v>22</v>
      </c>
      <c r="AM7004">
        <v>72</v>
      </c>
    </row>
    <row r="7005" spans="28:39">
      <c r="AB7005" s="59" t="s">
        <v>656</v>
      </c>
      <c r="AC7005" s="1">
        <v>1</v>
      </c>
      <c r="AD7005" s="38" t="s">
        <v>337</v>
      </c>
      <c r="AE7005" s="39">
        <v>80</v>
      </c>
      <c r="AF7005" s="51">
        <v>130</v>
      </c>
      <c r="AG7005" s="47">
        <v>60</v>
      </c>
      <c r="AH7005">
        <v>19</v>
      </c>
      <c r="AL7005" t="s">
        <v>22</v>
      </c>
      <c r="AM7005">
        <v>72</v>
      </c>
    </row>
    <row r="7006" spans="28:39">
      <c r="AB7006" s="59" t="s">
        <v>656</v>
      </c>
      <c r="AC7006" s="1">
        <v>1</v>
      </c>
      <c r="AD7006" s="38" t="s">
        <v>337</v>
      </c>
      <c r="AE7006" s="39">
        <v>80</v>
      </c>
      <c r="AF7006" s="51">
        <v>130</v>
      </c>
      <c r="AG7006" s="48">
        <v>70</v>
      </c>
      <c r="AH7006">
        <v>17</v>
      </c>
      <c r="AL7006" t="s">
        <v>22</v>
      </c>
      <c r="AM7006">
        <v>72</v>
      </c>
    </row>
    <row r="7007" spans="28:39">
      <c r="AB7007" s="59" t="s">
        <v>656</v>
      </c>
      <c r="AC7007" s="1">
        <v>1</v>
      </c>
      <c r="AD7007" s="38" t="s">
        <v>337</v>
      </c>
      <c r="AE7007" s="39">
        <v>80</v>
      </c>
      <c r="AF7007" s="52">
        <v>140</v>
      </c>
      <c r="AG7007" s="41">
        <v>0</v>
      </c>
      <c r="AH7007">
        <v>101</v>
      </c>
      <c r="AL7007" t="s">
        <v>22</v>
      </c>
      <c r="AM7007">
        <v>72</v>
      </c>
    </row>
    <row r="7008" spans="28:39">
      <c r="AB7008" s="59" t="s">
        <v>656</v>
      </c>
      <c r="AC7008" s="1">
        <v>1</v>
      </c>
      <c r="AD7008" s="38" t="s">
        <v>337</v>
      </c>
      <c r="AE7008" s="39">
        <v>80</v>
      </c>
      <c r="AF7008" s="52">
        <v>140</v>
      </c>
      <c r="AG7008" s="42">
        <v>10</v>
      </c>
      <c r="AH7008">
        <v>96</v>
      </c>
      <c r="AL7008" t="s">
        <v>22</v>
      </c>
      <c r="AM7008">
        <v>72</v>
      </c>
    </row>
    <row r="7009" spans="28:39">
      <c r="AB7009" s="59" t="s">
        <v>656</v>
      </c>
      <c r="AC7009" s="1">
        <v>1</v>
      </c>
      <c r="AD7009" s="38" t="s">
        <v>337</v>
      </c>
      <c r="AE7009" s="39">
        <v>80</v>
      </c>
      <c r="AF7009" s="52">
        <v>140</v>
      </c>
      <c r="AG7009" s="43">
        <v>20</v>
      </c>
      <c r="AH7009">
        <v>54</v>
      </c>
      <c r="AL7009" t="s">
        <v>22</v>
      </c>
      <c r="AM7009">
        <v>72</v>
      </c>
    </row>
    <row r="7010" spans="28:39">
      <c r="AB7010" s="59" t="s">
        <v>656</v>
      </c>
      <c r="AC7010" s="1">
        <v>1</v>
      </c>
      <c r="AD7010" s="38" t="s">
        <v>337</v>
      </c>
      <c r="AE7010" s="39">
        <v>80</v>
      </c>
      <c r="AF7010" s="52">
        <v>140</v>
      </c>
      <c r="AG7010" s="44">
        <v>30</v>
      </c>
      <c r="AH7010">
        <v>37</v>
      </c>
      <c r="AL7010" t="s">
        <v>22</v>
      </c>
      <c r="AM7010">
        <v>72</v>
      </c>
    </row>
    <row r="7011" spans="28:39">
      <c r="AB7011" s="59" t="s">
        <v>656</v>
      </c>
      <c r="AC7011" s="1">
        <v>1</v>
      </c>
      <c r="AD7011" s="38" t="s">
        <v>337</v>
      </c>
      <c r="AE7011" s="39">
        <v>80</v>
      </c>
      <c r="AF7011" s="52">
        <v>140</v>
      </c>
      <c r="AG7011" s="45">
        <v>40</v>
      </c>
      <c r="AH7011">
        <v>29</v>
      </c>
      <c r="AL7011" t="s">
        <v>22</v>
      </c>
      <c r="AM7011">
        <v>72</v>
      </c>
    </row>
    <row r="7012" spans="28:39">
      <c r="AB7012" s="59" t="s">
        <v>656</v>
      </c>
      <c r="AC7012" s="1">
        <v>1</v>
      </c>
      <c r="AD7012" s="38" t="s">
        <v>337</v>
      </c>
      <c r="AE7012" s="39">
        <v>80</v>
      </c>
      <c r="AF7012" s="52">
        <v>140</v>
      </c>
      <c r="AG7012" s="46">
        <v>50</v>
      </c>
      <c r="AH7012">
        <v>23</v>
      </c>
      <c r="AL7012" t="s">
        <v>22</v>
      </c>
      <c r="AM7012">
        <v>72</v>
      </c>
    </row>
    <row r="7013" spans="28:39">
      <c r="AB7013" s="59" t="s">
        <v>656</v>
      </c>
      <c r="AC7013" s="1">
        <v>1</v>
      </c>
      <c r="AD7013" s="38" t="s">
        <v>337</v>
      </c>
      <c r="AE7013" s="39">
        <v>80</v>
      </c>
      <c r="AF7013" s="52">
        <v>140</v>
      </c>
      <c r="AG7013" s="47">
        <v>60</v>
      </c>
      <c r="AH7013">
        <v>19</v>
      </c>
      <c r="AL7013" t="s">
        <v>22</v>
      </c>
      <c r="AM7013">
        <v>72</v>
      </c>
    </row>
    <row r="7014" spans="28:39">
      <c r="AB7014" s="59" t="s">
        <v>656</v>
      </c>
      <c r="AC7014" s="1">
        <v>1</v>
      </c>
      <c r="AD7014" s="38" t="s">
        <v>337</v>
      </c>
      <c r="AE7014" s="39">
        <v>80</v>
      </c>
      <c r="AF7014" s="52">
        <v>140</v>
      </c>
      <c r="AG7014" s="48">
        <v>70</v>
      </c>
      <c r="AH7014">
        <v>17</v>
      </c>
      <c r="AL7014" t="s">
        <v>22</v>
      </c>
      <c r="AM7014">
        <v>72</v>
      </c>
    </row>
    <row r="7015" spans="28:39">
      <c r="AB7015" s="59" t="s">
        <v>656</v>
      </c>
      <c r="AC7015" s="1">
        <v>1</v>
      </c>
      <c r="AD7015" s="38" t="s">
        <v>337</v>
      </c>
      <c r="AE7015" s="39">
        <v>80</v>
      </c>
      <c r="AF7015" s="53">
        <v>150</v>
      </c>
      <c r="AG7015" s="41">
        <v>0</v>
      </c>
      <c r="AH7015">
        <v>96</v>
      </c>
      <c r="AL7015" t="s">
        <v>22</v>
      </c>
      <c r="AM7015">
        <v>72</v>
      </c>
    </row>
    <row r="7016" spans="28:39">
      <c r="AB7016" s="59" t="s">
        <v>656</v>
      </c>
      <c r="AC7016" s="1">
        <v>1</v>
      </c>
      <c r="AD7016" s="38" t="s">
        <v>337</v>
      </c>
      <c r="AE7016" s="39">
        <v>80</v>
      </c>
      <c r="AF7016" s="53">
        <v>150</v>
      </c>
      <c r="AG7016" s="42">
        <v>10</v>
      </c>
      <c r="AH7016">
        <v>96</v>
      </c>
      <c r="AL7016" t="s">
        <v>22</v>
      </c>
      <c r="AM7016">
        <v>72</v>
      </c>
    </row>
    <row r="7017" spans="28:39">
      <c r="AB7017" s="59" t="s">
        <v>656</v>
      </c>
      <c r="AC7017" s="1">
        <v>1</v>
      </c>
      <c r="AD7017" s="38" t="s">
        <v>337</v>
      </c>
      <c r="AE7017" s="39">
        <v>80</v>
      </c>
      <c r="AF7017" s="53">
        <v>150</v>
      </c>
      <c r="AG7017" s="43">
        <v>20</v>
      </c>
      <c r="AH7017">
        <v>54</v>
      </c>
      <c r="AL7017" t="s">
        <v>22</v>
      </c>
      <c r="AM7017">
        <v>72</v>
      </c>
    </row>
    <row r="7018" spans="28:39">
      <c r="AB7018" s="59" t="s">
        <v>656</v>
      </c>
      <c r="AC7018" s="1">
        <v>1</v>
      </c>
      <c r="AD7018" s="38" t="s">
        <v>337</v>
      </c>
      <c r="AE7018" s="39">
        <v>80</v>
      </c>
      <c r="AF7018" s="53">
        <v>150</v>
      </c>
      <c r="AG7018" s="44">
        <v>30</v>
      </c>
      <c r="AH7018">
        <v>37</v>
      </c>
      <c r="AL7018" t="s">
        <v>22</v>
      </c>
      <c r="AM7018">
        <v>72</v>
      </c>
    </row>
    <row r="7019" spans="28:39">
      <c r="AB7019" s="59" t="s">
        <v>656</v>
      </c>
      <c r="AC7019" s="1">
        <v>1</v>
      </c>
      <c r="AD7019" s="38" t="s">
        <v>337</v>
      </c>
      <c r="AE7019" s="39">
        <v>80</v>
      </c>
      <c r="AF7019" s="53">
        <v>150</v>
      </c>
      <c r="AG7019" s="45">
        <v>40</v>
      </c>
      <c r="AH7019">
        <v>29</v>
      </c>
      <c r="AL7019" t="s">
        <v>22</v>
      </c>
      <c r="AM7019">
        <v>72</v>
      </c>
    </row>
    <row r="7020" spans="28:39">
      <c r="AB7020" s="59" t="s">
        <v>656</v>
      </c>
      <c r="AC7020" s="1">
        <v>1</v>
      </c>
      <c r="AD7020" s="38" t="s">
        <v>337</v>
      </c>
      <c r="AE7020" s="39">
        <v>80</v>
      </c>
      <c r="AF7020" s="53">
        <v>150</v>
      </c>
      <c r="AG7020" s="46">
        <v>50</v>
      </c>
      <c r="AH7020">
        <v>23</v>
      </c>
      <c r="AL7020" t="s">
        <v>22</v>
      </c>
      <c r="AM7020">
        <v>72</v>
      </c>
    </row>
    <row r="7021" spans="28:39">
      <c r="AB7021" s="59" t="s">
        <v>656</v>
      </c>
      <c r="AC7021" s="1">
        <v>1</v>
      </c>
      <c r="AD7021" s="38" t="s">
        <v>337</v>
      </c>
      <c r="AE7021" s="39">
        <v>80</v>
      </c>
      <c r="AF7021" s="53">
        <v>150</v>
      </c>
      <c r="AG7021" s="47">
        <v>60</v>
      </c>
      <c r="AH7021">
        <v>19</v>
      </c>
      <c r="AL7021" t="s">
        <v>22</v>
      </c>
      <c r="AM7021">
        <v>72</v>
      </c>
    </row>
    <row r="7022" spans="28:39">
      <c r="AB7022" s="59" t="s">
        <v>656</v>
      </c>
      <c r="AC7022" s="1">
        <v>1</v>
      </c>
      <c r="AD7022" s="38" t="s">
        <v>337</v>
      </c>
      <c r="AE7022" s="39">
        <v>80</v>
      </c>
      <c r="AF7022" s="53">
        <v>150</v>
      </c>
      <c r="AG7022" s="48">
        <v>70</v>
      </c>
      <c r="AH7022">
        <v>17</v>
      </c>
      <c r="AL7022" t="s">
        <v>22</v>
      </c>
      <c r="AM7022">
        <v>72</v>
      </c>
    </row>
    <row r="7023" spans="28:39">
      <c r="AB7023" s="59" t="s">
        <v>656</v>
      </c>
      <c r="AC7023" s="1">
        <v>1</v>
      </c>
      <c r="AD7023" s="38" t="s">
        <v>337</v>
      </c>
      <c r="AE7023" s="39">
        <v>80</v>
      </c>
      <c r="AF7023" s="54">
        <v>160</v>
      </c>
      <c r="AG7023" s="41">
        <v>0</v>
      </c>
      <c r="AH7023">
        <v>92</v>
      </c>
      <c r="AL7023" t="s">
        <v>22</v>
      </c>
      <c r="AM7023">
        <v>72</v>
      </c>
    </row>
    <row r="7024" spans="28:39">
      <c r="AB7024" s="59" t="s">
        <v>656</v>
      </c>
      <c r="AC7024" s="1">
        <v>1</v>
      </c>
      <c r="AD7024" s="38" t="s">
        <v>337</v>
      </c>
      <c r="AE7024" s="39">
        <v>80</v>
      </c>
      <c r="AF7024" s="54">
        <v>160</v>
      </c>
      <c r="AG7024" s="42">
        <v>10</v>
      </c>
      <c r="AH7024">
        <v>92</v>
      </c>
      <c r="AL7024" t="s">
        <v>22</v>
      </c>
      <c r="AM7024">
        <v>72</v>
      </c>
    </row>
    <row r="7025" spans="28:39">
      <c r="AB7025" s="59" t="s">
        <v>656</v>
      </c>
      <c r="AC7025" s="1">
        <v>1</v>
      </c>
      <c r="AD7025" s="38" t="s">
        <v>337</v>
      </c>
      <c r="AE7025" s="39">
        <v>80</v>
      </c>
      <c r="AF7025" s="54">
        <v>160</v>
      </c>
      <c r="AG7025" s="43">
        <v>20</v>
      </c>
      <c r="AH7025">
        <v>54</v>
      </c>
      <c r="AL7025" t="s">
        <v>22</v>
      </c>
      <c r="AM7025">
        <v>72</v>
      </c>
    </row>
    <row r="7026" spans="28:39">
      <c r="AB7026" s="59" t="s">
        <v>656</v>
      </c>
      <c r="AC7026" s="1">
        <v>1</v>
      </c>
      <c r="AD7026" s="38" t="s">
        <v>337</v>
      </c>
      <c r="AE7026" s="39">
        <v>80</v>
      </c>
      <c r="AF7026" s="54">
        <v>160</v>
      </c>
      <c r="AG7026" s="44">
        <v>30</v>
      </c>
      <c r="AH7026">
        <v>37</v>
      </c>
      <c r="AL7026" t="s">
        <v>22</v>
      </c>
      <c r="AM7026">
        <v>72</v>
      </c>
    </row>
    <row r="7027" spans="28:39">
      <c r="AB7027" s="59" t="s">
        <v>656</v>
      </c>
      <c r="AC7027" s="1">
        <v>1</v>
      </c>
      <c r="AD7027" s="38" t="s">
        <v>337</v>
      </c>
      <c r="AE7027" s="39">
        <v>80</v>
      </c>
      <c r="AF7027" s="54">
        <v>160</v>
      </c>
      <c r="AG7027" s="45">
        <v>40</v>
      </c>
      <c r="AH7027">
        <v>29</v>
      </c>
      <c r="AL7027" t="s">
        <v>22</v>
      </c>
      <c r="AM7027">
        <v>72</v>
      </c>
    </row>
    <row r="7028" spans="28:39">
      <c r="AB7028" s="59" t="s">
        <v>656</v>
      </c>
      <c r="AC7028" s="1">
        <v>1</v>
      </c>
      <c r="AD7028" s="38" t="s">
        <v>337</v>
      </c>
      <c r="AE7028" s="39">
        <v>80</v>
      </c>
      <c r="AF7028" s="54">
        <v>160</v>
      </c>
      <c r="AG7028" s="46">
        <v>50</v>
      </c>
      <c r="AH7028">
        <v>23</v>
      </c>
      <c r="AL7028" t="s">
        <v>22</v>
      </c>
      <c r="AM7028">
        <v>72</v>
      </c>
    </row>
    <row r="7029" spans="28:39">
      <c r="AB7029" s="59" t="s">
        <v>656</v>
      </c>
      <c r="AC7029" s="1">
        <v>1</v>
      </c>
      <c r="AD7029" s="38" t="s">
        <v>337</v>
      </c>
      <c r="AE7029" s="39">
        <v>80</v>
      </c>
      <c r="AF7029" s="54">
        <v>160</v>
      </c>
      <c r="AG7029" s="47">
        <v>60</v>
      </c>
      <c r="AH7029">
        <v>19</v>
      </c>
      <c r="AL7029" t="s">
        <v>22</v>
      </c>
      <c r="AM7029">
        <v>72</v>
      </c>
    </row>
    <row r="7030" spans="28:39">
      <c r="AB7030" s="59" t="s">
        <v>656</v>
      </c>
      <c r="AC7030" s="1">
        <v>1</v>
      </c>
      <c r="AD7030" s="38" t="s">
        <v>337</v>
      </c>
      <c r="AE7030" s="39">
        <v>80</v>
      </c>
      <c r="AF7030" s="54">
        <v>160</v>
      </c>
      <c r="AG7030" s="48">
        <v>70</v>
      </c>
      <c r="AH7030">
        <v>17</v>
      </c>
      <c r="AL7030" t="s">
        <v>22</v>
      </c>
      <c r="AM7030">
        <v>72</v>
      </c>
    </row>
    <row r="7031" spans="28:39">
      <c r="AB7031" s="59" t="s">
        <v>656</v>
      </c>
      <c r="AC7031" s="1">
        <v>1</v>
      </c>
      <c r="AD7031" s="38" t="s">
        <v>337</v>
      </c>
      <c r="AE7031" s="39">
        <v>80</v>
      </c>
      <c r="AF7031" s="55">
        <v>170</v>
      </c>
      <c r="AG7031" s="41">
        <v>0</v>
      </c>
      <c r="AH7031">
        <v>88</v>
      </c>
      <c r="AL7031" t="s">
        <v>22</v>
      </c>
      <c r="AM7031">
        <v>72</v>
      </c>
    </row>
    <row r="7032" spans="28:39">
      <c r="AB7032" s="59" t="s">
        <v>656</v>
      </c>
      <c r="AC7032" s="1">
        <v>1</v>
      </c>
      <c r="AD7032" s="38" t="s">
        <v>337</v>
      </c>
      <c r="AE7032" s="39">
        <v>80</v>
      </c>
      <c r="AF7032" s="55">
        <v>170</v>
      </c>
      <c r="AG7032" s="42">
        <v>10</v>
      </c>
      <c r="AH7032">
        <v>88</v>
      </c>
      <c r="AL7032" t="s">
        <v>22</v>
      </c>
      <c r="AM7032">
        <v>72</v>
      </c>
    </row>
    <row r="7033" spans="28:39">
      <c r="AB7033" s="59" t="s">
        <v>656</v>
      </c>
      <c r="AC7033" s="1">
        <v>1</v>
      </c>
      <c r="AD7033" s="38" t="s">
        <v>337</v>
      </c>
      <c r="AE7033" s="39">
        <v>80</v>
      </c>
      <c r="AF7033" s="55">
        <v>170</v>
      </c>
      <c r="AG7033" s="43">
        <v>20</v>
      </c>
      <c r="AH7033">
        <v>54</v>
      </c>
      <c r="AL7033" t="s">
        <v>22</v>
      </c>
      <c r="AM7033">
        <v>72</v>
      </c>
    </row>
    <row r="7034" spans="28:39">
      <c r="AB7034" s="59" t="s">
        <v>656</v>
      </c>
      <c r="AC7034" s="1">
        <v>1</v>
      </c>
      <c r="AD7034" s="38" t="s">
        <v>337</v>
      </c>
      <c r="AE7034" s="39">
        <v>80</v>
      </c>
      <c r="AF7034" s="55">
        <v>170</v>
      </c>
      <c r="AG7034" s="44">
        <v>30</v>
      </c>
      <c r="AH7034">
        <v>37</v>
      </c>
      <c r="AL7034" t="s">
        <v>22</v>
      </c>
      <c r="AM7034">
        <v>72</v>
      </c>
    </row>
    <row r="7035" spans="28:39">
      <c r="AB7035" s="59" t="s">
        <v>656</v>
      </c>
      <c r="AC7035" s="1">
        <v>1</v>
      </c>
      <c r="AD7035" s="38" t="s">
        <v>337</v>
      </c>
      <c r="AE7035" s="39">
        <v>80</v>
      </c>
      <c r="AF7035" s="55">
        <v>170</v>
      </c>
      <c r="AG7035" s="45">
        <v>40</v>
      </c>
      <c r="AH7035">
        <v>29</v>
      </c>
      <c r="AL7035" t="s">
        <v>22</v>
      </c>
      <c r="AM7035">
        <v>72</v>
      </c>
    </row>
    <row r="7036" spans="28:39">
      <c r="AB7036" s="59" t="s">
        <v>656</v>
      </c>
      <c r="AC7036" s="1">
        <v>1</v>
      </c>
      <c r="AD7036" s="38" t="s">
        <v>337</v>
      </c>
      <c r="AE7036" s="39">
        <v>80</v>
      </c>
      <c r="AF7036" s="55">
        <v>170</v>
      </c>
      <c r="AG7036" s="46">
        <v>50</v>
      </c>
      <c r="AH7036">
        <v>23</v>
      </c>
      <c r="AL7036" t="s">
        <v>22</v>
      </c>
      <c r="AM7036">
        <v>72</v>
      </c>
    </row>
    <row r="7037" spans="28:39">
      <c r="AB7037" s="59" t="s">
        <v>656</v>
      </c>
      <c r="AC7037" s="1">
        <v>1</v>
      </c>
      <c r="AD7037" s="38" t="s">
        <v>337</v>
      </c>
      <c r="AE7037" s="39">
        <v>80</v>
      </c>
      <c r="AF7037" s="55">
        <v>170</v>
      </c>
      <c r="AG7037" s="47">
        <v>60</v>
      </c>
      <c r="AH7037">
        <v>19</v>
      </c>
      <c r="AL7037" t="s">
        <v>22</v>
      </c>
      <c r="AM7037">
        <v>72</v>
      </c>
    </row>
    <row r="7038" spans="28:39">
      <c r="AB7038" s="59" t="s">
        <v>656</v>
      </c>
      <c r="AC7038" s="1">
        <v>1</v>
      </c>
      <c r="AD7038" s="38" t="s">
        <v>337</v>
      </c>
      <c r="AE7038" s="39">
        <v>80</v>
      </c>
      <c r="AF7038" s="55">
        <v>170</v>
      </c>
      <c r="AG7038" s="48">
        <v>70</v>
      </c>
      <c r="AH7038">
        <v>17</v>
      </c>
      <c r="AL7038" t="s">
        <v>22</v>
      </c>
      <c r="AM7038">
        <v>72</v>
      </c>
    </row>
    <row r="7039" spans="28:39">
      <c r="AB7039" s="59" t="s">
        <v>656</v>
      </c>
      <c r="AC7039" s="1">
        <v>1</v>
      </c>
      <c r="AD7039" s="38" t="s">
        <v>337</v>
      </c>
      <c r="AE7039" s="39">
        <v>80</v>
      </c>
      <c r="AF7039" s="56">
        <v>180</v>
      </c>
      <c r="AG7039" s="41">
        <v>0</v>
      </c>
      <c r="AH7039">
        <v>85</v>
      </c>
      <c r="AL7039" t="s">
        <v>22</v>
      </c>
      <c r="AM7039">
        <v>72</v>
      </c>
    </row>
    <row r="7040" spans="28:39">
      <c r="AB7040" s="59" t="s">
        <v>656</v>
      </c>
      <c r="AC7040" s="1">
        <v>1</v>
      </c>
      <c r="AD7040" s="38" t="s">
        <v>337</v>
      </c>
      <c r="AE7040" s="39">
        <v>80</v>
      </c>
      <c r="AF7040" s="56">
        <v>180</v>
      </c>
      <c r="AG7040" s="42">
        <v>10</v>
      </c>
      <c r="AH7040">
        <v>85</v>
      </c>
      <c r="AL7040" t="s">
        <v>22</v>
      </c>
      <c r="AM7040">
        <v>72</v>
      </c>
    </row>
    <row r="7041" spans="28:39">
      <c r="AB7041" s="59" t="s">
        <v>656</v>
      </c>
      <c r="AC7041" s="1">
        <v>1</v>
      </c>
      <c r="AD7041" s="38" t="s">
        <v>337</v>
      </c>
      <c r="AE7041" s="39">
        <v>80</v>
      </c>
      <c r="AF7041" s="56">
        <v>180</v>
      </c>
      <c r="AG7041" s="43">
        <v>20</v>
      </c>
      <c r="AH7041">
        <v>54</v>
      </c>
      <c r="AL7041" t="s">
        <v>22</v>
      </c>
      <c r="AM7041">
        <v>72</v>
      </c>
    </row>
    <row r="7042" spans="28:39">
      <c r="AB7042" s="59" t="s">
        <v>656</v>
      </c>
      <c r="AC7042" s="1">
        <v>1</v>
      </c>
      <c r="AD7042" s="38" t="s">
        <v>337</v>
      </c>
      <c r="AE7042" s="39">
        <v>80</v>
      </c>
      <c r="AF7042" s="56">
        <v>180</v>
      </c>
      <c r="AG7042" s="44">
        <v>30</v>
      </c>
      <c r="AH7042">
        <v>37</v>
      </c>
      <c r="AL7042" t="s">
        <v>22</v>
      </c>
      <c r="AM7042">
        <v>72</v>
      </c>
    </row>
    <row r="7043" spans="28:39">
      <c r="AB7043" s="59" t="s">
        <v>656</v>
      </c>
      <c r="AC7043" s="1">
        <v>1</v>
      </c>
      <c r="AD7043" s="38" t="s">
        <v>337</v>
      </c>
      <c r="AE7043" s="39">
        <v>80</v>
      </c>
      <c r="AF7043" s="56">
        <v>180</v>
      </c>
      <c r="AG7043" s="45">
        <v>40</v>
      </c>
      <c r="AH7043">
        <v>29</v>
      </c>
      <c r="AL7043" t="s">
        <v>22</v>
      </c>
      <c r="AM7043">
        <v>72</v>
      </c>
    </row>
    <row r="7044" spans="28:39">
      <c r="AB7044" s="59" t="s">
        <v>656</v>
      </c>
      <c r="AC7044" s="1">
        <v>1</v>
      </c>
      <c r="AD7044" s="38" t="s">
        <v>337</v>
      </c>
      <c r="AE7044" s="39">
        <v>80</v>
      </c>
      <c r="AF7044" s="56">
        <v>180</v>
      </c>
      <c r="AG7044" s="46">
        <v>50</v>
      </c>
      <c r="AH7044">
        <v>23</v>
      </c>
      <c r="AL7044" t="s">
        <v>22</v>
      </c>
      <c r="AM7044">
        <v>72</v>
      </c>
    </row>
    <row r="7045" spans="28:39">
      <c r="AB7045" s="59" t="s">
        <v>656</v>
      </c>
      <c r="AC7045" s="1">
        <v>1</v>
      </c>
      <c r="AD7045" s="38" t="s">
        <v>337</v>
      </c>
      <c r="AE7045" s="39">
        <v>80</v>
      </c>
      <c r="AF7045" s="56">
        <v>180</v>
      </c>
      <c r="AG7045" s="47">
        <v>60</v>
      </c>
      <c r="AH7045">
        <v>19</v>
      </c>
      <c r="AL7045" t="s">
        <v>22</v>
      </c>
      <c r="AM7045">
        <v>72</v>
      </c>
    </row>
    <row r="7046" spans="28:39">
      <c r="AB7046" s="59" t="s">
        <v>656</v>
      </c>
      <c r="AC7046" s="1">
        <v>1</v>
      </c>
      <c r="AD7046" s="38" t="s">
        <v>337</v>
      </c>
      <c r="AE7046" s="39">
        <v>80</v>
      </c>
      <c r="AF7046" s="56">
        <v>180</v>
      </c>
      <c r="AG7046" s="48">
        <v>70</v>
      </c>
      <c r="AH7046">
        <v>17</v>
      </c>
      <c r="AL7046" t="s">
        <v>22</v>
      </c>
      <c r="AM7046">
        <v>72</v>
      </c>
    </row>
    <row r="7047" spans="28:39">
      <c r="AB7047" s="59" t="s">
        <v>656</v>
      </c>
      <c r="AC7047" s="1">
        <v>1</v>
      </c>
      <c r="AD7047" s="38" t="s">
        <v>337</v>
      </c>
      <c r="AE7047" s="39">
        <v>80</v>
      </c>
      <c r="AF7047" s="57">
        <v>200</v>
      </c>
      <c r="AG7047" s="41">
        <v>0</v>
      </c>
      <c r="AH7047">
        <v>80</v>
      </c>
      <c r="AL7047" t="s">
        <v>22</v>
      </c>
      <c r="AM7047">
        <v>72</v>
      </c>
    </row>
    <row r="7048" spans="28:39">
      <c r="AB7048" s="59" t="s">
        <v>656</v>
      </c>
      <c r="AC7048" s="1">
        <v>1</v>
      </c>
      <c r="AD7048" s="38" t="s">
        <v>337</v>
      </c>
      <c r="AE7048" s="39">
        <v>80</v>
      </c>
      <c r="AF7048" s="57">
        <v>200</v>
      </c>
      <c r="AG7048" s="42">
        <v>10</v>
      </c>
      <c r="AH7048">
        <v>80</v>
      </c>
      <c r="AL7048" t="s">
        <v>22</v>
      </c>
      <c r="AM7048">
        <v>72</v>
      </c>
    </row>
    <row r="7049" spans="28:39">
      <c r="AB7049" s="59" t="s">
        <v>656</v>
      </c>
      <c r="AC7049" s="1">
        <v>1</v>
      </c>
      <c r="AD7049" s="38" t="s">
        <v>337</v>
      </c>
      <c r="AE7049" s="39">
        <v>80</v>
      </c>
      <c r="AF7049" s="57">
        <v>200</v>
      </c>
      <c r="AG7049" s="43">
        <v>20</v>
      </c>
      <c r="AH7049">
        <v>54</v>
      </c>
      <c r="AL7049" t="s">
        <v>22</v>
      </c>
      <c r="AM7049">
        <v>72</v>
      </c>
    </row>
    <row r="7050" spans="28:39">
      <c r="AB7050" s="59" t="s">
        <v>656</v>
      </c>
      <c r="AC7050" s="1">
        <v>1</v>
      </c>
      <c r="AD7050" s="38" t="s">
        <v>337</v>
      </c>
      <c r="AE7050" s="39">
        <v>80</v>
      </c>
      <c r="AF7050" s="57">
        <v>200</v>
      </c>
      <c r="AG7050" s="44">
        <v>30</v>
      </c>
      <c r="AH7050">
        <v>37</v>
      </c>
      <c r="AL7050" t="s">
        <v>22</v>
      </c>
      <c r="AM7050">
        <v>72</v>
      </c>
    </row>
    <row r="7051" spans="28:39">
      <c r="AB7051" s="59" t="s">
        <v>656</v>
      </c>
      <c r="AC7051" s="1">
        <v>1</v>
      </c>
      <c r="AD7051" s="38" t="s">
        <v>337</v>
      </c>
      <c r="AE7051" s="39">
        <v>80</v>
      </c>
      <c r="AF7051" s="57">
        <v>200</v>
      </c>
      <c r="AG7051" s="45">
        <v>40</v>
      </c>
      <c r="AH7051">
        <v>29</v>
      </c>
      <c r="AL7051" t="s">
        <v>22</v>
      </c>
      <c r="AM7051">
        <v>72</v>
      </c>
    </row>
    <row r="7052" spans="28:39">
      <c r="AB7052" s="59" t="s">
        <v>656</v>
      </c>
      <c r="AC7052" s="1">
        <v>1</v>
      </c>
      <c r="AD7052" s="38" t="s">
        <v>337</v>
      </c>
      <c r="AE7052" s="39">
        <v>80</v>
      </c>
      <c r="AF7052" s="57">
        <v>200</v>
      </c>
      <c r="AG7052" s="46">
        <v>50</v>
      </c>
      <c r="AH7052">
        <v>23</v>
      </c>
      <c r="AL7052" t="s">
        <v>22</v>
      </c>
      <c r="AM7052">
        <v>72</v>
      </c>
    </row>
    <row r="7053" spans="28:39">
      <c r="AB7053" s="59" t="s">
        <v>656</v>
      </c>
      <c r="AC7053" s="1">
        <v>1</v>
      </c>
      <c r="AD7053" s="38" t="s">
        <v>337</v>
      </c>
      <c r="AE7053" s="39">
        <v>80</v>
      </c>
      <c r="AF7053" s="57">
        <v>200</v>
      </c>
      <c r="AG7053" s="47">
        <v>60</v>
      </c>
      <c r="AH7053">
        <v>19</v>
      </c>
      <c r="AL7053" t="s">
        <v>22</v>
      </c>
      <c r="AM7053">
        <v>72</v>
      </c>
    </row>
    <row r="7054" spans="28:39">
      <c r="AB7054" s="59" t="s">
        <v>656</v>
      </c>
      <c r="AC7054" s="1">
        <v>1</v>
      </c>
      <c r="AD7054" s="38" t="s">
        <v>337</v>
      </c>
      <c r="AE7054" s="39">
        <v>80</v>
      </c>
      <c r="AF7054" s="57">
        <v>200</v>
      </c>
      <c r="AG7054" s="48">
        <v>70</v>
      </c>
      <c r="AH7054">
        <v>17</v>
      </c>
      <c r="AL7054" t="s">
        <v>22</v>
      </c>
      <c r="AM7054">
        <v>72</v>
      </c>
    </row>
    <row r="7055" spans="28:39">
      <c r="AB7055" s="59" t="s">
        <v>656</v>
      </c>
      <c r="AC7055" s="1">
        <v>1</v>
      </c>
      <c r="AD7055" s="38" t="s">
        <v>427</v>
      </c>
      <c r="AE7055" s="39">
        <v>80</v>
      </c>
      <c r="AF7055" s="40">
        <v>110</v>
      </c>
      <c r="AG7055" s="41">
        <v>0</v>
      </c>
      <c r="AH7055">
        <v>106</v>
      </c>
      <c r="AL7055" t="s">
        <v>22</v>
      </c>
      <c r="AM7055">
        <v>72</v>
      </c>
    </row>
    <row r="7056" spans="28:39">
      <c r="AB7056" s="59" t="s">
        <v>656</v>
      </c>
      <c r="AC7056" s="1">
        <v>1</v>
      </c>
      <c r="AD7056" s="38" t="s">
        <v>427</v>
      </c>
      <c r="AE7056" s="39">
        <v>80</v>
      </c>
      <c r="AF7056" s="40">
        <v>110</v>
      </c>
      <c r="AG7056" s="42">
        <v>10</v>
      </c>
      <c r="AH7056">
        <v>96</v>
      </c>
      <c r="AL7056" t="s">
        <v>22</v>
      </c>
      <c r="AM7056">
        <v>72</v>
      </c>
    </row>
    <row r="7057" spans="28:39">
      <c r="AB7057" s="59" t="s">
        <v>656</v>
      </c>
      <c r="AC7057" s="1">
        <v>1</v>
      </c>
      <c r="AD7057" s="38" t="s">
        <v>427</v>
      </c>
      <c r="AE7057" s="39">
        <v>80</v>
      </c>
      <c r="AF7057" s="40">
        <v>110</v>
      </c>
      <c r="AG7057" s="43">
        <v>20</v>
      </c>
      <c r="AH7057">
        <v>54</v>
      </c>
      <c r="AL7057" t="s">
        <v>22</v>
      </c>
      <c r="AM7057">
        <v>72</v>
      </c>
    </row>
    <row r="7058" spans="28:39">
      <c r="AB7058" s="59" t="s">
        <v>656</v>
      </c>
      <c r="AC7058" s="1">
        <v>1</v>
      </c>
      <c r="AD7058" s="38" t="s">
        <v>427</v>
      </c>
      <c r="AE7058" s="39">
        <v>80</v>
      </c>
      <c r="AF7058" s="40">
        <v>110</v>
      </c>
      <c r="AG7058" s="44">
        <v>30</v>
      </c>
      <c r="AH7058">
        <v>37</v>
      </c>
      <c r="AL7058" t="s">
        <v>22</v>
      </c>
      <c r="AM7058">
        <v>72</v>
      </c>
    </row>
    <row r="7059" spans="28:39">
      <c r="AB7059" s="59" t="s">
        <v>656</v>
      </c>
      <c r="AC7059" s="1">
        <v>1</v>
      </c>
      <c r="AD7059" s="38" t="s">
        <v>427</v>
      </c>
      <c r="AE7059" s="39">
        <v>80</v>
      </c>
      <c r="AF7059" s="40">
        <v>110</v>
      </c>
      <c r="AG7059" s="45">
        <v>40</v>
      </c>
      <c r="AH7059">
        <v>29</v>
      </c>
      <c r="AL7059" t="s">
        <v>22</v>
      </c>
      <c r="AM7059">
        <v>72</v>
      </c>
    </row>
    <row r="7060" spans="28:39">
      <c r="AB7060" s="59" t="s">
        <v>656</v>
      </c>
      <c r="AC7060" s="1">
        <v>1</v>
      </c>
      <c r="AD7060" s="38" t="s">
        <v>427</v>
      </c>
      <c r="AE7060" s="39">
        <v>80</v>
      </c>
      <c r="AF7060" s="40">
        <v>110</v>
      </c>
      <c r="AG7060" s="46">
        <v>50</v>
      </c>
      <c r="AH7060">
        <v>23</v>
      </c>
      <c r="AL7060" t="s">
        <v>22</v>
      </c>
      <c r="AM7060">
        <v>72</v>
      </c>
    </row>
    <row r="7061" spans="28:39">
      <c r="AB7061" s="59" t="s">
        <v>656</v>
      </c>
      <c r="AC7061" s="1">
        <v>1</v>
      </c>
      <c r="AD7061" s="38" t="s">
        <v>427</v>
      </c>
      <c r="AE7061" s="39">
        <v>80</v>
      </c>
      <c r="AF7061" s="40">
        <v>110</v>
      </c>
      <c r="AG7061" s="47">
        <v>60</v>
      </c>
      <c r="AH7061">
        <v>19</v>
      </c>
      <c r="AL7061" t="s">
        <v>22</v>
      </c>
      <c r="AM7061">
        <v>72</v>
      </c>
    </row>
    <row r="7062" spans="28:39">
      <c r="AB7062" s="59" t="s">
        <v>656</v>
      </c>
      <c r="AC7062" s="1">
        <v>1</v>
      </c>
      <c r="AD7062" s="38" t="s">
        <v>427</v>
      </c>
      <c r="AE7062" s="39">
        <v>80</v>
      </c>
      <c r="AF7062" s="40">
        <v>110</v>
      </c>
      <c r="AG7062" s="48">
        <v>70</v>
      </c>
      <c r="AH7062">
        <v>17</v>
      </c>
      <c r="AL7062" t="s">
        <v>22</v>
      </c>
      <c r="AM7062">
        <v>72</v>
      </c>
    </row>
    <row r="7063" spans="28:39">
      <c r="AB7063" s="59" t="s">
        <v>656</v>
      </c>
      <c r="AC7063" s="1">
        <v>1</v>
      </c>
      <c r="AD7063" s="38" t="s">
        <v>427</v>
      </c>
      <c r="AE7063" s="39">
        <v>80</v>
      </c>
      <c r="AF7063" s="49">
        <v>115</v>
      </c>
      <c r="AG7063" s="41">
        <v>0</v>
      </c>
      <c r="AH7063">
        <v>103</v>
      </c>
      <c r="AL7063" t="s">
        <v>22</v>
      </c>
      <c r="AM7063">
        <v>72</v>
      </c>
    </row>
    <row r="7064" spans="28:39">
      <c r="AB7064" s="59" t="s">
        <v>656</v>
      </c>
      <c r="AC7064" s="1">
        <v>1</v>
      </c>
      <c r="AD7064" s="38" t="s">
        <v>427</v>
      </c>
      <c r="AE7064" s="39">
        <v>80</v>
      </c>
      <c r="AF7064" s="49">
        <v>115</v>
      </c>
      <c r="AG7064" s="42">
        <v>10</v>
      </c>
      <c r="AH7064">
        <v>96</v>
      </c>
      <c r="AL7064" t="s">
        <v>22</v>
      </c>
      <c r="AM7064">
        <v>72</v>
      </c>
    </row>
    <row r="7065" spans="28:39">
      <c r="AB7065" s="59" t="s">
        <v>656</v>
      </c>
      <c r="AC7065" s="1">
        <v>1</v>
      </c>
      <c r="AD7065" s="38" t="s">
        <v>427</v>
      </c>
      <c r="AE7065" s="39">
        <v>80</v>
      </c>
      <c r="AF7065" s="49">
        <v>115</v>
      </c>
      <c r="AG7065" s="43">
        <v>20</v>
      </c>
      <c r="AH7065">
        <v>54</v>
      </c>
      <c r="AL7065" t="s">
        <v>22</v>
      </c>
      <c r="AM7065">
        <v>72</v>
      </c>
    </row>
    <row r="7066" spans="28:39">
      <c r="AB7066" s="59" t="s">
        <v>656</v>
      </c>
      <c r="AC7066" s="1">
        <v>1</v>
      </c>
      <c r="AD7066" s="38" t="s">
        <v>427</v>
      </c>
      <c r="AE7066" s="39">
        <v>80</v>
      </c>
      <c r="AF7066" s="49">
        <v>115</v>
      </c>
      <c r="AG7066" s="44">
        <v>30</v>
      </c>
      <c r="AH7066">
        <v>37</v>
      </c>
      <c r="AL7066" t="s">
        <v>22</v>
      </c>
      <c r="AM7066">
        <v>72</v>
      </c>
    </row>
    <row r="7067" spans="28:39">
      <c r="AB7067" s="59" t="s">
        <v>656</v>
      </c>
      <c r="AC7067" s="1">
        <v>1</v>
      </c>
      <c r="AD7067" s="38" t="s">
        <v>427</v>
      </c>
      <c r="AE7067" s="39">
        <v>80</v>
      </c>
      <c r="AF7067" s="49">
        <v>115</v>
      </c>
      <c r="AG7067" s="45">
        <v>40</v>
      </c>
      <c r="AH7067">
        <v>29</v>
      </c>
      <c r="AL7067" t="s">
        <v>22</v>
      </c>
      <c r="AM7067">
        <v>72</v>
      </c>
    </row>
    <row r="7068" spans="28:39">
      <c r="AB7068" s="59" t="s">
        <v>656</v>
      </c>
      <c r="AC7068" s="1">
        <v>1</v>
      </c>
      <c r="AD7068" s="38" t="s">
        <v>427</v>
      </c>
      <c r="AE7068" s="39">
        <v>80</v>
      </c>
      <c r="AF7068" s="49">
        <v>115</v>
      </c>
      <c r="AG7068" s="46">
        <v>50</v>
      </c>
      <c r="AH7068">
        <v>23</v>
      </c>
      <c r="AL7068" t="s">
        <v>22</v>
      </c>
      <c r="AM7068">
        <v>72</v>
      </c>
    </row>
    <row r="7069" spans="28:39">
      <c r="AB7069" s="59" t="s">
        <v>656</v>
      </c>
      <c r="AC7069" s="1">
        <v>1</v>
      </c>
      <c r="AD7069" s="38" t="s">
        <v>427</v>
      </c>
      <c r="AE7069" s="39">
        <v>80</v>
      </c>
      <c r="AF7069" s="49">
        <v>115</v>
      </c>
      <c r="AG7069" s="47">
        <v>60</v>
      </c>
      <c r="AH7069">
        <v>19</v>
      </c>
      <c r="AL7069" t="s">
        <v>22</v>
      </c>
      <c r="AM7069">
        <v>72</v>
      </c>
    </row>
    <row r="7070" spans="28:39">
      <c r="AB7070" s="59" t="s">
        <v>656</v>
      </c>
      <c r="AC7070" s="1">
        <v>1</v>
      </c>
      <c r="AD7070" s="38" t="s">
        <v>427</v>
      </c>
      <c r="AE7070" s="39">
        <v>80</v>
      </c>
      <c r="AF7070" s="49">
        <v>115</v>
      </c>
      <c r="AG7070" s="48">
        <v>70</v>
      </c>
      <c r="AH7070">
        <v>17</v>
      </c>
      <c r="AL7070" t="s">
        <v>22</v>
      </c>
      <c r="AM7070">
        <v>72</v>
      </c>
    </row>
    <row r="7071" spans="28:39">
      <c r="AB7071" s="59" t="s">
        <v>656</v>
      </c>
      <c r="AC7071" s="1">
        <v>1</v>
      </c>
      <c r="AD7071" s="38" t="s">
        <v>427</v>
      </c>
      <c r="AE7071" s="39">
        <v>80</v>
      </c>
      <c r="AF7071" s="50">
        <v>120</v>
      </c>
      <c r="AG7071" s="41">
        <v>0</v>
      </c>
      <c r="AH7071">
        <v>100</v>
      </c>
      <c r="AL7071" t="s">
        <v>22</v>
      </c>
      <c r="AM7071">
        <v>72</v>
      </c>
    </row>
    <row r="7072" spans="28:39">
      <c r="AB7072" s="59" t="s">
        <v>656</v>
      </c>
      <c r="AC7072" s="1">
        <v>1</v>
      </c>
      <c r="AD7072" s="38" t="s">
        <v>427</v>
      </c>
      <c r="AE7072" s="39">
        <v>80</v>
      </c>
      <c r="AF7072" s="50">
        <v>120</v>
      </c>
      <c r="AG7072" s="42">
        <v>10</v>
      </c>
      <c r="AH7072">
        <v>96</v>
      </c>
      <c r="AL7072" t="s">
        <v>22</v>
      </c>
      <c r="AM7072">
        <v>72</v>
      </c>
    </row>
    <row r="7073" spans="28:39">
      <c r="AB7073" s="59" t="s">
        <v>656</v>
      </c>
      <c r="AC7073" s="1">
        <v>1</v>
      </c>
      <c r="AD7073" s="38" t="s">
        <v>427</v>
      </c>
      <c r="AE7073" s="39">
        <v>80</v>
      </c>
      <c r="AF7073" s="50">
        <v>120</v>
      </c>
      <c r="AG7073" s="43">
        <v>20</v>
      </c>
      <c r="AH7073">
        <v>54</v>
      </c>
      <c r="AL7073" t="s">
        <v>22</v>
      </c>
      <c r="AM7073">
        <v>72</v>
      </c>
    </row>
    <row r="7074" spans="28:39">
      <c r="AB7074" s="59" t="s">
        <v>656</v>
      </c>
      <c r="AC7074" s="1">
        <v>1</v>
      </c>
      <c r="AD7074" s="38" t="s">
        <v>427</v>
      </c>
      <c r="AE7074" s="39">
        <v>80</v>
      </c>
      <c r="AF7074" s="50">
        <v>120</v>
      </c>
      <c r="AG7074" s="44">
        <v>30</v>
      </c>
      <c r="AH7074">
        <v>37</v>
      </c>
      <c r="AL7074" t="s">
        <v>22</v>
      </c>
      <c r="AM7074">
        <v>72</v>
      </c>
    </row>
    <row r="7075" spans="28:39">
      <c r="AB7075" s="59" t="s">
        <v>656</v>
      </c>
      <c r="AC7075" s="1">
        <v>1</v>
      </c>
      <c r="AD7075" s="38" t="s">
        <v>427</v>
      </c>
      <c r="AE7075" s="39">
        <v>80</v>
      </c>
      <c r="AF7075" s="50">
        <v>120</v>
      </c>
      <c r="AG7075" s="45">
        <v>40</v>
      </c>
      <c r="AH7075">
        <v>29</v>
      </c>
      <c r="AL7075" t="s">
        <v>22</v>
      </c>
      <c r="AM7075">
        <v>72</v>
      </c>
    </row>
    <row r="7076" spans="28:39">
      <c r="AB7076" s="59" t="s">
        <v>656</v>
      </c>
      <c r="AC7076" s="1">
        <v>1</v>
      </c>
      <c r="AD7076" s="38" t="s">
        <v>427</v>
      </c>
      <c r="AE7076" s="39">
        <v>80</v>
      </c>
      <c r="AF7076" s="50">
        <v>120</v>
      </c>
      <c r="AG7076" s="46">
        <v>50</v>
      </c>
      <c r="AH7076">
        <v>23</v>
      </c>
      <c r="AL7076" t="s">
        <v>22</v>
      </c>
      <c r="AM7076">
        <v>72</v>
      </c>
    </row>
    <row r="7077" spans="28:39">
      <c r="AB7077" s="59" t="s">
        <v>656</v>
      </c>
      <c r="AC7077" s="1">
        <v>1</v>
      </c>
      <c r="AD7077" s="38" t="s">
        <v>427</v>
      </c>
      <c r="AE7077" s="39">
        <v>80</v>
      </c>
      <c r="AF7077" s="50">
        <v>120</v>
      </c>
      <c r="AG7077" s="47">
        <v>60</v>
      </c>
      <c r="AH7077">
        <v>19</v>
      </c>
      <c r="AL7077" t="s">
        <v>22</v>
      </c>
      <c r="AM7077">
        <v>72</v>
      </c>
    </row>
    <row r="7078" spans="28:39">
      <c r="AB7078" s="59" t="s">
        <v>656</v>
      </c>
      <c r="AC7078" s="1">
        <v>1</v>
      </c>
      <c r="AD7078" s="38" t="s">
        <v>427</v>
      </c>
      <c r="AE7078" s="39">
        <v>80</v>
      </c>
      <c r="AF7078" s="50">
        <v>120</v>
      </c>
      <c r="AG7078" s="48">
        <v>70</v>
      </c>
      <c r="AH7078">
        <v>17</v>
      </c>
      <c r="AL7078" t="s">
        <v>22</v>
      </c>
      <c r="AM7078">
        <v>72</v>
      </c>
    </row>
    <row r="7079" spans="28:39">
      <c r="AB7079" s="59" t="s">
        <v>656</v>
      </c>
      <c r="AC7079" s="1">
        <v>1</v>
      </c>
      <c r="AD7079" s="38" t="s">
        <v>427</v>
      </c>
      <c r="AE7079" s="39">
        <v>80</v>
      </c>
      <c r="AF7079" s="51">
        <v>130</v>
      </c>
      <c r="AG7079" s="41">
        <v>0</v>
      </c>
      <c r="AH7079">
        <v>94</v>
      </c>
      <c r="AL7079" t="s">
        <v>22</v>
      </c>
      <c r="AM7079">
        <v>72</v>
      </c>
    </row>
    <row r="7080" spans="28:39">
      <c r="AB7080" s="59" t="s">
        <v>656</v>
      </c>
      <c r="AC7080" s="1">
        <v>1</v>
      </c>
      <c r="AD7080" s="38" t="s">
        <v>427</v>
      </c>
      <c r="AE7080" s="39">
        <v>80</v>
      </c>
      <c r="AF7080" s="51">
        <v>130</v>
      </c>
      <c r="AG7080" s="42">
        <v>10</v>
      </c>
      <c r="AH7080">
        <v>94</v>
      </c>
      <c r="AL7080" t="s">
        <v>22</v>
      </c>
      <c r="AM7080">
        <v>72</v>
      </c>
    </row>
    <row r="7081" spans="28:39">
      <c r="AB7081" s="59" t="s">
        <v>656</v>
      </c>
      <c r="AC7081" s="1">
        <v>1</v>
      </c>
      <c r="AD7081" s="38" t="s">
        <v>427</v>
      </c>
      <c r="AE7081" s="39">
        <v>80</v>
      </c>
      <c r="AF7081" s="51">
        <v>130</v>
      </c>
      <c r="AG7081" s="43">
        <v>20</v>
      </c>
      <c r="AH7081">
        <v>54</v>
      </c>
      <c r="AL7081" t="s">
        <v>22</v>
      </c>
      <c r="AM7081">
        <v>72</v>
      </c>
    </row>
    <row r="7082" spans="28:39">
      <c r="AB7082" s="59" t="s">
        <v>656</v>
      </c>
      <c r="AC7082" s="1">
        <v>1</v>
      </c>
      <c r="AD7082" s="38" t="s">
        <v>427</v>
      </c>
      <c r="AE7082" s="39">
        <v>80</v>
      </c>
      <c r="AF7082" s="51">
        <v>130</v>
      </c>
      <c r="AG7082" s="44">
        <v>30</v>
      </c>
      <c r="AH7082">
        <v>37</v>
      </c>
      <c r="AL7082" t="s">
        <v>22</v>
      </c>
      <c r="AM7082">
        <v>72</v>
      </c>
    </row>
    <row r="7083" spans="28:39">
      <c r="AB7083" s="59" t="s">
        <v>656</v>
      </c>
      <c r="AC7083" s="1">
        <v>1</v>
      </c>
      <c r="AD7083" s="38" t="s">
        <v>427</v>
      </c>
      <c r="AE7083" s="39">
        <v>80</v>
      </c>
      <c r="AF7083" s="51">
        <v>130</v>
      </c>
      <c r="AG7083" s="45">
        <v>40</v>
      </c>
      <c r="AH7083">
        <v>29</v>
      </c>
      <c r="AL7083" t="s">
        <v>22</v>
      </c>
      <c r="AM7083">
        <v>72</v>
      </c>
    </row>
    <row r="7084" spans="28:39">
      <c r="AB7084" s="59" t="s">
        <v>656</v>
      </c>
      <c r="AC7084" s="1">
        <v>1</v>
      </c>
      <c r="AD7084" s="38" t="s">
        <v>427</v>
      </c>
      <c r="AE7084" s="39">
        <v>80</v>
      </c>
      <c r="AF7084" s="51">
        <v>130</v>
      </c>
      <c r="AG7084" s="46">
        <v>50</v>
      </c>
      <c r="AH7084">
        <v>23</v>
      </c>
      <c r="AL7084" t="s">
        <v>22</v>
      </c>
      <c r="AM7084">
        <v>72</v>
      </c>
    </row>
    <row r="7085" spans="28:39">
      <c r="AB7085" s="59" t="s">
        <v>656</v>
      </c>
      <c r="AC7085" s="1">
        <v>1</v>
      </c>
      <c r="AD7085" s="38" t="s">
        <v>427</v>
      </c>
      <c r="AE7085" s="39">
        <v>80</v>
      </c>
      <c r="AF7085" s="51">
        <v>130</v>
      </c>
      <c r="AG7085" s="47">
        <v>60</v>
      </c>
      <c r="AH7085">
        <v>19</v>
      </c>
      <c r="AL7085" t="s">
        <v>22</v>
      </c>
      <c r="AM7085">
        <v>72</v>
      </c>
    </row>
    <row r="7086" spans="28:39">
      <c r="AB7086" s="59" t="s">
        <v>656</v>
      </c>
      <c r="AC7086" s="1">
        <v>1</v>
      </c>
      <c r="AD7086" s="38" t="s">
        <v>427</v>
      </c>
      <c r="AE7086" s="39">
        <v>80</v>
      </c>
      <c r="AF7086" s="51">
        <v>130</v>
      </c>
      <c r="AG7086" s="48">
        <v>70</v>
      </c>
      <c r="AH7086">
        <v>17</v>
      </c>
      <c r="AL7086" t="s">
        <v>22</v>
      </c>
      <c r="AM7086">
        <v>72</v>
      </c>
    </row>
    <row r="7087" spans="28:39">
      <c r="AB7087" s="59" t="s">
        <v>656</v>
      </c>
      <c r="AC7087" s="1">
        <v>1</v>
      </c>
      <c r="AD7087" s="38" t="s">
        <v>427</v>
      </c>
      <c r="AE7087" s="39">
        <v>80</v>
      </c>
      <c r="AF7087" s="52">
        <v>140</v>
      </c>
      <c r="AG7087" s="41">
        <v>0</v>
      </c>
      <c r="AH7087">
        <v>90</v>
      </c>
      <c r="AL7087" t="s">
        <v>22</v>
      </c>
      <c r="AM7087">
        <v>72</v>
      </c>
    </row>
    <row r="7088" spans="28:39">
      <c r="AB7088" s="59" t="s">
        <v>656</v>
      </c>
      <c r="AC7088" s="1">
        <v>1</v>
      </c>
      <c r="AD7088" s="38" t="s">
        <v>427</v>
      </c>
      <c r="AE7088" s="39">
        <v>80</v>
      </c>
      <c r="AF7088" s="52">
        <v>140</v>
      </c>
      <c r="AG7088" s="42">
        <v>10</v>
      </c>
      <c r="AH7088">
        <v>90</v>
      </c>
      <c r="AL7088" t="s">
        <v>22</v>
      </c>
      <c r="AM7088">
        <v>72</v>
      </c>
    </row>
    <row r="7089" spans="28:39">
      <c r="AB7089" s="59" t="s">
        <v>656</v>
      </c>
      <c r="AC7089" s="1">
        <v>1</v>
      </c>
      <c r="AD7089" s="38" t="s">
        <v>427</v>
      </c>
      <c r="AE7089" s="39">
        <v>80</v>
      </c>
      <c r="AF7089" s="52">
        <v>140</v>
      </c>
      <c r="AG7089" s="43">
        <v>20</v>
      </c>
      <c r="AH7089">
        <v>54</v>
      </c>
      <c r="AL7089" t="s">
        <v>22</v>
      </c>
      <c r="AM7089">
        <v>72</v>
      </c>
    </row>
    <row r="7090" spans="28:39">
      <c r="AB7090" s="59" t="s">
        <v>656</v>
      </c>
      <c r="AC7090" s="1">
        <v>1</v>
      </c>
      <c r="AD7090" s="38" t="s">
        <v>427</v>
      </c>
      <c r="AE7090" s="39">
        <v>80</v>
      </c>
      <c r="AF7090" s="52">
        <v>140</v>
      </c>
      <c r="AG7090" s="44">
        <v>30</v>
      </c>
      <c r="AH7090">
        <v>37</v>
      </c>
      <c r="AL7090" t="s">
        <v>22</v>
      </c>
      <c r="AM7090">
        <v>72</v>
      </c>
    </row>
    <row r="7091" spans="28:39">
      <c r="AB7091" s="59" t="s">
        <v>656</v>
      </c>
      <c r="AC7091" s="1">
        <v>1</v>
      </c>
      <c r="AD7091" s="38" t="s">
        <v>427</v>
      </c>
      <c r="AE7091" s="39">
        <v>80</v>
      </c>
      <c r="AF7091" s="52">
        <v>140</v>
      </c>
      <c r="AG7091" s="45">
        <v>40</v>
      </c>
      <c r="AH7091">
        <v>29</v>
      </c>
      <c r="AL7091" t="s">
        <v>22</v>
      </c>
      <c r="AM7091">
        <v>72</v>
      </c>
    </row>
    <row r="7092" spans="28:39">
      <c r="AB7092" s="59" t="s">
        <v>656</v>
      </c>
      <c r="AC7092" s="1">
        <v>1</v>
      </c>
      <c r="AD7092" s="38" t="s">
        <v>427</v>
      </c>
      <c r="AE7092" s="39">
        <v>80</v>
      </c>
      <c r="AF7092" s="52">
        <v>140</v>
      </c>
      <c r="AG7092" s="46">
        <v>50</v>
      </c>
      <c r="AH7092">
        <v>23</v>
      </c>
      <c r="AL7092" t="s">
        <v>22</v>
      </c>
      <c r="AM7092">
        <v>72</v>
      </c>
    </row>
    <row r="7093" spans="28:39">
      <c r="AB7093" s="59" t="s">
        <v>656</v>
      </c>
      <c r="AC7093" s="1">
        <v>1</v>
      </c>
      <c r="AD7093" s="38" t="s">
        <v>427</v>
      </c>
      <c r="AE7093" s="39">
        <v>80</v>
      </c>
      <c r="AF7093" s="52">
        <v>140</v>
      </c>
      <c r="AG7093" s="47">
        <v>60</v>
      </c>
      <c r="AH7093">
        <v>19</v>
      </c>
      <c r="AL7093" t="s">
        <v>22</v>
      </c>
      <c r="AM7093">
        <v>72</v>
      </c>
    </row>
    <row r="7094" spans="28:39">
      <c r="AB7094" s="59" t="s">
        <v>656</v>
      </c>
      <c r="AC7094" s="1">
        <v>1</v>
      </c>
      <c r="AD7094" s="38" t="s">
        <v>427</v>
      </c>
      <c r="AE7094" s="39">
        <v>80</v>
      </c>
      <c r="AF7094" s="52">
        <v>140</v>
      </c>
      <c r="AG7094" s="48">
        <v>70</v>
      </c>
      <c r="AH7094">
        <v>17</v>
      </c>
      <c r="AL7094" t="s">
        <v>22</v>
      </c>
      <c r="AM7094">
        <v>72</v>
      </c>
    </row>
    <row r="7095" spans="28:39">
      <c r="AB7095" s="59" t="s">
        <v>656</v>
      </c>
      <c r="AC7095" s="1">
        <v>1</v>
      </c>
      <c r="AD7095" s="38" t="s">
        <v>427</v>
      </c>
      <c r="AE7095" s="39">
        <v>80</v>
      </c>
      <c r="AF7095" s="53">
        <v>150</v>
      </c>
      <c r="AG7095" s="41">
        <v>0</v>
      </c>
      <c r="AH7095">
        <v>85</v>
      </c>
      <c r="AL7095" t="s">
        <v>22</v>
      </c>
      <c r="AM7095">
        <v>72</v>
      </c>
    </row>
    <row r="7096" spans="28:39">
      <c r="AB7096" s="59" t="s">
        <v>656</v>
      </c>
      <c r="AC7096" s="1">
        <v>1</v>
      </c>
      <c r="AD7096" s="38" t="s">
        <v>427</v>
      </c>
      <c r="AE7096" s="39">
        <v>80</v>
      </c>
      <c r="AF7096" s="53">
        <v>150</v>
      </c>
      <c r="AG7096" s="42">
        <v>10</v>
      </c>
      <c r="AH7096">
        <v>85</v>
      </c>
      <c r="AL7096" t="s">
        <v>22</v>
      </c>
      <c r="AM7096">
        <v>72</v>
      </c>
    </row>
    <row r="7097" spans="28:39">
      <c r="AB7097" s="59" t="s">
        <v>656</v>
      </c>
      <c r="AC7097" s="1">
        <v>1</v>
      </c>
      <c r="AD7097" s="38" t="s">
        <v>427</v>
      </c>
      <c r="AE7097" s="39">
        <v>80</v>
      </c>
      <c r="AF7097" s="53">
        <v>150</v>
      </c>
      <c r="AG7097" s="43">
        <v>20</v>
      </c>
      <c r="AH7097">
        <v>54</v>
      </c>
      <c r="AL7097" t="s">
        <v>22</v>
      </c>
      <c r="AM7097">
        <v>72</v>
      </c>
    </row>
    <row r="7098" spans="28:39">
      <c r="AB7098" s="59" t="s">
        <v>656</v>
      </c>
      <c r="AC7098" s="1">
        <v>1</v>
      </c>
      <c r="AD7098" s="38" t="s">
        <v>427</v>
      </c>
      <c r="AE7098" s="39">
        <v>80</v>
      </c>
      <c r="AF7098" s="53">
        <v>150</v>
      </c>
      <c r="AG7098" s="44">
        <v>30</v>
      </c>
      <c r="AH7098">
        <v>37</v>
      </c>
      <c r="AL7098" t="s">
        <v>22</v>
      </c>
      <c r="AM7098">
        <v>72</v>
      </c>
    </row>
    <row r="7099" spans="28:39">
      <c r="AB7099" s="59" t="s">
        <v>656</v>
      </c>
      <c r="AC7099" s="1">
        <v>1</v>
      </c>
      <c r="AD7099" s="38" t="s">
        <v>427</v>
      </c>
      <c r="AE7099" s="39">
        <v>80</v>
      </c>
      <c r="AF7099" s="53">
        <v>150</v>
      </c>
      <c r="AG7099" s="45">
        <v>40</v>
      </c>
      <c r="AH7099">
        <v>29</v>
      </c>
      <c r="AL7099" t="s">
        <v>22</v>
      </c>
      <c r="AM7099">
        <v>72</v>
      </c>
    </row>
    <row r="7100" spans="28:39">
      <c r="AB7100" s="59" t="s">
        <v>656</v>
      </c>
      <c r="AC7100" s="1">
        <v>1</v>
      </c>
      <c r="AD7100" s="38" t="s">
        <v>427</v>
      </c>
      <c r="AE7100" s="39">
        <v>80</v>
      </c>
      <c r="AF7100" s="53">
        <v>150</v>
      </c>
      <c r="AG7100" s="46">
        <v>50</v>
      </c>
      <c r="AH7100">
        <v>23</v>
      </c>
      <c r="AL7100" t="s">
        <v>22</v>
      </c>
      <c r="AM7100">
        <v>72</v>
      </c>
    </row>
    <row r="7101" spans="28:39">
      <c r="AB7101" s="59" t="s">
        <v>656</v>
      </c>
      <c r="AC7101" s="1">
        <v>1</v>
      </c>
      <c r="AD7101" s="38" t="s">
        <v>427</v>
      </c>
      <c r="AE7101" s="39">
        <v>80</v>
      </c>
      <c r="AF7101" s="53">
        <v>150</v>
      </c>
      <c r="AG7101" s="47">
        <v>60</v>
      </c>
      <c r="AH7101">
        <v>19</v>
      </c>
      <c r="AL7101" t="s">
        <v>22</v>
      </c>
      <c r="AM7101">
        <v>72</v>
      </c>
    </row>
    <row r="7102" spans="28:39">
      <c r="AB7102" s="59" t="s">
        <v>656</v>
      </c>
      <c r="AC7102" s="1">
        <v>1</v>
      </c>
      <c r="AD7102" s="38" t="s">
        <v>427</v>
      </c>
      <c r="AE7102" s="39">
        <v>80</v>
      </c>
      <c r="AF7102" s="53">
        <v>150</v>
      </c>
      <c r="AG7102" s="48">
        <v>70</v>
      </c>
      <c r="AH7102">
        <v>17</v>
      </c>
      <c r="AL7102" t="s">
        <v>22</v>
      </c>
      <c r="AM7102">
        <v>72</v>
      </c>
    </row>
    <row r="7103" spans="28:39">
      <c r="AB7103" s="59" t="s">
        <v>656</v>
      </c>
      <c r="AC7103" s="1">
        <v>1</v>
      </c>
      <c r="AD7103" s="38" t="s">
        <v>427</v>
      </c>
      <c r="AE7103" s="39">
        <v>80</v>
      </c>
      <c r="AF7103" s="54">
        <v>160</v>
      </c>
      <c r="AG7103" s="41">
        <v>0</v>
      </c>
      <c r="AH7103">
        <v>82</v>
      </c>
      <c r="AL7103" t="s">
        <v>22</v>
      </c>
      <c r="AM7103">
        <v>72</v>
      </c>
    </row>
    <row r="7104" spans="28:39">
      <c r="AB7104" s="59" t="s">
        <v>656</v>
      </c>
      <c r="AC7104" s="1">
        <v>1</v>
      </c>
      <c r="AD7104" s="38" t="s">
        <v>427</v>
      </c>
      <c r="AE7104" s="39">
        <v>80</v>
      </c>
      <c r="AF7104" s="54">
        <v>160</v>
      </c>
      <c r="AG7104" s="42">
        <v>10</v>
      </c>
      <c r="AH7104">
        <v>82</v>
      </c>
      <c r="AL7104" t="s">
        <v>22</v>
      </c>
      <c r="AM7104">
        <v>72</v>
      </c>
    </row>
    <row r="7105" spans="28:39">
      <c r="AB7105" s="59" t="s">
        <v>656</v>
      </c>
      <c r="AC7105" s="1">
        <v>1</v>
      </c>
      <c r="AD7105" s="38" t="s">
        <v>427</v>
      </c>
      <c r="AE7105" s="39">
        <v>80</v>
      </c>
      <c r="AF7105" s="54">
        <v>160</v>
      </c>
      <c r="AG7105" s="43">
        <v>20</v>
      </c>
      <c r="AH7105">
        <v>54</v>
      </c>
      <c r="AL7105" t="s">
        <v>22</v>
      </c>
      <c r="AM7105">
        <v>72</v>
      </c>
    </row>
    <row r="7106" spans="28:39">
      <c r="AB7106" s="59" t="s">
        <v>656</v>
      </c>
      <c r="AC7106" s="1">
        <v>1</v>
      </c>
      <c r="AD7106" s="38" t="s">
        <v>427</v>
      </c>
      <c r="AE7106" s="39">
        <v>80</v>
      </c>
      <c r="AF7106" s="54">
        <v>160</v>
      </c>
      <c r="AG7106" s="44">
        <v>30</v>
      </c>
      <c r="AH7106">
        <v>37</v>
      </c>
      <c r="AL7106" t="s">
        <v>22</v>
      </c>
      <c r="AM7106">
        <v>72</v>
      </c>
    </row>
    <row r="7107" spans="28:39">
      <c r="AB7107" s="59" t="s">
        <v>656</v>
      </c>
      <c r="AC7107" s="1">
        <v>1</v>
      </c>
      <c r="AD7107" s="38" t="s">
        <v>427</v>
      </c>
      <c r="AE7107" s="39">
        <v>80</v>
      </c>
      <c r="AF7107" s="54">
        <v>160</v>
      </c>
      <c r="AG7107" s="45">
        <v>40</v>
      </c>
      <c r="AH7107">
        <v>29</v>
      </c>
      <c r="AL7107" t="s">
        <v>22</v>
      </c>
      <c r="AM7107">
        <v>72</v>
      </c>
    </row>
    <row r="7108" spans="28:39">
      <c r="AB7108" s="59" t="s">
        <v>656</v>
      </c>
      <c r="AC7108" s="1">
        <v>1</v>
      </c>
      <c r="AD7108" s="38" t="s">
        <v>427</v>
      </c>
      <c r="AE7108" s="39">
        <v>80</v>
      </c>
      <c r="AF7108" s="54">
        <v>160</v>
      </c>
      <c r="AG7108" s="46">
        <v>50</v>
      </c>
      <c r="AH7108">
        <v>23</v>
      </c>
      <c r="AL7108" t="s">
        <v>22</v>
      </c>
      <c r="AM7108">
        <v>72</v>
      </c>
    </row>
    <row r="7109" spans="28:39">
      <c r="AB7109" s="59" t="s">
        <v>656</v>
      </c>
      <c r="AC7109" s="1">
        <v>1</v>
      </c>
      <c r="AD7109" s="38" t="s">
        <v>427</v>
      </c>
      <c r="AE7109" s="39">
        <v>80</v>
      </c>
      <c r="AF7109" s="54">
        <v>160</v>
      </c>
      <c r="AG7109" s="47">
        <v>60</v>
      </c>
      <c r="AH7109">
        <v>19</v>
      </c>
      <c r="AL7109" t="s">
        <v>22</v>
      </c>
      <c r="AM7109">
        <v>72</v>
      </c>
    </row>
    <row r="7110" spans="28:39">
      <c r="AB7110" s="59" t="s">
        <v>656</v>
      </c>
      <c r="AC7110" s="1">
        <v>1</v>
      </c>
      <c r="AD7110" s="38" t="s">
        <v>427</v>
      </c>
      <c r="AE7110" s="39">
        <v>80</v>
      </c>
      <c r="AF7110" s="54">
        <v>160</v>
      </c>
      <c r="AG7110" s="48">
        <v>70</v>
      </c>
      <c r="AH7110">
        <v>17</v>
      </c>
      <c r="AL7110" t="s">
        <v>22</v>
      </c>
      <c r="AM7110">
        <v>72</v>
      </c>
    </row>
    <row r="7111" spans="28:39">
      <c r="AB7111" s="59" t="s">
        <v>656</v>
      </c>
      <c r="AC7111" s="1">
        <v>1</v>
      </c>
      <c r="AD7111" s="38" t="s">
        <v>427</v>
      </c>
      <c r="AE7111" s="39">
        <v>80</v>
      </c>
      <c r="AF7111" s="55">
        <v>170</v>
      </c>
      <c r="AG7111" s="41">
        <v>0</v>
      </c>
      <c r="AH7111">
        <v>78</v>
      </c>
      <c r="AL7111" t="s">
        <v>22</v>
      </c>
      <c r="AM7111">
        <v>72</v>
      </c>
    </row>
    <row r="7112" spans="28:39">
      <c r="AB7112" s="59" t="s">
        <v>656</v>
      </c>
      <c r="AC7112" s="1">
        <v>1</v>
      </c>
      <c r="AD7112" s="38" t="s">
        <v>427</v>
      </c>
      <c r="AE7112" s="39">
        <v>80</v>
      </c>
      <c r="AF7112" s="55">
        <v>170</v>
      </c>
      <c r="AG7112" s="42">
        <v>10</v>
      </c>
      <c r="AH7112">
        <v>78</v>
      </c>
      <c r="AL7112" t="s">
        <v>22</v>
      </c>
      <c r="AM7112">
        <v>72</v>
      </c>
    </row>
    <row r="7113" spans="28:39">
      <c r="AB7113" s="59" t="s">
        <v>656</v>
      </c>
      <c r="AC7113" s="1">
        <v>1</v>
      </c>
      <c r="AD7113" s="38" t="s">
        <v>427</v>
      </c>
      <c r="AE7113" s="39">
        <v>80</v>
      </c>
      <c r="AF7113" s="55">
        <v>170</v>
      </c>
      <c r="AG7113" s="43">
        <v>20</v>
      </c>
      <c r="AH7113">
        <v>54</v>
      </c>
      <c r="AL7113" t="s">
        <v>22</v>
      </c>
      <c r="AM7113">
        <v>72</v>
      </c>
    </row>
    <row r="7114" spans="28:39">
      <c r="AB7114" s="59" t="s">
        <v>656</v>
      </c>
      <c r="AC7114" s="1">
        <v>1</v>
      </c>
      <c r="AD7114" s="38" t="s">
        <v>427</v>
      </c>
      <c r="AE7114" s="39">
        <v>80</v>
      </c>
      <c r="AF7114" s="55">
        <v>170</v>
      </c>
      <c r="AG7114" s="44">
        <v>30</v>
      </c>
      <c r="AH7114">
        <v>37</v>
      </c>
      <c r="AL7114" t="s">
        <v>22</v>
      </c>
      <c r="AM7114">
        <v>72</v>
      </c>
    </row>
    <row r="7115" spans="28:39">
      <c r="AB7115" s="59" t="s">
        <v>656</v>
      </c>
      <c r="AC7115" s="1">
        <v>1</v>
      </c>
      <c r="AD7115" s="38" t="s">
        <v>427</v>
      </c>
      <c r="AE7115" s="39">
        <v>80</v>
      </c>
      <c r="AF7115" s="55">
        <v>170</v>
      </c>
      <c r="AG7115" s="45">
        <v>40</v>
      </c>
      <c r="AH7115">
        <v>29</v>
      </c>
      <c r="AL7115" t="s">
        <v>22</v>
      </c>
      <c r="AM7115">
        <v>72</v>
      </c>
    </row>
    <row r="7116" spans="28:39">
      <c r="AB7116" s="59" t="s">
        <v>656</v>
      </c>
      <c r="AC7116" s="1">
        <v>1</v>
      </c>
      <c r="AD7116" s="38" t="s">
        <v>427</v>
      </c>
      <c r="AE7116" s="39">
        <v>80</v>
      </c>
      <c r="AF7116" s="55">
        <v>170</v>
      </c>
      <c r="AG7116" s="46">
        <v>50</v>
      </c>
      <c r="AH7116">
        <v>23</v>
      </c>
      <c r="AL7116" t="s">
        <v>22</v>
      </c>
      <c r="AM7116">
        <v>72</v>
      </c>
    </row>
    <row r="7117" spans="28:39">
      <c r="AB7117" s="59" t="s">
        <v>656</v>
      </c>
      <c r="AC7117" s="1">
        <v>1</v>
      </c>
      <c r="AD7117" s="38" t="s">
        <v>427</v>
      </c>
      <c r="AE7117" s="39">
        <v>80</v>
      </c>
      <c r="AF7117" s="55">
        <v>170</v>
      </c>
      <c r="AG7117" s="47">
        <v>60</v>
      </c>
      <c r="AH7117">
        <v>19</v>
      </c>
      <c r="AL7117" t="s">
        <v>22</v>
      </c>
      <c r="AM7117">
        <v>72</v>
      </c>
    </row>
    <row r="7118" spans="28:39">
      <c r="AB7118" s="59" t="s">
        <v>656</v>
      </c>
      <c r="AC7118" s="1">
        <v>1</v>
      </c>
      <c r="AD7118" s="38" t="s">
        <v>427</v>
      </c>
      <c r="AE7118" s="39">
        <v>80</v>
      </c>
      <c r="AF7118" s="55">
        <v>170</v>
      </c>
      <c r="AG7118" s="48">
        <v>70</v>
      </c>
      <c r="AH7118">
        <v>17</v>
      </c>
      <c r="AL7118" t="s">
        <v>22</v>
      </c>
      <c r="AM7118">
        <v>72</v>
      </c>
    </row>
    <row r="7119" spans="28:39">
      <c r="AB7119" s="59" t="s">
        <v>656</v>
      </c>
      <c r="AC7119" s="1">
        <v>1</v>
      </c>
      <c r="AD7119" s="38" t="s">
        <v>427</v>
      </c>
      <c r="AE7119" s="39">
        <v>80</v>
      </c>
      <c r="AF7119" s="56">
        <v>180</v>
      </c>
      <c r="AG7119" s="41">
        <v>0</v>
      </c>
      <c r="AH7119">
        <v>72</v>
      </c>
      <c r="AL7119" t="s">
        <v>22</v>
      </c>
      <c r="AM7119">
        <v>72</v>
      </c>
    </row>
    <row r="7120" spans="28:39">
      <c r="AB7120" s="59" t="s">
        <v>656</v>
      </c>
      <c r="AC7120" s="1">
        <v>1</v>
      </c>
      <c r="AD7120" s="38" t="s">
        <v>427</v>
      </c>
      <c r="AE7120" s="39">
        <v>80</v>
      </c>
      <c r="AF7120" s="56">
        <v>180</v>
      </c>
      <c r="AG7120" s="42">
        <v>10</v>
      </c>
      <c r="AH7120">
        <v>72</v>
      </c>
      <c r="AL7120" t="s">
        <v>22</v>
      </c>
      <c r="AM7120">
        <v>72</v>
      </c>
    </row>
    <row r="7121" spans="28:39">
      <c r="AB7121" s="59" t="s">
        <v>656</v>
      </c>
      <c r="AC7121" s="1">
        <v>1</v>
      </c>
      <c r="AD7121" s="38" t="s">
        <v>427</v>
      </c>
      <c r="AE7121" s="39">
        <v>80</v>
      </c>
      <c r="AF7121" s="56">
        <v>180</v>
      </c>
      <c r="AG7121" s="43">
        <v>20</v>
      </c>
      <c r="AH7121">
        <v>54</v>
      </c>
      <c r="AL7121" t="s">
        <v>22</v>
      </c>
      <c r="AM7121">
        <v>72</v>
      </c>
    </row>
    <row r="7122" spans="28:39">
      <c r="AB7122" s="59" t="s">
        <v>656</v>
      </c>
      <c r="AC7122" s="1">
        <v>1</v>
      </c>
      <c r="AD7122" s="38" t="s">
        <v>427</v>
      </c>
      <c r="AE7122" s="39">
        <v>80</v>
      </c>
      <c r="AF7122" s="56">
        <v>180</v>
      </c>
      <c r="AG7122" s="44">
        <v>30</v>
      </c>
      <c r="AH7122">
        <v>37</v>
      </c>
      <c r="AL7122" t="s">
        <v>22</v>
      </c>
      <c r="AM7122">
        <v>72</v>
      </c>
    </row>
    <row r="7123" spans="28:39">
      <c r="AB7123" s="59" t="s">
        <v>656</v>
      </c>
      <c r="AC7123" s="1">
        <v>1</v>
      </c>
      <c r="AD7123" s="38" t="s">
        <v>427</v>
      </c>
      <c r="AE7123" s="39">
        <v>80</v>
      </c>
      <c r="AF7123" s="56">
        <v>180</v>
      </c>
      <c r="AG7123" s="45">
        <v>40</v>
      </c>
      <c r="AH7123">
        <v>29</v>
      </c>
      <c r="AL7123" t="s">
        <v>22</v>
      </c>
      <c r="AM7123">
        <v>72</v>
      </c>
    </row>
    <row r="7124" spans="28:39">
      <c r="AB7124" s="59" t="s">
        <v>656</v>
      </c>
      <c r="AC7124" s="1">
        <v>1</v>
      </c>
      <c r="AD7124" s="38" t="s">
        <v>427</v>
      </c>
      <c r="AE7124" s="39">
        <v>80</v>
      </c>
      <c r="AF7124" s="56">
        <v>180</v>
      </c>
      <c r="AG7124" s="46">
        <v>50</v>
      </c>
      <c r="AH7124">
        <v>23</v>
      </c>
      <c r="AL7124" t="s">
        <v>22</v>
      </c>
      <c r="AM7124">
        <v>72</v>
      </c>
    </row>
    <row r="7125" spans="28:39">
      <c r="AB7125" s="59" t="s">
        <v>656</v>
      </c>
      <c r="AC7125" s="1">
        <v>1</v>
      </c>
      <c r="AD7125" s="38" t="s">
        <v>427</v>
      </c>
      <c r="AE7125" s="39">
        <v>80</v>
      </c>
      <c r="AF7125" s="56">
        <v>180</v>
      </c>
      <c r="AG7125" s="47">
        <v>60</v>
      </c>
      <c r="AH7125">
        <v>19</v>
      </c>
      <c r="AL7125" t="s">
        <v>22</v>
      </c>
      <c r="AM7125">
        <v>72</v>
      </c>
    </row>
    <row r="7126" spans="28:39">
      <c r="AB7126" s="59" t="s">
        <v>656</v>
      </c>
      <c r="AC7126" s="1">
        <v>1</v>
      </c>
      <c r="AD7126" s="38" t="s">
        <v>427</v>
      </c>
      <c r="AE7126" s="39">
        <v>80</v>
      </c>
      <c r="AF7126" s="56">
        <v>180</v>
      </c>
      <c r="AG7126" s="48">
        <v>70</v>
      </c>
      <c r="AH7126">
        <v>17</v>
      </c>
      <c r="AL7126" t="s">
        <v>22</v>
      </c>
      <c r="AM7126">
        <v>72</v>
      </c>
    </row>
    <row r="7127" spans="28:39">
      <c r="AB7127" s="59" t="s">
        <v>656</v>
      </c>
      <c r="AC7127" s="1">
        <v>1</v>
      </c>
      <c r="AD7127" s="38" t="s">
        <v>427</v>
      </c>
      <c r="AE7127" s="39">
        <v>80</v>
      </c>
      <c r="AF7127" s="57">
        <v>200</v>
      </c>
      <c r="AG7127" s="41">
        <v>0</v>
      </c>
      <c r="AH7127">
        <v>57</v>
      </c>
      <c r="AL7127" t="s">
        <v>22</v>
      </c>
      <c r="AM7127">
        <v>72</v>
      </c>
    </row>
    <row r="7128" spans="28:39">
      <c r="AB7128" s="59" t="s">
        <v>656</v>
      </c>
      <c r="AC7128" s="1">
        <v>1</v>
      </c>
      <c r="AD7128" s="38" t="s">
        <v>427</v>
      </c>
      <c r="AE7128" s="39">
        <v>80</v>
      </c>
      <c r="AF7128" s="57">
        <v>200</v>
      </c>
      <c r="AG7128" s="42">
        <v>10</v>
      </c>
      <c r="AH7128">
        <v>57</v>
      </c>
      <c r="AL7128" t="s">
        <v>22</v>
      </c>
      <c r="AM7128">
        <v>72</v>
      </c>
    </row>
    <row r="7129" spans="28:39">
      <c r="AB7129" s="59" t="s">
        <v>656</v>
      </c>
      <c r="AC7129" s="1">
        <v>1</v>
      </c>
      <c r="AD7129" s="38" t="s">
        <v>427</v>
      </c>
      <c r="AE7129" s="39">
        <v>80</v>
      </c>
      <c r="AF7129" s="57">
        <v>200</v>
      </c>
      <c r="AG7129" s="43">
        <v>20</v>
      </c>
      <c r="AH7129">
        <v>54</v>
      </c>
      <c r="AL7129" t="s">
        <v>22</v>
      </c>
      <c r="AM7129">
        <v>72</v>
      </c>
    </row>
    <row r="7130" spans="28:39">
      <c r="AB7130" s="59" t="s">
        <v>656</v>
      </c>
      <c r="AC7130" s="1">
        <v>1</v>
      </c>
      <c r="AD7130" s="38" t="s">
        <v>427</v>
      </c>
      <c r="AE7130" s="39">
        <v>80</v>
      </c>
      <c r="AF7130" s="57">
        <v>200</v>
      </c>
      <c r="AG7130" s="44">
        <v>30</v>
      </c>
      <c r="AH7130">
        <v>37</v>
      </c>
      <c r="AL7130" t="s">
        <v>22</v>
      </c>
      <c r="AM7130">
        <v>72</v>
      </c>
    </row>
    <row r="7131" spans="28:39">
      <c r="AB7131" s="59" t="s">
        <v>656</v>
      </c>
      <c r="AC7131" s="1">
        <v>1</v>
      </c>
      <c r="AD7131" s="38" t="s">
        <v>427</v>
      </c>
      <c r="AE7131" s="39">
        <v>80</v>
      </c>
      <c r="AF7131" s="57">
        <v>200</v>
      </c>
      <c r="AG7131" s="45">
        <v>40</v>
      </c>
      <c r="AH7131">
        <v>29</v>
      </c>
      <c r="AL7131" t="s">
        <v>22</v>
      </c>
      <c r="AM7131">
        <v>72</v>
      </c>
    </row>
    <row r="7132" spans="28:39">
      <c r="AB7132" s="59" t="s">
        <v>656</v>
      </c>
      <c r="AC7132" s="1">
        <v>1</v>
      </c>
      <c r="AD7132" s="38" t="s">
        <v>427</v>
      </c>
      <c r="AE7132" s="39">
        <v>80</v>
      </c>
      <c r="AF7132" s="57">
        <v>200</v>
      </c>
      <c r="AG7132" s="46">
        <v>50</v>
      </c>
      <c r="AH7132">
        <v>23</v>
      </c>
      <c r="AL7132" t="s">
        <v>22</v>
      </c>
      <c r="AM7132">
        <v>72</v>
      </c>
    </row>
    <row r="7133" spans="28:39">
      <c r="AB7133" s="59" t="s">
        <v>656</v>
      </c>
      <c r="AC7133" s="1">
        <v>1</v>
      </c>
      <c r="AD7133" s="38" t="s">
        <v>427</v>
      </c>
      <c r="AE7133" s="39">
        <v>80</v>
      </c>
      <c r="AF7133" s="57">
        <v>200</v>
      </c>
      <c r="AG7133" s="47">
        <v>60</v>
      </c>
      <c r="AH7133">
        <v>19</v>
      </c>
      <c r="AL7133" t="s">
        <v>22</v>
      </c>
      <c r="AM7133">
        <v>72</v>
      </c>
    </row>
    <row r="7134" spans="28:39">
      <c r="AB7134" s="59" t="s">
        <v>656</v>
      </c>
      <c r="AC7134" s="1">
        <v>1</v>
      </c>
      <c r="AD7134" s="38" t="s">
        <v>427</v>
      </c>
      <c r="AE7134" s="39">
        <v>80</v>
      </c>
      <c r="AF7134" s="57">
        <v>200</v>
      </c>
      <c r="AG7134" s="48">
        <v>70</v>
      </c>
      <c r="AH7134">
        <v>17</v>
      </c>
      <c r="AL7134" t="s">
        <v>22</v>
      </c>
      <c r="AM7134">
        <v>72</v>
      </c>
    </row>
    <row r="7135" spans="28:39">
      <c r="AB7135" s="59" t="s">
        <v>656</v>
      </c>
      <c r="AC7135" s="1">
        <v>1</v>
      </c>
      <c r="AD7135" s="38" t="s">
        <v>428</v>
      </c>
      <c r="AE7135" s="39">
        <v>80</v>
      </c>
      <c r="AF7135" s="40">
        <v>110</v>
      </c>
      <c r="AG7135" s="41">
        <v>0</v>
      </c>
      <c r="AH7135">
        <v>100</v>
      </c>
      <c r="AL7135" t="s">
        <v>22</v>
      </c>
      <c r="AM7135">
        <v>72</v>
      </c>
    </row>
    <row r="7136" spans="28:39">
      <c r="AB7136" s="59" t="s">
        <v>656</v>
      </c>
      <c r="AC7136" s="1">
        <v>1</v>
      </c>
      <c r="AD7136" s="38" t="s">
        <v>428</v>
      </c>
      <c r="AE7136" s="39">
        <v>80</v>
      </c>
      <c r="AF7136" s="40">
        <v>110</v>
      </c>
      <c r="AG7136" s="42">
        <v>10</v>
      </c>
      <c r="AH7136">
        <v>96</v>
      </c>
      <c r="AL7136" t="s">
        <v>22</v>
      </c>
      <c r="AM7136">
        <v>72</v>
      </c>
    </row>
    <row r="7137" spans="28:39">
      <c r="AB7137" s="59" t="s">
        <v>656</v>
      </c>
      <c r="AC7137" s="1">
        <v>1</v>
      </c>
      <c r="AD7137" s="38" t="s">
        <v>428</v>
      </c>
      <c r="AE7137" s="39">
        <v>80</v>
      </c>
      <c r="AF7137" s="40">
        <v>110</v>
      </c>
      <c r="AG7137" s="43">
        <v>20</v>
      </c>
      <c r="AH7137">
        <v>54</v>
      </c>
      <c r="AL7137" t="s">
        <v>22</v>
      </c>
      <c r="AM7137">
        <v>72</v>
      </c>
    </row>
    <row r="7138" spans="28:39">
      <c r="AB7138" s="59" t="s">
        <v>656</v>
      </c>
      <c r="AC7138" s="1">
        <v>1</v>
      </c>
      <c r="AD7138" s="38" t="s">
        <v>428</v>
      </c>
      <c r="AE7138" s="39">
        <v>80</v>
      </c>
      <c r="AF7138" s="40">
        <v>110</v>
      </c>
      <c r="AG7138" s="44">
        <v>30</v>
      </c>
      <c r="AH7138">
        <v>37</v>
      </c>
      <c r="AL7138" t="s">
        <v>22</v>
      </c>
      <c r="AM7138">
        <v>72</v>
      </c>
    </row>
    <row r="7139" spans="28:39">
      <c r="AB7139" s="59" t="s">
        <v>656</v>
      </c>
      <c r="AC7139" s="1">
        <v>1</v>
      </c>
      <c r="AD7139" s="38" t="s">
        <v>428</v>
      </c>
      <c r="AE7139" s="39">
        <v>80</v>
      </c>
      <c r="AF7139" s="40">
        <v>110</v>
      </c>
      <c r="AG7139" s="45">
        <v>40</v>
      </c>
      <c r="AH7139">
        <v>29</v>
      </c>
      <c r="AL7139" t="s">
        <v>22</v>
      </c>
      <c r="AM7139">
        <v>72</v>
      </c>
    </row>
    <row r="7140" spans="28:39">
      <c r="AB7140" s="59" t="s">
        <v>656</v>
      </c>
      <c r="AC7140" s="1">
        <v>1</v>
      </c>
      <c r="AD7140" s="38" t="s">
        <v>428</v>
      </c>
      <c r="AE7140" s="39">
        <v>80</v>
      </c>
      <c r="AF7140" s="40">
        <v>110</v>
      </c>
      <c r="AG7140" s="46">
        <v>50</v>
      </c>
      <c r="AH7140">
        <v>23</v>
      </c>
      <c r="AL7140" t="s">
        <v>22</v>
      </c>
      <c r="AM7140">
        <v>72</v>
      </c>
    </row>
    <row r="7141" spans="28:39">
      <c r="AB7141" s="59" t="s">
        <v>656</v>
      </c>
      <c r="AC7141" s="1">
        <v>1</v>
      </c>
      <c r="AD7141" s="38" t="s">
        <v>428</v>
      </c>
      <c r="AE7141" s="39">
        <v>80</v>
      </c>
      <c r="AF7141" s="40">
        <v>110</v>
      </c>
      <c r="AG7141" s="47">
        <v>60</v>
      </c>
      <c r="AH7141">
        <v>19</v>
      </c>
      <c r="AL7141" t="s">
        <v>22</v>
      </c>
      <c r="AM7141">
        <v>72</v>
      </c>
    </row>
    <row r="7142" spans="28:39">
      <c r="AB7142" s="59" t="s">
        <v>656</v>
      </c>
      <c r="AC7142" s="1">
        <v>1</v>
      </c>
      <c r="AD7142" s="38" t="s">
        <v>428</v>
      </c>
      <c r="AE7142" s="39">
        <v>80</v>
      </c>
      <c r="AF7142" s="40">
        <v>110</v>
      </c>
      <c r="AG7142" s="48">
        <v>70</v>
      </c>
      <c r="AH7142">
        <v>17</v>
      </c>
      <c r="AL7142" t="s">
        <v>22</v>
      </c>
      <c r="AM7142">
        <v>72</v>
      </c>
    </row>
    <row r="7143" spans="28:39">
      <c r="AB7143" s="59" t="s">
        <v>656</v>
      </c>
      <c r="AC7143" s="1">
        <v>1</v>
      </c>
      <c r="AD7143" s="38" t="s">
        <v>428</v>
      </c>
      <c r="AE7143" s="39">
        <v>80</v>
      </c>
      <c r="AF7143" s="49">
        <v>115</v>
      </c>
      <c r="AG7143" s="41">
        <v>0</v>
      </c>
      <c r="AH7143">
        <v>97</v>
      </c>
      <c r="AL7143" t="s">
        <v>22</v>
      </c>
      <c r="AM7143">
        <v>72</v>
      </c>
    </row>
    <row r="7144" spans="28:39">
      <c r="AB7144" s="59" t="s">
        <v>656</v>
      </c>
      <c r="AC7144" s="1">
        <v>1</v>
      </c>
      <c r="AD7144" s="38" t="s">
        <v>428</v>
      </c>
      <c r="AE7144" s="39">
        <v>80</v>
      </c>
      <c r="AF7144" s="49">
        <v>115</v>
      </c>
      <c r="AG7144" s="42">
        <v>10</v>
      </c>
      <c r="AH7144">
        <v>96</v>
      </c>
      <c r="AL7144" t="s">
        <v>22</v>
      </c>
      <c r="AM7144">
        <v>72</v>
      </c>
    </row>
    <row r="7145" spans="28:39">
      <c r="AB7145" s="59" t="s">
        <v>656</v>
      </c>
      <c r="AC7145" s="1">
        <v>1</v>
      </c>
      <c r="AD7145" s="38" t="s">
        <v>428</v>
      </c>
      <c r="AE7145" s="39">
        <v>80</v>
      </c>
      <c r="AF7145" s="49">
        <v>115</v>
      </c>
      <c r="AG7145" s="43">
        <v>20</v>
      </c>
      <c r="AH7145">
        <v>54</v>
      </c>
      <c r="AL7145" t="s">
        <v>22</v>
      </c>
      <c r="AM7145">
        <v>72</v>
      </c>
    </row>
    <row r="7146" spans="28:39">
      <c r="AB7146" s="59" t="s">
        <v>656</v>
      </c>
      <c r="AC7146" s="1">
        <v>1</v>
      </c>
      <c r="AD7146" s="38" t="s">
        <v>428</v>
      </c>
      <c r="AE7146" s="39">
        <v>80</v>
      </c>
      <c r="AF7146" s="49">
        <v>115</v>
      </c>
      <c r="AG7146" s="44">
        <v>30</v>
      </c>
      <c r="AH7146">
        <v>37</v>
      </c>
      <c r="AL7146" t="s">
        <v>22</v>
      </c>
      <c r="AM7146">
        <v>72</v>
      </c>
    </row>
    <row r="7147" spans="28:39">
      <c r="AB7147" s="59" t="s">
        <v>656</v>
      </c>
      <c r="AC7147" s="1">
        <v>1</v>
      </c>
      <c r="AD7147" s="38" t="s">
        <v>428</v>
      </c>
      <c r="AE7147" s="39">
        <v>80</v>
      </c>
      <c r="AF7147" s="49">
        <v>115</v>
      </c>
      <c r="AG7147" s="45">
        <v>40</v>
      </c>
      <c r="AH7147">
        <v>29</v>
      </c>
      <c r="AL7147" t="s">
        <v>22</v>
      </c>
      <c r="AM7147">
        <v>72</v>
      </c>
    </row>
    <row r="7148" spans="28:39">
      <c r="AB7148" s="59" t="s">
        <v>656</v>
      </c>
      <c r="AC7148" s="1">
        <v>1</v>
      </c>
      <c r="AD7148" s="38" t="s">
        <v>428</v>
      </c>
      <c r="AE7148" s="39">
        <v>80</v>
      </c>
      <c r="AF7148" s="49">
        <v>115</v>
      </c>
      <c r="AG7148" s="46">
        <v>50</v>
      </c>
      <c r="AH7148">
        <v>23</v>
      </c>
      <c r="AL7148" t="s">
        <v>22</v>
      </c>
      <c r="AM7148">
        <v>72</v>
      </c>
    </row>
    <row r="7149" spans="28:39">
      <c r="AB7149" s="59" t="s">
        <v>656</v>
      </c>
      <c r="AC7149" s="1">
        <v>1</v>
      </c>
      <c r="AD7149" s="38" t="s">
        <v>428</v>
      </c>
      <c r="AE7149" s="39">
        <v>80</v>
      </c>
      <c r="AF7149" s="49">
        <v>115</v>
      </c>
      <c r="AG7149" s="47">
        <v>60</v>
      </c>
      <c r="AH7149">
        <v>19</v>
      </c>
      <c r="AL7149" t="s">
        <v>22</v>
      </c>
      <c r="AM7149">
        <v>72</v>
      </c>
    </row>
    <row r="7150" spans="28:39">
      <c r="AB7150" s="59" t="s">
        <v>656</v>
      </c>
      <c r="AC7150" s="1">
        <v>1</v>
      </c>
      <c r="AD7150" s="38" t="s">
        <v>428</v>
      </c>
      <c r="AE7150" s="39">
        <v>80</v>
      </c>
      <c r="AF7150" s="49">
        <v>115</v>
      </c>
      <c r="AG7150" s="48">
        <v>70</v>
      </c>
      <c r="AH7150">
        <v>17</v>
      </c>
      <c r="AL7150" t="s">
        <v>22</v>
      </c>
      <c r="AM7150">
        <v>72</v>
      </c>
    </row>
    <row r="7151" spans="28:39">
      <c r="AB7151" s="59" t="s">
        <v>656</v>
      </c>
      <c r="AC7151" s="1">
        <v>1</v>
      </c>
      <c r="AD7151" s="38" t="s">
        <v>428</v>
      </c>
      <c r="AE7151" s="39">
        <v>80</v>
      </c>
      <c r="AF7151" s="50">
        <v>120</v>
      </c>
      <c r="AG7151" s="41">
        <v>0</v>
      </c>
      <c r="AH7151">
        <v>94</v>
      </c>
      <c r="AL7151" t="s">
        <v>22</v>
      </c>
      <c r="AM7151">
        <v>72</v>
      </c>
    </row>
    <row r="7152" spans="28:39">
      <c r="AB7152" s="59" t="s">
        <v>656</v>
      </c>
      <c r="AC7152" s="1">
        <v>1</v>
      </c>
      <c r="AD7152" s="38" t="s">
        <v>428</v>
      </c>
      <c r="AE7152" s="39">
        <v>80</v>
      </c>
      <c r="AF7152" s="50">
        <v>120</v>
      </c>
      <c r="AG7152" s="42">
        <v>10</v>
      </c>
      <c r="AH7152">
        <v>94</v>
      </c>
      <c r="AL7152" t="s">
        <v>22</v>
      </c>
      <c r="AM7152">
        <v>72</v>
      </c>
    </row>
    <row r="7153" spans="28:39">
      <c r="AB7153" s="59" t="s">
        <v>656</v>
      </c>
      <c r="AC7153" s="1">
        <v>1</v>
      </c>
      <c r="AD7153" s="38" t="s">
        <v>428</v>
      </c>
      <c r="AE7153" s="39">
        <v>80</v>
      </c>
      <c r="AF7153" s="50">
        <v>120</v>
      </c>
      <c r="AG7153" s="43">
        <v>20</v>
      </c>
      <c r="AH7153">
        <v>54</v>
      </c>
      <c r="AL7153" t="s">
        <v>22</v>
      </c>
      <c r="AM7153">
        <v>72</v>
      </c>
    </row>
    <row r="7154" spans="28:39">
      <c r="AB7154" s="59" t="s">
        <v>656</v>
      </c>
      <c r="AC7154" s="1">
        <v>1</v>
      </c>
      <c r="AD7154" s="38" t="s">
        <v>428</v>
      </c>
      <c r="AE7154" s="39">
        <v>80</v>
      </c>
      <c r="AF7154" s="50">
        <v>120</v>
      </c>
      <c r="AG7154" s="44">
        <v>30</v>
      </c>
      <c r="AH7154">
        <v>37</v>
      </c>
      <c r="AL7154" t="s">
        <v>22</v>
      </c>
      <c r="AM7154">
        <v>72</v>
      </c>
    </row>
    <row r="7155" spans="28:39">
      <c r="AB7155" s="59" t="s">
        <v>656</v>
      </c>
      <c r="AC7155" s="1">
        <v>1</v>
      </c>
      <c r="AD7155" s="38" t="s">
        <v>428</v>
      </c>
      <c r="AE7155" s="39">
        <v>80</v>
      </c>
      <c r="AF7155" s="50">
        <v>120</v>
      </c>
      <c r="AG7155" s="45">
        <v>40</v>
      </c>
      <c r="AH7155">
        <v>29</v>
      </c>
      <c r="AL7155" t="s">
        <v>22</v>
      </c>
      <c r="AM7155">
        <v>72</v>
      </c>
    </row>
    <row r="7156" spans="28:39">
      <c r="AB7156" s="59" t="s">
        <v>656</v>
      </c>
      <c r="AC7156" s="1">
        <v>1</v>
      </c>
      <c r="AD7156" s="38" t="s">
        <v>428</v>
      </c>
      <c r="AE7156" s="39">
        <v>80</v>
      </c>
      <c r="AF7156" s="50">
        <v>120</v>
      </c>
      <c r="AG7156" s="46">
        <v>50</v>
      </c>
      <c r="AH7156">
        <v>23</v>
      </c>
      <c r="AL7156" t="s">
        <v>22</v>
      </c>
      <c r="AM7156">
        <v>72</v>
      </c>
    </row>
    <row r="7157" spans="28:39">
      <c r="AB7157" s="59" t="s">
        <v>656</v>
      </c>
      <c r="AC7157" s="1">
        <v>1</v>
      </c>
      <c r="AD7157" s="38" t="s">
        <v>428</v>
      </c>
      <c r="AE7157" s="39">
        <v>80</v>
      </c>
      <c r="AF7157" s="50">
        <v>120</v>
      </c>
      <c r="AG7157" s="47">
        <v>60</v>
      </c>
      <c r="AH7157">
        <v>19</v>
      </c>
      <c r="AL7157" t="s">
        <v>22</v>
      </c>
      <c r="AM7157">
        <v>72</v>
      </c>
    </row>
    <row r="7158" spans="28:39">
      <c r="AB7158" s="59" t="s">
        <v>656</v>
      </c>
      <c r="AC7158" s="1">
        <v>1</v>
      </c>
      <c r="AD7158" s="38" t="s">
        <v>428</v>
      </c>
      <c r="AE7158" s="39">
        <v>80</v>
      </c>
      <c r="AF7158" s="50">
        <v>120</v>
      </c>
      <c r="AG7158" s="48">
        <v>70</v>
      </c>
      <c r="AH7158">
        <v>17</v>
      </c>
      <c r="AL7158" t="s">
        <v>22</v>
      </c>
      <c r="AM7158">
        <v>72</v>
      </c>
    </row>
    <row r="7159" spans="28:39">
      <c r="AB7159" s="59" t="s">
        <v>656</v>
      </c>
      <c r="AC7159" s="1">
        <v>1</v>
      </c>
      <c r="AD7159" s="38" t="s">
        <v>428</v>
      </c>
      <c r="AE7159" s="39">
        <v>80</v>
      </c>
      <c r="AF7159" s="51">
        <v>130</v>
      </c>
      <c r="AG7159" s="41">
        <v>0</v>
      </c>
      <c r="AH7159">
        <v>89</v>
      </c>
      <c r="AL7159" t="s">
        <v>22</v>
      </c>
      <c r="AM7159">
        <v>72</v>
      </c>
    </row>
    <row r="7160" spans="28:39">
      <c r="AB7160" s="59" t="s">
        <v>656</v>
      </c>
      <c r="AC7160" s="1">
        <v>1</v>
      </c>
      <c r="AD7160" s="38" t="s">
        <v>428</v>
      </c>
      <c r="AE7160" s="39">
        <v>80</v>
      </c>
      <c r="AF7160" s="51">
        <v>130</v>
      </c>
      <c r="AG7160" s="42">
        <v>10</v>
      </c>
      <c r="AH7160">
        <v>89</v>
      </c>
      <c r="AL7160" t="s">
        <v>22</v>
      </c>
      <c r="AM7160">
        <v>72</v>
      </c>
    </row>
    <row r="7161" spans="28:39">
      <c r="AB7161" s="59" t="s">
        <v>656</v>
      </c>
      <c r="AC7161" s="1">
        <v>1</v>
      </c>
      <c r="AD7161" s="38" t="s">
        <v>428</v>
      </c>
      <c r="AE7161" s="39">
        <v>80</v>
      </c>
      <c r="AF7161" s="51">
        <v>130</v>
      </c>
      <c r="AG7161" s="43">
        <v>20</v>
      </c>
      <c r="AH7161">
        <v>54</v>
      </c>
      <c r="AL7161" t="s">
        <v>22</v>
      </c>
      <c r="AM7161">
        <v>72</v>
      </c>
    </row>
    <row r="7162" spans="28:39">
      <c r="AB7162" s="59" t="s">
        <v>656</v>
      </c>
      <c r="AC7162" s="1">
        <v>1</v>
      </c>
      <c r="AD7162" s="38" t="s">
        <v>428</v>
      </c>
      <c r="AE7162" s="39">
        <v>80</v>
      </c>
      <c r="AF7162" s="51">
        <v>130</v>
      </c>
      <c r="AG7162" s="44">
        <v>30</v>
      </c>
      <c r="AH7162">
        <v>37</v>
      </c>
      <c r="AL7162" t="s">
        <v>22</v>
      </c>
      <c r="AM7162">
        <v>72</v>
      </c>
    </row>
    <row r="7163" spans="28:39">
      <c r="AB7163" s="59" t="s">
        <v>656</v>
      </c>
      <c r="AC7163" s="1">
        <v>1</v>
      </c>
      <c r="AD7163" s="38" t="s">
        <v>428</v>
      </c>
      <c r="AE7163" s="39">
        <v>80</v>
      </c>
      <c r="AF7163" s="51">
        <v>130</v>
      </c>
      <c r="AG7163" s="45">
        <v>40</v>
      </c>
      <c r="AH7163">
        <v>29</v>
      </c>
      <c r="AL7163" t="s">
        <v>22</v>
      </c>
      <c r="AM7163">
        <v>72</v>
      </c>
    </row>
    <row r="7164" spans="28:39">
      <c r="AB7164" s="59" t="s">
        <v>656</v>
      </c>
      <c r="AC7164" s="1">
        <v>1</v>
      </c>
      <c r="AD7164" s="38" t="s">
        <v>428</v>
      </c>
      <c r="AE7164" s="39">
        <v>80</v>
      </c>
      <c r="AF7164" s="51">
        <v>130</v>
      </c>
      <c r="AG7164" s="46">
        <v>50</v>
      </c>
      <c r="AH7164">
        <v>23</v>
      </c>
      <c r="AL7164" t="s">
        <v>22</v>
      </c>
      <c r="AM7164">
        <v>72</v>
      </c>
    </row>
    <row r="7165" spans="28:39">
      <c r="AB7165" s="59" t="s">
        <v>656</v>
      </c>
      <c r="AC7165" s="1">
        <v>1</v>
      </c>
      <c r="AD7165" s="38" t="s">
        <v>428</v>
      </c>
      <c r="AE7165" s="39">
        <v>80</v>
      </c>
      <c r="AF7165" s="51">
        <v>130</v>
      </c>
      <c r="AG7165" s="47">
        <v>60</v>
      </c>
      <c r="AH7165">
        <v>19</v>
      </c>
      <c r="AL7165" t="s">
        <v>22</v>
      </c>
      <c r="AM7165">
        <v>72</v>
      </c>
    </row>
    <row r="7166" spans="28:39">
      <c r="AB7166" s="59" t="s">
        <v>656</v>
      </c>
      <c r="AC7166" s="1">
        <v>1</v>
      </c>
      <c r="AD7166" s="38" t="s">
        <v>428</v>
      </c>
      <c r="AE7166" s="39">
        <v>80</v>
      </c>
      <c r="AF7166" s="51">
        <v>130</v>
      </c>
      <c r="AG7166" s="48">
        <v>70</v>
      </c>
      <c r="AH7166">
        <v>17</v>
      </c>
      <c r="AL7166" t="s">
        <v>22</v>
      </c>
      <c r="AM7166">
        <v>72</v>
      </c>
    </row>
    <row r="7167" spans="28:39">
      <c r="AB7167" s="59" t="s">
        <v>656</v>
      </c>
      <c r="AC7167" s="1">
        <v>1</v>
      </c>
      <c r="AD7167" s="38" t="s">
        <v>428</v>
      </c>
      <c r="AE7167" s="39">
        <v>80</v>
      </c>
      <c r="AF7167" s="52">
        <v>140</v>
      </c>
      <c r="AG7167" s="41">
        <v>0</v>
      </c>
      <c r="AH7167">
        <v>84</v>
      </c>
      <c r="AL7167" t="s">
        <v>22</v>
      </c>
      <c r="AM7167">
        <v>72</v>
      </c>
    </row>
    <row r="7168" spans="28:39">
      <c r="AB7168" s="59" t="s">
        <v>656</v>
      </c>
      <c r="AC7168" s="1">
        <v>1</v>
      </c>
      <c r="AD7168" s="38" t="s">
        <v>428</v>
      </c>
      <c r="AE7168" s="39">
        <v>80</v>
      </c>
      <c r="AF7168" s="52">
        <v>140</v>
      </c>
      <c r="AG7168" s="42">
        <v>10</v>
      </c>
      <c r="AH7168">
        <v>84</v>
      </c>
      <c r="AL7168" t="s">
        <v>22</v>
      </c>
      <c r="AM7168">
        <v>72</v>
      </c>
    </row>
    <row r="7169" spans="28:39">
      <c r="AB7169" s="59" t="s">
        <v>656</v>
      </c>
      <c r="AC7169" s="1">
        <v>1</v>
      </c>
      <c r="AD7169" s="38" t="s">
        <v>428</v>
      </c>
      <c r="AE7169" s="39">
        <v>80</v>
      </c>
      <c r="AF7169" s="52">
        <v>140</v>
      </c>
      <c r="AG7169" s="43">
        <v>20</v>
      </c>
      <c r="AH7169">
        <v>54</v>
      </c>
      <c r="AL7169" t="s">
        <v>22</v>
      </c>
      <c r="AM7169">
        <v>72</v>
      </c>
    </row>
    <row r="7170" spans="28:39">
      <c r="AB7170" s="59" t="s">
        <v>656</v>
      </c>
      <c r="AC7170" s="1">
        <v>1</v>
      </c>
      <c r="AD7170" s="38" t="s">
        <v>428</v>
      </c>
      <c r="AE7170" s="39">
        <v>80</v>
      </c>
      <c r="AF7170" s="52">
        <v>140</v>
      </c>
      <c r="AG7170" s="44">
        <v>30</v>
      </c>
      <c r="AH7170">
        <v>37</v>
      </c>
      <c r="AL7170" t="s">
        <v>22</v>
      </c>
      <c r="AM7170">
        <v>72</v>
      </c>
    </row>
    <row r="7171" spans="28:39">
      <c r="AB7171" s="59" t="s">
        <v>656</v>
      </c>
      <c r="AC7171" s="1">
        <v>1</v>
      </c>
      <c r="AD7171" s="38" t="s">
        <v>428</v>
      </c>
      <c r="AE7171" s="39">
        <v>80</v>
      </c>
      <c r="AF7171" s="52">
        <v>140</v>
      </c>
      <c r="AG7171" s="45">
        <v>40</v>
      </c>
      <c r="AH7171">
        <v>29</v>
      </c>
      <c r="AL7171" t="s">
        <v>22</v>
      </c>
      <c r="AM7171">
        <v>72</v>
      </c>
    </row>
    <row r="7172" spans="28:39">
      <c r="AB7172" s="59" t="s">
        <v>656</v>
      </c>
      <c r="AC7172" s="1">
        <v>1</v>
      </c>
      <c r="AD7172" s="38" t="s">
        <v>428</v>
      </c>
      <c r="AE7172" s="39">
        <v>80</v>
      </c>
      <c r="AF7172" s="52">
        <v>140</v>
      </c>
      <c r="AG7172" s="46">
        <v>50</v>
      </c>
      <c r="AH7172">
        <v>23</v>
      </c>
      <c r="AL7172" t="s">
        <v>22</v>
      </c>
      <c r="AM7172">
        <v>72</v>
      </c>
    </row>
    <row r="7173" spans="28:39">
      <c r="AB7173" s="59" t="s">
        <v>656</v>
      </c>
      <c r="AC7173" s="1">
        <v>1</v>
      </c>
      <c r="AD7173" s="38" t="s">
        <v>428</v>
      </c>
      <c r="AE7173" s="39">
        <v>80</v>
      </c>
      <c r="AF7173" s="52">
        <v>140</v>
      </c>
      <c r="AG7173" s="47">
        <v>60</v>
      </c>
      <c r="AH7173">
        <v>19</v>
      </c>
      <c r="AL7173" t="s">
        <v>22</v>
      </c>
      <c r="AM7173">
        <v>72</v>
      </c>
    </row>
    <row r="7174" spans="28:39">
      <c r="AB7174" s="59" t="s">
        <v>656</v>
      </c>
      <c r="AC7174" s="1">
        <v>1</v>
      </c>
      <c r="AD7174" s="38" t="s">
        <v>428</v>
      </c>
      <c r="AE7174" s="39">
        <v>80</v>
      </c>
      <c r="AF7174" s="52">
        <v>140</v>
      </c>
      <c r="AG7174" s="48">
        <v>70</v>
      </c>
      <c r="AH7174">
        <v>17</v>
      </c>
      <c r="AL7174" t="s">
        <v>22</v>
      </c>
      <c r="AM7174">
        <v>72</v>
      </c>
    </row>
    <row r="7175" spans="28:39">
      <c r="AB7175" s="59" t="s">
        <v>656</v>
      </c>
      <c r="AC7175" s="1">
        <v>1</v>
      </c>
      <c r="AD7175" s="38" t="s">
        <v>428</v>
      </c>
      <c r="AE7175" s="39">
        <v>80</v>
      </c>
      <c r="AF7175" s="53">
        <v>150</v>
      </c>
      <c r="AG7175" s="41">
        <v>0</v>
      </c>
      <c r="AH7175">
        <v>81</v>
      </c>
      <c r="AL7175" t="s">
        <v>22</v>
      </c>
      <c r="AM7175">
        <v>72</v>
      </c>
    </row>
    <row r="7176" spans="28:39">
      <c r="AB7176" s="59" t="s">
        <v>656</v>
      </c>
      <c r="AC7176" s="1">
        <v>1</v>
      </c>
      <c r="AD7176" s="38" t="s">
        <v>428</v>
      </c>
      <c r="AE7176" s="39">
        <v>80</v>
      </c>
      <c r="AF7176" s="53">
        <v>150</v>
      </c>
      <c r="AG7176" s="42">
        <v>10</v>
      </c>
      <c r="AH7176">
        <v>81</v>
      </c>
      <c r="AL7176" t="s">
        <v>22</v>
      </c>
      <c r="AM7176">
        <v>72</v>
      </c>
    </row>
    <row r="7177" spans="28:39">
      <c r="AB7177" s="59" t="s">
        <v>656</v>
      </c>
      <c r="AC7177" s="1">
        <v>1</v>
      </c>
      <c r="AD7177" s="38" t="s">
        <v>428</v>
      </c>
      <c r="AE7177" s="39">
        <v>80</v>
      </c>
      <c r="AF7177" s="53">
        <v>150</v>
      </c>
      <c r="AG7177" s="43">
        <v>20</v>
      </c>
      <c r="AH7177">
        <v>54</v>
      </c>
      <c r="AL7177" t="s">
        <v>22</v>
      </c>
      <c r="AM7177">
        <v>72</v>
      </c>
    </row>
    <row r="7178" spans="28:39">
      <c r="AB7178" s="59" t="s">
        <v>656</v>
      </c>
      <c r="AC7178" s="1">
        <v>1</v>
      </c>
      <c r="AD7178" s="38" t="s">
        <v>428</v>
      </c>
      <c r="AE7178" s="39">
        <v>80</v>
      </c>
      <c r="AF7178" s="53">
        <v>150</v>
      </c>
      <c r="AG7178" s="44">
        <v>30</v>
      </c>
      <c r="AH7178">
        <v>37</v>
      </c>
      <c r="AL7178" t="s">
        <v>22</v>
      </c>
      <c r="AM7178">
        <v>72</v>
      </c>
    </row>
    <row r="7179" spans="28:39">
      <c r="AB7179" s="59" t="s">
        <v>656</v>
      </c>
      <c r="AC7179" s="1">
        <v>1</v>
      </c>
      <c r="AD7179" s="38" t="s">
        <v>428</v>
      </c>
      <c r="AE7179" s="39">
        <v>80</v>
      </c>
      <c r="AF7179" s="53">
        <v>150</v>
      </c>
      <c r="AG7179" s="45">
        <v>40</v>
      </c>
      <c r="AH7179">
        <v>29</v>
      </c>
      <c r="AL7179" t="s">
        <v>22</v>
      </c>
      <c r="AM7179">
        <v>72</v>
      </c>
    </row>
    <row r="7180" spans="28:39">
      <c r="AB7180" s="59" t="s">
        <v>656</v>
      </c>
      <c r="AC7180" s="1">
        <v>1</v>
      </c>
      <c r="AD7180" s="38" t="s">
        <v>428</v>
      </c>
      <c r="AE7180" s="39">
        <v>80</v>
      </c>
      <c r="AF7180" s="53">
        <v>150</v>
      </c>
      <c r="AG7180" s="46">
        <v>50</v>
      </c>
      <c r="AH7180">
        <v>23</v>
      </c>
      <c r="AL7180" t="s">
        <v>22</v>
      </c>
      <c r="AM7180">
        <v>72</v>
      </c>
    </row>
    <row r="7181" spans="28:39">
      <c r="AB7181" s="59" t="s">
        <v>656</v>
      </c>
      <c r="AC7181" s="1">
        <v>1</v>
      </c>
      <c r="AD7181" s="38" t="s">
        <v>428</v>
      </c>
      <c r="AE7181" s="39">
        <v>80</v>
      </c>
      <c r="AF7181" s="53">
        <v>150</v>
      </c>
      <c r="AG7181" s="47">
        <v>60</v>
      </c>
      <c r="AH7181">
        <v>19</v>
      </c>
      <c r="AL7181" t="s">
        <v>22</v>
      </c>
      <c r="AM7181">
        <v>72</v>
      </c>
    </row>
    <row r="7182" spans="28:39">
      <c r="AB7182" s="59" t="s">
        <v>656</v>
      </c>
      <c r="AC7182" s="1">
        <v>1</v>
      </c>
      <c r="AD7182" s="38" t="s">
        <v>428</v>
      </c>
      <c r="AE7182" s="39">
        <v>80</v>
      </c>
      <c r="AF7182" s="53">
        <v>150</v>
      </c>
      <c r="AG7182" s="48">
        <v>70</v>
      </c>
      <c r="AH7182">
        <v>17</v>
      </c>
      <c r="AL7182" t="s">
        <v>22</v>
      </c>
      <c r="AM7182">
        <v>72</v>
      </c>
    </row>
    <row r="7183" spans="28:39">
      <c r="AB7183" s="59" t="s">
        <v>656</v>
      </c>
      <c r="AC7183" s="1">
        <v>1</v>
      </c>
      <c r="AD7183" s="38" t="s">
        <v>428</v>
      </c>
      <c r="AE7183" s="39">
        <v>80</v>
      </c>
      <c r="AF7183" s="54">
        <v>160</v>
      </c>
      <c r="AG7183" s="41">
        <v>0</v>
      </c>
      <c r="AH7183">
        <v>76</v>
      </c>
      <c r="AL7183" t="s">
        <v>22</v>
      </c>
      <c r="AM7183">
        <v>72</v>
      </c>
    </row>
    <row r="7184" spans="28:39">
      <c r="AB7184" s="59" t="s">
        <v>656</v>
      </c>
      <c r="AC7184" s="1">
        <v>1</v>
      </c>
      <c r="AD7184" s="38" t="s">
        <v>428</v>
      </c>
      <c r="AE7184" s="39">
        <v>80</v>
      </c>
      <c r="AF7184" s="54">
        <v>160</v>
      </c>
      <c r="AG7184" s="42">
        <v>10</v>
      </c>
      <c r="AH7184">
        <v>76</v>
      </c>
      <c r="AL7184" t="s">
        <v>22</v>
      </c>
      <c r="AM7184">
        <v>72</v>
      </c>
    </row>
    <row r="7185" spans="28:39">
      <c r="AB7185" s="59" t="s">
        <v>656</v>
      </c>
      <c r="AC7185" s="1">
        <v>1</v>
      </c>
      <c r="AD7185" s="38" t="s">
        <v>428</v>
      </c>
      <c r="AE7185" s="39">
        <v>80</v>
      </c>
      <c r="AF7185" s="54">
        <v>160</v>
      </c>
      <c r="AG7185" s="43">
        <v>20</v>
      </c>
      <c r="AH7185">
        <v>54</v>
      </c>
      <c r="AL7185" t="s">
        <v>22</v>
      </c>
      <c r="AM7185">
        <v>72</v>
      </c>
    </row>
    <row r="7186" spans="28:39">
      <c r="AB7186" s="59" t="s">
        <v>656</v>
      </c>
      <c r="AC7186" s="1">
        <v>1</v>
      </c>
      <c r="AD7186" s="38" t="s">
        <v>428</v>
      </c>
      <c r="AE7186" s="39">
        <v>80</v>
      </c>
      <c r="AF7186" s="54">
        <v>160</v>
      </c>
      <c r="AG7186" s="44">
        <v>30</v>
      </c>
      <c r="AH7186">
        <v>37</v>
      </c>
      <c r="AL7186" t="s">
        <v>22</v>
      </c>
      <c r="AM7186">
        <v>72</v>
      </c>
    </row>
    <row r="7187" spans="28:39">
      <c r="AB7187" s="59" t="s">
        <v>656</v>
      </c>
      <c r="AC7187" s="1">
        <v>1</v>
      </c>
      <c r="AD7187" s="38" t="s">
        <v>428</v>
      </c>
      <c r="AE7187" s="39">
        <v>80</v>
      </c>
      <c r="AF7187" s="54">
        <v>160</v>
      </c>
      <c r="AG7187" s="45">
        <v>40</v>
      </c>
      <c r="AH7187">
        <v>29</v>
      </c>
      <c r="AL7187" t="s">
        <v>22</v>
      </c>
      <c r="AM7187">
        <v>72</v>
      </c>
    </row>
    <row r="7188" spans="28:39">
      <c r="AB7188" s="59" t="s">
        <v>656</v>
      </c>
      <c r="AC7188" s="1">
        <v>1</v>
      </c>
      <c r="AD7188" s="38" t="s">
        <v>428</v>
      </c>
      <c r="AE7188" s="39">
        <v>80</v>
      </c>
      <c r="AF7188" s="54">
        <v>160</v>
      </c>
      <c r="AG7188" s="46">
        <v>50</v>
      </c>
      <c r="AH7188">
        <v>23</v>
      </c>
      <c r="AL7188" t="s">
        <v>22</v>
      </c>
      <c r="AM7188">
        <v>72</v>
      </c>
    </row>
    <row r="7189" spans="28:39">
      <c r="AB7189" s="59" t="s">
        <v>656</v>
      </c>
      <c r="AC7189" s="1">
        <v>1</v>
      </c>
      <c r="AD7189" s="38" t="s">
        <v>428</v>
      </c>
      <c r="AE7189" s="39">
        <v>80</v>
      </c>
      <c r="AF7189" s="54">
        <v>160</v>
      </c>
      <c r="AG7189" s="47">
        <v>60</v>
      </c>
      <c r="AH7189">
        <v>19</v>
      </c>
      <c r="AL7189" t="s">
        <v>22</v>
      </c>
      <c r="AM7189">
        <v>72</v>
      </c>
    </row>
    <row r="7190" spans="28:39">
      <c r="AB7190" s="59" t="s">
        <v>656</v>
      </c>
      <c r="AC7190" s="1">
        <v>1</v>
      </c>
      <c r="AD7190" s="38" t="s">
        <v>428</v>
      </c>
      <c r="AE7190" s="39">
        <v>80</v>
      </c>
      <c r="AF7190" s="54">
        <v>160</v>
      </c>
      <c r="AG7190" s="48">
        <v>70</v>
      </c>
      <c r="AH7190">
        <v>17</v>
      </c>
      <c r="AL7190" t="s">
        <v>22</v>
      </c>
      <c r="AM7190">
        <v>72</v>
      </c>
    </row>
    <row r="7191" spans="28:39">
      <c r="AB7191" s="59" t="s">
        <v>656</v>
      </c>
      <c r="AC7191" s="1">
        <v>1</v>
      </c>
      <c r="AD7191" s="38" t="s">
        <v>428</v>
      </c>
      <c r="AE7191" s="39">
        <v>80</v>
      </c>
      <c r="AF7191" s="55">
        <v>170</v>
      </c>
      <c r="AG7191" s="41">
        <v>0</v>
      </c>
      <c r="AH7191">
        <v>67</v>
      </c>
      <c r="AL7191" t="s">
        <v>22</v>
      </c>
      <c r="AM7191">
        <v>72</v>
      </c>
    </row>
    <row r="7192" spans="28:39">
      <c r="AB7192" s="59" t="s">
        <v>656</v>
      </c>
      <c r="AC7192" s="1">
        <v>1</v>
      </c>
      <c r="AD7192" s="38" t="s">
        <v>428</v>
      </c>
      <c r="AE7192" s="39">
        <v>80</v>
      </c>
      <c r="AF7192" s="55">
        <v>170</v>
      </c>
      <c r="AG7192" s="42">
        <v>10</v>
      </c>
      <c r="AH7192">
        <v>67</v>
      </c>
      <c r="AL7192" t="s">
        <v>22</v>
      </c>
      <c r="AM7192">
        <v>72</v>
      </c>
    </row>
    <row r="7193" spans="28:39">
      <c r="AB7193" s="59" t="s">
        <v>656</v>
      </c>
      <c r="AC7193" s="1">
        <v>1</v>
      </c>
      <c r="AD7193" s="38" t="s">
        <v>428</v>
      </c>
      <c r="AE7193" s="39">
        <v>80</v>
      </c>
      <c r="AF7193" s="55">
        <v>170</v>
      </c>
      <c r="AG7193" s="43">
        <v>20</v>
      </c>
      <c r="AH7193">
        <v>54</v>
      </c>
      <c r="AL7193" t="s">
        <v>22</v>
      </c>
      <c r="AM7193">
        <v>72</v>
      </c>
    </row>
    <row r="7194" spans="28:39">
      <c r="AB7194" s="59" t="s">
        <v>656</v>
      </c>
      <c r="AC7194" s="1">
        <v>1</v>
      </c>
      <c r="AD7194" s="38" t="s">
        <v>428</v>
      </c>
      <c r="AE7194" s="39">
        <v>80</v>
      </c>
      <c r="AF7194" s="55">
        <v>170</v>
      </c>
      <c r="AG7194" s="44">
        <v>30</v>
      </c>
      <c r="AH7194">
        <v>37</v>
      </c>
      <c r="AL7194" t="s">
        <v>22</v>
      </c>
      <c r="AM7194">
        <v>72</v>
      </c>
    </row>
    <row r="7195" spans="28:39">
      <c r="AB7195" s="59" t="s">
        <v>656</v>
      </c>
      <c r="AC7195" s="1">
        <v>1</v>
      </c>
      <c r="AD7195" s="38" t="s">
        <v>428</v>
      </c>
      <c r="AE7195" s="39">
        <v>80</v>
      </c>
      <c r="AF7195" s="55">
        <v>170</v>
      </c>
      <c r="AG7195" s="45">
        <v>40</v>
      </c>
      <c r="AH7195">
        <v>29</v>
      </c>
      <c r="AL7195" t="s">
        <v>22</v>
      </c>
      <c r="AM7195">
        <v>72</v>
      </c>
    </row>
    <row r="7196" spans="28:39">
      <c r="AB7196" s="59" t="s">
        <v>656</v>
      </c>
      <c r="AC7196" s="1">
        <v>1</v>
      </c>
      <c r="AD7196" s="38" t="s">
        <v>428</v>
      </c>
      <c r="AE7196" s="39">
        <v>80</v>
      </c>
      <c r="AF7196" s="55">
        <v>170</v>
      </c>
      <c r="AG7196" s="46">
        <v>50</v>
      </c>
      <c r="AH7196">
        <v>23</v>
      </c>
      <c r="AL7196" t="s">
        <v>22</v>
      </c>
      <c r="AM7196">
        <v>72</v>
      </c>
    </row>
    <row r="7197" spans="28:39">
      <c r="AB7197" s="59" t="s">
        <v>656</v>
      </c>
      <c r="AC7197" s="1">
        <v>1</v>
      </c>
      <c r="AD7197" s="38" t="s">
        <v>428</v>
      </c>
      <c r="AE7197" s="39">
        <v>80</v>
      </c>
      <c r="AF7197" s="55">
        <v>170</v>
      </c>
      <c r="AG7197" s="47">
        <v>60</v>
      </c>
      <c r="AH7197">
        <v>19</v>
      </c>
      <c r="AL7197" t="s">
        <v>22</v>
      </c>
      <c r="AM7197">
        <v>72</v>
      </c>
    </row>
    <row r="7198" spans="28:39">
      <c r="AB7198" s="59" t="s">
        <v>656</v>
      </c>
      <c r="AC7198" s="1">
        <v>1</v>
      </c>
      <c r="AD7198" s="38" t="s">
        <v>428</v>
      </c>
      <c r="AE7198" s="39">
        <v>80</v>
      </c>
      <c r="AF7198" s="55">
        <v>170</v>
      </c>
      <c r="AG7198" s="48">
        <v>70</v>
      </c>
      <c r="AH7198">
        <v>17</v>
      </c>
      <c r="AL7198" t="s">
        <v>22</v>
      </c>
      <c r="AM7198">
        <v>72</v>
      </c>
    </row>
    <row r="7199" spans="28:39">
      <c r="AB7199" s="59" t="s">
        <v>656</v>
      </c>
      <c r="AC7199" s="1">
        <v>1</v>
      </c>
      <c r="AD7199" s="38" t="s">
        <v>428</v>
      </c>
      <c r="AE7199" s="39">
        <v>80</v>
      </c>
      <c r="AF7199" s="56">
        <v>180</v>
      </c>
      <c r="AG7199" s="41">
        <v>0</v>
      </c>
      <c r="AH7199">
        <v>60</v>
      </c>
      <c r="AL7199" t="s">
        <v>22</v>
      </c>
      <c r="AM7199">
        <v>72</v>
      </c>
    </row>
    <row r="7200" spans="28:39">
      <c r="AB7200" s="59" t="s">
        <v>656</v>
      </c>
      <c r="AC7200" s="1">
        <v>1</v>
      </c>
      <c r="AD7200" s="38" t="s">
        <v>428</v>
      </c>
      <c r="AE7200" s="39">
        <v>80</v>
      </c>
      <c r="AF7200" s="56">
        <v>180</v>
      </c>
      <c r="AG7200" s="42">
        <v>10</v>
      </c>
      <c r="AH7200">
        <v>60</v>
      </c>
      <c r="AL7200" t="s">
        <v>22</v>
      </c>
      <c r="AM7200">
        <v>72</v>
      </c>
    </row>
    <row r="7201" spans="28:39">
      <c r="AB7201" s="59" t="s">
        <v>656</v>
      </c>
      <c r="AC7201" s="1">
        <v>1</v>
      </c>
      <c r="AD7201" s="38" t="s">
        <v>428</v>
      </c>
      <c r="AE7201" s="39">
        <v>80</v>
      </c>
      <c r="AF7201" s="56">
        <v>180</v>
      </c>
      <c r="AG7201" s="43">
        <v>20</v>
      </c>
      <c r="AH7201">
        <v>54</v>
      </c>
      <c r="AL7201" t="s">
        <v>22</v>
      </c>
      <c r="AM7201">
        <v>72</v>
      </c>
    </row>
    <row r="7202" spans="28:39">
      <c r="AB7202" s="59" t="s">
        <v>656</v>
      </c>
      <c r="AC7202" s="1">
        <v>1</v>
      </c>
      <c r="AD7202" s="38" t="s">
        <v>428</v>
      </c>
      <c r="AE7202" s="39">
        <v>80</v>
      </c>
      <c r="AF7202" s="56">
        <v>180</v>
      </c>
      <c r="AG7202" s="44">
        <v>30</v>
      </c>
      <c r="AH7202">
        <v>37</v>
      </c>
      <c r="AL7202" t="s">
        <v>22</v>
      </c>
      <c r="AM7202">
        <v>72</v>
      </c>
    </row>
    <row r="7203" spans="28:39">
      <c r="AB7203" s="59" t="s">
        <v>656</v>
      </c>
      <c r="AC7203" s="1">
        <v>1</v>
      </c>
      <c r="AD7203" s="38" t="s">
        <v>428</v>
      </c>
      <c r="AE7203" s="39">
        <v>80</v>
      </c>
      <c r="AF7203" s="56">
        <v>180</v>
      </c>
      <c r="AG7203" s="45">
        <v>40</v>
      </c>
      <c r="AH7203">
        <v>29</v>
      </c>
      <c r="AL7203" t="s">
        <v>22</v>
      </c>
      <c r="AM7203">
        <v>72</v>
      </c>
    </row>
    <row r="7204" spans="28:39">
      <c r="AB7204" s="59" t="s">
        <v>656</v>
      </c>
      <c r="AC7204" s="1">
        <v>1</v>
      </c>
      <c r="AD7204" s="38" t="s">
        <v>428</v>
      </c>
      <c r="AE7204" s="39">
        <v>80</v>
      </c>
      <c r="AF7204" s="56">
        <v>180</v>
      </c>
      <c r="AG7204" s="46">
        <v>50</v>
      </c>
      <c r="AH7204">
        <v>23</v>
      </c>
      <c r="AL7204" t="s">
        <v>22</v>
      </c>
      <c r="AM7204">
        <v>72</v>
      </c>
    </row>
    <row r="7205" spans="28:39">
      <c r="AB7205" s="59" t="s">
        <v>656</v>
      </c>
      <c r="AC7205" s="1">
        <v>1</v>
      </c>
      <c r="AD7205" s="38" t="s">
        <v>428</v>
      </c>
      <c r="AE7205" s="39">
        <v>80</v>
      </c>
      <c r="AF7205" s="56">
        <v>180</v>
      </c>
      <c r="AG7205" s="47">
        <v>60</v>
      </c>
      <c r="AH7205">
        <v>19</v>
      </c>
      <c r="AL7205" t="s">
        <v>22</v>
      </c>
      <c r="AM7205">
        <v>72</v>
      </c>
    </row>
    <row r="7206" spans="28:39">
      <c r="AB7206" s="59" t="s">
        <v>656</v>
      </c>
      <c r="AC7206" s="1">
        <v>1</v>
      </c>
      <c r="AD7206" s="38" t="s">
        <v>428</v>
      </c>
      <c r="AE7206" s="39">
        <v>80</v>
      </c>
      <c r="AF7206" s="56">
        <v>180</v>
      </c>
      <c r="AG7206" s="48">
        <v>70</v>
      </c>
      <c r="AH7206">
        <v>17</v>
      </c>
      <c r="AL7206" t="s">
        <v>22</v>
      </c>
      <c r="AM7206">
        <v>72</v>
      </c>
    </row>
    <row r="7207" spans="28:39">
      <c r="AB7207" s="59" t="s">
        <v>656</v>
      </c>
      <c r="AC7207" s="1">
        <v>1</v>
      </c>
      <c r="AD7207" s="38" t="s">
        <v>428</v>
      </c>
      <c r="AE7207" s="39">
        <v>80</v>
      </c>
      <c r="AF7207" s="57">
        <v>200</v>
      </c>
      <c r="AG7207" s="41">
        <v>0</v>
      </c>
      <c r="AH7207">
        <v>48</v>
      </c>
      <c r="AL7207" t="s">
        <v>22</v>
      </c>
      <c r="AM7207">
        <v>72</v>
      </c>
    </row>
    <row r="7208" spans="28:39">
      <c r="AB7208" s="59" t="s">
        <v>656</v>
      </c>
      <c r="AC7208" s="1">
        <v>1</v>
      </c>
      <c r="AD7208" s="38" t="s">
        <v>428</v>
      </c>
      <c r="AE7208" s="39">
        <v>80</v>
      </c>
      <c r="AF7208" s="57">
        <v>200</v>
      </c>
      <c r="AG7208" s="42">
        <v>10</v>
      </c>
      <c r="AH7208">
        <v>48</v>
      </c>
      <c r="AL7208" t="s">
        <v>22</v>
      </c>
      <c r="AM7208">
        <v>72</v>
      </c>
    </row>
    <row r="7209" spans="28:39">
      <c r="AB7209" s="59" t="s">
        <v>656</v>
      </c>
      <c r="AC7209" s="1">
        <v>1</v>
      </c>
      <c r="AD7209" s="38" t="s">
        <v>428</v>
      </c>
      <c r="AE7209" s="39">
        <v>80</v>
      </c>
      <c r="AF7209" s="57">
        <v>200</v>
      </c>
      <c r="AG7209" s="43">
        <v>20</v>
      </c>
      <c r="AH7209">
        <v>48</v>
      </c>
      <c r="AL7209" t="s">
        <v>22</v>
      </c>
      <c r="AM7209">
        <v>72</v>
      </c>
    </row>
    <row r="7210" spans="28:39">
      <c r="AB7210" s="59" t="s">
        <v>656</v>
      </c>
      <c r="AC7210" s="1">
        <v>1</v>
      </c>
      <c r="AD7210" s="38" t="s">
        <v>428</v>
      </c>
      <c r="AE7210" s="39">
        <v>80</v>
      </c>
      <c r="AF7210" s="57">
        <v>200</v>
      </c>
      <c r="AG7210" s="44">
        <v>30</v>
      </c>
      <c r="AH7210">
        <v>37</v>
      </c>
      <c r="AL7210" t="s">
        <v>22</v>
      </c>
      <c r="AM7210">
        <v>72</v>
      </c>
    </row>
    <row r="7211" spans="28:39">
      <c r="AB7211" s="59" t="s">
        <v>656</v>
      </c>
      <c r="AC7211" s="1">
        <v>1</v>
      </c>
      <c r="AD7211" s="38" t="s">
        <v>428</v>
      </c>
      <c r="AE7211" s="39">
        <v>80</v>
      </c>
      <c r="AF7211" s="57">
        <v>200</v>
      </c>
      <c r="AG7211" s="45">
        <v>40</v>
      </c>
      <c r="AH7211">
        <v>29</v>
      </c>
      <c r="AL7211" t="s">
        <v>22</v>
      </c>
      <c r="AM7211">
        <v>72</v>
      </c>
    </row>
    <row r="7212" spans="28:39">
      <c r="AB7212" s="59" t="s">
        <v>656</v>
      </c>
      <c r="AC7212" s="1">
        <v>1</v>
      </c>
      <c r="AD7212" s="38" t="s">
        <v>428</v>
      </c>
      <c r="AE7212" s="39">
        <v>80</v>
      </c>
      <c r="AF7212" s="57">
        <v>200</v>
      </c>
      <c r="AG7212" s="46">
        <v>50</v>
      </c>
      <c r="AH7212">
        <v>23</v>
      </c>
      <c r="AL7212" t="s">
        <v>22</v>
      </c>
      <c r="AM7212">
        <v>72</v>
      </c>
    </row>
    <row r="7213" spans="28:39">
      <c r="AB7213" s="59" t="s">
        <v>656</v>
      </c>
      <c r="AC7213" s="1">
        <v>1</v>
      </c>
      <c r="AD7213" s="38" t="s">
        <v>428</v>
      </c>
      <c r="AE7213" s="39">
        <v>80</v>
      </c>
      <c r="AF7213" s="57">
        <v>200</v>
      </c>
      <c r="AG7213" s="47">
        <v>60</v>
      </c>
      <c r="AH7213">
        <v>19</v>
      </c>
      <c r="AL7213" t="s">
        <v>22</v>
      </c>
      <c r="AM7213">
        <v>72</v>
      </c>
    </row>
    <row r="7214" spans="28:39">
      <c r="AB7214" s="59" t="s">
        <v>656</v>
      </c>
      <c r="AC7214" s="1">
        <v>1</v>
      </c>
      <c r="AD7214" s="38" t="s">
        <v>428</v>
      </c>
      <c r="AE7214" s="39">
        <v>80</v>
      </c>
      <c r="AF7214" s="57">
        <v>200</v>
      </c>
      <c r="AG7214" s="48">
        <v>70</v>
      </c>
      <c r="AH7214">
        <v>17</v>
      </c>
      <c r="AL7214" t="s">
        <v>22</v>
      </c>
      <c r="AM7214">
        <v>72</v>
      </c>
    </row>
    <row r="7215" spans="28:39">
      <c r="AL7215" t="s">
        <v>22</v>
      </c>
      <c r="AM7215">
        <v>72</v>
      </c>
    </row>
    <row r="7216" spans="28:39">
      <c r="AB7216" t="s">
        <v>650</v>
      </c>
      <c r="AC7216" s="1">
        <v>2</v>
      </c>
      <c r="AD7216" s="38" t="s">
        <v>337</v>
      </c>
      <c r="AE7216" s="39">
        <v>80</v>
      </c>
      <c r="AF7216" s="40">
        <v>110</v>
      </c>
      <c r="AG7216" s="41">
        <v>0</v>
      </c>
      <c r="AH7216">
        <v>118</v>
      </c>
      <c r="AL7216" t="s">
        <v>22</v>
      </c>
      <c r="AM7216">
        <v>72</v>
      </c>
    </row>
    <row r="7217" spans="28:39">
      <c r="AB7217" t="s">
        <v>650</v>
      </c>
      <c r="AC7217" s="1">
        <v>2</v>
      </c>
      <c r="AD7217" s="38" t="s">
        <v>337</v>
      </c>
      <c r="AE7217" s="39">
        <v>80</v>
      </c>
      <c r="AF7217" s="40">
        <v>110</v>
      </c>
      <c r="AG7217" s="42">
        <v>10</v>
      </c>
      <c r="AH7217">
        <v>111</v>
      </c>
      <c r="AL7217" t="s">
        <v>22</v>
      </c>
      <c r="AM7217">
        <v>72</v>
      </c>
    </row>
    <row r="7218" spans="28:39">
      <c r="AB7218" t="s">
        <v>650</v>
      </c>
      <c r="AC7218" s="1">
        <v>2</v>
      </c>
      <c r="AD7218" s="38" t="s">
        <v>337</v>
      </c>
      <c r="AE7218" s="39">
        <v>80</v>
      </c>
      <c r="AF7218" s="40">
        <v>110</v>
      </c>
      <c r="AG7218" s="43">
        <v>20</v>
      </c>
      <c r="AH7218">
        <v>96</v>
      </c>
      <c r="AL7218" t="s">
        <v>22</v>
      </c>
      <c r="AM7218">
        <v>72</v>
      </c>
    </row>
    <row r="7219" spans="28:39">
      <c r="AB7219" t="s">
        <v>650</v>
      </c>
      <c r="AC7219" s="1">
        <v>2</v>
      </c>
      <c r="AD7219" s="38" t="s">
        <v>337</v>
      </c>
      <c r="AE7219" s="39">
        <v>80</v>
      </c>
      <c r="AF7219" s="40">
        <v>110</v>
      </c>
      <c r="AG7219" s="44">
        <v>30</v>
      </c>
      <c r="AH7219">
        <v>80</v>
      </c>
      <c r="AL7219" t="s">
        <v>22</v>
      </c>
      <c r="AM7219">
        <v>72</v>
      </c>
    </row>
    <row r="7220" spans="28:39">
      <c r="AB7220" t="s">
        <v>650</v>
      </c>
      <c r="AC7220" s="1">
        <v>2</v>
      </c>
      <c r="AD7220" s="38" t="s">
        <v>337</v>
      </c>
      <c r="AE7220" s="39">
        <v>80</v>
      </c>
      <c r="AF7220" s="40">
        <v>110</v>
      </c>
      <c r="AG7220" s="45">
        <v>40</v>
      </c>
      <c r="AH7220">
        <v>70</v>
      </c>
      <c r="AL7220" t="s">
        <v>22</v>
      </c>
      <c r="AM7220">
        <v>72</v>
      </c>
    </row>
    <row r="7221" spans="28:39">
      <c r="AB7221" t="s">
        <v>650</v>
      </c>
      <c r="AC7221" s="1">
        <v>2</v>
      </c>
      <c r="AD7221" s="38" t="s">
        <v>337</v>
      </c>
      <c r="AE7221" s="39">
        <v>80</v>
      </c>
      <c r="AF7221" s="40">
        <v>110</v>
      </c>
      <c r="AG7221" s="46">
        <v>50</v>
      </c>
      <c r="AH7221">
        <v>64</v>
      </c>
      <c r="AL7221" t="s">
        <v>22</v>
      </c>
      <c r="AM7221">
        <v>72</v>
      </c>
    </row>
    <row r="7222" spans="28:39">
      <c r="AB7222" t="s">
        <v>650</v>
      </c>
      <c r="AC7222" s="1">
        <v>2</v>
      </c>
      <c r="AD7222" s="38" t="s">
        <v>337</v>
      </c>
      <c r="AE7222" s="39">
        <v>80</v>
      </c>
      <c r="AF7222" s="40">
        <v>110</v>
      </c>
      <c r="AG7222" s="47">
        <v>60</v>
      </c>
      <c r="AH7222">
        <v>57</v>
      </c>
      <c r="AL7222" t="s">
        <v>22</v>
      </c>
      <c r="AM7222">
        <v>72</v>
      </c>
    </row>
    <row r="7223" spans="28:39">
      <c r="AB7223" t="s">
        <v>650</v>
      </c>
      <c r="AC7223" s="1">
        <v>2</v>
      </c>
      <c r="AD7223" s="38" t="s">
        <v>337</v>
      </c>
      <c r="AE7223" s="39">
        <v>80</v>
      </c>
      <c r="AF7223" s="40">
        <v>110</v>
      </c>
      <c r="AG7223" s="48">
        <v>70</v>
      </c>
      <c r="AH7223">
        <v>53</v>
      </c>
      <c r="AL7223" t="s">
        <v>22</v>
      </c>
      <c r="AM7223">
        <v>72</v>
      </c>
    </row>
    <row r="7224" spans="28:39">
      <c r="AB7224" t="s">
        <v>650</v>
      </c>
      <c r="AC7224" s="1">
        <v>2</v>
      </c>
      <c r="AD7224" s="38" t="s">
        <v>337</v>
      </c>
      <c r="AE7224" s="39">
        <v>80</v>
      </c>
      <c r="AF7224" s="49">
        <v>115</v>
      </c>
      <c r="AG7224" s="41">
        <v>0</v>
      </c>
      <c r="AH7224">
        <v>114</v>
      </c>
      <c r="AL7224" t="s">
        <v>22</v>
      </c>
      <c r="AM7224">
        <v>72</v>
      </c>
    </row>
    <row r="7225" spans="28:39">
      <c r="AB7225" t="s">
        <v>650</v>
      </c>
      <c r="AC7225" s="1">
        <v>2</v>
      </c>
      <c r="AD7225" s="38" t="s">
        <v>337</v>
      </c>
      <c r="AE7225" s="39">
        <v>80</v>
      </c>
      <c r="AF7225" s="49">
        <v>115</v>
      </c>
      <c r="AG7225" s="42">
        <v>10</v>
      </c>
      <c r="AH7225">
        <v>110</v>
      </c>
      <c r="AL7225" t="s">
        <v>22</v>
      </c>
      <c r="AM7225">
        <v>72</v>
      </c>
    </row>
    <row r="7226" spans="28:39">
      <c r="AB7226" t="s">
        <v>650</v>
      </c>
      <c r="AC7226" s="1">
        <v>2</v>
      </c>
      <c r="AD7226" s="38" t="s">
        <v>337</v>
      </c>
      <c r="AE7226" s="39">
        <v>80</v>
      </c>
      <c r="AF7226" s="49">
        <v>115</v>
      </c>
      <c r="AG7226" s="43">
        <v>20</v>
      </c>
      <c r="AH7226">
        <v>96</v>
      </c>
      <c r="AL7226" t="s">
        <v>22</v>
      </c>
      <c r="AM7226">
        <v>72</v>
      </c>
    </row>
    <row r="7227" spans="28:39">
      <c r="AB7227" t="s">
        <v>650</v>
      </c>
      <c r="AC7227" s="1">
        <v>2</v>
      </c>
      <c r="AD7227" s="38" t="s">
        <v>337</v>
      </c>
      <c r="AE7227" s="39">
        <v>80</v>
      </c>
      <c r="AF7227" s="49">
        <v>115</v>
      </c>
      <c r="AG7227" s="44">
        <v>30</v>
      </c>
      <c r="AH7227">
        <v>80</v>
      </c>
      <c r="AL7227" t="s">
        <v>22</v>
      </c>
      <c r="AM7227">
        <v>72</v>
      </c>
    </row>
    <row r="7228" spans="28:39">
      <c r="AB7228" t="s">
        <v>650</v>
      </c>
      <c r="AC7228" s="1">
        <v>2</v>
      </c>
      <c r="AD7228" s="38" t="s">
        <v>337</v>
      </c>
      <c r="AE7228" s="39">
        <v>80</v>
      </c>
      <c r="AF7228" s="49">
        <v>115</v>
      </c>
      <c r="AG7228" s="45">
        <v>40</v>
      </c>
      <c r="AH7228">
        <v>70</v>
      </c>
      <c r="AL7228" t="s">
        <v>22</v>
      </c>
      <c r="AM7228">
        <v>72</v>
      </c>
    </row>
    <row r="7229" spans="28:39">
      <c r="AB7229" t="s">
        <v>650</v>
      </c>
      <c r="AC7229" s="1">
        <v>2</v>
      </c>
      <c r="AD7229" s="38" t="s">
        <v>337</v>
      </c>
      <c r="AE7229" s="39">
        <v>80</v>
      </c>
      <c r="AF7229" s="49">
        <v>115</v>
      </c>
      <c r="AG7229" s="46">
        <v>50</v>
      </c>
      <c r="AH7229">
        <v>64</v>
      </c>
      <c r="AL7229" t="s">
        <v>22</v>
      </c>
      <c r="AM7229">
        <v>72</v>
      </c>
    </row>
    <row r="7230" spans="28:39">
      <c r="AB7230" t="s">
        <v>650</v>
      </c>
      <c r="AC7230" s="1">
        <v>2</v>
      </c>
      <c r="AD7230" s="38" t="s">
        <v>337</v>
      </c>
      <c r="AE7230" s="39">
        <v>80</v>
      </c>
      <c r="AF7230" s="49">
        <v>115</v>
      </c>
      <c r="AG7230" s="47">
        <v>60</v>
      </c>
      <c r="AH7230">
        <v>57</v>
      </c>
      <c r="AL7230" t="s">
        <v>22</v>
      </c>
      <c r="AM7230">
        <v>72</v>
      </c>
    </row>
    <row r="7231" spans="28:39">
      <c r="AB7231" t="s">
        <v>650</v>
      </c>
      <c r="AC7231" s="1">
        <v>2</v>
      </c>
      <c r="AD7231" s="38" t="s">
        <v>337</v>
      </c>
      <c r="AE7231" s="39">
        <v>80</v>
      </c>
      <c r="AF7231" s="49">
        <v>115</v>
      </c>
      <c r="AG7231" s="48">
        <v>70</v>
      </c>
      <c r="AH7231">
        <v>53</v>
      </c>
      <c r="AL7231" t="s">
        <v>22</v>
      </c>
      <c r="AM7231">
        <v>72</v>
      </c>
    </row>
    <row r="7232" spans="28:39">
      <c r="AB7232" t="s">
        <v>650</v>
      </c>
      <c r="AC7232" s="1">
        <v>2</v>
      </c>
      <c r="AD7232" s="38" t="s">
        <v>337</v>
      </c>
      <c r="AE7232" s="39">
        <v>80</v>
      </c>
      <c r="AF7232" s="50">
        <v>120</v>
      </c>
      <c r="AG7232" s="41">
        <v>0</v>
      </c>
      <c r="AH7232">
        <v>110</v>
      </c>
      <c r="AL7232" t="s">
        <v>22</v>
      </c>
      <c r="AM7232">
        <v>72</v>
      </c>
    </row>
    <row r="7233" spans="28:39">
      <c r="AB7233" t="s">
        <v>650</v>
      </c>
      <c r="AC7233" s="1">
        <v>2</v>
      </c>
      <c r="AD7233" s="38" t="s">
        <v>337</v>
      </c>
      <c r="AE7233" s="39">
        <v>80</v>
      </c>
      <c r="AF7233" s="50">
        <v>120</v>
      </c>
      <c r="AG7233" s="42">
        <v>10</v>
      </c>
      <c r="AH7233">
        <v>109</v>
      </c>
      <c r="AL7233" t="s">
        <v>22</v>
      </c>
      <c r="AM7233">
        <v>72</v>
      </c>
    </row>
    <row r="7234" spans="28:39">
      <c r="AB7234" t="s">
        <v>650</v>
      </c>
      <c r="AC7234" s="1">
        <v>2</v>
      </c>
      <c r="AD7234" s="38" t="s">
        <v>337</v>
      </c>
      <c r="AE7234" s="39">
        <v>80</v>
      </c>
      <c r="AF7234" s="50">
        <v>120</v>
      </c>
      <c r="AG7234" s="43">
        <v>20</v>
      </c>
      <c r="AH7234">
        <v>96</v>
      </c>
      <c r="AL7234" t="s">
        <v>22</v>
      </c>
      <c r="AM7234">
        <v>72</v>
      </c>
    </row>
    <row r="7235" spans="28:39">
      <c r="AB7235" t="s">
        <v>650</v>
      </c>
      <c r="AC7235" s="1">
        <v>2</v>
      </c>
      <c r="AD7235" s="38" t="s">
        <v>337</v>
      </c>
      <c r="AE7235" s="39">
        <v>80</v>
      </c>
      <c r="AF7235" s="50">
        <v>120</v>
      </c>
      <c r="AG7235" s="44">
        <v>30</v>
      </c>
      <c r="AH7235">
        <v>80</v>
      </c>
      <c r="AL7235" t="s">
        <v>22</v>
      </c>
      <c r="AM7235">
        <v>72</v>
      </c>
    </row>
    <row r="7236" spans="28:39">
      <c r="AB7236" t="s">
        <v>650</v>
      </c>
      <c r="AC7236" s="1">
        <v>2</v>
      </c>
      <c r="AD7236" s="38" t="s">
        <v>337</v>
      </c>
      <c r="AE7236" s="39">
        <v>80</v>
      </c>
      <c r="AF7236" s="50">
        <v>120</v>
      </c>
      <c r="AG7236" s="45">
        <v>40</v>
      </c>
      <c r="AH7236">
        <v>70</v>
      </c>
      <c r="AL7236" t="s">
        <v>22</v>
      </c>
      <c r="AM7236">
        <v>72</v>
      </c>
    </row>
    <row r="7237" spans="28:39">
      <c r="AB7237" t="s">
        <v>650</v>
      </c>
      <c r="AC7237" s="1">
        <v>2</v>
      </c>
      <c r="AD7237" s="38" t="s">
        <v>337</v>
      </c>
      <c r="AE7237" s="39">
        <v>80</v>
      </c>
      <c r="AF7237" s="50">
        <v>120</v>
      </c>
      <c r="AG7237" s="46">
        <v>50</v>
      </c>
      <c r="AH7237">
        <v>64</v>
      </c>
      <c r="AL7237" t="s">
        <v>22</v>
      </c>
      <c r="AM7237">
        <v>72</v>
      </c>
    </row>
    <row r="7238" spans="28:39">
      <c r="AB7238" t="s">
        <v>650</v>
      </c>
      <c r="AC7238" s="1">
        <v>2</v>
      </c>
      <c r="AD7238" s="38" t="s">
        <v>337</v>
      </c>
      <c r="AE7238" s="39">
        <v>80</v>
      </c>
      <c r="AF7238" s="50">
        <v>120</v>
      </c>
      <c r="AG7238" s="47">
        <v>60</v>
      </c>
      <c r="AH7238">
        <v>57</v>
      </c>
      <c r="AL7238" t="s">
        <v>22</v>
      </c>
      <c r="AM7238">
        <v>72</v>
      </c>
    </row>
    <row r="7239" spans="28:39">
      <c r="AB7239" t="s">
        <v>650</v>
      </c>
      <c r="AC7239" s="1">
        <v>2</v>
      </c>
      <c r="AD7239" s="38" t="s">
        <v>337</v>
      </c>
      <c r="AE7239" s="39">
        <v>80</v>
      </c>
      <c r="AF7239" s="50">
        <v>120</v>
      </c>
      <c r="AG7239" s="48">
        <v>70</v>
      </c>
      <c r="AH7239">
        <v>53</v>
      </c>
      <c r="AL7239" t="s">
        <v>22</v>
      </c>
      <c r="AM7239">
        <v>72</v>
      </c>
    </row>
    <row r="7240" spans="28:39">
      <c r="AB7240" t="s">
        <v>650</v>
      </c>
      <c r="AC7240" s="1">
        <v>2</v>
      </c>
      <c r="AD7240" s="38" t="s">
        <v>337</v>
      </c>
      <c r="AE7240" s="39">
        <v>80</v>
      </c>
      <c r="AF7240" s="51">
        <v>130</v>
      </c>
      <c r="AG7240" s="41">
        <v>0</v>
      </c>
      <c r="AH7240">
        <v>104</v>
      </c>
      <c r="AL7240" t="s">
        <v>22</v>
      </c>
      <c r="AM7240">
        <v>72</v>
      </c>
    </row>
    <row r="7241" spans="28:39">
      <c r="AB7241" t="s">
        <v>650</v>
      </c>
      <c r="AC7241" s="1">
        <v>2</v>
      </c>
      <c r="AD7241" s="38" t="s">
        <v>337</v>
      </c>
      <c r="AE7241" s="39">
        <v>80</v>
      </c>
      <c r="AF7241" s="51">
        <v>130</v>
      </c>
      <c r="AG7241" s="42">
        <v>10</v>
      </c>
      <c r="AH7241">
        <v>104</v>
      </c>
      <c r="AL7241" t="s">
        <v>22</v>
      </c>
      <c r="AM7241">
        <v>72</v>
      </c>
    </row>
    <row r="7242" spans="28:39">
      <c r="AB7242" t="s">
        <v>650</v>
      </c>
      <c r="AC7242" s="1">
        <v>2</v>
      </c>
      <c r="AD7242" s="38" t="s">
        <v>337</v>
      </c>
      <c r="AE7242" s="39">
        <v>80</v>
      </c>
      <c r="AF7242" s="51">
        <v>130</v>
      </c>
      <c r="AG7242" s="43">
        <v>20</v>
      </c>
      <c r="AH7242">
        <v>94</v>
      </c>
      <c r="AL7242" t="s">
        <v>22</v>
      </c>
      <c r="AM7242">
        <v>72</v>
      </c>
    </row>
    <row r="7243" spans="28:39">
      <c r="AB7243" t="s">
        <v>650</v>
      </c>
      <c r="AC7243" s="1">
        <v>2</v>
      </c>
      <c r="AD7243" s="38" t="s">
        <v>337</v>
      </c>
      <c r="AE7243" s="39">
        <v>80</v>
      </c>
      <c r="AF7243" s="51">
        <v>130</v>
      </c>
      <c r="AG7243" s="44">
        <v>30</v>
      </c>
      <c r="AH7243">
        <v>80</v>
      </c>
      <c r="AL7243" t="s">
        <v>22</v>
      </c>
      <c r="AM7243">
        <v>72</v>
      </c>
    </row>
    <row r="7244" spans="28:39">
      <c r="AB7244" t="s">
        <v>650</v>
      </c>
      <c r="AC7244" s="1">
        <v>2</v>
      </c>
      <c r="AD7244" s="38" t="s">
        <v>337</v>
      </c>
      <c r="AE7244" s="39">
        <v>80</v>
      </c>
      <c r="AF7244" s="51">
        <v>130</v>
      </c>
      <c r="AG7244" s="45">
        <v>40</v>
      </c>
      <c r="AH7244">
        <v>70</v>
      </c>
      <c r="AL7244" t="s">
        <v>22</v>
      </c>
      <c r="AM7244">
        <v>72</v>
      </c>
    </row>
    <row r="7245" spans="28:39">
      <c r="AB7245" t="s">
        <v>650</v>
      </c>
      <c r="AC7245" s="1">
        <v>2</v>
      </c>
      <c r="AD7245" s="38" t="s">
        <v>337</v>
      </c>
      <c r="AE7245" s="39">
        <v>80</v>
      </c>
      <c r="AF7245" s="51">
        <v>130</v>
      </c>
      <c r="AG7245" s="46">
        <v>50</v>
      </c>
      <c r="AH7245">
        <v>64</v>
      </c>
      <c r="AL7245" t="s">
        <v>22</v>
      </c>
      <c r="AM7245">
        <v>72</v>
      </c>
    </row>
    <row r="7246" spans="28:39">
      <c r="AB7246" t="s">
        <v>650</v>
      </c>
      <c r="AC7246" s="1">
        <v>2</v>
      </c>
      <c r="AD7246" s="38" t="s">
        <v>337</v>
      </c>
      <c r="AE7246" s="39">
        <v>80</v>
      </c>
      <c r="AF7246" s="51">
        <v>130</v>
      </c>
      <c r="AG7246" s="47">
        <v>60</v>
      </c>
      <c r="AH7246">
        <v>57</v>
      </c>
      <c r="AL7246" t="s">
        <v>22</v>
      </c>
      <c r="AM7246">
        <v>72</v>
      </c>
    </row>
    <row r="7247" spans="28:39">
      <c r="AB7247" t="s">
        <v>650</v>
      </c>
      <c r="AC7247" s="1">
        <v>2</v>
      </c>
      <c r="AD7247" s="38" t="s">
        <v>337</v>
      </c>
      <c r="AE7247" s="39">
        <v>80</v>
      </c>
      <c r="AF7247" s="51">
        <v>130</v>
      </c>
      <c r="AG7247" s="48">
        <v>70</v>
      </c>
      <c r="AH7247">
        <v>53</v>
      </c>
      <c r="AL7247" t="s">
        <v>22</v>
      </c>
      <c r="AM7247">
        <v>72</v>
      </c>
    </row>
    <row r="7248" spans="28:39">
      <c r="AB7248" t="s">
        <v>650</v>
      </c>
      <c r="AC7248" s="1">
        <v>2</v>
      </c>
      <c r="AD7248" s="38" t="s">
        <v>337</v>
      </c>
      <c r="AE7248" s="39">
        <v>80</v>
      </c>
      <c r="AF7248" s="52">
        <v>140</v>
      </c>
      <c r="AG7248" s="41">
        <v>0</v>
      </c>
      <c r="AH7248">
        <v>98</v>
      </c>
      <c r="AL7248" t="s">
        <v>22</v>
      </c>
      <c r="AM7248">
        <v>72</v>
      </c>
    </row>
    <row r="7249" spans="28:39">
      <c r="AB7249" t="s">
        <v>650</v>
      </c>
      <c r="AC7249" s="1">
        <v>2</v>
      </c>
      <c r="AD7249" s="38" t="s">
        <v>337</v>
      </c>
      <c r="AE7249" s="39">
        <v>80</v>
      </c>
      <c r="AF7249" s="52">
        <v>140</v>
      </c>
      <c r="AG7249" s="42">
        <v>10</v>
      </c>
      <c r="AH7249">
        <v>98</v>
      </c>
      <c r="AL7249" t="s">
        <v>22</v>
      </c>
      <c r="AM7249">
        <v>72</v>
      </c>
    </row>
    <row r="7250" spans="28:39">
      <c r="AB7250" t="s">
        <v>650</v>
      </c>
      <c r="AC7250" s="1">
        <v>2</v>
      </c>
      <c r="AD7250" s="38" t="s">
        <v>337</v>
      </c>
      <c r="AE7250" s="39">
        <v>80</v>
      </c>
      <c r="AF7250" s="52">
        <v>140</v>
      </c>
      <c r="AG7250" s="43">
        <v>20</v>
      </c>
      <c r="AH7250">
        <v>93</v>
      </c>
      <c r="AL7250" t="s">
        <v>22</v>
      </c>
      <c r="AM7250">
        <v>72</v>
      </c>
    </row>
    <row r="7251" spans="28:39">
      <c r="AB7251" t="s">
        <v>650</v>
      </c>
      <c r="AC7251" s="1">
        <v>2</v>
      </c>
      <c r="AD7251" s="38" t="s">
        <v>337</v>
      </c>
      <c r="AE7251" s="39">
        <v>80</v>
      </c>
      <c r="AF7251" s="52">
        <v>140</v>
      </c>
      <c r="AG7251" s="44">
        <v>30</v>
      </c>
      <c r="AH7251">
        <v>80</v>
      </c>
      <c r="AL7251" t="s">
        <v>22</v>
      </c>
      <c r="AM7251">
        <v>72</v>
      </c>
    </row>
    <row r="7252" spans="28:39">
      <c r="AB7252" t="s">
        <v>650</v>
      </c>
      <c r="AC7252" s="1">
        <v>2</v>
      </c>
      <c r="AD7252" s="38" t="s">
        <v>337</v>
      </c>
      <c r="AE7252" s="39">
        <v>80</v>
      </c>
      <c r="AF7252" s="52">
        <v>140</v>
      </c>
      <c r="AG7252" s="45">
        <v>40</v>
      </c>
      <c r="AH7252">
        <v>70</v>
      </c>
      <c r="AL7252" t="s">
        <v>22</v>
      </c>
      <c r="AM7252">
        <v>72</v>
      </c>
    </row>
    <row r="7253" spans="28:39">
      <c r="AB7253" t="s">
        <v>650</v>
      </c>
      <c r="AC7253" s="1">
        <v>2</v>
      </c>
      <c r="AD7253" s="38" t="s">
        <v>337</v>
      </c>
      <c r="AE7253" s="39">
        <v>80</v>
      </c>
      <c r="AF7253" s="52">
        <v>140</v>
      </c>
      <c r="AG7253" s="46">
        <v>50</v>
      </c>
      <c r="AH7253">
        <v>64</v>
      </c>
      <c r="AL7253" t="s">
        <v>22</v>
      </c>
      <c r="AM7253">
        <v>72</v>
      </c>
    </row>
    <row r="7254" spans="28:39">
      <c r="AB7254" t="s">
        <v>650</v>
      </c>
      <c r="AC7254" s="1">
        <v>2</v>
      </c>
      <c r="AD7254" s="38" t="s">
        <v>337</v>
      </c>
      <c r="AE7254" s="39">
        <v>80</v>
      </c>
      <c r="AF7254" s="52">
        <v>140</v>
      </c>
      <c r="AG7254" s="47">
        <v>60</v>
      </c>
      <c r="AH7254">
        <v>57</v>
      </c>
      <c r="AL7254" t="s">
        <v>22</v>
      </c>
      <c r="AM7254">
        <v>72</v>
      </c>
    </row>
    <row r="7255" spans="28:39">
      <c r="AB7255" t="s">
        <v>650</v>
      </c>
      <c r="AC7255" s="1">
        <v>2</v>
      </c>
      <c r="AD7255" s="38" t="s">
        <v>337</v>
      </c>
      <c r="AE7255" s="39">
        <v>80</v>
      </c>
      <c r="AF7255" s="52">
        <v>140</v>
      </c>
      <c r="AG7255" s="48">
        <v>70</v>
      </c>
      <c r="AH7255">
        <v>53</v>
      </c>
      <c r="AL7255" t="s">
        <v>22</v>
      </c>
      <c r="AM7255">
        <v>72</v>
      </c>
    </row>
    <row r="7256" spans="28:39">
      <c r="AB7256" t="s">
        <v>650</v>
      </c>
      <c r="AC7256" s="1">
        <v>2</v>
      </c>
      <c r="AD7256" s="38" t="s">
        <v>337</v>
      </c>
      <c r="AE7256" s="39">
        <v>80</v>
      </c>
      <c r="AF7256" s="53">
        <v>150</v>
      </c>
      <c r="AG7256" s="41">
        <v>0</v>
      </c>
      <c r="AH7256">
        <v>94</v>
      </c>
      <c r="AL7256" t="s">
        <v>22</v>
      </c>
      <c r="AM7256">
        <v>72</v>
      </c>
    </row>
    <row r="7257" spans="28:39">
      <c r="AB7257" t="s">
        <v>650</v>
      </c>
      <c r="AC7257" s="1">
        <v>2</v>
      </c>
      <c r="AD7257" s="38" t="s">
        <v>337</v>
      </c>
      <c r="AE7257" s="39">
        <v>80</v>
      </c>
      <c r="AF7257" s="53">
        <v>150</v>
      </c>
      <c r="AG7257" s="42">
        <v>10</v>
      </c>
      <c r="AH7257">
        <v>94</v>
      </c>
      <c r="AL7257" t="s">
        <v>22</v>
      </c>
      <c r="AM7257">
        <v>72</v>
      </c>
    </row>
    <row r="7258" spans="28:39">
      <c r="AB7258" t="s">
        <v>650</v>
      </c>
      <c r="AC7258" s="1">
        <v>2</v>
      </c>
      <c r="AD7258" s="38" t="s">
        <v>337</v>
      </c>
      <c r="AE7258" s="39">
        <v>80</v>
      </c>
      <c r="AF7258" s="53">
        <v>150</v>
      </c>
      <c r="AG7258" s="43">
        <v>20</v>
      </c>
      <c r="AH7258">
        <v>91</v>
      </c>
      <c r="AL7258" t="s">
        <v>22</v>
      </c>
      <c r="AM7258">
        <v>72</v>
      </c>
    </row>
    <row r="7259" spans="28:39">
      <c r="AB7259" t="s">
        <v>650</v>
      </c>
      <c r="AC7259" s="1">
        <v>2</v>
      </c>
      <c r="AD7259" s="38" t="s">
        <v>337</v>
      </c>
      <c r="AE7259" s="39">
        <v>80</v>
      </c>
      <c r="AF7259" s="53">
        <v>150</v>
      </c>
      <c r="AG7259" s="44">
        <v>30</v>
      </c>
      <c r="AH7259">
        <v>80</v>
      </c>
      <c r="AL7259" t="s">
        <v>22</v>
      </c>
      <c r="AM7259">
        <v>72</v>
      </c>
    </row>
    <row r="7260" spans="28:39">
      <c r="AB7260" t="s">
        <v>650</v>
      </c>
      <c r="AC7260" s="1">
        <v>2</v>
      </c>
      <c r="AD7260" s="38" t="s">
        <v>337</v>
      </c>
      <c r="AE7260" s="39">
        <v>80</v>
      </c>
      <c r="AF7260" s="53">
        <v>150</v>
      </c>
      <c r="AG7260" s="45">
        <v>40</v>
      </c>
      <c r="AH7260">
        <v>70</v>
      </c>
      <c r="AL7260" t="s">
        <v>22</v>
      </c>
      <c r="AM7260">
        <v>72</v>
      </c>
    </row>
    <row r="7261" spans="28:39">
      <c r="AB7261" t="s">
        <v>650</v>
      </c>
      <c r="AC7261" s="1">
        <v>2</v>
      </c>
      <c r="AD7261" s="38" t="s">
        <v>337</v>
      </c>
      <c r="AE7261" s="39">
        <v>80</v>
      </c>
      <c r="AF7261" s="53">
        <v>150</v>
      </c>
      <c r="AG7261" s="46">
        <v>50</v>
      </c>
      <c r="AH7261">
        <v>64</v>
      </c>
      <c r="AL7261" t="s">
        <v>22</v>
      </c>
      <c r="AM7261">
        <v>72</v>
      </c>
    </row>
    <row r="7262" spans="28:39">
      <c r="AB7262" t="s">
        <v>650</v>
      </c>
      <c r="AC7262" s="1">
        <v>2</v>
      </c>
      <c r="AD7262" s="38" t="s">
        <v>337</v>
      </c>
      <c r="AE7262" s="39">
        <v>80</v>
      </c>
      <c r="AF7262" s="53">
        <v>150</v>
      </c>
      <c r="AG7262" s="47">
        <v>60</v>
      </c>
      <c r="AH7262">
        <v>57</v>
      </c>
      <c r="AL7262" t="s">
        <v>22</v>
      </c>
      <c r="AM7262">
        <v>72</v>
      </c>
    </row>
    <row r="7263" spans="28:39">
      <c r="AB7263" t="s">
        <v>650</v>
      </c>
      <c r="AC7263" s="1">
        <v>2</v>
      </c>
      <c r="AD7263" s="38" t="s">
        <v>337</v>
      </c>
      <c r="AE7263" s="39">
        <v>80</v>
      </c>
      <c r="AF7263" s="53">
        <v>150</v>
      </c>
      <c r="AG7263" s="48">
        <v>70</v>
      </c>
      <c r="AH7263">
        <v>53</v>
      </c>
      <c r="AL7263" t="s">
        <v>22</v>
      </c>
      <c r="AM7263">
        <v>72</v>
      </c>
    </row>
    <row r="7264" spans="28:39">
      <c r="AB7264" t="s">
        <v>650</v>
      </c>
      <c r="AC7264" s="1">
        <v>2</v>
      </c>
      <c r="AD7264" s="38" t="s">
        <v>337</v>
      </c>
      <c r="AE7264" s="39">
        <v>80</v>
      </c>
      <c r="AF7264" s="54">
        <v>160</v>
      </c>
      <c r="AG7264" s="41">
        <v>0</v>
      </c>
      <c r="AH7264">
        <v>69</v>
      </c>
      <c r="AL7264" t="s">
        <v>22</v>
      </c>
      <c r="AM7264">
        <v>72</v>
      </c>
    </row>
    <row r="7265" spans="28:39">
      <c r="AB7265" t="s">
        <v>650</v>
      </c>
      <c r="AC7265" s="1">
        <v>2</v>
      </c>
      <c r="AD7265" s="38" t="s">
        <v>337</v>
      </c>
      <c r="AE7265" s="39">
        <v>80</v>
      </c>
      <c r="AF7265" s="54">
        <v>160</v>
      </c>
      <c r="AG7265" s="42">
        <v>10</v>
      </c>
      <c r="AH7265">
        <v>69</v>
      </c>
      <c r="AL7265" t="s">
        <v>22</v>
      </c>
      <c r="AM7265">
        <v>72</v>
      </c>
    </row>
    <row r="7266" spans="28:39">
      <c r="AB7266" t="s">
        <v>650</v>
      </c>
      <c r="AC7266" s="1">
        <v>2</v>
      </c>
      <c r="AD7266" s="38" t="s">
        <v>337</v>
      </c>
      <c r="AE7266" s="39">
        <v>80</v>
      </c>
      <c r="AF7266" s="54">
        <v>160</v>
      </c>
      <c r="AG7266" s="43">
        <v>20</v>
      </c>
      <c r="AH7266">
        <v>69</v>
      </c>
      <c r="AL7266" t="s">
        <v>22</v>
      </c>
      <c r="AM7266">
        <v>72</v>
      </c>
    </row>
    <row r="7267" spans="28:39">
      <c r="AB7267" t="s">
        <v>650</v>
      </c>
      <c r="AC7267" s="1">
        <v>2</v>
      </c>
      <c r="AD7267" s="38" t="s">
        <v>337</v>
      </c>
      <c r="AE7267" s="39">
        <v>80</v>
      </c>
      <c r="AF7267" s="54">
        <v>160</v>
      </c>
      <c r="AG7267" s="44">
        <v>30</v>
      </c>
      <c r="AH7267">
        <v>69</v>
      </c>
      <c r="AL7267" t="s">
        <v>22</v>
      </c>
      <c r="AM7267">
        <v>72</v>
      </c>
    </row>
    <row r="7268" spans="28:39">
      <c r="AB7268" t="s">
        <v>650</v>
      </c>
      <c r="AC7268" s="1">
        <v>2</v>
      </c>
      <c r="AD7268" s="38" t="s">
        <v>337</v>
      </c>
      <c r="AE7268" s="39">
        <v>80</v>
      </c>
      <c r="AF7268" s="54">
        <v>160</v>
      </c>
      <c r="AG7268" s="45">
        <v>40</v>
      </c>
      <c r="AH7268">
        <v>69</v>
      </c>
      <c r="AL7268" t="s">
        <v>22</v>
      </c>
      <c r="AM7268">
        <v>72</v>
      </c>
    </row>
    <row r="7269" spans="28:39">
      <c r="AB7269" t="s">
        <v>650</v>
      </c>
      <c r="AC7269" s="1">
        <v>2</v>
      </c>
      <c r="AD7269" s="38" t="s">
        <v>337</v>
      </c>
      <c r="AE7269" s="39">
        <v>80</v>
      </c>
      <c r="AF7269" s="54">
        <v>160</v>
      </c>
      <c r="AG7269" s="46">
        <v>50</v>
      </c>
      <c r="AH7269">
        <v>64</v>
      </c>
      <c r="AL7269" t="s">
        <v>22</v>
      </c>
      <c r="AM7269">
        <v>72</v>
      </c>
    </row>
    <row r="7270" spans="28:39">
      <c r="AB7270" t="s">
        <v>650</v>
      </c>
      <c r="AC7270" s="1">
        <v>2</v>
      </c>
      <c r="AD7270" s="38" t="s">
        <v>337</v>
      </c>
      <c r="AE7270" s="39">
        <v>80</v>
      </c>
      <c r="AF7270" s="54">
        <v>160</v>
      </c>
      <c r="AG7270" s="47">
        <v>60</v>
      </c>
      <c r="AH7270">
        <v>57</v>
      </c>
      <c r="AL7270" t="s">
        <v>22</v>
      </c>
      <c r="AM7270">
        <v>72</v>
      </c>
    </row>
    <row r="7271" spans="28:39">
      <c r="AB7271" t="s">
        <v>650</v>
      </c>
      <c r="AC7271" s="1">
        <v>2</v>
      </c>
      <c r="AD7271" s="38" t="s">
        <v>337</v>
      </c>
      <c r="AE7271" s="39">
        <v>80</v>
      </c>
      <c r="AF7271" s="54">
        <v>160</v>
      </c>
      <c r="AG7271" s="48">
        <v>70</v>
      </c>
      <c r="AH7271">
        <v>53</v>
      </c>
      <c r="AL7271" t="s">
        <v>22</v>
      </c>
      <c r="AM7271">
        <v>72</v>
      </c>
    </row>
    <row r="7272" spans="28:39">
      <c r="AB7272" t="s">
        <v>650</v>
      </c>
      <c r="AC7272" s="1">
        <v>2</v>
      </c>
      <c r="AD7272" s="38" t="s">
        <v>337</v>
      </c>
      <c r="AE7272" s="39">
        <v>80</v>
      </c>
      <c r="AF7272" s="55">
        <v>170</v>
      </c>
      <c r="AG7272" s="41">
        <v>0</v>
      </c>
      <c r="AH7272">
        <v>61</v>
      </c>
      <c r="AL7272" t="s">
        <v>22</v>
      </c>
      <c r="AM7272">
        <v>72</v>
      </c>
    </row>
    <row r="7273" spans="28:39">
      <c r="AB7273" t="s">
        <v>650</v>
      </c>
      <c r="AC7273" s="1">
        <v>2</v>
      </c>
      <c r="AD7273" s="38" t="s">
        <v>337</v>
      </c>
      <c r="AE7273" s="39">
        <v>80</v>
      </c>
      <c r="AF7273" s="55">
        <v>170</v>
      </c>
      <c r="AG7273" s="42">
        <v>10</v>
      </c>
      <c r="AH7273">
        <v>61</v>
      </c>
      <c r="AL7273" t="s">
        <v>22</v>
      </c>
      <c r="AM7273">
        <v>72</v>
      </c>
    </row>
    <row r="7274" spans="28:39">
      <c r="AB7274" t="s">
        <v>650</v>
      </c>
      <c r="AC7274" s="1">
        <v>2</v>
      </c>
      <c r="AD7274" s="38" t="s">
        <v>337</v>
      </c>
      <c r="AE7274" s="39">
        <v>80</v>
      </c>
      <c r="AF7274" s="55">
        <v>170</v>
      </c>
      <c r="AG7274" s="43">
        <v>20</v>
      </c>
      <c r="AH7274">
        <v>61</v>
      </c>
      <c r="AL7274" t="s">
        <v>22</v>
      </c>
      <c r="AM7274">
        <v>72</v>
      </c>
    </row>
    <row r="7275" spans="28:39">
      <c r="AB7275" t="s">
        <v>650</v>
      </c>
      <c r="AC7275" s="1">
        <v>2</v>
      </c>
      <c r="AD7275" s="38" t="s">
        <v>337</v>
      </c>
      <c r="AE7275" s="39">
        <v>80</v>
      </c>
      <c r="AF7275" s="55">
        <v>170</v>
      </c>
      <c r="AG7275" s="44">
        <v>30</v>
      </c>
      <c r="AH7275">
        <v>61</v>
      </c>
      <c r="AL7275" t="s">
        <v>22</v>
      </c>
      <c r="AM7275">
        <v>72</v>
      </c>
    </row>
    <row r="7276" spans="28:39">
      <c r="AB7276" t="s">
        <v>650</v>
      </c>
      <c r="AC7276" s="1">
        <v>2</v>
      </c>
      <c r="AD7276" s="38" t="s">
        <v>337</v>
      </c>
      <c r="AE7276" s="39">
        <v>80</v>
      </c>
      <c r="AF7276" s="55">
        <v>170</v>
      </c>
      <c r="AG7276" s="45">
        <v>40</v>
      </c>
      <c r="AH7276">
        <v>61</v>
      </c>
      <c r="AL7276" t="s">
        <v>22</v>
      </c>
      <c r="AM7276">
        <v>72</v>
      </c>
    </row>
    <row r="7277" spans="28:39">
      <c r="AB7277" t="s">
        <v>650</v>
      </c>
      <c r="AC7277" s="1">
        <v>2</v>
      </c>
      <c r="AD7277" s="38" t="s">
        <v>337</v>
      </c>
      <c r="AE7277" s="39">
        <v>80</v>
      </c>
      <c r="AF7277" s="55">
        <v>170</v>
      </c>
      <c r="AG7277" s="46">
        <v>50</v>
      </c>
      <c r="AH7277">
        <v>61</v>
      </c>
      <c r="AL7277" t="s">
        <v>22</v>
      </c>
      <c r="AM7277">
        <v>72</v>
      </c>
    </row>
    <row r="7278" spans="28:39">
      <c r="AB7278" t="s">
        <v>650</v>
      </c>
      <c r="AC7278" s="1">
        <v>2</v>
      </c>
      <c r="AD7278" s="38" t="s">
        <v>337</v>
      </c>
      <c r="AE7278" s="39">
        <v>80</v>
      </c>
      <c r="AF7278" s="55">
        <v>170</v>
      </c>
      <c r="AG7278" s="47">
        <v>60</v>
      </c>
      <c r="AH7278">
        <v>57</v>
      </c>
      <c r="AL7278" t="s">
        <v>22</v>
      </c>
      <c r="AM7278">
        <v>72</v>
      </c>
    </row>
    <row r="7279" spans="28:39">
      <c r="AB7279" t="s">
        <v>650</v>
      </c>
      <c r="AC7279" s="1">
        <v>2</v>
      </c>
      <c r="AD7279" s="38" t="s">
        <v>337</v>
      </c>
      <c r="AE7279" s="39">
        <v>80</v>
      </c>
      <c r="AF7279" s="55">
        <v>170</v>
      </c>
      <c r="AG7279" s="48">
        <v>70</v>
      </c>
      <c r="AH7279">
        <v>53</v>
      </c>
      <c r="AL7279" t="s">
        <v>22</v>
      </c>
      <c r="AM7279">
        <v>72</v>
      </c>
    </row>
    <row r="7280" spans="28:39">
      <c r="AB7280" t="s">
        <v>650</v>
      </c>
      <c r="AC7280" s="1">
        <v>2</v>
      </c>
      <c r="AD7280" s="38" t="s">
        <v>337</v>
      </c>
      <c r="AE7280" s="39">
        <v>80</v>
      </c>
      <c r="AF7280" s="56">
        <v>180</v>
      </c>
      <c r="AG7280" s="41">
        <v>0</v>
      </c>
      <c r="AH7280">
        <v>54</v>
      </c>
      <c r="AL7280" t="s">
        <v>22</v>
      </c>
      <c r="AM7280">
        <v>72</v>
      </c>
    </row>
    <row r="7281" spans="28:39">
      <c r="AB7281" t="s">
        <v>650</v>
      </c>
      <c r="AC7281" s="1">
        <v>2</v>
      </c>
      <c r="AD7281" s="38" t="s">
        <v>337</v>
      </c>
      <c r="AE7281" s="39">
        <v>80</v>
      </c>
      <c r="AF7281" s="56">
        <v>180</v>
      </c>
      <c r="AG7281" s="42">
        <v>10</v>
      </c>
      <c r="AH7281">
        <v>54</v>
      </c>
      <c r="AL7281" t="s">
        <v>22</v>
      </c>
      <c r="AM7281">
        <v>72</v>
      </c>
    </row>
    <row r="7282" spans="28:39">
      <c r="AB7282" t="s">
        <v>650</v>
      </c>
      <c r="AC7282" s="1">
        <v>2</v>
      </c>
      <c r="AD7282" s="38" t="s">
        <v>337</v>
      </c>
      <c r="AE7282" s="39">
        <v>80</v>
      </c>
      <c r="AF7282" s="56">
        <v>180</v>
      </c>
      <c r="AG7282" s="43">
        <v>20</v>
      </c>
      <c r="AH7282">
        <v>54</v>
      </c>
      <c r="AL7282" t="s">
        <v>22</v>
      </c>
      <c r="AM7282">
        <v>72</v>
      </c>
    </row>
    <row r="7283" spans="28:39">
      <c r="AB7283" t="s">
        <v>650</v>
      </c>
      <c r="AC7283" s="1">
        <v>2</v>
      </c>
      <c r="AD7283" s="38" t="s">
        <v>337</v>
      </c>
      <c r="AE7283" s="39">
        <v>80</v>
      </c>
      <c r="AF7283" s="56">
        <v>180</v>
      </c>
      <c r="AG7283" s="44">
        <v>30</v>
      </c>
      <c r="AH7283">
        <v>54</v>
      </c>
      <c r="AL7283" t="s">
        <v>22</v>
      </c>
      <c r="AM7283">
        <v>72</v>
      </c>
    </row>
    <row r="7284" spans="28:39">
      <c r="AB7284" t="s">
        <v>650</v>
      </c>
      <c r="AC7284" s="1">
        <v>2</v>
      </c>
      <c r="AD7284" s="38" t="s">
        <v>337</v>
      </c>
      <c r="AE7284" s="39">
        <v>80</v>
      </c>
      <c r="AF7284" s="56">
        <v>180</v>
      </c>
      <c r="AG7284" s="45">
        <v>40</v>
      </c>
      <c r="AH7284">
        <v>54</v>
      </c>
      <c r="AL7284" t="s">
        <v>22</v>
      </c>
      <c r="AM7284">
        <v>72</v>
      </c>
    </row>
    <row r="7285" spans="28:39">
      <c r="AB7285" t="s">
        <v>650</v>
      </c>
      <c r="AC7285" s="1">
        <v>2</v>
      </c>
      <c r="AD7285" s="38" t="s">
        <v>337</v>
      </c>
      <c r="AE7285" s="39">
        <v>80</v>
      </c>
      <c r="AF7285" s="56">
        <v>180</v>
      </c>
      <c r="AG7285" s="46">
        <v>50</v>
      </c>
      <c r="AH7285">
        <v>54</v>
      </c>
      <c r="AL7285" t="s">
        <v>22</v>
      </c>
      <c r="AM7285">
        <v>72</v>
      </c>
    </row>
    <row r="7286" spans="28:39">
      <c r="AB7286" t="s">
        <v>650</v>
      </c>
      <c r="AC7286" s="1">
        <v>2</v>
      </c>
      <c r="AD7286" s="38" t="s">
        <v>337</v>
      </c>
      <c r="AE7286" s="39">
        <v>80</v>
      </c>
      <c r="AF7286" s="56">
        <v>180</v>
      </c>
      <c r="AG7286" s="47">
        <v>60</v>
      </c>
      <c r="AH7286">
        <v>54</v>
      </c>
      <c r="AL7286" t="s">
        <v>22</v>
      </c>
      <c r="AM7286">
        <v>72</v>
      </c>
    </row>
    <row r="7287" spans="28:39">
      <c r="AB7287" t="s">
        <v>650</v>
      </c>
      <c r="AC7287" s="1">
        <v>2</v>
      </c>
      <c r="AD7287" s="38" t="s">
        <v>337</v>
      </c>
      <c r="AE7287" s="39">
        <v>80</v>
      </c>
      <c r="AF7287" s="56">
        <v>180</v>
      </c>
      <c r="AG7287" s="48">
        <v>70</v>
      </c>
      <c r="AH7287">
        <v>53</v>
      </c>
      <c r="AL7287" t="s">
        <v>22</v>
      </c>
      <c r="AM7287">
        <v>72</v>
      </c>
    </row>
    <row r="7288" spans="28:39">
      <c r="AB7288" t="s">
        <v>650</v>
      </c>
      <c r="AC7288" s="1">
        <v>2</v>
      </c>
      <c r="AD7288" s="38" t="s">
        <v>337</v>
      </c>
      <c r="AE7288" s="39">
        <v>80</v>
      </c>
      <c r="AF7288" s="57">
        <v>200</v>
      </c>
      <c r="AG7288" s="41">
        <v>0</v>
      </c>
      <c r="AH7288">
        <v>44</v>
      </c>
      <c r="AL7288" t="s">
        <v>22</v>
      </c>
      <c r="AM7288">
        <v>72</v>
      </c>
    </row>
    <row r="7289" spans="28:39">
      <c r="AB7289" t="s">
        <v>650</v>
      </c>
      <c r="AC7289" s="1">
        <v>2</v>
      </c>
      <c r="AD7289" s="38" t="s">
        <v>337</v>
      </c>
      <c r="AE7289" s="39">
        <v>80</v>
      </c>
      <c r="AF7289" s="57">
        <v>200</v>
      </c>
      <c r="AG7289" s="42">
        <v>10</v>
      </c>
      <c r="AH7289">
        <v>44</v>
      </c>
      <c r="AL7289" t="s">
        <v>22</v>
      </c>
      <c r="AM7289">
        <v>72</v>
      </c>
    </row>
    <row r="7290" spans="28:39">
      <c r="AB7290" t="s">
        <v>650</v>
      </c>
      <c r="AC7290" s="1">
        <v>2</v>
      </c>
      <c r="AD7290" s="38" t="s">
        <v>337</v>
      </c>
      <c r="AE7290" s="39">
        <v>80</v>
      </c>
      <c r="AF7290" s="57">
        <v>200</v>
      </c>
      <c r="AG7290" s="43">
        <v>20</v>
      </c>
      <c r="AH7290">
        <v>44</v>
      </c>
      <c r="AL7290" t="s">
        <v>22</v>
      </c>
      <c r="AM7290">
        <v>72</v>
      </c>
    </row>
    <row r="7291" spans="28:39">
      <c r="AB7291" t="s">
        <v>650</v>
      </c>
      <c r="AC7291" s="1">
        <v>2</v>
      </c>
      <c r="AD7291" s="38" t="s">
        <v>337</v>
      </c>
      <c r="AE7291" s="39">
        <v>80</v>
      </c>
      <c r="AF7291" s="57">
        <v>200</v>
      </c>
      <c r="AG7291" s="44">
        <v>30</v>
      </c>
      <c r="AH7291">
        <v>44</v>
      </c>
      <c r="AL7291" t="s">
        <v>22</v>
      </c>
      <c r="AM7291">
        <v>72</v>
      </c>
    </row>
    <row r="7292" spans="28:39">
      <c r="AB7292" t="s">
        <v>650</v>
      </c>
      <c r="AC7292" s="1">
        <v>2</v>
      </c>
      <c r="AD7292" s="38" t="s">
        <v>337</v>
      </c>
      <c r="AE7292" s="39">
        <v>80</v>
      </c>
      <c r="AF7292" s="57">
        <v>200</v>
      </c>
      <c r="AG7292" s="45">
        <v>40</v>
      </c>
      <c r="AH7292">
        <v>44</v>
      </c>
      <c r="AL7292" t="s">
        <v>22</v>
      </c>
      <c r="AM7292">
        <v>72</v>
      </c>
    </row>
    <row r="7293" spans="28:39">
      <c r="AB7293" t="s">
        <v>650</v>
      </c>
      <c r="AC7293" s="1">
        <v>2</v>
      </c>
      <c r="AD7293" s="38" t="s">
        <v>337</v>
      </c>
      <c r="AE7293" s="39">
        <v>80</v>
      </c>
      <c r="AF7293" s="57">
        <v>200</v>
      </c>
      <c r="AG7293" s="46">
        <v>50</v>
      </c>
      <c r="AH7293">
        <v>44</v>
      </c>
      <c r="AL7293" t="s">
        <v>22</v>
      </c>
      <c r="AM7293">
        <v>72</v>
      </c>
    </row>
    <row r="7294" spans="28:39">
      <c r="AB7294" t="s">
        <v>650</v>
      </c>
      <c r="AC7294" s="1">
        <v>2</v>
      </c>
      <c r="AD7294" s="38" t="s">
        <v>337</v>
      </c>
      <c r="AE7294" s="39">
        <v>80</v>
      </c>
      <c r="AF7294" s="57">
        <v>200</v>
      </c>
      <c r="AG7294" s="47">
        <v>60</v>
      </c>
      <c r="AH7294">
        <v>44</v>
      </c>
      <c r="AL7294" t="s">
        <v>22</v>
      </c>
      <c r="AM7294">
        <v>72</v>
      </c>
    </row>
    <row r="7295" spans="28:39">
      <c r="AB7295" t="s">
        <v>650</v>
      </c>
      <c r="AC7295" s="1">
        <v>2</v>
      </c>
      <c r="AD7295" s="38" t="s">
        <v>337</v>
      </c>
      <c r="AE7295" s="39">
        <v>80</v>
      </c>
      <c r="AF7295" s="57">
        <v>200</v>
      </c>
      <c r="AG7295" s="48">
        <v>70</v>
      </c>
      <c r="AH7295">
        <v>44</v>
      </c>
      <c r="AL7295" t="s">
        <v>22</v>
      </c>
      <c r="AM7295">
        <v>72</v>
      </c>
    </row>
    <row r="7296" spans="28:39">
      <c r="AB7296" t="s">
        <v>650</v>
      </c>
      <c r="AC7296" s="1">
        <v>2</v>
      </c>
      <c r="AD7296" s="38" t="s">
        <v>427</v>
      </c>
      <c r="AE7296" s="39">
        <v>80</v>
      </c>
      <c r="AF7296" s="40">
        <v>110</v>
      </c>
      <c r="AG7296" s="41">
        <v>0</v>
      </c>
      <c r="AH7296">
        <v>104</v>
      </c>
      <c r="AL7296" t="s">
        <v>22</v>
      </c>
      <c r="AM7296">
        <v>72</v>
      </c>
    </row>
    <row r="7297" spans="28:39">
      <c r="AB7297" t="s">
        <v>650</v>
      </c>
      <c r="AC7297" s="1">
        <v>2</v>
      </c>
      <c r="AD7297" s="38" t="s">
        <v>427</v>
      </c>
      <c r="AE7297" s="39">
        <v>80</v>
      </c>
      <c r="AF7297" s="40">
        <v>110</v>
      </c>
      <c r="AG7297" s="42">
        <v>10</v>
      </c>
      <c r="AH7297">
        <v>104</v>
      </c>
      <c r="AL7297" t="s">
        <v>22</v>
      </c>
      <c r="AM7297">
        <v>72</v>
      </c>
    </row>
    <row r="7298" spans="28:39">
      <c r="AB7298" t="s">
        <v>650</v>
      </c>
      <c r="AC7298" s="1">
        <v>2</v>
      </c>
      <c r="AD7298" s="38" t="s">
        <v>427</v>
      </c>
      <c r="AE7298" s="39">
        <v>80</v>
      </c>
      <c r="AF7298" s="40">
        <v>110</v>
      </c>
      <c r="AG7298" s="43">
        <v>20</v>
      </c>
      <c r="AH7298">
        <v>94</v>
      </c>
      <c r="AL7298" t="s">
        <v>22</v>
      </c>
      <c r="AM7298">
        <v>72</v>
      </c>
    </row>
    <row r="7299" spans="28:39">
      <c r="AB7299" t="s">
        <v>650</v>
      </c>
      <c r="AC7299" s="1">
        <v>2</v>
      </c>
      <c r="AD7299" s="38" t="s">
        <v>427</v>
      </c>
      <c r="AE7299" s="39">
        <v>80</v>
      </c>
      <c r="AF7299" s="40">
        <v>110</v>
      </c>
      <c r="AG7299" s="44">
        <v>30</v>
      </c>
      <c r="AH7299">
        <v>80</v>
      </c>
      <c r="AL7299" t="s">
        <v>22</v>
      </c>
      <c r="AM7299">
        <v>72</v>
      </c>
    </row>
    <row r="7300" spans="28:39">
      <c r="AB7300" t="s">
        <v>650</v>
      </c>
      <c r="AC7300" s="1">
        <v>2</v>
      </c>
      <c r="AD7300" s="38" t="s">
        <v>427</v>
      </c>
      <c r="AE7300" s="39">
        <v>80</v>
      </c>
      <c r="AF7300" s="40">
        <v>110</v>
      </c>
      <c r="AG7300" s="45">
        <v>40</v>
      </c>
      <c r="AH7300">
        <v>70</v>
      </c>
      <c r="AL7300" t="s">
        <v>22</v>
      </c>
      <c r="AM7300">
        <v>72</v>
      </c>
    </row>
    <row r="7301" spans="28:39">
      <c r="AB7301" t="s">
        <v>650</v>
      </c>
      <c r="AC7301" s="1">
        <v>2</v>
      </c>
      <c r="AD7301" s="38" t="s">
        <v>427</v>
      </c>
      <c r="AE7301" s="39">
        <v>80</v>
      </c>
      <c r="AF7301" s="40">
        <v>110</v>
      </c>
      <c r="AG7301" s="46">
        <v>50</v>
      </c>
      <c r="AH7301">
        <v>64</v>
      </c>
      <c r="AL7301" t="s">
        <v>22</v>
      </c>
      <c r="AM7301">
        <v>72</v>
      </c>
    </row>
    <row r="7302" spans="28:39">
      <c r="AB7302" t="s">
        <v>650</v>
      </c>
      <c r="AC7302" s="1">
        <v>2</v>
      </c>
      <c r="AD7302" s="38" t="s">
        <v>427</v>
      </c>
      <c r="AE7302" s="39">
        <v>80</v>
      </c>
      <c r="AF7302" s="40">
        <v>110</v>
      </c>
      <c r="AG7302" s="47">
        <v>60</v>
      </c>
      <c r="AH7302">
        <v>57</v>
      </c>
      <c r="AL7302" t="s">
        <v>22</v>
      </c>
      <c r="AM7302">
        <v>72</v>
      </c>
    </row>
    <row r="7303" spans="28:39">
      <c r="AB7303" t="s">
        <v>650</v>
      </c>
      <c r="AC7303" s="1">
        <v>2</v>
      </c>
      <c r="AD7303" s="38" t="s">
        <v>427</v>
      </c>
      <c r="AE7303" s="39">
        <v>80</v>
      </c>
      <c r="AF7303" s="40">
        <v>110</v>
      </c>
      <c r="AG7303" s="48">
        <v>70</v>
      </c>
      <c r="AH7303">
        <v>53</v>
      </c>
      <c r="AL7303" t="s">
        <v>22</v>
      </c>
      <c r="AM7303">
        <v>72</v>
      </c>
    </row>
    <row r="7304" spans="28:39">
      <c r="AB7304" t="s">
        <v>650</v>
      </c>
      <c r="AC7304" s="1">
        <v>2</v>
      </c>
      <c r="AD7304" s="38" t="s">
        <v>427</v>
      </c>
      <c r="AE7304" s="39">
        <v>80</v>
      </c>
      <c r="AF7304" s="49">
        <v>115</v>
      </c>
      <c r="AG7304" s="41">
        <v>0</v>
      </c>
      <c r="AH7304">
        <v>100</v>
      </c>
      <c r="AL7304" t="s">
        <v>22</v>
      </c>
      <c r="AM7304">
        <v>72</v>
      </c>
    </row>
    <row r="7305" spans="28:39">
      <c r="AB7305" t="s">
        <v>650</v>
      </c>
      <c r="AC7305" s="1">
        <v>2</v>
      </c>
      <c r="AD7305" s="38" t="s">
        <v>427</v>
      </c>
      <c r="AE7305" s="39">
        <v>80</v>
      </c>
      <c r="AF7305" s="49">
        <v>115</v>
      </c>
      <c r="AG7305" s="42">
        <v>10</v>
      </c>
      <c r="AH7305">
        <v>100</v>
      </c>
      <c r="AL7305" t="s">
        <v>22</v>
      </c>
      <c r="AM7305">
        <v>72</v>
      </c>
    </row>
    <row r="7306" spans="28:39">
      <c r="AB7306" t="s">
        <v>650</v>
      </c>
      <c r="AC7306" s="1">
        <v>2</v>
      </c>
      <c r="AD7306" s="38" t="s">
        <v>427</v>
      </c>
      <c r="AE7306" s="39">
        <v>80</v>
      </c>
      <c r="AF7306" s="49">
        <v>115</v>
      </c>
      <c r="AG7306" s="43">
        <v>20</v>
      </c>
      <c r="AH7306">
        <v>93</v>
      </c>
      <c r="AL7306" t="s">
        <v>22</v>
      </c>
      <c r="AM7306">
        <v>72</v>
      </c>
    </row>
    <row r="7307" spans="28:39">
      <c r="AB7307" t="s">
        <v>650</v>
      </c>
      <c r="AC7307" s="1">
        <v>2</v>
      </c>
      <c r="AD7307" s="38" t="s">
        <v>427</v>
      </c>
      <c r="AE7307" s="39">
        <v>80</v>
      </c>
      <c r="AF7307" s="49">
        <v>115</v>
      </c>
      <c r="AG7307" s="44">
        <v>30</v>
      </c>
      <c r="AH7307">
        <v>80</v>
      </c>
      <c r="AL7307" t="s">
        <v>22</v>
      </c>
      <c r="AM7307">
        <v>72</v>
      </c>
    </row>
    <row r="7308" spans="28:39">
      <c r="AB7308" t="s">
        <v>650</v>
      </c>
      <c r="AC7308" s="1">
        <v>2</v>
      </c>
      <c r="AD7308" s="38" t="s">
        <v>427</v>
      </c>
      <c r="AE7308" s="39">
        <v>80</v>
      </c>
      <c r="AF7308" s="49">
        <v>115</v>
      </c>
      <c r="AG7308" s="45">
        <v>40</v>
      </c>
      <c r="AH7308">
        <v>70</v>
      </c>
      <c r="AL7308" t="s">
        <v>22</v>
      </c>
      <c r="AM7308">
        <v>72</v>
      </c>
    </row>
    <row r="7309" spans="28:39">
      <c r="AB7309" t="s">
        <v>650</v>
      </c>
      <c r="AC7309" s="1">
        <v>2</v>
      </c>
      <c r="AD7309" s="38" t="s">
        <v>427</v>
      </c>
      <c r="AE7309" s="39">
        <v>80</v>
      </c>
      <c r="AF7309" s="49">
        <v>115</v>
      </c>
      <c r="AG7309" s="46">
        <v>50</v>
      </c>
      <c r="AH7309">
        <v>64</v>
      </c>
      <c r="AL7309" t="s">
        <v>22</v>
      </c>
      <c r="AM7309">
        <v>72</v>
      </c>
    </row>
    <row r="7310" spans="28:39">
      <c r="AB7310" t="s">
        <v>650</v>
      </c>
      <c r="AC7310" s="1">
        <v>2</v>
      </c>
      <c r="AD7310" s="38" t="s">
        <v>427</v>
      </c>
      <c r="AE7310" s="39">
        <v>80</v>
      </c>
      <c r="AF7310" s="49">
        <v>115</v>
      </c>
      <c r="AG7310" s="47">
        <v>60</v>
      </c>
      <c r="AH7310">
        <v>57</v>
      </c>
      <c r="AL7310" t="s">
        <v>22</v>
      </c>
      <c r="AM7310">
        <v>72</v>
      </c>
    </row>
    <row r="7311" spans="28:39">
      <c r="AB7311" t="s">
        <v>650</v>
      </c>
      <c r="AC7311" s="1">
        <v>2</v>
      </c>
      <c r="AD7311" s="38" t="s">
        <v>427</v>
      </c>
      <c r="AE7311" s="39">
        <v>80</v>
      </c>
      <c r="AF7311" s="49">
        <v>115</v>
      </c>
      <c r="AG7311" s="48">
        <v>70</v>
      </c>
      <c r="AH7311">
        <v>53</v>
      </c>
      <c r="AL7311" t="s">
        <v>22</v>
      </c>
      <c r="AM7311">
        <v>72</v>
      </c>
    </row>
    <row r="7312" spans="28:39">
      <c r="AB7312" t="s">
        <v>650</v>
      </c>
      <c r="AC7312" s="1">
        <v>2</v>
      </c>
      <c r="AD7312" s="38" t="s">
        <v>427</v>
      </c>
      <c r="AE7312" s="39">
        <v>80</v>
      </c>
      <c r="AF7312" s="50">
        <v>120</v>
      </c>
      <c r="AG7312" s="41">
        <v>0</v>
      </c>
      <c r="AH7312">
        <v>97</v>
      </c>
      <c r="AL7312" t="s">
        <v>22</v>
      </c>
      <c r="AM7312">
        <v>72</v>
      </c>
    </row>
    <row r="7313" spans="28:39">
      <c r="AB7313" t="s">
        <v>650</v>
      </c>
      <c r="AC7313" s="1">
        <v>2</v>
      </c>
      <c r="AD7313" s="38" t="s">
        <v>427</v>
      </c>
      <c r="AE7313" s="39">
        <v>80</v>
      </c>
      <c r="AF7313" s="50">
        <v>120</v>
      </c>
      <c r="AG7313" s="42">
        <v>10</v>
      </c>
      <c r="AH7313">
        <v>97</v>
      </c>
      <c r="AL7313" t="s">
        <v>22</v>
      </c>
      <c r="AM7313">
        <v>72</v>
      </c>
    </row>
    <row r="7314" spans="28:39">
      <c r="AB7314" t="s">
        <v>650</v>
      </c>
      <c r="AC7314" s="1">
        <v>2</v>
      </c>
      <c r="AD7314" s="38" t="s">
        <v>427</v>
      </c>
      <c r="AE7314" s="39">
        <v>80</v>
      </c>
      <c r="AF7314" s="50">
        <v>120</v>
      </c>
      <c r="AG7314" s="43">
        <v>20</v>
      </c>
      <c r="AH7314">
        <v>92</v>
      </c>
      <c r="AL7314" t="s">
        <v>22</v>
      </c>
      <c r="AM7314">
        <v>72</v>
      </c>
    </row>
    <row r="7315" spans="28:39">
      <c r="AB7315" t="s">
        <v>650</v>
      </c>
      <c r="AC7315" s="1">
        <v>2</v>
      </c>
      <c r="AD7315" s="38" t="s">
        <v>427</v>
      </c>
      <c r="AE7315" s="39">
        <v>80</v>
      </c>
      <c r="AF7315" s="50">
        <v>120</v>
      </c>
      <c r="AG7315" s="44">
        <v>30</v>
      </c>
      <c r="AH7315">
        <v>80</v>
      </c>
      <c r="AL7315" t="s">
        <v>22</v>
      </c>
      <c r="AM7315">
        <v>72</v>
      </c>
    </row>
    <row r="7316" spans="28:39">
      <c r="AB7316" t="s">
        <v>650</v>
      </c>
      <c r="AC7316" s="1">
        <v>2</v>
      </c>
      <c r="AD7316" s="38" t="s">
        <v>427</v>
      </c>
      <c r="AE7316" s="39">
        <v>80</v>
      </c>
      <c r="AF7316" s="50">
        <v>120</v>
      </c>
      <c r="AG7316" s="45">
        <v>40</v>
      </c>
      <c r="AH7316">
        <v>70</v>
      </c>
      <c r="AL7316" t="s">
        <v>22</v>
      </c>
      <c r="AM7316">
        <v>72</v>
      </c>
    </row>
    <row r="7317" spans="28:39">
      <c r="AB7317" t="s">
        <v>650</v>
      </c>
      <c r="AC7317" s="1">
        <v>2</v>
      </c>
      <c r="AD7317" s="38" t="s">
        <v>427</v>
      </c>
      <c r="AE7317" s="39">
        <v>80</v>
      </c>
      <c r="AF7317" s="50">
        <v>120</v>
      </c>
      <c r="AG7317" s="46">
        <v>50</v>
      </c>
      <c r="AH7317">
        <v>64</v>
      </c>
      <c r="AL7317" t="s">
        <v>22</v>
      </c>
      <c r="AM7317">
        <v>72</v>
      </c>
    </row>
    <row r="7318" spans="28:39">
      <c r="AB7318" t="s">
        <v>650</v>
      </c>
      <c r="AC7318" s="1">
        <v>2</v>
      </c>
      <c r="AD7318" s="38" t="s">
        <v>427</v>
      </c>
      <c r="AE7318" s="39">
        <v>80</v>
      </c>
      <c r="AF7318" s="50">
        <v>120</v>
      </c>
      <c r="AG7318" s="47">
        <v>60</v>
      </c>
      <c r="AH7318">
        <v>57</v>
      </c>
      <c r="AL7318" t="s">
        <v>22</v>
      </c>
      <c r="AM7318">
        <v>72</v>
      </c>
    </row>
    <row r="7319" spans="28:39">
      <c r="AB7319" t="s">
        <v>650</v>
      </c>
      <c r="AC7319" s="1">
        <v>2</v>
      </c>
      <c r="AD7319" s="38" t="s">
        <v>427</v>
      </c>
      <c r="AE7319" s="39">
        <v>80</v>
      </c>
      <c r="AF7319" s="50">
        <v>120</v>
      </c>
      <c r="AG7319" s="48">
        <v>70</v>
      </c>
      <c r="AH7319">
        <v>53</v>
      </c>
      <c r="AL7319" t="s">
        <v>22</v>
      </c>
      <c r="AM7319">
        <v>72</v>
      </c>
    </row>
    <row r="7320" spans="28:39">
      <c r="AB7320" t="s">
        <v>650</v>
      </c>
      <c r="AC7320" s="1">
        <v>2</v>
      </c>
      <c r="AD7320" s="38" t="s">
        <v>427</v>
      </c>
      <c r="AE7320" s="39">
        <v>80</v>
      </c>
      <c r="AF7320" s="51">
        <v>130</v>
      </c>
      <c r="AG7320" s="41">
        <v>0</v>
      </c>
      <c r="AH7320">
        <v>92</v>
      </c>
      <c r="AL7320" t="s">
        <v>22</v>
      </c>
      <c r="AM7320">
        <v>72</v>
      </c>
    </row>
    <row r="7321" spans="28:39">
      <c r="AB7321" t="s">
        <v>650</v>
      </c>
      <c r="AC7321" s="1">
        <v>2</v>
      </c>
      <c r="AD7321" s="38" t="s">
        <v>427</v>
      </c>
      <c r="AE7321" s="39">
        <v>80</v>
      </c>
      <c r="AF7321" s="51">
        <v>130</v>
      </c>
      <c r="AG7321" s="42">
        <v>10</v>
      </c>
      <c r="AH7321">
        <v>92</v>
      </c>
      <c r="AL7321" t="s">
        <v>22</v>
      </c>
      <c r="AM7321">
        <v>72</v>
      </c>
    </row>
    <row r="7322" spans="28:39">
      <c r="AB7322" t="s">
        <v>650</v>
      </c>
      <c r="AC7322" s="1">
        <v>2</v>
      </c>
      <c r="AD7322" s="38" t="s">
        <v>427</v>
      </c>
      <c r="AE7322" s="39">
        <v>80</v>
      </c>
      <c r="AF7322" s="51">
        <v>130</v>
      </c>
      <c r="AG7322" s="43">
        <v>20</v>
      </c>
      <c r="AH7322">
        <v>91</v>
      </c>
      <c r="AL7322" t="s">
        <v>22</v>
      </c>
      <c r="AM7322">
        <v>72</v>
      </c>
    </row>
    <row r="7323" spans="28:39">
      <c r="AB7323" t="s">
        <v>650</v>
      </c>
      <c r="AC7323" s="1">
        <v>2</v>
      </c>
      <c r="AD7323" s="38" t="s">
        <v>427</v>
      </c>
      <c r="AE7323" s="39">
        <v>80</v>
      </c>
      <c r="AF7323" s="51">
        <v>130</v>
      </c>
      <c r="AG7323" s="44">
        <v>30</v>
      </c>
      <c r="AH7323">
        <v>80</v>
      </c>
      <c r="AL7323" t="s">
        <v>22</v>
      </c>
      <c r="AM7323">
        <v>72</v>
      </c>
    </row>
    <row r="7324" spans="28:39">
      <c r="AB7324" t="s">
        <v>650</v>
      </c>
      <c r="AC7324" s="1">
        <v>2</v>
      </c>
      <c r="AD7324" s="38" t="s">
        <v>427</v>
      </c>
      <c r="AE7324" s="39">
        <v>80</v>
      </c>
      <c r="AF7324" s="51">
        <v>130</v>
      </c>
      <c r="AG7324" s="45">
        <v>40</v>
      </c>
      <c r="AH7324">
        <v>70</v>
      </c>
      <c r="AL7324" t="s">
        <v>22</v>
      </c>
      <c r="AM7324">
        <v>72</v>
      </c>
    </row>
    <row r="7325" spans="28:39">
      <c r="AB7325" t="s">
        <v>650</v>
      </c>
      <c r="AC7325" s="1">
        <v>2</v>
      </c>
      <c r="AD7325" s="38" t="s">
        <v>427</v>
      </c>
      <c r="AE7325" s="39">
        <v>80</v>
      </c>
      <c r="AF7325" s="51">
        <v>130</v>
      </c>
      <c r="AG7325" s="46">
        <v>50</v>
      </c>
      <c r="AH7325">
        <v>64</v>
      </c>
      <c r="AL7325" t="s">
        <v>22</v>
      </c>
      <c r="AM7325">
        <v>72</v>
      </c>
    </row>
    <row r="7326" spans="28:39">
      <c r="AB7326" t="s">
        <v>650</v>
      </c>
      <c r="AC7326" s="1">
        <v>2</v>
      </c>
      <c r="AD7326" s="38" t="s">
        <v>427</v>
      </c>
      <c r="AE7326" s="39">
        <v>80</v>
      </c>
      <c r="AF7326" s="51">
        <v>130</v>
      </c>
      <c r="AG7326" s="47">
        <v>60</v>
      </c>
      <c r="AH7326">
        <v>57</v>
      </c>
      <c r="AL7326" t="s">
        <v>22</v>
      </c>
      <c r="AM7326">
        <v>72</v>
      </c>
    </row>
    <row r="7327" spans="28:39">
      <c r="AB7327" t="s">
        <v>650</v>
      </c>
      <c r="AC7327" s="1">
        <v>2</v>
      </c>
      <c r="AD7327" s="38" t="s">
        <v>427</v>
      </c>
      <c r="AE7327" s="39">
        <v>80</v>
      </c>
      <c r="AF7327" s="51">
        <v>130</v>
      </c>
      <c r="AG7327" s="48">
        <v>70</v>
      </c>
      <c r="AH7327">
        <v>53</v>
      </c>
      <c r="AL7327" t="s">
        <v>22</v>
      </c>
      <c r="AM7327">
        <v>72</v>
      </c>
    </row>
    <row r="7328" spans="28:39">
      <c r="AB7328" t="s">
        <v>650</v>
      </c>
      <c r="AC7328" s="1">
        <v>2</v>
      </c>
      <c r="AD7328" s="38" t="s">
        <v>427</v>
      </c>
      <c r="AE7328" s="39">
        <v>80</v>
      </c>
      <c r="AF7328" s="52">
        <v>140</v>
      </c>
      <c r="AG7328" s="41">
        <v>0</v>
      </c>
      <c r="AH7328">
        <v>87</v>
      </c>
      <c r="AL7328" t="s">
        <v>22</v>
      </c>
      <c r="AM7328">
        <v>72</v>
      </c>
    </row>
    <row r="7329" spans="28:39">
      <c r="AB7329" t="s">
        <v>650</v>
      </c>
      <c r="AC7329" s="1">
        <v>2</v>
      </c>
      <c r="AD7329" s="38" t="s">
        <v>427</v>
      </c>
      <c r="AE7329" s="39">
        <v>80</v>
      </c>
      <c r="AF7329" s="52">
        <v>140</v>
      </c>
      <c r="AG7329" s="42">
        <v>10</v>
      </c>
      <c r="AH7329">
        <v>87</v>
      </c>
      <c r="AL7329" t="s">
        <v>22</v>
      </c>
      <c r="AM7329">
        <v>72</v>
      </c>
    </row>
    <row r="7330" spans="28:39">
      <c r="AB7330" t="s">
        <v>650</v>
      </c>
      <c r="AC7330" s="1">
        <v>2</v>
      </c>
      <c r="AD7330" s="38" t="s">
        <v>427</v>
      </c>
      <c r="AE7330" s="39">
        <v>80</v>
      </c>
      <c r="AF7330" s="52">
        <v>140</v>
      </c>
      <c r="AG7330" s="43">
        <v>20</v>
      </c>
      <c r="AH7330">
        <v>87</v>
      </c>
      <c r="AL7330" t="s">
        <v>22</v>
      </c>
      <c r="AM7330">
        <v>72</v>
      </c>
    </row>
    <row r="7331" spans="28:39">
      <c r="AB7331" t="s">
        <v>650</v>
      </c>
      <c r="AC7331" s="1">
        <v>2</v>
      </c>
      <c r="AD7331" s="38" t="s">
        <v>427</v>
      </c>
      <c r="AE7331" s="39">
        <v>80</v>
      </c>
      <c r="AF7331" s="52">
        <v>140</v>
      </c>
      <c r="AG7331" s="44">
        <v>30</v>
      </c>
      <c r="AH7331">
        <v>80</v>
      </c>
      <c r="AL7331" t="s">
        <v>22</v>
      </c>
      <c r="AM7331">
        <v>72</v>
      </c>
    </row>
    <row r="7332" spans="28:39">
      <c r="AB7332" t="s">
        <v>650</v>
      </c>
      <c r="AC7332" s="1">
        <v>2</v>
      </c>
      <c r="AD7332" s="38" t="s">
        <v>427</v>
      </c>
      <c r="AE7332" s="39">
        <v>80</v>
      </c>
      <c r="AF7332" s="52">
        <v>140</v>
      </c>
      <c r="AG7332" s="45">
        <v>40</v>
      </c>
      <c r="AH7332">
        <v>70</v>
      </c>
      <c r="AL7332" t="s">
        <v>22</v>
      </c>
      <c r="AM7332">
        <v>72</v>
      </c>
    </row>
    <row r="7333" spans="28:39">
      <c r="AB7333" t="s">
        <v>650</v>
      </c>
      <c r="AC7333" s="1">
        <v>2</v>
      </c>
      <c r="AD7333" s="38" t="s">
        <v>427</v>
      </c>
      <c r="AE7333" s="39">
        <v>80</v>
      </c>
      <c r="AF7333" s="52">
        <v>140</v>
      </c>
      <c r="AG7333" s="46">
        <v>50</v>
      </c>
      <c r="AH7333">
        <v>64</v>
      </c>
      <c r="AL7333" t="s">
        <v>22</v>
      </c>
      <c r="AM7333">
        <v>72</v>
      </c>
    </row>
    <row r="7334" spans="28:39">
      <c r="AB7334" t="s">
        <v>650</v>
      </c>
      <c r="AC7334" s="1">
        <v>2</v>
      </c>
      <c r="AD7334" s="38" t="s">
        <v>427</v>
      </c>
      <c r="AE7334" s="39">
        <v>80</v>
      </c>
      <c r="AF7334" s="52">
        <v>140</v>
      </c>
      <c r="AG7334" s="47">
        <v>60</v>
      </c>
      <c r="AH7334">
        <v>57</v>
      </c>
      <c r="AL7334" t="s">
        <v>22</v>
      </c>
      <c r="AM7334">
        <v>72</v>
      </c>
    </row>
    <row r="7335" spans="28:39">
      <c r="AB7335" t="s">
        <v>650</v>
      </c>
      <c r="AC7335" s="1">
        <v>2</v>
      </c>
      <c r="AD7335" s="38" t="s">
        <v>427</v>
      </c>
      <c r="AE7335" s="39">
        <v>80</v>
      </c>
      <c r="AF7335" s="52">
        <v>140</v>
      </c>
      <c r="AG7335" s="48">
        <v>70</v>
      </c>
      <c r="AH7335">
        <v>53</v>
      </c>
      <c r="AL7335" t="s">
        <v>22</v>
      </c>
      <c r="AM7335">
        <v>72</v>
      </c>
    </row>
    <row r="7336" spans="28:39">
      <c r="AB7336" t="s">
        <v>650</v>
      </c>
      <c r="AC7336" s="1">
        <v>2</v>
      </c>
      <c r="AD7336" s="38" t="s">
        <v>427</v>
      </c>
      <c r="AE7336" s="39">
        <v>80</v>
      </c>
      <c r="AF7336" s="53">
        <v>150</v>
      </c>
      <c r="AG7336" s="41">
        <v>0</v>
      </c>
      <c r="AH7336">
        <v>83</v>
      </c>
      <c r="AL7336" t="s">
        <v>22</v>
      </c>
      <c r="AM7336">
        <v>72</v>
      </c>
    </row>
    <row r="7337" spans="28:39">
      <c r="AB7337" t="s">
        <v>650</v>
      </c>
      <c r="AC7337" s="1">
        <v>2</v>
      </c>
      <c r="AD7337" s="38" t="s">
        <v>427</v>
      </c>
      <c r="AE7337" s="39">
        <v>80</v>
      </c>
      <c r="AF7337" s="53">
        <v>150</v>
      </c>
      <c r="AG7337" s="42">
        <v>10</v>
      </c>
      <c r="AH7337">
        <v>83</v>
      </c>
      <c r="AL7337" t="s">
        <v>22</v>
      </c>
      <c r="AM7337">
        <v>72</v>
      </c>
    </row>
    <row r="7338" spans="28:39">
      <c r="AB7338" t="s">
        <v>650</v>
      </c>
      <c r="AC7338" s="1">
        <v>2</v>
      </c>
      <c r="AD7338" s="38" t="s">
        <v>427</v>
      </c>
      <c r="AE7338" s="39">
        <v>80</v>
      </c>
      <c r="AF7338" s="53">
        <v>150</v>
      </c>
      <c r="AG7338" s="43">
        <v>20</v>
      </c>
      <c r="AH7338">
        <v>83</v>
      </c>
      <c r="AL7338" t="s">
        <v>22</v>
      </c>
      <c r="AM7338">
        <v>72</v>
      </c>
    </row>
    <row r="7339" spans="28:39">
      <c r="AB7339" t="s">
        <v>650</v>
      </c>
      <c r="AC7339" s="1">
        <v>2</v>
      </c>
      <c r="AD7339" s="38" t="s">
        <v>427</v>
      </c>
      <c r="AE7339" s="39">
        <v>80</v>
      </c>
      <c r="AF7339" s="53">
        <v>150</v>
      </c>
      <c r="AG7339" s="44">
        <v>30</v>
      </c>
      <c r="AH7339">
        <v>80</v>
      </c>
      <c r="AL7339" t="s">
        <v>22</v>
      </c>
      <c r="AM7339">
        <v>72</v>
      </c>
    </row>
    <row r="7340" spans="28:39">
      <c r="AB7340" t="s">
        <v>650</v>
      </c>
      <c r="AC7340" s="1">
        <v>2</v>
      </c>
      <c r="AD7340" s="38" t="s">
        <v>427</v>
      </c>
      <c r="AE7340" s="39">
        <v>80</v>
      </c>
      <c r="AF7340" s="53">
        <v>150</v>
      </c>
      <c r="AG7340" s="45">
        <v>40</v>
      </c>
      <c r="AH7340">
        <v>70</v>
      </c>
      <c r="AL7340" t="s">
        <v>22</v>
      </c>
      <c r="AM7340">
        <v>72</v>
      </c>
    </row>
    <row r="7341" spans="28:39">
      <c r="AB7341" t="s">
        <v>650</v>
      </c>
      <c r="AC7341" s="1">
        <v>2</v>
      </c>
      <c r="AD7341" s="38" t="s">
        <v>427</v>
      </c>
      <c r="AE7341" s="39">
        <v>80</v>
      </c>
      <c r="AF7341" s="53">
        <v>150</v>
      </c>
      <c r="AG7341" s="46">
        <v>50</v>
      </c>
      <c r="AH7341">
        <v>64</v>
      </c>
      <c r="AL7341" t="s">
        <v>22</v>
      </c>
      <c r="AM7341">
        <v>72</v>
      </c>
    </row>
    <row r="7342" spans="28:39">
      <c r="AB7342" t="s">
        <v>650</v>
      </c>
      <c r="AC7342" s="1">
        <v>2</v>
      </c>
      <c r="AD7342" s="38" t="s">
        <v>427</v>
      </c>
      <c r="AE7342" s="39">
        <v>80</v>
      </c>
      <c r="AF7342" s="53">
        <v>150</v>
      </c>
      <c r="AG7342" s="47">
        <v>60</v>
      </c>
      <c r="AH7342">
        <v>57</v>
      </c>
      <c r="AL7342" t="s">
        <v>22</v>
      </c>
      <c r="AM7342">
        <v>72</v>
      </c>
    </row>
    <row r="7343" spans="28:39">
      <c r="AB7343" t="s">
        <v>650</v>
      </c>
      <c r="AC7343" s="1">
        <v>2</v>
      </c>
      <c r="AD7343" s="38" t="s">
        <v>427</v>
      </c>
      <c r="AE7343" s="39">
        <v>80</v>
      </c>
      <c r="AF7343" s="53">
        <v>150</v>
      </c>
      <c r="AG7343" s="48">
        <v>70</v>
      </c>
      <c r="AH7343">
        <v>53</v>
      </c>
      <c r="AL7343" t="s">
        <v>22</v>
      </c>
      <c r="AM7343">
        <v>72</v>
      </c>
    </row>
    <row r="7344" spans="28:39">
      <c r="AB7344" t="s">
        <v>650</v>
      </c>
      <c r="AC7344" s="1">
        <v>2</v>
      </c>
      <c r="AD7344" s="38" t="s">
        <v>427</v>
      </c>
      <c r="AE7344" s="39">
        <v>80</v>
      </c>
      <c r="AF7344" s="54">
        <v>160</v>
      </c>
      <c r="AG7344" s="41">
        <v>0</v>
      </c>
      <c r="AH7344">
        <v>49</v>
      </c>
      <c r="AL7344" t="s">
        <v>22</v>
      </c>
      <c r="AM7344">
        <v>72</v>
      </c>
    </row>
    <row r="7345" spans="28:39">
      <c r="AB7345" t="s">
        <v>650</v>
      </c>
      <c r="AC7345" s="1">
        <v>2</v>
      </c>
      <c r="AD7345" s="38" t="s">
        <v>427</v>
      </c>
      <c r="AE7345" s="39">
        <v>80</v>
      </c>
      <c r="AF7345" s="54">
        <v>160</v>
      </c>
      <c r="AG7345" s="42">
        <v>10</v>
      </c>
      <c r="AH7345">
        <v>49</v>
      </c>
      <c r="AL7345" t="s">
        <v>22</v>
      </c>
      <c r="AM7345">
        <v>72</v>
      </c>
    </row>
    <row r="7346" spans="28:39">
      <c r="AB7346" t="s">
        <v>650</v>
      </c>
      <c r="AC7346" s="1">
        <v>2</v>
      </c>
      <c r="AD7346" s="38" t="s">
        <v>427</v>
      </c>
      <c r="AE7346" s="39">
        <v>80</v>
      </c>
      <c r="AF7346" s="54">
        <v>160</v>
      </c>
      <c r="AG7346" s="43">
        <v>20</v>
      </c>
      <c r="AH7346">
        <v>49</v>
      </c>
      <c r="AL7346" t="s">
        <v>22</v>
      </c>
      <c r="AM7346">
        <v>72</v>
      </c>
    </row>
    <row r="7347" spans="28:39">
      <c r="AB7347" t="s">
        <v>650</v>
      </c>
      <c r="AC7347" s="1">
        <v>2</v>
      </c>
      <c r="AD7347" s="38" t="s">
        <v>427</v>
      </c>
      <c r="AE7347" s="39">
        <v>80</v>
      </c>
      <c r="AF7347" s="54">
        <v>160</v>
      </c>
      <c r="AG7347" s="44">
        <v>30</v>
      </c>
      <c r="AH7347">
        <v>49</v>
      </c>
      <c r="AL7347" t="s">
        <v>22</v>
      </c>
      <c r="AM7347">
        <v>72</v>
      </c>
    </row>
    <row r="7348" spans="28:39">
      <c r="AB7348" t="s">
        <v>650</v>
      </c>
      <c r="AC7348" s="1">
        <v>2</v>
      </c>
      <c r="AD7348" s="38" t="s">
        <v>427</v>
      </c>
      <c r="AE7348" s="39">
        <v>80</v>
      </c>
      <c r="AF7348" s="54">
        <v>160</v>
      </c>
      <c r="AG7348" s="45">
        <v>40</v>
      </c>
      <c r="AH7348">
        <v>49</v>
      </c>
      <c r="AL7348" t="s">
        <v>22</v>
      </c>
      <c r="AM7348">
        <v>72</v>
      </c>
    </row>
    <row r="7349" spans="28:39">
      <c r="AB7349" t="s">
        <v>650</v>
      </c>
      <c r="AC7349" s="1">
        <v>2</v>
      </c>
      <c r="AD7349" s="38" t="s">
        <v>427</v>
      </c>
      <c r="AE7349" s="39">
        <v>80</v>
      </c>
      <c r="AF7349" s="54">
        <v>160</v>
      </c>
      <c r="AG7349" s="46">
        <v>50</v>
      </c>
      <c r="AH7349">
        <v>49</v>
      </c>
      <c r="AL7349" t="s">
        <v>22</v>
      </c>
      <c r="AM7349">
        <v>72</v>
      </c>
    </row>
    <row r="7350" spans="28:39">
      <c r="AB7350" t="s">
        <v>650</v>
      </c>
      <c r="AC7350" s="1">
        <v>2</v>
      </c>
      <c r="AD7350" s="38" t="s">
        <v>427</v>
      </c>
      <c r="AE7350" s="39">
        <v>80</v>
      </c>
      <c r="AF7350" s="54">
        <v>160</v>
      </c>
      <c r="AG7350" s="47">
        <v>60</v>
      </c>
      <c r="AH7350">
        <v>49</v>
      </c>
      <c r="AL7350" t="s">
        <v>22</v>
      </c>
      <c r="AM7350">
        <v>72</v>
      </c>
    </row>
    <row r="7351" spans="28:39">
      <c r="AB7351" t="s">
        <v>650</v>
      </c>
      <c r="AC7351" s="1">
        <v>2</v>
      </c>
      <c r="AD7351" s="38" t="s">
        <v>427</v>
      </c>
      <c r="AE7351" s="39">
        <v>80</v>
      </c>
      <c r="AF7351" s="54">
        <v>160</v>
      </c>
      <c r="AG7351" s="48">
        <v>70</v>
      </c>
      <c r="AH7351">
        <v>49</v>
      </c>
      <c r="AL7351" t="s">
        <v>22</v>
      </c>
      <c r="AM7351">
        <v>72</v>
      </c>
    </row>
    <row r="7352" spans="28:39">
      <c r="AB7352" t="s">
        <v>650</v>
      </c>
      <c r="AC7352" s="1">
        <v>2</v>
      </c>
      <c r="AD7352" s="38" t="s">
        <v>427</v>
      </c>
      <c r="AE7352" s="39">
        <v>80</v>
      </c>
      <c r="AF7352" s="55">
        <v>170</v>
      </c>
      <c r="AG7352" s="41">
        <v>0</v>
      </c>
      <c r="AH7352">
        <v>43</v>
      </c>
      <c r="AL7352" t="s">
        <v>22</v>
      </c>
      <c r="AM7352">
        <v>72</v>
      </c>
    </row>
    <row r="7353" spans="28:39">
      <c r="AB7353" t="s">
        <v>650</v>
      </c>
      <c r="AC7353" s="1">
        <v>2</v>
      </c>
      <c r="AD7353" s="38" t="s">
        <v>427</v>
      </c>
      <c r="AE7353" s="39">
        <v>80</v>
      </c>
      <c r="AF7353" s="55">
        <v>170</v>
      </c>
      <c r="AG7353" s="42">
        <v>10</v>
      </c>
      <c r="AH7353">
        <v>43</v>
      </c>
      <c r="AL7353" t="s">
        <v>22</v>
      </c>
      <c r="AM7353">
        <v>72</v>
      </c>
    </row>
    <row r="7354" spans="28:39">
      <c r="AB7354" t="s">
        <v>650</v>
      </c>
      <c r="AC7354" s="1">
        <v>2</v>
      </c>
      <c r="AD7354" s="38" t="s">
        <v>427</v>
      </c>
      <c r="AE7354" s="39">
        <v>80</v>
      </c>
      <c r="AF7354" s="55">
        <v>170</v>
      </c>
      <c r="AG7354" s="43">
        <v>20</v>
      </c>
      <c r="AH7354">
        <v>43</v>
      </c>
      <c r="AL7354" t="s">
        <v>22</v>
      </c>
      <c r="AM7354">
        <v>72</v>
      </c>
    </row>
    <row r="7355" spans="28:39">
      <c r="AB7355" t="s">
        <v>650</v>
      </c>
      <c r="AC7355" s="1">
        <v>2</v>
      </c>
      <c r="AD7355" s="38" t="s">
        <v>427</v>
      </c>
      <c r="AE7355" s="39">
        <v>80</v>
      </c>
      <c r="AF7355" s="55">
        <v>170</v>
      </c>
      <c r="AG7355" s="44">
        <v>30</v>
      </c>
      <c r="AH7355">
        <v>43</v>
      </c>
      <c r="AL7355" t="s">
        <v>22</v>
      </c>
      <c r="AM7355">
        <v>72</v>
      </c>
    </row>
    <row r="7356" spans="28:39">
      <c r="AB7356" t="s">
        <v>650</v>
      </c>
      <c r="AC7356" s="1">
        <v>2</v>
      </c>
      <c r="AD7356" s="38" t="s">
        <v>427</v>
      </c>
      <c r="AE7356" s="39">
        <v>80</v>
      </c>
      <c r="AF7356" s="55">
        <v>170</v>
      </c>
      <c r="AG7356" s="45">
        <v>40</v>
      </c>
      <c r="AH7356">
        <v>43</v>
      </c>
      <c r="AL7356" t="s">
        <v>22</v>
      </c>
      <c r="AM7356">
        <v>72</v>
      </c>
    </row>
    <row r="7357" spans="28:39">
      <c r="AB7357" t="s">
        <v>650</v>
      </c>
      <c r="AC7357" s="1">
        <v>2</v>
      </c>
      <c r="AD7357" s="38" t="s">
        <v>427</v>
      </c>
      <c r="AE7357" s="39">
        <v>80</v>
      </c>
      <c r="AF7357" s="55">
        <v>170</v>
      </c>
      <c r="AG7357" s="46">
        <v>50</v>
      </c>
      <c r="AH7357">
        <v>43</v>
      </c>
      <c r="AL7357" t="s">
        <v>22</v>
      </c>
      <c r="AM7357">
        <v>72</v>
      </c>
    </row>
    <row r="7358" spans="28:39">
      <c r="AB7358" t="s">
        <v>650</v>
      </c>
      <c r="AC7358" s="1">
        <v>2</v>
      </c>
      <c r="AD7358" s="38" t="s">
        <v>427</v>
      </c>
      <c r="AE7358" s="39">
        <v>80</v>
      </c>
      <c r="AF7358" s="55">
        <v>170</v>
      </c>
      <c r="AG7358" s="47">
        <v>60</v>
      </c>
      <c r="AH7358">
        <v>43</v>
      </c>
      <c r="AL7358" t="s">
        <v>22</v>
      </c>
      <c r="AM7358">
        <v>72</v>
      </c>
    </row>
    <row r="7359" spans="28:39">
      <c r="AB7359" t="s">
        <v>650</v>
      </c>
      <c r="AC7359" s="1">
        <v>2</v>
      </c>
      <c r="AD7359" s="38" t="s">
        <v>427</v>
      </c>
      <c r="AE7359" s="39">
        <v>80</v>
      </c>
      <c r="AF7359" s="55">
        <v>170</v>
      </c>
      <c r="AG7359" s="48">
        <v>70</v>
      </c>
      <c r="AH7359">
        <v>43</v>
      </c>
      <c r="AL7359" t="s">
        <v>22</v>
      </c>
      <c r="AM7359">
        <v>72</v>
      </c>
    </row>
    <row r="7360" spans="28:39">
      <c r="AB7360" t="s">
        <v>650</v>
      </c>
      <c r="AC7360" s="1">
        <v>2</v>
      </c>
      <c r="AD7360" s="38" t="s">
        <v>427</v>
      </c>
      <c r="AE7360" s="39">
        <v>80</v>
      </c>
      <c r="AF7360" s="56">
        <v>180</v>
      </c>
      <c r="AG7360" s="41">
        <v>0</v>
      </c>
      <c r="AH7360">
        <v>38</v>
      </c>
      <c r="AL7360" t="s">
        <v>22</v>
      </c>
      <c r="AM7360">
        <v>72</v>
      </c>
    </row>
    <row r="7361" spans="28:39">
      <c r="AB7361" t="s">
        <v>650</v>
      </c>
      <c r="AC7361" s="1">
        <v>2</v>
      </c>
      <c r="AD7361" s="38" t="s">
        <v>427</v>
      </c>
      <c r="AE7361" s="39">
        <v>80</v>
      </c>
      <c r="AF7361" s="56">
        <v>180</v>
      </c>
      <c r="AG7361" s="42">
        <v>10</v>
      </c>
      <c r="AH7361">
        <v>38</v>
      </c>
      <c r="AL7361" t="s">
        <v>22</v>
      </c>
      <c r="AM7361">
        <v>72</v>
      </c>
    </row>
    <row r="7362" spans="28:39">
      <c r="AB7362" t="s">
        <v>650</v>
      </c>
      <c r="AC7362" s="1">
        <v>2</v>
      </c>
      <c r="AD7362" s="38" t="s">
        <v>427</v>
      </c>
      <c r="AE7362" s="39">
        <v>80</v>
      </c>
      <c r="AF7362" s="56">
        <v>180</v>
      </c>
      <c r="AG7362" s="43">
        <v>20</v>
      </c>
      <c r="AH7362">
        <v>38</v>
      </c>
      <c r="AL7362" t="s">
        <v>22</v>
      </c>
      <c r="AM7362">
        <v>72</v>
      </c>
    </row>
    <row r="7363" spans="28:39">
      <c r="AB7363" t="s">
        <v>650</v>
      </c>
      <c r="AC7363" s="1">
        <v>2</v>
      </c>
      <c r="AD7363" s="38" t="s">
        <v>427</v>
      </c>
      <c r="AE7363" s="39">
        <v>80</v>
      </c>
      <c r="AF7363" s="56">
        <v>180</v>
      </c>
      <c r="AG7363" s="44">
        <v>30</v>
      </c>
      <c r="AH7363">
        <v>38</v>
      </c>
      <c r="AL7363" t="s">
        <v>22</v>
      </c>
      <c r="AM7363">
        <v>72</v>
      </c>
    </row>
    <row r="7364" spans="28:39">
      <c r="AB7364" t="s">
        <v>650</v>
      </c>
      <c r="AC7364" s="1">
        <v>2</v>
      </c>
      <c r="AD7364" s="38" t="s">
        <v>427</v>
      </c>
      <c r="AE7364" s="39">
        <v>80</v>
      </c>
      <c r="AF7364" s="56">
        <v>180</v>
      </c>
      <c r="AG7364" s="45">
        <v>40</v>
      </c>
      <c r="AH7364">
        <v>38</v>
      </c>
      <c r="AL7364" t="s">
        <v>22</v>
      </c>
      <c r="AM7364">
        <v>72</v>
      </c>
    </row>
    <row r="7365" spans="28:39">
      <c r="AB7365" t="s">
        <v>650</v>
      </c>
      <c r="AC7365" s="1">
        <v>2</v>
      </c>
      <c r="AD7365" s="38" t="s">
        <v>427</v>
      </c>
      <c r="AE7365" s="39">
        <v>80</v>
      </c>
      <c r="AF7365" s="56">
        <v>180</v>
      </c>
      <c r="AG7365" s="46">
        <v>50</v>
      </c>
      <c r="AH7365">
        <v>38</v>
      </c>
      <c r="AL7365" t="s">
        <v>22</v>
      </c>
      <c r="AM7365">
        <v>72</v>
      </c>
    </row>
    <row r="7366" spans="28:39">
      <c r="AB7366" t="s">
        <v>650</v>
      </c>
      <c r="AC7366" s="1">
        <v>2</v>
      </c>
      <c r="AD7366" s="38" t="s">
        <v>427</v>
      </c>
      <c r="AE7366" s="39">
        <v>80</v>
      </c>
      <c r="AF7366" s="56">
        <v>180</v>
      </c>
      <c r="AG7366" s="47">
        <v>60</v>
      </c>
      <c r="AH7366">
        <v>38</v>
      </c>
      <c r="AL7366" t="s">
        <v>22</v>
      </c>
      <c r="AM7366">
        <v>72</v>
      </c>
    </row>
    <row r="7367" spans="28:39">
      <c r="AB7367" t="s">
        <v>650</v>
      </c>
      <c r="AC7367" s="1">
        <v>2</v>
      </c>
      <c r="AD7367" s="38" t="s">
        <v>427</v>
      </c>
      <c r="AE7367" s="39">
        <v>80</v>
      </c>
      <c r="AF7367" s="56">
        <v>180</v>
      </c>
      <c r="AG7367" s="48">
        <v>70</v>
      </c>
      <c r="AH7367">
        <v>38</v>
      </c>
      <c r="AL7367" t="s">
        <v>22</v>
      </c>
      <c r="AM7367">
        <v>72</v>
      </c>
    </row>
    <row r="7368" spans="28:39">
      <c r="AB7368" t="s">
        <v>650</v>
      </c>
      <c r="AC7368" s="1">
        <v>2</v>
      </c>
      <c r="AD7368" s="38" t="s">
        <v>427</v>
      </c>
      <c r="AE7368" s="39">
        <v>80</v>
      </c>
      <c r="AF7368" s="57">
        <v>200</v>
      </c>
      <c r="AG7368" s="41">
        <v>0</v>
      </c>
      <c r="AH7368">
        <v>31</v>
      </c>
      <c r="AL7368" t="s">
        <v>22</v>
      </c>
      <c r="AM7368">
        <v>72</v>
      </c>
    </row>
    <row r="7369" spans="28:39">
      <c r="AB7369" t="s">
        <v>650</v>
      </c>
      <c r="AC7369" s="1">
        <v>2</v>
      </c>
      <c r="AD7369" s="38" t="s">
        <v>427</v>
      </c>
      <c r="AE7369" s="39">
        <v>80</v>
      </c>
      <c r="AF7369" s="57">
        <v>200</v>
      </c>
      <c r="AG7369" s="42">
        <v>10</v>
      </c>
      <c r="AH7369">
        <v>31</v>
      </c>
      <c r="AL7369" t="s">
        <v>22</v>
      </c>
      <c r="AM7369">
        <v>72</v>
      </c>
    </row>
    <row r="7370" spans="28:39">
      <c r="AB7370" t="s">
        <v>650</v>
      </c>
      <c r="AC7370" s="1">
        <v>2</v>
      </c>
      <c r="AD7370" s="38" t="s">
        <v>427</v>
      </c>
      <c r="AE7370" s="39">
        <v>80</v>
      </c>
      <c r="AF7370" s="57">
        <v>200</v>
      </c>
      <c r="AG7370" s="43">
        <v>20</v>
      </c>
      <c r="AH7370">
        <v>31</v>
      </c>
      <c r="AL7370" t="s">
        <v>22</v>
      </c>
      <c r="AM7370">
        <v>72</v>
      </c>
    </row>
    <row r="7371" spans="28:39">
      <c r="AB7371" t="s">
        <v>650</v>
      </c>
      <c r="AC7371" s="1">
        <v>2</v>
      </c>
      <c r="AD7371" s="38" t="s">
        <v>427</v>
      </c>
      <c r="AE7371" s="39">
        <v>80</v>
      </c>
      <c r="AF7371" s="57">
        <v>200</v>
      </c>
      <c r="AG7371" s="44">
        <v>30</v>
      </c>
      <c r="AH7371">
        <v>31</v>
      </c>
      <c r="AL7371" t="s">
        <v>22</v>
      </c>
      <c r="AM7371">
        <v>72</v>
      </c>
    </row>
    <row r="7372" spans="28:39">
      <c r="AB7372" t="s">
        <v>650</v>
      </c>
      <c r="AC7372" s="1">
        <v>2</v>
      </c>
      <c r="AD7372" s="38" t="s">
        <v>427</v>
      </c>
      <c r="AE7372" s="39">
        <v>80</v>
      </c>
      <c r="AF7372" s="57">
        <v>200</v>
      </c>
      <c r="AG7372" s="45">
        <v>40</v>
      </c>
      <c r="AH7372">
        <v>31</v>
      </c>
      <c r="AL7372" t="s">
        <v>22</v>
      </c>
      <c r="AM7372">
        <v>72</v>
      </c>
    </row>
    <row r="7373" spans="28:39">
      <c r="AB7373" t="s">
        <v>650</v>
      </c>
      <c r="AC7373" s="1">
        <v>2</v>
      </c>
      <c r="AD7373" s="38" t="s">
        <v>427</v>
      </c>
      <c r="AE7373" s="39">
        <v>80</v>
      </c>
      <c r="AF7373" s="57">
        <v>200</v>
      </c>
      <c r="AG7373" s="46">
        <v>50</v>
      </c>
      <c r="AH7373">
        <v>31</v>
      </c>
      <c r="AL7373" t="s">
        <v>22</v>
      </c>
      <c r="AM7373">
        <v>72</v>
      </c>
    </row>
    <row r="7374" spans="28:39">
      <c r="AB7374" t="s">
        <v>650</v>
      </c>
      <c r="AC7374" s="1">
        <v>2</v>
      </c>
      <c r="AD7374" s="38" t="s">
        <v>427</v>
      </c>
      <c r="AE7374" s="39">
        <v>80</v>
      </c>
      <c r="AF7374" s="57">
        <v>200</v>
      </c>
      <c r="AG7374" s="47">
        <v>60</v>
      </c>
      <c r="AH7374">
        <v>31</v>
      </c>
      <c r="AL7374" t="s">
        <v>22</v>
      </c>
      <c r="AM7374">
        <v>72</v>
      </c>
    </row>
    <row r="7375" spans="28:39">
      <c r="AB7375" t="s">
        <v>650</v>
      </c>
      <c r="AC7375" s="1">
        <v>2</v>
      </c>
      <c r="AD7375" s="38" t="s">
        <v>427</v>
      </c>
      <c r="AE7375" s="39">
        <v>80</v>
      </c>
      <c r="AF7375" s="57">
        <v>200</v>
      </c>
      <c r="AG7375" s="48">
        <v>70</v>
      </c>
      <c r="AH7375">
        <v>31</v>
      </c>
      <c r="AL7375" t="s">
        <v>22</v>
      </c>
      <c r="AM7375">
        <v>72</v>
      </c>
    </row>
    <row r="7376" spans="28:39">
      <c r="AB7376" t="s">
        <v>650</v>
      </c>
      <c r="AC7376" s="1">
        <v>2</v>
      </c>
      <c r="AD7376" s="38" t="s">
        <v>428</v>
      </c>
      <c r="AE7376" s="39">
        <v>80</v>
      </c>
      <c r="AF7376" s="40">
        <v>110</v>
      </c>
      <c r="AG7376" s="41">
        <v>0</v>
      </c>
      <c r="AH7376">
        <v>98</v>
      </c>
      <c r="AL7376" t="s">
        <v>22</v>
      </c>
      <c r="AM7376">
        <v>72</v>
      </c>
    </row>
    <row r="7377" spans="28:39">
      <c r="AB7377" t="s">
        <v>650</v>
      </c>
      <c r="AC7377" s="1">
        <v>2</v>
      </c>
      <c r="AD7377" s="38" t="s">
        <v>428</v>
      </c>
      <c r="AE7377" s="39">
        <v>80</v>
      </c>
      <c r="AF7377" s="40">
        <v>110</v>
      </c>
      <c r="AG7377" s="42">
        <v>10</v>
      </c>
      <c r="AH7377">
        <v>98</v>
      </c>
      <c r="AL7377" t="s">
        <v>22</v>
      </c>
      <c r="AM7377">
        <v>72</v>
      </c>
    </row>
    <row r="7378" spans="28:39">
      <c r="AB7378" t="s">
        <v>650</v>
      </c>
      <c r="AC7378" s="1">
        <v>2</v>
      </c>
      <c r="AD7378" s="38" t="s">
        <v>428</v>
      </c>
      <c r="AE7378" s="39">
        <v>80</v>
      </c>
      <c r="AF7378" s="40">
        <v>110</v>
      </c>
      <c r="AG7378" s="43">
        <v>20</v>
      </c>
      <c r="AH7378">
        <v>92</v>
      </c>
      <c r="AL7378" t="s">
        <v>22</v>
      </c>
      <c r="AM7378">
        <v>72</v>
      </c>
    </row>
    <row r="7379" spans="28:39">
      <c r="AB7379" t="s">
        <v>650</v>
      </c>
      <c r="AC7379" s="1">
        <v>2</v>
      </c>
      <c r="AD7379" s="38" t="s">
        <v>428</v>
      </c>
      <c r="AE7379" s="39">
        <v>80</v>
      </c>
      <c r="AF7379" s="40">
        <v>110</v>
      </c>
      <c r="AG7379" s="44">
        <v>30</v>
      </c>
      <c r="AH7379">
        <v>80</v>
      </c>
      <c r="AL7379" t="s">
        <v>22</v>
      </c>
      <c r="AM7379">
        <v>72</v>
      </c>
    </row>
    <row r="7380" spans="28:39">
      <c r="AB7380" t="s">
        <v>650</v>
      </c>
      <c r="AC7380" s="1">
        <v>2</v>
      </c>
      <c r="AD7380" s="38" t="s">
        <v>428</v>
      </c>
      <c r="AE7380" s="39">
        <v>80</v>
      </c>
      <c r="AF7380" s="40">
        <v>110</v>
      </c>
      <c r="AG7380" s="45">
        <v>40</v>
      </c>
      <c r="AH7380">
        <v>70</v>
      </c>
      <c r="AL7380" t="s">
        <v>22</v>
      </c>
      <c r="AM7380">
        <v>72</v>
      </c>
    </row>
    <row r="7381" spans="28:39">
      <c r="AB7381" t="s">
        <v>650</v>
      </c>
      <c r="AC7381" s="1">
        <v>2</v>
      </c>
      <c r="AD7381" s="38" t="s">
        <v>428</v>
      </c>
      <c r="AE7381" s="39">
        <v>80</v>
      </c>
      <c r="AF7381" s="40">
        <v>110</v>
      </c>
      <c r="AG7381" s="46">
        <v>50</v>
      </c>
      <c r="AH7381">
        <v>64</v>
      </c>
      <c r="AL7381" t="s">
        <v>22</v>
      </c>
      <c r="AM7381">
        <v>72</v>
      </c>
    </row>
    <row r="7382" spans="28:39">
      <c r="AB7382" t="s">
        <v>650</v>
      </c>
      <c r="AC7382" s="1">
        <v>2</v>
      </c>
      <c r="AD7382" s="38" t="s">
        <v>428</v>
      </c>
      <c r="AE7382" s="39">
        <v>80</v>
      </c>
      <c r="AF7382" s="40">
        <v>110</v>
      </c>
      <c r="AG7382" s="47">
        <v>60</v>
      </c>
      <c r="AH7382">
        <v>57</v>
      </c>
      <c r="AL7382" t="s">
        <v>22</v>
      </c>
      <c r="AM7382">
        <v>72</v>
      </c>
    </row>
    <row r="7383" spans="28:39">
      <c r="AB7383" t="s">
        <v>650</v>
      </c>
      <c r="AC7383" s="1">
        <v>2</v>
      </c>
      <c r="AD7383" s="38" t="s">
        <v>428</v>
      </c>
      <c r="AE7383" s="39">
        <v>80</v>
      </c>
      <c r="AF7383" s="40">
        <v>110</v>
      </c>
      <c r="AG7383" s="48">
        <v>70</v>
      </c>
      <c r="AH7383">
        <v>53</v>
      </c>
      <c r="AL7383" t="s">
        <v>22</v>
      </c>
      <c r="AM7383">
        <v>72</v>
      </c>
    </row>
    <row r="7384" spans="28:39">
      <c r="AB7384" t="s">
        <v>650</v>
      </c>
      <c r="AC7384" s="1">
        <v>2</v>
      </c>
      <c r="AD7384" s="38" t="s">
        <v>428</v>
      </c>
      <c r="AE7384" s="39">
        <v>80</v>
      </c>
      <c r="AF7384" s="49">
        <v>115</v>
      </c>
      <c r="AG7384" s="41">
        <v>0</v>
      </c>
      <c r="AH7384">
        <v>94</v>
      </c>
      <c r="AL7384" t="s">
        <v>22</v>
      </c>
      <c r="AM7384">
        <v>72</v>
      </c>
    </row>
    <row r="7385" spans="28:39">
      <c r="AB7385" t="s">
        <v>650</v>
      </c>
      <c r="AC7385" s="1">
        <v>2</v>
      </c>
      <c r="AD7385" s="38" t="s">
        <v>428</v>
      </c>
      <c r="AE7385" s="39">
        <v>80</v>
      </c>
      <c r="AF7385" s="49">
        <v>115</v>
      </c>
      <c r="AG7385" s="42">
        <v>10</v>
      </c>
      <c r="AH7385">
        <v>94</v>
      </c>
      <c r="AL7385" t="s">
        <v>22</v>
      </c>
      <c r="AM7385">
        <v>72</v>
      </c>
    </row>
    <row r="7386" spans="28:39">
      <c r="AB7386" t="s">
        <v>650</v>
      </c>
      <c r="AC7386" s="1">
        <v>2</v>
      </c>
      <c r="AD7386" s="38" t="s">
        <v>428</v>
      </c>
      <c r="AE7386" s="39">
        <v>80</v>
      </c>
      <c r="AF7386" s="49">
        <v>115</v>
      </c>
      <c r="AG7386" s="43">
        <v>20</v>
      </c>
      <c r="AH7386">
        <v>92</v>
      </c>
      <c r="AL7386" t="s">
        <v>22</v>
      </c>
      <c r="AM7386">
        <v>72</v>
      </c>
    </row>
    <row r="7387" spans="28:39">
      <c r="AB7387" t="s">
        <v>650</v>
      </c>
      <c r="AC7387" s="1">
        <v>2</v>
      </c>
      <c r="AD7387" s="38" t="s">
        <v>428</v>
      </c>
      <c r="AE7387" s="39">
        <v>80</v>
      </c>
      <c r="AF7387" s="49">
        <v>115</v>
      </c>
      <c r="AG7387" s="44">
        <v>30</v>
      </c>
      <c r="AH7387">
        <v>80</v>
      </c>
      <c r="AL7387" t="s">
        <v>22</v>
      </c>
      <c r="AM7387">
        <v>72</v>
      </c>
    </row>
    <row r="7388" spans="28:39">
      <c r="AB7388" t="s">
        <v>650</v>
      </c>
      <c r="AC7388" s="1">
        <v>2</v>
      </c>
      <c r="AD7388" s="38" t="s">
        <v>428</v>
      </c>
      <c r="AE7388" s="39">
        <v>80</v>
      </c>
      <c r="AF7388" s="49">
        <v>115</v>
      </c>
      <c r="AG7388" s="45">
        <v>40</v>
      </c>
      <c r="AH7388">
        <v>70</v>
      </c>
      <c r="AL7388" t="s">
        <v>22</v>
      </c>
      <c r="AM7388">
        <v>72</v>
      </c>
    </row>
    <row r="7389" spans="28:39">
      <c r="AB7389" t="s">
        <v>650</v>
      </c>
      <c r="AC7389" s="1">
        <v>2</v>
      </c>
      <c r="AD7389" s="38" t="s">
        <v>428</v>
      </c>
      <c r="AE7389" s="39">
        <v>80</v>
      </c>
      <c r="AF7389" s="49">
        <v>115</v>
      </c>
      <c r="AG7389" s="46">
        <v>50</v>
      </c>
      <c r="AH7389">
        <v>64</v>
      </c>
      <c r="AL7389" t="s">
        <v>22</v>
      </c>
      <c r="AM7389">
        <v>72</v>
      </c>
    </row>
    <row r="7390" spans="28:39">
      <c r="AB7390" t="s">
        <v>650</v>
      </c>
      <c r="AC7390" s="1">
        <v>2</v>
      </c>
      <c r="AD7390" s="38" t="s">
        <v>428</v>
      </c>
      <c r="AE7390" s="39">
        <v>80</v>
      </c>
      <c r="AF7390" s="49">
        <v>115</v>
      </c>
      <c r="AG7390" s="47">
        <v>60</v>
      </c>
      <c r="AH7390">
        <v>57</v>
      </c>
      <c r="AL7390" t="s">
        <v>22</v>
      </c>
      <c r="AM7390">
        <v>72</v>
      </c>
    </row>
    <row r="7391" spans="28:39">
      <c r="AB7391" t="s">
        <v>650</v>
      </c>
      <c r="AC7391" s="1">
        <v>2</v>
      </c>
      <c r="AD7391" s="38" t="s">
        <v>428</v>
      </c>
      <c r="AE7391" s="39">
        <v>80</v>
      </c>
      <c r="AF7391" s="49">
        <v>115</v>
      </c>
      <c r="AG7391" s="48">
        <v>70</v>
      </c>
      <c r="AH7391">
        <v>53</v>
      </c>
      <c r="AL7391" t="s">
        <v>22</v>
      </c>
      <c r="AM7391">
        <v>72</v>
      </c>
    </row>
    <row r="7392" spans="28:39">
      <c r="AB7392" t="s">
        <v>650</v>
      </c>
      <c r="AC7392" s="1">
        <v>2</v>
      </c>
      <c r="AD7392" s="38" t="s">
        <v>428</v>
      </c>
      <c r="AE7392" s="39">
        <v>80</v>
      </c>
      <c r="AF7392" s="50">
        <v>120</v>
      </c>
      <c r="AG7392" s="41">
        <v>0</v>
      </c>
      <c r="AH7392">
        <v>92</v>
      </c>
      <c r="AL7392" t="s">
        <v>22</v>
      </c>
      <c r="AM7392">
        <v>72</v>
      </c>
    </row>
    <row r="7393" spans="28:39">
      <c r="AB7393" t="s">
        <v>650</v>
      </c>
      <c r="AC7393" s="1">
        <v>2</v>
      </c>
      <c r="AD7393" s="38" t="s">
        <v>428</v>
      </c>
      <c r="AE7393" s="39">
        <v>80</v>
      </c>
      <c r="AF7393" s="50">
        <v>120</v>
      </c>
      <c r="AG7393" s="42">
        <v>10</v>
      </c>
      <c r="AH7393">
        <v>92</v>
      </c>
      <c r="AL7393" t="s">
        <v>22</v>
      </c>
      <c r="AM7393">
        <v>72</v>
      </c>
    </row>
    <row r="7394" spans="28:39">
      <c r="AB7394" t="s">
        <v>650</v>
      </c>
      <c r="AC7394" s="1">
        <v>2</v>
      </c>
      <c r="AD7394" s="38" t="s">
        <v>428</v>
      </c>
      <c r="AE7394" s="39">
        <v>80</v>
      </c>
      <c r="AF7394" s="50">
        <v>120</v>
      </c>
      <c r="AG7394" s="43">
        <v>20</v>
      </c>
      <c r="AH7394">
        <v>91</v>
      </c>
      <c r="AL7394" t="s">
        <v>22</v>
      </c>
      <c r="AM7394">
        <v>72</v>
      </c>
    </row>
    <row r="7395" spans="28:39">
      <c r="AB7395" t="s">
        <v>650</v>
      </c>
      <c r="AC7395" s="1">
        <v>2</v>
      </c>
      <c r="AD7395" s="38" t="s">
        <v>428</v>
      </c>
      <c r="AE7395" s="39">
        <v>80</v>
      </c>
      <c r="AF7395" s="50">
        <v>120</v>
      </c>
      <c r="AG7395" s="44">
        <v>30</v>
      </c>
      <c r="AH7395">
        <v>80</v>
      </c>
      <c r="AL7395" t="s">
        <v>22</v>
      </c>
      <c r="AM7395">
        <v>72</v>
      </c>
    </row>
    <row r="7396" spans="28:39">
      <c r="AB7396" t="s">
        <v>650</v>
      </c>
      <c r="AC7396" s="1">
        <v>2</v>
      </c>
      <c r="AD7396" s="38" t="s">
        <v>428</v>
      </c>
      <c r="AE7396" s="39">
        <v>80</v>
      </c>
      <c r="AF7396" s="50">
        <v>120</v>
      </c>
      <c r="AG7396" s="45">
        <v>40</v>
      </c>
      <c r="AH7396">
        <v>70</v>
      </c>
      <c r="AL7396" t="s">
        <v>22</v>
      </c>
      <c r="AM7396">
        <v>72</v>
      </c>
    </row>
    <row r="7397" spans="28:39">
      <c r="AB7397" t="s">
        <v>650</v>
      </c>
      <c r="AC7397" s="1">
        <v>2</v>
      </c>
      <c r="AD7397" s="38" t="s">
        <v>428</v>
      </c>
      <c r="AE7397" s="39">
        <v>80</v>
      </c>
      <c r="AF7397" s="50">
        <v>120</v>
      </c>
      <c r="AG7397" s="46">
        <v>50</v>
      </c>
      <c r="AH7397">
        <v>64</v>
      </c>
      <c r="AL7397" t="s">
        <v>22</v>
      </c>
      <c r="AM7397">
        <v>72</v>
      </c>
    </row>
    <row r="7398" spans="28:39">
      <c r="AB7398" t="s">
        <v>650</v>
      </c>
      <c r="AC7398" s="1">
        <v>2</v>
      </c>
      <c r="AD7398" s="38" t="s">
        <v>428</v>
      </c>
      <c r="AE7398" s="39">
        <v>80</v>
      </c>
      <c r="AF7398" s="50">
        <v>120</v>
      </c>
      <c r="AG7398" s="47">
        <v>60</v>
      </c>
      <c r="AH7398">
        <v>57</v>
      </c>
      <c r="AL7398" t="s">
        <v>22</v>
      </c>
      <c r="AM7398">
        <v>72</v>
      </c>
    </row>
    <row r="7399" spans="28:39">
      <c r="AB7399" t="s">
        <v>650</v>
      </c>
      <c r="AC7399" s="1">
        <v>2</v>
      </c>
      <c r="AD7399" s="38" t="s">
        <v>428</v>
      </c>
      <c r="AE7399" s="39">
        <v>80</v>
      </c>
      <c r="AF7399" s="50">
        <v>120</v>
      </c>
      <c r="AG7399" s="48">
        <v>70</v>
      </c>
      <c r="AH7399">
        <v>53</v>
      </c>
      <c r="AL7399" t="s">
        <v>22</v>
      </c>
      <c r="AM7399">
        <v>72</v>
      </c>
    </row>
    <row r="7400" spans="28:39">
      <c r="AB7400" t="s">
        <v>650</v>
      </c>
      <c r="AC7400" s="1">
        <v>2</v>
      </c>
      <c r="AD7400" s="38" t="s">
        <v>428</v>
      </c>
      <c r="AE7400" s="39">
        <v>80</v>
      </c>
      <c r="AF7400" s="51">
        <v>130</v>
      </c>
      <c r="AG7400" s="41">
        <v>0</v>
      </c>
      <c r="AH7400">
        <v>87</v>
      </c>
      <c r="AL7400" t="s">
        <v>22</v>
      </c>
      <c r="AM7400">
        <v>72</v>
      </c>
    </row>
    <row r="7401" spans="28:39">
      <c r="AB7401" t="s">
        <v>650</v>
      </c>
      <c r="AC7401" s="1">
        <v>2</v>
      </c>
      <c r="AD7401" s="38" t="s">
        <v>428</v>
      </c>
      <c r="AE7401" s="39">
        <v>80</v>
      </c>
      <c r="AF7401" s="51">
        <v>130</v>
      </c>
      <c r="AG7401" s="42">
        <v>10</v>
      </c>
      <c r="AH7401">
        <v>87</v>
      </c>
      <c r="AL7401" t="s">
        <v>22</v>
      </c>
      <c r="AM7401">
        <v>72</v>
      </c>
    </row>
    <row r="7402" spans="28:39">
      <c r="AB7402" t="s">
        <v>650</v>
      </c>
      <c r="AC7402" s="1">
        <v>2</v>
      </c>
      <c r="AD7402" s="38" t="s">
        <v>428</v>
      </c>
      <c r="AE7402" s="39">
        <v>80</v>
      </c>
      <c r="AF7402" s="51">
        <v>130</v>
      </c>
      <c r="AG7402" s="43">
        <v>20</v>
      </c>
      <c r="AH7402">
        <v>87</v>
      </c>
      <c r="AL7402" t="s">
        <v>22</v>
      </c>
      <c r="AM7402">
        <v>72</v>
      </c>
    </row>
    <row r="7403" spans="28:39">
      <c r="AB7403" t="s">
        <v>650</v>
      </c>
      <c r="AC7403" s="1">
        <v>2</v>
      </c>
      <c r="AD7403" s="38" t="s">
        <v>428</v>
      </c>
      <c r="AE7403" s="39">
        <v>80</v>
      </c>
      <c r="AF7403" s="51">
        <v>130</v>
      </c>
      <c r="AG7403" s="44">
        <v>30</v>
      </c>
      <c r="AH7403">
        <v>80</v>
      </c>
      <c r="AL7403" t="s">
        <v>22</v>
      </c>
      <c r="AM7403">
        <v>72</v>
      </c>
    </row>
    <row r="7404" spans="28:39">
      <c r="AB7404" t="s">
        <v>650</v>
      </c>
      <c r="AC7404" s="1">
        <v>2</v>
      </c>
      <c r="AD7404" s="38" t="s">
        <v>428</v>
      </c>
      <c r="AE7404" s="39">
        <v>80</v>
      </c>
      <c r="AF7404" s="51">
        <v>130</v>
      </c>
      <c r="AG7404" s="45">
        <v>40</v>
      </c>
      <c r="AH7404">
        <v>70</v>
      </c>
      <c r="AL7404" t="s">
        <v>22</v>
      </c>
      <c r="AM7404">
        <v>72</v>
      </c>
    </row>
    <row r="7405" spans="28:39">
      <c r="AB7405" t="s">
        <v>650</v>
      </c>
      <c r="AC7405" s="1">
        <v>2</v>
      </c>
      <c r="AD7405" s="38" t="s">
        <v>428</v>
      </c>
      <c r="AE7405" s="39">
        <v>80</v>
      </c>
      <c r="AF7405" s="51">
        <v>130</v>
      </c>
      <c r="AG7405" s="46">
        <v>50</v>
      </c>
      <c r="AH7405">
        <v>64</v>
      </c>
      <c r="AL7405" t="s">
        <v>22</v>
      </c>
      <c r="AM7405">
        <v>72</v>
      </c>
    </row>
    <row r="7406" spans="28:39">
      <c r="AB7406" t="s">
        <v>650</v>
      </c>
      <c r="AC7406" s="1">
        <v>2</v>
      </c>
      <c r="AD7406" s="38" t="s">
        <v>428</v>
      </c>
      <c r="AE7406" s="39">
        <v>80</v>
      </c>
      <c r="AF7406" s="51">
        <v>130</v>
      </c>
      <c r="AG7406" s="47">
        <v>60</v>
      </c>
      <c r="AH7406">
        <v>57</v>
      </c>
      <c r="AL7406" t="s">
        <v>22</v>
      </c>
      <c r="AM7406">
        <v>72</v>
      </c>
    </row>
    <row r="7407" spans="28:39">
      <c r="AB7407" t="s">
        <v>650</v>
      </c>
      <c r="AC7407" s="1">
        <v>2</v>
      </c>
      <c r="AD7407" s="38" t="s">
        <v>428</v>
      </c>
      <c r="AE7407" s="39">
        <v>80</v>
      </c>
      <c r="AF7407" s="51">
        <v>130</v>
      </c>
      <c r="AG7407" s="48">
        <v>70</v>
      </c>
      <c r="AH7407">
        <v>53</v>
      </c>
      <c r="AL7407" t="s">
        <v>22</v>
      </c>
      <c r="AM7407">
        <v>72</v>
      </c>
    </row>
    <row r="7408" spans="28:39">
      <c r="AB7408" t="s">
        <v>650</v>
      </c>
      <c r="AC7408" s="1">
        <v>2</v>
      </c>
      <c r="AD7408" s="38" t="s">
        <v>428</v>
      </c>
      <c r="AE7408" s="39">
        <v>80</v>
      </c>
      <c r="AF7408" s="52">
        <v>140</v>
      </c>
      <c r="AG7408" s="41">
        <v>0</v>
      </c>
      <c r="AH7408">
        <v>82</v>
      </c>
      <c r="AL7408" t="s">
        <v>22</v>
      </c>
      <c r="AM7408">
        <v>72</v>
      </c>
    </row>
    <row r="7409" spans="28:39">
      <c r="AB7409" t="s">
        <v>650</v>
      </c>
      <c r="AC7409" s="1">
        <v>2</v>
      </c>
      <c r="AD7409" s="38" t="s">
        <v>428</v>
      </c>
      <c r="AE7409" s="39">
        <v>80</v>
      </c>
      <c r="AF7409" s="52">
        <v>140</v>
      </c>
      <c r="AG7409" s="42">
        <v>10</v>
      </c>
      <c r="AH7409">
        <v>82</v>
      </c>
      <c r="AL7409" t="s">
        <v>22</v>
      </c>
      <c r="AM7409">
        <v>72</v>
      </c>
    </row>
    <row r="7410" spans="28:39">
      <c r="AB7410" t="s">
        <v>650</v>
      </c>
      <c r="AC7410" s="1">
        <v>2</v>
      </c>
      <c r="AD7410" s="38" t="s">
        <v>428</v>
      </c>
      <c r="AE7410" s="39">
        <v>80</v>
      </c>
      <c r="AF7410" s="52">
        <v>140</v>
      </c>
      <c r="AG7410" s="43">
        <v>20</v>
      </c>
      <c r="AH7410">
        <v>82</v>
      </c>
      <c r="AL7410" t="s">
        <v>22</v>
      </c>
      <c r="AM7410">
        <v>72</v>
      </c>
    </row>
    <row r="7411" spans="28:39">
      <c r="AB7411" t="s">
        <v>650</v>
      </c>
      <c r="AC7411" s="1">
        <v>2</v>
      </c>
      <c r="AD7411" s="38" t="s">
        <v>428</v>
      </c>
      <c r="AE7411" s="39">
        <v>80</v>
      </c>
      <c r="AF7411" s="52">
        <v>140</v>
      </c>
      <c r="AG7411" s="44">
        <v>30</v>
      </c>
      <c r="AH7411">
        <v>80</v>
      </c>
      <c r="AL7411" t="s">
        <v>22</v>
      </c>
      <c r="AM7411">
        <v>72</v>
      </c>
    </row>
    <row r="7412" spans="28:39">
      <c r="AB7412" t="s">
        <v>650</v>
      </c>
      <c r="AC7412" s="1">
        <v>2</v>
      </c>
      <c r="AD7412" s="38" t="s">
        <v>428</v>
      </c>
      <c r="AE7412" s="39">
        <v>80</v>
      </c>
      <c r="AF7412" s="52">
        <v>140</v>
      </c>
      <c r="AG7412" s="45">
        <v>40</v>
      </c>
      <c r="AH7412">
        <v>70</v>
      </c>
      <c r="AL7412" t="s">
        <v>22</v>
      </c>
      <c r="AM7412">
        <v>72</v>
      </c>
    </row>
    <row r="7413" spans="28:39">
      <c r="AB7413" t="s">
        <v>650</v>
      </c>
      <c r="AC7413" s="1">
        <v>2</v>
      </c>
      <c r="AD7413" s="38" t="s">
        <v>428</v>
      </c>
      <c r="AE7413" s="39">
        <v>80</v>
      </c>
      <c r="AF7413" s="52">
        <v>140</v>
      </c>
      <c r="AG7413" s="46">
        <v>50</v>
      </c>
      <c r="AH7413">
        <v>64</v>
      </c>
      <c r="AL7413" t="s">
        <v>22</v>
      </c>
      <c r="AM7413">
        <v>72</v>
      </c>
    </row>
    <row r="7414" spans="28:39">
      <c r="AB7414" t="s">
        <v>650</v>
      </c>
      <c r="AC7414" s="1">
        <v>2</v>
      </c>
      <c r="AD7414" s="38" t="s">
        <v>428</v>
      </c>
      <c r="AE7414" s="39">
        <v>80</v>
      </c>
      <c r="AF7414" s="52">
        <v>140</v>
      </c>
      <c r="AG7414" s="47">
        <v>60</v>
      </c>
      <c r="AH7414">
        <v>57</v>
      </c>
      <c r="AL7414" t="s">
        <v>22</v>
      </c>
      <c r="AM7414">
        <v>72</v>
      </c>
    </row>
    <row r="7415" spans="28:39">
      <c r="AB7415" t="s">
        <v>650</v>
      </c>
      <c r="AC7415" s="1">
        <v>2</v>
      </c>
      <c r="AD7415" s="38" t="s">
        <v>428</v>
      </c>
      <c r="AE7415" s="39">
        <v>80</v>
      </c>
      <c r="AF7415" s="52">
        <v>140</v>
      </c>
      <c r="AG7415" s="48">
        <v>70</v>
      </c>
      <c r="AH7415">
        <v>53</v>
      </c>
      <c r="AL7415" t="s">
        <v>22</v>
      </c>
      <c r="AM7415">
        <v>72</v>
      </c>
    </row>
    <row r="7416" spans="28:39">
      <c r="AB7416" t="s">
        <v>650</v>
      </c>
      <c r="AC7416" s="1">
        <v>2</v>
      </c>
      <c r="AD7416" s="38" t="s">
        <v>428</v>
      </c>
      <c r="AE7416" s="39">
        <v>80</v>
      </c>
      <c r="AF7416" s="53">
        <v>150</v>
      </c>
      <c r="AG7416" s="41">
        <v>0</v>
      </c>
      <c r="AH7416">
        <v>78</v>
      </c>
      <c r="AL7416" t="s">
        <v>22</v>
      </c>
      <c r="AM7416">
        <v>72</v>
      </c>
    </row>
    <row r="7417" spans="28:39">
      <c r="AB7417" t="s">
        <v>650</v>
      </c>
      <c r="AC7417" s="1">
        <v>2</v>
      </c>
      <c r="AD7417" s="38" t="s">
        <v>428</v>
      </c>
      <c r="AE7417" s="39">
        <v>80</v>
      </c>
      <c r="AF7417" s="53">
        <v>150</v>
      </c>
      <c r="AG7417" s="42">
        <v>10</v>
      </c>
      <c r="AH7417">
        <v>78</v>
      </c>
      <c r="AL7417" t="s">
        <v>22</v>
      </c>
      <c r="AM7417">
        <v>72</v>
      </c>
    </row>
    <row r="7418" spans="28:39">
      <c r="AB7418" t="s">
        <v>650</v>
      </c>
      <c r="AC7418" s="1">
        <v>2</v>
      </c>
      <c r="AD7418" s="38" t="s">
        <v>428</v>
      </c>
      <c r="AE7418" s="39">
        <v>80</v>
      </c>
      <c r="AF7418" s="53">
        <v>150</v>
      </c>
      <c r="AG7418" s="43">
        <v>20</v>
      </c>
      <c r="AH7418">
        <v>78</v>
      </c>
      <c r="AL7418" t="s">
        <v>22</v>
      </c>
      <c r="AM7418">
        <v>72</v>
      </c>
    </row>
    <row r="7419" spans="28:39">
      <c r="AB7419" t="s">
        <v>650</v>
      </c>
      <c r="AC7419" s="1">
        <v>2</v>
      </c>
      <c r="AD7419" s="38" t="s">
        <v>428</v>
      </c>
      <c r="AE7419" s="39">
        <v>80</v>
      </c>
      <c r="AF7419" s="53">
        <v>150</v>
      </c>
      <c r="AG7419" s="44">
        <v>30</v>
      </c>
      <c r="AH7419">
        <v>78</v>
      </c>
      <c r="AL7419" t="s">
        <v>22</v>
      </c>
      <c r="AM7419">
        <v>72</v>
      </c>
    </row>
    <row r="7420" spans="28:39">
      <c r="AB7420" t="s">
        <v>650</v>
      </c>
      <c r="AC7420" s="1">
        <v>2</v>
      </c>
      <c r="AD7420" s="38" t="s">
        <v>428</v>
      </c>
      <c r="AE7420" s="39">
        <v>80</v>
      </c>
      <c r="AF7420" s="53">
        <v>150</v>
      </c>
      <c r="AG7420" s="45">
        <v>40</v>
      </c>
      <c r="AH7420">
        <v>70</v>
      </c>
      <c r="AL7420" t="s">
        <v>22</v>
      </c>
      <c r="AM7420">
        <v>72</v>
      </c>
    </row>
    <row r="7421" spans="28:39">
      <c r="AB7421" t="s">
        <v>650</v>
      </c>
      <c r="AC7421" s="1">
        <v>2</v>
      </c>
      <c r="AD7421" s="38" t="s">
        <v>428</v>
      </c>
      <c r="AE7421" s="39">
        <v>80</v>
      </c>
      <c r="AF7421" s="53">
        <v>150</v>
      </c>
      <c r="AG7421" s="46">
        <v>50</v>
      </c>
      <c r="AH7421">
        <v>64</v>
      </c>
      <c r="AL7421" t="s">
        <v>22</v>
      </c>
      <c r="AM7421">
        <v>72</v>
      </c>
    </row>
    <row r="7422" spans="28:39">
      <c r="AB7422" t="s">
        <v>650</v>
      </c>
      <c r="AC7422" s="1">
        <v>2</v>
      </c>
      <c r="AD7422" s="38" t="s">
        <v>428</v>
      </c>
      <c r="AE7422" s="39">
        <v>80</v>
      </c>
      <c r="AF7422" s="53">
        <v>150</v>
      </c>
      <c r="AG7422" s="47">
        <v>60</v>
      </c>
      <c r="AH7422">
        <v>57</v>
      </c>
      <c r="AL7422" t="s">
        <v>22</v>
      </c>
      <c r="AM7422">
        <v>72</v>
      </c>
    </row>
    <row r="7423" spans="28:39">
      <c r="AB7423" t="s">
        <v>650</v>
      </c>
      <c r="AC7423" s="1">
        <v>2</v>
      </c>
      <c r="AD7423" s="38" t="s">
        <v>428</v>
      </c>
      <c r="AE7423" s="39">
        <v>80</v>
      </c>
      <c r="AF7423" s="53">
        <v>150</v>
      </c>
      <c r="AG7423" s="48">
        <v>70</v>
      </c>
      <c r="AH7423">
        <v>53</v>
      </c>
      <c r="AL7423" t="s">
        <v>22</v>
      </c>
      <c r="AM7423">
        <v>72</v>
      </c>
    </row>
    <row r="7424" spans="28:39">
      <c r="AB7424" t="s">
        <v>650</v>
      </c>
      <c r="AC7424" s="1">
        <v>2</v>
      </c>
      <c r="AD7424" s="38" t="s">
        <v>428</v>
      </c>
      <c r="AE7424" s="39">
        <v>80</v>
      </c>
      <c r="AF7424" s="54">
        <v>160</v>
      </c>
      <c r="AG7424" s="41">
        <v>0</v>
      </c>
      <c r="AH7424">
        <v>41</v>
      </c>
      <c r="AL7424" t="s">
        <v>22</v>
      </c>
      <c r="AM7424">
        <v>72</v>
      </c>
    </row>
    <row r="7425" spans="28:39">
      <c r="AB7425" t="s">
        <v>650</v>
      </c>
      <c r="AC7425" s="1">
        <v>2</v>
      </c>
      <c r="AD7425" s="38" t="s">
        <v>428</v>
      </c>
      <c r="AE7425" s="39">
        <v>80</v>
      </c>
      <c r="AF7425" s="54">
        <v>160</v>
      </c>
      <c r="AG7425" s="42">
        <v>10</v>
      </c>
      <c r="AH7425">
        <v>41</v>
      </c>
      <c r="AL7425" t="s">
        <v>22</v>
      </c>
      <c r="AM7425">
        <v>72</v>
      </c>
    </row>
    <row r="7426" spans="28:39">
      <c r="AB7426" t="s">
        <v>650</v>
      </c>
      <c r="AC7426" s="1">
        <v>2</v>
      </c>
      <c r="AD7426" s="38" t="s">
        <v>428</v>
      </c>
      <c r="AE7426" s="39">
        <v>80</v>
      </c>
      <c r="AF7426" s="54">
        <v>160</v>
      </c>
      <c r="AG7426" s="43">
        <v>20</v>
      </c>
      <c r="AH7426">
        <v>41</v>
      </c>
      <c r="AL7426" t="s">
        <v>22</v>
      </c>
      <c r="AM7426">
        <v>72</v>
      </c>
    </row>
    <row r="7427" spans="28:39">
      <c r="AB7427" t="s">
        <v>650</v>
      </c>
      <c r="AC7427" s="1">
        <v>2</v>
      </c>
      <c r="AD7427" s="38" t="s">
        <v>428</v>
      </c>
      <c r="AE7427" s="39">
        <v>80</v>
      </c>
      <c r="AF7427" s="54">
        <v>160</v>
      </c>
      <c r="AG7427" s="44">
        <v>30</v>
      </c>
      <c r="AH7427">
        <v>41</v>
      </c>
      <c r="AL7427" t="s">
        <v>22</v>
      </c>
      <c r="AM7427">
        <v>72</v>
      </c>
    </row>
    <row r="7428" spans="28:39">
      <c r="AB7428" t="s">
        <v>650</v>
      </c>
      <c r="AC7428" s="1">
        <v>2</v>
      </c>
      <c r="AD7428" s="38" t="s">
        <v>428</v>
      </c>
      <c r="AE7428" s="39">
        <v>80</v>
      </c>
      <c r="AF7428" s="54">
        <v>160</v>
      </c>
      <c r="AG7428" s="45">
        <v>40</v>
      </c>
      <c r="AH7428">
        <v>41</v>
      </c>
      <c r="AL7428" t="s">
        <v>22</v>
      </c>
      <c r="AM7428">
        <v>72</v>
      </c>
    </row>
    <row r="7429" spans="28:39">
      <c r="AB7429" t="s">
        <v>650</v>
      </c>
      <c r="AC7429" s="1">
        <v>2</v>
      </c>
      <c r="AD7429" s="38" t="s">
        <v>428</v>
      </c>
      <c r="AE7429" s="39">
        <v>80</v>
      </c>
      <c r="AF7429" s="54">
        <v>160</v>
      </c>
      <c r="AG7429" s="46">
        <v>50</v>
      </c>
      <c r="AH7429">
        <v>41</v>
      </c>
      <c r="AL7429" t="s">
        <v>22</v>
      </c>
      <c r="AM7429">
        <v>72</v>
      </c>
    </row>
    <row r="7430" spans="28:39">
      <c r="AB7430" t="s">
        <v>650</v>
      </c>
      <c r="AC7430" s="1">
        <v>2</v>
      </c>
      <c r="AD7430" s="38" t="s">
        <v>428</v>
      </c>
      <c r="AE7430" s="39">
        <v>80</v>
      </c>
      <c r="AF7430" s="54">
        <v>160</v>
      </c>
      <c r="AG7430" s="47">
        <v>60</v>
      </c>
      <c r="AH7430">
        <v>41</v>
      </c>
      <c r="AL7430" t="s">
        <v>22</v>
      </c>
      <c r="AM7430">
        <v>72</v>
      </c>
    </row>
    <row r="7431" spans="28:39">
      <c r="AB7431" t="s">
        <v>650</v>
      </c>
      <c r="AC7431" s="1">
        <v>2</v>
      </c>
      <c r="AD7431" s="38" t="s">
        <v>428</v>
      </c>
      <c r="AE7431" s="39">
        <v>80</v>
      </c>
      <c r="AF7431" s="54">
        <v>160</v>
      </c>
      <c r="AG7431" s="48">
        <v>70</v>
      </c>
      <c r="AH7431">
        <v>41</v>
      </c>
      <c r="AL7431" t="s">
        <v>22</v>
      </c>
      <c r="AM7431">
        <v>72</v>
      </c>
    </row>
    <row r="7432" spans="28:39">
      <c r="AB7432" t="s">
        <v>650</v>
      </c>
      <c r="AC7432" s="1">
        <v>2</v>
      </c>
      <c r="AD7432" s="38" t="s">
        <v>428</v>
      </c>
      <c r="AE7432" s="39">
        <v>80</v>
      </c>
      <c r="AF7432" s="55">
        <v>170</v>
      </c>
      <c r="AG7432" s="41">
        <v>0</v>
      </c>
      <c r="AH7432">
        <v>36</v>
      </c>
      <c r="AL7432" t="s">
        <v>22</v>
      </c>
      <c r="AM7432">
        <v>72</v>
      </c>
    </row>
    <row r="7433" spans="28:39">
      <c r="AB7433" t="s">
        <v>650</v>
      </c>
      <c r="AC7433" s="1">
        <v>2</v>
      </c>
      <c r="AD7433" s="38" t="s">
        <v>428</v>
      </c>
      <c r="AE7433" s="39">
        <v>80</v>
      </c>
      <c r="AF7433" s="55">
        <v>170</v>
      </c>
      <c r="AG7433" s="42">
        <v>10</v>
      </c>
      <c r="AH7433">
        <v>36</v>
      </c>
      <c r="AL7433" t="s">
        <v>22</v>
      </c>
      <c r="AM7433">
        <v>72</v>
      </c>
    </row>
    <row r="7434" spans="28:39">
      <c r="AB7434" t="s">
        <v>650</v>
      </c>
      <c r="AC7434" s="1">
        <v>2</v>
      </c>
      <c r="AD7434" s="38" t="s">
        <v>428</v>
      </c>
      <c r="AE7434" s="39">
        <v>80</v>
      </c>
      <c r="AF7434" s="55">
        <v>170</v>
      </c>
      <c r="AG7434" s="43">
        <v>20</v>
      </c>
      <c r="AH7434">
        <v>36</v>
      </c>
      <c r="AL7434" t="s">
        <v>22</v>
      </c>
      <c r="AM7434">
        <v>72</v>
      </c>
    </row>
    <row r="7435" spans="28:39">
      <c r="AB7435" t="s">
        <v>650</v>
      </c>
      <c r="AC7435" s="1">
        <v>2</v>
      </c>
      <c r="AD7435" s="38" t="s">
        <v>428</v>
      </c>
      <c r="AE7435" s="39">
        <v>80</v>
      </c>
      <c r="AF7435" s="55">
        <v>170</v>
      </c>
      <c r="AG7435" s="44">
        <v>30</v>
      </c>
      <c r="AH7435">
        <v>36</v>
      </c>
      <c r="AL7435" t="s">
        <v>22</v>
      </c>
      <c r="AM7435">
        <v>72</v>
      </c>
    </row>
    <row r="7436" spans="28:39">
      <c r="AB7436" t="s">
        <v>650</v>
      </c>
      <c r="AC7436" s="1">
        <v>2</v>
      </c>
      <c r="AD7436" s="38" t="s">
        <v>428</v>
      </c>
      <c r="AE7436" s="39">
        <v>80</v>
      </c>
      <c r="AF7436" s="55">
        <v>170</v>
      </c>
      <c r="AG7436" s="45">
        <v>40</v>
      </c>
      <c r="AH7436">
        <v>36</v>
      </c>
      <c r="AL7436" t="s">
        <v>22</v>
      </c>
      <c r="AM7436">
        <v>72</v>
      </c>
    </row>
    <row r="7437" spans="28:39">
      <c r="AB7437" t="s">
        <v>650</v>
      </c>
      <c r="AC7437" s="1">
        <v>2</v>
      </c>
      <c r="AD7437" s="38" t="s">
        <v>428</v>
      </c>
      <c r="AE7437" s="39">
        <v>80</v>
      </c>
      <c r="AF7437" s="55">
        <v>170</v>
      </c>
      <c r="AG7437" s="46">
        <v>50</v>
      </c>
      <c r="AH7437">
        <v>36</v>
      </c>
      <c r="AL7437" t="s">
        <v>22</v>
      </c>
      <c r="AM7437">
        <v>72</v>
      </c>
    </row>
    <row r="7438" spans="28:39">
      <c r="AB7438" t="s">
        <v>650</v>
      </c>
      <c r="AC7438" s="1">
        <v>2</v>
      </c>
      <c r="AD7438" s="38" t="s">
        <v>428</v>
      </c>
      <c r="AE7438" s="39">
        <v>80</v>
      </c>
      <c r="AF7438" s="55">
        <v>170</v>
      </c>
      <c r="AG7438" s="47">
        <v>60</v>
      </c>
      <c r="AH7438">
        <v>36</v>
      </c>
      <c r="AL7438" t="s">
        <v>22</v>
      </c>
      <c r="AM7438">
        <v>72</v>
      </c>
    </row>
    <row r="7439" spans="28:39">
      <c r="AB7439" t="s">
        <v>650</v>
      </c>
      <c r="AC7439" s="1">
        <v>2</v>
      </c>
      <c r="AD7439" s="38" t="s">
        <v>428</v>
      </c>
      <c r="AE7439" s="39">
        <v>80</v>
      </c>
      <c r="AF7439" s="55">
        <v>170</v>
      </c>
      <c r="AG7439" s="48">
        <v>70</v>
      </c>
      <c r="AH7439">
        <v>36</v>
      </c>
      <c r="AL7439" t="s">
        <v>22</v>
      </c>
      <c r="AM7439">
        <v>72</v>
      </c>
    </row>
    <row r="7440" spans="28:39">
      <c r="AB7440" t="s">
        <v>650</v>
      </c>
      <c r="AC7440" s="1">
        <v>2</v>
      </c>
      <c r="AD7440" s="38" t="s">
        <v>428</v>
      </c>
      <c r="AE7440" s="39">
        <v>80</v>
      </c>
      <c r="AF7440" s="56">
        <v>180</v>
      </c>
      <c r="AG7440" s="41">
        <v>0</v>
      </c>
      <c r="AH7440">
        <v>32</v>
      </c>
      <c r="AL7440" t="s">
        <v>22</v>
      </c>
      <c r="AM7440">
        <v>72</v>
      </c>
    </row>
    <row r="7441" spans="28:39">
      <c r="AB7441" t="s">
        <v>650</v>
      </c>
      <c r="AC7441" s="1">
        <v>2</v>
      </c>
      <c r="AD7441" s="38" t="s">
        <v>428</v>
      </c>
      <c r="AE7441" s="39">
        <v>80</v>
      </c>
      <c r="AF7441" s="56">
        <v>180</v>
      </c>
      <c r="AG7441" s="42">
        <v>10</v>
      </c>
      <c r="AH7441">
        <v>32</v>
      </c>
      <c r="AL7441" t="s">
        <v>22</v>
      </c>
      <c r="AM7441">
        <v>72</v>
      </c>
    </row>
    <row r="7442" spans="28:39">
      <c r="AB7442" t="s">
        <v>650</v>
      </c>
      <c r="AC7442" s="1">
        <v>2</v>
      </c>
      <c r="AD7442" s="38" t="s">
        <v>428</v>
      </c>
      <c r="AE7442" s="39">
        <v>80</v>
      </c>
      <c r="AF7442" s="56">
        <v>180</v>
      </c>
      <c r="AG7442" s="43">
        <v>20</v>
      </c>
      <c r="AH7442">
        <v>32</v>
      </c>
      <c r="AL7442" t="s">
        <v>22</v>
      </c>
      <c r="AM7442">
        <v>72</v>
      </c>
    </row>
    <row r="7443" spans="28:39">
      <c r="AB7443" t="s">
        <v>650</v>
      </c>
      <c r="AC7443" s="1">
        <v>2</v>
      </c>
      <c r="AD7443" s="38" t="s">
        <v>428</v>
      </c>
      <c r="AE7443" s="39">
        <v>80</v>
      </c>
      <c r="AF7443" s="56">
        <v>180</v>
      </c>
      <c r="AG7443" s="44">
        <v>30</v>
      </c>
      <c r="AH7443">
        <v>32</v>
      </c>
      <c r="AL7443" t="s">
        <v>22</v>
      </c>
      <c r="AM7443">
        <v>72</v>
      </c>
    </row>
    <row r="7444" spans="28:39">
      <c r="AB7444" t="s">
        <v>650</v>
      </c>
      <c r="AC7444" s="1">
        <v>2</v>
      </c>
      <c r="AD7444" s="38" t="s">
        <v>428</v>
      </c>
      <c r="AE7444" s="39">
        <v>80</v>
      </c>
      <c r="AF7444" s="56">
        <v>180</v>
      </c>
      <c r="AG7444" s="45">
        <v>40</v>
      </c>
      <c r="AH7444">
        <v>32</v>
      </c>
      <c r="AL7444" t="s">
        <v>22</v>
      </c>
      <c r="AM7444">
        <v>72</v>
      </c>
    </row>
    <row r="7445" spans="28:39">
      <c r="AB7445" t="s">
        <v>650</v>
      </c>
      <c r="AC7445" s="1">
        <v>2</v>
      </c>
      <c r="AD7445" s="38" t="s">
        <v>428</v>
      </c>
      <c r="AE7445" s="39">
        <v>80</v>
      </c>
      <c r="AF7445" s="56">
        <v>180</v>
      </c>
      <c r="AG7445" s="46">
        <v>50</v>
      </c>
      <c r="AH7445">
        <v>32</v>
      </c>
      <c r="AL7445" t="s">
        <v>22</v>
      </c>
      <c r="AM7445">
        <v>72</v>
      </c>
    </row>
    <row r="7446" spans="28:39">
      <c r="AB7446" t="s">
        <v>650</v>
      </c>
      <c r="AC7446" s="1">
        <v>2</v>
      </c>
      <c r="AD7446" s="38" t="s">
        <v>428</v>
      </c>
      <c r="AE7446" s="39">
        <v>80</v>
      </c>
      <c r="AF7446" s="56">
        <v>180</v>
      </c>
      <c r="AG7446" s="47">
        <v>60</v>
      </c>
      <c r="AH7446">
        <v>32</v>
      </c>
      <c r="AL7446" t="s">
        <v>22</v>
      </c>
      <c r="AM7446">
        <v>72</v>
      </c>
    </row>
    <row r="7447" spans="28:39">
      <c r="AB7447" t="s">
        <v>650</v>
      </c>
      <c r="AC7447" s="1">
        <v>2</v>
      </c>
      <c r="AD7447" s="38" t="s">
        <v>428</v>
      </c>
      <c r="AE7447" s="39">
        <v>80</v>
      </c>
      <c r="AF7447" s="56">
        <v>180</v>
      </c>
      <c r="AG7447" s="48">
        <v>70</v>
      </c>
      <c r="AH7447">
        <v>32</v>
      </c>
      <c r="AL7447" t="s">
        <v>22</v>
      </c>
      <c r="AM7447">
        <v>72</v>
      </c>
    </row>
    <row r="7448" spans="28:39">
      <c r="AB7448" t="s">
        <v>650</v>
      </c>
      <c r="AC7448" s="1">
        <v>2</v>
      </c>
      <c r="AD7448" s="38" t="s">
        <v>428</v>
      </c>
      <c r="AE7448" s="39">
        <v>80</v>
      </c>
      <c r="AF7448" s="57">
        <v>200</v>
      </c>
      <c r="AG7448" s="41">
        <v>0</v>
      </c>
      <c r="AH7448">
        <v>26</v>
      </c>
      <c r="AL7448" t="s">
        <v>22</v>
      </c>
      <c r="AM7448">
        <v>72</v>
      </c>
    </row>
    <row r="7449" spans="28:39">
      <c r="AB7449" t="s">
        <v>650</v>
      </c>
      <c r="AC7449" s="1">
        <v>2</v>
      </c>
      <c r="AD7449" s="38" t="s">
        <v>428</v>
      </c>
      <c r="AE7449" s="39">
        <v>80</v>
      </c>
      <c r="AF7449" s="57">
        <v>200</v>
      </c>
      <c r="AG7449" s="42">
        <v>10</v>
      </c>
      <c r="AH7449">
        <v>26</v>
      </c>
      <c r="AL7449" t="s">
        <v>22</v>
      </c>
      <c r="AM7449">
        <v>72</v>
      </c>
    </row>
    <row r="7450" spans="28:39">
      <c r="AB7450" t="s">
        <v>650</v>
      </c>
      <c r="AC7450" s="1">
        <v>2</v>
      </c>
      <c r="AD7450" s="38" t="s">
        <v>428</v>
      </c>
      <c r="AE7450" s="39">
        <v>80</v>
      </c>
      <c r="AF7450" s="57">
        <v>200</v>
      </c>
      <c r="AG7450" s="43">
        <v>20</v>
      </c>
      <c r="AH7450">
        <v>26</v>
      </c>
      <c r="AL7450" t="s">
        <v>22</v>
      </c>
      <c r="AM7450">
        <v>72</v>
      </c>
    </row>
    <row r="7451" spans="28:39">
      <c r="AB7451" t="s">
        <v>650</v>
      </c>
      <c r="AC7451" s="1">
        <v>2</v>
      </c>
      <c r="AD7451" s="38" t="s">
        <v>428</v>
      </c>
      <c r="AE7451" s="39">
        <v>80</v>
      </c>
      <c r="AF7451" s="57">
        <v>200</v>
      </c>
      <c r="AG7451" s="44">
        <v>30</v>
      </c>
      <c r="AH7451">
        <v>26</v>
      </c>
      <c r="AL7451" t="s">
        <v>22</v>
      </c>
      <c r="AM7451">
        <v>72</v>
      </c>
    </row>
    <row r="7452" spans="28:39">
      <c r="AB7452" t="s">
        <v>650</v>
      </c>
      <c r="AC7452" s="1">
        <v>2</v>
      </c>
      <c r="AD7452" s="38" t="s">
        <v>428</v>
      </c>
      <c r="AE7452" s="39">
        <v>80</v>
      </c>
      <c r="AF7452" s="57">
        <v>200</v>
      </c>
      <c r="AG7452" s="45">
        <v>40</v>
      </c>
      <c r="AH7452">
        <v>26</v>
      </c>
      <c r="AL7452" t="s">
        <v>22</v>
      </c>
      <c r="AM7452">
        <v>72</v>
      </c>
    </row>
    <row r="7453" spans="28:39">
      <c r="AB7453" t="s">
        <v>650</v>
      </c>
      <c r="AC7453" s="1">
        <v>2</v>
      </c>
      <c r="AD7453" s="38" t="s">
        <v>428</v>
      </c>
      <c r="AE7453" s="39">
        <v>80</v>
      </c>
      <c r="AF7453" s="57">
        <v>200</v>
      </c>
      <c r="AG7453" s="46">
        <v>50</v>
      </c>
      <c r="AH7453">
        <v>26</v>
      </c>
      <c r="AL7453" t="s">
        <v>22</v>
      </c>
      <c r="AM7453">
        <v>72</v>
      </c>
    </row>
    <row r="7454" spans="28:39">
      <c r="AB7454" t="s">
        <v>650</v>
      </c>
      <c r="AC7454" s="1">
        <v>2</v>
      </c>
      <c r="AD7454" s="38" t="s">
        <v>428</v>
      </c>
      <c r="AE7454" s="39">
        <v>80</v>
      </c>
      <c r="AF7454" s="57">
        <v>200</v>
      </c>
      <c r="AG7454" s="47">
        <v>60</v>
      </c>
      <c r="AH7454">
        <v>26</v>
      </c>
      <c r="AL7454" t="s">
        <v>22</v>
      </c>
      <c r="AM7454">
        <v>72</v>
      </c>
    </row>
    <row r="7455" spans="28:39">
      <c r="AB7455" t="s">
        <v>650</v>
      </c>
      <c r="AC7455" s="1">
        <v>2</v>
      </c>
      <c r="AD7455" s="38" t="s">
        <v>428</v>
      </c>
      <c r="AE7455" s="39">
        <v>80</v>
      </c>
      <c r="AF7455" s="57">
        <v>200</v>
      </c>
      <c r="AG7455" s="48">
        <v>70</v>
      </c>
      <c r="AH7455">
        <v>26</v>
      </c>
      <c r="AL7455" t="s">
        <v>22</v>
      </c>
      <c r="AM7455">
        <v>72</v>
      </c>
    </row>
    <row r="7456" spans="28:39">
      <c r="AB7456" s="58" t="s">
        <v>655</v>
      </c>
      <c r="AC7456" s="1">
        <v>2</v>
      </c>
      <c r="AD7456" s="38" t="s">
        <v>337</v>
      </c>
      <c r="AE7456" s="39">
        <v>80</v>
      </c>
      <c r="AF7456" s="40">
        <v>110</v>
      </c>
      <c r="AG7456" s="41">
        <v>0</v>
      </c>
      <c r="AH7456">
        <v>121</v>
      </c>
      <c r="AL7456" t="s">
        <v>22</v>
      </c>
      <c r="AM7456">
        <v>72</v>
      </c>
    </row>
    <row r="7457" spans="28:39">
      <c r="AB7457" s="58" t="s">
        <v>655</v>
      </c>
      <c r="AC7457" s="1">
        <v>2</v>
      </c>
      <c r="AD7457" s="38" t="s">
        <v>337</v>
      </c>
      <c r="AE7457" s="39">
        <v>80</v>
      </c>
      <c r="AF7457" s="40">
        <v>110</v>
      </c>
      <c r="AG7457" s="42">
        <v>10</v>
      </c>
      <c r="AH7457">
        <v>110</v>
      </c>
      <c r="AL7457" t="s">
        <v>22</v>
      </c>
      <c r="AM7457">
        <v>72</v>
      </c>
    </row>
    <row r="7458" spans="28:39">
      <c r="AB7458" s="58" t="s">
        <v>655</v>
      </c>
      <c r="AC7458" s="1">
        <v>2</v>
      </c>
      <c r="AD7458" s="38" t="s">
        <v>337</v>
      </c>
      <c r="AE7458" s="39">
        <v>80</v>
      </c>
      <c r="AF7458" s="40">
        <v>110</v>
      </c>
      <c r="AG7458" s="43">
        <v>20</v>
      </c>
      <c r="AH7458">
        <v>68</v>
      </c>
      <c r="AL7458" t="s">
        <v>22</v>
      </c>
      <c r="AM7458">
        <v>72</v>
      </c>
    </row>
    <row r="7459" spans="28:39">
      <c r="AB7459" s="58" t="s">
        <v>655</v>
      </c>
      <c r="AC7459" s="1">
        <v>2</v>
      </c>
      <c r="AD7459" s="38" t="s">
        <v>337</v>
      </c>
      <c r="AE7459" s="39">
        <v>80</v>
      </c>
      <c r="AF7459" s="40">
        <v>110</v>
      </c>
      <c r="AG7459" s="44">
        <v>30</v>
      </c>
      <c r="AH7459">
        <v>48</v>
      </c>
      <c r="AL7459" t="s">
        <v>22</v>
      </c>
      <c r="AM7459">
        <v>72</v>
      </c>
    </row>
    <row r="7460" spans="28:39">
      <c r="AB7460" s="58" t="s">
        <v>655</v>
      </c>
      <c r="AC7460" s="1">
        <v>2</v>
      </c>
      <c r="AD7460" s="38" t="s">
        <v>337</v>
      </c>
      <c r="AE7460" s="39">
        <v>80</v>
      </c>
      <c r="AF7460" s="40">
        <v>110</v>
      </c>
      <c r="AG7460" s="45">
        <v>40</v>
      </c>
      <c r="AH7460">
        <v>36</v>
      </c>
      <c r="AL7460" t="s">
        <v>22</v>
      </c>
      <c r="AM7460">
        <v>72</v>
      </c>
    </row>
    <row r="7461" spans="28:39">
      <c r="AB7461" s="58" t="s">
        <v>655</v>
      </c>
      <c r="AC7461" s="1">
        <v>2</v>
      </c>
      <c r="AD7461" s="38" t="s">
        <v>337</v>
      </c>
      <c r="AE7461" s="39">
        <v>80</v>
      </c>
      <c r="AF7461" s="40">
        <v>110</v>
      </c>
      <c r="AG7461" s="46">
        <v>50</v>
      </c>
      <c r="AH7461">
        <v>29</v>
      </c>
      <c r="AL7461" t="s">
        <v>22</v>
      </c>
      <c r="AM7461">
        <v>72</v>
      </c>
    </row>
    <row r="7462" spans="28:39">
      <c r="AB7462" s="58" t="s">
        <v>655</v>
      </c>
      <c r="AC7462" s="1">
        <v>2</v>
      </c>
      <c r="AD7462" s="38" t="s">
        <v>337</v>
      </c>
      <c r="AE7462" s="39">
        <v>80</v>
      </c>
      <c r="AF7462" s="40">
        <v>110</v>
      </c>
      <c r="AG7462" s="47">
        <v>60</v>
      </c>
      <c r="AH7462">
        <v>25</v>
      </c>
      <c r="AL7462" t="s">
        <v>22</v>
      </c>
      <c r="AM7462">
        <v>72</v>
      </c>
    </row>
    <row r="7463" spans="28:39">
      <c r="AB7463" s="58" t="s">
        <v>655</v>
      </c>
      <c r="AC7463" s="1">
        <v>2</v>
      </c>
      <c r="AD7463" s="38" t="s">
        <v>337</v>
      </c>
      <c r="AE7463" s="39">
        <v>80</v>
      </c>
      <c r="AF7463" s="40">
        <v>110</v>
      </c>
      <c r="AG7463" s="48">
        <v>70</v>
      </c>
      <c r="AH7463">
        <v>21</v>
      </c>
      <c r="AL7463" t="s">
        <v>22</v>
      </c>
      <c r="AM7463">
        <v>72</v>
      </c>
    </row>
    <row r="7464" spans="28:39">
      <c r="AB7464" s="58" t="s">
        <v>655</v>
      </c>
      <c r="AC7464" s="1">
        <v>2</v>
      </c>
      <c r="AD7464" s="38" t="s">
        <v>337</v>
      </c>
      <c r="AE7464" s="39">
        <v>80</v>
      </c>
      <c r="AF7464" s="49">
        <v>115</v>
      </c>
      <c r="AG7464" s="41">
        <v>0</v>
      </c>
      <c r="AH7464">
        <v>117</v>
      </c>
      <c r="AL7464" t="s">
        <v>22</v>
      </c>
      <c r="AM7464">
        <v>72</v>
      </c>
    </row>
    <row r="7465" spans="28:39">
      <c r="AB7465" s="58" t="s">
        <v>655</v>
      </c>
      <c r="AC7465" s="1">
        <v>2</v>
      </c>
      <c r="AD7465" s="38" t="s">
        <v>337</v>
      </c>
      <c r="AE7465" s="39">
        <v>80</v>
      </c>
      <c r="AF7465" s="49">
        <v>115</v>
      </c>
      <c r="AG7465" s="42">
        <v>10</v>
      </c>
      <c r="AH7465">
        <v>109</v>
      </c>
      <c r="AL7465" t="s">
        <v>22</v>
      </c>
      <c r="AM7465">
        <v>72</v>
      </c>
    </row>
    <row r="7466" spans="28:39">
      <c r="AB7466" s="58" t="s">
        <v>655</v>
      </c>
      <c r="AC7466" s="1">
        <v>2</v>
      </c>
      <c r="AD7466" s="38" t="s">
        <v>337</v>
      </c>
      <c r="AE7466" s="39">
        <v>80</v>
      </c>
      <c r="AF7466" s="49">
        <v>115</v>
      </c>
      <c r="AG7466" s="43">
        <v>20</v>
      </c>
      <c r="AH7466">
        <v>68</v>
      </c>
      <c r="AL7466" t="s">
        <v>22</v>
      </c>
      <c r="AM7466">
        <v>72</v>
      </c>
    </row>
    <row r="7467" spans="28:39">
      <c r="AB7467" s="58" t="s">
        <v>655</v>
      </c>
      <c r="AC7467" s="1">
        <v>2</v>
      </c>
      <c r="AD7467" s="38" t="s">
        <v>337</v>
      </c>
      <c r="AE7467" s="39">
        <v>80</v>
      </c>
      <c r="AF7467" s="49">
        <v>115</v>
      </c>
      <c r="AG7467" s="44">
        <v>30</v>
      </c>
      <c r="AH7467">
        <v>48</v>
      </c>
      <c r="AL7467" t="s">
        <v>22</v>
      </c>
      <c r="AM7467">
        <v>72</v>
      </c>
    </row>
    <row r="7468" spans="28:39">
      <c r="AB7468" s="58" t="s">
        <v>655</v>
      </c>
      <c r="AC7468" s="1">
        <v>2</v>
      </c>
      <c r="AD7468" s="38" t="s">
        <v>337</v>
      </c>
      <c r="AE7468" s="39">
        <v>80</v>
      </c>
      <c r="AF7468" s="49">
        <v>115</v>
      </c>
      <c r="AG7468" s="45">
        <v>40</v>
      </c>
      <c r="AH7468">
        <v>36</v>
      </c>
      <c r="AL7468" t="s">
        <v>22</v>
      </c>
      <c r="AM7468">
        <v>72</v>
      </c>
    </row>
    <row r="7469" spans="28:39">
      <c r="AB7469" s="58" t="s">
        <v>655</v>
      </c>
      <c r="AC7469" s="1">
        <v>2</v>
      </c>
      <c r="AD7469" s="38" t="s">
        <v>337</v>
      </c>
      <c r="AE7469" s="39">
        <v>80</v>
      </c>
      <c r="AF7469" s="49">
        <v>115</v>
      </c>
      <c r="AG7469" s="46">
        <v>50</v>
      </c>
      <c r="AH7469">
        <v>29</v>
      </c>
      <c r="AL7469" t="s">
        <v>22</v>
      </c>
      <c r="AM7469">
        <v>72</v>
      </c>
    </row>
    <row r="7470" spans="28:39">
      <c r="AB7470" s="58" t="s">
        <v>655</v>
      </c>
      <c r="AC7470" s="1">
        <v>2</v>
      </c>
      <c r="AD7470" s="38" t="s">
        <v>337</v>
      </c>
      <c r="AE7470" s="39">
        <v>80</v>
      </c>
      <c r="AF7470" s="49">
        <v>115</v>
      </c>
      <c r="AG7470" s="47">
        <v>60</v>
      </c>
      <c r="AH7470">
        <v>25</v>
      </c>
      <c r="AL7470" t="s">
        <v>22</v>
      </c>
      <c r="AM7470">
        <v>72</v>
      </c>
    </row>
    <row r="7471" spans="28:39">
      <c r="AB7471" s="58" t="s">
        <v>655</v>
      </c>
      <c r="AC7471" s="1">
        <v>2</v>
      </c>
      <c r="AD7471" s="38" t="s">
        <v>337</v>
      </c>
      <c r="AE7471" s="39">
        <v>80</v>
      </c>
      <c r="AF7471" s="49">
        <v>115</v>
      </c>
      <c r="AG7471" s="48">
        <v>70</v>
      </c>
      <c r="AH7471">
        <v>21</v>
      </c>
      <c r="AL7471" t="s">
        <v>22</v>
      </c>
      <c r="AM7471">
        <v>72</v>
      </c>
    </row>
    <row r="7472" spans="28:39">
      <c r="AB7472" s="58" t="s">
        <v>655</v>
      </c>
      <c r="AC7472" s="1">
        <v>2</v>
      </c>
      <c r="AD7472" s="38" t="s">
        <v>337</v>
      </c>
      <c r="AE7472" s="39">
        <v>80</v>
      </c>
      <c r="AF7472" s="50">
        <v>120</v>
      </c>
      <c r="AG7472" s="41">
        <v>0</v>
      </c>
      <c r="AH7472">
        <v>113</v>
      </c>
      <c r="AL7472" t="s">
        <v>22</v>
      </c>
      <c r="AM7472">
        <v>72</v>
      </c>
    </row>
    <row r="7473" spans="28:39">
      <c r="AB7473" s="58" t="s">
        <v>655</v>
      </c>
      <c r="AC7473" s="1">
        <v>2</v>
      </c>
      <c r="AD7473" s="38" t="s">
        <v>337</v>
      </c>
      <c r="AE7473" s="39">
        <v>80</v>
      </c>
      <c r="AF7473" s="50">
        <v>120</v>
      </c>
      <c r="AG7473" s="42">
        <v>10</v>
      </c>
      <c r="AH7473">
        <v>108</v>
      </c>
      <c r="AL7473" t="s">
        <v>22</v>
      </c>
      <c r="AM7473">
        <v>72</v>
      </c>
    </row>
    <row r="7474" spans="28:39">
      <c r="AB7474" s="58" t="s">
        <v>655</v>
      </c>
      <c r="AC7474" s="1">
        <v>2</v>
      </c>
      <c r="AD7474" s="38" t="s">
        <v>337</v>
      </c>
      <c r="AE7474" s="39">
        <v>80</v>
      </c>
      <c r="AF7474" s="50">
        <v>120</v>
      </c>
      <c r="AG7474" s="43">
        <v>20</v>
      </c>
      <c r="AH7474">
        <v>68</v>
      </c>
      <c r="AL7474" t="s">
        <v>22</v>
      </c>
      <c r="AM7474">
        <v>72</v>
      </c>
    </row>
    <row r="7475" spans="28:39">
      <c r="AB7475" s="58" t="s">
        <v>655</v>
      </c>
      <c r="AC7475" s="1">
        <v>2</v>
      </c>
      <c r="AD7475" s="38" t="s">
        <v>337</v>
      </c>
      <c r="AE7475" s="39">
        <v>80</v>
      </c>
      <c r="AF7475" s="50">
        <v>120</v>
      </c>
      <c r="AG7475" s="44">
        <v>30</v>
      </c>
      <c r="AH7475">
        <v>48</v>
      </c>
      <c r="AL7475" t="s">
        <v>22</v>
      </c>
      <c r="AM7475">
        <v>72</v>
      </c>
    </row>
    <row r="7476" spans="28:39">
      <c r="AB7476" s="58" t="s">
        <v>655</v>
      </c>
      <c r="AC7476" s="1">
        <v>2</v>
      </c>
      <c r="AD7476" s="38" t="s">
        <v>337</v>
      </c>
      <c r="AE7476" s="39">
        <v>80</v>
      </c>
      <c r="AF7476" s="50">
        <v>120</v>
      </c>
      <c r="AG7476" s="45">
        <v>40</v>
      </c>
      <c r="AH7476">
        <v>36</v>
      </c>
      <c r="AL7476" t="s">
        <v>22</v>
      </c>
      <c r="AM7476">
        <v>72</v>
      </c>
    </row>
    <row r="7477" spans="28:39">
      <c r="AB7477" s="58" t="s">
        <v>655</v>
      </c>
      <c r="AC7477" s="1">
        <v>2</v>
      </c>
      <c r="AD7477" s="38" t="s">
        <v>337</v>
      </c>
      <c r="AE7477" s="39">
        <v>80</v>
      </c>
      <c r="AF7477" s="50">
        <v>120</v>
      </c>
      <c r="AG7477" s="46">
        <v>50</v>
      </c>
      <c r="AH7477">
        <v>29</v>
      </c>
      <c r="AL7477" t="s">
        <v>22</v>
      </c>
      <c r="AM7477">
        <v>72</v>
      </c>
    </row>
    <row r="7478" spans="28:39">
      <c r="AB7478" s="58" t="s">
        <v>655</v>
      </c>
      <c r="AC7478" s="1">
        <v>2</v>
      </c>
      <c r="AD7478" s="38" t="s">
        <v>337</v>
      </c>
      <c r="AE7478" s="39">
        <v>80</v>
      </c>
      <c r="AF7478" s="50">
        <v>120</v>
      </c>
      <c r="AG7478" s="47">
        <v>60</v>
      </c>
      <c r="AH7478">
        <v>25</v>
      </c>
      <c r="AL7478" t="s">
        <v>22</v>
      </c>
      <c r="AM7478">
        <v>72</v>
      </c>
    </row>
    <row r="7479" spans="28:39">
      <c r="AB7479" s="58" t="s">
        <v>655</v>
      </c>
      <c r="AC7479" s="1">
        <v>2</v>
      </c>
      <c r="AD7479" s="38" t="s">
        <v>337</v>
      </c>
      <c r="AE7479" s="39">
        <v>80</v>
      </c>
      <c r="AF7479" s="50">
        <v>120</v>
      </c>
      <c r="AG7479" s="48">
        <v>70</v>
      </c>
      <c r="AH7479">
        <v>21</v>
      </c>
      <c r="AL7479" t="s">
        <v>22</v>
      </c>
      <c r="AM7479">
        <v>72</v>
      </c>
    </row>
    <row r="7480" spans="28:39">
      <c r="AB7480" s="58" t="s">
        <v>655</v>
      </c>
      <c r="AC7480" s="1">
        <v>2</v>
      </c>
      <c r="AD7480" s="38" t="s">
        <v>337</v>
      </c>
      <c r="AE7480" s="39">
        <v>80</v>
      </c>
      <c r="AF7480" s="51">
        <v>130</v>
      </c>
      <c r="AG7480" s="41">
        <v>0</v>
      </c>
      <c r="AH7480">
        <v>107</v>
      </c>
      <c r="AL7480" t="s">
        <v>22</v>
      </c>
      <c r="AM7480">
        <v>72</v>
      </c>
    </row>
    <row r="7481" spans="28:39">
      <c r="AB7481" s="58" t="s">
        <v>655</v>
      </c>
      <c r="AC7481" s="1">
        <v>2</v>
      </c>
      <c r="AD7481" s="38" t="s">
        <v>337</v>
      </c>
      <c r="AE7481" s="39">
        <v>80</v>
      </c>
      <c r="AF7481" s="51">
        <v>130</v>
      </c>
      <c r="AG7481" s="42">
        <v>10</v>
      </c>
      <c r="AH7481">
        <v>105</v>
      </c>
      <c r="AL7481" t="s">
        <v>22</v>
      </c>
      <c r="AM7481">
        <v>72</v>
      </c>
    </row>
    <row r="7482" spans="28:39">
      <c r="AB7482" s="58" t="s">
        <v>655</v>
      </c>
      <c r="AC7482" s="1">
        <v>2</v>
      </c>
      <c r="AD7482" s="38" t="s">
        <v>337</v>
      </c>
      <c r="AE7482" s="39">
        <v>80</v>
      </c>
      <c r="AF7482" s="51">
        <v>130</v>
      </c>
      <c r="AG7482" s="43">
        <v>20</v>
      </c>
      <c r="AH7482">
        <v>68</v>
      </c>
      <c r="AL7482" t="s">
        <v>22</v>
      </c>
      <c r="AM7482">
        <v>72</v>
      </c>
    </row>
    <row r="7483" spans="28:39">
      <c r="AB7483" s="58" t="s">
        <v>655</v>
      </c>
      <c r="AC7483" s="1">
        <v>2</v>
      </c>
      <c r="AD7483" s="38" t="s">
        <v>337</v>
      </c>
      <c r="AE7483" s="39">
        <v>80</v>
      </c>
      <c r="AF7483" s="51">
        <v>130</v>
      </c>
      <c r="AG7483" s="44">
        <v>30</v>
      </c>
      <c r="AH7483">
        <v>48</v>
      </c>
      <c r="AL7483" t="s">
        <v>22</v>
      </c>
      <c r="AM7483">
        <v>72</v>
      </c>
    </row>
    <row r="7484" spans="28:39">
      <c r="AB7484" s="58" t="s">
        <v>655</v>
      </c>
      <c r="AC7484" s="1">
        <v>2</v>
      </c>
      <c r="AD7484" s="38" t="s">
        <v>337</v>
      </c>
      <c r="AE7484" s="39">
        <v>80</v>
      </c>
      <c r="AF7484" s="51">
        <v>130</v>
      </c>
      <c r="AG7484" s="45">
        <v>40</v>
      </c>
      <c r="AH7484">
        <v>36</v>
      </c>
      <c r="AL7484" t="s">
        <v>22</v>
      </c>
      <c r="AM7484">
        <v>72</v>
      </c>
    </row>
    <row r="7485" spans="28:39">
      <c r="AB7485" s="58" t="s">
        <v>655</v>
      </c>
      <c r="AC7485" s="1">
        <v>2</v>
      </c>
      <c r="AD7485" s="38" t="s">
        <v>337</v>
      </c>
      <c r="AE7485" s="39">
        <v>80</v>
      </c>
      <c r="AF7485" s="51">
        <v>130</v>
      </c>
      <c r="AG7485" s="46">
        <v>50</v>
      </c>
      <c r="AH7485">
        <v>29</v>
      </c>
      <c r="AL7485" t="s">
        <v>22</v>
      </c>
      <c r="AM7485">
        <v>72</v>
      </c>
    </row>
    <row r="7486" spans="28:39">
      <c r="AB7486" s="58" t="s">
        <v>655</v>
      </c>
      <c r="AC7486" s="1">
        <v>2</v>
      </c>
      <c r="AD7486" s="38" t="s">
        <v>337</v>
      </c>
      <c r="AE7486" s="39">
        <v>80</v>
      </c>
      <c r="AF7486" s="51">
        <v>130</v>
      </c>
      <c r="AG7486" s="47">
        <v>60</v>
      </c>
      <c r="AH7486">
        <v>25</v>
      </c>
      <c r="AL7486" t="s">
        <v>22</v>
      </c>
      <c r="AM7486">
        <v>72</v>
      </c>
    </row>
    <row r="7487" spans="28:39">
      <c r="AB7487" s="58" t="s">
        <v>655</v>
      </c>
      <c r="AC7487" s="1">
        <v>2</v>
      </c>
      <c r="AD7487" s="38" t="s">
        <v>337</v>
      </c>
      <c r="AE7487" s="39">
        <v>80</v>
      </c>
      <c r="AF7487" s="51">
        <v>130</v>
      </c>
      <c r="AG7487" s="48">
        <v>70</v>
      </c>
      <c r="AH7487">
        <v>21</v>
      </c>
      <c r="AL7487" t="s">
        <v>22</v>
      </c>
      <c r="AM7487">
        <v>72</v>
      </c>
    </row>
    <row r="7488" spans="28:39">
      <c r="AB7488" s="58" t="s">
        <v>655</v>
      </c>
      <c r="AC7488" s="1">
        <v>2</v>
      </c>
      <c r="AD7488" s="38" t="s">
        <v>337</v>
      </c>
      <c r="AE7488" s="39">
        <v>80</v>
      </c>
      <c r="AF7488" s="52">
        <v>140</v>
      </c>
      <c r="AG7488" s="41">
        <v>0</v>
      </c>
      <c r="AH7488">
        <v>101</v>
      </c>
      <c r="AL7488" t="s">
        <v>22</v>
      </c>
      <c r="AM7488">
        <v>72</v>
      </c>
    </row>
    <row r="7489" spans="28:39">
      <c r="AB7489" s="58" t="s">
        <v>655</v>
      </c>
      <c r="AC7489" s="1">
        <v>2</v>
      </c>
      <c r="AD7489" s="38" t="s">
        <v>337</v>
      </c>
      <c r="AE7489" s="39">
        <v>80</v>
      </c>
      <c r="AF7489" s="52">
        <v>140</v>
      </c>
      <c r="AG7489" s="42">
        <v>10</v>
      </c>
      <c r="AH7489">
        <v>101</v>
      </c>
      <c r="AL7489" t="s">
        <v>22</v>
      </c>
      <c r="AM7489">
        <v>72</v>
      </c>
    </row>
    <row r="7490" spans="28:39">
      <c r="AB7490" s="58" t="s">
        <v>655</v>
      </c>
      <c r="AC7490" s="1">
        <v>2</v>
      </c>
      <c r="AD7490" s="38" t="s">
        <v>337</v>
      </c>
      <c r="AE7490" s="39">
        <v>80</v>
      </c>
      <c r="AF7490" s="52">
        <v>140</v>
      </c>
      <c r="AG7490" s="43">
        <v>20</v>
      </c>
      <c r="AH7490">
        <v>68</v>
      </c>
      <c r="AL7490" t="s">
        <v>22</v>
      </c>
      <c r="AM7490">
        <v>72</v>
      </c>
    </row>
    <row r="7491" spans="28:39">
      <c r="AB7491" s="58" t="s">
        <v>655</v>
      </c>
      <c r="AC7491" s="1">
        <v>2</v>
      </c>
      <c r="AD7491" s="38" t="s">
        <v>337</v>
      </c>
      <c r="AE7491" s="39">
        <v>80</v>
      </c>
      <c r="AF7491" s="52">
        <v>140</v>
      </c>
      <c r="AG7491" s="44">
        <v>30</v>
      </c>
      <c r="AH7491">
        <v>48</v>
      </c>
      <c r="AL7491" t="s">
        <v>22</v>
      </c>
      <c r="AM7491">
        <v>72</v>
      </c>
    </row>
    <row r="7492" spans="28:39">
      <c r="AB7492" s="58" t="s">
        <v>655</v>
      </c>
      <c r="AC7492" s="1">
        <v>2</v>
      </c>
      <c r="AD7492" s="38" t="s">
        <v>337</v>
      </c>
      <c r="AE7492" s="39">
        <v>80</v>
      </c>
      <c r="AF7492" s="52">
        <v>140</v>
      </c>
      <c r="AG7492" s="45">
        <v>40</v>
      </c>
      <c r="AH7492">
        <v>36</v>
      </c>
      <c r="AL7492" t="s">
        <v>22</v>
      </c>
      <c r="AM7492">
        <v>72</v>
      </c>
    </row>
    <row r="7493" spans="28:39">
      <c r="AB7493" s="58" t="s">
        <v>655</v>
      </c>
      <c r="AC7493" s="1">
        <v>2</v>
      </c>
      <c r="AD7493" s="38" t="s">
        <v>337</v>
      </c>
      <c r="AE7493" s="39">
        <v>80</v>
      </c>
      <c r="AF7493" s="52">
        <v>140</v>
      </c>
      <c r="AG7493" s="46">
        <v>50</v>
      </c>
      <c r="AH7493">
        <v>29</v>
      </c>
      <c r="AL7493" t="s">
        <v>22</v>
      </c>
      <c r="AM7493">
        <v>72</v>
      </c>
    </row>
    <row r="7494" spans="28:39">
      <c r="AB7494" s="58" t="s">
        <v>655</v>
      </c>
      <c r="AC7494" s="1">
        <v>2</v>
      </c>
      <c r="AD7494" s="38" t="s">
        <v>337</v>
      </c>
      <c r="AE7494" s="39">
        <v>80</v>
      </c>
      <c r="AF7494" s="52">
        <v>140</v>
      </c>
      <c r="AG7494" s="47">
        <v>60</v>
      </c>
      <c r="AH7494">
        <v>25</v>
      </c>
      <c r="AL7494" t="s">
        <v>22</v>
      </c>
      <c r="AM7494">
        <v>72</v>
      </c>
    </row>
    <row r="7495" spans="28:39">
      <c r="AB7495" s="58" t="s">
        <v>655</v>
      </c>
      <c r="AC7495" s="1">
        <v>2</v>
      </c>
      <c r="AD7495" s="38" t="s">
        <v>337</v>
      </c>
      <c r="AE7495" s="39">
        <v>80</v>
      </c>
      <c r="AF7495" s="52">
        <v>140</v>
      </c>
      <c r="AG7495" s="48">
        <v>70</v>
      </c>
      <c r="AH7495">
        <v>21</v>
      </c>
      <c r="AL7495" t="s">
        <v>22</v>
      </c>
      <c r="AM7495">
        <v>72</v>
      </c>
    </row>
    <row r="7496" spans="28:39">
      <c r="AB7496" s="58" t="s">
        <v>655</v>
      </c>
      <c r="AC7496" s="1">
        <v>2</v>
      </c>
      <c r="AD7496" s="38" t="s">
        <v>337</v>
      </c>
      <c r="AE7496" s="39">
        <v>80</v>
      </c>
      <c r="AF7496" s="53">
        <v>150</v>
      </c>
      <c r="AG7496" s="41">
        <v>0</v>
      </c>
      <c r="AH7496">
        <v>96</v>
      </c>
      <c r="AL7496" t="s">
        <v>22</v>
      </c>
      <c r="AM7496">
        <v>72</v>
      </c>
    </row>
    <row r="7497" spans="28:39">
      <c r="AB7497" s="58" t="s">
        <v>655</v>
      </c>
      <c r="AC7497" s="1">
        <v>2</v>
      </c>
      <c r="AD7497" s="38" t="s">
        <v>337</v>
      </c>
      <c r="AE7497" s="39">
        <v>80</v>
      </c>
      <c r="AF7497" s="53">
        <v>150</v>
      </c>
      <c r="AG7497" s="42">
        <v>10</v>
      </c>
      <c r="AH7497">
        <v>96</v>
      </c>
      <c r="AL7497" t="s">
        <v>22</v>
      </c>
      <c r="AM7497">
        <v>72</v>
      </c>
    </row>
    <row r="7498" spans="28:39">
      <c r="AB7498" s="58" t="s">
        <v>655</v>
      </c>
      <c r="AC7498" s="1">
        <v>2</v>
      </c>
      <c r="AD7498" s="38" t="s">
        <v>337</v>
      </c>
      <c r="AE7498" s="39">
        <v>80</v>
      </c>
      <c r="AF7498" s="53">
        <v>150</v>
      </c>
      <c r="AG7498" s="43">
        <v>20</v>
      </c>
      <c r="AH7498">
        <v>68</v>
      </c>
      <c r="AL7498" t="s">
        <v>22</v>
      </c>
      <c r="AM7498">
        <v>72</v>
      </c>
    </row>
    <row r="7499" spans="28:39">
      <c r="AB7499" s="58" t="s">
        <v>655</v>
      </c>
      <c r="AC7499" s="1">
        <v>2</v>
      </c>
      <c r="AD7499" s="38" t="s">
        <v>337</v>
      </c>
      <c r="AE7499" s="39">
        <v>80</v>
      </c>
      <c r="AF7499" s="53">
        <v>150</v>
      </c>
      <c r="AG7499" s="44">
        <v>30</v>
      </c>
      <c r="AH7499">
        <v>48</v>
      </c>
      <c r="AL7499" t="s">
        <v>22</v>
      </c>
      <c r="AM7499">
        <v>72</v>
      </c>
    </row>
    <row r="7500" spans="28:39">
      <c r="AB7500" s="58" t="s">
        <v>655</v>
      </c>
      <c r="AC7500" s="1">
        <v>2</v>
      </c>
      <c r="AD7500" s="38" t="s">
        <v>337</v>
      </c>
      <c r="AE7500" s="39">
        <v>80</v>
      </c>
      <c r="AF7500" s="53">
        <v>150</v>
      </c>
      <c r="AG7500" s="45">
        <v>40</v>
      </c>
      <c r="AH7500">
        <v>36</v>
      </c>
      <c r="AL7500" t="s">
        <v>22</v>
      </c>
      <c r="AM7500">
        <v>72</v>
      </c>
    </row>
    <row r="7501" spans="28:39">
      <c r="AB7501" s="58" t="s">
        <v>655</v>
      </c>
      <c r="AC7501" s="1">
        <v>2</v>
      </c>
      <c r="AD7501" s="38" t="s">
        <v>337</v>
      </c>
      <c r="AE7501" s="39">
        <v>80</v>
      </c>
      <c r="AF7501" s="53">
        <v>150</v>
      </c>
      <c r="AG7501" s="46">
        <v>50</v>
      </c>
      <c r="AH7501">
        <v>29</v>
      </c>
      <c r="AL7501" t="s">
        <v>22</v>
      </c>
      <c r="AM7501">
        <v>72</v>
      </c>
    </row>
    <row r="7502" spans="28:39">
      <c r="AB7502" s="58" t="s">
        <v>655</v>
      </c>
      <c r="AC7502" s="1">
        <v>2</v>
      </c>
      <c r="AD7502" s="38" t="s">
        <v>337</v>
      </c>
      <c r="AE7502" s="39">
        <v>80</v>
      </c>
      <c r="AF7502" s="53">
        <v>150</v>
      </c>
      <c r="AG7502" s="47">
        <v>60</v>
      </c>
      <c r="AH7502">
        <v>25</v>
      </c>
      <c r="AL7502" t="s">
        <v>22</v>
      </c>
      <c r="AM7502">
        <v>72</v>
      </c>
    </row>
    <row r="7503" spans="28:39">
      <c r="AB7503" s="58" t="s">
        <v>655</v>
      </c>
      <c r="AC7503" s="1">
        <v>2</v>
      </c>
      <c r="AD7503" s="38" t="s">
        <v>337</v>
      </c>
      <c r="AE7503" s="39">
        <v>80</v>
      </c>
      <c r="AF7503" s="53">
        <v>150</v>
      </c>
      <c r="AG7503" s="48">
        <v>70</v>
      </c>
      <c r="AH7503">
        <v>21</v>
      </c>
      <c r="AL7503" t="s">
        <v>22</v>
      </c>
      <c r="AM7503">
        <v>72</v>
      </c>
    </row>
    <row r="7504" spans="28:39">
      <c r="AB7504" s="58" t="s">
        <v>655</v>
      </c>
      <c r="AC7504" s="1">
        <v>2</v>
      </c>
      <c r="AD7504" s="38" t="s">
        <v>337</v>
      </c>
      <c r="AE7504" s="39">
        <v>80</v>
      </c>
      <c r="AF7504" s="54">
        <v>160</v>
      </c>
      <c r="AG7504" s="41">
        <v>0</v>
      </c>
      <c r="AH7504">
        <v>72</v>
      </c>
      <c r="AL7504" t="s">
        <v>22</v>
      </c>
      <c r="AM7504">
        <v>72</v>
      </c>
    </row>
    <row r="7505" spans="28:39">
      <c r="AB7505" s="58" t="s">
        <v>655</v>
      </c>
      <c r="AC7505" s="1">
        <v>2</v>
      </c>
      <c r="AD7505" s="38" t="s">
        <v>337</v>
      </c>
      <c r="AE7505" s="39">
        <v>80</v>
      </c>
      <c r="AF7505" s="54">
        <v>160</v>
      </c>
      <c r="AG7505" s="42">
        <v>10</v>
      </c>
      <c r="AH7505">
        <v>72</v>
      </c>
      <c r="AL7505" t="s">
        <v>22</v>
      </c>
      <c r="AM7505">
        <v>72</v>
      </c>
    </row>
    <row r="7506" spans="28:39">
      <c r="AB7506" s="58" t="s">
        <v>655</v>
      </c>
      <c r="AC7506" s="1">
        <v>2</v>
      </c>
      <c r="AD7506" s="38" t="s">
        <v>337</v>
      </c>
      <c r="AE7506" s="39">
        <v>80</v>
      </c>
      <c r="AF7506" s="54">
        <v>160</v>
      </c>
      <c r="AG7506" s="43">
        <v>20</v>
      </c>
      <c r="AH7506">
        <v>68</v>
      </c>
      <c r="AL7506" t="s">
        <v>22</v>
      </c>
      <c r="AM7506">
        <v>72</v>
      </c>
    </row>
    <row r="7507" spans="28:39">
      <c r="AB7507" s="58" t="s">
        <v>655</v>
      </c>
      <c r="AC7507" s="1">
        <v>2</v>
      </c>
      <c r="AD7507" s="38" t="s">
        <v>337</v>
      </c>
      <c r="AE7507" s="39">
        <v>80</v>
      </c>
      <c r="AF7507" s="54">
        <v>160</v>
      </c>
      <c r="AG7507" s="44">
        <v>30</v>
      </c>
      <c r="AH7507">
        <v>48</v>
      </c>
      <c r="AL7507" t="s">
        <v>22</v>
      </c>
      <c r="AM7507">
        <v>72</v>
      </c>
    </row>
    <row r="7508" spans="28:39">
      <c r="AB7508" s="58" t="s">
        <v>655</v>
      </c>
      <c r="AC7508" s="1">
        <v>2</v>
      </c>
      <c r="AD7508" s="38" t="s">
        <v>337</v>
      </c>
      <c r="AE7508" s="39">
        <v>80</v>
      </c>
      <c r="AF7508" s="54">
        <v>160</v>
      </c>
      <c r="AG7508" s="45">
        <v>40</v>
      </c>
      <c r="AH7508">
        <v>36</v>
      </c>
      <c r="AL7508" t="s">
        <v>22</v>
      </c>
      <c r="AM7508">
        <v>72</v>
      </c>
    </row>
    <row r="7509" spans="28:39">
      <c r="AB7509" s="58" t="s">
        <v>655</v>
      </c>
      <c r="AC7509" s="1">
        <v>2</v>
      </c>
      <c r="AD7509" s="38" t="s">
        <v>337</v>
      </c>
      <c r="AE7509" s="39">
        <v>80</v>
      </c>
      <c r="AF7509" s="54">
        <v>160</v>
      </c>
      <c r="AG7509" s="46">
        <v>50</v>
      </c>
      <c r="AH7509">
        <v>29</v>
      </c>
      <c r="AL7509" t="s">
        <v>22</v>
      </c>
      <c r="AM7509">
        <v>72</v>
      </c>
    </row>
    <row r="7510" spans="28:39">
      <c r="AB7510" s="58" t="s">
        <v>655</v>
      </c>
      <c r="AC7510" s="1">
        <v>2</v>
      </c>
      <c r="AD7510" s="38" t="s">
        <v>337</v>
      </c>
      <c r="AE7510" s="39">
        <v>80</v>
      </c>
      <c r="AF7510" s="54">
        <v>160</v>
      </c>
      <c r="AG7510" s="47">
        <v>60</v>
      </c>
      <c r="AH7510">
        <v>25</v>
      </c>
      <c r="AL7510" t="s">
        <v>22</v>
      </c>
      <c r="AM7510">
        <v>72</v>
      </c>
    </row>
    <row r="7511" spans="28:39">
      <c r="AB7511" s="58" t="s">
        <v>655</v>
      </c>
      <c r="AC7511" s="1">
        <v>2</v>
      </c>
      <c r="AD7511" s="38" t="s">
        <v>337</v>
      </c>
      <c r="AE7511" s="39">
        <v>80</v>
      </c>
      <c r="AF7511" s="54">
        <v>160</v>
      </c>
      <c r="AG7511" s="48">
        <v>70</v>
      </c>
      <c r="AH7511">
        <v>21</v>
      </c>
      <c r="AL7511" t="s">
        <v>22</v>
      </c>
      <c r="AM7511">
        <v>72</v>
      </c>
    </row>
    <row r="7512" spans="28:39">
      <c r="AB7512" s="58" t="s">
        <v>655</v>
      </c>
      <c r="AC7512" s="1">
        <v>2</v>
      </c>
      <c r="AD7512" s="38" t="s">
        <v>337</v>
      </c>
      <c r="AE7512" s="39">
        <v>80</v>
      </c>
      <c r="AF7512" s="55">
        <v>170</v>
      </c>
      <c r="AG7512" s="41">
        <v>0</v>
      </c>
      <c r="AH7512">
        <v>64</v>
      </c>
      <c r="AL7512" t="s">
        <v>22</v>
      </c>
      <c r="AM7512">
        <v>72</v>
      </c>
    </row>
    <row r="7513" spans="28:39">
      <c r="AB7513" s="58" t="s">
        <v>655</v>
      </c>
      <c r="AC7513" s="1">
        <v>2</v>
      </c>
      <c r="AD7513" s="38" t="s">
        <v>337</v>
      </c>
      <c r="AE7513" s="39">
        <v>80</v>
      </c>
      <c r="AF7513" s="55">
        <v>170</v>
      </c>
      <c r="AG7513" s="42">
        <v>10</v>
      </c>
      <c r="AH7513">
        <v>64</v>
      </c>
      <c r="AL7513" t="s">
        <v>22</v>
      </c>
      <c r="AM7513">
        <v>72</v>
      </c>
    </row>
    <row r="7514" spans="28:39">
      <c r="AB7514" s="58" t="s">
        <v>655</v>
      </c>
      <c r="AC7514" s="1">
        <v>2</v>
      </c>
      <c r="AD7514" s="38" t="s">
        <v>337</v>
      </c>
      <c r="AE7514" s="39">
        <v>80</v>
      </c>
      <c r="AF7514" s="55">
        <v>170</v>
      </c>
      <c r="AG7514" s="43">
        <v>20</v>
      </c>
      <c r="AH7514">
        <v>64</v>
      </c>
      <c r="AL7514" t="s">
        <v>22</v>
      </c>
      <c r="AM7514">
        <v>72</v>
      </c>
    </row>
    <row r="7515" spans="28:39">
      <c r="AB7515" s="58" t="s">
        <v>655</v>
      </c>
      <c r="AC7515" s="1">
        <v>2</v>
      </c>
      <c r="AD7515" s="38" t="s">
        <v>337</v>
      </c>
      <c r="AE7515" s="39">
        <v>80</v>
      </c>
      <c r="AF7515" s="55">
        <v>170</v>
      </c>
      <c r="AG7515" s="44">
        <v>30</v>
      </c>
      <c r="AH7515">
        <v>48</v>
      </c>
      <c r="AL7515" t="s">
        <v>22</v>
      </c>
      <c r="AM7515">
        <v>72</v>
      </c>
    </row>
    <row r="7516" spans="28:39">
      <c r="AB7516" s="58" t="s">
        <v>655</v>
      </c>
      <c r="AC7516" s="1">
        <v>2</v>
      </c>
      <c r="AD7516" s="38" t="s">
        <v>337</v>
      </c>
      <c r="AE7516" s="39">
        <v>80</v>
      </c>
      <c r="AF7516" s="55">
        <v>170</v>
      </c>
      <c r="AG7516" s="45">
        <v>40</v>
      </c>
      <c r="AH7516">
        <v>36</v>
      </c>
      <c r="AL7516" t="s">
        <v>22</v>
      </c>
      <c r="AM7516">
        <v>72</v>
      </c>
    </row>
    <row r="7517" spans="28:39">
      <c r="AB7517" s="58" t="s">
        <v>655</v>
      </c>
      <c r="AC7517" s="1">
        <v>2</v>
      </c>
      <c r="AD7517" s="38" t="s">
        <v>337</v>
      </c>
      <c r="AE7517" s="39">
        <v>80</v>
      </c>
      <c r="AF7517" s="55">
        <v>170</v>
      </c>
      <c r="AG7517" s="46">
        <v>50</v>
      </c>
      <c r="AH7517">
        <v>29</v>
      </c>
      <c r="AL7517" t="s">
        <v>22</v>
      </c>
      <c r="AM7517">
        <v>72</v>
      </c>
    </row>
    <row r="7518" spans="28:39">
      <c r="AB7518" s="58" t="s">
        <v>655</v>
      </c>
      <c r="AC7518" s="1">
        <v>2</v>
      </c>
      <c r="AD7518" s="38" t="s">
        <v>337</v>
      </c>
      <c r="AE7518" s="39">
        <v>80</v>
      </c>
      <c r="AF7518" s="55">
        <v>170</v>
      </c>
      <c r="AG7518" s="47">
        <v>60</v>
      </c>
      <c r="AH7518">
        <v>25</v>
      </c>
      <c r="AL7518" t="s">
        <v>22</v>
      </c>
      <c r="AM7518">
        <v>72</v>
      </c>
    </row>
    <row r="7519" spans="28:39">
      <c r="AB7519" s="58" t="s">
        <v>655</v>
      </c>
      <c r="AC7519" s="1">
        <v>2</v>
      </c>
      <c r="AD7519" s="38" t="s">
        <v>337</v>
      </c>
      <c r="AE7519" s="39">
        <v>80</v>
      </c>
      <c r="AF7519" s="55">
        <v>170</v>
      </c>
      <c r="AG7519" s="48">
        <v>70</v>
      </c>
      <c r="AH7519">
        <v>21</v>
      </c>
      <c r="AL7519" t="s">
        <v>22</v>
      </c>
      <c r="AM7519">
        <v>72</v>
      </c>
    </row>
    <row r="7520" spans="28:39">
      <c r="AB7520" s="58" t="s">
        <v>655</v>
      </c>
      <c r="AC7520" s="1">
        <v>2</v>
      </c>
      <c r="AD7520" s="38" t="s">
        <v>337</v>
      </c>
      <c r="AE7520" s="39">
        <v>80</v>
      </c>
      <c r="AF7520" s="56">
        <v>180</v>
      </c>
      <c r="AG7520" s="41">
        <v>0</v>
      </c>
      <c r="AH7520">
        <v>57</v>
      </c>
      <c r="AL7520" t="s">
        <v>22</v>
      </c>
      <c r="AM7520">
        <v>72</v>
      </c>
    </row>
    <row r="7521" spans="28:39">
      <c r="AB7521" s="58" t="s">
        <v>655</v>
      </c>
      <c r="AC7521" s="1">
        <v>2</v>
      </c>
      <c r="AD7521" s="38" t="s">
        <v>337</v>
      </c>
      <c r="AE7521" s="39">
        <v>80</v>
      </c>
      <c r="AF7521" s="56">
        <v>180</v>
      </c>
      <c r="AG7521" s="42">
        <v>10</v>
      </c>
      <c r="AH7521">
        <v>57</v>
      </c>
      <c r="AL7521" t="s">
        <v>22</v>
      </c>
      <c r="AM7521">
        <v>72</v>
      </c>
    </row>
    <row r="7522" spans="28:39">
      <c r="AB7522" s="58" t="s">
        <v>655</v>
      </c>
      <c r="AC7522" s="1">
        <v>2</v>
      </c>
      <c r="AD7522" s="38" t="s">
        <v>337</v>
      </c>
      <c r="AE7522" s="39">
        <v>80</v>
      </c>
      <c r="AF7522" s="56">
        <v>180</v>
      </c>
      <c r="AG7522" s="43">
        <v>20</v>
      </c>
      <c r="AH7522">
        <v>57</v>
      </c>
      <c r="AL7522" t="s">
        <v>22</v>
      </c>
      <c r="AM7522">
        <v>72</v>
      </c>
    </row>
    <row r="7523" spans="28:39">
      <c r="AB7523" s="58" t="s">
        <v>655</v>
      </c>
      <c r="AC7523" s="1">
        <v>2</v>
      </c>
      <c r="AD7523" s="38" t="s">
        <v>337</v>
      </c>
      <c r="AE7523" s="39">
        <v>80</v>
      </c>
      <c r="AF7523" s="56">
        <v>180</v>
      </c>
      <c r="AG7523" s="44">
        <v>30</v>
      </c>
      <c r="AH7523">
        <v>48</v>
      </c>
      <c r="AL7523" t="s">
        <v>22</v>
      </c>
      <c r="AM7523">
        <v>72</v>
      </c>
    </row>
    <row r="7524" spans="28:39">
      <c r="AB7524" s="58" t="s">
        <v>655</v>
      </c>
      <c r="AC7524" s="1">
        <v>2</v>
      </c>
      <c r="AD7524" s="38" t="s">
        <v>337</v>
      </c>
      <c r="AE7524" s="39">
        <v>80</v>
      </c>
      <c r="AF7524" s="56">
        <v>180</v>
      </c>
      <c r="AG7524" s="45">
        <v>40</v>
      </c>
      <c r="AH7524">
        <v>36</v>
      </c>
      <c r="AL7524" t="s">
        <v>22</v>
      </c>
      <c r="AM7524">
        <v>72</v>
      </c>
    </row>
    <row r="7525" spans="28:39">
      <c r="AB7525" s="58" t="s">
        <v>655</v>
      </c>
      <c r="AC7525" s="1">
        <v>2</v>
      </c>
      <c r="AD7525" s="38" t="s">
        <v>337</v>
      </c>
      <c r="AE7525" s="39">
        <v>80</v>
      </c>
      <c r="AF7525" s="56">
        <v>180</v>
      </c>
      <c r="AG7525" s="46">
        <v>50</v>
      </c>
      <c r="AH7525">
        <v>29</v>
      </c>
      <c r="AL7525" t="s">
        <v>22</v>
      </c>
      <c r="AM7525">
        <v>72</v>
      </c>
    </row>
    <row r="7526" spans="28:39">
      <c r="AB7526" s="58" t="s">
        <v>655</v>
      </c>
      <c r="AC7526" s="1">
        <v>2</v>
      </c>
      <c r="AD7526" s="38" t="s">
        <v>337</v>
      </c>
      <c r="AE7526" s="39">
        <v>80</v>
      </c>
      <c r="AF7526" s="56">
        <v>180</v>
      </c>
      <c r="AG7526" s="47">
        <v>60</v>
      </c>
      <c r="AH7526">
        <v>25</v>
      </c>
      <c r="AL7526" t="s">
        <v>22</v>
      </c>
      <c r="AM7526">
        <v>72</v>
      </c>
    </row>
    <row r="7527" spans="28:39">
      <c r="AB7527" s="58" t="s">
        <v>655</v>
      </c>
      <c r="AC7527" s="1">
        <v>2</v>
      </c>
      <c r="AD7527" s="38" t="s">
        <v>337</v>
      </c>
      <c r="AE7527" s="39">
        <v>80</v>
      </c>
      <c r="AF7527" s="56">
        <v>180</v>
      </c>
      <c r="AG7527" s="48">
        <v>70</v>
      </c>
      <c r="AH7527">
        <v>21</v>
      </c>
      <c r="AL7527" t="s">
        <v>22</v>
      </c>
      <c r="AM7527">
        <v>72</v>
      </c>
    </row>
    <row r="7528" spans="28:39">
      <c r="AB7528" s="58" t="s">
        <v>655</v>
      </c>
      <c r="AC7528" s="1">
        <v>2</v>
      </c>
      <c r="AD7528" s="38" t="s">
        <v>337</v>
      </c>
      <c r="AE7528" s="39">
        <v>80</v>
      </c>
      <c r="AF7528" s="57">
        <v>200</v>
      </c>
      <c r="AG7528" s="41">
        <v>0</v>
      </c>
      <c r="AH7528">
        <v>46</v>
      </c>
      <c r="AL7528" t="s">
        <v>22</v>
      </c>
      <c r="AM7528">
        <v>72</v>
      </c>
    </row>
    <row r="7529" spans="28:39">
      <c r="AB7529" s="58" t="s">
        <v>655</v>
      </c>
      <c r="AC7529" s="1">
        <v>2</v>
      </c>
      <c r="AD7529" s="38" t="s">
        <v>337</v>
      </c>
      <c r="AE7529" s="39">
        <v>80</v>
      </c>
      <c r="AF7529" s="57">
        <v>200</v>
      </c>
      <c r="AG7529" s="42">
        <v>10</v>
      </c>
      <c r="AH7529">
        <v>46</v>
      </c>
      <c r="AL7529" t="s">
        <v>22</v>
      </c>
      <c r="AM7529">
        <v>72</v>
      </c>
    </row>
    <row r="7530" spans="28:39">
      <c r="AB7530" s="58" t="s">
        <v>655</v>
      </c>
      <c r="AC7530" s="1">
        <v>2</v>
      </c>
      <c r="AD7530" s="38" t="s">
        <v>337</v>
      </c>
      <c r="AE7530" s="39">
        <v>80</v>
      </c>
      <c r="AF7530" s="57">
        <v>200</v>
      </c>
      <c r="AG7530" s="43">
        <v>20</v>
      </c>
      <c r="AH7530">
        <v>46</v>
      </c>
      <c r="AL7530" t="s">
        <v>22</v>
      </c>
      <c r="AM7530">
        <v>72</v>
      </c>
    </row>
    <row r="7531" spans="28:39">
      <c r="AB7531" s="58" t="s">
        <v>655</v>
      </c>
      <c r="AC7531" s="1">
        <v>2</v>
      </c>
      <c r="AD7531" s="38" t="s">
        <v>337</v>
      </c>
      <c r="AE7531" s="39">
        <v>80</v>
      </c>
      <c r="AF7531" s="57">
        <v>200</v>
      </c>
      <c r="AG7531" s="44">
        <v>30</v>
      </c>
      <c r="AH7531">
        <v>46</v>
      </c>
      <c r="AL7531" t="s">
        <v>22</v>
      </c>
      <c r="AM7531">
        <v>72</v>
      </c>
    </row>
    <row r="7532" spans="28:39">
      <c r="AB7532" s="58" t="s">
        <v>655</v>
      </c>
      <c r="AC7532" s="1">
        <v>2</v>
      </c>
      <c r="AD7532" s="38" t="s">
        <v>337</v>
      </c>
      <c r="AE7532" s="39">
        <v>80</v>
      </c>
      <c r="AF7532" s="57">
        <v>200</v>
      </c>
      <c r="AG7532" s="45">
        <v>40</v>
      </c>
      <c r="AH7532">
        <v>36</v>
      </c>
      <c r="AL7532" t="s">
        <v>22</v>
      </c>
      <c r="AM7532">
        <v>72</v>
      </c>
    </row>
    <row r="7533" spans="28:39">
      <c r="AB7533" s="58" t="s">
        <v>655</v>
      </c>
      <c r="AC7533" s="1">
        <v>2</v>
      </c>
      <c r="AD7533" s="38" t="s">
        <v>337</v>
      </c>
      <c r="AE7533" s="39">
        <v>80</v>
      </c>
      <c r="AF7533" s="57">
        <v>200</v>
      </c>
      <c r="AG7533" s="46">
        <v>50</v>
      </c>
      <c r="AH7533">
        <v>29</v>
      </c>
      <c r="AL7533" t="s">
        <v>22</v>
      </c>
      <c r="AM7533">
        <v>72</v>
      </c>
    </row>
    <row r="7534" spans="28:39">
      <c r="AB7534" s="58" t="s">
        <v>655</v>
      </c>
      <c r="AC7534" s="1">
        <v>2</v>
      </c>
      <c r="AD7534" s="38" t="s">
        <v>337</v>
      </c>
      <c r="AE7534" s="39">
        <v>80</v>
      </c>
      <c r="AF7534" s="57">
        <v>200</v>
      </c>
      <c r="AG7534" s="47">
        <v>60</v>
      </c>
      <c r="AH7534">
        <v>25</v>
      </c>
      <c r="AL7534" t="s">
        <v>22</v>
      </c>
      <c r="AM7534">
        <v>72</v>
      </c>
    </row>
    <row r="7535" spans="28:39">
      <c r="AB7535" s="58" t="s">
        <v>655</v>
      </c>
      <c r="AC7535" s="1">
        <v>2</v>
      </c>
      <c r="AD7535" s="38" t="s">
        <v>337</v>
      </c>
      <c r="AE7535" s="39">
        <v>80</v>
      </c>
      <c r="AF7535" s="57">
        <v>200</v>
      </c>
      <c r="AG7535" s="48">
        <v>70</v>
      </c>
      <c r="AH7535">
        <v>21</v>
      </c>
      <c r="AL7535" t="s">
        <v>22</v>
      </c>
      <c r="AM7535">
        <v>72</v>
      </c>
    </row>
    <row r="7536" spans="28:39">
      <c r="AB7536" s="58" t="s">
        <v>655</v>
      </c>
      <c r="AC7536" s="1">
        <v>2</v>
      </c>
      <c r="AD7536" s="38" t="s">
        <v>427</v>
      </c>
      <c r="AE7536" s="39">
        <v>80</v>
      </c>
      <c r="AF7536" s="40">
        <v>110</v>
      </c>
      <c r="AG7536" s="41">
        <v>0</v>
      </c>
      <c r="AH7536">
        <v>107</v>
      </c>
      <c r="AL7536" t="s">
        <v>22</v>
      </c>
      <c r="AM7536">
        <v>72</v>
      </c>
    </row>
    <row r="7537" spans="28:39">
      <c r="AB7537" s="58" t="s">
        <v>655</v>
      </c>
      <c r="AC7537" s="1">
        <v>2</v>
      </c>
      <c r="AD7537" s="38" t="s">
        <v>427</v>
      </c>
      <c r="AE7537" s="39">
        <v>80</v>
      </c>
      <c r="AF7537" s="40">
        <v>110</v>
      </c>
      <c r="AG7537" s="42">
        <v>10</v>
      </c>
      <c r="AH7537">
        <v>105</v>
      </c>
      <c r="AL7537" t="s">
        <v>22</v>
      </c>
      <c r="AM7537">
        <v>72</v>
      </c>
    </row>
    <row r="7538" spans="28:39">
      <c r="AB7538" s="58" t="s">
        <v>655</v>
      </c>
      <c r="AC7538" s="1">
        <v>2</v>
      </c>
      <c r="AD7538" s="38" t="s">
        <v>427</v>
      </c>
      <c r="AE7538" s="39">
        <v>80</v>
      </c>
      <c r="AF7538" s="40">
        <v>110</v>
      </c>
      <c r="AG7538" s="43">
        <v>20</v>
      </c>
      <c r="AH7538">
        <v>68</v>
      </c>
      <c r="AL7538" t="s">
        <v>22</v>
      </c>
      <c r="AM7538">
        <v>72</v>
      </c>
    </row>
    <row r="7539" spans="28:39">
      <c r="AB7539" s="58" t="s">
        <v>655</v>
      </c>
      <c r="AC7539" s="1">
        <v>2</v>
      </c>
      <c r="AD7539" s="38" t="s">
        <v>427</v>
      </c>
      <c r="AE7539" s="39">
        <v>80</v>
      </c>
      <c r="AF7539" s="40">
        <v>110</v>
      </c>
      <c r="AG7539" s="44">
        <v>30</v>
      </c>
      <c r="AH7539">
        <v>48</v>
      </c>
      <c r="AL7539" t="s">
        <v>22</v>
      </c>
      <c r="AM7539">
        <v>72</v>
      </c>
    </row>
    <row r="7540" spans="28:39">
      <c r="AB7540" s="58" t="s">
        <v>655</v>
      </c>
      <c r="AC7540" s="1">
        <v>2</v>
      </c>
      <c r="AD7540" s="38" t="s">
        <v>427</v>
      </c>
      <c r="AE7540" s="39">
        <v>80</v>
      </c>
      <c r="AF7540" s="40">
        <v>110</v>
      </c>
      <c r="AG7540" s="45">
        <v>40</v>
      </c>
      <c r="AH7540">
        <v>36</v>
      </c>
      <c r="AL7540" t="s">
        <v>22</v>
      </c>
      <c r="AM7540">
        <v>72</v>
      </c>
    </row>
    <row r="7541" spans="28:39">
      <c r="AB7541" s="58" t="s">
        <v>655</v>
      </c>
      <c r="AC7541" s="1">
        <v>2</v>
      </c>
      <c r="AD7541" s="38" t="s">
        <v>427</v>
      </c>
      <c r="AE7541" s="39">
        <v>80</v>
      </c>
      <c r="AF7541" s="40">
        <v>110</v>
      </c>
      <c r="AG7541" s="46">
        <v>50</v>
      </c>
      <c r="AH7541">
        <v>29</v>
      </c>
      <c r="AL7541" t="s">
        <v>22</v>
      </c>
      <c r="AM7541">
        <v>72</v>
      </c>
    </row>
    <row r="7542" spans="28:39">
      <c r="AB7542" s="58" t="s">
        <v>655</v>
      </c>
      <c r="AC7542" s="1">
        <v>2</v>
      </c>
      <c r="AD7542" s="38" t="s">
        <v>427</v>
      </c>
      <c r="AE7542" s="39">
        <v>80</v>
      </c>
      <c r="AF7542" s="40">
        <v>110</v>
      </c>
      <c r="AG7542" s="47">
        <v>60</v>
      </c>
      <c r="AH7542">
        <v>25</v>
      </c>
      <c r="AL7542" t="s">
        <v>22</v>
      </c>
      <c r="AM7542">
        <v>72</v>
      </c>
    </row>
    <row r="7543" spans="28:39">
      <c r="AB7543" s="58" t="s">
        <v>655</v>
      </c>
      <c r="AC7543" s="1">
        <v>2</v>
      </c>
      <c r="AD7543" s="38" t="s">
        <v>427</v>
      </c>
      <c r="AE7543" s="39">
        <v>80</v>
      </c>
      <c r="AF7543" s="40">
        <v>110</v>
      </c>
      <c r="AG7543" s="48">
        <v>70</v>
      </c>
      <c r="AH7543">
        <v>21</v>
      </c>
      <c r="AL7543" t="s">
        <v>22</v>
      </c>
      <c r="AM7543">
        <v>72</v>
      </c>
    </row>
    <row r="7544" spans="28:39">
      <c r="AB7544" s="58" t="s">
        <v>655</v>
      </c>
      <c r="AC7544" s="1">
        <v>2</v>
      </c>
      <c r="AD7544" s="38" t="s">
        <v>427</v>
      </c>
      <c r="AE7544" s="39">
        <v>80</v>
      </c>
      <c r="AF7544" s="49">
        <v>115</v>
      </c>
      <c r="AG7544" s="41">
        <v>0</v>
      </c>
      <c r="AH7544">
        <v>103</v>
      </c>
      <c r="AL7544" t="s">
        <v>22</v>
      </c>
      <c r="AM7544">
        <v>72</v>
      </c>
    </row>
    <row r="7545" spans="28:39">
      <c r="AB7545" s="58" t="s">
        <v>655</v>
      </c>
      <c r="AC7545" s="1">
        <v>2</v>
      </c>
      <c r="AD7545" s="38" t="s">
        <v>427</v>
      </c>
      <c r="AE7545" s="39">
        <v>80</v>
      </c>
      <c r="AF7545" s="49">
        <v>115</v>
      </c>
      <c r="AG7545" s="42">
        <v>10</v>
      </c>
      <c r="AH7545">
        <v>103</v>
      </c>
      <c r="AL7545" t="s">
        <v>22</v>
      </c>
      <c r="AM7545">
        <v>72</v>
      </c>
    </row>
    <row r="7546" spans="28:39">
      <c r="AB7546" s="58" t="s">
        <v>655</v>
      </c>
      <c r="AC7546" s="1">
        <v>2</v>
      </c>
      <c r="AD7546" s="38" t="s">
        <v>427</v>
      </c>
      <c r="AE7546" s="39">
        <v>80</v>
      </c>
      <c r="AF7546" s="49">
        <v>115</v>
      </c>
      <c r="AG7546" s="43">
        <v>20</v>
      </c>
      <c r="AH7546">
        <v>68</v>
      </c>
      <c r="AL7546" t="s">
        <v>22</v>
      </c>
      <c r="AM7546">
        <v>72</v>
      </c>
    </row>
    <row r="7547" spans="28:39">
      <c r="AB7547" s="58" t="s">
        <v>655</v>
      </c>
      <c r="AC7547" s="1">
        <v>2</v>
      </c>
      <c r="AD7547" s="38" t="s">
        <v>427</v>
      </c>
      <c r="AE7547" s="39">
        <v>80</v>
      </c>
      <c r="AF7547" s="49">
        <v>115</v>
      </c>
      <c r="AG7547" s="44">
        <v>30</v>
      </c>
      <c r="AH7547">
        <v>48</v>
      </c>
      <c r="AL7547" t="s">
        <v>22</v>
      </c>
      <c r="AM7547">
        <v>72</v>
      </c>
    </row>
    <row r="7548" spans="28:39">
      <c r="AB7548" s="58" t="s">
        <v>655</v>
      </c>
      <c r="AC7548" s="1">
        <v>2</v>
      </c>
      <c r="AD7548" s="38" t="s">
        <v>427</v>
      </c>
      <c r="AE7548" s="39">
        <v>80</v>
      </c>
      <c r="AF7548" s="49">
        <v>115</v>
      </c>
      <c r="AG7548" s="45">
        <v>40</v>
      </c>
      <c r="AH7548">
        <v>36</v>
      </c>
      <c r="AL7548" t="s">
        <v>22</v>
      </c>
      <c r="AM7548">
        <v>72</v>
      </c>
    </row>
    <row r="7549" spans="28:39">
      <c r="AB7549" s="58" t="s">
        <v>655</v>
      </c>
      <c r="AC7549" s="1">
        <v>2</v>
      </c>
      <c r="AD7549" s="38" t="s">
        <v>427</v>
      </c>
      <c r="AE7549" s="39">
        <v>80</v>
      </c>
      <c r="AF7549" s="49">
        <v>115</v>
      </c>
      <c r="AG7549" s="46">
        <v>50</v>
      </c>
      <c r="AH7549">
        <v>29</v>
      </c>
      <c r="AL7549" t="s">
        <v>22</v>
      </c>
      <c r="AM7549">
        <v>72</v>
      </c>
    </row>
    <row r="7550" spans="28:39">
      <c r="AB7550" s="58" t="s">
        <v>655</v>
      </c>
      <c r="AC7550" s="1">
        <v>2</v>
      </c>
      <c r="AD7550" s="38" t="s">
        <v>427</v>
      </c>
      <c r="AE7550" s="39">
        <v>80</v>
      </c>
      <c r="AF7550" s="49">
        <v>115</v>
      </c>
      <c r="AG7550" s="47">
        <v>60</v>
      </c>
      <c r="AH7550">
        <v>25</v>
      </c>
      <c r="AL7550" t="s">
        <v>22</v>
      </c>
      <c r="AM7550">
        <v>72</v>
      </c>
    </row>
    <row r="7551" spans="28:39">
      <c r="AB7551" s="58" t="s">
        <v>655</v>
      </c>
      <c r="AC7551" s="1">
        <v>2</v>
      </c>
      <c r="AD7551" s="38" t="s">
        <v>427</v>
      </c>
      <c r="AE7551" s="39">
        <v>80</v>
      </c>
      <c r="AF7551" s="49">
        <v>115</v>
      </c>
      <c r="AG7551" s="48">
        <v>70</v>
      </c>
      <c r="AH7551">
        <v>21</v>
      </c>
      <c r="AL7551" t="s">
        <v>22</v>
      </c>
      <c r="AM7551">
        <v>72</v>
      </c>
    </row>
    <row r="7552" spans="28:39">
      <c r="AB7552" s="58" t="s">
        <v>655</v>
      </c>
      <c r="AC7552" s="1">
        <v>2</v>
      </c>
      <c r="AD7552" s="38" t="s">
        <v>427</v>
      </c>
      <c r="AE7552" s="39">
        <v>80</v>
      </c>
      <c r="AF7552" s="50">
        <v>120</v>
      </c>
      <c r="AG7552" s="41">
        <v>0</v>
      </c>
      <c r="AH7552">
        <v>100</v>
      </c>
      <c r="AL7552" t="s">
        <v>22</v>
      </c>
      <c r="AM7552">
        <v>72</v>
      </c>
    </row>
    <row r="7553" spans="28:39">
      <c r="AB7553" s="58" t="s">
        <v>655</v>
      </c>
      <c r="AC7553" s="1">
        <v>2</v>
      </c>
      <c r="AD7553" s="38" t="s">
        <v>427</v>
      </c>
      <c r="AE7553" s="39">
        <v>80</v>
      </c>
      <c r="AF7553" s="50">
        <v>120</v>
      </c>
      <c r="AG7553" s="42">
        <v>10</v>
      </c>
      <c r="AH7553">
        <v>100</v>
      </c>
      <c r="AL7553" t="s">
        <v>22</v>
      </c>
      <c r="AM7553">
        <v>72</v>
      </c>
    </row>
    <row r="7554" spans="28:39">
      <c r="AB7554" s="58" t="s">
        <v>655</v>
      </c>
      <c r="AC7554" s="1">
        <v>2</v>
      </c>
      <c r="AD7554" s="38" t="s">
        <v>427</v>
      </c>
      <c r="AE7554" s="39">
        <v>80</v>
      </c>
      <c r="AF7554" s="50">
        <v>120</v>
      </c>
      <c r="AG7554" s="43">
        <v>20</v>
      </c>
      <c r="AH7554">
        <v>68</v>
      </c>
      <c r="AL7554" t="s">
        <v>22</v>
      </c>
      <c r="AM7554">
        <v>72</v>
      </c>
    </row>
    <row r="7555" spans="28:39">
      <c r="AB7555" s="58" t="s">
        <v>655</v>
      </c>
      <c r="AC7555" s="1">
        <v>2</v>
      </c>
      <c r="AD7555" s="38" t="s">
        <v>427</v>
      </c>
      <c r="AE7555" s="39">
        <v>80</v>
      </c>
      <c r="AF7555" s="50">
        <v>120</v>
      </c>
      <c r="AG7555" s="44">
        <v>30</v>
      </c>
      <c r="AH7555">
        <v>48</v>
      </c>
      <c r="AL7555" t="s">
        <v>22</v>
      </c>
      <c r="AM7555">
        <v>72</v>
      </c>
    </row>
    <row r="7556" spans="28:39">
      <c r="AB7556" s="58" t="s">
        <v>655</v>
      </c>
      <c r="AC7556" s="1">
        <v>2</v>
      </c>
      <c r="AD7556" s="38" t="s">
        <v>427</v>
      </c>
      <c r="AE7556" s="39">
        <v>80</v>
      </c>
      <c r="AF7556" s="50">
        <v>120</v>
      </c>
      <c r="AG7556" s="45">
        <v>40</v>
      </c>
      <c r="AH7556">
        <v>36</v>
      </c>
      <c r="AL7556" t="s">
        <v>22</v>
      </c>
      <c r="AM7556">
        <v>72</v>
      </c>
    </row>
    <row r="7557" spans="28:39">
      <c r="AB7557" s="58" t="s">
        <v>655</v>
      </c>
      <c r="AC7557" s="1">
        <v>2</v>
      </c>
      <c r="AD7557" s="38" t="s">
        <v>427</v>
      </c>
      <c r="AE7557" s="39">
        <v>80</v>
      </c>
      <c r="AF7557" s="50">
        <v>120</v>
      </c>
      <c r="AG7557" s="46">
        <v>50</v>
      </c>
      <c r="AH7557">
        <v>29</v>
      </c>
      <c r="AL7557" t="s">
        <v>22</v>
      </c>
      <c r="AM7557">
        <v>72</v>
      </c>
    </row>
    <row r="7558" spans="28:39">
      <c r="AB7558" s="58" t="s">
        <v>655</v>
      </c>
      <c r="AC7558" s="1">
        <v>2</v>
      </c>
      <c r="AD7558" s="38" t="s">
        <v>427</v>
      </c>
      <c r="AE7558" s="39">
        <v>80</v>
      </c>
      <c r="AF7558" s="50">
        <v>120</v>
      </c>
      <c r="AG7558" s="47">
        <v>60</v>
      </c>
      <c r="AH7558">
        <v>25</v>
      </c>
      <c r="AL7558" t="s">
        <v>22</v>
      </c>
      <c r="AM7558">
        <v>72</v>
      </c>
    </row>
    <row r="7559" spans="28:39">
      <c r="AB7559" s="58" t="s">
        <v>655</v>
      </c>
      <c r="AC7559" s="1">
        <v>2</v>
      </c>
      <c r="AD7559" s="38" t="s">
        <v>427</v>
      </c>
      <c r="AE7559" s="39">
        <v>80</v>
      </c>
      <c r="AF7559" s="50">
        <v>120</v>
      </c>
      <c r="AG7559" s="48">
        <v>70</v>
      </c>
      <c r="AH7559">
        <v>21</v>
      </c>
      <c r="AL7559" t="s">
        <v>22</v>
      </c>
      <c r="AM7559">
        <v>72</v>
      </c>
    </row>
    <row r="7560" spans="28:39">
      <c r="AB7560" s="58" t="s">
        <v>655</v>
      </c>
      <c r="AC7560" s="1">
        <v>2</v>
      </c>
      <c r="AD7560" s="38" t="s">
        <v>427</v>
      </c>
      <c r="AE7560" s="39">
        <v>80</v>
      </c>
      <c r="AF7560" s="51">
        <v>130</v>
      </c>
      <c r="AG7560" s="41">
        <v>0</v>
      </c>
      <c r="AH7560">
        <v>96</v>
      </c>
      <c r="AL7560" t="s">
        <v>22</v>
      </c>
      <c r="AM7560">
        <v>72</v>
      </c>
    </row>
    <row r="7561" spans="28:39">
      <c r="AB7561" s="58" t="s">
        <v>655</v>
      </c>
      <c r="AC7561" s="1">
        <v>2</v>
      </c>
      <c r="AD7561" s="38" t="s">
        <v>427</v>
      </c>
      <c r="AE7561" s="39">
        <v>80</v>
      </c>
      <c r="AF7561" s="51">
        <v>130</v>
      </c>
      <c r="AG7561" s="42">
        <v>10</v>
      </c>
      <c r="AH7561">
        <v>96</v>
      </c>
      <c r="AL7561" t="s">
        <v>22</v>
      </c>
      <c r="AM7561">
        <v>72</v>
      </c>
    </row>
    <row r="7562" spans="28:39">
      <c r="AB7562" s="58" t="s">
        <v>655</v>
      </c>
      <c r="AC7562" s="1">
        <v>2</v>
      </c>
      <c r="AD7562" s="38" t="s">
        <v>427</v>
      </c>
      <c r="AE7562" s="39">
        <v>80</v>
      </c>
      <c r="AF7562" s="51">
        <v>130</v>
      </c>
      <c r="AG7562" s="43">
        <v>20</v>
      </c>
      <c r="AH7562">
        <v>68</v>
      </c>
      <c r="AL7562" t="s">
        <v>22</v>
      </c>
      <c r="AM7562">
        <v>72</v>
      </c>
    </row>
    <row r="7563" spans="28:39">
      <c r="AB7563" s="58" t="s">
        <v>655</v>
      </c>
      <c r="AC7563" s="1">
        <v>2</v>
      </c>
      <c r="AD7563" s="38" t="s">
        <v>427</v>
      </c>
      <c r="AE7563" s="39">
        <v>80</v>
      </c>
      <c r="AF7563" s="51">
        <v>130</v>
      </c>
      <c r="AG7563" s="44">
        <v>30</v>
      </c>
      <c r="AH7563">
        <v>48</v>
      </c>
      <c r="AL7563" t="s">
        <v>22</v>
      </c>
      <c r="AM7563">
        <v>72</v>
      </c>
    </row>
    <row r="7564" spans="28:39">
      <c r="AB7564" s="58" t="s">
        <v>655</v>
      </c>
      <c r="AC7564" s="1">
        <v>2</v>
      </c>
      <c r="AD7564" s="38" t="s">
        <v>427</v>
      </c>
      <c r="AE7564" s="39">
        <v>80</v>
      </c>
      <c r="AF7564" s="51">
        <v>130</v>
      </c>
      <c r="AG7564" s="45">
        <v>40</v>
      </c>
      <c r="AH7564">
        <v>36</v>
      </c>
      <c r="AL7564" t="s">
        <v>22</v>
      </c>
      <c r="AM7564">
        <v>72</v>
      </c>
    </row>
    <row r="7565" spans="28:39">
      <c r="AB7565" s="58" t="s">
        <v>655</v>
      </c>
      <c r="AC7565" s="1">
        <v>2</v>
      </c>
      <c r="AD7565" s="38" t="s">
        <v>427</v>
      </c>
      <c r="AE7565" s="39">
        <v>80</v>
      </c>
      <c r="AF7565" s="51">
        <v>130</v>
      </c>
      <c r="AG7565" s="46">
        <v>50</v>
      </c>
      <c r="AH7565">
        <v>29</v>
      </c>
      <c r="AL7565" t="s">
        <v>22</v>
      </c>
      <c r="AM7565">
        <v>72</v>
      </c>
    </row>
    <row r="7566" spans="28:39">
      <c r="AB7566" s="58" t="s">
        <v>655</v>
      </c>
      <c r="AC7566" s="1">
        <v>2</v>
      </c>
      <c r="AD7566" s="38" t="s">
        <v>427</v>
      </c>
      <c r="AE7566" s="39">
        <v>80</v>
      </c>
      <c r="AF7566" s="51">
        <v>130</v>
      </c>
      <c r="AG7566" s="47">
        <v>60</v>
      </c>
      <c r="AH7566">
        <v>25</v>
      </c>
      <c r="AL7566" t="s">
        <v>22</v>
      </c>
      <c r="AM7566">
        <v>72</v>
      </c>
    </row>
    <row r="7567" spans="28:39">
      <c r="AB7567" s="58" t="s">
        <v>655</v>
      </c>
      <c r="AC7567" s="1">
        <v>2</v>
      </c>
      <c r="AD7567" s="38" t="s">
        <v>427</v>
      </c>
      <c r="AE7567" s="39">
        <v>80</v>
      </c>
      <c r="AF7567" s="51">
        <v>130</v>
      </c>
      <c r="AG7567" s="48">
        <v>70</v>
      </c>
      <c r="AH7567">
        <v>21</v>
      </c>
      <c r="AL7567" t="s">
        <v>22</v>
      </c>
      <c r="AM7567">
        <v>72</v>
      </c>
    </row>
    <row r="7568" spans="28:39">
      <c r="AB7568" s="58" t="s">
        <v>655</v>
      </c>
      <c r="AC7568" s="1">
        <v>2</v>
      </c>
      <c r="AD7568" s="38" t="s">
        <v>427</v>
      </c>
      <c r="AE7568" s="39">
        <v>80</v>
      </c>
      <c r="AF7568" s="52">
        <v>140</v>
      </c>
      <c r="AG7568" s="41">
        <v>0</v>
      </c>
      <c r="AH7568">
        <v>90</v>
      </c>
      <c r="AL7568" t="s">
        <v>22</v>
      </c>
      <c r="AM7568">
        <v>72</v>
      </c>
    </row>
    <row r="7569" spans="28:39">
      <c r="AB7569" s="58" t="s">
        <v>655</v>
      </c>
      <c r="AC7569" s="1">
        <v>2</v>
      </c>
      <c r="AD7569" s="38" t="s">
        <v>427</v>
      </c>
      <c r="AE7569" s="39">
        <v>80</v>
      </c>
      <c r="AF7569" s="52">
        <v>140</v>
      </c>
      <c r="AG7569" s="42">
        <v>10</v>
      </c>
      <c r="AH7569">
        <v>90</v>
      </c>
      <c r="AL7569" t="s">
        <v>22</v>
      </c>
      <c r="AM7569">
        <v>72</v>
      </c>
    </row>
    <row r="7570" spans="28:39">
      <c r="AB7570" s="58" t="s">
        <v>655</v>
      </c>
      <c r="AC7570" s="1">
        <v>2</v>
      </c>
      <c r="AD7570" s="38" t="s">
        <v>427</v>
      </c>
      <c r="AE7570" s="39">
        <v>80</v>
      </c>
      <c r="AF7570" s="52">
        <v>140</v>
      </c>
      <c r="AG7570" s="43">
        <v>20</v>
      </c>
      <c r="AH7570">
        <v>68</v>
      </c>
      <c r="AL7570" t="s">
        <v>22</v>
      </c>
      <c r="AM7570">
        <v>72</v>
      </c>
    </row>
    <row r="7571" spans="28:39">
      <c r="AB7571" s="58" t="s">
        <v>655</v>
      </c>
      <c r="AC7571" s="1">
        <v>2</v>
      </c>
      <c r="AD7571" s="38" t="s">
        <v>427</v>
      </c>
      <c r="AE7571" s="39">
        <v>80</v>
      </c>
      <c r="AF7571" s="52">
        <v>140</v>
      </c>
      <c r="AG7571" s="44">
        <v>30</v>
      </c>
      <c r="AH7571">
        <v>48</v>
      </c>
      <c r="AL7571" t="s">
        <v>22</v>
      </c>
      <c r="AM7571">
        <v>72</v>
      </c>
    </row>
    <row r="7572" spans="28:39">
      <c r="AB7572" s="58" t="s">
        <v>655</v>
      </c>
      <c r="AC7572" s="1">
        <v>2</v>
      </c>
      <c r="AD7572" s="38" t="s">
        <v>427</v>
      </c>
      <c r="AE7572" s="39">
        <v>80</v>
      </c>
      <c r="AF7572" s="52">
        <v>140</v>
      </c>
      <c r="AG7572" s="45">
        <v>40</v>
      </c>
      <c r="AH7572">
        <v>36</v>
      </c>
      <c r="AL7572" t="s">
        <v>22</v>
      </c>
      <c r="AM7572">
        <v>72</v>
      </c>
    </row>
    <row r="7573" spans="28:39">
      <c r="AB7573" s="58" t="s">
        <v>655</v>
      </c>
      <c r="AC7573" s="1">
        <v>2</v>
      </c>
      <c r="AD7573" s="38" t="s">
        <v>427</v>
      </c>
      <c r="AE7573" s="39">
        <v>80</v>
      </c>
      <c r="AF7573" s="52">
        <v>140</v>
      </c>
      <c r="AG7573" s="46">
        <v>50</v>
      </c>
      <c r="AH7573">
        <v>29</v>
      </c>
      <c r="AL7573" t="s">
        <v>22</v>
      </c>
      <c r="AM7573">
        <v>72</v>
      </c>
    </row>
    <row r="7574" spans="28:39">
      <c r="AB7574" s="58" t="s">
        <v>655</v>
      </c>
      <c r="AC7574" s="1">
        <v>2</v>
      </c>
      <c r="AD7574" s="38" t="s">
        <v>427</v>
      </c>
      <c r="AE7574" s="39">
        <v>80</v>
      </c>
      <c r="AF7574" s="52">
        <v>140</v>
      </c>
      <c r="AG7574" s="47">
        <v>60</v>
      </c>
      <c r="AH7574">
        <v>25</v>
      </c>
      <c r="AL7574" t="s">
        <v>22</v>
      </c>
      <c r="AM7574">
        <v>72</v>
      </c>
    </row>
    <row r="7575" spans="28:39">
      <c r="AB7575" s="58" t="s">
        <v>655</v>
      </c>
      <c r="AC7575" s="1">
        <v>2</v>
      </c>
      <c r="AD7575" s="38" t="s">
        <v>427</v>
      </c>
      <c r="AE7575" s="39">
        <v>80</v>
      </c>
      <c r="AF7575" s="52">
        <v>140</v>
      </c>
      <c r="AG7575" s="48">
        <v>70</v>
      </c>
      <c r="AH7575">
        <v>21</v>
      </c>
      <c r="AL7575" t="s">
        <v>22</v>
      </c>
      <c r="AM7575">
        <v>72</v>
      </c>
    </row>
    <row r="7576" spans="28:39">
      <c r="AB7576" s="58" t="s">
        <v>655</v>
      </c>
      <c r="AC7576" s="1">
        <v>2</v>
      </c>
      <c r="AD7576" s="38" t="s">
        <v>427</v>
      </c>
      <c r="AE7576" s="39">
        <v>80</v>
      </c>
      <c r="AF7576" s="53">
        <v>150</v>
      </c>
      <c r="AG7576" s="41">
        <v>0</v>
      </c>
      <c r="AH7576">
        <v>86</v>
      </c>
      <c r="AL7576" t="s">
        <v>22</v>
      </c>
      <c r="AM7576">
        <v>72</v>
      </c>
    </row>
    <row r="7577" spans="28:39">
      <c r="AB7577" s="58" t="s">
        <v>655</v>
      </c>
      <c r="AC7577" s="1">
        <v>2</v>
      </c>
      <c r="AD7577" s="38" t="s">
        <v>427</v>
      </c>
      <c r="AE7577" s="39">
        <v>80</v>
      </c>
      <c r="AF7577" s="53">
        <v>150</v>
      </c>
      <c r="AG7577" s="42">
        <v>10</v>
      </c>
      <c r="AH7577">
        <v>86</v>
      </c>
      <c r="AL7577" t="s">
        <v>22</v>
      </c>
      <c r="AM7577">
        <v>72</v>
      </c>
    </row>
    <row r="7578" spans="28:39">
      <c r="AB7578" s="58" t="s">
        <v>655</v>
      </c>
      <c r="AC7578" s="1">
        <v>2</v>
      </c>
      <c r="AD7578" s="38" t="s">
        <v>427</v>
      </c>
      <c r="AE7578" s="39">
        <v>80</v>
      </c>
      <c r="AF7578" s="53">
        <v>150</v>
      </c>
      <c r="AG7578" s="43">
        <v>20</v>
      </c>
      <c r="AH7578">
        <v>68</v>
      </c>
      <c r="AL7578" t="s">
        <v>22</v>
      </c>
      <c r="AM7578">
        <v>72</v>
      </c>
    </row>
    <row r="7579" spans="28:39">
      <c r="AB7579" s="58" t="s">
        <v>655</v>
      </c>
      <c r="AC7579" s="1">
        <v>2</v>
      </c>
      <c r="AD7579" s="38" t="s">
        <v>427</v>
      </c>
      <c r="AE7579" s="39">
        <v>80</v>
      </c>
      <c r="AF7579" s="53">
        <v>150</v>
      </c>
      <c r="AG7579" s="44">
        <v>30</v>
      </c>
      <c r="AH7579">
        <v>48</v>
      </c>
      <c r="AL7579" t="s">
        <v>22</v>
      </c>
      <c r="AM7579">
        <v>72</v>
      </c>
    </row>
    <row r="7580" spans="28:39">
      <c r="AB7580" s="58" t="s">
        <v>655</v>
      </c>
      <c r="AC7580" s="1">
        <v>2</v>
      </c>
      <c r="AD7580" s="38" t="s">
        <v>427</v>
      </c>
      <c r="AE7580" s="39">
        <v>80</v>
      </c>
      <c r="AF7580" s="53">
        <v>150</v>
      </c>
      <c r="AG7580" s="45">
        <v>40</v>
      </c>
      <c r="AH7580">
        <v>36</v>
      </c>
      <c r="AL7580" t="s">
        <v>22</v>
      </c>
      <c r="AM7580">
        <v>72</v>
      </c>
    </row>
    <row r="7581" spans="28:39">
      <c r="AB7581" s="58" t="s">
        <v>655</v>
      </c>
      <c r="AC7581" s="1">
        <v>2</v>
      </c>
      <c r="AD7581" s="38" t="s">
        <v>427</v>
      </c>
      <c r="AE7581" s="39">
        <v>80</v>
      </c>
      <c r="AF7581" s="53">
        <v>150</v>
      </c>
      <c r="AG7581" s="46">
        <v>50</v>
      </c>
      <c r="AH7581">
        <v>29</v>
      </c>
      <c r="AL7581" t="s">
        <v>22</v>
      </c>
      <c r="AM7581">
        <v>72</v>
      </c>
    </row>
    <row r="7582" spans="28:39">
      <c r="AB7582" s="58" t="s">
        <v>655</v>
      </c>
      <c r="AC7582" s="1">
        <v>2</v>
      </c>
      <c r="AD7582" s="38" t="s">
        <v>427</v>
      </c>
      <c r="AE7582" s="39">
        <v>80</v>
      </c>
      <c r="AF7582" s="53">
        <v>150</v>
      </c>
      <c r="AG7582" s="47">
        <v>60</v>
      </c>
      <c r="AH7582">
        <v>25</v>
      </c>
      <c r="AL7582" t="s">
        <v>22</v>
      </c>
      <c r="AM7582">
        <v>72</v>
      </c>
    </row>
    <row r="7583" spans="28:39">
      <c r="AB7583" s="58" t="s">
        <v>655</v>
      </c>
      <c r="AC7583" s="1">
        <v>2</v>
      </c>
      <c r="AD7583" s="38" t="s">
        <v>427</v>
      </c>
      <c r="AE7583" s="39">
        <v>80</v>
      </c>
      <c r="AF7583" s="53">
        <v>150</v>
      </c>
      <c r="AG7583" s="48">
        <v>70</v>
      </c>
      <c r="AH7583">
        <v>21</v>
      </c>
      <c r="AL7583" t="s">
        <v>22</v>
      </c>
      <c r="AM7583">
        <v>72</v>
      </c>
    </row>
    <row r="7584" spans="28:39">
      <c r="AB7584" s="58" t="s">
        <v>655</v>
      </c>
      <c r="AC7584" s="1">
        <v>2</v>
      </c>
      <c r="AD7584" s="38" t="s">
        <v>427</v>
      </c>
      <c r="AE7584" s="39">
        <v>80</v>
      </c>
      <c r="AF7584" s="54">
        <v>160</v>
      </c>
      <c r="AG7584" s="41">
        <v>0</v>
      </c>
      <c r="AH7584">
        <v>51</v>
      </c>
      <c r="AL7584" t="s">
        <v>22</v>
      </c>
      <c r="AM7584">
        <v>72</v>
      </c>
    </row>
    <row r="7585" spans="28:39">
      <c r="AB7585" s="58" t="s">
        <v>655</v>
      </c>
      <c r="AC7585" s="1">
        <v>2</v>
      </c>
      <c r="AD7585" s="38" t="s">
        <v>427</v>
      </c>
      <c r="AE7585" s="39">
        <v>80</v>
      </c>
      <c r="AF7585" s="54">
        <v>160</v>
      </c>
      <c r="AG7585" s="42">
        <v>10</v>
      </c>
      <c r="AH7585">
        <v>51</v>
      </c>
      <c r="AL7585" t="s">
        <v>22</v>
      </c>
      <c r="AM7585">
        <v>72</v>
      </c>
    </row>
    <row r="7586" spans="28:39">
      <c r="AB7586" s="58" t="s">
        <v>655</v>
      </c>
      <c r="AC7586" s="1">
        <v>2</v>
      </c>
      <c r="AD7586" s="38" t="s">
        <v>427</v>
      </c>
      <c r="AE7586" s="39">
        <v>80</v>
      </c>
      <c r="AF7586" s="54">
        <v>160</v>
      </c>
      <c r="AG7586" s="43">
        <v>20</v>
      </c>
      <c r="AH7586">
        <v>51</v>
      </c>
      <c r="AL7586" t="s">
        <v>22</v>
      </c>
      <c r="AM7586">
        <v>72</v>
      </c>
    </row>
    <row r="7587" spans="28:39">
      <c r="AB7587" s="58" t="s">
        <v>655</v>
      </c>
      <c r="AC7587" s="1">
        <v>2</v>
      </c>
      <c r="AD7587" s="38" t="s">
        <v>427</v>
      </c>
      <c r="AE7587" s="39">
        <v>80</v>
      </c>
      <c r="AF7587" s="54">
        <v>160</v>
      </c>
      <c r="AG7587" s="44">
        <v>30</v>
      </c>
      <c r="AH7587">
        <v>48</v>
      </c>
      <c r="AL7587" t="s">
        <v>22</v>
      </c>
      <c r="AM7587">
        <v>72</v>
      </c>
    </row>
    <row r="7588" spans="28:39">
      <c r="AB7588" s="58" t="s">
        <v>655</v>
      </c>
      <c r="AC7588" s="1">
        <v>2</v>
      </c>
      <c r="AD7588" s="38" t="s">
        <v>427</v>
      </c>
      <c r="AE7588" s="39">
        <v>80</v>
      </c>
      <c r="AF7588" s="54">
        <v>160</v>
      </c>
      <c r="AG7588" s="45">
        <v>40</v>
      </c>
      <c r="AH7588">
        <v>36</v>
      </c>
      <c r="AL7588" t="s">
        <v>22</v>
      </c>
      <c r="AM7588">
        <v>72</v>
      </c>
    </row>
    <row r="7589" spans="28:39">
      <c r="AB7589" s="58" t="s">
        <v>655</v>
      </c>
      <c r="AC7589" s="1">
        <v>2</v>
      </c>
      <c r="AD7589" s="38" t="s">
        <v>427</v>
      </c>
      <c r="AE7589" s="39">
        <v>80</v>
      </c>
      <c r="AF7589" s="54">
        <v>160</v>
      </c>
      <c r="AG7589" s="46">
        <v>50</v>
      </c>
      <c r="AH7589">
        <v>29</v>
      </c>
      <c r="AL7589" t="s">
        <v>22</v>
      </c>
      <c r="AM7589">
        <v>72</v>
      </c>
    </row>
    <row r="7590" spans="28:39">
      <c r="AB7590" s="58" t="s">
        <v>655</v>
      </c>
      <c r="AC7590" s="1">
        <v>2</v>
      </c>
      <c r="AD7590" s="38" t="s">
        <v>427</v>
      </c>
      <c r="AE7590" s="39">
        <v>80</v>
      </c>
      <c r="AF7590" s="54">
        <v>160</v>
      </c>
      <c r="AG7590" s="47">
        <v>60</v>
      </c>
      <c r="AH7590">
        <v>25</v>
      </c>
      <c r="AL7590" t="s">
        <v>22</v>
      </c>
      <c r="AM7590">
        <v>72</v>
      </c>
    </row>
    <row r="7591" spans="28:39">
      <c r="AB7591" s="58" t="s">
        <v>655</v>
      </c>
      <c r="AC7591" s="1">
        <v>2</v>
      </c>
      <c r="AD7591" s="38" t="s">
        <v>427</v>
      </c>
      <c r="AE7591" s="39">
        <v>80</v>
      </c>
      <c r="AF7591" s="54">
        <v>160</v>
      </c>
      <c r="AG7591" s="48">
        <v>70</v>
      </c>
      <c r="AH7591">
        <v>21</v>
      </c>
      <c r="AL7591" t="s">
        <v>22</v>
      </c>
      <c r="AM7591">
        <v>72</v>
      </c>
    </row>
    <row r="7592" spans="28:39">
      <c r="AB7592" s="58" t="s">
        <v>655</v>
      </c>
      <c r="AC7592" s="1">
        <v>2</v>
      </c>
      <c r="AD7592" s="38" t="s">
        <v>427</v>
      </c>
      <c r="AE7592" s="39">
        <v>80</v>
      </c>
      <c r="AF7592" s="55">
        <v>170</v>
      </c>
      <c r="AG7592" s="41">
        <v>0</v>
      </c>
      <c r="AH7592">
        <v>45</v>
      </c>
      <c r="AL7592" t="s">
        <v>22</v>
      </c>
      <c r="AM7592">
        <v>72</v>
      </c>
    </row>
    <row r="7593" spans="28:39">
      <c r="AB7593" s="58" t="s">
        <v>655</v>
      </c>
      <c r="AC7593" s="1">
        <v>2</v>
      </c>
      <c r="AD7593" s="38" t="s">
        <v>427</v>
      </c>
      <c r="AE7593" s="39">
        <v>80</v>
      </c>
      <c r="AF7593" s="55">
        <v>170</v>
      </c>
      <c r="AG7593" s="42">
        <v>10</v>
      </c>
      <c r="AH7593">
        <v>45</v>
      </c>
      <c r="AL7593" t="s">
        <v>22</v>
      </c>
      <c r="AM7593">
        <v>72</v>
      </c>
    </row>
    <row r="7594" spans="28:39">
      <c r="AB7594" s="58" t="s">
        <v>655</v>
      </c>
      <c r="AC7594" s="1">
        <v>2</v>
      </c>
      <c r="AD7594" s="38" t="s">
        <v>427</v>
      </c>
      <c r="AE7594" s="39">
        <v>80</v>
      </c>
      <c r="AF7594" s="55">
        <v>170</v>
      </c>
      <c r="AG7594" s="43">
        <v>20</v>
      </c>
      <c r="AH7594">
        <v>45</v>
      </c>
      <c r="AL7594" t="s">
        <v>22</v>
      </c>
      <c r="AM7594">
        <v>72</v>
      </c>
    </row>
    <row r="7595" spans="28:39">
      <c r="AB7595" s="58" t="s">
        <v>655</v>
      </c>
      <c r="AC7595" s="1">
        <v>2</v>
      </c>
      <c r="AD7595" s="38" t="s">
        <v>427</v>
      </c>
      <c r="AE7595" s="39">
        <v>80</v>
      </c>
      <c r="AF7595" s="55">
        <v>170</v>
      </c>
      <c r="AG7595" s="44">
        <v>30</v>
      </c>
      <c r="AH7595">
        <v>45</v>
      </c>
      <c r="AL7595" t="s">
        <v>22</v>
      </c>
      <c r="AM7595">
        <v>72</v>
      </c>
    </row>
    <row r="7596" spans="28:39">
      <c r="AB7596" s="58" t="s">
        <v>655</v>
      </c>
      <c r="AC7596" s="1">
        <v>2</v>
      </c>
      <c r="AD7596" s="38" t="s">
        <v>427</v>
      </c>
      <c r="AE7596" s="39">
        <v>80</v>
      </c>
      <c r="AF7596" s="55">
        <v>170</v>
      </c>
      <c r="AG7596" s="45">
        <v>40</v>
      </c>
      <c r="AH7596">
        <v>36</v>
      </c>
      <c r="AL7596" t="s">
        <v>22</v>
      </c>
      <c r="AM7596">
        <v>72</v>
      </c>
    </row>
    <row r="7597" spans="28:39">
      <c r="AB7597" s="58" t="s">
        <v>655</v>
      </c>
      <c r="AC7597" s="1">
        <v>2</v>
      </c>
      <c r="AD7597" s="38" t="s">
        <v>427</v>
      </c>
      <c r="AE7597" s="39">
        <v>80</v>
      </c>
      <c r="AF7597" s="55">
        <v>170</v>
      </c>
      <c r="AG7597" s="46">
        <v>50</v>
      </c>
      <c r="AH7597">
        <v>29</v>
      </c>
      <c r="AL7597" t="s">
        <v>22</v>
      </c>
      <c r="AM7597">
        <v>72</v>
      </c>
    </row>
    <row r="7598" spans="28:39">
      <c r="AB7598" s="58" t="s">
        <v>655</v>
      </c>
      <c r="AC7598" s="1">
        <v>2</v>
      </c>
      <c r="AD7598" s="38" t="s">
        <v>427</v>
      </c>
      <c r="AE7598" s="39">
        <v>80</v>
      </c>
      <c r="AF7598" s="55">
        <v>170</v>
      </c>
      <c r="AG7598" s="47">
        <v>60</v>
      </c>
      <c r="AH7598">
        <v>25</v>
      </c>
      <c r="AL7598" t="s">
        <v>22</v>
      </c>
      <c r="AM7598">
        <v>72</v>
      </c>
    </row>
    <row r="7599" spans="28:39">
      <c r="AB7599" s="58" t="s">
        <v>655</v>
      </c>
      <c r="AC7599" s="1">
        <v>2</v>
      </c>
      <c r="AD7599" s="38" t="s">
        <v>427</v>
      </c>
      <c r="AE7599" s="39">
        <v>80</v>
      </c>
      <c r="AF7599" s="55">
        <v>170</v>
      </c>
      <c r="AG7599" s="48">
        <v>70</v>
      </c>
      <c r="AH7599">
        <v>21</v>
      </c>
      <c r="AL7599" t="s">
        <v>22</v>
      </c>
      <c r="AM7599">
        <v>72</v>
      </c>
    </row>
    <row r="7600" spans="28:39">
      <c r="AB7600" s="58" t="s">
        <v>655</v>
      </c>
      <c r="AC7600" s="1">
        <v>2</v>
      </c>
      <c r="AD7600" s="38" t="s">
        <v>427</v>
      </c>
      <c r="AE7600" s="39">
        <v>80</v>
      </c>
      <c r="AF7600" s="56">
        <v>180</v>
      </c>
      <c r="AG7600" s="41">
        <v>0</v>
      </c>
      <c r="AH7600">
        <v>40</v>
      </c>
      <c r="AL7600" t="s">
        <v>22</v>
      </c>
      <c r="AM7600">
        <v>72</v>
      </c>
    </row>
    <row r="7601" spans="28:39">
      <c r="AB7601" s="58" t="s">
        <v>655</v>
      </c>
      <c r="AC7601" s="1">
        <v>2</v>
      </c>
      <c r="AD7601" s="38" t="s">
        <v>427</v>
      </c>
      <c r="AE7601" s="39">
        <v>80</v>
      </c>
      <c r="AF7601" s="56">
        <v>180</v>
      </c>
      <c r="AG7601" s="42">
        <v>10</v>
      </c>
      <c r="AH7601">
        <v>40</v>
      </c>
      <c r="AL7601" t="s">
        <v>22</v>
      </c>
      <c r="AM7601">
        <v>72</v>
      </c>
    </row>
    <row r="7602" spans="28:39">
      <c r="AB7602" s="58" t="s">
        <v>655</v>
      </c>
      <c r="AC7602" s="1">
        <v>2</v>
      </c>
      <c r="AD7602" s="38" t="s">
        <v>427</v>
      </c>
      <c r="AE7602" s="39">
        <v>80</v>
      </c>
      <c r="AF7602" s="56">
        <v>180</v>
      </c>
      <c r="AG7602" s="43">
        <v>20</v>
      </c>
      <c r="AH7602">
        <v>40</v>
      </c>
      <c r="AL7602" t="s">
        <v>22</v>
      </c>
      <c r="AM7602">
        <v>72</v>
      </c>
    </row>
    <row r="7603" spans="28:39">
      <c r="AB7603" s="58" t="s">
        <v>655</v>
      </c>
      <c r="AC7603" s="1">
        <v>2</v>
      </c>
      <c r="AD7603" s="38" t="s">
        <v>427</v>
      </c>
      <c r="AE7603" s="39">
        <v>80</v>
      </c>
      <c r="AF7603" s="56">
        <v>180</v>
      </c>
      <c r="AG7603" s="44">
        <v>30</v>
      </c>
      <c r="AH7603">
        <v>40</v>
      </c>
      <c r="AL7603" t="s">
        <v>22</v>
      </c>
      <c r="AM7603">
        <v>72</v>
      </c>
    </row>
    <row r="7604" spans="28:39">
      <c r="AB7604" s="58" t="s">
        <v>655</v>
      </c>
      <c r="AC7604" s="1">
        <v>2</v>
      </c>
      <c r="AD7604" s="38" t="s">
        <v>427</v>
      </c>
      <c r="AE7604" s="39">
        <v>80</v>
      </c>
      <c r="AF7604" s="56">
        <v>180</v>
      </c>
      <c r="AG7604" s="45">
        <v>40</v>
      </c>
      <c r="AH7604">
        <v>36</v>
      </c>
      <c r="AL7604" t="s">
        <v>22</v>
      </c>
      <c r="AM7604">
        <v>72</v>
      </c>
    </row>
    <row r="7605" spans="28:39">
      <c r="AB7605" s="58" t="s">
        <v>655</v>
      </c>
      <c r="AC7605" s="1">
        <v>2</v>
      </c>
      <c r="AD7605" s="38" t="s">
        <v>427</v>
      </c>
      <c r="AE7605" s="39">
        <v>80</v>
      </c>
      <c r="AF7605" s="56">
        <v>180</v>
      </c>
      <c r="AG7605" s="46">
        <v>50</v>
      </c>
      <c r="AH7605">
        <v>29</v>
      </c>
      <c r="AL7605" t="s">
        <v>22</v>
      </c>
      <c r="AM7605">
        <v>72</v>
      </c>
    </row>
    <row r="7606" spans="28:39">
      <c r="AB7606" s="58" t="s">
        <v>655</v>
      </c>
      <c r="AC7606" s="1">
        <v>2</v>
      </c>
      <c r="AD7606" s="38" t="s">
        <v>427</v>
      </c>
      <c r="AE7606" s="39">
        <v>80</v>
      </c>
      <c r="AF7606" s="56">
        <v>180</v>
      </c>
      <c r="AG7606" s="47">
        <v>60</v>
      </c>
      <c r="AH7606">
        <v>25</v>
      </c>
      <c r="AL7606" t="s">
        <v>22</v>
      </c>
      <c r="AM7606">
        <v>72</v>
      </c>
    </row>
    <row r="7607" spans="28:39">
      <c r="AB7607" s="58" t="s">
        <v>655</v>
      </c>
      <c r="AC7607" s="1">
        <v>2</v>
      </c>
      <c r="AD7607" s="38" t="s">
        <v>427</v>
      </c>
      <c r="AE7607" s="39">
        <v>80</v>
      </c>
      <c r="AF7607" s="56">
        <v>180</v>
      </c>
      <c r="AG7607" s="48">
        <v>70</v>
      </c>
      <c r="AH7607">
        <v>21</v>
      </c>
      <c r="AL7607" t="s">
        <v>22</v>
      </c>
      <c r="AM7607">
        <v>72</v>
      </c>
    </row>
    <row r="7608" spans="28:39">
      <c r="AB7608" s="58" t="s">
        <v>655</v>
      </c>
      <c r="AC7608" s="1">
        <v>2</v>
      </c>
      <c r="AD7608" s="38" t="s">
        <v>427</v>
      </c>
      <c r="AE7608" s="39">
        <v>80</v>
      </c>
      <c r="AF7608" s="57">
        <v>200</v>
      </c>
      <c r="AG7608" s="41">
        <v>0</v>
      </c>
      <c r="AH7608">
        <v>33</v>
      </c>
      <c r="AL7608" t="s">
        <v>22</v>
      </c>
      <c r="AM7608">
        <v>72</v>
      </c>
    </row>
    <row r="7609" spans="28:39">
      <c r="AB7609" s="58" t="s">
        <v>655</v>
      </c>
      <c r="AC7609" s="1">
        <v>2</v>
      </c>
      <c r="AD7609" s="38" t="s">
        <v>427</v>
      </c>
      <c r="AE7609" s="39">
        <v>80</v>
      </c>
      <c r="AF7609" s="57">
        <v>200</v>
      </c>
      <c r="AG7609" s="42">
        <v>10</v>
      </c>
      <c r="AH7609">
        <v>33</v>
      </c>
      <c r="AL7609" t="s">
        <v>22</v>
      </c>
      <c r="AM7609">
        <v>72</v>
      </c>
    </row>
    <row r="7610" spans="28:39">
      <c r="AB7610" s="58" t="s">
        <v>655</v>
      </c>
      <c r="AC7610" s="1">
        <v>2</v>
      </c>
      <c r="AD7610" s="38" t="s">
        <v>427</v>
      </c>
      <c r="AE7610" s="39">
        <v>80</v>
      </c>
      <c r="AF7610" s="57">
        <v>200</v>
      </c>
      <c r="AG7610" s="43">
        <v>20</v>
      </c>
      <c r="AH7610">
        <v>33</v>
      </c>
      <c r="AL7610" t="s">
        <v>22</v>
      </c>
      <c r="AM7610">
        <v>72</v>
      </c>
    </row>
    <row r="7611" spans="28:39">
      <c r="AB7611" s="58" t="s">
        <v>655</v>
      </c>
      <c r="AC7611" s="1">
        <v>2</v>
      </c>
      <c r="AD7611" s="38" t="s">
        <v>427</v>
      </c>
      <c r="AE7611" s="39">
        <v>80</v>
      </c>
      <c r="AF7611" s="57">
        <v>200</v>
      </c>
      <c r="AG7611" s="44">
        <v>30</v>
      </c>
      <c r="AH7611">
        <v>33</v>
      </c>
      <c r="AL7611" t="s">
        <v>22</v>
      </c>
      <c r="AM7611">
        <v>72</v>
      </c>
    </row>
    <row r="7612" spans="28:39">
      <c r="AB7612" s="58" t="s">
        <v>655</v>
      </c>
      <c r="AC7612" s="1">
        <v>2</v>
      </c>
      <c r="AD7612" s="38" t="s">
        <v>427</v>
      </c>
      <c r="AE7612" s="39">
        <v>80</v>
      </c>
      <c r="AF7612" s="57">
        <v>200</v>
      </c>
      <c r="AG7612" s="45">
        <v>40</v>
      </c>
      <c r="AH7612">
        <v>33</v>
      </c>
      <c r="AL7612" t="s">
        <v>22</v>
      </c>
      <c r="AM7612">
        <v>72</v>
      </c>
    </row>
    <row r="7613" spans="28:39">
      <c r="AB7613" s="58" t="s">
        <v>655</v>
      </c>
      <c r="AC7613" s="1">
        <v>2</v>
      </c>
      <c r="AD7613" s="38" t="s">
        <v>427</v>
      </c>
      <c r="AE7613" s="39">
        <v>80</v>
      </c>
      <c r="AF7613" s="57">
        <v>200</v>
      </c>
      <c r="AG7613" s="46">
        <v>50</v>
      </c>
      <c r="AH7613">
        <v>29</v>
      </c>
      <c r="AL7613" t="s">
        <v>22</v>
      </c>
      <c r="AM7613">
        <v>72</v>
      </c>
    </row>
    <row r="7614" spans="28:39">
      <c r="AB7614" s="58" t="s">
        <v>655</v>
      </c>
      <c r="AC7614" s="1">
        <v>2</v>
      </c>
      <c r="AD7614" s="38" t="s">
        <v>427</v>
      </c>
      <c r="AE7614" s="39">
        <v>80</v>
      </c>
      <c r="AF7614" s="57">
        <v>200</v>
      </c>
      <c r="AG7614" s="47">
        <v>60</v>
      </c>
      <c r="AH7614">
        <v>25</v>
      </c>
      <c r="AL7614" t="s">
        <v>22</v>
      </c>
      <c r="AM7614">
        <v>72</v>
      </c>
    </row>
    <row r="7615" spans="28:39">
      <c r="AB7615" s="58" t="s">
        <v>655</v>
      </c>
      <c r="AC7615" s="1">
        <v>2</v>
      </c>
      <c r="AD7615" s="38" t="s">
        <v>427</v>
      </c>
      <c r="AE7615" s="39">
        <v>80</v>
      </c>
      <c r="AF7615" s="57">
        <v>200</v>
      </c>
      <c r="AG7615" s="48">
        <v>70</v>
      </c>
      <c r="AH7615">
        <v>21</v>
      </c>
      <c r="AL7615" t="s">
        <v>22</v>
      </c>
      <c r="AM7615">
        <v>72</v>
      </c>
    </row>
    <row r="7616" spans="28:39">
      <c r="AB7616" s="58" t="s">
        <v>655</v>
      </c>
      <c r="AC7616" s="1">
        <v>2</v>
      </c>
      <c r="AD7616" s="38" t="s">
        <v>428</v>
      </c>
      <c r="AE7616" s="39">
        <v>80</v>
      </c>
      <c r="AF7616" s="40">
        <v>110</v>
      </c>
      <c r="AG7616" s="41">
        <v>0</v>
      </c>
      <c r="AH7616">
        <v>100</v>
      </c>
      <c r="AL7616" t="s">
        <v>22</v>
      </c>
      <c r="AM7616">
        <v>72</v>
      </c>
    </row>
    <row r="7617" spans="28:39">
      <c r="AB7617" s="58" t="s">
        <v>655</v>
      </c>
      <c r="AC7617" s="1">
        <v>2</v>
      </c>
      <c r="AD7617" s="38" t="s">
        <v>428</v>
      </c>
      <c r="AE7617" s="39">
        <v>80</v>
      </c>
      <c r="AF7617" s="40">
        <v>110</v>
      </c>
      <c r="AG7617" s="42">
        <v>10</v>
      </c>
      <c r="AH7617">
        <v>100</v>
      </c>
      <c r="AL7617" t="s">
        <v>22</v>
      </c>
      <c r="AM7617">
        <v>72</v>
      </c>
    </row>
    <row r="7618" spans="28:39">
      <c r="AB7618" s="58" t="s">
        <v>655</v>
      </c>
      <c r="AC7618" s="1">
        <v>2</v>
      </c>
      <c r="AD7618" s="38" t="s">
        <v>428</v>
      </c>
      <c r="AE7618" s="39">
        <v>80</v>
      </c>
      <c r="AF7618" s="40">
        <v>110</v>
      </c>
      <c r="AG7618" s="43">
        <v>20</v>
      </c>
      <c r="AH7618">
        <v>68</v>
      </c>
      <c r="AL7618" t="s">
        <v>22</v>
      </c>
      <c r="AM7618">
        <v>72</v>
      </c>
    </row>
    <row r="7619" spans="28:39">
      <c r="AB7619" s="58" t="s">
        <v>655</v>
      </c>
      <c r="AC7619" s="1">
        <v>2</v>
      </c>
      <c r="AD7619" s="38" t="s">
        <v>428</v>
      </c>
      <c r="AE7619" s="39">
        <v>80</v>
      </c>
      <c r="AF7619" s="40">
        <v>110</v>
      </c>
      <c r="AG7619" s="44">
        <v>30</v>
      </c>
      <c r="AH7619">
        <v>48</v>
      </c>
      <c r="AL7619" t="s">
        <v>22</v>
      </c>
      <c r="AM7619">
        <v>72</v>
      </c>
    </row>
    <row r="7620" spans="28:39">
      <c r="AB7620" s="58" t="s">
        <v>655</v>
      </c>
      <c r="AC7620" s="1">
        <v>2</v>
      </c>
      <c r="AD7620" s="38" t="s">
        <v>428</v>
      </c>
      <c r="AE7620" s="39">
        <v>80</v>
      </c>
      <c r="AF7620" s="40">
        <v>110</v>
      </c>
      <c r="AG7620" s="45">
        <v>40</v>
      </c>
      <c r="AH7620">
        <v>36</v>
      </c>
      <c r="AL7620" t="s">
        <v>22</v>
      </c>
      <c r="AM7620">
        <v>72</v>
      </c>
    </row>
    <row r="7621" spans="28:39">
      <c r="AB7621" s="58" t="s">
        <v>655</v>
      </c>
      <c r="AC7621" s="1">
        <v>2</v>
      </c>
      <c r="AD7621" s="38" t="s">
        <v>428</v>
      </c>
      <c r="AE7621" s="39">
        <v>80</v>
      </c>
      <c r="AF7621" s="40">
        <v>110</v>
      </c>
      <c r="AG7621" s="46">
        <v>50</v>
      </c>
      <c r="AH7621">
        <v>29</v>
      </c>
      <c r="AL7621" t="s">
        <v>22</v>
      </c>
      <c r="AM7621">
        <v>72</v>
      </c>
    </row>
    <row r="7622" spans="28:39">
      <c r="AB7622" s="58" t="s">
        <v>655</v>
      </c>
      <c r="AC7622" s="1">
        <v>2</v>
      </c>
      <c r="AD7622" s="38" t="s">
        <v>428</v>
      </c>
      <c r="AE7622" s="39">
        <v>80</v>
      </c>
      <c r="AF7622" s="40">
        <v>110</v>
      </c>
      <c r="AG7622" s="47">
        <v>60</v>
      </c>
      <c r="AH7622">
        <v>25</v>
      </c>
      <c r="AL7622" t="s">
        <v>22</v>
      </c>
      <c r="AM7622">
        <v>72</v>
      </c>
    </row>
    <row r="7623" spans="28:39">
      <c r="AB7623" s="58" t="s">
        <v>655</v>
      </c>
      <c r="AC7623" s="1">
        <v>2</v>
      </c>
      <c r="AD7623" s="38" t="s">
        <v>428</v>
      </c>
      <c r="AE7623" s="39">
        <v>80</v>
      </c>
      <c r="AF7623" s="40">
        <v>110</v>
      </c>
      <c r="AG7623" s="48">
        <v>70</v>
      </c>
      <c r="AH7623">
        <v>21</v>
      </c>
      <c r="AL7623" t="s">
        <v>22</v>
      </c>
      <c r="AM7623">
        <v>72</v>
      </c>
    </row>
    <row r="7624" spans="28:39">
      <c r="AB7624" s="58" t="s">
        <v>655</v>
      </c>
      <c r="AC7624" s="1">
        <v>2</v>
      </c>
      <c r="AD7624" s="38" t="s">
        <v>428</v>
      </c>
      <c r="AE7624" s="39">
        <v>80</v>
      </c>
      <c r="AF7624" s="49">
        <v>115</v>
      </c>
      <c r="AG7624" s="41">
        <v>0</v>
      </c>
      <c r="AH7624">
        <v>97</v>
      </c>
      <c r="AL7624" t="s">
        <v>22</v>
      </c>
      <c r="AM7624">
        <v>72</v>
      </c>
    </row>
    <row r="7625" spans="28:39">
      <c r="AB7625" s="58" t="s">
        <v>655</v>
      </c>
      <c r="AC7625" s="1">
        <v>2</v>
      </c>
      <c r="AD7625" s="38" t="s">
        <v>428</v>
      </c>
      <c r="AE7625" s="39">
        <v>80</v>
      </c>
      <c r="AF7625" s="49">
        <v>115</v>
      </c>
      <c r="AG7625" s="42">
        <v>10</v>
      </c>
      <c r="AH7625">
        <v>97</v>
      </c>
      <c r="AL7625" t="s">
        <v>22</v>
      </c>
      <c r="AM7625">
        <v>72</v>
      </c>
    </row>
    <row r="7626" spans="28:39">
      <c r="AB7626" s="58" t="s">
        <v>655</v>
      </c>
      <c r="AC7626" s="1">
        <v>2</v>
      </c>
      <c r="AD7626" s="38" t="s">
        <v>428</v>
      </c>
      <c r="AE7626" s="39">
        <v>80</v>
      </c>
      <c r="AF7626" s="49">
        <v>115</v>
      </c>
      <c r="AG7626" s="43">
        <v>20</v>
      </c>
      <c r="AH7626">
        <v>68</v>
      </c>
      <c r="AL7626" t="s">
        <v>22</v>
      </c>
      <c r="AM7626">
        <v>72</v>
      </c>
    </row>
    <row r="7627" spans="28:39">
      <c r="AB7627" s="58" t="s">
        <v>655</v>
      </c>
      <c r="AC7627" s="1">
        <v>2</v>
      </c>
      <c r="AD7627" s="38" t="s">
        <v>428</v>
      </c>
      <c r="AE7627" s="39">
        <v>80</v>
      </c>
      <c r="AF7627" s="49">
        <v>115</v>
      </c>
      <c r="AG7627" s="44">
        <v>30</v>
      </c>
      <c r="AH7627">
        <v>48</v>
      </c>
      <c r="AL7627" t="s">
        <v>22</v>
      </c>
      <c r="AM7627">
        <v>72</v>
      </c>
    </row>
    <row r="7628" spans="28:39">
      <c r="AB7628" s="58" t="s">
        <v>655</v>
      </c>
      <c r="AC7628" s="1">
        <v>2</v>
      </c>
      <c r="AD7628" s="38" t="s">
        <v>428</v>
      </c>
      <c r="AE7628" s="39">
        <v>80</v>
      </c>
      <c r="AF7628" s="49">
        <v>115</v>
      </c>
      <c r="AG7628" s="45">
        <v>40</v>
      </c>
      <c r="AH7628">
        <v>36</v>
      </c>
      <c r="AL7628" t="s">
        <v>22</v>
      </c>
      <c r="AM7628">
        <v>72</v>
      </c>
    </row>
    <row r="7629" spans="28:39">
      <c r="AB7629" s="58" t="s">
        <v>655</v>
      </c>
      <c r="AC7629" s="1">
        <v>2</v>
      </c>
      <c r="AD7629" s="38" t="s">
        <v>428</v>
      </c>
      <c r="AE7629" s="39">
        <v>80</v>
      </c>
      <c r="AF7629" s="49">
        <v>115</v>
      </c>
      <c r="AG7629" s="46">
        <v>50</v>
      </c>
      <c r="AH7629">
        <v>29</v>
      </c>
      <c r="AL7629" t="s">
        <v>22</v>
      </c>
      <c r="AM7629">
        <v>72</v>
      </c>
    </row>
    <row r="7630" spans="28:39">
      <c r="AB7630" s="58" t="s">
        <v>655</v>
      </c>
      <c r="AC7630" s="1">
        <v>2</v>
      </c>
      <c r="AD7630" s="38" t="s">
        <v>428</v>
      </c>
      <c r="AE7630" s="39">
        <v>80</v>
      </c>
      <c r="AF7630" s="49">
        <v>115</v>
      </c>
      <c r="AG7630" s="47">
        <v>60</v>
      </c>
      <c r="AH7630">
        <v>25</v>
      </c>
      <c r="AL7630" t="s">
        <v>22</v>
      </c>
      <c r="AM7630">
        <v>72</v>
      </c>
    </row>
    <row r="7631" spans="28:39">
      <c r="AB7631" s="58" t="s">
        <v>655</v>
      </c>
      <c r="AC7631" s="1">
        <v>2</v>
      </c>
      <c r="AD7631" s="38" t="s">
        <v>428</v>
      </c>
      <c r="AE7631" s="39">
        <v>80</v>
      </c>
      <c r="AF7631" s="49">
        <v>115</v>
      </c>
      <c r="AG7631" s="48">
        <v>70</v>
      </c>
      <c r="AH7631">
        <v>21</v>
      </c>
      <c r="AL7631" t="s">
        <v>22</v>
      </c>
      <c r="AM7631">
        <v>72</v>
      </c>
    </row>
    <row r="7632" spans="28:39">
      <c r="AB7632" s="58" t="s">
        <v>655</v>
      </c>
      <c r="AC7632" s="1">
        <v>2</v>
      </c>
      <c r="AD7632" s="38" t="s">
        <v>428</v>
      </c>
      <c r="AE7632" s="39">
        <v>80</v>
      </c>
      <c r="AF7632" s="50">
        <v>120</v>
      </c>
      <c r="AG7632" s="41">
        <v>0</v>
      </c>
      <c r="AH7632">
        <v>94</v>
      </c>
      <c r="AL7632" t="s">
        <v>22</v>
      </c>
      <c r="AM7632">
        <v>72</v>
      </c>
    </row>
    <row r="7633" spans="28:39">
      <c r="AB7633" s="58" t="s">
        <v>655</v>
      </c>
      <c r="AC7633" s="1">
        <v>2</v>
      </c>
      <c r="AD7633" s="38" t="s">
        <v>428</v>
      </c>
      <c r="AE7633" s="39">
        <v>80</v>
      </c>
      <c r="AF7633" s="50">
        <v>120</v>
      </c>
      <c r="AG7633" s="42">
        <v>10</v>
      </c>
      <c r="AH7633">
        <v>94</v>
      </c>
      <c r="AL7633" t="s">
        <v>22</v>
      </c>
      <c r="AM7633">
        <v>72</v>
      </c>
    </row>
    <row r="7634" spans="28:39">
      <c r="AB7634" s="58" t="s">
        <v>655</v>
      </c>
      <c r="AC7634" s="1">
        <v>2</v>
      </c>
      <c r="AD7634" s="38" t="s">
        <v>428</v>
      </c>
      <c r="AE7634" s="39">
        <v>80</v>
      </c>
      <c r="AF7634" s="50">
        <v>120</v>
      </c>
      <c r="AG7634" s="43">
        <v>20</v>
      </c>
      <c r="AH7634">
        <v>68</v>
      </c>
      <c r="AL7634" t="s">
        <v>22</v>
      </c>
      <c r="AM7634">
        <v>72</v>
      </c>
    </row>
    <row r="7635" spans="28:39">
      <c r="AB7635" s="58" t="s">
        <v>655</v>
      </c>
      <c r="AC7635" s="1">
        <v>2</v>
      </c>
      <c r="AD7635" s="38" t="s">
        <v>428</v>
      </c>
      <c r="AE7635" s="39">
        <v>80</v>
      </c>
      <c r="AF7635" s="50">
        <v>120</v>
      </c>
      <c r="AG7635" s="44">
        <v>30</v>
      </c>
      <c r="AH7635">
        <v>48</v>
      </c>
      <c r="AL7635" t="s">
        <v>22</v>
      </c>
      <c r="AM7635">
        <v>72</v>
      </c>
    </row>
    <row r="7636" spans="28:39">
      <c r="AB7636" s="58" t="s">
        <v>655</v>
      </c>
      <c r="AC7636" s="1">
        <v>2</v>
      </c>
      <c r="AD7636" s="38" t="s">
        <v>428</v>
      </c>
      <c r="AE7636" s="39">
        <v>80</v>
      </c>
      <c r="AF7636" s="50">
        <v>120</v>
      </c>
      <c r="AG7636" s="45">
        <v>40</v>
      </c>
      <c r="AH7636">
        <v>36</v>
      </c>
      <c r="AL7636" t="s">
        <v>22</v>
      </c>
      <c r="AM7636">
        <v>72</v>
      </c>
    </row>
    <row r="7637" spans="28:39">
      <c r="AB7637" s="58" t="s">
        <v>655</v>
      </c>
      <c r="AC7637" s="1">
        <v>2</v>
      </c>
      <c r="AD7637" s="38" t="s">
        <v>428</v>
      </c>
      <c r="AE7637" s="39">
        <v>80</v>
      </c>
      <c r="AF7637" s="50">
        <v>120</v>
      </c>
      <c r="AG7637" s="46">
        <v>50</v>
      </c>
      <c r="AH7637">
        <v>29</v>
      </c>
      <c r="AL7637" t="s">
        <v>22</v>
      </c>
      <c r="AM7637">
        <v>72</v>
      </c>
    </row>
    <row r="7638" spans="28:39">
      <c r="AB7638" s="58" t="s">
        <v>655</v>
      </c>
      <c r="AC7638" s="1">
        <v>2</v>
      </c>
      <c r="AD7638" s="38" t="s">
        <v>428</v>
      </c>
      <c r="AE7638" s="39">
        <v>80</v>
      </c>
      <c r="AF7638" s="50">
        <v>120</v>
      </c>
      <c r="AG7638" s="47">
        <v>60</v>
      </c>
      <c r="AH7638">
        <v>25</v>
      </c>
      <c r="AL7638" t="s">
        <v>22</v>
      </c>
      <c r="AM7638">
        <v>72</v>
      </c>
    </row>
    <row r="7639" spans="28:39">
      <c r="AB7639" s="58" t="s">
        <v>655</v>
      </c>
      <c r="AC7639" s="1">
        <v>2</v>
      </c>
      <c r="AD7639" s="38" t="s">
        <v>428</v>
      </c>
      <c r="AE7639" s="39">
        <v>80</v>
      </c>
      <c r="AF7639" s="50">
        <v>120</v>
      </c>
      <c r="AG7639" s="48">
        <v>70</v>
      </c>
      <c r="AH7639">
        <v>21</v>
      </c>
      <c r="AL7639" t="s">
        <v>22</v>
      </c>
      <c r="AM7639">
        <v>72</v>
      </c>
    </row>
    <row r="7640" spans="28:39">
      <c r="AB7640" s="58" t="s">
        <v>655</v>
      </c>
      <c r="AC7640" s="1">
        <v>2</v>
      </c>
      <c r="AD7640" s="38" t="s">
        <v>428</v>
      </c>
      <c r="AE7640" s="39">
        <v>80</v>
      </c>
      <c r="AF7640" s="51">
        <v>130</v>
      </c>
      <c r="AG7640" s="41">
        <v>0</v>
      </c>
      <c r="AH7640">
        <v>89</v>
      </c>
      <c r="AL7640" t="s">
        <v>22</v>
      </c>
      <c r="AM7640">
        <v>72</v>
      </c>
    </row>
    <row r="7641" spans="28:39">
      <c r="AB7641" s="58" t="s">
        <v>655</v>
      </c>
      <c r="AC7641" s="1">
        <v>2</v>
      </c>
      <c r="AD7641" s="38" t="s">
        <v>428</v>
      </c>
      <c r="AE7641" s="39">
        <v>80</v>
      </c>
      <c r="AF7641" s="51">
        <v>130</v>
      </c>
      <c r="AG7641" s="42">
        <v>10</v>
      </c>
      <c r="AH7641">
        <v>89</v>
      </c>
      <c r="AL7641" t="s">
        <v>22</v>
      </c>
      <c r="AM7641">
        <v>72</v>
      </c>
    </row>
    <row r="7642" spans="28:39">
      <c r="AB7642" s="58" t="s">
        <v>655</v>
      </c>
      <c r="AC7642" s="1">
        <v>2</v>
      </c>
      <c r="AD7642" s="38" t="s">
        <v>428</v>
      </c>
      <c r="AE7642" s="39">
        <v>80</v>
      </c>
      <c r="AF7642" s="51">
        <v>130</v>
      </c>
      <c r="AG7642" s="43">
        <v>20</v>
      </c>
      <c r="AH7642">
        <v>68</v>
      </c>
      <c r="AL7642" t="s">
        <v>22</v>
      </c>
      <c r="AM7642">
        <v>72</v>
      </c>
    </row>
    <row r="7643" spans="28:39">
      <c r="AB7643" s="58" t="s">
        <v>655</v>
      </c>
      <c r="AC7643" s="1">
        <v>2</v>
      </c>
      <c r="AD7643" s="38" t="s">
        <v>428</v>
      </c>
      <c r="AE7643" s="39">
        <v>80</v>
      </c>
      <c r="AF7643" s="51">
        <v>130</v>
      </c>
      <c r="AG7643" s="44">
        <v>30</v>
      </c>
      <c r="AH7643">
        <v>48</v>
      </c>
      <c r="AL7643" t="s">
        <v>22</v>
      </c>
      <c r="AM7643">
        <v>72</v>
      </c>
    </row>
    <row r="7644" spans="28:39">
      <c r="AB7644" s="58" t="s">
        <v>655</v>
      </c>
      <c r="AC7644" s="1">
        <v>2</v>
      </c>
      <c r="AD7644" s="38" t="s">
        <v>428</v>
      </c>
      <c r="AE7644" s="39">
        <v>80</v>
      </c>
      <c r="AF7644" s="51">
        <v>130</v>
      </c>
      <c r="AG7644" s="45">
        <v>40</v>
      </c>
      <c r="AH7644">
        <v>36</v>
      </c>
      <c r="AL7644" t="s">
        <v>22</v>
      </c>
      <c r="AM7644">
        <v>72</v>
      </c>
    </row>
    <row r="7645" spans="28:39">
      <c r="AB7645" s="58" t="s">
        <v>655</v>
      </c>
      <c r="AC7645" s="1">
        <v>2</v>
      </c>
      <c r="AD7645" s="38" t="s">
        <v>428</v>
      </c>
      <c r="AE7645" s="39">
        <v>80</v>
      </c>
      <c r="AF7645" s="51">
        <v>130</v>
      </c>
      <c r="AG7645" s="46">
        <v>50</v>
      </c>
      <c r="AH7645">
        <v>29</v>
      </c>
      <c r="AL7645" t="s">
        <v>22</v>
      </c>
      <c r="AM7645">
        <v>72</v>
      </c>
    </row>
    <row r="7646" spans="28:39">
      <c r="AB7646" s="58" t="s">
        <v>655</v>
      </c>
      <c r="AC7646" s="1">
        <v>2</v>
      </c>
      <c r="AD7646" s="38" t="s">
        <v>428</v>
      </c>
      <c r="AE7646" s="39">
        <v>80</v>
      </c>
      <c r="AF7646" s="51">
        <v>130</v>
      </c>
      <c r="AG7646" s="47">
        <v>60</v>
      </c>
      <c r="AH7646">
        <v>25</v>
      </c>
      <c r="AL7646" t="s">
        <v>22</v>
      </c>
      <c r="AM7646">
        <v>72</v>
      </c>
    </row>
    <row r="7647" spans="28:39">
      <c r="AB7647" s="58" t="s">
        <v>655</v>
      </c>
      <c r="AC7647" s="1">
        <v>2</v>
      </c>
      <c r="AD7647" s="38" t="s">
        <v>428</v>
      </c>
      <c r="AE7647" s="39">
        <v>80</v>
      </c>
      <c r="AF7647" s="51">
        <v>130</v>
      </c>
      <c r="AG7647" s="48">
        <v>70</v>
      </c>
      <c r="AH7647">
        <v>21</v>
      </c>
      <c r="AL7647" t="s">
        <v>22</v>
      </c>
      <c r="AM7647">
        <v>72</v>
      </c>
    </row>
    <row r="7648" spans="28:39">
      <c r="AB7648" s="58" t="s">
        <v>655</v>
      </c>
      <c r="AC7648" s="1">
        <v>2</v>
      </c>
      <c r="AD7648" s="38" t="s">
        <v>428</v>
      </c>
      <c r="AE7648" s="39">
        <v>80</v>
      </c>
      <c r="AF7648" s="52">
        <v>140</v>
      </c>
      <c r="AG7648" s="41">
        <v>0</v>
      </c>
      <c r="AH7648">
        <v>85</v>
      </c>
      <c r="AL7648" t="s">
        <v>22</v>
      </c>
      <c r="AM7648">
        <v>72</v>
      </c>
    </row>
    <row r="7649" spans="28:39">
      <c r="AB7649" s="58" t="s">
        <v>655</v>
      </c>
      <c r="AC7649" s="1">
        <v>2</v>
      </c>
      <c r="AD7649" s="38" t="s">
        <v>428</v>
      </c>
      <c r="AE7649" s="39">
        <v>80</v>
      </c>
      <c r="AF7649" s="52">
        <v>140</v>
      </c>
      <c r="AG7649" s="42">
        <v>10</v>
      </c>
      <c r="AH7649">
        <v>85</v>
      </c>
      <c r="AL7649" t="s">
        <v>22</v>
      </c>
      <c r="AM7649">
        <v>72</v>
      </c>
    </row>
    <row r="7650" spans="28:39">
      <c r="AB7650" s="58" t="s">
        <v>655</v>
      </c>
      <c r="AC7650" s="1">
        <v>2</v>
      </c>
      <c r="AD7650" s="38" t="s">
        <v>428</v>
      </c>
      <c r="AE7650" s="39">
        <v>80</v>
      </c>
      <c r="AF7650" s="52">
        <v>140</v>
      </c>
      <c r="AG7650" s="43">
        <v>20</v>
      </c>
      <c r="AH7650">
        <v>68</v>
      </c>
      <c r="AL7650" t="s">
        <v>22</v>
      </c>
      <c r="AM7650">
        <v>72</v>
      </c>
    </row>
    <row r="7651" spans="28:39">
      <c r="AB7651" s="58" t="s">
        <v>655</v>
      </c>
      <c r="AC7651" s="1">
        <v>2</v>
      </c>
      <c r="AD7651" s="38" t="s">
        <v>428</v>
      </c>
      <c r="AE7651" s="39">
        <v>80</v>
      </c>
      <c r="AF7651" s="52">
        <v>140</v>
      </c>
      <c r="AG7651" s="44">
        <v>30</v>
      </c>
      <c r="AH7651">
        <v>48</v>
      </c>
      <c r="AL7651" t="s">
        <v>22</v>
      </c>
      <c r="AM7651">
        <v>72</v>
      </c>
    </row>
    <row r="7652" spans="28:39">
      <c r="AB7652" s="58" t="s">
        <v>655</v>
      </c>
      <c r="AC7652" s="1">
        <v>2</v>
      </c>
      <c r="AD7652" s="38" t="s">
        <v>428</v>
      </c>
      <c r="AE7652" s="39">
        <v>80</v>
      </c>
      <c r="AF7652" s="52">
        <v>140</v>
      </c>
      <c r="AG7652" s="45">
        <v>40</v>
      </c>
      <c r="AH7652">
        <v>36</v>
      </c>
      <c r="AL7652" t="s">
        <v>22</v>
      </c>
      <c r="AM7652">
        <v>72</v>
      </c>
    </row>
    <row r="7653" spans="28:39">
      <c r="AB7653" s="58" t="s">
        <v>655</v>
      </c>
      <c r="AC7653" s="1">
        <v>2</v>
      </c>
      <c r="AD7653" s="38" t="s">
        <v>428</v>
      </c>
      <c r="AE7653" s="39">
        <v>80</v>
      </c>
      <c r="AF7653" s="52">
        <v>140</v>
      </c>
      <c r="AG7653" s="46">
        <v>50</v>
      </c>
      <c r="AH7653">
        <v>29</v>
      </c>
      <c r="AL7653" t="s">
        <v>22</v>
      </c>
      <c r="AM7653">
        <v>72</v>
      </c>
    </row>
    <row r="7654" spans="28:39">
      <c r="AB7654" s="58" t="s">
        <v>655</v>
      </c>
      <c r="AC7654" s="1">
        <v>2</v>
      </c>
      <c r="AD7654" s="38" t="s">
        <v>428</v>
      </c>
      <c r="AE7654" s="39">
        <v>80</v>
      </c>
      <c r="AF7654" s="52">
        <v>140</v>
      </c>
      <c r="AG7654" s="47">
        <v>60</v>
      </c>
      <c r="AH7654">
        <v>25</v>
      </c>
      <c r="AL7654" t="s">
        <v>22</v>
      </c>
      <c r="AM7654">
        <v>72</v>
      </c>
    </row>
    <row r="7655" spans="28:39">
      <c r="AB7655" s="58" t="s">
        <v>655</v>
      </c>
      <c r="AC7655" s="1">
        <v>2</v>
      </c>
      <c r="AD7655" s="38" t="s">
        <v>428</v>
      </c>
      <c r="AE7655" s="39">
        <v>80</v>
      </c>
      <c r="AF7655" s="52">
        <v>140</v>
      </c>
      <c r="AG7655" s="48">
        <v>70</v>
      </c>
      <c r="AH7655">
        <v>21</v>
      </c>
      <c r="AL7655" t="s">
        <v>22</v>
      </c>
      <c r="AM7655">
        <v>72</v>
      </c>
    </row>
    <row r="7656" spans="28:39">
      <c r="AB7656" s="58" t="s">
        <v>655</v>
      </c>
      <c r="AC7656" s="1">
        <v>2</v>
      </c>
      <c r="AD7656" s="38" t="s">
        <v>428</v>
      </c>
      <c r="AE7656" s="39">
        <v>80</v>
      </c>
      <c r="AF7656" s="53">
        <v>150</v>
      </c>
      <c r="AG7656" s="41">
        <v>0</v>
      </c>
      <c r="AH7656">
        <v>81</v>
      </c>
      <c r="AL7656" t="s">
        <v>22</v>
      </c>
      <c r="AM7656">
        <v>72</v>
      </c>
    </row>
    <row r="7657" spans="28:39">
      <c r="AB7657" s="58" t="s">
        <v>655</v>
      </c>
      <c r="AC7657" s="1">
        <v>2</v>
      </c>
      <c r="AD7657" s="38" t="s">
        <v>428</v>
      </c>
      <c r="AE7657" s="39">
        <v>80</v>
      </c>
      <c r="AF7657" s="53">
        <v>150</v>
      </c>
      <c r="AG7657" s="42">
        <v>10</v>
      </c>
      <c r="AH7657">
        <v>81</v>
      </c>
      <c r="AL7657" t="s">
        <v>22</v>
      </c>
      <c r="AM7657">
        <v>72</v>
      </c>
    </row>
    <row r="7658" spans="28:39">
      <c r="AB7658" s="58" t="s">
        <v>655</v>
      </c>
      <c r="AC7658" s="1">
        <v>2</v>
      </c>
      <c r="AD7658" s="38" t="s">
        <v>428</v>
      </c>
      <c r="AE7658" s="39">
        <v>80</v>
      </c>
      <c r="AF7658" s="53">
        <v>150</v>
      </c>
      <c r="AG7658" s="43">
        <v>20</v>
      </c>
      <c r="AH7658">
        <v>68</v>
      </c>
      <c r="AL7658" t="s">
        <v>22</v>
      </c>
      <c r="AM7658">
        <v>72</v>
      </c>
    </row>
    <row r="7659" spans="28:39">
      <c r="AB7659" s="58" t="s">
        <v>655</v>
      </c>
      <c r="AC7659" s="1">
        <v>2</v>
      </c>
      <c r="AD7659" s="38" t="s">
        <v>428</v>
      </c>
      <c r="AE7659" s="39">
        <v>80</v>
      </c>
      <c r="AF7659" s="53">
        <v>150</v>
      </c>
      <c r="AG7659" s="44">
        <v>30</v>
      </c>
      <c r="AH7659">
        <v>48</v>
      </c>
      <c r="AL7659" t="s">
        <v>22</v>
      </c>
      <c r="AM7659">
        <v>72</v>
      </c>
    </row>
    <row r="7660" spans="28:39">
      <c r="AB7660" s="58" t="s">
        <v>655</v>
      </c>
      <c r="AC7660" s="1">
        <v>2</v>
      </c>
      <c r="AD7660" s="38" t="s">
        <v>428</v>
      </c>
      <c r="AE7660" s="39">
        <v>80</v>
      </c>
      <c r="AF7660" s="53">
        <v>150</v>
      </c>
      <c r="AG7660" s="45">
        <v>40</v>
      </c>
      <c r="AH7660">
        <v>36</v>
      </c>
      <c r="AL7660" t="s">
        <v>22</v>
      </c>
      <c r="AM7660">
        <v>72</v>
      </c>
    </row>
    <row r="7661" spans="28:39">
      <c r="AB7661" s="58" t="s">
        <v>655</v>
      </c>
      <c r="AC7661" s="1">
        <v>2</v>
      </c>
      <c r="AD7661" s="38" t="s">
        <v>428</v>
      </c>
      <c r="AE7661" s="39">
        <v>80</v>
      </c>
      <c r="AF7661" s="53">
        <v>150</v>
      </c>
      <c r="AG7661" s="46">
        <v>50</v>
      </c>
      <c r="AH7661">
        <v>29</v>
      </c>
      <c r="AL7661" t="s">
        <v>22</v>
      </c>
      <c r="AM7661">
        <v>72</v>
      </c>
    </row>
    <row r="7662" spans="28:39">
      <c r="AB7662" s="58" t="s">
        <v>655</v>
      </c>
      <c r="AC7662" s="1">
        <v>2</v>
      </c>
      <c r="AD7662" s="38" t="s">
        <v>428</v>
      </c>
      <c r="AE7662" s="39">
        <v>80</v>
      </c>
      <c r="AF7662" s="53">
        <v>150</v>
      </c>
      <c r="AG7662" s="47">
        <v>60</v>
      </c>
      <c r="AH7662">
        <v>25</v>
      </c>
      <c r="AL7662" t="s">
        <v>22</v>
      </c>
      <c r="AM7662">
        <v>72</v>
      </c>
    </row>
    <row r="7663" spans="28:39">
      <c r="AB7663" s="58" t="s">
        <v>655</v>
      </c>
      <c r="AC7663" s="1">
        <v>2</v>
      </c>
      <c r="AD7663" s="38" t="s">
        <v>428</v>
      </c>
      <c r="AE7663" s="39">
        <v>80</v>
      </c>
      <c r="AF7663" s="53">
        <v>150</v>
      </c>
      <c r="AG7663" s="48">
        <v>70</v>
      </c>
      <c r="AH7663">
        <v>21</v>
      </c>
      <c r="AL7663" t="s">
        <v>22</v>
      </c>
      <c r="AM7663">
        <v>72</v>
      </c>
    </row>
    <row r="7664" spans="28:39">
      <c r="AB7664" s="58" t="s">
        <v>655</v>
      </c>
      <c r="AC7664" s="1">
        <v>2</v>
      </c>
      <c r="AD7664" s="38" t="s">
        <v>428</v>
      </c>
      <c r="AE7664" s="39">
        <v>80</v>
      </c>
      <c r="AF7664" s="54">
        <v>160</v>
      </c>
      <c r="AG7664" s="41">
        <v>0</v>
      </c>
      <c r="AH7664">
        <v>43</v>
      </c>
      <c r="AL7664" t="s">
        <v>22</v>
      </c>
      <c r="AM7664">
        <v>72</v>
      </c>
    </row>
    <row r="7665" spans="28:39">
      <c r="AB7665" s="58" t="s">
        <v>655</v>
      </c>
      <c r="AC7665" s="1">
        <v>2</v>
      </c>
      <c r="AD7665" s="38" t="s">
        <v>428</v>
      </c>
      <c r="AE7665" s="39">
        <v>80</v>
      </c>
      <c r="AF7665" s="54">
        <v>160</v>
      </c>
      <c r="AG7665" s="42">
        <v>10</v>
      </c>
      <c r="AH7665">
        <v>43</v>
      </c>
      <c r="AL7665" t="s">
        <v>22</v>
      </c>
      <c r="AM7665">
        <v>72</v>
      </c>
    </row>
    <row r="7666" spans="28:39">
      <c r="AB7666" s="58" t="s">
        <v>655</v>
      </c>
      <c r="AC7666" s="1">
        <v>2</v>
      </c>
      <c r="AD7666" s="38" t="s">
        <v>428</v>
      </c>
      <c r="AE7666" s="39">
        <v>80</v>
      </c>
      <c r="AF7666" s="54">
        <v>160</v>
      </c>
      <c r="AG7666" s="43">
        <v>20</v>
      </c>
      <c r="AH7666">
        <v>43</v>
      </c>
      <c r="AL7666" t="s">
        <v>22</v>
      </c>
      <c r="AM7666">
        <v>72</v>
      </c>
    </row>
    <row r="7667" spans="28:39">
      <c r="AB7667" s="58" t="s">
        <v>655</v>
      </c>
      <c r="AC7667" s="1">
        <v>2</v>
      </c>
      <c r="AD7667" s="38" t="s">
        <v>428</v>
      </c>
      <c r="AE7667" s="39">
        <v>80</v>
      </c>
      <c r="AF7667" s="54">
        <v>160</v>
      </c>
      <c r="AG7667" s="44">
        <v>30</v>
      </c>
      <c r="AH7667">
        <v>43</v>
      </c>
      <c r="AL7667" t="s">
        <v>22</v>
      </c>
      <c r="AM7667">
        <v>72</v>
      </c>
    </row>
    <row r="7668" spans="28:39">
      <c r="AB7668" s="58" t="s">
        <v>655</v>
      </c>
      <c r="AC7668" s="1">
        <v>2</v>
      </c>
      <c r="AD7668" s="38" t="s">
        <v>428</v>
      </c>
      <c r="AE7668" s="39">
        <v>80</v>
      </c>
      <c r="AF7668" s="54">
        <v>160</v>
      </c>
      <c r="AG7668" s="45">
        <v>40</v>
      </c>
      <c r="AH7668">
        <v>36</v>
      </c>
      <c r="AL7668" t="s">
        <v>22</v>
      </c>
      <c r="AM7668">
        <v>72</v>
      </c>
    </row>
    <row r="7669" spans="28:39">
      <c r="AB7669" s="58" t="s">
        <v>655</v>
      </c>
      <c r="AC7669" s="1">
        <v>2</v>
      </c>
      <c r="AD7669" s="38" t="s">
        <v>428</v>
      </c>
      <c r="AE7669" s="39">
        <v>80</v>
      </c>
      <c r="AF7669" s="54">
        <v>160</v>
      </c>
      <c r="AG7669" s="46">
        <v>50</v>
      </c>
      <c r="AH7669">
        <v>29</v>
      </c>
      <c r="AL7669" t="s">
        <v>22</v>
      </c>
      <c r="AM7669">
        <v>72</v>
      </c>
    </row>
    <row r="7670" spans="28:39">
      <c r="AB7670" s="58" t="s">
        <v>655</v>
      </c>
      <c r="AC7670" s="1">
        <v>2</v>
      </c>
      <c r="AD7670" s="38" t="s">
        <v>428</v>
      </c>
      <c r="AE7670" s="39">
        <v>80</v>
      </c>
      <c r="AF7670" s="54">
        <v>160</v>
      </c>
      <c r="AG7670" s="47">
        <v>60</v>
      </c>
      <c r="AH7670">
        <v>25</v>
      </c>
      <c r="AL7670" t="s">
        <v>22</v>
      </c>
      <c r="AM7670">
        <v>72</v>
      </c>
    </row>
    <row r="7671" spans="28:39">
      <c r="AB7671" s="58" t="s">
        <v>655</v>
      </c>
      <c r="AC7671" s="1">
        <v>2</v>
      </c>
      <c r="AD7671" s="38" t="s">
        <v>428</v>
      </c>
      <c r="AE7671" s="39">
        <v>80</v>
      </c>
      <c r="AF7671" s="54">
        <v>160</v>
      </c>
      <c r="AG7671" s="48">
        <v>70</v>
      </c>
      <c r="AH7671">
        <v>21</v>
      </c>
      <c r="AL7671" t="s">
        <v>22</v>
      </c>
      <c r="AM7671">
        <v>72</v>
      </c>
    </row>
    <row r="7672" spans="28:39">
      <c r="AB7672" s="58" t="s">
        <v>655</v>
      </c>
      <c r="AC7672" s="1">
        <v>2</v>
      </c>
      <c r="AD7672" s="38" t="s">
        <v>428</v>
      </c>
      <c r="AE7672" s="39">
        <v>80</v>
      </c>
      <c r="AF7672" s="55">
        <v>170</v>
      </c>
      <c r="AG7672" s="41">
        <v>0</v>
      </c>
      <c r="AH7672">
        <v>38</v>
      </c>
      <c r="AL7672" t="s">
        <v>22</v>
      </c>
      <c r="AM7672">
        <v>72</v>
      </c>
    </row>
    <row r="7673" spans="28:39">
      <c r="AB7673" s="58" t="s">
        <v>655</v>
      </c>
      <c r="AC7673" s="1">
        <v>2</v>
      </c>
      <c r="AD7673" s="38" t="s">
        <v>428</v>
      </c>
      <c r="AE7673" s="39">
        <v>80</v>
      </c>
      <c r="AF7673" s="55">
        <v>170</v>
      </c>
      <c r="AG7673" s="42">
        <v>10</v>
      </c>
      <c r="AH7673">
        <v>38</v>
      </c>
      <c r="AL7673" t="s">
        <v>22</v>
      </c>
      <c r="AM7673">
        <v>72</v>
      </c>
    </row>
    <row r="7674" spans="28:39">
      <c r="AB7674" s="58" t="s">
        <v>655</v>
      </c>
      <c r="AC7674" s="1">
        <v>2</v>
      </c>
      <c r="AD7674" s="38" t="s">
        <v>428</v>
      </c>
      <c r="AE7674" s="39">
        <v>80</v>
      </c>
      <c r="AF7674" s="55">
        <v>170</v>
      </c>
      <c r="AG7674" s="43">
        <v>20</v>
      </c>
      <c r="AH7674">
        <v>38</v>
      </c>
      <c r="AL7674" t="s">
        <v>22</v>
      </c>
      <c r="AM7674">
        <v>72</v>
      </c>
    </row>
    <row r="7675" spans="28:39">
      <c r="AB7675" s="58" t="s">
        <v>655</v>
      </c>
      <c r="AC7675" s="1">
        <v>2</v>
      </c>
      <c r="AD7675" s="38" t="s">
        <v>428</v>
      </c>
      <c r="AE7675" s="39">
        <v>80</v>
      </c>
      <c r="AF7675" s="55">
        <v>170</v>
      </c>
      <c r="AG7675" s="44">
        <v>30</v>
      </c>
      <c r="AH7675">
        <v>38</v>
      </c>
      <c r="AL7675" t="s">
        <v>22</v>
      </c>
      <c r="AM7675">
        <v>72</v>
      </c>
    </row>
    <row r="7676" spans="28:39">
      <c r="AB7676" s="58" t="s">
        <v>655</v>
      </c>
      <c r="AC7676" s="1">
        <v>2</v>
      </c>
      <c r="AD7676" s="38" t="s">
        <v>428</v>
      </c>
      <c r="AE7676" s="39">
        <v>80</v>
      </c>
      <c r="AF7676" s="55">
        <v>170</v>
      </c>
      <c r="AG7676" s="45">
        <v>40</v>
      </c>
      <c r="AH7676">
        <v>36</v>
      </c>
      <c r="AL7676" t="s">
        <v>22</v>
      </c>
      <c r="AM7676">
        <v>72</v>
      </c>
    </row>
    <row r="7677" spans="28:39">
      <c r="AB7677" s="58" t="s">
        <v>655</v>
      </c>
      <c r="AC7677" s="1">
        <v>2</v>
      </c>
      <c r="AD7677" s="38" t="s">
        <v>428</v>
      </c>
      <c r="AE7677" s="39">
        <v>80</v>
      </c>
      <c r="AF7677" s="55">
        <v>170</v>
      </c>
      <c r="AG7677" s="46">
        <v>50</v>
      </c>
      <c r="AH7677">
        <v>29</v>
      </c>
      <c r="AL7677" t="s">
        <v>22</v>
      </c>
      <c r="AM7677">
        <v>72</v>
      </c>
    </row>
    <row r="7678" spans="28:39">
      <c r="AB7678" s="58" t="s">
        <v>655</v>
      </c>
      <c r="AC7678" s="1">
        <v>2</v>
      </c>
      <c r="AD7678" s="38" t="s">
        <v>428</v>
      </c>
      <c r="AE7678" s="39">
        <v>80</v>
      </c>
      <c r="AF7678" s="55">
        <v>170</v>
      </c>
      <c r="AG7678" s="47">
        <v>60</v>
      </c>
      <c r="AH7678">
        <v>25</v>
      </c>
      <c r="AL7678" t="s">
        <v>22</v>
      </c>
      <c r="AM7678">
        <v>72</v>
      </c>
    </row>
    <row r="7679" spans="28:39">
      <c r="AB7679" s="58" t="s">
        <v>655</v>
      </c>
      <c r="AC7679" s="1">
        <v>2</v>
      </c>
      <c r="AD7679" s="38" t="s">
        <v>428</v>
      </c>
      <c r="AE7679" s="39">
        <v>80</v>
      </c>
      <c r="AF7679" s="55">
        <v>170</v>
      </c>
      <c r="AG7679" s="48">
        <v>70</v>
      </c>
      <c r="AH7679">
        <v>21</v>
      </c>
      <c r="AL7679" t="s">
        <v>22</v>
      </c>
      <c r="AM7679">
        <v>72</v>
      </c>
    </row>
    <row r="7680" spans="28:39">
      <c r="AB7680" s="58" t="s">
        <v>655</v>
      </c>
      <c r="AC7680" s="1">
        <v>2</v>
      </c>
      <c r="AD7680" s="38" t="s">
        <v>428</v>
      </c>
      <c r="AE7680" s="39">
        <v>80</v>
      </c>
      <c r="AF7680" s="56">
        <v>180</v>
      </c>
      <c r="AG7680" s="41">
        <v>0</v>
      </c>
      <c r="AH7680">
        <v>34</v>
      </c>
      <c r="AL7680" t="s">
        <v>22</v>
      </c>
      <c r="AM7680">
        <v>72</v>
      </c>
    </row>
    <row r="7681" spans="28:39">
      <c r="AB7681" s="58" t="s">
        <v>655</v>
      </c>
      <c r="AC7681" s="1">
        <v>2</v>
      </c>
      <c r="AD7681" s="38" t="s">
        <v>428</v>
      </c>
      <c r="AE7681" s="39">
        <v>80</v>
      </c>
      <c r="AF7681" s="56">
        <v>180</v>
      </c>
      <c r="AG7681" s="42">
        <v>10</v>
      </c>
      <c r="AH7681">
        <v>34</v>
      </c>
      <c r="AL7681" t="s">
        <v>22</v>
      </c>
      <c r="AM7681">
        <v>72</v>
      </c>
    </row>
    <row r="7682" spans="28:39">
      <c r="AB7682" s="58" t="s">
        <v>655</v>
      </c>
      <c r="AC7682" s="1">
        <v>2</v>
      </c>
      <c r="AD7682" s="38" t="s">
        <v>428</v>
      </c>
      <c r="AE7682" s="39">
        <v>80</v>
      </c>
      <c r="AF7682" s="56">
        <v>180</v>
      </c>
      <c r="AG7682" s="43">
        <v>20</v>
      </c>
      <c r="AH7682">
        <v>34</v>
      </c>
      <c r="AL7682" t="s">
        <v>22</v>
      </c>
      <c r="AM7682">
        <v>72</v>
      </c>
    </row>
    <row r="7683" spans="28:39">
      <c r="AB7683" s="58" t="s">
        <v>655</v>
      </c>
      <c r="AC7683" s="1">
        <v>2</v>
      </c>
      <c r="AD7683" s="38" t="s">
        <v>428</v>
      </c>
      <c r="AE7683" s="39">
        <v>80</v>
      </c>
      <c r="AF7683" s="56">
        <v>180</v>
      </c>
      <c r="AG7683" s="44">
        <v>30</v>
      </c>
      <c r="AH7683">
        <v>34</v>
      </c>
      <c r="AL7683" t="s">
        <v>22</v>
      </c>
      <c r="AM7683">
        <v>72</v>
      </c>
    </row>
    <row r="7684" spans="28:39">
      <c r="AB7684" s="58" t="s">
        <v>655</v>
      </c>
      <c r="AC7684" s="1">
        <v>2</v>
      </c>
      <c r="AD7684" s="38" t="s">
        <v>428</v>
      </c>
      <c r="AE7684" s="39">
        <v>80</v>
      </c>
      <c r="AF7684" s="56">
        <v>180</v>
      </c>
      <c r="AG7684" s="45">
        <v>40</v>
      </c>
      <c r="AH7684">
        <v>34</v>
      </c>
      <c r="AL7684" t="s">
        <v>22</v>
      </c>
      <c r="AM7684">
        <v>72</v>
      </c>
    </row>
    <row r="7685" spans="28:39">
      <c r="AB7685" s="58" t="s">
        <v>655</v>
      </c>
      <c r="AC7685" s="1">
        <v>2</v>
      </c>
      <c r="AD7685" s="38" t="s">
        <v>428</v>
      </c>
      <c r="AE7685" s="39">
        <v>80</v>
      </c>
      <c r="AF7685" s="56">
        <v>180</v>
      </c>
      <c r="AG7685" s="46">
        <v>50</v>
      </c>
      <c r="AH7685">
        <v>29</v>
      </c>
      <c r="AL7685" t="s">
        <v>22</v>
      </c>
      <c r="AM7685">
        <v>72</v>
      </c>
    </row>
    <row r="7686" spans="28:39">
      <c r="AB7686" s="58" t="s">
        <v>655</v>
      </c>
      <c r="AC7686" s="1">
        <v>2</v>
      </c>
      <c r="AD7686" s="38" t="s">
        <v>428</v>
      </c>
      <c r="AE7686" s="39">
        <v>80</v>
      </c>
      <c r="AF7686" s="56">
        <v>180</v>
      </c>
      <c r="AG7686" s="47">
        <v>60</v>
      </c>
      <c r="AH7686">
        <v>25</v>
      </c>
      <c r="AL7686" t="s">
        <v>22</v>
      </c>
      <c r="AM7686">
        <v>72</v>
      </c>
    </row>
    <row r="7687" spans="28:39">
      <c r="AB7687" s="58" t="s">
        <v>655</v>
      </c>
      <c r="AC7687" s="1">
        <v>2</v>
      </c>
      <c r="AD7687" s="38" t="s">
        <v>428</v>
      </c>
      <c r="AE7687" s="39">
        <v>80</v>
      </c>
      <c r="AF7687" s="56">
        <v>180</v>
      </c>
      <c r="AG7687" s="48">
        <v>70</v>
      </c>
      <c r="AH7687">
        <v>21</v>
      </c>
      <c r="AL7687" t="s">
        <v>22</v>
      </c>
      <c r="AM7687">
        <v>72</v>
      </c>
    </row>
    <row r="7688" spans="28:39">
      <c r="AB7688" s="58" t="s">
        <v>655</v>
      </c>
      <c r="AC7688" s="1">
        <v>2</v>
      </c>
      <c r="AD7688" s="38" t="s">
        <v>428</v>
      </c>
      <c r="AE7688" s="39">
        <v>80</v>
      </c>
      <c r="AF7688" s="57">
        <v>200</v>
      </c>
      <c r="AG7688" s="41">
        <v>0</v>
      </c>
      <c r="AH7688">
        <v>27</v>
      </c>
      <c r="AL7688" t="s">
        <v>22</v>
      </c>
      <c r="AM7688">
        <v>72</v>
      </c>
    </row>
    <row r="7689" spans="28:39">
      <c r="AB7689" s="58" t="s">
        <v>655</v>
      </c>
      <c r="AC7689" s="1">
        <v>2</v>
      </c>
      <c r="AD7689" s="38" t="s">
        <v>428</v>
      </c>
      <c r="AE7689" s="39">
        <v>80</v>
      </c>
      <c r="AF7689" s="57">
        <v>200</v>
      </c>
      <c r="AG7689" s="42">
        <v>10</v>
      </c>
      <c r="AH7689">
        <v>27</v>
      </c>
      <c r="AL7689" t="s">
        <v>22</v>
      </c>
      <c r="AM7689">
        <v>72</v>
      </c>
    </row>
    <row r="7690" spans="28:39">
      <c r="AB7690" s="58" t="s">
        <v>655</v>
      </c>
      <c r="AC7690" s="1">
        <v>2</v>
      </c>
      <c r="AD7690" s="38" t="s">
        <v>428</v>
      </c>
      <c r="AE7690" s="39">
        <v>80</v>
      </c>
      <c r="AF7690" s="57">
        <v>200</v>
      </c>
      <c r="AG7690" s="43">
        <v>20</v>
      </c>
      <c r="AH7690">
        <v>27</v>
      </c>
      <c r="AL7690" t="s">
        <v>22</v>
      </c>
      <c r="AM7690">
        <v>72</v>
      </c>
    </row>
    <row r="7691" spans="28:39">
      <c r="AB7691" s="58" t="s">
        <v>655</v>
      </c>
      <c r="AC7691" s="1">
        <v>2</v>
      </c>
      <c r="AD7691" s="38" t="s">
        <v>428</v>
      </c>
      <c r="AE7691" s="39">
        <v>80</v>
      </c>
      <c r="AF7691" s="57">
        <v>200</v>
      </c>
      <c r="AG7691" s="44">
        <v>30</v>
      </c>
      <c r="AH7691">
        <v>27</v>
      </c>
      <c r="AL7691" t="s">
        <v>22</v>
      </c>
      <c r="AM7691">
        <v>72</v>
      </c>
    </row>
    <row r="7692" spans="28:39">
      <c r="AB7692" s="58" t="s">
        <v>655</v>
      </c>
      <c r="AC7692" s="1">
        <v>2</v>
      </c>
      <c r="AD7692" s="38" t="s">
        <v>428</v>
      </c>
      <c r="AE7692" s="39">
        <v>80</v>
      </c>
      <c r="AF7692" s="57">
        <v>200</v>
      </c>
      <c r="AG7692" s="45">
        <v>40</v>
      </c>
      <c r="AH7692">
        <v>27</v>
      </c>
      <c r="AL7692" t="s">
        <v>22</v>
      </c>
      <c r="AM7692">
        <v>72</v>
      </c>
    </row>
    <row r="7693" spans="28:39">
      <c r="AB7693" s="58" t="s">
        <v>655</v>
      </c>
      <c r="AC7693" s="1">
        <v>2</v>
      </c>
      <c r="AD7693" s="38" t="s">
        <v>428</v>
      </c>
      <c r="AE7693" s="39">
        <v>80</v>
      </c>
      <c r="AF7693" s="57">
        <v>200</v>
      </c>
      <c r="AG7693" s="46">
        <v>50</v>
      </c>
      <c r="AH7693">
        <v>27</v>
      </c>
      <c r="AL7693" t="s">
        <v>22</v>
      </c>
      <c r="AM7693">
        <v>72</v>
      </c>
    </row>
    <row r="7694" spans="28:39">
      <c r="AB7694" s="58" t="s">
        <v>655</v>
      </c>
      <c r="AC7694" s="1">
        <v>2</v>
      </c>
      <c r="AD7694" s="38" t="s">
        <v>428</v>
      </c>
      <c r="AE7694" s="39">
        <v>80</v>
      </c>
      <c r="AF7694" s="57">
        <v>200</v>
      </c>
      <c r="AG7694" s="47">
        <v>60</v>
      </c>
      <c r="AH7694">
        <v>25</v>
      </c>
      <c r="AL7694" t="s">
        <v>22</v>
      </c>
      <c r="AM7694">
        <v>72</v>
      </c>
    </row>
    <row r="7695" spans="28:39">
      <c r="AB7695" s="58" t="s">
        <v>655</v>
      </c>
      <c r="AC7695" s="1">
        <v>2</v>
      </c>
      <c r="AD7695" s="38" t="s">
        <v>428</v>
      </c>
      <c r="AE7695" s="39">
        <v>80</v>
      </c>
      <c r="AF7695" s="57">
        <v>200</v>
      </c>
      <c r="AG7695" s="48">
        <v>70</v>
      </c>
      <c r="AH7695">
        <v>21</v>
      </c>
      <c r="AL7695" t="s">
        <v>22</v>
      </c>
      <c r="AM7695">
        <v>72</v>
      </c>
    </row>
    <row r="7696" spans="28:39">
      <c r="AB7696" s="59" t="s">
        <v>656</v>
      </c>
      <c r="AC7696" s="1">
        <v>2</v>
      </c>
      <c r="AD7696" s="38" t="s">
        <v>337</v>
      </c>
      <c r="AE7696" s="39">
        <v>80</v>
      </c>
      <c r="AF7696" s="40">
        <v>110</v>
      </c>
      <c r="AG7696" s="41">
        <v>0</v>
      </c>
      <c r="AH7696">
        <v>120</v>
      </c>
      <c r="AL7696" t="s">
        <v>22</v>
      </c>
      <c r="AM7696">
        <v>72</v>
      </c>
    </row>
    <row r="7697" spans="28:39">
      <c r="AB7697" s="59" t="s">
        <v>656</v>
      </c>
      <c r="AC7697" s="1">
        <v>2</v>
      </c>
      <c r="AD7697" s="38" t="s">
        <v>337</v>
      </c>
      <c r="AE7697" s="39">
        <v>80</v>
      </c>
      <c r="AF7697" s="40">
        <v>110</v>
      </c>
      <c r="AG7697" s="42">
        <v>10</v>
      </c>
      <c r="AH7697">
        <v>96</v>
      </c>
      <c r="AL7697" t="s">
        <v>22</v>
      </c>
      <c r="AM7697">
        <v>72</v>
      </c>
    </row>
    <row r="7698" spans="28:39">
      <c r="AB7698" s="59" t="s">
        <v>656</v>
      </c>
      <c r="AC7698" s="1">
        <v>2</v>
      </c>
      <c r="AD7698" s="38" t="s">
        <v>337</v>
      </c>
      <c r="AE7698" s="39">
        <v>80</v>
      </c>
      <c r="AF7698" s="40">
        <v>110</v>
      </c>
      <c r="AG7698" s="43">
        <v>20</v>
      </c>
      <c r="AH7698">
        <v>54</v>
      </c>
      <c r="AL7698" t="s">
        <v>22</v>
      </c>
      <c r="AM7698">
        <v>72</v>
      </c>
    </row>
    <row r="7699" spans="28:39">
      <c r="AB7699" s="59" t="s">
        <v>656</v>
      </c>
      <c r="AC7699" s="1">
        <v>2</v>
      </c>
      <c r="AD7699" s="38" t="s">
        <v>337</v>
      </c>
      <c r="AE7699" s="39">
        <v>80</v>
      </c>
      <c r="AF7699" s="40">
        <v>110</v>
      </c>
      <c r="AG7699" s="44">
        <v>30</v>
      </c>
      <c r="AH7699">
        <v>37</v>
      </c>
      <c r="AL7699" t="s">
        <v>22</v>
      </c>
      <c r="AM7699">
        <v>72</v>
      </c>
    </row>
    <row r="7700" spans="28:39">
      <c r="AB7700" s="59" t="s">
        <v>656</v>
      </c>
      <c r="AC7700" s="1">
        <v>2</v>
      </c>
      <c r="AD7700" s="38" t="s">
        <v>337</v>
      </c>
      <c r="AE7700" s="39">
        <v>80</v>
      </c>
      <c r="AF7700" s="40">
        <v>110</v>
      </c>
      <c r="AG7700" s="45">
        <v>40</v>
      </c>
      <c r="AH7700">
        <v>29</v>
      </c>
      <c r="AL7700" t="s">
        <v>22</v>
      </c>
      <c r="AM7700">
        <v>72</v>
      </c>
    </row>
    <row r="7701" spans="28:39">
      <c r="AB7701" s="59" t="s">
        <v>656</v>
      </c>
      <c r="AC7701" s="1">
        <v>2</v>
      </c>
      <c r="AD7701" s="38" t="s">
        <v>337</v>
      </c>
      <c r="AE7701" s="39">
        <v>80</v>
      </c>
      <c r="AF7701" s="40">
        <v>110</v>
      </c>
      <c r="AG7701" s="46">
        <v>50</v>
      </c>
      <c r="AH7701">
        <v>23</v>
      </c>
      <c r="AL7701" t="s">
        <v>22</v>
      </c>
      <c r="AM7701">
        <v>72</v>
      </c>
    </row>
    <row r="7702" spans="28:39">
      <c r="AB7702" s="59" t="s">
        <v>656</v>
      </c>
      <c r="AC7702" s="1">
        <v>2</v>
      </c>
      <c r="AD7702" s="38" t="s">
        <v>337</v>
      </c>
      <c r="AE7702" s="39">
        <v>80</v>
      </c>
      <c r="AF7702" s="40">
        <v>110</v>
      </c>
      <c r="AG7702" s="47">
        <v>60</v>
      </c>
      <c r="AH7702">
        <v>19</v>
      </c>
      <c r="AL7702" t="s">
        <v>22</v>
      </c>
      <c r="AM7702">
        <v>72</v>
      </c>
    </row>
    <row r="7703" spans="28:39">
      <c r="AB7703" s="59" t="s">
        <v>656</v>
      </c>
      <c r="AC7703" s="1">
        <v>2</v>
      </c>
      <c r="AD7703" s="38" t="s">
        <v>337</v>
      </c>
      <c r="AE7703" s="39">
        <v>80</v>
      </c>
      <c r="AF7703" s="40">
        <v>110</v>
      </c>
      <c r="AG7703" s="48">
        <v>70</v>
      </c>
      <c r="AH7703">
        <v>17</v>
      </c>
      <c r="AL7703" t="s">
        <v>22</v>
      </c>
      <c r="AM7703">
        <v>72</v>
      </c>
    </row>
    <row r="7704" spans="28:39">
      <c r="AB7704" s="59" t="s">
        <v>656</v>
      </c>
      <c r="AC7704" s="1">
        <v>2</v>
      </c>
      <c r="AD7704" s="38" t="s">
        <v>337</v>
      </c>
      <c r="AE7704" s="39">
        <v>80</v>
      </c>
      <c r="AF7704" s="49">
        <v>115</v>
      </c>
      <c r="AG7704" s="41">
        <v>0</v>
      </c>
      <c r="AH7704">
        <v>116</v>
      </c>
      <c r="AL7704" t="s">
        <v>22</v>
      </c>
      <c r="AM7704">
        <v>72</v>
      </c>
    </row>
    <row r="7705" spans="28:39">
      <c r="AB7705" s="59" t="s">
        <v>656</v>
      </c>
      <c r="AC7705" s="1">
        <v>2</v>
      </c>
      <c r="AD7705" s="38" t="s">
        <v>337</v>
      </c>
      <c r="AE7705" s="39">
        <v>80</v>
      </c>
      <c r="AF7705" s="49">
        <v>115</v>
      </c>
      <c r="AG7705" s="42">
        <v>10</v>
      </c>
      <c r="AH7705">
        <v>96</v>
      </c>
      <c r="AL7705" t="s">
        <v>22</v>
      </c>
      <c r="AM7705">
        <v>72</v>
      </c>
    </row>
    <row r="7706" spans="28:39">
      <c r="AB7706" s="59" t="s">
        <v>656</v>
      </c>
      <c r="AC7706" s="1">
        <v>2</v>
      </c>
      <c r="AD7706" s="38" t="s">
        <v>337</v>
      </c>
      <c r="AE7706" s="39">
        <v>80</v>
      </c>
      <c r="AF7706" s="49">
        <v>115</v>
      </c>
      <c r="AG7706" s="43">
        <v>20</v>
      </c>
      <c r="AH7706">
        <v>54</v>
      </c>
      <c r="AL7706" t="s">
        <v>22</v>
      </c>
      <c r="AM7706">
        <v>72</v>
      </c>
    </row>
    <row r="7707" spans="28:39">
      <c r="AB7707" s="59" t="s">
        <v>656</v>
      </c>
      <c r="AC7707" s="1">
        <v>2</v>
      </c>
      <c r="AD7707" s="38" t="s">
        <v>337</v>
      </c>
      <c r="AE7707" s="39">
        <v>80</v>
      </c>
      <c r="AF7707" s="49">
        <v>115</v>
      </c>
      <c r="AG7707" s="44">
        <v>30</v>
      </c>
      <c r="AH7707">
        <v>37</v>
      </c>
      <c r="AL7707" t="s">
        <v>22</v>
      </c>
      <c r="AM7707">
        <v>72</v>
      </c>
    </row>
    <row r="7708" spans="28:39">
      <c r="AB7708" s="59" t="s">
        <v>656</v>
      </c>
      <c r="AC7708" s="1">
        <v>2</v>
      </c>
      <c r="AD7708" s="38" t="s">
        <v>337</v>
      </c>
      <c r="AE7708" s="39">
        <v>80</v>
      </c>
      <c r="AF7708" s="49">
        <v>115</v>
      </c>
      <c r="AG7708" s="45">
        <v>40</v>
      </c>
      <c r="AH7708">
        <v>29</v>
      </c>
      <c r="AL7708" t="s">
        <v>22</v>
      </c>
      <c r="AM7708">
        <v>72</v>
      </c>
    </row>
    <row r="7709" spans="28:39">
      <c r="AB7709" s="59" t="s">
        <v>656</v>
      </c>
      <c r="AC7709" s="1">
        <v>2</v>
      </c>
      <c r="AD7709" s="38" t="s">
        <v>337</v>
      </c>
      <c r="AE7709" s="39">
        <v>80</v>
      </c>
      <c r="AF7709" s="49">
        <v>115</v>
      </c>
      <c r="AG7709" s="46">
        <v>50</v>
      </c>
      <c r="AH7709">
        <v>23</v>
      </c>
      <c r="AL7709" t="s">
        <v>22</v>
      </c>
      <c r="AM7709">
        <v>72</v>
      </c>
    </row>
    <row r="7710" spans="28:39">
      <c r="AB7710" s="59" t="s">
        <v>656</v>
      </c>
      <c r="AC7710" s="1">
        <v>2</v>
      </c>
      <c r="AD7710" s="38" t="s">
        <v>337</v>
      </c>
      <c r="AE7710" s="39">
        <v>80</v>
      </c>
      <c r="AF7710" s="49">
        <v>115</v>
      </c>
      <c r="AG7710" s="47">
        <v>60</v>
      </c>
      <c r="AH7710">
        <v>19</v>
      </c>
      <c r="AL7710" t="s">
        <v>22</v>
      </c>
      <c r="AM7710">
        <v>72</v>
      </c>
    </row>
    <row r="7711" spans="28:39">
      <c r="AB7711" s="59" t="s">
        <v>656</v>
      </c>
      <c r="AC7711" s="1">
        <v>2</v>
      </c>
      <c r="AD7711" s="38" t="s">
        <v>337</v>
      </c>
      <c r="AE7711" s="39">
        <v>80</v>
      </c>
      <c r="AF7711" s="49">
        <v>115</v>
      </c>
      <c r="AG7711" s="48">
        <v>70</v>
      </c>
      <c r="AH7711">
        <v>17</v>
      </c>
      <c r="AL7711" t="s">
        <v>22</v>
      </c>
      <c r="AM7711">
        <v>72</v>
      </c>
    </row>
    <row r="7712" spans="28:39">
      <c r="AB7712" s="59" t="s">
        <v>656</v>
      </c>
      <c r="AC7712" s="1">
        <v>2</v>
      </c>
      <c r="AD7712" s="38" t="s">
        <v>337</v>
      </c>
      <c r="AE7712" s="39">
        <v>80</v>
      </c>
      <c r="AF7712" s="50">
        <v>120</v>
      </c>
      <c r="AG7712" s="41">
        <v>0</v>
      </c>
      <c r="AH7712">
        <v>113</v>
      </c>
      <c r="AL7712" t="s">
        <v>22</v>
      </c>
      <c r="AM7712">
        <v>72</v>
      </c>
    </row>
    <row r="7713" spans="28:39">
      <c r="AB7713" s="59" t="s">
        <v>656</v>
      </c>
      <c r="AC7713" s="1">
        <v>2</v>
      </c>
      <c r="AD7713" s="38" t="s">
        <v>337</v>
      </c>
      <c r="AE7713" s="39">
        <v>80</v>
      </c>
      <c r="AF7713" s="50">
        <v>120</v>
      </c>
      <c r="AG7713" s="42">
        <v>10</v>
      </c>
      <c r="AH7713">
        <v>96</v>
      </c>
      <c r="AL7713" t="s">
        <v>22</v>
      </c>
      <c r="AM7713">
        <v>72</v>
      </c>
    </row>
    <row r="7714" spans="28:39">
      <c r="AB7714" s="59" t="s">
        <v>656</v>
      </c>
      <c r="AC7714" s="1">
        <v>2</v>
      </c>
      <c r="AD7714" s="38" t="s">
        <v>337</v>
      </c>
      <c r="AE7714" s="39">
        <v>80</v>
      </c>
      <c r="AF7714" s="50">
        <v>120</v>
      </c>
      <c r="AG7714" s="43">
        <v>20</v>
      </c>
      <c r="AH7714">
        <v>54</v>
      </c>
      <c r="AL7714" t="s">
        <v>22</v>
      </c>
      <c r="AM7714">
        <v>72</v>
      </c>
    </row>
    <row r="7715" spans="28:39">
      <c r="AB7715" s="59" t="s">
        <v>656</v>
      </c>
      <c r="AC7715" s="1">
        <v>2</v>
      </c>
      <c r="AD7715" s="38" t="s">
        <v>337</v>
      </c>
      <c r="AE7715" s="39">
        <v>80</v>
      </c>
      <c r="AF7715" s="50">
        <v>120</v>
      </c>
      <c r="AG7715" s="44">
        <v>30</v>
      </c>
      <c r="AH7715">
        <v>37</v>
      </c>
      <c r="AL7715" t="s">
        <v>22</v>
      </c>
      <c r="AM7715">
        <v>72</v>
      </c>
    </row>
    <row r="7716" spans="28:39">
      <c r="AB7716" s="59" t="s">
        <v>656</v>
      </c>
      <c r="AC7716" s="1">
        <v>2</v>
      </c>
      <c r="AD7716" s="38" t="s">
        <v>337</v>
      </c>
      <c r="AE7716" s="39">
        <v>80</v>
      </c>
      <c r="AF7716" s="50">
        <v>120</v>
      </c>
      <c r="AG7716" s="45">
        <v>40</v>
      </c>
      <c r="AH7716">
        <v>29</v>
      </c>
      <c r="AL7716" t="s">
        <v>22</v>
      </c>
      <c r="AM7716">
        <v>72</v>
      </c>
    </row>
    <row r="7717" spans="28:39">
      <c r="AB7717" s="59" t="s">
        <v>656</v>
      </c>
      <c r="AC7717" s="1">
        <v>2</v>
      </c>
      <c r="AD7717" s="38" t="s">
        <v>337</v>
      </c>
      <c r="AE7717" s="39">
        <v>80</v>
      </c>
      <c r="AF7717" s="50">
        <v>120</v>
      </c>
      <c r="AG7717" s="46">
        <v>50</v>
      </c>
      <c r="AH7717">
        <v>23</v>
      </c>
      <c r="AL7717" t="s">
        <v>22</v>
      </c>
      <c r="AM7717">
        <v>72</v>
      </c>
    </row>
    <row r="7718" spans="28:39">
      <c r="AB7718" s="59" t="s">
        <v>656</v>
      </c>
      <c r="AC7718" s="1">
        <v>2</v>
      </c>
      <c r="AD7718" s="38" t="s">
        <v>337</v>
      </c>
      <c r="AE7718" s="39">
        <v>80</v>
      </c>
      <c r="AF7718" s="50">
        <v>120</v>
      </c>
      <c r="AG7718" s="47">
        <v>60</v>
      </c>
      <c r="AH7718">
        <v>19</v>
      </c>
      <c r="AL7718" t="s">
        <v>22</v>
      </c>
      <c r="AM7718">
        <v>72</v>
      </c>
    </row>
    <row r="7719" spans="28:39">
      <c r="AB7719" s="59" t="s">
        <v>656</v>
      </c>
      <c r="AC7719" s="1">
        <v>2</v>
      </c>
      <c r="AD7719" s="38" t="s">
        <v>337</v>
      </c>
      <c r="AE7719" s="39">
        <v>80</v>
      </c>
      <c r="AF7719" s="50">
        <v>120</v>
      </c>
      <c r="AG7719" s="48">
        <v>70</v>
      </c>
      <c r="AH7719">
        <v>17</v>
      </c>
      <c r="AL7719" t="s">
        <v>22</v>
      </c>
      <c r="AM7719">
        <v>72</v>
      </c>
    </row>
    <row r="7720" spans="28:39">
      <c r="AB7720" s="59" t="s">
        <v>656</v>
      </c>
      <c r="AC7720" s="1">
        <v>2</v>
      </c>
      <c r="AD7720" s="38" t="s">
        <v>337</v>
      </c>
      <c r="AE7720" s="39">
        <v>80</v>
      </c>
      <c r="AF7720" s="51">
        <v>130</v>
      </c>
      <c r="AG7720" s="41">
        <v>0</v>
      </c>
      <c r="AH7720">
        <v>106</v>
      </c>
      <c r="AL7720" t="s">
        <v>22</v>
      </c>
      <c r="AM7720">
        <v>72</v>
      </c>
    </row>
    <row r="7721" spans="28:39">
      <c r="AB7721" s="59" t="s">
        <v>656</v>
      </c>
      <c r="AC7721" s="1">
        <v>2</v>
      </c>
      <c r="AD7721" s="38" t="s">
        <v>337</v>
      </c>
      <c r="AE7721" s="39">
        <v>80</v>
      </c>
      <c r="AF7721" s="51">
        <v>130</v>
      </c>
      <c r="AG7721" s="42">
        <v>10</v>
      </c>
      <c r="AH7721">
        <v>96</v>
      </c>
      <c r="AL7721" t="s">
        <v>22</v>
      </c>
      <c r="AM7721">
        <v>72</v>
      </c>
    </row>
    <row r="7722" spans="28:39">
      <c r="AB7722" s="59" t="s">
        <v>656</v>
      </c>
      <c r="AC7722" s="1">
        <v>2</v>
      </c>
      <c r="AD7722" s="38" t="s">
        <v>337</v>
      </c>
      <c r="AE7722" s="39">
        <v>80</v>
      </c>
      <c r="AF7722" s="51">
        <v>130</v>
      </c>
      <c r="AG7722" s="43">
        <v>20</v>
      </c>
      <c r="AH7722">
        <v>54</v>
      </c>
      <c r="AL7722" t="s">
        <v>22</v>
      </c>
      <c r="AM7722">
        <v>72</v>
      </c>
    </row>
    <row r="7723" spans="28:39">
      <c r="AB7723" s="59" t="s">
        <v>656</v>
      </c>
      <c r="AC7723" s="1">
        <v>2</v>
      </c>
      <c r="AD7723" s="38" t="s">
        <v>337</v>
      </c>
      <c r="AE7723" s="39">
        <v>80</v>
      </c>
      <c r="AF7723" s="51">
        <v>130</v>
      </c>
      <c r="AG7723" s="44">
        <v>30</v>
      </c>
      <c r="AH7723">
        <v>37</v>
      </c>
      <c r="AL7723" t="s">
        <v>22</v>
      </c>
      <c r="AM7723">
        <v>72</v>
      </c>
    </row>
    <row r="7724" spans="28:39">
      <c r="AB7724" s="59" t="s">
        <v>656</v>
      </c>
      <c r="AC7724" s="1">
        <v>2</v>
      </c>
      <c r="AD7724" s="38" t="s">
        <v>337</v>
      </c>
      <c r="AE7724" s="39">
        <v>80</v>
      </c>
      <c r="AF7724" s="51">
        <v>130</v>
      </c>
      <c r="AG7724" s="45">
        <v>40</v>
      </c>
      <c r="AH7724">
        <v>29</v>
      </c>
      <c r="AL7724" t="s">
        <v>22</v>
      </c>
      <c r="AM7724">
        <v>72</v>
      </c>
    </row>
    <row r="7725" spans="28:39">
      <c r="AB7725" s="59" t="s">
        <v>656</v>
      </c>
      <c r="AC7725" s="1">
        <v>2</v>
      </c>
      <c r="AD7725" s="38" t="s">
        <v>337</v>
      </c>
      <c r="AE7725" s="39">
        <v>80</v>
      </c>
      <c r="AF7725" s="51">
        <v>130</v>
      </c>
      <c r="AG7725" s="46">
        <v>50</v>
      </c>
      <c r="AH7725">
        <v>23</v>
      </c>
      <c r="AL7725" t="s">
        <v>22</v>
      </c>
      <c r="AM7725">
        <v>72</v>
      </c>
    </row>
    <row r="7726" spans="28:39">
      <c r="AB7726" s="59" t="s">
        <v>656</v>
      </c>
      <c r="AC7726" s="1">
        <v>2</v>
      </c>
      <c r="AD7726" s="38" t="s">
        <v>337</v>
      </c>
      <c r="AE7726" s="39">
        <v>80</v>
      </c>
      <c r="AF7726" s="51">
        <v>130</v>
      </c>
      <c r="AG7726" s="47">
        <v>60</v>
      </c>
      <c r="AH7726">
        <v>19</v>
      </c>
      <c r="AL7726" t="s">
        <v>22</v>
      </c>
      <c r="AM7726">
        <v>72</v>
      </c>
    </row>
    <row r="7727" spans="28:39">
      <c r="AB7727" s="59" t="s">
        <v>656</v>
      </c>
      <c r="AC7727" s="1">
        <v>2</v>
      </c>
      <c r="AD7727" s="38" t="s">
        <v>337</v>
      </c>
      <c r="AE7727" s="39">
        <v>80</v>
      </c>
      <c r="AF7727" s="51">
        <v>130</v>
      </c>
      <c r="AG7727" s="48">
        <v>70</v>
      </c>
      <c r="AH7727">
        <v>17</v>
      </c>
      <c r="AL7727" t="s">
        <v>22</v>
      </c>
      <c r="AM7727">
        <v>72</v>
      </c>
    </row>
    <row r="7728" spans="28:39">
      <c r="AB7728" s="59" t="s">
        <v>656</v>
      </c>
      <c r="AC7728" s="1">
        <v>2</v>
      </c>
      <c r="AD7728" s="38" t="s">
        <v>337</v>
      </c>
      <c r="AE7728" s="39">
        <v>80</v>
      </c>
      <c r="AF7728" s="52">
        <v>140</v>
      </c>
      <c r="AG7728" s="41">
        <v>0</v>
      </c>
      <c r="AH7728">
        <v>101</v>
      </c>
      <c r="AL7728" t="s">
        <v>22</v>
      </c>
      <c r="AM7728">
        <v>72</v>
      </c>
    </row>
    <row r="7729" spans="28:39">
      <c r="AB7729" s="59" t="s">
        <v>656</v>
      </c>
      <c r="AC7729" s="1">
        <v>2</v>
      </c>
      <c r="AD7729" s="38" t="s">
        <v>337</v>
      </c>
      <c r="AE7729" s="39">
        <v>80</v>
      </c>
      <c r="AF7729" s="52">
        <v>140</v>
      </c>
      <c r="AG7729" s="42">
        <v>10</v>
      </c>
      <c r="AH7729">
        <v>96</v>
      </c>
      <c r="AL7729" t="s">
        <v>22</v>
      </c>
      <c r="AM7729">
        <v>72</v>
      </c>
    </row>
    <row r="7730" spans="28:39">
      <c r="AB7730" s="59" t="s">
        <v>656</v>
      </c>
      <c r="AC7730" s="1">
        <v>2</v>
      </c>
      <c r="AD7730" s="38" t="s">
        <v>337</v>
      </c>
      <c r="AE7730" s="39">
        <v>80</v>
      </c>
      <c r="AF7730" s="52">
        <v>140</v>
      </c>
      <c r="AG7730" s="43">
        <v>20</v>
      </c>
      <c r="AH7730">
        <v>54</v>
      </c>
      <c r="AL7730" t="s">
        <v>22</v>
      </c>
      <c r="AM7730">
        <v>72</v>
      </c>
    </row>
    <row r="7731" spans="28:39">
      <c r="AB7731" s="59" t="s">
        <v>656</v>
      </c>
      <c r="AC7731" s="1">
        <v>2</v>
      </c>
      <c r="AD7731" s="38" t="s">
        <v>337</v>
      </c>
      <c r="AE7731" s="39">
        <v>80</v>
      </c>
      <c r="AF7731" s="52">
        <v>140</v>
      </c>
      <c r="AG7731" s="44">
        <v>30</v>
      </c>
      <c r="AH7731">
        <v>37</v>
      </c>
      <c r="AL7731" t="s">
        <v>22</v>
      </c>
      <c r="AM7731">
        <v>72</v>
      </c>
    </row>
    <row r="7732" spans="28:39">
      <c r="AB7732" s="59" t="s">
        <v>656</v>
      </c>
      <c r="AC7732" s="1">
        <v>2</v>
      </c>
      <c r="AD7732" s="38" t="s">
        <v>337</v>
      </c>
      <c r="AE7732" s="39">
        <v>80</v>
      </c>
      <c r="AF7732" s="52">
        <v>140</v>
      </c>
      <c r="AG7732" s="45">
        <v>40</v>
      </c>
      <c r="AH7732">
        <v>29</v>
      </c>
      <c r="AL7732" t="s">
        <v>22</v>
      </c>
      <c r="AM7732">
        <v>72</v>
      </c>
    </row>
    <row r="7733" spans="28:39">
      <c r="AB7733" s="59" t="s">
        <v>656</v>
      </c>
      <c r="AC7733" s="1">
        <v>2</v>
      </c>
      <c r="AD7733" s="38" t="s">
        <v>337</v>
      </c>
      <c r="AE7733" s="39">
        <v>80</v>
      </c>
      <c r="AF7733" s="52">
        <v>140</v>
      </c>
      <c r="AG7733" s="46">
        <v>50</v>
      </c>
      <c r="AH7733">
        <v>23</v>
      </c>
      <c r="AL7733" t="s">
        <v>22</v>
      </c>
      <c r="AM7733">
        <v>72</v>
      </c>
    </row>
    <row r="7734" spans="28:39">
      <c r="AB7734" s="59" t="s">
        <v>656</v>
      </c>
      <c r="AC7734" s="1">
        <v>2</v>
      </c>
      <c r="AD7734" s="38" t="s">
        <v>337</v>
      </c>
      <c r="AE7734" s="39">
        <v>80</v>
      </c>
      <c r="AF7734" s="52">
        <v>140</v>
      </c>
      <c r="AG7734" s="47">
        <v>60</v>
      </c>
      <c r="AH7734">
        <v>19</v>
      </c>
      <c r="AL7734" t="s">
        <v>22</v>
      </c>
      <c r="AM7734">
        <v>72</v>
      </c>
    </row>
    <row r="7735" spans="28:39">
      <c r="AB7735" s="59" t="s">
        <v>656</v>
      </c>
      <c r="AC7735" s="1">
        <v>2</v>
      </c>
      <c r="AD7735" s="38" t="s">
        <v>337</v>
      </c>
      <c r="AE7735" s="39">
        <v>80</v>
      </c>
      <c r="AF7735" s="52">
        <v>140</v>
      </c>
      <c r="AG7735" s="48">
        <v>70</v>
      </c>
      <c r="AH7735">
        <v>17</v>
      </c>
      <c r="AL7735" t="s">
        <v>22</v>
      </c>
      <c r="AM7735">
        <v>72</v>
      </c>
    </row>
    <row r="7736" spans="28:39">
      <c r="AB7736" s="59" t="s">
        <v>656</v>
      </c>
      <c r="AC7736" s="1">
        <v>2</v>
      </c>
      <c r="AD7736" s="38" t="s">
        <v>337</v>
      </c>
      <c r="AE7736" s="39">
        <v>80</v>
      </c>
      <c r="AF7736" s="53">
        <v>150</v>
      </c>
      <c r="AG7736" s="41">
        <v>0</v>
      </c>
      <c r="AH7736">
        <v>96</v>
      </c>
      <c r="AL7736" t="s">
        <v>22</v>
      </c>
      <c r="AM7736">
        <v>72</v>
      </c>
    </row>
    <row r="7737" spans="28:39">
      <c r="AB7737" s="59" t="s">
        <v>656</v>
      </c>
      <c r="AC7737" s="1">
        <v>2</v>
      </c>
      <c r="AD7737" s="38" t="s">
        <v>337</v>
      </c>
      <c r="AE7737" s="39">
        <v>80</v>
      </c>
      <c r="AF7737" s="53">
        <v>150</v>
      </c>
      <c r="AG7737" s="42">
        <v>10</v>
      </c>
      <c r="AH7737">
        <v>96</v>
      </c>
      <c r="AL7737" t="s">
        <v>22</v>
      </c>
      <c r="AM7737">
        <v>72</v>
      </c>
    </row>
    <row r="7738" spans="28:39">
      <c r="AB7738" s="59" t="s">
        <v>656</v>
      </c>
      <c r="AC7738" s="1">
        <v>2</v>
      </c>
      <c r="AD7738" s="38" t="s">
        <v>337</v>
      </c>
      <c r="AE7738" s="39">
        <v>80</v>
      </c>
      <c r="AF7738" s="53">
        <v>150</v>
      </c>
      <c r="AG7738" s="43">
        <v>20</v>
      </c>
      <c r="AH7738">
        <v>54</v>
      </c>
      <c r="AL7738" t="s">
        <v>22</v>
      </c>
      <c r="AM7738">
        <v>72</v>
      </c>
    </row>
    <row r="7739" spans="28:39">
      <c r="AB7739" s="59" t="s">
        <v>656</v>
      </c>
      <c r="AC7739" s="1">
        <v>2</v>
      </c>
      <c r="AD7739" s="38" t="s">
        <v>337</v>
      </c>
      <c r="AE7739" s="39">
        <v>80</v>
      </c>
      <c r="AF7739" s="53">
        <v>150</v>
      </c>
      <c r="AG7739" s="44">
        <v>30</v>
      </c>
      <c r="AH7739">
        <v>37</v>
      </c>
      <c r="AL7739" t="s">
        <v>22</v>
      </c>
      <c r="AM7739">
        <v>72</v>
      </c>
    </row>
    <row r="7740" spans="28:39">
      <c r="AB7740" s="59" t="s">
        <v>656</v>
      </c>
      <c r="AC7740" s="1">
        <v>2</v>
      </c>
      <c r="AD7740" s="38" t="s">
        <v>337</v>
      </c>
      <c r="AE7740" s="39">
        <v>80</v>
      </c>
      <c r="AF7740" s="53">
        <v>150</v>
      </c>
      <c r="AG7740" s="45">
        <v>40</v>
      </c>
      <c r="AH7740">
        <v>29</v>
      </c>
      <c r="AL7740" t="s">
        <v>22</v>
      </c>
      <c r="AM7740">
        <v>72</v>
      </c>
    </row>
    <row r="7741" spans="28:39">
      <c r="AB7741" s="59" t="s">
        <v>656</v>
      </c>
      <c r="AC7741" s="1">
        <v>2</v>
      </c>
      <c r="AD7741" s="38" t="s">
        <v>337</v>
      </c>
      <c r="AE7741" s="39">
        <v>80</v>
      </c>
      <c r="AF7741" s="53">
        <v>150</v>
      </c>
      <c r="AG7741" s="46">
        <v>50</v>
      </c>
      <c r="AH7741">
        <v>23</v>
      </c>
      <c r="AL7741" t="s">
        <v>22</v>
      </c>
      <c r="AM7741">
        <v>72</v>
      </c>
    </row>
    <row r="7742" spans="28:39">
      <c r="AB7742" s="59" t="s">
        <v>656</v>
      </c>
      <c r="AC7742" s="1">
        <v>2</v>
      </c>
      <c r="AD7742" s="38" t="s">
        <v>337</v>
      </c>
      <c r="AE7742" s="39">
        <v>80</v>
      </c>
      <c r="AF7742" s="53">
        <v>150</v>
      </c>
      <c r="AG7742" s="47">
        <v>60</v>
      </c>
      <c r="AH7742">
        <v>19</v>
      </c>
      <c r="AL7742" t="s">
        <v>22</v>
      </c>
      <c r="AM7742">
        <v>72</v>
      </c>
    </row>
    <row r="7743" spans="28:39">
      <c r="AB7743" s="59" t="s">
        <v>656</v>
      </c>
      <c r="AC7743" s="1">
        <v>2</v>
      </c>
      <c r="AD7743" s="38" t="s">
        <v>337</v>
      </c>
      <c r="AE7743" s="39">
        <v>80</v>
      </c>
      <c r="AF7743" s="53">
        <v>150</v>
      </c>
      <c r="AG7743" s="48">
        <v>70</v>
      </c>
      <c r="AH7743">
        <v>17</v>
      </c>
      <c r="AL7743" t="s">
        <v>22</v>
      </c>
      <c r="AM7743">
        <v>72</v>
      </c>
    </row>
    <row r="7744" spans="28:39">
      <c r="AB7744" s="59" t="s">
        <v>656</v>
      </c>
      <c r="AC7744" s="1">
        <v>2</v>
      </c>
      <c r="AD7744" s="38" t="s">
        <v>337</v>
      </c>
      <c r="AE7744" s="39">
        <v>80</v>
      </c>
      <c r="AF7744" s="54">
        <v>160</v>
      </c>
      <c r="AG7744" s="41">
        <v>0</v>
      </c>
      <c r="AH7744">
        <v>72</v>
      </c>
      <c r="AL7744" t="s">
        <v>22</v>
      </c>
      <c r="AM7744">
        <v>72</v>
      </c>
    </row>
    <row r="7745" spans="28:39">
      <c r="AB7745" s="59" t="s">
        <v>656</v>
      </c>
      <c r="AC7745" s="1">
        <v>2</v>
      </c>
      <c r="AD7745" s="38" t="s">
        <v>337</v>
      </c>
      <c r="AE7745" s="39">
        <v>80</v>
      </c>
      <c r="AF7745" s="54">
        <v>160</v>
      </c>
      <c r="AG7745" s="42">
        <v>10</v>
      </c>
      <c r="AH7745">
        <v>72</v>
      </c>
      <c r="AL7745" t="s">
        <v>22</v>
      </c>
      <c r="AM7745">
        <v>72</v>
      </c>
    </row>
    <row r="7746" spans="28:39">
      <c r="AB7746" s="59" t="s">
        <v>656</v>
      </c>
      <c r="AC7746" s="1">
        <v>2</v>
      </c>
      <c r="AD7746" s="38" t="s">
        <v>337</v>
      </c>
      <c r="AE7746" s="39">
        <v>80</v>
      </c>
      <c r="AF7746" s="54">
        <v>160</v>
      </c>
      <c r="AG7746" s="43">
        <v>20</v>
      </c>
      <c r="AH7746">
        <v>54</v>
      </c>
      <c r="AL7746" t="s">
        <v>22</v>
      </c>
      <c r="AM7746">
        <v>72</v>
      </c>
    </row>
    <row r="7747" spans="28:39">
      <c r="AB7747" s="59" t="s">
        <v>656</v>
      </c>
      <c r="AC7747" s="1">
        <v>2</v>
      </c>
      <c r="AD7747" s="38" t="s">
        <v>337</v>
      </c>
      <c r="AE7747" s="39">
        <v>80</v>
      </c>
      <c r="AF7747" s="54">
        <v>160</v>
      </c>
      <c r="AG7747" s="44">
        <v>30</v>
      </c>
      <c r="AH7747">
        <v>37</v>
      </c>
      <c r="AL7747" t="s">
        <v>22</v>
      </c>
      <c r="AM7747">
        <v>72</v>
      </c>
    </row>
    <row r="7748" spans="28:39">
      <c r="AB7748" s="59" t="s">
        <v>656</v>
      </c>
      <c r="AC7748" s="1">
        <v>2</v>
      </c>
      <c r="AD7748" s="38" t="s">
        <v>337</v>
      </c>
      <c r="AE7748" s="39">
        <v>80</v>
      </c>
      <c r="AF7748" s="54">
        <v>160</v>
      </c>
      <c r="AG7748" s="45">
        <v>40</v>
      </c>
      <c r="AH7748">
        <v>29</v>
      </c>
      <c r="AL7748" t="s">
        <v>22</v>
      </c>
      <c r="AM7748">
        <v>72</v>
      </c>
    </row>
    <row r="7749" spans="28:39">
      <c r="AB7749" s="59" t="s">
        <v>656</v>
      </c>
      <c r="AC7749" s="1">
        <v>2</v>
      </c>
      <c r="AD7749" s="38" t="s">
        <v>337</v>
      </c>
      <c r="AE7749" s="39">
        <v>80</v>
      </c>
      <c r="AF7749" s="54">
        <v>160</v>
      </c>
      <c r="AG7749" s="46">
        <v>50</v>
      </c>
      <c r="AH7749">
        <v>23</v>
      </c>
      <c r="AL7749" t="s">
        <v>22</v>
      </c>
      <c r="AM7749">
        <v>72</v>
      </c>
    </row>
    <row r="7750" spans="28:39">
      <c r="AB7750" s="59" t="s">
        <v>656</v>
      </c>
      <c r="AC7750" s="1">
        <v>2</v>
      </c>
      <c r="AD7750" s="38" t="s">
        <v>337</v>
      </c>
      <c r="AE7750" s="39">
        <v>80</v>
      </c>
      <c r="AF7750" s="54">
        <v>160</v>
      </c>
      <c r="AG7750" s="47">
        <v>60</v>
      </c>
      <c r="AH7750">
        <v>19</v>
      </c>
      <c r="AL7750" t="s">
        <v>22</v>
      </c>
      <c r="AM7750">
        <v>72</v>
      </c>
    </row>
    <row r="7751" spans="28:39">
      <c r="AB7751" s="59" t="s">
        <v>656</v>
      </c>
      <c r="AC7751" s="1">
        <v>2</v>
      </c>
      <c r="AD7751" s="38" t="s">
        <v>337</v>
      </c>
      <c r="AE7751" s="39">
        <v>80</v>
      </c>
      <c r="AF7751" s="54">
        <v>160</v>
      </c>
      <c r="AG7751" s="48">
        <v>70</v>
      </c>
      <c r="AH7751">
        <v>17</v>
      </c>
      <c r="AL7751" t="s">
        <v>22</v>
      </c>
      <c r="AM7751">
        <v>72</v>
      </c>
    </row>
    <row r="7752" spans="28:39">
      <c r="AB7752" s="59" t="s">
        <v>656</v>
      </c>
      <c r="AC7752" s="1">
        <v>2</v>
      </c>
      <c r="AD7752" s="38" t="s">
        <v>337</v>
      </c>
      <c r="AE7752" s="39">
        <v>80</v>
      </c>
      <c r="AF7752" s="55">
        <v>170</v>
      </c>
      <c r="AG7752" s="41">
        <v>0</v>
      </c>
      <c r="AH7752">
        <v>64</v>
      </c>
      <c r="AL7752" t="s">
        <v>22</v>
      </c>
      <c r="AM7752">
        <v>72</v>
      </c>
    </row>
    <row r="7753" spans="28:39">
      <c r="AB7753" s="59" t="s">
        <v>656</v>
      </c>
      <c r="AC7753" s="1">
        <v>2</v>
      </c>
      <c r="AD7753" s="38" t="s">
        <v>337</v>
      </c>
      <c r="AE7753" s="39">
        <v>80</v>
      </c>
      <c r="AF7753" s="55">
        <v>170</v>
      </c>
      <c r="AG7753" s="42">
        <v>10</v>
      </c>
      <c r="AH7753">
        <v>64</v>
      </c>
      <c r="AL7753" t="s">
        <v>22</v>
      </c>
      <c r="AM7753">
        <v>72</v>
      </c>
    </row>
    <row r="7754" spans="28:39">
      <c r="AB7754" s="59" t="s">
        <v>656</v>
      </c>
      <c r="AC7754" s="1">
        <v>2</v>
      </c>
      <c r="AD7754" s="38" t="s">
        <v>337</v>
      </c>
      <c r="AE7754" s="39">
        <v>80</v>
      </c>
      <c r="AF7754" s="55">
        <v>170</v>
      </c>
      <c r="AG7754" s="43">
        <v>20</v>
      </c>
      <c r="AH7754">
        <v>54</v>
      </c>
      <c r="AL7754" t="s">
        <v>22</v>
      </c>
      <c r="AM7754">
        <v>72</v>
      </c>
    </row>
    <row r="7755" spans="28:39">
      <c r="AB7755" s="59" t="s">
        <v>656</v>
      </c>
      <c r="AC7755" s="1">
        <v>2</v>
      </c>
      <c r="AD7755" s="38" t="s">
        <v>337</v>
      </c>
      <c r="AE7755" s="39">
        <v>80</v>
      </c>
      <c r="AF7755" s="55">
        <v>170</v>
      </c>
      <c r="AG7755" s="44">
        <v>30</v>
      </c>
      <c r="AH7755">
        <v>37</v>
      </c>
      <c r="AL7755" t="s">
        <v>22</v>
      </c>
      <c r="AM7755">
        <v>72</v>
      </c>
    </row>
    <row r="7756" spans="28:39">
      <c r="AB7756" s="59" t="s">
        <v>656</v>
      </c>
      <c r="AC7756" s="1">
        <v>2</v>
      </c>
      <c r="AD7756" s="38" t="s">
        <v>337</v>
      </c>
      <c r="AE7756" s="39">
        <v>80</v>
      </c>
      <c r="AF7756" s="55">
        <v>170</v>
      </c>
      <c r="AG7756" s="45">
        <v>40</v>
      </c>
      <c r="AH7756">
        <v>29</v>
      </c>
      <c r="AL7756" t="s">
        <v>22</v>
      </c>
      <c r="AM7756">
        <v>72</v>
      </c>
    </row>
    <row r="7757" spans="28:39">
      <c r="AB7757" s="59" t="s">
        <v>656</v>
      </c>
      <c r="AC7757" s="1">
        <v>2</v>
      </c>
      <c r="AD7757" s="38" t="s">
        <v>337</v>
      </c>
      <c r="AE7757" s="39">
        <v>80</v>
      </c>
      <c r="AF7757" s="55">
        <v>170</v>
      </c>
      <c r="AG7757" s="46">
        <v>50</v>
      </c>
      <c r="AH7757">
        <v>23</v>
      </c>
      <c r="AL7757" t="s">
        <v>22</v>
      </c>
      <c r="AM7757">
        <v>72</v>
      </c>
    </row>
    <row r="7758" spans="28:39">
      <c r="AB7758" s="59" t="s">
        <v>656</v>
      </c>
      <c r="AC7758" s="1">
        <v>2</v>
      </c>
      <c r="AD7758" s="38" t="s">
        <v>337</v>
      </c>
      <c r="AE7758" s="39">
        <v>80</v>
      </c>
      <c r="AF7758" s="55">
        <v>170</v>
      </c>
      <c r="AG7758" s="47">
        <v>60</v>
      </c>
      <c r="AH7758">
        <v>19</v>
      </c>
      <c r="AL7758" t="s">
        <v>22</v>
      </c>
      <c r="AM7758">
        <v>72</v>
      </c>
    </row>
    <row r="7759" spans="28:39">
      <c r="AB7759" s="59" t="s">
        <v>656</v>
      </c>
      <c r="AC7759" s="1">
        <v>2</v>
      </c>
      <c r="AD7759" s="38" t="s">
        <v>337</v>
      </c>
      <c r="AE7759" s="39">
        <v>80</v>
      </c>
      <c r="AF7759" s="55">
        <v>170</v>
      </c>
      <c r="AG7759" s="48">
        <v>70</v>
      </c>
      <c r="AH7759">
        <v>17</v>
      </c>
      <c r="AL7759" t="s">
        <v>22</v>
      </c>
      <c r="AM7759">
        <v>72</v>
      </c>
    </row>
    <row r="7760" spans="28:39">
      <c r="AB7760" s="59" t="s">
        <v>656</v>
      </c>
      <c r="AC7760" s="1">
        <v>2</v>
      </c>
      <c r="AD7760" s="38" t="s">
        <v>337</v>
      </c>
      <c r="AE7760" s="39">
        <v>80</v>
      </c>
      <c r="AF7760" s="56">
        <v>180</v>
      </c>
      <c r="AG7760" s="41">
        <v>0</v>
      </c>
      <c r="AH7760">
        <v>57</v>
      </c>
      <c r="AL7760" t="s">
        <v>22</v>
      </c>
      <c r="AM7760">
        <v>72</v>
      </c>
    </row>
    <row r="7761" spans="28:39">
      <c r="AB7761" s="59" t="s">
        <v>656</v>
      </c>
      <c r="AC7761" s="1">
        <v>2</v>
      </c>
      <c r="AD7761" s="38" t="s">
        <v>337</v>
      </c>
      <c r="AE7761" s="39">
        <v>80</v>
      </c>
      <c r="AF7761" s="56">
        <v>180</v>
      </c>
      <c r="AG7761" s="42">
        <v>10</v>
      </c>
      <c r="AH7761">
        <v>57</v>
      </c>
      <c r="AL7761" t="s">
        <v>22</v>
      </c>
      <c r="AM7761">
        <v>72</v>
      </c>
    </row>
    <row r="7762" spans="28:39">
      <c r="AB7762" s="59" t="s">
        <v>656</v>
      </c>
      <c r="AC7762" s="1">
        <v>2</v>
      </c>
      <c r="AD7762" s="38" t="s">
        <v>337</v>
      </c>
      <c r="AE7762" s="39">
        <v>80</v>
      </c>
      <c r="AF7762" s="56">
        <v>180</v>
      </c>
      <c r="AG7762" s="43">
        <v>20</v>
      </c>
      <c r="AH7762">
        <v>54</v>
      </c>
      <c r="AL7762" t="s">
        <v>22</v>
      </c>
      <c r="AM7762">
        <v>72</v>
      </c>
    </row>
    <row r="7763" spans="28:39">
      <c r="AB7763" s="59" t="s">
        <v>656</v>
      </c>
      <c r="AC7763" s="1">
        <v>2</v>
      </c>
      <c r="AD7763" s="38" t="s">
        <v>337</v>
      </c>
      <c r="AE7763" s="39">
        <v>80</v>
      </c>
      <c r="AF7763" s="56">
        <v>180</v>
      </c>
      <c r="AG7763" s="44">
        <v>30</v>
      </c>
      <c r="AH7763">
        <v>37</v>
      </c>
      <c r="AL7763" t="s">
        <v>22</v>
      </c>
      <c r="AM7763">
        <v>72</v>
      </c>
    </row>
    <row r="7764" spans="28:39">
      <c r="AB7764" s="59" t="s">
        <v>656</v>
      </c>
      <c r="AC7764" s="1">
        <v>2</v>
      </c>
      <c r="AD7764" s="38" t="s">
        <v>337</v>
      </c>
      <c r="AE7764" s="39">
        <v>80</v>
      </c>
      <c r="AF7764" s="56">
        <v>180</v>
      </c>
      <c r="AG7764" s="45">
        <v>40</v>
      </c>
      <c r="AH7764">
        <v>29</v>
      </c>
      <c r="AL7764" t="s">
        <v>22</v>
      </c>
      <c r="AM7764">
        <v>72</v>
      </c>
    </row>
    <row r="7765" spans="28:39">
      <c r="AB7765" s="59" t="s">
        <v>656</v>
      </c>
      <c r="AC7765" s="1">
        <v>2</v>
      </c>
      <c r="AD7765" s="38" t="s">
        <v>337</v>
      </c>
      <c r="AE7765" s="39">
        <v>80</v>
      </c>
      <c r="AF7765" s="56">
        <v>180</v>
      </c>
      <c r="AG7765" s="46">
        <v>50</v>
      </c>
      <c r="AH7765">
        <v>23</v>
      </c>
      <c r="AL7765" t="s">
        <v>22</v>
      </c>
      <c r="AM7765">
        <v>72</v>
      </c>
    </row>
    <row r="7766" spans="28:39">
      <c r="AB7766" s="59" t="s">
        <v>656</v>
      </c>
      <c r="AC7766" s="1">
        <v>2</v>
      </c>
      <c r="AD7766" s="38" t="s">
        <v>337</v>
      </c>
      <c r="AE7766" s="39">
        <v>80</v>
      </c>
      <c r="AF7766" s="56">
        <v>180</v>
      </c>
      <c r="AG7766" s="47">
        <v>60</v>
      </c>
      <c r="AH7766">
        <v>19</v>
      </c>
      <c r="AL7766" t="s">
        <v>22</v>
      </c>
      <c r="AM7766">
        <v>72</v>
      </c>
    </row>
    <row r="7767" spans="28:39">
      <c r="AB7767" s="59" t="s">
        <v>656</v>
      </c>
      <c r="AC7767" s="1">
        <v>2</v>
      </c>
      <c r="AD7767" s="38" t="s">
        <v>337</v>
      </c>
      <c r="AE7767" s="39">
        <v>80</v>
      </c>
      <c r="AF7767" s="56">
        <v>180</v>
      </c>
      <c r="AG7767" s="48">
        <v>70</v>
      </c>
      <c r="AH7767">
        <v>17</v>
      </c>
      <c r="AL7767" t="s">
        <v>22</v>
      </c>
      <c r="AM7767">
        <v>72</v>
      </c>
    </row>
    <row r="7768" spans="28:39">
      <c r="AB7768" s="59" t="s">
        <v>656</v>
      </c>
      <c r="AC7768" s="1">
        <v>2</v>
      </c>
      <c r="AD7768" s="38" t="s">
        <v>337</v>
      </c>
      <c r="AE7768" s="39">
        <v>80</v>
      </c>
      <c r="AF7768" s="57">
        <v>200</v>
      </c>
      <c r="AG7768" s="41">
        <v>0</v>
      </c>
      <c r="AH7768">
        <v>46</v>
      </c>
      <c r="AL7768" t="s">
        <v>22</v>
      </c>
      <c r="AM7768">
        <v>72</v>
      </c>
    </row>
    <row r="7769" spans="28:39">
      <c r="AB7769" s="59" t="s">
        <v>656</v>
      </c>
      <c r="AC7769" s="1">
        <v>2</v>
      </c>
      <c r="AD7769" s="38" t="s">
        <v>337</v>
      </c>
      <c r="AE7769" s="39">
        <v>80</v>
      </c>
      <c r="AF7769" s="57">
        <v>200</v>
      </c>
      <c r="AG7769" s="42">
        <v>10</v>
      </c>
      <c r="AH7769">
        <v>46</v>
      </c>
      <c r="AL7769" t="s">
        <v>22</v>
      </c>
      <c r="AM7769">
        <v>72</v>
      </c>
    </row>
    <row r="7770" spans="28:39">
      <c r="AB7770" s="59" t="s">
        <v>656</v>
      </c>
      <c r="AC7770" s="1">
        <v>2</v>
      </c>
      <c r="AD7770" s="38" t="s">
        <v>337</v>
      </c>
      <c r="AE7770" s="39">
        <v>80</v>
      </c>
      <c r="AF7770" s="57">
        <v>200</v>
      </c>
      <c r="AG7770" s="43">
        <v>20</v>
      </c>
      <c r="AH7770">
        <v>46</v>
      </c>
      <c r="AL7770" t="s">
        <v>22</v>
      </c>
      <c r="AM7770">
        <v>72</v>
      </c>
    </row>
    <row r="7771" spans="28:39">
      <c r="AB7771" s="59" t="s">
        <v>656</v>
      </c>
      <c r="AC7771" s="1">
        <v>2</v>
      </c>
      <c r="AD7771" s="38" t="s">
        <v>337</v>
      </c>
      <c r="AE7771" s="39">
        <v>80</v>
      </c>
      <c r="AF7771" s="57">
        <v>200</v>
      </c>
      <c r="AG7771" s="44">
        <v>30</v>
      </c>
      <c r="AH7771">
        <v>37</v>
      </c>
      <c r="AL7771" t="s">
        <v>22</v>
      </c>
      <c r="AM7771">
        <v>72</v>
      </c>
    </row>
    <row r="7772" spans="28:39">
      <c r="AB7772" s="59" t="s">
        <v>656</v>
      </c>
      <c r="AC7772" s="1">
        <v>2</v>
      </c>
      <c r="AD7772" s="38" t="s">
        <v>337</v>
      </c>
      <c r="AE7772" s="39">
        <v>80</v>
      </c>
      <c r="AF7772" s="57">
        <v>200</v>
      </c>
      <c r="AG7772" s="45">
        <v>40</v>
      </c>
      <c r="AH7772">
        <v>29</v>
      </c>
      <c r="AL7772" t="s">
        <v>22</v>
      </c>
      <c r="AM7772">
        <v>72</v>
      </c>
    </row>
    <row r="7773" spans="28:39">
      <c r="AB7773" s="59" t="s">
        <v>656</v>
      </c>
      <c r="AC7773" s="1">
        <v>2</v>
      </c>
      <c r="AD7773" s="38" t="s">
        <v>337</v>
      </c>
      <c r="AE7773" s="39">
        <v>80</v>
      </c>
      <c r="AF7773" s="57">
        <v>200</v>
      </c>
      <c r="AG7773" s="46">
        <v>50</v>
      </c>
      <c r="AH7773">
        <v>23</v>
      </c>
      <c r="AL7773" t="s">
        <v>22</v>
      </c>
      <c r="AM7773">
        <v>72</v>
      </c>
    </row>
    <row r="7774" spans="28:39">
      <c r="AB7774" s="59" t="s">
        <v>656</v>
      </c>
      <c r="AC7774" s="1">
        <v>2</v>
      </c>
      <c r="AD7774" s="38" t="s">
        <v>337</v>
      </c>
      <c r="AE7774" s="39">
        <v>80</v>
      </c>
      <c r="AF7774" s="57">
        <v>200</v>
      </c>
      <c r="AG7774" s="47">
        <v>60</v>
      </c>
      <c r="AH7774">
        <v>19</v>
      </c>
      <c r="AL7774" t="s">
        <v>22</v>
      </c>
      <c r="AM7774">
        <v>72</v>
      </c>
    </row>
    <row r="7775" spans="28:39">
      <c r="AB7775" s="59" t="s">
        <v>656</v>
      </c>
      <c r="AC7775" s="1">
        <v>2</v>
      </c>
      <c r="AD7775" s="38" t="s">
        <v>337</v>
      </c>
      <c r="AE7775" s="39">
        <v>80</v>
      </c>
      <c r="AF7775" s="57">
        <v>200</v>
      </c>
      <c r="AG7775" s="48">
        <v>70</v>
      </c>
      <c r="AH7775">
        <v>17</v>
      </c>
      <c r="AL7775" t="s">
        <v>22</v>
      </c>
      <c r="AM7775">
        <v>72</v>
      </c>
    </row>
    <row r="7776" spans="28:39">
      <c r="AB7776" s="59" t="s">
        <v>656</v>
      </c>
      <c r="AC7776" s="1">
        <v>2</v>
      </c>
      <c r="AD7776" s="38" t="s">
        <v>427</v>
      </c>
      <c r="AE7776" s="39">
        <v>80</v>
      </c>
      <c r="AF7776" s="40">
        <v>110</v>
      </c>
      <c r="AG7776" s="41">
        <v>0</v>
      </c>
      <c r="AH7776">
        <v>106</v>
      </c>
      <c r="AL7776" t="s">
        <v>22</v>
      </c>
      <c r="AM7776">
        <v>72</v>
      </c>
    </row>
    <row r="7777" spans="28:39">
      <c r="AB7777" s="59" t="s">
        <v>656</v>
      </c>
      <c r="AC7777" s="1">
        <v>2</v>
      </c>
      <c r="AD7777" s="38" t="s">
        <v>427</v>
      </c>
      <c r="AE7777" s="39">
        <v>80</v>
      </c>
      <c r="AF7777" s="40">
        <v>110</v>
      </c>
      <c r="AG7777" s="42">
        <v>10</v>
      </c>
      <c r="AH7777">
        <v>96</v>
      </c>
      <c r="AL7777" t="s">
        <v>22</v>
      </c>
      <c r="AM7777">
        <v>72</v>
      </c>
    </row>
    <row r="7778" spans="28:39">
      <c r="AB7778" s="59" t="s">
        <v>656</v>
      </c>
      <c r="AC7778" s="1">
        <v>2</v>
      </c>
      <c r="AD7778" s="38" t="s">
        <v>427</v>
      </c>
      <c r="AE7778" s="39">
        <v>80</v>
      </c>
      <c r="AF7778" s="40">
        <v>110</v>
      </c>
      <c r="AG7778" s="43">
        <v>20</v>
      </c>
      <c r="AH7778">
        <v>54</v>
      </c>
      <c r="AL7778" t="s">
        <v>22</v>
      </c>
      <c r="AM7778">
        <v>72</v>
      </c>
    </row>
    <row r="7779" spans="28:39">
      <c r="AB7779" s="59" t="s">
        <v>656</v>
      </c>
      <c r="AC7779" s="1">
        <v>2</v>
      </c>
      <c r="AD7779" s="38" t="s">
        <v>427</v>
      </c>
      <c r="AE7779" s="39">
        <v>80</v>
      </c>
      <c r="AF7779" s="40">
        <v>110</v>
      </c>
      <c r="AG7779" s="44">
        <v>30</v>
      </c>
      <c r="AH7779">
        <v>37</v>
      </c>
      <c r="AL7779" t="s">
        <v>22</v>
      </c>
      <c r="AM7779">
        <v>72</v>
      </c>
    </row>
    <row r="7780" spans="28:39">
      <c r="AB7780" s="59" t="s">
        <v>656</v>
      </c>
      <c r="AC7780" s="1">
        <v>2</v>
      </c>
      <c r="AD7780" s="38" t="s">
        <v>427</v>
      </c>
      <c r="AE7780" s="39">
        <v>80</v>
      </c>
      <c r="AF7780" s="40">
        <v>110</v>
      </c>
      <c r="AG7780" s="45">
        <v>40</v>
      </c>
      <c r="AH7780">
        <v>29</v>
      </c>
      <c r="AL7780" t="s">
        <v>22</v>
      </c>
      <c r="AM7780">
        <v>72</v>
      </c>
    </row>
    <row r="7781" spans="28:39">
      <c r="AB7781" s="59" t="s">
        <v>656</v>
      </c>
      <c r="AC7781" s="1">
        <v>2</v>
      </c>
      <c r="AD7781" s="38" t="s">
        <v>427</v>
      </c>
      <c r="AE7781" s="39">
        <v>80</v>
      </c>
      <c r="AF7781" s="40">
        <v>110</v>
      </c>
      <c r="AG7781" s="46">
        <v>50</v>
      </c>
      <c r="AH7781">
        <v>23</v>
      </c>
      <c r="AL7781" t="s">
        <v>22</v>
      </c>
      <c r="AM7781">
        <v>72</v>
      </c>
    </row>
    <row r="7782" spans="28:39">
      <c r="AB7782" s="59" t="s">
        <v>656</v>
      </c>
      <c r="AC7782" s="1">
        <v>2</v>
      </c>
      <c r="AD7782" s="38" t="s">
        <v>427</v>
      </c>
      <c r="AE7782" s="39">
        <v>80</v>
      </c>
      <c r="AF7782" s="40">
        <v>110</v>
      </c>
      <c r="AG7782" s="47">
        <v>60</v>
      </c>
      <c r="AH7782">
        <v>19</v>
      </c>
      <c r="AL7782" t="s">
        <v>22</v>
      </c>
      <c r="AM7782">
        <v>72</v>
      </c>
    </row>
    <row r="7783" spans="28:39">
      <c r="AB7783" s="59" t="s">
        <v>656</v>
      </c>
      <c r="AC7783" s="1">
        <v>2</v>
      </c>
      <c r="AD7783" s="38" t="s">
        <v>427</v>
      </c>
      <c r="AE7783" s="39">
        <v>80</v>
      </c>
      <c r="AF7783" s="40">
        <v>110</v>
      </c>
      <c r="AG7783" s="48">
        <v>70</v>
      </c>
      <c r="AH7783">
        <v>17</v>
      </c>
      <c r="AL7783" t="s">
        <v>22</v>
      </c>
      <c r="AM7783">
        <v>72</v>
      </c>
    </row>
    <row r="7784" spans="28:39">
      <c r="AB7784" s="59" t="s">
        <v>656</v>
      </c>
      <c r="AC7784" s="1">
        <v>2</v>
      </c>
      <c r="AD7784" s="38" t="s">
        <v>427</v>
      </c>
      <c r="AE7784" s="39">
        <v>80</v>
      </c>
      <c r="AF7784" s="49">
        <v>115</v>
      </c>
      <c r="AG7784" s="41">
        <v>0</v>
      </c>
      <c r="AH7784">
        <v>103</v>
      </c>
      <c r="AL7784" t="s">
        <v>22</v>
      </c>
      <c r="AM7784">
        <v>72</v>
      </c>
    </row>
    <row r="7785" spans="28:39">
      <c r="AB7785" s="59" t="s">
        <v>656</v>
      </c>
      <c r="AC7785" s="1">
        <v>2</v>
      </c>
      <c r="AD7785" s="38" t="s">
        <v>427</v>
      </c>
      <c r="AE7785" s="39">
        <v>80</v>
      </c>
      <c r="AF7785" s="49">
        <v>115</v>
      </c>
      <c r="AG7785" s="42">
        <v>10</v>
      </c>
      <c r="AH7785">
        <v>96</v>
      </c>
      <c r="AL7785" t="s">
        <v>22</v>
      </c>
      <c r="AM7785">
        <v>72</v>
      </c>
    </row>
    <row r="7786" spans="28:39">
      <c r="AB7786" s="59" t="s">
        <v>656</v>
      </c>
      <c r="AC7786" s="1">
        <v>2</v>
      </c>
      <c r="AD7786" s="38" t="s">
        <v>427</v>
      </c>
      <c r="AE7786" s="39">
        <v>80</v>
      </c>
      <c r="AF7786" s="49">
        <v>115</v>
      </c>
      <c r="AG7786" s="43">
        <v>20</v>
      </c>
      <c r="AH7786">
        <v>54</v>
      </c>
      <c r="AL7786" t="s">
        <v>22</v>
      </c>
      <c r="AM7786">
        <v>72</v>
      </c>
    </row>
    <row r="7787" spans="28:39">
      <c r="AB7787" s="59" t="s">
        <v>656</v>
      </c>
      <c r="AC7787" s="1">
        <v>2</v>
      </c>
      <c r="AD7787" s="38" t="s">
        <v>427</v>
      </c>
      <c r="AE7787" s="39">
        <v>80</v>
      </c>
      <c r="AF7787" s="49">
        <v>115</v>
      </c>
      <c r="AG7787" s="44">
        <v>30</v>
      </c>
      <c r="AH7787">
        <v>37</v>
      </c>
      <c r="AL7787" t="s">
        <v>22</v>
      </c>
      <c r="AM7787">
        <v>72</v>
      </c>
    </row>
    <row r="7788" spans="28:39">
      <c r="AB7788" s="59" t="s">
        <v>656</v>
      </c>
      <c r="AC7788" s="1">
        <v>2</v>
      </c>
      <c r="AD7788" s="38" t="s">
        <v>427</v>
      </c>
      <c r="AE7788" s="39">
        <v>80</v>
      </c>
      <c r="AF7788" s="49">
        <v>115</v>
      </c>
      <c r="AG7788" s="45">
        <v>40</v>
      </c>
      <c r="AH7788">
        <v>29</v>
      </c>
      <c r="AL7788" t="s">
        <v>22</v>
      </c>
      <c r="AM7788">
        <v>72</v>
      </c>
    </row>
    <row r="7789" spans="28:39">
      <c r="AB7789" s="59" t="s">
        <v>656</v>
      </c>
      <c r="AC7789" s="1">
        <v>2</v>
      </c>
      <c r="AD7789" s="38" t="s">
        <v>427</v>
      </c>
      <c r="AE7789" s="39">
        <v>80</v>
      </c>
      <c r="AF7789" s="49">
        <v>115</v>
      </c>
      <c r="AG7789" s="46">
        <v>50</v>
      </c>
      <c r="AH7789">
        <v>23</v>
      </c>
      <c r="AL7789" t="s">
        <v>22</v>
      </c>
      <c r="AM7789">
        <v>72</v>
      </c>
    </row>
    <row r="7790" spans="28:39">
      <c r="AB7790" s="59" t="s">
        <v>656</v>
      </c>
      <c r="AC7790" s="1">
        <v>2</v>
      </c>
      <c r="AD7790" s="38" t="s">
        <v>427</v>
      </c>
      <c r="AE7790" s="39">
        <v>80</v>
      </c>
      <c r="AF7790" s="49">
        <v>115</v>
      </c>
      <c r="AG7790" s="47">
        <v>60</v>
      </c>
      <c r="AH7790">
        <v>19</v>
      </c>
      <c r="AL7790" t="s">
        <v>22</v>
      </c>
      <c r="AM7790">
        <v>72</v>
      </c>
    </row>
    <row r="7791" spans="28:39">
      <c r="AB7791" s="59" t="s">
        <v>656</v>
      </c>
      <c r="AC7791" s="1">
        <v>2</v>
      </c>
      <c r="AD7791" s="38" t="s">
        <v>427</v>
      </c>
      <c r="AE7791" s="39">
        <v>80</v>
      </c>
      <c r="AF7791" s="49">
        <v>115</v>
      </c>
      <c r="AG7791" s="48">
        <v>70</v>
      </c>
      <c r="AH7791">
        <v>17</v>
      </c>
      <c r="AL7791" t="s">
        <v>22</v>
      </c>
      <c r="AM7791">
        <v>72</v>
      </c>
    </row>
    <row r="7792" spans="28:39">
      <c r="AB7792" s="59" t="s">
        <v>656</v>
      </c>
      <c r="AC7792" s="1">
        <v>2</v>
      </c>
      <c r="AD7792" s="38" t="s">
        <v>427</v>
      </c>
      <c r="AE7792" s="39">
        <v>80</v>
      </c>
      <c r="AF7792" s="50">
        <v>120</v>
      </c>
      <c r="AG7792" s="41">
        <v>0</v>
      </c>
      <c r="AH7792">
        <v>100</v>
      </c>
      <c r="AL7792" t="s">
        <v>22</v>
      </c>
      <c r="AM7792">
        <v>72</v>
      </c>
    </row>
    <row r="7793" spans="28:39">
      <c r="AB7793" s="59" t="s">
        <v>656</v>
      </c>
      <c r="AC7793" s="1">
        <v>2</v>
      </c>
      <c r="AD7793" s="38" t="s">
        <v>427</v>
      </c>
      <c r="AE7793" s="39">
        <v>80</v>
      </c>
      <c r="AF7793" s="50">
        <v>120</v>
      </c>
      <c r="AG7793" s="42">
        <v>10</v>
      </c>
      <c r="AH7793">
        <v>96</v>
      </c>
      <c r="AL7793" t="s">
        <v>22</v>
      </c>
      <c r="AM7793">
        <v>72</v>
      </c>
    </row>
    <row r="7794" spans="28:39">
      <c r="AB7794" s="59" t="s">
        <v>656</v>
      </c>
      <c r="AC7794" s="1">
        <v>2</v>
      </c>
      <c r="AD7794" s="38" t="s">
        <v>427</v>
      </c>
      <c r="AE7794" s="39">
        <v>80</v>
      </c>
      <c r="AF7794" s="50">
        <v>120</v>
      </c>
      <c r="AG7794" s="43">
        <v>20</v>
      </c>
      <c r="AH7794">
        <v>54</v>
      </c>
      <c r="AL7794" t="s">
        <v>22</v>
      </c>
      <c r="AM7794">
        <v>72</v>
      </c>
    </row>
    <row r="7795" spans="28:39">
      <c r="AB7795" s="59" t="s">
        <v>656</v>
      </c>
      <c r="AC7795" s="1">
        <v>2</v>
      </c>
      <c r="AD7795" s="38" t="s">
        <v>427</v>
      </c>
      <c r="AE7795" s="39">
        <v>80</v>
      </c>
      <c r="AF7795" s="50">
        <v>120</v>
      </c>
      <c r="AG7795" s="44">
        <v>30</v>
      </c>
      <c r="AH7795">
        <v>37</v>
      </c>
      <c r="AL7795" t="s">
        <v>22</v>
      </c>
      <c r="AM7795">
        <v>72</v>
      </c>
    </row>
    <row r="7796" spans="28:39">
      <c r="AB7796" s="59" t="s">
        <v>656</v>
      </c>
      <c r="AC7796" s="1">
        <v>2</v>
      </c>
      <c r="AD7796" s="38" t="s">
        <v>427</v>
      </c>
      <c r="AE7796" s="39">
        <v>80</v>
      </c>
      <c r="AF7796" s="50">
        <v>120</v>
      </c>
      <c r="AG7796" s="45">
        <v>40</v>
      </c>
      <c r="AH7796">
        <v>29</v>
      </c>
      <c r="AL7796" t="s">
        <v>22</v>
      </c>
      <c r="AM7796">
        <v>72</v>
      </c>
    </row>
    <row r="7797" spans="28:39">
      <c r="AB7797" s="59" t="s">
        <v>656</v>
      </c>
      <c r="AC7797" s="1">
        <v>2</v>
      </c>
      <c r="AD7797" s="38" t="s">
        <v>427</v>
      </c>
      <c r="AE7797" s="39">
        <v>80</v>
      </c>
      <c r="AF7797" s="50">
        <v>120</v>
      </c>
      <c r="AG7797" s="46">
        <v>50</v>
      </c>
      <c r="AH7797">
        <v>23</v>
      </c>
      <c r="AL7797" t="s">
        <v>22</v>
      </c>
      <c r="AM7797">
        <v>72</v>
      </c>
    </row>
    <row r="7798" spans="28:39">
      <c r="AB7798" s="59" t="s">
        <v>656</v>
      </c>
      <c r="AC7798" s="1">
        <v>2</v>
      </c>
      <c r="AD7798" s="38" t="s">
        <v>427</v>
      </c>
      <c r="AE7798" s="39">
        <v>80</v>
      </c>
      <c r="AF7798" s="50">
        <v>120</v>
      </c>
      <c r="AG7798" s="47">
        <v>60</v>
      </c>
      <c r="AH7798">
        <v>19</v>
      </c>
      <c r="AL7798" t="s">
        <v>22</v>
      </c>
      <c r="AM7798">
        <v>72</v>
      </c>
    </row>
    <row r="7799" spans="28:39">
      <c r="AB7799" s="59" t="s">
        <v>656</v>
      </c>
      <c r="AC7799" s="1">
        <v>2</v>
      </c>
      <c r="AD7799" s="38" t="s">
        <v>427</v>
      </c>
      <c r="AE7799" s="39">
        <v>80</v>
      </c>
      <c r="AF7799" s="50">
        <v>120</v>
      </c>
      <c r="AG7799" s="48">
        <v>70</v>
      </c>
      <c r="AH7799">
        <v>17</v>
      </c>
      <c r="AL7799" t="s">
        <v>22</v>
      </c>
      <c r="AM7799">
        <v>72</v>
      </c>
    </row>
    <row r="7800" spans="28:39">
      <c r="AB7800" s="59" t="s">
        <v>656</v>
      </c>
      <c r="AC7800" s="1">
        <v>2</v>
      </c>
      <c r="AD7800" s="38" t="s">
        <v>427</v>
      </c>
      <c r="AE7800" s="39">
        <v>80</v>
      </c>
      <c r="AF7800" s="51">
        <v>130</v>
      </c>
      <c r="AG7800" s="41">
        <v>0</v>
      </c>
      <c r="AH7800">
        <v>94</v>
      </c>
      <c r="AL7800" t="s">
        <v>22</v>
      </c>
      <c r="AM7800">
        <v>72</v>
      </c>
    </row>
    <row r="7801" spans="28:39">
      <c r="AB7801" s="59" t="s">
        <v>656</v>
      </c>
      <c r="AC7801" s="1">
        <v>2</v>
      </c>
      <c r="AD7801" s="38" t="s">
        <v>427</v>
      </c>
      <c r="AE7801" s="39">
        <v>80</v>
      </c>
      <c r="AF7801" s="51">
        <v>130</v>
      </c>
      <c r="AG7801" s="42">
        <v>10</v>
      </c>
      <c r="AH7801">
        <v>94</v>
      </c>
      <c r="AL7801" t="s">
        <v>22</v>
      </c>
      <c r="AM7801">
        <v>72</v>
      </c>
    </row>
    <row r="7802" spans="28:39">
      <c r="AB7802" s="59" t="s">
        <v>656</v>
      </c>
      <c r="AC7802" s="1">
        <v>2</v>
      </c>
      <c r="AD7802" s="38" t="s">
        <v>427</v>
      </c>
      <c r="AE7802" s="39">
        <v>80</v>
      </c>
      <c r="AF7802" s="51">
        <v>130</v>
      </c>
      <c r="AG7802" s="43">
        <v>20</v>
      </c>
      <c r="AH7802">
        <v>54</v>
      </c>
      <c r="AL7802" t="s">
        <v>22</v>
      </c>
      <c r="AM7802">
        <v>72</v>
      </c>
    </row>
    <row r="7803" spans="28:39">
      <c r="AB7803" s="59" t="s">
        <v>656</v>
      </c>
      <c r="AC7803" s="1">
        <v>2</v>
      </c>
      <c r="AD7803" s="38" t="s">
        <v>427</v>
      </c>
      <c r="AE7803" s="39">
        <v>80</v>
      </c>
      <c r="AF7803" s="51">
        <v>130</v>
      </c>
      <c r="AG7803" s="44">
        <v>30</v>
      </c>
      <c r="AH7803">
        <v>37</v>
      </c>
      <c r="AL7803" t="s">
        <v>22</v>
      </c>
      <c r="AM7803">
        <v>72</v>
      </c>
    </row>
    <row r="7804" spans="28:39">
      <c r="AB7804" s="59" t="s">
        <v>656</v>
      </c>
      <c r="AC7804" s="1">
        <v>2</v>
      </c>
      <c r="AD7804" s="38" t="s">
        <v>427</v>
      </c>
      <c r="AE7804" s="39">
        <v>80</v>
      </c>
      <c r="AF7804" s="51">
        <v>130</v>
      </c>
      <c r="AG7804" s="45">
        <v>40</v>
      </c>
      <c r="AH7804">
        <v>29</v>
      </c>
      <c r="AL7804" t="s">
        <v>22</v>
      </c>
      <c r="AM7804">
        <v>72</v>
      </c>
    </row>
    <row r="7805" spans="28:39">
      <c r="AB7805" s="59" t="s">
        <v>656</v>
      </c>
      <c r="AC7805" s="1">
        <v>2</v>
      </c>
      <c r="AD7805" s="38" t="s">
        <v>427</v>
      </c>
      <c r="AE7805" s="39">
        <v>80</v>
      </c>
      <c r="AF7805" s="51">
        <v>130</v>
      </c>
      <c r="AG7805" s="46">
        <v>50</v>
      </c>
      <c r="AH7805">
        <v>23</v>
      </c>
      <c r="AL7805" t="s">
        <v>22</v>
      </c>
      <c r="AM7805">
        <v>72</v>
      </c>
    </row>
    <row r="7806" spans="28:39">
      <c r="AB7806" s="59" t="s">
        <v>656</v>
      </c>
      <c r="AC7806" s="1">
        <v>2</v>
      </c>
      <c r="AD7806" s="38" t="s">
        <v>427</v>
      </c>
      <c r="AE7806" s="39">
        <v>80</v>
      </c>
      <c r="AF7806" s="51">
        <v>130</v>
      </c>
      <c r="AG7806" s="47">
        <v>60</v>
      </c>
      <c r="AH7806">
        <v>19</v>
      </c>
      <c r="AL7806" t="s">
        <v>22</v>
      </c>
      <c r="AM7806">
        <v>72</v>
      </c>
    </row>
    <row r="7807" spans="28:39">
      <c r="AB7807" s="59" t="s">
        <v>656</v>
      </c>
      <c r="AC7807" s="1">
        <v>2</v>
      </c>
      <c r="AD7807" s="38" t="s">
        <v>427</v>
      </c>
      <c r="AE7807" s="39">
        <v>80</v>
      </c>
      <c r="AF7807" s="51">
        <v>130</v>
      </c>
      <c r="AG7807" s="48">
        <v>70</v>
      </c>
      <c r="AH7807">
        <v>17</v>
      </c>
      <c r="AL7807" t="s">
        <v>22</v>
      </c>
      <c r="AM7807">
        <v>72</v>
      </c>
    </row>
    <row r="7808" spans="28:39">
      <c r="AB7808" s="59" t="s">
        <v>656</v>
      </c>
      <c r="AC7808" s="1">
        <v>2</v>
      </c>
      <c r="AD7808" s="38" t="s">
        <v>427</v>
      </c>
      <c r="AE7808" s="39">
        <v>80</v>
      </c>
      <c r="AF7808" s="52">
        <v>140</v>
      </c>
      <c r="AG7808" s="41">
        <v>0</v>
      </c>
      <c r="AH7808">
        <v>90</v>
      </c>
      <c r="AL7808" t="s">
        <v>22</v>
      </c>
      <c r="AM7808">
        <v>72</v>
      </c>
    </row>
    <row r="7809" spans="28:39">
      <c r="AB7809" s="59" t="s">
        <v>656</v>
      </c>
      <c r="AC7809" s="1">
        <v>2</v>
      </c>
      <c r="AD7809" s="38" t="s">
        <v>427</v>
      </c>
      <c r="AE7809" s="39">
        <v>80</v>
      </c>
      <c r="AF7809" s="52">
        <v>140</v>
      </c>
      <c r="AG7809" s="42">
        <v>10</v>
      </c>
      <c r="AH7809">
        <v>90</v>
      </c>
      <c r="AL7809" t="s">
        <v>22</v>
      </c>
      <c r="AM7809">
        <v>72</v>
      </c>
    </row>
    <row r="7810" spans="28:39">
      <c r="AB7810" s="59" t="s">
        <v>656</v>
      </c>
      <c r="AC7810" s="1">
        <v>2</v>
      </c>
      <c r="AD7810" s="38" t="s">
        <v>427</v>
      </c>
      <c r="AE7810" s="39">
        <v>80</v>
      </c>
      <c r="AF7810" s="52">
        <v>140</v>
      </c>
      <c r="AG7810" s="43">
        <v>20</v>
      </c>
      <c r="AH7810">
        <v>54</v>
      </c>
      <c r="AL7810" t="s">
        <v>22</v>
      </c>
      <c r="AM7810">
        <v>72</v>
      </c>
    </row>
    <row r="7811" spans="28:39">
      <c r="AB7811" s="59" t="s">
        <v>656</v>
      </c>
      <c r="AC7811" s="1">
        <v>2</v>
      </c>
      <c r="AD7811" s="38" t="s">
        <v>427</v>
      </c>
      <c r="AE7811" s="39">
        <v>80</v>
      </c>
      <c r="AF7811" s="52">
        <v>140</v>
      </c>
      <c r="AG7811" s="44">
        <v>30</v>
      </c>
      <c r="AH7811">
        <v>37</v>
      </c>
      <c r="AL7811" t="s">
        <v>22</v>
      </c>
      <c r="AM7811">
        <v>72</v>
      </c>
    </row>
    <row r="7812" spans="28:39">
      <c r="AB7812" s="59" t="s">
        <v>656</v>
      </c>
      <c r="AC7812" s="1">
        <v>2</v>
      </c>
      <c r="AD7812" s="38" t="s">
        <v>427</v>
      </c>
      <c r="AE7812" s="39">
        <v>80</v>
      </c>
      <c r="AF7812" s="52">
        <v>140</v>
      </c>
      <c r="AG7812" s="45">
        <v>40</v>
      </c>
      <c r="AH7812">
        <v>29</v>
      </c>
      <c r="AL7812" t="s">
        <v>22</v>
      </c>
      <c r="AM7812">
        <v>72</v>
      </c>
    </row>
    <row r="7813" spans="28:39">
      <c r="AB7813" s="59" t="s">
        <v>656</v>
      </c>
      <c r="AC7813" s="1">
        <v>2</v>
      </c>
      <c r="AD7813" s="38" t="s">
        <v>427</v>
      </c>
      <c r="AE7813" s="39">
        <v>80</v>
      </c>
      <c r="AF7813" s="52">
        <v>140</v>
      </c>
      <c r="AG7813" s="46">
        <v>50</v>
      </c>
      <c r="AH7813">
        <v>23</v>
      </c>
      <c r="AL7813" t="s">
        <v>22</v>
      </c>
      <c r="AM7813">
        <v>72</v>
      </c>
    </row>
    <row r="7814" spans="28:39">
      <c r="AB7814" s="59" t="s">
        <v>656</v>
      </c>
      <c r="AC7814" s="1">
        <v>2</v>
      </c>
      <c r="AD7814" s="38" t="s">
        <v>427</v>
      </c>
      <c r="AE7814" s="39">
        <v>80</v>
      </c>
      <c r="AF7814" s="52">
        <v>140</v>
      </c>
      <c r="AG7814" s="47">
        <v>60</v>
      </c>
      <c r="AH7814">
        <v>19</v>
      </c>
      <c r="AL7814" t="s">
        <v>22</v>
      </c>
      <c r="AM7814">
        <v>72</v>
      </c>
    </row>
    <row r="7815" spans="28:39">
      <c r="AB7815" s="59" t="s">
        <v>656</v>
      </c>
      <c r="AC7815" s="1">
        <v>2</v>
      </c>
      <c r="AD7815" s="38" t="s">
        <v>427</v>
      </c>
      <c r="AE7815" s="39">
        <v>80</v>
      </c>
      <c r="AF7815" s="52">
        <v>140</v>
      </c>
      <c r="AG7815" s="48">
        <v>70</v>
      </c>
      <c r="AH7815">
        <v>17</v>
      </c>
      <c r="AL7815" t="s">
        <v>22</v>
      </c>
      <c r="AM7815">
        <v>72</v>
      </c>
    </row>
    <row r="7816" spans="28:39">
      <c r="AB7816" s="59" t="s">
        <v>656</v>
      </c>
      <c r="AC7816" s="1">
        <v>2</v>
      </c>
      <c r="AD7816" s="38" t="s">
        <v>427</v>
      </c>
      <c r="AE7816" s="39">
        <v>80</v>
      </c>
      <c r="AF7816" s="53">
        <v>150</v>
      </c>
      <c r="AG7816" s="41">
        <v>0</v>
      </c>
      <c r="AH7816">
        <v>85</v>
      </c>
      <c r="AL7816" t="s">
        <v>22</v>
      </c>
      <c r="AM7816">
        <v>72</v>
      </c>
    </row>
    <row r="7817" spans="28:39">
      <c r="AB7817" s="59" t="s">
        <v>656</v>
      </c>
      <c r="AC7817" s="1">
        <v>2</v>
      </c>
      <c r="AD7817" s="38" t="s">
        <v>427</v>
      </c>
      <c r="AE7817" s="39">
        <v>80</v>
      </c>
      <c r="AF7817" s="53">
        <v>150</v>
      </c>
      <c r="AG7817" s="42">
        <v>10</v>
      </c>
      <c r="AH7817">
        <v>85</v>
      </c>
      <c r="AL7817" t="s">
        <v>22</v>
      </c>
      <c r="AM7817">
        <v>72</v>
      </c>
    </row>
    <row r="7818" spans="28:39">
      <c r="AB7818" s="59" t="s">
        <v>656</v>
      </c>
      <c r="AC7818" s="1">
        <v>2</v>
      </c>
      <c r="AD7818" s="38" t="s">
        <v>427</v>
      </c>
      <c r="AE7818" s="39">
        <v>80</v>
      </c>
      <c r="AF7818" s="53">
        <v>150</v>
      </c>
      <c r="AG7818" s="43">
        <v>20</v>
      </c>
      <c r="AH7818">
        <v>54</v>
      </c>
      <c r="AL7818" t="s">
        <v>22</v>
      </c>
      <c r="AM7818">
        <v>72</v>
      </c>
    </row>
    <row r="7819" spans="28:39">
      <c r="AB7819" s="59" t="s">
        <v>656</v>
      </c>
      <c r="AC7819" s="1">
        <v>2</v>
      </c>
      <c r="AD7819" s="38" t="s">
        <v>427</v>
      </c>
      <c r="AE7819" s="39">
        <v>80</v>
      </c>
      <c r="AF7819" s="53">
        <v>150</v>
      </c>
      <c r="AG7819" s="44">
        <v>30</v>
      </c>
      <c r="AH7819">
        <v>37</v>
      </c>
      <c r="AL7819" t="s">
        <v>22</v>
      </c>
      <c r="AM7819">
        <v>72</v>
      </c>
    </row>
    <row r="7820" spans="28:39">
      <c r="AB7820" s="59" t="s">
        <v>656</v>
      </c>
      <c r="AC7820" s="1">
        <v>2</v>
      </c>
      <c r="AD7820" s="38" t="s">
        <v>427</v>
      </c>
      <c r="AE7820" s="39">
        <v>80</v>
      </c>
      <c r="AF7820" s="53">
        <v>150</v>
      </c>
      <c r="AG7820" s="45">
        <v>40</v>
      </c>
      <c r="AH7820">
        <v>29</v>
      </c>
      <c r="AL7820" t="s">
        <v>22</v>
      </c>
      <c r="AM7820">
        <v>72</v>
      </c>
    </row>
    <row r="7821" spans="28:39">
      <c r="AB7821" s="59" t="s">
        <v>656</v>
      </c>
      <c r="AC7821" s="1">
        <v>2</v>
      </c>
      <c r="AD7821" s="38" t="s">
        <v>427</v>
      </c>
      <c r="AE7821" s="39">
        <v>80</v>
      </c>
      <c r="AF7821" s="53">
        <v>150</v>
      </c>
      <c r="AG7821" s="46">
        <v>50</v>
      </c>
      <c r="AH7821">
        <v>23</v>
      </c>
      <c r="AL7821" t="s">
        <v>22</v>
      </c>
      <c r="AM7821">
        <v>72</v>
      </c>
    </row>
    <row r="7822" spans="28:39">
      <c r="AB7822" s="59" t="s">
        <v>656</v>
      </c>
      <c r="AC7822" s="1">
        <v>2</v>
      </c>
      <c r="AD7822" s="38" t="s">
        <v>427</v>
      </c>
      <c r="AE7822" s="39">
        <v>80</v>
      </c>
      <c r="AF7822" s="53">
        <v>150</v>
      </c>
      <c r="AG7822" s="47">
        <v>60</v>
      </c>
      <c r="AH7822">
        <v>19</v>
      </c>
      <c r="AL7822" t="s">
        <v>22</v>
      </c>
      <c r="AM7822">
        <v>72</v>
      </c>
    </row>
    <row r="7823" spans="28:39">
      <c r="AB7823" s="59" t="s">
        <v>656</v>
      </c>
      <c r="AC7823" s="1">
        <v>2</v>
      </c>
      <c r="AD7823" s="38" t="s">
        <v>427</v>
      </c>
      <c r="AE7823" s="39">
        <v>80</v>
      </c>
      <c r="AF7823" s="53">
        <v>150</v>
      </c>
      <c r="AG7823" s="48">
        <v>70</v>
      </c>
      <c r="AH7823">
        <v>17</v>
      </c>
      <c r="AL7823" t="s">
        <v>22</v>
      </c>
      <c r="AM7823">
        <v>72</v>
      </c>
    </row>
    <row r="7824" spans="28:39">
      <c r="AB7824" s="59" t="s">
        <v>656</v>
      </c>
      <c r="AC7824" s="1">
        <v>2</v>
      </c>
      <c r="AD7824" s="38" t="s">
        <v>427</v>
      </c>
      <c r="AE7824" s="39">
        <v>80</v>
      </c>
      <c r="AF7824" s="54">
        <v>160</v>
      </c>
      <c r="AG7824" s="41">
        <v>0</v>
      </c>
      <c r="AH7824">
        <v>51</v>
      </c>
      <c r="AL7824" t="s">
        <v>22</v>
      </c>
      <c r="AM7824">
        <v>72</v>
      </c>
    </row>
    <row r="7825" spans="28:39">
      <c r="AB7825" s="59" t="s">
        <v>656</v>
      </c>
      <c r="AC7825" s="1">
        <v>2</v>
      </c>
      <c r="AD7825" s="38" t="s">
        <v>427</v>
      </c>
      <c r="AE7825" s="39">
        <v>80</v>
      </c>
      <c r="AF7825" s="54">
        <v>160</v>
      </c>
      <c r="AG7825" s="42">
        <v>10</v>
      </c>
      <c r="AH7825">
        <v>51</v>
      </c>
      <c r="AL7825" t="s">
        <v>22</v>
      </c>
      <c r="AM7825">
        <v>72</v>
      </c>
    </row>
    <row r="7826" spans="28:39">
      <c r="AB7826" s="59" t="s">
        <v>656</v>
      </c>
      <c r="AC7826" s="1">
        <v>2</v>
      </c>
      <c r="AD7826" s="38" t="s">
        <v>427</v>
      </c>
      <c r="AE7826" s="39">
        <v>80</v>
      </c>
      <c r="AF7826" s="54">
        <v>160</v>
      </c>
      <c r="AG7826" s="43">
        <v>20</v>
      </c>
      <c r="AH7826">
        <v>51</v>
      </c>
      <c r="AL7826" t="s">
        <v>22</v>
      </c>
      <c r="AM7826">
        <v>72</v>
      </c>
    </row>
    <row r="7827" spans="28:39">
      <c r="AB7827" s="59" t="s">
        <v>656</v>
      </c>
      <c r="AC7827" s="1">
        <v>2</v>
      </c>
      <c r="AD7827" s="38" t="s">
        <v>427</v>
      </c>
      <c r="AE7827" s="39">
        <v>80</v>
      </c>
      <c r="AF7827" s="54">
        <v>160</v>
      </c>
      <c r="AG7827" s="44">
        <v>30</v>
      </c>
      <c r="AH7827">
        <v>37</v>
      </c>
      <c r="AL7827" t="s">
        <v>22</v>
      </c>
      <c r="AM7827">
        <v>72</v>
      </c>
    </row>
    <row r="7828" spans="28:39">
      <c r="AB7828" s="59" t="s">
        <v>656</v>
      </c>
      <c r="AC7828" s="1">
        <v>2</v>
      </c>
      <c r="AD7828" s="38" t="s">
        <v>427</v>
      </c>
      <c r="AE7828" s="39">
        <v>80</v>
      </c>
      <c r="AF7828" s="54">
        <v>160</v>
      </c>
      <c r="AG7828" s="45">
        <v>40</v>
      </c>
      <c r="AH7828">
        <v>29</v>
      </c>
      <c r="AL7828" t="s">
        <v>22</v>
      </c>
      <c r="AM7828">
        <v>72</v>
      </c>
    </row>
    <row r="7829" spans="28:39">
      <c r="AB7829" s="59" t="s">
        <v>656</v>
      </c>
      <c r="AC7829" s="1">
        <v>2</v>
      </c>
      <c r="AD7829" s="38" t="s">
        <v>427</v>
      </c>
      <c r="AE7829" s="39">
        <v>80</v>
      </c>
      <c r="AF7829" s="54">
        <v>160</v>
      </c>
      <c r="AG7829" s="46">
        <v>50</v>
      </c>
      <c r="AH7829">
        <v>23</v>
      </c>
      <c r="AL7829" t="s">
        <v>22</v>
      </c>
      <c r="AM7829">
        <v>72</v>
      </c>
    </row>
    <row r="7830" spans="28:39">
      <c r="AB7830" s="59" t="s">
        <v>656</v>
      </c>
      <c r="AC7830" s="1">
        <v>2</v>
      </c>
      <c r="AD7830" s="38" t="s">
        <v>427</v>
      </c>
      <c r="AE7830" s="39">
        <v>80</v>
      </c>
      <c r="AF7830" s="54">
        <v>160</v>
      </c>
      <c r="AG7830" s="47">
        <v>60</v>
      </c>
      <c r="AH7830">
        <v>19</v>
      </c>
      <c r="AL7830" t="s">
        <v>22</v>
      </c>
      <c r="AM7830">
        <v>72</v>
      </c>
    </row>
    <row r="7831" spans="28:39">
      <c r="AB7831" s="59" t="s">
        <v>656</v>
      </c>
      <c r="AC7831" s="1">
        <v>2</v>
      </c>
      <c r="AD7831" s="38" t="s">
        <v>427</v>
      </c>
      <c r="AE7831" s="39">
        <v>80</v>
      </c>
      <c r="AF7831" s="54">
        <v>160</v>
      </c>
      <c r="AG7831" s="48">
        <v>70</v>
      </c>
      <c r="AH7831">
        <v>17</v>
      </c>
      <c r="AL7831" t="s">
        <v>22</v>
      </c>
      <c r="AM7831">
        <v>72</v>
      </c>
    </row>
    <row r="7832" spans="28:39">
      <c r="AB7832" s="59" t="s">
        <v>656</v>
      </c>
      <c r="AC7832" s="1">
        <v>2</v>
      </c>
      <c r="AD7832" s="38" t="s">
        <v>427</v>
      </c>
      <c r="AE7832" s="39">
        <v>80</v>
      </c>
      <c r="AF7832" s="55">
        <v>170</v>
      </c>
      <c r="AG7832" s="41">
        <v>0</v>
      </c>
      <c r="AH7832">
        <v>45</v>
      </c>
      <c r="AL7832" t="s">
        <v>22</v>
      </c>
      <c r="AM7832">
        <v>72</v>
      </c>
    </row>
    <row r="7833" spans="28:39">
      <c r="AB7833" s="59" t="s">
        <v>656</v>
      </c>
      <c r="AC7833" s="1">
        <v>2</v>
      </c>
      <c r="AD7833" s="38" t="s">
        <v>427</v>
      </c>
      <c r="AE7833" s="39">
        <v>80</v>
      </c>
      <c r="AF7833" s="55">
        <v>170</v>
      </c>
      <c r="AG7833" s="42">
        <v>10</v>
      </c>
      <c r="AH7833">
        <v>45</v>
      </c>
      <c r="AL7833" t="s">
        <v>22</v>
      </c>
      <c r="AM7833">
        <v>72</v>
      </c>
    </row>
    <row r="7834" spans="28:39">
      <c r="AB7834" s="59" t="s">
        <v>656</v>
      </c>
      <c r="AC7834" s="1">
        <v>2</v>
      </c>
      <c r="AD7834" s="38" t="s">
        <v>427</v>
      </c>
      <c r="AE7834" s="39">
        <v>80</v>
      </c>
      <c r="AF7834" s="55">
        <v>170</v>
      </c>
      <c r="AG7834" s="43">
        <v>20</v>
      </c>
      <c r="AH7834">
        <v>45</v>
      </c>
      <c r="AL7834" t="s">
        <v>22</v>
      </c>
      <c r="AM7834">
        <v>72</v>
      </c>
    </row>
    <row r="7835" spans="28:39">
      <c r="AB7835" s="59" t="s">
        <v>656</v>
      </c>
      <c r="AC7835" s="1">
        <v>2</v>
      </c>
      <c r="AD7835" s="38" t="s">
        <v>427</v>
      </c>
      <c r="AE7835" s="39">
        <v>80</v>
      </c>
      <c r="AF7835" s="55">
        <v>170</v>
      </c>
      <c r="AG7835" s="44">
        <v>30</v>
      </c>
      <c r="AH7835">
        <v>37</v>
      </c>
      <c r="AL7835" t="s">
        <v>22</v>
      </c>
      <c r="AM7835">
        <v>72</v>
      </c>
    </row>
    <row r="7836" spans="28:39">
      <c r="AB7836" s="59" t="s">
        <v>656</v>
      </c>
      <c r="AC7836" s="1">
        <v>2</v>
      </c>
      <c r="AD7836" s="38" t="s">
        <v>427</v>
      </c>
      <c r="AE7836" s="39">
        <v>80</v>
      </c>
      <c r="AF7836" s="55">
        <v>170</v>
      </c>
      <c r="AG7836" s="45">
        <v>40</v>
      </c>
      <c r="AH7836">
        <v>29</v>
      </c>
      <c r="AL7836" t="s">
        <v>22</v>
      </c>
      <c r="AM7836">
        <v>72</v>
      </c>
    </row>
    <row r="7837" spans="28:39">
      <c r="AB7837" s="59" t="s">
        <v>656</v>
      </c>
      <c r="AC7837" s="1">
        <v>2</v>
      </c>
      <c r="AD7837" s="38" t="s">
        <v>427</v>
      </c>
      <c r="AE7837" s="39">
        <v>80</v>
      </c>
      <c r="AF7837" s="55">
        <v>170</v>
      </c>
      <c r="AG7837" s="46">
        <v>50</v>
      </c>
      <c r="AH7837">
        <v>23</v>
      </c>
      <c r="AL7837" t="s">
        <v>22</v>
      </c>
      <c r="AM7837">
        <v>72</v>
      </c>
    </row>
    <row r="7838" spans="28:39">
      <c r="AB7838" s="59" t="s">
        <v>656</v>
      </c>
      <c r="AC7838" s="1">
        <v>2</v>
      </c>
      <c r="AD7838" s="38" t="s">
        <v>427</v>
      </c>
      <c r="AE7838" s="39">
        <v>80</v>
      </c>
      <c r="AF7838" s="55">
        <v>170</v>
      </c>
      <c r="AG7838" s="47">
        <v>60</v>
      </c>
      <c r="AH7838">
        <v>19</v>
      </c>
      <c r="AL7838" t="s">
        <v>22</v>
      </c>
      <c r="AM7838">
        <v>72</v>
      </c>
    </row>
    <row r="7839" spans="28:39">
      <c r="AB7839" s="59" t="s">
        <v>656</v>
      </c>
      <c r="AC7839" s="1">
        <v>2</v>
      </c>
      <c r="AD7839" s="38" t="s">
        <v>427</v>
      </c>
      <c r="AE7839" s="39">
        <v>80</v>
      </c>
      <c r="AF7839" s="55">
        <v>170</v>
      </c>
      <c r="AG7839" s="48">
        <v>70</v>
      </c>
      <c r="AH7839">
        <v>17</v>
      </c>
      <c r="AL7839" t="s">
        <v>22</v>
      </c>
      <c r="AM7839">
        <v>72</v>
      </c>
    </row>
    <row r="7840" spans="28:39">
      <c r="AB7840" s="59" t="s">
        <v>656</v>
      </c>
      <c r="AC7840" s="1">
        <v>2</v>
      </c>
      <c r="AD7840" s="38" t="s">
        <v>427</v>
      </c>
      <c r="AE7840" s="39">
        <v>80</v>
      </c>
      <c r="AF7840" s="56">
        <v>180</v>
      </c>
      <c r="AG7840" s="41">
        <v>0</v>
      </c>
      <c r="AH7840">
        <v>40</v>
      </c>
      <c r="AL7840" t="s">
        <v>22</v>
      </c>
      <c r="AM7840">
        <v>72</v>
      </c>
    </row>
    <row r="7841" spans="28:39">
      <c r="AB7841" s="59" t="s">
        <v>656</v>
      </c>
      <c r="AC7841" s="1">
        <v>2</v>
      </c>
      <c r="AD7841" s="38" t="s">
        <v>427</v>
      </c>
      <c r="AE7841" s="39">
        <v>80</v>
      </c>
      <c r="AF7841" s="56">
        <v>180</v>
      </c>
      <c r="AG7841" s="42">
        <v>10</v>
      </c>
      <c r="AH7841">
        <v>40</v>
      </c>
      <c r="AL7841" t="s">
        <v>22</v>
      </c>
      <c r="AM7841">
        <v>72</v>
      </c>
    </row>
    <row r="7842" spans="28:39">
      <c r="AB7842" s="59" t="s">
        <v>656</v>
      </c>
      <c r="AC7842" s="1">
        <v>2</v>
      </c>
      <c r="AD7842" s="38" t="s">
        <v>427</v>
      </c>
      <c r="AE7842" s="39">
        <v>80</v>
      </c>
      <c r="AF7842" s="56">
        <v>180</v>
      </c>
      <c r="AG7842" s="43">
        <v>20</v>
      </c>
      <c r="AH7842">
        <v>40</v>
      </c>
      <c r="AL7842" t="s">
        <v>22</v>
      </c>
      <c r="AM7842">
        <v>72</v>
      </c>
    </row>
    <row r="7843" spans="28:39">
      <c r="AB7843" s="59" t="s">
        <v>656</v>
      </c>
      <c r="AC7843" s="1">
        <v>2</v>
      </c>
      <c r="AD7843" s="38" t="s">
        <v>427</v>
      </c>
      <c r="AE7843" s="39">
        <v>80</v>
      </c>
      <c r="AF7843" s="56">
        <v>180</v>
      </c>
      <c r="AG7843" s="44">
        <v>30</v>
      </c>
      <c r="AH7843">
        <v>37</v>
      </c>
      <c r="AL7843" t="s">
        <v>22</v>
      </c>
      <c r="AM7843">
        <v>72</v>
      </c>
    </row>
    <row r="7844" spans="28:39">
      <c r="AB7844" s="59" t="s">
        <v>656</v>
      </c>
      <c r="AC7844" s="1">
        <v>2</v>
      </c>
      <c r="AD7844" s="38" t="s">
        <v>427</v>
      </c>
      <c r="AE7844" s="39">
        <v>80</v>
      </c>
      <c r="AF7844" s="56">
        <v>180</v>
      </c>
      <c r="AG7844" s="45">
        <v>40</v>
      </c>
      <c r="AH7844">
        <v>29</v>
      </c>
      <c r="AL7844" t="s">
        <v>22</v>
      </c>
      <c r="AM7844">
        <v>72</v>
      </c>
    </row>
    <row r="7845" spans="28:39">
      <c r="AB7845" s="59" t="s">
        <v>656</v>
      </c>
      <c r="AC7845" s="1">
        <v>2</v>
      </c>
      <c r="AD7845" s="38" t="s">
        <v>427</v>
      </c>
      <c r="AE7845" s="39">
        <v>80</v>
      </c>
      <c r="AF7845" s="56">
        <v>180</v>
      </c>
      <c r="AG7845" s="46">
        <v>50</v>
      </c>
      <c r="AH7845">
        <v>23</v>
      </c>
      <c r="AL7845" t="s">
        <v>22</v>
      </c>
      <c r="AM7845">
        <v>72</v>
      </c>
    </row>
    <row r="7846" spans="28:39">
      <c r="AB7846" s="59" t="s">
        <v>656</v>
      </c>
      <c r="AC7846" s="1">
        <v>2</v>
      </c>
      <c r="AD7846" s="38" t="s">
        <v>427</v>
      </c>
      <c r="AE7846" s="39">
        <v>80</v>
      </c>
      <c r="AF7846" s="56">
        <v>180</v>
      </c>
      <c r="AG7846" s="47">
        <v>60</v>
      </c>
      <c r="AH7846">
        <v>19</v>
      </c>
      <c r="AL7846" t="s">
        <v>22</v>
      </c>
      <c r="AM7846">
        <v>72</v>
      </c>
    </row>
    <row r="7847" spans="28:39">
      <c r="AB7847" s="59" t="s">
        <v>656</v>
      </c>
      <c r="AC7847" s="1">
        <v>2</v>
      </c>
      <c r="AD7847" s="38" t="s">
        <v>427</v>
      </c>
      <c r="AE7847" s="39">
        <v>80</v>
      </c>
      <c r="AF7847" s="56">
        <v>180</v>
      </c>
      <c r="AG7847" s="48">
        <v>70</v>
      </c>
      <c r="AH7847">
        <v>17</v>
      </c>
      <c r="AL7847" t="s">
        <v>22</v>
      </c>
      <c r="AM7847">
        <v>72</v>
      </c>
    </row>
    <row r="7848" spans="28:39">
      <c r="AB7848" s="59" t="s">
        <v>656</v>
      </c>
      <c r="AC7848" s="1">
        <v>2</v>
      </c>
      <c r="AD7848" s="38" t="s">
        <v>427</v>
      </c>
      <c r="AE7848" s="39">
        <v>80</v>
      </c>
      <c r="AF7848" s="57">
        <v>200</v>
      </c>
      <c r="AG7848" s="41">
        <v>0</v>
      </c>
      <c r="AH7848">
        <v>33</v>
      </c>
      <c r="AL7848" t="s">
        <v>22</v>
      </c>
      <c r="AM7848">
        <v>72</v>
      </c>
    </row>
    <row r="7849" spans="28:39">
      <c r="AB7849" s="59" t="s">
        <v>656</v>
      </c>
      <c r="AC7849" s="1">
        <v>2</v>
      </c>
      <c r="AD7849" s="38" t="s">
        <v>427</v>
      </c>
      <c r="AE7849" s="39">
        <v>80</v>
      </c>
      <c r="AF7849" s="57">
        <v>200</v>
      </c>
      <c r="AG7849" s="42">
        <v>10</v>
      </c>
      <c r="AH7849">
        <v>33</v>
      </c>
      <c r="AL7849" t="s">
        <v>22</v>
      </c>
      <c r="AM7849">
        <v>72</v>
      </c>
    </row>
    <row r="7850" spans="28:39">
      <c r="AB7850" s="59" t="s">
        <v>656</v>
      </c>
      <c r="AC7850" s="1">
        <v>2</v>
      </c>
      <c r="AD7850" s="38" t="s">
        <v>427</v>
      </c>
      <c r="AE7850" s="39">
        <v>80</v>
      </c>
      <c r="AF7850" s="57">
        <v>200</v>
      </c>
      <c r="AG7850" s="43">
        <v>20</v>
      </c>
      <c r="AH7850">
        <v>33</v>
      </c>
      <c r="AL7850" t="s">
        <v>22</v>
      </c>
      <c r="AM7850">
        <v>72</v>
      </c>
    </row>
    <row r="7851" spans="28:39">
      <c r="AB7851" s="59" t="s">
        <v>656</v>
      </c>
      <c r="AC7851" s="1">
        <v>2</v>
      </c>
      <c r="AD7851" s="38" t="s">
        <v>427</v>
      </c>
      <c r="AE7851" s="39">
        <v>80</v>
      </c>
      <c r="AF7851" s="57">
        <v>200</v>
      </c>
      <c r="AG7851" s="44">
        <v>30</v>
      </c>
      <c r="AH7851">
        <v>33</v>
      </c>
      <c r="AL7851" t="s">
        <v>22</v>
      </c>
      <c r="AM7851">
        <v>72</v>
      </c>
    </row>
    <row r="7852" spans="28:39">
      <c r="AB7852" s="59" t="s">
        <v>656</v>
      </c>
      <c r="AC7852" s="1">
        <v>2</v>
      </c>
      <c r="AD7852" s="38" t="s">
        <v>427</v>
      </c>
      <c r="AE7852" s="39">
        <v>80</v>
      </c>
      <c r="AF7852" s="57">
        <v>200</v>
      </c>
      <c r="AG7852" s="45">
        <v>40</v>
      </c>
      <c r="AH7852">
        <v>29</v>
      </c>
      <c r="AL7852" t="s">
        <v>22</v>
      </c>
      <c r="AM7852">
        <v>72</v>
      </c>
    </row>
    <row r="7853" spans="28:39">
      <c r="AB7853" s="59" t="s">
        <v>656</v>
      </c>
      <c r="AC7853" s="1">
        <v>2</v>
      </c>
      <c r="AD7853" s="38" t="s">
        <v>427</v>
      </c>
      <c r="AE7853" s="39">
        <v>80</v>
      </c>
      <c r="AF7853" s="57">
        <v>200</v>
      </c>
      <c r="AG7853" s="46">
        <v>50</v>
      </c>
      <c r="AH7853">
        <v>23</v>
      </c>
      <c r="AL7853" t="s">
        <v>22</v>
      </c>
      <c r="AM7853">
        <v>72</v>
      </c>
    </row>
    <row r="7854" spans="28:39">
      <c r="AB7854" s="59" t="s">
        <v>656</v>
      </c>
      <c r="AC7854" s="1">
        <v>2</v>
      </c>
      <c r="AD7854" s="38" t="s">
        <v>427</v>
      </c>
      <c r="AE7854" s="39">
        <v>80</v>
      </c>
      <c r="AF7854" s="57">
        <v>200</v>
      </c>
      <c r="AG7854" s="47">
        <v>60</v>
      </c>
      <c r="AH7854">
        <v>19</v>
      </c>
      <c r="AL7854" t="s">
        <v>22</v>
      </c>
      <c r="AM7854">
        <v>72</v>
      </c>
    </row>
    <row r="7855" spans="28:39">
      <c r="AB7855" s="59" t="s">
        <v>656</v>
      </c>
      <c r="AC7855" s="1">
        <v>2</v>
      </c>
      <c r="AD7855" s="38" t="s">
        <v>427</v>
      </c>
      <c r="AE7855" s="39">
        <v>80</v>
      </c>
      <c r="AF7855" s="57">
        <v>200</v>
      </c>
      <c r="AG7855" s="48">
        <v>70</v>
      </c>
      <c r="AH7855">
        <v>17</v>
      </c>
      <c r="AL7855" t="s">
        <v>22</v>
      </c>
      <c r="AM7855">
        <v>72</v>
      </c>
    </row>
    <row r="7856" spans="28:39">
      <c r="AB7856" s="59" t="s">
        <v>656</v>
      </c>
      <c r="AC7856" s="1">
        <v>2</v>
      </c>
      <c r="AD7856" s="38" t="s">
        <v>428</v>
      </c>
      <c r="AE7856" s="39">
        <v>80</v>
      </c>
      <c r="AF7856" s="40">
        <v>110</v>
      </c>
      <c r="AG7856" s="41">
        <v>0</v>
      </c>
      <c r="AH7856">
        <v>100</v>
      </c>
      <c r="AL7856" t="s">
        <v>22</v>
      </c>
      <c r="AM7856">
        <v>72</v>
      </c>
    </row>
    <row r="7857" spans="28:39">
      <c r="AB7857" s="59" t="s">
        <v>656</v>
      </c>
      <c r="AC7857" s="1">
        <v>2</v>
      </c>
      <c r="AD7857" s="38" t="s">
        <v>428</v>
      </c>
      <c r="AE7857" s="39">
        <v>80</v>
      </c>
      <c r="AF7857" s="40">
        <v>110</v>
      </c>
      <c r="AG7857" s="42">
        <v>10</v>
      </c>
      <c r="AH7857">
        <v>96</v>
      </c>
      <c r="AL7857" t="s">
        <v>22</v>
      </c>
      <c r="AM7857">
        <v>72</v>
      </c>
    </row>
    <row r="7858" spans="28:39">
      <c r="AB7858" s="59" t="s">
        <v>656</v>
      </c>
      <c r="AC7858" s="1">
        <v>2</v>
      </c>
      <c r="AD7858" s="38" t="s">
        <v>428</v>
      </c>
      <c r="AE7858" s="39">
        <v>80</v>
      </c>
      <c r="AF7858" s="40">
        <v>110</v>
      </c>
      <c r="AG7858" s="43">
        <v>20</v>
      </c>
      <c r="AH7858">
        <v>54</v>
      </c>
      <c r="AL7858" t="s">
        <v>22</v>
      </c>
      <c r="AM7858">
        <v>72</v>
      </c>
    </row>
    <row r="7859" spans="28:39">
      <c r="AB7859" s="59" t="s">
        <v>656</v>
      </c>
      <c r="AC7859" s="1">
        <v>2</v>
      </c>
      <c r="AD7859" s="38" t="s">
        <v>428</v>
      </c>
      <c r="AE7859" s="39">
        <v>80</v>
      </c>
      <c r="AF7859" s="40">
        <v>110</v>
      </c>
      <c r="AG7859" s="44">
        <v>30</v>
      </c>
      <c r="AH7859">
        <v>37</v>
      </c>
      <c r="AL7859" t="s">
        <v>22</v>
      </c>
      <c r="AM7859">
        <v>72</v>
      </c>
    </row>
    <row r="7860" spans="28:39">
      <c r="AB7860" s="59" t="s">
        <v>656</v>
      </c>
      <c r="AC7860" s="1">
        <v>2</v>
      </c>
      <c r="AD7860" s="38" t="s">
        <v>428</v>
      </c>
      <c r="AE7860" s="39">
        <v>80</v>
      </c>
      <c r="AF7860" s="40">
        <v>110</v>
      </c>
      <c r="AG7860" s="45">
        <v>40</v>
      </c>
      <c r="AH7860">
        <v>29</v>
      </c>
      <c r="AL7860" t="s">
        <v>22</v>
      </c>
      <c r="AM7860">
        <v>72</v>
      </c>
    </row>
    <row r="7861" spans="28:39">
      <c r="AB7861" s="59" t="s">
        <v>656</v>
      </c>
      <c r="AC7861" s="1">
        <v>2</v>
      </c>
      <c r="AD7861" s="38" t="s">
        <v>428</v>
      </c>
      <c r="AE7861" s="39">
        <v>80</v>
      </c>
      <c r="AF7861" s="40">
        <v>110</v>
      </c>
      <c r="AG7861" s="46">
        <v>50</v>
      </c>
      <c r="AH7861">
        <v>23</v>
      </c>
      <c r="AL7861" t="s">
        <v>22</v>
      </c>
      <c r="AM7861">
        <v>72</v>
      </c>
    </row>
    <row r="7862" spans="28:39">
      <c r="AB7862" s="59" t="s">
        <v>656</v>
      </c>
      <c r="AC7862" s="1">
        <v>2</v>
      </c>
      <c r="AD7862" s="38" t="s">
        <v>428</v>
      </c>
      <c r="AE7862" s="39">
        <v>80</v>
      </c>
      <c r="AF7862" s="40">
        <v>110</v>
      </c>
      <c r="AG7862" s="47">
        <v>60</v>
      </c>
      <c r="AH7862">
        <v>19</v>
      </c>
      <c r="AL7862" t="s">
        <v>22</v>
      </c>
      <c r="AM7862">
        <v>72</v>
      </c>
    </row>
    <row r="7863" spans="28:39">
      <c r="AB7863" s="59" t="s">
        <v>656</v>
      </c>
      <c r="AC7863" s="1">
        <v>2</v>
      </c>
      <c r="AD7863" s="38" t="s">
        <v>428</v>
      </c>
      <c r="AE7863" s="39">
        <v>80</v>
      </c>
      <c r="AF7863" s="40">
        <v>110</v>
      </c>
      <c r="AG7863" s="48">
        <v>70</v>
      </c>
      <c r="AH7863">
        <v>17</v>
      </c>
      <c r="AL7863" t="s">
        <v>22</v>
      </c>
      <c r="AM7863">
        <v>72</v>
      </c>
    </row>
    <row r="7864" spans="28:39">
      <c r="AB7864" s="59" t="s">
        <v>656</v>
      </c>
      <c r="AC7864" s="1">
        <v>2</v>
      </c>
      <c r="AD7864" s="38" t="s">
        <v>428</v>
      </c>
      <c r="AE7864" s="39">
        <v>80</v>
      </c>
      <c r="AF7864" s="49">
        <v>115</v>
      </c>
      <c r="AG7864" s="41">
        <v>0</v>
      </c>
      <c r="AH7864">
        <v>97</v>
      </c>
      <c r="AL7864" t="s">
        <v>22</v>
      </c>
      <c r="AM7864">
        <v>72</v>
      </c>
    </row>
    <row r="7865" spans="28:39">
      <c r="AB7865" s="59" t="s">
        <v>656</v>
      </c>
      <c r="AC7865" s="1">
        <v>2</v>
      </c>
      <c r="AD7865" s="38" t="s">
        <v>428</v>
      </c>
      <c r="AE7865" s="39">
        <v>80</v>
      </c>
      <c r="AF7865" s="49">
        <v>115</v>
      </c>
      <c r="AG7865" s="42">
        <v>10</v>
      </c>
      <c r="AH7865">
        <v>96</v>
      </c>
      <c r="AL7865" t="s">
        <v>22</v>
      </c>
      <c r="AM7865">
        <v>72</v>
      </c>
    </row>
    <row r="7866" spans="28:39">
      <c r="AB7866" s="59" t="s">
        <v>656</v>
      </c>
      <c r="AC7866" s="1">
        <v>2</v>
      </c>
      <c r="AD7866" s="38" t="s">
        <v>428</v>
      </c>
      <c r="AE7866" s="39">
        <v>80</v>
      </c>
      <c r="AF7866" s="49">
        <v>115</v>
      </c>
      <c r="AG7866" s="43">
        <v>20</v>
      </c>
      <c r="AH7866">
        <v>54</v>
      </c>
      <c r="AL7866" t="s">
        <v>22</v>
      </c>
      <c r="AM7866">
        <v>72</v>
      </c>
    </row>
    <row r="7867" spans="28:39">
      <c r="AB7867" s="59" t="s">
        <v>656</v>
      </c>
      <c r="AC7867" s="1">
        <v>2</v>
      </c>
      <c r="AD7867" s="38" t="s">
        <v>428</v>
      </c>
      <c r="AE7867" s="39">
        <v>80</v>
      </c>
      <c r="AF7867" s="49">
        <v>115</v>
      </c>
      <c r="AG7867" s="44">
        <v>30</v>
      </c>
      <c r="AH7867">
        <v>37</v>
      </c>
      <c r="AL7867" t="s">
        <v>22</v>
      </c>
      <c r="AM7867">
        <v>72</v>
      </c>
    </row>
    <row r="7868" spans="28:39">
      <c r="AB7868" s="59" t="s">
        <v>656</v>
      </c>
      <c r="AC7868" s="1">
        <v>2</v>
      </c>
      <c r="AD7868" s="38" t="s">
        <v>428</v>
      </c>
      <c r="AE7868" s="39">
        <v>80</v>
      </c>
      <c r="AF7868" s="49">
        <v>115</v>
      </c>
      <c r="AG7868" s="45">
        <v>40</v>
      </c>
      <c r="AH7868">
        <v>29</v>
      </c>
      <c r="AL7868" t="s">
        <v>22</v>
      </c>
      <c r="AM7868">
        <v>72</v>
      </c>
    </row>
    <row r="7869" spans="28:39">
      <c r="AB7869" s="59" t="s">
        <v>656</v>
      </c>
      <c r="AC7869" s="1">
        <v>2</v>
      </c>
      <c r="AD7869" s="38" t="s">
        <v>428</v>
      </c>
      <c r="AE7869" s="39">
        <v>80</v>
      </c>
      <c r="AF7869" s="49">
        <v>115</v>
      </c>
      <c r="AG7869" s="46">
        <v>50</v>
      </c>
      <c r="AH7869">
        <v>23</v>
      </c>
      <c r="AL7869" t="s">
        <v>22</v>
      </c>
      <c r="AM7869">
        <v>72</v>
      </c>
    </row>
    <row r="7870" spans="28:39">
      <c r="AB7870" s="59" t="s">
        <v>656</v>
      </c>
      <c r="AC7870" s="1">
        <v>2</v>
      </c>
      <c r="AD7870" s="38" t="s">
        <v>428</v>
      </c>
      <c r="AE7870" s="39">
        <v>80</v>
      </c>
      <c r="AF7870" s="49">
        <v>115</v>
      </c>
      <c r="AG7870" s="47">
        <v>60</v>
      </c>
      <c r="AH7870">
        <v>19</v>
      </c>
      <c r="AL7870" t="s">
        <v>22</v>
      </c>
      <c r="AM7870">
        <v>72</v>
      </c>
    </row>
    <row r="7871" spans="28:39">
      <c r="AB7871" s="59" t="s">
        <v>656</v>
      </c>
      <c r="AC7871" s="1">
        <v>2</v>
      </c>
      <c r="AD7871" s="38" t="s">
        <v>428</v>
      </c>
      <c r="AE7871" s="39">
        <v>80</v>
      </c>
      <c r="AF7871" s="49">
        <v>115</v>
      </c>
      <c r="AG7871" s="48">
        <v>70</v>
      </c>
      <c r="AH7871">
        <v>17</v>
      </c>
      <c r="AL7871" t="s">
        <v>22</v>
      </c>
      <c r="AM7871">
        <v>72</v>
      </c>
    </row>
    <row r="7872" spans="28:39">
      <c r="AB7872" s="59" t="s">
        <v>656</v>
      </c>
      <c r="AC7872" s="1">
        <v>2</v>
      </c>
      <c r="AD7872" s="38" t="s">
        <v>428</v>
      </c>
      <c r="AE7872" s="39">
        <v>80</v>
      </c>
      <c r="AF7872" s="50">
        <v>120</v>
      </c>
      <c r="AG7872" s="41">
        <v>0</v>
      </c>
      <c r="AH7872">
        <v>94</v>
      </c>
      <c r="AL7872" t="s">
        <v>22</v>
      </c>
      <c r="AM7872">
        <v>72</v>
      </c>
    </row>
    <row r="7873" spans="28:39">
      <c r="AB7873" s="59" t="s">
        <v>656</v>
      </c>
      <c r="AC7873" s="1">
        <v>2</v>
      </c>
      <c r="AD7873" s="38" t="s">
        <v>428</v>
      </c>
      <c r="AE7873" s="39">
        <v>80</v>
      </c>
      <c r="AF7873" s="50">
        <v>120</v>
      </c>
      <c r="AG7873" s="42">
        <v>10</v>
      </c>
      <c r="AH7873">
        <v>94</v>
      </c>
      <c r="AL7873" t="s">
        <v>22</v>
      </c>
      <c r="AM7873">
        <v>72</v>
      </c>
    </row>
    <row r="7874" spans="28:39">
      <c r="AB7874" s="59" t="s">
        <v>656</v>
      </c>
      <c r="AC7874" s="1">
        <v>2</v>
      </c>
      <c r="AD7874" s="38" t="s">
        <v>428</v>
      </c>
      <c r="AE7874" s="39">
        <v>80</v>
      </c>
      <c r="AF7874" s="50">
        <v>120</v>
      </c>
      <c r="AG7874" s="43">
        <v>20</v>
      </c>
      <c r="AH7874">
        <v>54</v>
      </c>
      <c r="AL7874" t="s">
        <v>22</v>
      </c>
      <c r="AM7874">
        <v>72</v>
      </c>
    </row>
    <row r="7875" spans="28:39">
      <c r="AB7875" s="59" t="s">
        <v>656</v>
      </c>
      <c r="AC7875" s="1">
        <v>2</v>
      </c>
      <c r="AD7875" s="38" t="s">
        <v>428</v>
      </c>
      <c r="AE7875" s="39">
        <v>80</v>
      </c>
      <c r="AF7875" s="50">
        <v>120</v>
      </c>
      <c r="AG7875" s="44">
        <v>30</v>
      </c>
      <c r="AH7875">
        <v>37</v>
      </c>
      <c r="AL7875" t="s">
        <v>22</v>
      </c>
      <c r="AM7875">
        <v>72</v>
      </c>
    </row>
    <row r="7876" spans="28:39">
      <c r="AB7876" s="59" t="s">
        <v>656</v>
      </c>
      <c r="AC7876" s="1">
        <v>2</v>
      </c>
      <c r="AD7876" s="38" t="s">
        <v>428</v>
      </c>
      <c r="AE7876" s="39">
        <v>80</v>
      </c>
      <c r="AF7876" s="50">
        <v>120</v>
      </c>
      <c r="AG7876" s="45">
        <v>40</v>
      </c>
      <c r="AH7876">
        <v>29</v>
      </c>
      <c r="AL7876" t="s">
        <v>22</v>
      </c>
      <c r="AM7876">
        <v>72</v>
      </c>
    </row>
    <row r="7877" spans="28:39">
      <c r="AB7877" s="59" t="s">
        <v>656</v>
      </c>
      <c r="AC7877" s="1">
        <v>2</v>
      </c>
      <c r="AD7877" s="38" t="s">
        <v>428</v>
      </c>
      <c r="AE7877" s="39">
        <v>80</v>
      </c>
      <c r="AF7877" s="50">
        <v>120</v>
      </c>
      <c r="AG7877" s="46">
        <v>50</v>
      </c>
      <c r="AH7877">
        <v>23</v>
      </c>
      <c r="AL7877" t="s">
        <v>22</v>
      </c>
      <c r="AM7877">
        <v>72</v>
      </c>
    </row>
    <row r="7878" spans="28:39">
      <c r="AB7878" s="59" t="s">
        <v>656</v>
      </c>
      <c r="AC7878" s="1">
        <v>2</v>
      </c>
      <c r="AD7878" s="38" t="s">
        <v>428</v>
      </c>
      <c r="AE7878" s="39">
        <v>80</v>
      </c>
      <c r="AF7878" s="50">
        <v>120</v>
      </c>
      <c r="AG7878" s="47">
        <v>60</v>
      </c>
      <c r="AH7878">
        <v>19</v>
      </c>
      <c r="AL7878" t="s">
        <v>22</v>
      </c>
      <c r="AM7878">
        <v>72</v>
      </c>
    </row>
    <row r="7879" spans="28:39">
      <c r="AB7879" s="59" t="s">
        <v>656</v>
      </c>
      <c r="AC7879" s="1">
        <v>2</v>
      </c>
      <c r="AD7879" s="38" t="s">
        <v>428</v>
      </c>
      <c r="AE7879" s="39">
        <v>80</v>
      </c>
      <c r="AF7879" s="50">
        <v>120</v>
      </c>
      <c r="AG7879" s="48">
        <v>70</v>
      </c>
      <c r="AH7879">
        <v>17</v>
      </c>
      <c r="AL7879" t="s">
        <v>22</v>
      </c>
      <c r="AM7879">
        <v>72</v>
      </c>
    </row>
    <row r="7880" spans="28:39">
      <c r="AB7880" s="59" t="s">
        <v>656</v>
      </c>
      <c r="AC7880" s="1">
        <v>2</v>
      </c>
      <c r="AD7880" s="38" t="s">
        <v>428</v>
      </c>
      <c r="AE7880" s="39">
        <v>80</v>
      </c>
      <c r="AF7880" s="51">
        <v>130</v>
      </c>
      <c r="AG7880" s="41">
        <v>0</v>
      </c>
      <c r="AH7880">
        <v>89</v>
      </c>
      <c r="AL7880" t="s">
        <v>22</v>
      </c>
      <c r="AM7880">
        <v>72</v>
      </c>
    </row>
    <row r="7881" spans="28:39">
      <c r="AB7881" s="59" t="s">
        <v>656</v>
      </c>
      <c r="AC7881" s="1">
        <v>2</v>
      </c>
      <c r="AD7881" s="38" t="s">
        <v>428</v>
      </c>
      <c r="AE7881" s="39">
        <v>80</v>
      </c>
      <c r="AF7881" s="51">
        <v>130</v>
      </c>
      <c r="AG7881" s="42">
        <v>10</v>
      </c>
      <c r="AH7881">
        <v>89</v>
      </c>
      <c r="AL7881" t="s">
        <v>22</v>
      </c>
      <c r="AM7881">
        <v>72</v>
      </c>
    </row>
    <row r="7882" spans="28:39">
      <c r="AB7882" s="59" t="s">
        <v>656</v>
      </c>
      <c r="AC7882" s="1">
        <v>2</v>
      </c>
      <c r="AD7882" s="38" t="s">
        <v>428</v>
      </c>
      <c r="AE7882" s="39">
        <v>80</v>
      </c>
      <c r="AF7882" s="51">
        <v>130</v>
      </c>
      <c r="AG7882" s="43">
        <v>20</v>
      </c>
      <c r="AH7882">
        <v>54</v>
      </c>
      <c r="AL7882" t="s">
        <v>22</v>
      </c>
      <c r="AM7882">
        <v>72</v>
      </c>
    </row>
    <row r="7883" spans="28:39">
      <c r="AB7883" s="59" t="s">
        <v>656</v>
      </c>
      <c r="AC7883" s="1">
        <v>2</v>
      </c>
      <c r="AD7883" s="38" t="s">
        <v>428</v>
      </c>
      <c r="AE7883" s="39">
        <v>80</v>
      </c>
      <c r="AF7883" s="51">
        <v>130</v>
      </c>
      <c r="AG7883" s="44">
        <v>30</v>
      </c>
      <c r="AH7883">
        <v>37</v>
      </c>
      <c r="AL7883" t="s">
        <v>22</v>
      </c>
      <c r="AM7883">
        <v>72</v>
      </c>
    </row>
    <row r="7884" spans="28:39">
      <c r="AB7884" s="59" t="s">
        <v>656</v>
      </c>
      <c r="AC7884" s="1">
        <v>2</v>
      </c>
      <c r="AD7884" s="38" t="s">
        <v>428</v>
      </c>
      <c r="AE7884" s="39">
        <v>80</v>
      </c>
      <c r="AF7884" s="51">
        <v>130</v>
      </c>
      <c r="AG7884" s="45">
        <v>40</v>
      </c>
      <c r="AH7884">
        <v>29</v>
      </c>
      <c r="AL7884" t="s">
        <v>22</v>
      </c>
      <c r="AM7884">
        <v>72</v>
      </c>
    </row>
    <row r="7885" spans="28:39">
      <c r="AB7885" s="59" t="s">
        <v>656</v>
      </c>
      <c r="AC7885" s="1">
        <v>2</v>
      </c>
      <c r="AD7885" s="38" t="s">
        <v>428</v>
      </c>
      <c r="AE7885" s="39">
        <v>80</v>
      </c>
      <c r="AF7885" s="51">
        <v>130</v>
      </c>
      <c r="AG7885" s="46">
        <v>50</v>
      </c>
      <c r="AH7885">
        <v>23</v>
      </c>
      <c r="AL7885" t="s">
        <v>22</v>
      </c>
      <c r="AM7885">
        <v>72</v>
      </c>
    </row>
    <row r="7886" spans="28:39">
      <c r="AB7886" s="59" t="s">
        <v>656</v>
      </c>
      <c r="AC7886" s="1">
        <v>2</v>
      </c>
      <c r="AD7886" s="38" t="s">
        <v>428</v>
      </c>
      <c r="AE7886" s="39">
        <v>80</v>
      </c>
      <c r="AF7886" s="51">
        <v>130</v>
      </c>
      <c r="AG7886" s="47">
        <v>60</v>
      </c>
      <c r="AH7886">
        <v>19</v>
      </c>
      <c r="AL7886" t="s">
        <v>22</v>
      </c>
      <c r="AM7886">
        <v>72</v>
      </c>
    </row>
    <row r="7887" spans="28:39">
      <c r="AB7887" s="59" t="s">
        <v>656</v>
      </c>
      <c r="AC7887" s="1">
        <v>2</v>
      </c>
      <c r="AD7887" s="38" t="s">
        <v>428</v>
      </c>
      <c r="AE7887" s="39">
        <v>80</v>
      </c>
      <c r="AF7887" s="51">
        <v>130</v>
      </c>
      <c r="AG7887" s="48">
        <v>70</v>
      </c>
      <c r="AH7887">
        <v>17</v>
      </c>
      <c r="AL7887" t="s">
        <v>22</v>
      </c>
      <c r="AM7887">
        <v>72</v>
      </c>
    </row>
    <row r="7888" spans="28:39">
      <c r="AB7888" s="59" t="s">
        <v>656</v>
      </c>
      <c r="AC7888" s="1">
        <v>2</v>
      </c>
      <c r="AD7888" s="38" t="s">
        <v>428</v>
      </c>
      <c r="AE7888" s="39">
        <v>80</v>
      </c>
      <c r="AF7888" s="52">
        <v>140</v>
      </c>
      <c r="AG7888" s="41">
        <v>0</v>
      </c>
      <c r="AH7888">
        <v>84</v>
      </c>
      <c r="AL7888" t="s">
        <v>22</v>
      </c>
      <c r="AM7888">
        <v>72</v>
      </c>
    </row>
    <row r="7889" spans="28:39">
      <c r="AB7889" s="59" t="s">
        <v>656</v>
      </c>
      <c r="AC7889" s="1">
        <v>2</v>
      </c>
      <c r="AD7889" s="38" t="s">
        <v>428</v>
      </c>
      <c r="AE7889" s="39">
        <v>80</v>
      </c>
      <c r="AF7889" s="52">
        <v>140</v>
      </c>
      <c r="AG7889" s="42">
        <v>10</v>
      </c>
      <c r="AH7889">
        <v>84</v>
      </c>
      <c r="AL7889" t="s">
        <v>22</v>
      </c>
      <c r="AM7889">
        <v>72</v>
      </c>
    </row>
    <row r="7890" spans="28:39">
      <c r="AB7890" s="59" t="s">
        <v>656</v>
      </c>
      <c r="AC7890" s="1">
        <v>2</v>
      </c>
      <c r="AD7890" s="38" t="s">
        <v>428</v>
      </c>
      <c r="AE7890" s="39">
        <v>80</v>
      </c>
      <c r="AF7890" s="52">
        <v>140</v>
      </c>
      <c r="AG7890" s="43">
        <v>20</v>
      </c>
      <c r="AH7890">
        <v>54</v>
      </c>
      <c r="AL7890" t="s">
        <v>22</v>
      </c>
      <c r="AM7890">
        <v>72</v>
      </c>
    </row>
    <row r="7891" spans="28:39">
      <c r="AB7891" s="59" t="s">
        <v>656</v>
      </c>
      <c r="AC7891" s="1">
        <v>2</v>
      </c>
      <c r="AD7891" s="38" t="s">
        <v>428</v>
      </c>
      <c r="AE7891" s="39">
        <v>80</v>
      </c>
      <c r="AF7891" s="52">
        <v>140</v>
      </c>
      <c r="AG7891" s="44">
        <v>30</v>
      </c>
      <c r="AH7891">
        <v>37</v>
      </c>
      <c r="AL7891" t="s">
        <v>22</v>
      </c>
      <c r="AM7891">
        <v>72</v>
      </c>
    </row>
    <row r="7892" spans="28:39">
      <c r="AB7892" s="59" t="s">
        <v>656</v>
      </c>
      <c r="AC7892" s="1">
        <v>2</v>
      </c>
      <c r="AD7892" s="38" t="s">
        <v>428</v>
      </c>
      <c r="AE7892" s="39">
        <v>80</v>
      </c>
      <c r="AF7892" s="52">
        <v>140</v>
      </c>
      <c r="AG7892" s="45">
        <v>40</v>
      </c>
      <c r="AH7892">
        <v>29</v>
      </c>
      <c r="AL7892" t="s">
        <v>22</v>
      </c>
      <c r="AM7892">
        <v>72</v>
      </c>
    </row>
    <row r="7893" spans="28:39">
      <c r="AB7893" s="59" t="s">
        <v>656</v>
      </c>
      <c r="AC7893" s="1">
        <v>2</v>
      </c>
      <c r="AD7893" s="38" t="s">
        <v>428</v>
      </c>
      <c r="AE7893" s="39">
        <v>80</v>
      </c>
      <c r="AF7893" s="52">
        <v>140</v>
      </c>
      <c r="AG7893" s="46">
        <v>50</v>
      </c>
      <c r="AH7893">
        <v>23</v>
      </c>
      <c r="AL7893" t="s">
        <v>22</v>
      </c>
      <c r="AM7893">
        <v>72</v>
      </c>
    </row>
    <row r="7894" spans="28:39">
      <c r="AB7894" s="59" t="s">
        <v>656</v>
      </c>
      <c r="AC7894" s="1">
        <v>2</v>
      </c>
      <c r="AD7894" s="38" t="s">
        <v>428</v>
      </c>
      <c r="AE7894" s="39">
        <v>80</v>
      </c>
      <c r="AF7894" s="52">
        <v>140</v>
      </c>
      <c r="AG7894" s="47">
        <v>60</v>
      </c>
      <c r="AH7894">
        <v>19</v>
      </c>
      <c r="AL7894" t="s">
        <v>22</v>
      </c>
      <c r="AM7894">
        <v>72</v>
      </c>
    </row>
    <row r="7895" spans="28:39">
      <c r="AB7895" s="59" t="s">
        <v>656</v>
      </c>
      <c r="AC7895" s="1">
        <v>2</v>
      </c>
      <c r="AD7895" s="38" t="s">
        <v>428</v>
      </c>
      <c r="AE7895" s="39">
        <v>80</v>
      </c>
      <c r="AF7895" s="52">
        <v>140</v>
      </c>
      <c r="AG7895" s="48">
        <v>70</v>
      </c>
      <c r="AH7895">
        <v>17</v>
      </c>
      <c r="AL7895" t="s">
        <v>22</v>
      </c>
      <c r="AM7895">
        <v>72</v>
      </c>
    </row>
    <row r="7896" spans="28:39">
      <c r="AB7896" s="59" t="s">
        <v>656</v>
      </c>
      <c r="AC7896" s="1">
        <v>2</v>
      </c>
      <c r="AD7896" s="38" t="s">
        <v>428</v>
      </c>
      <c r="AE7896" s="39">
        <v>80</v>
      </c>
      <c r="AF7896" s="53">
        <v>150</v>
      </c>
      <c r="AG7896" s="41">
        <v>0</v>
      </c>
      <c r="AH7896">
        <v>81</v>
      </c>
      <c r="AL7896" t="s">
        <v>22</v>
      </c>
      <c r="AM7896">
        <v>72</v>
      </c>
    </row>
    <row r="7897" spans="28:39">
      <c r="AB7897" s="59" t="s">
        <v>656</v>
      </c>
      <c r="AC7897" s="1">
        <v>2</v>
      </c>
      <c r="AD7897" s="38" t="s">
        <v>428</v>
      </c>
      <c r="AE7897" s="39">
        <v>80</v>
      </c>
      <c r="AF7897" s="53">
        <v>150</v>
      </c>
      <c r="AG7897" s="42">
        <v>10</v>
      </c>
      <c r="AH7897">
        <v>81</v>
      </c>
      <c r="AL7897" t="s">
        <v>22</v>
      </c>
      <c r="AM7897">
        <v>72</v>
      </c>
    </row>
    <row r="7898" spans="28:39">
      <c r="AB7898" s="59" t="s">
        <v>656</v>
      </c>
      <c r="AC7898" s="1">
        <v>2</v>
      </c>
      <c r="AD7898" s="38" t="s">
        <v>428</v>
      </c>
      <c r="AE7898" s="39">
        <v>80</v>
      </c>
      <c r="AF7898" s="53">
        <v>150</v>
      </c>
      <c r="AG7898" s="43">
        <v>20</v>
      </c>
      <c r="AH7898">
        <v>54</v>
      </c>
      <c r="AL7898" t="s">
        <v>22</v>
      </c>
      <c r="AM7898">
        <v>72</v>
      </c>
    </row>
    <row r="7899" spans="28:39">
      <c r="AB7899" s="59" t="s">
        <v>656</v>
      </c>
      <c r="AC7899" s="1">
        <v>2</v>
      </c>
      <c r="AD7899" s="38" t="s">
        <v>428</v>
      </c>
      <c r="AE7899" s="39">
        <v>80</v>
      </c>
      <c r="AF7899" s="53">
        <v>150</v>
      </c>
      <c r="AG7899" s="44">
        <v>30</v>
      </c>
      <c r="AH7899">
        <v>37</v>
      </c>
      <c r="AL7899" t="s">
        <v>22</v>
      </c>
      <c r="AM7899">
        <v>72</v>
      </c>
    </row>
    <row r="7900" spans="28:39">
      <c r="AB7900" s="59" t="s">
        <v>656</v>
      </c>
      <c r="AC7900" s="1">
        <v>2</v>
      </c>
      <c r="AD7900" s="38" t="s">
        <v>428</v>
      </c>
      <c r="AE7900" s="39">
        <v>80</v>
      </c>
      <c r="AF7900" s="53">
        <v>150</v>
      </c>
      <c r="AG7900" s="45">
        <v>40</v>
      </c>
      <c r="AH7900">
        <v>29</v>
      </c>
      <c r="AL7900" t="s">
        <v>22</v>
      </c>
      <c r="AM7900">
        <v>72</v>
      </c>
    </row>
    <row r="7901" spans="28:39">
      <c r="AB7901" s="59" t="s">
        <v>656</v>
      </c>
      <c r="AC7901" s="1">
        <v>2</v>
      </c>
      <c r="AD7901" s="38" t="s">
        <v>428</v>
      </c>
      <c r="AE7901" s="39">
        <v>80</v>
      </c>
      <c r="AF7901" s="53">
        <v>150</v>
      </c>
      <c r="AG7901" s="46">
        <v>50</v>
      </c>
      <c r="AH7901">
        <v>23</v>
      </c>
      <c r="AL7901" t="s">
        <v>22</v>
      </c>
      <c r="AM7901">
        <v>72</v>
      </c>
    </row>
    <row r="7902" spans="28:39">
      <c r="AB7902" s="59" t="s">
        <v>656</v>
      </c>
      <c r="AC7902" s="1">
        <v>2</v>
      </c>
      <c r="AD7902" s="38" t="s">
        <v>428</v>
      </c>
      <c r="AE7902" s="39">
        <v>80</v>
      </c>
      <c r="AF7902" s="53">
        <v>150</v>
      </c>
      <c r="AG7902" s="47">
        <v>60</v>
      </c>
      <c r="AH7902">
        <v>19</v>
      </c>
      <c r="AL7902" t="s">
        <v>22</v>
      </c>
      <c r="AM7902">
        <v>72</v>
      </c>
    </row>
    <row r="7903" spans="28:39">
      <c r="AB7903" s="59" t="s">
        <v>656</v>
      </c>
      <c r="AC7903" s="1">
        <v>2</v>
      </c>
      <c r="AD7903" s="38" t="s">
        <v>428</v>
      </c>
      <c r="AE7903" s="39">
        <v>80</v>
      </c>
      <c r="AF7903" s="53">
        <v>150</v>
      </c>
      <c r="AG7903" s="48">
        <v>70</v>
      </c>
      <c r="AH7903">
        <v>17</v>
      </c>
      <c r="AL7903" t="s">
        <v>22</v>
      </c>
      <c r="AM7903">
        <v>72</v>
      </c>
    </row>
    <row r="7904" spans="28:39">
      <c r="AB7904" s="59" t="s">
        <v>656</v>
      </c>
      <c r="AC7904" s="1">
        <v>2</v>
      </c>
      <c r="AD7904" s="38" t="s">
        <v>428</v>
      </c>
      <c r="AE7904" s="39">
        <v>80</v>
      </c>
      <c r="AF7904" s="54">
        <v>160</v>
      </c>
      <c r="AG7904" s="41">
        <v>0</v>
      </c>
      <c r="AH7904">
        <v>43</v>
      </c>
      <c r="AL7904" t="s">
        <v>22</v>
      </c>
      <c r="AM7904">
        <v>72</v>
      </c>
    </row>
    <row r="7905" spans="28:39">
      <c r="AB7905" s="59" t="s">
        <v>656</v>
      </c>
      <c r="AC7905" s="1">
        <v>2</v>
      </c>
      <c r="AD7905" s="38" t="s">
        <v>428</v>
      </c>
      <c r="AE7905" s="39">
        <v>80</v>
      </c>
      <c r="AF7905" s="54">
        <v>160</v>
      </c>
      <c r="AG7905" s="42">
        <v>10</v>
      </c>
      <c r="AH7905">
        <v>43</v>
      </c>
      <c r="AL7905" t="s">
        <v>22</v>
      </c>
      <c r="AM7905">
        <v>72</v>
      </c>
    </row>
    <row r="7906" spans="28:39">
      <c r="AB7906" s="59" t="s">
        <v>656</v>
      </c>
      <c r="AC7906" s="1">
        <v>2</v>
      </c>
      <c r="AD7906" s="38" t="s">
        <v>428</v>
      </c>
      <c r="AE7906" s="39">
        <v>80</v>
      </c>
      <c r="AF7906" s="54">
        <v>160</v>
      </c>
      <c r="AG7906" s="43">
        <v>20</v>
      </c>
      <c r="AH7906">
        <v>43</v>
      </c>
      <c r="AL7906" t="s">
        <v>22</v>
      </c>
      <c r="AM7906">
        <v>72</v>
      </c>
    </row>
    <row r="7907" spans="28:39">
      <c r="AB7907" s="59" t="s">
        <v>656</v>
      </c>
      <c r="AC7907" s="1">
        <v>2</v>
      </c>
      <c r="AD7907" s="38" t="s">
        <v>428</v>
      </c>
      <c r="AE7907" s="39">
        <v>80</v>
      </c>
      <c r="AF7907" s="54">
        <v>160</v>
      </c>
      <c r="AG7907" s="44">
        <v>30</v>
      </c>
      <c r="AH7907">
        <v>37</v>
      </c>
      <c r="AL7907" t="s">
        <v>22</v>
      </c>
      <c r="AM7907">
        <v>72</v>
      </c>
    </row>
    <row r="7908" spans="28:39">
      <c r="AB7908" s="59" t="s">
        <v>656</v>
      </c>
      <c r="AC7908" s="1">
        <v>2</v>
      </c>
      <c r="AD7908" s="38" t="s">
        <v>428</v>
      </c>
      <c r="AE7908" s="39">
        <v>80</v>
      </c>
      <c r="AF7908" s="54">
        <v>160</v>
      </c>
      <c r="AG7908" s="45">
        <v>40</v>
      </c>
      <c r="AH7908">
        <v>29</v>
      </c>
      <c r="AL7908" t="s">
        <v>22</v>
      </c>
      <c r="AM7908">
        <v>72</v>
      </c>
    </row>
    <row r="7909" spans="28:39">
      <c r="AB7909" s="59" t="s">
        <v>656</v>
      </c>
      <c r="AC7909" s="1">
        <v>2</v>
      </c>
      <c r="AD7909" s="38" t="s">
        <v>428</v>
      </c>
      <c r="AE7909" s="39">
        <v>80</v>
      </c>
      <c r="AF7909" s="54">
        <v>160</v>
      </c>
      <c r="AG7909" s="46">
        <v>50</v>
      </c>
      <c r="AH7909">
        <v>23</v>
      </c>
      <c r="AL7909" t="s">
        <v>22</v>
      </c>
      <c r="AM7909">
        <v>72</v>
      </c>
    </row>
    <row r="7910" spans="28:39">
      <c r="AB7910" s="59" t="s">
        <v>656</v>
      </c>
      <c r="AC7910" s="1">
        <v>2</v>
      </c>
      <c r="AD7910" s="38" t="s">
        <v>428</v>
      </c>
      <c r="AE7910" s="39">
        <v>80</v>
      </c>
      <c r="AF7910" s="54">
        <v>160</v>
      </c>
      <c r="AG7910" s="47">
        <v>60</v>
      </c>
      <c r="AH7910">
        <v>19</v>
      </c>
      <c r="AL7910" t="s">
        <v>22</v>
      </c>
      <c r="AM7910">
        <v>72</v>
      </c>
    </row>
    <row r="7911" spans="28:39">
      <c r="AB7911" s="59" t="s">
        <v>656</v>
      </c>
      <c r="AC7911" s="1">
        <v>2</v>
      </c>
      <c r="AD7911" s="38" t="s">
        <v>428</v>
      </c>
      <c r="AE7911" s="39">
        <v>80</v>
      </c>
      <c r="AF7911" s="54">
        <v>160</v>
      </c>
      <c r="AG7911" s="48">
        <v>70</v>
      </c>
      <c r="AH7911">
        <v>17</v>
      </c>
      <c r="AL7911" t="s">
        <v>22</v>
      </c>
      <c r="AM7911">
        <v>72</v>
      </c>
    </row>
    <row r="7912" spans="28:39">
      <c r="AB7912" s="59" t="s">
        <v>656</v>
      </c>
      <c r="AC7912" s="1">
        <v>2</v>
      </c>
      <c r="AD7912" s="38" t="s">
        <v>428</v>
      </c>
      <c r="AE7912" s="39">
        <v>80</v>
      </c>
      <c r="AF7912" s="55">
        <v>170</v>
      </c>
      <c r="AG7912" s="41">
        <v>0</v>
      </c>
      <c r="AH7912">
        <v>38</v>
      </c>
      <c r="AL7912" t="s">
        <v>22</v>
      </c>
      <c r="AM7912">
        <v>72</v>
      </c>
    </row>
    <row r="7913" spans="28:39">
      <c r="AB7913" s="59" t="s">
        <v>656</v>
      </c>
      <c r="AC7913" s="1">
        <v>2</v>
      </c>
      <c r="AD7913" s="38" t="s">
        <v>428</v>
      </c>
      <c r="AE7913" s="39">
        <v>80</v>
      </c>
      <c r="AF7913" s="55">
        <v>170</v>
      </c>
      <c r="AG7913" s="42">
        <v>10</v>
      </c>
      <c r="AH7913">
        <v>38</v>
      </c>
      <c r="AL7913" t="s">
        <v>22</v>
      </c>
      <c r="AM7913">
        <v>72</v>
      </c>
    </row>
    <row r="7914" spans="28:39">
      <c r="AB7914" s="59" t="s">
        <v>656</v>
      </c>
      <c r="AC7914" s="1">
        <v>2</v>
      </c>
      <c r="AD7914" s="38" t="s">
        <v>428</v>
      </c>
      <c r="AE7914" s="39">
        <v>80</v>
      </c>
      <c r="AF7914" s="55">
        <v>170</v>
      </c>
      <c r="AG7914" s="43">
        <v>20</v>
      </c>
      <c r="AH7914">
        <v>38</v>
      </c>
      <c r="AL7914" t="s">
        <v>22</v>
      </c>
      <c r="AM7914">
        <v>72</v>
      </c>
    </row>
    <row r="7915" spans="28:39">
      <c r="AB7915" s="59" t="s">
        <v>656</v>
      </c>
      <c r="AC7915" s="1">
        <v>2</v>
      </c>
      <c r="AD7915" s="38" t="s">
        <v>428</v>
      </c>
      <c r="AE7915" s="39">
        <v>80</v>
      </c>
      <c r="AF7915" s="55">
        <v>170</v>
      </c>
      <c r="AG7915" s="44">
        <v>30</v>
      </c>
      <c r="AH7915">
        <v>37</v>
      </c>
      <c r="AL7915" t="s">
        <v>22</v>
      </c>
      <c r="AM7915">
        <v>72</v>
      </c>
    </row>
    <row r="7916" spans="28:39">
      <c r="AB7916" s="59" t="s">
        <v>656</v>
      </c>
      <c r="AC7916" s="1">
        <v>2</v>
      </c>
      <c r="AD7916" s="38" t="s">
        <v>428</v>
      </c>
      <c r="AE7916" s="39">
        <v>80</v>
      </c>
      <c r="AF7916" s="55">
        <v>170</v>
      </c>
      <c r="AG7916" s="45">
        <v>40</v>
      </c>
      <c r="AH7916">
        <v>29</v>
      </c>
      <c r="AL7916" t="s">
        <v>22</v>
      </c>
      <c r="AM7916">
        <v>72</v>
      </c>
    </row>
    <row r="7917" spans="28:39">
      <c r="AB7917" s="59" t="s">
        <v>656</v>
      </c>
      <c r="AC7917" s="1">
        <v>2</v>
      </c>
      <c r="AD7917" s="38" t="s">
        <v>428</v>
      </c>
      <c r="AE7917" s="39">
        <v>80</v>
      </c>
      <c r="AF7917" s="55">
        <v>170</v>
      </c>
      <c r="AG7917" s="46">
        <v>50</v>
      </c>
      <c r="AH7917">
        <v>23</v>
      </c>
      <c r="AL7917" t="s">
        <v>22</v>
      </c>
      <c r="AM7917">
        <v>72</v>
      </c>
    </row>
    <row r="7918" spans="28:39">
      <c r="AB7918" s="59" t="s">
        <v>656</v>
      </c>
      <c r="AC7918" s="1">
        <v>2</v>
      </c>
      <c r="AD7918" s="38" t="s">
        <v>428</v>
      </c>
      <c r="AE7918" s="39">
        <v>80</v>
      </c>
      <c r="AF7918" s="55">
        <v>170</v>
      </c>
      <c r="AG7918" s="47">
        <v>60</v>
      </c>
      <c r="AH7918">
        <v>19</v>
      </c>
      <c r="AL7918" t="s">
        <v>22</v>
      </c>
      <c r="AM7918">
        <v>72</v>
      </c>
    </row>
    <row r="7919" spans="28:39">
      <c r="AB7919" s="59" t="s">
        <v>656</v>
      </c>
      <c r="AC7919" s="1">
        <v>2</v>
      </c>
      <c r="AD7919" s="38" t="s">
        <v>428</v>
      </c>
      <c r="AE7919" s="39">
        <v>80</v>
      </c>
      <c r="AF7919" s="55">
        <v>170</v>
      </c>
      <c r="AG7919" s="48">
        <v>70</v>
      </c>
      <c r="AH7919">
        <v>17</v>
      </c>
      <c r="AL7919" t="s">
        <v>22</v>
      </c>
      <c r="AM7919">
        <v>72</v>
      </c>
    </row>
    <row r="7920" spans="28:39">
      <c r="AB7920" s="59" t="s">
        <v>656</v>
      </c>
      <c r="AC7920" s="1">
        <v>2</v>
      </c>
      <c r="AD7920" s="38" t="s">
        <v>428</v>
      </c>
      <c r="AE7920" s="39">
        <v>80</v>
      </c>
      <c r="AF7920" s="56">
        <v>180</v>
      </c>
      <c r="AG7920" s="41">
        <v>0</v>
      </c>
      <c r="AH7920">
        <v>34</v>
      </c>
      <c r="AL7920" t="s">
        <v>22</v>
      </c>
      <c r="AM7920">
        <v>72</v>
      </c>
    </row>
    <row r="7921" spans="28:39">
      <c r="AB7921" s="59" t="s">
        <v>656</v>
      </c>
      <c r="AC7921" s="1">
        <v>2</v>
      </c>
      <c r="AD7921" s="38" t="s">
        <v>428</v>
      </c>
      <c r="AE7921" s="39">
        <v>80</v>
      </c>
      <c r="AF7921" s="56">
        <v>180</v>
      </c>
      <c r="AG7921" s="42">
        <v>10</v>
      </c>
      <c r="AH7921">
        <v>34</v>
      </c>
      <c r="AL7921" t="s">
        <v>22</v>
      </c>
      <c r="AM7921">
        <v>72</v>
      </c>
    </row>
    <row r="7922" spans="28:39">
      <c r="AB7922" s="59" t="s">
        <v>656</v>
      </c>
      <c r="AC7922" s="1">
        <v>2</v>
      </c>
      <c r="AD7922" s="38" t="s">
        <v>428</v>
      </c>
      <c r="AE7922" s="39">
        <v>80</v>
      </c>
      <c r="AF7922" s="56">
        <v>180</v>
      </c>
      <c r="AG7922" s="43">
        <v>20</v>
      </c>
      <c r="AH7922">
        <v>34</v>
      </c>
      <c r="AL7922" t="s">
        <v>22</v>
      </c>
      <c r="AM7922">
        <v>72</v>
      </c>
    </row>
    <row r="7923" spans="28:39">
      <c r="AB7923" s="59" t="s">
        <v>656</v>
      </c>
      <c r="AC7923" s="1">
        <v>2</v>
      </c>
      <c r="AD7923" s="38" t="s">
        <v>428</v>
      </c>
      <c r="AE7923" s="39">
        <v>80</v>
      </c>
      <c r="AF7923" s="56">
        <v>180</v>
      </c>
      <c r="AG7923" s="44">
        <v>30</v>
      </c>
      <c r="AH7923">
        <v>34</v>
      </c>
      <c r="AL7923" t="s">
        <v>22</v>
      </c>
      <c r="AM7923">
        <v>72</v>
      </c>
    </row>
    <row r="7924" spans="28:39">
      <c r="AB7924" s="59" t="s">
        <v>656</v>
      </c>
      <c r="AC7924" s="1">
        <v>2</v>
      </c>
      <c r="AD7924" s="38" t="s">
        <v>428</v>
      </c>
      <c r="AE7924" s="39">
        <v>80</v>
      </c>
      <c r="AF7924" s="56">
        <v>180</v>
      </c>
      <c r="AG7924" s="45">
        <v>40</v>
      </c>
      <c r="AH7924">
        <v>29</v>
      </c>
      <c r="AL7924" t="s">
        <v>22</v>
      </c>
      <c r="AM7924">
        <v>72</v>
      </c>
    </row>
    <row r="7925" spans="28:39">
      <c r="AB7925" s="59" t="s">
        <v>656</v>
      </c>
      <c r="AC7925" s="1">
        <v>2</v>
      </c>
      <c r="AD7925" s="38" t="s">
        <v>428</v>
      </c>
      <c r="AE7925" s="39">
        <v>80</v>
      </c>
      <c r="AF7925" s="56">
        <v>180</v>
      </c>
      <c r="AG7925" s="46">
        <v>50</v>
      </c>
      <c r="AH7925">
        <v>23</v>
      </c>
      <c r="AL7925" t="s">
        <v>22</v>
      </c>
      <c r="AM7925">
        <v>72</v>
      </c>
    </row>
    <row r="7926" spans="28:39">
      <c r="AB7926" s="59" t="s">
        <v>656</v>
      </c>
      <c r="AC7926" s="1">
        <v>2</v>
      </c>
      <c r="AD7926" s="38" t="s">
        <v>428</v>
      </c>
      <c r="AE7926" s="39">
        <v>80</v>
      </c>
      <c r="AF7926" s="56">
        <v>180</v>
      </c>
      <c r="AG7926" s="47">
        <v>60</v>
      </c>
      <c r="AH7926">
        <v>19</v>
      </c>
      <c r="AL7926" t="s">
        <v>22</v>
      </c>
      <c r="AM7926">
        <v>72</v>
      </c>
    </row>
    <row r="7927" spans="28:39">
      <c r="AB7927" s="59" t="s">
        <v>656</v>
      </c>
      <c r="AC7927" s="1">
        <v>2</v>
      </c>
      <c r="AD7927" s="38" t="s">
        <v>428</v>
      </c>
      <c r="AE7927" s="39">
        <v>80</v>
      </c>
      <c r="AF7927" s="56">
        <v>180</v>
      </c>
      <c r="AG7927" s="48">
        <v>70</v>
      </c>
      <c r="AH7927">
        <v>17</v>
      </c>
      <c r="AL7927" t="s">
        <v>22</v>
      </c>
      <c r="AM7927">
        <v>72</v>
      </c>
    </row>
    <row r="7928" spans="28:39">
      <c r="AB7928" s="59" t="s">
        <v>656</v>
      </c>
      <c r="AC7928" s="1">
        <v>2</v>
      </c>
      <c r="AD7928" s="38" t="s">
        <v>428</v>
      </c>
      <c r="AE7928" s="39">
        <v>80</v>
      </c>
      <c r="AF7928" s="57">
        <v>200</v>
      </c>
      <c r="AG7928" s="41">
        <v>0</v>
      </c>
      <c r="AH7928">
        <v>27</v>
      </c>
      <c r="AL7928" t="s">
        <v>22</v>
      </c>
      <c r="AM7928">
        <v>72</v>
      </c>
    </row>
    <row r="7929" spans="28:39">
      <c r="AB7929" s="59" t="s">
        <v>656</v>
      </c>
      <c r="AC7929" s="1">
        <v>2</v>
      </c>
      <c r="AD7929" s="38" t="s">
        <v>428</v>
      </c>
      <c r="AE7929" s="39">
        <v>80</v>
      </c>
      <c r="AF7929" s="57">
        <v>200</v>
      </c>
      <c r="AG7929" s="42">
        <v>10</v>
      </c>
      <c r="AH7929">
        <v>27</v>
      </c>
      <c r="AL7929" t="s">
        <v>22</v>
      </c>
      <c r="AM7929">
        <v>72</v>
      </c>
    </row>
    <row r="7930" spans="28:39">
      <c r="AB7930" s="59" t="s">
        <v>656</v>
      </c>
      <c r="AC7930" s="1">
        <v>2</v>
      </c>
      <c r="AD7930" s="38" t="s">
        <v>428</v>
      </c>
      <c r="AE7930" s="39">
        <v>80</v>
      </c>
      <c r="AF7930" s="57">
        <v>200</v>
      </c>
      <c r="AG7930" s="43">
        <v>20</v>
      </c>
      <c r="AH7930">
        <v>27</v>
      </c>
      <c r="AL7930" t="s">
        <v>22</v>
      </c>
      <c r="AM7930">
        <v>72</v>
      </c>
    </row>
    <row r="7931" spans="28:39">
      <c r="AB7931" s="59" t="s">
        <v>656</v>
      </c>
      <c r="AC7931" s="1">
        <v>2</v>
      </c>
      <c r="AD7931" s="38" t="s">
        <v>428</v>
      </c>
      <c r="AE7931" s="39">
        <v>80</v>
      </c>
      <c r="AF7931" s="57">
        <v>200</v>
      </c>
      <c r="AG7931" s="44">
        <v>30</v>
      </c>
      <c r="AH7931">
        <v>27</v>
      </c>
      <c r="AL7931" t="s">
        <v>22</v>
      </c>
      <c r="AM7931">
        <v>72</v>
      </c>
    </row>
    <row r="7932" spans="28:39">
      <c r="AB7932" s="59" t="s">
        <v>656</v>
      </c>
      <c r="AC7932" s="1">
        <v>2</v>
      </c>
      <c r="AD7932" s="38" t="s">
        <v>428</v>
      </c>
      <c r="AE7932" s="39">
        <v>80</v>
      </c>
      <c r="AF7932" s="57">
        <v>200</v>
      </c>
      <c r="AG7932" s="45">
        <v>40</v>
      </c>
      <c r="AH7932">
        <v>27</v>
      </c>
      <c r="AL7932" t="s">
        <v>22</v>
      </c>
      <c r="AM7932">
        <v>72</v>
      </c>
    </row>
    <row r="7933" spans="28:39">
      <c r="AB7933" s="59" t="s">
        <v>656</v>
      </c>
      <c r="AC7933" s="1">
        <v>2</v>
      </c>
      <c r="AD7933" s="38" t="s">
        <v>428</v>
      </c>
      <c r="AE7933" s="39">
        <v>80</v>
      </c>
      <c r="AF7933" s="57">
        <v>200</v>
      </c>
      <c r="AG7933" s="46">
        <v>50</v>
      </c>
      <c r="AH7933">
        <v>23</v>
      </c>
      <c r="AL7933" t="s">
        <v>22</v>
      </c>
      <c r="AM7933">
        <v>72</v>
      </c>
    </row>
    <row r="7934" spans="28:39">
      <c r="AB7934" s="59" t="s">
        <v>656</v>
      </c>
      <c r="AC7934" s="1">
        <v>2</v>
      </c>
      <c r="AD7934" s="38" t="s">
        <v>428</v>
      </c>
      <c r="AE7934" s="39">
        <v>80</v>
      </c>
      <c r="AF7934" s="57">
        <v>200</v>
      </c>
      <c r="AG7934" s="47">
        <v>60</v>
      </c>
      <c r="AH7934">
        <v>19</v>
      </c>
      <c r="AL7934" t="s">
        <v>22</v>
      </c>
      <c r="AM7934">
        <v>72</v>
      </c>
    </row>
    <row r="7935" spans="28:39">
      <c r="AB7935" s="59" t="s">
        <v>656</v>
      </c>
      <c r="AC7935" s="1">
        <v>2</v>
      </c>
      <c r="AD7935" s="38" t="s">
        <v>428</v>
      </c>
      <c r="AE7935" s="39">
        <v>80</v>
      </c>
      <c r="AF7935" s="57">
        <v>200</v>
      </c>
      <c r="AG7935" s="48">
        <v>70</v>
      </c>
      <c r="AH7935">
        <v>17</v>
      </c>
      <c r="AL7935" t="s">
        <v>22</v>
      </c>
      <c r="AM7935">
        <v>72</v>
      </c>
    </row>
    <row r="7936" spans="28:39">
      <c r="AE7936" s="39">
        <v>80</v>
      </c>
      <c r="AL7936" t="s">
        <v>22</v>
      </c>
      <c r="AM7936">
        <v>72</v>
      </c>
    </row>
    <row r="7937" spans="28:39">
      <c r="AB7937" t="s">
        <v>650</v>
      </c>
      <c r="AC7937" s="1">
        <v>3</v>
      </c>
      <c r="AD7937" s="38" t="s">
        <v>337</v>
      </c>
      <c r="AE7937" s="39">
        <v>80</v>
      </c>
      <c r="AF7937" s="40">
        <v>110</v>
      </c>
      <c r="AG7937" s="41">
        <v>0</v>
      </c>
      <c r="AH7937">
        <v>97</v>
      </c>
      <c r="AL7937" t="s">
        <v>22</v>
      </c>
      <c r="AM7937">
        <v>72</v>
      </c>
    </row>
    <row r="7938" spans="28:39">
      <c r="AB7938" t="s">
        <v>650</v>
      </c>
      <c r="AC7938" s="1">
        <v>3</v>
      </c>
      <c r="AD7938" s="38" t="s">
        <v>337</v>
      </c>
      <c r="AE7938" s="39">
        <v>80</v>
      </c>
      <c r="AF7938" s="40">
        <v>110</v>
      </c>
      <c r="AG7938" s="42">
        <v>10</v>
      </c>
      <c r="AH7938">
        <v>97</v>
      </c>
      <c r="AL7938" t="s">
        <v>22</v>
      </c>
      <c r="AM7938">
        <v>72</v>
      </c>
    </row>
    <row r="7939" spans="28:39">
      <c r="AB7939" t="s">
        <v>650</v>
      </c>
      <c r="AC7939" s="1">
        <v>3</v>
      </c>
      <c r="AD7939" s="38" t="s">
        <v>337</v>
      </c>
      <c r="AE7939" s="39">
        <v>80</v>
      </c>
      <c r="AF7939" s="40">
        <v>110</v>
      </c>
      <c r="AG7939" s="43">
        <v>20</v>
      </c>
      <c r="AH7939">
        <v>96</v>
      </c>
      <c r="AL7939" t="s">
        <v>22</v>
      </c>
      <c r="AM7939">
        <v>72</v>
      </c>
    </row>
    <row r="7940" spans="28:39">
      <c r="AB7940" t="s">
        <v>650</v>
      </c>
      <c r="AC7940" s="1">
        <v>3</v>
      </c>
      <c r="AD7940" s="38" t="s">
        <v>337</v>
      </c>
      <c r="AE7940" s="39">
        <v>80</v>
      </c>
      <c r="AF7940" s="40">
        <v>110</v>
      </c>
      <c r="AG7940" s="44">
        <v>30</v>
      </c>
      <c r="AH7940">
        <v>80</v>
      </c>
      <c r="AL7940" t="s">
        <v>22</v>
      </c>
      <c r="AM7940">
        <v>72</v>
      </c>
    </row>
    <row r="7941" spans="28:39">
      <c r="AB7941" t="s">
        <v>650</v>
      </c>
      <c r="AC7941" s="1">
        <v>3</v>
      </c>
      <c r="AD7941" s="38" t="s">
        <v>337</v>
      </c>
      <c r="AE7941" s="39">
        <v>80</v>
      </c>
      <c r="AF7941" s="40">
        <v>110</v>
      </c>
      <c r="AG7941" s="45">
        <v>40</v>
      </c>
      <c r="AH7941">
        <v>70</v>
      </c>
      <c r="AL7941" t="s">
        <v>22</v>
      </c>
      <c r="AM7941">
        <v>72</v>
      </c>
    </row>
    <row r="7942" spans="28:39">
      <c r="AB7942" t="s">
        <v>650</v>
      </c>
      <c r="AC7942" s="1">
        <v>3</v>
      </c>
      <c r="AD7942" s="38" t="s">
        <v>337</v>
      </c>
      <c r="AE7942" s="39">
        <v>80</v>
      </c>
      <c r="AF7942" s="40">
        <v>110</v>
      </c>
      <c r="AG7942" s="46">
        <v>50</v>
      </c>
      <c r="AH7942">
        <v>64</v>
      </c>
      <c r="AL7942" t="s">
        <v>22</v>
      </c>
      <c r="AM7942">
        <v>72</v>
      </c>
    </row>
    <row r="7943" spans="28:39">
      <c r="AB7943" t="s">
        <v>650</v>
      </c>
      <c r="AC7943" s="1">
        <v>3</v>
      </c>
      <c r="AD7943" s="38" t="s">
        <v>337</v>
      </c>
      <c r="AE7943" s="39">
        <v>80</v>
      </c>
      <c r="AF7943" s="40">
        <v>110</v>
      </c>
      <c r="AG7943" s="47">
        <v>60</v>
      </c>
      <c r="AH7943">
        <v>57</v>
      </c>
      <c r="AL7943" t="s">
        <v>22</v>
      </c>
      <c r="AM7943">
        <v>72</v>
      </c>
    </row>
    <row r="7944" spans="28:39">
      <c r="AB7944" t="s">
        <v>650</v>
      </c>
      <c r="AC7944" s="1">
        <v>3</v>
      </c>
      <c r="AD7944" s="38" t="s">
        <v>337</v>
      </c>
      <c r="AE7944" s="39">
        <v>80</v>
      </c>
      <c r="AF7944" s="40">
        <v>110</v>
      </c>
      <c r="AG7944" s="48">
        <v>70</v>
      </c>
      <c r="AH7944">
        <v>53</v>
      </c>
      <c r="AL7944" t="s">
        <v>22</v>
      </c>
      <c r="AM7944">
        <v>72</v>
      </c>
    </row>
    <row r="7945" spans="28:39">
      <c r="AB7945" t="s">
        <v>650</v>
      </c>
      <c r="AC7945" s="1">
        <v>3</v>
      </c>
      <c r="AD7945" s="38" t="s">
        <v>337</v>
      </c>
      <c r="AE7945" s="39">
        <v>80</v>
      </c>
      <c r="AF7945" s="49">
        <v>115</v>
      </c>
      <c r="AG7945" s="41">
        <v>0</v>
      </c>
      <c r="AH7945">
        <v>94</v>
      </c>
      <c r="AL7945" t="s">
        <v>22</v>
      </c>
      <c r="AM7945">
        <v>72</v>
      </c>
    </row>
    <row r="7946" spans="28:39">
      <c r="AB7946" t="s">
        <v>650</v>
      </c>
      <c r="AC7946" s="1">
        <v>3</v>
      </c>
      <c r="AD7946" s="38" t="s">
        <v>337</v>
      </c>
      <c r="AE7946" s="39">
        <v>80</v>
      </c>
      <c r="AF7946" s="49">
        <v>115</v>
      </c>
      <c r="AG7946" s="42">
        <v>10</v>
      </c>
      <c r="AH7946">
        <v>94</v>
      </c>
      <c r="AL7946" t="s">
        <v>22</v>
      </c>
      <c r="AM7946">
        <v>72</v>
      </c>
    </row>
    <row r="7947" spans="28:39">
      <c r="AB7947" t="s">
        <v>650</v>
      </c>
      <c r="AC7947" s="1">
        <v>3</v>
      </c>
      <c r="AD7947" s="38" t="s">
        <v>337</v>
      </c>
      <c r="AE7947" s="39">
        <v>80</v>
      </c>
      <c r="AF7947" s="49">
        <v>115</v>
      </c>
      <c r="AG7947" s="43">
        <v>20</v>
      </c>
      <c r="AH7947">
        <v>94</v>
      </c>
      <c r="AL7947" t="s">
        <v>22</v>
      </c>
      <c r="AM7947">
        <v>72</v>
      </c>
    </row>
    <row r="7948" spans="28:39">
      <c r="AB7948" t="s">
        <v>650</v>
      </c>
      <c r="AC7948" s="1">
        <v>3</v>
      </c>
      <c r="AD7948" s="38" t="s">
        <v>337</v>
      </c>
      <c r="AE7948" s="39">
        <v>80</v>
      </c>
      <c r="AF7948" s="49">
        <v>115</v>
      </c>
      <c r="AG7948" s="44">
        <v>30</v>
      </c>
      <c r="AH7948">
        <v>80</v>
      </c>
      <c r="AL7948" t="s">
        <v>22</v>
      </c>
      <c r="AM7948">
        <v>72</v>
      </c>
    </row>
    <row r="7949" spans="28:39">
      <c r="AB7949" t="s">
        <v>650</v>
      </c>
      <c r="AC7949" s="1">
        <v>3</v>
      </c>
      <c r="AD7949" s="38" t="s">
        <v>337</v>
      </c>
      <c r="AE7949" s="39">
        <v>80</v>
      </c>
      <c r="AF7949" s="49">
        <v>115</v>
      </c>
      <c r="AG7949" s="45">
        <v>40</v>
      </c>
      <c r="AH7949">
        <v>70</v>
      </c>
      <c r="AL7949" t="s">
        <v>22</v>
      </c>
      <c r="AM7949">
        <v>72</v>
      </c>
    </row>
    <row r="7950" spans="28:39">
      <c r="AB7950" t="s">
        <v>650</v>
      </c>
      <c r="AC7950" s="1">
        <v>3</v>
      </c>
      <c r="AD7950" s="38" t="s">
        <v>337</v>
      </c>
      <c r="AE7950" s="39">
        <v>80</v>
      </c>
      <c r="AF7950" s="49">
        <v>115</v>
      </c>
      <c r="AG7950" s="46">
        <v>50</v>
      </c>
      <c r="AH7950">
        <v>64</v>
      </c>
      <c r="AL7950" t="s">
        <v>22</v>
      </c>
      <c r="AM7950">
        <v>72</v>
      </c>
    </row>
    <row r="7951" spans="28:39">
      <c r="AB7951" t="s">
        <v>650</v>
      </c>
      <c r="AC7951" s="1">
        <v>3</v>
      </c>
      <c r="AD7951" s="38" t="s">
        <v>337</v>
      </c>
      <c r="AE7951" s="39">
        <v>80</v>
      </c>
      <c r="AF7951" s="49">
        <v>115</v>
      </c>
      <c r="AG7951" s="47">
        <v>60</v>
      </c>
      <c r="AH7951">
        <v>57</v>
      </c>
      <c r="AL7951" t="s">
        <v>22</v>
      </c>
      <c r="AM7951">
        <v>72</v>
      </c>
    </row>
    <row r="7952" spans="28:39">
      <c r="AB7952" t="s">
        <v>650</v>
      </c>
      <c r="AC7952" s="1">
        <v>3</v>
      </c>
      <c r="AD7952" s="38" t="s">
        <v>337</v>
      </c>
      <c r="AE7952" s="39">
        <v>80</v>
      </c>
      <c r="AF7952" s="49">
        <v>115</v>
      </c>
      <c r="AG7952" s="48">
        <v>70</v>
      </c>
      <c r="AH7952">
        <v>53</v>
      </c>
      <c r="AL7952" t="s">
        <v>22</v>
      </c>
      <c r="AM7952">
        <v>72</v>
      </c>
    </row>
    <row r="7953" spans="28:39">
      <c r="AB7953" t="s">
        <v>650</v>
      </c>
      <c r="AC7953" s="1">
        <v>3</v>
      </c>
      <c r="AD7953" s="38" t="s">
        <v>337</v>
      </c>
      <c r="AE7953" s="39">
        <v>80</v>
      </c>
      <c r="AF7953" s="50">
        <v>120</v>
      </c>
      <c r="AG7953" s="41">
        <v>0</v>
      </c>
      <c r="AH7953">
        <v>91</v>
      </c>
      <c r="AL7953" t="s">
        <v>22</v>
      </c>
      <c r="AM7953">
        <v>72</v>
      </c>
    </row>
    <row r="7954" spans="28:39">
      <c r="AB7954" t="s">
        <v>650</v>
      </c>
      <c r="AC7954" s="1">
        <v>3</v>
      </c>
      <c r="AD7954" s="38" t="s">
        <v>337</v>
      </c>
      <c r="AE7954" s="39">
        <v>80</v>
      </c>
      <c r="AF7954" s="50">
        <v>120</v>
      </c>
      <c r="AG7954" s="42">
        <v>10</v>
      </c>
      <c r="AH7954">
        <v>91</v>
      </c>
      <c r="AL7954" t="s">
        <v>22</v>
      </c>
      <c r="AM7954">
        <v>72</v>
      </c>
    </row>
    <row r="7955" spans="28:39">
      <c r="AB7955" t="s">
        <v>650</v>
      </c>
      <c r="AC7955" s="1">
        <v>3</v>
      </c>
      <c r="AD7955" s="38" t="s">
        <v>337</v>
      </c>
      <c r="AE7955" s="39">
        <v>80</v>
      </c>
      <c r="AF7955" s="50">
        <v>120</v>
      </c>
      <c r="AG7955" s="43">
        <v>20</v>
      </c>
      <c r="AH7955">
        <v>91</v>
      </c>
      <c r="AL7955" t="s">
        <v>22</v>
      </c>
      <c r="AM7955">
        <v>72</v>
      </c>
    </row>
    <row r="7956" spans="28:39">
      <c r="AB7956" t="s">
        <v>650</v>
      </c>
      <c r="AC7956" s="1">
        <v>3</v>
      </c>
      <c r="AD7956" s="38" t="s">
        <v>337</v>
      </c>
      <c r="AE7956" s="39">
        <v>80</v>
      </c>
      <c r="AF7956" s="50">
        <v>120</v>
      </c>
      <c r="AG7956" s="44">
        <v>30</v>
      </c>
      <c r="AH7956">
        <v>80</v>
      </c>
      <c r="AL7956" t="s">
        <v>22</v>
      </c>
      <c r="AM7956">
        <v>72</v>
      </c>
    </row>
    <row r="7957" spans="28:39">
      <c r="AB7957" t="s">
        <v>650</v>
      </c>
      <c r="AC7957" s="1">
        <v>3</v>
      </c>
      <c r="AD7957" s="38" t="s">
        <v>337</v>
      </c>
      <c r="AE7957" s="39">
        <v>80</v>
      </c>
      <c r="AF7957" s="50">
        <v>120</v>
      </c>
      <c r="AG7957" s="45">
        <v>40</v>
      </c>
      <c r="AH7957">
        <v>70</v>
      </c>
      <c r="AL7957" t="s">
        <v>22</v>
      </c>
      <c r="AM7957">
        <v>72</v>
      </c>
    </row>
    <row r="7958" spans="28:39">
      <c r="AB7958" t="s">
        <v>650</v>
      </c>
      <c r="AC7958" s="1">
        <v>3</v>
      </c>
      <c r="AD7958" s="38" t="s">
        <v>337</v>
      </c>
      <c r="AE7958" s="39">
        <v>80</v>
      </c>
      <c r="AF7958" s="50">
        <v>120</v>
      </c>
      <c r="AG7958" s="46">
        <v>50</v>
      </c>
      <c r="AH7958">
        <v>64</v>
      </c>
      <c r="AL7958" t="s">
        <v>22</v>
      </c>
      <c r="AM7958">
        <v>72</v>
      </c>
    </row>
    <row r="7959" spans="28:39">
      <c r="AB7959" t="s">
        <v>650</v>
      </c>
      <c r="AC7959" s="1">
        <v>3</v>
      </c>
      <c r="AD7959" s="38" t="s">
        <v>337</v>
      </c>
      <c r="AE7959" s="39">
        <v>80</v>
      </c>
      <c r="AF7959" s="50">
        <v>120</v>
      </c>
      <c r="AG7959" s="47">
        <v>60</v>
      </c>
      <c r="AH7959">
        <v>57</v>
      </c>
      <c r="AL7959" t="s">
        <v>22</v>
      </c>
      <c r="AM7959">
        <v>72</v>
      </c>
    </row>
    <row r="7960" spans="28:39">
      <c r="AB7960" t="s">
        <v>650</v>
      </c>
      <c r="AC7960" s="1">
        <v>3</v>
      </c>
      <c r="AD7960" s="38" t="s">
        <v>337</v>
      </c>
      <c r="AE7960" s="39">
        <v>80</v>
      </c>
      <c r="AF7960" s="50">
        <v>120</v>
      </c>
      <c r="AG7960" s="48">
        <v>70</v>
      </c>
      <c r="AH7960">
        <v>53</v>
      </c>
      <c r="AL7960" t="s">
        <v>22</v>
      </c>
      <c r="AM7960">
        <v>72</v>
      </c>
    </row>
    <row r="7961" spans="28:39">
      <c r="AB7961" t="s">
        <v>650</v>
      </c>
      <c r="AC7961" s="1">
        <v>3</v>
      </c>
      <c r="AD7961" s="38" t="s">
        <v>337</v>
      </c>
      <c r="AE7961" s="39">
        <v>80</v>
      </c>
      <c r="AF7961" s="51">
        <v>130</v>
      </c>
      <c r="AG7961" s="41">
        <v>0</v>
      </c>
      <c r="AH7961">
        <v>86</v>
      </c>
      <c r="AL7961" t="s">
        <v>22</v>
      </c>
      <c r="AM7961">
        <v>72</v>
      </c>
    </row>
    <row r="7962" spans="28:39">
      <c r="AB7962" t="s">
        <v>650</v>
      </c>
      <c r="AC7962" s="1">
        <v>3</v>
      </c>
      <c r="AD7962" s="38" t="s">
        <v>337</v>
      </c>
      <c r="AE7962" s="39">
        <v>80</v>
      </c>
      <c r="AF7962" s="51">
        <v>130</v>
      </c>
      <c r="AG7962" s="42">
        <v>10</v>
      </c>
      <c r="AH7962">
        <v>86</v>
      </c>
      <c r="AL7962" t="s">
        <v>22</v>
      </c>
      <c r="AM7962">
        <v>72</v>
      </c>
    </row>
    <row r="7963" spans="28:39">
      <c r="AB7963" t="s">
        <v>650</v>
      </c>
      <c r="AC7963" s="1">
        <v>3</v>
      </c>
      <c r="AD7963" s="38" t="s">
        <v>337</v>
      </c>
      <c r="AE7963" s="39">
        <v>80</v>
      </c>
      <c r="AF7963" s="51">
        <v>130</v>
      </c>
      <c r="AG7963" s="43">
        <v>20</v>
      </c>
      <c r="AH7963">
        <v>86</v>
      </c>
      <c r="AL7963" t="s">
        <v>22</v>
      </c>
      <c r="AM7963">
        <v>72</v>
      </c>
    </row>
    <row r="7964" spans="28:39">
      <c r="AB7964" t="s">
        <v>650</v>
      </c>
      <c r="AC7964" s="1">
        <v>3</v>
      </c>
      <c r="AD7964" s="38" t="s">
        <v>337</v>
      </c>
      <c r="AE7964" s="39">
        <v>80</v>
      </c>
      <c r="AF7964" s="51">
        <v>130</v>
      </c>
      <c r="AG7964" s="44">
        <v>30</v>
      </c>
      <c r="AH7964">
        <v>80</v>
      </c>
      <c r="AL7964" t="s">
        <v>22</v>
      </c>
      <c r="AM7964">
        <v>72</v>
      </c>
    </row>
    <row r="7965" spans="28:39">
      <c r="AB7965" t="s">
        <v>650</v>
      </c>
      <c r="AC7965" s="1">
        <v>3</v>
      </c>
      <c r="AD7965" s="38" t="s">
        <v>337</v>
      </c>
      <c r="AE7965" s="39">
        <v>80</v>
      </c>
      <c r="AF7965" s="51">
        <v>130</v>
      </c>
      <c r="AG7965" s="45">
        <v>40</v>
      </c>
      <c r="AH7965">
        <v>70</v>
      </c>
      <c r="AL7965" t="s">
        <v>22</v>
      </c>
      <c r="AM7965">
        <v>72</v>
      </c>
    </row>
    <row r="7966" spans="28:39">
      <c r="AB7966" t="s">
        <v>650</v>
      </c>
      <c r="AC7966" s="1">
        <v>3</v>
      </c>
      <c r="AD7966" s="38" t="s">
        <v>337</v>
      </c>
      <c r="AE7966" s="39">
        <v>80</v>
      </c>
      <c r="AF7966" s="51">
        <v>130</v>
      </c>
      <c r="AG7966" s="46">
        <v>50</v>
      </c>
      <c r="AH7966">
        <v>64</v>
      </c>
      <c r="AL7966" t="s">
        <v>22</v>
      </c>
      <c r="AM7966">
        <v>72</v>
      </c>
    </row>
    <row r="7967" spans="28:39">
      <c r="AB7967" t="s">
        <v>650</v>
      </c>
      <c r="AC7967" s="1">
        <v>3</v>
      </c>
      <c r="AD7967" s="38" t="s">
        <v>337</v>
      </c>
      <c r="AE7967" s="39">
        <v>80</v>
      </c>
      <c r="AF7967" s="51">
        <v>130</v>
      </c>
      <c r="AG7967" s="47">
        <v>60</v>
      </c>
      <c r="AH7967">
        <v>57</v>
      </c>
      <c r="AL7967" t="s">
        <v>22</v>
      </c>
      <c r="AM7967">
        <v>72</v>
      </c>
    </row>
    <row r="7968" spans="28:39">
      <c r="AB7968" t="s">
        <v>650</v>
      </c>
      <c r="AC7968" s="1">
        <v>3</v>
      </c>
      <c r="AD7968" s="38" t="s">
        <v>337</v>
      </c>
      <c r="AE7968" s="39">
        <v>80</v>
      </c>
      <c r="AF7968" s="51">
        <v>130</v>
      </c>
      <c r="AG7968" s="48">
        <v>70</v>
      </c>
      <c r="AH7968">
        <v>53</v>
      </c>
      <c r="AL7968" t="s">
        <v>22</v>
      </c>
      <c r="AM7968">
        <v>72</v>
      </c>
    </row>
    <row r="7969" spans="28:39">
      <c r="AB7969" t="s">
        <v>650</v>
      </c>
      <c r="AC7969" s="1">
        <v>3</v>
      </c>
      <c r="AD7969" s="38" t="s">
        <v>337</v>
      </c>
      <c r="AE7969" s="39">
        <v>80</v>
      </c>
      <c r="AF7969" s="52">
        <v>140</v>
      </c>
      <c r="AG7969" s="41">
        <v>0</v>
      </c>
      <c r="AH7969">
        <v>82</v>
      </c>
      <c r="AL7969" t="s">
        <v>22</v>
      </c>
      <c r="AM7969">
        <v>72</v>
      </c>
    </row>
    <row r="7970" spans="28:39">
      <c r="AB7970" t="s">
        <v>650</v>
      </c>
      <c r="AC7970" s="1">
        <v>3</v>
      </c>
      <c r="AD7970" s="38" t="s">
        <v>337</v>
      </c>
      <c r="AE7970" s="39">
        <v>80</v>
      </c>
      <c r="AF7970" s="52">
        <v>140</v>
      </c>
      <c r="AG7970" s="42">
        <v>10</v>
      </c>
      <c r="AH7970">
        <v>82</v>
      </c>
      <c r="AL7970" t="s">
        <v>22</v>
      </c>
      <c r="AM7970">
        <v>72</v>
      </c>
    </row>
    <row r="7971" spans="28:39">
      <c r="AB7971" t="s">
        <v>650</v>
      </c>
      <c r="AC7971" s="1">
        <v>3</v>
      </c>
      <c r="AD7971" s="38" t="s">
        <v>337</v>
      </c>
      <c r="AE7971" s="39">
        <v>80</v>
      </c>
      <c r="AF7971" s="52">
        <v>140</v>
      </c>
      <c r="AG7971" s="43">
        <v>20</v>
      </c>
      <c r="AH7971">
        <v>82</v>
      </c>
      <c r="AL7971" t="s">
        <v>22</v>
      </c>
      <c r="AM7971">
        <v>72</v>
      </c>
    </row>
    <row r="7972" spans="28:39">
      <c r="AB7972" t="s">
        <v>650</v>
      </c>
      <c r="AC7972" s="1">
        <v>3</v>
      </c>
      <c r="AD7972" s="38" t="s">
        <v>337</v>
      </c>
      <c r="AE7972" s="39">
        <v>80</v>
      </c>
      <c r="AF7972" s="52">
        <v>140</v>
      </c>
      <c r="AG7972" s="44">
        <v>30</v>
      </c>
      <c r="AH7972">
        <v>80</v>
      </c>
      <c r="AL7972" t="s">
        <v>22</v>
      </c>
      <c r="AM7972">
        <v>72</v>
      </c>
    </row>
    <row r="7973" spans="28:39">
      <c r="AB7973" t="s">
        <v>650</v>
      </c>
      <c r="AC7973" s="1">
        <v>3</v>
      </c>
      <c r="AD7973" s="38" t="s">
        <v>337</v>
      </c>
      <c r="AE7973" s="39">
        <v>80</v>
      </c>
      <c r="AF7973" s="52">
        <v>140</v>
      </c>
      <c r="AG7973" s="45">
        <v>40</v>
      </c>
      <c r="AH7973">
        <v>70</v>
      </c>
      <c r="AL7973" t="s">
        <v>22</v>
      </c>
      <c r="AM7973">
        <v>72</v>
      </c>
    </row>
    <row r="7974" spans="28:39">
      <c r="AB7974" t="s">
        <v>650</v>
      </c>
      <c r="AC7974" s="1">
        <v>3</v>
      </c>
      <c r="AD7974" s="38" t="s">
        <v>337</v>
      </c>
      <c r="AE7974" s="39">
        <v>80</v>
      </c>
      <c r="AF7974" s="52">
        <v>140</v>
      </c>
      <c r="AG7974" s="46">
        <v>50</v>
      </c>
      <c r="AH7974">
        <v>64</v>
      </c>
      <c r="AL7974" t="s">
        <v>22</v>
      </c>
      <c r="AM7974">
        <v>72</v>
      </c>
    </row>
    <row r="7975" spans="28:39">
      <c r="AB7975" t="s">
        <v>650</v>
      </c>
      <c r="AC7975" s="1">
        <v>3</v>
      </c>
      <c r="AD7975" s="38" t="s">
        <v>337</v>
      </c>
      <c r="AE7975" s="39">
        <v>80</v>
      </c>
      <c r="AF7975" s="52">
        <v>140</v>
      </c>
      <c r="AG7975" s="47">
        <v>60</v>
      </c>
      <c r="AH7975">
        <v>57</v>
      </c>
      <c r="AL7975" t="s">
        <v>22</v>
      </c>
      <c r="AM7975">
        <v>72</v>
      </c>
    </row>
    <row r="7976" spans="28:39">
      <c r="AB7976" t="s">
        <v>650</v>
      </c>
      <c r="AC7976" s="1">
        <v>3</v>
      </c>
      <c r="AD7976" s="38" t="s">
        <v>337</v>
      </c>
      <c r="AE7976" s="39">
        <v>80</v>
      </c>
      <c r="AF7976" s="52">
        <v>140</v>
      </c>
      <c r="AG7976" s="48">
        <v>70</v>
      </c>
      <c r="AH7976">
        <v>53</v>
      </c>
      <c r="AL7976" t="s">
        <v>22</v>
      </c>
      <c r="AM7976">
        <v>72</v>
      </c>
    </row>
    <row r="7977" spans="28:39">
      <c r="AB7977" t="s">
        <v>650</v>
      </c>
      <c r="AC7977" s="1">
        <v>3</v>
      </c>
      <c r="AD7977" s="38" t="s">
        <v>337</v>
      </c>
      <c r="AE7977" s="39">
        <v>80</v>
      </c>
      <c r="AF7977" s="53">
        <v>150</v>
      </c>
      <c r="AG7977" s="41">
        <v>0</v>
      </c>
      <c r="AH7977">
        <v>78</v>
      </c>
      <c r="AL7977" t="s">
        <v>22</v>
      </c>
      <c r="AM7977">
        <v>72</v>
      </c>
    </row>
    <row r="7978" spans="28:39">
      <c r="AB7978" t="s">
        <v>650</v>
      </c>
      <c r="AC7978" s="1">
        <v>3</v>
      </c>
      <c r="AD7978" s="38" t="s">
        <v>337</v>
      </c>
      <c r="AE7978" s="39">
        <v>80</v>
      </c>
      <c r="AF7978" s="53">
        <v>150</v>
      </c>
      <c r="AG7978" s="42">
        <v>10</v>
      </c>
      <c r="AH7978">
        <v>78</v>
      </c>
      <c r="AL7978" t="s">
        <v>22</v>
      </c>
      <c r="AM7978">
        <v>72</v>
      </c>
    </row>
    <row r="7979" spans="28:39">
      <c r="AB7979" t="s">
        <v>650</v>
      </c>
      <c r="AC7979" s="1">
        <v>3</v>
      </c>
      <c r="AD7979" s="38" t="s">
        <v>337</v>
      </c>
      <c r="AE7979" s="39">
        <v>80</v>
      </c>
      <c r="AF7979" s="53">
        <v>150</v>
      </c>
      <c r="AG7979" s="43">
        <v>20</v>
      </c>
      <c r="AH7979">
        <v>78</v>
      </c>
      <c r="AL7979" t="s">
        <v>22</v>
      </c>
      <c r="AM7979">
        <v>72</v>
      </c>
    </row>
    <row r="7980" spans="28:39">
      <c r="AB7980" t="s">
        <v>650</v>
      </c>
      <c r="AC7980" s="1">
        <v>3</v>
      </c>
      <c r="AD7980" s="38" t="s">
        <v>337</v>
      </c>
      <c r="AE7980" s="39">
        <v>80</v>
      </c>
      <c r="AF7980" s="53">
        <v>150</v>
      </c>
      <c r="AG7980" s="44">
        <v>30</v>
      </c>
      <c r="AH7980">
        <v>78</v>
      </c>
      <c r="AL7980" t="s">
        <v>22</v>
      </c>
      <c r="AM7980">
        <v>72</v>
      </c>
    </row>
    <row r="7981" spans="28:39">
      <c r="AB7981" t="s">
        <v>650</v>
      </c>
      <c r="AC7981" s="1">
        <v>3</v>
      </c>
      <c r="AD7981" s="38" t="s">
        <v>337</v>
      </c>
      <c r="AE7981" s="39">
        <v>80</v>
      </c>
      <c r="AF7981" s="53">
        <v>150</v>
      </c>
      <c r="AG7981" s="45">
        <v>40</v>
      </c>
      <c r="AH7981">
        <v>70</v>
      </c>
      <c r="AL7981" t="s">
        <v>22</v>
      </c>
      <c r="AM7981">
        <v>72</v>
      </c>
    </row>
    <row r="7982" spans="28:39">
      <c r="AB7982" t="s">
        <v>650</v>
      </c>
      <c r="AC7982" s="1">
        <v>3</v>
      </c>
      <c r="AD7982" s="38" t="s">
        <v>337</v>
      </c>
      <c r="AE7982" s="39">
        <v>80</v>
      </c>
      <c r="AF7982" s="53">
        <v>150</v>
      </c>
      <c r="AG7982" s="46">
        <v>50</v>
      </c>
      <c r="AH7982">
        <v>64</v>
      </c>
      <c r="AL7982" t="s">
        <v>22</v>
      </c>
      <c r="AM7982">
        <v>72</v>
      </c>
    </row>
    <row r="7983" spans="28:39">
      <c r="AB7983" t="s">
        <v>650</v>
      </c>
      <c r="AC7983" s="1">
        <v>3</v>
      </c>
      <c r="AD7983" s="38" t="s">
        <v>337</v>
      </c>
      <c r="AE7983" s="39">
        <v>80</v>
      </c>
      <c r="AF7983" s="53">
        <v>150</v>
      </c>
      <c r="AG7983" s="47">
        <v>60</v>
      </c>
      <c r="AH7983">
        <v>57</v>
      </c>
      <c r="AL7983" t="s">
        <v>22</v>
      </c>
      <c r="AM7983">
        <v>72</v>
      </c>
    </row>
    <row r="7984" spans="28:39">
      <c r="AB7984" t="s">
        <v>650</v>
      </c>
      <c r="AC7984" s="1">
        <v>3</v>
      </c>
      <c r="AD7984" s="38" t="s">
        <v>337</v>
      </c>
      <c r="AE7984" s="39">
        <v>80</v>
      </c>
      <c r="AF7984" s="53">
        <v>150</v>
      </c>
      <c r="AG7984" s="48">
        <v>70</v>
      </c>
      <c r="AH7984">
        <v>53</v>
      </c>
      <c r="AL7984" t="s">
        <v>22</v>
      </c>
      <c r="AM7984">
        <v>72</v>
      </c>
    </row>
    <row r="7985" spans="28:39">
      <c r="AB7985" t="s">
        <v>650</v>
      </c>
      <c r="AC7985" s="1">
        <v>3</v>
      </c>
      <c r="AD7985" s="38" t="s">
        <v>337</v>
      </c>
      <c r="AE7985" s="39">
        <v>80</v>
      </c>
      <c r="AF7985" s="54">
        <v>160</v>
      </c>
      <c r="AG7985" s="41">
        <v>0</v>
      </c>
      <c r="AH7985">
        <v>69</v>
      </c>
      <c r="AL7985" t="s">
        <v>22</v>
      </c>
      <c r="AM7985">
        <v>72</v>
      </c>
    </row>
    <row r="7986" spans="28:39">
      <c r="AB7986" t="s">
        <v>650</v>
      </c>
      <c r="AC7986" s="1">
        <v>3</v>
      </c>
      <c r="AD7986" s="38" t="s">
        <v>337</v>
      </c>
      <c r="AE7986" s="39">
        <v>80</v>
      </c>
      <c r="AF7986" s="54">
        <v>160</v>
      </c>
      <c r="AG7986" s="42">
        <v>10</v>
      </c>
      <c r="AH7986">
        <v>69</v>
      </c>
      <c r="AL7986" t="s">
        <v>22</v>
      </c>
      <c r="AM7986">
        <v>72</v>
      </c>
    </row>
    <row r="7987" spans="28:39">
      <c r="AB7987" t="s">
        <v>650</v>
      </c>
      <c r="AC7987" s="1">
        <v>3</v>
      </c>
      <c r="AD7987" s="38" t="s">
        <v>337</v>
      </c>
      <c r="AE7987" s="39">
        <v>80</v>
      </c>
      <c r="AF7987" s="54">
        <v>160</v>
      </c>
      <c r="AG7987" s="43">
        <v>20</v>
      </c>
      <c r="AH7987">
        <v>69</v>
      </c>
      <c r="AL7987" t="s">
        <v>22</v>
      </c>
      <c r="AM7987">
        <v>72</v>
      </c>
    </row>
    <row r="7988" spans="28:39">
      <c r="AB7988" t="s">
        <v>650</v>
      </c>
      <c r="AC7988" s="1">
        <v>3</v>
      </c>
      <c r="AD7988" s="38" t="s">
        <v>337</v>
      </c>
      <c r="AE7988" s="39">
        <v>80</v>
      </c>
      <c r="AF7988" s="54">
        <v>160</v>
      </c>
      <c r="AG7988" s="44">
        <v>30</v>
      </c>
      <c r="AH7988">
        <v>69</v>
      </c>
      <c r="AL7988" t="s">
        <v>22</v>
      </c>
      <c r="AM7988">
        <v>72</v>
      </c>
    </row>
    <row r="7989" spans="28:39">
      <c r="AB7989" t="s">
        <v>650</v>
      </c>
      <c r="AC7989" s="1">
        <v>3</v>
      </c>
      <c r="AD7989" s="38" t="s">
        <v>337</v>
      </c>
      <c r="AE7989" s="39">
        <v>80</v>
      </c>
      <c r="AF7989" s="54">
        <v>160</v>
      </c>
      <c r="AG7989" s="45">
        <v>40</v>
      </c>
      <c r="AH7989">
        <v>69</v>
      </c>
      <c r="AL7989" t="s">
        <v>22</v>
      </c>
      <c r="AM7989">
        <v>72</v>
      </c>
    </row>
    <row r="7990" spans="28:39">
      <c r="AB7990" t="s">
        <v>650</v>
      </c>
      <c r="AC7990" s="1">
        <v>3</v>
      </c>
      <c r="AD7990" s="38" t="s">
        <v>337</v>
      </c>
      <c r="AE7990" s="39">
        <v>80</v>
      </c>
      <c r="AF7990" s="54">
        <v>160</v>
      </c>
      <c r="AG7990" s="46">
        <v>50</v>
      </c>
      <c r="AH7990">
        <v>64</v>
      </c>
      <c r="AL7990" t="s">
        <v>22</v>
      </c>
      <c r="AM7990">
        <v>72</v>
      </c>
    </row>
    <row r="7991" spans="28:39">
      <c r="AB7991" t="s">
        <v>650</v>
      </c>
      <c r="AC7991" s="1">
        <v>3</v>
      </c>
      <c r="AD7991" s="38" t="s">
        <v>337</v>
      </c>
      <c r="AE7991" s="39">
        <v>80</v>
      </c>
      <c r="AF7991" s="54">
        <v>160</v>
      </c>
      <c r="AG7991" s="47">
        <v>60</v>
      </c>
      <c r="AH7991">
        <v>57</v>
      </c>
      <c r="AL7991" t="s">
        <v>22</v>
      </c>
      <c r="AM7991">
        <v>72</v>
      </c>
    </row>
    <row r="7992" spans="28:39">
      <c r="AB7992" t="s">
        <v>650</v>
      </c>
      <c r="AC7992" s="1">
        <v>3</v>
      </c>
      <c r="AD7992" s="38" t="s">
        <v>337</v>
      </c>
      <c r="AE7992" s="39">
        <v>80</v>
      </c>
      <c r="AF7992" s="54">
        <v>160</v>
      </c>
      <c r="AG7992" s="48">
        <v>70</v>
      </c>
      <c r="AH7992">
        <v>53</v>
      </c>
      <c r="AL7992" t="s">
        <v>22</v>
      </c>
      <c r="AM7992">
        <v>72</v>
      </c>
    </row>
    <row r="7993" spans="28:39">
      <c r="AB7993" t="s">
        <v>650</v>
      </c>
      <c r="AC7993" s="1">
        <v>3</v>
      </c>
      <c r="AD7993" s="38" t="s">
        <v>337</v>
      </c>
      <c r="AE7993" s="39">
        <v>80</v>
      </c>
      <c r="AF7993" s="55">
        <v>170</v>
      </c>
      <c r="AG7993" s="41">
        <v>0</v>
      </c>
      <c r="AH7993">
        <v>61</v>
      </c>
      <c r="AL7993" t="s">
        <v>22</v>
      </c>
      <c r="AM7993">
        <v>72</v>
      </c>
    </row>
    <row r="7994" spans="28:39">
      <c r="AB7994" t="s">
        <v>650</v>
      </c>
      <c r="AC7994" s="1">
        <v>3</v>
      </c>
      <c r="AD7994" s="38" t="s">
        <v>337</v>
      </c>
      <c r="AE7994" s="39">
        <v>80</v>
      </c>
      <c r="AF7994" s="55">
        <v>170</v>
      </c>
      <c r="AG7994" s="42">
        <v>10</v>
      </c>
      <c r="AH7994">
        <v>61</v>
      </c>
      <c r="AL7994" t="s">
        <v>22</v>
      </c>
      <c r="AM7994">
        <v>72</v>
      </c>
    </row>
    <row r="7995" spans="28:39">
      <c r="AB7995" t="s">
        <v>650</v>
      </c>
      <c r="AC7995" s="1">
        <v>3</v>
      </c>
      <c r="AD7995" s="38" t="s">
        <v>337</v>
      </c>
      <c r="AE7995" s="39">
        <v>80</v>
      </c>
      <c r="AF7995" s="55">
        <v>170</v>
      </c>
      <c r="AG7995" s="43">
        <v>20</v>
      </c>
      <c r="AH7995">
        <v>61</v>
      </c>
      <c r="AL7995" t="s">
        <v>22</v>
      </c>
      <c r="AM7995">
        <v>72</v>
      </c>
    </row>
    <row r="7996" spans="28:39">
      <c r="AB7996" t="s">
        <v>650</v>
      </c>
      <c r="AC7996" s="1">
        <v>3</v>
      </c>
      <c r="AD7996" s="38" t="s">
        <v>337</v>
      </c>
      <c r="AE7996" s="39">
        <v>80</v>
      </c>
      <c r="AF7996" s="55">
        <v>170</v>
      </c>
      <c r="AG7996" s="44">
        <v>30</v>
      </c>
      <c r="AH7996">
        <v>61</v>
      </c>
      <c r="AL7996" t="s">
        <v>22</v>
      </c>
      <c r="AM7996">
        <v>72</v>
      </c>
    </row>
    <row r="7997" spans="28:39">
      <c r="AB7997" t="s">
        <v>650</v>
      </c>
      <c r="AC7997" s="1">
        <v>3</v>
      </c>
      <c r="AD7997" s="38" t="s">
        <v>337</v>
      </c>
      <c r="AE7997" s="39">
        <v>80</v>
      </c>
      <c r="AF7997" s="55">
        <v>170</v>
      </c>
      <c r="AG7997" s="45">
        <v>40</v>
      </c>
      <c r="AH7997">
        <v>61</v>
      </c>
      <c r="AL7997" t="s">
        <v>22</v>
      </c>
      <c r="AM7997">
        <v>72</v>
      </c>
    </row>
    <row r="7998" spans="28:39">
      <c r="AB7998" t="s">
        <v>650</v>
      </c>
      <c r="AC7998" s="1">
        <v>3</v>
      </c>
      <c r="AD7998" s="38" t="s">
        <v>337</v>
      </c>
      <c r="AE7998" s="39">
        <v>80</v>
      </c>
      <c r="AF7998" s="55">
        <v>170</v>
      </c>
      <c r="AG7998" s="46">
        <v>50</v>
      </c>
      <c r="AH7998">
        <v>61</v>
      </c>
      <c r="AL7998" t="s">
        <v>22</v>
      </c>
      <c r="AM7998">
        <v>72</v>
      </c>
    </row>
    <row r="7999" spans="28:39">
      <c r="AB7999" t="s">
        <v>650</v>
      </c>
      <c r="AC7999" s="1">
        <v>3</v>
      </c>
      <c r="AD7999" s="38" t="s">
        <v>337</v>
      </c>
      <c r="AE7999" s="39">
        <v>80</v>
      </c>
      <c r="AF7999" s="55">
        <v>170</v>
      </c>
      <c r="AG7999" s="47">
        <v>60</v>
      </c>
      <c r="AH7999">
        <v>57</v>
      </c>
      <c r="AL7999" t="s">
        <v>22</v>
      </c>
      <c r="AM7999">
        <v>72</v>
      </c>
    </row>
    <row r="8000" spans="28:39">
      <c r="AB8000" t="s">
        <v>650</v>
      </c>
      <c r="AC8000" s="1">
        <v>3</v>
      </c>
      <c r="AD8000" s="38" t="s">
        <v>337</v>
      </c>
      <c r="AE8000" s="39">
        <v>80</v>
      </c>
      <c r="AF8000" s="55">
        <v>170</v>
      </c>
      <c r="AG8000" s="48">
        <v>70</v>
      </c>
      <c r="AH8000">
        <v>53</v>
      </c>
      <c r="AL8000" t="s">
        <v>22</v>
      </c>
      <c r="AM8000">
        <v>72</v>
      </c>
    </row>
    <row r="8001" spans="28:39">
      <c r="AB8001" t="s">
        <v>650</v>
      </c>
      <c r="AC8001" s="1">
        <v>3</v>
      </c>
      <c r="AD8001" s="38" t="s">
        <v>337</v>
      </c>
      <c r="AE8001" s="39">
        <v>80</v>
      </c>
      <c r="AF8001" s="56">
        <v>180</v>
      </c>
      <c r="AG8001" s="41">
        <v>0</v>
      </c>
      <c r="AH8001">
        <v>54</v>
      </c>
      <c r="AL8001" t="s">
        <v>22</v>
      </c>
      <c r="AM8001">
        <v>72</v>
      </c>
    </row>
    <row r="8002" spans="28:39">
      <c r="AB8002" t="s">
        <v>650</v>
      </c>
      <c r="AC8002" s="1">
        <v>3</v>
      </c>
      <c r="AD8002" s="38" t="s">
        <v>337</v>
      </c>
      <c r="AE8002" s="39">
        <v>80</v>
      </c>
      <c r="AF8002" s="56">
        <v>180</v>
      </c>
      <c r="AG8002" s="42">
        <v>10</v>
      </c>
      <c r="AH8002">
        <v>54</v>
      </c>
      <c r="AL8002" t="s">
        <v>22</v>
      </c>
      <c r="AM8002">
        <v>72</v>
      </c>
    </row>
    <row r="8003" spans="28:39">
      <c r="AB8003" t="s">
        <v>650</v>
      </c>
      <c r="AC8003" s="1">
        <v>3</v>
      </c>
      <c r="AD8003" s="38" t="s">
        <v>337</v>
      </c>
      <c r="AE8003" s="39">
        <v>80</v>
      </c>
      <c r="AF8003" s="56">
        <v>180</v>
      </c>
      <c r="AG8003" s="43">
        <v>20</v>
      </c>
      <c r="AH8003">
        <v>54</v>
      </c>
      <c r="AL8003" t="s">
        <v>22</v>
      </c>
      <c r="AM8003">
        <v>72</v>
      </c>
    </row>
    <row r="8004" spans="28:39">
      <c r="AB8004" t="s">
        <v>650</v>
      </c>
      <c r="AC8004" s="1">
        <v>3</v>
      </c>
      <c r="AD8004" s="38" t="s">
        <v>337</v>
      </c>
      <c r="AE8004" s="39">
        <v>80</v>
      </c>
      <c r="AF8004" s="56">
        <v>180</v>
      </c>
      <c r="AG8004" s="44">
        <v>30</v>
      </c>
      <c r="AH8004">
        <v>54</v>
      </c>
      <c r="AL8004" t="s">
        <v>22</v>
      </c>
      <c r="AM8004">
        <v>72</v>
      </c>
    </row>
    <row r="8005" spans="28:39">
      <c r="AB8005" t="s">
        <v>650</v>
      </c>
      <c r="AC8005" s="1">
        <v>3</v>
      </c>
      <c r="AD8005" s="38" t="s">
        <v>337</v>
      </c>
      <c r="AE8005" s="39">
        <v>80</v>
      </c>
      <c r="AF8005" s="56">
        <v>180</v>
      </c>
      <c r="AG8005" s="45">
        <v>40</v>
      </c>
      <c r="AH8005">
        <v>54</v>
      </c>
      <c r="AL8005" t="s">
        <v>22</v>
      </c>
      <c r="AM8005">
        <v>72</v>
      </c>
    </row>
    <row r="8006" spans="28:39">
      <c r="AB8006" t="s">
        <v>650</v>
      </c>
      <c r="AC8006" s="1">
        <v>3</v>
      </c>
      <c r="AD8006" s="38" t="s">
        <v>337</v>
      </c>
      <c r="AE8006" s="39">
        <v>80</v>
      </c>
      <c r="AF8006" s="56">
        <v>180</v>
      </c>
      <c r="AG8006" s="46">
        <v>50</v>
      </c>
      <c r="AH8006">
        <v>54</v>
      </c>
      <c r="AL8006" t="s">
        <v>22</v>
      </c>
      <c r="AM8006">
        <v>72</v>
      </c>
    </row>
    <row r="8007" spans="28:39">
      <c r="AB8007" t="s">
        <v>650</v>
      </c>
      <c r="AC8007" s="1">
        <v>3</v>
      </c>
      <c r="AD8007" s="38" t="s">
        <v>337</v>
      </c>
      <c r="AE8007" s="39">
        <v>80</v>
      </c>
      <c r="AF8007" s="56">
        <v>180</v>
      </c>
      <c r="AG8007" s="47">
        <v>60</v>
      </c>
      <c r="AH8007">
        <v>54</v>
      </c>
      <c r="AL8007" t="s">
        <v>22</v>
      </c>
      <c r="AM8007">
        <v>72</v>
      </c>
    </row>
    <row r="8008" spans="28:39">
      <c r="AB8008" t="s">
        <v>650</v>
      </c>
      <c r="AC8008" s="1">
        <v>3</v>
      </c>
      <c r="AD8008" s="38" t="s">
        <v>337</v>
      </c>
      <c r="AE8008" s="39">
        <v>80</v>
      </c>
      <c r="AF8008" s="56">
        <v>180</v>
      </c>
      <c r="AG8008" s="48">
        <v>70</v>
      </c>
      <c r="AH8008">
        <v>53</v>
      </c>
      <c r="AL8008" t="s">
        <v>22</v>
      </c>
      <c r="AM8008">
        <v>72</v>
      </c>
    </row>
    <row r="8009" spans="28:39">
      <c r="AB8009" t="s">
        <v>650</v>
      </c>
      <c r="AC8009" s="1">
        <v>3</v>
      </c>
      <c r="AD8009" s="38" t="s">
        <v>337</v>
      </c>
      <c r="AE8009" s="39">
        <v>80</v>
      </c>
      <c r="AF8009" s="57">
        <v>200</v>
      </c>
      <c r="AG8009" s="41">
        <v>0</v>
      </c>
      <c r="AH8009">
        <v>44</v>
      </c>
      <c r="AL8009" t="s">
        <v>22</v>
      </c>
      <c r="AM8009">
        <v>72</v>
      </c>
    </row>
    <row r="8010" spans="28:39">
      <c r="AB8010" t="s">
        <v>650</v>
      </c>
      <c r="AC8010" s="1">
        <v>3</v>
      </c>
      <c r="AD8010" s="38" t="s">
        <v>337</v>
      </c>
      <c r="AE8010" s="39">
        <v>80</v>
      </c>
      <c r="AF8010" s="57">
        <v>200</v>
      </c>
      <c r="AG8010" s="42">
        <v>10</v>
      </c>
      <c r="AH8010">
        <v>44</v>
      </c>
      <c r="AL8010" t="s">
        <v>22</v>
      </c>
      <c r="AM8010">
        <v>72</v>
      </c>
    </row>
    <row r="8011" spans="28:39">
      <c r="AB8011" t="s">
        <v>650</v>
      </c>
      <c r="AC8011" s="1">
        <v>3</v>
      </c>
      <c r="AD8011" s="38" t="s">
        <v>337</v>
      </c>
      <c r="AE8011" s="39">
        <v>80</v>
      </c>
      <c r="AF8011" s="57">
        <v>200</v>
      </c>
      <c r="AG8011" s="43">
        <v>20</v>
      </c>
      <c r="AH8011">
        <v>44</v>
      </c>
      <c r="AL8011" t="s">
        <v>22</v>
      </c>
      <c r="AM8011">
        <v>72</v>
      </c>
    </row>
    <row r="8012" spans="28:39">
      <c r="AB8012" t="s">
        <v>650</v>
      </c>
      <c r="AC8012" s="1">
        <v>3</v>
      </c>
      <c r="AD8012" s="38" t="s">
        <v>337</v>
      </c>
      <c r="AE8012" s="39">
        <v>80</v>
      </c>
      <c r="AF8012" s="57">
        <v>200</v>
      </c>
      <c r="AG8012" s="44">
        <v>30</v>
      </c>
      <c r="AH8012">
        <v>44</v>
      </c>
      <c r="AL8012" t="s">
        <v>22</v>
      </c>
      <c r="AM8012">
        <v>72</v>
      </c>
    </row>
    <row r="8013" spans="28:39">
      <c r="AB8013" t="s">
        <v>650</v>
      </c>
      <c r="AC8013" s="1">
        <v>3</v>
      </c>
      <c r="AD8013" s="38" t="s">
        <v>337</v>
      </c>
      <c r="AE8013" s="39">
        <v>80</v>
      </c>
      <c r="AF8013" s="57">
        <v>200</v>
      </c>
      <c r="AG8013" s="45">
        <v>40</v>
      </c>
      <c r="AH8013">
        <v>44</v>
      </c>
      <c r="AL8013" t="s">
        <v>22</v>
      </c>
      <c r="AM8013">
        <v>72</v>
      </c>
    </row>
    <row r="8014" spans="28:39">
      <c r="AB8014" t="s">
        <v>650</v>
      </c>
      <c r="AC8014" s="1">
        <v>3</v>
      </c>
      <c r="AD8014" s="38" t="s">
        <v>337</v>
      </c>
      <c r="AE8014" s="39">
        <v>80</v>
      </c>
      <c r="AF8014" s="57">
        <v>200</v>
      </c>
      <c r="AG8014" s="46">
        <v>50</v>
      </c>
      <c r="AH8014">
        <v>44</v>
      </c>
      <c r="AL8014" t="s">
        <v>22</v>
      </c>
      <c r="AM8014">
        <v>72</v>
      </c>
    </row>
    <row r="8015" spans="28:39">
      <c r="AB8015" t="s">
        <v>650</v>
      </c>
      <c r="AC8015" s="1">
        <v>3</v>
      </c>
      <c r="AD8015" s="38" t="s">
        <v>337</v>
      </c>
      <c r="AE8015" s="39">
        <v>80</v>
      </c>
      <c r="AF8015" s="57">
        <v>200</v>
      </c>
      <c r="AG8015" s="47">
        <v>60</v>
      </c>
      <c r="AH8015">
        <v>44</v>
      </c>
      <c r="AL8015" t="s">
        <v>22</v>
      </c>
      <c r="AM8015">
        <v>72</v>
      </c>
    </row>
    <row r="8016" spans="28:39">
      <c r="AB8016" t="s">
        <v>650</v>
      </c>
      <c r="AC8016" s="1">
        <v>3</v>
      </c>
      <c r="AD8016" s="38" t="s">
        <v>337</v>
      </c>
      <c r="AE8016" s="39">
        <v>80</v>
      </c>
      <c r="AF8016" s="57">
        <v>200</v>
      </c>
      <c r="AG8016" s="48">
        <v>70</v>
      </c>
      <c r="AH8016">
        <v>44</v>
      </c>
      <c r="AL8016" t="s">
        <v>22</v>
      </c>
      <c r="AM8016">
        <v>72</v>
      </c>
    </row>
    <row r="8017" spans="28:39">
      <c r="AB8017" t="s">
        <v>650</v>
      </c>
      <c r="AC8017" s="1">
        <v>3</v>
      </c>
      <c r="AD8017" s="38" t="s">
        <v>427</v>
      </c>
      <c r="AE8017" s="39">
        <v>80</v>
      </c>
      <c r="AF8017" s="40">
        <v>110</v>
      </c>
      <c r="AG8017" s="41">
        <v>0</v>
      </c>
      <c r="AH8017">
        <v>86</v>
      </c>
      <c r="AL8017" t="s">
        <v>22</v>
      </c>
      <c r="AM8017">
        <v>72</v>
      </c>
    </row>
    <row r="8018" spans="28:39">
      <c r="AB8018" t="s">
        <v>650</v>
      </c>
      <c r="AC8018" s="1">
        <v>3</v>
      </c>
      <c r="AD8018" s="38" t="s">
        <v>427</v>
      </c>
      <c r="AE8018" s="39">
        <v>80</v>
      </c>
      <c r="AF8018" s="40">
        <v>110</v>
      </c>
      <c r="AG8018" s="42">
        <v>10</v>
      </c>
      <c r="AH8018">
        <v>86</v>
      </c>
      <c r="AL8018" t="s">
        <v>22</v>
      </c>
      <c r="AM8018">
        <v>72</v>
      </c>
    </row>
    <row r="8019" spans="28:39">
      <c r="AB8019" t="s">
        <v>650</v>
      </c>
      <c r="AC8019" s="1">
        <v>3</v>
      </c>
      <c r="AD8019" s="38" t="s">
        <v>427</v>
      </c>
      <c r="AE8019" s="39">
        <v>80</v>
      </c>
      <c r="AF8019" s="40">
        <v>110</v>
      </c>
      <c r="AG8019" s="43">
        <v>20</v>
      </c>
      <c r="AH8019">
        <v>86</v>
      </c>
      <c r="AL8019" t="s">
        <v>22</v>
      </c>
      <c r="AM8019">
        <v>72</v>
      </c>
    </row>
    <row r="8020" spans="28:39">
      <c r="AB8020" t="s">
        <v>650</v>
      </c>
      <c r="AC8020" s="1">
        <v>3</v>
      </c>
      <c r="AD8020" s="38" t="s">
        <v>427</v>
      </c>
      <c r="AE8020" s="39">
        <v>80</v>
      </c>
      <c r="AF8020" s="40">
        <v>110</v>
      </c>
      <c r="AG8020" s="44">
        <v>30</v>
      </c>
      <c r="AH8020">
        <v>80</v>
      </c>
      <c r="AL8020" t="s">
        <v>22</v>
      </c>
      <c r="AM8020">
        <v>72</v>
      </c>
    </row>
    <row r="8021" spans="28:39">
      <c r="AB8021" t="s">
        <v>650</v>
      </c>
      <c r="AC8021" s="1">
        <v>3</v>
      </c>
      <c r="AD8021" s="38" t="s">
        <v>427</v>
      </c>
      <c r="AE8021" s="39">
        <v>80</v>
      </c>
      <c r="AF8021" s="40">
        <v>110</v>
      </c>
      <c r="AG8021" s="45">
        <v>40</v>
      </c>
      <c r="AH8021">
        <v>70</v>
      </c>
      <c r="AL8021" t="s">
        <v>22</v>
      </c>
      <c r="AM8021">
        <v>72</v>
      </c>
    </row>
    <row r="8022" spans="28:39">
      <c r="AB8022" t="s">
        <v>650</v>
      </c>
      <c r="AC8022" s="1">
        <v>3</v>
      </c>
      <c r="AD8022" s="38" t="s">
        <v>427</v>
      </c>
      <c r="AE8022" s="39">
        <v>80</v>
      </c>
      <c r="AF8022" s="40">
        <v>110</v>
      </c>
      <c r="AG8022" s="46">
        <v>50</v>
      </c>
      <c r="AH8022">
        <v>64</v>
      </c>
      <c r="AL8022" t="s">
        <v>22</v>
      </c>
      <c r="AM8022">
        <v>72</v>
      </c>
    </row>
    <row r="8023" spans="28:39">
      <c r="AB8023" t="s">
        <v>650</v>
      </c>
      <c r="AC8023" s="1">
        <v>3</v>
      </c>
      <c r="AD8023" s="38" t="s">
        <v>427</v>
      </c>
      <c r="AE8023" s="39">
        <v>80</v>
      </c>
      <c r="AF8023" s="40">
        <v>110</v>
      </c>
      <c r="AG8023" s="47">
        <v>60</v>
      </c>
      <c r="AH8023">
        <v>57</v>
      </c>
      <c r="AL8023" t="s">
        <v>22</v>
      </c>
      <c r="AM8023">
        <v>72</v>
      </c>
    </row>
    <row r="8024" spans="28:39">
      <c r="AB8024" t="s">
        <v>650</v>
      </c>
      <c r="AC8024" s="1">
        <v>3</v>
      </c>
      <c r="AD8024" s="38" t="s">
        <v>427</v>
      </c>
      <c r="AE8024" s="39">
        <v>80</v>
      </c>
      <c r="AF8024" s="40">
        <v>110</v>
      </c>
      <c r="AG8024" s="48">
        <v>70</v>
      </c>
      <c r="AH8024">
        <v>53</v>
      </c>
      <c r="AL8024" t="s">
        <v>22</v>
      </c>
      <c r="AM8024">
        <v>72</v>
      </c>
    </row>
    <row r="8025" spans="28:39">
      <c r="AB8025" t="s">
        <v>650</v>
      </c>
      <c r="AC8025" s="1">
        <v>3</v>
      </c>
      <c r="AD8025" s="38" t="s">
        <v>427</v>
      </c>
      <c r="AE8025" s="39">
        <v>80</v>
      </c>
      <c r="AF8025" s="49">
        <v>115</v>
      </c>
      <c r="AG8025" s="41">
        <v>0</v>
      </c>
      <c r="AH8025">
        <v>84</v>
      </c>
      <c r="AL8025" t="s">
        <v>22</v>
      </c>
      <c r="AM8025">
        <v>72</v>
      </c>
    </row>
    <row r="8026" spans="28:39">
      <c r="AB8026" t="s">
        <v>650</v>
      </c>
      <c r="AC8026" s="1">
        <v>3</v>
      </c>
      <c r="AD8026" s="38" t="s">
        <v>427</v>
      </c>
      <c r="AE8026" s="39">
        <v>80</v>
      </c>
      <c r="AF8026" s="49">
        <v>115</v>
      </c>
      <c r="AG8026" s="42">
        <v>10</v>
      </c>
      <c r="AH8026">
        <v>84</v>
      </c>
      <c r="AL8026" t="s">
        <v>22</v>
      </c>
      <c r="AM8026">
        <v>72</v>
      </c>
    </row>
    <row r="8027" spans="28:39">
      <c r="AB8027" t="s">
        <v>650</v>
      </c>
      <c r="AC8027" s="1">
        <v>3</v>
      </c>
      <c r="AD8027" s="38" t="s">
        <v>427</v>
      </c>
      <c r="AE8027" s="39">
        <v>80</v>
      </c>
      <c r="AF8027" s="49">
        <v>115</v>
      </c>
      <c r="AG8027" s="43">
        <v>20</v>
      </c>
      <c r="AH8027">
        <v>84</v>
      </c>
      <c r="AL8027" t="s">
        <v>22</v>
      </c>
      <c r="AM8027">
        <v>72</v>
      </c>
    </row>
    <row r="8028" spans="28:39">
      <c r="AB8028" t="s">
        <v>650</v>
      </c>
      <c r="AC8028" s="1">
        <v>3</v>
      </c>
      <c r="AD8028" s="38" t="s">
        <v>427</v>
      </c>
      <c r="AE8028" s="39">
        <v>80</v>
      </c>
      <c r="AF8028" s="49">
        <v>115</v>
      </c>
      <c r="AG8028" s="44">
        <v>30</v>
      </c>
      <c r="AH8028">
        <v>80</v>
      </c>
      <c r="AL8028" t="s">
        <v>22</v>
      </c>
      <c r="AM8028">
        <v>72</v>
      </c>
    </row>
    <row r="8029" spans="28:39">
      <c r="AB8029" t="s">
        <v>650</v>
      </c>
      <c r="AC8029" s="1">
        <v>3</v>
      </c>
      <c r="AD8029" s="38" t="s">
        <v>427</v>
      </c>
      <c r="AE8029" s="39">
        <v>80</v>
      </c>
      <c r="AF8029" s="49">
        <v>115</v>
      </c>
      <c r="AG8029" s="45">
        <v>40</v>
      </c>
      <c r="AH8029">
        <v>70</v>
      </c>
      <c r="AL8029" t="s">
        <v>22</v>
      </c>
      <c r="AM8029">
        <v>72</v>
      </c>
    </row>
    <row r="8030" spans="28:39">
      <c r="AB8030" t="s">
        <v>650</v>
      </c>
      <c r="AC8030" s="1">
        <v>3</v>
      </c>
      <c r="AD8030" s="38" t="s">
        <v>427</v>
      </c>
      <c r="AE8030" s="39">
        <v>80</v>
      </c>
      <c r="AF8030" s="49">
        <v>115</v>
      </c>
      <c r="AG8030" s="46">
        <v>50</v>
      </c>
      <c r="AH8030">
        <v>64</v>
      </c>
      <c r="AL8030" t="s">
        <v>22</v>
      </c>
      <c r="AM8030">
        <v>72</v>
      </c>
    </row>
    <row r="8031" spans="28:39">
      <c r="AB8031" t="s">
        <v>650</v>
      </c>
      <c r="AC8031" s="1">
        <v>3</v>
      </c>
      <c r="AD8031" s="38" t="s">
        <v>427</v>
      </c>
      <c r="AE8031" s="39">
        <v>80</v>
      </c>
      <c r="AF8031" s="49">
        <v>115</v>
      </c>
      <c r="AG8031" s="47">
        <v>60</v>
      </c>
      <c r="AH8031">
        <v>57</v>
      </c>
      <c r="AL8031" t="s">
        <v>22</v>
      </c>
      <c r="AM8031">
        <v>72</v>
      </c>
    </row>
    <row r="8032" spans="28:39">
      <c r="AB8032" t="s">
        <v>650</v>
      </c>
      <c r="AC8032" s="1">
        <v>3</v>
      </c>
      <c r="AD8032" s="38" t="s">
        <v>427</v>
      </c>
      <c r="AE8032" s="39">
        <v>80</v>
      </c>
      <c r="AF8032" s="49">
        <v>115</v>
      </c>
      <c r="AG8032" s="48">
        <v>70</v>
      </c>
      <c r="AH8032">
        <v>53</v>
      </c>
      <c r="AL8032" t="s">
        <v>22</v>
      </c>
      <c r="AM8032">
        <v>72</v>
      </c>
    </row>
    <row r="8033" spans="28:39">
      <c r="AB8033" t="s">
        <v>650</v>
      </c>
      <c r="AC8033" s="1">
        <v>3</v>
      </c>
      <c r="AD8033" s="38" t="s">
        <v>427</v>
      </c>
      <c r="AE8033" s="39">
        <v>80</v>
      </c>
      <c r="AF8033" s="50">
        <v>120</v>
      </c>
      <c r="AG8033" s="41">
        <v>0</v>
      </c>
      <c r="AH8033">
        <v>81</v>
      </c>
      <c r="AL8033" t="s">
        <v>22</v>
      </c>
      <c r="AM8033">
        <v>72</v>
      </c>
    </row>
    <row r="8034" spans="28:39">
      <c r="AB8034" t="s">
        <v>650</v>
      </c>
      <c r="AC8034" s="1">
        <v>3</v>
      </c>
      <c r="AD8034" s="38" t="s">
        <v>427</v>
      </c>
      <c r="AE8034" s="39">
        <v>80</v>
      </c>
      <c r="AF8034" s="50">
        <v>120</v>
      </c>
      <c r="AG8034" s="42">
        <v>10</v>
      </c>
      <c r="AH8034">
        <v>81</v>
      </c>
      <c r="AL8034" t="s">
        <v>22</v>
      </c>
      <c r="AM8034">
        <v>72</v>
      </c>
    </row>
    <row r="8035" spans="28:39">
      <c r="AB8035" t="s">
        <v>650</v>
      </c>
      <c r="AC8035" s="1">
        <v>3</v>
      </c>
      <c r="AD8035" s="38" t="s">
        <v>427</v>
      </c>
      <c r="AE8035" s="39">
        <v>80</v>
      </c>
      <c r="AF8035" s="50">
        <v>120</v>
      </c>
      <c r="AG8035" s="43">
        <v>20</v>
      </c>
      <c r="AH8035">
        <v>81</v>
      </c>
      <c r="AL8035" t="s">
        <v>22</v>
      </c>
      <c r="AM8035">
        <v>72</v>
      </c>
    </row>
    <row r="8036" spans="28:39">
      <c r="AB8036" t="s">
        <v>650</v>
      </c>
      <c r="AC8036" s="1">
        <v>3</v>
      </c>
      <c r="AD8036" s="38" t="s">
        <v>427</v>
      </c>
      <c r="AE8036" s="39">
        <v>80</v>
      </c>
      <c r="AF8036" s="50">
        <v>120</v>
      </c>
      <c r="AG8036" s="44">
        <v>30</v>
      </c>
      <c r="AH8036">
        <v>80</v>
      </c>
      <c r="AL8036" t="s">
        <v>22</v>
      </c>
      <c r="AM8036">
        <v>72</v>
      </c>
    </row>
    <row r="8037" spans="28:39">
      <c r="AB8037" t="s">
        <v>650</v>
      </c>
      <c r="AC8037" s="1">
        <v>3</v>
      </c>
      <c r="AD8037" s="38" t="s">
        <v>427</v>
      </c>
      <c r="AE8037" s="39">
        <v>80</v>
      </c>
      <c r="AF8037" s="50">
        <v>120</v>
      </c>
      <c r="AG8037" s="45">
        <v>40</v>
      </c>
      <c r="AH8037">
        <v>70</v>
      </c>
      <c r="AL8037" t="s">
        <v>22</v>
      </c>
      <c r="AM8037">
        <v>72</v>
      </c>
    </row>
    <row r="8038" spans="28:39">
      <c r="AB8038" t="s">
        <v>650</v>
      </c>
      <c r="AC8038" s="1">
        <v>3</v>
      </c>
      <c r="AD8038" s="38" t="s">
        <v>427</v>
      </c>
      <c r="AE8038" s="39">
        <v>80</v>
      </c>
      <c r="AF8038" s="50">
        <v>120</v>
      </c>
      <c r="AG8038" s="46">
        <v>50</v>
      </c>
      <c r="AH8038">
        <v>64</v>
      </c>
      <c r="AL8038" t="s">
        <v>22</v>
      </c>
      <c r="AM8038">
        <v>72</v>
      </c>
    </row>
    <row r="8039" spans="28:39">
      <c r="AB8039" t="s">
        <v>650</v>
      </c>
      <c r="AC8039" s="1">
        <v>3</v>
      </c>
      <c r="AD8039" s="38" t="s">
        <v>427</v>
      </c>
      <c r="AE8039" s="39">
        <v>80</v>
      </c>
      <c r="AF8039" s="50">
        <v>120</v>
      </c>
      <c r="AG8039" s="47">
        <v>60</v>
      </c>
      <c r="AH8039">
        <v>57</v>
      </c>
      <c r="AL8039" t="s">
        <v>22</v>
      </c>
      <c r="AM8039">
        <v>72</v>
      </c>
    </row>
    <row r="8040" spans="28:39">
      <c r="AB8040" t="s">
        <v>650</v>
      </c>
      <c r="AC8040" s="1">
        <v>3</v>
      </c>
      <c r="AD8040" s="38" t="s">
        <v>427</v>
      </c>
      <c r="AE8040" s="39">
        <v>80</v>
      </c>
      <c r="AF8040" s="50">
        <v>120</v>
      </c>
      <c r="AG8040" s="48">
        <v>70</v>
      </c>
      <c r="AH8040">
        <v>53</v>
      </c>
      <c r="AL8040" t="s">
        <v>22</v>
      </c>
      <c r="AM8040">
        <v>72</v>
      </c>
    </row>
    <row r="8041" spans="28:39">
      <c r="AB8041" t="s">
        <v>650</v>
      </c>
      <c r="AC8041" s="1">
        <v>3</v>
      </c>
      <c r="AD8041" s="38" t="s">
        <v>427</v>
      </c>
      <c r="AE8041" s="39">
        <v>80</v>
      </c>
      <c r="AF8041" s="51">
        <v>130</v>
      </c>
      <c r="AG8041" s="41">
        <v>0</v>
      </c>
      <c r="AH8041">
        <v>75</v>
      </c>
      <c r="AL8041" t="s">
        <v>22</v>
      </c>
      <c r="AM8041">
        <v>72</v>
      </c>
    </row>
    <row r="8042" spans="28:39">
      <c r="AB8042" t="s">
        <v>650</v>
      </c>
      <c r="AC8042" s="1">
        <v>3</v>
      </c>
      <c r="AD8042" s="38" t="s">
        <v>427</v>
      </c>
      <c r="AE8042" s="39">
        <v>80</v>
      </c>
      <c r="AF8042" s="51">
        <v>130</v>
      </c>
      <c r="AG8042" s="42">
        <v>10</v>
      </c>
      <c r="AH8042">
        <v>75</v>
      </c>
      <c r="AL8042" t="s">
        <v>22</v>
      </c>
      <c r="AM8042">
        <v>72</v>
      </c>
    </row>
    <row r="8043" spans="28:39">
      <c r="AB8043" t="s">
        <v>650</v>
      </c>
      <c r="AC8043" s="1">
        <v>3</v>
      </c>
      <c r="AD8043" s="38" t="s">
        <v>427</v>
      </c>
      <c r="AE8043" s="39">
        <v>80</v>
      </c>
      <c r="AF8043" s="51">
        <v>130</v>
      </c>
      <c r="AG8043" s="43">
        <v>20</v>
      </c>
      <c r="AH8043">
        <v>75</v>
      </c>
      <c r="AL8043" t="s">
        <v>22</v>
      </c>
      <c r="AM8043">
        <v>72</v>
      </c>
    </row>
    <row r="8044" spans="28:39">
      <c r="AB8044" t="s">
        <v>650</v>
      </c>
      <c r="AC8044" s="1">
        <v>3</v>
      </c>
      <c r="AD8044" s="38" t="s">
        <v>427</v>
      </c>
      <c r="AE8044" s="39">
        <v>80</v>
      </c>
      <c r="AF8044" s="51">
        <v>130</v>
      </c>
      <c r="AG8044" s="44">
        <v>30</v>
      </c>
      <c r="AH8044">
        <v>75</v>
      </c>
      <c r="AL8044" t="s">
        <v>22</v>
      </c>
      <c r="AM8044">
        <v>72</v>
      </c>
    </row>
    <row r="8045" spans="28:39">
      <c r="AB8045" t="s">
        <v>650</v>
      </c>
      <c r="AC8045" s="1">
        <v>3</v>
      </c>
      <c r="AD8045" s="38" t="s">
        <v>427</v>
      </c>
      <c r="AE8045" s="39">
        <v>80</v>
      </c>
      <c r="AF8045" s="51">
        <v>130</v>
      </c>
      <c r="AG8045" s="45">
        <v>40</v>
      </c>
      <c r="AH8045">
        <v>70</v>
      </c>
      <c r="AL8045" t="s">
        <v>22</v>
      </c>
      <c r="AM8045">
        <v>72</v>
      </c>
    </row>
    <row r="8046" spans="28:39">
      <c r="AB8046" t="s">
        <v>650</v>
      </c>
      <c r="AC8046" s="1">
        <v>3</v>
      </c>
      <c r="AD8046" s="38" t="s">
        <v>427</v>
      </c>
      <c r="AE8046" s="39">
        <v>80</v>
      </c>
      <c r="AF8046" s="51">
        <v>130</v>
      </c>
      <c r="AG8046" s="46">
        <v>50</v>
      </c>
      <c r="AH8046">
        <v>64</v>
      </c>
      <c r="AL8046" t="s">
        <v>22</v>
      </c>
      <c r="AM8046">
        <v>72</v>
      </c>
    </row>
    <row r="8047" spans="28:39">
      <c r="AB8047" t="s">
        <v>650</v>
      </c>
      <c r="AC8047" s="1">
        <v>3</v>
      </c>
      <c r="AD8047" s="38" t="s">
        <v>427</v>
      </c>
      <c r="AE8047" s="39">
        <v>80</v>
      </c>
      <c r="AF8047" s="51">
        <v>130</v>
      </c>
      <c r="AG8047" s="47">
        <v>60</v>
      </c>
      <c r="AH8047">
        <v>57</v>
      </c>
      <c r="AL8047" t="s">
        <v>22</v>
      </c>
      <c r="AM8047">
        <v>72</v>
      </c>
    </row>
    <row r="8048" spans="28:39">
      <c r="AB8048" t="s">
        <v>650</v>
      </c>
      <c r="AC8048" s="1">
        <v>3</v>
      </c>
      <c r="AD8048" s="38" t="s">
        <v>427</v>
      </c>
      <c r="AE8048" s="39">
        <v>80</v>
      </c>
      <c r="AF8048" s="51">
        <v>130</v>
      </c>
      <c r="AG8048" s="48">
        <v>70</v>
      </c>
      <c r="AH8048">
        <v>53</v>
      </c>
      <c r="AL8048" t="s">
        <v>22</v>
      </c>
      <c r="AM8048">
        <v>72</v>
      </c>
    </row>
    <row r="8049" spans="28:39">
      <c r="AB8049" t="s">
        <v>650</v>
      </c>
      <c r="AC8049" s="1">
        <v>3</v>
      </c>
      <c r="AD8049" s="38" t="s">
        <v>427</v>
      </c>
      <c r="AE8049" s="39">
        <v>80</v>
      </c>
      <c r="AF8049" s="52">
        <v>140</v>
      </c>
      <c r="AG8049" s="41">
        <v>0</v>
      </c>
      <c r="AH8049">
        <v>64</v>
      </c>
      <c r="AL8049" t="s">
        <v>22</v>
      </c>
      <c r="AM8049">
        <v>72</v>
      </c>
    </row>
    <row r="8050" spans="28:39">
      <c r="AB8050" t="s">
        <v>650</v>
      </c>
      <c r="AC8050" s="1">
        <v>3</v>
      </c>
      <c r="AD8050" s="38" t="s">
        <v>427</v>
      </c>
      <c r="AE8050" s="39">
        <v>80</v>
      </c>
      <c r="AF8050" s="52">
        <v>140</v>
      </c>
      <c r="AG8050" s="42">
        <v>10</v>
      </c>
      <c r="AH8050">
        <v>64</v>
      </c>
      <c r="AL8050" t="s">
        <v>22</v>
      </c>
      <c r="AM8050">
        <v>72</v>
      </c>
    </row>
    <row r="8051" spans="28:39">
      <c r="AB8051" t="s">
        <v>650</v>
      </c>
      <c r="AC8051" s="1">
        <v>3</v>
      </c>
      <c r="AD8051" s="38" t="s">
        <v>427</v>
      </c>
      <c r="AE8051" s="39">
        <v>80</v>
      </c>
      <c r="AF8051" s="52">
        <v>140</v>
      </c>
      <c r="AG8051" s="43">
        <v>20</v>
      </c>
      <c r="AH8051">
        <v>64</v>
      </c>
      <c r="AL8051" t="s">
        <v>22</v>
      </c>
      <c r="AM8051">
        <v>72</v>
      </c>
    </row>
    <row r="8052" spans="28:39">
      <c r="AB8052" t="s">
        <v>650</v>
      </c>
      <c r="AC8052" s="1">
        <v>3</v>
      </c>
      <c r="AD8052" s="38" t="s">
        <v>427</v>
      </c>
      <c r="AE8052" s="39">
        <v>80</v>
      </c>
      <c r="AF8052" s="52">
        <v>140</v>
      </c>
      <c r="AG8052" s="44">
        <v>30</v>
      </c>
      <c r="AH8052">
        <v>64</v>
      </c>
      <c r="AL8052" t="s">
        <v>22</v>
      </c>
      <c r="AM8052">
        <v>72</v>
      </c>
    </row>
    <row r="8053" spans="28:39">
      <c r="AB8053" t="s">
        <v>650</v>
      </c>
      <c r="AC8053" s="1">
        <v>3</v>
      </c>
      <c r="AD8053" s="38" t="s">
        <v>427</v>
      </c>
      <c r="AE8053" s="39">
        <v>80</v>
      </c>
      <c r="AF8053" s="52">
        <v>140</v>
      </c>
      <c r="AG8053" s="45">
        <v>40</v>
      </c>
      <c r="AH8053">
        <v>64</v>
      </c>
      <c r="AL8053" t="s">
        <v>22</v>
      </c>
      <c r="AM8053">
        <v>72</v>
      </c>
    </row>
    <row r="8054" spans="28:39">
      <c r="AB8054" t="s">
        <v>650</v>
      </c>
      <c r="AC8054" s="1">
        <v>3</v>
      </c>
      <c r="AD8054" s="38" t="s">
        <v>427</v>
      </c>
      <c r="AE8054" s="39">
        <v>80</v>
      </c>
      <c r="AF8054" s="52">
        <v>140</v>
      </c>
      <c r="AG8054" s="46">
        <v>50</v>
      </c>
      <c r="AH8054">
        <v>64</v>
      </c>
      <c r="AL8054" t="s">
        <v>22</v>
      </c>
      <c r="AM8054">
        <v>72</v>
      </c>
    </row>
    <row r="8055" spans="28:39">
      <c r="AB8055" t="s">
        <v>650</v>
      </c>
      <c r="AC8055" s="1">
        <v>3</v>
      </c>
      <c r="AD8055" s="38" t="s">
        <v>427</v>
      </c>
      <c r="AE8055" s="39">
        <v>80</v>
      </c>
      <c r="AF8055" s="52">
        <v>140</v>
      </c>
      <c r="AG8055" s="47">
        <v>60</v>
      </c>
      <c r="AH8055">
        <v>57</v>
      </c>
      <c r="AL8055" t="s">
        <v>22</v>
      </c>
      <c r="AM8055">
        <v>72</v>
      </c>
    </row>
    <row r="8056" spans="28:39">
      <c r="AB8056" t="s">
        <v>650</v>
      </c>
      <c r="AC8056" s="1">
        <v>3</v>
      </c>
      <c r="AD8056" s="38" t="s">
        <v>427</v>
      </c>
      <c r="AE8056" s="39">
        <v>80</v>
      </c>
      <c r="AF8056" s="52">
        <v>140</v>
      </c>
      <c r="AG8056" s="48">
        <v>70</v>
      </c>
      <c r="AH8056">
        <v>53</v>
      </c>
      <c r="AL8056" t="s">
        <v>22</v>
      </c>
      <c r="AM8056">
        <v>72</v>
      </c>
    </row>
    <row r="8057" spans="28:39">
      <c r="AB8057" t="s">
        <v>650</v>
      </c>
      <c r="AC8057" s="1">
        <v>3</v>
      </c>
      <c r="AD8057" s="38" t="s">
        <v>427</v>
      </c>
      <c r="AE8057" s="39">
        <v>80</v>
      </c>
      <c r="AF8057" s="53">
        <v>150</v>
      </c>
      <c r="AG8057" s="41">
        <v>0</v>
      </c>
      <c r="AH8057">
        <v>56</v>
      </c>
      <c r="AL8057" t="s">
        <v>22</v>
      </c>
      <c r="AM8057">
        <v>72</v>
      </c>
    </row>
    <row r="8058" spans="28:39">
      <c r="AB8058" t="s">
        <v>650</v>
      </c>
      <c r="AC8058" s="1">
        <v>3</v>
      </c>
      <c r="AD8058" s="38" t="s">
        <v>427</v>
      </c>
      <c r="AE8058" s="39">
        <v>80</v>
      </c>
      <c r="AF8058" s="53">
        <v>150</v>
      </c>
      <c r="AG8058" s="42">
        <v>10</v>
      </c>
      <c r="AH8058">
        <v>56</v>
      </c>
      <c r="AL8058" t="s">
        <v>22</v>
      </c>
      <c r="AM8058">
        <v>72</v>
      </c>
    </row>
    <row r="8059" spans="28:39">
      <c r="AB8059" t="s">
        <v>650</v>
      </c>
      <c r="AC8059" s="1">
        <v>3</v>
      </c>
      <c r="AD8059" s="38" t="s">
        <v>427</v>
      </c>
      <c r="AE8059" s="39">
        <v>80</v>
      </c>
      <c r="AF8059" s="53">
        <v>150</v>
      </c>
      <c r="AG8059" s="43">
        <v>20</v>
      </c>
      <c r="AH8059">
        <v>56</v>
      </c>
      <c r="AL8059" t="s">
        <v>22</v>
      </c>
      <c r="AM8059">
        <v>72</v>
      </c>
    </row>
    <row r="8060" spans="28:39">
      <c r="AB8060" t="s">
        <v>650</v>
      </c>
      <c r="AC8060" s="1">
        <v>3</v>
      </c>
      <c r="AD8060" s="38" t="s">
        <v>427</v>
      </c>
      <c r="AE8060" s="39">
        <v>80</v>
      </c>
      <c r="AF8060" s="53">
        <v>150</v>
      </c>
      <c r="AG8060" s="44">
        <v>30</v>
      </c>
      <c r="AH8060">
        <v>56</v>
      </c>
      <c r="AL8060" t="s">
        <v>22</v>
      </c>
      <c r="AM8060">
        <v>72</v>
      </c>
    </row>
    <row r="8061" spans="28:39">
      <c r="AB8061" t="s">
        <v>650</v>
      </c>
      <c r="AC8061" s="1">
        <v>3</v>
      </c>
      <c r="AD8061" s="38" t="s">
        <v>427</v>
      </c>
      <c r="AE8061" s="39">
        <v>80</v>
      </c>
      <c r="AF8061" s="53">
        <v>150</v>
      </c>
      <c r="AG8061" s="45">
        <v>40</v>
      </c>
      <c r="AH8061">
        <v>56</v>
      </c>
      <c r="AL8061" t="s">
        <v>22</v>
      </c>
      <c r="AM8061">
        <v>72</v>
      </c>
    </row>
    <row r="8062" spans="28:39">
      <c r="AB8062" t="s">
        <v>650</v>
      </c>
      <c r="AC8062" s="1">
        <v>3</v>
      </c>
      <c r="AD8062" s="38" t="s">
        <v>427</v>
      </c>
      <c r="AE8062" s="39">
        <v>80</v>
      </c>
      <c r="AF8062" s="53">
        <v>150</v>
      </c>
      <c r="AG8062" s="46">
        <v>50</v>
      </c>
      <c r="AH8062">
        <v>56</v>
      </c>
      <c r="AL8062" t="s">
        <v>22</v>
      </c>
      <c r="AM8062">
        <v>72</v>
      </c>
    </row>
    <row r="8063" spans="28:39">
      <c r="AB8063" t="s">
        <v>650</v>
      </c>
      <c r="AC8063" s="1">
        <v>3</v>
      </c>
      <c r="AD8063" s="38" t="s">
        <v>427</v>
      </c>
      <c r="AE8063" s="39">
        <v>80</v>
      </c>
      <c r="AF8063" s="53">
        <v>150</v>
      </c>
      <c r="AG8063" s="47">
        <v>60</v>
      </c>
      <c r="AH8063">
        <v>56</v>
      </c>
      <c r="AL8063" t="s">
        <v>22</v>
      </c>
      <c r="AM8063">
        <v>72</v>
      </c>
    </row>
    <row r="8064" spans="28:39">
      <c r="AB8064" t="s">
        <v>650</v>
      </c>
      <c r="AC8064" s="1">
        <v>3</v>
      </c>
      <c r="AD8064" s="38" t="s">
        <v>427</v>
      </c>
      <c r="AE8064" s="39">
        <v>80</v>
      </c>
      <c r="AF8064" s="53">
        <v>150</v>
      </c>
      <c r="AG8064" s="48">
        <v>70</v>
      </c>
      <c r="AH8064">
        <v>53</v>
      </c>
      <c r="AL8064" t="s">
        <v>22</v>
      </c>
      <c r="AM8064">
        <v>72</v>
      </c>
    </row>
    <row r="8065" spans="28:39">
      <c r="AB8065" t="s">
        <v>650</v>
      </c>
      <c r="AC8065" s="1">
        <v>3</v>
      </c>
      <c r="AD8065" s="38" t="s">
        <v>427</v>
      </c>
      <c r="AE8065" s="39">
        <v>80</v>
      </c>
      <c r="AF8065" s="54">
        <v>160</v>
      </c>
      <c r="AG8065" s="41">
        <v>0</v>
      </c>
      <c r="AH8065">
        <v>49</v>
      </c>
      <c r="AL8065" t="s">
        <v>22</v>
      </c>
      <c r="AM8065">
        <v>72</v>
      </c>
    </row>
    <row r="8066" spans="28:39">
      <c r="AB8066" t="s">
        <v>650</v>
      </c>
      <c r="AC8066" s="1">
        <v>3</v>
      </c>
      <c r="AD8066" s="38" t="s">
        <v>427</v>
      </c>
      <c r="AE8066" s="39">
        <v>80</v>
      </c>
      <c r="AF8066" s="54">
        <v>160</v>
      </c>
      <c r="AG8066" s="42">
        <v>10</v>
      </c>
      <c r="AH8066">
        <v>49</v>
      </c>
      <c r="AL8066" t="s">
        <v>22</v>
      </c>
      <c r="AM8066">
        <v>72</v>
      </c>
    </row>
    <row r="8067" spans="28:39">
      <c r="AB8067" t="s">
        <v>650</v>
      </c>
      <c r="AC8067" s="1">
        <v>3</v>
      </c>
      <c r="AD8067" s="38" t="s">
        <v>427</v>
      </c>
      <c r="AE8067" s="39">
        <v>80</v>
      </c>
      <c r="AF8067" s="54">
        <v>160</v>
      </c>
      <c r="AG8067" s="43">
        <v>20</v>
      </c>
      <c r="AH8067">
        <v>49</v>
      </c>
      <c r="AL8067" t="s">
        <v>22</v>
      </c>
      <c r="AM8067">
        <v>72</v>
      </c>
    </row>
    <row r="8068" spans="28:39">
      <c r="AB8068" t="s">
        <v>650</v>
      </c>
      <c r="AC8068" s="1">
        <v>3</v>
      </c>
      <c r="AD8068" s="38" t="s">
        <v>427</v>
      </c>
      <c r="AE8068" s="39">
        <v>80</v>
      </c>
      <c r="AF8068" s="54">
        <v>160</v>
      </c>
      <c r="AG8068" s="44">
        <v>30</v>
      </c>
      <c r="AH8068">
        <v>49</v>
      </c>
      <c r="AL8068" t="s">
        <v>22</v>
      </c>
      <c r="AM8068">
        <v>72</v>
      </c>
    </row>
    <row r="8069" spans="28:39">
      <c r="AB8069" t="s">
        <v>650</v>
      </c>
      <c r="AC8069" s="1">
        <v>3</v>
      </c>
      <c r="AD8069" s="38" t="s">
        <v>427</v>
      </c>
      <c r="AE8069" s="39">
        <v>80</v>
      </c>
      <c r="AF8069" s="54">
        <v>160</v>
      </c>
      <c r="AG8069" s="45">
        <v>40</v>
      </c>
      <c r="AH8069">
        <v>49</v>
      </c>
      <c r="AL8069" t="s">
        <v>22</v>
      </c>
      <c r="AM8069">
        <v>72</v>
      </c>
    </row>
    <row r="8070" spans="28:39">
      <c r="AB8070" t="s">
        <v>650</v>
      </c>
      <c r="AC8070" s="1">
        <v>3</v>
      </c>
      <c r="AD8070" s="38" t="s">
        <v>427</v>
      </c>
      <c r="AE8070" s="39">
        <v>80</v>
      </c>
      <c r="AF8070" s="54">
        <v>160</v>
      </c>
      <c r="AG8070" s="46">
        <v>50</v>
      </c>
      <c r="AH8070">
        <v>49</v>
      </c>
      <c r="AL8070" t="s">
        <v>22</v>
      </c>
      <c r="AM8070">
        <v>72</v>
      </c>
    </row>
    <row r="8071" spans="28:39">
      <c r="AB8071" t="s">
        <v>650</v>
      </c>
      <c r="AC8071" s="1">
        <v>3</v>
      </c>
      <c r="AD8071" s="38" t="s">
        <v>427</v>
      </c>
      <c r="AE8071" s="39">
        <v>80</v>
      </c>
      <c r="AF8071" s="54">
        <v>160</v>
      </c>
      <c r="AG8071" s="47">
        <v>60</v>
      </c>
      <c r="AH8071">
        <v>49</v>
      </c>
      <c r="AL8071" t="s">
        <v>22</v>
      </c>
      <c r="AM8071">
        <v>72</v>
      </c>
    </row>
    <row r="8072" spans="28:39">
      <c r="AB8072" t="s">
        <v>650</v>
      </c>
      <c r="AC8072" s="1">
        <v>3</v>
      </c>
      <c r="AD8072" s="38" t="s">
        <v>427</v>
      </c>
      <c r="AE8072" s="39">
        <v>80</v>
      </c>
      <c r="AF8072" s="54">
        <v>160</v>
      </c>
      <c r="AG8072" s="48">
        <v>70</v>
      </c>
      <c r="AH8072">
        <v>49</v>
      </c>
      <c r="AL8072" t="s">
        <v>22</v>
      </c>
      <c r="AM8072">
        <v>72</v>
      </c>
    </row>
    <row r="8073" spans="28:39">
      <c r="AB8073" t="s">
        <v>650</v>
      </c>
      <c r="AC8073" s="1">
        <v>3</v>
      </c>
      <c r="AD8073" s="38" t="s">
        <v>427</v>
      </c>
      <c r="AE8073" s="39">
        <v>80</v>
      </c>
      <c r="AF8073" s="55">
        <v>170</v>
      </c>
      <c r="AG8073" s="41">
        <v>0</v>
      </c>
      <c r="AH8073">
        <v>43</v>
      </c>
      <c r="AL8073" t="s">
        <v>22</v>
      </c>
      <c r="AM8073">
        <v>72</v>
      </c>
    </row>
    <row r="8074" spans="28:39">
      <c r="AB8074" t="s">
        <v>650</v>
      </c>
      <c r="AC8074" s="1">
        <v>3</v>
      </c>
      <c r="AD8074" s="38" t="s">
        <v>427</v>
      </c>
      <c r="AE8074" s="39">
        <v>80</v>
      </c>
      <c r="AF8074" s="55">
        <v>170</v>
      </c>
      <c r="AG8074" s="42">
        <v>10</v>
      </c>
      <c r="AH8074">
        <v>43</v>
      </c>
      <c r="AL8074" t="s">
        <v>22</v>
      </c>
      <c r="AM8074">
        <v>72</v>
      </c>
    </row>
    <row r="8075" spans="28:39">
      <c r="AB8075" t="s">
        <v>650</v>
      </c>
      <c r="AC8075" s="1">
        <v>3</v>
      </c>
      <c r="AD8075" s="38" t="s">
        <v>427</v>
      </c>
      <c r="AE8075" s="39">
        <v>80</v>
      </c>
      <c r="AF8075" s="55">
        <v>170</v>
      </c>
      <c r="AG8075" s="43">
        <v>20</v>
      </c>
      <c r="AH8075">
        <v>43</v>
      </c>
      <c r="AL8075" t="s">
        <v>22</v>
      </c>
      <c r="AM8075">
        <v>72</v>
      </c>
    </row>
    <row r="8076" spans="28:39">
      <c r="AB8076" t="s">
        <v>650</v>
      </c>
      <c r="AC8076" s="1">
        <v>3</v>
      </c>
      <c r="AD8076" s="38" t="s">
        <v>427</v>
      </c>
      <c r="AE8076" s="39">
        <v>80</v>
      </c>
      <c r="AF8076" s="55">
        <v>170</v>
      </c>
      <c r="AG8076" s="44">
        <v>30</v>
      </c>
      <c r="AH8076">
        <v>43</v>
      </c>
      <c r="AL8076" t="s">
        <v>22</v>
      </c>
      <c r="AM8076">
        <v>72</v>
      </c>
    </row>
    <row r="8077" spans="28:39">
      <c r="AB8077" t="s">
        <v>650</v>
      </c>
      <c r="AC8077" s="1">
        <v>3</v>
      </c>
      <c r="AD8077" s="38" t="s">
        <v>427</v>
      </c>
      <c r="AE8077" s="39">
        <v>80</v>
      </c>
      <c r="AF8077" s="55">
        <v>170</v>
      </c>
      <c r="AG8077" s="45">
        <v>40</v>
      </c>
      <c r="AH8077">
        <v>43</v>
      </c>
      <c r="AL8077" t="s">
        <v>22</v>
      </c>
      <c r="AM8077">
        <v>72</v>
      </c>
    </row>
    <row r="8078" spans="28:39">
      <c r="AB8078" t="s">
        <v>650</v>
      </c>
      <c r="AC8078" s="1">
        <v>3</v>
      </c>
      <c r="AD8078" s="38" t="s">
        <v>427</v>
      </c>
      <c r="AE8078" s="39">
        <v>80</v>
      </c>
      <c r="AF8078" s="55">
        <v>170</v>
      </c>
      <c r="AG8078" s="46">
        <v>50</v>
      </c>
      <c r="AH8078">
        <v>43</v>
      </c>
      <c r="AL8078" t="s">
        <v>22</v>
      </c>
      <c r="AM8078">
        <v>72</v>
      </c>
    </row>
    <row r="8079" spans="28:39">
      <c r="AB8079" t="s">
        <v>650</v>
      </c>
      <c r="AC8079" s="1">
        <v>3</v>
      </c>
      <c r="AD8079" s="38" t="s">
        <v>427</v>
      </c>
      <c r="AE8079" s="39">
        <v>80</v>
      </c>
      <c r="AF8079" s="55">
        <v>170</v>
      </c>
      <c r="AG8079" s="47">
        <v>60</v>
      </c>
      <c r="AH8079">
        <v>43</v>
      </c>
      <c r="AL8079" t="s">
        <v>22</v>
      </c>
      <c r="AM8079">
        <v>72</v>
      </c>
    </row>
    <row r="8080" spans="28:39">
      <c r="AB8080" t="s">
        <v>650</v>
      </c>
      <c r="AC8080" s="1">
        <v>3</v>
      </c>
      <c r="AD8080" s="38" t="s">
        <v>427</v>
      </c>
      <c r="AE8080" s="39">
        <v>80</v>
      </c>
      <c r="AF8080" s="55">
        <v>170</v>
      </c>
      <c r="AG8080" s="48">
        <v>70</v>
      </c>
      <c r="AH8080">
        <v>43</v>
      </c>
      <c r="AL8080" t="s">
        <v>22</v>
      </c>
      <c r="AM8080">
        <v>72</v>
      </c>
    </row>
    <row r="8081" spans="28:39">
      <c r="AB8081" t="s">
        <v>650</v>
      </c>
      <c r="AC8081" s="1">
        <v>3</v>
      </c>
      <c r="AD8081" s="38" t="s">
        <v>427</v>
      </c>
      <c r="AE8081" s="39">
        <v>80</v>
      </c>
      <c r="AF8081" s="56">
        <v>180</v>
      </c>
      <c r="AG8081" s="41">
        <v>0</v>
      </c>
      <c r="AH8081">
        <v>38</v>
      </c>
      <c r="AL8081" t="s">
        <v>22</v>
      </c>
      <c r="AM8081">
        <v>72</v>
      </c>
    </row>
    <row r="8082" spans="28:39">
      <c r="AB8082" t="s">
        <v>650</v>
      </c>
      <c r="AC8082" s="1">
        <v>3</v>
      </c>
      <c r="AD8082" s="38" t="s">
        <v>427</v>
      </c>
      <c r="AE8082" s="39">
        <v>80</v>
      </c>
      <c r="AF8082" s="56">
        <v>180</v>
      </c>
      <c r="AG8082" s="42">
        <v>10</v>
      </c>
      <c r="AH8082">
        <v>38</v>
      </c>
      <c r="AL8082" t="s">
        <v>22</v>
      </c>
      <c r="AM8082">
        <v>72</v>
      </c>
    </row>
    <row r="8083" spans="28:39">
      <c r="AB8083" t="s">
        <v>650</v>
      </c>
      <c r="AC8083" s="1">
        <v>3</v>
      </c>
      <c r="AD8083" s="38" t="s">
        <v>427</v>
      </c>
      <c r="AE8083" s="39">
        <v>80</v>
      </c>
      <c r="AF8083" s="56">
        <v>180</v>
      </c>
      <c r="AG8083" s="43">
        <v>20</v>
      </c>
      <c r="AH8083">
        <v>38</v>
      </c>
      <c r="AL8083" t="s">
        <v>22</v>
      </c>
      <c r="AM8083">
        <v>72</v>
      </c>
    </row>
    <row r="8084" spans="28:39">
      <c r="AB8084" t="s">
        <v>650</v>
      </c>
      <c r="AC8084" s="1">
        <v>3</v>
      </c>
      <c r="AD8084" s="38" t="s">
        <v>427</v>
      </c>
      <c r="AE8084" s="39">
        <v>80</v>
      </c>
      <c r="AF8084" s="56">
        <v>180</v>
      </c>
      <c r="AG8084" s="44">
        <v>30</v>
      </c>
      <c r="AH8084">
        <v>38</v>
      </c>
      <c r="AL8084" t="s">
        <v>22</v>
      </c>
      <c r="AM8084">
        <v>72</v>
      </c>
    </row>
    <row r="8085" spans="28:39">
      <c r="AB8085" t="s">
        <v>650</v>
      </c>
      <c r="AC8085" s="1">
        <v>3</v>
      </c>
      <c r="AD8085" s="38" t="s">
        <v>427</v>
      </c>
      <c r="AE8085" s="39">
        <v>80</v>
      </c>
      <c r="AF8085" s="56">
        <v>180</v>
      </c>
      <c r="AG8085" s="45">
        <v>40</v>
      </c>
      <c r="AH8085">
        <v>38</v>
      </c>
      <c r="AL8085" t="s">
        <v>22</v>
      </c>
      <c r="AM8085">
        <v>72</v>
      </c>
    </row>
    <row r="8086" spans="28:39">
      <c r="AB8086" t="s">
        <v>650</v>
      </c>
      <c r="AC8086" s="1">
        <v>3</v>
      </c>
      <c r="AD8086" s="38" t="s">
        <v>427</v>
      </c>
      <c r="AE8086" s="39">
        <v>80</v>
      </c>
      <c r="AF8086" s="56">
        <v>180</v>
      </c>
      <c r="AG8086" s="46">
        <v>50</v>
      </c>
      <c r="AH8086">
        <v>38</v>
      </c>
      <c r="AL8086" t="s">
        <v>22</v>
      </c>
      <c r="AM8086">
        <v>72</v>
      </c>
    </row>
    <row r="8087" spans="28:39">
      <c r="AB8087" t="s">
        <v>650</v>
      </c>
      <c r="AC8087" s="1">
        <v>3</v>
      </c>
      <c r="AD8087" s="38" t="s">
        <v>427</v>
      </c>
      <c r="AE8087" s="39">
        <v>80</v>
      </c>
      <c r="AF8087" s="56">
        <v>180</v>
      </c>
      <c r="AG8087" s="47">
        <v>60</v>
      </c>
      <c r="AH8087">
        <v>38</v>
      </c>
      <c r="AL8087" t="s">
        <v>22</v>
      </c>
      <c r="AM8087">
        <v>72</v>
      </c>
    </row>
    <row r="8088" spans="28:39">
      <c r="AB8088" t="s">
        <v>650</v>
      </c>
      <c r="AC8088" s="1">
        <v>3</v>
      </c>
      <c r="AD8088" s="38" t="s">
        <v>427</v>
      </c>
      <c r="AE8088" s="39">
        <v>80</v>
      </c>
      <c r="AF8088" s="56">
        <v>180</v>
      </c>
      <c r="AG8088" s="48">
        <v>70</v>
      </c>
      <c r="AH8088">
        <v>38</v>
      </c>
      <c r="AL8088" t="s">
        <v>22</v>
      </c>
      <c r="AM8088">
        <v>72</v>
      </c>
    </row>
    <row r="8089" spans="28:39">
      <c r="AB8089" t="s">
        <v>650</v>
      </c>
      <c r="AC8089" s="1">
        <v>3</v>
      </c>
      <c r="AD8089" s="38" t="s">
        <v>427</v>
      </c>
      <c r="AE8089" s="39">
        <v>80</v>
      </c>
      <c r="AF8089" s="57">
        <v>200</v>
      </c>
      <c r="AG8089" s="41">
        <v>0</v>
      </c>
      <c r="AH8089">
        <v>31</v>
      </c>
      <c r="AL8089" t="s">
        <v>22</v>
      </c>
      <c r="AM8089">
        <v>72</v>
      </c>
    </row>
    <row r="8090" spans="28:39">
      <c r="AB8090" t="s">
        <v>650</v>
      </c>
      <c r="AC8090" s="1">
        <v>3</v>
      </c>
      <c r="AD8090" s="38" t="s">
        <v>427</v>
      </c>
      <c r="AE8090" s="39">
        <v>80</v>
      </c>
      <c r="AF8090" s="57">
        <v>200</v>
      </c>
      <c r="AG8090" s="42">
        <v>10</v>
      </c>
      <c r="AH8090">
        <v>31</v>
      </c>
      <c r="AL8090" t="s">
        <v>22</v>
      </c>
      <c r="AM8090">
        <v>72</v>
      </c>
    </row>
    <row r="8091" spans="28:39">
      <c r="AB8091" t="s">
        <v>650</v>
      </c>
      <c r="AC8091" s="1">
        <v>3</v>
      </c>
      <c r="AD8091" s="38" t="s">
        <v>427</v>
      </c>
      <c r="AE8091" s="39">
        <v>80</v>
      </c>
      <c r="AF8091" s="57">
        <v>200</v>
      </c>
      <c r="AG8091" s="43">
        <v>20</v>
      </c>
      <c r="AH8091">
        <v>31</v>
      </c>
      <c r="AL8091" t="s">
        <v>22</v>
      </c>
      <c r="AM8091">
        <v>72</v>
      </c>
    </row>
    <row r="8092" spans="28:39">
      <c r="AB8092" t="s">
        <v>650</v>
      </c>
      <c r="AC8092" s="1">
        <v>3</v>
      </c>
      <c r="AD8092" s="38" t="s">
        <v>427</v>
      </c>
      <c r="AE8092" s="39">
        <v>80</v>
      </c>
      <c r="AF8092" s="57">
        <v>200</v>
      </c>
      <c r="AG8092" s="44">
        <v>30</v>
      </c>
      <c r="AH8092">
        <v>31</v>
      </c>
      <c r="AL8092" t="s">
        <v>22</v>
      </c>
      <c r="AM8092">
        <v>72</v>
      </c>
    </row>
    <row r="8093" spans="28:39">
      <c r="AB8093" t="s">
        <v>650</v>
      </c>
      <c r="AC8093" s="1">
        <v>3</v>
      </c>
      <c r="AD8093" s="38" t="s">
        <v>427</v>
      </c>
      <c r="AE8093" s="39">
        <v>80</v>
      </c>
      <c r="AF8093" s="57">
        <v>200</v>
      </c>
      <c r="AG8093" s="45">
        <v>40</v>
      </c>
      <c r="AH8093">
        <v>31</v>
      </c>
      <c r="AL8093" t="s">
        <v>22</v>
      </c>
      <c r="AM8093">
        <v>72</v>
      </c>
    </row>
    <row r="8094" spans="28:39">
      <c r="AB8094" t="s">
        <v>650</v>
      </c>
      <c r="AC8094" s="1">
        <v>3</v>
      </c>
      <c r="AD8094" s="38" t="s">
        <v>427</v>
      </c>
      <c r="AE8094" s="39">
        <v>80</v>
      </c>
      <c r="AF8094" s="57">
        <v>200</v>
      </c>
      <c r="AG8094" s="46">
        <v>50</v>
      </c>
      <c r="AH8094">
        <v>31</v>
      </c>
      <c r="AL8094" t="s">
        <v>22</v>
      </c>
      <c r="AM8094">
        <v>72</v>
      </c>
    </row>
    <row r="8095" spans="28:39">
      <c r="AB8095" t="s">
        <v>650</v>
      </c>
      <c r="AC8095" s="1">
        <v>3</v>
      </c>
      <c r="AD8095" s="38" t="s">
        <v>427</v>
      </c>
      <c r="AE8095" s="39">
        <v>80</v>
      </c>
      <c r="AF8095" s="57">
        <v>200</v>
      </c>
      <c r="AG8095" s="47">
        <v>60</v>
      </c>
      <c r="AH8095">
        <v>31</v>
      </c>
      <c r="AL8095" t="s">
        <v>22</v>
      </c>
      <c r="AM8095">
        <v>72</v>
      </c>
    </row>
    <row r="8096" spans="28:39">
      <c r="AB8096" t="s">
        <v>650</v>
      </c>
      <c r="AC8096" s="1">
        <v>3</v>
      </c>
      <c r="AD8096" s="38" t="s">
        <v>427</v>
      </c>
      <c r="AE8096" s="39">
        <v>80</v>
      </c>
      <c r="AF8096" s="57">
        <v>200</v>
      </c>
      <c r="AG8096" s="48">
        <v>70</v>
      </c>
      <c r="AH8096">
        <v>31</v>
      </c>
      <c r="AL8096" t="s">
        <v>22</v>
      </c>
      <c r="AM8096">
        <v>72</v>
      </c>
    </row>
    <row r="8097" spans="28:39">
      <c r="AB8097" t="s">
        <v>650</v>
      </c>
      <c r="AC8097" s="1">
        <v>3</v>
      </c>
      <c r="AD8097" s="38" t="s">
        <v>428</v>
      </c>
      <c r="AE8097" s="39">
        <v>80</v>
      </c>
      <c r="AF8097" s="40">
        <v>110</v>
      </c>
      <c r="AG8097" s="41">
        <v>0</v>
      </c>
      <c r="AH8097">
        <v>81</v>
      </c>
      <c r="AL8097" t="s">
        <v>22</v>
      </c>
      <c r="AM8097">
        <v>72</v>
      </c>
    </row>
    <row r="8098" spans="28:39">
      <c r="AB8098" t="s">
        <v>650</v>
      </c>
      <c r="AC8098" s="1">
        <v>3</v>
      </c>
      <c r="AD8098" s="38" t="s">
        <v>428</v>
      </c>
      <c r="AE8098" s="39">
        <v>80</v>
      </c>
      <c r="AF8098" s="40">
        <v>110</v>
      </c>
      <c r="AG8098" s="42">
        <v>10</v>
      </c>
      <c r="AH8098">
        <v>81</v>
      </c>
      <c r="AL8098" t="s">
        <v>22</v>
      </c>
      <c r="AM8098">
        <v>72</v>
      </c>
    </row>
    <row r="8099" spans="28:39">
      <c r="AB8099" t="s">
        <v>650</v>
      </c>
      <c r="AC8099" s="1">
        <v>3</v>
      </c>
      <c r="AD8099" s="38" t="s">
        <v>428</v>
      </c>
      <c r="AE8099" s="39">
        <v>80</v>
      </c>
      <c r="AF8099" s="40">
        <v>110</v>
      </c>
      <c r="AG8099" s="43">
        <v>20</v>
      </c>
      <c r="AH8099">
        <v>81</v>
      </c>
      <c r="AL8099" t="s">
        <v>22</v>
      </c>
      <c r="AM8099">
        <v>72</v>
      </c>
    </row>
    <row r="8100" spans="28:39">
      <c r="AB8100" t="s">
        <v>650</v>
      </c>
      <c r="AC8100" s="1">
        <v>3</v>
      </c>
      <c r="AD8100" s="38" t="s">
        <v>428</v>
      </c>
      <c r="AE8100" s="39">
        <v>80</v>
      </c>
      <c r="AF8100" s="40">
        <v>110</v>
      </c>
      <c r="AG8100" s="44">
        <v>30</v>
      </c>
      <c r="AH8100">
        <v>80</v>
      </c>
      <c r="AL8100" t="s">
        <v>22</v>
      </c>
      <c r="AM8100">
        <v>72</v>
      </c>
    </row>
    <row r="8101" spans="28:39">
      <c r="AB8101" t="s">
        <v>650</v>
      </c>
      <c r="AC8101" s="1">
        <v>3</v>
      </c>
      <c r="AD8101" s="38" t="s">
        <v>428</v>
      </c>
      <c r="AE8101" s="39">
        <v>80</v>
      </c>
      <c r="AF8101" s="40">
        <v>110</v>
      </c>
      <c r="AG8101" s="45">
        <v>40</v>
      </c>
      <c r="AH8101">
        <v>70</v>
      </c>
      <c r="AL8101" t="s">
        <v>22</v>
      </c>
      <c r="AM8101">
        <v>72</v>
      </c>
    </row>
    <row r="8102" spans="28:39">
      <c r="AB8102" t="s">
        <v>650</v>
      </c>
      <c r="AC8102" s="1">
        <v>3</v>
      </c>
      <c r="AD8102" s="38" t="s">
        <v>428</v>
      </c>
      <c r="AE8102" s="39">
        <v>80</v>
      </c>
      <c r="AF8102" s="40">
        <v>110</v>
      </c>
      <c r="AG8102" s="46">
        <v>50</v>
      </c>
      <c r="AH8102">
        <v>64</v>
      </c>
      <c r="AL8102" t="s">
        <v>22</v>
      </c>
      <c r="AM8102">
        <v>72</v>
      </c>
    </row>
    <row r="8103" spans="28:39">
      <c r="AB8103" t="s">
        <v>650</v>
      </c>
      <c r="AC8103" s="1">
        <v>3</v>
      </c>
      <c r="AD8103" s="38" t="s">
        <v>428</v>
      </c>
      <c r="AE8103" s="39">
        <v>80</v>
      </c>
      <c r="AF8103" s="40">
        <v>110</v>
      </c>
      <c r="AG8103" s="47">
        <v>60</v>
      </c>
      <c r="AH8103">
        <v>57</v>
      </c>
      <c r="AL8103" t="s">
        <v>22</v>
      </c>
      <c r="AM8103">
        <v>72</v>
      </c>
    </row>
    <row r="8104" spans="28:39">
      <c r="AB8104" t="s">
        <v>650</v>
      </c>
      <c r="AC8104" s="1">
        <v>3</v>
      </c>
      <c r="AD8104" s="38" t="s">
        <v>428</v>
      </c>
      <c r="AE8104" s="39">
        <v>80</v>
      </c>
      <c r="AF8104" s="40">
        <v>110</v>
      </c>
      <c r="AG8104" s="48">
        <v>70</v>
      </c>
      <c r="AH8104">
        <v>53</v>
      </c>
      <c r="AL8104" t="s">
        <v>22</v>
      </c>
      <c r="AM8104">
        <v>72</v>
      </c>
    </row>
    <row r="8105" spans="28:39">
      <c r="AB8105" t="s">
        <v>650</v>
      </c>
      <c r="AC8105" s="1">
        <v>3</v>
      </c>
      <c r="AD8105" s="38" t="s">
        <v>428</v>
      </c>
      <c r="AE8105" s="39">
        <v>80</v>
      </c>
      <c r="AF8105" s="49">
        <v>115</v>
      </c>
      <c r="AG8105" s="41">
        <v>0</v>
      </c>
      <c r="AH8105">
        <v>80</v>
      </c>
      <c r="AL8105" t="s">
        <v>22</v>
      </c>
      <c r="AM8105">
        <v>72</v>
      </c>
    </row>
    <row r="8106" spans="28:39">
      <c r="AB8106" t="s">
        <v>650</v>
      </c>
      <c r="AC8106" s="1">
        <v>3</v>
      </c>
      <c r="AD8106" s="38" t="s">
        <v>428</v>
      </c>
      <c r="AE8106" s="39">
        <v>80</v>
      </c>
      <c r="AF8106" s="49">
        <v>115</v>
      </c>
      <c r="AG8106" s="42">
        <v>10</v>
      </c>
      <c r="AH8106">
        <v>80</v>
      </c>
      <c r="AL8106" t="s">
        <v>22</v>
      </c>
      <c r="AM8106">
        <v>72</v>
      </c>
    </row>
    <row r="8107" spans="28:39">
      <c r="AB8107" t="s">
        <v>650</v>
      </c>
      <c r="AC8107" s="1">
        <v>3</v>
      </c>
      <c r="AD8107" s="38" t="s">
        <v>428</v>
      </c>
      <c r="AE8107" s="39">
        <v>80</v>
      </c>
      <c r="AF8107" s="49">
        <v>115</v>
      </c>
      <c r="AG8107" s="43">
        <v>20</v>
      </c>
      <c r="AH8107">
        <v>80</v>
      </c>
      <c r="AL8107" t="s">
        <v>22</v>
      </c>
      <c r="AM8107">
        <v>72</v>
      </c>
    </row>
    <row r="8108" spans="28:39">
      <c r="AB8108" t="s">
        <v>650</v>
      </c>
      <c r="AC8108" s="1">
        <v>3</v>
      </c>
      <c r="AD8108" s="38" t="s">
        <v>428</v>
      </c>
      <c r="AE8108" s="39">
        <v>80</v>
      </c>
      <c r="AF8108" s="49">
        <v>115</v>
      </c>
      <c r="AG8108" s="44">
        <v>30</v>
      </c>
      <c r="AH8108">
        <v>80</v>
      </c>
      <c r="AL8108" t="s">
        <v>22</v>
      </c>
      <c r="AM8108">
        <v>72</v>
      </c>
    </row>
    <row r="8109" spans="28:39">
      <c r="AB8109" t="s">
        <v>650</v>
      </c>
      <c r="AC8109" s="1">
        <v>3</v>
      </c>
      <c r="AD8109" s="38" t="s">
        <v>428</v>
      </c>
      <c r="AE8109" s="39">
        <v>80</v>
      </c>
      <c r="AF8109" s="49">
        <v>115</v>
      </c>
      <c r="AG8109" s="45">
        <v>40</v>
      </c>
      <c r="AH8109">
        <v>70</v>
      </c>
      <c r="AL8109" t="s">
        <v>22</v>
      </c>
      <c r="AM8109">
        <v>72</v>
      </c>
    </row>
    <row r="8110" spans="28:39">
      <c r="AB8110" t="s">
        <v>650</v>
      </c>
      <c r="AC8110" s="1">
        <v>3</v>
      </c>
      <c r="AD8110" s="38" t="s">
        <v>428</v>
      </c>
      <c r="AE8110" s="39">
        <v>80</v>
      </c>
      <c r="AF8110" s="49">
        <v>115</v>
      </c>
      <c r="AG8110" s="46">
        <v>50</v>
      </c>
      <c r="AH8110">
        <v>64</v>
      </c>
      <c r="AL8110" t="s">
        <v>22</v>
      </c>
      <c r="AM8110">
        <v>72</v>
      </c>
    </row>
    <row r="8111" spans="28:39">
      <c r="AB8111" t="s">
        <v>650</v>
      </c>
      <c r="AC8111" s="1">
        <v>3</v>
      </c>
      <c r="AD8111" s="38" t="s">
        <v>428</v>
      </c>
      <c r="AE8111" s="39">
        <v>80</v>
      </c>
      <c r="AF8111" s="49">
        <v>115</v>
      </c>
      <c r="AG8111" s="47">
        <v>60</v>
      </c>
      <c r="AH8111">
        <v>57</v>
      </c>
      <c r="AL8111" t="s">
        <v>22</v>
      </c>
      <c r="AM8111">
        <v>72</v>
      </c>
    </row>
    <row r="8112" spans="28:39">
      <c r="AB8112" t="s">
        <v>650</v>
      </c>
      <c r="AC8112" s="1">
        <v>3</v>
      </c>
      <c r="AD8112" s="38" t="s">
        <v>428</v>
      </c>
      <c r="AE8112" s="39">
        <v>80</v>
      </c>
      <c r="AF8112" s="49">
        <v>115</v>
      </c>
      <c r="AG8112" s="48">
        <v>70</v>
      </c>
      <c r="AH8112">
        <v>53</v>
      </c>
      <c r="AL8112" t="s">
        <v>22</v>
      </c>
      <c r="AM8112">
        <v>72</v>
      </c>
    </row>
    <row r="8113" spans="28:39">
      <c r="AB8113" t="s">
        <v>650</v>
      </c>
      <c r="AC8113" s="1">
        <v>3</v>
      </c>
      <c r="AD8113" s="38" t="s">
        <v>428</v>
      </c>
      <c r="AE8113" s="39">
        <v>80</v>
      </c>
      <c r="AF8113" s="50">
        <v>120</v>
      </c>
      <c r="AG8113" s="41">
        <v>0</v>
      </c>
      <c r="AH8113">
        <v>74</v>
      </c>
      <c r="AL8113" t="s">
        <v>22</v>
      </c>
      <c r="AM8113">
        <v>72</v>
      </c>
    </row>
    <row r="8114" spans="28:39">
      <c r="AB8114" t="s">
        <v>650</v>
      </c>
      <c r="AC8114" s="1">
        <v>3</v>
      </c>
      <c r="AD8114" s="38" t="s">
        <v>428</v>
      </c>
      <c r="AE8114" s="39">
        <v>80</v>
      </c>
      <c r="AF8114" s="50">
        <v>120</v>
      </c>
      <c r="AG8114" s="42">
        <v>10</v>
      </c>
      <c r="AH8114">
        <v>74</v>
      </c>
      <c r="AL8114" t="s">
        <v>22</v>
      </c>
      <c r="AM8114">
        <v>72</v>
      </c>
    </row>
    <row r="8115" spans="28:39">
      <c r="AB8115" t="s">
        <v>650</v>
      </c>
      <c r="AC8115" s="1">
        <v>3</v>
      </c>
      <c r="AD8115" s="38" t="s">
        <v>428</v>
      </c>
      <c r="AE8115" s="39">
        <v>80</v>
      </c>
      <c r="AF8115" s="50">
        <v>120</v>
      </c>
      <c r="AG8115" s="43">
        <v>20</v>
      </c>
      <c r="AH8115">
        <v>74</v>
      </c>
      <c r="AL8115" t="s">
        <v>22</v>
      </c>
      <c r="AM8115">
        <v>72</v>
      </c>
    </row>
    <row r="8116" spans="28:39">
      <c r="AB8116" t="s">
        <v>650</v>
      </c>
      <c r="AC8116" s="1">
        <v>3</v>
      </c>
      <c r="AD8116" s="38" t="s">
        <v>428</v>
      </c>
      <c r="AE8116" s="39">
        <v>80</v>
      </c>
      <c r="AF8116" s="50">
        <v>120</v>
      </c>
      <c r="AG8116" s="44">
        <v>30</v>
      </c>
      <c r="AH8116">
        <v>74</v>
      </c>
      <c r="AL8116" t="s">
        <v>22</v>
      </c>
      <c r="AM8116">
        <v>72</v>
      </c>
    </row>
    <row r="8117" spans="28:39">
      <c r="AB8117" t="s">
        <v>650</v>
      </c>
      <c r="AC8117" s="1">
        <v>3</v>
      </c>
      <c r="AD8117" s="38" t="s">
        <v>428</v>
      </c>
      <c r="AE8117" s="39">
        <v>80</v>
      </c>
      <c r="AF8117" s="50">
        <v>120</v>
      </c>
      <c r="AG8117" s="45">
        <v>40</v>
      </c>
      <c r="AH8117">
        <v>70</v>
      </c>
      <c r="AL8117" t="s">
        <v>22</v>
      </c>
      <c r="AM8117">
        <v>72</v>
      </c>
    </row>
    <row r="8118" spans="28:39">
      <c r="AB8118" t="s">
        <v>650</v>
      </c>
      <c r="AC8118" s="1">
        <v>3</v>
      </c>
      <c r="AD8118" s="38" t="s">
        <v>428</v>
      </c>
      <c r="AE8118" s="39">
        <v>80</v>
      </c>
      <c r="AF8118" s="50">
        <v>120</v>
      </c>
      <c r="AG8118" s="46">
        <v>50</v>
      </c>
      <c r="AH8118">
        <v>64</v>
      </c>
      <c r="AL8118" t="s">
        <v>22</v>
      </c>
      <c r="AM8118">
        <v>72</v>
      </c>
    </row>
    <row r="8119" spans="28:39">
      <c r="AB8119" t="s">
        <v>650</v>
      </c>
      <c r="AC8119" s="1">
        <v>3</v>
      </c>
      <c r="AD8119" s="38" t="s">
        <v>428</v>
      </c>
      <c r="AE8119" s="39">
        <v>80</v>
      </c>
      <c r="AF8119" s="50">
        <v>120</v>
      </c>
      <c r="AG8119" s="47">
        <v>60</v>
      </c>
      <c r="AH8119">
        <v>57</v>
      </c>
      <c r="AL8119" t="s">
        <v>22</v>
      </c>
      <c r="AM8119">
        <v>72</v>
      </c>
    </row>
    <row r="8120" spans="28:39">
      <c r="AB8120" t="s">
        <v>650</v>
      </c>
      <c r="AC8120" s="1">
        <v>3</v>
      </c>
      <c r="AD8120" s="38" t="s">
        <v>428</v>
      </c>
      <c r="AE8120" s="39">
        <v>80</v>
      </c>
      <c r="AF8120" s="50">
        <v>120</v>
      </c>
      <c r="AG8120" s="48">
        <v>70</v>
      </c>
      <c r="AH8120">
        <v>53</v>
      </c>
      <c r="AL8120" t="s">
        <v>22</v>
      </c>
      <c r="AM8120">
        <v>72</v>
      </c>
    </row>
    <row r="8121" spans="28:39">
      <c r="AB8121" t="s">
        <v>650</v>
      </c>
      <c r="AC8121" s="1">
        <v>3</v>
      </c>
      <c r="AD8121" s="38" t="s">
        <v>428</v>
      </c>
      <c r="AE8121" s="39">
        <v>80</v>
      </c>
      <c r="AF8121" s="51">
        <v>130</v>
      </c>
      <c r="AG8121" s="41">
        <v>0</v>
      </c>
      <c r="AH8121">
        <v>64</v>
      </c>
      <c r="AL8121" t="s">
        <v>22</v>
      </c>
      <c r="AM8121">
        <v>72</v>
      </c>
    </row>
    <row r="8122" spans="28:39">
      <c r="AB8122" t="s">
        <v>650</v>
      </c>
      <c r="AC8122" s="1">
        <v>3</v>
      </c>
      <c r="AD8122" s="38" t="s">
        <v>428</v>
      </c>
      <c r="AE8122" s="39">
        <v>80</v>
      </c>
      <c r="AF8122" s="51">
        <v>130</v>
      </c>
      <c r="AG8122" s="42">
        <v>10</v>
      </c>
      <c r="AH8122">
        <v>64</v>
      </c>
      <c r="AL8122" t="s">
        <v>22</v>
      </c>
      <c r="AM8122">
        <v>72</v>
      </c>
    </row>
    <row r="8123" spans="28:39">
      <c r="AB8123" t="s">
        <v>650</v>
      </c>
      <c r="AC8123" s="1">
        <v>3</v>
      </c>
      <c r="AD8123" s="38" t="s">
        <v>428</v>
      </c>
      <c r="AE8123" s="39">
        <v>80</v>
      </c>
      <c r="AF8123" s="51">
        <v>130</v>
      </c>
      <c r="AG8123" s="43">
        <v>20</v>
      </c>
      <c r="AH8123">
        <v>64</v>
      </c>
      <c r="AL8123" t="s">
        <v>22</v>
      </c>
      <c r="AM8123">
        <v>72</v>
      </c>
    </row>
    <row r="8124" spans="28:39">
      <c r="AB8124" t="s">
        <v>650</v>
      </c>
      <c r="AC8124" s="1">
        <v>3</v>
      </c>
      <c r="AD8124" s="38" t="s">
        <v>428</v>
      </c>
      <c r="AE8124" s="39">
        <v>80</v>
      </c>
      <c r="AF8124" s="51">
        <v>130</v>
      </c>
      <c r="AG8124" s="44">
        <v>30</v>
      </c>
      <c r="AH8124">
        <v>64</v>
      </c>
      <c r="AL8124" t="s">
        <v>22</v>
      </c>
      <c r="AM8124">
        <v>72</v>
      </c>
    </row>
    <row r="8125" spans="28:39">
      <c r="AB8125" t="s">
        <v>650</v>
      </c>
      <c r="AC8125" s="1">
        <v>3</v>
      </c>
      <c r="AD8125" s="38" t="s">
        <v>428</v>
      </c>
      <c r="AE8125" s="39">
        <v>80</v>
      </c>
      <c r="AF8125" s="51">
        <v>130</v>
      </c>
      <c r="AG8125" s="45">
        <v>40</v>
      </c>
      <c r="AH8125">
        <v>64</v>
      </c>
      <c r="AL8125" t="s">
        <v>22</v>
      </c>
      <c r="AM8125">
        <v>72</v>
      </c>
    </row>
    <row r="8126" spans="28:39">
      <c r="AB8126" t="s">
        <v>650</v>
      </c>
      <c r="AC8126" s="1">
        <v>3</v>
      </c>
      <c r="AD8126" s="38" t="s">
        <v>428</v>
      </c>
      <c r="AE8126" s="39">
        <v>80</v>
      </c>
      <c r="AF8126" s="51">
        <v>130</v>
      </c>
      <c r="AG8126" s="46">
        <v>50</v>
      </c>
      <c r="AH8126">
        <v>64</v>
      </c>
      <c r="AL8126" t="s">
        <v>22</v>
      </c>
      <c r="AM8126">
        <v>72</v>
      </c>
    </row>
    <row r="8127" spans="28:39">
      <c r="AB8127" t="s">
        <v>650</v>
      </c>
      <c r="AC8127" s="1">
        <v>3</v>
      </c>
      <c r="AD8127" s="38" t="s">
        <v>428</v>
      </c>
      <c r="AE8127" s="39">
        <v>80</v>
      </c>
      <c r="AF8127" s="51">
        <v>130</v>
      </c>
      <c r="AG8127" s="47">
        <v>60</v>
      </c>
      <c r="AH8127">
        <v>57</v>
      </c>
      <c r="AL8127" t="s">
        <v>22</v>
      </c>
      <c r="AM8127">
        <v>72</v>
      </c>
    </row>
    <row r="8128" spans="28:39">
      <c r="AB8128" t="s">
        <v>650</v>
      </c>
      <c r="AC8128" s="1">
        <v>3</v>
      </c>
      <c r="AD8128" s="38" t="s">
        <v>428</v>
      </c>
      <c r="AE8128" s="39">
        <v>80</v>
      </c>
      <c r="AF8128" s="51">
        <v>130</v>
      </c>
      <c r="AG8128" s="48">
        <v>70</v>
      </c>
      <c r="AH8128">
        <v>53</v>
      </c>
      <c r="AL8128" t="s">
        <v>22</v>
      </c>
      <c r="AM8128">
        <v>72</v>
      </c>
    </row>
    <row r="8129" spans="28:39">
      <c r="AB8129" t="s">
        <v>650</v>
      </c>
      <c r="AC8129" s="1">
        <v>3</v>
      </c>
      <c r="AD8129" s="38" t="s">
        <v>428</v>
      </c>
      <c r="AE8129" s="39">
        <v>80</v>
      </c>
      <c r="AF8129" s="52">
        <v>140</v>
      </c>
      <c r="AG8129" s="41">
        <v>0</v>
      </c>
      <c r="AH8129">
        <v>54</v>
      </c>
      <c r="AL8129" t="s">
        <v>22</v>
      </c>
      <c r="AM8129">
        <v>72</v>
      </c>
    </row>
    <row r="8130" spans="28:39">
      <c r="AB8130" t="s">
        <v>650</v>
      </c>
      <c r="AC8130" s="1">
        <v>3</v>
      </c>
      <c r="AD8130" s="38" t="s">
        <v>428</v>
      </c>
      <c r="AE8130" s="39">
        <v>80</v>
      </c>
      <c r="AF8130" s="52">
        <v>140</v>
      </c>
      <c r="AG8130" s="42">
        <v>10</v>
      </c>
      <c r="AH8130">
        <v>54</v>
      </c>
      <c r="AL8130" t="s">
        <v>22</v>
      </c>
      <c r="AM8130">
        <v>72</v>
      </c>
    </row>
    <row r="8131" spans="28:39">
      <c r="AB8131" t="s">
        <v>650</v>
      </c>
      <c r="AC8131" s="1">
        <v>3</v>
      </c>
      <c r="AD8131" s="38" t="s">
        <v>428</v>
      </c>
      <c r="AE8131" s="39">
        <v>80</v>
      </c>
      <c r="AF8131" s="52">
        <v>140</v>
      </c>
      <c r="AG8131" s="43">
        <v>20</v>
      </c>
      <c r="AH8131">
        <v>54</v>
      </c>
      <c r="AL8131" t="s">
        <v>22</v>
      </c>
      <c r="AM8131">
        <v>72</v>
      </c>
    </row>
    <row r="8132" spans="28:39">
      <c r="AB8132" t="s">
        <v>650</v>
      </c>
      <c r="AC8132" s="1">
        <v>3</v>
      </c>
      <c r="AD8132" s="38" t="s">
        <v>428</v>
      </c>
      <c r="AE8132" s="39">
        <v>80</v>
      </c>
      <c r="AF8132" s="52">
        <v>140</v>
      </c>
      <c r="AG8132" s="44">
        <v>30</v>
      </c>
      <c r="AH8132">
        <v>54</v>
      </c>
      <c r="AL8132" t="s">
        <v>22</v>
      </c>
      <c r="AM8132">
        <v>72</v>
      </c>
    </row>
    <row r="8133" spans="28:39">
      <c r="AB8133" t="s">
        <v>650</v>
      </c>
      <c r="AC8133" s="1">
        <v>3</v>
      </c>
      <c r="AD8133" s="38" t="s">
        <v>428</v>
      </c>
      <c r="AE8133" s="39">
        <v>80</v>
      </c>
      <c r="AF8133" s="52">
        <v>140</v>
      </c>
      <c r="AG8133" s="45">
        <v>40</v>
      </c>
      <c r="AH8133">
        <v>54</v>
      </c>
      <c r="AL8133" t="s">
        <v>22</v>
      </c>
      <c r="AM8133">
        <v>72</v>
      </c>
    </row>
    <row r="8134" spans="28:39">
      <c r="AB8134" t="s">
        <v>650</v>
      </c>
      <c r="AC8134" s="1">
        <v>3</v>
      </c>
      <c r="AD8134" s="38" t="s">
        <v>428</v>
      </c>
      <c r="AE8134" s="39">
        <v>80</v>
      </c>
      <c r="AF8134" s="52">
        <v>140</v>
      </c>
      <c r="AG8134" s="46">
        <v>50</v>
      </c>
      <c r="AH8134">
        <v>54</v>
      </c>
      <c r="AL8134" t="s">
        <v>22</v>
      </c>
      <c r="AM8134">
        <v>72</v>
      </c>
    </row>
    <row r="8135" spans="28:39">
      <c r="AB8135" t="s">
        <v>650</v>
      </c>
      <c r="AC8135" s="1">
        <v>3</v>
      </c>
      <c r="AD8135" s="38" t="s">
        <v>428</v>
      </c>
      <c r="AE8135" s="39">
        <v>80</v>
      </c>
      <c r="AF8135" s="52">
        <v>140</v>
      </c>
      <c r="AG8135" s="47">
        <v>60</v>
      </c>
      <c r="AH8135">
        <v>54</v>
      </c>
      <c r="AL8135" t="s">
        <v>22</v>
      </c>
      <c r="AM8135">
        <v>72</v>
      </c>
    </row>
    <row r="8136" spans="28:39">
      <c r="AB8136" t="s">
        <v>650</v>
      </c>
      <c r="AC8136" s="1">
        <v>3</v>
      </c>
      <c r="AD8136" s="38" t="s">
        <v>428</v>
      </c>
      <c r="AE8136" s="39">
        <v>80</v>
      </c>
      <c r="AF8136" s="52">
        <v>140</v>
      </c>
      <c r="AG8136" s="48">
        <v>70</v>
      </c>
      <c r="AH8136">
        <v>53</v>
      </c>
      <c r="AL8136" t="s">
        <v>22</v>
      </c>
      <c r="AM8136">
        <v>72</v>
      </c>
    </row>
    <row r="8137" spans="28:39">
      <c r="AB8137" t="s">
        <v>650</v>
      </c>
      <c r="AC8137" s="1">
        <v>3</v>
      </c>
      <c r="AD8137" s="38" t="s">
        <v>428</v>
      </c>
      <c r="AE8137" s="39">
        <v>80</v>
      </c>
      <c r="AF8137" s="53">
        <v>150</v>
      </c>
      <c r="AG8137" s="41">
        <v>0</v>
      </c>
      <c r="AH8137">
        <v>48</v>
      </c>
      <c r="AL8137" t="s">
        <v>22</v>
      </c>
      <c r="AM8137">
        <v>72</v>
      </c>
    </row>
    <row r="8138" spans="28:39">
      <c r="AB8138" t="s">
        <v>650</v>
      </c>
      <c r="AC8138" s="1">
        <v>3</v>
      </c>
      <c r="AD8138" s="38" t="s">
        <v>428</v>
      </c>
      <c r="AE8138" s="39">
        <v>80</v>
      </c>
      <c r="AF8138" s="53">
        <v>150</v>
      </c>
      <c r="AG8138" s="42">
        <v>10</v>
      </c>
      <c r="AH8138">
        <v>48</v>
      </c>
      <c r="AL8138" t="s">
        <v>22</v>
      </c>
      <c r="AM8138">
        <v>72</v>
      </c>
    </row>
    <row r="8139" spans="28:39">
      <c r="AB8139" t="s">
        <v>650</v>
      </c>
      <c r="AC8139" s="1">
        <v>3</v>
      </c>
      <c r="AD8139" s="38" t="s">
        <v>428</v>
      </c>
      <c r="AE8139" s="39">
        <v>80</v>
      </c>
      <c r="AF8139" s="53">
        <v>150</v>
      </c>
      <c r="AG8139" s="43">
        <v>20</v>
      </c>
      <c r="AH8139">
        <v>48</v>
      </c>
      <c r="AL8139" t="s">
        <v>22</v>
      </c>
      <c r="AM8139">
        <v>72</v>
      </c>
    </row>
    <row r="8140" spans="28:39">
      <c r="AB8140" t="s">
        <v>650</v>
      </c>
      <c r="AC8140" s="1">
        <v>3</v>
      </c>
      <c r="AD8140" s="38" t="s">
        <v>428</v>
      </c>
      <c r="AE8140" s="39">
        <v>80</v>
      </c>
      <c r="AF8140" s="53">
        <v>150</v>
      </c>
      <c r="AG8140" s="44">
        <v>30</v>
      </c>
      <c r="AH8140">
        <v>48</v>
      </c>
      <c r="AL8140" t="s">
        <v>22</v>
      </c>
      <c r="AM8140">
        <v>72</v>
      </c>
    </row>
    <row r="8141" spans="28:39">
      <c r="AB8141" t="s">
        <v>650</v>
      </c>
      <c r="AC8141" s="1">
        <v>3</v>
      </c>
      <c r="AD8141" s="38" t="s">
        <v>428</v>
      </c>
      <c r="AE8141" s="39">
        <v>80</v>
      </c>
      <c r="AF8141" s="53">
        <v>150</v>
      </c>
      <c r="AG8141" s="45">
        <v>40</v>
      </c>
      <c r="AH8141">
        <v>48</v>
      </c>
      <c r="AL8141" t="s">
        <v>22</v>
      </c>
      <c r="AM8141">
        <v>72</v>
      </c>
    </row>
    <row r="8142" spans="28:39">
      <c r="AB8142" t="s">
        <v>650</v>
      </c>
      <c r="AC8142" s="1">
        <v>3</v>
      </c>
      <c r="AD8142" s="38" t="s">
        <v>428</v>
      </c>
      <c r="AE8142" s="39">
        <v>80</v>
      </c>
      <c r="AF8142" s="53">
        <v>150</v>
      </c>
      <c r="AG8142" s="46">
        <v>50</v>
      </c>
      <c r="AH8142">
        <v>48</v>
      </c>
      <c r="AL8142" t="s">
        <v>22</v>
      </c>
      <c r="AM8142">
        <v>72</v>
      </c>
    </row>
    <row r="8143" spans="28:39">
      <c r="AB8143" t="s">
        <v>650</v>
      </c>
      <c r="AC8143" s="1">
        <v>3</v>
      </c>
      <c r="AD8143" s="38" t="s">
        <v>428</v>
      </c>
      <c r="AE8143" s="39">
        <v>80</v>
      </c>
      <c r="AF8143" s="53">
        <v>150</v>
      </c>
      <c r="AG8143" s="47">
        <v>60</v>
      </c>
      <c r="AH8143">
        <v>48</v>
      </c>
      <c r="AL8143" t="s">
        <v>22</v>
      </c>
      <c r="AM8143">
        <v>72</v>
      </c>
    </row>
    <row r="8144" spans="28:39">
      <c r="AB8144" t="s">
        <v>650</v>
      </c>
      <c r="AC8144" s="1">
        <v>3</v>
      </c>
      <c r="AD8144" s="38" t="s">
        <v>428</v>
      </c>
      <c r="AE8144" s="39">
        <v>80</v>
      </c>
      <c r="AF8144" s="53">
        <v>150</v>
      </c>
      <c r="AG8144" s="48">
        <v>70</v>
      </c>
      <c r="AH8144">
        <v>48</v>
      </c>
      <c r="AL8144" t="s">
        <v>22</v>
      </c>
      <c r="AM8144">
        <v>72</v>
      </c>
    </row>
    <row r="8145" spans="28:39">
      <c r="AB8145" t="s">
        <v>650</v>
      </c>
      <c r="AC8145" s="1">
        <v>3</v>
      </c>
      <c r="AD8145" s="38" t="s">
        <v>428</v>
      </c>
      <c r="AE8145" s="39">
        <v>80</v>
      </c>
      <c r="AF8145" s="54">
        <v>160</v>
      </c>
      <c r="AG8145" s="41">
        <v>0</v>
      </c>
      <c r="AH8145">
        <v>41</v>
      </c>
      <c r="AL8145" t="s">
        <v>22</v>
      </c>
      <c r="AM8145">
        <v>72</v>
      </c>
    </row>
    <row r="8146" spans="28:39">
      <c r="AB8146" t="s">
        <v>650</v>
      </c>
      <c r="AC8146" s="1">
        <v>3</v>
      </c>
      <c r="AD8146" s="38" t="s">
        <v>428</v>
      </c>
      <c r="AE8146" s="39">
        <v>80</v>
      </c>
      <c r="AF8146" s="54">
        <v>160</v>
      </c>
      <c r="AG8146" s="42">
        <v>10</v>
      </c>
      <c r="AH8146">
        <v>41</v>
      </c>
      <c r="AL8146" t="s">
        <v>22</v>
      </c>
      <c r="AM8146">
        <v>72</v>
      </c>
    </row>
    <row r="8147" spans="28:39">
      <c r="AB8147" t="s">
        <v>650</v>
      </c>
      <c r="AC8147" s="1">
        <v>3</v>
      </c>
      <c r="AD8147" s="38" t="s">
        <v>428</v>
      </c>
      <c r="AE8147" s="39">
        <v>80</v>
      </c>
      <c r="AF8147" s="54">
        <v>160</v>
      </c>
      <c r="AG8147" s="43">
        <v>20</v>
      </c>
      <c r="AH8147">
        <v>41</v>
      </c>
      <c r="AL8147" t="s">
        <v>22</v>
      </c>
      <c r="AM8147">
        <v>72</v>
      </c>
    </row>
    <row r="8148" spans="28:39">
      <c r="AB8148" t="s">
        <v>650</v>
      </c>
      <c r="AC8148" s="1">
        <v>3</v>
      </c>
      <c r="AD8148" s="38" t="s">
        <v>428</v>
      </c>
      <c r="AE8148" s="39">
        <v>80</v>
      </c>
      <c r="AF8148" s="54">
        <v>160</v>
      </c>
      <c r="AG8148" s="44">
        <v>30</v>
      </c>
      <c r="AH8148">
        <v>41</v>
      </c>
      <c r="AL8148" t="s">
        <v>22</v>
      </c>
      <c r="AM8148">
        <v>72</v>
      </c>
    </row>
    <row r="8149" spans="28:39">
      <c r="AB8149" t="s">
        <v>650</v>
      </c>
      <c r="AC8149" s="1">
        <v>3</v>
      </c>
      <c r="AD8149" s="38" t="s">
        <v>428</v>
      </c>
      <c r="AE8149" s="39">
        <v>80</v>
      </c>
      <c r="AF8149" s="54">
        <v>160</v>
      </c>
      <c r="AG8149" s="45">
        <v>40</v>
      </c>
      <c r="AH8149">
        <v>41</v>
      </c>
      <c r="AL8149" t="s">
        <v>22</v>
      </c>
      <c r="AM8149">
        <v>72</v>
      </c>
    </row>
    <row r="8150" spans="28:39">
      <c r="AB8150" t="s">
        <v>650</v>
      </c>
      <c r="AC8150" s="1">
        <v>3</v>
      </c>
      <c r="AD8150" s="38" t="s">
        <v>428</v>
      </c>
      <c r="AE8150" s="39">
        <v>80</v>
      </c>
      <c r="AF8150" s="54">
        <v>160</v>
      </c>
      <c r="AG8150" s="46">
        <v>50</v>
      </c>
      <c r="AH8150">
        <v>41</v>
      </c>
      <c r="AL8150" t="s">
        <v>22</v>
      </c>
      <c r="AM8150">
        <v>72</v>
      </c>
    </row>
    <row r="8151" spans="28:39">
      <c r="AB8151" t="s">
        <v>650</v>
      </c>
      <c r="AC8151" s="1">
        <v>3</v>
      </c>
      <c r="AD8151" s="38" t="s">
        <v>428</v>
      </c>
      <c r="AE8151" s="39">
        <v>80</v>
      </c>
      <c r="AF8151" s="54">
        <v>160</v>
      </c>
      <c r="AG8151" s="47">
        <v>60</v>
      </c>
      <c r="AH8151">
        <v>41</v>
      </c>
      <c r="AL8151" t="s">
        <v>22</v>
      </c>
      <c r="AM8151">
        <v>72</v>
      </c>
    </row>
    <row r="8152" spans="28:39">
      <c r="AB8152" t="s">
        <v>650</v>
      </c>
      <c r="AC8152" s="1">
        <v>3</v>
      </c>
      <c r="AD8152" s="38" t="s">
        <v>428</v>
      </c>
      <c r="AE8152" s="39">
        <v>80</v>
      </c>
      <c r="AF8152" s="54">
        <v>160</v>
      </c>
      <c r="AG8152" s="48">
        <v>70</v>
      </c>
      <c r="AH8152">
        <v>41</v>
      </c>
      <c r="AL8152" t="s">
        <v>22</v>
      </c>
      <c r="AM8152">
        <v>72</v>
      </c>
    </row>
    <row r="8153" spans="28:39">
      <c r="AB8153" t="s">
        <v>650</v>
      </c>
      <c r="AC8153" s="1">
        <v>3</v>
      </c>
      <c r="AD8153" s="38" t="s">
        <v>428</v>
      </c>
      <c r="AE8153" s="39">
        <v>80</v>
      </c>
      <c r="AF8153" s="55">
        <v>170</v>
      </c>
      <c r="AG8153" s="41">
        <v>0</v>
      </c>
      <c r="AH8153">
        <v>36</v>
      </c>
      <c r="AL8153" t="s">
        <v>22</v>
      </c>
      <c r="AM8153">
        <v>72</v>
      </c>
    </row>
    <row r="8154" spans="28:39">
      <c r="AB8154" t="s">
        <v>650</v>
      </c>
      <c r="AC8154" s="1">
        <v>3</v>
      </c>
      <c r="AD8154" s="38" t="s">
        <v>428</v>
      </c>
      <c r="AE8154" s="39">
        <v>80</v>
      </c>
      <c r="AF8154" s="55">
        <v>170</v>
      </c>
      <c r="AG8154" s="42">
        <v>10</v>
      </c>
      <c r="AH8154">
        <v>36</v>
      </c>
      <c r="AL8154" t="s">
        <v>22</v>
      </c>
      <c r="AM8154">
        <v>72</v>
      </c>
    </row>
    <row r="8155" spans="28:39">
      <c r="AB8155" t="s">
        <v>650</v>
      </c>
      <c r="AC8155" s="1">
        <v>3</v>
      </c>
      <c r="AD8155" s="38" t="s">
        <v>428</v>
      </c>
      <c r="AE8155" s="39">
        <v>80</v>
      </c>
      <c r="AF8155" s="55">
        <v>170</v>
      </c>
      <c r="AG8155" s="43">
        <v>20</v>
      </c>
      <c r="AH8155">
        <v>36</v>
      </c>
      <c r="AL8155" t="s">
        <v>22</v>
      </c>
      <c r="AM8155">
        <v>72</v>
      </c>
    </row>
    <row r="8156" spans="28:39">
      <c r="AB8156" t="s">
        <v>650</v>
      </c>
      <c r="AC8156" s="1">
        <v>3</v>
      </c>
      <c r="AD8156" s="38" t="s">
        <v>428</v>
      </c>
      <c r="AE8156" s="39">
        <v>80</v>
      </c>
      <c r="AF8156" s="55">
        <v>170</v>
      </c>
      <c r="AG8156" s="44">
        <v>30</v>
      </c>
      <c r="AH8156">
        <v>36</v>
      </c>
      <c r="AL8156" t="s">
        <v>22</v>
      </c>
      <c r="AM8156">
        <v>72</v>
      </c>
    </row>
    <row r="8157" spans="28:39">
      <c r="AB8157" t="s">
        <v>650</v>
      </c>
      <c r="AC8157" s="1">
        <v>3</v>
      </c>
      <c r="AD8157" s="38" t="s">
        <v>428</v>
      </c>
      <c r="AE8157" s="39">
        <v>80</v>
      </c>
      <c r="AF8157" s="55">
        <v>170</v>
      </c>
      <c r="AG8157" s="45">
        <v>40</v>
      </c>
      <c r="AH8157">
        <v>36</v>
      </c>
      <c r="AL8157" t="s">
        <v>22</v>
      </c>
      <c r="AM8157">
        <v>72</v>
      </c>
    </row>
    <row r="8158" spans="28:39">
      <c r="AB8158" t="s">
        <v>650</v>
      </c>
      <c r="AC8158" s="1">
        <v>3</v>
      </c>
      <c r="AD8158" s="38" t="s">
        <v>428</v>
      </c>
      <c r="AE8158" s="39">
        <v>80</v>
      </c>
      <c r="AF8158" s="55">
        <v>170</v>
      </c>
      <c r="AG8158" s="46">
        <v>50</v>
      </c>
      <c r="AH8158">
        <v>36</v>
      </c>
      <c r="AL8158" t="s">
        <v>22</v>
      </c>
      <c r="AM8158">
        <v>72</v>
      </c>
    </row>
    <row r="8159" spans="28:39">
      <c r="AB8159" t="s">
        <v>650</v>
      </c>
      <c r="AC8159" s="1">
        <v>3</v>
      </c>
      <c r="AD8159" s="38" t="s">
        <v>428</v>
      </c>
      <c r="AE8159" s="39">
        <v>80</v>
      </c>
      <c r="AF8159" s="55">
        <v>170</v>
      </c>
      <c r="AG8159" s="47">
        <v>60</v>
      </c>
      <c r="AH8159">
        <v>36</v>
      </c>
      <c r="AL8159" t="s">
        <v>22</v>
      </c>
      <c r="AM8159">
        <v>72</v>
      </c>
    </row>
    <row r="8160" spans="28:39">
      <c r="AB8160" t="s">
        <v>650</v>
      </c>
      <c r="AC8160" s="1">
        <v>3</v>
      </c>
      <c r="AD8160" s="38" t="s">
        <v>428</v>
      </c>
      <c r="AE8160" s="39">
        <v>80</v>
      </c>
      <c r="AF8160" s="55">
        <v>170</v>
      </c>
      <c r="AG8160" s="48">
        <v>70</v>
      </c>
      <c r="AH8160">
        <v>36</v>
      </c>
      <c r="AL8160" t="s">
        <v>22</v>
      </c>
      <c r="AM8160">
        <v>72</v>
      </c>
    </row>
    <row r="8161" spans="28:39">
      <c r="AB8161" t="s">
        <v>650</v>
      </c>
      <c r="AC8161" s="1">
        <v>3</v>
      </c>
      <c r="AD8161" s="38" t="s">
        <v>428</v>
      </c>
      <c r="AE8161" s="39">
        <v>80</v>
      </c>
      <c r="AF8161" s="56">
        <v>180</v>
      </c>
      <c r="AG8161" s="41">
        <v>0</v>
      </c>
      <c r="AH8161">
        <v>32</v>
      </c>
      <c r="AL8161" t="s">
        <v>22</v>
      </c>
      <c r="AM8161">
        <v>72</v>
      </c>
    </row>
    <row r="8162" spans="28:39">
      <c r="AB8162" t="s">
        <v>650</v>
      </c>
      <c r="AC8162" s="1">
        <v>3</v>
      </c>
      <c r="AD8162" s="38" t="s">
        <v>428</v>
      </c>
      <c r="AE8162" s="39">
        <v>80</v>
      </c>
      <c r="AF8162" s="56">
        <v>180</v>
      </c>
      <c r="AG8162" s="42">
        <v>10</v>
      </c>
      <c r="AH8162">
        <v>32</v>
      </c>
      <c r="AL8162" t="s">
        <v>22</v>
      </c>
      <c r="AM8162">
        <v>72</v>
      </c>
    </row>
    <row r="8163" spans="28:39">
      <c r="AB8163" t="s">
        <v>650</v>
      </c>
      <c r="AC8163" s="1">
        <v>3</v>
      </c>
      <c r="AD8163" s="38" t="s">
        <v>428</v>
      </c>
      <c r="AE8163" s="39">
        <v>80</v>
      </c>
      <c r="AF8163" s="56">
        <v>180</v>
      </c>
      <c r="AG8163" s="43">
        <v>20</v>
      </c>
      <c r="AH8163">
        <v>32</v>
      </c>
      <c r="AL8163" t="s">
        <v>22</v>
      </c>
      <c r="AM8163">
        <v>72</v>
      </c>
    </row>
    <row r="8164" spans="28:39">
      <c r="AB8164" t="s">
        <v>650</v>
      </c>
      <c r="AC8164" s="1">
        <v>3</v>
      </c>
      <c r="AD8164" s="38" t="s">
        <v>428</v>
      </c>
      <c r="AE8164" s="39">
        <v>80</v>
      </c>
      <c r="AF8164" s="56">
        <v>180</v>
      </c>
      <c r="AG8164" s="44">
        <v>30</v>
      </c>
      <c r="AH8164">
        <v>32</v>
      </c>
      <c r="AL8164" t="s">
        <v>22</v>
      </c>
      <c r="AM8164">
        <v>72</v>
      </c>
    </row>
    <row r="8165" spans="28:39">
      <c r="AB8165" t="s">
        <v>650</v>
      </c>
      <c r="AC8165" s="1">
        <v>3</v>
      </c>
      <c r="AD8165" s="38" t="s">
        <v>428</v>
      </c>
      <c r="AE8165" s="39">
        <v>80</v>
      </c>
      <c r="AF8165" s="56">
        <v>180</v>
      </c>
      <c r="AG8165" s="45">
        <v>40</v>
      </c>
      <c r="AH8165">
        <v>32</v>
      </c>
      <c r="AL8165" t="s">
        <v>22</v>
      </c>
      <c r="AM8165">
        <v>72</v>
      </c>
    </row>
    <row r="8166" spans="28:39">
      <c r="AB8166" t="s">
        <v>650</v>
      </c>
      <c r="AC8166" s="1">
        <v>3</v>
      </c>
      <c r="AD8166" s="38" t="s">
        <v>428</v>
      </c>
      <c r="AE8166" s="39">
        <v>80</v>
      </c>
      <c r="AF8166" s="56">
        <v>180</v>
      </c>
      <c r="AG8166" s="46">
        <v>50</v>
      </c>
      <c r="AH8166">
        <v>32</v>
      </c>
      <c r="AL8166" t="s">
        <v>22</v>
      </c>
      <c r="AM8166">
        <v>72</v>
      </c>
    </row>
    <row r="8167" spans="28:39">
      <c r="AB8167" t="s">
        <v>650</v>
      </c>
      <c r="AC8167" s="1">
        <v>3</v>
      </c>
      <c r="AD8167" s="38" t="s">
        <v>428</v>
      </c>
      <c r="AE8167" s="39">
        <v>80</v>
      </c>
      <c r="AF8167" s="56">
        <v>180</v>
      </c>
      <c r="AG8167" s="47">
        <v>60</v>
      </c>
      <c r="AH8167">
        <v>32</v>
      </c>
      <c r="AL8167" t="s">
        <v>22</v>
      </c>
      <c r="AM8167">
        <v>72</v>
      </c>
    </row>
    <row r="8168" spans="28:39">
      <c r="AB8168" t="s">
        <v>650</v>
      </c>
      <c r="AC8168" s="1">
        <v>3</v>
      </c>
      <c r="AD8168" s="38" t="s">
        <v>428</v>
      </c>
      <c r="AE8168" s="39">
        <v>80</v>
      </c>
      <c r="AF8168" s="56">
        <v>180</v>
      </c>
      <c r="AG8168" s="48">
        <v>70</v>
      </c>
      <c r="AH8168">
        <v>32</v>
      </c>
      <c r="AL8168" t="s">
        <v>22</v>
      </c>
      <c r="AM8168">
        <v>72</v>
      </c>
    </row>
    <row r="8169" spans="28:39">
      <c r="AB8169" t="s">
        <v>650</v>
      </c>
      <c r="AC8169" s="1">
        <v>3</v>
      </c>
      <c r="AD8169" s="38" t="s">
        <v>428</v>
      </c>
      <c r="AE8169" s="39">
        <v>80</v>
      </c>
      <c r="AF8169" s="57">
        <v>200</v>
      </c>
      <c r="AG8169" s="41">
        <v>0</v>
      </c>
      <c r="AH8169">
        <v>26</v>
      </c>
      <c r="AL8169" t="s">
        <v>22</v>
      </c>
      <c r="AM8169">
        <v>72</v>
      </c>
    </row>
    <row r="8170" spans="28:39">
      <c r="AB8170" t="s">
        <v>650</v>
      </c>
      <c r="AC8170" s="1">
        <v>3</v>
      </c>
      <c r="AD8170" s="38" t="s">
        <v>428</v>
      </c>
      <c r="AE8170" s="39">
        <v>80</v>
      </c>
      <c r="AF8170" s="57">
        <v>200</v>
      </c>
      <c r="AG8170" s="42">
        <v>10</v>
      </c>
      <c r="AH8170">
        <v>26</v>
      </c>
      <c r="AL8170" t="s">
        <v>22</v>
      </c>
      <c r="AM8170">
        <v>72</v>
      </c>
    </row>
    <row r="8171" spans="28:39">
      <c r="AB8171" t="s">
        <v>650</v>
      </c>
      <c r="AC8171" s="1">
        <v>3</v>
      </c>
      <c r="AD8171" s="38" t="s">
        <v>428</v>
      </c>
      <c r="AE8171" s="39">
        <v>80</v>
      </c>
      <c r="AF8171" s="57">
        <v>200</v>
      </c>
      <c r="AG8171" s="43">
        <v>20</v>
      </c>
      <c r="AH8171">
        <v>26</v>
      </c>
      <c r="AL8171" t="s">
        <v>22</v>
      </c>
      <c r="AM8171">
        <v>72</v>
      </c>
    </row>
    <row r="8172" spans="28:39">
      <c r="AB8172" t="s">
        <v>650</v>
      </c>
      <c r="AC8172" s="1">
        <v>3</v>
      </c>
      <c r="AD8172" s="38" t="s">
        <v>428</v>
      </c>
      <c r="AE8172" s="39">
        <v>80</v>
      </c>
      <c r="AF8172" s="57">
        <v>200</v>
      </c>
      <c r="AG8172" s="44">
        <v>30</v>
      </c>
      <c r="AH8172">
        <v>26</v>
      </c>
      <c r="AL8172" t="s">
        <v>22</v>
      </c>
      <c r="AM8172">
        <v>72</v>
      </c>
    </row>
    <row r="8173" spans="28:39">
      <c r="AB8173" t="s">
        <v>650</v>
      </c>
      <c r="AC8173" s="1">
        <v>3</v>
      </c>
      <c r="AD8173" s="38" t="s">
        <v>428</v>
      </c>
      <c r="AE8173" s="39">
        <v>80</v>
      </c>
      <c r="AF8173" s="57">
        <v>200</v>
      </c>
      <c r="AG8173" s="45">
        <v>40</v>
      </c>
      <c r="AH8173">
        <v>26</v>
      </c>
      <c r="AL8173" t="s">
        <v>22</v>
      </c>
      <c r="AM8173">
        <v>72</v>
      </c>
    </row>
    <row r="8174" spans="28:39">
      <c r="AB8174" t="s">
        <v>650</v>
      </c>
      <c r="AC8174" s="1">
        <v>3</v>
      </c>
      <c r="AD8174" s="38" t="s">
        <v>428</v>
      </c>
      <c r="AE8174" s="39">
        <v>80</v>
      </c>
      <c r="AF8174" s="57">
        <v>200</v>
      </c>
      <c r="AG8174" s="46">
        <v>50</v>
      </c>
      <c r="AH8174">
        <v>26</v>
      </c>
      <c r="AL8174" t="s">
        <v>22</v>
      </c>
      <c r="AM8174">
        <v>72</v>
      </c>
    </row>
    <row r="8175" spans="28:39">
      <c r="AB8175" t="s">
        <v>650</v>
      </c>
      <c r="AC8175" s="1">
        <v>3</v>
      </c>
      <c r="AD8175" s="38" t="s">
        <v>428</v>
      </c>
      <c r="AE8175" s="39">
        <v>80</v>
      </c>
      <c r="AF8175" s="57">
        <v>200</v>
      </c>
      <c r="AG8175" s="47">
        <v>60</v>
      </c>
      <c r="AH8175">
        <v>26</v>
      </c>
      <c r="AL8175" t="s">
        <v>22</v>
      </c>
      <c r="AM8175">
        <v>72</v>
      </c>
    </row>
    <row r="8176" spans="28:39">
      <c r="AB8176" t="s">
        <v>650</v>
      </c>
      <c r="AC8176" s="1">
        <v>3</v>
      </c>
      <c r="AD8176" s="38" t="s">
        <v>428</v>
      </c>
      <c r="AE8176" s="39">
        <v>80</v>
      </c>
      <c r="AF8176" s="57">
        <v>200</v>
      </c>
      <c r="AG8176" s="48">
        <v>70</v>
      </c>
      <c r="AH8176">
        <v>26</v>
      </c>
      <c r="AL8176" t="s">
        <v>22</v>
      </c>
      <c r="AM8176">
        <v>72</v>
      </c>
    </row>
    <row r="8177" spans="28:39">
      <c r="AB8177" s="58" t="s">
        <v>655</v>
      </c>
      <c r="AC8177" s="1">
        <v>3</v>
      </c>
      <c r="AD8177" s="38" t="s">
        <v>337</v>
      </c>
      <c r="AE8177" s="39">
        <v>80</v>
      </c>
      <c r="AF8177" s="40">
        <v>110</v>
      </c>
      <c r="AG8177" s="41">
        <v>0</v>
      </c>
      <c r="AH8177">
        <v>99</v>
      </c>
      <c r="AL8177" t="s">
        <v>22</v>
      </c>
      <c r="AM8177">
        <v>72</v>
      </c>
    </row>
    <row r="8178" spans="28:39">
      <c r="AB8178" s="58" t="s">
        <v>655</v>
      </c>
      <c r="AC8178" s="1">
        <v>3</v>
      </c>
      <c r="AD8178" s="38" t="s">
        <v>337</v>
      </c>
      <c r="AE8178" s="39">
        <v>80</v>
      </c>
      <c r="AF8178" s="40">
        <v>110</v>
      </c>
      <c r="AG8178" s="42">
        <v>10</v>
      </c>
      <c r="AH8178">
        <v>99</v>
      </c>
      <c r="AL8178" t="s">
        <v>22</v>
      </c>
      <c r="AM8178">
        <v>72</v>
      </c>
    </row>
    <row r="8179" spans="28:39">
      <c r="AB8179" s="58" t="s">
        <v>655</v>
      </c>
      <c r="AC8179" s="1">
        <v>3</v>
      </c>
      <c r="AD8179" s="38" t="s">
        <v>337</v>
      </c>
      <c r="AE8179" s="39">
        <v>80</v>
      </c>
      <c r="AF8179" s="40">
        <v>110</v>
      </c>
      <c r="AG8179" s="43">
        <v>20</v>
      </c>
      <c r="AH8179">
        <v>68</v>
      </c>
      <c r="AL8179" t="s">
        <v>22</v>
      </c>
      <c r="AM8179">
        <v>72</v>
      </c>
    </row>
    <row r="8180" spans="28:39">
      <c r="AB8180" s="58" t="s">
        <v>655</v>
      </c>
      <c r="AC8180" s="1">
        <v>3</v>
      </c>
      <c r="AD8180" s="38" t="s">
        <v>337</v>
      </c>
      <c r="AE8180" s="39">
        <v>80</v>
      </c>
      <c r="AF8180" s="40">
        <v>110</v>
      </c>
      <c r="AG8180" s="44">
        <v>30</v>
      </c>
      <c r="AH8180">
        <v>48</v>
      </c>
      <c r="AL8180" t="s">
        <v>22</v>
      </c>
      <c r="AM8180">
        <v>72</v>
      </c>
    </row>
    <row r="8181" spans="28:39">
      <c r="AB8181" s="58" t="s">
        <v>655</v>
      </c>
      <c r="AC8181" s="1">
        <v>3</v>
      </c>
      <c r="AD8181" s="38" t="s">
        <v>337</v>
      </c>
      <c r="AE8181" s="39">
        <v>80</v>
      </c>
      <c r="AF8181" s="40">
        <v>110</v>
      </c>
      <c r="AG8181" s="45">
        <v>40</v>
      </c>
      <c r="AH8181">
        <v>36</v>
      </c>
      <c r="AL8181" t="s">
        <v>22</v>
      </c>
      <c r="AM8181">
        <v>72</v>
      </c>
    </row>
    <row r="8182" spans="28:39">
      <c r="AB8182" s="58" t="s">
        <v>655</v>
      </c>
      <c r="AC8182" s="1">
        <v>3</v>
      </c>
      <c r="AD8182" s="38" t="s">
        <v>337</v>
      </c>
      <c r="AE8182" s="39">
        <v>80</v>
      </c>
      <c r="AF8182" s="40">
        <v>110</v>
      </c>
      <c r="AG8182" s="46">
        <v>50</v>
      </c>
      <c r="AH8182">
        <v>29</v>
      </c>
      <c r="AL8182" t="s">
        <v>22</v>
      </c>
      <c r="AM8182">
        <v>72</v>
      </c>
    </row>
    <row r="8183" spans="28:39">
      <c r="AB8183" s="58" t="s">
        <v>655</v>
      </c>
      <c r="AC8183" s="1">
        <v>3</v>
      </c>
      <c r="AD8183" s="38" t="s">
        <v>337</v>
      </c>
      <c r="AE8183" s="39">
        <v>80</v>
      </c>
      <c r="AF8183" s="40">
        <v>110</v>
      </c>
      <c r="AG8183" s="47">
        <v>60</v>
      </c>
      <c r="AH8183">
        <v>25</v>
      </c>
      <c r="AL8183" t="s">
        <v>22</v>
      </c>
      <c r="AM8183">
        <v>72</v>
      </c>
    </row>
    <row r="8184" spans="28:39">
      <c r="AB8184" s="58" t="s">
        <v>655</v>
      </c>
      <c r="AC8184" s="1">
        <v>3</v>
      </c>
      <c r="AD8184" s="38" t="s">
        <v>337</v>
      </c>
      <c r="AE8184" s="39">
        <v>80</v>
      </c>
      <c r="AF8184" s="40">
        <v>110</v>
      </c>
      <c r="AG8184" s="48">
        <v>70</v>
      </c>
      <c r="AH8184">
        <v>21</v>
      </c>
      <c r="AL8184" t="s">
        <v>22</v>
      </c>
      <c r="AM8184">
        <v>72</v>
      </c>
    </row>
    <row r="8185" spans="28:39">
      <c r="AB8185" s="58" t="s">
        <v>655</v>
      </c>
      <c r="AC8185" s="1">
        <v>3</v>
      </c>
      <c r="AD8185" s="38" t="s">
        <v>337</v>
      </c>
      <c r="AE8185" s="39">
        <v>80</v>
      </c>
      <c r="AF8185" s="49">
        <v>115</v>
      </c>
      <c r="AG8185" s="41">
        <v>0</v>
      </c>
      <c r="AH8185">
        <v>96</v>
      </c>
      <c r="AL8185" t="s">
        <v>22</v>
      </c>
      <c r="AM8185">
        <v>72</v>
      </c>
    </row>
    <row r="8186" spans="28:39">
      <c r="AB8186" s="58" t="s">
        <v>655</v>
      </c>
      <c r="AC8186" s="1">
        <v>3</v>
      </c>
      <c r="AD8186" s="38" t="s">
        <v>337</v>
      </c>
      <c r="AE8186" s="39">
        <v>80</v>
      </c>
      <c r="AF8186" s="49">
        <v>115</v>
      </c>
      <c r="AG8186" s="42">
        <v>10</v>
      </c>
      <c r="AH8186">
        <v>96</v>
      </c>
      <c r="AL8186" t="s">
        <v>22</v>
      </c>
      <c r="AM8186">
        <v>72</v>
      </c>
    </row>
    <row r="8187" spans="28:39">
      <c r="AB8187" s="58" t="s">
        <v>655</v>
      </c>
      <c r="AC8187" s="1">
        <v>3</v>
      </c>
      <c r="AD8187" s="38" t="s">
        <v>337</v>
      </c>
      <c r="AE8187" s="39">
        <v>80</v>
      </c>
      <c r="AF8187" s="49">
        <v>115</v>
      </c>
      <c r="AG8187" s="43">
        <v>20</v>
      </c>
      <c r="AH8187">
        <v>68</v>
      </c>
      <c r="AL8187" t="s">
        <v>22</v>
      </c>
      <c r="AM8187">
        <v>72</v>
      </c>
    </row>
    <row r="8188" spans="28:39">
      <c r="AB8188" s="58" t="s">
        <v>655</v>
      </c>
      <c r="AC8188" s="1">
        <v>3</v>
      </c>
      <c r="AD8188" s="38" t="s">
        <v>337</v>
      </c>
      <c r="AE8188" s="39">
        <v>80</v>
      </c>
      <c r="AF8188" s="49">
        <v>115</v>
      </c>
      <c r="AG8188" s="44">
        <v>30</v>
      </c>
      <c r="AH8188">
        <v>48</v>
      </c>
      <c r="AL8188" t="s">
        <v>22</v>
      </c>
      <c r="AM8188">
        <v>72</v>
      </c>
    </row>
    <row r="8189" spans="28:39">
      <c r="AB8189" s="58" t="s">
        <v>655</v>
      </c>
      <c r="AC8189" s="1">
        <v>3</v>
      </c>
      <c r="AD8189" s="38" t="s">
        <v>337</v>
      </c>
      <c r="AE8189" s="39">
        <v>80</v>
      </c>
      <c r="AF8189" s="49">
        <v>115</v>
      </c>
      <c r="AG8189" s="45">
        <v>40</v>
      </c>
      <c r="AH8189">
        <v>36</v>
      </c>
      <c r="AL8189" t="s">
        <v>22</v>
      </c>
      <c r="AM8189">
        <v>72</v>
      </c>
    </row>
    <row r="8190" spans="28:39">
      <c r="AB8190" s="58" t="s">
        <v>655</v>
      </c>
      <c r="AC8190" s="1">
        <v>3</v>
      </c>
      <c r="AD8190" s="38" t="s">
        <v>337</v>
      </c>
      <c r="AE8190" s="39">
        <v>80</v>
      </c>
      <c r="AF8190" s="49">
        <v>115</v>
      </c>
      <c r="AG8190" s="46">
        <v>50</v>
      </c>
      <c r="AH8190">
        <v>29</v>
      </c>
      <c r="AL8190" t="s">
        <v>22</v>
      </c>
      <c r="AM8190">
        <v>72</v>
      </c>
    </row>
    <row r="8191" spans="28:39">
      <c r="AB8191" s="58" t="s">
        <v>655</v>
      </c>
      <c r="AC8191" s="1">
        <v>3</v>
      </c>
      <c r="AD8191" s="38" t="s">
        <v>337</v>
      </c>
      <c r="AE8191" s="39">
        <v>80</v>
      </c>
      <c r="AF8191" s="49">
        <v>115</v>
      </c>
      <c r="AG8191" s="47">
        <v>60</v>
      </c>
      <c r="AH8191">
        <v>25</v>
      </c>
      <c r="AL8191" t="s">
        <v>22</v>
      </c>
      <c r="AM8191">
        <v>72</v>
      </c>
    </row>
    <row r="8192" spans="28:39">
      <c r="AB8192" s="58" t="s">
        <v>655</v>
      </c>
      <c r="AC8192" s="1">
        <v>3</v>
      </c>
      <c r="AD8192" s="38" t="s">
        <v>337</v>
      </c>
      <c r="AE8192" s="39">
        <v>80</v>
      </c>
      <c r="AF8192" s="49">
        <v>115</v>
      </c>
      <c r="AG8192" s="48">
        <v>70</v>
      </c>
      <c r="AH8192">
        <v>21</v>
      </c>
      <c r="AL8192" t="s">
        <v>22</v>
      </c>
      <c r="AM8192">
        <v>72</v>
      </c>
    </row>
    <row r="8193" spans="28:39">
      <c r="AB8193" s="58" t="s">
        <v>655</v>
      </c>
      <c r="AC8193" s="1">
        <v>3</v>
      </c>
      <c r="AD8193" s="38" t="s">
        <v>337</v>
      </c>
      <c r="AE8193" s="39">
        <v>80</v>
      </c>
      <c r="AF8193" s="50">
        <v>120</v>
      </c>
      <c r="AG8193" s="41">
        <v>0</v>
      </c>
      <c r="AH8193">
        <v>93</v>
      </c>
      <c r="AL8193" t="s">
        <v>22</v>
      </c>
      <c r="AM8193">
        <v>72</v>
      </c>
    </row>
    <row r="8194" spans="28:39">
      <c r="AB8194" s="58" t="s">
        <v>655</v>
      </c>
      <c r="AC8194" s="1">
        <v>3</v>
      </c>
      <c r="AD8194" s="38" t="s">
        <v>337</v>
      </c>
      <c r="AE8194" s="39">
        <v>80</v>
      </c>
      <c r="AF8194" s="50">
        <v>120</v>
      </c>
      <c r="AG8194" s="42">
        <v>10</v>
      </c>
      <c r="AH8194">
        <v>93</v>
      </c>
      <c r="AL8194" t="s">
        <v>22</v>
      </c>
      <c r="AM8194">
        <v>72</v>
      </c>
    </row>
    <row r="8195" spans="28:39">
      <c r="AB8195" s="58" t="s">
        <v>655</v>
      </c>
      <c r="AC8195" s="1">
        <v>3</v>
      </c>
      <c r="AD8195" s="38" t="s">
        <v>337</v>
      </c>
      <c r="AE8195" s="39">
        <v>80</v>
      </c>
      <c r="AF8195" s="50">
        <v>120</v>
      </c>
      <c r="AG8195" s="43">
        <v>20</v>
      </c>
      <c r="AH8195">
        <v>68</v>
      </c>
      <c r="AL8195" t="s">
        <v>22</v>
      </c>
      <c r="AM8195">
        <v>72</v>
      </c>
    </row>
    <row r="8196" spans="28:39">
      <c r="AB8196" s="58" t="s">
        <v>655</v>
      </c>
      <c r="AC8196" s="1">
        <v>3</v>
      </c>
      <c r="AD8196" s="38" t="s">
        <v>337</v>
      </c>
      <c r="AE8196" s="39">
        <v>80</v>
      </c>
      <c r="AF8196" s="50">
        <v>120</v>
      </c>
      <c r="AG8196" s="44">
        <v>30</v>
      </c>
      <c r="AH8196">
        <v>48</v>
      </c>
      <c r="AL8196" t="s">
        <v>22</v>
      </c>
      <c r="AM8196">
        <v>72</v>
      </c>
    </row>
    <row r="8197" spans="28:39">
      <c r="AB8197" s="58" t="s">
        <v>655</v>
      </c>
      <c r="AC8197" s="1">
        <v>3</v>
      </c>
      <c r="AD8197" s="38" t="s">
        <v>337</v>
      </c>
      <c r="AE8197" s="39">
        <v>80</v>
      </c>
      <c r="AF8197" s="50">
        <v>120</v>
      </c>
      <c r="AG8197" s="45">
        <v>40</v>
      </c>
      <c r="AH8197">
        <v>36</v>
      </c>
      <c r="AL8197" t="s">
        <v>22</v>
      </c>
      <c r="AM8197">
        <v>72</v>
      </c>
    </row>
    <row r="8198" spans="28:39">
      <c r="AB8198" s="58" t="s">
        <v>655</v>
      </c>
      <c r="AC8198" s="1">
        <v>3</v>
      </c>
      <c r="AD8198" s="38" t="s">
        <v>337</v>
      </c>
      <c r="AE8198" s="39">
        <v>80</v>
      </c>
      <c r="AF8198" s="50">
        <v>120</v>
      </c>
      <c r="AG8198" s="46">
        <v>50</v>
      </c>
      <c r="AH8198">
        <v>29</v>
      </c>
      <c r="AL8198" t="s">
        <v>22</v>
      </c>
      <c r="AM8198">
        <v>72</v>
      </c>
    </row>
    <row r="8199" spans="28:39">
      <c r="AB8199" s="58" t="s">
        <v>655</v>
      </c>
      <c r="AC8199" s="1">
        <v>3</v>
      </c>
      <c r="AD8199" s="38" t="s">
        <v>337</v>
      </c>
      <c r="AE8199" s="39">
        <v>80</v>
      </c>
      <c r="AF8199" s="50">
        <v>120</v>
      </c>
      <c r="AG8199" s="47">
        <v>60</v>
      </c>
      <c r="AH8199">
        <v>25</v>
      </c>
      <c r="AL8199" t="s">
        <v>22</v>
      </c>
      <c r="AM8199">
        <v>72</v>
      </c>
    </row>
    <row r="8200" spans="28:39">
      <c r="AB8200" s="58" t="s">
        <v>655</v>
      </c>
      <c r="AC8200" s="1">
        <v>3</v>
      </c>
      <c r="AD8200" s="38" t="s">
        <v>337</v>
      </c>
      <c r="AE8200" s="39">
        <v>80</v>
      </c>
      <c r="AF8200" s="50">
        <v>120</v>
      </c>
      <c r="AG8200" s="48">
        <v>70</v>
      </c>
      <c r="AH8200">
        <v>21</v>
      </c>
      <c r="AL8200" t="s">
        <v>22</v>
      </c>
      <c r="AM8200">
        <v>72</v>
      </c>
    </row>
    <row r="8201" spans="28:39">
      <c r="AB8201" s="58" t="s">
        <v>655</v>
      </c>
      <c r="AC8201" s="1">
        <v>3</v>
      </c>
      <c r="AD8201" s="38" t="s">
        <v>337</v>
      </c>
      <c r="AE8201" s="39">
        <v>80</v>
      </c>
      <c r="AF8201" s="51">
        <v>130</v>
      </c>
      <c r="AG8201" s="41">
        <v>0</v>
      </c>
      <c r="AH8201">
        <v>88</v>
      </c>
      <c r="AL8201" t="s">
        <v>22</v>
      </c>
      <c r="AM8201">
        <v>72</v>
      </c>
    </row>
    <row r="8202" spans="28:39">
      <c r="AB8202" s="58" t="s">
        <v>655</v>
      </c>
      <c r="AC8202" s="1">
        <v>3</v>
      </c>
      <c r="AD8202" s="38" t="s">
        <v>337</v>
      </c>
      <c r="AE8202" s="39">
        <v>80</v>
      </c>
      <c r="AF8202" s="51">
        <v>130</v>
      </c>
      <c r="AG8202" s="42">
        <v>10</v>
      </c>
      <c r="AH8202">
        <v>88</v>
      </c>
      <c r="AL8202" t="s">
        <v>22</v>
      </c>
      <c r="AM8202">
        <v>72</v>
      </c>
    </row>
    <row r="8203" spans="28:39">
      <c r="AB8203" s="58" t="s">
        <v>655</v>
      </c>
      <c r="AC8203" s="1">
        <v>3</v>
      </c>
      <c r="AD8203" s="38" t="s">
        <v>337</v>
      </c>
      <c r="AE8203" s="39">
        <v>80</v>
      </c>
      <c r="AF8203" s="51">
        <v>130</v>
      </c>
      <c r="AG8203" s="43">
        <v>20</v>
      </c>
      <c r="AH8203">
        <v>68</v>
      </c>
      <c r="AL8203" t="s">
        <v>22</v>
      </c>
      <c r="AM8203">
        <v>72</v>
      </c>
    </row>
    <row r="8204" spans="28:39">
      <c r="AB8204" s="58" t="s">
        <v>655</v>
      </c>
      <c r="AC8204" s="1">
        <v>3</v>
      </c>
      <c r="AD8204" s="38" t="s">
        <v>337</v>
      </c>
      <c r="AE8204" s="39">
        <v>80</v>
      </c>
      <c r="AF8204" s="51">
        <v>130</v>
      </c>
      <c r="AG8204" s="44">
        <v>30</v>
      </c>
      <c r="AH8204">
        <v>48</v>
      </c>
      <c r="AL8204" t="s">
        <v>22</v>
      </c>
      <c r="AM8204">
        <v>72</v>
      </c>
    </row>
    <row r="8205" spans="28:39">
      <c r="AB8205" s="58" t="s">
        <v>655</v>
      </c>
      <c r="AC8205" s="1">
        <v>3</v>
      </c>
      <c r="AD8205" s="38" t="s">
        <v>337</v>
      </c>
      <c r="AE8205" s="39">
        <v>80</v>
      </c>
      <c r="AF8205" s="51">
        <v>130</v>
      </c>
      <c r="AG8205" s="45">
        <v>40</v>
      </c>
      <c r="AH8205">
        <v>36</v>
      </c>
      <c r="AL8205" t="s">
        <v>22</v>
      </c>
      <c r="AM8205">
        <v>72</v>
      </c>
    </row>
    <row r="8206" spans="28:39">
      <c r="AB8206" s="58" t="s">
        <v>655</v>
      </c>
      <c r="AC8206" s="1">
        <v>3</v>
      </c>
      <c r="AD8206" s="38" t="s">
        <v>337</v>
      </c>
      <c r="AE8206" s="39">
        <v>80</v>
      </c>
      <c r="AF8206" s="51">
        <v>130</v>
      </c>
      <c r="AG8206" s="46">
        <v>50</v>
      </c>
      <c r="AH8206">
        <v>29</v>
      </c>
      <c r="AL8206" t="s">
        <v>22</v>
      </c>
      <c r="AM8206">
        <v>72</v>
      </c>
    </row>
    <row r="8207" spans="28:39">
      <c r="AB8207" s="58" t="s">
        <v>655</v>
      </c>
      <c r="AC8207" s="1">
        <v>3</v>
      </c>
      <c r="AD8207" s="38" t="s">
        <v>337</v>
      </c>
      <c r="AE8207" s="39">
        <v>80</v>
      </c>
      <c r="AF8207" s="51">
        <v>130</v>
      </c>
      <c r="AG8207" s="47">
        <v>60</v>
      </c>
      <c r="AH8207">
        <v>25</v>
      </c>
      <c r="AL8207" t="s">
        <v>22</v>
      </c>
      <c r="AM8207">
        <v>72</v>
      </c>
    </row>
    <row r="8208" spans="28:39">
      <c r="AB8208" s="58" t="s">
        <v>655</v>
      </c>
      <c r="AC8208" s="1">
        <v>3</v>
      </c>
      <c r="AD8208" s="38" t="s">
        <v>337</v>
      </c>
      <c r="AE8208" s="39">
        <v>80</v>
      </c>
      <c r="AF8208" s="51">
        <v>130</v>
      </c>
      <c r="AG8208" s="48">
        <v>70</v>
      </c>
      <c r="AH8208">
        <v>21</v>
      </c>
      <c r="AL8208" t="s">
        <v>22</v>
      </c>
      <c r="AM8208">
        <v>72</v>
      </c>
    </row>
    <row r="8209" spans="28:39">
      <c r="AB8209" s="58" t="s">
        <v>655</v>
      </c>
      <c r="AC8209" s="1">
        <v>3</v>
      </c>
      <c r="AD8209" s="38" t="s">
        <v>337</v>
      </c>
      <c r="AE8209" s="39">
        <v>80</v>
      </c>
      <c r="AF8209" s="52">
        <v>140</v>
      </c>
      <c r="AG8209" s="41">
        <v>0</v>
      </c>
      <c r="AH8209">
        <v>83</v>
      </c>
      <c r="AL8209" t="s">
        <v>22</v>
      </c>
      <c r="AM8209">
        <v>72</v>
      </c>
    </row>
    <row r="8210" spans="28:39">
      <c r="AB8210" s="58" t="s">
        <v>655</v>
      </c>
      <c r="AC8210" s="1">
        <v>3</v>
      </c>
      <c r="AD8210" s="38" t="s">
        <v>337</v>
      </c>
      <c r="AE8210" s="39">
        <v>80</v>
      </c>
      <c r="AF8210" s="52">
        <v>140</v>
      </c>
      <c r="AG8210" s="42">
        <v>10</v>
      </c>
      <c r="AH8210">
        <v>83</v>
      </c>
      <c r="AL8210" t="s">
        <v>22</v>
      </c>
      <c r="AM8210">
        <v>72</v>
      </c>
    </row>
    <row r="8211" spans="28:39">
      <c r="AB8211" s="58" t="s">
        <v>655</v>
      </c>
      <c r="AC8211" s="1">
        <v>3</v>
      </c>
      <c r="AD8211" s="38" t="s">
        <v>337</v>
      </c>
      <c r="AE8211" s="39">
        <v>80</v>
      </c>
      <c r="AF8211" s="52">
        <v>140</v>
      </c>
      <c r="AG8211" s="43">
        <v>20</v>
      </c>
      <c r="AH8211">
        <v>68</v>
      </c>
      <c r="AL8211" t="s">
        <v>22</v>
      </c>
      <c r="AM8211">
        <v>72</v>
      </c>
    </row>
    <row r="8212" spans="28:39">
      <c r="AB8212" s="58" t="s">
        <v>655</v>
      </c>
      <c r="AC8212" s="1">
        <v>3</v>
      </c>
      <c r="AD8212" s="38" t="s">
        <v>337</v>
      </c>
      <c r="AE8212" s="39">
        <v>80</v>
      </c>
      <c r="AF8212" s="52">
        <v>140</v>
      </c>
      <c r="AG8212" s="44">
        <v>30</v>
      </c>
      <c r="AH8212">
        <v>48</v>
      </c>
      <c r="AL8212" t="s">
        <v>22</v>
      </c>
      <c r="AM8212">
        <v>72</v>
      </c>
    </row>
    <row r="8213" spans="28:39">
      <c r="AB8213" s="58" t="s">
        <v>655</v>
      </c>
      <c r="AC8213" s="1">
        <v>3</v>
      </c>
      <c r="AD8213" s="38" t="s">
        <v>337</v>
      </c>
      <c r="AE8213" s="39">
        <v>80</v>
      </c>
      <c r="AF8213" s="52">
        <v>140</v>
      </c>
      <c r="AG8213" s="45">
        <v>40</v>
      </c>
      <c r="AH8213">
        <v>36</v>
      </c>
      <c r="AL8213" t="s">
        <v>22</v>
      </c>
      <c r="AM8213">
        <v>72</v>
      </c>
    </row>
    <row r="8214" spans="28:39">
      <c r="AB8214" s="58" t="s">
        <v>655</v>
      </c>
      <c r="AC8214" s="1">
        <v>3</v>
      </c>
      <c r="AD8214" s="38" t="s">
        <v>337</v>
      </c>
      <c r="AE8214" s="39">
        <v>80</v>
      </c>
      <c r="AF8214" s="52">
        <v>140</v>
      </c>
      <c r="AG8214" s="46">
        <v>50</v>
      </c>
      <c r="AH8214">
        <v>29</v>
      </c>
      <c r="AL8214" t="s">
        <v>22</v>
      </c>
      <c r="AM8214">
        <v>72</v>
      </c>
    </row>
    <row r="8215" spans="28:39">
      <c r="AB8215" s="58" t="s">
        <v>655</v>
      </c>
      <c r="AC8215" s="1">
        <v>3</v>
      </c>
      <c r="AD8215" s="38" t="s">
        <v>337</v>
      </c>
      <c r="AE8215" s="39">
        <v>80</v>
      </c>
      <c r="AF8215" s="52">
        <v>140</v>
      </c>
      <c r="AG8215" s="47">
        <v>60</v>
      </c>
      <c r="AH8215">
        <v>25</v>
      </c>
      <c r="AL8215" t="s">
        <v>22</v>
      </c>
      <c r="AM8215">
        <v>72</v>
      </c>
    </row>
    <row r="8216" spans="28:39">
      <c r="AB8216" s="58" t="s">
        <v>655</v>
      </c>
      <c r="AC8216" s="1">
        <v>3</v>
      </c>
      <c r="AD8216" s="38" t="s">
        <v>337</v>
      </c>
      <c r="AE8216" s="39">
        <v>80</v>
      </c>
      <c r="AF8216" s="52">
        <v>140</v>
      </c>
      <c r="AG8216" s="48">
        <v>70</v>
      </c>
      <c r="AH8216">
        <v>21</v>
      </c>
      <c r="AL8216" t="s">
        <v>22</v>
      </c>
      <c r="AM8216">
        <v>72</v>
      </c>
    </row>
    <row r="8217" spans="28:39">
      <c r="AB8217" s="58" t="s">
        <v>655</v>
      </c>
      <c r="AC8217" s="1">
        <v>3</v>
      </c>
      <c r="AD8217" s="38" t="s">
        <v>337</v>
      </c>
      <c r="AE8217" s="39">
        <v>80</v>
      </c>
      <c r="AF8217" s="53">
        <v>150</v>
      </c>
      <c r="AG8217" s="41">
        <v>0</v>
      </c>
      <c r="AH8217">
        <v>80</v>
      </c>
      <c r="AL8217" t="s">
        <v>22</v>
      </c>
      <c r="AM8217">
        <v>72</v>
      </c>
    </row>
    <row r="8218" spans="28:39">
      <c r="AB8218" s="58" t="s">
        <v>655</v>
      </c>
      <c r="AC8218" s="1">
        <v>3</v>
      </c>
      <c r="AD8218" s="38" t="s">
        <v>337</v>
      </c>
      <c r="AE8218" s="39">
        <v>80</v>
      </c>
      <c r="AF8218" s="53">
        <v>150</v>
      </c>
      <c r="AG8218" s="42">
        <v>10</v>
      </c>
      <c r="AH8218">
        <v>80</v>
      </c>
      <c r="AL8218" t="s">
        <v>22</v>
      </c>
      <c r="AM8218">
        <v>72</v>
      </c>
    </row>
    <row r="8219" spans="28:39">
      <c r="AB8219" s="58" t="s">
        <v>655</v>
      </c>
      <c r="AC8219" s="1">
        <v>3</v>
      </c>
      <c r="AD8219" s="38" t="s">
        <v>337</v>
      </c>
      <c r="AE8219" s="39">
        <v>80</v>
      </c>
      <c r="AF8219" s="53">
        <v>150</v>
      </c>
      <c r="AG8219" s="43">
        <v>20</v>
      </c>
      <c r="AH8219">
        <v>68</v>
      </c>
      <c r="AL8219" t="s">
        <v>22</v>
      </c>
      <c r="AM8219">
        <v>72</v>
      </c>
    </row>
    <row r="8220" spans="28:39">
      <c r="AB8220" s="58" t="s">
        <v>655</v>
      </c>
      <c r="AC8220" s="1">
        <v>3</v>
      </c>
      <c r="AD8220" s="38" t="s">
        <v>337</v>
      </c>
      <c r="AE8220" s="39">
        <v>80</v>
      </c>
      <c r="AF8220" s="53">
        <v>150</v>
      </c>
      <c r="AG8220" s="44">
        <v>30</v>
      </c>
      <c r="AH8220">
        <v>48</v>
      </c>
      <c r="AL8220" t="s">
        <v>22</v>
      </c>
      <c r="AM8220">
        <v>72</v>
      </c>
    </row>
    <row r="8221" spans="28:39">
      <c r="AB8221" s="58" t="s">
        <v>655</v>
      </c>
      <c r="AC8221" s="1">
        <v>3</v>
      </c>
      <c r="AD8221" s="38" t="s">
        <v>337</v>
      </c>
      <c r="AE8221" s="39">
        <v>80</v>
      </c>
      <c r="AF8221" s="53">
        <v>150</v>
      </c>
      <c r="AG8221" s="45">
        <v>40</v>
      </c>
      <c r="AH8221">
        <v>36</v>
      </c>
      <c r="AL8221" t="s">
        <v>22</v>
      </c>
      <c r="AM8221">
        <v>72</v>
      </c>
    </row>
    <row r="8222" spans="28:39">
      <c r="AB8222" s="58" t="s">
        <v>655</v>
      </c>
      <c r="AC8222" s="1">
        <v>3</v>
      </c>
      <c r="AD8222" s="38" t="s">
        <v>337</v>
      </c>
      <c r="AE8222" s="39">
        <v>80</v>
      </c>
      <c r="AF8222" s="53">
        <v>150</v>
      </c>
      <c r="AG8222" s="46">
        <v>50</v>
      </c>
      <c r="AH8222">
        <v>29</v>
      </c>
      <c r="AL8222" t="s">
        <v>22</v>
      </c>
      <c r="AM8222">
        <v>72</v>
      </c>
    </row>
    <row r="8223" spans="28:39">
      <c r="AB8223" s="58" t="s">
        <v>655</v>
      </c>
      <c r="AC8223" s="1">
        <v>3</v>
      </c>
      <c r="AD8223" s="38" t="s">
        <v>337</v>
      </c>
      <c r="AE8223" s="39">
        <v>80</v>
      </c>
      <c r="AF8223" s="53">
        <v>150</v>
      </c>
      <c r="AG8223" s="47">
        <v>60</v>
      </c>
      <c r="AH8223">
        <v>25</v>
      </c>
      <c r="AL8223" t="s">
        <v>22</v>
      </c>
      <c r="AM8223">
        <v>72</v>
      </c>
    </row>
    <row r="8224" spans="28:39">
      <c r="AB8224" s="58" t="s">
        <v>655</v>
      </c>
      <c r="AC8224" s="1">
        <v>3</v>
      </c>
      <c r="AD8224" s="38" t="s">
        <v>337</v>
      </c>
      <c r="AE8224" s="39">
        <v>80</v>
      </c>
      <c r="AF8224" s="53">
        <v>150</v>
      </c>
      <c r="AG8224" s="48">
        <v>70</v>
      </c>
      <c r="AH8224">
        <v>21</v>
      </c>
      <c r="AL8224" t="s">
        <v>22</v>
      </c>
      <c r="AM8224">
        <v>72</v>
      </c>
    </row>
    <row r="8225" spans="28:39">
      <c r="AB8225" s="58" t="s">
        <v>655</v>
      </c>
      <c r="AC8225" s="1">
        <v>3</v>
      </c>
      <c r="AD8225" s="38" t="s">
        <v>337</v>
      </c>
      <c r="AE8225" s="39">
        <v>80</v>
      </c>
      <c r="AF8225" s="54">
        <v>160</v>
      </c>
      <c r="AG8225" s="41">
        <v>0</v>
      </c>
      <c r="AH8225">
        <v>72</v>
      </c>
      <c r="AL8225" t="s">
        <v>22</v>
      </c>
      <c r="AM8225">
        <v>72</v>
      </c>
    </row>
    <row r="8226" spans="28:39">
      <c r="AB8226" s="58" t="s">
        <v>655</v>
      </c>
      <c r="AC8226" s="1">
        <v>3</v>
      </c>
      <c r="AD8226" s="38" t="s">
        <v>337</v>
      </c>
      <c r="AE8226" s="39">
        <v>80</v>
      </c>
      <c r="AF8226" s="54">
        <v>160</v>
      </c>
      <c r="AG8226" s="42">
        <v>10</v>
      </c>
      <c r="AH8226">
        <v>72</v>
      </c>
      <c r="AL8226" t="s">
        <v>22</v>
      </c>
      <c r="AM8226">
        <v>72</v>
      </c>
    </row>
    <row r="8227" spans="28:39">
      <c r="AB8227" s="58" t="s">
        <v>655</v>
      </c>
      <c r="AC8227" s="1">
        <v>3</v>
      </c>
      <c r="AD8227" s="38" t="s">
        <v>337</v>
      </c>
      <c r="AE8227" s="39">
        <v>80</v>
      </c>
      <c r="AF8227" s="54">
        <v>160</v>
      </c>
      <c r="AG8227" s="43">
        <v>20</v>
      </c>
      <c r="AH8227">
        <v>68</v>
      </c>
      <c r="AL8227" t="s">
        <v>22</v>
      </c>
      <c r="AM8227">
        <v>72</v>
      </c>
    </row>
    <row r="8228" spans="28:39">
      <c r="AB8228" s="58" t="s">
        <v>655</v>
      </c>
      <c r="AC8228" s="1">
        <v>3</v>
      </c>
      <c r="AD8228" s="38" t="s">
        <v>337</v>
      </c>
      <c r="AE8228" s="39">
        <v>80</v>
      </c>
      <c r="AF8228" s="54">
        <v>160</v>
      </c>
      <c r="AG8228" s="44">
        <v>30</v>
      </c>
      <c r="AH8228">
        <v>48</v>
      </c>
      <c r="AL8228" t="s">
        <v>22</v>
      </c>
      <c r="AM8228">
        <v>72</v>
      </c>
    </row>
    <row r="8229" spans="28:39">
      <c r="AB8229" s="58" t="s">
        <v>655</v>
      </c>
      <c r="AC8229" s="1">
        <v>3</v>
      </c>
      <c r="AD8229" s="38" t="s">
        <v>337</v>
      </c>
      <c r="AE8229" s="39">
        <v>80</v>
      </c>
      <c r="AF8229" s="54">
        <v>160</v>
      </c>
      <c r="AG8229" s="45">
        <v>40</v>
      </c>
      <c r="AH8229">
        <v>36</v>
      </c>
      <c r="AL8229" t="s">
        <v>22</v>
      </c>
      <c r="AM8229">
        <v>72</v>
      </c>
    </row>
    <row r="8230" spans="28:39">
      <c r="AB8230" s="58" t="s">
        <v>655</v>
      </c>
      <c r="AC8230" s="1">
        <v>3</v>
      </c>
      <c r="AD8230" s="38" t="s">
        <v>337</v>
      </c>
      <c r="AE8230" s="39">
        <v>80</v>
      </c>
      <c r="AF8230" s="54">
        <v>160</v>
      </c>
      <c r="AG8230" s="46">
        <v>50</v>
      </c>
      <c r="AH8230">
        <v>29</v>
      </c>
      <c r="AL8230" t="s">
        <v>22</v>
      </c>
      <c r="AM8230">
        <v>72</v>
      </c>
    </row>
    <row r="8231" spans="28:39">
      <c r="AB8231" s="58" t="s">
        <v>655</v>
      </c>
      <c r="AC8231" s="1">
        <v>3</v>
      </c>
      <c r="AD8231" s="38" t="s">
        <v>337</v>
      </c>
      <c r="AE8231" s="39">
        <v>80</v>
      </c>
      <c r="AF8231" s="54">
        <v>160</v>
      </c>
      <c r="AG8231" s="47">
        <v>60</v>
      </c>
      <c r="AH8231">
        <v>25</v>
      </c>
      <c r="AL8231" t="s">
        <v>22</v>
      </c>
      <c r="AM8231">
        <v>72</v>
      </c>
    </row>
    <row r="8232" spans="28:39">
      <c r="AB8232" s="58" t="s">
        <v>655</v>
      </c>
      <c r="AC8232" s="1">
        <v>3</v>
      </c>
      <c r="AD8232" s="38" t="s">
        <v>337</v>
      </c>
      <c r="AE8232" s="39">
        <v>80</v>
      </c>
      <c r="AF8232" s="54">
        <v>160</v>
      </c>
      <c r="AG8232" s="48">
        <v>70</v>
      </c>
      <c r="AH8232">
        <v>21</v>
      </c>
      <c r="AL8232" t="s">
        <v>22</v>
      </c>
      <c r="AM8232">
        <v>72</v>
      </c>
    </row>
    <row r="8233" spans="28:39">
      <c r="AB8233" s="58" t="s">
        <v>655</v>
      </c>
      <c r="AC8233" s="1">
        <v>3</v>
      </c>
      <c r="AD8233" s="38" t="s">
        <v>337</v>
      </c>
      <c r="AE8233" s="39">
        <v>80</v>
      </c>
      <c r="AF8233" s="55">
        <v>170</v>
      </c>
      <c r="AG8233" s="41">
        <v>0</v>
      </c>
      <c r="AH8233">
        <v>64</v>
      </c>
      <c r="AL8233" t="s">
        <v>22</v>
      </c>
      <c r="AM8233">
        <v>72</v>
      </c>
    </row>
    <row r="8234" spans="28:39">
      <c r="AB8234" s="58" t="s">
        <v>655</v>
      </c>
      <c r="AC8234" s="1">
        <v>3</v>
      </c>
      <c r="AD8234" s="38" t="s">
        <v>337</v>
      </c>
      <c r="AE8234" s="39">
        <v>80</v>
      </c>
      <c r="AF8234" s="55">
        <v>170</v>
      </c>
      <c r="AG8234" s="42">
        <v>10</v>
      </c>
      <c r="AH8234">
        <v>64</v>
      </c>
      <c r="AL8234" t="s">
        <v>22</v>
      </c>
      <c r="AM8234">
        <v>72</v>
      </c>
    </row>
    <row r="8235" spans="28:39">
      <c r="AB8235" s="58" t="s">
        <v>655</v>
      </c>
      <c r="AC8235" s="1">
        <v>3</v>
      </c>
      <c r="AD8235" s="38" t="s">
        <v>337</v>
      </c>
      <c r="AE8235" s="39">
        <v>80</v>
      </c>
      <c r="AF8235" s="55">
        <v>170</v>
      </c>
      <c r="AG8235" s="43">
        <v>20</v>
      </c>
      <c r="AH8235">
        <v>64</v>
      </c>
      <c r="AL8235" t="s">
        <v>22</v>
      </c>
      <c r="AM8235">
        <v>72</v>
      </c>
    </row>
    <row r="8236" spans="28:39">
      <c r="AB8236" s="58" t="s">
        <v>655</v>
      </c>
      <c r="AC8236" s="1">
        <v>3</v>
      </c>
      <c r="AD8236" s="38" t="s">
        <v>337</v>
      </c>
      <c r="AE8236" s="39">
        <v>80</v>
      </c>
      <c r="AF8236" s="55">
        <v>170</v>
      </c>
      <c r="AG8236" s="44">
        <v>30</v>
      </c>
      <c r="AH8236">
        <v>48</v>
      </c>
      <c r="AL8236" t="s">
        <v>22</v>
      </c>
      <c r="AM8236">
        <v>72</v>
      </c>
    </row>
    <row r="8237" spans="28:39">
      <c r="AB8237" s="58" t="s">
        <v>655</v>
      </c>
      <c r="AC8237" s="1">
        <v>3</v>
      </c>
      <c r="AD8237" s="38" t="s">
        <v>337</v>
      </c>
      <c r="AE8237" s="39">
        <v>80</v>
      </c>
      <c r="AF8237" s="55">
        <v>170</v>
      </c>
      <c r="AG8237" s="45">
        <v>40</v>
      </c>
      <c r="AH8237">
        <v>36</v>
      </c>
      <c r="AL8237" t="s">
        <v>22</v>
      </c>
      <c r="AM8237">
        <v>72</v>
      </c>
    </row>
    <row r="8238" spans="28:39">
      <c r="AB8238" s="58" t="s">
        <v>655</v>
      </c>
      <c r="AC8238" s="1">
        <v>3</v>
      </c>
      <c r="AD8238" s="38" t="s">
        <v>337</v>
      </c>
      <c r="AE8238" s="39">
        <v>80</v>
      </c>
      <c r="AF8238" s="55">
        <v>170</v>
      </c>
      <c r="AG8238" s="46">
        <v>50</v>
      </c>
      <c r="AH8238">
        <v>29</v>
      </c>
      <c r="AL8238" t="s">
        <v>22</v>
      </c>
      <c r="AM8238">
        <v>72</v>
      </c>
    </row>
    <row r="8239" spans="28:39">
      <c r="AB8239" s="58" t="s">
        <v>655</v>
      </c>
      <c r="AC8239" s="1">
        <v>3</v>
      </c>
      <c r="AD8239" s="38" t="s">
        <v>337</v>
      </c>
      <c r="AE8239" s="39">
        <v>80</v>
      </c>
      <c r="AF8239" s="55">
        <v>170</v>
      </c>
      <c r="AG8239" s="47">
        <v>60</v>
      </c>
      <c r="AH8239">
        <v>25</v>
      </c>
      <c r="AL8239" t="s">
        <v>22</v>
      </c>
      <c r="AM8239">
        <v>72</v>
      </c>
    </row>
    <row r="8240" spans="28:39">
      <c r="AB8240" s="58" t="s">
        <v>655</v>
      </c>
      <c r="AC8240" s="1">
        <v>3</v>
      </c>
      <c r="AD8240" s="38" t="s">
        <v>337</v>
      </c>
      <c r="AE8240" s="39">
        <v>80</v>
      </c>
      <c r="AF8240" s="55">
        <v>170</v>
      </c>
      <c r="AG8240" s="48">
        <v>70</v>
      </c>
      <c r="AH8240">
        <v>21</v>
      </c>
      <c r="AL8240" t="s">
        <v>22</v>
      </c>
      <c r="AM8240">
        <v>72</v>
      </c>
    </row>
    <row r="8241" spans="28:39">
      <c r="AB8241" s="58" t="s">
        <v>655</v>
      </c>
      <c r="AC8241" s="1">
        <v>3</v>
      </c>
      <c r="AD8241" s="38" t="s">
        <v>337</v>
      </c>
      <c r="AE8241" s="39">
        <v>80</v>
      </c>
      <c r="AF8241" s="56">
        <v>180</v>
      </c>
      <c r="AG8241" s="41">
        <v>0</v>
      </c>
      <c r="AH8241">
        <v>57</v>
      </c>
      <c r="AL8241" t="s">
        <v>22</v>
      </c>
      <c r="AM8241">
        <v>72</v>
      </c>
    </row>
    <row r="8242" spans="28:39">
      <c r="AB8242" s="58" t="s">
        <v>655</v>
      </c>
      <c r="AC8242" s="1">
        <v>3</v>
      </c>
      <c r="AD8242" s="38" t="s">
        <v>337</v>
      </c>
      <c r="AE8242" s="39">
        <v>80</v>
      </c>
      <c r="AF8242" s="56">
        <v>180</v>
      </c>
      <c r="AG8242" s="42">
        <v>10</v>
      </c>
      <c r="AH8242">
        <v>57</v>
      </c>
      <c r="AL8242" t="s">
        <v>22</v>
      </c>
      <c r="AM8242">
        <v>72</v>
      </c>
    </row>
    <row r="8243" spans="28:39">
      <c r="AB8243" s="58" t="s">
        <v>655</v>
      </c>
      <c r="AC8243" s="1">
        <v>3</v>
      </c>
      <c r="AD8243" s="38" t="s">
        <v>337</v>
      </c>
      <c r="AE8243" s="39">
        <v>80</v>
      </c>
      <c r="AF8243" s="56">
        <v>180</v>
      </c>
      <c r="AG8243" s="43">
        <v>20</v>
      </c>
      <c r="AH8243">
        <v>57</v>
      </c>
      <c r="AL8243" t="s">
        <v>22</v>
      </c>
      <c r="AM8243">
        <v>72</v>
      </c>
    </row>
    <row r="8244" spans="28:39">
      <c r="AB8244" s="58" t="s">
        <v>655</v>
      </c>
      <c r="AC8244" s="1">
        <v>3</v>
      </c>
      <c r="AD8244" s="38" t="s">
        <v>337</v>
      </c>
      <c r="AE8244" s="39">
        <v>80</v>
      </c>
      <c r="AF8244" s="56">
        <v>180</v>
      </c>
      <c r="AG8244" s="44">
        <v>30</v>
      </c>
      <c r="AH8244">
        <v>48</v>
      </c>
      <c r="AL8244" t="s">
        <v>22</v>
      </c>
      <c r="AM8244">
        <v>72</v>
      </c>
    </row>
    <row r="8245" spans="28:39">
      <c r="AB8245" s="58" t="s">
        <v>655</v>
      </c>
      <c r="AC8245" s="1">
        <v>3</v>
      </c>
      <c r="AD8245" s="38" t="s">
        <v>337</v>
      </c>
      <c r="AE8245" s="39">
        <v>80</v>
      </c>
      <c r="AF8245" s="56">
        <v>180</v>
      </c>
      <c r="AG8245" s="45">
        <v>40</v>
      </c>
      <c r="AH8245">
        <v>36</v>
      </c>
      <c r="AL8245" t="s">
        <v>22</v>
      </c>
      <c r="AM8245">
        <v>72</v>
      </c>
    </row>
    <row r="8246" spans="28:39">
      <c r="AB8246" s="58" t="s">
        <v>655</v>
      </c>
      <c r="AC8246" s="1">
        <v>3</v>
      </c>
      <c r="AD8246" s="38" t="s">
        <v>337</v>
      </c>
      <c r="AE8246" s="39">
        <v>80</v>
      </c>
      <c r="AF8246" s="56">
        <v>180</v>
      </c>
      <c r="AG8246" s="46">
        <v>50</v>
      </c>
      <c r="AH8246">
        <v>29</v>
      </c>
      <c r="AL8246" t="s">
        <v>22</v>
      </c>
      <c r="AM8246">
        <v>72</v>
      </c>
    </row>
    <row r="8247" spans="28:39">
      <c r="AB8247" s="58" t="s">
        <v>655</v>
      </c>
      <c r="AC8247" s="1">
        <v>3</v>
      </c>
      <c r="AD8247" s="38" t="s">
        <v>337</v>
      </c>
      <c r="AE8247" s="39">
        <v>80</v>
      </c>
      <c r="AF8247" s="56">
        <v>180</v>
      </c>
      <c r="AG8247" s="47">
        <v>60</v>
      </c>
      <c r="AH8247">
        <v>25</v>
      </c>
      <c r="AL8247" t="s">
        <v>22</v>
      </c>
      <c r="AM8247">
        <v>72</v>
      </c>
    </row>
    <row r="8248" spans="28:39">
      <c r="AB8248" s="58" t="s">
        <v>655</v>
      </c>
      <c r="AC8248" s="1">
        <v>3</v>
      </c>
      <c r="AD8248" s="38" t="s">
        <v>337</v>
      </c>
      <c r="AE8248" s="39">
        <v>80</v>
      </c>
      <c r="AF8248" s="56">
        <v>180</v>
      </c>
      <c r="AG8248" s="48">
        <v>70</v>
      </c>
      <c r="AH8248">
        <v>21</v>
      </c>
      <c r="AL8248" t="s">
        <v>22</v>
      </c>
      <c r="AM8248">
        <v>72</v>
      </c>
    </row>
    <row r="8249" spans="28:39">
      <c r="AB8249" s="58" t="s">
        <v>655</v>
      </c>
      <c r="AC8249" s="1">
        <v>3</v>
      </c>
      <c r="AD8249" s="38" t="s">
        <v>337</v>
      </c>
      <c r="AE8249" s="39">
        <v>80</v>
      </c>
      <c r="AF8249" s="57">
        <v>200</v>
      </c>
      <c r="AG8249" s="41">
        <v>0</v>
      </c>
      <c r="AH8249">
        <v>46</v>
      </c>
      <c r="AL8249" t="s">
        <v>22</v>
      </c>
      <c r="AM8249">
        <v>72</v>
      </c>
    </row>
    <row r="8250" spans="28:39">
      <c r="AB8250" s="58" t="s">
        <v>655</v>
      </c>
      <c r="AC8250" s="1">
        <v>3</v>
      </c>
      <c r="AD8250" s="38" t="s">
        <v>337</v>
      </c>
      <c r="AE8250" s="39">
        <v>80</v>
      </c>
      <c r="AF8250" s="57">
        <v>200</v>
      </c>
      <c r="AG8250" s="42">
        <v>10</v>
      </c>
      <c r="AH8250">
        <v>46</v>
      </c>
      <c r="AL8250" t="s">
        <v>22</v>
      </c>
      <c r="AM8250">
        <v>72</v>
      </c>
    </row>
    <row r="8251" spans="28:39">
      <c r="AB8251" s="58" t="s">
        <v>655</v>
      </c>
      <c r="AC8251" s="1">
        <v>3</v>
      </c>
      <c r="AD8251" s="38" t="s">
        <v>337</v>
      </c>
      <c r="AE8251" s="39">
        <v>80</v>
      </c>
      <c r="AF8251" s="57">
        <v>200</v>
      </c>
      <c r="AG8251" s="43">
        <v>20</v>
      </c>
      <c r="AH8251">
        <v>46</v>
      </c>
      <c r="AL8251" t="s">
        <v>22</v>
      </c>
      <c r="AM8251">
        <v>72</v>
      </c>
    </row>
    <row r="8252" spans="28:39">
      <c r="AB8252" s="58" t="s">
        <v>655</v>
      </c>
      <c r="AC8252" s="1">
        <v>3</v>
      </c>
      <c r="AD8252" s="38" t="s">
        <v>337</v>
      </c>
      <c r="AE8252" s="39">
        <v>80</v>
      </c>
      <c r="AF8252" s="57">
        <v>200</v>
      </c>
      <c r="AG8252" s="44">
        <v>30</v>
      </c>
      <c r="AH8252">
        <v>46</v>
      </c>
      <c r="AL8252" t="s">
        <v>22</v>
      </c>
      <c r="AM8252">
        <v>72</v>
      </c>
    </row>
    <row r="8253" spans="28:39">
      <c r="AB8253" s="58" t="s">
        <v>655</v>
      </c>
      <c r="AC8253" s="1">
        <v>3</v>
      </c>
      <c r="AD8253" s="38" t="s">
        <v>337</v>
      </c>
      <c r="AE8253" s="39">
        <v>80</v>
      </c>
      <c r="AF8253" s="57">
        <v>200</v>
      </c>
      <c r="AG8253" s="45">
        <v>40</v>
      </c>
      <c r="AH8253">
        <v>36</v>
      </c>
      <c r="AL8253" t="s">
        <v>22</v>
      </c>
      <c r="AM8253">
        <v>72</v>
      </c>
    </row>
    <row r="8254" spans="28:39">
      <c r="AB8254" s="58" t="s">
        <v>655</v>
      </c>
      <c r="AC8254" s="1">
        <v>3</v>
      </c>
      <c r="AD8254" s="38" t="s">
        <v>337</v>
      </c>
      <c r="AE8254" s="39">
        <v>80</v>
      </c>
      <c r="AF8254" s="57">
        <v>200</v>
      </c>
      <c r="AG8254" s="46">
        <v>50</v>
      </c>
      <c r="AH8254">
        <v>29</v>
      </c>
      <c r="AL8254" t="s">
        <v>22</v>
      </c>
      <c r="AM8254">
        <v>72</v>
      </c>
    </row>
    <row r="8255" spans="28:39">
      <c r="AB8255" s="58" t="s">
        <v>655</v>
      </c>
      <c r="AC8255" s="1">
        <v>3</v>
      </c>
      <c r="AD8255" s="38" t="s">
        <v>337</v>
      </c>
      <c r="AE8255" s="39">
        <v>80</v>
      </c>
      <c r="AF8255" s="57">
        <v>200</v>
      </c>
      <c r="AG8255" s="47">
        <v>60</v>
      </c>
      <c r="AH8255">
        <v>25</v>
      </c>
      <c r="AL8255" t="s">
        <v>22</v>
      </c>
      <c r="AM8255">
        <v>72</v>
      </c>
    </row>
    <row r="8256" spans="28:39">
      <c r="AB8256" s="58" t="s">
        <v>655</v>
      </c>
      <c r="AC8256" s="1">
        <v>3</v>
      </c>
      <c r="AD8256" s="38" t="s">
        <v>337</v>
      </c>
      <c r="AE8256" s="39">
        <v>80</v>
      </c>
      <c r="AF8256" s="57">
        <v>200</v>
      </c>
      <c r="AG8256" s="48">
        <v>70</v>
      </c>
      <c r="AH8256">
        <v>21</v>
      </c>
      <c r="AL8256" t="s">
        <v>22</v>
      </c>
      <c r="AM8256">
        <v>72</v>
      </c>
    </row>
    <row r="8257" spans="28:39">
      <c r="AB8257" s="58" t="s">
        <v>655</v>
      </c>
      <c r="AC8257" s="1">
        <v>3</v>
      </c>
      <c r="AD8257" s="38" t="s">
        <v>427</v>
      </c>
      <c r="AE8257" s="39">
        <v>80</v>
      </c>
      <c r="AF8257" s="40">
        <v>110</v>
      </c>
      <c r="AG8257" s="41">
        <v>0</v>
      </c>
      <c r="AH8257">
        <v>88</v>
      </c>
      <c r="AL8257" t="s">
        <v>22</v>
      </c>
      <c r="AM8257">
        <v>72</v>
      </c>
    </row>
    <row r="8258" spans="28:39">
      <c r="AB8258" s="58" t="s">
        <v>655</v>
      </c>
      <c r="AC8258" s="1">
        <v>3</v>
      </c>
      <c r="AD8258" s="38" t="s">
        <v>427</v>
      </c>
      <c r="AE8258" s="39">
        <v>80</v>
      </c>
      <c r="AF8258" s="40">
        <v>110</v>
      </c>
      <c r="AG8258" s="42">
        <v>10</v>
      </c>
      <c r="AH8258">
        <v>88</v>
      </c>
      <c r="AL8258" t="s">
        <v>22</v>
      </c>
      <c r="AM8258">
        <v>72</v>
      </c>
    </row>
    <row r="8259" spans="28:39">
      <c r="AB8259" s="58" t="s">
        <v>655</v>
      </c>
      <c r="AC8259" s="1">
        <v>3</v>
      </c>
      <c r="AD8259" s="38" t="s">
        <v>427</v>
      </c>
      <c r="AE8259" s="39">
        <v>80</v>
      </c>
      <c r="AF8259" s="40">
        <v>110</v>
      </c>
      <c r="AG8259" s="43">
        <v>20</v>
      </c>
      <c r="AH8259">
        <v>68</v>
      </c>
      <c r="AL8259" t="s">
        <v>22</v>
      </c>
      <c r="AM8259">
        <v>72</v>
      </c>
    </row>
    <row r="8260" spans="28:39">
      <c r="AB8260" s="58" t="s">
        <v>655</v>
      </c>
      <c r="AC8260" s="1">
        <v>3</v>
      </c>
      <c r="AD8260" s="38" t="s">
        <v>427</v>
      </c>
      <c r="AE8260" s="39">
        <v>80</v>
      </c>
      <c r="AF8260" s="40">
        <v>110</v>
      </c>
      <c r="AG8260" s="44">
        <v>30</v>
      </c>
      <c r="AH8260">
        <v>48</v>
      </c>
      <c r="AL8260" t="s">
        <v>22</v>
      </c>
      <c r="AM8260">
        <v>72</v>
      </c>
    </row>
    <row r="8261" spans="28:39">
      <c r="AB8261" s="58" t="s">
        <v>655</v>
      </c>
      <c r="AC8261" s="1">
        <v>3</v>
      </c>
      <c r="AD8261" s="38" t="s">
        <v>427</v>
      </c>
      <c r="AE8261" s="39">
        <v>80</v>
      </c>
      <c r="AF8261" s="40">
        <v>110</v>
      </c>
      <c r="AG8261" s="45">
        <v>40</v>
      </c>
      <c r="AH8261">
        <v>36</v>
      </c>
      <c r="AL8261" t="s">
        <v>22</v>
      </c>
      <c r="AM8261">
        <v>72</v>
      </c>
    </row>
    <row r="8262" spans="28:39">
      <c r="AB8262" s="58" t="s">
        <v>655</v>
      </c>
      <c r="AC8262" s="1">
        <v>3</v>
      </c>
      <c r="AD8262" s="38" t="s">
        <v>427</v>
      </c>
      <c r="AE8262" s="39">
        <v>80</v>
      </c>
      <c r="AF8262" s="40">
        <v>110</v>
      </c>
      <c r="AG8262" s="46">
        <v>50</v>
      </c>
      <c r="AH8262">
        <v>29</v>
      </c>
      <c r="AL8262" t="s">
        <v>22</v>
      </c>
      <c r="AM8262">
        <v>72</v>
      </c>
    </row>
    <row r="8263" spans="28:39">
      <c r="AB8263" s="58" t="s">
        <v>655</v>
      </c>
      <c r="AC8263" s="1">
        <v>3</v>
      </c>
      <c r="AD8263" s="38" t="s">
        <v>427</v>
      </c>
      <c r="AE8263" s="39">
        <v>80</v>
      </c>
      <c r="AF8263" s="40">
        <v>110</v>
      </c>
      <c r="AG8263" s="47">
        <v>60</v>
      </c>
      <c r="AH8263">
        <v>25</v>
      </c>
      <c r="AL8263" t="s">
        <v>22</v>
      </c>
      <c r="AM8263">
        <v>72</v>
      </c>
    </row>
    <row r="8264" spans="28:39">
      <c r="AB8264" s="58" t="s">
        <v>655</v>
      </c>
      <c r="AC8264" s="1">
        <v>3</v>
      </c>
      <c r="AD8264" s="38" t="s">
        <v>427</v>
      </c>
      <c r="AE8264" s="39">
        <v>80</v>
      </c>
      <c r="AF8264" s="40">
        <v>110</v>
      </c>
      <c r="AG8264" s="48">
        <v>70</v>
      </c>
      <c r="AH8264">
        <v>21</v>
      </c>
      <c r="AL8264" t="s">
        <v>22</v>
      </c>
      <c r="AM8264">
        <v>72</v>
      </c>
    </row>
    <row r="8265" spans="28:39">
      <c r="AB8265" s="58" t="s">
        <v>655</v>
      </c>
      <c r="AC8265" s="1">
        <v>3</v>
      </c>
      <c r="AD8265" s="38" t="s">
        <v>427</v>
      </c>
      <c r="AE8265" s="39">
        <v>80</v>
      </c>
      <c r="AF8265" s="49">
        <v>115</v>
      </c>
      <c r="AG8265" s="41">
        <v>0</v>
      </c>
      <c r="AH8265">
        <v>85</v>
      </c>
      <c r="AL8265" t="s">
        <v>22</v>
      </c>
      <c r="AM8265">
        <v>72</v>
      </c>
    </row>
    <row r="8266" spans="28:39">
      <c r="AB8266" s="58" t="s">
        <v>655</v>
      </c>
      <c r="AC8266" s="1">
        <v>3</v>
      </c>
      <c r="AD8266" s="38" t="s">
        <v>427</v>
      </c>
      <c r="AE8266" s="39">
        <v>80</v>
      </c>
      <c r="AF8266" s="49">
        <v>115</v>
      </c>
      <c r="AG8266" s="42">
        <v>10</v>
      </c>
      <c r="AH8266">
        <v>85</v>
      </c>
      <c r="AL8266" t="s">
        <v>22</v>
      </c>
      <c r="AM8266">
        <v>72</v>
      </c>
    </row>
    <row r="8267" spans="28:39">
      <c r="AB8267" s="58" t="s">
        <v>655</v>
      </c>
      <c r="AC8267" s="1">
        <v>3</v>
      </c>
      <c r="AD8267" s="38" t="s">
        <v>427</v>
      </c>
      <c r="AE8267" s="39">
        <v>80</v>
      </c>
      <c r="AF8267" s="49">
        <v>115</v>
      </c>
      <c r="AG8267" s="43">
        <v>20</v>
      </c>
      <c r="AH8267">
        <v>68</v>
      </c>
      <c r="AL8267" t="s">
        <v>22</v>
      </c>
      <c r="AM8267">
        <v>72</v>
      </c>
    </row>
    <row r="8268" spans="28:39">
      <c r="AB8268" s="58" t="s">
        <v>655</v>
      </c>
      <c r="AC8268" s="1">
        <v>3</v>
      </c>
      <c r="AD8268" s="38" t="s">
        <v>427</v>
      </c>
      <c r="AE8268" s="39">
        <v>80</v>
      </c>
      <c r="AF8268" s="49">
        <v>115</v>
      </c>
      <c r="AG8268" s="44">
        <v>30</v>
      </c>
      <c r="AH8268">
        <v>48</v>
      </c>
      <c r="AL8268" t="s">
        <v>22</v>
      </c>
      <c r="AM8268">
        <v>72</v>
      </c>
    </row>
    <row r="8269" spans="28:39">
      <c r="AB8269" s="58" t="s">
        <v>655</v>
      </c>
      <c r="AC8269" s="1">
        <v>3</v>
      </c>
      <c r="AD8269" s="38" t="s">
        <v>427</v>
      </c>
      <c r="AE8269" s="39">
        <v>80</v>
      </c>
      <c r="AF8269" s="49">
        <v>115</v>
      </c>
      <c r="AG8269" s="45">
        <v>40</v>
      </c>
      <c r="AH8269">
        <v>36</v>
      </c>
      <c r="AL8269" t="s">
        <v>22</v>
      </c>
      <c r="AM8269">
        <v>72</v>
      </c>
    </row>
    <row r="8270" spans="28:39">
      <c r="AB8270" s="58" t="s">
        <v>655</v>
      </c>
      <c r="AC8270" s="1">
        <v>3</v>
      </c>
      <c r="AD8270" s="38" t="s">
        <v>427</v>
      </c>
      <c r="AE8270" s="39">
        <v>80</v>
      </c>
      <c r="AF8270" s="49">
        <v>115</v>
      </c>
      <c r="AG8270" s="46">
        <v>50</v>
      </c>
      <c r="AH8270">
        <v>29</v>
      </c>
      <c r="AL8270" t="s">
        <v>22</v>
      </c>
      <c r="AM8270">
        <v>72</v>
      </c>
    </row>
    <row r="8271" spans="28:39">
      <c r="AB8271" s="58" t="s">
        <v>655</v>
      </c>
      <c r="AC8271" s="1">
        <v>3</v>
      </c>
      <c r="AD8271" s="38" t="s">
        <v>427</v>
      </c>
      <c r="AE8271" s="39">
        <v>80</v>
      </c>
      <c r="AF8271" s="49">
        <v>115</v>
      </c>
      <c r="AG8271" s="47">
        <v>60</v>
      </c>
      <c r="AH8271">
        <v>25</v>
      </c>
      <c r="AL8271" t="s">
        <v>22</v>
      </c>
      <c r="AM8271">
        <v>72</v>
      </c>
    </row>
    <row r="8272" spans="28:39">
      <c r="AB8272" s="58" t="s">
        <v>655</v>
      </c>
      <c r="AC8272" s="1">
        <v>3</v>
      </c>
      <c r="AD8272" s="38" t="s">
        <v>427</v>
      </c>
      <c r="AE8272" s="39">
        <v>80</v>
      </c>
      <c r="AF8272" s="49">
        <v>115</v>
      </c>
      <c r="AG8272" s="48">
        <v>70</v>
      </c>
      <c r="AH8272">
        <v>21</v>
      </c>
      <c r="AL8272" t="s">
        <v>22</v>
      </c>
      <c r="AM8272">
        <v>72</v>
      </c>
    </row>
    <row r="8273" spans="28:39">
      <c r="AB8273" s="58" t="s">
        <v>655</v>
      </c>
      <c r="AC8273" s="1">
        <v>3</v>
      </c>
      <c r="AD8273" s="38" t="s">
        <v>427</v>
      </c>
      <c r="AE8273" s="39">
        <v>80</v>
      </c>
      <c r="AF8273" s="50">
        <v>120</v>
      </c>
      <c r="AG8273" s="41">
        <v>0</v>
      </c>
      <c r="AH8273">
        <v>82</v>
      </c>
      <c r="AL8273" t="s">
        <v>22</v>
      </c>
      <c r="AM8273">
        <v>72</v>
      </c>
    </row>
    <row r="8274" spans="28:39">
      <c r="AB8274" s="58" t="s">
        <v>655</v>
      </c>
      <c r="AC8274" s="1">
        <v>3</v>
      </c>
      <c r="AD8274" s="38" t="s">
        <v>427</v>
      </c>
      <c r="AE8274" s="39">
        <v>80</v>
      </c>
      <c r="AF8274" s="50">
        <v>120</v>
      </c>
      <c r="AG8274" s="42">
        <v>10</v>
      </c>
      <c r="AH8274">
        <v>82</v>
      </c>
      <c r="AL8274" t="s">
        <v>22</v>
      </c>
      <c r="AM8274">
        <v>72</v>
      </c>
    </row>
    <row r="8275" spans="28:39">
      <c r="AB8275" s="58" t="s">
        <v>655</v>
      </c>
      <c r="AC8275" s="1">
        <v>3</v>
      </c>
      <c r="AD8275" s="38" t="s">
        <v>427</v>
      </c>
      <c r="AE8275" s="39">
        <v>80</v>
      </c>
      <c r="AF8275" s="50">
        <v>120</v>
      </c>
      <c r="AG8275" s="43">
        <v>20</v>
      </c>
      <c r="AH8275">
        <v>69</v>
      </c>
      <c r="AL8275" t="s">
        <v>22</v>
      </c>
      <c r="AM8275">
        <v>72</v>
      </c>
    </row>
    <row r="8276" spans="28:39">
      <c r="AB8276" s="58" t="s">
        <v>655</v>
      </c>
      <c r="AC8276" s="1">
        <v>3</v>
      </c>
      <c r="AD8276" s="38" t="s">
        <v>427</v>
      </c>
      <c r="AE8276" s="39">
        <v>80</v>
      </c>
      <c r="AF8276" s="50">
        <v>120</v>
      </c>
      <c r="AG8276" s="44">
        <v>30</v>
      </c>
      <c r="AH8276">
        <v>48</v>
      </c>
      <c r="AL8276" t="s">
        <v>22</v>
      </c>
      <c r="AM8276">
        <v>72</v>
      </c>
    </row>
    <row r="8277" spans="28:39">
      <c r="AB8277" s="58" t="s">
        <v>655</v>
      </c>
      <c r="AC8277" s="1">
        <v>3</v>
      </c>
      <c r="AD8277" s="38" t="s">
        <v>427</v>
      </c>
      <c r="AE8277" s="39">
        <v>80</v>
      </c>
      <c r="AF8277" s="50">
        <v>120</v>
      </c>
      <c r="AG8277" s="45">
        <v>40</v>
      </c>
      <c r="AH8277">
        <v>36</v>
      </c>
      <c r="AL8277" t="s">
        <v>22</v>
      </c>
      <c r="AM8277">
        <v>72</v>
      </c>
    </row>
    <row r="8278" spans="28:39">
      <c r="AB8278" s="58" t="s">
        <v>655</v>
      </c>
      <c r="AC8278" s="1">
        <v>3</v>
      </c>
      <c r="AD8278" s="38" t="s">
        <v>427</v>
      </c>
      <c r="AE8278" s="39">
        <v>80</v>
      </c>
      <c r="AF8278" s="50">
        <v>120</v>
      </c>
      <c r="AG8278" s="46">
        <v>50</v>
      </c>
      <c r="AH8278">
        <v>29</v>
      </c>
      <c r="AL8278" t="s">
        <v>22</v>
      </c>
      <c r="AM8278">
        <v>72</v>
      </c>
    </row>
    <row r="8279" spans="28:39">
      <c r="AB8279" s="58" t="s">
        <v>655</v>
      </c>
      <c r="AC8279" s="1">
        <v>3</v>
      </c>
      <c r="AD8279" s="38" t="s">
        <v>427</v>
      </c>
      <c r="AE8279" s="39">
        <v>80</v>
      </c>
      <c r="AF8279" s="50">
        <v>120</v>
      </c>
      <c r="AG8279" s="47">
        <v>60</v>
      </c>
      <c r="AH8279">
        <v>25</v>
      </c>
      <c r="AL8279" t="s">
        <v>22</v>
      </c>
      <c r="AM8279">
        <v>72</v>
      </c>
    </row>
    <row r="8280" spans="28:39">
      <c r="AB8280" s="58" t="s">
        <v>655</v>
      </c>
      <c r="AC8280" s="1">
        <v>3</v>
      </c>
      <c r="AD8280" s="38" t="s">
        <v>427</v>
      </c>
      <c r="AE8280" s="39">
        <v>80</v>
      </c>
      <c r="AF8280" s="50">
        <v>120</v>
      </c>
      <c r="AG8280" s="48">
        <v>70</v>
      </c>
      <c r="AH8280">
        <v>21</v>
      </c>
      <c r="AL8280" t="s">
        <v>22</v>
      </c>
      <c r="AM8280">
        <v>72</v>
      </c>
    </row>
    <row r="8281" spans="28:39">
      <c r="AB8281" s="58" t="s">
        <v>655</v>
      </c>
      <c r="AC8281" s="1">
        <v>3</v>
      </c>
      <c r="AD8281" s="38" t="s">
        <v>427</v>
      </c>
      <c r="AE8281" s="39">
        <v>80</v>
      </c>
      <c r="AF8281" s="51">
        <v>130</v>
      </c>
      <c r="AG8281" s="41">
        <v>0</v>
      </c>
      <c r="AH8281">
        <v>78</v>
      </c>
      <c r="AL8281" t="s">
        <v>22</v>
      </c>
      <c r="AM8281">
        <v>72</v>
      </c>
    </row>
    <row r="8282" spans="28:39">
      <c r="AB8282" s="58" t="s">
        <v>655</v>
      </c>
      <c r="AC8282" s="1">
        <v>3</v>
      </c>
      <c r="AD8282" s="38" t="s">
        <v>427</v>
      </c>
      <c r="AE8282" s="39">
        <v>80</v>
      </c>
      <c r="AF8282" s="51">
        <v>130</v>
      </c>
      <c r="AG8282" s="42">
        <v>10</v>
      </c>
      <c r="AH8282">
        <v>78</v>
      </c>
      <c r="AL8282" t="s">
        <v>22</v>
      </c>
      <c r="AM8282">
        <v>72</v>
      </c>
    </row>
    <row r="8283" spans="28:39">
      <c r="AB8283" s="58" t="s">
        <v>655</v>
      </c>
      <c r="AC8283" s="1">
        <v>3</v>
      </c>
      <c r="AD8283" s="38" t="s">
        <v>427</v>
      </c>
      <c r="AE8283" s="39">
        <v>80</v>
      </c>
      <c r="AF8283" s="51">
        <v>130</v>
      </c>
      <c r="AG8283" s="43">
        <v>20</v>
      </c>
      <c r="AH8283">
        <v>68</v>
      </c>
      <c r="AL8283" t="s">
        <v>22</v>
      </c>
      <c r="AM8283">
        <v>72</v>
      </c>
    </row>
    <row r="8284" spans="28:39">
      <c r="AB8284" s="58" t="s">
        <v>655</v>
      </c>
      <c r="AC8284" s="1">
        <v>3</v>
      </c>
      <c r="AD8284" s="38" t="s">
        <v>427</v>
      </c>
      <c r="AE8284" s="39">
        <v>80</v>
      </c>
      <c r="AF8284" s="51">
        <v>130</v>
      </c>
      <c r="AG8284" s="44">
        <v>30</v>
      </c>
      <c r="AH8284">
        <v>48</v>
      </c>
      <c r="AL8284" t="s">
        <v>22</v>
      </c>
      <c r="AM8284">
        <v>72</v>
      </c>
    </row>
    <row r="8285" spans="28:39">
      <c r="AB8285" s="58" t="s">
        <v>655</v>
      </c>
      <c r="AC8285" s="1">
        <v>3</v>
      </c>
      <c r="AD8285" s="38" t="s">
        <v>427</v>
      </c>
      <c r="AE8285" s="39">
        <v>80</v>
      </c>
      <c r="AF8285" s="51">
        <v>130</v>
      </c>
      <c r="AG8285" s="45">
        <v>40</v>
      </c>
      <c r="AH8285">
        <v>36</v>
      </c>
      <c r="AL8285" t="s">
        <v>22</v>
      </c>
      <c r="AM8285">
        <v>72</v>
      </c>
    </row>
    <row r="8286" spans="28:39">
      <c r="AB8286" s="58" t="s">
        <v>655</v>
      </c>
      <c r="AC8286" s="1">
        <v>3</v>
      </c>
      <c r="AD8286" s="38" t="s">
        <v>427</v>
      </c>
      <c r="AE8286" s="39">
        <v>80</v>
      </c>
      <c r="AF8286" s="51">
        <v>130</v>
      </c>
      <c r="AG8286" s="46">
        <v>50</v>
      </c>
      <c r="AH8286">
        <v>29</v>
      </c>
      <c r="AL8286" t="s">
        <v>22</v>
      </c>
      <c r="AM8286">
        <v>72</v>
      </c>
    </row>
    <row r="8287" spans="28:39">
      <c r="AB8287" s="58" t="s">
        <v>655</v>
      </c>
      <c r="AC8287" s="1">
        <v>3</v>
      </c>
      <c r="AD8287" s="38" t="s">
        <v>427</v>
      </c>
      <c r="AE8287" s="39">
        <v>80</v>
      </c>
      <c r="AF8287" s="51">
        <v>130</v>
      </c>
      <c r="AG8287" s="47">
        <v>60</v>
      </c>
      <c r="AH8287">
        <v>25</v>
      </c>
      <c r="AL8287" t="s">
        <v>22</v>
      </c>
      <c r="AM8287">
        <v>72</v>
      </c>
    </row>
    <row r="8288" spans="28:39">
      <c r="AB8288" s="58" t="s">
        <v>655</v>
      </c>
      <c r="AC8288" s="1">
        <v>3</v>
      </c>
      <c r="AD8288" s="38" t="s">
        <v>427</v>
      </c>
      <c r="AE8288" s="39">
        <v>80</v>
      </c>
      <c r="AF8288" s="51">
        <v>130</v>
      </c>
      <c r="AG8288" s="48">
        <v>70</v>
      </c>
      <c r="AH8288">
        <v>21</v>
      </c>
      <c r="AL8288" t="s">
        <v>22</v>
      </c>
      <c r="AM8288">
        <v>72</v>
      </c>
    </row>
    <row r="8289" spans="28:39">
      <c r="AB8289" s="58" t="s">
        <v>655</v>
      </c>
      <c r="AC8289" s="1">
        <v>3</v>
      </c>
      <c r="AD8289" s="38" t="s">
        <v>427</v>
      </c>
      <c r="AE8289" s="39">
        <v>80</v>
      </c>
      <c r="AF8289" s="52">
        <v>140</v>
      </c>
      <c r="AG8289" s="41">
        <v>0</v>
      </c>
      <c r="AH8289">
        <v>68</v>
      </c>
      <c r="AL8289" t="s">
        <v>22</v>
      </c>
      <c r="AM8289">
        <v>72</v>
      </c>
    </row>
    <row r="8290" spans="28:39">
      <c r="AB8290" s="58" t="s">
        <v>655</v>
      </c>
      <c r="AC8290" s="1">
        <v>3</v>
      </c>
      <c r="AD8290" s="38" t="s">
        <v>427</v>
      </c>
      <c r="AE8290" s="39">
        <v>80</v>
      </c>
      <c r="AF8290" s="52">
        <v>140</v>
      </c>
      <c r="AG8290" s="42">
        <v>10</v>
      </c>
      <c r="AH8290">
        <v>68</v>
      </c>
      <c r="AL8290" t="s">
        <v>22</v>
      </c>
      <c r="AM8290">
        <v>72</v>
      </c>
    </row>
    <row r="8291" spans="28:39">
      <c r="AB8291" s="58" t="s">
        <v>655</v>
      </c>
      <c r="AC8291" s="1">
        <v>3</v>
      </c>
      <c r="AD8291" s="38" t="s">
        <v>427</v>
      </c>
      <c r="AE8291" s="39">
        <v>80</v>
      </c>
      <c r="AF8291" s="52">
        <v>140</v>
      </c>
      <c r="AG8291" s="43">
        <v>20</v>
      </c>
      <c r="AH8291">
        <v>68</v>
      </c>
      <c r="AL8291" t="s">
        <v>22</v>
      </c>
      <c r="AM8291">
        <v>72</v>
      </c>
    </row>
    <row r="8292" spans="28:39">
      <c r="AB8292" s="58" t="s">
        <v>655</v>
      </c>
      <c r="AC8292" s="1">
        <v>3</v>
      </c>
      <c r="AD8292" s="38" t="s">
        <v>427</v>
      </c>
      <c r="AE8292" s="39">
        <v>80</v>
      </c>
      <c r="AF8292" s="52">
        <v>140</v>
      </c>
      <c r="AG8292" s="44">
        <v>30</v>
      </c>
      <c r="AH8292">
        <v>48</v>
      </c>
      <c r="AL8292" t="s">
        <v>22</v>
      </c>
      <c r="AM8292">
        <v>72</v>
      </c>
    </row>
    <row r="8293" spans="28:39">
      <c r="AB8293" s="58" t="s">
        <v>655</v>
      </c>
      <c r="AC8293" s="1">
        <v>3</v>
      </c>
      <c r="AD8293" s="38" t="s">
        <v>427</v>
      </c>
      <c r="AE8293" s="39">
        <v>80</v>
      </c>
      <c r="AF8293" s="52">
        <v>140</v>
      </c>
      <c r="AG8293" s="45">
        <v>40</v>
      </c>
      <c r="AH8293">
        <v>36</v>
      </c>
      <c r="AL8293" t="s">
        <v>22</v>
      </c>
      <c r="AM8293">
        <v>72</v>
      </c>
    </row>
    <row r="8294" spans="28:39">
      <c r="AB8294" s="58" t="s">
        <v>655</v>
      </c>
      <c r="AC8294" s="1">
        <v>3</v>
      </c>
      <c r="AD8294" s="38" t="s">
        <v>427</v>
      </c>
      <c r="AE8294" s="39">
        <v>80</v>
      </c>
      <c r="AF8294" s="52">
        <v>140</v>
      </c>
      <c r="AG8294" s="46">
        <v>50</v>
      </c>
      <c r="AH8294">
        <v>29</v>
      </c>
      <c r="AL8294" t="s">
        <v>22</v>
      </c>
      <c r="AM8294">
        <v>72</v>
      </c>
    </row>
    <row r="8295" spans="28:39">
      <c r="AB8295" s="58" t="s">
        <v>655</v>
      </c>
      <c r="AC8295" s="1">
        <v>3</v>
      </c>
      <c r="AD8295" s="38" t="s">
        <v>427</v>
      </c>
      <c r="AE8295" s="39">
        <v>80</v>
      </c>
      <c r="AF8295" s="52">
        <v>140</v>
      </c>
      <c r="AG8295" s="47">
        <v>60</v>
      </c>
      <c r="AH8295">
        <v>25</v>
      </c>
      <c r="AL8295" t="s">
        <v>22</v>
      </c>
      <c r="AM8295">
        <v>72</v>
      </c>
    </row>
    <row r="8296" spans="28:39">
      <c r="AB8296" s="58" t="s">
        <v>655</v>
      </c>
      <c r="AC8296" s="1">
        <v>3</v>
      </c>
      <c r="AD8296" s="38" t="s">
        <v>427</v>
      </c>
      <c r="AE8296" s="39">
        <v>80</v>
      </c>
      <c r="AF8296" s="52">
        <v>140</v>
      </c>
      <c r="AG8296" s="48">
        <v>70</v>
      </c>
      <c r="AH8296">
        <v>21</v>
      </c>
      <c r="AL8296" t="s">
        <v>22</v>
      </c>
      <c r="AM8296">
        <v>72</v>
      </c>
    </row>
    <row r="8297" spans="28:39">
      <c r="AB8297" s="58" t="s">
        <v>655</v>
      </c>
      <c r="AC8297" s="1">
        <v>3</v>
      </c>
      <c r="AD8297" s="38" t="s">
        <v>427</v>
      </c>
      <c r="AE8297" s="39">
        <v>80</v>
      </c>
      <c r="AF8297" s="53">
        <v>150</v>
      </c>
      <c r="AG8297" s="41">
        <v>0</v>
      </c>
      <c r="AH8297">
        <v>59</v>
      </c>
      <c r="AL8297" t="s">
        <v>22</v>
      </c>
      <c r="AM8297">
        <v>72</v>
      </c>
    </row>
    <row r="8298" spans="28:39">
      <c r="AB8298" s="58" t="s">
        <v>655</v>
      </c>
      <c r="AC8298" s="1">
        <v>3</v>
      </c>
      <c r="AD8298" s="38" t="s">
        <v>427</v>
      </c>
      <c r="AE8298" s="39">
        <v>80</v>
      </c>
      <c r="AF8298" s="53">
        <v>150</v>
      </c>
      <c r="AG8298" s="42">
        <v>10</v>
      </c>
      <c r="AH8298">
        <v>59</v>
      </c>
      <c r="AL8298" t="s">
        <v>22</v>
      </c>
      <c r="AM8298">
        <v>72</v>
      </c>
    </row>
    <row r="8299" spans="28:39">
      <c r="AB8299" s="58" t="s">
        <v>655</v>
      </c>
      <c r="AC8299" s="1">
        <v>3</v>
      </c>
      <c r="AD8299" s="38" t="s">
        <v>427</v>
      </c>
      <c r="AE8299" s="39">
        <v>80</v>
      </c>
      <c r="AF8299" s="53">
        <v>150</v>
      </c>
      <c r="AG8299" s="43">
        <v>20</v>
      </c>
      <c r="AH8299">
        <v>59</v>
      </c>
      <c r="AL8299" t="s">
        <v>22</v>
      </c>
      <c r="AM8299">
        <v>72</v>
      </c>
    </row>
    <row r="8300" spans="28:39">
      <c r="AB8300" s="58" t="s">
        <v>655</v>
      </c>
      <c r="AC8300" s="1">
        <v>3</v>
      </c>
      <c r="AD8300" s="38" t="s">
        <v>427</v>
      </c>
      <c r="AE8300" s="39">
        <v>80</v>
      </c>
      <c r="AF8300" s="53">
        <v>150</v>
      </c>
      <c r="AG8300" s="44">
        <v>30</v>
      </c>
      <c r="AH8300">
        <v>48</v>
      </c>
      <c r="AL8300" t="s">
        <v>22</v>
      </c>
      <c r="AM8300">
        <v>72</v>
      </c>
    </row>
    <row r="8301" spans="28:39">
      <c r="AB8301" s="58" t="s">
        <v>655</v>
      </c>
      <c r="AC8301" s="1">
        <v>3</v>
      </c>
      <c r="AD8301" s="38" t="s">
        <v>427</v>
      </c>
      <c r="AE8301" s="39">
        <v>80</v>
      </c>
      <c r="AF8301" s="53">
        <v>150</v>
      </c>
      <c r="AG8301" s="45">
        <v>40</v>
      </c>
      <c r="AH8301">
        <v>36</v>
      </c>
      <c r="AL8301" t="s">
        <v>22</v>
      </c>
      <c r="AM8301">
        <v>72</v>
      </c>
    </row>
    <row r="8302" spans="28:39">
      <c r="AB8302" s="58" t="s">
        <v>655</v>
      </c>
      <c r="AC8302" s="1">
        <v>3</v>
      </c>
      <c r="AD8302" s="38" t="s">
        <v>427</v>
      </c>
      <c r="AE8302" s="39">
        <v>80</v>
      </c>
      <c r="AF8302" s="53">
        <v>150</v>
      </c>
      <c r="AG8302" s="46">
        <v>50</v>
      </c>
      <c r="AH8302">
        <v>29</v>
      </c>
      <c r="AL8302" t="s">
        <v>22</v>
      </c>
      <c r="AM8302">
        <v>72</v>
      </c>
    </row>
    <row r="8303" spans="28:39">
      <c r="AB8303" s="58" t="s">
        <v>655</v>
      </c>
      <c r="AC8303" s="1">
        <v>3</v>
      </c>
      <c r="AD8303" s="38" t="s">
        <v>427</v>
      </c>
      <c r="AE8303" s="39">
        <v>80</v>
      </c>
      <c r="AF8303" s="53">
        <v>150</v>
      </c>
      <c r="AG8303" s="47">
        <v>60</v>
      </c>
      <c r="AH8303">
        <v>25</v>
      </c>
      <c r="AL8303" t="s">
        <v>22</v>
      </c>
      <c r="AM8303">
        <v>72</v>
      </c>
    </row>
    <row r="8304" spans="28:39">
      <c r="AB8304" s="58" t="s">
        <v>655</v>
      </c>
      <c r="AC8304" s="1">
        <v>3</v>
      </c>
      <c r="AD8304" s="38" t="s">
        <v>427</v>
      </c>
      <c r="AE8304" s="39">
        <v>80</v>
      </c>
      <c r="AF8304" s="53">
        <v>150</v>
      </c>
      <c r="AG8304" s="48">
        <v>70</v>
      </c>
      <c r="AH8304">
        <v>21</v>
      </c>
      <c r="AL8304" t="s">
        <v>22</v>
      </c>
      <c r="AM8304">
        <v>72</v>
      </c>
    </row>
    <row r="8305" spans="28:39">
      <c r="AB8305" s="58" t="s">
        <v>655</v>
      </c>
      <c r="AC8305" s="1">
        <v>3</v>
      </c>
      <c r="AD8305" s="38" t="s">
        <v>427</v>
      </c>
      <c r="AE8305" s="39">
        <v>80</v>
      </c>
      <c r="AF8305" s="54">
        <v>160</v>
      </c>
      <c r="AG8305" s="41">
        <v>0</v>
      </c>
      <c r="AH8305">
        <v>51</v>
      </c>
      <c r="AL8305" t="s">
        <v>22</v>
      </c>
      <c r="AM8305">
        <v>72</v>
      </c>
    </row>
    <row r="8306" spans="28:39">
      <c r="AB8306" s="58" t="s">
        <v>655</v>
      </c>
      <c r="AC8306" s="1">
        <v>3</v>
      </c>
      <c r="AD8306" s="38" t="s">
        <v>427</v>
      </c>
      <c r="AE8306" s="39">
        <v>80</v>
      </c>
      <c r="AF8306" s="54">
        <v>160</v>
      </c>
      <c r="AG8306" s="42">
        <v>10</v>
      </c>
      <c r="AH8306">
        <v>51</v>
      </c>
      <c r="AL8306" t="s">
        <v>22</v>
      </c>
      <c r="AM8306">
        <v>72</v>
      </c>
    </row>
    <row r="8307" spans="28:39">
      <c r="AB8307" s="58" t="s">
        <v>655</v>
      </c>
      <c r="AC8307" s="1">
        <v>3</v>
      </c>
      <c r="AD8307" s="38" t="s">
        <v>427</v>
      </c>
      <c r="AE8307" s="39">
        <v>80</v>
      </c>
      <c r="AF8307" s="54">
        <v>160</v>
      </c>
      <c r="AG8307" s="43">
        <v>20</v>
      </c>
      <c r="AH8307">
        <v>51</v>
      </c>
      <c r="AL8307" t="s">
        <v>22</v>
      </c>
      <c r="AM8307">
        <v>72</v>
      </c>
    </row>
    <row r="8308" spans="28:39">
      <c r="AB8308" s="58" t="s">
        <v>655</v>
      </c>
      <c r="AC8308" s="1">
        <v>3</v>
      </c>
      <c r="AD8308" s="38" t="s">
        <v>427</v>
      </c>
      <c r="AE8308" s="39">
        <v>80</v>
      </c>
      <c r="AF8308" s="54">
        <v>160</v>
      </c>
      <c r="AG8308" s="44">
        <v>30</v>
      </c>
      <c r="AH8308">
        <v>48</v>
      </c>
      <c r="AL8308" t="s">
        <v>22</v>
      </c>
      <c r="AM8308">
        <v>72</v>
      </c>
    </row>
    <row r="8309" spans="28:39">
      <c r="AB8309" s="58" t="s">
        <v>655</v>
      </c>
      <c r="AC8309" s="1">
        <v>3</v>
      </c>
      <c r="AD8309" s="38" t="s">
        <v>427</v>
      </c>
      <c r="AE8309" s="39">
        <v>80</v>
      </c>
      <c r="AF8309" s="54">
        <v>160</v>
      </c>
      <c r="AG8309" s="45">
        <v>40</v>
      </c>
      <c r="AH8309">
        <v>36</v>
      </c>
      <c r="AL8309" t="s">
        <v>22</v>
      </c>
      <c r="AM8309">
        <v>72</v>
      </c>
    </row>
    <row r="8310" spans="28:39">
      <c r="AB8310" s="58" t="s">
        <v>655</v>
      </c>
      <c r="AC8310" s="1">
        <v>3</v>
      </c>
      <c r="AD8310" s="38" t="s">
        <v>427</v>
      </c>
      <c r="AE8310" s="39">
        <v>80</v>
      </c>
      <c r="AF8310" s="54">
        <v>160</v>
      </c>
      <c r="AG8310" s="46">
        <v>50</v>
      </c>
      <c r="AH8310">
        <v>29</v>
      </c>
      <c r="AL8310" t="s">
        <v>22</v>
      </c>
      <c r="AM8310">
        <v>72</v>
      </c>
    </row>
    <row r="8311" spans="28:39">
      <c r="AB8311" s="58" t="s">
        <v>655</v>
      </c>
      <c r="AC8311" s="1">
        <v>3</v>
      </c>
      <c r="AD8311" s="38" t="s">
        <v>427</v>
      </c>
      <c r="AE8311" s="39">
        <v>80</v>
      </c>
      <c r="AF8311" s="54">
        <v>160</v>
      </c>
      <c r="AG8311" s="47">
        <v>60</v>
      </c>
      <c r="AH8311">
        <v>25</v>
      </c>
      <c r="AL8311" t="s">
        <v>22</v>
      </c>
      <c r="AM8311">
        <v>72</v>
      </c>
    </row>
    <row r="8312" spans="28:39">
      <c r="AB8312" s="58" t="s">
        <v>655</v>
      </c>
      <c r="AC8312" s="1">
        <v>3</v>
      </c>
      <c r="AD8312" s="38" t="s">
        <v>427</v>
      </c>
      <c r="AE8312" s="39">
        <v>80</v>
      </c>
      <c r="AF8312" s="54">
        <v>160</v>
      </c>
      <c r="AG8312" s="48">
        <v>70</v>
      </c>
      <c r="AH8312">
        <v>21</v>
      </c>
      <c r="AL8312" t="s">
        <v>22</v>
      </c>
      <c r="AM8312">
        <v>72</v>
      </c>
    </row>
    <row r="8313" spans="28:39">
      <c r="AB8313" s="58" t="s">
        <v>655</v>
      </c>
      <c r="AC8313" s="1">
        <v>3</v>
      </c>
      <c r="AD8313" s="38" t="s">
        <v>427</v>
      </c>
      <c r="AE8313" s="39">
        <v>80</v>
      </c>
      <c r="AF8313" s="55">
        <v>170</v>
      </c>
      <c r="AG8313" s="41">
        <v>0</v>
      </c>
      <c r="AH8313">
        <v>45</v>
      </c>
      <c r="AL8313" t="s">
        <v>22</v>
      </c>
      <c r="AM8313">
        <v>72</v>
      </c>
    </row>
    <row r="8314" spans="28:39">
      <c r="AB8314" s="58" t="s">
        <v>655</v>
      </c>
      <c r="AC8314" s="1">
        <v>3</v>
      </c>
      <c r="AD8314" s="38" t="s">
        <v>427</v>
      </c>
      <c r="AE8314" s="39">
        <v>80</v>
      </c>
      <c r="AF8314" s="55">
        <v>170</v>
      </c>
      <c r="AG8314" s="42">
        <v>10</v>
      </c>
      <c r="AH8314">
        <v>45</v>
      </c>
      <c r="AL8314" t="s">
        <v>22</v>
      </c>
      <c r="AM8314">
        <v>72</v>
      </c>
    </row>
    <row r="8315" spans="28:39">
      <c r="AB8315" s="58" t="s">
        <v>655</v>
      </c>
      <c r="AC8315" s="1">
        <v>3</v>
      </c>
      <c r="AD8315" s="38" t="s">
        <v>427</v>
      </c>
      <c r="AE8315" s="39">
        <v>80</v>
      </c>
      <c r="AF8315" s="55">
        <v>170</v>
      </c>
      <c r="AG8315" s="43">
        <v>20</v>
      </c>
      <c r="AH8315">
        <v>45</v>
      </c>
      <c r="AL8315" t="s">
        <v>22</v>
      </c>
      <c r="AM8315">
        <v>72</v>
      </c>
    </row>
    <row r="8316" spans="28:39">
      <c r="AB8316" s="58" t="s">
        <v>655</v>
      </c>
      <c r="AC8316" s="1">
        <v>3</v>
      </c>
      <c r="AD8316" s="38" t="s">
        <v>427</v>
      </c>
      <c r="AE8316" s="39">
        <v>80</v>
      </c>
      <c r="AF8316" s="55">
        <v>170</v>
      </c>
      <c r="AG8316" s="44">
        <v>30</v>
      </c>
      <c r="AH8316">
        <v>45</v>
      </c>
      <c r="AL8316" t="s">
        <v>22</v>
      </c>
      <c r="AM8316">
        <v>72</v>
      </c>
    </row>
    <row r="8317" spans="28:39">
      <c r="AB8317" s="58" t="s">
        <v>655</v>
      </c>
      <c r="AC8317" s="1">
        <v>3</v>
      </c>
      <c r="AD8317" s="38" t="s">
        <v>427</v>
      </c>
      <c r="AE8317" s="39">
        <v>80</v>
      </c>
      <c r="AF8317" s="55">
        <v>170</v>
      </c>
      <c r="AG8317" s="45">
        <v>40</v>
      </c>
      <c r="AH8317">
        <v>36</v>
      </c>
      <c r="AL8317" t="s">
        <v>22</v>
      </c>
      <c r="AM8317">
        <v>72</v>
      </c>
    </row>
    <row r="8318" spans="28:39">
      <c r="AB8318" s="58" t="s">
        <v>655</v>
      </c>
      <c r="AC8318" s="1">
        <v>3</v>
      </c>
      <c r="AD8318" s="38" t="s">
        <v>427</v>
      </c>
      <c r="AE8318" s="39">
        <v>80</v>
      </c>
      <c r="AF8318" s="55">
        <v>170</v>
      </c>
      <c r="AG8318" s="46">
        <v>50</v>
      </c>
      <c r="AH8318">
        <v>29</v>
      </c>
      <c r="AL8318" t="s">
        <v>22</v>
      </c>
      <c r="AM8318">
        <v>72</v>
      </c>
    </row>
    <row r="8319" spans="28:39">
      <c r="AB8319" s="58" t="s">
        <v>655</v>
      </c>
      <c r="AC8319" s="1">
        <v>3</v>
      </c>
      <c r="AD8319" s="38" t="s">
        <v>427</v>
      </c>
      <c r="AE8319" s="39">
        <v>80</v>
      </c>
      <c r="AF8319" s="55">
        <v>170</v>
      </c>
      <c r="AG8319" s="47">
        <v>60</v>
      </c>
      <c r="AH8319">
        <v>25</v>
      </c>
      <c r="AL8319" t="s">
        <v>22</v>
      </c>
      <c r="AM8319">
        <v>72</v>
      </c>
    </row>
    <row r="8320" spans="28:39">
      <c r="AB8320" s="58" t="s">
        <v>655</v>
      </c>
      <c r="AC8320" s="1">
        <v>3</v>
      </c>
      <c r="AD8320" s="38" t="s">
        <v>427</v>
      </c>
      <c r="AE8320" s="39">
        <v>80</v>
      </c>
      <c r="AF8320" s="55">
        <v>170</v>
      </c>
      <c r="AG8320" s="48">
        <v>70</v>
      </c>
      <c r="AH8320">
        <v>21</v>
      </c>
      <c r="AL8320" t="s">
        <v>22</v>
      </c>
      <c r="AM8320">
        <v>72</v>
      </c>
    </row>
    <row r="8321" spans="28:39">
      <c r="AB8321" s="58" t="s">
        <v>655</v>
      </c>
      <c r="AC8321" s="1">
        <v>3</v>
      </c>
      <c r="AD8321" s="38" t="s">
        <v>427</v>
      </c>
      <c r="AE8321" s="39">
        <v>80</v>
      </c>
      <c r="AF8321" s="56">
        <v>180</v>
      </c>
      <c r="AG8321" s="41">
        <v>0</v>
      </c>
      <c r="AH8321">
        <v>40</v>
      </c>
      <c r="AL8321" t="s">
        <v>22</v>
      </c>
      <c r="AM8321">
        <v>72</v>
      </c>
    </row>
    <row r="8322" spans="28:39">
      <c r="AB8322" s="58" t="s">
        <v>655</v>
      </c>
      <c r="AC8322" s="1">
        <v>3</v>
      </c>
      <c r="AD8322" s="38" t="s">
        <v>427</v>
      </c>
      <c r="AE8322" s="39">
        <v>80</v>
      </c>
      <c r="AF8322" s="56">
        <v>180</v>
      </c>
      <c r="AG8322" s="42">
        <v>10</v>
      </c>
      <c r="AH8322">
        <v>40</v>
      </c>
      <c r="AL8322" t="s">
        <v>22</v>
      </c>
      <c r="AM8322">
        <v>72</v>
      </c>
    </row>
    <row r="8323" spans="28:39">
      <c r="AB8323" s="58" t="s">
        <v>655</v>
      </c>
      <c r="AC8323" s="1">
        <v>3</v>
      </c>
      <c r="AD8323" s="38" t="s">
        <v>427</v>
      </c>
      <c r="AE8323" s="39">
        <v>80</v>
      </c>
      <c r="AF8323" s="56">
        <v>180</v>
      </c>
      <c r="AG8323" s="43">
        <v>20</v>
      </c>
      <c r="AH8323">
        <v>40</v>
      </c>
      <c r="AL8323" t="s">
        <v>22</v>
      </c>
      <c r="AM8323">
        <v>72</v>
      </c>
    </row>
    <row r="8324" spans="28:39">
      <c r="AB8324" s="58" t="s">
        <v>655</v>
      </c>
      <c r="AC8324" s="1">
        <v>3</v>
      </c>
      <c r="AD8324" s="38" t="s">
        <v>427</v>
      </c>
      <c r="AE8324" s="39">
        <v>80</v>
      </c>
      <c r="AF8324" s="56">
        <v>180</v>
      </c>
      <c r="AG8324" s="44">
        <v>30</v>
      </c>
      <c r="AH8324">
        <v>40</v>
      </c>
      <c r="AL8324" t="s">
        <v>22</v>
      </c>
      <c r="AM8324">
        <v>72</v>
      </c>
    </row>
    <row r="8325" spans="28:39">
      <c r="AB8325" s="58" t="s">
        <v>655</v>
      </c>
      <c r="AC8325" s="1">
        <v>3</v>
      </c>
      <c r="AD8325" s="38" t="s">
        <v>427</v>
      </c>
      <c r="AE8325" s="39">
        <v>80</v>
      </c>
      <c r="AF8325" s="56">
        <v>180</v>
      </c>
      <c r="AG8325" s="45">
        <v>40</v>
      </c>
      <c r="AH8325">
        <v>36</v>
      </c>
      <c r="AL8325" t="s">
        <v>22</v>
      </c>
      <c r="AM8325">
        <v>72</v>
      </c>
    </row>
    <row r="8326" spans="28:39">
      <c r="AB8326" s="58" t="s">
        <v>655</v>
      </c>
      <c r="AC8326" s="1">
        <v>3</v>
      </c>
      <c r="AD8326" s="38" t="s">
        <v>427</v>
      </c>
      <c r="AE8326" s="39">
        <v>80</v>
      </c>
      <c r="AF8326" s="56">
        <v>180</v>
      </c>
      <c r="AG8326" s="46">
        <v>50</v>
      </c>
      <c r="AH8326">
        <v>29</v>
      </c>
      <c r="AL8326" t="s">
        <v>22</v>
      </c>
      <c r="AM8326">
        <v>72</v>
      </c>
    </row>
    <row r="8327" spans="28:39">
      <c r="AB8327" s="58" t="s">
        <v>655</v>
      </c>
      <c r="AC8327" s="1">
        <v>3</v>
      </c>
      <c r="AD8327" s="38" t="s">
        <v>427</v>
      </c>
      <c r="AE8327" s="39">
        <v>80</v>
      </c>
      <c r="AF8327" s="56">
        <v>180</v>
      </c>
      <c r="AG8327" s="47">
        <v>60</v>
      </c>
      <c r="AH8327">
        <v>25</v>
      </c>
      <c r="AL8327" t="s">
        <v>22</v>
      </c>
      <c r="AM8327">
        <v>72</v>
      </c>
    </row>
    <row r="8328" spans="28:39">
      <c r="AB8328" s="58" t="s">
        <v>655</v>
      </c>
      <c r="AC8328" s="1">
        <v>3</v>
      </c>
      <c r="AD8328" s="38" t="s">
        <v>427</v>
      </c>
      <c r="AE8328" s="39">
        <v>80</v>
      </c>
      <c r="AF8328" s="56">
        <v>180</v>
      </c>
      <c r="AG8328" s="48">
        <v>70</v>
      </c>
      <c r="AH8328">
        <v>21</v>
      </c>
      <c r="AL8328" t="s">
        <v>22</v>
      </c>
      <c r="AM8328">
        <v>72</v>
      </c>
    </row>
    <row r="8329" spans="28:39">
      <c r="AB8329" s="58" t="s">
        <v>655</v>
      </c>
      <c r="AC8329" s="1">
        <v>3</v>
      </c>
      <c r="AD8329" s="38" t="s">
        <v>427</v>
      </c>
      <c r="AE8329" s="39">
        <v>80</v>
      </c>
      <c r="AF8329" s="57">
        <v>200</v>
      </c>
      <c r="AG8329" s="41">
        <v>0</v>
      </c>
      <c r="AH8329">
        <v>33</v>
      </c>
      <c r="AL8329" t="s">
        <v>22</v>
      </c>
      <c r="AM8329">
        <v>72</v>
      </c>
    </row>
    <row r="8330" spans="28:39">
      <c r="AB8330" s="58" t="s">
        <v>655</v>
      </c>
      <c r="AC8330" s="1">
        <v>3</v>
      </c>
      <c r="AD8330" s="38" t="s">
        <v>427</v>
      </c>
      <c r="AE8330" s="39">
        <v>80</v>
      </c>
      <c r="AF8330" s="57">
        <v>200</v>
      </c>
      <c r="AG8330" s="42">
        <v>10</v>
      </c>
      <c r="AH8330">
        <v>33</v>
      </c>
      <c r="AL8330" t="s">
        <v>22</v>
      </c>
      <c r="AM8330">
        <v>72</v>
      </c>
    </row>
    <row r="8331" spans="28:39">
      <c r="AB8331" s="58" t="s">
        <v>655</v>
      </c>
      <c r="AC8331" s="1">
        <v>3</v>
      </c>
      <c r="AD8331" s="38" t="s">
        <v>427</v>
      </c>
      <c r="AE8331" s="39">
        <v>80</v>
      </c>
      <c r="AF8331" s="57">
        <v>200</v>
      </c>
      <c r="AG8331" s="43">
        <v>20</v>
      </c>
      <c r="AH8331">
        <v>33</v>
      </c>
      <c r="AL8331" t="s">
        <v>22</v>
      </c>
      <c r="AM8331">
        <v>72</v>
      </c>
    </row>
    <row r="8332" spans="28:39">
      <c r="AB8332" s="58" t="s">
        <v>655</v>
      </c>
      <c r="AC8332" s="1">
        <v>3</v>
      </c>
      <c r="AD8332" s="38" t="s">
        <v>427</v>
      </c>
      <c r="AE8332" s="39">
        <v>80</v>
      </c>
      <c r="AF8332" s="57">
        <v>200</v>
      </c>
      <c r="AG8332" s="44">
        <v>30</v>
      </c>
      <c r="AH8332">
        <v>33</v>
      </c>
      <c r="AL8332" t="s">
        <v>22</v>
      </c>
      <c r="AM8332">
        <v>72</v>
      </c>
    </row>
    <row r="8333" spans="28:39">
      <c r="AB8333" s="58" t="s">
        <v>655</v>
      </c>
      <c r="AC8333" s="1">
        <v>3</v>
      </c>
      <c r="AD8333" s="38" t="s">
        <v>427</v>
      </c>
      <c r="AE8333" s="39">
        <v>80</v>
      </c>
      <c r="AF8333" s="57">
        <v>200</v>
      </c>
      <c r="AG8333" s="45">
        <v>40</v>
      </c>
      <c r="AH8333">
        <v>33</v>
      </c>
      <c r="AL8333" t="s">
        <v>22</v>
      </c>
      <c r="AM8333">
        <v>72</v>
      </c>
    </row>
    <row r="8334" spans="28:39">
      <c r="AB8334" s="58" t="s">
        <v>655</v>
      </c>
      <c r="AC8334" s="1">
        <v>3</v>
      </c>
      <c r="AD8334" s="38" t="s">
        <v>427</v>
      </c>
      <c r="AE8334" s="39">
        <v>80</v>
      </c>
      <c r="AF8334" s="57">
        <v>200</v>
      </c>
      <c r="AG8334" s="46">
        <v>50</v>
      </c>
      <c r="AH8334">
        <v>29</v>
      </c>
      <c r="AL8334" t="s">
        <v>22</v>
      </c>
      <c r="AM8334">
        <v>72</v>
      </c>
    </row>
    <row r="8335" spans="28:39">
      <c r="AB8335" s="58" t="s">
        <v>655</v>
      </c>
      <c r="AC8335" s="1">
        <v>3</v>
      </c>
      <c r="AD8335" s="38" t="s">
        <v>427</v>
      </c>
      <c r="AE8335" s="39">
        <v>80</v>
      </c>
      <c r="AF8335" s="57">
        <v>200</v>
      </c>
      <c r="AG8335" s="47">
        <v>60</v>
      </c>
      <c r="AH8335">
        <v>25</v>
      </c>
      <c r="AL8335" t="s">
        <v>22</v>
      </c>
      <c r="AM8335">
        <v>72</v>
      </c>
    </row>
    <row r="8336" spans="28:39">
      <c r="AB8336" s="58" t="s">
        <v>655</v>
      </c>
      <c r="AC8336" s="1">
        <v>3</v>
      </c>
      <c r="AD8336" s="38" t="s">
        <v>427</v>
      </c>
      <c r="AE8336" s="39">
        <v>80</v>
      </c>
      <c r="AF8336" s="57">
        <v>200</v>
      </c>
      <c r="AG8336" s="48">
        <v>70</v>
      </c>
      <c r="AH8336">
        <v>21</v>
      </c>
      <c r="AL8336" t="s">
        <v>22</v>
      </c>
      <c r="AM8336">
        <v>72</v>
      </c>
    </row>
    <row r="8337" spans="28:39">
      <c r="AB8337" s="58" t="s">
        <v>655</v>
      </c>
      <c r="AC8337" s="1">
        <v>3</v>
      </c>
      <c r="AD8337" s="38" t="s">
        <v>428</v>
      </c>
      <c r="AE8337" s="39">
        <v>80</v>
      </c>
      <c r="AF8337" s="40">
        <v>110</v>
      </c>
      <c r="AG8337" s="41">
        <v>0</v>
      </c>
      <c r="AH8337">
        <v>83</v>
      </c>
      <c r="AL8337" t="s">
        <v>22</v>
      </c>
      <c r="AM8337">
        <v>72</v>
      </c>
    </row>
    <row r="8338" spans="28:39">
      <c r="AB8338" s="58" t="s">
        <v>655</v>
      </c>
      <c r="AC8338" s="1">
        <v>3</v>
      </c>
      <c r="AD8338" s="38" t="s">
        <v>428</v>
      </c>
      <c r="AE8338" s="39">
        <v>80</v>
      </c>
      <c r="AF8338" s="40">
        <v>110</v>
      </c>
      <c r="AG8338" s="42">
        <v>10</v>
      </c>
      <c r="AH8338">
        <v>83</v>
      </c>
      <c r="AL8338" t="s">
        <v>22</v>
      </c>
      <c r="AM8338">
        <v>72</v>
      </c>
    </row>
    <row r="8339" spans="28:39">
      <c r="AB8339" s="58" t="s">
        <v>655</v>
      </c>
      <c r="AC8339" s="1">
        <v>3</v>
      </c>
      <c r="AD8339" s="38" t="s">
        <v>428</v>
      </c>
      <c r="AE8339" s="39">
        <v>80</v>
      </c>
      <c r="AF8339" s="40">
        <v>110</v>
      </c>
      <c r="AG8339" s="43">
        <v>20</v>
      </c>
      <c r="AH8339">
        <v>68</v>
      </c>
      <c r="AL8339" t="s">
        <v>22</v>
      </c>
      <c r="AM8339">
        <v>72</v>
      </c>
    </row>
    <row r="8340" spans="28:39">
      <c r="AB8340" s="58" t="s">
        <v>655</v>
      </c>
      <c r="AC8340" s="1">
        <v>3</v>
      </c>
      <c r="AD8340" s="38" t="s">
        <v>428</v>
      </c>
      <c r="AE8340" s="39">
        <v>80</v>
      </c>
      <c r="AF8340" s="40">
        <v>110</v>
      </c>
      <c r="AG8340" s="44">
        <v>30</v>
      </c>
      <c r="AH8340">
        <v>48</v>
      </c>
      <c r="AL8340" t="s">
        <v>22</v>
      </c>
      <c r="AM8340">
        <v>72</v>
      </c>
    </row>
    <row r="8341" spans="28:39">
      <c r="AB8341" s="58" t="s">
        <v>655</v>
      </c>
      <c r="AC8341" s="1">
        <v>3</v>
      </c>
      <c r="AD8341" s="38" t="s">
        <v>428</v>
      </c>
      <c r="AE8341" s="39">
        <v>80</v>
      </c>
      <c r="AF8341" s="40">
        <v>110</v>
      </c>
      <c r="AG8341" s="45">
        <v>40</v>
      </c>
      <c r="AH8341">
        <v>36</v>
      </c>
      <c r="AL8341" t="s">
        <v>22</v>
      </c>
      <c r="AM8341">
        <v>72</v>
      </c>
    </row>
    <row r="8342" spans="28:39">
      <c r="AB8342" s="58" t="s">
        <v>655</v>
      </c>
      <c r="AC8342" s="1">
        <v>3</v>
      </c>
      <c r="AD8342" s="38" t="s">
        <v>428</v>
      </c>
      <c r="AE8342" s="39">
        <v>80</v>
      </c>
      <c r="AF8342" s="40">
        <v>110</v>
      </c>
      <c r="AG8342" s="46">
        <v>50</v>
      </c>
      <c r="AH8342">
        <v>29</v>
      </c>
      <c r="AL8342" t="s">
        <v>22</v>
      </c>
      <c r="AM8342">
        <v>72</v>
      </c>
    </row>
    <row r="8343" spans="28:39">
      <c r="AB8343" s="58" t="s">
        <v>655</v>
      </c>
      <c r="AC8343" s="1">
        <v>3</v>
      </c>
      <c r="AD8343" s="38" t="s">
        <v>428</v>
      </c>
      <c r="AE8343" s="39">
        <v>80</v>
      </c>
      <c r="AF8343" s="40">
        <v>110</v>
      </c>
      <c r="AG8343" s="47">
        <v>60</v>
      </c>
      <c r="AH8343">
        <v>25</v>
      </c>
      <c r="AL8343" t="s">
        <v>22</v>
      </c>
      <c r="AM8343">
        <v>72</v>
      </c>
    </row>
    <row r="8344" spans="28:39">
      <c r="AB8344" s="58" t="s">
        <v>655</v>
      </c>
      <c r="AC8344" s="1">
        <v>3</v>
      </c>
      <c r="AD8344" s="38" t="s">
        <v>428</v>
      </c>
      <c r="AE8344" s="39">
        <v>80</v>
      </c>
      <c r="AF8344" s="40">
        <v>110</v>
      </c>
      <c r="AG8344" s="48">
        <v>70</v>
      </c>
      <c r="AH8344">
        <v>21</v>
      </c>
      <c r="AL8344" t="s">
        <v>22</v>
      </c>
      <c r="AM8344">
        <v>72</v>
      </c>
    </row>
    <row r="8345" spans="28:39">
      <c r="AB8345" s="58" t="s">
        <v>655</v>
      </c>
      <c r="AC8345" s="1">
        <v>3</v>
      </c>
      <c r="AD8345" s="38" t="s">
        <v>428</v>
      </c>
      <c r="AE8345" s="39">
        <v>80</v>
      </c>
      <c r="AF8345" s="49">
        <v>115</v>
      </c>
      <c r="AG8345" s="41">
        <v>0</v>
      </c>
      <c r="AH8345">
        <v>80</v>
      </c>
      <c r="AL8345" t="s">
        <v>22</v>
      </c>
      <c r="AM8345">
        <v>72</v>
      </c>
    </row>
    <row r="8346" spans="28:39">
      <c r="AB8346" s="58" t="s">
        <v>655</v>
      </c>
      <c r="AC8346" s="1">
        <v>3</v>
      </c>
      <c r="AD8346" s="38" t="s">
        <v>428</v>
      </c>
      <c r="AE8346" s="39">
        <v>80</v>
      </c>
      <c r="AF8346" s="49">
        <v>115</v>
      </c>
      <c r="AG8346" s="42">
        <v>10</v>
      </c>
      <c r="AH8346">
        <v>80</v>
      </c>
      <c r="AL8346" t="s">
        <v>22</v>
      </c>
      <c r="AM8346">
        <v>72</v>
      </c>
    </row>
    <row r="8347" spans="28:39">
      <c r="AB8347" s="58" t="s">
        <v>655</v>
      </c>
      <c r="AC8347" s="1">
        <v>3</v>
      </c>
      <c r="AD8347" s="38" t="s">
        <v>428</v>
      </c>
      <c r="AE8347" s="39">
        <v>80</v>
      </c>
      <c r="AF8347" s="49">
        <v>115</v>
      </c>
      <c r="AG8347" s="43">
        <v>20</v>
      </c>
      <c r="AH8347">
        <v>68</v>
      </c>
      <c r="AL8347" t="s">
        <v>22</v>
      </c>
      <c r="AM8347">
        <v>72</v>
      </c>
    </row>
    <row r="8348" spans="28:39">
      <c r="AB8348" s="58" t="s">
        <v>655</v>
      </c>
      <c r="AC8348" s="1">
        <v>3</v>
      </c>
      <c r="AD8348" s="38" t="s">
        <v>428</v>
      </c>
      <c r="AE8348" s="39">
        <v>80</v>
      </c>
      <c r="AF8348" s="49">
        <v>115</v>
      </c>
      <c r="AG8348" s="44">
        <v>30</v>
      </c>
      <c r="AH8348">
        <v>48</v>
      </c>
      <c r="AL8348" t="s">
        <v>22</v>
      </c>
      <c r="AM8348">
        <v>72</v>
      </c>
    </row>
    <row r="8349" spans="28:39">
      <c r="AB8349" s="58" t="s">
        <v>655</v>
      </c>
      <c r="AC8349" s="1">
        <v>3</v>
      </c>
      <c r="AD8349" s="38" t="s">
        <v>428</v>
      </c>
      <c r="AE8349" s="39">
        <v>80</v>
      </c>
      <c r="AF8349" s="49">
        <v>115</v>
      </c>
      <c r="AG8349" s="45">
        <v>40</v>
      </c>
      <c r="AH8349">
        <v>36</v>
      </c>
      <c r="AL8349" t="s">
        <v>22</v>
      </c>
      <c r="AM8349">
        <v>72</v>
      </c>
    </row>
    <row r="8350" spans="28:39">
      <c r="AB8350" s="58" t="s">
        <v>655</v>
      </c>
      <c r="AC8350" s="1">
        <v>3</v>
      </c>
      <c r="AD8350" s="38" t="s">
        <v>428</v>
      </c>
      <c r="AE8350" s="39">
        <v>80</v>
      </c>
      <c r="AF8350" s="49">
        <v>115</v>
      </c>
      <c r="AG8350" s="46">
        <v>50</v>
      </c>
      <c r="AH8350">
        <v>29</v>
      </c>
      <c r="AL8350" t="s">
        <v>22</v>
      </c>
      <c r="AM8350">
        <v>72</v>
      </c>
    </row>
    <row r="8351" spans="28:39">
      <c r="AB8351" s="58" t="s">
        <v>655</v>
      </c>
      <c r="AC8351" s="1">
        <v>3</v>
      </c>
      <c r="AD8351" s="38" t="s">
        <v>428</v>
      </c>
      <c r="AE8351" s="39">
        <v>80</v>
      </c>
      <c r="AF8351" s="49">
        <v>115</v>
      </c>
      <c r="AG8351" s="47">
        <v>60</v>
      </c>
      <c r="AH8351">
        <v>25</v>
      </c>
      <c r="AL8351" t="s">
        <v>22</v>
      </c>
      <c r="AM8351">
        <v>72</v>
      </c>
    </row>
    <row r="8352" spans="28:39">
      <c r="AB8352" s="58" t="s">
        <v>655</v>
      </c>
      <c r="AC8352" s="1">
        <v>3</v>
      </c>
      <c r="AD8352" s="38" t="s">
        <v>428</v>
      </c>
      <c r="AE8352" s="39">
        <v>80</v>
      </c>
      <c r="AF8352" s="49">
        <v>115</v>
      </c>
      <c r="AG8352" s="48">
        <v>70</v>
      </c>
      <c r="AH8352">
        <v>21</v>
      </c>
      <c r="AL8352" t="s">
        <v>22</v>
      </c>
      <c r="AM8352">
        <v>72</v>
      </c>
    </row>
    <row r="8353" spans="28:39">
      <c r="AB8353" s="58" t="s">
        <v>655</v>
      </c>
      <c r="AC8353" s="1">
        <v>3</v>
      </c>
      <c r="AD8353" s="38" t="s">
        <v>428</v>
      </c>
      <c r="AE8353" s="39">
        <v>80</v>
      </c>
      <c r="AF8353" s="50">
        <v>120</v>
      </c>
      <c r="AG8353" s="41">
        <v>0</v>
      </c>
      <c r="AH8353">
        <v>78</v>
      </c>
      <c r="AL8353" t="s">
        <v>22</v>
      </c>
      <c r="AM8353">
        <v>72</v>
      </c>
    </row>
    <row r="8354" spans="28:39">
      <c r="AB8354" s="58" t="s">
        <v>655</v>
      </c>
      <c r="AC8354" s="1">
        <v>3</v>
      </c>
      <c r="AD8354" s="38" t="s">
        <v>428</v>
      </c>
      <c r="AE8354" s="39">
        <v>80</v>
      </c>
      <c r="AF8354" s="50">
        <v>120</v>
      </c>
      <c r="AG8354" s="42">
        <v>10</v>
      </c>
      <c r="AH8354">
        <v>78</v>
      </c>
      <c r="AL8354" t="s">
        <v>22</v>
      </c>
      <c r="AM8354">
        <v>72</v>
      </c>
    </row>
    <row r="8355" spans="28:39">
      <c r="AB8355" s="58" t="s">
        <v>655</v>
      </c>
      <c r="AC8355" s="1">
        <v>3</v>
      </c>
      <c r="AD8355" s="38" t="s">
        <v>428</v>
      </c>
      <c r="AE8355" s="39">
        <v>80</v>
      </c>
      <c r="AF8355" s="50">
        <v>120</v>
      </c>
      <c r="AG8355" s="43">
        <v>20</v>
      </c>
      <c r="AH8355">
        <v>68</v>
      </c>
      <c r="AL8355" t="s">
        <v>22</v>
      </c>
      <c r="AM8355">
        <v>72</v>
      </c>
    </row>
    <row r="8356" spans="28:39">
      <c r="AB8356" s="58" t="s">
        <v>655</v>
      </c>
      <c r="AC8356" s="1">
        <v>3</v>
      </c>
      <c r="AD8356" s="38" t="s">
        <v>428</v>
      </c>
      <c r="AE8356" s="39">
        <v>80</v>
      </c>
      <c r="AF8356" s="50">
        <v>120</v>
      </c>
      <c r="AG8356" s="44">
        <v>30</v>
      </c>
      <c r="AH8356">
        <v>48</v>
      </c>
      <c r="AL8356" t="s">
        <v>22</v>
      </c>
      <c r="AM8356">
        <v>72</v>
      </c>
    </row>
    <row r="8357" spans="28:39">
      <c r="AB8357" s="58" t="s">
        <v>655</v>
      </c>
      <c r="AC8357" s="1">
        <v>3</v>
      </c>
      <c r="AD8357" s="38" t="s">
        <v>428</v>
      </c>
      <c r="AE8357" s="39">
        <v>80</v>
      </c>
      <c r="AF8357" s="50">
        <v>120</v>
      </c>
      <c r="AG8357" s="45">
        <v>40</v>
      </c>
      <c r="AH8357">
        <v>36</v>
      </c>
      <c r="AL8357" t="s">
        <v>22</v>
      </c>
      <c r="AM8357">
        <v>72</v>
      </c>
    </row>
    <row r="8358" spans="28:39">
      <c r="AB8358" s="58" t="s">
        <v>655</v>
      </c>
      <c r="AC8358" s="1">
        <v>3</v>
      </c>
      <c r="AD8358" s="38" t="s">
        <v>428</v>
      </c>
      <c r="AE8358" s="39">
        <v>80</v>
      </c>
      <c r="AF8358" s="50">
        <v>120</v>
      </c>
      <c r="AG8358" s="46">
        <v>50</v>
      </c>
      <c r="AH8358">
        <v>29</v>
      </c>
      <c r="AL8358" t="s">
        <v>22</v>
      </c>
      <c r="AM8358">
        <v>72</v>
      </c>
    </row>
    <row r="8359" spans="28:39">
      <c r="AB8359" s="58" t="s">
        <v>655</v>
      </c>
      <c r="AC8359" s="1">
        <v>3</v>
      </c>
      <c r="AD8359" s="38" t="s">
        <v>428</v>
      </c>
      <c r="AE8359" s="39">
        <v>80</v>
      </c>
      <c r="AF8359" s="50">
        <v>120</v>
      </c>
      <c r="AG8359" s="47">
        <v>60</v>
      </c>
      <c r="AH8359">
        <v>25</v>
      </c>
      <c r="AL8359" t="s">
        <v>22</v>
      </c>
      <c r="AM8359">
        <v>72</v>
      </c>
    </row>
    <row r="8360" spans="28:39">
      <c r="AB8360" s="58" t="s">
        <v>655</v>
      </c>
      <c r="AC8360" s="1">
        <v>3</v>
      </c>
      <c r="AD8360" s="38" t="s">
        <v>428</v>
      </c>
      <c r="AE8360" s="39">
        <v>80</v>
      </c>
      <c r="AF8360" s="50">
        <v>120</v>
      </c>
      <c r="AG8360" s="48">
        <v>70</v>
      </c>
      <c r="AH8360">
        <v>21</v>
      </c>
      <c r="AL8360" t="s">
        <v>22</v>
      </c>
      <c r="AM8360">
        <v>72</v>
      </c>
    </row>
    <row r="8361" spans="28:39">
      <c r="AB8361" s="58" t="s">
        <v>655</v>
      </c>
      <c r="AC8361" s="1">
        <v>3</v>
      </c>
      <c r="AD8361" s="38" t="s">
        <v>428</v>
      </c>
      <c r="AE8361" s="39">
        <v>80</v>
      </c>
      <c r="AF8361" s="51">
        <v>130</v>
      </c>
      <c r="AG8361" s="41">
        <v>0</v>
      </c>
      <c r="AH8361">
        <v>66</v>
      </c>
      <c r="AL8361" t="s">
        <v>22</v>
      </c>
      <c r="AM8361">
        <v>72</v>
      </c>
    </row>
    <row r="8362" spans="28:39">
      <c r="AB8362" s="58" t="s">
        <v>655</v>
      </c>
      <c r="AC8362" s="1">
        <v>3</v>
      </c>
      <c r="AD8362" s="38" t="s">
        <v>428</v>
      </c>
      <c r="AE8362" s="39">
        <v>80</v>
      </c>
      <c r="AF8362" s="51">
        <v>130</v>
      </c>
      <c r="AG8362" s="42">
        <v>10</v>
      </c>
      <c r="AH8362">
        <v>66</v>
      </c>
      <c r="AL8362" t="s">
        <v>22</v>
      </c>
      <c r="AM8362">
        <v>72</v>
      </c>
    </row>
    <row r="8363" spans="28:39">
      <c r="AB8363" s="58" t="s">
        <v>655</v>
      </c>
      <c r="AC8363" s="1">
        <v>3</v>
      </c>
      <c r="AD8363" s="38" t="s">
        <v>428</v>
      </c>
      <c r="AE8363" s="39">
        <v>80</v>
      </c>
      <c r="AF8363" s="51">
        <v>130</v>
      </c>
      <c r="AG8363" s="43">
        <v>20</v>
      </c>
      <c r="AH8363">
        <v>66</v>
      </c>
      <c r="AL8363" t="s">
        <v>22</v>
      </c>
      <c r="AM8363">
        <v>72</v>
      </c>
    </row>
    <row r="8364" spans="28:39">
      <c r="AB8364" s="58" t="s">
        <v>655</v>
      </c>
      <c r="AC8364" s="1">
        <v>3</v>
      </c>
      <c r="AD8364" s="38" t="s">
        <v>428</v>
      </c>
      <c r="AE8364" s="39">
        <v>80</v>
      </c>
      <c r="AF8364" s="51">
        <v>130</v>
      </c>
      <c r="AG8364" s="44">
        <v>30</v>
      </c>
      <c r="AH8364">
        <v>48</v>
      </c>
      <c r="AL8364" t="s">
        <v>22</v>
      </c>
      <c r="AM8364">
        <v>72</v>
      </c>
    </row>
    <row r="8365" spans="28:39">
      <c r="AB8365" s="58" t="s">
        <v>655</v>
      </c>
      <c r="AC8365" s="1">
        <v>3</v>
      </c>
      <c r="AD8365" s="38" t="s">
        <v>428</v>
      </c>
      <c r="AE8365" s="39">
        <v>80</v>
      </c>
      <c r="AF8365" s="51">
        <v>130</v>
      </c>
      <c r="AG8365" s="45">
        <v>40</v>
      </c>
      <c r="AH8365">
        <v>36</v>
      </c>
      <c r="AL8365" t="s">
        <v>22</v>
      </c>
      <c r="AM8365">
        <v>72</v>
      </c>
    </row>
    <row r="8366" spans="28:39">
      <c r="AB8366" s="58" t="s">
        <v>655</v>
      </c>
      <c r="AC8366" s="1">
        <v>3</v>
      </c>
      <c r="AD8366" s="38" t="s">
        <v>428</v>
      </c>
      <c r="AE8366" s="39">
        <v>80</v>
      </c>
      <c r="AF8366" s="51">
        <v>130</v>
      </c>
      <c r="AG8366" s="46">
        <v>50</v>
      </c>
      <c r="AH8366">
        <v>29</v>
      </c>
      <c r="AL8366" t="s">
        <v>22</v>
      </c>
      <c r="AM8366">
        <v>72</v>
      </c>
    </row>
    <row r="8367" spans="28:39">
      <c r="AB8367" s="58" t="s">
        <v>655</v>
      </c>
      <c r="AC8367" s="1">
        <v>3</v>
      </c>
      <c r="AD8367" s="38" t="s">
        <v>428</v>
      </c>
      <c r="AE8367" s="39">
        <v>80</v>
      </c>
      <c r="AF8367" s="51">
        <v>130</v>
      </c>
      <c r="AG8367" s="47">
        <v>60</v>
      </c>
      <c r="AH8367">
        <v>25</v>
      </c>
      <c r="AL8367" t="s">
        <v>22</v>
      </c>
      <c r="AM8367">
        <v>72</v>
      </c>
    </row>
    <row r="8368" spans="28:39">
      <c r="AB8368" s="58" t="s">
        <v>655</v>
      </c>
      <c r="AC8368" s="1">
        <v>3</v>
      </c>
      <c r="AD8368" s="38" t="s">
        <v>428</v>
      </c>
      <c r="AE8368" s="39">
        <v>80</v>
      </c>
      <c r="AF8368" s="51">
        <v>130</v>
      </c>
      <c r="AG8368" s="48">
        <v>70</v>
      </c>
      <c r="AH8368">
        <v>21</v>
      </c>
      <c r="AL8368" t="s">
        <v>22</v>
      </c>
      <c r="AM8368">
        <v>72</v>
      </c>
    </row>
    <row r="8369" spans="28:39">
      <c r="AB8369" s="58" t="s">
        <v>655</v>
      </c>
      <c r="AC8369" s="1">
        <v>3</v>
      </c>
      <c r="AD8369" s="38" t="s">
        <v>428</v>
      </c>
      <c r="AE8369" s="39">
        <v>80</v>
      </c>
      <c r="AF8369" s="52">
        <v>140</v>
      </c>
      <c r="AG8369" s="41">
        <v>0</v>
      </c>
      <c r="AH8369">
        <v>57</v>
      </c>
      <c r="AL8369" t="s">
        <v>22</v>
      </c>
      <c r="AM8369">
        <v>72</v>
      </c>
    </row>
    <row r="8370" spans="28:39">
      <c r="AB8370" s="58" t="s">
        <v>655</v>
      </c>
      <c r="AC8370" s="1">
        <v>3</v>
      </c>
      <c r="AD8370" s="38" t="s">
        <v>428</v>
      </c>
      <c r="AE8370" s="39">
        <v>80</v>
      </c>
      <c r="AF8370" s="52">
        <v>140</v>
      </c>
      <c r="AG8370" s="42">
        <v>10</v>
      </c>
      <c r="AH8370">
        <v>57</v>
      </c>
      <c r="AL8370" t="s">
        <v>22</v>
      </c>
      <c r="AM8370">
        <v>72</v>
      </c>
    </row>
    <row r="8371" spans="28:39">
      <c r="AB8371" s="58" t="s">
        <v>655</v>
      </c>
      <c r="AC8371" s="1">
        <v>3</v>
      </c>
      <c r="AD8371" s="38" t="s">
        <v>428</v>
      </c>
      <c r="AE8371" s="39">
        <v>80</v>
      </c>
      <c r="AF8371" s="52">
        <v>140</v>
      </c>
      <c r="AG8371" s="43">
        <v>20</v>
      </c>
      <c r="AH8371">
        <v>57</v>
      </c>
      <c r="AL8371" t="s">
        <v>22</v>
      </c>
      <c r="AM8371">
        <v>72</v>
      </c>
    </row>
    <row r="8372" spans="28:39">
      <c r="AB8372" s="58" t="s">
        <v>655</v>
      </c>
      <c r="AC8372" s="1">
        <v>3</v>
      </c>
      <c r="AD8372" s="38" t="s">
        <v>428</v>
      </c>
      <c r="AE8372" s="39">
        <v>80</v>
      </c>
      <c r="AF8372" s="52">
        <v>140</v>
      </c>
      <c r="AG8372" s="44">
        <v>30</v>
      </c>
      <c r="AH8372">
        <v>48</v>
      </c>
      <c r="AL8372" t="s">
        <v>22</v>
      </c>
      <c r="AM8372">
        <v>72</v>
      </c>
    </row>
    <row r="8373" spans="28:39">
      <c r="AB8373" s="58" t="s">
        <v>655</v>
      </c>
      <c r="AC8373" s="1">
        <v>3</v>
      </c>
      <c r="AD8373" s="38" t="s">
        <v>428</v>
      </c>
      <c r="AE8373" s="39">
        <v>80</v>
      </c>
      <c r="AF8373" s="52">
        <v>140</v>
      </c>
      <c r="AG8373" s="45">
        <v>40</v>
      </c>
      <c r="AH8373">
        <v>36</v>
      </c>
      <c r="AL8373" t="s">
        <v>22</v>
      </c>
      <c r="AM8373">
        <v>72</v>
      </c>
    </row>
    <row r="8374" spans="28:39">
      <c r="AB8374" s="58" t="s">
        <v>655</v>
      </c>
      <c r="AC8374" s="1">
        <v>3</v>
      </c>
      <c r="AD8374" s="38" t="s">
        <v>428</v>
      </c>
      <c r="AE8374" s="39">
        <v>80</v>
      </c>
      <c r="AF8374" s="52">
        <v>140</v>
      </c>
      <c r="AG8374" s="46">
        <v>50</v>
      </c>
      <c r="AH8374">
        <v>29</v>
      </c>
      <c r="AL8374" t="s">
        <v>22</v>
      </c>
      <c r="AM8374">
        <v>72</v>
      </c>
    </row>
    <row r="8375" spans="28:39">
      <c r="AB8375" s="58" t="s">
        <v>655</v>
      </c>
      <c r="AC8375" s="1">
        <v>3</v>
      </c>
      <c r="AD8375" s="38" t="s">
        <v>428</v>
      </c>
      <c r="AE8375" s="39">
        <v>80</v>
      </c>
      <c r="AF8375" s="52">
        <v>140</v>
      </c>
      <c r="AG8375" s="47">
        <v>60</v>
      </c>
      <c r="AH8375">
        <v>25</v>
      </c>
      <c r="AL8375" t="s">
        <v>22</v>
      </c>
      <c r="AM8375">
        <v>72</v>
      </c>
    </row>
    <row r="8376" spans="28:39">
      <c r="AB8376" s="58" t="s">
        <v>655</v>
      </c>
      <c r="AC8376" s="1">
        <v>3</v>
      </c>
      <c r="AD8376" s="38" t="s">
        <v>428</v>
      </c>
      <c r="AE8376" s="39">
        <v>80</v>
      </c>
      <c r="AF8376" s="52">
        <v>140</v>
      </c>
      <c r="AG8376" s="48">
        <v>70</v>
      </c>
      <c r="AH8376">
        <v>21</v>
      </c>
      <c r="AL8376" t="s">
        <v>22</v>
      </c>
      <c r="AM8376">
        <v>72</v>
      </c>
    </row>
    <row r="8377" spans="28:39">
      <c r="AB8377" s="58" t="s">
        <v>655</v>
      </c>
      <c r="AC8377" s="1">
        <v>3</v>
      </c>
      <c r="AD8377" s="38" t="s">
        <v>428</v>
      </c>
      <c r="AE8377" s="39">
        <v>80</v>
      </c>
      <c r="AF8377" s="53">
        <v>150</v>
      </c>
      <c r="AG8377" s="41">
        <v>0</v>
      </c>
      <c r="AH8377">
        <v>49</v>
      </c>
      <c r="AL8377" t="s">
        <v>22</v>
      </c>
      <c r="AM8377">
        <v>72</v>
      </c>
    </row>
    <row r="8378" spans="28:39">
      <c r="AB8378" s="58" t="s">
        <v>655</v>
      </c>
      <c r="AC8378" s="1">
        <v>3</v>
      </c>
      <c r="AD8378" s="38" t="s">
        <v>428</v>
      </c>
      <c r="AE8378" s="39">
        <v>80</v>
      </c>
      <c r="AF8378" s="53">
        <v>150</v>
      </c>
      <c r="AG8378" s="42">
        <v>10</v>
      </c>
      <c r="AH8378">
        <v>49</v>
      </c>
      <c r="AL8378" t="s">
        <v>22</v>
      </c>
      <c r="AM8378">
        <v>72</v>
      </c>
    </row>
    <row r="8379" spans="28:39">
      <c r="AB8379" s="58" t="s">
        <v>655</v>
      </c>
      <c r="AC8379" s="1">
        <v>3</v>
      </c>
      <c r="AD8379" s="38" t="s">
        <v>428</v>
      </c>
      <c r="AE8379" s="39">
        <v>80</v>
      </c>
      <c r="AF8379" s="53">
        <v>150</v>
      </c>
      <c r="AG8379" s="43">
        <v>20</v>
      </c>
      <c r="AH8379">
        <v>49</v>
      </c>
      <c r="AL8379" t="s">
        <v>22</v>
      </c>
      <c r="AM8379">
        <v>72</v>
      </c>
    </row>
    <row r="8380" spans="28:39">
      <c r="AB8380" s="58" t="s">
        <v>655</v>
      </c>
      <c r="AC8380" s="1">
        <v>3</v>
      </c>
      <c r="AD8380" s="38" t="s">
        <v>428</v>
      </c>
      <c r="AE8380" s="39">
        <v>80</v>
      </c>
      <c r="AF8380" s="53">
        <v>150</v>
      </c>
      <c r="AG8380" s="44">
        <v>30</v>
      </c>
      <c r="AH8380">
        <v>48</v>
      </c>
      <c r="AL8380" t="s">
        <v>22</v>
      </c>
      <c r="AM8380">
        <v>72</v>
      </c>
    </row>
    <row r="8381" spans="28:39">
      <c r="AB8381" s="58" t="s">
        <v>655</v>
      </c>
      <c r="AC8381" s="1">
        <v>3</v>
      </c>
      <c r="AD8381" s="38" t="s">
        <v>428</v>
      </c>
      <c r="AE8381" s="39">
        <v>80</v>
      </c>
      <c r="AF8381" s="53">
        <v>150</v>
      </c>
      <c r="AG8381" s="45">
        <v>40</v>
      </c>
      <c r="AH8381">
        <v>36</v>
      </c>
      <c r="AL8381" t="s">
        <v>22</v>
      </c>
      <c r="AM8381">
        <v>72</v>
      </c>
    </row>
    <row r="8382" spans="28:39">
      <c r="AB8382" s="58" t="s">
        <v>655</v>
      </c>
      <c r="AC8382" s="1">
        <v>3</v>
      </c>
      <c r="AD8382" s="38" t="s">
        <v>428</v>
      </c>
      <c r="AE8382" s="39">
        <v>80</v>
      </c>
      <c r="AF8382" s="53">
        <v>150</v>
      </c>
      <c r="AG8382" s="46">
        <v>50</v>
      </c>
      <c r="AH8382">
        <v>29</v>
      </c>
      <c r="AL8382" t="s">
        <v>22</v>
      </c>
      <c r="AM8382">
        <v>72</v>
      </c>
    </row>
    <row r="8383" spans="28:39">
      <c r="AB8383" s="58" t="s">
        <v>655</v>
      </c>
      <c r="AC8383" s="1">
        <v>3</v>
      </c>
      <c r="AD8383" s="38" t="s">
        <v>428</v>
      </c>
      <c r="AE8383" s="39">
        <v>80</v>
      </c>
      <c r="AF8383" s="53">
        <v>150</v>
      </c>
      <c r="AG8383" s="47">
        <v>60</v>
      </c>
      <c r="AH8383">
        <v>25</v>
      </c>
      <c r="AL8383" t="s">
        <v>22</v>
      </c>
      <c r="AM8383">
        <v>72</v>
      </c>
    </row>
    <row r="8384" spans="28:39">
      <c r="AB8384" s="58" t="s">
        <v>655</v>
      </c>
      <c r="AC8384" s="1">
        <v>3</v>
      </c>
      <c r="AD8384" s="38" t="s">
        <v>428</v>
      </c>
      <c r="AE8384" s="39">
        <v>80</v>
      </c>
      <c r="AF8384" s="53">
        <v>150</v>
      </c>
      <c r="AG8384" s="48">
        <v>70</v>
      </c>
      <c r="AH8384">
        <v>21</v>
      </c>
      <c r="AL8384" t="s">
        <v>22</v>
      </c>
      <c r="AM8384">
        <v>72</v>
      </c>
    </row>
    <row r="8385" spans="28:39">
      <c r="AB8385" s="58" t="s">
        <v>655</v>
      </c>
      <c r="AC8385" s="1">
        <v>3</v>
      </c>
      <c r="AD8385" s="38" t="s">
        <v>428</v>
      </c>
      <c r="AE8385" s="39">
        <v>80</v>
      </c>
      <c r="AF8385" s="54">
        <v>160</v>
      </c>
      <c r="AG8385" s="41">
        <v>0</v>
      </c>
      <c r="AH8385">
        <v>43</v>
      </c>
      <c r="AL8385" t="s">
        <v>22</v>
      </c>
      <c r="AM8385">
        <v>72</v>
      </c>
    </row>
    <row r="8386" spans="28:39">
      <c r="AB8386" s="58" t="s">
        <v>655</v>
      </c>
      <c r="AC8386" s="1">
        <v>3</v>
      </c>
      <c r="AD8386" s="38" t="s">
        <v>428</v>
      </c>
      <c r="AE8386" s="39">
        <v>80</v>
      </c>
      <c r="AF8386" s="54">
        <v>160</v>
      </c>
      <c r="AG8386" s="42">
        <v>10</v>
      </c>
      <c r="AH8386">
        <v>43</v>
      </c>
      <c r="AL8386" t="s">
        <v>22</v>
      </c>
      <c r="AM8386">
        <v>72</v>
      </c>
    </row>
    <row r="8387" spans="28:39">
      <c r="AB8387" s="58" t="s">
        <v>655</v>
      </c>
      <c r="AC8387" s="1">
        <v>3</v>
      </c>
      <c r="AD8387" s="38" t="s">
        <v>428</v>
      </c>
      <c r="AE8387" s="39">
        <v>80</v>
      </c>
      <c r="AF8387" s="54">
        <v>160</v>
      </c>
      <c r="AG8387" s="43">
        <v>20</v>
      </c>
      <c r="AH8387">
        <v>43</v>
      </c>
      <c r="AL8387" t="s">
        <v>22</v>
      </c>
      <c r="AM8387">
        <v>72</v>
      </c>
    </row>
    <row r="8388" spans="28:39">
      <c r="AB8388" s="58" t="s">
        <v>655</v>
      </c>
      <c r="AC8388" s="1">
        <v>3</v>
      </c>
      <c r="AD8388" s="38" t="s">
        <v>428</v>
      </c>
      <c r="AE8388" s="39">
        <v>80</v>
      </c>
      <c r="AF8388" s="54">
        <v>160</v>
      </c>
      <c r="AG8388" s="44">
        <v>30</v>
      </c>
      <c r="AH8388">
        <v>43</v>
      </c>
      <c r="AL8388" t="s">
        <v>22</v>
      </c>
      <c r="AM8388">
        <v>72</v>
      </c>
    </row>
    <row r="8389" spans="28:39">
      <c r="AB8389" s="58" t="s">
        <v>655</v>
      </c>
      <c r="AC8389" s="1">
        <v>3</v>
      </c>
      <c r="AD8389" s="38" t="s">
        <v>428</v>
      </c>
      <c r="AE8389" s="39">
        <v>80</v>
      </c>
      <c r="AF8389" s="54">
        <v>160</v>
      </c>
      <c r="AG8389" s="45">
        <v>40</v>
      </c>
      <c r="AH8389">
        <v>36</v>
      </c>
      <c r="AL8389" t="s">
        <v>22</v>
      </c>
      <c r="AM8389">
        <v>72</v>
      </c>
    </row>
    <row r="8390" spans="28:39">
      <c r="AB8390" s="58" t="s">
        <v>655</v>
      </c>
      <c r="AC8390" s="1">
        <v>3</v>
      </c>
      <c r="AD8390" s="38" t="s">
        <v>428</v>
      </c>
      <c r="AE8390" s="39">
        <v>80</v>
      </c>
      <c r="AF8390" s="54">
        <v>160</v>
      </c>
      <c r="AG8390" s="46">
        <v>50</v>
      </c>
      <c r="AH8390">
        <v>29</v>
      </c>
      <c r="AL8390" t="s">
        <v>22</v>
      </c>
      <c r="AM8390">
        <v>72</v>
      </c>
    </row>
    <row r="8391" spans="28:39">
      <c r="AB8391" s="58" t="s">
        <v>655</v>
      </c>
      <c r="AC8391" s="1">
        <v>3</v>
      </c>
      <c r="AD8391" s="38" t="s">
        <v>428</v>
      </c>
      <c r="AE8391" s="39">
        <v>80</v>
      </c>
      <c r="AF8391" s="54">
        <v>160</v>
      </c>
      <c r="AG8391" s="47">
        <v>60</v>
      </c>
      <c r="AH8391">
        <v>25</v>
      </c>
      <c r="AL8391" t="s">
        <v>22</v>
      </c>
      <c r="AM8391">
        <v>72</v>
      </c>
    </row>
    <row r="8392" spans="28:39">
      <c r="AB8392" s="58" t="s">
        <v>655</v>
      </c>
      <c r="AC8392" s="1">
        <v>3</v>
      </c>
      <c r="AD8392" s="38" t="s">
        <v>428</v>
      </c>
      <c r="AE8392" s="39">
        <v>80</v>
      </c>
      <c r="AF8392" s="54">
        <v>160</v>
      </c>
      <c r="AG8392" s="48">
        <v>70</v>
      </c>
      <c r="AH8392">
        <v>21</v>
      </c>
      <c r="AL8392" t="s">
        <v>22</v>
      </c>
      <c r="AM8392">
        <v>72</v>
      </c>
    </row>
    <row r="8393" spans="28:39">
      <c r="AB8393" s="58" t="s">
        <v>655</v>
      </c>
      <c r="AC8393" s="1">
        <v>3</v>
      </c>
      <c r="AD8393" s="38" t="s">
        <v>428</v>
      </c>
      <c r="AE8393" s="39">
        <v>80</v>
      </c>
      <c r="AF8393" s="55">
        <v>170</v>
      </c>
      <c r="AG8393" s="41">
        <v>0</v>
      </c>
      <c r="AH8393">
        <v>38</v>
      </c>
      <c r="AL8393" t="s">
        <v>22</v>
      </c>
      <c r="AM8393">
        <v>72</v>
      </c>
    </row>
    <row r="8394" spans="28:39">
      <c r="AB8394" s="58" t="s">
        <v>655</v>
      </c>
      <c r="AC8394" s="1">
        <v>3</v>
      </c>
      <c r="AD8394" s="38" t="s">
        <v>428</v>
      </c>
      <c r="AE8394" s="39">
        <v>80</v>
      </c>
      <c r="AF8394" s="55">
        <v>170</v>
      </c>
      <c r="AG8394" s="42">
        <v>10</v>
      </c>
      <c r="AH8394">
        <v>38</v>
      </c>
      <c r="AL8394" t="s">
        <v>22</v>
      </c>
      <c r="AM8394">
        <v>72</v>
      </c>
    </row>
    <row r="8395" spans="28:39">
      <c r="AB8395" s="58" t="s">
        <v>655</v>
      </c>
      <c r="AC8395" s="1">
        <v>3</v>
      </c>
      <c r="AD8395" s="38" t="s">
        <v>428</v>
      </c>
      <c r="AE8395" s="39">
        <v>80</v>
      </c>
      <c r="AF8395" s="55">
        <v>170</v>
      </c>
      <c r="AG8395" s="43">
        <v>20</v>
      </c>
      <c r="AH8395">
        <v>38</v>
      </c>
      <c r="AL8395" t="s">
        <v>22</v>
      </c>
      <c r="AM8395">
        <v>72</v>
      </c>
    </row>
    <row r="8396" spans="28:39">
      <c r="AB8396" s="58" t="s">
        <v>655</v>
      </c>
      <c r="AC8396" s="1">
        <v>3</v>
      </c>
      <c r="AD8396" s="38" t="s">
        <v>428</v>
      </c>
      <c r="AE8396" s="39">
        <v>80</v>
      </c>
      <c r="AF8396" s="55">
        <v>170</v>
      </c>
      <c r="AG8396" s="44">
        <v>30</v>
      </c>
      <c r="AH8396">
        <v>38</v>
      </c>
      <c r="AL8396" t="s">
        <v>22</v>
      </c>
      <c r="AM8396">
        <v>72</v>
      </c>
    </row>
    <row r="8397" spans="28:39">
      <c r="AB8397" s="58" t="s">
        <v>655</v>
      </c>
      <c r="AC8397" s="1">
        <v>3</v>
      </c>
      <c r="AD8397" s="38" t="s">
        <v>428</v>
      </c>
      <c r="AE8397" s="39">
        <v>80</v>
      </c>
      <c r="AF8397" s="55">
        <v>170</v>
      </c>
      <c r="AG8397" s="45">
        <v>40</v>
      </c>
      <c r="AH8397">
        <v>36</v>
      </c>
      <c r="AL8397" t="s">
        <v>22</v>
      </c>
      <c r="AM8397">
        <v>72</v>
      </c>
    </row>
    <row r="8398" spans="28:39">
      <c r="AB8398" s="58" t="s">
        <v>655</v>
      </c>
      <c r="AC8398" s="1">
        <v>3</v>
      </c>
      <c r="AD8398" s="38" t="s">
        <v>428</v>
      </c>
      <c r="AE8398" s="39">
        <v>80</v>
      </c>
      <c r="AF8398" s="55">
        <v>170</v>
      </c>
      <c r="AG8398" s="46">
        <v>50</v>
      </c>
      <c r="AH8398">
        <v>29</v>
      </c>
      <c r="AL8398" t="s">
        <v>22</v>
      </c>
      <c r="AM8398">
        <v>72</v>
      </c>
    </row>
    <row r="8399" spans="28:39">
      <c r="AB8399" s="58" t="s">
        <v>655</v>
      </c>
      <c r="AC8399" s="1">
        <v>3</v>
      </c>
      <c r="AD8399" s="38" t="s">
        <v>428</v>
      </c>
      <c r="AE8399" s="39">
        <v>80</v>
      </c>
      <c r="AF8399" s="55">
        <v>170</v>
      </c>
      <c r="AG8399" s="47">
        <v>60</v>
      </c>
      <c r="AH8399">
        <v>25</v>
      </c>
      <c r="AL8399" t="s">
        <v>22</v>
      </c>
      <c r="AM8399">
        <v>72</v>
      </c>
    </row>
    <row r="8400" spans="28:39">
      <c r="AB8400" s="58" t="s">
        <v>655</v>
      </c>
      <c r="AC8400" s="1">
        <v>3</v>
      </c>
      <c r="AD8400" s="38" t="s">
        <v>428</v>
      </c>
      <c r="AE8400" s="39">
        <v>80</v>
      </c>
      <c r="AF8400" s="55">
        <v>170</v>
      </c>
      <c r="AG8400" s="48">
        <v>70</v>
      </c>
      <c r="AH8400">
        <v>21</v>
      </c>
      <c r="AL8400" t="s">
        <v>22</v>
      </c>
      <c r="AM8400">
        <v>72</v>
      </c>
    </row>
    <row r="8401" spans="28:39">
      <c r="AB8401" s="58" t="s">
        <v>655</v>
      </c>
      <c r="AC8401" s="1">
        <v>3</v>
      </c>
      <c r="AD8401" s="38" t="s">
        <v>428</v>
      </c>
      <c r="AE8401" s="39">
        <v>80</v>
      </c>
      <c r="AF8401" s="56">
        <v>180</v>
      </c>
      <c r="AG8401" s="41">
        <v>0</v>
      </c>
      <c r="AH8401">
        <v>34</v>
      </c>
      <c r="AL8401" t="s">
        <v>22</v>
      </c>
      <c r="AM8401">
        <v>72</v>
      </c>
    </row>
    <row r="8402" spans="28:39">
      <c r="AB8402" s="58" t="s">
        <v>655</v>
      </c>
      <c r="AC8402" s="1">
        <v>3</v>
      </c>
      <c r="AD8402" s="38" t="s">
        <v>428</v>
      </c>
      <c r="AE8402" s="39">
        <v>80</v>
      </c>
      <c r="AF8402" s="56">
        <v>180</v>
      </c>
      <c r="AG8402" s="42">
        <v>10</v>
      </c>
      <c r="AH8402">
        <v>34</v>
      </c>
      <c r="AL8402" t="s">
        <v>22</v>
      </c>
      <c r="AM8402">
        <v>72</v>
      </c>
    </row>
    <row r="8403" spans="28:39">
      <c r="AB8403" s="58" t="s">
        <v>655</v>
      </c>
      <c r="AC8403" s="1">
        <v>3</v>
      </c>
      <c r="AD8403" s="38" t="s">
        <v>428</v>
      </c>
      <c r="AE8403" s="39">
        <v>80</v>
      </c>
      <c r="AF8403" s="56">
        <v>180</v>
      </c>
      <c r="AG8403" s="43">
        <v>20</v>
      </c>
      <c r="AH8403">
        <v>34</v>
      </c>
      <c r="AL8403" t="s">
        <v>22</v>
      </c>
      <c r="AM8403">
        <v>72</v>
      </c>
    </row>
    <row r="8404" spans="28:39">
      <c r="AB8404" s="58" t="s">
        <v>655</v>
      </c>
      <c r="AC8404" s="1">
        <v>3</v>
      </c>
      <c r="AD8404" s="38" t="s">
        <v>428</v>
      </c>
      <c r="AE8404" s="39">
        <v>80</v>
      </c>
      <c r="AF8404" s="56">
        <v>180</v>
      </c>
      <c r="AG8404" s="44">
        <v>30</v>
      </c>
      <c r="AH8404">
        <v>34</v>
      </c>
      <c r="AL8404" t="s">
        <v>22</v>
      </c>
      <c r="AM8404">
        <v>72</v>
      </c>
    </row>
    <row r="8405" spans="28:39">
      <c r="AB8405" s="58" t="s">
        <v>655</v>
      </c>
      <c r="AC8405" s="1">
        <v>3</v>
      </c>
      <c r="AD8405" s="38" t="s">
        <v>428</v>
      </c>
      <c r="AE8405" s="39">
        <v>80</v>
      </c>
      <c r="AF8405" s="56">
        <v>180</v>
      </c>
      <c r="AG8405" s="45">
        <v>40</v>
      </c>
      <c r="AH8405">
        <v>34</v>
      </c>
      <c r="AL8405" t="s">
        <v>22</v>
      </c>
      <c r="AM8405">
        <v>72</v>
      </c>
    </row>
    <row r="8406" spans="28:39">
      <c r="AB8406" s="58" t="s">
        <v>655</v>
      </c>
      <c r="AC8406" s="1">
        <v>3</v>
      </c>
      <c r="AD8406" s="38" t="s">
        <v>428</v>
      </c>
      <c r="AE8406" s="39">
        <v>80</v>
      </c>
      <c r="AF8406" s="56">
        <v>180</v>
      </c>
      <c r="AG8406" s="46">
        <v>50</v>
      </c>
      <c r="AH8406">
        <v>29</v>
      </c>
      <c r="AL8406" t="s">
        <v>22</v>
      </c>
      <c r="AM8406">
        <v>72</v>
      </c>
    </row>
    <row r="8407" spans="28:39">
      <c r="AB8407" s="58" t="s">
        <v>655</v>
      </c>
      <c r="AC8407" s="1">
        <v>3</v>
      </c>
      <c r="AD8407" s="38" t="s">
        <v>428</v>
      </c>
      <c r="AE8407" s="39">
        <v>80</v>
      </c>
      <c r="AF8407" s="56">
        <v>180</v>
      </c>
      <c r="AG8407" s="47">
        <v>60</v>
      </c>
      <c r="AH8407">
        <v>25</v>
      </c>
      <c r="AL8407" t="s">
        <v>22</v>
      </c>
      <c r="AM8407">
        <v>72</v>
      </c>
    </row>
    <row r="8408" spans="28:39">
      <c r="AB8408" s="58" t="s">
        <v>655</v>
      </c>
      <c r="AC8408" s="1">
        <v>3</v>
      </c>
      <c r="AD8408" s="38" t="s">
        <v>428</v>
      </c>
      <c r="AE8408" s="39">
        <v>80</v>
      </c>
      <c r="AF8408" s="56">
        <v>180</v>
      </c>
      <c r="AG8408" s="48">
        <v>70</v>
      </c>
      <c r="AH8408">
        <v>21</v>
      </c>
      <c r="AL8408" t="s">
        <v>22</v>
      </c>
      <c r="AM8408">
        <v>72</v>
      </c>
    </row>
    <row r="8409" spans="28:39">
      <c r="AB8409" s="58" t="s">
        <v>655</v>
      </c>
      <c r="AC8409" s="1">
        <v>3</v>
      </c>
      <c r="AD8409" s="38" t="s">
        <v>428</v>
      </c>
      <c r="AE8409" s="39">
        <v>80</v>
      </c>
      <c r="AF8409" s="57">
        <v>200</v>
      </c>
      <c r="AG8409" s="41">
        <v>0</v>
      </c>
      <c r="AH8409">
        <v>27</v>
      </c>
      <c r="AL8409" t="s">
        <v>22</v>
      </c>
      <c r="AM8409">
        <v>72</v>
      </c>
    </row>
    <row r="8410" spans="28:39">
      <c r="AB8410" s="58" t="s">
        <v>655</v>
      </c>
      <c r="AC8410" s="1">
        <v>3</v>
      </c>
      <c r="AD8410" s="38" t="s">
        <v>428</v>
      </c>
      <c r="AE8410" s="39">
        <v>80</v>
      </c>
      <c r="AF8410" s="57">
        <v>200</v>
      </c>
      <c r="AG8410" s="42">
        <v>10</v>
      </c>
      <c r="AH8410">
        <v>27</v>
      </c>
      <c r="AL8410" t="s">
        <v>22</v>
      </c>
      <c r="AM8410">
        <v>72</v>
      </c>
    </row>
    <row r="8411" spans="28:39">
      <c r="AB8411" s="58" t="s">
        <v>655</v>
      </c>
      <c r="AC8411" s="1">
        <v>3</v>
      </c>
      <c r="AD8411" s="38" t="s">
        <v>428</v>
      </c>
      <c r="AE8411" s="39">
        <v>80</v>
      </c>
      <c r="AF8411" s="57">
        <v>200</v>
      </c>
      <c r="AG8411" s="43">
        <v>20</v>
      </c>
      <c r="AH8411">
        <v>27</v>
      </c>
      <c r="AL8411" t="s">
        <v>22</v>
      </c>
      <c r="AM8411">
        <v>72</v>
      </c>
    </row>
    <row r="8412" spans="28:39">
      <c r="AB8412" s="58" t="s">
        <v>655</v>
      </c>
      <c r="AC8412" s="1">
        <v>3</v>
      </c>
      <c r="AD8412" s="38" t="s">
        <v>428</v>
      </c>
      <c r="AE8412" s="39">
        <v>80</v>
      </c>
      <c r="AF8412" s="57">
        <v>200</v>
      </c>
      <c r="AG8412" s="44">
        <v>30</v>
      </c>
      <c r="AH8412">
        <v>27</v>
      </c>
      <c r="AL8412" t="s">
        <v>22</v>
      </c>
      <c r="AM8412">
        <v>72</v>
      </c>
    </row>
    <row r="8413" spans="28:39">
      <c r="AB8413" s="58" t="s">
        <v>655</v>
      </c>
      <c r="AC8413" s="1">
        <v>3</v>
      </c>
      <c r="AD8413" s="38" t="s">
        <v>428</v>
      </c>
      <c r="AE8413" s="39">
        <v>80</v>
      </c>
      <c r="AF8413" s="57">
        <v>200</v>
      </c>
      <c r="AG8413" s="45">
        <v>40</v>
      </c>
      <c r="AH8413">
        <v>27</v>
      </c>
      <c r="AL8413" t="s">
        <v>22</v>
      </c>
      <c r="AM8413">
        <v>72</v>
      </c>
    </row>
    <row r="8414" spans="28:39">
      <c r="AB8414" s="58" t="s">
        <v>655</v>
      </c>
      <c r="AC8414" s="1">
        <v>3</v>
      </c>
      <c r="AD8414" s="38" t="s">
        <v>428</v>
      </c>
      <c r="AE8414" s="39">
        <v>80</v>
      </c>
      <c r="AF8414" s="57">
        <v>200</v>
      </c>
      <c r="AG8414" s="46">
        <v>50</v>
      </c>
      <c r="AH8414">
        <v>27</v>
      </c>
      <c r="AL8414" t="s">
        <v>22</v>
      </c>
      <c r="AM8414">
        <v>72</v>
      </c>
    </row>
    <row r="8415" spans="28:39">
      <c r="AB8415" s="58" t="s">
        <v>655</v>
      </c>
      <c r="AC8415" s="1">
        <v>3</v>
      </c>
      <c r="AD8415" s="38" t="s">
        <v>428</v>
      </c>
      <c r="AE8415" s="39">
        <v>80</v>
      </c>
      <c r="AF8415" s="57">
        <v>200</v>
      </c>
      <c r="AG8415" s="47">
        <v>60</v>
      </c>
      <c r="AH8415">
        <v>25</v>
      </c>
      <c r="AL8415" t="s">
        <v>22</v>
      </c>
      <c r="AM8415">
        <v>72</v>
      </c>
    </row>
    <row r="8416" spans="28:39">
      <c r="AB8416" s="58" t="s">
        <v>655</v>
      </c>
      <c r="AC8416" s="1">
        <v>3</v>
      </c>
      <c r="AD8416" s="38" t="s">
        <v>428</v>
      </c>
      <c r="AE8416" s="39">
        <v>80</v>
      </c>
      <c r="AF8416" s="57">
        <v>200</v>
      </c>
      <c r="AG8416" s="48">
        <v>70</v>
      </c>
      <c r="AH8416">
        <v>21</v>
      </c>
      <c r="AL8416" t="s">
        <v>22</v>
      </c>
      <c r="AM8416">
        <v>72</v>
      </c>
    </row>
    <row r="8417" spans="28:39">
      <c r="AB8417" s="59" t="s">
        <v>656</v>
      </c>
      <c r="AC8417" s="1">
        <v>3</v>
      </c>
      <c r="AD8417" s="38" t="s">
        <v>337</v>
      </c>
      <c r="AE8417" s="39">
        <v>80</v>
      </c>
      <c r="AF8417" s="40">
        <v>110</v>
      </c>
      <c r="AG8417" s="41">
        <v>0</v>
      </c>
      <c r="AH8417">
        <v>98</v>
      </c>
      <c r="AL8417" t="s">
        <v>22</v>
      </c>
      <c r="AM8417">
        <v>72</v>
      </c>
    </row>
    <row r="8418" spans="28:39">
      <c r="AB8418" s="59" t="s">
        <v>656</v>
      </c>
      <c r="AC8418" s="1">
        <v>3</v>
      </c>
      <c r="AD8418" s="38" t="s">
        <v>337</v>
      </c>
      <c r="AE8418" s="39">
        <v>80</v>
      </c>
      <c r="AF8418" s="40">
        <v>110</v>
      </c>
      <c r="AG8418" s="42">
        <v>10</v>
      </c>
      <c r="AH8418">
        <v>96</v>
      </c>
      <c r="AL8418" t="s">
        <v>22</v>
      </c>
      <c r="AM8418">
        <v>72</v>
      </c>
    </row>
    <row r="8419" spans="28:39">
      <c r="AB8419" s="59" t="s">
        <v>656</v>
      </c>
      <c r="AC8419" s="1">
        <v>3</v>
      </c>
      <c r="AD8419" s="38" t="s">
        <v>337</v>
      </c>
      <c r="AE8419" s="39">
        <v>80</v>
      </c>
      <c r="AF8419" s="40">
        <v>110</v>
      </c>
      <c r="AG8419" s="43">
        <v>20</v>
      </c>
      <c r="AH8419">
        <v>54</v>
      </c>
      <c r="AL8419" t="s">
        <v>22</v>
      </c>
      <c r="AM8419">
        <v>72</v>
      </c>
    </row>
    <row r="8420" spans="28:39">
      <c r="AB8420" s="59" t="s">
        <v>656</v>
      </c>
      <c r="AC8420" s="1">
        <v>3</v>
      </c>
      <c r="AD8420" s="38" t="s">
        <v>337</v>
      </c>
      <c r="AE8420" s="39">
        <v>80</v>
      </c>
      <c r="AF8420" s="40">
        <v>110</v>
      </c>
      <c r="AG8420" s="44">
        <v>30</v>
      </c>
      <c r="AH8420">
        <v>37</v>
      </c>
      <c r="AL8420" t="s">
        <v>22</v>
      </c>
      <c r="AM8420">
        <v>72</v>
      </c>
    </row>
    <row r="8421" spans="28:39">
      <c r="AB8421" s="59" t="s">
        <v>656</v>
      </c>
      <c r="AC8421" s="1">
        <v>3</v>
      </c>
      <c r="AD8421" s="38" t="s">
        <v>337</v>
      </c>
      <c r="AE8421" s="39">
        <v>80</v>
      </c>
      <c r="AF8421" s="40">
        <v>110</v>
      </c>
      <c r="AG8421" s="45">
        <v>40</v>
      </c>
      <c r="AH8421">
        <v>29</v>
      </c>
      <c r="AL8421" t="s">
        <v>22</v>
      </c>
      <c r="AM8421">
        <v>72</v>
      </c>
    </row>
    <row r="8422" spans="28:39">
      <c r="AB8422" s="59" t="s">
        <v>656</v>
      </c>
      <c r="AC8422" s="1">
        <v>3</v>
      </c>
      <c r="AD8422" s="38" t="s">
        <v>337</v>
      </c>
      <c r="AE8422" s="39">
        <v>80</v>
      </c>
      <c r="AF8422" s="40">
        <v>110</v>
      </c>
      <c r="AG8422" s="46">
        <v>50</v>
      </c>
      <c r="AH8422">
        <v>23</v>
      </c>
      <c r="AL8422" t="s">
        <v>22</v>
      </c>
      <c r="AM8422">
        <v>72</v>
      </c>
    </row>
    <row r="8423" spans="28:39">
      <c r="AB8423" s="59" t="s">
        <v>656</v>
      </c>
      <c r="AC8423" s="1">
        <v>3</v>
      </c>
      <c r="AD8423" s="38" t="s">
        <v>337</v>
      </c>
      <c r="AE8423" s="39">
        <v>80</v>
      </c>
      <c r="AF8423" s="40">
        <v>110</v>
      </c>
      <c r="AG8423" s="47">
        <v>60</v>
      </c>
      <c r="AH8423">
        <v>19</v>
      </c>
      <c r="AL8423" t="s">
        <v>22</v>
      </c>
      <c r="AM8423">
        <v>72</v>
      </c>
    </row>
    <row r="8424" spans="28:39">
      <c r="AB8424" s="59" t="s">
        <v>656</v>
      </c>
      <c r="AC8424" s="1">
        <v>3</v>
      </c>
      <c r="AD8424" s="38" t="s">
        <v>337</v>
      </c>
      <c r="AE8424" s="39">
        <v>80</v>
      </c>
      <c r="AF8424" s="40">
        <v>110</v>
      </c>
      <c r="AG8424" s="48">
        <v>70</v>
      </c>
      <c r="AH8424">
        <v>17</v>
      </c>
      <c r="AL8424" t="s">
        <v>22</v>
      </c>
      <c r="AM8424">
        <v>72</v>
      </c>
    </row>
    <row r="8425" spans="28:39">
      <c r="AB8425" s="59" t="s">
        <v>656</v>
      </c>
      <c r="AC8425" s="1">
        <v>3</v>
      </c>
      <c r="AD8425" s="38" t="s">
        <v>337</v>
      </c>
      <c r="AE8425" s="39">
        <v>80</v>
      </c>
      <c r="AF8425" s="49">
        <v>115</v>
      </c>
      <c r="AG8425" s="41">
        <v>0</v>
      </c>
      <c r="AH8425">
        <v>96</v>
      </c>
      <c r="AL8425" t="s">
        <v>22</v>
      </c>
      <c r="AM8425">
        <v>72</v>
      </c>
    </row>
    <row r="8426" spans="28:39">
      <c r="AB8426" s="59" t="s">
        <v>656</v>
      </c>
      <c r="AC8426" s="1">
        <v>3</v>
      </c>
      <c r="AD8426" s="38" t="s">
        <v>337</v>
      </c>
      <c r="AE8426" s="39">
        <v>80</v>
      </c>
      <c r="AF8426" s="49">
        <v>115</v>
      </c>
      <c r="AG8426" s="42">
        <v>10</v>
      </c>
      <c r="AH8426">
        <v>96</v>
      </c>
      <c r="AL8426" t="s">
        <v>22</v>
      </c>
      <c r="AM8426">
        <v>72</v>
      </c>
    </row>
    <row r="8427" spans="28:39">
      <c r="AB8427" s="59" t="s">
        <v>656</v>
      </c>
      <c r="AC8427" s="1">
        <v>3</v>
      </c>
      <c r="AD8427" s="38" t="s">
        <v>337</v>
      </c>
      <c r="AE8427" s="39">
        <v>80</v>
      </c>
      <c r="AF8427" s="49">
        <v>115</v>
      </c>
      <c r="AG8427" s="43">
        <v>20</v>
      </c>
      <c r="AH8427">
        <v>54</v>
      </c>
      <c r="AL8427" t="s">
        <v>22</v>
      </c>
      <c r="AM8427">
        <v>72</v>
      </c>
    </row>
    <row r="8428" spans="28:39">
      <c r="AB8428" s="59" t="s">
        <v>656</v>
      </c>
      <c r="AC8428" s="1">
        <v>3</v>
      </c>
      <c r="AD8428" s="38" t="s">
        <v>337</v>
      </c>
      <c r="AE8428" s="39">
        <v>80</v>
      </c>
      <c r="AF8428" s="49">
        <v>115</v>
      </c>
      <c r="AG8428" s="44">
        <v>30</v>
      </c>
      <c r="AH8428">
        <v>37</v>
      </c>
      <c r="AL8428" t="s">
        <v>22</v>
      </c>
      <c r="AM8428">
        <v>72</v>
      </c>
    </row>
    <row r="8429" spans="28:39">
      <c r="AB8429" s="59" t="s">
        <v>656</v>
      </c>
      <c r="AC8429" s="1">
        <v>3</v>
      </c>
      <c r="AD8429" s="38" t="s">
        <v>337</v>
      </c>
      <c r="AE8429" s="39">
        <v>80</v>
      </c>
      <c r="AF8429" s="49">
        <v>115</v>
      </c>
      <c r="AG8429" s="45">
        <v>40</v>
      </c>
      <c r="AH8429">
        <v>29</v>
      </c>
      <c r="AL8429" t="s">
        <v>22</v>
      </c>
      <c r="AM8429">
        <v>72</v>
      </c>
    </row>
    <row r="8430" spans="28:39">
      <c r="AB8430" s="59" t="s">
        <v>656</v>
      </c>
      <c r="AC8430" s="1">
        <v>3</v>
      </c>
      <c r="AD8430" s="38" t="s">
        <v>337</v>
      </c>
      <c r="AE8430" s="39">
        <v>80</v>
      </c>
      <c r="AF8430" s="49">
        <v>115</v>
      </c>
      <c r="AG8430" s="46">
        <v>50</v>
      </c>
      <c r="AH8430">
        <v>23</v>
      </c>
      <c r="AL8430" t="s">
        <v>22</v>
      </c>
      <c r="AM8430">
        <v>72</v>
      </c>
    </row>
    <row r="8431" spans="28:39">
      <c r="AB8431" s="59" t="s">
        <v>656</v>
      </c>
      <c r="AC8431" s="1">
        <v>3</v>
      </c>
      <c r="AD8431" s="38" t="s">
        <v>337</v>
      </c>
      <c r="AE8431" s="39">
        <v>80</v>
      </c>
      <c r="AF8431" s="49">
        <v>115</v>
      </c>
      <c r="AG8431" s="47">
        <v>60</v>
      </c>
      <c r="AH8431">
        <v>19</v>
      </c>
      <c r="AL8431" t="s">
        <v>22</v>
      </c>
      <c r="AM8431">
        <v>72</v>
      </c>
    </row>
    <row r="8432" spans="28:39">
      <c r="AB8432" s="59" t="s">
        <v>656</v>
      </c>
      <c r="AC8432" s="1">
        <v>3</v>
      </c>
      <c r="AD8432" s="38" t="s">
        <v>337</v>
      </c>
      <c r="AE8432" s="39">
        <v>80</v>
      </c>
      <c r="AF8432" s="49">
        <v>115</v>
      </c>
      <c r="AG8432" s="48">
        <v>70</v>
      </c>
      <c r="AH8432">
        <v>17</v>
      </c>
      <c r="AL8432" t="s">
        <v>22</v>
      </c>
      <c r="AM8432">
        <v>72</v>
      </c>
    </row>
    <row r="8433" spans="28:39">
      <c r="AB8433" s="59" t="s">
        <v>656</v>
      </c>
      <c r="AC8433" s="1">
        <v>3</v>
      </c>
      <c r="AD8433" s="38" t="s">
        <v>337</v>
      </c>
      <c r="AE8433" s="39">
        <v>80</v>
      </c>
      <c r="AF8433" s="50">
        <v>120</v>
      </c>
      <c r="AG8433" s="41">
        <v>0</v>
      </c>
      <c r="AH8433">
        <v>92</v>
      </c>
      <c r="AL8433" t="s">
        <v>22</v>
      </c>
      <c r="AM8433">
        <v>72</v>
      </c>
    </row>
    <row r="8434" spans="28:39">
      <c r="AB8434" s="59" t="s">
        <v>656</v>
      </c>
      <c r="AC8434" s="1">
        <v>3</v>
      </c>
      <c r="AD8434" s="38" t="s">
        <v>337</v>
      </c>
      <c r="AE8434" s="39">
        <v>80</v>
      </c>
      <c r="AF8434" s="50">
        <v>120</v>
      </c>
      <c r="AG8434" s="42">
        <v>10</v>
      </c>
      <c r="AH8434">
        <v>92</v>
      </c>
      <c r="AL8434" t="s">
        <v>22</v>
      </c>
      <c r="AM8434">
        <v>72</v>
      </c>
    </row>
    <row r="8435" spans="28:39">
      <c r="AB8435" s="59" t="s">
        <v>656</v>
      </c>
      <c r="AC8435" s="1">
        <v>3</v>
      </c>
      <c r="AD8435" s="38" t="s">
        <v>337</v>
      </c>
      <c r="AE8435" s="39">
        <v>80</v>
      </c>
      <c r="AF8435" s="50">
        <v>120</v>
      </c>
      <c r="AG8435" s="43">
        <v>20</v>
      </c>
      <c r="AH8435">
        <v>54</v>
      </c>
      <c r="AL8435" t="s">
        <v>22</v>
      </c>
      <c r="AM8435">
        <v>72</v>
      </c>
    </row>
    <row r="8436" spans="28:39">
      <c r="AB8436" s="59" t="s">
        <v>656</v>
      </c>
      <c r="AC8436" s="1">
        <v>3</v>
      </c>
      <c r="AD8436" s="38" t="s">
        <v>337</v>
      </c>
      <c r="AE8436" s="39">
        <v>80</v>
      </c>
      <c r="AF8436" s="50">
        <v>120</v>
      </c>
      <c r="AG8436" s="44">
        <v>30</v>
      </c>
      <c r="AH8436">
        <v>37</v>
      </c>
      <c r="AL8436" t="s">
        <v>22</v>
      </c>
      <c r="AM8436">
        <v>72</v>
      </c>
    </row>
    <row r="8437" spans="28:39">
      <c r="AB8437" s="59" t="s">
        <v>656</v>
      </c>
      <c r="AC8437" s="1">
        <v>3</v>
      </c>
      <c r="AD8437" s="38" t="s">
        <v>337</v>
      </c>
      <c r="AE8437" s="39">
        <v>80</v>
      </c>
      <c r="AF8437" s="50">
        <v>120</v>
      </c>
      <c r="AG8437" s="45">
        <v>40</v>
      </c>
      <c r="AH8437">
        <v>29</v>
      </c>
      <c r="AL8437" t="s">
        <v>22</v>
      </c>
      <c r="AM8437">
        <v>72</v>
      </c>
    </row>
    <row r="8438" spans="28:39">
      <c r="AB8438" s="59" t="s">
        <v>656</v>
      </c>
      <c r="AC8438" s="1">
        <v>3</v>
      </c>
      <c r="AD8438" s="38" t="s">
        <v>337</v>
      </c>
      <c r="AE8438" s="39">
        <v>80</v>
      </c>
      <c r="AF8438" s="50">
        <v>120</v>
      </c>
      <c r="AG8438" s="46">
        <v>50</v>
      </c>
      <c r="AH8438">
        <v>23</v>
      </c>
      <c r="AL8438" t="s">
        <v>22</v>
      </c>
      <c r="AM8438">
        <v>72</v>
      </c>
    </row>
    <row r="8439" spans="28:39">
      <c r="AB8439" s="59" t="s">
        <v>656</v>
      </c>
      <c r="AC8439" s="1">
        <v>3</v>
      </c>
      <c r="AD8439" s="38" t="s">
        <v>337</v>
      </c>
      <c r="AE8439" s="39">
        <v>80</v>
      </c>
      <c r="AF8439" s="50">
        <v>120</v>
      </c>
      <c r="AG8439" s="47">
        <v>60</v>
      </c>
      <c r="AH8439">
        <v>19</v>
      </c>
      <c r="AL8439" t="s">
        <v>22</v>
      </c>
      <c r="AM8439">
        <v>72</v>
      </c>
    </row>
    <row r="8440" spans="28:39">
      <c r="AB8440" s="59" t="s">
        <v>656</v>
      </c>
      <c r="AC8440" s="1">
        <v>3</v>
      </c>
      <c r="AD8440" s="38" t="s">
        <v>337</v>
      </c>
      <c r="AE8440" s="39">
        <v>80</v>
      </c>
      <c r="AF8440" s="50">
        <v>120</v>
      </c>
      <c r="AG8440" s="48">
        <v>70</v>
      </c>
      <c r="AH8440">
        <v>17</v>
      </c>
      <c r="AL8440" t="s">
        <v>22</v>
      </c>
      <c r="AM8440">
        <v>72</v>
      </c>
    </row>
    <row r="8441" spans="28:39">
      <c r="AB8441" s="59" t="s">
        <v>656</v>
      </c>
      <c r="AC8441" s="1">
        <v>3</v>
      </c>
      <c r="AD8441" s="38" t="s">
        <v>337</v>
      </c>
      <c r="AE8441" s="39">
        <v>80</v>
      </c>
      <c r="AF8441" s="51">
        <v>130</v>
      </c>
      <c r="AG8441" s="41">
        <v>0</v>
      </c>
      <c r="AH8441">
        <v>87</v>
      </c>
      <c r="AL8441" t="s">
        <v>22</v>
      </c>
      <c r="AM8441">
        <v>72</v>
      </c>
    </row>
    <row r="8442" spans="28:39">
      <c r="AB8442" s="59" t="s">
        <v>656</v>
      </c>
      <c r="AC8442" s="1">
        <v>3</v>
      </c>
      <c r="AD8442" s="38" t="s">
        <v>337</v>
      </c>
      <c r="AE8442" s="39">
        <v>80</v>
      </c>
      <c r="AF8442" s="51">
        <v>130</v>
      </c>
      <c r="AG8442" s="42">
        <v>10</v>
      </c>
      <c r="AH8442">
        <v>87</v>
      </c>
      <c r="AL8442" t="s">
        <v>22</v>
      </c>
      <c r="AM8442">
        <v>72</v>
      </c>
    </row>
    <row r="8443" spans="28:39">
      <c r="AB8443" s="59" t="s">
        <v>656</v>
      </c>
      <c r="AC8443" s="1">
        <v>3</v>
      </c>
      <c r="AD8443" s="38" t="s">
        <v>337</v>
      </c>
      <c r="AE8443" s="39">
        <v>80</v>
      </c>
      <c r="AF8443" s="51">
        <v>130</v>
      </c>
      <c r="AG8443" s="43">
        <v>20</v>
      </c>
      <c r="AH8443">
        <v>54</v>
      </c>
      <c r="AL8443" t="s">
        <v>22</v>
      </c>
      <c r="AM8443">
        <v>72</v>
      </c>
    </row>
    <row r="8444" spans="28:39">
      <c r="AB8444" s="59" t="s">
        <v>656</v>
      </c>
      <c r="AC8444" s="1">
        <v>3</v>
      </c>
      <c r="AD8444" s="38" t="s">
        <v>337</v>
      </c>
      <c r="AE8444" s="39">
        <v>80</v>
      </c>
      <c r="AF8444" s="51">
        <v>130</v>
      </c>
      <c r="AG8444" s="44">
        <v>30</v>
      </c>
      <c r="AH8444">
        <v>37</v>
      </c>
      <c r="AL8444" t="s">
        <v>22</v>
      </c>
      <c r="AM8444">
        <v>72</v>
      </c>
    </row>
    <row r="8445" spans="28:39">
      <c r="AB8445" s="59" t="s">
        <v>656</v>
      </c>
      <c r="AC8445" s="1">
        <v>3</v>
      </c>
      <c r="AD8445" s="38" t="s">
        <v>337</v>
      </c>
      <c r="AE8445" s="39">
        <v>80</v>
      </c>
      <c r="AF8445" s="51">
        <v>130</v>
      </c>
      <c r="AG8445" s="45">
        <v>40</v>
      </c>
      <c r="AH8445">
        <v>29</v>
      </c>
      <c r="AL8445" t="s">
        <v>22</v>
      </c>
      <c r="AM8445">
        <v>72</v>
      </c>
    </row>
    <row r="8446" spans="28:39">
      <c r="AB8446" s="59" t="s">
        <v>656</v>
      </c>
      <c r="AC8446" s="1">
        <v>3</v>
      </c>
      <c r="AD8446" s="38" t="s">
        <v>337</v>
      </c>
      <c r="AE8446" s="39">
        <v>80</v>
      </c>
      <c r="AF8446" s="51">
        <v>130</v>
      </c>
      <c r="AG8446" s="46">
        <v>50</v>
      </c>
      <c r="AH8446">
        <v>23</v>
      </c>
      <c r="AL8446" t="s">
        <v>22</v>
      </c>
      <c r="AM8446">
        <v>72</v>
      </c>
    </row>
    <row r="8447" spans="28:39">
      <c r="AB8447" s="59" t="s">
        <v>656</v>
      </c>
      <c r="AC8447" s="1">
        <v>3</v>
      </c>
      <c r="AD8447" s="38" t="s">
        <v>337</v>
      </c>
      <c r="AE8447" s="39">
        <v>80</v>
      </c>
      <c r="AF8447" s="51">
        <v>130</v>
      </c>
      <c r="AG8447" s="47">
        <v>60</v>
      </c>
      <c r="AH8447">
        <v>19</v>
      </c>
      <c r="AL8447" t="s">
        <v>22</v>
      </c>
      <c r="AM8447">
        <v>72</v>
      </c>
    </row>
    <row r="8448" spans="28:39">
      <c r="AB8448" s="59" t="s">
        <v>656</v>
      </c>
      <c r="AC8448" s="1">
        <v>3</v>
      </c>
      <c r="AD8448" s="38" t="s">
        <v>337</v>
      </c>
      <c r="AE8448" s="39">
        <v>80</v>
      </c>
      <c r="AF8448" s="51">
        <v>130</v>
      </c>
      <c r="AG8448" s="48">
        <v>70</v>
      </c>
      <c r="AH8448">
        <v>17</v>
      </c>
      <c r="AL8448" t="s">
        <v>22</v>
      </c>
      <c r="AM8448">
        <v>72</v>
      </c>
    </row>
    <row r="8449" spans="28:39">
      <c r="AB8449" s="59" t="s">
        <v>656</v>
      </c>
      <c r="AC8449" s="1">
        <v>3</v>
      </c>
      <c r="AD8449" s="38" t="s">
        <v>337</v>
      </c>
      <c r="AE8449" s="39">
        <v>80</v>
      </c>
      <c r="AF8449" s="52">
        <v>140</v>
      </c>
      <c r="AG8449" s="41">
        <v>0</v>
      </c>
      <c r="AH8449">
        <v>83</v>
      </c>
      <c r="AL8449" t="s">
        <v>22</v>
      </c>
      <c r="AM8449">
        <v>72</v>
      </c>
    </row>
    <row r="8450" spans="28:39">
      <c r="AB8450" s="59" t="s">
        <v>656</v>
      </c>
      <c r="AC8450" s="1">
        <v>3</v>
      </c>
      <c r="AD8450" s="38" t="s">
        <v>337</v>
      </c>
      <c r="AE8450" s="39">
        <v>80</v>
      </c>
      <c r="AF8450" s="52">
        <v>140</v>
      </c>
      <c r="AG8450" s="42">
        <v>10</v>
      </c>
      <c r="AH8450">
        <v>83</v>
      </c>
      <c r="AL8450" t="s">
        <v>22</v>
      </c>
      <c r="AM8450">
        <v>72</v>
      </c>
    </row>
    <row r="8451" spans="28:39">
      <c r="AB8451" s="59" t="s">
        <v>656</v>
      </c>
      <c r="AC8451" s="1">
        <v>3</v>
      </c>
      <c r="AD8451" s="38" t="s">
        <v>337</v>
      </c>
      <c r="AE8451" s="39">
        <v>80</v>
      </c>
      <c r="AF8451" s="52">
        <v>140</v>
      </c>
      <c r="AG8451" s="43">
        <v>20</v>
      </c>
      <c r="AH8451">
        <v>54</v>
      </c>
      <c r="AL8451" t="s">
        <v>22</v>
      </c>
      <c r="AM8451">
        <v>72</v>
      </c>
    </row>
    <row r="8452" spans="28:39">
      <c r="AB8452" s="59" t="s">
        <v>656</v>
      </c>
      <c r="AC8452" s="1">
        <v>3</v>
      </c>
      <c r="AD8452" s="38" t="s">
        <v>337</v>
      </c>
      <c r="AE8452" s="39">
        <v>80</v>
      </c>
      <c r="AF8452" s="52">
        <v>140</v>
      </c>
      <c r="AG8452" s="44">
        <v>30</v>
      </c>
      <c r="AH8452">
        <v>37</v>
      </c>
      <c r="AL8452" t="s">
        <v>22</v>
      </c>
      <c r="AM8452">
        <v>72</v>
      </c>
    </row>
    <row r="8453" spans="28:39">
      <c r="AB8453" s="59" t="s">
        <v>656</v>
      </c>
      <c r="AC8453" s="1">
        <v>3</v>
      </c>
      <c r="AD8453" s="38" t="s">
        <v>337</v>
      </c>
      <c r="AE8453" s="39">
        <v>80</v>
      </c>
      <c r="AF8453" s="52">
        <v>140</v>
      </c>
      <c r="AG8453" s="45">
        <v>40</v>
      </c>
      <c r="AH8453">
        <v>29</v>
      </c>
      <c r="AL8453" t="s">
        <v>22</v>
      </c>
      <c r="AM8453">
        <v>72</v>
      </c>
    </row>
    <row r="8454" spans="28:39">
      <c r="AB8454" s="59" t="s">
        <v>656</v>
      </c>
      <c r="AC8454" s="1">
        <v>3</v>
      </c>
      <c r="AD8454" s="38" t="s">
        <v>337</v>
      </c>
      <c r="AE8454" s="39">
        <v>80</v>
      </c>
      <c r="AF8454" s="52">
        <v>140</v>
      </c>
      <c r="AG8454" s="46">
        <v>50</v>
      </c>
      <c r="AH8454">
        <v>23</v>
      </c>
      <c r="AL8454" t="s">
        <v>22</v>
      </c>
      <c r="AM8454">
        <v>72</v>
      </c>
    </row>
    <row r="8455" spans="28:39">
      <c r="AB8455" s="59" t="s">
        <v>656</v>
      </c>
      <c r="AC8455" s="1">
        <v>3</v>
      </c>
      <c r="AD8455" s="38" t="s">
        <v>337</v>
      </c>
      <c r="AE8455" s="39">
        <v>80</v>
      </c>
      <c r="AF8455" s="52">
        <v>140</v>
      </c>
      <c r="AG8455" s="47">
        <v>60</v>
      </c>
      <c r="AH8455">
        <v>19</v>
      </c>
      <c r="AL8455" t="s">
        <v>22</v>
      </c>
      <c r="AM8455">
        <v>72</v>
      </c>
    </row>
    <row r="8456" spans="28:39">
      <c r="AB8456" s="59" t="s">
        <v>656</v>
      </c>
      <c r="AC8456" s="1">
        <v>3</v>
      </c>
      <c r="AD8456" s="38" t="s">
        <v>337</v>
      </c>
      <c r="AE8456" s="39">
        <v>80</v>
      </c>
      <c r="AF8456" s="52">
        <v>140</v>
      </c>
      <c r="AG8456" s="48">
        <v>70</v>
      </c>
      <c r="AH8456">
        <v>17</v>
      </c>
      <c r="AL8456" t="s">
        <v>22</v>
      </c>
      <c r="AM8456">
        <v>72</v>
      </c>
    </row>
    <row r="8457" spans="28:39">
      <c r="AB8457" s="59" t="s">
        <v>656</v>
      </c>
      <c r="AC8457" s="1">
        <v>3</v>
      </c>
      <c r="AD8457" s="38" t="s">
        <v>337</v>
      </c>
      <c r="AE8457" s="39">
        <v>80</v>
      </c>
      <c r="AF8457" s="53">
        <v>150</v>
      </c>
      <c r="AG8457" s="41">
        <v>0</v>
      </c>
      <c r="AH8457">
        <v>80</v>
      </c>
      <c r="AL8457" t="s">
        <v>22</v>
      </c>
      <c r="AM8457">
        <v>72</v>
      </c>
    </row>
    <row r="8458" spans="28:39">
      <c r="AB8458" s="59" t="s">
        <v>656</v>
      </c>
      <c r="AC8458" s="1">
        <v>3</v>
      </c>
      <c r="AD8458" s="38" t="s">
        <v>337</v>
      </c>
      <c r="AE8458" s="39">
        <v>80</v>
      </c>
      <c r="AF8458" s="53">
        <v>150</v>
      </c>
      <c r="AG8458" s="42">
        <v>10</v>
      </c>
      <c r="AH8458">
        <v>80</v>
      </c>
      <c r="AL8458" t="s">
        <v>22</v>
      </c>
      <c r="AM8458">
        <v>72</v>
      </c>
    </row>
    <row r="8459" spans="28:39">
      <c r="AB8459" s="59" t="s">
        <v>656</v>
      </c>
      <c r="AC8459" s="1">
        <v>3</v>
      </c>
      <c r="AD8459" s="38" t="s">
        <v>337</v>
      </c>
      <c r="AE8459" s="39">
        <v>80</v>
      </c>
      <c r="AF8459" s="53">
        <v>150</v>
      </c>
      <c r="AG8459" s="43">
        <v>20</v>
      </c>
      <c r="AH8459">
        <v>54</v>
      </c>
      <c r="AL8459" t="s">
        <v>22</v>
      </c>
      <c r="AM8459">
        <v>72</v>
      </c>
    </row>
    <row r="8460" spans="28:39">
      <c r="AB8460" s="59" t="s">
        <v>656</v>
      </c>
      <c r="AC8460" s="1">
        <v>3</v>
      </c>
      <c r="AD8460" s="38" t="s">
        <v>337</v>
      </c>
      <c r="AE8460" s="39">
        <v>80</v>
      </c>
      <c r="AF8460" s="53">
        <v>150</v>
      </c>
      <c r="AG8460" s="44">
        <v>30</v>
      </c>
      <c r="AH8460">
        <v>37</v>
      </c>
      <c r="AL8460" t="s">
        <v>22</v>
      </c>
      <c r="AM8460">
        <v>72</v>
      </c>
    </row>
    <row r="8461" spans="28:39">
      <c r="AB8461" s="59" t="s">
        <v>656</v>
      </c>
      <c r="AC8461" s="1">
        <v>3</v>
      </c>
      <c r="AD8461" s="38" t="s">
        <v>337</v>
      </c>
      <c r="AE8461" s="39">
        <v>80</v>
      </c>
      <c r="AF8461" s="53">
        <v>150</v>
      </c>
      <c r="AG8461" s="45">
        <v>40</v>
      </c>
      <c r="AH8461">
        <v>29</v>
      </c>
      <c r="AL8461" t="s">
        <v>22</v>
      </c>
      <c r="AM8461">
        <v>72</v>
      </c>
    </row>
    <row r="8462" spans="28:39">
      <c r="AB8462" s="59" t="s">
        <v>656</v>
      </c>
      <c r="AC8462" s="1">
        <v>3</v>
      </c>
      <c r="AD8462" s="38" t="s">
        <v>337</v>
      </c>
      <c r="AE8462" s="39">
        <v>80</v>
      </c>
      <c r="AF8462" s="53">
        <v>150</v>
      </c>
      <c r="AG8462" s="46">
        <v>50</v>
      </c>
      <c r="AH8462">
        <v>23</v>
      </c>
      <c r="AL8462" t="s">
        <v>22</v>
      </c>
      <c r="AM8462">
        <v>72</v>
      </c>
    </row>
    <row r="8463" spans="28:39">
      <c r="AB8463" s="59" t="s">
        <v>656</v>
      </c>
      <c r="AC8463" s="1">
        <v>3</v>
      </c>
      <c r="AD8463" s="38" t="s">
        <v>337</v>
      </c>
      <c r="AE8463" s="39">
        <v>80</v>
      </c>
      <c r="AF8463" s="53">
        <v>150</v>
      </c>
      <c r="AG8463" s="47">
        <v>60</v>
      </c>
      <c r="AH8463">
        <v>19</v>
      </c>
      <c r="AL8463" t="s">
        <v>22</v>
      </c>
      <c r="AM8463">
        <v>72</v>
      </c>
    </row>
    <row r="8464" spans="28:39">
      <c r="AB8464" s="59" t="s">
        <v>656</v>
      </c>
      <c r="AC8464" s="1">
        <v>3</v>
      </c>
      <c r="AD8464" s="38" t="s">
        <v>337</v>
      </c>
      <c r="AE8464" s="39">
        <v>80</v>
      </c>
      <c r="AF8464" s="53">
        <v>150</v>
      </c>
      <c r="AG8464" s="48">
        <v>70</v>
      </c>
      <c r="AH8464">
        <v>17</v>
      </c>
      <c r="AL8464" t="s">
        <v>22</v>
      </c>
      <c r="AM8464">
        <v>72</v>
      </c>
    </row>
    <row r="8465" spans="28:39">
      <c r="AB8465" s="59" t="s">
        <v>656</v>
      </c>
      <c r="AC8465" s="1">
        <v>3</v>
      </c>
      <c r="AD8465" s="38" t="s">
        <v>337</v>
      </c>
      <c r="AE8465" s="39">
        <v>80</v>
      </c>
      <c r="AF8465" s="54">
        <v>160</v>
      </c>
      <c r="AG8465" s="41">
        <v>0</v>
      </c>
      <c r="AH8465">
        <v>72</v>
      </c>
      <c r="AL8465" t="s">
        <v>22</v>
      </c>
      <c r="AM8465">
        <v>72</v>
      </c>
    </row>
    <row r="8466" spans="28:39">
      <c r="AB8466" s="59" t="s">
        <v>656</v>
      </c>
      <c r="AC8466" s="1">
        <v>3</v>
      </c>
      <c r="AD8466" s="38" t="s">
        <v>337</v>
      </c>
      <c r="AE8466" s="39">
        <v>80</v>
      </c>
      <c r="AF8466" s="54">
        <v>160</v>
      </c>
      <c r="AG8466" s="42">
        <v>10</v>
      </c>
      <c r="AH8466">
        <v>72</v>
      </c>
      <c r="AL8466" t="s">
        <v>22</v>
      </c>
      <c r="AM8466">
        <v>72</v>
      </c>
    </row>
    <row r="8467" spans="28:39">
      <c r="AB8467" s="59" t="s">
        <v>656</v>
      </c>
      <c r="AC8467" s="1">
        <v>3</v>
      </c>
      <c r="AD8467" s="38" t="s">
        <v>337</v>
      </c>
      <c r="AE8467" s="39">
        <v>80</v>
      </c>
      <c r="AF8467" s="54">
        <v>160</v>
      </c>
      <c r="AG8467" s="43">
        <v>20</v>
      </c>
      <c r="AH8467">
        <v>54</v>
      </c>
      <c r="AL8467" t="s">
        <v>22</v>
      </c>
      <c r="AM8467">
        <v>72</v>
      </c>
    </row>
    <row r="8468" spans="28:39">
      <c r="AB8468" s="59" t="s">
        <v>656</v>
      </c>
      <c r="AC8468" s="1">
        <v>3</v>
      </c>
      <c r="AD8468" s="38" t="s">
        <v>337</v>
      </c>
      <c r="AE8468" s="39">
        <v>80</v>
      </c>
      <c r="AF8468" s="54">
        <v>160</v>
      </c>
      <c r="AG8468" s="44">
        <v>30</v>
      </c>
      <c r="AH8468">
        <v>37</v>
      </c>
      <c r="AL8468" t="s">
        <v>22</v>
      </c>
      <c r="AM8468">
        <v>72</v>
      </c>
    </row>
    <row r="8469" spans="28:39">
      <c r="AB8469" s="59" t="s">
        <v>656</v>
      </c>
      <c r="AC8469" s="1">
        <v>3</v>
      </c>
      <c r="AD8469" s="38" t="s">
        <v>337</v>
      </c>
      <c r="AE8469" s="39">
        <v>80</v>
      </c>
      <c r="AF8469" s="54">
        <v>160</v>
      </c>
      <c r="AG8469" s="45">
        <v>40</v>
      </c>
      <c r="AH8469">
        <v>29</v>
      </c>
      <c r="AL8469" t="s">
        <v>22</v>
      </c>
      <c r="AM8469">
        <v>72</v>
      </c>
    </row>
    <row r="8470" spans="28:39">
      <c r="AB8470" s="59" t="s">
        <v>656</v>
      </c>
      <c r="AC8470" s="1">
        <v>3</v>
      </c>
      <c r="AD8470" s="38" t="s">
        <v>337</v>
      </c>
      <c r="AE8470" s="39">
        <v>80</v>
      </c>
      <c r="AF8470" s="54">
        <v>160</v>
      </c>
      <c r="AG8470" s="46">
        <v>50</v>
      </c>
      <c r="AH8470">
        <v>23</v>
      </c>
      <c r="AL8470" t="s">
        <v>22</v>
      </c>
      <c r="AM8470">
        <v>72</v>
      </c>
    </row>
    <row r="8471" spans="28:39">
      <c r="AB8471" s="59" t="s">
        <v>656</v>
      </c>
      <c r="AC8471" s="1">
        <v>3</v>
      </c>
      <c r="AD8471" s="38" t="s">
        <v>337</v>
      </c>
      <c r="AE8471" s="39">
        <v>80</v>
      </c>
      <c r="AF8471" s="54">
        <v>160</v>
      </c>
      <c r="AG8471" s="47">
        <v>60</v>
      </c>
      <c r="AH8471">
        <v>19</v>
      </c>
      <c r="AL8471" t="s">
        <v>22</v>
      </c>
      <c r="AM8471">
        <v>72</v>
      </c>
    </row>
    <row r="8472" spans="28:39">
      <c r="AB8472" s="59" t="s">
        <v>656</v>
      </c>
      <c r="AC8472" s="1">
        <v>3</v>
      </c>
      <c r="AD8472" s="38" t="s">
        <v>337</v>
      </c>
      <c r="AE8472" s="39">
        <v>80</v>
      </c>
      <c r="AF8472" s="54">
        <v>160</v>
      </c>
      <c r="AG8472" s="48">
        <v>70</v>
      </c>
      <c r="AH8472">
        <v>17</v>
      </c>
      <c r="AL8472" t="s">
        <v>22</v>
      </c>
      <c r="AM8472">
        <v>72</v>
      </c>
    </row>
    <row r="8473" spans="28:39">
      <c r="AB8473" s="59" t="s">
        <v>656</v>
      </c>
      <c r="AC8473" s="1">
        <v>3</v>
      </c>
      <c r="AD8473" s="38" t="s">
        <v>337</v>
      </c>
      <c r="AE8473" s="39">
        <v>80</v>
      </c>
      <c r="AF8473" s="55">
        <v>170</v>
      </c>
      <c r="AG8473" s="41">
        <v>0</v>
      </c>
      <c r="AH8473">
        <v>64</v>
      </c>
      <c r="AL8473" t="s">
        <v>22</v>
      </c>
      <c r="AM8473">
        <v>72</v>
      </c>
    </row>
    <row r="8474" spans="28:39">
      <c r="AB8474" s="59" t="s">
        <v>656</v>
      </c>
      <c r="AC8474" s="1">
        <v>3</v>
      </c>
      <c r="AD8474" s="38" t="s">
        <v>337</v>
      </c>
      <c r="AE8474" s="39">
        <v>80</v>
      </c>
      <c r="AF8474" s="55">
        <v>170</v>
      </c>
      <c r="AG8474" s="42">
        <v>10</v>
      </c>
      <c r="AH8474">
        <v>64</v>
      </c>
      <c r="AL8474" t="s">
        <v>22</v>
      </c>
      <c r="AM8474">
        <v>72</v>
      </c>
    </row>
    <row r="8475" spans="28:39">
      <c r="AB8475" s="59" t="s">
        <v>656</v>
      </c>
      <c r="AC8475" s="1">
        <v>3</v>
      </c>
      <c r="AD8475" s="38" t="s">
        <v>337</v>
      </c>
      <c r="AE8475" s="39">
        <v>80</v>
      </c>
      <c r="AF8475" s="55">
        <v>170</v>
      </c>
      <c r="AG8475" s="43">
        <v>20</v>
      </c>
      <c r="AH8475">
        <v>54</v>
      </c>
      <c r="AL8475" t="s">
        <v>22</v>
      </c>
      <c r="AM8475">
        <v>72</v>
      </c>
    </row>
    <row r="8476" spans="28:39">
      <c r="AB8476" s="59" t="s">
        <v>656</v>
      </c>
      <c r="AC8476" s="1">
        <v>3</v>
      </c>
      <c r="AD8476" s="38" t="s">
        <v>337</v>
      </c>
      <c r="AE8476" s="39">
        <v>80</v>
      </c>
      <c r="AF8476" s="55">
        <v>170</v>
      </c>
      <c r="AG8476" s="44">
        <v>30</v>
      </c>
      <c r="AH8476">
        <v>37</v>
      </c>
      <c r="AL8476" t="s">
        <v>22</v>
      </c>
      <c r="AM8476">
        <v>72</v>
      </c>
    </row>
    <row r="8477" spans="28:39">
      <c r="AB8477" s="59" t="s">
        <v>656</v>
      </c>
      <c r="AC8477" s="1">
        <v>3</v>
      </c>
      <c r="AD8477" s="38" t="s">
        <v>337</v>
      </c>
      <c r="AE8477" s="39">
        <v>80</v>
      </c>
      <c r="AF8477" s="55">
        <v>170</v>
      </c>
      <c r="AG8477" s="45">
        <v>40</v>
      </c>
      <c r="AH8477">
        <v>29</v>
      </c>
      <c r="AL8477" t="s">
        <v>22</v>
      </c>
      <c r="AM8477">
        <v>72</v>
      </c>
    </row>
    <row r="8478" spans="28:39">
      <c r="AB8478" s="59" t="s">
        <v>656</v>
      </c>
      <c r="AC8478" s="1">
        <v>3</v>
      </c>
      <c r="AD8478" s="38" t="s">
        <v>337</v>
      </c>
      <c r="AE8478" s="39">
        <v>80</v>
      </c>
      <c r="AF8478" s="55">
        <v>170</v>
      </c>
      <c r="AG8478" s="46">
        <v>50</v>
      </c>
      <c r="AH8478">
        <v>23</v>
      </c>
      <c r="AL8478" t="s">
        <v>22</v>
      </c>
      <c r="AM8478">
        <v>72</v>
      </c>
    </row>
    <row r="8479" spans="28:39">
      <c r="AB8479" s="59" t="s">
        <v>656</v>
      </c>
      <c r="AC8479" s="1">
        <v>3</v>
      </c>
      <c r="AD8479" s="38" t="s">
        <v>337</v>
      </c>
      <c r="AE8479" s="39">
        <v>80</v>
      </c>
      <c r="AF8479" s="55">
        <v>170</v>
      </c>
      <c r="AG8479" s="47">
        <v>60</v>
      </c>
      <c r="AH8479">
        <v>19</v>
      </c>
      <c r="AL8479" t="s">
        <v>22</v>
      </c>
      <c r="AM8479">
        <v>72</v>
      </c>
    </row>
    <row r="8480" spans="28:39">
      <c r="AB8480" s="59" t="s">
        <v>656</v>
      </c>
      <c r="AC8480" s="1">
        <v>3</v>
      </c>
      <c r="AD8480" s="38" t="s">
        <v>337</v>
      </c>
      <c r="AE8480" s="39">
        <v>80</v>
      </c>
      <c r="AF8480" s="55">
        <v>170</v>
      </c>
      <c r="AG8480" s="48">
        <v>70</v>
      </c>
      <c r="AH8480">
        <v>17</v>
      </c>
      <c r="AL8480" t="s">
        <v>22</v>
      </c>
      <c r="AM8480">
        <v>72</v>
      </c>
    </row>
    <row r="8481" spans="28:39">
      <c r="AB8481" s="59" t="s">
        <v>656</v>
      </c>
      <c r="AC8481" s="1">
        <v>3</v>
      </c>
      <c r="AD8481" s="38" t="s">
        <v>337</v>
      </c>
      <c r="AE8481" s="39">
        <v>80</v>
      </c>
      <c r="AF8481" s="56">
        <v>180</v>
      </c>
      <c r="AG8481" s="41">
        <v>0</v>
      </c>
      <c r="AH8481">
        <v>57</v>
      </c>
      <c r="AL8481" t="s">
        <v>22</v>
      </c>
      <c r="AM8481">
        <v>72</v>
      </c>
    </row>
    <row r="8482" spans="28:39">
      <c r="AB8482" s="59" t="s">
        <v>656</v>
      </c>
      <c r="AC8482" s="1">
        <v>3</v>
      </c>
      <c r="AD8482" s="38" t="s">
        <v>337</v>
      </c>
      <c r="AE8482" s="39">
        <v>80</v>
      </c>
      <c r="AF8482" s="56">
        <v>180</v>
      </c>
      <c r="AG8482" s="42">
        <v>10</v>
      </c>
      <c r="AH8482">
        <v>57</v>
      </c>
      <c r="AL8482" t="s">
        <v>22</v>
      </c>
      <c r="AM8482">
        <v>72</v>
      </c>
    </row>
    <row r="8483" spans="28:39">
      <c r="AB8483" s="59" t="s">
        <v>656</v>
      </c>
      <c r="AC8483" s="1">
        <v>3</v>
      </c>
      <c r="AD8483" s="38" t="s">
        <v>337</v>
      </c>
      <c r="AE8483" s="39">
        <v>80</v>
      </c>
      <c r="AF8483" s="56">
        <v>180</v>
      </c>
      <c r="AG8483" s="43">
        <v>20</v>
      </c>
      <c r="AH8483">
        <v>54</v>
      </c>
      <c r="AL8483" t="s">
        <v>22</v>
      </c>
      <c r="AM8483">
        <v>72</v>
      </c>
    </row>
    <row r="8484" spans="28:39">
      <c r="AB8484" s="59" t="s">
        <v>656</v>
      </c>
      <c r="AC8484" s="1">
        <v>3</v>
      </c>
      <c r="AD8484" s="38" t="s">
        <v>337</v>
      </c>
      <c r="AE8484" s="39">
        <v>80</v>
      </c>
      <c r="AF8484" s="56">
        <v>180</v>
      </c>
      <c r="AG8484" s="44">
        <v>30</v>
      </c>
      <c r="AH8484">
        <v>37</v>
      </c>
      <c r="AL8484" t="s">
        <v>22</v>
      </c>
      <c r="AM8484">
        <v>72</v>
      </c>
    </row>
    <row r="8485" spans="28:39">
      <c r="AB8485" s="59" t="s">
        <v>656</v>
      </c>
      <c r="AC8485" s="1">
        <v>3</v>
      </c>
      <c r="AD8485" s="38" t="s">
        <v>337</v>
      </c>
      <c r="AE8485" s="39">
        <v>80</v>
      </c>
      <c r="AF8485" s="56">
        <v>180</v>
      </c>
      <c r="AG8485" s="45">
        <v>40</v>
      </c>
      <c r="AH8485">
        <v>29</v>
      </c>
      <c r="AL8485" t="s">
        <v>22</v>
      </c>
      <c r="AM8485">
        <v>72</v>
      </c>
    </row>
    <row r="8486" spans="28:39">
      <c r="AB8486" s="59" t="s">
        <v>656</v>
      </c>
      <c r="AC8486" s="1">
        <v>3</v>
      </c>
      <c r="AD8486" s="38" t="s">
        <v>337</v>
      </c>
      <c r="AE8486" s="39">
        <v>80</v>
      </c>
      <c r="AF8486" s="56">
        <v>180</v>
      </c>
      <c r="AG8486" s="46">
        <v>50</v>
      </c>
      <c r="AH8486">
        <v>23</v>
      </c>
      <c r="AL8486" t="s">
        <v>22</v>
      </c>
      <c r="AM8486">
        <v>72</v>
      </c>
    </row>
    <row r="8487" spans="28:39">
      <c r="AB8487" s="59" t="s">
        <v>656</v>
      </c>
      <c r="AC8487" s="1">
        <v>3</v>
      </c>
      <c r="AD8487" s="38" t="s">
        <v>337</v>
      </c>
      <c r="AE8487" s="39">
        <v>80</v>
      </c>
      <c r="AF8487" s="56">
        <v>180</v>
      </c>
      <c r="AG8487" s="47">
        <v>60</v>
      </c>
      <c r="AH8487">
        <v>19</v>
      </c>
      <c r="AL8487" t="s">
        <v>22</v>
      </c>
      <c r="AM8487">
        <v>72</v>
      </c>
    </row>
    <row r="8488" spans="28:39">
      <c r="AB8488" s="59" t="s">
        <v>656</v>
      </c>
      <c r="AC8488" s="1">
        <v>3</v>
      </c>
      <c r="AD8488" s="38" t="s">
        <v>337</v>
      </c>
      <c r="AE8488" s="39">
        <v>80</v>
      </c>
      <c r="AF8488" s="56">
        <v>180</v>
      </c>
      <c r="AG8488" s="48">
        <v>70</v>
      </c>
      <c r="AH8488">
        <v>17</v>
      </c>
      <c r="AL8488" t="s">
        <v>22</v>
      </c>
      <c r="AM8488">
        <v>72</v>
      </c>
    </row>
    <row r="8489" spans="28:39">
      <c r="AB8489" s="59" t="s">
        <v>656</v>
      </c>
      <c r="AC8489" s="1">
        <v>3</v>
      </c>
      <c r="AD8489" s="38" t="s">
        <v>337</v>
      </c>
      <c r="AE8489" s="39">
        <v>80</v>
      </c>
      <c r="AF8489" s="57">
        <v>200</v>
      </c>
      <c r="AG8489" s="41">
        <v>0</v>
      </c>
      <c r="AH8489">
        <v>46</v>
      </c>
      <c r="AL8489" t="s">
        <v>22</v>
      </c>
      <c r="AM8489">
        <v>72</v>
      </c>
    </row>
    <row r="8490" spans="28:39">
      <c r="AB8490" s="59" t="s">
        <v>656</v>
      </c>
      <c r="AC8490" s="1">
        <v>3</v>
      </c>
      <c r="AD8490" s="38" t="s">
        <v>337</v>
      </c>
      <c r="AE8490" s="39">
        <v>80</v>
      </c>
      <c r="AF8490" s="57">
        <v>200</v>
      </c>
      <c r="AG8490" s="42">
        <v>10</v>
      </c>
      <c r="AH8490">
        <v>46</v>
      </c>
      <c r="AL8490" t="s">
        <v>22</v>
      </c>
      <c r="AM8490">
        <v>72</v>
      </c>
    </row>
    <row r="8491" spans="28:39">
      <c r="AB8491" s="59" t="s">
        <v>656</v>
      </c>
      <c r="AC8491" s="1">
        <v>3</v>
      </c>
      <c r="AD8491" s="38" t="s">
        <v>337</v>
      </c>
      <c r="AE8491" s="39">
        <v>80</v>
      </c>
      <c r="AF8491" s="57">
        <v>200</v>
      </c>
      <c r="AG8491" s="43">
        <v>20</v>
      </c>
      <c r="AH8491">
        <v>46</v>
      </c>
      <c r="AL8491" t="s">
        <v>22</v>
      </c>
      <c r="AM8491">
        <v>72</v>
      </c>
    </row>
    <row r="8492" spans="28:39">
      <c r="AB8492" s="59" t="s">
        <v>656</v>
      </c>
      <c r="AC8492" s="1">
        <v>3</v>
      </c>
      <c r="AD8492" s="38" t="s">
        <v>337</v>
      </c>
      <c r="AE8492" s="39">
        <v>80</v>
      </c>
      <c r="AF8492" s="57">
        <v>200</v>
      </c>
      <c r="AG8492" s="44">
        <v>30</v>
      </c>
      <c r="AH8492">
        <v>37</v>
      </c>
      <c r="AL8492" t="s">
        <v>22</v>
      </c>
      <c r="AM8492">
        <v>72</v>
      </c>
    </row>
    <row r="8493" spans="28:39">
      <c r="AB8493" s="59" t="s">
        <v>656</v>
      </c>
      <c r="AC8493" s="1">
        <v>3</v>
      </c>
      <c r="AD8493" s="38" t="s">
        <v>337</v>
      </c>
      <c r="AE8493" s="39">
        <v>80</v>
      </c>
      <c r="AF8493" s="57">
        <v>200</v>
      </c>
      <c r="AG8493" s="45">
        <v>40</v>
      </c>
      <c r="AH8493">
        <v>29</v>
      </c>
      <c r="AL8493" t="s">
        <v>22</v>
      </c>
      <c r="AM8493">
        <v>72</v>
      </c>
    </row>
    <row r="8494" spans="28:39">
      <c r="AB8494" s="59" t="s">
        <v>656</v>
      </c>
      <c r="AC8494" s="1">
        <v>3</v>
      </c>
      <c r="AD8494" s="38" t="s">
        <v>337</v>
      </c>
      <c r="AE8494" s="39">
        <v>80</v>
      </c>
      <c r="AF8494" s="57">
        <v>200</v>
      </c>
      <c r="AG8494" s="46">
        <v>50</v>
      </c>
      <c r="AH8494">
        <v>23</v>
      </c>
      <c r="AL8494" t="s">
        <v>22</v>
      </c>
      <c r="AM8494">
        <v>72</v>
      </c>
    </row>
    <row r="8495" spans="28:39">
      <c r="AB8495" s="59" t="s">
        <v>656</v>
      </c>
      <c r="AC8495" s="1">
        <v>3</v>
      </c>
      <c r="AD8495" s="38" t="s">
        <v>337</v>
      </c>
      <c r="AE8495" s="39">
        <v>80</v>
      </c>
      <c r="AF8495" s="57">
        <v>200</v>
      </c>
      <c r="AG8495" s="47">
        <v>60</v>
      </c>
      <c r="AH8495">
        <v>19</v>
      </c>
      <c r="AL8495" t="s">
        <v>22</v>
      </c>
      <c r="AM8495">
        <v>72</v>
      </c>
    </row>
    <row r="8496" spans="28:39">
      <c r="AB8496" s="59" t="s">
        <v>656</v>
      </c>
      <c r="AC8496" s="1">
        <v>3</v>
      </c>
      <c r="AD8496" s="38" t="s">
        <v>337</v>
      </c>
      <c r="AE8496" s="39">
        <v>80</v>
      </c>
      <c r="AF8496" s="57">
        <v>200</v>
      </c>
      <c r="AG8496" s="48">
        <v>70</v>
      </c>
      <c r="AH8496">
        <v>17</v>
      </c>
      <c r="AL8496" t="s">
        <v>22</v>
      </c>
      <c r="AM8496">
        <v>72</v>
      </c>
    </row>
    <row r="8497" spans="28:39">
      <c r="AB8497" s="59" t="s">
        <v>656</v>
      </c>
      <c r="AC8497" s="1">
        <v>3</v>
      </c>
      <c r="AD8497" s="38" t="s">
        <v>427</v>
      </c>
      <c r="AE8497" s="39">
        <v>80</v>
      </c>
      <c r="AF8497" s="40">
        <v>110</v>
      </c>
      <c r="AG8497" s="41">
        <v>0</v>
      </c>
      <c r="AH8497">
        <v>87</v>
      </c>
      <c r="AL8497" t="s">
        <v>22</v>
      </c>
      <c r="AM8497">
        <v>72</v>
      </c>
    </row>
    <row r="8498" spans="28:39">
      <c r="AB8498" s="59" t="s">
        <v>656</v>
      </c>
      <c r="AC8498" s="1">
        <v>3</v>
      </c>
      <c r="AD8498" s="38" t="s">
        <v>427</v>
      </c>
      <c r="AE8498" s="39">
        <v>80</v>
      </c>
      <c r="AF8498" s="40">
        <v>110</v>
      </c>
      <c r="AG8498" s="42">
        <v>10</v>
      </c>
      <c r="AH8498">
        <v>87</v>
      </c>
      <c r="AL8498" t="s">
        <v>22</v>
      </c>
      <c r="AM8498">
        <v>72</v>
      </c>
    </row>
    <row r="8499" spans="28:39">
      <c r="AB8499" s="59" t="s">
        <v>656</v>
      </c>
      <c r="AC8499" s="1">
        <v>3</v>
      </c>
      <c r="AD8499" s="38" t="s">
        <v>427</v>
      </c>
      <c r="AE8499" s="39">
        <v>80</v>
      </c>
      <c r="AF8499" s="40">
        <v>110</v>
      </c>
      <c r="AG8499" s="43">
        <v>20</v>
      </c>
      <c r="AH8499">
        <v>54</v>
      </c>
      <c r="AL8499" t="s">
        <v>22</v>
      </c>
      <c r="AM8499">
        <v>72</v>
      </c>
    </row>
    <row r="8500" spans="28:39">
      <c r="AB8500" s="59" t="s">
        <v>656</v>
      </c>
      <c r="AC8500" s="1">
        <v>3</v>
      </c>
      <c r="AD8500" s="38" t="s">
        <v>427</v>
      </c>
      <c r="AE8500" s="39">
        <v>80</v>
      </c>
      <c r="AF8500" s="40">
        <v>110</v>
      </c>
      <c r="AG8500" s="44">
        <v>30</v>
      </c>
      <c r="AH8500">
        <v>37</v>
      </c>
      <c r="AL8500" t="s">
        <v>22</v>
      </c>
      <c r="AM8500">
        <v>72</v>
      </c>
    </row>
    <row r="8501" spans="28:39">
      <c r="AB8501" s="59" t="s">
        <v>656</v>
      </c>
      <c r="AC8501" s="1">
        <v>3</v>
      </c>
      <c r="AD8501" s="38" t="s">
        <v>427</v>
      </c>
      <c r="AE8501" s="39">
        <v>80</v>
      </c>
      <c r="AF8501" s="40">
        <v>110</v>
      </c>
      <c r="AG8501" s="45">
        <v>40</v>
      </c>
      <c r="AH8501">
        <v>29</v>
      </c>
      <c r="AL8501" t="s">
        <v>22</v>
      </c>
      <c r="AM8501">
        <v>72</v>
      </c>
    </row>
    <row r="8502" spans="28:39">
      <c r="AB8502" s="59" t="s">
        <v>656</v>
      </c>
      <c r="AC8502" s="1">
        <v>3</v>
      </c>
      <c r="AD8502" s="38" t="s">
        <v>427</v>
      </c>
      <c r="AE8502" s="39">
        <v>80</v>
      </c>
      <c r="AF8502" s="40">
        <v>110</v>
      </c>
      <c r="AG8502" s="46">
        <v>50</v>
      </c>
      <c r="AH8502">
        <v>23</v>
      </c>
      <c r="AL8502" t="s">
        <v>22</v>
      </c>
      <c r="AM8502">
        <v>72</v>
      </c>
    </row>
    <row r="8503" spans="28:39">
      <c r="AB8503" s="59" t="s">
        <v>656</v>
      </c>
      <c r="AC8503" s="1">
        <v>3</v>
      </c>
      <c r="AD8503" s="38" t="s">
        <v>427</v>
      </c>
      <c r="AE8503" s="39">
        <v>80</v>
      </c>
      <c r="AF8503" s="40">
        <v>110</v>
      </c>
      <c r="AG8503" s="47">
        <v>60</v>
      </c>
      <c r="AH8503">
        <v>19</v>
      </c>
      <c r="AL8503" t="s">
        <v>22</v>
      </c>
      <c r="AM8503">
        <v>72</v>
      </c>
    </row>
    <row r="8504" spans="28:39">
      <c r="AB8504" s="59" t="s">
        <v>656</v>
      </c>
      <c r="AC8504" s="1">
        <v>3</v>
      </c>
      <c r="AD8504" s="38" t="s">
        <v>427</v>
      </c>
      <c r="AE8504" s="39">
        <v>80</v>
      </c>
      <c r="AF8504" s="40">
        <v>110</v>
      </c>
      <c r="AG8504" s="48">
        <v>70</v>
      </c>
      <c r="AH8504">
        <v>17</v>
      </c>
      <c r="AL8504" t="s">
        <v>22</v>
      </c>
      <c r="AM8504">
        <v>72</v>
      </c>
    </row>
    <row r="8505" spans="28:39">
      <c r="AB8505" s="59" t="s">
        <v>656</v>
      </c>
      <c r="AC8505" s="1">
        <v>3</v>
      </c>
      <c r="AD8505" s="38" t="s">
        <v>427</v>
      </c>
      <c r="AE8505" s="39">
        <v>80</v>
      </c>
      <c r="AF8505" s="49">
        <v>115</v>
      </c>
      <c r="AG8505" s="41">
        <v>0</v>
      </c>
      <c r="AH8505">
        <v>85</v>
      </c>
      <c r="AL8505" t="s">
        <v>22</v>
      </c>
      <c r="AM8505">
        <v>72</v>
      </c>
    </row>
    <row r="8506" spans="28:39">
      <c r="AB8506" s="59" t="s">
        <v>656</v>
      </c>
      <c r="AC8506" s="1">
        <v>3</v>
      </c>
      <c r="AD8506" s="38" t="s">
        <v>427</v>
      </c>
      <c r="AE8506" s="39">
        <v>80</v>
      </c>
      <c r="AF8506" s="49">
        <v>115</v>
      </c>
      <c r="AG8506" s="42">
        <v>10</v>
      </c>
      <c r="AH8506">
        <v>85</v>
      </c>
      <c r="AL8506" t="s">
        <v>22</v>
      </c>
      <c r="AM8506">
        <v>72</v>
      </c>
    </row>
    <row r="8507" spans="28:39">
      <c r="AB8507" s="59" t="s">
        <v>656</v>
      </c>
      <c r="AC8507" s="1">
        <v>3</v>
      </c>
      <c r="AD8507" s="38" t="s">
        <v>427</v>
      </c>
      <c r="AE8507" s="39">
        <v>80</v>
      </c>
      <c r="AF8507" s="49">
        <v>115</v>
      </c>
      <c r="AG8507" s="43">
        <v>20</v>
      </c>
      <c r="AH8507">
        <v>54</v>
      </c>
      <c r="AL8507" t="s">
        <v>22</v>
      </c>
      <c r="AM8507">
        <v>72</v>
      </c>
    </row>
    <row r="8508" spans="28:39">
      <c r="AB8508" s="59" t="s">
        <v>656</v>
      </c>
      <c r="AC8508" s="1">
        <v>3</v>
      </c>
      <c r="AD8508" s="38" t="s">
        <v>427</v>
      </c>
      <c r="AE8508" s="39">
        <v>80</v>
      </c>
      <c r="AF8508" s="49">
        <v>115</v>
      </c>
      <c r="AG8508" s="44">
        <v>30</v>
      </c>
      <c r="AH8508">
        <v>37</v>
      </c>
      <c r="AL8508" t="s">
        <v>22</v>
      </c>
      <c r="AM8508">
        <v>72</v>
      </c>
    </row>
    <row r="8509" spans="28:39">
      <c r="AB8509" s="59" t="s">
        <v>656</v>
      </c>
      <c r="AC8509" s="1">
        <v>3</v>
      </c>
      <c r="AD8509" s="38" t="s">
        <v>427</v>
      </c>
      <c r="AE8509" s="39">
        <v>80</v>
      </c>
      <c r="AF8509" s="49">
        <v>115</v>
      </c>
      <c r="AG8509" s="45">
        <v>40</v>
      </c>
      <c r="AH8509">
        <v>29</v>
      </c>
      <c r="AL8509" t="s">
        <v>22</v>
      </c>
      <c r="AM8509">
        <v>72</v>
      </c>
    </row>
    <row r="8510" spans="28:39">
      <c r="AB8510" s="59" t="s">
        <v>656</v>
      </c>
      <c r="AC8510" s="1">
        <v>3</v>
      </c>
      <c r="AD8510" s="38" t="s">
        <v>427</v>
      </c>
      <c r="AE8510" s="39">
        <v>80</v>
      </c>
      <c r="AF8510" s="49">
        <v>115</v>
      </c>
      <c r="AG8510" s="46">
        <v>50</v>
      </c>
      <c r="AH8510">
        <v>23</v>
      </c>
      <c r="AL8510" t="s">
        <v>22</v>
      </c>
      <c r="AM8510">
        <v>72</v>
      </c>
    </row>
    <row r="8511" spans="28:39">
      <c r="AB8511" s="59" t="s">
        <v>656</v>
      </c>
      <c r="AC8511" s="1">
        <v>3</v>
      </c>
      <c r="AD8511" s="38" t="s">
        <v>427</v>
      </c>
      <c r="AE8511" s="39">
        <v>80</v>
      </c>
      <c r="AF8511" s="49">
        <v>115</v>
      </c>
      <c r="AG8511" s="47">
        <v>60</v>
      </c>
      <c r="AH8511">
        <v>19</v>
      </c>
      <c r="AL8511" t="s">
        <v>22</v>
      </c>
      <c r="AM8511">
        <v>72</v>
      </c>
    </row>
    <row r="8512" spans="28:39">
      <c r="AB8512" s="59" t="s">
        <v>656</v>
      </c>
      <c r="AC8512" s="1">
        <v>3</v>
      </c>
      <c r="AD8512" s="38" t="s">
        <v>427</v>
      </c>
      <c r="AE8512" s="39">
        <v>80</v>
      </c>
      <c r="AF8512" s="49">
        <v>115</v>
      </c>
      <c r="AG8512" s="48">
        <v>70</v>
      </c>
      <c r="AH8512">
        <v>17</v>
      </c>
      <c r="AL8512" t="s">
        <v>22</v>
      </c>
      <c r="AM8512">
        <v>72</v>
      </c>
    </row>
    <row r="8513" spans="28:39">
      <c r="AB8513" s="59" t="s">
        <v>656</v>
      </c>
      <c r="AC8513" s="1">
        <v>3</v>
      </c>
      <c r="AD8513" s="38" t="s">
        <v>427</v>
      </c>
      <c r="AE8513" s="39">
        <v>80</v>
      </c>
      <c r="AF8513" s="50">
        <v>120</v>
      </c>
      <c r="AG8513" s="41">
        <v>0</v>
      </c>
      <c r="AH8513">
        <v>82</v>
      </c>
      <c r="AL8513" t="s">
        <v>22</v>
      </c>
      <c r="AM8513">
        <v>72</v>
      </c>
    </row>
    <row r="8514" spans="28:39">
      <c r="AB8514" s="59" t="s">
        <v>656</v>
      </c>
      <c r="AC8514" s="1">
        <v>3</v>
      </c>
      <c r="AD8514" s="38" t="s">
        <v>427</v>
      </c>
      <c r="AE8514" s="39">
        <v>80</v>
      </c>
      <c r="AF8514" s="50">
        <v>120</v>
      </c>
      <c r="AG8514" s="42">
        <v>10</v>
      </c>
      <c r="AH8514">
        <v>82</v>
      </c>
      <c r="AL8514" t="s">
        <v>22</v>
      </c>
      <c r="AM8514">
        <v>72</v>
      </c>
    </row>
    <row r="8515" spans="28:39">
      <c r="AB8515" s="59" t="s">
        <v>656</v>
      </c>
      <c r="AC8515" s="1">
        <v>3</v>
      </c>
      <c r="AD8515" s="38" t="s">
        <v>427</v>
      </c>
      <c r="AE8515" s="39">
        <v>80</v>
      </c>
      <c r="AF8515" s="50">
        <v>120</v>
      </c>
      <c r="AG8515" s="43">
        <v>20</v>
      </c>
      <c r="AH8515">
        <v>54</v>
      </c>
      <c r="AL8515" t="s">
        <v>22</v>
      </c>
      <c r="AM8515">
        <v>72</v>
      </c>
    </row>
    <row r="8516" spans="28:39">
      <c r="AB8516" s="59" t="s">
        <v>656</v>
      </c>
      <c r="AC8516" s="1">
        <v>3</v>
      </c>
      <c r="AD8516" s="38" t="s">
        <v>427</v>
      </c>
      <c r="AE8516" s="39">
        <v>80</v>
      </c>
      <c r="AF8516" s="50">
        <v>120</v>
      </c>
      <c r="AG8516" s="44">
        <v>30</v>
      </c>
      <c r="AH8516">
        <v>37</v>
      </c>
      <c r="AL8516" t="s">
        <v>22</v>
      </c>
      <c r="AM8516">
        <v>72</v>
      </c>
    </row>
    <row r="8517" spans="28:39">
      <c r="AB8517" s="59" t="s">
        <v>656</v>
      </c>
      <c r="AC8517" s="1">
        <v>3</v>
      </c>
      <c r="AD8517" s="38" t="s">
        <v>427</v>
      </c>
      <c r="AE8517" s="39">
        <v>80</v>
      </c>
      <c r="AF8517" s="50">
        <v>120</v>
      </c>
      <c r="AG8517" s="45">
        <v>40</v>
      </c>
      <c r="AH8517">
        <v>29</v>
      </c>
      <c r="AL8517" t="s">
        <v>22</v>
      </c>
      <c r="AM8517">
        <v>72</v>
      </c>
    </row>
    <row r="8518" spans="28:39">
      <c r="AB8518" s="59" t="s">
        <v>656</v>
      </c>
      <c r="AC8518" s="1">
        <v>3</v>
      </c>
      <c r="AD8518" s="38" t="s">
        <v>427</v>
      </c>
      <c r="AE8518" s="39">
        <v>80</v>
      </c>
      <c r="AF8518" s="50">
        <v>120</v>
      </c>
      <c r="AG8518" s="46">
        <v>50</v>
      </c>
      <c r="AH8518">
        <v>23</v>
      </c>
      <c r="AL8518" t="s">
        <v>22</v>
      </c>
      <c r="AM8518">
        <v>72</v>
      </c>
    </row>
    <row r="8519" spans="28:39">
      <c r="AB8519" s="59" t="s">
        <v>656</v>
      </c>
      <c r="AC8519" s="1">
        <v>3</v>
      </c>
      <c r="AD8519" s="38" t="s">
        <v>427</v>
      </c>
      <c r="AE8519" s="39">
        <v>80</v>
      </c>
      <c r="AF8519" s="50">
        <v>120</v>
      </c>
      <c r="AG8519" s="47">
        <v>60</v>
      </c>
      <c r="AH8519">
        <v>19</v>
      </c>
      <c r="AL8519" t="s">
        <v>22</v>
      </c>
      <c r="AM8519">
        <v>72</v>
      </c>
    </row>
    <row r="8520" spans="28:39">
      <c r="AB8520" s="59" t="s">
        <v>656</v>
      </c>
      <c r="AC8520" s="1">
        <v>3</v>
      </c>
      <c r="AD8520" s="38" t="s">
        <v>427</v>
      </c>
      <c r="AE8520" s="39">
        <v>80</v>
      </c>
      <c r="AF8520" s="50">
        <v>120</v>
      </c>
      <c r="AG8520" s="48">
        <v>70</v>
      </c>
      <c r="AH8520">
        <v>17</v>
      </c>
      <c r="AL8520" t="s">
        <v>22</v>
      </c>
      <c r="AM8520">
        <v>72</v>
      </c>
    </row>
    <row r="8521" spans="28:39">
      <c r="AB8521" s="59" t="s">
        <v>656</v>
      </c>
      <c r="AC8521" s="1">
        <v>3</v>
      </c>
      <c r="AD8521" s="38" t="s">
        <v>427</v>
      </c>
      <c r="AE8521" s="39">
        <v>80</v>
      </c>
      <c r="AF8521" s="51">
        <v>130</v>
      </c>
      <c r="AG8521" s="41">
        <v>0</v>
      </c>
      <c r="AH8521">
        <v>78</v>
      </c>
      <c r="AL8521" t="s">
        <v>22</v>
      </c>
      <c r="AM8521">
        <v>72</v>
      </c>
    </row>
    <row r="8522" spans="28:39">
      <c r="AB8522" s="59" t="s">
        <v>656</v>
      </c>
      <c r="AC8522" s="1">
        <v>3</v>
      </c>
      <c r="AD8522" s="38" t="s">
        <v>427</v>
      </c>
      <c r="AE8522" s="39">
        <v>80</v>
      </c>
      <c r="AF8522" s="51">
        <v>130</v>
      </c>
      <c r="AG8522" s="42">
        <v>10</v>
      </c>
      <c r="AH8522">
        <v>78</v>
      </c>
      <c r="AL8522" t="s">
        <v>22</v>
      </c>
      <c r="AM8522">
        <v>72</v>
      </c>
    </row>
    <row r="8523" spans="28:39">
      <c r="AB8523" s="59" t="s">
        <v>656</v>
      </c>
      <c r="AC8523" s="1">
        <v>3</v>
      </c>
      <c r="AD8523" s="38" t="s">
        <v>427</v>
      </c>
      <c r="AE8523" s="39">
        <v>80</v>
      </c>
      <c r="AF8523" s="51">
        <v>130</v>
      </c>
      <c r="AG8523" s="43">
        <v>20</v>
      </c>
      <c r="AH8523">
        <v>54</v>
      </c>
      <c r="AL8523" t="s">
        <v>22</v>
      </c>
      <c r="AM8523">
        <v>72</v>
      </c>
    </row>
    <row r="8524" spans="28:39">
      <c r="AB8524" s="59" t="s">
        <v>656</v>
      </c>
      <c r="AC8524" s="1">
        <v>3</v>
      </c>
      <c r="AD8524" s="38" t="s">
        <v>427</v>
      </c>
      <c r="AE8524" s="39">
        <v>80</v>
      </c>
      <c r="AF8524" s="51">
        <v>130</v>
      </c>
      <c r="AG8524" s="44">
        <v>30</v>
      </c>
      <c r="AH8524">
        <v>37</v>
      </c>
      <c r="AL8524" t="s">
        <v>22</v>
      </c>
      <c r="AM8524">
        <v>72</v>
      </c>
    </row>
    <row r="8525" spans="28:39">
      <c r="AB8525" s="59" t="s">
        <v>656</v>
      </c>
      <c r="AC8525" s="1">
        <v>3</v>
      </c>
      <c r="AD8525" s="38" t="s">
        <v>427</v>
      </c>
      <c r="AE8525" s="39">
        <v>80</v>
      </c>
      <c r="AF8525" s="51">
        <v>130</v>
      </c>
      <c r="AG8525" s="45">
        <v>40</v>
      </c>
      <c r="AH8525">
        <v>29</v>
      </c>
      <c r="AL8525" t="s">
        <v>22</v>
      </c>
      <c r="AM8525">
        <v>72</v>
      </c>
    </row>
    <row r="8526" spans="28:39">
      <c r="AB8526" s="59" t="s">
        <v>656</v>
      </c>
      <c r="AC8526" s="1">
        <v>3</v>
      </c>
      <c r="AD8526" s="38" t="s">
        <v>427</v>
      </c>
      <c r="AE8526" s="39">
        <v>80</v>
      </c>
      <c r="AF8526" s="51">
        <v>130</v>
      </c>
      <c r="AG8526" s="46">
        <v>50</v>
      </c>
      <c r="AH8526">
        <v>23</v>
      </c>
      <c r="AL8526" t="s">
        <v>22</v>
      </c>
      <c r="AM8526">
        <v>72</v>
      </c>
    </row>
    <row r="8527" spans="28:39">
      <c r="AB8527" s="59" t="s">
        <v>656</v>
      </c>
      <c r="AC8527" s="1">
        <v>3</v>
      </c>
      <c r="AD8527" s="38" t="s">
        <v>427</v>
      </c>
      <c r="AE8527" s="39">
        <v>80</v>
      </c>
      <c r="AF8527" s="51">
        <v>130</v>
      </c>
      <c r="AG8527" s="47">
        <v>60</v>
      </c>
      <c r="AH8527">
        <v>19</v>
      </c>
      <c r="AL8527" t="s">
        <v>22</v>
      </c>
      <c r="AM8527">
        <v>72</v>
      </c>
    </row>
    <row r="8528" spans="28:39">
      <c r="AB8528" s="59" t="s">
        <v>656</v>
      </c>
      <c r="AC8528" s="1">
        <v>3</v>
      </c>
      <c r="AD8528" s="38" t="s">
        <v>427</v>
      </c>
      <c r="AE8528" s="39">
        <v>80</v>
      </c>
      <c r="AF8528" s="51">
        <v>130</v>
      </c>
      <c r="AG8528" s="48">
        <v>70</v>
      </c>
      <c r="AH8528">
        <v>17</v>
      </c>
      <c r="AL8528" t="s">
        <v>22</v>
      </c>
      <c r="AM8528">
        <v>72</v>
      </c>
    </row>
    <row r="8529" spans="28:39">
      <c r="AB8529" s="59" t="s">
        <v>656</v>
      </c>
      <c r="AC8529" s="1">
        <v>3</v>
      </c>
      <c r="AD8529" s="38" t="s">
        <v>427</v>
      </c>
      <c r="AE8529" s="39">
        <v>80</v>
      </c>
      <c r="AF8529" s="52">
        <v>140</v>
      </c>
      <c r="AG8529" s="41">
        <v>0</v>
      </c>
      <c r="AH8529">
        <v>67</v>
      </c>
      <c r="AL8529" t="s">
        <v>22</v>
      </c>
      <c r="AM8529">
        <v>72</v>
      </c>
    </row>
    <row r="8530" spans="28:39">
      <c r="AB8530" s="59" t="s">
        <v>656</v>
      </c>
      <c r="AC8530" s="1">
        <v>3</v>
      </c>
      <c r="AD8530" s="38" t="s">
        <v>427</v>
      </c>
      <c r="AE8530" s="39">
        <v>80</v>
      </c>
      <c r="AF8530" s="52">
        <v>140</v>
      </c>
      <c r="AG8530" s="42">
        <v>10</v>
      </c>
      <c r="AH8530">
        <v>67</v>
      </c>
      <c r="AL8530" t="s">
        <v>22</v>
      </c>
      <c r="AM8530">
        <v>72</v>
      </c>
    </row>
    <row r="8531" spans="28:39">
      <c r="AB8531" s="59" t="s">
        <v>656</v>
      </c>
      <c r="AC8531" s="1">
        <v>3</v>
      </c>
      <c r="AD8531" s="38" t="s">
        <v>427</v>
      </c>
      <c r="AE8531" s="39">
        <v>80</v>
      </c>
      <c r="AF8531" s="52">
        <v>140</v>
      </c>
      <c r="AG8531" s="43">
        <v>20</v>
      </c>
      <c r="AH8531">
        <v>54</v>
      </c>
      <c r="AL8531" t="s">
        <v>22</v>
      </c>
      <c r="AM8531">
        <v>72</v>
      </c>
    </row>
    <row r="8532" spans="28:39">
      <c r="AB8532" s="59" t="s">
        <v>656</v>
      </c>
      <c r="AC8532" s="1">
        <v>3</v>
      </c>
      <c r="AD8532" s="38" t="s">
        <v>427</v>
      </c>
      <c r="AE8532" s="39">
        <v>80</v>
      </c>
      <c r="AF8532" s="52">
        <v>140</v>
      </c>
      <c r="AG8532" s="44">
        <v>30</v>
      </c>
      <c r="AH8532">
        <v>37</v>
      </c>
      <c r="AL8532" t="s">
        <v>22</v>
      </c>
      <c r="AM8532">
        <v>72</v>
      </c>
    </row>
    <row r="8533" spans="28:39">
      <c r="AB8533" s="59" t="s">
        <v>656</v>
      </c>
      <c r="AC8533" s="1">
        <v>3</v>
      </c>
      <c r="AD8533" s="38" t="s">
        <v>427</v>
      </c>
      <c r="AE8533" s="39">
        <v>80</v>
      </c>
      <c r="AF8533" s="52">
        <v>140</v>
      </c>
      <c r="AG8533" s="45">
        <v>40</v>
      </c>
      <c r="AH8533">
        <v>29</v>
      </c>
      <c r="AL8533" t="s">
        <v>22</v>
      </c>
      <c r="AM8533">
        <v>72</v>
      </c>
    </row>
    <row r="8534" spans="28:39">
      <c r="AB8534" s="59" t="s">
        <v>656</v>
      </c>
      <c r="AC8534" s="1">
        <v>3</v>
      </c>
      <c r="AD8534" s="38" t="s">
        <v>427</v>
      </c>
      <c r="AE8534" s="39">
        <v>80</v>
      </c>
      <c r="AF8534" s="52">
        <v>140</v>
      </c>
      <c r="AG8534" s="46">
        <v>50</v>
      </c>
      <c r="AH8534">
        <v>23</v>
      </c>
      <c r="AL8534" t="s">
        <v>22</v>
      </c>
      <c r="AM8534">
        <v>72</v>
      </c>
    </row>
    <row r="8535" spans="28:39">
      <c r="AB8535" s="59" t="s">
        <v>656</v>
      </c>
      <c r="AC8535" s="1">
        <v>3</v>
      </c>
      <c r="AD8535" s="38" t="s">
        <v>427</v>
      </c>
      <c r="AE8535" s="39">
        <v>80</v>
      </c>
      <c r="AF8535" s="52">
        <v>140</v>
      </c>
      <c r="AG8535" s="47">
        <v>60</v>
      </c>
      <c r="AH8535">
        <v>19</v>
      </c>
      <c r="AL8535" t="s">
        <v>22</v>
      </c>
      <c r="AM8535">
        <v>72</v>
      </c>
    </row>
    <row r="8536" spans="28:39">
      <c r="AB8536" s="59" t="s">
        <v>656</v>
      </c>
      <c r="AC8536" s="1">
        <v>3</v>
      </c>
      <c r="AD8536" s="38" t="s">
        <v>427</v>
      </c>
      <c r="AE8536" s="39">
        <v>80</v>
      </c>
      <c r="AF8536" s="52">
        <v>140</v>
      </c>
      <c r="AG8536" s="48">
        <v>70</v>
      </c>
      <c r="AH8536">
        <v>17</v>
      </c>
      <c r="AL8536" t="s">
        <v>22</v>
      </c>
      <c r="AM8536">
        <v>72</v>
      </c>
    </row>
    <row r="8537" spans="28:39">
      <c r="AB8537" s="59" t="s">
        <v>656</v>
      </c>
      <c r="AC8537" s="1">
        <v>3</v>
      </c>
      <c r="AD8537" s="38" t="s">
        <v>427</v>
      </c>
      <c r="AE8537" s="39">
        <v>80</v>
      </c>
      <c r="AF8537" s="53">
        <v>150</v>
      </c>
      <c r="AG8537" s="41">
        <v>0</v>
      </c>
      <c r="AH8537">
        <v>58</v>
      </c>
      <c r="AL8537" t="s">
        <v>22</v>
      </c>
      <c r="AM8537">
        <v>72</v>
      </c>
    </row>
    <row r="8538" spans="28:39">
      <c r="AB8538" s="59" t="s">
        <v>656</v>
      </c>
      <c r="AC8538" s="1">
        <v>3</v>
      </c>
      <c r="AD8538" s="38" t="s">
        <v>427</v>
      </c>
      <c r="AE8538" s="39">
        <v>80</v>
      </c>
      <c r="AF8538" s="53">
        <v>150</v>
      </c>
      <c r="AG8538" s="42">
        <v>10</v>
      </c>
      <c r="AH8538">
        <v>58</v>
      </c>
      <c r="AL8538" t="s">
        <v>22</v>
      </c>
      <c r="AM8538">
        <v>72</v>
      </c>
    </row>
    <row r="8539" spans="28:39">
      <c r="AB8539" s="59" t="s">
        <v>656</v>
      </c>
      <c r="AC8539" s="1">
        <v>3</v>
      </c>
      <c r="AD8539" s="38" t="s">
        <v>427</v>
      </c>
      <c r="AE8539" s="39">
        <v>80</v>
      </c>
      <c r="AF8539" s="53">
        <v>150</v>
      </c>
      <c r="AG8539" s="43">
        <v>20</v>
      </c>
      <c r="AH8539">
        <v>54</v>
      </c>
      <c r="AL8539" t="s">
        <v>22</v>
      </c>
      <c r="AM8539">
        <v>72</v>
      </c>
    </row>
    <row r="8540" spans="28:39">
      <c r="AB8540" s="59" t="s">
        <v>656</v>
      </c>
      <c r="AC8540" s="1">
        <v>3</v>
      </c>
      <c r="AD8540" s="38" t="s">
        <v>427</v>
      </c>
      <c r="AE8540" s="39">
        <v>80</v>
      </c>
      <c r="AF8540" s="53">
        <v>150</v>
      </c>
      <c r="AG8540" s="44">
        <v>30</v>
      </c>
      <c r="AH8540">
        <v>37</v>
      </c>
      <c r="AL8540" t="s">
        <v>22</v>
      </c>
      <c r="AM8540">
        <v>72</v>
      </c>
    </row>
    <row r="8541" spans="28:39">
      <c r="AB8541" s="59" t="s">
        <v>656</v>
      </c>
      <c r="AC8541" s="1">
        <v>3</v>
      </c>
      <c r="AD8541" s="38" t="s">
        <v>427</v>
      </c>
      <c r="AE8541" s="39">
        <v>80</v>
      </c>
      <c r="AF8541" s="53">
        <v>150</v>
      </c>
      <c r="AG8541" s="45">
        <v>40</v>
      </c>
      <c r="AH8541">
        <v>29</v>
      </c>
      <c r="AL8541" t="s">
        <v>22</v>
      </c>
      <c r="AM8541">
        <v>72</v>
      </c>
    </row>
    <row r="8542" spans="28:39">
      <c r="AB8542" s="59" t="s">
        <v>656</v>
      </c>
      <c r="AC8542" s="1">
        <v>3</v>
      </c>
      <c r="AD8542" s="38" t="s">
        <v>427</v>
      </c>
      <c r="AE8542" s="39">
        <v>80</v>
      </c>
      <c r="AF8542" s="53">
        <v>150</v>
      </c>
      <c r="AG8542" s="46">
        <v>50</v>
      </c>
      <c r="AH8542">
        <v>23</v>
      </c>
      <c r="AL8542" t="s">
        <v>22</v>
      </c>
      <c r="AM8542">
        <v>72</v>
      </c>
    </row>
    <row r="8543" spans="28:39">
      <c r="AB8543" s="59" t="s">
        <v>656</v>
      </c>
      <c r="AC8543" s="1">
        <v>3</v>
      </c>
      <c r="AD8543" s="38" t="s">
        <v>427</v>
      </c>
      <c r="AE8543" s="39">
        <v>80</v>
      </c>
      <c r="AF8543" s="53">
        <v>150</v>
      </c>
      <c r="AG8543" s="47">
        <v>60</v>
      </c>
      <c r="AH8543">
        <v>19</v>
      </c>
      <c r="AL8543" t="s">
        <v>22</v>
      </c>
      <c r="AM8543">
        <v>72</v>
      </c>
    </row>
    <row r="8544" spans="28:39">
      <c r="AB8544" s="59" t="s">
        <v>656</v>
      </c>
      <c r="AC8544" s="1">
        <v>3</v>
      </c>
      <c r="AD8544" s="38" t="s">
        <v>427</v>
      </c>
      <c r="AE8544" s="39">
        <v>80</v>
      </c>
      <c r="AF8544" s="53">
        <v>150</v>
      </c>
      <c r="AG8544" s="48">
        <v>70</v>
      </c>
      <c r="AH8544">
        <v>17</v>
      </c>
      <c r="AL8544" t="s">
        <v>22</v>
      </c>
      <c r="AM8544">
        <v>72</v>
      </c>
    </row>
    <row r="8545" spans="28:39">
      <c r="AB8545" s="59" t="s">
        <v>656</v>
      </c>
      <c r="AC8545" s="1">
        <v>3</v>
      </c>
      <c r="AD8545" s="38" t="s">
        <v>427</v>
      </c>
      <c r="AE8545" s="39">
        <v>80</v>
      </c>
      <c r="AF8545" s="54">
        <v>160</v>
      </c>
      <c r="AG8545" s="41">
        <v>0</v>
      </c>
      <c r="AH8545">
        <v>51</v>
      </c>
      <c r="AL8545" t="s">
        <v>22</v>
      </c>
      <c r="AM8545">
        <v>72</v>
      </c>
    </row>
    <row r="8546" spans="28:39">
      <c r="AB8546" s="59" t="s">
        <v>656</v>
      </c>
      <c r="AC8546" s="1">
        <v>3</v>
      </c>
      <c r="AD8546" s="38" t="s">
        <v>427</v>
      </c>
      <c r="AE8546" s="39">
        <v>80</v>
      </c>
      <c r="AF8546" s="54">
        <v>160</v>
      </c>
      <c r="AG8546" s="42">
        <v>10</v>
      </c>
      <c r="AH8546">
        <v>51</v>
      </c>
      <c r="AL8546" t="s">
        <v>22</v>
      </c>
      <c r="AM8546">
        <v>72</v>
      </c>
    </row>
    <row r="8547" spans="28:39">
      <c r="AB8547" s="59" t="s">
        <v>656</v>
      </c>
      <c r="AC8547" s="1">
        <v>3</v>
      </c>
      <c r="AD8547" s="38" t="s">
        <v>427</v>
      </c>
      <c r="AE8547" s="39">
        <v>80</v>
      </c>
      <c r="AF8547" s="54">
        <v>160</v>
      </c>
      <c r="AG8547" s="43">
        <v>20</v>
      </c>
      <c r="AH8547">
        <v>51</v>
      </c>
      <c r="AL8547" t="s">
        <v>22</v>
      </c>
      <c r="AM8547">
        <v>72</v>
      </c>
    </row>
    <row r="8548" spans="28:39">
      <c r="AB8548" s="59" t="s">
        <v>656</v>
      </c>
      <c r="AC8548" s="1">
        <v>3</v>
      </c>
      <c r="AD8548" s="38" t="s">
        <v>427</v>
      </c>
      <c r="AE8548" s="39">
        <v>80</v>
      </c>
      <c r="AF8548" s="54">
        <v>160</v>
      </c>
      <c r="AG8548" s="44">
        <v>30</v>
      </c>
      <c r="AH8548">
        <v>37</v>
      </c>
      <c r="AL8548" t="s">
        <v>22</v>
      </c>
      <c r="AM8548">
        <v>72</v>
      </c>
    </row>
    <row r="8549" spans="28:39">
      <c r="AB8549" s="59" t="s">
        <v>656</v>
      </c>
      <c r="AC8549" s="1">
        <v>3</v>
      </c>
      <c r="AD8549" s="38" t="s">
        <v>427</v>
      </c>
      <c r="AE8549" s="39">
        <v>80</v>
      </c>
      <c r="AF8549" s="54">
        <v>160</v>
      </c>
      <c r="AG8549" s="45">
        <v>40</v>
      </c>
      <c r="AH8549">
        <v>29</v>
      </c>
      <c r="AL8549" t="s">
        <v>22</v>
      </c>
      <c r="AM8549">
        <v>72</v>
      </c>
    </row>
    <row r="8550" spans="28:39">
      <c r="AB8550" s="59" t="s">
        <v>656</v>
      </c>
      <c r="AC8550" s="1">
        <v>3</v>
      </c>
      <c r="AD8550" s="38" t="s">
        <v>427</v>
      </c>
      <c r="AE8550" s="39">
        <v>80</v>
      </c>
      <c r="AF8550" s="54">
        <v>160</v>
      </c>
      <c r="AG8550" s="46">
        <v>50</v>
      </c>
      <c r="AH8550">
        <v>23</v>
      </c>
      <c r="AL8550" t="s">
        <v>22</v>
      </c>
      <c r="AM8550">
        <v>72</v>
      </c>
    </row>
    <row r="8551" spans="28:39">
      <c r="AB8551" s="59" t="s">
        <v>656</v>
      </c>
      <c r="AC8551" s="1">
        <v>3</v>
      </c>
      <c r="AD8551" s="38" t="s">
        <v>427</v>
      </c>
      <c r="AE8551" s="39">
        <v>80</v>
      </c>
      <c r="AF8551" s="54">
        <v>160</v>
      </c>
      <c r="AG8551" s="47">
        <v>60</v>
      </c>
      <c r="AH8551">
        <v>19</v>
      </c>
      <c r="AL8551" t="s">
        <v>22</v>
      </c>
      <c r="AM8551">
        <v>72</v>
      </c>
    </row>
    <row r="8552" spans="28:39">
      <c r="AB8552" s="59" t="s">
        <v>656</v>
      </c>
      <c r="AC8552" s="1">
        <v>3</v>
      </c>
      <c r="AD8552" s="38" t="s">
        <v>427</v>
      </c>
      <c r="AE8552" s="39">
        <v>80</v>
      </c>
      <c r="AF8552" s="54">
        <v>160</v>
      </c>
      <c r="AG8552" s="48">
        <v>70</v>
      </c>
      <c r="AH8552">
        <v>17</v>
      </c>
      <c r="AL8552" t="s">
        <v>22</v>
      </c>
      <c r="AM8552">
        <v>72</v>
      </c>
    </row>
    <row r="8553" spans="28:39">
      <c r="AB8553" s="59" t="s">
        <v>656</v>
      </c>
      <c r="AC8553" s="1">
        <v>3</v>
      </c>
      <c r="AD8553" s="38" t="s">
        <v>427</v>
      </c>
      <c r="AE8553" s="39">
        <v>80</v>
      </c>
      <c r="AF8553" s="55">
        <v>170</v>
      </c>
      <c r="AG8553" s="41">
        <v>0</v>
      </c>
      <c r="AH8553">
        <v>45</v>
      </c>
      <c r="AL8553" t="s">
        <v>22</v>
      </c>
      <c r="AM8553">
        <v>72</v>
      </c>
    </row>
    <row r="8554" spans="28:39">
      <c r="AB8554" s="59" t="s">
        <v>656</v>
      </c>
      <c r="AC8554" s="1">
        <v>3</v>
      </c>
      <c r="AD8554" s="38" t="s">
        <v>427</v>
      </c>
      <c r="AE8554" s="39">
        <v>80</v>
      </c>
      <c r="AF8554" s="55">
        <v>170</v>
      </c>
      <c r="AG8554" s="42">
        <v>10</v>
      </c>
      <c r="AH8554">
        <v>45</v>
      </c>
      <c r="AL8554" t="s">
        <v>22</v>
      </c>
      <c r="AM8554">
        <v>72</v>
      </c>
    </row>
    <row r="8555" spans="28:39">
      <c r="AB8555" s="59" t="s">
        <v>656</v>
      </c>
      <c r="AC8555" s="1">
        <v>3</v>
      </c>
      <c r="AD8555" s="38" t="s">
        <v>427</v>
      </c>
      <c r="AE8555" s="39">
        <v>80</v>
      </c>
      <c r="AF8555" s="55">
        <v>170</v>
      </c>
      <c r="AG8555" s="43">
        <v>20</v>
      </c>
      <c r="AH8555">
        <v>45</v>
      </c>
      <c r="AL8555" t="s">
        <v>22</v>
      </c>
      <c r="AM8555">
        <v>72</v>
      </c>
    </row>
    <row r="8556" spans="28:39">
      <c r="AB8556" s="59" t="s">
        <v>656</v>
      </c>
      <c r="AC8556" s="1">
        <v>3</v>
      </c>
      <c r="AD8556" s="38" t="s">
        <v>427</v>
      </c>
      <c r="AE8556" s="39">
        <v>80</v>
      </c>
      <c r="AF8556" s="55">
        <v>170</v>
      </c>
      <c r="AG8556" s="44">
        <v>30</v>
      </c>
      <c r="AH8556">
        <v>37</v>
      </c>
      <c r="AL8556" t="s">
        <v>22</v>
      </c>
      <c r="AM8556">
        <v>72</v>
      </c>
    </row>
    <row r="8557" spans="28:39">
      <c r="AB8557" s="59" t="s">
        <v>656</v>
      </c>
      <c r="AC8557" s="1">
        <v>3</v>
      </c>
      <c r="AD8557" s="38" t="s">
        <v>427</v>
      </c>
      <c r="AE8557" s="39">
        <v>80</v>
      </c>
      <c r="AF8557" s="55">
        <v>170</v>
      </c>
      <c r="AG8557" s="45">
        <v>40</v>
      </c>
      <c r="AH8557">
        <v>29</v>
      </c>
      <c r="AL8557" t="s">
        <v>22</v>
      </c>
      <c r="AM8557">
        <v>72</v>
      </c>
    </row>
    <row r="8558" spans="28:39">
      <c r="AB8558" s="59" t="s">
        <v>656</v>
      </c>
      <c r="AC8558" s="1">
        <v>3</v>
      </c>
      <c r="AD8558" s="38" t="s">
        <v>427</v>
      </c>
      <c r="AE8558" s="39">
        <v>80</v>
      </c>
      <c r="AF8558" s="55">
        <v>170</v>
      </c>
      <c r="AG8558" s="46">
        <v>50</v>
      </c>
      <c r="AH8558">
        <v>23</v>
      </c>
      <c r="AL8558" t="s">
        <v>22</v>
      </c>
      <c r="AM8558">
        <v>72</v>
      </c>
    </row>
    <row r="8559" spans="28:39">
      <c r="AB8559" s="59" t="s">
        <v>656</v>
      </c>
      <c r="AC8559" s="1">
        <v>3</v>
      </c>
      <c r="AD8559" s="38" t="s">
        <v>427</v>
      </c>
      <c r="AE8559" s="39">
        <v>80</v>
      </c>
      <c r="AF8559" s="55">
        <v>170</v>
      </c>
      <c r="AG8559" s="47">
        <v>60</v>
      </c>
      <c r="AH8559">
        <v>19</v>
      </c>
      <c r="AL8559" t="s">
        <v>22</v>
      </c>
      <c r="AM8559">
        <v>72</v>
      </c>
    </row>
    <row r="8560" spans="28:39">
      <c r="AB8560" s="59" t="s">
        <v>656</v>
      </c>
      <c r="AC8560" s="1">
        <v>3</v>
      </c>
      <c r="AD8560" s="38" t="s">
        <v>427</v>
      </c>
      <c r="AE8560" s="39">
        <v>80</v>
      </c>
      <c r="AF8560" s="55">
        <v>170</v>
      </c>
      <c r="AG8560" s="48">
        <v>70</v>
      </c>
      <c r="AH8560">
        <v>17</v>
      </c>
      <c r="AL8560" t="s">
        <v>22</v>
      </c>
      <c r="AM8560">
        <v>72</v>
      </c>
    </row>
    <row r="8561" spans="28:39">
      <c r="AB8561" s="59" t="s">
        <v>656</v>
      </c>
      <c r="AC8561" s="1">
        <v>3</v>
      </c>
      <c r="AD8561" s="38" t="s">
        <v>427</v>
      </c>
      <c r="AE8561" s="39">
        <v>80</v>
      </c>
      <c r="AF8561" s="56">
        <v>180</v>
      </c>
      <c r="AG8561" s="41">
        <v>0</v>
      </c>
      <c r="AH8561">
        <v>40</v>
      </c>
      <c r="AL8561" t="s">
        <v>22</v>
      </c>
      <c r="AM8561">
        <v>72</v>
      </c>
    </row>
    <row r="8562" spans="28:39">
      <c r="AB8562" s="59" t="s">
        <v>656</v>
      </c>
      <c r="AC8562" s="1">
        <v>3</v>
      </c>
      <c r="AD8562" s="38" t="s">
        <v>427</v>
      </c>
      <c r="AE8562" s="39">
        <v>80</v>
      </c>
      <c r="AF8562" s="56">
        <v>180</v>
      </c>
      <c r="AG8562" s="42">
        <v>10</v>
      </c>
      <c r="AH8562">
        <v>40</v>
      </c>
      <c r="AL8562" t="s">
        <v>22</v>
      </c>
      <c r="AM8562">
        <v>72</v>
      </c>
    </row>
    <row r="8563" spans="28:39">
      <c r="AB8563" s="59" t="s">
        <v>656</v>
      </c>
      <c r="AC8563" s="1">
        <v>3</v>
      </c>
      <c r="AD8563" s="38" t="s">
        <v>427</v>
      </c>
      <c r="AE8563" s="39">
        <v>80</v>
      </c>
      <c r="AF8563" s="56">
        <v>180</v>
      </c>
      <c r="AG8563" s="43">
        <v>20</v>
      </c>
      <c r="AH8563">
        <v>40</v>
      </c>
      <c r="AL8563" t="s">
        <v>22</v>
      </c>
      <c r="AM8563">
        <v>72</v>
      </c>
    </row>
    <row r="8564" spans="28:39">
      <c r="AB8564" s="59" t="s">
        <v>656</v>
      </c>
      <c r="AC8564" s="1">
        <v>3</v>
      </c>
      <c r="AD8564" s="38" t="s">
        <v>427</v>
      </c>
      <c r="AE8564" s="39">
        <v>80</v>
      </c>
      <c r="AF8564" s="56">
        <v>180</v>
      </c>
      <c r="AG8564" s="44">
        <v>30</v>
      </c>
      <c r="AH8564">
        <v>37</v>
      </c>
      <c r="AL8564" t="s">
        <v>22</v>
      </c>
      <c r="AM8564">
        <v>72</v>
      </c>
    </row>
    <row r="8565" spans="28:39">
      <c r="AB8565" s="59" t="s">
        <v>656</v>
      </c>
      <c r="AC8565" s="1">
        <v>3</v>
      </c>
      <c r="AD8565" s="38" t="s">
        <v>427</v>
      </c>
      <c r="AE8565" s="39">
        <v>80</v>
      </c>
      <c r="AF8565" s="56">
        <v>180</v>
      </c>
      <c r="AG8565" s="45">
        <v>40</v>
      </c>
      <c r="AH8565">
        <v>29</v>
      </c>
      <c r="AL8565" t="s">
        <v>22</v>
      </c>
      <c r="AM8565">
        <v>72</v>
      </c>
    </row>
    <row r="8566" spans="28:39">
      <c r="AB8566" s="59" t="s">
        <v>656</v>
      </c>
      <c r="AC8566" s="1">
        <v>3</v>
      </c>
      <c r="AD8566" s="38" t="s">
        <v>427</v>
      </c>
      <c r="AE8566" s="39">
        <v>80</v>
      </c>
      <c r="AF8566" s="56">
        <v>180</v>
      </c>
      <c r="AG8566" s="46">
        <v>50</v>
      </c>
      <c r="AH8566">
        <v>23</v>
      </c>
      <c r="AL8566" t="s">
        <v>22</v>
      </c>
      <c r="AM8566">
        <v>72</v>
      </c>
    </row>
    <row r="8567" spans="28:39">
      <c r="AB8567" s="59" t="s">
        <v>656</v>
      </c>
      <c r="AC8567" s="1">
        <v>3</v>
      </c>
      <c r="AD8567" s="38" t="s">
        <v>427</v>
      </c>
      <c r="AE8567" s="39">
        <v>80</v>
      </c>
      <c r="AF8567" s="56">
        <v>180</v>
      </c>
      <c r="AG8567" s="47">
        <v>60</v>
      </c>
      <c r="AH8567">
        <v>19</v>
      </c>
      <c r="AL8567" t="s">
        <v>22</v>
      </c>
      <c r="AM8567">
        <v>72</v>
      </c>
    </row>
    <row r="8568" spans="28:39">
      <c r="AB8568" s="59" t="s">
        <v>656</v>
      </c>
      <c r="AC8568" s="1">
        <v>3</v>
      </c>
      <c r="AD8568" s="38" t="s">
        <v>427</v>
      </c>
      <c r="AE8568" s="39">
        <v>80</v>
      </c>
      <c r="AF8568" s="56">
        <v>180</v>
      </c>
      <c r="AG8568" s="48">
        <v>70</v>
      </c>
      <c r="AH8568">
        <v>17</v>
      </c>
      <c r="AL8568" t="s">
        <v>22</v>
      </c>
      <c r="AM8568">
        <v>72</v>
      </c>
    </row>
    <row r="8569" spans="28:39">
      <c r="AB8569" s="59" t="s">
        <v>656</v>
      </c>
      <c r="AC8569" s="1">
        <v>3</v>
      </c>
      <c r="AD8569" s="38" t="s">
        <v>427</v>
      </c>
      <c r="AE8569" s="39">
        <v>80</v>
      </c>
      <c r="AF8569" s="57">
        <v>200</v>
      </c>
      <c r="AG8569" s="41">
        <v>0</v>
      </c>
      <c r="AH8569">
        <v>33</v>
      </c>
      <c r="AL8569" t="s">
        <v>22</v>
      </c>
      <c r="AM8569">
        <v>72</v>
      </c>
    </row>
    <row r="8570" spans="28:39">
      <c r="AB8570" s="59" t="s">
        <v>656</v>
      </c>
      <c r="AC8570" s="1">
        <v>3</v>
      </c>
      <c r="AD8570" s="38" t="s">
        <v>427</v>
      </c>
      <c r="AE8570" s="39">
        <v>80</v>
      </c>
      <c r="AF8570" s="57">
        <v>200</v>
      </c>
      <c r="AG8570" s="42">
        <v>10</v>
      </c>
      <c r="AH8570">
        <v>33</v>
      </c>
      <c r="AL8570" t="s">
        <v>22</v>
      </c>
      <c r="AM8570">
        <v>72</v>
      </c>
    </row>
    <row r="8571" spans="28:39">
      <c r="AB8571" s="59" t="s">
        <v>656</v>
      </c>
      <c r="AC8571" s="1">
        <v>3</v>
      </c>
      <c r="AD8571" s="38" t="s">
        <v>427</v>
      </c>
      <c r="AE8571" s="39">
        <v>80</v>
      </c>
      <c r="AF8571" s="57">
        <v>200</v>
      </c>
      <c r="AG8571" s="43">
        <v>20</v>
      </c>
      <c r="AH8571">
        <v>33</v>
      </c>
      <c r="AL8571" t="s">
        <v>22</v>
      </c>
      <c r="AM8571">
        <v>72</v>
      </c>
    </row>
    <row r="8572" spans="28:39">
      <c r="AB8572" s="59" t="s">
        <v>656</v>
      </c>
      <c r="AC8572" s="1">
        <v>3</v>
      </c>
      <c r="AD8572" s="38" t="s">
        <v>427</v>
      </c>
      <c r="AE8572" s="39">
        <v>80</v>
      </c>
      <c r="AF8572" s="57">
        <v>200</v>
      </c>
      <c r="AG8572" s="44">
        <v>30</v>
      </c>
      <c r="AH8572">
        <v>33</v>
      </c>
      <c r="AL8572" t="s">
        <v>22</v>
      </c>
      <c r="AM8572">
        <v>72</v>
      </c>
    </row>
    <row r="8573" spans="28:39">
      <c r="AB8573" s="59" t="s">
        <v>656</v>
      </c>
      <c r="AC8573" s="1">
        <v>3</v>
      </c>
      <c r="AD8573" s="38" t="s">
        <v>427</v>
      </c>
      <c r="AE8573" s="39">
        <v>80</v>
      </c>
      <c r="AF8573" s="57">
        <v>200</v>
      </c>
      <c r="AG8573" s="45">
        <v>40</v>
      </c>
      <c r="AH8573">
        <v>29</v>
      </c>
      <c r="AL8573" t="s">
        <v>22</v>
      </c>
      <c r="AM8573">
        <v>72</v>
      </c>
    </row>
    <row r="8574" spans="28:39">
      <c r="AB8574" s="59" t="s">
        <v>656</v>
      </c>
      <c r="AC8574" s="1">
        <v>3</v>
      </c>
      <c r="AD8574" s="38" t="s">
        <v>427</v>
      </c>
      <c r="AE8574" s="39">
        <v>80</v>
      </c>
      <c r="AF8574" s="57">
        <v>200</v>
      </c>
      <c r="AG8574" s="46">
        <v>50</v>
      </c>
      <c r="AH8574">
        <v>23</v>
      </c>
      <c r="AL8574" t="s">
        <v>22</v>
      </c>
      <c r="AM8574">
        <v>72</v>
      </c>
    </row>
    <row r="8575" spans="28:39">
      <c r="AB8575" s="59" t="s">
        <v>656</v>
      </c>
      <c r="AC8575" s="1">
        <v>3</v>
      </c>
      <c r="AD8575" s="38" t="s">
        <v>427</v>
      </c>
      <c r="AE8575" s="39">
        <v>80</v>
      </c>
      <c r="AF8575" s="57">
        <v>200</v>
      </c>
      <c r="AG8575" s="47">
        <v>60</v>
      </c>
      <c r="AH8575">
        <v>19</v>
      </c>
      <c r="AL8575" t="s">
        <v>22</v>
      </c>
      <c r="AM8575">
        <v>72</v>
      </c>
    </row>
    <row r="8576" spans="28:39">
      <c r="AB8576" s="59" t="s">
        <v>656</v>
      </c>
      <c r="AC8576" s="1">
        <v>3</v>
      </c>
      <c r="AD8576" s="38" t="s">
        <v>427</v>
      </c>
      <c r="AE8576" s="39">
        <v>80</v>
      </c>
      <c r="AF8576" s="57">
        <v>200</v>
      </c>
      <c r="AG8576" s="48">
        <v>70</v>
      </c>
      <c r="AH8576">
        <v>17</v>
      </c>
      <c r="AL8576" t="s">
        <v>22</v>
      </c>
      <c r="AM8576">
        <v>72</v>
      </c>
    </row>
    <row r="8577" spans="28:39">
      <c r="AB8577" s="59" t="s">
        <v>656</v>
      </c>
      <c r="AC8577" s="1">
        <v>3</v>
      </c>
      <c r="AD8577" s="38" t="s">
        <v>428</v>
      </c>
      <c r="AE8577" s="39">
        <v>80</v>
      </c>
      <c r="AF8577" s="40">
        <v>110</v>
      </c>
      <c r="AG8577" s="41">
        <v>0</v>
      </c>
      <c r="AH8577">
        <v>82</v>
      </c>
      <c r="AL8577" t="s">
        <v>22</v>
      </c>
      <c r="AM8577">
        <v>72</v>
      </c>
    </row>
    <row r="8578" spans="28:39">
      <c r="AB8578" s="59" t="s">
        <v>656</v>
      </c>
      <c r="AC8578" s="1">
        <v>3</v>
      </c>
      <c r="AD8578" s="38" t="s">
        <v>428</v>
      </c>
      <c r="AE8578" s="39">
        <v>80</v>
      </c>
      <c r="AF8578" s="40">
        <v>110</v>
      </c>
      <c r="AG8578" s="42">
        <v>10</v>
      </c>
      <c r="AH8578">
        <v>82</v>
      </c>
      <c r="AL8578" t="s">
        <v>22</v>
      </c>
      <c r="AM8578">
        <v>72</v>
      </c>
    </row>
    <row r="8579" spans="28:39">
      <c r="AB8579" s="59" t="s">
        <v>656</v>
      </c>
      <c r="AC8579" s="1">
        <v>3</v>
      </c>
      <c r="AD8579" s="38" t="s">
        <v>428</v>
      </c>
      <c r="AE8579" s="39">
        <v>80</v>
      </c>
      <c r="AF8579" s="40">
        <v>110</v>
      </c>
      <c r="AG8579" s="43">
        <v>20</v>
      </c>
      <c r="AH8579">
        <v>54</v>
      </c>
      <c r="AL8579" t="s">
        <v>22</v>
      </c>
      <c r="AM8579">
        <v>72</v>
      </c>
    </row>
    <row r="8580" spans="28:39">
      <c r="AB8580" s="59" t="s">
        <v>656</v>
      </c>
      <c r="AC8580" s="1">
        <v>3</v>
      </c>
      <c r="AD8580" s="38" t="s">
        <v>428</v>
      </c>
      <c r="AE8580" s="39">
        <v>80</v>
      </c>
      <c r="AF8580" s="40">
        <v>110</v>
      </c>
      <c r="AG8580" s="44">
        <v>30</v>
      </c>
      <c r="AH8580">
        <v>37</v>
      </c>
      <c r="AL8580" t="s">
        <v>22</v>
      </c>
      <c r="AM8580">
        <v>72</v>
      </c>
    </row>
    <row r="8581" spans="28:39">
      <c r="AB8581" s="59" t="s">
        <v>656</v>
      </c>
      <c r="AC8581" s="1">
        <v>3</v>
      </c>
      <c r="AD8581" s="38" t="s">
        <v>428</v>
      </c>
      <c r="AE8581" s="39">
        <v>80</v>
      </c>
      <c r="AF8581" s="40">
        <v>110</v>
      </c>
      <c r="AG8581" s="45">
        <v>40</v>
      </c>
      <c r="AH8581">
        <v>29</v>
      </c>
      <c r="AL8581" t="s">
        <v>22</v>
      </c>
      <c r="AM8581">
        <v>72</v>
      </c>
    </row>
    <row r="8582" spans="28:39">
      <c r="AB8582" s="59" t="s">
        <v>656</v>
      </c>
      <c r="AC8582" s="1">
        <v>3</v>
      </c>
      <c r="AD8582" s="38" t="s">
        <v>428</v>
      </c>
      <c r="AE8582" s="39">
        <v>80</v>
      </c>
      <c r="AF8582" s="40">
        <v>110</v>
      </c>
      <c r="AG8582" s="46">
        <v>50</v>
      </c>
      <c r="AH8582">
        <v>23</v>
      </c>
      <c r="AL8582" t="s">
        <v>22</v>
      </c>
      <c r="AM8582">
        <v>72</v>
      </c>
    </row>
    <row r="8583" spans="28:39">
      <c r="AB8583" s="59" t="s">
        <v>656</v>
      </c>
      <c r="AC8583" s="1">
        <v>3</v>
      </c>
      <c r="AD8583" s="38" t="s">
        <v>428</v>
      </c>
      <c r="AE8583" s="39">
        <v>80</v>
      </c>
      <c r="AF8583" s="40">
        <v>110</v>
      </c>
      <c r="AG8583" s="47">
        <v>60</v>
      </c>
      <c r="AH8583">
        <v>19</v>
      </c>
      <c r="AL8583" t="s">
        <v>22</v>
      </c>
      <c r="AM8583">
        <v>72</v>
      </c>
    </row>
    <row r="8584" spans="28:39">
      <c r="AB8584" s="59" t="s">
        <v>656</v>
      </c>
      <c r="AC8584" s="1">
        <v>3</v>
      </c>
      <c r="AD8584" s="38" t="s">
        <v>428</v>
      </c>
      <c r="AE8584" s="39">
        <v>80</v>
      </c>
      <c r="AF8584" s="40">
        <v>110</v>
      </c>
      <c r="AG8584" s="48">
        <v>70</v>
      </c>
      <c r="AH8584">
        <v>17</v>
      </c>
      <c r="AL8584" t="s">
        <v>22</v>
      </c>
      <c r="AM8584">
        <v>72</v>
      </c>
    </row>
    <row r="8585" spans="28:39">
      <c r="AB8585" s="59" t="s">
        <v>656</v>
      </c>
      <c r="AC8585" s="1">
        <v>3</v>
      </c>
      <c r="AD8585" s="38" t="s">
        <v>428</v>
      </c>
      <c r="AE8585" s="39">
        <v>80</v>
      </c>
      <c r="AF8585" s="49">
        <v>115</v>
      </c>
      <c r="AG8585" s="41">
        <v>0</v>
      </c>
      <c r="AH8585">
        <v>80</v>
      </c>
      <c r="AL8585" t="s">
        <v>22</v>
      </c>
      <c r="AM8585">
        <v>72</v>
      </c>
    </row>
    <row r="8586" spans="28:39">
      <c r="AB8586" s="59" t="s">
        <v>656</v>
      </c>
      <c r="AC8586" s="1">
        <v>3</v>
      </c>
      <c r="AD8586" s="38" t="s">
        <v>428</v>
      </c>
      <c r="AE8586" s="39">
        <v>80</v>
      </c>
      <c r="AF8586" s="49">
        <v>115</v>
      </c>
      <c r="AG8586" s="42">
        <v>10</v>
      </c>
      <c r="AH8586">
        <v>80</v>
      </c>
      <c r="AL8586" t="s">
        <v>22</v>
      </c>
      <c r="AM8586">
        <v>72</v>
      </c>
    </row>
    <row r="8587" spans="28:39">
      <c r="AB8587" s="59" t="s">
        <v>656</v>
      </c>
      <c r="AC8587" s="1">
        <v>3</v>
      </c>
      <c r="AD8587" s="38" t="s">
        <v>428</v>
      </c>
      <c r="AE8587" s="39">
        <v>80</v>
      </c>
      <c r="AF8587" s="49">
        <v>115</v>
      </c>
      <c r="AG8587" s="43">
        <v>20</v>
      </c>
      <c r="AH8587">
        <v>54</v>
      </c>
      <c r="AL8587" t="s">
        <v>22</v>
      </c>
      <c r="AM8587">
        <v>72</v>
      </c>
    </row>
    <row r="8588" spans="28:39">
      <c r="AB8588" s="59" t="s">
        <v>656</v>
      </c>
      <c r="AC8588" s="1">
        <v>3</v>
      </c>
      <c r="AD8588" s="38" t="s">
        <v>428</v>
      </c>
      <c r="AE8588" s="39">
        <v>80</v>
      </c>
      <c r="AF8588" s="49">
        <v>115</v>
      </c>
      <c r="AG8588" s="44">
        <v>30</v>
      </c>
      <c r="AH8588">
        <v>37</v>
      </c>
      <c r="AL8588" t="s">
        <v>22</v>
      </c>
      <c r="AM8588">
        <v>72</v>
      </c>
    </row>
    <row r="8589" spans="28:39">
      <c r="AB8589" s="59" t="s">
        <v>656</v>
      </c>
      <c r="AC8589" s="1">
        <v>3</v>
      </c>
      <c r="AD8589" s="38" t="s">
        <v>428</v>
      </c>
      <c r="AE8589" s="39">
        <v>80</v>
      </c>
      <c r="AF8589" s="49">
        <v>115</v>
      </c>
      <c r="AG8589" s="45">
        <v>40</v>
      </c>
      <c r="AH8589">
        <v>29</v>
      </c>
      <c r="AL8589" t="s">
        <v>22</v>
      </c>
      <c r="AM8589">
        <v>72</v>
      </c>
    </row>
    <row r="8590" spans="28:39">
      <c r="AB8590" s="59" t="s">
        <v>656</v>
      </c>
      <c r="AC8590" s="1">
        <v>3</v>
      </c>
      <c r="AD8590" s="38" t="s">
        <v>428</v>
      </c>
      <c r="AE8590" s="39">
        <v>80</v>
      </c>
      <c r="AF8590" s="49">
        <v>115</v>
      </c>
      <c r="AG8590" s="46">
        <v>50</v>
      </c>
      <c r="AH8590">
        <v>23</v>
      </c>
      <c r="AL8590" t="s">
        <v>22</v>
      </c>
      <c r="AM8590">
        <v>72</v>
      </c>
    </row>
    <row r="8591" spans="28:39">
      <c r="AB8591" s="59" t="s">
        <v>656</v>
      </c>
      <c r="AC8591" s="1">
        <v>3</v>
      </c>
      <c r="AD8591" s="38" t="s">
        <v>428</v>
      </c>
      <c r="AE8591" s="39">
        <v>80</v>
      </c>
      <c r="AF8591" s="49">
        <v>115</v>
      </c>
      <c r="AG8591" s="47">
        <v>60</v>
      </c>
      <c r="AH8591">
        <v>19</v>
      </c>
      <c r="AL8591" t="s">
        <v>22</v>
      </c>
      <c r="AM8591">
        <v>72</v>
      </c>
    </row>
    <row r="8592" spans="28:39">
      <c r="AB8592" s="59" t="s">
        <v>656</v>
      </c>
      <c r="AC8592" s="1">
        <v>3</v>
      </c>
      <c r="AD8592" s="38" t="s">
        <v>428</v>
      </c>
      <c r="AE8592" s="39">
        <v>80</v>
      </c>
      <c r="AF8592" s="49">
        <v>115</v>
      </c>
      <c r="AG8592" s="48">
        <v>70</v>
      </c>
      <c r="AH8592">
        <v>17</v>
      </c>
      <c r="AL8592" t="s">
        <v>22</v>
      </c>
      <c r="AM8592">
        <v>72</v>
      </c>
    </row>
    <row r="8593" spans="28:39">
      <c r="AB8593" s="59" t="s">
        <v>656</v>
      </c>
      <c r="AC8593" s="1">
        <v>3</v>
      </c>
      <c r="AD8593" s="38" t="s">
        <v>428</v>
      </c>
      <c r="AE8593" s="39">
        <v>80</v>
      </c>
      <c r="AF8593" s="50">
        <v>120</v>
      </c>
      <c r="AG8593" s="41">
        <v>0</v>
      </c>
      <c r="AH8593">
        <v>77</v>
      </c>
      <c r="AL8593" t="s">
        <v>22</v>
      </c>
      <c r="AM8593">
        <v>72</v>
      </c>
    </row>
    <row r="8594" spans="28:39">
      <c r="AB8594" s="59" t="s">
        <v>656</v>
      </c>
      <c r="AC8594" s="1">
        <v>3</v>
      </c>
      <c r="AD8594" s="38" t="s">
        <v>428</v>
      </c>
      <c r="AE8594" s="39">
        <v>80</v>
      </c>
      <c r="AF8594" s="50">
        <v>120</v>
      </c>
      <c r="AG8594" s="42">
        <v>10</v>
      </c>
      <c r="AH8594">
        <v>77</v>
      </c>
      <c r="AL8594" t="s">
        <v>22</v>
      </c>
      <c r="AM8594">
        <v>72</v>
      </c>
    </row>
    <row r="8595" spans="28:39">
      <c r="AB8595" s="59" t="s">
        <v>656</v>
      </c>
      <c r="AC8595" s="1">
        <v>3</v>
      </c>
      <c r="AD8595" s="38" t="s">
        <v>428</v>
      </c>
      <c r="AE8595" s="39">
        <v>80</v>
      </c>
      <c r="AF8595" s="50">
        <v>120</v>
      </c>
      <c r="AG8595" s="43">
        <v>20</v>
      </c>
      <c r="AH8595">
        <v>54</v>
      </c>
      <c r="AL8595" t="s">
        <v>22</v>
      </c>
      <c r="AM8595">
        <v>72</v>
      </c>
    </row>
    <row r="8596" spans="28:39">
      <c r="AB8596" s="59" t="s">
        <v>656</v>
      </c>
      <c r="AC8596" s="1">
        <v>3</v>
      </c>
      <c r="AD8596" s="38" t="s">
        <v>428</v>
      </c>
      <c r="AE8596" s="39">
        <v>80</v>
      </c>
      <c r="AF8596" s="50">
        <v>120</v>
      </c>
      <c r="AG8596" s="44">
        <v>30</v>
      </c>
      <c r="AH8596">
        <v>37</v>
      </c>
      <c r="AL8596" t="s">
        <v>22</v>
      </c>
      <c r="AM8596">
        <v>72</v>
      </c>
    </row>
    <row r="8597" spans="28:39">
      <c r="AB8597" s="59" t="s">
        <v>656</v>
      </c>
      <c r="AC8597" s="1">
        <v>3</v>
      </c>
      <c r="AD8597" s="38" t="s">
        <v>428</v>
      </c>
      <c r="AE8597" s="39">
        <v>80</v>
      </c>
      <c r="AF8597" s="50">
        <v>120</v>
      </c>
      <c r="AG8597" s="45">
        <v>40</v>
      </c>
      <c r="AH8597">
        <v>29</v>
      </c>
      <c r="AL8597" t="s">
        <v>22</v>
      </c>
      <c r="AM8597">
        <v>72</v>
      </c>
    </row>
    <row r="8598" spans="28:39">
      <c r="AB8598" s="59" t="s">
        <v>656</v>
      </c>
      <c r="AC8598" s="1">
        <v>3</v>
      </c>
      <c r="AD8598" s="38" t="s">
        <v>428</v>
      </c>
      <c r="AE8598" s="39">
        <v>80</v>
      </c>
      <c r="AF8598" s="50">
        <v>120</v>
      </c>
      <c r="AG8598" s="46">
        <v>50</v>
      </c>
      <c r="AH8598">
        <v>23</v>
      </c>
      <c r="AL8598" t="s">
        <v>22</v>
      </c>
      <c r="AM8598">
        <v>72</v>
      </c>
    </row>
    <row r="8599" spans="28:39">
      <c r="AB8599" s="59" t="s">
        <v>656</v>
      </c>
      <c r="AC8599" s="1">
        <v>3</v>
      </c>
      <c r="AD8599" s="38" t="s">
        <v>428</v>
      </c>
      <c r="AE8599" s="39">
        <v>80</v>
      </c>
      <c r="AF8599" s="50">
        <v>120</v>
      </c>
      <c r="AG8599" s="47">
        <v>60</v>
      </c>
      <c r="AH8599">
        <v>19</v>
      </c>
      <c r="AL8599" t="s">
        <v>22</v>
      </c>
      <c r="AM8599">
        <v>72</v>
      </c>
    </row>
    <row r="8600" spans="28:39">
      <c r="AB8600" s="59" t="s">
        <v>656</v>
      </c>
      <c r="AC8600" s="1">
        <v>3</v>
      </c>
      <c r="AD8600" s="38" t="s">
        <v>428</v>
      </c>
      <c r="AE8600" s="39">
        <v>80</v>
      </c>
      <c r="AF8600" s="50">
        <v>120</v>
      </c>
      <c r="AG8600" s="48">
        <v>70</v>
      </c>
      <c r="AH8600">
        <v>17</v>
      </c>
      <c r="AL8600" t="s">
        <v>22</v>
      </c>
      <c r="AM8600">
        <v>72</v>
      </c>
    </row>
    <row r="8601" spans="28:39">
      <c r="AB8601" s="59" t="s">
        <v>656</v>
      </c>
      <c r="AC8601" s="1">
        <v>3</v>
      </c>
      <c r="AD8601" s="38" t="s">
        <v>428</v>
      </c>
      <c r="AE8601" s="39">
        <v>80</v>
      </c>
      <c r="AF8601" s="51">
        <v>130</v>
      </c>
      <c r="AG8601" s="41">
        <v>0</v>
      </c>
      <c r="AH8601">
        <v>66</v>
      </c>
      <c r="AL8601" t="s">
        <v>22</v>
      </c>
      <c r="AM8601">
        <v>72</v>
      </c>
    </row>
    <row r="8602" spans="28:39">
      <c r="AB8602" s="59" t="s">
        <v>656</v>
      </c>
      <c r="AC8602" s="1">
        <v>3</v>
      </c>
      <c r="AD8602" s="38" t="s">
        <v>428</v>
      </c>
      <c r="AE8602" s="39">
        <v>80</v>
      </c>
      <c r="AF8602" s="51">
        <v>130</v>
      </c>
      <c r="AG8602" s="42">
        <v>10</v>
      </c>
      <c r="AH8602">
        <v>66</v>
      </c>
      <c r="AL8602" t="s">
        <v>22</v>
      </c>
      <c r="AM8602">
        <v>72</v>
      </c>
    </row>
    <row r="8603" spans="28:39">
      <c r="AB8603" s="59" t="s">
        <v>656</v>
      </c>
      <c r="AC8603" s="1">
        <v>3</v>
      </c>
      <c r="AD8603" s="38" t="s">
        <v>428</v>
      </c>
      <c r="AE8603" s="39">
        <v>80</v>
      </c>
      <c r="AF8603" s="51">
        <v>130</v>
      </c>
      <c r="AG8603" s="43">
        <v>20</v>
      </c>
      <c r="AH8603">
        <v>54</v>
      </c>
      <c r="AL8603" t="s">
        <v>22</v>
      </c>
      <c r="AM8603">
        <v>72</v>
      </c>
    </row>
    <row r="8604" spans="28:39">
      <c r="AB8604" s="59" t="s">
        <v>656</v>
      </c>
      <c r="AC8604" s="1">
        <v>3</v>
      </c>
      <c r="AD8604" s="38" t="s">
        <v>428</v>
      </c>
      <c r="AE8604" s="39">
        <v>80</v>
      </c>
      <c r="AF8604" s="51">
        <v>130</v>
      </c>
      <c r="AG8604" s="44">
        <v>30</v>
      </c>
      <c r="AH8604">
        <v>37</v>
      </c>
      <c r="AL8604" t="s">
        <v>22</v>
      </c>
      <c r="AM8604">
        <v>72</v>
      </c>
    </row>
    <row r="8605" spans="28:39">
      <c r="AB8605" s="59" t="s">
        <v>656</v>
      </c>
      <c r="AC8605" s="1">
        <v>3</v>
      </c>
      <c r="AD8605" s="38" t="s">
        <v>428</v>
      </c>
      <c r="AE8605" s="39">
        <v>80</v>
      </c>
      <c r="AF8605" s="51">
        <v>130</v>
      </c>
      <c r="AG8605" s="45">
        <v>40</v>
      </c>
      <c r="AH8605">
        <v>29</v>
      </c>
      <c r="AL8605" t="s">
        <v>22</v>
      </c>
      <c r="AM8605">
        <v>72</v>
      </c>
    </row>
    <row r="8606" spans="28:39">
      <c r="AB8606" s="59" t="s">
        <v>656</v>
      </c>
      <c r="AC8606" s="1">
        <v>3</v>
      </c>
      <c r="AD8606" s="38" t="s">
        <v>428</v>
      </c>
      <c r="AE8606" s="39">
        <v>80</v>
      </c>
      <c r="AF8606" s="51">
        <v>130</v>
      </c>
      <c r="AG8606" s="46">
        <v>50</v>
      </c>
      <c r="AH8606">
        <v>23</v>
      </c>
      <c r="AL8606" t="s">
        <v>22</v>
      </c>
      <c r="AM8606">
        <v>72</v>
      </c>
    </row>
    <row r="8607" spans="28:39">
      <c r="AB8607" s="59" t="s">
        <v>656</v>
      </c>
      <c r="AC8607" s="1">
        <v>3</v>
      </c>
      <c r="AD8607" s="38" t="s">
        <v>428</v>
      </c>
      <c r="AE8607" s="39">
        <v>80</v>
      </c>
      <c r="AF8607" s="51">
        <v>130</v>
      </c>
      <c r="AG8607" s="47">
        <v>60</v>
      </c>
      <c r="AH8607">
        <v>19</v>
      </c>
      <c r="AL8607" t="s">
        <v>22</v>
      </c>
      <c r="AM8607">
        <v>72</v>
      </c>
    </row>
    <row r="8608" spans="28:39">
      <c r="AB8608" s="59" t="s">
        <v>656</v>
      </c>
      <c r="AC8608" s="1">
        <v>3</v>
      </c>
      <c r="AD8608" s="38" t="s">
        <v>428</v>
      </c>
      <c r="AE8608" s="39">
        <v>80</v>
      </c>
      <c r="AF8608" s="51">
        <v>130</v>
      </c>
      <c r="AG8608" s="48">
        <v>70</v>
      </c>
      <c r="AH8608">
        <v>17</v>
      </c>
      <c r="AL8608" t="s">
        <v>22</v>
      </c>
      <c r="AM8608">
        <v>72</v>
      </c>
    </row>
    <row r="8609" spans="28:39">
      <c r="AB8609" s="59" t="s">
        <v>656</v>
      </c>
      <c r="AC8609" s="1">
        <v>3</v>
      </c>
      <c r="AD8609" s="38" t="s">
        <v>428</v>
      </c>
      <c r="AE8609" s="39">
        <v>80</v>
      </c>
      <c r="AF8609" s="52">
        <v>140</v>
      </c>
      <c r="AG8609" s="41">
        <v>0</v>
      </c>
      <c r="AH8609">
        <v>57</v>
      </c>
      <c r="AL8609" t="s">
        <v>22</v>
      </c>
      <c r="AM8609">
        <v>72</v>
      </c>
    </row>
    <row r="8610" spans="28:39">
      <c r="AB8610" s="59" t="s">
        <v>656</v>
      </c>
      <c r="AC8610" s="1">
        <v>3</v>
      </c>
      <c r="AD8610" s="38" t="s">
        <v>428</v>
      </c>
      <c r="AE8610" s="39">
        <v>80</v>
      </c>
      <c r="AF8610" s="52">
        <v>140</v>
      </c>
      <c r="AG8610" s="42">
        <v>10</v>
      </c>
      <c r="AH8610">
        <v>57</v>
      </c>
      <c r="AL8610" t="s">
        <v>22</v>
      </c>
      <c r="AM8610">
        <v>72</v>
      </c>
    </row>
    <row r="8611" spans="28:39">
      <c r="AB8611" s="59" t="s">
        <v>656</v>
      </c>
      <c r="AC8611" s="1">
        <v>3</v>
      </c>
      <c r="AD8611" s="38" t="s">
        <v>428</v>
      </c>
      <c r="AE8611" s="39">
        <v>80</v>
      </c>
      <c r="AF8611" s="52">
        <v>140</v>
      </c>
      <c r="AG8611" s="43">
        <v>20</v>
      </c>
      <c r="AH8611">
        <v>54</v>
      </c>
      <c r="AL8611" t="s">
        <v>22</v>
      </c>
      <c r="AM8611">
        <v>72</v>
      </c>
    </row>
    <row r="8612" spans="28:39">
      <c r="AB8612" s="59" t="s">
        <v>656</v>
      </c>
      <c r="AC8612" s="1">
        <v>3</v>
      </c>
      <c r="AD8612" s="38" t="s">
        <v>428</v>
      </c>
      <c r="AE8612" s="39">
        <v>80</v>
      </c>
      <c r="AF8612" s="52">
        <v>140</v>
      </c>
      <c r="AG8612" s="44">
        <v>30</v>
      </c>
      <c r="AH8612">
        <v>37</v>
      </c>
      <c r="AL8612" t="s">
        <v>22</v>
      </c>
      <c r="AM8612">
        <v>72</v>
      </c>
    </row>
    <row r="8613" spans="28:39">
      <c r="AB8613" s="59" t="s">
        <v>656</v>
      </c>
      <c r="AC8613" s="1">
        <v>3</v>
      </c>
      <c r="AD8613" s="38" t="s">
        <v>428</v>
      </c>
      <c r="AE8613" s="39">
        <v>80</v>
      </c>
      <c r="AF8613" s="52">
        <v>140</v>
      </c>
      <c r="AG8613" s="45">
        <v>40</v>
      </c>
      <c r="AH8613">
        <v>29</v>
      </c>
      <c r="AL8613" t="s">
        <v>22</v>
      </c>
      <c r="AM8613">
        <v>72</v>
      </c>
    </row>
    <row r="8614" spans="28:39">
      <c r="AB8614" s="59" t="s">
        <v>656</v>
      </c>
      <c r="AC8614" s="1">
        <v>3</v>
      </c>
      <c r="AD8614" s="38" t="s">
        <v>428</v>
      </c>
      <c r="AE8614" s="39">
        <v>80</v>
      </c>
      <c r="AF8614" s="52">
        <v>140</v>
      </c>
      <c r="AG8614" s="46">
        <v>50</v>
      </c>
      <c r="AH8614">
        <v>23</v>
      </c>
      <c r="AL8614" t="s">
        <v>22</v>
      </c>
      <c r="AM8614">
        <v>72</v>
      </c>
    </row>
    <row r="8615" spans="28:39">
      <c r="AB8615" s="59" t="s">
        <v>656</v>
      </c>
      <c r="AC8615" s="1">
        <v>3</v>
      </c>
      <c r="AD8615" s="38" t="s">
        <v>428</v>
      </c>
      <c r="AE8615" s="39">
        <v>80</v>
      </c>
      <c r="AF8615" s="52">
        <v>140</v>
      </c>
      <c r="AG8615" s="47">
        <v>60</v>
      </c>
      <c r="AH8615">
        <v>19</v>
      </c>
      <c r="AL8615" t="s">
        <v>22</v>
      </c>
      <c r="AM8615">
        <v>72</v>
      </c>
    </row>
    <row r="8616" spans="28:39">
      <c r="AB8616" s="59" t="s">
        <v>656</v>
      </c>
      <c r="AC8616" s="1">
        <v>3</v>
      </c>
      <c r="AD8616" s="38" t="s">
        <v>428</v>
      </c>
      <c r="AE8616" s="39">
        <v>80</v>
      </c>
      <c r="AF8616" s="52">
        <v>140</v>
      </c>
      <c r="AG8616" s="48">
        <v>70</v>
      </c>
      <c r="AH8616">
        <v>17</v>
      </c>
      <c r="AL8616" t="s">
        <v>22</v>
      </c>
      <c r="AM8616">
        <v>72</v>
      </c>
    </row>
    <row r="8617" spans="28:39">
      <c r="AB8617" s="59" t="s">
        <v>656</v>
      </c>
      <c r="AC8617" s="1">
        <v>3</v>
      </c>
      <c r="AD8617" s="38" t="s">
        <v>428</v>
      </c>
      <c r="AE8617" s="39">
        <v>80</v>
      </c>
      <c r="AF8617" s="53">
        <v>150</v>
      </c>
      <c r="AG8617" s="41">
        <v>0</v>
      </c>
      <c r="AH8617">
        <v>49</v>
      </c>
      <c r="AL8617" t="s">
        <v>22</v>
      </c>
      <c r="AM8617">
        <v>72</v>
      </c>
    </row>
    <row r="8618" spans="28:39">
      <c r="AB8618" s="59" t="s">
        <v>656</v>
      </c>
      <c r="AC8618" s="1">
        <v>3</v>
      </c>
      <c r="AD8618" s="38" t="s">
        <v>428</v>
      </c>
      <c r="AE8618" s="39">
        <v>80</v>
      </c>
      <c r="AF8618" s="53">
        <v>150</v>
      </c>
      <c r="AG8618" s="42">
        <v>10</v>
      </c>
      <c r="AH8618">
        <v>49</v>
      </c>
      <c r="AL8618" t="s">
        <v>22</v>
      </c>
      <c r="AM8618">
        <v>72</v>
      </c>
    </row>
    <row r="8619" spans="28:39">
      <c r="AB8619" s="59" t="s">
        <v>656</v>
      </c>
      <c r="AC8619" s="1">
        <v>3</v>
      </c>
      <c r="AD8619" s="38" t="s">
        <v>428</v>
      </c>
      <c r="AE8619" s="39">
        <v>80</v>
      </c>
      <c r="AF8619" s="53">
        <v>150</v>
      </c>
      <c r="AG8619" s="43">
        <v>20</v>
      </c>
      <c r="AH8619">
        <v>49</v>
      </c>
      <c r="AL8619" t="s">
        <v>22</v>
      </c>
      <c r="AM8619">
        <v>72</v>
      </c>
    </row>
    <row r="8620" spans="28:39">
      <c r="AB8620" s="59" t="s">
        <v>656</v>
      </c>
      <c r="AC8620" s="1">
        <v>3</v>
      </c>
      <c r="AD8620" s="38" t="s">
        <v>428</v>
      </c>
      <c r="AE8620" s="39">
        <v>80</v>
      </c>
      <c r="AF8620" s="53">
        <v>150</v>
      </c>
      <c r="AG8620" s="44">
        <v>30</v>
      </c>
      <c r="AH8620">
        <v>37</v>
      </c>
      <c r="AL8620" t="s">
        <v>22</v>
      </c>
      <c r="AM8620">
        <v>72</v>
      </c>
    </row>
    <row r="8621" spans="28:39">
      <c r="AB8621" s="59" t="s">
        <v>656</v>
      </c>
      <c r="AC8621" s="1">
        <v>3</v>
      </c>
      <c r="AD8621" s="38" t="s">
        <v>428</v>
      </c>
      <c r="AE8621" s="39">
        <v>80</v>
      </c>
      <c r="AF8621" s="53">
        <v>150</v>
      </c>
      <c r="AG8621" s="45">
        <v>40</v>
      </c>
      <c r="AH8621">
        <v>29</v>
      </c>
      <c r="AL8621" t="s">
        <v>22</v>
      </c>
      <c r="AM8621">
        <v>72</v>
      </c>
    </row>
    <row r="8622" spans="28:39">
      <c r="AB8622" s="59" t="s">
        <v>656</v>
      </c>
      <c r="AC8622" s="1">
        <v>3</v>
      </c>
      <c r="AD8622" s="38" t="s">
        <v>428</v>
      </c>
      <c r="AE8622" s="39">
        <v>80</v>
      </c>
      <c r="AF8622" s="53">
        <v>150</v>
      </c>
      <c r="AG8622" s="46">
        <v>50</v>
      </c>
      <c r="AH8622">
        <v>23</v>
      </c>
      <c r="AL8622" t="s">
        <v>22</v>
      </c>
      <c r="AM8622">
        <v>72</v>
      </c>
    </row>
    <row r="8623" spans="28:39">
      <c r="AB8623" s="59" t="s">
        <v>656</v>
      </c>
      <c r="AC8623" s="1">
        <v>3</v>
      </c>
      <c r="AD8623" s="38" t="s">
        <v>428</v>
      </c>
      <c r="AE8623" s="39">
        <v>80</v>
      </c>
      <c r="AF8623" s="53">
        <v>150</v>
      </c>
      <c r="AG8623" s="47">
        <v>60</v>
      </c>
      <c r="AH8623">
        <v>19</v>
      </c>
      <c r="AL8623" t="s">
        <v>22</v>
      </c>
      <c r="AM8623">
        <v>72</v>
      </c>
    </row>
    <row r="8624" spans="28:39">
      <c r="AB8624" s="59" t="s">
        <v>656</v>
      </c>
      <c r="AC8624" s="1">
        <v>3</v>
      </c>
      <c r="AD8624" s="38" t="s">
        <v>428</v>
      </c>
      <c r="AE8624" s="39">
        <v>80</v>
      </c>
      <c r="AF8624" s="53">
        <v>150</v>
      </c>
      <c r="AG8624" s="48">
        <v>70</v>
      </c>
      <c r="AH8624">
        <v>17</v>
      </c>
      <c r="AL8624" t="s">
        <v>22</v>
      </c>
      <c r="AM8624">
        <v>72</v>
      </c>
    </row>
    <row r="8625" spans="28:39">
      <c r="AB8625" s="59" t="s">
        <v>656</v>
      </c>
      <c r="AC8625" s="1">
        <v>3</v>
      </c>
      <c r="AD8625" s="38" t="s">
        <v>428</v>
      </c>
      <c r="AE8625" s="39">
        <v>80</v>
      </c>
      <c r="AF8625" s="54">
        <v>160</v>
      </c>
      <c r="AG8625" s="41">
        <v>0</v>
      </c>
      <c r="AH8625">
        <v>43</v>
      </c>
      <c r="AL8625" t="s">
        <v>22</v>
      </c>
      <c r="AM8625">
        <v>72</v>
      </c>
    </row>
    <row r="8626" spans="28:39">
      <c r="AB8626" s="59" t="s">
        <v>656</v>
      </c>
      <c r="AC8626" s="1">
        <v>3</v>
      </c>
      <c r="AD8626" s="38" t="s">
        <v>428</v>
      </c>
      <c r="AE8626" s="39">
        <v>80</v>
      </c>
      <c r="AF8626" s="54">
        <v>160</v>
      </c>
      <c r="AG8626" s="42">
        <v>10</v>
      </c>
      <c r="AH8626">
        <v>43</v>
      </c>
      <c r="AL8626" t="s">
        <v>22</v>
      </c>
      <c r="AM8626">
        <v>72</v>
      </c>
    </row>
    <row r="8627" spans="28:39">
      <c r="AB8627" s="59" t="s">
        <v>656</v>
      </c>
      <c r="AC8627" s="1">
        <v>3</v>
      </c>
      <c r="AD8627" s="38" t="s">
        <v>428</v>
      </c>
      <c r="AE8627" s="39">
        <v>80</v>
      </c>
      <c r="AF8627" s="54">
        <v>160</v>
      </c>
      <c r="AG8627" s="43">
        <v>20</v>
      </c>
      <c r="AH8627">
        <v>43</v>
      </c>
      <c r="AL8627" t="s">
        <v>22</v>
      </c>
      <c r="AM8627">
        <v>72</v>
      </c>
    </row>
    <row r="8628" spans="28:39">
      <c r="AB8628" s="59" t="s">
        <v>656</v>
      </c>
      <c r="AC8628" s="1">
        <v>3</v>
      </c>
      <c r="AD8628" s="38" t="s">
        <v>428</v>
      </c>
      <c r="AE8628" s="39">
        <v>80</v>
      </c>
      <c r="AF8628" s="54">
        <v>160</v>
      </c>
      <c r="AG8628" s="44">
        <v>30</v>
      </c>
      <c r="AH8628">
        <v>37</v>
      </c>
      <c r="AL8628" t="s">
        <v>22</v>
      </c>
      <c r="AM8628">
        <v>72</v>
      </c>
    </row>
    <row r="8629" spans="28:39">
      <c r="AB8629" s="59" t="s">
        <v>656</v>
      </c>
      <c r="AC8629" s="1">
        <v>3</v>
      </c>
      <c r="AD8629" s="38" t="s">
        <v>428</v>
      </c>
      <c r="AE8629" s="39">
        <v>80</v>
      </c>
      <c r="AF8629" s="54">
        <v>160</v>
      </c>
      <c r="AG8629" s="45">
        <v>40</v>
      </c>
      <c r="AH8629">
        <v>29</v>
      </c>
      <c r="AL8629" t="s">
        <v>22</v>
      </c>
      <c r="AM8629">
        <v>72</v>
      </c>
    </row>
    <row r="8630" spans="28:39">
      <c r="AB8630" s="59" t="s">
        <v>656</v>
      </c>
      <c r="AC8630" s="1">
        <v>3</v>
      </c>
      <c r="AD8630" s="38" t="s">
        <v>428</v>
      </c>
      <c r="AE8630" s="39">
        <v>80</v>
      </c>
      <c r="AF8630" s="54">
        <v>160</v>
      </c>
      <c r="AG8630" s="46">
        <v>50</v>
      </c>
      <c r="AH8630">
        <v>23</v>
      </c>
      <c r="AL8630" t="s">
        <v>22</v>
      </c>
      <c r="AM8630">
        <v>72</v>
      </c>
    </row>
    <row r="8631" spans="28:39">
      <c r="AB8631" s="59" t="s">
        <v>656</v>
      </c>
      <c r="AC8631" s="1">
        <v>3</v>
      </c>
      <c r="AD8631" s="38" t="s">
        <v>428</v>
      </c>
      <c r="AE8631" s="39">
        <v>80</v>
      </c>
      <c r="AF8631" s="54">
        <v>160</v>
      </c>
      <c r="AG8631" s="47">
        <v>60</v>
      </c>
      <c r="AH8631">
        <v>19</v>
      </c>
      <c r="AL8631" t="s">
        <v>22</v>
      </c>
      <c r="AM8631">
        <v>72</v>
      </c>
    </row>
    <row r="8632" spans="28:39">
      <c r="AB8632" s="59" t="s">
        <v>656</v>
      </c>
      <c r="AC8632" s="1">
        <v>3</v>
      </c>
      <c r="AD8632" s="38" t="s">
        <v>428</v>
      </c>
      <c r="AE8632" s="39">
        <v>80</v>
      </c>
      <c r="AF8632" s="54">
        <v>160</v>
      </c>
      <c r="AG8632" s="48">
        <v>70</v>
      </c>
      <c r="AH8632">
        <v>17</v>
      </c>
      <c r="AL8632" t="s">
        <v>22</v>
      </c>
      <c r="AM8632">
        <v>72</v>
      </c>
    </row>
    <row r="8633" spans="28:39">
      <c r="AB8633" s="59" t="s">
        <v>656</v>
      </c>
      <c r="AC8633" s="1">
        <v>3</v>
      </c>
      <c r="AD8633" s="38" t="s">
        <v>428</v>
      </c>
      <c r="AE8633" s="39">
        <v>80</v>
      </c>
      <c r="AF8633" s="55">
        <v>170</v>
      </c>
      <c r="AG8633" s="41">
        <v>0</v>
      </c>
      <c r="AH8633">
        <v>38</v>
      </c>
      <c r="AL8633" t="s">
        <v>22</v>
      </c>
      <c r="AM8633">
        <v>72</v>
      </c>
    </row>
    <row r="8634" spans="28:39">
      <c r="AB8634" s="59" t="s">
        <v>656</v>
      </c>
      <c r="AC8634" s="1">
        <v>3</v>
      </c>
      <c r="AD8634" s="38" t="s">
        <v>428</v>
      </c>
      <c r="AE8634" s="39">
        <v>80</v>
      </c>
      <c r="AF8634" s="55">
        <v>170</v>
      </c>
      <c r="AG8634" s="42">
        <v>10</v>
      </c>
      <c r="AH8634">
        <v>38</v>
      </c>
      <c r="AL8634" t="s">
        <v>22</v>
      </c>
      <c r="AM8634">
        <v>72</v>
      </c>
    </row>
    <row r="8635" spans="28:39">
      <c r="AB8635" s="59" t="s">
        <v>656</v>
      </c>
      <c r="AC8635" s="1">
        <v>3</v>
      </c>
      <c r="AD8635" s="38" t="s">
        <v>428</v>
      </c>
      <c r="AE8635" s="39">
        <v>80</v>
      </c>
      <c r="AF8635" s="55">
        <v>170</v>
      </c>
      <c r="AG8635" s="43">
        <v>20</v>
      </c>
      <c r="AH8635">
        <v>38</v>
      </c>
      <c r="AL8635" t="s">
        <v>22</v>
      </c>
      <c r="AM8635">
        <v>72</v>
      </c>
    </row>
    <row r="8636" spans="28:39">
      <c r="AB8636" s="59" t="s">
        <v>656</v>
      </c>
      <c r="AC8636" s="1">
        <v>3</v>
      </c>
      <c r="AD8636" s="38" t="s">
        <v>428</v>
      </c>
      <c r="AE8636" s="39">
        <v>80</v>
      </c>
      <c r="AF8636" s="55">
        <v>170</v>
      </c>
      <c r="AG8636" s="44">
        <v>30</v>
      </c>
      <c r="AH8636">
        <v>37</v>
      </c>
      <c r="AL8636" t="s">
        <v>22</v>
      </c>
      <c r="AM8636">
        <v>72</v>
      </c>
    </row>
    <row r="8637" spans="28:39">
      <c r="AB8637" s="59" t="s">
        <v>656</v>
      </c>
      <c r="AC8637" s="1">
        <v>3</v>
      </c>
      <c r="AD8637" s="38" t="s">
        <v>428</v>
      </c>
      <c r="AE8637" s="39">
        <v>80</v>
      </c>
      <c r="AF8637" s="55">
        <v>170</v>
      </c>
      <c r="AG8637" s="45">
        <v>40</v>
      </c>
      <c r="AH8637">
        <v>29</v>
      </c>
      <c r="AL8637" t="s">
        <v>22</v>
      </c>
      <c r="AM8637">
        <v>72</v>
      </c>
    </row>
    <row r="8638" spans="28:39">
      <c r="AB8638" s="59" t="s">
        <v>656</v>
      </c>
      <c r="AC8638" s="1">
        <v>3</v>
      </c>
      <c r="AD8638" s="38" t="s">
        <v>428</v>
      </c>
      <c r="AE8638" s="39">
        <v>80</v>
      </c>
      <c r="AF8638" s="55">
        <v>170</v>
      </c>
      <c r="AG8638" s="46">
        <v>50</v>
      </c>
      <c r="AH8638">
        <v>23</v>
      </c>
      <c r="AL8638" t="s">
        <v>22</v>
      </c>
      <c r="AM8638">
        <v>72</v>
      </c>
    </row>
    <row r="8639" spans="28:39">
      <c r="AB8639" s="59" t="s">
        <v>656</v>
      </c>
      <c r="AC8639" s="1">
        <v>3</v>
      </c>
      <c r="AD8639" s="38" t="s">
        <v>428</v>
      </c>
      <c r="AE8639" s="39">
        <v>80</v>
      </c>
      <c r="AF8639" s="55">
        <v>170</v>
      </c>
      <c r="AG8639" s="47">
        <v>60</v>
      </c>
      <c r="AH8639">
        <v>19</v>
      </c>
      <c r="AL8639" t="s">
        <v>22</v>
      </c>
      <c r="AM8639">
        <v>72</v>
      </c>
    </row>
    <row r="8640" spans="28:39">
      <c r="AB8640" s="59" t="s">
        <v>656</v>
      </c>
      <c r="AC8640" s="1">
        <v>3</v>
      </c>
      <c r="AD8640" s="38" t="s">
        <v>428</v>
      </c>
      <c r="AE8640" s="39">
        <v>80</v>
      </c>
      <c r="AF8640" s="55">
        <v>170</v>
      </c>
      <c r="AG8640" s="48">
        <v>70</v>
      </c>
      <c r="AH8640">
        <v>17</v>
      </c>
      <c r="AL8640" t="s">
        <v>22</v>
      </c>
      <c r="AM8640">
        <v>72</v>
      </c>
    </row>
    <row r="8641" spans="28:39">
      <c r="AB8641" s="59" t="s">
        <v>656</v>
      </c>
      <c r="AC8641" s="1">
        <v>3</v>
      </c>
      <c r="AD8641" s="38" t="s">
        <v>428</v>
      </c>
      <c r="AE8641" s="39">
        <v>80</v>
      </c>
      <c r="AF8641" s="56">
        <v>180</v>
      </c>
      <c r="AG8641" s="41">
        <v>0</v>
      </c>
      <c r="AH8641">
        <v>34</v>
      </c>
      <c r="AL8641" t="s">
        <v>22</v>
      </c>
      <c r="AM8641">
        <v>72</v>
      </c>
    </row>
    <row r="8642" spans="28:39">
      <c r="AB8642" s="59" t="s">
        <v>656</v>
      </c>
      <c r="AC8642" s="1">
        <v>3</v>
      </c>
      <c r="AD8642" s="38" t="s">
        <v>428</v>
      </c>
      <c r="AE8642" s="39">
        <v>80</v>
      </c>
      <c r="AF8642" s="56">
        <v>180</v>
      </c>
      <c r="AG8642" s="42">
        <v>10</v>
      </c>
      <c r="AH8642">
        <v>34</v>
      </c>
      <c r="AL8642" t="s">
        <v>22</v>
      </c>
      <c r="AM8642">
        <v>72</v>
      </c>
    </row>
    <row r="8643" spans="28:39">
      <c r="AB8643" s="59" t="s">
        <v>656</v>
      </c>
      <c r="AC8643" s="1">
        <v>3</v>
      </c>
      <c r="AD8643" s="38" t="s">
        <v>428</v>
      </c>
      <c r="AE8643" s="39">
        <v>80</v>
      </c>
      <c r="AF8643" s="56">
        <v>180</v>
      </c>
      <c r="AG8643" s="43">
        <v>20</v>
      </c>
      <c r="AH8643">
        <v>34</v>
      </c>
      <c r="AL8643" t="s">
        <v>22</v>
      </c>
      <c r="AM8643">
        <v>72</v>
      </c>
    </row>
    <row r="8644" spans="28:39">
      <c r="AB8644" s="59" t="s">
        <v>656</v>
      </c>
      <c r="AC8644" s="1">
        <v>3</v>
      </c>
      <c r="AD8644" s="38" t="s">
        <v>428</v>
      </c>
      <c r="AE8644" s="39">
        <v>80</v>
      </c>
      <c r="AF8644" s="56">
        <v>180</v>
      </c>
      <c r="AG8644" s="44">
        <v>30</v>
      </c>
      <c r="AH8644">
        <v>34</v>
      </c>
      <c r="AL8644" t="s">
        <v>22</v>
      </c>
      <c r="AM8644">
        <v>72</v>
      </c>
    </row>
    <row r="8645" spans="28:39">
      <c r="AB8645" s="59" t="s">
        <v>656</v>
      </c>
      <c r="AC8645" s="1">
        <v>3</v>
      </c>
      <c r="AD8645" s="38" t="s">
        <v>428</v>
      </c>
      <c r="AE8645" s="39">
        <v>80</v>
      </c>
      <c r="AF8645" s="56">
        <v>180</v>
      </c>
      <c r="AG8645" s="45">
        <v>40</v>
      </c>
      <c r="AH8645">
        <v>29</v>
      </c>
      <c r="AL8645" t="s">
        <v>22</v>
      </c>
      <c r="AM8645">
        <v>72</v>
      </c>
    </row>
    <row r="8646" spans="28:39">
      <c r="AB8646" s="59" t="s">
        <v>656</v>
      </c>
      <c r="AC8646" s="1">
        <v>3</v>
      </c>
      <c r="AD8646" s="38" t="s">
        <v>428</v>
      </c>
      <c r="AE8646" s="39">
        <v>80</v>
      </c>
      <c r="AF8646" s="56">
        <v>180</v>
      </c>
      <c r="AG8646" s="46">
        <v>50</v>
      </c>
      <c r="AH8646">
        <v>23</v>
      </c>
      <c r="AL8646" t="s">
        <v>22</v>
      </c>
      <c r="AM8646">
        <v>72</v>
      </c>
    </row>
    <row r="8647" spans="28:39">
      <c r="AB8647" s="59" t="s">
        <v>656</v>
      </c>
      <c r="AC8647" s="1">
        <v>3</v>
      </c>
      <c r="AD8647" s="38" t="s">
        <v>428</v>
      </c>
      <c r="AE8647" s="39">
        <v>80</v>
      </c>
      <c r="AF8647" s="56">
        <v>180</v>
      </c>
      <c r="AG8647" s="47">
        <v>60</v>
      </c>
      <c r="AH8647">
        <v>19</v>
      </c>
      <c r="AL8647" t="s">
        <v>22</v>
      </c>
      <c r="AM8647">
        <v>72</v>
      </c>
    </row>
    <row r="8648" spans="28:39">
      <c r="AB8648" s="59" t="s">
        <v>656</v>
      </c>
      <c r="AC8648" s="1">
        <v>3</v>
      </c>
      <c r="AD8648" s="38" t="s">
        <v>428</v>
      </c>
      <c r="AE8648" s="39">
        <v>80</v>
      </c>
      <c r="AF8648" s="56">
        <v>180</v>
      </c>
      <c r="AG8648" s="48">
        <v>70</v>
      </c>
      <c r="AH8648">
        <v>17</v>
      </c>
      <c r="AL8648" t="s">
        <v>22</v>
      </c>
      <c r="AM8648">
        <v>72</v>
      </c>
    </row>
    <row r="8649" spans="28:39">
      <c r="AB8649" s="59" t="s">
        <v>656</v>
      </c>
      <c r="AC8649" s="1">
        <v>3</v>
      </c>
      <c r="AD8649" s="38" t="s">
        <v>428</v>
      </c>
      <c r="AE8649" s="39">
        <v>80</v>
      </c>
      <c r="AF8649" s="57">
        <v>200</v>
      </c>
      <c r="AG8649" s="41">
        <v>0</v>
      </c>
      <c r="AH8649">
        <v>27</v>
      </c>
      <c r="AL8649" t="s">
        <v>22</v>
      </c>
      <c r="AM8649">
        <v>72</v>
      </c>
    </row>
    <row r="8650" spans="28:39">
      <c r="AB8650" s="59" t="s">
        <v>656</v>
      </c>
      <c r="AC8650" s="1">
        <v>3</v>
      </c>
      <c r="AD8650" s="38" t="s">
        <v>428</v>
      </c>
      <c r="AE8650" s="39">
        <v>80</v>
      </c>
      <c r="AF8650" s="57">
        <v>200</v>
      </c>
      <c r="AG8650" s="42">
        <v>10</v>
      </c>
      <c r="AH8650">
        <v>27</v>
      </c>
      <c r="AL8650" t="s">
        <v>22</v>
      </c>
      <c r="AM8650">
        <v>72</v>
      </c>
    </row>
    <row r="8651" spans="28:39">
      <c r="AB8651" s="59" t="s">
        <v>656</v>
      </c>
      <c r="AC8651" s="1">
        <v>3</v>
      </c>
      <c r="AD8651" s="38" t="s">
        <v>428</v>
      </c>
      <c r="AE8651" s="39">
        <v>80</v>
      </c>
      <c r="AF8651" s="57">
        <v>200</v>
      </c>
      <c r="AG8651" s="43">
        <v>20</v>
      </c>
      <c r="AH8651">
        <v>27</v>
      </c>
      <c r="AL8651" t="s">
        <v>22</v>
      </c>
      <c r="AM8651">
        <v>72</v>
      </c>
    </row>
    <row r="8652" spans="28:39">
      <c r="AB8652" s="59" t="s">
        <v>656</v>
      </c>
      <c r="AC8652" s="1">
        <v>3</v>
      </c>
      <c r="AD8652" s="38" t="s">
        <v>428</v>
      </c>
      <c r="AE8652" s="39">
        <v>80</v>
      </c>
      <c r="AF8652" s="57">
        <v>200</v>
      </c>
      <c r="AG8652" s="44">
        <v>30</v>
      </c>
      <c r="AH8652">
        <v>27</v>
      </c>
      <c r="AL8652" t="s">
        <v>22</v>
      </c>
      <c r="AM8652">
        <v>72</v>
      </c>
    </row>
    <row r="8653" spans="28:39">
      <c r="AB8653" s="59" t="s">
        <v>656</v>
      </c>
      <c r="AC8653" s="1">
        <v>3</v>
      </c>
      <c r="AD8653" s="38" t="s">
        <v>428</v>
      </c>
      <c r="AE8653" s="39">
        <v>80</v>
      </c>
      <c r="AF8653" s="57">
        <v>200</v>
      </c>
      <c r="AG8653" s="45">
        <v>40</v>
      </c>
      <c r="AH8653">
        <v>27</v>
      </c>
      <c r="AL8653" t="s">
        <v>22</v>
      </c>
      <c r="AM8653">
        <v>72</v>
      </c>
    </row>
    <row r="8654" spans="28:39">
      <c r="AB8654" s="59" t="s">
        <v>656</v>
      </c>
      <c r="AC8654" s="1">
        <v>3</v>
      </c>
      <c r="AD8654" s="38" t="s">
        <v>428</v>
      </c>
      <c r="AE8654" s="39">
        <v>80</v>
      </c>
      <c r="AF8654" s="57">
        <v>200</v>
      </c>
      <c r="AG8654" s="46">
        <v>50</v>
      </c>
      <c r="AH8654">
        <v>23</v>
      </c>
      <c r="AL8654" t="s">
        <v>22</v>
      </c>
      <c r="AM8654">
        <v>72</v>
      </c>
    </row>
    <row r="8655" spans="28:39">
      <c r="AB8655" s="59" t="s">
        <v>656</v>
      </c>
      <c r="AC8655" s="1">
        <v>3</v>
      </c>
      <c r="AD8655" s="38" t="s">
        <v>428</v>
      </c>
      <c r="AE8655" s="39">
        <v>80</v>
      </c>
      <c r="AF8655" s="57">
        <v>200</v>
      </c>
      <c r="AG8655" s="47">
        <v>60</v>
      </c>
      <c r="AH8655">
        <v>19</v>
      </c>
      <c r="AL8655" t="s">
        <v>22</v>
      </c>
      <c r="AM8655">
        <v>72</v>
      </c>
    </row>
    <row r="8656" spans="28:39">
      <c r="AB8656" s="59" t="s">
        <v>656</v>
      </c>
      <c r="AC8656" s="1">
        <v>3</v>
      </c>
      <c r="AD8656" s="38" t="s">
        <v>428</v>
      </c>
      <c r="AE8656" s="39">
        <v>80</v>
      </c>
      <c r="AF8656" s="57">
        <v>200</v>
      </c>
      <c r="AG8656" s="48">
        <v>70</v>
      </c>
      <c r="AH8656">
        <v>17</v>
      </c>
      <c r="AL8656" t="s">
        <v>22</v>
      </c>
      <c r="AM8656">
        <v>72</v>
      </c>
    </row>
    <row r="8657" spans="28:39">
      <c r="AC8657" s="1"/>
      <c r="AL8657" t="s">
        <v>22</v>
      </c>
      <c r="AM8657">
        <v>72</v>
      </c>
    </row>
    <row r="8658" spans="28:39">
      <c r="AC8658" s="1"/>
      <c r="AL8658" t="s">
        <v>22</v>
      </c>
      <c r="AM8658">
        <v>72</v>
      </c>
    </row>
    <row r="8659" spans="28:39">
      <c r="AB8659" t="s">
        <v>650</v>
      </c>
      <c r="AC8659" s="1">
        <v>1</v>
      </c>
      <c r="AD8659" s="38" t="s">
        <v>337</v>
      </c>
      <c r="AE8659" s="60" t="s">
        <v>133</v>
      </c>
      <c r="AF8659" s="40">
        <v>110</v>
      </c>
      <c r="AG8659" s="41">
        <v>0</v>
      </c>
      <c r="AH8659">
        <v>72</v>
      </c>
      <c r="AL8659" t="s">
        <v>22</v>
      </c>
      <c r="AM8659">
        <v>72</v>
      </c>
    </row>
    <row r="8660" spans="28:39">
      <c r="AB8660" t="s">
        <v>650</v>
      </c>
      <c r="AC8660" s="1">
        <v>1</v>
      </c>
      <c r="AD8660" s="38" t="s">
        <v>337</v>
      </c>
      <c r="AE8660" s="60" t="s">
        <v>133</v>
      </c>
      <c r="AF8660" s="40">
        <v>110</v>
      </c>
      <c r="AG8660" s="42">
        <v>10</v>
      </c>
      <c r="AH8660">
        <v>68</v>
      </c>
      <c r="AL8660" t="s">
        <v>22</v>
      </c>
      <c r="AM8660">
        <v>72</v>
      </c>
    </row>
    <row r="8661" spans="28:39">
      <c r="AB8661" t="s">
        <v>650</v>
      </c>
      <c r="AC8661" s="1">
        <v>1</v>
      </c>
      <c r="AD8661" s="38" t="s">
        <v>337</v>
      </c>
      <c r="AE8661" s="60" t="s">
        <v>133</v>
      </c>
      <c r="AF8661" s="40">
        <v>110</v>
      </c>
      <c r="AG8661" s="43">
        <v>20</v>
      </c>
      <c r="AH8661">
        <v>59</v>
      </c>
      <c r="AL8661" t="s">
        <v>22</v>
      </c>
      <c r="AM8661">
        <v>72</v>
      </c>
    </row>
    <row r="8662" spans="28:39">
      <c r="AB8662" t="s">
        <v>650</v>
      </c>
      <c r="AC8662" s="1">
        <v>1</v>
      </c>
      <c r="AD8662" s="38" t="s">
        <v>337</v>
      </c>
      <c r="AE8662" s="60" t="s">
        <v>133</v>
      </c>
      <c r="AF8662" s="40">
        <v>110</v>
      </c>
      <c r="AG8662" s="44">
        <v>30</v>
      </c>
      <c r="AH8662">
        <v>52</v>
      </c>
      <c r="AL8662" t="s">
        <v>22</v>
      </c>
      <c r="AM8662">
        <v>72</v>
      </c>
    </row>
    <row r="8663" spans="28:39">
      <c r="AB8663" t="s">
        <v>650</v>
      </c>
      <c r="AC8663" s="1">
        <v>1</v>
      </c>
      <c r="AD8663" s="38" t="s">
        <v>337</v>
      </c>
      <c r="AE8663" s="60" t="s">
        <v>133</v>
      </c>
      <c r="AF8663" s="40">
        <v>110</v>
      </c>
      <c r="AG8663" s="45">
        <v>40</v>
      </c>
      <c r="AH8663">
        <v>46</v>
      </c>
      <c r="AL8663" t="s">
        <v>22</v>
      </c>
      <c r="AM8663">
        <v>72</v>
      </c>
    </row>
    <row r="8664" spans="28:39">
      <c r="AB8664" t="s">
        <v>650</v>
      </c>
      <c r="AC8664" s="1">
        <v>1</v>
      </c>
      <c r="AD8664" s="38" t="s">
        <v>337</v>
      </c>
      <c r="AE8664" s="60" t="s">
        <v>133</v>
      </c>
      <c r="AF8664" s="40">
        <v>110</v>
      </c>
      <c r="AG8664" s="46">
        <v>50</v>
      </c>
      <c r="AH8664">
        <v>42</v>
      </c>
      <c r="AL8664" t="s">
        <v>22</v>
      </c>
      <c r="AM8664">
        <v>72</v>
      </c>
    </row>
    <row r="8665" spans="28:39">
      <c r="AB8665" t="s">
        <v>650</v>
      </c>
      <c r="AC8665" s="1">
        <v>1</v>
      </c>
      <c r="AD8665" s="38" t="s">
        <v>337</v>
      </c>
      <c r="AE8665" s="60" t="s">
        <v>133</v>
      </c>
      <c r="AF8665" s="40">
        <v>110</v>
      </c>
      <c r="AG8665" s="47">
        <v>60</v>
      </c>
      <c r="AH8665">
        <v>38</v>
      </c>
      <c r="AL8665" t="s">
        <v>22</v>
      </c>
      <c r="AM8665">
        <v>72</v>
      </c>
    </row>
    <row r="8666" spans="28:39">
      <c r="AB8666" t="s">
        <v>650</v>
      </c>
      <c r="AC8666" s="1">
        <v>1</v>
      </c>
      <c r="AD8666" s="38" t="s">
        <v>337</v>
      </c>
      <c r="AE8666" s="60" t="s">
        <v>133</v>
      </c>
      <c r="AF8666" s="40">
        <v>110</v>
      </c>
      <c r="AG8666" s="48">
        <v>70</v>
      </c>
      <c r="AH8666">
        <v>35</v>
      </c>
      <c r="AL8666" t="s">
        <v>22</v>
      </c>
      <c r="AM8666">
        <v>72</v>
      </c>
    </row>
    <row r="8667" spans="28:39">
      <c r="AB8667" t="s">
        <v>650</v>
      </c>
      <c r="AC8667" s="1">
        <v>1</v>
      </c>
      <c r="AD8667" s="38" t="s">
        <v>337</v>
      </c>
      <c r="AE8667" s="60" t="s">
        <v>133</v>
      </c>
      <c r="AF8667" s="49">
        <v>115</v>
      </c>
      <c r="AG8667" s="41">
        <v>0</v>
      </c>
      <c r="AH8667">
        <v>70</v>
      </c>
      <c r="AL8667" t="s">
        <v>22</v>
      </c>
      <c r="AM8667">
        <v>72</v>
      </c>
    </row>
    <row r="8668" spans="28:39">
      <c r="AB8668" t="s">
        <v>650</v>
      </c>
      <c r="AC8668" s="1">
        <v>1</v>
      </c>
      <c r="AD8668" s="38" t="s">
        <v>337</v>
      </c>
      <c r="AE8668" s="60" t="s">
        <v>133</v>
      </c>
      <c r="AF8668" s="49">
        <v>115</v>
      </c>
      <c r="AG8668" s="42">
        <v>10</v>
      </c>
      <c r="AH8668">
        <v>68</v>
      </c>
      <c r="AL8668" t="s">
        <v>22</v>
      </c>
      <c r="AM8668">
        <v>72</v>
      </c>
    </row>
    <row r="8669" spans="28:39">
      <c r="AB8669" t="s">
        <v>650</v>
      </c>
      <c r="AC8669" s="1">
        <v>1</v>
      </c>
      <c r="AD8669" s="38" t="s">
        <v>337</v>
      </c>
      <c r="AE8669" s="60" t="s">
        <v>133</v>
      </c>
      <c r="AF8669" s="49">
        <v>115</v>
      </c>
      <c r="AG8669" s="43">
        <v>20</v>
      </c>
      <c r="AH8669">
        <v>59</v>
      </c>
      <c r="AL8669" t="s">
        <v>22</v>
      </c>
      <c r="AM8669">
        <v>72</v>
      </c>
    </row>
    <row r="8670" spans="28:39">
      <c r="AB8670" t="s">
        <v>650</v>
      </c>
      <c r="AC8670" s="1">
        <v>1</v>
      </c>
      <c r="AD8670" s="38" t="s">
        <v>337</v>
      </c>
      <c r="AE8670" s="60" t="s">
        <v>133</v>
      </c>
      <c r="AF8670" s="49">
        <v>115</v>
      </c>
      <c r="AG8670" s="44">
        <v>30</v>
      </c>
      <c r="AH8670">
        <v>52</v>
      </c>
      <c r="AL8670" t="s">
        <v>22</v>
      </c>
      <c r="AM8670">
        <v>72</v>
      </c>
    </row>
    <row r="8671" spans="28:39">
      <c r="AB8671" t="s">
        <v>650</v>
      </c>
      <c r="AC8671" s="1">
        <v>1</v>
      </c>
      <c r="AD8671" s="38" t="s">
        <v>337</v>
      </c>
      <c r="AE8671" s="60" t="s">
        <v>133</v>
      </c>
      <c r="AF8671" s="49">
        <v>115</v>
      </c>
      <c r="AG8671" s="45">
        <v>40</v>
      </c>
      <c r="AH8671">
        <v>46</v>
      </c>
      <c r="AL8671" t="s">
        <v>22</v>
      </c>
      <c r="AM8671">
        <v>72</v>
      </c>
    </row>
    <row r="8672" spans="28:39">
      <c r="AB8672" t="s">
        <v>650</v>
      </c>
      <c r="AC8672" s="1">
        <v>1</v>
      </c>
      <c r="AD8672" s="38" t="s">
        <v>337</v>
      </c>
      <c r="AE8672" s="60" t="s">
        <v>133</v>
      </c>
      <c r="AF8672" s="49">
        <v>115</v>
      </c>
      <c r="AG8672" s="46">
        <v>50</v>
      </c>
      <c r="AH8672">
        <v>42</v>
      </c>
      <c r="AL8672" t="s">
        <v>22</v>
      </c>
      <c r="AM8672">
        <v>72</v>
      </c>
    </row>
    <row r="8673" spans="28:39">
      <c r="AB8673" t="s">
        <v>650</v>
      </c>
      <c r="AC8673" s="1">
        <v>1</v>
      </c>
      <c r="AD8673" s="38" t="s">
        <v>337</v>
      </c>
      <c r="AE8673" s="60" t="s">
        <v>133</v>
      </c>
      <c r="AF8673" s="49">
        <v>115</v>
      </c>
      <c r="AG8673" s="47">
        <v>60</v>
      </c>
      <c r="AH8673">
        <v>38</v>
      </c>
      <c r="AL8673" t="s">
        <v>22</v>
      </c>
      <c r="AM8673">
        <v>72</v>
      </c>
    </row>
    <row r="8674" spans="28:39">
      <c r="AB8674" t="s">
        <v>650</v>
      </c>
      <c r="AC8674" s="1">
        <v>1</v>
      </c>
      <c r="AD8674" s="38" t="s">
        <v>337</v>
      </c>
      <c r="AE8674" s="60" t="s">
        <v>133</v>
      </c>
      <c r="AF8674" s="49">
        <v>115</v>
      </c>
      <c r="AG8674" s="48">
        <v>70</v>
      </c>
      <c r="AH8674">
        <v>35</v>
      </c>
      <c r="AL8674" t="s">
        <v>22</v>
      </c>
      <c r="AM8674">
        <v>72</v>
      </c>
    </row>
    <row r="8675" spans="28:39">
      <c r="AB8675" t="s">
        <v>650</v>
      </c>
      <c r="AC8675" s="1">
        <v>1</v>
      </c>
      <c r="AD8675" s="38" t="s">
        <v>337</v>
      </c>
      <c r="AE8675" s="60" t="s">
        <v>133</v>
      </c>
      <c r="AF8675" s="50">
        <v>120</v>
      </c>
      <c r="AG8675" s="41">
        <v>0</v>
      </c>
      <c r="AH8675">
        <v>68</v>
      </c>
      <c r="AL8675" t="s">
        <v>22</v>
      </c>
      <c r="AM8675">
        <v>72</v>
      </c>
    </row>
    <row r="8676" spans="28:39">
      <c r="AB8676" t="s">
        <v>650</v>
      </c>
      <c r="AC8676" s="1">
        <v>1</v>
      </c>
      <c r="AD8676" s="38" t="s">
        <v>337</v>
      </c>
      <c r="AE8676" s="60" t="s">
        <v>133</v>
      </c>
      <c r="AF8676" s="50">
        <v>120</v>
      </c>
      <c r="AG8676" s="42">
        <v>10</v>
      </c>
      <c r="AH8676">
        <v>67</v>
      </c>
      <c r="AL8676" t="s">
        <v>22</v>
      </c>
      <c r="AM8676">
        <v>72</v>
      </c>
    </row>
    <row r="8677" spans="28:39">
      <c r="AB8677" t="s">
        <v>650</v>
      </c>
      <c r="AC8677" s="1">
        <v>1</v>
      </c>
      <c r="AD8677" s="38" t="s">
        <v>337</v>
      </c>
      <c r="AE8677" s="60" t="s">
        <v>133</v>
      </c>
      <c r="AF8677" s="50">
        <v>120</v>
      </c>
      <c r="AG8677" s="43">
        <v>20</v>
      </c>
      <c r="AH8677">
        <v>59</v>
      </c>
      <c r="AL8677" t="s">
        <v>22</v>
      </c>
      <c r="AM8677">
        <v>72</v>
      </c>
    </row>
    <row r="8678" spans="28:39">
      <c r="AB8678" t="s">
        <v>650</v>
      </c>
      <c r="AC8678" s="1">
        <v>1</v>
      </c>
      <c r="AD8678" s="38" t="s">
        <v>337</v>
      </c>
      <c r="AE8678" s="60" t="s">
        <v>133</v>
      </c>
      <c r="AF8678" s="50">
        <v>120</v>
      </c>
      <c r="AG8678" s="44">
        <v>30</v>
      </c>
      <c r="AH8678">
        <v>52</v>
      </c>
      <c r="AL8678" t="s">
        <v>22</v>
      </c>
      <c r="AM8678">
        <v>72</v>
      </c>
    </row>
    <row r="8679" spans="28:39">
      <c r="AB8679" t="s">
        <v>650</v>
      </c>
      <c r="AC8679" s="1">
        <v>1</v>
      </c>
      <c r="AD8679" s="38" t="s">
        <v>337</v>
      </c>
      <c r="AE8679" s="60" t="s">
        <v>133</v>
      </c>
      <c r="AF8679" s="50">
        <v>120</v>
      </c>
      <c r="AG8679" s="45">
        <v>40</v>
      </c>
      <c r="AH8679">
        <v>46</v>
      </c>
      <c r="AL8679" t="s">
        <v>22</v>
      </c>
      <c r="AM8679">
        <v>72</v>
      </c>
    </row>
    <row r="8680" spans="28:39">
      <c r="AB8680" t="s">
        <v>650</v>
      </c>
      <c r="AC8680" s="1">
        <v>1</v>
      </c>
      <c r="AD8680" s="38" t="s">
        <v>337</v>
      </c>
      <c r="AE8680" s="60" t="s">
        <v>133</v>
      </c>
      <c r="AF8680" s="50">
        <v>120</v>
      </c>
      <c r="AG8680" s="46">
        <v>50</v>
      </c>
      <c r="AH8680">
        <v>42</v>
      </c>
      <c r="AL8680" t="s">
        <v>22</v>
      </c>
      <c r="AM8680">
        <v>72</v>
      </c>
    </row>
    <row r="8681" spans="28:39">
      <c r="AB8681" t="s">
        <v>650</v>
      </c>
      <c r="AC8681" s="1">
        <v>1</v>
      </c>
      <c r="AD8681" s="38" t="s">
        <v>337</v>
      </c>
      <c r="AE8681" s="60" t="s">
        <v>133</v>
      </c>
      <c r="AF8681" s="50">
        <v>120</v>
      </c>
      <c r="AG8681" s="47">
        <v>60</v>
      </c>
      <c r="AH8681">
        <v>38</v>
      </c>
      <c r="AL8681" t="s">
        <v>22</v>
      </c>
      <c r="AM8681">
        <v>72</v>
      </c>
    </row>
    <row r="8682" spans="28:39">
      <c r="AB8682" t="s">
        <v>650</v>
      </c>
      <c r="AC8682" s="1">
        <v>1</v>
      </c>
      <c r="AD8682" s="38" t="s">
        <v>337</v>
      </c>
      <c r="AE8682" s="60" t="s">
        <v>133</v>
      </c>
      <c r="AF8682" s="50">
        <v>120</v>
      </c>
      <c r="AG8682" s="48">
        <v>70</v>
      </c>
      <c r="AH8682">
        <v>35</v>
      </c>
      <c r="AL8682" t="s">
        <v>22</v>
      </c>
      <c r="AM8682">
        <v>72</v>
      </c>
    </row>
    <row r="8683" spans="28:39">
      <c r="AB8683" t="s">
        <v>650</v>
      </c>
      <c r="AC8683" s="1">
        <v>1</v>
      </c>
      <c r="AD8683" s="38" t="s">
        <v>337</v>
      </c>
      <c r="AE8683" s="60" t="s">
        <v>133</v>
      </c>
      <c r="AF8683" s="51">
        <v>130</v>
      </c>
      <c r="AG8683" s="41">
        <v>0</v>
      </c>
      <c r="AH8683">
        <v>64</v>
      </c>
      <c r="AL8683" t="s">
        <v>22</v>
      </c>
      <c r="AM8683">
        <v>72</v>
      </c>
    </row>
    <row r="8684" spans="28:39">
      <c r="AB8684" t="s">
        <v>650</v>
      </c>
      <c r="AC8684" s="1">
        <v>1</v>
      </c>
      <c r="AD8684" s="38" t="s">
        <v>337</v>
      </c>
      <c r="AE8684" s="60" t="s">
        <v>133</v>
      </c>
      <c r="AF8684" s="51">
        <v>130</v>
      </c>
      <c r="AG8684" s="42">
        <v>10</v>
      </c>
      <c r="AH8684">
        <v>64</v>
      </c>
      <c r="AL8684" t="s">
        <v>22</v>
      </c>
      <c r="AM8684">
        <v>72</v>
      </c>
    </row>
    <row r="8685" spans="28:39">
      <c r="AB8685" t="s">
        <v>650</v>
      </c>
      <c r="AC8685" s="1">
        <v>1</v>
      </c>
      <c r="AD8685" s="38" t="s">
        <v>337</v>
      </c>
      <c r="AE8685" s="60" t="s">
        <v>133</v>
      </c>
      <c r="AF8685" s="51">
        <v>130</v>
      </c>
      <c r="AG8685" s="43">
        <v>20</v>
      </c>
      <c r="AH8685">
        <v>58</v>
      </c>
      <c r="AL8685" t="s">
        <v>22</v>
      </c>
      <c r="AM8685">
        <v>72</v>
      </c>
    </row>
    <row r="8686" spans="28:39">
      <c r="AB8686" t="s">
        <v>650</v>
      </c>
      <c r="AC8686" s="1">
        <v>1</v>
      </c>
      <c r="AD8686" s="38" t="s">
        <v>337</v>
      </c>
      <c r="AE8686" s="60" t="s">
        <v>133</v>
      </c>
      <c r="AF8686" s="51">
        <v>130</v>
      </c>
      <c r="AG8686" s="44">
        <v>30</v>
      </c>
      <c r="AH8686">
        <v>52</v>
      </c>
      <c r="AL8686" t="s">
        <v>22</v>
      </c>
      <c r="AM8686">
        <v>72</v>
      </c>
    </row>
    <row r="8687" spans="28:39">
      <c r="AB8687" t="s">
        <v>650</v>
      </c>
      <c r="AC8687" s="1">
        <v>1</v>
      </c>
      <c r="AD8687" s="38" t="s">
        <v>337</v>
      </c>
      <c r="AE8687" s="60" t="s">
        <v>133</v>
      </c>
      <c r="AF8687" s="51">
        <v>130</v>
      </c>
      <c r="AG8687" s="45">
        <v>40</v>
      </c>
      <c r="AH8687">
        <v>46</v>
      </c>
      <c r="AL8687" t="s">
        <v>22</v>
      </c>
      <c r="AM8687">
        <v>72</v>
      </c>
    </row>
    <row r="8688" spans="28:39">
      <c r="AB8688" t="s">
        <v>650</v>
      </c>
      <c r="AC8688" s="1">
        <v>1</v>
      </c>
      <c r="AD8688" s="38" t="s">
        <v>337</v>
      </c>
      <c r="AE8688" s="60" t="s">
        <v>133</v>
      </c>
      <c r="AF8688" s="51">
        <v>130</v>
      </c>
      <c r="AG8688" s="46">
        <v>50</v>
      </c>
      <c r="AH8688">
        <v>42</v>
      </c>
      <c r="AL8688" t="s">
        <v>22</v>
      </c>
      <c r="AM8688">
        <v>72</v>
      </c>
    </row>
    <row r="8689" spans="28:39">
      <c r="AB8689" t="s">
        <v>650</v>
      </c>
      <c r="AC8689" s="1">
        <v>1</v>
      </c>
      <c r="AD8689" s="38" t="s">
        <v>337</v>
      </c>
      <c r="AE8689" s="60" t="s">
        <v>133</v>
      </c>
      <c r="AF8689" s="51">
        <v>130</v>
      </c>
      <c r="AG8689" s="47">
        <v>60</v>
      </c>
      <c r="AH8689">
        <v>38</v>
      </c>
      <c r="AL8689" t="s">
        <v>22</v>
      </c>
      <c r="AM8689">
        <v>72</v>
      </c>
    </row>
    <row r="8690" spans="28:39">
      <c r="AB8690" t="s">
        <v>650</v>
      </c>
      <c r="AC8690" s="1">
        <v>1</v>
      </c>
      <c r="AD8690" s="38" t="s">
        <v>337</v>
      </c>
      <c r="AE8690" s="60" t="s">
        <v>133</v>
      </c>
      <c r="AF8690" s="51">
        <v>130</v>
      </c>
      <c r="AG8690" s="48">
        <v>70</v>
      </c>
      <c r="AH8690">
        <v>35</v>
      </c>
      <c r="AL8690" t="s">
        <v>22</v>
      </c>
      <c r="AM8690">
        <v>72</v>
      </c>
    </row>
    <row r="8691" spans="28:39">
      <c r="AB8691" t="s">
        <v>650</v>
      </c>
      <c r="AC8691" s="1">
        <v>1</v>
      </c>
      <c r="AD8691" s="38" t="s">
        <v>337</v>
      </c>
      <c r="AE8691" s="60" t="s">
        <v>133</v>
      </c>
      <c r="AF8691" s="52">
        <v>140</v>
      </c>
      <c r="AG8691" s="41">
        <v>0</v>
      </c>
      <c r="AH8691">
        <v>61</v>
      </c>
      <c r="AL8691" t="s">
        <v>22</v>
      </c>
      <c r="AM8691">
        <v>72</v>
      </c>
    </row>
    <row r="8692" spans="28:39">
      <c r="AB8692" t="s">
        <v>650</v>
      </c>
      <c r="AC8692" s="1">
        <v>1</v>
      </c>
      <c r="AD8692" s="38" t="s">
        <v>337</v>
      </c>
      <c r="AE8692" s="60" t="s">
        <v>133</v>
      </c>
      <c r="AF8692" s="52">
        <v>140</v>
      </c>
      <c r="AG8692" s="42">
        <v>10</v>
      </c>
      <c r="AH8692">
        <v>61</v>
      </c>
      <c r="AL8692" t="s">
        <v>22</v>
      </c>
      <c r="AM8692">
        <v>72</v>
      </c>
    </row>
    <row r="8693" spans="28:39">
      <c r="AB8693" t="s">
        <v>650</v>
      </c>
      <c r="AC8693" s="1">
        <v>1</v>
      </c>
      <c r="AD8693" s="38" t="s">
        <v>337</v>
      </c>
      <c r="AE8693" s="60" t="s">
        <v>133</v>
      </c>
      <c r="AF8693" s="52">
        <v>140</v>
      </c>
      <c r="AG8693" s="43">
        <v>20</v>
      </c>
      <c r="AH8693">
        <v>57</v>
      </c>
      <c r="AL8693" t="s">
        <v>22</v>
      </c>
      <c r="AM8693">
        <v>72</v>
      </c>
    </row>
    <row r="8694" spans="28:39">
      <c r="AB8694" t="s">
        <v>650</v>
      </c>
      <c r="AC8694" s="1">
        <v>1</v>
      </c>
      <c r="AD8694" s="38" t="s">
        <v>337</v>
      </c>
      <c r="AE8694" s="60" t="s">
        <v>133</v>
      </c>
      <c r="AF8694" s="52">
        <v>140</v>
      </c>
      <c r="AG8694" s="44">
        <v>30</v>
      </c>
      <c r="AH8694">
        <v>52</v>
      </c>
      <c r="AL8694" t="s">
        <v>22</v>
      </c>
      <c r="AM8694">
        <v>72</v>
      </c>
    </row>
    <row r="8695" spans="28:39">
      <c r="AB8695" t="s">
        <v>650</v>
      </c>
      <c r="AC8695" s="1">
        <v>1</v>
      </c>
      <c r="AD8695" s="38" t="s">
        <v>337</v>
      </c>
      <c r="AE8695" s="60" t="s">
        <v>133</v>
      </c>
      <c r="AF8695" s="52">
        <v>140</v>
      </c>
      <c r="AG8695" s="45">
        <v>40</v>
      </c>
      <c r="AH8695">
        <v>46</v>
      </c>
      <c r="AL8695" t="s">
        <v>22</v>
      </c>
      <c r="AM8695">
        <v>72</v>
      </c>
    </row>
    <row r="8696" spans="28:39">
      <c r="AB8696" t="s">
        <v>650</v>
      </c>
      <c r="AC8696" s="1">
        <v>1</v>
      </c>
      <c r="AD8696" s="38" t="s">
        <v>337</v>
      </c>
      <c r="AE8696" s="60" t="s">
        <v>133</v>
      </c>
      <c r="AF8696" s="52">
        <v>140</v>
      </c>
      <c r="AG8696" s="46">
        <v>50</v>
      </c>
      <c r="AH8696">
        <v>42</v>
      </c>
      <c r="AL8696" t="s">
        <v>22</v>
      </c>
      <c r="AM8696">
        <v>72</v>
      </c>
    </row>
    <row r="8697" spans="28:39">
      <c r="AB8697" t="s">
        <v>650</v>
      </c>
      <c r="AC8697" s="1">
        <v>1</v>
      </c>
      <c r="AD8697" s="38" t="s">
        <v>337</v>
      </c>
      <c r="AE8697" s="60" t="s">
        <v>133</v>
      </c>
      <c r="AF8697" s="52">
        <v>140</v>
      </c>
      <c r="AG8697" s="47">
        <v>60</v>
      </c>
      <c r="AH8697">
        <v>38</v>
      </c>
      <c r="AL8697" t="s">
        <v>22</v>
      </c>
      <c r="AM8697">
        <v>72</v>
      </c>
    </row>
    <row r="8698" spans="28:39">
      <c r="AB8698" t="s">
        <v>650</v>
      </c>
      <c r="AC8698" s="1">
        <v>1</v>
      </c>
      <c r="AD8698" s="38" t="s">
        <v>337</v>
      </c>
      <c r="AE8698" s="60" t="s">
        <v>133</v>
      </c>
      <c r="AF8698" s="52">
        <v>140</v>
      </c>
      <c r="AG8698" s="48">
        <v>70</v>
      </c>
      <c r="AH8698">
        <v>35</v>
      </c>
      <c r="AL8698" t="s">
        <v>22</v>
      </c>
      <c r="AM8698">
        <v>72</v>
      </c>
    </row>
    <row r="8699" spans="28:39">
      <c r="AB8699" t="s">
        <v>650</v>
      </c>
      <c r="AC8699" s="1">
        <v>1</v>
      </c>
      <c r="AD8699" s="38" t="s">
        <v>337</v>
      </c>
      <c r="AE8699" s="60" t="s">
        <v>133</v>
      </c>
      <c r="AF8699" s="53">
        <v>150</v>
      </c>
      <c r="AG8699" s="41">
        <v>0</v>
      </c>
      <c r="AH8699">
        <v>58</v>
      </c>
      <c r="AL8699" t="s">
        <v>22</v>
      </c>
      <c r="AM8699">
        <v>72</v>
      </c>
    </row>
    <row r="8700" spans="28:39">
      <c r="AB8700" t="s">
        <v>650</v>
      </c>
      <c r="AC8700" s="1">
        <v>1</v>
      </c>
      <c r="AD8700" s="38" t="s">
        <v>337</v>
      </c>
      <c r="AE8700" s="60" t="s">
        <v>133</v>
      </c>
      <c r="AF8700" s="53">
        <v>150</v>
      </c>
      <c r="AG8700" s="42">
        <v>10</v>
      </c>
      <c r="AH8700">
        <v>58</v>
      </c>
      <c r="AL8700" t="s">
        <v>22</v>
      </c>
      <c r="AM8700">
        <v>72</v>
      </c>
    </row>
    <row r="8701" spans="28:39">
      <c r="AB8701" t="s">
        <v>650</v>
      </c>
      <c r="AC8701" s="1">
        <v>1</v>
      </c>
      <c r="AD8701" s="38" t="s">
        <v>337</v>
      </c>
      <c r="AE8701" s="60" t="s">
        <v>133</v>
      </c>
      <c r="AF8701" s="53">
        <v>150</v>
      </c>
      <c r="AG8701" s="43">
        <v>20</v>
      </c>
      <c r="AH8701">
        <v>56</v>
      </c>
      <c r="AL8701" t="s">
        <v>22</v>
      </c>
      <c r="AM8701">
        <v>72</v>
      </c>
    </row>
    <row r="8702" spans="28:39">
      <c r="AB8702" t="s">
        <v>650</v>
      </c>
      <c r="AC8702" s="1">
        <v>1</v>
      </c>
      <c r="AD8702" s="38" t="s">
        <v>337</v>
      </c>
      <c r="AE8702" s="60" t="s">
        <v>133</v>
      </c>
      <c r="AF8702" s="53">
        <v>150</v>
      </c>
      <c r="AG8702" s="44">
        <v>30</v>
      </c>
      <c r="AH8702">
        <v>52</v>
      </c>
      <c r="AL8702" t="s">
        <v>22</v>
      </c>
      <c r="AM8702">
        <v>72</v>
      </c>
    </row>
    <row r="8703" spans="28:39">
      <c r="AB8703" t="s">
        <v>650</v>
      </c>
      <c r="AC8703" s="1">
        <v>1</v>
      </c>
      <c r="AD8703" s="38" t="s">
        <v>337</v>
      </c>
      <c r="AE8703" s="60" t="s">
        <v>133</v>
      </c>
      <c r="AF8703" s="53">
        <v>150</v>
      </c>
      <c r="AG8703" s="45">
        <v>40</v>
      </c>
      <c r="AH8703">
        <v>46</v>
      </c>
      <c r="AL8703" t="s">
        <v>22</v>
      </c>
      <c r="AM8703">
        <v>72</v>
      </c>
    </row>
    <row r="8704" spans="28:39">
      <c r="AB8704" t="s">
        <v>650</v>
      </c>
      <c r="AC8704" s="1">
        <v>1</v>
      </c>
      <c r="AD8704" s="38" t="s">
        <v>337</v>
      </c>
      <c r="AE8704" s="60" t="s">
        <v>133</v>
      </c>
      <c r="AF8704" s="53">
        <v>150</v>
      </c>
      <c r="AG8704" s="46">
        <v>50</v>
      </c>
      <c r="AH8704">
        <v>42</v>
      </c>
      <c r="AL8704" t="s">
        <v>22</v>
      </c>
      <c r="AM8704">
        <v>72</v>
      </c>
    </row>
    <row r="8705" spans="28:39">
      <c r="AB8705" t="s">
        <v>650</v>
      </c>
      <c r="AC8705" s="1">
        <v>1</v>
      </c>
      <c r="AD8705" s="38" t="s">
        <v>337</v>
      </c>
      <c r="AE8705" s="60" t="s">
        <v>133</v>
      </c>
      <c r="AF8705" s="53">
        <v>150</v>
      </c>
      <c r="AG8705" s="47">
        <v>60</v>
      </c>
      <c r="AH8705">
        <v>38</v>
      </c>
      <c r="AL8705" t="s">
        <v>22</v>
      </c>
      <c r="AM8705">
        <v>72</v>
      </c>
    </row>
    <row r="8706" spans="28:39">
      <c r="AB8706" t="s">
        <v>650</v>
      </c>
      <c r="AC8706" s="1">
        <v>1</v>
      </c>
      <c r="AD8706" s="38" t="s">
        <v>337</v>
      </c>
      <c r="AE8706" s="60" t="s">
        <v>133</v>
      </c>
      <c r="AF8706" s="53">
        <v>150</v>
      </c>
      <c r="AG8706" s="48">
        <v>70</v>
      </c>
      <c r="AH8706">
        <v>35</v>
      </c>
      <c r="AL8706" t="s">
        <v>22</v>
      </c>
      <c r="AM8706">
        <v>72</v>
      </c>
    </row>
    <row r="8707" spans="28:39">
      <c r="AB8707" t="s">
        <v>650</v>
      </c>
      <c r="AC8707" s="1">
        <v>1</v>
      </c>
      <c r="AD8707" s="38" t="s">
        <v>337</v>
      </c>
      <c r="AE8707" s="60" t="s">
        <v>133</v>
      </c>
      <c r="AF8707" s="54">
        <v>160</v>
      </c>
      <c r="AG8707" s="41">
        <v>0</v>
      </c>
      <c r="AH8707">
        <v>55</v>
      </c>
      <c r="AL8707" t="s">
        <v>22</v>
      </c>
      <c r="AM8707">
        <v>72</v>
      </c>
    </row>
    <row r="8708" spans="28:39">
      <c r="AB8708" t="s">
        <v>650</v>
      </c>
      <c r="AC8708" s="1">
        <v>1</v>
      </c>
      <c r="AD8708" s="38" t="s">
        <v>337</v>
      </c>
      <c r="AE8708" s="60" t="s">
        <v>133</v>
      </c>
      <c r="AF8708" s="54">
        <v>160</v>
      </c>
      <c r="AG8708" s="42">
        <v>10</v>
      </c>
      <c r="AH8708">
        <v>55</v>
      </c>
      <c r="AL8708" t="s">
        <v>22</v>
      </c>
      <c r="AM8708">
        <v>72</v>
      </c>
    </row>
    <row r="8709" spans="28:39">
      <c r="AB8709" t="s">
        <v>650</v>
      </c>
      <c r="AC8709" s="1">
        <v>1</v>
      </c>
      <c r="AD8709" s="38" t="s">
        <v>337</v>
      </c>
      <c r="AE8709" s="60" t="s">
        <v>133</v>
      </c>
      <c r="AF8709" s="54">
        <v>160</v>
      </c>
      <c r="AG8709" s="43">
        <v>20</v>
      </c>
      <c r="AH8709">
        <v>55</v>
      </c>
      <c r="AL8709" t="s">
        <v>22</v>
      </c>
      <c r="AM8709">
        <v>72</v>
      </c>
    </row>
    <row r="8710" spans="28:39">
      <c r="AB8710" t="s">
        <v>650</v>
      </c>
      <c r="AC8710" s="1">
        <v>1</v>
      </c>
      <c r="AD8710" s="38" t="s">
        <v>337</v>
      </c>
      <c r="AE8710" s="60" t="s">
        <v>133</v>
      </c>
      <c r="AF8710" s="54">
        <v>160</v>
      </c>
      <c r="AG8710" s="44">
        <v>30</v>
      </c>
      <c r="AH8710">
        <v>51</v>
      </c>
      <c r="AL8710" t="s">
        <v>22</v>
      </c>
      <c r="AM8710">
        <v>72</v>
      </c>
    </row>
    <row r="8711" spans="28:39">
      <c r="AB8711" t="s">
        <v>650</v>
      </c>
      <c r="AC8711" s="1">
        <v>1</v>
      </c>
      <c r="AD8711" s="38" t="s">
        <v>337</v>
      </c>
      <c r="AE8711" s="60" t="s">
        <v>133</v>
      </c>
      <c r="AF8711" s="54">
        <v>160</v>
      </c>
      <c r="AG8711" s="45">
        <v>40</v>
      </c>
      <c r="AH8711">
        <v>46</v>
      </c>
      <c r="AL8711" t="s">
        <v>22</v>
      </c>
      <c r="AM8711">
        <v>72</v>
      </c>
    </row>
    <row r="8712" spans="28:39">
      <c r="AB8712" t="s">
        <v>650</v>
      </c>
      <c r="AC8712" s="1">
        <v>1</v>
      </c>
      <c r="AD8712" s="38" t="s">
        <v>337</v>
      </c>
      <c r="AE8712" s="60" t="s">
        <v>133</v>
      </c>
      <c r="AF8712" s="54">
        <v>160</v>
      </c>
      <c r="AG8712" s="46">
        <v>50</v>
      </c>
      <c r="AH8712">
        <v>42</v>
      </c>
      <c r="AL8712" t="s">
        <v>22</v>
      </c>
      <c r="AM8712">
        <v>72</v>
      </c>
    </row>
    <row r="8713" spans="28:39">
      <c r="AB8713" t="s">
        <v>650</v>
      </c>
      <c r="AC8713" s="1">
        <v>1</v>
      </c>
      <c r="AD8713" s="38" t="s">
        <v>337</v>
      </c>
      <c r="AE8713" s="60" t="s">
        <v>133</v>
      </c>
      <c r="AF8713" s="54">
        <v>160</v>
      </c>
      <c r="AG8713" s="47">
        <v>60</v>
      </c>
      <c r="AH8713">
        <v>38</v>
      </c>
      <c r="AL8713" t="s">
        <v>22</v>
      </c>
      <c r="AM8713">
        <v>72</v>
      </c>
    </row>
    <row r="8714" spans="28:39">
      <c r="AB8714" t="s">
        <v>650</v>
      </c>
      <c r="AC8714" s="1">
        <v>1</v>
      </c>
      <c r="AD8714" s="38" t="s">
        <v>337</v>
      </c>
      <c r="AE8714" s="60" t="s">
        <v>133</v>
      </c>
      <c r="AF8714" s="54">
        <v>160</v>
      </c>
      <c r="AG8714" s="48">
        <v>70</v>
      </c>
      <c r="AH8714">
        <v>35</v>
      </c>
      <c r="AL8714" t="s">
        <v>22</v>
      </c>
      <c r="AM8714">
        <v>72</v>
      </c>
    </row>
    <row r="8715" spans="28:39">
      <c r="AB8715" t="s">
        <v>650</v>
      </c>
      <c r="AC8715" s="1">
        <v>1</v>
      </c>
      <c r="AD8715" s="38" t="s">
        <v>337</v>
      </c>
      <c r="AE8715" s="60" t="s">
        <v>133</v>
      </c>
      <c r="AF8715" s="55">
        <v>170</v>
      </c>
      <c r="AG8715" s="41">
        <v>0</v>
      </c>
      <c r="AH8715">
        <v>53</v>
      </c>
      <c r="AL8715" t="s">
        <v>22</v>
      </c>
      <c r="AM8715">
        <v>72</v>
      </c>
    </row>
    <row r="8716" spans="28:39">
      <c r="AB8716" t="s">
        <v>650</v>
      </c>
      <c r="AC8716" s="1">
        <v>1</v>
      </c>
      <c r="AD8716" s="38" t="s">
        <v>337</v>
      </c>
      <c r="AE8716" s="60" t="s">
        <v>133</v>
      </c>
      <c r="AF8716" s="55">
        <v>170</v>
      </c>
      <c r="AG8716" s="42">
        <v>10</v>
      </c>
      <c r="AH8716">
        <v>53</v>
      </c>
      <c r="AL8716" t="s">
        <v>22</v>
      </c>
      <c r="AM8716">
        <v>72</v>
      </c>
    </row>
    <row r="8717" spans="28:39">
      <c r="AB8717" t="s">
        <v>650</v>
      </c>
      <c r="AC8717" s="1">
        <v>1</v>
      </c>
      <c r="AD8717" s="38" t="s">
        <v>337</v>
      </c>
      <c r="AE8717" s="60" t="s">
        <v>133</v>
      </c>
      <c r="AF8717" s="55">
        <v>170</v>
      </c>
      <c r="AG8717" s="43">
        <v>20</v>
      </c>
      <c r="AH8717">
        <v>53</v>
      </c>
      <c r="AL8717" t="s">
        <v>22</v>
      </c>
      <c r="AM8717">
        <v>72</v>
      </c>
    </row>
    <row r="8718" spans="28:39">
      <c r="AB8718" t="s">
        <v>650</v>
      </c>
      <c r="AC8718" s="1">
        <v>1</v>
      </c>
      <c r="AD8718" s="38" t="s">
        <v>337</v>
      </c>
      <c r="AE8718" s="60" t="s">
        <v>133</v>
      </c>
      <c r="AF8718" s="55">
        <v>170</v>
      </c>
      <c r="AG8718" s="44">
        <v>30</v>
      </c>
      <c r="AH8718">
        <v>51</v>
      </c>
      <c r="AL8718" t="s">
        <v>22</v>
      </c>
      <c r="AM8718">
        <v>72</v>
      </c>
    </row>
    <row r="8719" spans="28:39">
      <c r="AB8719" t="s">
        <v>650</v>
      </c>
      <c r="AC8719" s="1">
        <v>1</v>
      </c>
      <c r="AD8719" s="38" t="s">
        <v>337</v>
      </c>
      <c r="AE8719" s="60" t="s">
        <v>133</v>
      </c>
      <c r="AF8719" s="55">
        <v>170</v>
      </c>
      <c r="AG8719" s="45">
        <v>40</v>
      </c>
      <c r="AH8719">
        <v>46</v>
      </c>
      <c r="AL8719" t="s">
        <v>22</v>
      </c>
      <c r="AM8719">
        <v>72</v>
      </c>
    </row>
    <row r="8720" spans="28:39">
      <c r="AB8720" t="s">
        <v>650</v>
      </c>
      <c r="AC8720" s="1">
        <v>1</v>
      </c>
      <c r="AD8720" s="38" t="s">
        <v>337</v>
      </c>
      <c r="AE8720" s="60" t="s">
        <v>133</v>
      </c>
      <c r="AF8720" s="55">
        <v>170</v>
      </c>
      <c r="AG8720" s="46">
        <v>50</v>
      </c>
      <c r="AH8720">
        <v>42</v>
      </c>
      <c r="AL8720" t="s">
        <v>22</v>
      </c>
      <c r="AM8720">
        <v>72</v>
      </c>
    </row>
    <row r="8721" spans="28:39">
      <c r="AB8721" t="s">
        <v>650</v>
      </c>
      <c r="AC8721" s="1">
        <v>1</v>
      </c>
      <c r="AD8721" s="38" t="s">
        <v>337</v>
      </c>
      <c r="AE8721" s="60" t="s">
        <v>133</v>
      </c>
      <c r="AF8721" s="55">
        <v>170</v>
      </c>
      <c r="AG8721" s="47">
        <v>60</v>
      </c>
      <c r="AH8721">
        <v>38</v>
      </c>
      <c r="AL8721" t="s">
        <v>22</v>
      </c>
      <c r="AM8721">
        <v>72</v>
      </c>
    </row>
    <row r="8722" spans="28:39">
      <c r="AB8722" t="s">
        <v>650</v>
      </c>
      <c r="AC8722" s="1">
        <v>1</v>
      </c>
      <c r="AD8722" s="38" t="s">
        <v>337</v>
      </c>
      <c r="AE8722" s="60" t="s">
        <v>133</v>
      </c>
      <c r="AF8722" s="55">
        <v>170</v>
      </c>
      <c r="AG8722" s="48">
        <v>70</v>
      </c>
      <c r="AH8722">
        <v>35</v>
      </c>
      <c r="AL8722" t="s">
        <v>22</v>
      </c>
      <c r="AM8722">
        <v>72</v>
      </c>
    </row>
    <row r="8723" spans="28:39">
      <c r="AB8723" t="s">
        <v>650</v>
      </c>
      <c r="AC8723" s="1">
        <v>1</v>
      </c>
      <c r="AD8723" s="38" t="s">
        <v>337</v>
      </c>
      <c r="AE8723" s="60" t="s">
        <v>133</v>
      </c>
      <c r="AF8723" s="56">
        <v>180</v>
      </c>
      <c r="AG8723" s="41">
        <v>0</v>
      </c>
      <c r="AH8723">
        <v>51</v>
      </c>
      <c r="AL8723" t="s">
        <v>22</v>
      </c>
      <c r="AM8723">
        <v>72</v>
      </c>
    </row>
    <row r="8724" spans="28:39">
      <c r="AB8724" t="s">
        <v>650</v>
      </c>
      <c r="AC8724" s="1">
        <v>1</v>
      </c>
      <c r="AD8724" s="38" t="s">
        <v>337</v>
      </c>
      <c r="AE8724" s="60" t="s">
        <v>133</v>
      </c>
      <c r="AF8724" s="56">
        <v>180</v>
      </c>
      <c r="AG8724" s="42">
        <v>10</v>
      </c>
      <c r="AH8724">
        <v>51</v>
      </c>
      <c r="AL8724" t="s">
        <v>22</v>
      </c>
      <c r="AM8724">
        <v>72</v>
      </c>
    </row>
    <row r="8725" spans="28:39">
      <c r="AB8725" t="s">
        <v>650</v>
      </c>
      <c r="AC8725" s="1">
        <v>1</v>
      </c>
      <c r="AD8725" s="38" t="s">
        <v>337</v>
      </c>
      <c r="AE8725" s="60" t="s">
        <v>133</v>
      </c>
      <c r="AF8725" s="56">
        <v>180</v>
      </c>
      <c r="AG8725" s="43">
        <v>20</v>
      </c>
      <c r="AH8725">
        <v>51</v>
      </c>
      <c r="AL8725" t="s">
        <v>22</v>
      </c>
      <c r="AM8725">
        <v>72</v>
      </c>
    </row>
    <row r="8726" spans="28:39">
      <c r="AB8726" t="s">
        <v>650</v>
      </c>
      <c r="AC8726" s="1">
        <v>1</v>
      </c>
      <c r="AD8726" s="38" t="s">
        <v>337</v>
      </c>
      <c r="AE8726" s="60" t="s">
        <v>133</v>
      </c>
      <c r="AF8726" s="56">
        <v>180</v>
      </c>
      <c r="AG8726" s="44">
        <v>30</v>
      </c>
      <c r="AH8726">
        <v>50</v>
      </c>
      <c r="AL8726" t="s">
        <v>22</v>
      </c>
      <c r="AM8726">
        <v>72</v>
      </c>
    </row>
    <row r="8727" spans="28:39">
      <c r="AB8727" t="s">
        <v>650</v>
      </c>
      <c r="AC8727" s="1">
        <v>1</v>
      </c>
      <c r="AD8727" s="38" t="s">
        <v>337</v>
      </c>
      <c r="AE8727" s="60" t="s">
        <v>133</v>
      </c>
      <c r="AF8727" s="56">
        <v>180</v>
      </c>
      <c r="AG8727" s="45">
        <v>40</v>
      </c>
      <c r="AH8727">
        <v>46</v>
      </c>
      <c r="AL8727" t="s">
        <v>22</v>
      </c>
      <c r="AM8727">
        <v>72</v>
      </c>
    </row>
    <row r="8728" spans="28:39">
      <c r="AB8728" t="s">
        <v>650</v>
      </c>
      <c r="AC8728" s="1">
        <v>1</v>
      </c>
      <c r="AD8728" s="38" t="s">
        <v>337</v>
      </c>
      <c r="AE8728" s="60" t="s">
        <v>133</v>
      </c>
      <c r="AF8728" s="56">
        <v>180</v>
      </c>
      <c r="AG8728" s="46">
        <v>50</v>
      </c>
      <c r="AH8728">
        <v>42</v>
      </c>
      <c r="AL8728" t="s">
        <v>22</v>
      </c>
      <c r="AM8728">
        <v>72</v>
      </c>
    </row>
    <row r="8729" spans="28:39">
      <c r="AB8729" t="s">
        <v>650</v>
      </c>
      <c r="AC8729" s="1">
        <v>1</v>
      </c>
      <c r="AD8729" s="38" t="s">
        <v>337</v>
      </c>
      <c r="AE8729" s="60" t="s">
        <v>133</v>
      </c>
      <c r="AF8729" s="56">
        <v>180</v>
      </c>
      <c r="AG8729" s="47">
        <v>60</v>
      </c>
      <c r="AH8729">
        <v>38</v>
      </c>
      <c r="AL8729" t="s">
        <v>22</v>
      </c>
      <c r="AM8729">
        <v>72</v>
      </c>
    </row>
    <row r="8730" spans="28:39">
      <c r="AB8730" t="s">
        <v>650</v>
      </c>
      <c r="AC8730" s="1">
        <v>1</v>
      </c>
      <c r="AD8730" s="38" t="s">
        <v>337</v>
      </c>
      <c r="AE8730" s="60" t="s">
        <v>133</v>
      </c>
      <c r="AF8730" s="56">
        <v>180</v>
      </c>
      <c r="AG8730" s="48">
        <v>70</v>
      </c>
      <c r="AH8730">
        <v>35</v>
      </c>
      <c r="AL8730" t="s">
        <v>22</v>
      </c>
      <c r="AM8730">
        <v>72</v>
      </c>
    </row>
    <row r="8731" spans="28:39">
      <c r="AB8731" t="s">
        <v>650</v>
      </c>
      <c r="AC8731" s="1">
        <v>1</v>
      </c>
      <c r="AD8731" s="38" t="s">
        <v>337</v>
      </c>
      <c r="AE8731" s="60" t="s">
        <v>133</v>
      </c>
      <c r="AF8731" s="57">
        <v>200</v>
      </c>
      <c r="AG8731" s="41">
        <v>0</v>
      </c>
      <c r="AH8731">
        <v>48</v>
      </c>
      <c r="AL8731" t="s">
        <v>22</v>
      </c>
      <c r="AM8731">
        <v>72</v>
      </c>
    </row>
    <row r="8732" spans="28:39">
      <c r="AB8732" t="s">
        <v>650</v>
      </c>
      <c r="AC8732" s="1">
        <v>1</v>
      </c>
      <c r="AD8732" s="38" t="s">
        <v>337</v>
      </c>
      <c r="AE8732" s="60" t="s">
        <v>133</v>
      </c>
      <c r="AF8732" s="57">
        <v>200</v>
      </c>
      <c r="AG8732" s="42">
        <v>10</v>
      </c>
      <c r="AH8732">
        <v>48</v>
      </c>
      <c r="AL8732" t="s">
        <v>22</v>
      </c>
      <c r="AM8732">
        <v>72</v>
      </c>
    </row>
    <row r="8733" spans="28:39">
      <c r="AB8733" t="s">
        <v>650</v>
      </c>
      <c r="AC8733" s="1">
        <v>1</v>
      </c>
      <c r="AD8733" s="38" t="s">
        <v>337</v>
      </c>
      <c r="AE8733" s="60" t="s">
        <v>133</v>
      </c>
      <c r="AF8733" s="57">
        <v>200</v>
      </c>
      <c r="AG8733" s="43">
        <v>20</v>
      </c>
      <c r="AH8733">
        <v>48</v>
      </c>
      <c r="AL8733" t="s">
        <v>22</v>
      </c>
      <c r="AM8733">
        <v>72</v>
      </c>
    </row>
    <row r="8734" spans="28:39">
      <c r="AB8734" t="s">
        <v>650</v>
      </c>
      <c r="AC8734" s="1">
        <v>1</v>
      </c>
      <c r="AD8734" s="38" t="s">
        <v>337</v>
      </c>
      <c r="AE8734" s="60" t="s">
        <v>133</v>
      </c>
      <c r="AF8734" s="57">
        <v>200</v>
      </c>
      <c r="AG8734" s="44">
        <v>30</v>
      </c>
      <c r="AH8734">
        <v>48</v>
      </c>
      <c r="AL8734" t="s">
        <v>22</v>
      </c>
      <c r="AM8734">
        <v>72</v>
      </c>
    </row>
    <row r="8735" spans="28:39">
      <c r="AB8735" t="s">
        <v>650</v>
      </c>
      <c r="AC8735" s="1">
        <v>1</v>
      </c>
      <c r="AD8735" s="38" t="s">
        <v>337</v>
      </c>
      <c r="AE8735" s="60" t="s">
        <v>133</v>
      </c>
      <c r="AF8735" s="57">
        <v>200</v>
      </c>
      <c r="AG8735" s="45">
        <v>40</v>
      </c>
      <c r="AH8735">
        <v>46</v>
      </c>
      <c r="AL8735" t="s">
        <v>22</v>
      </c>
      <c r="AM8735">
        <v>72</v>
      </c>
    </row>
    <row r="8736" spans="28:39">
      <c r="AB8736" t="s">
        <v>650</v>
      </c>
      <c r="AC8736" s="1">
        <v>1</v>
      </c>
      <c r="AD8736" s="38" t="s">
        <v>337</v>
      </c>
      <c r="AE8736" s="60" t="s">
        <v>133</v>
      </c>
      <c r="AF8736" s="57">
        <v>200</v>
      </c>
      <c r="AG8736" s="46">
        <v>50</v>
      </c>
      <c r="AH8736">
        <v>42</v>
      </c>
      <c r="AL8736" t="s">
        <v>22</v>
      </c>
      <c r="AM8736">
        <v>72</v>
      </c>
    </row>
    <row r="8737" spans="28:39">
      <c r="AB8737" t="s">
        <v>650</v>
      </c>
      <c r="AC8737" s="1">
        <v>1</v>
      </c>
      <c r="AD8737" s="38" t="s">
        <v>337</v>
      </c>
      <c r="AE8737" s="60" t="s">
        <v>133</v>
      </c>
      <c r="AF8737" s="57">
        <v>200</v>
      </c>
      <c r="AG8737" s="47">
        <v>60</v>
      </c>
      <c r="AH8737">
        <v>38</v>
      </c>
      <c r="AL8737" t="s">
        <v>22</v>
      </c>
      <c r="AM8737">
        <v>72</v>
      </c>
    </row>
    <row r="8738" spans="28:39">
      <c r="AB8738" t="s">
        <v>650</v>
      </c>
      <c r="AC8738" s="1">
        <v>1</v>
      </c>
      <c r="AD8738" s="38" t="s">
        <v>337</v>
      </c>
      <c r="AE8738" s="60" t="s">
        <v>133</v>
      </c>
      <c r="AF8738" s="57">
        <v>200</v>
      </c>
      <c r="AG8738" s="48">
        <v>70</v>
      </c>
      <c r="AH8738">
        <v>35</v>
      </c>
      <c r="AL8738" t="s">
        <v>22</v>
      </c>
      <c r="AM8738">
        <v>72</v>
      </c>
    </row>
    <row r="8739" spans="28:39">
      <c r="AB8739" t="s">
        <v>650</v>
      </c>
      <c r="AC8739" s="1">
        <v>1</v>
      </c>
      <c r="AD8739" s="38" t="s">
        <v>427</v>
      </c>
      <c r="AE8739" s="60" t="s">
        <v>133</v>
      </c>
      <c r="AF8739" s="40">
        <v>110</v>
      </c>
      <c r="AG8739" s="41">
        <v>0</v>
      </c>
      <c r="AH8739">
        <v>64</v>
      </c>
      <c r="AL8739" t="s">
        <v>22</v>
      </c>
      <c r="AM8739">
        <v>72</v>
      </c>
    </row>
    <row r="8740" spans="28:39">
      <c r="AB8740" t="s">
        <v>650</v>
      </c>
      <c r="AC8740" s="1">
        <v>1</v>
      </c>
      <c r="AD8740" s="38" t="s">
        <v>427</v>
      </c>
      <c r="AE8740" s="60" t="s">
        <v>133</v>
      </c>
      <c r="AF8740" s="40">
        <v>110</v>
      </c>
      <c r="AG8740" s="42">
        <v>10</v>
      </c>
      <c r="AH8740">
        <v>64</v>
      </c>
      <c r="AL8740" t="s">
        <v>22</v>
      </c>
      <c r="AM8740">
        <v>72</v>
      </c>
    </row>
    <row r="8741" spans="28:39">
      <c r="AB8741" t="s">
        <v>650</v>
      </c>
      <c r="AC8741" s="1">
        <v>1</v>
      </c>
      <c r="AD8741" s="38" t="s">
        <v>427</v>
      </c>
      <c r="AE8741" s="60" t="s">
        <v>133</v>
      </c>
      <c r="AF8741" s="40">
        <v>110</v>
      </c>
      <c r="AG8741" s="43">
        <v>20</v>
      </c>
      <c r="AH8741">
        <v>58</v>
      </c>
      <c r="AL8741" t="s">
        <v>22</v>
      </c>
      <c r="AM8741">
        <v>72</v>
      </c>
    </row>
    <row r="8742" spans="28:39">
      <c r="AB8742" t="s">
        <v>650</v>
      </c>
      <c r="AC8742" s="1">
        <v>1</v>
      </c>
      <c r="AD8742" s="38" t="s">
        <v>427</v>
      </c>
      <c r="AE8742" s="60" t="s">
        <v>133</v>
      </c>
      <c r="AF8742" s="40">
        <v>110</v>
      </c>
      <c r="AG8742" s="44">
        <v>30</v>
      </c>
      <c r="AH8742">
        <v>52</v>
      </c>
      <c r="AL8742" t="s">
        <v>22</v>
      </c>
      <c r="AM8742">
        <v>72</v>
      </c>
    </row>
    <row r="8743" spans="28:39">
      <c r="AB8743" t="s">
        <v>650</v>
      </c>
      <c r="AC8743" s="1">
        <v>1</v>
      </c>
      <c r="AD8743" s="38" t="s">
        <v>427</v>
      </c>
      <c r="AE8743" s="60" t="s">
        <v>133</v>
      </c>
      <c r="AF8743" s="40">
        <v>110</v>
      </c>
      <c r="AG8743" s="45">
        <v>40</v>
      </c>
      <c r="AH8743">
        <v>46</v>
      </c>
      <c r="AL8743" t="s">
        <v>22</v>
      </c>
      <c r="AM8743">
        <v>72</v>
      </c>
    </row>
    <row r="8744" spans="28:39">
      <c r="AB8744" t="s">
        <v>650</v>
      </c>
      <c r="AC8744" s="1">
        <v>1</v>
      </c>
      <c r="AD8744" s="38" t="s">
        <v>427</v>
      </c>
      <c r="AE8744" s="60" t="s">
        <v>133</v>
      </c>
      <c r="AF8744" s="40">
        <v>110</v>
      </c>
      <c r="AG8744" s="46">
        <v>50</v>
      </c>
      <c r="AH8744">
        <v>42</v>
      </c>
      <c r="AL8744" t="s">
        <v>22</v>
      </c>
      <c r="AM8744">
        <v>72</v>
      </c>
    </row>
    <row r="8745" spans="28:39">
      <c r="AB8745" t="s">
        <v>650</v>
      </c>
      <c r="AC8745" s="1">
        <v>1</v>
      </c>
      <c r="AD8745" s="38" t="s">
        <v>427</v>
      </c>
      <c r="AE8745" s="60" t="s">
        <v>133</v>
      </c>
      <c r="AF8745" s="40">
        <v>110</v>
      </c>
      <c r="AG8745" s="47">
        <v>60</v>
      </c>
      <c r="AH8745">
        <v>38</v>
      </c>
      <c r="AL8745" t="s">
        <v>22</v>
      </c>
      <c r="AM8745">
        <v>72</v>
      </c>
    </row>
    <row r="8746" spans="28:39">
      <c r="AB8746" t="s">
        <v>650</v>
      </c>
      <c r="AC8746" s="1">
        <v>1</v>
      </c>
      <c r="AD8746" s="38" t="s">
        <v>427</v>
      </c>
      <c r="AE8746" s="60" t="s">
        <v>133</v>
      </c>
      <c r="AF8746" s="40">
        <v>110</v>
      </c>
      <c r="AG8746" s="48">
        <v>70</v>
      </c>
      <c r="AH8746">
        <v>35</v>
      </c>
      <c r="AL8746" t="s">
        <v>22</v>
      </c>
      <c r="AM8746">
        <v>72</v>
      </c>
    </row>
    <row r="8747" spans="28:39">
      <c r="AB8747" t="s">
        <v>650</v>
      </c>
      <c r="AC8747" s="1">
        <v>1</v>
      </c>
      <c r="AD8747" s="38" t="s">
        <v>427</v>
      </c>
      <c r="AE8747" s="60" t="s">
        <v>133</v>
      </c>
      <c r="AF8747" s="49">
        <v>115</v>
      </c>
      <c r="AG8747" s="41">
        <v>0</v>
      </c>
      <c r="AH8747">
        <v>62</v>
      </c>
      <c r="AL8747" t="s">
        <v>22</v>
      </c>
      <c r="AM8747">
        <v>72</v>
      </c>
    </row>
    <row r="8748" spans="28:39">
      <c r="AB8748" t="s">
        <v>650</v>
      </c>
      <c r="AC8748" s="1">
        <v>1</v>
      </c>
      <c r="AD8748" s="38" t="s">
        <v>427</v>
      </c>
      <c r="AE8748" s="60" t="s">
        <v>133</v>
      </c>
      <c r="AF8748" s="49">
        <v>115</v>
      </c>
      <c r="AG8748" s="42">
        <v>10</v>
      </c>
      <c r="AH8748">
        <v>62</v>
      </c>
      <c r="AL8748" t="s">
        <v>22</v>
      </c>
      <c r="AM8748">
        <v>72</v>
      </c>
    </row>
    <row r="8749" spans="28:39">
      <c r="AB8749" t="s">
        <v>650</v>
      </c>
      <c r="AC8749" s="1">
        <v>1</v>
      </c>
      <c r="AD8749" s="38" t="s">
        <v>427</v>
      </c>
      <c r="AE8749" s="60" t="s">
        <v>133</v>
      </c>
      <c r="AF8749" s="49">
        <v>115</v>
      </c>
      <c r="AG8749" s="43">
        <v>20</v>
      </c>
      <c r="AH8749">
        <v>57</v>
      </c>
      <c r="AL8749" t="s">
        <v>22</v>
      </c>
      <c r="AM8749">
        <v>72</v>
      </c>
    </row>
    <row r="8750" spans="28:39">
      <c r="AB8750" t="s">
        <v>650</v>
      </c>
      <c r="AC8750" s="1">
        <v>1</v>
      </c>
      <c r="AD8750" s="38" t="s">
        <v>427</v>
      </c>
      <c r="AE8750" s="60" t="s">
        <v>133</v>
      </c>
      <c r="AF8750" s="49">
        <v>115</v>
      </c>
      <c r="AG8750" s="44">
        <v>30</v>
      </c>
      <c r="AH8750">
        <v>52</v>
      </c>
      <c r="AL8750" t="s">
        <v>22</v>
      </c>
      <c r="AM8750">
        <v>72</v>
      </c>
    </row>
    <row r="8751" spans="28:39">
      <c r="AB8751" t="s">
        <v>650</v>
      </c>
      <c r="AC8751" s="1">
        <v>1</v>
      </c>
      <c r="AD8751" s="38" t="s">
        <v>427</v>
      </c>
      <c r="AE8751" s="60" t="s">
        <v>133</v>
      </c>
      <c r="AF8751" s="49">
        <v>115</v>
      </c>
      <c r="AG8751" s="45">
        <v>40</v>
      </c>
      <c r="AH8751">
        <v>46</v>
      </c>
      <c r="AL8751" t="s">
        <v>22</v>
      </c>
      <c r="AM8751">
        <v>72</v>
      </c>
    </row>
    <row r="8752" spans="28:39">
      <c r="AB8752" t="s">
        <v>650</v>
      </c>
      <c r="AC8752" s="1">
        <v>1</v>
      </c>
      <c r="AD8752" s="38" t="s">
        <v>427</v>
      </c>
      <c r="AE8752" s="60" t="s">
        <v>133</v>
      </c>
      <c r="AF8752" s="49">
        <v>115</v>
      </c>
      <c r="AG8752" s="46">
        <v>50</v>
      </c>
      <c r="AH8752">
        <v>42</v>
      </c>
      <c r="AL8752" t="s">
        <v>22</v>
      </c>
      <c r="AM8752">
        <v>72</v>
      </c>
    </row>
    <row r="8753" spans="28:39">
      <c r="AB8753" t="s">
        <v>650</v>
      </c>
      <c r="AC8753" s="1">
        <v>1</v>
      </c>
      <c r="AD8753" s="38" t="s">
        <v>427</v>
      </c>
      <c r="AE8753" s="60" t="s">
        <v>133</v>
      </c>
      <c r="AF8753" s="49">
        <v>115</v>
      </c>
      <c r="AG8753" s="47">
        <v>60</v>
      </c>
      <c r="AH8753">
        <v>38</v>
      </c>
      <c r="AL8753" t="s">
        <v>22</v>
      </c>
      <c r="AM8753">
        <v>72</v>
      </c>
    </row>
    <row r="8754" spans="28:39">
      <c r="AB8754" t="s">
        <v>650</v>
      </c>
      <c r="AC8754" s="1">
        <v>1</v>
      </c>
      <c r="AD8754" s="38" t="s">
        <v>427</v>
      </c>
      <c r="AE8754" s="60" t="s">
        <v>133</v>
      </c>
      <c r="AF8754" s="49">
        <v>115</v>
      </c>
      <c r="AG8754" s="48">
        <v>70</v>
      </c>
      <c r="AH8754">
        <v>35</v>
      </c>
      <c r="AL8754" t="s">
        <v>22</v>
      </c>
      <c r="AM8754">
        <v>72</v>
      </c>
    </row>
    <row r="8755" spans="28:39">
      <c r="AB8755" t="s">
        <v>650</v>
      </c>
      <c r="AC8755" s="1">
        <v>1</v>
      </c>
      <c r="AD8755" s="38" t="s">
        <v>427</v>
      </c>
      <c r="AE8755" s="60" t="s">
        <v>133</v>
      </c>
      <c r="AF8755" s="50">
        <v>120</v>
      </c>
      <c r="AG8755" s="41">
        <v>0</v>
      </c>
      <c r="AH8755">
        <v>60</v>
      </c>
      <c r="AL8755" t="s">
        <v>22</v>
      </c>
      <c r="AM8755">
        <v>72</v>
      </c>
    </row>
    <row r="8756" spans="28:39">
      <c r="AB8756" t="s">
        <v>650</v>
      </c>
      <c r="AC8756" s="1">
        <v>1</v>
      </c>
      <c r="AD8756" s="38" t="s">
        <v>427</v>
      </c>
      <c r="AE8756" s="60" t="s">
        <v>133</v>
      </c>
      <c r="AF8756" s="50">
        <v>120</v>
      </c>
      <c r="AG8756" s="42">
        <v>10</v>
      </c>
      <c r="AH8756">
        <v>60</v>
      </c>
      <c r="AL8756" t="s">
        <v>22</v>
      </c>
      <c r="AM8756">
        <v>72</v>
      </c>
    </row>
    <row r="8757" spans="28:39">
      <c r="AB8757" t="s">
        <v>650</v>
      </c>
      <c r="AC8757" s="1">
        <v>1</v>
      </c>
      <c r="AD8757" s="38" t="s">
        <v>427</v>
      </c>
      <c r="AE8757" s="60" t="s">
        <v>133</v>
      </c>
      <c r="AF8757" s="50">
        <v>120</v>
      </c>
      <c r="AG8757" s="43">
        <v>20</v>
      </c>
      <c r="AH8757">
        <v>57</v>
      </c>
      <c r="AL8757" t="s">
        <v>22</v>
      </c>
      <c r="AM8757">
        <v>72</v>
      </c>
    </row>
    <row r="8758" spans="28:39">
      <c r="AB8758" t="s">
        <v>650</v>
      </c>
      <c r="AC8758" s="1">
        <v>1</v>
      </c>
      <c r="AD8758" s="38" t="s">
        <v>427</v>
      </c>
      <c r="AE8758" s="60" t="s">
        <v>133</v>
      </c>
      <c r="AF8758" s="50">
        <v>120</v>
      </c>
      <c r="AG8758" s="44">
        <v>30</v>
      </c>
      <c r="AH8758">
        <v>52</v>
      </c>
      <c r="AL8758" t="s">
        <v>22</v>
      </c>
      <c r="AM8758">
        <v>72</v>
      </c>
    </row>
    <row r="8759" spans="28:39">
      <c r="AB8759" t="s">
        <v>650</v>
      </c>
      <c r="AC8759" s="1">
        <v>1</v>
      </c>
      <c r="AD8759" s="38" t="s">
        <v>427</v>
      </c>
      <c r="AE8759" s="60" t="s">
        <v>133</v>
      </c>
      <c r="AF8759" s="50">
        <v>120</v>
      </c>
      <c r="AG8759" s="45">
        <v>40</v>
      </c>
      <c r="AH8759">
        <v>46</v>
      </c>
      <c r="AL8759" t="s">
        <v>22</v>
      </c>
      <c r="AM8759">
        <v>72</v>
      </c>
    </row>
    <row r="8760" spans="28:39">
      <c r="AB8760" t="s">
        <v>650</v>
      </c>
      <c r="AC8760" s="1">
        <v>1</v>
      </c>
      <c r="AD8760" s="38" t="s">
        <v>427</v>
      </c>
      <c r="AE8760" s="60" t="s">
        <v>133</v>
      </c>
      <c r="AF8760" s="50">
        <v>120</v>
      </c>
      <c r="AG8760" s="46">
        <v>50</v>
      </c>
      <c r="AH8760">
        <v>42</v>
      </c>
      <c r="AL8760" t="s">
        <v>22</v>
      </c>
      <c r="AM8760">
        <v>72</v>
      </c>
    </row>
    <row r="8761" spans="28:39">
      <c r="AB8761" t="s">
        <v>650</v>
      </c>
      <c r="AC8761" s="1">
        <v>1</v>
      </c>
      <c r="AD8761" s="38" t="s">
        <v>427</v>
      </c>
      <c r="AE8761" s="60" t="s">
        <v>133</v>
      </c>
      <c r="AF8761" s="50">
        <v>120</v>
      </c>
      <c r="AG8761" s="47">
        <v>60</v>
      </c>
      <c r="AH8761">
        <v>38</v>
      </c>
      <c r="AL8761" t="s">
        <v>22</v>
      </c>
      <c r="AM8761">
        <v>72</v>
      </c>
    </row>
    <row r="8762" spans="28:39">
      <c r="AB8762" t="s">
        <v>650</v>
      </c>
      <c r="AC8762" s="1">
        <v>1</v>
      </c>
      <c r="AD8762" s="38" t="s">
        <v>427</v>
      </c>
      <c r="AE8762" s="60" t="s">
        <v>133</v>
      </c>
      <c r="AF8762" s="50">
        <v>120</v>
      </c>
      <c r="AG8762" s="48">
        <v>70</v>
      </c>
      <c r="AH8762">
        <v>35</v>
      </c>
      <c r="AL8762" t="s">
        <v>22</v>
      </c>
      <c r="AM8762">
        <v>72</v>
      </c>
    </row>
    <row r="8763" spans="28:39">
      <c r="AB8763" t="s">
        <v>650</v>
      </c>
      <c r="AC8763" s="1">
        <v>1</v>
      </c>
      <c r="AD8763" s="38" t="s">
        <v>427</v>
      </c>
      <c r="AE8763" s="60" t="s">
        <v>133</v>
      </c>
      <c r="AF8763" s="51">
        <v>130</v>
      </c>
      <c r="AG8763" s="41">
        <v>0</v>
      </c>
      <c r="AH8763">
        <v>57</v>
      </c>
      <c r="AL8763" t="s">
        <v>22</v>
      </c>
      <c r="AM8763">
        <v>72</v>
      </c>
    </row>
    <row r="8764" spans="28:39">
      <c r="AB8764" t="s">
        <v>650</v>
      </c>
      <c r="AC8764" s="1">
        <v>1</v>
      </c>
      <c r="AD8764" s="38" t="s">
        <v>427</v>
      </c>
      <c r="AE8764" s="60" t="s">
        <v>133</v>
      </c>
      <c r="AF8764" s="51">
        <v>130</v>
      </c>
      <c r="AG8764" s="42">
        <v>10</v>
      </c>
      <c r="AH8764">
        <v>57</v>
      </c>
      <c r="AL8764" t="s">
        <v>22</v>
      </c>
      <c r="AM8764">
        <v>72</v>
      </c>
    </row>
    <row r="8765" spans="28:39">
      <c r="AB8765" t="s">
        <v>650</v>
      </c>
      <c r="AC8765" s="1">
        <v>1</v>
      </c>
      <c r="AD8765" s="38" t="s">
        <v>427</v>
      </c>
      <c r="AE8765" s="60" t="s">
        <v>133</v>
      </c>
      <c r="AF8765" s="51">
        <v>130</v>
      </c>
      <c r="AG8765" s="43">
        <v>20</v>
      </c>
      <c r="AH8765">
        <v>56</v>
      </c>
      <c r="AL8765" t="s">
        <v>22</v>
      </c>
      <c r="AM8765">
        <v>72</v>
      </c>
    </row>
    <row r="8766" spans="28:39">
      <c r="AB8766" t="s">
        <v>650</v>
      </c>
      <c r="AC8766" s="1">
        <v>1</v>
      </c>
      <c r="AD8766" s="38" t="s">
        <v>427</v>
      </c>
      <c r="AE8766" s="60" t="s">
        <v>133</v>
      </c>
      <c r="AF8766" s="51">
        <v>130</v>
      </c>
      <c r="AG8766" s="44">
        <v>30</v>
      </c>
      <c r="AH8766">
        <v>51</v>
      </c>
      <c r="AL8766" t="s">
        <v>22</v>
      </c>
      <c r="AM8766">
        <v>72</v>
      </c>
    </row>
    <row r="8767" spans="28:39">
      <c r="AB8767" t="s">
        <v>650</v>
      </c>
      <c r="AC8767" s="1">
        <v>1</v>
      </c>
      <c r="AD8767" s="38" t="s">
        <v>427</v>
      </c>
      <c r="AE8767" s="60" t="s">
        <v>133</v>
      </c>
      <c r="AF8767" s="51">
        <v>130</v>
      </c>
      <c r="AG8767" s="45">
        <v>40</v>
      </c>
      <c r="AH8767">
        <v>46</v>
      </c>
      <c r="AL8767" t="s">
        <v>22</v>
      </c>
      <c r="AM8767">
        <v>72</v>
      </c>
    </row>
    <row r="8768" spans="28:39">
      <c r="AB8768" t="s">
        <v>650</v>
      </c>
      <c r="AC8768" s="1">
        <v>1</v>
      </c>
      <c r="AD8768" s="38" t="s">
        <v>427</v>
      </c>
      <c r="AE8768" s="60" t="s">
        <v>133</v>
      </c>
      <c r="AF8768" s="51">
        <v>130</v>
      </c>
      <c r="AG8768" s="46">
        <v>50</v>
      </c>
      <c r="AH8768">
        <v>42</v>
      </c>
      <c r="AL8768" t="s">
        <v>22</v>
      </c>
      <c r="AM8768">
        <v>72</v>
      </c>
    </row>
    <row r="8769" spans="28:39">
      <c r="AB8769" t="s">
        <v>650</v>
      </c>
      <c r="AC8769" s="1">
        <v>1</v>
      </c>
      <c r="AD8769" s="38" t="s">
        <v>427</v>
      </c>
      <c r="AE8769" s="60" t="s">
        <v>133</v>
      </c>
      <c r="AF8769" s="51">
        <v>130</v>
      </c>
      <c r="AG8769" s="47">
        <v>60</v>
      </c>
      <c r="AH8769">
        <v>38</v>
      </c>
      <c r="AL8769" t="s">
        <v>22</v>
      </c>
      <c r="AM8769">
        <v>72</v>
      </c>
    </row>
    <row r="8770" spans="28:39">
      <c r="AB8770" t="s">
        <v>650</v>
      </c>
      <c r="AC8770" s="1">
        <v>1</v>
      </c>
      <c r="AD8770" s="38" t="s">
        <v>427</v>
      </c>
      <c r="AE8770" s="60" t="s">
        <v>133</v>
      </c>
      <c r="AF8770" s="51">
        <v>130</v>
      </c>
      <c r="AG8770" s="48">
        <v>70</v>
      </c>
      <c r="AH8770">
        <v>35</v>
      </c>
      <c r="AL8770" t="s">
        <v>22</v>
      </c>
      <c r="AM8770">
        <v>72</v>
      </c>
    </row>
    <row r="8771" spans="28:39">
      <c r="AB8771" t="s">
        <v>650</v>
      </c>
      <c r="AC8771" s="1">
        <v>1</v>
      </c>
      <c r="AD8771" s="38" t="s">
        <v>427</v>
      </c>
      <c r="AE8771" s="60" t="s">
        <v>133</v>
      </c>
      <c r="AF8771" s="52">
        <v>140</v>
      </c>
      <c r="AG8771" s="41">
        <v>0</v>
      </c>
      <c r="AH8771">
        <v>54</v>
      </c>
      <c r="AL8771" t="s">
        <v>22</v>
      </c>
      <c r="AM8771">
        <v>72</v>
      </c>
    </row>
    <row r="8772" spans="28:39">
      <c r="AB8772" t="s">
        <v>650</v>
      </c>
      <c r="AC8772" s="1">
        <v>1</v>
      </c>
      <c r="AD8772" s="38" t="s">
        <v>427</v>
      </c>
      <c r="AE8772" s="60" t="s">
        <v>133</v>
      </c>
      <c r="AF8772" s="52">
        <v>140</v>
      </c>
      <c r="AG8772" s="42">
        <v>10</v>
      </c>
      <c r="AH8772">
        <v>54</v>
      </c>
      <c r="AL8772" t="s">
        <v>22</v>
      </c>
      <c r="AM8772">
        <v>72</v>
      </c>
    </row>
    <row r="8773" spans="28:39">
      <c r="AB8773" t="s">
        <v>650</v>
      </c>
      <c r="AC8773" s="1">
        <v>1</v>
      </c>
      <c r="AD8773" s="38" t="s">
        <v>427</v>
      </c>
      <c r="AE8773" s="60" t="s">
        <v>133</v>
      </c>
      <c r="AF8773" s="52">
        <v>140</v>
      </c>
      <c r="AG8773" s="43">
        <v>20</v>
      </c>
      <c r="AH8773">
        <v>54</v>
      </c>
      <c r="AL8773" t="s">
        <v>22</v>
      </c>
      <c r="AM8773">
        <v>72</v>
      </c>
    </row>
    <row r="8774" spans="28:39">
      <c r="AB8774" t="s">
        <v>650</v>
      </c>
      <c r="AC8774" s="1">
        <v>1</v>
      </c>
      <c r="AD8774" s="38" t="s">
        <v>427</v>
      </c>
      <c r="AE8774" s="60" t="s">
        <v>133</v>
      </c>
      <c r="AF8774" s="52">
        <v>140</v>
      </c>
      <c r="AG8774" s="44">
        <v>30</v>
      </c>
      <c r="AH8774">
        <v>51</v>
      </c>
      <c r="AL8774" t="s">
        <v>22</v>
      </c>
      <c r="AM8774">
        <v>72</v>
      </c>
    </row>
    <row r="8775" spans="28:39">
      <c r="AB8775" t="s">
        <v>650</v>
      </c>
      <c r="AC8775" s="1">
        <v>1</v>
      </c>
      <c r="AD8775" s="38" t="s">
        <v>427</v>
      </c>
      <c r="AE8775" s="60" t="s">
        <v>133</v>
      </c>
      <c r="AF8775" s="52">
        <v>140</v>
      </c>
      <c r="AG8775" s="45">
        <v>40</v>
      </c>
      <c r="AH8775">
        <v>46</v>
      </c>
      <c r="AL8775" t="s">
        <v>22</v>
      </c>
      <c r="AM8775">
        <v>72</v>
      </c>
    </row>
    <row r="8776" spans="28:39">
      <c r="AB8776" t="s">
        <v>650</v>
      </c>
      <c r="AC8776" s="1">
        <v>1</v>
      </c>
      <c r="AD8776" s="38" t="s">
        <v>427</v>
      </c>
      <c r="AE8776" s="60" t="s">
        <v>133</v>
      </c>
      <c r="AF8776" s="52">
        <v>140</v>
      </c>
      <c r="AG8776" s="46">
        <v>50</v>
      </c>
      <c r="AH8776">
        <v>42</v>
      </c>
      <c r="AL8776" t="s">
        <v>22</v>
      </c>
      <c r="AM8776">
        <v>72</v>
      </c>
    </row>
    <row r="8777" spans="28:39">
      <c r="AB8777" t="s">
        <v>650</v>
      </c>
      <c r="AC8777" s="1">
        <v>1</v>
      </c>
      <c r="AD8777" s="38" t="s">
        <v>427</v>
      </c>
      <c r="AE8777" s="60" t="s">
        <v>133</v>
      </c>
      <c r="AF8777" s="52">
        <v>140</v>
      </c>
      <c r="AG8777" s="47">
        <v>60</v>
      </c>
      <c r="AH8777">
        <v>38</v>
      </c>
      <c r="AL8777" t="s">
        <v>22</v>
      </c>
      <c r="AM8777">
        <v>72</v>
      </c>
    </row>
    <row r="8778" spans="28:39">
      <c r="AB8778" t="s">
        <v>650</v>
      </c>
      <c r="AC8778" s="1">
        <v>1</v>
      </c>
      <c r="AD8778" s="38" t="s">
        <v>427</v>
      </c>
      <c r="AE8778" s="60" t="s">
        <v>133</v>
      </c>
      <c r="AF8778" s="52">
        <v>140</v>
      </c>
      <c r="AG8778" s="48">
        <v>70</v>
      </c>
      <c r="AH8778">
        <v>35</v>
      </c>
      <c r="AL8778" t="s">
        <v>22</v>
      </c>
      <c r="AM8778">
        <v>72</v>
      </c>
    </row>
    <row r="8779" spans="28:39">
      <c r="AB8779" t="s">
        <v>650</v>
      </c>
      <c r="AC8779" s="1">
        <v>1</v>
      </c>
      <c r="AD8779" s="38" t="s">
        <v>427</v>
      </c>
      <c r="AE8779" s="60" t="s">
        <v>133</v>
      </c>
      <c r="AF8779" s="53">
        <v>150</v>
      </c>
      <c r="AG8779" s="41">
        <v>0</v>
      </c>
      <c r="AH8779">
        <v>51</v>
      </c>
      <c r="AL8779" t="s">
        <v>22</v>
      </c>
      <c r="AM8779">
        <v>72</v>
      </c>
    </row>
    <row r="8780" spans="28:39">
      <c r="AB8780" t="s">
        <v>650</v>
      </c>
      <c r="AC8780" s="1">
        <v>1</v>
      </c>
      <c r="AD8780" s="38" t="s">
        <v>427</v>
      </c>
      <c r="AE8780" s="60" t="s">
        <v>133</v>
      </c>
      <c r="AF8780" s="53">
        <v>150</v>
      </c>
      <c r="AG8780" s="42">
        <v>10</v>
      </c>
      <c r="AH8780">
        <v>51</v>
      </c>
      <c r="AL8780" t="s">
        <v>22</v>
      </c>
      <c r="AM8780">
        <v>72</v>
      </c>
    </row>
    <row r="8781" spans="28:39">
      <c r="AB8781" t="s">
        <v>650</v>
      </c>
      <c r="AC8781" s="1">
        <v>1</v>
      </c>
      <c r="AD8781" s="38" t="s">
        <v>427</v>
      </c>
      <c r="AE8781" s="60" t="s">
        <v>133</v>
      </c>
      <c r="AF8781" s="53">
        <v>150</v>
      </c>
      <c r="AG8781" s="43">
        <v>20</v>
      </c>
      <c r="AH8781">
        <v>51</v>
      </c>
      <c r="AL8781" t="s">
        <v>22</v>
      </c>
      <c r="AM8781">
        <v>72</v>
      </c>
    </row>
    <row r="8782" spans="28:39">
      <c r="AB8782" t="s">
        <v>650</v>
      </c>
      <c r="AC8782" s="1">
        <v>1</v>
      </c>
      <c r="AD8782" s="38" t="s">
        <v>427</v>
      </c>
      <c r="AE8782" s="60" t="s">
        <v>133</v>
      </c>
      <c r="AF8782" s="53">
        <v>150</v>
      </c>
      <c r="AG8782" s="44">
        <v>30</v>
      </c>
      <c r="AH8782">
        <v>50</v>
      </c>
      <c r="AL8782" t="s">
        <v>22</v>
      </c>
      <c r="AM8782">
        <v>72</v>
      </c>
    </row>
    <row r="8783" spans="28:39">
      <c r="AB8783" t="s">
        <v>650</v>
      </c>
      <c r="AC8783" s="1">
        <v>1</v>
      </c>
      <c r="AD8783" s="38" t="s">
        <v>427</v>
      </c>
      <c r="AE8783" s="60" t="s">
        <v>133</v>
      </c>
      <c r="AF8783" s="53">
        <v>150</v>
      </c>
      <c r="AG8783" s="45">
        <v>40</v>
      </c>
      <c r="AH8783">
        <v>46</v>
      </c>
      <c r="AL8783" t="s">
        <v>22</v>
      </c>
      <c r="AM8783">
        <v>72</v>
      </c>
    </row>
    <row r="8784" spans="28:39">
      <c r="AB8784" t="s">
        <v>650</v>
      </c>
      <c r="AC8784" s="1">
        <v>1</v>
      </c>
      <c r="AD8784" s="38" t="s">
        <v>427</v>
      </c>
      <c r="AE8784" s="60" t="s">
        <v>133</v>
      </c>
      <c r="AF8784" s="53">
        <v>150</v>
      </c>
      <c r="AG8784" s="46">
        <v>50</v>
      </c>
      <c r="AH8784">
        <v>42</v>
      </c>
      <c r="AL8784" t="s">
        <v>22</v>
      </c>
      <c r="AM8784">
        <v>72</v>
      </c>
    </row>
    <row r="8785" spans="28:39">
      <c r="AB8785" t="s">
        <v>650</v>
      </c>
      <c r="AC8785" s="1">
        <v>1</v>
      </c>
      <c r="AD8785" s="38" t="s">
        <v>427</v>
      </c>
      <c r="AE8785" s="60" t="s">
        <v>133</v>
      </c>
      <c r="AF8785" s="53">
        <v>150</v>
      </c>
      <c r="AG8785" s="47">
        <v>60</v>
      </c>
      <c r="AH8785">
        <v>38</v>
      </c>
      <c r="AL8785" t="s">
        <v>22</v>
      </c>
      <c r="AM8785">
        <v>72</v>
      </c>
    </row>
    <row r="8786" spans="28:39">
      <c r="AB8786" t="s">
        <v>650</v>
      </c>
      <c r="AC8786" s="1">
        <v>1</v>
      </c>
      <c r="AD8786" s="38" t="s">
        <v>427</v>
      </c>
      <c r="AE8786" s="60" t="s">
        <v>133</v>
      </c>
      <c r="AF8786" s="53">
        <v>150</v>
      </c>
      <c r="AG8786" s="48">
        <v>70</v>
      </c>
      <c r="AH8786">
        <v>35</v>
      </c>
      <c r="AL8786" t="s">
        <v>22</v>
      </c>
      <c r="AM8786">
        <v>72</v>
      </c>
    </row>
    <row r="8787" spans="28:39">
      <c r="AB8787" t="s">
        <v>650</v>
      </c>
      <c r="AC8787" s="1">
        <v>1</v>
      </c>
      <c r="AD8787" s="38" t="s">
        <v>427</v>
      </c>
      <c r="AE8787" s="60" t="s">
        <v>133</v>
      </c>
      <c r="AF8787" s="54">
        <v>160</v>
      </c>
      <c r="AG8787" s="41">
        <v>0</v>
      </c>
      <c r="AH8787">
        <v>49</v>
      </c>
      <c r="AL8787" t="s">
        <v>22</v>
      </c>
      <c r="AM8787">
        <v>72</v>
      </c>
    </row>
    <row r="8788" spans="28:39">
      <c r="AB8788" t="s">
        <v>650</v>
      </c>
      <c r="AC8788" s="1">
        <v>1</v>
      </c>
      <c r="AD8788" s="38" t="s">
        <v>427</v>
      </c>
      <c r="AE8788" s="60" t="s">
        <v>133</v>
      </c>
      <c r="AF8788" s="54">
        <v>160</v>
      </c>
      <c r="AG8788" s="42">
        <v>10</v>
      </c>
      <c r="AH8788">
        <v>49</v>
      </c>
      <c r="AL8788" t="s">
        <v>22</v>
      </c>
      <c r="AM8788">
        <v>72</v>
      </c>
    </row>
    <row r="8789" spans="28:39">
      <c r="AB8789" t="s">
        <v>650</v>
      </c>
      <c r="AC8789" s="1">
        <v>1</v>
      </c>
      <c r="AD8789" s="38" t="s">
        <v>427</v>
      </c>
      <c r="AE8789" s="60" t="s">
        <v>133</v>
      </c>
      <c r="AF8789" s="54">
        <v>160</v>
      </c>
      <c r="AG8789" s="43">
        <v>20</v>
      </c>
      <c r="AH8789">
        <v>49</v>
      </c>
      <c r="AL8789" t="s">
        <v>22</v>
      </c>
      <c r="AM8789">
        <v>72</v>
      </c>
    </row>
    <row r="8790" spans="28:39">
      <c r="AB8790" t="s">
        <v>650</v>
      </c>
      <c r="AC8790" s="1">
        <v>1</v>
      </c>
      <c r="AD8790" s="38" t="s">
        <v>427</v>
      </c>
      <c r="AE8790" s="60" t="s">
        <v>133</v>
      </c>
      <c r="AF8790" s="54">
        <v>160</v>
      </c>
      <c r="AG8790" s="44">
        <v>30</v>
      </c>
      <c r="AH8790">
        <v>49</v>
      </c>
      <c r="AL8790" t="s">
        <v>22</v>
      </c>
      <c r="AM8790">
        <v>72</v>
      </c>
    </row>
    <row r="8791" spans="28:39">
      <c r="AB8791" t="s">
        <v>650</v>
      </c>
      <c r="AC8791" s="1">
        <v>1</v>
      </c>
      <c r="AD8791" s="38" t="s">
        <v>427</v>
      </c>
      <c r="AE8791" s="60" t="s">
        <v>133</v>
      </c>
      <c r="AF8791" s="54">
        <v>160</v>
      </c>
      <c r="AG8791" s="45">
        <v>40</v>
      </c>
      <c r="AH8791">
        <v>46</v>
      </c>
      <c r="AL8791" t="s">
        <v>22</v>
      </c>
      <c r="AM8791">
        <v>72</v>
      </c>
    </row>
    <row r="8792" spans="28:39">
      <c r="AB8792" t="s">
        <v>650</v>
      </c>
      <c r="AC8792" s="1">
        <v>1</v>
      </c>
      <c r="AD8792" s="38" t="s">
        <v>427</v>
      </c>
      <c r="AE8792" s="60" t="s">
        <v>133</v>
      </c>
      <c r="AF8792" s="54">
        <v>160</v>
      </c>
      <c r="AG8792" s="46">
        <v>50</v>
      </c>
      <c r="AH8792">
        <v>42</v>
      </c>
      <c r="AL8792" t="s">
        <v>22</v>
      </c>
      <c r="AM8792">
        <v>72</v>
      </c>
    </row>
    <row r="8793" spans="28:39">
      <c r="AB8793" t="s">
        <v>650</v>
      </c>
      <c r="AC8793" s="1">
        <v>1</v>
      </c>
      <c r="AD8793" s="38" t="s">
        <v>427</v>
      </c>
      <c r="AE8793" s="60" t="s">
        <v>133</v>
      </c>
      <c r="AF8793" s="54">
        <v>160</v>
      </c>
      <c r="AG8793" s="47">
        <v>60</v>
      </c>
      <c r="AH8793">
        <v>38</v>
      </c>
      <c r="AL8793" t="s">
        <v>22</v>
      </c>
      <c r="AM8793">
        <v>72</v>
      </c>
    </row>
    <row r="8794" spans="28:39">
      <c r="AB8794" t="s">
        <v>650</v>
      </c>
      <c r="AC8794" s="1">
        <v>1</v>
      </c>
      <c r="AD8794" s="38" t="s">
        <v>427</v>
      </c>
      <c r="AE8794" s="60" t="s">
        <v>133</v>
      </c>
      <c r="AF8794" s="54">
        <v>160</v>
      </c>
      <c r="AG8794" s="48">
        <v>70</v>
      </c>
      <c r="AH8794">
        <v>35</v>
      </c>
      <c r="AL8794" t="s">
        <v>22</v>
      </c>
      <c r="AM8794">
        <v>72</v>
      </c>
    </row>
    <row r="8795" spans="28:39">
      <c r="AB8795" t="s">
        <v>650</v>
      </c>
      <c r="AC8795" s="1">
        <v>1</v>
      </c>
      <c r="AD8795" s="38" t="s">
        <v>427</v>
      </c>
      <c r="AE8795" s="60" t="s">
        <v>133</v>
      </c>
      <c r="AF8795" s="55">
        <v>170</v>
      </c>
      <c r="AG8795" s="41">
        <v>0</v>
      </c>
      <c r="AH8795">
        <v>48</v>
      </c>
      <c r="AL8795" t="s">
        <v>22</v>
      </c>
      <c r="AM8795">
        <v>72</v>
      </c>
    </row>
    <row r="8796" spans="28:39">
      <c r="AB8796" t="s">
        <v>650</v>
      </c>
      <c r="AC8796" s="1">
        <v>1</v>
      </c>
      <c r="AD8796" s="38" t="s">
        <v>427</v>
      </c>
      <c r="AE8796" s="60" t="s">
        <v>133</v>
      </c>
      <c r="AF8796" s="55">
        <v>170</v>
      </c>
      <c r="AG8796" s="42">
        <v>10</v>
      </c>
      <c r="AH8796">
        <v>48</v>
      </c>
      <c r="AL8796" t="s">
        <v>22</v>
      </c>
      <c r="AM8796">
        <v>72</v>
      </c>
    </row>
    <row r="8797" spans="28:39">
      <c r="AB8797" t="s">
        <v>650</v>
      </c>
      <c r="AC8797" s="1">
        <v>1</v>
      </c>
      <c r="AD8797" s="38" t="s">
        <v>427</v>
      </c>
      <c r="AE8797" s="60" t="s">
        <v>133</v>
      </c>
      <c r="AF8797" s="55">
        <v>170</v>
      </c>
      <c r="AG8797" s="43">
        <v>20</v>
      </c>
      <c r="AH8797">
        <v>48</v>
      </c>
      <c r="AL8797" t="s">
        <v>22</v>
      </c>
      <c r="AM8797">
        <v>72</v>
      </c>
    </row>
    <row r="8798" spans="28:39">
      <c r="AB8798" t="s">
        <v>650</v>
      </c>
      <c r="AC8798" s="1">
        <v>1</v>
      </c>
      <c r="AD8798" s="38" t="s">
        <v>427</v>
      </c>
      <c r="AE8798" s="60" t="s">
        <v>133</v>
      </c>
      <c r="AF8798" s="55">
        <v>170</v>
      </c>
      <c r="AG8798" s="44">
        <v>30</v>
      </c>
      <c r="AH8798">
        <v>48</v>
      </c>
      <c r="AL8798" t="s">
        <v>22</v>
      </c>
      <c r="AM8798">
        <v>72</v>
      </c>
    </row>
    <row r="8799" spans="28:39">
      <c r="AB8799" t="s">
        <v>650</v>
      </c>
      <c r="AC8799" s="1">
        <v>1</v>
      </c>
      <c r="AD8799" s="38" t="s">
        <v>427</v>
      </c>
      <c r="AE8799" s="60" t="s">
        <v>133</v>
      </c>
      <c r="AF8799" s="55">
        <v>170</v>
      </c>
      <c r="AG8799" s="45">
        <v>40</v>
      </c>
      <c r="AH8799">
        <v>46</v>
      </c>
      <c r="AL8799" t="s">
        <v>22</v>
      </c>
      <c r="AM8799">
        <v>72</v>
      </c>
    </row>
    <row r="8800" spans="28:39">
      <c r="AB8800" t="s">
        <v>650</v>
      </c>
      <c r="AC8800" s="1">
        <v>1</v>
      </c>
      <c r="AD8800" s="38" t="s">
        <v>427</v>
      </c>
      <c r="AE8800" s="60" t="s">
        <v>133</v>
      </c>
      <c r="AF8800" s="55">
        <v>170</v>
      </c>
      <c r="AG8800" s="46">
        <v>50</v>
      </c>
      <c r="AH8800">
        <v>42</v>
      </c>
      <c r="AL8800" t="s">
        <v>22</v>
      </c>
      <c r="AM8800">
        <v>72</v>
      </c>
    </row>
    <row r="8801" spans="28:39">
      <c r="AB8801" t="s">
        <v>650</v>
      </c>
      <c r="AC8801" s="1">
        <v>1</v>
      </c>
      <c r="AD8801" s="38" t="s">
        <v>427</v>
      </c>
      <c r="AE8801" s="60" t="s">
        <v>133</v>
      </c>
      <c r="AF8801" s="55">
        <v>170</v>
      </c>
      <c r="AG8801" s="47">
        <v>60</v>
      </c>
      <c r="AH8801">
        <v>38</v>
      </c>
      <c r="AL8801" t="s">
        <v>22</v>
      </c>
      <c r="AM8801">
        <v>72</v>
      </c>
    </row>
    <row r="8802" spans="28:39">
      <c r="AB8802" t="s">
        <v>650</v>
      </c>
      <c r="AC8802" s="1">
        <v>1</v>
      </c>
      <c r="AD8802" s="38" t="s">
        <v>427</v>
      </c>
      <c r="AE8802" s="60" t="s">
        <v>133</v>
      </c>
      <c r="AF8802" s="55">
        <v>170</v>
      </c>
      <c r="AG8802" s="48">
        <v>70</v>
      </c>
      <c r="AH8802">
        <v>35</v>
      </c>
      <c r="AL8802" t="s">
        <v>22</v>
      </c>
      <c r="AM8802">
        <v>72</v>
      </c>
    </row>
    <row r="8803" spans="28:39">
      <c r="AB8803" t="s">
        <v>650</v>
      </c>
      <c r="AC8803" s="1">
        <v>1</v>
      </c>
      <c r="AD8803" s="38" t="s">
        <v>427</v>
      </c>
      <c r="AE8803" s="60" t="s">
        <v>133</v>
      </c>
      <c r="AF8803" s="56">
        <v>180</v>
      </c>
      <c r="AG8803" s="41">
        <v>0</v>
      </c>
      <c r="AH8803">
        <v>45</v>
      </c>
      <c r="AL8803" t="s">
        <v>22</v>
      </c>
      <c r="AM8803">
        <v>72</v>
      </c>
    </row>
    <row r="8804" spans="28:39">
      <c r="AB8804" t="s">
        <v>650</v>
      </c>
      <c r="AC8804" s="1">
        <v>1</v>
      </c>
      <c r="AD8804" s="38" t="s">
        <v>427</v>
      </c>
      <c r="AE8804" s="60" t="s">
        <v>133</v>
      </c>
      <c r="AF8804" s="56">
        <v>180</v>
      </c>
      <c r="AG8804" s="42">
        <v>10</v>
      </c>
      <c r="AH8804">
        <v>45</v>
      </c>
      <c r="AL8804" t="s">
        <v>22</v>
      </c>
      <c r="AM8804">
        <v>72</v>
      </c>
    </row>
    <row r="8805" spans="28:39">
      <c r="AB8805" t="s">
        <v>650</v>
      </c>
      <c r="AC8805" s="1">
        <v>1</v>
      </c>
      <c r="AD8805" s="38" t="s">
        <v>427</v>
      </c>
      <c r="AE8805" s="60" t="s">
        <v>133</v>
      </c>
      <c r="AF8805" s="56">
        <v>180</v>
      </c>
      <c r="AG8805" s="43">
        <v>20</v>
      </c>
      <c r="AH8805">
        <v>45</v>
      </c>
      <c r="AL8805" t="s">
        <v>22</v>
      </c>
      <c r="AM8805">
        <v>72</v>
      </c>
    </row>
    <row r="8806" spans="28:39">
      <c r="AB8806" t="s">
        <v>650</v>
      </c>
      <c r="AC8806" s="1">
        <v>1</v>
      </c>
      <c r="AD8806" s="38" t="s">
        <v>427</v>
      </c>
      <c r="AE8806" s="60" t="s">
        <v>133</v>
      </c>
      <c r="AF8806" s="56">
        <v>180</v>
      </c>
      <c r="AG8806" s="44">
        <v>30</v>
      </c>
      <c r="AH8806">
        <v>45</v>
      </c>
      <c r="AL8806" t="s">
        <v>22</v>
      </c>
      <c r="AM8806">
        <v>72</v>
      </c>
    </row>
    <row r="8807" spans="28:39">
      <c r="AB8807" t="s">
        <v>650</v>
      </c>
      <c r="AC8807" s="1">
        <v>1</v>
      </c>
      <c r="AD8807" s="38" t="s">
        <v>427</v>
      </c>
      <c r="AE8807" s="60" t="s">
        <v>133</v>
      </c>
      <c r="AF8807" s="56">
        <v>180</v>
      </c>
      <c r="AG8807" s="45">
        <v>40</v>
      </c>
      <c r="AH8807">
        <v>45</v>
      </c>
      <c r="AL8807" t="s">
        <v>22</v>
      </c>
      <c r="AM8807">
        <v>72</v>
      </c>
    </row>
    <row r="8808" spans="28:39">
      <c r="AB8808" t="s">
        <v>650</v>
      </c>
      <c r="AC8808" s="1">
        <v>1</v>
      </c>
      <c r="AD8808" s="38" t="s">
        <v>427</v>
      </c>
      <c r="AE8808" s="60" t="s">
        <v>133</v>
      </c>
      <c r="AF8808" s="56">
        <v>180</v>
      </c>
      <c r="AG8808" s="46">
        <v>50</v>
      </c>
      <c r="AH8808">
        <v>42</v>
      </c>
      <c r="AL8808" t="s">
        <v>22</v>
      </c>
      <c r="AM8808">
        <v>72</v>
      </c>
    </row>
    <row r="8809" spans="28:39">
      <c r="AB8809" t="s">
        <v>650</v>
      </c>
      <c r="AC8809" s="1">
        <v>1</v>
      </c>
      <c r="AD8809" s="38" t="s">
        <v>427</v>
      </c>
      <c r="AE8809" s="60" t="s">
        <v>133</v>
      </c>
      <c r="AF8809" s="56">
        <v>180</v>
      </c>
      <c r="AG8809" s="47">
        <v>60</v>
      </c>
      <c r="AH8809">
        <v>38</v>
      </c>
      <c r="AL8809" t="s">
        <v>22</v>
      </c>
      <c r="AM8809">
        <v>72</v>
      </c>
    </row>
    <row r="8810" spans="28:39">
      <c r="AB8810" t="s">
        <v>650</v>
      </c>
      <c r="AC8810" s="1">
        <v>1</v>
      </c>
      <c r="AD8810" s="38" t="s">
        <v>427</v>
      </c>
      <c r="AE8810" s="60" t="s">
        <v>133</v>
      </c>
      <c r="AF8810" s="56">
        <v>180</v>
      </c>
      <c r="AG8810" s="48">
        <v>70</v>
      </c>
      <c r="AH8810">
        <v>35</v>
      </c>
      <c r="AL8810" t="s">
        <v>22</v>
      </c>
      <c r="AM8810">
        <v>72</v>
      </c>
    </row>
    <row r="8811" spans="28:39">
      <c r="AB8811" t="s">
        <v>650</v>
      </c>
      <c r="AC8811" s="1">
        <v>1</v>
      </c>
      <c r="AD8811" s="38" t="s">
        <v>427</v>
      </c>
      <c r="AE8811" s="60" t="s">
        <v>133</v>
      </c>
      <c r="AF8811" s="57">
        <v>200</v>
      </c>
      <c r="AG8811" s="41">
        <v>0</v>
      </c>
      <c r="AH8811">
        <v>42</v>
      </c>
      <c r="AL8811" t="s">
        <v>22</v>
      </c>
      <c r="AM8811">
        <v>72</v>
      </c>
    </row>
    <row r="8812" spans="28:39">
      <c r="AB8812" t="s">
        <v>650</v>
      </c>
      <c r="AC8812" s="1">
        <v>1</v>
      </c>
      <c r="AD8812" s="38" t="s">
        <v>427</v>
      </c>
      <c r="AE8812" s="60" t="s">
        <v>133</v>
      </c>
      <c r="AF8812" s="57">
        <v>200</v>
      </c>
      <c r="AG8812" s="42">
        <v>10</v>
      </c>
      <c r="AH8812">
        <v>42</v>
      </c>
      <c r="AL8812" t="s">
        <v>22</v>
      </c>
      <c r="AM8812">
        <v>72</v>
      </c>
    </row>
    <row r="8813" spans="28:39">
      <c r="AB8813" t="s">
        <v>650</v>
      </c>
      <c r="AC8813" s="1">
        <v>1</v>
      </c>
      <c r="AD8813" s="38" t="s">
        <v>427</v>
      </c>
      <c r="AE8813" s="60" t="s">
        <v>133</v>
      </c>
      <c r="AF8813" s="57">
        <v>200</v>
      </c>
      <c r="AG8813" s="43">
        <v>20</v>
      </c>
      <c r="AH8813">
        <v>42</v>
      </c>
      <c r="AL8813" t="s">
        <v>22</v>
      </c>
      <c r="AM8813">
        <v>72</v>
      </c>
    </row>
    <row r="8814" spans="28:39">
      <c r="AB8814" t="s">
        <v>650</v>
      </c>
      <c r="AC8814" s="1">
        <v>1</v>
      </c>
      <c r="AD8814" s="38" t="s">
        <v>427</v>
      </c>
      <c r="AE8814" s="60" t="s">
        <v>133</v>
      </c>
      <c r="AF8814" s="57">
        <v>200</v>
      </c>
      <c r="AG8814" s="44">
        <v>30</v>
      </c>
      <c r="AH8814">
        <v>42</v>
      </c>
      <c r="AL8814" t="s">
        <v>22</v>
      </c>
      <c r="AM8814">
        <v>72</v>
      </c>
    </row>
    <row r="8815" spans="28:39">
      <c r="AB8815" t="s">
        <v>650</v>
      </c>
      <c r="AC8815" s="1">
        <v>1</v>
      </c>
      <c r="AD8815" s="38" t="s">
        <v>427</v>
      </c>
      <c r="AE8815" s="60" t="s">
        <v>133</v>
      </c>
      <c r="AF8815" s="57">
        <v>200</v>
      </c>
      <c r="AG8815" s="45">
        <v>40</v>
      </c>
      <c r="AH8815">
        <v>42</v>
      </c>
      <c r="AL8815" t="s">
        <v>22</v>
      </c>
      <c r="AM8815">
        <v>72</v>
      </c>
    </row>
    <row r="8816" spans="28:39">
      <c r="AB8816" t="s">
        <v>650</v>
      </c>
      <c r="AC8816" s="1">
        <v>1</v>
      </c>
      <c r="AD8816" s="38" t="s">
        <v>427</v>
      </c>
      <c r="AE8816" s="60" t="s">
        <v>133</v>
      </c>
      <c r="AF8816" s="57">
        <v>200</v>
      </c>
      <c r="AG8816" s="46">
        <v>50</v>
      </c>
      <c r="AH8816">
        <v>41</v>
      </c>
      <c r="AL8816" t="s">
        <v>22</v>
      </c>
      <c r="AM8816">
        <v>72</v>
      </c>
    </row>
    <row r="8817" spans="28:39">
      <c r="AB8817" t="s">
        <v>650</v>
      </c>
      <c r="AC8817" s="1">
        <v>1</v>
      </c>
      <c r="AD8817" s="38" t="s">
        <v>427</v>
      </c>
      <c r="AE8817" s="60" t="s">
        <v>133</v>
      </c>
      <c r="AF8817" s="57">
        <v>200</v>
      </c>
      <c r="AG8817" s="47">
        <v>60</v>
      </c>
      <c r="AH8817">
        <v>38</v>
      </c>
      <c r="AL8817" t="s">
        <v>22</v>
      </c>
      <c r="AM8817">
        <v>72</v>
      </c>
    </row>
    <row r="8818" spans="28:39">
      <c r="AB8818" t="s">
        <v>650</v>
      </c>
      <c r="AC8818" s="1">
        <v>1</v>
      </c>
      <c r="AD8818" s="38" t="s">
        <v>427</v>
      </c>
      <c r="AE8818" s="60" t="s">
        <v>133</v>
      </c>
      <c r="AF8818" s="57">
        <v>200</v>
      </c>
      <c r="AG8818" s="48">
        <v>70</v>
      </c>
      <c r="AH8818">
        <v>35</v>
      </c>
      <c r="AL8818" t="s">
        <v>22</v>
      </c>
      <c r="AM8818">
        <v>72</v>
      </c>
    </row>
    <row r="8819" spans="28:39">
      <c r="AB8819" t="s">
        <v>650</v>
      </c>
      <c r="AC8819" s="1">
        <v>1</v>
      </c>
      <c r="AD8819" s="38" t="s">
        <v>428</v>
      </c>
      <c r="AE8819" s="60" t="s">
        <v>133</v>
      </c>
      <c r="AF8819" s="40">
        <v>110</v>
      </c>
      <c r="AG8819" s="41">
        <v>0</v>
      </c>
      <c r="AH8819">
        <v>60</v>
      </c>
      <c r="AL8819" t="s">
        <v>22</v>
      </c>
      <c r="AM8819">
        <v>72</v>
      </c>
    </row>
    <row r="8820" spans="28:39">
      <c r="AB8820" t="s">
        <v>650</v>
      </c>
      <c r="AC8820" s="1">
        <v>1</v>
      </c>
      <c r="AD8820" s="38" t="s">
        <v>428</v>
      </c>
      <c r="AE8820" s="60" t="s">
        <v>133</v>
      </c>
      <c r="AF8820" s="40">
        <v>110</v>
      </c>
      <c r="AG8820" s="42">
        <v>10</v>
      </c>
      <c r="AH8820">
        <v>60</v>
      </c>
      <c r="AL8820" t="s">
        <v>22</v>
      </c>
      <c r="AM8820">
        <v>72</v>
      </c>
    </row>
    <row r="8821" spans="28:39">
      <c r="AB8821" t="s">
        <v>650</v>
      </c>
      <c r="AC8821" s="1">
        <v>1</v>
      </c>
      <c r="AD8821" s="38" t="s">
        <v>428</v>
      </c>
      <c r="AE8821" s="60" t="s">
        <v>133</v>
      </c>
      <c r="AF8821" s="40">
        <v>110</v>
      </c>
      <c r="AG8821" s="43">
        <v>20</v>
      </c>
      <c r="AH8821">
        <v>57</v>
      </c>
      <c r="AL8821" t="s">
        <v>22</v>
      </c>
      <c r="AM8821">
        <v>72</v>
      </c>
    </row>
    <row r="8822" spans="28:39">
      <c r="AB8822" t="s">
        <v>650</v>
      </c>
      <c r="AC8822" s="1">
        <v>1</v>
      </c>
      <c r="AD8822" s="38" t="s">
        <v>428</v>
      </c>
      <c r="AE8822" s="60" t="s">
        <v>133</v>
      </c>
      <c r="AF8822" s="40">
        <v>110</v>
      </c>
      <c r="AG8822" s="44">
        <v>30</v>
      </c>
      <c r="AH8822">
        <v>52</v>
      </c>
      <c r="AL8822" t="s">
        <v>22</v>
      </c>
      <c r="AM8822">
        <v>72</v>
      </c>
    </row>
    <row r="8823" spans="28:39">
      <c r="AB8823" t="s">
        <v>650</v>
      </c>
      <c r="AC8823" s="1">
        <v>1</v>
      </c>
      <c r="AD8823" s="38" t="s">
        <v>428</v>
      </c>
      <c r="AE8823" s="60" t="s">
        <v>133</v>
      </c>
      <c r="AF8823" s="40">
        <v>110</v>
      </c>
      <c r="AG8823" s="45">
        <v>40</v>
      </c>
      <c r="AH8823">
        <v>46</v>
      </c>
      <c r="AL8823" t="s">
        <v>22</v>
      </c>
      <c r="AM8823">
        <v>72</v>
      </c>
    </row>
    <row r="8824" spans="28:39">
      <c r="AB8824" t="s">
        <v>650</v>
      </c>
      <c r="AC8824" s="1">
        <v>1</v>
      </c>
      <c r="AD8824" s="38" t="s">
        <v>428</v>
      </c>
      <c r="AE8824" s="60" t="s">
        <v>133</v>
      </c>
      <c r="AF8824" s="40">
        <v>110</v>
      </c>
      <c r="AG8824" s="46">
        <v>50</v>
      </c>
      <c r="AH8824">
        <v>42</v>
      </c>
      <c r="AL8824" t="s">
        <v>22</v>
      </c>
      <c r="AM8824">
        <v>72</v>
      </c>
    </row>
    <row r="8825" spans="28:39">
      <c r="AB8825" t="s">
        <v>650</v>
      </c>
      <c r="AC8825" s="1">
        <v>1</v>
      </c>
      <c r="AD8825" s="38" t="s">
        <v>428</v>
      </c>
      <c r="AE8825" s="60" t="s">
        <v>133</v>
      </c>
      <c r="AF8825" s="40">
        <v>110</v>
      </c>
      <c r="AG8825" s="47">
        <v>60</v>
      </c>
      <c r="AH8825">
        <v>38</v>
      </c>
      <c r="AL8825" t="s">
        <v>22</v>
      </c>
      <c r="AM8825">
        <v>72</v>
      </c>
    </row>
    <row r="8826" spans="28:39">
      <c r="AB8826" t="s">
        <v>650</v>
      </c>
      <c r="AC8826" s="1">
        <v>1</v>
      </c>
      <c r="AD8826" s="38" t="s">
        <v>428</v>
      </c>
      <c r="AE8826" s="60" t="s">
        <v>133</v>
      </c>
      <c r="AF8826" s="40">
        <v>110</v>
      </c>
      <c r="AG8826" s="48">
        <v>70</v>
      </c>
      <c r="AH8826">
        <v>35</v>
      </c>
      <c r="AL8826" t="s">
        <v>22</v>
      </c>
      <c r="AM8826">
        <v>72</v>
      </c>
    </row>
    <row r="8827" spans="28:39">
      <c r="AB8827" t="s">
        <v>650</v>
      </c>
      <c r="AC8827" s="1">
        <v>1</v>
      </c>
      <c r="AD8827" s="38" t="s">
        <v>428</v>
      </c>
      <c r="AE8827" s="60" t="s">
        <v>133</v>
      </c>
      <c r="AF8827" s="49">
        <v>115</v>
      </c>
      <c r="AG8827" s="41">
        <v>0</v>
      </c>
      <c r="AH8827">
        <v>58</v>
      </c>
      <c r="AL8827" t="s">
        <v>22</v>
      </c>
      <c r="AM8827">
        <v>72</v>
      </c>
    </row>
    <row r="8828" spans="28:39">
      <c r="AB8828" t="s">
        <v>650</v>
      </c>
      <c r="AC8828" s="1">
        <v>1</v>
      </c>
      <c r="AD8828" s="38" t="s">
        <v>428</v>
      </c>
      <c r="AE8828" s="60" t="s">
        <v>133</v>
      </c>
      <c r="AF8828" s="49">
        <v>115</v>
      </c>
      <c r="AG8828" s="42">
        <v>10</v>
      </c>
      <c r="AH8828">
        <v>58</v>
      </c>
      <c r="AL8828" t="s">
        <v>22</v>
      </c>
      <c r="AM8828">
        <v>72</v>
      </c>
    </row>
    <row r="8829" spans="28:39">
      <c r="AB8829" t="s">
        <v>650</v>
      </c>
      <c r="AC8829" s="1">
        <v>1</v>
      </c>
      <c r="AD8829" s="38" t="s">
        <v>428</v>
      </c>
      <c r="AE8829" s="60" t="s">
        <v>133</v>
      </c>
      <c r="AF8829" s="49">
        <v>115</v>
      </c>
      <c r="AG8829" s="43">
        <v>20</v>
      </c>
      <c r="AH8829">
        <v>56</v>
      </c>
      <c r="AL8829" t="s">
        <v>22</v>
      </c>
      <c r="AM8829">
        <v>72</v>
      </c>
    </row>
    <row r="8830" spans="28:39">
      <c r="AB8830" t="s">
        <v>650</v>
      </c>
      <c r="AC8830" s="1">
        <v>1</v>
      </c>
      <c r="AD8830" s="38" t="s">
        <v>428</v>
      </c>
      <c r="AE8830" s="60" t="s">
        <v>133</v>
      </c>
      <c r="AF8830" s="49">
        <v>115</v>
      </c>
      <c r="AG8830" s="44">
        <v>30</v>
      </c>
      <c r="AH8830">
        <v>52</v>
      </c>
      <c r="AL8830" t="s">
        <v>22</v>
      </c>
      <c r="AM8830">
        <v>72</v>
      </c>
    </row>
    <row r="8831" spans="28:39">
      <c r="AB8831" t="s">
        <v>650</v>
      </c>
      <c r="AC8831" s="1">
        <v>1</v>
      </c>
      <c r="AD8831" s="38" t="s">
        <v>428</v>
      </c>
      <c r="AE8831" s="60" t="s">
        <v>133</v>
      </c>
      <c r="AF8831" s="49">
        <v>115</v>
      </c>
      <c r="AG8831" s="45">
        <v>40</v>
      </c>
      <c r="AH8831">
        <v>46</v>
      </c>
      <c r="AL8831" t="s">
        <v>22</v>
      </c>
      <c r="AM8831">
        <v>72</v>
      </c>
    </row>
    <row r="8832" spans="28:39">
      <c r="AB8832" t="s">
        <v>650</v>
      </c>
      <c r="AC8832" s="1">
        <v>1</v>
      </c>
      <c r="AD8832" s="38" t="s">
        <v>428</v>
      </c>
      <c r="AE8832" s="60" t="s">
        <v>133</v>
      </c>
      <c r="AF8832" s="49">
        <v>115</v>
      </c>
      <c r="AG8832" s="46">
        <v>50</v>
      </c>
      <c r="AH8832">
        <v>42</v>
      </c>
      <c r="AL8832" t="s">
        <v>22</v>
      </c>
      <c r="AM8832">
        <v>72</v>
      </c>
    </row>
    <row r="8833" spans="28:39">
      <c r="AB8833" t="s">
        <v>650</v>
      </c>
      <c r="AC8833" s="1">
        <v>1</v>
      </c>
      <c r="AD8833" s="38" t="s">
        <v>428</v>
      </c>
      <c r="AE8833" s="60" t="s">
        <v>133</v>
      </c>
      <c r="AF8833" s="49">
        <v>115</v>
      </c>
      <c r="AG8833" s="47">
        <v>60</v>
      </c>
      <c r="AH8833">
        <v>38</v>
      </c>
      <c r="AL8833" t="s">
        <v>22</v>
      </c>
      <c r="AM8833">
        <v>72</v>
      </c>
    </row>
    <row r="8834" spans="28:39">
      <c r="AB8834" t="s">
        <v>650</v>
      </c>
      <c r="AC8834" s="1">
        <v>1</v>
      </c>
      <c r="AD8834" s="38" t="s">
        <v>428</v>
      </c>
      <c r="AE8834" s="60" t="s">
        <v>133</v>
      </c>
      <c r="AF8834" s="49">
        <v>115</v>
      </c>
      <c r="AG8834" s="48">
        <v>70</v>
      </c>
      <c r="AH8834">
        <v>35</v>
      </c>
      <c r="AL8834" t="s">
        <v>22</v>
      </c>
      <c r="AM8834">
        <v>72</v>
      </c>
    </row>
    <row r="8835" spans="28:39">
      <c r="AB8835" t="s">
        <v>650</v>
      </c>
      <c r="AC8835" s="1">
        <v>1</v>
      </c>
      <c r="AD8835" s="38" t="s">
        <v>428</v>
      </c>
      <c r="AE8835" s="60" t="s">
        <v>133</v>
      </c>
      <c r="AF8835" s="50">
        <v>120</v>
      </c>
      <c r="AG8835" s="41">
        <v>0</v>
      </c>
      <c r="AH8835">
        <v>56</v>
      </c>
      <c r="AL8835" t="s">
        <v>22</v>
      </c>
      <c r="AM8835">
        <v>72</v>
      </c>
    </row>
    <row r="8836" spans="28:39">
      <c r="AB8836" t="s">
        <v>650</v>
      </c>
      <c r="AC8836" s="1">
        <v>1</v>
      </c>
      <c r="AD8836" s="38" t="s">
        <v>428</v>
      </c>
      <c r="AE8836" s="60" t="s">
        <v>133</v>
      </c>
      <c r="AF8836" s="50">
        <v>120</v>
      </c>
      <c r="AG8836" s="42">
        <v>10</v>
      </c>
      <c r="AH8836">
        <v>56</v>
      </c>
      <c r="AL8836" t="s">
        <v>22</v>
      </c>
      <c r="AM8836">
        <v>72</v>
      </c>
    </row>
    <row r="8837" spans="28:39">
      <c r="AB8837" t="s">
        <v>650</v>
      </c>
      <c r="AC8837" s="1">
        <v>1</v>
      </c>
      <c r="AD8837" s="38" t="s">
        <v>428</v>
      </c>
      <c r="AE8837" s="60" t="s">
        <v>133</v>
      </c>
      <c r="AF8837" s="50">
        <v>120</v>
      </c>
      <c r="AG8837" s="43">
        <v>20</v>
      </c>
      <c r="AH8837">
        <v>56</v>
      </c>
      <c r="AL8837" t="s">
        <v>22</v>
      </c>
      <c r="AM8837">
        <v>72</v>
      </c>
    </row>
    <row r="8838" spans="28:39">
      <c r="AB8838" t="s">
        <v>650</v>
      </c>
      <c r="AC8838" s="1">
        <v>1</v>
      </c>
      <c r="AD8838" s="38" t="s">
        <v>428</v>
      </c>
      <c r="AE8838" s="60" t="s">
        <v>133</v>
      </c>
      <c r="AF8838" s="50">
        <v>120</v>
      </c>
      <c r="AG8838" s="44">
        <v>30</v>
      </c>
      <c r="AH8838">
        <v>51</v>
      </c>
      <c r="AL8838" t="s">
        <v>22</v>
      </c>
      <c r="AM8838">
        <v>72</v>
      </c>
    </row>
    <row r="8839" spans="28:39">
      <c r="AB8839" t="s">
        <v>650</v>
      </c>
      <c r="AC8839" s="1">
        <v>1</v>
      </c>
      <c r="AD8839" s="38" t="s">
        <v>428</v>
      </c>
      <c r="AE8839" s="60" t="s">
        <v>133</v>
      </c>
      <c r="AF8839" s="50">
        <v>120</v>
      </c>
      <c r="AG8839" s="45">
        <v>40</v>
      </c>
      <c r="AH8839">
        <v>46</v>
      </c>
      <c r="AL8839" t="s">
        <v>22</v>
      </c>
      <c r="AM8839">
        <v>72</v>
      </c>
    </row>
    <row r="8840" spans="28:39">
      <c r="AB8840" t="s">
        <v>650</v>
      </c>
      <c r="AC8840" s="1">
        <v>1</v>
      </c>
      <c r="AD8840" s="38" t="s">
        <v>428</v>
      </c>
      <c r="AE8840" s="60" t="s">
        <v>133</v>
      </c>
      <c r="AF8840" s="50">
        <v>120</v>
      </c>
      <c r="AG8840" s="46">
        <v>50</v>
      </c>
      <c r="AH8840">
        <v>42</v>
      </c>
      <c r="AL8840" t="s">
        <v>22</v>
      </c>
      <c r="AM8840">
        <v>72</v>
      </c>
    </row>
    <row r="8841" spans="28:39">
      <c r="AB8841" t="s">
        <v>650</v>
      </c>
      <c r="AC8841" s="1">
        <v>1</v>
      </c>
      <c r="AD8841" s="38" t="s">
        <v>428</v>
      </c>
      <c r="AE8841" s="60" t="s">
        <v>133</v>
      </c>
      <c r="AF8841" s="50">
        <v>120</v>
      </c>
      <c r="AG8841" s="47">
        <v>60</v>
      </c>
      <c r="AH8841">
        <v>38</v>
      </c>
      <c r="AL8841" t="s">
        <v>22</v>
      </c>
      <c r="AM8841">
        <v>72</v>
      </c>
    </row>
    <row r="8842" spans="28:39">
      <c r="AB8842" t="s">
        <v>650</v>
      </c>
      <c r="AC8842" s="1">
        <v>1</v>
      </c>
      <c r="AD8842" s="38" t="s">
        <v>428</v>
      </c>
      <c r="AE8842" s="60" t="s">
        <v>133</v>
      </c>
      <c r="AF8842" s="50">
        <v>120</v>
      </c>
      <c r="AG8842" s="48">
        <v>70</v>
      </c>
      <c r="AH8842">
        <v>35</v>
      </c>
      <c r="AL8842" t="s">
        <v>22</v>
      </c>
      <c r="AM8842">
        <v>72</v>
      </c>
    </row>
    <row r="8843" spans="28:39">
      <c r="AB8843" t="s">
        <v>650</v>
      </c>
      <c r="AC8843" s="1">
        <v>1</v>
      </c>
      <c r="AD8843" s="38" t="s">
        <v>428</v>
      </c>
      <c r="AE8843" s="60" t="s">
        <v>133</v>
      </c>
      <c r="AF8843" s="51">
        <v>130</v>
      </c>
      <c r="AG8843" s="41">
        <v>0</v>
      </c>
      <c r="AH8843">
        <v>53</v>
      </c>
      <c r="AL8843" t="s">
        <v>22</v>
      </c>
      <c r="AM8843">
        <v>72</v>
      </c>
    </row>
    <row r="8844" spans="28:39">
      <c r="AB8844" t="s">
        <v>650</v>
      </c>
      <c r="AC8844" s="1">
        <v>1</v>
      </c>
      <c r="AD8844" s="38" t="s">
        <v>428</v>
      </c>
      <c r="AE8844" s="60" t="s">
        <v>133</v>
      </c>
      <c r="AF8844" s="51">
        <v>130</v>
      </c>
      <c r="AG8844" s="42">
        <v>10</v>
      </c>
      <c r="AH8844">
        <v>53</v>
      </c>
      <c r="AL8844" t="s">
        <v>22</v>
      </c>
      <c r="AM8844">
        <v>72</v>
      </c>
    </row>
    <row r="8845" spans="28:39">
      <c r="AB8845" t="s">
        <v>650</v>
      </c>
      <c r="AC8845" s="1">
        <v>1</v>
      </c>
      <c r="AD8845" s="38" t="s">
        <v>428</v>
      </c>
      <c r="AE8845" s="60" t="s">
        <v>133</v>
      </c>
      <c r="AF8845" s="51">
        <v>130</v>
      </c>
      <c r="AG8845" s="43">
        <v>20</v>
      </c>
      <c r="AH8845">
        <v>53</v>
      </c>
      <c r="AL8845" t="s">
        <v>22</v>
      </c>
      <c r="AM8845">
        <v>72</v>
      </c>
    </row>
    <row r="8846" spans="28:39">
      <c r="AB8846" t="s">
        <v>650</v>
      </c>
      <c r="AC8846" s="1">
        <v>1</v>
      </c>
      <c r="AD8846" s="38" t="s">
        <v>428</v>
      </c>
      <c r="AE8846" s="60" t="s">
        <v>133</v>
      </c>
      <c r="AF8846" s="51">
        <v>130</v>
      </c>
      <c r="AG8846" s="44">
        <v>30</v>
      </c>
      <c r="AH8846">
        <v>51</v>
      </c>
      <c r="AL8846" t="s">
        <v>22</v>
      </c>
      <c r="AM8846">
        <v>72</v>
      </c>
    </row>
    <row r="8847" spans="28:39">
      <c r="AB8847" t="s">
        <v>650</v>
      </c>
      <c r="AC8847" s="1">
        <v>1</v>
      </c>
      <c r="AD8847" s="38" t="s">
        <v>428</v>
      </c>
      <c r="AE8847" s="60" t="s">
        <v>133</v>
      </c>
      <c r="AF8847" s="51">
        <v>130</v>
      </c>
      <c r="AG8847" s="45">
        <v>40</v>
      </c>
      <c r="AH8847">
        <v>46</v>
      </c>
      <c r="AL8847" t="s">
        <v>22</v>
      </c>
      <c r="AM8847">
        <v>72</v>
      </c>
    </row>
    <row r="8848" spans="28:39">
      <c r="AB8848" t="s">
        <v>650</v>
      </c>
      <c r="AC8848" s="1">
        <v>1</v>
      </c>
      <c r="AD8848" s="38" t="s">
        <v>428</v>
      </c>
      <c r="AE8848" s="60" t="s">
        <v>133</v>
      </c>
      <c r="AF8848" s="51">
        <v>130</v>
      </c>
      <c r="AG8848" s="46">
        <v>50</v>
      </c>
      <c r="AH8848">
        <v>42</v>
      </c>
      <c r="AL8848" t="s">
        <v>22</v>
      </c>
      <c r="AM8848">
        <v>72</v>
      </c>
    </row>
    <row r="8849" spans="28:39">
      <c r="AB8849" t="s">
        <v>650</v>
      </c>
      <c r="AC8849" s="1">
        <v>1</v>
      </c>
      <c r="AD8849" s="38" t="s">
        <v>428</v>
      </c>
      <c r="AE8849" s="60" t="s">
        <v>133</v>
      </c>
      <c r="AF8849" s="51">
        <v>130</v>
      </c>
      <c r="AG8849" s="47">
        <v>60</v>
      </c>
      <c r="AH8849">
        <v>38</v>
      </c>
      <c r="AL8849" t="s">
        <v>22</v>
      </c>
      <c r="AM8849">
        <v>72</v>
      </c>
    </row>
    <row r="8850" spans="28:39">
      <c r="AB8850" t="s">
        <v>650</v>
      </c>
      <c r="AC8850" s="1">
        <v>1</v>
      </c>
      <c r="AD8850" s="38" t="s">
        <v>428</v>
      </c>
      <c r="AE8850" s="60" t="s">
        <v>133</v>
      </c>
      <c r="AF8850" s="51">
        <v>130</v>
      </c>
      <c r="AG8850" s="48">
        <v>70</v>
      </c>
      <c r="AH8850">
        <v>35</v>
      </c>
      <c r="AL8850" t="s">
        <v>22</v>
      </c>
      <c r="AM8850">
        <v>72</v>
      </c>
    </row>
    <row r="8851" spans="28:39">
      <c r="AB8851" t="s">
        <v>650</v>
      </c>
      <c r="AC8851" s="1">
        <v>1</v>
      </c>
      <c r="AD8851" s="38" t="s">
        <v>428</v>
      </c>
      <c r="AE8851" s="60" t="s">
        <v>133</v>
      </c>
      <c r="AF8851" s="52">
        <v>140</v>
      </c>
      <c r="AG8851" s="41">
        <v>0</v>
      </c>
      <c r="AH8851">
        <v>51</v>
      </c>
      <c r="AL8851" t="s">
        <v>22</v>
      </c>
      <c r="AM8851">
        <v>72</v>
      </c>
    </row>
    <row r="8852" spans="28:39">
      <c r="AB8852" t="s">
        <v>650</v>
      </c>
      <c r="AC8852" s="1">
        <v>1</v>
      </c>
      <c r="AD8852" s="38" t="s">
        <v>428</v>
      </c>
      <c r="AE8852" s="60" t="s">
        <v>133</v>
      </c>
      <c r="AF8852" s="52">
        <v>140</v>
      </c>
      <c r="AG8852" s="42">
        <v>10</v>
      </c>
      <c r="AH8852">
        <v>51</v>
      </c>
      <c r="AL8852" t="s">
        <v>22</v>
      </c>
      <c r="AM8852">
        <v>72</v>
      </c>
    </row>
    <row r="8853" spans="28:39">
      <c r="AB8853" t="s">
        <v>650</v>
      </c>
      <c r="AC8853" s="1">
        <v>1</v>
      </c>
      <c r="AD8853" s="38" t="s">
        <v>428</v>
      </c>
      <c r="AE8853" s="60" t="s">
        <v>133</v>
      </c>
      <c r="AF8853" s="52">
        <v>140</v>
      </c>
      <c r="AG8853" s="43">
        <v>20</v>
      </c>
      <c r="AH8853">
        <v>51</v>
      </c>
      <c r="AL8853" t="s">
        <v>22</v>
      </c>
      <c r="AM8853">
        <v>72</v>
      </c>
    </row>
    <row r="8854" spans="28:39">
      <c r="AB8854" t="s">
        <v>650</v>
      </c>
      <c r="AC8854" s="1">
        <v>1</v>
      </c>
      <c r="AD8854" s="38" t="s">
        <v>428</v>
      </c>
      <c r="AE8854" s="60" t="s">
        <v>133</v>
      </c>
      <c r="AF8854" s="52">
        <v>140</v>
      </c>
      <c r="AG8854" s="44">
        <v>30</v>
      </c>
      <c r="AH8854">
        <v>50</v>
      </c>
      <c r="AL8854" t="s">
        <v>22</v>
      </c>
      <c r="AM8854">
        <v>72</v>
      </c>
    </row>
    <row r="8855" spans="28:39">
      <c r="AB8855" t="s">
        <v>650</v>
      </c>
      <c r="AC8855" s="1">
        <v>1</v>
      </c>
      <c r="AD8855" s="38" t="s">
        <v>428</v>
      </c>
      <c r="AE8855" s="60" t="s">
        <v>133</v>
      </c>
      <c r="AF8855" s="52">
        <v>140</v>
      </c>
      <c r="AG8855" s="45">
        <v>40</v>
      </c>
      <c r="AH8855">
        <v>46</v>
      </c>
      <c r="AL8855" t="s">
        <v>22</v>
      </c>
      <c r="AM8855">
        <v>72</v>
      </c>
    </row>
    <row r="8856" spans="28:39">
      <c r="AB8856" t="s">
        <v>650</v>
      </c>
      <c r="AC8856" s="1">
        <v>1</v>
      </c>
      <c r="AD8856" s="38" t="s">
        <v>428</v>
      </c>
      <c r="AE8856" s="60" t="s">
        <v>133</v>
      </c>
      <c r="AF8856" s="52">
        <v>140</v>
      </c>
      <c r="AG8856" s="46">
        <v>50</v>
      </c>
      <c r="AH8856">
        <v>42</v>
      </c>
      <c r="AL8856" t="s">
        <v>22</v>
      </c>
      <c r="AM8856">
        <v>72</v>
      </c>
    </row>
    <row r="8857" spans="28:39">
      <c r="AB8857" t="s">
        <v>650</v>
      </c>
      <c r="AC8857" s="1">
        <v>1</v>
      </c>
      <c r="AD8857" s="38" t="s">
        <v>428</v>
      </c>
      <c r="AE8857" s="60" t="s">
        <v>133</v>
      </c>
      <c r="AF8857" s="52">
        <v>140</v>
      </c>
      <c r="AG8857" s="47">
        <v>60</v>
      </c>
      <c r="AH8857">
        <v>38</v>
      </c>
      <c r="AL8857" t="s">
        <v>22</v>
      </c>
      <c r="AM8857">
        <v>72</v>
      </c>
    </row>
    <row r="8858" spans="28:39">
      <c r="AB8858" t="s">
        <v>650</v>
      </c>
      <c r="AC8858" s="1">
        <v>1</v>
      </c>
      <c r="AD8858" s="38" t="s">
        <v>428</v>
      </c>
      <c r="AE8858" s="60" t="s">
        <v>133</v>
      </c>
      <c r="AF8858" s="52">
        <v>140</v>
      </c>
      <c r="AG8858" s="48">
        <v>70</v>
      </c>
      <c r="AH8858">
        <v>35</v>
      </c>
      <c r="AL8858" t="s">
        <v>22</v>
      </c>
      <c r="AM8858">
        <v>72</v>
      </c>
    </row>
    <row r="8859" spans="28:39">
      <c r="AB8859" t="s">
        <v>650</v>
      </c>
      <c r="AC8859" s="1">
        <v>1</v>
      </c>
      <c r="AD8859" s="38" t="s">
        <v>428</v>
      </c>
      <c r="AE8859" s="60" t="s">
        <v>133</v>
      </c>
      <c r="AF8859" s="53">
        <v>150</v>
      </c>
      <c r="AG8859" s="41">
        <v>0</v>
      </c>
      <c r="AH8859">
        <v>48</v>
      </c>
      <c r="AL8859" t="s">
        <v>22</v>
      </c>
      <c r="AM8859">
        <v>72</v>
      </c>
    </row>
    <row r="8860" spans="28:39">
      <c r="AB8860" t="s">
        <v>650</v>
      </c>
      <c r="AC8860" s="1">
        <v>1</v>
      </c>
      <c r="AD8860" s="38" t="s">
        <v>428</v>
      </c>
      <c r="AE8860" s="60" t="s">
        <v>133</v>
      </c>
      <c r="AF8860" s="53">
        <v>150</v>
      </c>
      <c r="AG8860" s="42">
        <v>10</v>
      </c>
      <c r="AH8860">
        <v>48</v>
      </c>
      <c r="AL8860" t="s">
        <v>22</v>
      </c>
      <c r="AM8860">
        <v>72</v>
      </c>
    </row>
    <row r="8861" spans="28:39">
      <c r="AB8861" t="s">
        <v>650</v>
      </c>
      <c r="AC8861" s="1">
        <v>1</v>
      </c>
      <c r="AD8861" s="38" t="s">
        <v>428</v>
      </c>
      <c r="AE8861" s="60" t="s">
        <v>133</v>
      </c>
      <c r="AF8861" s="53">
        <v>150</v>
      </c>
      <c r="AG8861" s="43">
        <v>20</v>
      </c>
      <c r="AH8861">
        <v>48</v>
      </c>
      <c r="AL8861" t="s">
        <v>22</v>
      </c>
      <c r="AM8861">
        <v>72</v>
      </c>
    </row>
    <row r="8862" spans="28:39">
      <c r="AB8862" t="s">
        <v>650</v>
      </c>
      <c r="AC8862" s="1">
        <v>1</v>
      </c>
      <c r="AD8862" s="38" t="s">
        <v>428</v>
      </c>
      <c r="AE8862" s="60" t="s">
        <v>133</v>
      </c>
      <c r="AF8862" s="53">
        <v>150</v>
      </c>
      <c r="AG8862" s="44">
        <v>30</v>
      </c>
      <c r="AH8862">
        <v>48</v>
      </c>
      <c r="AL8862" t="s">
        <v>22</v>
      </c>
      <c r="AM8862">
        <v>72</v>
      </c>
    </row>
    <row r="8863" spans="28:39">
      <c r="AB8863" t="s">
        <v>650</v>
      </c>
      <c r="AC8863" s="1">
        <v>1</v>
      </c>
      <c r="AD8863" s="38" t="s">
        <v>428</v>
      </c>
      <c r="AE8863" s="60" t="s">
        <v>133</v>
      </c>
      <c r="AF8863" s="53">
        <v>150</v>
      </c>
      <c r="AG8863" s="45">
        <v>40</v>
      </c>
      <c r="AH8863">
        <v>46</v>
      </c>
      <c r="AL8863" t="s">
        <v>22</v>
      </c>
      <c r="AM8863">
        <v>72</v>
      </c>
    </row>
    <row r="8864" spans="28:39">
      <c r="AB8864" t="s">
        <v>650</v>
      </c>
      <c r="AC8864" s="1">
        <v>1</v>
      </c>
      <c r="AD8864" s="38" t="s">
        <v>428</v>
      </c>
      <c r="AE8864" s="60" t="s">
        <v>133</v>
      </c>
      <c r="AF8864" s="53">
        <v>150</v>
      </c>
      <c r="AG8864" s="46">
        <v>50</v>
      </c>
      <c r="AH8864">
        <v>42</v>
      </c>
      <c r="AL8864" t="s">
        <v>22</v>
      </c>
      <c r="AM8864">
        <v>72</v>
      </c>
    </row>
    <row r="8865" spans="28:39">
      <c r="AB8865" t="s">
        <v>650</v>
      </c>
      <c r="AC8865" s="1">
        <v>1</v>
      </c>
      <c r="AD8865" s="38" t="s">
        <v>428</v>
      </c>
      <c r="AE8865" s="60" t="s">
        <v>133</v>
      </c>
      <c r="AF8865" s="53">
        <v>150</v>
      </c>
      <c r="AG8865" s="47">
        <v>60</v>
      </c>
      <c r="AH8865">
        <v>38</v>
      </c>
      <c r="AL8865" t="s">
        <v>22</v>
      </c>
      <c r="AM8865">
        <v>72</v>
      </c>
    </row>
    <row r="8866" spans="28:39">
      <c r="AB8866" t="s">
        <v>650</v>
      </c>
      <c r="AC8866" s="1">
        <v>1</v>
      </c>
      <c r="AD8866" s="38" t="s">
        <v>428</v>
      </c>
      <c r="AE8866" s="60" t="s">
        <v>133</v>
      </c>
      <c r="AF8866" s="53">
        <v>150</v>
      </c>
      <c r="AG8866" s="48">
        <v>70</v>
      </c>
      <c r="AH8866">
        <v>35</v>
      </c>
      <c r="AL8866" t="s">
        <v>22</v>
      </c>
      <c r="AM8866">
        <v>72</v>
      </c>
    </row>
    <row r="8867" spans="28:39">
      <c r="AB8867" t="s">
        <v>650</v>
      </c>
      <c r="AC8867" s="1">
        <v>1</v>
      </c>
      <c r="AD8867" s="38" t="s">
        <v>428</v>
      </c>
      <c r="AE8867" s="60" t="s">
        <v>133</v>
      </c>
      <c r="AF8867" s="54">
        <v>160</v>
      </c>
      <c r="AG8867" s="41">
        <v>0</v>
      </c>
      <c r="AH8867">
        <v>46</v>
      </c>
      <c r="AL8867" t="s">
        <v>22</v>
      </c>
      <c r="AM8867">
        <v>72</v>
      </c>
    </row>
    <row r="8868" spans="28:39">
      <c r="AB8868" t="s">
        <v>650</v>
      </c>
      <c r="AC8868" s="1">
        <v>1</v>
      </c>
      <c r="AD8868" s="38" t="s">
        <v>428</v>
      </c>
      <c r="AE8868" s="60" t="s">
        <v>133</v>
      </c>
      <c r="AF8868" s="54">
        <v>160</v>
      </c>
      <c r="AG8868" s="42">
        <v>10</v>
      </c>
      <c r="AH8868">
        <v>46</v>
      </c>
      <c r="AL8868" t="s">
        <v>22</v>
      </c>
      <c r="AM8868">
        <v>72</v>
      </c>
    </row>
    <row r="8869" spans="28:39">
      <c r="AB8869" t="s">
        <v>650</v>
      </c>
      <c r="AC8869" s="1">
        <v>1</v>
      </c>
      <c r="AD8869" s="38" t="s">
        <v>428</v>
      </c>
      <c r="AE8869" s="60" t="s">
        <v>133</v>
      </c>
      <c r="AF8869" s="54">
        <v>160</v>
      </c>
      <c r="AG8869" s="43">
        <v>20</v>
      </c>
      <c r="AH8869">
        <v>46</v>
      </c>
      <c r="AL8869" t="s">
        <v>22</v>
      </c>
      <c r="AM8869">
        <v>72</v>
      </c>
    </row>
    <row r="8870" spans="28:39">
      <c r="AB8870" t="s">
        <v>650</v>
      </c>
      <c r="AC8870" s="1">
        <v>1</v>
      </c>
      <c r="AD8870" s="38" t="s">
        <v>428</v>
      </c>
      <c r="AE8870" s="60" t="s">
        <v>133</v>
      </c>
      <c r="AF8870" s="54">
        <v>160</v>
      </c>
      <c r="AG8870" s="44">
        <v>30</v>
      </c>
      <c r="AH8870">
        <v>46</v>
      </c>
      <c r="AL8870" t="s">
        <v>22</v>
      </c>
      <c r="AM8870">
        <v>72</v>
      </c>
    </row>
    <row r="8871" spans="28:39">
      <c r="AB8871" t="s">
        <v>650</v>
      </c>
      <c r="AC8871" s="1">
        <v>1</v>
      </c>
      <c r="AD8871" s="38" t="s">
        <v>428</v>
      </c>
      <c r="AE8871" s="60" t="s">
        <v>133</v>
      </c>
      <c r="AF8871" s="54">
        <v>160</v>
      </c>
      <c r="AG8871" s="45">
        <v>40</v>
      </c>
      <c r="AH8871">
        <v>46</v>
      </c>
      <c r="AL8871" t="s">
        <v>22</v>
      </c>
      <c r="AM8871">
        <v>72</v>
      </c>
    </row>
    <row r="8872" spans="28:39">
      <c r="AB8872" t="s">
        <v>650</v>
      </c>
      <c r="AC8872" s="1">
        <v>1</v>
      </c>
      <c r="AD8872" s="38" t="s">
        <v>428</v>
      </c>
      <c r="AE8872" s="60" t="s">
        <v>133</v>
      </c>
      <c r="AF8872" s="54">
        <v>160</v>
      </c>
      <c r="AG8872" s="46">
        <v>50</v>
      </c>
      <c r="AH8872">
        <v>42</v>
      </c>
      <c r="AL8872" t="s">
        <v>22</v>
      </c>
      <c r="AM8872">
        <v>72</v>
      </c>
    </row>
    <row r="8873" spans="28:39">
      <c r="AB8873" t="s">
        <v>650</v>
      </c>
      <c r="AC8873" s="1">
        <v>1</v>
      </c>
      <c r="AD8873" s="38" t="s">
        <v>428</v>
      </c>
      <c r="AE8873" s="60" t="s">
        <v>133</v>
      </c>
      <c r="AF8873" s="54">
        <v>160</v>
      </c>
      <c r="AG8873" s="47">
        <v>60</v>
      </c>
      <c r="AH8873">
        <v>38</v>
      </c>
      <c r="AL8873" t="s">
        <v>22</v>
      </c>
      <c r="AM8873">
        <v>72</v>
      </c>
    </row>
    <row r="8874" spans="28:39">
      <c r="AB8874" t="s">
        <v>650</v>
      </c>
      <c r="AC8874" s="1">
        <v>1</v>
      </c>
      <c r="AD8874" s="38" t="s">
        <v>428</v>
      </c>
      <c r="AE8874" s="60" t="s">
        <v>133</v>
      </c>
      <c r="AF8874" s="54">
        <v>160</v>
      </c>
      <c r="AG8874" s="48">
        <v>70</v>
      </c>
      <c r="AH8874">
        <v>35</v>
      </c>
      <c r="AL8874" t="s">
        <v>22</v>
      </c>
      <c r="AM8874">
        <v>72</v>
      </c>
    </row>
    <row r="8875" spans="28:39">
      <c r="AB8875" t="s">
        <v>650</v>
      </c>
      <c r="AC8875" s="1">
        <v>1</v>
      </c>
      <c r="AD8875" s="38" t="s">
        <v>428</v>
      </c>
      <c r="AE8875" s="60" t="s">
        <v>133</v>
      </c>
      <c r="AF8875" s="55">
        <v>170</v>
      </c>
      <c r="AG8875" s="41">
        <v>0</v>
      </c>
      <c r="AH8875">
        <v>44</v>
      </c>
      <c r="AL8875" t="s">
        <v>22</v>
      </c>
      <c r="AM8875">
        <v>72</v>
      </c>
    </row>
    <row r="8876" spans="28:39">
      <c r="AB8876" t="s">
        <v>650</v>
      </c>
      <c r="AC8876" s="1">
        <v>1</v>
      </c>
      <c r="AD8876" s="38" t="s">
        <v>428</v>
      </c>
      <c r="AE8876" s="60" t="s">
        <v>133</v>
      </c>
      <c r="AF8876" s="55">
        <v>170</v>
      </c>
      <c r="AG8876" s="42">
        <v>10</v>
      </c>
      <c r="AH8876">
        <v>44</v>
      </c>
      <c r="AL8876" t="s">
        <v>22</v>
      </c>
      <c r="AM8876">
        <v>72</v>
      </c>
    </row>
    <row r="8877" spans="28:39">
      <c r="AB8877" t="s">
        <v>650</v>
      </c>
      <c r="AC8877" s="1">
        <v>1</v>
      </c>
      <c r="AD8877" s="38" t="s">
        <v>428</v>
      </c>
      <c r="AE8877" s="60" t="s">
        <v>133</v>
      </c>
      <c r="AF8877" s="55">
        <v>170</v>
      </c>
      <c r="AG8877" s="43">
        <v>20</v>
      </c>
      <c r="AH8877">
        <v>44</v>
      </c>
      <c r="AL8877" t="s">
        <v>22</v>
      </c>
      <c r="AM8877">
        <v>72</v>
      </c>
    </row>
    <row r="8878" spans="28:39">
      <c r="AB8878" t="s">
        <v>650</v>
      </c>
      <c r="AC8878" s="1">
        <v>1</v>
      </c>
      <c r="AD8878" s="38" t="s">
        <v>428</v>
      </c>
      <c r="AE8878" s="60" t="s">
        <v>133</v>
      </c>
      <c r="AF8878" s="55">
        <v>170</v>
      </c>
      <c r="AG8878" s="44">
        <v>30</v>
      </c>
      <c r="AH8878">
        <v>44</v>
      </c>
      <c r="AL8878" t="s">
        <v>22</v>
      </c>
      <c r="AM8878">
        <v>72</v>
      </c>
    </row>
    <row r="8879" spans="28:39">
      <c r="AB8879" t="s">
        <v>650</v>
      </c>
      <c r="AC8879" s="1">
        <v>1</v>
      </c>
      <c r="AD8879" s="38" t="s">
        <v>428</v>
      </c>
      <c r="AE8879" s="60" t="s">
        <v>133</v>
      </c>
      <c r="AF8879" s="55">
        <v>170</v>
      </c>
      <c r="AG8879" s="45">
        <v>40</v>
      </c>
      <c r="AH8879">
        <v>44</v>
      </c>
      <c r="AL8879" t="s">
        <v>22</v>
      </c>
      <c r="AM8879">
        <v>72</v>
      </c>
    </row>
    <row r="8880" spans="28:39">
      <c r="AB8880" t="s">
        <v>650</v>
      </c>
      <c r="AC8880" s="1">
        <v>1</v>
      </c>
      <c r="AD8880" s="38" t="s">
        <v>428</v>
      </c>
      <c r="AE8880" s="60" t="s">
        <v>133</v>
      </c>
      <c r="AF8880" s="55">
        <v>170</v>
      </c>
      <c r="AG8880" s="46">
        <v>50</v>
      </c>
      <c r="AH8880">
        <v>42</v>
      </c>
      <c r="AL8880" t="s">
        <v>22</v>
      </c>
      <c r="AM8880">
        <v>72</v>
      </c>
    </row>
    <row r="8881" spans="28:39">
      <c r="AB8881" t="s">
        <v>650</v>
      </c>
      <c r="AC8881" s="1">
        <v>1</v>
      </c>
      <c r="AD8881" s="38" t="s">
        <v>428</v>
      </c>
      <c r="AE8881" s="60" t="s">
        <v>133</v>
      </c>
      <c r="AF8881" s="55">
        <v>170</v>
      </c>
      <c r="AG8881" s="47">
        <v>60</v>
      </c>
      <c r="AH8881">
        <v>38</v>
      </c>
      <c r="AL8881" t="s">
        <v>22</v>
      </c>
      <c r="AM8881">
        <v>72</v>
      </c>
    </row>
    <row r="8882" spans="28:39">
      <c r="AB8882" t="s">
        <v>650</v>
      </c>
      <c r="AC8882" s="1">
        <v>1</v>
      </c>
      <c r="AD8882" s="38" t="s">
        <v>428</v>
      </c>
      <c r="AE8882" s="60" t="s">
        <v>133</v>
      </c>
      <c r="AF8882" s="55">
        <v>170</v>
      </c>
      <c r="AG8882" s="48">
        <v>70</v>
      </c>
      <c r="AH8882">
        <v>35</v>
      </c>
      <c r="AL8882" t="s">
        <v>22</v>
      </c>
      <c r="AM8882">
        <v>72</v>
      </c>
    </row>
    <row r="8883" spans="28:39">
      <c r="AB8883" t="s">
        <v>650</v>
      </c>
      <c r="AC8883" s="1">
        <v>1</v>
      </c>
      <c r="AD8883" s="38" t="s">
        <v>428</v>
      </c>
      <c r="AE8883" s="60" t="s">
        <v>133</v>
      </c>
      <c r="AF8883" s="56">
        <v>180</v>
      </c>
      <c r="AG8883" s="41">
        <v>0</v>
      </c>
      <c r="AH8883">
        <v>43</v>
      </c>
      <c r="AL8883" t="s">
        <v>22</v>
      </c>
      <c r="AM8883">
        <v>72</v>
      </c>
    </row>
    <row r="8884" spans="28:39">
      <c r="AB8884" t="s">
        <v>650</v>
      </c>
      <c r="AC8884" s="1">
        <v>1</v>
      </c>
      <c r="AD8884" s="38" t="s">
        <v>428</v>
      </c>
      <c r="AE8884" s="60" t="s">
        <v>133</v>
      </c>
      <c r="AF8884" s="56">
        <v>180</v>
      </c>
      <c r="AG8884" s="42">
        <v>10</v>
      </c>
      <c r="AH8884">
        <v>43</v>
      </c>
      <c r="AL8884" t="s">
        <v>22</v>
      </c>
      <c r="AM8884">
        <v>72</v>
      </c>
    </row>
    <row r="8885" spans="28:39">
      <c r="AB8885" t="s">
        <v>650</v>
      </c>
      <c r="AC8885" s="1">
        <v>1</v>
      </c>
      <c r="AD8885" s="38" t="s">
        <v>428</v>
      </c>
      <c r="AE8885" s="60" t="s">
        <v>133</v>
      </c>
      <c r="AF8885" s="56">
        <v>180</v>
      </c>
      <c r="AG8885" s="43">
        <v>20</v>
      </c>
      <c r="AH8885">
        <v>43</v>
      </c>
      <c r="AL8885" t="s">
        <v>22</v>
      </c>
      <c r="AM8885">
        <v>72</v>
      </c>
    </row>
    <row r="8886" spans="28:39">
      <c r="AB8886" t="s">
        <v>650</v>
      </c>
      <c r="AC8886" s="1">
        <v>1</v>
      </c>
      <c r="AD8886" s="38" t="s">
        <v>428</v>
      </c>
      <c r="AE8886" s="60" t="s">
        <v>133</v>
      </c>
      <c r="AF8886" s="56">
        <v>180</v>
      </c>
      <c r="AG8886" s="44">
        <v>30</v>
      </c>
      <c r="AH8886">
        <v>43</v>
      </c>
      <c r="AL8886" t="s">
        <v>22</v>
      </c>
      <c r="AM8886">
        <v>72</v>
      </c>
    </row>
    <row r="8887" spans="28:39">
      <c r="AB8887" t="s">
        <v>650</v>
      </c>
      <c r="AC8887" s="1">
        <v>1</v>
      </c>
      <c r="AD8887" s="38" t="s">
        <v>428</v>
      </c>
      <c r="AE8887" s="60" t="s">
        <v>133</v>
      </c>
      <c r="AF8887" s="56">
        <v>180</v>
      </c>
      <c r="AG8887" s="45">
        <v>40</v>
      </c>
      <c r="AH8887">
        <v>43</v>
      </c>
      <c r="AL8887" t="s">
        <v>22</v>
      </c>
      <c r="AM8887">
        <v>72</v>
      </c>
    </row>
    <row r="8888" spans="28:39">
      <c r="AB8888" t="s">
        <v>650</v>
      </c>
      <c r="AC8888" s="1">
        <v>1</v>
      </c>
      <c r="AD8888" s="38" t="s">
        <v>428</v>
      </c>
      <c r="AE8888" s="60" t="s">
        <v>133</v>
      </c>
      <c r="AF8888" s="56">
        <v>180</v>
      </c>
      <c r="AG8888" s="46">
        <v>50</v>
      </c>
      <c r="AH8888">
        <v>41</v>
      </c>
      <c r="AL8888" t="s">
        <v>22</v>
      </c>
      <c r="AM8888">
        <v>72</v>
      </c>
    </row>
    <row r="8889" spans="28:39">
      <c r="AB8889" t="s">
        <v>650</v>
      </c>
      <c r="AC8889" s="1">
        <v>1</v>
      </c>
      <c r="AD8889" s="38" t="s">
        <v>428</v>
      </c>
      <c r="AE8889" s="60" t="s">
        <v>133</v>
      </c>
      <c r="AF8889" s="56">
        <v>180</v>
      </c>
      <c r="AG8889" s="47">
        <v>60</v>
      </c>
      <c r="AH8889">
        <v>38</v>
      </c>
      <c r="AL8889" t="s">
        <v>22</v>
      </c>
      <c r="AM8889">
        <v>72</v>
      </c>
    </row>
    <row r="8890" spans="28:39">
      <c r="AB8890" t="s">
        <v>650</v>
      </c>
      <c r="AC8890" s="1">
        <v>1</v>
      </c>
      <c r="AD8890" s="38" t="s">
        <v>428</v>
      </c>
      <c r="AE8890" s="60" t="s">
        <v>133</v>
      </c>
      <c r="AF8890" s="56">
        <v>180</v>
      </c>
      <c r="AG8890" s="48">
        <v>70</v>
      </c>
      <c r="AH8890">
        <v>35</v>
      </c>
      <c r="AL8890" t="s">
        <v>22</v>
      </c>
      <c r="AM8890">
        <v>72</v>
      </c>
    </row>
    <row r="8891" spans="28:39">
      <c r="AB8891" t="s">
        <v>650</v>
      </c>
      <c r="AC8891" s="1">
        <v>1</v>
      </c>
      <c r="AD8891" s="38" t="s">
        <v>428</v>
      </c>
      <c r="AE8891" s="60" t="s">
        <v>133</v>
      </c>
      <c r="AF8891" s="57">
        <v>200</v>
      </c>
      <c r="AG8891" s="41">
        <v>0</v>
      </c>
      <c r="AH8891">
        <v>40</v>
      </c>
      <c r="AL8891" t="s">
        <v>22</v>
      </c>
      <c r="AM8891">
        <v>72</v>
      </c>
    </row>
    <row r="8892" spans="28:39">
      <c r="AB8892" t="s">
        <v>650</v>
      </c>
      <c r="AC8892" s="1">
        <v>1</v>
      </c>
      <c r="AD8892" s="38" t="s">
        <v>428</v>
      </c>
      <c r="AE8892" s="60" t="s">
        <v>133</v>
      </c>
      <c r="AF8892" s="57">
        <v>200</v>
      </c>
      <c r="AG8892" s="42">
        <v>10</v>
      </c>
      <c r="AH8892">
        <v>40</v>
      </c>
      <c r="AL8892" t="s">
        <v>22</v>
      </c>
      <c r="AM8892">
        <v>72</v>
      </c>
    </row>
    <row r="8893" spans="28:39">
      <c r="AB8893" t="s">
        <v>650</v>
      </c>
      <c r="AC8893" s="1">
        <v>1</v>
      </c>
      <c r="AD8893" s="38" t="s">
        <v>428</v>
      </c>
      <c r="AE8893" s="60" t="s">
        <v>133</v>
      </c>
      <c r="AF8893" s="57">
        <v>200</v>
      </c>
      <c r="AG8893" s="43">
        <v>20</v>
      </c>
      <c r="AH8893">
        <v>40</v>
      </c>
      <c r="AL8893" t="s">
        <v>22</v>
      </c>
      <c r="AM8893">
        <v>72</v>
      </c>
    </row>
    <row r="8894" spans="28:39">
      <c r="AB8894" t="s">
        <v>650</v>
      </c>
      <c r="AC8894" s="1">
        <v>1</v>
      </c>
      <c r="AD8894" s="38" t="s">
        <v>428</v>
      </c>
      <c r="AE8894" s="60" t="s">
        <v>133</v>
      </c>
      <c r="AF8894" s="57">
        <v>200</v>
      </c>
      <c r="AG8894" s="44">
        <v>30</v>
      </c>
      <c r="AH8894">
        <v>40</v>
      </c>
      <c r="AL8894" t="s">
        <v>22</v>
      </c>
      <c r="AM8894">
        <v>72</v>
      </c>
    </row>
    <row r="8895" spans="28:39">
      <c r="AB8895" t="s">
        <v>650</v>
      </c>
      <c r="AC8895" s="1">
        <v>1</v>
      </c>
      <c r="AD8895" s="38" t="s">
        <v>428</v>
      </c>
      <c r="AE8895" s="60" t="s">
        <v>133</v>
      </c>
      <c r="AF8895" s="57">
        <v>200</v>
      </c>
      <c r="AG8895" s="45">
        <v>40</v>
      </c>
      <c r="AH8895">
        <v>40</v>
      </c>
      <c r="AL8895" t="s">
        <v>22</v>
      </c>
      <c r="AM8895">
        <v>72</v>
      </c>
    </row>
    <row r="8896" spans="28:39">
      <c r="AB8896" t="s">
        <v>650</v>
      </c>
      <c r="AC8896" s="1">
        <v>1</v>
      </c>
      <c r="AD8896" s="38" t="s">
        <v>428</v>
      </c>
      <c r="AE8896" s="60" t="s">
        <v>133</v>
      </c>
      <c r="AF8896" s="57">
        <v>200</v>
      </c>
      <c r="AG8896" s="46">
        <v>50</v>
      </c>
      <c r="AH8896">
        <v>40</v>
      </c>
      <c r="AL8896" t="s">
        <v>22</v>
      </c>
      <c r="AM8896">
        <v>72</v>
      </c>
    </row>
    <row r="8897" spans="28:39">
      <c r="AB8897" t="s">
        <v>650</v>
      </c>
      <c r="AC8897" s="1">
        <v>1</v>
      </c>
      <c r="AD8897" s="38" t="s">
        <v>428</v>
      </c>
      <c r="AE8897" s="60" t="s">
        <v>133</v>
      </c>
      <c r="AF8897" s="57">
        <v>200</v>
      </c>
      <c r="AG8897" s="47">
        <v>60</v>
      </c>
      <c r="AH8897">
        <v>38</v>
      </c>
      <c r="AL8897" t="s">
        <v>22</v>
      </c>
      <c r="AM8897">
        <v>72</v>
      </c>
    </row>
    <row r="8898" spans="28:39">
      <c r="AB8898" t="s">
        <v>650</v>
      </c>
      <c r="AC8898" s="1">
        <v>1</v>
      </c>
      <c r="AD8898" s="38" t="s">
        <v>428</v>
      </c>
      <c r="AE8898" s="60" t="s">
        <v>133</v>
      </c>
      <c r="AF8898" s="57">
        <v>200</v>
      </c>
      <c r="AG8898" s="48">
        <v>70</v>
      </c>
      <c r="AH8898">
        <v>35</v>
      </c>
      <c r="AL8898" t="s">
        <v>22</v>
      </c>
      <c r="AM8898">
        <v>72</v>
      </c>
    </row>
    <row r="8899" spans="28:39">
      <c r="AB8899" s="58" t="s">
        <v>655</v>
      </c>
      <c r="AC8899" s="1">
        <v>1</v>
      </c>
      <c r="AD8899" s="38" t="s">
        <v>337</v>
      </c>
      <c r="AE8899" s="60" t="s">
        <v>133</v>
      </c>
      <c r="AF8899" s="40">
        <v>110</v>
      </c>
      <c r="AG8899" s="41">
        <v>0</v>
      </c>
      <c r="AH8899">
        <v>74</v>
      </c>
      <c r="AL8899" t="s">
        <v>22</v>
      </c>
      <c r="AM8899">
        <v>72</v>
      </c>
    </row>
    <row r="8900" spans="28:39">
      <c r="AB8900" s="58" t="s">
        <v>655</v>
      </c>
      <c r="AC8900" s="1">
        <v>1</v>
      </c>
      <c r="AD8900" s="38" t="s">
        <v>337</v>
      </c>
      <c r="AE8900" s="60" t="s">
        <v>133</v>
      </c>
      <c r="AF8900" s="40">
        <v>110</v>
      </c>
      <c r="AG8900" s="42">
        <v>10</v>
      </c>
      <c r="AH8900">
        <v>68</v>
      </c>
      <c r="AL8900" t="s">
        <v>22</v>
      </c>
      <c r="AM8900">
        <v>72</v>
      </c>
    </row>
    <row r="8901" spans="28:39">
      <c r="AB8901" s="58" t="s">
        <v>655</v>
      </c>
      <c r="AC8901" s="1">
        <v>1</v>
      </c>
      <c r="AD8901" s="38" t="s">
        <v>337</v>
      </c>
      <c r="AE8901" s="60" t="s">
        <v>133</v>
      </c>
      <c r="AF8901" s="40">
        <v>110</v>
      </c>
      <c r="AG8901" s="43">
        <v>20</v>
      </c>
      <c r="AH8901">
        <v>58</v>
      </c>
      <c r="AL8901" t="s">
        <v>22</v>
      </c>
      <c r="AM8901">
        <v>72</v>
      </c>
    </row>
    <row r="8902" spans="28:39">
      <c r="AB8902" s="58" t="s">
        <v>655</v>
      </c>
      <c r="AC8902" s="1">
        <v>1</v>
      </c>
      <c r="AD8902" s="38" t="s">
        <v>337</v>
      </c>
      <c r="AE8902" s="60" t="s">
        <v>133</v>
      </c>
      <c r="AF8902" s="40">
        <v>110</v>
      </c>
      <c r="AG8902" s="44">
        <v>30</v>
      </c>
      <c r="AH8902">
        <v>48</v>
      </c>
      <c r="AL8902" t="s">
        <v>22</v>
      </c>
      <c r="AM8902">
        <v>72</v>
      </c>
    </row>
    <row r="8903" spans="28:39">
      <c r="AB8903" s="58" t="s">
        <v>655</v>
      </c>
      <c r="AC8903" s="1">
        <v>1</v>
      </c>
      <c r="AD8903" s="38" t="s">
        <v>337</v>
      </c>
      <c r="AE8903" s="60" t="s">
        <v>133</v>
      </c>
      <c r="AF8903" s="40">
        <v>110</v>
      </c>
      <c r="AG8903" s="45">
        <v>40</v>
      </c>
      <c r="AH8903">
        <v>36</v>
      </c>
      <c r="AL8903" t="s">
        <v>22</v>
      </c>
      <c r="AM8903">
        <v>72</v>
      </c>
    </row>
    <row r="8904" spans="28:39">
      <c r="AB8904" s="58" t="s">
        <v>655</v>
      </c>
      <c r="AC8904" s="1">
        <v>1</v>
      </c>
      <c r="AD8904" s="38" t="s">
        <v>337</v>
      </c>
      <c r="AE8904" s="60" t="s">
        <v>133</v>
      </c>
      <c r="AF8904" s="40">
        <v>110</v>
      </c>
      <c r="AG8904" s="46">
        <v>50</v>
      </c>
      <c r="AH8904">
        <v>29</v>
      </c>
      <c r="AL8904" t="s">
        <v>22</v>
      </c>
      <c r="AM8904">
        <v>72</v>
      </c>
    </row>
    <row r="8905" spans="28:39">
      <c r="AB8905" s="58" t="s">
        <v>655</v>
      </c>
      <c r="AC8905" s="1">
        <v>1</v>
      </c>
      <c r="AD8905" s="38" t="s">
        <v>337</v>
      </c>
      <c r="AE8905" s="60" t="s">
        <v>133</v>
      </c>
      <c r="AF8905" s="40">
        <v>110</v>
      </c>
      <c r="AG8905" s="47">
        <v>60</v>
      </c>
      <c r="AH8905">
        <v>25</v>
      </c>
      <c r="AL8905" t="s">
        <v>22</v>
      </c>
      <c r="AM8905">
        <v>72</v>
      </c>
    </row>
    <row r="8906" spans="28:39">
      <c r="AB8906" s="58" t="s">
        <v>655</v>
      </c>
      <c r="AC8906" s="1">
        <v>1</v>
      </c>
      <c r="AD8906" s="38" t="s">
        <v>337</v>
      </c>
      <c r="AE8906" s="60" t="s">
        <v>133</v>
      </c>
      <c r="AF8906" s="40">
        <v>110</v>
      </c>
      <c r="AG8906" s="48">
        <v>70</v>
      </c>
      <c r="AH8906">
        <v>21</v>
      </c>
      <c r="AL8906" t="s">
        <v>22</v>
      </c>
      <c r="AM8906">
        <v>72</v>
      </c>
    </row>
    <row r="8907" spans="28:39">
      <c r="AB8907" s="58" t="s">
        <v>655</v>
      </c>
      <c r="AC8907" s="1">
        <v>1</v>
      </c>
      <c r="AD8907" s="38" t="s">
        <v>337</v>
      </c>
      <c r="AE8907" s="60" t="s">
        <v>133</v>
      </c>
      <c r="AF8907" s="49">
        <v>115</v>
      </c>
      <c r="AG8907" s="41">
        <v>0</v>
      </c>
      <c r="AH8907">
        <v>72</v>
      </c>
      <c r="AL8907" t="s">
        <v>22</v>
      </c>
      <c r="AM8907">
        <v>72</v>
      </c>
    </row>
    <row r="8908" spans="28:39">
      <c r="AB8908" s="58" t="s">
        <v>655</v>
      </c>
      <c r="AC8908" s="1">
        <v>1</v>
      </c>
      <c r="AD8908" s="38" t="s">
        <v>337</v>
      </c>
      <c r="AE8908" s="60" t="s">
        <v>133</v>
      </c>
      <c r="AF8908" s="49">
        <v>115</v>
      </c>
      <c r="AG8908" s="42">
        <v>10</v>
      </c>
      <c r="AH8908">
        <v>67</v>
      </c>
      <c r="AL8908" t="s">
        <v>22</v>
      </c>
      <c r="AM8908">
        <v>72</v>
      </c>
    </row>
    <row r="8909" spans="28:39">
      <c r="AB8909" s="58" t="s">
        <v>655</v>
      </c>
      <c r="AC8909" s="1">
        <v>1</v>
      </c>
      <c r="AD8909" s="38" t="s">
        <v>337</v>
      </c>
      <c r="AE8909" s="60" t="s">
        <v>133</v>
      </c>
      <c r="AF8909" s="49">
        <v>115</v>
      </c>
      <c r="AG8909" s="43">
        <v>20</v>
      </c>
      <c r="AH8909">
        <v>58</v>
      </c>
      <c r="AL8909" t="s">
        <v>22</v>
      </c>
      <c r="AM8909">
        <v>72</v>
      </c>
    </row>
    <row r="8910" spans="28:39">
      <c r="AB8910" s="58" t="s">
        <v>655</v>
      </c>
      <c r="AC8910" s="1">
        <v>1</v>
      </c>
      <c r="AD8910" s="38" t="s">
        <v>337</v>
      </c>
      <c r="AE8910" s="60" t="s">
        <v>133</v>
      </c>
      <c r="AF8910" s="49">
        <v>115</v>
      </c>
      <c r="AG8910" s="44">
        <v>30</v>
      </c>
      <c r="AH8910">
        <v>48</v>
      </c>
      <c r="AL8910" t="s">
        <v>22</v>
      </c>
      <c r="AM8910">
        <v>72</v>
      </c>
    </row>
    <row r="8911" spans="28:39">
      <c r="AB8911" s="58" t="s">
        <v>655</v>
      </c>
      <c r="AC8911" s="1">
        <v>1</v>
      </c>
      <c r="AD8911" s="38" t="s">
        <v>337</v>
      </c>
      <c r="AE8911" s="60" t="s">
        <v>133</v>
      </c>
      <c r="AF8911" s="49">
        <v>115</v>
      </c>
      <c r="AG8911" s="45">
        <v>40</v>
      </c>
      <c r="AH8911">
        <v>36</v>
      </c>
      <c r="AL8911" t="s">
        <v>22</v>
      </c>
      <c r="AM8911">
        <v>72</v>
      </c>
    </row>
    <row r="8912" spans="28:39">
      <c r="AB8912" s="58" t="s">
        <v>655</v>
      </c>
      <c r="AC8912" s="1">
        <v>1</v>
      </c>
      <c r="AD8912" s="38" t="s">
        <v>337</v>
      </c>
      <c r="AE8912" s="60" t="s">
        <v>133</v>
      </c>
      <c r="AF8912" s="49">
        <v>115</v>
      </c>
      <c r="AG8912" s="46">
        <v>50</v>
      </c>
      <c r="AH8912">
        <v>29</v>
      </c>
      <c r="AL8912" t="s">
        <v>22</v>
      </c>
      <c r="AM8912">
        <v>72</v>
      </c>
    </row>
    <row r="8913" spans="28:39">
      <c r="AB8913" s="58" t="s">
        <v>655</v>
      </c>
      <c r="AC8913" s="1">
        <v>1</v>
      </c>
      <c r="AD8913" s="38" t="s">
        <v>337</v>
      </c>
      <c r="AE8913" s="60" t="s">
        <v>133</v>
      </c>
      <c r="AF8913" s="49">
        <v>115</v>
      </c>
      <c r="AG8913" s="47">
        <v>60</v>
      </c>
      <c r="AH8913">
        <v>25</v>
      </c>
      <c r="AL8913" t="s">
        <v>22</v>
      </c>
      <c r="AM8913">
        <v>72</v>
      </c>
    </row>
    <row r="8914" spans="28:39">
      <c r="AB8914" s="58" t="s">
        <v>655</v>
      </c>
      <c r="AC8914" s="1">
        <v>1</v>
      </c>
      <c r="AD8914" s="38" t="s">
        <v>337</v>
      </c>
      <c r="AE8914" s="60" t="s">
        <v>133</v>
      </c>
      <c r="AF8914" s="49">
        <v>115</v>
      </c>
      <c r="AG8914" s="48">
        <v>70</v>
      </c>
      <c r="AH8914">
        <v>21</v>
      </c>
      <c r="AL8914" t="s">
        <v>22</v>
      </c>
      <c r="AM8914">
        <v>72</v>
      </c>
    </row>
    <row r="8915" spans="28:39">
      <c r="AB8915" s="58" t="s">
        <v>655</v>
      </c>
      <c r="AC8915" s="1">
        <v>1</v>
      </c>
      <c r="AD8915" s="38" t="s">
        <v>337</v>
      </c>
      <c r="AE8915" s="60" t="s">
        <v>133</v>
      </c>
      <c r="AF8915" s="50">
        <v>120</v>
      </c>
      <c r="AG8915" s="41">
        <v>0</v>
      </c>
      <c r="AH8915">
        <v>70</v>
      </c>
      <c r="AL8915" t="s">
        <v>22</v>
      </c>
      <c r="AM8915">
        <v>72</v>
      </c>
    </row>
    <row r="8916" spans="28:39">
      <c r="AB8916" s="58" t="s">
        <v>655</v>
      </c>
      <c r="AC8916" s="1">
        <v>1</v>
      </c>
      <c r="AD8916" s="38" t="s">
        <v>337</v>
      </c>
      <c r="AE8916" s="60" t="s">
        <v>133</v>
      </c>
      <c r="AF8916" s="50">
        <v>120</v>
      </c>
      <c r="AG8916" s="42">
        <v>10</v>
      </c>
      <c r="AH8916">
        <v>66</v>
      </c>
      <c r="AL8916" t="s">
        <v>22</v>
      </c>
      <c r="AM8916">
        <v>72</v>
      </c>
    </row>
    <row r="8917" spans="28:39">
      <c r="AB8917" s="58" t="s">
        <v>655</v>
      </c>
      <c r="AC8917" s="1">
        <v>1</v>
      </c>
      <c r="AD8917" s="38" t="s">
        <v>337</v>
      </c>
      <c r="AE8917" s="60" t="s">
        <v>133</v>
      </c>
      <c r="AF8917" s="50">
        <v>120</v>
      </c>
      <c r="AG8917" s="43">
        <v>20</v>
      </c>
      <c r="AH8917">
        <v>58</v>
      </c>
      <c r="AL8917" t="s">
        <v>22</v>
      </c>
      <c r="AM8917">
        <v>72</v>
      </c>
    </row>
    <row r="8918" spans="28:39">
      <c r="AB8918" s="58" t="s">
        <v>655</v>
      </c>
      <c r="AC8918" s="1">
        <v>1</v>
      </c>
      <c r="AD8918" s="38" t="s">
        <v>337</v>
      </c>
      <c r="AE8918" s="60" t="s">
        <v>133</v>
      </c>
      <c r="AF8918" s="50">
        <v>120</v>
      </c>
      <c r="AG8918" s="44">
        <v>30</v>
      </c>
      <c r="AH8918">
        <v>48</v>
      </c>
      <c r="AL8918" t="s">
        <v>22</v>
      </c>
      <c r="AM8918">
        <v>72</v>
      </c>
    </row>
    <row r="8919" spans="28:39">
      <c r="AB8919" s="58" t="s">
        <v>655</v>
      </c>
      <c r="AC8919" s="1">
        <v>1</v>
      </c>
      <c r="AD8919" s="38" t="s">
        <v>337</v>
      </c>
      <c r="AE8919" s="60" t="s">
        <v>133</v>
      </c>
      <c r="AF8919" s="50">
        <v>120</v>
      </c>
      <c r="AG8919" s="45">
        <v>40</v>
      </c>
      <c r="AH8919">
        <v>36</v>
      </c>
      <c r="AL8919" t="s">
        <v>22</v>
      </c>
      <c r="AM8919">
        <v>72</v>
      </c>
    </row>
    <row r="8920" spans="28:39">
      <c r="AB8920" s="58" t="s">
        <v>655</v>
      </c>
      <c r="AC8920" s="1">
        <v>1</v>
      </c>
      <c r="AD8920" s="38" t="s">
        <v>337</v>
      </c>
      <c r="AE8920" s="60" t="s">
        <v>133</v>
      </c>
      <c r="AF8920" s="50">
        <v>120</v>
      </c>
      <c r="AG8920" s="46">
        <v>50</v>
      </c>
      <c r="AH8920">
        <v>29</v>
      </c>
      <c r="AL8920" t="s">
        <v>22</v>
      </c>
      <c r="AM8920">
        <v>72</v>
      </c>
    </row>
    <row r="8921" spans="28:39">
      <c r="AB8921" s="58" t="s">
        <v>655</v>
      </c>
      <c r="AC8921" s="1">
        <v>1</v>
      </c>
      <c r="AD8921" s="38" t="s">
        <v>337</v>
      </c>
      <c r="AE8921" s="60" t="s">
        <v>133</v>
      </c>
      <c r="AF8921" s="50">
        <v>120</v>
      </c>
      <c r="AG8921" s="47">
        <v>60</v>
      </c>
      <c r="AH8921">
        <v>25</v>
      </c>
      <c r="AL8921" t="s">
        <v>22</v>
      </c>
      <c r="AM8921">
        <v>72</v>
      </c>
    </row>
    <row r="8922" spans="28:39">
      <c r="AB8922" s="58" t="s">
        <v>655</v>
      </c>
      <c r="AC8922" s="1">
        <v>1</v>
      </c>
      <c r="AD8922" s="38" t="s">
        <v>337</v>
      </c>
      <c r="AE8922" s="60" t="s">
        <v>133</v>
      </c>
      <c r="AF8922" s="50">
        <v>120</v>
      </c>
      <c r="AG8922" s="48">
        <v>70</v>
      </c>
      <c r="AH8922">
        <v>21</v>
      </c>
      <c r="AL8922" t="s">
        <v>22</v>
      </c>
      <c r="AM8922">
        <v>72</v>
      </c>
    </row>
    <row r="8923" spans="28:39">
      <c r="AB8923" s="58" t="s">
        <v>655</v>
      </c>
      <c r="AC8923" s="1">
        <v>1</v>
      </c>
      <c r="AD8923" s="38" t="s">
        <v>337</v>
      </c>
      <c r="AE8923" s="60" t="s">
        <v>133</v>
      </c>
      <c r="AF8923" s="51">
        <v>130</v>
      </c>
      <c r="AG8923" s="41">
        <v>0</v>
      </c>
      <c r="AH8923">
        <v>66</v>
      </c>
      <c r="AL8923" t="s">
        <v>22</v>
      </c>
      <c r="AM8923">
        <v>72</v>
      </c>
    </row>
    <row r="8924" spans="28:39">
      <c r="AB8924" s="58" t="s">
        <v>655</v>
      </c>
      <c r="AC8924" s="1">
        <v>1</v>
      </c>
      <c r="AD8924" s="38" t="s">
        <v>337</v>
      </c>
      <c r="AE8924" s="60" t="s">
        <v>133</v>
      </c>
      <c r="AF8924" s="51">
        <v>130</v>
      </c>
      <c r="AG8924" s="42">
        <v>10</v>
      </c>
      <c r="AH8924">
        <v>65</v>
      </c>
      <c r="AL8924" t="s">
        <v>22</v>
      </c>
      <c r="AM8924">
        <v>72</v>
      </c>
    </row>
    <row r="8925" spans="28:39">
      <c r="AB8925" s="58" t="s">
        <v>655</v>
      </c>
      <c r="AC8925" s="1">
        <v>1</v>
      </c>
      <c r="AD8925" s="38" t="s">
        <v>337</v>
      </c>
      <c r="AE8925" s="60" t="s">
        <v>133</v>
      </c>
      <c r="AF8925" s="51">
        <v>130</v>
      </c>
      <c r="AG8925" s="43">
        <v>20</v>
      </c>
      <c r="AH8925">
        <v>58</v>
      </c>
      <c r="AL8925" t="s">
        <v>22</v>
      </c>
      <c r="AM8925">
        <v>72</v>
      </c>
    </row>
    <row r="8926" spans="28:39">
      <c r="AB8926" s="58" t="s">
        <v>655</v>
      </c>
      <c r="AC8926" s="1">
        <v>1</v>
      </c>
      <c r="AD8926" s="38" t="s">
        <v>337</v>
      </c>
      <c r="AE8926" s="60" t="s">
        <v>133</v>
      </c>
      <c r="AF8926" s="51">
        <v>130</v>
      </c>
      <c r="AG8926" s="44">
        <v>30</v>
      </c>
      <c r="AH8926">
        <v>48</v>
      </c>
      <c r="AL8926" t="s">
        <v>22</v>
      </c>
      <c r="AM8926">
        <v>72</v>
      </c>
    </row>
    <row r="8927" spans="28:39">
      <c r="AB8927" s="58" t="s">
        <v>655</v>
      </c>
      <c r="AC8927" s="1">
        <v>1</v>
      </c>
      <c r="AD8927" s="38" t="s">
        <v>337</v>
      </c>
      <c r="AE8927" s="60" t="s">
        <v>133</v>
      </c>
      <c r="AF8927" s="51">
        <v>130</v>
      </c>
      <c r="AG8927" s="45">
        <v>40</v>
      </c>
      <c r="AH8927">
        <v>36</v>
      </c>
      <c r="AL8927" t="s">
        <v>22</v>
      </c>
      <c r="AM8927">
        <v>72</v>
      </c>
    </row>
    <row r="8928" spans="28:39">
      <c r="AB8928" s="58" t="s">
        <v>655</v>
      </c>
      <c r="AC8928" s="1">
        <v>1</v>
      </c>
      <c r="AD8928" s="38" t="s">
        <v>337</v>
      </c>
      <c r="AE8928" s="60" t="s">
        <v>133</v>
      </c>
      <c r="AF8928" s="51">
        <v>130</v>
      </c>
      <c r="AG8928" s="46">
        <v>50</v>
      </c>
      <c r="AH8928">
        <v>29</v>
      </c>
      <c r="AL8928" t="s">
        <v>22</v>
      </c>
      <c r="AM8928">
        <v>72</v>
      </c>
    </row>
    <row r="8929" spans="28:39">
      <c r="AB8929" s="58" t="s">
        <v>655</v>
      </c>
      <c r="AC8929" s="1">
        <v>1</v>
      </c>
      <c r="AD8929" s="38" t="s">
        <v>337</v>
      </c>
      <c r="AE8929" s="60" t="s">
        <v>133</v>
      </c>
      <c r="AF8929" s="51">
        <v>130</v>
      </c>
      <c r="AG8929" s="47">
        <v>60</v>
      </c>
      <c r="AH8929">
        <v>25</v>
      </c>
      <c r="AL8929" t="s">
        <v>22</v>
      </c>
      <c r="AM8929">
        <v>72</v>
      </c>
    </row>
    <row r="8930" spans="28:39">
      <c r="AB8930" s="58" t="s">
        <v>655</v>
      </c>
      <c r="AC8930" s="1">
        <v>1</v>
      </c>
      <c r="AD8930" s="38" t="s">
        <v>337</v>
      </c>
      <c r="AE8930" s="60" t="s">
        <v>133</v>
      </c>
      <c r="AF8930" s="51">
        <v>130</v>
      </c>
      <c r="AG8930" s="48">
        <v>70</v>
      </c>
      <c r="AH8930">
        <v>21</v>
      </c>
      <c r="AL8930" t="s">
        <v>22</v>
      </c>
      <c r="AM8930">
        <v>72</v>
      </c>
    </row>
    <row r="8931" spans="28:39">
      <c r="AB8931" s="58" t="s">
        <v>655</v>
      </c>
      <c r="AC8931" s="1">
        <v>1</v>
      </c>
      <c r="AD8931" s="38" t="s">
        <v>337</v>
      </c>
      <c r="AE8931" s="60" t="s">
        <v>133</v>
      </c>
      <c r="AF8931" s="52">
        <v>140</v>
      </c>
      <c r="AG8931" s="41">
        <v>0</v>
      </c>
      <c r="AH8931">
        <v>62</v>
      </c>
      <c r="AL8931" t="s">
        <v>22</v>
      </c>
      <c r="AM8931">
        <v>72</v>
      </c>
    </row>
    <row r="8932" spans="28:39">
      <c r="AB8932" s="58" t="s">
        <v>655</v>
      </c>
      <c r="AC8932" s="1">
        <v>1</v>
      </c>
      <c r="AD8932" s="38" t="s">
        <v>337</v>
      </c>
      <c r="AE8932" s="60" t="s">
        <v>133</v>
      </c>
      <c r="AF8932" s="52">
        <v>140</v>
      </c>
      <c r="AG8932" s="42">
        <v>10</v>
      </c>
      <c r="AH8932">
        <v>62</v>
      </c>
      <c r="AL8932" t="s">
        <v>22</v>
      </c>
      <c r="AM8932">
        <v>72</v>
      </c>
    </row>
    <row r="8933" spans="28:39">
      <c r="AB8933" s="58" t="s">
        <v>655</v>
      </c>
      <c r="AC8933" s="1">
        <v>1</v>
      </c>
      <c r="AD8933" s="38" t="s">
        <v>337</v>
      </c>
      <c r="AE8933" s="60" t="s">
        <v>133</v>
      </c>
      <c r="AF8933" s="52">
        <v>140</v>
      </c>
      <c r="AG8933" s="43">
        <v>20</v>
      </c>
      <c r="AH8933">
        <v>57</v>
      </c>
      <c r="AL8933" t="s">
        <v>22</v>
      </c>
      <c r="AM8933">
        <v>72</v>
      </c>
    </row>
    <row r="8934" spans="28:39">
      <c r="AB8934" s="58" t="s">
        <v>655</v>
      </c>
      <c r="AC8934" s="1">
        <v>1</v>
      </c>
      <c r="AD8934" s="38" t="s">
        <v>337</v>
      </c>
      <c r="AE8934" s="60" t="s">
        <v>133</v>
      </c>
      <c r="AF8934" s="52">
        <v>140</v>
      </c>
      <c r="AG8934" s="44">
        <v>30</v>
      </c>
      <c r="AH8934">
        <v>48</v>
      </c>
      <c r="AL8934" t="s">
        <v>22</v>
      </c>
      <c r="AM8934">
        <v>72</v>
      </c>
    </row>
    <row r="8935" spans="28:39">
      <c r="AB8935" s="58" t="s">
        <v>655</v>
      </c>
      <c r="AC8935" s="1">
        <v>1</v>
      </c>
      <c r="AD8935" s="38" t="s">
        <v>337</v>
      </c>
      <c r="AE8935" s="60" t="s">
        <v>133</v>
      </c>
      <c r="AF8935" s="52">
        <v>140</v>
      </c>
      <c r="AG8935" s="45">
        <v>40</v>
      </c>
      <c r="AH8935">
        <v>36</v>
      </c>
      <c r="AL8935" t="s">
        <v>22</v>
      </c>
      <c r="AM8935">
        <v>72</v>
      </c>
    </row>
    <row r="8936" spans="28:39">
      <c r="AB8936" s="58" t="s">
        <v>655</v>
      </c>
      <c r="AC8936" s="1">
        <v>1</v>
      </c>
      <c r="AD8936" s="38" t="s">
        <v>337</v>
      </c>
      <c r="AE8936" s="60" t="s">
        <v>133</v>
      </c>
      <c r="AF8936" s="52">
        <v>140</v>
      </c>
      <c r="AG8936" s="46">
        <v>50</v>
      </c>
      <c r="AH8936">
        <v>29</v>
      </c>
      <c r="AL8936" t="s">
        <v>22</v>
      </c>
      <c r="AM8936">
        <v>72</v>
      </c>
    </row>
    <row r="8937" spans="28:39">
      <c r="AB8937" s="58" t="s">
        <v>655</v>
      </c>
      <c r="AC8937" s="1">
        <v>1</v>
      </c>
      <c r="AD8937" s="38" t="s">
        <v>337</v>
      </c>
      <c r="AE8937" s="60" t="s">
        <v>133</v>
      </c>
      <c r="AF8937" s="52">
        <v>140</v>
      </c>
      <c r="AG8937" s="47">
        <v>60</v>
      </c>
      <c r="AH8937">
        <v>25</v>
      </c>
      <c r="AL8937" t="s">
        <v>22</v>
      </c>
      <c r="AM8937">
        <v>72</v>
      </c>
    </row>
    <row r="8938" spans="28:39">
      <c r="AB8938" s="58" t="s">
        <v>655</v>
      </c>
      <c r="AC8938" s="1">
        <v>1</v>
      </c>
      <c r="AD8938" s="38" t="s">
        <v>337</v>
      </c>
      <c r="AE8938" s="60" t="s">
        <v>133</v>
      </c>
      <c r="AF8938" s="52">
        <v>140</v>
      </c>
      <c r="AG8938" s="48">
        <v>70</v>
      </c>
      <c r="AH8938">
        <v>21</v>
      </c>
      <c r="AL8938" t="s">
        <v>22</v>
      </c>
      <c r="AM8938">
        <v>72</v>
      </c>
    </row>
    <row r="8939" spans="28:39">
      <c r="AB8939" s="58" t="s">
        <v>655</v>
      </c>
      <c r="AC8939" s="1">
        <v>1</v>
      </c>
      <c r="AD8939" s="38" t="s">
        <v>337</v>
      </c>
      <c r="AE8939" s="60" t="s">
        <v>133</v>
      </c>
      <c r="AF8939" s="53">
        <v>150</v>
      </c>
      <c r="AG8939" s="41">
        <v>0</v>
      </c>
      <c r="AH8939">
        <v>59</v>
      </c>
      <c r="AL8939" t="s">
        <v>22</v>
      </c>
      <c r="AM8939">
        <v>72</v>
      </c>
    </row>
    <row r="8940" spans="28:39">
      <c r="AB8940" s="58" t="s">
        <v>655</v>
      </c>
      <c r="AC8940" s="1">
        <v>1</v>
      </c>
      <c r="AD8940" s="38" t="s">
        <v>337</v>
      </c>
      <c r="AE8940" s="60" t="s">
        <v>133</v>
      </c>
      <c r="AF8940" s="53">
        <v>150</v>
      </c>
      <c r="AG8940" s="42">
        <v>10</v>
      </c>
      <c r="AH8940">
        <v>59</v>
      </c>
      <c r="AL8940" t="s">
        <v>22</v>
      </c>
      <c r="AM8940">
        <v>72</v>
      </c>
    </row>
    <row r="8941" spans="28:39">
      <c r="AB8941" s="58" t="s">
        <v>655</v>
      </c>
      <c r="AC8941" s="1">
        <v>1</v>
      </c>
      <c r="AD8941" s="38" t="s">
        <v>337</v>
      </c>
      <c r="AE8941" s="60" t="s">
        <v>133</v>
      </c>
      <c r="AF8941" s="53">
        <v>150</v>
      </c>
      <c r="AG8941" s="43">
        <v>20</v>
      </c>
      <c r="AH8941">
        <v>57</v>
      </c>
      <c r="AL8941" t="s">
        <v>22</v>
      </c>
      <c r="AM8941">
        <v>72</v>
      </c>
    </row>
    <row r="8942" spans="28:39">
      <c r="AB8942" s="58" t="s">
        <v>655</v>
      </c>
      <c r="AC8942" s="1">
        <v>1</v>
      </c>
      <c r="AD8942" s="38" t="s">
        <v>337</v>
      </c>
      <c r="AE8942" s="60" t="s">
        <v>133</v>
      </c>
      <c r="AF8942" s="53">
        <v>150</v>
      </c>
      <c r="AG8942" s="44">
        <v>30</v>
      </c>
      <c r="AH8942">
        <v>48</v>
      </c>
      <c r="AL8942" t="s">
        <v>22</v>
      </c>
      <c r="AM8942">
        <v>72</v>
      </c>
    </row>
    <row r="8943" spans="28:39">
      <c r="AB8943" s="58" t="s">
        <v>655</v>
      </c>
      <c r="AC8943" s="1">
        <v>1</v>
      </c>
      <c r="AD8943" s="38" t="s">
        <v>337</v>
      </c>
      <c r="AE8943" s="60" t="s">
        <v>133</v>
      </c>
      <c r="AF8943" s="53">
        <v>150</v>
      </c>
      <c r="AG8943" s="45">
        <v>40</v>
      </c>
      <c r="AH8943">
        <v>36</v>
      </c>
      <c r="AL8943" t="s">
        <v>22</v>
      </c>
      <c r="AM8943">
        <v>72</v>
      </c>
    </row>
    <row r="8944" spans="28:39">
      <c r="AB8944" s="58" t="s">
        <v>655</v>
      </c>
      <c r="AC8944" s="1">
        <v>1</v>
      </c>
      <c r="AD8944" s="38" t="s">
        <v>337</v>
      </c>
      <c r="AE8944" s="60" t="s">
        <v>133</v>
      </c>
      <c r="AF8944" s="53">
        <v>150</v>
      </c>
      <c r="AG8944" s="46">
        <v>50</v>
      </c>
      <c r="AH8944">
        <v>29</v>
      </c>
      <c r="AL8944" t="s">
        <v>22</v>
      </c>
      <c r="AM8944">
        <v>72</v>
      </c>
    </row>
    <row r="8945" spans="28:39">
      <c r="AB8945" s="58" t="s">
        <v>655</v>
      </c>
      <c r="AC8945" s="1">
        <v>1</v>
      </c>
      <c r="AD8945" s="38" t="s">
        <v>337</v>
      </c>
      <c r="AE8945" s="60" t="s">
        <v>133</v>
      </c>
      <c r="AF8945" s="53">
        <v>150</v>
      </c>
      <c r="AG8945" s="47">
        <v>60</v>
      </c>
      <c r="AH8945">
        <v>25</v>
      </c>
      <c r="AL8945" t="s">
        <v>22</v>
      </c>
      <c r="AM8945">
        <v>72</v>
      </c>
    </row>
    <row r="8946" spans="28:39">
      <c r="AB8946" s="58" t="s">
        <v>655</v>
      </c>
      <c r="AC8946" s="1">
        <v>1</v>
      </c>
      <c r="AD8946" s="38" t="s">
        <v>337</v>
      </c>
      <c r="AE8946" s="60" t="s">
        <v>133</v>
      </c>
      <c r="AF8946" s="53">
        <v>150</v>
      </c>
      <c r="AG8946" s="48">
        <v>70</v>
      </c>
      <c r="AH8946">
        <v>21</v>
      </c>
      <c r="AL8946" t="s">
        <v>22</v>
      </c>
      <c r="AM8946">
        <v>72</v>
      </c>
    </row>
    <row r="8947" spans="28:39">
      <c r="AB8947" s="58" t="s">
        <v>655</v>
      </c>
      <c r="AC8947" s="1">
        <v>1</v>
      </c>
      <c r="AD8947" s="38" t="s">
        <v>337</v>
      </c>
      <c r="AE8947" s="60" t="s">
        <v>133</v>
      </c>
      <c r="AF8947" s="54">
        <v>160</v>
      </c>
      <c r="AG8947" s="41">
        <v>0</v>
      </c>
      <c r="AH8947">
        <v>57</v>
      </c>
      <c r="AL8947" t="s">
        <v>22</v>
      </c>
      <c r="AM8947">
        <v>72</v>
      </c>
    </row>
    <row r="8948" spans="28:39">
      <c r="AB8948" s="58" t="s">
        <v>655</v>
      </c>
      <c r="AC8948" s="1">
        <v>1</v>
      </c>
      <c r="AD8948" s="38" t="s">
        <v>337</v>
      </c>
      <c r="AE8948" s="60" t="s">
        <v>133</v>
      </c>
      <c r="AF8948" s="54">
        <v>160</v>
      </c>
      <c r="AG8948" s="42">
        <v>10</v>
      </c>
      <c r="AH8948">
        <v>57</v>
      </c>
      <c r="AL8948" t="s">
        <v>22</v>
      </c>
      <c r="AM8948">
        <v>72</v>
      </c>
    </row>
    <row r="8949" spans="28:39">
      <c r="AB8949" s="58" t="s">
        <v>655</v>
      </c>
      <c r="AC8949" s="1">
        <v>1</v>
      </c>
      <c r="AD8949" s="38" t="s">
        <v>337</v>
      </c>
      <c r="AE8949" s="60" t="s">
        <v>133</v>
      </c>
      <c r="AF8949" s="54">
        <v>160</v>
      </c>
      <c r="AG8949" s="43">
        <v>20</v>
      </c>
      <c r="AH8949">
        <v>55</v>
      </c>
      <c r="AL8949" t="s">
        <v>22</v>
      </c>
      <c r="AM8949">
        <v>72</v>
      </c>
    </row>
    <row r="8950" spans="28:39">
      <c r="AB8950" s="58" t="s">
        <v>655</v>
      </c>
      <c r="AC8950" s="1">
        <v>1</v>
      </c>
      <c r="AD8950" s="38" t="s">
        <v>337</v>
      </c>
      <c r="AE8950" s="60" t="s">
        <v>133</v>
      </c>
      <c r="AF8950" s="54">
        <v>160</v>
      </c>
      <c r="AG8950" s="44">
        <v>30</v>
      </c>
      <c r="AH8950">
        <v>48</v>
      </c>
      <c r="AL8950" t="s">
        <v>22</v>
      </c>
      <c r="AM8950">
        <v>72</v>
      </c>
    </row>
    <row r="8951" spans="28:39">
      <c r="AB8951" s="58" t="s">
        <v>655</v>
      </c>
      <c r="AC8951" s="1">
        <v>1</v>
      </c>
      <c r="AD8951" s="38" t="s">
        <v>337</v>
      </c>
      <c r="AE8951" s="60" t="s">
        <v>133</v>
      </c>
      <c r="AF8951" s="54">
        <v>160</v>
      </c>
      <c r="AG8951" s="45">
        <v>40</v>
      </c>
      <c r="AH8951">
        <v>36</v>
      </c>
      <c r="AL8951" t="s">
        <v>22</v>
      </c>
      <c r="AM8951">
        <v>72</v>
      </c>
    </row>
    <row r="8952" spans="28:39">
      <c r="AB8952" s="58" t="s">
        <v>655</v>
      </c>
      <c r="AC8952" s="1">
        <v>1</v>
      </c>
      <c r="AD8952" s="38" t="s">
        <v>337</v>
      </c>
      <c r="AE8952" s="60" t="s">
        <v>133</v>
      </c>
      <c r="AF8952" s="54">
        <v>160</v>
      </c>
      <c r="AG8952" s="46">
        <v>50</v>
      </c>
      <c r="AH8952">
        <v>29</v>
      </c>
      <c r="AL8952" t="s">
        <v>22</v>
      </c>
      <c r="AM8952">
        <v>72</v>
      </c>
    </row>
    <row r="8953" spans="28:39">
      <c r="AB8953" s="58" t="s">
        <v>655</v>
      </c>
      <c r="AC8953" s="1">
        <v>1</v>
      </c>
      <c r="AD8953" s="38" t="s">
        <v>337</v>
      </c>
      <c r="AE8953" s="60" t="s">
        <v>133</v>
      </c>
      <c r="AF8953" s="54">
        <v>160</v>
      </c>
      <c r="AG8953" s="47">
        <v>60</v>
      </c>
      <c r="AH8953">
        <v>25</v>
      </c>
      <c r="AL8953" t="s">
        <v>22</v>
      </c>
      <c r="AM8953">
        <v>72</v>
      </c>
    </row>
    <row r="8954" spans="28:39">
      <c r="AB8954" s="58" t="s">
        <v>655</v>
      </c>
      <c r="AC8954" s="1">
        <v>1</v>
      </c>
      <c r="AD8954" s="38" t="s">
        <v>337</v>
      </c>
      <c r="AE8954" s="60" t="s">
        <v>133</v>
      </c>
      <c r="AF8954" s="54">
        <v>160</v>
      </c>
      <c r="AG8954" s="48">
        <v>70</v>
      </c>
      <c r="AH8954">
        <v>21</v>
      </c>
      <c r="AL8954" t="s">
        <v>22</v>
      </c>
      <c r="AM8954">
        <v>72</v>
      </c>
    </row>
    <row r="8955" spans="28:39">
      <c r="AB8955" s="58" t="s">
        <v>655</v>
      </c>
      <c r="AC8955" s="1">
        <v>1</v>
      </c>
      <c r="AD8955" s="38" t="s">
        <v>337</v>
      </c>
      <c r="AE8955" s="60" t="s">
        <v>133</v>
      </c>
      <c r="AF8955" s="55">
        <v>170</v>
      </c>
      <c r="AG8955" s="41">
        <v>0</v>
      </c>
      <c r="AH8955">
        <v>54</v>
      </c>
      <c r="AL8955" t="s">
        <v>22</v>
      </c>
      <c r="AM8955">
        <v>72</v>
      </c>
    </row>
    <row r="8956" spans="28:39">
      <c r="AB8956" s="58" t="s">
        <v>655</v>
      </c>
      <c r="AC8956" s="1">
        <v>1</v>
      </c>
      <c r="AD8956" s="38" t="s">
        <v>337</v>
      </c>
      <c r="AE8956" s="60" t="s">
        <v>133</v>
      </c>
      <c r="AF8956" s="55">
        <v>170</v>
      </c>
      <c r="AG8956" s="42">
        <v>10</v>
      </c>
      <c r="AH8956">
        <v>54</v>
      </c>
      <c r="AL8956" t="s">
        <v>22</v>
      </c>
      <c r="AM8956">
        <v>72</v>
      </c>
    </row>
    <row r="8957" spans="28:39">
      <c r="AB8957" s="58" t="s">
        <v>655</v>
      </c>
      <c r="AC8957" s="1">
        <v>1</v>
      </c>
      <c r="AD8957" s="38" t="s">
        <v>337</v>
      </c>
      <c r="AE8957" s="60" t="s">
        <v>133</v>
      </c>
      <c r="AF8957" s="55">
        <v>170</v>
      </c>
      <c r="AG8957" s="43">
        <v>20</v>
      </c>
      <c r="AH8957">
        <v>54</v>
      </c>
      <c r="AL8957" t="s">
        <v>22</v>
      </c>
      <c r="AM8957">
        <v>72</v>
      </c>
    </row>
    <row r="8958" spans="28:39">
      <c r="AB8958" s="58" t="s">
        <v>655</v>
      </c>
      <c r="AC8958" s="1">
        <v>1</v>
      </c>
      <c r="AD8958" s="38" t="s">
        <v>337</v>
      </c>
      <c r="AE8958" s="60" t="s">
        <v>133</v>
      </c>
      <c r="AF8958" s="55">
        <v>170</v>
      </c>
      <c r="AG8958" s="44">
        <v>30</v>
      </c>
      <c r="AH8958">
        <v>48</v>
      </c>
      <c r="AL8958" t="s">
        <v>22</v>
      </c>
      <c r="AM8958">
        <v>72</v>
      </c>
    </row>
    <row r="8959" spans="28:39">
      <c r="AB8959" s="58" t="s">
        <v>655</v>
      </c>
      <c r="AC8959" s="1">
        <v>1</v>
      </c>
      <c r="AD8959" s="38" t="s">
        <v>337</v>
      </c>
      <c r="AE8959" s="60" t="s">
        <v>133</v>
      </c>
      <c r="AF8959" s="55">
        <v>170</v>
      </c>
      <c r="AG8959" s="45">
        <v>40</v>
      </c>
      <c r="AH8959">
        <v>36</v>
      </c>
      <c r="AL8959" t="s">
        <v>22</v>
      </c>
      <c r="AM8959">
        <v>72</v>
      </c>
    </row>
    <row r="8960" spans="28:39">
      <c r="AB8960" s="58" t="s">
        <v>655</v>
      </c>
      <c r="AC8960" s="1">
        <v>1</v>
      </c>
      <c r="AD8960" s="38" t="s">
        <v>337</v>
      </c>
      <c r="AE8960" s="60" t="s">
        <v>133</v>
      </c>
      <c r="AF8960" s="55">
        <v>170</v>
      </c>
      <c r="AG8960" s="46">
        <v>50</v>
      </c>
      <c r="AH8960">
        <v>29</v>
      </c>
      <c r="AL8960" t="s">
        <v>22</v>
      </c>
      <c r="AM8960">
        <v>72</v>
      </c>
    </row>
    <row r="8961" spans="28:39">
      <c r="AB8961" s="58" t="s">
        <v>655</v>
      </c>
      <c r="AC8961" s="1">
        <v>1</v>
      </c>
      <c r="AD8961" s="38" t="s">
        <v>337</v>
      </c>
      <c r="AE8961" s="60" t="s">
        <v>133</v>
      </c>
      <c r="AF8961" s="55">
        <v>170</v>
      </c>
      <c r="AG8961" s="47">
        <v>60</v>
      </c>
      <c r="AH8961">
        <v>25</v>
      </c>
      <c r="AL8961" t="s">
        <v>22</v>
      </c>
      <c r="AM8961">
        <v>72</v>
      </c>
    </row>
    <row r="8962" spans="28:39">
      <c r="AB8962" s="58" t="s">
        <v>655</v>
      </c>
      <c r="AC8962" s="1">
        <v>1</v>
      </c>
      <c r="AD8962" s="38" t="s">
        <v>337</v>
      </c>
      <c r="AE8962" s="60" t="s">
        <v>133</v>
      </c>
      <c r="AF8962" s="55">
        <v>170</v>
      </c>
      <c r="AG8962" s="48">
        <v>70</v>
      </c>
      <c r="AH8962">
        <v>21</v>
      </c>
      <c r="AL8962" t="s">
        <v>22</v>
      </c>
      <c r="AM8962">
        <v>72</v>
      </c>
    </row>
    <row r="8963" spans="28:39">
      <c r="AB8963" s="58" t="s">
        <v>655</v>
      </c>
      <c r="AC8963" s="1">
        <v>1</v>
      </c>
      <c r="AD8963" s="38" t="s">
        <v>337</v>
      </c>
      <c r="AE8963" s="60" t="s">
        <v>133</v>
      </c>
      <c r="AF8963" s="56">
        <v>180</v>
      </c>
      <c r="AG8963" s="41">
        <v>0</v>
      </c>
      <c r="AH8963">
        <v>52</v>
      </c>
      <c r="AL8963" t="s">
        <v>22</v>
      </c>
      <c r="AM8963">
        <v>72</v>
      </c>
    </row>
    <row r="8964" spans="28:39">
      <c r="AB8964" s="58" t="s">
        <v>655</v>
      </c>
      <c r="AC8964" s="1">
        <v>1</v>
      </c>
      <c r="AD8964" s="38" t="s">
        <v>337</v>
      </c>
      <c r="AE8964" s="60" t="s">
        <v>133</v>
      </c>
      <c r="AF8964" s="56">
        <v>180</v>
      </c>
      <c r="AG8964" s="42">
        <v>10</v>
      </c>
      <c r="AH8964">
        <v>52</v>
      </c>
      <c r="AL8964" t="s">
        <v>22</v>
      </c>
      <c r="AM8964">
        <v>72</v>
      </c>
    </row>
    <row r="8965" spans="28:39">
      <c r="AB8965" s="58" t="s">
        <v>655</v>
      </c>
      <c r="AC8965" s="1">
        <v>1</v>
      </c>
      <c r="AD8965" s="38" t="s">
        <v>337</v>
      </c>
      <c r="AE8965" s="60" t="s">
        <v>133</v>
      </c>
      <c r="AF8965" s="56">
        <v>180</v>
      </c>
      <c r="AG8965" s="43">
        <v>20</v>
      </c>
      <c r="AH8965">
        <v>52</v>
      </c>
      <c r="AL8965" t="s">
        <v>22</v>
      </c>
      <c r="AM8965">
        <v>72</v>
      </c>
    </row>
    <row r="8966" spans="28:39">
      <c r="AB8966" s="58" t="s">
        <v>655</v>
      </c>
      <c r="AC8966" s="1">
        <v>1</v>
      </c>
      <c r="AD8966" s="38" t="s">
        <v>337</v>
      </c>
      <c r="AE8966" s="60" t="s">
        <v>133</v>
      </c>
      <c r="AF8966" s="56">
        <v>180</v>
      </c>
      <c r="AG8966" s="44">
        <v>30</v>
      </c>
      <c r="AH8966">
        <v>48</v>
      </c>
      <c r="AL8966" t="s">
        <v>22</v>
      </c>
      <c r="AM8966">
        <v>72</v>
      </c>
    </row>
    <row r="8967" spans="28:39">
      <c r="AB8967" s="58" t="s">
        <v>655</v>
      </c>
      <c r="AC8967" s="1">
        <v>1</v>
      </c>
      <c r="AD8967" s="38" t="s">
        <v>337</v>
      </c>
      <c r="AE8967" s="60" t="s">
        <v>133</v>
      </c>
      <c r="AF8967" s="56">
        <v>180</v>
      </c>
      <c r="AG8967" s="45">
        <v>40</v>
      </c>
      <c r="AH8967">
        <v>36</v>
      </c>
      <c r="AL8967" t="s">
        <v>22</v>
      </c>
      <c r="AM8967">
        <v>72</v>
      </c>
    </row>
    <row r="8968" spans="28:39">
      <c r="AB8968" s="58" t="s">
        <v>655</v>
      </c>
      <c r="AC8968" s="1">
        <v>1</v>
      </c>
      <c r="AD8968" s="38" t="s">
        <v>337</v>
      </c>
      <c r="AE8968" s="60" t="s">
        <v>133</v>
      </c>
      <c r="AF8968" s="56">
        <v>180</v>
      </c>
      <c r="AG8968" s="46">
        <v>50</v>
      </c>
      <c r="AH8968">
        <v>29</v>
      </c>
      <c r="AL8968" t="s">
        <v>22</v>
      </c>
      <c r="AM8968">
        <v>72</v>
      </c>
    </row>
    <row r="8969" spans="28:39">
      <c r="AB8969" s="58" t="s">
        <v>655</v>
      </c>
      <c r="AC8969" s="1">
        <v>1</v>
      </c>
      <c r="AD8969" s="38" t="s">
        <v>337</v>
      </c>
      <c r="AE8969" s="60" t="s">
        <v>133</v>
      </c>
      <c r="AF8969" s="56">
        <v>180</v>
      </c>
      <c r="AG8969" s="47">
        <v>60</v>
      </c>
      <c r="AH8969">
        <v>25</v>
      </c>
      <c r="AL8969" t="s">
        <v>22</v>
      </c>
      <c r="AM8969">
        <v>72</v>
      </c>
    </row>
    <row r="8970" spans="28:39">
      <c r="AB8970" s="58" t="s">
        <v>655</v>
      </c>
      <c r="AC8970" s="1">
        <v>1</v>
      </c>
      <c r="AD8970" s="38" t="s">
        <v>337</v>
      </c>
      <c r="AE8970" s="60" t="s">
        <v>133</v>
      </c>
      <c r="AF8970" s="56">
        <v>180</v>
      </c>
      <c r="AG8970" s="48">
        <v>70</v>
      </c>
      <c r="AH8970">
        <v>21</v>
      </c>
      <c r="AL8970" t="s">
        <v>22</v>
      </c>
      <c r="AM8970">
        <v>72</v>
      </c>
    </row>
    <row r="8971" spans="28:39">
      <c r="AB8971" s="58" t="s">
        <v>655</v>
      </c>
      <c r="AC8971" s="1">
        <v>1</v>
      </c>
      <c r="AD8971" s="38" t="s">
        <v>337</v>
      </c>
      <c r="AE8971" s="60" t="s">
        <v>133</v>
      </c>
      <c r="AF8971" s="57">
        <v>200</v>
      </c>
      <c r="AG8971" s="41">
        <v>0</v>
      </c>
      <c r="AH8971">
        <v>49</v>
      </c>
      <c r="AL8971" t="s">
        <v>22</v>
      </c>
      <c r="AM8971">
        <v>72</v>
      </c>
    </row>
    <row r="8972" spans="28:39">
      <c r="AB8972" s="58" t="s">
        <v>655</v>
      </c>
      <c r="AC8972" s="1">
        <v>1</v>
      </c>
      <c r="AD8972" s="38" t="s">
        <v>337</v>
      </c>
      <c r="AE8972" s="60" t="s">
        <v>133</v>
      </c>
      <c r="AF8972" s="57">
        <v>200</v>
      </c>
      <c r="AG8972" s="42">
        <v>10</v>
      </c>
      <c r="AH8972">
        <v>49</v>
      </c>
      <c r="AL8972" t="s">
        <v>22</v>
      </c>
      <c r="AM8972">
        <v>72</v>
      </c>
    </row>
    <row r="8973" spans="28:39">
      <c r="AB8973" s="58" t="s">
        <v>655</v>
      </c>
      <c r="AC8973" s="1">
        <v>1</v>
      </c>
      <c r="AD8973" s="38" t="s">
        <v>337</v>
      </c>
      <c r="AE8973" s="60" t="s">
        <v>133</v>
      </c>
      <c r="AF8973" s="57">
        <v>200</v>
      </c>
      <c r="AG8973" s="43">
        <v>20</v>
      </c>
      <c r="AH8973">
        <v>49</v>
      </c>
      <c r="AL8973" t="s">
        <v>22</v>
      </c>
      <c r="AM8973">
        <v>72</v>
      </c>
    </row>
    <row r="8974" spans="28:39">
      <c r="AB8974" s="58" t="s">
        <v>655</v>
      </c>
      <c r="AC8974" s="1">
        <v>1</v>
      </c>
      <c r="AD8974" s="38" t="s">
        <v>337</v>
      </c>
      <c r="AE8974" s="60" t="s">
        <v>133</v>
      </c>
      <c r="AF8974" s="57">
        <v>200</v>
      </c>
      <c r="AG8974" s="44">
        <v>30</v>
      </c>
      <c r="AH8974">
        <v>46</v>
      </c>
      <c r="AL8974" t="s">
        <v>22</v>
      </c>
      <c r="AM8974">
        <v>72</v>
      </c>
    </row>
    <row r="8975" spans="28:39">
      <c r="AB8975" s="58" t="s">
        <v>655</v>
      </c>
      <c r="AC8975" s="1">
        <v>1</v>
      </c>
      <c r="AD8975" s="38" t="s">
        <v>337</v>
      </c>
      <c r="AE8975" s="60" t="s">
        <v>133</v>
      </c>
      <c r="AF8975" s="57">
        <v>200</v>
      </c>
      <c r="AG8975" s="45">
        <v>40</v>
      </c>
      <c r="AH8975">
        <v>36</v>
      </c>
      <c r="AL8975" t="s">
        <v>22</v>
      </c>
      <c r="AM8975">
        <v>72</v>
      </c>
    </row>
    <row r="8976" spans="28:39">
      <c r="AB8976" s="58" t="s">
        <v>655</v>
      </c>
      <c r="AC8976" s="1">
        <v>1</v>
      </c>
      <c r="AD8976" s="38" t="s">
        <v>337</v>
      </c>
      <c r="AE8976" s="60" t="s">
        <v>133</v>
      </c>
      <c r="AF8976" s="57">
        <v>200</v>
      </c>
      <c r="AG8976" s="46">
        <v>50</v>
      </c>
      <c r="AH8976">
        <v>29</v>
      </c>
      <c r="AL8976" t="s">
        <v>22</v>
      </c>
      <c r="AM8976">
        <v>72</v>
      </c>
    </row>
    <row r="8977" spans="28:39">
      <c r="AB8977" s="58" t="s">
        <v>655</v>
      </c>
      <c r="AC8977" s="1">
        <v>1</v>
      </c>
      <c r="AD8977" s="38" t="s">
        <v>337</v>
      </c>
      <c r="AE8977" s="60" t="s">
        <v>133</v>
      </c>
      <c r="AF8977" s="57">
        <v>200</v>
      </c>
      <c r="AG8977" s="47">
        <v>60</v>
      </c>
      <c r="AH8977">
        <v>25</v>
      </c>
      <c r="AL8977" t="s">
        <v>22</v>
      </c>
      <c r="AM8977">
        <v>72</v>
      </c>
    </row>
    <row r="8978" spans="28:39">
      <c r="AB8978" s="58" t="s">
        <v>655</v>
      </c>
      <c r="AC8978" s="1">
        <v>1</v>
      </c>
      <c r="AD8978" s="38" t="s">
        <v>337</v>
      </c>
      <c r="AE8978" s="60" t="s">
        <v>133</v>
      </c>
      <c r="AF8978" s="57">
        <v>200</v>
      </c>
      <c r="AG8978" s="48">
        <v>70</v>
      </c>
      <c r="AH8978">
        <v>21</v>
      </c>
      <c r="AL8978" t="s">
        <v>22</v>
      </c>
      <c r="AM8978">
        <v>72</v>
      </c>
    </row>
    <row r="8979" spans="28:39">
      <c r="AB8979" s="58" t="s">
        <v>655</v>
      </c>
      <c r="AC8979" s="1">
        <v>1</v>
      </c>
      <c r="AD8979" s="38" t="s">
        <v>427</v>
      </c>
      <c r="AE8979" s="60" t="s">
        <v>133</v>
      </c>
      <c r="AF8979" s="40">
        <v>110</v>
      </c>
      <c r="AG8979" s="41">
        <v>0</v>
      </c>
      <c r="AH8979">
        <v>66</v>
      </c>
      <c r="AL8979" t="s">
        <v>22</v>
      </c>
      <c r="AM8979">
        <v>72</v>
      </c>
    </row>
    <row r="8980" spans="28:39">
      <c r="AB8980" s="58" t="s">
        <v>655</v>
      </c>
      <c r="AC8980" s="1">
        <v>1</v>
      </c>
      <c r="AD8980" s="38" t="s">
        <v>427</v>
      </c>
      <c r="AE8980" s="60" t="s">
        <v>133</v>
      </c>
      <c r="AF8980" s="40">
        <v>110</v>
      </c>
      <c r="AG8980" s="42">
        <v>10</v>
      </c>
      <c r="AH8980">
        <v>65</v>
      </c>
      <c r="AL8980" t="s">
        <v>22</v>
      </c>
      <c r="AM8980">
        <v>72</v>
      </c>
    </row>
    <row r="8981" spans="28:39">
      <c r="AB8981" s="58" t="s">
        <v>655</v>
      </c>
      <c r="AC8981" s="1">
        <v>1</v>
      </c>
      <c r="AD8981" s="38" t="s">
        <v>427</v>
      </c>
      <c r="AE8981" s="60" t="s">
        <v>133</v>
      </c>
      <c r="AF8981" s="40">
        <v>110</v>
      </c>
      <c r="AG8981" s="43">
        <v>20</v>
      </c>
      <c r="AH8981">
        <v>58</v>
      </c>
      <c r="AL8981" t="s">
        <v>22</v>
      </c>
      <c r="AM8981">
        <v>72</v>
      </c>
    </row>
    <row r="8982" spans="28:39">
      <c r="AB8982" s="58" t="s">
        <v>655</v>
      </c>
      <c r="AC8982" s="1">
        <v>1</v>
      </c>
      <c r="AD8982" s="38" t="s">
        <v>427</v>
      </c>
      <c r="AE8982" s="60" t="s">
        <v>133</v>
      </c>
      <c r="AF8982" s="40">
        <v>110</v>
      </c>
      <c r="AG8982" s="44">
        <v>30</v>
      </c>
      <c r="AH8982">
        <v>48</v>
      </c>
      <c r="AL8982" t="s">
        <v>22</v>
      </c>
      <c r="AM8982">
        <v>72</v>
      </c>
    </row>
    <row r="8983" spans="28:39">
      <c r="AB8983" s="58" t="s">
        <v>655</v>
      </c>
      <c r="AC8983" s="1">
        <v>1</v>
      </c>
      <c r="AD8983" s="38" t="s">
        <v>427</v>
      </c>
      <c r="AE8983" s="60" t="s">
        <v>133</v>
      </c>
      <c r="AF8983" s="40">
        <v>110</v>
      </c>
      <c r="AG8983" s="45">
        <v>40</v>
      </c>
      <c r="AH8983">
        <v>36</v>
      </c>
      <c r="AL8983" t="s">
        <v>22</v>
      </c>
      <c r="AM8983">
        <v>72</v>
      </c>
    </row>
    <row r="8984" spans="28:39">
      <c r="AB8984" s="58" t="s">
        <v>655</v>
      </c>
      <c r="AC8984" s="1">
        <v>1</v>
      </c>
      <c r="AD8984" s="38" t="s">
        <v>427</v>
      </c>
      <c r="AE8984" s="60" t="s">
        <v>133</v>
      </c>
      <c r="AF8984" s="40">
        <v>110</v>
      </c>
      <c r="AG8984" s="46">
        <v>50</v>
      </c>
      <c r="AH8984">
        <v>29</v>
      </c>
      <c r="AL8984" t="s">
        <v>22</v>
      </c>
      <c r="AM8984">
        <v>72</v>
      </c>
    </row>
    <row r="8985" spans="28:39">
      <c r="AB8985" s="58" t="s">
        <v>655</v>
      </c>
      <c r="AC8985" s="1">
        <v>1</v>
      </c>
      <c r="AD8985" s="38" t="s">
        <v>427</v>
      </c>
      <c r="AE8985" s="60" t="s">
        <v>133</v>
      </c>
      <c r="AF8985" s="40">
        <v>110</v>
      </c>
      <c r="AG8985" s="47">
        <v>60</v>
      </c>
      <c r="AH8985">
        <v>25</v>
      </c>
      <c r="AL8985" t="s">
        <v>22</v>
      </c>
      <c r="AM8985">
        <v>72</v>
      </c>
    </row>
    <row r="8986" spans="28:39">
      <c r="AB8986" s="58" t="s">
        <v>655</v>
      </c>
      <c r="AC8986" s="1">
        <v>1</v>
      </c>
      <c r="AD8986" s="38" t="s">
        <v>427</v>
      </c>
      <c r="AE8986" s="60" t="s">
        <v>133</v>
      </c>
      <c r="AF8986" s="40">
        <v>110</v>
      </c>
      <c r="AG8986" s="48">
        <v>70</v>
      </c>
      <c r="AH8986">
        <v>21</v>
      </c>
      <c r="AL8986" t="s">
        <v>22</v>
      </c>
      <c r="AM8986">
        <v>72</v>
      </c>
    </row>
    <row r="8987" spans="28:39">
      <c r="AB8987" s="58" t="s">
        <v>655</v>
      </c>
      <c r="AC8987" s="1">
        <v>1</v>
      </c>
      <c r="AD8987" s="38" t="s">
        <v>427</v>
      </c>
      <c r="AE8987" s="60" t="s">
        <v>133</v>
      </c>
      <c r="AF8987" s="49">
        <v>115</v>
      </c>
      <c r="AG8987" s="41">
        <v>0</v>
      </c>
      <c r="AH8987">
        <v>64</v>
      </c>
      <c r="AL8987" t="s">
        <v>22</v>
      </c>
      <c r="AM8987">
        <v>72</v>
      </c>
    </row>
    <row r="8988" spans="28:39">
      <c r="AB8988" s="58" t="s">
        <v>655</v>
      </c>
      <c r="AC8988" s="1">
        <v>1</v>
      </c>
      <c r="AD8988" s="38" t="s">
        <v>427</v>
      </c>
      <c r="AE8988" s="60" t="s">
        <v>133</v>
      </c>
      <c r="AF8988" s="49">
        <v>115</v>
      </c>
      <c r="AG8988" s="42">
        <v>10</v>
      </c>
      <c r="AH8988">
        <v>64</v>
      </c>
      <c r="AL8988" t="s">
        <v>22</v>
      </c>
      <c r="AM8988">
        <v>72</v>
      </c>
    </row>
    <row r="8989" spans="28:39">
      <c r="AB8989" s="58" t="s">
        <v>655</v>
      </c>
      <c r="AC8989" s="1">
        <v>1</v>
      </c>
      <c r="AD8989" s="38" t="s">
        <v>427</v>
      </c>
      <c r="AE8989" s="60" t="s">
        <v>133</v>
      </c>
      <c r="AF8989" s="49">
        <v>115</v>
      </c>
      <c r="AG8989" s="43">
        <v>20</v>
      </c>
      <c r="AH8989">
        <v>57</v>
      </c>
      <c r="AL8989" t="s">
        <v>22</v>
      </c>
      <c r="AM8989">
        <v>72</v>
      </c>
    </row>
    <row r="8990" spans="28:39">
      <c r="AB8990" s="58" t="s">
        <v>655</v>
      </c>
      <c r="AC8990" s="1">
        <v>1</v>
      </c>
      <c r="AD8990" s="38" t="s">
        <v>427</v>
      </c>
      <c r="AE8990" s="60" t="s">
        <v>133</v>
      </c>
      <c r="AF8990" s="49">
        <v>115</v>
      </c>
      <c r="AG8990" s="44">
        <v>30</v>
      </c>
      <c r="AH8990">
        <v>48</v>
      </c>
      <c r="AL8990" t="s">
        <v>22</v>
      </c>
      <c r="AM8990">
        <v>72</v>
      </c>
    </row>
    <row r="8991" spans="28:39">
      <c r="AB8991" s="58" t="s">
        <v>655</v>
      </c>
      <c r="AC8991" s="1">
        <v>1</v>
      </c>
      <c r="AD8991" s="38" t="s">
        <v>427</v>
      </c>
      <c r="AE8991" s="60" t="s">
        <v>133</v>
      </c>
      <c r="AF8991" s="49">
        <v>115</v>
      </c>
      <c r="AG8991" s="45">
        <v>40</v>
      </c>
      <c r="AH8991">
        <v>36</v>
      </c>
      <c r="AL8991" t="s">
        <v>22</v>
      </c>
      <c r="AM8991">
        <v>72</v>
      </c>
    </row>
    <row r="8992" spans="28:39">
      <c r="AB8992" s="58" t="s">
        <v>655</v>
      </c>
      <c r="AC8992" s="1">
        <v>1</v>
      </c>
      <c r="AD8992" s="38" t="s">
        <v>427</v>
      </c>
      <c r="AE8992" s="60" t="s">
        <v>133</v>
      </c>
      <c r="AF8992" s="49">
        <v>115</v>
      </c>
      <c r="AG8992" s="46">
        <v>50</v>
      </c>
      <c r="AH8992">
        <v>29</v>
      </c>
      <c r="AL8992" t="s">
        <v>22</v>
      </c>
      <c r="AM8992">
        <v>72</v>
      </c>
    </row>
    <row r="8993" spans="28:39">
      <c r="AB8993" s="58" t="s">
        <v>655</v>
      </c>
      <c r="AC8993" s="1">
        <v>1</v>
      </c>
      <c r="AD8993" s="38" t="s">
        <v>427</v>
      </c>
      <c r="AE8993" s="60" t="s">
        <v>133</v>
      </c>
      <c r="AF8993" s="49">
        <v>115</v>
      </c>
      <c r="AG8993" s="47">
        <v>60</v>
      </c>
      <c r="AH8993">
        <v>25</v>
      </c>
      <c r="AL8993" t="s">
        <v>22</v>
      </c>
      <c r="AM8993">
        <v>72</v>
      </c>
    </row>
    <row r="8994" spans="28:39">
      <c r="AB8994" s="58" t="s">
        <v>655</v>
      </c>
      <c r="AC8994" s="1">
        <v>1</v>
      </c>
      <c r="AD8994" s="38" t="s">
        <v>427</v>
      </c>
      <c r="AE8994" s="60" t="s">
        <v>133</v>
      </c>
      <c r="AF8994" s="49">
        <v>115</v>
      </c>
      <c r="AG8994" s="48">
        <v>70</v>
      </c>
      <c r="AH8994">
        <v>21</v>
      </c>
      <c r="AL8994" t="s">
        <v>22</v>
      </c>
      <c r="AM8994">
        <v>72</v>
      </c>
    </row>
    <row r="8995" spans="28:39">
      <c r="AB8995" s="58" t="s">
        <v>655</v>
      </c>
      <c r="AC8995" s="1">
        <v>1</v>
      </c>
      <c r="AD8995" s="38" t="s">
        <v>427</v>
      </c>
      <c r="AE8995" s="60" t="s">
        <v>133</v>
      </c>
      <c r="AF8995" s="50">
        <v>120</v>
      </c>
      <c r="AG8995" s="41">
        <v>0</v>
      </c>
      <c r="AH8995">
        <v>62</v>
      </c>
      <c r="AL8995" t="s">
        <v>22</v>
      </c>
      <c r="AM8995">
        <v>72</v>
      </c>
    </row>
    <row r="8996" spans="28:39">
      <c r="AB8996" s="58" t="s">
        <v>655</v>
      </c>
      <c r="AC8996" s="1">
        <v>1</v>
      </c>
      <c r="AD8996" s="38" t="s">
        <v>427</v>
      </c>
      <c r="AE8996" s="60" t="s">
        <v>133</v>
      </c>
      <c r="AF8996" s="50">
        <v>120</v>
      </c>
      <c r="AG8996" s="42">
        <v>10</v>
      </c>
      <c r="AH8996">
        <v>62</v>
      </c>
      <c r="AL8996" t="s">
        <v>22</v>
      </c>
      <c r="AM8996">
        <v>72</v>
      </c>
    </row>
    <row r="8997" spans="28:39">
      <c r="AB8997" s="58" t="s">
        <v>655</v>
      </c>
      <c r="AC8997" s="1">
        <v>1</v>
      </c>
      <c r="AD8997" s="38" t="s">
        <v>427</v>
      </c>
      <c r="AE8997" s="60" t="s">
        <v>133</v>
      </c>
      <c r="AF8997" s="50">
        <v>120</v>
      </c>
      <c r="AG8997" s="43">
        <v>20</v>
      </c>
      <c r="AH8997">
        <v>57</v>
      </c>
      <c r="AL8997" t="s">
        <v>22</v>
      </c>
      <c r="AM8997">
        <v>72</v>
      </c>
    </row>
    <row r="8998" spans="28:39">
      <c r="AB8998" s="58" t="s">
        <v>655</v>
      </c>
      <c r="AC8998" s="1">
        <v>1</v>
      </c>
      <c r="AD8998" s="38" t="s">
        <v>427</v>
      </c>
      <c r="AE8998" s="60" t="s">
        <v>133</v>
      </c>
      <c r="AF8998" s="50">
        <v>120</v>
      </c>
      <c r="AG8998" s="44">
        <v>30</v>
      </c>
      <c r="AH8998">
        <v>48</v>
      </c>
      <c r="AL8998" t="s">
        <v>22</v>
      </c>
      <c r="AM8998">
        <v>72</v>
      </c>
    </row>
    <row r="8999" spans="28:39">
      <c r="AB8999" s="58" t="s">
        <v>655</v>
      </c>
      <c r="AC8999" s="1">
        <v>1</v>
      </c>
      <c r="AD8999" s="38" t="s">
        <v>427</v>
      </c>
      <c r="AE8999" s="60" t="s">
        <v>133</v>
      </c>
      <c r="AF8999" s="50">
        <v>120</v>
      </c>
      <c r="AG8999" s="45">
        <v>40</v>
      </c>
      <c r="AH8999">
        <v>36</v>
      </c>
      <c r="AL8999" t="s">
        <v>22</v>
      </c>
      <c r="AM8999">
        <v>72</v>
      </c>
    </row>
    <row r="9000" spans="28:39">
      <c r="AB9000" s="58" t="s">
        <v>655</v>
      </c>
      <c r="AC9000" s="1">
        <v>1</v>
      </c>
      <c r="AD9000" s="38" t="s">
        <v>427</v>
      </c>
      <c r="AE9000" s="60" t="s">
        <v>133</v>
      </c>
      <c r="AF9000" s="50">
        <v>120</v>
      </c>
      <c r="AG9000" s="46">
        <v>50</v>
      </c>
      <c r="AH9000">
        <v>29</v>
      </c>
      <c r="AL9000" t="s">
        <v>22</v>
      </c>
      <c r="AM9000">
        <v>72</v>
      </c>
    </row>
    <row r="9001" spans="28:39">
      <c r="AB9001" s="58" t="s">
        <v>655</v>
      </c>
      <c r="AC9001" s="1">
        <v>1</v>
      </c>
      <c r="AD9001" s="38" t="s">
        <v>427</v>
      </c>
      <c r="AE9001" s="60" t="s">
        <v>133</v>
      </c>
      <c r="AF9001" s="50">
        <v>120</v>
      </c>
      <c r="AG9001" s="47">
        <v>60</v>
      </c>
      <c r="AH9001">
        <v>25</v>
      </c>
      <c r="AL9001" t="s">
        <v>22</v>
      </c>
      <c r="AM9001">
        <v>72</v>
      </c>
    </row>
    <row r="9002" spans="28:39">
      <c r="AB9002" s="58" t="s">
        <v>655</v>
      </c>
      <c r="AC9002" s="1">
        <v>1</v>
      </c>
      <c r="AD9002" s="38" t="s">
        <v>427</v>
      </c>
      <c r="AE9002" s="60" t="s">
        <v>133</v>
      </c>
      <c r="AF9002" s="50">
        <v>120</v>
      </c>
      <c r="AG9002" s="48">
        <v>70</v>
      </c>
      <c r="AH9002">
        <v>21</v>
      </c>
      <c r="AL9002" t="s">
        <v>22</v>
      </c>
      <c r="AM9002">
        <v>72</v>
      </c>
    </row>
    <row r="9003" spans="28:39">
      <c r="AB9003" s="58" t="s">
        <v>655</v>
      </c>
      <c r="AC9003" s="1">
        <v>1</v>
      </c>
      <c r="AD9003" s="38" t="s">
        <v>427</v>
      </c>
      <c r="AE9003" s="60" t="s">
        <v>133</v>
      </c>
      <c r="AF9003" s="51">
        <v>130</v>
      </c>
      <c r="AG9003" s="41">
        <v>0</v>
      </c>
      <c r="AH9003">
        <v>58</v>
      </c>
      <c r="AL9003" t="s">
        <v>22</v>
      </c>
      <c r="AM9003">
        <v>72</v>
      </c>
    </row>
    <row r="9004" spans="28:39">
      <c r="AB9004" s="58" t="s">
        <v>655</v>
      </c>
      <c r="AC9004" s="1">
        <v>1</v>
      </c>
      <c r="AD9004" s="38" t="s">
        <v>427</v>
      </c>
      <c r="AE9004" s="60" t="s">
        <v>133</v>
      </c>
      <c r="AF9004" s="51">
        <v>130</v>
      </c>
      <c r="AG9004" s="42">
        <v>10</v>
      </c>
      <c r="AH9004">
        <v>58</v>
      </c>
      <c r="AL9004" t="s">
        <v>22</v>
      </c>
      <c r="AM9004">
        <v>72</v>
      </c>
    </row>
    <row r="9005" spans="28:39">
      <c r="AB9005" s="58" t="s">
        <v>655</v>
      </c>
      <c r="AC9005" s="1">
        <v>1</v>
      </c>
      <c r="AD9005" s="38" t="s">
        <v>427</v>
      </c>
      <c r="AE9005" s="60" t="s">
        <v>133</v>
      </c>
      <c r="AF9005" s="51">
        <v>130</v>
      </c>
      <c r="AG9005" s="43">
        <v>20</v>
      </c>
      <c r="AH9005">
        <v>56</v>
      </c>
      <c r="AL9005" t="s">
        <v>22</v>
      </c>
      <c r="AM9005">
        <v>72</v>
      </c>
    </row>
    <row r="9006" spans="28:39">
      <c r="AB9006" s="58" t="s">
        <v>655</v>
      </c>
      <c r="AC9006" s="1">
        <v>1</v>
      </c>
      <c r="AD9006" s="38" t="s">
        <v>427</v>
      </c>
      <c r="AE9006" s="60" t="s">
        <v>133</v>
      </c>
      <c r="AF9006" s="51">
        <v>130</v>
      </c>
      <c r="AG9006" s="44">
        <v>30</v>
      </c>
      <c r="AH9006">
        <v>48</v>
      </c>
      <c r="AL9006" t="s">
        <v>22</v>
      </c>
      <c r="AM9006">
        <v>72</v>
      </c>
    </row>
    <row r="9007" spans="28:39">
      <c r="AB9007" s="58" t="s">
        <v>655</v>
      </c>
      <c r="AC9007" s="1">
        <v>1</v>
      </c>
      <c r="AD9007" s="38" t="s">
        <v>427</v>
      </c>
      <c r="AE9007" s="60" t="s">
        <v>133</v>
      </c>
      <c r="AF9007" s="51">
        <v>130</v>
      </c>
      <c r="AG9007" s="45">
        <v>40</v>
      </c>
      <c r="AH9007">
        <v>36</v>
      </c>
      <c r="AL9007" t="s">
        <v>22</v>
      </c>
      <c r="AM9007">
        <v>72</v>
      </c>
    </row>
    <row r="9008" spans="28:39">
      <c r="AB9008" s="58" t="s">
        <v>655</v>
      </c>
      <c r="AC9008" s="1">
        <v>1</v>
      </c>
      <c r="AD9008" s="38" t="s">
        <v>427</v>
      </c>
      <c r="AE9008" s="60" t="s">
        <v>133</v>
      </c>
      <c r="AF9008" s="51">
        <v>130</v>
      </c>
      <c r="AG9008" s="46">
        <v>50</v>
      </c>
      <c r="AH9008">
        <v>29</v>
      </c>
      <c r="AL9008" t="s">
        <v>22</v>
      </c>
      <c r="AM9008">
        <v>72</v>
      </c>
    </row>
    <row r="9009" spans="28:39">
      <c r="AB9009" s="58" t="s">
        <v>655</v>
      </c>
      <c r="AC9009" s="1">
        <v>1</v>
      </c>
      <c r="AD9009" s="38" t="s">
        <v>427</v>
      </c>
      <c r="AE9009" s="60" t="s">
        <v>133</v>
      </c>
      <c r="AF9009" s="51">
        <v>130</v>
      </c>
      <c r="AG9009" s="47">
        <v>60</v>
      </c>
      <c r="AH9009">
        <v>25</v>
      </c>
      <c r="AL9009" t="s">
        <v>22</v>
      </c>
      <c r="AM9009">
        <v>72</v>
      </c>
    </row>
    <row r="9010" spans="28:39">
      <c r="AB9010" s="58" t="s">
        <v>655</v>
      </c>
      <c r="AC9010" s="1">
        <v>1</v>
      </c>
      <c r="AD9010" s="38" t="s">
        <v>427</v>
      </c>
      <c r="AE9010" s="60" t="s">
        <v>133</v>
      </c>
      <c r="AF9010" s="51">
        <v>130</v>
      </c>
      <c r="AG9010" s="48">
        <v>70</v>
      </c>
      <c r="AH9010">
        <v>21</v>
      </c>
      <c r="AL9010" t="s">
        <v>22</v>
      </c>
      <c r="AM9010">
        <v>72</v>
      </c>
    </row>
    <row r="9011" spans="28:39">
      <c r="AB9011" s="58" t="s">
        <v>655</v>
      </c>
      <c r="AC9011" s="1">
        <v>1</v>
      </c>
      <c r="AD9011" s="38" t="s">
        <v>427</v>
      </c>
      <c r="AE9011" s="60" t="s">
        <v>133</v>
      </c>
      <c r="AF9011" s="52">
        <v>140</v>
      </c>
      <c r="AG9011" s="41">
        <v>0</v>
      </c>
      <c r="AH9011">
        <v>55</v>
      </c>
      <c r="AL9011" t="s">
        <v>22</v>
      </c>
      <c r="AM9011">
        <v>72</v>
      </c>
    </row>
    <row r="9012" spans="28:39">
      <c r="AB9012" s="58" t="s">
        <v>655</v>
      </c>
      <c r="AC9012" s="1">
        <v>1</v>
      </c>
      <c r="AD9012" s="38" t="s">
        <v>427</v>
      </c>
      <c r="AE9012" s="60" t="s">
        <v>133</v>
      </c>
      <c r="AF9012" s="52">
        <v>140</v>
      </c>
      <c r="AG9012" s="42">
        <v>10</v>
      </c>
      <c r="AH9012">
        <v>55</v>
      </c>
      <c r="AL9012" t="s">
        <v>22</v>
      </c>
      <c r="AM9012">
        <v>72</v>
      </c>
    </row>
    <row r="9013" spans="28:39">
      <c r="AB9013" s="58" t="s">
        <v>655</v>
      </c>
      <c r="AC9013" s="1">
        <v>1</v>
      </c>
      <c r="AD9013" s="38" t="s">
        <v>427</v>
      </c>
      <c r="AE9013" s="60" t="s">
        <v>133</v>
      </c>
      <c r="AF9013" s="52">
        <v>140</v>
      </c>
      <c r="AG9013" s="43">
        <v>20</v>
      </c>
      <c r="AH9013">
        <v>54</v>
      </c>
      <c r="AL9013" t="s">
        <v>22</v>
      </c>
      <c r="AM9013">
        <v>72</v>
      </c>
    </row>
    <row r="9014" spans="28:39">
      <c r="AB9014" s="58" t="s">
        <v>655</v>
      </c>
      <c r="AC9014" s="1">
        <v>1</v>
      </c>
      <c r="AD9014" s="38" t="s">
        <v>427</v>
      </c>
      <c r="AE9014" s="60" t="s">
        <v>133</v>
      </c>
      <c r="AF9014" s="52">
        <v>140</v>
      </c>
      <c r="AG9014" s="44">
        <v>30</v>
      </c>
      <c r="AH9014">
        <v>48</v>
      </c>
      <c r="AL9014" t="s">
        <v>22</v>
      </c>
      <c r="AM9014">
        <v>72</v>
      </c>
    </row>
    <row r="9015" spans="28:39">
      <c r="AB9015" s="58" t="s">
        <v>655</v>
      </c>
      <c r="AC9015" s="1">
        <v>1</v>
      </c>
      <c r="AD9015" s="38" t="s">
        <v>427</v>
      </c>
      <c r="AE9015" s="60" t="s">
        <v>133</v>
      </c>
      <c r="AF9015" s="52">
        <v>140</v>
      </c>
      <c r="AG9015" s="45">
        <v>40</v>
      </c>
      <c r="AH9015">
        <v>36</v>
      </c>
      <c r="AL9015" t="s">
        <v>22</v>
      </c>
      <c r="AM9015">
        <v>72</v>
      </c>
    </row>
    <row r="9016" spans="28:39">
      <c r="AB9016" s="58" t="s">
        <v>655</v>
      </c>
      <c r="AC9016" s="1">
        <v>1</v>
      </c>
      <c r="AD9016" s="38" t="s">
        <v>427</v>
      </c>
      <c r="AE9016" s="60" t="s">
        <v>133</v>
      </c>
      <c r="AF9016" s="52">
        <v>140</v>
      </c>
      <c r="AG9016" s="46">
        <v>50</v>
      </c>
      <c r="AH9016">
        <v>29</v>
      </c>
      <c r="AL9016" t="s">
        <v>22</v>
      </c>
      <c r="AM9016">
        <v>72</v>
      </c>
    </row>
    <row r="9017" spans="28:39">
      <c r="AB9017" s="58" t="s">
        <v>655</v>
      </c>
      <c r="AC9017" s="1">
        <v>1</v>
      </c>
      <c r="AD9017" s="38" t="s">
        <v>427</v>
      </c>
      <c r="AE9017" s="60" t="s">
        <v>133</v>
      </c>
      <c r="AF9017" s="52">
        <v>140</v>
      </c>
      <c r="AG9017" s="47">
        <v>60</v>
      </c>
      <c r="AH9017">
        <v>25</v>
      </c>
      <c r="AL9017" t="s">
        <v>22</v>
      </c>
      <c r="AM9017">
        <v>72</v>
      </c>
    </row>
    <row r="9018" spans="28:39">
      <c r="AB9018" s="58" t="s">
        <v>655</v>
      </c>
      <c r="AC9018" s="1">
        <v>1</v>
      </c>
      <c r="AD9018" s="38" t="s">
        <v>427</v>
      </c>
      <c r="AE9018" s="60" t="s">
        <v>133</v>
      </c>
      <c r="AF9018" s="52">
        <v>140</v>
      </c>
      <c r="AG9018" s="48">
        <v>70</v>
      </c>
      <c r="AH9018">
        <v>21</v>
      </c>
      <c r="AL9018" t="s">
        <v>22</v>
      </c>
      <c r="AM9018">
        <v>72</v>
      </c>
    </row>
    <row r="9019" spans="28:39">
      <c r="AB9019" s="58" t="s">
        <v>655</v>
      </c>
      <c r="AC9019" s="1">
        <v>1</v>
      </c>
      <c r="AD9019" s="38" t="s">
        <v>427</v>
      </c>
      <c r="AE9019" s="60" t="s">
        <v>133</v>
      </c>
      <c r="AF9019" s="53">
        <v>150</v>
      </c>
      <c r="AG9019" s="41">
        <v>0</v>
      </c>
      <c r="AH9019">
        <v>53</v>
      </c>
      <c r="AL9019" t="s">
        <v>22</v>
      </c>
      <c r="AM9019">
        <v>72</v>
      </c>
    </row>
    <row r="9020" spans="28:39">
      <c r="AB9020" s="58" t="s">
        <v>655</v>
      </c>
      <c r="AC9020" s="1">
        <v>1</v>
      </c>
      <c r="AD9020" s="38" t="s">
        <v>427</v>
      </c>
      <c r="AE9020" s="60" t="s">
        <v>133</v>
      </c>
      <c r="AF9020" s="53">
        <v>150</v>
      </c>
      <c r="AG9020" s="42">
        <v>10</v>
      </c>
      <c r="AH9020">
        <v>53</v>
      </c>
      <c r="AL9020" t="s">
        <v>22</v>
      </c>
      <c r="AM9020">
        <v>72</v>
      </c>
    </row>
    <row r="9021" spans="28:39">
      <c r="AB9021" s="58" t="s">
        <v>655</v>
      </c>
      <c r="AC9021" s="1">
        <v>1</v>
      </c>
      <c r="AD9021" s="38" t="s">
        <v>427</v>
      </c>
      <c r="AE9021" s="60" t="s">
        <v>133</v>
      </c>
      <c r="AF9021" s="53">
        <v>150</v>
      </c>
      <c r="AG9021" s="43">
        <v>20</v>
      </c>
      <c r="AH9021">
        <v>53</v>
      </c>
      <c r="AL9021" t="s">
        <v>22</v>
      </c>
      <c r="AM9021">
        <v>72</v>
      </c>
    </row>
    <row r="9022" spans="28:39">
      <c r="AB9022" s="58" t="s">
        <v>655</v>
      </c>
      <c r="AC9022" s="1">
        <v>1</v>
      </c>
      <c r="AD9022" s="38" t="s">
        <v>427</v>
      </c>
      <c r="AE9022" s="60" t="s">
        <v>133</v>
      </c>
      <c r="AF9022" s="53">
        <v>150</v>
      </c>
      <c r="AG9022" s="44">
        <v>30</v>
      </c>
      <c r="AH9022">
        <v>48</v>
      </c>
      <c r="AL9022" t="s">
        <v>22</v>
      </c>
      <c r="AM9022">
        <v>72</v>
      </c>
    </row>
    <row r="9023" spans="28:39">
      <c r="AB9023" s="58" t="s">
        <v>655</v>
      </c>
      <c r="AC9023" s="1">
        <v>1</v>
      </c>
      <c r="AD9023" s="38" t="s">
        <v>427</v>
      </c>
      <c r="AE9023" s="60" t="s">
        <v>133</v>
      </c>
      <c r="AF9023" s="53">
        <v>150</v>
      </c>
      <c r="AG9023" s="45">
        <v>40</v>
      </c>
      <c r="AH9023">
        <v>36</v>
      </c>
      <c r="AL9023" t="s">
        <v>22</v>
      </c>
      <c r="AM9023">
        <v>72</v>
      </c>
    </row>
    <row r="9024" spans="28:39">
      <c r="AB9024" s="58" t="s">
        <v>655</v>
      </c>
      <c r="AC9024" s="1">
        <v>1</v>
      </c>
      <c r="AD9024" s="38" t="s">
        <v>427</v>
      </c>
      <c r="AE9024" s="60" t="s">
        <v>133</v>
      </c>
      <c r="AF9024" s="53">
        <v>150</v>
      </c>
      <c r="AG9024" s="46">
        <v>50</v>
      </c>
      <c r="AH9024">
        <v>29</v>
      </c>
      <c r="AL9024" t="s">
        <v>22</v>
      </c>
      <c r="AM9024">
        <v>72</v>
      </c>
    </row>
    <row r="9025" spans="28:39">
      <c r="AB9025" s="58" t="s">
        <v>655</v>
      </c>
      <c r="AC9025" s="1">
        <v>1</v>
      </c>
      <c r="AD9025" s="38" t="s">
        <v>427</v>
      </c>
      <c r="AE9025" s="60" t="s">
        <v>133</v>
      </c>
      <c r="AF9025" s="53">
        <v>150</v>
      </c>
      <c r="AG9025" s="47">
        <v>60</v>
      </c>
      <c r="AH9025">
        <v>25</v>
      </c>
      <c r="AL9025" t="s">
        <v>22</v>
      </c>
      <c r="AM9025">
        <v>72</v>
      </c>
    </row>
    <row r="9026" spans="28:39">
      <c r="AB9026" s="58" t="s">
        <v>655</v>
      </c>
      <c r="AC9026" s="1">
        <v>1</v>
      </c>
      <c r="AD9026" s="38" t="s">
        <v>427</v>
      </c>
      <c r="AE9026" s="60" t="s">
        <v>133</v>
      </c>
      <c r="AF9026" s="53">
        <v>150</v>
      </c>
      <c r="AG9026" s="48">
        <v>70</v>
      </c>
      <c r="AH9026">
        <v>21</v>
      </c>
      <c r="AL9026" t="s">
        <v>22</v>
      </c>
      <c r="AM9026">
        <v>72</v>
      </c>
    </row>
    <row r="9027" spans="28:39">
      <c r="AB9027" s="58" t="s">
        <v>655</v>
      </c>
      <c r="AC9027" s="1">
        <v>1</v>
      </c>
      <c r="AD9027" s="38" t="s">
        <v>427</v>
      </c>
      <c r="AE9027" s="60" t="s">
        <v>133</v>
      </c>
      <c r="AF9027" s="54">
        <v>160</v>
      </c>
      <c r="AG9027" s="41">
        <v>0</v>
      </c>
      <c r="AH9027">
        <v>50</v>
      </c>
      <c r="AL9027" t="s">
        <v>22</v>
      </c>
      <c r="AM9027">
        <v>72</v>
      </c>
    </row>
    <row r="9028" spans="28:39">
      <c r="AB9028" s="58" t="s">
        <v>655</v>
      </c>
      <c r="AC9028" s="1">
        <v>1</v>
      </c>
      <c r="AD9028" s="38" t="s">
        <v>427</v>
      </c>
      <c r="AE9028" s="60" t="s">
        <v>133</v>
      </c>
      <c r="AF9028" s="54">
        <v>160</v>
      </c>
      <c r="AG9028" s="42">
        <v>10</v>
      </c>
      <c r="AH9028">
        <v>50</v>
      </c>
      <c r="AL9028" t="s">
        <v>22</v>
      </c>
      <c r="AM9028">
        <v>72</v>
      </c>
    </row>
    <row r="9029" spans="28:39">
      <c r="AB9029" s="58" t="s">
        <v>655</v>
      </c>
      <c r="AC9029" s="1">
        <v>1</v>
      </c>
      <c r="AD9029" s="38" t="s">
        <v>427</v>
      </c>
      <c r="AE9029" s="60" t="s">
        <v>133</v>
      </c>
      <c r="AF9029" s="54">
        <v>160</v>
      </c>
      <c r="AG9029" s="43">
        <v>20</v>
      </c>
      <c r="AH9029">
        <v>50</v>
      </c>
      <c r="AL9029" t="s">
        <v>22</v>
      </c>
      <c r="AM9029">
        <v>72</v>
      </c>
    </row>
    <row r="9030" spans="28:39">
      <c r="AB9030" s="58" t="s">
        <v>655</v>
      </c>
      <c r="AC9030" s="1">
        <v>1</v>
      </c>
      <c r="AD9030" s="38" t="s">
        <v>427</v>
      </c>
      <c r="AE9030" s="60" t="s">
        <v>133</v>
      </c>
      <c r="AF9030" s="54">
        <v>160</v>
      </c>
      <c r="AG9030" s="44">
        <v>30</v>
      </c>
      <c r="AH9030">
        <v>46</v>
      </c>
      <c r="AL9030" t="s">
        <v>22</v>
      </c>
      <c r="AM9030">
        <v>72</v>
      </c>
    </row>
    <row r="9031" spans="28:39">
      <c r="AB9031" s="58" t="s">
        <v>655</v>
      </c>
      <c r="AC9031" s="1">
        <v>1</v>
      </c>
      <c r="AD9031" s="38" t="s">
        <v>427</v>
      </c>
      <c r="AE9031" s="60" t="s">
        <v>133</v>
      </c>
      <c r="AF9031" s="54">
        <v>160</v>
      </c>
      <c r="AG9031" s="45">
        <v>40</v>
      </c>
      <c r="AH9031">
        <v>36</v>
      </c>
      <c r="AL9031" t="s">
        <v>22</v>
      </c>
      <c r="AM9031">
        <v>72</v>
      </c>
    </row>
    <row r="9032" spans="28:39">
      <c r="AB9032" s="58" t="s">
        <v>655</v>
      </c>
      <c r="AC9032" s="1">
        <v>1</v>
      </c>
      <c r="AD9032" s="38" t="s">
        <v>427</v>
      </c>
      <c r="AE9032" s="60" t="s">
        <v>133</v>
      </c>
      <c r="AF9032" s="54">
        <v>160</v>
      </c>
      <c r="AG9032" s="46">
        <v>50</v>
      </c>
      <c r="AH9032">
        <v>29</v>
      </c>
      <c r="AL9032" t="s">
        <v>22</v>
      </c>
      <c r="AM9032">
        <v>72</v>
      </c>
    </row>
    <row r="9033" spans="28:39">
      <c r="AB9033" s="58" t="s">
        <v>655</v>
      </c>
      <c r="AC9033" s="1">
        <v>1</v>
      </c>
      <c r="AD9033" s="38" t="s">
        <v>427</v>
      </c>
      <c r="AE9033" s="60" t="s">
        <v>133</v>
      </c>
      <c r="AF9033" s="54">
        <v>160</v>
      </c>
      <c r="AG9033" s="47">
        <v>60</v>
      </c>
      <c r="AH9033">
        <v>25</v>
      </c>
      <c r="AL9033" t="s">
        <v>22</v>
      </c>
      <c r="AM9033">
        <v>72</v>
      </c>
    </row>
    <row r="9034" spans="28:39">
      <c r="AB9034" s="58" t="s">
        <v>655</v>
      </c>
      <c r="AC9034" s="1">
        <v>1</v>
      </c>
      <c r="AD9034" s="38" t="s">
        <v>427</v>
      </c>
      <c r="AE9034" s="60" t="s">
        <v>133</v>
      </c>
      <c r="AF9034" s="54">
        <v>160</v>
      </c>
      <c r="AG9034" s="48">
        <v>70</v>
      </c>
      <c r="AH9034">
        <v>21</v>
      </c>
      <c r="AL9034" t="s">
        <v>22</v>
      </c>
      <c r="AM9034">
        <v>72</v>
      </c>
    </row>
    <row r="9035" spans="28:39">
      <c r="AB9035" s="58" t="s">
        <v>655</v>
      </c>
      <c r="AC9035" s="1">
        <v>1</v>
      </c>
      <c r="AD9035" s="38" t="s">
        <v>427</v>
      </c>
      <c r="AE9035" s="60" t="s">
        <v>133</v>
      </c>
      <c r="AF9035" s="55">
        <v>170</v>
      </c>
      <c r="AG9035" s="41">
        <v>0</v>
      </c>
      <c r="AH9035">
        <v>48</v>
      </c>
      <c r="AL9035" t="s">
        <v>22</v>
      </c>
      <c r="AM9035">
        <v>72</v>
      </c>
    </row>
    <row r="9036" spans="28:39">
      <c r="AB9036" s="58" t="s">
        <v>655</v>
      </c>
      <c r="AC9036" s="1">
        <v>1</v>
      </c>
      <c r="AD9036" s="38" t="s">
        <v>427</v>
      </c>
      <c r="AE9036" s="60" t="s">
        <v>133</v>
      </c>
      <c r="AF9036" s="55">
        <v>170</v>
      </c>
      <c r="AG9036" s="42">
        <v>10</v>
      </c>
      <c r="AH9036">
        <v>48</v>
      </c>
      <c r="AL9036" t="s">
        <v>22</v>
      </c>
      <c r="AM9036">
        <v>72</v>
      </c>
    </row>
    <row r="9037" spans="28:39">
      <c r="AB9037" s="58" t="s">
        <v>655</v>
      </c>
      <c r="AC9037" s="1">
        <v>1</v>
      </c>
      <c r="AD9037" s="38" t="s">
        <v>427</v>
      </c>
      <c r="AE9037" s="60" t="s">
        <v>133</v>
      </c>
      <c r="AF9037" s="55">
        <v>170</v>
      </c>
      <c r="AG9037" s="43">
        <v>20</v>
      </c>
      <c r="AH9037">
        <v>48</v>
      </c>
      <c r="AL9037" t="s">
        <v>22</v>
      </c>
      <c r="AM9037">
        <v>72</v>
      </c>
    </row>
    <row r="9038" spans="28:39">
      <c r="AB9038" s="58" t="s">
        <v>655</v>
      </c>
      <c r="AC9038" s="1">
        <v>1</v>
      </c>
      <c r="AD9038" s="38" t="s">
        <v>427</v>
      </c>
      <c r="AE9038" s="60" t="s">
        <v>133</v>
      </c>
      <c r="AF9038" s="55">
        <v>170</v>
      </c>
      <c r="AG9038" s="44">
        <v>30</v>
      </c>
      <c r="AH9038">
        <v>46</v>
      </c>
      <c r="AL9038" t="s">
        <v>22</v>
      </c>
      <c r="AM9038">
        <v>72</v>
      </c>
    </row>
    <row r="9039" spans="28:39">
      <c r="AB9039" s="58" t="s">
        <v>655</v>
      </c>
      <c r="AC9039" s="1">
        <v>1</v>
      </c>
      <c r="AD9039" s="38" t="s">
        <v>427</v>
      </c>
      <c r="AE9039" s="60" t="s">
        <v>133</v>
      </c>
      <c r="AF9039" s="55">
        <v>170</v>
      </c>
      <c r="AG9039" s="45">
        <v>40</v>
      </c>
      <c r="AH9039">
        <v>36</v>
      </c>
      <c r="AL9039" t="s">
        <v>22</v>
      </c>
      <c r="AM9039">
        <v>72</v>
      </c>
    </row>
    <row r="9040" spans="28:39">
      <c r="AB9040" s="58" t="s">
        <v>655</v>
      </c>
      <c r="AC9040" s="1">
        <v>1</v>
      </c>
      <c r="AD9040" s="38" t="s">
        <v>427</v>
      </c>
      <c r="AE9040" s="60" t="s">
        <v>133</v>
      </c>
      <c r="AF9040" s="55">
        <v>170</v>
      </c>
      <c r="AG9040" s="46">
        <v>50</v>
      </c>
      <c r="AH9040">
        <v>29</v>
      </c>
      <c r="AL9040" t="s">
        <v>22</v>
      </c>
      <c r="AM9040">
        <v>72</v>
      </c>
    </row>
    <row r="9041" spans="28:39">
      <c r="AB9041" s="58" t="s">
        <v>655</v>
      </c>
      <c r="AC9041" s="1">
        <v>1</v>
      </c>
      <c r="AD9041" s="38" t="s">
        <v>427</v>
      </c>
      <c r="AE9041" s="60" t="s">
        <v>133</v>
      </c>
      <c r="AF9041" s="55">
        <v>170</v>
      </c>
      <c r="AG9041" s="47">
        <v>60</v>
      </c>
      <c r="AH9041">
        <v>25</v>
      </c>
      <c r="AL9041" t="s">
        <v>22</v>
      </c>
      <c r="AM9041">
        <v>72</v>
      </c>
    </row>
    <row r="9042" spans="28:39">
      <c r="AB9042" s="58" t="s">
        <v>655</v>
      </c>
      <c r="AC9042" s="1">
        <v>1</v>
      </c>
      <c r="AD9042" s="38" t="s">
        <v>427</v>
      </c>
      <c r="AE9042" s="60" t="s">
        <v>133</v>
      </c>
      <c r="AF9042" s="55">
        <v>170</v>
      </c>
      <c r="AG9042" s="48">
        <v>70</v>
      </c>
      <c r="AH9042">
        <v>21</v>
      </c>
      <c r="AL9042" t="s">
        <v>22</v>
      </c>
      <c r="AM9042">
        <v>72</v>
      </c>
    </row>
    <row r="9043" spans="28:39">
      <c r="AB9043" s="58" t="s">
        <v>655</v>
      </c>
      <c r="AC9043" s="1">
        <v>1</v>
      </c>
      <c r="AD9043" s="38" t="s">
        <v>427</v>
      </c>
      <c r="AE9043" s="60" t="s">
        <v>133</v>
      </c>
      <c r="AF9043" s="56">
        <v>180</v>
      </c>
      <c r="AG9043" s="41">
        <v>0</v>
      </c>
      <c r="AH9043">
        <v>46</v>
      </c>
      <c r="AL9043" t="s">
        <v>22</v>
      </c>
      <c r="AM9043">
        <v>72</v>
      </c>
    </row>
    <row r="9044" spans="28:39">
      <c r="AB9044" s="58" t="s">
        <v>655</v>
      </c>
      <c r="AC9044" s="1">
        <v>1</v>
      </c>
      <c r="AD9044" s="38" t="s">
        <v>427</v>
      </c>
      <c r="AE9044" s="60" t="s">
        <v>133</v>
      </c>
      <c r="AF9044" s="56">
        <v>180</v>
      </c>
      <c r="AG9044" s="42">
        <v>10</v>
      </c>
      <c r="AH9044">
        <v>46</v>
      </c>
      <c r="AL9044" t="s">
        <v>22</v>
      </c>
      <c r="AM9044">
        <v>72</v>
      </c>
    </row>
    <row r="9045" spans="28:39">
      <c r="AB9045" s="58" t="s">
        <v>655</v>
      </c>
      <c r="AC9045" s="1">
        <v>1</v>
      </c>
      <c r="AD9045" s="38" t="s">
        <v>427</v>
      </c>
      <c r="AE9045" s="60" t="s">
        <v>133</v>
      </c>
      <c r="AF9045" s="56">
        <v>180</v>
      </c>
      <c r="AG9045" s="43">
        <v>20</v>
      </c>
      <c r="AH9045">
        <v>46</v>
      </c>
      <c r="AL9045" t="s">
        <v>22</v>
      </c>
      <c r="AM9045">
        <v>72</v>
      </c>
    </row>
    <row r="9046" spans="28:39">
      <c r="AB9046" s="58" t="s">
        <v>655</v>
      </c>
      <c r="AC9046" s="1">
        <v>1</v>
      </c>
      <c r="AD9046" s="38" t="s">
        <v>427</v>
      </c>
      <c r="AE9046" s="60" t="s">
        <v>133</v>
      </c>
      <c r="AF9046" s="56">
        <v>180</v>
      </c>
      <c r="AG9046" s="44">
        <v>30</v>
      </c>
      <c r="AH9046">
        <v>45</v>
      </c>
      <c r="AL9046" t="s">
        <v>22</v>
      </c>
      <c r="AM9046">
        <v>72</v>
      </c>
    </row>
    <row r="9047" spans="28:39">
      <c r="AB9047" s="58" t="s">
        <v>655</v>
      </c>
      <c r="AC9047" s="1">
        <v>1</v>
      </c>
      <c r="AD9047" s="38" t="s">
        <v>427</v>
      </c>
      <c r="AE9047" s="60" t="s">
        <v>133</v>
      </c>
      <c r="AF9047" s="56">
        <v>180</v>
      </c>
      <c r="AG9047" s="45">
        <v>40</v>
      </c>
      <c r="AH9047">
        <v>36</v>
      </c>
      <c r="AL9047" t="s">
        <v>22</v>
      </c>
      <c r="AM9047">
        <v>72</v>
      </c>
    </row>
    <row r="9048" spans="28:39">
      <c r="AB9048" s="58" t="s">
        <v>655</v>
      </c>
      <c r="AC9048" s="1">
        <v>1</v>
      </c>
      <c r="AD9048" s="38" t="s">
        <v>427</v>
      </c>
      <c r="AE9048" s="60" t="s">
        <v>133</v>
      </c>
      <c r="AF9048" s="56">
        <v>180</v>
      </c>
      <c r="AG9048" s="46">
        <v>50</v>
      </c>
      <c r="AH9048">
        <v>29</v>
      </c>
      <c r="AL9048" t="s">
        <v>22</v>
      </c>
      <c r="AM9048">
        <v>72</v>
      </c>
    </row>
    <row r="9049" spans="28:39">
      <c r="AB9049" s="58" t="s">
        <v>655</v>
      </c>
      <c r="AC9049" s="1">
        <v>1</v>
      </c>
      <c r="AD9049" s="38" t="s">
        <v>427</v>
      </c>
      <c r="AE9049" s="60" t="s">
        <v>133</v>
      </c>
      <c r="AF9049" s="56">
        <v>180</v>
      </c>
      <c r="AG9049" s="47">
        <v>60</v>
      </c>
      <c r="AH9049">
        <v>25</v>
      </c>
      <c r="AL9049" t="s">
        <v>22</v>
      </c>
      <c r="AM9049">
        <v>72</v>
      </c>
    </row>
    <row r="9050" spans="28:39">
      <c r="AB9050" s="58" t="s">
        <v>655</v>
      </c>
      <c r="AC9050" s="1">
        <v>1</v>
      </c>
      <c r="AD9050" s="38" t="s">
        <v>427</v>
      </c>
      <c r="AE9050" s="60" t="s">
        <v>133</v>
      </c>
      <c r="AF9050" s="56">
        <v>180</v>
      </c>
      <c r="AG9050" s="48">
        <v>70</v>
      </c>
      <c r="AH9050">
        <v>21</v>
      </c>
      <c r="AL9050" t="s">
        <v>22</v>
      </c>
      <c r="AM9050">
        <v>72</v>
      </c>
    </row>
    <row r="9051" spans="28:39">
      <c r="AB9051" s="58" t="s">
        <v>655</v>
      </c>
      <c r="AC9051" s="1">
        <v>1</v>
      </c>
      <c r="AD9051" s="38" t="s">
        <v>427</v>
      </c>
      <c r="AE9051" s="60" t="s">
        <v>133</v>
      </c>
      <c r="AF9051" s="57">
        <v>200</v>
      </c>
      <c r="AG9051" s="41">
        <v>0</v>
      </c>
      <c r="AH9051">
        <v>43</v>
      </c>
      <c r="AL9051" t="s">
        <v>22</v>
      </c>
      <c r="AM9051">
        <v>72</v>
      </c>
    </row>
    <row r="9052" spans="28:39">
      <c r="AB9052" s="58" t="s">
        <v>655</v>
      </c>
      <c r="AC9052" s="1">
        <v>1</v>
      </c>
      <c r="AD9052" s="38" t="s">
        <v>427</v>
      </c>
      <c r="AE9052" s="60" t="s">
        <v>133</v>
      </c>
      <c r="AF9052" s="57">
        <v>200</v>
      </c>
      <c r="AG9052" s="42">
        <v>10</v>
      </c>
      <c r="AH9052">
        <v>43</v>
      </c>
      <c r="AL9052" t="s">
        <v>22</v>
      </c>
      <c r="AM9052">
        <v>72</v>
      </c>
    </row>
    <row r="9053" spans="28:39">
      <c r="AB9053" s="58" t="s">
        <v>655</v>
      </c>
      <c r="AC9053" s="1">
        <v>1</v>
      </c>
      <c r="AD9053" s="38" t="s">
        <v>427</v>
      </c>
      <c r="AE9053" s="60" t="s">
        <v>133</v>
      </c>
      <c r="AF9053" s="57">
        <v>200</v>
      </c>
      <c r="AG9053" s="43">
        <v>20</v>
      </c>
      <c r="AH9053">
        <v>43</v>
      </c>
      <c r="AL9053" t="s">
        <v>22</v>
      </c>
      <c r="AM9053">
        <v>72</v>
      </c>
    </row>
    <row r="9054" spans="28:39">
      <c r="AB9054" s="58" t="s">
        <v>655</v>
      </c>
      <c r="AC9054" s="1">
        <v>1</v>
      </c>
      <c r="AD9054" s="38" t="s">
        <v>427</v>
      </c>
      <c r="AE9054" s="60" t="s">
        <v>133</v>
      </c>
      <c r="AF9054" s="57">
        <v>200</v>
      </c>
      <c r="AG9054" s="44">
        <v>30</v>
      </c>
      <c r="AH9054">
        <v>43</v>
      </c>
      <c r="AL9054" t="s">
        <v>22</v>
      </c>
      <c r="AM9054">
        <v>72</v>
      </c>
    </row>
    <row r="9055" spans="28:39">
      <c r="AB9055" s="58" t="s">
        <v>655</v>
      </c>
      <c r="AC9055" s="1">
        <v>1</v>
      </c>
      <c r="AD9055" s="38" t="s">
        <v>427</v>
      </c>
      <c r="AE9055" s="60" t="s">
        <v>133</v>
      </c>
      <c r="AF9055" s="57">
        <v>200</v>
      </c>
      <c r="AG9055" s="45">
        <v>40</v>
      </c>
      <c r="AH9055">
        <v>36</v>
      </c>
      <c r="AL9055" t="s">
        <v>22</v>
      </c>
      <c r="AM9055">
        <v>72</v>
      </c>
    </row>
    <row r="9056" spans="28:39">
      <c r="AB9056" s="58" t="s">
        <v>655</v>
      </c>
      <c r="AC9056" s="1">
        <v>1</v>
      </c>
      <c r="AD9056" s="38" t="s">
        <v>427</v>
      </c>
      <c r="AE9056" s="60" t="s">
        <v>133</v>
      </c>
      <c r="AF9056" s="57">
        <v>200</v>
      </c>
      <c r="AG9056" s="46">
        <v>50</v>
      </c>
      <c r="AH9056">
        <v>30</v>
      </c>
      <c r="AL9056" t="s">
        <v>22</v>
      </c>
      <c r="AM9056">
        <v>72</v>
      </c>
    </row>
    <row r="9057" spans="28:39">
      <c r="AB9057" s="58" t="s">
        <v>655</v>
      </c>
      <c r="AC9057" s="1">
        <v>1</v>
      </c>
      <c r="AD9057" s="38" t="s">
        <v>427</v>
      </c>
      <c r="AE9057" s="60" t="s">
        <v>133</v>
      </c>
      <c r="AF9057" s="57">
        <v>200</v>
      </c>
      <c r="AG9057" s="47">
        <v>60</v>
      </c>
      <c r="AH9057">
        <v>25</v>
      </c>
      <c r="AL9057" t="s">
        <v>22</v>
      </c>
      <c r="AM9057">
        <v>72</v>
      </c>
    </row>
    <row r="9058" spans="28:39">
      <c r="AB9058" s="58" t="s">
        <v>655</v>
      </c>
      <c r="AC9058" s="1">
        <v>1</v>
      </c>
      <c r="AD9058" s="38" t="s">
        <v>427</v>
      </c>
      <c r="AE9058" s="60" t="s">
        <v>133</v>
      </c>
      <c r="AF9058" s="57">
        <v>200</v>
      </c>
      <c r="AG9058" s="48">
        <v>70</v>
      </c>
      <c r="AH9058">
        <v>21</v>
      </c>
      <c r="AL9058" t="s">
        <v>22</v>
      </c>
      <c r="AM9058">
        <v>72</v>
      </c>
    </row>
    <row r="9059" spans="28:39">
      <c r="AB9059" s="58" t="s">
        <v>655</v>
      </c>
      <c r="AC9059" s="1">
        <v>1</v>
      </c>
      <c r="AD9059" s="38" t="s">
        <v>428</v>
      </c>
      <c r="AE9059" s="60" t="s">
        <v>133</v>
      </c>
      <c r="AF9059" s="40">
        <v>110</v>
      </c>
      <c r="AG9059" s="41">
        <v>0</v>
      </c>
      <c r="AH9059">
        <v>62</v>
      </c>
      <c r="AL9059" t="s">
        <v>22</v>
      </c>
      <c r="AM9059">
        <v>72</v>
      </c>
    </row>
    <row r="9060" spans="28:39">
      <c r="AB9060" s="58" t="s">
        <v>655</v>
      </c>
      <c r="AC9060" s="1">
        <v>1</v>
      </c>
      <c r="AD9060" s="38" t="s">
        <v>428</v>
      </c>
      <c r="AE9060" s="60" t="s">
        <v>133</v>
      </c>
      <c r="AF9060" s="40">
        <v>110</v>
      </c>
      <c r="AG9060" s="42">
        <v>10</v>
      </c>
      <c r="AH9060">
        <v>62</v>
      </c>
      <c r="AL9060" t="s">
        <v>22</v>
      </c>
      <c r="AM9060">
        <v>72</v>
      </c>
    </row>
    <row r="9061" spans="28:39">
      <c r="AB9061" s="58" t="s">
        <v>655</v>
      </c>
      <c r="AC9061" s="1">
        <v>1</v>
      </c>
      <c r="AD9061" s="38" t="s">
        <v>428</v>
      </c>
      <c r="AE9061" s="60" t="s">
        <v>133</v>
      </c>
      <c r="AF9061" s="40">
        <v>110</v>
      </c>
      <c r="AG9061" s="43">
        <v>20</v>
      </c>
      <c r="AH9061">
        <v>57</v>
      </c>
      <c r="AL9061" t="s">
        <v>22</v>
      </c>
      <c r="AM9061">
        <v>72</v>
      </c>
    </row>
    <row r="9062" spans="28:39">
      <c r="AB9062" s="58" t="s">
        <v>655</v>
      </c>
      <c r="AC9062" s="1">
        <v>1</v>
      </c>
      <c r="AD9062" s="38" t="s">
        <v>428</v>
      </c>
      <c r="AE9062" s="60" t="s">
        <v>133</v>
      </c>
      <c r="AF9062" s="40">
        <v>110</v>
      </c>
      <c r="AG9062" s="44">
        <v>30</v>
      </c>
      <c r="AH9062">
        <v>48</v>
      </c>
      <c r="AL9062" t="s">
        <v>22</v>
      </c>
      <c r="AM9062">
        <v>72</v>
      </c>
    </row>
    <row r="9063" spans="28:39">
      <c r="AB9063" s="58" t="s">
        <v>655</v>
      </c>
      <c r="AC9063" s="1">
        <v>1</v>
      </c>
      <c r="AD9063" s="38" t="s">
        <v>428</v>
      </c>
      <c r="AE9063" s="60" t="s">
        <v>133</v>
      </c>
      <c r="AF9063" s="40">
        <v>110</v>
      </c>
      <c r="AG9063" s="45">
        <v>40</v>
      </c>
      <c r="AH9063">
        <v>36</v>
      </c>
      <c r="AL9063" t="s">
        <v>22</v>
      </c>
      <c r="AM9063">
        <v>72</v>
      </c>
    </row>
    <row r="9064" spans="28:39">
      <c r="AB9064" s="58" t="s">
        <v>655</v>
      </c>
      <c r="AC9064" s="1">
        <v>1</v>
      </c>
      <c r="AD9064" s="38" t="s">
        <v>428</v>
      </c>
      <c r="AE9064" s="60" t="s">
        <v>133</v>
      </c>
      <c r="AF9064" s="40">
        <v>110</v>
      </c>
      <c r="AG9064" s="46">
        <v>50</v>
      </c>
      <c r="AH9064">
        <v>29</v>
      </c>
      <c r="AL9064" t="s">
        <v>22</v>
      </c>
      <c r="AM9064">
        <v>72</v>
      </c>
    </row>
    <row r="9065" spans="28:39">
      <c r="AB9065" s="58" t="s">
        <v>655</v>
      </c>
      <c r="AC9065" s="1">
        <v>1</v>
      </c>
      <c r="AD9065" s="38" t="s">
        <v>428</v>
      </c>
      <c r="AE9065" s="60" t="s">
        <v>133</v>
      </c>
      <c r="AF9065" s="40">
        <v>110</v>
      </c>
      <c r="AG9065" s="47">
        <v>60</v>
      </c>
      <c r="AH9065">
        <v>25</v>
      </c>
      <c r="AL9065" t="s">
        <v>22</v>
      </c>
      <c r="AM9065">
        <v>72</v>
      </c>
    </row>
    <row r="9066" spans="28:39">
      <c r="AB9066" s="58" t="s">
        <v>655</v>
      </c>
      <c r="AC9066" s="1">
        <v>1</v>
      </c>
      <c r="AD9066" s="38" t="s">
        <v>428</v>
      </c>
      <c r="AE9066" s="60" t="s">
        <v>133</v>
      </c>
      <c r="AF9066" s="40">
        <v>110</v>
      </c>
      <c r="AG9066" s="48">
        <v>70</v>
      </c>
      <c r="AH9066">
        <v>21</v>
      </c>
      <c r="AL9066" t="s">
        <v>22</v>
      </c>
      <c r="AM9066">
        <v>72</v>
      </c>
    </row>
    <row r="9067" spans="28:39">
      <c r="AB9067" s="58" t="s">
        <v>655</v>
      </c>
      <c r="AC9067" s="1">
        <v>1</v>
      </c>
      <c r="AD9067" s="38" t="s">
        <v>428</v>
      </c>
      <c r="AE9067" s="60" t="s">
        <v>133</v>
      </c>
      <c r="AF9067" s="49">
        <v>115</v>
      </c>
      <c r="AG9067" s="41">
        <v>0</v>
      </c>
      <c r="AH9067">
        <v>60</v>
      </c>
      <c r="AL9067" t="s">
        <v>22</v>
      </c>
      <c r="AM9067">
        <v>72</v>
      </c>
    </row>
    <row r="9068" spans="28:39">
      <c r="AB9068" s="58" t="s">
        <v>655</v>
      </c>
      <c r="AC9068" s="1">
        <v>1</v>
      </c>
      <c r="AD9068" s="38" t="s">
        <v>428</v>
      </c>
      <c r="AE9068" s="60" t="s">
        <v>133</v>
      </c>
      <c r="AF9068" s="49">
        <v>115</v>
      </c>
      <c r="AG9068" s="42">
        <v>10</v>
      </c>
      <c r="AH9068">
        <v>60</v>
      </c>
      <c r="AL9068" t="s">
        <v>22</v>
      </c>
      <c r="AM9068">
        <v>72</v>
      </c>
    </row>
    <row r="9069" spans="28:39">
      <c r="AB9069" s="58" t="s">
        <v>655</v>
      </c>
      <c r="AC9069" s="1">
        <v>1</v>
      </c>
      <c r="AD9069" s="38" t="s">
        <v>428</v>
      </c>
      <c r="AE9069" s="60" t="s">
        <v>133</v>
      </c>
      <c r="AF9069" s="49">
        <v>115</v>
      </c>
      <c r="AG9069" s="43">
        <v>20</v>
      </c>
      <c r="AH9069">
        <v>56</v>
      </c>
      <c r="AL9069" t="s">
        <v>22</v>
      </c>
      <c r="AM9069">
        <v>72</v>
      </c>
    </row>
    <row r="9070" spans="28:39">
      <c r="AB9070" s="58" t="s">
        <v>655</v>
      </c>
      <c r="AC9070" s="1">
        <v>1</v>
      </c>
      <c r="AD9070" s="38" t="s">
        <v>428</v>
      </c>
      <c r="AE9070" s="60" t="s">
        <v>133</v>
      </c>
      <c r="AF9070" s="49">
        <v>115</v>
      </c>
      <c r="AG9070" s="44">
        <v>30</v>
      </c>
      <c r="AH9070">
        <v>48</v>
      </c>
      <c r="AL9070" t="s">
        <v>22</v>
      </c>
      <c r="AM9070">
        <v>72</v>
      </c>
    </row>
    <row r="9071" spans="28:39">
      <c r="AB9071" s="58" t="s">
        <v>655</v>
      </c>
      <c r="AC9071" s="1">
        <v>1</v>
      </c>
      <c r="AD9071" s="38" t="s">
        <v>428</v>
      </c>
      <c r="AE9071" s="60" t="s">
        <v>133</v>
      </c>
      <c r="AF9071" s="49">
        <v>115</v>
      </c>
      <c r="AG9071" s="45">
        <v>40</v>
      </c>
      <c r="AH9071">
        <v>36</v>
      </c>
      <c r="AL9071" t="s">
        <v>22</v>
      </c>
      <c r="AM9071">
        <v>72</v>
      </c>
    </row>
    <row r="9072" spans="28:39">
      <c r="AB9072" s="58" t="s">
        <v>655</v>
      </c>
      <c r="AC9072" s="1">
        <v>1</v>
      </c>
      <c r="AD9072" s="38" t="s">
        <v>428</v>
      </c>
      <c r="AE9072" s="60" t="s">
        <v>133</v>
      </c>
      <c r="AF9072" s="49">
        <v>115</v>
      </c>
      <c r="AG9072" s="46">
        <v>50</v>
      </c>
      <c r="AH9072">
        <v>29</v>
      </c>
      <c r="AL9072" t="s">
        <v>22</v>
      </c>
      <c r="AM9072">
        <v>72</v>
      </c>
    </row>
    <row r="9073" spans="28:39">
      <c r="AB9073" s="58" t="s">
        <v>655</v>
      </c>
      <c r="AC9073" s="1">
        <v>1</v>
      </c>
      <c r="AD9073" s="38" t="s">
        <v>428</v>
      </c>
      <c r="AE9073" s="60" t="s">
        <v>133</v>
      </c>
      <c r="AF9073" s="49">
        <v>115</v>
      </c>
      <c r="AG9073" s="47">
        <v>60</v>
      </c>
      <c r="AH9073">
        <v>25</v>
      </c>
      <c r="AL9073" t="s">
        <v>22</v>
      </c>
      <c r="AM9073">
        <v>72</v>
      </c>
    </row>
    <row r="9074" spans="28:39">
      <c r="AB9074" s="58" t="s">
        <v>655</v>
      </c>
      <c r="AC9074" s="1">
        <v>1</v>
      </c>
      <c r="AD9074" s="38" t="s">
        <v>428</v>
      </c>
      <c r="AE9074" s="60" t="s">
        <v>133</v>
      </c>
      <c r="AF9074" s="49">
        <v>115</v>
      </c>
      <c r="AG9074" s="48">
        <v>70</v>
      </c>
      <c r="AH9074">
        <v>21</v>
      </c>
      <c r="AL9074" t="s">
        <v>22</v>
      </c>
      <c r="AM9074">
        <v>72</v>
      </c>
    </row>
    <row r="9075" spans="28:39">
      <c r="AB9075" s="58" t="s">
        <v>655</v>
      </c>
      <c r="AC9075" s="1">
        <v>1</v>
      </c>
      <c r="AD9075" s="38" t="s">
        <v>428</v>
      </c>
      <c r="AE9075" s="60" t="s">
        <v>133</v>
      </c>
      <c r="AF9075" s="50">
        <v>120</v>
      </c>
      <c r="AG9075" s="41">
        <v>0</v>
      </c>
      <c r="AH9075">
        <v>58</v>
      </c>
      <c r="AL9075" t="s">
        <v>22</v>
      </c>
      <c r="AM9075">
        <v>72</v>
      </c>
    </row>
    <row r="9076" spans="28:39">
      <c r="AB9076" s="58" t="s">
        <v>655</v>
      </c>
      <c r="AC9076" s="1">
        <v>1</v>
      </c>
      <c r="AD9076" s="38" t="s">
        <v>428</v>
      </c>
      <c r="AE9076" s="60" t="s">
        <v>133</v>
      </c>
      <c r="AF9076" s="50">
        <v>120</v>
      </c>
      <c r="AG9076" s="42">
        <v>10</v>
      </c>
      <c r="AH9076">
        <v>58</v>
      </c>
      <c r="AL9076" t="s">
        <v>22</v>
      </c>
      <c r="AM9076">
        <v>72</v>
      </c>
    </row>
    <row r="9077" spans="28:39">
      <c r="AB9077" s="58" t="s">
        <v>655</v>
      </c>
      <c r="AC9077" s="1">
        <v>1</v>
      </c>
      <c r="AD9077" s="38" t="s">
        <v>428</v>
      </c>
      <c r="AE9077" s="60" t="s">
        <v>133</v>
      </c>
      <c r="AF9077" s="50">
        <v>120</v>
      </c>
      <c r="AG9077" s="43">
        <v>20</v>
      </c>
      <c r="AH9077">
        <v>56</v>
      </c>
      <c r="AL9077" t="s">
        <v>22</v>
      </c>
      <c r="AM9077">
        <v>72</v>
      </c>
    </row>
    <row r="9078" spans="28:39">
      <c r="AB9078" s="58" t="s">
        <v>655</v>
      </c>
      <c r="AC9078" s="1">
        <v>1</v>
      </c>
      <c r="AD9078" s="38" t="s">
        <v>428</v>
      </c>
      <c r="AE9078" s="60" t="s">
        <v>133</v>
      </c>
      <c r="AF9078" s="50">
        <v>120</v>
      </c>
      <c r="AG9078" s="44">
        <v>30</v>
      </c>
      <c r="AH9078">
        <v>48</v>
      </c>
      <c r="AL9078" t="s">
        <v>22</v>
      </c>
      <c r="AM9078">
        <v>72</v>
      </c>
    </row>
    <row r="9079" spans="28:39">
      <c r="AB9079" s="58" t="s">
        <v>655</v>
      </c>
      <c r="AC9079" s="1">
        <v>1</v>
      </c>
      <c r="AD9079" s="38" t="s">
        <v>428</v>
      </c>
      <c r="AE9079" s="60" t="s">
        <v>133</v>
      </c>
      <c r="AF9079" s="50">
        <v>120</v>
      </c>
      <c r="AG9079" s="45">
        <v>40</v>
      </c>
      <c r="AH9079">
        <v>36</v>
      </c>
      <c r="AL9079" t="s">
        <v>22</v>
      </c>
      <c r="AM9079">
        <v>72</v>
      </c>
    </row>
    <row r="9080" spans="28:39">
      <c r="AB9080" s="58" t="s">
        <v>655</v>
      </c>
      <c r="AC9080" s="1">
        <v>1</v>
      </c>
      <c r="AD9080" s="38" t="s">
        <v>428</v>
      </c>
      <c r="AE9080" s="60" t="s">
        <v>133</v>
      </c>
      <c r="AF9080" s="50">
        <v>120</v>
      </c>
      <c r="AG9080" s="46">
        <v>50</v>
      </c>
      <c r="AH9080">
        <v>29</v>
      </c>
      <c r="AL9080" t="s">
        <v>22</v>
      </c>
      <c r="AM9080">
        <v>72</v>
      </c>
    </row>
    <row r="9081" spans="28:39">
      <c r="AB9081" s="58" t="s">
        <v>655</v>
      </c>
      <c r="AC9081" s="1">
        <v>1</v>
      </c>
      <c r="AD9081" s="38" t="s">
        <v>428</v>
      </c>
      <c r="AE9081" s="60" t="s">
        <v>133</v>
      </c>
      <c r="AF9081" s="50">
        <v>120</v>
      </c>
      <c r="AG9081" s="47">
        <v>60</v>
      </c>
      <c r="AH9081">
        <v>25</v>
      </c>
      <c r="AL9081" t="s">
        <v>22</v>
      </c>
      <c r="AM9081">
        <v>72</v>
      </c>
    </row>
    <row r="9082" spans="28:39">
      <c r="AB9082" s="58" t="s">
        <v>655</v>
      </c>
      <c r="AC9082" s="1">
        <v>1</v>
      </c>
      <c r="AD9082" s="38" t="s">
        <v>428</v>
      </c>
      <c r="AE9082" s="60" t="s">
        <v>133</v>
      </c>
      <c r="AF9082" s="50">
        <v>120</v>
      </c>
      <c r="AG9082" s="48">
        <v>70</v>
      </c>
      <c r="AH9082">
        <v>21</v>
      </c>
      <c r="AL9082" t="s">
        <v>22</v>
      </c>
      <c r="AM9082">
        <v>72</v>
      </c>
    </row>
    <row r="9083" spans="28:39">
      <c r="AB9083" s="58" t="s">
        <v>655</v>
      </c>
      <c r="AC9083" s="1">
        <v>1</v>
      </c>
      <c r="AD9083" s="38" t="s">
        <v>428</v>
      </c>
      <c r="AE9083" s="60" t="s">
        <v>133</v>
      </c>
      <c r="AF9083" s="51">
        <v>130</v>
      </c>
      <c r="AG9083" s="41">
        <v>0</v>
      </c>
      <c r="AH9083">
        <v>55</v>
      </c>
      <c r="AL9083" t="s">
        <v>22</v>
      </c>
      <c r="AM9083">
        <v>72</v>
      </c>
    </row>
    <row r="9084" spans="28:39">
      <c r="AB9084" s="58" t="s">
        <v>655</v>
      </c>
      <c r="AC9084" s="1">
        <v>1</v>
      </c>
      <c r="AD9084" s="38" t="s">
        <v>428</v>
      </c>
      <c r="AE9084" s="60" t="s">
        <v>133</v>
      </c>
      <c r="AF9084" s="51">
        <v>130</v>
      </c>
      <c r="AG9084" s="42">
        <v>10</v>
      </c>
      <c r="AH9084">
        <v>55</v>
      </c>
      <c r="AL9084" t="s">
        <v>22</v>
      </c>
      <c r="AM9084">
        <v>72</v>
      </c>
    </row>
    <row r="9085" spans="28:39">
      <c r="AB9085" s="58" t="s">
        <v>655</v>
      </c>
      <c r="AC9085" s="1">
        <v>1</v>
      </c>
      <c r="AD9085" s="38" t="s">
        <v>428</v>
      </c>
      <c r="AE9085" s="60" t="s">
        <v>133</v>
      </c>
      <c r="AF9085" s="51">
        <v>130</v>
      </c>
      <c r="AG9085" s="43">
        <v>20</v>
      </c>
      <c r="AH9085">
        <v>54</v>
      </c>
      <c r="AL9085" t="s">
        <v>22</v>
      </c>
      <c r="AM9085">
        <v>72</v>
      </c>
    </row>
    <row r="9086" spans="28:39">
      <c r="AB9086" s="58" t="s">
        <v>655</v>
      </c>
      <c r="AC9086" s="1">
        <v>1</v>
      </c>
      <c r="AD9086" s="38" t="s">
        <v>428</v>
      </c>
      <c r="AE9086" s="60" t="s">
        <v>133</v>
      </c>
      <c r="AF9086" s="51">
        <v>130</v>
      </c>
      <c r="AG9086" s="44">
        <v>30</v>
      </c>
      <c r="AH9086">
        <v>48</v>
      </c>
      <c r="AL9086" t="s">
        <v>22</v>
      </c>
      <c r="AM9086">
        <v>72</v>
      </c>
    </row>
    <row r="9087" spans="28:39">
      <c r="AB9087" s="58" t="s">
        <v>655</v>
      </c>
      <c r="AC9087" s="1">
        <v>1</v>
      </c>
      <c r="AD9087" s="38" t="s">
        <v>428</v>
      </c>
      <c r="AE9087" s="60" t="s">
        <v>133</v>
      </c>
      <c r="AF9087" s="51">
        <v>130</v>
      </c>
      <c r="AG9087" s="45">
        <v>40</v>
      </c>
      <c r="AH9087">
        <v>36</v>
      </c>
      <c r="AL9087" t="s">
        <v>22</v>
      </c>
      <c r="AM9087">
        <v>72</v>
      </c>
    </row>
    <row r="9088" spans="28:39">
      <c r="AB9088" s="58" t="s">
        <v>655</v>
      </c>
      <c r="AC9088" s="1">
        <v>1</v>
      </c>
      <c r="AD9088" s="38" t="s">
        <v>428</v>
      </c>
      <c r="AE9088" s="60" t="s">
        <v>133</v>
      </c>
      <c r="AF9088" s="51">
        <v>130</v>
      </c>
      <c r="AG9088" s="46">
        <v>50</v>
      </c>
      <c r="AH9088">
        <v>29</v>
      </c>
      <c r="AL9088" t="s">
        <v>22</v>
      </c>
      <c r="AM9088">
        <v>72</v>
      </c>
    </row>
    <row r="9089" spans="28:39">
      <c r="AB9089" s="58" t="s">
        <v>655</v>
      </c>
      <c r="AC9089" s="1">
        <v>1</v>
      </c>
      <c r="AD9089" s="38" t="s">
        <v>428</v>
      </c>
      <c r="AE9089" s="60" t="s">
        <v>133</v>
      </c>
      <c r="AF9089" s="51">
        <v>130</v>
      </c>
      <c r="AG9089" s="47">
        <v>60</v>
      </c>
      <c r="AH9089">
        <v>25</v>
      </c>
      <c r="AL9089" t="s">
        <v>22</v>
      </c>
      <c r="AM9089">
        <v>72</v>
      </c>
    </row>
    <row r="9090" spans="28:39">
      <c r="AB9090" s="58" t="s">
        <v>655</v>
      </c>
      <c r="AC9090" s="1">
        <v>1</v>
      </c>
      <c r="AD9090" s="38" t="s">
        <v>428</v>
      </c>
      <c r="AE9090" s="60" t="s">
        <v>133</v>
      </c>
      <c r="AF9090" s="51">
        <v>130</v>
      </c>
      <c r="AG9090" s="48">
        <v>70</v>
      </c>
      <c r="AH9090">
        <v>21</v>
      </c>
      <c r="AL9090" t="s">
        <v>22</v>
      </c>
      <c r="AM9090">
        <v>72</v>
      </c>
    </row>
    <row r="9091" spans="28:39">
      <c r="AB9091" s="58" t="s">
        <v>655</v>
      </c>
      <c r="AC9091" s="1">
        <v>1</v>
      </c>
      <c r="AD9091" s="38" t="s">
        <v>428</v>
      </c>
      <c r="AE9091" s="60" t="s">
        <v>133</v>
      </c>
      <c r="AF9091" s="52">
        <v>140</v>
      </c>
      <c r="AG9091" s="41">
        <v>0</v>
      </c>
      <c r="AH9091">
        <v>52</v>
      </c>
      <c r="AL9091" t="s">
        <v>22</v>
      </c>
      <c r="AM9091">
        <v>72</v>
      </c>
    </row>
    <row r="9092" spans="28:39">
      <c r="AB9092" s="58" t="s">
        <v>655</v>
      </c>
      <c r="AC9092" s="1">
        <v>1</v>
      </c>
      <c r="AD9092" s="38" t="s">
        <v>428</v>
      </c>
      <c r="AE9092" s="60" t="s">
        <v>133</v>
      </c>
      <c r="AF9092" s="52">
        <v>140</v>
      </c>
      <c r="AG9092" s="42">
        <v>10</v>
      </c>
      <c r="AH9092">
        <v>52</v>
      </c>
      <c r="AL9092" t="s">
        <v>22</v>
      </c>
      <c r="AM9092">
        <v>72</v>
      </c>
    </row>
    <row r="9093" spans="28:39">
      <c r="AB9093" s="58" t="s">
        <v>655</v>
      </c>
      <c r="AC9093" s="1">
        <v>1</v>
      </c>
      <c r="AD9093" s="38" t="s">
        <v>428</v>
      </c>
      <c r="AE9093" s="60" t="s">
        <v>133</v>
      </c>
      <c r="AF9093" s="52">
        <v>140</v>
      </c>
      <c r="AG9093" s="43">
        <v>20</v>
      </c>
      <c r="AH9093">
        <v>52</v>
      </c>
      <c r="AL9093" t="s">
        <v>22</v>
      </c>
      <c r="AM9093">
        <v>72</v>
      </c>
    </row>
    <row r="9094" spans="28:39">
      <c r="AB9094" s="58" t="s">
        <v>655</v>
      </c>
      <c r="AC9094" s="1">
        <v>1</v>
      </c>
      <c r="AD9094" s="38" t="s">
        <v>428</v>
      </c>
      <c r="AE9094" s="60" t="s">
        <v>133</v>
      </c>
      <c r="AF9094" s="52">
        <v>140</v>
      </c>
      <c r="AG9094" s="44">
        <v>30</v>
      </c>
      <c r="AH9094">
        <v>48</v>
      </c>
      <c r="AL9094" t="s">
        <v>22</v>
      </c>
      <c r="AM9094">
        <v>72</v>
      </c>
    </row>
    <row r="9095" spans="28:39">
      <c r="AB9095" s="58" t="s">
        <v>655</v>
      </c>
      <c r="AC9095" s="1">
        <v>1</v>
      </c>
      <c r="AD9095" s="38" t="s">
        <v>428</v>
      </c>
      <c r="AE9095" s="60" t="s">
        <v>133</v>
      </c>
      <c r="AF9095" s="52">
        <v>140</v>
      </c>
      <c r="AG9095" s="45">
        <v>40</v>
      </c>
      <c r="AH9095">
        <v>36</v>
      </c>
      <c r="AL9095" t="s">
        <v>22</v>
      </c>
      <c r="AM9095">
        <v>72</v>
      </c>
    </row>
    <row r="9096" spans="28:39">
      <c r="AB9096" s="58" t="s">
        <v>655</v>
      </c>
      <c r="AC9096" s="1">
        <v>1</v>
      </c>
      <c r="AD9096" s="38" t="s">
        <v>428</v>
      </c>
      <c r="AE9096" s="60" t="s">
        <v>133</v>
      </c>
      <c r="AF9096" s="52">
        <v>140</v>
      </c>
      <c r="AG9096" s="46">
        <v>50</v>
      </c>
      <c r="AH9096">
        <v>29</v>
      </c>
      <c r="AL9096" t="s">
        <v>22</v>
      </c>
      <c r="AM9096">
        <v>72</v>
      </c>
    </row>
    <row r="9097" spans="28:39">
      <c r="AB9097" s="58" t="s">
        <v>655</v>
      </c>
      <c r="AC9097" s="1">
        <v>1</v>
      </c>
      <c r="AD9097" s="38" t="s">
        <v>428</v>
      </c>
      <c r="AE9097" s="60" t="s">
        <v>133</v>
      </c>
      <c r="AF9097" s="52">
        <v>140</v>
      </c>
      <c r="AG9097" s="47">
        <v>60</v>
      </c>
      <c r="AH9097">
        <v>25</v>
      </c>
      <c r="AL9097" t="s">
        <v>22</v>
      </c>
      <c r="AM9097">
        <v>72</v>
      </c>
    </row>
    <row r="9098" spans="28:39">
      <c r="AB9098" s="58" t="s">
        <v>655</v>
      </c>
      <c r="AC9098" s="1">
        <v>1</v>
      </c>
      <c r="AD9098" s="38" t="s">
        <v>428</v>
      </c>
      <c r="AE9098" s="60" t="s">
        <v>133</v>
      </c>
      <c r="AF9098" s="52">
        <v>140</v>
      </c>
      <c r="AG9098" s="48">
        <v>70</v>
      </c>
      <c r="AH9098">
        <v>21</v>
      </c>
      <c r="AL9098" t="s">
        <v>22</v>
      </c>
      <c r="AM9098">
        <v>72</v>
      </c>
    </row>
    <row r="9099" spans="28:39">
      <c r="AB9099" s="58" t="s">
        <v>655</v>
      </c>
      <c r="AC9099" s="1">
        <v>1</v>
      </c>
      <c r="AD9099" s="38" t="s">
        <v>428</v>
      </c>
      <c r="AE9099" s="60" t="s">
        <v>133</v>
      </c>
      <c r="AF9099" s="53">
        <v>150</v>
      </c>
      <c r="AG9099" s="41">
        <v>0</v>
      </c>
      <c r="AH9099">
        <v>50</v>
      </c>
      <c r="AL9099" t="s">
        <v>22</v>
      </c>
      <c r="AM9099">
        <v>72</v>
      </c>
    </row>
    <row r="9100" spans="28:39">
      <c r="AB9100" s="58" t="s">
        <v>655</v>
      </c>
      <c r="AC9100" s="1">
        <v>1</v>
      </c>
      <c r="AD9100" s="38" t="s">
        <v>428</v>
      </c>
      <c r="AE9100" s="60" t="s">
        <v>133</v>
      </c>
      <c r="AF9100" s="53">
        <v>150</v>
      </c>
      <c r="AG9100" s="42">
        <v>10</v>
      </c>
      <c r="AH9100">
        <v>50</v>
      </c>
      <c r="AL9100" t="s">
        <v>22</v>
      </c>
      <c r="AM9100">
        <v>72</v>
      </c>
    </row>
    <row r="9101" spans="28:39">
      <c r="AB9101" s="58" t="s">
        <v>655</v>
      </c>
      <c r="AC9101" s="1">
        <v>1</v>
      </c>
      <c r="AD9101" s="38" t="s">
        <v>428</v>
      </c>
      <c r="AE9101" s="60" t="s">
        <v>133</v>
      </c>
      <c r="AF9101" s="53">
        <v>150</v>
      </c>
      <c r="AG9101" s="43">
        <v>20</v>
      </c>
      <c r="AH9101">
        <v>50</v>
      </c>
      <c r="AL9101" t="s">
        <v>22</v>
      </c>
      <c r="AM9101">
        <v>72</v>
      </c>
    </row>
    <row r="9102" spans="28:39">
      <c r="AB9102" s="58" t="s">
        <v>655</v>
      </c>
      <c r="AC9102" s="1">
        <v>1</v>
      </c>
      <c r="AD9102" s="38" t="s">
        <v>428</v>
      </c>
      <c r="AE9102" s="60" t="s">
        <v>133</v>
      </c>
      <c r="AF9102" s="53">
        <v>150</v>
      </c>
      <c r="AG9102" s="44">
        <v>30</v>
      </c>
      <c r="AH9102">
        <v>48</v>
      </c>
      <c r="AL9102" t="s">
        <v>22</v>
      </c>
      <c r="AM9102">
        <v>72</v>
      </c>
    </row>
    <row r="9103" spans="28:39">
      <c r="AB9103" s="58" t="s">
        <v>655</v>
      </c>
      <c r="AC9103" s="1">
        <v>1</v>
      </c>
      <c r="AD9103" s="38" t="s">
        <v>428</v>
      </c>
      <c r="AE9103" s="60" t="s">
        <v>133</v>
      </c>
      <c r="AF9103" s="53">
        <v>150</v>
      </c>
      <c r="AG9103" s="45">
        <v>40</v>
      </c>
      <c r="AH9103">
        <v>36</v>
      </c>
      <c r="AL9103" t="s">
        <v>22</v>
      </c>
      <c r="AM9103">
        <v>72</v>
      </c>
    </row>
    <row r="9104" spans="28:39">
      <c r="AB9104" s="58" t="s">
        <v>655</v>
      </c>
      <c r="AC9104" s="1">
        <v>1</v>
      </c>
      <c r="AD9104" s="38" t="s">
        <v>428</v>
      </c>
      <c r="AE9104" s="60" t="s">
        <v>133</v>
      </c>
      <c r="AF9104" s="53">
        <v>150</v>
      </c>
      <c r="AG9104" s="46">
        <v>50</v>
      </c>
      <c r="AH9104">
        <v>29</v>
      </c>
      <c r="AL9104" t="s">
        <v>22</v>
      </c>
      <c r="AM9104">
        <v>72</v>
      </c>
    </row>
    <row r="9105" spans="28:39">
      <c r="AB9105" s="58" t="s">
        <v>655</v>
      </c>
      <c r="AC9105" s="1">
        <v>1</v>
      </c>
      <c r="AD9105" s="38" t="s">
        <v>428</v>
      </c>
      <c r="AE9105" s="60" t="s">
        <v>133</v>
      </c>
      <c r="AF9105" s="53">
        <v>150</v>
      </c>
      <c r="AG9105" s="47">
        <v>60</v>
      </c>
      <c r="AH9105">
        <v>25</v>
      </c>
      <c r="AL9105" t="s">
        <v>22</v>
      </c>
      <c r="AM9105">
        <v>72</v>
      </c>
    </row>
    <row r="9106" spans="28:39">
      <c r="AB9106" s="58" t="s">
        <v>655</v>
      </c>
      <c r="AC9106" s="1">
        <v>1</v>
      </c>
      <c r="AD9106" s="38" t="s">
        <v>428</v>
      </c>
      <c r="AE9106" s="60" t="s">
        <v>133</v>
      </c>
      <c r="AF9106" s="53">
        <v>150</v>
      </c>
      <c r="AG9106" s="48">
        <v>70</v>
      </c>
      <c r="AH9106">
        <v>21</v>
      </c>
      <c r="AL9106" t="s">
        <v>22</v>
      </c>
      <c r="AM9106">
        <v>72</v>
      </c>
    </row>
    <row r="9107" spans="28:39">
      <c r="AB9107" s="58" t="s">
        <v>655</v>
      </c>
      <c r="AC9107" s="1">
        <v>1</v>
      </c>
      <c r="AD9107" s="38" t="s">
        <v>428</v>
      </c>
      <c r="AE9107" s="60" t="s">
        <v>133</v>
      </c>
      <c r="AF9107" s="54">
        <v>160</v>
      </c>
      <c r="AG9107" s="41">
        <v>0</v>
      </c>
      <c r="AH9107">
        <v>48</v>
      </c>
      <c r="AL9107" t="s">
        <v>22</v>
      </c>
      <c r="AM9107">
        <v>72</v>
      </c>
    </row>
    <row r="9108" spans="28:39">
      <c r="AB9108" s="58" t="s">
        <v>655</v>
      </c>
      <c r="AC9108" s="1">
        <v>1</v>
      </c>
      <c r="AD9108" s="38" t="s">
        <v>428</v>
      </c>
      <c r="AE9108" s="60" t="s">
        <v>133</v>
      </c>
      <c r="AF9108" s="54">
        <v>160</v>
      </c>
      <c r="AG9108" s="42">
        <v>10</v>
      </c>
      <c r="AH9108">
        <v>48</v>
      </c>
      <c r="AL9108" t="s">
        <v>22</v>
      </c>
      <c r="AM9108">
        <v>72</v>
      </c>
    </row>
    <row r="9109" spans="28:39">
      <c r="AB9109" s="58" t="s">
        <v>655</v>
      </c>
      <c r="AC9109" s="1">
        <v>1</v>
      </c>
      <c r="AD9109" s="38" t="s">
        <v>428</v>
      </c>
      <c r="AE9109" s="60" t="s">
        <v>133</v>
      </c>
      <c r="AF9109" s="54">
        <v>160</v>
      </c>
      <c r="AG9109" s="43">
        <v>20</v>
      </c>
      <c r="AH9109">
        <v>48</v>
      </c>
      <c r="AL9109" t="s">
        <v>22</v>
      </c>
      <c r="AM9109">
        <v>72</v>
      </c>
    </row>
    <row r="9110" spans="28:39">
      <c r="AB9110" s="58" t="s">
        <v>655</v>
      </c>
      <c r="AC9110" s="1">
        <v>1</v>
      </c>
      <c r="AD9110" s="38" t="s">
        <v>428</v>
      </c>
      <c r="AE9110" s="60" t="s">
        <v>133</v>
      </c>
      <c r="AF9110" s="54">
        <v>160</v>
      </c>
      <c r="AG9110" s="44">
        <v>30</v>
      </c>
      <c r="AH9110">
        <v>45</v>
      </c>
      <c r="AL9110" t="s">
        <v>22</v>
      </c>
      <c r="AM9110">
        <v>72</v>
      </c>
    </row>
    <row r="9111" spans="28:39">
      <c r="AB9111" s="58" t="s">
        <v>655</v>
      </c>
      <c r="AC9111" s="1">
        <v>1</v>
      </c>
      <c r="AD9111" s="38" t="s">
        <v>428</v>
      </c>
      <c r="AE9111" s="60" t="s">
        <v>133</v>
      </c>
      <c r="AF9111" s="54">
        <v>160</v>
      </c>
      <c r="AG9111" s="45">
        <v>40</v>
      </c>
      <c r="AH9111">
        <v>36</v>
      </c>
      <c r="AL9111" t="s">
        <v>22</v>
      </c>
      <c r="AM9111">
        <v>72</v>
      </c>
    </row>
    <row r="9112" spans="28:39">
      <c r="AB9112" s="58" t="s">
        <v>655</v>
      </c>
      <c r="AC9112" s="1">
        <v>1</v>
      </c>
      <c r="AD9112" s="38" t="s">
        <v>428</v>
      </c>
      <c r="AE9112" s="60" t="s">
        <v>133</v>
      </c>
      <c r="AF9112" s="54">
        <v>160</v>
      </c>
      <c r="AG9112" s="46">
        <v>50</v>
      </c>
      <c r="AH9112">
        <v>29</v>
      </c>
      <c r="AL9112" t="s">
        <v>22</v>
      </c>
      <c r="AM9112">
        <v>72</v>
      </c>
    </row>
    <row r="9113" spans="28:39">
      <c r="AB9113" s="58" t="s">
        <v>655</v>
      </c>
      <c r="AC9113" s="1">
        <v>1</v>
      </c>
      <c r="AD9113" s="38" t="s">
        <v>428</v>
      </c>
      <c r="AE9113" s="60" t="s">
        <v>133</v>
      </c>
      <c r="AF9113" s="54">
        <v>160</v>
      </c>
      <c r="AG9113" s="47">
        <v>60</v>
      </c>
      <c r="AH9113">
        <v>25</v>
      </c>
      <c r="AL9113" t="s">
        <v>22</v>
      </c>
      <c r="AM9113">
        <v>72</v>
      </c>
    </row>
    <row r="9114" spans="28:39">
      <c r="AB9114" s="58" t="s">
        <v>655</v>
      </c>
      <c r="AC9114" s="1">
        <v>1</v>
      </c>
      <c r="AD9114" s="38" t="s">
        <v>428</v>
      </c>
      <c r="AE9114" s="60" t="s">
        <v>133</v>
      </c>
      <c r="AF9114" s="54">
        <v>160</v>
      </c>
      <c r="AG9114" s="48">
        <v>70</v>
      </c>
      <c r="AH9114">
        <v>21</v>
      </c>
      <c r="AL9114" t="s">
        <v>22</v>
      </c>
      <c r="AM9114">
        <v>72</v>
      </c>
    </row>
    <row r="9115" spans="28:39">
      <c r="AB9115" s="58" t="s">
        <v>655</v>
      </c>
      <c r="AC9115" s="1">
        <v>1</v>
      </c>
      <c r="AD9115" s="38" t="s">
        <v>428</v>
      </c>
      <c r="AE9115" s="60" t="s">
        <v>133</v>
      </c>
      <c r="AF9115" s="55">
        <v>170</v>
      </c>
      <c r="AG9115" s="41">
        <v>0</v>
      </c>
      <c r="AH9115">
        <v>46</v>
      </c>
      <c r="AL9115" t="s">
        <v>22</v>
      </c>
      <c r="AM9115">
        <v>72</v>
      </c>
    </row>
    <row r="9116" spans="28:39">
      <c r="AB9116" s="58" t="s">
        <v>655</v>
      </c>
      <c r="AC9116" s="1">
        <v>1</v>
      </c>
      <c r="AD9116" s="38" t="s">
        <v>428</v>
      </c>
      <c r="AE9116" s="60" t="s">
        <v>133</v>
      </c>
      <c r="AF9116" s="55">
        <v>170</v>
      </c>
      <c r="AG9116" s="42">
        <v>10</v>
      </c>
      <c r="AH9116">
        <v>46</v>
      </c>
      <c r="AL9116" t="s">
        <v>22</v>
      </c>
      <c r="AM9116">
        <v>72</v>
      </c>
    </row>
    <row r="9117" spans="28:39">
      <c r="AB9117" s="58" t="s">
        <v>655</v>
      </c>
      <c r="AC9117" s="1">
        <v>1</v>
      </c>
      <c r="AD9117" s="38" t="s">
        <v>428</v>
      </c>
      <c r="AE9117" s="60" t="s">
        <v>133</v>
      </c>
      <c r="AF9117" s="55">
        <v>170</v>
      </c>
      <c r="AG9117" s="43">
        <v>20</v>
      </c>
      <c r="AH9117">
        <v>46</v>
      </c>
      <c r="AL9117" t="s">
        <v>22</v>
      </c>
      <c r="AM9117">
        <v>72</v>
      </c>
    </row>
    <row r="9118" spans="28:39">
      <c r="AB9118" s="58" t="s">
        <v>655</v>
      </c>
      <c r="AC9118" s="1">
        <v>1</v>
      </c>
      <c r="AD9118" s="38" t="s">
        <v>428</v>
      </c>
      <c r="AE9118" s="60" t="s">
        <v>133</v>
      </c>
      <c r="AF9118" s="55">
        <v>170</v>
      </c>
      <c r="AG9118" s="44">
        <v>30</v>
      </c>
      <c r="AH9118">
        <v>44</v>
      </c>
      <c r="AL9118" t="s">
        <v>22</v>
      </c>
      <c r="AM9118">
        <v>72</v>
      </c>
    </row>
    <row r="9119" spans="28:39">
      <c r="AB9119" s="58" t="s">
        <v>655</v>
      </c>
      <c r="AC9119" s="1">
        <v>1</v>
      </c>
      <c r="AD9119" s="38" t="s">
        <v>428</v>
      </c>
      <c r="AE9119" s="60" t="s">
        <v>133</v>
      </c>
      <c r="AF9119" s="55">
        <v>170</v>
      </c>
      <c r="AG9119" s="45">
        <v>40</v>
      </c>
      <c r="AH9119">
        <v>36</v>
      </c>
      <c r="AL9119" t="s">
        <v>22</v>
      </c>
      <c r="AM9119">
        <v>72</v>
      </c>
    </row>
    <row r="9120" spans="28:39">
      <c r="AB9120" s="58" t="s">
        <v>655</v>
      </c>
      <c r="AC9120" s="1">
        <v>1</v>
      </c>
      <c r="AD9120" s="38" t="s">
        <v>428</v>
      </c>
      <c r="AE9120" s="60" t="s">
        <v>133</v>
      </c>
      <c r="AF9120" s="55">
        <v>170</v>
      </c>
      <c r="AG9120" s="46">
        <v>50</v>
      </c>
      <c r="AH9120">
        <v>30</v>
      </c>
      <c r="AL9120" t="s">
        <v>22</v>
      </c>
      <c r="AM9120">
        <v>72</v>
      </c>
    </row>
    <row r="9121" spans="28:39">
      <c r="AB9121" s="58" t="s">
        <v>655</v>
      </c>
      <c r="AC9121" s="1">
        <v>1</v>
      </c>
      <c r="AD9121" s="38" t="s">
        <v>428</v>
      </c>
      <c r="AE9121" s="60" t="s">
        <v>133</v>
      </c>
      <c r="AF9121" s="55">
        <v>170</v>
      </c>
      <c r="AG9121" s="47">
        <v>60</v>
      </c>
      <c r="AH9121">
        <v>25</v>
      </c>
      <c r="AL9121" t="s">
        <v>22</v>
      </c>
      <c r="AM9121">
        <v>72</v>
      </c>
    </row>
    <row r="9122" spans="28:39">
      <c r="AB9122" s="58" t="s">
        <v>655</v>
      </c>
      <c r="AC9122" s="1">
        <v>1</v>
      </c>
      <c r="AD9122" s="38" t="s">
        <v>428</v>
      </c>
      <c r="AE9122" s="60" t="s">
        <v>133</v>
      </c>
      <c r="AF9122" s="55">
        <v>170</v>
      </c>
      <c r="AG9122" s="48">
        <v>70</v>
      </c>
      <c r="AH9122">
        <v>21</v>
      </c>
      <c r="AL9122" t="s">
        <v>22</v>
      </c>
      <c r="AM9122">
        <v>72</v>
      </c>
    </row>
    <row r="9123" spans="28:39">
      <c r="AB9123" s="58" t="s">
        <v>655</v>
      </c>
      <c r="AC9123" s="1">
        <v>1</v>
      </c>
      <c r="AD9123" s="38" t="s">
        <v>428</v>
      </c>
      <c r="AE9123" s="60" t="s">
        <v>133</v>
      </c>
      <c r="AF9123" s="56">
        <v>180</v>
      </c>
      <c r="AG9123" s="41">
        <v>0</v>
      </c>
      <c r="AH9123">
        <v>44</v>
      </c>
      <c r="AL9123" t="s">
        <v>22</v>
      </c>
      <c r="AM9123">
        <v>72</v>
      </c>
    </row>
    <row r="9124" spans="28:39">
      <c r="AB9124" s="58" t="s">
        <v>655</v>
      </c>
      <c r="AC9124" s="1">
        <v>1</v>
      </c>
      <c r="AD9124" s="38" t="s">
        <v>428</v>
      </c>
      <c r="AE9124" s="60" t="s">
        <v>133</v>
      </c>
      <c r="AF9124" s="56">
        <v>180</v>
      </c>
      <c r="AG9124" s="42">
        <v>10</v>
      </c>
      <c r="AH9124">
        <v>44</v>
      </c>
      <c r="AL9124" t="s">
        <v>22</v>
      </c>
      <c r="AM9124">
        <v>72</v>
      </c>
    </row>
    <row r="9125" spans="28:39">
      <c r="AB9125" s="58" t="s">
        <v>655</v>
      </c>
      <c r="AC9125" s="1">
        <v>1</v>
      </c>
      <c r="AD9125" s="38" t="s">
        <v>428</v>
      </c>
      <c r="AE9125" s="60" t="s">
        <v>133</v>
      </c>
      <c r="AF9125" s="56">
        <v>180</v>
      </c>
      <c r="AG9125" s="43">
        <v>20</v>
      </c>
      <c r="AH9125">
        <v>44</v>
      </c>
      <c r="AL9125" t="s">
        <v>22</v>
      </c>
      <c r="AM9125">
        <v>72</v>
      </c>
    </row>
    <row r="9126" spans="28:39">
      <c r="AB9126" s="58" t="s">
        <v>655</v>
      </c>
      <c r="AC9126" s="1">
        <v>1</v>
      </c>
      <c r="AD9126" s="38" t="s">
        <v>428</v>
      </c>
      <c r="AE9126" s="60" t="s">
        <v>133</v>
      </c>
      <c r="AF9126" s="56">
        <v>180</v>
      </c>
      <c r="AG9126" s="44">
        <v>30</v>
      </c>
      <c r="AH9126">
        <v>43</v>
      </c>
      <c r="AL9126" t="s">
        <v>22</v>
      </c>
      <c r="AM9126">
        <v>72</v>
      </c>
    </row>
    <row r="9127" spans="28:39">
      <c r="AB9127" s="58" t="s">
        <v>655</v>
      </c>
      <c r="AC9127" s="1">
        <v>1</v>
      </c>
      <c r="AD9127" s="38" t="s">
        <v>428</v>
      </c>
      <c r="AE9127" s="60" t="s">
        <v>133</v>
      </c>
      <c r="AF9127" s="56">
        <v>180</v>
      </c>
      <c r="AG9127" s="45">
        <v>40</v>
      </c>
      <c r="AH9127">
        <v>36</v>
      </c>
      <c r="AL9127" t="s">
        <v>22</v>
      </c>
      <c r="AM9127">
        <v>72</v>
      </c>
    </row>
    <row r="9128" spans="28:39">
      <c r="AB9128" s="58" t="s">
        <v>655</v>
      </c>
      <c r="AC9128" s="1">
        <v>1</v>
      </c>
      <c r="AD9128" s="38" t="s">
        <v>428</v>
      </c>
      <c r="AE9128" s="60" t="s">
        <v>133</v>
      </c>
      <c r="AF9128" s="56">
        <v>180</v>
      </c>
      <c r="AG9128" s="46">
        <v>50</v>
      </c>
      <c r="AH9128">
        <v>29</v>
      </c>
      <c r="AL9128" t="s">
        <v>22</v>
      </c>
      <c r="AM9128">
        <v>72</v>
      </c>
    </row>
    <row r="9129" spans="28:39">
      <c r="AB9129" s="58" t="s">
        <v>655</v>
      </c>
      <c r="AC9129" s="1">
        <v>1</v>
      </c>
      <c r="AD9129" s="38" t="s">
        <v>428</v>
      </c>
      <c r="AE9129" s="60" t="s">
        <v>133</v>
      </c>
      <c r="AF9129" s="56">
        <v>180</v>
      </c>
      <c r="AG9129" s="47">
        <v>60</v>
      </c>
      <c r="AH9129">
        <v>25</v>
      </c>
      <c r="AL9129" t="s">
        <v>22</v>
      </c>
      <c r="AM9129">
        <v>72</v>
      </c>
    </row>
    <row r="9130" spans="28:39">
      <c r="AB9130" s="58" t="s">
        <v>655</v>
      </c>
      <c r="AC9130" s="1">
        <v>1</v>
      </c>
      <c r="AD9130" s="38" t="s">
        <v>428</v>
      </c>
      <c r="AE9130" s="60" t="s">
        <v>133</v>
      </c>
      <c r="AF9130" s="56">
        <v>180</v>
      </c>
      <c r="AG9130" s="48">
        <v>70</v>
      </c>
      <c r="AH9130">
        <v>21</v>
      </c>
      <c r="AL9130" t="s">
        <v>22</v>
      </c>
      <c r="AM9130">
        <v>72</v>
      </c>
    </row>
    <row r="9131" spans="28:39">
      <c r="AB9131" s="58" t="s">
        <v>655</v>
      </c>
      <c r="AC9131" s="1">
        <v>1</v>
      </c>
      <c r="AD9131" s="38" t="s">
        <v>428</v>
      </c>
      <c r="AE9131" s="60" t="s">
        <v>133</v>
      </c>
      <c r="AF9131" s="57">
        <v>200</v>
      </c>
      <c r="AG9131" s="41">
        <v>0</v>
      </c>
      <c r="AH9131">
        <v>41</v>
      </c>
      <c r="AL9131" t="s">
        <v>22</v>
      </c>
      <c r="AM9131">
        <v>72</v>
      </c>
    </row>
    <row r="9132" spans="28:39">
      <c r="AB9132" s="58" t="s">
        <v>655</v>
      </c>
      <c r="AC9132" s="1">
        <v>1</v>
      </c>
      <c r="AD9132" s="38" t="s">
        <v>428</v>
      </c>
      <c r="AE9132" s="60" t="s">
        <v>133</v>
      </c>
      <c r="AF9132" s="57">
        <v>200</v>
      </c>
      <c r="AG9132" s="42">
        <v>10</v>
      </c>
      <c r="AH9132">
        <v>41</v>
      </c>
      <c r="AL9132" t="s">
        <v>22</v>
      </c>
      <c r="AM9132">
        <v>72</v>
      </c>
    </row>
    <row r="9133" spans="28:39">
      <c r="AB9133" s="58" t="s">
        <v>655</v>
      </c>
      <c r="AC9133" s="1">
        <v>1</v>
      </c>
      <c r="AD9133" s="38" t="s">
        <v>428</v>
      </c>
      <c r="AE9133" s="60" t="s">
        <v>133</v>
      </c>
      <c r="AF9133" s="57">
        <v>200</v>
      </c>
      <c r="AG9133" s="43">
        <v>20</v>
      </c>
      <c r="AH9133">
        <v>41</v>
      </c>
      <c r="AL9133" t="s">
        <v>22</v>
      </c>
      <c r="AM9133">
        <v>72</v>
      </c>
    </row>
    <row r="9134" spans="28:39">
      <c r="AB9134" s="58" t="s">
        <v>655</v>
      </c>
      <c r="AC9134" s="1">
        <v>1</v>
      </c>
      <c r="AD9134" s="38" t="s">
        <v>428</v>
      </c>
      <c r="AE9134" s="60" t="s">
        <v>133</v>
      </c>
      <c r="AF9134" s="57">
        <v>200</v>
      </c>
      <c r="AG9134" s="44">
        <v>30</v>
      </c>
      <c r="AH9134">
        <v>41</v>
      </c>
      <c r="AL9134" t="s">
        <v>22</v>
      </c>
      <c r="AM9134">
        <v>72</v>
      </c>
    </row>
    <row r="9135" spans="28:39">
      <c r="AB9135" s="58" t="s">
        <v>655</v>
      </c>
      <c r="AC9135" s="1">
        <v>1</v>
      </c>
      <c r="AD9135" s="38" t="s">
        <v>428</v>
      </c>
      <c r="AE9135" s="60" t="s">
        <v>133</v>
      </c>
      <c r="AF9135" s="57">
        <v>200</v>
      </c>
      <c r="AG9135" s="45">
        <v>40</v>
      </c>
      <c r="AH9135">
        <v>36</v>
      </c>
      <c r="AL9135" t="s">
        <v>22</v>
      </c>
      <c r="AM9135">
        <v>72</v>
      </c>
    </row>
    <row r="9136" spans="28:39">
      <c r="AB9136" s="58" t="s">
        <v>655</v>
      </c>
      <c r="AC9136" s="1">
        <v>1</v>
      </c>
      <c r="AD9136" s="38" t="s">
        <v>428</v>
      </c>
      <c r="AE9136" s="60" t="s">
        <v>133</v>
      </c>
      <c r="AF9136" s="57">
        <v>200</v>
      </c>
      <c r="AG9136" s="46">
        <v>50</v>
      </c>
      <c r="AH9136">
        <v>30</v>
      </c>
      <c r="AL9136" t="s">
        <v>22</v>
      </c>
      <c r="AM9136">
        <v>72</v>
      </c>
    </row>
    <row r="9137" spans="28:39">
      <c r="AB9137" s="58" t="s">
        <v>655</v>
      </c>
      <c r="AC9137" s="1">
        <v>1</v>
      </c>
      <c r="AD9137" s="38" t="s">
        <v>428</v>
      </c>
      <c r="AE9137" s="60" t="s">
        <v>133</v>
      </c>
      <c r="AF9137" s="57">
        <v>200</v>
      </c>
      <c r="AG9137" s="47">
        <v>60</v>
      </c>
      <c r="AH9137">
        <v>25</v>
      </c>
      <c r="AL9137" t="s">
        <v>22</v>
      </c>
      <c r="AM9137">
        <v>72</v>
      </c>
    </row>
    <row r="9138" spans="28:39">
      <c r="AB9138" s="58" t="s">
        <v>655</v>
      </c>
      <c r="AC9138" s="1">
        <v>1</v>
      </c>
      <c r="AD9138" s="38" t="s">
        <v>428</v>
      </c>
      <c r="AE9138" s="60" t="s">
        <v>133</v>
      </c>
      <c r="AF9138" s="57">
        <v>200</v>
      </c>
      <c r="AG9138" s="48">
        <v>70</v>
      </c>
      <c r="AH9138">
        <v>21</v>
      </c>
      <c r="AL9138" t="s">
        <v>22</v>
      </c>
      <c r="AM9138">
        <v>72</v>
      </c>
    </row>
    <row r="9139" spans="28:39">
      <c r="AB9139" s="59" t="s">
        <v>656</v>
      </c>
      <c r="AC9139" s="1">
        <v>1</v>
      </c>
      <c r="AD9139" s="38" t="s">
        <v>337</v>
      </c>
      <c r="AE9139" s="60" t="s">
        <v>133</v>
      </c>
      <c r="AF9139" s="40">
        <v>110</v>
      </c>
      <c r="AG9139" s="41">
        <v>0</v>
      </c>
      <c r="AH9139">
        <v>74</v>
      </c>
      <c r="AL9139" t="s">
        <v>22</v>
      </c>
      <c r="AM9139">
        <v>72</v>
      </c>
    </row>
    <row r="9140" spans="28:39">
      <c r="AB9140" s="59" t="s">
        <v>656</v>
      </c>
      <c r="AC9140" s="1">
        <v>1</v>
      </c>
      <c r="AD9140" s="38" t="s">
        <v>337</v>
      </c>
      <c r="AE9140" s="60" t="s">
        <v>133</v>
      </c>
      <c r="AF9140" s="40">
        <v>110</v>
      </c>
      <c r="AG9140" s="42">
        <v>10</v>
      </c>
      <c r="AH9140">
        <v>70</v>
      </c>
      <c r="AL9140" t="s">
        <v>22</v>
      </c>
      <c r="AM9140">
        <v>72</v>
      </c>
    </row>
    <row r="9141" spans="28:39">
      <c r="AB9141" s="59" t="s">
        <v>656</v>
      </c>
      <c r="AC9141" s="1">
        <v>1</v>
      </c>
      <c r="AD9141" s="38" t="s">
        <v>337</v>
      </c>
      <c r="AE9141" s="60" t="s">
        <v>133</v>
      </c>
      <c r="AF9141" s="40">
        <v>110</v>
      </c>
      <c r="AG9141" s="43">
        <v>20</v>
      </c>
      <c r="AH9141">
        <v>54</v>
      </c>
      <c r="AL9141" t="s">
        <v>22</v>
      </c>
      <c r="AM9141">
        <v>72</v>
      </c>
    </row>
    <row r="9142" spans="28:39">
      <c r="AB9142" s="59" t="s">
        <v>656</v>
      </c>
      <c r="AC9142" s="1">
        <v>1</v>
      </c>
      <c r="AD9142" s="38" t="s">
        <v>337</v>
      </c>
      <c r="AE9142" s="60" t="s">
        <v>133</v>
      </c>
      <c r="AF9142" s="40">
        <v>110</v>
      </c>
      <c r="AG9142" s="44">
        <v>30</v>
      </c>
      <c r="AH9142">
        <v>37</v>
      </c>
      <c r="AL9142" t="s">
        <v>22</v>
      </c>
      <c r="AM9142">
        <v>72</v>
      </c>
    </row>
    <row r="9143" spans="28:39">
      <c r="AB9143" s="59" t="s">
        <v>656</v>
      </c>
      <c r="AC9143" s="1">
        <v>1</v>
      </c>
      <c r="AD9143" s="38" t="s">
        <v>337</v>
      </c>
      <c r="AE9143" s="60" t="s">
        <v>133</v>
      </c>
      <c r="AF9143" s="40">
        <v>110</v>
      </c>
      <c r="AG9143" s="45">
        <v>40</v>
      </c>
      <c r="AH9143">
        <v>29</v>
      </c>
      <c r="AL9143" t="s">
        <v>22</v>
      </c>
      <c r="AM9143">
        <v>72</v>
      </c>
    </row>
    <row r="9144" spans="28:39">
      <c r="AB9144" s="59" t="s">
        <v>656</v>
      </c>
      <c r="AC9144" s="1">
        <v>1</v>
      </c>
      <c r="AD9144" s="38" t="s">
        <v>337</v>
      </c>
      <c r="AE9144" s="60" t="s">
        <v>133</v>
      </c>
      <c r="AF9144" s="40">
        <v>110</v>
      </c>
      <c r="AG9144" s="46">
        <v>50</v>
      </c>
      <c r="AH9144">
        <v>23</v>
      </c>
      <c r="AL9144" t="s">
        <v>22</v>
      </c>
      <c r="AM9144">
        <v>72</v>
      </c>
    </row>
    <row r="9145" spans="28:39">
      <c r="AB9145" s="59" t="s">
        <v>656</v>
      </c>
      <c r="AC9145" s="1">
        <v>1</v>
      </c>
      <c r="AD9145" s="38" t="s">
        <v>337</v>
      </c>
      <c r="AE9145" s="60" t="s">
        <v>133</v>
      </c>
      <c r="AF9145" s="40">
        <v>110</v>
      </c>
      <c r="AG9145" s="47">
        <v>60</v>
      </c>
      <c r="AH9145">
        <v>19</v>
      </c>
      <c r="AL9145" t="s">
        <v>22</v>
      </c>
      <c r="AM9145">
        <v>72</v>
      </c>
    </row>
    <row r="9146" spans="28:39">
      <c r="AB9146" s="59" t="s">
        <v>656</v>
      </c>
      <c r="AC9146" s="1">
        <v>1</v>
      </c>
      <c r="AD9146" s="38" t="s">
        <v>337</v>
      </c>
      <c r="AE9146" s="60" t="s">
        <v>133</v>
      </c>
      <c r="AF9146" s="40">
        <v>110</v>
      </c>
      <c r="AG9146" s="48">
        <v>70</v>
      </c>
      <c r="AH9146">
        <v>17</v>
      </c>
      <c r="AL9146" t="s">
        <v>22</v>
      </c>
      <c r="AM9146">
        <v>72</v>
      </c>
    </row>
    <row r="9147" spans="28:39">
      <c r="AB9147" s="59" t="s">
        <v>656</v>
      </c>
      <c r="AC9147" s="1">
        <v>1</v>
      </c>
      <c r="AD9147" s="38" t="s">
        <v>337</v>
      </c>
      <c r="AE9147" s="60" t="s">
        <v>133</v>
      </c>
      <c r="AF9147" s="49">
        <v>115</v>
      </c>
      <c r="AG9147" s="41">
        <v>0</v>
      </c>
      <c r="AH9147">
        <v>72</v>
      </c>
      <c r="AL9147" t="s">
        <v>22</v>
      </c>
      <c r="AM9147">
        <v>72</v>
      </c>
    </row>
    <row r="9148" spans="28:39">
      <c r="AB9148" s="59" t="s">
        <v>656</v>
      </c>
      <c r="AC9148" s="1">
        <v>1</v>
      </c>
      <c r="AD9148" s="38" t="s">
        <v>337</v>
      </c>
      <c r="AE9148" s="60" t="s">
        <v>133</v>
      </c>
      <c r="AF9148" s="49">
        <v>115</v>
      </c>
      <c r="AG9148" s="42">
        <v>10</v>
      </c>
      <c r="AH9148">
        <v>69</v>
      </c>
      <c r="AL9148" t="s">
        <v>22</v>
      </c>
      <c r="AM9148">
        <v>72</v>
      </c>
    </row>
    <row r="9149" spans="28:39">
      <c r="AB9149" s="59" t="s">
        <v>656</v>
      </c>
      <c r="AC9149" s="1">
        <v>1</v>
      </c>
      <c r="AD9149" s="38" t="s">
        <v>337</v>
      </c>
      <c r="AE9149" s="60" t="s">
        <v>133</v>
      </c>
      <c r="AF9149" s="49">
        <v>115</v>
      </c>
      <c r="AG9149" s="43">
        <v>20</v>
      </c>
      <c r="AH9149">
        <v>54</v>
      </c>
      <c r="AL9149" t="s">
        <v>22</v>
      </c>
      <c r="AM9149">
        <v>72</v>
      </c>
    </row>
    <row r="9150" spans="28:39">
      <c r="AB9150" s="59" t="s">
        <v>656</v>
      </c>
      <c r="AC9150" s="1">
        <v>1</v>
      </c>
      <c r="AD9150" s="38" t="s">
        <v>337</v>
      </c>
      <c r="AE9150" s="60" t="s">
        <v>133</v>
      </c>
      <c r="AF9150" s="49">
        <v>115</v>
      </c>
      <c r="AG9150" s="44">
        <v>30</v>
      </c>
      <c r="AH9150">
        <v>37</v>
      </c>
      <c r="AL9150" t="s">
        <v>22</v>
      </c>
      <c r="AM9150">
        <v>72</v>
      </c>
    </row>
    <row r="9151" spans="28:39">
      <c r="AB9151" s="59" t="s">
        <v>656</v>
      </c>
      <c r="AC9151" s="1">
        <v>1</v>
      </c>
      <c r="AD9151" s="38" t="s">
        <v>337</v>
      </c>
      <c r="AE9151" s="60" t="s">
        <v>133</v>
      </c>
      <c r="AF9151" s="49">
        <v>115</v>
      </c>
      <c r="AG9151" s="45">
        <v>40</v>
      </c>
      <c r="AH9151">
        <v>29</v>
      </c>
      <c r="AL9151" t="s">
        <v>22</v>
      </c>
      <c r="AM9151">
        <v>72</v>
      </c>
    </row>
    <row r="9152" spans="28:39">
      <c r="AB9152" s="59" t="s">
        <v>656</v>
      </c>
      <c r="AC9152" s="1">
        <v>1</v>
      </c>
      <c r="AD9152" s="38" t="s">
        <v>337</v>
      </c>
      <c r="AE9152" s="60" t="s">
        <v>133</v>
      </c>
      <c r="AF9152" s="49">
        <v>115</v>
      </c>
      <c r="AG9152" s="46">
        <v>50</v>
      </c>
      <c r="AH9152">
        <v>23</v>
      </c>
      <c r="AL9152" t="s">
        <v>22</v>
      </c>
      <c r="AM9152">
        <v>72</v>
      </c>
    </row>
    <row r="9153" spans="28:39">
      <c r="AB9153" s="59" t="s">
        <v>656</v>
      </c>
      <c r="AC9153" s="1">
        <v>1</v>
      </c>
      <c r="AD9153" s="38" t="s">
        <v>337</v>
      </c>
      <c r="AE9153" s="60" t="s">
        <v>133</v>
      </c>
      <c r="AF9153" s="49">
        <v>115</v>
      </c>
      <c r="AG9153" s="47">
        <v>60</v>
      </c>
      <c r="AH9153">
        <v>19</v>
      </c>
      <c r="AL9153" t="s">
        <v>22</v>
      </c>
      <c r="AM9153">
        <v>72</v>
      </c>
    </row>
    <row r="9154" spans="28:39">
      <c r="AB9154" s="59" t="s">
        <v>656</v>
      </c>
      <c r="AC9154" s="1">
        <v>1</v>
      </c>
      <c r="AD9154" s="38" t="s">
        <v>337</v>
      </c>
      <c r="AE9154" s="60" t="s">
        <v>133</v>
      </c>
      <c r="AF9154" s="49">
        <v>115</v>
      </c>
      <c r="AG9154" s="48">
        <v>70</v>
      </c>
      <c r="AH9154">
        <v>17</v>
      </c>
      <c r="AL9154" t="s">
        <v>22</v>
      </c>
      <c r="AM9154">
        <v>72</v>
      </c>
    </row>
    <row r="9155" spans="28:39">
      <c r="AB9155" s="59" t="s">
        <v>656</v>
      </c>
      <c r="AC9155" s="1">
        <v>1</v>
      </c>
      <c r="AD9155" s="38" t="s">
        <v>337</v>
      </c>
      <c r="AE9155" s="60" t="s">
        <v>133</v>
      </c>
      <c r="AF9155" s="50">
        <v>120</v>
      </c>
      <c r="AG9155" s="41">
        <v>0</v>
      </c>
      <c r="AH9155">
        <v>69</v>
      </c>
      <c r="AL9155" t="s">
        <v>22</v>
      </c>
      <c r="AM9155">
        <v>72</v>
      </c>
    </row>
    <row r="9156" spans="28:39">
      <c r="AB9156" s="59" t="s">
        <v>656</v>
      </c>
      <c r="AC9156" s="1">
        <v>1</v>
      </c>
      <c r="AD9156" s="38" t="s">
        <v>337</v>
      </c>
      <c r="AE9156" s="60" t="s">
        <v>133</v>
      </c>
      <c r="AF9156" s="50">
        <v>120</v>
      </c>
      <c r="AG9156" s="42">
        <v>10</v>
      </c>
      <c r="AH9156">
        <v>68</v>
      </c>
      <c r="AL9156" t="s">
        <v>22</v>
      </c>
      <c r="AM9156">
        <v>72</v>
      </c>
    </row>
    <row r="9157" spans="28:39">
      <c r="AB9157" s="59" t="s">
        <v>656</v>
      </c>
      <c r="AC9157" s="1">
        <v>1</v>
      </c>
      <c r="AD9157" s="38" t="s">
        <v>337</v>
      </c>
      <c r="AE9157" s="60" t="s">
        <v>133</v>
      </c>
      <c r="AF9157" s="50">
        <v>120</v>
      </c>
      <c r="AG9157" s="43">
        <v>20</v>
      </c>
      <c r="AH9157">
        <v>54</v>
      </c>
      <c r="AL9157" t="s">
        <v>22</v>
      </c>
      <c r="AM9157">
        <v>72</v>
      </c>
    </row>
    <row r="9158" spans="28:39">
      <c r="AB9158" s="59" t="s">
        <v>656</v>
      </c>
      <c r="AC9158" s="1">
        <v>1</v>
      </c>
      <c r="AD9158" s="38" t="s">
        <v>337</v>
      </c>
      <c r="AE9158" s="60" t="s">
        <v>133</v>
      </c>
      <c r="AF9158" s="50">
        <v>120</v>
      </c>
      <c r="AG9158" s="44">
        <v>30</v>
      </c>
      <c r="AH9158">
        <v>37</v>
      </c>
      <c r="AL9158" t="s">
        <v>22</v>
      </c>
      <c r="AM9158">
        <v>72</v>
      </c>
    </row>
    <row r="9159" spans="28:39">
      <c r="AB9159" s="59" t="s">
        <v>656</v>
      </c>
      <c r="AC9159" s="1">
        <v>1</v>
      </c>
      <c r="AD9159" s="38" t="s">
        <v>337</v>
      </c>
      <c r="AE9159" s="60" t="s">
        <v>133</v>
      </c>
      <c r="AF9159" s="50">
        <v>120</v>
      </c>
      <c r="AG9159" s="45">
        <v>40</v>
      </c>
      <c r="AH9159">
        <v>29</v>
      </c>
      <c r="AL9159" t="s">
        <v>22</v>
      </c>
      <c r="AM9159">
        <v>72</v>
      </c>
    </row>
    <row r="9160" spans="28:39">
      <c r="AB9160" s="59" t="s">
        <v>656</v>
      </c>
      <c r="AC9160" s="1">
        <v>1</v>
      </c>
      <c r="AD9160" s="38" t="s">
        <v>337</v>
      </c>
      <c r="AE9160" s="60" t="s">
        <v>133</v>
      </c>
      <c r="AF9160" s="50">
        <v>120</v>
      </c>
      <c r="AG9160" s="46">
        <v>50</v>
      </c>
      <c r="AH9160">
        <v>23</v>
      </c>
      <c r="AL9160" t="s">
        <v>22</v>
      </c>
      <c r="AM9160">
        <v>72</v>
      </c>
    </row>
    <row r="9161" spans="28:39">
      <c r="AB9161" s="59" t="s">
        <v>656</v>
      </c>
      <c r="AC9161" s="1">
        <v>1</v>
      </c>
      <c r="AD9161" s="38" t="s">
        <v>337</v>
      </c>
      <c r="AE9161" s="60" t="s">
        <v>133</v>
      </c>
      <c r="AF9161" s="50">
        <v>120</v>
      </c>
      <c r="AG9161" s="47">
        <v>60</v>
      </c>
      <c r="AH9161">
        <v>19</v>
      </c>
      <c r="AL9161" t="s">
        <v>22</v>
      </c>
      <c r="AM9161">
        <v>72</v>
      </c>
    </row>
    <row r="9162" spans="28:39">
      <c r="AB9162" s="59" t="s">
        <v>656</v>
      </c>
      <c r="AC9162" s="1">
        <v>1</v>
      </c>
      <c r="AD9162" s="38" t="s">
        <v>337</v>
      </c>
      <c r="AE9162" s="60" t="s">
        <v>133</v>
      </c>
      <c r="AF9162" s="50">
        <v>120</v>
      </c>
      <c r="AG9162" s="48">
        <v>70</v>
      </c>
      <c r="AH9162">
        <v>17</v>
      </c>
      <c r="AL9162" t="s">
        <v>22</v>
      </c>
      <c r="AM9162">
        <v>72</v>
      </c>
    </row>
    <row r="9163" spans="28:39">
      <c r="AB9163" s="59" t="s">
        <v>656</v>
      </c>
      <c r="AC9163" s="1">
        <v>1</v>
      </c>
      <c r="AD9163" s="38" t="s">
        <v>337</v>
      </c>
      <c r="AE9163" s="60" t="s">
        <v>133</v>
      </c>
      <c r="AF9163" s="51">
        <v>130</v>
      </c>
      <c r="AG9163" s="41">
        <v>0</v>
      </c>
      <c r="AH9163">
        <v>65</v>
      </c>
      <c r="AL9163" t="s">
        <v>22</v>
      </c>
      <c r="AM9163">
        <v>72</v>
      </c>
    </row>
    <row r="9164" spans="28:39">
      <c r="AB9164" s="59" t="s">
        <v>656</v>
      </c>
      <c r="AC9164" s="1">
        <v>1</v>
      </c>
      <c r="AD9164" s="38" t="s">
        <v>337</v>
      </c>
      <c r="AE9164" s="60" t="s">
        <v>133</v>
      </c>
      <c r="AF9164" s="51">
        <v>130</v>
      </c>
      <c r="AG9164" s="42">
        <v>10</v>
      </c>
      <c r="AH9164">
        <v>65</v>
      </c>
      <c r="AL9164" t="s">
        <v>22</v>
      </c>
      <c r="AM9164">
        <v>72</v>
      </c>
    </row>
    <row r="9165" spans="28:39">
      <c r="AB9165" s="59" t="s">
        <v>656</v>
      </c>
      <c r="AC9165" s="1">
        <v>1</v>
      </c>
      <c r="AD9165" s="38" t="s">
        <v>337</v>
      </c>
      <c r="AE9165" s="60" t="s">
        <v>133</v>
      </c>
      <c r="AF9165" s="51">
        <v>130</v>
      </c>
      <c r="AG9165" s="43">
        <v>20</v>
      </c>
      <c r="AH9165">
        <v>54</v>
      </c>
      <c r="AL9165" t="s">
        <v>22</v>
      </c>
      <c r="AM9165">
        <v>72</v>
      </c>
    </row>
    <row r="9166" spans="28:39">
      <c r="AB9166" s="59" t="s">
        <v>656</v>
      </c>
      <c r="AC9166" s="1">
        <v>1</v>
      </c>
      <c r="AD9166" s="38" t="s">
        <v>337</v>
      </c>
      <c r="AE9166" s="60" t="s">
        <v>133</v>
      </c>
      <c r="AF9166" s="51">
        <v>130</v>
      </c>
      <c r="AG9166" s="44">
        <v>30</v>
      </c>
      <c r="AH9166">
        <v>37</v>
      </c>
      <c r="AL9166" t="s">
        <v>22</v>
      </c>
      <c r="AM9166">
        <v>72</v>
      </c>
    </row>
    <row r="9167" spans="28:39">
      <c r="AB9167" s="59" t="s">
        <v>656</v>
      </c>
      <c r="AC9167" s="1">
        <v>1</v>
      </c>
      <c r="AD9167" s="38" t="s">
        <v>337</v>
      </c>
      <c r="AE9167" s="60" t="s">
        <v>133</v>
      </c>
      <c r="AF9167" s="51">
        <v>130</v>
      </c>
      <c r="AG9167" s="45">
        <v>40</v>
      </c>
      <c r="AH9167">
        <v>29</v>
      </c>
      <c r="AL9167" t="s">
        <v>22</v>
      </c>
      <c r="AM9167">
        <v>72</v>
      </c>
    </row>
    <row r="9168" spans="28:39">
      <c r="AB9168" s="59" t="s">
        <v>656</v>
      </c>
      <c r="AC9168" s="1">
        <v>1</v>
      </c>
      <c r="AD9168" s="38" t="s">
        <v>337</v>
      </c>
      <c r="AE9168" s="60" t="s">
        <v>133</v>
      </c>
      <c r="AF9168" s="51">
        <v>130</v>
      </c>
      <c r="AG9168" s="46">
        <v>50</v>
      </c>
      <c r="AH9168">
        <v>23</v>
      </c>
      <c r="AL9168" t="s">
        <v>22</v>
      </c>
      <c r="AM9168">
        <v>72</v>
      </c>
    </row>
    <row r="9169" spans="28:39">
      <c r="AB9169" s="59" t="s">
        <v>656</v>
      </c>
      <c r="AC9169" s="1">
        <v>1</v>
      </c>
      <c r="AD9169" s="38" t="s">
        <v>337</v>
      </c>
      <c r="AE9169" s="60" t="s">
        <v>133</v>
      </c>
      <c r="AF9169" s="51">
        <v>130</v>
      </c>
      <c r="AG9169" s="47">
        <v>60</v>
      </c>
      <c r="AH9169">
        <v>19</v>
      </c>
      <c r="AL9169" t="s">
        <v>22</v>
      </c>
      <c r="AM9169">
        <v>72</v>
      </c>
    </row>
    <row r="9170" spans="28:39">
      <c r="AB9170" s="59" t="s">
        <v>656</v>
      </c>
      <c r="AC9170" s="1">
        <v>1</v>
      </c>
      <c r="AD9170" s="38" t="s">
        <v>337</v>
      </c>
      <c r="AE9170" s="60" t="s">
        <v>133</v>
      </c>
      <c r="AF9170" s="51">
        <v>130</v>
      </c>
      <c r="AG9170" s="48">
        <v>70</v>
      </c>
      <c r="AH9170">
        <v>17</v>
      </c>
      <c r="AL9170" t="s">
        <v>22</v>
      </c>
      <c r="AM9170">
        <v>72</v>
      </c>
    </row>
    <row r="9171" spans="28:39">
      <c r="AB9171" s="59" t="s">
        <v>656</v>
      </c>
      <c r="AC9171" s="1">
        <v>1</v>
      </c>
      <c r="AD9171" s="38" t="s">
        <v>337</v>
      </c>
      <c r="AE9171" s="60" t="s">
        <v>133</v>
      </c>
      <c r="AF9171" s="52">
        <v>140</v>
      </c>
      <c r="AG9171" s="41">
        <v>0</v>
      </c>
      <c r="AH9171">
        <v>62</v>
      </c>
      <c r="AL9171" t="s">
        <v>22</v>
      </c>
      <c r="AM9171">
        <v>72</v>
      </c>
    </row>
    <row r="9172" spans="28:39">
      <c r="AB9172" s="59" t="s">
        <v>656</v>
      </c>
      <c r="AC9172" s="1">
        <v>1</v>
      </c>
      <c r="AD9172" s="38" t="s">
        <v>337</v>
      </c>
      <c r="AE9172" s="60" t="s">
        <v>133</v>
      </c>
      <c r="AF9172" s="52">
        <v>140</v>
      </c>
      <c r="AG9172" s="42">
        <v>10</v>
      </c>
      <c r="AH9172">
        <v>62</v>
      </c>
      <c r="AL9172" t="s">
        <v>22</v>
      </c>
      <c r="AM9172">
        <v>72</v>
      </c>
    </row>
    <row r="9173" spans="28:39">
      <c r="AB9173" s="59" t="s">
        <v>656</v>
      </c>
      <c r="AC9173" s="1">
        <v>1</v>
      </c>
      <c r="AD9173" s="38" t="s">
        <v>337</v>
      </c>
      <c r="AE9173" s="60" t="s">
        <v>133</v>
      </c>
      <c r="AF9173" s="52">
        <v>140</v>
      </c>
      <c r="AG9173" s="43">
        <v>20</v>
      </c>
      <c r="AH9173">
        <v>54</v>
      </c>
      <c r="AL9173" t="s">
        <v>22</v>
      </c>
      <c r="AM9173">
        <v>72</v>
      </c>
    </row>
    <row r="9174" spans="28:39">
      <c r="AB9174" s="59" t="s">
        <v>656</v>
      </c>
      <c r="AC9174" s="1">
        <v>1</v>
      </c>
      <c r="AD9174" s="38" t="s">
        <v>337</v>
      </c>
      <c r="AE9174" s="60" t="s">
        <v>133</v>
      </c>
      <c r="AF9174" s="52">
        <v>140</v>
      </c>
      <c r="AG9174" s="44">
        <v>30</v>
      </c>
      <c r="AH9174">
        <v>37</v>
      </c>
      <c r="AL9174" t="s">
        <v>22</v>
      </c>
      <c r="AM9174">
        <v>72</v>
      </c>
    </row>
    <row r="9175" spans="28:39">
      <c r="AB9175" s="59" t="s">
        <v>656</v>
      </c>
      <c r="AC9175" s="1">
        <v>1</v>
      </c>
      <c r="AD9175" s="38" t="s">
        <v>337</v>
      </c>
      <c r="AE9175" s="60" t="s">
        <v>133</v>
      </c>
      <c r="AF9175" s="52">
        <v>140</v>
      </c>
      <c r="AG9175" s="45">
        <v>40</v>
      </c>
      <c r="AH9175">
        <v>29</v>
      </c>
      <c r="AL9175" t="s">
        <v>22</v>
      </c>
      <c r="AM9175">
        <v>72</v>
      </c>
    </row>
    <row r="9176" spans="28:39">
      <c r="AB9176" s="59" t="s">
        <v>656</v>
      </c>
      <c r="AC9176" s="1">
        <v>1</v>
      </c>
      <c r="AD9176" s="38" t="s">
        <v>337</v>
      </c>
      <c r="AE9176" s="60" t="s">
        <v>133</v>
      </c>
      <c r="AF9176" s="52">
        <v>140</v>
      </c>
      <c r="AG9176" s="46">
        <v>50</v>
      </c>
      <c r="AH9176">
        <v>23</v>
      </c>
      <c r="AL9176" t="s">
        <v>22</v>
      </c>
      <c r="AM9176">
        <v>72</v>
      </c>
    </row>
    <row r="9177" spans="28:39">
      <c r="AB9177" s="59" t="s">
        <v>656</v>
      </c>
      <c r="AC9177" s="1">
        <v>1</v>
      </c>
      <c r="AD9177" s="38" t="s">
        <v>337</v>
      </c>
      <c r="AE9177" s="60" t="s">
        <v>133</v>
      </c>
      <c r="AF9177" s="52">
        <v>140</v>
      </c>
      <c r="AG9177" s="47">
        <v>60</v>
      </c>
      <c r="AH9177">
        <v>19</v>
      </c>
      <c r="AL9177" t="s">
        <v>22</v>
      </c>
      <c r="AM9177">
        <v>72</v>
      </c>
    </row>
    <row r="9178" spans="28:39">
      <c r="AB9178" s="59" t="s">
        <v>656</v>
      </c>
      <c r="AC9178" s="1">
        <v>1</v>
      </c>
      <c r="AD9178" s="38" t="s">
        <v>337</v>
      </c>
      <c r="AE9178" s="60" t="s">
        <v>133</v>
      </c>
      <c r="AF9178" s="52">
        <v>140</v>
      </c>
      <c r="AG9178" s="48">
        <v>70</v>
      </c>
      <c r="AH9178">
        <v>17</v>
      </c>
      <c r="AL9178" t="s">
        <v>22</v>
      </c>
      <c r="AM9178">
        <v>72</v>
      </c>
    </row>
    <row r="9179" spans="28:39">
      <c r="AB9179" s="59" t="s">
        <v>656</v>
      </c>
      <c r="AC9179" s="1">
        <v>1</v>
      </c>
      <c r="AD9179" s="38" t="s">
        <v>337</v>
      </c>
      <c r="AE9179" s="60" t="s">
        <v>133</v>
      </c>
      <c r="AF9179" s="53">
        <v>150</v>
      </c>
      <c r="AG9179" s="41">
        <v>0</v>
      </c>
      <c r="AH9179">
        <v>59</v>
      </c>
      <c r="AL9179" t="s">
        <v>22</v>
      </c>
      <c r="AM9179">
        <v>72</v>
      </c>
    </row>
    <row r="9180" spans="28:39">
      <c r="AB9180" s="59" t="s">
        <v>656</v>
      </c>
      <c r="AC9180" s="1">
        <v>1</v>
      </c>
      <c r="AD9180" s="38" t="s">
        <v>337</v>
      </c>
      <c r="AE9180" s="60" t="s">
        <v>133</v>
      </c>
      <c r="AF9180" s="53">
        <v>150</v>
      </c>
      <c r="AG9180" s="42">
        <v>10</v>
      </c>
      <c r="AH9180">
        <v>59</v>
      </c>
      <c r="AL9180" t="s">
        <v>22</v>
      </c>
      <c r="AM9180">
        <v>72</v>
      </c>
    </row>
    <row r="9181" spans="28:39">
      <c r="AB9181" s="59" t="s">
        <v>656</v>
      </c>
      <c r="AC9181" s="1">
        <v>1</v>
      </c>
      <c r="AD9181" s="38" t="s">
        <v>337</v>
      </c>
      <c r="AE9181" s="60" t="s">
        <v>133</v>
      </c>
      <c r="AF9181" s="53">
        <v>150</v>
      </c>
      <c r="AG9181" s="43">
        <v>20</v>
      </c>
      <c r="AH9181">
        <v>54</v>
      </c>
      <c r="AL9181" t="s">
        <v>22</v>
      </c>
      <c r="AM9181">
        <v>72</v>
      </c>
    </row>
    <row r="9182" spans="28:39">
      <c r="AB9182" s="59" t="s">
        <v>656</v>
      </c>
      <c r="AC9182" s="1">
        <v>1</v>
      </c>
      <c r="AD9182" s="38" t="s">
        <v>337</v>
      </c>
      <c r="AE9182" s="60" t="s">
        <v>133</v>
      </c>
      <c r="AF9182" s="53">
        <v>150</v>
      </c>
      <c r="AG9182" s="44">
        <v>30</v>
      </c>
      <c r="AH9182">
        <v>37</v>
      </c>
      <c r="AL9182" t="s">
        <v>22</v>
      </c>
      <c r="AM9182">
        <v>72</v>
      </c>
    </row>
    <row r="9183" spans="28:39">
      <c r="AB9183" s="59" t="s">
        <v>656</v>
      </c>
      <c r="AC9183" s="1">
        <v>1</v>
      </c>
      <c r="AD9183" s="38" t="s">
        <v>337</v>
      </c>
      <c r="AE9183" s="60" t="s">
        <v>133</v>
      </c>
      <c r="AF9183" s="53">
        <v>150</v>
      </c>
      <c r="AG9183" s="45">
        <v>40</v>
      </c>
      <c r="AH9183">
        <v>29</v>
      </c>
      <c r="AL9183" t="s">
        <v>22</v>
      </c>
      <c r="AM9183">
        <v>72</v>
      </c>
    </row>
    <row r="9184" spans="28:39">
      <c r="AB9184" s="59" t="s">
        <v>656</v>
      </c>
      <c r="AC9184" s="1">
        <v>1</v>
      </c>
      <c r="AD9184" s="38" t="s">
        <v>337</v>
      </c>
      <c r="AE9184" s="60" t="s">
        <v>133</v>
      </c>
      <c r="AF9184" s="53">
        <v>150</v>
      </c>
      <c r="AG9184" s="46">
        <v>50</v>
      </c>
      <c r="AH9184">
        <v>23</v>
      </c>
      <c r="AL9184" t="s">
        <v>22</v>
      </c>
      <c r="AM9184">
        <v>72</v>
      </c>
    </row>
    <row r="9185" spans="28:39">
      <c r="AB9185" s="59" t="s">
        <v>656</v>
      </c>
      <c r="AC9185" s="1">
        <v>1</v>
      </c>
      <c r="AD9185" s="38" t="s">
        <v>337</v>
      </c>
      <c r="AE9185" s="60" t="s">
        <v>133</v>
      </c>
      <c r="AF9185" s="53">
        <v>150</v>
      </c>
      <c r="AG9185" s="47">
        <v>60</v>
      </c>
      <c r="AH9185">
        <v>19</v>
      </c>
      <c r="AL9185" t="s">
        <v>22</v>
      </c>
      <c r="AM9185">
        <v>72</v>
      </c>
    </row>
    <row r="9186" spans="28:39">
      <c r="AB9186" s="59" t="s">
        <v>656</v>
      </c>
      <c r="AC9186" s="1">
        <v>1</v>
      </c>
      <c r="AD9186" s="38" t="s">
        <v>337</v>
      </c>
      <c r="AE9186" s="60" t="s">
        <v>133</v>
      </c>
      <c r="AF9186" s="53">
        <v>150</v>
      </c>
      <c r="AG9186" s="48">
        <v>70</v>
      </c>
      <c r="AH9186">
        <v>17</v>
      </c>
      <c r="AL9186" t="s">
        <v>22</v>
      </c>
      <c r="AM9186">
        <v>72</v>
      </c>
    </row>
    <row r="9187" spans="28:39">
      <c r="AB9187" s="59" t="s">
        <v>656</v>
      </c>
      <c r="AC9187" s="1">
        <v>1</v>
      </c>
      <c r="AD9187" s="38" t="s">
        <v>337</v>
      </c>
      <c r="AE9187" s="60" t="s">
        <v>133</v>
      </c>
      <c r="AF9187" s="54">
        <v>160</v>
      </c>
      <c r="AG9187" s="41">
        <v>0</v>
      </c>
      <c r="AH9187">
        <v>57</v>
      </c>
      <c r="AL9187" t="s">
        <v>22</v>
      </c>
      <c r="AM9187">
        <v>72</v>
      </c>
    </row>
    <row r="9188" spans="28:39">
      <c r="AB9188" s="59" t="s">
        <v>656</v>
      </c>
      <c r="AC9188" s="1">
        <v>1</v>
      </c>
      <c r="AD9188" s="38" t="s">
        <v>337</v>
      </c>
      <c r="AE9188" s="60" t="s">
        <v>133</v>
      </c>
      <c r="AF9188" s="54">
        <v>160</v>
      </c>
      <c r="AG9188" s="42">
        <v>10</v>
      </c>
      <c r="AH9188">
        <v>57</v>
      </c>
      <c r="AL9188" t="s">
        <v>22</v>
      </c>
      <c r="AM9188">
        <v>72</v>
      </c>
    </row>
    <row r="9189" spans="28:39">
      <c r="AB9189" s="59" t="s">
        <v>656</v>
      </c>
      <c r="AC9189" s="1">
        <v>1</v>
      </c>
      <c r="AD9189" s="38" t="s">
        <v>337</v>
      </c>
      <c r="AE9189" s="60" t="s">
        <v>133</v>
      </c>
      <c r="AF9189" s="54">
        <v>160</v>
      </c>
      <c r="AG9189" s="43">
        <v>20</v>
      </c>
      <c r="AH9189">
        <v>54</v>
      </c>
      <c r="AL9189" t="s">
        <v>22</v>
      </c>
      <c r="AM9189">
        <v>72</v>
      </c>
    </row>
    <row r="9190" spans="28:39">
      <c r="AB9190" s="59" t="s">
        <v>656</v>
      </c>
      <c r="AC9190" s="1">
        <v>1</v>
      </c>
      <c r="AD9190" s="38" t="s">
        <v>337</v>
      </c>
      <c r="AE9190" s="60" t="s">
        <v>133</v>
      </c>
      <c r="AF9190" s="54">
        <v>160</v>
      </c>
      <c r="AG9190" s="44">
        <v>30</v>
      </c>
      <c r="AH9190">
        <v>37</v>
      </c>
      <c r="AL9190" t="s">
        <v>22</v>
      </c>
      <c r="AM9190">
        <v>72</v>
      </c>
    </row>
    <row r="9191" spans="28:39">
      <c r="AB9191" s="59" t="s">
        <v>656</v>
      </c>
      <c r="AC9191" s="1">
        <v>1</v>
      </c>
      <c r="AD9191" s="38" t="s">
        <v>337</v>
      </c>
      <c r="AE9191" s="60" t="s">
        <v>133</v>
      </c>
      <c r="AF9191" s="54">
        <v>160</v>
      </c>
      <c r="AG9191" s="45">
        <v>40</v>
      </c>
      <c r="AH9191">
        <v>29</v>
      </c>
      <c r="AL9191" t="s">
        <v>22</v>
      </c>
      <c r="AM9191">
        <v>72</v>
      </c>
    </row>
    <row r="9192" spans="28:39">
      <c r="AB9192" s="59" t="s">
        <v>656</v>
      </c>
      <c r="AC9192" s="1">
        <v>1</v>
      </c>
      <c r="AD9192" s="38" t="s">
        <v>337</v>
      </c>
      <c r="AE9192" s="60" t="s">
        <v>133</v>
      </c>
      <c r="AF9192" s="54">
        <v>160</v>
      </c>
      <c r="AG9192" s="46">
        <v>50</v>
      </c>
      <c r="AH9192">
        <v>23</v>
      </c>
      <c r="AL9192" t="s">
        <v>22</v>
      </c>
      <c r="AM9192">
        <v>72</v>
      </c>
    </row>
    <row r="9193" spans="28:39">
      <c r="AB9193" s="59" t="s">
        <v>656</v>
      </c>
      <c r="AC9193" s="1">
        <v>1</v>
      </c>
      <c r="AD9193" s="38" t="s">
        <v>337</v>
      </c>
      <c r="AE9193" s="60" t="s">
        <v>133</v>
      </c>
      <c r="AF9193" s="54">
        <v>160</v>
      </c>
      <c r="AG9193" s="47">
        <v>60</v>
      </c>
      <c r="AH9193">
        <v>19</v>
      </c>
      <c r="AL9193" t="s">
        <v>22</v>
      </c>
      <c r="AM9193">
        <v>72</v>
      </c>
    </row>
    <row r="9194" spans="28:39">
      <c r="AB9194" s="59" t="s">
        <v>656</v>
      </c>
      <c r="AC9194" s="1">
        <v>1</v>
      </c>
      <c r="AD9194" s="38" t="s">
        <v>337</v>
      </c>
      <c r="AE9194" s="60" t="s">
        <v>133</v>
      </c>
      <c r="AF9194" s="54">
        <v>160</v>
      </c>
      <c r="AG9194" s="48">
        <v>70</v>
      </c>
      <c r="AH9194">
        <v>17</v>
      </c>
      <c r="AL9194" t="s">
        <v>22</v>
      </c>
      <c r="AM9194">
        <v>72</v>
      </c>
    </row>
    <row r="9195" spans="28:39">
      <c r="AB9195" s="59" t="s">
        <v>656</v>
      </c>
      <c r="AC9195" s="1">
        <v>1</v>
      </c>
      <c r="AD9195" s="38" t="s">
        <v>337</v>
      </c>
      <c r="AE9195" s="60" t="s">
        <v>133</v>
      </c>
      <c r="AF9195" s="55">
        <v>170</v>
      </c>
      <c r="AG9195" s="41">
        <v>0</v>
      </c>
      <c r="AH9195">
        <v>54</v>
      </c>
      <c r="AL9195" t="s">
        <v>22</v>
      </c>
      <c r="AM9195">
        <v>72</v>
      </c>
    </row>
    <row r="9196" spans="28:39">
      <c r="AB9196" s="59" t="s">
        <v>656</v>
      </c>
      <c r="AC9196" s="1">
        <v>1</v>
      </c>
      <c r="AD9196" s="38" t="s">
        <v>337</v>
      </c>
      <c r="AE9196" s="60" t="s">
        <v>133</v>
      </c>
      <c r="AF9196" s="55">
        <v>170</v>
      </c>
      <c r="AG9196" s="42">
        <v>10</v>
      </c>
      <c r="AH9196">
        <v>54</v>
      </c>
      <c r="AL9196" t="s">
        <v>22</v>
      </c>
      <c r="AM9196">
        <v>72</v>
      </c>
    </row>
    <row r="9197" spans="28:39">
      <c r="AB9197" s="59" t="s">
        <v>656</v>
      </c>
      <c r="AC9197" s="1">
        <v>1</v>
      </c>
      <c r="AD9197" s="38" t="s">
        <v>337</v>
      </c>
      <c r="AE9197" s="60" t="s">
        <v>133</v>
      </c>
      <c r="AF9197" s="55">
        <v>170</v>
      </c>
      <c r="AG9197" s="43">
        <v>20</v>
      </c>
      <c r="AH9197">
        <v>53</v>
      </c>
      <c r="AL9197" t="s">
        <v>22</v>
      </c>
      <c r="AM9197">
        <v>72</v>
      </c>
    </row>
    <row r="9198" spans="28:39">
      <c r="AB9198" s="59" t="s">
        <v>656</v>
      </c>
      <c r="AC9198" s="1">
        <v>1</v>
      </c>
      <c r="AD9198" s="38" t="s">
        <v>337</v>
      </c>
      <c r="AE9198" s="60" t="s">
        <v>133</v>
      </c>
      <c r="AF9198" s="55">
        <v>170</v>
      </c>
      <c r="AG9198" s="44">
        <v>30</v>
      </c>
      <c r="AH9198">
        <v>37</v>
      </c>
      <c r="AL9198" t="s">
        <v>22</v>
      </c>
      <c r="AM9198">
        <v>72</v>
      </c>
    </row>
    <row r="9199" spans="28:39">
      <c r="AB9199" s="59" t="s">
        <v>656</v>
      </c>
      <c r="AC9199" s="1">
        <v>1</v>
      </c>
      <c r="AD9199" s="38" t="s">
        <v>337</v>
      </c>
      <c r="AE9199" s="60" t="s">
        <v>133</v>
      </c>
      <c r="AF9199" s="55">
        <v>170</v>
      </c>
      <c r="AG9199" s="45">
        <v>40</v>
      </c>
      <c r="AH9199">
        <v>29</v>
      </c>
      <c r="AL9199" t="s">
        <v>22</v>
      </c>
      <c r="AM9199">
        <v>72</v>
      </c>
    </row>
    <row r="9200" spans="28:39">
      <c r="AB9200" s="59" t="s">
        <v>656</v>
      </c>
      <c r="AC9200" s="1">
        <v>1</v>
      </c>
      <c r="AD9200" s="38" t="s">
        <v>337</v>
      </c>
      <c r="AE9200" s="60" t="s">
        <v>133</v>
      </c>
      <c r="AF9200" s="55">
        <v>170</v>
      </c>
      <c r="AG9200" s="46">
        <v>50</v>
      </c>
      <c r="AH9200">
        <v>23</v>
      </c>
      <c r="AL9200" t="s">
        <v>22</v>
      </c>
      <c r="AM9200">
        <v>72</v>
      </c>
    </row>
    <row r="9201" spans="28:39">
      <c r="AB9201" s="59" t="s">
        <v>656</v>
      </c>
      <c r="AC9201" s="1">
        <v>1</v>
      </c>
      <c r="AD9201" s="38" t="s">
        <v>337</v>
      </c>
      <c r="AE9201" s="60" t="s">
        <v>133</v>
      </c>
      <c r="AF9201" s="55">
        <v>170</v>
      </c>
      <c r="AG9201" s="47">
        <v>60</v>
      </c>
      <c r="AH9201">
        <v>19</v>
      </c>
      <c r="AL9201" t="s">
        <v>22</v>
      </c>
      <c r="AM9201">
        <v>72</v>
      </c>
    </row>
    <row r="9202" spans="28:39">
      <c r="AB9202" s="59" t="s">
        <v>656</v>
      </c>
      <c r="AC9202" s="1">
        <v>1</v>
      </c>
      <c r="AD9202" s="38" t="s">
        <v>337</v>
      </c>
      <c r="AE9202" s="60" t="s">
        <v>133</v>
      </c>
      <c r="AF9202" s="55">
        <v>170</v>
      </c>
      <c r="AG9202" s="48">
        <v>70</v>
      </c>
      <c r="AH9202">
        <v>17</v>
      </c>
      <c r="AL9202" t="s">
        <v>22</v>
      </c>
      <c r="AM9202">
        <v>72</v>
      </c>
    </row>
    <row r="9203" spans="28:39">
      <c r="AB9203" s="59" t="s">
        <v>656</v>
      </c>
      <c r="AC9203" s="1">
        <v>1</v>
      </c>
      <c r="AD9203" s="38" t="s">
        <v>337</v>
      </c>
      <c r="AE9203" s="60" t="s">
        <v>133</v>
      </c>
      <c r="AF9203" s="56">
        <v>180</v>
      </c>
      <c r="AG9203" s="41">
        <v>0</v>
      </c>
      <c r="AH9203">
        <v>52</v>
      </c>
      <c r="AL9203" t="s">
        <v>22</v>
      </c>
      <c r="AM9203">
        <v>72</v>
      </c>
    </row>
    <row r="9204" spans="28:39">
      <c r="AB9204" s="59" t="s">
        <v>656</v>
      </c>
      <c r="AC9204" s="1">
        <v>1</v>
      </c>
      <c r="AD9204" s="38" t="s">
        <v>337</v>
      </c>
      <c r="AE9204" s="60" t="s">
        <v>133</v>
      </c>
      <c r="AF9204" s="56">
        <v>180</v>
      </c>
      <c r="AG9204" s="42">
        <v>10</v>
      </c>
      <c r="AH9204">
        <v>52</v>
      </c>
      <c r="AL9204" t="s">
        <v>22</v>
      </c>
      <c r="AM9204">
        <v>72</v>
      </c>
    </row>
    <row r="9205" spans="28:39">
      <c r="AB9205" s="59" t="s">
        <v>656</v>
      </c>
      <c r="AC9205" s="1">
        <v>1</v>
      </c>
      <c r="AD9205" s="38" t="s">
        <v>337</v>
      </c>
      <c r="AE9205" s="60" t="s">
        <v>133</v>
      </c>
      <c r="AF9205" s="56">
        <v>180</v>
      </c>
      <c r="AG9205" s="43">
        <v>20</v>
      </c>
      <c r="AH9205">
        <v>52</v>
      </c>
      <c r="AL9205" t="s">
        <v>22</v>
      </c>
      <c r="AM9205">
        <v>72</v>
      </c>
    </row>
    <row r="9206" spans="28:39">
      <c r="AB9206" s="59" t="s">
        <v>656</v>
      </c>
      <c r="AC9206" s="1">
        <v>1</v>
      </c>
      <c r="AD9206" s="38" t="s">
        <v>337</v>
      </c>
      <c r="AE9206" s="60" t="s">
        <v>133</v>
      </c>
      <c r="AF9206" s="56">
        <v>180</v>
      </c>
      <c r="AG9206" s="44">
        <v>30</v>
      </c>
      <c r="AH9206">
        <v>37</v>
      </c>
      <c r="AL9206" t="s">
        <v>22</v>
      </c>
      <c r="AM9206">
        <v>72</v>
      </c>
    </row>
    <row r="9207" spans="28:39">
      <c r="AB9207" s="59" t="s">
        <v>656</v>
      </c>
      <c r="AC9207" s="1">
        <v>1</v>
      </c>
      <c r="AD9207" s="38" t="s">
        <v>337</v>
      </c>
      <c r="AE9207" s="60" t="s">
        <v>133</v>
      </c>
      <c r="AF9207" s="56">
        <v>180</v>
      </c>
      <c r="AG9207" s="45">
        <v>40</v>
      </c>
      <c r="AH9207">
        <v>29</v>
      </c>
      <c r="AL9207" t="s">
        <v>22</v>
      </c>
      <c r="AM9207">
        <v>72</v>
      </c>
    </row>
    <row r="9208" spans="28:39">
      <c r="AB9208" s="59" t="s">
        <v>656</v>
      </c>
      <c r="AC9208" s="1">
        <v>1</v>
      </c>
      <c r="AD9208" s="38" t="s">
        <v>337</v>
      </c>
      <c r="AE9208" s="60" t="s">
        <v>133</v>
      </c>
      <c r="AF9208" s="56">
        <v>180</v>
      </c>
      <c r="AG9208" s="46">
        <v>50</v>
      </c>
      <c r="AH9208">
        <v>23</v>
      </c>
      <c r="AL9208" t="s">
        <v>22</v>
      </c>
      <c r="AM9208">
        <v>72</v>
      </c>
    </row>
    <row r="9209" spans="28:39">
      <c r="AB9209" s="59" t="s">
        <v>656</v>
      </c>
      <c r="AC9209" s="1">
        <v>1</v>
      </c>
      <c r="AD9209" s="38" t="s">
        <v>337</v>
      </c>
      <c r="AE9209" s="60" t="s">
        <v>133</v>
      </c>
      <c r="AF9209" s="56">
        <v>180</v>
      </c>
      <c r="AG9209" s="47">
        <v>60</v>
      </c>
      <c r="AH9209">
        <v>19</v>
      </c>
      <c r="AL9209" t="s">
        <v>22</v>
      </c>
      <c r="AM9209">
        <v>72</v>
      </c>
    </row>
    <row r="9210" spans="28:39">
      <c r="AB9210" s="59" t="s">
        <v>656</v>
      </c>
      <c r="AC9210" s="1">
        <v>1</v>
      </c>
      <c r="AD9210" s="38" t="s">
        <v>337</v>
      </c>
      <c r="AE9210" s="60" t="s">
        <v>133</v>
      </c>
      <c r="AF9210" s="56">
        <v>180</v>
      </c>
      <c r="AG9210" s="48">
        <v>70</v>
      </c>
      <c r="AH9210">
        <v>17</v>
      </c>
      <c r="AL9210" t="s">
        <v>22</v>
      </c>
      <c r="AM9210">
        <v>72</v>
      </c>
    </row>
    <row r="9211" spans="28:39">
      <c r="AB9211" s="59" t="s">
        <v>656</v>
      </c>
      <c r="AC9211" s="1">
        <v>1</v>
      </c>
      <c r="AD9211" s="38" t="s">
        <v>337</v>
      </c>
      <c r="AE9211" s="60" t="s">
        <v>133</v>
      </c>
      <c r="AF9211" s="57">
        <v>200</v>
      </c>
      <c r="AG9211" s="41">
        <v>0</v>
      </c>
      <c r="AH9211">
        <v>48</v>
      </c>
      <c r="AL9211" t="s">
        <v>22</v>
      </c>
      <c r="AM9211">
        <v>72</v>
      </c>
    </row>
    <row r="9212" spans="28:39">
      <c r="AB9212" s="59" t="s">
        <v>656</v>
      </c>
      <c r="AC9212" s="1">
        <v>1</v>
      </c>
      <c r="AD9212" s="38" t="s">
        <v>337</v>
      </c>
      <c r="AE9212" s="60" t="s">
        <v>133</v>
      </c>
      <c r="AF9212" s="57">
        <v>200</v>
      </c>
      <c r="AG9212" s="42">
        <v>10</v>
      </c>
      <c r="AH9212">
        <v>48</v>
      </c>
      <c r="AL9212" t="s">
        <v>22</v>
      </c>
      <c r="AM9212">
        <v>72</v>
      </c>
    </row>
    <row r="9213" spans="28:39">
      <c r="AB9213" s="59" t="s">
        <v>656</v>
      </c>
      <c r="AC9213" s="1">
        <v>1</v>
      </c>
      <c r="AD9213" s="38" t="s">
        <v>337</v>
      </c>
      <c r="AE9213" s="60" t="s">
        <v>133</v>
      </c>
      <c r="AF9213" s="57">
        <v>200</v>
      </c>
      <c r="AG9213" s="43">
        <v>20</v>
      </c>
      <c r="AH9213">
        <v>48</v>
      </c>
      <c r="AL9213" t="s">
        <v>22</v>
      </c>
      <c r="AM9213">
        <v>72</v>
      </c>
    </row>
    <row r="9214" spans="28:39">
      <c r="AB9214" s="59" t="s">
        <v>656</v>
      </c>
      <c r="AC9214" s="1">
        <v>1</v>
      </c>
      <c r="AD9214" s="38" t="s">
        <v>337</v>
      </c>
      <c r="AE9214" s="60" t="s">
        <v>133</v>
      </c>
      <c r="AF9214" s="57">
        <v>200</v>
      </c>
      <c r="AG9214" s="44">
        <v>30</v>
      </c>
      <c r="AH9214">
        <v>37</v>
      </c>
      <c r="AL9214" t="s">
        <v>22</v>
      </c>
      <c r="AM9214">
        <v>72</v>
      </c>
    </row>
    <row r="9215" spans="28:39">
      <c r="AB9215" s="59" t="s">
        <v>656</v>
      </c>
      <c r="AC9215" s="1">
        <v>1</v>
      </c>
      <c r="AD9215" s="38" t="s">
        <v>337</v>
      </c>
      <c r="AE9215" s="60" t="s">
        <v>133</v>
      </c>
      <c r="AF9215" s="57">
        <v>200</v>
      </c>
      <c r="AG9215" s="45">
        <v>40</v>
      </c>
      <c r="AH9215">
        <v>29</v>
      </c>
      <c r="AL9215" t="s">
        <v>22</v>
      </c>
      <c r="AM9215">
        <v>72</v>
      </c>
    </row>
    <row r="9216" spans="28:39">
      <c r="AB9216" s="59" t="s">
        <v>656</v>
      </c>
      <c r="AC9216" s="1">
        <v>1</v>
      </c>
      <c r="AD9216" s="38" t="s">
        <v>337</v>
      </c>
      <c r="AE9216" s="60" t="s">
        <v>133</v>
      </c>
      <c r="AF9216" s="57">
        <v>200</v>
      </c>
      <c r="AG9216" s="46">
        <v>50</v>
      </c>
      <c r="AH9216">
        <v>23</v>
      </c>
      <c r="AL9216" t="s">
        <v>22</v>
      </c>
      <c r="AM9216">
        <v>72</v>
      </c>
    </row>
    <row r="9217" spans="28:39">
      <c r="AB9217" s="59" t="s">
        <v>656</v>
      </c>
      <c r="AC9217" s="1">
        <v>1</v>
      </c>
      <c r="AD9217" s="38" t="s">
        <v>337</v>
      </c>
      <c r="AE9217" s="60" t="s">
        <v>133</v>
      </c>
      <c r="AF9217" s="57">
        <v>200</v>
      </c>
      <c r="AG9217" s="47">
        <v>60</v>
      </c>
      <c r="AH9217">
        <v>19</v>
      </c>
      <c r="AL9217" t="s">
        <v>22</v>
      </c>
      <c r="AM9217">
        <v>72</v>
      </c>
    </row>
    <row r="9218" spans="28:39">
      <c r="AB9218" s="59" t="s">
        <v>656</v>
      </c>
      <c r="AC9218" s="1">
        <v>1</v>
      </c>
      <c r="AD9218" s="38" t="s">
        <v>337</v>
      </c>
      <c r="AE9218" s="60" t="s">
        <v>133</v>
      </c>
      <c r="AF9218" s="57">
        <v>200</v>
      </c>
      <c r="AG9218" s="48">
        <v>70</v>
      </c>
      <c r="AH9218">
        <v>17</v>
      </c>
      <c r="AL9218" t="s">
        <v>22</v>
      </c>
      <c r="AM9218">
        <v>72</v>
      </c>
    </row>
    <row r="9219" spans="28:39">
      <c r="AB9219" s="59" t="s">
        <v>656</v>
      </c>
      <c r="AC9219" s="1">
        <v>1</v>
      </c>
      <c r="AD9219" s="38" t="s">
        <v>427</v>
      </c>
      <c r="AE9219" s="60" t="s">
        <v>133</v>
      </c>
      <c r="AF9219" s="40">
        <v>110</v>
      </c>
      <c r="AG9219" s="41">
        <v>0</v>
      </c>
      <c r="AH9219">
        <v>65</v>
      </c>
      <c r="AL9219" t="s">
        <v>22</v>
      </c>
      <c r="AM9219">
        <v>72</v>
      </c>
    </row>
    <row r="9220" spans="28:39">
      <c r="AB9220" s="59" t="s">
        <v>656</v>
      </c>
      <c r="AC9220" s="1">
        <v>1</v>
      </c>
      <c r="AD9220" s="38" t="s">
        <v>427</v>
      </c>
      <c r="AE9220" s="60" t="s">
        <v>133</v>
      </c>
      <c r="AF9220" s="40">
        <v>110</v>
      </c>
      <c r="AG9220" s="42">
        <v>10</v>
      </c>
      <c r="AH9220">
        <v>65</v>
      </c>
      <c r="AL9220" t="s">
        <v>22</v>
      </c>
      <c r="AM9220">
        <v>72</v>
      </c>
    </row>
    <row r="9221" spans="28:39">
      <c r="AB9221" s="59" t="s">
        <v>656</v>
      </c>
      <c r="AC9221" s="1">
        <v>1</v>
      </c>
      <c r="AD9221" s="38" t="s">
        <v>427</v>
      </c>
      <c r="AE9221" s="60" t="s">
        <v>133</v>
      </c>
      <c r="AF9221" s="40">
        <v>110</v>
      </c>
      <c r="AG9221" s="43">
        <v>20</v>
      </c>
      <c r="AH9221">
        <v>54</v>
      </c>
      <c r="AL9221" t="s">
        <v>22</v>
      </c>
      <c r="AM9221">
        <v>72</v>
      </c>
    </row>
    <row r="9222" spans="28:39">
      <c r="AB9222" s="59" t="s">
        <v>656</v>
      </c>
      <c r="AC9222" s="1">
        <v>1</v>
      </c>
      <c r="AD9222" s="38" t="s">
        <v>427</v>
      </c>
      <c r="AE9222" s="60" t="s">
        <v>133</v>
      </c>
      <c r="AF9222" s="40">
        <v>110</v>
      </c>
      <c r="AG9222" s="44">
        <v>30</v>
      </c>
      <c r="AH9222">
        <v>37</v>
      </c>
      <c r="AL9222" t="s">
        <v>22</v>
      </c>
      <c r="AM9222">
        <v>72</v>
      </c>
    </row>
    <row r="9223" spans="28:39">
      <c r="AB9223" s="59" t="s">
        <v>656</v>
      </c>
      <c r="AC9223" s="1">
        <v>1</v>
      </c>
      <c r="AD9223" s="38" t="s">
        <v>427</v>
      </c>
      <c r="AE9223" s="60" t="s">
        <v>133</v>
      </c>
      <c r="AF9223" s="40">
        <v>110</v>
      </c>
      <c r="AG9223" s="45">
        <v>40</v>
      </c>
      <c r="AH9223">
        <v>29</v>
      </c>
      <c r="AL9223" t="s">
        <v>22</v>
      </c>
      <c r="AM9223">
        <v>72</v>
      </c>
    </row>
    <row r="9224" spans="28:39">
      <c r="AB9224" s="59" t="s">
        <v>656</v>
      </c>
      <c r="AC9224" s="1">
        <v>1</v>
      </c>
      <c r="AD9224" s="38" t="s">
        <v>427</v>
      </c>
      <c r="AE9224" s="60" t="s">
        <v>133</v>
      </c>
      <c r="AF9224" s="40">
        <v>110</v>
      </c>
      <c r="AG9224" s="46">
        <v>50</v>
      </c>
      <c r="AH9224">
        <v>23</v>
      </c>
      <c r="AL9224" t="s">
        <v>22</v>
      </c>
      <c r="AM9224">
        <v>72</v>
      </c>
    </row>
    <row r="9225" spans="28:39">
      <c r="AB9225" s="59" t="s">
        <v>656</v>
      </c>
      <c r="AC9225" s="1">
        <v>1</v>
      </c>
      <c r="AD9225" s="38" t="s">
        <v>427</v>
      </c>
      <c r="AE9225" s="60" t="s">
        <v>133</v>
      </c>
      <c r="AF9225" s="40">
        <v>110</v>
      </c>
      <c r="AG9225" s="47">
        <v>60</v>
      </c>
      <c r="AH9225">
        <v>19</v>
      </c>
      <c r="AL9225" t="s">
        <v>22</v>
      </c>
      <c r="AM9225">
        <v>72</v>
      </c>
    </row>
    <row r="9226" spans="28:39">
      <c r="AB9226" s="59" t="s">
        <v>656</v>
      </c>
      <c r="AC9226" s="1">
        <v>1</v>
      </c>
      <c r="AD9226" s="38" t="s">
        <v>427</v>
      </c>
      <c r="AE9226" s="60" t="s">
        <v>133</v>
      </c>
      <c r="AF9226" s="40">
        <v>110</v>
      </c>
      <c r="AG9226" s="48">
        <v>70</v>
      </c>
      <c r="AH9226">
        <v>17</v>
      </c>
      <c r="AL9226" t="s">
        <v>22</v>
      </c>
      <c r="AM9226">
        <v>72</v>
      </c>
    </row>
    <row r="9227" spans="28:39">
      <c r="AB9227" s="59" t="s">
        <v>656</v>
      </c>
      <c r="AC9227" s="1">
        <v>1</v>
      </c>
      <c r="AD9227" s="38" t="s">
        <v>427</v>
      </c>
      <c r="AE9227" s="60" t="s">
        <v>133</v>
      </c>
      <c r="AF9227" s="49">
        <v>115</v>
      </c>
      <c r="AG9227" s="41">
        <v>0</v>
      </c>
      <c r="AH9227">
        <v>63</v>
      </c>
      <c r="AL9227" t="s">
        <v>22</v>
      </c>
      <c r="AM9227">
        <v>72</v>
      </c>
    </row>
    <row r="9228" spans="28:39">
      <c r="AB9228" s="59" t="s">
        <v>656</v>
      </c>
      <c r="AC9228" s="1">
        <v>1</v>
      </c>
      <c r="AD9228" s="38" t="s">
        <v>427</v>
      </c>
      <c r="AE9228" s="60" t="s">
        <v>133</v>
      </c>
      <c r="AF9228" s="49">
        <v>115</v>
      </c>
      <c r="AG9228" s="42">
        <v>10</v>
      </c>
      <c r="AH9228">
        <v>63</v>
      </c>
      <c r="AL9228" t="s">
        <v>22</v>
      </c>
      <c r="AM9228">
        <v>72</v>
      </c>
    </row>
    <row r="9229" spans="28:39">
      <c r="AB9229" s="59" t="s">
        <v>656</v>
      </c>
      <c r="AC9229" s="1">
        <v>1</v>
      </c>
      <c r="AD9229" s="38" t="s">
        <v>427</v>
      </c>
      <c r="AE9229" s="60" t="s">
        <v>133</v>
      </c>
      <c r="AF9229" s="49">
        <v>115</v>
      </c>
      <c r="AG9229" s="43">
        <v>20</v>
      </c>
      <c r="AH9229">
        <v>53</v>
      </c>
      <c r="AL9229" t="s">
        <v>22</v>
      </c>
      <c r="AM9229">
        <v>72</v>
      </c>
    </row>
    <row r="9230" spans="28:39">
      <c r="AB9230" s="59" t="s">
        <v>656</v>
      </c>
      <c r="AC9230" s="1">
        <v>1</v>
      </c>
      <c r="AD9230" s="38" t="s">
        <v>427</v>
      </c>
      <c r="AE9230" s="60" t="s">
        <v>133</v>
      </c>
      <c r="AF9230" s="49">
        <v>115</v>
      </c>
      <c r="AG9230" s="44">
        <v>30</v>
      </c>
      <c r="AH9230">
        <v>37</v>
      </c>
      <c r="AL9230" t="s">
        <v>22</v>
      </c>
      <c r="AM9230">
        <v>72</v>
      </c>
    </row>
    <row r="9231" spans="28:39">
      <c r="AB9231" s="59" t="s">
        <v>656</v>
      </c>
      <c r="AC9231" s="1">
        <v>1</v>
      </c>
      <c r="AD9231" s="38" t="s">
        <v>427</v>
      </c>
      <c r="AE9231" s="60" t="s">
        <v>133</v>
      </c>
      <c r="AF9231" s="49">
        <v>115</v>
      </c>
      <c r="AG9231" s="45">
        <v>40</v>
      </c>
      <c r="AH9231">
        <v>29</v>
      </c>
      <c r="AL9231" t="s">
        <v>22</v>
      </c>
      <c r="AM9231">
        <v>72</v>
      </c>
    </row>
    <row r="9232" spans="28:39">
      <c r="AB9232" s="59" t="s">
        <v>656</v>
      </c>
      <c r="AC9232" s="1">
        <v>1</v>
      </c>
      <c r="AD9232" s="38" t="s">
        <v>427</v>
      </c>
      <c r="AE9232" s="60" t="s">
        <v>133</v>
      </c>
      <c r="AF9232" s="49">
        <v>115</v>
      </c>
      <c r="AG9232" s="46">
        <v>50</v>
      </c>
      <c r="AH9232">
        <v>23</v>
      </c>
      <c r="AL9232" t="s">
        <v>22</v>
      </c>
      <c r="AM9232">
        <v>72</v>
      </c>
    </row>
    <row r="9233" spans="28:39">
      <c r="AB9233" s="59" t="s">
        <v>656</v>
      </c>
      <c r="AC9233" s="1">
        <v>1</v>
      </c>
      <c r="AD9233" s="38" t="s">
        <v>427</v>
      </c>
      <c r="AE9233" s="60" t="s">
        <v>133</v>
      </c>
      <c r="AF9233" s="49">
        <v>115</v>
      </c>
      <c r="AG9233" s="47">
        <v>60</v>
      </c>
      <c r="AH9233">
        <v>19</v>
      </c>
      <c r="AL9233" t="s">
        <v>22</v>
      </c>
      <c r="AM9233">
        <v>72</v>
      </c>
    </row>
    <row r="9234" spans="28:39">
      <c r="AB9234" s="59" t="s">
        <v>656</v>
      </c>
      <c r="AC9234" s="1">
        <v>1</v>
      </c>
      <c r="AD9234" s="38" t="s">
        <v>427</v>
      </c>
      <c r="AE9234" s="60" t="s">
        <v>133</v>
      </c>
      <c r="AF9234" s="49">
        <v>115</v>
      </c>
      <c r="AG9234" s="48">
        <v>70</v>
      </c>
      <c r="AH9234">
        <v>17</v>
      </c>
      <c r="AL9234" t="s">
        <v>22</v>
      </c>
      <c r="AM9234">
        <v>72</v>
      </c>
    </row>
    <row r="9235" spans="28:39">
      <c r="AB9235" s="59" t="s">
        <v>656</v>
      </c>
      <c r="AC9235" s="1">
        <v>1</v>
      </c>
      <c r="AD9235" s="38" t="s">
        <v>427</v>
      </c>
      <c r="AE9235" s="60" t="s">
        <v>133</v>
      </c>
      <c r="AF9235" s="50">
        <v>120</v>
      </c>
      <c r="AG9235" s="41">
        <v>0</v>
      </c>
      <c r="AH9235">
        <v>62</v>
      </c>
      <c r="AL9235" t="s">
        <v>22</v>
      </c>
      <c r="AM9235">
        <v>72</v>
      </c>
    </row>
    <row r="9236" spans="28:39">
      <c r="AB9236" s="59" t="s">
        <v>656</v>
      </c>
      <c r="AC9236" s="1">
        <v>1</v>
      </c>
      <c r="AD9236" s="38" t="s">
        <v>427</v>
      </c>
      <c r="AE9236" s="60" t="s">
        <v>133</v>
      </c>
      <c r="AF9236" s="50">
        <v>120</v>
      </c>
      <c r="AG9236" s="42">
        <v>10</v>
      </c>
      <c r="AH9236">
        <v>62</v>
      </c>
      <c r="AL9236" t="s">
        <v>22</v>
      </c>
      <c r="AM9236">
        <v>72</v>
      </c>
    </row>
    <row r="9237" spans="28:39">
      <c r="AB9237" s="59" t="s">
        <v>656</v>
      </c>
      <c r="AC9237" s="1">
        <v>1</v>
      </c>
      <c r="AD9237" s="38" t="s">
        <v>427</v>
      </c>
      <c r="AE9237" s="60" t="s">
        <v>133</v>
      </c>
      <c r="AF9237" s="50">
        <v>120</v>
      </c>
      <c r="AG9237" s="43">
        <v>20</v>
      </c>
      <c r="AH9237">
        <v>54</v>
      </c>
      <c r="AL9237" t="s">
        <v>22</v>
      </c>
      <c r="AM9237">
        <v>72</v>
      </c>
    </row>
    <row r="9238" spans="28:39">
      <c r="AB9238" s="59" t="s">
        <v>656</v>
      </c>
      <c r="AC9238" s="1">
        <v>1</v>
      </c>
      <c r="AD9238" s="38" t="s">
        <v>427</v>
      </c>
      <c r="AE9238" s="60" t="s">
        <v>133</v>
      </c>
      <c r="AF9238" s="50">
        <v>120</v>
      </c>
      <c r="AG9238" s="44">
        <v>30</v>
      </c>
      <c r="AH9238">
        <v>37</v>
      </c>
      <c r="AL9238" t="s">
        <v>22</v>
      </c>
      <c r="AM9238">
        <v>72</v>
      </c>
    </row>
    <row r="9239" spans="28:39">
      <c r="AB9239" s="59" t="s">
        <v>656</v>
      </c>
      <c r="AC9239" s="1">
        <v>1</v>
      </c>
      <c r="AD9239" s="38" t="s">
        <v>427</v>
      </c>
      <c r="AE9239" s="60" t="s">
        <v>133</v>
      </c>
      <c r="AF9239" s="50">
        <v>120</v>
      </c>
      <c r="AG9239" s="45">
        <v>40</v>
      </c>
      <c r="AH9239">
        <v>29</v>
      </c>
      <c r="AL9239" t="s">
        <v>22</v>
      </c>
      <c r="AM9239">
        <v>72</v>
      </c>
    </row>
    <row r="9240" spans="28:39">
      <c r="AB9240" s="59" t="s">
        <v>656</v>
      </c>
      <c r="AC9240" s="1">
        <v>1</v>
      </c>
      <c r="AD9240" s="38" t="s">
        <v>427</v>
      </c>
      <c r="AE9240" s="60" t="s">
        <v>133</v>
      </c>
      <c r="AF9240" s="50">
        <v>120</v>
      </c>
      <c r="AG9240" s="46">
        <v>50</v>
      </c>
      <c r="AH9240">
        <v>23</v>
      </c>
      <c r="AL9240" t="s">
        <v>22</v>
      </c>
      <c r="AM9240">
        <v>72</v>
      </c>
    </row>
    <row r="9241" spans="28:39">
      <c r="AB9241" s="59" t="s">
        <v>656</v>
      </c>
      <c r="AC9241" s="1">
        <v>1</v>
      </c>
      <c r="AD9241" s="38" t="s">
        <v>427</v>
      </c>
      <c r="AE9241" s="60" t="s">
        <v>133</v>
      </c>
      <c r="AF9241" s="50">
        <v>120</v>
      </c>
      <c r="AG9241" s="47">
        <v>60</v>
      </c>
      <c r="AH9241">
        <v>19</v>
      </c>
      <c r="AL9241" t="s">
        <v>22</v>
      </c>
      <c r="AM9241">
        <v>72</v>
      </c>
    </row>
    <row r="9242" spans="28:39">
      <c r="AB9242" s="59" t="s">
        <v>656</v>
      </c>
      <c r="AC9242" s="1">
        <v>1</v>
      </c>
      <c r="AD9242" s="38" t="s">
        <v>427</v>
      </c>
      <c r="AE9242" s="60" t="s">
        <v>133</v>
      </c>
      <c r="AF9242" s="50">
        <v>120</v>
      </c>
      <c r="AG9242" s="48">
        <v>70</v>
      </c>
      <c r="AH9242">
        <v>17</v>
      </c>
      <c r="AL9242" t="s">
        <v>22</v>
      </c>
      <c r="AM9242">
        <v>72</v>
      </c>
    </row>
    <row r="9243" spans="28:39">
      <c r="AB9243" s="59" t="s">
        <v>656</v>
      </c>
      <c r="AC9243" s="1">
        <v>1</v>
      </c>
      <c r="AD9243" s="38" t="s">
        <v>427</v>
      </c>
      <c r="AE9243" s="60" t="s">
        <v>133</v>
      </c>
      <c r="AF9243" s="51">
        <v>130</v>
      </c>
      <c r="AG9243" s="41">
        <v>0</v>
      </c>
      <c r="AH9243">
        <v>58</v>
      </c>
      <c r="AL9243" t="s">
        <v>22</v>
      </c>
      <c r="AM9243">
        <v>72</v>
      </c>
    </row>
    <row r="9244" spans="28:39">
      <c r="AB9244" s="59" t="s">
        <v>656</v>
      </c>
      <c r="AC9244" s="1">
        <v>1</v>
      </c>
      <c r="AD9244" s="38" t="s">
        <v>427</v>
      </c>
      <c r="AE9244" s="60" t="s">
        <v>133</v>
      </c>
      <c r="AF9244" s="51">
        <v>130</v>
      </c>
      <c r="AG9244" s="42">
        <v>10</v>
      </c>
      <c r="AH9244">
        <v>58</v>
      </c>
      <c r="AL9244" t="s">
        <v>22</v>
      </c>
      <c r="AM9244">
        <v>72</v>
      </c>
    </row>
    <row r="9245" spans="28:39">
      <c r="AB9245" s="59" t="s">
        <v>656</v>
      </c>
      <c r="AC9245" s="1">
        <v>1</v>
      </c>
      <c r="AD9245" s="38" t="s">
        <v>427</v>
      </c>
      <c r="AE9245" s="60" t="s">
        <v>133</v>
      </c>
      <c r="AF9245" s="51">
        <v>130</v>
      </c>
      <c r="AG9245" s="43">
        <v>20</v>
      </c>
      <c r="AH9245">
        <v>54</v>
      </c>
      <c r="AL9245" t="s">
        <v>22</v>
      </c>
      <c r="AM9245">
        <v>72</v>
      </c>
    </row>
    <row r="9246" spans="28:39">
      <c r="AB9246" s="59" t="s">
        <v>656</v>
      </c>
      <c r="AC9246" s="1">
        <v>1</v>
      </c>
      <c r="AD9246" s="38" t="s">
        <v>427</v>
      </c>
      <c r="AE9246" s="60" t="s">
        <v>133</v>
      </c>
      <c r="AF9246" s="51">
        <v>130</v>
      </c>
      <c r="AG9246" s="44">
        <v>30</v>
      </c>
      <c r="AH9246">
        <v>37</v>
      </c>
      <c r="AL9246" t="s">
        <v>22</v>
      </c>
      <c r="AM9246">
        <v>72</v>
      </c>
    </row>
    <row r="9247" spans="28:39">
      <c r="AB9247" s="59" t="s">
        <v>656</v>
      </c>
      <c r="AC9247" s="1">
        <v>1</v>
      </c>
      <c r="AD9247" s="38" t="s">
        <v>427</v>
      </c>
      <c r="AE9247" s="60" t="s">
        <v>133</v>
      </c>
      <c r="AF9247" s="51">
        <v>130</v>
      </c>
      <c r="AG9247" s="45">
        <v>40</v>
      </c>
      <c r="AH9247">
        <v>29</v>
      </c>
      <c r="AL9247" t="s">
        <v>22</v>
      </c>
      <c r="AM9247">
        <v>72</v>
      </c>
    </row>
    <row r="9248" spans="28:39">
      <c r="AB9248" s="59" t="s">
        <v>656</v>
      </c>
      <c r="AC9248" s="1">
        <v>1</v>
      </c>
      <c r="AD9248" s="38" t="s">
        <v>427</v>
      </c>
      <c r="AE9248" s="60" t="s">
        <v>133</v>
      </c>
      <c r="AF9248" s="51">
        <v>130</v>
      </c>
      <c r="AG9248" s="46">
        <v>50</v>
      </c>
      <c r="AH9248">
        <v>23</v>
      </c>
      <c r="AL9248" t="s">
        <v>22</v>
      </c>
      <c r="AM9248">
        <v>72</v>
      </c>
    </row>
    <row r="9249" spans="28:39">
      <c r="AB9249" s="59" t="s">
        <v>656</v>
      </c>
      <c r="AC9249" s="1">
        <v>1</v>
      </c>
      <c r="AD9249" s="38" t="s">
        <v>427</v>
      </c>
      <c r="AE9249" s="60" t="s">
        <v>133</v>
      </c>
      <c r="AF9249" s="51">
        <v>130</v>
      </c>
      <c r="AG9249" s="47">
        <v>60</v>
      </c>
      <c r="AH9249">
        <v>19</v>
      </c>
      <c r="AL9249" t="s">
        <v>22</v>
      </c>
      <c r="AM9249">
        <v>72</v>
      </c>
    </row>
    <row r="9250" spans="28:39">
      <c r="AB9250" s="59" t="s">
        <v>656</v>
      </c>
      <c r="AC9250" s="1">
        <v>1</v>
      </c>
      <c r="AD9250" s="38" t="s">
        <v>427</v>
      </c>
      <c r="AE9250" s="60" t="s">
        <v>133</v>
      </c>
      <c r="AF9250" s="51">
        <v>130</v>
      </c>
      <c r="AG9250" s="48">
        <v>70</v>
      </c>
      <c r="AH9250">
        <v>17</v>
      </c>
      <c r="AL9250" t="s">
        <v>22</v>
      </c>
      <c r="AM9250">
        <v>72</v>
      </c>
    </row>
    <row r="9251" spans="28:39">
      <c r="AB9251" s="59" t="s">
        <v>656</v>
      </c>
      <c r="AC9251" s="1">
        <v>1</v>
      </c>
      <c r="AD9251" s="38" t="s">
        <v>427</v>
      </c>
      <c r="AE9251" s="60" t="s">
        <v>133</v>
      </c>
      <c r="AF9251" s="52">
        <v>140</v>
      </c>
      <c r="AG9251" s="41">
        <v>0</v>
      </c>
      <c r="AH9251">
        <v>55</v>
      </c>
      <c r="AL9251" t="s">
        <v>22</v>
      </c>
      <c r="AM9251">
        <v>72</v>
      </c>
    </row>
    <row r="9252" spans="28:39">
      <c r="AB9252" s="59" t="s">
        <v>656</v>
      </c>
      <c r="AC9252" s="1">
        <v>1</v>
      </c>
      <c r="AD9252" s="38" t="s">
        <v>427</v>
      </c>
      <c r="AE9252" s="60" t="s">
        <v>133</v>
      </c>
      <c r="AF9252" s="52">
        <v>140</v>
      </c>
      <c r="AG9252" s="42">
        <v>10</v>
      </c>
      <c r="AH9252">
        <v>55</v>
      </c>
      <c r="AL9252" t="s">
        <v>22</v>
      </c>
      <c r="AM9252">
        <v>72</v>
      </c>
    </row>
    <row r="9253" spans="28:39">
      <c r="AB9253" s="59" t="s">
        <v>656</v>
      </c>
      <c r="AC9253" s="1">
        <v>1</v>
      </c>
      <c r="AD9253" s="38" t="s">
        <v>427</v>
      </c>
      <c r="AE9253" s="60" t="s">
        <v>133</v>
      </c>
      <c r="AF9253" s="52">
        <v>140</v>
      </c>
      <c r="AG9253" s="43">
        <v>20</v>
      </c>
      <c r="AH9253">
        <v>54</v>
      </c>
      <c r="AL9253" t="s">
        <v>22</v>
      </c>
      <c r="AM9253">
        <v>72</v>
      </c>
    </row>
    <row r="9254" spans="28:39">
      <c r="AB9254" s="59" t="s">
        <v>656</v>
      </c>
      <c r="AC9254" s="1">
        <v>1</v>
      </c>
      <c r="AD9254" s="38" t="s">
        <v>427</v>
      </c>
      <c r="AE9254" s="60" t="s">
        <v>133</v>
      </c>
      <c r="AF9254" s="52">
        <v>140</v>
      </c>
      <c r="AG9254" s="44">
        <v>30</v>
      </c>
      <c r="AH9254">
        <v>37</v>
      </c>
      <c r="AL9254" t="s">
        <v>22</v>
      </c>
      <c r="AM9254">
        <v>72</v>
      </c>
    </row>
    <row r="9255" spans="28:39">
      <c r="AB9255" s="59" t="s">
        <v>656</v>
      </c>
      <c r="AC9255" s="1">
        <v>1</v>
      </c>
      <c r="AD9255" s="38" t="s">
        <v>427</v>
      </c>
      <c r="AE9255" s="60" t="s">
        <v>133</v>
      </c>
      <c r="AF9255" s="52">
        <v>140</v>
      </c>
      <c r="AG9255" s="45">
        <v>40</v>
      </c>
      <c r="AH9255">
        <v>29</v>
      </c>
      <c r="AL9255" t="s">
        <v>22</v>
      </c>
      <c r="AM9255">
        <v>72</v>
      </c>
    </row>
    <row r="9256" spans="28:39">
      <c r="AB9256" s="59" t="s">
        <v>656</v>
      </c>
      <c r="AC9256" s="1">
        <v>1</v>
      </c>
      <c r="AD9256" s="38" t="s">
        <v>427</v>
      </c>
      <c r="AE9256" s="60" t="s">
        <v>133</v>
      </c>
      <c r="AF9256" s="52">
        <v>140</v>
      </c>
      <c r="AG9256" s="46">
        <v>50</v>
      </c>
      <c r="AH9256">
        <v>23</v>
      </c>
      <c r="AL9256" t="s">
        <v>22</v>
      </c>
      <c r="AM9256">
        <v>72</v>
      </c>
    </row>
    <row r="9257" spans="28:39">
      <c r="AB9257" s="59" t="s">
        <v>656</v>
      </c>
      <c r="AC9257" s="1">
        <v>1</v>
      </c>
      <c r="AD9257" s="38" t="s">
        <v>427</v>
      </c>
      <c r="AE9257" s="60" t="s">
        <v>133</v>
      </c>
      <c r="AF9257" s="52">
        <v>140</v>
      </c>
      <c r="AG9257" s="47">
        <v>60</v>
      </c>
      <c r="AH9257">
        <v>19</v>
      </c>
      <c r="AL9257" t="s">
        <v>22</v>
      </c>
      <c r="AM9257">
        <v>72</v>
      </c>
    </row>
    <row r="9258" spans="28:39">
      <c r="AB9258" s="59" t="s">
        <v>656</v>
      </c>
      <c r="AC9258" s="1">
        <v>1</v>
      </c>
      <c r="AD9258" s="38" t="s">
        <v>427</v>
      </c>
      <c r="AE9258" s="60" t="s">
        <v>133</v>
      </c>
      <c r="AF9258" s="52">
        <v>140</v>
      </c>
      <c r="AG9258" s="48">
        <v>70</v>
      </c>
      <c r="AH9258">
        <v>17</v>
      </c>
      <c r="AL9258" t="s">
        <v>22</v>
      </c>
      <c r="AM9258">
        <v>72</v>
      </c>
    </row>
    <row r="9259" spans="28:39">
      <c r="AB9259" s="59" t="s">
        <v>656</v>
      </c>
      <c r="AC9259" s="1">
        <v>1</v>
      </c>
      <c r="AD9259" s="38" t="s">
        <v>427</v>
      </c>
      <c r="AE9259" s="60" t="s">
        <v>133</v>
      </c>
      <c r="AF9259" s="53">
        <v>150</v>
      </c>
      <c r="AG9259" s="41">
        <v>0</v>
      </c>
      <c r="AH9259">
        <v>53</v>
      </c>
      <c r="AL9259" t="s">
        <v>22</v>
      </c>
      <c r="AM9259">
        <v>72</v>
      </c>
    </row>
    <row r="9260" spans="28:39">
      <c r="AB9260" s="59" t="s">
        <v>656</v>
      </c>
      <c r="AC9260" s="1">
        <v>1</v>
      </c>
      <c r="AD9260" s="38" t="s">
        <v>427</v>
      </c>
      <c r="AE9260" s="60" t="s">
        <v>133</v>
      </c>
      <c r="AF9260" s="53">
        <v>150</v>
      </c>
      <c r="AG9260" s="42">
        <v>10</v>
      </c>
      <c r="AH9260">
        <v>53</v>
      </c>
      <c r="AL9260" t="s">
        <v>22</v>
      </c>
      <c r="AM9260">
        <v>72</v>
      </c>
    </row>
    <row r="9261" spans="28:39">
      <c r="AB9261" s="59" t="s">
        <v>656</v>
      </c>
      <c r="AC9261" s="1">
        <v>1</v>
      </c>
      <c r="AD9261" s="38" t="s">
        <v>427</v>
      </c>
      <c r="AE9261" s="60" t="s">
        <v>133</v>
      </c>
      <c r="AF9261" s="53">
        <v>150</v>
      </c>
      <c r="AG9261" s="43">
        <v>20</v>
      </c>
      <c r="AH9261">
        <v>53</v>
      </c>
      <c r="AL9261" t="s">
        <v>22</v>
      </c>
      <c r="AM9261">
        <v>72</v>
      </c>
    </row>
    <row r="9262" spans="28:39">
      <c r="AB9262" s="59" t="s">
        <v>656</v>
      </c>
      <c r="AC9262" s="1">
        <v>1</v>
      </c>
      <c r="AD9262" s="38" t="s">
        <v>427</v>
      </c>
      <c r="AE9262" s="60" t="s">
        <v>133</v>
      </c>
      <c r="AF9262" s="53">
        <v>150</v>
      </c>
      <c r="AG9262" s="44">
        <v>30</v>
      </c>
      <c r="AH9262">
        <v>37</v>
      </c>
      <c r="AL9262" t="s">
        <v>22</v>
      </c>
      <c r="AM9262">
        <v>72</v>
      </c>
    </row>
    <row r="9263" spans="28:39">
      <c r="AB9263" s="59" t="s">
        <v>656</v>
      </c>
      <c r="AC9263" s="1">
        <v>1</v>
      </c>
      <c r="AD9263" s="38" t="s">
        <v>427</v>
      </c>
      <c r="AE9263" s="60" t="s">
        <v>133</v>
      </c>
      <c r="AF9263" s="53">
        <v>150</v>
      </c>
      <c r="AG9263" s="45">
        <v>40</v>
      </c>
      <c r="AH9263">
        <v>29</v>
      </c>
      <c r="AL9263" t="s">
        <v>22</v>
      </c>
      <c r="AM9263">
        <v>72</v>
      </c>
    </row>
    <row r="9264" spans="28:39">
      <c r="AB9264" s="59" t="s">
        <v>656</v>
      </c>
      <c r="AC9264" s="1">
        <v>1</v>
      </c>
      <c r="AD9264" s="38" t="s">
        <v>427</v>
      </c>
      <c r="AE9264" s="60" t="s">
        <v>133</v>
      </c>
      <c r="AF9264" s="53">
        <v>150</v>
      </c>
      <c r="AG9264" s="46">
        <v>50</v>
      </c>
      <c r="AH9264">
        <v>23</v>
      </c>
      <c r="AL9264" t="s">
        <v>22</v>
      </c>
      <c r="AM9264">
        <v>72</v>
      </c>
    </row>
    <row r="9265" spans="28:39">
      <c r="AB9265" s="59" t="s">
        <v>656</v>
      </c>
      <c r="AC9265" s="1">
        <v>1</v>
      </c>
      <c r="AD9265" s="38" t="s">
        <v>427</v>
      </c>
      <c r="AE9265" s="60" t="s">
        <v>133</v>
      </c>
      <c r="AF9265" s="53">
        <v>150</v>
      </c>
      <c r="AG9265" s="47">
        <v>60</v>
      </c>
      <c r="AH9265">
        <v>19</v>
      </c>
      <c r="AL9265" t="s">
        <v>22</v>
      </c>
      <c r="AM9265">
        <v>72</v>
      </c>
    </row>
    <row r="9266" spans="28:39">
      <c r="AB9266" s="59" t="s">
        <v>656</v>
      </c>
      <c r="AC9266" s="1">
        <v>1</v>
      </c>
      <c r="AD9266" s="38" t="s">
        <v>427</v>
      </c>
      <c r="AE9266" s="60" t="s">
        <v>133</v>
      </c>
      <c r="AF9266" s="53">
        <v>150</v>
      </c>
      <c r="AG9266" s="48">
        <v>70</v>
      </c>
      <c r="AH9266">
        <v>17</v>
      </c>
      <c r="AL9266" t="s">
        <v>22</v>
      </c>
      <c r="AM9266">
        <v>72</v>
      </c>
    </row>
    <row r="9267" spans="28:39">
      <c r="AB9267" s="59" t="s">
        <v>656</v>
      </c>
      <c r="AC9267" s="1">
        <v>1</v>
      </c>
      <c r="AD9267" s="38" t="s">
        <v>427</v>
      </c>
      <c r="AE9267" s="60" t="s">
        <v>133</v>
      </c>
      <c r="AF9267" s="54">
        <v>160</v>
      </c>
      <c r="AG9267" s="41">
        <v>0</v>
      </c>
      <c r="AH9267">
        <v>50</v>
      </c>
      <c r="AL9267" t="s">
        <v>22</v>
      </c>
      <c r="AM9267">
        <v>72</v>
      </c>
    </row>
    <row r="9268" spans="28:39">
      <c r="AB9268" s="59" t="s">
        <v>656</v>
      </c>
      <c r="AC9268" s="1">
        <v>1</v>
      </c>
      <c r="AD9268" s="38" t="s">
        <v>427</v>
      </c>
      <c r="AE9268" s="60" t="s">
        <v>133</v>
      </c>
      <c r="AF9268" s="54">
        <v>160</v>
      </c>
      <c r="AG9268" s="42">
        <v>10</v>
      </c>
      <c r="AH9268">
        <v>50</v>
      </c>
      <c r="AL9268" t="s">
        <v>22</v>
      </c>
      <c r="AM9268">
        <v>72</v>
      </c>
    </row>
    <row r="9269" spans="28:39">
      <c r="AB9269" s="59" t="s">
        <v>656</v>
      </c>
      <c r="AC9269" s="1">
        <v>1</v>
      </c>
      <c r="AD9269" s="38" t="s">
        <v>427</v>
      </c>
      <c r="AE9269" s="60" t="s">
        <v>133</v>
      </c>
      <c r="AF9269" s="54">
        <v>160</v>
      </c>
      <c r="AG9269" s="43">
        <v>20</v>
      </c>
      <c r="AH9269">
        <v>50</v>
      </c>
      <c r="AL9269" t="s">
        <v>22</v>
      </c>
      <c r="AM9269">
        <v>72</v>
      </c>
    </row>
    <row r="9270" spans="28:39">
      <c r="AB9270" s="59" t="s">
        <v>656</v>
      </c>
      <c r="AC9270" s="1">
        <v>1</v>
      </c>
      <c r="AD9270" s="38" t="s">
        <v>427</v>
      </c>
      <c r="AE9270" s="60" t="s">
        <v>133</v>
      </c>
      <c r="AF9270" s="54">
        <v>160</v>
      </c>
      <c r="AG9270" s="44">
        <v>30</v>
      </c>
      <c r="AH9270">
        <v>37</v>
      </c>
      <c r="AL9270" t="s">
        <v>22</v>
      </c>
      <c r="AM9270">
        <v>72</v>
      </c>
    </row>
    <row r="9271" spans="28:39">
      <c r="AB9271" s="59" t="s">
        <v>656</v>
      </c>
      <c r="AC9271" s="1">
        <v>1</v>
      </c>
      <c r="AD9271" s="38" t="s">
        <v>427</v>
      </c>
      <c r="AE9271" s="60" t="s">
        <v>133</v>
      </c>
      <c r="AF9271" s="54">
        <v>160</v>
      </c>
      <c r="AG9271" s="45">
        <v>40</v>
      </c>
      <c r="AH9271">
        <v>29</v>
      </c>
      <c r="AL9271" t="s">
        <v>22</v>
      </c>
      <c r="AM9271">
        <v>72</v>
      </c>
    </row>
    <row r="9272" spans="28:39">
      <c r="AB9272" s="59" t="s">
        <v>656</v>
      </c>
      <c r="AC9272" s="1">
        <v>1</v>
      </c>
      <c r="AD9272" s="38" t="s">
        <v>427</v>
      </c>
      <c r="AE9272" s="60" t="s">
        <v>133</v>
      </c>
      <c r="AF9272" s="54">
        <v>160</v>
      </c>
      <c r="AG9272" s="46">
        <v>50</v>
      </c>
      <c r="AH9272">
        <v>23</v>
      </c>
      <c r="AL9272" t="s">
        <v>22</v>
      </c>
      <c r="AM9272">
        <v>72</v>
      </c>
    </row>
    <row r="9273" spans="28:39">
      <c r="AB9273" s="59" t="s">
        <v>656</v>
      </c>
      <c r="AC9273" s="1">
        <v>1</v>
      </c>
      <c r="AD9273" s="38" t="s">
        <v>427</v>
      </c>
      <c r="AE9273" s="60" t="s">
        <v>133</v>
      </c>
      <c r="AF9273" s="54">
        <v>160</v>
      </c>
      <c r="AG9273" s="47">
        <v>60</v>
      </c>
      <c r="AH9273">
        <v>19</v>
      </c>
      <c r="AL9273" t="s">
        <v>22</v>
      </c>
      <c r="AM9273">
        <v>72</v>
      </c>
    </row>
    <row r="9274" spans="28:39">
      <c r="AB9274" s="59" t="s">
        <v>656</v>
      </c>
      <c r="AC9274" s="1">
        <v>1</v>
      </c>
      <c r="AD9274" s="38" t="s">
        <v>427</v>
      </c>
      <c r="AE9274" s="60" t="s">
        <v>133</v>
      </c>
      <c r="AF9274" s="54">
        <v>160</v>
      </c>
      <c r="AG9274" s="48">
        <v>70</v>
      </c>
      <c r="AH9274">
        <v>17</v>
      </c>
      <c r="AL9274" t="s">
        <v>22</v>
      </c>
      <c r="AM9274">
        <v>72</v>
      </c>
    </row>
    <row r="9275" spans="28:39">
      <c r="AB9275" s="59" t="s">
        <v>656</v>
      </c>
      <c r="AC9275" s="1">
        <v>1</v>
      </c>
      <c r="AD9275" s="38" t="s">
        <v>427</v>
      </c>
      <c r="AE9275" s="60" t="s">
        <v>133</v>
      </c>
      <c r="AF9275" s="55">
        <v>170</v>
      </c>
      <c r="AG9275" s="41">
        <v>0</v>
      </c>
      <c r="AH9275">
        <v>48</v>
      </c>
      <c r="AL9275" t="s">
        <v>22</v>
      </c>
      <c r="AM9275">
        <v>72</v>
      </c>
    </row>
    <row r="9276" spans="28:39">
      <c r="AB9276" s="59" t="s">
        <v>656</v>
      </c>
      <c r="AC9276" s="1">
        <v>1</v>
      </c>
      <c r="AD9276" s="38" t="s">
        <v>427</v>
      </c>
      <c r="AE9276" s="60" t="s">
        <v>133</v>
      </c>
      <c r="AF9276" s="55">
        <v>170</v>
      </c>
      <c r="AG9276" s="42">
        <v>10</v>
      </c>
      <c r="AH9276">
        <v>48</v>
      </c>
      <c r="AL9276" t="s">
        <v>22</v>
      </c>
      <c r="AM9276">
        <v>72</v>
      </c>
    </row>
    <row r="9277" spans="28:39">
      <c r="AB9277" s="59" t="s">
        <v>656</v>
      </c>
      <c r="AC9277" s="1">
        <v>1</v>
      </c>
      <c r="AD9277" s="38" t="s">
        <v>427</v>
      </c>
      <c r="AE9277" s="60" t="s">
        <v>133</v>
      </c>
      <c r="AF9277" s="55">
        <v>170</v>
      </c>
      <c r="AG9277" s="43">
        <v>20</v>
      </c>
      <c r="AH9277">
        <v>48</v>
      </c>
      <c r="AL9277" t="s">
        <v>22</v>
      </c>
      <c r="AM9277">
        <v>72</v>
      </c>
    </row>
    <row r="9278" spans="28:39">
      <c r="AB9278" s="59" t="s">
        <v>656</v>
      </c>
      <c r="AC9278" s="1">
        <v>1</v>
      </c>
      <c r="AD9278" s="38" t="s">
        <v>427</v>
      </c>
      <c r="AE9278" s="60" t="s">
        <v>133</v>
      </c>
      <c r="AF9278" s="55">
        <v>170</v>
      </c>
      <c r="AG9278" s="44">
        <v>30</v>
      </c>
      <c r="AH9278">
        <v>37</v>
      </c>
      <c r="AL9278" t="s">
        <v>22</v>
      </c>
      <c r="AM9278">
        <v>72</v>
      </c>
    </row>
    <row r="9279" spans="28:39">
      <c r="AB9279" s="59" t="s">
        <v>656</v>
      </c>
      <c r="AC9279" s="1">
        <v>1</v>
      </c>
      <c r="AD9279" s="38" t="s">
        <v>427</v>
      </c>
      <c r="AE9279" s="60" t="s">
        <v>133</v>
      </c>
      <c r="AF9279" s="55">
        <v>170</v>
      </c>
      <c r="AG9279" s="45">
        <v>40</v>
      </c>
      <c r="AH9279">
        <v>29</v>
      </c>
      <c r="AL9279" t="s">
        <v>22</v>
      </c>
      <c r="AM9279">
        <v>72</v>
      </c>
    </row>
    <row r="9280" spans="28:39">
      <c r="AB9280" s="59" t="s">
        <v>656</v>
      </c>
      <c r="AC9280" s="1">
        <v>1</v>
      </c>
      <c r="AD9280" s="38" t="s">
        <v>427</v>
      </c>
      <c r="AE9280" s="60" t="s">
        <v>133</v>
      </c>
      <c r="AF9280" s="55">
        <v>170</v>
      </c>
      <c r="AG9280" s="46">
        <v>50</v>
      </c>
      <c r="AH9280">
        <v>23</v>
      </c>
      <c r="AL9280" t="s">
        <v>22</v>
      </c>
      <c r="AM9280">
        <v>72</v>
      </c>
    </row>
    <row r="9281" spans="28:39">
      <c r="AB9281" s="59" t="s">
        <v>656</v>
      </c>
      <c r="AC9281" s="1">
        <v>1</v>
      </c>
      <c r="AD9281" s="38" t="s">
        <v>427</v>
      </c>
      <c r="AE9281" s="60" t="s">
        <v>133</v>
      </c>
      <c r="AF9281" s="55">
        <v>170</v>
      </c>
      <c r="AG9281" s="47">
        <v>60</v>
      </c>
      <c r="AH9281">
        <v>19</v>
      </c>
      <c r="AL9281" t="s">
        <v>22</v>
      </c>
      <c r="AM9281">
        <v>72</v>
      </c>
    </row>
    <row r="9282" spans="28:39">
      <c r="AB9282" s="59" t="s">
        <v>656</v>
      </c>
      <c r="AC9282" s="1">
        <v>1</v>
      </c>
      <c r="AD9282" s="38" t="s">
        <v>427</v>
      </c>
      <c r="AE9282" s="60" t="s">
        <v>133</v>
      </c>
      <c r="AF9282" s="55">
        <v>170</v>
      </c>
      <c r="AG9282" s="48">
        <v>70</v>
      </c>
      <c r="AH9282">
        <v>17</v>
      </c>
      <c r="AL9282" t="s">
        <v>22</v>
      </c>
      <c r="AM9282">
        <v>72</v>
      </c>
    </row>
    <row r="9283" spans="28:39">
      <c r="AB9283" s="59" t="s">
        <v>656</v>
      </c>
      <c r="AC9283" s="1">
        <v>1</v>
      </c>
      <c r="AD9283" s="38" t="s">
        <v>427</v>
      </c>
      <c r="AE9283" s="60" t="s">
        <v>133</v>
      </c>
      <c r="AF9283" s="56">
        <v>180</v>
      </c>
      <c r="AG9283" s="41">
        <v>0</v>
      </c>
      <c r="AH9283">
        <v>46</v>
      </c>
      <c r="AL9283" t="s">
        <v>22</v>
      </c>
      <c r="AM9283">
        <v>72</v>
      </c>
    </row>
    <row r="9284" spans="28:39">
      <c r="AB9284" s="59" t="s">
        <v>656</v>
      </c>
      <c r="AC9284" s="1">
        <v>1</v>
      </c>
      <c r="AD9284" s="38" t="s">
        <v>427</v>
      </c>
      <c r="AE9284" s="60" t="s">
        <v>133</v>
      </c>
      <c r="AF9284" s="56">
        <v>180</v>
      </c>
      <c r="AG9284" s="42">
        <v>10</v>
      </c>
      <c r="AH9284">
        <v>46</v>
      </c>
      <c r="AL9284" t="s">
        <v>22</v>
      </c>
      <c r="AM9284">
        <v>72</v>
      </c>
    </row>
    <row r="9285" spans="28:39">
      <c r="AB9285" s="59" t="s">
        <v>656</v>
      </c>
      <c r="AC9285" s="1">
        <v>1</v>
      </c>
      <c r="AD9285" s="38" t="s">
        <v>427</v>
      </c>
      <c r="AE9285" s="60" t="s">
        <v>133</v>
      </c>
      <c r="AF9285" s="56">
        <v>180</v>
      </c>
      <c r="AG9285" s="43">
        <v>20</v>
      </c>
      <c r="AH9285">
        <v>46</v>
      </c>
      <c r="AL9285" t="s">
        <v>22</v>
      </c>
      <c r="AM9285">
        <v>72</v>
      </c>
    </row>
    <row r="9286" spans="28:39">
      <c r="AB9286" s="59" t="s">
        <v>656</v>
      </c>
      <c r="AC9286" s="1">
        <v>1</v>
      </c>
      <c r="AD9286" s="38" t="s">
        <v>427</v>
      </c>
      <c r="AE9286" s="60" t="s">
        <v>133</v>
      </c>
      <c r="AF9286" s="56">
        <v>180</v>
      </c>
      <c r="AG9286" s="44">
        <v>30</v>
      </c>
      <c r="AH9286">
        <v>37</v>
      </c>
      <c r="AL9286" t="s">
        <v>22</v>
      </c>
      <c r="AM9286">
        <v>72</v>
      </c>
    </row>
    <row r="9287" spans="28:39">
      <c r="AB9287" s="59" t="s">
        <v>656</v>
      </c>
      <c r="AC9287" s="1">
        <v>1</v>
      </c>
      <c r="AD9287" s="38" t="s">
        <v>427</v>
      </c>
      <c r="AE9287" s="60" t="s">
        <v>133</v>
      </c>
      <c r="AF9287" s="56">
        <v>180</v>
      </c>
      <c r="AG9287" s="45">
        <v>40</v>
      </c>
      <c r="AH9287">
        <v>29</v>
      </c>
      <c r="AL9287" t="s">
        <v>22</v>
      </c>
      <c r="AM9287">
        <v>72</v>
      </c>
    </row>
    <row r="9288" spans="28:39">
      <c r="AB9288" s="59" t="s">
        <v>656</v>
      </c>
      <c r="AC9288" s="1">
        <v>1</v>
      </c>
      <c r="AD9288" s="38" t="s">
        <v>427</v>
      </c>
      <c r="AE9288" s="60" t="s">
        <v>133</v>
      </c>
      <c r="AF9288" s="56">
        <v>180</v>
      </c>
      <c r="AG9288" s="46">
        <v>50</v>
      </c>
      <c r="AH9288">
        <v>23</v>
      </c>
      <c r="AL9288" t="s">
        <v>22</v>
      </c>
      <c r="AM9288">
        <v>72</v>
      </c>
    </row>
    <row r="9289" spans="28:39">
      <c r="AB9289" s="59" t="s">
        <v>656</v>
      </c>
      <c r="AC9289" s="1">
        <v>1</v>
      </c>
      <c r="AD9289" s="38" t="s">
        <v>427</v>
      </c>
      <c r="AE9289" s="60" t="s">
        <v>133</v>
      </c>
      <c r="AF9289" s="56">
        <v>180</v>
      </c>
      <c r="AG9289" s="47">
        <v>60</v>
      </c>
      <c r="AH9289">
        <v>19</v>
      </c>
      <c r="AL9289" t="s">
        <v>22</v>
      </c>
      <c r="AM9289">
        <v>72</v>
      </c>
    </row>
    <row r="9290" spans="28:39">
      <c r="AB9290" s="59" t="s">
        <v>656</v>
      </c>
      <c r="AC9290" s="1">
        <v>1</v>
      </c>
      <c r="AD9290" s="38" t="s">
        <v>427</v>
      </c>
      <c r="AE9290" s="60" t="s">
        <v>133</v>
      </c>
      <c r="AF9290" s="56">
        <v>180</v>
      </c>
      <c r="AG9290" s="48">
        <v>70</v>
      </c>
      <c r="AH9290">
        <v>17</v>
      </c>
      <c r="AL9290" t="s">
        <v>22</v>
      </c>
      <c r="AM9290">
        <v>72</v>
      </c>
    </row>
    <row r="9291" spans="28:39">
      <c r="AB9291" s="59" t="s">
        <v>656</v>
      </c>
      <c r="AC9291" s="1">
        <v>1</v>
      </c>
      <c r="AD9291" s="38" t="s">
        <v>427</v>
      </c>
      <c r="AE9291" s="60" t="s">
        <v>133</v>
      </c>
      <c r="AF9291" s="57">
        <v>200</v>
      </c>
      <c r="AG9291" s="41">
        <v>0</v>
      </c>
      <c r="AH9291">
        <v>43</v>
      </c>
      <c r="AL9291" t="s">
        <v>22</v>
      </c>
      <c r="AM9291">
        <v>72</v>
      </c>
    </row>
    <row r="9292" spans="28:39">
      <c r="AB9292" s="59" t="s">
        <v>656</v>
      </c>
      <c r="AC9292" s="1">
        <v>1</v>
      </c>
      <c r="AD9292" s="38" t="s">
        <v>427</v>
      </c>
      <c r="AE9292" s="60" t="s">
        <v>133</v>
      </c>
      <c r="AF9292" s="57">
        <v>200</v>
      </c>
      <c r="AG9292" s="42">
        <v>10</v>
      </c>
      <c r="AH9292">
        <v>43</v>
      </c>
      <c r="AL9292" t="s">
        <v>22</v>
      </c>
      <c r="AM9292">
        <v>72</v>
      </c>
    </row>
    <row r="9293" spans="28:39">
      <c r="AB9293" s="59" t="s">
        <v>656</v>
      </c>
      <c r="AC9293" s="1">
        <v>1</v>
      </c>
      <c r="AD9293" s="38" t="s">
        <v>427</v>
      </c>
      <c r="AE9293" s="60" t="s">
        <v>133</v>
      </c>
      <c r="AF9293" s="57">
        <v>200</v>
      </c>
      <c r="AG9293" s="43">
        <v>20</v>
      </c>
      <c r="AH9293">
        <v>43</v>
      </c>
      <c r="AL9293" t="s">
        <v>22</v>
      </c>
      <c r="AM9293">
        <v>72</v>
      </c>
    </row>
    <row r="9294" spans="28:39">
      <c r="AB9294" s="59" t="s">
        <v>656</v>
      </c>
      <c r="AC9294" s="1">
        <v>1</v>
      </c>
      <c r="AD9294" s="38" t="s">
        <v>427</v>
      </c>
      <c r="AE9294" s="60" t="s">
        <v>133</v>
      </c>
      <c r="AF9294" s="57">
        <v>200</v>
      </c>
      <c r="AG9294" s="44">
        <v>30</v>
      </c>
      <c r="AH9294">
        <v>37</v>
      </c>
      <c r="AL9294" t="s">
        <v>22</v>
      </c>
      <c r="AM9294">
        <v>72</v>
      </c>
    </row>
    <row r="9295" spans="28:39">
      <c r="AB9295" s="59" t="s">
        <v>656</v>
      </c>
      <c r="AC9295" s="1">
        <v>1</v>
      </c>
      <c r="AD9295" s="38" t="s">
        <v>427</v>
      </c>
      <c r="AE9295" s="60" t="s">
        <v>133</v>
      </c>
      <c r="AF9295" s="57">
        <v>200</v>
      </c>
      <c r="AG9295" s="45">
        <v>40</v>
      </c>
      <c r="AH9295">
        <v>29</v>
      </c>
      <c r="AL9295" t="s">
        <v>22</v>
      </c>
      <c r="AM9295">
        <v>72</v>
      </c>
    </row>
    <row r="9296" spans="28:39">
      <c r="AB9296" s="59" t="s">
        <v>656</v>
      </c>
      <c r="AC9296" s="1">
        <v>1</v>
      </c>
      <c r="AD9296" s="38" t="s">
        <v>427</v>
      </c>
      <c r="AE9296" s="60" t="s">
        <v>133</v>
      </c>
      <c r="AF9296" s="57">
        <v>200</v>
      </c>
      <c r="AG9296" s="46">
        <v>50</v>
      </c>
      <c r="AH9296">
        <v>23</v>
      </c>
      <c r="AL9296" t="s">
        <v>22</v>
      </c>
      <c r="AM9296">
        <v>72</v>
      </c>
    </row>
    <row r="9297" spans="28:39">
      <c r="AB9297" s="59" t="s">
        <v>656</v>
      </c>
      <c r="AC9297" s="1">
        <v>1</v>
      </c>
      <c r="AD9297" s="38" t="s">
        <v>427</v>
      </c>
      <c r="AE9297" s="60" t="s">
        <v>133</v>
      </c>
      <c r="AF9297" s="57">
        <v>200</v>
      </c>
      <c r="AG9297" s="47">
        <v>60</v>
      </c>
      <c r="AH9297">
        <v>19</v>
      </c>
      <c r="AL9297" t="s">
        <v>22</v>
      </c>
      <c r="AM9297">
        <v>72</v>
      </c>
    </row>
    <row r="9298" spans="28:39">
      <c r="AB9298" s="59" t="s">
        <v>656</v>
      </c>
      <c r="AC9298" s="1">
        <v>1</v>
      </c>
      <c r="AD9298" s="38" t="s">
        <v>427</v>
      </c>
      <c r="AE9298" s="60" t="s">
        <v>133</v>
      </c>
      <c r="AF9298" s="57">
        <v>200</v>
      </c>
      <c r="AG9298" s="48">
        <v>70</v>
      </c>
      <c r="AH9298">
        <v>17</v>
      </c>
      <c r="AL9298" t="s">
        <v>22</v>
      </c>
      <c r="AM9298">
        <v>72</v>
      </c>
    </row>
    <row r="9299" spans="28:39">
      <c r="AB9299" s="59" t="s">
        <v>656</v>
      </c>
      <c r="AC9299" s="1">
        <v>1</v>
      </c>
      <c r="AD9299" s="38" t="s">
        <v>428</v>
      </c>
      <c r="AE9299" s="60" t="s">
        <v>133</v>
      </c>
      <c r="AF9299" s="40">
        <v>110</v>
      </c>
      <c r="AG9299" s="41">
        <v>0</v>
      </c>
      <c r="AH9299">
        <v>62</v>
      </c>
      <c r="AL9299" t="s">
        <v>22</v>
      </c>
      <c r="AM9299">
        <v>72</v>
      </c>
    </row>
    <row r="9300" spans="28:39">
      <c r="AB9300" s="59" t="s">
        <v>656</v>
      </c>
      <c r="AC9300" s="1">
        <v>1</v>
      </c>
      <c r="AD9300" s="38" t="s">
        <v>428</v>
      </c>
      <c r="AE9300" s="60" t="s">
        <v>133</v>
      </c>
      <c r="AF9300" s="40">
        <v>110</v>
      </c>
      <c r="AG9300" s="42">
        <v>10</v>
      </c>
      <c r="AH9300">
        <v>62</v>
      </c>
      <c r="AL9300" t="s">
        <v>22</v>
      </c>
      <c r="AM9300">
        <v>72</v>
      </c>
    </row>
    <row r="9301" spans="28:39">
      <c r="AB9301" s="59" t="s">
        <v>656</v>
      </c>
      <c r="AC9301" s="1">
        <v>1</v>
      </c>
      <c r="AD9301" s="38" t="s">
        <v>428</v>
      </c>
      <c r="AE9301" s="60" t="s">
        <v>133</v>
      </c>
      <c r="AF9301" s="40">
        <v>110</v>
      </c>
      <c r="AG9301" s="43">
        <v>20</v>
      </c>
      <c r="AH9301">
        <v>54</v>
      </c>
      <c r="AL9301" t="s">
        <v>22</v>
      </c>
      <c r="AM9301">
        <v>72</v>
      </c>
    </row>
    <row r="9302" spans="28:39">
      <c r="AB9302" s="59" t="s">
        <v>656</v>
      </c>
      <c r="AC9302" s="1">
        <v>1</v>
      </c>
      <c r="AD9302" s="38" t="s">
        <v>428</v>
      </c>
      <c r="AE9302" s="60" t="s">
        <v>133</v>
      </c>
      <c r="AF9302" s="40">
        <v>110</v>
      </c>
      <c r="AG9302" s="44">
        <v>30</v>
      </c>
      <c r="AH9302">
        <v>37</v>
      </c>
      <c r="AL9302" t="s">
        <v>22</v>
      </c>
      <c r="AM9302">
        <v>72</v>
      </c>
    </row>
    <row r="9303" spans="28:39">
      <c r="AB9303" s="59" t="s">
        <v>656</v>
      </c>
      <c r="AC9303" s="1">
        <v>1</v>
      </c>
      <c r="AD9303" s="38" t="s">
        <v>428</v>
      </c>
      <c r="AE9303" s="60" t="s">
        <v>133</v>
      </c>
      <c r="AF9303" s="40">
        <v>110</v>
      </c>
      <c r="AG9303" s="45">
        <v>40</v>
      </c>
      <c r="AH9303">
        <v>29</v>
      </c>
      <c r="AL9303" t="s">
        <v>22</v>
      </c>
      <c r="AM9303">
        <v>72</v>
      </c>
    </row>
    <row r="9304" spans="28:39">
      <c r="AB9304" s="59" t="s">
        <v>656</v>
      </c>
      <c r="AC9304" s="1">
        <v>1</v>
      </c>
      <c r="AD9304" s="38" t="s">
        <v>428</v>
      </c>
      <c r="AE9304" s="60" t="s">
        <v>133</v>
      </c>
      <c r="AF9304" s="40">
        <v>110</v>
      </c>
      <c r="AG9304" s="46">
        <v>50</v>
      </c>
      <c r="AH9304">
        <v>23</v>
      </c>
      <c r="AL9304" t="s">
        <v>22</v>
      </c>
      <c r="AM9304">
        <v>72</v>
      </c>
    </row>
    <row r="9305" spans="28:39">
      <c r="AB9305" s="59" t="s">
        <v>656</v>
      </c>
      <c r="AC9305" s="1">
        <v>1</v>
      </c>
      <c r="AD9305" s="38" t="s">
        <v>428</v>
      </c>
      <c r="AE9305" s="60" t="s">
        <v>133</v>
      </c>
      <c r="AF9305" s="40">
        <v>110</v>
      </c>
      <c r="AG9305" s="47">
        <v>60</v>
      </c>
      <c r="AH9305">
        <v>19</v>
      </c>
      <c r="AL9305" t="s">
        <v>22</v>
      </c>
      <c r="AM9305">
        <v>72</v>
      </c>
    </row>
    <row r="9306" spans="28:39">
      <c r="AB9306" s="59" t="s">
        <v>656</v>
      </c>
      <c r="AC9306" s="1">
        <v>1</v>
      </c>
      <c r="AD9306" s="38" t="s">
        <v>428</v>
      </c>
      <c r="AE9306" s="60" t="s">
        <v>133</v>
      </c>
      <c r="AF9306" s="40">
        <v>110</v>
      </c>
      <c r="AG9306" s="48">
        <v>70</v>
      </c>
      <c r="AH9306">
        <v>17</v>
      </c>
      <c r="AL9306" t="s">
        <v>22</v>
      </c>
      <c r="AM9306">
        <v>72</v>
      </c>
    </row>
    <row r="9307" spans="28:39">
      <c r="AB9307" s="59" t="s">
        <v>656</v>
      </c>
      <c r="AC9307" s="1">
        <v>1</v>
      </c>
      <c r="AD9307" s="38" t="s">
        <v>428</v>
      </c>
      <c r="AE9307" s="60" t="s">
        <v>133</v>
      </c>
      <c r="AF9307" s="49">
        <v>115</v>
      </c>
      <c r="AG9307" s="41">
        <v>0</v>
      </c>
      <c r="AH9307">
        <v>60</v>
      </c>
      <c r="AL9307" t="s">
        <v>22</v>
      </c>
      <c r="AM9307">
        <v>72</v>
      </c>
    </row>
    <row r="9308" spans="28:39">
      <c r="AB9308" s="59" t="s">
        <v>656</v>
      </c>
      <c r="AC9308" s="1">
        <v>1</v>
      </c>
      <c r="AD9308" s="38" t="s">
        <v>428</v>
      </c>
      <c r="AE9308" s="60" t="s">
        <v>133</v>
      </c>
      <c r="AF9308" s="49">
        <v>115</v>
      </c>
      <c r="AG9308" s="42">
        <v>10</v>
      </c>
      <c r="AH9308">
        <v>60</v>
      </c>
      <c r="AL9308" t="s">
        <v>22</v>
      </c>
      <c r="AM9308">
        <v>72</v>
      </c>
    </row>
    <row r="9309" spans="28:39">
      <c r="AB9309" s="59" t="s">
        <v>656</v>
      </c>
      <c r="AC9309" s="1">
        <v>1</v>
      </c>
      <c r="AD9309" s="38" t="s">
        <v>428</v>
      </c>
      <c r="AE9309" s="60" t="s">
        <v>133</v>
      </c>
      <c r="AF9309" s="49">
        <v>115</v>
      </c>
      <c r="AG9309" s="43">
        <v>20</v>
      </c>
      <c r="AH9309">
        <v>54</v>
      </c>
      <c r="AL9309" t="s">
        <v>22</v>
      </c>
      <c r="AM9309">
        <v>72</v>
      </c>
    </row>
    <row r="9310" spans="28:39">
      <c r="AB9310" s="59" t="s">
        <v>656</v>
      </c>
      <c r="AC9310" s="1">
        <v>1</v>
      </c>
      <c r="AD9310" s="38" t="s">
        <v>428</v>
      </c>
      <c r="AE9310" s="60" t="s">
        <v>133</v>
      </c>
      <c r="AF9310" s="49">
        <v>115</v>
      </c>
      <c r="AG9310" s="44">
        <v>30</v>
      </c>
      <c r="AH9310">
        <v>37</v>
      </c>
      <c r="AL9310" t="s">
        <v>22</v>
      </c>
      <c r="AM9310">
        <v>72</v>
      </c>
    </row>
    <row r="9311" spans="28:39">
      <c r="AB9311" s="59" t="s">
        <v>656</v>
      </c>
      <c r="AC9311" s="1">
        <v>1</v>
      </c>
      <c r="AD9311" s="38" t="s">
        <v>428</v>
      </c>
      <c r="AE9311" s="60" t="s">
        <v>133</v>
      </c>
      <c r="AF9311" s="49">
        <v>115</v>
      </c>
      <c r="AG9311" s="45">
        <v>40</v>
      </c>
      <c r="AH9311">
        <v>29</v>
      </c>
      <c r="AL9311" t="s">
        <v>22</v>
      </c>
      <c r="AM9311">
        <v>72</v>
      </c>
    </row>
    <row r="9312" spans="28:39">
      <c r="AB9312" s="59" t="s">
        <v>656</v>
      </c>
      <c r="AC9312" s="1">
        <v>1</v>
      </c>
      <c r="AD9312" s="38" t="s">
        <v>428</v>
      </c>
      <c r="AE9312" s="60" t="s">
        <v>133</v>
      </c>
      <c r="AF9312" s="49">
        <v>115</v>
      </c>
      <c r="AG9312" s="46">
        <v>50</v>
      </c>
      <c r="AH9312">
        <v>23</v>
      </c>
      <c r="AL9312" t="s">
        <v>22</v>
      </c>
      <c r="AM9312">
        <v>72</v>
      </c>
    </row>
    <row r="9313" spans="28:39">
      <c r="AB9313" s="59" t="s">
        <v>656</v>
      </c>
      <c r="AC9313" s="1">
        <v>1</v>
      </c>
      <c r="AD9313" s="38" t="s">
        <v>428</v>
      </c>
      <c r="AE9313" s="60" t="s">
        <v>133</v>
      </c>
      <c r="AF9313" s="49">
        <v>115</v>
      </c>
      <c r="AG9313" s="47">
        <v>60</v>
      </c>
      <c r="AH9313">
        <v>19</v>
      </c>
      <c r="AL9313" t="s">
        <v>22</v>
      </c>
      <c r="AM9313">
        <v>72</v>
      </c>
    </row>
    <row r="9314" spans="28:39">
      <c r="AB9314" s="59" t="s">
        <v>656</v>
      </c>
      <c r="AC9314" s="1">
        <v>1</v>
      </c>
      <c r="AD9314" s="38" t="s">
        <v>428</v>
      </c>
      <c r="AE9314" s="60" t="s">
        <v>133</v>
      </c>
      <c r="AF9314" s="49">
        <v>115</v>
      </c>
      <c r="AG9314" s="48">
        <v>70</v>
      </c>
      <c r="AH9314">
        <v>17</v>
      </c>
      <c r="AL9314" t="s">
        <v>22</v>
      </c>
      <c r="AM9314">
        <v>72</v>
      </c>
    </row>
    <row r="9315" spans="28:39">
      <c r="AB9315" s="59" t="s">
        <v>656</v>
      </c>
      <c r="AC9315" s="1">
        <v>1</v>
      </c>
      <c r="AD9315" s="38" t="s">
        <v>428</v>
      </c>
      <c r="AE9315" s="60" t="s">
        <v>133</v>
      </c>
      <c r="AF9315" s="50">
        <v>120</v>
      </c>
      <c r="AG9315" s="41">
        <v>0</v>
      </c>
      <c r="AH9315">
        <v>58</v>
      </c>
      <c r="AL9315" t="s">
        <v>22</v>
      </c>
      <c r="AM9315">
        <v>72</v>
      </c>
    </row>
    <row r="9316" spans="28:39">
      <c r="AB9316" s="59" t="s">
        <v>656</v>
      </c>
      <c r="AC9316" s="1">
        <v>1</v>
      </c>
      <c r="AD9316" s="38" t="s">
        <v>428</v>
      </c>
      <c r="AE9316" s="60" t="s">
        <v>133</v>
      </c>
      <c r="AF9316" s="50">
        <v>120</v>
      </c>
      <c r="AG9316" s="42">
        <v>10</v>
      </c>
      <c r="AH9316">
        <v>58</v>
      </c>
      <c r="AL9316" t="s">
        <v>22</v>
      </c>
      <c r="AM9316">
        <v>72</v>
      </c>
    </row>
    <row r="9317" spans="28:39">
      <c r="AB9317" s="59" t="s">
        <v>656</v>
      </c>
      <c r="AC9317" s="1">
        <v>1</v>
      </c>
      <c r="AD9317" s="38" t="s">
        <v>428</v>
      </c>
      <c r="AE9317" s="60" t="s">
        <v>133</v>
      </c>
      <c r="AF9317" s="50">
        <v>120</v>
      </c>
      <c r="AG9317" s="43">
        <v>20</v>
      </c>
      <c r="AH9317">
        <v>54</v>
      </c>
      <c r="AL9317" t="s">
        <v>22</v>
      </c>
      <c r="AM9317">
        <v>72</v>
      </c>
    </row>
    <row r="9318" spans="28:39">
      <c r="AB9318" s="59" t="s">
        <v>656</v>
      </c>
      <c r="AC9318" s="1">
        <v>1</v>
      </c>
      <c r="AD9318" s="38" t="s">
        <v>428</v>
      </c>
      <c r="AE9318" s="60" t="s">
        <v>133</v>
      </c>
      <c r="AF9318" s="50">
        <v>120</v>
      </c>
      <c r="AG9318" s="44">
        <v>30</v>
      </c>
      <c r="AH9318">
        <v>37</v>
      </c>
      <c r="AL9318" t="s">
        <v>22</v>
      </c>
      <c r="AM9318">
        <v>72</v>
      </c>
    </row>
    <row r="9319" spans="28:39">
      <c r="AB9319" s="59" t="s">
        <v>656</v>
      </c>
      <c r="AC9319" s="1">
        <v>1</v>
      </c>
      <c r="AD9319" s="38" t="s">
        <v>428</v>
      </c>
      <c r="AE9319" s="60" t="s">
        <v>133</v>
      </c>
      <c r="AF9319" s="50">
        <v>120</v>
      </c>
      <c r="AG9319" s="45">
        <v>40</v>
      </c>
      <c r="AH9319">
        <v>29</v>
      </c>
      <c r="AL9319" t="s">
        <v>22</v>
      </c>
      <c r="AM9319">
        <v>72</v>
      </c>
    </row>
    <row r="9320" spans="28:39">
      <c r="AB9320" s="59" t="s">
        <v>656</v>
      </c>
      <c r="AC9320" s="1">
        <v>1</v>
      </c>
      <c r="AD9320" s="38" t="s">
        <v>428</v>
      </c>
      <c r="AE9320" s="60" t="s">
        <v>133</v>
      </c>
      <c r="AF9320" s="50">
        <v>120</v>
      </c>
      <c r="AG9320" s="46">
        <v>50</v>
      </c>
      <c r="AH9320">
        <v>23</v>
      </c>
      <c r="AL9320" t="s">
        <v>22</v>
      </c>
      <c r="AM9320">
        <v>72</v>
      </c>
    </row>
    <row r="9321" spans="28:39">
      <c r="AB9321" s="59" t="s">
        <v>656</v>
      </c>
      <c r="AC9321" s="1">
        <v>1</v>
      </c>
      <c r="AD9321" s="38" t="s">
        <v>428</v>
      </c>
      <c r="AE9321" s="60" t="s">
        <v>133</v>
      </c>
      <c r="AF9321" s="50">
        <v>120</v>
      </c>
      <c r="AG9321" s="47">
        <v>60</v>
      </c>
      <c r="AH9321">
        <v>19</v>
      </c>
      <c r="AL9321" t="s">
        <v>22</v>
      </c>
      <c r="AM9321">
        <v>72</v>
      </c>
    </row>
    <row r="9322" spans="28:39">
      <c r="AB9322" s="59" t="s">
        <v>656</v>
      </c>
      <c r="AC9322" s="1">
        <v>1</v>
      </c>
      <c r="AD9322" s="38" t="s">
        <v>428</v>
      </c>
      <c r="AE9322" s="60" t="s">
        <v>133</v>
      </c>
      <c r="AF9322" s="50">
        <v>120</v>
      </c>
      <c r="AG9322" s="48">
        <v>70</v>
      </c>
      <c r="AH9322">
        <v>17</v>
      </c>
      <c r="AL9322" t="s">
        <v>22</v>
      </c>
      <c r="AM9322">
        <v>72</v>
      </c>
    </row>
    <row r="9323" spans="28:39">
      <c r="AB9323" s="59" t="s">
        <v>656</v>
      </c>
      <c r="AC9323" s="1">
        <v>1</v>
      </c>
      <c r="AD9323" s="38" t="s">
        <v>428</v>
      </c>
      <c r="AE9323" s="60" t="s">
        <v>133</v>
      </c>
      <c r="AF9323" s="51">
        <v>130</v>
      </c>
      <c r="AG9323" s="41">
        <v>0</v>
      </c>
      <c r="AH9323">
        <v>55</v>
      </c>
      <c r="AL9323" t="s">
        <v>22</v>
      </c>
      <c r="AM9323">
        <v>72</v>
      </c>
    </row>
    <row r="9324" spans="28:39">
      <c r="AB9324" s="59" t="s">
        <v>656</v>
      </c>
      <c r="AC9324" s="1">
        <v>1</v>
      </c>
      <c r="AD9324" s="38" t="s">
        <v>428</v>
      </c>
      <c r="AE9324" s="60" t="s">
        <v>133</v>
      </c>
      <c r="AF9324" s="51">
        <v>130</v>
      </c>
      <c r="AG9324" s="42">
        <v>10</v>
      </c>
      <c r="AH9324">
        <v>55</v>
      </c>
      <c r="AL9324" t="s">
        <v>22</v>
      </c>
      <c r="AM9324">
        <v>72</v>
      </c>
    </row>
    <row r="9325" spans="28:39">
      <c r="AB9325" s="59" t="s">
        <v>656</v>
      </c>
      <c r="AC9325" s="1">
        <v>1</v>
      </c>
      <c r="AD9325" s="38" t="s">
        <v>428</v>
      </c>
      <c r="AE9325" s="60" t="s">
        <v>133</v>
      </c>
      <c r="AF9325" s="51">
        <v>130</v>
      </c>
      <c r="AG9325" s="43">
        <v>20</v>
      </c>
      <c r="AH9325">
        <v>54</v>
      </c>
      <c r="AL9325" t="s">
        <v>22</v>
      </c>
      <c r="AM9325">
        <v>72</v>
      </c>
    </row>
    <row r="9326" spans="28:39">
      <c r="AB9326" s="59" t="s">
        <v>656</v>
      </c>
      <c r="AC9326" s="1">
        <v>1</v>
      </c>
      <c r="AD9326" s="38" t="s">
        <v>428</v>
      </c>
      <c r="AE9326" s="60" t="s">
        <v>133</v>
      </c>
      <c r="AF9326" s="51">
        <v>130</v>
      </c>
      <c r="AG9326" s="44">
        <v>30</v>
      </c>
      <c r="AH9326">
        <v>37</v>
      </c>
      <c r="AL9326" t="s">
        <v>22</v>
      </c>
      <c r="AM9326">
        <v>72</v>
      </c>
    </row>
    <row r="9327" spans="28:39">
      <c r="AB9327" s="59" t="s">
        <v>656</v>
      </c>
      <c r="AC9327" s="1">
        <v>1</v>
      </c>
      <c r="AD9327" s="38" t="s">
        <v>428</v>
      </c>
      <c r="AE9327" s="60" t="s">
        <v>133</v>
      </c>
      <c r="AF9327" s="51">
        <v>130</v>
      </c>
      <c r="AG9327" s="45">
        <v>40</v>
      </c>
      <c r="AH9327">
        <v>29</v>
      </c>
      <c r="AL9327" t="s">
        <v>22</v>
      </c>
      <c r="AM9327">
        <v>72</v>
      </c>
    </row>
    <row r="9328" spans="28:39">
      <c r="AB9328" s="59" t="s">
        <v>656</v>
      </c>
      <c r="AC9328" s="1">
        <v>1</v>
      </c>
      <c r="AD9328" s="38" t="s">
        <v>428</v>
      </c>
      <c r="AE9328" s="60" t="s">
        <v>133</v>
      </c>
      <c r="AF9328" s="51">
        <v>130</v>
      </c>
      <c r="AG9328" s="46">
        <v>50</v>
      </c>
      <c r="AH9328">
        <v>23</v>
      </c>
      <c r="AL9328" t="s">
        <v>22</v>
      </c>
      <c r="AM9328">
        <v>72</v>
      </c>
    </row>
    <row r="9329" spans="28:39">
      <c r="AB9329" s="59" t="s">
        <v>656</v>
      </c>
      <c r="AC9329" s="1">
        <v>1</v>
      </c>
      <c r="AD9329" s="38" t="s">
        <v>428</v>
      </c>
      <c r="AE9329" s="60" t="s">
        <v>133</v>
      </c>
      <c r="AF9329" s="51">
        <v>130</v>
      </c>
      <c r="AG9329" s="47">
        <v>60</v>
      </c>
      <c r="AH9329">
        <v>19</v>
      </c>
      <c r="AL9329" t="s">
        <v>22</v>
      </c>
      <c r="AM9329">
        <v>72</v>
      </c>
    </row>
    <row r="9330" spans="28:39">
      <c r="AB9330" s="59" t="s">
        <v>656</v>
      </c>
      <c r="AC9330" s="1">
        <v>1</v>
      </c>
      <c r="AD9330" s="38" t="s">
        <v>428</v>
      </c>
      <c r="AE9330" s="60" t="s">
        <v>133</v>
      </c>
      <c r="AF9330" s="51">
        <v>130</v>
      </c>
      <c r="AG9330" s="48">
        <v>70</v>
      </c>
      <c r="AH9330">
        <v>17</v>
      </c>
      <c r="AL9330" t="s">
        <v>22</v>
      </c>
      <c r="AM9330">
        <v>72</v>
      </c>
    </row>
    <row r="9331" spans="28:39">
      <c r="AB9331" s="59" t="s">
        <v>656</v>
      </c>
      <c r="AC9331" s="1">
        <v>1</v>
      </c>
      <c r="AD9331" s="38" t="s">
        <v>428</v>
      </c>
      <c r="AE9331" s="60" t="s">
        <v>133</v>
      </c>
      <c r="AF9331" s="52">
        <v>140</v>
      </c>
      <c r="AG9331" s="41">
        <v>0</v>
      </c>
      <c r="AH9331">
        <v>52</v>
      </c>
      <c r="AL9331" t="s">
        <v>22</v>
      </c>
      <c r="AM9331">
        <v>72</v>
      </c>
    </row>
    <row r="9332" spans="28:39">
      <c r="AB9332" s="59" t="s">
        <v>656</v>
      </c>
      <c r="AC9332" s="1">
        <v>1</v>
      </c>
      <c r="AD9332" s="38" t="s">
        <v>428</v>
      </c>
      <c r="AE9332" s="60" t="s">
        <v>133</v>
      </c>
      <c r="AF9332" s="52">
        <v>140</v>
      </c>
      <c r="AG9332" s="42">
        <v>10</v>
      </c>
      <c r="AH9332">
        <v>52</v>
      </c>
      <c r="AL9332" t="s">
        <v>22</v>
      </c>
      <c r="AM9332">
        <v>72</v>
      </c>
    </row>
    <row r="9333" spans="28:39">
      <c r="AB9333" s="59" t="s">
        <v>656</v>
      </c>
      <c r="AC9333" s="1">
        <v>1</v>
      </c>
      <c r="AD9333" s="38" t="s">
        <v>428</v>
      </c>
      <c r="AE9333" s="60" t="s">
        <v>133</v>
      </c>
      <c r="AF9333" s="52">
        <v>140</v>
      </c>
      <c r="AG9333" s="43">
        <v>20</v>
      </c>
      <c r="AH9333">
        <v>52</v>
      </c>
      <c r="AL9333" t="s">
        <v>22</v>
      </c>
      <c r="AM9333">
        <v>72</v>
      </c>
    </row>
    <row r="9334" spans="28:39">
      <c r="AB9334" s="59" t="s">
        <v>656</v>
      </c>
      <c r="AC9334" s="1">
        <v>1</v>
      </c>
      <c r="AD9334" s="38" t="s">
        <v>428</v>
      </c>
      <c r="AE9334" s="60" t="s">
        <v>133</v>
      </c>
      <c r="AF9334" s="52">
        <v>140</v>
      </c>
      <c r="AG9334" s="44">
        <v>30</v>
      </c>
      <c r="AH9334">
        <v>37</v>
      </c>
      <c r="AL9334" t="s">
        <v>22</v>
      </c>
      <c r="AM9334">
        <v>72</v>
      </c>
    </row>
    <row r="9335" spans="28:39">
      <c r="AB9335" s="59" t="s">
        <v>656</v>
      </c>
      <c r="AC9335" s="1">
        <v>1</v>
      </c>
      <c r="AD9335" s="38" t="s">
        <v>428</v>
      </c>
      <c r="AE9335" s="60" t="s">
        <v>133</v>
      </c>
      <c r="AF9335" s="52">
        <v>140</v>
      </c>
      <c r="AG9335" s="45">
        <v>40</v>
      </c>
      <c r="AH9335">
        <v>29</v>
      </c>
      <c r="AL9335" t="s">
        <v>22</v>
      </c>
      <c r="AM9335">
        <v>72</v>
      </c>
    </row>
    <row r="9336" spans="28:39">
      <c r="AB9336" s="59" t="s">
        <v>656</v>
      </c>
      <c r="AC9336" s="1">
        <v>1</v>
      </c>
      <c r="AD9336" s="38" t="s">
        <v>428</v>
      </c>
      <c r="AE9336" s="60" t="s">
        <v>133</v>
      </c>
      <c r="AF9336" s="52">
        <v>140</v>
      </c>
      <c r="AG9336" s="46">
        <v>50</v>
      </c>
      <c r="AH9336">
        <v>23</v>
      </c>
      <c r="AL9336" t="s">
        <v>22</v>
      </c>
      <c r="AM9336">
        <v>72</v>
      </c>
    </row>
    <row r="9337" spans="28:39">
      <c r="AB9337" s="59" t="s">
        <v>656</v>
      </c>
      <c r="AC9337" s="1">
        <v>1</v>
      </c>
      <c r="AD9337" s="38" t="s">
        <v>428</v>
      </c>
      <c r="AE9337" s="60" t="s">
        <v>133</v>
      </c>
      <c r="AF9337" s="52">
        <v>140</v>
      </c>
      <c r="AG9337" s="47">
        <v>60</v>
      </c>
      <c r="AH9337">
        <v>19</v>
      </c>
      <c r="AL9337" t="s">
        <v>22</v>
      </c>
      <c r="AM9337">
        <v>72</v>
      </c>
    </row>
    <row r="9338" spans="28:39">
      <c r="AB9338" s="59" t="s">
        <v>656</v>
      </c>
      <c r="AC9338" s="1">
        <v>1</v>
      </c>
      <c r="AD9338" s="38" t="s">
        <v>428</v>
      </c>
      <c r="AE9338" s="60" t="s">
        <v>133</v>
      </c>
      <c r="AF9338" s="52">
        <v>140</v>
      </c>
      <c r="AG9338" s="48">
        <v>70</v>
      </c>
      <c r="AH9338">
        <v>17</v>
      </c>
      <c r="AL9338" t="s">
        <v>22</v>
      </c>
      <c r="AM9338">
        <v>72</v>
      </c>
    </row>
    <row r="9339" spans="28:39">
      <c r="AB9339" s="59" t="s">
        <v>656</v>
      </c>
      <c r="AC9339" s="1">
        <v>1</v>
      </c>
      <c r="AD9339" s="38" t="s">
        <v>428</v>
      </c>
      <c r="AE9339" s="60" t="s">
        <v>133</v>
      </c>
      <c r="AF9339" s="53">
        <v>150</v>
      </c>
      <c r="AG9339" s="41">
        <v>0</v>
      </c>
      <c r="AH9339">
        <v>50</v>
      </c>
      <c r="AL9339" t="s">
        <v>22</v>
      </c>
      <c r="AM9339">
        <v>72</v>
      </c>
    </row>
    <row r="9340" spans="28:39">
      <c r="AB9340" s="59" t="s">
        <v>656</v>
      </c>
      <c r="AC9340" s="1">
        <v>1</v>
      </c>
      <c r="AD9340" s="38" t="s">
        <v>428</v>
      </c>
      <c r="AE9340" s="60" t="s">
        <v>133</v>
      </c>
      <c r="AF9340" s="53">
        <v>150</v>
      </c>
      <c r="AG9340" s="42">
        <v>10</v>
      </c>
      <c r="AH9340">
        <v>50</v>
      </c>
      <c r="AL9340" t="s">
        <v>22</v>
      </c>
      <c r="AM9340">
        <v>72</v>
      </c>
    </row>
    <row r="9341" spans="28:39">
      <c r="AB9341" s="59" t="s">
        <v>656</v>
      </c>
      <c r="AC9341" s="1">
        <v>1</v>
      </c>
      <c r="AD9341" s="38" t="s">
        <v>428</v>
      </c>
      <c r="AE9341" s="60" t="s">
        <v>133</v>
      </c>
      <c r="AF9341" s="53">
        <v>150</v>
      </c>
      <c r="AG9341" s="43">
        <v>20</v>
      </c>
      <c r="AH9341">
        <v>50</v>
      </c>
      <c r="AL9341" t="s">
        <v>22</v>
      </c>
      <c r="AM9341">
        <v>72</v>
      </c>
    </row>
    <row r="9342" spans="28:39">
      <c r="AB9342" s="59" t="s">
        <v>656</v>
      </c>
      <c r="AC9342" s="1">
        <v>1</v>
      </c>
      <c r="AD9342" s="38" t="s">
        <v>428</v>
      </c>
      <c r="AE9342" s="60" t="s">
        <v>133</v>
      </c>
      <c r="AF9342" s="53">
        <v>150</v>
      </c>
      <c r="AG9342" s="44">
        <v>30</v>
      </c>
      <c r="AH9342">
        <v>37</v>
      </c>
      <c r="AL9342" t="s">
        <v>22</v>
      </c>
      <c r="AM9342">
        <v>72</v>
      </c>
    </row>
    <row r="9343" spans="28:39">
      <c r="AB9343" s="59" t="s">
        <v>656</v>
      </c>
      <c r="AC9343" s="1">
        <v>1</v>
      </c>
      <c r="AD9343" s="38" t="s">
        <v>428</v>
      </c>
      <c r="AE9343" s="60" t="s">
        <v>133</v>
      </c>
      <c r="AF9343" s="53">
        <v>150</v>
      </c>
      <c r="AG9343" s="45">
        <v>40</v>
      </c>
      <c r="AH9343">
        <v>29</v>
      </c>
      <c r="AL9343" t="s">
        <v>22</v>
      </c>
      <c r="AM9343">
        <v>72</v>
      </c>
    </row>
    <row r="9344" spans="28:39">
      <c r="AB9344" s="59" t="s">
        <v>656</v>
      </c>
      <c r="AC9344" s="1">
        <v>1</v>
      </c>
      <c r="AD9344" s="38" t="s">
        <v>428</v>
      </c>
      <c r="AE9344" s="60" t="s">
        <v>133</v>
      </c>
      <c r="AF9344" s="53">
        <v>150</v>
      </c>
      <c r="AG9344" s="46">
        <v>50</v>
      </c>
      <c r="AH9344">
        <v>23</v>
      </c>
      <c r="AL9344" t="s">
        <v>22</v>
      </c>
      <c r="AM9344">
        <v>72</v>
      </c>
    </row>
    <row r="9345" spans="28:39">
      <c r="AB9345" s="59" t="s">
        <v>656</v>
      </c>
      <c r="AC9345" s="1">
        <v>1</v>
      </c>
      <c r="AD9345" s="38" t="s">
        <v>428</v>
      </c>
      <c r="AE9345" s="60" t="s">
        <v>133</v>
      </c>
      <c r="AF9345" s="53">
        <v>150</v>
      </c>
      <c r="AG9345" s="47">
        <v>60</v>
      </c>
      <c r="AH9345">
        <v>19</v>
      </c>
      <c r="AL9345" t="s">
        <v>22</v>
      </c>
      <c r="AM9345">
        <v>72</v>
      </c>
    </row>
    <row r="9346" spans="28:39">
      <c r="AB9346" s="59" t="s">
        <v>656</v>
      </c>
      <c r="AC9346" s="1">
        <v>1</v>
      </c>
      <c r="AD9346" s="38" t="s">
        <v>428</v>
      </c>
      <c r="AE9346" s="60" t="s">
        <v>133</v>
      </c>
      <c r="AF9346" s="53">
        <v>150</v>
      </c>
      <c r="AG9346" s="48">
        <v>70</v>
      </c>
      <c r="AH9346">
        <v>17</v>
      </c>
      <c r="AL9346" t="s">
        <v>22</v>
      </c>
      <c r="AM9346">
        <v>72</v>
      </c>
    </row>
    <row r="9347" spans="28:39">
      <c r="AB9347" s="59" t="s">
        <v>656</v>
      </c>
      <c r="AC9347" s="1">
        <v>1</v>
      </c>
      <c r="AD9347" s="38" t="s">
        <v>428</v>
      </c>
      <c r="AE9347" s="60" t="s">
        <v>133</v>
      </c>
      <c r="AF9347" s="54">
        <v>160</v>
      </c>
      <c r="AG9347" s="41">
        <v>0</v>
      </c>
      <c r="AH9347">
        <v>48</v>
      </c>
      <c r="AL9347" t="s">
        <v>22</v>
      </c>
      <c r="AM9347">
        <v>72</v>
      </c>
    </row>
    <row r="9348" spans="28:39">
      <c r="AB9348" s="59" t="s">
        <v>656</v>
      </c>
      <c r="AC9348" s="1">
        <v>1</v>
      </c>
      <c r="AD9348" s="38" t="s">
        <v>428</v>
      </c>
      <c r="AE9348" s="60" t="s">
        <v>133</v>
      </c>
      <c r="AF9348" s="54">
        <v>160</v>
      </c>
      <c r="AG9348" s="42">
        <v>10</v>
      </c>
      <c r="AH9348">
        <v>48</v>
      </c>
      <c r="AL9348" t="s">
        <v>22</v>
      </c>
      <c r="AM9348">
        <v>72</v>
      </c>
    </row>
    <row r="9349" spans="28:39">
      <c r="AB9349" s="59" t="s">
        <v>656</v>
      </c>
      <c r="AC9349" s="1">
        <v>1</v>
      </c>
      <c r="AD9349" s="38" t="s">
        <v>428</v>
      </c>
      <c r="AE9349" s="60" t="s">
        <v>133</v>
      </c>
      <c r="AF9349" s="54">
        <v>160</v>
      </c>
      <c r="AG9349" s="43">
        <v>20</v>
      </c>
      <c r="AH9349">
        <v>48</v>
      </c>
      <c r="AL9349" t="s">
        <v>22</v>
      </c>
      <c r="AM9349">
        <v>72</v>
      </c>
    </row>
    <row r="9350" spans="28:39">
      <c r="AB9350" s="59" t="s">
        <v>656</v>
      </c>
      <c r="AC9350" s="1">
        <v>1</v>
      </c>
      <c r="AD9350" s="38" t="s">
        <v>428</v>
      </c>
      <c r="AE9350" s="60" t="s">
        <v>133</v>
      </c>
      <c r="AF9350" s="54">
        <v>160</v>
      </c>
      <c r="AG9350" s="44">
        <v>30</v>
      </c>
      <c r="AH9350">
        <v>37</v>
      </c>
      <c r="AL9350" t="s">
        <v>22</v>
      </c>
      <c r="AM9350">
        <v>72</v>
      </c>
    </row>
    <row r="9351" spans="28:39">
      <c r="AB9351" s="59" t="s">
        <v>656</v>
      </c>
      <c r="AC9351" s="1">
        <v>1</v>
      </c>
      <c r="AD9351" s="38" t="s">
        <v>428</v>
      </c>
      <c r="AE9351" s="60" t="s">
        <v>133</v>
      </c>
      <c r="AF9351" s="54">
        <v>160</v>
      </c>
      <c r="AG9351" s="45">
        <v>40</v>
      </c>
      <c r="AH9351">
        <v>29</v>
      </c>
      <c r="AL9351" t="s">
        <v>22</v>
      </c>
      <c r="AM9351">
        <v>72</v>
      </c>
    </row>
    <row r="9352" spans="28:39">
      <c r="AB9352" s="59" t="s">
        <v>656</v>
      </c>
      <c r="AC9352" s="1">
        <v>1</v>
      </c>
      <c r="AD9352" s="38" t="s">
        <v>428</v>
      </c>
      <c r="AE9352" s="60" t="s">
        <v>133</v>
      </c>
      <c r="AF9352" s="54">
        <v>160</v>
      </c>
      <c r="AG9352" s="46">
        <v>50</v>
      </c>
      <c r="AH9352">
        <v>23</v>
      </c>
      <c r="AL9352" t="s">
        <v>22</v>
      </c>
      <c r="AM9352">
        <v>72</v>
      </c>
    </row>
    <row r="9353" spans="28:39">
      <c r="AB9353" s="59" t="s">
        <v>656</v>
      </c>
      <c r="AC9353" s="1">
        <v>1</v>
      </c>
      <c r="AD9353" s="38" t="s">
        <v>428</v>
      </c>
      <c r="AE9353" s="60" t="s">
        <v>133</v>
      </c>
      <c r="AF9353" s="54">
        <v>160</v>
      </c>
      <c r="AG9353" s="47">
        <v>60</v>
      </c>
      <c r="AH9353">
        <v>19</v>
      </c>
      <c r="AL9353" t="s">
        <v>22</v>
      </c>
      <c r="AM9353">
        <v>72</v>
      </c>
    </row>
    <row r="9354" spans="28:39">
      <c r="AB9354" s="59" t="s">
        <v>656</v>
      </c>
      <c r="AC9354" s="1">
        <v>1</v>
      </c>
      <c r="AD9354" s="38" t="s">
        <v>428</v>
      </c>
      <c r="AE9354" s="60" t="s">
        <v>133</v>
      </c>
      <c r="AF9354" s="54">
        <v>160</v>
      </c>
      <c r="AG9354" s="48">
        <v>70</v>
      </c>
      <c r="AH9354">
        <v>17</v>
      </c>
      <c r="AL9354" t="s">
        <v>22</v>
      </c>
      <c r="AM9354">
        <v>72</v>
      </c>
    </row>
    <row r="9355" spans="28:39">
      <c r="AB9355" s="59" t="s">
        <v>656</v>
      </c>
      <c r="AC9355" s="1">
        <v>1</v>
      </c>
      <c r="AD9355" s="38" t="s">
        <v>428</v>
      </c>
      <c r="AE9355" s="60" t="s">
        <v>133</v>
      </c>
      <c r="AF9355" s="55">
        <v>170</v>
      </c>
      <c r="AG9355" s="41">
        <v>0</v>
      </c>
      <c r="AH9355">
        <v>46</v>
      </c>
      <c r="AL9355" t="s">
        <v>22</v>
      </c>
      <c r="AM9355">
        <v>72</v>
      </c>
    </row>
    <row r="9356" spans="28:39">
      <c r="AB9356" s="59" t="s">
        <v>656</v>
      </c>
      <c r="AC9356" s="1">
        <v>1</v>
      </c>
      <c r="AD9356" s="38" t="s">
        <v>428</v>
      </c>
      <c r="AE9356" s="60" t="s">
        <v>133</v>
      </c>
      <c r="AF9356" s="55">
        <v>170</v>
      </c>
      <c r="AG9356" s="42">
        <v>10</v>
      </c>
      <c r="AH9356">
        <v>46</v>
      </c>
      <c r="AL9356" t="s">
        <v>22</v>
      </c>
      <c r="AM9356">
        <v>72</v>
      </c>
    </row>
    <row r="9357" spans="28:39">
      <c r="AB9357" s="59" t="s">
        <v>656</v>
      </c>
      <c r="AC9357" s="1">
        <v>1</v>
      </c>
      <c r="AD9357" s="38" t="s">
        <v>428</v>
      </c>
      <c r="AE9357" s="60" t="s">
        <v>133</v>
      </c>
      <c r="AF9357" s="55">
        <v>170</v>
      </c>
      <c r="AG9357" s="43">
        <v>20</v>
      </c>
      <c r="AH9357">
        <v>46</v>
      </c>
      <c r="AL9357" t="s">
        <v>22</v>
      </c>
      <c r="AM9357">
        <v>72</v>
      </c>
    </row>
    <row r="9358" spans="28:39">
      <c r="AB9358" s="59" t="s">
        <v>656</v>
      </c>
      <c r="AC9358" s="1">
        <v>1</v>
      </c>
      <c r="AD9358" s="38" t="s">
        <v>428</v>
      </c>
      <c r="AE9358" s="60" t="s">
        <v>133</v>
      </c>
      <c r="AF9358" s="55">
        <v>170</v>
      </c>
      <c r="AG9358" s="44">
        <v>30</v>
      </c>
      <c r="AH9358">
        <v>37</v>
      </c>
      <c r="AL9358" t="s">
        <v>22</v>
      </c>
      <c r="AM9358">
        <v>72</v>
      </c>
    </row>
    <row r="9359" spans="28:39">
      <c r="AB9359" s="59" t="s">
        <v>656</v>
      </c>
      <c r="AC9359" s="1">
        <v>1</v>
      </c>
      <c r="AD9359" s="38" t="s">
        <v>428</v>
      </c>
      <c r="AE9359" s="60" t="s">
        <v>133</v>
      </c>
      <c r="AF9359" s="55">
        <v>170</v>
      </c>
      <c r="AG9359" s="45">
        <v>40</v>
      </c>
      <c r="AH9359">
        <v>29</v>
      </c>
      <c r="AL9359" t="s">
        <v>22</v>
      </c>
      <c r="AM9359">
        <v>72</v>
      </c>
    </row>
    <row r="9360" spans="28:39">
      <c r="AB9360" s="59" t="s">
        <v>656</v>
      </c>
      <c r="AC9360" s="1">
        <v>1</v>
      </c>
      <c r="AD9360" s="38" t="s">
        <v>428</v>
      </c>
      <c r="AE9360" s="60" t="s">
        <v>133</v>
      </c>
      <c r="AF9360" s="55">
        <v>170</v>
      </c>
      <c r="AG9360" s="46">
        <v>50</v>
      </c>
      <c r="AH9360">
        <v>23</v>
      </c>
      <c r="AL9360" t="s">
        <v>22</v>
      </c>
      <c r="AM9360">
        <v>72</v>
      </c>
    </row>
    <row r="9361" spans="28:39">
      <c r="AB9361" s="59" t="s">
        <v>656</v>
      </c>
      <c r="AC9361" s="1">
        <v>1</v>
      </c>
      <c r="AD9361" s="38" t="s">
        <v>428</v>
      </c>
      <c r="AE9361" s="60" t="s">
        <v>133</v>
      </c>
      <c r="AF9361" s="55">
        <v>170</v>
      </c>
      <c r="AG9361" s="47">
        <v>60</v>
      </c>
      <c r="AH9361">
        <v>19</v>
      </c>
      <c r="AL9361" t="s">
        <v>22</v>
      </c>
      <c r="AM9361">
        <v>72</v>
      </c>
    </row>
    <row r="9362" spans="28:39">
      <c r="AB9362" s="59" t="s">
        <v>656</v>
      </c>
      <c r="AC9362" s="1">
        <v>1</v>
      </c>
      <c r="AD9362" s="38" t="s">
        <v>428</v>
      </c>
      <c r="AE9362" s="60" t="s">
        <v>133</v>
      </c>
      <c r="AF9362" s="55">
        <v>170</v>
      </c>
      <c r="AG9362" s="48">
        <v>70</v>
      </c>
      <c r="AH9362">
        <v>17</v>
      </c>
      <c r="AL9362" t="s">
        <v>22</v>
      </c>
      <c r="AM9362">
        <v>72</v>
      </c>
    </row>
    <row r="9363" spans="28:39">
      <c r="AB9363" s="59" t="s">
        <v>656</v>
      </c>
      <c r="AC9363" s="1">
        <v>1</v>
      </c>
      <c r="AD9363" s="38" t="s">
        <v>428</v>
      </c>
      <c r="AE9363" s="60" t="s">
        <v>133</v>
      </c>
      <c r="AF9363" s="56">
        <v>180</v>
      </c>
      <c r="AG9363" s="41">
        <v>0</v>
      </c>
      <c r="AH9363">
        <v>44</v>
      </c>
      <c r="AL9363" t="s">
        <v>22</v>
      </c>
      <c r="AM9363">
        <v>72</v>
      </c>
    </row>
    <row r="9364" spans="28:39">
      <c r="AB9364" s="59" t="s">
        <v>656</v>
      </c>
      <c r="AC9364" s="1">
        <v>1</v>
      </c>
      <c r="AD9364" s="38" t="s">
        <v>428</v>
      </c>
      <c r="AE9364" s="60" t="s">
        <v>133</v>
      </c>
      <c r="AF9364" s="56">
        <v>180</v>
      </c>
      <c r="AG9364" s="42">
        <v>10</v>
      </c>
      <c r="AH9364">
        <v>44</v>
      </c>
      <c r="AL9364" t="s">
        <v>22</v>
      </c>
      <c r="AM9364">
        <v>72</v>
      </c>
    </row>
    <row r="9365" spans="28:39">
      <c r="AB9365" s="59" t="s">
        <v>656</v>
      </c>
      <c r="AC9365" s="1">
        <v>1</v>
      </c>
      <c r="AD9365" s="38" t="s">
        <v>428</v>
      </c>
      <c r="AE9365" s="60" t="s">
        <v>133</v>
      </c>
      <c r="AF9365" s="56">
        <v>180</v>
      </c>
      <c r="AG9365" s="43">
        <v>20</v>
      </c>
      <c r="AH9365">
        <v>44</v>
      </c>
      <c r="AL9365" t="s">
        <v>22</v>
      </c>
      <c r="AM9365">
        <v>72</v>
      </c>
    </row>
    <row r="9366" spans="28:39">
      <c r="AB9366" s="59" t="s">
        <v>656</v>
      </c>
      <c r="AC9366" s="1">
        <v>1</v>
      </c>
      <c r="AD9366" s="38" t="s">
        <v>428</v>
      </c>
      <c r="AE9366" s="60" t="s">
        <v>133</v>
      </c>
      <c r="AF9366" s="56">
        <v>180</v>
      </c>
      <c r="AG9366" s="44">
        <v>30</v>
      </c>
      <c r="AH9366">
        <v>37</v>
      </c>
      <c r="AL9366" t="s">
        <v>22</v>
      </c>
      <c r="AM9366">
        <v>72</v>
      </c>
    </row>
    <row r="9367" spans="28:39">
      <c r="AB9367" s="59" t="s">
        <v>656</v>
      </c>
      <c r="AC9367" s="1">
        <v>1</v>
      </c>
      <c r="AD9367" s="38" t="s">
        <v>428</v>
      </c>
      <c r="AE9367" s="60" t="s">
        <v>133</v>
      </c>
      <c r="AF9367" s="56">
        <v>180</v>
      </c>
      <c r="AG9367" s="45">
        <v>40</v>
      </c>
      <c r="AH9367">
        <v>29</v>
      </c>
      <c r="AL9367" t="s">
        <v>22</v>
      </c>
      <c r="AM9367">
        <v>72</v>
      </c>
    </row>
    <row r="9368" spans="28:39">
      <c r="AB9368" s="59" t="s">
        <v>656</v>
      </c>
      <c r="AC9368" s="1">
        <v>1</v>
      </c>
      <c r="AD9368" s="38" t="s">
        <v>428</v>
      </c>
      <c r="AE9368" s="60" t="s">
        <v>133</v>
      </c>
      <c r="AF9368" s="56">
        <v>180</v>
      </c>
      <c r="AG9368" s="46">
        <v>50</v>
      </c>
      <c r="AH9368">
        <v>23</v>
      </c>
      <c r="AL9368" t="s">
        <v>22</v>
      </c>
      <c r="AM9368">
        <v>72</v>
      </c>
    </row>
    <row r="9369" spans="28:39">
      <c r="AB9369" s="59" t="s">
        <v>656</v>
      </c>
      <c r="AC9369" s="1">
        <v>1</v>
      </c>
      <c r="AD9369" s="38" t="s">
        <v>428</v>
      </c>
      <c r="AE9369" s="60" t="s">
        <v>133</v>
      </c>
      <c r="AF9369" s="56">
        <v>180</v>
      </c>
      <c r="AG9369" s="47">
        <v>60</v>
      </c>
      <c r="AH9369">
        <v>19</v>
      </c>
      <c r="AL9369" t="s">
        <v>22</v>
      </c>
      <c r="AM9369">
        <v>72</v>
      </c>
    </row>
    <row r="9370" spans="28:39">
      <c r="AB9370" s="59" t="s">
        <v>656</v>
      </c>
      <c r="AC9370" s="1">
        <v>1</v>
      </c>
      <c r="AD9370" s="38" t="s">
        <v>428</v>
      </c>
      <c r="AE9370" s="60" t="s">
        <v>133</v>
      </c>
      <c r="AF9370" s="56">
        <v>180</v>
      </c>
      <c r="AG9370" s="48">
        <v>70</v>
      </c>
      <c r="AH9370">
        <v>17</v>
      </c>
      <c r="AL9370" t="s">
        <v>22</v>
      </c>
      <c r="AM9370">
        <v>72</v>
      </c>
    </row>
    <row r="9371" spans="28:39">
      <c r="AB9371" s="59" t="s">
        <v>656</v>
      </c>
      <c r="AC9371" s="1">
        <v>1</v>
      </c>
      <c r="AD9371" s="38" t="s">
        <v>428</v>
      </c>
      <c r="AE9371" s="60" t="s">
        <v>133</v>
      </c>
      <c r="AF9371" s="57">
        <v>200</v>
      </c>
      <c r="AG9371" s="41">
        <v>0</v>
      </c>
      <c r="AH9371">
        <v>41</v>
      </c>
      <c r="AL9371" t="s">
        <v>22</v>
      </c>
      <c r="AM9371">
        <v>72</v>
      </c>
    </row>
    <row r="9372" spans="28:39">
      <c r="AB9372" s="59" t="s">
        <v>656</v>
      </c>
      <c r="AC9372" s="1">
        <v>1</v>
      </c>
      <c r="AD9372" s="38" t="s">
        <v>428</v>
      </c>
      <c r="AE9372" s="60" t="s">
        <v>133</v>
      </c>
      <c r="AF9372" s="57">
        <v>200</v>
      </c>
      <c r="AG9372" s="42">
        <v>10</v>
      </c>
      <c r="AH9372">
        <v>41</v>
      </c>
      <c r="AL9372" t="s">
        <v>22</v>
      </c>
      <c r="AM9372">
        <v>72</v>
      </c>
    </row>
    <row r="9373" spans="28:39">
      <c r="AB9373" s="59" t="s">
        <v>656</v>
      </c>
      <c r="AC9373" s="1">
        <v>1</v>
      </c>
      <c r="AD9373" s="38" t="s">
        <v>428</v>
      </c>
      <c r="AE9373" s="60" t="s">
        <v>133</v>
      </c>
      <c r="AF9373" s="57">
        <v>200</v>
      </c>
      <c r="AG9373" s="43">
        <v>20</v>
      </c>
      <c r="AH9373">
        <v>41</v>
      </c>
      <c r="AL9373" t="s">
        <v>22</v>
      </c>
      <c r="AM9373">
        <v>72</v>
      </c>
    </row>
    <row r="9374" spans="28:39">
      <c r="AB9374" s="59" t="s">
        <v>656</v>
      </c>
      <c r="AC9374" s="1">
        <v>1</v>
      </c>
      <c r="AD9374" s="38" t="s">
        <v>428</v>
      </c>
      <c r="AE9374" s="60" t="s">
        <v>133</v>
      </c>
      <c r="AF9374" s="57">
        <v>200</v>
      </c>
      <c r="AG9374" s="44">
        <v>30</v>
      </c>
      <c r="AH9374">
        <v>37</v>
      </c>
      <c r="AL9374" t="s">
        <v>22</v>
      </c>
      <c r="AM9374">
        <v>72</v>
      </c>
    </row>
    <row r="9375" spans="28:39">
      <c r="AB9375" s="59" t="s">
        <v>656</v>
      </c>
      <c r="AC9375" s="1">
        <v>1</v>
      </c>
      <c r="AD9375" s="38" t="s">
        <v>428</v>
      </c>
      <c r="AE9375" s="60" t="s">
        <v>133</v>
      </c>
      <c r="AF9375" s="57">
        <v>200</v>
      </c>
      <c r="AG9375" s="45">
        <v>40</v>
      </c>
      <c r="AH9375">
        <v>29</v>
      </c>
      <c r="AL9375" t="s">
        <v>22</v>
      </c>
      <c r="AM9375">
        <v>72</v>
      </c>
    </row>
    <row r="9376" spans="28:39">
      <c r="AB9376" s="59" t="s">
        <v>656</v>
      </c>
      <c r="AC9376" s="1">
        <v>1</v>
      </c>
      <c r="AD9376" s="38" t="s">
        <v>428</v>
      </c>
      <c r="AE9376" s="60" t="s">
        <v>133</v>
      </c>
      <c r="AF9376" s="57">
        <v>200</v>
      </c>
      <c r="AG9376" s="46">
        <v>50</v>
      </c>
      <c r="AH9376">
        <v>23</v>
      </c>
      <c r="AL9376" t="s">
        <v>22</v>
      </c>
      <c r="AM9376">
        <v>72</v>
      </c>
    </row>
    <row r="9377" spans="28:39">
      <c r="AB9377" s="59" t="s">
        <v>656</v>
      </c>
      <c r="AC9377" s="1">
        <v>1</v>
      </c>
      <c r="AD9377" s="38" t="s">
        <v>428</v>
      </c>
      <c r="AE9377" s="60" t="s">
        <v>133</v>
      </c>
      <c r="AF9377" s="57">
        <v>200</v>
      </c>
      <c r="AG9377" s="47">
        <v>60</v>
      </c>
      <c r="AH9377">
        <v>19</v>
      </c>
      <c r="AL9377" t="s">
        <v>22</v>
      </c>
      <c r="AM9377">
        <v>72</v>
      </c>
    </row>
    <row r="9378" spans="28:39">
      <c r="AB9378" s="59" t="s">
        <v>656</v>
      </c>
      <c r="AC9378" s="1">
        <v>1</v>
      </c>
      <c r="AD9378" s="38" t="s">
        <v>428</v>
      </c>
      <c r="AE9378" s="60" t="s">
        <v>133</v>
      </c>
      <c r="AF9378" s="57">
        <v>200</v>
      </c>
      <c r="AG9378" s="48">
        <v>70</v>
      </c>
      <c r="AH9378">
        <v>17</v>
      </c>
      <c r="AL9378" t="s">
        <v>22</v>
      </c>
      <c r="AM9378">
        <v>72</v>
      </c>
    </row>
    <row r="9379" spans="28:39">
      <c r="AE9379" s="60" t="s">
        <v>133</v>
      </c>
      <c r="AL9379" t="s">
        <v>22</v>
      </c>
      <c r="AM9379">
        <v>72</v>
      </c>
    </row>
    <row r="9380" spans="28:39">
      <c r="AB9380" t="s">
        <v>650</v>
      </c>
      <c r="AC9380" s="1">
        <v>2</v>
      </c>
      <c r="AD9380" s="38" t="s">
        <v>337</v>
      </c>
      <c r="AE9380" s="60" t="s">
        <v>133</v>
      </c>
      <c r="AF9380" s="40">
        <v>110</v>
      </c>
      <c r="AG9380" s="41">
        <v>0</v>
      </c>
      <c r="AH9380">
        <v>72</v>
      </c>
      <c r="AL9380" t="s">
        <v>22</v>
      </c>
      <c r="AM9380">
        <v>72</v>
      </c>
    </row>
    <row r="9381" spans="28:39">
      <c r="AB9381" t="s">
        <v>650</v>
      </c>
      <c r="AC9381" s="1">
        <v>2</v>
      </c>
      <c r="AD9381" s="38" t="s">
        <v>337</v>
      </c>
      <c r="AE9381" s="60" t="s">
        <v>133</v>
      </c>
      <c r="AF9381" s="40">
        <v>110</v>
      </c>
      <c r="AG9381" s="42">
        <v>10</v>
      </c>
      <c r="AH9381">
        <v>68</v>
      </c>
      <c r="AL9381" t="s">
        <v>22</v>
      </c>
      <c r="AM9381">
        <v>72</v>
      </c>
    </row>
    <row r="9382" spans="28:39">
      <c r="AB9382" t="s">
        <v>650</v>
      </c>
      <c r="AC9382" s="1">
        <v>2</v>
      </c>
      <c r="AD9382" s="38" t="s">
        <v>337</v>
      </c>
      <c r="AE9382" s="60" t="s">
        <v>133</v>
      </c>
      <c r="AF9382" s="40">
        <v>110</v>
      </c>
      <c r="AG9382" s="43">
        <v>20</v>
      </c>
      <c r="AH9382">
        <v>59</v>
      </c>
      <c r="AL9382" t="s">
        <v>22</v>
      </c>
      <c r="AM9382">
        <v>72</v>
      </c>
    </row>
    <row r="9383" spans="28:39">
      <c r="AB9383" t="s">
        <v>650</v>
      </c>
      <c r="AC9383" s="1">
        <v>2</v>
      </c>
      <c r="AD9383" s="38" t="s">
        <v>337</v>
      </c>
      <c r="AE9383" s="60" t="s">
        <v>133</v>
      </c>
      <c r="AF9383" s="40">
        <v>110</v>
      </c>
      <c r="AG9383" s="44">
        <v>30</v>
      </c>
      <c r="AH9383">
        <v>52</v>
      </c>
      <c r="AL9383" t="s">
        <v>22</v>
      </c>
      <c r="AM9383">
        <v>72</v>
      </c>
    </row>
    <row r="9384" spans="28:39">
      <c r="AB9384" t="s">
        <v>650</v>
      </c>
      <c r="AC9384" s="1">
        <v>2</v>
      </c>
      <c r="AD9384" s="38" t="s">
        <v>337</v>
      </c>
      <c r="AE9384" s="60" t="s">
        <v>133</v>
      </c>
      <c r="AF9384" s="40">
        <v>110</v>
      </c>
      <c r="AG9384" s="45">
        <v>40</v>
      </c>
      <c r="AH9384">
        <v>46</v>
      </c>
      <c r="AL9384" t="s">
        <v>22</v>
      </c>
      <c r="AM9384">
        <v>72</v>
      </c>
    </row>
    <row r="9385" spans="28:39">
      <c r="AB9385" t="s">
        <v>650</v>
      </c>
      <c r="AC9385" s="1">
        <v>2</v>
      </c>
      <c r="AD9385" s="38" t="s">
        <v>337</v>
      </c>
      <c r="AE9385" s="60" t="s">
        <v>133</v>
      </c>
      <c r="AF9385" s="40">
        <v>110</v>
      </c>
      <c r="AG9385" s="46">
        <v>50</v>
      </c>
      <c r="AH9385">
        <v>42</v>
      </c>
      <c r="AL9385" t="s">
        <v>22</v>
      </c>
      <c r="AM9385">
        <v>72</v>
      </c>
    </row>
    <row r="9386" spans="28:39">
      <c r="AB9386" t="s">
        <v>650</v>
      </c>
      <c r="AC9386" s="1">
        <v>2</v>
      </c>
      <c r="AD9386" s="38" t="s">
        <v>337</v>
      </c>
      <c r="AE9386" s="60" t="s">
        <v>133</v>
      </c>
      <c r="AF9386" s="40">
        <v>110</v>
      </c>
      <c r="AG9386" s="47">
        <v>60</v>
      </c>
      <c r="AH9386">
        <v>38</v>
      </c>
      <c r="AL9386" t="s">
        <v>22</v>
      </c>
      <c r="AM9386">
        <v>72</v>
      </c>
    </row>
    <row r="9387" spans="28:39">
      <c r="AB9387" t="s">
        <v>650</v>
      </c>
      <c r="AC9387" s="1">
        <v>2</v>
      </c>
      <c r="AD9387" s="38" t="s">
        <v>337</v>
      </c>
      <c r="AE9387" s="60" t="s">
        <v>133</v>
      </c>
      <c r="AF9387" s="40">
        <v>110</v>
      </c>
      <c r="AG9387" s="48">
        <v>70</v>
      </c>
      <c r="AH9387">
        <v>35</v>
      </c>
      <c r="AL9387" t="s">
        <v>22</v>
      </c>
      <c r="AM9387">
        <v>72</v>
      </c>
    </row>
    <row r="9388" spans="28:39">
      <c r="AB9388" t="s">
        <v>650</v>
      </c>
      <c r="AC9388" s="1">
        <v>2</v>
      </c>
      <c r="AD9388" s="38" t="s">
        <v>337</v>
      </c>
      <c r="AE9388" s="60" t="s">
        <v>133</v>
      </c>
      <c r="AF9388" s="49">
        <v>115</v>
      </c>
      <c r="AG9388" s="41">
        <v>0</v>
      </c>
      <c r="AH9388">
        <v>70</v>
      </c>
      <c r="AL9388" t="s">
        <v>22</v>
      </c>
      <c r="AM9388">
        <v>72</v>
      </c>
    </row>
    <row r="9389" spans="28:39">
      <c r="AB9389" t="s">
        <v>650</v>
      </c>
      <c r="AC9389" s="1">
        <v>2</v>
      </c>
      <c r="AD9389" s="38" t="s">
        <v>337</v>
      </c>
      <c r="AE9389" s="60" t="s">
        <v>133</v>
      </c>
      <c r="AF9389" s="49">
        <v>115</v>
      </c>
      <c r="AG9389" s="42">
        <v>10</v>
      </c>
      <c r="AH9389">
        <v>68</v>
      </c>
      <c r="AL9389" t="s">
        <v>22</v>
      </c>
      <c r="AM9389">
        <v>72</v>
      </c>
    </row>
    <row r="9390" spans="28:39">
      <c r="AB9390" t="s">
        <v>650</v>
      </c>
      <c r="AC9390" s="1">
        <v>2</v>
      </c>
      <c r="AD9390" s="38" t="s">
        <v>337</v>
      </c>
      <c r="AE9390" s="60" t="s">
        <v>133</v>
      </c>
      <c r="AF9390" s="49">
        <v>115</v>
      </c>
      <c r="AG9390" s="43">
        <v>20</v>
      </c>
      <c r="AH9390">
        <v>59</v>
      </c>
      <c r="AL9390" t="s">
        <v>22</v>
      </c>
      <c r="AM9390">
        <v>72</v>
      </c>
    </row>
    <row r="9391" spans="28:39">
      <c r="AB9391" t="s">
        <v>650</v>
      </c>
      <c r="AC9391" s="1">
        <v>2</v>
      </c>
      <c r="AD9391" s="38" t="s">
        <v>337</v>
      </c>
      <c r="AE9391" s="60" t="s">
        <v>133</v>
      </c>
      <c r="AF9391" s="49">
        <v>115</v>
      </c>
      <c r="AG9391" s="44">
        <v>30</v>
      </c>
      <c r="AH9391">
        <v>52</v>
      </c>
      <c r="AL9391" t="s">
        <v>22</v>
      </c>
      <c r="AM9391">
        <v>72</v>
      </c>
    </row>
    <row r="9392" spans="28:39">
      <c r="AB9392" t="s">
        <v>650</v>
      </c>
      <c r="AC9392" s="1">
        <v>2</v>
      </c>
      <c r="AD9392" s="38" t="s">
        <v>337</v>
      </c>
      <c r="AE9392" s="60" t="s">
        <v>133</v>
      </c>
      <c r="AF9392" s="49">
        <v>115</v>
      </c>
      <c r="AG9392" s="45">
        <v>40</v>
      </c>
      <c r="AH9392">
        <v>46</v>
      </c>
      <c r="AL9392" t="s">
        <v>22</v>
      </c>
      <c r="AM9392">
        <v>72</v>
      </c>
    </row>
    <row r="9393" spans="28:39">
      <c r="AB9393" t="s">
        <v>650</v>
      </c>
      <c r="AC9393" s="1">
        <v>2</v>
      </c>
      <c r="AD9393" s="38" t="s">
        <v>337</v>
      </c>
      <c r="AE9393" s="60" t="s">
        <v>133</v>
      </c>
      <c r="AF9393" s="49">
        <v>115</v>
      </c>
      <c r="AG9393" s="46">
        <v>50</v>
      </c>
      <c r="AH9393">
        <v>42</v>
      </c>
      <c r="AL9393" t="s">
        <v>22</v>
      </c>
      <c r="AM9393">
        <v>72</v>
      </c>
    </row>
    <row r="9394" spans="28:39">
      <c r="AB9394" t="s">
        <v>650</v>
      </c>
      <c r="AC9394" s="1">
        <v>2</v>
      </c>
      <c r="AD9394" s="38" t="s">
        <v>337</v>
      </c>
      <c r="AE9394" s="60" t="s">
        <v>133</v>
      </c>
      <c r="AF9394" s="49">
        <v>115</v>
      </c>
      <c r="AG9394" s="47">
        <v>60</v>
      </c>
      <c r="AH9394">
        <v>38</v>
      </c>
      <c r="AL9394" t="s">
        <v>22</v>
      </c>
      <c r="AM9394">
        <v>72</v>
      </c>
    </row>
    <row r="9395" spans="28:39">
      <c r="AB9395" t="s">
        <v>650</v>
      </c>
      <c r="AC9395" s="1">
        <v>2</v>
      </c>
      <c r="AD9395" s="38" t="s">
        <v>337</v>
      </c>
      <c r="AE9395" s="60" t="s">
        <v>133</v>
      </c>
      <c r="AF9395" s="49">
        <v>115</v>
      </c>
      <c r="AG9395" s="48">
        <v>70</v>
      </c>
      <c r="AH9395">
        <v>35</v>
      </c>
      <c r="AL9395" t="s">
        <v>22</v>
      </c>
      <c r="AM9395">
        <v>72</v>
      </c>
    </row>
    <row r="9396" spans="28:39">
      <c r="AB9396" t="s">
        <v>650</v>
      </c>
      <c r="AC9396" s="1">
        <v>2</v>
      </c>
      <c r="AD9396" s="38" t="s">
        <v>337</v>
      </c>
      <c r="AE9396" s="60" t="s">
        <v>133</v>
      </c>
      <c r="AF9396" s="50">
        <v>120</v>
      </c>
      <c r="AG9396" s="41">
        <v>0</v>
      </c>
      <c r="AH9396">
        <v>68</v>
      </c>
      <c r="AL9396" t="s">
        <v>22</v>
      </c>
      <c r="AM9396">
        <v>72</v>
      </c>
    </row>
    <row r="9397" spans="28:39">
      <c r="AB9397" t="s">
        <v>650</v>
      </c>
      <c r="AC9397" s="1">
        <v>2</v>
      </c>
      <c r="AD9397" s="38" t="s">
        <v>337</v>
      </c>
      <c r="AE9397" s="60" t="s">
        <v>133</v>
      </c>
      <c r="AF9397" s="50">
        <v>120</v>
      </c>
      <c r="AG9397" s="42">
        <v>10</v>
      </c>
      <c r="AH9397">
        <v>67</v>
      </c>
      <c r="AL9397" t="s">
        <v>22</v>
      </c>
      <c r="AM9397">
        <v>72</v>
      </c>
    </row>
    <row r="9398" spans="28:39">
      <c r="AB9398" t="s">
        <v>650</v>
      </c>
      <c r="AC9398" s="1">
        <v>2</v>
      </c>
      <c r="AD9398" s="38" t="s">
        <v>337</v>
      </c>
      <c r="AE9398" s="60" t="s">
        <v>133</v>
      </c>
      <c r="AF9398" s="50">
        <v>120</v>
      </c>
      <c r="AG9398" s="43">
        <v>20</v>
      </c>
      <c r="AH9398">
        <v>59</v>
      </c>
      <c r="AL9398" t="s">
        <v>22</v>
      </c>
      <c r="AM9398">
        <v>72</v>
      </c>
    </row>
    <row r="9399" spans="28:39">
      <c r="AB9399" t="s">
        <v>650</v>
      </c>
      <c r="AC9399" s="1">
        <v>2</v>
      </c>
      <c r="AD9399" s="38" t="s">
        <v>337</v>
      </c>
      <c r="AE9399" s="60" t="s">
        <v>133</v>
      </c>
      <c r="AF9399" s="50">
        <v>120</v>
      </c>
      <c r="AG9399" s="44">
        <v>30</v>
      </c>
      <c r="AH9399">
        <v>52</v>
      </c>
      <c r="AL9399" t="s">
        <v>22</v>
      </c>
      <c r="AM9399">
        <v>72</v>
      </c>
    </row>
    <row r="9400" spans="28:39">
      <c r="AB9400" t="s">
        <v>650</v>
      </c>
      <c r="AC9400" s="1">
        <v>2</v>
      </c>
      <c r="AD9400" s="38" t="s">
        <v>337</v>
      </c>
      <c r="AE9400" s="60" t="s">
        <v>133</v>
      </c>
      <c r="AF9400" s="50">
        <v>120</v>
      </c>
      <c r="AG9400" s="45">
        <v>40</v>
      </c>
      <c r="AH9400">
        <v>46</v>
      </c>
      <c r="AL9400" t="s">
        <v>22</v>
      </c>
      <c r="AM9400">
        <v>72</v>
      </c>
    </row>
    <row r="9401" spans="28:39">
      <c r="AB9401" t="s">
        <v>650</v>
      </c>
      <c r="AC9401" s="1">
        <v>2</v>
      </c>
      <c r="AD9401" s="38" t="s">
        <v>337</v>
      </c>
      <c r="AE9401" s="60" t="s">
        <v>133</v>
      </c>
      <c r="AF9401" s="50">
        <v>120</v>
      </c>
      <c r="AG9401" s="46">
        <v>50</v>
      </c>
      <c r="AH9401">
        <v>42</v>
      </c>
      <c r="AL9401" t="s">
        <v>22</v>
      </c>
      <c r="AM9401">
        <v>72</v>
      </c>
    </row>
    <row r="9402" spans="28:39">
      <c r="AB9402" t="s">
        <v>650</v>
      </c>
      <c r="AC9402" s="1">
        <v>2</v>
      </c>
      <c r="AD9402" s="38" t="s">
        <v>337</v>
      </c>
      <c r="AE9402" s="60" t="s">
        <v>133</v>
      </c>
      <c r="AF9402" s="50">
        <v>120</v>
      </c>
      <c r="AG9402" s="47">
        <v>60</v>
      </c>
      <c r="AH9402">
        <v>38</v>
      </c>
      <c r="AL9402" t="s">
        <v>22</v>
      </c>
      <c r="AM9402">
        <v>72</v>
      </c>
    </row>
    <row r="9403" spans="28:39">
      <c r="AB9403" t="s">
        <v>650</v>
      </c>
      <c r="AC9403" s="1">
        <v>2</v>
      </c>
      <c r="AD9403" s="38" t="s">
        <v>337</v>
      </c>
      <c r="AE9403" s="60" t="s">
        <v>133</v>
      </c>
      <c r="AF9403" s="50">
        <v>120</v>
      </c>
      <c r="AG9403" s="48">
        <v>70</v>
      </c>
      <c r="AH9403">
        <v>35</v>
      </c>
      <c r="AL9403" t="s">
        <v>22</v>
      </c>
      <c r="AM9403">
        <v>72</v>
      </c>
    </row>
    <row r="9404" spans="28:39">
      <c r="AB9404" t="s">
        <v>650</v>
      </c>
      <c r="AC9404" s="1">
        <v>2</v>
      </c>
      <c r="AD9404" s="38" t="s">
        <v>337</v>
      </c>
      <c r="AE9404" s="60" t="s">
        <v>133</v>
      </c>
      <c r="AF9404" s="51">
        <v>130</v>
      </c>
      <c r="AG9404" s="41">
        <v>0</v>
      </c>
      <c r="AH9404">
        <v>64</v>
      </c>
      <c r="AL9404" t="s">
        <v>22</v>
      </c>
      <c r="AM9404">
        <v>72</v>
      </c>
    </row>
    <row r="9405" spans="28:39">
      <c r="AB9405" t="s">
        <v>650</v>
      </c>
      <c r="AC9405" s="1">
        <v>2</v>
      </c>
      <c r="AD9405" s="38" t="s">
        <v>337</v>
      </c>
      <c r="AE9405" s="60" t="s">
        <v>133</v>
      </c>
      <c r="AF9405" s="51">
        <v>130</v>
      </c>
      <c r="AG9405" s="42">
        <v>10</v>
      </c>
      <c r="AH9405">
        <v>64</v>
      </c>
      <c r="AL9405" t="s">
        <v>22</v>
      </c>
      <c r="AM9405">
        <v>72</v>
      </c>
    </row>
    <row r="9406" spans="28:39">
      <c r="AB9406" t="s">
        <v>650</v>
      </c>
      <c r="AC9406" s="1">
        <v>2</v>
      </c>
      <c r="AD9406" s="38" t="s">
        <v>337</v>
      </c>
      <c r="AE9406" s="60" t="s">
        <v>133</v>
      </c>
      <c r="AF9406" s="51">
        <v>130</v>
      </c>
      <c r="AG9406" s="43">
        <v>20</v>
      </c>
      <c r="AH9406">
        <v>58</v>
      </c>
      <c r="AL9406" t="s">
        <v>22</v>
      </c>
      <c r="AM9406">
        <v>72</v>
      </c>
    </row>
    <row r="9407" spans="28:39">
      <c r="AB9407" t="s">
        <v>650</v>
      </c>
      <c r="AC9407" s="1">
        <v>2</v>
      </c>
      <c r="AD9407" s="38" t="s">
        <v>337</v>
      </c>
      <c r="AE9407" s="60" t="s">
        <v>133</v>
      </c>
      <c r="AF9407" s="51">
        <v>130</v>
      </c>
      <c r="AG9407" s="44">
        <v>30</v>
      </c>
      <c r="AH9407">
        <v>52</v>
      </c>
      <c r="AL9407" t="s">
        <v>22</v>
      </c>
      <c r="AM9407">
        <v>72</v>
      </c>
    </row>
    <row r="9408" spans="28:39">
      <c r="AB9408" t="s">
        <v>650</v>
      </c>
      <c r="AC9408" s="1">
        <v>2</v>
      </c>
      <c r="AD9408" s="38" t="s">
        <v>337</v>
      </c>
      <c r="AE9408" s="60" t="s">
        <v>133</v>
      </c>
      <c r="AF9408" s="51">
        <v>130</v>
      </c>
      <c r="AG9408" s="45">
        <v>40</v>
      </c>
      <c r="AH9408">
        <v>46</v>
      </c>
      <c r="AL9408" t="s">
        <v>22</v>
      </c>
      <c r="AM9408">
        <v>72</v>
      </c>
    </row>
    <row r="9409" spans="28:39">
      <c r="AB9409" t="s">
        <v>650</v>
      </c>
      <c r="AC9409" s="1">
        <v>2</v>
      </c>
      <c r="AD9409" s="38" t="s">
        <v>337</v>
      </c>
      <c r="AE9409" s="60" t="s">
        <v>133</v>
      </c>
      <c r="AF9409" s="51">
        <v>130</v>
      </c>
      <c r="AG9409" s="46">
        <v>50</v>
      </c>
      <c r="AH9409">
        <v>42</v>
      </c>
      <c r="AL9409" t="s">
        <v>22</v>
      </c>
      <c r="AM9409">
        <v>72</v>
      </c>
    </row>
    <row r="9410" spans="28:39">
      <c r="AB9410" t="s">
        <v>650</v>
      </c>
      <c r="AC9410" s="1">
        <v>2</v>
      </c>
      <c r="AD9410" s="38" t="s">
        <v>337</v>
      </c>
      <c r="AE9410" s="60" t="s">
        <v>133</v>
      </c>
      <c r="AF9410" s="51">
        <v>130</v>
      </c>
      <c r="AG9410" s="47">
        <v>60</v>
      </c>
      <c r="AH9410">
        <v>38</v>
      </c>
      <c r="AL9410" t="s">
        <v>22</v>
      </c>
      <c r="AM9410">
        <v>72</v>
      </c>
    </row>
    <row r="9411" spans="28:39">
      <c r="AB9411" t="s">
        <v>650</v>
      </c>
      <c r="AC9411" s="1">
        <v>2</v>
      </c>
      <c r="AD9411" s="38" t="s">
        <v>337</v>
      </c>
      <c r="AE9411" s="60" t="s">
        <v>133</v>
      </c>
      <c r="AF9411" s="51">
        <v>130</v>
      </c>
      <c r="AG9411" s="48">
        <v>70</v>
      </c>
      <c r="AH9411">
        <v>35</v>
      </c>
      <c r="AL9411" t="s">
        <v>22</v>
      </c>
      <c r="AM9411">
        <v>72</v>
      </c>
    </row>
    <row r="9412" spans="28:39">
      <c r="AB9412" t="s">
        <v>650</v>
      </c>
      <c r="AC9412" s="1">
        <v>2</v>
      </c>
      <c r="AD9412" s="38" t="s">
        <v>337</v>
      </c>
      <c r="AE9412" s="60" t="s">
        <v>133</v>
      </c>
      <c r="AF9412" s="52">
        <v>140</v>
      </c>
      <c r="AG9412" s="41">
        <v>0</v>
      </c>
      <c r="AH9412">
        <v>61</v>
      </c>
      <c r="AL9412" t="s">
        <v>22</v>
      </c>
      <c r="AM9412">
        <v>72</v>
      </c>
    </row>
    <row r="9413" spans="28:39">
      <c r="AB9413" t="s">
        <v>650</v>
      </c>
      <c r="AC9413" s="1">
        <v>2</v>
      </c>
      <c r="AD9413" s="38" t="s">
        <v>337</v>
      </c>
      <c r="AE9413" s="60" t="s">
        <v>133</v>
      </c>
      <c r="AF9413" s="52">
        <v>140</v>
      </c>
      <c r="AG9413" s="42">
        <v>10</v>
      </c>
      <c r="AH9413">
        <v>61</v>
      </c>
      <c r="AL9413" t="s">
        <v>22</v>
      </c>
      <c r="AM9413">
        <v>72</v>
      </c>
    </row>
    <row r="9414" spans="28:39">
      <c r="AB9414" t="s">
        <v>650</v>
      </c>
      <c r="AC9414" s="1">
        <v>2</v>
      </c>
      <c r="AD9414" s="38" t="s">
        <v>337</v>
      </c>
      <c r="AE9414" s="60" t="s">
        <v>133</v>
      </c>
      <c r="AF9414" s="52">
        <v>140</v>
      </c>
      <c r="AG9414" s="43">
        <v>20</v>
      </c>
      <c r="AH9414">
        <v>57</v>
      </c>
      <c r="AL9414" t="s">
        <v>22</v>
      </c>
      <c r="AM9414">
        <v>72</v>
      </c>
    </row>
    <row r="9415" spans="28:39">
      <c r="AB9415" t="s">
        <v>650</v>
      </c>
      <c r="AC9415" s="1">
        <v>2</v>
      </c>
      <c r="AD9415" s="38" t="s">
        <v>337</v>
      </c>
      <c r="AE9415" s="60" t="s">
        <v>133</v>
      </c>
      <c r="AF9415" s="52">
        <v>140</v>
      </c>
      <c r="AG9415" s="44">
        <v>30</v>
      </c>
      <c r="AH9415">
        <v>52</v>
      </c>
      <c r="AL9415" t="s">
        <v>22</v>
      </c>
      <c r="AM9415">
        <v>72</v>
      </c>
    </row>
    <row r="9416" spans="28:39">
      <c r="AB9416" t="s">
        <v>650</v>
      </c>
      <c r="AC9416" s="1">
        <v>2</v>
      </c>
      <c r="AD9416" s="38" t="s">
        <v>337</v>
      </c>
      <c r="AE9416" s="60" t="s">
        <v>133</v>
      </c>
      <c r="AF9416" s="52">
        <v>140</v>
      </c>
      <c r="AG9416" s="45">
        <v>40</v>
      </c>
      <c r="AH9416">
        <v>46</v>
      </c>
      <c r="AL9416" t="s">
        <v>22</v>
      </c>
      <c r="AM9416">
        <v>72</v>
      </c>
    </row>
    <row r="9417" spans="28:39">
      <c r="AB9417" t="s">
        <v>650</v>
      </c>
      <c r="AC9417" s="1">
        <v>2</v>
      </c>
      <c r="AD9417" s="38" t="s">
        <v>337</v>
      </c>
      <c r="AE9417" s="60" t="s">
        <v>133</v>
      </c>
      <c r="AF9417" s="52">
        <v>140</v>
      </c>
      <c r="AG9417" s="46">
        <v>50</v>
      </c>
      <c r="AH9417">
        <v>42</v>
      </c>
      <c r="AL9417" t="s">
        <v>22</v>
      </c>
      <c r="AM9417">
        <v>72</v>
      </c>
    </row>
    <row r="9418" spans="28:39">
      <c r="AB9418" t="s">
        <v>650</v>
      </c>
      <c r="AC9418" s="1">
        <v>2</v>
      </c>
      <c r="AD9418" s="38" t="s">
        <v>337</v>
      </c>
      <c r="AE9418" s="60" t="s">
        <v>133</v>
      </c>
      <c r="AF9418" s="52">
        <v>140</v>
      </c>
      <c r="AG9418" s="47">
        <v>60</v>
      </c>
      <c r="AH9418">
        <v>38</v>
      </c>
      <c r="AL9418" t="s">
        <v>22</v>
      </c>
      <c r="AM9418">
        <v>72</v>
      </c>
    </row>
    <row r="9419" spans="28:39">
      <c r="AB9419" t="s">
        <v>650</v>
      </c>
      <c r="AC9419" s="1">
        <v>2</v>
      </c>
      <c r="AD9419" s="38" t="s">
        <v>337</v>
      </c>
      <c r="AE9419" s="60" t="s">
        <v>133</v>
      </c>
      <c r="AF9419" s="52">
        <v>140</v>
      </c>
      <c r="AG9419" s="48">
        <v>70</v>
      </c>
      <c r="AH9419">
        <v>35</v>
      </c>
      <c r="AL9419" t="s">
        <v>22</v>
      </c>
      <c r="AM9419">
        <v>72</v>
      </c>
    </row>
    <row r="9420" spans="28:39">
      <c r="AB9420" t="s">
        <v>650</v>
      </c>
      <c r="AC9420" s="1">
        <v>2</v>
      </c>
      <c r="AD9420" s="38" t="s">
        <v>337</v>
      </c>
      <c r="AE9420" s="60" t="s">
        <v>133</v>
      </c>
      <c r="AF9420" s="53">
        <v>150</v>
      </c>
      <c r="AG9420" s="41">
        <v>0</v>
      </c>
      <c r="AH9420">
        <v>48</v>
      </c>
      <c r="AL9420" t="s">
        <v>22</v>
      </c>
      <c r="AM9420">
        <v>72</v>
      </c>
    </row>
    <row r="9421" spans="28:39">
      <c r="AB9421" t="s">
        <v>650</v>
      </c>
      <c r="AC9421" s="1">
        <v>2</v>
      </c>
      <c r="AD9421" s="38" t="s">
        <v>337</v>
      </c>
      <c r="AE9421" s="60" t="s">
        <v>133</v>
      </c>
      <c r="AF9421" s="53">
        <v>150</v>
      </c>
      <c r="AG9421" s="42">
        <v>10</v>
      </c>
      <c r="AH9421">
        <v>48</v>
      </c>
      <c r="AL9421" t="s">
        <v>22</v>
      </c>
      <c r="AM9421">
        <v>72</v>
      </c>
    </row>
    <row r="9422" spans="28:39">
      <c r="AB9422" t="s">
        <v>650</v>
      </c>
      <c r="AC9422" s="1">
        <v>2</v>
      </c>
      <c r="AD9422" s="38" t="s">
        <v>337</v>
      </c>
      <c r="AE9422" s="60" t="s">
        <v>133</v>
      </c>
      <c r="AF9422" s="53">
        <v>150</v>
      </c>
      <c r="AG9422" s="43">
        <v>20</v>
      </c>
      <c r="AH9422">
        <v>48</v>
      </c>
      <c r="AL9422" t="s">
        <v>22</v>
      </c>
      <c r="AM9422">
        <v>72</v>
      </c>
    </row>
    <row r="9423" spans="28:39">
      <c r="AB9423" t="s">
        <v>650</v>
      </c>
      <c r="AC9423" s="1">
        <v>2</v>
      </c>
      <c r="AD9423" s="38" t="s">
        <v>337</v>
      </c>
      <c r="AE9423" s="60" t="s">
        <v>133</v>
      </c>
      <c r="AF9423" s="53">
        <v>150</v>
      </c>
      <c r="AG9423" s="44">
        <v>30</v>
      </c>
      <c r="AH9423">
        <v>48</v>
      </c>
      <c r="AL9423" t="s">
        <v>22</v>
      </c>
      <c r="AM9423">
        <v>72</v>
      </c>
    </row>
    <row r="9424" spans="28:39">
      <c r="AB9424" t="s">
        <v>650</v>
      </c>
      <c r="AC9424" s="1">
        <v>2</v>
      </c>
      <c r="AD9424" s="38" t="s">
        <v>337</v>
      </c>
      <c r="AE9424" s="60" t="s">
        <v>133</v>
      </c>
      <c r="AF9424" s="53">
        <v>150</v>
      </c>
      <c r="AG9424" s="45">
        <v>40</v>
      </c>
      <c r="AH9424">
        <v>46</v>
      </c>
      <c r="AL9424" t="s">
        <v>22</v>
      </c>
      <c r="AM9424">
        <v>72</v>
      </c>
    </row>
    <row r="9425" spans="28:39">
      <c r="AB9425" t="s">
        <v>650</v>
      </c>
      <c r="AC9425" s="1">
        <v>2</v>
      </c>
      <c r="AD9425" s="38" t="s">
        <v>337</v>
      </c>
      <c r="AE9425" s="60" t="s">
        <v>133</v>
      </c>
      <c r="AF9425" s="53">
        <v>150</v>
      </c>
      <c r="AG9425" s="46">
        <v>50</v>
      </c>
      <c r="AH9425">
        <v>42</v>
      </c>
      <c r="AL9425" t="s">
        <v>22</v>
      </c>
      <c r="AM9425">
        <v>72</v>
      </c>
    </row>
    <row r="9426" spans="28:39">
      <c r="AB9426" t="s">
        <v>650</v>
      </c>
      <c r="AC9426" s="1">
        <v>2</v>
      </c>
      <c r="AD9426" s="38" t="s">
        <v>337</v>
      </c>
      <c r="AE9426" s="60" t="s">
        <v>133</v>
      </c>
      <c r="AF9426" s="53">
        <v>150</v>
      </c>
      <c r="AG9426" s="47">
        <v>60</v>
      </c>
      <c r="AH9426">
        <v>38</v>
      </c>
      <c r="AL9426" t="s">
        <v>22</v>
      </c>
      <c r="AM9426">
        <v>72</v>
      </c>
    </row>
    <row r="9427" spans="28:39">
      <c r="AB9427" t="s">
        <v>650</v>
      </c>
      <c r="AC9427" s="1">
        <v>2</v>
      </c>
      <c r="AD9427" s="38" t="s">
        <v>337</v>
      </c>
      <c r="AE9427" s="60" t="s">
        <v>133</v>
      </c>
      <c r="AF9427" s="53">
        <v>150</v>
      </c>
      <c r="AG9427" s="48">
        <v>70</v>
      </c>
      <c r="AH9427">
        <v>35</v>
      </c>
      <c r="AL9427" t="s">
        <v>22</v>
      </c>
      <c r="AM9427">
        <v>72</v>
      </c>
    </row>
    <row r="9428" spans="28:39">
      <c r="AB9428" t="s">
        <v>650</v>
      </c>
      <c r="AC9428" s="1">
        <v>2</v>
      </c>
      <c r="AD9428" s="38" t="s">
        <v>337</v>
      </c>
      <c r="AE9428" s="60" t="s">
        <v>133</v>
      </c>
      <c r="AF9428" s="54">
        <v>160</v>
      </c>
      <c r="AG9428" s="41">
        <v>0</v>
      </c>
      <c r="AH9428">
        <v>46</v>
      </c>
      <c r="AL9428" t="s">
        <v>22</v>
      </c>
      <c r="AM9428">
        <v>72</v>
      </c>
    </row>
    <row r="9429" spans="28:39">
      <c r="AB9429" t="s">
        <v>650</v>
      </c>
      <c r="AC9429" s="1">
        <v>2</v>
      </c>
      <c r="AD9429" s="38" t="s">
        <v>337</v>
      </c>
      <c r="AE9429" s="60" t="s">
        <v>133</v>
      </c>
      <c r="AF9429" s="54">
        <v>160</v>
      </c>
      <c r="AG9429" s="42">
        <v>10</v>
      </c>
      <c r="AH9429">
        <v>46</v>
      </c>
      <c r="AL9429" t="s">
        <v>22</v>
      </c>
      <c r="AM9429">
        <v>72</v>
      </c>
    </row>
    <row r="9430" spans="28:39">
      <c r="AB9430" t="s">
        <v>650</v>
      </c>
      <c r="AC9430" s="1">
        <v>2</v>
      </c>
      <c r="AD9430" s="38" t="s">
        <v>337</v>
      </c>
      <c r="AE9430" s="60" t="s">
        <v>133</v>
      </c>
      <c r="AF9430" s="54">
        <v>160</v>
      </c>
      <c r="AG9430" s="43">
        <v>20</v>
      </c>
      <c r="AH9430">
        <v>46</v>
      </c>
      <c r="AL9430" t="s">
        <v>22</v>
      </c>
      <c r="AM9430">
        <v>72</v>
      </c>
    </row>
    <row r="9431" spans="28:39">
      <c r="AB9431" t="s">
        <v>650</v>
      </c>
      <c r="AC9431" s="1">
        <v>2</v>
      </c>
      <c r="AD9431" s="38" t="s">
        <v>337</v>
      </c>
      <c r="AE9431" s="60" t="s">
        <v>133</v>
      </c>
      <c r="AF9431" s="54">
        <v>160</v>
      </c>
      <c r="AG9431" s="44">
        <v>30</v>
      </c>
      <c r="AH9431">
        <v>46</v>
      </c>
      <c r="AL9431" t="s">
        <v>22</v>
      </c>
      <c r="AM9431">
        <v>72</v>
      </c>
    </row>
    <row r="9432" spans="28:39">
      <c r="AB9432" t="s">
        <v>650</v>
      </c>
      <c r="AC9432" s="1">
        <v>2</v>
      </c>
      <c r="AD9432" s="38" t="s">
        <v>337</v>
      </c>
      <c r="AE9432" s="60" t="s">
        <v>133</v>
      </c>
      <c r="AF9432" s="54">
        <v>160</v>
      </c>
      <c r="AG9432" s="45">
        <v>40</v>
      </c>
      <c r="AH9432">
        <v>46</v>
      </c>
      <c r="AL9432" t="s">
        <v>22</v>
      </c>
      <c r="AM9432">
        <v>72</v>
      </c>
    </row>
    <row r="9433" spans="28:39">
      <c r="AB9433" t="s">
        <v>650</v>
      </c>
      <c r="AC9433" s="1">
        <v>2</v>
      </c>
      <c r="AD9433" s="38" t="s">
        <v>337</v>
      </c>
      <c r="AE9433" s="60" t="s">
        <v>133</v>
      </c>
      <c r="AF9433" s="54">
        <v>160</v>
      </c>
      <c r="AG9433" s="46">
        <v>50</v>
      </c>
      <c r="AH9433">
        <v>42</v>
      </c>
      <c r="AL9433" t="s">
        <v>22</v>
      </c>
      <c r="AM9433">
        <v>72</v>
      </c>
    </row>
    <row r="9434" spans="28:39">
      <c r="AB9434" t="s">
        <v>650</v>
      </c>
      <c r="AC9434" s="1">
        <v>2</v>
      </c>
      <c r="AD9434" s="38" t="s">
        <v>337</v>
      </c>
      <c r="AE9434" s="60" t="s">
        <v>133</v>
      </c>
      <c r="AF9434" s="54">
        <v>160</v>
      </c>
      <c r="AG9434" s="47">
        <v>60</v>
      </c>
      <c r="AH9434">
        <v>38</v>
      </c>
      <c r="AL9434" t="s">
        <v>22</v>
      </c>
      <c r="AM9434">
        <v>72</v>
      </c>
    </row>
    <row r="9435" spans="28:39">
      <c r="AB9435" t="s">
        <v>650</v>
      </c>
      <c r="AC9435" s="1">
        <v>2</v>
      </c>
      <c r="AD9435" s="38" t="s">
        <v>337</v>
      </c>
      <c r="AE9435" s="60" t="s">
        <v>133</v>
      </c>
      <c r="AF9435" s="54">
        <v>160</v>
      </c>
      <c r="AG9435" s="48">
        <v>70</v>
      </c>
      <c r="AH9435">
        <v>35</v>
      </c>
      <c r="AL9435" t="s">
        <v>22</v>
      </c>
      <c r="AM9435">
        <v>72</v>
      </c>
    </row>
    <row r="9436" spans="28:39">
      <c r="AB9436" t="s">
        <v>650</v>
      </c>
      <c r="AC9436" s="1">
        <v>2</v>
      </c>
      <c r="AD9436" s="38" t="s">
        <v>337</v>
      </c>
      <c r="AE9436" s="60" t="s">
        <v>133</v>
      </c>
      <c r="AF9436" s="55">
        <v>170</v>
      </c>
      <c r="AG9436" s="41">
        <v>0</v>
      </c>
      <c r="AH9436">
        <v>44</v>
      </c>
      <c r="AL9436" t="s">
        <v>22</v>
      </c>
      <c r="AM9436">
        <v>72</v>
      </c>
    </row>
    <row r="9437" spans="28:39">
      <c r="AB9437" t="s">
        <v>650</v>
      </c>
      <c r="AC9437" s="1">
        <v>2</v>
      </c>
      <c r="AD9437" s="38" t="s">
        <v>337</v>
      </c>
      <c r="AE9437" s="60" t="s">
        <v>133</v>
      </c>
      <c r="AF9437" s="55">
        <v>170</v>
      </c>
      <c r="AG9437" s="42">
        <v>10</v>
      </c>
      <c r="AH9437">
        <v>44</v>
      </c>
      <c r="AL9437" t="s">
        <v>22</v>
      </c>
      <c r="AM9437">
        <v>72</v>
      </c>
    </row>
    <row r="9438" spans="28:39">
      <c r="AB9438" t="s">
        <v>650</v>
      </c>
      <c r="AC9438" s="1">
        <v>2</v>
      </c>
      <c r="AD9438" s="38" t="s">
        <v>337</v>
      </c>
      <c r="AE9438" s="60" t="s">
        <v>133</v>
      </c>
      <c r="AF9438" s="55">
        <v>170</v>
      </c>
      <c r="AG9438" s="43">
        <v>20</v>
      </c>
      <c r="AH9438">
        <v>44</v>
      </c>
      <c r="AL9438" t="s">
        <v>22</v>
      </c>
      <c r="AM9438">
        <v>72</v>
      </c>
    </row>
    <row r="9439" spans="28:39">
      <c r="AB9439" t="s">
        <v>650</v>
      </c>
      <c r="AC9439" s="1">
        <v>2</v>
      </c>
      <c r="AD9439" s="38" t="s">
        <v>337</v>
      </c>
      <c r="AE9439" s="60" t="s">
        <v>133</v>
      </c>
      <c r="AF9439" s="55">
        <v>170</v>
      </c>
      <c r="AG9439" s="44">
        <v>30</v>
      </c>
      <c r="AH9439">
        <v>44</v>
      </c>
      <c r="AL9439" t="s">
        <v>22</v>
      </c>
      <c r="AM9439">
        <v>72</v>
      </c>
    </row>
    <row r="9440" spans="28:39">
      <c r="AB9440" t="s">
        <v>650</v>
      </c>
      <c r="AC9440" s="1">
        <v>2</v>
      </c>
      <c r="AD9440" s="38" t="s">
        <v>337</v>
      </c>
      <c r="AE9440" s="60" t="s">
        <v>133</v>
      </c>
      <c r="AF9440" s="55">
        <v>170</v>
      </c>
      <c r="AG9440" s="45">
        <v>40</v>
      </c>
      <c r="AH9440">
        <v>44</v>
      </c>
      <c r="AL9440" t="s">
        <v>22</v>
      </c>
      <c r="AM9440">
        <v>72</v>
      </c>
    </row>
    <row r="9441" spans="28:39">
      <c r="AB9441" t="s">
        <v>650</v>
      </c>
      <c r="AC9441" s="1">
        <v>2</v>
      </c>
      <c r="AD9441" s="38" t="s">
        <v>337</v>
      </c>
      <c r="AE9441" s="60" t="s">
        <v>133</v>
      </c>
      <c r="AF9441" s="55">
        <v>170</v>
      </c>
      <c r="AG9441" s="46">
        <v>50</v>
      </c>
      <c r="AH9441">
        <v>42</v>
      </c>
      <c r="AL9441" t="s">
        <v>22</v>
      </c>
      <c r="AM9441">
        <v>72</v>
      </c>
    </row>
    <row r="9442" spans="28:39">
      <c r="AB9442" t="s">
        <v>650</v>
      </c>
      <c r="AC9442" s="1">
        <v>2</v>
      </c>
      <c r="AD9442" s="38" t="s">
        <v>337</v>
      </c>
      <c r="AE9442" s="60" t="s">
        <v>133</v>
      </c>
      <c r="AF9442" s="55">
        <v>170</v>
      </c>
      <c r="AG9442" s="47">
        <v>60</v>
      </c>
      <c r="AH9442">
        <v>38</v>
      </c>
      <c r="AL9442" t="s">
        <v>22</v>
      </c>
      <c r="AM9442">
        <v>72</v>
      </c>
    </row>
    <row r="9443" spans="28:39">
      <c r="AB9443" t="s">
        <v>650</v>
      </c>
      <c r="AC9443" s="1">
        <v>2</v>
      </c>
      <c r="AD9443" s="38" t="s">
        <v>337</v>
      </c>
      <c r="AE9443" s="60" t="s">
        <v>133</v>
      </c>
      <c r="AF9443" s="55">
        <v>170</v>
      </c>
      <c r="AG9443" s="48">
        <v>70</v>
      </c>
      <c r="AH9443">
        <v>35</v>
      </c>
      <c r="AL9443" t="s">
        <v>22</v>
      </c>
      <c r="AM9443">
        <v>72</v>
      </c>
    </row>
    <row r="9444" spans="28:39">
      <c r="AB9444" t="s">
        <v>650</v>
      </c>
      <c r="AC9444" s="1">
        <v>2</v>
      </c>
      <c r="AD9444" s="38" t="s">
        <v>337</v>
      </c>
      <c r="AE9444" s="60" t="s">
        <v>133</v>
      </c>
      <c r="AF9444" s="56">
        <v>180</v>
      </c>
      <c r="AG9444" s="41">
        <v>0</v>
      </c>
      <c r="AH9444">
        <v>42</v>
      </c>
      <c r="AL9444" t="s">
        <v>22</v>
      </c>
      <c r="AM9444">
        <v>72</v>
      </c>
    </row>
    <row r="9445" spans="28:39">
      <c r="AB9445" t="s">
        <v>650</v>
      </c>
      <c r="AC9445" s="1">
        <v>2</v>
      </c>
      <c r="AD9445" s="38" t="s">
        <v>337</v>
      </c>
      <c r="AE9445" s="60" t="s">
        <v>133</v>
      </c>
      <c r="AF9445" s="56">
        <v>180</v>
      </c>
      <c r="AG9445" s="42">
        <v>10</v>
      </c>
      <c r="AH9445">
        <v>42</v>
      </c>
      <c r="AL9445" t="s">
        <v>22</v>
      </c>
      <c r="AM9445">
        <v>72</v>
      </c>
    </row>
    <row r="9446" spans="28:39">
      <c r="AB9446" t="s">
        <v>650</v>
      </c>
      <c r="AC9446" s="1">
        <v>2</v>
      </c>
      <c r="AD9446" s="38" t="s">
        <v>337</v>
      </c>
      <c r="AE9446" s="60" t="s">
        <v>133</v>
      </c>
      <c r="AF9446" s="56">
        <v>180</v>
      </c>
      <c r="AG9446" s="43">
        <v>20</v>
      </c>
      <c r="AH9446">
        <v>42</v>
      </c>
      <c r="AL9446" t="s">
        <v>22</v>
      </c>
      <c r="AM9446">
        <v>72</v>
      </c>
    </row>
    <row r="9447" spans="28:39">
      <c r="AB9447" t="s">
        <v>650</v>
      </c>
      <c r="AC9447" s="1">
        <v>2</v>
      </c>
      <c r="AD9447" s="38" t="s">
        <v>337</v>
      </c>
      <c r="AE9447" s="60" t="s">
        <v>133</v>
      </c>
      <c r="AF9447" s="56">
        <v>180</v>
      </c>
      <c r="AG9447" s="44">
        <v>30</v>
      </c>
      <c r="AH9447">
        <v>42</v>
      </c>
      <c r="AL9447" t="s">
        <v>22</v>
      </c>
      <c r="AM9447">
        <v>72</v>
      </c>
    </row>
    <row r="9448" spans="28:39">
      <c r="AB9448" t="s">
        <v>650</v>
      </c>
      <c r="AC9448" s="1">
        <v>2</v>
      </c>
      <c r="AD9448" s="38" t="s">
        <v>337</v>
      </c>
      <c r="AE9448" s="60" t="s">
        <v>133</v>
      </c>
      <c r="AF9448" s="56">
        <v>180</v>
      </c>
      <c r="AG9448" s="45">
        <v>40</v>
      </c>
      <c r="AH9448">
        <v>42</v>
      </c>
      <c r="AL9448" t="s">
        <v>22</v>
      </c>
      <c r="AM9448">
        <v>72</v>
      </c>
    </row>
    <row r="9449" spans="28:39">
      <c r="AB9449" t="s">
        <v>650</v>
      </c>
      <c r="AC9449" s="1">
        <v>2</v>
      </c>
      <c r="AD9449" s="38" t="s">
        <v>337</v>
      </c>
      <c r="AE9449" s="60" t="s">
        <v>133</v>
      </c>
      <c r="AF9449" s="56">
        <v>180</v>
      </c>
      <c r="AG9449" s="46">
        <v>50</v>
      </c>
      <c r="AH9449">
        <v>42</v>
      </c>
      <c r="AL9449" t="s">
        <v>22</v>
      </c>
      <c r="AM9449">
        <v>72</v>
      </c>
    </row>
    <row r="9450" spans="28:39">
      <c r="AB9450" t="s">
        <v>650</v>
      </c>
      <c r="AC9450" s="1">
        <v>2</v>
      </c>
      <c r="AD9450" s="38" t="s">
        <v>337</v>
      </c>
      <c r="AE9450" s="60" t="s">
        <v>133</v>
      </c>
      <c r="AF9450" s="56">
        <v>180</v>
      </c>
      <c r="AG9450" s="47">
        <v>60</v>
      </c>
      <c r="AH9450">
        <v>38</v>
      </c>
      <c r="AL9450" t="s">
        <v>22</v>
      </c>
      <c r="AM9450">
        <v>72</v>
      </c>
    </row>
    <row r="9451" spans="28:39">
      <c r="AB9451" t="s">
        <v>650</v>
      </c>
      <c r="AC9451" s="1">
        <v>2</v>
      </c>
      <c r="AD9451" s="38" t="s">
        <v>337</v>
      </c>
      <c r="AE9451" s="60" t="s">
        <v>133</v>
      </c>
      <c r="AF9451" s="56">
        <v>180</v>
      </c>
      <c r="AG9451" s="48">
        <v>70</v>
      </c>
      <c r="AH9451">
        <v>35</v>
      </c>
      <c r="AL9451" t="s">
        <v>22</v>
      </c>
      <c r="AM9451">
        <v>72</v>
      </c>
    </row>
    <row r="9452" spans="28:39">
      <c r="AB9452" t="s">
        <v>650</v>
      </c>
      <c r="AC9452" s="1">
        <v>2</v>
      </c>
      <c r="AD9452" s="38" t="s">
        <v>337</v>
      </c>
      <c r="AE9452" s="60" t="s">
        <v>133</v>
      </c>
      <c r="AF9452" s="57">
        <v>200</v>
      </c>
      <c r="AG9452" s="41">
        <v>0</v>
      </c>
      <c r="AH9452">
        <v>39</v>
      </c>
      <c r="AL9452" t="s">
        <v>22</v>
      </c>
      <c r="AM9452">
        <v>72</v>
      </c>
    </row>
    <row r="9453" spans="28:39">
      <c r="AB9453" t="s">
        <v>650</v>
      </c>
      <c r="AC9453" s="1">
        <v>2</v>
      </c>
      <c r="AD9453" s="38" t="s">
        <v>337</v>
      </c>
      <c r="AE9453" s="60" t="s">
        <v>133</v>
      </c>
      <c r="AF9453" s="57">
        <v>200</v>
      </c>
      <c r="AG9453" s="42">
        <v>10</v>
      </c>
      <c r="AH9453">
        <v>39</v>
      </c>
      <c r="AL9453" t="s">
        <v>22</v>
      </c>
      <c r="AM9453">
        <v>72</v>
      </c>
    </row>
    <row r="9454" spans="28:39">
      <c r="AB9454" t="s">
        <v>650</v>
      </c>
      <c r="AC9454" s="1">
        <v>2</v>
      </c>
      <c r="AD9454" s="38" t="s">
        <v>337</v>
      </c>
      <c r="AE9454" s="60" t="s">
        <v>133</v>
      </c>
      <c r="AF9454" s="57">
        <v>200</v>
      </c>
      <c r="AG9454" s="43">
        <v>20</v>
      </c>
      <c r="AH9454">
        <v>39</v>
      </c>
      <c r="AL9454" t="s">
        <v>22</v>
      </c>
      <c r="AM9454">
        <v>72</v>
      </c>
    </row>
    <row r="9455" spans="28:39">
      <c r="AB9455" t="s">
        <v>650</v>
      </c>
      <c r="AC9455" s="1">
        <v>2</v>
      </c>
      <c r="AD9455" s="38" t="s">
        <v>337</v>
      </c>
      <c r="AE9455" s="60" t="s">
        <v>133</v>
      </c>
      <c r="AF9455" s="57">
        <v>200</v>
      </c>
      <c r="AG9455" s="44">
        <v>30</v>
      </c>
      <c r="AH9455">
        <v>39</v>
      </c>
      <c r="AL9455" t="s">
        <v>22</v>
      </c>
      <c r="AM9455">
        <v>72</v>
      </c>
    </row>
    <row r="9456" spans="28:39">
      <c r="AB9456" t="s">
        <v>650</v>
      </c>
      <c r="AC9456" s="1">
        <v>2</v>
      </c>
      <c r="AD9456" s="38" t="s">
        <v>337</v>
      </c>
      <c r="AE9456" s="60" t="s">
        <v>133</v>
      </c>
      <c r="AF9456" s="57">
        <v>200</v>
      </c>
      <c r="AG9456" s="45">
        <v>40</v>
      </c>
      <c r="AH9456">
        <v>39</v>
      </c>
      <c r="AL9456" t="s">
        <v>22</v>
      </c>
      <c r="AM9456">
        <v>72</v>
      </c>
    </row>
    <row r="9457" spans="28:39">
      <c r="AB9457" t="s">
        <v>650</v>
      </c>
      <c r="AC9457" s="1">
        <v>2</v>
      </c>
      <c r="AD9457" s="38" t="s">
        <v>337</v>
      </c>
      <c r="AE9457" s="60" t="s">
        <v>133</v>
      </c>
      <c r="AF9457" s="57">
        <v>200</v>
      </c>
      <c r="AG9457" s="46">
        <v>50</v>
      </c>
      <c r="AH9457">
        <v>39</v>
      </c>
      <c r="AL9457" t="s">
        <v>22</v>
      </c>
      <c r="AM9457">
        <v>72</v>
      </c>
    </row>
    <row r="9458" spans="28:39">
      <c r="AB9458" t="s">
        <v>650</v>
      </c>
      <c r="AC9458" s="1">
        <v>2</v>
      </c>
      <c r="AD9458" s="38" t="s">
        <v>337</v>
      </c>
      <c r="AE9458" s="60" t="s">
        <v>133</v>
      </c>
      <c r="AF9458" s="57">
        <v>200</v>
      </c>
      <c r="AG9458" s="47">
        <v>60</v>
      </c>
      <c r="AH9458">
        <v>38</v>
      </c>
      <c r="AL9458" t="s">
        <v>22</v>
      </c>
      <c r="AM9458">
        <v>72</v>
      </c>
    </row>
    <row r="9459" spans="28:39">
      <c r="AB9459" t="s">
        <v>650</v>
      </c>
      <c r="AC9459" s="1">
        <v>2</v>
      </c>
      <c r="AD9459" s="38" t="s">
        <v>337</v>
      </c>
      <c r="AE9459" s="60" t="s">
        <v>133</v>
      </c>
      <c r="AF9459" s="57">
        <v>200</v>
      </c>
      <c r="AG9459" s="48">
        <v>70</v>
      </c>
      <c r="AH9459">
        <v>35</v>
      </c>
      <c r="AL9459" t="s">
        <v>22</v>
      </c>
      <c r="AM9459">
        <v>72</v>
      </c>
    </row>
    <row r="9460" spans="28:39">
      <c r="AB9460" t="s">
        <v>650</v>
      </c>
      <c r="AC9460" s="1">
        <v>2</v>
      </c>
      <c r="AD9460" s="38" t="s">
        <v>427</v>
      </c>
      <c r="AE9460" s="60" t="s">
        <v>133</v>
      </c>
      <c r="AF9460" s="40">
        <v>110</v>
      </c>
      <c r="AG9460" s="41">
        <v>0</v>
      </c>
      <c r="AH9460">
        <v>64</v>
      </c>
      <c r="AL9460" t="s">
        <v>22</v>
      </c>
      <c r="AM9460">
        <v>72</v>
      </c>
    </row>
    <row r="9461" spans="28:39">
      <c r="AB9461" t="s">
        <v>650</v>
      </c>
      <c r="AC9461" s="1">
        <v>2</v>
      </c>
      <c r="AD9461" s="38" t="s">
        <v>427</v>
      </c>
      <c r="AE9461" s="60" t="s">
        <v>133</v>
      </c>
      <c r="AF9461" s="40">
        <v>110</v>
      </c>
      <c r="AG9461" s="42">
        <v>10</v>
      </c>
      <c r="AH9461">
        <v>64</v>
      </c>
      <c r="AL9461" t="s">
        <v>22</v>
      </c>
      <c r="AM9461">
        <v>72</v>
      </c>
    </row>
    <row r="9462" spans="28:39">
      <c r="AB9462" t="s">
        <v>650</v>
      </c>
      <c r="AC9462" s="1">
        <v>2</v>
      </c>
      <c r="AD9462" s="38" t="s">
        <v>427</v>
      </c>
      <c r="AE9462" s="60" t="s">
        <v>133</v>
      </c>
      <c r="AF9462" s="40">
        <v>110</v>
      </c>
      <c r="AG9462" s="43">
        <v>20</v>
      </c>
      <c r="AH9462">
        <v>58</v>
      </c>
      <c r="AL9462" t="s">
        <v>22</v>
      </c>
      <c r="AM9462">
        <v>72</v>
      </c>
    </row>
    <row r="9463" spans="28:39">
      <c r="AB9463" t="s">
        <v>650</v>
      </c>
      <c r="AC9463" s="1">
        <v>2</v>
      </c>
      <c r="AD9463" s="38" t="s">
        <v>427</v>
      </c>
      <c r="AE9463" s="60" t="s">
        <v>133</v>
      </c>
      <c r="AF9463" s="40">
        <v>110</v>
      </c>
      <c r="AG9463" s="44">
        <v>30</v>
      </c>
      <c r="AH9463">
        <v>52</v>
      </c>
      <c r="AL9463" t="s">
        <v>22</v>
      </c>
      <c r="AM9463">
        <v>72</v>
      </c>
    </row>
    <row r="9464" spans="28:39">
      <c r="AB9464" t="s">
        <v>650</v>
      </c>
      <c r="AC9464" s="1">
        <v>2</v>
      </c>
      <c r="AD9464" s="38" t="s">
        <v>427</v>
      </c>
      <c r="AE9464" s="60" t="s">
        <v>133</v>
      </c>
      <c r="AF9464" s="40">
        <v>110</v>
      </c>
      <c r="AG9464" s="45">
        <v>40</v>
      </c>
      <c r="AH9464">
        <v>46</v>
      </c>
      <c r="AL9464" t="s">
        <v>22</v>
      </c>
      <c r="AM9464">
        <v>72</v>
      </c>
    </row>
    <row r="9465" spans="28:39">
      <c r="AB9465" t="s">
        <v>650</v>
      </c>
      <c r="AC9465" s="1">
        <v>2</v>
      </c>
      <c r="AD9465" s="38" t="s">
        <v>427</v>
      </c>
      <c r="AE9465" s="60" t="s">
        <v>133</v>
      </c>
      <c r="AF9465" s="40">
        <v>110</v>
      </c>
      <c r="AG9465" s="46">
        <v>50</v>
      </c>
      <c r="AH9465">
        <v>42</v>
      </c>
      <c r="AL9465" t="s">
        <v>22</v>
      </c>
      <c r="AM9465">
        <v>72</v>
      </c>
    </row>
    <row r="9466" spans="28:39">
      <c r="AB9466" t="s">
        <v>650</v>
      </c>
      <c r="AC9466" s="1">
        <v>2</v>
      </c>
      <c r="AD9466" s="38" t="s">
        <v>427</v>
      </c>
      <c r="AE9466" s="60" t="s">
        <v>133</v>
      </c>
      <c r="AF9466" s="40">
        <v>110</v>
      </c>
      <c r="AG9466" s="47">
        <v>60</v>
      </c>
      <c r="AH9466">
        <v>38</v>
      </c>
      <c r="AL9466" t="s">
        <v>22</v>
      </c>
      <c r="AM9466">
        <v>72</v>
      </c>
    </row>
    <row r="9467" spans="28:39">
      <c r="AB9467" t="s">
        <v>650</v>
      </c>
      <c r="AC9467" s="1">
        <v>2</v>
      </c>
      <c r="AD9467" s="38" t="s">
        <v>427</v>
      </c>
      <c r="AE9467" s="60" t="s">
        <v>133</v>
      </c>
      <c r="AF9467" s="40">
        <v>110</v>
      </c>
      <c r="AG9467" s="48">
        <v>70</v>
      </c>
      <c r="AH9467">
        <v>35</v>
      </c>
      <c r="AL9467" t="s">
        <v>22</v>
      </c>
      <c r="AM9467">
        <v>72</v>
      </c>
    </row>
    <row r="9468" spans="28:39">
      <c r="AB9468" t="s">
        <v>650</v>
      </c>
      <c r="AC9468" s="1">
        <v>2</v>
      </c>
      <c r="AD9468" s="38" t="s">
        <v>427</v>
      </c>
      <c r="AE9468" s="60" t="s">
        <v>133</v>
      </c>
      <c r="AF9468" s="49">
        <v>115</v>
      </c>
      <c r="AG9468" s="41">
        <v>0</v>
      </c>
      <c r="AH9468">
        <v>62</v>
      </c>
      <c r="AL9468" t="s">
        <v>22</v>
      </c>
      <c r="AM9468">
        <v>72</v>
      </c>
    </row>
    <row r="9469" spans="28:39">
      <c r="AB9469" t="s">
        <v>650</v>
      </c>
      <c r="AC9469" s="1">
        <v>2</v>
      </c>
      <c r="AD9469" s="38" t="s">
        <v>427</v>
      </c>
      <c r="AE9469" s="60" t="s">
        <v>133</v>
      </c>
      <c r="AF9469" s="49">
        <v>115</v>
      </c>
      <c r="AG9469" s="42">
        <v>10</v>
      </c>
      <c r="AH9469">
        <v>62</v>
      </c>
      <c r="AL9469" t="s">
        <v>22</v>
      </c>
      <c r="AM9469">
        <v>72</v>
      </c>
    </row>
    <row r="9470" spans="28:39">
      <c r="AB9470" t="s">
        <v>650</v>
      </c>
      <c r="AC9470" s="1">
        <v>2</v>
      </c>
      <c r="AD9470" s="38" t="s">
        <v>427</v>
      </c>
      <c r="AE9470" s="60" t="s">
        <v>133</v>
      </c>
      <c r="AF9470" s="49">
        <v>115</v>
      </c>
      <c r="AG9470" s="43">
        <v>20</v>
      </c>
      <c r="AH9470">
        <v>57</v>
      </c>
      <c r="AL9470" t="s">
        <v>22</v>
      </c>
      <c r="AM9470">
        <v>72</v>
      </c>
    </row>
    <row r="9471" spans="28:39">
      <c r="AB9471" t="s">
        <v>650</v>
      </c>
      <c r="AC9471" s="1">
        <v>2</v>
      </c>
      <c r="AD9471" s="38" t="s">
        <v>427</v>
      </c>
      <c r="AE9471" s="60" t="s">
        <v>133</v>
      </c>
      <c r="AF9471" s="49">
        <v>115</v>
      </c>
      <c r="AG9471" s="44">
        <v>30</v>
      </c>
      <c r="AH9471">
        <v>52</v>
      </c>
      <c r="AL9471" t="s">
        <v>22</v>
      </c>
      <c r="AM9471">
        <v>72</v>
      </c>
    </row>
    <row r="9472" spans="28:39">
      <c r="AB9472" t="s">
        <v>650</v>
      </c>
      <c r="AC9472" s="1">
        <v>2</v>
      </c>
      <c r="AD9472" s="38" t="s">
        <v>427</v>
      </c>
      <c r="AE9472" s="60" t="s">
        <v>133</v>
      </c>
      <c r="AF9472" s="49">
        <v>115</v>
      </c>
      <c r="AG9472" s="45">
        <v>40</v>
      </c>
      <c r="AH9472">
        <v>46</v>
      </c>
      <c r="AL9472" t="s">
        <v>22</v>
      </c>
      <c r="AM9472">
        <v>72</v>
      </c>
    </row>
    <row r="9473" spans="28:39">
      <c r="AB9473" t="s">
        <v>650</v>
      </c>
      <c r="AC9473" s="1">
        <v>2</v>
      </c>
      <c r="AD9473" s="38" t="s">
        <v>427</v>
      </c>
      <c r="AE9473" s="60" t="s">
        <v>133</v>
      </c>
      <c r="AF9473" s="49">
        <v>115</v>
      </c>
      <c r="AG9473" s="46">
        <v>50</v>
      </c>
      <c r="AH9473">
        <v>42</v>
      </c>
      <c r="AL9473" t="s">
        <v>22</v>
      </c>
      <c r="AM9473">
        <v>72</v>
      </c>
    </row>
    <row r="9474" spans="28:39">
      <c r="AB9474" t="s">
        <v>650</v>
      </c>
      <c r="AC9474" s="1">
        <v>2</v>
      </c>
      <c r="AD9474" s="38" t="s">
        <v>427</v>
      </c>
      <c r="AE9474" s="60" t="s">
        <v>133</v>
      </c>
      <c r="AF9474" s="49">
        <v>115</v>
      </c>
      <c r="AG9474" s="47">
        <v>60</v>
      </c>
      <c r="AH9474">
        <v>38</v>
      </c>
      <c r="AL9474" t="s">
        <v>22</v>
      </c>
      <c r="AM9474">
        <v>72</v>
      </c>
    </row>
    <row r="9475" spans="28:39">
      <c r="AB9475" t="s">
        <v>650</v>
      </c>
      <c r="AC9475" s="1">
        <v>2</v>
      </c>
      <c r="AD9475" s="38" t="s">
        <v>427</v>
      </c>
      <c r="AE9475" s="60" t="s">
        <v>133</v>
      </c>
      <c r="AF9475" s="49">
        <v>115</v>
      </c>
      <c r="AG9475" s="48">
        <v>70</v>
      </c>
      <c r="AH9475">
        <v>35</v>
      </c>
      <c r="AL9475" t="s">
        <v>22</v>
      </c>
      <c r="AM9475">
        <v>72</v>
      </c>
    </row>
    <row r="9476" spans="28:39">
      <c r="AB9476" t="s">
        <v>650</v>
      </c>
      <c r="AC9476" s="1">
        <v>2</v>
      </c>
      <c r="AD9476" s="38" t="s">
        <v>427</v>
      </c>
      <c r="AE9476" s="60" t="s">
        <v>133</v>
      </c>
      <c r="AF9476" s="50">
        <v>120</v>
      </c>
      <c r="AG9476" s="41">
        <v>0</v>
      </c>
      <c r="AH9476">
        <v>60</v>
      </c>
      <c r="AL9476" t="s">
        <v>22</v>
      </c>
      <c r="AM9476">
        <v>72</v>
      </c>
    </row>
    <row r="9477" spans="28:39">
      <c r="AB9477" t="s">
        <v>650</v>
      </c>
      <c r="AC9477" s="1">
        <v>2</v>
      </c>
      <c r="AD9477" s="38" t="s">
        <v>427</v>
      </c>
      <c r="AE9477" s="60" t="s">
        <v>133</v>
      </c>
      <c r="AF9477" s="50">
        <v>120</v>
      </c>
      <c r="AG9477" s="42">
        <v>10</v>
      </c>
      <c r="AH9477">
        <v>60</v>
      </c>
      <c r="AL9477" t="s">
        <v>22</v>
      </c>
      <c r="AM9477">
        <v>72</v>
      </c>
    </row>
    <row r="9478" spans="28:39">
      <c r="AB9478" t="s">
        <v>650</v>
      </c>
      <c r="AC9478" s="1">
        <v>2</v>
      </c>
      <c r="AD9478" s="38" t="s">
        <v>427</v>
      </c>
      <c r="AE9478" s="60" t="s">
        <v>133</v>
      </c>
      <c r="AF9478" s="50">
        <v>120</v>
      </c>
      <c r="AG9478" s="43">
        <v>20</v>
      </c>
      <c r="AH9478">
        <v>57</v>
      </c>
      <c r="AL9478" t="s">
        <v>22</v>
      </c>
      <c r="AM9478">
        <v>72</v>
      </c>
    </row>
    <row r="9479" spans="28:39">
      <c r="AB9479" t="s">
        <v>650</v>
      </c>
      <c r="AC9479" s="1">
        <v>2</v>
      </c>
      <c r="AD9479" s="38" t="s">
        <v>427</v>
      </c>
      <c r="AE9479" s="60" t="s">
        <v>133</v>
      </c>
      <c r="AF9479" s="50">
        <v>120</v>
      </c>
      <c r="AG9479" s="44">
        <v>30</v>
      </c>
      <c r="AH9479">
        <v>52</v>
      </c>
      <c r="AL9479" t="s">
        <v>22</v>
      </c>
      <c r="AM9479">
        <v>72</v>
      </c>
    </row>
    <row r="9480" spans="28:39">
      <c r="AB9480" t="s">
        <v>650</v>
      </c>
      <c r="AC9480" s="1">
        <v>2</v>
      </c>
      <c r="AD9480" s="38" t="s">
        <v>427</v>
      </c>
      <c r="AE9480" s="60" t="s">
        <v>133</v>
      </c>
      <c r="AF9480" s="50">
        <v>120</v>
      </c>
      <c r="AG9480" s="45">
        <v>40</v>
      </c>
      <c r="AH9480">
        <v>46</v>
      </c>
      <c r="AL9480" t="s">
        <v>22</v>
      </c>
      <c r="AM9480">
        <v>72</v>
      </c>
    </row>
    <row r="9481" spans="28:39">
      <c r="AB9481" t="s">
        <v>650</v>
      </c>
      <c r="AC9481" s="1">
        <v>2</v>
      </c>
      <c r="AD9481" s="38" t="s">
        <v>427</v>
      </c>
      <c r="AE9481" s="60" t="s">
        <v>133</v>
      </c>
      <c r="AF9481" s="50">
        <v>120</v>
      </c>
      <c r="AG9481" s="46">
        <v>50</v>
      </c>
      <c r="AH9481">
        <v>42</v>
      </c>
      <c r="AL9481" t="s">
        <v>22</v>
      </c>
      <c r="AM9481">
        <v>72</v>
      </c>
    </row>
    <row r="9482" spans="28:39">
      <c r="AB9482" t="s">
        <v>650</v>
      </c>
      <c r="AC9482" s="1">
        <v>2</v>
      </c>
      <c r="AD9482" s="38" t="s">
        <v>427</v>
      </c>
      <c r="AE9482" s="60" t="s">
        <v>133</v>
      </c>
      <c r="AF9482" s="50">
        <v>120</v>
      </c>
      <c r="AG9482" s="47">
        <v>60</v>
      </c>
      <c r="AH9482">
        <v>38</v>
      </c>
      <c r="AL9482" t="s">
        <v>22</v>
      </c>
      <c r="AM9482">
        <v>72</v>
      </c>
    </row>
    <row r="9483" spans="28:39">
      <c r="AB9483" t="s">
        <v>650</v>
      </c>
      <c r="AC9483" s="1">
        <v>2</v>
      </c>
      <c r="AD9483" s="38" t="s">
        <v>427</v>
      </c>
      <c r="AE9483" s="60" t="s">
        <v>133</v>
      </c>
      <c r="AF9483" s="50">
        <v>120</v>
      </c>
      <c r="AG9483" s="48">
        <v>70</v>
      </c>
      <c r="AH9483">
        <v>35</v>
      </c>
      <c r="AL9483" t="s">
        <v>22</v>
      </c>
      <c r="AM9483">
        <v>72</v>
      </c>
    </row>
    <row r="9484" spans="28:39">
      <c r="AB9484" t="s">
        <v>650</v>
      </c>
      <c r="AC9484" s="1">
        <v>2</v>
      </c>
      <c r="AD9484" s="38" t="s">
        <v>427</v>
      </c>
      <c r="AE9484" s="60" t="s">
        <v>133</v>
      </c>
      <c r="AF9484" s="51">
        <v>130</v>
      </c>
      <c r="AG9484" s="41">
        <v>0</v>
      </c>
      <c r="AH9484">
        <v>57</v>
      </c>
      <c r="AL9484" t="s">
        <v>22</v>
      </c>
      <c r="AM9484">
        <v>72</v>
      </c>
    </row>
    <row r="9485" spans="28:39">
      <c r="AB9485" t="s">
        <v>650</v>
      </c>
      <c r="AC9485" s="1">
        <v>2</v>
      </c>
      <c r="AD9485" s="38" t="s">
        <v>427</v>
      </c>
      <c r="AE9485" s="60" t="s">
        <v>133</v>
      </c>
      <c r="AF9485" s="51">
        <v>130</v>
      </c>
      <c r="AG9485" s="42">
        <v>10</v>
      </c>
      <c r="AH9485">
        <v>57</v>
      </c>
      <c r="AL9485" t="s">
        <v>22</v>
      </c>
      <c r="AM9485">
        <v>72</v>
      </c>
    </row>
    <row r="9486" spans="28:39">
      <c r="AB9486" t="s">
        <v>650</v>
      </c>
      <c r="AC9486" s="1">
        <v>2</v>
      </c>
      <c r="AD9486" s="38" t="s">
        <v>427</v>
      </c>
      <c r="AE9486" s="60" t="s">
        <v>133</v>
      </c>
      <c r="AF9486" s="51">
        <v>130</v>
      </c>
      <c r="AG9486" s="43">
        <v>20</v>
      </c>
      <c r="AH9486">
        <v>56</v>
      </c>
      <c r="AL9486" t="s">
        <v>22</v>
      </c>
      <c r="AM9486">
        <v>72</v>
      </c>
    </row>
    <row r="9487" spans="28:39">
      <c r="AB9487" t="s">
        <v>650</v>
      </c>
      <c r="AC9487" s="1">
        <v>2</v>
      </c>
      <c r="AD9487" s="38" t="s">
        <v>427</v>
      </c>
      <c r="AE9487" s="60" t="s">
        <v>133</v>
      </c>
      <c r="AF9487" s="51">
        <v>130</v>
      </c>
      <c r="AG9487" s="44">
        <v>30</v>
      </c>
      <c r="AH9487">
        <v>51</v>
      </c>
      <c r="AL9487" t="s">
        <v>22</v>
      </c>
      <c r="AM9487">
        <v>72</v>
      </c>
    </row>
    <row r="9488" spans="28:39">
      <c r="AB9488" t="s">
        <v>650</v>
      </c>
      <c r="AC9488" s="1">
        <v>2</v>
      </c>
      <c r="AD9488" s="38" t="s">
        <v>427</v>
      </c>
      <c r="AE9488" s="60" t="s">
        <v>133</v>
      </c>
      <c r="AF9488" s="51">
        <v>130</v>
      </c>
      <c r="AG9488" s="45">
        <v>40</v>
      </c>
      <c r="AH9488">
        <v>46</v>
      </c>
      <c r="AL9488" t="s">
        <v>22</v>
      </c>
      <c r="AM9488">
        <v>72</v>
      </c>
    </row>
    <row r="9489" spans="28:39">
      <c r="AB9489" t="s">
        <v>650</v>
      </c>
      <c r="AC9489" s="1">
        <v>2</v>
      </c>
      <c r="AD9489" s="38" t="s">
        <v>427</v>
      </c>
      <c r="AE9489" s="60" t="s">
        <v>133</v>
      </c>
      <c r="AF9489" s="51">
        <v>130</v>
      </c>
      <c r="AG9489" s="46">
        <v>50</v>
      </c>
      <c r="AH9489">
        <v>42</v>
      </c>
      <c r="AL9489" t="s">
        <v>22</v>
      </c>
      <c r="AM9489">
        <v>72</v>
      </c>
    </row>
    <row r="9490" spans="28:39">
      <c r="AB9490" t="s">
        <v>650</v>
      </c>
      <c r="AC9490" s="1">
        <v>2</v>
      </c>
      <c r="AD9490" s="38" t="s">
        <v>427</v>
      </c>
      <c r="AE9490" s="60" t="s">
        <v>133</v>
      </c>
      <c r="AF9490" s="51">
        <v>130</v>
      </c>
      <c r="AG9490" s="47">
        <v>60</v>
      </c>
      <c r="AH9490">
        <v>38</v>
      </c>
      <c r="AL9490" t="s">
        <v>22</v>
      </c>
      <c r="AM9490">
        <v>72</v>
      </c>
    </row>
    <row r="9491" spans="28:39">
      <c r="AB9491" t="s">
        <v>650</v>
      </c>
      <c r="AC9491" s="1">
        <v>2</v>
      </c>
      <c r="AD9491" s="38" t="s">
        <v>427</v>
      </c>
      <c r="AE9491" s="60" t="s">
        <v>133</v>
      </c>
      <c r="AF9491" s="51">
        <v>130</v>
      </c>
      <c r="AG9491" s="48">
        <v>70</v>
      </c>
      <c r="AH9491">
        <v>35</v>
      </c>
      <c r="AL9491" t="s">
        <v>22</v>
      </c>
      <c r="AM9491">
        <v>72</v>
      </c>
    </row>
    <row r="9492" spans="28:39">
      <c r="AB9492" t="s">
        <v>650</v>
      </c>
      <c r="AC9492" s="1">
        <v>2</v>
      </c>
      <c r="AD9492" s="38" t="s">
        <v>427</v>
      </c>
      <c r="AE9492" s="60" t="s">
        <v>133</v>
      </c>
      <c r="AF9492" s="52">
        <v>140</v>
      </c>
      <c r="AG9492" s="41">
        <v>0</v>
      </c>
      <c r="AH9492">
        <v>54</v>
      </c>
      <c r="AL9492" t="s">
        <v>22</v>
      </c>
      <c r="AM9492">
        <v>72</v>
      </c>
    </row>
    <row r="9493" spans="28:39">
      <c r="AB9493" t="s">
        <v>650</v>
      </c>
      <c r="AC9493" s="1">
        <v>2</v>
      </c>
      <c r="AD9493" s="38" t="s">
        <v>427</v>
      </c>
      <c r="AE9493" s="60" t="s">
        <v>133</v>
      </c>
      <c r="AF9493" s="52">
        <v>140</v>
      </c>
      <c r="AG9493" s="42">
        <v>10</v>
      </c>
      <c r="AH9493">
        <v>54</v>
      </c>
      <c r="AL9493" t="s">
        <v>22</v>
      </c>
      <c r="AM9493">
        <v>72</v>
      </c>
    </row>
    <row r="9494" spans="28:39">
      <c r="AB9494" t="s">
        <v>650</v>
      </c>
      <c r="AC9494" s="1">
        <v>2</v>
      </c>
      <c r="AD9494" s="38" t="s">
        <v>427</v>
      </c>
      <c r="AE9494" s="60" t="s">
        <v>133</v>
      </c>
      <c r="AF9494" s="52">
        <v>140</v>
      </c>
      <c r="AG9494" s="43">
        <v>20</v>
      </c>
      <c r="AH9494">
        <v>54</v>
      </c>
      <c r="AL9494" t="s">
        <v>22</v>
      </c>
      <c r="AM9494">
        <v>72</v>
      </c>
    </row>
    <row r="9495" spans="28:39">
      <c r="AB9495" t="s">
        <v>650</v>
      </c>
      <c r="AC9495" s="1">
        <v>2</v>
      </c>
      <c r="AD9495" s="38" t="s">
        <v>427</v>
      </c>
      <c r="AE9495" s="60" t="s">
        <v>133</v>
      </c>
      <c r="AF9495" s="52">
        <v>140</v>
      </c>
      <c r="AG9495" s="44">
        <v>30</v>
      </c>
      <c r="AH9495">
        <v>51</v>
      </c>
      <c r="AL9495" t="s">
        <v>22</v>
      </c>
      <c r="AM9495">
        <v>72</v>
      </c>
    </row>
    <row r="9496" spans="28:39">
      <c r="AB9496" t="s">
        <v>650</v>
      </c>
      <c r="AC9496" s="1">
        <v>2</v>
      </c>
      <c r="AD9496" s="38" t="s">
        <v>427</v>
      </c>
      <c r="AE9496" s="60" t="s">
        <v>133</v>
      </c>
      <c r="AF9496" s="52">
        <v>140</v>
      </c>
      <c r="AG9496" s="45">
        <v>40</v>
      </c>
      <c r="AH9496">
        <v>46</v>
      </c>
      <c r="AL9496" t="s">
        <v>22</v>
      </c>
      <c r="AM9496">
        <v>72</v>
      </c>
    </row>
    <row r="9497" spans="28:39">
      <c r="AB9497" t="s">
        <v>650</v>
      </c>
      <c r="AC9497" s="1">
        <v>2</v>
      </c>
      <c r="AD9497" s="38" t="s">
        <v>427</v>
      </c>
      <c r="AE9497" s="60" t="s">
        <v>133</v>
      </c>
      <c r="AF9497" s="52">
        <v>140</v>
      </c>
      <c r="AG9497" s="46">
        <v>50</v>
      </c>
      <c r="AH9497">
        <v>42</v>
      </c>
      <c r="AL9497" t="s">
        <v>22</v>
      </c>
      <c r="AM9497">
        <v>72</v>
      </c>
    </row>
    <row r="9498" spans="28:39">
      <c r="AB9498" t="s">
        <v>650</v>
      </c>
      <c r="AC9498" s="1">
        <v>2</v>
      </c>
      <c r="AD9498" s="38" t="s">
        <v>427</v>
      </c>
      <c r="AE9498" s="60" t="s">
        <v>133</v>
      </c>
      <c r="AF9498" s="52">
        <v>140</v>
      </c>
      <c r="AG9498" s="47">
        <v>60</v>
      </c>
      <c r="AH9498">
        <v>38</v>
      </c>
      <c r="AL9498" t="s">
        <v>22</v>
      </c>
      <c r="AM9498">
        <v>72</v>
      </c>
    </row>
    <row r="9499" spans="28:39">
      <c r="AB9499" t="s">
        <v>650</v>
      </c>
      <c r="AC9499" s="1">
        <v>2</v>
      </c>
      <c r="AD9499" s="38" t="s">
        <v>427</v>
      </c>
      <c r="AE9499" s="60" t="s">
        <v>133</v>
      </c>
      <c r="AF9499" s="52">
        <v>140</v>
      </c>
      <c r="AG9499" s="48">
        <v>70</v>
      </c>
      <c r="AH9499">
        <v>35</v>
      </c>
      <c r="AL9499" t="s">
        <v>22</v>
      </c>
      <c r="AM9499">
        <v>72</v>
      </c>
    </row>
    <row r="9500" spans="28:39">
      <c r="AB9500" t="s">
        <v>650</v>
      </c>
      <c r="AC9500" s="1">
        <v>2</v>
      </c>
      <c r="AD9500" s="38" t="s">
        <v>427</v>
      </c>
      <c r="AE9500" s="60" t="s">
        <v>133</v>
      </c>
      <c r="AF9500" s="53">
        <v>150</v>
      </c>
      <c r="AG9500" s="41">
        <v>0</v>
      </c>
      <c r="AH9500">
        <v>43</v>
      </c>
      <c r="AL9500" t="s">
        <v>22</v>
      </c>
      <c r="AM9500">
        <v>72</v>
      </c>
    </row>
    <row r="9501" spans="28:39">
      <c r="AB9501" t="s">
        <v>650</v>
      </c>
      <c r="AC9501" s="1">
        <v>2</v>
      </c>
      <c r="AD9501" s="38" t="s">
        <v>427</v>
      </c>
      <c r="AE9501" s="60" t="s">
        <v>133</v>
      </c>
      <c r="AF9501" s="53">
        <v>150</v>
      </c>
      <c r="AG9501" s="42">
        <v>10</v>
      </c>
      <c r="AH9501">
        <v>43</v>
      </c>
      <c r="AL9501" t="s">
        <v>22</v>
      </c>
      <c r="AM9501">
        <v>72</v>
      </c>
    </row>
    <row r="9502" spans="28:39">
      <c r="AB9502" t="s">
        <v>650</v>
      </c>
      <c r="AC9502" s="1">
        <v>2</v>
      </c>
      <c r="AD9502" s="38" t="s">
        <v>427</v>
      </c>
      <c r="AE9502" s="60" t="s">
        <v>133</v>
      </c>
      <c r="AF9502" s="53">
        <v>150</v>
      </c>
      <c r="AG9502" s="43">
        <v>20</v>
      </c>
      <c r="AH9502">
        <v>43</v>
      </c>
      <c r="AL9502" t="s">
        <v>22</v>
      </c>
      <c r="AM9502">
        <v>72</v>
      </c>
    </row>
    <row r="9503" spans="28:39">
      <c r="AB9503" t="s">
        <v>650</v>
      </c>
      <c r="AC9503" s="1">
        <v>2</v>
      </c>
      <c r="AD9503" s="38" t="s">
        <v>427</v>
      </c>
      <c r="AE9503" s="60" t="s">
        <v>133</v>
      </c>
      <c r="AF9503" s="53">
        <v>150</v>
      </c>
      <c r="AG9503" s="44">
        <v>30</v>
      </c>
      <c r="AH9503">
        <v>43</v>
      </c>
      <c r="AL9503" t="s">
        <v>22</v>
      </c>
      <c r="AM9503">
        <v>72</v>
      </c>
    </row>
    <row r="9504" spans="28:39">
      <c r="AB9504" t="s">
        <v>650</v>
      </c>
      <c r="AC9504" s="1">
        <v>2</v>
      </c>
      <c r="AD9504" s="38" t="s">
        <v>427</v>
      </c>
      <c r="AE9504" s="60" t="s">
        <v>133</v>
      </c>
      <c r="AF9504" s="53">
        <v>150</v>
      </c>
      <c r="AG9504" s="45">
        <v>40</v>
      </c>
      <c r="AH9504">
        <v>43</v>
      </c>
      <c r="AL9504" t="s">
        <v>22</v>
      </c>
      <c r="AM9504">
        <v>72</v>
      </c>
    </row>
    <row r="9505" spans="28:39">
      <c r="AB9505" t="s">
        <v>650</v>
      </c>
      <c r="AC9505" s="1">
        <v>2</v>
      </c>
      <c r="AD9505" s="38" t="s">
        <v>427</v>
      </c>
      <c r="AE9505" s="60" t="s">
        <v>133</v>
      </c>
      <c r="AF9505" s="53">
        <v>150</v>
      </c>
      <c r="AG9505" s="46">
        <v>50</v>
      </c>
      <c r="AH9505">
        <v>42</v>
      </c>
      <c r="AL9505" t="s">
        <v>22</v>
      </c>
      <c r="AM9505">
        <v>72</v>
      </c>
    </row>
    <row r="9506" spans="28:39">
      <c r="AB9506" t="s">
        <v>650</v>
      </c>
      <c r="AC9506" s="1">
        <v>2</v>
      </c>
      <c r="AD9506" s="38" t="s">
        <v>427</v>
      </c>
      <c r="AE9506" s="60" t="s">
        <v>133</v>
      </c>
      <c r="AF9506" s="53">
        <v>150</v>
      </c>
      <c r="AG9506" s="47">
        <v>60</v>
      </c>
      <c r="AH9506">
        <v>38</v>
      </c>
      <c r="AL9506" t="s">
        <v>22</v>
      </c>
      <c r="AM9506">
        <v>72</v>
      </c>
    </row>
    <row r="9507" spans="28:39">
      <c r="AB9507" t="s">
        <v>650</v>
      </c>
      <c r="AC9507" s="1">
        <v>2</v>
      </c>
      <c r="AD9507" s="38" t="s">
        <v>427</v>
      </c>
      <c r="AE9507" s="60" t="s">
        <v>133</v>
      </c>
      <c r="AF9507" s="53">
        <v>150</v>
      </c>
      <c r="AG9507" s="48">
        <v>70</v>
      </c>
      <c r="AH9507">
        <v>35</v>
      </c>
      <c r="AL9507" t="s">
        <v>22</v>
      </c>
      <c r="AM9507">
        <v>72</v>
      </c>
    </row>
    <row r="9508" spans="28:39">
      <c r="AB9508" t="s">
        <v>650</v>
      </c>
      <c r="AC9508" s="1">
        <v>2</v>
      </c>
      <c r="AD9508" s="38" t="s">
        <v>427</v>
      </c>
      <c r="AE9508" s="60" t="s">
        <v>133</v>
      </c>
      <c r="AF9508" s="54">
        <v>160</v>
      </c>
      <c r="AG9508" s="41">
        <v>0</v>
      </c>
      <c r="AH9508">
        <v>41</v>
      </c>
      <c r="AL9508" t="s">
        <v>22</v>
      </c>
      <c r="AM9508">
        <v>72</v>
      </c>
    </row>
    <row r="9509" spans="28:39">
      <c r="AB9509" t="s">
        <v>650</v>
      </c>
      <c r="AC9509" s="1">
        <v>2</v>
      </c>
      <c r="AD9509" s="38" t="s">
        <v>427</v>
      </c>
      <c r="AE9509" s="60" t="s">
        <v>133</v>
      </c>
      <c r="AF9509" s="54">
        <v>160</v>
      </c>
      <c r="AG9509" s="42">
        <v>10</v>
      </c>
      <c r="AH9509">
        <v>41</v>
      </c>
      <c r="AL9509" t="s">
        <v>22</v>
      </c>
      <c r="AM9509">
        <v>72</v>
      </c>
    </row>
    <row r="9510" spans="28:39">
      <c r="AB9510" t="s">
        <v>650</v>
      </c>
      <c r="AC9510" s="1">
        <v>2</v>
      </c>
      <c r="AD9510" s="38" t="s">
        <v>427</v>
      </c>
      <c r="AE9510" s="60" t="s">
        <v>133</v>
      </c>
      <c r="AF9510" s="54">
        <v>160</v>
      </c>
      <c r="AG9510" s="43">
        <v>20</v>
      </c>
      <c r="AH9510">
        <v>41</v>
      </c>
      <c r="AL9510" t="s">
        <v>22</v>
      </c>
      <c r="AM9510">
        <v>72</v>
      </c>
    </row>
    <row r="9511" spans="28:39">
      <c r="AB9511" t="s">
        <v>650</v>
      </c>
      <c r="AC9511" s="1">
        <v>2</v>
      </c>
      <c r="AD9511" s="38" t="s">
        <v>427</v>
      </c>
      <c r="AE9511" s="60" t="s">
        <v>133</v>
      </c>
      <c r="AF9511" s="54">
        <v>160</v>
      </c>
      <c r="AG9511" s="44">
        <v>30</v>
      </c>
      <c r="AH9511">
        <v>41</v>
      </c>
      <c r="AL9511" t="s">
        <v>22</v>
      </c>
      <c r="AM9511">
        <v>72</v>
      </c>
    </row>
    <row r="9512" spans="28:39">
      <c r="AB9512" t="s">
        <v>650</v>
      </c>
      <c r="AC9512" s="1">
        <v>2</v>
      </c>
      <c r="AD9512" s="38" t="s">
        <v>427</v>
      </c>
      <c r="AE9512" s="60" t="s">
        <v>133</v>
      </c>
      <c r="AF9512" s="54">
        <v>160</v>
      </c>
      <c r="AG9512" s="45">
        <v>40</v>
      </c>
      <c r="AH9512">
        <v>41</v>
      </c>
      <c r="AL9512" t="s">
        <v>22</v>
      </c>
      <c r="AM9512">
        <v>72</v>
      </c>
    </row>
    <row r="9513" spans="28:39">
      <c r="AB9513" t="s">
        <v>650</v>
      </c>
      <c r="AC9513" s="1">
        <v>2</v>
      </c>
      <c r="AD9513" s="38" t="s">
        <v>427</v>
      </c>
      <c r="AE9513" s="60" t="s">
        <v>133</v>
      </c>
      <c r="AF9513" s="54">
        <v>160</v>
      </c>
      <c r="AG9513" s="46">
        <v>50</v>
      </c>
      <c r="AH9513">
        <v>41</v>
      </c>
      <c r="AL9513" t="s">
        <v>22</v>
      </c>
      <c r="AM9513">
        <v>72</v>
      </c>
    </row>
    <row r="9514" spans="28:39">
      <c r="AB9514" t="s">
        <v>650</v>
      </c>
      <c r="AC9514" s="1">
        <v>2</v>
      </c>
      <c r="AD9514" s="38" t="s">
        <v>427</v>
      </c>
      <c r="AE9514" s="60" t="s">
        <v>133</v>
      </c>
      <c r="AF9514" s="54">
        <v>160</v>
      </c>
      <c r="AG9514" s="47">
        <v>60</v>
      </c>
      <c r="AH9514">
        <v>38</v>
      </c>
      <c r="AL9514" t="s">
        <v>22</v>
      </c>
      <c r="AM9514">
        <v>72</v>
      </c>
    </row>
    <row r="9515" spans="28:39">
      <c r="AB9515" t="s">
        <v>650</v>
      </c>
      <c r="AC9515" s="1">
        <v>2</v>
      </c>
      <c r="AD9515" s="38" t="s">
        <v>427</v>
      </c>
      <c r="AE9515" s="60" t="s">
        <v>133</v>
      </c>
      <c r="AF9515" s="54">
        <v>160</v>
      </c>
      <c r="AG9515" s="48">
        <v>70</v>
      </c>
      <c r="AH9515">
        <v>35</v>
      </c>
      <c r="AL9515" t="s">
        <v>22</v>
      </c>
      <c r="AM9515">
        <v>72</v>
      </c>
    </row>
    <row r="9516" spans="28:39">
      <c r="AB9516" t="s">
        <v>650</v>
      </c>
      <c r="AC9516" s="1">
        <v>2</v>
      </c>
      <c r="AD9516" s="38" t="s">
        <v>427</v>
      </c>
      <c r="AE9516" s="60" t="s">
        <v>133</v>
      </c>
      <c r="AF9516" s="55">
        <v>170</v>
      </c>
      <c r="AG9516" s="41">
        <v>0</v>
      </c>
      <c r="AH9516">
        <v>39</v>
      </c>
      <c r="AL9516" t="s">
        <v>22</v>
      </c>
      <c r="AM9516">
        <v>72</v>
      </c>
    </row>
    <row r="9517" spans="28:39">
      <c r="AB9517" t="s">
        <v>650</v>
      </c>
      <c r="AC9517" s="1">
        <v>2</v>
      </c>
      <c r="AD9517" s="38" t="s">
        <v>427</v>
      </c>
      <c r="AE9517" s="60" t="s">
        <v>133</v>
      </c>
      <c r="AF9517" s="55">
        <v>170</v>
      </c>
      <c r="AG9517" s="42">
        <v>10</v>
      </c>
      <c r="AH9517">
        <v>39</v>
      </c>
      <c r="AL9517" t="s">
        <v>22</v>
      </c>
      <c r="AM9517">
        <v>72</v>
      </c>
    </row>
    <row r="9518" spans="28:39">
      <c r="AB9518" t="s">
        <v>650</v>
      </c>
      <c r="AC9518" s="1">
        <v>2</v>
      </c>
      <c r="AD9518" s="38" t="s">
        <v>427</v>
      </c>
      <c r="AE9518" s="60" t="s">
        <v>133</v>
      </c>
      <c r="AF9518" s="55">
        <v>170</v>
      </c>
      <c r="AG9518" s="43">
        <v>20</v>
      </c>
      <c r="AH9518">
        <v>39</v>
      </c>
      <c r="AL9518" t="s">
        <v>22</v>
      </c>
      <c r="AM9518">
        <v>72</v>
      </c>
    </row>
    <row r="9519" spans="28:39">
      <c r="AB9519" t="s">
        <v>650</v>
      </c>
      <c r="AC9519" s="1">
        <v>2</v>
      </c>
      <c r="AD9519" s="38" t="s">
        <v>427</v>
      </c>
      <c r="AE9519" s="60" t="s">
        <v>133</v>
      </c>
      <c r="AF9519" s="55">
        <v>170</v>
      </c>
      <c r="AG9519" s="44">
        <v>30</v>
      </c>
      <c r="AH9519">
        <v>39</v>
      </c>
      <c r="AL9519" t="s">
        <v>22</v>
      </c>
      <c r="AM9519">
        <v>72</v>
      </c>
    </row>
    <row r="9520" spans="28:39">
      <c r="AB9520" t="s">
        <v>650</v>
      </c>
      <c r="AC9520" s="1">
        <v>2</v>
      </c>
      <c r="AD9520" s="38" t="s">
        <v>427</v>
      </c>
      <c r="AE9520" s="60" t="s">
        <v>133</v>
      </c>
      <c r="AF9520" s="55">
        <v>170</v>
      </c>
      <c r="AG9520" s="45">
        <v>40</v>
      </c>
      <c r="AH9520">
        <v>39</v>
      </c>
      <c r="AL9520" t="s">
        <v>22</v>
      </c>
      <c r="AM9520">
        <v>72</v>
      </c>
    </row>
    <row r="9521" spans="28:39">
      <c r="AB9521" t="s">
        <v>650</v>
      </c>
      <c r="AC9521" s="1">
        <v>2</v>
      </c>
      <c r="AD9521" s="38" t="s">
        <v>427</v>
      </c>
      <c r="AE9521" s="60" t="s">
        <v>133</v>
      </c>
      <c r="AF9521" s="55">
        <v>170</v>
      </c>
      <c r="AG9521" s="46">
        <v>50</v>
      </c>
      <c r="AH9521">
        <v>39</v>
      </c>
      <c r="AL9521" t="s">
        <v>22</v>
      </c>
      <c r="AM9521">
        <v>72</v>
      </c>
    </row>
    <row r="9522" spans="28:39">
      <c r="AB9522" t="s">
        <v>650</v>
      </c>
      <c r="AC9522" s="1">
        <v>2</v>
      </c>
      <c r="AD9522" s="38" t="s">
        <v>427</v>
      </c>
      <c r="AE9522" s="60" t="s">
        <v>133</v>
      </c>
      <c r="AF9522" s="55">
        <v>170</v>
      </c>
      <c r="AG9522" s="47">
        <v>60</v>
      </c>
      <c r="AH9522">
        <v>38</v>
      </c>
      <c r="AL9522" t="s">
        <v>22</v>
      </c>
      <c r="AM9522">
        <v>72</v>
      </c>
    </row>
    <row r="9523" spans="28:39">
      <c r="AB9523" t="s">
        <v>650</v>
      </c>
      <c r="AC9523" s="1">
        <v>2</v>
      </c>
      <c r="AD9523" s="38" t="s">
        <v>427</v>
      </c>
      <c r="AE9523" s="60" t="s">
        <v>133</v>
      </c>
      <c r="AF9523" s="55">
        <v>170</v>
      </c>
      <c r="AG9523" s="48">
        <v>70</v>
      </c>
      <c r="AH9523">
        <v>35</v>
      </c>
      <c r="AL9523" t="s">
        <v>22</v>
      </c>
      <c r="AM9523">
        <v>72</v>
      </c>
    </row>
    <row r="9524" spans="28:39">
      <c r="AB9524" t="s">
        <v>650</v>
      </c>
      <c r="AC9524" s="1">
        <v>2</v>
      </c>
      <c r="AD9524" s="38" t="s">
        <v>427</v>
      </c>
      <c r="AE9524" s="60" t="s">
        <v>133</v>
      </c>
      <c r="AF9524" s="56">
        <v>180</v>
      </c>
      <c r="AG9524" s="41">
        <v>0</v>
      </c>
      <c r="AH9524">
        <v>38</v>
      </c>
      <c r="AL9524" t="s">
        <v>22</v>
      </c>
      <c r="AM9524">
        <v>72</v>
      </c>
    </row>
    <row r="9525" spans="28:39">
      <c r="AB9525" t="s">
        <v>650</v>
      </c>
      <c r="AC9525" s="1">
        <v>2</v>
      </c>
      <c r="AD9525" s="38" t="s">
        <v>427</v>
      </c>
      <c r="AE9525" s="60" t="s">
        <v>133</v>
      </c>
      <c r="AF9525" s="56">
        <v>180</v>
      </c>
      <c r="AG9525" s="42">
        <v>10</v>
      </c>
      <c r="AH9525">
        <v>38</v>
      </c>
      <c r="AL9525" t="s">
        <v>22</v>
      </c>
      <c r="AM9525">
        <v>72</v>
      </c>
    </row>
    <row r="9526" spans="28:39">
      <c r="AB9526" t="s">
        <v>650</v>
      </c>
      <c r="AC9526" s="1">
        <v>2</v>
      </c>
      <c r="AD9526" s="38" t="s">
        <v>427</v>
      </c>
      <c r="AE9526" s="60" t="s">
        <v>133</v>
      </c>
      <c r="AF9526" s="56">
        <v>180</v>
      </c>
      <c r="AG9526" s="43">
        <v>20</v>
      </c>
      <c r="AH9526">
        <v>38</v>
      </c>
      <c r="AL9526" t="s">
        <v>22</v>
      </c>
      <c r="AM9526">
        <v>72</v>
      </c>
    </row>
    <row r="9527" spans="28:39">
      <c r="AB9527" t="s">
        <v>650</v>
      </c>
      <c r="AC9527" s="1">
        <v>2</v>
      </c>
      <c r="AD9527" s="38" t="s">
        <v>427</v>
      </c>
      <c r="AE9527" s="60" t="s">
        <v>133</v>
      </c>
      <c r="AF9527" s="56">
        <v>180</v>
      </c>
      <c r="AG9527" s="44">
        <v>30</v>
      </c>
      <c r="AH9527">
        <v>38</v>
      </c>
      <c r="AL9527" t="s">
        <v>22</v>
      </c>
      <c r="AM9527">
        <v>72</v>
      </c>
    </row>
    <row r="9528" spans="28:39">
      <c r="AB9528" t="s">
        <v>650</v>
      </c>
      <c r="AC9528" s="1">
        <v>2</v>
      </c>
      <c r="AD9528" s="38" t="s">
        <v>427</v>
      </c>
      <c r="AE9528" s="60" t="s">
        <v>133</v>
      </c>
      <c r="AF9528" s="56">
        <v>180</v>
      </c>
      <c r="AG9528" s="45">
        <v>40</v>
      </c>
      <c r="AH9528">
        <v>38</v>
      </c>
      <c r="AL9528" t="s">
        <v>22</v>
      </c>
      <c r="AM9528">
        <v>72</v>
      </c>
    </row>
    <row r="9529" spans="28:39">
      <c r="AB9529" t="s">
        <v>650</v>
      </c>
      <c r="AC9529" s="1">
        <v>2</v>
      </c>
      <c r="AD9529" s="38" t="s">
        <v>427</v>
      </c>
      <c r="AE9529" s="60" t="s">
        <v>133</v>
      </c>
      <c r="AF9529" s="56">
        <v>180</v>
      </c>
      <c r="AG9529" s="46">
        <v>50</v>
      </c>
      <c r="AH9529">
        <v>38</v>
      </c>
      <c r="AL9529" t="s">
        <v>22</v>
      </c>
      <c r="AM9529">
        <v>72</v>
      </c>
    </row>
    <row r="9530" spans="28:39">
      <c r="AB9530" t="s">
        <v>650</v>
      </c>
      <c r="AC9530" s="1">
        <v>2</v>
      </c>
      <c r="AD9530" s="38" t="s">
        <v>427</v>
      </c>
      <c r="AE9530" s="60" t="s">
        <v>133</v>
      </c>
      <c r="AF9530" s="56">
        <v>180</v>
      </c>
      <c r="AG9530" s="47">
        <v>60</v>
      </c>
      <c r="AH9530">
        <v>38</v>
      </c>
      <c r="AL9530" t="s">
        <v>22</v>
      </c>
      <c r="AM9530">
        <v>72</v>
      </c>
    </row>
    <row r="9531" spans="28:39">
      <c r="AB9531" t="s">
        <v>650</v>
      </c>
      <c r="AC9531" s="1">
        <v>2</v>
      </c>
      <c r="AD9531" s="38" t="s">
        <v>427</v>
      </c>
      <c r="AE9531" s="60" t="s">
        <v>133</v>
      </c>
      <c r="AF9531" s="56">
        <v>180</v>
      </c>
      <c r="AG9531" s="48">
        <v>70</v>
      </c>
      <c r="AH9531">
        <v>35</v>
      </c>
      <c r="AL9531" t="s">
        <v>22</v>
      </c>
      <c r="AM9531">
        <v>72</v>
      </c>
    </row>
    <row r="9532" spans="28:39">
      <c r="AB9532" t="s">
        <v>650</v>
      </c>
      <c r="AC9532" s="1">
        <v>2</v>
      </c>
      <c r="AD9532" s="38" t="s">
        <v>427</v>
      </c>
      <c r="AE9532" s="60" t="s">
        <v>133</v>
      </c>
      <c r="AF9532" s="57">
        <v>200</v>
      </c>
      <c r="AG9532" s="41">
        <v>0</v>
      </c>
      <c r="AH9532">
        <v>31</v>
      </c>
      <c r="AL9532" t="s">
        <v>22</v>
      </c>
      <c r="AM9532">
        <v>72</v>
      </c>
    </row>
    <row r="9533" spans="28:39">
      <c r="AB9533" t="s">
        <v>650</v>
      </c>
      <c r="AC9533" s="1">
        <v>2</v>
      </c>
      <c r="AD9533" s="38" t="s">
        <v>427</v>
      </c>
      <c r="AE9533" s="60" t="s">
        <v>133</v>
      </c>
      <c r="AF9533" s="57">
        <v>200</v>
      </c>
      <c r="AG9533" s="42">
        <v>10</v>
      </c>
      <c r="AH9533">
        <v>31</v>
      </c>
      <c r="AL9533" t="s">
        <v>22</v>
      </c>
      <c r="AM9533">
        <v>72</v>
      </c>
    </row>
    <row r="9534" spans="28:39">
      <c r="AB9534" t="s">
        <v>650</v>
      </c>
      <c r="AC9534" s="1">
        <v>2</v>
      </c>
      <c r="AD9534" s="38" t="s">
        <v>427</v>
      </c>
      <c r="AE9534" s="60" t="s">
        <v>133</v>
      </c>
      <c r="AF9534" s="57">
        <v>200</v>
      </c>
      <c r="AG9534" s="43">
        <v>20</v>
      </c>
      <c r="AH9534">
        <v>31</v>
      </c>
      <c r="AL9534" t="s">
        <v>22</v>
      </c>
      <c r="AM9534">
        <v>72</v>
      </c>
    </row>
    <row r="9535" spans="28:39">
      <c r="AB9535" t="s">
        <v>650</v>
      </c>
      <c r="AC9535" s="1">
        <v>2</v>
      </c>
      <c r="AD9535" s="38" t="s">
        <v>427</v>
      </c>
      <c r="AE9535" s="60" t="s">
        <v>133</v>
      </c>
      <c r="AF9535" s="57">
        <v>200</v>
      </c>
      <c r="AG9535" s="44">
        <v>30</v>
      </c>
      <c r="AH9535">
        <v>31</v>
      </c>
      <c r="AL9535" t="s">
        <v>22</v>
      </c>
      <c r="AM9535">
        <v>72</v>
      </c>
    </row>
    <row r="9536" spans="28:39">
      <c r="AB9536" t="s">
        <v>650</v>
      </c>
      <c r="AC9536" s="1">
        <v>2</v>
      </c>
      <c r="AD9536" s="38" t="s">
        <v>427</v>
      </c>
      <c r="AE9536" s="60" t="s">
        <v>133</v>
      </c>
      <c r="AF9536" s="57">
        <v>200</v>
      </c>
      <c r="AG9536" s="45">
        <v>40</v>
      </c>
      <c r="AH9536">
        <v>31</v>
      </c>
      <c r="AL9536" t="s">
        <v>22</v>
      </c>
      <c r="AM9536">
        <v>72</v>
      </c>
    </row>
    <row r="9537" spans="28:39">
      <c r="AB9537" t="s">
        <v>650</v>
      </c>
      <c r="AC9537" s="1">
        <v>2</v>
      </c>
      <c r="AD9537" s="38" t="s">
        <v>427</v>
      </c>
      <c r="AE9537" s="60" t="s">
        <v>133</v>
      </c>
      <c r="AF9537" s="57">
        <v>200</v>
      </c>
      <c r="AG9537" s="46">
        <v>50</v>
      </c>
      <c r="AH9537">
        <v>31</v>
      </c>
      <c r="AL9537" t="s">
        <v>22</v>
      </c>
      <c r="AM9537">
        <v>72</v>
      </c>
    </row>
    <row r="9538" spans="28:39">
      <c r="AB9538" t="s">
        <v>650</v>
      </c>
      <c r="AC9538" s="1">
        <v>2</v>
      </c>
      <c r="AD9538" s="38" t="s">
        <v>427</v>
      </c>
      <c r="AE9538" s="60" t="s">
        <v>133</v>
      </c>
      <c r="AF9538" s="57">
        <v>200</v>
      </c>
      <c r="AG9538" s="47">
        <v>60</v>
      </c>
      <c r="AH9538">
        <v>31</v>
      </c>
      <c r="AL9538" t="s">
        <v>22</v>
      </c>
      <c r="AM9538">
        <v>72</v>
      </c>
    </row>
    <row r="9539" spans="28:39">
      <c r="AB9539" t="s">
        <v>650</v>
      </c>
      <c r="AC9539" s="1">
        <v>2</v>
      </c>
      <c r="AD9539" s="38" t="s">
        <v>427</v>
      </c>
      <c r="AE9539" s="60" t="s">
        <v>133</v>
      </c>
      <c r="AF9539" s="57">
        <v>200</v>
      </c>
      <c r="AG9539" s="48">
        <v>70</v>
      </c>
      <c r="AH9539">
        <v>31</v>
      </c>
      <c r="AL9539" t="s">
        <v>22</v>
      </c>
      <c r="AM9539">
        <v>72</v>
      </c>
    </row>
    <row r="9540" spans="28:39">
      <c r="AB9540" t="s">
        <v>650</v>
      </c>
      <c r="AC9540" s="1">
        <v>2</v>
      </c>
      <c r="AD9540" s="38" t="s">
        <v>428</v>
      </c>
      <c r="AE9540" s="60" t="s">
        <v>133</v>
      </c>
      <c r="AF9540" s="40">
        <v>110</v>
      </c>
      <c r="AG9540" s="41">
        <v>0</v>
      </c>
      <c r="AH9540">
        <v>60</v>
      </c>
      <c r="AL9540" t="s">
        <v>22</v>
      </c>
      <c r="AM9540">
        <v>72</v>
      </c>
    </row>
    <row r="9541" spans="28:39">
      <c r="AB9541" t="s">
        <v>650</v>
      </c>
      <c r="AC9541" s="1">
        <v>2</v>
      </c>
      <c r="AD9541" s="38" t="s">
        <v>428</v>
      </c>
      <c r="AE9541" s="60" t="s">
        <v>133</v>
      </c>
      <c r="AF9541" s="40">
        <v>110</v>
      </c>
      <c r="AG9541" s="42">
        <v>10</v>
      </c>
      <c r="AH9541">
        <v>60</v>
      </c>
      <c r="AL9541" t="s">
        <v>22</v>
      </c>
      <c r="AM9541">
        <v>72</v>
      </c>
    </row>
    <row r="9542" spans="28:39">
      <c r="AB9542" t="s">
        <v>650</v>
      </c>
      <c r="AC9542" s="1">
        <v>2</v>
      </c>
      <c r="AD9542" s="38" t="s">
        <v>428</v>
      </c>
      <c r="AE9542" s="60" t="s">
        <v>133</v>
      </c>
      <c r="AF9542" s="40">
        <v>110</v>
      </c>
      <c r="AG9542" s="43">
        <v>20</v>
      </c>
      <c r="AH9542">
        <v>57</v>
      </c>
      <c r="AL9542" t="s">
        <v>22</v>
      </c>
      <c r="AM9542">
        <v>72</v>
      </c>
    </row>
    <row r="9543" spans="28:39">
      <c r="AB9543" t="s">
        <v>650</v>
      </c>
      <c r="AC9543" s="1">
        <v>2</v>
      </c>
      <c r="AD9543" s="38" t="s">
        <v>428</v>
      </c>
      <c r="AE9543" s="60" t="s">
        <v>133</v>
      </c>
      <c r="AF9543" s="40">
        <v>110</v>
      </c>
      <c r="AG9543" s="44">
        <v>30</v>
      </c>
      <c r="AH9543">
        <v>52</v>
      </c>
      <c r="AL9543" t="s">
        <v>22</v>
      </c>
      <c r="AM9543">
        <v>72</v>
      </c>
    </row>
    <row r="9544" spans="28:39">
      <c r="AB9544" t="s">
        <v>650</v>
      </c>
      <c r="AC9544" s="1">
        <v>2</v>
      </c>
      <c r="AD9544" s="38" t="s">
        <v>428</v>
      </c>
      <c r="AE9544" s="60" t="s">
        <v>133</v>
      </c>
      <c r="AF9544" s="40">
        <v>110</v>
      </c>
      <c r="AG9544" s="45">
        <v>40</v>
      </c>
      <c r="AH9544">
        <v>46</v>
      </c>
      <c r="AL9544" t="s">
        <v>22</v>
      </c>
      <c r="AM9544">
        <v>72</v>
      </c>
    </row>
    <row r="9545" spans="28:39">
      <c r="AB9545" t="s">
        <v>650</v>
      </c>
      <c r="AC9545" s="1">
        <v>2</v>
      </c>
      <c r="AD9545" s="38" t="s">
        <v>428</v>
      </c>
      <c r="AE9545" s="60" t="s">
        <v>133</v>
      </c>
      <c r="AF9545" s="40">
        <v>110</v>
      </c>
      <c r="AG9545" s="46">
        <v>50</v>
      </c>
      <c r="AH9545">
        <v>42</v>
      </c>
      <c r="AL9545" t="s">
        <v>22</v>
      </c>
      <c r="AM9545">
        <v>72</v>
      </c>
    </row>
    <row r="9546" spans="28:39">
      <c r="AB9546" t="s">
        <v>650</v>
      </c>
      <c r="AC9546" s="1">
        <v>2</v>
      </c>
      <c r="AD9546" s="38" t="s">
        <v>428</v>
      </c>
      <c r="AE9546" s="60" t="s">
        <v>133</v>
      </c>
      <c r="AF9546" s="40">
        <v>110</v>
      </c>
      <c r="AG9546" s="47">
        <v>60</v>
      </c>
      <c r="AH9546">
        <v>38</v>
      </c>
      <c r="AL9546" t="s">
        <v>22</v>
      </c>
      <c r="AM9546">
        <v>72</v>
      </c>
    </row>
    <row r="9547" spans="28:39">
      <c r="AB9547" t="s">
        <v>650</v>
      </c>
      <c r="AC9547" s="1">
        <v>2</v>
      </c>
      <c r="AD9547" s="38" t="s">
        <v>428</v>
      </c>
      <c r="AE9547" s="60" t="s">
        <v>133</v>
      </c>
      <c r="AF9547" s="40">
        <v>110</v>
      </c>
      <c r="AG9547" s="48">
        <v>70</v>
      </c>
      <c r="AH9547">
        <v>35</v>
      </c>
      <c r="AL9547" t="s">
        <v>22</v>
      </c>
      <c r="AM9547">
        <v>72</v>
      </c>
    </row>
    <row r="9548" spans="28:39">
      <c r="AB9548" t="s">
        <v>650</v>
      </c>
      <c r="AC9548" s="1">
        <v>2</v>
      </c>
      <c r="AD9548" s="38" t="s">
        <v>428</v>
      </c>
      <c r="AE9548" s="60" t="s">
        <v>133</v>
      </c>
      <c r="AF9548" s="49">
        <v>115</v>
      </c>
      <c r="AG9548" s="41">
        <v>0</v>
      </c>
      <c r="AH9548">
        <v>58</v>
      </c>
      <c r="AL9548" t="s">
        <v>22</v>
      </c>
      <c r="AM9548">
        <v>72</v>
      </c>
    </row>
    <row r="9549" spans="28:39">
      <c r="AB9549" t="s">
        <v>650</v>
      </c>
      <c r="AC9549" s="1">
        <v>2</v>
      </c>
      <c r="AD9549" s="38" t="s">
        <v>428</v>
      </c>
      <c r="AE9549" s="60" t="s">
        <v>133</v>
      </c>
      <c r="AF9549" s="49">
        <v>115</v>
      </c>
      <c r="AG9549" s="42">
        <v>10</v>
      </c>
      <c r="AH9549">
        <v>58</v>
      </c>
      <c r="AL9549" t="s">
        <v>22</v>
      </c>
      <c r="AM9549">
        <v>72</v>
      </c>
    </row>
    <row r="9550" spans="28:39">
      <c r="AB9550" t="s">
        <v>650</v>
      </c>
      <c r="AC9550" s="1">
        <v>2</v>
      </c>
      <c r="AD9550" s="38" t="s">
        <v>428</v>
      </c>
      <c r="AE9550" s="60" t="s">
        <v>133</v>
      </c>
      <c r="AF9550" s="49">
        <v>115</v>
      </c>
      <c r="AG9550" s="43">
        <v>20</v>
      </c>
      <c r="AH9550">
        <v>56</v>
      </c>
      <c r="AL9550" t="s">
        <v>22</v>
      </c>
      <c r="AM9550">
        <v>72</v>
      </c>
    </row>
    <row r="9551" spans="28:39">
      <c r="AB9551" t="s">
        <v>650</v>
      </c>
      <c r="AC9551" s="1">
        <v>2</v>
      </c>
      <c r="AD9551" s="38" t="s">
        <v>428</v>
      </c>
      <c r="AE9551" s="60" t="s">
        <v>133</v>
      </c>
      <c r="AF9551" s="49">
        <v>115</v>
      </c>
      <c r="AG9551" s="44">
        <v>30</v>
      </c>
      <c r="AH9551">
        <v>52</v>
      </c>
      <c r="AL9551" t="s">
        <v>22</v>
      </c>
      <c r="AM9551">
        <v>72</v>
      </c>
    </row>
    <row r="9552" spans="28:39">
      <c r="AB9552" t="s">
        <v>650</v>
      </c>
      <c r="AC9552" s="1">
        <v>2</v>
      </c>
      <c r="AD9552" s="38" t="s">
        <v>428</v>
      </c>
      <c r="AE9552" s="60" t="s">
        <v>133</v>
      </c>
      <c r="AF9552" s="49">
        <v>115</v>
      </c>
      <c r="AG9552" s="45">
        <v>40</v>
      </c>
      <c r="AH9552">
        <v>46</v>
      </c>
      <c r="AL9552" t="s">
        <v>22</v>
      </c>
      <c r="AM9552">
        <v>72</v>
      </c>
    </row>
    <row r="9553" spans="28:39">
      <c r="AB9553" t="s">
        <v>650</v>
      </c>
      <c r="AC9553" s="1">
        <v>2</v>
      </c>
      <c r="AD9553" s="38" t="s">
        <v>428</v>
      </c>
      <c r="AE9553" s="60" t="s">
        <v>133</v>
      </c>
      <c r="AF9553" s="49">
        <v>115</v>
      </c>
      <c r="AG9553" s="46">
        <v>50</v>
      </c>
      <c r="AH9553">
        <v>42</v>
      </c>
      <c r="AL9553" t="s">
        <v>22</v>
      </c>
      <c r="AM9553">
        <v>72</v>
      </c>
    </row>
    <row r="9554" spans="28:39">
      <c r="AB9554" t="s">
        <v>650</v>
      </c>
      <c r="AC9554" s="1">
        <v>2</v>
      </c>
      <c r="AD9554" s="38" t="s">
        <v>428</v>
      </c>
      <c r="AE9554" s="60" t="s">
        <v>133</v>
      </c>
      <c r="AF9554" s="49">
        <v>115</v>
      </c>
      <c r="AG9554" s="47">
        <v>60</v>
      </c>
      <c r="AH9554">
        <v>38</v>
      </c>
      <c r="AL9554" t="s">
        <v>22</v>
      </c>
      <c r="AM9554">
        <v>72</v>
      </c>
    </row>
    <row r="9555" spans="28:39">
      <c r="AB9555" t="s">
        <v>650</v>
      </c>
      <c r="AC9555" s="1">
        <v>2</v>
      </c>
      <c r="AD9555" s="38" t="s">
        <v>428</v>
      </c>
      <c r="AE9555" s="60" t="s">
        <v>133</v>
      </c>
      <c r="AF9555" s="49">
        <v>115</v>
      </c>
      <c r="AG9555" s="48">
        <v>70</v>
      </c>
      <c r="AH9555">
        <v>35</v>
      </c>
      <c r="AL9555" t="s">
        <v>22</v>
      </c>
      <c r="AM9555">
        <v>72</v>
      </c>
    </row>
    <row r="9556" spans="28:39">
      <c r="AB9556" t="s">
        <v>650</v>
      </c>
      <c r="AC9556" s="1">
        <v>2</v>
      </c>
      <c r="AD9556" s="38" t="s">
        <v>428</v>
      </c>
      <c r="AE9556" s="60" t="s">
        <v>133</v>
      </c>
      <c r="AF9556" s="50">
        <v>120</v>
      </c>
      <c r="AG9556" s="41">
        <v>0</v>
      </c>
      <c r="AH9556">
        <v>56</v>
      </c>
      <c r="AL9556" t="s">
        <v>22</v>
      </c>
      <c r="AM9556">
        <v>72</v>
      </c>
    </row>
    <row r="9557" spans="28:39">
      <c r="AB9557" t="s">
        <v>650</v>
      </c>
      <c r="AC9557" s="1">
        <v>2</v>
      </c>
      <c r="AD9557" s="38" t="s">
        <v>428</v>
      </c>
      <c r="AE9557" s="60" t="s">
        <v>133</v>
      </c>
      <c r="AF9557" s="50">
        <v>120</v>
      </c>
      <c r="AG9557" s="42">
        <v>10</v>
      </c>
      <c r="AH9557">
        <v>56</v>
      </c>
      <c r="AL9557" t="s">
        <v>22</v>
      </c>
      <c r="AM9557">
        <v>72</v>
      </c>
    </row>
    <row r="9558" spans="28:39">
      <c r="AB9558" t="s">
        <v>650</v>
      </c>
      <c r="AC9558" s="1">
        <v>2</v>
      </c>
      <c r="AD9558" s="38" t="s">
        <v>428</v>
      </c>
      <c r="AE9558" s="60" t="s">
        <v>133</v>
      </c>
      <c r="AF9558" s="50">
        <v>120</v>
      </c>
      <c r="AG9558" s="43">
        <v>20</v>
      </c>
      <c r="AH9558">
        <v>56</v>
      </c>
      <c r="AL9558" t="s">
        <v>22</v>
      </c>
      <c r="AM9558">
        <v>72</v>
      </c>
    </row>
    <row r="9559" spans="28:39">
      <c r="AB9559" t="s">
        <v>650</v>
      </c>
      <c r="AC9559" s="1">
        <v>2</v>
      </c>
      <c r="AD9559" s="38" t="s">
        <v>428</v>
      </c>
      <c r="AE9559" s="60" t="s">
        <v>133</v>
      </c>
      <c r="AF9559" s="50">
        <v>120</v>
      </c>
      <c r="AG9559" s="44">
        <v>30</v>
      </c>
      <c r="AH9559">
        <v>51</v>
      </c>
      <c r="AL9559" t="s">
        <v>22</v>
      </c>
      <c r="AM9559">
        <v>72</v>
      </c>
    </row>
    <row r="9560" spans="28:39">
      <c r="AB9560" t="s">
        <v>650</v>
      </c>
      <c r="AC9560" s="1">
        <v>2</v>
      </c>
      <c r="AD9560" s="38" t="s">
        <v>428</v>
      </c>
      <c r="AE9560" s="60" t="s">
        <v>133</v>
      </c>
      <c r="AF9560" s="50">
        <v>120</v>
      </c>
      <c r="AG9560" s="45">
        <v>40</v>
      </c>
      <c r="AH9560">
        <v>46</v>
      </c>
      <c r="AL9560" t="s">
        <v>22</v>
      </c>
      <c r="AM9560">
        <v>72</v>
      </c>
    </row>
    <row r="9561" spans="28:39">
      <c r="AB9561" t="s">
        <v>650</v>
      </c>
      <c r="AC9561" s="1">
        <v>2</v>
      </c>
      <c r="AD9561" s="38" t="s">
        <v>428</v>
      </c>
      <c r="AE9561" s="60" t="s">
        <v>133</v>
      </c>
      <c r="AF9561" s="50">
        <v>120</v>
      </c>
      <c r="AG9561" s="46">
        <v>50</v>
      </c>
      <c r="AH9561">
        <v>42</v>
      </c>
      <c r="AL9561" t="s">
        <v>22</v>
      </c>
      <c r="AM9561">
        <v>72</v>
      </c>
    </row>
    <row r="9562" spans="28:39">
      <c r="AB9562" t="s">
        <v>650</v>
      </c>
      <c r="AC9562" s="1">
        <v>2</v>
      </c>
      <c r="AD9562" s="38" t="s">
        <v>428</v>
      </c>
      <c r="AE9562" s="60" t="s">
        <v>133</v>
      </c>
      <c r="AF9562" s="50">
        <v>120</v>
      </c>
      <c r="AG9562" s="47">
        <v>60</v>
      </c>
      <c r="AH9562">
        <v>38</v>
      </c>
      <c r="AL9562" t="s">
        <v>22</v>
      </c>
      <c r="AM9562">
        <v>72</v>
      </c>
    </row>
    <row r="9563" spans="28:39">
      <c r="AB9563" t="s">
        <v>650</v>
      </c>
      <c r="AC9563" s="1">
        <v>2</v>
      </c>
      <c r="AD9563" s="38" t="s">
        <v>428</v>
      </c>
      <c r="AE9563" s="60" t="s">
        <v>133</v>
      </c>
      <c r="AF9563" s="50">
        <v>120</v>
      </c>
      <c r="AG9563" s="48">
        <v>70</v>
      </c>
      <c r="AH9563">
        <v>35</v>
      </c>
      <c r="AL9563" t="s">
        <v>22</v>
      </c>
      <c r="AM9563">
        <v>72</v>
      </c>
    </row>
    <row r="9564" spans="28:39">
      <c r="AB9564" t="s">
        <v>650</v>
      </c>
      <c r="AC9564" s="1">
        <v>2</v>
      </c>
      <c r="AD9564" s="38" t="s">
        <v>428</v>
      </c>
      <c r="AE9564" s="60" t="s">
        <v>133</v>
      </c>
      <c r="AF9564" s="51">
        <v>130</v>
      </c>
      <c r="AG9564" s="41">
        <v>0</v>
      </c>
      <c r="AH9564">
        <v>53</v>
      </c>
      <c r="AL9564" t="s">
        <v>22</v>
      </c>
      <c r="AM9564">
        <v>72</v>
      </c>
    </row>
    <row r="9565" spans="28:39">
      <c r="AB9565" t="s">
        <v>650</v>
      </c>
      <c r="AC9565" s="1">
        <v>2</v>
      </c>
      <c r="AD9565" s="38" t="s">
        <v>428</v>
      </c>
      <c r="AE9565" s="60" t="s">
        <v>133</v>
      </c>
      <c r="AF9565" s="51">
        <v>130</v>
      </c>
      <c r="AG9565" s="42">
        <v>10</v>
      </c>
      <c r="AH9565">
        <v>53</v>
      </c>
      <c r="AL9565" t="s">
        <v>22</v>
      </c>
      <c r="AM9565">
        <v>72</v>
      </c>
    </row>
    <row r="9566" spans="28:39">
      <c r="AB9566" t="s">
        <v>650</v>
      </c>
      <c r="AC9566" s="1">
        <v>2</v>
      </c>
      <c r="AD9566" s="38" t="s">
        <v>428</v>
      </c>
      <c r="AE9566" s="60" t="s">
        <v>133</v>
      </c>
      <c r="AF9566" s="51">
        <v>130</v>
      </c>
      <c r="AG9566" s="43">
        <v>20</v>
      </c>
      <c r="AH9566">
        <v>53</v>
      </c>
      <c r="AL9566" t="s">
        <v>22</v>
      </c>
      <c r="AM9566">
        <v>72</v>
      </c>
    </row>
    <row r="9567" spans="28:39">
      <c r="AB9567" t="s">
        <v>650</v>
      </c>
      <c r="AC9567" s="1">
        <v>2</v>
      </c>
      <c r="AD9567" s="38" t="s">
        <v>428</v>
      </c>
      <c r="AE9567" s="60" t="s">
        <v>133</v>
      </c>
      <c r="AF9567" s="51">
        <v>130</v>
      </c>
      <c r="AG9567" s="44">
        <v>30</v>
      </c>
      <c r="AH9567">
        <v>51</v>
      </c>
      <c r="AL9567" t="s">
        <v>22</v>
      </c>
      <c r="AM9567">
        <v>72</v>
      </c>
    </row>
    <row r="9568" spans="28:39">
      <c r="AB9568" t="s">
        <v>650</v>
      </c>
      <c r="AC9568" s="1">
        <v>2</v>
      </c>
      <c r="AD9568" s="38" t="s">
        <v>428</v>
      </c>
      <c r="AE9568" s="60" t="s">
        <v>133</v>
      </c>
      <c r="AF9568" s="51">
        <v>130</v>
      </c>
      <c r="AG9568" s="45">
        <v>40</v>
      </c>
      <c r="AH9568">
        <v>46</v>
      </c>
      <c r="AL9568" t="s">
        <v>22</v>
      </c>
      <c r="AM9568">
        <v>72</v>
      </c>
    </row>
    <row r="9569" spans="28:39">
      <c r="AB9569" t="s">
        <v>650</v>
      </c>
      <c r="AC9569" s="1">
        <v>2</v>
      </c>
      <c r="AD9569" s="38" t="s">
        <v>428</v>
      </c>
      <c r="AE9569" s="60" t="s">
        <v>133</v>
      </c>
      <c r="AF9569" s="51">
        <v>130</v>
      </c>
      <c r="AG9569" s="46">
        <v>50</v>
      </c>
      <c r="AH9569">
        <v>42</v>
      </c>
      <c r="AL9569" t="s">
        <v>22</v>
      </c>
      <c r="AM9569">
        <v>72</v>
      </c>
    </row>
    <row r="9570" spans="28:39">
      <c r="AB9570" t="s">
        <v>650</v>
      </c>
      <c r="AC9570" s="1">
        <v>2</v>
      </c>
      <c r="AD9570" s="38" t="s">
        <v>428</v>
      </c>
      <c r="AE9570" s="60" t="s">
        <v>133</v>
      </c>
      <c r="AF9570" s="51">
        <v>130</v>
      </c>
      <c r="AG9570" s="47">
        <v>60</v>
      </c>
      <c r="AH9570">
        <v>38</v>
      </c>
      <c r="AL9570" t="s">
        <v>22</v>
      </c>
      <c r="AM9570">
        <v>72</v>
      </c>
    </row>
    <row r="9571" spans="28:39">
      <c r="AB9571" t="s">
        <v>650</v>
      </c>
      <c r="AC9571" s="1">
        <v>2</v>
      </c>
      <c r="AD9571" s="38" t="s">
        <v>428</v>
      </c>
      <c r="AE9571" s="60" t="s">
        <v>133</v>
      </c>
      <c r="AF9571" s="51">
        <v>130</v>
      </c>
      <c r="AG9571" s="48">
        <v>70</v>
      </c>
      <c r="AH9571">
        <v>35</v>
      </c>
      <c r="AL9571" t="s">
        <v>22</v>
      </c>
      <c r="AM9571">
        <v>72</v>
      </c>
    </row>
    <row r="9572" spans="28:39">
      <c r="AB9572" t="s">
        <v>650</v>
      </c>
      <c r="AC9572" s="1">
        <v>2</v>
      </c>
      <c r="AD9572" s="38" t="s">
        <v>428</v>
      </c>
      <c r="AE9572" s="60" t="s">
        <v>133</v>
      </c>
      <c r="AF9572" s="52">
        <v>140</v>
      </c>
      <c r="AG9572" s="41">
        <v>0</v>
      </c>
      <c r="AH9572">
        <v>51</v>
      </c>
      <c r="AL9572" t="s">
        <v>22</v>
      </c>
      <c r="AM9572">
        <v>72</v>
      </c>
    </row>
    <row r="9573" spans="28:39">
      <c r="AB9573" t="s">
        <v>650</v>
      </c>
      <c r="AC9573" s="1">
        <v>2</v>
      </c>
      <c r="AD9573" s="38" t="s">
        <v>428</v>
      </c>
      <c r="AE9573" s="60" t="s">
        <v>133</v>
      </c>
      <c r="AF9573" s="52">
        <v>140</v>
      </c>
      <c r="AG9573" s="42">
        <v>10</v>
      </c>
      <c r="AH9573">
        <v>51</v>
      </c>
      <c r="AL9573" t="s">
        <v>22</v>
      </c>
      <c r="AM9573">
        <v>72</v>
      </c>
    </row>
    <row r="9574" spans="28:39">
      <c r="AB9574" t="s">
        <v>650</v>
      </c>
      <c r="AC9574" s="1">
        <v>2</v>
      </c>
      <c r="AD9574" s="38" t="s">
        <v>428</v>
      </c>
      <c r="AE9574" s="60" t="s">
        <v>133</v>
      </c>
      <c r="AF9574" s="52">
        <v>140</v>
      </c>
      <c r="AG9574" s="43">
        <v>20</v>
      </c>
      <c r="AH9574">
        <v>51</v>
      </c>
      <c r="AL9574" t="s">
        <v>22</v>
      </c>
      <c r="AM9574">
        <v>72</v>
      </c>
    </row>
    <row r="9575" spans="28:39">
      <c r="AB9575" t="s">
        <v>650</v>
      </c>
      <c r="AC9575" s="1">
        <v>2</v>
      </c>
      <c r="AD9575" s="38" t="s">
        <v>428</v>
      </c>
      <c r="AE9575" s="60" t="s">
        <v>133</v>
      </c>
      <c r="AF9575" s="52">
        <v>140</v>
      </c>
      <c r="AG9575" s="44">
        <v>30</v>
      </c>
      <c r="AH9575">
        <v>50</v>
      </c>
      <c r="AL9575" t="s">
        <v>22</v>
      </c>
      <c r="AM9575">
        <v>72</v>
      </c>
    </row>
    <row r="9576" spans="28:39">
      <c r="AB9576" t="s">
        <v>650</v>
      </c>
      <c r="AC9576" s="1">
        <v>2</v>
      </c>
      <c r="AD9576" s="38" t="s">
        <v>428</v>
      </c>
      <c r="AE9576" s="60" t="s">
        <v>133</v>
      </c>
      <c r="AF9576" s="52">
        <v>140</v>
      </c>
      <c r="AG9576" s="45">
        <v>40</v>
      </c>
      <c r="AH9576">
        <v>46</v>
      </c>
      <c r="AL9576" t="s">
        <v>22</v>
      </c>
      <c r="AM9576">
        <v>72</v>
      </c>
    </row>
    <row r="9577" spans="28:39">
      <c r="AB9577" t="s">
        <v>650</v>
      </c>
      <c r="AC9577" s="1">
        <v>2</v>
      </c>
      <c r="AD9577" s="38" t="s">
        <v>428</v>
      </c>
      <c r="AE9577" s="60" t="s">
        <v>133</v>
      </c>
      <c r="AF9577" s="52">
        <v>140</v>
      </c>
      <c r="AG9577" s="46">
        <v>50</v>
      </c>
      <c r="AH9577">
        <v>42</v>
      </c>
      <c r="AL9577" t="s">
        <v>22</v>
      </c>
      <c r="AM9577">
        <v>72</v>
      </c>
    </row>
    <row r="9578" spans="28:39">
      <c r="AB9578" t="s">
        <v>650</v>
      </c>
      <c r="AC9578" s="1">
        <v>2</v>
      </c>
      <c r="AD9578" s="38" t="s">
        <v>428</v>
      </c>
      <c r="AE9578" s="60" t="s">
        <v>133</v>
      </c>
      <c r="AF9578" s="52">
        <v>140</v>
      </c>
      <c r="AG9578" s="47">
        <v>60</v>
      </c>
      <c r="AH9578">
        <v>38</v>
      </c>
      <c r="AL9578" t="s">
        <v>22</v>
      </c>
      <c r="AM9578">
        <v>72</v>
      </c>
    </row>
    <row r="9579" spans="28:39">
      <c r="AB9579" t="s">
        <v>650</v>
      </c>
      <c r="AC9579" s="1">
        <v>2</v>
      </c>
      <c r="AD9579" s="38" t="s">
        <v>428</v>
      </c>
      <c r="AE9579" s="60" t="s">
        <v>133</v>
      </c>
      <c r="AF9579" s="52">
        <v>140</v>
      </c>
      <c r="AG9579" s="48">
        <v>70</v>
      </c>
      <c r="AH9579">
        <v>35</v>
      </c>
      <c r="AL9579" t="s">
        <v>22</v>
      </c>
      <c r="AM9579">
        <v>72</v>
      </c>
    </row>
    <row r="9580" spans="28:39">
      <c r="AB9580" t="s">
        <v>650</v>
      </c>
      <c r="AC9580" s="1">
        <v>2</v>
      </c>
      <c r="AD9580" s="38" t="s">
        <v>428</v>
      </c>
      <c r="AE9580" s="60" t="s">
        <v>133</v>
      </c>
      <c r="AF9580" s="53">
        <v>150</v>
      </c>
      <c r="AG9580" s="41">
        <v>0</v>
      </c>
      <c r="AH9580">
        <v>40</v>
      </c>
      <c r="AL9580" t="s">
        <v>22</v>
      </c>
      <c r="AM9580">
        <v>72</v>
      </c>
    </row>
    <row r="9581" spans="28:39">
      <c r="AB9581" t="s">
        <v>650</v>
      </c>
      <c r="AC9581" s="1">
        <v>2</v>
      </c>
      <c r="AD9581" s="38" t="s">
        <v>428</v>
      </c>
      <c r="AE9581" s="60" t="s">
        <v>133</v>
      </c>
      <c r="AF9581" s="53">
        <v>150</v>
      </c>
      <c r="AG9581" s="42">
        <v>10</v>
      </c>
      <c r="AH9581">
        <v>40</v>
      </c>
      <c r="AL9581" t="s">
        <v>22</v>
      </c>
      <c r="AM9581">
        <v>72</v>
      </c>
    </row>
    <row r="9582" spans="28:39">
      <c r="AB9582" t="s">
        <v>650</v>
      </c>
      <c r="AC9582" s="1">
        <v>2</v>
      </c>
      <c r="AD9582" s="38" t="s">
        <v>428</v>
      </c>
      <c r="AE9582" s="60" t="s">
        <v>133</v>
      </c>
      <c r="AF9582" s="53">
        <v>150</v>
      </c>
      <c r="AG9582" s="43">
        <v>20</v>
      </c>
      <c r="AH9582">
        <v>40</v>
      </c>
      <c r="AL9582" t="s">
        <v>22</v>
      </c>
      <c r="AM9582">
        <v>72</v>
      </c>
    </row>
    <row r="9583" spans="28:39">
      <c r="AB9583" t="s">
        <v>650</v>
      </c>
      <c r="AC9583" s="1">
        <v>2</v>
      </c>
      <c r="AD9583" s="38" t="s">
        <v>428</v>
      </c>
      <c r="AE9583" s="60" t="s">
        <v>133</v>
      </c>
      <c r="AF9583" s="53">
        <v>150</v>
      </c>
      <c r="AG9583" s="44">
        <v>30</v>
      </c>
      <c r="AH9583">
        <v>40</v>
      </c>
      <c r="AL9583" t="s">
        <v>22</v>
      </c>
      <c r="AM9583">
        <v>72</v>
      </c>
    </row>
    <row r="9584" spans="28:39">
      <c r="AB9584" t="s">
        <v>650</v>
      </c>
      <c r="AC9584" s="1">
        <v>2</v>
      </c>
      <c r="AD9584" s="38" t="s">
        <v>428</v>
      </c>
      <c r="AE9584" s="60" t="s">
        <v>133</v>
      </c>
      <c r="AF9584" s="53">
        <v>150</v>
      </c>
      <c r="AG9584" s="45">
        <v>40</v>
      </c>
      <c r="AH9584">
        <v>40</v>
      </c>
      <c r="AL9584" t="s">
        <v>22</v>
      </c>
      <c r="AM9584">
        <v>72</v>
      </c>
    </row>
    <row r="9585" spans="28:39">
      <c r="AB9585" t="s">
        <v>650</v>
      </c>
      <c r="AC9585" s="1">
        <v>2</v>
      </c>
      <c r="AD9585" s="38" t="s">
        <v>428</v>
      </c>
      <c r="AE9585" s="60" t="s">
        <v>133</v>
      </c>
      <c r="AF9585" s="53">
        <v>150</v>
      </c>
      <c r="AG9585" s="46">
        <v>50</v>
      </c>
      <c r="AH9585">
        <v>40</v>
      </c>
      <c r="AL9585" t="s">
        <v>22</v>
      </c>
      <c r="AM9585">
        <v>72</v>
      </c>
    </row>
    <row r="9586" spans="28:39">
      <c r="AB9586" t="s">
        <v>650</v>
      </c>
      <c r="AC9586" s="1">
        <v>2</v>
      </c>
      <c r="AD9586" s="38" t="s">
        <v>428</v>
      </c>
      <c r="AE9586" s="60" t="s">
        <v>133</v>
      </c>
      <c r="AF9586" s="53">
        <v>150</v>
      </c>
      <c r="AG9586" s="47">
        <v>60</v>
      </c>
      <c r="AH9586">
        <v>38</v>
      </c>
      <c r="AL9586" t="s">
        <v>22</v>
      </c>
      <c r="AM9586">
        <v>72</v>
      </c>
    </row>
    <row r="9587" spans="28:39">
      <c r="AB9587" t="s">
        <v>650</v>
      </c>
      <c r="AC9587" s="1">
        <v>2</v>
      </c>
      <c r="AD9587" s="38" t="s">
        <v>428</v>
      </c>
      <c r="AE9587" s="60" t="s">
        <v>133</v>
      </c>
      <c r="AF9587" s="53">
        <v>150</v>
      </c>
      <c r="AG9587" s="48">
        <v>70</v>
      </c>
      <c r="AH9587">
        <v>35</v>
      </c>
      <c r="AL9587" t="s">
        <v>22</v>
      </c>
      <c r="AM9587">
        <v>72</v>
      </c>
    </row>
    <row r="9588" spans="28:39">
      <c r="AB9588" t="s">
        <v>650</v>
      </c>
      <c r="AC9588" s="1">
        <v>2</v>
      </c>
      <c r="AD9588" s="38" t="s">
        <v>428</v>
      </c>
      <c r="AE9588" s="60" t="s">
        <v>133</v>
      </c>
      <c r="AF9588" s="54">
        <v>160</v>
      </c>
      <c r="AG9588" s="41">
        <v>0</v>
      </c>
      <c r="AH9588">
        <v>39</v>
      </c>
      <c r="AL9588" t="s">
        <v>22</v>
      </c>
      <c r="AM9588">
        <v>72</v>
      </c>
    </row>
    <row r="9589" spans="28:39">
      <c r="AB9589" t="s">
        <v>650</v>
      </c>
      <c r="AC9589" s="1">
        <v>2</v>
      </c>
      <c r="AD9589" s="38" t="s">
        <v>428</v>
      </c>
      <c r="AE9589" s="60" t="s">
        <v>133</v>
      </c>
      <c r="AF9589" s="54">
        <v>160</v>
      </c>
      <c r="AG9589" s="42">
        <v>10</v>
      </c>
      <c r="AH9589">
        <v>39</v>
      </c>
      <c r="AL9589" t="s">
        <v>22</v>
      </c>
      <c r="AM9589">
        <v>72</v>
      </c>
    </row>
    <row r="9590" spans="28:39">
      <c r="AB9590" t="s">
        <v>650</v>
      </c>
      <c r="AC9590" s="1">
        <v>2</v>
      </c>
      <c r="AD9590" s="38" t="s">
        <v>428</v>
      </c>
      <c r="AE9590" s="60" t="s">
        <v>133</v>
      </c>
      <c r="AF9590" s="54">
        <v>160</v>
      </c>
      <c r="AG9590" s="43">
        <v>20</v>
      </c>
      <c r="AH9590">
        <v>39</v>
      </c>
      <c r="AL9590" t="s">
        <v>22</v>
      </c>
      <c r="AM9590">
        <v>72</v>
      </c>
    </row>
    <row r="9591" spans="28:39">
      <c r="AB9591" t="s">
        <v>650</v>
      </c>
      <c r="AC9591" s="1">
        <v>2</v>
      </c>
      <c r="AD9591" s="38" t="s">
        <v>428</v>
      </c>
      <c r="AE9591" s="60" t="s">
        <v>133</v>
      </c>
      <c r="AF9591" s="54">
        <v>160</v>
      </c>
      <c r="AG9591" s="44">
        <v>30</v>
      </c>
      <c r="AH9591">
        <v>39</v>
      </c>
      <c r="AL9591" t="s">
        <v>22</v>
      </c>
      <c r="AM9591">
        <v>72</v>
      </c>
    </row>
    <row r="9592" spans="28:39">
      <c r="AB9592" t="s">
        <v>650</v>
      </c>
      <c r="AC9592" s="1">
        <v>2</v>
      </c>
      <c r="AD9592" s="38" t="s">
        <v>428</v>
      </c>
      <c r="AE9592" s="60" t="s">
        <v>133</v>
      </c>
      <c r="AF9592" s="54">
        <v>160</v>
      </c>
      <c r="AG9592" s="45">
        <v>40</v>
      </c>
      <c r="AH9592">
        <v>39</v>
      </c>
      <c r="AL9592" t="s">
        <v>22</v>
      </c>
      <c r="AM9592">
        <v>72</v>
      </c>
    </row>
    <row r="9593" spans="28:39">
      <c r="AB9593" t="s">
        <v>650</v>
      </c>
      <c r="AC9593" s="1">
        <v>2</v>
      </c>
      <c r="AD9593" s="38" t="s">
        <v>428</v>
      </c>
      <c r="AE9593" s="60" t="s">
        <v>133</v>
      </c>
      <c r="AF9593" s="54">
        <v>160</v>
      </c>
      <c r="AG9593" s="46">
        <v>50</v>
      </c>
      <c r="AH9593">
        <v>39</v>
      </c>
      <c r="AL9593" t="s">
        <v>22</v>
      </c>
      <c r="AM9593">
        <v>72</v>
      </c>
    </row>
    <row r="9594" spans="28:39">
      <c r="AB9594" t="s">
        <v>650</v>
      </c>
      <c r="AC9594" s="1">
        <v>2</v>
      </c>
      <c r="AD9594" s="38" t="s">
        <v>428</v>
      </c>
      <c r="AE9594" s="60" t="s">
        <v>133</v>
      </c>
      <c r="AF9594" s="54">
        <v>160</v>
      </c>
      <c r="AG9594" s="47">
        <v>60</v>
      </c>
      <c r="AH9594">
        <v>38</v>
      </c>
      <c r="AL9594" t="s">
        <v>22</v>
      </c>
      <c r="AM9594">
        <v>72</v>
      </c>
    </row>
    <row r="9595" spans="28:39">
      <c r="AB9595" t="s">
        <v>650</v>
      </c>
      <c r="AC9595" s="1">
        <v>2</v>
      </c>
      <c r="AD9595" s="38" t="s">
        <v>428</v>
      </c>
      <c r="AE9595" s="60" t="s">
        <v>133</v>
      </c>
      <c r="AF9595" s="54">
        <v>160</v>
      </c>
      <c r="AG9595" s="48">
        <v>70</v>
      </c>
      <c r="AH9595">
        <v>35</v>
      </c>
      <c r="AL9595" t="s">
        <v>22</v>
      </c>
      <c r="AM9595">
        <v>72</v>
      </c>
    </row>
    <row r="9596" spans="28:39">
      <c r="AB9596" t="s">
        <v>650</v>
      </c>
      <c r="AC9596" s="1">
        <v>2</v>
      </c>
      <c r="AD9596" s="38" t="s">
        <v>428</v>
      </c>
      <c r="AE9596" s="60" t="s">
        <v>133</v>
      </c>
      <c r="AF9596" s="55">
        <v>170</v>
      </c>
      <c r="AG9596" s="41">
        <v>0</v>
      </c>
      <c r="AH9596">
        <v>36</v>
      </c>
      <c r="AL9596" t="s">
        <v>22</v>
      </c>
      <c r="AM9596">
        <v>72</v>
      </c>
    </row>
    <row r="9597" spans="28:39">
      <c r="AB9597" t="s">
        <v>650</v>
      </c>
      <c r="AC9597" s="1">
        <v>2</v>
      </c>
      <c r="AD9597" s="38" t="s">
        <v>428</v>
      </c>
      <c r="AE9597" s="60" t="s">
        <v>133</v>
      </c>
      <c r="AF9597" s="55">
        <v>170</v>
      </c>
      <c r="AG9597" s="42">
        <v>10</v>
      </c>
      <c r="AH9597">
        <v>36</v>
      </c>
      <c r="AL9597" t="s">
        <v>22</v>
      </c>
      <c r="AM9597">
        <v>72</v>
      </c>
    </row>
    <row r="9598" spans="28:39">
      <c r="AB9598" t="s">
        <v>650</v>
      </c>
      <c r="AC9598" s="1">
        <v>2</v>
      </c>
      <c r="AD9598" s="38" t="s">
        <v>428</v>
      </c>
      <c r="AE9598" s="60" t="s">
        <v>133</v>
      </c>
      <c r="AF9598" s="55">
        <v>170</v>
      </c>
      <c r="AG9598" s="43">
        <v>20</v>
      </c>
      <c r="AH9598">
        <v>36</v>
      </c>
      <c r="AL9598" t="s">
        <v>22</v>
      </c>
      <c r="AM9598">
        <v>72</v>
      </c>
    </row>
    <row r="9599" spans="28:39">
      <c r="AB9599" t="s">
        <v>650</v>
      </c>
      <c r="AC9599" s="1">
        <v>2</v>
      </c>
      <c r="AD9599" s="38" t="s">
        <v>428</v>
      </c>
      <c r="AE9599" s="60" t="s">
        <v>133</v>
      </c>
      <c r="AF9599" s="55">
        <v>170</v>
      </c>
      <c r="AG9599" s="44">
        <v>30</v>
      </c>
      <c r="AH9599">
        <v>36</v>
      </c>
      <c r="AL9599" t="s">
        <v>22</v>
      </c>
      <c r="AM9599">
        <v>72</v>
      </c>
    </row>
    <row r="9600" spans="28:39">
      <c r="AB9600" t="s">
        <v>650</v>
      </c>
      <c r="AC9600" s="1">
        <v>2</v>
      </c>
      <c r="AD9600" s="38" t="s">
        <v>428</v>
      </c>
      <c r="AE9600" s="60" t="s">
        <v>133</v>
      </c>
      <c r="AF9600" s="55">
        <v>170</v>
      </c>
      <c r="AG9600" s="45">
        <v>40</v>
      </c>
      <c r="AH9600">
        <v>36</v>
      </c>
      <c r="AL9600" t="s">
        <v>22</v>
      </c>
      <c r="AM9600">
        <v>72</v>
      </c>
    </row>
    <row r="9601" spans="28:39">
      <c r="AB9601" t="s">
        <v>650</v>
      </c>
      <c r="AC9601" s="1">
        <v>2</v>
      </c>
      <c r="AD9601" s="38" t="s">
        <v>428</v>
      </c>
      <c r="AE9601" s="60" t="s">
        <v>133</v>
      </c>
      <c r="AF9601" s="55">
        <v>170</v>
      </c>
      <c r="AG9601" s="46">
        <v>50</v>
      </c>
      <c r="AH9601">
        <v>36</v>
      </c>
      <c r="AL9601" t="s">
        <v>22</v>
      </c>
      <c r="AM9601">
        <v>72</v>
      </c>
    </row>
    <row r="9602" spans="28:39">
      <c r="AB9602" t="s">
        <v>650</v>
      </c>
      <c r="AC9602" s="1">
        <v>2</v>
      </c>
      <c r="AD9602" s="38" t="s">
        <v>428</v>
      </c>
      <c r="AE9602" s="60" t="s">
        <v>133</v>
      </c>
      <c r="AF9602" s="55">
        <v>170</v>
      </c>
      <c r="AG9602" s="47">
        <v>60</v>
      </c>
      <c r="AH9602">
        <v>36</v>
      </c>
      <c r="AL9602" t="s">
        <v>22</v>
      </c>
      <c r="AM9602">
        <v>72</v>
      </c>
    </row>
    <row r="9603" spans="28:39">
      <c r="AB9603" t="s">
        <v>650</v>
      </c>
      <c r="AC9603" s="1">
        <v>2</v>
      </c>
      <c r="AD9603" s="38" t="s">
        <v>428</v>
      </c>
      <c r="AE9603" s="60" t="s">
        <v>133</v>
      </c>
      <c r="AF9603" s="55">
        <v>170</v>
      </c>
      <c r="AG9603" s="48">
        <v>70</v>
      </c>
      <c r="AH9603">
        <v>35</v>
      </c>
      <c r="AL9603" t="s">
        <v>22</v>
      </c>
      <c r="AM9603">
        <v>72</v>
      </c>
    </row>
    <row r="9604" spans="28:39">
      <c r="AB9604" t="s">
        <v>650</v>
      </c>
      <c r="AC9604" s="1">
        <v>2</v>
      </c>
      <c r="AD9604" s="38" t="s">
        <v>428</v>
      </c>
      <c r="AE9604" s="60" t="s">
        <v>133</v>
      </c>
      <c r="AF9604" s="56">
        <v>180</v>
      </c>
      <c r="AG9604" s="41">
        <v>0</v>
      </c>
      <c r="AH9604">
        <v>32</v>
      </c>
      <c r="AL9604" t="s">
        <v>22</v>
      </c>
      <c r="AM9604">
        <v>72</v>
      </c>
    </row>
    <row r="9605" spans="28:39">
      <c r="AB9605" t="s">
        <v>650</v>
      </c>
      <c r="AC9605" s="1">
        <v>2</v>
      </c>
      <c r="AD9605" s="38" t="s">
        <v>428</v>
      </c>
      <c r="AE9605" s="60" t="s">
        <v>133</v>
      </c>
      <c r="AF9605" s="56">
        <v>180</v>
      </c>
      <c r="AG9605" s="42">
        <v>10</v>
      </c>
      <c r="AH9605">
        <v>32</v>
      </c>
      <c r="AL9605" t="s">
        <v>22</v>
      </c>
      <c r="AM9605">
        <v>72</v>
      </c>
    </row>
    <row r="9606" spans="28:39">
      <c r="AB9606" t="s">
        <v>650</v>
      </c>
      <c r="AC9606" s="1">
        <v>2</v>
      </c>
      <c r="AD9606" s="38" t="s">
        <v>428</v>
      </c>
      <c r="AE9606" s="60" t="s">
        <v>133</v>
      </c>
      <c r="AF9606" s="56">
        <v>180</v>
      </c>
      <c r="AG9606" s="43">
        <v>20</v>
      </c>
      <c r="AH9606">
        <v>32</v>
      </c>
      <c r="AL9606" t="s">
        <v>22</v>
      </c>
      <c r="AM9606">
        <v>72</v>
      </c>
    </row>
    <row r="9607" spans="28:39">
      <c r="AB9607" t="s">
        <v>650</v>
      </c>
      <c r="AC9607" s="1">
        <v>2</v>
      </c>
      <c r="AD9607" s="38" t="s">
        <v>428</v>
      </c>
      <c r="AE9607" s="60" t="s">
        <v>133</v>
      </c>
      <c r="AF9607" s="56">
        <v>180</v>
      </c>
      <c r="AG9607" s="44">
        <v>30</v>
      </c>
      <c r="AH9607">
        <v>32</v>
      </c>
      <c r="AL9607" t="s">
        <v>22</v>
      </c>
      <c r="AM9607">
        <v>72</v>
      </c>
    </row>
    <row r="9608" spans="28:39">
      <c r="AB9608" t="s">
        <v>650</v>
      </c>
      <c r="AC9608" s="1">
        <v>2</v>
      </c>
      <c r="AD9608" s="38" t="s">
        <v>428</v>
      </c>
      <c r="AE9608" s="60" t="s">
        <v>133</v>
      </c>
      <c r="AF9608" s="56">
        <v>180</v>
      </c>
      <c r="AG9608" s="45">
        <v>40</v>
      </c>
      <c r="AH9608">
        <v>32</v>
      </c>
      <c r="AL9608" t="s">
        <v>22</v>
      </c>
      <c r="AM9608">
        <v>72</v>
      </c>
    </row>
    <row r="9609" spans="28:39">
      <c r="AB9609" t="s">
        <v>650</v>
      </c>
      <c r="AC9609" s="1">
        <v>2</v>
      </c>
      <c r="AD9609" s="38" t="s">
        <v>428</v>
      </c>
      <c r="AE9609" s="60" t="s">
        <v>133</v>
      </c>
      <c r="AF9609" s="56">
        <v>180</v>
      </c>
      <c r="AG9609" s="46">
        <v>50</v>
      </c>
      <c r="AH9609">
        <v>32</v>
      </c>
      <c r="AL9609" t="s">
        <v>22</v>
      </c>
      <c r="AM9609">
        <v>72</v>
      </c>
    </row>
    <row r="9610" spans="28:39">
      <c r="AB9610" t="s">
        <v>650</v>
      </c>
      <c r="AC9610" s="1">
        <v>2</v>
      </c>
      <c r="AD9610" s="38" t="s">
        <v>428</v>
      </c>
      <c r="AE9610" s="60" t="s">
        <v>133</v>
      </c>
      <c r="AF9610" s="56">
        <v>180</v>
      </c>
      <c r="AG9610" s="47">
        <v>60</v>
      </c>
      <c r="AH9610">
        <v>32</v>
      </c>
      <c r="AL9610" t="s">
        <v>22</v>
      </c>
      <c r="AM9610">
        <v>72</v>
      </c>
    </row>
    <row r="9611" spans="28:39">
      <c r="AB9611" t="s">
        <v>650</v>
      </c>
      <c r="AC9611" s="1">
        <v>2</v>
      </c>
      <c r="AD9611" s="38" t="s">
        <v>428</v>
      </c>
      <c r="AE9611" s="60" t="s">
        <v>133</v>
      </c>
      <c r="AF9611" s="56">
        <v>180</v>
      </c>
      <c r="AG9611" s="48">
        <v>70</v>
      </c>
      <c r="AH9611">
        <v>32</v>
      </c>
      <c r="AL9611" t="s">
        <v>22</v>
      </c>
      <c r="AM9611">
        <v>72</v>
      </c>
    </row>
    <row r="9612" spans="28:39">
      <c r="AB9612" t="s">
        <v>650</v>
      </c>
      <c r="AC9612" s="1">
        <v>2</v>
      </c>
      <c r="AD9612" s="38" t="s">
        <v>428</v>
      </c>
      <c r="AE9612" s="60" t="s">
        <v>133</v>
      </c>
      <c r="AF9612" s="57">
        <v>200</v>
      </c>
      <c r="AG9612" s="41">
        <v>0</v>
      </c>
      <c r="AH9612">
        <v>26</v>
      </c>
      <c r="AL9612" t="s">
        <v>22</v>
      </c>
      <c r="AM9612">
        <v>72</v>
      </c>
    </row>
    <row r="9613" spans="28:39">
      <c r="AB9613" t="s">
        <v>650</v>
      </c>
      <c r="AC9613" s="1">
        <v>2</v>
      </c>
      <c r="AD9613" s="38" t="s">
        <v>428</v>
      </c>
      <c r="AE9613" s="60" t="s">
        <v>133</v>
      </c>
      <c r="AF9613" s="57">
        <v>200</v>
      </c>
      <c r="AG9613" s="42">
        <v>10</v>
      </c>
      <c r="AH9613">
        <v>26</v>
      </c>
      <c r="AL9613" t="s">
        <v>22</v>
      </c>
      <c r="AM9613">
        <v>72</v>
      </c>
    </row>
    <row r="9614" spans="28:39">
      <c r="AB9614" t="s">
        <v>650</v>
      </c>
      <c r="AC9614" s="1">
        <v>2</v>
      </c>
      <c r="AD9614" s="38" t="s">
        <v>428</v>
      </c>
      <c r="AE9614" s="60" t="s">
        <v>133</v>
      </c>
      <c r="AF9614" s="57">
        <v>200</v>
      </c>
      <c r="AG9614" s="43">
        <v>20</v>
      </c>
      <c r="AH9614">
        <v>26</v>
      </c>
      <c r="AL9614" t="s">
        <v>22</v>
      </c>
      <c r="AM9614">
        <v>72</v>
      </c>
    </row>
    <row r="9615" spans="28:39">
      <c r="AB9615" t="s">
        <v>650</v>
      </c>
      <c r="AC9615" s="1">
        <v>2</v>
      </c>
      <c r="AD9615" s="38" t="s">
        <v>428</v>
      </c>
      <c r="AE9615" s="60" t="s">
        <v>133</v>
      </c>
      <c r="AF9615" s="57">
        <v>200</v>
      </c>
      <c r="AG9615" s="44">
        <v>30</v>
      </c>
      <c r="AH9615">
        <v>26</v>
      </c>
      <c r="AL9615" t="s">
        <v>22</v>
      </c>
      <c r="AM9615">
        <v>72</v>
      </c>
    </row>
    <row r="9616" spans="28:39">
      <c r="AB9616" t="s">
        <v>650</v>
      </c>
      <c r="AC9616" s="1">
        <v>2</v>
      </c>
      <c r="AD9616" s="38" t="s">
        <v>428</v>
      </c>
      <c r="AE9616" s="60" t="s">
        <v>133</v>
      </c>
      <c r="AF9616" s="57">
        <v>200</v>
      </c>
      <c r="AG9616" s="45">
        <v>40</v>
      </c>
      <c r="AH9616">
        <v>26</v>
      </c>
      <c r="AL9616" t="s">
        <v>22</v>
      </c>
      <c r="AM9616">
        <v>72</v>
      </c>
    </row>
    <row r="9617" spans="28:39">
      <c r="AB9617" t="s">
        <v>650</v>
      </c>
      <c r="AC9617" s="1">
        <v>2</v>
      </c>
      <c r="AD9617" s="38" t="s">
        <v>428</v>
      </c>
      <c r="AE9617" s="60" t="s">
        <v>133</v>
      </c>
      <c r="AF9617" s="57">
        <v>200</v>
      </c>
      <c r="AG9617" s="46">
        <v>50</v>
      </c>
      <c r="AH9617">
        <v>26</v>
      </c>
      <c r="AL9617" t="s">
        <v>22</v>
      </c>
      <c r="AM9617">
        <v>72</v>
      </c>
    </row>
    <row r="9618" spans="28:39">
      <c r="AB9618" t="s">
        <v>650</v>
      </c>
      <c r="AC9618" s="1">
        <v>2</v>
      </c>
      <c r="AD9618" s="38" t="s">
        <v>428</v>
      </c>
      <c r="AE9618" s="60" t="s">
        <v>133</v>
      </c>
      <c r="AF9618" s="57">
        <v>200</v>
      </c>
      <c r="AG9618" s="47">
        <v>60</v>
      </c>
      <c r="AH9618">
        <v>26</v>
      </c>
      <c r="AL9618" t="s">
        <v>22</v>
      </c>
      <c r="AM9618">
        <v>72</v>
      </c>
    </row>
    <row r="9619" spans="28:39">
      <c r="AB9619" t="s">
        <v>650</v>
      </c>
      <c r="AC9619" s="1">
        <v>2</v>
      </c>
      <c r="AD9619" s="38" t="s">
        <v>428</v>
      </c>
      <c r="AE9619" s="60" t="s">
        <v>133</v>
      </c>
      <c r="AF9619" s="57">
        <v>200</v>
      </c>
      <c r="AG9619" s="48">
        <v>70</v>
      </c>
      <c r="AH9619">
        <v>26</v>
      </c>
      <c r="AL9619" t="s">
        <v>22</v>
      </c>
      <c r="AM9619">
        <v>72</v>
      </c>
    </row>
    <row r="9620" spans="28:39">
      <c r="AB9620" s="58" t="s">
        <v>655</v>
      </c>
      <c r="AC9620" s="1">
        <v>2</v>
      </c>
      <c r="AD9620" s="38" t="s">
        <v>337</v>
      </c>
      <c r="AE9620" s="60" t="s">
        <v>133</v>
      </c>
      <c r="AF9620" s="40">
        <v>110</v>
      </c>
      <c r="AG9620" s="41">
        <v>0</v>
      </c>
      <c r="AH9620">
        <v>74</v>
      </c>
      <c r="AL9620" t="s">
        <v>22</v>
      </c>
      <c r="AM9620">
        <v>72</v>
      </c>
    </row>
    <row r="9621" spans="28:39">
      <c r="AB9621" s="58" t="s">
        <v>655</v>
      </c>
      <c r="AC9621" s="1">
        <v>2</v>
      </c>
      <c r="AD9621" s="38" t="s">
        <v>337</v>
      </c>
      <c r="AE9621" s="60" t="s">
        <v>133</v>
      </c>
      <c r="AF9621" s="40">
        <v>110</v>
      </c>
      <c r="AG9621" s="42">
        <v>10</v>
      </c>
      <c r="AH9621">
        <v>68</v>
      </c>
      <c r="AL9621" t="s">
        <v>22</v>
      </c>
      <c r="AM9621">
        <v>72</v>
      </c>
    </row>
    <row r="9622" spans="28:39">
      <c r="AB9622" s="58" t="s">
        <v>655</v>
      </c>
      <c r="AC9622" s="1">
        <v>2</v>
      </c>
      <c r="AD9622" s="38" t="s">
        <v>337</v>
      </c>
      <c r="AE9622" s="60" t="s">
        <v>133</v>
      </c>
      <c r="AF9622" s="40">
        <v>110</v>
      </c>
      <c r="AG9622" s="43">
        <v>20</v>
      </c>
      <c r="AH9622">
        <v>58</v>
      </c>
      <c r="AL9622" t="s">
        <v>22</v>
      </c>
      <c r="AM9622">
        <v>72</v>
      </c>
    </row>
    <row r="9623" spans="28:39">
      <c r="AB9623" s="58" t="s">
        <v>655</v>
      </c>
      <c r="AC9623" s="1">
        <v>2</v>
      </c>
      <c r="AD9623" s="38" t="s">
        <v>337</v>
      </c>
      <c r="AE9623" s="60" t="s">
        <v>133</v>
      </c>
      <c r="AF9623" s="40">
        <v>110</v>
      </c>
      <c r="AG9623" s="44">
        <v>30</v>
      </c>
      <c r="AH9623">
        <v>48</v>
      </c>
      <c r="AL9623" t="s">
        <v>22</v>
      </c>
      <c r="AM9623">
        <v>72</v>
      </c>
    </row>
    <row r="9624" spans="28:39">
      <c r="AB9624" s="58" t="s">
        <v>655</v>
      </c>
      <c r="AC9624" s="1">
        <v>2</v>
      </c>
      <c r="AD9624" s="38" t="s">
        <v>337</v>
      </c>
      <c r="AE9624" s="60" t="s">
        <v>133</v>
      </c>
      <c r="AF9624" s="40">
        <v>110</v>
      </c>
      <c r="AG9624" s="45">
        <v>40</v>
      </c>
      <c r="AH9624">
        <v>36</v>
      </c>
      <c r="AL9624" t="s">
        <v>22</v>
      </c>
      <c r="AM9624">
        <v>72</v>
      </c>
    </row>
    <row r="9625" spans="28:39">
      <c r="AB9625" s="58" t="s">
        <v>655</v>
      </c>
      <c r="AC9625" s="1">
        <v>2</v>
      </c>
      <c r="AD9625" s="38" t="s">
        <v>337</v>
      </c>
      <c r="AE9625" s="60" t="s">
        <v>133</v>
      </c>
      <c r="AF9625" s="40">
        <v>110</v>
      </c>
      <c r="AG9625" s="46">
        <v>50</v>
      </c>
      <c r="AH9625">
        <v>29</v>
      </c>
      <c r="AL9625" t="s">
        <v>22</v>
      </c>
      <c r="AM9625">
        <v>72</v>
      </c>
    </row>
    <row r="9626" spans="28:39">
      <c r="AB9626" s="58" t="s">
        <v>655</v>
      </c>
      <c r="AC9626" s="1">
        <v>2</v>
      </c>
      <c r="AD9626" s="38" t="s">
        <v>337</v>
      </c>
      <c r="AE9626" s="60" t="s">
        <v>133</v>
      </c>
      <c r="AF9626" s="40">
        <v>110</v>
      </c>
      <c r="AG9626" s="47">
        <v>60</v>
      </c>
      <c r="AH9626">
        <v>25</v>
      </c>
      <c r="AL9626" t="s">
        <v>22</v>
      </c>
      <c r="AM9626">
        <v>72</v>
      </c>
    </row>
    <row r="9627" spans="28:39">
      <c r="AB9627" s="58" t="s">
        <v>655</v>
      </c>
      <c r="AC9627" s="1">
        <v>2</v>
      </c>
      <c r="AD9627" s="38" t="s">
        <v>337</v>
      </c>
      <c r="AE9627" s="60" t="s">
        <v>133</v>
      </c>
      <c r="AF9627" s="40">
        <v>110</v>
      </c>
      <c r="AG9627" s="48">
        <v>70</v>
      </c>
      <c r="AH9627">
        <v>21</v>
      </c>
      <c r="AL9627" t="s">
        <v>22</v>
      </c>
      <c r="AM9627">
        <v>72</v>
      </c>
    </row>
    <row r="9628" spans="28:39">
      <c r="AB9628" s="58" t="s">
        <v>655</v>
      </c>
      <c r="AC9628" s="1">
        <v>2</v>
      </c>
      <c r="AD9628" s="38" t="s">
        <v>337</v>
      </c>
      <c r="AE9628" s="60" t="s">
        <v>133</v>
      </c>
      <c r="AF9628" s="49">
        <v>115</v>
      </c>
      <c r="AG9628" s="41">
        <v>0</v>
      </c>
      <c r="AH9628">
        <v>72</v>
      </c>
      <c r="AL9628" t="s">
        <v>22</v>
      </c>
      <c r="AM9628">
        <v>72</v>
      </c>
    </row>
    <row r="9629" spans="28:39">
      <c r="AB9629" s="58" t="s">
        <v>655</v>
      </c>
      <c r="AC9629" s="1">
        <v>2</v>
      </c>
      <c r="AD9629" s="38" t="s">
        <v>337</v>
      </c>
      <c r="AE9629" s="60" t="s">
        <v>133</v>
      </c>
      <c r="AF9629" s="49">
        <v>115</v>
      </c>
      <c r="AG9629" s="42">
        <v>10</v>
      </c>
      <c r="AH9629">
        <v>67</v>
      </c>
      <c r="AL9629" t="s">
        <v>22</v>
      </c>
      <c r="AM9629">
        <v>72</v>
      </c>
    </row>
    <row r="9630" spans="28:39">
      <c r="AB9630" s="58" t="s">
        <v>655</v>
      </c>
      <c r="AC9630" s="1">
        <v>2</v>
      </c>
      <c r="AD9630" s="38" t="s">
        <v>337</v>
      </c>
      <c r="AE9630" s="60" t="s">
        <v>133</v>
      </c>
      <c r="AF9630" s="49">
        <v>115</v>
      </c>
      <c r="AG9630" s="43">
        <v>20</v>
      </c>
      <c r="AH9630">
        <v>58</v>
      </c>
      <c r="AL9630" t="s">
        <v>22</v>
      </c>
      <c r="AM9630">
        <v>72</v>
      </c>
    </row>
    <row r="9631" spans="28:39">
      <c r="AB9631" s="58" t="s">
        <v>655</v>
      </c>
      <c r="AC9631" s="1">
        <v>2</v>
      </c>
      <c r="AD9631" s="38" t="s">
        <v>337</v>
      </c>
      <c r="AE9631" s="60" t="s">
        <v>133</v>
      </c>
      <c r="AF9631" s="49">
        <v>115</v>
      </c>
      <c r="AG9631" s="44">
        <v>30</v>
      </c>
      <c r="AH9631">
        <v>48</v>
      </c>
      <c r="AL9631" t="s">
        <v>22</v>
      </c>
      <c r="AM9631">
        <v>72</v>
      </c>
    </row>
    <row r="9632" spans="28:39">
      <c r="AB9632" s="58" t="s">
        <v>655</v>
      </c>
      <c r="AC9632" s="1">
        <v>2</v>
      </c>
      <c r="AD9632" s="38" t="s">
        <v>337</v>
      </c>
      <c r="AE9632" s="60" t="s">
        <v>133</v>
      </c>
      <c r="AF9632" s="49">
        <v>115</v>
      </c>
      <c r="AG9632" s="45">
        <v>40</v>
      </c>
      <c r="AH9632">
        <v>36</v>
      </c>
      <c r="AL9632" t="s">
        <v>22</v>
      </c>
      <c r="AM9632">
        <v>72</v>
      </c>
    </row>
    <row r="9633" spans="28:39">
      <c r="AB9633" s="58" t="s">
        <v>655</v>
      </c>
      <c r="AC9633" s="1">
        <v>2</v>
      </c>
      <c r="AD9633" s="38" t="s">
        <v>337</v>
      </c>
      <c r="AE9633" s="60" t="s">
        <v>133</v>
      </c>
      <c r="AF9633" s="49">
        <v>115</v>
      </c>
      <c r="AG9633" s="46">
        <v>50</v>
      </c>
      <c r="AH9633">
        <v>29</v>
      </c>
      <c r="AL9633" t="s">
        <v>22</v>
      </c>
      <c r="AM9633">
        <v>72</v>
      </c>
    </row>
    <row r="9634" spans="28:39">
      <c r="AB9634" s="58" t="s">
        <v>655</v>
      </c>
      <c r="AC9634" s="1">
        <v>2</v>
      </c>
      <c r="AD9634" s="38" t="s">
        <v>337</v>
      </c>
      <c r="AE9634" s="60" t="s">
        <v>133</v>
      </c>
      <c r="AF9634" s="49">
        <v>115</v>
      </c>
      <c r="AG9634" s="47">
        <v>60</v>
      </c>
      <c r="AH9634">
        <v>25</v>
      </c>
      <c r="AL9634" t="s">
        <v>22</v>
      </c>
      <c r="AM9634">
        <v>72</v>
      </c>
    </row>
    <row r="9635" spans="28:39">
      <c r="AB9635" s="58" t="s">
        <v>655</v>
      </c>
      <c r="AC9635" s="1">
        <v>2</v>
      </c>
      <c r="AD9635" s="38" t="s">
        <v>337</v>
      </c>
      <c r="AE9635" s="60" t="s">
        <v>133</v>
      </c>
      <c r="AF9635" s="49">
        <v>115</v>
      </c>
      <c r="AG9635" s="48">
        <v>70</v>
      </c>
      <c r="AH9635">
        <v>21</v>
      </c>
      <c r="AL9635" t="s">
        <v>22</v>
      </c>
      <c r="AM9635">
        <v>72</v>
      </c>
    </row>
    <row r="9636" spans="28:39">
      <c r="AB9636" s="58" t="s">
        <v>655</v>
      </c>
      <c r="AC9636" s="1">
        <v>2</v>
      </c>
      <c r="AD9636" s="38" t="s">
        <v>337</v>
      </c>
      <c r="AE9636" s="60" t="s">
        <v>133</v>
      </c>
      <c r="AF9636" s="50">
        <v>120</v>
      </c>
      <c r="AG9636" s="41">
        <v>0</v>
      </c>
      <c r="AH9636">
        <v>70</v>
      </c>
      <c r="AL9636" t="s">
        <v>22</v>
      </c>
      <c r="AM9636">
        <v>72</v>
      </c>
    </row>
    <row r="9637" spans="28:39">
      <c r="AB9637" s="58" t="s">
        <v>655</v>
      </c>
      <c r="AC9637" s="1">
        <v>2</v>
      </c>
      <c r="AD9637" s="38" t="s">
        <v>337</v>
      </c>
      <c r="AE9637" s="60" t="s">
        <v>133</v>
      </c>
      <c r="AF9637" s="50">
        <v>120</v>
      </c>
      <c r="AG9637" s="42">
        <v>10</v>
      </c>
      <c r="AH9637">
        <v>66</v>
      </c>
      <c r="AL9637" t="s">
        <v>22</v>
      </c>
      <c r="AM9637">
        <v>72</v>
      </c>
    </row>
    <row r="9638" spans="28:39">
      <c r="AB9638" s="58" t="s">
        <v>655</v>
      </c>
      <c r="AC9638" s="1">
        <v>2</v>
      </c>
      <c r="AD9638" s="38" t="s">
        <v>337</v>
      </c>
      <c r="AE9638" s="60" t="s">
        <v>133</v>
      </c>
      <c r="AF9638" s="50">
        <v>120</v>
      </c>
      <c r="AG9638" s="43">
        <v>20</v>
      </c>
      <c r="AH9638">
        <v>58</v>
      </c>
      <c r="AL9638" t="s">
        <v>22</v>
      </c>
      <c r="AM9638">
        <v>72</v>
      </c>
    </row>
    <row r="9639" spans="28:39">
      <c r="AB9639" s="58" t="s">
        <v>655</v>
      </c>
      <c r="AC9639" s="1">
        <v>2</v>
      </c>
      <c r="AD9639" s="38" t="s">
        <v>337</v>
      </c>
      <c r="AE9639" s="60" t="s">
        <v>133</v>
      </c>
      <c r="AF9639" s="50">
        <v>120</v>
      </c>
      <c r="AG9639" s="44">
        <v>30</v>
      </c>
      <c r="AH9639">
        <v>48</v>
      </c>
      <c r="AL9639" t="s">
        <v>22</v>
      </c>
      <c r="AM9639">
        <v>72</v>
      </c>
    </row>
    <row r="9640" spans="28:39">
      <c r="AB9640" s="58" t="s">
        <v>655</v>
      </c>
      <c r="AC9640" s="1">
        <v>2</v>
      </c>
      <c r="AD9640" s="38" t="s">
        <v>337</v>
      </c>
      <c r="AE9640" s="60" t="s">
        <v>133</v>
      </c>
      <c r="AF9640" s="50">
        <v>120</v>
      </c>
      <c r="AG9640" s="45">
        <v>40</v>
      </c>
      <c r="AH9640">
        <v>36</v>
      </c>
      <c r="AL9640" t="s">
        <v>22</v>
      </c>
      <c r="AM9640">
        <v>72</v>
      </c>
    </row>
    <row r="9641" spans="28:39">
      <c r="AB9641" s="58" t="s">
        <v>655</v>
      </c>
      <c r="AC9641" s="1">
        <v>2</v>
      </c>
      <c r="AD9641" s="38" t="s">
        <v>337</v>
      </c>
      <c r="AE9641" s="60" t="s">
        <v>133</v>
      </c>
      <c r="AF9641" s="50">
        <v>120</v>
      </c>
      <c r="AG9641" s="46">
        <v>50</v>
      </c>
      <c r="AH9641">
        <v>29</v>
      </c>
      <c r="AL9641" t="s">
        <v>22</v>
      </c>
      <c r="AM9641">
        <v>72</v>
      </c>
    </row>
    <row r="9642" spans="28:39">
      <c r="AB9642" s="58" t="s">
        <v>655</v>
      </c>
      <c r="AC9642" s="1">
        <v>2</v>
      </c>
      <c r="AD9642" s="38" t="s">
        <v>337</v>
      </c>
      <c r="AE9642" s="60" t="s">
        <v>133</v>
      </c>
      <c r="AF9642" s="50">
        <v>120</v>
      </c>
      <c r="AG9642" s="47">
        <v>60</v>
      </c>
      <c r="AH9642">
        <v>25</v>
      </c>
      <c r="AL9642" t="s">
        <v>22</v>
      </c>
      <c r="AM9642">
        <v>72</v>
      </c>
    </row>
    <row r="9643" spans="28:39">
      <c r="AB9643" s="58" t="s">
        <v>655</v>
      </c>
      <c r="AC9643" s="1">
        <v>2</v>
      </c>
      <c r="AD9643" s="38" t="s">
        <v>337</v>
      </c>
      <c r="AE9643" s="60" t="s">
        <v>133</v>
      </c>
      <c r="AF9643" s="50">
        <v>120</v>
      </c>
      <c r="AG9643" s="48">
        <v>70</v>
      </c>
      <c r="AH9643">
        <v>21</v>
      </c>
      <c r="AL9643" t="s">
        <v>22</v>
      </c>
      <c r="AM9643">
        <v>72</v>
      </c>
    </row>
    <row r="9644" spans="28:39">
      <c r="AB9644" s="58" t="s">
        <v>655</v>
      </c>
      <c r="AC9644" s="1">
        <v>2</v>
      </c>
      <c r="AD9644" s="38" t="s">
        <v>337</v>
      </c>
      <c r="AE9644" s="60" t="s">
        <v>133</v>
      </c>
      <c r="AF9644" s="51">
        <v>130</v>
      </c>
      <c r="AG9644" s="41">
        <v>0</v>
      </c>
      <c r="AH9644">
        <v>66</v>
      </c>
      <c r="AL9644" t="s">
        <v>22</v>
      </c>
      <c r="AM9644">
        <v>72</v>
      </c>
    </row>
    <row r="9645" spans="28:39">
      <c r="AB9645" s="58" t="s">
        <v>655</v>
      </c>
      <c r="AC9645" s="1">
        <v>2</v>
      </c>
      <c r="AD9645" s="38" t="s">
        <v>337</v>
      </c>
      <c r="AE9645" s="60" t="s">
        <v>133</v>
      </c>
      <c r="AF9645" s="51">
        <v>130</v>
      </c>
      <c r="AG9645" s="42">
        <v>10</v>
      </c>
      <c r="AH9645">
        <v>65</v>
      </c>
      <c r="AL9645" t="s">
        <v>22</v>
      </c>
      <c r="AM9645">
        <v>72</v>
      </c>
    </row>
    <row r="9646" spans="28:39">
      <c r="AB9646" s="58" t="s">
        <v>655</v>
      </c>
      <c r="AC9646" s="1">
        <v>2</v>
      </c>
      <c r="AD9646" s="38" t="s">
        <v>337</v>
      </c>
      <c r="AE9646" s="60" t="s">
        <v>133</v>
      </c>
      <c r="AF9646" s="51">
        <v>130</v>
      </c>
      <c r="AG9646" s="43">
        <v>20</v>
      </c>
      <c r="AH9646">
        <v>58</v>
      </c>
      <c r="AL9646" t="s">
        <v>22</v>
      </c>
      <c r="AM9646">
        <v>72</v>
      </c>
    </row>
    <row r="9647" spans="28:39">
      <c r="AB9647" s="58" t="s">
        <v>655</v>
      </c>
      <c r="AC9647" s="1">
        <v>2</v>
      </c>
      <c r="AD9647" s="38" t="s">
        <v>337</v>
      </c>
      <c r="AE9647" s="60" t="s">
        <v>133</v>
      </c>
      <c r="AF9647" s="51">
        <v>130</v>
      </c>
      <c r="AG9647" s="44">
        <v>30</v>
      </c>
      <c r="AH9647">
        <v>48</v>
      </c>
      <c r="AL9647" t="s">
        <v>22</v>
      </c>
      <c r="AM9647">
        <v>72</v>
      </c>
    </row>
    <row r="9648" spans="28:39">
      <c r="AB9648" s="58" t="s">
        <v>655</v>
      </c>
      <c r="AC9648" s="1">
        <v>2</v>
      </c>
      <c r="AD9648" s="38" t="s">
        <v>337</v>
      </c>
      <c r="AE9648" s="60" t="s">
        <v>133</v>
      </c>
      <c r="AF9648" s="51">
        <v>130</v>
      </c>
      <c r="AG9648" s="45">
        <v>40</v>
      </c>
      <c r="AH9648">
        <v>36</v>
      </c>
      <c r="AL9648" t="s">
        <v>22</v>
      </c>
      <c r="AM9648">
        <v>72</v>
      </c>
    </row>
    <row r="9649" spans="28:39">
      <c r="AB9649" s="58" t="s">
        <v>655</v>
      </c>
      <c r="AC9649" s="1">
        <v>2</v>
      </c>
      <c r="AD9649" s="38" t="s">
        <v>337</v>
      </c>
      <c r="AE9649" s="60" t="s">
        <v>133</v>
      </c>
      <c r="AF9649" s="51">
        <v>130</v>
      </c>
      <c r="AG9649" s="46">
        <v>50</v>
      </c>
      <c r="AH9649">
        <v>29</v>
      </c>
      <c r="AL9649" t="s">
        <v>22</v>
      </c>
      <c r="AM9649">
        <v>72</v>
      </c>
    </row>
    <row r="9650" spans="28:39">
      <c r="AB9650" s="58" t="s">
        <v>655</v>
      </c>
      <c r="AC9650" s="1">
        <v>2</v>
      </c>
      <c r="AD9650" s="38" t="s">
        <v>337</v>
      </c>
      <c r="AE9650" s="60" t="s">
        <v>133</v>
      </c>
      <c r="AF9650" s="51">
        <v>130</v>
      </c>
      <c r="AG9650" s="47">
        <v>60</v>
      </c>
      <c r="AH9650">
        <v>25</v>
      </c>
      <c r="AL9650" t="s">
        <v>22</v>
      </c>
      <c r="AM9650">
        <v>72</v>
      </c>
    </row>
    <row r="9651" spans="28:39">
      <c r="AB9651" s="58" t="s">
        <v>655</v>
      </c>
      <c r="AC9651" s="1">
        <v>2</v>
      </c>
      <c r="AD9651" s="38" t="s">
        <v>337</v>
      </c>
      <c r="AE9651" s="60" t="s">
        <v>133</v>
      </c>
      <c r="AF9651" s="51">
        <v>130</v>
      </c>
      <c r="AG9651" s="48">
        <v>70</v>
      </c>
      <c r="AH9651">
        <v>21</v>
      </c>
      <c r="AL9651" t="s">
        <v>22</v>
      </c>
      <c r="AM9651">
        <v>72</v>
      </c>
    </row>
    <row r="9652" spans="28:39">
      <c r="AB9652" s="58" t="s">
        <v>655</v>
      </c>
      <c r="AC9652" s="1">
        <v>2</v>
      </c>
      <c r="AD9652" s="38" t="s">
        <v>337</v>
      </c>
      <c r="AE9652" s="60" t="s">
        <v>133</v>
      </c>
      <c r="AF9652" s="52">
        <v>140</v>
      </c>
      <c r="AG9652" s="41">
        <v>0</v>
      </c>
      <c r="AH9652">
        <v>62</v>
      </c>
      <c r="AL9652" t="s">
        <v>22</v>
      </c>
      <c r="AM9652">
        <v>72</v>
      </c>
    </row>
    <row r="9653" spans="28:39">
      <c r="AB9653" s="58" t="s">
        <v>655</v>
      </c>
      <c r="AC9653" s="1">
        <v>2</v>
      </c>
      <c r="AD9653" s="38" t="s">
        <v>337</v>
      </c>
      <c r="AE9653" s="60" t="s">
        <v>133</v>
      </c>
      <c r="AF9653" s="52">
        <v>140</v>
      </c>
      <c r="AG9653" s="42">
        <v>10</v>
      </c>
      <c r="AH9653">
        <v>62</v>
      </c>
      <c r="AL9653" t="s">
        <v>22</v>
      </c>
      <c r="AM9653">
        <v>72</v>
      </c>
    </row>
    <row r="9654" spans="28:39">
      <c r="AB9654" s="58" t="s">
        <v>655</v>
      </c>
      <c r="AC9654" s="1">
        <v>2</v>
      </c>
      <c r="AD9654" s="38" t="s">
        <v>337</v>
      </c>
      <c r="AE9654" s="60" t="s">
        <v>133</v>
      </c>
      <c r="AF9654" s="52">
        <v>140</v>
      </c>
      <c r="AG9654" s="43">
        <v>20</v>
      </c>
      <c r="AH9654">
        <v>57</v>
      </c>
      <c r="AL9654" t="s">
        <v>22</v>
      </c>
      <c r="AM9654">
        <v>72</v>
      </c>
    </row>
    <row r="9655" spans="28:39">
      <c r="AB9655" s="58" t="s">
        <v>655</v>
      </c>
      <c r="AC9655" s="1">
        <v>2</v>
      </c>
      <c r="AD9655" s="38" t="s">
        <v>337</v>
      </c>
      <c r="AE9655" s="60" t="s">
        <v>133</v>
      </c>
      <c r="AF9655" s="52">
        <v>140</v>
      </c>
      <c r="AG9655" s="44">
        <v>30</v>
      </c>
      <c r="AH9655">
        <v>48</v>
      </c>
      <c r="AL9655" t="s">
        <v>22</v>
      </c>
      <c r="AM9655">
        <v>72</v>
      </c>
    </row>
    <row r="9656" spans="28:39">
      <c r="AB9656" s="58" t="s">
        <v>655</v>
      </c>
      <c r="AC9656" s="1">
        <v>2</v>
      </c>
      <c r="AD9656" s="38" t="s">
        <v>337</v>
      </c>
      <c r="AE9656" s="60" t="s">
        <v>133</v>
      </c>
      <c r="AF9656" s="52">
        <v>140</v>
      </c>
      <c r="AG9656" s="45">
        <v>40</v>
      </c>
      <c r="AH9656">
        <v>36</v>
      </c>
      <c r="AL9656" t="s">
        <v>22</v>
      </c>
      <c r="AM9656">
        <v>72</v>
      </c>
    </row>
    <row r="9657" spans="28:39">
      <c r="AB9657" s="58" t="s">
        <v>655</v>
      </c>
      <c r="AC9657" s="1">
        <v>2</v>
      </c>
      <c r="AD9657" s="38" t="s">
        <v>337</v>
      </c>
      <c r="AE9657" s="60" t="s">
        <v>133</v>
      </c>
      <c r="AF9657" s="52">
        <v>140</v>
      </c>
      <c r="AG9657" s="46">
        <v>50</v>
      </c>
      <c r="AH9657">
        <v>29</v>
      </c>
      <c r="AL9657" t="s">
        <v>22</v>
      </c>
      <c r="AM9657">
        <v>72</v>
      </c>
    </row>
    <row r="9658" spans="28:39">
      <c r="AB9658" s="58" t="s">
        <v>655</v>
      </c>
      <c r="AC9658" s="1">
        <v>2</v>
      </c>
      <c r="AD9658" s="38" t="s">
        <v>337</v>
      </c>
      <c r="AE9658" s="60" t="s">
        <v>133</v>
      </c>
      <c r="AF9658" s="52">
        <v>140</v>
      </c>
      <c r="AG9658" s="47">
        <v>60</v>
      </c>
      <c r="AH9658">
        <v>25</v>
      </c>
      <c r="AL9658" t="s">
        <v>22</v>
      </c>
      <c r="AM9658">
        <v>72</v>
      </c>
    </row>
    <row r="9659" spans="28:39">
      <c r="AB9659" s="58" t="s">
        <v>655</v>
      </c>
      <c r="AC9659" s="1">
        <v>2</v>
      </c>
      <c r="AD9659" s="38" t="s">
        <v>337</v>
      </c>
      <c r="AE9659" s="60" t="s">
        <v>133</v>
      </c>
      <c r="AF9659" s="52">
        <v>140</v>
      </c>
      <c r="AG9659" s="48">
        <v>70</v>
      </c>
      <c r="AH9659">
        <v>21</v>
      </c>
      <c r="AL9659" t="s">
        <v>22</v>
      </c>
      <c r="AM9659">
        <v>72</v>
      </c>
    </row>
    <row r="9660" spans="28:39">
      <c r="AB9660" s="58" t="s">
        <v>655</v>
      </c>
      <c r="AC9660" s="1">
        <v>2</v>
      </c>
      <c r="AD9660" s="38" t="s">
        <v>337</v>
      </c>
      <c r="AE9660" s="60" t="s">
        <v>133</v>
      </c>
      <c r="AF9660" s="53">
        <v>150</v>
      </c>
      <c r="AG9660" s="41">
        <v>0</v>
      </c>
      <c r="AH9660">
        <v>49</v>
      </c>
      <c r="AL9660" t="s">
        <v>22</v>
      </c>
      <c r="AM9660">
        <v>72</v>
      </c>
    </row>
    <row r="9661" spans="28:39">
      <c r="AB9661" s="58" t="s">
        <v>655</v>
      </c>
      <c r="AC9661" s="1">
        <v>2</v>
      </c>
      <c r="AD9661" s="38" t="s">
        <v>337</v>
      </c>
      <c r="AE9661" s="60" t="s">
        <v>133</v>
      </c>
      <c r="AF9661" s="53">
        <v>150</v>
      </c>
      <c r="AG9661" s="42">
        <v>10</v>
      </c>
      <c r="AH9661">
        <v>49</v>
      </c>
      <c r="AL9661" t="s">
        <v>22</v>
      </c>
      <c r="AM9661">
        <v>72</v>
      </c>
    </row>
    <row r="9662" spans="28:39">
      <c r="AB9662" s="58" t="s">
        <v>655</v>
      </c>
      <c r="AC9662" s="1">
        <v>2</v>
      </c>
      <c r="AD9662" s="38" t="s">
        <v>337</v>
      </c>
      <c r="AE9662" s="60" t="s">
        <v>133</v>
      </c>
      <c r="AF9662" s="53">
        <v>150</v>
      </c>
      <c r="AG9662" s="43">
        <v>20</v>
      </c>
      <c r="AH9662">
        <v>49</v>
      </c>
      <c r="AL9662" t="s">
        <v>22</v>
      </c>
      <c r="AM9662">
        <v>72</v>
      </c>
    </row>
    <row r="9663" spans="28:39">
      <c r="AB9663" s="58" t="s">
        <v>655</v>
      </c>
      <c r="AC9663" s="1">
        <v>2</v>
      </c>
      <c r="AD9663" s="38" t="s">
        <v>337</v>
      </c>
      <c r="AE9663" s="60" t="s">
        <v>133</v>
      </c>
      <c r="AF9663" s="53">
        <v>150</v>
      </c>
      <c r="AG9663" s="44">
        <v>30</v>
      </c>
      <c r="AH9663">
        <v>48</v>
      </c>
      <c r="AL9663" t="s">
        <v>22</v>
      </c>
      <c r="AM9663">
        <v>72</v>
      </c>
    </row>
    <row r="9664" spans="28:39">
      <c r="AB9664" s="58" t="s">
        <v>655</v>
      </c>
      <c r="AC9664" s="1">
        <v>2</v>
      </c>
      <c r="AD9664" s="38" t="s">
        <v>337</v>
      </c>
      <c r="AE9664" s="60" t="s">
        <v>133</v>
      </c>
      <c r="AF9664" s="53">
        <v>150</v>
      </c>
      <c r="AG9664" s="45">
        <v>40</v>
      </c>
      <c r="AH9664">
        <v>36</v>
      </c>
      <c r="AL9664" t="s">
        <v>22</v>
      </c>
      <c r="AM9664">
        <v>72</v>
      </c>
    </row>
    <row r="9665" spans="28:39">
      <c r="AB9665" s="58" t="s">
        <v>655</v>
      </c>
      <c r="AC9665" s="1">
        <v>2</v>
      </c>
      <c r="AD9665" s="38" t="s">
        <v>337</v>
      </c>
      <c r="AE9665" s="60" t="s">
        <v>133</v>
      </c>
      <c r="AF9665" s="53">
        <v>150</v>
      </c>
      <c r="AG9665" s="46">
        <v>50</v>
      </c>
      <c r="AH9665">
        <v>29</v>
      </c>
      <c r="AL9665" t="s">
        <v>22</v>
      </c>
      <c r="AM9665">
        <v>72</v>
      </c>
    </row>
    <row r="9666" spans="28:39">
      <c r="AB9666" s="58" t="s">
        <v>655</v>
      </c>
      <c r="AC9666" s="1">
        <v>2</v>
      </c>
      <c r="AD9666" s="38" t="s">
        <v>337</v>
      </c>
      <c r="AE9666" s="60" t="s">
        <v>133</v>
      </c>
      <c r="AF9666" s="53">
        <v>150</v>
      </c>
      <c r="AG9666" s="47">
        <v>60</v>
      </c>
      <c r="AH9666">
        <v>25</v>
      </c>
      <c r="AL9666" t="s">
        <v>22</v>
      </c>
      <c r="AM9666">
        <v>72</v>
      </c>
    </row>
    <row r="9667" spans="28:39">
      <c r="AB9667" s="58" t="s">
        <v>655</v>
      </c>
      <c r="AC9667" s="1">
        <v>2</v>
      </c>
      <c r="AD9667" s="38" t="s">
        <v>337</v>
      </c>
      <c r="AE9667" s="60" t="s">
        <v>133</v>
      </c>
      <c r="AF9667" s="53">
        <v>150</v>
      </c>
      <c r="AG9667" s="48">
        <v>70</v>
      </c>
      <c r="AH9667">
        <v>21</v>
      </c>
      <c r="AL9667" t="s">
        <v>22</v>
      </c>
      <c r="AM9667">
        <v>72</v>
      </c>
    </row>
    <row r="9668" spans="28:39">
      <c r="AB9668" s="58" t="s">
        <v>655</v>
      </c>
      <c r="AC9668" s="1">
        <v>2</v>
      </c>
      <c r="AD9668" s="38" t="s">
        <v>337</v>
      </c>
      <c r="AE9668" s="60" t="s">
        <v>133</v>
      </c>
      <c r="AF9668" s="54">
        <v>160</v>
      </c>
      <c r="AG9668" s="41">
        <v>0</v>
      </c>
      <c r="AH9668">
        <v>48</v>
      </c>
      <c r="AL9668" t="s">
        <v>22</v>
      </c>
      <c r="AM9668">
        <v>72</v>
      </c>
    </row>
    <row r="9669" spans="28:39">
      <c r="AB9669" s="58" t="s">
        <v>655</v>
      </c>
      <c r="AC9669" s="1">
        <v>2</v>
      </c>
      <c r="AD9669" s="38" t="s">
        <v>337</v>
      </c>
      <c r="AE9669" s="60" t="s">
        <v>133</v>
      </c>
      <c r="AF9669" s="54">
        <v>160</v>
      </c>
      <c r="AG9669" s="42">
        <v>10</v>
      </c>
      <c r="AH9669">
        <v>48</v>
      </c>
      <c r="AL9669" t="s">
        <v>22</v>
      </c>
      <c r="AM9669">
        <v>72</v>
      </c>
    </row>
    <row r="9670" spans="28:39">
      <c r="AB9670" s="58" t="s">
        <v>655</v>
      </c>
      <c r="AC9670" s="1">
        <v>2</v>
      </c>
      <c r="AD9670" s="38" t="s">
        <v>337</v>
      </c>
      <c r="AE9670" s="60" t="s">
        <v>133</v>
      </c>
      <c r="AF9670" s="54">
        <v>160</v>
      </c>
      <c r="AG9670" s="43">
        <v>20</v>
      </c>
      <c r="AH9670">
        <v>48</v>
      </c>
      <c r="AL9670" t="s">
        <v>22</v>
      </c>
      <c r="AM9670">
        <v>72</v>
      </c>
    </row>
    <row r="9671" spans="28:39">
      <c r="AB9671" s="58" t="s">
        <v>655</v>
      </c>
      <c r="AC9671" s="1">
        <v>2</v>
      </c>
      <c r="AD9671" s="38" t="s">
        <v>337</v>
      </c>
      <c r="AE9671" s="60" t="s">
        <v>133</v>
      </c>
      <c r="AF9671" s="54">
        <v>160</v>
      </c>
      <c r="AG9671" s="44">
        <v>30</v>
      </c>
      <c r="AH9671">
        <v>48</v>
      </c>
      <c r="AL9671" t="s">
        <v>22</v>
      </c>
      <c r="AM9671">
        <v>72</v>
      </c>
    </row>
    <row r="9672" spans="28:39">
      <c r="AB9672" s="58" t="s">
        <v>655</v>
      </c>
      <c r="AC9672" s="1">
        <v>2</v>
      </c>
      <c r="AD9672" s="38" t="s">
        <v>337</v>
      </c>
      <c r="AE9672" s="60" t="s">
        <v>133</v>
      </c>
      <c r="AF9672" s="54">
        <v>160</v>
      </c>
      <c r="AG9672" s="45">
        <v>40</v>
      </c>
      <c r="AH9672">
        <v>36</v>
      </c>
      <c r="AL9672" t="s">
        <v>22</v>
      </c>
      <c r="AM9672">
        <v>72</v>
      </c>
    </row>
    <row r="9673" spans="28:39">
      <c r="AB9673" s="58" t="s">
        <v>655</v>
      </c>
      <c r="AC9673" s="1">
        <v>2</v>
      </c>
      <c r="AD9673" s="38" t="s">
        <v>337</v>
      </c>
      <c r="AE9673" s="60" t="s">
        <v>133</v>
      </c>
      <c r="AF9673" s="54">
        <v>160</v>
      </c>
      <c r="AG9673" s="46">
        <v>50</v>
      </c>
      <c r="AH9673">
        <v>29</v>
      </c>
      <c r="AL9673" t="s">
        <v>22</v>
      </c>
      <c r="AM9673">
        <v>72</v>
      </c>
    </row>
    <row r="9674" spans="28:39">
      <c r="AB9674" s="58" t="s">
        <v>655</v>
      </c>
      <c r="AC9674" s="1">
        <v>2</v>
      </c>
      <c r="AD9674" s="38" t="s">
        <v>337</v>
      </c>
      <c r="AE9674" s="60" t="s">
        <v>133</v>
      </c>
      <c r="AF9674" s="54">
        <v>160</v>
      </c>
      <c r="AG9674" s="47">
        <v>60</v>
      </c>
      <c r="AH9674">
        <v>25</v>
      </c>
      <c r="AL9674" t="s">
        <v>22</v>
      </c>
      <c r="AM9674">
        <v>72</v>
      </c>
    </row>
    <row r="9675" spans="28:39">
      <c r="AB9675" s="58" t="s">
        <v>655</v>
      </c>
      <c r="AC9675" s="1">
        <v>2</v>
      </c>
      <c r="AD9675" s="38" t="s">
        <v>337</v>
      </c>
      <c r="AE9675" s="60" t="s">
        <v>133</v>
      </c>
      <c r="AF9675" s="54">
        <v>160</v>
      </c>
      <c r="AG9675" s="48">
        <v>70</v>
      </c>
      <c r="AH9675">
        <v>21</v>
      </c>
      <c r="AL9675" t="s">
        <v>22</v>
      </c>
      <c r="AM9675">
        <v>72</v>
      </c>
    </row>
    <row r="9676" spans="28:39">
      <c r="AB9676" s="58" t="s">
        <v>655</v>
      </c>
      <c r="AC9676" s="1">
        <v>2</v>
      </c>
      <c r="AD9676" s="38" t="s">
        <v>337</v>
      </c>
      <c r="AE9676" s="60" t="s">
        <v>133</v>
      </c>
      <c r="AF9676" s="55">
        <v>170</v>
      </c>
      <c r="AG9676" s="41">
        <v>0</v>
      </c>
      <c r="AH9676">
        <v>45</v>
      </c>
      <c r="AL9676" t="s">
        <v>22</v>
      </c>
      <c r="AM9676">
        <v>72</v>
      </c>
    </row>
    <row r="9677" spans="28:39">
      <c r="AB9677" s="58" t="s">
        <v>655</v>
      </c>
      <c r="AC9677" s="1">
        <v>2</v>
      </c>
      <c r="AD9677" s="38" t="s">
        <v>337</v>
      </c>
      <c r="AE9677" s="60" t="s">
        <v>133</v>
      </c>
      <c r="AF9677" s="55">
        <v>170</v>
      </c>
      <c r="AG9677" s="42">
        <v>10</v>
      </c>
      <c r="AH9677">
        <v>45</v>
      </c>
      <c r="AL9677" t="s">
        <v>22</v>
      </c>
      <c r="AM9677">
        <v>72</v>
      </c>
    </row>
    <row r="9678" spans="28:39">
      <c r="AB9678" s="58" t="s">
        <v>655</v>
      </c>
      <c r="AC9678" s="1">
        <v>2</v>
      </c>
      <c r="AD9678" s="38" t="s">
        <v>337</v>
      </c>
      <c r="AE9678" s="60" t="s">
        <v>133</v>
      </c>
      <c r="AF9678" s="55">
        <v>170</v>
      </c>
      <c r="AG9678" s="43">
        <v>20</v>
      </c>
      <c r="AH9678">
        <v>45</v>
      </c>
      <c r="AL9678" t="s">
        <v>22</v>
      </c>
      <c r="AM9678">
        <v>72</v>
      </c>
    </row>
    <row r="9679" spans="28:39">
      <c r="AB9679" s="58" t="s">
        <v>655</v>
      </c>
      <c r="AC9679" s="1">
        <v>2</v>
      </c>
      <c r="AD9679" s="38" t="s">
        <v>337</v>
      </c>
      <c r="AE9679" s="60" t="s">
        <v>133</v>
      </c>
      <c r="AF9679" s="55">
        <v>170</v>
      </c>
      <c r="AG9679" s="44">
        <v>30</v>
      </c>
      <c r="AH9679">
        <v>45</v>
      </c>
      <c r="AL9679" t="s">
        <v>22</v>
      </c>
      <c r="AM9679">
        <v>72</v>
      </c>
    </row>
    <row r="9680" spans="28:39">
      <c r="AB9680" s="58" t="s">
        <v>655</v>
      </c>
      <c r="AC9680" s="1">
        <v>2</v>
      </c>
      <c r="AD9680" s="38" t="s">
        <v>337</v>
      </c>
      <c r="AE9680" s="60" t="s">
        <v>133</v>
      </c>
      <c r="AF9680" s="55">
        <v>170</v>
      </c>
      <c r="AG9680" s="45">
        <v>40</v>
      </c>
      <c r="AH9680">
        <v>36</v>
      </c>
      <c r="AL9680" t="s">
        <v>22</v>
      </c>
      <c r="AM9680">
        <v>72</v>
      </c>
    </row>
    <row r="9681" spans="28:39">
      <c r="AB9681" s="58" t="s">
        <v>655</v>
      </c>
      <c r="AC9681" s="1">
        <v>2</v>
      </c>
      <c r="AD9681" s="38" t="s">
        <v>337</v>
      </c>
      <c r="AE9681" s="60" t="s">
        <v>133</v>
      </c>
      <c r="AF9681" s="55">
        <v>170</v>
      </c>
      <c r="AG9681" s="46">
        <v>50</v>
      </c>
      <c r="AH9681">
        <v>29</v>
      </c>
      <c r="AL9681" t="s">
        <v>22</v>
      </c>
      <c r="AM9681">
        <v>72</v>
      </c>
    </row>
    <row r="9682" spans="28:39">
      <c r="AB9682" s="58" t="s">
        <v>655</v>
      </c>
      <c r="AC9682" s="1">
        <v>2</v>
      </c>
      <c r="AD9682" s="38" t="s">
        <v>337</v>
      </c>
      <c r="AE9682" s="60" t="s">
        <v>133</v>
      </c>
      <c r="AF9682" s="55">
        <v>170</v>
      </c>
      <c r="AG9682" s="47">
        <v>60</v>
      </c>
      <c r="AH9682">
        <v>25</v>
      </c>
      <c r="AL9682" t="s">
        <v>22</v>
      </c>
      <c r="AM9682">
        <v>72</v>
      </c>
    </row>
    <row r="9683" spans="28:39">
      <c r="AB9683" s="58" t="s">
        <v>655</v>
      </c>
      <c r="AC9683" s="1">
        <v>2</v>
      </c>
      <c r="AD9683" s="38" t="s">
        <v>337</v>
      </c>
      <c r="AE9683" s="60" t="s">
        <v>133</v>
      </c>
      <c r="AF9683" s="55">
        <v>170</v>
      </c>
      <c r="AG9683" s="48">
        <v>70</v>
      </c>
      <c r="AH9683">
        <v>21</v>
      </c>
      <c r="AL9683" t="s">
        <v>22</v>
      </c>
      <c r="AM9683">
        <v>72</v>
      </c>
    </row>
    <row r="9684" spans="28:39">
      <c r="AB9684" s="58" t="s">
        <v>655</v>
      </c>
      <c r="AC9684" s="1">
        <v>2</v>
      </c>
      <c r="AD9684" s="38" t="s">
        <v>337</v>
      </c>
      <c r="AE9684" s="60" t="s">
        <v>133</v>
      </c>
      <c r="AF9684" s="56">
        <v>180</v>
      </c>
      <c r="AG9684" s="41">
        <v>0</v>
      </c>
      <c r="AH9684">
        <v>43</v>
      </c>
      <c r="AL9684" t="s">
        <v>22</v>
      </c>
      <c r="AM9684">
        <v>72</v>
      </c>
    </row>
    <row r="9685" spans="28:39">
      <c r="AB9685" s="58" t="s">
        <v>655</v>
      </c>
      <c r="AC9685" s="1">
        <v>2</v>
      </c>
      <c r="AD9685" s="38" t="s">
        <v>337</v>
      </c>
      <c r="AE9685" s="60" t="s">
        <v>133</v>
      </c>
      <c r="AF9685" s="56">
        <v>180</v>
      </c>
      <c r="AG9685" s="42">
        <v>10</v>
      </c>
      <c r="AH9685">
        <v>43</v>
      </c>
      <c r="AL9685" t="s">
        <v>22</v>
      </c>
      <c r="AM9685">
        <v>72</v>
      </c>
    </row>
    <row r="9686" spans="28:39">
      <c r="AB9686" s="58" t="s">
        <v>655</v>
      </c>
      <c r="AC9686" s="1">
        <v>2</v>
      </c>
      <c r="AD9686" s="38" t="s">
        <v>337</v>
      </c>
      <c r="AE9686" s="60" t="s">
        <v>133</v>
      </c>
      <c r="AF9686" s="56">
        <v>180</v>
      </c>
      <c r="AG9686" s="43">
        <v>20</v>
      </c>
      <c r="AH9686">
        <v>43</v>
      </c>
      <c r="AL9686" t="s">
        <v>22</v>
      </c>
      <c r="AM9686">
        <v>72</v>
      </c>
    </row>
    <row r="9687" spans="28:39">
      <c r="AB9687" s="58" t="s">
        <v>655</v>
      </c>
      <c r="AC9687" s="1">
        <v>2</v>
      </c>
      <c r="AD9687" s="38" t="s">
        <v>337</v>
      </c>
      <c r="AE9687" s="60" t="s">
        <v>133</v>
      </c>
      <c r="AF9687" s="56">
        <v>180</v>
      </c>
      <c r="AG9687" s="44">
        <v>30</v>
      </c>
      <c r="AH9687">
        <v>43</v>
      </c>
      <c r="AL9687" t="s">
        <v>22</v>
      </c>
      <c r="AM9687">
        <v>72</v>
      </c>
    </row>
    <row r="9688" spans="28:39">
      <c r="AB9688" s="58" t="s">
        <v>655</v>
      </c>
      <c r="AC9688" s="1">
        <v>2</v>
      </c>
      <c r="AD9688" s="38" t="s">
        <v>337</v>
      </c>
      <c r="AE9688" s="60" t="s">
        <v>133</v>
      </c>
      <c r="AF9688" s="56">
        <v>180</v>
      </c>
      <c r="AG9688" s="45">
        <v>40</v>
      </c>
      <c r="AH9688">
        <v>36</v>
      </c>
      <c r="AL9688" t="s">
        <v>22</v>
      </c>
      <c r="AM9688">
        <v>72</v>
      </c>
    </row>
    <row r="9689" spans="28:39">
      <c r="AB9689" s="58" t="s">
        <v>655</v>
      </c>
      <c r="AC9689" s="1">
        <v>2</v>
      </c>
      <c r="AD9689" s="38" t="s">
        <v>337</v>
      </c>
      <c r="AE9689" s="60" t="s">
        <v>133</v>
      </c>
      <c r="AF9689" s="56">
        <v>180</v>
      </c>
      <c r="AG9689" s="46">
        <v>50</v>
      </c>
      <c r="AH9689">
        <v>29</v>
      </c>
      <c r="AL9689" t="s">
        <v>22</v>
      </c>
      <c r="AM9689">
        <v>72</v>
      </c>
    </row>
    <row r="9690" spans="28:39">
      <c r="AB9690" s="58" t="s">
        <v>655</v>
      </c>
      <c r="AC9690" s="1">
        <v>2</v>
      </c>
      <c r="AD9690" s="38" t="s">
        <v>337</v>
      </c>
      <c r="AE9690" s="60" t="s">
        <v>133</v>
      </c>
      <c r="AF9690" s="56">
        <v>180</v>
      </c>
      <c r="AG9690" s="47">
        <v>60</v>
      </c>
      <c r="AH9690">
        <v>25</v>
      </c>
      <c r="AL9690" t="s">
        <v>22</v>
      </c>
      <c r="AM9690">
        <v>72</v>
      </c>
    </row>
    <row r="9691" spans="28:39">
      <c r="AB9691" s="58" t="s">
        <v>655</v>
      </c>
      <c r="AC9691" s="1">
        <v>2</v>
      </c>
      <c r="AD9691" s="38" t="s">
        <v>337</v>
      </c>
      <c r="AE9691" s="60" t="s">
        <v>133</v>
      </c>
      <c r="AF9691" s="56">
        <v>180</v>
      </c>
      <c r="AG9691" s="48">
        <v>70</v>
      </c>
      <c r="AH9691">
        <v>21</v>
      </c>
      <c r="AL9691" t="s">
        <v>22</v>
      </c>
      <c r="AM9691">
        <v>72</v>
      </c>
    </row>
    <row r="9692" spans="28:39">
      <c r="AB9692" s="58" t="s">
        <v>655</v>
      </c>
      <c r="AC9692" s="1">
        <v>2</v>
      </c>
      <c r="AD9692" s="38" t="s">
        <v>337</v>
      </c>
      <c r="AE9692" s="60" t="s">
        <v>133</v>
      </c>
      <c r="AF9692" s="57">
        <v>200</v>
      </c>
      <c r="AG9692" s="41">
        <v>0</v>
      </c>
      <c r="AH9692">
        <v>40</v>
      </c>
      <c r="AL9692" t="s">
        <v>22</v>
      </c>
      <c r="AM9692">
        <v>72</v>
      </c>
    </row>
    <row r="9693" spans="28:39">
      <c r="AB9693" s="58" t="s">
        <v>655</v>
      </c>
      <c r="AC9693" s="1">
        <v>2</v>
      </c>
      <c r="AD9693" s="38" t="s">
        <v>337</v>
      </c>
      <c r="AE9693" s="60" t="s">
        <v>133</v>
      </c>
      <c r="AF9693" s="57">
        <v>200</v>
      </c>
      <c r="AG9693" s="42">
        <v>10</v>
      </c>
      <c r="AH9693">
        <v>40</v>
      </c>
      <c r="AL9693" t="s">
        <v>22</v>
      </c>
      <c r="AM9693">
        <v>72</v>
      </c>
    </row>
    <row r="9694" spans="28:39">
      <c r="AB9694" s="58" t="s">
        <v>655</v>
      </c>
      <c r="AC9694" s="1">
        <v>2</v>
      </c>
      <c r="AD9694" s="38" t="s">
        <v>337</v>
      </c>
      <c r="AE9694" s="60" t="s">
        <v>133</v>
      </c>
      <c r="AF9694" s="57">
        <v>200</v>
      </c>
      <c r="AG9694" s="43">
        <v>20</v>
      </c>
      <c r="AH9694">
        <v>40</v>
      </c>
      <c r="AL9694" t="s">
        <v>22</v>
      </c>
      <c r="AM9694">
        <v>72</v>
      </c>
    </row>
    <row r="9695" spans="28:39">
      <c r="AB9695" s="58" t="s">
        <v>655</v>
      </c>
      <c r="AC9695" s="1">
        <v>2</v>
      </c>
      <c r="AD9695" s="38" t="s">
        <v>337</v>
      </c>
      <c r="AE9695" s="60" t="s">
        <v>133</v>
      </c>
      <c r="AF9695" s="57">
        <v>200</v>
      </c>
      <c r="AG9695" s="44">
        <v>30</v>
      </c>
      <c r="AH9695">
        <v>40</v>
      </c>
      <c r="AL9695" t="s">
        <v>22</v>
      </c>
      <c r="AM9695">
        <v>72</v>
      </c>
    </row>
    <row r="9696" spans="28:39">
      <c r="AB9696" s="58" t="s">
        <v>655</v>
      </c>
      <c r="AC9696" s="1">
        <v>2</v>
      </c>
      <c r="AD9696" s="38" t="s">
        <v>337</v>
      </c>
      <c r="AE9696" s="60" t="s">
        <v>133</v>
      </c>
      <c r="AF9696" s="57">
        <v>200</v>
      </c>
      <c r="AG9696" s="45">
        <v>40</v>
      </c>
      <c r="AH9696">
        <v>36</v>
      </c>
      <c r="AL9696" t="s">
        <v>22</v>
      </c>
      <c r="AM9696">
        <v>72</v>
      </c>
    </row>
    <row r="9697" spans="28:39">
      <c r="AB9697" s="58" t="s">
        <v>655</v>
      </c>
      <c r="AC9697" s="1">
        <v>2</v>
      </c>
      <c r="AD9697" s="38" t="s">
        <v>337</v>
      </c>
      <c r="AE9697" s="60" t="s">
        <v>133</v>
      </c>
      <c r="AF9697" s="57">
        <v>200</v>
      </c>
      <c r="AG9697" s="46">
        <v>50</v>
      </c>
      <c r="AH9697">
        <v>29</v>
      </c>
      <c r="AL9697" t="s">
        <v>22</v>
      </c>
      <c r="AM9697">
        <v>72</v>
      </c>
    </row>
    <row r="9698" spans="28:39">
      <c r="AB9698" s="58" t="s">
        <v>655</v>
      </c>
      <c r="AC9698" s="1">
        <v>2</v>
      </c>
      <c r="AD9698" s="38" t="s">
        <v>337</v>
      </c>
      <c r="AE9698" s="60" t="s">
        <v>133</v>
      </c>
      <c r="AF9698" s="57">
        <v>200</v>
      </c>
      <c r="AG9698" s="47">
        <v>60</v>
      </c>
      <c r="AH9698">
        <v>25</v>
      </c>
      <c r="AL9698" t="s">
        <v>22</v>
      </c>
      <c r="AM9698">
        <v>72</v>
      </c>
    </row>
    <row r="9699" spans="28:39">
      <c r="AB9699" s="58" t="s">
        <v>655</v>
      </c>
      <c r="AC9699" s="1">
        <v>2</v>
      </c>
      <c r="AD9699" s="38" t="s">
        <v>337</v>
      </c>
      <c r="AE9699" s="60" t="s">
        <v>133</v>
      </c>
      <c r="AF9699" s="57">
        <v>200</v>
      </c>
      <c r="AG9699" s="48">
        <v>70</v>
      </c>
      <c r="AH9699">
        <v>21</v>
      </c>
      <c r="AL9699" t="s">
        <v>22</v>
      </c>
      <c r="AM9699">
        <v>72</v>
      </c>
    </row>
    <row r="9700" spans="28:39">
      <c r="AB9700" s="58" t="s">
        <v>655</v>
      </c>
      <c r="AC9700" s="1">
        <v>2</v>
      </c>
      <c r="AD9700" s="38" t="s">
        <v>427</v>
      </c>
      <c r="AE9700" s="60" t="s">
        <v>133</v>
      </c>
      <c r="AF9700" s="40">
        <v>110</v>
      </c>
      <c r="AG9700" s="41">
        <v>0</v>
      </c>
      <c r="AH9700">
        <v>66</v>
      </c>
      <c r="AL9700" t="s">
        <v>22</v>
      </c>
      <c r="AM9700">
        <v>72</v>
      </c>
    </row>
    <row r="9701" spans="28:39">
      <c r="AB9701" s="58" t="s">
        <v>655</v>
      </c>
      <c r="AC9701" s="1">
        <v>2</v>
      </c>
      <c r="AD9701" s="38" t="s">
        <v>427</v>
      </c>
      <c r="AE9701" s="60" t="s">
        <v>133</v>
      </c>
      <c r="AF9701" s="40">
        <v>110</v>
      </c>
      <c r="AG9701" s="42">
        <v>10</v>
      </c>
      <c r="AH9701">
        <v>65</v>
      </c>
      <c r="AL9701" t="s">
        <v>22</v>
      </c>
      <c r="AM9701">
        <v>72</v>
      </c>
    </row>
    <row r="9702" spans="28:39">
      <c r="AB9702" s="58" t="s">
        <v>655</v>
      </c>
      <c r="AC9702" s="1">
        <v>2</v>
      </c>
      <c r="AD9702" s="38" t="s">
        <v>427</v>
      </c>
      <c r="AE9702" s="60" t="s">
        <v>133</v>
      </c>
      <c r="AF9702" s="40">
        <v>110</v>
      </c>
      <c r="AG9702" s="43">
        <v>20</v>
      </c>
      <c r="AH9702">
        <v>58</v>
      </c>
      <c r="AL9702" t="s">
        <v>22</v>
      </c>
      <c r="AM9702">
        <v>72</v>
      </c>
    </row>
    <row r="9703" spans="28:39">
      <c r="AB9703" s="58" t="s">
        <v>655</v>
      </c>
      <c r="AC9703" s="1">
        <v>2</v>
      </c>
      <c r="AD9703" s="38" t="s">
        <v>427</v>
      </c>
      <c r="AE9703" s="60" t="s">
        <v>133</v>
      </c>
      <c r="AF9703" s="40">
        <v>110</v>
      </c>
      <c r="AG9703" s="44">
        <v>30</v>
      </c>
      <c r="AH9703">
        <v>48</v>
      </c>
      <c r="AL9703" t="s">
        <v>22</v>
      </c>
      <c r="AM9703">
        <v>72</v>
      </c>
    </row>
    <row r="9704" spans="28:39">
      <c r="AB9704" s="58" t="s">
        <v>655</v>
      </c>
      <c r="AC9704" s="1">
        <v>2</v>
      </c>
      <c r="AD9704" s="38" t="s">
        <v>427</v>
      </c>
      <c r="AE9704" s="60" t="s">
        <v>133</v>
      </c>
      <c r="AF9704" s="40">
        <v>110</v>
      </c>
      <c r="AG9704" s="45">
        <v>40</v>
      </c>
      <c r="AH9704">
        <v>36</v>
      </c>
      <c r="AL9704" t="s">
        <v>22</v>
      </c>
      <c r="AM9704">
        <v>72</v>
      </c>
    </row>
    <row r="9705" spans="28:39">
      <c r="AB9705" s="58" t="s">
        <v>655</v>
      </c>
      <c r="AC9705" s="1">
        <v>2</v>
      </c>
      <c r="AD9705" s="38" t="s">
        <v>427</v>
      </c>
      <c r="AE9705" s="60" t="s">
        <v>133</v>
      </c>
      <c r="AF9705" s="40">
        <v>110</v>
      </c>
      <c r="AG9705" s="46">
        <v>50</v>
      </c>
      <c r="AH9705">
        <v>29</v>
      </c>
      <c r="AL9705" t="s">
        <v>22</v>
      </c>
      <c r="AM9705">
        <v>72</v>
      </c>
    </row>
    <row r="9706" spans="28:39">
      <c r="AB9706" s="58" t="s">
        <v>655</v>
      </c>
      <c r="AC9706" s="1">
        <v>2</v>
      </c>
      <c r="AD9706" s="38" t="s">
        <v>427</v>
      </c>
      <c r="AE9706" s="60" t="s">
        <v>133</v>
      </c>
      <c r="AF9706" s="40">
        <v>110</v>
      </c>
      <c r="AG9706" s="47">
        <v>60</v>
      </c>
      <c r="AH9706">
        <v>25</v>
      </c>
      <c r="AL9706" t="s">
        <v>22</v>
      </c>
      <c r="AM9706">
        <v>72</v>
      </c>
    </row>
    <row r="9707" spans="28:39">
      <c r="AB9707" s="58" t="s">
        <v>655</v>
      </c>
      <c r="AC9707" s="1">
        <v>2</v>
      </c>
      <c r="AD9707" s="38" t="s">
        <v>427</v>
      </c>
      <c r="AE9707" s="60" t="s">
        <v>133</v>
      </c>
      <c r="AF9707" s="40">
        <v>110</v>
      </c>
      <c r="AG9707" s="48">
        <v>70</v>
      </c>
      <c r="AH9707">
        <v>21</v>
      </c>
      <c r="AL9707" t="s">
        <v>22</v>
      </c>
      <c r="AM9707">
        <v>72</v>
      </c>
    </row>
    <row r="9708" spans="28:39">
      <c r="AB9708" s="58" t="s">
        <v>655</v>
      </c>
      <c r="AC9708" s="1">
        <v>2</v>
      </c>
      <c r="AD9708" s="38" t="s">
        <v>427</v>
      </c>
      <c r="AE9708" s="60" t="s">
        <v>133</v>
      </c>
      <c r="AF9708" s="49">
        <v>115</v>
      </c>
      <c r="AG9708" s="41">
        <v>0</v>
      </c>
      <c r="AH9708">
        <v>64</v>
      </c>
      <c r="AL9708" t="s">
        <v>22</v>
      </c>
      <c r="AM9708">
        <v>72</v>
      </c>
    </row>
    <row r="9709" spans="28:39">
      <c r="AB9709" s="58" t="s">
        <v>655</v>
      </c>
      <c r="AC9709" s="1">
        <v>2</v>
      </c>
      <c r="AD9709" s="38" t="s">
        <v>427</v>
      </c>
      <c r="AE9709" s="60" t="s">
        <v>133</v>
      </c>
      <c r="AF9709" s="49">
        <v>115</v>
      </c>
      <c r="AG9709" s="42">
        <v>10</v>
      </c>
      <c r="AH9709">
        <v>64</v>
      </c>
      <c r="AL9709" t="s">
        <v>22</v>
      </c>
      <c r="AM9709">
        <v>72</v>
      </c>
    </row>
    <row r="9710" spans="28:39">
      <c r="AB9710" s="58" t="s">
        <v>655</v>
      </c>
      <c r="AC9710" s="1">
        <v>2</v>
      </c>
      <c r="AD9710" s="38" t="s">
        <v>427</v>
      </c>
      <c r="AE9710" s="60" t="s">
        <v>133</v>
      </c>
      <c r="AF9710" s="49">
        <v>115</v>
      </c>
      <c r="AG9710" s="43">
        <v>20</v>
      </c>
      <c r="AH9710">
        <v>57</v>
      </c>
      <c r="AL9710" t="s">
        <v>22</v>
      </c>
      <c r="AM9710">
        <v>72</v>
      </c>
    </row>
    <row r="9711" spans="28:39">
      <c r="AB9711" s="58" t="s">
        <v>655</v>
      </c>
      <c r="AC9711" s="1">
        <v>2</v>
      </c>
      <c r="AD9711" s="38" t="s">
        <v>427</v>
      </c>
      <c r="AE9711" s="60" t="s">
        <v>133</v>
      </c>
      <c r="AF9711" s="49">
        <v>115</v>
      </c>
      <c r="AG9711" s="44">
        <v>30</v>
      </c>
      <c r="AH9711">
        <v>48</v>
      </c>
      <c r="AL9711" t="s">
        <v>22</v>
      </c>
      <c r="AM9711">
        <v>72</v>
      </c>
    </row>
    <row r="9712" spans="28:39">
      <c r="AB9712" s="58" t="s">
        <v>655</v>
      </c>
      <c r="AC9712" s="1">
        <v>2</v>
      </c>
      <c r="AD9712" s="38" t="s">
        <v>427</v>
      </c>
      <c r="AE9712" s="60" t="s">
        <v>133</v>
      </c>
      <c r="AF9712" s="49">
        <v>115</v>
      </c>
      <c r="AG9712" s="45">
        <v>40</v>
      </c>
      <c r="AH9712">
        <v>36</v>
      </c>
      <c r="AL9712" t="s">
        <v>22</v>
      </c>
      <c r="AM9712">
        <v>72</v>
      </c>
    </row>
    <row r="9713" spans="28:39">
      <c r="AB9713" s="58" t="s">
        <v>655</v>
      </c>
      <c r="AC9713" s="1">
        <v>2</v>
      </c>
      <c r="AD9713" s="38" t="s">
        <v>427</v>
      </c>
      <c r="AE9713" s="60" t="s">
        <v>133</v>
      </c>
      <c r="AF9713" s="49">
        <v>115</v>
      </c>
      <c r="AG9713" s="46">
        <v>50</v>
      </c>
      <c r="AH9713">
        <v>29</v>
      </c>
      <c r="AL9713" t="s">
        <v>22</v>
      </c>
      <c r="AM9713">
        <v>72</v>
      </c>
    </row>
    <row r="9714" spans="28:39">
      <c r="AB9714" s="58" t="s">
        <v>655</v>
      </c>
      <c r="AC9714" s="1">
        <v>2</v>
      </c>
      <c r="AD9714" s="38" t="s">
        <v>427</v>
      </c>
      <c r="AE9714" s="60" t="s">
        <v>133</v>
      </c>
      <c r="AF9714" s="49">
        <v>115</v>
      </c>
      <c r="AG9714" s="47">
        <v>60</v>
      </c>
      <c r="AH9714">
        <v>25</v>
      </c>
      <c r="AL9714" t="s">
        <v>22</v>
      </c>
      <c r="AM9714">
        <v>72</v>
      </c>
    </row>
    <row r="9715" spans="28:39">
      <c r="AB9715" s="58" t="s">
        <v>655</v>
      </c>
      <c r="AC9715" s="1">
        <v>2</v>
      </c>
      <c r="AD9715" s="38" t="s">
        <v>427</v>
      </c>
      <c r="AE9715" s="60" t="s">
        <v>133</v>
      </c>
      <c r="AF9715" s="49">
        <v>115</v>
      </c>
      <c r="AG9715" s="48">
        <v>70</v>
      </c>
      <c r="AH9715">
        <v>21</v>
      </c>
      <c r="AL9715" t="s">
        <v>22</v>
      </c>
      <c r="AM9715">
        <v>72</v>
      </c>
    </row>
    <row r="9716" spans="28:39">
      <c r="AB9716" s="58" t="s">
        <v>655</v>
      </c>
      <c r="AC9716" s="1">
        <v>2</v>
      </c>
      <c r="AD9716" s="38" t="s">
        <v>427</v>
      </c>
      <c r="AE9716" s="60" t="s">
        <v>133</v>
      </c>
      <c r="AF9716" s="50">
        <v>120</v>
      </c>
      <c r="AG9716" s="41">
        <v>0</v>
      </c>
      <c r="AH9716">
        <v>62</v>
      </c>
      <c r="AL9716" t="s">
        <v>22</v>
      </c>
      <c r="AM9716">
        <v>72</v>
      </c>
    </row>
    <row r="9717" spans="28:39">
      <c r="AB9717" s="58" t="s">
        <v>655</v>
      </c>
      <c r="AC9717" s="1">
        <v>2</v>
      </c>
      <c r="AD9717" s="38" t="s">
        <v>427</v>
      </c>
      <c r="AE9717" s="60" t="s">
        <v>133</v>
      </c>
      <c r="AF9717" s="50">
        <v>120</v>
      </c>
      <c r="AG9717" s="42">
        <v>10</v>
      </c>
      <c r="AH9717">
        <v>62</v>
      </c>
      <c r="AL9717" t="s">
        <v>22</v>
      </c>
      <c r="AM9717">
        <v>72</v>
      </c>
    </row>
    <row r="9718" spans="28:39">
      <c r="AB9718" s="58" t="s">
        <v>655</v>
      </c>
      <c r="AC9718" s="1">
        <v>2</v>
      </c>
      <c r="AD9718" s="38" t="s">
        <v>427</v>
      </c>
      <c r="AE9718" s="60" t="s">
        <v>133</v>
      </c>
      <c r="AF9718" s="50">
        <v>120</v>
      </c>
      <c r="AG9718" s="43">
        <v>20</v>
      </c>
      <c r="AH9718">
        <v>57</v>
      </c>
      <c r="AL9718" t="s">
        <v>22</v>
      </c>
      <c r="AM9718">
        <v>72</v>
      </c>
    </row>
    <row r="9719" spans="28:39">
      <c r="AB9719" s="58" t="s">
        <v>655</v>
      </c>
      <c r="AC9719" s="1">
        <v>2</v>
      </c>
      <c r="AD9719" s="38" t="s">
        <v>427</v>
      </c>
      <c r="AE9719" s="60" t="s">
        <v>133</v>
      </c>
      <c r="AF9719" s="50">
        <v>120</v>
      </c>
      <c r="AG9719" s="44">
        <v>30</v>
      </c>
      <c r="AH9719">
        <v>48</v>
      </c>
      <c r="AL9719" t="s">
        <v>22</v>
      </c>
      <c r="AM9719">
        <v>72</v>
      </c>
    </row>
    <row r="9720" spans="28:39">
      <c r="AB9720" s="58" t="s">
        <v>655</v>
      </c>
      <c r="AC9720" s="1">
        <v>2</v>
      </c>
      <c r="AD9720" s="38" t="s">
        <v>427</v>
      </c>
      <c r="AE9720" s="60" t="s">
        <v>133</v>
      </c>
      <c r="AF9720" s="50">
        <v>120</v>
      </c>
      <c r="AG9720" s="45">
        <v>40</v>
      </c>
      <c r="AH9720">
        <v>36</v>
      </c>
      <c r="AL9720" t="s">
        <v>22</v>
      </c>
      <c r="AM9720">
        <v>72</v>
      </c>
    </row>
    <row r="9721" spans="28:39">
      <c r="AB9721" s="58" t="s">
        <v>655</v>
      </c>
      <c r="AC9721" s="1">
        <v>2</v>
      </c>
      <c r="AD9721" s="38" t="s">
        <v>427</v>
      </c>
      <c r="AE9721" s="60" t="s">
        <v>133</v>
      </c>
      <c r="AF9721" s="50">
        <v>120</v>
      </c>
      <c r="AG9721" s="46">
        <v>50</v>
      </c>
      <c r="AH9721">
        <v>29</v>
      </c>
      <c r="AL9721" t="s">
        <v>22</v>
      </c>
      <c r="AM9721">
        <v>72</v>
      </c>
    </row>
    <row r="9722" spans="28:39">
      <c r="AB9722" s="58" t="s">
        <v>655</v>
      </c>
      <c r="AC9722" s="1">
        <v>2</v>
      </c>
      <c r="AD9722" s="38" t="s">
        <v>427</v>
      </c>
      <c r="AE9722" s="60" t="s">
        <v>133</v>
      </c>
      <c r="AF9722" s="50">
        <v>120</v>
      </c>
      <c r="AG9722" s="47">
        <v>60</v>
      </c>
      <c r="AH9722">
        <v>25</v>
      </c>
      <c r="AL9722" t="s">
        <v>22</v>
      </c>
      <c r="AM9722">
        <v>72</v>
      </c>
    </row>
    <row r="9723" spans="28:39">
      <c r="AB9723" s="58" t="s">
        <v>655</v>
      </c>
      <c r="AC9723" s="1">
        <v>2</v>
      </c>
      <c r="AD9723" s="38" t="s">
        <v>427</v>
      </c>
      <c r="AE9723" s="60" t="s">
        <v>133</v>
      </c>
      <c r="AF9723" s="50">
        <v>120</v>
      </c>
      <c r="AG9723" s="48">
        <v>70</v>
      </c>
      <c r="AH9723">
        <v>21</v>
      </c>
      <c r="AL9723" t="s">
        <v>22</v>
      </c>
      <c r="AM9723">
        <v>72</v>
      </c>
    </row>
    <row r="9724" spans="28:39">
      <c r="AB9724" s="58" t="s">
        <v>655</v>
      </c>
      <c r="AC9724" s="1">
        <v>2</v>
      </c>
      <c r="AD9724" s="38" t="s">
        <v>427</v>
      </c>
      <c r="AE9724" s="60" t="s">
        <v>133</v>
      </c>
      <c r="AF9724" s="51">
        <v>130</v>
      </c>
      <c r="AG9724" s="41">
        <v>0</v>
      </c>
      <c r="AH9724">
        <v>58</v>
      </c>
      <c r="AL9724" t="s">
        <v>22</v>
      </c>
      <c r="AM9724">
        <v>72</v>
      </c>
    </row>
    <row r="9725" spans="28:39">
      <c r="AB9725" s="58" t="s">
        <v>655</v>
      </c>
      <c r="AC9725" s="1">
        <v>2</v>
      </c>
      <c r="AD9725" s="38" t="s">
        <v>427</v>
      </c>
      <c r="AE9725" s="60" t="s">
        <v>133</v>
      </c>
      <c r="AF9725" s="51">
        <v>130</v>
      </c>
      <c r="AG9725" s="42">
        <v>10</v>
      </c>
      <c r="AH9725">
        <v>58</v>
      </c>
      <c r="AL9725" t="s">
        <v>22</v>
      </c>
      <c r="AM9725">
        <v>72</v>
      </c>
    </row>
    <row r="9726" spans="28:39">
      <c r="AB9726" s="58" t="s">
        <v>655</v>
      </c>
      <c r="AC9726" s="1">
        <v>2</v>
      </c>
      <c r="AD9726" s="38" t="s">
        <v>427</v>
      </c>
      <c r="AE9726" s="60" t="s">
        <v>133</v>
      </c>
      <c r="AF9726" s="51">
        <v>130</v>
      </c>
      <c r="AG9726" s="43">
        <v>20</v>
      </c>
      <c r="AH9726">
        <v>56</v>
      </c>
      <c r="AL9726" t="s">
        <v>22</v>
      </c>
      <c r="AM9726">
        <v>72</v>
      </c>
    </row>
    <row r="9727" spans="28:39">
      <c r="AB9727" s="58" t="s">
        <v>655</v>
      </c>
      <c r="AC9727" s="1">
        <v>2</v>
      </c>
      <c r="AD9727" s="38" t="s">
        <v>427</v>
      </c>
      <c r="AE9727" s="60" t="s">
        <v>133</v>
      </c>
      <c r="AF9727" s="51">
        <v>130</v>
      </c>
      <c r="AG9727" s="44">
        <v>30</v>
      </c>
      <c r="AH9727">
        <v>48</v>
      </c>
      <c r="AL9727" t="s">
        <v>22</v>
      </c>
      <c r="AM9727">
        <v>72</v>
      </c>
    </row>
    <row r="9728" spans="28:39">
      <c r="AB9728" s="58" t="s">
        <v>655</v>
      </c>
      <c r="AC9728" s="1">
        <v>2</v>
      </c>
      <c r="AD9728" s="38" t="s">
        <v>427</v>
      </c>
      <c r="AE9728" s="60" t="s">
        <v>133</v>
      </c>
      <c r="AF9728" s="51">
        <v>130</v>
      </c>
      <c r="AG9728" s="45">
        <v>40</v>
      </c>
      <c r="AH9728">
        <v>36</v>
      </c>
      <c r="AL9728" t="s">
        <v>22</v>
      </c>
      <c r="AM9728">
        <v>72</v>
      </c>
    </row>
    <row r="9729" spans="28:39">
      <c r="AB9729" s="58" t="s">
        <v>655</v>
      </c>
      <c r="AC9729" s="1">
        <v>2</v>
      </c>
      <c r="AD9729" s="38" t="s">
        <v>427</v>
      </c>
      <c r="AE9729" s="60" t="s">
        <v>133</v>
      </c>
      <c r="AF9729" s="51">
        <v>130</v>
      </c>
      <c r="AG9729" s="46">
        <v>50</v>
      </c>
      <c r="AH9729">
        <v>29</v>
      </c>
      <c r="AL9729" t="s">
        <v>22</v>
      </c>
      <c r="AM9729">
        <v>72</v>
      </c>
    </row>
    <row r="9730" spans="28:39">
      <c r="AB9730" s="58" t="s">
        <v>655</v>
      </c>
      <c r="AC9730" s="1">
        <v>2</v>
      </c>
      <c r="AD9730" s="38" t="s">
        <v>427</v>
      </c>
      <c r="AE9730" s="60" t="s">
        <v>133</v>
      </c>
      <c r="AF9730" s="51">
        <v>130</v>
      </c>
      <c r="AG9730" s="47">
        <v>60</v>
      </c>
      <c r="AH9730">
        <v>25</v>
      </c>
      <c r="AL9730" t="s">
        <v>22</v>
      </c>
      <c r="AM9730">
        <v>72</v>
      </c>
    </row>
    <row r="9731" spans="28:39">
      <c r="AB9731" s="58" t="s">
        <v>655</v>
      </c>
      <c r="AC9731" s="1">
        <v>2</v>
      </c>
      <c r="AD9731" s="38" t="s">
        <v>427</v>
      </c>
      <c r="AE9731" s="60" t="s">
        <v>133</v>
      </c>
      <c r="AF9731" s="51">
        <v>130</v>
      </c>
      <c r="AG9731" s="48">
        <v>70</v>
      </c>
      <c r="AH9731">
        <v>21</v>
      </c>
      <c r="AL9731" t="s">
        <v>22</v>
      </c>
      <c r="AM9731">
        <v>72</v>
      </c>
    </row>
    <row r="9732" spans="28:39">
      <c r="AB9732" s="58" t="s">
        <v>655</v>
      </c>
      <c r="AC9732" s="1">
        <v>2</v>
      </c>
      <c r="AD9732" s="38" t="s">
        <v>427</v>
      </c>
      <c r="AE9732" s="60" t="s">
        <v>133</v>
      </c>
      <c r="AF9732" s="52">
        <v>140</v>
      </c>
      <c r="AG9732" s="41">
        <v>0</v>
      </c>
      <c r="AH9732">
        <v>55</v>
      </c>
      <c r="AL9732" t="s">
        <v>22</v>
      </c>
      <c r="AM9732">
        <v>72</v>
      </c>
    </row>
    <row r="9733" spans="28:39">
      <c r="AB9733" s="58" t="s">
        <v>655</v>
      </c>
      <c r="AC9733" s="1">
        <v>2</v>
      </c>
      <c r="AD9733" s="38" t="s">
        <v>427</v>
      </c>
      <c r="AE9733" s="60" t="s">
        <v>133</v>
      </c>
      <c r="AF9733" s="52">
        <v>140</v>
      </c>
      <c r="AG9733" s="42">
        <v>10</v>
      </c>
      <c r="AH9733">
        <v>55</v>
      </c>
      <c r="AL9733" t="s">
        <v>22</v>
      </c>
      <c r="AM9733">
        <v>72</v>
      </c>
    </row>
    <row r="9734" spans="28:39">
      <c r="AB9734" s="58" t="s">
        <v>655</v>
      </c>
      <c r="AC9734" s="1">
        <v>2</v>
      </c>
      <c r="AD9734" s="38" t="s">
        <v>427</v>
      </c>
      <c r="AE9734" s="60" t="s">
        <v>133</v>
      </c>
      <c r="AF9734" s="52">
        <v>140</v>
      </c>
      <c r="AG9734" s="43">
        <v>20</v>
      </c>
      <c r="AH9734">
        <v>54</v>
      </c>
      <c r="AL9734" t="s">
        <v>22</v>
      </c>
      <c r="AM9734">
        <v>72</v>
      </c>
    </row>
    <row r="9735" spans="28:39">
      <c r="AB9735" s="58" t="s">
        <v>655</v>
      </c>
      <c r="AC9735" s="1">
        <v>2</v>
      </c>
      <c r="AD9735" s="38" t="s">
        <v>427</v>
      </c>
      <c r="AE9735" s="60" t="s">
        <v>133</v>
      </c>
      <c r="AF9735" s="52">
        <v>140</v>
      </c>
      <c r="AG9735" s="44">
        <v>30</v>
      </c>
      <c r="AH9735">
        <v>48</v>
      </c>
      <c r="AL9735" t="s">
        <v>22</v>
      </c>
      <c r="AM9735">
        <v>72</v>
      </c>
    </row>
    <row r="9736" spans="28:39">
      <c r="AB9736" s="58" t="s">
        <v>655</v>
      </c>
      <c r="AC9736" s="1">
        <v>2</v>
      </c>
      <c r="AD9736" s="38" t="s">
        <v>427</v>
      </c>
      <c r="AE9736" s="60" t="s">
        <v>133</v>
      </c>
      <c r="AF9736" s="52">
        <v>140</v>
      </c>
      <c r="AG9736" s="45">
        <v>40</v>
      </c>
      <c r="AH9736">
        <v>36</v>
      </c>
      <c r="AL9736" t="s">
        <v>22</v>
      </c>
      <c r="AM9736">
        <v>72</v>
      </c>
    </row>
    <row r="9737" spans="28:39">
      <c r="AB9737" s="58" t="s">
        <v>655</v>
      </c>
      <c r="AC9737" s="1">
        <v>2</v>
      </c>
      <c r="AD9737" s="38" t="s">
        <v>427</v>
      </c>
      <c r="AE9737" s="60" t="s">
        <v>133</v>
      </c>
      <c r="AF9737" s="52">
        <v>140</v>
      </c>
      <c r="AG9737" s="46">
        <v>50</v>
      </c>
      <c r="AH9737">
        <v>29</v>
      </c>
      <c r="AL9737" t="s">
        <v>22</v>
      </c>
      <c r="AM9737">
        <v>72</v>
      </c>
    </row>
    <row r="9738" spans="28:39">
      <c r="AB9738" s="58" t="s">
        <v>655</v>
      </c>
      <c r="AC9738" s="1">
        <v>2</v>
      </c>
      <c r="AD9738" s="38" t="s">
        <v>427</v>
      </c>
      <c r="AE9738" s="60" t="s">
        <v>133</v>
      </c>
      <c r="AF9738" s="52">
        <v>140</v>
      </c>
      <c r="AG9738" s="47">
        <v>60</v>
      </c>
      <c r="AH9738">
        <v>25</v>
      </c>
      <c r="AL9738" t="s">
        <v>22</v>
      </c>
      <c r="AM9738">
        <v>72</v>
      </c>
    </row>
    <row r="9739" spans="28:39">
      <c r="AB9739" s="58" t="s">
        <v>655</v>
      </c>
      <c r="AC9739" s="1">
        <v>2</v>
      </c>
      <c r="AD9739" s="38" t="s">
        <v>427</v>
      </c>
      <c r="AE9739" s="60" t="s">
        <v>133</v>
      </c>
      <c r="AF9739" s="52">
        <v>140</v>
      </c>
      <c r="AG9739" s="48">
        <v>70</v>
      </c>
      <c r="AH9739">
        <v>21</v>
      </c>
      <c r="AL9739" t="s">
        <v>22</v>
      </c>
      <c r="AM9739">
        <v>72</v>
      </c>
    </row>
    <row r="9740" spans="28:39">
      <c r="AB9740" s="58" t="s">
        <v>655</v>
      </c>
      <c r="AC9740" s="1">
        <v>2</v>
      </c>
      <c r="AD9740" s="38" t="s">
        <v>427</v>
      </c>
      <c r="AE9740" s="60" t="s">
        <v>133</v>
      </c>
      <c r="AF9740" s="53">
        <v>150</v>
      </c>
      <c r="AG9740" s="41">
        <v>0</v>
      </c>
      <c r="AH9740">
        <v>44</v>
      </c>
      <c r="AL9740" t="s">
        <v>22</v>
      </c>
      <c r="AM9740">
        <v>72</v>
      </c>
    </row>
    <row r="9741" spans="28:39">
      <c r="AB9741" s="58" t="s">
        <v>655</v>
      </c>
      <c r="AC9741" s="1">
        <v>2</v>
      </c>
      <c r="AD9741" s="38" t="s">
        <v>427</v>
      </c>
      <c r="AE9741" s="60" t="s">
        <v>133</v>
      </c>
      <c r="AF9741" s="53">
        <v>150</v>
      </c>
      <c r="AG9741" s="42">
        <v>10</v>
      </c>
      <c r="AH9741">
        <v>44</v>
      </c>
      <c r="AL9741" t="s">
        <v>22</v>
      </c>
      <c r="AM9741">
        <v>72</v>
      </c>
    </row>
    <row r="9742" spans="28:39">
      <c r="AB9742" s="58" t="s">
        <v>655</v>
      </c>
      <c r="AC9742" s="1">
        <v>2</v>
      </c>
      <c r="AD9742" s="38" t="s">
        <v>427</v>
      </c>
      <c r="AE9742" s="60" t="s">
        <v>133</v>
      </c>
      <c r="AF9742" s="53">
        <v>150</v>
      </c>
      <c r="AG9742" s="43">
        <v>20</v>
      </c>
      <c r="AH9742">
        <v>44</v>
      </c>
      <c r="AL9742" t="s">
        <v>22</v>
      </c>
      <c r="AM9742">
        <v>72</v>
      </c>
    </row>
    <row r="9743" spans="28:39">
      <c r="AB9743" s="58" t="s">
        <v>655</v>
      </c>
      <c r="AC9743" s="1">
        <v>2</v>
      </c>
      <c r="AD9743" s="38" t="s">
        <v>427</v>
      </c>
      <c r="AE9743" s="60" t="s">
        <v>133</v>
      </c>
      <c r="AF9743" s="53">
        <v>150</v>
      </c>
      <c r="AG9743" s="44">
        <v>30</v>
      </c>
      <c r="AH9743">
        <v>44</v>
      </c>
      <c r="AL9743" t="s">
        <v>22</v>
      </c>
      <c r="AM9743">
        <v>72</v>
      </c>
    </row>
    <row r="9744" spans="28:39">
      <c r="AB9744" s="58" t="s">
        <v>655</v>
      </c>
      <c r="AC9744" s="1">
        <v>2</v>
      </c>
      <c r="AD9744" s="38" t="s">
        <v>427</v>
      </c>
      <c r="AE9744" s="60" t="s">
        <v>133</v>
      </c>
      <c r="AF9744" s="53">
        <v>150</v>
      </c>
      <c r="AG9744" s="45">
        <v>40</v>
      </c>
      <c r="AH9744">
        <v>36</v>
      </c>
      <c r="AL9744" t="s">
        <v>22</v>
      </c>
      <c r="AM9744">
        <v>72</v>
      </c>
    </row>
    <row r="9745" spans="28:39">
      <c r="AB9745" s="58" t="s">
        <v>655</v>
      </c>
      <c r="AC9745" s="1">
        <v>2</v>
      </c>
      <c r="AD9745" s="38" t="s">
        <v>427</v>
      </c>
      <c r="AE9745" s="60" t="s">
        <v>133</v>
      </c>
      <c r="AF9745" s="53">
        <v>150</v>
      </c>
      <c r="AG9745" s="46">
        <v>50</v>
      </c>
      <c r="AH9745">
        <v>29</v>
      </c>
      <c r="AL9745" t="s">
        <v>22</v>
      </c>
      <c r="AM9745">
        <v>72</v>
      </c>
    </row>
    <row r="9746" spans="28:39">
      <c r="AB9746" s="58" t="s">
        <v>655</v>
      </c>
      <c r="AC9746" s="1">
        <v>2</v>
      </c>
      <c r="AD9746" s="38" t="s">
        <v>427</v>
      </c>
      <c r="AE9746" s="60" t="s">
        <v>133</v>
      </c>
      <c r="AF9746" s="53">
        <v>150</v>
      </c>
      <c r="AG9746" s="47">
        <v>60</v>
      </c>
      <c r="AH9746">
        <v>25</v>
      </c>
      <c r="AL9746" t="s">
        <v>22</v>
      </c>
      <c r="AM9746">
        <v>72</v>
      </c>
    </row>
    <row r="9747" spans="28:39">
      <c r="AB9747" s="58" t="s">
        <v>655</v>
      </c>
      <c r="AC9747" s="1">
        <v>2</v>
      </c>
      <c r="AD9747" s="38" t="s">
        <v>427</v>
      </c>
      <c r="AE9747" s="60" t="s">
        <v>133</v>
      </c>
      <c r="AF9747" s="53">
        <v>150</v>
      </c>
      <c r="AG9747" s="48">
        <v>70</v>
      </c>
      <c r="AH9747">
        <v>21</v>
      </c>
      <c r="AL9747" t="s">
        <v>22</v>
      </c>
      <c r="AM9747">
        <v>72</v>
      </c>
    </row>
    <row r="9748" spans="28:39">
      <c r="AB9748" s="58" t="s">
        <v>655</v>
      </c>
      <c r="AC9748" s="1">
        <v>2</v>
      </c>
      <c r="AD9748" s="38" t="s">
        <v>427</v>
      </c>
      <c r="AE9748" s="60" t="s">
        <v>133</v>
      </c>
      <c r="AF9748" s="54">
        <v>160</v>
      </c>
      <c r="AG9748" s="41">
        <v>0</v>
      </c>
      <c r="AH9748">
        <v>42</v>
      </c>
      <c r="AL9748" t="s">
        <v>22</v>
      </c>
      <c r="AM9748">
        <v>72</v>
      </c>
    </row>
    <row r="9749" spans="28:39">
      <c r="AB9749" s="58" t="s">
        <v>655</v>
      </c>
      <c r="AC9749" s="1">
        <v>2</v>
      </c>
      <c r="AD9749" s="38" t="s">
        <v>427</v>
      </c>
      <c r="AE9749" s="60" t="s">
        <v>133</v>
      </c>
      <c r="AF9749" s="54">
        <v>160</v>
      </c>
      <c r="AG9749" s="42">
        <v>10</v>
      </c>
      <c r="AH9749">
        <v>42</v>
      </c>
      <c r="AL9749" t="s">
        <v>22</v>
      </c>
      <c r="AM9749">
        <v>72</v>
      </c>
    </row>
    <row r="9750" spans="28:39">
      <c r="AB9750" s="58" t="s">
        <v>655</v>
      </c>
      <c r="AC9750" s="1">
        <v>2</v>
      </c>
      <c r="AD9750" s="38" t="s">
        <v>427</v>
      </c>
      <c r="AE9750" s="60" t="s">
        <v>133</v>
      </c>
      <c r="AF9750" s="54">
        <v>160</v>
      </c>
      <c r="AG9750" s="43">
        <v>20</v>
      </c>
      <c r="AH9750">
        <v>42</v>
      </c>
      <c r="AL9750" t="s">
        <v>22</v>
      </c>
      <c r="AM9750">
        <v>72</v>
      </c>
    </row>
    <row r="9751" spans="28:39">
      <c r="AB9751" s="58" t="s">
        <v>655</v>
      </c>
      <c r="AC9751" s="1">
        <v>2</v>
      </c>
      <c r="AD9751" s="38" t="s">
        <v>427</v>
      </c>
      <c r="AE9751" s="60" t="s">
        <v>133</v>
      </c>
      <c r="AF9751" s="54">
        <v>160</v>
      </c>
      <c r="AG9751" s="44">
        <v>30</v>
      </c>
      <c r="AH9751">
        <v>42</v>
      </c>
      <c r="AL9751" t="s">
        <v>22</v>
      </c>
      <c r="AM9751">
        <v>72</v>
      </c>
    </row>
    <row r="9752" spans="28:39">
      <c r="AB9752" s="58" t="s">
        <v>655</v>
      </c>
      <c r="AC9752" s="1">
        <v>2</v>
      </c>
      <c r="AD9752" s="38" t="s">
        <v>427</v>
      </c>
      <c r="AE9752" s="60" t="s">
        <v>133</v>
      </c>
      <c r="AF9752" s="54">
        <v>160</v>
      </c>
      <c r="AG9752" s="45">
        <v>40</v>
      </c>
      <c r="AH9752">
        <v>36</v>
      </c>
      <c r="AL9752" t="s">
        <v>22</v>
      </c>
      <c r="AM9752">
        <v>72</v>
      </c>
    </row>
    <row r="9753" spans="28:39">
      <c r="AB9753" s="58" t="s">
        <v>655</v>
      </c>
      <c r="AC9753" s="1">
        <v>2</v>
      </c>
      <c r="AD9753" s="38" t="s">
        <v>427</v>
      </c>
      <c r="AE9753" s="60" t="s">
        <v>133</v>
      </c>
      <c r="AF9753" s="54">
        <v>160</v>
      </c>
      <c r="AG9753" s="46">
        <v>50</v>
      </c>
      <c r="AH9753">
        <v>29</v>
      </c>
      <c r="AL9753" t="s">
        <v>22</v>
      </c>
      <c r="AM9753">
        <v>72</v>
      </c>
    </row>
    <row r="9754" spans="28:39">
      <c r="AB9754" s="58" t="s">
        <v>655</v>
      </c>
      <c r="AC9754" s="1">
        <v>2</v>
      </c>
      <c r="AD9754" s="38" t="s">
        <v>427</v>
      </c>
      <c r="AE9754" s="60" t="s">
        <v>133</v>
      </c>
      <c r="AF9754" s="54">
        <v>160</v>
      </c>
      <c r="AG9754" s="47">
        <v>60</v>
      </c>
      <c r="AH9754">
        <v>25</v>
      </c>
      <c r="AL9754" t="s">
        <v>22</v>
      </c>
      <c r="AM9754">
        <v>72</v>
      </c>
    </row>
    <row r="9755" spans="28:39">
      <c r="AB9755" s="58" t="s">
        <v>655</v>
      </c>
      <c r="AC9755" s="1">
        <v>2</v>
      </c>
      <c r="AD9755" s="38" t="s">
        <v>427</v>
      </c>
      <c r="AE9755" s="60" t="s">
        <v>133</v>
      </c>
      <c r="AF9755" s="54">
        <v>160</v>
      </c>
      <c r="AG9755" s="48">
        <v>70</v>
      </c>
      <c r="AH9755">
        <v>21</v>
      </c>
      <c r="AL9755" t="s">
        <v>22</v>
      </c>
      <c r="AM9755">
        <v>72</v>
      </c>
    </row>
    <row r="9756" spans="28:39">
      <c r="AB9756" s="58" t="s">
        <v>655</v>
      </c>
      <c r="AC9756" s="1">
        <v>2</v>
      </c>
      <c r="AD9756" s="38" t="s">
        <v>427</v>
      </c>
      <c r="AE9756" s="60" t="s">
        <v>133</v>
      </c>
      <c r="AF9756" s="55">
        <v>170</v>
      </c>
      <c r="AG9756" s="41">
        <v>0</v>
      </c>
      <c r="AH9756">
        <v>40</v>
      </c>
      <c r="AL9756" t="s">
        <v>22</v>
      </c>
      <c r="AM9756">
        <v>72</v>
      </c>
    </row>
    <row r="9757" spans="28:39">
      <c r="AB9757" s="58" t="s">
        <v>655</v>
      </c>
      <c r="AC9757" s="1">
        <v>2</v>
      </c>
      <c r="AD9757" s="38" t="s">
        <v>427</v>
      </c>
      <c r="AE9757" s="60" t="s">
        <v>133</v>
      </c>
      <c r="AF9757" s="55">
        <v>170</v>
      </c>
      <c r="AG9757" s="42">
        <v>10</v>
      </c>
      <c r="AH9757">
        <v>40</v>
      </c>
      <c r="AL9757" t="s">
        <v>22</v>
      </c>
      <c r="AM9757">
        <v>72</v>
      </c>
    </row>
    <row r="9758" spans="28:39">
      <c r="AB9758" s="58" t="s">
        <v>655</v>
      </c>
      <c r="AC9758" s="1">
        <v>2</v>
      </c>
      <c r="AD9758" s="38" t="s">
        <v>427</v>
      </c>
      <c r="AE9758" s="60" t="s">
        <v>133</v>
      </c>
      <c r="AF9758" s="55">
        <v>170</v>
      </c>
      <c r="AG9758" s="43">
        <v>20</v>
      </c>
      <c r="AH9758">
        <v>40</v>
      </c>
      <c r="AL9758" t="s">
        <v>22</v>
      </c>
      <c r="AM9758">
        <v>72</v>
      </c>
    </row>
    <row r="9759" spans="28:39">
      <c r="AB9759" s="58" t="s">
        <v>655</v>
      </c>
      <c r="AC9759" s="1">
        <v>2</v>
      </c>
      <c r="AD9759" s="38" t="s">
        <v>427</v>
      </c>
      <c r="AE9759" s="60" t="s">
        <v>133</v>
      </c>
      <c r="AF9759" s="55">
        <v>170</v>
      </c>
      <c r="AG9759" s="44">
        <v>30</v>
      </c>
      <c r="AH9759">
        <v>40</v>
      </c>
      <c r="AL9759" t="s">
        <v>22</v>
      </c>
      <c r="AM9759">
        <v>72</v>
      </c>
    </row>
    <row r="9760" spans="28:39">
      <c r="AB9760" s="58" t="s">
        <v>655</v>
      </c>
      <c r="AC9760" s="1">
        <v>2</v>
      </c>
      <c r="AD9760" s="38" t="s">
        <v>427</v>
      </c>
      <c r="AE9760" s="60" t="s">
        <v>133</v>
      </c>
      <c r="AF9760" s="55">
        <v>170</v>
      </c>
      <c r="AG9760" s="45">
        <v>40</v>
      </c>
      <c r="AH9760">
        <v>36</v>
      </c>
      <c r="AL9760" t="s">
        <v>22</v>
      </c>
      <c r="AM9760">
        <v>72</v>
      </c>
    </row>
    <row r="9761" spans="28:39">
      <c r="AB9761" s="58" t="s">
        <v>655</v>
      </c>
      <c r="AC9761" s="1">
        <v>2</v>
      </c>
      <c r="AD9761" s="38" t="s">
        <v>427</v>
      </c>
      <c r="AE9761" s="60" t="s">
        <v>133</v>
      </c>
      <c r="AF9761" s="55">
        <v>170</v>
      </c>
      <c r="AG9761" s="46">
        <v>50</v>
      </c>
      <c r="AH9761">
        <v>29</v>
      </c>
      <c r="AL9761" t="s">
        <v>22</v>
      </c>
      <c r="AM9761">
        <v>72</v>
      </c>
    </row>
    <row r="9762" spans="28:39">
      <c r="AB9762" s="58" t="s">
        <v>655</v>
      </c>
      <c r="AC9762" s="1">
        <v>2</v>
      </c>
      <c r="AD9762" s="38" t="s">
        <v>427</v>
      </c>
      <c r="AE9762" s="60" t="s">
        <v>133</v>
      </c>
      <c r="AF9762" s="55">
        <v>170</v>
      </c>
      <c r="AG9762" s="47">
        <v>60</v>
      </c>
      <c r="AH9762">
        <v>25</v>
      </c>
      <c r="AL9762" t="s">
        <v>22</v>
      </c>
      <c r="AM9762">
        <v>72</v>
      </c>
    </row>
    <row r="9763" spans="28:39">
      <c r="AB9763" s="58" t="s">
        <v>655</v>
      </c>
      <c r="AC9763" s="1">
        <v>2</v>
      </c>
      <c r="AD9763" s="38" t="s">
        <v>427</v>
      </c>
      <c r="AE9763" s="60" t="s">
        <v>133</v>
      </c>
      <c r="AF9763" s="55">
        <v>170</v>
      </c>
      <c r="AG9763" s="48">
        <v>70</v>
      </c>
      <c r="AH9763">
        <v>21</v>
      </c>
      <c r="AL9763" t="s">
        <v>22</v>
      </c>
      <c r="AM9763">
        <v>72</v>
      </c>
    </row>
    <row r="9764" spans="28:39">
      <c r="AB9764" s="58" t="s">
        <v>655</v>
      </c>
      <c r="AC9764" s="1">
        <v>2</v>
      </c>
      <c r="AD9764" s="38" t="s">
        <v>427</v>
      </c>
      <c r="AE9764" s="60" t="s">
        <v>133</v>
      </c>
      <c r="AF9764" s="56">
        <v>180</v>
      </c>
      <c r="AG9764" s="41">
        <v>0</v>
      </c>
      <c r="AH9764">
        <v>38</v>
      </c>
      <c r="AL9764" t="s">
        <v>22</v>
      </c>
      <c r="AM9764">
        <v>72</v>
      </c>
    </row>
    <row r="9765" spans="28:39">
      <c r="AB9765" s="58" t="s">
        <v>655</v>
      </c>
      <c r="AC9765" s="1">
        <v>2</v>
      </c>
      <c r="AD9765" s="38" t="s">
        <v>427</v>
      </c>
      <c r="AE9765" s="60" t="s">
        <v>133</v>
      </c>
      <c r="AF9765" s="56">
        <v>180</v>
      </c>
      <c r="AG9765" s="42">
        <v>10</v>
      </c>
      <c r="AH9765">
        <v>38</v>
      </c>
      <c r="AL9765" t="s">
        <v>22</v>
      </c>
      <c r="AM9765">
        <v>72</v>
      </c>
    </row>
    <row r="9766" spans="28:39">
      <c r="AB9766" s="58" t="s">
        <v>655</v>
      </c>
      <c r="AC9766" s="1">
        <v>2</v>
      </c>
      <c r="AD9766" s="38" t="s">
        <v>427</v>
      </c>
      <c r="AE9766" s="60" t="s">
        <v>133</v>
      </c>
      <c r="AF9766" s="56">
        <v>180</v>
      </c>
      <c r="AG9766" s="43">
        <v>20</v>
      </c>
      <c r="AH9766">
        <v>38</v>
      </c>
      <c r="AL9766" t="s">
        <v>22</v>
      </c>
      <c r="AM9766">
        <v>72</v>
      </c>
    </row>
    <row r="9767" spans="28:39">
      <c r="AB9767" s="58" t="s">
        <v>655</v>
      </c>
      <c r="AC9767" s="1">
        <v>2</v>
      </c>
      <c r="AD9767" s="38" t="s">
        <v>427</v>
      </c>
      <c r="AE9767" s="60" t="s">
        <v>133</v>
      </c>
      <c r="AF9767" s="56">
        <v>180</v>
      </c>
      <c r="AG9767" s="44">
        <v>30</v>
      </c>
      <c r="AH9767">
        <v>38</v>
      </c>
      <c r="AL9767" t="s">
        <v>22</v>
      </c>
      <c r="AM9767">
        <v>72</v>
      </c>
    </row>
    <row r="9768" spans="28:39">
      <c r="AB9768" s="58" t="s">
        <v>655</v>
      </c>
      <c r="AC9768" s="1">
        <v>2</v>
      </c>
      <c r="AD9768" s="38" t="s">
        <v>427</v>
      </c>
      <c r="AE9768" s="60" t="s">
        <v>133</v>
      </c>
      <c r="AF9768" s="56">
        <v>180</v>
      </c>
      <c r="AG9768" s="45">
        <v>40</v>
      </c>
      <c r="AH9768">
        <v>36</v>
      </c>
      <c r="AL9768" t="s">
        <v>22</v>
      </c>
      <c r="AM9768">
        <v>72</v>
      </c>
    </row>
    <row r="9769" spans="28:39">
      <c r="AB9769" s="58" t="s">
        <v>655</v>
      </c>
      <c r="AC9769" s="1">
        <v>2</v>
      </c>
      <c r="AD9769" s="38" t="s">
        <v>427</v>
      </c>
      <c r="AE9769" s="60" t="s">
        <v>133</v>
      </c>
      <c r="AF9769" s="56">
        <v>180</v>
      </c>
      <c r="AG9769" s="46">
        <v>50</v>
      </c>
      <c r="AH9769">
        <v>29</v>
      </c>
      <c r="AL9769" t="s">
        <v>22</v>
      </c>
      <c r="AM9769">
        <v>72</v>
      </c>
    </row>
    <row r="9770" spans="28:39">
      <c r="AB9770" s="58" t="s">
        <v>655</v>
      </c>
      <c r="AC9770" s="1">
        <v>2</v>
      </c>
      <c r="AD9770" s="38" t="s">
        <v>427</v>
      </c>
      <c r="AE9770" s="60" t="s">
        <v>133</v>
      </c>
      <c r="AF9770" s="56">
        <v>180</v>
      </c>
      <c r="AG9770" s="47">
        <v>60</v>
      </c>
      <c r="AH9770">
        <v>25</v>
      </c>
      <c r="AL9770" t="s">
        <v>22</v>
      </c>
      <c r="AM9770">
        <v>72</v>
      </c>
    </row>
    <row r="9771" spans="28:39">
      <c r="AB9771" s="58" t="s">
        <v>655</v>
      </c>
      <c r="AC9771" s="1">
        <v>2</v>
      </c>
      <c r="AD9771" s="38" t="s">
        <v>427</v>
      </c>
      <c r="AE9771" s="60" t="s">
        <v>133</v>
      </c>
      <c r="AF9771" s="56">
        <v>180</v>
      </c>
      <c r="AG9771" s="48">
        <v>70</v>
      </c>
      <c r="AH9771">
        <v>21</v>
      </c>
      <c r="AL9771" t="s">
        <v>22</v>
      </c>
      <c r="AM9771">
        <v>72</v>
      </c>
    </row>
    <row r="9772" spans="28:39">
      <c r="AB9772" s="58" t="s">
        <v>655</v>
      </c>
      <c r="AC9772" s="1">
        <v>2</v>
      </c>
      <c r="AD9772" s="38" t="s">
        <v>427</v>
      </c>
      <c r="AE9772" s="60" t="s">
        <v>133</v>
      </c>
      <c r="AF9772" s="57">
        <v>200</v>
      </c>
      <c r="AG9772" s="41">
        <v>0</v>
      </c>
      <c r="AH9772">
        <v>33</v>
      </c>
      <c r="AL9772" t="s">
        <v>22</v>
      </c>
      <c r="AM9772">
        <v>72</v>
      </c>
    </row>
    <row r="9773" spans="28:39">
      <c r="AB9773" s="58" t="s">
        <v>655</v>
      </c>
      <c r="AC9773" s="1">
        <v>2</v>
      </c>
      <c r="AD9773" s="38" t="s">
        <v>427</v>
      </c>
      <c r="AE9773" s="60" t="s">
        <v>133</v>
      </c>
      <c r="AF9773" s="57">
        <v>200</v>
      </c>
      <c r="AG9773" s="42">
        <v>10</v>
      </c>
      <c r="AH9773">
        <v>33</v>
      </c>
      <c r="AL9773" t="s">
        <v>22</v>
      </c>
      <c r="AM9773">
        <v>72</v>
      </c>
    </row>
    <row r="9774" spans="28:39">
      <c r="AB9774" s="58" t="s">
        <v>655</v>
      </c>
      <c r="AC9774" s="1">
        <v>2</v>
      </c>
      <c r="AD9774" s="38" t="s">
        <v>427</v>
      </c>
      <c r="AE9774" s="60" t="s">
        <v>133</v>
      </c>
      <c r="AF9774" s="57">
        <v>200</v>
      </c>
      <c r="AG9774" s="43">
        <v>20</v>
      </c>
      <c r="AH9774">
        <v>33</v>
      </c>
      <c r="AL9774" t="s">
        <v>22</v>
      </c>
      <c r="AM9774">
        <v>72</v>
      </c>
    </row>
    <row r="9775" spans="28:39">
      <c r="AB9775" s="58" t="s">
        <v>655</v>
      </c>
      <c r="AC9775" s="1">
        <v>2</v>
      </c>
      <c r="AD9775" s="38" t="s">
        <v>427</v>
      </c>
      <c r="AE9775" s="60" t="s">
        <v>133</v>
      </c>
      <c r="AF9775" s="57">
        <v>200</v>
      </c>
      <c r="AG9775" s="44">
        <v>30</v>
      </c>
      <c r="AH9775">
        <v>33</v>
      </c>
      <c r="AL9775" t="s">
        <v>22</v>
      </c>
      <c r="AM9775">
        <v>72</v>
      </c>
    </row>
    <row r="9776" spans="28:39">
      <c r="AB9776" s="58" t="s">
        <v>655</v>
      </c>
      <c r="AC9776" s="1">
        <v>2</v>
      </c>
      <c r="AD9776" s="38" t="s">
        <v>427</v>
      </c>
      <c r="AE9776" s="60" t="s">
        <v>133</v>
      </c>
      <c r="AF9776" s="57">
        <v>200</v>
      </c>
      <c r="AG9776" s="45">
        <v>40</v>
      </c>
      <c r="AH9776">
        <v>33</v>
      </c>
      <c r="AL9776" t="s">
        <v>22</v>
      </c>
      <c r="AM9776">
        <v>72</v>
      </c>
    </row>
    <row r="9777" spans="28:39">
      <c r="AB9777" s="58" t="s">
        <v>655</v>
      </c>
      <c r="AC9777" s="1">
        <v>2</v>
      </c>
      <c r="AD9777" s="38" t="s">
        <v>427</v>
      </c>
      <c r="AE9777" s="60" t="s">
        <v>133</v>
      </c>
      <c r="AF9777" s="57">
        <v>200</v>
      </c>
      <c r="AG9777" s="46">
        <v>50</v>
      </c>
      <c r="AH9777">
        <v>29</v>
      </c>
      <c r="AL9777" t="s">
        <v>22</v>
      </c>
      <c r="AM9777">
        <v>72</v>
      </c>
    </row>
    <row r="9778" spans="28:39">
      <c r="AB9778" s="58" t="s">
        <v>655</v>
      </c>
      <c r="AC9778" s="1">
        <v>2</v>
      </c>
      <c r="AD9778" s="38" t="s">
        <v>427</v>
      </c>
      <c r="AE9778" s="60" t="s">
        <v>133</v>
      </c>
      <c r="AF9778" s="57">
        <v>200</v>
      </c>
      <c r="AG9778" s="47">
        <v>60</v>
      </c>
      <c r="AH9778">
        <v>25</v>
      </c>
      <c r="AL9778" t="s">
        <v>22</v>
      </c>
      <c r="AM9778">
        <v>72</v>
      </c>
    </row>
    <row r="9779" spans="28:39">
      <c r="AB9779" s="58" t="s">
        <v>655</v>
      </c>
      <c r="AC9779" s="1">
        <v>2</v>
      </c>
      <c r="AD9779" s="38" t="s">
        <v>427</v>
      </c>
      <c r="AE9779" s="60" t="s">
        <v>133</v>
      </c>
      <c r="AF9779" s="57">
        <v>200</v>
      </c>
      <c r="AG9779" s="48">
        <v>70</v>
      </c>
      <c r="AH9779">
        <v>21</v>
      </c>
      <c r="AL9779" t="s">
        <v>22</v>
      </c>
      <c r="AM9779">
        <v>72</v>
      </c>
    </row>
    <row r="9780" spans="28:39">
      <c r="AB9780" s="58" t="s">
        <v>655</v>
      </c>
      <c r="AC9780" s="1">
        <v>2</v>
      </c>
      <c r="AD9780" s="38" t="s">
        <v>428</v>
      </c>
      <c r="AE9780" s="60" t="s">
        <v>133</v>
      </c>
      <c r="AF9780" s="40">
        <v>110</v>
      </c>
      <c r="AG9780" s="41">
        <v>0</v>
      </c>
      <c r="AH9780">
        <v>62</v>
      </c>
      <c r="AL9780" t="s">
        <v>22</v>
      </c>
      <c r="AM9780">
        <v>72</v>
      </c>
    </row>
    <row r="9781" spans="28:39">
      <c r="AB9781" s="58" t="s">
        <v>655</v>
      </c>
      <c r="AC9781" s="1">
        <v>2</v>
      </c>
      <c r="AD9781" s="38" t="s">
        <v>428</v>
      </c>
      <c r="AE9781" s="60" t="s">
        <v>133</v>
      </c>
      <c r="AF9781" s="40">
        <v>110</v>
      </c>
      <c r="AG9781" s="42">
        <v>10</v>
      </c>
      <c r="AH9781">
        <v>62</v>
      </c>
      <c r="AL9781" t="s">
        <v>22</v>
      </c>
      <c r="AM9781">
        <v>72</v>
      </c>
    </row>
    <row r="9782" spans="28:39">
      <c r="AB9782" s="58" t="s">
        <v>655</v>
      </c>
      <c r="AC9782" s="1">
        <v>2</v>
      </c>
      <c r="AD9782" s="38" t="s">
        <v>428</v>
      </c>
      <c r="AE9782" s="60" t="s">
        <v>133</v>
      </c>
      <c r="AF9782" s="40">
        <v>110</v>
      </c>
      <c r="AG9782" s="43">
        <v>20</v>
      </c>
      <c r="AH9782">
        <v>57</v>
      </c>
      <c r="AL9782" t="s">
        <v>22</v>
      </c>
      <c r="AM9782">
        <v>72</v>
      </c>
    </row>
    <row r="9783" spans="28:39">
      <c r="AB9783" s="58" t="s">
        <v>655</v>
      </c>
      <c r="AC9783" s="1">
        <v>2</v>
      </c>
      <c r="AD9783" s="38" t="s">
        <v>428</v>
      </c>
      <c r="AE9783" s="60" t="s">
        <v>133</v>
      </c>
      <c r="AF9783" s="40">
        <v>110</v>
      </c>
      <c r="AG9783" s="44">
        <v>30</v>
      </c>
      <c r="AH9783">
        <v>48</v>
      </c>
      <c r="AL9783" t="s">
        <v>22</v>
      </c>
      <c r="AM9783">
        <v>72</v>
      </c>
    </row>
    <row r="9784" spans="28:39">
      <c r="AB9784" s="58" t="s">
        <v>655</v>
      </c>
      <c r="AC9784" s="1">
        <v>2</v>
      </c>
      <c r="AD9784" s="38" t="s">
        <v>428</v>
      </c>
      <c r="AE9784" s="60" t="s">
        <v>133</v>
      </c>
      <c r="AF9784" s="40">
        <v>110</v>
      </c>
      <c r="AG9784" s="45">
        <v>40</v>
      </c>
      <c r="AH9784">
        <v>36</v>
      </c>
      <c r="AL9784" t="s">
        <v>22</v>
      </c>
      <c r="AM9784">
        <v>72</v>
      </c>
    </row>
    <row r="9785" spans="28:39">
      <c r="AB9785" s="58" t="s">
        <v>655</v>
      </c>
      <c r="AC9785" s="1">
        <v>2</v>
      </c>
      <c r="AD9785" s="38" t="s">
        <v>428</v>
      </c>
      <c r="AE9785" s="60" t="s">
        <v>133</v>
      </c>
      <c r="AF9785" s="40">
        <v>110</v>
      </c>
      <c r="AG9785" s="46">
        <v>50</v>
      </c>
      <c r="AH9785">
        <v>29</v>
      </c>
      <c r="AL9785" t="s">
        <v>22</v>
      </c>
      <c r="AM9785">
        <v>72</v>
      </c>
    </row>
    <row r="9786" spans="28:39">
      <c r="AB9786" s="58" t="s">
        <v>655</v>
      </c>
      <c r="AC9786" s="1">
        <v>2</v>
      </c>
      <c r="AD9786" s="38" t="s">
        <v>428</v>
      </c>
      <c r="AE9786" s="60" t="s">
        <v>133</v>
      </c>
      <c r="AF9786" s="40">
        <v>110</v>
      </c>
      <c r="AG9786" s="47">
        <v>60</v>
      </c>
      <c r="AH9786">
        <v>25</v>
      </c>
      <c r="AL9786" t="s">
        <v>22</v>
      </c>
      <c r="AM9786">
        <v>72</v>
      </c>
    </row>
    <row r="9787" spans="28:39">
      <c r="AB9787" s="58" t="s">
        <v>655</v>
      </c>
      <c r="AC9787" s="1">
        <v>2</v>
      </c>
      <c r="AD9787" s="38" t="s">
        <v>428</v>
      </c>
      <c r="AE9787" s="60" t="s">
        <v>133</v>
      </c>
      <c r="AF9787" s="40">
        <v>110</v>
      </c>
      <c r="AG9787" s="48">
        <v>70</v>
      </c>
      <c r="AH9787">
        <v>21</v>
      </c>
      <c r="AL9787" t="s">
        <v>22</v>
      </c>
      <c r="AM9787">
        <v>72</v>
      </c>
    </row>
    <row r="9788" spans="28:39">
      <c r="AB9788" s="58" t="s">
        <v>655</v>
      </c>
      <c r="AC9788" s="1">
        <v>2</v>
      </c>
      <c r="AD9788" s="38" t="s">
        <v>428</v>
      </c>
      <c r="AE9788" s="60" t="s">
        <v>133</v>
      </c>
      <c r="AF9788" s="49">
        <v>115</v>
      </c>
      <c r="AG9788" s="41">
        <v>0</v>
      </c>
      <c r="AH9788">
        <v>60</v>
      </c>
      <c r="AL9788" t="s">
        <v>22</v>
      </c>
      <c r="AM9788">
        <v>72</v>
      </c>
    </row>
    <row r="9789" spans="28:39">
      <c r="AB9789" s="58" t="s">
        <v>655</v>
      </c>
      <c r="AC9789" s="1">
        <v>2</v>
      </c>
      <c r="AD9789" s="38" t="s">
        <v>428</v>
      </c>
      <c r="AE9789" s="60" t="s">
        <v>133</v>
      </c>
      <c r="AF9789" s="49">
        <v>115</v>
      </c>
      <c r="AG9789" s="42">
        <v>10</v>
      </c>
      <c r="AH9789">
        <v>60</v>
      </c>
      <c r="AL9789" t="s">
        <v>22</v>
      </c>
      <c r="AM9789">
        <v>72</v>
      </c>
    </row>
    <row r="9790" spans="28:39">
      <c r="AB9790" s="58" t="s">
        <v>655</v>
      </c>
      <c r="AC9790" s="1">
        <v>2</v>
      </c>
      <c r="AD9790" s="38" t="s">
        <v>428</v>
      </c>
      <c r="AE9790" s="60" t="s">
        <v>133</v>
      </c>
      <c r="AF9790" s="49">
        <v>115</v>
      </c>
      <c r="AG9790" s="43">
        <v>20</v>
      </c>
      <c r="AH9790">
        <v>56</v>
      </c>
      <c r="AL9790" t="s">
        <v>22</v>
      </c>
      <c r="AM9790">
        <v>72</v>
      </c>
    </row>
    <row r="9791" spans="28:39">
      <c r="AB9791" s="58" t="s">
        <v>655</v>
      </c>
      <c r="AC9791" s="1">
        <v>2</v>
      </c>
      <c r="AD9791" s="38" t="s">
        <v>428</v>
      </c>
      <c r="AE9791" s="60" t="s">
        <v>133</v>
      </c>
      <c r="AF9791" s="49">
        <v>115</v>
      </c>
      <c r="AG9791" s="44">
        <v>30</v>
      </c>
      <c r="AH9791">
        <v>48</v>
      </c>
      <c r="AL9791" t="s">
        <v>22</v>
      </c>
      <c r="AM9791">
        <v>72</v>
      </c>
    </row>
    <row r="9792" spans="28:39">
      <c r="AB9792" s="58" t="s">
        <v>655</v>
      </c>
      <c r="AC9792" s="1">
        <v>2</v>
      </c>
      <c r="AD9792" s="38" t="s">
        <v>428</v>
      </c>
      <c r="AE9792" s="60" t="s">
        <v>133</v>
      </c>
      <c r="AF9792" s="49">
        <v>115</v>
      </c>
      <c r="AG9792" s="45">
        <v>40</v>
      </c>
      <c r="AH9792">
        <v>36</v>
      </c>
      <c r="AL9792" t="s">
        <v>22</v>
      </c>
      <c r="AM9792">
        <v>72</v>
      </c>
    </row>
    <row r="9793" spans="28:39">
      <c r="AB9793" s="58" t="s">
        <v>655</v>
      </c>
      <c r="AC9793" s="1">
        <v>2</v>
      </c>
      <c r="AD9793" s="38" t="s">
        <v>428</v>
      </c>
      <c r="AE9793" s="60" t="s">
        <v>133</v>
      </c>
      <c r="AF9793" s="49">
        <v>115</v>
      </c>
      <c r="AG9793" s="46">
        <v>50</v>
      </c>
      <c r="AH9793">
        <v>29</v>
      </c>
      <c r="AL9793" t="s">
        <v>22</v>
      </c>
      <c r="AM9793">
        <v>72</v>
      </c>
    </row>
    <row r="9794" spans="28:39">
      <c r="AB9794" s="58" t="s">
        <v>655</v>
      </c>
      <c r="AC9794" s="1">
        <v>2</v>
      </c>
      <c r="AD9794" s="38" t="s">
        <v>428</v>
      </c>
      <c r="AE9794" s="60" t="s">
        <v>133</v>
      </c>
      <c r="AF9794" s="49">
        <v>115</v>
      </c>
      <c r="AG9794" s="47">
        <v>60</v>
      </c>
      <c r="AH9794">
        <v>25</v>
      </c>
      <c r="AL9794" t="s">
        <v>22</v>
      </c>
      <c r="AM9794">
        <v>72</v>
      </c>
    </row>
    <row r="9795" spans="28:39">
      <c r="AB9795" s="58" t="s">
        <v>655</v>
      </c>
      <c r="AC9795" s="1">
        <v>2</v>
      </c>
      <c r="AD9795" s="38" t="s">
        <v>428</v>
      </c>
      <c r="AE9795" s="60" t="s">
        <v>133</v>
      </c>
      <c r="AF9795" s="49">
        <v>115</v>
      </c>
      <c r="AG9795" s="48">
        <v>70</v>
      </c>
      <c r="AH9795">
        <v>21</v>
      </c>
      <c r="AL9795" t="s">
        <v>22</v>
      </c>
      <c r="AM9795">
        <v>72</v>
      </c>
    </row>
    <row r="9796" spans="28:39">
      <c r="AB9796" s="58" t="s">
        <v>655</v>
      </c>
      <c r="AC9796" s="1">
        <v>2</v>
      </c>
      <c r="AD9796" s="38" t="s">
        <v>428</v>
      </c>
      <c r="AE9796" s="60" t="s">
        <v>133</v>
      </c>
      <c r="AF9796" s="50">
        <v>120</v>
      </c>
      <c r="AG9796" s="41">
        <v>0</v>
      </c>
      <c r="AH9796">
        <v>58</v>
      </c>
      <c r="AL9796" t="s">
        <v>22</v>
      </c>
      <c r="AM9796">
        <v>72</v>
      </c>
    </row>
    <row r="9797" spans="28:39">
      <c r="AB9797" s="58" t="s">
        <v>655</v>
      </c>
      <c r="AC9797" s="1">
        <v>2</v>
      </c>
      <c r="AD9797" s="38" t="s">
        <v>428</v>
      </c>
      <c r="AE9797" s="60" t="s">
        <v>133</v>
      </c>
      <c r="AF9797" s="50">
        <v>120</v>
      </c>
      <c r="AG9797" s="42">
        <v>10</v>
      </c>
      <c r="AH9797">
        <v>58</v>
      </c>
      <c r="AL9797" t="s">
        <v>22</v>
      </c>
      <c r="AM9797">
        <v>72</v>
      </c>
    </row>
    <row r="9798" spans="28:39">
      <c r="AB9798" s="58" t="s">
        <v>655</v>
      </c>
      <c r="AC9798" s="1">
        <v>2</v>
      </c>
      <c r="AD9798" s="38" t="s">
        <v>428</v>
      </c>
      <c r="AE9798" s="60" t="s">
        <v>133</v>
      </c>
      <c r="AF9798" s="50">
        <v>120</v>
      </c>
      <c r="AG9798" s="43">
        <v>20</v>
      </c>
      <c r="AH9798">
        <v>56</v>
      </c>
      <c r="AL9798" t="s">
        <v>22</v>
      </c>
      <c r="AM9798">
        <v>72</v>
      </c>
    </row>
    <row r="9799" spans="28:39">
      <c r="AB9799" s="58" t="s">
        <v>655</v>
      </c>
      <c r="AC9799" s="1">
        <v>2</v>
      </c>
      <c r="AD9799" s="38" t="s">
        <v>428</v>
      </c>
      <c r="AE9799" s="60" t="s">
        <v>133</v>
      </c>
      <c r="AF9799" s="50">
        <v>120</v>
      </c>
      <c r="AG9799" s="44">
        <v>30</v>
      </c>
      <c r="AH9799">
        <v>48</v>
      </c>
      <c r="AL9799" t="s">
        <v>22</v>
      </c>
      <c r="AM9799">
        <v>72</v>
      </c>
    </row>
    <row r="9800" spans="28:39">
      <c r="AB9800" s="58" t="s">
        <v>655</v>
      </c>
      <c r="AC9800" s="1">
        <v>2</v>
      </c>
      <c r="AD9800" s="38" t="s">
        <v>428</v>
      </c>
      <c r="AE9800" s="60" t="s">
        <v>133</v>
      </c>
      <c r="AF9800" s="50">
        <v>120</v>
      </c>
      <c r="AG9800" s="45">
        <v>40</v>
      </c>
      <c r="AH9800">
        <v>36</v>
      </c>
      <c r="AL9800" t="s">
        <v>22</v>
      </c>
      <c r="AM9800">
        <v>72</v>
      </c>
    </row>
    <row r="9801" spans="28:39">
      <c r="AB9801" s="58" t="s">
        <v>655</v>
      </c>
      <c r="AC9801" s="1">
        <v>2</v>
      </c>
      <c r="AD9801" s="38" t="s">
        <v>428</v>
      </c>
      <c r="AE9801" s="60" t="s">
        <v>133</v>
      </c>
      <c r="AF9801" s="50">
        <v>120</v>
      </c>
      <c r="AG9801" s="46">
        <v>50</v>
      </c>
      <c r="AH9801">
        <v>29</v>
      </c>
      <c r="AL9801" t="s">
        <v>22</v>
      </c>
      <c r="AM9801">
        <v>72</v>
      </c>
    </row>
    <row r="9802" spans="28:39">
      <c r="AB9802" s="58" t="s">
        <v>655</v>
      </c>
      <c r="AC9802" s="1">
        <v>2</v>
      </c>
      <c r="AD9802" s="38" t="s">
        <v>428</v>
      </c>
      <c r="AE9802" s="60" t="s">
        <v>133</v>
      </c>
      <c r="AF9802" s="50">
        <v>120</v>
      </c>
      <c r="AG9802" s="47">
        <v>60</v>
      </c>
      <c r="AH9802">
        <v>25</v>
      </c>
      <c r="AL9802" t="s">
        <v>22</v>
      </c>
      <c r="AM9802">
        <v>72</v>
      </c>
    </row>
    <row r="9803" spans="28:39">
      <c r="AB9803" s="58" t="s">
        <v>655</v>
      </c>
      <c r="AC9803" s="1">
        <v>2</v>
      </c>
      <c r="AD9803" s="38" t="s">
        <v>428</v>
      </c>
      <c r="AE9803" s="60" t="s">
        <v>133</v>
      </c>
      <c r="AF9803" s="50">
        <v>120</v>
      </c>
      <c r="AG9803" s="48">
        <v>70</v>
      </c>
      <c r="AH9803">
        <v>21</v>
      </c>
      <c r="AL9803" t="s">
        <v>22</v>
      </c>
      <c r="AM9803">
        <v>72</v>
      </c>
    </row>
    <row r="9804" spans="28:39">
      <c r="AB9804" s="58" t="s">
        <v>655</v>
      </c>
      <c r="AC9804" s="1">
        <v>2</v>
      </c>
      <c r="AD9804" s="38" t="s">
        <v>428</v>
      </c>
      <c r="AE9804" s="60" t="s">
        <v>133</v>
      </c>
      <c r="AF9804" s="51">
        <v>130</v>
      </c>
      <c r="AG9804" s="41">
        <v>0</v>
      </c>
      <c r="AH9804">
        <v>55</v>
      </c>
      <c r="AL9804" t="s">
        <v>22</v>
      </c>
      <c r="AM9804">
        <v>72</v>
      </c>
    </row>
    <row r="9805" spans="28:39">
      <c r="AB9805" s="58" t="s">
        <v>655</v>
      </c>
      <c r="AC9805" s="1">
        <v>2</v>
      </c>
      <c r="AD9805" s="38" t="s">
        <v>428</v>
      </c>
      <c r="AE9805" s="60" t="s">
        <v>133</v>
      </c>
      <c r="AF9805" s="51">
        <v>130</v>
      </c>
      <c r="AG9805" s="42">
        <v>10</v>
      </c>
      <c r="AH9805">
        <v>55</v>
      </c>
      <c r="AL9805" t="s">
        <v>22</v>
      </c>
      <c r="AM9805">
        <v>72</v>
      </c>
    </row>
    <row r="9806" spans="28:39">
      <c r="AB9806" s="58" t="s">
        <v>655</v>
      </c>
      <c r="AC9806" s="1">
        <v>2</v>
      </c>
      <c r="AD9806" s="38" t="s">
        <v>428</v>
      </c>
      <c r="AE9806" s="60" t="s">
        <v>133</v>
      </c>
      <c r="AF9806" s="51">
        <v>130</v>
      </c>
      <c r="AG9806" s="43">
        <v>20</v>
      </c>
      <c r="AH9806">
        <v>54</v>
      </c>
      <c r="AL9806" t="s">
        <v>22</v>
      </c>
      <c r="AM9806">
        <v>72</v>
      </c>
    </row>
    <row r="9807" spans="28:39">
      <c r="AB9807" s="58" t="s">
        <v>655</v>
      </c>
      <c r="AC9807" s="1">
        <v>2</v>
      </c>
      <c r="AD9807" s="38" t="s">
        <v>428</v>
      </c>
      <c r="AE9807" s="60" t="s">
        <v>133</v>
      </c>
      <c r="AF9807" s="51">
        <v>130</v>
      </c>
      <c r="AG9807" s="44">
        <v>30</v>
      </c>
      <c r="AH9807">
        <v>48</v>
      </c>
      <c r="AL9807" t="s">
        <v>22</v>
      </c>
      <c r="AM9807">
        <v>72</v>
      </c>
    </row>
    <row r="9808" spans="28:39">
      <c r="AB9808" s="58" t="s">
        <v>655</v>
      </c>
      <c r="AC9808" s="1">
        <v>2</v>
      </c>
      <c r="AD9808" s="38" t="s">
        <v>428</v>
      </c>
      <c r="AE9808" s="60" t="s">
        <v>133</v>
      </c>
      <c r="AF9808" s="51">
        <v>130</v>
      </c>
      <c r="AG9808" s="45">
        <v>40</v>
      </c>
      <c r="AH9808">
        <v>36</v>
      </c>
      <c r="AL9808" t="s">
        <v>22</v>
      </c>
      <c r="AM9808">
        <v>72</v>
      </c>
    </row>
    <row r="9809" spans="28:39">
      <c r="AB9809" s="58" t="s">
        <v>655</v>
      </c>
      <c r="AC9809" s="1">
        <v>2</v>
      </c>
      <c r="AD9809" s="38" t="s">
        <v>428</v>
      </c>
      <c r="AE9809" s="60" t="s">
        <v>133</v>
      </c>
      <c r="AF9809" s="51">
        <v>130</v>
      </c>
      <c r="AG9809" s="46">
        <v>50</v>
      </c>
      <c r="AH9809">
        <v>29</v>
      </c>
      <c r="AL9809" t="s">
        <v>22</v>
      </c>
      <c r="AM9809">
        <v>72</v>
      </c>
    </row>
    <row r="9810" spans="28:39">
      <c r="AB9810" s="58" t="s">
        <v>655</v>
      </c>
      <c r="AC9810" s="1">
        <v>2</v>
      </c>
      <c r="AD9810" s="38" t="s">
        <v>428</v>
      </c>
      <c r="AE9810" s="60" t="s">
        <v>133</v>
      </c>
      <c r="AF9810" s="51">
        <v>130</v>
      </c>
      <c r="AG9810" s="47">
        <v>60</v>
      </c>
      <c r="AH9810">
        <v>25</v>
      </c>
      <c r="AL9810" t="s">
        <v>22</v>
      </c>
      <c r="AM9810">
        <v>72</v>
      </c>
    </row>
    <row r="9811" spans="28:39">
      <c r="AB9811" s="58" t="s">
        <v>655</v>
      </c>
      <c r="AC9811" s="1">
        <v>2</v>
      </c>
      <c r="AD9811" s="38" t="s">
        <v>428</v>
      </c>
      <c r="AE9811" s="60" t="s">
        <v>133</v>
      </c>
      <c r="AF9811" s="51">
        <v>130</v>
      </c>
      <c r="AG9811" s="48">
        <v>70</v>
      </c>
      <c r="AH9811">
        <v>21</v>
      </c>
      <c r="AL9811" t="s">
        <v>22</v>
      </c>
      <c r="AM9811">
        <v>72</v>
      </c>
    </row>
    <row r="9812" spans="28:39">
      <c r="AB9812" s="58" t="s">
        <v>655</v>
      </c>
      <c r="AC9812" s="1">
        <v>2</v>
      </c>
      <c r="AD9812" s="38" t="s">
        <v>428</v>
      </c>
      <c r="AE9812" s="60" t="s">
        <v>133</v>
      </c>
      <c r="AF9812" s="52">
        <v>140</v>
      </c>
      <c r="AG9812" s="41">
        <v>0</v>
      </c>
      <c r="AH9812">
        <v>52</v>
      </c>
      <c r="AL9812" t="s">
        <v>22</v>
      </c>
      <c r="AM9812">
        <v>72</v>
      </c>
    </row>
    <row r="9813" spans="28:39">
      <c r="AB9813" s="58" t="s">
        <v>655</v>
      </c>
      <c r="AC9813" s="1">
        <v>2</v>
      </c>
      <c r="AD9813" s="38" t="s">
        <v>428</v>
      </c>
      <c r="AE9813" s="60" t="s">
        <v>133</v>
      </c>
      <c r="AF9813" s="52">
        <v>140</v>
      </c>
      <c r="AG9813" s="42">
        <v>10</v>
      </c>
      <c r="AH9813">
        <v>52</v>
      </c>
      <c r="AL9813" t="s">
        <v>22</v>
      </c>
      <c r="AM9813">
        <v>72</v>
      </c>
    </row>
    <row r="9814" spans="28:39">
      <c r="AB9814" s="58" t="s">
        <v>655</v>
      </c>
      <c r="AC9814" s="1">
        <v>2</v>
      </c>
      <c r="AD9814" s="38" t="s">
        <v>428</v>
      </c>
      <c r="AE9814" s="60" t="s">
        <v>133</v>
      </c>
      <c r="AF9814" s="52">
        <v>140</v>
      </c>
      <c r="AG9814" s="43">
        <v>20</v>
      </c>
      <c r="AH9814">
        <v>52</v>
      </c>
      <c r="AL9814" t="s">
        <v>22</v>
      </c>
      <c r="AM9814">
        <v>72</v>
      </c>
    </row>
    <row r="9815" spans="28:39">
      <c r="AB9815" s="58" t="s">
        <v>655</v>
      </c>
      <c r="AC9815" s="1">
        <v>2</v>
      </c>
      <c r="AD9815" s="38" t="s">
        <v>428</v>
      </c>
      <c r="AE9815" s="60" t="s">
        <v>133</v>
      </c>
      <c r="AF9815" s="52">
        <v>140</v>
      </c>
      <c r="AG9815" s="44">
        <v>30</v>
      </c>
      <c r="AH9815">
        <v>48</v>
      </c>
      <c r="AL9815" t="s">
        <v>22</v>
      </c>
      <c r="AM9815">
        <v>72</v>
      </c>
    </row>
    <row r="9816" spans="28:39">
      <c r="AB9816" s="58" t="s">
        <v>655</v>
      </c>
      <c r="AC9816" s="1">
        <v>2</v>
      </c>
      <c r="AD9816" s="38" t="s">
        <v>428</v>
      </c>
      <c r="AE9816" s="60" t="s">
        <v>133</v>
      </c>
      <c r="AF9816" s="52">
        <v>140</v>
      </c>
      <c r="AG9816" s="45">
        <v>40</v>
      </c>
      <c r="AH9816">
        <v>36</v>
      </c>
      <c r="AL9816" t="s">
        <v>22</v>
      </c>
      <c r="AM9816">
        <v>72</v>
      </c>
    </row>
    <row r="9817" spans="28:39">
      <c r="AB9817" s="58" t="s">
        <v>655</v>
      </c>
      <c r="AC9817" s="1">
        <v>2</v>
      </c>
      <c r="AD9817" s="38" t="s">
        <v>428</v>
      </c>
      <c r="AE9817" s="60" t="s">
        <v>133</v>
      </c>
      <c r="AF9817" s="52">
        <v>140</v>
      </c>
      <c r="AG9817" s="46">
        <v>50</v>
      </c>
      <c r="AH9817">
        <v>29</v>
      </c>
      <c r="AL9817" t="s">
        <v>22</v>
      </c>
      <c r="AM9817">
        <v>72</v>
      </c>
    </row>
    <row r="9818" spans="28:39">
      <c r="AB9818" s="58" t="s">
        <v>655</v>
      </c>
      <c r="AC9818" s="1">
        <v>2</v>
      </c>
      <c r="AD9818" s="38" t="s">
        <v>428</v>
      </c>
      <c r="AE9818" s="60" t="s">
        <v>133</v>
      </c>
      <c r="AF9818" s="52">
        <v>140</v>
      </c>
      <c r="AG9818" s="47">
        <v>60</v>
      </c>
      <c r="AH9818">
        <v>25</v>
      </c>
      <c r="AL9818" t="s">
        <v>22</v>
      </c>
      <c r="AM9818">
        <v>72</v>
      </c>
    </row>
    <row r="9819" spans="28:39">
      <c r="AB9819" s="58" t="s">
        <v>655</v>
      </c>
      <c r="AC9819" s="1">
        <v>2</v>
      </c>
      <c r="AD9819" s="38" t="s">
        <v>428</v>
      </c>
      <c r="AE9819" s="60" t="s">
        <v>133</v>
      </c>
      <c r="AF9819" s="52">
        <v>140</v>
      </c>
      <c r="AG9819" s="48">
        <v>70</v>
      </c>
      <c r="AH9819">
        <v>21</v>
      </c>
      <c r="AL9819" t="s">
        <v>22</v>
      </c>
      <c r="AM9819">
        <v>72</v>
      </c>
    </row>
    <row r="9820" spans="28:39">
      <c r="AB9820" s="58" t="s">
        <v>655</v>
      </c>
      <c r="AC9820" s="1">
        <v>2</v>
      </c>
      <c r="AD9820" s="38" t="s">
        <v>428</v>
      </c>
      <c r="AE9820" s="60" t="s">
        <v>133</v>
      </c>
      <c r="AF9820" s="53">
        <v>150</v>
      </c>
      <c r="AG9820" s="41">
        <v>0</v>
      </c>
      <c r="AH9820">
        <v>41</v>
      </c>
      <c r="AL9820" t="s">
        <v>22</v>
      </c>
      <c r="AM9820">
        <v>72</v>
      </c>
    </row>
    <row r="9821" spans="28:39">
      <c r="AB9821" s="58" t="s">
        <v>655</v>
      </c>
      <c r="AC9821" s="1">
        <v>2</v>
      </c>
      <c r="AD9821" s="38" t="s">
        <v>428</v>
      </c>
      <c r="AE9821" s="60" t="s">
        <v>133</v>
      </c>
      <c r="AF9821" s="53">
        <v>150</v>
      </c>
      <c r="AG9821" s="42">
        <v>10</v>
      </c>
      <c r="AH9821">
        <v>41</v>
      </c>
      <c r="AL9821" t="s">
        <v>22</v>
      </c>
      <c r="AM9821">
        <v>72</v>
      </c>
    </row>
    <row r="9822" spans="28:39">
      <c r="AB9822" s="58" t="s">
        <v>655</v>
      </c>
      <c r="AC9822" s="1">
        <v>2</v>
      </c>
      <c r="AD9822" s="38" t="s">
        <v>428</v>
      </c>
      <c r="AE9822" s="60" t="s">
        <v>133</v>
      </c>
      <c r="AF9822" s="53">
        <v>150</v>
      </c>
      <c r="AG9822" s="43">
        <v>20</v>
      </c>
      <c r="AH9822">
        <v>41</v>
      </c>
      <c r="AL9822" t="s">
        <v>22</v>
      </c>
      <c r="AM9822">
        <v>72</v>
      </c>
    </row>
    <row r="9823" spans="28:39">
      <c r="AB9823" s="58" t="s">
        <v>655</v>
      </c>
      <c r="AC9823" s="1">
        <v>2</v>
      </c>
      <c r="AD9823" s="38" t="s">
        <v>428</v>
      </c>
      <c r="AE9823" s="60" t="s">
        <v>133</v>
      </c>
      <c r="AF9823" s="53">
        <v>150</v>
      </c>
      <c r="AG9823" s="44">
        <v>30</v>
      </c>
      <c r="AH9823">
        <v>41</v>
      </c>
      <c r="AL9823" t="s">
        <v>22</v>
      </c>
      <c r="AM9823">
        <v>72</v>
      </c>
    </row>
    <row r="9824" spans="28:39">
      <c r="AB9824" s="58" t="s">
        <v>655</v>
      </c>
      <c r="AC9824" s="1">
        <v>2</v>
      </c>
      <c r="AD9824" s="38" t="s">
        <v>428</v>
      </c>
      <c r="AE9824" s="60" t="s">
        <v>133</v>
      </c>
      <c r="AF9824" s="53">
        <v>150</v>
      </c>
      <c r="AG9824" s="45">
        <v>40</v>
      </c>
      <c r="AH9824">
        <v>36</v>
      </c>
      <c r="AL9824" t="s">
        <v>22</v>
      </c>
      <c r="AM9824">
        <v>72</v>
      </c>
    </row>
    <row r="9825" spans="28:39">
      <c r="AB9825" s="58" t="s">
        <v>655</v>
      </c>
      <c r="AC9825" s="1">
        <v>2</v>
      </c>
      <c r="AD9825" s="38" t="s">
        <v>428</v>
      </c>
      <c r="AE9825" s="60" t="s">
        <v>133</v>
      </c>
      <c r="AF9825" s="53">
        <v>150</v>
      </c>
      <c r="AG9825" s="46">
        <v>50</v>
      </c>
      <c r="AH9825">
        <v>29</v>
      </c>
      <c r="AL9825" t="s">
        <v>22</v>
      </c>
      <c r="AM9825">
        <v>72</v>
      </c>
    </row>
    <row r="9826" spans="28:39">
      <c r="AB9826" s="58" t="s">
        <v>655</v>
      </c>
      <c r="AC9826" s="1">
        <v>2</v>
      </c>
      <c r="AD9826" s="38" t="s">
        <v>428</v>
      </c>
      <c r="AE9826" s="60" t="s">
        <v>133</v>
      </c>
      <c r="AF9826" s="53">
        <v>150</v>
      </c>
      <c r="AG9826" s="47">
        <v>60</v>
      </c>
      <c r="AH9826">
        <v>25</v>
      </c>
      <c r="AL9826" t="s">
        <v>22</v>
      </c>
      <c r="AM9826">
        <v>72</v>
      </c>
    </row>
    <row r="9827" spans="28:39">
      <c r="AB9827" s="58" t="s">
        <v>655</v>
      </c>
      <c r="AC9827" s="1">
        <v>2</v>
      </c>
      <c r="AD9827" s="38" t="s">
        <v>428</v>
      </c>
      <c r="AE9827" s="60" t="s">
        <v>133</v>
      </c>
      <c r="AF9827" s="53">
        <v>150</v>
      </c>
      <c r="AG9827" s="48">
        <v>70</v>
      </c>
      <c r="AH9827">
        <v>21</v>
      </c>
      <c r="AL9827" t="s">
        <v>22</v>
      </c>
      <c r="AM9827">
        <v>72</v>
      </c>
    </row>
    <row r="9828" spans="28:39">
      <c r="AB9828" s="58" t="s">
        <v>655</v>
      </c>
      <c r="AC9828" s="1">
        <v>2</v>
      </c>
      <c r="AD9828" s="38" t="s">
        <v>428</v>
      </c>
      <c r="AE9828" s="60" t="s">
        <v>133</v>
      </c>
      <c r="AF9828" s="54">
        <v>160</v>
      </c>
      <c r="AG9828" s="41">
        <v>0</v>
      </c>
      <c r="AH9828">
        <v>39</v>
      </c>
      <c r="AL9828" t="s">
        <v>22</v>
      </c>
      <c r="AM9828">
        <v>72</v>
      </c>
    </row>
    <row r="9829" spans="28:39">
      <c r="AB9829" s="58" t="s">
        <v>655</v>
      </c>
      <c r="AC9829" s="1">
        <v>2</v>
      </c>
      <c r="AD9829" s="38" t="s">
        <v>428</v>
      </c>
      <c r="AE9829" s="60" t="s">
        <v>133</v>
      </c>
      <c r="AF9829" s="54">
        <v>160</v>
      </c>
      <c r="AG9829" s="42">
        <v>10</v>
      </c>
      <c r="AH9829">
        <v>39</v>
      </c>
      <c r="AL9829" t="s">
        <v>22</v>
      </c>
      <c r="AM9829">
        <v>72</v>
      </c>
    </row>
    <row r="9830" spans="28:39">
      <c r="AB9830" s="58" t="s">
        <v>655</v>
      </c>
      <c r="AC9830" s="1">
        <v>2</v>
      </c>
      <c r="AD9830" s="38" t="s">
        <v>428</v>
      </c>
      <c r="AE9830" s="60" t="s">
        <v>133</v>
      </c>
      <c r="AF9830" s="54">
        <v>160</v>
      </c>
      <c r="AG9830" s="43">
        <v>20</v>
      </c>
      <c r="AH9830">
        <v>39</v>
      </c>
      <c r="AL9830" t="s">
        <v>22</v>
      </c>
      <c r="AM9830">
        <v>72</v>
      </c>
    </row>
    <row r="9831" spans="28:39">
      <c r="AB9831" s="58" t="s">
        <v>655</v>
      </c>
      <c r="AC9831" s="1">
        <v>2</v>
      </c>
      <c r="AD9831" s="38" t="s">
        <v>428</v>
      </c>
      <c r="AE9831" s="60" t="s">
        <v>133</v>
      </c>
      <c r="AF9831" s="54">
        <v>160</v>
      </c>
      <c r="AG9831" s="44">
        <v>30</v>
      </c>
      <c r="AH9831">
        <v>39</v>
      </c>
      <c r="AL9831" t="s">
        <v>22</v>
      </c>
      <c r="AM9831">
        <v>72</v>
      </c>
    </row>
    <row r="9832" spans="28:39">
      <c r="AB9832" s="58" t="s">
        <v>655</v>
      </c>
      <c r="AC9832" s="1">
        <v>2</v>
      </c>
      <c r="AD9832" s="38" t="s">
        <v>428</v>
      </c>
      <c r="AE9832" s="60" t="s">
        <v>133</v>
      </c>
      <c r="AF9832" s="54">
        <v>160</v>
      </c>
      <c r="AG9832" s="45">
        <v>40</v>
      </c>
      <c r="AH9832">
        <v>36</v>
      </c>
      <c r="AL9832" t="s">
        <v>22</v>
      </c>
      <c r="AM9832">
        <v>72</v>
      </c>
    </row>
    <row r="9833" spans="28:39">
      <c r="AB9833" s="58" t="s">
        <v>655</v>
      </c>
      <c r="AC9833" s="1">
        <v>2</v>
      </c>
      <c r="AD9833" s="38" t="s">
        <v>428</v>
      </c>
      <c r="AE9833" s="60" t="s">
        <v>133</v>
      </c>
      <c r="AF9833" s="54">
        <v>160</v>
      </c>
      <c r="AG9833" s="46">
        <v>50</v>
      </c>
      <c r="AH9833">
        <v>29</v>
      </c>
      <c r="AL9833" t="s">
        <v>22</v>
      </c>
      <c r="AM9833">
        <v>72</v>
      </c>
    </row>
    <row r="9834" spans="28:39">
      <c r="AB9834" s="58" t="s">
        <v>655</v>
      </c>
      <c r="AC9834" s="1">
        <v>2</v>
      </c>
      <c r="AD9834" s="38" t="s">
        <v>428</v>
      </c>
      <c r="AE9834" s="60" t="s">
        <v>133</v>
      </c>
      <c r="AF9834" s="54">
        <v>160</v>
      </c>
      <c r="AG9834" s="47">
        <v>60</v>
      </c>
      <c r="AH9834">
        <v>25</v>
      </c>
      <c r="AL9834" t="s">
        <v>22</v>
      </c>
      <c r="AM9834">
        <v>72</v>
      </c>
    </row>
    <row r="9835" spans="28:39">
      <c r="AB9835" s="58" t="s">
        <v>655</v>
      </c>
      <c r="AC9835" s="1">
        <v>2</v>
      </c>
      <c r="AD9835" s="38" t="s">
        <v>428</v>
      </c>
      <c r="AE9835" s="60" t="s">
        <v>133</v>
      </c>
      <c r="AF9835" s="54">
        <v>160</v>
      </c>
      <c r="AG9835" s="48">
        <v>70</v>
      </c>
      <c r="AH9835">
        <v>21</v>
      </c>
      <c r="AL9835" t="s">
        <v>22</v>
      </c>
      <c r="AM9835">
        <v>72</v>
      </c>
    </row>
    <row r="9836" spans="28:39">
      <c r="AB9836" s="58" t="s">
        <v>655</v>
      </c>
      <c r="AC9836" s="1">
        <v>2</v>
      </c>
      <c r="AD9836" s="38" t="s">
        <v>428</v>
      </c>
      <c r="AE9836" s="60" t="s">
        <v>133</v>
      </c>
      <c r="AF9836" s="55">
        <v>170</v>
      </c>
      <c r="AG9836" s="41">
        <v>0</v>
      </c>
      <c r="AH9836">
        <v>38</v>
      </c>
      <c r="AL9836" t="s">
        <v>22</v>
      </c>
      <c r="AM9836">
        <v>72</v>
      </c>
    </row>
    <row r="9837" spans="28:39">
      <c r="AB9837" s="58" t="s">
        <v>655</v>
      </c>
      <c r="AC9837" s="1">
        <v>2</v>
      </c>
      <c r="AD9837" s="38" t="s">
        <v>428</v>
      </c>
      <c r="AE9837" s="60" t="s">
        <v>133</v>
      </c>
      <c r="AF9837" s="55">
        <v>170</v>
      </c>
      <c r="AG9837" s="42">
        <v>10</v>
      </c>
      <c r="AH9837">
        <v>38</v>
      </c>
      <c r="AL9837" t="s">
        <v>22</v>
      </c>
      <c r="AM9837">
        <v>72</v>
      </c>
    </row>
    <row r="9838" spans="28:39">
      <c r="AB9838" s="58" t="s">
        <v>655</v>
      </c>
      <c r="AC9838" s="1">
        <v>2</v>
      </c>
      <c r="AD9838" s="38" t="s">
        <v>428</v>
      </c>
      <c r="AE9838" s="60" t="s">
        <v>133</v>
      </c>
      <c r="AF9838" s="55">
        <v>170</v>
      </c>
      <c r="AG9838" s="43">
        <v>20</v>
      </c>
      <c r="AH9838">
        <v>38</v>
      </c>
      <c r="AL9838" t="s">
        <v>22</v>
      </c>
      <c r="AM9838">
        <v>72</v>
      </c>
    </row>
    <row r="9839" spans="28:39">
      <c r="AB9839" s="58" t="s">
        <v>655</v>
      </c>
      <c r="AC9839" s="1">
        <v>2</v>
      </c>
      <c r="AD9839" s="38" t="s">
        <v>428</v>
      </c>
      <c r="AE9839" s="60" t="s">
        <v>133</v>
      </c>
      <c r="AF9839" s="55">
        <v>170</v>
      </c>
      <c r="AG9839" s="44">
        <v>30</v>
      </c>
      <c r="AH9839">
        <v>38</v>
      </c>
      <c r="AL9839" t="s">
        <v>22</v>
      </c>
      <c r="AM9839">
        <v>72</v>
      </c>
    </row>
    <row r="9840" spans="28:39">
      <c r="AB9840" s="58" t="s">
        <v>655</v>
      </c>
      <c r="AC9840" s="1">
        <v>2</v>
      </c>
      <c r="AD9840" s="38" t="s">
        <v>428</v>
      </c>
      <c r="AE9840" s="60" t="s">
        <v>133</v>
      </c>
      <c r="AF9840" s="55">
        <v>170</v>
      </c>
      <c r="AG9840" s="45">
        <v>40</v>
      </c>
      <c r="AH9840">
        <v>36</v>
      </c>
      <c r="AL9840" t="s">
        <v>22</v>
      </c>
      <c r="AM9840">
        <v>72</v>
      </c>
    </row>
    <row r="9841" spans="28:39">
      <c r="AB9841" s="58" t="s">
        <v>655</v>
      </c>
      <c r="AC9841" s="1">
        <v>2</v>
      </c>
      <c r="AD9841" s="38" t="s">
        <v>428</v>
      </c>
      <c r="AE9841" s="60" t="s">
        <v>133</v>
      </c>
      <c r="AF9841" s="55">
        <v>170</v>
      </c>
      <c r="AG9841" s="46">
        <v>50</v>
      </c>
      <c r="AH9841">
        <v>30</v>
      </c>
      <c r="AL9841" t="s">
        <v>22</v>
      </c>
      <c r="AM9841">
        <v>72</v>
      </c>
    </row>
    <row r="9842" spans="28:39">
      <c r="AB9842" s="58" t="s">
        <v>655</v>
      </c>
      <c r="AC9842" s="1">
        <v>2</v>
      </c>
      <c r="AD9842" s="38" t="s">
        <v>428</v>
      </c>
      <c r="AE9842" s="60" t="s">
        <v>133</v>
      </c>
      <c r="AF9842" s="55">
        <v>170</v>
      </c>
      <c r="AG9842" s="47">
        <v>60</v>
      </c>
      <c r="AH9842">
        <v>25</v>
      </c>
      <c r="AL9842" t="s">
        <v>22</v>
      </c>
      <c r="AM9842">
        <v>72</v>
      </c>
    </row>
    <row r="9843" spans="28:39">
      <c r="AB9843" s="58" t="s">
        <v>655</v>
      </c>
      <c r="AC9843" s="1">
        <v>2</v>
      </c>
      <c r="AD9843" s="38" t="s">
        <v>428</v>
      </c>
      <c r="AE9843" s="60" t="s">
        <v>133</v>
      </c>
      <c r="AF9843" s="55">
        <v>170</v>
      </c>
      <c r="AG9843" s="48">
        <v>70</v>
      </c>
      <c r="AH9843">
        <v>21</v>
      </c>
      <c r="AL9843" t="s">
        <v>22</v>
      </c>
      <c r="AM9843">
        <v>72</v>
      </c>
    </row>
    <row r="9844" spans="28:39">
      <c r="AB9844" s="58" t="s">
        <v>655</v>
      </c>
      <c r="AC9844" s="1">
        <v>2</v>
      </c>
      <c r="AD9844" s="38" t="s">
        <v>428</v>
      </c>
      <c r="AE9844" s="60" t="s">
        <v>133</v>
      </c>
      <c r="AF9844" s="56">
        <v>180</v>
      </c>
      <c r="AG9844" s="41">
        <v>0</v>
      </c>
      <c r="AH9844">
        <v>34</v>
      </c>
      <c r="AL9844" t="s">
        <v>22</v>
      </c>
      <c r="AM9844">
        <v>72</v>
      </c>
    </row>
    <row r="9845" spans="28:39">
      <c r="AB9845" s="58" t="s">
        <v>655</v>
      </c>
      <c r="AC9845" s="1">
        <v>2</v>
      </c>
      <c r="AD9845" s="38" t="s">
        <v>428</v>
      </c>
      <c r="AE9845" s="60" t="s">
        <v>133</v>
      </c>
      <c r="AF9845" s="56">
        <v>180</v>
      </c>
      <c r="AG9845" s="42">
        <v>10</v>
      </c>
      <c r="AH9845">
        <v>34</v>
      </c>
      <c r="AL9845" t="s">
        <v>22</v>
      </c>
      <c r="AM9845">
        <v>72</v>
      </c>
    </row>
    <row r="9846" spans="28:39">
      <c r="AB9846" s="58" t="s">
        <v>655</v>
      </c>
      <c r="AC9846" s="1">
        <v>2</v>
      </c>
      <c r="AD9846" s="38" t="s">
        <v>428</v>
      </c>
      <c r="AE9846" s="60" t="s">
        <v>133</v>
      </c>
      <c r="AF9846" s="56">
        <v>180</v>
      </c>
      <c r="AG9846" s="43">
        <v>20</v>
      </c>
      <c r="AH9846">
        <v>34</v>
      </c>
      <c r="AL9846" t="s">
        <v>22</v>
      </c>
      <c r="AM9846">
        <v>72</v>
      </c>
    </row>
    <row r="9847" spans="28:39">
      <c r="AB9847" s="58" t="s">
        <v>655</v>
      </c>
      <c r="AC9847" s="1">
        <v>2</v>
      </c>
      <c r="AD9847" s="38" t="s">
        <v>428</v>
      </c>
      <c r="AE9847" s="60" t="s">
        <v>133</v>
      </c>
      <c r="AF9847" s="56">
        <v>180</v>
      </c>
      <c r="AG9847" s="44">
        <v>30</v>
      </c>
      <c r="AH9847">
        <v>34</v>
      </c>
      <c r="AL9847" t="s">
        <v>22</v>
      </c>
      <c r="AM9847">
        <v>72</v>
      </c>
    </row>
    <row r="9848" spans="28:39">
      <c r="AB9848" s="58" t="s">
        <v>655</v>
      </c>
      <c r="AC9848" s="1">
        <v>2</v>
      </c>
      <c r="AD9848" s="38" t="s">
        <v>428</v>
      </c>
      <c r="AE9848" s="60" t="s">
        <v>133</v>
      </c>
      <c r="AF9848" s="56">
        <v>180</v>
      </c>
      <c r="AG9848" s="45">
        <v>40</v>
      </c>
      <c r="AH9848">
        <v>34</v>
      </c>
      <c r="AL9848" t="s">
        <v>22</v>
      </c>
      <c r="AM9848">
        <v>72</v>
      </c>
    </row>
    <row r="9849" spans="28:39">
      <c r="AB9849" s="58" t="s">
        <v>655</v>
      </c>
      <c r="AC9849" s="1">
        <v>2</v>
      </c>
      <c r="AD9849" s="38" t="s">
        <v>428</v>
      </c>
      <c r="AE9849" s="60" t="s">
        <v>133</v>
      </c>
      <c r="AF9849" s="56">
        <v>180</v>
      </c>
      <c r="AG9849" s="46">
        <v>50</v>
      </c>
      <c r="AH9849">
        <v>29</v>
      </c>
      <c r="AL9849" t="s">
        <v>22</v>
      </c>
      <c r="AM9849">
        <v>72</v>
      </c>
    </row>
    <row r="9850" spans="28:39">
      <c r="AB9850" s="58" t="s">
        <v>655</v>
      </c>
      <c r="AC9850" s="1">
        <v>2</v>
      </c>
      <c r="AD9850" s="38" t="s">
        <v>428</v>
      </c>
      <c r="AE9850" s="60" t="s">
        <v>133</v>
      </c>
      <c r="AF9850" s="56">
        <v>180</v>
      </c>
      <c r="AG9850" s="47">
        <v>60</v>
      </c>
      <c r="AH9850">
        <v>25</v>
      </c>
      <c r="AL9850" t="s">
        <v>22</v>
      </c>
      <c r="AM9850">
        <v>72</v>
      </c>
    </row>
    <row r="9851" spans="28:39">
      <c r="AB9851" s="58" t="s">
        <v>655</v>
      </c>
      <c r="AC9851" s="1">
        <v>2</v>
      </c>
      <c r="AD9851" s="38" t="s">
        <v>428</v>
      </c>
      <c r="AE9851" s="60" t="s">
        <v>133</v>
      </c>
      <c r="AF9851" s="56">
        <v>180</v>
      </c>
      <c r="AG9851" s="48">
        <v>70</v>
      </c>
      <c r="AH9851">
        <v>21</v>
      </c>
      <c r="AL9851" t="s">
        <v>22</v>
      </c>
      <c r="AM9851">
        <v>72</v>
      </c>
    </row>
    <row r="9852" spans="28:39">
      <c r="AB9852" s="58" t="s">
        <v>655</v>
      </c>
      <c r="AC9852" s="1">
        <v>2</v>
      </c>
      <c r="AD9852" s="38" t="s">
        <v>428</v>
      </c>
      <c r="AE9852" s="60" t="s">
        <v>133</v>
      </c>
      <c r="AF9852" s="57">
        <v>200</v>
      </c>
      <c r="AG9852" s="41">
        <v>0</v>
      </c>
      <c r="AH9852">
        <v>27</v>
      </c>
      <c r="AL9852" t="s">
        <v>22</v>
      </c>
      <c r="AM9852">
        <v>72</v>
      </c>
    </row>
    <row r="9853" spans="28:39">
      <c r="AB9853" s="58" t="s">
        <v>655</v>
      </c>
      <c r="AC9853" s="1">
        <v>2</v>
      </c>
      <c r="AD9853" s="38" t="s">
        <v>428</v>
      </c>
      <c r="AE9853" s="60" t="s">
        <v>133</v>
      </c>
      <c r="AF9853" s="57">
        <v>200</v>
      </c>
      <c r="AG9853" s="42">
        <v>10</v>
      </c>
      <c r="AH9853">
        <v>27</v>
      </c>
      <c r="AL9853" t="s">
        <v>22</v>
      </c>
      <c r="AM9853">
        <v>72</v>
      </c>
    </row>
    <row r="9854" spans="28:39">
      <c r="AB9854" s="58" t="s">
        <v>655</v>
      </c>
      <c r="AC9854" s="1">
        <v>2</v>
      </c>
      <c r="AD9854" s="38" t="s">
        <v>428</v>
      </c>
      <c r="AE9854" s="60" t="s">
        <v>133</v>
      </c>
      <c r="AF9854" s="57">
        <v>200</v>
      </c>
      <c r="AG9854" s="43">
        <v>20</v>
      </c>
      <c r="AH9854">
        <v>27</v>
      </c>
      <c r="AL9854" t="s">
        <v>22</v>
      </c>
      <c r="AM9854">
        <v>72</v>
      </c>
    </row>
    <row r="9855" spans="28:39">
      <c r="AB9855" s="58" t="s">
        <v>655</v>
      </c>
      <c r="AC9855" s="1">
        <v>2</v>
      </c>
      <c r="AD9855" s="38" t="s">
        <v>428</v>
      </c>
      <c r="AE9855" s="60" t="s">
        <v>133</v>
      </c>
      <c r="AF9855" s="57">
        <v>200</v>
      </c>
      <c r="AG9855" s="44">
        <v>30</v>
      </c>
      <c r="AH9855">
        <v>27</v>
      </c>
      <c r="AL9855" t="s">
        <v>22</v>
      </c>
      <c r="AM9855">
        <v>72</v>
      </c>
    </row>
    <row r="9856" spans="28:39">
      <c r="AB9856" s="58" t="s">
        <v>655</v>
      </c>
      <c r="AC9856" s="1">
        <v>2</v>
      </c>
      <c r="AD9856" s="38" t="s">
        <v>428</v>
      </c>
      <c r="AE9856" s="60" t="s">
        <v>133</v>
      </c>
      <c r="AF9856" s="57">
        <v>200</v>
      </c>
      <c r="AG9856" s="45">
        <v>40</v>
      </c>
      <c r="AH9856">
        <v>27</v>
      </c>
      <c r="AL9856" t="s">
        <v>22</v>
      </c>
      <c r="AM9856">
        <v>72</v>
      </c>
    </row>
    <row r="9857" spans="28:39">
      <c r="AB9857" s="58" t="s">
        <v>655</v>
      </c>
      <c r="AC9857" s="1">
        <v>2</v>
      </c>
      <c r="AD9857" s="38" t="s">
        <v>428</v>
      </c>
      <c r="AE9857" s="60" t="s">
        <v>133</v>
      </c>
      <c r="AF9857" s="57">
        <v>200</v>
      </c>
      <c r="AG9857" s="46">
        <v>50</v>
      </c>
      <c r="AH9857">
        <v>27</v>
      </c>
      <c r="AL9857" t="s">
        <v>22</v>
      </c>
      <c r="AM9857">
        <v>72</v>
      </c>
    </row>
    <row r="9858" spans="28:39">
      <c r="AB9858" s="58" t="s">
        <v>655</v>
      </c>
      <c r="AC9858" s="1">
        <v>2</v>
      </c>
      <c r="AD9858" s="38" t="s">
        <v>428</v>
      </c>
      <c r="AE9858" s="60" t="s">
        <v>133</v>
      </c>
      <c r="AF9858" s="57">
        <v>200</v>
      </c>
      <c r="AG9858" s="47">
        <v>60</v>
      </c>
      <c r="AH9858">
        <v>25</v>
      </c>
      <c r="AL9858" t="s">
        <v>22</v>
      </c>
      <c r="AM9858">
        <v>72</v>
      </c>
    </row>
    <row r="9859" spans="28:39">
      <c r="AB9859" s="58" t="s">
        <v>655</v>
      </c>
      <c r="AC9859" s="1">
        <v>2</v>
      </c>
      <c r="AD9859" s="38" t="s">
        <v>428</v>
      </c>
      <c r="AE9859" s="60" t="s">
        <v>133</v>
      </c>
      <c r="AF9859" s="57">
        <v>200</v>
      </c>
      <c r="AG9859" s="48">
        <v>70</v>
      </c>
      <c r="AH9859">
        <v>21</v>
      </c>
      <c r="AL9859" t="s">
        <v>22</v>
      </c>
      <c r="AM9859">
        <v>72</v>
      </c>
    </row>
    <row r="9860" spans="28:39">
      <c r="AB9860" s="59" t="s">
        <v>656</v>
      </c>
      <c r="AC9860" s="1">
        <v>2</v>
      </c>
      <c r="AD9860" s="38" t="s">
        <v>337</v>
      </c>
      <c r="AE9860" s="60" t="s">
        <v>133</v>
      </c>
      <c r="AF9860" s="40">
        <v>110</v>
      </c>
      <c r="AG9860" s="41">
        <v>0</v>
      </c>
      <c r="AH9860">
        <v>74</v>
      </c>
      <c r="AL9860" t="s">
        <v>22</v>
      </c>
      <c r="AM9860">
        <v>72</v>
      </c>
    </row>
    <row r="9861" spans="28:39">
      <c r="AB9861" s="59" t="s">
        <v>656</v>
      </c>
      <c r="AC9861" s="1">
        <v>2</v>
      </c>
      <c r="AD9861" s="38" t="s">
        <v>337</v>
      </c>
      <c r="AE9861" s="60" t="s">
        <v>133</v>
      </c>
      <c r="AF9861" s="40">
        <v>110</v>
      </c>
      <c r="AG9861" s="42">
        <v>10</v>
      </c>
      <c r="AH9861">
        <v>70</v>
      </c>
      <c r="AL9861" t="s">
        <v>22</v>
      </c>
      <c r="AM9861">
        <v>72</v>
      </c>
    </row>
    <row r="9862" spans="28:39">
      <c r="AB9862" s="59" t="s">
        <v>656</v>
      </c>
      <c r="AC9862" s="1">
        <v>2</v>
      </c>
      <c r="AD9862" s="38" t="s">
        <v>337</v>
      </c>
      <c r="AE9862" s="60" t="s">
        <v>133</v>
      </c>
      <c r="AF9862" s="40">
        <v>110</v>
      </c>
      <c r="AG9862" s="43">
        <v>20</v>
      </c>
      <c r="AH9862">
        <v>54</v>
      </c>
      <c r="AL9862" t="s">
        <v>22</v>
      </c>
      <c r="AM9862">
        <v>72</v>
      </c>
    </row>
    <row r="9863" spans="28:39">
      <c r="AB9863" s="59" t="s">
        <v>656</v>
      </c>
      <c r="AC9863" s="1">
        <v>2</v>
      </c>
      <c r="AD9863" s="38" t="s">
        <v>337</v>
      </c>
      <c r="AE9863" s="60" t="s">
        <v>133</v>
      </c>
      <c r="AF9863" s="40">
        <v>110</v>
      </c>
      <c r="AG9863" s="44">
        <v>30</v>
      </c>
      <c r="AH9863">
        <v>37</v>
      </c>
      <c r="AL9863" t="s">
        <v>22</v>
      </c>
      <c r="AM9863">
        <v>72</v>
      </c>
    </row>
    <row r="9864" spans="28:39">
      <c r="AB9864" s="59" t="s">
        <v>656</v>
      </c>
      <c r="AC9864" s="1">
        <v>2</v>
      </c>
      <c r="AD9864" s="38" t="s">
        <v>337</v>
      </c>
      <c r="AE9864" s="60" t="s">
        <v>133</v>
      </c>
      <c r="AF9864" s="40">
        <v>110</v>
      </c>
      <c r="AG9864" s="45">
        <v>40</v>
      </c>
      <c r="AH9864">
        <v>29</v>
      </c>
      <c r="AL9864" t="s">
        <v>22</v>
      </c>
      <c r="AM9864">
        <v>72</v>
      </c>
    </row>
    <row r="9865" spans="28:39">
      <c r="AB9865" s="59" t="s">
        <v>656</v>
      </c>
      <c r="AC9865" s="1">
        <v>2</v>
      </c>
      <c r="AD9865" s="38" t="s">
        <v>337</v>
      </c>
      <c r="AE9865" s="60" t="s">
        <v>133</v>
      </c>
      <c r="AF9865" s="40">
        <v>110</v>
      </c>
      <c r="AG9865" s="46">
        <v>50</v>
      </c>
      <c r="AH9865">
        <v>23</v>
      </c>
      <c r="AL9865" t="s">
        <v>22</v>
      </c>
      <c r="AM9865">
        <v>72</v>
      </c>
    </row>
    <row r="9866" spans="28:39">
      <c r="AB9866" s="59" t="s">
        <v>656</v>
      </c>
      <c r="AC9866" s="1">
        <v>2</v>
      </c>
      <c r="AD9866" s="38" t="s">
        <v>337</v>
      </c>
      <c r="AE9866" s="60" t="s">
        <v>133</v>
      </c>
      <c r="AF9866" s="40">
        <v>110</v>
      </c>
      <c r="AG9866" s="47">
        <v>60</v>
      </c>
      <c r="AH9866">
        <v>19</v>
      </c>
      <c r="AL9866" t="s">
        <v>22</v>
      </c>
      <c r="AM9866">
        <v>72</v>
      </c>
    </row>
    <row r="9867" spans="28:39">
      <c r="AB9867" s="59" t="s">
        <v>656</v>
      </c>
      <c r="AC9867" s="1">
        <v>2</v>
      </c>
      <c r="AD9867" s="38" t="s">
        <v>337</v>
      </c>
      <c r="AE9867" s="60" t="s">
        <v>133</v>
      </c>
      <c r="AF9867" s="40">
        <v>110</v>
      </c>
      <c r="AG9867" s="48">
        <v>70</v>
      </c>
      <c r="AH9867">
        <v>17</v>
      </c>
      <c r="AL9867" t="s">
        <v>22</v>
      </c>
      <c r="AM9867">
        <v>72</v>
      </c>
    </row>
    <row r="9868" spans="28:39">
      <c r="AB9868" s="59" t="s">
        <v>656</v>
      </c>
      <c r="AC9868" s="1">
        <v>2</v>
      </c>
      <c r="AD9868" s="38" t="s">
        <v>337</v>
      </c>
      <c r="AE9868" s="60" t="s">
        <v>133</v>
      </c>
      <c r="AF9868" s="49">
        <v>115</v>
      </c>
      <c r="AG9868" s="41">
        <v>0</v>
      </c>
      <c r="AH9868">
        <v>72</v>
      </c>
      <c r="AL9868" t="s">
        <v>22</v>
      </c>
      <c r="AM9868">
        <v>72</v>
      </c>
    </row>
    <row r="9869" spans="28:39">
      <c r="AB9869" s="59" t="s">
        <v>656</v>
      </c>
      <c r="AC9869" s="1">
        <v>2</v>
      </c>
      <c r="AD9869" s="38" t="s">
        <v>337</v>
      </c>
      <c r="AE9869" s="60" t="s">
        <v>133</v>
      </c>
      <c r="AF9869" s="49">
        <v>115</v>
      </c>
      <c r="AG9869" s="42">
        <v>10</v>
      </c>
      <c r="AH9869">
        <v>69</v>
      </c>
      <c r="AL9869" t="s">
        <v>22</v>
      </c>
      <c r="AM9869">
        <v>72</v>
      </c>
    </row>
    <row r="9870" spans="28:39">
      <c r="AB9870" s="59" t="s">
        <v>656</v>
      </c>
      <c r="AC9870" s="1">
        <v>2</v>
      </c>
      <c r="AD9870" s="38" t="s">
        <v>337</v>
      </c>
      <c r="AE9870" s="60" t="s">
        <v>133</v>
      </c>
      <c r="AF9870" s="49">
        <v>115</v>
      </c>
      <c r="AG9870" s="43">
        <v>20</v>
      </c>
      <c r="AH9870">
        <v>54</v>
      </c>
      <c r="AL9870" t="s">
        <v>22</v>
      </c>
      <c r="AM9870">
        <v>72</v>
      </c>
    </row>
    <row r="9871" spans="28:39">
      <c r="AB9871" s="59" t="s">
        <v>656</v>
      </c>
      <c r="AC9871" s="1">
        <v>2</v>
      </c>
      <c r="AD9871" s="38" t="s">
        <v>337</v>
      </c>
      <c r="AE9871" s="60" t="s">
        <v>133</v>
      </c>
      <c r="AF9871" s="49">
        <v>115</v>
      </c>
      <c r="AG9871" s="44">
        <v>30</v>
      </c>
      <c r="AH9871">
        <v>37</v>
      </c>
      <c r="AL9871" t="s">
        <v>22</v>
      </c>
      <c r="AM9871">
        <v>72</v>
      </c>
    </row>
    <row r="9872" spans="28:39">
      <c r="AB9872" s="59" t="s">
        <v>656</v>
      </c>
      <c r="AC9872" s="1">
        <v>2</v>
      </c>
      <c r="AD9872" s="38" t="s">
        <v>337</v>
      </c>
      <c r="AE9872" s="60" t="s">
        <v>133</v>
      </c>
      <c r="AF9872" s="49">
        <v>115</v>
      </c>
      <c r="AG9872" s="45">
        <v>40</v>
      </c>
      <c r="AH9872">
        <v>29</v>
      </c>
      <c r="AL9872" t="s">
        <v>22</v>
      </c>
      <c r="AM9872">
        <v>72</v>
      </c>
    </row>
    <row r="9873" spans="28:39">
      <c r="AB9873" s="59" t="s">
        <v>656</v>
      </c>
      <c r="AC9873" s="1">
        <v>2</v>
      </c>
      <c r="AD9873" s="38" t="s">
        <v>337</v>
      </c>
      <c r="AE9873" s="60" t="s">
        <v>133</v>
      </c>
      <c r="AF9873" s="49">
        <v>115</v>
      </c>
      <c r="AG9873" s="46">
        <v>50</v>
      </c>
      <c r="AH9873">
        <v>23</v>
      </c>
      <c r="AL9873" t="s">
        <v>22</v>
      </c>
      <c r="AM9873">
        <v>72</v>
      </c>
    </row>
    <row r="9874" spans="28:39">
      <c r="AB9874" s="59" t="s">
        <v>656</v>
      </c>
      <c r="AC9874" s="1">
        <v>2</v>
      </c>
      <c r="AD9874" s="38" t="s">
        <v>337</v>
      </c>
      <c r="AE9874" s="60" t="s">
        <v>133</v>
      </c>
      <c r="AF9874" s="49">
        <v>115</v>
      </c>
      <c r="AG9874" s="47">
        <v>60</v>
      </c>
      <c r="AH9874">
        <v>19</v>
      </c>
      <c r="AL9874" t="s">
        <v>22</v>
      </c>
      <c r="AM9874">
        <v>72</v>
      </c>
    </row>
    <row r="9875" spans="28:39">
      <c r="AB9875" s="59" t="s">
        <v>656</v>
      </c>
      <c r="AC9875" s="1">
        <v>2</v>
      </c>
      <c r="AD9875" s="38" t="s">
        <v>337</v>
      </c>
      <c r="AE9875" s="60" t="s">
        <v>133</v>
      </c>
      <c r="AF9875" s="49">
        <v>115</v>
      </c>
      <c r="AG9875" s="48">
        <v>70</v>
      </c>
      <c r="AH9875">
        <v>17</v>
      </c>
      <c r="AL9875" t="s">
        <v>22</v>
      </c>
      <c r="AM9875">
        <v>72</v>
      </c>
    </row>
    <row r="9876" spans="28:39">
      <c r="AB9876" s="59" t="s">
        <v>656</v>
      </c>
      <c r="AC9876" s="1">
        <v>2</v>
      </c>
      <c r="AD9876" s="38" t="s">
        <v>337</v>
      </c>
      <c r="AE9876" s="60" t="s">
        <v>133</v>
      </c>
      <c r="AF9876" s="50">
        <v>120</v>
      </c>
      <c r="AG9876" s="41">
        <v>0</v>
      </c>
      <c r="AH9876">
        <v>69</v>
      </c>
      <c r="AL9876" t="s">
        <v>22</v>
      </c>
      <c r="AM9876">
        <v>72</v>
      </c>
    </row>
    <row r="9877" spans="28:39">
      <c r="AB9877" s="59" t="s">
        <v>656</v>
      </c>
      <c r="AC9877" s="1">
        <v>2</v>
      </c>
      <c r="AD9877" s="38" t="s">
        <v>337</v>
      </c>
      <c r="AE9877" s="60" t="s">
        <v>133</v>
      </c>
      <c r="AF9877" s="50">
        <v>120</v>
      </c>
      <c r="AG9877" s="42">
        <v>10</v>
      </c>
      <c r="AH9877">
        <v>68</v>
      </c>
      <c r="AL9877" t="s">
        <v>22</v>
      </c>
      <c r="AM9877">
        <v>72</v>
      </c>
    </row>
    <row r="9878" spans="28:39">
      <c r="AB9878" s="59" t="s">
        <v>656</v>
      </c>
      <c r="AC9878" s="1">
        <v>2</v>
      </c>
      <c r="AD9878" s="38" t="s">
        <v>337</v>
      </c>
      <c r="AE9878" s="60" t="s">
        <v>133</v>
      </c>
      <c r="AF9878" s="50">
        <v>120</v>
      </c>
      <c r="AG9878" s="43">
        <v>20</v>
      </c>
      <c r="AH9878">
        <v>54</v>
      </c>
      <c r="AL9878" t="s">
        <v>22</v>
      </c>
      <c r="AM9878">
        <v>72</v>
      </c>
    </row>
    <row r="9879" spans="28:39">
      <c r="AB9879" s="59" t="s">
        <v>656</v>
      </c>
      <c r="AC9879" s="1">
        <v>2</v>
      </c>
      <c r="AD9879" s="38" t="s">
        <v>337</v>
      </c>
      <c r="AE9879" s="60" t="s">
        <v>133</v>
      </c>
      <c r="AF9879" s="50">
        <v>120</v>
      </c>
      <c r="AG9879" s="44">
        <v>30</v>
      </c>
      <c r="AH9879">
        <v>37</v>
      </c>
      <c r="AL9879" t="s">
        <v>22</v>
      </c>
      <c r="AM9879">
        <v>72</v>
      </c>
    </row>
    <row r="9880" spans="28:39">
      <c r="AB9880" s="59" t="s">
        <v>656</v>
      </c>
      <c r="AC9880" s="1">
        <v>2</v>
      </c>
      <c r="AD9880" s="38" t="s">
        <v>337</v>
      </c>
      <c r="AE9880" s="60" t="s">
        <v>133</v>
      </c>
      <c r="AF9880" s="50">
        <v>120</v>
      </c>
      <c r="AG9880" s="45">
        <v>40</v>
      </c>
      <c r="AH9880">
        <v>29</v>
      </c>
      <c r="AL9880" t="s">
        <v>22</v>
      </c>
      <c r="AM9880">
        <v>72</v>
      </c>
    </row>
    <row r="9881" spans="28:39">
      <c r="AB9881" s="59" t="s">
        <v>656</v>
      </c>
      <c r="AC9881" s="1">
        <v>2</v>
      </c>
      <c r="AD9881" s="38" t="s">
        <v>337</v>
      </c>
      <c r="AE9881" s="60" t="s">
        <v>133</v>
      </c>
      <c r="AF9881" s="50">
        <v>120</v>
      </c>
      <c r="AG9881" s="46">
        <v>50</v>
      </c>
      <c r="AH9881">
        <v>23</v>
      </c>
      <c r="AL9881" t="s">
        <v>22</v>
      </c>
      <c r="AM9881">
        <v>72</v>
      </c>
    </row>
    <row r="9882" spans="28:39">
      <c r="AB9882" s="59" t="s">
        <v>656</v>
      </c>
      <c r="AC9882" s="1">
        <v>2</v>
      </c>
      <c r="AD9882" s="38" t="s">
        <v>337</v>
      </c>
      <c r="AE9882" s="60" t="s">
        <v>133</v>
      </c>
      <c r="AF9882" s="50">
        <v>120</v>
      </c>
      <c r="AG9882" s="47">
        <v>60</v>
      </c>
      <c r="AH9882">
        <v>19</v>
      </c>
      <c r="AL9882" t="s">
        <v>22</v>
      </c>
      <c r="AM9882">
        <v>72</v>
      </c>
    </row>
    <row r="9883" spans="28:39">
      <c r="AB9883" s="59" t="s">
        <v>656</v>
      </c>
      <c r="AC9883" s="1">
        <v>2</v>
      </c>
      <c r="AD9883" s="38" t="s">
        <v>337</v>
      </c>
      <c r="AE9883" s="60" t="s">
        <v>133</v>
      </c>
      <c r="AF9883" s="50">
        <v>120</v>
      </c>
      <c r="AG9883" s="48">
        <v>70</v>
      </c>
      <c r="AH9883">
        <v>17</v>
      </c>
      <c r="AL9883" t="s">
        <v>22</v>
      </c>
      <c r="AM9883">
        <v>72</v>
      </c>
    </row>
    <row r="9884" spans="28:39">
      <c r="AB9884" s="59" t="s">
        <v>656</v>
      </c>
      <c r="AC9884" s="1">
        <v>2</v>
      </c>
      <c r="AD9884" s="38" t="s">
        <v>337</v>
      </c>
      <c r="AE9884" s="60" t="s">
        <v>133</v>
      </c>
      <c r="AF9884" s="51">
        <v>130</v>
      </c>
      <c r="AG9884" s="41">
        <v>0</v>
      </c>
      <c r="AH9884">
        <v>65</v>
      </c>
      <c r="AL9884" t="s">
        <v>22</v>
      </c>
      <c r="AM9884">
        <v>72</v>
      </c>
    </row>
    <row r="9885" spans="28:39">
      <c r="AB9885" s="59" t="s">
        <v>656</v>
      </c>
      <c r="AC9885" s="1">
        <v>2</v>
      </c>
      <c r="AD9885" s="38" t="s">
        <v>337</v>
      </c>
      <c r="AE9885" s="60" t="s">
        <v>133</v>
      </c>
      <c r="AF9885" s="51">
        <v>130</v>
      </c>
      <c r="AG9885" s="42">
        <v>10</v>
      </c>
      <c r="AH9885">
        <v>65</v>
      </c>
      <c r="AL9885" t="s">
        <v>22</v>
      </c>
      <c r="AM9885">
        <v>72</v>
      </c>
    </row>
    <row r="9886" spans="28:39">
      <c r="AB9886" s="59" t="s">
        <v>656</v>
      </c>
      <c r="AC9886" s="1">
        <v>2</v>
      </c>
      <c r="AD9886" s="38" t="s">
        <v>337</v>
      </c>
      <c r="AE9886" s="60" t="s">
        <v>133</v>
      </c>
      <c r="AF9886" s="51">
        <v>130</v>
      </c>
      <c r="AG9886" s="43">
        <v>20</v>
      </c>
      <c r="AH9886">
        <v>54</v>
      </c>
      <c r="AL9886" t="s">
        <v>22</v>
      </c>
      <c r="AM9886">
        <v>72</v>
      </c>
    </row>
    <row r="9887" spans="28:39">
      <c r="AB9887" s="59" t="s">
        <v>656</v>
      </c>
      <c r="AC9887" s="1">
        <v>2</v>
      </c>
      <c r="AD9887" s="38" t="s">
        <v>337</v>
      </c>
      <c r="AE9887" s="60" t="s">
        <v>133</v>
      </c>
      <c r="AF9887" s="51">
        <v>130</v>
      </c>
      <c r="AG9887" s="44">
        <v>30</v>
      </c>
      <c r="AH9887">
        <v>37</v>
      </c>
      <c r="AL9887" t="s">
        <v>22</v>
      </c>
      <c r="AM9887">
        <v>72</v>
      </c>
    </row>
    <row r="9888" spans="28:39">
      <c r="AB9888" s="59" t="s">
        <v>656</v>
      </c>
      <c r="AC9888" s="1">
        <v>2</v>
      </c>
      <c r="AD9888" s="38" t="s">
        <v>337</v>
      </c>
      <c r="AE9888" s="60" t="s">
        <v>133</v>
      </c>
      <c r="AF9888" s="51">
        <v>130</v>
      </c>
      <c r="AG9888" s="45">
        <v>40</v>
      </c>
      <c r="AH9888">
        <v>29</v>
      </c>
      <c r="AL9888" t="s">
        <v>22</v>
      </c>
      <c r="AM9888">
        <v>72</v>
      </c>
    </row>
    <row r="9889" spans="28:39">
      <c r="AB9889" s="59" t="s">
        <v>656</v>
      </c>
      <c r="AC9889" s="1">
        <v>2</v>
      </c>
      <c r="AD9889" s="38" t="s">
        <v>337</v>
      </c>
      <c r="AE9889" s="60" t="s">
        <v>133</v>
      </c>
      <c r="AF9889" s="51">
        <v>130</v>
      </c>
      <c r="AG9889" s="46">
        <v>50</v>
      </c>
      <c r="AH9889">
        <v>23</v>
      </c>
      <c r="AL9889" t="s">
        <v>22</v>
      </c>
      <c r="AM9889">
        <v>72</v>
      </c>
    </row>
    <row r="9890" spans="28:39">
      <c r="AB9890" s="59" t="s">
        <v>656</v>
      </c>
      <c r="AC9890" s="1">
        <v>2</v>
      </c>
      <c r="AD9890" s="38" t="s">
        <v>337</v>
      </c>
      <c r="AE9890" s="60" t="s">
        <v>133</v>
      </c>
      <c r="AF9890" s="51">
        <v>130</v>
      </c>
      <c r="AG9890" s="47">
        <v>60</v>
      </c>
      <c r="AH9890">
        <v>19</v>
      </c>
      <c r="AL9890" t="s">
        <v>22</v>
      </c>
      <c r="AM9890">
        <v>72</v>
      </c>
    </row>
    <row r="9891" spans="28:39">
      <c r="AB9891" s="59" t="s">
        <v>656</v>
      </c>
      <c r="AC9891" s="1">
        <v>2</v>
      </c>
      <c r="AD9891" s="38" t="s">
        <v>337</v>
      </c>
      <c r="AE9891" s="60" t="s">
        <v>133</v>
      </c>
      <c r="AF9891" s="51">
        <v>130</v>
      </c>
      <c r="AG9891" s="48">
        <v>70</v>
      </c>
      <c r="AH9891">
        <v>17</v>
      </c>
      <c r="AL9891" t="s">
        <v>22</v>
      </c>
      <c r="AM9891">
        <v>72</v>
      </c>
    </row>
    <row r="9892" spans="28:39">
      <c r="AB9892" s="59" t="s">
        <v>656</v>
      </c>
      <c r="AC9892" s="1">
        <v>2</v>
      </c>
      <c r="AD9892" s="38" t="s">
        <v>337</v>
      </c>
      <c r="AE9892" s="60" t="s">
        <v>133</v>
      </c>
      <c r="AF9892" s="52">
        <v>140</v>
      </c>
      <c r="AG9892" s="41">
        <v>0</v>
      </c>
      <c r="AH9892">
        <v>62</v>
      </c>
      <c r="AL9892" t="s">
        <v>22</v>
      </c>
      <c r="AM9892">
        <v>72</v>
      </c>
    </row>
    <row r="9893" spans="28:39">
      <c r="AB9893" s="59" t="s">
        <v>656</v>
      </c>
      <c r="AC9893" s="1">
        <v>2</v>
      </c>
      <c r="AD9893" s="38" t="s">
        <v>337</v>
      </c>
      <c r="AE9893" s="60" t="s">
        <v>133</v>
      </c>
      <c r="AF9893" s="52">
        <v>140</v>
      </c>
      <c r="AG9893" s="42">
        <v>10</v>
      </c>
      <c r="AH9893">
        <v>62</v>
      </c>
      <c r="AL9893" t="s">
        <v>22</v>
      </c>
      <c r="AM9893">
        <v>72</v>
      </c>
    </row>
    <row r="9894" spans="28:39">
      <c r="AB9894" s="59" t="s">
        <v>656</v>
      </c>
      <c r="AC9894" s="1">
        <v>2</v>
      </c>
      <c r="AD9894" s="38" t="s">
        <v>337</v>
      </c>
      <c r="AE9894" s="60" t="s">
        <v>133</v>
      </c>
      <c r="AF9894" s="52">
        <v>140</v>
      </c>
      <c r="AG9894" s="43">
        <v>20</v>
      </c>
      <c r="AH9894">
        <v>54</v>
      </c>
      <c r="AL9894" t="s">
        <v>22</v>
      </c>
      <c r="AM9894">
        <v>72</v>
      </c>
    </row>
    <row r="9895" spans="28:39">
      <c r="AB9895" s="59" t="s">
        <v>656</v>
      </c>
      <c r="AC9895" s="1">
        <v>2</v>
      </c>
      <c r="AD9895" s="38" t="s">
        <v>337</v>
      </c>
      <c r="AE9895" s="60" t="s">
        <v>133</v>
      </c>
      <c r="AF9895" s="52">
        <v>140</v>
      </c>
      <c r="AG9895" s="44">
        <v>30</v>
      </c>
      <c r="AH9895">
        <v>37</v>
      </c>
      <c r="AL9895" t="s">
        <v>22</v>
      </c>
      <c r="AM9895">
        <v>72</v>
      </c>
    </row>
    <row r="9896" spans="28:39">
      <c r="AB9896" s="59" t="s">
        <v>656</v>
      </c>
      <c r="AC9896" s="1">
        <v>2</v>
      </c>
      <c r="AD9896" s="38" t="s">
        <v>337</v>
      </c>
      <c r="AE9896" s="60" t="s">
        <v>133</v>
      </c>
      <c r="AF9896" s="52">
        <v>140</v>
      </c>
      <c r="AG9896" s="45">
        <v>40</v>
      </c>
      <c r="AH9896">
        <v>29</v>
      </c>
      <c r="AL9896" t="s">
        <v>22</v>
      </c>
      <c r="AM9896">
        <v>72</v>
      </c>
    </row>
    <row r="9897" spans="28:39">
      <c r="AB9897" s="59" t="s">
        <v>656</v>
      </c>
      <c r="AC9897" s="1">
        <v>2</v>
      </c>
      <c r="AD9897" s="38" t="s">
        <v>337</v>
      </c>
      <c r="AE9897" s="60" t="s">
        <v>133</v>
      </c>
      <c r="AF9897" s="52">
        <v>140</v>
      </c>
      <c r="AG9897" s="46">
        <v>50</v>
      </c>
      <c r="AH9897">
        <v>23</v>
      </c>
      <c r="AL9897" t="s">
        <v>22</v>
      </c>
      <c r="AM9897">
        <v>72</v>
      </c>
    </row>
    <row r="9898" spans="28:39">
      <c r="AB9898" s="59" t="s">
        <v>656</v>
      </c>
      <c r="AC9898" s="1">
        <v>2</v>
      </c>
      <c r="AD9898" s="38" t="s">
        <v>337</v>
      </c>
      <c r="AE9898" s="60" t="s">
        <v>133</v>
      </c>
      <c r="AF9898" s="52">
        <v>140</v>
      </c>
      <c r="AG9898" s="47">
        <v>60</v>
      </c>
      <c r="AH9898">
        <v>19</v>
      </c>
      <c r="AL9898" t="s">
        <v>22</v>
      </c>
      <c r="AM9898">
        <v>72</v>
      </c>
    </row>
    <row r="9899" spans="28:39">
      <c r="AB9899" s="59" t="s">
        <v>656</v>
      </c>
      <c r="AC9899" s="1">
        <v>2</v>
      </c>
      <c r="AD9899" s="38" t="s">
        <v>337</v>
      </c>
      <c r="AE9899" s="60" t="s">
        <v>133</v>
      </c>
      <c r="AF9899" s="52">
        <v>140</v>
      </c>
      <c r="AG9899" s="48">
        <v>70</v>
      </c>
      <c r="AH9899">
        <v>17</v>
      </c>
      <c r="AL9899" t="s">
        <v>22</v>
      </c>
      <c r="AM9899">
        <v>72</v>
      </c>
    </row>
    <row r="9900" spans="28:39">
      <c r="AB9900" s="59" t="s">
        <v>656</v>
      </c>
      <c r="AC9900" s="1">
        <v>2</v>
      </c>
      <c r="AD9900" s="38" t="s">
        <v>337</v>
      </c>
      <c r="AE9900" s="60" t="s">
        <v>133</v>
      </c>
      <c r="AF9900" s="53">
        <v>150</v>
      </c>
      <c r="AG9900" s="41">
        <v>0</v>
      </c>
      <c r="AH9900">
        <v>49</v>
      </c>
      <c r="AL9900" t="s">
        <v>22</v>
      </c>
      <c r="AM9900">
        <v>72</v>
      </c>
    </row>
    <row r="9901" spans="28:39">
      <c r="AB9901" s="59" t="s">
        <v>656</v>
      </c>
      <c r="AC9901" s="1">
        <v>2</v>
      </c>
      <c r="AD9901" s="38" t="s">
        <v>337</v>
      </c>
      <c r="AE9901" s="60" t="s">
        <v>133</v>
      </c>
      <c r="AF9901" s="53">
        <v>150</v>
      </c>
      <c r="AG9901" s="42">
        <v>10</v>
      </c>
      <c r="AH9901">
        <v>49</v>
      </c>
      <c r="AL9901" t="s">
        <v>22</v>
      </c>
      <c r="AM9901">
        <v>72</v>
      </c>
    </row>
    <row r="9902" spans="28:39">
      <c r="AB9902" s="59" t="s">
        <v>656</v>
      </c>
      <c r="AC9902" s="1">
        <v>2</v>
      </c>
      <c r="AD9902" s="38" t="s">
        <v>337</v>
      </c>
      <c r="AE9902" s="60" t="s">
        <v>133</v>
      </c>
      <c r="AF9902" s="53">
        <v>150</v>
      </c>
      <c r="AG9902" s="43">
        <v>20</v>
      </c>
      <c r="AH9902">
        <v>49</v>
      </c>
      <c r="AL9902" t="s">
        <v>22</v>
      </c>
      <c r="AM9902">
        <v>72</v>
      </c>
    </row>
    <row r="9903" spans="28:39">
      <c r="AB9903" s="59" t="s">
        <v>656</v>
      </c>
      <c r="AC9903" s="1">
        <v>2</v>
      </c>
      <c r="AD9903" s="38" t="s">
        <v>337</v>
      </c>
      <c r="AE9903" s="60" t="s">
        <v>133</v>
      </c>
      <c r="AF9903" s="53">
        <v>150</v>
      </c>
      <c r="AG9903" s="44">
        <v>30</v>
      </c>
      <c r="AH9903">
        <v>37</v>
      </c>
      <c r="AL9903" t="s">
        <v>22</v>
      </c>
      <c r="AM9903">
        <v>72</v>
      </c>
    </row>
    <row r="9904" spans="28:39">
      <c r="AB9904" s="59" t="s">
        <v>656</v>
      </c>
      <c r="AC9904" s="1">
        <v>2</v>
      </c>
      <c r="AD9904" s="38" t="s">
        <v>337</v>
      </c>
      <c r="AE9904" s="60" t="s">
        <v>133</v>
      </c>
      <c r="AF9904" s="53">
        <v>150</v>
      </c>
      <c r="AG9904" s="45">
        <v>40</v>
      </c>
      <c r="AH9904">
        <v>29</v>
      </c>
      <c r="AL9904" t="s">
        <v>22</v>
      </c>
      <c r="AM9904">
        <v>72</v>
      </c>
    </row>
    <row r="9905" spans="28:39">
      <c r="AB9905" s="59" t="s">
        <v>656</v>
      </c>
      <c r="AC9905" s="1">
        <v>2</v>
      </c>
      <c r="AD9905" s="38" t="s">
        <v>337</v>
      </c>
      <c r="AE9905" s="60" t="s">
        <v>133</v>
      </c>
      <c r="AF9905" s="53">
        <v>150</v>
      </c>
      <c r="AG9905" s="46">
        <v>50</v>
      </c>
      <c r="AH9905">
        <v>23</v>
      </c>
      <c r="AL9905" t="s">
        <v>22</v>
      </c>
      <c r="AM9905">
        <v>72</v>
      </c>
    </row>
    <row r="9906" spans="28:39">
      <c r="AB9906" s="59" t="s">
        <v>656</v>
      </c>
      <c r="AC9906" s="1">
        <v>2</v>
      </c>
      <c r="AD9906" s="38" t="s">
        <v>337</v>
      </c>
      <c r="AE9906" s="60" t="s">
        <v>133</v>
      </c>
      <c r="AF9906" s="53">
        <v>150</v>
      </c>
      <c r="AG9906" s="47">
        <v>60</v>
      </c>
      <c r="AH9906">
        <v>19</v>
      </c>
      <c r="AL9906" t="s">
        <v>22</v>
      </c>
      <c r="AM9906">
        <v>72</v>
      </c>
    </row>
    <row r="9907" spans="28:39">
      <c r="AB9907" s="59" t="s">
        <v>656</v>
      </c>
      <c r="AC9907" s="1">
        <v>2</v>
      </c>
      <c r="AD9907" s="38" t="s">
        <v>337</v>
      </c>
      <c r="AE9907" s="60" t="s">
        <v>133</v>
      </c>
      <c r="AF9907" s="53">
        <v>150</v>
      </c>
      <c r="AG9907" s="48">
        <v>70</v>
      </c>
      <c r="AH9907">
        <v>17</v>
      </c>
      <c r="AL9907" t="s">
        <v>22</v>
      </c>
      <c r="AM9907">
        <v>72</v>
      </c>
    </row>
    <row r="9908" spans="28:39">
      <c r="AB9908" s="59" t="s">
        <v>656</v>
      </c>
      <c r="AC9908" s="1">
        <v>2</v>
      </c>
      <c r="AD9908" s="38" t="s">
        <v>337</v>
      </c>
      <c r="AE9908" s="60" t="s">
        <v>133</v>
      </c>
      <c r="AF9908" s="54">
        <v>160</v>
      </c>
      <c r="AG9908" s="41">
        <v>0</v>
      </c>
      <c r="AH9908">
        <v>48</v>
      </c>
      <c r="AL9908" t="s">
        <v>22</v>
      </c>
      <c r="AM9908">
        <v>72</v>
      </c>
    </row>
    <row r="9909" spans="28:39">
      <c r="AB9909" s="59" t="s">
        <v>656</v>
      </c>
      <c r="AC9909" s="1">
        <v>2</v>
      </c>
      <c r="AD9909" s="38" t="s">
        <v>337</v>
      </c>
      <c r="AE9909" s="60" t="s">
        <v>133</v>
      </c>
      <c r="AF9909" s="54">
        <v>160</v>
      </c>
      <c r="AG9909" s="42">
        <v>10</v>
      </c>
      <c r="AH9909">
        <v>48</v>
      </c>
      <c r="AL9909" t="s">
        <v>22</v>
      </c>
      <c r="AM9909">
        <v>72</v>
      </c>
    </row>
    <row r="9910" spans="28:39">
      <c r="AB9910" s="59" t="s">
        <v>656</v>
      </c>
      <c r="AC9910" s="1">
        <v>2</v>
      </c>
      <c r="AD9910" s="38" t="s">
        <v>337</v>
      </c>
      <c r="AE9910" s="60" t="s">
        <v>133</v>
      </c>
      <c r="AF9910" s="54">
        <v>160</v>
      </c>
      <c r="AG9910" s="43">
        <v>20</v>
      </c>
      <c r="AH9910">
        <v>48</v>
      </c>
      <c r="AL9910" t="s">
        <v>22</v>
      </c>
      <c r="AM9910">
        <v>72</v>
      </c>
    </row>
    <row r="9911" spans="28:39">
      <c r="AB9911" s="59" t="s">
        <v>656</v>
      </c>
      <c r="AC9911" s="1">
        <v>2</v>
      </c>
      <c r="AD9911" s="38" t="s">
        <v>337</v>
      </c>
      <c r="AE9911" s="60" t="s">
        <v>133</v>
      </c>
      <c r="AF9911" s="54">
        <v>160</v>
      </c>
      <c r="AG9911" s="44">
        <v>30</v>
      </c>
      <c r="AH9911">
        <v>37</v>
      </c>
      <c r="AL9911" t="s">
        <v>22</v>
      </c>
      <c r="AM9911">
        <v>72</v>
      </c>
    </row>
    <row r="9912" spans="28:39">
      <c r="AB9912" s="59" t="s">
        <v>656</v>
      </c>
      <c r="AC9912" s="1">
        <v>2</v>
      </c>
      <c r="AD9912" s="38" t="s">
        <v>337</v>
      </c>
      <c r="AE9912" s="60" t="s">
        <v>133</v>
      </c>
      <c r="AF9912" s="54">
        <v>160</v>
      </c>
      <c r="AG9912" s="45">
        <v>40</v>
      </c>
      <c r="AH9912">
        <v>29</v>
      </c>
      <c r="AL9912" t="s">
        <v>22</v>
      </c>
      <c r="AM9912">
        <v>72</v>
      </c>
    </row>
    <row r="9913" spans="28:39">
      <c r="AB9913" s="59" t="s">
        <v>656</v>
      </c>
      <c r="AC9913" s="1">
        <v>2</v>
      </c>
      <c r="AD9913" s="38" t="s">
        <v>337</v>
      </c>
      <c r="AE9913" s="60" t="s">
        <v>133</v>
      </c>
      <c r="AF9913" s="54">
        <v>160</v>
      </c>
      <c r="AG9913" s="46">
        <v>50</v>
      </c>
      <c r="AH9913">
        <v>23</v>
      </c>
      <c r="AL9913" t="s">
        <v>22</v>
      </c>
      <c r="AM9913">
        <v>72</v>
      </c>
    </row>
    <row r="9914" spans="28:39">
      <c r="AB9914" s="59" t="s">
        <v>656</v>
      </c>
      <c r="AC9914" s="1">
        <v>2</v>
      </c>
      <c r="AD9914" s="38" t="s">
        <v>337</v>
      </c>
      <c r="AE9914" s="60" t="s">
        <v>133</v>
      </c>
      <c r="AF9914" s="54">
        <v>160</v>
      </c>
      <c r="AG9914" s="47">
        <v>60</v>
      </c>
      <c r="AH9914">
        <v>19</v>
      </c>
      <c r="AL9914" t="s">
        <v>22</v>
      </c>
      <c r="AM9914">
        <v>72</v>
      </c>
    </row>
    <row r="9915" spans="28:39">
      <c r="AB9915" s="59" t="s">
        <v>656</v>
      </c>
      <c r="AC9915" s="1">
        <v>2</v>
      </c>
      <c r="AD9915" s="38" t="s">
        <v>337</v>
      </c>
      <c r="AE9915" s="60" t="s">
        <v>133</v>
      </c>
      <c r="AF9915" s="54">
        <v>160</v>
      </c>
      <c r="AG9915" s="48">
        <v>70</v>
      </c>
      <c r="AH9915">
        <v>17</v>
      </c>
      <c r="AL9915" t="s">
        <v>22</v>
      </c>
      <c r="AM9915">
        <v>72</v>
      </c>
    </row>
    <row r="9916" spans="28:39">
      <c r="AB9916" s="59" t="s">
        <v>656</v>
      </c>
      <c r="AC9916" s="1">
        <v>2</v>
      </c>
      <c r="AD9916" s="38" t="s">
        <v>337</v>
      </c>
      <c r="AE9916" s="60" t="s">
        <v>133</v>
      </c>
      <c r="AF9916" s="55">
        <v>170</v>
      </c>
      <c r="AG9916" s="41">
        <v>0</v>
      </c>
      <c r="AH9916">
        <v>45</v>
      </c>
      <c r="AL9916" t="s">
        <v>22</v>
      </c>
      <c r="AM9916">
        <v>72</v>
      </c>
    </row>
    <row r="9917" spans="28:39">
      <c r="AB9917" s="59" t="s">
        <v>656</v>
      </c>
      <c r="AC9917" s="1">
        <v>2</v>
      </c>
      <c r="AD9917" s="38" t="s">
        <v>337</v>
      </c>
      <c r="AE9917" s="60" t="s">
        <v>133</v>
      </c>
      <c r="AF9917" s="55">
        <v>170</v>
      </c>
      <c r="AG9917" s="42">
        <v>10</v>
      </c>
      <c r="AH9917">
        <v>45</v>
      </c>
      <c r="AL9917" t="s">
        <v>22</v>
      </c>
      <c r="AM9917">
        <v>72</v>
      </c>
    </row>
    <row r="9918" spans="28:39">
      <c r="AB9918" s="59" t="s">
        <v>656</v>
      </c>
      <c r="AC9918" s="1">
        <v>2</v>
      </c>
      <c r="AD9918" s="38" t="s">
        <v>337</v>
      </c>
      <c r="AE9918" s="60" t="s">
        <v>133</v>
      </c>
      <c r="AF9918" s="55">
        <v>170</v>
      </c>
      <c r="AG9918" s="43">
        <v>20</v>
      </c>
      <c r="AH9918">
        <v>45</v>
      </c>
      <c r="AL9918" t="s">
        <v>22</v>
      </c>
      <c r="AM9918">
        <v>72</v>
      </c>
    </row>
    <row r="9919" spans="28:39">
      <c r="AB9919" s="59" t="s">
        <v>656</v>
      </c>
      <c r="AC9919" s="1">
        <v>2</v>
      </c>
      <c r="AD9919" s="38" t="s">
        <v>337</v>
      </c>
      <c r="AE9919" s="60" t="s">
        <v>133</v>
      </c>
      <c r="AF9919" s="55">
        <v>170</v>
      </c>
      <c r="AG9919" s="44">
        <v>30</v>
      </c>
      <c r="AH9919">
        <v>37</v>
      </c>
      <c r="AL9919" t="s">
        <v>22</v>
      </c>
      <c r="AM9919">
        <v>72</v>
      </c>
    </row>
    <row r="9920" spans="28:39">
      <c r="AB9920" s="59" t="s">
        <v>656</v>
      </c>
      <c r="AC9920" s="1">
        <v>2</v>
      </c>
      <c r="AD9920" s="38" t="s">
        <v>337</v>
      </c>
      <c r="AE9920" s="60" t="s">
        <v>133</v>
      </c>
      <c r="AF9920" s="55">
        <v>170</v>
      </c>
      <c r="AG9920" s="45">
        <v>40</v>
      </c>
      <c r="AH9920">
        <v>29</v>
      </c>
      <c r="AL9920" t="s">
        <v>22</v>
      </c>
      <c r="AM9920">
        <v>72</v>
      </c>
    </row>
    <row r="9921" spans="28:39">
      <c r="AB9921" s="59" t="s">
        <v>656</v>
      </c>
      <c r="AC9921" s="1">
        <v>2</v>
      </c>
      <c r="AD9921" s="38" t="s">
        <v>337</v>
      </c>
      <c r="AE9921" s="60" t="s">
        <v>133</v>
      </c>
      <c r="AF9921" s="55">
        <v>170</v>
      </c>
      <c r="AG9921" s="46">
        <v>50</v>
      </c>
      <c r="AH9921">
        <v>23</v>
      </c>
      <c r="AL9921" t="s">
        <v>22</v>
      </c>
      <c r="AM9921">
        <v>72</v>
      </c>
    </row>
    <row r="9922" spans="28:39">
      <c r="AB9922" s="59" t="s">
        <v>656</v>
      </c>
      <c r="AC9922" s="1">
        <v>2</v>
      </c>
      <c r="AD9922" s="38" t="s">
        <v>337</v>
      </c>
      <c r="AE9922" s="60" t="s">
        <v>133</v>
      </c>
      <c r="AF9922" s="55">
        <v>170</v>
      </c>
      <c r="AG9922" s="47">
        <v>60</v>
      </c>
      <c r="AH9922">
        <v>19</v>
      </c>
      <c r="AL9922" t="s">
        <v>22</v>
      </c>
      <c r="AM9922">
        <v>72</v>
      </c>
    </row>
    <row r="9923" spans="28:39">
      <c r="AB9923" s="59" t="s">
        <v>656</v>
      </c>
      <c r="AC9923" s="1">
        <v>2</v>
      </c>
      <c r="AD9923" s="38" t="s">
        <v>337</v>
      </c>
      <c r="AE9923" s="60" t="s">
        <v>133</v>
      </c>
      <c r="AF9923" s="55">
        <v>170</v>
      </c>
      <c r="AG9923" s="48">
        <v>70</v>
      </c>
      <c r="AH9923">
        <v>17</v>
      </c>
      <c r="AL9923" t="s">
        <v>22</v>
      </c>
      <c r="AM9923">
        <v>72</v>
      </c>
    </row>
    <row r="9924" spans="28:39">
      <c r="AB9924" s="59" t="s">
        <v>656</v>
      </c>
      <c r="AC9924" s="1">
        <v>2</v>
      </c>
      <c r="AD9924" s="38" t="s">
        <v>337</v>
      </c>
      <c r="AE9924" s="60" t="s">
        <v>133</v>
      </c>
      <c r="AF9924" s="56">
        <v>180</v>
      </c>
      <c r="AG9924" s="41">
        <v>0</v>
      </c>
      <c r="AH9924">
        <v>43</v>
      </c>
      <c r="AL9924" t="s">
        <v>22</v>
      </c>
      <c r="AM9924">
        <v>72</v>
      </c>
    </row>
    <row r="9925" spans="28:39">
      <c r="AB9925" s="59" t="s">
        <v>656</v>
      </c>
      <c r="AC9925" s="1">
        <v>2</v>
      </c>
      <c r="AD9925" s="38" t="s">
        <v>337</v>
      </c>
      <c r="AE9925" s="60" t="s">
        <v>133</v>
      </c>
      <c r="AF9925" s="56">
        <v>180</v>
      </c>
      <c r="AG9925" s="42">
        <v>10</v>
      </c>
      <c r="AH9925">
        <v>43</v>
      </c>
      <c r="AL9925" t="s">
        <v>22</v>
      </c>
      <c r="AM9925">
        <v>72</v>
      </c>
    </row>
    <row r="9926" spans="28:39">
      <c r="AB9926" s="59" t="s">
        <v>656</v>
      </c>
      <c r="AC9926" s="1">
        <v>2</v>
      </c>
      <c r="AD9926" s="38" t="s">
        <v>337</v>
      </c>
      <c r="AE9926" s="60" t="s">
        <v>133</v>
      </c>
      <c r="AF9926" s="56">
        <v>180</v>
      </c>
      <c r="AG9926" s="43">
        <v>20</v>
      </c>
      <c r="AH9926">
        <v>43</v>
      </c>
      <c r="AL9926" t="s">
        <v>22</v>
      </c>
      <c r="AM9926">
        <v>72</v>
      </c>
    </row>
    <row r="9927" spans="28:39">
      <c r="AB9927" s="59" t="s">
        <v>656</v>
      </c>
      <c r="AC9927" s="1">
        <v>2</v>
      </c>
      <c r="AD9927" s="38" t="s">
        <v>337</v>
      </c>
      <c r="AE9927" s="60" t="s">
        <v>133</v>
      </c>
      <c r="AF9927" s="56">
        <v>180</v>
      </c>
      <c r="AG9927" s="44">
        <v>30</v>
      </c>
      <c r="AH9927">
        <v>37</v>
      </c>
      <c r="AL9927" t="s">
        <v>22</v>
      </c>
      <c r="AM9927">
        <v>72</v>
      </c>
    </row>
    <row r="9928" spans="28:39">
      <c r="AB9928" s="59" t="s">
        <v>656</v>
      </c>
      <c r="AC9928" s="1">
        <v>2</v>
      </c>
      <c r="AD9928" s="38" t="s">
        <v>337</v>
      </c>
      <c r="AE9928" s="60" t="s">
        <v>133</v>
      </c>
      <c r="AF9928" s="56">
        <v>180</v>
      </c>
      <c r="AG9928" s="45">
        <v>40</v>
      </c>
      <c r="AH9928">
        <v>29</v>
      </c>
      <c r="AL9928" t="s">
        <v>22</v>
      </c>
      <c r="AM9928">
        <v>72</v>
      </c>
    </row>
    <row r="9929" spans="28:39">
      <c r="AB9929" s="59" t="s">
        <v>656</v>
      </c>
      <c r="AC9929" s="1">
        <v>2</v>
      </c>
      <c r="AD9929" s="38" t="s">
        <v>337</v>
      </c>
      <c r="AE9929" s="60" t="s">
        <v>133</v>
      </c>
      <c r="AF9929" s="56">
        <v>180</v>
      </c>
      <c r="AG9929" s="46">
        <v>50</v>
      </c>
      <c r="AH9929">
        <v>23</v>
      </c>
      <c r="AL9929" t="s">
        <v>22</v>
      </c>
      <c r="AM9929">
        <v>72</v>
      </c>
    </row>
    <row r="9930" spans="28:39">
      <c r="AB9930" s="59" t="s">
        <v>656</v>
      </c>
      <c r="AC9930" s="1">
        <v>2</v>
      </c>
      <c r="AD9930" s="38" t="s">
        <v>337</v>
      </c>
      <c r="AE9930" s="60" t="s">
        <v>133</v>
      </c>
      <c r="AF9930" s="56">
        <v>180</v>
      </c>
      <c r="AG9930" s="47">
        <v>60</v>
      </c>
      <c r="AH9930">
        <v>19</v>
      </c>
      <c r="AL9930" t="s">
        <v>22</v>
      </c>
      <c r="AM9930">
        <v>72</v>
      </c>
    </row>
    <row r="9931" spans="28:39">
      <c r="AB9931" s="59" t="s">
        <v>656</v>
      </c>
      <c r="AC9931" s="1">
        <v>2</v>
      </c>
      <c r="AD9931" s="38" t="s">
        <v>337</v>
      </c>
      <c r="AE9931" s="60" t="s">
        <v>133</v>
      </c>
      <c r="AF9931" s="56">
        <v>180</v>
      </c>
      <c r="AG9931" s="48">
        <v>70</v>
      </c>
      <c r="AH9931">
        <v>17</v>
      </c>
      <c r="AL9931" t="s">
        <v>22</v>
      </c>
      <c r="AM9931">
        <v>72</v>
      </c>
    </row>
    <row r="9932" spans="28:39">
      <c r="AB9932" s="59" t="s">
        <v>656</v>
      </c>
      <c r="AC9932" s="1">
        <v>2</v>
      </c>
      <c r="AD9932" s="38" t="s">
        <v>337</v>
      </c>
      <c r="AE9932" s="60" t="s">
        <v>133</v>
      </c>
      <c r="AF9932" s="57">
        <v>200</v>
      </c>
      <c r="AG9932" s="41">
        <v>0</v>
      </c>
      <c r="AH9932">
        <v>40</v>
      </c>
      <c r="AL9932" t="s">
        <v>22</v>
      </c>
      <c r="AM9932">
        <v>72</v>
      </c>
    </row>
    <row r="9933" spans="28:39">
      <c r="AB9933" s="59" t="s">
        <v>656</v>
      </c>
      <c r="AC9933" s="1">
        <v>2</v>
      </c>
      <c r="AD9933" s="38" t="s">
        <v>337</v>
      </c>
      <c r="AE9933" s="60" t="s">
        <v>133</v>
      </c>
      <c r="AF9933" s="57">
        <v>200</v>
      </c>
      <c r="AG9933" s="42">
        <v>10</v>
      </c>
      <c r="AH9933">
        <v>40</v>
      </c>
      <c r="AL9933" t="s">
        <v>22</v>
      </c>
      <c r="AM9933">
        <v>72</v>
      </c>
    </row>
    <row r="9934" spans="28:39">
      <c r="AB9934" s="59" t="s">
        <v>656</v>
      </c>
      <c r="AC9934" s="1">
        <v>2</v>
      </c>
      <c r="AD9934" s="38" t="s">
        <v>337</v>
      </c>
      <c r="AE9934" s="60" t="s">
        <v>133</v>
      </c>
      <c r="AF9934" s="57">
        <v>200</v>
      </c>
      <c r="AG9934" s="43">
        <v>20</v>
      </c>
      <c r="AH9934">
        <v>40</v>
      </c>
      <c r="AL9934" t="s">
        <v>22</v>
      </c>
      <c r="AM9934">
        <v>72</v>
      </c>
    </row>
    <row r="9935" spans="28:39">
      <c r="AB9935" s="59" t="s">
        <v>656</v>
      </c>
      <c r="AC9935" s="1">
        <v>2</v>
      </c>
      <c r="AD9935" s="38" t="s">
        <v>337</v>
      </c>
      <c r="AE9935" s="60" t="s">
        <v>133</v>
      </c>
      <c r="AF9935" s="57">
        <v>200</v>
      </c>
      <c r="AG9935" s="44">
        <v>30</v>
      </c>
      <c r="AH9935">
        <v>37</v>
      </c>
      <c r="AL9935" t="s">
        <v>22</v>
      </c>
      <c r="AM9935">
        <v>72</v>
      </c>
    </row>
    <row r="9936" spans="28:39">
      <c r="AB9936" s="59" t="s">
        <v>656</v>
      </c>
      <c r="AC9936" s="1">
        <v>2</v>
      </c>
      <c r="AD9936" s="38" t="s">
        <v>337</v>
      </c>
      <c r="AE9936" s="60" t="s">
        <v>133</v>
      </c>
      <c r="AF9936" s="57">
        <v>200</v>
      </c>
      <c r="AG9936" s="45">
        <v>40</v>
      </c>
      <c r="AH9936">
        <v>29</v>
      </c>
      <c r="AL9936" t="s">
        <v>22</v>
      </c>
      <c r="AM9936">
        <v>72</v>
      </c>
    </row>
    <row r="9937" spans="28:39">
      <c r="AB9937" s="59" t="s">
        <v>656</v>
      </c>
      <c r="AC9937" s="1">
        <v>2</v>
      </c>
      <c r="AD9937" s="38" t="s">
        <v>337</v>
      </c>
      <c r="AE9937" s="60" t="s">
        <v>133</v>
      </c>
      <c r="AF9937" s="57">
        <v>200</v>
      </c>
      <c r="AG9937" s="46">
        <v>50</v>
      </c>
      <c r="AH9937">
        <v>23</v>
      </c>
      <c r="AL9937" t="s">
        <v>22</v>
      </c>
      <c r="AM9937">
        <v>72</v>
      </c>
    </row>
    <row r="9938" spans="28:39">
      <c r="AB9938" s="59" t="s">
        <v>656</v>
      </c>
      <c r="AC9938" s="1">
        <v>2</v>
      </c>
      <c r="AD9938" s="38" t="s">
        <v>337</v>
      </c>
      <c r="AE9938" s="60" t="s">
        <v>133</v>
      </c>
      <c r="AF9938" s="57">
        <v>200</v>
      </c>
      <c r="AG9938" s="47">
        <v>60</v>
      </c>
      <c r="AH9938">
        <v>19</v>
      </c>
      <c r="AL9938" t="s">
        <v>22</v>
      </c>
      <c r="AM9938">
        <v>72</v>
      </c>
    </row>
    <row r="9939" spans="28:39">
      <c r="AB9939" s="59" t="s">
        <v>656</v>
      </c>
      <c r="AC9939" s="1">
        <v>2</v>
      </c>
      <c r="AD9939" s="38" t="s">
        <v>337</v>
      </c>
      <c r="AE9939" s="60" t="s">
        <v>133</v>
      </c>
      <c r="AF9939" s="57">
        <v>200</v>
      </c>
      <c r="AG9939" s="48">
        <v>70</v>
      </c>
      <c r="AH9939">
        <v>17</v>
      </c>
      <c r="AL9939" t="s">
        <v>22</v>
      </c>
      <c r="AM9939">
        <v>72</v>
      </c>
    </row>
    <row r="9940" spans="28:39">
      <c r="AB9940" s="59" t="s">
        <v>656</v>
      </c>
      <c r="AC9940" s="1">
        <v>2</v>
      </c>
      <c r="AD9940" s="38" t="s">
        <v>427</v>
      </c>
      <c r="AE9940" s="60" t="s">
        <v>133</v>
      </c>
      <c r="AF9940" s="40">
        <v>110</v>
      </c>
      <c r="AG9940" s="41">
        <v>0</v>
      </c>
      <c r="AH9940">
        <v>65</v>
      </c>
      <c r="AL9940" t="s">
        <v>22</v>
      </c>
      <c r="AM9940">
        <v>72</v>
      </c>
    </row>
    <row r="9941" spans="28:39">
      <c r="AB9941" s="59" t="s">
        <v>656</v>
      </c>
      <c r="AC9941" s="1">
        <v>2</v>
      </c>
      <c r="AD9941" s="38" t="s">
        <v>427</v>
      </c>
      <c r="AE9941" s="60" t="s">
        <v>133</v>
      </c>
      <c r="AF9941" s="40">
        <v>110</v>
      </c>
      <c r="AG9941" s="42">
        <v>10</v>
      </c>
      <c r="AH9941">
        <v>65</v>
      </c>
      <c r="AL9941" t="s">
        <v>22</v>
      </c>
      <c r="AM9941">
        <v>72</v>
      </c>
    </row>
    <row r="9942" spans="28:39">
      <c r="AB9942" s="59" t="s">
        <v>656</v>
      </c>
      <c r="AC9942" s="1">
        <v>2</v>
      </c>
      <c r="AD9942" s="38" t="s">
        <v>427</v>
      </c>
      <c r="AE9942" s="60" t="s">
        <v>133</v>
      </c>
      <c r="AF9942" s="40">
        <v>110</v>
      </c>
      <c r="AG9942" s="43">
        <v>20</v>
      </c>
      <c r="AH9942">
        <v>54</v>
      </c>
      <c r="AL9942" t="s">
        <v>22</v>
      </c>
      <c r="AM9942">
        <v>72</v>
      </c>
    </row>
    <row r="9943" spans="28:39">
      <c r="AB9943" s="59" t="s">
        <v>656</v>
      </c>
      <c r="AC9943" s="1">
        <v>2</v>
      </c>
      <c r="AD9943" s="38" t="s">
        <v>427</v>
      </c>
      <c r="AE9943" s="60" t="s">
        <v>133</v>
      </c>
      <c r="AF9943" s="40">
        <v>110</v>
      </c>
      <c r="AG9943" s="44">
        <v>30</v>
      </c>
      <c r="AH9943">
        <v>37</v>
      </c>
      <c r="AL9943" t="s">
        <v>22</v>
      </c>
      <c r="AM9943">
        <v>72</v>
      </c>
    </row>
    <row r="9944" spans="28:39">
      <c r="AB9944" s="59" t="s">
        <v>656</v>
      </c>
      <c r="AC9944" s="1">
        <v>2</v>
      </c>
      <c r="AD9944" s="38" t="s">
        <v>427</v>
      </c>
      <c r="AE9944" s="60" t="s">
        <v>133</v>
      </c>
      <c r="AF9944" s="40">
        <v>110</v>
      </c>
      <c r="AG9944" s="45">
        <v>40</v>
      </c>
      <c r="AH9944">
        <v>29</v>
      </c>
      <c r="AL9944" t="s">
        <v>22</v>
      </c>
      <c r="AM9944">
        <v>72</v>
      </c>
    </row>
    <row r="9945" spans="28:39">
      <c r="AB9945" s="59" t="s">
        <v>656</v>
      </c>
      <c r="AC9945" s="1">
        <v>2</v>
      </c>
      <c r="AD9945" s="38" t="s">
        <v>427</v>
      </c>
      <c r="AE9945" s="60" t="s">
        <v>133</v>
      </c>
      <c r="AF9945" s="40">
        <v>110</v>
      </c>
      <c r="AG9945" s="46">
        <v>50</v>
      </c>
      <c r="AH9945">
        <v>23</v>
      </c>
      <c r="AL9945" t="s">
        <v>22</v>
      </c>
      <c r="AM9945">
        <v>72</v>
      </c>
    </row>
    <row r="9946" spans="28:39">
      <c r="AB9946" s="59" t="s">
        <v>656</v>
      </c>
      <c r="AC9946" s="1">
        <v>2</v>
      </c>
      <c r="AD9946" s="38" t="s">
        <v>427</v>
      </c>
      <c r="AE9946" s="60" t="s">
        <v>133</v>
      </c>
      <c r="AF9946" s="40">
        <v>110</v>
      </c>
      <c r="AG9946" s="47">
        <v>60</v>
      </c>
      <c r="AH9946">
        <v>19</v>
      </c>
      <c r="AL9946" t="s">
        <v>22</v>
      </c>
      <c r="AM9946">
        <v>72</v>
      </c>
    </row>
    <row r="9947" spans="28:39">
      <c r="AB9947" s="59" t="s">
        <v>656</v>
      </c>
      <c r="AC9947" s="1">
        <v>2</v>
      </c>
      <c r="AD9947" s="38" t="s">
        <v>427</v>
      </c>
      <c r="AE9947" s="60" t="s">
        <v>133</v>
      </c>
      <c r="AF9947" s="40">
        <v>110</v>
      </c>
      <c r="AG9947" s="48">
        <v>70</v>
      </c>
      <c r="AH9947">
        <v>17</v>
      </c>
      <c r="AL9947" t="s">
        <v>22</v>
      </c>
      <c r="AM9947">
        <v>72</v>
      </c>
    </row>
    <row r="9948" spans="28:39">
      <c r="AB9948" s="59" t="s">
        <v>656</v>
      </c>
      <c r="AC9948" s="1">
        <v>2</v>
      </c>
      <c r="AD9948" s="38" t="s">
        <v>427</v>
      </c>
      <c r="AE9948" s="60" t="s">
        <v>133</v>
      </c>
      <c r="AF9948" s="49">
        <v>115</v>
      </c>
      <c r="AG9948" s="41">
        <v>0</v>
      </c>
      <c r="AH9948">
        <v>64</v>
      </c>
      <c r="AL9948" t="s">
        <v>22</v>
      </c>
      <c r="AM9948">
        <v>72</v>
      </c>
    </row>
    <row r="9949" spans="28:39">
      <c r="AB9949" s="59" t="s">
        <v>656</v>
      </c>
      <c r="AC9949" s="1">
        <v>2</v>
      </c>
      <c r="AD9949" s="38" t="s">
        <v>427</v>
      </c>
      <c r="AE9949" s="60" t="s">
        <v>133</v>
      </c>
      <c r="AF9949" s="49">
        <v>115</v>
      </c>
      <c r="AG9949" s="42">
        <v>10</v>
      </c>
      <c r="AH9949">
        <v>64</v>
      </c>
      <c r="AL9949" t="s">
        <v>22</v>
      </c>
      <c r="AM9949">
        <v>72</v>
      </c>
    </row>
    <row r="9950" spans="28:39">
      <c r="AB9950" s="59" t="s">
        <v>656</v>
      </c>
      <c r="AC9950" s="1">
        <v>2</v>
      </c>
      <c r="AD9950" s="38" t="s">
        <v>427</v>
      </c>
      <c r="AE9950" s="60" t="s">
        <v>133</v>
      </c>
      <c r="AF9950" s="49">
        <v>115</v>
      </c>
      <c r="AG9950" s="43">
        <v>20</v>
      </c>
      <c r="AH9950">
        <v>53</v>
      </c>
      <c r="AL9950" t="s">
        <v>22</v>
      </c>
      <c r="AM9950">
        <v>72</v>
      </c>
    </row>
    <row r="9951" spans="28:39">
      <c r="AB9951" s="59" t="s">
        <v>656</v>
      </c>
      <c r="AC9951" s="1">
        <v>2</v>
      </c>
      <c r="AD9951" s="38" t="s">
        <v>427</v>
      </c>
      <c r="AE9951" s="60" t="s">
        <v>133</v>
      </c>
      <c r="AF9951" s="49">
        <v>115</v>
      </c>
      <c r="AG9951" s="44">
        <v>30</v>
      </c>
      <c r="AH9951">
        <v>37</v>
      </c>
      <c r="AL9951" t="s">
        <v>22</v>
      </c>
      <c r="AM9951">
        <v>72</v>
      </c>
    </row>
    <row r="9952" spans="28:39">
      <c r="AB9952" s="59" t="s">
        <v>656</v>
      </c>
      <c r="AC9952" s="1">
        <v>2</v>
      </c>
      <c r="AD9952" s="38" t="s">
        <v>427</v>
      </c>
      <c r="AE9952" s="60" t="s">
        <v>133</v>
      </c>
      <c r="AF9952" s="49">
        <v>115</v>
      </c>
      <c r="AG9952" s="45">
        <v>40</v>
      </c>
      <c r="AH9952">
        <v>29</v>
      </c>
      <c r="AL9952" t="s">
        <v>22</v>
      </c>
      <c r="AM9952">
        <v>72</v>
      </c>
    </row>
    <row r="9953" spans="28:39">
      <c r="AB9953" s="59" t="s">
        <v>656</v>
      </c>
      <c r="AC9953" s="1">
        <v>2</v>
      </c>
      <c r="AD9953" s="38" t="s">
        <v>427</v>
      </c>
      <c r="AE9953" s="60" t="s">
        <v>133</v>
      </c>
      <c r="AF9953" s="49">
        <v>115</v>
      </c>
      <c r="AG9953" s="46">
        <v>50</v>
      </c>
      <c r="AH9953">
        <v>23</v>
      </c>
      <c r="AL9953" t="s">
        <v>22</v>
      </c>
      <c r="AM9953">
        <v>72</v>
      </c>
    </row>
    <row r="9954" spans="28:39">
      <c r="AB9954" s="59" t="s">
        <v>656</v>
      </c>
      <c r="AC9954" s="1">
        <v>2</v>
      </c>
      <c r="AD9954" s="38" t="s">
        <v>427</v>
      </c>
      <c r="AE9954" s="60" t="s">
        <v>133</v>
      </c>
      <c r="AF9954" s="49">
        <v>115</v>
      </c>
      <c r="AG9954" s="47">
        <v>60</v>
      </c>
      <c r="AH9954">
        <v>19</v>
      </c>
      <c r="AL9954" t="s">
        <v>22</v>
      </c>
      <c r="AM9954">
        <v>72</v>
      </c>
    </row>
    <row r="9955" spans="28:39">
      <c r="AB9955" s="59" t="s">
        <v>656</v>
      </c>
      <c r="AC9955" s="1">
        <v>2</v>
      </c>
      <c r="AD9955" s="38" t="s">
        <v>427</v>
      </c>
      <c r="AE9955" s="60" t="s">
        <v>133</v>
      </c>
      <c r="AF9955" s="49">
        <v>115</v>
      </c>
      <c r="AG9955" s="48">
        <v>70</v>
      </c>
      <c r="AH9955">
        <v>17</v>
      </c>
      <c r="AL9955" t="s">
        <v>22</v>
      </c>
      <c r="AM9955">
        <v>72</v>
      </c>
    </row>
    <row r="9956" spans="28:39">
      <c r="AB9956" s="59" t="s">
        <v>656</v>
      </c>
      <c r="AC9956" s="1">
        <v>2</v>
      </c>
      <c r="AD9956" s="38" t="s">
        <v>427</v>
      </c>
      <c r="AE9956" s="60" t="s">
        <v>133</v>
      </c>
      <c r="AF9956" s="50">
        <v>120</v>
      </c>
      <c r="AG9956" s="41">
        <v>0</v>
      </c>
      <c r="AH9956">
        <v>62</v>
      </c>
      <c r="AL9956" t="s">
        <v>22</v>
      </c>
      <c r="AM9956">
        <v>72</v>
      </c>
    </row>
    <row r="9957" spans="28:39">
      <c r="AB9957" s="59" t="s">
        <v>656</v>
      </c>
      <c r="AC9957" s="1">
        <v>2</v>
      </c>
      <c r="AD9957" s="38" t="s">
        <v>427</v>
      </c>
      <c r="AE9957" s="60" t="s">
        <v>133</v>
      </c>
      <c r="AF9957" s="50">
        <v>120</v>
      </c>
      <c r="AG9957" s="42">
        <v>10</v>
      </c>
      <c r="AH9957">
        <v>62</v>
      </c>
      <c r="AL9957" t="s">
        <v>22</v>
      </c>
      <c r="AM9957">
        <v>72</v>
      </c>
    </row>
    <row r="9958" spans="28:39">
      <c r="AB9958" s="59" t="s">
        <v>656</v>
      </c>
      <c r="AC9958" s="1">
        <v>2</v>
      </c>
      <c r="AD9958" s="38" t="s">
        <v>427</v>
      </c>
      <c r="AE9958" s="60" t="s">
        <v>133</v>
      </c>
      <c r="AF9958" s="50">
        <v>120</v>
      </c>
      <c r="AG9958" s="43">
        <v>20</v>
      </c>
      <c r="AH9958">
        <v>54</v>
      </c>
      <c r="AL9958" t="s">
        <v>22</v>
      </c>
      <c r="AM9958">
        <v>72</v>
      </c>
    </row>
    <row r="9959" spans="28:39">
      <c r="AB9959" s="59" t="s">
        <v>656</v>
      </c>
      <c r="AC9959" s="1">
        <v>2</v>
      </c>
      <c r="AD9959" s="38" t="s">
        <v>427</v>
      </c>
      <c r="AE9959" s="60" t="s">
        <v>133</v>
      </c>
      <c r="AF9959" s="50">
        <v>120</v>
      </c>
      <c r="AG9959" s="44">
        <v>30</v>
      </c>
      <c r="AH9959">
        <v>37</v>
      </c>
      <c r="AL9959" t="s">
        <v>22</v>
      </c>
      <c r="AM9959">
        <v>72</v>
      </c>
    </row>
    <row r="9960" spans="28:39">
      <c r="AB9960" s="59" t="s">
        <v>656</v>
      </c>
      <c r="AC9960" s="1">
        <v>2</v>
      </c>
      <c r="AD9960" s="38" t="s">
        <v>427</v>
      </c>
      <c r="AE9960" s="60" t="s">
        <v>133</v>
      </c>
      <c r="AF9960" s="50">
        <v>120</v>
      </c>
      <c r="AG9960" s="45">
        <v>40</v>
      </c>
      <c r="AH9960">
        <v>29</v>
      </c>
      <c r="AL9960" t="s">
        <v>22</v>
      </c>
      <c r="AM9960">
        <v>72</v>
      </c>
    </row>
    <row r="9961" spans="28:39">
      <c r="AB9961" s="59" t="s">
        <v>656</v>
      </c>
      <c r="AC9961" s="1">
        <v>2</v>
      </c>
      <c r="AD9961" s="38" t="s">
        <v>427</v>
      </c>
      <c r="AE9961" s="60" t="s">
        <v>133</v>
      </c>
      <c r="AF9961" s="50">
        <v>120</v>
      </c>
      <c r="AG9961" s="46">
        <v>50</v>
      </c>
      <c r="AH9961">
        <v>23</v>
      </c>
      <c r="AL9961" t="s">
        <v>22</v>
      </c>
      <c r="AM9961">
        <v>72</v>
      </c>
    </row>
    <row r="9962" spans="28:39">
      <c r="AB9962" s="59" t="s">
        <v>656</v>
      </c>
      <c r="AC9962" s="1">
        <v>2</v>
      </c>
      <c r="AD9962" s="38" t="s">
        <v>427</v>
      </c>
      <c r="AE9962" s="60" t="s">
        <v>133</v>
      </c>
      <c r="AF9962" s="50">
        <v>120</v>
      </c>
      <c r="AG9962" s="47">
        <v>60</v>
      </c>
      <c r="AH9962">
        <v>19</v>
      </c>
      <c r="AL9962" t="s">
        <v>22</v>
      </c>
      <c r="AM9962">
        <v>72</v>
      </c>
    </row>
    <row r="9963" spans="28:39">
      <c r="AB9963" s="59" t="s">
        <v>656</v>
      </c>
      <c r="AC9963" s="1">
        <v>2</v>
      </c>
      <c r="AD9963" s="38" t="s">
        <v>427</v>
      </c>
      <c r="AE9963" s="60" t="s">
        <v>133</v>
      </c>
      <c r="AF9963" s="50">
        <v>120</v>
      </c>
      <c r="AG9963" s="48">
        <v>70</v>
      </c>
      <c r="AH9963">
        <v>17</v>
      </c>
      <c r="AL9963" t="s">
        <v>22</v>
      </c>
      <c r="AM9963">
        <v>72</v>
      </c>
    </row>
    <row r="9964" spans="28:39">
      <c r="AB9964" s="59" t="s">
        <v>656</v>
      </c>
      <c r="AC9964" s="1">
        <v>2</v>
      </c>
      <c r="AD9964" s="38" t="s">
        <v>427</v>
      </c>
      <c r="AE9964" s="60" t="s">
        <v>133</v>
      </c>
      <c r="AF9964" s="51">
        <v>130</v>
      </c>
      <c r="AG9964" s="41">
        <v>0</v>
      </c>
      <c r="AH9964">
        <v>58</v>
      </c>
      <c r="AL9964" t="s">
        <v>22</v>
      </c>
      <c r="AM9964">
        <v>72</v>
      </c>
    </row>
    <row r="9965" spans="28:39">
      <c r="AB9965" s="59" t="s">
        <v>656</v>
      </c>
      <c r="AC9965" s="1">
        <v>2</v>
      </c>
      <c r="AD9965" s="38" t="s">
        <v>427</v>
      </c>
      <c r="AE9965" s="60" t="s">
        <v>133</v>
      </c>
      <c r="AF9965" s="51">
        <v>130</v>
      </c>
      <c r="AG9965" s="42">
        <v>10</v>
      </c>
      <c r="AH9965">
        <v>58</v>
      </c>
      <c r="AL9965" t="s">
        <v>22</v>
      </c>
      <c r="AM9965">
        <v>72</v>
      </c>
    </row>
    <row r="9966" spans="28:39">
      <c r="AB9966" s="59" t="s">
        <v>656</v>
      </c>
      <c r="AC9966" s="1">
        <v>2</v>
      </c>
      <c r="AD9966" s="38" t="s">
        <v>427</v>
      </c>
      <c r="AE9966" s="60" t="s">
        <v>133</v>
      </c>
      <c r="AF9966" s="51">
        <v>130</v>
      </c>
      <c r="AG9966" s="43">
        <v>20</v>
      </c>
      <c r="AH9966">
        <v>54</v>
      </c>
      <c r="AL9966" t="s">
        <v>22</v>
      </c>
      <c r="AM9966">
        <v>72</v>
      </c>
    </row>
    <row r="9967" spans="28:39">
      <c r="AB9967" s="59" t="s">
        <v>656</v>
      </c>
      <c r="AC9967" s="1">
        <v>2</v>
      </c>
      <c r="AD9967" s="38" t="s">
        <v>427</v>
      </c>
      <c r="AE9967" s="60" t="s">
        <v>133</v>
      </c>
      <c r="AF9967" s="51">
        <v>130</v>
      </c>
      <c r="AG9967" s="44">
        <v>30</v>
      </c>
      <c r="AH9967">
        <v>37</v>
      </c>
      <c r="AL9967" t="s">
        <v>22</v>
      </c>
      <c r="AM9967">
        <v>72</v>
      </c>
    </row>
    <row r="9968" spans="28:39">
      <c r="AB9968" s="59" t="s">
        <v>656</v>
      </c>
      <c r="AC9968" s="1">
        <v>2</v>
      </c>
      <c r="AD9968" s="38" t="s">
        <v>427</v>
      </c>
      <c r="AE9968" s="60" t="s">
        <v>133</v>
      </c>
      <c r="AF9968" s="51">
        <v>130</v>
      </c>
      <c r="AG9968" s="45">
        <v>40</v>
      </c>
      <c r="AH9968">
        <v>29</v>
      </c>
      <c r="AL9968" t="s">
        <v>22</v>
      </c>
      <c r="AM9968">
        <v>72</v>
      </c>
    </row>
    <row r="9969" spans="28:39">
      <c r="AB9969" s="59" t="s">
        <v>656</v>
      </c>
      <c r="AC9969" s="1">
        <v>2</v>
      </c>
      <c r="AD9969" s="38" t="s">
        <v>427</v>
      </c>
      <c r="AE9969" s="60" t="s">
        <v>133</v>
      </c>
      <c r="AF9969" s="51">
        <v>130</v>
      </c>
      <c r="AG9969" s="46">
        <v>50</v>
      </c>
      <c r="AH9969">
        <v>23</v>
      </c>
      <c r="AL9969" t="s">
        <v>22</v>
      </c>
      <c r="AM9969">
        <v>72</v>
      </c>
    </row>
    <row r="9970" spans="28:39">
      <c r="AB9970" s="59" t="s">
        <v>656</v>
      </c>
      <c r="AC9970" s="1">
        <v>2</v>
      </c>
      <c r="AD9970" s="38" t="s">
        <v>427</v>
      </c>
      <c r="AE9970" s="60" t="s">
        <v>133</v>
      </c>
      <c r="AF9970" s="51">
        <v>130</v>
      </c>
      <c r="AG9970" s="47">
        <v>60</v>
      </c>
      <c r="AH9970">
        <v>19</v>
      </c>
      <c r="AL9970" t="s">
        <v>22</v>
      </c>
      <c r="AM9970">
        <v>72</v>
      </c>
    </row>
    <row r="9971" spans="28:39">
      <c r="AB9971" s="59" t="s">
        <v>656</v>
      </c>
      <c r="AC9971" s="1">
        <v>2</v>
      </c>
      <c r="AD9971" s="38" t="s">
        <v>427</v>
      </c>
      <c r="AE9971" s="60" t="s">
        <v>133</v>
      </c>
      <c r="AF9971" s="51">
        <v>130</v>
      </c>
      <c r="AG9971" s="48">
        <v>70</v>
      </c>
      <c r="AH9971">
        <v>17</v>
      </c>
      <c r="AL9971" t="s">
        <v>22</v>
      </c>
      <c r="AM9971">
        <v>72</v>
      </c>
    </row>
    <row r="9972" spans="28:39">
      <c r="AB9972" s="59" t="s">
        <v>656</v>
      </c>
      <c r="AC9972" s="1">
        <v>2</v>
      </c>
      <c r="AD9972" s="38" t="s">
        <v>427</v>
      </c>
      <c r="AE9972" s="60" t="s">
        <v>133</v>
      </c>
      <c r="AF9972" s="52">
        <v>140</v>
      </c>
      <c r="AG9972" s="41">
        <v>0</v>
      </c>
      <c r="AH9972">
        <v>55</v>
      </c>
      <c r="AL9972" t="s">
        <v>22</v>
      </c>
      <c r="AM9972">
        <v>72</v>
      </c>
    </row>
    <row r="9973" spans="28:39">
      <c r="AB9973" s="59" t="s">
        <v>656</v>
      </c>
      <c r="AC9973" s="1">
        <v>2</v>
      </c>
      <c r="AD9973" s="38" t="s">
        <v>427</v>
      </c>
      <c r="AE9973" s="60" t="s">
        <v>133</v>
      </c>
      <c r="AF9973" s="52">
        <v>140</v>
      </c>
      <c r="AG9973" s="42">
        <v>10</v>
      </c>
      <c r="AH9973">
        <v>55</v>
      </c>
      <c r="AL9973" t="s">
        <v>22</v>
      </c>
      <c r="AM9973">
        <v>72</v>
      </c>
    </row>
    <row r="9974" spans="28:39">
      <c r="AB9974" s="59" t="s">
        <v>656</v>
      </c>
      <c r="AC9974" s="1">
        <v>2</v>
      </c>
      <c r="AD9974" s="38" t="s">
        <v>427</v>
      </c>
      <c r="AE9974" s="60" t="s">
        <v>133</v>
      </c>
      <c r="AF9974" s="52">
        <v>140</v>
      </c>
      <c r="AG9974" s="43">
        <v>20</v>
      </c>
      <c r="AH9974">
        <v>54</v>
      </c>
      <c r="AL9974" t="s">
        <v>22</v>
      </c>
      <c r="AM9974">
        <v>72</v>
      </c>
    </row>
    <row r="9975" spans="28:39">
      <c r="AB9975" s="59" t="s">
        <v>656</v>
      </c>
      <c r="AC9975" s="1">
        <v>2</v>
      </c>
      <c r="AD9975" s="38" t="s">
        <v>427</v>
      </c>
      <c r="AE9975" s="60" t="s">
        <v>133</v>
      </c>
      <c r="AF9975" s="52">
        <v>140</v>
      </c>
      <c r="AG9975" s="44">
        <v>30</v>
      </c>
      <c r="AH9975">
        <v>37</v>
      </c>
      <c r="AL9975" t="s">
        <v>22</v>
      </c>
      <c r="AM9975">
        <v>72</v>
      </c>
    </row>
    <row r="9976" spans="28:39">
      <c r="AB9976" s="59" t="s">
        <v>656</v>
      </c>
      <c r="AC9976" s="1">
        <v>2</v>
      </c>
      <c r="AD9976" s="38" t="s">
        <v>427</v>
      </c>
      <c r="AE9976" s="60" t="s">
        <v>133</v>
      </c>
      <c r="AF9976" s="52">
        <v>140</v>
      </c>
      <c r="AG9976" s="45">
        <v>40</v>
      </c>
      <c r="AH9976">
        <v>29</v>
      </c>
      <c r="AL9976" t="s">
        <v>22</v>
      </c>
      <c r="AM9976">
        <v>72</v>
      </c>
    </row>
    <row r="9977" spans="28:39">
      <c r="AB9977" s="59" t="s">
        <v>656</v>
      </c>
      <c r="AC9977" s="1">
        <v>2</v>
      </c>
      <c r="AD9977" s="38" t="s">
        <v>427</v>
      </c>
      <c r="AE9977" s="60" t="s">
        <v>133</v>
      </c>
      <c r="AF9977" s="52">
        <v>140</v>
      </c>
      <c r="AG9977" s="46">
        <v>50</v>
      </c>
      <c r="AH9977">
        <v>23</v>
      </c>
      <c r="AL9977" t="s">
        <v>22</v>
      </c>
      <c r="AM9977">
        <v>72</v>
      </c>
    </row>
    <row r="9978" spans="28:39">
      <c r="AB9978" s="59" t="s">
        <v>656</v>
      </c>
      <c r="AC9978" s="1">
        <v>2</v>
      </c>
      <c r="AD9978" s="38" t="s">
        <v>427</v>
      </c>
      <c r="AE9978" s="60" t="s">
        <v>133</v>
      </c>
      <c r="AF9978" s="52">
        <v>140</v>
      </c>
      <c r="AG9978" s="47">
        <v>60</v>
      </c>
      <c r="AH9978">
        <v>19</v>
      </c>
      <c r="AL9978" t="s">
        <v>22</v>
      </c>
      <c r="AM9978">
        <v>72</v>
      </c>
    </row>
    <row r="9979" spans="28:39">
      <c r="AB9979" s="59" t="s">
        <v>656</v>
      </c>
      <c r="AC9979" s="1">
        <v>2</v>
      </c>
      <c r="AD9979" s="38" t="s">
        <v>427</v>
      </c>
      <c r="AE9979" s="60" t="s">
        <v>133</v>
      </c>
      <c r="AF9979" s="52">
        <v>140</v>
      </c>
      <c r="AG9979" s="48">
        <v>70</v>
      </c>
      <c r="AH9979">
        <v>17</v>
      </c>
      <c r="AL9979" t="s">
        <v>22</v>
      </c>
      <c r="AM9979">
        <v>72</v>
      </c>
    </row>
    <row r="9980" spans="28:39">
      <c r="AB9980" s="59" t="s">
        <v>656</v>
      </c>
      <c r="AC9980" s="1">
        <v>2</v>
      </c>
      <c r="AD9980" s="38" t="s">
        <v>427</v>
      </c>
      <c r="AE9980" s="60" t="s">
        <v>133</v>
      </c>
      <c r="AF9980" s="53">
        <v>150</v>
      </c>
      <c r="AG9980" s="41">
        <v>0</v>
      </c>
      <c r="AH9980">
        <v>43</v>
      </c>
      <c r="AL9980" t="s">
        <v>22</v>
      </c>
      <c r="AM9980">
        <v>72</v>
      </c>
    </row>
    <row r="9981" spans="28:39">
      <c r="AB9981" s="59" t="s">
        <v>656</v>
      </c>
      <c r="AC9981" s="1">
        <v>2</v>
      </c>
      <c r="AD9981" s="38" t="s">
        <v>427</v>
      </c>
      <c r="AE9981" s="60" t="s">
        <v>133</v>
      </c>
      <c r="AF9981" s="53">
        <v>150</v>
      </c>
      <c r="AG9981" s="42">
        <v>10</v>
      </c>
      <c r="AH9981">
        <v>43</v>
      </c>
      <c r="AL9981" t="s">
        <v>22</v>
      </c>
      <c r="AM9981">
        <v>72</v>
      </c>
    </row>
    <row r="9982" spans="28:39">
      <c r="AB9982" s="59" t="s">
        <v>656</v>
      </c>
      <c r="AC9982" s="1">
        <v>2</v>
      </c>
      <c r="AD9982" s="38" t="s">
        <v>427</v>
      </c>
      <c r="AE9982" s="60" t="s">
        <v>133</v>
      </c>
      <c r="AF9982" s="53">
        <v>150</v>
      </c>
      <c r="AG9982" s="43">
        <v>20</v>
      </c>
      <c r="AH9982">
        <v>43</v>
      </c>
      <c r="AL9982" t="s">
        <v>22</v>
      </c>
      <c r="AM9982">
        <v>72</v>
      </c>
    </row>
    <row r="9983" spans="28:39">
      <c r="AB9983" s="59" t="s">
        <v>656</v>
      </c>
      <c r="AC9983" s="1">
        <v>2</v>
      </c>
      <c r="AD9983" s="38" t="s">
        <v>427</v>
      </c>
      <c r="AE9983" s="60" t="s">
        <v>133</v>
      </c>
      <c r="AF9983" s="53">
        <v>150</v>
      </c>
      <c r="AG9983" s="44">
        <v>30</v>
      </c>
      <c r="AH9983">
        <v>37</v>
      </c>
      <c r="AL9983" t="s">
        <v>22</v>
      </c>
      <c r="AM9983">
        <v>72</v>
      </c>
    </row>
    <row r="9984" spans="28:39">
      <c r="AB9984" s="59" t="s">
        <v>656</v>
      </c>
      <c r="AC9984" s="1">
        <v>2</v>
      </c>
      <c r="AD9984" s="38" t="s">
        <v>427</v>
      </c>
      <c r="AE9984" s="60" t="s">
        <v>133</v>
      </c>
      <c r="AF9984" s="53">
        <v>150</v>
      </c>
      <c r="AG9984" s="45">
        <v>40</v>
      </c>
      <c r="AH9984">
        <v>29</v>
      </c>
      <c r="AL9984" t="s">
        <v>22</v>
      </c>
      <c r="AM9984">
        <v>72</v>
      </c>
    </row>
    <row r="9985" spans="28:39">
      <c r="AB9985" s="59" t="s">
        <v>656</v>
      </c>
      <c r="AC9985" s="1">
        <v>2</v>
      </c>
      <c r="AD9985" s="38" t="s">
        <v>427</v>
      </c>
      <c r="AE9985" s="60" t="s">
        <v>133</v>
      </c>
      <c r="AF9985" s="53">
        <v>150</v>
      </c>
      <c r="AG9985" s="46">
        <v>50</v>
      </c>
      <c r="AH9985">
        <v>23</v>
      </c>
      <c r="AL9985" t="s">
        <v>22</v>
      </c>
      <c r="AM9985">
        <v>72</v>
      </c>
    </row>
    <row r="9986" spans="28:39">
      <c r="AB9986" s="59" t="s">
        <v>656</v>
      </c>
      <c r="AC9986" s="1">
        <v>2</v>
      </c>
      <c r="AD9986" s="38" t="s">
        <v>427</v>
      </c>
      <c r="AE9986" s="60" t="s">
        <v>133</v>
      </c>
      <c r="AF9986" s="53">
        <v>150</v>
      </c>
      <c r="AG9986" s="47">
        <v>60</v>
      </c>
      <c r="AH9986">
        <v>19</v>
      </c>
      <c r="AL9986" t="s">
        <v>22</v>
      </c>
      <c r="AM9986">
        <v>72</v>
      </c>
    </row>
    <row r="9987" spans="28:39">
      <c r="AB9987" s="59" t="s">
        <v>656</v>
      </c>
      <c r="AC9987" s="1">
        <v>2</v>
      </c>
      <c r="AD9987" s="38" t="s">
        <v>427</v>
      </c>
      <c r="AE9987" s="60" t="s">
        <v>133</v>
      </c>
      <c r="AF9987" s="53">
        <v>150</v>
      </c>
      <c r="AG9987" s="48">
        <v>70</v>
      </c>
      <c r="AH9987">
        <v>17</v>
      </c>
      <c r="AL9987" t="s">
        <v>22</v>
      </c>
      <c r="AM9987">
        <v>72</v>
      </c>
    </row>
    <row r="9988" spans="28:39">
      <c r="AB9988" s="59" t="s">
        <v>656</v>
      </c>
      <c r="AC9988" s="1">
        <v>2</v>
      </c>
      <c r="AD9988" s="38" t="s">
        <v>427</v>
      </c>
      <c r="AE9988" s="60" t="s">
        <v>133</v>
      </c>
      <c r="AF9988" s="54">
        <v>160</v>
      </c>
      <c r="AG9988" s="41">
        <v>0</v>
      </c>
      <c r="AH9988">
        <v>42</v>
      </c>
      <c r="AL9988" t="s">
        <v>22</v>
      </c>
      <c r="AM9988">
        <v>72</v>
      </c>
    </row>
    <row r="9989" spans="28:39">
      <c r="AB9989" s="59" t="s">
        <v>656</v>
      </c>
      <c r="AC9989" s="1">
        <v>2</v>
      </c>
      <c r="AD9989" s="38" t="s">
        <v>427</v>
      </c>
      <c r="AE9989" s="60" t="s">
        <v>133</v>
      </c>
      <c r="AF9989" s="54">
        <v>160</v>
      </c>
      <c r="AG9989" s="42">
        <v>10</v>
      </c>
      <c r="AH9989">
        <v>42</v>
      </c>
      <c r="AL9989" t="s">
        <v>22</v>
      </c>
      <c r="AM9989">
        <v>72</v>
      </c>
    </row>
    <row r="9990" spans="28:39">
      <c r="AB9990" s="59" t="s">
        <v>656</v>
      </c>
      <c r="AC9990" s="1">
        <v>2</v>
      </c>
      <c r="AD9990" s="38" t="s">
        <v>427</v>
      </c>
      <c r="AE9990" s="60" t="s">
        <v>133</v>
      </c>
      <c r="AF9990" s="54">
        <v>160</v>
      </c>
      <c r="AG9990" s="43">
        <v>20</v>
      </c>
      <c r="AH9990">
        <v>42</v>
      </c>
      <c r="AL9990" t="s">
        <v>22</v>
      </c>
      <c r="AM9990">
        <v>72</v>
      </c>
    </row>
    <row r="9991" spans="28:39">
      <c r="AB9991" s="59" t="s">
        <v>656</v>
      </c>
      <c r="AC9991" s="1">
        <v>2</v>
      </c>
      <c r="AD9991" s="38" t="s">
        <v>427</v>
      </c>
      <c r="AE9991" s="60" t="s">
        <v>133</v>
      </c>
      <c r="AF9991" s="54">
        <v>160</v>
      </c>
      <c r="AG9991" s="44">
        <v>30</v>
      </c>
      <c r="AH9991">
        <v>37</v>
      </c>
      <c r="AL9991" t="s">
        <v>22</v>
      </c>
      <c r="AM9991">
        <v>72</v>
      </c>
    </row>
    <row r="9992" spans="28:39">
      <c r="AB9992" s="59" t="s">
        <v>656</v>
      </c>
      <c r="AC9992" s="1">
        <v>2</v>
      </c>
      <c r="AD9992" s="38" t="s">
        <v>427</v>
      </c>
      <c r="AE9992" s="60" t="s">
        <v>133</v>
      </c>
      <c r="AF9992" s="54">
        <v>160</v>
      </c>
      <c r="AG9992" s="45">
        <v>40</v>
      </c>
      <c r="AH9992">
        <v>29</v>
      </c>
      <c r="AL9992" t="s">
        <v>22</v>
      </c>
      <c r="AM9992">
        <v>72</v>
      </c>
    </row>
    <row r="9993" spans="28:39">
      <c r="AB9993" s="59" t="s">
        <v>656</v>
      </c>
      <c r="AC9993" s="1">
        <v>2</v>
      </c>
      <c r="AD9993" s="38" t="s">
        <v>427</v>
      </c>
      <c r="AE9993" s="60" t="s">
        <v>133</v>
      </c>
      <c r="AF9993" s="54">
        <v>160</v>
      </c>
      <c r="AG9993" s="46">
        <v>50</v>
      </c>
      <c r="AH9993">
        <v>23</v>
      </c>
      <c r="AL9993" t="s">
        <v>22</v>
      </c>
      <c r="AM9993">
        <v>72</v>
      </c>
    </row>
    <row r="9994" spans="28:39">
      <c r="AB9994" s="59" t="s">
        <v>656</v>
      </c>
      <c r="AC9994" s="1">
        <v>2</v>
      </c>
      <c r="AD9994" s="38" t="s">
        <v>427</v>
      </c>
      <c r="AE9994" s="60" t="s">
        <v>133</v>
      </c>
      <c r="AF9994" s="54">
        <v>160</v>
      </c>
      <c r="AG9994" s="47">
        <v>60</v>
      </c>
      <c r="AH9994">
        <v>19</v>
      </c>
      <c r="AL9994" t="s">
        <v>22</v>
      </c>
      <c r="AM9994">
        <v>72</v>
      </c>
    </row>
    <row r="9995" spans="28:39">
      <c r="AB9995" s="59" t="s">
        <v>656</v>
      </c>
      <c r="AC9995" s="1">
        <v>2</v>
      </c>
      <c r="AD9995" s="38" t="s">
        <v>427</v>
      </c>
      <c r="AE9995" s="60" t="s">
        <v>133</v>
      </c>
      <c r="AF9995" s="54">
        <v>160</v>
      </c>
      <c r="AG9995" s="48">
        <v>70</v>
      </c>
      <c r="AH9995">
        <v>17</v>
      </c>
      <c r="AL9995" t="s">
        <v>22</v>
      </c>
      <c r="AM9995">
        <v>72</v>
      </c>
    </row>
    <row r="9996" spans="28:39">
      <c r="AB9996" s="59" t="s">
        <v>656</v>
      </c>
      <c r="AC9996" s="1">
        <v>2</v>
      </c>
      <c r="AD9996" s="38" t="s">
        <v>427</v>
      </c>
      <c r="AE9996" s="60" t="s">
        <v>133</v>
      </c>
      <c r="AF9996" s="55">
        <v>170</v>
      </c>
      <c r="AG9996" s="41">
        <v>0</v>
      </c>
      <c r="AH9996">
        <v>40</v>
      </c>
      <c r="AL9996" t="s">
        <v>22</v>
      </c>
      <c r="AM9996">
        <v>72</v>
      </c>
    </row>
    <row r="9997" spans="28:39">
      <c r="AB9997" s="59" t="s">
        <v>656</v>
      </c>
      <c r="AC9997" s="1">
        <v>2</v>
      </c>
      <c r="AD9997" s="38" t="s">
        <v>427</v>
      </c>
      <c r="AE9997" s="60" t="s">
        <v>133</v>
      </c>
      <c r="AF9997" s="55">
        <v>170</v>
      </c>
      <c r="AG9997" s="42">
        <v>10</v>
      </c>
      <c r="AH9997">
        <v>40</v>
      </c>
      <c r="AL9997" t="s">
        <v>22</v>
      </c>
      <c r="AM9997">
        <v>72</v>
      </c>
    </row>
    <row r="9998" spans="28:39">
      <c r="AB9998" s="59" t="s">
        <v>656</v>
      </c>
      <c r="AC9998" s="1">
        <v>2</v>
      </c>
      <c r="AD9998" s="38" t="s">
        <v>427</v>
      </c>
      <c r="AE9998" s="60" t="s">
        <v>133</v>
      </c>
      <c r="AF9998" s="55">
        <v>170</v>
      </c>
      <c r="AG9998" s="43">
        <v>20</v>
      </c>
      <c r="AH9998">
        <v>40</v>
      </c>
      <c r="AL9998" t="s">
        <v>22</v>
      </c>
      <c r="AM9998">
        <v>72</v>
      </c>
    </row>
    <row r="9999" spans="28:39">
      <c r="AB9999" s="59" t="s">
        <v>656</v>
      </c>
      <c r="AC9999" s="1">
        <v>2</v>
      </c>
      <c r="AD9999" s="38" t="s">
        <v>427</v>
      </c>
      <c r="AE9999" s="60" t="s">
        <v>133</v>
      </c>
      <c r="AF9999" s="55">
        <v>170</v>
      </c>
      <c r="AG9999" s="44">
        <v>30</v>
      </c>
      <c r="AH9999">
        <v>37</v>
      </c>
      <c r="AL9999" t="s">
        <v>22</v>
      </c>
      <c r="AM9999">
        <v>72</v>
      </c>
    </row>
    <row r="10000" spans="28:39">
      <c r="AB10000" s="59" t="s">
        <v>656</v>
      </c>
      <c r="AC10000" s="1">
        <v>2</v>
      </c>
      <c r="AD10000" s="38" t="s">
        <v>427</v>
      </c>
      <c r="AE10000" s="60" t="s">
        <v>133</v>
      </c>
      <c r="AF10000" s="55">
        <v>170</v>
      </c>
      <c r="AG10000" s="45">
        <v>40</v>
      </c>
      <c r="AH10000">
        <v>29</v>
      </c>
      <c r="AL10000" t="s">
        <v>22</v>
      </c>
      <c r="AM10000">
        <v>72</v>
      </c>
    </row>
    <row r="10001" spans="28:39">
      <c r="AB10001" s="59" t="s">
        <v>656</v>
      </c>
      <c r="AC10001" s="1">
        <v>2</v>
      </c>
      <c r="AD10001" s="38" t="s">
        <v>427</v>
      </c>
      <c r="AE10001" s="60" t="s">
        <v>133</v>
      </c>
      <c r="AF10001" s="55">
        <v>170</v>
      </c>
      <c r="AG10001" s="46">
        <v>50</v>
      </c>
      <c r="AH10001">
        <v>23</v>
      </c>
      <c r="AL10001" t="s">
        <v>22</v>
      </c>
      <c r="AM10001">
        <v>72</v>
      </c>
    </row>
    <row r="10002" spans="28:39">
      <c r="AB10002" s="59" t="s">
        <v>656</v>
      </c>
      <c r="AC10002" s="1">
        <v>2</v>
      </c>
      <c r="AD10002" s="38" t="s">
        <v>427</v>
      </c>
      <c r="AE10002" s="60" t="s">
        <v>133</v>
      </c>
      <c r="AF10002" s="55">
        <v>170</v>
      </c>
      <c r="AG10002" s="47">
        <v>60</v>
      </c>
      <c r="AH10002">
        <v>19</v>
      </c>
      <c r="AL10002" t="s">
        <v>22</v>
      </c>
      <c r="AM10002">
        <v>72</v>
      </c>
    </row>
    <row r="10003" spans="28:39">
      <c r="AB10003" s="59" t="s">
        <v>656</v>
      </c>
      <c r="AC10003" s="1">
        <v>2</v>
      </c>
      <c r="AD10003" s="38" t="s">
        <v>427</v>
      </c>
      <c r="AE10003" s="60" t="s">
        <v>133</v>
      </c>
      <c r="AF10003" s="55">
        <v>170</v>
      </c>
      <c r="AG10003" s="48">
        <v>70</v>
      </c>
      <c r="AH10003">
        <v>17</v>
      </c>
      <c r="AL10003" t="s">
        <v>22</v>
      </c>
      <c r="AM10003">
        <v>72</v>
      </c>
    </row>
    <row r="10004" spans="28:39">
      <c r="AB10004" s="59" t="s">
        <v>656</v>
      </c>
      <c r="AC10004" s="1">
        <v>2</v>
      </c>
      <c r="AD10004" s="38" t="s">
        <v>427</v>
      </c>
      <c r="AE10004" s="60" t="s">
        <v>133</v>
      </c>
      <c r="AF10004" s="56">
        <v>180</v>
      </c>
      <c r="AG10004" s="41">
        <v>0</v>
      </c>
      <c r="AH10004">
        <v>38</v>
      </c>
      <c r="AL10004" t="s">
        <v>22</v>
      </c>
      <c r="AM10004">
        <v>72</v>
      </c>
    </row>
    <row r="10005" spans="28:39">
      <c r="AB10005" s="59" t="s">
        <v>656</v>
      </c>
      <c r="AC10005" s="1">
        <v>2</v>
      </c>
      <c r="AD10005" s="38" t="s">
        <v>427</v>
      </c>
      <c r="AE10005" s="60" t="s">
        <v>133</v>
      </c>
      <c r="AF10005" s="56">
        <v>180</v>
      </c>
      <c r="AG10005" s="42">
        <v>10</v>
      </c>
      <c r="AH10005">
        <v>38</v>
      </c>
      <c r="AL10005" t="s">
        <v>22</v>
      </c>
      <c r="AM10005">
        <v>72</v>
      </c>
    </row>
    <row r="10006" spans="28:39">
      <c r="AB10006" s="59" t="s">
        <v>656</v>
      </c>
      <c r="AC10006" s="1">
        <v>2</v>
      </c>
      <c r="AD10006" s="38" t="s">
        <v>427</v>
      </c>
      <c r="AE10006" s="60" t="s">
        <v>133</v>
      </c>
      <c r="AF10006" s="56">
        <v>180</v>
      </c>
      <c r="AG10006" s="43">
        <v>20</v>
      </c>
      <c r="AH10006">
        <v>38</v>
      </c>
      <c r="AL10006" t="s">
        <v>22</v>
      </c>
      <c r="AM10006">
        <v>72</v>
      </c>
    </row>
    <row r="10007" spans="28:39">
      <c r="AB10007" s="59" t="s">
        <v>656</v>
      </c>
      <c r="AC10007" s="1">
        <v>2</v>
      </c>
      <c r="AD10007" s="38" t="s">
        <v>427</v>
      </c>
      <c r="AE10007" s="60" t="s">
        <v>133</v>
      </c>
      <c r="AF10007" s="56">
        <v>180</v>
      </c>
      <c r="AG10007" s="44">
        <v>30</v>
      </c>
      <c r="AH10007">
        <v>37</v>
      </c>
      <c r="AL10007" t="s">
        <v>22</v>
      </c>
      <c r="AM10007">
        <v>72</v>
      </c>
    </row>
    <row r="10008" spans="28:39">
      <c r="AB10008" s="59" t="s">
        <v>656</v>
      </c>
      <c r="AC10008" s="1">
        <v>2</v>
      </c>
      <c r="AD10008" s="38" t="s">
        <v>427</v>
      </c>
      <c r="AE10008" s="60" t="s">
        <v>133</v>
      </c>
      <c r="AF10008" s="56">
        <v>180</v>
      </c>
      <c r="AG10008" s="45">
        <v>40</v>
      </c>
      <c r="AH10008">
        <v>29</v>
      </c>
      <c r="AL10008" t="s">
        <v>22</v>
      </c>
      <c r="AM10008">
        <v>72</v>
      </c>
    </row>
    <row r="10009" spans="28:39">
      <c r="AB10009" s="59" t="s">
        <v>656</v>
      </c>
      <c r="AC10009" s="1">
        <v>2</v>
      </c>
      <c r="AD10009" s="38" t="s">
        <v>427</v>
      </c>
      <c r="AE10009" s="60" t="s">
        <v>133</v>
      </c>
      <c r="AF10009" s="56">
        <v>180</v>
      </c>
      <c r="AG10009" s="46">
        <v>50</v>
      </c>
      <c r="AH10009">
        <v>23</v>
      </c>
      <c r="AL10009" t="s">
        <v>22</v>
      </c>
      <c r="AM10009">
        <v>72</v>
      </c>
    </row>
    <row r="10010" spans="28:39">
      <c r="AB10010" s="59" t="s">
        <v>656</v>
      </c>
      <c r="AC10010" s="1">
        <v>2</v>
      </c>
      <c r="AD10010" s="38" t="s">
        <v>427</v>
      </c>
      <c r="AE10010" s="60" t="s">
        <v>133</v>
      </c>
      <c r="AF10010" s="56">
        <v>180</v>
      </c>
      <c r="AG10010" s="47">
        <v>60</v>
      </c>
      <c r="AH10010">
        <v>19</v>
      </c>
      <c r="AL10010" t="s">
        <v>22</v>
      </c>
      <c r="AM10010">
        <v>72</v>
      </c>
    </row>
    <row r="10011" spans="28:39">
      <c r="AB10011" s="59" t="s">
        <v>656</v>
      </c>
      <c r="AC10011" s="1">
        <v>2</v>
      </c>
      <c r="AD10011" s="38" t="s">
        <v>427</v>
      </c>
      <c r="AE10011" s="60" t="s">
        <v>133</v>
      </c>
      <c r="AF10011" s="56">
        <v>180</v>
      </c>
      <c r="AG10011" s="48">
        <v>70</v>
      </c>
      <c r="AH10011">
        <v>17</v>
      </c>
      <c r="AL10011" t="s">
        <v>22</v>
      </c>
      <c r="AM10011">
        <v>72</v>
      </c>
    </row>
    <row r="10012" spans="28:39">
      <c r="AB10012" s="59" t="s">
        <v>656</v>
      </c>
      <c r="AC10012" s="1">
        <v>2</v>
      </c>
      <c r="AD10012" s="38" t="s">
        <v>427</v>
      </c>
      <c r="AE10012" s="60" t="s">
        <v>133</v>
      </c>
      <c r="AF10012" s="57">
        <v>200</v>
      </c>
      <c r="AG10012" s="41">
        <v>0</v>
      </c>
      <c r="AH10012">
        <v>33</v>
      </c>
      <c r="AL10012" t="s">
        <v>22</v>
      </c>
      <c r="AM10012">
        <v>72</v>
      </c>
    </row>
    <row r="10013" spans="28:39">
      <c r="AB10013" s="59" t="s">
        <v>656</v>
      </c>
      <c r="AC10013" s="1">
        <v>2</v>
      </c>
      <c r="AD10013" s="38" t="s">
        <v>427</v>
      </c>
      <c r="AE10013" s="60" t="s">
        <v>133</v>
      </c>
      <c r="AF10013" s="57">
        <v>200</v>
      </c>
      <c r="AG10013" s="42">
        <v>10</v>
      </c>
      <c r="AH10013">
        <v>33</v>
      </c>
      <c r="AL10013" t="s">
        <v>22</v>
      </c>
      <c r="AM10013">
        <v>72</v>
      </c>
    </row>
    <row r="10014" spans="28:39">
      <c r="AB10014" s="59" t="s">
        <v>656</v>
      </c>
      <c r="AC10014" s="1">
        <v>2</v>
      </c>
      <c r="AD10014" s="38" t="s">
        <v>427</v>
      </c>
      <c r="AE10014" s="60" t="s">
        <v>133</v>
      </c>
      <c r="AF10014" s="57">
        <v>200</v>
      </c>
      <c r="AG10014" s="43">
        <v>20</v>
      </c>
      <c r="AH10014">
        <v>33</v>
      </c>
      <c r="AL10014" t="s">
        <v>22</v>
      </c>
      <c r="AM10014">
        <v>72</v>
      </c>
    </row>
    <row r="10015" spans="28:39">
      <c r="AB10015" s="59" t="s">
        <v>656</v>
      </c>
      <c r="AC10015" s="1">
        <v>2</v>
      </c>
      <c r="AD10015" s="38" t="s">
        <v>427</v>
      </c>
      <c r="AE10015" s="60" t="s">
        <v>133</v>
      </c>
      <c r="AF10015" s="57">
        <v>200</v>
      </c>
      <c r="AG10015" s="44">
        <v>30</v>
      </c>
      <c r="AH10015">
        <v>33</v>
      </c>
      <c r="AL10015" t="s">
        <v>22</v>
      </c>
      <c r="AM10015">
        <v>72</v>
      </c>
    </row>
    <row r="10016" spans="28:39">
      <c r="AB10016" s="59" t="s">
        <v>656</v>
      </c>
      <c r="AC10016" s="1">
        <v>2</v>
      </c>
      <c r="AD10016" s="38" t="s">
        <v>427</v>
      </c>
      <c r="AE10016" s="60" t="s">
        <v>133</v>
      </c>
      <c r="AF10016" s="57">
        <v>200</v>
      </c>
      <c r="AG10016" s="45">
        <v>40</v>
      </c>
      <c r="AH10016">
        <v>29</v>
      </c>
      <c r="AL10016" t="s">
        <v>22</v>
      </c>
      <c r="AM10016">
        <v>72</v>
      </c>
    </row>
    <row r="10017" spans="28:39">
      <c r="AB10017" s="59" t="s">
        <v>656</v>
      </c>
      <c r="AC10017" s="1">
        <v>2</v>
      </c>
      <c r="AD10017" s="38" t="s">
        <v>427</v>
      </c>
      <c r="AE10017" s="60" t="s">
        <v>133</v>
      </c>
      <c r="AF10017" s="57">
        <v>200</v>
      </c>
      <c r="AG10017" s="46">
        <v>50</v>
      </c>
      <c r="AH10017">
        <v>23</v>
      </c>
      <c r="AL10017" t="s">
        <v>22</v>
      </c>
      <c r="AM10017">
        <v>72</v>
      </c>
    </row>
    <row r="10018" spans="28:39">
      <c r="AB10018" s="59" t="s">
        <v>656</v>
      </c>
      <c r="AC10018" s="1">
        <v>2</v>
      </c>
      <c r="AD10018" s="38" t="s">
        <v>427</v>
      </c>
      <c r="AE10018" s="60" t="s">
        <v>133</v>
      </c>
      <c r="AF10018" s="57">
        <v>200</v>
      </c>
      <c r="AG10018" s="47">
        <v>60</v>
      </c>
      <c r="AH10018">
        <v>19</v>
      </c>
      <c r="AL10018" t="s">
        <v>22</v>
      </c>
      <c r="AM10018">
        <v>72</v>
      </c>
    </row>
    <row r="10019" spans="28:39">
      <c r="AB10019" s="59" t="s">
        <v>656</v>
      </c>
      <c r="AC10019" s="1">
        <v>2</v>
      </c>
      <c r="AD10019" s="38" t="s">
        <v>427</v>
      </c>
      <c r="AE10019" s="60" t="s">
        <v>133</v>
      </c>
      <c r="AF10019" s="57">
        <v>200</v>
      </c>
      <c r="AG10019" s="48">
        <v>70</v>
      </c>
      <c r="AH10019">
        <v>17</v>
      </c>
      <c r="AL10019" t="s">
        <v>22</v>
      </c>
      <c r="AM10019">
        <v>72</v>
      </c>
    </row>
    <row r="10020" spans="28:39">
      <c r="AB10020" s="59" t="s">
        <v>656</v>
      </c>
      <c r="AC10020" s="1">
        <v>2</v>
      </c>
      <c r="AD10020" s="38" t="s">
        <v>428</v>
      </c>
      <c r="AE10020" s="60" t="s">
        <v>133</v>
      </c>
      <c r="AF10020" s="40">
        <v>110</v>
      </c>
      <c r="AG10020" s="41">
        <v>0</v>
      </c>
      <c r="AH10020">
        <v>62</v>
      </c>
      <c r="AL10020" t="s">
        <v>22</v>
      </c>
      <c r="AM10020">
        <v>72</v>
      </c>
    </row>
    <row r="10021" spans="28:39">
      <c r="AB10021" s="59" t="s">
        <v>656</v>
      </c>
      <c r="AC10021" s="1">
        <v>2</v>
      </c>
      <c r="AD10021" s="38" t="s">
        <v>428</v>
      </c>
      <c r="AE10021" s="60" t="s">
        <v>133</v>
      </c>
      <c r="AF10021" s="40">
        <v>110</v>
      </c>
      <c r="AG10021" s="42">
        <v>10</v>
      </c>
      <c r="AH10021">
        <v>62</v>
      </c>
      <c r="AL10021" t="s">
        <v>22</v>
      </c>
      <c r="AM10021">
        <v>72</v>
      </c>
    </row>
    <row r="10022" spans="28:39">
      <c r="AB10022" s="59" t="s">
        <v>656</v>
      </c>
      <c r="AC10022" s="1">
        <v>2</v>
      </c>
      <c r="AD10022" s="38" t="s">
        <v>428</v>
      </c>
      <c r="AE10022" s="60" t="s">
        <v>133</v>
      </c>
      <c r="AF10022" s="40">
        <v>110</v>
      </c>
      <c r="AG10022" s="43">
        <v>20</v>
      </c>
      <c r="AH10022">
        <v>54</v>
      </c>
      <c r="AL10022" t="s">
        <v>22</v>
      </c>
      <c r="AM10022">
        <v>72</v>
      </c>
    </row>
    <row r="10023" spans="28:39">
      <c r="AB10023" s="59" t="s">
        <v>656</v>
      </c>
      <c r="AC10023" s="1">
        <v>2</v>
      </c>
      <c r="AD10023" s="38" t="s">
        <v>428</v>
      </c>
      <c r="AE10023" s="60" t="s">
        <v>133</v>
      </c>
      <c r="AF10023" s="40">
        <v>110</v>
      </c>
      <c r="AG10023" s="44">
        <v>30</v>
      </c>
      <c r="AH10023">
        <v>37</v>
      </c>
      <c r="AL10023" t="s">
        <v>22</v>
      </c>
      <c r="AM10023">
        <v>72</v>
      </c>
    </row>
    <row r="10024" spans="28:39">
      <c r="AB10024" s="59" t="s">
        <v>656</v>
      </c>
      <c r="AC10024" s="1">
        <v>2</v>
      </c>
      <c r="AD10024" s="38" t="s">
        <v>428</v>
      </c>
      <c r="AE10024" s="60" t="s">
        <v>133</v>
      </c>
      <c r="AF10024" s="40">
        <v>110</v>
      </c>
      <c r="AG10024" s="45">
        <v>40</v>
      </c>
      <c r="AH10024">
        <v>29</v>
      </c>
      <c r="AL10024" t="s">
        <v>22</v>
      </c>
      <c r="AM10024">
        <v>72</v>
      </c>
    </row>
    <row r="10025" spans="28:39">
      <c r="AB10025" s="59" t="s">
        <v>656</v>
      </c>
      <c r="AC10025" s="1">
        <v>2</v>
      </c>
      <c r="AD10025" s="38" t="s">
        <v>428</v>
      </c>
      <c r="AE10025" s="60" t="s">
        <v>133</v>
      </c>
      <c r="AF10025" s="40">
        <v>110</v>
      </c>
      <c r="AG10025" s="46">
        <v>50</v>
      </c>
      <c r="AH10025">
        <v>23</v>
      </c>
      <c r="AL10025" t="s">
        <v>22</v>
      </c>
      <c r="AM10025">
        <v>72</v>
      </c>
    </row>
    <row r="10026" spans="28:39">
      <c r="AB10026" s="59" t="s">
        <v>656</v>
      </c>
      <c r="AC10026" s="1">
        <v>2</v>
      </c>
      <c r="AD10026" s="38" t="s">
        <v>428</v>
      </c>
      <c r="AE10026" s="60" t="s">
        <v>133</v>
      </c>
      <c r="AF10026" s="40">
        <v>110</v>
      </c>
      <c r="AG10026" s="47">
        <v>60</v>
      </c>
      <c r="AH10026">
        <v>19</v>
      </c>
      <c r="AL10026" t="s">
        <v>22</v>
      </c>
      <c r="AM10026">
        <v>72</v>
      </c>
    </row>
    <row r="10027" spans="28:39">
      <c r="AB10027" s="59" t="s">
        <v>656</v>
      </c>
      <c r="AC10027" s="1">
        <v>2</v>
      </c>
      <c r="AD10027" s="38" t="s">
        <v>428</v>
      </c>
      <c r="AE10027" s="60" t="s">
        <v>133</v>
      </c>
      <c r="AF10027" s="40">
        <v>110</v>
      </c>
      <c r="AG10027" s="48">
        <v>70</v>
      </c>
      <c r="AH10027">
        <v>17</v>
      </c>
      <c r="AL10027" t="s">
        <v>22</v>
      </c>
      <c r="AM10027">
        <v>72</v>
      </c>
    </row>
    <row r="10028" spans="28:39">
      <c r="AB10028" s="59" t="s">
        <v>656</v>
      </c>
      <c r="AC10028" s="1">
        <v>2</v>
      </c>
      <c r="AD10028" s="38" t="s">
        <v>428</v>
      </c>
      <c r="AE10028" s="60" t="s">
        <v>133</v>
      </c>
      <c r="AF10028" s="49">
        <v>115</v>
      </c>
      <c r="AG10028" s="41">
        <v>0</v>
      </c>
      <c r="AH10028">
        <v>60</v>
      </c>
      <c r="AL10028" t="s">
        <v>22</v>
      </c>
      <c r="AM10028">
        <v>72</v>
      </c>
    </row>
    <row r="10029" spans="28:39">
      <c r="AB10029" s="59" t="s">
        <v>656</v>
      </c>
      <c r="AC10029" s="1">
        <v>2</v>
      </c>
      <c r="AD10029" s="38" t="s">
        <v>428</v>
      </c>
      <c r="AE10029" s="60" t="s">
        <v>133</v>
      </c>
      <c r="AF10029" s="49">
        <v>115</v>
      </c>
      <c r="AG10029" s="42">
        <v>10</v>
      </c>
      <c r="AH10029">
        <v>60</v>
      </c>
      <c r="AL10029" t="s">
        <v>22</v>
      </c>
      <c r="AM10029">
        <v>72</v>
      </c>
    </row>
    <row r="10030" spans="28:39">
      <c r="AB10030" s="59" t="s">
        <v>656</v>
      </c>
      <c r="AC10030" s="1">
        <v>2</v>
      </c>
      <c r="AD10030" s="38" t="s">
        <v>428</v>
      </c>
      <c r="AE10030" s="60" t="s">
        <v>133</v>
      </c>
      <c r="AF10030" s="49">
        <v>115</v>
      </c>
      <c r="AG10030" s="43">
        <v>20</v>
      </c>
      <c r="AH10030">
        <v>54</v>
      </c>
      <c r="AL10030" t="s">
        <v>22</v>
      </c>
      <c r="AM10030">
        <v>72</v>
      </c>
    </row>
    <row r="10031" spans="28:39">
      <c r="AB10031" s="59" t="s">
        <v>656</v>
      </c>
      <c r="AC10031" s="1">
        <v>2</v>
      </c>
      <c r="AD10031" s="38" t="s">
        <v>428</v>
      </c>
      <c r="AE10031" s="60" t="s">
        <v>133</v>
      </c>
      <c r="AF10031" s="49">
        <v>115</v>
      </c>
      <c r="AG10031" s="44">
        <v>30</v>
      </c>
      <c r="AH10031">
        <v>37</v>
      </c>
      <c r="AL10031" t="s">
        <v>22</v>
      </c>
      <c r="AM10031">
        <v>72</v>
      </c>
    </row>
    <row r="10032" spans="28:39">
      <c r="AB10032" s="59" t="s">
        <v>656</v>
      </c>
      <c r="AC10032" s="1">
        <v>2</v>
      </c>
      <c r="AD10032" s="38" t="s">
        <v>428</v>
      </c>
      <c r="AE10032" s="60" t="s">
        <v>133</v>
      </c>
      <c r="AF10032" s="49">
        <v>115</v>
      </c>
      <c r="AG10032" s="45">
        <v>40</v>
      </c>
      <c r="AH10032">
        <v>29</v>
      </c>
      <c r="AL10032" t="s">
        <v>22</v>
      </c>
      <c r="AM10032">
        <v>72</v>
      </c>
    </row>
    <row r="10033" spans="28:39">
      <c r="AB10033" s="59" t="s">
        <v>656</v>
      </c>
      <c r="AC10033" s="1">
        <v>2</v>
      </c>
      <c r="AD10033" s="38" t="s">
        <v>428</v>
      </c>
      <c r="AE10033" s="60" t="s">
        <v>133</v>
      </c>
      <c r="AF10033" s="49">
        <v>115</v>
      </c>
      <c r="AG10033" s="46">
        <v>50</v>
      </c>
      <c r="AH10033">
        <v>23</v>
      </c>
      <c r="AL10033" t="s">
        <v>22</v>
      </c>
      <c r="AM10033">
        <v>72</v>
      </c>
    </row>
    <row r="10034" spans="28:39">
      <c r="AB10034" s="59" t="s">
        <v>656</v>
      </c>
      <c r="AC10034" s="1">
        <v>2</v>
      </c>
      <c r="AD10034" s="38" t="s">
        <v>428</v>
      </c>
      <c r="AE10034" s="60" t="s">
        <v>133</v>
      </c>
      <c r="AF10034" s="49">
        <v>115</v>
      </c>
      <c r="AG10034" s="47">
        <v>60</v>
      </c>
      <c r="AH10034">
        <v>19</v>
      </c>
      <c r="AL10034" t="s">
        <v>22</v>
      </c>
      <c r="AM10034">
        <v>72</v>
      </c>
    </row>
    <row r="10035" spans="28:39">
      <c r="AB10035" s="59" t="s">
        <v>656</v>
      </c>
      <c r="AC10035" s="1">
        <v>2</v>
      </c>
      <c r="AD10035" s="38" t="s">
        <v>428</v>
      </c>
      <c r="AE10035" s="60" t="s">
        <v>133</v>
      </c>
      <c r="AF10035" s="49">
        <v>115</v>
      </c>
      <c r="AG10035" s="48">
        <v>70</v>
      </c>
      <c r="AH10035">
        <v>17</v>
      </c>
      <c r="AL10035" t="s">
        <v>22</v>
      </c>
      <c r="AM10035">
        <v>72</v>
      </c>
    </row>
    <row r="10036" spans="28:39">
      <c r="AB10036" s="59" t="s">
        <v>656</v>
      </c>
      <c r="AC10036" s="1">
        <v>2</v>
      </c>
      <c r="AD10036" s="38" t="s">
        <v>428</v>
      </c>
      <c r="AE10036" s="60" t="s">
        <v>133</v>
      </c>
      <c r="AF10036" s="50">
        <v>120</v>
      </c>
      <c r="AG10036" s="41">
        <v>0</v>
      </c>
      <c r="AH10036">
        <v>58</v>
      </c>
      <c r="AL10036" t="s">
        <v>22</v>
      </c>
      <c r="AM10036">
        <v>72</v>
      </c>
    </row>
    <row r="10037" spans="28:39">
      <c r="AB10037" s="59" t="s">
        <v>656</v>
      </c>
      <c r="AC10037" s="1">
        <v>2</v>
      </c>
      <c r="AD10037" s="38" t="s">
        <v>428</v>
      </c>
      <c r="AE10037" s="60" t="s">
        <v>133</v>
      </c>
      <c r="AF10037" s="50">
        <v>120</v>
      </c>
      <c r="AG10037" s="42">
        <v>10</v>
      </c>
      <c r="AH10037">
        <v>58</v>
      </c>
      <c r="AL10037" t="s">
        <v>22</v>
      </c>
      <c r="AM10037">
        <v>72</v>
      </c>
    </row>
    <row r="10038" spans="28:39">
      <c r="AB10038" s="59" t="s">
        <v>656</v>
      </c>
      <c r="AC10038" s="1">
        <v>2</v>
      </c>
      <c r="AD10038" s="38" t="s">
        <v>428</v>
      </c>
      <c r="AE10038" s="60" t="s">
        <v>133</v>
      </c>
      <c r="AF10038" s="50">
        <v>120</v>
      </c>
      <c r="AG10038" s="43">
        <v>20</v>
      </c>
      <c r="AH10038">
        <v>54</v>
      </c>
      <c r="AL10038" t="s">
        <v>22</v>
      </c>
      <c r="AM10038">
        <v>72</v>
      </c>
    </row>
    <row r="10039" spans="28:39">
      <c r="AB10039" s="59" t="s">
        <v>656</v>
      </c>
      <c r="AC10039" s="1">
        <v>2</v>
      </c>
      <c r="AD10039" s="38" t="s">
        <v>428</v>
      </c>
      <c r="AE10039" s="60" t="s">
        <v>133</v>
      </c>
      <c r="AF10039" s="50">
        <v>120</v>
      </c>
      <c r="AG10039" s="44">
        <v>30</v>
      </c>
      <c r="AH10039">
        <v>37</v>
      </c>
      <c r="AL10039" t="s">
        <v>22</v>
      </c>
      <c r="AM10039">
        <v>72</v>
      </c>
    </row>
    <row r="10040" spans="28:39">
      <c r="AB10040" s="59" t="s">
        <v>656</v>
      </c>
      <c r="AC10040" s="1">
        <v>2</v>
      </c>
      <c r="AD10040" s="38" t="s">
        <v>428</v>
      </c>
      <c r="AE10040" s="60" t="s">
        <v>133</v>
      </c>
      <c r="AF10040" s="50">
        <v>120</v>
      </c>
      <c r="AG10040" s="45">
        <v>40</v>
      </c>
      <c r="AH10040">
        <v>29</v>
      </c>
      <c r="AL10040" t="s">
        <v>22</v>
      </c>
      <c r="AM10040">
        <v>72</v>
      </c>
    </row>
    <row r="10041" spans="28:39">
      <c r="AB10041" s="59" t="s">
        <v>656</v>
      </c>
      <c r="AC10041" s="1">
        <v>2</v>
      </c>
      <c r="AD10041" s="38" t="s">
        <v>428</v>
      </c>
      <c r="AE10041" s="60" t="s">
        <v>133</v>
      </c>
      <c r="AF10041" s="50">
        <v>120</v>
      </c>
      <c r="AG10041" s="46">
        <v>50</v>
      </c>
      <c r="AH10041">
        <v>23</v>
      </c>
      <c r="AL10041" t="s">
        <v>22</v>
      </c>
      <c r="AM10041">
        <v>72</v>
      </c>
    </row>
    <row r="10042" spans="28:39">
      <c r="AB10042" s="59" t="s">
        <v>656</v>
      </c>
      <c r="AC10042" s="1">
        <v>2</v>
      </c>
      <c r="AD10042" s="38" t="s">
        <v>428</v>
      </c>
      <c r="AE10042" s="60" t="s">
        <v>133</v>
      </c>
      <c r="AF10042" s="50">
        <v>120</v>
      </c>
      <c r="AG10042" s="47">
        <v>60</v>
      </c>
      <c r="AH10042">
        <v>19</v>
      </c>
      <c r="AL10042" t="s">
        <v>22</v>
      </c>
      <c r="AM10042">
        <v>72</v>
      </c>
    </row>
    <row r="10043" spans="28:39">
      <c r="AB10043" s="59" t="s">
        <v>656</v>
      </c>
      <c r="AC10043" s="1">
        <v>2</v>
      </c>
      <c r="AD10043" s="38" t="s">
        <v>428</v>
      </c>
      <c r="AE10043" s="60" t="s">
        <v>133</v>
      </c>
      <c r="AF10043" s="50">
        <v>120</v>
      </c>
      <c r="AG10043" s="48">
        <v>70</v>
      </c>
      <c r="AH10043">
        <v>17</v>
      </c>
      <c r="AL10043" t="s">
        <v>22</v>
      </c>
      <c r="AM10043">
        <v>72</v>
      </c>
    </row>
    <row r="10044" spans="28:39">
      <c r="AB10044" s="59" t="s">
        <v>656</v>
      </c>
      <c r="AC10044" s="1">
        <v>2</v>
      </c>
      <c r="AD10044" s="38" t="s">
        <v>428</v>
      </c>
      <c r="AE10044" s="60" t="s">
        <v>133</v>
      </c>
      <c r="AF10044" s="51">
        <v>130</v>
      </c>
      <c r="AG10044" s="41">
        <v>0</v>
      </c>
      <c r="AH10044">
        <v>55</v>
      </c>
      <c r="AL10044" t="s">
        <v>22</v>
      </c>
      <c r="AM10044">
        <v>72</v>
      </c>
    </row>
    <row r="10045" spans="28:39">
      <c r="AB10045" s="59" t="s">
        <v>656</v>
      </c>
      <c r="AC10045" s="1">
        <v>2</v>
      </c>
      <c r="AD10045" s="38" t="s">
        <v>428</v>
      </c>
      <c r="AE10045" s="60" t="s">
        <v>133</v>
      </c>
      <c r="AF10045" s="51">
        <v>130</v>
      </c>
      <c r="AG10045" s="42">
        <v>10</v>
      </c>
      <c r="AH10045">
        <v>55</v>
      </c>
      <c r="AL10045" t="s">
        <v>22</v>
      </c>
      <c r="AM10045">
        <v>72</v>
      </c>
    </row>
    <row r="10046" spans="28:39">
      <c r="AB10046" s="59" t="s">
        <v>656</v>
      </c>
      <c r="AC10046" s="1">
        <v>2</v>
      </c>
      <c r="AD10046" s="38" t="s">
        <v>428</v>
      </c>
      <c r="AE10046" s="60" t="s">
        <v>133</v>
      </c>
      <c r="AF10046" s="51">
        <v>130</v>
      </c>
      <c r="AG10046" s="43">
        <v>20</v>
      </c>
      <c r="AH10046">
        <v>54</v>
      </c>
      <c r="AL10046" t="s">
        <v>22</v>
      </c>
      <c r="AM10046">
        <v>72</v>
      </c>
    </row>
    <row r="10047" spans="28:39">
      <c r="AB10047" s="59" t="s">
        <v>656</v>
      </c>
      <c r="AC10047" s="1">
        <v>2</v>
      </c>
      <c r="AD10047" s="38" t="s">
        <v>428</v>
      </c>
      <c r="AE10047" s="60" t="s">
        <v>133</v>
      </c>
      <c r="AF10047" s="51">
        <v>130</v>
      </c>
      <c r="AG10047" s="44">
        <v>30</v>
      </c>
      <c r="AH10047">
        <v>37</v>
      </c>
      <c r="AL10047" t="s">
        <v>22</v>
      </c>
      <c r="AM10047">
        <v>72</v>
      </c>
    </row>
    <row r="10048" spans="28:39">
      <c r="AB10048" s="59" t="s">
        <v>656</v>
      </c>
      <c r="AC10048" s="1">
        <v>2</v>
      </c>
      <c r="AD10048" s="38" t="s">
        <v>428</v>
      </c>
      <c r="AE10048" s="60" t="s">
        <v>133</v>
      </c>
      <c r="AF10048" s="51">
        <v>130</v>
      </c>
      <c r="AG10048" s="45">
        <v>40</v>
      </c>
      <c r="AH10048">
        <v>29</v>
      </c>
      <c r="AL10048" t="s">
        <v>22</v>
      </c>
      <c r="AM10048">
        <v>72</v>
      </c>
    </row>
    <row r="10049" spans="28:39">
      <c r="AB10049" s="59" t="s">
        <v>656</v>
      </c>
      <c r="AC10049" s="1">
        <v>2</v>
      </c>
      <c r="AD10049" s="38" t="s">
        <v>428</v>
      </c>
      <c r="AE10049" s="60" t="s">
        <v>133</v>
      </c>
      <c r="AF10049" s="51">
        <v>130</v>
      </c>
      <c r="AG10049" s="46">
        <v>50</v>
      </c>
      <c r="AH10049">
        <v>23</v>
      </c>
      <c r="AL10049" t="s">
        <v>22</v>
      </c>
      <c r="AM10049">
        <v>72</v>
      </c>
    </row>
    <row r="10050" spans="28:39">
      <c r="AB10050" s="59" t="s">
        <v>656</v>
      </c>
      <c r="AC10050" s="1">
        <v>2</v>
      </c>
      <c r="AD10050" s="38" t="s">
        <v>428</v>
      </c>
      <c r="AE10050" s="60" t="s">
        <v>133</v>
      </c>
      <c r="AF10050" s="51">
        <v>130</v>
      </c>
      <c r="AG10050" s="47">
        <v>60</v>
      </c>
      <c r="AH10050">
        <v>19</v>
      </c>
      <c r="AL10050" t="s">
        <v>22</v>
      </c>
      <c r="AM10050">
        <v>72</v>
      </c>
    </row>
    <row r="10051" spans="28:39">
      <c r="AB10051" s="59" t="s">
        <v>656</v>
      </c>
      <c r="AC10051" s="1">
        <v>2</v>
      </c>
      <c r="AD10051" s="38" t="s">
        <v>428</v>
      </c>
      <c r="AE10051" s="60" t="s">
        <v>133</v>
      </c>
      <c r="AF10051" s="51">
        <v>130</v>
      </c>
      <c r="AG10051" s="48">
        <v>70</v>
      </c>
      <c r="AH10051">
        <v>17</v>
      </c>
      <c r="AL10051" t="s">
        <v>22</v>
      </c>
      <c r="AM10051">
        <v>72</v>
      </c>
    </row>
    <row r="10052" spans="28:39">
      <c r="AB10052" s="59" t="s">
        <v>656</v>
      </c>
      <c r="AC10052" s="1">
        <v>2</v>
      </c>
      <c r="AD10052" s="38" t="s">
        <v>428</v>
      </c>
      <c r="AE10052" s="60" t="s">
        <v>133</v>
      </c>
      <c r="AF10052" s="52">
        <v>140</v>
      </c>
      <c r="AG10052" s="41">
        <v>0</v>
      </c>
      <c r="AH10052">
        <v>52</v>
      </c>
      <c r="AL10052" t="s">
        <v>22</v>
      </c>
      <c r="AM10052">
        <v>72</v>
      </c>
    </row>
    <row r="10053" spans="28:39">
      <c r="AB10053" s="59" t="s">
        <v>656</v>
      </c>
      <c r="AC10053" s="1">
        <v>2</v>
      </c>
      <c r="AD10053" s="38" t="s">
        <v>428</v>
      </c>
      <c r="AE10053" s="60" t="s">
        <v>133</v>
      </c>
      <c r="AF10053" s="52">
        <v>140</v>
      </c>
      <c r="AG10053" s="42">
        <v>10</v>
      </c>
      <c r="AH10053">
        <v>52</v>
      </c>
      <c r="AL10053" t="s">
        <v>22</v>
      </c>
      <c r="AM10053">
        <v>72</v>
      </c>
    </row>
    <row r="10054" spans="28:39">
      <c r="AB10054" s="59" t="s">
        <v>656</v>
      </c>
      <c r="AC10054" s="1">
        <v>2</v>
      </c>
      <c r="AD10054" s="38" t="s">
        <v>428</v>
      </c>
      <c r="AE10054" s="60" t="s">
        <v>133</v>
      </c>
      <c r="AF10054" s="52">
        <v>140</v>
      </c>
      <c r="AG10054" s="43">
        <v>20</v>
      </c>
      <c r="AH10054">
        <v>52</v>
      </c>
      <c r="AL10054" t="s">
        <v>22</v>
      </c>
      <c r="AM10054">
        <v>72</v>
      </c>
    </row>
    <row r="10055" spans="28:39">
      <c r="AB10055" s="59" t="s">
        <v>656</v>
      </c>
      <c r="AC10055" s="1">
        <v>2</v>
      </c>
      <c r="AD10055" s="38" t="s">
        <v>428</v>
      </c>
      <c r="AE10055" s="60" t="s">
        <v>133</v>
      </c>
      <c r="AF10055" s="52">
        <v>140</v>
      </c>
      <c r="AG10055" s="44">
        <v>30</v>
      </c>
      <c r="AH10055">
        <v>37</v>
      </c>
      <c r="AL10055" t="s">
        <v>22</v>
      </c>
      <c r="AM10055">
        <v>72</v>
      </c>
    </row>
    <row r="10056" spans="28:39">
      <c r="AB10056" s="59" t="s">
        <v>656</v>
      </c>
      <c r="AC10056" s="1">
        <v>2</v>
      </c>
      <c r="AD10056" s="38" t="s">
        <v>428</v>
      </c>
      <c r="AE10056" s="60" t="s">
        <v>133</v>
      </c>
      <c r="AF10056" s="52">
        <v>140</v>
      </c>
      <c r="AG10056" s="45">
        <v>40</v>
      </c>
      <c r="AH10056">
        <v>29</v>
      </c>
      <c r="AL10056" t="s">
        <v>22</v>
      </c>
      <c r="AM10056">
        <v>72</v>
      </c>
    </row>
    <row r="10057" spans="28:39">
      <c r="AB10057" s="59" t="s">
        <v>656</v>
      </c>
      <c r="AC10057" s="1">
        <v>2</v>
      </c>
      <c r="AD10057" s="38" t="s">
        <v>428</v>
      </c>
      <c r="AE10057" s="60" t="s">
        <v>133</v>
      </c>
      <c r="AF10057" s="52">
        <v>140</v>
      </c>
      <c r="AG10057" s="46">
        <v>50</v>
      </c>
      <c r="AH10057">
        <v>23</v>
      </c>
      <c r="AL10057" t="s">
        <v>22</v>
      </c>
      <c r="AM10057">
        <v>72</v>
      </c>
    </row>
    <row r="10058" spans="28:39">
      <c r="AB10058" s="59" t="s">
        <v>656</v>
      </c>
      <c r="AC10058" s="1">
        <v>2</v>
      </c>
      <c r="AD10058" s="38" t="s">
        <v>428</v>
      </c>
      <c r="AE10058" s="60" t="s">
        <v>133</v>
      </c>
      <c r="AF10058" s="52">
        <v>140</v>
      </c>
      <c r="AG10058" s="47">
        <v>60</v>
      </c>
      <c r="AH10058">
        <v>19</v>
      </c>
      <c r="AL10058" t="s">
        <v>22</v>
      </c>
      <c r="AM10058">
        <v>72</v>
      </c>
    </row>
    <row r="10059" spans="28:39">
      <c r="AB10059" s="59" t="s">
        <v>656</v>
      </c>
      <c r="AC10059" s="1">
        <v>2</v>
      </c>
      <c r="AD10059" s="38" t="s">
        <v>428</v>
      </c>
      <c r="AE10059" s="60" t="s">
        <v>133</v>
      </c>
      <c r="AF10059" s="52">
        <v>140</v>
      </c>
      <c r="AG10059" s="48">
        <v>70</v>
      </c>
      <c r="AH10059">
        <v>17</v>
      </c>
      <c r="AL10059" t="s">
        <v>22</v>
      </c>
      <c r="AM10059">
        <v>72</v>
      </c>
    </row>
    <row r="10060" spans="28:39">
      <c r="AB10060" s="59" t="s">
        <v>656</v>
      </c>
      <c r="AC10060" s="1">
        <v>2</v>
      </c>
      <c r="AD10060" s="38" t="s">
        <v>428</v>
      </c>
      <c r="AE10060" s="60" t="s">
        <v>133</v>
      </c>
      <c r="AF10060" s="53">
        <v>150</v>
      </c>
      <c r="AG10060" s="41">
        <v>0</v>
      </c>
      <c r="AH10060">
        <v>41</v>
      </c>
      <c r="AL10060" t="s">
        <v>22</v>
      </c>
      <c r="AM10060">
        <v>72</v>
      </c>
    </row>
    <row r="10061" spans="28:39">
      <c r="AB10061" s="59" t="s">
        <v>656</v>
      </c>
      <c r="AC10061" s="1">
        <v>2</v>
      </c>
      <c r="AD10061" s="38" t="s">
        <v>428</v>
      </c>
      <c r="AE10061" s="60" t="s">
        <v>133</v>
      </c>
      <c r="AF10061" s="53">
        <v>150</v>
      </c>
      <c r="AG10061" s="42">
        <v>10</v>
      </c>
      <c r="AH10061">
        <v>41</v>
      </c>
      <c r="AL10061" t="s">
        <v>22</v>
      </c>
      <c r="AM10061">
        <v>72</v>
      </c>
    </row>
    <row r="10062" spans="28:39">
      <c r="AB10062" s="59" t="s">
        <v>656</v>
      </c>
      <c r="AC10062" s="1">
        <v>2</v>
      </c>
      <c r="AD10062" s="38" t="s">
        <v>428</v>
      </c>
      <c r="AE10062" s="60" t="s">
        <v>133</v>
      </c>
      <c r="AF10062" s="53">
        <v>150</v>
      </c>
      <c r="AG10062" s="43">
        <v>20</v>
      </c>
      <c r="AH10062">
        <v>41</v>
      </c>
      <c r="AL10062" t="s">
        <v>22</v>
      </c>
      <c r="AM10062">
        <v>72</v>
      </c>
    </row>
    <row r="10063" spans="28:39">
      <c r="AB10063" s="59" t="s">
        <v>656</v>
      </c>
      <c r="AC10063" s="1">
        <v>2</v>
      </c>
      <c r="AD10063" s="38" t="s">
        <v>428</v>
      </c>
      <c r="AE10063" s="60" t="s">
        <v>133</v>
      </c>
      <c r="AF10063" s="53">
        <v>150</v>
      </c>
      <c r="AG10063" s="44">
        <v>30</v>
      </c>
      <c r="AH10063">
        <v>37</v>
      </c>
      <c r="AL10063" t="s">
        <v>22</v>
      </c>
      <c r="AM10063">
        <v>72</v>
      </c>
    </row>
    <row r="10064" spans="28:39">
      <c r="AB10064" s="59" t="s">
        <v>656</v>
      </c>
      <c r="AC10064" s="1">
        <v>2</v>
      </c>
      <c r="AD10064" s="38" t="s">
        <v>428</v>
      </c>
      <c r="AE10064" s="60" t="s">
        <v>133</v>
      </c>
      <c r="AF10064" s="53">
        <v>150</v>
      </c>
      <c r="AG10064" s="45">
        <v>40</v>
      </c>
      <c r="AH10064">
        <v>29</v>
      </c>
      <c r="AL10064" t="s">
        <v>22</v>
      </c>
      <c r="AM10064">
        <v>72</v>
      </c>
    </row>
    <row r="10065" spans="28:39">
      <c r="AB10065" s="59" t="s">
        <v>656</v>
      </c>
      <c r="AC10065" s="1">
        <v>2</v>
      </c>
      <c r="AD10065" s="38" t="s">
        <v>428</v>
      </c>
      <c r="AE10065" s="60" t="s">
        <v>133</v>
      </c>
      <c r="AF10065" s="53">
        <v>150</v>
      </c>
      <c r="AG10065" s="46">
        <v>50</v>
      </c>
      <c r="AH10065">
        <v>23</v>
      </c>
      <c r="AL10065" t="s">
        <v>22</v>
      </c>
      <c r="AM10065">
        <v>72</v>
      </c>
    </row>
    <row r="10066" spans="28:39">
      <c r="AB10066" s="59" t="s">
        <v>656</v>
      </c>
      <c r="AC10066" s="1">
        <v>2</v>
      </c>
      <c r="AD10066" s="38" t="s">
        <v>428</v>
      </c>
      <c r="AE10066" s="60" t="s">
        <v>133</v>
      </c>
      <c r="AF10066" s="53">
        <v>150</v>
      </c>
      <c r="AG10066" s="47">
        <v>60</v>
      </c>
      <c r="AH10066">
        <v>19</v>
      </c>
      <c r="AL10066" t="s">
        <v>22</v>
      </c>
      <c r="AM10066">
        <v>72</v>
      </c>
    </row>
    <row r="10067" spans="28:39">
      <c r="AB10067" s="59" t="s">
        <v>656</v>
      </c>
      <c r="AC10067" s="1">
        <v>2</v>
      </c>
      <c r="AD10067" s="38" t="s">
        <v>428</v>
      </c>
      <c r="AE10067" s="60" t="s">
        <v>133</v>
      </c>
      <c r="AF10067" s="53">
        <v>150</v>
      </c>
      <c r="AG10067" s="48">
        <v>70</v>
      </c>
      <c r="AH10067">
        <v>17</v>
      </c>
      <c r="AL10067" t="s">
        <v>22</v>
      </c>
      <c r="AM10067">
        <v>72</v>
      </c>
    </row>
    <row r="10068" spans="28:39">
      <c r="AB10068" s="59" t="s">
        <v>656</v>
      </c>
      <c r="AC10068" s="1">
        <v>2</v>
      </c>
      <c r="AD10068" s="38" t="s">
        <v>428</v>
      </c>
      <c r="AE10068" s="60" t="s">
        <v>133</v>
      </c>
      <c r="AF10068" s="54">
        <v>160</v>
      </c>
      <c r="AG10068" s="41">
        <v>0</v>
      </c>
      <c r="AH10068">
        <v>39</v>
      </c>
      <c r="AL10068" t="s">
        <v>22</v>
      </c>
      <c r="AM10068">
        <v>72</v>
      </c>
    </row>
    <row r="10069" spans="28:39">
      <c r="AB10069" s="59" t="s">
        <v>656</v>
      </c>
      <c r="AC10069" s="1">
        <v>2</v>
      </c>
      <c r="AD10069" s="38" t="s">
        <v>428</v>
      </c>
      <c r="AE10069" s="60" t="s">
        <v>133</v>
      </c>
      <c r="AF10069" s="54">
        <v>160</v>
      </c>
      <c r="AG10069" s="42">
        <v>10</v>
      </c>
      <c r="AH10069">
        <v>39</v>
      </c>
      <c r="AL10069" t="s">
        <v>22</v>
      </c>
      <c r="AM10069">
        <v>72</v>
      </c>
    </row>
    <row r="10070" spans="28:39">
      <c r="AB10070" s="59" t="s">
        <v>656</v>
      </c>
      <c r="AC10070" s="1">
        <v>2</v>
      </c>
      <c r="AD10070" s="38" t="s">
        <v>428</v>
      </c>
      <c r="AE10070" s="60" t="s">
        <v>133</v>
      </c>
      <c r="AF10070" s="54">
        <v>160</v>
      </c>
      <c r="AG10070" s="43">
        <v>20</v>
      </c>
      <c r="AH10070">
        <v>39</v>
      </c>
      <c r="AL10070" t="s">
        <v>22</v>
      </c>
      <c r="AM10070">
        <v>72</v>
      </c>
    </row>
    <row r="10071" spans="28:39">
      <c r="AB10071" s="59" t="s">
        <v>656</v>
      </c>
      <c r="AC10071" s="1">
        <v>2</v>
      </c>
      <c r="AD10071" s="38" t="s">
        <v>428</v>
      </c>
      <c r="AE10071" s="60" t="s">
        <v>133</v>
      </c>
      <c r="AF10071" s="54">
        <v>160</v>
      </c>
      <c r="AG10071" s="44">
        <v>30</v>
      </c>
      <c r="AH10071">
        <v>37</v>
      </c>
      <c r="AL10071" t="s">
        <v>22</v>
      </c>
      <c r="AM10071">
        <v>72</v>
      </c>
    </row>
    <row r="10072" spans="28:39">
      <c r="AB10072" s="59" t="s">
        <v>656</v>
      </c>
      <c r="AC10072" s="1">
        <v>2</v>
      </c>
      <c r="AD10072" s="38" t="s">
        <v>428</v>
      </c>
      <c r="AE10072" s="60" t="s">
        <v>133</v>
      </c>
      <c r="AF10072" s="54">
        <v>160</v>
      </c>
      <c r="AG10072" s="45">
        <v>40</v>
      </c>
      <c r="AH10072">
        <v>29</v>
      </c>
      <c r="AL10072" t="s">
        <v>22</v>
      </c>
      <c r="AM10072">
        <v>72</v>
      </c>
    </row>
    <row r="10073" spans="28:39">
      <c r="AB10073" s="59" t="s">
        <v>656</v>
      </c>
      <c r="AC10073" s="1">
        <v>2</v>
      </c>
      <c r="AD10073" s="38" t="s">
        <v>428</v>
      </c>
      <c r="AE10073" s="60" t="s">
        <v>133</v>
      </c>
      <c r="AF10073" s="54">
        <v>160</v>
      </c>
      <c r="AG10073" s="46">
        <v>50</v>
      </c>
      <c r="AH10073">
        <v>23</v>
      </c>
      <c r="AL10073" t="s">
        <v>22</v>
      </c>
      <c r="AM10073">
        <v>72</v>
      </c>
    </row>
    <row r="10074" spans="28:39">
      <c r="AB10074" s="59" t="s">
        <v>656</v>
      </c>
      <c r="AC10074" s="1">
        <v>2</v>
      </c>
      <c r="AD10074" s="38" t="s">
        <v>428</v>
      </c>
      <c r="AE10074" s="60" t="s">
        <v>133</v>
      </c>
      <c r="AF10074" s="54">
        <v>160</v>
      </c>
      <c r="AG10074" s="47">
        <v>60</v>
      </c>
      <c r="AH10074">
        <v>19</v>
      </c>
      <c r="AL10074" t="s">
        <v>22</v>
      </c>
      <c r="AM10074">
        <v>72</v>
      </c>
    </row>
    <row r="10075" spans="28:39">
      <c r="AB10075" s="59" t="s">
        <v>656</v>
      </c>
      <c r="AC10075" s="1">
        <v>2</v>
      </c>
      <c r="AD10075" s="38" t="s">
        <v>428</v>
      </c>
      <c r="AE10075" s="60" t="s">
        <v>133</v>
      </c>
      <c r="AF10075" s="54">
        <v>160</v>
      </c>
      <c r="AG10075" s="48">
        <v>70</v>
      </c>
      <c r="AH10075">
        <v>17</v>
      </c>
      <c r="AL10075" t="s">
        <v>22</v>
      </c>
      <c r="AM10075">
        <v>72</v>
      </c>
    </row>
    <row r="10076" spans="28:39">
      <c r="AB10076" s="59" t="s">
        <v>656</v>
      </c>
      <c r="AC10076" s="1">
        <v>2</v>
      </c>
      <c r="AD10076" s="38" t="s">
        <v>428</v>
      </c>
      <c r="AE10076" s="60" t="s">
        <v>133</v>
      </c>
      <c r="AF10076" s="55">
        <v>170</v>
      </c>
      <c r="AG10076" s="41">
        <v>0</v>
      </c>
      <c r="AH10076">
        <v>38</v>
      </c>
      <c r="AL10076" t="s">
        <v>22</v>
      </c>
      <c r="AM10076">
        <v>72</v>
      </c>
    </row>
    <row r="10077" spans="28:39">
      <c r="AB10077" s="59" t="s">
        <v>656</v>
      </c>
      <c r="AC10077" s="1">
        <v>2</v>
      </c>
      <c r="AD10077" s="38" t="s">
        <v>428</v>
      </c>
      <c r="AE10077" s="60" t="s">
        <v>133</v>
      </c>
      <c r="AF10077" s="55">
        <v>170</v>
      </c>
      <c r="AG10077" s="42">
        <v>10</v>
      </c>
      <c r="AH10077">
        <v>38</v>
      </c>
      <c r="AL10077" t="s">
        <v>22</v>
      </c>
      <c r="AM10077">
        <v>72</v>
      </c>
    </row>
    <row r="10078" spans="28:39">
      <c r="AB10078" s="59" t="s">
        <v>656</v>
      </c>
      <c r="AC10078" s="1">
        <v>2</v>
      </c>
      <c r="AD10078" s="38" t="s">
        <v>428</v>
      </c>
      <c r="AE10078" s="60" t="s">
        <v>133</v>
      </c>
      <c r="AF10078" s="55">
        <v>170</v>
      </c>
      <c r="AG10078" s="43">
        <v>20</v>
      </c>
      <c r="AH10078">
        <v>38</v>
      </c>
      <c r="AL10078" t="s">
        <v>22</v>
      </c>
      <c r="AM10078">
        <v>72</v>
      </c>
    </row>
    <row r="10079" spans="28:39">
      <c r="AB10079" s="59" t="s">
        <v>656</v>
      </c>
      <c r="AC10079" s="1">
        <v>2</v>
      </c>
      <c r="AD10079" s="38" t="s">
        <v>428</v>
      </c>
      <c r="AE10079" s="60" t="s">
        <v>133</v>
      </c>
      <c r="AF10079" s="55">
        <v>170</v>
      </c>
      <c r="AG10079" s="44">
        <v>30</v>
      </c>
      <c r="AH10079">
        <v>37</v>
      </c>
      <c r="AL10079" t="s">
        <v>22</v>
      </c>
      <c r="AM10079">
        <v>72</v>
      </c>
    </row>
    <row r="10080" spans="28:39">
      <c r="AB10080" s="59" t="s">
        <v>656</v>
      </c>
      <c r="AC10080" s="1">
        <v>2</v>
      </c>
      <c r="AD10080" s="38" t="s">
        <v>428</v>
      </c>
      <c r="AE10080" s="60" t="s">
        <v>133</v>
      </c>
      <c r="AF10080" s="55">
        <v>170</v>
      </c>
      <c r="AG10080" s="45">
        <v>40</v>
      </c>
      <c r="AH10080">
        <v>29</v>
      </c>
      <c r="AL10080" t="s">
        <v>22</v>
      </c>
      <c r="AM10080">
        <v>72</v>
      </c>
    </row>
    <row r="10081" spans="28:39">
      <c r="AB10081" s="59" t="s">
        <v>656</v>
      </c>
      <c r="AC10081" s="1">
        <v>2</v>
      </c>
      <c r="AD10081" s="38" t="s">
        <v>428</v>
      </c>
      <c r="AE10081" s="60" t="s">
        <v>133</v>
      </c>
      <c r="AF10081" s="55">
        <v>170</v>
      </c>
      <c r="AG10081" s="46">
        <v>50</v>
      </c>
      <c r="AH10081">
        <v>23</v>
      </c>
      <c r="AL10081" t="s">
        <v>22</v>
      </c>
      <c r="AM10081">
        <v>72</v>
      </c>
    </row>
    <row r="10082" spans="28:39">
      <c r="AB10082" s="59" t="s">
        <v>656</v>
      </c>
      <c r="AC10082" s="1">
        <v>2</v>
      </c>
      <c r="AD10082" s="38" t="s">
        <v>428</v>
      </c>
      <c r="AE10082" s="60" t="s">
        <v>133</v>
      </c>
      <c r="AF10082" s="55">
        <v>170</v>
      </c>
      <c r="AG10082" s="47">
        <v>60</v>
      </c>
      <c r="AH10082">
        <v>19</v>
      </c>
      <c r="AL10082" t="s">
        <v>22</v>
      </c>
      <c r="AM10082">
        <v>72</v>
      </c>
    </row>
    <row r="10083" spans="28:39">
      <c r="AB10083" s="59" t="s">
        <v>656</v>
      </c>
      <c r="AC10083" s="1">
        <v>2</v>
      </c>
      <c r="AD10083" s="38" t="s">
        <v>428</v>
      </c>
      <c r="AE10083" s="60" t="s">
        <v>133</v>
      </c>
      <c r="AF10083" s="55">
        <v>170</v>
      </c>
      <c r="AG10083" s="48">
        <v>70</v>
      </c>
      <c r="AH10083">
        <v>17</v>
      </c>
      <c r="AL10083" t="s">
        <v>22</v>
      </c>
      <c r="AM10083">
        <v>72</v>
      </c>
    </row>
    <row r="10084" spans="28:39">
      <c r="AB10084" s="59" t="s">
        <v>656</v>
      </c>
      <c r="AC10084" s="1">
        <v>2</v>
      </c>
      <c r="AD10084" s="38" t="s">
        <v>428</v>
      </c>
      <c r="AE10084" s="60" t="s">
        <v>133</v>
      </c>
      <c r="AF10084" s="56">
        <v>180</v>
      </c>
      <c r="AG10084" s="41">
        <v>0</v>
      </c>
      <c r="AH10084">
        <v>34</v>
      </c>
      <c r="AL10084" t="s">
        <v>22</v>
      </c>
      <c r="AM10084">
        <v>72</v>
      </c>
    </row>
    <row r="10085" spans="28:39">
      <c r="AB10085" s="59" t="s">
        <v>656</v>
      </c>
      <c r="AC10085" s="1">
        <v>2</v>
      </c>
      <c r="AD10085" s="38" t="s">
        <v>428</v>
      </c>
      <c r="AE10085" s="60" t="s">
        <v>133</v>
      </c>
      <c r="AF10085" s="56">
        <v>180</v>
      </c>
      <c r="AG10085" s="42">
        <v>10</v>
      </c>
      <c r="AH10085">
        <v>34</v>
      </c>
      <c r="AL10085" t="s">
        <v>22</v>
      </c>
      <c r="AM10085">
        <v>72</v>
      </c>
    </row>
    <row r="10086" spans="28:39">
      <c r="AB10086" s="59" t="s">
        <v>656</v>
      </c>
      <c r="AC10086" s="1">
        <v>2</v>
      </c>
      <c r="AD10086" s="38" t="s">
        <v>428</v>
      </c>
      <c r="AE10086" s="60" t="s">
        <v>133</v>
      </c>
      <c r="AF10086" s="56">
        <v>180</v>
      </c>
      <c r="AG10086" s="43">
        <v>20</v>
      </c>
      <c r="AH10086">
        <v>34</v>
      </c>
      <c r="AL10086" t="s">
        <v>22</v>
      </c>
      <c r="AM10086">
        <v>72</v>
      </c>
    </row>
    <row r="10087" spans="28:39">
      <c r="AB10087" s="59" t="s">
        <v>656</v>
      </c>
      <c r="AC10087" s="1">
        <v>2</v>
      </c>
      <c r="AD10087" s="38" t="s">
        <v>428</v>
      </c>
      <c r="AE10087" s="60" t="s">
        <v>133</v>
      </c>
      <c r="AF10087" s="56">
        <v>180</v>
      </c>
      <c r="AG10087" s="44">
        <v>30</v>
      </c>
      <c r="AH10087">
        <v>34</v>
      </c>
      <c r="AL10087" t="s">
        <v>22</v>
      </c>
      <c r="AM10087">
        <v>72</v>
      </c>
    </row>
    <row r="10088" spans="28:39">
      <c r="AB10088" s="59" t="s">
        <v>656</v>
      </c>
      <c r="AC10088" s="1">
        <v>2</v>
      </c>
      <c r="AD10088" s="38" t="s">
        <v>428</v>
      </c>
      <c r="AE10088" s="60" t="s">
        <v>133</v>
      </c>
      <c r="AF10088" s="56">
        <v>180</v>
      </c>
      <c r="AG10088" s="45">
        <v>40</v>
      </c>
      <c r="AH10088">
        <v>28</v>
      </c>
      <c r="AL10088" t="s">
        <v>22</v>
      </c>
      <c r="AM10088">
        <v>72</v>
      </c>
    </row>
    <row r="10089" spans="28:39">
      <c r="AB10089" s="59" t="s">
        <v>656</v>
      </c>
      <c r="AC10089" s="1">
        <v>2</v>
      </c>
      <c r="AD10089" s="38" t="s">
        <v>428</v>
      </c>
      <c r="AE10089" s="60" t="s">
        <v>133</v>
      </c>
      <c r="AF10089" s="56">
        <v>180</v>
      </c>
      <c r="AG10089" s="46">
        <v>50</v>
      </c>
      <c r="AH10089">
        <v>23</v>
      </c>
      <c r="AL10089" t="s">
        <v>22</v>
      </c>
      <c r="AM10089">
        <v>72</v>
      </c>
    </row>
    <row r="10090" spans="28:39">
      <c r="AB10090" s="59" t="s">
        <v>656</v>
      </c>
      <c r="AC10090" s="1">
        <v>2</v>
      </c>
      <c r="AD10090" s="38" t="s">
        <v>428</v>
      </c>
      <c r="AE10090" s="60" t="s">
        <v>133</v>
      </c>
      <c r="AF10090" s="56">
        <v>180</v>
      </c>
      <c r="AG10090" s="47">
        <v>60</v>
      </c>
      <c r="AH10090">
        <v>19</v>
      </c>
      <c r="AL10090" t="s">
        <v>22</v>
      </c>
      <c r="AM10090">
        <v>72</v>
      </c>
    </row>
    <row r="10091" spans="28:39">
      <c r="AB10091" s="59" t="s">
        <v>656</v>
      </c>
      <c r="AC10091" s="1">
        <v>2</v>
      </c>
      <c r="AD10091" s="38" t="s">
        <v>428</v>
      </c>
      <c r="AE10091" s="60" t="s">
        <v>133</v>
      </c>
      <c r="AF10091" s="56">
        <v>180</v>
      </c>
      <c r="AG10091" s="48">
        <v>70</v>
      </c>
      <c r="AH10091">
        <v>17</v>
      </c>
      <c r="AL10091" t="s">
        <v>22</v>
      </c>
      <c r="AM10091">
        <v>72</v>
      </c>
    </row>
    <row r="10092" spans="28:39">
      <c r="AB10092" s="59" t="s">
        <v>656</v>
      </c>
      <c r="AC10092" s="1">
        <v>2</v>
      </c>
      <c r="AD10092" s="38" t="s">
        <v>428</v>
      </c>
      <c r="AE10092" s="60" t="s">
        <v>133</v>
      </c>
      <c r="AF10092" s="57">
        <v>200</v>
      </c>
      <c r="AG10092" s="41">
        <v>0</v>
      </c>
      <c r="AH10092">
        <v>27</v>
      </c>
      <c r="AL10092" t="s">
        <v>22</v>
      </c>
      <c r="AM10092">
        <v>72</v>
      </c>
    </row>
    <row r="10093" spans="28:39">
      <c r="AB10093" s="59" t="s">
        <v>656</v>
      </c>
      <c r="AC10093" s="1">
        <v>2</v>
      </c>
      <c r="AD10093" s="38" t="s">
        <v>428</v>
      </c>
      <c r="AE10093" s="60" t="s">
        <v>133</v>
      </c>
      <c r="AF10093" s="57">
        <v>200</v>
      </c>
      <c r="AG10093" s="42">
        <v>10</v>
      </c>
      <c r="AH10093">
        <v>27</v>
      </c>
      <c r="AL10093" t="s">
        <v>22</v>
      </c>
      <c r="AM10093">
        <v>72</v>
      </c>
    </row>
    <row r="10094" spans="28:39">
      <c r="AB10094" s="59" t="s">
        <v>656</v>
      </c>
      <c r="AC10094" s="1">
        <v>2</v>
      </c>
      <c r="AD10094" s="38" t="s">
        <v>428</v>
      </c>
      <c r="AE10094" s="60" t="s">
        <v>133</v>
      </c>
      <c r="AF10094" s="57">
        <v>200</v>
      </c>
      <c r="AG10094" s="43">
        <v>20</v>
      </c>
      <c r="AH10094">
        <v>27</v>
      </c>
      <c r="AL10094" t="s">
        <v>22</v>
      </c>
      <c r="AM10094">
        <v>72</v>
      </c>
    </row>
    <row r="10095" spans="28:39">
      <c r="AB10095" s="59" t="s">
        <v>656</v>
      </c>
      <c r="AC10095" s="1">
        <v>2</v>
      </c>
      <c r="AD10095" s="38" t="s">
        <v>428</v>
      </c>
      <c r="AE10095" s="60" t="s">
        <v>133</v>
      </c>
      <c r="AF10095" s="57">
        <v>200</v>
      </c>
      <c r="AG10095" s="44">
        <v>30</v>
      </c>
      <c r="AH10095">
        <v>27</v>
      </c>
      <c r="AL10095" t="s">
        <v>22</v>
      </c>
      <c r="AM10095">
        <v>72</v>
      </c>
    </row>
    <row r="10096" spans="28:39">
      <c r="AB10096" s="59" t="s">
        <v>656</v>
      </c>
      <c r="AC10096" s="1">
        <v>2</v>
      </c>
      <c r="AD10096" s="38" t="s">
        <v>428</v>
      </c>
      <c r="AE10096" s="60" t="s">
        <v>133</v>
      </c>
      <c r="AF10096" s="57">
        <v>200</v>
      </c>
      <c r="AG10096" s="45">
        <v>40</v>
      </c>
      <c r="AH10096">
        <v>27</v>
      </c>
      <c r="AL10096" t="s">
        <v>22</v>
      </c>
      <c r="AM10096">
        <v>72</v>
      </c>
    </row>
    <row r="10097" spans="28:39">
      <c r="AB10097" s="59" t="s">
        <v>656</v>
      </c>
      <c r="AC10097" s="1">
        <v>2</v>
      </c>
      <c r="AD10097" s="38" t="s">
        <v>428</v>
      </c>
      <c r="AE10097" s="60" t="s">
        <v>133</v>
      </c>
      <c r="AF10097" s="57">
        <v>200</v>
      </c>
      <c r="AG10097" s="46">
        <v>50</v>
      </c>
      <c r="AH10097">
        <v>23</v>
      </c>
      <c r="AL10097" t="s">
        <v>22</v>
      </c>
      <c r="AM10097">
        <v>72</v>
      </c>
    </row>
    <row r="10098" spans="28:39">
      <c r="AB10098" s="59" t="s">
        <v>656</v>
      </c>
      <c r="AC10098" s="1">
        <v>2</v>
      </c>
      <c r="AD10098" s="38" t="s">
        <v>428</v>
      </c>
      <c r="AE10098" s="60" t="s">
        <v>133</v>
      </c>
      <c r="AF10098" s="57">
        <v>200</v>
      </c>
      <c r="AG10098" s="47">
        <v>60</v>
      </c>
      <c r="AH10098">
        <v>19</v>
      </c>
      <c r="AL10098" t="s">
        <v>22</v>
      </c>
      <c r="AM10098">
        <v>72</v>
      </c>
    </row>
    <row r="10099" spans="28:39">
      <c r="AB10099" s="59" t="s">
        <v>656</v>
      </c>
      <c r="AC10099" s="1">
        <v>2</v>
      </c>
      <c r="AD10099" s="38" t="s">
        <v>428</v>
      </c>
      <c r="AE10099" s="60" t="s">
        <v>133</v>
      </c>
      <c r="AF10099" s="57">
        <v>200</v>
      </c>
      <c r="AG10099" s="48">
        <v>70</v>
      </c>
      <c r="AH10099">
        <v>17</v>
      </c>
      <c r="AL10099" t="s">
        <v>22</v>
      </c>
      <c r="AM10099">
        <v>72</v>
      </c>
    </row>
    <row r="10100" spans="28:39">
      <c r="AE10100" s="60" t="s">
        <v>133</v>
      </c>
      <c r="AL10100" t="s">
        <v>22</v>
      </c>
      <c r="AM10100">
        <v>72</v>
      </c>
    </row>
    <row r="10101" spans="28:39">
      <c r="AB10101" t="s">
        <v>650</v>
      </c>
      <c r="AC10101" s="1">
        <v>3</v>
      </c>
      <c r="AD10101" s="38" t="s">
        <v>337</v>
      </c>
      <c r="AE10101" s="60" t="s">
        <v>133</v>
      </c>
      <c r="AF10101" s="40">
        <v>110</v>
      </c>
      <c r="AG10101" s="41">
        <v>0</v>
      </c>
      <c r="AH10101">
        <v>60</v>
      </c>
      <c r="AL10101" t="s">
        <v>22</v>
      </c>
      <c r="AM10101">
        <v>72</v>
      </c>
    </row>
    <row r="10102" spans="28:39">
      <c r="AB10102" t="s">
        <v>650</v>
      </c>
      <c r="AC10102" s="1">
        <v>3</v>
      </c>
      <c r="AD10102" s="38" t="s">
        <v>337</v>
      </c>
      <c r="AE10102" s="60" t="s">
        <v>133</v>
      </c>
      <c r="AF10102" s="40">
        <v>110</v>
      </c>
      <c r="AG10102" s="42">
        <v>10</v>
      </c>
      <c r="AH10102">
        <v>60</v>
      </c>
      <c r="AL10102" t="s">
        <v>22</v>
      </c>
      <c r="AM10102">
        <v>72</v>
      </c>
    </row>
    <row r="10103" spans="28:39">
      <c r="AB10103" t="s">
        <v>650</v>
      </c>
      <c r="AC10103" s="1">
        <v>3</v>
      </c>
      <c r="AD10103" s="38" t="s">
        <v>337</v>
      </c>
      <c r="AE10103" s="60" t="s">
        <v>133</v>
      </c>
      <c r="AF10103" s="40">
        <v>110</v>
      </c>
      <c r="AG10103" s="43">
        <v>20</v>
      </c>
      <c r="AH10103">
        <v>59</v>
      </c>
      <c r="AL10103" t="s">
        <v>22</v>
      </c>
      <c r="AM10103">
        <v>72</v>
      </c>
    </row>
    <row r="10104" spans="28:39">
      <c r="AB10104" t="s">
        <v>650</v>
      </c>
      <c r="AC10104" s="1">
        <v>3</v>
      </c>
      <c r="AD10104" s="38" t="s">
        <v>337</v>
      </c>
      <c r="AE10104" s="60" t="s">
        <v>133</v>
      </c>
      <c r="AF10104" s="40">
        <v>110</v>
      </c>
      <c r="AG10104" s="44">
        <v>30</v>
      </c>
      <c r="AH10104">
        <v>52</v>
      </c>
      <c r="AL10104" t="s">
        <v>22</v>
      </c>
      <c r="AM10104">
        <v>72</v>
      </c>
    </row>
    <row r="10105" spans="28:39">
      <c r="AB10105" t="s">
        <v>650</v>
      </c>
      <c r="AC10105" s="1">
        <v>3</v>
      </c>
      <c r="AD10105" s="38" t="s">
        <v>337</v>
      </c>
      <c r="AE10105" s="60" t="s">
        <v>133</v>
      </c>
      <c r="AF10105" s="40">
        <v>110</v>
      </c>
      <c r="AG10105" s="45">
        <v>40</v>
      </c>
      <c r="AH10105">
        <v>46</v>
      </c>
      <c r="AL10105" t="s">
        <v>22</v>
      </c>
      <c r="AM10105">
        <v>72</v>
      </c>
    </row>
    <row r="10106" spans="28:39">
      <c r="AB10106" t="s">
        <v>650</v>
      </c>
      <c r="AC10106" s="1">
        <v>3</v>
      </c>
      <c r="AD10106" s="38" t="s">
        <v>337</v>
      </c>
      <c r="AE10106" s="60" t="s">
        <v>133</v>
      </c>
      <c r="AF10106" s="40">
        <v>110</v>
      </c>
      <c r="AG10106" s="46">
        <v>50</v>
      </c>
      <c r="AH10106">
        <v>42</v>
      </c>
      <c r="AL10106" t="s">
        <v>22</v>
      </c>
      <c r="AM10106">
        <v>72</v>
      </c>
    </row>
    <row r="10107" spans="28:39">
      <c r="AB10107" t="s">
        <v>650</v>
      </c>
      <c r="AC10107" s="1">
        <v>3</v>
      </c>
      <c r="AD10107" s="38" t="s">
        <v>337</v>
      </c>
      <c r="AE10107" s="60" t="s">
        <v>133</v>
      </c>
      <c r="AF10107" s="40">
        <v>110</v>
      </c>
      <c r="AG10107" s="47">
        <v>60</v>
      </c>
      <c r="AH10107">
        <v>38</v>
      </c>
      <c r="AL10107" t="s">
        <v>22</v>
      </c>
      <c r="AM10107">
        <v>72</v>
      </c>
    </row>
    <row r="10108" spans="28:39">
      <c r="AB10108" t="s">
        <v>650</v>
      </c>
      <c r="AC10108" s="1">
        <v>3</v>
      </c>
      <c r="AD10108" s="38" t="s">
        <v>337</v>
      </c>
      <c r="AE10108" s="60" t="s">
        <v>133</v>
      </c>
      <c r="AF10108" s="40">
        <v>110</v>
      </c>
      <c r="AG10108" s="48">
        <v>70</v>
      </c>
      <c r="AH10108">
        <v>35</v>
      </c>
      <c r="AL10108" t="s">
        <v>22</v>
      </c>
      <c r="AM10108">
        <v>72</v>
      </c>
    </row>
    <row r="10109" spans="28:39">
      <c r="AB10109" t="s">
        <v>650</v>
      </c>
      <c r="AC10109" s="1">
        <v>3</v>
      </c>
      <c r="AD10109" s="38" t="s">
        <v>337</v>
      </c>
      <c r="AE10109" s="60" t="s">
        <v>133</v>
      </c>
      <c r="AF10109" s="49">
        <v>115</v>
      </c>
      <c r="AG10109" s="41">
        <v>0</v>
      </c>
      <c r="AH10109">
        <v>58</v>
      </c>
      <c r="AL10109" t="s">
        <v>22</v>
      </c>
      <c r="AM10109">
        <v>72</v>
      </c>
    </row>
    <row r="10110" spans="28:39">
      <c r="AB10110" t="s">
        <v>650</v>
      </c>
      <c r="AC10110" s="1">
        <v>3</v>
      </c>
      <c r="AD10110" s="38" t="s">
        <v>337</v>
      </c>
      <c r="AE10110" s="60" t="s">
        <v>133</v>
      </c>
      <c r="AF10110" s="49">
        <v>115</v>
      </c>
      <c r="AG10110" s="42">
        <v>10</v>
      </c>
      <c r="AH10110">
        <v>58</v>
      </c>
      <c r="AL10110" t="s">
        <v>22</v>
      </c>
      <c r="AM10110">
        <v>72</v>
      </c>
    </row>
    <row r="10111" spans="28:39">
      <c r="AB10111" t="s">
        <v>650</v>
      </c>
      <c r="AC10111" s="1">
        <v>3</v>
      </c>
      <c r="AD10111" s="38" t="s">
        <v>337</v>
      </c>
      <c r="AE10111" s="60" t="s">
        <v>133</v>
      </c>
      <c r="AF10111" s="49">
        <v>115</v>
      </c>
      <c r="AG10111" s="43">
        <v>20</v>
      </c>
      <c r="AH10111">
        <v>58</v>
      </c>
      <c r="AL10111" t="s">
        <v>22</v>
      </c>
      <c r="AM10111">
        <v>72</v>
      </c>
    </row>
    <row r="10112" spans="28:39">
      <c r="AB10112" t="s">
        <v>650</v>
      </c>
      <c r="AC10112" s="1">
        <v>3</v>
      </c>
      <c r="AD10112" s="38" t="s">
        <v>337</v>
      </c>
      <c r="AE10112" s="60" t="s">
        <v>133</v>
      </c>
      <c r="AF10112" s="49">
        <v>115</v>
      </c>
      <c r="AG10112" s="44">
        <v>30</v>
      </c>
      <c r="AH10112">
        <v>52</v>
      </c>
      <c r="AL10112" t="s">
        <v>22</v>
      </c>
      <c r="AM10112">
        <v>72</v>
      </c>
    </row>
    <row r="10113" spans="28:39">
      <c r="AB10113" t="s">
        <v>650</v>
      </c>
      <c r="AC10113" s="1">
        <v>3</v>
      </c>
      <c r="AD10113" s="38" t="s">
        <v>337</v>
      </c>
      <c r="AE10113" s="60" t="s">
        <v>133</v>
      </c>
      <c r="AF10113" s="49">
        <v>115</v>
      </c>
      <c r="AG10113" s="45">
        <v>40</v>
      </c>
      <c r="AH10113">
        <v>46</v>
      </c>
      <c r="AL10113" t="s">
        <v>22</v>
      </c>
      <c r="AM10113">
        <v>72</v>
      </c>
    </row>
    <row r="10114" spans="28:39">
      <c r="AB10114" t="s">
        <v>650</v>
      </c>
      <c r="AC10114" s="1">
        <v>3</v>
      </c>
      <c r="AD10114" s="38" t="s">
        <v>337</v>
      </c>
      <c r="AE10114" s="60" t="s">
        <v>133</v>
      </c>
      <c r="AF10114" s="49">
        <v>115</v>
      </c>
      <c r="AG10114" s="46">
        <v>50</v>
      </c>
      <c r="AH10114">
        <v>42</v>
      </c>
      <c r="AL10114" t="s">
        <v>22</v>
      </c>
      <c r="AM10114">
        <v>72</v>
      </c>
    </row>
    <row r="10115" spans="28:39">
      <c r="AB10115" t="s">
        <v>650</v>
      </c>
      <c r="AC10115" s="1">
        <v>3</v>
      </c>
      <c r="AD10115" s="38" t="s">
        <v>337</v>
      </c>
      <c r="AE10115" s="60" t="s">
        <v>133</v>
      </c>
      <c r="AF10115" s="49">
        <v>115</v>
      </c>
      <c r="AG10115" s="47">
        <v>60</v>
      </c>
      <c r="AH10115">
        <v>38</v>
      </c>
      <c r="AL10115" t="s">
        <v>22</v>
      </c>
      <c r="AM10115">
        <v>72</v>
      </c>
    </row>
    <row r="10116" spans="28:39">
      <c r="AB10116" t="s">
        <v>650</v>
      </c>
      <c r="AC10116" s="1">
        <v>3</v>
      </c>
      <c r="AD10116" s="38" t="s">
        <v>337</v>
      </c>
      <c r="AE10116" s="60" t="s">
        <v>133</v>
      </c>
      <c r="AF10116" s="49">
        <v>115</v>
      </c>
      <c r="AG10116" s="48">
        <v>70</v>
      </c>
      <c r="AH10116">
        <v>35</v>
      </c>
      <c r="AL10116" t="s">
        <v>22</v>
      </c>
      <c r="AM10116">
        <v>72</v>
      </c>
    </row>
    <row r="10117" spans="28:39">
      <c r="AB10117" t="s">
        <v>650</v>
      </c>
      <c r="AC10117" s="1">
        <v>3</v>
      </c>
      <c r="AD10117" s="38" t="s">
        <v>337</v>
      </c>
      <c r="AE10117" s="60" t="s">
        <v>133</v>
      </c>
      <c r="AF10117" s="50">
        <v>120</v>
      </c>
      <c r="AG10117" s="41">
        <v>0</v>
      </c>
      <c r="AH10117">
        <v>56</v>
      </c>
      <c r="AL10117" t="s">
        <v>22</v>
      </c>
      <c r="AM10117">
        <v>72</v>
      </c>
    </row>
    <row r="10118" spans="28:39">
      <c r="AB10118" t="s">
        <v>650</v>
      </c>
      <c r="AC10118" s="1">
        <v>3</v>
      </c>
      <c r="AD10118" s="38" t="s">
        <v>337</v>
      </c>
      <c r="AE10118" s="60" t="s">
        <v>133</v>
      </c>
      <c r="AF10118" s="50">
        <v>120</v>
      </c>
      <c r="AG10118" s="42">
        <v>10</v>
      </c>
      <c r="AH10118">
        <v>56</v>
      </c>
      <c r="AL10118" t="s">
        <v>22</v>
      </c>
      <c r="AM10118">
        <v>72</v>
      </c>
    </row>
    <row r="10119" spans="28:39">
      <c r="AB10119" t="s">
        <v>650</v>
      </c>
      <c r="AC10119" s="1">
        <v>3</v>
      </c>
      <c r="AD10119" s="38" t="s">
        <v>337</v>
      </c>
      <c r="AE10119" s="60" t="s">
        <v>133</v>
      </c>
      <c r="AF10119" s="50">
        <v>120</v>
      </c>
      <c r="AG10119" s="43">
        <v>20</v>
      </c>
      <c r="AH10119">
        <v>56</v>
      </c>
      <c r="AL10119" t="s">
        <v>22</v>
      </c>
      <c r="AM10119">
        <v>72</v>
      </c>
    </row>
    <row r="10120" spans="28:39">
      <c r="AB10120" t="s">
        <v>650</v>
      </c>
      <c r="AC10120" s="1">
        <v>3</v>
      </c>
      <c r="AD10120" s="38" t="s">
        <v>337</v>
      </c>
      <c r="AE10120" s="60" t="s">
        <v>133</v>
      </c>
      <c r="AF10120" s="50">
        <v>120</v>
      </c>
      <c r="AG10120" s="44">
        <v>30</v>
      </c>
      <c r="AH10120">
        <v>52</v>
      </c>
      <c r="AL10120" t="s">
        <v>22</v>
      </c>
      <c r="AM10120">
        <v>72</v>
      </c>
    </row>
    <row r="10121" spans="28:39">
      <c r="AB10121" t="s">
        <v>650</v>
      </c>
      <c r="AC10121" s="1">
        <v>3</v>
      </c>
      <c r="AD10121" s="38" t="s">
        <v>337</v>
      </c>
      <c r="AE10121" s="60" t="s">
        <v>133</v>
      </c>
      <c r="AF10121" s="50">
        <v>120</v>
      </c>
      <c r="AG10121" s="45">
        <v>40</v>
      </c>
      <c r="AH10121">
        <v>46</v>
      </c>
      <c r="AL10121" t="s">
        <v>22</v>
      </c>
      <c r="AM10121">
        <v>72</v>
      </c>
    </row>
    <row r="10122" spans="28:39">
      <c r="AB10122" t="s">
        <v>650</v>
      </c>
      <c r="AC10122" s="1">
        <v>3</v>
      </c>
      <c r="AD10122" s="38" t="s">
        <v>337</v>
      </c>
      <c r="AE10122" s="60" t="s">
        <v>133</v>
      </c>
      <c r="AF10122" s="50">
        <v>120</v>
      </c>
      <c r="AG10122" s="46">
        <v>50</v>
      </c>
      <c r="AH10122">
        <v>42</v>
      </c>
      <c r="AL10122" t="s">
        <v>22</v>
      </c>
      <c r="AM10122">
        <v>72</v>
      </c>
    </row>
    <row r="10123" spans="28:39">
      <c r="AB10123" t="s">
        <v>650</v>
      </c>
      <c r="AC10123" s="1">
        <v>3</v>
      </c>
      <c r="AD10123" s="38" t="s">
        <v>337</v>
      </c>
      <c r="AE10123" s="60" t="s">
        <v>133</v>
      </c>
      <c r="AF10123" s="50">
        <v>120</v>
      </c>
      <c r="AG10123" s="47">
        <v>60</v>
      </c>
      <c r="AH10123">
        <v>38</v>
      </c>
      <c r="AL10123" t="s">
        <v>22</v>
      </c>
      <c r="AM10123">
        <v>72</v>
      </c>
    </row>
    <row r="10124" spans="28:39">
      <c r="AB10124" t="s">
        <v>650</v>
      </c>
      <c r="AC10124" s="1">
        <v>3</v>
      </c>
      <c r="AD10124" s="38" t="s">
        <v>337</v>
      </c>
      <c r="AE10124" s="60" t="s">
        <v>133</v>
      </c>
      <c r="AF10124" s="50">
        <v>120</v>
      </c>
      <c r="AG10124" s="48">
        <v>70</v>
      </c>
      <c r="AH10124">
        <v>35</v>
      </c>
      <c r="AL10124" t="s">
        <v>22</v>
      </c>
      <c r="AM10124">
        <v>72</v>
      </c>
    </row>
    <row r="10125" spans="28:39">
      <c r="AB10125" t="s">
        <v>650</v>
      </c>
      <c r="AC10125" s="1">
        <v>3</v>
      </c>
      <c r="AD10125" s="38" t="s">
        <v>337</v>
      </c>
      <c r="AE10125" s="60" t="s">
        <v>133</v>
      </c>
      <c r="AF10125" s="51">
        <v>130</v>
      </c>
      <c r="AG10125" s="41">
        <v>0</v>
      </c>
      <c r="AH10125">
        <v>53</v>
      </c>
      <c r="AL10125" t="s">
        <v>22</v>
      </c>
      <c r="AM10125">
        <v>72</v>
      </c>
    </row>
    <row r="10126" spans="28:39">
      <c r="AB10126" t="s">
        <v>650</v>
      </c>
      <c r="AC10126" s="1">
        <v>3</v>
      </c>
      <c r="AD10126" s="38" t="s">
        <v>337</v>
      </c>
      <c r="AE10126" s="60" t="s">
        <v>133</v>
      </c>
      <c r="AF10126" s="51">
        <v>130</v>
      </c>
      <c r="AG10126" s="42">
        <v>10</v>
      </c>
      <c r="AH10126">
        <v>53</v>
      </c>
      <c r="AL10126" t="s">
        <v>22</v>
      </c>
      <c r="AM10126">
        <v>72</v>
      </c>
    </row>
    <row r="10127" spans="28:39">
      <c r="AB10127" t="s">
        <v>650</v>
      </c>
      <c r="AC10127" s="1">
        <v>3</v>
      </c>
      <c r="AD10127" s="38" t="s">
        <v>337</v>
      </c>
      <c r="AE10127" s="60" t="s">
        <v>133</v>
      </c>
      <c r="AF10127" s="51">
        <v>130</v>
      </c>
      <c r="AG10127" s="43">
        <v>20</v>
      </c>
      <c r="AH10127">
        <v>53</v>
      </c>
      <c r="AL10127" t="s">
        <v>22</v>
      </c>
      <c r="AM10127">
        <v>72</v>
      </c>
    </row>
    <row r="10128" spans="28:39">
      <c r="AB10128" t="s">
        <v>650</v>
      </c>
      <c r="AC10128" s="1">
        <v>3</v>
      </c>
      <c r="AD10128" s="38" t="s">
        <v>337</v>
      </c>
      <c r="AE10128" s="60" t="s">
        <v>133</v>
      </c>
      <c r="AF10128" s="51">
        <v>130</v>
      </c>
      <c r="AG10128" s="44">
        <v>30</v>
      </c>
      <c r="AH10128">
        <v>52</v>
      </c>
      <c r="AL10128" t="s">
        <v>22</v>
      </c>
      <c r="AM10128">
        <v>72</v>
      </c>
    </row>
    <row r="10129" spans="28:39">
      <c r="AB10129" t="s">
        <v>650</v>
      </c>
      <c r="AC10129" s="1">
        <v>3</v>
      </c>
      <c r="AD10129" s="38" t="s">
        <v>337</v>
      </c>
      <c r="AE10129" s="60" t="s">
        <v>133</v>
      </c>
      <c r="AF10129" s="51">
        <v>130</v>
      </c>
      <c r="AG10129" s="45">
        <v>40</v>
      </c>
      <c r="AH10129">
        <v>46</v>
      </c>
      <c r="AL10129" t="s">
        <v>22</v>
      </c>
      <c r="AM10129">
        <v>72</v>
      </c>
    </row>
    <row r="10130" spans="28:39">
      <c r="AB10130" t="s">
        <v>650</v>
      </c>
      <c r="AC10130" s="1">
        <v>3</v>
      </c>
      <c r="AD10130" s="38" t="s">
        <v>337</v>
      </c>
      <c r="AE10130" s="60" t="s">
        <v>133</v>
      </c>
      <c r="AF10130" s="51">
        <v>130</v>
      </c>
      <c r="AG10130" s="46">
        <v>50</v>
      </c>
      <c r="AH10130">
        <v>42</v>
      </c>
      <c r="AL10130" t="s">
        <v>22</v>
      </c>
      <c r="AM10130">
        <v>72</v>
      </c>
    </row>
    <row r="10131" spans="28:39">
      <c r="AB10131" t="s">
        <v>650</v>
      </c>
      <c r="AC10131" s="1">
        <v>3</v>
      </c>
      <c r="AD10131" s="38" t="s">
        <v>337</v>
      </c>
      <c r="AE10131" s="60" t="s">
        <v>133</v>
      </c>
      <c r="AF10131" s="51">
        <v>130</v>
      </c>
      <c r="AG10131" s="47">
        <v>60</v>
      </c>
      <c r="AH10131">
        <v>38</v>
      </c>
      <c r="AL10131" t="s">
        <v>22</v>
      </c>
      <c r="AM10131">
        <v>72</v>
      </c>
    </row>
    <row r="10132" spans="28:39">
      <c r="AB10132" t="s">
        <v>650</v>
      </c>
      <c r="AC10132" s="1">
        <v>3</v>
      </c>
      <c r="AD10132" s="38" t="s">
        <v>337</v>
      </c>
      <c r="AE10132" s="60" t="s">
        <v>133</v>
      </c>
      <c r="AF10132" s="51">
        <v>130</v>
      </c>
      <c r="AG10132" s="48">
        <v>70</v>
      </c>
      <c r="AH10132">
        <v>35</v>
      </c>
      <c r="AL10132" t="s">
        <v>22</v>
      </c>
      <c r="AM10132">
        <v>72</v>
      </c>
    </row>
    <row r="10133" spans="28:39">
      <c r="AB10133" t="s">
        <v>650</v>
      </c>
      <c r="AC10133" s="1">
        <v>3</v>
      </c>
      <c r="AD10133" s="38" t="s">
        <v>337</v>
      </c>
      <c r="AE10133" s="60" t="s">
        <v>133</v>
      </c>
      <c r="AF10133" s="52">
        <v>140</v>
      </c>
      <c r="AG10133" s="41">
        <v>0</v>
      </c>
      <c r="AH10133">
        <v>50</v>
      </c>
      <c r="AL10133" t="s">
        <v>22</v>
      </c>
      <c r="AM10133">
        <v>72</v>
      </c>
    </row>
    <row r="10134" spans="28:39">
      <c r="AB10134" t="s">
        <v>650</v>
      </c>
      <c r="AC10134" s="1">
        <v>3</v>
      </c>
      <c r="AD10134" s="38" t="s">
        <v>337</v>
      </c>
      <c r="AE10134" s="60" t="s">
        <v>133</v>
      </c>
      <c r="AF10134" s="52">
        <v>140</v>
      </c>
      <c r="AG10134" s="42">
        <v>10</v>
      </c>
      <c r="AH10134">
        <v>50</v>
      </c>
      <c r="AL10134" t="s">
        <v>22</v>
      </c>
      <c r="AM10134">
        <v>72</v>
      </c>
    </row>
    <row r="10135" spans="28:39">
      <c r="AB10135" t="s">
        <v>650</v>
      </c>
      <c r="AC10135" s="1">
        <v>3</v>
      </c>
      <c r="AD10135" s="38" t="s">
        <v>337</v>
      </c>
      <c r="AE10135" s="60" t="s">
        <v>133</v>
      </c>
      <c r="AF10135" s="52">
        <v>140</v>
      </c>
      <c r="AG10135" s="43">
        <v>20</v>
      </c>
      <c r="AH10135">
        <v>50</v>
      </c>
      <c r="AL10135" t="s">
        <v>22</v>
      </c>
      <c r="AM10135">
        <v>72</v>
      </c>
    </row>
    <row r="10136" spans="28:39">
      <c r="AB10136" t="s">
        <v>650</v>
      </c>
      <c r="AC10136" s="1">
        <v>3</v>
      </c>
      <c r="AD10136" s="38" t="s">
        <v>337</v>
      </c>
      <c r="AE10136" s="60" t="s">
        <v>133</v>
      </c>
      <c r="AF10136" s="52">
        <v>140</v>
      </c>
      <c r="AG10136" s="44">
        <v>30</v>
      </c>
      <c r="AH10136">
        <v>50</v>
      </c>
      <c r="AL10136" t="s">
        <v>22</v>
      </c>
      <c r="AM10136">
        <v>72</v>
      </c>
    </row>
    <row r="10137" spans="28:39">
      <c r="AB10137" t="s">
        <v>650</v>
      </c>
      <c r="AC10137" s="1">
        <v>3</v>
      </c>
      <c r="AD10137" s="38" t="s">
        <v>337</v>
      </c>
      <c r="AE10137" s="60" t="s">
        <v>133</v>
      </c>
      <c r="AF10137" s="52">
        <v>140</v>
      </c>
      <c r="AG10137" s="45">
        <v>40</v>
      </c>
      <c r="AH10137">
        <v>46</v>
      </c>
      <c r="AL10137" t="s">
        <v>22</v>
      </c>
      <c r="AM10137">
        <v>72</v>
      </c>
    </row>
    <row r="10138" spans="28:39">
      <c r="AB10138" t="s">
        <v>650</v>
      </c>
      <c r="AC10138" s="1">
        <v>3</v>
      </c>
      <c r="AD10138" s="38" t="s">
        <v>337</v>
      </c>
      <c r="AE10138" s="60" t="s">
        <v>133</v>
      </c>
      <c r="AF10138" s="52">
        <v>140</v>
      </c>
      <c r="AG10138" s="46">
        <v>50</v>
      </c>
      <c r="AH10138">
        <v>42</v>
      </c>
      <c r="AL10138" t="s">
        <v>22</v>
      </c>
      <c r="AM10138">
        <v>72</v>
      </c>
    </row>
    <row r="10139" spans="28:39">
      <c r="AB10139" t="s">
        <v>650</v>
      </c>
      <c r="AC10139" s="1">
        <v>3</v>
      </c>
      <c r="AD10139" s="38" t="s">
        <v>337</v>
      </c>
      <c r="AE10139" s="60" t="s">
        <v>133</v>
      </c>
      <c r="AF10139" s="52">
        <v>140</v>
      </c>
      <c r="AG10139" s="47">
        <v>60</v>
      </c>
      <c r="AH10139">
        <v>38</v>
      </c>
      <c r="AL10139" t="s">
        <v>22</v>
      </c>
      <c r="AM10139">
        <v>72</v>
      </c>
    </row>
    <row r="10140" spans="28:39">
      <c r="AB10140" t="s">
        <v>650</v>
      </c>
      <c r="AC10140" s="1">
        <v>3</v>
      </c>
      <c r="AD10140" s="38" t="s">
        <v>337</v>
      </c>
      <c r="AE10140" s="60" t="s">
        <v>133</v>
      </c>
      <c r="AF10140" s="52">
        <v>140</v>
      </c>
      <c r="AG10140" s="48">
        <v>70</v>
      </c>
      <c r="AH10140">
        <v>35</v>
      </c>
      <c r="AL10140" t="s">
        <v>22</v>
      </c>
      <c r="AM10140">
        <v>72</v>
      </c>
    </row>
    <row r="10141" spans="28:39">
      <c r="AB10141" t="s">
        <v>650</v>
      </c>
      <c r="AC10141" s="1">
        <v>3</v>
      </c>
      <c r="AD10141" s="38" t="s">
        <v>337</v>
      </c>
      <c r="AE10141" s="60" t="s">
        <v>133</v>
      </c>
      <c r="AF10141" s="53">
        <v>150</v>
      </c>
      <c r="AG10141" s="41">
        <v>0</v>
      </c>
      <c r="AH10141">
        <v>48</v>
      </c>
      <c r="AL10141" t="s">
        <v>22</v>
      </c>
      <c r="AM10141">
        <v>72</v>
      </c>
    </row>
    <row r="10142" spans="28:39">
      <c r="AB10142" t="s">
        <v>650</v>
      </c>
      <c r="AC10142" s="1">
        <v>3</v>
      </c>
      <c r="AD10142" s="38" t="s">
        <v>337</v>
      </c>
      <c r="AE10142" s="60" t="s">
        <v>133</v>
      </c>
      <c r="AF10142" s="53">
        <v>150</v>
      </c>
      <c r="AG10142" s="42">
        <v>10</v>
      </c>
      <c r="AH10142">
        <v>48</v>
      </c>
      <c r="AL10142" t="s">
        <v>22</v>
      </c>
      <c r="AM10142">
        <v>72</v>
      </c>
    </row>
    <row r="10143" spans="28:39">
      <c r="AB10143" t="s">
        <v>650</v>
      </c>
      <c r="AC10143" s="1">
        <v>3</v>
      </c>
      <c r="AD10143" s="38" t="s">
        <v>337</v>
      </c>
      <c r="AE10143" s="60" t="s">
        <v>133</v>
      </c>
      <c r="AF10143" s="53">
        <v>150</v>
      </c>
      <c r="AG10143" s="43">
        <v>20</v>
      </c>
      <c r="AH10143">
        <v>48</v>
      </c>
      <c r="AL10143" t="s">
        <v>22</v>
      </c>
      <c r="AM10143">
        <v>72</v>
      </c>
    </row>
    <row r="10144" spans="28:39">
      <c r="AB10144" t="s">
        <v>650</v>
      </c>
      <c r="AC10144" s="1">
        <v>3</v>
      </c>
      <c r="AD10144" s="38" t="s">
        <v>337</v>
      </c>
      <c r="AE10144" s="60" t="s">
        <v>133</v>
      </c>
      <c r="AF10144" s="53">
        <v>150</v>
      </c>
      <c r="AG10144" s="44">
        <v>30</v>
      </c>
      <c r="AH10144">
        <v>48</v>
      </c>
      <c r="AL10144" t="s">
        <v>22</v>
      </c>
      <c r="AM10144">
        <v>72</v>
      </c>
    </row>
    <row r="10145" spans="28:39">
      <c r="AB10145" t="s">
        <v>650</v>
      </c>
      <c r="AC10145" s="1">
        <v>3</v>
      </c>
      <c r="AD10145" s="38" t="s">
        <v>337</v>
      </c>
      <c r="AE10145" s="60" t="s">
        <v>133</v>
      </c>
      <c r="AF10145" s="53">
        <v>150</v>
      </c>
      <c r="AG10145" s="45">
        <v>40</v>
      </c>
      <c r="AH10145">
        <v>46</v>
      </c>
      <c r="AL10145" t="s">
        <v>22</v>
      </c>
      <c r="AM10145">
        <v>72</v>
      </c>
    </row>
    <row r="10146" spans="28:39">
      <c r="AB10146" t="s">
        <v>650</v>
      </c>
      <c r="AC10146" s="1">
        <v>3</v>
      </c>
      <c r="AD10146" s="38" t="s">
        <v>337</v>
      </c>
      <c r="AE10146" s="60" t="s">
        <v>133</v>
      </c>
      <c r="AF10146" s="53">
        <v>150</v>
      </c>
      <c r="AG10146" s="46">
        <v>50</v>
      </c>
      <c r="AH10146">
        <v>42</v>
      </c>
      <c r="AL10146" t="s">
        <v>22</v>
      </c>
      <c r="AM10146">
        <v>72</v>
      </c>
    </row>
    <row r="10147" spans="28:39">
      <c r="AB10147" t="s">
        <v>650</v>
      </c>
      <c r="AC10147" s="1">
        <v>3</v>
      </c>
      <c r="AD10147" s="38" t="s">
        <v>337</v>
      </c>
      <c r="AE10147" s="60" t="s">
        <v>133</v>
      </c>
      <c r="AF10147" s="53">
        <v>150</v>
      </c>
      <c r="AG10147" s="47">
        <v>60</v>
      </c>
      <c r="AH10147">
        <v>38</v>
      </c>
      <c r="AL10147" t="s">
        <v>22</v>
      </c>
      <c r="AM10147">
        <v>72</v>
      </c>
    </row>
    <row r="10148" spans="28:39">
      <c r="AB10148" t="s">
        <v>650</v>
      </c>
      <c r="AC10148" s="1">
        <v>3</v>
      </c>
      <c r="AD10148" s="38" t="s">
        <v>337</v>
      </c>
      <c r="AE10148" s="60" t="s">
        <v>133</v>
      </c>
      <c r="AF10148" s="53">
        <v>150</v>
      </c>
      <c r="AG10148" s="48">
        <v>70</v>
      </c>
      <c r="AH10148">
        <v>35</v>
      </c>
      <c r="AL10148" t="s">
        <v>22</v>
      </c>
      <c r="AM10148">
        <v>72</v>
      </c>
    </row>
    <row r="10149" spans="28:39">
      <c r="AB10149" t="s">
        <v>650</v>
      </c>
      <c r="AC10149" s="1">
        <v>3</v>
      </c>
      <c r="AD10149" s="38" t="s">
        <v>337</v>
      </c>
      <c r="AE10149" s="60" t="s">
        <v>133</v>
      </c>
      <c r="AF10149" s="54">
        <v>160</v>
      </c>
      <c r="AG10149" s="41">
        <v>0</v>
      </c>
      <c r="AH10149">
        <v>46</v>
      </c>
      <c r="AL10149" t="s">
        <v>22</v>
      </c>
      <c r="AM10149">
        <v>72</v>
      </c>
    </row>
    <row r="10150" spans="28:39">
      <c r="AB10150" t="s">
        <v>650</v>
      </c>
      <c r="AC10150" s="1">
        <v>3</v>
      </c>
      <c r="AD10150" s="38" t="s">
        <v>337</v>
      </c>
      <c r="AE10150" s="60" t="s">
        <v>133</v>
      </c>
      <c r="AF10150" s="54">
        <v>160</v>
      </c>
      <c r="AG10150" s="42">
        <v>10</v>
      </c>
      <c r="AH10150">
        <v>46</v>
      </c>
      <c r="AL10150" t="s">
        <v>22</v>
      </c>
      <c r="AM10150">
        <v>72</v>
      </c>
    </row>
    <row r="10151" spans="28:39">
      <c r="AB10151" t="s">
        <v>650</v>
      </c>
      <c r="AC10151" s="1">
        <v>3</v>
      </c>
      <c r="AD10151" s="38" t="s">
        <v>337</v>
      </c>
      <c r="AE10151" s="60" t="s">
        <v>133</v>
      </c>
      <c r="AF10151" s="54">
        <v>160</v>
      </c>
      <c r="AG10151" s="43">
        <v>20</v>
      </c>
      <c r="AH10151">
        <v>46</v>
      </c>
      <c r="AL10151" t="s">
        <v>22</v>
      </c>
      <c r="AM10151">
        <v>72</v>
      </c>
    </row>
    <row r="10152" spans="28:39">
      <c r="AB10152" t="s">
        <v>650</v>
      </c>
      <c r="AC10152" s="1">
        <v>3</v>
      </c>
      <c r="AD10152" s="38" t="s">
        <v>337</v>
      </c>
      <c r="AE10152" s="60" t="s">
        <v>133</v>
      </c>
      <c r="AF10152" s="54">
        <v>160</v>
      </c>
      <c r="AG10152" s="44">
        <v>30</v>
      </c>
      <c r="AH10152">
        <v>46</v>
      </c>
      <c r="AL10152" t="s">
        <v>22</v>
      </c>
      <c r="AM10152">
        <v>72</v>
      </c>
    </row>
    <row r="10153" spans="28:39">
      <c r="AB10153" t="s">
        <v>650</v>
      </c>
      <c r="AC10153" s="1">
        <v>3</v>
      </c>
      <c r="AD10153" s="38" t="s">
        <v>337</v>
      </c>
      <c r="AE10153" s="60" t="s">
        <v>133</v>
      </c>
      <c r="AF10153" s="54">
        <v>160</v>
      </c>
      <c r="AG10153" s="45">
        <v>40</v>
      </c>
      <c r="AH10153">
        <v>46</v>
      </c>
      <c r="AL10153" t="s">
        <v>22</v>
      </c>
      <c r="AM10153">
        <v>72</v>
      </c>
    </row>
    <row r="10154" spans="28:39">
      <c r="AB10154" t="s">
        <v>650</v>
      </c>
      <c r="AC10154" s="1">
        <v>3</v>
      </c>
      <c r="AD10154" s="38" t="s">
        <v>337</v>
      </c>
      <c r="AE10154" s="60" t="s">
        <v>133</v>
      </c>
      <c r="AF10154" s="54">
        <v>160</v>
      </c>
      <c r="AG10154" s="46">
        <v>50</v>
      </c>
      <c r="AH10154">
        <v>42</v>
      </c>
      <c r="AL10154" t="s">
        <v>22</v>
      </c>
      <c r="AM10154">
        <v>72</v>
      </c>
    </row>
    <row r="10155" spans="28:39">
      <c r="AB10155" t="s">
        <v>650</v>
      </c>
      <c r="AC10155" s="1">
        <v>3</v>
      </c>
      <c r="AD10155" s="38" t="s">
        <v>337</v>
      </c>
      <c r="AE10155" s="60" t="s">
        <v>133</v>
      </c>
      <c r="AF10155" s="54">
        <v>160</v>
      </c>
      <c r="AG10155" s="47">
        <v>60</v>
      </c>
      <c r="AH10155">
        <v>38</v>
      </c>
      <c r="AL10155" t="s">
        <v>22</v>
      </c>
      <c r="AM10155">
        <v>72</v>
      </c>
    </row>
    <row r="10156" spans="28:39">
      <c r="AB10156" t="s">
        <v>650</v>
      </c>
      <c r="AC10156" s="1">
        <v>3</v>
      </c>
      <c r="AD10156" s="38" t="s">
        <v>337</v>
      </c>
      <c r="AE10156" s="60" t="s">
        <v>133</v>
      </c>
      <c r="AF10156" s="54">
        <v>160</v>
      </c>
      <c r="AG10156" s="48">
        <v>70</v>
      </c>
      <c r="AH10156">
        <v>35</v>
      </c>
      <c r="AL10156" t="s">
        <v>22</v>
      </c>
      <c r="AM10156">
        <v>72</v>
      </c>
    </row>
    <row r="10157" spans="28:39">
      <c r="AB10157" t="s">
        <v>650</v>
      </c>
      <c r="AC10157" s="1">
        <v>3</v>
      </c>
      <c r="AD10157" s="38" t="s">
        <v>337</v>
      </c>
      <c r="AE10157" s="60" t="s">
        <v>133</v>
      </c>
      <c r="AF10157" s="55">
        <v>170</v>
      </c>
      <c r="AG10157" s="41">
        <v>0</v>
      </c>
      <c r="AH10157">
        <v>44</v>
      </c>
      <c r="AL10157" t="s">
        <v>22</v>
      </c>
      <c r="AM10157">
        <v>72</v>
      </c>
    </row>
    <row r="10158" spans="28:39">
      <c r="AB10158" t="s">
        <v>650</v>
      </c>
      <c r="AC10158" s="1">
        <v>3</v>
      </c>
      <c r="AD10158" s="38" t="s">
        <v>337</v>
      </c>
      <c r="AE10158" s="60" t="s">
        <v>133</v>
      </c>
      <c r="AF10158" s="55">
        <v>170</v>
      </c>
      <c r="AG10158" s="42">
        <v>10</v>
      </c>
      <c r="AH10158">
        <v>44</v>
      </c>
      <c r="AL10158" t="s">
        <v>22</v>
      </c>
      <c r="AM10158">
        <v>72</v>
      </c>
    </row>
    <row r="10159" spans="28:39">
      <c r="AB10159" t="s">
        <v>650</v>
      </c>
      <c r="AC10159" s="1">
        <v>3</v>
      </c>
      <c r="AD10159" s="38" t="s">
        <v>337</v>
      </c>
      <c r="AE10159" s="60" t="s">
        <v>133</v>
      </c>
      <c r="AF10159" s="55">
        <v>170</v>
      </c>
      <c r="AG10159" s="43">
        <v>20</v>
      </c>
      <c r="AH10159">
        <v>44</v>
      </c>
      <c r="AL10159" t="s">
        <v>22</v>
      </c>
      <c r="AM10159">
        <v>72</v>
      </c>
    </row>
    <row r="10160" spans="28:39">
      <c r="AB10160" t="s">
        <v>650</v>
      </c>
      <c r="AC10160" s="1">
        <v>3</v>
      </c>
      <c r="AD10160" s="38" t="s">
        <v>337</v>
      </c>
      <c r="AE10160" s="60" t="s">
        <v>133</v>
      </c>
      <c r="AF10160" s="55">
        <v>170</v>
      </c>
      <c r="AG10160" s="44">
        <v>30</v>
      </c>
      <c r="AH10160">
        <v>44</v>
      </c>
      <c r="AL10160" t="s">
        <v>22</v>
      </c>
      <c r="AM10160">
        <v>72</v>
      </c>
    </row>
    <row r="10161" spans="28:39">
      <c r="AB10161" t="s">
        <v>650</v>
      </c>
      <c r="AC10161" s="1">
        <v>3</v>
      </c>
      <c r="AD10161" s="38" t="s">
        <v>337</v>
      </c>
      <c r="AE10161" s="60" t="s">
        <v>133</v>
      </c>
      <c r="AF10161" s="55">
        <v>170</v>
      </c>
      <c r="AG10161" s="45">
        <v>40</v>
      </c>
      <c r="AH10161">
        <v>44</v>
      </c>
      <c r="AL10161" t="s">
        <v>22</v>
      </c>
      <c r="AM10161">
        <v>72</v>
      </c>
    </row>
    <row r="10162" spans="28:39">
      <c r="AB10162" t="s">
        <v>650</v>
      </c>
      <c r="AC10162" s="1">
        <v>3</v>
      </c>
      <c r="AD10162" s="38" t="s">
        <v>337</v>
      </c>
      <c r="AE10162" s="60" t="s">
        <v>133</v>
      </c>
      <c r="AF10162" s="55">
        <v>170</v>
      </c>
      <c r="AG10162" s="46">
        <v>50</v>
      </c>
      <c r="AH10162">
        <v>42</v>
      </c>
      <c r="AL10162" t="s">
        <v>22</v>
      </c>
      <c r="AM10162">
        <v>72</v>
      </c>
    </row>
    <row r="10163" spans="28:39">
      <c r="AB10163" t="s">
        <v>650</v>
      </c>
      <c r="AC10163" s="1">
        <v>3</v>
      </c>
      <c r="AD10163" s="38" t="s">
        <v>337</v>
      </c>
      <c r="AE10163" s="60" t="s">
        <v>133</v>
      </c>
      <c r="AF10163" s="55">
        <v>170</v>
      </c>
      <c r="AG10163" s="47">
        <v>60</v>
      </c>
      <c r="AH10163">
        <v>38</v>
      </c>
      <c r="AL10163" t="s">
        <v>22</v>
      </c>
      <c r="AM10163">
        <v>72</v>
      </c>
    </row>
    <row r="10164" spans="28:39">
      <c r="AB10164" t="s">
        <v>650</v>
      </c>
      <c r="AC10164" s="1">
        <v>3</v>
      </c>
      <c r="AD10164" s="38" t="s">
        <v>337</v>
      </c>
      <c r="AE10164" s="60" t="s">
        <v>133</v>
      </c>
      <c r="AF10164" s="55">
        <v>170</v>
      </c>
      <c r="AG10164" s="48">
        <v>70</v>
      </c>
      <c r="AH10164">
        <v>35</v>
      </c>
      <c r="AL10164" t="s">
        <v>22</v>
      </c>
      <c r="AM10164">
        <v>72</v>
      </c>
    </row>
    <row r="10165" spans="28:39">
      <c r="AB10165" t="s">
        <v>650</v>
      </c>
      <c r="AC10165" s="1">
        <v>3</v>
      </c>
      <c r="AD10165" s="38" t="s">
        <v>337</v>
      </c>
      <c r="AE10165" s="60" t="s">
        <v>133</v>
      </c>
      <c r="AF10165" s="56">
        <v>180</v>
      </c>
      <c r="AG10165" s="41">
        <v>0</v>
      </c>
      <c r="AH10165">
        <v>42</v>
      </c>
      <c r="AL10165" t="s">
        <v>22</v>
      </c>
      <c r="AM10165">
        <v>72</v>
      </c>
    </row>
    <row r="10166" spans="28:39">
      <c r="AB10166" t="s">
        <v>650</v>
      </c>
      <c r="AC10166" s="1">
        <v>3</v>
      </c>
      <c r="AD10166" s="38" t="s">
        <v>337</v>
      </c>
      <c r="AE10166" s="60" t="s">
        <v>133</v>
      </c>
      <c r="AF10166" s="56">
        <v>180</v>
      </c>
      <c r="AG10166" s="42">
        <v>10</v>
      </c>
      <c r="AH10166">
        <v>42</v>
      </c>
      <c r="AL10166" t="s">
        <v>22</v>
      </c>
      <c r="AM10166">
        <v>72</v>
      </c>
    </row>
    <row r="10167" spans="28:39">
      <c r="AB10167" t="s">
        <v>650</v>
      </c>
      <c r="AC10167" s="1">
        <v>3</v>
      </c>
      <c r="AD10167" s="38" t="s">
        <v>337</v>
      </c>
      <c r="AE10167" s="60" t="s">
        <v>133</v>
      </c>
      <c r="AF10167" s="56">
        <v>180</v>
      </c>
      <c r="AG10167" s="43">
        <v>20</v>
      </c>
      <c r="AH10167">
        <v>42</v>
      </c>
      <c r="AL10167" t="s">
        <v>22</v>
      </c>
      <c r="AM10167">
        <v>72</v>
      </c>
    </row>
    <row r="10168" spans="28:39">
      <c r="AB10168" t="s">
        <v>650</v>
      </c>
      <c r="AC10168" s="1">
        <v>3</v>
      </c>
      <c r="AD10168" s="38" t="s">
        <v>337</v>
      </c>
      <c r="AE10168" s="60" t="s">
        <v>133</v>
      </c>
      <c r="AF10168" s="56">
        <v>180</v>
      </c>
      <c r="AG10168" s="44">
        <v>30</v>
      </c>
      <c r="AH10168">
        <v>42</v>
      </c>
      <c r="AL10168" t="s">
        <v>22</v>
      </c>
      <c r="AM10168">
        <v>72</v>
      </c>
    </row>
    <row r="10169" spans="28:39">
      <c r="AB10169" t="s">
        <v>650</v>
      </c>
      <c r="AC10169" s="1">
        <v>3</v>
      </c>
      <c r="AD10169" s="38" t="s">
        <v>337</v>
      </c>
      <c r="AE10169" s="60" t="s">
        <v>133</v>
      </c>
      <c r="AF10169" s="56">
        <v>180</v>
      </c>
      <c r="AG10169" s="45">
        <v>40</v>
      </c>
      <c r="AH10169">
        <v>42</v>
      </c>
      <c r="AL10169" t="s">
        <v>22</v>
      </c>
      <c r="AM10169">
        <v>72</v>
      </c>
    </row>
    <row r="10170" spans="28:39">
      <c r="AB10170" t="s">
        <v>650</v>
      </c>
      <c r="AC10170" s="1">
        <v>3</v>
      </c>
      <c r="AD10170" s="38" t="s">
        <v>337</v>
      </c>
      <c r="AE10170" s="60" t="s">
        <v>133</v>
      </c>
      <c r="AF10170" s="56">
        <v>180</v>
      </c>
      <c r="AG10170" s="46">
        <v>50</v>
      </c>
      <c r="AH10170">
        <v>42</v>
      </c>
      <c r="AL10170" t="s">
        <v>22</v>
      </c>
      <c r="AM10170">
        <v>72</v>
      </c>
    </row>
    <row r="10171" spans="28:39">
      <c r="AB10171" t="s">
        <v>650</v>
      </c>
      <c r="AC10171" s="1">
        <v>3</v>
      </c>
      <c r="AD10171" s="38" t="s">
        <v>337</v>
      </c>
      <c r="AE10171" s="60" t="s">
        <v>133</v>
      </c>
      <c r="AF10171" s="56">
        <v>180</v>
      </c>
      <c r="AG10171" s="47">
        <v>60</v>
      </c>
      <c r="AH10171">
        <v>38</v>
      </c>
      <c r="AL10171" t="s">
        <v>22</v>
      </c>
      <c r="AM10171">
        <v>72</v>
      </c>
    </row>
    <row r="10172" spans="28:39">
      <c r="AB10172" t="s">
        <v>650</v>
      </c>
      <c r="AC10172" s="1">
        <v>3</v>
      </c>
      <c r="AD10172" s="38" t="s">
        <v>337</v>
      </c>
      <c r="AE10172" s="60" t="s">
        <v>133</v>
      </c>
      <c r="AF10172" s="56">
        <v>180</v>
      </c>
      <c r="AG10172" s="48">
        <v>70</v>
      </c>
      <c r="AH10172">
        <v>35</v>
      </c>
      <c r="AL10172" t="s">
        <v>22</v>
      </c>
      <c r="AM10172">
        <v>72</v>
      </c>
    </row>
    <row r="10173" spans="28:39">
      <c r="AB10173" t="s">
        <v>650</v>
      </c>
      <c r="AC10173" s="1">
        <v>3</v>
      </c>
      <c r="AD10173" s="38" t="s">
        <v>337</v>
      </c>
      <c r="AE10173" s="60" t="s">
        <v>133</v>
      </c>
      <c r="AF10173" s="57">
        <v>200</v>
      </c>
      <c r="AG10173" s="41">
        <v>0</v>
      </c>
      <c r="AH10173">
        <v>39</v>
      </c>
      <c r="AL10173" t="s">
        <v>22</v>
      </c>
      <c r="AM10173">
        <v>72</v>
      </c>
    </row>
    <row r="10174" spans="28:39">
      <c r="AB10174" t="s">
        <v>650</v>
      </c>
      <c r="AC10174" s="1">
        <v>3</v>
      </c>
      <c r="AD10174" s="38" t="s">
        <v>337</v>
      </c>
      <c r="AE10174" s="60" t="s">
        <v>133</v>
      </c>
      <c r="AF10174" s="57">
        <v>200</v>
      </c>
      <c r="AG10174" s="42">
        <v>10</v>
      </c>
      <c r="AH10174">
        <v>39</v>
      </c>
      <c r="AL10174" t="s">
        <v>22</v>
      </c>
      <c r="AM10174">
        <v>72</v>
      </c>
    </row>
    <row r="10175" spans="28:39">
      <c r="AB10175" t="s">
        <v>650</v>
      </c>
      <c r="AC10175" s="1">
        <v>3</v>
      </c>
      <c r="AD10175" s="38" t="s">
        <v>337</v>
      </c>
      <c r="AE10175" s="60" t="s">
        <v>133</v>
      </c>
      <c r="AF10175" s="57">
        <v>200</v>
      </c>
      <c r="AG10175" s="43">
        <v>20</v>
      </c>
      <c r="AH10175">
        <v>39</v>
      </c>
      <c r="AL10175" t="s">
        <v>22</v>
      </c>
      <c r="AM10175">
        <v>72</v>
      </c>
    </row>
    <row r="10176" spans="28:39">
      <c r="AB10176" t="s">
        <v>650</v>
      </c>
      <c r="AC10176" s="1">
        <v>3</v>
      </c>
      <c r="AD10176" s="38" t="s">
        <v>337</v>
      </c>
      <c r="AE10176" s="60" t="s">
        <v>133</v>
      </c>
      <c r="AF10176" s="57">
        <v>200</v>
      </c>
      <c r="AG10176" s="44">
        <v>30</v>
      </c>
      <c r="AH10176">
        <v>39</v>
      </c>
      <c r="AL10176" t="s">
        <v>22</v>
      </c>
      <c r="AM10176">
        <v>72</v>
      </c>
    </row>
    <row r="10177" spans="28:39">
      <c r="AB10177" t="s">
        <v>650</v>
      </c>
      <c r="AC10177" s="1">
        <v>3</v>
      </c>
      <c r="AD10177" s="38" t="s">
        <v>337</v>
      </c>
      <c r="AE10177" s="60" t="s">
        <v>133</v>
      </c>
      <c r="AF10177" s="57">
        <v>200</v>
      </c>
      <c r="AG10177" s="45">
        <v>40</v>
      </c>
      <c r="AH10177">
        <v>39</v>
      </c>
      <c r="AL10177" t="s">
        <v>22</v>
      </c>
      <c r="AM10177">
        <v>72</v>
      </c>
    </row>
    <row r="10178" spans="28:39">
      <c r="AB10178" t="s">
        <v>650</v>
      </c>
      <c r="AC10178" s="1">
        <v>3</v>
      </c>
      <c r="AD10178" s="38" t="s">
        <v>337</v>
      </c>
      <c r="AE10178" s="60" t="s">
        <v>133</v>
      </c>
      <c r="AF10178" s="57">
        <v>200</v>
      </c>
      <c r="AG10178" s="46">
        <v>50</v>
      </c>
      <c r="AH10178">
        <v>39</v>
      </c>
      <c r="AL10178" t="s">
        <v>22</v>
      </c>
      <c r="AM10178">
        <v>72</v>
      </c>
    </row>
    <row r="10179" spans="28:39">
      <c r="AB10179" t="s">
        <v>650</v>
      </c>
      <c r="AC10179" s="1">
        <v>3</v>
      </c>
      <c r="AD10179" s="38" t="s">
        <v>337</v>
      </c>
      <c r="AE10179" s="60" t="s">
        <v>133</v>
      </c>
      <c r="AF10179" s="57">
        <v>200</v>
      </c>
      <c r="AG10179" s="47">
        <v>60</v>
      </c>
      <c r="AH10179">
        <v>38</v>
      </c>
      <c r="AL10179" t="s">
        <v>22</v>
      </c>
      <c r="AM10179">
        <v>72</v>
      </c>
    </row>
    <row r="10180" spans="28:39">
      <c r="AB10180" t="s">
        <v>650</v>
      </c>
      <c r="AC10180" s="1">
        <v>3</v>
      </c>
      <c r="AD10180" s="38" t="s">
        <v>337</v>
      </c>
      <c r="AE10180" s="60" t="s">
        <v>133</v>
      </c>
      <c r="AF10180" s="57">
        <v>200</v>
      </c>
      <c r="AG10180" s="48">
        <v>70</v>
      </c>
      <c r="AH10180">
        <v>35</v>
      </c>
      <c r="AL10180" t="s">
        <v>22</v>
      </c>
      <c r="AM10180">
        <v>72</v>
      </c>
    </row>
    <row r="10181" spans="28:39">
      <c r="AB10181" t="s">
        <v>650</v>
      </c>
      <c r="AC10181" s="1">
        <v>3</v>
      </c>
      <c r="AD10181" s="38" t="s">
        <v>427</v>
      </c>
      <c r="AE10181" s="60" t="s">
        <v>133</v>
      </c>
      <c r="AF10181" s="40">
        <v>110</v>
      </c>
      <c r="AG10181" s="41">
        <v>0</v>
      </c>
      <c r="AH10181">
        <v>53</v>
      </c>
      <c r="AL10181" t="s">
        <v>22</v>
      </c>
      <c r="AM10181">
        <v>72</v>
      </c>
    </row>
    <row r="10182" spans="28:39">
      <c r="AB10182" t="s">
        <v>650</v>
      </c>
      <c r="AC10182" s="1">
        <v>3</v>
      </c>
      <c r="AD10182" s="38" t="s">
        <v>427</v>
      </c>
      <c r="AE10182" s="60" t="s">
        <v>133</v>
      </c>
      <c r="AF10182" s="40">
        <v>110</v>
      </c>
      <c r="AG10182" s="42">
        <v>10</v>
      </c>
      <c r="AH10182">
        <v>53</v>
      </c>
      <c r="AL10182" t="s">
        <v>22</v>
      </c>
      <c r="AM10182">
        <v>72</v>
      </c>
    </row>
    <row r="10183" spans="28:39">
      <c r="AB10183" t="s">
        <v>650</v>
      </c>
      <c r="AC10183" s="1">
        <v>3</v>
      </c>
      <c r="AD10183" s="38" t="s">
        <v>427</v>
      </c>
      <c r="AE10183" s="60" t="s">
        <v>133</v>
      </c>
      <c r="AF10183" s="40">
        <v>110</v>
      </c>
      <c r="AG10183" s="43">
        <v>20</v>
      </c>
      <c r="AH10183">
        <v>53</v>
      </c>
      <c r="AL10183" t="s">
        <v>22</v>
      </c>
      <c r="AM10183">
        <v>72</v>
      </c>
    </row>
    <row r="10184" spans="28:39">
      <c r="AB10184" t="s">
        <v>650</v>
      </c>
      <c r="AC10184" s="1">
        <v>3</v>
      </c>
      <c r="AD10184" s="38" t="s">
        <v>427</v>
      </c>
      <c r="AE10184" s="60" t="s">
        <v>133</v>
      </c>
      <c r="AF10184" s="40">
        <v>110</v>
      </c>
      <c r="AG10184" s="44">
        <v>30</v>
      </c>
      <c r="AH10184">
        <v>52</v>
      </c>
      <c r="AL10184" t="s">
        <v>22</v>
      </c>
      <c r="AM10184">
        <v>72</v>
      </c>
    </row>
    <row r="10185" spans="28:39">
      <c r="AB10185" t="s">
        <v>650</v>
      </c>
      <c r="AC10185" s="1">
        <v>3</v>
      </c>
      <c r="AD10185" s="38" t="s">
        <v>427</v>
      </c>
      <c r="AE10185" s="60" t="s">
        <v>133</v>
      </c>
      <c r="AF10185" s="40">
        <v>110</v>
      </c>
      <c r="AG10185" s="45">
        <v>40</v>
      </c>
      <c r="AH10185">
        <v>46</v>
      </c>
      <c r="AL10185" t="s">
        <v>22</v>
      </c>
      <c r="AM10185">
        <v>72</v>
      </c>
    </row>
    <row r="10186" spans="28:39">
      <c r="AB10186" t="s">
        <v>650</v>
      </c>
      <c r="AC10186" s="1">
        <v>3</v>
      </c>
      <c r="AD10186" s="38" t="s">
        <v>427</v>
      </c>
      <c r="AE10186" s="60" t="s">
        <v>133</v>
      </c>
      <c r="AF10186" s="40">
        <v>110</v>
      </c>
      <c r="AG10186" s="46">
        <v>50</v>
      </c>
      <c r="AH10186">
        <v>42</v>
      </c>
      <c r="AL10186" t="s">
        <v>22</v>
      </c>
      <c r="AM10186">
        <v>72</v>
      </c>
    </row>
    <row r="10187" spans="28:39">
      <c r="AB10187" t="s">
        <v>650</v>
      </c>
      <c r="AC10187" s="1">
        <v>3</v>
      </c>
      <c r="AD10187" s="38" t="s">
        <v>427</v>
      </c>
      <c r="AE10187" s="60" t="s">
        <v>133</v>
      </c>
      <c r="AF10187" s="40">
        <v>110</v>
      </c>
      <c r="AG10187" s="47">
        <v>60</v>
      </c>
      <c r="AH10187">
        <v>38</v>
      </c>
      <c r="AL10187" t="s">
        <v>22</v>
      </c>
      <c r="AM10187">
        <v>72</v>
      </c>
    </row>
    <row r="10188" spans="28:39">
      <c r="AB10188" t="s">
        <v>650</v>
      </c>
      <c r="AC10188" s="1">
        <v>3</v>
      </c>
      <c r="AD10188" s="38" t="s">
        <v>427</v>
      </c>
      <c r="AE10188" s="60" t="s">
        <v>133</v>
      </c>
      <c r="AF10188" s="40">
        <v>110</v>
      </c>
      <c r="AG10188" s="48">
        <v>70</v>
      </c>
      <c r="AH10188">
        <v>35</v>
      </c>
      <c r="AL10188" t="s">
        <v>22</v>
      </c>
      <c r="AM10188">
        <v>72</v>
      </c>
    </row>
    <row r="10189" spans="28:39">
      <c r="AB10189" t="s">
        <v>650</v>
      </c>
      <c r="AC10189" s="1">
        <v>3</v>
      </c>
      <c r="AD10189" s="38" t="s">
        <v>427</v>
      </c>
      <c r="AE10189" s="60" t="s">
        <v>133</v>
      </c>
      <c r="AF10189" s="49">
        <v>115</v>
      </c>
      <c r="AG10189" s="41">
        <v>0</v>
      </c>
      <c r="AH10189">
        <v>52</v>
      </c>
      <c r="AL10189" t="s">
        <v>22</v>
      </c>
      <c r="AM10189">
        <v>72</v>
      </c>
    </row>
    <row r="10190" spans="28:39">
      <c r="AB10190" t="s">
        <v>650</v>
      </c>
      <c r="AC10190" s="1">
        <v>3</v>
      </c>
      <c r="AD10190" s="38" t="s">
        <v>427</v>
      </c>
      <c r="AE10190" s="60" t="s">
        <v>133</v>
      </c>
      <c r="AF10190" s="49">
        <v>115</v>
      </c>
      <c r="AG10190" s="42">
        <v>10</v>
      </c>
      <c r="AH10190">
        <v>52</v>
      </c>
      <c r="AL10190" t="s">
        <v>22</v>
      </c>
      <c r="AM10190">
        <v>72</v>
      </c>
    </row>
    <row r="10191" spans="28:39">
      <c r="AB10191" t="s">
        <v>650</v>
      </c>
      <c r="AC10191" s="1">
        <v>3</v>
      </c>
      <c r="AD10191" s="38" t="s">
        <v>427</v>
      </c>
      <c r="AE10191" s="60" t="s">
        <v>133</v>
      </c>
      <c r="AF10191" s="49">
        <v>115</v>
      </c>
      <c r="AG10191" s="43">
        <v>20</v>
      </c>
      <c r="AH10191">
        <v>52</v>
      </c>
      <c r="AL10191" t="s">
        <v>22</v>
      </c>
      <c r="AM10191">
        <v>72</v>
      </c>
    </row>
    <row r="10192" spans="28:39">
      <c r="AB10192" t="s">
        <v>650</v>
      </c>
      <c r="AC10192" s="1">
        <v>3</v>
      </c>
      <c r="AD10192" s="38" t="s">
        <v>427</v>
      </c>
      <c r="AE10192" s="60" t="s">
        <v>133</v>
      </c>
      <c r="AF10192" s="49">
        <v>115</v>
      </c>
      <c r="AG10192" s="44">
        <v>30</v>
      </c>
      <c r="AH10192">
        <v>52</v>
      </c>
      <c r="AL10192" t="s">
        <v>22</v>
      </c>
      <c r="AM10192">
        <v>72</v>
      </c>
    </row>
    <row r="10193" spans="28:39">
      <c r="AB10193" t="s">
        <v>650</v>
      </c>
      <c r="AC10193" s="1">
        <v>3</v>
      </c>
      <c r="AD10193" s="38" t="s">
        <v>427</v>
      </c>
      <c r="AE10193" s="60" t="s">
        <v>133</v>
      </c>
      <c r="AF10193" s="49">
        <v>115</v>
      </c>
      <c r="AG10193" s="45">
        <v>40</v>
      </c>
      <c r="AH10193">
        <v>46</v>
      </c>
      <c r="AL10193" t="s">
        <v>22</v>
      </c>
      <c r="AM10193">
        <v>72</v>
      </c>
    </row>
    <row r="10194" spans="28:39">
      <c r="AB10194" t="s">
        <v>650</v>
      </c>
      <c r="AC10194" s="1">
        <v>3</v>
      </c>
      <c r="AD10194" s="38" t="s">
        <v>427</v>
      </c>
      <c r="AE10194" s="60" t="s">
        <v>133</v>
      </c>
      <c r="AF10194" s="49">
        <v>115</v>
      </c>
      <c r="AG10194" s="46">
        <v>50</v>
      </c>
      <c r="AH10194">
        <v>42</v>
      </c>
      <c r="AL10194" t="s">
        <v>22</v>
      </c>
      <c r="AM10194">
        <v>72</v>
      </c>
    </row>
    <row r="10195" spans="28:39">
      <c r="AB10195" t="s">
        <v>650</v>
      </c>
      <c r="AC10195" s="1">
        <v>3</v>
      </c>
      <c r="AD10195" s="38" t="s">
        <v>427</v>
      </c>
      <c r="AE10195" s="60" t="s">
        <v>133</v>
      </c>
      <c r="AF10195" s="49">
        <v>115</v>
      </c>
      <c r="AG10195" s="47">
        <v>60</v>
      </c>
      <c r="AH10195">
        <v>38</v>
      </c>
      <c r="AL10195" t="s">
        <v>22</v>
      </c>
      <c r="AM10195">
        <v>72</v>
      </c>
    </row>
    <row r="10196" spans="28:39">
      <c r="AB10196" t="s">
        <v>650</v>
      </c>
      <c r="AC10196" s="1">
        <v>3</v>
      </c>
      <c r="AD10196" s="38" t="s">
        <v>427</v>
      </c>
      <c r="AE10196" s="60" t="s">
        <v>133</v>
      </c>
      <c r="AF10196" s="49">
        <v>115</v>
      </c>
      <c r="AG10196" s="48">
        <v>70</v>
      </c>
      <c r="AH10196">
        <v>35</v>
      </c>
      <c r="AL10196" t="s">
        <v>22</v>
      </c>
      <c r="AM10196">
        <v>72</v>
      </c>
    </row>
    <row r="10197" spans="28:39">
      <c r="AB10197" t="s">
        <v>650</v>
      </c>
      <c r="AC10197" s="1">
        <v>3</v>
      </c>
      <c r="AD10197" s="38" t="s">
        <v>427</v>
      </c>
      <c r="AE10197" s="60" t="s">
        <v>133</v>
      </c>
      <c r="AF10197" s="50">
        <v>120</v>
      </c>
      <c r="AG10197" s="41">
        <v>0</v>
      </c>
      <c r="AH10197">
        <v>50</v>
      </c>
      <c r="AL10197" t="s">
        <v>22</v>
      </c>
      <c r="AM10197">
        <v>72</v>
      </c>
    </row>
    <row r="10198" spans="28:39">
      <c r="AB10198" t="s">
        <v>650</v>
      </c>
      <c r="AC10198" s="1">
        <v>3</v>
      </c>
      <c r="AD10198" s="38" t="s">
        <v>427</v>
      </c>
      <c r="AE10198" s="60" t="s">
        <v>133</v>
      </c>
      <c r="AF10198" s="50">
        <v>120</v>
      </c>
      <c r="AG10198" s="42">
        <v>10</v>
      </c>
      <c r="AH10198">
        <v>50</v>
      </c>
      <c r="AL10198" t="s">
        <v>22</v>
      </c>
      <c r="AM10198">
        <v>72</v>
      </c>
    </row>
    <row r="10199" spans="28:39">
      <c r="AB10199" t="s">
        <v>650</v>
      </c>
      <c r="AC10199" s="1">
        <v>3</v>
      </c>
      <c r="AD10199" s="38" t="s">
        <v>427</v>
      </c>
      <c r="AE10199" s="60" t="s">
        <v>133</v>
      </c>
      <c r="AF10199" s="50">
        <v>120</v>
      </c>
      <c r="AG10199" s="43">
        <v>20</v>
      </c>
      <c r="AH10199">
        <v>50</v>
      </c>
      <c r="AL10199" t="s">
        <v>22</v>
      </c>
      <c r="AM10199">
        <v>72</v>
      </c>
    </row>
    <row r="10200" spans="28:39">
      <c r="AB10200" t="s">
        <v>650</v>
      </c>
      <c r="AC10200" s="1">
        <v>3</v>
      </c>
      <c r="AD10200" s="38" t="s">
        <v>427</v>
      </c>
      <c r="AE10200" s="60" t="s">
        <v>133</v>
      </c>
      <c r="AF10200" s="50">
        <v>120</v>
      </c>
      <c r="AG10200" s="44">
        <v>30</v>
      </c>
      <c r="AH10200">
        <v>50</v>
      </c>
      <c r="AL10200" t="s">
        <v>22</v>
      </c>
      <c r="AM10200">
        <v>72</v>
      </c>
    </row>
    <row r="10201" spans="28:39">
      <c r="AB10201" t="s">
        <v>650</v>
      </c>
      <c r="AC10201" s="1">
        <v>3</v>
      </c>
      <c r="AD10201" s="38" t="s">
        <v>427</v>
      </c>
      <c r="AE10201" s="60" t="s">
        <v>133</v>
      </c>
      <c r="AF10201" s="50">
        <v>120</v>
      </c>
      <c r="AG10201" s="45">
        <v>40</v>
      </c>
      <c r="AH10201">
        <v>46</v>
      </c>
      <c r="AL10201" t="s">
        <v>22</v>
      </c>
      <c r="AM10201">
        <v>72</v>
      </c>
    </row>
    <row r="10202" spans="28:39">
      <c r="AB10202" t="s">
        <v>650</v>
      </c>
      <c r="AC10202" s="1">
        <v>3</v>
      </c>
      <c r="AD10202" s="38" t="s">
        <v>427</v>
      </c>
      <c r="AE10202" s="60" t="s">
        <v>133</v>
      </c>
      <c r="AF10202" s="50">
        <v>120</v>
      </c>
      <c r="AG10202" s="46">
        <v>50</v>
      </c>
      <c r="AH10202">
        <v>42</v>
      </c>
      <c r="AL10202" t="s">
        <v>22</v>
      </c>
      <c r="AM10202">
        <v>72</v>
      </c>
    </row>
    <row r="10203" spans="28:39">
      <c r="AB10203" t="s">
        <v>650</v>
      </c>
      <c r="AC10203" s="1">
        <v>3</v>
      </c>
      <c r="AD10203" s="38" t="s">
        <v>427</v>
      </c>
      <c r="AE10203" s="60" t="s">
        <v>133</v>
      </c>
      <c r="AF10203" s="50">
        <v>120</v>
      </c>
      <c r="AG10203" s="47">
        <v>60</v>
      </c>
      <c r="AH10203">
        <v>38</v>
      </c>
      <c r="AL10203" t="s">
        <v>22</v>
      </c>
      <c r="AM10203">
        <v>72</v>
      </c>
    </row>
    <row r="10204" spans="28:39">
      <c r="AB10204" t="s">
        <v>650</v>
      </c>
      <c r="AC10204" s="1">
        <v>3</v>
      </c>
      <c r="AD10204" s="38" t="s">
        <v>427</v>
      </c>
      <c r="AE10204" s="60" t="s">
        <v>133</v>
      </c>
      <c r="AF10204" s="50">
        <v>120</v>
      </c>
      <c r="AG10204" s="48">
        <v>70</v>
      </c>
      <c r="AH10204">
        <v>35</v>
      </c>
      <c r="AL10204" t="s">
        <v>22</v>
      </c>
      <c r="AM10204">
        <v>72</v>
      </c>
    </row>
    <row r="10205" spans="28:39">
      <c r="AB10205" t="s">
        <v>650</v>
      </c>
      <c r="AC10205" s="1">
        <v>3</v>
      </c>
      <c r="AD10205" s="38" t="s">
        <v>427</v>
      </c>
      <c r="AE10205" s="60" t="s">
        <v>133</v>
      </c>
      <c r="AF10205" s="51">
        <v>130</v>
      </c>
      <c r="AG10205" s="41">
        <v>0</v>
      </c>
      <c r="AH10205">
        <v>48</v>
      </c>
      <c r="AL10205" t="s">
        <v>22</v>
      </c>
      <c r="AM10205">
        <v>72</v>
      </c>
    </row>
    <row r="10206" spans="28:39">
      <c r="AB10206" t="s">
        <v>650</v>
      </c>
      <c r="AC10206" s="1">
        <v>3</v>
      </c>
      <c r="AD10206" s="38" t="s">
        <v>427</v>
      </c>
      <c r="AE10206" s="60" t="s">
        <v>133</v>
      </c>
      <c r="AF10206" s="51">
        <v>130</v>
      </c>
      <c r="AG10206" s="42">
        <v>10</v>
      </c>
      <c r="AH10206">
        <v>48</v>
      </c>
      <c r="AL10206" t="s">
        <v>22</v>
      </c>
      <c r="AM10206">
        <v>72</v>
      </c>
    </row>
    <row r="10207" spans="28:39">
      <c r="AB10207" t="s">
        <v>650</v>
      </c>
      <c r="AC10207" s="1">
        <v>3</v>
      </c>
      <c r="AD10207" s="38" t="s">
        <v>427</v>
      </c>
      <c r="AE10207" s="60" t="s">
        <v>133</v>
      </c>
      <c r="AF10207" s="51">
        <v>130</v>
      </c>
      <c r="AG10207" s="43">
        <v>20</v>
      </c>
      <c r="AH10207">
        <v>48</v>
      </c>
      <c r="AL10207" t="s">
        <v>22</v>
      </c>
      <c r="AM10207">
        <v>72</v>
      </c>
    </row>
    <row r="10208" spans="28:39">
      <c r="AB10208" t="s">
        <v>650</v>
      </c>
      <c r="AC10208" s="1">
        <v>3</v>
      </c>
      <c r="AD10208" s="38" t="s">
        <v>427</v>
      </c>
      <c r="AE10208" s="60" t="s">
        <v>133</v>
      </c>
      <c r="AF10208" s="51">
        <v>130</v>
      </c>
      <c r="AG10208" s="44">
        <v>30</v>
      </c>
      <c r="AH10208">
        <v>48</v>
      </c>
      <c r="AL10208" t="s">
        <v>22</v>
      </c>
      <c r="AM10208">
        <v>72</v>
      </c>
    </row>
    <row r="10209" spans="28:39">
      <c r="AB10209" t="s">
        <v>650</v>
      </c>
      <c r="AC10209" s="1">
        <v>3</v>
      </c>
      <c r="AD10209" s="38" t="s">
        <v>427</v>
      </c>
      <c r="AE10209" s="60" t="s">
        <v>133</v>
      </c>
      <c r="AF10209" s="51">
        <v>130</v>
      </c>
      <c r="AG10209" s="45">
        <v>40</v>
      </c>
      <c r="AH10209">
        <v>46</v>
      </c>
      <c r="AL10209" t="s">
        <v>22</v>
      </c>
      <c r="AM10209">
        <v>72</v>
      </c>
    </row>
    <row r="10210" spans="28:39">
      <c r="AB10210" t="s">
        <v>650</v>
      </c>
      <c r="AC10210" s="1">
        <v>3</v>
      </c>
      <c r="AD10210" s="38" t="s">
        <v>427</v>
      </c>
      <c r="AE10210" s="60" t="s">
        <v>133</v>
      </c>
      <c r="AF10210" s="51">
        <v>130</v>
      </c>
      <c r="AG10210" s="46">
        <v>50</v>
      </c>
      <c r="AH10210">
        <v>42</v>
      </c>
      <c r="AL10210" t="s">
        <v>22</v>
      </c>
      <c r="AM10210">
        <v>72</v>
      </c>
    </row>
    <row r="10211" spans="28:39">
      <c r="AB10211" t="s">
        <v>650</v>
      </c>
      <c r="AC10211" s="1">
        <v>3</v>
      </c>
      <c r="AD10211" s="38" t="s">
        <v>427</v>
      </c>
      <c r="AE10211" s="60" t="s">
        <v>133</v>
      </c>
      <c r="AF10211" s="51">
        <v>130</v>
      </c>
      <c r="AG10211" s="47">
        <v>60</v>
      </c>
      <c r="AH10211">
        <v>38</v>
      </c>
      <c r="AL10211" t="s">
        <v>22</v>
      </c>
      <c r="AM10211">
        <v>72</v>
      </c>
    </row>
    <row r="10212" spans="28:39">
      <c r="AB10212" t="s">
        <v>650</v>
      </c>
      <c r="AC10212" s="1">
        <v>3</v>
      </c>
      <c r="AD10212" s="38" t="s">
        <v>427</v>
      </c>
      <c r="AE10212" s="60" t="s">
        <v>133</v>
      </c>
      <c r="AF10212" s="51">
        <v>130</v>
      </c>
      <c r="AG10212" s="48">
        <v>70</v>
      </c>
      <c r="AH10212">
        <v>35</v>
      </c>
      <c r="AL10212" t="s">
        <v>22</v>
      </c>
      <c r="AM10212">
        <v>72</v>
      </c>
    </row>
    <row r="10213" spans="28:39">
      <c r="AB10213" t="s">
        <v>650</v>
      </c>
      <c r="AC10213" s="1">
        <v>3</v>
      </c>
      <c r="AD10213" s="38" t="s">
        <v>427</v>
      </c>
      <c r="AE10213" s="60" t="s">
        <v>133</v>
      </c>
      <c r="AF10213" s="52">
        <v>140</v>
      </c>
      <c r="AG10213" s="41">
        <v>0</v>
      </c>
      <c r="AH10213">
        <v>45</v>
      </c>
      <c r="AL10213" t="s">
        <v>22</v>
      </c>
      <c r="AM10213">
        <v>72</v>
      </c>
    </row>
    <row r="10214" spans="28:39">
      <c r="AB10214" t="s">
        <v>650</v>
      </c>
      <c r="AC10214" s="1">
        <v>3</v>
      </c>
      <c r="AD10214" s="38" t="s">
        <v>427</v>
      </c>
      <c r="AE10214" s="60" t="s">
        <v>133</v>
      </c>
      <c r="AF10214" s="52">
        <v>140</v>
      </c>
      <c r="AG10214" s="42">
        <v>10</v>
      </c>
      <c r="AH10214">
        <v>45</v>
      </c>
      <c r="AL10214" t="s">
        <v>22</v>
      </c>
      <c r="AM10214">
        <v>72</v>
      </c>
    </row>
    <row r="10215" spans="28:39">
      <c r="AB10215" t="s">
        <v>650</v>
      </c>
      <c r="AC10215" s="1">
        <v>3</v>
      </c>
      <c r="AD10215" s="38" t="s">
        <v>427</v>
      </c>
      <c r="AE10215" s="60" t="s">
        <v>133</v>
      </c>
      <c r="AF10215" s="52">
        <v>140</v>
      </c>
      <c r="AG10215" s="43">
        <v>20</v>
      </c>
      <c r="AH10215">
        <v>45</v>
      </c>
      <c r="AL10215" t="s">
        <v>22</v>
      </c>
      <c r="AM10215">
        <v>72</v>
      </c>
    </row>
    <row r="10216" spans="28:39">
      <c r="AB10216" t="s">
        <v>650</v>
      </c>
      <c r="AC10216" s="1">
        <v>3</v>
      </c>
      <c r="AD10216" s="38" t="s">
        <v>427</v>
      </c>
      <c r="AE10216" s="60" t="s">
        <v>133</v>
      </c>
      <c r="AF10216" s="52">
        <v>140</v>
      </c>
      <c r="AG10216" s="44">
        <v>30</v>
      </c>
      <c r="AH10216">
        <v>45</v>
      </c>
      <c r="AL10216" t="s">
        <v>22</v>
      </c>
      <c r="AM10216">
        <v>72</v>
      </c>
    </row>
    <row r="10217" spans="28:39">
      <c r="AB10217" t="s">
        <v>650</v>
      </c>
      <c r="AC10217" s="1">
        <v>3</v>
      </c>
      <c r="AD10217" s="38" t="s">
        <v>427</v>
      </c>
      <c r="AE10217" s="60" t="s">
        <v>133</v>
      </c>
      <c r="AF10217" s="52">
        <v>140</v>
      </c>
      <c r="AG10217" s="45">
        <v>40</v>
      </c>
      <c r="AH10217">
        <v>45</v>
      </c>
      <c r="AL10217" t="s">
        <v>22</v>
      </c>
      <c r="AM10217">
        <v>72</v>
      </c>
    </row>
    <row r="10218" spans="28:39">
      <c r="AB10218" t="s">
        <v>650</v>
      </c>
      <c r="AC10218" s="1">
        <v>3</v>
      </c>
      <c r="AD10218" s="38" t="s">
        <v>427</v>
      </c>
      <c r="AE10218" s="60" t="s">
        <v>133</v>
      </c>
      <c r="AF10218" s="52">
        <v>140</v>
      </c>
      <c r="AG10218" s="46">
        <v>50</v>
      </c>
      <c r="AH10218">
        <v>42</v>
      </c>
      <c r="AL10218" t="s">
        <v>22</v>
      </c>
      <c r="AM10218">
        <v>72</v>
      </c>
    </row>
    <row r="10219" spans="28:39">
      <c r="AB10219" t="s">
        <v>650</v>
      </c>
      <c r="AC10219" s="1">
        <v>3</v>
      </c>
      <c r="AD10219" s="38" t="s">
        <v>427</v>
      </c>
      <c r="AE10219" s="60" t="s">
        <v>133</v>
      </c>
      <c r="AF10219" s="52">
        <v>140</v>
      </c>
      <c r="AG10219" s="47">
        <v>60</v>
      </c>
      <c r="AH10219">
        <v>38</v>
      </c>
      <c r="AL10219" t="s">
        <v>22</v>
      </c>
      <c r="AM10219">
        <v>72</v>
      </c>
    </row>
    <row r="10220" spans="28:39">
      <c r="AB10220" t="s">
        <v>650</v>
      </c>
      <c r="AC10220" s="1">
        <v>3</v>
      </c>
      <c r="AD10220" s="38" t="s">
        <v>427</v>
      </c>
      <c r="AE10220" s="60" t="s">
        <v>133</v>
      </c>
      <c r="AF10220" s="52">
        <v>140</v>
      </c>
      <c r="AG10220" s="48">
        <v>70</v>
      </c>
      <c r="AH10220">
        <v>35</v>
      </c>
      <c r="AL10220" t="s">
        <v>22</v>
      </c>
      <c r="AM10220">
        <v>72</v>
      </c>
    </row>
    <row r="10221" spans="28:39">
      <c r="AB10221" t="s">
        <v>650</v>
      </c>
      <c r="AC10221" s="1">
        <v>3</v>
      </c>
      <c r="AD10221" s="38" t="s">
        <v>427</v>
      </c>
      <c r="AE10221" s="60" t="s">
        <v>133</v>
      </c>
      <c r="AF10221" s="53">
        <v>150</v>
      </c>
      <c r="AG10221" s="41">
        <v>0</v>
      </c>
      <c r="AH10221">
        <v>43</v>
      </c>
      <c r="AL10221" t="s">
        <v>22</v>
      </c>
      <c r="AM10221">
        <v>72</v>
      </c>
    </row>
    <row r="10222" spans="28:39">
      <c r="AB10222" t="s">
        <v>650</v>
      </c>
      <c r="AC10222" s="1">
        <v>3</v>
      </c>
      <c r="AD10222" s="38" t="s">
        <v>427</v>
      </c>
      <c r="AE10222" s="60" t="s">
        <v>133</v>
      </c>
      <c r="AF10222" s="53">
        <v>150</v>
      </c>
      <c r="AG10222" s="42">
        <v>10</v>
      </c>
      <c r="AH10222">
        <v>43</v>
      </c>
      <c r="AL10222" t="s">
        <v>22</v>
      </c>
      <c r="AM10222">
        <v>72</v>
      </c>
    </row>
    <row r="10223" spans="28:39">
      <c r="AB10223" t="s">
        <v>650</v>
      </c>
      <c r="AC10223" s="1">
        <v>3</v>
      </c>
      <c r="AD10223" s="38" t="s">
        <v>427</v>
      </c>
      <c r="AE10223" s="60" t="s">
        <v>133</v>
      </c>
      <c r="AF10223" s="53">
        <v>150</v>
      </c>
      <c r="AG10223" s="43">
        <v>20</v>
      </c>
      <c r="AH10223">
        <v>43</v>
      </c>
      <c r="AL10223" t="s">
        <v>22</v>
      </c>
      <c r="AM10223">
        <v>72</v>
      </c>
    </row>
    <row r="10224" spans="28:39">
      <c r="AB10224" t="s">
        <v>650</v>
      </c>
      <c r="AC10224" s="1">
        <v>3</v>
      </c>
      <c r="AD10224" s="38" t="s">
        <v>427</v>
      </c>
      <c r="AE10224" s="60" t="s">
        <v>133</v>
      </c>
      <c r="AF10224" s="53">
        <v>150</v>
      </c>
      <c r="AG10224" s="44">
        <v>30</v>
      </c>
      <c r="AH10224">
        <v>43</v>
      </c>
      <c r="AL10224" t="s">
        <v>22</v>
      </c>
      <c r="AM10224">
        <v>72</v>
      </c>
    </row>
    <row r="10225" spans="28:39">
      <c r="AB10225" t="s">
        <v>650</v>
      </c>
      <c r="AC10225" s="1">
        <v>3</v>
      </c>
      <c r="AD10225" s="38" t="s">
        <v>427</v>
      </c>
      <c r="AE10225" s="60" t="s">
        <v>133</v>
      </c>
      <c r="AF10225" s="53">
        <v>150</v>
      </c>
      <c r="AG10225" s="45">
        <v>40</v>
      </c>
      <c r="AH10225">
        <v>43</v>
      </c>
      <c r="AL10225" t="s">
        <v>22</v>
      </c>
      <c r="AM10225">
        <v>72</v>
      </c>
    </row>
    <row r="10226" spans="28:39">
      <c r="AB10226" t="s">
        <v>650</v>
      </c>
      <c r="AC10226" s="1">
        <v>3</v>
      </c>
      <c r="AD10226" s="38" t="s">
        <v>427</v>
      </c>
      <c r="AE10226" s="60" t="s">
        <v>133</v>
      </c>
      <c r="AF10226" s="53">
        <v>150</v>
      </c>
      <c r="AG10226" s="46">
        <v>50</v>
      </c>
      <c r="AH10226">
        <v>42</v>
      </c>
      <c r="AL10226" t="s">
        <v>22</v>
      </c>
      <c r="AM10226">
        <v>72</v>
      </c>
    </row>
    <row r="10227" spans="28:39">
      <c r="AB10227" t="s">
        <v>650</v>
      </c>
      <c r="AC10227" s="1">
        <v>3</v>
      </c>
      <c r="AD10227" s="38" t="s">
        <v>427</v>
      </c>
      <c r="AE10227" s="60" t="s">
        <v>133</v>
      </c>
      <c r="AF10227" s="53">
        <v>150</v>
      </c>
      <c r="AG10227" s="47">
        <v>60</v>
      </c>
      <c r="AH10227">
        <v>38</v>
      </c>
      <c r="AL10227" t="s">
        <v>22</v>
      </c>
      <c r="AM10227">
        <v>72</v>
      </c>
    </row>
    <row r="10228" spans="28:39">
      <c r="AB10228" t="s">
        <v>650</v>
      </c>
      <c r="AC10228" s="1">
        <v>3</v>
      </c>
      <c r="AD10228" s="38" t="s">
        <v>427</v>
      </c>
      <c r="AE10228" s="60" t="s">
        <v>133</v>
      </c>
      <c r="AF10228" s="53">
        <v>150</v>
      </c>
      <c r="AG10228" s="48">
        <v>70</v>
      </c>
      <c r="AH10228">
        <v>35</v>
      </c>
      <c r="AL10228" t="s">
        <v>22</v>
      </c>
      <c r="AM10228">
        <v>72</v>
      </c>
    </row>
    <row r="10229" spans="28:39">
      <c r="AB10229" t="s">
        <v>650</v>
      </c>
      <c r="AC10229" s="1">
        <v>3</v>
      </c>
      <c r="AD10229" s="38" t="s">
        <v>427</v>
      </c>
      <c r="AE10229" s="60" t="s">
        <v>133</v>
      </c>
      <c r="AF10229" s="54">
        <v>160</v>
      </c>
      <c r="AG10229" s="41">
        <v>0</v>
      </c>
      <c r="AH10229">
        <v>41</v>
      </c>
      <c r="AL10229" t="s">
        <v>22</v>
      </c>
      <c r="AM10229">
        <v>72</v>
      </c>
    </row>
    <row r="10230" spans="28:39">
      <c r="AB10230" t="s">
        <v>650</v>
      </c>
      <c r="AC10230" s="1">
        <v>3</v>
      </c>
      <c r="AD10230" s="38" t="s">
        <v>427</v>
      </c>
      <c r="AE10230" s="60" t="s">
        <v>133</v>
      </c>
      <c r="AF10230" s="54">
        <v>160</v>
      </c>
      <c r="AG10230" s="42">
        <v>10</v>
      </c>
      <c r="AH10230">
        <v>41</v>
      </c>
      <c r="AL10230" t="s">
        <v>22</v>
      </c>
      <c r="AM10230">
        <v>72</v>
      </c>
    </row>
    <row r="10231" spans="28:39">
      <c r="AB10231" t="s">
        <v>650</v>
      </c>
      <c r="AC10231" s="1">
        <v>3</v>
      </c>
      <c r="AD10231" s="38" t="s">
        <v>427</v>
      </c>
      <c r="AE10231" s="60" t="s">
        <v>133</v>
      </c>
      <c r="AF10231" s="54">
        <v>160</v>
      </c>
      <c r="AG10231" s="43">
        <v>20</v>
      </c>
      <c r="AH10231">
        <v>41</v>
      </c>
      <c r="AL10231" t="s">
        <v>22</v>
      </c>
      <c r="AM10231">
        <v>72</v>
      </c>
    </row>
    <row r="10232" spans="28:39">
      <c r="AB10232" t="s">
        <v>650</v>
      </c>
      <c r="AC10232" s="1">
        <v>3</v>
      </c>
      <c r="AD10232" s="38" t="s">
        <v>427</v>
      </c>
      <c r="AE10232" s="60" t="s">
        <v>133</v>
      </c>
      <c r="AF10232" s="54">
        <v>160</v>
      </c>
      <c r="AG10232" s="44">
        <v>30</v>
      </c>
      <c r="AH10232">
        <v>41</v>
      </c>
      <c r="AL10232" t="s">
        <v>22</v>
      </c>
      <c r="AM10232">
        <v>72</v>
      </c>
    </row>
    <row r="10233" spans="28:39">
      <c r="AB10233" t="s">
        <v>650</v>
      </c>
      <c r="AC10233" s="1">
        <v>3</v>
      </c>
      <c r="AD10233" s="38" t="s">
        <v>427</v>
      </c>
      <c r="AE10233" s="60" t="s">
        <v>133</v>
      </c>
      <c r="AF10233" s="54">
        <v>160</v>
      </c>
      <c r="AG10233" s="45">
        <v>40</v>
      </c>
      <c r="AH10233">
        <v>41</v>
      </c>
      <c r="AL10233" t="s">
        <v>22</v>
      </c>
      <c r="AM10233">
        <v>72</v>
      </c>
    </row>
    <row r="10234" spans="28:39">
      <c r="AB10234" t="s">
        <v>650</v>
      </c>
      <c r="AC10234" s="1">
        <v>3</v>
      </c>
      <c r="AD10234" s="38" t="s">
        <v>427</v>
      </c>
      <c r="AE10234" s="60" t="s">
        <v>133</v>
      </c>
      <c r="AF10234" s="54">
        <v>160</v>
      </c>
      <c r="AG10234" s="46">
        <v>50</v>
      </c>
      <c r="AH10234">
        <v>41</v>
      </c>
      <c r="AL10234" t="s">
        <v>22</v>
      </c>
      <c r="AM10234">
        <v>72</v>
      </c>
    </row>
    <row r="10235" spans="28:39">
      <c r="AB10235" t="s">
        <v>650</v>
      </c>
      <c r="AC10235" s="1">
        <v>3</v>
      </c>
      <c r="AD10235" s="38" t="s">
        <v>427</v>
      </c>
      <c r="AE10235" s="60" t="s">
        <v>133</v>
      </c>
      <c r="AF10235" s="54">
        <v>160</v>
      </c>
      <c r="AG10235" s="47">
        <v>60</v>
      </c>
      <c r="AH10235">
        <v>38</v>
      </c>
      <c r="AL10235" t="s">
        <v>22</v>
      </c>
      <c r="AM10235">
        <v>72</v>
      </c>
    </row>
    <row r="10236" spans="28:39">
      <c r="AB10236" t="s">
        <v>650</v>
      </c>
      <c r="AC10236" s="1">
        <v>3</v>
      </c>
      <c r="AD10236" s="38" t="s">
        <v>427</v>
      </c>
      <c r="AE10236" s="60" t="s">
        <v>133</v>
      </c>
      <c r="AF10236" s="54">
        <v>160</v>
      </c>
      <c r="AG10236" s="48">
        <v>70</v>
      </c>
      <c r="AH10236">
        <v>35</v>
      </c>
      <c r="AL10236" t="s">
        <v>22</v>
      </c>
      <c r="AM10236">
        <v>72</v>
      </c>
    </row>
    <row r="10237" spans="28:39">
      <c r="AB10237" t="s">
        <v>650</v>
      </c>
      <c r="AC10237" s="1">
        <v>3</v>
      </c>
      <c r="AD10237" s="38" t="s">
        <v>427</v>
      </c>
      <c r="AE10237" s="60" t="s">
        <v>133</v>
      </c>
      <c r="AF10237" s="55">
        <v>170</v>
      </c>
      <c r="AG10237" s="41">
        <v>0</v>
      </c>
      <c r="AH10237">
        <v>39</v>
      </c>
      <c r="AL10237" t="s">
        <v>22</v>
      </c>
      <c r="AM10237">
        <v>72</v>
      </c>
    </row>
    <row r="10238" spans="28:39">
      <c r="AB10238" t="s">
        <v>650</v>
      </c>
      <c r="AC10238" s="1">
        <v>3</v>
      </c>
      <c r="AD10238" s="38" t="s">
        <v>427</v>
      </c>
      <c r="AE10238" s="60" t="s">
        <v>133</v>
      </c>
      <c r="AF10238" s="55">
        <v>170</v>
      </c>
      <c r="AG10238" s="42">
        <v>10</v>
      </c>
      <c r="AH10238">
        <v>39</v>
      </c>
      <c r="AL10238" t="s">
        <v>22</v>
      </c>
      <c r="AM10238">
        <v>72</v>
      </c>
    </row>
    <row r="10239" spans="28:39">
      <c r="AB10239" t="s">
        <v>650</v>
      </c>
      <c r="AC10239" s="1">
        <v>3</v>
      </c>
      <c r="AD10239" s="38" t="s">
        <v>427</v>
      </c>
      <c r="AE10239" s="60" t="s">
        <v>133</v>
      </c>
      <c r="AF10239" s="55">
        <v>170</v>
      </c>
      <c r="AG10239" s="43">
        <v>20</v>
      </c>
      <c r="AH10239">
        <v>39</v>
      </c>
      <c r="AL10239" t="s">
        <v>22</v>
      </c>
      <c r="AM10239">
        <v>72</v>
      </c>
    </row>
    <row r="10240" spans="28:39">
      <c r="AB10240" t="s">
        <v>650</v>
      </c>
      <c r="AC10240" s="1">
        <v>3</v>
      </c>
      <c r="AD10240" s="38" t="s">
        <v>427</v>
      </c>
      <c r="AE10240" s="60" t="s">
        <v>133</v>
      </c>
      <c r="AF10240" s="55">
        <v>170</v>
      </c>
      <c r="AG10240" s="44">
        <v>30</v>
      </c>
      <c r="AH10240">
        <v>39</v>
      </c>
      <c r="AL10240" t="s">
        <v>22</v>
      </c>
      <c r="AM10240">
        <v>72</v>
      </c>
    </row>
    <row r="10241" spans="28:39">
      <c r="AB10241" t="s">
        <v>650</v>
      </c>
      <c r="AC10241" s="1">
        <v>3</v>
      </c>
      <c r="AD10241" s="38" t="s">
        <v>427</v>
      </c>
      <c r="AE10241" s="60" t="s">
        <v>133</v>
      </c>
      <c r="AF10241" s="55">
        <v>170</v>
      </c>
      <c r="AG10241" s="45">
        <v>40</v>
      </c>
      <c r="AH10241">
        <v>39</v>
      </c>
      <c r="AL10241" t="s">
        <v>22</v>
      </c>
      <c r="AM10241">
        <v>72</v>
      </c>
    </row>
    <row r="10242" spans="28:39">
      <c r="AB10242" t="s">
        <v>650</v>
      </c>
      <c r="AC10242" s="1">
        <v>3</v>
      </c>
      <c r="AD10242" s="38" t="s">
        <v>427</v>
      </c>
      <c r="AE10242" s="60" t="s">
        <v>133</v>
      </c>
      <c r="AF10242" s="55">
        <v>170</v>
      </c>
      <c r="AG10242" s="46">
        <v>50</v>
      </c>
      <c r="AH10242">
        <v>39</v>
      </c>
      <c r="AL10242" t="s">
        <v>22</v>
      </c>
      <c r="AM10242">
        <v>72</v>
      </c>
    </row>
    <row r="10243" spans="28:39">
      <c r="AB10243" t="s">
        <v>650</v>
      </c>
      <c r="AC10243" s="1">
        <v>3</v>
      </c>
      <c r="AD10243" s="38" t="s">
        <v>427</v>
      </c>
      <c r="AE10243" s="60" t="s">
        <v>133</v>
      </c>
      <c r="AF10243" s="55">
        <v>170</v>
      </c>
      <c r="AG10243" s="47">
        <v>60</v>
      </c>
      <c r="AH10243">
        <v>38</v>
      </c>
      <c r="AL10243" t="s">
        <v>22</v>
      </c>
      <c r="AM10243">
        <v>72</v>
      </c>
    </row>
    <row r="10244" spans="28:39">
      <c r="AB10244" t="s">
        <v>650</v>
      </c>
      <c r="AC10244" s="1">
        <v>3</v>
      </c>
      <c r="AD10244" s="38" t="s">
        <v>427</v>
      </c>
      <c r="AE10244" s="60" t="s">
        <v>133</v>
      </c>
      <c r="AF10244" s="55">
        <v>170</v>
      </c>
      <c r="AG10244" s="48">
        <v>70</v>
      </c>
      <c r="AH10244">
        <v>35</v>
      </c>
      <c r="AL10244" t="s">
        <v>22</v>
      </c>
      <c r="AM10244">
        <v>72</v>
      </c>
    </row>
    <row r="10245" spans="28:39">
      <c r="AB10245" t="s">
        <v>650</v>
      </c>
      <c r="AC10245" s="1">
        <v>3</v>
      </c>
      <c r="AD10245" s="38" t="s">
        <v>427</v>
      </c>
      <c r="AE10245" s="60" t="s">
        <v>133</v>
      </c>
      <c r="AF10245" s="56">
        <v>180</v>
      </c>
      <c r="AG10245" s="41">
        <v>0</v>
      </c>
      <c r="AH10245">
        <v>38</v>
      </c>
      <c r="AL10245" t="s">
        <v>22</v>
      </c>
      <c r="AM10245">
        <v>72</v>
      </c>
    </row>
    <row r="10246" spans="28:39">
      <c r="AB10246" t="s">
        <v>650</v>
      </c>
      <c r="AC10246" s="1">
        <v>3</v>
      </c>
      <c r="AD10246" s="38" t="s">
        <v>427</v>
      </c>
      <c r="AE10246" s="60" t="s">
        <v>133</v>
      </c>
      <c r="AF10246" s="56">
        <v>180</v>
      </c>
      <c r="AG10246" s="42">
        <v>10</v>
      </c>
      <c r="AH10246">
        <v>38</v>
      </c>
      <c r="AL10246" t="s">
        <v>22</v>
      </c>
      <c r="AM10246">
        <v>72</v>
      </c>
    </row>
    <row r="10247" spans="28:39">
      <c r="AB10247" t="s">
        <v>650</v>
      </c>
      <c r="AC10247" s="1">
        <v>3</v>
      </c>
      <c r="AD10247" s="38" t="s">
        <v>427</v>
      </c>
      <c r="AE10247" s="60" t="s">
        <v>133</v>
      </c>
      <c r="AF10247" s="56">
        <v>180</v>
      </c>
      <c r="AG10247" s="43">
        <v>20</v>
      </c>
      <c r="AH10247">
        <v>38</v>
      </c>
      <c r="AL10247" t="s">
        <v>22</v>
      </c>
      <c r="AM10247">
        <v>72</v>
      </c>
    </row>
    <row r="10248" spans="28:39">
      <c r="AB10248" t="s">
        <v>650</v>
      </c>
      <c r="AC10248" s="1">
        <v>3</v>
      </c>
      <c r="AD10248" s="38" t="s">
        <v>427</v>
      </c>
      <c r="AE10248" s="60" t="s">
        <v>133</v>
      </c>
      <c r="AF10248" s="56">
        <v>180</v>
      </c>
      <c r="AG10248" s="44">
        <v>30</v>
      </c>
      <c r="AH10248">
        <v>38</v>
      </c>
      <c r="AL10248" t="s">
        <v>22</v>
      </c>
      <c r="AM10248">
        <v>72</v>
      </c>
    </row>
    <row r="10249" spans="28:39">
      <c r="AB10249" t="s">
        <v>650</v>
      </c>
      <c r="AC10249" s="1">
        <v>3</v>
      </c>
      <c r="AD10249" s="38" t="s">
        <v>427</v>
      </c>
      <c r="AE10249" s="60" t="s">
        <v>133</v>
      </c>
      <c r="AF10249" s="56">
        <v>180</v>
      </c>
      <c r="AG10249" s="45">
        <v>40</v>
      </c>
      <c r="AH10249">
        <v>38</v>
      </c>
      <c r="AL10249" t="s">
        <v>22</v>
      </c>
      <c r="AM10249">
        <v>72</v>
      </c>
    </row>
    <row r="10250" spans="28:39">
      <c r="AB10250" t="s">
        <v>650</v>
      </c>
      <c r="AC10250" s="1">
        <v>3</v>
      </c>
      <c r="AD10250" s="38" t="s">
        <v>427</v>
      </c>
      <c r="AE10250" s="60" t="s">
        <v>133</v>
      </c>
      <c r="AF10250" s="56">
        <v>180</v>
      </c>
      <c r="AG10250" s="46">
        <v>50</v>
      </c>
      <c r="AH10250">
        <v>38</v>
      </c>
      <c r="AL10250" t="s">
        <v>22</v>
      </c>
      <c r="AM10250">
        <v>72</v>
      </c>
    </row>
    <row r="10251" spans="28:39">
      <c r="AB10251" t="s">
        <v>650</v>
      </c>
      <c r="AC10251" s="1">
        <v>3</v>
      </c>
      <c r="AD10251" s="38" t="s">
        <v>427</v>
      </c>
      <c r="AE10251" s="60" t="s">
        <v>133</v>
      </c>
      <c r="AF10251" s="56">
        <v>180</v>
      </c>
      <c r="AG10251" s="47">
        <v>60</v>
      </c>
      <c r="AH10251">
        <v>38</v>
      </c>
      <c r="AL10251" t="s">
        <v>22</v>
      </c>
      <c r="AM10251">
        <v>72</v>
      </c>
    </row>
    <row r="10252" spans="28:39">
      <c r="AB10252" t="s">
        <v>650</v>
      </c>
      <c r="AC10252" s="1">
        <v>3</v>
      </c>
      <c r="AD10252" s="38" t="s">
        <v>427</v>
      </c>
      <c r="AE10252" s="60" t="s">
        <v>133</v>
      </c>
      <c r="AF10252" s="56">
        <v>180</v>
      </c>
      <c r="AG10252" s="48">
        <v>70</v>
      </c>
      <c r="AH10252">
        <v>35</v>
      </c>
      <c r="AL10252" t="s">
        <v>22</v>
      </c>
      <c r="AM10252">
        <v>72</v>
      </c>
    </row>
    <row r="10253" spans="28:39">
      <c r="AB10253" t="s">
        <v>650</v>
      </c>
      <c r="AC10253" s="1">
        <v>3</v>
      </c>
      <c r="AD10253" s="38" t="s">
        <v>427</v>
      </c>
      <c r="AE10253" s="60" t="s">
        <v>133</v>
      </c>
      <c r="AF10253" s="57">
        <v>200</v>
      </c>
      <c r="AG10253" s="41">
        <v>0</v>
      </c>
      <c r="AH10253">
        <v>31</v>
      </c>
      <c r="AL10253" t="s">
        <v>22</v>
      </c>
      <c r="AM10253">
        <v>72</v>
      </c>
    </row>
    <row r="10254" spans="28:39">
      <c r="AB10254" t="s">
        <v>650</v>
      </c>
      <c r="AC10254" s="1">
        <v>3</v>
      </c>
      <c r="AD10254" s="38" t="s">
        <v>427</v>
      </c>
      <c r="AE10254" s="60" t="s">
        <v>133</v>
      </c>
      <c r="AF10254" s="57">
        <v>200</v>
      </c>
      <c r="AG10254" s="42">
        <v>10</v>
      </c>
      <c r="AH10254">
        <v>31</v>
      </c>
      <c r="AL10254" t="s">
        <v>22</v>
      </c>
      <c r="AM10254">
        <v>72</v>
      </c>
    </row>
    <row r="10255" spans="28:39">
      <c r="AB10255" t="s">
        <v>650</v>
      </c>
      <c r="AC10255" s="1">
        <v>3</v>
      </c>
      <c r="AD10255" s="38" t="s">
        <v>427</v>
      </c>
      <c r="AE10255" s="60" t="s">
        <v>133</v>
      </c>
      <c r="AF10255" s="57">
        <v>200</v>
      </c>
      <c r="AG10255" s="43">
        <v>20</v>
      </c>
      <c r="AH10255">
        <v>31</v>
      </c>
      <c r="AL10255" t="s">
        <v>22</v>
      </c>
      <c r="AM10255">
        <v>72</v>
      </c>
    </row>
    <row r="10256" spans="28:39">
      <c r="AB10256" t="s">
        <v>650</v>
      </c>
      <c r="AC10256" s="1">
        <v>3</v>
      </c>
      <c r="AD10256" s="38" t="s">
        <v>427</v>
      </c>
      <c r="AE10256" s="60" t="s">
        <v>133</v>
      </c>
      <c r="AF10256" s="57">
        <v>200</v>
      </c>
      <c r="AG10256" s="44">
        <v>30</v>
      </c>
      <c r="AH10256">
        <v>31</v>
      </c>
      <c r="AL10256" t="s">
        <v>22</v>
      </c>
      <c r="AM10256">
        <v>72</v>
      </c>
    </row>
    <row r="10257" spans="28:39">
      <c r="AB10257" t="s">
        <v>650</v>
      </c>
      <c r="AC10257" s="1">
        <v>3</v>
      </c>
      <c r="AD10257" s="38" t="s">
        <v>427</v>
      </c>
      <c r="AE10257" s="60" t="s">
        <v>133</v>
      </c>
      <c r="AF10257" s="57">
        <v>200</v>
      </c>
      <c r="AG10257" s="45">
        <v>40</v>
      </c>
      <c r="AH10257">
        <v>31</v>
      </c>
      <c r="AL10257" t="s">
        <v>22</v>
      </c>
      <c r="AM10257">
        <v>72</v>
      </c>
    </row>
    <row r="10258" spans="28:39">
      <c r="AB10258" t="s">
        <v>650</v>
      </c>
      <c r="AC10258" s="1">
        <v>3</v>
      </c>
      <c r="AD10258" s="38" t="s">
        <v>427</v>
      </c>
      <c r="AE10258" s="60" t="s">
        <v>133</v>
      </c>
      <c r="AF10258" s="57">
        <v>200</v>
      </c>
      <c r="AG10258" s="46">
        <v>50</v>
      </c>
      <c r="AH10258">
        <v>31</v>
      </c>
      <c r="AL10258" t="s">
        <v>22</v>
      </c>
      <c r="AM10258">
        <v>72</v>
      </c>
    </row>
    <row r="10259" spans="28:39">
      <c r="AB10259" t="s">
        <v>650</v>
      </c>
      <c r="AC10259" s="1">
        <v>3</v>
      </c>
      <c r="AD10259" s="38" t="s">
        <v>427</v>
      </c>
      <c r="AE10259" s="60" t="s">
        <v>133</v>
      </c>
      <c r="AF10259" s="57">
        <v>200</v>
      </c>
      <c r="AG10259" s="47">
        <v>60</v>
      </c>
      <c r="AH10259">
        <v>31</v>
      </c>
      <c r="AL10259" t="s">
        <v>22</v>
      </c>
      <c r="AM10259">
        <v>72</v>
      </c>
    </row>
    <row r="10260" spans="28:39">
      <c r="AB10260" t="s">
        <v>650</v>
      </c>
      <c r="AC10260" s="1">
        <v>3</v>
      </c>
      <c r="AD10260" s="38" t="s">
        <v>427</v>
      </c>
      <c r="AE10260" s="60" t="s">
        <v>133</v>
      </c>
      <c r="AF10260" s="57">
        <v>200</v>
      </c>
      <c r="AG10260" s="48">
        <v>70</v>
      </c>
      <c r="AH10260">
        <v>31</v>
      </c>
      <c r="AL10260" t="s">
        <v>22</v>
      </c>
      <c r="AM10260">
        <v>72</v>
      </c>
    </row>
    <row r="10261" spans="28:39">
      <c r="AB10261" t="s">
        <v>650</v>
      </c>
      <c r="AC10261" s="1">
        <v>3</v>
      </c>
      <c r="AD10261" s="38" t="s">
        <v>428</v>
      </c>
      <c r="AE10261" s="60" t="s">
        <v>133</v>
      </c>
      <c r="AF10261" s="40">
        <v>110</v>
      </c>
      <c r="AG10261" s="41">
        <v>0</v>
      </c>
      <c r="AH10261">
        <v>50</v>
      </c>
      <c r="AL10261" t="s">
        <v>22</v>
      </c>
      <c r="AM10261">
        <v>72</v>
      </c>
    </row>
    <row r="10262" spans="28:39">
      <c r="AB10262" t="s">
        <v>650</v>
      </c>
      <c r="AC10262" s="1">
        <v>3</v>
      </c>
      <c r="AD10262" s="38" t="s">
        <v>428</v>
      </c>
      <c r="AE10262" s="60" t="s">
        <v>133</v>
      </c>
      <c r="AF10262" s="40">
        <v>110</v>
      </c>
      <c r="AG10262" s="42">
        <v>10</v>
      </c>
      <c r="AH10262">
        <v>50</v>
      </c>
      <c r="AL10262" t="s">
        <v>22</v>
      </c>
      <c r="AM10262">
        <v>72</v>
      </c>
    </row>
    <row r="10263" spans="28:39">
      <c r="AB10263" t="s">
        <v>650</v>
      </c>
      <c r="AC10263" s="1">
        <v>3</v>
      </c>
      <c r="AD10263" s="38" t="s">
        <v>428</v>
      </c>
      <c r="AE10263" s="60" t="s">
        <v>133</v>
      </c>
      <c r="AF10263" s="40">
        <v>110</v>
      </c>
      <c r="AG10263" s="43">
        <v>20</v>
      </c>
      <c r="AH10263">
        <v>50</v>
      </c>
      <c r="AL10263" t="s">
        <v>22</v>
      </c>
      <c r="AM10263">
        <v>72</v>
      </c>
    </row>
    <row r="10264" spans="28:39">
      <c r="AB10264" t="s">
        <v>650</v>
      </c>
      <c r="AC10264" s="1">
        <v>3</v>
      </c>
      <c r="AD10264" s="38" t="s">
        <v>428</v>
      </c>
      <c r="AE10264" s="60" t="s">
        <v>133</v>
      </c>
      <c r="AF10264" s="40">
        <v>110</v>
      </c>
      <c r="AG10264" s="44">
        <v>30</v>
      </c>
      <c r="AH10264">
        <v>50</v>
      </c>
      <c r="AL10264" t="s">
        <v>22</v>
      </c>
      <c r="AM10264">
        <v>72</v>
      </c>
    </row>
    <row r="10265" spans="28:39">
      <c r="AB10265" t="s">
        <v>650</v>
      </c>
      <c r="AC10265" s="1">
        <v>3</v>
      </c>
      <c r="AD10265" s="38" t="s">
        <v>428</v>
      </c>
      <c r="AE10265" s="60" t="s">
        <v>133</v>
      </c>
      <c r="AF10265" s="40">
        <v>110</v>
      </c>
      <c r="AG10265" s="45">
        <v>40</v>
      </c>
      <c r="AH10265">
        <v>46</v>
      </c>
      <c r="AL10265" t="s">
        <v>22</v>
      </c>
      <c r="AM10265">
        <v>72</v>
      </c>
    </row>
    <row r="10266" spans="28:39">
      <c r="AB10266" t="s">
        <v>650</v>
      </c>
      <c r="AC10266" s="1">
        <v>3</v>
      </c>
      <c r="AD10266" s="38" t="s">
        <v>428</v>
      </c>
      <c r="AE10266" s="60" t="s">
        <v>133</v>
      </c>
      <c r="AF10266" s="40">
        <v>110</v>
      </c>
      <c r="AG10266" s="46">
        <v>50</v>
      </c>
      <c r="AH10266">
        <v>42</v>
      </c>
      <c r="AL10266" t="s">
        <v>22</v>
      </c>
      <c r="AM10266">
        <v>72</v>
      </c>
    </row>
    <row r="10267" spans="28:39">
      <c r="AB10267" t="s">
        <v>650</v>
      </c>
      <c r="AC10267" s="1">
        <v>3</v>
      </c>
      <c r="AD10267" s="38" t="s">
        <v>428</v>
      </c>
      <c r="AE10267" s="60" t="s">
        <v>133</v>
      </c>
      <c r="AF10267" s="40">
        <v>110</v>
      </c>
      <c r="AG10267" s="47">
        <v>60</v>
      </c>
      <c r="AH10267">
        <v>38</v>
      </c>
      <c r="AL10267" t="s">
        <v>22</v>
      </c>
      <c r="AM10267">
        <v>72</v>
      </c>
    </row>
    <row r="10268" spans="28:39">
      <c r="AB10268" t="s">
        <v>650</v>
      </c>
      <c r="AC10268" s="1">
        <v>3</v>
      </c>
      <c r="AD10268" s="38" t="s">
        <v>428</v>
      </c>
      <c r="AE10268" s="60" t="s">
        <v>133</v>
      </c>
      <c r="AF10268" s="40">
        <v>110</v>
      </c>
      <c r="AG10268" s="48">
        <v>70</v>
      </c>
      <c r="AH10268">
        <v>35</v>
      </c>
      <c r="AL10268" t="s">
        <v>22</v>
      </c>
      <c r="AM10268">
        <v>72</v>
      </c>
    </row>
    <row r="10269" spans="28:39">
      <c r="AB10269" t="s">
        <v>650</v>
      </c>
      <c r="AC10269" s="1">
        <v>3</v>
      </c>
      <c r="AD10269" s="38" t="s">
        <v>428</v>
      </c>
      <c r="AE10269" s="60" t="s">
        <v>133</v>
      </c>
      <c r="AF10269" s="49">
        <v>115</v>
      </c>
      <c r="AG10269" s="41">
        <v>0</v>
      </c>
      <c r="AH10269">
        <v>49</v>
      </c>
      <c r="AL10269" t="s">
        <v>22</v>
      </c>
      <c r="AM10269">
        <v>72</v>
      </c>
    </row>
    <row r="10270" spans="28:39">
      <c r="AB10270" t="s">
        <v>650</v>
      </c>
      <c r="AC10270" s="1">
        <v>3</v>
      </c>
      <c r="AD10270" s="38" t="s">
        <v>428</v>
      </c>
      <c r="AE10270" s="60" t="s">
        <v>133</v>
      </c>
      <c r="AF10270" s="49">
        <v>115</v>
      </c>
      <c r="AG10270" s="42">
        <v>10</v>
      </c>
      <c r="AH10270">
        <v>49</v>
      </c>
      <c r="AL10270" t="s">
        <v>22</v>
      </c>
      <c r="AM10270">
        <v>72</v>
      </c>
    </row>
    <row r="10271" spans="28:39">
      <c r="AB10271" t="s">
        <v>650</v>
      </c>
      <c r="AC10271" s="1">
        <v>3</v>
      </c>
      <c r="AD10271" s="38" t="s">
        <v>428</v>
      </c>
      <c r="AE10271" s="60" t="s">
        <v>133</v>
      </c>
      <c r="AF10271" s="49">
        <v>115</v>
      </c>
      <c r="AG10271" s="43">
        <v>20</v>
      </c>
      <c r="AH10271">
        <v>49</v>
      </c>
      <c r="AL10271" t="s">
        <v>22</v>
      </c>
      <c r="AM10271">
        <v>72</v>
      </c>
    </row>
    <row r="10272" spans="28:39">
      <c r="AB10272" t="s">
        <v>650</v>
      </c>
      <c r="AC10272" s="1">
        <v>3</v>
      </c>
      <c r="AD10272" s="38" t="s">
        <v>428</v>
      </c>
      <c r="AE10272" s="60" t="s">
        <v>133</v>
      </c>
      <c r="AF10272" s="49">
        <v>115</v>
      </c>
      <c r="AG10272" s="44">
        <v>30</v>
      </c>
      <c r="AH10272">
        <v>49</v>
      </c>
      <c r="AL10272" t="s">
        <v>22</v>
      </c>
      <c r="AM10272">
        <v>72</v>
      </c>
    </row>
    <row r="10273" spans="28:39">
      <c r="AB10273" t="s">
        <v>650</v>
      </c>
      <c r="AC10273" s="1">
        <v>3</v>
      </c>
      <c r="AD10273" s="38" t="s">
        <v>428</v>
      </c>
      <c r="AE10273" s="60" t="s">
        <v>133</v>
      </c>
      <c r="AF10273" s="49">
        <v>115</v>
      </c>
      <c r="AG10273" s="45">
        <v>40</v>
      </c>
      <c r="AH10273">
        <v>46</v>
      </c>
      <c r="AL10273" t="s">
        <v>22</v>
      </c>
      <c r="AM10273">
        <v>72</v>
      </c>
    </row>
    <row r="10274" spans="28:39">
      <c r="AB10274" t="s">
        <v>650</v>
      </c>
      <c r="AC10274" s="1">
        <v>3</v>
      </c>
      <c r="AD10274" s="38" t="s">
        <v>428</v>
      </c>
      <c r="AE10274" s="60" t="s">
        <v>133</v>
      </c>
      <c r="AF10274" s="49">
        <v>115</v>
      </c>
      <c r="AG10274" s="46">
        <v>50</v>
      </c>
      <c r="AH10274">
        <v>42</v>
      </c>
      <c r="AL10274" t="s">
        <v>22</v>
      </c>
      <c r="AM10274">
        <v>72</v>
      </c>
    </row>
    <row r="10275" spans="28:39">
      <c r="AB10275" t="s">
        <v>650</v>
      </c>
      <c r="AC10275" s="1">
        <v>3</v>
      </c>
      <c r="AD10275" s="38" t="s">
        <v>428</v>
      </c>
      <c r="AE10275" s="60" t="s">
        <v>133</v>
      </c>
      <c r="AF10275" s="49">
        <v>115</v>
      </c>
      <c r="AG10275" s="47">
        <v>60</v>
      </c>
      <c r="AH10275">
        <v>38</v>
      </c>
      <c r="AL10275" t="s">
        <v>22</v>
      </c>
      <c r="AM10275">
        <v>72</v>
      </c>
    </row>
    <row r="10276" spans="28:39">
      <c r="AB10276" t="s">
        <v>650</v>
      </c>
      <c r="AC10276" s="1">
        <v>3</v>
      </c>
      <c r="AD10276" s="38" t="s">
        <v>428</v>
      </c>
      <c r="AE10276" s="60" t="s">
        <v>133</v>
      </c>
      <c r="AF10276" s="49">
        <v>115</v>
      </c>
      <c r="AG10276" s="48">
        <v>70</v>
      </c>
      <c r="AH10276">
        <v>35</v>
      </c>
      <c r="AL10276" t="s">
        <v>22</v>
      </c>
      <c r="AM10276">
        <v>72</v>
      </c>
    </row>
    <row r="10277" spans="28:39">
      <c r="AB10277" t="s">
        <v>650</v>
      </c>
      <c r="AC10277" s="1">
        <v>3</v>
      </c>
      <c r="AD10277" s="38" t="s">
        <v>428</v>
      </c>
      <c r="AE10277" s="60" t="s">
        <v>133</v>
      </c>
      <c r="AF10277" s="50">
        <v>120</v>
      </c>
      <c r="AG10277" s="41">
        <v>0</v>
      </c>
      <c r="AH10277">
        <v>48</v>
      </c>
      <c r="AL10277" t="s">
        <v>22</v>
      </c>
      <c r="AM10277">
        <v>72</v>
      </c>
    </row>
    <row r="10278" spans="28:39">
      <c r="AB10278" t="s">
        <v>650</v>
      </c>
      <c r="AC10278" s="1">
        <v>3</v>
      </c>
      <c r="AD10278" s="38" t="s">
        <v>428</v>
      </c>
      <c r="AE10278" s="60" t="s">
        <v>133</v>
      </c>
      <c r="AF10278" s="50">
        <v>120</v>
      </c>
      <c r="AG10278" s="42">
        <v>10</v>
      </c>
      <c r="AH10278">
        <v>48</v>
      </c>
      <c r="AL10278" t="s">
        <v>22</v>
      </c>
      <c r="AM10278">
        <v>72</v>
      </c>
    </row>
    <row r="10279" spans="28:39">
      <c r="AB10279" t="s">
        <v>650</v>
      </c>
      <c r="AC10279" s="1">
        <v>3</v>
      </c>
      <c r="AD10279" s="38" t="s">
        <v>428</v>
      </c>
      <c r="AE10279" s="60" t="s">
        <v>133</v>
      </c>
      <c r="AF10279" s="50">
        <v>120</v>
      </c>
      <c r="AG10279" s="43">
        <v>20</v>
      </c>
      <c r="AH10279">
        <v>48</v>
      </c>
      <c r="AL10279" t="s">
        <v>22</v>
      </c>
      <c r="AM10279">
        <v>72</v>
      </c>
    </row>
    <row r="10280" spans="28:39">
      <c r="AB10280" t="s">
        <v>650</v>
      </c>
      <c r="AC10280" s="1">
        <v>3</v>
      </c>
      <c r="AD10280" s="38" t="s">
        <v>428</v>
      </c>
      <c r="AE10280" s="60" t="s">
        <v>133</v>
      </c>
      <c r="AF10280" s="50">
        <v>120</v>
      </c>
      <c r="AG10280" s="44">
        <v>30</v>
      </c>
      <c r="AH10280">
        <v>48</v>
      </c>
      <c r="AL10280" t="s">
        <v>22</v>
      </c>
      <c r="AM10280">
        <v>72</v>
      </c>
    </row>
    <row r="10281" spans="28:39">
      <c r="AB10281" t="s">
        <v>650</v>
      </c>
      <c r="AC10281" s="1">
        <v>3</v>
      </c>
      <c r="AD10281" s="38" t="s">
        <v>428</v>
      </c>
      <c r="AE10281" s="60" t="s">
        <v>133</v>
      </c>
      <c r="AF10281" s="50">
        <v>120</v>
      </c>
      <c r="AG10281" s="45">
        <v>40</v>
      </c>
      <c r="AH10281">
        <v>46</v>
      </c>
      <c r="AL10281" t="s">
        <v>22</v>
      </c>
      <c r="AM10281">
        <v>72</v>
      </c>
    </row>
    <row r="10282" spans="28:39">
      <c r="AB10282" t="s">
        <v>650</v>
      </c>
      <c r="AC10282" s="1">
        <v>3</v>
      </c>
      <c r="AD10282" s="38" t="s">
        <v>428</v>
      </c>
      <c r="AE10282" s="60" t="s">
        <v>133</v>
      </c>
      <c r="AF10282" s="50">
        <v>120</v>
      </c>
      <c r="AG10282" s="46">
        <v>50</v>
      </c>
      <c r="AH10282">
        <v>42</v>
      </c>
      <c r="AL10282" t="s">
        <v>22</v>
      </c>
      <c r="AM10282">
        <v>72</v>
      </c>
    </row>
    <row r="10283" spans="28:39">
      <c r="AB10283" t="s">
        <v>650</v>
      </c>
      <c r="AC10283" s="1">
        <v>3</v>
      </c>
      <c r="AD10283" s="38" t="s">
        <v>428</v>
      </c>
      <c r="AE10283" s="60" t="s">
        <v>133</v>
      </c>
      <c r="AF10283" s="50">
        <v>120</v>
      </c>
      <c r="AG10283" s="47">
        <v>60</v>
      </c>
      <c r="AH10283">
        <v>38</v>
      </c>
      <c r="AL10283" t="s">
        <v>22</v>
      </c>
      <c r="AM10283">
        <v>72</v>
      </c>
    </row>
    <row r="10284" spans="28:39">
      <c r="AB10284" t="s">
        <v>650</v>
      </c>
      <c r="AC10284" s="1">
        <v>3</v>
      </c>
      <c r="AD10284" s="38" t="s">
        <v>428</v>
      </c>
      <c r="AE10284" s="60" t="s">
        <v>133</v>
      </c>
      <c r="AF10284" s="50">
        <v>120</v>
      </c>
      <c r="AG10284" s="48">
        <v>70</v>
      </c>
      <c r="AH10284">
        <v>35</v>
      </c>
      <c r="AL10284" t="s">
        <v>22</v>
      </c>
      <c r="AM10284">
        <v>72</v>
      </c>
    </row>
    <row r="10285" spans="28:39">
      <c r="AB10285" t="s">
        <v>650</v>
      </c>
      <c r="AC10285" s="1">
        <v>3</v>
      </c>
      <c r="AD10285" s="38" t="s">
        <v>428</v>
      </c>
      <c r="AE10285" s="60" t="s">
        <v>133</v>
      </c>
      <c r="AF10285" s="51">
        <v>130</v>
      </c>
      <c r="AG10285" s="41">
        <v>0</v>
      </c>
      <c r="AH10285">
        <v>45</v>
      </c>
      <c r="AL10285" t="s">
        <v>22</v>
      </c>
      <c r="AM10285">
        <v>72</v>
      </c>
    </row>
    <row r="10286" spans="28:39">
      <c r="AB10286" t="s">
        <v>650</v>
      </c>
      <c r="AC10286" s="1">
        <v>3</v>
      </c>
      <c r="AD10286" s="38" t="s">
        <v>428</v>
      </c>
      <c r="AE10286" s="60" t="s">
        <v>133</v>
      </c>
      <c r="AF10286" s="51">
        <v>130</v>
      </c>
      <c r="AG10286" s="42">
        <v>10</v>
      </c>
      <c r="AH10286">
        <v>45</v>
      </c>
      <c r="AL10286" t="s">
        <v>22</v>
      </c>
      <c r="AM10286">
        <v>72</v>
      </c>
    </row>
    <row r="10287" spans="28:39">
      <c r="AB10287" t="s">
        <v>650</v>
      </c>
      <c r="AC10287" s="1">
        <v>3</v>
      </c>
      <c r="AD10287" s="38" t="s">
        <v>428</v>
      </c>
      <c r="AE10287" s="60" t="s">
        <v>133</v>
      </c>
      <c r="AF10287" s="51">
        <v>130</v>
      </c>
      <c r="AG10287" s="43">
        <v>20</v>
      </c>
      <c r="AH10287">
        <v>45</v>
      </c>
      <c r="AL10287" t="s">
        <v>22</v>
      </c>
      <c r="AM10287">
        <v>72</v>
      </c>
    </row>
    <row r="10288" spans="28:39">
      <c r="AB10288" t="s">
        <v>650</v>
      </c>
      <c r="AC10288" s="1">
        <v>3</v>
      </c>
      <c r="AD10288" s="38" t="s">
        <v>428</v>
      </c>
      <c r="AE10288" s="60" t="s">
        <v>133</v>
      </c>
      <c r="AF10288" s="51">
        <v>130</v>
      </c>
      <c r="AG10288" s="44">
        <v>30</v>
      </c>
      <c r="AH10288">
        <v>45</v>
      </c>
      <c r="AL10288" t="s">
        <v>22</v>
      </c>
      <c r="AM10288">
        <v>72</v>
      </c>
    </row>
    <row r="10289" spans="28:39">
      <c r="AB10289" t="s">
        <v>650</v>
      </c>
      <c r="AC10289" s="1">
        <v>3</v>
      </c>
      <c r="AD10289" s="38" t="s">
        <v>428</v>
      </c>
      <c r="AE10289" s="60" t="s">
        <v>133</v>
      </c>
      <c r="AF10289" s="51">
        <v>130</v>
      </c>
      <c r="AG10289" s="45">
        <v>40</v>
      </c>
      <c r="AH10289">
        <v>45</v>
      </c>
      <c r="AL10289" t="s">
        <v>22</v>
      </c>
      <c r="AM10289">
        <v>72</v>
      </c>
    </row>
    <row r="10290" spans="28:39">
      <c r="AB10290" t="s">
        <v>650</v>
      </c>
      <c r="AC10290" s="1">
        <v>3</v>
      </c>
      <c r="AD10290" s="38" t="s">
        <v>428</v>
      </c>
      <c r="AE10290" s="60" t="s">
        <v>133</v>
      </c>
      <c r="AF10290" s="51">
        <v>130</v>
      </c>
      <c r="AG10290" s="46">
        <v>50</v>
      </c>
      <c r="AH10290">
        <v>42</v>
      </c>
      <c r="AL10290" t="s">
        <v>22</v>
      </c>
      <c r="AM10290">
        <v>72</v>
      </c>
    </row>
    <row r="10291" spans="28:39">
      <c r="AB10291" t="s">
        <v>650</v>
      </c>
      <c r="AC10291" s="1">
        <v>3</v>
      </c>
      <c r="AD10291" s="38" t="s">
        <v>428</v>
      </c>
      <c r="AE10291" s="60" t="s">
        <v>133</v>
      </c>
      <c r="AF10291" s="51">
        <v>130</v>
      </c>
      <c r="AG10291" s="47">
        <v>60</v>
      </c>
      <c r="AH10291">
        <v>38</v>
      </c>
      <c r="AL10291" t="s">
        <v>22</v>
      </c>
      <c r="AM10291">
        <v>72</v>
      </c>
    </row>
    <row r="10292" spans="28:39">
      <c r="AB10292" t="s">
        <v>650</v>
      </c>
      <c r="AC10292" s="1">
        <v>3</v>
      </c>
      <c r="AD10292" s="38" t="s">
        <v>428</v>
      </c>
      <c r="AE10292" s="60" t="s">
        <v>133</v>
      </c>
      <c r="AF10292" s="51">
        <v>130</v>
      </c>
      <c r="AG10292" s="48">
        <v>70</v>
      </c>
      <c r="AH10292">
        <v>35</v>
      </c>
      <c r="AL10292" t="s">
        <v>22</v>
      </c>
      <c r="AM10292">
        <v>72</v>
      </c>
    </row>
    <row r="10293" spans="28:39">
      <c r="AB10293" t="s">
        <v>650</v>
      </c>
      <c r="AC10293" s="1">
        <v>3</v>
      </c>
      <c r="AD10293" s="38" t="s">
        <v>428</v>
      </c>
      <c r="AE10293" s="60" t="s">
        <v>133</v>
      </c>
      <c r="AF10293" s="52">
        <v>140</v>
      </c>
      <c r="AG10293" s="41">
        <v>0</v>
      </c>
      <c r="AH10293">
        <v>42</v>
      </c>
      <c r="AL10293" t="s">
        <v>22</v>
      </c>
      <c r="AM10293">
        <v>72</v>
      </c>
    </row>
    <row r="10294" spans="28:39">
      <c r="AB10294" t="s">
        <v>650</v>
      </c>
      <c r="AC10294" s="1">
        <v>3</v>
      </c>
      <c r="AD10294" s="38" t="s">
        <v>428</v>
      </c>
      <c r="AE10294" s="60" t="s">
        <v>133</v>
      </c>
      <c r="AF10294" s="52">
        <v>140</v>
      </c>
      <c r="AG10294" s="42">
        <v>10</v>
      </c>
      <c r="AH10294">
        <v>42</v>
      </c>
      <c r="AL10294" t="s">
        <v>22</v>
      </c>
      <c r="AM10294">
        <v>72</v>
      </c>
    </row>
    <row r="10295" spans="28:39">
      <c r="AB10295" t="s">
        <v>650</v>
      </c>
      <c r="AC10295" s="1">
        <v>3</v>
      </c>
      <c r="AD10295" s="38" t="s">
        <v>428</v>
      </c>
      <c r="AE10295" s="60" t="s">
        <v>133</v>
      </c>
      <c r="AF10295" s="52">
        <v>140</v>
      </c>
      <c r="AG10295" s="43">
        <v>20</v>
      </c>
      <c r="AH10295">
        <v>42</v>
      </c>
      <c r="AL10295" t="s">
        <v>22</v>
      </c>
      <c r="AM10295">
        <v>72</v>
      </c>
    </row>
    <row r="10296" spans="28:39">
      <c r="AB10296" t="s">
        <v>650</v>
      </c>
      <c r="AC10296" s="1">
        <v>3</v>
      </c>
      <c r="AD10296" s="38" t="s">
        <v>428</v>
      </c>
      <c r="AE10296" s="60" t="s">
        <v>133</v>
      </c>
      <c r="AF10296" s="52">
        <v>140</v>
      </c>
      <c r="AG10296" s="44">
        <v>30</v>
      </c>
      <c r="AH10296">
        <v>42</v>
      </c>
      <c r="AL10296" t="s">
        <v>22</v>
      </c>
      <c r="AM10296">
        <v>72</v>
      </c>
    </row>
    <row r="10297" spans="28:39">
      <c r="AB10297" t="s">
        <v>650</v>
      </c>
      <c r="AC10297" s="1">
        <v>3</v>
      </c>
      <c r="AD10297" s="38" t="s">
        <v>428</v>
      </c>
      <c r="AE10297" s="60" t="s">
        <v>133</v>
      </c>
      <c r="AF10297" s="52">
        <v>140</v>
      </c>
      <c r="AG10297" s="45">
        <v>40</v>
      </c>
      <c r="AH10297">
        <v>42</v>
      </c>
      <c r="AL10297" t="s">
        <v>22</v>
      </c>
      <c r="AM10297">
        <v>72</v>
      </c>
    </row>
    <row r="10298" spans="28:39">
      <c r="AB10298" t="s">
        <v>650</v>
      </c>
      <c r="AC10298" s="1">
        <v>3</v>
      </c>
      <c r="AD10298" s="38" t="s">
        <v>428</v>
      </c>
      <c r="AE10298" s="60" t="s">
        <v>133</v>
      </c>
      <c r="AF10298" s="52">
        <v>140</v>
      </c>
      <c r="AG10298" s="46">
        <v>50</v>
      </c>
      <c r="AH10298">
        <v>42</v>
      </c>
      <c r="AL10298" t="s">
        <v>22</v>
      </c>
      <c r="AM10298">
        <v>72</v>
      </c>
    </row>
    <row r="10299" spans="28:39">
      <c r="AB10299" t="s">
        <v>650</v>
      </c>
      <c r="AC10299" s="1">
        <v>3</v>
      </c>
      <c r="AD10299" s="38" t="s">
        <v>428</v>
      </c>
      <c r="AE10299" s="60" t="s">
        <v>133</v>
      </c>
      <c r="AF10299" s="52">
        <v>140</v>
      </c>
      <c r="AG10299" s="47">
        <v>60</v>
      </c>
      <c r="AH10299">
        <v>38</v>
      </c>
      <c r="AL10299" t="s">
        <v>22</v>
      </c>
      <c r="AM10299">
        <v>72</v>
      </c>
    </row>
    <row r="10300" spans="28:39">
      <c r="AB10300" t="s">
        <v>650</v>
      </c>
      <c r="AC10300" s="1">
        <v>3</v>
      </c>
      <c r="AD10300" s="38" t="s">
        <v>428</v>
      </c>
      <c r="AE10300" s="60" t="s">
        <v>133</v>
      </c>
      <c r="AF10300" s="52">
        <v>140</v>
      </c>
      <c r="AG10300" s="48">
        <v>70</v>
      </c>
      <c r="AH10300">
        <v>35</v>
      </c>
      <c r="AL10300" t="s">
        <v>22</v>
      </c>
      <c r="AM10300">
        <v>72</v>
      </c>
    </row>
    <row r="10301" spans="28:39">
      <c r="AB10301" t="s">
        <v>650</v>
      </c>
      <c r="AC10301" s="1">
        <v>3</v>
      </c>
      <c r="AD10301" s="38" t="s">
        <v>428</v>
      </c>
      <c r="AE10301" s="60" t="s">
        <v>133</v>
      </c>
      <c r="AF10301" s="53">
        <v>150</v>
      </c>
      <c r="AG10301" s="41">
        <v>0</v>
      </c>
      <c r="AH10301">
        <v>40</v>
      </c>
      <c r="AL10301" t="s">
        <v>22</v>
      </c>
      <c r="AM10301">
        <v>72</v>
      </c>
    </row>
    <row r="10302" spans="28:39">
      <c r="AB10302" t="s">
        <v>650</v>
      </c>
      <c r="AC10302" s="1">
        <v>3</v>
      </c>
      <c r="AD10302" s="38" t="s">
        <v>428</v>
      </c>
      <c r="AE10302" s="60" t="s">
        <v>133</v>
      </c>
      <c r="AF10302" s="53">
        <v>150</v>
      </c>
      <c r="AG10302" s="42">
        <v>10</v>
      </c>
      <c r="AH10302">
        <v>40</v>
      </c>
      <c r="AL10302" t="s">
        <v>22</v>
      </c>
      <c r="AM10302">
        <v>72</v>
      </c>
    </row>
    <row r="10303" spans="28:39">
      <c r="AB10303" t="s">
        <v>650</v>
      </c>
      <c r="AC10303" s="1">
        <v>3</v>
      </c>
      <c r="AD10303" s="38" t="s">
        <v>428</v>
      </c>
      <c r="AE10303" s="60" t="s">
        <v>133</v>
      </c>
      <c r="AF10303" s="53">
        <v>150</v>
      </c>
      <c r="AG10303" s="43">
        <v>20</v>
      </c>
      <c r="AH10303">
        <v>40</v>
      </c>
      <c r="AL10303" t="s">
        <v>22</v>
      </c>
      <c r="AM10303">
        <v>72</v>
      </c>
    </row>
    <row r="10304" spans="28:39">
      <c r="AB10304" t="s">
        <v>650</v>
      </c>
      <c r="AC10304" s="1">
        <v>3</v>
      </c>
      <c r="AD10304" s="38" t="s">
        <v>428</v>
      </c>
      <c r="AE10304" s="60" t="s">
        <v>133</v>
      </c>
      <c r="AF10304" s="53">
        <v>150</v>
      </c>
      <c r="AG10304" s="44">
        <v>30</v>
      </c>
      <c r="AH10304">
        <v>40</v>
      </c>
      <c r="AL10304" t="s">
        <v>22</v>
      </c>
      <c r="AM10304">
        <v>72</v>
      </c>
    </row>
    <row r="10305" spans="28:39">
      <c r="AB10305" t="s">
        <v>650</v>
      </c>
      <c r="AC10305" s="1">
        <v>3</v>
      </c>
      <c r="AD10305" s="38" t="s">
        <v>428</v>
      </c>
      <c r="AE10305" s="60" t="s">
        <v>133</v>
      </c>
      <c r="AF10305" s="53">
        <v>150</v>
      </c>
      <c r="AG10305" s="45">
        <v>40</v>
      </c>
      <c r="AH10305">
        <v>40</v>
      </c>
      <c r="AL10305" t="s">
        <v>22</v>
      </c>
      <c r="AM10305">
        <v>72</v>
      </c>
    </row>
    <row r="10306" spans="28:39">
      <c r="AB10306" t="s">
        <v>650</v>
      </c>
      <c r="AC10306" s="1">
        <v>3</v>
      </c>
      <c r="AD10306" s="38" t="s">
        <v>428</v>
      </c>
      <c r="AE10306" s="60" t="s">
        <v>133</v>
      </c>
      <c r="AF10306" s="53">
        <v>150</v>
      </c>
      <c r="AG10306" s="46">
        <v>50</v>
      </c>
      <c r="AH10306">
        <v>40</v>
      </c>
      <c r="AL10306" t="s">
        <v>22</v>
      </c>
      <c r="AM10306">
        <v>72</v>
      </c>
    </row>
    <row r="10307" spans="28:39">
      <c r="AB10307" t="s">
        <v>650</v>
      </c>
      <c r="AC10307" s="1">
        <v>3</v>
      </c>
      <c r="AD10307" s="38" t="s">
        <v>428</v>
      </c>
      <c r="AE10307" s="60" t="s">
        <v>133</v>
      </c>
      <c r="AF10307" s="53">
        <v>150</v>
      </c>
      <c r="AG10307" s="47">
        <v>60</v>
      </c>
      <c r="AH10307">
        <v>38</v>
      </c>
      <c r="AL10307" t="s">
        <v>22</v>
      </c>
      <c r="AM10307">
        <v>72</v>
      </c>
    </row>
    <row r="10308" spans="28:39">
      <c r="AB10308" t="s">
        <v>650</v>
      </c>
      <c r="AC10308" s="1">
        <v>3</v>
      </c>
      <c r="AD10308" s="38" t="s">
        <v>428</v>
      </c>
      <c r="AE10308" s="60" t="s">
        <v>133</v>
      </c>
      <c r="AF10308" s="53">
        <v>150</v>
      </c>
      <c r="AG10308" s="48">
        <v>70</v>
      </c>
      <c r="AH10308">
        <v>35</v>
      </c>
      <c r="AL10308" t="s">
        <v>22</v>
      </c>
      <c r="AM10308">
        <v>72</v>
      </c>
    </row>
    <row r="10309" spans="28:39">
      <c r="AB10309" t="s">
        <v>650</v>
      </c>
      <c r="AC10309" s="1">
        <v>3</v>
      </c>
      <c r="AD10309" s="38" t="s">
        <v>428</v>
      </c>
      <c r="AE10309" s="60" t="s">
        <v>133</v>
      </c>
      <c r="AF10309" s="54">
        <v>160</v>
      </c>
      <c r="AG10309" s="41">
        <v>0</v>
      </c>
      <c r="AH10309">
        <v>39</v>
      </c>
      <c r="AL10309" t="s">
        <v>22</v>
      </c>
      <c r="AM10309">
        <v>72</v>
      </c>
    </row>
    <row r="10310" spans="28:39">
      <c r="AB10310" t="s">
        <v>650</v>
      </c>
      <c r="AC10310" s="1">
        <v>3</v>
      </c>
      <c r="AD10310" s="38" t="s">
        <v>428</v>
      </c>
      <c r="AE10310" s="60" t="s">
        <v>133</v>
      </c>
      <c r="AF10310" s="54">
        <v>160</v>
      </c>
      <c r="AG10310" s="42">
        <v>10</v>
      </c>
      <c r="AH10310">
        <v>39</v>
      </c>
      <c r="AL10310" t="s">
        <v>22</v>
      </c>
      <c r="AM10310">
        <v>72</v>
      </c>
    </row>
    <row r="10311" spans="28:39">
      <c r="AB10311" t="s">
        <v>650</v>
      </c>
      <c r="AC10311" s="1">
        <v>3</v>
      </c>
      <c r="AD10311" s="38" t="s">
        <v>428</v>
      </c>
      <c r="AE10311" s="60" t="s">
        <v>133</v>
      </c>
      <c r="AF10311" s="54">
        <v>160</v>
      </c>
      <c r="AG10311" s="43">
        <v>20</v>
      </c>
      <c r="AH10311">
        <v>39</v>
      </c>
      <c r="AL10311" t="s">
        <v>22</v>
      </c>
      <c r="AM10311">
        <v>72</v>
      </c>
    </row>
    <row r="10312" spans="28:39">
      <c r="AB10312" t="s">
        <v>650</v>
      </c>
      <c r="AC10312" s="1">
        <v>3</v>
      </c>
      <c r="AD10312" s="38" t="s">
        <v>428</v>
      </c>
      <c r="AE10312" s="60" t="s">
        <v>133</v>
      </c>
      <c r="AF10312" s="54">
        <v>160</v>
      </c>
      <c r="AG10312" s="44">
        <v>30</v>
      </c>
      <c r="AH10312">
        <v>39</v>
      </c>
      <c r="AL10312" t="s">
        <v>22</v>
      </c>
      <c r="AM10312">
        <v>72</v>
      </c>
    </row>
    <row r="10313" spans="28:39">
      <c r="AB10313" t="s">
        <v>650</v>
      </c>
      <c r="AC10313" s="1">
        <v>3</v>
      </c>
      <c r="AD10313" s="38" t="s">
        <v>428</v>
      </c>
      <c r="AE10313" s="60" t="s">
        <v>133</v>
      </c>
      <c r="AF10313" s="54">
        <v>160</v>
      </c>
      <c r="AG10313" s="45">
        <v>40</v>
      </c>
      <c r="AH10313">
        <v>39</v>
      </c>
      <c r="AL10313" t="s">
        <v>22</v>
      </c>
      <c r="AM10313">
        <v>72</v>
      </c>
    </row>
    <row r="10314" spans="28:39">
      <c r="AB10314" t="s">
        <v>650</v>
      </c>
      <c r="AC10314" s="1">
        <v>3</v>
      </c>
      <c r="AD10314" s="38" t="s">
        <v>428</v>
      </c>
      <c r="AE10314" s="60" t="s">
        <v>133</v>
      </c>
      <c r="AF10314" s="54">
        <v>160</v>
      </c>
      <c r="AG10314" s="46">
        <v>50</v>
      </c>
      <c r="AH10314">
        <v>39</v>
      </c>
      <c r="AL10314" t="s">
        <v>22</v>
      </c>
      <c r="AM10314">
        <v>72</v>
      </c>
    </row>
    <row r="10315" spans="28:39">
      <c r="AB10315" t="s">
        <v>650</v>
      </c>
      <c r="AC10315" s="1">
        <v>3</v>
      </c>
      <c r="AD10315" s="38" t="s">
        <v>428</v>
      </c>
      <c r="AE10315" s="60" t="s">
        <v>133</v>
      </c>
      <c r="AF10315" s="54">
        <v>160</v>
      </c>
      <c r="AG10315" s="47">
        <v>60</v>
      </c>
      <c r="AH10315">
        <v>38</v>
      </c>
      <c r="AL10315" t="s">
        <v>22</v>
      </c>
      <c r="AM10315">
        <v>72</v>
      </c>
    </row>
    <row r="10316" spans="28:39">
      <c r="AB10316" t="s">
        <v>650</v>
      </c>
      <c r="AC10316" s="1">
        <v>3</v>
      </c>
      <c r="AD10316" s="38" t="s">
        <v>428</v>
      </c>
      <c r="AE10316" s="60" t="s">
        <v>133</v>
      </c>
      <c r="AF10316" s="54">
        <v>160</v>
      </c>
      <c r="AG10316" s="48">
        <v>70</v>
      </c>
      <c r="AH10316">
        <v>35</v>
      </c>
      <c r="AL10316" t="s">
        <v>22</v>
      </c>
      <c r="AM10316">
        <v>72</v>
      </c>
    </row>
    <row r="10317" spans="28:39">
      <c r="AB10317" t="s">
        <v>650</v>
      </c>
      <c r="AC10317" s="1">
        <v>3</v>
      </c>
      <c r="AD10317" s="38" t="s">
        <v>428</v>
      </c>
      <c r="AE10317" s="60" t="s">
        <v>133</v>
      </c>
      <c r="AF10317" s="55">
        <v>170</v>
      </c>
      <c r="AG10317" s="41">
        <v>0</v>
      </c>
      <c r="AH10317">
        <v>36</v>
      </c>
      <c r="AL10317" t="s">
        <v>22</v>
      </c>
      <c r="AM10317">
        <v>72</v>
      </c>
    </row>
    <row r="10318" spans="28:39">
      <c r="AB10318" t="s">
        <v>650</v>
      </c>
      <c r="AC10318" s="1">
        <v>3</v>
      </c>
      <c r="AD10318" s="38" t="s">
        <v>428</v>
      </c>
      <c r="AE10318" s="60" t="s">
        <v>133</v>
      </c>
      <c r="AF10318" s="55">
        <v>170</v>
      </c>
      <c r="AG10318" s="42">
        <v>10</v>
      </c>
      <c r="AH10318">
        <v>36</v>
      </c>
      <c r="AL10318" t="s">
        <v>22</v>
      </c>
      <c r="AM10318">
        <v>72</v>
      </c>
    </row>
    <row r="10319" spans="28:39">
      <c r="AB10319" t="s">
        <v>650</v>
      </c>
      <c r="AC10319" s="1">
        <v>3</v>
      </c>
      <c r="AD10319" s="38" t="s">
        <v>428</v>
      </c>
      <c r="AE10319" s="60" t="s">
        <v>133</v>
      </c>
      <c r="AF10319" s="55">
        <v>170</v>
      </c>
      <c r="AG10319" s="43">
        <v>20</v>
      </c>
      <c r="AH10319">
        <v>36</v>
      </c>
      <c r="AL10319" t="s">
        <v>22</v>
      </c>
      <c r="AM10319">
        <v>72</v>
      </c>
    </row>
    <row r="10320" spans="28:39">
      <c r="AB10320" t="s">
        <v>650</v>
      </c>
      <c r="AC10320" s="1">
        <v>3</v>
      </c>
      <c r="AD10320" s="38" t="s">
        <v>428</v>
      </c>
      <c r="AE10320" s="60" t="s">
        <v>133</v>
      </c>
      <c r="AF10320" s="55">
        <v>170</v>
      </c>
      <c r="AG10320" s="44">
        <v>30</v>
      </c>
      <c r="AH10320">
        <v>36</v>
      </c>
      <c r="AL10320" t="s">
        <v>22</v>
      </c>
      <c r="AM10320">
        <v>72</v>
      </c>
    </row>
    <row r="10321" spans="28:39">
      <c r="AB10321" t="s">
        <v>650</v>
      </c>
      <c r="AC10321" s="1">
        <v>3</v>
      </c>
      <c r="AD10321" s="38" t="s">
        <v>428</v>
      </c>
      <c r="AE10321" s="60" t="s">
        <v>133</v>
      </c>
      <c r="AF10321" s="55">
        <v>170</v>
      </c>
      <c r="AG10321" s="45">
        <v>40</v>
      </c>
      <c r="AH10321">
        <v>36</v>
      </c>
      <c r="AL10321" t="s">
        <v>22</v>
      </c>
      <c r="AM10321">
        <v>72</v>
      </c>
    </row>
    <row r="10322" spans="28:39">
      <c r="AB10322" t="s">
        <v>650</v>
      </c>
      <c r="AC10322" s="1">
        <v>3</v>
      </c>
      <c r="AD10322" s="38" t="s">
        <v>428</v>
      </c>
      <c r="AE10322" s="60" t="s">
        <v>133</v>
      </c>
      <c r="AF10322" s="55">
        <v>170</v>
      </c>
      <c r="AG10322" s="46">
        <v>50</v>
      </c>
      <c r="AH10322">
        <v>36</v>
      </c>
      <c r="AL10322" t="s">
        <v>22</v>
      </c>
      <c r="AM10322">
        <v>72</v>
      </c>
    </row>
    <row r="10323" spans="28:39">
      <c r="AB10323" t="s">
        <v>650</v>
      </c>
      <c r="AC10323" s="1">
        <v>3</v>
      </c>
      <c r="AD10323" s="38" t="s">
        <v>428</v>
      </c>
      <c r="AE10323" s="60" t="s">
        <v>133</v>
      </c>
      <c r="AF10323" s="55">
        <v>170</v>
      </c>
      <c r="AG10323" s="47">
        <v>60</v>
      </c>
      <c r="AH10323">
        <v>36</v>
      </c>
      <c r="AL10323" t="s">
        <v>22</v>
      </c>
      <c r="AM10323">
        <v>72</v>
      </c>
    </row>
    <row r="10324" spans="28:39">
      <c r="AB10324" t="s">
        <v>650</v>
      </c>
      <c r="AC10324" s="1">
        <v>3</v>
      </c>
      <c r="AD10324" s="38" t="s">
        <v>428</v>
      </c>
      <c r="AE10324" s="60" t="s">
        <v>133</v>
      </c>
      <c r="AF10324" s="55">
        <v>170</v>
      </c>
      <c r="AG10324" s="48">
        <v>70</v>
      </c>
      <c r="AH10324">
        <v>35</v>
      </c>
      <c r="AL10324" t="s">
        <v>22</v>
      </c>
      <c r="AM10324">
        <v>72</v>
      </c>
    </row>
    <row r="10325" spans="28:39">
      <c r="AB10325" t="s">
        <v>650</v>
      </c>
      <c r="AC10325" s="1">
        <v>3</v>
      </c>
      <c r="AD10325" s="38" t="s">
        <v>428</v>
      </c>
      <c r="AE10325" s="60" t="s">
        <v>133</v>
      </c>
      <c r="AF10325" s="56">
        <v>180</v>
      </c>
      <c r="AG10325" s="41">
        <v>0</v>
      </c>
      <c r="AH10325">
        <v>32</v>
      </c>
      <c r="AL10325" t="s">
        <v>22</v>
      </c>
      <c r="AM10325">
        <v>72</v>
      </c>
    </row>
    <row r="10326" spans="28:39">
      <c r="AB10326" t="s">
        <v>650</v>
      </c>
      <c r="AC10326" s="1">
        <v>3</v>
      </c>
      <c r="AD10326" s="38" t="s">
        <v>428</v>
      </c>
      <c r="AE10326" s="60" t="s">
        <v>133</v>
      </c>
      <c r="AF10326" s="56">
        <v>180</v>
      </c>
      <c r="AG10326" s="42">
        <v>10</v>
      </c>
      <c r="AH10326">
        <v>32</v>
      </c>
      <c r="AL10326" t="s">
        <v>22</v>
      </c>
      <c r="AM10326">
        <v>72</v>
      </c>
    </row>
    <row r="10327" spans="28:39">
      <c r="AB10327" t="s">
        <v>650</v>
      </c>
      <c r="AC10327" s="1">
        <v>3</v>
      </c>
      <c r="AD10327" s="38" t="s">
        <v>428</v>
      </c>
      <c r="AE10327" s="60" t="s">
        <v>133</v>
      </c>
      <c r="AF10327" s="56">
        <v>180</v>
      </c>
      <c r="AG10327" s="43">
        <v>20</v>
      </c>
      <c r="AH10327">
        <v>32</v>
      </c>
      <c r="AL10327" t="s">
        <v>22</v>
      </c>
      <c r="AM10327">
        <v>72</v>
      </c>
    </row>
    <row r="10328" spans="28:39">
      <c r="AB10328" t="s">
        <v>650</v>
      </c>
      <c r="AC10328" s="1">
        <v>3</v>
      </c>
      <c r="AD10328" s="38" t="s">
        <v>428</v>
      </c>
      <c r="AE10328" s="60" t="s">
        <v>133</v>
      </c>
      <c r="AF10328" s="56">
        <v>180</v>
      </c>
      <c r="AG10328" s="44">
        <v>30</v>
      </c>
      <c r="AH10328">
        <v>32</v>
      </c>
      <c r="AL10328" t="s">
        <v>22</v>
      </c>
      <c r="AM10328">
        <v>72</v>
      </c>
    </row>
    <row r="10329" spans="28:39">
      <c r="AB10329" t="s">
        <v>650</v>
      </c>
      <c r="AC10329" s="1">
        <v>3</v>
      </c>
      <c r="AD10329" s="38" t="s">
        <v>428</v>
      </c>
      <c r="AE10329" s="60" t="s">
        <v>133</v>
      </c>
      <c r="AF10329" s="56">
        <v>180</v>
      </c>
      <c r="AG10329" s="45">
        <v>40</v>
      </c>
      <c r="AH10329">
        <v>32</v>
      </c>
      <c r="AL10329" t="s">
        <v>22</v>
      </c>
      <c r="AM10329">
        <v>72</v>
      </c>
    </row>
    <row r="10330" spans="28:39">
      <c r="AB10330" t="s">
        <v>650</v>
      </c>
      <c r="AC10330" s="1">
        <v>3</v>
      </c>
      <c r="AD10330" s="38" t="s">
        <v>428</v>
      </c>
      <c r="AE10330" s="60" t="s">
        <v>133</v>
      </c>
      <c r="AF10330" s="56">
        <v>180</v>
      </c>
      <c r="AG10330" s="46">
        <v>50</v>
      </c>
      <c r="AH10330">
        <v>32</v>
      </c>
      <c r="AL10330" t="s">
        <v>22</v>
      </c>
      <c r="AM10330">
        <v>72</v>
      </c>
    </row>
    <row r="10331" spans="28:39">
      <c r="AB10331" t="s">
        <v>650</v>
      </c>
      <c r="AC10331" s="1">
        <v>3</v>
      </c>
      <c r="AD10331" s="38" t="s">
        <v>428</v>
      </c>
      <c r="AE10331" s="60" t="s">
        <v>133</v>
      </c>
      <c r="AF10331" s="56">
        <v>180</v>
      </c>
      <c r="AG10331" s="47">
        <v>60</v>
      </c>
      <c r="AH10331">
        <v>32</v>
      </c>
      <c r="AL10331" t="s">
        <v>22</v>
      </c>
      <c r="AM10331">
        <v>72</v>
      </c>
    </row>
    <row r="10332" spans="28:39">
      <c r="AB10332" t="s">
        <v>650</v>
      </c>
      <c r="AC10332" s="1">
        <v>3</v>
      </c>
      <c r="AD10332" s="38" t="s">
        <v>428</v>
      </c>
      <c r="AE10332" s="60" t="s">
        <v>133</v>
      </c>
      <c r="AF10332" s="56">
        <v>180</v>
      </c>
      <c r="AG10332" s="48">
        <v>70</v>
      </c>
      <c r="AH10332">
        <v>32</v>
      </c>
      <c r="AL10332" t="s">
        <v>22</v>
      </c>
      <c r="AM10332">
        <v>72</v>
      </c>
    </row>
    <row r="10333" spans="28:39">
      <c r="AB10333" t="s">
        <v>650</v>
      </c>
      <c r="AC10333" s="1">
        <v>3</v>
      </c>
      <c r="AD10333" s="38" t="s">
        <v>428</v>
      </c>
      <c r="AE10333" s="60" t="s">
        <v>133</v>
      </c>
      <c r="AF10333" s="57">
        <v>200</v>
      </c>
      <c r="AG10333" s="41">
        <v>0</v>
      </c>
      <c r="AH10333">
        <v>26</v>
      </c>
      <c r="AL10333" t="s">
        <v>22</v>
      </c>
      <c r="AM10333">
        <v>72</v>
      </c>
    </row>
    <row r="10334" spans="28:39">
      <c r="AB10334" t="s">
        <v>650</v>
      </c>
      <c r="AC10334" s="1">
        <v>3</v>
      </c>
      <c r="AD10334" s="38" t="s">
        <v>428</v>
      </c>
      <c r="AE10334" s="60" t="s">
        <v>133</v>
      </c>
      <c r="AF10334" s="57">
        <v>200</v>
      </c>
      <c r="AG10334" s="42">
        <v>10</v>
      </c>
      <c r="AH10334">
        <v>26</v>
      </c>
      <c r="AL10334" t="s">
        <v>22</v>
      </c>
      <c r="AM10334">
        <v>72</v>
      </c>
    </row>
    <row r="10335" spans="28:39">
      <c r="AB10335" t="s">
        <v>650</v>
      </c>
      <c r="AC10335" s="1">
        <v>3</v>
      </c>
      <c r="AD10335" s="38" t="s">
        <v>428</v>
      </c>
      <c r="AE10335" s="60" t="s">
        <v>133</v>
      </c>
      <c r="AF10335" s="57">
        <v>200</v>
      </c>
      <c r="AG10335" s="43">
        <v>20</v>
      </c>
      <c r="AH10335">
        <v>26</v>
      </c>
      <c r="AL10335" t="s">
        <v>22</v>
      </c>
      <c r="AM10335">
        <v>72</v>
      </c>
    </row>
    <row r="10336" spans="28:39">
      <c r="AB10336" t="s">
        <v>650</v>
      </c>
      <c r="AC10336" s="1">
        <v>3</v>
      </c>
      <c r="AD10336" s="38" t="s">
        <v>428</v>
      </c>
      <c r="AE10336" s="60" t="s">
        <v>133</v>
      </c>
      <c r="AF10336" s="57">
        <v>200</v>
      </c>
      <c r="AG10336" s="44">
        <v>30</v>
      </c>
      <c r="AH10336">
        <v>26</v>
      </c>
      <c r="AL10336" t="s">
        <v>22</v>
      </c>
      <c r="AM10336">
        <v>72</v>
      </c>
    </row>
    <row r="10337" spans="28:39">
      <c r="AB10337" t="s">
        <v>650</v>
      </c>
      <c r="AC10337" s="1">
        <v>3</v>
      </c>
      <c r="AD10337" s="38" t="s">
        <v>428</v>
      </c>
      <c r="AE10337" s="60" t="s">
        <v>133</v>
      </c>
      <c r="AF10337" s="57">
        <v>200</v>
      </c>
      <c r="AG10337" s="45">
        <v>40</v>
      </c>
      <c r="AH10337">
        <v>26</v>
      </c>
      <c r="AL10337" t="s">
        <v>22</v>
      </c>
      <c r="AM10337">
        <v>72</v>
      </c>
    </row>
    <row r="10338" spans="28:39">
      <c r="AB10338" t="s">
        <v>650</v>
      </c>
      <c r="AC10338" s="1">
        <v>3</v>
      </c>
      <c r="AD10338" s="38" t="s">
        <v>428</v>
      </c>
      <c r="AE10338" s="60" t="s">
        <v>133</v>
      </c>
      <c r="AF10338" s="57">
        <v>200</v>
      </c>
      <c r="AG10338" s="46">
        <v>50</v>
      </c>
      <c r="AH10338">
        <v>26</v>
      </c>
      <c r="AL10338" t="s">
        <v>22</v>
      </c>
      <c r="AM10338">
        <v>72</v>
      </c>
    </row>
    <row r="10339" spans="28:39">
      <c r="AB10339" t="s">
        <v>650</v>
      </c>
      <c r="AC10339" s="1">
        <v>3</v>
      </c>
      <c r="AD10339" s="38" t="s">
        <v>428</v>
      </c>
      <c r="AE10339" s="60" t="s">
        <v>133</v>
      </c>
      <c r="AF10339" s="57">
        <v>200</v>
      </c>
      <c r="AG10339" s="47">
        <v>60</v>
      </c>
      <c r="AH10339">
        <v>26</v>
      </c>
      <c r="AL10339" t="s">
        <v>22</v>
      </c>
      <c r="AM10339">
        <v>72</v>
      </c>
    </row>
    <row r="10340" spans="28:39">
      <c r="AB10340" t="s">
        <v>650</v>
      </c>
      <c r="AC10340" s="1">
        <v>3</v>
      </c>
      <c r="AD10340" s="38" t="s">
        <v>428</v>
      </c>
      <c r="AE10340" s="60" t="s">
        <v>133</v>
      </c>
      <c r="AF10340" s="57">
        <v>200</v>
      </c>
      <c r="AG10340" s="48">
        <v>70</v>
      </c>
      <c r="AH10340">
        <v>26</v>
      </c>
      <c r="AL10340" t="s">
        <v>22</v>
      </c>
      <c r="AM10340">
        <v>72</v>
      </c>
    </row>
    <row r="10341" spans="28:39">
      <c r="AB10341" s="58" t="s">
        <v>655</v>
      </c>
      <c r="AC10341" s="1">
        <v>3</v>
      </c>
      <c r="AD10341" s="38" t="s">
        <v>337</v>
      </c>
      <c r="AE10341" s="60" t="s">
        <v>133</v>
      </c>
      <c r="AF10341" s="40">
        <v>110</v>
      </c>
      <c r="AG10341" s="41">
        <v>0</v>
      </c>
      <c r="AH10341">
        <v>61</v>
      </c>
      <c r="AL10341" t="s">
        <v>22</v>
      </c>
      <c r="AM10341">
        <v>72</v>
      </c>
    </row>
    <row r="10342" spans="28:39">
      <c r="AB10342" s="58" t="s">
        <v>655</v>
      </c>
      <c r="AC10342" s="1">
        <v>3</v>
      </c>
      <c r="AD10342" s="38" t="s">
        <v>337</v>
      </c>
      <c r="AE10342" s="60" t="s">
        <v>133</v>
      </c>
      <c r="AF10342" s="40">
        <v>110</v>
      </c>
      <c r="AG10342" s="42">
        <v>10</v>
      </c>
      <c r="AH10342">
        <v>61</v>
      </c>
      <c r="AL10342" t="s">
        <v>22</v>
      </c>
      <c r="AM10342">
        <v>72</v>
      </c>
    </row>
    <row r="10343" spans="28:39">
      <c r="AB10343" s="58" t="s">
        <v>655</v>
      </c>
      <c r="AC10343" s="1">
        <v>3</v>
      </c>
      <c r="AD10343" s="38" t="s">
        <v>337</v>
      </c>
      <c r="AE10343" s="60" t="s">
        <v>133</v>
      </c>
      <c r="AF10343" s="40">
        <v>110</v>
      </c>
      <c r="AG10343" s="43">
        <v>20</v>
      </c>
      <c r="AH10343">
        <v>58</v>
      </c>
      <c r="AL10343" t="s">
        <v>22</v>
      </c>
      <c r="AM10343">
        <v>72</v>
      </c>
    </row>
    <row r="10344" spans="28:39">
      <c r="AB10344" s="58" t="s">
        <v>655</v>
      </c>
      <c r="AC10344" s="1">
        <v>3</v>
      </c>
      <c r="AD10344" s="38" t="s">
        <v>337</v>
      </c>
      <c r="AE10344" s="60" t="s">
        <v>133</v>
      </c>
      <c r="AF10344" s="40">
        <v>110</v>
      </c>
      <c r="AG10344" s="44">
        <v>30</v>
      </c>
      <c r="AH10344">
        <v>48</v>
      </c>
      <c r="AL10344" t="s">
        <v>22</v>
      </c>
      <c r="AM10344">
        <v>72</v>
      </c>
    </row>
    <row r="10345" spans="28:39">
      <c r="AB10345" s="58" t="s">
        <v>655</v>
      </c>
      <c r="AC10345" s="1">
        <v>3</v>
      </c>
      <c r="AD10345" s="38" t="s">
        <v>337</v>
      </c>
      <c r="AE10345" s="60" t="s">
        <v>133</v>
      </c>
      <c r="AF10345" s="40">
        <v>110</v>
      </c>
      <c r="AG10345" s="45">
        <v>40</v>
      </c>
      <c r="AH10345">
        <v>36</v>
      </c>
      <c r="AL10345" t="s">
        <v>22</v>
      </c>
      <c r="AM10345">
        <v>72</v>
      </c>
    </row>
    <row r="10346" spans="28:39">
      <c r="AB10346" s="58" t="s">
        <v>655</v>
      </c>
      <c r="AC10346" s="1">
        <v>3</v>
      </c>
      <c r="AD10346" s="38" t="s">
        <v>337</v>
      </c>
      <c r="AE10346" s="60" t="s">
        <v>133</v>
      </c>
      <c r="AF10346" s="40">
        <v>110</v>
      </c>
      <c r="AG10346" s="46">
        <v>50</v>
      </c>
      <c r="AH10346">
        <v>29</v>
      </c>
      <c r="AL10346" t="s">
        <v>22</v>
      </c>
      <c r="AM10346">
        <v>72</v>
      </c>
    </row>
    <row r="10347" spans="28:39">
      <c r="AB10347" s="58" t="s">
        <v>655</v>
      </c>
      <c r="AC10347" s="1">
        <v>3</v>
      </c>
      <c r="AD10347" s="38" t="s">
        <v>337</v>
      </c>
      <c r="AE10347" s="60" t="s">
        <v>133</v>
      </c>
      <c r="AF10347" s="40">
        <v>110</v>
      </c>
      <c r="AG10347" s="47">
        <v>60</v>
      </c>
      <c r="AH10347">
        <v>25</v>
      </c>
      <c r="AL10347" t="s">
        <v>22</v>
      </c>
      <c r="AM10347">
        <v>72</v>
      </c>
    </row>
    <row r="10348" spans="28:39">
      <c r="AB10348" s="58" t="s">
        <v>655</v>
      </c>
      <c r="AC10348" s="1">
        <v>3</v>
      </c>
      <c r="AD10348" s="38" t="s">
        <v>337</v>
      </c>
      <c r="AE10348" s="60" t="s">
        <v>133</v>
      </c>
      <c r="AF10348" s="40">
        <v>110</v>
      </c>
      <c r="AG10348" s="48">
        <v>70</v>
      </c>
      <c r="AH10348">
        <v>21</v>
      </c>
      <c r="AL10348" t="s">
        <v>22</v>
      </c>
      <c r="AM10348">
        <v>72</v>
      </c>
    </row>
    <row r="10349" spans="28:39">
      <c r="AB10349" s="58" t="s">
        <v>655</v>
      </c>
      <c r="AC10349" s="1">
        <v>3</v>
      </c>
      <c r="AD10349" s="38" t="s">
        <v>337</v>
      </c>
      <c r="AE10349" s="60" t="s">
        <v>133</v>
      </c>
      <c r="AF10349" s="49">
        <v>115</v>
      </c>
      <c r="AG10349" s="41">
        <v>0</v>
      </c>
      <c r="AH10349">
        <v>59</v>
      </c>
      <c r="AL10349" t="s">
        <v>22</v>
      </c>
      <c r="AM10349">
        <v>72</v>
      </c>
    </row>
    <row r="10350" spans="28:39">
      <c r="AB10350" s="58" t="s">
        <v>655</v>
      </c>
      <c r="AC10350" s="1">
        <v>3</v>
      </c>
      <c r="AD10350" s="38" t="s">
        <v>337</v>
      </c>
      <c r="AE10350" s="60" t="s">
        <v>133</v>
      </c>
      <c r="AF10350" s="49">
        <v>115</v>
      </c>
      <c r="AG10350" s="42">
        <v>10</v>
      </c>
      <c r="AH10350">
        <v>59</v>
      </c>
      <c r="AL10350" t="s">
        <v>22</v>
      </c>
      <c r="AM10350">
        <v>72</v>
      </c>
    </row>
    <row r="10351" spans="28:39">
      <c r="AB10351" s="58" t="s">
        <v>655</v>
      </c>
      <c r="AC10351" s="1">
        <v>3</v>
      </c>
      <c r="AD10351" s="38" t="s">
        <v>337</v>
      </c>
      <c r="AE10351" s="60" t="s">
        <v>133</v>
      </c>
      <c r="AF10351" s="49">
        <v>115</v>
      </c>
      <c r="AG10351" s="43">
        <v>20</v>
      </c>
      <c r="AH10351">
        <v>58</v>
      </c>
      <c r="AL10351" t="s">
        <v>22</v>
      </c>
      <c r="AM10351">
        <v>72</v>
      </c>
    </row>
    <row r="10352" spans="28:39">
      <c r="AB10352" s="58" t="s">
        <v>655</v>
      </c>
      <c r="AC10352" s="1">
        <v>3</v>
      </c>
      <c r="AD10352" s="38" t="s">
        <v>337</v>
      </c>
      <c r="AE10352" s="60" t="s">
        <v>133</v>
      </c>
      <c r="AF10352" s="49">
        <v>115</v>
      </c>
      <c r="AG10352" s="44">
        <v>30</v>
      </c>
      <c r="AH10352">
        <v>48</v>
      </c>
      <c r="AL10352" t="s">
        <v>22</v>
      </c>
      <c r="AM10352">
        <v>72</v>
      </c>
    </row>
    <row r="10353" spans="28:39">
      <c r="AB10353" s="58" t="s">
        <v>655</v>
      </c>
      <c r="AC10353" s="1">
        <v>3</v>
      </c>
      <c r="AD10353" s="38" t="s">
        <v>337</v>
      </c>
      <c r="AE10353" s="60" t="s">
        <v>133</v>
      </c>
      <c r="AF10353" s="49">
        <v>115</v>
      </c>
      <c r="AG10353" s="45">
        <v>40</v>
      </c>
      <c r="AH10353">
        <v>36</v>
      </c>
      <c r="AL10353" t="s">
        <v>22</v>
      </c>
      <c r="AM10353">
        <v>72</v>
      </c>
    </row>
    <row r="10354" spans="28:39">
      <c r="AB10354" s="58" t="s">
        <v>655</v>
      </c>
      <c r="AC10354" s="1">
        <v>3</v>
      </c>
      <c r="AD10354" s="38" t="s">
        <v>337</v>
      </c>
      <c r="AE10354" s="60" t="s">
        <v>133</v>
      </c>
      <c r="AF10354" s="49">
        <v>115</v>
      </c>
      <c r="AG10354" s="46">
        <v>50</v>
      </c>
      <c r="AH10354">
        <v>29</v>
      </c>
      <c r="AL10354" t="s">
        <v>22</v>
      </c>
      <c r="AM10354">
        <v>72</v>
      </c>
    </row>
    <row r="10355" spans="28:39">
      <c r="AB10355" s="58" t="s">
        <v>655</v>
      </c>
      <c r="AC10355" s="1">
        <v>3</v>
      </c>
      <c r="AD10355" s="38" t="s">
        <v>337</v>
      </c>
      <c r="AE10355" s="60" t="s">
        <v>133</v>
      </c>
      <c r="AF10355" s="49">
        <v>115</v>
      </c>
      <c r="AG10355" s="47">
        <v>60</v>
      </c>
      <c r="AH10355">
        <v>25</v>
      </c>
      <c r="AL10355" t="s">
        <v>22</v>
      </c>
      <c r="AM10355">
        <v>72</v>
      </c>
    </row>
    <row r="10356" spans="28:39">
      <c r="AB10356" s="58" t="s">
        <v>655</v>
      </c>
      <c r="AC10356" s="1">
        <v>3</v>
      </c>
      <c r="AD10356" s="38" t="s">
        <v>337</v>
      </c>
      <c r="AE10356" s="60" t="s">
        <v>133</v>
      </c>
      <c r="AF10356" s="49">
        <v>115</v>
      </c>
      <c r="AG10356" s="48">
        <v>70</v>
      </c>
      <c r="AH10356">
        <v>21</v>
      </c>
      <c r="AL10356" t="s">
        <v>22</v>
      </c>
      <c r="AM10356">
        <v>72</v>
      </c>
    </row>
    <row r="10357" spans="28:39">
      <c r="AB10357" s="58" t="s">
        <v>655</v>
      </c>
      <c r="AC10357" s="1">
        <v>3</v>
      </c>
      <c r="AD10357" s="38" t="s">
        <v>337</v>
      </c>
      <c r="AE10357" s="60" t="s">
        <v>133</v>
      </c>
      <c r="AF10357" s="50">
        <v>120</v>
      </c>
      <c r="AG10357" s="41">
        <v>0</v>
      </c>
      <c r="AH10357">
        <v>57</v>
      </c>
      <c r="AL10357" t="s">
        <v>22</v>
      </c>
      <c r="AM10357">
        <v>72</v>
      </c>
    </row>
    <row r="10358" spans="28:39">
      <c r="AB10358" s="58" t="s">
        <v>655</v>
      </c>
      <c r="AC10358" s="1">
        <v>3</v>
      </c>
      <c r="AD10358" s="38" t="s">
        <v>337</v>
      </c>
      <c r="AE10358" s="60" t="s">
        <v>133</v>
      </c>
      <c r="AF10358" s="50">
        <v>120</v>
      </c>
      <c r="AG10358" s="42">
        <v>10</v>
      </c>
      <c r="AH10358">
        <v>57</v>
      </c>
      <c r="AL10358" t="s">
        <v>22</v>
      </c>
      <c r="AM10358">
        <v>72</v>
      </c>
    </row>
    <row r="10359" spans="28:39">
      <c r="AB10359" s="58" t="s">
        <v>655</v>
      </c>
      <c r="AC10359" s="1">
        <v>3</v>
      </c>
      <c r="AD10359" s="38" t="s">
        <v>337</v>
      </c>
      <c r="AE10359" s="60" t="s">
        <v>133</v>
      </c>
      <c r="AF10359" s="50">
        <v>120</v>
      </c>
      <c r="AG10359" s="43">
        <v>20</v>
      </c>
      <c r="AH10359">
        <v>57</v>
      </c>
      <c r="AL10359" t="s">
        <v>22</v>
      </c>
      <c r="AM10359">
        <v>72</v>
      </c>
    </row>
    <row r="10360" spans="28:39">
      <c r="AB10360" s="58" t="s">
        <v>655</v>
      </c>
      <c r="AC10360" s="1">
        <v>3</v>
      </c>
      <c r="AD10360" s="38" t="s">
        <v>337</v>
      </c>
      <c r="AE10360" s="60" t="s">
        <v>133</v>
      </c>
      <c r="AF10360" s="50">
        <v>120</v>
      </c>
      <c r="AG10360" s="44">
        <v>30</v>
      </c>
      <c r="AH10360">
        <v>48</v>
      </c>
      <c r="AL10360" t="s">
        <v>22</v>
      </c>
      <c r="AM10360">
        <v>72</v>
      </c>
    </row>
    <row r="10361" spans="28:39">
      <c r="AB10361" s="58" t="s">
        <v>655</v>
      </c>
      <c r="AC10361" s="1">
        <v>3</v>
      </c>
      <c r="AD10361" s="38" t="s">
        <v>337</v>
      </c>
      <c r="AE10361" s="60" t="s">
        <v>133</v>
      </c>
      <c r="AF10361" s="50">
        <v>120</v>
      </c>
      <c r="AG10361" s="45">
        <v>40</v>
      </c>
      <c r="AH10361">
        <v>36</v>
      </c>
      <c r="AL10361" t="s">
        <v>22</v>
      </c>
      <c r="AM10361">
        <v>72</v>
      </c>
    </row>
    <row r="10362" spans="28:39">
      <c r="AB10362" s="58" t="s">
        <v>655</v>
      </c>
      <c r="AC10362" s="1">
        <v>3</v>
      </c>
      <c r="AD10362" s="38" t="s">
        <v>337</v>
      </c>
      <c r="AE10362" s="60" t="s">
        <v>133</v>
      </c>
      <c r="AF10362" s="50">
        <v>120</v>
      </c>
      <c r="AG10362" s="46">
        <v>50</v>
      </c>
      <c r="AH10362">
        <v>29</v>
      </c>
      <c r="AL10362" t="s">
        <v>22</v>
      </c>
      <c r="AM10362">
        <v>72</v>
      </c>
    </row>
    <row r="10363" spans="28:39">
      <c r="AB10363" s="58" t="s">
        <v>655</v>
      </c>
      <c r="AC10363" s="1">
        <v>3</v>
      </c>
      <c r="AD10363" s="38" t="s">
        <v>337</v>
      </c>
      <c r="AE10363" s="60" t="s">
        <v>133</v>
      </c>
      <c r="AF10363" s="50">
        <v>120</v>
      </c>
      <c r="AG10363" s="47">
        <v>60</v>
      </c>
      <c r="AH10363">
        <v>25</v>
      </c>
      <c r="AL10363" t="s">
        <v>22</v>
      </c>
      <c r="AM10363">
        <v>72</v>
      </c>
    </row>
    <row r="10364" spans="28:39">
      <c r="AB10364" s="58" t="s">
        <v>655</v>
      </c>
      <c r="AC10364" s="1">
        <v>3</v>
      </c>
      <c r="AD10364" s="38" t="s">
        <v>337</v>
      </c>
      <c r="AE10364" s="60" t="s">
        <v>133</v>
      </c>
      <c r="AF10364" s="50">
        <v>120</v>
      </c>
      <c r="AG10364" s="48">
        <v>70</v>
      </c>
      <c r="AH10364">
        <v>21</v>
      </c>
      <c r="AL10364" t="s">
        <v>22</v>
      </c>
      <c r="AM10364">
        <v>72</v>
      </c>
    </row>
    <row r="10365" spans="28:39">
      <c r="AB10365" s="58" t="s">
        <v>655</v>
      </c>
      <c r="AC10365" s="1">
        <v>3</v>
      </c>
      <c r="AD10365" s="38" t="s">
        <v>337</v>
      </c>
      <c r="AE10365" s="60" t="s">
        <v>133</v>
      </c>
      <c r="AF10365" s="51">
        <v>130</v>
      </c>
      <c r="AG10365" s="41">
        <v>0</v>
      </c>
      <c r="AH10365">
        <v>54</v>
      </c>
      <c r="AL10365" t="s">
        <v>22</v>
      </c>
      <c r="AM10365">
        <v>72</v>
      </c>
    </row>
    <row r="10366" spans="28:39">
      <c r="AB10366" s="58" t="s">
        <v>655</v>
      </c>
      <c r="AC10366" s="1">
        <v>3</v>
      </c>
      <c r="AD10366" s="38" t="s">
        <v>337</v>
      </c>
      <c r="AE10366" s="60" t="s">
        <v>133</v>
      </c>
      <c r="AF10366" s="51">
        <v>130</v>
      </c>
      <c r="AG10366" s="42">
        <v>10</v>
      </c>
      <c r="AH10366">
        <v>54</v>
      </c>
      <c r="AL10366" t="s">
        <v>22</v>
      </c>
      <c r="AM10366">
        <v>72</v>
      </c>
    </row>
    <row r="10367" spans="28:39">
      <c r="AB10367" s="58" t="s">
        <v>655</v>
      </c>
      <c r="AC10367" s="1">
        <v>3</v>
      </c>
      <c r="AD10367" s="38" t="s">
        <v>337</v>
      </c>
      <c r="AE10367" s="60" t="s">
        <v>133</v>
      </c>
      <c r="AF10367" s="51">
        <v>130</v>
      </c>
      <c r="AG10367" s="43">
        <v>20</v>
      </c>
      <c r="AH10367">
        <v>54</v>
      </c>
      <c r="AL10367" t="s">
        <v>22</v>
      </c>
      <c r="AM10367">
        <v>72</v>
      </c>
    </row>
    <row r="10368" spans="28:39">
      <c r="AB10368" s="58" t="s">
        <v>655</v>
      </c>
      <c r="AC10368" s="1">
        <v>3</v>
      </c>
      <c r="AD10368" s="38" t="s">
        <v>337</v>
      </c>
      <c r="AE10368" s="60" t="s">
        <v>133</v>
      </c>
      <c r="AF10368" s="51">
        <v>130</v>
      </c>
      <c r="AG10368" s="44">
        <v>30</v>
      </c>
      <c r="AH10368">
        <v>48</v>
      </c>
      <c r="AL10368" t="s">
        <v>22</v>
      </c>
      <c r="AM10368">
        <v>72</v>
      </c>
    </row>
    <row r="10369" spans="28:39">
      <c r="AB10369" s="58" t="s">
        <v>655</v>
      </c>
      <c r="AC10369" s="1">
        <v>3</v>
      </c>
      <c r="AD10369" s="38" t="s">
        <v>337</v>
      </c>
      <c r="AE10369" s="60" t="s">
        <v>133</v>
      </c>
      <c r="AF10369" s="51">
        <v>130</v>
      </c>
      <c r="AG10369" s="45">
        <v>40</v>
      </c>
      <c r="AH10369">
        <v>36</v>
      </c>
      <c r="AL10369" t="s">
        <v>22</v>
      </c>
      <c r="AM10369">
        <v>72</v>
      </c>
    </row>
    <row r="10370" spans="28:39">
      <c r="AB10370" s="58" t="s">
        <v>655</v>
      </c>
      <c r="AC10370" s="1">
        <v>3</v>
      </c>
      <c r="AD10370" s="38" t="s">
        <v>337</v>
      </c>
      <c r="AE10370" s="60" t="s">
        <v>133</v>
      </c>
      <c r="AF10370" s="51">
        <v>130</v>
      </c>
      <c r="AG10370" s="46">
        <v>50</v>
      </c>
      <c r="AH10370">
        <v>29</v>
      </c>
      <c r="AL10370" t="s">
        <v>22</v>
      </c>
      <c r="AM10370">
        <v>72</v>
      </c>
    </row>
    <row r="10371" spans="28:39">
      <c r="AB10371" s="58" t="s">
        <v>655</v>
      </c>
      <c r="AC10371" s="1">
        <v>3</v>
      </c>
      <c r="AD10371" s="38" t="s">
        <v>337</v>
      </c>
      <c r="AE10371" s="60" t="s">
        <v>133</v>
      </c>
      <c r="AF10371" s="51">
        <v>130</v>
      </c>
      <c r="AG10371" s="47">
        <v>60</v>
      </c>
      <c r="AH10371">
        <v>25</v>
      </c>
      <c r="AL10371" t="s">
        <v>22</v>
      </c>
      <c r="AM10371">
        <v>72</v>
      </c>
    </row>
    <row r="10372" spans="28:39">
      <c r="AB10372" s="58" t="s">
        <v>655</v>
      </c>
      <c r="AC10372" s="1">
        <v>3</v>
      </c>
      <c r="AD10372" s="38" t="s">
        <v>337</v>
      </c>
      <c r="AE10372" s="60" t="s">
        <v>133</v>
      </c>
      <c r="AF10372" s="51">
        <v>130</v>
      </c>
      <c r="AG10372" s="48">
        <v>70</v>
      </c>
      <c r="AH10372">
        <v>21</v>
      </c>
      <c r="AL10372" t="s">
        <v>22</v>
      </c>
      <c r="AM10372">
        <v>72</v>
      </c>
    </row>
    <row r="10373" spans="28:39">
      <c r="AB10373" s="58" t="s">
        <v>655</v>
      </c>
      <c r="AC10373" s="1">
        <v>3</v>
      </c>
      <c r="AD10373" s="38" t="s">
        <v>337</v>
      </c>
      <c r="AE10373" s="60" t="s">
        <v>133</v>
      </c>
      <c r="AF10373" s="52">
        <v>140</v>
      </c>
      <c r="AG10373" s="41">
        <v>0</v>
      </c>
      <c r="AH10373">
        <v>51</v>
      </c>
      <c r="AL10373" t="s">
        <v>22</v>
      </c>
      <c r="AM10373">
        <v>72</v>
      </c>
    </row>
    <row r="10374" spans="28:39">
      <c r="AB10374" s="58" t="s">
        <v>655</v>
      </c>
      <c r="AC10374" s="1">
        <v>3</v>
      </c>
      <c r="AD10374" s="38" t="s">
        <v>337</v>
      </c>
      <c r="AE10374" s="60" t="s">
        <v>133</v>
      </c>
      <c r="AF10374" s="52">
        <v>140</v>
      </c>
      <c r="AG10374" s="42">
        <v>10</v>
      </c>
      <c r="AH10374">
        <v>51</v>
      </c>
      <c r="AL10374" t="s">
        <v>22</v>
      </c>
      <c r="AM10374">
        <v>72</v>
      </c>
    </row>
    <row r="10375" spans="28:39">
      <c r="AB10375" s="58" t="s">
        <v>655</v>
      </c>
      <c r="AC10375" s="1">
        <v>3</v>
      </c>
      <c r="AD10375" s="38" t="s">
        <v>337</v>
      </c>
      <c r="AE10375" s="60" t="s">
        <v>133</v>
      </c>
      <c r="AF10375" s="52">
        <v>140</v>
      </c>
      <c r="AG10375" s="43">
        <v>20</v>
      </c>
      <c r="AH10375">
        <v>51</v>
      </c>
      <c r="AL10375" t="s">
        <v>22</v>
      </c>
      <c r="AM10375">
        <v>72</v>
      </c>
    </row>
    <row r="10376" spans="28:39">
      <c r="AB10376" s="58" t="s">
        <v>655</v>
      </c>
      <c r="AC10376" s="1">
        <v>3</v>
      </c>
      <c r="AD10376" s="38" t="s">
        <v>337</v>
      </c>
      <c r="AE10376" s="60" t="s">
        <v>133</v>
      </c>
      <c r="AF10376" s="52">
        <v>140</v>
      </c>
      <c r="AG10376" s="44">
        <v>30</v>
      </c>
      <c r="AH10376">
        <v>48</v>
      </c>
      <c r="AL10376" t="s">
        <v>22</v>
      </c>
      <c r="AM10376">
        <v>72</v>
      </c>
    </row>
    <row r="10377" spans="28:39">
      <c r="AB10377" s="58" t="s">
        <v>655</v>
      </c>
      <c r="AC10377" s="1">
        <v>3</v>
      </c>
      <c r="AD10377" s="38" t="s">
        <v>337</v>
      </c>
      <c r="AE10377" s="60" t="s">
        <v>133</v>
      </c>
      <c r="AF10377" s="52">
        <v>140</v>
      </c>
      <c r="AG10377" s="45">
        <v>40</v>
      </c>
      <c r="AH10377">
        <v>36</v>
      </c>
      <c r="AL10377" t="s">
        <v>22</v>
      </c>
      <c r="AM10377">
        <v>72</v>
      </c>
    </row>
    <row r="10378" spans="28:39">
      <c r="AB10378" s="58" t="s">
        <v>655</v>
      </c>
      <c r="AC10378" s="1">
        <v>3</v>
      </c>
      <c r="AD10378" s="38" t="s">
        <v>337</v>
      </c>
      <c r="AE10378" s="60" t="s">
        <v>133</v>
      </c>
      <c r="AF10378" s="52">
        <v>140</v>
      </c>
      <c r="AG10378" s="46">
        <v>50</v>
      </c>
      <c r="AH10378">
        <v>29</v>
      </c>
      <c r="AL10378" t="s">
        <v>22</v>
      </c>
      <c r="AM10378">
        <v>72</v>
      </c>
    </row>
    <row r="10379" spans="28:39">
      <c r="AB10379" s="58" t="s">
        <v>655</v>
      </c>
      <c r="AC10379" s="1">
        <v>3</v>
      </c>
      <c r="AD10379" s="38" t="s">
        <v>337</v>
      </c>
      <c r="AE10379" s="60" t="s">
        <v>133</v>
      </c>
      <c r="AF10379" s="52">
        <v>140</v>
      </c>
      <c r="AG10379" s="47">
        <v>60</v>
      </c>
      <c r="AH10379">
        <v>25</v>
      </c>
      <c r="AL10379" t="s">
        <v>22</v>
      </c>
      <c r="AM10379">
        <v>72</v>
      </c>
    </row>
    <row r="10380" spans="28:39">
      <c r="AB10380" s="58" t="s">
        <v>655</v>
      </c>
      <c r="AC10380" s="1">
        <v>3</v>
      </c>
      <c r="AD10380" s="38" t="s">
        <v>337</v>
      </c>
      <c r="AE10380" s="60" t="s">
        <v>133</v>
      </c>
      <c r="AF10380" s="52">
        <v>140</v>
      </c>
      <c r="AG10380" s="48">
        <v>70</v>
      </c>
      <c r="AH10380">
        <v>21</v>
      </c>
      <c r="AL10380" t="s">
        <v>22</v>
      </c>
      <c r="AM10380">
        <v>72</v>
      </c>
    </row>
    <row r="10381" spans="28:39">
      <c r="AB10381" s="58" t="s">
        <v>655</v>
      </c>
      <c r="AC10381" s="1">
        <v>3</v>
      </c>
      <c r="AD10381" s="38" t="s">
        <v>337</v>
      </c>
      <c r="AE10381" s="60" t="s">
        <v>133</v>
      </c>
      <c r="AF10381" s="53">
        <v>150</v>
      </c>
      <c r="AG10381" s="41">
        <v>0</v>
      </c>
      <c r="AH10381">
        <v>49</v>
      </c>
      <c r="AL10381" t="s">
        <v>22</v>
      </c>
      <c r="AM10381">
        <v>72</v>
      </c>
    </row>
    <row r="10382" spans="28:39">
      <c r="AB10382" s="58" t="s">
        <v>655</v>
      </c>
      <c r="AC10382" s="1">
        <v>3</v>
      </c>
      <c r="AD10382" s="38" t="s">
        <v>337</v>
      </c>
      <c r="AE10382" s="60" t="s">
        <v>133</v>
      </c>
      <c r="AF10382" s="53">
        <v>150</v>
      </c>
      <c r="AG10382" s="42">
        <v>10</v>
      </c>
      <c r="AH10382">
        <v>49</v>
      </c>
      <c r="AL10382" t="s">
        <v>22</v>
      </c>
      <c r="AM10382">
        <v>72</v>
      </c>
    </row>
    <row r="10383" spans="28:39">
      <c r="AB10383" s="58" t="s">
        <v>655</v>
      </c>
      <c r="AC10383" s="1">
        <v>3</v>
      </c>
      <c r="AD10383" s="38" t="s">
        <v>337</v>
      </c>
      <c r="AE10383" s="60" t="s">
        <v>133</v>
      </c>
      <c r="AF10383" s="53">
        <v>150</v>
      </c>
      <c r="AG10383" s="43">
        <v>20</v>
      </c>
      <c r="AH10383">
        <v>49</v>
      </c>
      <c r="AL10383" t="s">
        <v>22</v>
      </c>
      <c r="AM10383">
        <v>72</v>
      </c>
    </row>
    <row r="10384" spans="28:39">
      <c r="AB10384" s="58" t="s">
        <v>655</v>
      </c>
      <c r="AC10384" s="1">
        <v>3</v>
      </c>
      <c r="AD10384" s="38" t="s">
        <v>337</v>
      </c>
      <c r="AE10384" s="60" t="s">
        <v>133</v>
      </c>
      <c r="AF10384" s="53">
        <v>150</v>
      </c>
      <c r="AG10384" s="44">
        <v>30</v>
      </c>
      <c r="AH10384">
        <v>48</v>
      </c>
      <c r="AL10384" t="s">
        <v>22</v>
      </c>
      <c r="AM10384">
        <v>72</v>
      </c>
    </row>
    <row r="10385" spans="28:39">
      <c r="AB10385" s="58" t="s">
        <v>655</v>
      </c>
      <c r="AC10385" s="1">
        <v>3</v>
      </c>
      <c r="AD10385" s="38" t="s">
        <v>337</v>
      </c>
      <c r="AE10385" s="60" t="s">
        <v>133</v>
      </c>
      <c r="AF10385" s="53">
        <v>150</v>
      </c>
      <c r="AG10385" s="45">
        <v>40</v>
      </c>
      <c r="AH10385">
        <v>36</v>
      </c>
      <c r="AL10385" t="s">
        <v>22</v>
      </c>
      <c r="AM10385">
        <v>72</v>
      </c>
    </row>
    <row r="10386" spans="28:39">
      <c r="AB10386" s="58" t="s">
        <v>655</v>
      </c>
      <c r="AC10386" s="1">
        <v>3</v>
      </c>
      <c r="AD10386" s="38" t="s">
        <v>337</v>
      </c>
      <c r="AE10386" s="60" t="s">
        <v>133</v>
      </c>
      <c r="AF10386" s="53">
        <v>150</v>
      </c>
      <c r="AG10386" s="46">
        <v>50</v>
      </c>
      <c r="AH10386">
        <v>29</v>
      </c>
      <c r="AL10386" t="s">
        <v>22</v>
      </c>
      <c r="AM10386">
        <v>72</v>
      </c>
    </row>
    <row r="10387" spans="28:39">
      <c r="AB10387" s="58" t="s">
        <v>655</v>
      </c>
      <c r="AC10387" s="1">
        <v>3</v>
      </c>
      <c r="AD10387" s="38" t="s">
        <v>337</v>
      </c>
      <c r="AE10387" s="60" t="s">
        <v>133</v>
      </c>
      <c r="AF10387" s="53">
        <v>150</v>
      </c>
      <c r="AG10387" s="47">
        <v>60</v>
      </c>
      <c r="AH10387">
        <v>25</v>
      </c>
      <c r="AL10387" t="s">
        <v>22</v>
      </c>
      <c r="AM10387">
        <v>72</v>
      </c>
    </row>
    <row r="10388" spans="28:39">
      <c r="AB10388" s="58" t="s">
        <v>655</v>
      </c>
      <c r="AC10388" s="1">
        <v>3</v>
      </c>
      <c r="AD10388" s="38" t="s">
        <v>337</v>
      </c>
      <c r="AE10388" s="60" t="s">
        <v>133</v>
      </c>
      <c r="AF10388" s="53">
        <v>150</v>
      </c>
      <c r="AG10388" s="48">
        <v>70</v>
      </c>
      <c r="AH10388">
        <v>21</v>
      </c>
      <c r="AL10388" t="s">
        <v>22</v>
      </c>
      <c r="AM10388">
        <v>72</v>
      </c>
    </row>
    <row r="10389" spans="28:39">
      <c r="AB10389" s="58" t="s">
        <v>655</v>
      </c>
      <c r="AC10389" s="1">
        <v>3</v>
      </c>
      <c r="AD10389" s="38" t="s">
        <v>337</v>
      </c>
      <c r="AE10389" s="60" t="s">
        <v>133</v>
      </c>
      <c r="AF10389" s="54">
        <v>160</v>
      </c>
      <c r="AG10389" s="41">
        <v>0</v>
      </c>
      <c r="AH10389">
        <v>48</v>
      </c>
      <c r="AL10389" t="s">
        <v>22</v>
      </c>
      <c r="AM10389">
        <v>72</v>
      </c>
    </row>
    <row r="10390" spans="28:39">
      <c r="AB10390" s="58" t="s">
        <v>655</v>
      </c>
      <c r="AC10390" s="1">
        <v>3</v>
      </c>
      <c r="AD10390" s="38" t="s">
        <v>337</v>
      </c>
      <c r="AE10390" s="60" t="s">
        <v>133</v>
      </c>
      <c r="AF10390" s="54">
        <v>160</v>
      </c>
      <c r="AG10390" s="42">
        <v>10</v>
      </c>
      <c r="AH10390">
        <v>48</v>
      </c>
      <c r="AL10390" t="s">
        <v>22</v>
      </c>
      <c r="AM10390">
        <v>72</v>
      </c>
    </row>
    <row r="10391" spans="28:39">
      <c r="AB10391" s="58" t="s">
        <v>655</v>
      </c>
      <c r="AC10391" s="1">
        <v>3</v>
      </c>
      <c r="AD10391" s="38" t="s">
        <v>337</v>
      </c>
      <c r="AE10391" s="60" t="s">
        <v>133</v>
      </c>
      <c r="AF10391" s="54">
        <v>160</v>
      </c>
      <c r="AG10391" s="43">
        <v>20</v>
      </c>
      <c r="AH10391">
        <v>48</v>
      </c>
      <c r="AL10391" t="s">
        <v>22</v>
      </c>
      <c r="AM10391">
        <v>72</v>
      </c>
    </row>
    <row r="10392" spans="28:39">
      <c r="AB10392" s="58" t="s">
        <v>655</v>
      </c>
      <c r="AC10392" s="1">
        <v>3</v>
      </c>
      <c r="AD10392" s="38" t="s">
        <v>337</v>
      </c>
      <c r="AE10392" s="60" t="s">
        <v>133</v>
      </c>
      <c r="AF10392" s="54">
        <v>160</v>
      </c>
      <c r="AG10392" s="44">
        <v>30</v>
      </c>
      <c r="AH10392">
        <v>48</v>
      </c>
      <c r="AL10392" t="s">
        <v>22</v>
      </c>
      <c r="AM10392">
        <v>72</v>
      </c>
    </row>
    <row r="10393" spans="28:39">
      <c r="AB10393" s="58" t="s">
        <v>655</v>
      </c>
      <c r="AC10393" s="1">
        <v>3</v>
      </c>
      <c r="AD10393" s="38" t="s">
        <v>337</v>
      </c>
      <c r="AE10393" s="60" t="s">
        <v>133</v>
      </c>
      <c r="AF10393" s="54">
        <v>160</v>
      </c>
      <c r="AG10393" s="45">
        <v>40</v>
      </c>
      <c r="AH10393">
        <v>36</v>
      </c>
      <c r="AL10393" t="s">
        <v>22</v>
      </c>
      <c r="AM10393">
        <v>72</v>
      </c>
    </row>
    <row r="10394" spans="28:39">
      <c r="AB10394" s="58" t="s">
        <v>655</v>
      </c>
      <c r="AC10394" s="1">
        <v>3</v>
      </c>
      <c r="AD10394" s="38" t="s">
        <v>337</v>
      </c>
      <c r="AE10394" s="60" t="s">
        <v>133</v>
      </c>
      <c r="AF10394" s="54">
        <v>160</v>
      </c>
      <c r="AG10394" s="46">
        <v>50</v>
      </c>
      <c r="AH10394">
        <v>29</v>
      </c>
      <c r="AL10394" t="s">
        <v>22</v>
      </c>
      <c r="AM10394">
        <v>72</v>
      </c>
    </row>
    <row r="10395" spans="28:39">
      <c r="AB10395" s="58" t="s">
        <v>655</v>
      </c>
      <c r="AC10395" s="1">
        <v>3</v>
      </c>
      <c r="AD10395" s="38" t="s">
        <v>337</v>
      </c>
      <c r="AE10395" s="60" t="s">
        <v>133</v>
      </c>
      <c r="AF10395" s="54">
        <v>160</v>
      </c>
      <c r="AG10395" s="47">
        <v>60</v>
      </c>
      <c r="AH10395">
        <v>25</v>
      </c>
      <c r="AL10395" t="s">
        <v>22</v>
      </c>
      <c r="AM10395">
        <v>72</v>
      </c>
    </row>
    <row r="10396" spans="28:39">
      <c r="AB10396" s="58" t="s">
        <v>655</v>
      </c>
      <c r="AC10396" s="1">
        <v>3</v>
      </c>
      <c r="AD10396" s="38" t="s">
        <v>337</v>
      </c>
      <c r="AE10396" s="60" t="s">
        <v>133</v>
      </c>
      <c r="AF10396" s="54">
        <v>160</v>
      </c>
      <c r="AG10396" s="48">
        <v>70</v>
      </c>
      <c r="AH10396">
        <v>21</v>
      </c>
      <c r="AL10396" t="s">
        <v>22</v>
      </c>
      <c r="AM10396">
        <v>72</v>
      </c>
    </row>
    <row r="10397" spans="28:39">
      <c r="AB10397" s="58" t="s">
        <v>655</v>
      </c>
      <c r="AC10397" s="1">
        <v>3</v>
      </c>
      <c r="AD10397" s="38" t="s">
        <v>337</v>
      </c>
      <c r="AE10397" s="60" t="s">
        <v>133</v>
      </c>
      <c r="AF10397" s="55">
        <v>170</v>
      </c>
      <c r="AG10397" s="41">
        <v>0</v>
      </c>
      <c r="AH10397">
        <v>45</v>
      </c>
      <c r="AL10397" t="s">
        <v>22</v>
      </c>
      <c r="AM10397">
        <v>72</v>
      </c>
    </row>
    <row r="10398" spans="28:39">
      <c r="AB10398" s="58" t="s">
        <v>655</v>
      </c>
      <c r="AC10398" s="1">
        <v>3</v>
      </c>
      <c r="AD10398" s="38" t="s">
        <v>337</v>
      </c>
      <c r="AE10398" s="60" t="s">
        <v>133</v>
      </c>
      <c r="AF10398" s="55">
        <v>170</v>
      </c>
      <c r="AG10398" s="42">
        <v>10</v>
      </c>
      <c r="AH10398">
        <v>45</v>
      </c>
      <c r="AL10398" t="s">
        <v>22</v>
      </c>
      <c r="AM10398">
        <v>72</v>
      </c>
    </row>
    <row r="10399" spans="28:39">
      <c r="AB10399" s="58" t="s">
        <v>655</v>
      </c>
      <c r="AC10399" s="1">
        <v>3</v>
      </c>
      <c r="AD10399" s="38" t="s">
        <v>337</v>
      </c>
      <c r="AE10399" s="60" t="s">
        <v>133</v>
      </c>
      <c r="AF10399" s="55">
        <v>170</v>
      </c>
      <c r="AG10399" s="43">
        <v>20</v>
      </c>
      <c r="AH10399">
        <v>45</v>
      </c>
      <c r="AL10399" t="s">
        <v>22</v>
      </c>
      <c r="AM10399">
        <v>72</v>
      </c>
    </row>
    <row r="10400" spans="28:39">
      <c r="AB10400" s="58" t="s">
        <v>655</v>
      </c>
      <c r="AC10400" s="1">
        <v>3</v>
      </c>
      <c r="AD10400" s="38" t="s">
        <v>337</v>
      </c>
      <c r="AE10400" s="60" t="s">
        <v>133</v>
      </c>
      <c r="AF10400" s="55">
        <v>170</v>
      </c>
      <c r="AG10400" s="44">
        <v>30</v>
      </c>
      <c r="AH10400">
        <v>45</v>
      </c>
      <c r="AL10400" t="s">
        <v>22</v>
      </c>
      <c r="AM10400">
        <v>72</v>
      </c>
    </row>
    <row r="10401" spans="28:39">
      <c r="AB10401" s="58" t="s">
        <v>655</v>
      </c>
      <c r="AC10401" s="1">
        <v>3</v>
      </c>
      <c r="AD10401" s="38" t="s">
        <v>337</v>
      </c>
      <c r="AE10401" s="60" t="s">
        <v>133</v>
      </c>
      <c r="AF10401" s="55">
        <v>170</v>
      </c>
      <c r="AG10401" s="45">
        <v>40</v>
      </c>
      <c r="AH10401">
        <v>36</v>
      </c>
      <c r="AL10401" t="s">
        <v>22</v>
      </c>
      <c r="AM10401">
        <v>72</v>
      </c>
    </row>
    <row r="10402" spans="28:39">
      <c r="AB10402" s="58" t="s">
        <v>655</v>
      </c>
      <c r="AC10402" s="1">
        <v>3</v>
      </c>
      <c r="AD10402" s="38" t="s">
        <v>337</v>
      </c>
      <c r="AE10402" s="60" t="s">
        <v>133</v>
      </c>
      <c r="AF10402" s="55">
        <v>170</v>
      </c>
      <c r="AG10402" s="46">
        <v>50</v>
      </c>
      <c r="AH10402">
        <v>29</v>
      </c>
      <c r="AL10402" t="s">
        <v>22</v>
      </c>
      <c r="AM10402">
        <v>72</v>
      </c>
    </row>
    <row r="10403" spans="28:39">
      <c r="AB10403" s="58" t="s">
        <v>655</v>
      </c>
      <c r="AC10403" s="1">
        <v>3</v>
      </c>
      <c r="AD10403" s="38" t="s">
        <v>337</v>
      </c>
      <c r="AE10403" s="60" t="s">
        <v>133</v>
      </c>
      <c r="AF10403" s="55">
        <v>170</v>
      </c>
      <c r="AG10403" s="47">
        <v>60</v>
      </c>
      <c r="AH10403">
        <v>25</v>
      </c>
      <c r="AL10403" t="s">
        <v>22</v>
      </c>
      <c r="AM10403">
        <v>72</v>
      </c>
    </row>
    <row r="10404" spans="28:39">
      <c r="AB10404" s="58" t="s">
        <v>655</v>
      </c>
      <c r="AC10404" s="1">
        <v>3</v>
      </c>
      <c r="AD10404" s="38" t="s">
        <v>337</v>
      </c>
      <c r="AE10404" s="60" t="s">
        <v>133</v>
      </c>
      <c r="AF10404" s="55">
        <v>170</v>
      </c>
      <c r="AG10404" s="48">
        <v>70</v>
      </c>
      <c r="AH10404">
        <v>21</v>
      </c>
      <c r="AL10404" t="s">
        <v>22</v>
      </c>
      <c r="AM10404">
        <v>72</v>
      </c>
    </row>
    <row r="10405" spans="28:39">
      <c r="AB10405" s="58" t="s">
        <v>655</v>
      </c>
      <c r="AC10405" s="1">
        <v>3</v>
      </c>
      <c r="AD10405" s="38" t="s">
        <v>337</v>
      </c>
      <c r="AE10405" s="60" t="s">
        <v>133</v>
      </c>
      <c r="AF10405" s="56">
        <v>180</v>
      </c>
      <c r="AG10405" s="41">
        <v>0</v>
      </c>
      <c r="AH10405">
        <v>43</v>
      </c>
      <c r="AL10405" t="s">
        <v>22</v>
      </c>
      <c r="AM10405">
        <v>72</v>
      </c>
    </row>
    <row r="10406" spans="28:39">
      <c r="AB10406" s="58" t="s">
        <v>655</v>
      </c>
      <c r="AC10406" s="1">
        <v>3</v>
      </c>
      <c r="AD10406" s="38" t="s">
        <v>337</v>
      </c>
      <c r="AE10406" s="60" t="s">
        <v>133</v>
      </c>
      <c r="AF10406" s="56">
        <v>180</v>
      </c>
      <c r="AG10406" s="42">
        <v>10</v>
      </c>
      <c r="AH10406">
        <v>43</v>
      </c>
      <c r="AL10406" t="s">
        <v>22</v>
      </c>
      <c r="AM10406">
        <v>72</v>
      </c>
    </row>
    <row r="10407" spans="28:39">
      <c r="AB10407" s="58" t="s">
        <v>655</v>
      </c>
      <c r="AC10407" s="1">
        <v>3</v>
      </c>
      <c r="AD10407" s="38" t="s">
        <v>337</v>
      </c>
      <c r="AE10407" s="60" t="s">
        <v>133</v>
      </c>
      <c r="AF10407" s="56">
        <v>180</v>
      </c>
      <c r="AG10407" s="43">
        <v>20</v>
      </c>
      <c r="AH10407">
        <v>43</v>
      </c>
      <c r="AL10407" t="s">
        <v>22</v>
      </c>
      <c r="AM10407">
        <v>72</v>
      </c>
    </row>
    <row r="10408" spans="28:39">
      <c r="AB10408" s="58" t="s">
        <v>655</v>
      </c>
      <c r="AC10408" s="1">
        <v>3</v>
      </c>
      <c r="AD10408" s="38" t="s">
        <v>337</v>
      </c>
      <c r="AE10408" s="60" t="s">
        <v>133</v>
      </c>
      <c r="AF10408" s="56">
        <v>180</v>
      </c>
      <c r="AG10408" s="44">
        <v>30</v>
      </c>
      <c r="AH10408">
        <v>43</v>
      </c>
      <c r="AL10408" t="s">
        <v>22</v>
      </c>
      <c r="AM10408">
        <v>72</v>
      </c>
    </row>
    <row r="10409" spans="28:39">
      <c r="AB10409" s="58" t="s">
        <v>655</v>
      </c>
      <c r="AC10409" s="1">
        <v>3</v>
      </c>
      <c r="AD10409" s="38" t="s">
        <v>337</v>
      </c>
      <c r="AE10409" s="60" t="s">
        <v>133</v>
      </c>
      <c r="AF10409" s="56">
        <v>180</v>
      </c>
      <c r="AG10409" s="45">
        <v>40</v>
      </c>
      <c r="AH10409">
        <v>36</v>
      </c>
      <c r="AL10409" t="s">
        <v>22</v>
      </c>
      <c r="AM10409">
        <v>72</v>
      </c>
    </row>
    <row r="10410" spans="28:39">
      <c r="AB10410" s="58" t="s">
        <v>655</v>
      </c>
      <c r="AC10410" s="1">
        <v>3</v>
      </c>
      <c r="AD10410" s="38" t="s">
        <v>337</v>
      </c>
      <c r="AE10410" s="60" t="s">
        <v>133</v>
      </c>
      <c r="AF10410" s="56">
        <v>180</v>
      </c>
      <c r="AG10410" s="46">
        <v>50</v>
      </c>
      <c r="AH10410">
        <v>29</v>
      </c>
      <c r="AL10410" t="s">
        <v>22</v>
      </c>
      <c r="AM10410">
        <v>72</v>
      </c>
    </row>
    <row r="10411" spans="28:39">
      <c r="AB10411" s="58" t="s">
        <v>655</v>
      </c>
      <c r="AC10411" s="1">
        <v>3</v>
      </c>
      <c r="AD10411" s="38" t="s">
        <v>337</v>
      </c>
      <c r="AE10411" s="60" t="s">
        <v>133</v>
      </c>
      <c r="AF10411" s="56">
        <v>180</v>
      </c>
      <c r="AG10411" s="47">
        <v>60</v>
      </c>
      <c r="AH10411">
        <v>25</v>
      </c>
      <c r="AL10411" t="s">
        <v>22</v>
      </c>
      <c r="AM10411">
        <v>72</v>
      </c>
    </row>
    <row r="10412" spans="28:39">
      <c r="AB10412" s="58" t="s">
        <v>655</v>
      </c>
      <c r="AC10412" s="1">
        <v>3</v>
      </c>
      <c r="AD10412" s="38" t="s">
        <v>337</v>
      </c>
      <c r="AE10412" s="60" t="s">
        <v>133</v>
      </c>
      <c r="AF10412" s="56">
        <v>180</v>
      </c>
      <c r="AG10412" s="48">
        <v>70</v>
      </c>
      <c r="AH10412">
        <v>21</v>
      </c>
      <c r="AL10412" t="s">
        <v>22</v>
      </c>
      <c r="AM10412">
        <v>72</v>
      </c>
    </row>
    <row r="10413" spans="28:39">
      <c r="AB10413" s="58" t="s">
        <v>655</v>
      </c>
      <c r="AC10413" s="1">
        <v>3</v>
      </c>
      <c r="AD10413" s="38" t="s">
        <v>337</v>
      </c>
      <c r="AE10413" s="60" t="s">
        <v>133</v>
      </c>
      <c r="AF10413" s="57">
        <v>200</v>
      </c>
      <c r="AG10413" s="41">
        <v>0</v>
      </c>
      <c r="AH10413">
        <v>40</v>
      </c>
      <c r="AL10413" t="s">
        <v>22</v>
      </c>
      <c r="AM10413">
        <v>72</v>
      </c>
    </row>
    <row r="10414" spans="28:39">
      <c r="AB10414" s="58" t="s">
        <v>655</v>
      </c>
      <c r="AC10414" s="1">
        <v>3</v>
      </c>
      <c r="AD10414" s="38" t="s">
        <v>337</v>
      </c>
      <c r="AE10414" s="60" t="s">
        <v>133</v>
      </c>
      <c r="AF10414" s="57">
        <v>200</v>
      </c>
      <c r="AG10414" s="42">
        <v>10</v>
      </c>
      <c r="AH10414">
        <v>40</v>
      </c>
      <c r="AL10414" t="s">
        <v>22</v>
      </c>
      <c r="AM10414">
        <v>72</v>
      </c>
    </row>
    <row r="10415" spans="28:39">
      <c r="AB10415" s="58" t="s">
        <v>655</v>
      </c>
      <c r="AC10415" s="1">
        <v>3</v>
      </c>
      <c r="AD10415" s="38" t="s">
        <v>337</v>
      </c>
      <c r="AE10415" s="60" t="s">
        <v>133</v>
      </c>
      <c r="AF10415" s="57">
        <v>200</v>
      </c>
      <c r="AG10415" s="43">
        <v>20</v>
      </c>
      <c r="AH10415">
        <v>40</v>
      </c>
      <c r="AL10415" t="s">
        <v>22</v>
      </c>
      <c r="AM10415">
        <v>72</v>
      </c>
    </row>
    <row r="10416" spans="28:39">
      <c r="AB10416" s="58" t="s">
        <v>655</v>
      </c>
      <c r="AC10416" s="1">
        <v>3</v>
      </c>
      <c r="AD10416" s="38" t="s">
        <v>337</v>
      </c>
      <c r="AE10416" s="60" t="s">
        <v>133</v>
      </c>
      <c r="AF10416" s="57">
        <v>200</v>
      </c>
      <c r="AG10416" s="44">
        <v>30</v>
      </c>
      <c r="AH10416">
        <v>40</v>
      </c>
      <c r="AL10416" t="s">
        <v>22</v>
      </c>
      <c r="AM10416">
        <v>72</v>
      </c>
    </row>
    <row r="10417" spans="28:39">
      <c r="AB10417" s="58" t="s">
        <v>655</v>
      </c>
      <c r="AC10417" s="1">
        <v>3</v>
      </c>
      <c r="AD10417" s="38" t="s">
        <v>337</v>
      </c>
      <c r="AE10417" s="60" t="s">
        <v>133</v>
      </c>
      <c r="AF10417" s="57">
        <v>200</v>
      </c>
      <c r="AG10417" s="45">
        <v>40</v>
      </c>
      <c r="AH10417">
        <v>36</v>
      </c>
      <c r="AL10417" t="s">
        <v>22</v>
      </c>
      <c r="AM10417">
        <v>72</v>
      </c>
    </row>
    <row r="10418" spans="28:39">
      <c r="AB10418" s="58" t="s">
        <v>655</v>
      </c>
      <c r="AC10418" s="1">
        <v>3</v>
      </c>
      <c r="AD10418" s="38" t="s">
        <v>337</v>
      </c>
      <c r="AE10418" s="60" t="s">
        <v>133</v>
      </c>
      <c r="AF10418" s="57">
        <v>200</v>
      </c>
      <c r="AG10418" s="46">
        <v>50</v>
      </c>
      <c r="AH10418">
        <v>29</v>
      </c>
      <c r="AL10418" t="s">
        <v>22</v>
      </c>
      <c r="AM10418">
        <v>72</v>
      </c>
    </row>
    <row r="10419" spans="28:39">
      <c r="AB10419" s="58" t="s">
        <v>655</v>
      </c>
      <c r="AC10419" s="1">
        <v>3</v>
      </c>
      <c r="AD10419" s="38" t="s">
        <v>337</v>
      </c>
      <c r="AE10419" s="60" t="s">
        <v>133</v>
      </c>
      <c r="AF10419" s="57">
        <v>200</v>
      </c>
      <c r="AG10419" s="47">
        <v>60</v>
      </c>
      <c r="AH10419">
        <v>25</v>
      </c>
      <c r="AL10419" t="s">
        <v>22</v>
      </c>
      <c r="AM10419">
        <v>72</v>
      </c>
    </row>
    <row r="10420" spans="28:39">
      <c r="AB10420" s="58" t="s">
        <v>655</v>
      </c>
      <c r="AC10420" s="1">
        <v>3</v>
      </c>
      <c r="AD10420" s="38" t="s">
        <v>337</v>
      </c>
      <c r="AE10420" s="60" t="s">
        <v>133</v>
      </c>
      <c r="AF10420" s="57">
        <v>200</v>
      </c>
      <c r="AG10420" s="48">
        <v>70</v>
      </c>
      <c r="AH10420">
        <v>21</v>
      </c>
      <c r="AL10420" t="s">
        <v>22</v>
      </c>
      <c r="AM10420">
        <v>72</v>
      </c>
    </row>
    <row r="10421" spans="28:39">
      <c r="AB10421" s="58" t="s">
        <v>655</v>
      </c>
      <c r="AC10421" s="1">
        <v>3</v>
      </c>
      <c r="AD10421" s="38" t="s">
        <v>427</v>
      </c>
      <c r="AE10421" s="60" t="s">
        <v>133</v>
      </c>
      <c r="AF10421" s="40">
        <v>110</v>
      </c>
      <c r="AG10421" s="41">
        <v>0</v>
      </c>
      <c r="AH10421">
        <v>54</v>
      </c>
      <c r="AL10421" t="s">
        <v>22</v>
      </c>
      <c r="AM10421">
        <v>72</v>
      </c>
    </row>
    <row r="10422" spans="28:39">
      <c r="AB10422" s="58" t="s">
        <v>655</v>
      </c>
      <c r="AC10422" s="1">
        <v>3</v>
      </c>
      <c r="AD10422" s="38" t="s">
        <v>427</v>
      </c>
      <c r="AE10422" s="60" t="s">
        <v>133</v>
      </c>
      <c r="AF10422" s="40">
        <v>110</v>
      </c>
      <c r="AG10422" s="42">
        <v>10</v>
      </c>
      <c r="AH10422">
        <v>54</v>
      </c>
      <c r="AL10422" t="s">
        <v>22</v>
      </c>
      <c r="AM10422">
        <v>72</v>
      </c>
    </row>
    <row r="10423" spans="28:39">
      <c r="AB10423" s="58" t="s">
        <v>655</v>
      </c>
      <c r="AC10423" s="1">
        <v>3</v>
      </c>
      <c r="AD10423" s="38" t="s">
        <v>427</v>
      </c>
      <c r="AE10423" s="60" t="s">
        <v>133</v>
      </c>
      <c r="AF10423" s="40">
        <v>110</v>
      </c>
      <c r="AG10423" s="43">
        <v>20</v>
      </c>
      <c r="AH10423">
        <v>54</v>
      </c>
      <c r="AL10423" t="s">
        <v>22</v>
      </c>
      <c r="AM10423">
        <v>72</v>
      </c>
    </row>
    <row r="10424" spans="28:39">
      <c r="AB10424" s="58" t="s">
        <v>655</v>
      </c>
      <c r="AC10424" s="1">
        <v>3</v>
      </c>
      <c r="AD10424" s="38" t="s">
        <v>427</v>
      </c>
      <c r="AE10424" s="60" t="s">
        <v>133</v>
      </c>
      <c r="AF10424" s="40">
        <v>110</v>
      </c>
      <c r="AG10424" s="44">
        <v>30</v>
      </c>
      <c r="AH10424">
        <v>48</v>
      </c>
      <c r="AL10424" t="s">
        <v>22</v>
      </c>
      <c r="AM10424">
        <v>72</v>
      </c>
    </row>
    <row r="10425" spans="28:39">
      <c r="AB10425" s="58" t="s">
        <v>655</v>
      </c>
      <c r="AC10425" s="1">
        <v>3</v>
      </c>
      <c r="AD10425" s="38" t="s">
        <v>427</v>
      </c>
      <c r="AE10425" s="60" t="s">
        <v>133</v>
      </c>
      <c r="AF10425" s="40">
        <v>110</v>
      </c>
      <c r="AG10425" s="45">
        <v>40</v>
      </c>
      <c r="AH10425">
        <v>36</v>
      </c>
      <c r="AL10425" t="s">
        <v>22</v>
      </c>
      <c r="AM10425">
        <v>72</v>
      </c>
    </row>
    <row r="10426" spans="28:39">
      <c r="AB10426" s="58" t="s">
        <v>655</v>
      </c>
      <c r="AC10426" s="1">
        <v>3</v>
      </c>
      <c r="AD10426" s="38" t="s">
        <v>427</v>
      </c>
      <c r="AE10426" s="60" t="s">
        <v>133</v>
      </c>
      <c r="AF10426" s="40">
        <v>110</v>
      </c>
      <c r="AG10426" s="46">
        <v>50</v>
      </c>
      <c r="AH10426">
        <v>29</v>
      </c>
      <c r="AL10426" t="s">
        <v>22</v>
      </c>
      <c r="AM10426">
        <v>72</v>
      </c>
    </row>
    <row r="10427" spans="28:39">
      <c r="AB10427" s="58" t="s">
        <v>655</v>
      </c>
      <c r="AC10427" s="1">
        <v>3</v>
      </c>
      <c r="AD10427" s="38" t="s">
        <v>427</v>
      </c>
      <c r="AE10427" s="60" t="s">
        <v>133</v>
      </c>
      <c r="AF10427" s="40">
        <v>110</v>
      </c>
      <c r="AG10427" s="47">
        <v>60</v>
      </c>
      <c r="AH10427">
        <v>25</v>
      </c>
      <c r="AL10427" t="s">
        <v>22</v>
      </c>
      <c r="AM10427">
        <v>72</v>
      </c>
    </row>
    <row r="10428" spans="28:39">
      <c r="AB10428" s="58" t="s">
        <v>655</v>
      </c>
      <c r="AC10428" s="1">
        <v>3</v>
      </c>
      <c r="AD10428" s="38" t="s">
        <v>427</v>
      </c>
      <c r="AE10428" s="60" t="s">
        <v>133</v>
      </c>
      <c r="AF10428" s="40">
        <v>110</v>
      </c>
      <c r="AG10428" s="48">
        <v>70</v>
      </c>
      <c r="AH10428">
        <v>21</v>
      </c>
      <c r="AL10428" t="s">
        <v>22</v>
      </c>
      <c r="AM10428">
        <v>72</v>
      </c>
    </row>
    <row r="10429" spans="28:39">
      <c r="AB10429" s="58" t="s">
        <v>655</v>
      </c>
      <c r="AC10429" s="1">
        <v>3</v>
      </c>
      <c r="AD10429" s="38" t="s">
        <v>427</v>
      </c>
      <c r="AE10429" s="60" t="s">
        <v>133</v>
      </c>
      <c r="AF10429" s="49">
        <v>115</v>
      </c>
      <c r="AG10429" s="41">
        <v>0</v>
      </c>
      <c r="AH10429">
        <v>52</v>
      </c>
      <c r="AL10429" t="s">
        <v>22</v>
      </c>
      <c r="AM10429">
        <v>72</v>
      </c>
    </row>
    <row r="10430" spans="28:39">
      <c r="AB10430" s="58" t="s">
        <v>655</v>
      </c>
      <c r="AC10430" s="1">
        <v>3</v>
      </c>
      <c r="AD10430" s="38" t="s">
        <v>427</v>
      </c>
      <c r="AE10430" s="60" t="s">
        <v>133</v>
      </c>
      <c r="AF10430" s="49">
        <v>115</v>
      </c>
      <c r="AG10430" s="42">
        <v>10</v>
      </c>
      <c r="AH10430">
        <v>52</v>
      </c>
      <c r="AL10430" t="s">
        <v>22</v>
      </c>
      <c r="AM10430">
        <v>72</v>
      </c>
    </row>
    <row r="10431" spans="28:39">
      <c r="AB10431" s="58" t="s">
        <v>655</v>
      </c>
      <c r="AC10431" s="1">
        <v>3</v>
      </c>
      <c r="AD10431" s="38" t="s">
        <v>427</v>
      </c>
      <c r="AE10431" s="60" t="s">
        <v>133</v>
      </c>
      <c r="AF10431" s="49">
        <v>115</v>
      </c>
      <c r="AG10431" s="43">
        <v>20</v>
      </c>
      <c r="AH10431">
        <v>52</v>
      </c>
      <c r="AL10431" t="s">
        <v>22</v>
      </c>
      <c r="AM10431">
        <v>72</v>
      </c>
    </row>
    <row r="10432" spans="28:39">
      <c r="AB10432" s="58" t="s">
        <v>655</v>
      </c>
      <c r="AC10432" s="1">
        <v>3</v>
      </c>
      <c r="AD10432" s="38" t="s">
        <v>427</v>
      </c>
      <c r="AE10432" s="60" t="s">
        <v>133</v>
      </c>
      <c r="AF10432" s="49">
        <v>115</v>
      </c>
      <c r="AG10432" s="44">
        <v>30</v>
      </c>
      <c r="AH10432">
        <v>48</v>
      </c>
      <c r="AL10432" t="s">
        <v>22</v>
      </c>
      <c r="AM10432">
        <v>72</v>
      </c>
    </row>
    <row r="10433" spans="28:39">
      <c r="AB10433" s="58" t="s">
        <v>655</v>
      </c>
      <c r="AC10433" s="1">
        <v>3</v>
      </c>
      <c r="AD10433" s="38" t="s">
        <v>427</v>
      </c>
      <c r="AE10433" s="60" t="s">
        <v>133</v>
      </c>
      <c r="AF10433" s="49">
        <v>115</v>
      </c>
      <c r="AG10433" s="45">
        <v>40</v>
      </c>
      <c r="AH10433">
        <v>36</v>
      </c>
      <c r="AL10433" t="s">
        <v>22</v>
      </c>
      <c r="AM10433">
        <v>72</v>
      </c>
    </row>
    <row r="10434" spans="28:39">
      <c r="AB10434" s="58" t="s">
        <v>655</v>
      </c>
      <c r="AC10434" s="1">
        <v>3</v>
      </c>
      <c r="AD10434" s="38" t="s">
        <v>427</v>
      </c>
      <c r="AE10434" s="60" t="s">
        <v>133</v>
      </c>
      <c r="AF10434" s="49">
        <v>115</v>
      </c>
      <c r="AG10434" s="46">
        <v>50</v>
      </c>
      <c r="AH10434">
        <v>29</v>
      </c>
      <c r="AL10434" t="s">
        <v>22</v>
      </c>
      <c r="AM10434">
        <v>72</v>
      </c>
    </row>
    <row r="10435" spans="28:39">
      <c r="AB10435" s="58" t="s">
        <v>655</v>
      </c>
      <c r="AC10435" s="1">
        <v>3</v>
      </c>
      <c r="AD10435" s="38" t="s">
        <v>427</v>
      </c>
      <c r="AE10435" s="60" t="s">
        <v>133</v>
      </c>
      <c r="AF10435" s="49">
        <v>115</v>
      </c>
      <c r="AG10435" s="47">
        <v>60</v>
      </c>
      <c r="AH10435">
        <v>25</v>
      </c>
      <c r="AL10435" t="s">
        <v>22</v>
      </c>
      <c r="AM10435">
        <v>72</v>
      </c>
    </row>
    <row r="10436" spans="28:39">
      <c r="AB10436" s="58" t="s">
        <v>655</v>
      </c>
      <c r="AC10436" s="1">
        <v>3</v>
      </c>
      <c r="AD10436" s="38" t="s">
        <v>427</v>
      </c>
      <c r="AE10436" s="60" t="s">
        <v>133</v>
      </c>
      <c r="AF10436" s="49">
        <v>115</v>
      </c>
      <c r="AG10436" s="48">
        <v>70</v>
      </c>
      <c r="AH10436">
        <v>21</v>
      </c>
      <c r="AL10436" t="s">
        <v>22</v>
      </c>
      <c r="AM10436">
        <v>72</v>
      </c>
    </row>
    <row r="10437" spans="28:39">
      <c r="AB10437" s="58" t="s">
        <v>655</v>
      </c>
      <c r="AC10437" s="1">
        <v>3</v>
      </c>
      <c r="AD10437" s="38" t="s">
        <v>427</v>
      </c>
      <c r="AE10437" s="60" t="s">
        <v>133</v>
      </c>
      <c r="AF10437" s="50">
        <v>120</v>
      </c>
      <c r="AG10437" s="41">
        <v>0</v>
      </c>
      <c r="AH10437">
        <v>51</v>
      </c>
      <c r="AL10437" t="s">
        <v>22</v>
      </c>
      <c r="AM10437">
        <v>72</v>
      </c>
    </row>
    <row r="10438" spans="28:39">
      <c r="AB10438" s="58" t="s">
        <v>655</v>
      </c>
      <c r="AC10438" s="1">
        <v>3</v>
      </c>
      <c r="AD10438" s="38" t="s">
        <v>427</v>
      </c>
      <c r="AE10438" s="60" t="s">
        <v>133</v>
      </c>
      <c r="AF10438" s="50">
        <v>120</v>
      </c>
      <c r="AG10438" s="42">
        <v>10</v>
      </c>
      <c r="AH10438">
        <v>51</v>
      </c>
      <c r="AL10438" t="s">
        <v>22</v>
      </c>
      <c r="AM10438">
        <v>72</v>
      </c>
    </row>
    <row r="10439" spans="28:39">
      <c r="AB10439" s="58" t="s">
        <v>655</v>
      </c>
      <c r="AC10439" s="1">
        <v>3</v>
      </c>
      <c r="AD10439" s="38" t="s">
        <v>427</v>
      </c>
      <c r="AE10439" s="60" t="s">
        <v>133</v>
      </c>
      <c r="AF10439" s="50">
        <v>120</v>
      </c>
      <c r="AG10439" s="43">
        <v>20</v>
      </c>
      <c r="AH10439">
        <v>51</v>
      </c>
      <c r="AL10439" t="s">
        <v>22</v>
      </c>
      <c r="AM10439">
        <v>72</v>
      </c>
    </row>
    <row r="10440" spans="28:39">
      <c r="AB10440" s="58" t="s">
        <v>655</v>
      </c>
      <c r="AC10440" s="1">
        <v>3</v>
      </c>
      <c r="AD10440" s="38" t="s">
        <v>427</v>
      </c>
      <c r="AE10440" s="60" t="s">
        <v>133</v>
      </c>
      <c r="AF10440" s="50">
        <v>120</v>
      </c>
      <c r="AG10440" s="44">
        <v>30</v>
      </c>
      <c r="AH10440">
        <v>48</v>
      </c>
      <c r="AL10440" t="s">
        <v>22</v>
      </c>
      <c r="AM10440">
        <v>72</v>
      </c>
    </row>
    <row r="10441" spans="28:39">
      <c r="AB10441" s="58" t="s">
        <v>655</v>
      </c>
      <c r="AC10441" s="1">
        <v>3</v>
      </c>
      <c r="AD10441" s="38" t="s">
        <v>427</v>
      </c>
      <c r="AE10441" s="60" t="s">
        <v>133</v>
      </c>
      <c r="AF10441" s="50">
        <v>120</v>
      </c>
      <c r="AG10441" s="45">
        <v>40</v>
      </c>
      <c r="AH10441">
        <v>36</v>
      </c>
      <c r="AL10441" t="s">
        <v>22</v>
      </c>
      <c r="AM10441">
        <v>72</v>
      </c>
    </row>
    <row r="10442" spans="28:39">
      <c r="AB10442" s="58" t="s">
        <v>655</v>
      </c>
      <c r="AC10442" s="1">
        <v>3</v>
      </c>
      <c r="AD10442" s="38" t="s">
        <v>427</v>
      </c>
      <c r="AE10442" s="60" t="s">
        <v>133</v>
      </c>
      <c r="AF10442" s="50">
        <v>120</v>
      </c>
      <c r="AG10442" s="46">
        <v>50</v>
      </c>
      <c r="AH10442">
        <v>29</v>
      </c>
      <c r="AL10442" t="s">
        <v>22</v>
      </c>
      <c r="AM10442">
        <v>72</v>
      </c>
    </row>
    <row r="10443" spans="28:39">
      <c r="AB10443" s="58" t="s">
        <v>655</v>
      </c>
      <c r="AC10443" s="1">
        <v>3</v>
      </c>
      <c r="AD10443" s="38" t="s">
        <v>427</v>
      </c>
      <c r="AE10443" s="60" t="s">
        <v>133</v>
      </c>
      <c r="AF10443" s="50">
        <v>120</v>
      </c>
      <c r="AG10443" s="47">
        <v>60</v>
      </c>
      <c r="AH10443">
        <v>25</v>
      </c>
      <c r="AL10443" t="s">
        <v>22</v>
      </c>
      <c r="AM10443">
        <v>72</v>
      </c>
    </row>
    <row r="10444" spans="28:39">
      <c r="AB10444" s="58" t="s">
        <v>655</v>
      </c>
      <c r="AC10444" s="1">
        <v>3</v>
      </c>
      <c r="AD10444" s="38" t="s">
        <v>427</v>
      </c>
      <c r="AE10444" s="60" t="s">
        <v>133</v>
      </c>
      <c r="AF10444" s="50">
        <v>120</v>
      </c>
      <c r="AG10444" s="48">
        <v>70</v>
      </c>
      <c r="AH10444">
        <v>21</v>
      </c>
      <c r="AL10444" t="s">
        <v>22</v>
      </c>
      <c r="AM10444">
        <v>72</v>
      </c>
    </row>
    <row r="10445" spans="28:39">
      <c r="AB10445" s="58" t="s">
        <v>655</v>
      </c>
      <c r="AC10445" s="1">
        <v>3</v>
      </c>
      <c r="AD10445" s="38" t="s">
        <v>427</v>
      </c>
      <c r="AE10445" s="60" t="s">
        <v>133</v>
      </c>
      <c r="AF10445" s="51">
        <v>130</v>
      </c>
      <c r="AG10445" s="41">
        <v>0</v>
      </c>
      <c r="AH10445">
        <v>48</v>
      </c>
      <c r="AL10445" t="s">
        <v>22</v>
      </c>
      <c r="AM10445">
        <v>72</v>
      </c>
    </row>
    <row r="10446" spans="28:39">
      <c r="AB10446" s="58" t="s">
        <v>655</v>
      </c>
      <c r="AC10446" s="1">
        <v>3</v>
      </c>
      <c r="AD10446" s="38" t="s">
        <v>427</v>
      </c>
      <c r="AE10446" s="60" t="s">
        <v>133</v>
      </c>
      <c r="AF10446" s="51">
        <v>130</v>
      </c>
      <c r="AG10446" s="42">
        <v>10</v>
      </c>
      <c r="AH10446">
        <v>48</v>
      </c>
      <c r="AL10446" t="s">
        <v>22</v>
      </c>
      <c r="AM10446">
        <v>72</v>
      </c>
    </row>
    <row r="10447" spans="28:39">
      <c r="AB10447" s="58" t="s">
        <v>655</v>
      </c>
      <c r="AC10447" s="1">
        <v>3</v>
      </c>
      <c r="AD10447" s="38" t="s">
        <v>427</v>
      </c>
      <c r="AE10447" s="60" t="s">
        <v>133</v>
      </c>
      <c r="AF10447" s="51">
        <v>130</v>
      </c>
      <c r="AG10447" s="43">
        <v>20</v>
      </c>
      <c r="AH10447">
        <v>48</v>
      </c>
      <c r="AL10447" t="s">
        <v>22</v>
      </c>
      <c r="AM10447">
        <v>72</v>
      </c>
    </row>
    <row r="10448" spans="28:39">
      <c r="AB10448" s="58" t="s">
        <v>655</v>
      </c>
      <c r="AC10448" s="1">
        <v>3</v>
      </c>
      <c r="AD10448" s="38" t="s">
        <v>427</v>
      </c>
      <c r="AE10448" s="60" t="s">
        <v>133</v>
      </c>
      <c r="AF10448" s="51">
        <v>130</v>
      </c>
      <c r="AG10448" s="44">
        <v>30</v>
      </c>
      <c r="AH10448">
        <v>48</v>
      </c>
      <c r="AL10448" t="s">
        <v>22</v>
      </c>
      <c r="AM10448">
        <v>72</v>
      </c>
    </row>
    <row r="10449" spans="28:39">
      <c r="AB10449" s="58" t="s">
        <v>655</v>
      </c>
      <c r="AC10449" s="1">
        <v>3</v>
      </c>
      <c r="AD10449" s="38" t="s">
        <v>427</v>
      </c>
      <c r="AE10449" s="60" t="s">
        <v>133</v>
      </c>
      <c r="AF10449" s="51">
        <v>130</v>
      </c>
      <c r="AG10449" s="45">
        <v>40</v>
      </c>
      <c r="AH10449">
        <v>36</v>
      </c>
      <c r="AL10449" t="s">
        <v>22</v>
      </c>
      <c r="AM10449">
        <v>72</v>
      </c>
    </row>
    <row r="10450" spans="28:39">
      <c r="AB10450" s="58" t="s">
        <v>655</v>
      </c>
      <c r="AC10450" s="1">
        <v>3</v>
      </c>
      <c r="AD10450" s="38" t="s">
        <v>427</v>
      </c>
      <c r="AE10450" s="60" t="s">
        <v>133</v>
      </c>
      <c r="AF10450" s="51">
        <v>130</v>
      </c>
      <c r="AG10450" s="46">
        <v>50</v>
      </c>
      <c r="AH10450">
        <v>29</v>
      </c>
      <c r="AL10450" t="s">
        <v>22</v>
      </c>
      <c r="AM10450">
        <v>72</v>
      </c>
    </row>
    <row r="10451" spans="28:39">
      <c r="AB10451" s="58" t="s">
        <v>655</v>
      </c>
      <c r="AC10451" s="1">
        <v>3</v>
      </c>
      <c r="AD10451" s="38" t="s">
        <v>427</v>
      </c>
      <c r="AE10451" s="60" t="s">
        <v>133</v>
      </c>
      <c r="AF10451" s="51">
        <v>130</v>
      </c>
      <c r="AG10451" s="47">
        <v>60</v>
      </c>
      <c r="AH10451">
        <v>25</v>
      </c>
      <c r="AL10451" t="s">
        <v>22</v>
      </c>
      <c r="AM10451">
        <v>72</v>
      </c>
    </row>
    <row r="10452" spans="28:39">
      <c r="AB10452" s="58" t="s">
        <v>655</v>
      </c>
      <c r="AC10452" s="1">
        <v>3</v>
      </c>
      <c r="AD10452" s="38" t="s">
        <v>427</v>
      </c>
      <c r="AE10452" s="60" t="s">
        <v>133</v>
      </c>
      <c r="AF10452" s="51">
        <v>130</v>
      </c>
      <c r="AG10452" s="48">
        <v>70</v>
      </c>
      <c r="AH10452">
        <v>21</v>
      </c>
      <c r="AL10452" t="s">
        <v>22</v>
      </c>
      <c r="AM10452">
        <v>72</v>
      </c>
    </row>
    <row r="10453" spans="28:39">
      <c r="AB10453" s="58" t="s">
        <v>655</v>
      </c>
      <c r="AC10453" s="1">
        <v>3</v>
      </c>
      <c r="AD10453" s="38" t="s">
        <v>427</v>
      </c>
      <c r="AE10453" s="60" t="s">
        <v>133</v>
      </c>
      <c r="AF10453" s="52">
        <v>140</v>
      </c>
      <c r="AG10453" s="41">
        <v>0</v>
      </c>
      <c r="AH10453">
        <v>46</v>
      </c>
      <c r="AL10453" t="s">
        <v>22</v>
      </c>
      <c r="AM10453">
        <v>72</v>
      </c>
    </row>
    <row r="10454" spans="28:39">
      <c r="AB10454" s="58" t="s">
        <v>655</v>
      </c>
      <c r="AC10454" s="1">
        <v>3</v>
      </c>
      <c r="AD10454" s="38" t="s">
        <v>427</v>
      </c>
      <c r="AE10454" s="60" t="s">
        <v>133</v>
      </c>
      <c r="AF10454" s="52">
        <v>140</v>
      </c>
      <c r="AG10454" s="42">
        <v>10</v>
      </c>
      <c r="AH10454">
        <v>46</v>
      </c>
      <c r="AL10454" t="s">
        <v>22</v>
      </c>
      <c r="AM10454">
        <v>72</v>
      </c>
    </row>
    <row r="10455" spans="28:39">
      <c r="AB10455" s="58" t="s">
        <v>655</v>
      </c>
      <c r="AC10455" s="1">
        <v>3</v>
      </c>
      <c r="AD10455" s="38" t="s">
        <v>427</v>
      </c>
      <c r="AE10455" s="60" t="s">
        <v>133</v>
      </c>
      <c r="AF10455" s="52">
        <v>140</v>
      </c>
      <c r="AG10455" s="43">
        <v>20</v>
      </c>
      <c r="AH10455">
        <v>46</v>
      </c>
      <c r="AL10455" t="s">
        <v>22</v>
      </c>
      <c r="AM10455">
        <v>72</v>
      </c>
    </row>
    <row r="10456" spans="28:39">
      <c r="AB10456" s="58" t="s">
        <v>655</v>
      </c>
      <c r="AC10456" s="1">
        <v>3</v>
      </c>
      <c r="AD10456" s="38" t="s">
        <v>427</v>
      </c>
      <c r="AE10456" s="60" t="s">
        <v>133</v>
      </c>
      <c r="AF10456" s="52">
        <v>140</v>
      </c>
      <c r="AG10456" s="44">
        <v>30</v>
      </c>
      <c r="AH10456">
        <v>46</v>
      </c>
      <c r="AL10456" t="s">
        <v>22</v>
      </c>
      <c r="AM10456">
        <v>72</v>
      </c>
    </row>
    <row r="10457" spans="28:39">
      <c r="AB10457" s="58" t="s">
        <v>655</v>
      </c>
      <c r="AC10457" s="1">
        <v>3</v>
      </c>
      <c r="AD10457" s="38" t="s">
        <v>427</v>
      </c>
      <c r="AE10457" s="60" t="s">
        <v>133</v>
      </c>
      <c r="AF10457" s="52">
        <v>140</v>
      </c>
      <c r="AG10457" s="45">
        <v>40</v>
      </c>
      <c r="AH10457">
        <v>36</v>
      </c>
      <c r="AL10457" t="s">
        <v>22</v>
      </c>
      <c r="AM10457">
        <v>72</v>
      </c>
    </row>
    <row r="10458" spans="28:39">
      <c r="AB10458" s="58" t="s">
        <v>655</v>
      </c>
      <c r="AC10458" s="1">
        <v>3</v>
      </c>
      <c r="AD10458" s="38" t="s">
        <v>427</v>
      </c>
      <c r="AE10458" s="60" t="s">
        <v>133</v>
      </c>
      <c r="AF10458" s="52">
        <v>140</v>
      </c>
      <c r="AG10458" s="46">
        <v>50</v>
      </c>
      <c r="AH10458">
        <v>29</v>
      </c>
      <c r="AL10458" t="s">
        <v>22</v>
      </c>
      <c r="AM10458">
        <v>72</v>
      </c>
    </row>
    <row r="10459" spans="28:39">
      <c r="AB10459" s="58" t="s">
        <v>655</v>
      </c>
      <c r="AC10459" s="1">
        <v>3</v>
      </c>
      <c r="AD10459" s="38" t="s">
        <v>427</v>
      </c>
      <c r="AE10459" s="60" t="s">
        <v>133</v>
      </c>
      <c r="AF10459" s="52">
        <v>140</v>
      </c>
      <c r="AG10459" s="47">
        <v>60</v>
      </c>
      <c r="AH10459">
        <v>25</v>
      </c>
      <c r="AL10459" t="s">
        <v>22</v>
      </c>
      <c r="AM10459">
        <v>72</v>
      </c>
    </row>
    <row r="10460" spans="28:39">
      <c r="AB10460" s="58" t="s">
        <v>655</v>
      </c>
      <c r="AC10460" s="1">
        <v>3</v>
      </c>
      <c r="AD10460" s="38" t="s">
        <v>427</v>
      </c>
      <c r="AE10460" s="60" t="s">
        <v>133</v>
      </c>
      <c r="AF10460" s="52">
        <v>140</v>
      </c>
      <c r="AG10460" s="48">
        <v>70</v>
      </c>
      <c r="AH10460">
        <v>21</v>
      </c>
      <c r="AL10460" t="s">
        <v>22</v>
      </c>
      <c r="AM10460">
        <v>72</v>
      </c>
    </row>
    <row r="10461" spans="28:39">
      <c r="AB10461" s="58" t="s">
        <v>655</v>
      </c>
      <c r="AC10461" s="1">
        <v>3</v>
      </c>
      <c r="AD10461" s="38" t="s">
        <v>427</v>
      </c>
      <c r="AE10461" s="60" t="s">
        <v>133</v>
      </c>
      <c r="AF10461" s="53">
        <v>150</v>
      </c>
      <c r="AG10461" s="41">
        <v>0</v>
      </c>
      <c r="AH10461">
        <v>44</v>
      </c>
      <c r="AL10461" t="s">
        <v>22</v>
      </c>
      <c r="AM10461">
        <v>72</v>
      </c>
    </row>
    <row r="10462" spans="28:39">
      <c r="AB10462" s="58" t="s">
        <v>655</v>
      </c>
      <c r="AC10462" s="1">
        <v>3</v>
      </c>
      <c r="AD10462" s="38" t="s">
        <v>427</v>
      </c>
      <c r="AE10462" s="60" t="s">
        <v>133</v>
      </c>
      <c r="AF10462" s="53">
        <v>150</v>
      </c>
      <c r="AG10462" s="42">
        <v>10</v>
      </c>
      <c r="AH10462">
        <v>44</v>
      </c>
      <c r="AL10462" t="s">
        <v>22</v>
      </c>
      <c r="AM10462">
        <v>72</v>
      </c>
    </row>
    <row r="10463" spans="28:39">
      <c r="AB10463" s="58" t="s">
        <v>655</v>
      </c>
      <c r="AC10463" s="1">
        <v>3</v>
      </c>
      <c r="AD10463" s="38" t="s">
        <v>427</v>
      </c>
      <c r="AE10463" s="60" t="s">
        <v>133</v>
      </c>
      <c r="AF10463" s="53">
        <v>150</v>
      </c>
      <c r="AG10463" s="43">
        <v>20</v>
      </c>
      <c r="AH10463">
        <v>44</v>
      </c>
      <c r="AL10463" t="s">
        <v>22</v>
      </c>
      <c r="AM10463">
        <v>72</v>
      </c>
    </row>
    <row r="10464" spans="28:39">
      <c r="AB10464" s="58" t="s">
        <v>655</v>
      </c>
      <c r="AC10464" s="1">
        <v>3</v>
      </c>
      <c r="AD10464" s="38" t="s">
        <v>427</v>
      </c>
      <c r="AE10464" s="60" t="s">
        <v>133</v>
      </c>
      <c r="AF10464" s="53">
        <v>150</v>
      </c>
      <c r="AG10464" s="44">
        <v>30</v>
      </c>
      <c r="AH10464">
        <v>44</v>
      </c>
      <c r="AL10464" t="s">
        <v>22</v>
      </c>
      <c r="AM10464">
        <v>72</v>
      </c>
    </row>
    <row r="10465" spans="28:39">
      <c r="AB10465" s="58" t="s">
        <v>655</v>
      </c>
      <c r="AC10465" s="1">
        <v>3</v>
      </c>
      <c r="AD10465" s="38" t="s">
        <v>427</v>
      </c>
      <c r="AE10465" s="60" t="s">
        <v>133</v>
      </c>
      <c r="AF10465" s="53">
        <v>150</v>
      </c>
      <c r="AG10465" s="45">
        <v>40</v>
      </c>
      <c r="AH10465">
        <v>36</v>
      </c>
      <c r="AL10465" t="s">
        <v>22</v>
      </c>
      <c r="AM10465">
        <v>72</v>
      </c>
    </row>
    <row r="10466" spans="28:39">
      <c r="AB10466" s="58" t="s">
        <v>655</v>
      </c>
      <c r="AC10466" s="1">
        <v>3</v>
      </c>
      <c r="AD10466" s="38" t="s">
        <v>427</v>
      </c>
      <c r="AE10466" s="60" t="s">
        <v>133</v>
      </c>
      <c r="AF10466" s="53">
        <v>150</v>
      </c>
      <c r="AG10466" s="46">
        <v>50</v>
      </c>
      <c r="AH10466">
        <v>29</v>
      </c>
      <c r="AL10466" t="s">
        <v>22</v>
      </c>
      <c r="AM10466">
        <v>72</v>
      </c>
    </row>
    <row r="10467" spans="28:39">
      <c r="AB10467" s="58" t="s">
        <v>655</v>
      </c>
      <c r="AC10467" s="1">
        <v>3</v>
      </c>
      <c r="AD10467" s="38" t="s">
        <v>427</v>
      </c>
      <c r="AE10467" s="60" t="s">
        <v>133</v>
      </c>
      <c r="AF10467" s="53">
        <v>150</v>
      </c>
      <c r="AG10467" s="47">
        <v>60</v>
      </c>
      <c r="AH10467">
        <v>25</v>
      </c>
      <c r="AL10467" t="s">
        <v>22</v>
      </c>
      <c r="AM10467">
        <v>72</v>
      </c>
    </row>
    <row r="10468" spans="28:39">
      <c r="AB10468" s="58" t="s">
        <v>655</v>
      </c>
      <c r="AC10468" s="1">
        <v>3</v>
      </c>
      <c r="AD10468" s="38" t="s">
        <v>427</v>
      </c>
      <c r="AE10468" s="60" t="s">
        <v>133</v>
      </c>
      <c r="AF10468" s="53">
        <v>150</v>
      </c>
      <c r="AG10468" s="48">
        <v>70</v>
      </c>
      <c r="AH10468">
        <v>21</v>
      </c>
      <c r="AL10468" t="s">
        <v>22</v>
      </c>
      <c r="AM10468">
        <v>72</v>
      </c>
    </row>
    <row r="10469" spans="28:39">
      <c r="AB10469" s="58" t="s">
        <v>655</v>
      </c>
      <c r="AC10469" s="1">
        <v>3</v>
      </c>
      <c r="AD10469" s="38" t="s">
        <v>427</v>
      </c>
      <c r="AE10469" s="60" t="s">
        <v>133</v>
      </c>
      <c r="AF10469" s="54">
        <v>160</v>
      </c>
      <c r="AG10469" s="41">
        <v>0</v>
      </c>
      <c r="AH10469">
        <v>42</v>
      </c>
      <c r="AL10469" t="s">
        <v>22</v>
      </c>
      <c r="AM10469">
        <v>72</v>
      </c>
    </row>
    <row r="10470" spans="28:39">
      <c r="AB10470" s="58" t="s">
        <v>655</v>
      </c>
      <c r="AC10470" s="1">
        <v>3</v>
      </c>
      <c r="AD10470" s="38" t="s">
        <v>427</v>
      </c>
      <c r="AE10470" s="60" t="s">
        <v>133</v>
      </c>
      <c r="AF10470" s="54">
        <v>160</v>
      </c>
      <c r="AG10470" s="42">
        <v>10</v>
      </c>
      <c r="AH10470">
        <v>42</v>
      </c>
      <c r="AL10470" t="s">
        <v>22</v>
      </c>
      <c r="AM10470">
        <v>72</v>
      </c>
    </row>
    <row r="10471" spans="28:39">
      <c r="AB10471" s="58" t="s">
        <v>655</v>
      </c>
      <c r="AC10471" s="1">
        <v>3</v>
      </c>
      <c r="AD10471" s="38" t="s">
        <v>427</v>
      </c>
      <c r="AE10471" s="60" t="s">
        <v>133</v>
      </c>
      <c r="AF10471" s="54">
        <v>160</v>
      </c>
      <c r="AG10471" s="43">
        <v>20</v>
      </c>
      <c r="AH10471">
        <v>42</v>
      </c>
      <c r="AL10471" t="s">
        <v>22</v>
      </c>
      <c r="AM10471">
        <v>72</v>
      </c>
    </row>
    <row r="10472" spans="28:39">
      <c r="AB10472" s="58" t="s">
        <v>655</v>
      </c>
      <c r="AC10472" s="1">
        <v>3</v>
      </c>
      <c r="AD10472" s="38" t="s">
        <v>427</v>
      </c>
      <c r="AE10472" s="60" t="s">
        <v>133</v>
      </c>
      <c r="AF10472" s="54">
        <v>160</v>
      </c>
      <c r="AG10472" s="44">
        <v>30</v>
      </c>
      <c r="AH10472">
        <v>42</v>
      </c>
      <c r="AL10472" t="s">
        <v>22</v>
      </c>
      <c r="AM10472">
        <v>72</v>
      </c>
    </row>
    <row r="10473" spans="28:39">
      <c r="AB10473" s="58" t="s">
        <v>655</v>
      </c>
      <c r="AC10473" s="1">
        <v>3</v>
      </c>
      <c r="AD10473" s="38" t="s">
        <v>427</v>
      </c>
      <c r="AE10473" s="60" t="s">
        <v>133</v>
      </c>
      <c r="AF10473" s="54">
        <v>160</v>
      </c>
      <c r="AG10473" s="45">
        <v>40</v>
      </c>
      <c r="AH10473">
        <v>36</v>
      </c>
      <c r="AL10473" t="s">
        <v>22</v>
      </c>
      <c r="AM10473">
        <v>72</v>
      </c>
    </row>
    <row r="10474" spans="28:39">
      <c r="AB10474" s="58" t="s">
        <v>655</v>
      </c>
      <c r="AC10474" s="1">
        <v>3</v>
      </c>
      <c r="AD10474" s="38" t="s">
        <v>427</v>
      </c>
      <c r="AE10474" s="60" t="s">
        <v>133</v>
      </c>
      <c r="AF10474" s="54">
        <v>160</v>
      </c>
      <c r="AG10474" s="46">
        <v>50</v>
      </c>
      <c r="AH10474">
        <v>29</v>
      </c>
      <c r="AL10474" t="s">
        <v>22</v>
      </c>
      <c r="AM10474">
        <v>72</v>
      </c>
    </row>
    <row r="10475" spans="28:39">
      <c r="AB10475" s="58" t="s">
        <v>655</v>
      </c>
      <c r="AC10475" s="1">
        <v>3</v>
      </c>
      <c r="AD10475" s="38" t="s">
        <v>427</v>
      </c>
      <c r="AE10475" s="60" t="s">
        <v>133</v>
      </c>
      <c r="AF10475" s="54">
        <v>160</v>
      </c>
      <c r="AG10475" s="47">
        <v>60</v>
      </c>
      <c r="AH10475">
        <v>25</v>
      </c>
      <c r="AL10475" t="s">
        <v>22</v>
      </c>
      <c r="AM10475">
        <v>72</v>
      </c>
    </row>
    <row r="10476" spans="28:39">
      <c r="AB10476" s="58" t="s">
        <v>655</v>
      </c>
      <c r="AC10476" s="1">
        <v>3</v>
      </c>
      <c r="AD10476" s="38" t="s">
        <v>427</v>
      </c>
      <c r="AE10476" s="60" t="s">
        <v>133</v>
      </c>
      <c r="AF10476" s="54">
        <v>160</v>
      </c>
      <c r="AG10476" s="48">
        <v>70</v>
      </c>
      <c r="AH10476">
        <v>21</v>
      </c>
      <c r="AL10476" t="s">
        <v>22</v>
      </c>
      <c r="AM10476">
        <v>72</v>
      </c>
    </row>
    <row r="10477" spans="28:39">
      <c r="AB10477" s="58" t="s">
        <v>655</v>
      </c>
      <c r="AC10477" s="1">
        <v>3</v>
      </c>
      <c r="AD10477" s="38" t="s">
        <v>427</v>
      </c>
      <c r="AE10477" s="60" t="s">
        <v>133</v>
      </c>
      <c r="AF10477" s="55">
        <v>170</v>
      </c>
      <c r="AG10477" s="41">
        <v>0</v>
      </c>
      <c r="AH10477">
        <v>40</v>
      </c>
      <c r="AL10477" t="s">
        <v>22</v>
      </c>
      <c r="AM10477">
        <v>72</v>
      </c>
    </row>
    <row r="10478" spans="28:39">
      <c r="AB10478" s="58" t="s">
        <v>655</v>
      </c>
      <c r="AC10478" s="1">
        <v>3</v>
      </c>
      <c r="AD10478" s="38" t="s">
        <v>427</v>
      </c>
      <c r="AE10478" s="60" t="s">
        <v>133</v>
      </c>
      <c r="AF10478" s="55">
        <v>170</v>
      </c>
      <c r="AG10478" s="42">
        <v>10</v>
      </c>
      <c r="AH10478">
        <v>40</v>
      </c>
      <c r="AL10478" t="s">
        <v>22</v>
      </c>
      <c r="AM10478">
        <v>72</v>
      </c>
    </row>
    <row r="10479" spans="28:39">
      <c r="AB10479" s="58" t="s">
        <v>655</v>
      </c>
      <c r="AC10479" s="1">
        <v>3</v>
      </c>
      <c r="AD10479" s="38" t="s">
        <v>427</v>
      </c>
      <c r="AE10479" s="60" t="s">
        <v>133</v>
      </c>
      <c r="AF10479" s="55">
        <v>170</v>
      </c>
      <c r="AG10479" s="43">
        <v>20</v>
      </c>
      <c r="AH10479">
        <v>40</v>
      </c>
      <c r="AL10479" t="s">
        <v>22</v>
      </c>
      <c r="AM10479">
        <v>72</v>
      </c>
    </row>
    <row r="10480" spans="28:39">
      <c r="AB10480" s="58" t="s">
        <v>655</v>
      </c>
      <c r="AC10480" s="1">
        <v>3</v>
      </c>
      <c r="AD10480" s="38" t="s">
        <v>427</v>
      </c>
      <c r="AE10480" s="60" t="s">
        <v>133</v>
      </c>
      <c r="AF10480" s="55">
        <v>170</v>
      </c>
      <c r="AG10480" s="44">
        <v>30</v>
      </c>
      <c r="AH10480">
        <v>40</v>
      </c>
      <c r="AL10480" t="s">
        <v>22</v>
      </c>
      <c r="AM10480">
        <v>72</v>
      </c>
    </row>
    <row r="10481" spans="28:39">
      <c r="AB10481" s="58" t="s">
        <v>655</v>
      </c>
      <c r="AC10481" s="1">
        <v>3</v>
      </c>
      <c r="AD10481" s="38" t="s">
        <v>427</v>
      </c>
      <c r="AE10481" s="60" t="s">
        <v>133</v>
      </c>
      <c r="AF10481" s="55">
        <v>170</v>
      </c>
      <c r="AG10481" s="45">
        <v>40</v>
      </c>
      <c r="AH10481">
        <v>36</v>
      </c>
      <c r="AL10481" t="s">
        <v>22</v>
      </c>
      <c r="AM10481">
        <v>72</v>
      </c>
    </row>
    <row r="10482" spans="28:39">
      <c r="AB10482" s="58" t="s">
        <v>655</v>
      </c>
      <c r="AC10482" s="1">
        <v>3</v>
      </c>
      <c r="AD10482" s="38" t="s">
        <v>427</v>
      </c>
      <c r="AE10482" s="60" t="s">
        <v>133</v>
      </c>
      <c r="AF10482" s="55">
        <v>170</v>
      </c>
      <c r="AG10482" s="46">
        <v>50</v>
      </c>
      <c r="AH10482">
        <v>29</v>
      </c>
      <c r="AL10482" t="s">
        <v>22</v>
      </c>
      <c r="AM10482">
        <v>72</v>
      </c>
    </row>
    <row r="10483" spans="28:39">
      <c r="AB10483" s="58" t="s">
        <v>655</v>
      </c>
      <c r="AC10483" s="1">
        <v>3</v>
      </c>
      <c r="AD10483" s="38" t="s">
        <v>427</v>
      </c>
      <c r="AE10483" s="60" t="s">
        <v>133</v>
      </c>
      <c r="AF10483" s="55">
        <v>170</v>
      </c>
      <c r="AG10483" s="47">
        <v>60</v>
      </c>
      <c r="AH10483">
        <v>25</v>
      </c>
      <c r="AL10483" t="s">
        <v>22</v>
      </c>
      <c r="AM10483">
        <v>72</v>
      </c>
    </row>
    <row r="10484" spans="28:39">
      <c r="AB10484" s="58" t="s">
        <v>655</v>
      </c>
      <c r="AC10484" s="1">
        <v>3</v>
      </c>
      <c r="AD10484" s="38" t="s">
        <v>427</v>
      </c>
      <c r="AE10484" s="60" t="s">
        <v>133</v>
      </c>
      <c r="AF10484" s="55">
        <v>170</v>
      </c>
      <c r="AG10484" s="48">
        <v>70</v>
      </c>
      <c r="AH10484">
        <v>21</v>
      </c>
      <c r="AL10484" t="s">
        <v>22</v>
      </c>
      <c r="AM10484">
        <v>72</v>
      </c>
    </row>
    <row r="10485" spans="28:39">
      <c r="AB10485" s="58" t="s">
        <v>655</v>
      </c>
      <c r="AC10485" s="1">
        <v>3</v>
      </c>
      <c r="AD10485" s="38" t="s">
        <v>427</v>
      </c>
      <c r="AE10485" s="60" t="s">
        <v>133</v>
      </c>
      <c r="AF10485" s="56">
        <v>180</v>
      </c>
      <c r="AG10485" s="41">
        <v>0</v>
      </c>
      <c r="AH10485">
        <v>38</v>
      </c>
      <c r="AL10485" t="s">
        <v>22</v>
      </c>
      <c r="AM10485">
        <v>72</v>
      </c>
    </row>
    <row r="10486" spans="28:39">
      <c r="AB10486" s="58" t="s">
        <v>655</v>
      </c>
      <c r="AC10486" s="1">
        <v>3</v>
      </c>
      <c r="AD10486" s="38" t="s">
        <v>427</v>
      </c>
      <c r="AE10486" s="60" t="s">
        <v>133</v>
      </c>
      <c r="AF10486" s="56">
        <v>180</v>
      </c>
      <c r="AG10486" s="42">
        <v>10</v>
      </c>
      <c r="AH10486">
        <v>38</v>
      </c>
      <c r="AL10486" t="s">
        <v>22</v>
      </c>
      <c r="AM10486">
        <v>72</v>
      </c>
    </row>
    <row r="10487" spans="28:39">
      <c r="AB10487" s="58" t="s">
        <v>655</v>
      </c>
      <c r="AC10487" s="1">
        <v>3</v>
      </c>
      <c r="AD10487" s="38" t="s">
        <v>427</v>
      </c>
      <c r="AE10487" s="60" t="s">
        <v>133</v>
      </c>
      <c r="AF10487" s="56">
        <v>180</v>
      </c>
      <c r="AG10487" s="43">
        <v>20</v>
      </c>
      <c r="AH10487">
        <v>38</v>
      </c>
      <c r="AL10487" t="s">
        <v>22</v>
      </c>
      <c r="AM10487">
        <v>72</v>
      </c>
    </row>
    <row r="10488" spans="28:39">
      <c r="AB10488" s="58" t="s">
        <v>655</v>
      </c>
      <c r="AC10488" s="1">
        <v>3</v>
      </c>
      <c r="AD10488" s="38" t="s">
        <v>427</v>
      </c>
      <c r="AE10488" s="60" t="s">
        <v>133</v>
      </c>
      <c r="AF10488" s="56">
        <v>180</v>
      </c>
      <c r="AG10488" s="44">
        <v>30</v>
      </c>
      <c r="AH10488">
        <v>38</v>
      </c>
      <c r="AL10488" t="s">
        <v>22</v>
      </c>
      <c r="AM10488">
        <v>72</v>
      </c>
    </row>
    <row r="10489" spans="28:39">
      <c r="AB10489" s="58" t="s">
        <v>655</v>
      </c>
      <c r="AC10489" s="1">
        <v>3</v>
      </c>
      <c r="AD10489" s="38" t="s">
        <v>427</v>
      </c>
      <c r="AE10489" s="60" t="s">
        <v>133</v>
      </c>
      <c r="AF10489" s="56">
        <v>180</v>
      </c>
      <c r="AG10489" s="45">
        <v>40</v>
      </c>
      <c r="AH10489">
        <v>36</v>
      </c>
      <c r="AL10489" t="s">
        <v>22</v>
      </c>
      <c r="AM10489">
        <v>72</v>
      </c>
    </row>
    <row r="10490" spans="28:39">
      <c r="AB10490" s="58" t="s">
        <v>655</v>
      </c>
      <c r="AC10490" s="1">
        <v>3</v>
      </c>
      <c r="AD10490" s="38" t="s">
        <v>427</v>
      </c>
      <c r="AE10490" s="60" t="s">
        <v>133</v>
      </c>
      <c r="AF10490" s="56">
        <v>180</v>
      </c>
      <c r="AG10490" s="46">
        <v>50</v>
      </c>
      <c r="AH10490">
        <v>29</v>
      </c>
      <c r="AL10490" t="s">
        <v>22</v>
      </c>
      <c r="AM10490">
        <v>72</v>
      </c>
    </row>
    <row r="10491" spans="28:39">
      <c r="AB10491" s="58" t="s">
        <v>655</v>
      </c>
      <c r="AC10491" s="1">
        <v>3</v>
      </c>
      <c r="AD10491" s="38" t="s">
        <v>427</v>
      </c>
      <c r="AE10491" s="60" t="s">
        <v>133</v>
      </c>
      <c r="AF10491" s="56">
        <v>180</v>
      </c>
      <c r="AG10491" s="47">
        <v>60</v>
      </c>
      <c r="AH10491">
        <v>25</v>
      </c>
      <c r="AL10491" t="s">
        <v>22</v>
      </c>
      <c r="AM10491">
        <v>72</v>
      </c>
    </row>
    <row r="10492" spans="28:39">
      <c r="AB10492" s="58" t="s">
        <v>655</v>
      </c>
      <c r="AC10492" s="1">
        <v>3</v>
      </c>
      <c r="AD10492" s="38" t="s">
        <v>427</v>
      </c>
      <c r="AE10492" s="60" t="s">
        <v>133</v>
      </c>
      <c r="AF10492" s="56">
        <v>180</v>
      </c>
      <c r="AG10492" s="48">
        <v>70</v>
      </c>
      <c r="AH10492">
        <v>21</v>
      </c>
      <c r="AL10492" t="s">
        <v>22</v>
      </c>
      <c r="AM10492">
        <v>72</v>
      </c>
    </row>
    <row r="10493" spans="28:39">
      <c r="AB10493" s="58" t="s">
        <v>655</v>
      </c>
      <c r="AC10493" s="1">
        <v>3</v>
      </c>
      <c r="AD10493" s="38" t="s">
        <v>427</v>
      </c>
      <c r="AE10493" s="60" t="s">
        <v>133</v>
      </c>
      <c r="AF10493" s="57">
        <v>200</v>
      </c>
      <c r="AG10493" s="41">
        <v>0</v>
      </c>
      <c r="AH10493">
        <v>33</v>
      </c>
      <c r="AL10493" t="s">
        <v>22</v>
      </c>
      <c r="AM10493">
        <v>72</v>
      </c>
    </row>
    <row r="10494" spans="28:39">
      <c r="AB10494" s="58" t="s">
        <v>655</v>
      </c>
      <c r="AC10494" s="1">
        <v>3</v>
      </c>
      <c r="AD10494" s="38" t="s">
        <v>427</v>
      </c>
      <c r="AE10494" s="60" t="s">
        <v>133</v>
      </c>
      <c r="AF10494" s="57">
        <v>200</v>
      </c>
      <c r="AG10494" s="42">
        <v>10</v>
      </c>
      <c r="AH10494">
        <v>33</v>
      </c>
      <c r="AL10494" t="s">
        <v>22</v>
      </c>
      <c r="AM10494">
        <v>72</v>
      </c>
    </row>
    <row r="10495" spans="28:39">
      <c r="AB10495" s="58" t="s">
        <v>655</v>
      </c>
      <c r="AC10495" s="1">
        <v>3</v>
      </c>
      <c r="AD10495" s="38" t="s">
        <v>427</v>
      </c>
      <c r="AE10495" s="60" t="s">
        <v>133</v>
      </c>
      <c r="AF10495" s="57">
        <v>200</v>
      </c>
      <c r="AG10495" s="43">
        <v>20</v>
      </c>
      <c r="AH10495">
        <v>33</v>
      </c>
      <c r="AL10495" t="s">
        <v>22</v>
      </c>
      <c r="AM10495">
        <v>72</v>
      </c>
    </row>
    <row r="10496" spans="28:39">
      <c r="AB10496" s="58" t="s">
        <v>655</v>
      </c>
      <c r="AC10496" s="1">
        <v>3</v>
      </c>
      <c r="AD10496" s="38" t="s">
        <v>427</v>
      </c>
      <c r="AE10496" s="60" t="s">
        <v>133</v>
      </c>
      <c r="AF10496" s="57">
        <v>200</v>
      </c>
      <c r="AG10496" s="44">
        <v>30</v>
      </c>
      <c r="AH10496">
        <v>33</v>
      </c>
      <c r="AL10496" t="s">
        <v>22</v>
      </c>
      <c r="AM10496">
        <v>72</v>
      </c>
    </row>
    <row r="10497" spans="28:39">
      <c r="AB10497" s="58" t="s">
        <v>655</v>
      </c>
      <c r="AC10497" s="1">
        <v>3</v>
      </c>
      <c r="AD10497" s="38" t="s">
        <v>427</v>
      </c>
      <c r="AE10497" s="60" t="s">
        <v>133</v>
      </c>
      <c r="AF10497" s="57">
        <v>200</v>
      </c>
      <c r="AG10497" s="45">
        <v>40</v>
      </c>
      <c r="AH10497">
        <v>33</v>
      </c>
      <c r="AL10497" t="s">
        <v>22</v>
      </c>
      <c r="AM10497">
        <v>72</v>
      </c>
    </row>
    <row r="10498" spans="28:39">
      <c r="AB10498" s="58" t="s">
        <v>655</v>
      </c>
      <c r="AC10498" s="1">
        <v>3</v>
      </c>
      <c r="AD10498" s="38" t="s">
        <v>427</v>
      </c>
      <c r="AE10498" s="60" t="s">
        <v>133</v>
      </c>
      <c r="AF10498" s="57">
        <v>200</v>
      </c>
      <c r="AG10498" s="46">
        <v>50</v>
      </c>
      <c r="AH10498">
        <v>29</v>
      </c>
      <c r="AL10498" t="s">
        <v>22</v>
      </c>
      <c r="AM10498">
        <v>72</v>
      </c>
    </row>
    <row r="10499" spans="28:39">
      <c r="AB10499" s="58" t="s">
        <v>655</v>
      </c>
      <c r="AC10499" s="1">
        <v>3</v>
      </c>
      <c r="AD10499" s="38" t="s">
        <v>427</v>
      </c>
      <c r="AE10499" s="60" t="s">
        <v>133</v>
      </c>
      <c r="AF10499" s="57">
        <v>200</v>
      </c>
      <c r="AG10499" s="47">
        <v>60</v>
      </c>
      <c r="AH10499">
        <v>25</v>
      </c>
      <c r="AL10499" t="s">
        <v>22</v>
      </c>
      <c r="AM10499">
        <v>72</v>
      </c>
    </row>
    <row r="10500" spans="28:39">
      <c r="AB10500" s="58" t="s">
        <v>655</v>
      </c>
      <c r="AC10500" s="1">
        <v>3</v>
      </c>
      <c r="AD10500" s="38" t="s">
        <v>427</v>
      </c>
      <c r="AE10500" s="60" t="s">
        <v>133</v>
      </c>
      <c r="AF10500" s="57">
        <v>200</v>
      </c>
      <c r="AG10500" s="48">
        <v>70</v>
      </c>
      <c r="AH10500">
        <v>21</v>
      </c>
      <c r="AL10500" t="s">
        <v>22</v>
      </c>
      <c r="AM10500">
        <v>72</v>
      </c>
    </row>
    <row r="10501" spans="28:39">
      <c r="AB10501" s="58" t="s">
        <v>655</v>
      </c>
      <c r="AC10501" s="1">
        <v>3</v>
      </c>
      <c r="AD10501" s="38" t="s">
        <v>428</v>
      </c>
      <c r="AE10501" s="60" t="s">
        <v>133</v>
      </c>
      <c r="AF10501" s="40">
        <v>110</v>
      </c>
      <c r="AG10501" s="41">
        <v>0</v>
      </c>
      <c r="AH10501">
        <v>51</v>
      </c>
      <c r="AL10501" t="s">
        <v>22</v>
      </c>
      <c r="AM10501">
        <v>72</v>
      </c>
    </row>
    <row r="10502" spans="28:39">
      <c r="AB10502" s="58" t="s">
        <v>655</v>
      </c>
      <c r="AC10502" s="1">
        <v>3</v>
      </c>
      <c r="AD10502" s="38" t="s">
        <v>428</v>
      </c>
      <c r="AE10502" s="60" t="s">
        <v>133</v>
      </c>
      <c r="AF10502" s="40">
        <v>110</v>
      </c>
      <c r="AG10502" s="42">
        <v>10</v>
      </c>
      <c r="AH10502">
        <v>51</v>
      </c>
      <c r="AL10502" t="s">
        <v>22</v>
      </c>
      <c r="AM10502">
        <v>72</v>
      </c>
    </row>
    <row r="10503" spans="28:39">
      <c r="AB10503" s="58" t="s">
        <v>655</v>
      </c>
      <c r="AC10503" s="1">
        <v>3</v>
      </c>
      <c r="AD10503" s="38" t="s">
        <v>428</v>
      </c>
      <c r="AE10503" s="60" t="s">
        <v>133</v>
      </c>
      <c r="AF10503" s="40">
        <v>110</v>
      </c>
      <c r="AG10503" s="43">
        <v>20</v>
      </c>
      <c r="AH10503">
        <v>51</v>
      </c>
      <c r="AL10503" t="s">
        <v>22</v>
      </c>
      <c r="AM10503">
        <v>72</v>
      </c>
    </row>
    <row r="10504" spans="28:39">
      <c r="AB10504" s="58" t="s">
        <v>655</v>
      </c>
      <c r="AC10504" s="1">
        <v>3</v>
      </c>
      <c r="AD10504" s="38" t="s">
        <v>428</v>
      </c>
      <c r="AE10504" s="60" t="s">
        <v>133</v>
      </c>
      <c r="AF10504" s="40">
        <v>110</v>
      </c>
      <c r="AG10504" s="44">
        <v>30</v>
      </c>
      <c r="AH10504">
        <v>48</v>
      </c>
      <c r="AL10504" t="s">
        <v>22</v>
      </c>
      <c r="AM10504">
        <v>72</v>
      </c>
    </row>
    <row r="10505" spans="28:39">
      <c r="AB10505" s="58" t="s">
        <v>655</v>
      </c>
      <c r="AC10505" s="1">
        <v>3</v>
      </c>
      <c r="AD10505" s="38" t="s">
        <v>428</v>
      </c>
      <c r="AE10505" s="60" t="s">
        <v>133</v>
      </c>
      <c r="AF10505" s="40">
        <v>110</v>
      </c>
      <c r="AG10505" s="45">
        <v>40</v>
      </c>
      <c r="AH10505">
        <v>36</v>
      </c>
      <c r="AL10505" t="s">
        <v>22</v>
      </c>
      <c r="AM10505">
        <v>72</v>
      </c>
    </row>
    <row r="10506" spans="28:39">
      <c r="AB10506" s="58" t="s">
        <v>655</v>
      </c>
      <c r="AC10506" s="1">
        <v>3</v>
      </c>
      <c r="AD10506" s="38" t="s">
        <v>428</v>
      </c>
      <c r="AE10506" s="60" t="s">
        <v>133</v>
      </c>
      <c r="AF10506" s="40">
        <v>110</v>
      </c>
      <c r="AG10506" s="46">
        <v>50</v>
      </c>
      <c r="AH10506">
        <v>29</v>
      </c>
      <c r="AL10506" t="s">
        <v>22</v>
      </c>
      <c r="AM10506">
        <v>72</v>
      </c>
    </row>
    <row r="10507" spans="28:39">
      <c r="AB10507" s="58" t="s">
        <v>655</v>
      </c>
      <c r="AC10507" s="1">
        <v>3</v>
      </c>
      <c r="AD10507" s="38" t="s">
        <v>428</v>
      </c>
      <c r="AE10507" s="60" t="s">
        <v>133</v>
      </c>
      <c r="AF10507" s="40">
        <v>110</v>
      </c>
      <c r="AG10507" s="47">
        <v>60</v>
      </c>
      <c r="AH10507">
        <v>25</v>
      </c>
      <c r="AL10507" t="s">
        <v>22</v>
      </c>
      <c r="AM10507">
        <v>72</v>
      </c>
    </row>
    <row r="10508" spans="28:39">
      <c r="AB10508" s="58" t="s">
        <v>655</v>
      </c>
      <c r="AC10508" s="1">
        <v>3</v>
      </c>
      <c r="AD10508" s="38" t="s">
        <v>428</v>
      </c>
      <c r="AE10508" s="60" t="s">
        <v>133</v>
      </c>
      <c r="AF10508" s="40">
        <v>110</v>
      </c>
      <c r="AG10508" s="48">
        <v>70</v>
      </c>
      <c r="AH10508">
        <v>21</v>
      </c>
      <c r="AL10508" t="s">
        <v>22</v>
      </c>
      <c r="AM10508">
        <v>72</v>
      </c>
    </row>
    <row r="10509" spans="28:39">
      <c r="AB10509" s="58" t="s">
        <v>655</v>
      </c>
      <c r="AC10509" s="1">
        <v>3</v>
      </c>
      <c r="AD10509" s="38" t="s">
        <v>428</v>
      </c>
      <c r="AE10509" s="60" t="s">
        <v>133</v>
      </c>
      <c r="AF10509" s="49">
        <v>115</v>
      </c>
      <c r="AG10509" s="41">
        <v>0</v>
      </c>
      <c r="AH10509">
        <v>49</v>
      </c>
      <c r="AL10509" t="s">
        <v>22</v>
      </c>
      <c r="AM10509">
        <v>72</v>
      </c>
    </row>
    <row r="10510" spans="28:39">
      <c r="AB10510" s="58" t="s">
        <v>655</v>
      </c>
      <c r="AC10510" s="1">
        <v>3</v>
      </c>
      <c r="AD10510" s="38" t="s">
        <v>428</v>
      </c>
      <c r="AE10510" s="60" t="s">
        <v>133</v>
      </c>
      <c r="AF10510" s="49">
        <v>115</v>
      </c>
      <c r="AG10510" s="42">
        <v>10</v>
      </c>
      <c r="AH10510">
        <v>49</v>
      </c>
      <c r="AL10510" t="s">
        <v>22</v>
      </c>
      <c r="AM10510">
        <v>72</v>
      </c>
    </row>
    <row r="10511" spans="28:39">
      <c r="AB10511" s="58" t="s">
        <v>655</v>
      </c>
      <c r="AC10511" s="1">
        <v>3</v>
      </c>
      <c r="AD10511" s="38" t="s">
        <v>428</v>
      </c>
      <c r="AE10511" s="60" t="s">
        <v>133</v>
      </c>
      <c r="AF10511" s="49">
        <v>115</v>
      </c>
      <c r="AG10511" s="43">
        <v>20</v>
      </c>
      <c r="AH10511">
        <v>49</v>
      </c>
      <c r="AL10511" t="s">
        <v>22</v>
      </c>
      <c r="AM10511">
        <v>72</v>
      </c>
    </row>
    <row r="10512" spans="28:39">
      <c r="AB10512" s="58" t="s">
        <v>655</v>
      </c>
      <c r="AC10512" s="1">
        <v>3</v>
      </c>
      <c r="AD10512" s="38" t="s">
        <v>428</v>
      </c>
      <c r="AE10512" s="60" t="s">
        <v>133</v>
      </c>
      <c r="AF10512" s="49">
        <v>115</v>
      </c>
      <c r="AG10512" s="44">
        <v>30</v>
      </c>
      <c r="AH10512">
        <v>48</v>
      </c>
      <c r="AL10512" t="s">
        <v>22</v>
      </c>
      <c r="AM10512">
        <v>72</v>
      </c>
    </row>
    <row r="10513" spans="28:39">
      <c r="AB10513" s="58" t="s">
        <v>655</v>
      </c>
      <c r="AC10513" s="1">
        <v>3</v>
      </c>
      <c r="AD10513" s="38" t="s">
        <v>428</v>
      </c>
      <c r="AE10513" s="60" t="s">
        <v>133</v>
      </c>
      <c r="AF10513" s="49">
        <v>115</v>
      </c>
      <c r="AG10513" s="45">
        <v>40</v>
      </c>
      <c r="AH10513">
        <v>36</v>
      </c>
      <c r="AL10513" t="s">
        <v>22</v>
      </c>
      <c r="AM10513">
        <v>72</v>
      </c>
    </row>
    <row r="10514" spans="28:39">
      <c r="AB10514" s="58" t="s">
        <v>655</v>
      </c>
      <c r="AC10514" s="1">
        <v>3</v>
      </c>
      <c r="AD10514" s="38" t="s">
        <v>428</v>
      </c>
      <c r="AE10514" s="60" t="s">
        <v>133</v>
      </c>
      <c r="AF10514" s="49">
        <v>115</v>
      </c>
      <c r="AG10514" s="46">
        <v>50</v>
      </c>
      <c r="AH10514">
        <v>29</v>
      </c>
      <c r="AL10514" t="s">
        <v>22</v>
      </c>
      <c r="AM10514">
        <v>72</v>
      </c>
    </row>
    <row r="10515" spans="28:39">
      <c r="AB10515" s="58" t="s">
        <v>655</v>
      </c>
      <c r="AC10515" s="1">
        <v>3</v>
      </c>
      <c r="AD10515" s="38" t="s">
        <v>428</v>
      </c>
      <c r="AE10515" s="60" t="s">
        <v>133</v>
      </c>
      <c r="AF10515" s="49">
        <v>115</v>
      </c>
      <c r="AG10515" s="47">
        <v>60</v>
      </c>
      <c r="AH10515">
        <v>25</v>
      </c>
      <c r="AL10515" t="s">
        <v>22</v>
      </c>
      <c r="AM10515">
        <v>72</v>
      </c>
    </row>
    <row r="10516" spans="28:39">
      <c r="AB10516" s="58" t="s">
        <v>655</v>
      </c>
      <c r="AC10516" s="1">
        <v>3</v>
      </c>
      <c r="AD10516" s="38" t="s">
        <v>428</v>
      </c>
      <c r="AE10516" s="60" t="s">
        <v>133</v>
      </c>
      <c r="AF10516" s="49">
        <v>115</v>
      </c>
      <c r="AG10516" s="48">
        <v>70</v>
      </c>
      <c r="AH10516">
        <v>21</v>
      </c>
      <c r="AL10516" t="s">
        <v>22</v>
      </c>
      <c r="AM10516">
        <v>72</v>
      </c>
    </row>
    <row r="10517" spans="28:39">
      <c r="AB10517" s="58" t="s">
        <v>655</v>
      </c>
      <c r="AC10517" s="1">
        <v>3</v>
      </c>
      <c r="AD10517" s="38" t="s">
        <v>428</v>
      </c>
      <c r="AE10517" s="60" t="s">
        <v>133</v>
      </c>
      <c r="AF10517" s="50">
        <v>120</v>
      </c>
      <c r="AG10517" s="41">
        <v>0</v>
      </c>
      <c r="AH10517">
        <v>48</v>
      </c>
      <c r="AL10517" t="s">
        <v>22</v>
      </c>
      <c r="AM10517">
        <v>72</v>
      </c>
    </row>
    <row r="10518" spans="28:39">
      <c r="AB10518" s="58" t="s">
        <v>655</v>
      </c>
      <c r="AC10518" s="1">
        <v>3</v>
      </c>
      <c r="AD10518" s="38" t="s">
        <v>428</v>
      </c>
      <c r="AE10518" s="60" t="s">
        <v>133</v>
      </c>
      <c r="AF10518" s="50">
        <v>120</v>
      </c>
      <c r="AG10518" s="42">
        <v>10</v>
      </c>
      <c r="AH10518">
        <v>48</v>
      </c>
      <c r="AL10518" t="s">
        <v>22</v>
      </c>
      <c r="AM10518">
        <v>72</v>
      </c>
    </row>
    <row r="10519" spans="28:39">
      <c r="AB10519" s="58" t="s">
        <v>655</v>
      </c>
      <c r="AC10519" s="1">
        <v>3</v>
      </c>
      <c r="AD10519" s="38" t="s">
        <v>428</v>
      </c>
      <c r="AE10519" s="60" t="s">
        <v>133</v>
      </c>
      <c r="AF10519" s="50">
        <v>120</v>
      </c>
      <c r="AG10519" s="43">
        <v>20</v>
      </c>
      <c r="AH10519">
        <v>48</v>
      </c>
      <c r="AL10519" t="s">
        <v>22</v>
      </c>
      <c r="AM10519">
        <v>72</v>
      </c>
    </row>
    <row r="10520" spans="28:39">
      <c r="AB10520" s="58" t="s">
        <v>655</v>
      </c>
      <c r="AC10520" s="1">
        <v>3</v>
      </c>
      <c r="AD10520" s="38" t="s">
        <v>428</v>
      </c>
      <c r="AE10520" s="60" t="s">
        <v>133</v>
      </c>
      <c r="AF10520" s="50">
        <v>120</v>
      </c>
      <c r="AG10520" s="44">
        <v>30</v>
      </c>
      <c r="AH10520">
        <v>48</v>
      </c>
      <c r="AL10520" t="s">
        <v>22</v>
      </c>
      <c r="AM10520">
        <v>72</v>
      </c>
    </row>
    <row r="10521" spans="28:39">
      <c r="AB10521" s="58" t="s">
        <v>655</v>
      </c>
      <c r="AC10521" s="1">
        <v>3</v>
      </c>
      <c r="AD10521" s="38" t="s">
        <v>428</v>
      </c>
      <c r="AE10521" s="60" t="s">
        <v>133</v>
      </c>
      <c r="AF10521" s="50">
        <v>120</v>
      </c>
      <c r="AG10521" s="45">
        <v>40</v>
      </c>
      <c r="AH10521">
        <v>36</v>
      </c>
      <c r="AL10521" t="s">
        <v>22</v>
      </c>
      <c r="AM10521">
        <v>72</v>
      </c>
    </row>
    <row r="10522" spans="28:39">
      <c r="AB10522" s="58" t="s">
        <v>655</v>
      </c>
      <c r="AC10522" s="1">
        <v>3</v>
      </c>
      <c r="AD10522" s="38" t="s">
        <v>428</v>
      </c>
      <c r="AE10522" s="60" t="s">
        <v>133</v>
      </c>
      <c r="AF10522" s="50">
        <v>120</v>
      </c>
      <c r="AG10522" s="46">
        <v>50</v>
      </c>
      <c r="AH10522">
        <v>29</v>
      </c>
      <c r="AL10522" t="s">
        <v>22</v>
      </c>
      <c r="AM10522">
        <v>72</v>
      </c>
    </row>
    <row r="10523" spans="28:39">
      <c r="AB10523" s="58" t="s">
        <v>655</v>
      </c>
      <c r="AC10523" s="1">
        <v>3</v>
      </c>
      <c r="AD10523" s="38" t="s">
        <v>428</v>
      </c>
      <c r="AE10523" s="60" t="s">
        <v>133</v>
      </c>
      <c r="AF10523" s="50">
        <v>120</v>
      </c>
      <c r="AG10523" s="47">
        <v>60</v>
      </c>
      <c r="AH10523">
        <v>25</v>
      </c>
      <c r="AL10523" t="s">
        <v>22</v>
      </c>
      <c r="AM10523">
        <v>72</v>
      </c>
    </row>
    <row r="10524" spans="28:39">
      <c r="AB10524" s="58" t="s">
        <v>655</v>
      </c>
      <c r="AC10524" s="1">
        <v>3</v>
      </c>
      <c r="AD10524" s="38" t="s">
        <v>428</v>
      </c>
      <c r="AE10524" s="60" t="s">
        <v>133</v>
      </c>
      <c r="AF10524" s="50">
        <v>120</v>
      </c>
      <c r="AG10524" s="48">
        <v>70</v>
      </c>
      <c r="AH10524">
        <v>21</v>
      </c>
      <c r="AL10524" t="s">
        <v>22</v>
      </c>
      <c r="AM10524">
        <v>72</v>
      </c>
    </row>
    <row r="10525" spans="28:39">
      <c r="AB10525" s="58" t="s">
        <v>655</v>
      </c>
      <c r="AC10525" s="1">
        <v>3</v>
      </c>
      <c r="AD10525" s="38" t="s">
        <v>428</v>
      </c>
      <c r="AE10525" s="60" t="s">
        <v>133</v>
      </c>
      <c r="AF10525" s="51">
        <v>130</v>
      </c>
      <c r="AG10525" s="41">
        <v>0</v>
      </c>
      <c r="AH10525">
        <v>45</v>
      </c>
      <c r="AL10525" t="s">
        <v>22</v>
      </c>
      <c r="AM10525">
        <v>72</v>
      </c>
    </row>
    <row r="10526" spans="28:39">
      <c r="AB10526" s="58" t="s">
        <v>655</v>
      </c>
      <c r="AC10526" s="1">
        <v>3</v>
      </c>
      <c r="AD10526" s="38" t="s">
        <v>428</v>
      </c>
      <c r="AE10526" s="60" t="s">
        <v>133</v>
      </c>
      <c r="AF10526" s="51">
        <v>130</v>
      </c>
      <c r="AG10526" s="42">
        <v>10</v>
      </c>
      <c r="AH10526">
        <v>45</v>
      </c>
      <c r="AL10526" t="s">
        <v>22</v>
      </c>
      <c r="AM10526">
        <v>72</v>
      </c>
    </row>
    <row r="10527" spans="28:39">
      <c r="AB10527" s="58" t="s">
        <v>655</v>
      </c>
      <c r="AC10527" s="1">
        <v>3</v>
      </c>
      <c r="AD10527" s="38" t="s">
        <v>428</v>
      </c>
      <c r="AE10527" s="60" t="s">
        <v>133</v>
      </c>
      <c r="AF10527" s="51">
        <v>130</v>
      </c>
      <c r="AG10527" s="43">
        <v>20</v>
      </c>
      <c r="AH10527">
        <v>45</v>
      </c>
      <c r="AL10527" t="s">
        <v>22</v>
      </c>
      <c r="AM10527">
        <v>72</v>
      </c>
    </row>
    <row r="10528" spans="28:39">
      <c r="AB10528" s="58" t="s">
        <v>655</v>
      </c>
      <c r="AC10528" s="1">
        <v>3</v>
      </c>
      <c r="AD10528" s="38" t="s">
        <v>428</v>
      </c>
      <c r="AE10528" s="60" t="s">
        <v>133</v>
      </c>
      <c r="AF10528" s="51">
        <v>130</v>
      </c>
      <c r="AG10528" s="44">
        <v>30</v>
      </c>
      <c r="AH10528">
        <v>45</v>
      </c>
      <c r="AL10528" t="s">
        <v>22</v>
      </c>
      <c r="AM10528">
        <v>72</v>
      </c>
    </row>
    <row r="10529" spans="28:39">
      <c r="AB10529" s="58" t="s">
        <v>655</v>
      </c>
      <c r="AC10529" s="1">
        <v>3</v>
      </c>
      <c r="AD10529" s="38" t="s">
        <v>428</v>
      </c>
      <c r="AE10529" s="60" t="s">
        <v>133</v>
      </c>
      <c r="AF10529" s="51">
        <v>130</v>
      </c>
      <c r="AG10529" s="45">
        <v>40</v>
      </c>
      <c r="AH10529">
        <v>36</v>
      </c>
      <c r="AL10529" t="s">
        <v>22</v>
      </c>
      <c r="AM10529">
        <v>72</v>
      </c>
    </row>
    <row r="10530" spans="28:39">
      <c r="AB10530" s="58" t="s">
        <v>655</v>
      </c>
      <c r="AC10530" s="1">
        <v>3</v>
      </c>
      <c r="AD10530" s="38" t="s">
        <v>428</v>
      </c>
      <c r="AE10530" s="60" t="s">
        <v>133</v>
      </c>
      <c r="AF10530" s="51">
        <v>130</v>
      </c>
      <c r="AG10530" s="46">
        <v>50</v>
      </c>
      <c r="AH10530">
        <v>29</v>
      </c>
      <c r="AL10530" t="s">
        <v>22</v>
      </c>
      <c r="AM10530">
        <v>72</v>
      </c>
    </row>
    <row r="10531" spans="28:39">
      <c r="AB10531" s="58" t="s">
        <v>655</v>
      </c>
      <c r="AC10531" s="1">
        <v>3</v>
      </c>
      <c r="AD10531" s="38" t="s">
        <v>428</v>
      </c>
      <c r="AE10531" s="60" t="s">
        <v>133</v>
      </c>
      <c r="AF10531" s="51">
        <v>130</v>
      </c>
      <c r="AG10531" s="47">
        <v>60</v>
      </c>
      <c r="AH10531">
        <v>25</v>
      </c>
      <c r="AL10531" t="s">
        <v>22</v>
      </c>
      <c r="AM10531">
        <v>72</v>
      </c>
    </row>
    <row r="10532" spans="28:39">
      <c r="AB10532" s="58" t="s">
        <v>655</v>
      </c>
      <c r="AC10532" s="1">
        <v>3</v>
      </c>
      <c r="AD10532" s="38" t="s">
        <v>428</v>
      </c>
      <c r="AE10532" s="60" t="s">
        <v>133</v>
      </c>
      <c r="AF10532" s="51">
        <v>130</v>
      </c>
      <c r="AG10532" s="48">
        <v>70</v>
      </c>
      <c r="AH10532">
        <v>21</v>
      </c>
      <c r="AL10532" t="s">
        <v>22</v>
      </c>
      <c r="AM10532">
        <v>72</v>
      </c>
    </row>
    <row r="10533" spans="28:39">
      <c r="AB10533" s="58" t="s">
        <v>655</v>
      </c>
      <c r="AC10533" s="1">
        <v>3</v>
      </c>
      <c r="AD10533" s="38" t="s">
        <v>428</v>
      </c>
      <c r="AE10533" s="60" t="s">
        <v>133</v>
      </c>
      <c r="AF10533" s="52">
        <v>140</v>
      </c>
      <c r="AG10533" s="41">
        <v>0</v>
      </c>
      <c r="AH10533">
        <v>43</v>
      </c>
      <c r="AL10533" t="s">
        <v>22</v>
      </c>
      <c r="AM10533">
        <v>72</v>
      </c>
    </row>
    <row r="10534" spans="28:39">
      <c r="AB10534" s="58" t="s">
        <v>655</v>
      </c>
      <c r="AC10534" s="1">
        <v>3</v>
      </c>
      <c r="AD10534" s="38" t="s">
        <v>428</v>
      </c>
      <c r="AE10534" s="60" t="s">
        <v>133</v>
      </c>
      <c r="AF10534" s="52">
        <v>140</v>
      </c>
      <c r="AG10534" s="42">
        <v>10</v>
      </c>
      <c r="AH10534">
        <v>43</v>
      </c>
      <c r="AL10534" t="s">
        <v>22</v>
      </c>
      <c r="AM10534">
        <v>72</v>
      </c>
    </row>
    <row r="10535" spans="28:39">
      <c r="AB10535" s="58" t="s">
        <v>655</v>
      </c>
      <c r="AC10535" s="1">
        <v>3</v>
      </c>
      <c r="AD10535" s="38" t="s">
        <v>428</v>
      </c>
      <c r="AE10535" s="60" t="s">
        <v>133</v>
      </c>
      <c r="AF10535" s="52">
        <v>140</v>
      </c>
      <c r="AG10535" s="43">
        <v>20</v>
      </c>
      <c r="AH10535">
        <v>43</v>
      </c>
      <c r="AL10535" t="s">
        <v>22</v>
      </c>
      <c r="AM10535">
        <v>72</v>
      </c>
    </row>
    <row r="10536" spans="28:39">
      <c r="AB10536" s="58" t="s">
        <v>655</v>
      </c>
      <c r="AC10536" s="1">
        <v>3</v>
      </c>
      <c r="AD10536" s="38" t="s">
        <v>428</v>
      </c>
      <c r="AE10536" s="60" t="s">
        <v>133</v>
      </c>
      <c r="AF10536" s="52">
        <v>140</v>
      </c>
      <c r="AG10536" s="44">
        <v>30</v>
      </c>
      <c r="AH10536">
        <v>43</v>
      </c>
      <c r="AL10536" t="s">
        <v>22</v>
      </c>
      <c r="AM10536">
        <v>72</v>
      </c>
    </row>
    <row r="10537" spans="28:39">
      <c r="AB10537" s="58" t="s">
        <v>655</v>
      </c>
      <c r="AC10537" s="1">
        <v>3</v>
      </c>
      <c r="AD10537" s="38" t="s">
        <v>428</v>
      </c>
      <c r="AE10537" s="60" t="s">
        <v>133</v>
      </c>
      <c r="AF10537" s="52">
        <v>140</v>
      </c>
      <c r="AG10537" s="45">
        <v>40</v>
      </c>
      <c r="AH10537">
        <v>36</v>
      </c>
      <c r="AL10537" t="s">
        <v>22</v>
      </c>
      <c r="AM10537">
        <v>72</v>
      </c>
    </row>
    <row r="10538" spans="28:39">
      <c r="AB10538" s="58" t="s">
        <v>655</v>
      </c>
      <c r="AC10538" s="1">
        <v>3</v>
      </c>
      <c r="AD10538" s="38" t="s">
        <v>428</v>
      </c>
      <c r="AE10538" s="60" t="s">
        <v>133</v>
      </c>
      <c r="AF10538" s="52">
        <v>140</v>
      </c>
      <c r="AG10538" s="46">
        <v>50</v>
      </c>
      <c r="AH10538">
        <v>29</v>
      </c>
      <c r="AL10538" t="s">
        <v>22</v>
      </c>
      <c r="AM10538">
        <v>72</v>
      </c>
    </row>
    <row r="10539" spans="28:39">
      <c r="AB10539" s="58" t="s">
        <v>655</v>
      </c>
      <c r="AC10539" s="1">
        <v>3</v>
      </c>
      <c r="AD10539" s="38" t="s">
        <v>428</v>
      </c>
      <c r="AE10539" s="60" t="s">
        <v>133</v>
      </c>
      <c r="AF10539" s="52">
        <v>140</v>
      </c>
      <c r="AG10539" s="47">
        <v>60</v>
      </c>
      <c r="AH10539">
        <v>25</v>
      </c>
      <c r="AL10539" t="s">
        <v>22</v>
      </c>
      <c r="AM10539">
        <v>72</v>
      </c>
    </row>
    <row r="10540" spans="28:39">
      <c r="AB10540" s="58" t="s">
        <v>655</v>
      </c>
      <c r="AC10540" s="1">
        <v>3</v>
      </c>
      <c r="AD10540" s="38" t="s">
        <v>428</v>
      </c>
      <c r="AE10540" s="60" t="s">
        <v>133</v>
      </c>
      <c r="AF10540" s="52">
        <v>140</v>
      </c>
      <c r="AG10540" s="48">
        <v>70</v>
      </c>
      <c r="AH10540">
        <v>21</v>
      </c>
      <c r="AL10540" t="s">
        <v>22</v>
      </c>
      <c r="AM10540">
        <v>72</v>
      </c>
    </row>
    <row r="10541" spans="28:39">
      <c r="AB10541" s="58" t="s">
        <v>655</v>
      </c>
      <c r="AC10541" s="1">
        <v>3</v>
      </c>
      <c r="AD10541" s="38" t="s">
        <v>428</v>
      </c>
      <c r="AE10541" s="60" t="s">
        <v>133</v>
      </c>
      <c r="AF10541" s="53">
        <v>150</v>
      </c>
      <c r="AG10541" s="41">
        <v>0</v>
      </c>
      <c r="AH10541">
        <v>41</v>
      </c>
      <c r="AL10541" t="s">
        <v>22</v>
      </c>
      <c r="AM10541">
        <v>72</v>
      </c>
    </row>
    <row r="10542" spans="28:39">
      <c r="AB10542" s="58" t="s">
        <v>655</v>
      </c>
      <c r="AC10542" s="1">
        <v>3</v>
      </c>
      <c r="AD10542" s="38" t="s">
        <v>428</v>
      </c>
      <c r="AE10542" s="60" t="s">
        <v>133</v>
      </c>
      <c r="AF10542" s="53">
        <v>150</v>
      </c>
      <c r="AG10542" s="42">
        <v>10</v>
      </c>
      <c r="AH10542">
        <v>41</v>
      </c>
      <c r="AL10542" t="s">
        <v>22</v>
      </c>
      <c r="AM10542">
        <v>72</v>
      </c>
    </row>
    <row r="10543" spans="28:39">
      <c r="AB10543" s="58" t="s">
        <v>655</v>
      </c>
      <c r="AC10543" s="1">
        <v>3</v>
      </c>
      <c r="AD10543" s="38" t="s">
        <v>428</v>
      </c>
      <c r="AE10543" s="60" t="s">
        <v>133</v>
      </c>
      <c r="AF10543" s="53">
        <v>150</v>
      </c>
      <c r="AG10543" s="43">
        <v>20</v>
      </c>
      <c r="AH10543">
        <v>41</v>
      </c>
      <c r="AL10543" t="s">
        <v>22</v>
      </c>
      <c r="AM10543">
        <v>72</v>
      </c>
    </row>
    <row r="10544" spans="28:39">
      <c r="AB10544" s="58" t="s">
        <v>655</v>
      </c>
      <c r="AC10544" s="1">
        <v>3</v>
      </c>
      <c r="AD10544" s="38" t="s">
        <v>428</v>
      </c>
      <c r="AE10544" s="60" t="s">
        <v>133</v>
      </c>
      <c r="AF10544" s="53">
        <v>150</v>
      </c>
      <c r="AG10544" s="44">
        <v>30</v>
      </c>
      <c r="AH10544">
        <v>41</v>
      </c>
      <c r="AL10544" t="s">
        <v>22</v>
      </c>
      <c r="AM10544">
        <v>72</v>
      </c>
    </row>
    <row r="10545" spans="28:39">
      <c r="AB10545" s="58" t="s">
        <v>655</v>
      </c>
      <c r="AC10545" s="1">
        <v>3</v>
      </c>
      <c r="AD10545" s="38" t="s">
        <v>428</v>
      </c>
      <c r="AE10545" s="60" t="s">
        <v>133</v>
      </c>
      <c r="AF10545" s="53">
        <v>150</v>
      </c>
      <c r="AG10545" s="45">
        <v>40</v>
      </c>
      <c r="AH10545">
        <v>36</v>
      </c>
      <c r="AL10545" t="s">
        <v>22</v>
      </c>
      <c r="AM10545">
        <v>72</v>
      </c>
    </row>
    <row r="10546" spans="28:39">
      <c r="AB10546" s="58" t="s">
        <v>655</v>
      </c>
      <c r="AC10546" s="1">
        <v>3</v>
      </c>
      <c r="AD10546" s="38" t="s">
        <v>428</v>
      </c>
      <c r="AE10546" s="60" t="s">
        <v>133</v>
      </c>
      <c r="AF10546" s="53">
        <v>150</v>
      </c>
      <c r="AG10546" s="46">
        <v>50</v>
      </c>
      <c r="AH10546">
        <v>29</v>
      </c>
      <c r="AL10546" t="s">
        <v>22</v>
      </c>
      <c r="AM10546">
        <v>72</v>
      </c>
    </row>
    <row r="10547" spans="28:39">
      <c r="AB10547" s="58" t="s">
        <v>655</v>
      </c>
      <c r="AC10547" s="1">
        <v>3</v>
      </c>
      <c r="AD10547" s="38" t="s">
        <v>428</v>
      </c>
      <c r="AE10547" s="60" t="s">
        <v>133</v>
      </c>
      <c r="AF10547" s="53">
        <v>150</v>
      </c>
      <c r="AG10547" s="47">
        <v>60</v>
      </c>
      <c r="AH10547">
        <v>25</v>
      </c>
      <c r="AL10547" t="s">
        <v>22</v>
      </c>
      <c r="AM10547">
        <v>72</v>
      </c>
    </row>
    <row r="10548" spans="28:39">
      <c r="AB10548" s="58" t="s">
        <v>655</v>
      </c>
      <c r="AC10548" s="1">
        <v>3</v>
      </c>
      <c r="AD10548" s="38" t="s">
        <v>428</v>
      </c>
      <c r="AE10548" s="60" t="s">
        <v>133</v>
      </c>
      <c r="AF10548" s="53">
        <v>150</v>
      </c>
      <c r="AG10548" s="48">
        <v>70</v>
      </c>
      <c r="AH10548">
        <v>21</v>
      </c>
      <c r="AL10548" t="s">
        <v>22</v>
      </c>
      <c r="AM10548">
        <v>72</v>
      </c>
    </row>
    <row r="10549" spans="28:39">
      <c r="AB10549" s="58" t="s">
        <v>655</v>
      </c>
      <c r="AC10549" s="1">
        <v>3</v>
      </c>
      <c r="AD10549" s="38" t="s">
        <v>428</v>
      </c>
      <c r="AE10549" s="60" t="s">
        <v>133</v>
      </c>
      <c r="AF10549" s="54">
        <v>160</v>
      </c>
      <c r="AG10549" s="41">
        <v>0</v>
      </c>
      <c r="AH10549">
        <v>39</v>
      </c>
      <c r="AL10549" t="s">
        <v>22</v>
      </c>
      <c r="AM10549">
        <v>72</v>
      </c>
    </row>
    <row r="10550" spans="28:39">
      <c r="AB10550" s="58" t="s">
        <v>655</v>
      </c>
      <c r="AC10550" s="1">
        <v>3</v>
      </c>
      <c r="AD10550" s="38" t="s">
        <v>428</v>
      </c>
      <c r="AE10550" s="60" t="s">
        <v>133</v>
      </c>
      <c r="AF10550" s="54">
        <v>160</v>
      </c>
      <c r="AG10550" s="42">
        <v>10</v>
      </c>
      <c r="AH10550">
        <v>39</v>
      </c>
      <c r="AL10550" t="s">
        <v>22</v>
      </c>
      <c r="AM10550">
        <v>72</v>
      </c>
    </row>
    <row r="10551" spans="28:39">
      <c r="AB10551" s="58" t="s">
        <v>655</v>
      </c>
      <c r="AC10551" s="1">
        <v>3</v>
      </c>
      <c r="AD10551" s="38" t="s">
        <v>428</v>
      </c>
      <c r="AE10551" s="60" t="s">
        <v>133</v>
      </c>
      <c r="AF10551" s="54">
        <v>160</v>
      </c>
      <c r="AG10551" s="43">
        <v>20</v>
      </c>
      <c r="AH10551">
        <v>39</v>
      </c>
      <c r="AL10551" t="s">
        <v>22</v>
      </c>
      <c r="AM10551">
        <v>72</v>
      </c>
    </row>
    <row r="10552" spans="28:39">
      <c r="AB10552" s="58" t="s">
        <v>655</v>
      </c>
      <c r="AC10552" s="1">
        <v>3</v>
      </c>
      <c r="AD10552" s="38" t="s">
        <v>428</v>
      </c>
      <c r="AE10552" s="60" t="s">
        <v>133</v>
      </c>
      <c r="AF10552" s="54">
        <v>160</v>
      </c>
      <c r="AG10552" s="44">
        <v>30</v>
      </c>
      <c r="AH10552">
        <v>39</v>
      </c>
      <c r="AL10552" t="s">
        <v>22</v>
      </c>
      <c r="AM10552">
        <v>72</v>
      </c>
    </row>
    <row r="10553" spans="28:39">
      <c r="AB10553" s="58" t="s">
        <v>655</v>
      </c>
      <c r="AC10553" s="1">
        <v>3</v>
      </c>
      <c r="AD10553" s="38" t="s">
        <v>428</v>
      </c>
      <c r="AE10553" s="60" t="s">
        <v>133</v>
      </c>
      <c r="AF10553" s="54">
        <v>160</v>
      </c>
      <c r="AG10553" s="45">
        <v>40</v>
      </c>
      <c r="AH10553">
        <v>36</v>
      </c>
      <c r="AL10553" t="s">
        <v>22</v>
      </c>
      <c r="AM10553">
        <v>72</v>
      </c>
    </row>
    <row r="10554" spans="28:39">
      <c r="AB10554" s="58" t="s">
        <v>655</v>
      </c>
      <c r="AC10554" s="1">
        <v>3</v>
      </c>
      <c r="AD10554" s="38" t="s">
        <v>428</v>
      </c>
      <c r="AE10554" s="60" t="s">
        <v>133</v>
      </c>
      <c r="AF10554" s="54">
        <v>160</v>
      </c>
      <c r="AG10554" s="46">
        <v>50</v>
      </c>
      <c r="AH10554">
        <v>29</v>
      </c>
      <c r="AL10554" t="s">
        <v>22</v>
      </c>
      <c r="AM10554">
        <v>72</v>
      </c>
    </row>
    <row r="10555" spans="28:39">
      <c r="AB10555" s="58" t="s">
        <v>655</v>
      </c>
      <c r="AC10555" s="1">
        <v>3</v>
      </c>
      <c r="AD10555" s="38" t="s">
        <v>428</v>
      </c>
      <c r="AE10555" s="60" t="s">
        <v>133</v>
      </c>
      <c r="AF10555" s="54">
        <v>160</v>
      </c>
      <c r="AG10555" s="47">
        <v>60</v>
      </c>
      <c r="AH10555">
        <v>25</v>
      </c>
      <c r="AL10555" t="s">
        <v>22</v>
      </c>
      <c r="AM10555">
        <v>72</v>
      </c>
    </row>
    <row r="10556" spans="28:39">
      <c r="AB10556" s="58" t="s">
        <v>655</v>
      </c>
      <c r="AC10556" s="1">
        <v>3</v>
      </c>
      <c r="AD10556" s="38" t="s">
        <v>428</v>
      </c>
      <c r="AE10556" s="60" t="s">
        <v>133</v>
      </c>
      <c r="AF10556" s="54">
        <v>160</v>
      </c>
      <c r="AG10556" s="48">
        <v>70</v>
      </c>
      <c r="AH10556">
        <v>21</v>
      </c>
      <c r="AL10556" t="s">
        <v>22</v>
      </c>
      <c r="AM10556">
        <v>72</v>
      </c>
    </row>
    <row r="10557" spans="28:39">
      <c r="AB10557" s="58" t="s">
        <v>655</v>
      </c>
      <c r="AC10557" s="1">
        <v>3</v>
      </c>
      <c r="AD10557" s="38" t="s">
        <v>428</v>
      </c>
      <c r="AE10557" s="60" t="s">
        <v>133</v>
      </c>
      <c r="AF10557" s="55">
        <v>170</v>
      </c>
      <c r="AG10557" s="41">
        <v>0</v>
      </c>
      <c r="AH10557">
        <v>38</v>
      </c>
      <c r="AL10557" t="s">
        <v>22</v>
      </c>
      <c r="AM10557">
        <v>72</v>
      </c>
    </row>
    <row r="10558" spans="28:39">
      <c r="AB10558" s="58" t="s">
        <v>655</v>
      </c>
      <c r="AC10558" s="1">
        <v>3</v>
      </c>
      <c r="AD10558" s="38" t="s">
        <v>428</v>
      </c>
      <c r="AE10558" s="60" t="s">
        <v>133</v>
      </c>
      <c r="AF10558" s="55">
        <v>170</v>
      </c>
      <c r="AG10558" s="42">
        <v>10</v>
      </c>
      <c r="AH10558">
        <v>38</v>
      </c>
      <c r="AL10558" t="s">
        <v>22</v>
      </c>
      <c r="AM10558">
        <v>72</v>
      </c>
    </row>
    <row r="10559" spans="28:39">
      <c r="AB10559" s="58" t="s">
        <v>655</v>
      </c>
      <c r="AC10559" s="1">
        <v>3</v>
      </c>
      <c r="AD10559" s="38" t="s">
        <v>428</v>
      </c>
      <c r="AE10559" s="60" t="s">
        <v>133</v>
      </c>
      <c r="AF10559" s="55">
        <v>170</v>
      </c>
      <c r="AG10559" s="43">
        <v>20</v>
      </c>
      <c r="AH10559">
        <v>38</v>
      </c>
      <c r="AL10559" t="s">
        <v>22</v>
      </c>
      <c r="AM10559">
        <v>72</v>
      </c>
    </row>
    <row r="10560" spans="28:39">
      <c r="AB10560" s="58" t="s">
        <v>655</v>
      </c>
      <c r="AC10560" s="1">
        <v>3</v>
      </c>
      <c r="AD10560" s="38" t="s">
        <v>428</v>
      </c>
      <c r="AE10560" s="60" t="s">
        <v>133</v>
      </c>
      <c r="AF10560" s="55">
        <v>170</v>
      </c>
      <c r="AG10560" s="44">
        <v>30</v>
      </c>
      <c r="AH10560">
        <v>38</v>
      </c>
      <c r="AL10560" t="s">
        <v>22</v>
      </c>
      <c r="AM10560">
        <v>72</v>
      </c>
    </row>
    <row r="10561" spans="28:39">
      <c r="AB10561" s="58" t="s">
        <v>655</v>
      </c>
      <c r="AC10561" s="1">
        <v>3</v>
      </c>
      <c r="AD10561" s="38" t="s">
        <v>428</v>
      </c>
      <c r="AE10561" s="60" t="s">
        <v>133</v>
      </c>
      <c r="AF10561" s="55">
        <v>170</v>
      </c>
      <c r="AG10561" s="45">
        <v>40</v>
      </c>
      <c r="AH10561">
        <v>36</v>
      </c>
      <c r="AL10561" t="s">
        <v>22</v>
      </c>
      <c r="AM10561">
        <v>72</v>
      </c>
    </row>
    <row r="10562" spans="28:39">
      <c r="AB10562" s="58" t="s">
        <v>655</v>
      </c>
      <c r="AC10562" s="1">
        <v>3</v>
      </c>
      <c r="AD10562" s="38" t="s">
        <v>428</v>
      </c>
      <c r="AE10562" s="60" t="s">
        <v>133</v>
      </c>
      <c r="AF10562" s="55">
        <v>170</v>
      </c>
      <c r="AG10562" s="46">
        <v>50</v>
      </c>
      <c r="AH10562">
        <v>30</v>
      </c>
      <c r="AL10562" t="s">
        <v>22</v>
      </c>
      <c r="AM10562">
        <v>72</v>
      </c>
    </row>
    <row r="10563" spans="28:39">
      <c r="AB10563" s="58" t="s">
        <v>655</v>
      </c>
      <c r="AC10563" s="1">
        <v>3</v>
      </c>
      <c r="AD10563" s="38" t="s">
        <v>428</v>
      </c>
      <c r="AE10563" s="60" t="s">
        <v>133</v>
      </c>
      <c r="AF10563" s="55">
        <v>170</v>
      </c>
      <c r="AG10563" s="47">
        <v>60</v>
      </c>
      <c r="AH10563">
        <v>25</v>
      </c>
      <c r="AL10563" t="s">
        <v>22</v>
      </c>
      <c r="AM10563">
        <v>72</v>
      </c>
    </row>
    <row r="10564" spans="28:39">
      <c r="AB10564" s="58" t="s">
        <v>655</v>
      </c>
      <c r="AC10564" s="1">
        <v>3</v>
      </c>
      <c r="AD10564" s="38" t="s">
        <v>428</v>
      </c>
      <c r="AE10564" s="60" t="s">
        <v>133</v>
      </c>
      <c r="AF10564" s="55">
        <v>170</v>
      </c>
      <c r="AG10564" s="48">
        <v>70</v>
      </c>
      <c r="AH10564">
        <v>21</v>
      </c>
      <c r="AL10564" t="s">
        <v>22</v>
      </c>
      <c r="AM10564">
        <v>72</v>
      </c>
    </row>
    <row r="10565" spans="28:39">
      <c r="AB10565" s="58" t="s">
        <v>655</v>
      </c>
      <c r="AC10565" s="1">
        <v>3</v>
      </c>
      <c r="AD10565" s="38" t="s">
        <v>428</v>
      </c>
      <c r="AE10565" s="60" t="s">
        <v>133</v>
      </c>
      <c r="AF10565" s="56">
        <v>180</v>
      </c>
      <c r="AG10565" s="41">
        <v>0</v>
      </c>
      <c r="AH10565">
        <v>34</v>
      </c>
      <c r="AL10565" t="s">
        <v>22</v>
      </c>
      <c r="AM10565">
        <v>72</v>
      </c>
    </row>
    <row r="10566" spans="28:39">
      <c r="AB10566" s="58" t="s">
        <v>655</v>
      </c>
      <c r="AC10566" s="1">
        <v>3</v>
      </c>
      <c r="AD10566" s="38" t="s">
        <v>428</v>
      </c>
      <c r="AE10566" s="60" t="s">
        <v>133</v>
      </c>
      <c r="AF10566" s="56">
        <v>180</v>
      </c>
      <c r="AG10566" s="42">
        <v>10</v>
      </c>
      <c r="AH10566">
        <v>34</v>
      </c>
      <c r="AL10566" t="s">
        <v>22</v>
      </c>
      <c r="AM10566">
        <v>72</v>
      </c>
    </row>
    <row r="10567" spans="28:39">
      <c r="AB10567" s="58" t="s">
        <v>655</v>
      </c>
      <c r="AC10567" s="1">
        <v>3</v>
      </c>
      <c r="AD10567" s="38" t="s">
        <v>428</v>
      </c>
      <c r="AE10567" s="60" t="s">
        <v>133</v>
      </c>
      <c r="AF10567" s="56">
        <v>180</v>
      </c>
      <c r="AG10567" s="43">
        <v>20</v>
      </c>
      <c r="AH10567">
        <v>34</v>
      </c>
      <c r="AL10567" t="s">
        <v>22</v>
      </c>
      <c r="AM10567">
        <v>72</v>
      </c>
    </row>
    <row r="10568" spans="28:39">
      <c r="AB10568" s="58" t="s">
        <v>655</v>
      </c>
      <c r="AC10568" s="1">
        <v>3</v>
      </c>
      <c r="AD10568" s="38" t="s">
        <v>428</v>
      </c>
      <c r="AE10568" s="60" t="s">
        <v>133</v>
      </c>
      <c r="AF10568" s="56">
        <v>180</v>
      </c>
      <c r="AG10568" s="44">
        <v>30</v>
      </c>
      <c r="AH10568">
        <v>34</v>
      </c>
      <c r="AL10568" t="s">
        <v>22</v>
      </c>
      <c r="AM10568">
        <v>72</v>
      </c>
    </row>
    <row r="10569" spans="28:39">
      <c r="AB10569" s="58" t="s">
        <v>655</v>
      </c>
      <c r="AC10569" s="1">
        <v>3</v>
      </c>
      <c r="AD10569" s="38" t="s">
        <v>428</v>
      </c>
      <c r="AE10569" s="60" t="s">
        <v>133</v>
      </c>
      <c r="AF10569" s="56">
        <v>180</v>
      </c>
      <c r="AG10569" s="45">
        <v>40</v>
      </c>
      <c r="AH10569">
        <v>34</v>
      </c>
      <c r="AL10569" t="s">
        <v>22</v>
      </c>
      <c r="AM10569">
        <v>72</v>
      </c>
    </row>
    <row r="10570" spans="28:39">
      <c r="AB10570" s="58" t="s">
        <v>655</v>
      </c>
      <c r="AC10570" s="1">
        <v>3</v>
      </c>
      <c r="AD10570" s="38" t="s">
        <v>428</v>
      </c>
      <c r="AE10570" s="60" t="s">
        <v>133</v>
      </c>
      <c r="AF10570" s="56">
        <v>180</v>
      </c>
      <c r="AG10570" s="46">
        <v>50</v>
      </c>
      <c r="AH10570">
        <v>29</v>
      </c>
      <c r="AL10570" t="s">
        <v>22</v>
      </c>
      <c r="AM10570">
        <v>72</v>
      </c>
    </row>
    <row r="10571" spans="28:39">
      <c r="AB10571" s="58" t="s">
        <v>655</v>
      </c>
      <c r="AC10571" s="1">
        <v>3</v>
      </c>
      <c r="AD10571" s="38" t="s">
        <v>428</v>
      </c>
      <c r="AE10571" s="60" t="s">
        <v>133</v>
      </c>
      <c r="AF10571" s="56">
        <v>180</v>
      </c>
      <c r="AG10571" s="47">
        <v>60</v>
      </c>
      <c r="AH10571">
        <v>25</v>
      </c>
      <c r="AL10571" t="s">
        <v>22</v>
      </c>
      <c r="AM10571">
        <v>72</v>
      </c>
    </row>
    <row r="10572" spans="28:39">
      <c r="AB10572" s="58" t="s">
        <v>655</v>
      </c>
      <c r="AC10572" s="1">
        <v>3</v>
      </c>
      <c r="AD10572" s="38" t="s">
        <v>428</v>
      </c>
      <c r="AE10572" s="60" t="s">
        <v>133</v>
      </c>
      <c r="AF10572" s="56">
        <v>180</v>
      </c>
      <c r="AG10572" s="48">
        <v>70</v>
      </c>
      <c r="AH10572">
        <v>21</v>
      </c>
      <c r="AL10572" t="s">
        <v>22</v>
      </c>
      <c r="AM10572">
        <v>72</v>
      </c>
    </row>
    <row r="10573" spans="28:39">
      <c r="AB10573" s="58" t="s">
        <v>655</v>
      </c>
      <c r="AC10573" s="1">
        <v>3</v>
      </c>
      <c r="AD10573" s="38" t="s">
        <v>428</v>
      </c>
      <c r="AE10573" s="60" t="s">
        <v>133</v>
      </c>
      <c r="AF10573" s="57">
        <v>200</v>
      </c>
      <c r="AG10573" s="41">
        <v>0</v>
      </c>
      <c r="AH10573">
        <v>27</v>
      </c>
      <c r="AL10573" t="s">
        <v>22</v>
      </c>
      <c r="AM10573">
        <v>72</v>
      </c>
    </row>
    <row r="10574" spans="28:39">
      <c r="AB10574" s="58" t="s">
        <v>655</v>
      </c>
      <c r="AC10574" s="1">
        <v>3</v>
      </c>
      <c r="AD10574" s="38" t="s">
        <v>428</v>
      </c>
      <c r="AE10574" s="60" t="s">
        <v>133</v>
      </c>
      <c r="AF10574" s="57">
        <v>200</v>
      </c>
      <c r="AG10574" s="42">
        <v>10</v>
      </c>
      <c r="AH10574">
        <v>27</v>
      </c>
      <c r="AL10574" t="s">
        <v>22</v>
      </c>
      <c r="AM10574">
        <v>72</v>
      </c>
    </row>
    <row r="10575" spans="28:39">
      <c r="AB10575" s="58" t="s">
        <v>655</v>
      </c>
      <c r="AC10575" s="1">
        <v>3</v>
      </c>
      <c r="AD10575" s="38" t="s">
        <v>428</v>
      </c>
      <c r="AE10575" s="60" t="s">
        <v>133</v>
      </c>
      <c r="AF10575" s="57">
        <v>200</v>
      </c>
      <c r="AG10575" s="43">
        <v>20</v>
      </c>
      <c r="AH10575">
        <v>27</v>
      </c>
      <c r="AL10575" t="s">
        <v>22</v>
      </c>
      <c r="AM10575">
        <v>72</v>
      </c>
    </row>
    <row r="10576" spans="28:39">
      <c r="AB10576" s="58" t="s">
        <v>655</v>
      </c>
      <c r="AC10576" s="1">
        <v>3</v>
      </c>
      <c r="AD10576" s="38" t="s">
        <v>428</v>
      </c>
      <c r="AE10576" s="60" t="s">
        <v>133</v>
      </c>
      <c r="AF10576" s="57">
        <v>200</v>
      </c>
      <c r="AG10576" s="44">
        <v>30</v>
      </c>
      <c r="AH10576">
        <v>27</v>
      </c>
      <c r="AL10576" t="s">
        <v>22</v>
      </c>
      <c r="AM10576">
        <v>72</v>
      </c>
    </row>
    <row r="10577" spans="28:39">
      <c r="AB10577" s="58" t="s">
        <v>655</v>
      </c>
      <c r="AC10577" s="1">
        <v>3</v>
      </c>
      <c r="AD10577" s="38" t="s">
        <v>428</v>
      </c>
      <c r="AE10577" s="60" t="s">
        <v>133</v>
      </c>
      <c r="AF10577" s="57">
        <v>200</v>
      </c>
      <c r="AG10577" s="45">
        <v>40</v>
      </c>
      <c r="AH10577">
        <v>27</v>
      </c>
      <c r="AL10577" t="s">
        <v>22</v>
      </c>
      <c r="AM10577">
        <v>72</v>
      </c>
    </row>
    <row r="10578" spans="28:39">
      <c r="AB10578" s="58" t="s">
        <v>655</v>
      </c>
      <c r="AC10578" s="1">
        <v>3</v>
      </c>
      <c r="AD10578" s="38" t="s">
        <v>428</v>
      </c>
      <c r="AE10578" s="60" t="s">
        <v>133</v>
      </c>
      <c r="AF10578" s="57">
        <v>200</v>
      </c>
      <c r="AG10578" s="46">
        <v>50</v>
      </c>
      <c r="AH10578">
        <v>27</v>
      </c>
      <c r="AL10578" t="s">
        <v>22</v>
      </c>
      <c r="AM10578">
        <v>72</v>
      </c>
    </row>
    <row r="10579" spans="28:39">
      <c r="AB10579" s="58" t="s">
        <v>655</v>
      </c>
      <c r="AC10579" s="1">
        <v>3</v>
      </c>
      <c r="AD10579" s="38" t="s">
        <v>428</v>
      </c>
      <c r="AE10579" s="60" t="s">
        <v>133</v>
      </c>
      <c r="AF10579" s="57">
        <v>200</v>
      </c>
      <c r="AG10579" s="47">
        <v>60</v>
      </c>
      <c r="AH10579">
        <v>25</v>
      </c>
      <c r="AL10579" t="s">
        <v>22</v>
      </c>
      <c r="AM10579">
        <v>72</v>
      </c>
    </row>
    <row r="10580" spans="28:39">
      <c r="AB10580" s="58" t="s">
        <v>655</v>
      </c>
      <c r="AC10580" s="1">
        <v>3</v>
      </c>
      <c r="AD10580" s="38" t="s">
        <v>428</v>
      </c>
      <c r="AE10580" s="60" t="s">
        <v>133</v>
      </c>
      <c r="AF10580" s="57">
        <v>200</v>
      </c>
      <c r="AG10580" s="48">
        <v>70</v>
      </c>
      <c r="AH10580">
        <v>21</v>
      </c>
      <c r="AL10580" t="s">
        <v>22</v>
      </c>
      <c r="AM10580">
        <v>72</v>
      </c>
    </row>
    <row r="10581" spans="28:39">
      <c r="AB10581" s="59" t="s">
        <v>656</v>
      </c>
      <c r="AC10581" s="1">
        <v>3</v>
      </c>
      <c r="AD10581" s="38" t="s">
        <v>337</v>
      </c>
      <c r="AE10581" s="60" t="s">
        <v>133</v>
      </c>
      <c r="AF10581" s="40">
        <v>110</v>
      </c>
      <c r="AG10581" s="41">
        <v>0</v>
      </c>
      <c r="AH10581">
        <v>61</v>
      </c>
      <c r="AL10581" t="s">
        <v>22</v>
      </c>
      <c r="AM10581">
        <v>72</v>
      </c>
    </row>
    <row r="10582" spans="28:39">
      <c r="AB10582" s="59" t="s">
        <v>656</v>
      </c>
      <c r="AC10582" s="1">
        <v>3</v>
      </c>
      <c r="AD10582" s="38" t="s">
        <v>337</v>
      </c>
      <c r="AE10582" s="60" t="s">
        <v>133</v>
      </c>
      <c r="AF10582" s="40">
        <v>110</v>
      </c>
      <c r="AG10582" s="42">
        <v>10</v>
      </c>
      <c r="AH10582">
        <v>61</v>
      </c>
      <c r="AL10582" t="s">
        <v>22</v>
      </c>
      <c r="AM10582">
        <v>72</v>
      </c>
    </row>
    <row r="10583" spans="28:39">
      <c r="AB10583" s="59" t="s">
        <v>656</v>
      </c>
      <c r="AC10583" s="1">
        <v>3</v>
      </c>
      <c r="AD10583" s="38" t="s">
        <v>337</v>
      </c>
      <c r="AE10583" s="60" t="s">
        <v>133</v>
      </c>
      <c r="AF10583" s="40">
        <v>110</v>
      </c>
      <c r="AG10583" s="43">
        <v>20</v>
      </c>
      <c r="AH10583">
        <v>54</v>
      </c>
      <c r="AL10583" t="s">
        <v>22</v>
      </c>
      <c r="AM10583">
        <v>72</v>
      </c>
    </row>
    <row r="10584" spans="28:39">
      <c r="AB10584" s="59" t="s">
        <v>656</v>
      </c>
      <c r="AC10584" s="1">
        <v>3</v>
      </c>
      <c r="AD10584" s="38" t="s">
        <v>337</v>
      </c>
      <c r="AE10584" s="60" t="s">
        <v>133</v>
      </c>
      <c r="AF10584" s="40">
        <v>110</v>
      </c>
      <c r="AG10584" s="44">
        <v>30</v>
      </c>
      <c r="AH10584">
        <v>37</v>
      </c>
      <c r="AL10584" t="s">
        <v>22</v>
      </c>
      <c r="AM10584">
        <v>72</v>
      </c>
    </row>
    <row r="10585" spans="28:39">
      <c r="AB10585" s="59" t="s">
        <v>656</v>
      </c>
      <c r="AC10585" s="1">
        <v>3</v>
      </c>
      <c r="AD10585" s="38" t="s">
        <v>337</v>
      </c>
      <c r="AE10585" s="60" t="s">
        <v>133</v>
      </c>
      <c r="AF10585" s="40">
        <v>110</v>
      </c>
      <c r="AG10585" s="45">
        <v>40</v>
      </c>
      <c r="AH10585">
        <v>29</v>
      </c>
      <c r="AL10585" t="s">
        <v>22</v>
      </c>
      <c r="AM10585">
        <v>72</v>
      </c>
    </row>
    <row r="10586" spans="28:39">
      <c r="AB10586" s="59" t="s">
        <v>656</v>
      </c>
      <c r="AC10586" s="1">
        <v>3</v>
      </c>
      <c r="AD10586" s="38" t="s">
        <v>337</v>
      </c>
      <c r="AE10586" s="60" t="s">
        <v>133</v>
      </c>
      <c r="AF10586" s="40">
        <v>110</v>
      </c>
      <c r="AG10586" s="46">
        <v>50</v>
      </c>
      <c r="AH10586">
        <v>23</v>
      </c>
      <c r="AL10586" t="s">
        <v>22</v>
      </c>
      <c r="AM10586">
        <v>72</v>
      </c>
    </row>
    <row r="10587" spans="28:39">
      <c r="AB10587" s="59" t="s">
        <v>656</v>
      </c>
      <c r="AC10587" s="1">
        <v>3</v>
      </c>
      <c r="AD10587" s="38" t="s">
        <v>337</v>
      </c>
      <c r="AE10587" s="60" t="s">
        <v>133</v>
      </c>
      <c r="AF10587" s="40">
        <v>110</v>
      </c>
      <c r="AG10587" s="47">
        <v>60</v>
      </c>
      <c r="AH10587">
        <v>19</v>
      </c>
      <c r="AL10587" t="s">
        <v>22</v>
      </c>
      <c r="AM10587">
        <v>72</v>
      </c>
    </row>
    <row r="10588" spans="28:39">
      <c r="AB10588" s="59" t="s">
        <v>656</v>
      </c>
      <c r="AC10588" s="1">
        <v>3</v>
      </c>
      <c r="AD10588" s="38" t="s">
        <v>337</v>
      </c>
      <c r="AE10588" s="60" t="s">
        <v>133</v>
      </c>
      <c r="AF10588" s="40">
        <v>110</v>
      </c>
      <c r="AG10588" s="48">
        <v>70</v>
      </c>
      <c r="AH10588">
        <v>17</v>
      </c>
      <c r="AL10588" t="s">
        <v>22</v>
      </c>
      <c r="AM10588">
        <v>72</v>
      </c>
    </row>
    <row r="10589" spans="28:39">
      <c r="AB10589" s="59" t="s">
        <v>656</v>
      </c>
      <c r="AC10589" s="1">
        <v>3</v>
      </c>
      <c r="AD10589" s="38" t="s">
        <v>337</v>
      </c>
      <c r="AE10589" s="60" t="s">
        <v>133</v>
      </c>
      <c r="AF10589" s="49">
        <v>115</v>
      </c>
      <c r="AG10589" s="41">
        <v>0</v>
      </c>
      <c r="AH10589">
        <v>59</v>
      </c>
      <c r="AL10589" t="s">
        <v>22</v>
      </c>
      <c r="AM10589">
        <v>72</v>
      </c>
    </row>
    <row r="10590" spans="28:39">
      <c r="AB10590" s="59" t="s">
        <v>656</v>
      </c>
      <c r="AC10590" s="1">
        <v>3</v>
      </c>
      <c r="AD10590" s="38" t="s">
        <v>337</v>
      </c>
      <c r="AE10590" s="60" t="s">
        <v>133</v>
      </c>
      <c r="AF10590" s="49">
        <v>115</v>
      </c>
      <c r="AG10590" s="42">
        <v>10</v>
      </c>
      <c r="AH10590">
        <v>59</v>
      </c>
      <c r="AL10590" t="s">
        <v>22</v>
      </c>
      <c r="AM10590">
        <v>72</v>
      </c>
    </row>
    <row r="10591" spans="28:39">
      <c r="AB10591" s="59" t="s">
        <v>656</v>
      </c>
      <c r="AC10591" s="1">
        <v>3</v>
      </c>
      <c r="AD10591" s="38" t="s">
        <v>337</v>
      </c>
      <c r="AE10591" s="60" t="s">
        <v>133</v>
      </c>
      <c r="AF10591" s="49">
        <v>115</v>
      </c>
      <c r="AG10591" s="43">
        <v>20</v>
      </c>
      <c r="AH10591">
        <v>54</v>
      </c>
      <c r="AL10591" t="s">
        <v>22</v>
      </c>
      <c r="AM10591">
        <v>72</v>
      </c>
    </row>
    <row r="10592" spans="28:39">
      <c r="AB10592" s="59" t="s">
        <v>656</v>
      </c>
      <c r="AC10592" s="1">
        <v>3</v>
      </c>
      <c r="AD10592" s="38" t="s">
        <v>337</v>
      </c>
      <c r="AE10592" s="60" t="s">
        <v>133</v>
      </c>
      <c r="AF10592" s="49">
        <v>115</v>
      </c>
      <c r="AG10592" s="44">
        <v>30</v>
      </c>
      <c r="AH10592">
        <v>37</v>
      </c>
      <c r="AL10592" t="s">
        <v>22</v>
      </c>
      <c r="AM10592">
        <v>72</v>
      </c>
    </row>
    <row r="10593" spans="28:39">
      <c r="AB10593" s="59" t="s">
        <v>656</v>
      </c>
      <c r="AC10593" s="1">
        <v>3</v>
      </c>
      <c r="AD10593" s="38" t="s">
        <v>337</v>
      </c>
      <c r="AE10593" s="60" t="s">
        <v>133</v>
      </c>
      <c r="AF10593" s="49">
        <v>115</v>
      </c>
      <c r="AG10593" s="45">
        <v>40</v>
      </c>
      <c r="AH10593">
        <v>29</v>
      </c>
      <c r="AL10593" t="s">
        <v>22</v>
      </c>
      <c r="AM10593">
        <v>72</v>
      </c>
    </row>
    <row r="10594" spans="28:39">
      <c r="AB10594" s="59" t="s">
        <v>656</v>
      </c>
      <c r="AC10594" s="1">
        <v>3</v>
      </c>
      <c r="AD10594" s="38" t="s">
        <v>337</v>
      </c>
      <c r="AE10594" s="60" t="s">
        <v>133</v>
      </c>
      <c r="AF10594" s="49">
        <v>115</v>
      </c>
      <c r="AG10594" s="46">
        <v>50</v>
      </c>
      <c r="AH10594">
        <v>23</v>
      </c>
      <c r="AL10594" t="s">
        <v>22</v>
      </c>
      <c r="AM10594">
        <v>72</v>
      </c>
    </row>
    <row r="10595" spans="28:39">
      <c r="AB10595" s="59" t="s">
        <v>656</v>
      </c>
      <c r="AC10595" s="1">
        <v>3</v>
      </c>
      <c r="AD10595" s="38" t="s">
        <v>337</v>
      </c>
      <c r="AE10595" s="60" t="s">
        <v>133</v>
      </c>
      <c r="AF10595" s="49">
        <v>115</v>
      </c>
      <c r="AG10595" s="47">
        <v>60</v>
      </c>
      <c r="AH10595">
        <v>19</v>
      </c>
      <c r="AL10595" t="s">
        <v>22</v>
      </c>
      <c r="AM10595">
        <v>72</v>
      </c>
    </row>
    <row r="10596" spans="28:39">
      <c r="AB10596" s="59" t="s">
        <v>656</v>
      </c>
      <c r="AC10596" s="1">
        <v>3</v>
      </c>
      <c r="AD10596" s="38" t="s">
        <v>337</v>
      </c>
      <c r="AE10596" s="60" t="s">
        <v>133</v>
      </c>
      <c r="AF10596" s="49">
        <v>115</v>
      </c>
      <c r="AG10596" s="48">
        <v>70</v>
      </c>
      <c r="AH10596">
        <v>17</v>
      </c>
      <c r="AL10596" t="s">
        <v>22</v>
      </c>
      <c r="AM10596">
        <v>72</v>
      </c>
    </row>
    <row r="10597" spans="28:39">
      <c r="AB10597" s="59" t="s">
        <v>656</v>
      </c>
      <c r="AC10597" s="1">
        <v>3</v>
      </c>
      <c r="AD10597" s="38" t="s">
        <v>337</v>
      </c>
      <c r="AE10597" s="60" t="s">
        <v>133</v>
      </c>
      <c r="AF10597" s="50">
        <v>120</v>
      </c>
      <c r="AG10597" s="41">
        <v>0</v>
      </c>
      <c r="AH10597">
        <v>57</v>
      </c>
      <c r="AL10597" t="s">
        <v>22</v>
      </c>
      <c r="AM10597">
        <v>72</v>
      </c>
    </row>
    <row r="10598" spans="28:39">
      <c r="AB10598" s="59" t="s">
        <v>656</v>
      </c>
      <c r="AC10598" s="1">
        <v>3</v>
      </c>
      <c r="AD10598" s="38" t="s">
        <v>337</v>
      </c>
      <c r="AE10598" s="60" t="s">
        <v>133</v>
      </c>
      <c r="AF10598" s="50">
        <v>120</v>
      </c>
      <c r="AG10598" s="42">
        <v>10</v>
      </c>
      <c r="AH10598">
        <v>57</v>
      </c>
      <c r="AL10598" t="s">
        <v>22</v>
      </c>
      <c r="AM10598">
        <v>72</v>
      </c>
    </row>
    <row r="10599" spans="28:39">
      <c r="AB10599" s="59" t="s">
        <v>656</v>
      </c>
      <c r="AC10599" s="1">
        <v>3</v>
      </c>
      <c r="AD10599" s="38" t="s">
        <v>337</v>
      </c>
      <c r="AE10599" s="60" t="s">
        <v>133</v>
      </c>
      <c r="AF10599" s="50">
        <v>120</v>
      </c>
      <c r="AG10599" s="43">
        <v>20</v>
      </c>
      <c r="AH10599">
        <v>54</v>
      </c>
      <c r="AL10599" t="s">
        <v>22</v>
      </c>
      <c r="AM10599">
        <v>72</v>
      </c>
    </row>
    <row r="10600" spans="28:39">
      <c r="AB10600" s="59" t="s">
        <v>656</v>
      </c>
      <c r="AC10600" s="1">
        <v>3</v>
      </c>
      <c r="AD10600" s="38" t="s">
        <v>337</v>
      </c>
      <c r="AE10600" s="60" t="s">
        <v>133</v>
      </c>
      <c r="AF10600" s="50">
        <v>120</v>
      </c>
      <c r="AG10600" s="44">
        <v>30</v>
      </c>
      <c r="AH10600">
        <v>37</v>
      </c>
      <c r="AL10600" t="s">
        <v>22</v>
      </c>
      <c r="AM10600">
        <v>72</v>
      </c>
    </row>
    <row r="10601" spans="28:39">
      <c r="AB10601" s="59" t="s">
        <v>656</v>
      </c>
      <c r="AC10601" s="1">
        <v>3</v>
      </c>
      <c r="AD10601" s="38" t="s">
        <v>337</v>
      </c>
      <c r="AE10601" s="60" t="s">
        <v>133</v>
      </c>
      <c r="AF10601" s="50">
        <v>120</v>
      </c>
      <c r="AG10601" s="45">
        <v>40</v>
      </c>
      <c r="AH10601">
        <v>29</v>
      </c>
      <c r="AL10601" t="s">
        <v>22</v>
      </c>
      <c r="AM10601">
        <v>72</v>
      </c>
    </row>
    <row r="10602" spans="28:39">
      <c r="AB10602" s="59" t="s">
        <v>656</v>
      </c>
      <c r="AC10602" s="1">
        <v>3</v>
      </c>
      <c r="AD10602" s="38" t="s">
        <v>337</v>
      </c>
      <c r="AE10602" s="60" t="s">
        <v>133</v>
      </c>
      <c r="AF10602" s="50">
        <v>120</v>
      </c>
      <c r="AG10602" s="46">
        <v>50</v>
      </c>
      <c r="AH10602">
        <v>23</v>
      </c>
      <c r="AL10602" t="s">
        <v>22</v>
      </c>
      <c r="AM10602">
        <v>72</v>
      </c>
    </row>
    <row r="10603" spans="28:39">
      <c r="AB10603" s="59" t="s">
        <v>656</v>
      </c>
      <c r="AC10603" s="1">
        <v>3</v>
      </c>
      <c r="AD10603" s="38" t="s">
        <v>337</v>
      </c>
      <c r="AE10603" s="60" t="s">
        <v>133</v>
      </c>
      <c r="AF10603" s="50">
        <v>120</v>
      </c>
      <c r="AG10603" s="47">
        <v>60</v>
      </c>
      <c r="AH10603">
        <v>19</v>
      </c>
      <c r="AL10603" t="s">
        <v>22</v>
      </c>
      <c r="AM10603">
        <v>72</v>
      </c>
    </row>
    <row r="10604" spans="28:39">
      <c r="AB10604" s="59" t="s">
        <v>656</v>
      </c>
      <c r="AC10604" s="1">
        <v>3</v>
      </c>
      <c r="AD10604" s="38" t="s">
        <v>337</v>
      </c>
      <c r="AE10604" s="60" t="s">
        <v>133</v>
      </c>
      <c r="AF10604" s="50">
        <v>120</v>
      </c>
      <c r="AG10604" s="48">
        <v>70</v>
      </c>
      <c r="AH10604">
        <v>17</v>
      </c>
      <c r="AL10604" t="s">
        <v>22</v>
      </c>
      <c r="AM10604">
        <v>72</v>
      </c>
    </row>
    <row r="10605" spans="28:39">
      <c r="AB10605" s="59" t="s">
        <v>656</v>
      </c>
      <c r="AC10605" s="1">
        <v>3</v>
      </c>
      <c r="AD10605" s="38" t="s">
        <v>337</v>
      </c>
      <c r="AE10605" s="60" t="s">
        <v>133</v>
      </c>
      <c r="AF10605" s="51">
        <v>130</v>
      </c>
      <c r="AG10605" s="41">
        <v>0</v>
      </c>
      <c r="AH10605">
        <v>54</v>
      </c>
      <c r="AL10605" t="s">
        <v>22</v>
      </c>
      <c r="AM10605">
        <v>72</v>
      </c>
    </row>
    <row r="10606" spans="28:39">
      <c r="AB10606" s="59" t="s">
        <v>656</v>
      </c>
      <c r="AC10606" s="1">
        <v>3</v>
      </c>
      <c r="AD10606" s="38" t="s">
        <v>337</v>
      </c>
      <c r="AE10606" s="60" t="s">
        <v>133</v>
      </c>
      <c r="AF10606" s="51">
        <v>130</v>
      </c>
      <c r="AG10606" s="42">
        <v>10</v>
      </c>
      <c r="AH10606">
        <v>54</v>
      </c>
      <c r="AL10606" t="s">
        <v>22</v>
      </c>
      <c r="AM10606">
        <v>72</v>
      </c>
    </row>
    <row r="10607" spans="28:39">
      <c r="AB10607" s="59" t="s">
        <v>656</v>
      </c>
      <c r="AC10607" s="1">
        <v>3</v>
      </c>
      <c r="AD10607" s="38" t="s">
        <v>337</v>
      </c>
      <c r="AE10607" s="60" t="s">
        <v>133</v>
      </c>
      <c r="AF10607" s="51">
        <v>130</v>
      </c>
      <c r="AG10607" s="43">
        <v>20</v>
      </c>
      <c r="AH10607">
        <v>54</v>
      </c>
      <c r="AL10607" t="s">
        <v>22</v>
      </c>
      <c r="AM10607">
        <v>72</v>
      </c>
    </row>
    <row r="10608" spans="28:39">
      <c r="AB10608" s="59" t="s">
        <v>656</v>
      </c>
      <c r="AC10608" s="1">
        <v>3</v>
      </c>
      <c r="AD10608" s="38" t="s">
        <v>337</v>
      </c>
      <c r="AE10608" s="60" t="s">
        <v>133</v>
      </c>
      <c r="AF10608" s="51">
        <v>130</v>
      </c>
      <c r="AG10608" s="44">
        <v>30</v>
      </c>
      <c r="AH10608">
        <v>37</v>
      </c>
      <c r="AL10608" t="s">
        <v>22</v>
      </c>
      <c r="AM10608">
        <v>72</v>
      </c>
    </row>
    <row r="10609" spans="28:39">
      <c r="AB10609" s="59" t="s">
        <v>656</v>
      </c>
      <c r="AC10609" s="1">
        <v>3</v>
      </c>
      <c r="AD10609" s="38" t="s">
        <v>337</v>
      </c>
      <c r="AE10609" s="60" t="s">
        <v>133</v>
      </c>
      <c r="AF10609" s="51">
        <v>130</v>
      </c>
      <c r="AG10609" s="45">
        <v>40</v>
      </c>
      <c r="AH10609">
        <v>29</v>
      </c>
      <c r="AL10609" t="s">
        <v>22</v>
      </c>
      <c r="AM10609">
        <v>72</v>
      </c>
    </row>
    <row r="10610" spans="28:39">
      <c r="AB10610" s="59" t="s">
        <v>656</v>
      </c>
      <c r="AC10610" s="1">
        <v>3</v>
      </c>
      <c r="AD10610" s="38" t="s">
        <v>337</v>
      </c>
      <c r="AE10610" s="60" t="s">
        <v>133</v>
      </c>
      <c r="AF10610" s="51">
        <v>130</v>
      </c>
      <c r="AG10610" s="46">
        <v>50</v>
      </c>
      <c r="AH10610">
        <v>23</v>
      </c>
      <c r="AL10610" t="s">
        <v>22</v>
      </c>
      <c r="AM10610">
        <v>72</v>
      </c>
    </row>
    <row r="10611" spans="28:39">
      <c r="AB10611" s="59" t="s">
        <v>656</v>
      </c>
      <c r="AC10611" s="1">
        <v>3</v>
      </c>
      <c r="AD10611" s="38" t="s">
        <v>337</v>
      </c>
      <c r="AE10611" s="60" t="s">
        <v>133</v>
      </c>
      <c r="AF10611" s="51">
        <v>130</v>
      </c>
      <c r="AG10611" s="47">
        <v>60</v>
      </c>
      <c r="AH10611">
        <v>19</v>
      </c>
      <c r="AL10611" t="s">
        <v>22</v>
      </c>
      <c r="AM10611">
        <v>72</v>
      </c>
    </row>
    <row r="10612" spans="28:39">
      <c r="AB10612" s="59" t="s">
        <v>656</v>
      </c>
      <c r="AC10612" s="1">
        <v>3</v>
      </c>
      <c r="AD10612" s="38" t="s">
        <v>337</v>
      </c>
      <c r="AE10612" s="60" t="s">
        <v>133</v>
      </c>
      <c r="AF10612" s="51">
        <v>130</v>
      </c>
      <c r="AG10612" s="48">
        <v>70</v>
      </c>
      <c r="AH10612">
        <v>17</v>
      </c>
      <c r="AL10612" t="s">
        <v>22</v>
      </c>
      <c r="AM10612">
        <v>72</v>
      </c>
    </row>
    <row r="10613" spans="28:39">
      <c r="AB10613" s="59" t="s">
        <v>656</v>
      </c>
      <c r="AC10613" s="1">
        <v>3</v>
      </c>
      <c r="AD10613" s="38" t="s">
        <v>337</v>
      </c>
      <c r="AE10613" s="60" t="s">
        <v>133</v>
      </c>
      <c r="AF10613" s="52">
        <v>140</v>
      </c>
      <c r="AG10613" s="41">
        <v>0</v>
      </c>
      <c r="AH10613">
        <v>51</v>
      </c>
      <c r="AL10613" t="s">
        <v>22</v>
      </c>
      <c r="AM10613">
        <v>72</v>
      </c>
    </row>
    <row r="10614" spans="28:39">
      <c r="AB10614" s="59" t="s">
        <v>656</v>
      </c>
      <c r="AC10614" s="1">
        <v>3</v>
      </c>
      <c r="AD10614" s="38" t="s">
        <v>337</v>
      </c>
      <c r="AE10614" s="60" t="s">
        <v>133</v>
      </c>
      <c r="AF10614" s="52">
        <v>140</v>
      </c>
      <c r="AG10614" s="42">
        <v>10</v>
      </c>
      <c r="AH10614">
        <v>51</v>
      </c>
      <c r="AL10614" t="s">
        <v>22</v>
      </c>
      <c r="AM10614">
        <v>72</v>
      </c>
    </row>
    <row r="10615" spans="28:39">
      <c r="AB10615" s="59" t="s">
        <v>656</v>
      </c>
      <c r="AC10615" s="1">
        <v>3</v>
      </c>
      <c r="AD10615" s="38" t="s">
        <v>337</v>
      </c>
      <c r="AE10615" s="60" t="s">
        <v>133</v>
      </c>
      <c r="AF10615" s="52">
        <v>140</v>
      </c>
      <c r="AG10615" s="43">
        <v>20</v>
      </c>
      <c r="AH10615">
        <v>51</v>
      </c>
      <c r="AL10615" t="s">
        <v>22</v>
      </c>
      <c r="AM10615">
        <v>72</v>
      </c>
    </row>
    <row r="10616" spans="28:39">
      <c r="AB10616" s="59" t="s">
        <v>656</v>
      </c>
      <c r="AC10616" s="1">
        <v>3</v>
      </c>
      <c r="AD10616" s="38" t="s">
        <v>337</v>
      </c>
      <c r="AE10616" s="60" t="s">
        <v>133</v>
      </c>
      <c r="AF10616" s="52">
        <v>140</v>
      </c>
      <c r="AG10616" s="44">
        <v>30</v>
      </c>
      <c r="AH10616">
        <v>37</v>
      </c>
      <c r="AL10616" t="s">
        <v>22</v>
      </c>
      <c r="AM10616">
        <v>72</v>
      </c>
    </row>
    <row r="10617" spans="28:39">
      <c r="AB10617" s="59" t="s">
        <v>656</v>
      </c>
      <c r="AC10617" s="1">
        <v>3</v>
      </c>
      <c r="AD10617" s="38" t="s">
        <v>337</v>
      </c>
      <c r="AE10617" s="60" t="s">
        <v>133</v>
      </c>
      <c r="AF10617" s="52">
        <v>140</v>
      </c>
      <c r="AG10617" s="45">
        <v>40</v>
      </c>
      <c r="AH10617">
        <v>29</v>
      </c>
      <c r="AL10617" t="s">
        <v>22</v>
      </c>
      <c r="AM10617">
        <v>72</v>
      </c>
    </row>
    <row r="10618" spans="28:39">
      <c r="AB10618" s="59" t="s">
        <v>656</v>
      </c>
      <c r="AC10618" s="1">
        <v>3</v>
      </c>
      <c r="AD10618" s="38" t="s">
        <v>337</v>
      </c>
      <c r="AE10618" s="60" t="s">
        <v>133</v>
      </c>
      <c r="AF10618" s="52">
        <v>140</v>
      </c>
      <c r="AG10618" s="46">
        <v>50</v>
      </c>
      <c r="AH10618">
        <v>23</v>
      </c>
      <c r="AL10618" t="s">
        <v>22</v>
      </c>
      <c r="AM10618">
        <v>72</v>
      </c>
    </row>
    <row r="10619" spans="28:39">
      <c r="AB10619" s="59" t="s">
        <v>656</v>
      </c>
      <c r="AC10619" s="1">
        <v>3</v>
      </c>
      <c r="AD10619" s="38" t="s">
        <v>337</v>
      </c>
      <c r="AE10619" s="60" t="s">
        <v>133</v>
      </c>
      <c r="AF10619" s="52">
        <v>140</v>
      </c>
      <c r="AG10619" s="47">
        <v>60</v>
      </c>
      <c r="AH10619">
        <v>19</v>
      </c>
      <c r="AL10619" t="s">
        <v>22</v>
      </c>
      <c r="AM10619">
        <v>72</v>
      </c>
    </row>
    <row r="10620" spans="28:39">
      <c r="AB10620" s="59" t="s">
        <v>656</v>
      </c>
      <c r="AC10620" s="1">
        <v>3</v>
      </c>
      <c r="AD10620" s="38" t="s">
        <v>337</v>
      </c>
      <c r="AE10620" s="60" t="s">
        <v>133</v>
      </c>
      <c r="AF10620" s="52">
        <v>140</v>
      </c>
      <c r="AG10620" s="48">
        <v>70</v>
      </c>
      <c r="AH10620">
        <v>17</v>
      </c>
      <c r="AL10620" t="s">
        <v>22</v>
      </c>
      <c r="AM10620">
        <v>72</v>
      </c>
    </row>
    <row r="10621" spans="28:39">
      <c r="AB10621" s="59" t="s">
        <v>656</v>
      </c>
      <c r="AC10621" s="1">
        <v>3</v>
      </c>
      <c r="AD10621" s="38" t="s">
        <v>337</v>
      </c>
      <c r="AE10621" s="60" t="s">
        <v>133</v>
      </c>
      <c r="AF10621" s="53">
        <v>150</v>
      </c>
      <c r="AG10621" s="41">
        <v>0</v>
      </c>
      <c r="AH10621">
        <v>49</v>
      </c>
      <c r="AL10621" t="s">
        <v>22</v>
      </c>
      <c r="AM10621">
        <v>72</v>
      </c>
    </row>
    <row r="10622" spans="28:39">
      <c r="AB10622" s="59" t="s">
        <v>656</v>
      </c>
      <c r="AC10622" s="1">
        <v>3</v>
      </c>
      <c r="AD10622" s="38" t="s">
        <v>337</v>
      </c>
      <c r="AE10622" s="60" t="s">
        <v>133</v>
      </c>
      <c r="AF10622" s="53">
        <v>150</v>
      </c>
      <c r="AG10622" s="42">
        <v>10</v>
      </c>
      <c r="AH10622">
        <v>49</v>
      </c>
      <c r="AL10622" t="s">
        <v>22</v>
      </c>
      <c r="AM10622">
        <v>72</v>
      </c>
    </row>
    <row r="10623" spans="28:39">
      <c r="AB10623" s="59" t="s">
        <v>656</v>
      </c>
      <c r="AC10623" s="1">
        <v>3</v>
      </c>
      <c r="AD10623" s="38" t="s">
        <v>337</v>
      </c>
      <c r="AE10623" s="60" t="s">
        <v>133</v>
      </c>
      <c r="AF10623" s="53">
        <v>150</v>
      </c>
      <c r="AG10623" s="43">
        <v>20</v>
      </c>
      <c r="AH10623">
        <v>49</v>
      </c>
      <c r="AL10623" t="s">
        <v>22</v>
      </c>
      <c r="AM10623">
        <v>72</v>
      </c>
    </row>
    <row r="10624" spans="28:39">
      <c r="AB10624" s="59" t="s">
        <v>656</v>
      </c>
      <c r="AC10624" s="1">
        <v>3</v>
      </c>
      <c r="AD10624" s="38" t="s">
        <v>337</v>
      </c>
      <c r="AE10624" s="60" t="s">
        <v>133</v>
      </c>
      <c r="AF10624" s="53">
        <v>150</v>
      </c>
      <c r="AG10624" s="44">
        <v>30</v>
      </c>
      <c r="AH10624">
        <v>37</v>
      </c>
      <c r="AL10624" t="s">
        <v>22</v>
      </c>
      <c r="AM10624">
        <v>72</v>
      </c>
    </row>
    <row r="10625" spans="28:39">
      <c r="AB10625" s="59" t="s">
        <v>656</v>
      </c>
      <c r="AC10625" s="1">
        <v>3</v>
      </c>
      <c r="AD10625" s="38" t="s">
        <v>337</v>
      </c>
      <c r="AE10625" s="60" t="s">
        <v>133</v>
      </c>
      <c r="AF10625" s="53">
        <v>150</v>
      </c>
      <c r="AG10625" s="45">
        <v>40</v>
      </c>
      <c r="AH10625">
        <v>29</v>
      </c>
      <c r="AL10625" t="s">
        <v>22</v>
      </c>
      <c r="AM10625">
        <v>72</v>
      </c>
    </row>
    <row r="10626" spans="28:39">
      <c r="AB10626" s="59" t="s">
        <v>656</v>
      </c>
      <c r="AC10626" s="1">
        <v>3</v>
      </c>
      <c r="AD10626" s="38" t="s">
        <v>337</v>
      </c>
      <c r="AE10626" s="60" t="s">
        <v>133</v>
      </c>
      <c r="AF10626" s="53">
        <v>150</v>
      </c>
      <c r="AG10626" s="46">
        <v>50</v>
      </c>
      <c r="AH10626">
        <v>23</v>
      </c>
      <c r="AL10626" t="s">
        <v>22</v>
      </c>
      <c r="AM10626">
        <v>72</v>
      </c>
    </row>
    <row r="10627" spans="28:39">
      <c r="AB10627" s="59" t="s">
        <v>656</v>
      </c>
      <c r="AC10627" s="1">
        <v>3</v>
      </c>
      <c r="AD10627" s="38" t="s">
        <v>337</v>
      </c>
      <c r="AE10627" s="60" t="s">
        <v>133</v>
      </c>
      <c r="AF10627" s="53">
        <v>150</v>
      </c>
      <c r="AG10627" s="47">
        <v>60</v>
      </c>
      <c r="AH10627">
        <v>19</v>
      </c>
      <c r="AL10627" t="s">
        <v>22</v>
      </c>
      <c r="AM10627">
        <v>72</v>
      </c>
    </row>
    <row r="10628" spans="28:39">
      <c r="AB10628" s="59" t="s">
        <v>656</v>
      </c>
      <c r="AC10628" s="1">
        <v>3</v>
      </c>
      <c r="AD10628" s="38" t="s">
        <v>337</v>
      </c>
      <c r="AE10628" s="60" t="s">
        <v>133</v>
      </c>
      <c r="AF10628" s="53">
        <v>150</v>
      </c>
      <c r="AG10628" s="48">
        <v>70</v>
      </c>
      <c r="AH10628">
        <v>17</v>
      </c>
      <c r="AL10628" t="s">
        <v>22</v>
      </c>
      <c r="AM10628">
        <v>72</v>
      </c>
    </row>
    <row r="10629" spans="28:39">
      <c r="AB10629" s="59" t="s">
        <v>656</v>
      </c>
      <c r="AC10629" s="1">
        <v>3</v>
      </c>
      <c r="AD10629" s="38" t="s">
        <v>337</v>
      </c>
      <c r="AE10629" s="60" t="s">
        <v>133</v>
      </c>
      <c r="AF10629" s="54">
        <v>160</v>
      </c>
      <c r="AG10629" s="41">
        <v>0</v>
      </c>
      <c r="AH10629">
        <v>48</v>
      </c>
      <c r="AL10629" t="s">
        <v>22</v>
      </c>
      <c r="AM10629">
        <v>72</v>
      </c>
    </row>
    <row r="10630" spans="28:39">
      <c r="AB10630" s="59" t="s">
        <v>656</v>
      </c>
      <c r="AC10630" s="1">
        <v>3</v>
      </c>
      <c r="AD10630" s="38" t="s">
        <v>337</v>
      </c>
      <c r="AE10630" s="60" t="s">
        <v>133</v>
      </c>
      <c r="AF10630" s="54">
        <v>160</v>
      </c>
      <c r="AG10630" s="42">
        <v>10</v>
      </c>
      <c r="AH10630">
        <v>48</v>
      </c>
      <c r="AL10630" t="s">
        <v>22</v>
      </c>
      <c r="AM10630">
        <v>72</v>
      </c>
    </row>
    <row r="10631" spans="28:39">
      <c r="AB10631" s="59" t="s">
        <v>656</v>
      </c>
      <c r="AC10631" s="1">
        <v>3</v>
      </c>
      <c r="AD10631" s="38" t="s">
        <v>337</v>
      </c>
      <c r="AE10631" s="60" t="s">
        <v>133</v>
      </c>
      <c r="AF10631" s="54">
        <v>160</v>
      </c>
      <c r="AG10631" s="43">
        <v>20</v>
      </c>
      <c r="AH10631">
        <v>48</v>
      </c>
      <c r="AL10631" t="s">
        <v>22</v>
      </c>
      <c r="AM10631">
        <v>72</v>
      </c>
    </row>
    <row r="10632" spans="28:39">
      <c r="AB10632" s="59" t="s">
        <v>656</v>
      </c>
      <c r="AC10632" s="1">
        <v>3</v>
      </c>
      <c r="AD10632" s="38" t="s">
        <v>337</v>
      </c>
      <c r="AE10632" s="60" t="s">
        <v>133</v>
      </c>
      <c r="AF10632" s="54">
        <v>160</v>
      </c>
      <c r="AG10632" s="44">
        <v>30</v>
      </c>
      <c r="AH10632">
        <v>37</v>
      </c>
      <c r="AL10632" t="s">
        <v>22</v>
      </c>
      <c r="AM10632">
        <v>72</v>
      </c>
    </row>
    <row r="10633" spans="28:39">
      <c r="AB10633" s="59" t="s">
        <v>656</v>
      </c>
      <c r="AC10633" s="1">
        <v>3</v>
      </c>
      <c r="AD10633" s="38" t="s">
        <v>337</v>
      </c>
      <c r="AE10633" s="60" t="s">
        <v>133</v>
      </c>
      <c r="AF10633" s="54">
        <v>160</v>
      </c>
      <c r="AG10633" s="45">
        <v>40</v>
      </c>
      <c r="AH10633">
        <v>29</v>
      </c>
      <c r="AL10633" t="s">
        <v>22</v>
      </c>
      <c r="AM10633">
        <v>72</v>
      </c>
    </row>
    <row r="10634" spans="28:39">
      <c r="AB10634" s="59" t="s">
        <v>656</v>
      </c>
      <c r="AC10634" s="1">
        <v>3</v>
      </c>
      <c r="AD10634" s="38" t="s">
        <v>337</v>
      </c>
      <c r="AE10634" s="60" t="s">
        <v>133</v>
      </c>
      <c r="AF10634" s="54">
        <v>160</v>
      </c>
      <c r="AG10634" s="46">
        <v>50</v>
      </c>
      <c r="AH10634">
        <v>23</v>
      </c>
      <c r="AL10634" t="s">
        <v>22</v>
      </c>
      <c r="AM10634">
        <v>72</v>
      </c>
    </row>
    <row r="10635" spans="28:39">
      <c r="AB10635" s="59" t="s">
        <v>656</v>
      </c>
      <c r="AC10635" s="1">
        <v>3</v>
      </c>
      <c r="AD10635" s="38" t="s">
        <v>337</v>
      </c>
      <c r="AE10635" s="60" t="s">
        <v>133</v>
      </c>
      <c r="AF10635" s="54">
        <v>160</v>
      </c>
      <c r="AG10635" s="47">
        <v>60</v>
      </c>
      <c r="AH10635">
        <v>19</v>
      </c>
      <c r="AL10635" t="s">
        <v>22</v>
      </c>
      <c r="AM10635">
        <v>72</v>
      </c>
    </row>
    <row r="10636" spans="28:39">
      <c r="AB10636" s="59" t="s">
        <v>656</v>
      </c>
      <c r="AC10636" s="1">
        <v>3</v>
      </c>
      <c r="AD10636" s="38" t="s">
        <v>337</v>
      </c>
      <c r="AE10636" s="60" t="s">
        <v>133</v>
      </c>
      <c r="AF10636" s="54">
        <v>160</v>
      </c>
      <c r="AG10636" s="48">
        <v>70</v>
      </c>
      <c r="AH10636">
        <v>17</v>
      </c>
      <c r="AL10636" t="s">
        <v>22</v>
      </c>
      <c r="AM10636">
        <v>72</v>
      </c>
    </row>
    <row r="10637" spans="28:39">
      <c r="AB10637" s="59" t="s">
        <v>656</v>
      </c>
      <c r="AC10637" s="1">
        <v>3</v>
      </c>
      <c r="AD10637" s="38" t="s">
        <v>337</v>
      </c>
      <c r="AE10637" s="60" t="s">
        <v>133</v>
      </c>
      <c r="AF10637" s="55">
        <v>170</v>
      </c>
      <c r="AG10637" s="41">
        <v>0</v>
      </c>
      <c r="AH10637">
        <v>45</v>
      </c>
      <c r="AL10637" t="s">
        <v>22</v>
      </c>
      <c r="AM10637">
        <v>72</v>
      </c>
    </row>
    <row r="10638" spans="28:39">
      <c r="AB10638" s="59" t="s">
        <v>656</v>
      </c>
      <c r="AC10638" s="1">
        <v>3</v>
      </c>
      <c r="AD10638" s="38" t="s">
        <v>337</v>
      </c>
      <c r="AE10638" s="60" t="s">
        <v>133</v>
      </c>
      <c r="AF10638" s="55">
        <v>170</v>
      </c>
      <c r="AG10638" s="42">
        <v>10</v>
      </c>
      <c r="AH10638">
        <v>45</v>
      </c>
      <c r="AL10638" t="s">
        <v>22</v>
      </c>
      <c r="AM10638">
        <v>72</v>
      </c>
    </row>
    <row r="10639" spans="28:39">
      <c r="AB10639" s="59" t="s">
        <v>656</v>
      </c>
      <c r="AC10639" s="1">
        <v>3</v>
      </c>
      <c r="AD10639" s="38" t="s">
        <v>337</v>
      </c>
      <c r="AE10639" s="60" t="s">
        <v>133</v>
      </c>
      <c r="AF10639" s="55">
        <v>170</v>
      </c>
      <c r="AG10639" s="43">
        <v>20</v>
      </c>
      <c r="AH10639">
        <v>45</v>
      </c>
      <c r="AL10639" t="s">
        <v>22</v>
      </c>
      <c r="AM10639">
        <v>72</v>
      </c>
    </row>
    <row r="10640" spans="28:39">
      <c r="AB10640" s="59" t="s">
        <v>656</v>
      </c>
      <c r="AC10640" s="1">
        <v>3</v>
      </c>
      <c r="AD10640" s="38" t="s">
        <v>337</v>
      </c>
      <c r="AE10640" s="60" t="s">
        <v>133</v>
      </c>
      <c r="AF10640" s="55">
        <v>170</v>
      </c>
      <c r="AG10640" s="44">
        <v>30</v>
      </c>
      <c r="AH10640">
        <v>37</v>
      </c>
      <c r="AL10640" t="s">
        <v>22</v>
      </c>
      <c r="AM10640">
        <v>72</v>
      </c>
    </row>
    <row r="10641" spans="28:39">
      <c r="AB10641" s="59" t="s">
        <v>656</v>
      </c>
      <c r="AC10641" s="1">
        <v>3</v>
      </c>
      <c r="AD10641" s="38" t="s">
        <v>337</v>
      </c>
      <c r="AE10641" s="60" t="s">
        <v>133</v>
      </c>
      <c r="AF10641" s="55">
        <v>170</v>
      </c>
      <c r="AG10641" s="45">
        <v>40</v>
      </c>
      <c r="AH10641">
        <v>29</v>
      </c>
      <c r="AL10641" t="s">
        <v>22</v>
      </c>
      <c r="AM10641">
        <v>72</v>
      </c>
    </row>
    <row r="10642" spans="28:39">
      <c r="AB10642" s="59" t="s">
        <v>656</v>
      </c>
      <c r="AC10642" s="1">
        <v>3</v>
      </c>
      <c r="AD10642" s="38" t="s">
        <v>337</v>
      </c>
      <c r="AE10642" s="60" t="s">
        <v>133</v>
      </c>
      <c r="AF10642" s="55">
        <v>170</v>
      </c>
      <c r="AG10642" s="46">
        <v>50</v>
      </c>
      <c r="AH10642">
        <v>23</v>
      </c>
      <c r="AL10642" t="s">
        <v>22</v>
      </c>
      <c r="AM10642">
        <v>72</v>
      </c>
    </row>
    <row r="10643" spans="28:39">
      <c r="AB10643" s="59" t="s">
        <v>656</v>
      </c>
      <c r="AC10643" s="1">
        <v>3</v>
      </c>
      <c r="AD10643" s="38" t="s">
        <v>337</v>
      </c>
      <c r="AE10643" s="60" t="s">
        <v>133</v>
      </c>
      <c r="AF10643" s="55">
        <v>170</v>
      </c>
      <c r="AG10643" s="47">
        <v>60</v>
      </c>
      <c r="AH10643">
        <v>19</v>
      </c>
      <c r="AL10643" t="s">
        <v>22</v>
      </c>
      <c r="AM10643">
        <v>72</v>
      </c>
    </row>
    <row r="10644" spans="28:39">
      <c r="AB10644" s="59" t="s">
        <v>656</v>
      </c>
      <c r="AC10644" s="1">
        <v>3</v>
      </c>
      <c r="AD10644" s="38" t="s">
        <v>337</v>
      </c>
      <c r="AE10644" s="60" t="s">
        <v>133</v>
      </c>
      <c r="AF10644" s="55">
        <v>170</v>
      </c>
      <c r="AG10644" s="48">
        <v>70</v>
      </c>
      <c r="AH10644">
        <v>17</v>
      </c>
      <c r="AL10644" t="s">
        <v>22</v>
      </c>
      <c r="AM10644">
        <v>72</v>
      </c>
    </row>
    <row r="10645" spans="28:39">
      <c r="AB10645" s="59" t="s">
        <v>656</v>
      </c>
      <c r="AC10645" s="1">
        <v>3</v>
      </c>
      <c r="AD10645" s="38" t="s">
        <v>337</v>
      </c>
      <c r="AE10645" s="60" t="s">
        <v>133</v>
      </c>
      <c r="AF10645" s="56">
        <v>180</v>
      </c>
      <c r="AG10645" s="41">
        <v>0</v>
      </c>
      <c r="AH10645">
        <v>43</v>
      </c>
      <c r="AL10645" t="s">
        <v>22</v>
      </c>
      <c r="AM10645">
        <v>72</v>
      </c>
    </row>
    <row r="10646" spans="28:39">
      <c r="AB10646" s="59" t="s">
        <v>656</v>
      </c>
      <c r="AC10646" s="1">
        <v>3</v>
      </c>
      <c r="AD10646" s="38" t="s">
        <v>337</v>
      </c>
      <c r="AE10646" s="60" t="s">
        <v>133</v>
      </c>
      <c r="AF10646" s="56">
        <v>180</v>
      </c>
      <c r="AG10646" s="42">
        <v>10</v>
      </c>
      <c r="AH10646">
        <v>43</v>
      </c>
      <c r="AL10646" t="s">
        <v>22</v>
      </c>
      <c r="AM10646">
        <v>72</v>
      </c>
    </row>
    <row r="10647" spans="28:39">
      <c r="AB10647" s="59" t="s">
        <v>656</v>
      </c>
      <c r="AC10647" s="1">
        <v>3</v>
      </c>
      <c r="AD10647" s="38" t="s">
        <v>337</v>
      </c>
      <c r="AE10647" s="60" t="s">
        <v>133</v>
      </c>
      <c r="AF10647" s="56">
        <v>180</v>
      </c>
      <c r="AG10647" s="43">
        <v>20</v>
      </c>
      <c r="AH10647">
        <v>43</v>
      </c>
      <c r="AL10647" t="s">
        <v>22</v>
      </c>
      <c r="AM10647">
        <v>72</v>
      </c>
    </row>
    <row r="10648" spans="28:39">
      <c r="AB10648" s="59" t="s">
        <v>656</v>
      </c>
      <c r="AC10648" s="1">
        <v>3</v>
      </c>
      <c r="AD10648" s="38" t="s">
        <v>337</v>
      </c>
      <c r="AE10648" s="60" t="s">
        <v>133</v>
      </c>
      <c r="AF10648" s="56">
        <v>180</v>
      </c>
      <c r="AG10648" s="44">
        <v>30</v>
      </c>
      <c r="AH10648">
        <v>37</v>
      </c>
      <c r="AL10648" t="s">
        <v>22</v>
      </c>
      <c r="AM10648">
        <v>72</v>
      </c>
    </row>
    <row r="10649" spans="28:39">
      <c r="AB10649" s="59" t="s">
        <v>656</v>
      </c>
      <c r="AC10649" s="1">
        <v>3</v>
      </c>
      <c r="AD10649" s="38" t="s">
        <v>337</v>
      </c>
      <c r="AE10649" s="60" t="s">
        <v>133</v>
      </c>
      <c r="AF10649" s="56">
        <v>180</v>
      </c>
      <c r="AG10649" s="45">
        <v>40</v>
      </c>
      <c r="AH10649">
        <v>29</v>
      </c>
      <c r="AL10649" t="s">
        <v>22</v>
      </c>
      <c r="AM10649">
        <v>72</v>
      </c>
    </row>
    <row r="10650" spans="28:39">
      <c r="AB10650" s="59" t="s">
        <v>656</v>
      </c>
      <c r="AC10650" s="1">
        <v>3</v>
      </c>
      <c r="AD10650" s="38" t="s">
        <v>337</v>
      </c>
      <c r="AE10650" s="60" t="s">
        <v>133</v>
      </c>
      <c r="AF10650" s="56">
        <v>180</v>
      </c>
      <c r="AG10650" s="46">
        <v>50</v>
      </c>
      <c r="AH10650">
        <v>23</v>
      </c>
      <c r="AL10650" t="s">
        <v>22</v>
      </c>
      <c r="AM10650">
        <v>72</v>
      </c>
    </row>
    <row r="10651" spans="28:39">
      <c r="AB10651" s="59" t="s">
        <v>656</v>
      </c>
      <c r="AC10651" s="1">
        <v>3</v>
      </c>
      <c r="AD10651" s="38" t="s">
        <v>337</v>
      </c>
      <c r="AE10651" s="60" t="s">
        <v>133</v>
      </c>
      <c r="AF10651" s="56">
        <v>180</v>
      </c>
      <c r="AG10651" s="47">
        <v>60</v>
      </c>
      <c r="AH10651">
        <v>19</v>
      </c>
      <c r="AL10651" t="s">
        <v>22</v>
      </c>
      <c r="AM10651">
        <v>72</v>
      </c>
    </row>
    <row r="10652" spans="28:39">
      <c r="AB10652" s="59" t="s">
        <v>656</v>
      </c>
      <c r="AC10652" s="1">
        <v>3</v>
      </c>
      <c r="AD10652" s="38" t="s">
        <v>337</v>
      </c>
      <c r="AE10652" s="60" t="s">
        <v>133</v>
      </c>
      <c r="AF10652" s="56">
        <v>180</v>
      </c>
      <c r="AG10652" s="48">
        <v>70</v>
      </c>
      <c r="AH10652">
        <v>17</v>
      </c>
      <c r="AL10652" t="s">
        <v>22</v>
      </c>
      <c r="AM10652">
        <v>72</v>
      </c>
    </row>
    <row r="10653" spans="28:39">
      <c r="AB10653" s="59" t="s">
        <v>656</v>
      </c>
      <c r="AC10653" s="1">
        <v>3</v>
      </c>
      <c r="AD10653" s="38" t="s">
        <v>337</v>
      </c>
      <c r="AE10653" s="60" t="s">
        <v>133</v>
      </c>
      <c r="AF10653" s="57">
        <v>200</v>
      </c>
      <c r="AG10653" s="41">
        <v>0</v>
      </c>
      <c r="AH10653">
        <v>40</v>
      </c>
      <c r="AL10653" t="s">
        <v>22</v>
      </c>
      <c r="AM10653">
        <v>72</v>
      </c>
    </row>
    <row r="10654" spans="28:39">
      <c r="AB10654" s="59" t="s">
        <v>656</v>
      </c>
      <c r="AC10654" s="1">
        <v>3</v>
      </c>
      <c r="AD10654" s="38" t="s">
        <v>337</v>
      </c>
      <c r="AE10654" s="60" t="s">
        <v>133</v>
      </c>
      <c r="AF10654" s="57">
        <v>200</v>
      </c>
      <c r="AG10654" s="42">
        <v>10</v>
      </c>
      <c r="AH10654">
        <v>40</v>
      </c>
      <c r="AL10654" t="s">
        <v>22</v>
      </c>
      <c r="AM10654">
        <v>72</v>
      </c>
    </row>
    <row r="10655" spans="28:39">
      <c r="AB10655" s="59" t="s">
        <v>656</v>
      </c>
      <c r="AC10655" s="1">
        <v>3</v>
      </c>
      <c r="AD10655" s="38" t="s">
        <v>337</v>
      </c>
      <c r="AE10655" s="60" t="s">
        <v>133</v>
      </c>
      <c r="AF10655" s="57">
        <v>200</v>
      </c>
      <c r="AG10655" s="43">
        <v>20</v>
      </c>
      <c r="AH10655">
        <v>40</v>
      </c>
      <c r="AL10655" t="s">
        <v>22</v>
      </c>
      <c r="AM10655">
        <v>72</v>
      </c>
    </row>
    <row r="10656" spans="28:39">
      <c r="AB10656" s="59" t="s">
        <v>656</v>
      </c>
      <c r="AC10656" s="1">
        <v>3</v>
      </c>
      <c r="AD10656" s="38" t="s">
        <v>337</v>
      </c>
      <c r="AE10656" s="60" t="s">
        <v>133</v>
      </c>
      <c r="AF10656" s="57">
        <v>200</v>
      </c>
      <c r="AG10656" s="44">
        <v>30</v>
      </c>
      <c r="AH10656">
        <v>37</v>
      </c>
      <c r="AL10656" t="s">
        <v>22</v>
      </c>
      <c r="AM10656">
        <v>72</v>
      </c>
    </row>
    <row r="10657" spans="28:39">
      <c r="AB10657" s="59" t="s">
        <v>656</v>
      </c>
      <c r="AC10657" s="1">
        <v>3</v>
      </c>
      <c r="AD10657" s="38" t="s">
        <v>337</v>
      </c>
      <c r="AE10657" s="60" t="s">
        <v>133</v>
      </c>
      <c r="AF10657" s="57">
        <v>200</v>
      </c>
      <c r="AG10657" s="45">
        <v>40</v>
      </c>
      <c r="AH10657">
        <v>29</v>
      </c>
      <c r="AL10657" t="s">
        <v>22</v>
      </c>
      <c r="AM10657">
        <v>72</v>
      </c>
    </row>
    <row r="10658" spans="28:39">
      <c r="AB10658" s="59" t="s">
        <v>656</v>
      </c>
      <c r="AC10658" s="1">
        <v>3</v>
      </c>
      <c r="AD10658" s="38" t="s">
        <v>337</v>
      </c>
      <c r="AE10658" s="60" t="s">
        <v>133</v>
      </c>
      <c r="AF10658" s="57">
        <v>200</v>
      </c>
      <c r="AG10658" s="46">
        <v>50</v>
      </c>
      <c r="AH10658">
        <v>23</v>
      </c>
      <c r="AL10658" t="s">
        <v>22</v>
      </c>
      <c r="AM10658">
        <v>72</v>
      </c>
    </row>
    <row r="10659" spans="28:39">
      <c r="AB10659" s="59" t="s">
        <v>656</v>
      </c>
      <c r="AC10659" s="1">
        <v>3</v>
      </c>
      <c r="AD10659" s="38" t="s">
        <v>337</v>
      </c>
      <c r="AE10659" s="60" t="s">
        <v>133</v>
      </c>
      <c r="AF10659" s="57">
        <v>200</v>
      </c>
      <c r="AG10659" s="47">
        <v>60</v>
      </c>
      <c r="AH10659">
        <v>19</v>
      </c>
      <c r="AL10659" t="s">
        <v>22</v>
      </c>
      <c r="AM10659">
        <v>72</v>
      </c>
    </row>
    <row r="10660" spans="28:39">
      <c r="AB10660" s="59" t="s">
        <v>656</v>
      </c>
      <c r="AC10660" s="1">
        <v>3</v>
      </c>
      <c r="AD10660" s="38" t="s">
        <v>337</v>
      </c>
      <c r="AE10660" s="60" t="s">
        <v>133</v>
      </c>
      <c r="AF10660" s="57">
        <v>200</v>
      </c>
      <c r="AG10660" s="48">
        <v>70</v>
      </c>
      <c r="AH10660">
        <v>17</v>
      </c>
      <c r="AL10660" t="s">
        <v>22</v>
      </c>
      <c r="AM10660">
        <v>72</v>
      </c>
    </row>
    <row r="10661" spans="28:39">
      <c r="AB10661" s="59" t="s">
        <v>656</v>
      </c>
      <c r="AC10661" s="1">
        <v>3</v>
      </c>
      <c r="AD10661" s="38" t="s">
        <v>427</v>
      </c>
      <c r="AE10661" s="60" t="s">
        <v>133</v>
      </c>
      <c r="AF10661" s="40">
        <v>110</v>
      </c>
      <c r="AG10661" s="41">
        <v>0</v>
      </c>
      <c r="AH10661">
        <v>54</v>
      </c>
      <c r="AL10661" t="s">
        <v>22</v>
      </c>
      <c r="AM10661">
        <v>72</v>
      </c>
    </row>
    <row r="10662" spans="28:39">
      <c r="AB10662" s="59" t="s">
        <v>656</v>
      </c>
      <c r="AC10662" s="1">
        <v>3</v>
      </c>
      <c r="AD10662" s="38" t="s">
        <v>427</v>
      </c>
      <c r="AE10662" s="60" t="s">
        <v>133</v>
      </c>
      <c r="AF10662" s="40">
        <v>110</v>
      </c>
      <c r="AG10662" s="42">
        <v>10</v>
      </c>
      <c r="AH10662">
        <v>54</v>
      </c>
      <c r="AL10662" t="s">
        <v>22</v>
      </c>
      <c r="AM10662">
        <v>72</v>
      </c>
    </row>
    <row r="10663" spans="28:39">
      <c r="AB10663" s="59" t="s">
        <v>656</v>
      </c>
      <c r="AC10663" s="1">
        <v>3</v>
      </c>
      <c r="AD10663" s="38" t="s">
        <v>427</v>
      </c>
      <c r="AE10663" s="60" t="s">
        <v>133</v>
      </c>
      <c r="AF10663" s="40">
        <v>110</v>
      </c>
      <c r="AG10663" s="43">
        <v>20</v>
      </c>
      <c r="AH10663">
        <v>54</v>
      </c>
      <c r="AL10663" t="s">
        <v>22</v>
      </c>
      <c r="AM10663">
        <v>72</v>
      </c>
    </row>
    <row r="10664" spans="28:39">
      <c r="AB10664" s="59" t="s">
        <v>656</v>
      </c>
      <c r="AC10664" s="1">
        <v>3</v>
      </c>
      <c r="AD10664" s="38" t="s">
        <v>427</v>
      </c>
      <c r="AE10664" s="60" t="s">
        <v>133</v>
      </c>
      <c r="AF10664" s="40">
        <v>110</v>
      </c>
      <c r="AG10664" s="44">
        <v>30</v>
      </c>
      <c r="AH10664">
        <v>37</v>
      </c>
      <c r="AL10664" t="s">
        <v>22</v>
      </c>
      <c r="AM10664">
        <v>72</v>
      </c>
    </row>
    <row r="10665" spans="28:39">
      <c r="AB10665" s="59" t="s">
        <v>656</v>
      </c>
      <c r="AC10665" s="1">
        <v>3</v>
      </c>
      <c r="AD10665" s="38" t="s">
        <v>427</v>
      </c>
      <c r="AE10665" s="60" t="s">
        <v>133</v>
      </c>
      <c r="AF10665" s="40">
        <v>110</v>
      </c>
      <c r="AG10665" s="45">
        <v>40</v>
      </c>
      <c r="AH10665">
        <v>29</v>
      </c>
      <c r="AL10665" t="s">
        <v>22</v>
      </c>
      <c r="AM10665">
        <v>72</v>
      </c>
    </row>
    <row r="10666" spans="28:39">
      <c r="AB10666" s="59" t="s">
        <v>656</v>
      </c>
      <c r="AC10666" s="1">
        <v>3</v>
      </c>
      <c r="AD10666" s="38" t="s">
        <v>427</v>
      </c>
      <c r="AE10666" s="60" t="s">
        <v>133</v>
      </c>
      <c r="AF10666" s="40">
        <v>110</v>
      </c>
      <c r="AG10666" s="46">
        <v>50</v>
      </c>
      <c r="AH10666">
        <v>23</v>
      </c>
      <c r="AL10666" t="s">
        <v>22</v>
      </c>
      <c r="AM10666">
        <v>72</v>
      </c>
    </row>
    <row r="10667" spans="28:39">
      <c r="AB10667" s="59" t="s">
        <v>656</v>
      </c>
      <c r="AC10667" s="1">
        <v>3</v>
      </c>
      <c r="AD10667" s="38" t="s">
        <v>427</v>
      </c>
      <c r="AE10667" s="60" t="s">
        <v>133</v>
      </c>
      <c r="AF10667" s="40">
        <v>110</v>
      </c>
      <c r="AG10667" s="47">
        <v>60</v>
      </c>
      <c r="AH10667">
        <v>19</v>
      </c>
      <c r="AL10667" t="s">
        <v>22</v>
      </c>
      <c r="AM10667">
        <v>72</v>
      </c>
    </row>
    <row r="10668" spans="28:39">
      <c r="AB10668" s="59" t="s">
        <v>656</v>
      </c>
      <c r="AC10668" s="1">
        <v>3</v>
      </c>
      <c r="AD10668" s="38" t="s">
        <v>427</v>
      </c>
      <c r="AE10668" s="60" t="s">
        <v>133</v>
      </c>
      <c r="AF10668" s="40">
        <v>110</v>
      </c>
      <c r="AG10668" s="48">
        <v>70</v>
      </c>
      <c r="AH10668">
        <v>17</v>
      </c>
      <c r="AL10668" t="s">
        <v>22</v>
      </c>
      <c r="AM10668">
        <v>72</v>
      </c>
    </row>
    <row r="10669" spans="28:39">
      <c r="AB10669" s="59" t="s">
        <v>656</v>
      </c>
      <c r="AC10669" s="1">
        <v>3</v>
      </c>
      <c r="AD10669" s="38" t="s">
        <v>427</v>
      </c>
      <c r="AE10669" s="60" t="s">
        <v>133</v>
      </c>
      <c r="AF10669" s="49">
        <v>115</v>
      </c>
      <c r="AG10669" s="41">
        <v>0</v>
      </c>
      <c r="AH10669">
        <v>52</v>
      </c>
      <c r="AL10669" t="s">
        <v>22</v>
      </c>
      <c r="AM10669">
        <v>72</v>
      </c>
    </row>
    <row r="10670" spans="28:39">
      <c r="AB10670" s="59" t="s">
        <v>656</v>
      </c>
      <c r="AC10670" s="1">
        <v>3</v>
      </c>
      <c r="AD10670" s="38" t="s">
        <v>427</v>
      </c>
      <c r="AE10670" s="60" t="s">
        <v>133</v>
      </c>
      <c r="AF10670" s="49">
        <v>115</v>
      </c>
      <c r="AG10670" s="42">
        <v>10</v>
      </c>
      <c r="AH10670">
        <v>52</v>
      </c>
      <c r="AL10670" t="s">
        <v>22</v>
      </c>
      <c r="AM10670">
        <v>72</v>
      </c>
    </row>
    <row r="10671" spans="28:39">
      <c r="AB10671" s="59" t="s">
        <v>656</v>
      </c>
      <c r="AC10671" s="1">
        <v>3</v>
      </c>
      <c r="AD10671" s="38" t="s">
        <v>427</v>
      </c>
      <c r="AE10671" s="60" t="s">
        <v>133</v>
      </c>
      <c r="AF10671" s="49">
        <v>115</v>
      </c>
      <c r="AG10671" s="43">
        <v>20</v>
      </c>
      <c r="AH10671">
        <v>52</v>
      </c>
      <c r="AL10671" t="s">
        <v>22</v>
      </c>
      <c r="AM10671">
        <v>72</v>
      </c>
    </row>
    <row r="10672" spans="28:39">
      <c r="AB10672" s="59" t="s">
        <v>656</v>
      </c>
      <c r="AC10672" s="1">
        <v>3</v>
      </c>
      <c r="AD10672" s="38" t="s">
        <v>427</v>
      </c>
      <c r="AE10672" s="60" t="s">
        <v>133</v>
      </c>
      <c r="AF10672" s="49">
        <v>115</v>
      </c>
      <c r="AG10672" s="44">
        <v>30</v>
      </c>
      <c r="AH10672">
        <v>37</v>
      </c>
      <c r="AL10672" t="s">
        <v>22</v>
      </c>
      <c r="AM10672">
        <v>72</v>
      </c>
    </row>
    <row r="10673" spans="28:39">
      <c r="AB10673" s="59" t="s">
        <v>656</v>
      </c>
      <c r="AC10673" s="1">
        <v>3</v>
      </c>
      <c r="AD10673" s="38" t="s">
        <v>427</v>
      </c>
      <c r="AE10673" s="60" t="s">
        <v>133</v>
      </c>
      <c r="AF10673" s="49">
        <v>115</v>
      </c>
      <c r="AG10673" s="45">
        <v>40</v>
      </c>
      <c r="AH10673">
        <v>29</v>
      </c>
      <c r="AL10673" t="s">
        <v>22</v>
      </c>
      <c r="AM10673">
        <v>72</v>
      </c>
    </row>
    <row r="10674" spans="28:39">
      <c r="AB10674" s="59" t="s">
        <v>656</v>
      </c>
      <c r="AC10674" s="1">
        <v>3</v>
      </c>
      <c r="AD10674" s="38" t="s">
        <v>427</v>
      </c>
      <c r="AE10674" s="60" t="s">
        <v>133</v>
      </c>
      <c r="AF10674" s="49">
        <v>115</v>
      </c>
      <c r="AG10674" s="46">
        <v>50</v>
      </c>
      <c r="AH10674">
        <v>23</v>
      </c>
      <c r="AL10674" t="s">
        <v>22</v>
      </c>
      <c r="AM10674">
        <v>72</v>
      </c>
    </row>
    <row r="10675" spans="28:39">
      <c r="AB10675" s="59" t="s">
        <v>656</v>
      </c>
      <c r="AC10675" s="1">
        <v>3</v>
      </c>
      <c r="AD10675" s="38" t="s">
        <v>427</v>
      </c>
      <c r="AE10675" s="60" t="s">
        <v>133</v>
      </c>
      <c r="AF10675" s="49">
        <v>115</v>
      </c>
      <c r="AG10675" s="47">
        <v>60</v>
      </c>
      <c r="AH10675">
        <v>19</v>
      </c>
      <c r="AL10675" t="s">
        <v>22</v>
      </c>
      <c r="AM10675">
        <v>72</v>
      </c>
    </row>
    <row r="10676" spans="28:39">
      <c r="AB10676" s="59" t="s">
        <v>656</v>
      </c>
      <c r="AC10676" s="1">
        <v>3</v>
      </c>
      <c r="AD10676" s="38" t="s">
        <v>427</v>
      </c>
      <c r="AE10676" s="60" t="s">
        <v>133</v>
      </c>
      <c r="AF10676" s="49">
        <v>115</v>
      </c>
      <c r="AG10676" s="48">
        <v>70</v>
      </c>
      <c r="AH10676">
        <v>17</v>
      </c>
      <c r="AL10676" t="s">
        <v>22</v>
      </c>
      <c r="AM10676">
        <v>72</v>
      </c>
    </row>
    <row r="10677" spans="28:39">
      <c r="AB10677" s="59" t="s">
        <v>656</v>
      </c>
      <c r="AC10677" s="1">
        <v>3</v>
      </c>
      <c r="AD10677" s="38" t="s">
        <v>427</v>
      </c>
      <c r="AE10677" s="60" t="s">
        <v>133</v>
      </c>
      <c r="AF10677" s="50">
        <v>120</v>
      </c>
      <c r="AG10677" s="41">
        <v>0</v>
      </c>
      <c r="AH10677">
        <v>51</v>
      </c>
      <c r="AL10677" t="s">
        <v>22</v>
      </c>
      <c r="AM10677">
        <v>72</v>
      </c>
    </row>
    <row r="10678" spans="28:39">
      <c r="AB10678" s="59" t="s">
        <v>656</v>
      </c>
      <c r="AC10678" s="1">
        <v>3</v>
      </c>
      <c r="AD10678" s="38" t="s">
        <v>427</v>
      </c>
      <c r="AE10678" s="60" t="s">
        <v>133</v>
      </c>
      <c r="AF10678" s="50">
        <v>120</v>
      </c>
      <c r="AG10678" s="42">
        <v>10</v>
      </c>
      <c r="AH10678">
        <v>51</v>
      </c>
      <c r="AL10678" t="s">
        <v>22</v>
      </c>
      <c r="AM10678">
        <v>72</v>
      </c>
    </row>
    <row r="10679" spans="28:39">
      <c r="AB10679" s="59" t="s">
        <v>656</v>
      </c>
      <c r="AC10679" s="1">
        <v>3</v>
      </c>
      <c r="AD10679" s="38" t="s">
        <v>427</v>
      </c>
      <c r="AE10679" s="60" t="s">
        <v>133</v>
      </c>
      <c r="AF10679" s="50">
        <v>120</v>
      </c>
      <c r="AG10679" s="43">
        <v>20</v>
      </c>
      <c r="AH10679">
        <v>51</v>
      </c>
      <c r="AL10679" t="s">
        <v>22</v>
      </c>
      <c r="AM10679">
        <v>72</v>
      </c>
    </row>
    <row r="10680" spans="28:39">
      <c r="AB10680" s="59" t="s">
        <v>656</v>
      </c>
      <c r="AC10680" s="1">
        <v>3</v>
      </c>
      <c r="AD10680" s="38" t="s">
        <v>427</v>
      </c>
      <c r="AE10680" s="60" t="s">
        <v>133</v>
      </c>
      <c r="AF10680" s="50">
        <v>120</v>
      </c>
      <c r="AG10680" s="44">
        <v>30</v>
      </c>
      <c r="AH10680">
        <v>37</v>
      </c>
      <c r="AL10680" t="s">
        <v>22</v>
      </c>
      <c r="AM10680">
        <v>72</v>
      </c>
    </row>
    <row r="10681" spans="28:39">
      <c r="AB10681" s="59" t="s">
        <v>656</v>
      </c>
      <c r="AC10681" s="1">
        <v>3</v>
      </c>
      <c r="AD10681" s="38" t="s">
        <v>427</v>
      </c>
      <c r="AE10681" s="60" t="s">
        <v>133</v>
      </c>
      <c r="AF10681" s="50">
        <v>120</v>
      </c>
      <c r="AG10681" s="45">
        <v>40</v>
      </c>
      <c r="AH10681">
        <v>29</v>
      </c>
      <c r="AL10681" t="s">
        <v>22</v>
      </c>
      <c r="AM10681">
        <v>72</v>
      </c>
    </row>
    <row r="10682" spans="28:39">
      <c r="AB10682" s="59" t="s">
        <v>656</v>
      </c>
      <c r="AC10682" s="1">
        <v>3</v>
      </c>
      <c r="AD10682" s="38" t="s">
        <v>427</v>
      </c>
      <c r="AE10682" s="60" t="s">
        <v>133</v>
      </c>
      <c r="AF10682" s="50">
        <v>120</v>
      </c>
      <c r="AG10682" s="46">
        <v>50</v>
      </c>
      <c r="AH10682">
        <v>23</v>
      </c>
      <c r="AL10682" t="s">
        <v>22</v>
      </c>
      <c r="AM10682">
        <v>72</v>
      </c>
    </row>
    <row r="10683" spans="28:39">
      <c r="AB10683" s="59" t="s">
        <v>656</v>
      </c>
      <c r="AC10683" s="1">
        <v>3</v>
      </c>
      <c r="AD10683" s="38" t="s">
        <v>427</v>
      </c>
      <c r="AE10683" s="60" t="s">
        <v>133</v>
      </c>
      <c r="AF10683" s="50">
        <v>120</v>
      </c>
      <c r="AG10683" s="47">
        <v>60</v>
      </c>
      <c r="AH10683">
        <v>19</v>
      </c>
      <c r="AL10683" t="s">
        <v>22</v>
      </c>
      <c r="AM10683">
        <v>72</v>
      </c>
    </row>
    <row r="10684" spans="28:39">
      <c r="AB10684" s="59" t="s">
        <v>656</v>
      </c>
      <c r="AC10684" s="1">
        <v>3</v>
      </c>
      <c r="AD10684" s="38" t="s">
        <v>427</v>
      </c>
      <c r="AE10684" s="60" t="s">
        <v>133</v>
      </c>
      <c r="AF10684" s="50">
        <v>120</v>
      </c>
      <c r="AG10684" s="48">
        <v>70</v>
      </c>
      <c r="AH10684">
        <v>17</v>
      </c>
      <c r="AL10684" t="s">
        <v>22</v>
      </c>
      <c r="AM10684">
        <v>72</v>
      </c>
    </row>
    <row r="10685" spans="28:39">
      <c r="AB10685" s="59" t="s">
        <v>656</v>
      </c>
      <c r="AC10685" s="1">
        <v>3</v>
      </c>
      <c r="AD10685" s="38" t="s">
        <v>427</v>
      </c>
      <c r="AE10685" s="60" t="s">
        <v>133</v>
      </c>
      <c r="AF10685" s="51">
        <v>130</v>
      </c>
      <c r="AG10685" s="41">
        <v>0</v>
      </c>
      <c r="AH10685">
        <v>48</v>
      </c>
      <c r="AL10685" t="s">
        <v>22</v>
      </c>
      <c r="AM10685">
        <v>72</v>
      </c>
    </row>
    <row r="10686" spans="28:39">
      <c r="AB10686" s="59" t="s">
        <v>656</v>
      </c>
      <c r="AC10686" s="1">
        <v>3</v>
      </c>
      <c r="AD10686" s="38" t="s">
        <v>427</v>
      </c>
      <c r="AE10686" s="60" t="s">
        <v>133</v>
      </c>
      <c r="AF10686" s="51">
        <v>130</v>
      </c>
      <c r="AG10686" s="42">
        <v>10</v>
      </c>
      <c r="AH10686">
        <v>48</v>
      </c>
      <c r="AL10686" t="s">
        <v>22</v>
      </c>
      <c r="AM10686">
        <v>72</v>
      </c>
    </row>
    <row r="10687" spans="28:39">
      <c r="AB10687" s="59" t="s">
        <v>656</v>
      </c>
      <c r="AC10687" s="1">
        <v>3</v>
      </c>
      <c r="AD10687" s="38" t="s">
        <v>427</v>
      </c>
      <c r="AE10687" s="60" t="s">
        <v>133</v>
      </c>
      <c r="AF10687" s="51">
        <v>130</v>
      </c>
      <c r="AG10687" s="43">
        <v>20</v>
      </c>
      <c r="AH10687">
        <v>48</v>
      </c>
      <c r="AL10687" t="s">
        <v>22</v>
      </c>
      <c r="AM10687">
        <v>72</v>
      </c>
    </row>
    <row r="10688" spans="28:39">
      <c r="AB10688" s="59" t="s">
        <v>656</v>
      </c>
      <c r="AC10688" s="1">
        <v>3</v>
      </c>
      <c r="AD10688" s="38" t="s">
        <v>427</v>
      </c>
      <c r="AE10688" s="60" t="s">
        <v>133</v>
      </c>
      <c r="AF10688" s="51">
        <v>130</v>
      </c>
      <c r="AG10688" s="44">
        <v>30</v>
      </c>
      <c r="AH10688">
        <v>37</v>
      </c>
      <c r="AL10688" t="s">
        <v>22</v>
      </c>
      <c r="AM10688">
        <v>72</v>
      </c>
    </row>
    <row r="10689" spans="28:39">
      <c r="AB10689" s="59" t="s">
        <v>656</v>
      </c>
      <c r="AC10689" s="1">
        <v>3</v>
      </c>
      <c r="AD10689" s="38" t="s">
        <v>427</v>
      </c>
      <c r="AE10689" s="60" t="s">
        <v>133</v>
      </c>
      <c r="AF10689" s="51">
        <v>130</v>
      </c>
      <c r="AG10689" s="45">
        <v>40</v>
      </c>
      <c r="AH10689">
        <v>29</v>
      </c>
      <c r="AL10689" t="s">
        <v>22</v>
      </c>
      <c r="AM10689">
        <v>72</v>
      </c>
    </row>
    <row r="10690" spans="28:39">
      <c r="AB10690" s="59" t="s">
        <v>656</v>
      </c>
      <c r="AC10690" s="1">
        <v>3</v>
      </c>
      <c r="AD10690" s="38" t="s">
        <v>427</v>
      </c>
      <c r="AE10690" s="60" t="s">
        <v>133</v>
      </c>
      <c r="AF10690" s="51">
        <v>130</v>
      </c>
      <c r="AG10690" s="46">
        <v>50</v>
      </c>
      <c r="AH10690">
        <v>23</v>
      </c>
      <c r="AL10690" t="s">
        <v>22</v>
      </c>
      <c r="AM10690">
        <v>72</v>
      </c>
    </row>
    <row r="10691" spans="28:39">
      <c r="AB10691" s="59" t="s">
        <v>656</v>
      </c>
      <c r="AC10691" s="1">
        <v>3</v>
      </c>
      <c r="AD10691" s="38" t="s">
        <v>427</v>
      </c>
      <c r="AE10691" s="60" t="s">
        <v>133</v>
      </c>
      <c r="AF10691" s="51">
        <v>130</v>
      </c>
      <c r="AG10691" s="47">
        <v>60</v>
      </c>
      <c r="AH10691">
        <v>19</v>
      </c>
      <c r="AL10691" t="s">
        <v>22</v>
      </c>
      <c r="AM10691">
        <v>72</v>
      </c>
    </row>
    <row r="10692" spans="28:39">
      <c r="AB10692" s="59" t="s">
        <v>656</v>
      </c>
      <c r="AC10692" s="1">
        <v>3</v>
      </c>
      <c r="AD10692" s="38" t="s">
        <v>427</v>
      </c>
      <c r="AE10692" s="60" t="s">
        <v>133</v>
      </c>
      <c r="AF10692" s="51">
        <v>130</v>
      </c>
      <c r="AG10692" s="48">
        <v>70</v>
      </c>
      <c r="AH10692">
        <v>17</v>
      </c>
      <c r="AL10692" t="s">
        <v>22</v>
      </c>
      <c r="AM10692">
        <v>72</v>
      </c>
    </row>
    <row r="10693" spans="28:39">
      <c r="AB10693" s="59" t="s">
        <v>656</v>
      </c>
      <c r="AC10693" s="1">
        <v>3</v>
      </c>
      <c r="AD10693" s="38" t="s">
        <v>427</v>
      </c>
      <c r="AE10693" s="60" t="s">
        <v>133</v>
      </c>
      <c r="AF10693" s="52">
        <v>140</v>
      </c>
      <c r="AG10693" s="41">
        <v>0</v>
      </c>
      <c r="AH10693">
        <v>46</v>
      </c>
      <c r="AL10693" t="s">
        <v>22</v>
      </c>
      <c r="AM10693">
        <v>72</v>
      </c>
    </row>
    <row r="10694" spans="28:39">
      <c r="AB10694" s="59" t="s">
        <v>656</v>
      </c>
      <c r="AC10694" s="1">
        <v>3</v>
      </c>
      <c r="AD10694" s="38" t="s">
        <v>427</v>
      </c>
      <c r="AE10694" s="60" t="s">
        <v>133</v>
      </c>
      <c r="AF10694" s="52">
        <v>140</v>
      </c>
      <c r="AG10694" s="42">
        <v>10</v>
      </c>
      <c r="AH10694">
        <v>46</v>
      </c>
      <c r="AL10694" t="s">
        <v>22</v>
      </c>
      <c r="AM10694">
        <v>72</v>
      </c>
    </row>
    <row r="10695" spans="28:39">
      <c r="AB10695" s="59" t="s">
        <v>656</v>
      </c>
      <c r="AC10695" s="1">
        <v>3</v>
      </c>
      <c r="AD10695" s="38" t="s">
        <v>427</v>
      </c>
      <c r="AE10695" s="60" t="s">
        <v>133</v>
      </c>
      <c r="AF10695" s="52">
        <v>140</v>
      </c>
      <c r="AG10695" s="43">
        <v>20</v>
      </c>
      <c r="AH10695">
        <v>46</v>
      </c>
      <c r="AL10695" t="s">
        <v>22</v>
      </c>
      <c r="AM10695">
        <v>72</v>
      </c>
    </row>
    <row r="10696" spans="28:39">
      <c r="AB10696" s="59" t="s">
        <v>656</v>
      </c>
      <c r="AC10696" s="1">
        <v>3</v>
      </c>
      <c r="AD10696" s="38" t="s">
        <v>427</v>
      </c>
      <c r="AE10696" s="60" t="s">
        <v>133</v>
      </c>
      <c r="AF10696" s="52">
        <v>140</v>
      </c>
      <c r="AG10696" s="44">
        <v>30</v>
      </c>
      <c r="AH10696">
        <v>37</v>
      </c>
      <c r="AL10696" t="s">
        <v>22</v>
      </c>
      <c r="AM10696">
        <v>72</v>
      </c>
    </row>
    <row r="10697" spans="28:39">
      <c r="AB10697" s="59" t="s">
        <v>656</v>
      </c>
      <c r="AC10697" s="1">
        <v>3</v>
      </c>
      <c r="AD10697" s="38" t="s">
        <v>427</v>
      </c>
      <c r="AE10697" s="60" t="s">
        <v>133</v>
      </c>
      <c r="AF10697" s="52">
        <v>140</v>
      </c>
      <c r="AG10697" s="45">
        <v>40</v>
      </c>
      <c r="AH10697">
        <v>29</v>
      </c>
      <c r="AL10697" t="s">
        <v>22</v>
      </c>
      <c r="AM10697">
        <v>72</v>
      </c>
    </row>
    <row r="10698" spans="28:39">
      <c r="AB10698" s="59" t="s">
        <v>656</v>
      </c>
      <c r="AC10698" s="1">
        <v>3</v>
      </c>
      <c r="AD10698" s="38" t="s">
        <v>427</v>
      </c>
      <c r="AE10698" s="60" t="s">
        <v>133</v>
      </c>
      <c r="AF10698" s="52">
        <v>140</v>
      </c>
      <c r="AG10698" s="46">
        <v>50</v>
      </c>
      <c r="AH10698">
        <v>23</v>
      </c>
      <c r="AL10698" t="s">
        <v>22</v>
      </c>
      <c r="AM10698">
        <v>72</v>
      </c>
    </row>
    <row r="10699" spans="28:39">
      <c r="AB10699" s="59" t="s">
        <v>656</v>
      </c>
      <c r="AC10699" s="1">
        <v>3</v>
      </c>
      <c r="AD10699" s="38" t="s">
        <v>427</v>
      </c>
      <c r="AE10699" s="60" t="s">
        <v>133</v>
      </c>
      <c r="AF10699" s="52">
        <v>140</v>
      </c>
      <c r="AG10699" s="47">
        <v>60</v>
      </c>
      <c r="AH10699">
        <v>19</v>
      </c>
      <c r="AL10699" t="s">
        <v>22</v>
      </c>
      <c r="AM10699">
        <v>72</v>
      </c>
    </row>
    <row r="10700" spans="28:39">
      <c r="AB10700" s="59" t="s">
        <v>656</v>
      </c>
      <c r="AC10700" s="1">
        <v>3</v>
      </c>
      <c r="AD10700" s="38" t="s">
        <v>427</v>
      </c>
      <c r="AE10700" s="60" t="s">
        <v>133</v>
      </c>
      <c r="AF10700" s="52">
        <v>140</v>
      </c>
      <c r="AG10700" s="48">
        <v>70</v>
      </c>
      <c r="AH10700">
        <v>17</v>
      </c>
      <c r="AL10700" t="s">
        <v>22</v>
      </c>
      <c r="AM10700">
        <v>72</v>
      </c>
    </row>
    <row r="10701" spans="28:39">
      <c r="AB10701" s="59" t="s">
        <v>656</v>
      </c>
      <c r="AC10701" s="1">
        <v>3</v>
      </c>
      <c r="AD10701" s="38" t="s">
        <v>427</v>
      </c>
      <c r="AE10701" s="60" t="s">
        <v>133</v>
      </c>
      <c r="AF10701" s="53">
        <v>150</v>
      </c>
      <c r="AG10701" s="41">
        <v>0</v>
      </c>
      <c r="AH10701">
        <v>43</v>
      </c>
      <c r="AL10701" t="s">
        <v>22</v>
      </c>
      <c r="AM10701">
        <v>72</v>
      </c>
    </row>
    <row r="10702" spans="28:39">
      <c r="AB10702" s="59" t="s">
        <v>656</v>
      </c>
      <c r="AC10702" s="1">
        <v>3</v>
      </c>
      <c r="AD10702" s="38" t="s">
        <v>427</v>
      </c>
      <c r="AE10702" s="60" t="s">
        <v>133</v>
      </c>
      <c r="AF10702" s="53">
        <v>150</v>
      </c>
      <c r="AG10702" s="42">
        <v>10</v>
      </c>
      <c r="AH10702">
        <v>43</v>
      </c>
      <c r="AL10702" t="s">
        <v>22</v>
      </c>
      <c r="AM10702">
        <v>72</v>
      </c>
    </row>
    <row r="10703" spans="28:39">
      <c r="AB10703" s="59" t="s">
        <v>656</v>
      </c>
      <c r="AC10703" s="1">
        <v>3</v>
      </c>
      <c r="AD10703" s="38" t="s">
        <v>427</v>
      </c>
      <c r="AE10703" s="60" t="s">
        <v>133</v>
      </c>
      <c r="AF10703" s="53">
        <v>150</v>
      </c>
      <c r="AG10703" s="43">
        <v>20</v>
      </c>
      <c r="AH10703">
        <v>43</v>
      </c>
      <c r="AL10703" t="s">
        <v>22</v>
      </c>
      <c r="AM10703">
        <v>72</v>
      </c>
    </row>
    <row r="10704" spans="28:39">
      <c r="AB10704" s="59" t="s">
        <v>656</v>
      </c>
      <c r="AC10704" s="1">
        <v>3</v>
      </c>
      <c r="AD10704" s="38" t="s">
        <v>427</v>
      </c>
      <c r="AE10704" s="60" t="s">
        <v>133</v>
      </c>
      <c r="AF10704" s="53">
        <v>150</v>
      </c>
      <c r="AG10704" s="44">
        <v>30</v>
      </c>
      <c r="AH10704">
        <v>37</v>
      </c>
      <c r="AL10704" t="s">
        <v>22</v>
      </c>
      <c r="AM10704">
        <v>72</v>
      </c>
    </row>
    <row r="10705" spans="28:39">
      <c r="AB10705" s="59" t="s">
        <v>656</v>
      </c>
      <c r="AC10705" s="1">
        <v>3</v>
      </c>
      <c r="AD10705" s="38" t="s">
        <v>427</v>
      </c>
      <c r="AE10705" s="60" t="s">
        <v>133</v>
      </c>
      <c r="AF10705" s="53">
        <v>150</v>
      </c>
      <c r="AG10705" s="45">
        <v>40</v>
      </c>
      <c r="AH10705">
        <v>29</v>
      </c>
      <c r="AL10705" t="s">
        <v>22</v>
      </c>
      <c r="AM10705">
        <v>72</v>
      </c>
    </row>
    <row r="10706" spans="28:39">
      <c r="AB10706" s="59" t="s">
        <v>656</v>
      </c>
      <c r="AC10706" s="1">
        <v>3</v>
      </c>
      <c r="AD10706" s="38" t="s">
        <v>427</v>
      </c>
      <c r="AE10706" s="60" t="s">
        <v>133</v>
      </c>
      <c r="AF10706" s="53">
        <v>150</v>
      </c>
      <c r="AG10706" s="46">
        <v>50</v>
      </c>
      <c r="AH10706">
        <v>23</v>
      </c>
      <c r="AL10706" t="s">
        <v>22</v>
      </c>
      <c r="AM10706">
        <v>72</v>
      </c>
    </row>
    <row r="10707" spans="28:39">
      <c r="AB10707" s="59" t="s">
        <v>656</v>
      </c>
      <c r="AC10707" s="1">
        <v>3</v>
      </c>
      <c r="AD10707" s="38" t="s">
        <v>427</v>
      </c>
      <c r="AE10707" s="60" t="s">
        <v>133</v>
      </c>
      <c r="AF10707" s="53">
        <v>150</v>
      </c>
      <c r="AG10707" s="47">
        <v>60</v>
      </c>
      <c r="AH10707">
        <v>19</v>
      </c>
      <c r="AL10707" t="s">
        <v>22</v>
      </c>
      <c r="AM10707">
        <v>72</v>
      </c>
    </row>
    <row r="10708" spans="28:39">
      <c r="AB10708" s="59" t="s">
        <v>656</v>
      </c>
      <c r="AC10708" s="1">
        <v>3</v>
      </c>
      <c r="AD10708" s="38" t="s">
        <v>427</v>
      </c>
      <c r="AE10708" s="60" t="s">
        <v>133</v>
      </c>
      <c r="AF10708" s="53">
        <v>150</v>
      </c>
      <c r="AG10708" s="48">
        <v>70</v>
      </c>
      <c r="AH10708">
        <v>17</v>
      </c>
      <c r="AL10708" t="s">
        <v>22</v>
      </c>
      <c r="AM10708">
        <v>72</v>
      </c>
    </row>
    <row r="10709" spans="28:39">
      <c r="AB10709" s="59" t="s">
        <v>656</v>
      </c>
      <c r="AC10709" s="1">
        <v>3</v>
      </c>
      <c r="AD10709" s="38" t="s">
        <v>427</v>
      </c>
      <c r="AE10709" s="60" t="s">
        <v>133</v>
      </c>
      <c r="AF10709" s="54">
        <v>160</v>
      </c>
      <c r="AG10709" s="41">
        <v>0</v>
      </c>
      <c r="AH10709">
        <v>42</v>
      </c>
      <c r="AL10709" t="s">
        <v>22</v>
      </c>
      <c r="AM10709">
        <v>72</v>
      </c>
    </row>
    <row r="10710" spans="28:39">
      <c r="AB10710" s="59" t="s">
        <v>656</v>
      </c>
      <c r="AC10710" s="1">
        <v>3</v>
      </c>
      <c r="AD10710" s="38" t="s">
        <v>427</v>
      </c>
      <c r="AE10710" s="60" t="s">
        <v>133</v>
      </c>
      <c r="AF10710" s="54">
        <v>160</v>
      </c>
      <c r="AG10710" s="42">
        <v>10</v>
      </c>
      <c r="AH10710">
        <v>42</v>
      </c>
      <c r="AL10710" t="s">
        <v>22</v>
      </c>
      <c r="AM10710">
        <v>72</v>
      </c>
    </row>
    <row r="10711" spans="28:39">
      <c r="AB10711" s="59" t="s">
        <v>656</v>
      </c>
      <c r="AC10711" s="1">
        <v>3</v>
      </c>
      <c r="AD10711" s="38" t="s">
        <v>427</v>
      </c>
      <c r="AE10711" s="60" t="s">
        <v>133</v>
      </c>
      <c r="AF10711" s="54">
        <v>160</v>
      </c>
      <c r="AG10711" s="43">
        <v>20</v>
      </c>
      <c r="AH10711">
        <v>42</v>
      </c>
      <c r="AL10711" t="s">
        <v>22</v>
      </c>
      <c r="AM10711">
        <v>72</v>
      </c>
    </row>
    <row r="10712" spans="28:39">
      <c r="AB10712" s="59" t="s">
        <v>656</v>
      </c>
      <c r="AC10712" s="1">
        <v>3</v>
      </c>
      <c r="AD10712" s="38" t="s">
        <v>427</v>
      </c>
      <c r="AE10712" s="60" t="s">
        <v>133</v>
      </c>
      <c r="AF10712" s="54">
        <v>160</v>
      </c>
      <c r="AG10712" s="44">
        <v>30</v>
      </c>
      <c r="AH10712">
        <v>37</v>
      </c>
      <c r="AL10712" t="s">
        <v>22</v>
      </c>
      <c r="AM10712">
        <v>72</v>
      </c>
    </row>
    <row r="10713" spans="28:39">
      <c r="AB10713" s="59" t="s">
        <v>656</v>
      </c>
      <c r="AC10713" s="1">
        <v>3</v>
      </c>
      <c r="AD10713" s="38" t="s">
        <v>427</v>
      </c>
      <c r="AE10713" s="60" t="s">
        <v>133</v>
      </c>
      <c r="AF10713" s="54">
        <v>160</v>
      </c>
      <c r="AG10713" s="45">
        <v>40</v>
      </c>
      <c r="AH10713">
        <v>29</v>
      </c>
      <c r="AL10713" t="s">
        <v>22</v>
      </c>
      <c r="AM10713">
        <v>72</v>
      </c>
    </row>
    <row r="10714" spans="28:39">
      <c r="AB10714" s="59" t="s">
        <v>656</v>
      </c>
      <c r="AC10714" s="1">
        <v>3</v>
      </c>
      <c r="AD10714" s="38" t="s">
        <v>427</v>
      </c>
      <c r="AE10714" s="60" t="s">
        <v>133</v>
      </c>
      <c r="AF10714" s="54">
        <v>160</v>
      </c>
      <c r="AG10714" s="46">
        <v>50</v>
      </c>
      <c r="AH10714">
        <v>23</v>
      </c>
      <c r="AL10714" t="s">
        <v>22</v>
      </c>
      <c r="AM10714">
        <v>72</v>
      </c>
    </row>
    <row r="10715" spans="28:39">
      <c r="AB10715" s="59" t="s">
        <v>656</v>
      </c>
      <c r="AC10715" s="1">
        <v>3</v>
      </c>
      <c r="AD10715" s="38" t="s">
        <v>427</v>
      </c>
      <c r="AE10715" s="60" t="s">
        <v>133</v>
      </c>
      <c r="AF10715" s="54">
        <v>160</v>
      </c>
      <c r="AG10715" s="47">
        <v>60</v>
      </c>
      <c r="AH10715">
        <v>19</v>
      </c>
      <c r="AL10715" t="s">
        <v>22</v>
      </c>
      <c r="AM10715">
        <v>72</v>
      </c>
    </row>
    <row r="10716" spans="28:39">
      <c r="AB10716" s="59" t="s">
        <v>656</v>
      </c>
      <c r="AC10716" s="1">
        <v>3</v>
      </c>
      <c r="AD10716" s="38" t="s">
        <v>427</v>
      </c>
      <c r="AE10716" s="60" t="s">
        <v>133</v>
      </c>
      <c r="AF10716" s="54">
        <v>160</v>
      </c>
      <c r="AG10716" s="48">
        <v>70</v>
      </c>
      <c r="AH10716">
        <v>17</v>
      </c>
      <c r="AL10716" t="s">
        <v>22</v>
      </c>
      <c r="AM10716">
        <v>72</v>
      </c>
    </row>
    <row r="10717" spans="28:39">
      <c r="AB10717" s="59" t="s">
        <v>656</v>
      </c>
      <c r="AC10717" s="1">
        <v>3</v>
      </c>
      <c r="AD10717" s="38" t="s">
        <v>427</v>
      </c>
      <c r="AE10717" s="60" t="s">
        <v>133</v>
      </c>
      <c r="AF10717" s="55">
        <v>170</v>
      </c>
      <c r="AG10717" s="41">
        <v>0</v>
      </c>
      <c r="AH10717">
        <v>40</v>
      </c>
      <c r="AL10717" t="s">
        <v>22</v>
      </c>
      <c r="AM10717">
        <v>72</v>
      </c>
    </row>
    <row r="10718" spans="28:39">
      <c r="AB10718" s="59" t="s">
        <v>656</v>
      </c>
      <c r="AC10718" s="1">
        <v>3</v>
      </c>
      <c r="AD10718" s="38" t="s">
        <v>427</v>
      </c>
      <c r="AE10718" s="60" t="s">
        <v>133</v>
      </c>
      <c r="AF10718" s="55">
        <v>170</v>
      </c>
      <c r="AG10718" s="42">
        <v>10</v>
      </c>
      <c r="AH10718">
        <v>40</v>
      </c>
      <c r="AL10718" t="s">
        <v>22</v>
      </c>
      <c r="AM10718">
        <v>72</v>
      </c>
    </row>
    <row r="10719" spans="28:39">
      <c r="AB10719" s="59" t="s">
        <v>656</v>
      </c>
      <c r="AC10719" s="1">
        <v>3</v>
      </c>
      <c r="AD10719" s="38" t="s">
        <v>427</v>
      </c>
      <c r="AE10719" s="60" t="s">
        <v>133</v>
      </c>
      <c r="AF10719" s="55">
        <v>170</v>
      </c>
      <c r="AG10719" s="43">
        <v>20</v>
      </c>
      <c r="AH10719">
        <v>40</v>
      </c>
      <c r="AL10719" t="s">
        <v>22</v>
      </c>
      <c r="AM10719">
        <v>72</v>
      </c>
    </row>
    <row r="10720" spans="28:39">
      <c r="AB10720" s="59" t="s">
        <v>656</v>
      </c>
      <c r="AC10720" s="1">
        <v>3</v>
      </c>
      <c r="AD10720" s="38" t="s">
        <v>427</v>
      </c>
      <c r="AE10720" s="60" t="s">
        <v>133</v>
      </c>
      <c r="AF10720" s="55">
        <v>170</v>
      </c>
      <c r="AG10720" s="44">
        <v>30</v>
      </c>
      <c r="AH10720">
        <v>37</v>
      </c>
      <c r="AL10720" t="s">
        <v>22</v>
      </c>
      <c r="AM10720">
        <v>72</v>
      </c>
    </row>
    <row r="10721" spans="28:39">
      <c r="AB10721" s="59" t="s">
        <v>656</v>
      </c>
      <c r="AC10721" s="1">
        <v>3</v>
      </c>
      <c r="AD10721" s="38" t="s">
        <v>427</v>
      </c>
      <c r="AE10721" s="60" t="s">
        <v>133</v>
      </c>
      <c r="AF10721" s="55">
        <v>170</v>
      </c>
      <c r="AG10721" s="45">
        <v>40</v>
      </c>
      <c r="AH10721">
        <v>29</v>
      </c>
      <c r="AL10721" t="s">
        <v>22</v>
      </c>
      <c r="AM10721">
        <v>72</v>
      </c>
    </row>
    <row r="10722" spans="28:39">
      <c r="AB10722" s="59" t="s">
        <v>656</v>
      </c>
      <c r="AC10722" s="1">
        <v>3</v>
      </c>
      <c r="AD10722" s="38" t="s">
        <v>427</v>
      </c>
      <c r="AE10722" s="60" t="s">
        <v>133</v>
      </c>
      <c r="AF10722" s="55">
        <v>170</v>
      </c>
      <c r="AG10722" s="46">
        <v>50</v>
      </c>
      <c r="AH10722">
        <v>23</v>
      </c>
      <c r="AL10722" t="s">
        <v>22</v>
      </c>
      <c r="AM10722">
        <v>72</v>
      </c>
    </row>
    <row r="10723" spans="28:39">
      <c r="AB10723" s="59" t="s">
        <v>656</v>
      </c>
      <c r="AC10723" s="1">
        <v>3</v>
      </c>
      <c r="AD10723" s="38" t="s">
        <v>427</v>
      </c>
      <c r="AE10723" s="60" t="s">
        <v>133</v>
      </c>
      <c r="AF10723" s="55">
        <v>170</v>
      </c>
      <c r="AG10723" s="47">
        <v>60</v>
      </c>
      <c r="AH10723">
        <v>19</v>
      </c>
      <c r="AL10723" t="s">
        <v>22</v>
      </c>
      <c r="AM10723">
        <v>72</v>
      </c>
    </row>
    <row r="10724" spans="28:39">
      <c r="AB10724" s="59" t="s">
        <v>656</v>
      </c>
      <c r="AC10724" s="1">
        <v>3</v>
      </c>
      <c r="AD10724" s="38" t="s">
        <v>427</v>
      </c>
      <c r="AE10724" s="60" t="s">
        <v>133</v>
      </c>
      <c r="AF10724" s="55">
        <v>170</v>
      </c>
      <c r="AG10724" s="48">
        <v>70</v>
      </c>
      <c r="AH10724">
        <v>17</v>
      </c>
      <c r="AL10724" t="s">
        <v>22</v>
      </c>
      <c r="AM10724">
        <v>72</v>
      </c>
    </row>
    <row r="10725" spans="28:39">
      <c r="AB10725" s="59" t="s">
        <v>656</v>
      </c>
      <c r="AC10725" s="1">
        <v>3</v>
      </c>
      <c r="AD10725" s="38" t="s">
        <v>427</v>
      </c>
      <c r="AE10725" s="60" t="s">
        <v>133</v>
      </c>
      <c r="AF10725" s="56">
        <v>180</v>
      </c>
      <c r="AG10725" s="41">
        <v>0</v>
      </c>
      <c r="AH10725">
        <v>38</v>
      </c>
      <c r="AL10725" t="s">
        <v>22</v>
      </c>
      <c r="AM10725">
        <v>72</v>
      </c>
    </row>
    <row r="10726" spans="28:39">
      <c r="AB10726" s="59" t="s">
        <v>656</v>
      </c>
      <c r="AC10726" s="1">
        <v>3</v>
      </c>
      <c r="AD10726" s="38" t="s">
        <v>427</v>
      </c>
      <c r="AE10726" s="60" t="s">
        <v>133</v>
      </c>
      <c r="AF10726" s="56">
        <v>180</v>
      </c>
      <c r="AG10726" s="42">
        <v>10</v>
      </c>
      <c r="AH10726">
        <v>38</v>
      </c>
      <c r="AL10726" t="s">
        <v>22</v>
      </c>
      <c r="AM10726">
        <v>72</v>
      </c>
    </row>
    <row r="10727" spans="28:39">
      <c r="AB10727" s="59" t="s">
        <v>656</v>
      </c>
      <c r="AC10727" s="1">
        <v>3</v>
      </c>
      <c r="AD10727" s="38" t="s">
        <v>427</v>
      </c>
      <c r="AE10727" s="60" t="s">
        <v>133</v>
      </c>
      <c r="AF10727" s="56">
        <v>180</v>
      </c>
      <c r="AG10727" s="43">
        <v>20</v>
      </c>
      <c r="AH10727">
        <v>38</v>
      </c>
      <c r="AL10727" t="s">
        <v>22</v>
      </c>
      <c r="AM10727">
        <v>72</v>
      </c>
    </row>
    <row r="10728" spans="28:39">
      <c r="AB10728" s="59" t="s">
        <v>656</v>
      </c>
      <c r="AC10728" s="1">
        <v>3</v>
      </c>
      <c r="AD10728" s="38" t="s">
        <v>427</v>
      </c>
      <c r="AE10728" s="60" t="s">
        <v>133</v>
      </c>
      <c r="AF10728" s="56">
        <v>180</v>
      </c>
      <c r="AG10728" s="44">
        <v>30</v>
      </c>
      <c r="AH10728">
        <v>37</v>
      </c>
      <c r="AL10728" t="s">
        <v>22</v>
      </c>
      <c r="AM10728">
        <v>72</v>
      </c>
    </row>
    <row r="10729" spans="28:39">
      <c r="AB10729" s="59" t="s">
        <v>656</v>
      </c>
      <c r="AC10729" s="1">
        <v>3</v>
      </c>
      <c r="AD10729" s="38" t="s">
        <v>427</v>
      </c>
      <c r="AE10729" s="60" t="s">
        <v>133</v>
      </c>
      <c r="AF10729" s="56">
        <v>180</v>
      </c>
      <c r="AG10729" s="45">
        <v>40</v>
      </c>
      <c r="AH10729">
        <v>29</v>
      </c>
      <c r="AL10729" t="s">
        <v>22</v>
      </c>
      <c r="AM10729">
        <v>72</v>
      </c>
    </row>
    <row r="10730" spans="28:39">
      <c r="AB10730" s="59" t="s">
        <v>656</v>
      </c>
      <c r="AC10730" s="1">
        <v>3</v>
      </c>
      <c r="AD10730" s="38" t="s">
        <v>427</v>
      </c>
      <c r="AE10730" s="60" t="s">
        <v>133</v>
      </c>
      <c r="AF10730" s="56">
        <v>180</v>
      </c>
      <c r="AG10730" s="46">
        <v>50</v>
      </c>
      <c r="AH10730">
        <v>23</v>
      </c>
      <c r="AL10730" t="s">
        <v>22</v>
      </c>
      <c r="AM10730">
        <v>72</v>
      </c>
    </row>
    <row r="10731" spans="28:39">
      <c r="AB10731" s="59" t="s">
        <v>656</v>
      </c>
      <c r="AC10731" s="1">
        <v>3</v>
      </c>
      <c r="AD10731" s="38" t="s">
        <v>427</v>
      </c>
      <c r="AE10731" s="60" t="s">
        <v>133</v>
      </c>
      <c r="AF10731" s="56">
        <v>180</v>
      </c>
      <c r="AG10731" s="47">
        <v>60</v>
      </c>
      <c r="AH10731">
        <v>19</v>
      </c>
      <c r="AL10731" t="s">
        <v>22</v>
      </c>
      <c r="AM10731">
        <v>72</v>
      </c>
    </row>
    <row r="10732" spans="28:39">
      <c r="AB10732" s="59" t="s">
        <v>656</v>
      </c>
      <c r="AC10732" s="1">
        <v>3</v>
      </c>
      <c r="AD10732" s="38" t="s">
        <v>427</v>
      </c>
      <c r="AE10732" s="60" t="s">
        <v>133</v>
      </c>
      <c r="AF10732" s="56">
        <v>180</v>
      </c>
      <c r="AG10732" s="48">
        <v>70</v>
      </c>
      <c r="AH10732">
        <v>17</v>
      </c>
      <c r="AL10732" t="s">
        <v>22</v>
      </c>
      <c r="AM10732">
        <v>72</v>
      </c>
    </row>
    <row r="10733" spans="28:39">
      <c r="AB10733" s="59" t="s">
        <v>656</v>
      </c>
      <c r="AC10733" s="1">
        <v>3</v>
      </c>
      <c r="AD10733" s="38" t="s">
        <v>427</v>
      </c>
      <c r="AE10733" s="60" t="s">
        <v>133</v>
      </c>
      <c r="AF10733" s="57">
        <v>200</v>
      </c>
      <c r="AG10733" s="41">
        <v>0</v>
      </c>
      <c r="AH10733">
        <v>33</v>
      </c>
      <c r="AL10733" t="s">
        <v>22</v>
      </c>
      <c r="AM10733">
        <v>72</v>
      </c>
    </row>
    <row r="10734" spans="28:39">
      <c r="AB10734" s="59" t="s">
        <v>656</v>
      </c>
      <c r="AC10734" s="1">
        <v>3</v>
      </c>
      <c r="AD10734" s="38" t="s">
        <v>427</v>
      </c>
      <c r="AE10734" s="60" t="s">
        <v>133</v>
      </c>
      <c r="AF10734" s="57">
        <v>200</v>
      </c>
      <c r="AG10734" s="42">
        <v>10</v>
      </c>
      <c r="AH10734">
        <v>33</v>
      </c>
      <c r="AL10734" t="s">
        <v>22</v>
      </c>
      <c r="AM10734">
        <v>72</v>
      </c>
    </row>
    <row r="10735" spans="28:39">
      <c r="AB10735" s="59" t="s">
        <v>656</v>
      </c>
      <c r="AC10735" s="1">
        <v>3</v>
      </c>
      <c r="AD10735" s="38" t="s">
        <v>427</v>
      </c>
      <c r="AE10735" s="60" t="s">
        <v>133</v>
      </c>
      <c r="AF10735" s="57">
        <v>200</v>
      </c>
      <c r="AG10735" s="43">
        <v>20</v>
      </c>
      <c r="AH10735">
        <v>33</v>
      </c>
      <c r="AL10735" t="s">
        <v>22</v>
      </c>
      <c r="AM10735">
        <v>72</v>
      </c>
    </row>
    <row r="10736" spans="28:39">
      <c r="AB10736" s="59" t="s">
        <v>656</v>
      </c>
      <c r="AC10736" s="1">
        <v>3</v>
      </c>
      <c r="AD10736" s="38" t="s">
        <v>427</v>
      </c>
      <c r="AE10736" s="60" t="s">
        <v>133</v>
      </c>
      <c r="AF10736" s="57">
        <v>200</v>
      </c>
      <c r="AG10736" s="44">
        <v>30</v>
      </c>
      <c r="AH10736">
        <v>33</v>
      </c>
      <c r="AL10736" t="s">
        <v>22</v>
      </c>
      <c r="AM10736">
        <v>72</v>
      </c>
    </row>
    <row r="10737" spans="28:39">
      <c r="AB10737" s="59" t="s">
        <v>656</v>
      </c>
      <c r="AC10737" s="1">
        <v>3</v>
      </c>
      <c r="AD10737" s="38" t="s">
        <v>427</v>
      </c>
      <c r="AE10737" s="60" t="s">
        <v>133</v>
      </c>
      <c r="AF10737" s="57">
        <v>200</v>
      </c>
      <c r="AG10737" s="45">
        <v>40</v>
      </c>
      <c r="AH10737">
        <v>29</v>
      </c>
      <c r="AL10737" t="s">
        <v>22</v>
      </c>
      <c r="AM10737">
        <v>72</v>
      </c>
    </row>
    <row r="10738" spans="28:39">
      <c r="AB10738" s="59" t="s">
        <v>656</v>
      </c>
      <c r="AC10738" s="1">
        <v>3</v>
      </c>
      <c r="AD10738" s="38" t="s">
        <v>427</v>
      </c>
      <c r="AE10738" s="60" t="s">
        <v>133</v>
      </c>
      <c r="AF10738" s="57">
        <v>200</v>
      </c>
      <c r="AG10738" s="46">
        <v>50</v>
      </c>
      <c r="AH10738">
        <v>23</v>
      </c>
      <c r="AL10738" t="s">
        <v>22</v>
      </c>
      <c r="AM10738">
        <v>72</v>
      </c>
    </row>
    <row r="10739" spans="28:39">
      <c r="AB10739" s="59" t="s">
        <v>656</v>
      </c>
      <c r="AC10739" s="1">
        <v>3</v>
      </c>
      <c r="AD10739" s="38" t="s">
        <v>427</v>
      </c>
      <c r="AE10739" s="60" t="s">
        <v>133</v>
      </c>
      <c r="AF10739" s="57">
        <v>200</v>
      </c>
      <c r="AG10739" s="47">
        <v>60</v>
      </c>
      <c r="AH10739">
        <v>19</v>
      </c>
      <c r="AL10739" t="s">
        <v>22</v>
      </c>
      <c r="AM10739">
        <v>72</v>
      </c>
    </row>
    <row r="10740" spans="28:39">
      <c r="AB10740" s="59" t="s">
        <v>656</v>
      </c>
      <c r="AC10740" s="1">
        <v>3</v>
      </c>
      <c r="AD10740" s="38" t="s">
        <v>427</v>
      </c>
      <c r="AE10740" s="60" t="s">
        <v>133</v>
      </c>
      <c r="AF10740" s="57">
        <v>200</v>
      </c>
      <c r="AG10740" s="48">
        <v>70</v>
      </c>
      <c r="AH10740">
        <v>17</v>
      </c>
      <c r="AL10740" t="s">
        <v>22</v>
      </c>
      <c r="AM10740">
        <v>72</v>
      </c>
    </row>
    <row r="10741" spans="28:39">
      <c r="AB10741" s="59" t="s">
        <v>656</v>
      </c>
      <c r="AC10741" s="1">
        <v>3</v>
      </c>
      <c r="AD10741" s="38" t="s">
        <v>428</v>
      </c>
      <c r="AE10741" s="60" t="s">
        <v>133</v>
      </c>
      <c r="AF10741" s="40">
        <v>110</v>
      </c>
      <c r="AG10741" s="41">
        <v>0</v>
      </c>
      <c r="AH10741">
        <v>51</v>
      </c>
      <c r="AL10741" t="s">
        <v>22</v>
      </c>
      <c r="AM10741">
        <v>72</v>
      </c>
    </row>
    <row r="10742" spans="28:39">
      <c r="AB10742" s="59" t="s">
        <v>656</v>
      </c>
      <c r="AC10742" s="1">
        <v>3</v>
      </c>
      <c r="AD10742" s="38" t="s">
        <v>428</v>
      </c>
      <c r="AE10742" s="60" t="s">
        <v>133</v>
      </c>
      <c r="AF10742" s="40">
        <v>110</v>
      </c>
      <c r="AG10742" s="42">
        <v>10</v>
      </c>
      <c r="AH10742">
        <v>51</v>
      </c>
      <c r="AL10742" t="s">
        <v>22</v>
      </c>
      <c r="AM10742">
        <v>72</v>
      </c>
    </row>
    <row r="10743" spans="28:39">
      <c r="AB10743" s="59" t="s">
        <v>656</v>
      </c>
      <c r="AC10743" s="1">
        <v>3</v>
      </c>
      <c r="AD10743" s="38" t="s">
        <v>428</v>
      </c>
      <c r="AE10743" s="60" t="s">
        <v>133</v>
      </c>
      <c r="AF10743" s="40">
        <v>110</v>
      </c>
      <c r="AG10743" s="43">
        <v>20</v>
      </c>
      <c r="AH10743">
        <v>51</v>
      </c>
      <c r="AL10743" t="s">
        <v>22</v>
      </c>
      <c r="AM10743">
        <v>72</v>
      </c>
    </row>
    <row r="10744" spans="28:39">
      <c r="AB10744" s="59" t="s">
        <v>656</v>
      </c>
      <c r="AC10744" s="1">
        <v>3</v>
      </c>
      <c r="AD10744" s="38" t="s">
        <v>428</v>
      </c>
      <c r="AE10744" s="60" t="s">
        <v>133</v>
      </c>
      <c r="AF10744" s="40">
        <v>110</v>
      </c>
      <c r="AG10744" s="44">
        <v>30</v>
      </c>
      <c r="AH10744">
        <v>37</v>
      </c>
      <c r="AL10744" t="s">
        <v>22</v>
      </c>
      <c r="AM10744">
        <v>72</v>
      </c>
    </row>
    <row r="10745" spans="28:39">
      <c r="AB10745" s="59" t="s">
        <v>656</v>
      </c>
      <c r="AC10745" s="1">
        <v>3</v>
      </c>
      <c r="AD10745" s="38" t="s">
        <v>428</v>
      </c>
      <c r="AE10745" s="60" t="s">
        <v>133</v>
      </c>
      <c r="AF10745" s="40">
        <v>110</v>
      </c>
      <c r="AG10745" s="45">
        <v>40</v>
      </c>
      <c r="AH10745">
        <v>29</v>
      </c>
      <c r="AL10745" t="s">
        <v>22</v>
      </c>
      <c r="AM10745">
        <v>72</v>
      </c>
    </row>
    <row r="10746" spans="28:39">
      <c r="AB10746" s="59" t="s">
        <v>656</v>
      </c>
      <c r="AC10746" s="1">
        <v>3</v>
      </c>
      <c r="AD10746" s="38" t="s">
        <v>428</v>
      </c>
      <c r="AE10746" s="60" t="s">
        <v>133</v>
      </c>
      <c r="AF10746" s="40">
        <v>110</v>
      </c>
      <c r="AG10746" s="46">
        <v>50</v>
      </c>
      <c r="AH10746">
        <v>23</v>
      </c>
      <c r="AL10746" t="s">
        <v>22</v>
      </c>
      <c r="AM10746">
        <v>72</v>
      </c>
    </row>
    <row r="10747" spans="28:39">
      <c r="AB10747" s="59" t="s">
        <v>656</v>
      </c>
      <c r="AC10747" s="1">
        <v>3</v>
      </c>
      <c r="AD10747" s="38" t="s">
        <v>428</v>
      </c>
      <c r="AE10747" s="60" t="s">
        <v>133</v>
      </c>
      <c r="AF10747" s="40">
        <v>110</v>
      </c>
      <c r="AG10747" s="47">
        <v>60</v>
      </c>
      <c r="AH10747">
        <v>19</v>
      </c>
      <c r="AL10747" t="s">
        <v>22</v>
      </c>
      <c r="AM10747">
        <v>72</v>
      </c>
    </row>
    <row r="10748" spans="28:39">
      <c r="AB10748" s="59" t="s">
        <v>656</v>
      </c>
      <c r="AC10748" s="1">
        <v>3</v>
      </c>
      <c r="AD10748" s="38" t="s">
        <v>428</v>
      </c>
      <c r="AE10748" s="60" t="s">
        <v>133</v>
      </c>
      <c r="AF10748" s="40">
        <v>110</v>
      </c>
      <c r="AG10748" s="48">
        <v>70</v>
      </c>
      <c r="AH10748">
        <v>17</v>
      </c>
      <c r="AL10748" t="s">
        <v>22</v>
      </c>
      <c r="AM10748">
        <v>72</v>
      </c>
    </row>
    <row r="10749" spans="28:39">
      <c r="AB10749" s="59" t="s">
        <v>656</v>
      </c>
      <c r="AC10749" s="1">
        <v>3</v>
      </c>
      <c r="AD10749" s="38" t="s">
        <v>428</v>
      </c>
      <c r="AE10749" s="60" t="s">
        <v>133</v>
      </c>
      <c r="AF10749" s="49">
        <v>115</v>
      </c>
      <c r="AG10749" s="41">
        <v>0</v>
      </c>
      <c r="AH10749">
        <v>49</v>
      </c>
      <c r="AL10749" t="s">
        <v>22</v>
      </c>
      <c r="AM10749">
        <v>72</v>
      </c>
    </row>
    <row r="10750" spans="28:39">
      <c r="AB10750" s="59" t="s">
        <v>656</v>
      </c>
      <c r="AC10750" s="1">
        <v>3</v>
      </c>
      <c r="AD10750" s="38" t="s">
        <v>428</v>
      </c>
      <c r="AE10750" s="60" t="s">
        <v>133</v>
      </c>
      <c r="AF10750" s="49">
        <v>115</v>
      </c>
      <c r="AG10750" s="42">
        <v>10</v>
      </c>
      <c r="AH10750">
        <v>49</v>
      </c>
      <c r="AL10750" t="s">
        <v>22</v>
      </c>
      <c r="AM10750">
        <v>72</v>
      </c>
    </row>
    <row r="10751" spans="28:39">
      <c r="AB10751" s="59" t="s">
        <v>656</v>
      </c>
      <c r="AC10751" s="1">
        <v>3</v>
      </c>
      <c r="AD10751" s="38" t="s">
        <v>428</v>
      </c>
      <c r="AE10751" s="60" t="s">
        <v>133</v>
      </c>
      <c r="AF10751" s="49">
        <v>115</v>
      </c>
      <c r="AG10751" s="43">
        <v>20</v>
      </c>
      <c r="AH10751">
        <v>49</v>
      </c>
      <c r="AL10751" t="s">
        <v>22</v>
      </c>
      <c r="AM10751">
        <v>72</v>
      </c>
    </row>
    <row r="10752" spans="28:39">
      <c r="AB10752" s="59" t="s">
        <v>656</v>
      </c>
      <c r="AC10752" s="1">
        <v>3</v>
      </c>
      <c r="AD10752" s="38" t="s">
        <v>428</v>
      </c>
      <c r="AE10752" s="60" t="s">
        <v>133</v>
      </c>
      <c r="AF10752" s="49">
        <v>115</v>
      </c>
      <c r="AG10752" s="44">
        <v>30</v>
      </c>
      <c r="AH10752">
        <v>37</v>
      </c>
      <c r="AL10752" t="s">
        <v>22</v>
      </c>
      <c r="AM10752">
        <v>72</v>
      </c>
    </row>
    <row r="10753" spans="28:39">
      <c r="AB10753" s="59" t="s">
        <v>656</v>
      </c>
      <c r="AC10753" s="1">
        <v>3</v>
      </c>
      <c r="AD10753" s="38" t="s">
        <v>428</v>
      </c>
      <c r="AE10753" s="60" t="s">
        <v>133</v>
      </c>
      <c r="AF10753" s="49">
        <v>115</v>
      </c>
      <c r="AG10753" s="45">
        <v>40</v>
      </c>
      <c r="AH10753">
        <v>29</v>
      </c>
      <c r="AL10753" t="s">
        <v>22</v>
      </c>
      <c r="AM10753">
        <v>72</v>
      </c>
    </row>
    <row r="10754" spans="28:39">
      <c r="AB10754" s="59" t="s">
        <v>656</v>
      </c>
      <c r="AC10754" s="1">
        <v>3</v>
      </c>
      <c r="AD10754" s="38" t="s">
        <v>428</v>
      </c>
      <c r="AE10754" s="60" t="s">
        <v>133</v>
      </c>
      <c r="AF10754" s="49">
        <v>115</v>
      </c>
      <c r="AG10754" s="46">
        <v>50</v>
      </c>
      <c r="AH10754">
        <v>23</v>
      </c>
      <c r="AL10754" t="s">
        <v>22</v>
      </c>
      <c r="AM10754">
        <v>72</v>
      </c>
    </row>
    <row r="10755" spans="28:39">
      <c r="AB10755" s="59" t="s">
        <v>656</v>
      </c>
      <c r="AC10755" s="1">
        <v>3</v>
      </c>
      <c r="AD10755" s="38" t="s">
        <v>428</v>
      </c>
      <c r="AE10755" s="60" t="s">
        <v>133</v>
      </c>
      <c r="AF10755" s="49">
        <v>115</v>
      </c>
      <c r="AG10755" s="47">
        <v>60</v>
      </c>
      <c r="AH10755">
        <v>19</v>
      </c>
      <c r="AL10755" t="s">
        <v>22</v>
      </c>
      <c r="AM10755">
        <v>72</v>
      </c>
    </row>
    <row r="10756" spans="28:39">
      <c r="AB10756" s="59" t="s">
        <v>656</v>
      </c>
      <c r="AC10756" s="1">
        <v>3</v>
      </c>
      <c r="AD10756" s="38" t="s">
        <v>428</v>
      </c>
      <c r="AE10756" s="60" t="s">
        <v>133</v>
      </c>
      <c r="AF10756" s="49">
        <v>115</v>
      </c>
      <c r="AG10756" s="48">
        <v>70</v>
      </c>
      <c r="AH10756">
        <v>17</v>
      </c>
      <c r="AL10756" t="s">
        <v>22</v>
      </c>
      <c r="AM10756">
        <v>72</v>
      </c>
    </row>
    <row r="10757" spans="28:39">
      <c r="AB10757" s="59" t="s">
        <v>656</v>
      </c>
      <c r="AC10757" s="1">
        <v>3</v>
      </c>
      <c r="AD10757" s="38" t="s">
        <v>428</v>
      </c>
      <c r="AE10757" s="60" t="s">
        <v>133</v>
      </c>
      <c r="AF10757" s="50">
        <v>120</v>
      </c>
      <c r="AG10757" s="41">
        <v>0</v>
      </c>
      <c r="AH10757">
        <v>48</v>
      </c>
      <c r="AL10757" t="s">
        <v>22</v>
      </c>
      <c r="AM10757">
        <v>72</v>
      </c>
    </row>
    <row r="10758" spans="28:39">
      <c r="AB10758" s="59" t="s">
        <v>656</v>
      </c>
      <c r="AC10758" s="1">
        <v>3</v>
      </c>
      <c r="AD10758" s="38" t="s">
        <v>428</v>
      </c>
      <c r="AE10758" s="60" t="s">
        <v>133</v>
      </c>
      <c r="AF10758" s="50">
        <v>120</v>
      </c>
      <c r="AG10758" s="42">
        <v>10</v>
      </c>
      <c r="AH10758">
        <v>48</v>
      </c>
      <c r="AL10758" t="s">
        <v>22</v>
      </c>
      <c r="AM10758">
        <v>72</v>
      </c>
    </row>
    <row r="10759" spans="28:39">
      <c r="AB10759" s="59" t="s">
        <v>656</v>
      </c>
      <c r="AC10759" s="1">
        <v>3</v>
      </c>
      <c r="AD10759" s="38" t="s">
        <v>428</v>
      </c>
      <c r="AE10759" s="60" t="s">
        <v>133</v>
      </c>
      <c r="AF10759" s="50">
        <v>120</v>
      </c>
      <c r="AG10759" s="43">
        <v>20</v>
      </c>
      <c r="AH10759">
        <v>48</v>
      </c>
      <c r="AL10759" t="s">
        <v>22</v>
      </c>
      <c r="AM10759">
        <v>72</v>
      </c>
    </row>
    <row r="10760" spans="28:39">
      <c r="AB10760" s="59" t="s">
        <v>656</v>
      </c>
      <c r="AC10760" s="1">
        <v>3</v>
      </c>
      <c r="AD10760" s="38" t="s">
        <v>428</v>
      </c>
      <c r="AE10760" s="60" t="s">
        <v>133</v>
      </c>
      <c r="AF10760" s="50">
        <v>120</v>
      </c>
      <c r="AG10760" s="44">
        <v>30</v>
      </c>
      <c r="AH10760">
        <v>37</v>
      </c>
      <c r="AL10760" t="s">
        <v>22</v>
      </c>
      <c r="AM10760">
        <v>72</v>
      </c>
    </row>
    <row r="10761" spans="28:39">
      <c r="AB10761" s="59" t="s">
        <v>656</v>
      </c>
      <c r="AC10761" s="1">
        <v>3</v>
      </c>
      <c r="AD10761" s="38" t="s">
        <v>428</v>
      </c>
      <c r="AE10761" s="60" t="s">
        <v>133</v>
      </c>
      <c r="AF10761" s="50">
        <v>120</v>
      </c>
      <c r="AG10761" s="45">
        <v>40</v>
      </c>
      <c r="AH10761">
        <v>29</v>
      </c>
      <c r="AL10761" t="s">
        <v>22</v>
      </c>
      <c r="AM10761">
        <v>72</v>
      </c>
    </row>
    <row r="10762" spans="28:39">
      <c r="AB10762" s="59" t="s">
        <v>656</v>
      </c>
      <c r="AC10762" s="1">
        <v>3</v>
      </c>
      <c r="AD10762" s="38" t="s">
        <v>428</v>
      </c>
      <c r="AE10762" s="60" t="s">
        <v>133</v>
      </c>
      <c r="AF10762" s="50">
        <v>120</v>
      </c>
      <c r="AG10762" s="46">
        <v>50</v>
      </c>
      <c r="AH10762">
        <v>23</v>
      </c>
      <c r="AL10762" t="s">
        <v>22</v>
      </c>
      <c r="AM10762">
        <v>72</v>
      </c>
    </row>
    <row r="10763" spans="28:39">
      <c r="AB10763" s="59" t="s">
        <v>656</v>
      </c>
      <c r="AC10763" s="1">
        <v>3</v>
      </c>
      <c r="AD10763" s="38" t="s">
        <v>428</v>
      </c>
      <c r="AE10763" s="60" t="s">
        <v>133</v>
      </c>
      <c r="AF10763" s="50">
        <v>120</v>
      </c>
      <c r="AG10763" s="47">
        <v>60</v>
      </c>
      <c r="AH10763">
        <v>19</v>
      </c>
      <c r="AL10763" t="s">
        <v>22</v>
      </c>
      <c r="AM10763">
        <v>72</v>
      </c>
    </row>
    <row r="10764" spans="28:39">
      <c r="AB10764" s="59" t="s">
        <v>656</v>
      </c>
      <c r="AC10764" s="1">
        <v>3</v>
      </c>
      <c r="AD10764" s="38" t="s">
        <v>428</v>
      </c>
      <c r="AE10764" s="60" t="s">
        <v>133</v>
      </c>
      <c r="AF10764" s="50">
        <v>120</v>
      </c>
      <c r="AG10764" s="48">
        <v>70</v>
      </c>
      <c r="AH10764">
        <v>17</v>
      </c>
      <c r="AL10764" t="s">
        <v>22</v>
      </c>
      <c r="AM10764">
        <v>72</v>
      </c>
    </row>
    <row r="10765" spans="28:39">
      <c r="AB10765" s="59" t="s">
        <v>656</v>
      </c>
      <c r="AC10765" s="1">
        <v>3</v>
      </c>
      <c r="AD10765" s="38" t="s">
        <v>428</v>
      </c>
      <c r="AE10765" s="60" t="s">
        <v>133</v>
      </c>
      <c r="AF10765" s="51">
        <v>130</v>
      </c>
      <c r="AG10765" s="41">
        <v>0</v>
      </c>
      <c r="AH10765">
        <v>45</v>
      </c>
      <c r="AL10765" t="s">
        <v>22</v>
      </c>
      <c r="AM10765">
        <v>72</v>
      </c>
    </row>
    <row r="10766" spans="28:39">
      <c r="AB10766" s="59" t="s">
        <v>656</v>
      </c>
      <c r="AC10766" s="1">
        <v>3</v>
      </c>
      <c r="AD10766" s="38" t="s">
        <v>428</v>
      </c>
      <c r="AE10766" s="60" t="s">
        <v>133</v>
      </c>
      <c r="AF10766" s="51">
        <v>130</v>
      </c>
      <c r="AG10766" s="42">
        <v>10</v>
      </c>
      <c r="AH10766">
        <v>45</v>
      </c>
      <c r="AL10766" t="s">
        <v>22</v>
      </c>
      <c r="AM10766">
        <v>72</v>
      </c>
    </row>
    <row r="10767" spans="28:39">
      <c r="AB10767" s="59" t="s">
        <v>656</v>
      </c>
      <c r="AC10767" s="1">
        <v>3</v>
      </c>
      <c r="AD10767" s="38" t="s">
        <v>428</v>
      </c>
      <c r="AE10767" s="60" t="s">
        <v>133</v>
      </c>
      <c r="AF10767" s="51">
        <v>130</v>
      </c>
      <c r="AG10767" s="43">
        <v>20</v>
      </c>
      <c r="AH10767">
        <v>45</v>
      </c>
      <c r="AL10767" t="s">
        <v>22</v>
      </c>
      <c r="AM10767">
        <v>72</v>
      </c>
    </row>
    <row r="10768" spans="28:39">
      <c r="AB10768" s="59" t="s">
        <v>656</v>
      </c>
      <c r="AC10768" s="1">
        <v>3</v>
      </c>
      <c r="AD10768" s="38" t="s">
        <v>428</v>
      </c>
      <c r="AE10768" s="60" t="s">
        <v>133</v>
      </c>
      <c r="AF10768" s="51">
        <v>130</v>
      </c>
      <c r="AG10768" s="44">
        <v>30</v>
      </c>
      <c r="AH10768">
        <v>37</v>
      </c>
      <c r="AL10768" t="s">
        <v>22</v>
      </c>
      <c r="AM10768">
        <v>72</v>
      </c>
    </row>
    <row r="10769" spans="28:39">
      <c r="AB10769" s="59" t="s">
        <v>656</v>
      </c>
      <c r="AC10769" s="1">
        <v>3</v>
      </c>
      <c r="AD10769" s="38" t="s">
        <v>428</v>
      </c>
      <c r="AE10769" s="60" t="s">
        <v>133</v>
      </c>
      <c r="AF10769" s="51">
        <v>130</v>
      </c>
      <c r="AG10769" s="45">
        <v>40</v>
      </c>
      <c r="AH10769">
        <v>29</v>
      </c>
      <c r="AL10769" t="s">
        <v>22</v>
      </c>
      <c r="AM10769">
        <v>72</v>
      </c>
    </row>
    <row r="10770" spans="28:39">
      <c r="AB10770" s="59" t="s">
        <v>656</v>
      </c>
      <c r="AC10770" s="1">
        <v>3</v>
      </c>
      <c r="AD10770" s="38" t="s">
        <v>428</v>
      </c>
      <c r="AE10770" s="60" t="s">
        <v>133</v>
      </c>
      <c r="AF10770" s="51">
        <v>130</v>
      </c>
      <c r="AG10770" s="46">
        <v>50</v>
      </c>
      <c r="AH10770">
        <v>23</v>
      </c>
      <c r="AL10770" t="s">
        <v>22</v>
      </c>
      <c r="AM10770">
        <v>72</v>
      </c>
    </row>
    <row r="10771" spans="28:39">
      <c r="AB10771" s="59" t="s">
        <v>656</v>
      </c>
      <c r="AC10771" s="1">
        <v>3</v>
      </c>
      <c r="AD10771" s="38" t="s">
        <v>428</v>
      </c>
      <c r="AE10771" s="60" t="s">
        <v>133</v>
      </c>
      <c r="AF10771" s="51">
        <v>130</v>
      </c>
      <c r="AG10771" s="47">
        <v>60</v>
      </c>
      <c r="AH10771">
        <v>19</v>
      </c>
      <c r="AL10771" t="s">
        <v>22</v>
      </c>
      <c r="AM10771">
        <v>72</v>
      </c>
    </row>
    <row r="10772" spans="28:39">
      <c r="AB10772" s="59" t="s">
        <v>656</v>
      </c>
      <c r="AC10772" s="1">
        <v>3</v>
      </c>
      <c r="AD10772" s="38" t="s">
        <v>428</v>
      </c>
      <c r="AE10772" s="60" t="s">
        <v>133</v>
      </c>
      <c r="AF10772" s="51">
        <v>130</v>
      </c>
      <c r="AG10772" s="48">
        <v>70</v>
      </c>
      <c r="AH10772">
        <v>17</v>
      </c>
      <c r="AL10772" t="s">
        <v>22</v>
      </c>
      <c r="AM10772">
        <v>72</v>
      </c>
    </row>
    <row r="10773" spans="28:39">
      <c r="AB10773" s="59" t="s">
        <v>656</v>
      </c>
      <c r="AC10773" s="1">
        <v>3</v>
      </c>
      <c r="AD10773" s="38" t="s">
        <v>428</v>
      </c>
      <c r="AE10773" s="60" t="s">
        <v>133</v>
      </c>
      <c r="AF10773" s="52">
        <v>140</v>
      </c>
      <c r="AG10773" s="41">
        <v>0</v>
      </c>
      <c r="AH10773">
        <v>43</v>
      </c>
      <c r="AL10773" t="s">
        <v>22</v>
      </c>
      <c r="AM10773">
        <v>72</v>
      </c>
    </row>
    <row r="10774" spans="28:39">
      <c r="AB10774" s="59" t="s">
        <v>656</v>
      </c>
      <c r="AC10774" s="1">
        <v>3</v>
      </c>
      <c r="AD10774" s="38" t="s">
        <v>428</v>
      </c>
      <c r="AE10774" s="60" t="s">
        <v>133</v>
      </c>
      <c r="AF10774" s="52">
        <v>140</v>
      </c>
      <c r="AG10774" s="42">
        <v>10</v>
      </c>
      <c r="AH10774">
        <v>43</v>
      </c>
      <c r="AL10774" t="s">
        <v>22</v>
      </c>
      <c r="AM10774">
        <v>72</v>
      </c>
    </row>
    <row r="10775" spans="28:39">
      <c r="AB10775" s="59" t="s">
        <v>656</v>
      </c>
      <c r="AC10775" s="1">
        <v>3</v>
      </c>
      <c r="AD10775" s="38" t="s">
        <v>428</v>
      </c>
      <c r="AE10775" s="60" t="s">
        <v>133</v>
      </c>
      <c r="AF10775" s="52">
        <v>140</v>
      </c>
      <c r="AG10775" s="43">
        <v>20</v>
      </c>
      <c r="AH10775">
        <v>43</v>
      </c>
      <c r="AL10775" t="s">
        <v>22</v>
      </c>
      <c r="AM10775">
        <v>72</v>
      </c>
    </row>
    <row r="10776" spans="28:39">
      <c r="AB10776" s="59" t="s">
        <v>656</v>
      </c>
      <c r="AC10776" s="1">
        <v>3</v>
      </c>
      <c r="AD10776" s="38" t="s">
        <v>428</v>
      </c>
      <c r="AE10776" s="60" t="s">
        <v>133</v>
      </c>
      <c r="AF10776" s="52">
        <v>140</v>
      </c>
      <c r="AG10776" s="44">
        <v>30</v>
      </c>
      <c r="AH10776">
        <v>37</v>
      </c>
      <c r="AL10776" t="s">
        <v>22</v>
      </c>
      <c r="AM10776">
        <v>72</v>
      </c>
    </row>
    <row r="10777" spans="28:39">
      <c r="AB10777" s="59" t="s">
        <v>656</v>
      </c>
      <c r="AC10777" s="1">
        <v>3</v>
      </c>
      <c r="AD10777" s="38" t="s">
        <v>428</v>
      </c>
      <c r="AE10777" s="60" t="s">
        <v>133</v>
      </c>
      <c r="AF10777" s="52">
        <v>140</v>
      </c>
      <c r="AG10777" s="45">
        <v>40</v>
      </c>
      <c r="AH10777">
        <v>29</v>
      </c>
      <c r="AL10777" t="s">
        <v>22</v>
      </c>
      <c r="AM10777">
        <v>72</v>
      </c>
    </row>
    <row r="10778" spans="28:39">
      <c r="AB10778" s="59" t="s">
        <v>656</v>
      </c>
      <c r="AC10778" s="1">
        <v>3</v>
      </c>
      <c r="AD10778" s="38" t="s">
        <v>428</v>
      </c>
      <c r="AE10778" s="60" t="s">
        <v>133</v>
      </c>
      <c r="AF10778" s="52">
        <v>140</v>
      </c>
      <c r="AG10778" s="46">
        <v>50</v>
      </c>
      <c r="AH10778">
        <v>23</v>
      </c>
      <c r="AL10778" t="s">
        <v>22</v>
      </c>
      <c r="AM10778">
        <v>72</v>
      </c>
    </row>
    <row r="10779" spans="28:39">
      <c r="AB10779" s="59" t="s">
        <v>656</v>
      </c>
      <c r="AC10779" s="1">
        <v>3</v>
      </c>
      <c r="AD10779" s="38" t="s">
        <v>428</v>
      </c>
      <c r="AE10779" s="60" t="s">
        <v>133</v>
      </c>
      <c r="AF10779" s="52">
        <v>140</v>
      </c>
      <c r="AG10779" s="47">
        <v>60</v>
      </c>
      <c r="AH10779">
        <v>19</v>
      </c>
      <c r="AL10779" t="s">
        <v>22</v>
      </c>
      <c r="AM10779">
        <v>72</v>
      </c>
    </row>
    <row r="10780" spans="28:39">
      <c r="AB10780" s="59" t="s">
        <v>656</v>
      </c>
      <c r="AC10780" s="1">
        <v>3</v>
      </c>
      <c r="AD10780" s="38" t="s">
        <v>428</v>
      </c>
      <c r="AE10780" s="60" t="s">
        <v>133</v>
      </c>
      <c r="AF10780" s="52">
        <v>140</v>
      </c>
      <c r="AG10780" s="48">
        <v>70</v>
      </c>
      <c r="AH10780">
        <v>17</v>
      </c>
      <c r="AL10780" t="s">
        <v>22</v>
      </c>
      <c r="AM10780">
        <v>72</v>
      </c>
    </row>
    <row r="10781" spans="28:39">
      <c r="AB10781" s="59" t="s">
        <v>656</v>
      </c>
      <c r="AC10781" s="1">
        <v>3</v>
      </c>
      <c r="AD10781" s="38" t="s">
        <v>428</v>
      </c>
      <c r="AE10781" s="60" t="s">
        <v>133</v>
      </c>
      <c r="AF10781" s="53">
        <v>150</v>
      </c>
      <c r="AG10781" s="41">
        <v>0</v>
      </c>
      <c r="AH10781">
        <v>41</v>
      </c>
      <c r="AL10781" t="s">
        <v>22</v>
      </c>
      <c r="AM10781">
        <v>72</v>
      </c>
    </row>
    <row r="10782" spans="28:39">
      <c r="AB10782" s="59" t="s">
        <v>656</v>
      </c>
      <c r="AC10782" s="1">
        <v>3</v>
      </c>
      <c r="AD10782" s="38" t="s">
        <v>428</v>
      </c>
      <c r="AE10782" s="60" t="s">
        <v>133</v>
      </c>
      <c r="AF10782" s="53">
        <v>150</v>
      </c>
      <c r="AG10782" s="42">
        <v>10</v>
      </c>
      <c r="AH10782">
        <v>41</v>
      </c>
      <c r="AL10782" t="s">
        <v>22</v>
      </c>
      <c r="AM10782">
        <v>72</v>
      </c>
    </row>
    <row r="10783" spans="28:39">
      <c r="AB10783" s="59" t="s">
        <v>656</v>
      </c>
      <c r="AC10783" s="1">
        <v>3</v>
      </c>
      <c r="AD10783" s="38" t="s">
        <v>428</v>
      </c>
      <c r="AE10783" s="60" t="s">
        <v>133</v>
      </c>
      <c r="AF10783" s="53">
        <v>150</v>
      </c>
      <c r="AG10783" s="43">
        <v>20</v>
      </c>
      <c r="AH10783">
        <v>41</v>
      </c>
      <c r="AL10783" t="s">
        <v>22</v>
      </c>
      <c r="AM10783">
        <v>72</v>
      </c>
    </row>
    <row r="10784" spans="28:39">
      <c r="AB10784" s="59" t="s">
        <v>656</v>
      </c>
      <c r="AC10784" s="1">
        <v>3</v>
      </c>
      <c r="AD10784" s="38" t="s">
        <v>428</v>
      </c>
      <c r="AE10784" s="60" t="s">
        <v>133</v>
      </c>
      <c r="AF10784" s="53">
        <v>150</v>
      </c>
      <c r="AG10784" s="44">
        <v>30</v>
      </c>
      <c r="AH10784">
        <v>37</v>
      </c>
      <c r="AL10784" t="s">
        <v>22</v>
      </c>
      <c r="AM10784">
        <v>72</v>
      </c>
    </row>
    <row r="10785" spans="28:39">
      <c r="AB10785" s="59" t="s">
        <v>656</v>
      </c>
      <c r="AC10785" s="1">
        <v>3</v>
      </c>
      <c r="AD10785" s="38" t="s">
        <v>428</v>
      </c>
      <c r="AE10785" s="60" t="s">
        <v>133</v>
      </c>
      <c r="AF10785" s="53">
        <v>150</v>
      </c>
      <c r="AG10785" s="45">
        <v>40</v>
      </c>
      <c r="AH10785">
        <v>29</v>
      </c>
      <c r="AL10785" t="s">
        <v>22</v>
      </c>
      <c r="AM10785">
        <v>72</v>
      </c>
    </row>
    <row r="10786" spans="28:39">
      <c r="AB10786" s="59" t="s">
        <v>656</v>
      </c>
      <c r="AC10786" s="1">
        <v>3</v>
      </c>
      <c r="AD10786" s="38" t="s">
        <v>428</v>
      </c>
      <c r="AE10786" s="60" t="s">
        <v>133</v>
      </c>
      <c r="AF10786" s="53">
        <v>150</v>
      </c>
      <c r="AG10786" s="46">
        <v>50</v>
      </c>
      <c r="AH10786">
        <v>23</v>
      </c>
      <c r="AL10786" t="s">
        <v>22</v>
      </c>
      <c r="AM10786">
        <v>72</v>
      </c>
    </row>
    <row r="10787" spans="28:39">
      <c r="AB10787" s="59" t="s">
        <v>656</v>
      </c>
      <c r="AC10787" s="1">
        <v>3</v>
      </c>
      <c r="AD10787" s="38" t="s">
        <v>428</v>
      </c>
      <c r="AE10787" s="60" t="s">
        <v>133</v>
      </c>
      <c r="AF10787" s="53">
        <v>150</v>
      </c>
      <c r="AG10787" s="47">
        <v>60</v>
      </c>
      <c r="AH10787">
        <v>19</v>
      </c>
      <c r="AL10787" t="s">
        <v>22</v>
      </c>
      <c r="AM10787">
        <v>72</v>
      </c>
    </row>
    <row r="10788" spans="28:39">
      <c r="AB10788" s="59" t="s">
        <v>656</v>
      </c>
      <c r="AC10788" s="1">
        <v>3</v>
      </c>
      <c r="AD10788" s="38" t="s">
        <v>428</v>
      </c>
      <c r="AE10788" s="60" t="s">
        <v>133</v>
      </c>
      <c r="AF10788" s="53">
        <v>150</v>
      </c>
      <c r="AG10788" s="48">
        <v>70</v>
      </c>
      <c r="AH10788">
        <v>17</v>
      </c>
      <c r="AL10788" t="s">
        <v>22</v>
      </c>
      <c r="AM10788">
        <v>72</v>
      </c>
    </row>
    <row r="10789" spans="28:39">
      <c r="AB10789" s="59" t="s">
        <v>656</v>
      </c>
      <c r="AC10789" s="1">
        <v>3</v>
      </c>
      <c r="AD10789" s="38" t="s">
        <v>428</v>
      </c>
      <c r="AE10789" s="60" t="s">
        <v>133</v>
      </c>
      <c r="AF10789" s="54">
        <v>160</v>
      </c>
      <c r="AG10789" s="41">
        <v>0</v>
      </c>
      <c r="AH10789">
        <v>39</v>
      </c>
      <c r="AL10789" t="s">
        <v>22</v>
      </c>
      <c r="AM10789">
        <v>72</v>
      </c>
    </row>
    <row r="10790" spans="28:39">
      <c r="AB10790" s="59" t="s">
        <v>656</v>
      </c>
      <c r="AC10790" s="1">
        <v>3</v>
      </c>
      <c r="AD10790" s="38" t="s">
        <v>428</v>
      </c>
      <c r="AE10790" s="60" t="s">
        <v>133</v>
      </c>
      <c r="AF10790" s="54">
        <v>160</v>
      </c>
      <c r="AG10790" s="42">
        <v>10</v>
      </c>
      <c r="AH10790">
        <v>39</v>
      </c>
      <c r="AL10790" t="s">
        <v>22</v>
      </c>
      <c r="AM10790">
        <v>72</v>
      </c>
    </row>
    <row r="10791" spans="28:39">
      <c r="AB10791" s="59" t="s">
        <v>656</v>
      </c>
      <c r="AC10791" s="1">
        <v>3</v>
      </c>
      <c r="AD10791" s="38" t="s">
        <v>428</v>
      </c>
      <c r="AE10791" s="60" t="s">
        <v>133</v>
      </c>
      <c r="AF10791" s="54">
        <v>160</v>
      </c>
      <c r="AG10791" s="43">
        <v>20</v>
      </c>
      <c r="AH10791">
        <v>39</v>
      </c>
      <c r="AL10791" t="s">
        <v>22</v>
      </c>
      <c r="AM10791">
        <v>72</v>
      </c>
    </row>
    <row r="10792" spans="28:39">
      <c r="AB10792" s="59" t="s">
        <v>656</v>
      </c>
      <c r="AC10792" s="1">
        <v>3</v>
      </c>
      <c r="AD10792" s="38" t="s">
        <v>428</v>
      </c>
      <c r="AE10792" s="60" t="s">
        <v>133</v>
      </c>
      <c r="AF10792" s="54">
        <v>160</v>
      </c>
      <c r="AG10792" s="44">
        <v>30</v>
      </c>
      <c r="AH10792">
        <v>37</v>
      </c>
      <c r="AL10792" t="s">
        <v>22</v>
      </c>
      <c r="AM10792">
        <v>72</v>
      </c>
    </row>
    <row r="10793" spans="28:39">
      <c r="AB10793" s="59" t="s">
        <v>656</v>
      </c>
      <c r="AC10793" s="1">
        <v>3</v>
      </c>
      <c r="AD10793" s="38" t="s">
        <v>428</v>
      </c>
      <c r="AE10793" s="60" t="s">
        <v>133</v>
      </c>
      <c r="AF10793" s="54">
        <v>160</v>
      </c>
      <c r="AG10793" s="45">
        <v>40</v>
      </c>
      <c r="AH10793">
        <v>29</v>
      </c>
      <c r="AL10793" t="s">
        <v>22</v>
      </c>
      <c r="AM10793">
        <v>72</v>
      </c>
    </row>
    <row r="10794" spans="28:39">
      <c r="AB10794" s="59" t="s">
        <v>656</v>
      </c>
      <c r="AC10794" s="1">
        <v>3</v>
      </c>
      <c r="AD10794" s="38" t="s">
        <v>428</v>
      </c>
      <c r="AE10794" s="60" t="s">
        <v>133</v>
      </c>
      <c r="AF10794" s="54">
        <v>160</v>
      </c>
      <c r="AG10794" s="46">
        <v>50</v>
      </c>
      <c r="AH10794">
        <v>23</v>
      </c>
      <c r="AL10794" t="s">
        <v>22</v>
      </c>
      <c r="AM10794">
        <v>72</v>
      </c>
    </row>
    <row r="10795" spans="28:39">
      <c r="AB10795" s="59" t="s">
        <v>656</v>
      </c>
      <c r="AC10795" s="1">
        <v>3</v>
      </c>
      <c r="AD10795" s="38" t="s">
        <v>428</v>
      </c>
      <c r="AE10795" s="60" t="s">
        <v>133</v>
      </c>
      <c r="AF10795" s="54">
        <v>160</v>
      </c>
      <c r="AG10795" s="47">
        <v>60</v>
      </c>
      <c r="AH10795">
        <v>19</v>
      </c>
      <c r="AL10795" t="s">
        <v>22</v>
      </c>
      <c r="AM10795">
        <v>72</v>
      </c>
    </row>
    <row r="10796" spans="28:39">
      <c r="AB10796" s="59" t="s">
        <v>656</v>
      </c>
      <c r="AC10796" s="1">
        <v>3</v>
      </c>
      <c r="AD10796" s="38" t="s">
        <v>428</v>
      </c>
      <c r="AE10796" s="60" t="s">
        <v>133</v>
      </c>
      <c r="AF10796" s="54">
        <v>160</v>
      </c>
      <c r="AG10796" s="48">
        <v>70</v>
      </c>
      <c r="AH10796">
        <v>17</v>
      </c>
      <c r="AL10796" t="s">
        <v>22</v>
      </c>
      <c r="AM10796">
        <v>72</v>
      </c>
    </row>
    <row r="10797" spans="28:39">
      <c r="AB10797" s="59" t="s">
        <v>656</v>
      </c>
      <c r="AC10797" s="1">
        <v>3</v>
      </c>
      <c r="AD10797" s="38" t="s">
        <v>428</v>
      </c>
      <c r="AE10797" s="60" t="s">
        <v>133</v>
      </c>
      <c r="AF10797" s="55">
        <v>170</v>
      </c>
      <c r="AG10797" s="41">
        <v>0</v>
      </c>
      <c r="AH10797">
        <v>38</v>
      </c>
      <c r="AL10797" t="s">
        <v>22</v>
      </c>
      <c r="AM10797">
        <v>72</v>
      </c>
    </row>
    <row r="10798" spans="28:39">
      <c r="AB10798" s="59" t="s">
        <v>656</v>
      </c>
      <c r="AC10798" s="1">
        <v>3</v>
      </c>
      <c r="AD10798" s="38" t="s">
        <v>428</v>
      </c>
      <c r="AE10798" s="60" t="s">
        <v>133</v>
      </c>
      <c r="AF10798" s="55">
        <v>170</v>
      </c>
      <c r="AG10798" s="42">
        <v>10</v>
      </c>
      <c r="AH10798">
        <v>38</v>
      </c>
      <c r="AL10798" t="s">
        <v>22</v>
      </c>
      <c r="AM10798">
        <v>72</v>
      </c>
    </row>
    <row r="10799" spans="28:39">
      <c r="AB10799" s="59" t="s">
        <v>656</v>
      </c>
      <c r="AC10799" s="1">
        <v>3</v>
      </c>
      <c r="AD10799" s="38" t="s">
        <v>428</v>
      </c>
      <c r="AE10799" s="60" t="s">
        <v>133</v>
      </c>
      <c r="AF10799" s="55">
        <v>170</v>
      </c>
      <c r="AG10799" s="43">
        <v>20</v>
      </c>
      <c r="AH10799">
        <v>38</v>
      </c>
      <c r="AL10799" t="s">
        <v>22</v>
      </c>
      <c r="AM10799">
        <v>72</v>
      </c>
    </row>
    <row r="10800" spans="28:39">
      <c r="AB10800" s="59" t="s">
        <v>656</v>
      </c>
      <c r="AC10800" s="1">
        <v>3</v>
      </c>
      <c r="AD10800" s="38" t="s">
        <v>428</v>
      </c>
      <c r="AE10800" s="60" t="s">
        <v>133</v>
      </c>
      <c r="AF10800" s="55">
        <v>170</v>
      </c>
      <c r="AG10800" s="44">
        <v>30</v>
      </c>
      <c r="AH10800">
        <v>37</v>
      </c>
      <c r="AL10800" t="s">
        <v>22</v>
      </c>
      <c r="AM10800">
        <v>72</v>
      </c>
    </row>
    <row r="10801" spans="28:39">
      <c r="AB10801" s="59" t="s">
        <v>656</v>
      </c>
      <c r="AC10801" s="1">
        <v>3</v>
      </c>
      <c r="AD10801" s="38" t="s">
        <v>428</v>
      </c>
      <c r="AE10801" s="60" t="s">
        <v>133</v>
      </c>
      <c r="AF10801" s="55">
        <v>170</v>
      </c>
      <c r="AG10801" s="45">
        <v>40</v>
      </c>
      <c r="AH10801">
        <v>29</v>
      </c>
      <c r="AL10801" t="s">
        <v>22</v>
      </c>
      <c r="AM10801">
        <v>72</v>
      </c>
    </row>
    <row r="10802" spans="28:39">
      <c r="AB10802" s="59" t="s">
        <v>656</v>
      </c>
      <c r="AC10802" s="1">
        <v>3</v>
      </c>
      <c r="AD10802" s="38" t="s">
        <v>428</v>
      </c>
      <c r="AE10802" s="60" t="s">
        <v>133</v>
      </c>
      <c r="AF10802" s="55">
        <v>170</v>
      </c>
      <c r="AG10802" s="46">
        <v>50</v>
      </c>
      <c r="AH10802">
        <v>23</v>
      </c>
      <c r="AL10802" t="s">
        <v>22</v>
      </c>
      <c r="AM10802">
        <v>72</v>
      </c>
    </row>
    <row r="10803" spans="28:39">
      <c r="AB10803" s="59" t="s">
        <v>656</v>
      </c>
      <c r="AC10803" s="1">
        <v>3</v>
      </c>
      <c r="AD10803" s="38" t="s">
        <v>428</v>
      </c>
      <c r="AE10803" s="60" t="s">
        <v>133</v>
      </c>
      <c r="AF10803" s="55">
        <v>170</v>
      </c>
      <c r="AG10803" s="47">
        <v>60</v>
      </c>
      <c r="AH10803">
        <v>19</v>
      </c>
      <c r="AL10803" t="s">
        <v>22</v>
      </c>
      <c r="AM10803">
        <v>72</v>
      </c>
    </row>
    <row r="10804" spans="28:39">
      <c r="AB10804" s="59" t="s">
        <v>656</v>
      </c>
      <c r="AC10804" s="1">
        <v>3</v>
      </c>
      <c r="AD10804" s="38" t="s">
        <v>428</v>
      </c>
      <c r="AE10804" s="60" t="s">
        <v>133</v>
      </c>
      <c r="AF10804" s="55">
        <v>170</v>
      </c>
      <c r="AG10804" s="48">
        <v>70</v>
      </c>
      <c r="AH10804">
        <v>17</v>
      </c>
      <c r="AL10804" t="s">
        <v>22</v>
      </c>
      <c r="AM10804">
        <v>72</v>
      </c>
    </row>
    <row r="10805" spans="28:39">
      <c r="AB10805" s="59" t="s">
        <v>656</v>
      </c>
      <c r="AC10805" s="1">
        <v>3</v>
      </c>
      <c r="AD10805" s="38" t="s">
        <v>428</v>
      </c>
      <c r="AE10805" s="60" t="s">
        <v>133</v>
      </c>
      <c r="AF10805" s="56">
        <v>180</v>
      </c>
      <c r="AG10805" s="41">
        <v>0</v>
      </c>
      <c r="AH10805">
        <v>34</v>
      </c>
      <c r="AL10805" t="s">
        <v>22</v>
      </c>
      <c r="AM10805">
        <v>72</v>
      </c>
    </row>
    <row r="10806" spans="28:39">
      <c r="AB10806" s="59" t="s">
        <v>656</v>
      </c>
      <c r="AC10806" s="1">
        <v>3</v>
      </c>
      <c r="AD10806" s="38" t="s">
        <v>428</v>
      </c>
      <c r="AE10806" s="60" t="s">
        <v>133</v>
      </c>
      <c r="AF10806" s="56">
        <v>180</v>
      </c>
      <c r="AG10806" s="42">
        <v>10</v>
      </c>
      <c r="AH10806">
        <v>34</v>
      </c>
      <c r="AL10806" t="s">
        <v>22</v>
      </c>
      <c r="AM10806">
        <v>72</v>
      </c>
    </row>
    <row r="10807" spans="28:39">
      <c r="AB10807" s="59" t="s">
        <v>656</v>
      </c>
      <c r="AC10807" s="1">
        <v>3</v>
      </c>
      <c r="AD10807" s="38" t="s">
        <v>428</v>
      </c>
      <c r="AE10807" s="60" t="s">
        <v>133</v>
      </c>
      <c r="AF10807" s="56">
        <v>180</v>
      </c>
      <c r="AG10807" s="43">
        <v>20</v>
      </c>
      <c r="AH10807">
        <v>34</v>
      </c>
      <c r="AL10807" t="s">
        <v>22</v>
      </c>
      <c r="AM10807">
        <v>72</v>
      </c>
    </row>
    <row r="10808" spans="28:39">
      <c r="AB10808" s="59" t="s">
        <v>656</v>
      </c>
      <c r="AC10808" s="1">
        <v>3</v>
      </c>
      <c r="AD10808" s="38" t="s">
        <v>428</v>
      </c>
      <c r="AE10808" s="60" t="s">
        <v>133</v>
      </c>
      <c r="AF10808" s="56">
        <v>180</v>
      </c>
      <c r="AG10808" s="44">
        <v>30</v>
      </c>
      <c r="AH10808">
        <v>34</v>
      </c>
      <c r="AL10808" t="s">
        <v>22</v>
      </c>
      <c r="AM10808">
        <v>72</v>
      </c>
    </row>
    <row r="10809" spans="28:39">
      <c r="AB10809" s="59" t="s">
        <v>656</v>
      </c>
      <c r="AC10809" s="1">
        <v>3</v>
      </c>
      <c r="AD10809" s="38" t="s">
        <v>428</v>
      </c>
      <c r="AE10809" s="60" t="s">
        <v>133</v>
      </c>
      <c r="AF10809" s="56">
        <v>180</v>
      </c>
      <c r="AG10809" s="45">
        <v>40</v>
      </c>
      <c r="AH10809">
        <v>28</v>
      </c>
      <c r="AL10809" t="s">
        <v>22</v>
      </c>
      <c r="AM10809">
        <v>72</v>
      </c>
    </row>
    <row r="10810" spans="28:39">
      <c r="AB10810" s="59" t="s">
        <v>656</v>
      </c>
      <c r="AC10810" s="1">
        <v>3</v>
      </c>
      <c r="AD10810" s="38" t="s">
        <v>428</v>
      </c>
      <c r="AE10810" s="60" t="s">
        <v>133</v>
      </c>
      <c r="AF10810" s="56">
        <v>180</v>
      </c>
      <c r="AG10810" s="46">
        <v>50</v>
      </c>
      <c r="AH10810">
        <v>23</v>
      </c>
      <c r="AL10810" t="s">
        <v>22</v>
      </c>
      <c r="AM10810">
        <v>72</v>
      </c>
    </row>
    <row r="10811" spans="28:39">
      <c r="AB10811" s="59" t="s">
        <v>656</v>
      </c>
      <c r="AC10811" s="1">
        <v>3</v>
      </c>
      <c r="AD10811" s="38" t="s">
        <v>428</v>
      </c>
      <c r="AE10811" s="60" t="s">
        <v>133</v>
      </c>
      <c r="AF10811" s="56">
        <v>180</v>
      </c>
      <c r="AG10811" s="47">
        <v>60</v>
      </c>
      <c r="AH10811">
        <v>19</v>
      </c>
      <c r="AL10811" t="s">
        <v>22</v>
      </c>
      <c r="AM10811">
        <v>72</v>
      </c>
    </row>
    <row r="10812" spans="28:39">
      <c r="AB10812" s="59" t="s">
        <v>656</v>
      </c>
      <c r="AC10812" s="1">
        <v>3</v>
      </c>
      <c r="AD10812" s="38" t="s">
        <v>428</v>
      </c>
      <c r="AE10812" s="60" t="s">
        <v>133</v>
      </c>
      <c r="AF10812" s="56">
        <v>180</v>
      </c>
      <c r="AG10812" s="48">
        <v>70</v>
      </c>
      <c r="AH10812">
        <v>17</v>
      </c>
      <c r="AL10812" t="s">
        <v>22</v>
      </c>
      <c r="AM10812">
        <v>72</v>
      </c>
    </row>
    <row r="10813" spans="28:39">
      <c r="AB10813" s="59" t="s">
        <v>656</v>
      </c>
      <c r="AC10813" s="1">
        <v>3</v>
      </c>
      <c r="AD10813" s="38" t="s">
        <v>428</v>
      </c>
      <c r="AE10813" s="60" t="s">
        <v>133</v>
      </c>
      <c r="AF10813" s="57">
        <v>200</v>
      </c>
      <c r="AG10813" s="41">
        <v>0</v>
      </c>
      <c r="AH10813">
        <v>27</v>
      </c>
      <c r="AL10813" t="s">
        <v>22</v>
      </c>
      <c r="AM10813">
        <v>72</v>
      </c>
    </row>
    <row r="10814" spans="28:39">
      <c r="AB10814" s="59" t="s">
        <v>656</v>
      </c>
      <c r="AC10814" s="1">
        <v>3</v>
      </c>
      <c r="AD10814" s="38" t="s">
        <v>428</v>
      </c>
      <c r="AE10814" s="60" t="s">
        <v>133</v>
      </c>
      <c r="AF10814" s="57">
        <v>200</v>
      </c>
      <c r="AG10814" s="42">
        <v>10</v>
      </c>
      <c r="AH10814">
        <v>27</v>
      </c>
      <c r="AL10814" t="s">
        <v>22</v>
      </c>
      <c r="AM10814">
        <v>72</v>
      </c>
    </row>
    <row r="10815" spans="28:39">
      <c r="AB10815" s="59" t="s">
        <v>656</v>
      </c>
      <c r="AC10815" s="1">
        <v>3</v>
      </c>
      <c r="AD10815" s="38" t="s">
        <v>428</v>
      </c>
      <c r="AE10815" s="60" t="s">
        <v>133</v>
      </c>
      <c r="AF10815" s="57">
        <v>200</v>
      </c>
      <c r="AG10815" s="43">
        <v>20</v>
      </c>
      <c r="AH10815">
        <v>27</v>
      </c>
      <c r="AL10815" t="s">
        <v>22</v>
      </c>
      <c r="AM10815">
        <v>72</v>
      </c>
    </row>
    <row r="10816" spans="28:39">
      <c r="AB10816" s="59" t="s">
        <v>656</v>
      </c>
      <c r="AC10816" s="1">
        <v>3</v>
      </c>
      <c r="AD10816" s="38" t="s">
        <v>428</v>
      </c>
      <c r="AE10816" s="60" t="s">
        <v>133</v>
      </c>
      <c r="AF10816" s="57">
        <v>200</v>
      </c>
      <c r="AG10816" s="44">
        <v>30</v>
      </c>
      <c r="AH10816">
        <v>27</v>
      </c>
      <c r="AL10816" t="s">
        <v>22</v>
      </c>
      <c r="AM10816">
        <v>72</v>
      </c>
    </row>
    <row r="10817" spans="28:39">
      <c r="AB10817" s="59" t="s">
        <v>656</v>
      </c>
      <c r="AC10817" s="1">
        <v>3</v>
      </c>
      <c r="AD10817" s="38" t="s">
        <v>428</v>
      </c>
      <c r="AE10817" s="60" t="s">
        <v>133</v>
      </c>
      <c r="AF10817" s="57">
        <v>200</v>
      </c>
      <c r="AG10817" s="45">
        <v>40</v>
      </c>
      <c r="AH10817">
        <v>27</v>
      </c>
      <c r="AL10817" t="s">
        <v>22</v>
      </c>
      <c r="AM10817">
        <v>72</v>
      </c>
    </row>
    <row r="10818" spans="28:39">
      <c r="AB10818" s="59" t="s">
        <v>656</v>
      </c>
      <c r="AC10818" s="1">
        <v>3</v>
      </c>
      <c r="AD10818" s="38" t="s">
        <v>428</v>
      </c>
      <c r="AE10818" s="60" t="s">
        <v>133</v>
      </c>
      <c r="AF10818" s="57">
        <v>200</v>
      </c>
      <c r="AG10818" s="46">
        <v>50</v>
      </c>
      <c r="AH10818">
        <v>23</v>
      </c>
      <c r="AL10818" t="s">
        <v>22</v>
      </c>
      <c r="AM10818">
        <v>72</v>
      </c>
    </row>
    <row r="10819" spans="28:39">
      <c r="AB10819" s="59" t="s">
        <v>656</v>
      </c>
      <c r="AC10819" s="1">
        <v>3</v>
      </c>
      <c r="AD10819" s="38" t="s">
        <v>428</v>
      </c>
      <c r="AE10819" s="60" t="s">
        <v>133</v>
      </c>
      <c r="AF10819" s="57">
        <v>200</v>
      </c>
      <c r="AG10819" s="47">
        <v>60</v>
      </c>
      <c r="AH10819">
        <v>19</v>
      </c>
      <c r="AL10819" t="s">
        <v>22</v>
      </c>
      <c r="AM10819">
        <v>72</v>
      </c>
    </row>
    <row r="10820" spans="28:39">
      <c r="AB10820" s="59" t="s">
        <v>656</v>
      </c>
      <c r="AC10820" s="1">
        <v>3</v>
      </c>
      <c r="AD10820" s="38" t="s">
        <v>428</v>
      </c>
      <c r="AE10820" s="60" t="s">
        <v>133</v>
      </c>
      <c r="AF10820" s="57">
        <v>200</v>
      </c>
      <c r="AG10820" s="48">
        <v>70</v>
      </c>
      <c r="AH10820">
        <v>17</v>
      </c>
      <c r="AL10820" t="s">
        <v>22</v>
      </c>
      <c r="AM10820">
        <v>72</v>
      </c>
    </row>
    <row r="10821" spans="28:39">
      <c r="AL10821" t="s">
        <v>22</v>
      </c>
      <c r="AM10821">
        <v>72</v>
      </c>
    </row>
    <row r="10822" spans="28:39">
      <c r="AL10822" t="s">
        <v>22</v>
      </c>
      <c r="AM10822">
        <v>72</v>
      </c>
    </row>
    <row r="10823" spans="28:39">
      <c r="AB10823" t="s">
        <v>650</v>
      </c>
      <c r="AC10823" s="1">
        <v>1</v>
      </c>
      <c r="AD10823" s="38" t="s">
        <v>337</v>
      </c>
      <c r="AE10823" s="61" t="s">
        <v>136</v>
      </c>
      <c r="AF10823" s="40">
        <v>110</v>
      </c>
      <c r="AG10823" s="41">
        <v>0</v>
      </c>
      <c r="AH10823">
        <v>80</v>
      </c>
      <c r="AL10823" t="s">
        <v>22</v>
      </c>
      <c r="AM10823">
        <v>72</v>
      </c>
    </row>
    <row r="10824" spans="28:39">
      <c r="AB10824" t="s">
        <v>650</v>
      </c>
      <c r="AC10824" s="1">
        <v>1</v>
      </c>
      <c r="AD10824" s="38" t="s">
        <v>337</v>
      </c>
      <c r="AE10824" s="61" t="s">
        <v>136</v>
      </c>
      <c r="AF10824" s="40">
        <v>110</v>
      </c>
      <c r="AG10824" s="42">
        <v>10</v>
      </c>
      <c r="AH10824">
        <v>75</v>
      </c>
      <c r="AL10824" t="s">
        <v>22</v>
      </c>
      <c r="AM10824">
        <v>72</v>
      </c>
    </row>
    <row r="10825" spans="28:39">
      <c r="AB10825" t="s">
        <v>650</v>
      </c>
      <c r="AC10825" s="1">
        <v>1</v>
      </c>
      <c r="AD10825" s="38" t="s">
        <v>337</v>
      </c>
      <c r="AE10825" s="61" t="s">
        <v>136</v>
      </c>
      <c r="AF10825" s="40">
        <v>110</v>
      </c>
      <c r="AG10825" s="43">
        <v>20</v>
      </c>
      <c r="AH10825">
        <v>64</v>
      </c>
      <c r="AL10825" t="s">
        <v>22</v>
      </c>
      <c r="AM10825">
        <v>72</v>
      </c>
    </row>
    <row r="10826" spans="28:39">
      <c r="AB10826" t="s">
        <v>650</v>
      </c>
      <c r="AC10826" s="1">
        <v>1</v>
      </c>
      <c r="AD10826" s="38" t="s">
        <v>337</v>
      </c>
      <c r="AE10826" s="61" t="s">
        <v>136</v>
      </c>
      <c r="AF10826" s="40">
        <v>110</v>
      </c>
      <c r="AG10826" s="44">
        <v>30</v>
      </c>
      <c r="AH10826">
        <v>57</v>
      </c>
      <c r="AL10826" t="s">
        <v>22</v>
      </c>
      <c r="AM10826">
        <v>72</v>
      </c>
    </row>
    <row r="10827" spans="28:39">
      <c r="AB10827" t="s">
        <v>650</v>
      </c>
      <c r="AC10827" s="1">
        <v>1</v>
      </c>
      <c r="AD10827" s="38" t="s">
        <v>337</v>
      </c>
      <c r="AE10827" s="61" t="s">
        <v>136</v>
      </c>
      <c r="AF10827" s="40">
        <v>110</v>
      </c>
      <c r="AG10827" s="45">
        <v>40</v>
      </c>
      <c r="AH10827">
        <v>52</v>
      </c>
      <c r="AL10827" t="s">
        <v>22</v>
      </c>
      <c r="AM10827">
        <v>72</v>
      </c>
    </row>
    <row r="10828" spans="28:39">
      <c r="AB10828" t="s">
        <v>650</v>
      </c>
      <c r="AC10828" s="1">
        <v>1</v>
      </c>
      <c r="AD10828" s="38" t="s">
        <v>337</v>
      </c>
      <c r="AE10828" s="61" t="s">
        <v>136</v>
      </c>
      <c r="AF10828" s="40">
        <v>110</v>
      </c>
      <c r="AG10828" s="46">
        <v>50</v>
      </c>
      <c r="AH10828">
        <v>48</v>
      </c>
      <c r="AL10828" t="s">
        <v>22</v>
      </c>
      <c r="AM10828">
        <v>72</v>
      </c>
    </row>
    <row r="10829" spans="28:39">
      <c r="AB10829" t="s">
        <v>650</v>
      </c>
      <c r="AC10829" s="1">
        <v>1</v>
      </c>
      <c r="AD10829" s="38" t="s">
        <v>337</v>
      </c>
      <c r="AE10829" s="61" t="s">
        <v>136</v>
      </c>
      <c r="AF10829" s="40">
        <v>110</v>
      </c>
      <c r="AG10829" s="47">
        <v>60</v>
      </c>
      <c r="AH10829">
        <v>43</v>
      </c>
      <c r="AL10829" t="s">
        <v>22</v>
      </c>
      <c r="AM10829">
        <v>72</v>
      </c>
    </row>
    <row r="10830" spans="28:39">
      <c r="AB10830" t="s">
        <v>650</v>
      </c>
      <c r="AC10830" s="1">
        <v>1</v>
      </c>
      <c r="AD10830" s="38" t="s">
        <v>337</v>
      </c>
      <c r="AE10830" s="61" t="s">
        <v>136</v>
      </c>
      <c r="AF10830" s="40">
        <v>110</v>
      </c>
      <c r="AG10830" s="48">
        <v>70</v>
      </c>
      <c r="AH10830">
        <v>40</v>
      </c>
      <c r="AL10830" t="s">
        <v>22</v>
      </c>
      <c r="AM10830">
        <v>72</v>
      </c>
    </row>
    <row r="10831" spans="28:39">
      <c r="AB10831" t="s">
        <v>650</v>
      </c>
      <c r="AC10831" s="1">
        <v>1</v>
      </c>
      <c r="AD10831" s="38" t="s">
        <v>337</v>
      </c>
      <c r="AE10831" s="61" t="s">
        <v>136</v>
      </c>
      <c r="AF10831" s="49">
        <v>115</v>
      </c>
      <c r="AG10831" s="41">
        <v>0</v>
      </c>
      <c r="AH10831">
        <v>77</v>
      </c>
      <c r="AL10831" t="s">
        <v>22</v>
      </c>
      <c r="AM10831">
        <v>72</v>
      </c>
    </row>
    <row r="10832" spans="28:39">
      <c r="AB10832" t="s">
        <v>650</v>
      </c>
      <c r="AC10832" s="1">
        <v>1</v>
      </c>
      <c r="AD10832" s="38" t="s">
        <v>337</v>
      </c>
      <c r="AE10832" s="61" t="s">
        <v>136</v>
      </c>
      <c r="AF10832" s="49">
        <v>115</v>
      </c>
      <c r="AG10832" s="42">
        <v>10</v>
      </c>
      <c r="AH10832">
        <v>74</v>
      </c>
      <c r="AL10832" t="s">
        <v>22</v>
      </c>
      <c r="AM10832">
        <v>72</v>
      </c>
    </row>
    <row r="10833" spans="28:39">
      <c r="AB10833" t="s">
        <v>650</v>
      </c>
      <c r="AC10833" s="1">
        <v>1</v>
      </c>
      <c r="AD10833" s="38" t="s">
        <v>337</v>
      </c>
      <c r="AE10833" s="61" t="s">
        <v>136</v>
      </c>
      <c r="AF10833" s="49">
        <v>115</v>
      </c>
      <c r="AG10833" s="43">
        <v>20</v>
      </c>
      <c r="AH10833">
        <v>64</v>
      </c>
      <c r="AL10833" t="s">
        <v>22</v>
      </c>
      <c r="AM10833">
        <v>72</v>
      </c>
    </row>
    <row r="10834" spans="28:39">
      <c r="AB10834" t="s">
        <v>650</v>
      </c>
      <c r="AC10834" s="1">
        <v>1</v>
      </c>
      <c r="AD10834" s="38" t="s">
        <v>337</v>
      </c>
      <c r="AE10834" s="61" t="s">
        <v>136</v>
      </c>
      <c r="AF10834" s="49">
        <v>115</v>
      </c>
      <c r="AG10834" s="44">
        <v>30</v>
      </c>
      <c r="AH10834">
        <v>57</v>
      </c>
      <c r="AL10834" t="s">
        <v>22</v>
      </c>
      <c r="AM10834">
        <v>72</v>
      </c>
    </row>
    <row r="10835" spans="28:39">
      <c r="AB10835" t="s">
        <v>650</v>
      </c>
      <c r="AC10835" s="1">
        <v>1</v>
      </c>
      <c r="AD10835" s="38" t="s">
        <v>337</v>
      </c>
      <c r="AE10835" s="61" t="s">
        <v>136</v>
      </c>
      <c r="AF10835" s="49">
        <v>115</v>
      </c>
      <c r="AG10835" s="45">
        <v>40</v>
      </c>
      <c r="AH10835">
        <v>52</v>
      </c>
      <c r="AL10835" t="s">
        <v>22</v>
      </c>
      <c r="AM10835">
        <v>72</v>
      </c>
    </row>
    <row r="10836" spans="28:39">
      <c r="AB10836" t="s">
        <v>650</v>
      </c>
      <c r="AC10836" s="1">
        <v>1</v>
      </c>
      <c r="AD10836" s="38" t="s">
        <v>337</v>
      </c>
      <c r="AE10836" s="61" t="s">
        <v>136</v>
      </c>
      <c r="AF10836" s="49">
        <v>115</v>
      </c>
      <c r="AG10836" s="46">
        <v>50</v>
      </c>
      <c r="AH10836">
        <v>48</v>
      </c>
      <c r="AL10836" t="s">
        <v>22</v>
      </c>
      <c r="AM10836">
        <v>72</v>
      </c>
    </row>
    <row r="10837" spans="28:39">
      <c r="AB10837" t="s">
        <v>650</v>
      </c>
      <c r="AC10837" s="1">
        <v>1</v>
      </c>
      <c r="AD10837" s="38" t="s">
        <v>337</v>
      </c>
      <c r="AE10837" s="61" t="s">
        <v>136</v>
      </c>
      <c r="AF10837" s="49">
        <v>115</v>
      </c>
      <c r="AG10837" s="47">
        <v>60</v>
      </c>
      <c r="AH10837">
        <v>43</v>
      </c>
      <c r="AL10837" t="s">
        <v>22</v>
      </c>
      <c r="AM10837">
        <v>72</v>
      </c>
    </row>
    <row r="10838" spans="28:39">
      <c r="AB10838" t="s">
        <v>650</v>
      </c>
      <c r="AC10838" s="1">
        <v>1</v>
      </c>
      <c r="AD10838" s="38" t="s">
        <v>337</v>
      </c>
      <c r="AE10838" s="61" t="s">
        <v>136</v>
      </c>
      <c r="AF10838" s="49">
        <v>115</v>
      </c>
      <c r="AG10838" s="48">
        <v>70</v>
      </c>
      <c r="AH10838">
        <v>40</v>
      </c>
      <c r="AL10838" t="s">
        <v>22</v>
      </c>
      <c r="AM10838">
        <v>72</v>
      </c>
    </row>
    <row r="10839" spans="28:39">
      <c r="AB10839" t="s">
        <v>650</v>
      </c>
      <c r="AC10839" s="1">
        <v>1</v>
      </c>
      <c r="AD10839" s="38" t="s">
        <v>337</v>
      </c>
      <c r="AE10839" s="61" t="s">
        <v>136</v>
      </c>
      <c r="AF10839" s="50">
        <v>120</v>
      </c>
      <c r="AG10839" s="41">
        <v>0</v>
      </c>
      <c r="AH10839">
        <v>74</v>
      </c>
      <c r="AL10839" t="s">
        <v>22</v>
      </c>
      <c r="AM10839">
        <v>72</v>
      </c>
    </row>
    <row r="10840" spans="28:39">
      <c r="AB10840" t="s">
        <v>650</v>
      </c>
      <c r="AC10840" s="1">
        <v>1</v>
      </c>
      <c r="AD10840" s="38" t="s">
        <v>337</v>
      </c>
      <c r="AE10840" s="61" t="s">
        <v>136</v>
      </c>
      <c r="AF10840" s="50">
        <v>120</v>
      </c>
      <c r="AG10840" s="42">
        <v>10</v>
      </c>
      <c r="AH10840">
        <v>73</v>
      </c>
      <c r="AL10840" t="s">
        <v>22</v>
      </c>
      <c r="AM10840">
        <v>72</v>
      </c>
    </row>
    <row r="10841" spans="28:39">
      <c r="AB10841" t="s">
        <v>650</v>
      </c>
      <c r="AC10841" s="1">
        <v>1</v>
      </c>
      <c r="AD10841" s="38" t="s">
        <v>337</v>
      </c>
      <c r="AE10841" s="61" t="s">
        <v>136</v>
      </c>
      <c r="AF10841" s="50">
        <v>120</v>
      </c>
      <c r="AG10841" s="43">
        <v>20</v>
      </c>
      <c r="AH10841">
        <v>64</v>
      </c>
      <c r="AL10841" t="s">
        <v>22</v>
      </c>
      <c r="AM10841">
        <v>72</v>
      </c>
    </row>
    <row r="10842" spans="28:39">
      <c r="AB10842" t="s">
        <v>650</v>
      </c>
      <c r="AC10842" s="1">
        <v>1</v>
      </c>
      <c r="AD10842" s="38" t="s">
        <v>337</v>
      </c>
      <c r="AE10842" s="61" t="s">
        <v>136</v>
      </c>
      <c r="AF10842" s="50">
        <v>120</v>
      </c>
      <c r="AG10842" s="44">
        <v>30</v>
      </c>
      <c r="AH10842">
        <v>57</v>
      </c>
      <c r="AL10842" t="s">
        <v>22</v>
      </c>
      <c r="AM10842">
        <v>72</v>
      </c>
    </row>
    <row r="10843" spans="28:39">
      <c r="AB10843" t="s">
        <v>650</v>
      </c>
      <c r="AC10843" s="1">
        <v>1</v>
      </c>
      <c r="AD10843" s="38" t="s">
        <v>337</v>
      </c>
      <c r="AE10843" s="61" t="s">
        <v>136</v>
      </c>
      <c r="AF10843" s="50">
        <v>120</v>
      </c>
      <c r="AG10843" s="45">
        <v>40</v>
      </c>
      <c r="AH10843">
        <v>52</v>
      </c>
      <c r="AL10843" t="s">
        <v>22</v>
      </c>
      <c r="AM10843">
        <v>72</v>
      </c>
    </row>
    <row r="10844" spans="28:39">
      <c r="AB10844" t="s">
        <v>650</v>
      </c>
      <c r="AC10844" s="1">
        <v>1</v>
      </c>
      <c r="AD10844" s="38" t="s">
        <v>337</v>
      </c>
      <c r="AE10844" s="61" t="s">
        <v>136</v>
      </c>
      <c r="AF10844" s="50">
        <v>120</v>
      </c>
      <c r="AG10844" s="46">
        <v>50</v>
      </c>
      <c r="AH10844">
        <v>48</v>
      </c>
      <c r="AL10844" t="s">
        <v>22</v>
      </c>
      <c r="AM10844">
        <v>72</v>
      </c>
    </row>
    <row r="10845" spans="28:39">
      <c r="AB10845" t="s">
        <v>650</v>
      </c>
      <c r="AC10845" s="1">
        <v>1</v>
      </c>
      <c r="AD10845" s="38" t="s">
        <v>337</v>
      </c>
      <c r="AE10845" s="61" t="s">
        <v>136</v>
      </c>
      <c r="AF10845" s="50">
        <v>120</v>
      </c>
      <c r="AG10845" s="47">
        <v>60</v>
      </c>
      <c r="AH10845">
        <v>43</v>
      </c>
      <c r="AL10845" t="s">
        <v>22</v>
      </c>
      <c r="AM10845">
        <v>72</v>
      </c>
    </row>
    <row r="10846" spans="28:39">
      <c r="AB10846" t="s">
        <v>650</v>
      </c>
      <c r="AC10846" s="1">
        <v>1</v>
      </c>
      <c r="AD10846" s="38" t="s">
        <v>337</v>
      </c>
      <c r="AE10846" s="61" t="s">
        <v>136</v>
      </c>
      <c r="AF10846" s="50">
        <v>120</v>
      </c>
      <c r="AG10846" s="48">
        <v>70</v>
      </c>
      <c r="AH10846">
        <v>40</v>
      </c>
      <c r="AL10846" t="s">
        <v>22</v>
      </c>
      <c r="AM10846">
        <v>72</v>
      </c>
    </row>
    <row r="10847" spans="28:39">
      <c r="AB10847" t="s">
        <v>650</v>
      </c>
      <c r="AC10847" s="1">
        <v>1</v>
      </c>
      <c r="AD10847" s="38" t="s">
        <v>337</v>
      </c>
      <c r="AE10847" s="61" t="s">
        <v>136</v>
      </c>
      <c r="AF10847" s="51">
        <v>130</v>
      </c>
      <c r="AG10847" s="41">
        <v>0</v>
      </c>
      <c r="AH10847">
        <v>70</v>
      </c>
      <c r="AL10847" t="s">
        <v>22</v>
      </c>
      <c r="AM10847">
        <v>72</v>
      </c>
    </row>
    <row r="10848" spans="28:39">
      <c r="AB10848" t="s">
        <v>650</v>
      </c>
      <c r="AC10848" s="1">
        <v>1</v>
      </c>
      <c r="AD10848" s="38" t="s">
        <v>337</v>
      </c>
      <c r="AE10848" s="61" t="s">
        <v>136</v>
      </c>
      <c r="AF10848" s="51">
        <v>130</v>
      </c>
      <c r="AG10848" s="42">
        <v>10</v>
      </c>
      <c r="AH10848">
        <v>70</v>
      </c>
      <c r="AL10848" t="s">
        <v>22</v>
      </c>
      <c r="AM10848">
        <v>72</v>
      </c>
    </row>
    <row r="10849" spans="28:39">
      <c r="AB10849" t="s">
        <v>650</v>
      </c>
      <c r="AC10849" s="1">
        <v>1</v>
      </c>
      <c r="AD10849" s="38" t="s">
        <v>337</v>
      </c>
      <c r="AE10849" s="61" t="s">
        <v>136</v>
      </c>
      <c r="AF10849" s="51">
        <v>130</v>
      </c>
      <c r="AG10849" s="43">
        <v>20</v>
      </c>
      <c r="AH10849">
        <v>64</v>
      </c>
      <c r="AL10849" t="s">
        <v>22</v>
      </c>
      <c r="AM10849">
        <v>72</v>
      </c>
    </row>
    <row r="10850" spans="28:39">
      <c r="AB10850" t="s">
        <v>650</v>
      </c>
      <c r="AC10850" s="1">
        <v>1</v>
      </c>
      <c r="AD10850" s="38" t="s">
        <v>337</v>
      </c>
      <c r="AE10850" s="61" t="s">
        <v>136</v>
      </c>
      <c r="AF10850" s="51">
        <v>130</v>
      </c>
      <c r="AG10850" s="44">
        <v>30</v>
      </c>
      <c r="AH10850">
        <v>57</v>
      </c>
      <c r="AL10850" t="s">
        <v>22</v>
      </c>
      <c r="AM10850">
        <v>72</v>
      </c>
    </row>
    <row r="10851" spans="28:39">
      <c r="AB10851" t="s">
        <v>650</v>
      </c>
      <c r="AC10851" s="1">
        <v>1</v>
      </c>
      <c r="AD10851" s="38" t="s">
        <v>337</v>
      </c>
      <c r="AE10851" s="61" t="s">
        <v>136</v>
      </c>
      <c r="AF10851" s="51">
        <v>130</v>
      </c>
      <c r="AG10851" s="45">
        <v>40</v>
      </c>
      <c r="AH10851">
        <v>52</v>
      </c>
      <c r="AL10851" t="s">
        <v>22</v>
      </c>
      <c r="AM10851">
        <v>72</v>
      </c>
    </row>
    <row r="10852" spans="28:39">
      <c r="AB10852" t="s">
        <v>650</v>
      </c>
      <c r="AC10852" s="1">
        <v>1</v>
      </c>
      <c r="AD10852" s="38" t="s">
        <v>337</v>
      </c>
      <c r="AE10852" s="61" t="s">
        <v>136</v>
      </c>
      <c r="AF10852" s="51">
        <v>130</v>
      </c>
      <c r="AG10852" s="46">
        <v>50</v>
      </c>
      <c r="AH10852">
        <v>48</v>
      </c>
      <c r="AL10852" t="s">
        <v>22</v>
      </c>
      <c r="AM10852">
        <v>72</v>
      </c>
    </row>
    <row r="10853" spans="28:39">
      <c r="AB10853" t="s">
        <v>650</v>
      </c>
      <c r="AC10853" s="1">
        <v>1</v>
      </c>
      <c r="AD10853" s="38" t="s">
        <v>337</v>
      </c>
      <c r="AE10853" s="61" t="s">
        <v>136</v>
      </c>
      <c r="AF10853" s="51">
        <v>130</v>
      </c>
      <c r="AG10853" s="47">
        <v>60</v>
      </c>
      <c r="AH10853">
        <v>43</v>
      </c>
      <c r="AL10853" t="s">
        <v>22</v>
      </c>
      <c r="AM10853">
        <v>72</v>
      </c>
    </row>
    <row r="10854" spans="28:39">
      <c r="AB10854" t="s">
        <v>650</v>
      </c>
      <c r="AC10854" s="1">
        <v>1</v>
      </c>
      <c r="AD10854" s="38" t="s">
        <v>337</v>
      </c>
      <c r="AE10854" s="61" t="s">
        <v>136</v>
      </c>
      <c r="AF10854" s="51">
        <v>130</v>
      </c>
      <c r="AG10854" s="48">
        <v>70</v>
      </c>
      <c r="AH10854">
        <v>40</v>
      </c>
      <c r="AL10854" t="s">
        <v>22</v>
      </c>
      <c r="AM10854">
        <v>72</v>
      </c>
    </row>
    <row r="10855" spans="28:39">
      <c r="AB10855" t="s">
        <v>650</v>
      </c>
      <c r="AC10855" s="1">
        <v>1</v>
      </c>
      <c r="AD10855" s="38" t="s">
        <v>337</v>
      </c>
      <c r="AE10855" s="61" t="s">
        <v>136</v>
      </c>
      <c r="AF10855" s="52">
        <v>140</v>
      </c>
      <c r="AG10855" s="41">
        <v>0</v>
      </c>
      <c r="AH10855">
        <v>66</v>
      </c>
      <c r="AL10855" t="s">
        <v>22</v>
      </c>
      <c r="AM10855">
        <v>72</v>
      </c>
    </row>
    <row r="10856" spans="28:39">
      <c r="AB10856" t="s">
        <v>650</v>
      </c>
      <c r="AC10856" s="1">
        <v>1</v>
      </c>
      <c r="AD10856" s="38" t="s">
        <v>337</v>
      </c>
      <c r="AE10856" s="61" t="s">
        <v>136</v>
      </c>
      <c r="AF10856" s="52">
        <v>140</v>
      </c>
      <c r="AG10856" s="42">
        <v>10</v>
      </c>
      <c r="AH10856">
        <v>66</v>
      </c>
      <c r="AL10856" t="s">
        <v>22</v>
      </c>
      <c r="AM10856">
        <v>72</v>
      </c>
    </row>
    <row r="10857" spans="28:39">
      <c r="AB10857" t="s">
        <v>650</v>
      </c>
      <c r="AC10857" s="1">
        <v>1</v>
      </c>
      <c r="AD10857" s="38" t="s">
        <v>337</v>
      </c>
      <c r="AE10857" s="61" t="s">
        <v>136</v>
      </c>
      <c r="AF10857" s="52">
        <v>140</v>
      </c>
      <c r="AG10857" s="43">
        <v>20</v>
      </c>
      <c r="AH10857">
        <v>62</v>
      </c>
      <c r="AL10857" t="s">
        <v>22</v>
      </c>
      <c r="AM10857">
        <v>72</v>
      </c>
    </row>
    <row r="10858" spans="28:39">
      <c r="AB10858" t="s">
        <v>650</v>
      </c>
      <c r="AC10858" s="1">
        <v>1</v>
      </c>
      <c r="AD10858" s="38" t="s">
        <v>337</v>
      </c>
      <c r="AE10858" s="61" t="s">
        <v>136</v>
      </c>
      <c r="AF10858" s="52">
        <v>140</v>
      </c>
      <c r="AG10858" s="44">
        <v>30</v>
      </c>
      <c r="AH10858">
        <v>57</v>
      </c>
      <c r="AL10858" t="s">
        <v>22</v>
      </c>
      <c r="AM10858">
        <v>72</v>
      </c>
    </row>
    <row r="10859" spans="28:39">
      <c r="AB10859" t="s">
        <v>650</v>
      </c>
      <c r="AC10859" s="1">
        <v>1</v>
      </c>
      <c r="AD10859" s="38" t="s">
        <v>337</v>
      </c>
      <c r="AE10859" s="61" t="s">
        <v>136</v>
      </c>
      <c r="AF10859" s="52">
        <v>140</v>
      </c>
      <c r="AG10859" s="45">
        <v>40</v>
      </c>
      <c r="AH10859">
        <v>52</v>
      </c>
      <c r="AL10859" t="s">
        <v>22</v>
      </c>
      <c r="AM10859">
        <v>72</v>
      </c>
    </row>
    <row r="10860" spans="28:39">
      <c r="AB10860" t="s">
        <v>650</v>
      </c>
      <c r="AC10860" s="1">
        <v>1</v>
      </c>
      <c r="AD10860" s="38" t="s">
        <v>337</v>
      </c>
      <c r="AE10860" s="61" t="s">
        <v>136</v>
      </c>
      <c r="AF10860" s="52">
        <v>140</v>
      </c>
      <c r="AG10860" s="46">
        <v>50</v>
      </c>
      <c r="AH10860">
        <v>48</v>
      </c>
      <c r="AL10860" t="s">
        <v>22</v>
      </c>
      <c r="AM10860">
        <v>72</v>
      </c>
    </row>
    <row r="10861" spans="28:39">
      <c r="AB10861" t="s">
        <v>650</v>
      </c>
      <c r="AC10861" s="1">
        <v>1</v>
      </c>
      <c r="AD10861" s="38" t="s">
        <v>337</v>
      </c>
      <c r="AE10861" s="61" t="s">
        <v>136</v>
      </c>
      <c r="AF10861" s="52">
        <v>140</v>
      </c>
      <c r="AG10861" s="47">
        <v>60</v>
      </c>
      <c r="AH10861">
        <v>43</v>
      </c>
      <c r="AL10861" t="s">
        <v>22</v>
      </c>
      <c r="AM10861">
        <v>72</v>
      </c>
    </row>
    <row r="10862" spans="28:39">
      <c r="AB10862" t="s">
        <v>650</v>
      </c>
      <c r="AC10862" s="1">
        <v>1</v>
      </c>
      <c r="AD10862" s="38" t="s">
        <v>337</v>
      </c>
      <c r="AE10862" s="61" t="s">
        <v>136</v>
      </c>
      <c r="AF10862" s="52">
        <v>140</v>
      </c>
      <c r="AG10862" s="48">
        <v>70</v>
      </c>
      <c r="AH10862">
        <v>40</v>
      </c>
      <c r="AL10862" t="s">
        <v>22</v>
      </c>
      <c r="AM10862">
        <v>72</v>
      </c>
    </row>
    <row r="10863" spans="28:39">
      <c r="AB10863" t="s">
        <v>650</v>
      </c>
      <c r="AC10863" s="1">
        <v>1</v>
      </c>
      <c r="AD10863" s="38" t="s">
        <v>337</v>
      </c>
      <c r="AE10863" s="61" t="s">
        <v>136</v>
      </c>
      <c r="AF10863" s="53">
        <v>150</v>
      </c>
      <c r="AG10863" s="41">
        <v>0</v>
      </c>
      <c r="AH10863">
        <v>64</v>
      </c>
      <c r="AL10863" t="s">
        <v>22</v>
      </c>
      <c r="AM10863">
        <v>72</v>
      </c>
    </row>
    <row r="10864" spans="28:39">
      <c r="AB10864" t="s">
        <v>650</v>
      </c>
      <c r="AC10864" s="1">
        <v>1</v>
      </c>
      <c r="AD10864" s="38" t="s">
        <v>337</v>
      </c>
      <c r="AE10864" s="61" t="s">
        <v>136</v>
      </c>
      <c r="AF10864" s="53">
        <v>150</v>
      </c>
      <c r="AG10864" s="42">
        <v>10</v>
      </c>
      <c r="AH10864">
        <v>64</v>
      </c>
      <c r="AL10864" t="s">
        <v>22</v>
      </c>
      <c r="AM10864">
        <v>72</v>
      </c>
    </row>
    <row r="10865" spans="28:39">
      <c r="AB10865" t="s">
        <v>650</v>
      </c>
      <c r="AC10865" s="1">
        <v>1</v>
      </c>
      <c r="AD10865" s="38" t="s">
        <v>337</v>
      </c>
      <c r="AE10865" s="61" t="s">
        <v>136</v>
      </c>
      <c r="AF10865" s="53">
        <v>150</v>
      </c>
      <c r="AG10865" s="43">
        <v>20</v>
      </c>
      <c r="AH10865">
        <v>62</v>
      </c>
      <c r="AL10865" t="s">
        <v>22</v>
      </c>
      <c r="AM10865">
        <v>72</v>
      </c>
    </row>
    <row r="10866" spans="28:39">
      <c r="AB10866" t="s">
        <v>650</v>
      </c>
      <c r="AC10866" s="1">
        <v>1</v>
      </c>
      <c r="AD10866" s="38" t="s">
        <v>337</v>
      </c>
      <c r="AE10866" s="61" t="s">
        <v>136</v>
      </c>
      <c r="AF10866" s="53">
        <v>150</v>
      </c>
      <c r="AG10866" s="44">
        <v>30</v>
      </c>
      <c r="AH10866">
        <v>57</v>
      </c>
      <c r="AL10866" t="s">
        <v>22</v>
      </c>
      <c r="AM10866">
        <v>72</v>
      </c>
    </row>
    <row r="10867" spans="28:39">
      <c r="AB10867" t="s">
        <v>650</v>
      </c>
      <c r="AC10867" s="1">
        <v>1</v>
      </c>
      <c r="AD10867" s="38" t="s">
        <v>337</v>
      </c>
      <c r="AE10867" s="61" t="s">
        <v>136</v>
      </c>
      <c r="AF10867" s="53">
        <v>150</v>
      </c>
      <c r="AG10867" s="45">
        <v>40</v>
      </c>
      <c r="AH10867">
        <v>52</v>
      </c>
      <c r="AL10867" t="s">
        <v>22</v>
      </c>
      <c r="AM10867">
        <v>72</v>
      </c>
    </row>
    <row r="10868" spans="28:39">
      <c r="AB10868" t="s">
        <v>650</v>
      </c>
      <c r="AC10868" s="1">
        <v>1</v>
      </c>
      <c r="AD10868" s="38" t="s">
        <v>337</v>
      </c>
      <c r="AE10868" s="61" t="s">
        <v>136</v>
      </c>
      <c r="AF10868" s="53">
        <v>150</v>
      </c>
      <c r="AG10868" s="46">
        <v>50</v>
      </c>
      <c r="AH10868">
        <v>48</v>
      </c>
      <c r="AL10868" t="s">
        <v>22</v>
      </c>
      <c r="AM10868">
        <v>72</v>
      </c>
    </row>
    <row r="10869" spans="28:39">
      <c r="AB10869" t="s">
        <v>650</v>
      </c>
      <c r="AC10869" s="1">
        <v>1</v>
      </c>
      <c r="AD10869" s="38" t="s">
        <v>337</v>
      </c>
      <c r="AE10869" s="61" t="s">
        <v>136</v>
      </c>
      <c r="AF10869" s="53">
        <v>150</v>
      </c>
      <c r="AG10869" s="47">
        <v>60</v>
      </c>
      <c r="AH10869">
        <v>43</v>
      </c>
      <c r="AL10869" t="s">
        <v>22</v>
      </c>
      <c r="AM10869">
        <v>72</v>
      </c>
    </row>
    <row r="10870" spans="28:39">
      <c r="AB10870" t="s">
        <v>650</v>
      </c>
      <c r="AC10870" s="1">
        <v>1</v>
      </c>
      <c r="AD10870" s="38" t="s">
        <v>337</v>
      </c>
      <c r="AE10870" s="61" t="s">
        <v>136</v>
      </c>
      <c r="AF10870" s="53">
        <v>150</v>
      </c>
      <c r="AG10870" s="48">
        <v>70</v>
      </c>
      <c r="AH10870">
        <v>40</v>
      </c>
      <c r="AL10870" t="s">
        <v>22</v>
      </c>
      <c r="AM10870">
        <v>72</v>
      </c>
    </row>
    <row r="10871" spans="28:39">
      <c r="AB10871" t="s">
        <v>650</v>
      </c>
      <c r="AC10871" s="1">
        <v>1</v>
      </c>
      <c r="AD10871" s="38" t="s">
        <v>337</v>
      </c>
      <c r="AE10871" s="61" t="s">
        <v>136</v>
      </c>
      <c r="AF10871" s="54">
        <v>160</v>
      </c>
      <c r="AG10871" s="41">
        <v>0</v>
      </c>
      <c r="AH10871">
        <v>60</v>
      </c>
      <c r="AL10871" t="s">
        <v>22</v>
      </c>
      <c r="AM10871">
        <v>72</v>
      </c>
    </row>
    <row r="10872" spans="28:39">
      <c r="AB10872" t="s">
        <v>650</v>
      </c>
      <c r="AC10872" s="1">
        <v>1</v>
      </c>
      <c r="AD10872" s="38" t="s">
        <v>337</v>
      </c>
      <c r="AE10872" s="61" t="s">
        <v>136</v>
      </c>
      <c r="AF10872" s="54">
        <v>160</v>
      </c>
      <c r="AG10872" s="42">
        <v>10</v>
      </c>
      <c r="AH10872">
        <v>60</v>
      </c>
      <c r="AL10872" t="s">
        <v>22</v>
      </c>
      <c r="AM10872">
        <v>72</v>
      </c>
    </row>
    <row r="10873" spans="28:39">
      <c r="AB10873" t="s">
        <v>650</v>
      </c>
      <c r="AC10873" s="1">
        <v>1</v>
      </c>
      <c r="AD10873" s="38" t="s">
        <v>337</v>
      </c>
      <c r="AE10873" s="61" t="s">
        <v>136</v>
      </c>
      <c r="AF10873" s="54">
        <v>160</v>
      </c>
      <c r="AG10873" s="43">
        <v>20</v>
      </c>
      <c r="AH10873">
        <v>60</v>
      </c>
      <c r="AL10873" t="s">
        <v>22</v>
      </c>
      <c r="AM10873">
        <v>72</v>
      </c>
    </row>
    <row r="10874" spans="28:39">
      <c r="AB10874" t="s">
        <v>650</v>
      </c>
      <c r="AC10874" s="1">
        <v>1</v>
      </c>
      <c r="AD10874" s="38" t="s">
        <v>337</v>
      </c>
      <c r="AE10874" s="61" t="s">
        <v>136</v>
      </c>
      <c r="AF10874" s="54">
        <v>160</v>
      </c>
      <c r="AG10874" s="44">
        <v>30</v>
      </c>
      <c r="AH10874">
        <v>56</v>
      </c>
      <c r="AL10874" t="s">
        <v>22</v>
      </c>
      <c r="AM10874">
        <v>72</v>
      </c>
    </row>
    <row r="10875" spans="28:39">
      <c r="AB10875" t="s">
        <v>650</v>
      </c>
      <c r="AC10875" s="1">
        <v>1</v>
      </c>
      <c r="AD10875" s="38" t="s">
        <v>337</v>
      </c>
      <c r="AE10875" s="61" t="s">
        <v>136</v>
      </c>
      <c r="AF10875" s="54">
        <v>160</v>
      </c>
      <c r="AG10875" s="45">
        <v>40</v>
      </c>
      <c r="AH10875">
        <v>52</v>
      </c>
      <c r="AL10875" t="s">
        <v>22</v>
      </c>
      <c r="AM10875">
        <v>72</v>
      </c>
    </row>
    <row r="10876" spans="28:39">
      <c r="AB10876" t="s">
        <v>650</v>
      </c>
      <c r="AC10876" s="1">
        <v>1</v>
      </c>
      <c r="AD10876" s="38" t="s">
        <v>337</v>
      </c>
      <c r="AE10876" s="61" t="s">
        <v>136</v>
      </c>
      <c r="AF10876" s="54">
        <v>160</v>
      </c>
      <c r="AG10876" s="46">
        <v>50</v>
      </c>
      <c r="AH10876">
        <v>48</v>
      </c>
      <c r="AL10876" t="s">
        <v>22</v>
      </c>
      <c r="AM10876">
        <v>72</v>
      </c>
    </row>
    <row r="10877" spans="28:39">
      <c r="AB10877" t="s">
        <v>650</v>
      </c>
      <c r="AC10877" s="1">
        <v>1</v>
      </c>
      <c r="AD10877" s="38" t="s">
        <v>337</v>
      </c>
      <c r="AE10877" s="61" t="s">
        <v>136</v>
      </c>
      <c r="AF10877" s="54">
        <v>160</v>
      </c>
      <c r="AG10877" s="47">
        <v>60</v>
      </c>
      <c r="AH10877">
        <v>43</v>
      </c>
      <c r="AL10877" t="s">
        <v>22</v>
      </c>
      <c r="AM10877">
        <v>72</v>
      </c>
    </row>
    <row r="10878" spans="28:39">
      <c r="AB10878" t="s">
        <v>650</v>
      </c>
      <c r="AC10878" s="1">
        <v>1</v>
      </c>
      <c r="AD10878" s="38" t="s">
        <v>337</v>
      </c>
      <c r="AE10878" s="61" t="s">
        <v>136</v>
      </c>
      <c r="AF10878" s="54">
        <v>160</v>
      </c>
      <c r="AG10878" s="48">
        <v>70</v>
      </c>
      <c r="AH10878">
        <v>40</v>
      </c>
      <c r="AL10878" t="s">
        <v>22</v>
      </c>
      <c r="AM10878">
        <v>72</v>
      </c>
    </row>
    <row r="10879" spans="28:39">
      <c r="AB10879" t="s">
        <v>650</v>
      </c>
      <c r="AC10879" s="1">
        <v>1</v>
      </c>
      <c r="AD10879" s="38" t="s">
        <v>337</v>
      </c>
      <c r="AE10879" s="61" t="s">
        <v>136</v>
      </c>
      <c r="AF10879" s="55">
        <v>170</v>
      </c>
      <c r="AG10879" s="41">
        <v>0</v>
      </c>
      <c r="AH10879">
        <v>58</v>
      </c>
      <c r="AL10879" t="s">
        <v>22</v>
      </c>
      <c r="AM10879">
        <v>72</v>
      </c>
    </row>
    <row r="10880" spans="28:39">
      <c r="AB10880" t="s">
        <v>650</v>
      </c>
      <c r="AC10880" s="1">
        <v>1</v>
      </c>
      <c r="AD10880" s="38" t="s">
        <v>337</v>
      </c>
      <c r="AE10880" s="61" t="s">
        <v>136</v>
      </c>
      <c r="AF10880" s="55">
        <v>170</v>
      </c>
      <c r="AG10880" s="42">
        <v>10</v>
      </c>
      <c r="AH10880">
        <v>58</v>
      </c>
      <c r="AL10880" t="s">
        <v>22</v>
      </c>
      <c r="AM10880">
        <v>72</v>
      </c>
    </row>
    <row r="10881" spans="28:39">
      <c r="AB10881" t="s">
        <v>650</v>
      </c>
      <c r="AC10881" s="1">
        <v>1</v>
      </c>
      <c r="AD10881" s="38" t="s">
        <v>337</v>
      </c>
      <c r="AE10881" s="61" t="s">
        <v>136</v>
      </c>
      <c r="AF10881" s="55">
        <v>170</v>
      </c>
      <c r="AG10881" s="43">
        <v>20</v>
      </c>
      <c r="AH10881">
        <v>58</v>
      </c>
      <c r="AL10881" t="s">
        <v>22</v>
      </c>
      <c r="AM10881">
        <v>72</v>
      </c>
    </row>
    <row r="10882" spans="28:39">
      <c r="AB10882" t="s">
        <v>650</v>
      </c>
      <c r="AC10882" s="1">
        <v>1</v>
      </c>
      <c r="AD10882" s="38" t="s">
        <v>337</v>
      </c>
      <c r="AE10882" s="61" t="s">
        <v>136</v>
      </c>
      <c r="AF10882" s="55">
        <v>170</v>
      </c>
      <c r="AG10882" s="44">
        <v>30</v>
      </c>
      <c r="AH10882">
        <v>55</v>
      </c>
      <c r="AL10882" t="s">
        <v>22</v>
      </c>
      <c r="AM10882">
        <v>72</v>
      </c>
    </row>
    <row r="10883" spans="28:39">
      <c r="AB10883" t="s">
        <v>650</v>
      </c>
      <c r="AC10883" s="1">
        <v>1</v>
      </c>
      <c r="AD10883" s="38" t="s">
        <v>337</v>
      </c>
      <c r="AE10883" s="61" t="s">
        <v>136</v>
      </c>
      <c r="AF10883" s="55">
        <v>170</v>
      </c>
      <c r="AG10883" s="45">
        <v>40</v>
      </c>
      <c r="AH10883">
        <v>52</v>
      </c>
      <c r="AL10883" t="s">
        <v>22</v>
      </c>
      <c r="AM10883">
        <v>72</v>
      </c>
    </row>
    <row r="10884" spans="28:39">
      <c r="AB10884" t="s">
        <v>650</v>
      </c>
      <c r="AC10884" s="1">
        <v>1</v>
      </c>
      <c r="AD10884" s="38" t="s">
        <v>337</v>
      </c>
      <c r="AE10884" s="61" t="s">
        <v>136</v>
      </c>
      <c r="AF10884" s="55">
        <v>170</v>
      </c>
      <c r="AG10884" s="46">
        <v>50</v>
      </c>
      <c r="AH10884">
        <v>48</v>
      </c>
      <c r="AL10884" t="s">
        <v>22</v>
      </c>
      <c r="AM10884">
        <v>72</v>
      </c>
    </row>
    <row r="10885" spans="28:39">
      <c r="AB10885" t="s">
        <v>650</v>
      </c>
      <c r="AC10885" s="1">
        <v>1</v>
      </c>
      <c r="AD10885" s="38" t="s">
        <v>337</v>
      </c>
      <c r="AE10885" s="61" t="s">
        <v>136</v>
      </c>
      <c r="AF10885" s="55">
        <v>170</v>
      </c>
      <c r="AG10885" s="47">
        <v>60</v>
      </c>
      <c r="AH10885">
        <v>43</v>
      </c>
      <c r="AL10885" t="s">
        <v>22</v>
      </c>
      <c r="AM10885">
        <v>72</v>
      </c>
    </row>
    <row r="10886" spans="28:39">
      <c r="AB10886" t="s">
        <v>650</v>
      </c>
      <c r="AC10886" s="1">
        <v>1</v>
      </c>
      <c r="AD10886" s="38" t="s">
        <v>337</v>
      </c>
      <c r="AE10886" s="61" t="s">
        <v>136</v>
      </c>
      <c r="AF10886" s="55">
        <v>170</v>
      </c>
      <c r="AG10886" s="48">
        <v>70</v>
      </c>
      <c r="AH10886">
        <v>40</v>
      </c>
      <c r="AL10886" t="s">
        <v>22</v>
      </c>
      <c r="AM10886">
        <v>72</v>
      </c>
    </row>
    <row r="10887" spans="28:39">
      <c r="AB10887" t="s">
        <v>650</v>
      </c>
      <c r="AC10887" s="1">
        <v>1</v>
      </c>
      <c r="AD10887" s="38" t="s">
        <v>337</v>
      </c>
      <c r="AE10887" s="61" t="s">
        <v>136</v>
      </c>
      <c r="AF10887" s="56">
        <v>180</v>
      </c>
      <c r="AG10887" s="41">
        <v>0</v>
      </c>
      <c r="AH10887">
        <v>56</v>
      </c>
      <c r="AL10887" t="s">
        <v>22</v>
      </c>
      <c r="AM10887">
        <v>72</v>
      </c>
    </row>
    <row r="10888" spans="28:39">
      <c r="AB10888" t="s">
        <v>650</v>
      </c>
      <c r="AC10888" s="1">
        <v>1</v>
      </c>
      <c r="AD10888" s="38" t="s">
        <v>337</v>
      </c>
      <c r="AE10888" s="61" t="s">
        <v>136</v>
      </c>
      <c r="AF10888" s="56">
        <v>180</v>
      </c>
      <c r="AG10888" s="42">
        <v>10</v>
      </c>
      <c r="AH10888">
        <v>56</v>
      </c>
      <c r="AL10888" t="s">
        <v>22</v>
      </c>
      <c r="AM10888">
        <v>72</v>
      </c>
    </row>
    <row r="10889" spans="28:39">
      <c r="AB10889" t="s">
        <v>650</v>
      </c>
      <c r="AC10889" s="1">
        <v>1</v>
      </c>
      <c r="AD10889" s="38" t="s">
        <v>337</v>
      </c>
      <c r="AE10889" s="61" t="s">
        <v>136</v>
      </c>
      <c r="AF10889" s="56">
        <v>180</v>
      </c>
      <c r="AG10889" s="43">
        <v>20</v>
      </c>
      <c r="AH10889">
        <v>56</v>
      </c>
      <c r="AL10889" t="s">
        <v>22</v>
      </c>
      <c r="AM10889">
        <v>72</v>
      </c>
    </row>
    <row r="10890" spans="28:39">
      <c r="AB10890" t="s">
        <v>650</v>
      </c>
      <c r="AC10890" s="1">
        <v>1</v>
      </c>
      <c r="AD10890" s="38" t="s">
        <v>337</v>
      </c>
      <c r="AE10890" s="61" t="s">
        <v>136</v>
      </c>
      <c r="AF10890" s="56">
        <v>180</v>
      </c>
      <c r="AG10890" s="44">
        <v>30</v>
      </c>
      <c r="AH10890">
        <v>55</v>
      </c>
      <c r="AL10890" t="s">
        <v>22</v>
      </c>
      <c r="AM10890">
        <v>72</v>
      </c>
    </row>
    <row r="10891" spans="28:39">
      <c r="AB10891" t="s">
        <v>650</v>
      </c>
      <c r="AC10891" s="1">
        <v>1</v>
      </c>
      <c r="AD10891" s="38" t="s">
        <v>337</v>
      </c>
      <c r="AE10891" s="61" t="s">
        <v>136</v>
      </c>
      <c r="AF10891" s="56">
        <v>180</v>
      </c>
      <c r="AG10891" s="45">
        <v>40</v>
      </c>
      <c r="AH10891">
        <v>51</v>
      </c>
      <c r="AL10891" t="s">
        <v>22</v>
      </c>
      <c r="AM10891">
        <v>72</v>
      </c>
    </row>
    <row r="10892" spans="28:39">
      <c r="AB10892" t="s">
        <v>650</v>
      </c>
      <c r="AC10892" s="1">
        <v>1</v>
      </c>
      <c r="AD10892" s="38" t="s">
        <v>337</v>
      </c>
      <c r="AE10892" s="61" t="s">
        <v>136</v>
      </c>
      <c r="AF10892" s="56">
        <v>180</v>
      </c>
      <c r="AG10892" s="46">
        <v>50</v>
      </c>
      <c r="AH10892">
        <v>48</v>
      </c>
      <c r="AL10892" t="s">
        <v>22</v>
      </c>
      <c r="AM10892">
        <v>72</v>
      </c>
    </row>
    <row r="10893" spans="28:39">
      <c r="AB10893" t="s">
        <v>650</v>
      </c>
      <c r="AC10893" s="1">
        <v>1</v>
      </c>
      <c r="AD10893" s="38" t="s">
        <v>337</v>
      </c>
      <c r="AE10893" s="61" t="s">
        <v>136</v>
      </c>
      <c r="AF10893" s="56">
        <v>180</v>
      </c>
      <c r="AG10893" s="47">
        <v>60</v>
      </c>
      <c r="AH10893">
        <v>43</v>
      </c>
      <c r="AL10893" t="s">
        <v>22</v>
      </c>
      <c r="AM10893">
        <v>72</v>
      </c>
    </row>
    <row r="10894" spans="28:39">
      <c r="AB10894" t="s">
        <v>650</v>
      </c>
      <c r="AC10894" s="1">
        <v>1</v>
      </c>
      <c r="AD10894" s="38" t="s">
        <v>337</v>
      </c>
      <c r="AE10894" s="61" t="s">
        <v>136</v>
      </c>
      <c r="AF10894" s="56">
        <v>180</v>
      </c>
      <c r="AG10894" s="48">
        <v>70</v>
      </c>
      <c r="AH10894">
        <v>40</v>
      </c>
      <c r="AL10894" t="s">
        <v>22</v>
      </c>
      <c r="AM10894">
        <v>72</v>
      </c>
    </row>
    <row r="10895" spans="28:39">
      <c r="AB10895" t="s">
        <v>650</v>
      </c>
      <c r="AC10895" s="1">
        <v>1</v>
      </c>
      <c r="AD10895" s="38" t="s">
        <v>337</v>
      </c>
      <c r="AE10895" s="61" t="s">
        <v>136</v>
      </c>
      <c r="AF10895" s="57">
        <v>200</v>
      </c>
      <c r="AG10895" s="41">
        <v>0</v>
      </c>
      <c r="AH10895">
        <v>52</v>
      </c>
      <c r="AL10895" t="s">
        <v>22</v>
      </c>
      <c r="AM10895">
        <v>72</v>
      </c>
    </row>
    <row r="10896" spans="28:39">
      <c r="AB10896" t="s">
        <v>650</v>
      </c>
      <c r="AC10896" s="1">
        <v>1</v>
      </c>
      <c r="AD10896" s="38" t="s">
        <v>337</v>
      </c>
      <c r="AE10896" s="61" t="s">
        <v>136</v>
      </c>
      <c r="AF10896" s="57">
        <v>200</v>
      </c>
      <c r="AG10896" s="42">
        <v>10</v>
      </c>
      <c r="AH10896">
        <v>52</v>
      </c>
      <c r="AL10896" t="s">
        <v>22</v>
      </c>
      <c r="AM10896">
        <v>72</v>
      </c>
    </row>
    <row r="10897" spans="28:39">
      <c r="AB10897" t="s">
        <v>650</v>
      </c>
      <c r="AC10897" s="1">
        <v>1</v>
      </c>
      <c r="AD10897" s="38" t="s">
        <v>337</v>
      </c>
      <c r="AE10897" s="61" t="s">
        <v>136</v>
      </c>
      <c r="AF10897" s="57">
        <v>200</v>
      </c>
      <c r="AG10897" s="43">
        <v>20</v>
      </c>
      <c r="AH10897">
        <v>52</v>
      </c>
      <c r="AL10897" t="s">
        <v>22</v>
      </c>
      <c r="AM10897">
        <v>72</v>
      </c>
    </row>
    <row r="10898" spans="28:39">
      <c r="AB10898" t="s">
        <v>650</v>
      </c>
      <c r="AC10898" s="1">
        <v>1</v>
      </c>
      <c r="AD10898" s="38" t="s">
        <v>337</v>
      </c>
      <c r="AE10898" s="61" t="s">
        <v>136</v>
      </c>
      <c r="AF10898" s="57">
        <v>200</v>
      </c>
      <c r="AG10898" s="44">
        <v>30</v>
      </c>
      <c r="AH10898">
        <v>52</v>
      </c>
      <c r="AL10898" t="s">
        <v>22</v>
      </c>
      <c r="AM10898">
        <v>72</v>
      </c>
    </row>
    <row r="10899" spans="28:39">
      <c r="AB10899" t="s">
        <v>650</v>
      </c>
      <c r="AC10899" s="1">
        <v>1</v>
      </c>
      <c r="AD10899" s="38" t="s">
        <v>337</v>
      </c>
      <c r="AE10899" s="61" t="s">
        <v>136</v>
      </c>
      <c r="AF10899" s="57">
        <v>200</v>
      </c>
      <c r="AG10899" s="45">
        <v>40</v>
      </c>
      <c r="AH10899">
        <v>50</v>
      </c>
      <c r="AL10899" t="s">
        <v>22</v>
      </c>
      <c r="AM10899">
        <v>72</v>
      </c>
    </row>
    <row r="10900" spans="28:39">
      <c r="AB10900" t="s">
        <v>650</v>
      </c>
      <c r="AC10900" s="1">
        <v>1</v>
      </c>
      <c r="AD10900" s="38" t="s">
        <v>337</v>
      </c>
      <c r="AE10900" s="61" t="s">
        <v>136</v>
      </c>
      <c r="AF10900" s="57">
        <v>200</v>
      </c>
      <c r="AG10900" s="46">
        <v>50</v>
      </c>
      <c r="AH10900">
        <v>48</v>
      </c>
      <c r="AL10900" t="s">
        <v>22</v>
      </c>
      <c r="AM10900">
        <v>72</v>
      </c>
    </row>
    <row r="10901" spans="28:39">
      <c r="AB10901" t="s">
        <v>650</v>
      </c>
      <c r="AC10901" s="1">
        <v>1</v>
      </c>
      <c r="AD10901" s="38" t="s">
        <v>337</v>
      </c>
      <c r="AE10901" s="61" t="s">
        <v>136</v>
      </c>
      <c r="AF10901" s="57">
        <v>200</v>
      </c>
      <c r="AG10901" s="47">
        <v>60</v>
      </c>
      <c r="AH10901">
        <v>43</v>
      </c>
      <c r="AL10901" t="s">
        <v>22</v>
      </c>
      <c r="AM10901">
        <v>72</v>
      </c>
    </row>
    <row r="10902" spans="28:39">
      <c r="AB10902" t="s">
        <v>650</v>
      </c>
      <c r="AC10902" s="1">
        <v>1</v>
      </c>
      <c r="AD10902" s="38" t="s">
        <v>337</v>
      </c>
      <c r="AE10902" s="61" t="s">
        <v>136</v>
      </c>
      <c r="AF10902" s="57">
        <v>200</v>
      </c>
      <c r="AG10902" s="48">
        <v>70</v>
      </c>
      <c r="AH10902">
        <v>40</v>
      </c>
      <c r="AL10902" t="s">
        <v>22</v>
      </c>
      <c r="AM10902">
        <v>72</v>
      </c>
    </row>
    <row r="10903" spans="28:39">
      <c r="AB10903" t="s">
        <v>650</v>
      </c>
      <c r="AC10903" s="1">
        <v>1</v>
      </c>
      <c r="AD10903" s="38" t="s">
        <v>427</v>
      </c>
      <c r="AE10903" s="61" t="s">
        <v>136</v>
      </c>
      <c r="AF10903" s="40">
        <v>110</v>
      </c>
      <c r="AG10903" s="41">
        <v>0</v>
      </c>
      <c r="AH10903">
        <v>70</v>
      </c>
      <c r="AL10903" t="s">
        <v>22</v>
      </c>
      <c r="AM10903">
        <v>72</v>
      </c>
    </row>
    <row r="10904" spans="28:39">
      <c r="AB10904" t="s">
        <v>650</v>
      </c>
      <c r="AC10904" s="1">
        <v>1</v>
      </c>
      <c r="AD10904" s="38" t="s">
        <v>427</v>
      </c>
      <c r="AE10904" s="61" t="s">
        <v>136</v>
      </c>
      <c r="AF10904" s="40">
        <v>110</v>
      </c>
      <c r="AG10904" s="42">
        <v>10</v>
      </c>
      <c r="AH10904">
        <v>70</v>
      </c>
      <c r="AL10904" t="s">
        <v>22</v>
      </c>
      <c r="AM10904">
        <v>72</v>
      </c>
    </row>
    <row r="10905" spans="28:39">
      <c r="AB10905" t="s">
        <v>650</v>
      </c>
      <c r="AC10905" s="1">
        <v>1</v>
      </c>
      <c r="AD10905" s="38" t="s">
        <v>427</v>
      </c>
      <c r="AE10905" s="61" t="s">
        <v>136</v>
      </c>
      <c r="AF10905" s="40">
        <v>110</v>
      </c>
      <c r="AG10905" s="43">
        <v>20</v>
      </c>
      <c r="AH10905">
        <v>64</v>
      </c>
      <c r="AL10905" t="s">
        <v>22</v>
      </c>
      <c r="AM10905">
        <v>72</v>
      </c>
    </row>
    <row r="10906" spans="28:39">
      <c r="AB10906" t="s">
        <v>650</v>
      </c>
      <c r="AC10906" s="1">
        <v>1</v>
      </c>
      <c r="AD10906" s="38" t="s">
        <v>427</v>
      </c>
      <c r="AE10906" s="61" t="s">
        <v>136</v>
      </c>
      <c r="AF10906" s="40">
        <v>110</v>
      </c>
      <c r="AG10906" s="44">
        <v>30</v>
      </c>
      <c r="AH10906">
        <v>57</v>
      </c>
      <c r="AL10906" t="s">
        <v>22</v>
      </c>
      <c r="AM10906">
        <v>72</v>
      </c>
    </row>
    <row r="10907" spans="28:39">
      <c r="AB10907" t="s">
        <v>650</v>
      </c>
      <c r="AC10907" s="1">
        <v>1</v>
      </c>
      <c r="AD10907" s="38" t="s">
        <v>427</v>
      </c>
      <c r="AE10907" s="61" t="s">
        <v>136</v>
      </c>
      <c r="AF10907" s="40">
        <v>110</v>
      </c>
      <c r="AG10907" s="45">
        <v>40</v>
      </c>
      <c r="AH10907">
        <v>52</v>
      </c>
      <c r="AL10907" t="s">
        <v>22</v>
      </c>
      <c r="AM10907">
        <v>72</v>
      </c>
    </row>
    <row r="10908" spans="28:39">
      <c r="AB10908" t="s">
        <v>650</v>
      </c>
      <c r="AC10908" s="1">
        <v>1</v>
      </c>
      <c r="AD10908" s="38" t="s">
        <v>427</v>
      </c>
      <c r="AE10908" s="61" t="s">
        <v>136</v>
      </c>
      <c r="AF10908" s="40">
        <v>110</v>
      </c>
      <c r="AG10908" s="46">
        <v>50</v>
      </c>
      <c r="AH10908">
        <v>48</v>
      </c>
      <c r="AL10908" t="s">
        <v>22</v>
      </c>
      <c r="AM10908">
        <v>72</v>
      </c>
    </row>
    <row r="10909" spans="28:39">
      <c r="AB10909" t="s">
        <v>650</v>
      </c>
      <c r="AC10909" s="1">
        <v>1</v>
      </c>
      <c r="AD10909" s="38" t="s">
        <v>427</v>
      </c>
      <c r="AE10909" s="61" t="s">
        <v>136</v>
      </c>
      <c r="AF10909" s="40">
        <v>110</v>
      </c>
      <c r="AG10909" s="47">
        <v>60</v>
      </c>
      <c r="AH10909">
        <v>43</v>
      </c>
      <c r="AL10909" t="s">
        <v>22</v>
      </c>
      <c r="AM10909">
        <v>72</v>
      </c>
    </row>
    <row r="10910" spans="28:39">
      <c r="AB10910" t="s">
        <v>650</v>
      </c>
      <c r="AC10910" s="1">
        <v>1</v>
      </c>
      <c r="AD10910" s="38" t="s">
        <v>427</v>
      </c>
      <c r="AE10910" s="61" t="s">
        <v>136</v>
      </c>
      <c r="AF10910" s="40">
        <v>110</v>
      </c>
      <c r="AG10910" s="48">
        <v>70</v>
      </c>
      <c r="AH10910">
        <v>40</v>
      </c>
      <c r="AL10910" t="s">
        <v>22</v>
      </c>
      <c r="AM10910">
        <v>72</v>
      </c>
    </row>
    <row r="10911" spans="28:39">
      <c r="AB10911" t="s">
        <v>650</v>
      </c>
      <c r="AC10911" s="1">
        <v>1</v>
      </c>
      <c r="AD10911" s="38" t="s">
        <v>427</v>
      </c>
      <c r="AE10911" s="61" t="s">
        <v>136</v>
      </c>
      <c r="AF10911" s="49">
        <v>115</v>
      </c>
      <c r="AG10911" s="41">
        <v>0</v>
      </c>
      <c r="AH10911">
        <v>68</v>
      </c>
      <c r="AL10911" t="s">
        <v>22</v>
      </c>
      <c r="AM10911">
        <v>72</v>
      </c>
    </row>
    <row r="10912" spans="28:39">
      <c r="AB10912" t="s">
        <v>650</v>
      </c>
      <c r="AC10912" s="1">
        <v>1</v>
      </c>
      <c r="AD10912" s="38" t="s">
        <v>427</v>
      </c>
      <c r="AE10912" s="61" t="s">
        <v>136</v>
      </c>
      <c r="AF10912" s="49">
        <v>115</v>
      </c>
      <c r="AG10912" s="42">
        <v>10</v>
      </c>
      <c r="AH10912">
        <v>68</v>
      </c>
      <c r="AL10912" t="s">
        <v>22</v>
      </c>
      <c r="AM10912">
        <v>72</v>
      </c>
    </row>
    <row r="10913" spans="28:39">
      <c r="AB10913" t="s">
        <v>650</v>
      </c>
      <c r="AC10913" s="1">
        <v>1</v>
      </c>
      <c r="AD10913" s="38" t="s">
        <v>427</v>
      </c>
      <c r="AE10913" s="61" t="s">
        <v>136</v>
      </c>
      <c r="AF10913" s="49">
        <v>115</v>
      </c>
      <c r="AG10913" s="43">
        <v>20</v>
      </c>
      <c r="AH10913">
        <v>64</v>
      </c>
      <c r="AL10913" t="s">
        <v>22</v>
      </c>
      <c r="AM10913">
        <v>72</v>
      </c>
    </row>
    <row r="10914" spans="28:39">
      <c r="AB10914" t="s">
        <v>650</v>
      </c>
      <c r="AC10914" s="1">
        <v>1</v>
      </c>
      <c r="AD10914" s="38" t="s">
        <v>427</v>
      </c>
      <c r="AE10914" s="61" t="s">
        <v>136</v>
      </c>
      <c r="AF10914" s="49">
        <v>115</v>
      </c>
      <c r="AG10914" s="44">
        <v>30</v>
      </c>
      <c r="AH10914">
        <v>57</v>
      </c>
      <c r="AL10914" t="s">
        <v>22</v>
      </c>
      <c r="AM10914">
        <v>72</v>
      </c>
    </row>
    <row r="10915" spans="28:39">
      <c r="AB10915" t="s">
        <v>650</v>
      </c>
      <c r="AC10915" s="1">
        <v>1</v>
      </c>
      <c r="AD10915" s="38" t="s">
        <v>427</v>
      </c>
      <c r="AE10915" s="61" t="s">
        <v>136</v>
      </c>
      <c r="AF10915" s="49">
        <v>115</v>
      </c>
      <c r="AG10915" s="45">
        <v>40</v>
      </c>
      <c r="AH10915">
        <v>52</v>
      </c>
      <c r="AL10915" t="s">
        <v>22</v>
      </c>
      <c r="AM10915">
        <v>72</v>
      </c>
    </row>
    <row r="10916" spans="28:39">
      <c r="AB10916" t="s">
        <v>650</v>
      </c>
      <c r="AC10916" s="1">
        <v>1</v>
      </c>
      <c r="AD10916" s="38" t="s">
        <v>427</v>
      </c>
      <c r="AE10916" s="61" t="s">
        <v>136</v>
      </c>
      <c r="AF10916" s="49">
        <v>115</v>
      </c>
      <c r="AG10916" s="46">
        <v>50</v>
      </c>
      <c r="AH10916">
        <v>48</v>
      </c>
      <c r="AL10916" t="s">
        <v>22</v>
      </c>
      <c r="AM10916">
        <v>72</v>
      </c>
    </row>
    <row r="10917" spans="28:39">
      <c r="AB10917" t="s">
        <v>650</v>
      </c>
      <c r="AC10917" s="1">
        <v>1</v>
      </c>
      <c r="AD10917" s="38" t="s">
        <v>427</v>
      </c>
      <c r="AE10917" s="61" t="s">
        <v>136</v>
      </c>
      <c r="AF10917" s="49">
        <v>115</v>
      </c>
      <c r="AG10917" s="47">
        <v>60</v>
      </c>
      <c r="AH10917">
        <v>43</v>
      </c>
      <c r="AL10917" t="s">
        <v>22</v>
      </c>
      <c r="AM10917">
        <v>72</v>
      </c>
    </row>
    <row r="10918" spans="28:39">
      <c r="AB10918" t="s">
        <v>650</v>
      </c>
      <c r="AC10918" s="1">
        <v>1</v>
      </c>
      <c r="AD10918" s="38" t="s">
        <v>427</v>
      </c>
      <c r="AE10918" s="61" t="s">
        <v>136</v>
      </c>
      <c r="AF10918" s="49">
        <v>115</v>
      </c>
      <c r="AG10918" s="48">
        <v>70</v>
      </c>
      <c r="AH10918">
        <v>40</v>
      </c>
      <c r="AL10918" t="s">
        <v>22</v>
      </c>
      <c r="AM10918">
        <v>72</v>
      </c>
    </row>
    <row r="10919" spans="28:39">
      <c r="AB10919" t="s">
        <v>650</v>
      </c>
      <c r="AC10919" s="1">
        <v>1</v>
      </c>
      <c r="AD10919" s="38" t="s">
        <v>427</v>
      </c>
      <c r="AE10919" s="61" t="s">
        <v>136</v>
      </c>
      <c r="AF10919" s="50">
        <v>120</v>
      </c>
      <c r="AG10919" s="41">
        <v>0</v>
      </c>
      <c r="AH10919">
        <v>66</v>
      </c>
      <c r="AL10919" t="s">
        <v>22</v>
      </c>
      <c r="AM10919">
        <v>72</v>
      </c>
    </row>
    <row r="10920" spans="28:39">
      <c r="AB10920" t="s">
        <v>650</v>
      </c>
      <c r="AC10920" s="1">
        <v>1</v>
      </c>
      <c r="AD10920" s="38" t="s">
        <v>427</v>
      </c>
      <c r="AE10920" s="61" t="s">
        <v>136</v>
      </c>
      <c r="AF10920" s="50">
        <v>120</v>
      </c>
      <c r="AG10920" s="42">
        <v>10</v>
      </c>
      <c r="AH10920">
        <v>66</v>
      </c>
      <c r="AL10920" t="s">
        <v>22</v>
      </c>
      <c r="AM10920">
        <v>72</v>
      </c>
    </row>
    <row r="10921" spans="28:39">
      <c r="AB10921" t="s">
        <v>650</v>
      </c>
      <c r="AC10921" s="1">
        <v>1</v>
      </c>
      <c r="AD10921" s="38" t="s">
        <v>427</v>
      </c>
      <c r="AE10921" s="61" t="s">
        <v>136</v>
      </c>
      <c r="AF10921" s="50">
        <v>120</v>
      </c>
      <c r="AG10921" s="43">
        <v>20</v>
      </c>
      <c r="AH10921">
        <v>62</v>
      </c>
      <c r="AL10921" t="s">
        <v>22</v>
      </c>
      <c r="AM10921">
        <v>72</v>
      </c>
    </row>
    <row r="10922" spans="28:39">
      <c r="AB10922" t="s">
        <v>650</v>
      </c>
      <c r="AC10922" s="1">
        <v>1</v>
      </c>
      <c r="AD10922" s="38" t="s">
        <v>427</v>
      </c>
      <c r="AE10922" s="61" t="s">
        <v>136</v>
      </c>
      <c r="AF10922" s="50">
        <v>120</v>
      </c>
      <c r="AG10922" s="44">
        <v>30</v>
      </c>
      <c r="AH10922">
        <v>57</v>
      </c>
      <c r="AL10922" t="s">
        <v>22</v>
      </c>
      <c r="AM10922">
        <v>72</v>
      </c>
    </row>
    <row r="10923" spans="28:39">
      <c r="AB10923" t="s">
        <v>650</v>
      </c>
      <c r="AC10923" s="1">
        <v>1</v>
      </c>
      <c r="AD10923" s="38" t="s">
        <v>427</v>
      </c>
      <c r="AE10923" s="61" t="s">
        <v>136</v>
      </c>
      <c r="AF10923" s="50">
        <v>120</v>
      </c>
      <c r="AG10923" s="45">
        <v>40</v>
      </c>
      <c r="AH10923">
        <v>52</v>
      </c>
      <c r="AL10923" t="s">
        <v>22</v>
      </c>
      <c r="AM10923">
        <v>72</v>
      </c>
    </row>
    <row r="10924" spans="28:39">
      <c r="AB10924" t="s">
        <v>650</v>
      </c>
      <c r="AC10924" s="1">
        <v>1</v>
      </c>
      <c r="AD10924" s="38" t="s">
        <v>427</v>
      </c>
      <c r="AE10924" s="61" t="s">
        <v>136</v>
      </c>
      <c r="AF10924" s="50">
        <v>120</v>
      </c>
      <c r="AG10924" s="46">
        <v>50</v>
      </c>
      <c r="AH10924">
        <v>48</v>
      </c>
      <c r="AL10924" t="s">
        <v>22</v>
      </c>
      <c r="AM10924">
        <v>72</v>
      </c>
    </row>
    <row r="10925" spans="28:39">
      <c r="AB10925" t="s">
        <v>650</v>
      </c>
      <c r="AC10925" s="1">
        <v>1</v>
      </c>
      <c r="AD10925" s="38" t="s">
        <v>427</v>
      </c>
      <c r="AE10925" s="61" t="s">
        <v>136</v>
      </c>
      <c r="AF10925" s="50">
        <v>120</v>
      </c>
      <c r="AG10925" s="47">
        <v>60</v>
      </c>
      <c r="AH10925">
        <v>43</v>
      </c>
      <c r="AL10925" t="s">
        <v>22</v>
      </c>
      <c r="AM10925">
        <v>72</v>
      </c>
    </row>
    <row r="10926" spans="28:39">
      <c r="AB10926" t="s">
        <v>650</v>
      </c>
      <c r="AC10926" s="1">
        <v>1</v>
      </c>
      <c r="AD10926" s="38" t="s">
        <v>427</v>
      </c>
      <c r="AE10926" s="61" t="s">
        <v>136</v>
      </c>
      <c r="AF10926" s="50">
        <v>120</v>
      </c>
      <c r="AG10926" s="48">
        <v>70</v>
      </c>
      <c r="AH10926">
        <v>40</v>
      </c>
      <c r="AL10926" t="s">
        <v>22</v>
      </c>
      <c r="AM10926">
        <v>72</v>
      </c>
    </row>
    <row r="10927" spans="28:39">
      <c r="AB10927" t="s">
        <v>650</v>
      </c>
      <c r="AC10927" s="1">
        <v>1</v>
      </c>
      <c r="AD10927" s="38" t="s">
        <v>427</v>
      </c>
      <c r="AE10927" s="61" t="s">
        <v>136</v>
      </c>
      <c r="AF10927" s="51">
        <v>130</v>
      </c>
      <c r="AG10927" s="41">
        <v>0</v>
      </c>
      <c r="AH10927">
        <v>62</v>
      </c>
      <c r="AL10927" t="s">
        <v>22</v>
      </c>
      <c r="AM10927">
        <v>72</v>
      </c>
    </row>
    <row r="10928" spans="28:39">
      <c r="AB10928" t="s">
        <v>650</v>
      </c>
      <c r="AC10928" s="1">
        <v>1</v>
      </c>
      <c r="AD10928" s="38" t="s">
        <v>427</v>
      </c>
      <c r="AE10928" s="61" t="s">
        <v>136</v>
      </c>
      <c r="AF10928" s="51">
        <v>130</v>
      </c>
      <c r="AG10928" s="42">
        <v>10</v>
      </c>
      <c r="AH10928">
        <v>62</v>
      </c>
      <c r="AL10928" t="s">
        <v>22</v>
      </c>
      <c r="AM10928">
        <v>72</v>
      </c>
    </row>
    <row r="10929" spans="28:39">
      <c r="AB10929" t="s">
        <v>650</v>
      </c>
      <c r="AC10929" s="1">
        <v>1</v>
      </c>
      <c r="AD10929" s="38" t="s">
        <v>427</v>
      </c>
      <c r="AE10929" s="61" t="s">
        <v>136</v>
      </c>
      <c r="AF10929" s="51">
        <v>130</v>
      </c>
      <c r="AG10929" s="43">
        <v>20</v>
      </c>
      <c r="AH10929">
        <v>61</v>
      </c>
      <c r="AL10929" t="s">
        <v>22</v>
      </c>
      <c r="AM10929">
        <v>72</v>
      </c>
    </row>
    <row r="10930" spans="28:39">
      <c r="AB10930" t="s">
        <v>650</v>
      </c>
      <c r="AC10930" s="1">
        <v>1</v>
      </c>
      <c r="AD10930" s="38" t="s">
        <v>427</v>
      </c>
      <c r="AE10930" s="61" t="s">
        <v>136</v>
      </c>
      <c r="AF10930" s="51">
        <v>130</v>
      </c>
      <c r="AG10930" s="44">
        <v>30</v>
      </c>
      <c r="AH10930">
        <v>56</v>
      </c>
      <c r="AL10930" t="s">
        <v>22</v>
      </c>
      <c r="AM10930">
        <v>72</v>
      </c>
    </row>
    <row r="10931" spans="28:39">
      <c r="AB10931" t="s">
        <v>650</v>
      </c>
      <c r="AC10931" s="1">
        <v>1</v>
      </c>
      <c r="AD10931" s="38" t="s">
        <v>427</v>
      </c>
      <c r="AE10931" s="61" t="s">
        <v>136</v>
      </c>
      <c r="AF10931" s="51">
        <v>130</v>
      </c>
      <c r="AG10931" s="45">
        <v>40</v>
      </c>
      <c r="AH10931">
        <v>52</v>
      </c>
      <c r="AL10931" t="s">
        <v>22</v>
      </c>
      <c r="AM10931">
        <v>72</v>
      </c>
    </row>
    <row r="10932" spans="28:39">
      <c r="AB10932" t="s">
        <v>650</v>
      </c>
      <c r="AC10932" s="1">
        <v>1</v>
      </c>
      <c r="AD10932" s="38" t="s">
        <v>427</v>
      </c>
      <c r="AE10932" s="61" t="s">
        <v>136</v>
      </c>
      <c r="AF10932" s="51">
        <v>130</v>
      </c>
      <c r="AG10932" s="46">
        <v>50</v>
      </c>
      <c r="AH10932">
        <v>48</v>
      </c>
      <c r="AL10932" t="s">
        <v>22</v>
      </c>
      <c r="AM10932">
        <v>72</v>
      </c>
    </row>
    <row r="10933" spans="28:39">
      <c r="AB10933" t="s">
        <v>650</v>
      </c>
      <c r="AC10933" s="1">
        <v>1</v>
      </c>
      <c r="AD10933" s="38" t="s">
        <v>427</v>
      </c>
      <c r="AE10933" s="61" t="s">
        <v>136</v>
      </c>
      <c r="AF10933" s="51">
        <v>130</v>
      </c>
      <c r="AG10933" s="47">
        <v>60</v>
      </c>
      <c r="AH10933">
        <v>43</v>
      </c>
      <c r="AL10933" t="s">
        <v>22</v>
      </c>
      <c r="AM10933">
        <v>72</v>
      </c>
    </row>
    <row r="10934" spans="28:39">
      <c r="AB10934" t="s">
        <v>650</v>
      </c>
      <c r="AC10934" s="1">
        <v>1</v>
      </c>
      <c r="AD10934" s="38" t="s">
        <v>427</v>
      </c>
      <c r="AE10934" s="61" t="s">
        <v>136</v>
      </c>
      <c r="AF10934" s="51">
        <v>130</v>
      </c>
      <c r="AG10934" s="48">
        <v>70</v>
      </c>
      <c r="AH10934">
        <v>40</v>
      </c>
      <c r="AL10934" t="s">
        <v>22</v>
      </c>
      <c r="AM10934">
        <v>72</v>
      </c>
    </row>
    <row r="10935" spans="28:39">
      <c r="AB10935" t="s">
        <v>650</v>
      </c>
      <c r="AC10935" s="1">
        <v>1</v>
      </c>
      <c r="AD10935" s="38" t="s">
        <v>427</v>
      </c>
      <c r="AE10935" s="61" t="s">
        <v>136</v>
      </c>
      <c r="AF10935" s="52">
        <v>140</v>
      </c>
      <c r="AG10935" s="41">
        <v>0</v>
      </c>
      <c r="AH10935">
        <v>59</v>
      </c>
      <c r="AL10935" t="s">
        <v>22</v>
      </c>
      <c r="AM10935">
        <v>72</v>
      </c>
    </row>
    <row r="10936" spans="28:39">
      <c r="AB10936" t="s">
        <v>650</v>
      </c>
      <c r="AC10936" s="1">
        <v>1</v>
      </c>
      <c r="AD10936" s="38" t="s">
        <v>427</v>
      </c>
      <c r="AE10936" s="61" t="s">
        <v>136</v>
      </c>
      <c r="AF10936" s="52">
        <v>140</v>
      </c>
      <c r="AG10936" s="42">
        <v>10</v>
      </c>
      <c r="AH10936">
        <v>59</v>
      </c>
      <c r="AL10936" t="s">
        <v>22</v>
      </c>
      <c r="AM10936">
        <v>72</v>
      </c>
    </row>
    <row r="10937" spans="28:39">
      <c r="AB10937" t="s">
        <v>650</v>
      </c>
      <c r="AC10937" s="1">
        <v>1</v>
      </c>
      <c r="AD10937" s="38" t="s">
        <v>427</v>
      </c>
      <c r="AE10937" s="61" t="s">
        <v>136</v>
      </c>
      <c r="AF10937" s="52">
        <v>140</v>
      </c>
      <c r="AG10937" s="43">
        <v>20</v>
      </c>
      <c r="AH10937">
        <v>59</v>
      </c>
      <c r="AL10937" t="s">
        <v>22</v>
      </c>
      <c r="AM10937">
        <v>72</v>
      </c>
    </row>
    <row r="10938" spans="28:39">
      <c r="AB10938" t="s">
        <v>650</v>
      </c>
      <c r="AC10938" s="1">
        <v>1</v>
      </c>
      <c r="AD10938" s="38" t="s">
        <v>427</v>
      </c>
      <c r="AE10938" s="61" t="s">
        <v>136</v>
      </c>
      <c r="AF10938" s="52">
        <v>140</v>
      </c>
      <c r="AG10938" s="44">
        <v>30</v>
      </c>
      <c r="AH10938">
        <v>56</v>
      </c>
      <c r="AL10938" t="s">
        <v>22</v>
      </c>
      <c r="AM10938">
        <v>72</v>
      </c>
    </row>
    <row r="10939" spans="28:39">
      <c r="AB10939" t="s">
        <v>650</v>
      </c>
      <c r="AC10939" s="1">
        <v>1</v>
      </c>
      <c r="AD10939" s="38" t="s">
        <v>427</v>
      </c>
      <c r="AE10939" s="61" t="s">
        <v>136</v>
      </c>
      <c r="AF10939" s="52">
        <v>140</v>
      </c>
      <c r="AG10939" s="45">
        <v>40</v>
      </c>
      <c r="AH10939">
        <v>52</v>
      </c>
      <c r="AL10939" t="s">
        <v>22</v>
      </c>
      <c r="AM10939">
        <v>72</v>
      </c>
    </row>
    <row r="10940" spans="28:39">
      <c r="AB10940" t="s">
        <v>650</v>
      </c>
      <c r="AC10940" s="1">
        <v>1</v>
      </c>
      <c r="AD10940" s="38" t="s">
        <v>427</v>
      </c>
      <c r="AE10940" s="61" t="s">
        <v>136</v>
      </c>
      <c r="AF10940" s="52">
        <v>140</v>
      </c>
      <c r="AG10940" s="46">
        <v>50</v>
      </c>
      <c r="AH10940">
        <v>48</v>
      </c>
      <c r="AL10940" t="s">
        <v>22</v>
      </c>
      <c r="AM10940">
        <v>72</v>
      </c>
    </row>
    <row r="10941" spans="28:39">
      <c r="AB10941" t="s">
        <v>650</v>
      </c>
      <c r="AC10941" s="1">
        <v>1</v>
      </c>
      <c r="AD10941" s="38" t="s">
        <v>427</v>
      </c>
      <c r="AE10941" s="61" t="s">
        <v>136</v>
      </c>
      <c r="AF10941" s="52">
        <v>140</v>
      </c>
      <c r="AG10941" s="47">
        <v>60</v>
      </c>
      <c r="AH10941">
        <v>43</v>
      </c>
      <c r="AL10941" t="s">
        <v>22</v>
      </c>
      <c r="AM10941">
        <v>72</v>
      </c>
    </row>
    <row r="10942" spans="28:39">
      <c r="AB10942" t="s">
        <v>650</v>
      </c>
      <c r="AC10942" s="1">
        <v>1</v>
      </c>
      <c r="AD10942" s="38" t="s">
        <v>427</v>
      </c>
      <c r="AE10942" s="61" t="s">
        <v>136</v>
      </c>
      <c r="AF10942" s="52">
        <v>140</v>
      </c>
      <c r="AG10942" s="48">
        <v>70</v>
      </c>
      <c r="AH10942">
        <v>40</v>
      </c>
      <c r="AL10942" t="s">
        <v>22</v>
      </c>
      <c r="AM10942">
        <v>72</v>
      </c>
    </row>
    <row r="10943" spans="28:39">
      <c r="AB10943" t="s">
        <v>650</v>
      </c>
      <c r="AC10943" s="1">
        <v>1</v>
      </c>
      <c r="AD10943" s="38" t="s">
        <v>427</v>
      </c>
      <c r="AE10943" s="61" t="s">
        <v>136</v>
      </c>
      <c r="AF10943" s="53">
        <v>150</v>
      </c>
      <c r="AG10943" s="41">
        <v>0</v>
      </c>
      <c r="AH10943">
        <v>56</v>
      </c>
      <c r="AL10943" t="s">
        <v>22</v>
      </c>
      <c r="AM10943">
        <v>72</v>
      </c>
    </row>
    <row r="10944" spans="28:39">
      <c r="AB10944" t="s">
        <v>650</v>
      </c>
      <c r="AC10944" s="1">
        <v>1</v>
      </c>
      <c r="AD10944" s="38" t="s">
        <v>427</v>
      </c>
      <c r="AE10944" s="61" t="s">
        <v>136</v>
      </c>
      <c r="AF10944" s="53">
        <v>150</v>
      </c>
      <c r="AG10944" s="42">
        <v>10</v>
      </c>
      <c r="AH10944">
        <v>56</v>
      </c>
      <c r="AL10944" t="s">
        <v>22</v>
      </c>
      <c r="AM10944">
        <v>72</v>
      </c>
    </row>
    <row r="10945" spans="28:39">
      <c r="AB10945" t="s">
        <v>650</v>
      </c>
      <c r="AC10945" s="1">
        <v>1</v>
      </c>
      <c r="AD10945" s="38" t="s">
        <v>427</v>
      </c>
      <c r="AE10945" s="61" t="s">
        <v>136</v>
      </c>
      <c r="AF10945" s="53">
        <v>150</v>
      </c>
      <c r="AG10945" s="43">
        <v>20</v>
      </c>
      <c r="AH10945">
        <v>56</v>
      </c>
      <c r="AL10945" t="s">
        <v>22</v>
      </c>
      <c r="AM10945">
        <v>72</v>
      </c>
    </row>
    <row r="10946" spans="28:39">
      <c r="AB10946" t="s">
        <v>650</v>
      </c>
      <c r="AC10946" s="1">
        <v>1</v>
      </c>
      <c r="AD10946" s="38" t="s">
        <v>427</v>
      </c>
      <c r="AE10946" s="61" t="s">
        <v>136</v>
      </c>
      <c r="AF10946" s="53">
        <v>150</v>
      </c>
      <c r="AG10946" s="44">
        <v>30</v>
      </c>
      <c r="AH10946">
        <v>55</v>
      </c>
      <c r="AL10946" t="s">
        <v>22</v>
      </c>
      <c r="AM10946">
        <v>72</v>
      </c>
    </row>
    <row r="10947" spans="28:39">
      <c r="AB10947" t="s">
        <v>650</v>
      </c>
      <c r="AC10947" s="1">
        <v>1</v>
      </c>
      <c r="AD10947" s="38" t="s">
        <v>427</v>
      </c>
      <c r="AE10947" s="61" t="s">
        <v>136</v>
      </c>
      <c r="AF10947" s="53">
        <v>150</v>
      </c>
      <c r="AG10947" s="45">
        <v>40</v>
      </c>
      <c r="AH10947">
        <v>52</v>
      </c>
      <c r="AL10947" t="s">
        <v>22</v>
      </c>
      <c r="AM10947">
        <v>72</v>
      </c>
    </row>
    <row r="10948" spans="28:39">
      <c r="AB10948" t="s">
        <v>650</v>
      </c>
      <c r="AC10948" s="1">
        <v>1</v>
      </c>
      <c r="AD10948" s="38" t="s">
        <v>427</v>
      </c>
      <c r="AE10948" s="61" t="s">
        <v>136</v>
      </c>
      <c r="AF10948" s="53">
        <v>150</v>
      </c>
      <c r="AG10948" s="46">
        <v>50</v>
      </c>
      <c r="AH10948">
        <v>48</v>
      </c>
      <c r="AL10948" t="s">
        <v>22</v>
      </c>
      <c r="AM10948">
        <v>72</v>
      </c>
    </row>
    <row r="10949" spans="28:39">
      <c r="AB10949" t="s">
        <v>650</v>
      </c>
      <c r="AC10949" s="1">
        <v>1</v>
      </c>
      <c r="AD10949" s="38" t="s">
        <v>427</v>
      </c>
      <c r="AE10949" s="61" t="s">
        <v>136</v>
      </c>
      <c r="AF10949" s="53">
        <v>150</v>
      </c>
      <c r="AG10949" s="47">
        <v>60</v>
      </c>
      <c r="AH10949">
        <v>43</v>
      </c>
      <c r="AL10949" t="s">
        <v>22</v>
      </c>
      <c r="AM10949">
        <v>72</v>
      </c>
    </row>
    <row r="10950" spans="28:39">
      <c r="AB10950" t="s">
        <v>650</v>
      </c>
      <c r="AC10950" s="1">
        <v>1</v>
      </c>
      <c r="AD10950" s="38" t="s">
        <v>427</v>
      </c>
      <c r="AE10950" s="61" t="s">
        <v>136</v>
      </c>
      <c r="AF10950" s="53">
        <v>150</v>
      </c>
      <c r="AG10950" s="48">
        <v>70</v>
      </c>
      <c r="AH10950">
        <v>40</v>
      </c>
      <c r="AL10950" t="s">
        <v>22</v>
      </c>
      <c r="AM10950">
        <v>72</v>
      </c>
    </row>
    <row r="10951" spans="28:39">
      <c r="AB10951" t="s">
        <v>650</v>
      </c>
      <c r="AC10951" s="1">
        <v>1</v>
      </c>
      <c r="AD10951" s="38" t="s">
        <v>427</v>
      </c>
      <c r="AE10951" s="61" t="s">
        <v>136</v>
      </c>
      <c r="AF10951" s="54">
        <v>160</v>
      </c>
      <c r="AG10951" s="41">
        <v>0</v>
      </c>
      <c r="AH10951">
        <v>54</v>
      </c>
      <c r="AL10951" t="s">
        <v>22</v>
      </c>
      <c r="AM10951">
        <v>72</v>
      </c>
    </row>
    <row r="10952" spans="28:39">
      <c r="AB10952" t="s">
        <v>650</v>
      </c>
      <c r="AC10952" s="1">
        <v>1</v>
      </c>
      <c r="AD10952" s="38" t="s">
        <v>427</v>
      </c>
      <c r="AE10952" s="61" t="s">
        <v>136</v>
      </c>
      <c r="AF10952" s="54">
        <v>160</v>
      </c>
      <c r="AG10952" s="42">
        <v>10</v>
      </c>
      <c r="AH10952">
        <v>54</v>
      </c>
      <c r="AL10952" t="s">
        <v>22</v>
      </c>
      <c r="AM10952">
        <v>72</v>
      </c>
    </row>
    <row r="10953" spans="28:39">
      <c r="AB10953" t="s">
        <v>650</v>
      </c>
      <c r="AC10953" s="1">
        <v>1</v>
      </c>
      <c r="AD10953" s="38" t="s">
        <v>427</v>
      </c>
      <c r="AE10953" s="61" t="s">
        <v>136</v>
      </c>
      <c r="AF10953" s="54">
        <v>160</v>
      </c>
      <c r="AG10953" s="43">
        <v>20</v>
      </c>
      <c r="AH10953">
        <v>54</v>
      </c>
      <c r="AL10953" t="s">
        <v>22</v>
      </c>
      <c r="AM10953">
        <v>72</v>
      </c>
    </row>
    <row r="10954" spans="28:39">
      <c r="AB10954" t="s">
        <v>650</v>
      </c>
      <c r="AC10954" s="1">
        <v>1</v>
      </c>
      <c r="AD10954" s="38" t="s">
        <v>427</v>
      </c>
      <c r="AE10954" s="61" t="s">
        <v>136</v>
      </c>
      <c r="AF10954" s="54">
        <v>160</v>
      </c>
      <c r="AG10954" s="44">
        <v>30</v>
      </c>
      <c r="AH10954">
        <v>54</v>
      </c>
      <c r="AL10954" t="s">
        <v>22</v>
      </c>
      <c r="AM10954">
        <v>72</v>
      </c>
    </row>
    <row r="10955" spans="28:39">
      <c r="AB10955" t="s">
        <v>650</v>
      </c>
      <c r="AC10955" s="1">
        <v>1</v>
      </c>
      <c r="AD10955" s="38" t="s">
        <v>427</v>
      </c>
      <c r="AE10955" s="61" t="s">
        <v>136</v>
      </c>
      <c r="AF10955" s="54">
        <v>160</v>
      </c>
      <c r="AG10955" s="45">
        <v>40</v>
      </c>
      <c r="AH10955">
        <v>51</v>
      </c>
      <c r="AL10955" t="s">
        <v>22</v>
      </c>
      <c r="AM10955">
        <v>72</v>
      </c>
    </row>
    <row r="10956" spans="28:39">
      <c r="AB10956" t="s">
        <v>650</v>
      </c>
      <c r="AC10956" s="1">
        <v>1</v>
      </c>
      <c r="AD10956" s="38" t="s">
        <v>427</v>
      </c>
      <c r="AE10956" s="61" t="s">
        <v>136</v>
      </c>
      <c r="AF10956" s="54">
        <v>160</v>
      </c>
      <c r="AG10956" s="46">
        <v>50</v>
      </c>
      <c r="AH10956">
        <v>48</v>
      </c>
      <c r="AL10956" t="s">
        <v>22</v>
      </c>
      <c r="AM10956">
        <v>72</v>
      </c>
    </row>
    <row r="10957" spans="28:39">
      <c r="AB10957" t="s">
        <v>650</v>
      </c>
      <c r="AC10957" s="1">
        <v>1</v>
      </c>
      <c r="AD10957" s="38" t="s">
        <v>427</v>
      </c>
      <c r="AE10957" s="61" t="s">
        <v>136</v>
      </c>
      <c r="AF10957" s="54">
        <v>160</v>
      </c>
      <c r="AG10957" s="47">
        <v>60</v>
      </c>
      <c r="AH10957">
        <v>43</v>
      </c>
      <c r="AL10957" t="s">
        <v>22</v>
      </c>
      <c r="AM10957">
        <v>72</v>
      </c>
    </row>
    <row r="10958" spans="28:39">
      <c r="AB10958" t="s">
        <v>650</v>
      </c>
      <c r="AC10958" s="1">
        <v>1</v>
      </c>
      <c r="AD10958" s="38" t="s">
        <v>427</v>
      </c>
      <c r="AE10958" s="61" t="s">
        <v>136</v>
      </c>
      <c r="AF10958" s="54">
        <v>160</v>
      </c>
      <c r="AG10958" s="48">
        <v>70</v>
      </c>
      <c r="AH10958">
        <v>40</v>
      </c>
      <c r="AL10958" t="s">
        <v>22</v>
      </c>
      <c r="AM10958">
        <v>72</v>
      </c>
    </row>
    <row r="10959" spans="28:39">
      <c r="AB10959" t="s">
        <v>650</v>
      </c>
      <c r="AC10959" s="1">
        <v>1</v>
      </c>
      <c r="AD10959" s="38" t="s">
        <v>427</v>
      </c>
      <c r="AE10959" s="61" t="s">
        <v>136</v>
      </c>
      <c r="AF10959" s="55">
        <v>170</v>
      </c>
      <c r="AG10959" s="41">
        <v>0</v>
      </c>
      <c r="AH10959">
        <v>51</v>
      </c>
      <c r="AL10959" t="s">
        <v>22</v>
      </c>
      <c r="AM10959">
        <v>72</v>
      </c>
    </row>
    <row r="10960" spans="28:39">
      <c r="AB10960" t="s">
        <v>650</v>
      </c>
      <c r="AC10960" s="1">
        <v>1</v>
      </c>
      <c r="AD10960" s="38" t="s">
        <v>427</v>
      </c>
      <c r="AE10960" s="61" t="s">
        <v>136</v>
      </c>
      <c r="AF10960" s="55">
        <v>170</v>
      </c>
      <c r="AG10960" s="42">
        <v>10</v>
      </c>
      <c r="AH10960">
        <v>51</v>
      </c>
      <c r="AL10960" t="s">
        <v>22</v>
      </c>
      <c r="AM10960">
        <v>72</v>
      </c>
    </row>
    <row r="10961" spans="28:39">
      <c r="AB10961" t="s">
        <v>650</v>
      </c>
      <c r="AC10961" s="1">
        <v>1</v>
      </c>
      <c r="AD10961" s="38" t="s">
        <v>427</v>
      </c>
      <c r="AE10961" s="61" t="s">
        <v>136</v>
      </c>
      <c r="AF10961" s="55">
        <v>170</v>
      </c>
      <c r="AG10961" s="43">
        <v>20</v>
      </c>
      <c r="AH10961">
        <v>51</v>
      </c>
      <c r="AL10961" t="s">
        <v>22</v>
      </c>
      <c r="AM10961">
        <v>72</v>
      </c>
    </row>
    <row r="10962" spans="28:39">
      <c r="AB10962" t="s">
        <v>650</v>
      </c>
      <c r="AC10962" s="1">
        <v>1</v>
      </c>
      <c r="AD10962" s="38" t="s">
        <v>427</v>
      </c>
      <c r="AE10962" s="61" t="s">
        <v>136</v>
      </c>
      <c r="AF10962" s="55">
        <v>170</v>
      </c>
      <c r="AG10962" s="44">
        <v>30</v>
      </c>
      <c r="AH10962">
        <v>51</v>
      </c>
      <c r="AL10962" t="s">
        <v>22</v>
      </c>
      <c r="AM10962">
        <v>72</v>
      </c>
    </row>
    <row r="10963" spans="28:39">
      <c r="AB10963" t="s">
        <v>650</v>
      </c>
      <c r="AC10963" s="1">
        <v>1</v>
      </c>
      <c r="AD10963" s="38" t="s">
        <v>427</v>
      </c>
      <c r="AE10963" s="61" t="s">
        <v>136</v>
      </c>
      <c r="AF10963" s="55">
        <v>170</v>
      </c>
      <c r="AG10963" s="45">
        <v>40</v>
      </c>
      <c r="AH10963">
        <v>50</v>
      </c>
      <c r="AL10963" t="s">
        <v>22</v>
      </c>
      <c r="AM10963">
        <v>72</v>
      </c>
    </row>
    <row r="10964" spans="28:39">
      <c r="AB10964" t="s">
        <v>650</v>
      </c>
      <c r="AC10964" s="1">
        <v>1</v>
      </c>
      <c r="AD10964" s="38" t="s">
        <v>427</v>
      </c>
      <c r="AE10964" s="61" t="s">
        <v>136</v>
      </c>
      <c r="AF10964" s="55">
        <v>170</v>
      </c>
      <c r="AG10964" s="46">
        <v>50</v>
      </c>
      <c r="AH10964">
        <v>48</v>
      </c>
      <c r="AL10964" t="s">
        <v>22</v>
      </c>
      <c r="AM10964">
        <v>72</v>
      </c>
    </row>
    <row r="10965" spans="28:39">
      <c r="AB10965" t="s">
        <v>650</v>
      </c>
      <c r="AC10965" s="1">
        <v>1</v>
      </c>
      <c r="AD10965" s="38" t="s">
        <v>427</v>
      </c>
      <c r="AE10965" s="61" t="s">
        <v>136</v>
      </c>
      <c r="AF10965" s="55">
        <v>170</v>
      </c>
      <c r="AG10965" s="47">
        <v>60</v>
      </c>
      <c r="AH10965">
        <v>43</v>
      </c>
      <c r="AL10965" t="s">
        <v>22</v>
      </c>
      <c r="AM10965">
        <v>72</v>
      </c>
    </row>
    <row r="10966" spans="28:39">
      <c r="AB10966" t="s">
        <v>650</v>
      </c>
      <c r="AC10966" s="1">
        <v>1</v>
      </c>
      <c r="AD10966" s="38" t="s">
        <v>427</v>
      </c>
      <c r="AE10966" s="61" t="s">
        <v>136</v>
      </c>
      <c r="AF10966" s="55">
        <v>170</v>
      </c>
      <c r="AG10966" s="48">
        <v>70</v>
      </c>
      <c r="AH10966">
        <v>40</v>
      </c>
      <c r="AL10966" t="s">
        <v>22</v>
      </c>
      <c r="AM10966">
        <v>72</v>
      </c>
    </row>
    <row r="10967" spans="28:39">
      <c r="AB10967" t="s">
        <v>650</v>
      </c>
      <c r="AC10967" s="1">
        <v>1</v>
      </c>
      <c r="AD10967" s="38" t="s">
        <v>427</v>
      </c>
      <c r="AE10967" s="61" t="s">
        <v>136</v>
      </c>
      <c r="AF10967" s="56">
        <v>180</v>
      </c>
      <c r="AG10967" s="41">
        <v>0</v>
      </c>
      <c r="AH10967">
        <v>49</v>
      </c>
      <c r="AL10967" t="s">
        <v>22</v>
      </c>
      <c r="AM10967">
        <v>72</v>
      </c>
    </row>
    <row r="10968" spans="28:39">
      <c r="AB10968" t="s">
        <v>650</v>
      </c>
      <c r="AC10968" s="1">
        <v>1</v>
      </c>
      <c r="AD10968" s="38" t="s">
        <v>427</v>
      </c>
      <c r="AE10968" s="61" t="s">
        <v>136</v>
      </c>
      <c r="AF10968" s="56">
        <v>180</v>
      </c>
      <c r="AG10968" s="42">
        <v>10</v>
      </c>
      <c r="AH10968">
        <v>49</v>
      </c>
      <c r="AL10968" t="s">
        <v>22</v>
      </c>
      <c r="AM10968">
        <v>72</v>
      </c>
    </row>
    <row r="10969" spans="28:39">
      <c r="AB10969" t="s">
        <v>650</v>
      </c>
      <c r="AC10969" s="1">
        <v>1</v>
      </c>
      <c r="AD10969" s="38" t="s">
        <v>427</v>
      </c>
      <c r="AE10969" s="61" t="s">
        <v>136</v>
      </c>
      <c r="AF10969" s="56">
        <v>180</v>
      </c>
      <c r="AG10969" s="43">
        <v>20</v>
      </c>
      <c r="AH10969">
        <v>49</v>
      </c>
      <c r="AL10969" t="s">
        <v>22</v>
      </c>
      <c r="AM10969">
        <v>72</v>
      </c>
    </row>
    <row r="10970" spans="28:39">
      <c r="AB10970" t="s">
        <v>650</v>
      </c>
      <c r="AC10970" s="1">
        <v>1</v>
      </c>
      <c r="AD10970" s="38" t="s">
        <v>427</v>
      </c>
      <c r="AE10970" s="61" t="s">
        <v>136</v>
      </c>
      <c r="AF10970" s="56">
        <v>180</v>
      </c>
      <c r="AG10970" s="44">
        <v>30</v>
      </c>
      <c r="AH10970">
        <v>49</v>
      </c>
      <c r="AL10970" t="s">
        <v>22</v>
      </c>
      <c r="AM10970">
        <v>72</v>
      </c>
    </row>
    <row r="10971" spans="28:39">
      <c r="AB10971" t="s">
        <v>650</v>
      </c>
      <c r="AC10971" s="1">
        <v>1</v>
      </c>
      <c r="AD10971" s="38" t="s">
        <v>427</v>
      </c>
      <c r="AE10971" s="61" t="s">
        <v>136</v>
      </c>
      <c r="AF10971" s="56">
        <v>180</v>
      </c>
      <c r="AG10971" s="45">
        <v>40</v>
      </c>
      <c r="AH10971">
        <v>49</v>
      </c>
      <c r="AL10971" t="s">
        <v>22</v>
      </c>
      <c r="AM10971">
        <v>72</v>
      </c>
    </row>
    <row r="10972" spans="28:39">
      <c r="AB10972" t="s">
        <v>650</v>
      </c>
      <c r="AC10972" s="1">
        <v>1</v>
      </c>
      <c r="AD10972" s="38" t="s">
        <v>427</v>
      </c>
      <c r="AE10972" s="61" t="s">
        <v>136</v>
      </c>
      <c r="AF10972" s="56">
        <v>180</v>
      </c>
      <c r="AG10972" s="46">
        <v>50</v>
      </c>
      <c r="AH10972">
        <v>48</v>
      </c>
      <c r="AL10972" t="s">
        <v>22</v>
      </c>
      <c r="AM10972">
        <v>72</v>
      </c>
    </row>
    <row r="10973" spans="28:39">
      <c r="AB10973" t="s">
        <v>650</v>
      </c>
      <c r="AC10973" s="1">
        <v>1</v>
      </c>
      <c r="AD10973" s="38" t="s">
        <v>427</v>
      </c>
      <c r="AE10973" s="61" t="s">
        <v>136</v>
      </c>
      <c r="AF10973" s="56">
        <v>180</v>
      </c>
      <c r="AG10973" s="47">
        <v>60</v>
      </c>
      <c r="AH10973">
        <v>43</v>
      </c>
      <c r="AL10973" t="s">
        <v>22</v>
      </c>
      <c r="AM10973">
        <v>72</v>
      </c>
    </row>
    <row r="10974" spans="28:39">
      <c r="AB10974" t="s">
        <v>650</v>
      </c>
      <c r="AC10974" s="1">
        <v>1</v>
      </c>
      <c r="AD10974" s="38" t="s">
        <v>427</v>
      </c>
      <c r="AE10974" s="61" t="s">
        <v>136</v>
      </c>
      <c r="AF10974" s="56">
        <v>180</v>
      </c>
      <c r="AG10974" s="48">
        <v>70</v>
      </c>
      <c r="AH10974">
        <v>40</v>
      </c>
      <c r="AL10974" t="s">
        <v>22</v>
      </c>
      <c r="AM10974">
        <v>72</v>
      </c>
    </row>
    <row r="10975" spans="28:39">
      <c r="AB10975" t="s">
        <v>650</v>
      </c>
      <c r="AC10975" s="1">
        <v>1</v>
      </c>
      <c r="AD10975" s="38" t="s">
        <v>427</v>
      </c>
      <c r="AE10975" s="61" t="s">
        <v>136</v>
      </c>
      <c r="AF10975" s="57">
        <v>200</v>
      </c>
      <c r="AG10975" s="41">
        <v>0</v>
      </c>
      <c r="AH10975">
        <v>46</v>
      </c>
      <c r="AL10975" t="s">
        <v>22</v>
      </c>
      <c r="AM10975">
        <v>72</v>
      </c>
    </row>
    <row r="10976" spans="28:39">
      <c r="AB10976" t="s">
        <v>650</v>
      </c>
      <c r="AC10976" s="1">
        <v>1</v>
      </c>
      <c r="AD10976" s="38" t="s">
        <v>427</v>
      </c>
      <c r="AE10976" s="61" t="s">
        <v>136</v>
      </c>
      <c r="AF10976" s="57">
        <v>200</v>
      </c>
      <c r="AG10976" s="42">
        <v>10</v>
      </c>
      <c r="AH10976">
        <v>46</v>
      </c>
      <c r="AL10976" t="s">
        <v>22</v>
      </c>
      <c r="AM10976">
        <v>72</v>
      </c>
    </row>
    <row r="10977" spans="28:39">
      <c r="AB10977" t="s">
        <v>650</v>
      </c>
      <c r="AC10977" s="1">
        <v>1</v>
      </c>
      <c r="AD10977" s="38" t="s">
        <v>427</v>
      </c>
      <c r="AE10977" s="61" t="s">
        <v>136</v>
      </c>
      <c r="AF10977" s="57">
        <v>200</v>
      </c>
      <c r="AG10977" s="43">
        <v>20</v>
      </c>
      <c r="AH10977">
        <v>46</v>
      </c>
      <c r="AL10977" t="s">
        <v>22</v>
      </c>
      <c r="AM10977">
        <v>72</v>
      </c>
    </row>
    <row r="10978" spans="28:39">
      <c r="AB10978" t="s">
        <v>650</v>
      </c>
      <c r="AC10978" s="1">
        <v>1</v>
      </c>
      <c r="AD10978" s="38" t="s">
        <v>427</v>
      </c>
      <c r="AE10978" s="61" t="s">
        <v>136</v>
      </c>
      <c r="AF10978" s="57">
        <v>200</v>
      </c>
      <c r="AG10978" s="44">
        <v>30</v>
      </c>
      <c r="AH10978">
        <v>46</v>
      </c>
      <c r="AL10978" t="s">
        <v>22</v>
      </c>
      <c r="AM10978">
        <v>72</v>
      </c>
    </row>
    <row r="10979" spans="28:39">
      <c r="AB10979" t="s">
        <v>650</v>
      </c>
      <c r="AC10979" s="1">
        <v>1</v>
      </c>
      <c r="AD10979" s="38" t="s">
        <v>427</v>
      </c>
      <c r="AE10979" s="61" t="s">
        <v>136</v>
      </c>
      <c r="AF10979" s="57">
        <v>200</v>
      </c>
      <c r="AG10979" s="45">
        <v>40</v>
      </c>
      <c r="AH10979">
        <v>46</v>
      </c>
      <c r="AL10979" t="s">
        <v>22</v>
      </c>
      <c r="AM10979">
        <v>72</v>
      </c>
    </row>
    <row r="10980" spans="28:39">
      <c r="AB10980" t="s">
        <v>650</v>
      </c>
      <c r="AC10980" s="1">
        <v>1</v>
      </c>
      <c r="AD10980" s="38" t="s">
        <v>427</v>
      </c>
      <c r="AE10980" s="61" t="s">
        <v>136</v>
      </c>
      <c r="AF10980" s="57">
        <v>200</v>
      </c>
      <c r="AG10980" s="46">
        <v>50</v>
      </c>
      <c r="AH10980">
        <v>46</v>
      </c>
      <c r="AL10980" t="s">
        <v>22</v>
      </c>
      <c r="AM10980">
        <v>72</v>
      </c>
    </row>
    <row r="10981" spans="28:39">
      <c r="AB10981" t="s">
        <v>650</v>
      </c>
      <c r="AC10981" s="1">
        <v>1</v>
      </c>
      <c r="AD10981" s="38" t="s">
        <v>427</v>
      </c>
      <c r="AE10981" s="61" t="s">
        <v>136</v>
      </c>
      <c r="AF10981" s="57">
        <v>200</v>
      </c>
      <c r="AG10981" s="47">
        <v>60</v>
      </c>
      <c r="AH10981">
        <v>43</v>
      </c>
      <c r="AL10981" t="s">
        <v>22</v>
      </c>
      <c r="AM10981">
        <v>72</v>
      </c>
    </row>
    <row r="10982" spans="28:39">
      <c r="AB10982" t="s">
        <v>650</v>
      </c>
      <c r="AC10982" s="1">
        <v>1</v>
      </c>
      <c r="AD10982" s="38" t="s">
        <v>427</v>
      </c>
      <c r="AE10982" s="61" t="s">
        <v>136</v>
      </c>
      <c r="AF10982" s="57">
        <v>200</v>
      </c>
      <c r="AG10982" s="48">
        <v>70</v>
      </c>
      <c r="AH10982">
        <v>40</v>
      </c>
      <c r="AL10982" t="s">
        <v>22</v>
      </c>
      <c r="AM10982">
        <v>72</v>
      </c>
    </row>
    <row r="10983" spans="28:39">
      <c r="AB10983" t="s">
        <v>650</v>
      </c>
      <c r="AC10983" s="1">
        <v>1</v>
      </c>
      <c r="AD10983" s="38" t="s">
        <v>428</v>
      </c>
      <c r="AE10983" s="61" t="s">
        <v>136</v>
      </c>
      <c r="AF10983" s="40">
        <v>110</v>
      </c>
      <c r="AG10983" s="41">
        <v>0</v>
      </c>
      <c r="AH10983">
        <v>66</v>
      </c>
      <c r="AL10983" t="s">
        <v>22</v>
      </c>
      <c r="AM10983">
        <v>72</v>
      </c>
    </row>
    <row r="10984" spans="28:39">
      <c r="AB10984" t="s">
        <v>650</v>
      </c>
      <c r="AC10984" s="1">
        <v>1</v>
      </c>
      <c r="AD10984" s="38" t="s">
        <v>428</v>
      </c>
      <c r="AE10984" s="61" t="s">
        <v>136</v>
      </c>
      <c r="AF10984" s="40">
        <v>110</v>
      </c>
      <c r="AG10984" s="42">
        <v>10</v>
      </c>
      <c r="AH10984">
        <v>66</v>
      </c>
      <c r="AL10984" t="s">
        <v>22</v>
      </c>
      <c r="AM10984">
        <v>72</v>
      </c>
    </row>
    <row r="10985" spans="28:39">
      <c r="AB10985" t="s">
        <v>650</v>
      </c>
      <c r="AC10985" s="1">
        <v>1</v>
      </c>
      <c r="AD10985" s="38" t="s">
        <v>428</v>
      </c>
      <c r="AE10985" s="61" t="s">
        <v>136</v>
      </c>
      <c r="AF10985" s="40">
        <v>110</v>
      </c>
      <c r="AG10985" s="43">
        <v>20</v>
      </c>
      <c r="AH10985">
        <v>62</v>
      </c>
      <c r="AL10985" t="s">
        <v>22</v>
      </c>
      <c r="AM10985">
        <v>72</v>
      </c>
    </row>
    <row r="10986" spans="28:39">
      <c r="AB10986" t="s">
        <v>650</v>
      </c>
      <c r="AC10986" s="1">
        <v>1</v>
      </c>
      <c r="AD10986" s="38" t="s">
        <v>428</v>
      </c>
      <c r="AE10986" s="61" t="s">
        <v>136</v>
      </c>
      <c r="AF10986" s="40">
        <v>110</v>
      </c>
      <c r="AG10986" s="44">
        <v>30</v>
      </c>
      <c r="AH10986">
        <v>57</v>
      </c>
      <c r="AL10986" t="s">
        <v>22</v>
      </c>
      <c r="AM10986">
        <v>72</v>
      </c>
    </row>
    <row r="10987" spans="28:39">
      <c r="AB10987" t="s">
        <v>650</v>
      </c>
      <c r="AC10987" s="1">
        <v>1</v>
      </c>
      <c r="AD10987" s="38" t="s">
        <v>428</v>
      </c>
      <c r="AE10987" s="61" t="s">
        <v>136</v>
      </c>
      <c r="AF10987" s="40">
        <v>110</v>
      </c>
      <c r="AG10987" s="45">
        <v>40</v>
      </c>
      <c r="AH10987">
        <v>52</v>
      </c>
      <c r="AL10987" t="s">
        <v>22</v>
      </c>
      <c r="AM10987">
        <v>72</v>
      </c>
    </row>
    <row r="10988" spans="28:39">
      <c r="AB10988" t="s">
        <v>650</v>
      </c>
      <c r="AC10988" s="1">
        <v>1</v>
      </c>
      <c r="AD10988" s="38" t="s">
        <v>428</v>
      </c>
      <c r="AE10988" s="61" t="s">
        <v>136</v>
      </c>
      <c r="AF10988" s="40">
        <v>110</v>
      </c>
      <c r="AG10988" s="46">
        <v>50</v>
      </c>
      <c r="AH10988">
        <v>48</v>
      </c>
      <c r="AL10988" t="s">
        <v>22</v>
      </c>
      <c r="AM10988">
        <v>72</v>
      </c>
    </row>
    <row r="10989" spans="28:39">
      <c r="AB10989" t="s">
        <v>650</v>
      </c>
      <c r="AC10989" s="1">
        <v>1</v>
      </c>
      <c r="AD10989" s="38" t="s">
        <v>428</v>
      </c>
      <c r="AE10989" s="61" t="s">
        <v>136</v>
      </c>
      <c r="AF10989" s="40">
        <v>110</v>
      </c>
      <c r="AG10989" s="47">
        <v>60</v>
      </c>
      <c r="AH10989">
        <v>43</v>
      </c>
      <c r="AL10989" t="s">
        <v>22</v>
      </c>
      <c r="AM10989">
        <v>72</v>
      </c>
    </row>
    <row r="10990" spans="28:39">
      <c r="AB10990" t="s">
        <v>650</v>
      </c>
      <c r="AC10990" s="1">
        <v>1</v>
      </c>
      <c r="AD10990" s="38" t="s">
        <v>428</v>
      </c>
      <c r="AE10990" s="61" t="s">
        <v>136</v>
      </c>
      <c r="AF10990" s="40">
        <v>110</v>
      </c>
      <c r="AG10990" s="48">
        <v>70</v>
      </c>
      <c r="AH10990">
        <v>40</v>
      </c>
      <c r="AL10990" t="s">
        <v>22</v>
      </c>
      <c r="AM10990">
        <v>72</v>
      </c>
    </row>
    <row r="10991" spans="28:39">
      <c r="AB10991" t="s">
        <v>650</v>
      </c>
      <c r="AC10991" s="1">
        <v>1</v>
      </c>
      <c r="AD10991" s="38" t="s">
        <v>428</v>
      </c>
      <c r="AE10991" s="61" t="s">
        <v>136</v>
      </c>
      <c r="AF10991" s="49">
        <v>115</v>
      </c>
      <c r="AG10991" s="41">
        <v>0</v>
      </c>
      <c r="AH10991">
        <v>64</v>
      </c>
      <c r="AL10991" t="s">
        <v>22</v>
      </c>
      <c r="AM10991">
        <v>72</v>
      </c>
    </row>
    <row r="10992" spans="28:39">
      <c r="AB10992" t="s">
        <v>650</v>
      </c>
      <c r="AC10992" s="1">
        <v>1</v>
      </c>
      <c r="AD10992" s="38" t="s">
        <v>428</v>
      </c>
      <c r="AE10992" s="61" t="s">
        <v>136</v>
      </c>
      <c r="AF10992" s="49">
        <v>115</v>
      </c>
      <c r="AG10992" s="42">
        <v>10</v>
      </c>
      <c r="AH10992">
        <v>64</v>
      </c>
      <c r="AL10992" t="s">
        <v>22</v>
      </c>
      <c r="AM10992">
        <v>72</v>
      </c>
    </row>
    <row r="10993" spans="28:39">
      <c r="AB10993" t="s">
        <v>650</v>
      </c>
      <c r="AC10993" s="1">
        <v>1</v>
      </c>
      <c r="AD10993" s="38" t="s">
        <v>428</v>
      </c>
      <c r="AE10993" s="61" t="s">
        <v>136</v>
      </c>
      <c r="AF10993" s="49">
        <v>115</v>
      </c>
      <c r="AG10993" s="43">
        <v>20</v>
      </c>
      <c r="AH10993">
        <v>62</v>
      </c>
      <c r="AL10993" t="s">
        <v>22</v>
      </c>
      <c r="AM10993">
        <v>72</v>
      </c>
    </row>
    <row r="10994" spans="28:39">
      <c r="AB10994" t="s">
        <v>650</v>
      </c>
      <c r="AC10994" s="1">
        <v>1</v>
      </c>
      <c r="AD10994" s="38" t="s">
        <v>428</v>
      </c>
      <c r="AE10994" s="61" t="s">
        <v>136</v>
      </c>
      <c r="AF10994" s="49">
        <v>115</v>
      </c>
      <c r="AG10994" s="44">
        <v>30</v>
      </c>
      <c r="AH10994">
        <v>57</v>
      </c>
      <c r="AL10994" t="s">
        <v>22</v>
      </c>
      <c r="AM10994">
        <v>72</v>
      </c>
    </row>
    <row r="10995" spans="28:39">
      <c r="AB10995" t="s">
        <v>650</v>
      </c>
      <c r="AC10995" s="1">
        <v>1</v>
      </c>
      <c r="AD10995" s="38" t="s">
        <v>428</v>
      </c>
      <c r="AE10995" s="61" t="s">
        <v>136</v>
      </c>
      <c r="AF10995" s="49">
        <v>115</v>
      </c>
      <c r="AG10995" s="45">
        <v>40</v>
      </c>
      <c r="AH10995">
        <v>52</v>
      </c>
      <c r="AL10995" t="s">
        <v>22</v>
      </c>
      <c r="AM10995">
        <v>72</v>
      </c>
    </row>
    <row r="10996" spans="28:39">
      <c r="AB10996" t="s">
        <v>650</v>
      </c>
      <c r="AC10996" s="1">
        <v>1</v>
      </c>
      <c r="AD10996" s="38" t="s">
        <v>428</v>
      </c>
      <c r="AE10996" s="61" t="s">
        <v>136</v>
      </c>
      <c r="AF10996" s="49">
        <v>115</v>
      </c>
      <c r="AG10996" s="46">
        <v>50</v>
      </c>
      <c r="AH10996">
        <v>48</v>
      </c>
      <c r="AL10996" t="s">
        <v>22</v>
      </c>
      <c r="AM10996">
        <v>72</v>
      </c>
    </row>
    <row r="10997" spans="28:39">
      <c r="AB10997" t="s">
        <v>650</v>
      </c>
      <c r="AC10997" s="1">
        <v>1</v>
      </c>
      <c r="AD10997" s="38" t="s">
        <v>428</v>
      </c>
      <c r="AE10997" s="61" t="s">
        <v>136</v>
      </c>
      <c r="AF10997" s="49">
        <v>115</v>
      </c>
      <c r="AG10997" s="47">
        <v>60</v>
      </c>
      <c r="AH10997">
        <v>43</v>
      </c>
      <c r="AL10997" t="s">
        <v>22</v>
      </c>
      <c r="AM10997">
        <v>72</v>
      </c>
    </row>
    <row r="10998" spans="28:39">
      <c r="AB10998" t="s">
        <v>650</v>
      </c>
      <c r="AC10998" s="1">
        <v>1</v>
      </c>
      <c r="AD10998" s="38" t="s">
        <v>428</v>
      </c>
      <c r="AE10998" s="61" t="s">
        <v>136</v>
      </c>
      <c r="AF10998" s="49">
        <v>115</v>
      </c>
      <c r="AG10998" s="48">
        <v>70</v>
      </c>
      <c r="AH10998">
        <v>40</v>
      </c>
      <c r="AL10998" t="s">
        <v>22</v>
      </c>
      <c r="AM10998">
        <v>72</v>
      </c>
    </row>
    <row r="10999" spans="28:39">
      <c r="AB10999" t="s">
        <v>650</v>
      </c>
      <c r="AC10999" s="1">
        <v>1</v>
      </c>
      <c r="AD10999" s="38" t="s">
        <v>428</v>
      </c>
      <c r="AE10999" s="61" t="s">
        <v>136</v>
      </c>
      <c r="AF10999" s="50">
        <v>120</v>
      </c>
      <c r="AG10999" s="41">
        <v>0</v>
      </c>
      <c r="AH10999">
        <v>62</v>
      </c>
      <c r="AL10999" t="s">
        <v>22</v>
      </c>
      <c r="AM10999">
        <v>72</v>
      </c>
    </row>
    <row r="11000" spans="28:39">
      <c r="AB11000" t="s">
        <v>650</v>
      </c>
      <c r="AC11000" s="1">
        <v>1</v>
      </c>
      <c r="AD11000" s="38" t="s">
        <v>428</v>
      </c>
      <c r="AE11000" s="61" t="s">
        <v>136</v>
      </c>
      <c r="AF11000" s="50">
        <v>120</v>
      </c>
      <c r="AG11000" s="42">
        <v>10</v>
      </c>
      <c r="AH11000">
        <v>62</v>
      </c>
      <c r="AL11000" t="s">
        <v>22</v>
      </c>
      <c r="AM11000">
        <v>72</v>
      </c>
    </row>
    <row r="11001" spans="28:39">
      <c r="AB11001" t="s">
        <v>650</v>
      </c>
      <c r="AC11001" s="1">
        <v>1</v>
      </c>
      <c r="AD11001" s="38" t="s">
        <v>428</v>
      </c>
      <c r="AE11001" s="61" t="s">
        <v>136</v>
      </c>
      <c r="AF11001" s="50">
        <v>120</v>
      </c>
      <c r="AG11001" s="43">
        <v>20</v>
      </c>
      <c r="AH11001">
        <v>61</v>
      </c>
      <c r="AL11001" t="s">
        <v>22</v>
      </c>
      <c r="AM11001">
        <v>72</v>
      </c>
    </row>
    <row r="11002" spans="28:39">
      <c r="AB11002" t="s">
        <v>650</v>
      </c>
      <c r="AC11002" s="1">
        <v>1</v>
      </c>
      <c r="AD11002" s="38" t="s">
        <v>428</v>
      </c>
      <c r="AE11002" s="61" t="s">
        <v>136</v>
      </c>
      <c r="AF11002" s="50">
        <v>120</v>
      </c>
      <c r="AG11002" s="44">
        <v>30</v>
      </c>
      <c r="AH11002">
        <v>56</v>
      </c>
      <c r="AL11002" t="s">
        <v>22</v>
      </c>
      <c r="AM11002">
        <v>72</v>
      </c>
    </row>
    <row r="11003" spans="28:39">
      <c r="AB11003" t="s">
        <v>650</v>
      </c>
      <c r="AC11003" s="1">
        <v>1</v>
      </c>
      <c r="AD11003" s="38" t="s">
        <v>428</v>
      </c>
      <c r="AE11003" s="61" t="s">
        <v>136</v>
      </c>
      <c r="AF11003" s="50">
        <v>120</v>
      </c>
      <c r="AG11003" s="45">
        <v>40</v>
      </c>
      <c r="AH11003">
        <v>52</v>
      </c>
      <c r="AL11003" t="s">
        <v>22</v>
      </c>
      <c r="AM11003">
        <v>72</v>
      </c>
    </row>
    <row r="11004" spans="28:39">
      <c r="AB11004" t="s">
        <v>650</v>
      </c>
      <c r="AC11004" s="1">
        <v>1</v>
      </c>
      <c r="AD11004" s="38" t="s">
        <v>428</v>
      </c>
      <c r="AE11004" s="61" t="s">
        <v>136</v>
      </c>
      <c r="AF11004" s="50">
        <v>120</v>
      </c>
      <c r="AG11004" s="46">
        <v>50</v>
      </c>
      <c r="AH11004">
        <v>48</v>
      </c>
      <c r="AL11004" t="s">
        <v>22</v>
      </c>
      <c r="AM11004">
        <v>72</v>
      </c>
    </row>
    <row r="11005" spans="28:39">
      <c r="AB11005" t="s">
        <v>650</v>
      </c>
      <c r="AC11005" s="1">
        <v>1</v>
      </c>
      <c r="AD11005" s="38" t="s">
        <v>428</v>
      </c>
      <c r="AE11005" s="61" t="s">
        <v>136</v>
      </c>
      <c r="AF11005" s="50">
        <v>120</v>
      </c>
      <c r="AG11005" s="47">
        <v>60</v>
      </c>
      <c r="AH11005">
        <v>43</v>
      </c>
      <c r="AL11005" t="s">
        <v>22</v>
      </c>
      <c r="AM11005">
        <v>72</v>
      </c>
    </row>
    <row r="11006" spans="28:39">
      <c r="AB11006" t="s">
        <v>650</v>
      </c>
      <c r="AC11006" s="1">
        <v>1</v>
      </c>
      <c r="AD11006" s="38" t="s">
        <v>428</v>
      </c>
      <c r="AE11006" s="61" t="s">
        <v>136</v>
      </c>
      <c r="AF11006" s="50">
        <v>120</v>
      </c>
      <c r="AG11006" s="48">
        <v>70</v>
      </c>
      <c r="AH11006">
        <v>40</v>
      </c>
      <c r="AL11006" t="s">
        <v>22</v>
      </c>
      <c r="AM11006">
        <v>72</v>
      </c>
    </row>
    <row r="11007" spans="28:39">
      <c r="AB11007" t="s">
        <v>650</v>
      </c>
      <c r="AC11007" s="1">
        <v>1</v>
      </c>
      <c r="AD11007" s="38" t="s">
        <v>428</v>
      </c>
      <c r="AE11007" s="61" t="s">
        <v>136</v>
      </c>
      <c r="AF11007" s="51">
        <v>130</v>
      </c>
      <c r="AG11007" s="41">
        <v>0</v>
      </c>
      <c r="AH11007">
        <v>58</v>
      </c>
      <c r="AL11007" t="s">
        <v>22</v>
      </c>
      <c r="AM11007">
        <v>72</v>
      </c>
    </row>
    <row r="11008" spans="28:39">
      <c r="AB11008" t="s">
        <v>650</v>
      </c>
      <c r="AC11008" s="1">
        <v>1</v>
      </c>
      <c r="AD11008" s="38" t="s">
        <v>428</v>
      </c>
      <c r="AE11008" s="61" t="s">
        <v>136</v>
      </c>
      <c r="AF11008" s="51">
        <v>130</v>
      </c>
      <c r="AG11008" s="42">
        <v>10</v>
      </c>
      <c r="AH11008">
        <v>58</v>
      </c>
      <c r="AL11008" t="s">
        <v>22</v>
      </c>
      <c r="AM11008">
        <v>72</v>
      </c>
    </row>
    <row r="11009" spans="28:39">
      <c r="AB11009" t="s">
        <v>650</v>
      </c>
      <c r="AC11009" s="1">
        <v>1</v>
      </c>
      <c r="AD11009" s="38" t="s">
        <v>428</v>
      </c>
      <c r="AE11009" s="61" t="s">
        <v>136</v>
      </c>
      <c r="AF11009" s="51">
        <v>130</v>
      </c>
      <c r="AG11009" s="43">
        <v>20</v>
      </c>
      <c r="AH11009">
        <v>58</v>
      </c>
      <c r="AL11009" t="s">
        <v>22</v>
      </c>
      <c r="AM11009">
        <v>72</v>
      </c>
    </row>
    <row r="11010" spans="28:39">
      <c r="AB11010" t="s">
        <v>650</v>
      </c>
      <c r="AC11010" s="1">
        <v>1</v>
      </c>
      <c r="AD11010" s="38" t="s">
        <v>428</v>
      </c>
      <c r="AE11010" s="61" t="s">
        <v>136</v>
      </c>
      <c r="AF11010" s="51">
        <v>130</v>
      </c>
      <c r="AG11010" s="44">
        <v>30</v>
      </c>
      <c r="AH11010">
        <v>56</v>
      </c>
      <c r="AL11010" t="s">
        <v>22</v>
      </c>
      <c r="AM11010">
        <v>72</v>
      </c>
    </row>
    <row r="11011" spans="28:39">
      <c r="AB11011" t="s">
        <v>650</v>
      </c>
      <c r="AC11011" s="1">
        <v>1</v>
      </c>
      <c r="AD11011" s="38" t="s">
        <v>428</v>
      </c>
      <c r="AE11011" s="61" t="s">
        <v>136</v>
      </c>
      <c r="AF11011" s="51">
        <v>130</v>
      </c>
      <c r="AG11011" s="45">
        <v>40</v>
      </c>
      <c r="AH11011">
        <v>52</v>
      </c>
      <c r="AL11011" t="s">
        <v>22</v>
      </c>
      <c r="AM11011">
        <v>72</v>
      </c>
    </row>
    <row r="11012" spans="28:39">
      <c r="AB11012" t="s">
        <v>650</v>
      </c>
      <c r="AC11012" s="1">
        <v>1</v>
      </c>
      <c r="AD11012" s="38" t="s">
        <v>428</v>
      </c>
      <c r="AE11012" s="61" t="s">
        <v>136</v>
      </c>
      <c r="AF11012" s="51">
        <v>130</v>
      </c>
      <c r="AG11012" s="46">
        <v>50</v>
      </c>
      <c r="AH11012">
        <v>48</v>
      </c>
      <c r="AL11012" t="s">
        <v>22</v>
      </c>
      <c r="AM11012">
        <v>72</v>
      </c>
    </row>
    <row r="11013" spans="28:39">
      <c r="AB11013" t="s">
        <v>650</v>
      </c>
      <c r="AC11013" s="1">
        <v>1</v>
      </c>
      <c r="AD11013" s="38" t="s">
        <v>428</v>
      </c>
      <c r="AE11013" s="61" t="s">
        <v>136</v>
      </c>
      <c r="AF11013" s="51">
        <v>130</v>
      </c>
      <c r="AG11013" s="47">
        <v>60</v>
      </c>
      <c r="AH11013">
        <v>43</v>
      </c>
      <c r="AL11013" t="s">
        <v>22</v>
      </c>
      <c r="AM11013">
        <v>72</v>
      </c>
    </row>
    <row r="11014" spans="28:39">
      <c r="AB11014" t="s">
        <v>650</v>
      </c>
      <c r="AC11014" s="1">
        <v>1</v>
      </c>
      <c r="AD11014" s="38" t="s">
        <v>428</v>
      </c>
      <c r="AE11014" s="61" t="s">
        <v>136</v>
      </c>
      <c r="AF11014" s="51">
        <v>130</v>
      </c>
      <c r="AG11014" s="48">
        <v>70</v>
      </c>
      <c r="AH11014">
        <v>40</v>
      </c>
      <c r="AL11014" t="s">
        <v>22</v>
      </c>
      <c r="AM11014">
        <v>72</v>
      </c>
    </row>
    <row r="11015" spans="28:39">
      <c r="AB11015" t="s">
        <v>650</v>
      </c>
      <c r="AC11015" s="1">
        <v>1</v>
      </c>
      <c r="AD11015" s="38" t="s">
        <v>428</v>
      </c>
      <c r="AE11015" s="61" t="s">
        <v>136</v>
      </c>
      <c r="AF11015" s="52">
        <v>140</v>
      </c>
      <c r="AG11015" s="41">
        <v>0</v>
      </c>
      <c r="AH11015">
        <v>55</v>
      </c>
      <c r="AL11015" t="s">
        <v>22</v>
      </c>
      <c r="AM11015">
        <v>72</v>
      </c>
    </row>
    <row r="11016" spans="28:39">
      <c r="AB11016" t="s">
        <v>650</v>
      </c>
      <c r="AC11016" s="1">
        <v>1</v>
      </c>
      <c r="AD11016" s="38" t="s">
        <v>428</v>
      </c>
      <c r="AE11016" s="61" t="s">
        <v>136</v>
      </c>
      <c r="AF11016" s="52">
        <v>140</v>
      </c>
      <c r="AG11016" s="42">
        <v>10</v>
      </c>
      <c r="AH11016">
        <v>55</v>
      </c>
      <c r="AL11016" t="s">
        <v>22</v>
      </c>
      <c r="AM11016">
        <v>72</v>
      </c>
    </row>
    <row r="11017" spans="28:39">
      <c r="AB11017" t="s">
        <v>650</v>
      </c>
      <c r="AC11017" s="1">
        <v>1</v>
      </c>
      <c r="AD11017" s="38" t="s">
        <v>428</v>
      </c>
      <c r="AE11017" s="61" t="s">
        <v>136</v>
      </c>
      <c r="AF11017" s="52">
        <v>140</v>
      </c>
      <c r="AG11017" s="43">
        <v>20</v>
      </c>
      <c r="AH11017">
        <v>55</v>
      </c>
      <c r="AL11017" t="s">
        <v>22</v>
      </c>
      <c r="AM11017">
        <v>72</v>
      </c>
    </row>
    <row r="11018" spans="28:39">
      <c r="AB11018" t="s">
        <v>650</v>
      </c>
      <c r="AC11018" s="1">
        <v>1</v>
      </c>
      <c r="AD11018" s="38" t="s">
        <v>428</v>
      </c>
      <c r="AE11018" s="61" t="s">
        <v>136</v>
      </c>
      <c r="AF11018" s="52">
        <v>140</v>
      </c>
      <c r="AG11018" s="44">
        <v>30</v>
      </c>
      <c r="AH11018">
        <v>55</v>
      </c>
      <c r="AL11018" t="s">
        <v>22</v>
      </c>
      <c r="AM11018">
        <v>72</v>
      </c>
    </row>
    <row r="11019" spans="28:39">
      <c r="AB11019" t="s">
        <v>650</v>
      </c>
      <c r="AC11019" s="1">
        <v>1</v>
      </c>
      <c r="AD11019" s="38" t="s">
        <v>428</v>
      </c>
      <c r="AE11019" s="61" t="s">
        <v>136</v>
      </c>
      <c r="AF11019" s="52">
        <v>140</v>
      </c>
      <c r="AG11019" s="45">
        <v>40</v>
      </c>
      <c r="AH11019">
        <v>51</v>
      </c>
      <c r="AL11019" t="s">
        <v>22</v>
      </c>
      <c r="AM11019">
        <v>72</v>
      </c>
    </row>
    <row r="11020" spans="28:39">
      <c r="AB11020" t="s">
        <v>650</v>
      </c>
      <c r="AC11020" s="1">
        <v>1</v>
      </c>
      <c r="AD11020" s="38" t="s">
        <v>428</v>
      </c>
      <c r="AE11020" s="61" t="s">
        <v>136</v>
      </c>
      <c r="AF11020" s="52">
        <v>140</v>
      </c>
      <c r="AG11020" s="46">
        <v>50</v>
      </c>
      <c r="AH11020">
        <v>48</v>
      </c>
      <c r="AL11020" t="s">
        <v>22</v>
      </c>
      <c r="AM11020">
        <v>72</v>
      </c>
    </row>
    <row r="11021" spans="28:39">
      <c r="AB11021" t="s">
        <v>650</v>
      </c>
      <c r="AC11021" s="1">
        <v>1</v>
      </c>
      <c r="AD11021" s="38" t="s">
        <v>428</v>
      </c>
      <c r="AE11021" s="61" t="s">
        <v>136</v>
      </c>
      <c r="AF11021" s="52">
        <v>140</v>
      </c>
      <c r="AG11021" s="47">
        <v>60</v>
      </c>
      <c r="AH11021">
        <v>43</v>
      </c>
      <c r="AL11021" t="s">
        <v>22</v>
      </c>
      <c r="AM11021">
        <v>72</v>
      </c>
    </row>
    <row r="11022" spans="28:39">
      <c r="AB11022" t="s">
        <v>650</v>
      </c>
      <c r="AC11022" s="1">
        <v>1</v>
      </c>
      <c r="AD11022" s="38" t="s">
        <v>428</v>
      </c>
      <c r="AE11022" s="61" t="s">
        <v>136</v>
      </c>
      <c r="AF11022" s="52">
        <v>140</v>
      </c>
      <c r="AG11022" s="48">
        <v>70</v>
      </c>
      <c r="AH11022">
        <v>40</v>
      </c>
      <c r="AL11022" t="s">
        <v>22</v>
      </c>
      <c r="AM11022">
        <v>72</v>
      </c>
    </row>
    <row r="11023" spans="28:39">
      <c r="AB11023" t="s">
        <v>650</v>
      </c>
      <c r="AC11023" s="1">
        <v>1</v>
      </c>
      <c r="AD11023" s="38" t="s">
        <v>428</v>
      </c>
      <c r="AE11023" s="61" t="s">
        <v>136</v>
      </c>
      <c r="AF11023" s="53">
        <v>150</v>
      </c>
      <c r="AG11023" s="41">
        <v>0</v>
      </c>
      <c r="AH11023">
        <v>53</v>
      </c>
      <c r="AL11023" t="s">
        <v>22</v>
      </c>
      <c r="AM11023">
        <v>72</v>
      </c>
    </row>
    <row r="11024" spans="28:39">
      <c r="AB11024" t="s">
        <v>650</v>
      </c>
      <c r="AC11024" s="1">
        <v>1</v>
      </c>
      <c r="AD11024" s="38" t="s">
        <v>428</v>
      </c>
      <c r="AE11024" s="61" t="s">
        <v>136</v>
      </c>
      <c r="AF11024" s="53">
        <v>150</v>
      </c>
      <c r="AG11024" s="42">
        <v>10</v>
      </c>
      <c r="AH11024">
        <v>53</v>
      </c>
      <c r="AL11024" t="s">
        <v>22</v>
      </c>
      <c r="AM11024">
        <v>72</v>
      </c>
    </row>
    <row r="11025" spans="28:39">
      <c r="AB11025" t="s">
        <v>650</v>
      </c>
      <c r="AC11025" s="1">
        <v>1</v>
      </c>
      <c r="AD11025" s="38" t="s">
        <v>428</v>
      </c>
      <c r="AE11025" s="61" t="s">
        <v>136</v>
      </c>
      <c r="AF11025" s="53">
        <v>150</v>
      </c>
      <c r="AG11025" s="43">
        <v>20</v>
      </c>
      <c r="AH11025">
        <v>53</v>
      </c>
      <c r="AL11025" t="s">
        <v>22</v>
      </c>
      <c r="AM11025">
        <v>72</v>
      </c>
    </row>
    <row r="11026" spans="28:39">
      <c r="AB11026" t="s">
        <v>650</v>
      </c>
      <c r="AC11026" s="1">
        <v>1</v>
      </c>
      <c r="AD11026" s="38" t="s">
        <v>428</v>
      </c>
      <c r="AE11026" s="61" t="s">
        <v>136</v>
      </c>
      <c r="AF11026" s="53">
        <v>150</v>
      </c>
      <c r="AG11026" s="44">
        <v>30</v>
      </c>
      <c r="AH11026">
        <v>53</v>
      </c>
      <c r="AL11026" t="s">
        <v>22</v>
      </c>
      <c r="AM11026">
        <v>72</v>
      </c>
    </row>
    <row r="11027" spans="28:39">
      <c r="AB11027" t="s">
        <v>650</v>
      </c>
      <c r="AC11027" s="1">
        <v>1</v>
      </c>
      <c r="AD11027" s="38" t="s">
        <v>428</v>
      </c>
      <c r="AE11027" s="61" t="s">
        <v>136</v>
      </c>
      <c r="AF11027" s="53">
        <v>150</v>
      </c>
      <c r="AG11027" s="45">
        <v>40</v>
      </c>
      <c r="AH11027">
        <v>51</v>
      </c>
      <c r="AL11027" t="s">
        <v>22</v>
      </c>
      <c r="AM11027">
        <v>72</v>
      </c>
    </row>
    <row r="11028" spans="28:39">
      <c r="AB11028" t="s">
        <v>650</v>
      </c>
      <c r="AC11028" s="1">
        <v>1</v>
      </c>
      <c r="AD11028" s="38" t="s">
        <v>428</v>
      </c>
      <c r="AE11028" s="61" t="s">
        <v>136</v>
      </c>
      <c r="AF11028" s="53">
        <v>150</v>
      </c>
      <c r="AG11028" s="46">
        <v>50</v>
      </c>
      <c r="AH11028">
        <v>48</v>
      </c>
      <c r="AL11028" t="s">
        <v>22</v>
      </c>
      <c r="AM11028">
        <v>72</v>
      </c>
    </row>
    <row r="11029" spans="28:39">
      <c r="AB11029" t="s">
        <v>650</v>
      </c>
      <c r="AC11029" s="1">
        <v>1</v>
      </c>
      <c r="AD11029" s="38" t="s">
        <v>428</v>
      </c>
      <c r="AE11029" s="61" t="s">
        <v>136</v>
      </c>
      <c r="AF11029" s="53">
        <v>150</v>
      </c>
      <c r="AG11029" s="47">
        <v>60</v>
      </c>
      <c r="AH11029">
        <v>43</v>
      </c>
      <c r="AL11029" t="s">
        <v>22</v>
      </c>
      <c r="AM11029">
        <v>72</v>
      </c>
    </row>
    <row r="11030" spans="28:39">
      <c r="AB11030" t="s">
        <v>650</v>
      </c>
      <c r="AC11030" s="1">
        <v>1</v>
      </c>
      <c r="AD11030" s="38" t="s">
        <v>428</v>
      </c>
      <c r="AE11030" s="61" t="s">
        <v>136</v>
      </c>
      <c r="AF11030" s="53">
        <v>150</v>
      </c>
      <c r="AG11030" s="48">
        <v>70</v>
      </c>
      <c r="AH11030">
        <v>40</v>
      </c>
      <c r="AL11030" t="s">
        <v>22</v>
      </c>
      <c r="AM11030">
        <v>72</v>
      </c>
    </row>
    <row r="11031" spans="28:39">
      <c r="AB11031" t="s">
        <v>650</v>
      </c>
      <c r="AC11031" s="1">
        <v>1</v>
      </c>
      <c r="AD11031" s="38" t="s">
        <v>428</v>
      </c>
      <c r="AE11031" s="61" t="s">
        <v>136</v>
      </c>
      <c r="AF11031" s="54">
        <v>160</v>
      </c>
      <c r="AG11031" s="41">
        <v>0</v>
      </c>
      <c r="AH11031">
        <v>51</v>
      </c>
      <c r="AL11031" t="s">
        <v>22</v>
      </c>
      <c r="AM11031">
        <v>72</v>
      </c>
    </row>
    <row r="11032" spans="28:39">
      <c r="AB11032" t="s">
        <v>650</v>
      </c>
      <c r="AC11032" s="1">
        <v>1</v>
      </c>
      <c r="AD11032" s="38" t="s">
        <v>428</v>
      </c>
      <c r="AE11032" s="61" t="s">
        <v>136</v>
      </c>
      <c r="AF11032" s="54">
        <v>160</v>
      </c>
      <c r="AG11032" s="42">
        <v>10</v>
      </c>
      <c r="AH11032">
        <v>51</v>
      </c>
      <c r="AL11032" t="s">
        <v>22</v>
      </c>
      <c r="AM11032">
        <v>72</v>
      </c>
    </row>
    <row r="11033" spans="28:39">
      <c r="AB11033" t="s">
        <v>650</v>
      </c>
      <c r="AC11033" s="1">
        <v>1</v>
      </c>
      <c r="AD11033" s="38" t="s">
        <v>428</v>
      </c>
      <c r="AE11033" s="61" t="s">
        <v>136</v>
      </c>
      <c r="AF11033" s="54">
        <v>160</v>
      </c>
      <c r="AG11033" s="43">
        <v>20</v>
      </c>
      <c r="AH11033">
        <v>51</v>
      </c>
      <c r="AL11033" t="s">
        <v>22</v>
      </c>
      <c r="AM11033">
        <v>72</v>
      </c>
    </row>
    <row r="11034" spans="28:39">
      <c r="AB11034" t="s">
        <v>650</v>
      </c>
      <c r="AC11034" s="1">
        <v>1</v>
      </c>
      <c r="AD11034" s="38" t="s">
        <v>428</v>
      </c>
      <c r="AE11034" s="61" t="s">
        <v>136</v>
      </c>
      <c r="AF11034" s="54">
        <v>160</v>
      </c>
      <c r="AG11034" s="44">
        <v>30</v>
      </c>
      <c r="AH11034">
        <v>51</v>
      </c>
      <c r="AL11034" t="s">
        <v>22</v>
      </c>
      <c r="AM11034">
        <v>72</v>
      </c>
    </row>
    <row r="11035" spans="28:39">
      <c r="AB11035" t="s">
        <v>650</v>
      </c>
      <c r="AC11035" s="1">
        <v>1</v>
      </c>
      <c r="AD11035" s="38" t="s">
        <v>428</v>
      </c>
      <c r="AE11035" s="61" t="s">
        <v>136</v>
      </c>
      <c r="AF11035" s="54">
        <v>160</v>
      </c>
      <c r="AG11035" s="45">
        <v>40</v>
      </c>
      <c r="AH11035">
        <v>50</v>
      </c>
      <c r="AL11035" t="s">
        <v>22</v>
      </c>
      <c r="AM11035">
        <v>72</v>
      </c>
    </row>
    <row r="11036" spans="28:39">
      <c r="AB11036" t="s">
        <v>650</v>
      </c>
      <c r="AC11036" s="1">
        <v>1</v>
      </c>
      <c r="AD11036" s="38" t="s">
        <v>428</v>
      </c>
      <c r="AE11036" s="61" t="s">
        <v>136</v>
      </c>
      <c r="AF11036" s="54">
        <v>160</v>
      </c>
      <c r="AG11036" s="46">
        <v>50</v>
      </c>
      <c r="AH11036">
        <v>48</v>
      </c>
      <c r="AL11036" t="s">
        <v>22</v>
      </c>
      <c r="AM11036">
        <v>72</v>
      </c>
    </row>
    <row r="11037" spans="28:39">
      <c r="AB11037" t="s">
        <v>650</v>
      </c>
      <c r="AC11037" s="1">
        <v>1</v>
      </c>
      <c r="AD11037" s="38" t="s">
        <v>428</v>
      </c>
      <c r="AE11037" s="61" t="s">
        <v>136</v>
      </c>
      <c r="AF11037" s="54">
        <v>160</v>
      </c>
      <c r="AG11037" s="47">
        <v>60</v>
      </c>
      <c r="AH11037">
        <v>43</v>
      </c>
      <c r="AL11037" t="s">
        <v>22</v>
      </c>
      <c r="AM11037">
        <v>72</v>
      </c>
    </row>
    <row r="11038" spans="28:39">
      <c r="AB11038" t="s">
        <v>650</v>
      </c>
      <c r="AC11038" s="1">
        <v>1</v>
      </c>
      <c r="AD11038" s="38" t="s">
        <v>428</v>
      </c>
      <c r="AE11038" s="61" t="s">
        <v>136</v>
      </c>
      <c r="AF11038" s="54">
        <v>160</v>
      </c>
      <c r="AG11038" s="48">
        <v>70</v>
      </c>
      <c r="AH11038">
        <v>40</v>
      </c>
      <c r="AL11038" t="s">
        <v>22</v>
      </c>
      <c r="AM11038">
        <v>72</v>
      </c>
    </row>
    <row r="11039" spans="28:39">
      <c r="AB11039" t="s">
        <v>650</v>
      </c>
      <c r="AC11039" s="1">
        <v>1</v>
      </c>
      <c r="AD11039" s="38" t="s">
        <v>428</v>
      </c>
      <c r="AE11039" s="61" t="s">
        <v>136</v>
      </c>
      <c r="AF11039" s="55">
        <v>170</v>
      </c>
      <c r="AG11039" s="41">
        <v>0</v>
      </c>
      <c r="AH11039">
        <v>48</v>
      </c>
      <c r="AL11039" t="s">
        <v>22</v>
      </c>
      <c r="AM11039">
        <v>72</v>
      </c>
    </row>
    <row r="11040" spans="28:39">
      <c r="AB11040" t="s">
        <v>650</v>
      </c>
      <c r="AC11040" s="1">
        <v>1</v>
      </c>
      <c r="AD11040" s="38" t="s">
        <v>428</v>
      </c>
      <c r="AE11040" s="61" t="s">
        <v>136</v>
      </c>
      <c r="AF11040" s="55">
        <v>170</v>
      </c>
      <c r="AG11040" s="42">
        <v>10</v>
      </c>
      <c r="AH11040">
        <v>48</v>
      </c>
      <c r="AL11040" t="s">
        <v>22</v>
      </c>
      <c r="AM11040">
        <v>72</v>
      </c>
    </row>
    <row r="11041" spans="28:39">
      <c r="AB11041" t="s">
        <v>650</v>
      </c>
      <c r="AC11041" s="1">
        <v>1</v>
      </c>
      <c r="AD11041" s="38" t="s">
        <v>428</v>
      </c>
      <c r="AE11041" s="61" t="s">
        <v>136</v>
      </c>
      <c r="AF11041" s="55">
        <v>170</v>
      </c>
      <c r="AG11041" s="43">
        <v>20</v>
      </c>
      <c r="AH11041">
        <v>48</v>
      </c>
      <c r="AL11041" t="s">
        <v>22</v>
      </c>
      <c r="AM11041">
        <v>72</v>
      </c>
    </row>
    <row r="11042" spans="28:39">
      <c r="AB11042" t="s">
        <v>650</v>
      </c>
      <c r="AC11042" s="1">
        <v>1</v>
      </c>
      <c r="AD11042" s="38" t="s">
        <v>428</v>
      </c>
      <c r="AE11042" s="61" t="s">
        <v>136</v>
      </c>
      <c r="AF11042" s="55">
        <v>170</v>
      </c>
      <c r="AG11042" s="44">
        <v>30</v>
      </c>
      <c r="AH11042">
        <v>48</v>
      </c>
      <c r="AL11042" t="s">
        <v>22</v>
      </c>
      <c r="AM11042">
        <v>72</v>
      </c>
    </row>
    <row r="11043" spans="28:39">
      <c r="AB11043" t="s">
        <v>650</v>
      </c>
      <c r="AC11043" s="1">
        <v>1</v>
      </c>
      <c r="AD11043" s="38" t="s">
        <v>428</v>
      </c>
      <c r="AE11043" s="61" t="s">
        <v>136</v>
      </c>
      <c r="AF11043" s="55">
        <v>170</v>
      </c>
      <c r="AG11043" s="45">
        <v>40</v>
      </c>
      <c r="AH11043">
        <v>48</v>
      </c>
      <c r="AL11043" t="s">
        <v>22</v>
      </c>
      <c r="AM11043">
        <v>72</v>
      </c>
    </row>
    <row r="11044" spans="28:39">
      <c r="AB11044" t="s">
        <v>650</v>
      </c>
      <c r="AC11044" s="1">
        <v>1</v>
      </c>
      <c r="AD11044" s="38" t="s">
        <v>428</v>
      </c>
      <c r="AE11044" s="61" t="s">
        <v>136</v>
      </c>
      <c r="AF11044" s="55">
        <v>170</v>
      </c>
      <c r="AG11044" s="46">
        <v>50</v>
      </c>
      <c r="AH11044">
        <v>48</v>
      </c>
      <c r="AL11044" t="s">
        <v>22</v>
      </c>
      <c r="AM11044">
        <v>72</v>
      </c>
    </row>
    <row r="11045" spans="28:39">
      <c r="AB11045" t="s">
        <v>650</v>
      </c>
      <c r="AC11045" s="1">
        <v>1</v>
      </c>
      <c r="AD11045" s="38" t="s">
        <v>428</v>
      </c>
      <c r="AE11045" s="61" t="s">
        <v>136</v>
      </c>
      <c r="AF11045" s="55">
        <v>170</v>
      </c>
      <c r="AG11045" s="47">
        <v>60</v>
      </c>
      <c r="AH11045">
        <v>43</v>
      </c>
      <c r="AL11045" t="s">
        <v>22</v>
      </c>
      <c r="AM11045">
        <v>72</v>
      </c>
    </row>
    <row r="11046" spans="28:39">
      <c r="AB11046" t="s">
        <v>650</v>
      </c>
      <c r="AC11046" s="1">
        <v>1</v>
      </c>
      <c r="AD11046" s="38" t="s">
        <v>428</v>
      </c>
      <c r="AE11046" s="61" t="s">
        <v>136</v>
      </c>
      <c r="AF11046" s="55">
        <v>170</v>
      </c>
      <c r="AG11046" s="48">
        <v>70</v>
      </c>
      <c r="AH11046">
        <v>40</v>
      </c>
      <c r="AL11046" t="s">
        <v>22</v>
      </c>
      <c r="AM11046">
        <v>72</v>
      </c>
    </row>
    <row r="11047" spans="28:39">
      <c r="AB11047" t="s">
        <v>650</v>
      </c>
      <c r="AC11047" s="1">
        <v>1</v>
      </c>
      <c r="AD11047" s="38" t="s">
        <v>428</v>
      </c>
      <c r="AE11047" s="61" t="s">
        <v>136</v>
      </c>
      <c r="AF11047" s="56">
        <v>180</v>
      </c>
      <c r="AG11047" s="41">
        <v>0</v>
      </c>
      <c r="AH11047">
        <v>48</v>
      </c>
      <c r="AL11047" t="s">
        <v>22</v>
      </c>
      <c r="AM11047">
        <v>72</v>
      </c>
    </row>
    <row r="11048" spans="28:39">
      <c r="AB11048" t="s">
        <v>650</v>
      </c>
      <c r="AC11048" s="1">
        <v>1</v>
      </c>
      <c r="AD11048" s="38" t="s">
        <v>428</v>
      </c>
      <c r="AE11048" s="61" t="s">
        <v>136</v>
      </c>
      <c r="AF11048" s="56">
        <v>180</v>
      </c>
      <c r="AG11048" s="42">
        <v>10</v>
      </c>
      <c r="AH11048">
        <v>48</v>
      </c>
      <c r="AL11048" t="s">
        <v>22</v>
      </c>
      <c r="AM11048">
        <v>72</v>
      </c>
    </row>
    <row r="11049" spans="28:39">
      <c r="AB11049" t="s">
        <v>650</v>
      </c>
      <c r="AC11049" s="1">
        <v>1</v>
      </c>
      <c r="AD11049" s="38" t="s">
        <v>428</v>
      </c>
      <c r="AE11049" s="61" t="s">
        <v>136</v>
      </c>
      <c r="AF11049" s="56">
        <v>180</v>
      </c>
      <c r="AG11049" s="43">
        <v>20</v>
      </c>
      <c r="AH11049">
        <v>48</v>
      </c>
      <c r="AL11049" t="s">
        <v>22</v>
      </c>
      <c r="AM11049">
        <v>72</v>
      </c>
    </row>
    <row r="11050" spans="28:39">
      <c r="AB11050" t="s">
        <v>650</v>
      </c>
      <c r="AC11050" s="1">
        <v>1</v>
      </c>
      <c r="AD11050" s="38" t="s">
        <v>428</v>
      </c>
      <c r="AE11050" s="61" t="s">
        <v>136</v>
      </c>
      <c r="AF11050" s="56">
        <v>180</v>
      </c>
      <c r="AG11050" s="44">
        <v>30</v>
      </c>
      <c r="AH11050">
        <v>48</v>
      </c>
      <c r="AL11050" t="s">
        <v>22</v>
      </c>
      <c r="AM11050">
        <v>72</v>
      </c>
    </row>
    <row r="11051" spans="28:39">
      <c r="AB11051" t="s">
        <v>650</v>
      </c>
      <c r="AC11051" s="1">
        <v>1</v>
      </c>
      <c r="AD11051" s="38" t="s">
        <v>428</v>
      </c>
      <c r="AE11051" s="61" t="s">
        <v>136</v>
      </c>
      <c r="AF11051" s="56">
        <v>180</v>
      </c>
      <c r="AG11051" s="45">
        <v>40</v>
      </c>
      <c r="AH11051">
        <v>48</v>
      </c>
      <c r="AL11051" t="s">
        <v>22</v>
      </c>
      <c r="AM11051">
        <v>72</v>
      </c>
    </row>
    <row r="11052" spans="28:39">
      <c r="AB11052" t="s">
        <v>650</v>
      </c>
      <c r="AC11052" s="1">
        <v>1</v>
      </c>
      <c r="AD11052" s="38" t="s">
        <v>428</v>
      </c>
      <c r="AE11052" s="61" t="s">
        <v>136</v>
      </c>
      <c r="AF11052" s="56">
        <v>180</v>
      </c>
      <c r="AG11052" s="46">
        <v>50</v>
      </c>
      <c r="AH11052">
        <v>46</v>
      </c>
      <c r="AL11052" t="s">
        <v>22</v>
      </c>
      <c r="AM11052">
        <v>72</v>
      </c>
    </row>
    <row r="11053" spans="28:39">
      <c r="AB11053" t="s">
        <v>650</v>
      </c>
      <c r="AC11053" s="1">
        <v>1</v>
      </c>
      <c r="AD11053" s="38" t="s">
        <v>428</v>
      </c>
      <c r="AE11053" s="61" t="s">
        <v>136</v>
      </c>
      <c r="AF11053" s="56">
        <v>180</v>
      </c>
      <c r="AG11053" s="47">
        <v>60</v>
      </c>
      <c r="AH11053">
        <v>43</v>
      </c>
      <c r="AL11053" t="s">
        <v>22</v>
      </c>
      <c r="AM11053">
        <v>72</v>
      </c>
    </row>
    <row r="11054" spans="28:39">
      <c r="AB11054" t="s">
        <v>650</v>
      </c>
      <c r="AC11054" s="1">
        <v>1</v>
      </c>
      <c r="AD11054" s="38" t="s">
        <v>428</v>
      </c>
      <c r="AE11054" s="61" t="s">
        <v>136</v>
      </c>
      <c r="AF11054" s="56">
        <v>180</v>
      </c>
      <c r="AG11054" s="48">
        <v>70</v>
      </c>
      <c r="AH11054">
        <v>40</v>
      </c>
      <c r="AL11054" t="s">
        <v>22</v>
      </c>
      <c r="AM11054">
        <v>72</v>
      </c>
    </row>
    <row r="11055" spans="28:39">
      <c r="AB11055" t="s">
        <v>650</v>
      </c>
      <c r="AC11055" s="1">
        <v>1</v>
      </c>
      <c r="AD11055" s="38" t="s">
        <v>428</v>
      </c>
      <c r="AE11055" s="61" t="s">
        <v>136</v>
      </c>
      <c r="AF11055" s="57">
        <v>200</v>
      </c>
      <c r="AG11055" s="41">
        <v>0</v>
      </c>
      <c r="AH11055">
        <v>43</v>
      </c>
      <c r="AL11055" t="s">
        <v>22</v>
      </c>
      <c r="AM11055">
        <v>72</v>
      </c>
    </row>
    <row r="11056" spans="28:39">
      <c r="AB11056" t="s">
        <v>650</v>
      </c>
      <c r="AC11056" s="1">
        <v>1</v>
      </c>
      <c r="AD11056" s="38" t="s">
        <v>428</v>
      </c>
      <c r="AE11056" s="61" t="s">
        <v>136</v>
      </c>
      <c r="AF11056" s="57">
        <v>200</v>
      </c>
      <c r="AG11056" s="42">
        <v>10</v>
      </c>
      <c r="AH11056">
        <v>43</v>
      </c>
      <c r="AL11056" t="s">
        <v>22</v>
      </c>
      <c r="AM11056">
        <v>72</v>
      </c>
    </row>
    <row r="11057" spans="28:39">
      <c r="AB11057" t="s">
        <v>650</v>
      </c>
      <c r="AC11057" s="1">
        <v>1</v>
      </c>
      <c r="AD11057" s="38" t="s">
        <v>428</v>
      </c>
      <c r="AE11057" s="61" t="s">
        <v>136</v>
      </c>
      <c r="AF11057" s="57">
        <v>200</v>
      </c>
      <c r="AG11057" s="43">
        <v>20</v>
      </c>
      <c r="AH11057">
        <v>43</v>
      </c>
      <c r="AL11057" t="s">
        <v>22</v>
      </c>
      <c r="AM11057">
        <v>72</v>
      </c>
    </row>
    <row r="11058" spans="28:39">
      <c r="AB11058" t="s">
        <v>650</v>
      </c>
      <c r="AC11058" s="1">
        <v>1</v>
      </c>
      <c r="AD11058" s="38" t="s">
        <v>428</v>
      </c>
      <c r="AE11058" s="61" t="s">
        <v>136</v>
      </c>
      <c r="AF11058" s="57">
        <v>200</v>
      </c>
      <c r="AG11058" s="44">
        <v>30</v>
      </c>
      <c r="AH11058">
        <v>43</v>
      </c>
      <c r="AL11058" t="s">
        <v>22</v>
      </c>
      <c r="AM11058">
        <v>72</v>
      </c>
    </row>
    <row r="11059" spans="28:39">
      <c r="AB11059" t="s">
        <v>650</v>
      </c>
      <c r="AC11059" s="1">
        <v>1</v>
      </c>
      <c r="AD11059" s="38" t="s">
        <v>428</v>
      </c>
      <c r="AE11059" s="61" t="s">
        <v>136</v>
      </c>
      <c r="AF11059" s="57">
        <v>200</v>
      </c>
      <c r="AG11059" s="45">
        <v>40</v>
      </c>
      <c r="AH11059">
        <v>43</v>
      </c>
      <c r="AL11059" t="s">
        <v>22</v>
      </c>
      <c r="AM11059">
        <v>72</v>
      </c>
    </row>
    <row r="11060" spans="28:39">
      <c r="AB11060" t="s">
        <v>650</v>
      </c>
      <c r="AC11060" s="1">
        <v>1</v>
      </c>
      <c r="AD11060" s="38" t="s">
        <v>428</v>
      </c>
      <c r="AE11060" s="61" t="s">
        <v>136</v>
      </c>
      <c r="AF11060" s="57">
        <v>200</v>
      </c>
      <c r="AG11060" s="46">
        <v>50</v>
      </c>
      <c r="AH11060">
        <v>43</v>
      </c>
      <c r="AL11060" t="s">
        <v>22</v>
      </c>
      <c r="AM11060">
        <v>72</v>
      </c>
    </row>
    <row r="11061" spans="28:39">
      <c r="AB11061" t="s">
        <v>650</v>
      </c>
      <c r="AC11061" s="1">
        <v>1</v>
      </c>
      <c r="AD11061" s="38" t="s">
        <v>428</v>
      </c>
      <c r="AE11061" s="61" t="s">
        <v>136</v>
      </c>
      <c r="AF11061" s="57">
        <v>200</v>
      </c>
      <c r="AG11061" s="47">
        <v>60</v>
      </c>
      <c r="AH11061">
        <v>42</v>
      </c>
      <c r="AL11061" t="s">
        <v>22</v>
      </c>
      <c r="AM11061">
        <v>72</v>
      </c>
    </row>
    <row r="11062" spans="28:39">
      <c r="AB11062" t="s">
        <v>650</v>
      </c>
      <c r="AC11062" s="1">
        <v>1</v>
      </c>
      <c r="AD11062" s="38" t="s">
        <v>428</v>
      </c>
      <c r="AE11062" s="61" t="s">
        <v>136</v>
      </c>
      <c r="AF11062" s="57">
        <v>200</v>
      </c>
      <c r="AG11062" s="48">
        <v>70</v>
      </c>
      <c r="AH11062">
        <v>40</v>
      </c>
      <c r="AL11062" t="s">
        <v>22</v>
      </c>
      <c r="AM11062">
        <v>72</v>
      </c>
    </row>
    <row r="11063" spans="28:39">
      <c r="AB11063" s="58" t="s">
        <v>655</v>
      </c>
      <c r="AC11063" s="1">
        <v>1</v>
      </c>
      <c r="AD11063" s="38" t="s">
        <v>337</v>
      </c>
      <c r="AE11063" s="61" t="s">
        <v>136</v>
      </c>
      <c r="AF11063" s="40">
        <v>110</v>
      </c>
      <c r="AG11063" s="41">
        <v>0</v>
      </c>
      <c r="AH11063">
        <v>81</v>
      </c>
      <c r="AL11063" t="s">
        <v>22</v>
      </c>
      <c r="AM11063">
        <v>72</v>
      </c>
    </row>
    <row r="11064" spans="28:39">
      <c r="AB11064" s="58" t="s">
        <v>655</v>
      </c>
      <c r="AC11064" s="1">
        <v>1</v>
      </c>
      <c r="AD11064" s="38" t="s">
        <v>337</v>
      </c>
      <c r="AE11064" s="61" t="s">
        <v>136</v>
      </c>
      <c r="AF11064" s="40">
        <v>110</v>
      </c>
      <c r="AG11064" s="42">
        <v>10</v>
      </c>
      <c r="AH11064">
        <v>74</v>
      </c>
      <c r="AL11064" t="s">
        <v>22</v>
      </c>
      <c r="AM11064">
        <v>72</v>
      </c>
    </row>
    <row r="11065" spans="28:39">
      <c r="AB11065" s="58" t="s">
        <v>655</v>
      </c>
      <c r="AC11065" s="1">
        <v>1</v>
      </c>
      <c r="AD11065" s="38" t="s">
        <v>337</v>
      </c>
      <c r="AE11065" s="61" t="s">
        <v>136</v>
      </c>
      <c r="AF11065" s="40">
        <v>110</v>
      </c>
      <c r="AG11065" s="43">
        <v>20</v>
      </c>
      <c r="AH11065">
        <v>66</v>
      </c>
      <c r="AL11065" t="s">
        <v>22</v>
      </c>
      <c r="AM11065">
        <v>72</v>
      </c>
    </row>
    <row r="11066" spans="28:39">
      <c r="AB11066" s="58" t="s">
        <v>655</v>
      </c>
      <c r="AC11066" s="1">
        <v>1</v>
      </c>
      <c r="AD11066" s="38" t="s">
        <v>337</v>
      </c>
      <c r="AE11066" s="61" t="s">
        <v>136</v>
      </c>
      <c r="AF11066" s="40">
        <v>110</v>
      </c>
      <c r="AG11066" s="44">
        <v>30</v>
      </c>
      <c r="AH11066">
        <v>48</v>
      </c>
      <c r="AL11066" t="s">
        <v>22</v>
      </c>
      <c r="AM11066">
        <v>72</v>
      </c>
    </row>
    <row r="11067" spans="28:39">
      <c r="AB11067" s="58" t="s">
        <v>655</v>
      </c>
      <c r="AC11067" s="1">
        <v>1</v>
      </c>
      <c r="AD11067" s="38" t="s">
        <v>337</v>
      </c>
      <c r="AE11067" s="61" t="s">
        <v>136</v>
      </c>
      <c r="AF11067" s="40">
        <v>110</v>
      </c>
      <c r="AG11067" s="45">
        <v>40</v>
      </c>
      <c r="AH11067">
        <v>36</v>
      </c>
      <c r="AL11067" t="s">
        <v>22</v>
      </c>
      <c r="AM11067">
        <v>72</v>
      </c>
    </row>
    <row r="11068" spans="28:39">
      <c r="AB11068" s="58" t="s">
        <v>655</v>
      </c>
      <c r="AC11068" s="1">
        <v>1</v>
      </c>
      <c r="AD11068" s="38" t="s">
        <v>337</v>
      </c>
      <c r="AE11068" s="61" t="s">
        <v>136</v>
      </c>
      <c r="AF11068" s="40">
        <v>110</v>
      </c>
      <c r="AG11068" s="46">
        <v>50</v>
      </c>
      <c r="AH11068">
        <v>29</v>
      </c>
      <c r="AL11068" t="s">
        <v>22</v>
      </c>
      <c r="AM11068">
        <v>72</v>
      </c>
    </row>
    <row r="11069" spans="28:39">
      <c r="AB11069" s="58" t="s">
        <v>655</v>
      </c>
      <c r="AC11069" s="1">
        <v>1</v>
      </c>
      <c r="AD11069" s="38" t="s">
        <v>337</v>
      </c>
      <c r="AE11069" s="61" t="s">
        <v>136</v>
      </c>
      <c r="AF11069" s="40">
        <v>110</v>
      </c>
      <c r="AG11069" s="47">
        <v>60</v>
      </c>
      <c r="AH11069">
        <v>25</v>
      </c>
      <c r="AL11069" t="s">
        <v>22</v>
      </c>
      <c r="AM11069">
        <v>72</v>
      </c>
    </row>
    <row r="11070" spans="28:39">
      <c r="AB11070" s="58" t="s">
        <v>655</v>
      </c>
      <c r="AC11070" s="1">
        <v>1</v>
      </c>
      <c r="AD11070" s="38" t="s">
        <v>337</v>
      </c>
      <c r="AE11070" s="61" t="s">
        <v>136</v>
      </c>
      <c r="AF11070" s="40">
        <v>110</v>
      </c>
      <c r="AG11070" s="48">
        <v>70</v>
      </c>
      <c r="AH11070">
        <v>21</v>
      </c>
      <c r="AL11070" t="s">
        <v>22</v>
      </c>
      <c r="AM11070">
        <v>72</v>
      </c>
    </row>
    <row r="11071" spans="28:39">
      <c r="AB11071" s="58" t="s">
        <v>655</v>
      </c>
      <c r="AC11071" s="1">
        <v>1</v>
      </c>
      <c r="AD11071" s="38" t="s">
        <v>337</v>
      </c>
      <c r="AE11071" s="61" t="s">
        <v>136</v>
      </c>
      <c r="AF11071" s="49">
        <v>115</v>
      </c>
      <c r="AG11071" s="41">
        <v>0</v>
      </c>
      <c r="AH11071">
        <v>80</v>
      </c>
      <c r="AL11071" t="s">
        <v>22</v>
      </c>
      <c r="AM11071">
        <v>72</v>
      </c>
    </row>
    <row r="11072" spans="28:39">
      <c r="AB11072" s="58" t="s">
        <v>655</v>
      </c>
      <c r="AC11072" s="1">
        <v>1</v>
      </c>
      <c r="AD11072" s="38" t="s">
        <v>337</v>
      </c>
      <c r="AE11072" s="61" t="s">
        <v>136</v>
      </c>
      <c r="AF11072" s="49">
        <v>115</v>
      </c>
      <c r="AG11072" s="42">
        <v>10</v>
      </c>
      <c r="AH11072">
        <v>73</v>
      </c>
      <c r="AL11072" t="s">
        <v>22</v>
      </c>
      <c r="AM11072">
        <v>72</v>
      </c>
    </row>
    <row r="11073" spans="28:39">
      <c r="AB11073" s="58" t="s">
        <v>655</v>
      </c>
      <c r="AC11073" s="1">
        <v>1</v>
      </c>
      <c r="AD11073" s="38" t="s">
        <v>337</v>
      </c>
      <c r="AE11073" s="61" t="s">
        <v>136</v>
      </c>
      <c r="AF11073" s="49">
        <v>115</v>
      </c>
      <c r="AG11073" s="43">
        <v>20</v>
      </c>
      <c r="AH11073">
        <v>65</v>
      </c>
      <c r="AL11073" t="s">
        <v>22</v>
      </c>
      <c r="AM11073">
        <v>72</v>
      </c>
    </row>
    <row r="11074" spans="28:39">
      <c r="AB11074" s="58" t="s">
        <v>655</v>
      </c>
      <c r="AC11074" s="1">
        <v>1</v>
      </c>
      <c r="AD11074" s="38" t="s">
        <v>337</v>
      </c>
      <c r="AE11074" s="61" t="s">
        <v>136</v>
      </c>
      <c r="AF11074" s="49">
        <v>115</v>
      </c>
      <c r="AG11074" s="44">
        <v>30</v>
      </c>
      <c r="AH11074">
        <v>48</v>
      </c>
      <c r="AL11074" t="s">
        <v>22</v>
      </c>
      <c r="AM11074">
        <v>72</v>
      </c>
    </row>
    <row r="11075" spans="28:39">
      <c r="AB11075" s="58" t="s">
        <v>655</v>
      </c>
      <c r="AC11075" s="1">
        <v>1</v>
      </c>
      <c r="AD11075" s="38" t="s">
        <v>337</v>
      </c>
      <c r="AE11075" s="61" t="s">
        <v>136</v>
      </c>
      <c r="AF11075" s="49">
        <v>115</v>
      </c>
      <c r="AG11075" s="45">
        <v>40</v>
      </c>
      <c r="AH11075">
        <v>36</v>
      </c>
      <c r="AL11075" t="s">
        <v>22</v>
      </c>
      <c r="AM11075">
        <v>72</v>
      </c>
    </row>
    <row r="11076" spans="28:39">
      <c r="AB11076" s="58" t="s">
        <v>655</v>
      </c>
      <c r="AC11076" s="1">
        <v>1</v>
      </c>
      <c r="AD11076" s="38" t="s">
        <v>337</v>
      </c>
      <c r="AE11076" s="61" t="s">
        <v>136</v>
      </c>
      <c r="AF11076" s="49">
        <v>115</v>
      </c>
      <c r="AG11076" s="46">
        <v>50</v>
      </c>
      <c r="AH11076">
        <v>29</v>
      </c>
      <c r="AL11076" t="s">
        <v>22</v>
      </c>
      <c r="AM11076">
        <v>72</v>
      </c>
    </row>
    <row r="11077" spans="28:39">
      <c r="AB11077" s="58" t="s">
        <v>655</v>
      </c>
      <c r="AC11077" s="1">
        <v>1</v>
      </c>
      <c r="AD11077" s="38" t="s">
        <v>337</v>
      </c>
      <c r="AE11077" s="61" t="s">
        <v>136</v>
      </c>
      <c r="AF11077" s="49">
        <v>115</v>
      </c>
      <c r="AG11077" s="47">
        <v>60</v>
      </c>
      <c r="AH11077">
        <v>25</v>
      </c>
      <c r="AL11077" t="s">
        <v>22</v>
      </c>
      <c r="AM11077">
        <v>72</v>
      </c>
    </row>
    <row r="11078" spans="28:39">
      <c r="AB11078" s="58" t="s">
        <v>655</v>
      </c>
      <c r="AC11078" s="1">
        <v>1</v>
      </c>
      <c r="AD11078" s="38" t="s">
        <v>337</v>
      </c>
      <c r="AE11078" s="61" t="s">
        <v>136</v>
      </c>
      <c r="AF11078" s="49">
        <v>115</v>
      </c>
      <c r="AG11078" s="48">
        <v>70</v>
      </c>
      <c r="AH11078">
        <v>21</v>
      </c>
      <c r="AL11078" t="s">
        <v>22</v>
      </c>
      <c r="AM11078">
        <v>72</v>
      </c>
    </row>
    <row r="11079" spans="28:39">
      <c r="AB11079" s="58" t="s">
        <v>655</v>
      </c>
      <c r="AC11079" s="1">
        <v>1</v>
      </c>
      <c r="AD11079" s="38" t="s">
        <v>337</v>
      </c>
      <c r="AE11079" s="61" t="s">
        <v>136</v>
      </c>
      <c r="AF11079" s="50">
        <v>120</v>
      </c>
      <c r="AG11079" s="41">
        <v>0</v>
      </c>
      <c r="AH11079">
        <v>76</v>
      </c>
      <c r="AL11079" t="s">
        <v>22</v>
      </c>
      <c r="AM11079">
        <v>72</v>
      </c>
    </row>
    <row r="11080" spans="28:39">
      <c r="AB11080" s="58" t="s">
        <v>655</v>
      </c>
      <c r="AC11080" s="1">
        <v>1</v>
      </c>
      <c r="AD11080" s="38" t="s">
        <v>337</v>
      </c>
      <c r="AE11080" s="61" t="s">
        <v>136</v>
      </c>
      <c r="AF11080" s="50">
        <v>120</v>
      </c>
      <c r="AG11080" s="42">
        <v>10</v>
      </c>
      <c r="AH11080">
        <v>72</v>
      </c>
      <c r="AL11080" t="s">
        <v>22</v>
      </c>
      <c r="AM11080">
        <v>72</v>
      </c>
    </row>
    <row r="11081" spans="28:39">
      <c r="AB11081" s="58" t="s">
        <v>655</v>
      </c>
      <c r="AC11081" s="1">
        <v>1</v>
      </c>
      <c r="AD11081" s="38" t="s">
        <v>337</v>
      </c>
      <c r="AE11081" s="61" t="s">
        <v>136</v>
      </c>
      <c r="AF11081" s="50">
        <v>120</v>
      </c>
      <c r="AG11081" s="43">
        <v>20</v>
      </c>
      <c r="AH11081">
        <v>65</v>
      </c>
      <c r="AL11081" t="s">
        <v>22</v>
      </c>
      <c r="AM11081">
        <v>72</v>
      </c>
    </row>
    <row r="11082" spans="28:39">
      <c r="AB11082" s="58" t="s">
        <v>655</v>
      </c>
      <c r="AC11082" s="1">
        <v>1</v>
      </c>
      <c r="AD11082" s="38" t="s">
        <v>337</v>
      </c>
      <c r="AE11082" s="61" t="s">
        <v>136</v>
      </c>
      <c r="AF11082" s="50">
        <v>120</v>
      </c>
      <c r="AG11082" s="44">
        <v>30</v>
      </c>
      <c r="AH11082">
        <v>48</v>
      </c>
      <c r="AL11082" t="s">
        <v>22</v>
      </c>
      <c r="AM11082">
        <v>72</v>
      </c>
    </row>
    <row r="11083" spans="28:39">
      <c r="AB11083" s="58" t="s">
        <v>655</v>
      </c>
      <c r="AC11083" s="1">
        <v>1</v>
      </c>
      <c r="AD11083" s="38" t="s">
        <v>337</v>
      </c>
      <c r="AE11083" s="61" t="s">
        <v>136</v>
      </c>
      <c r="AF11083" s="50">
        <v>120</v>
      </c>
      <c r="AG11083" s="45">
        <v>40</v>
      </c>
      <c r="AH11083">
        <v>36</v>
      </c>
      <c r="AL11083" t="s">
        <v>22</v>
      </c>
      <c r="AM11083">
        <v>72</v>
      </c>
    </row>
    <row r="11084" spans="28:39">
      <c r="AB11084" s="58" t="s">
        <v>655</v>
      </c>
      <c r="AC11084" s="1">
        <v>1</v>
      </c>
      <c r="AD11084" s="38" t="s">
        <v>337</v>
      </c>
      <c r="AE11084" s="61" t="s">
        <v>136</v>
      </c>
      <c r="AF11084" s="50">
        <v>120</v>
      </c>
      <c r="AG11084" s="46">
        <v>50</v>
      </c>
      <c r="AH11084">
        <v>29</v>
      </c>
      <c r="AL11084" t="s">
        <v>22</v>
      </c>
      <c r="AM11084">
        <v>72</v>
      </c>
    </row>
    <row r="11085" spans="28:39">
      <c r="AB11085" s="58" t="s">
        <v>655</v>
      </c>
      <c r="AC11085" s="1">
        <v>1</v>
      </c>
      <c r="AD11085" s="38" t="s">
        <v>337</v>
      </c>
      <c r="AE11085" s="61" t="s">
        <v>136</v>
      </c>
      <c r="AF11085" s="50">
        <v>120</v>
      </c>
      <c r="AG11085" s="47">
        <v>60</v>
      </c>
      <c r="AH11085">
        <v>25</v>
      </c>
      <c r="AL11085" t="s">
        <v>22</v>
      </c>
      <c r="AM11085">
        <v>72</v>
      </c>
    </row>
    <row r="11086" spans="28:39">
      <c r="AB11086" s="58" t="s">
        <v>655</v>
      </c>
      <c r="AC11086" s="1">
        <v>1</v>
      </c>
      <c r="AD11086" s="38" t="s">
        <v>337</v>
      </c>
      <c r="AE11086" s="61" t="s">
        <v>136</v>
      </c>
      <c r="AF11086" s="50">
        <v>120</v>
      </c>
      <c r="AG11086" s="48">
        <v>70</v>
      </c>
      <c r="AH11086">
        <v>21</v>
      </c>
      <c r="AL11086" t="s">
        <v>22</v>
      </c>
      <c r="AM11086">
        <v>72</v>
      </c>
    </row>
    <row r="11087" spans="28:39">
      <c r="AB11087" s="58" t="s">
        <v>655</v>
      </c>
      <c r="AC11087" s="1">
        <v>1</v>
      </c>
      <c r="AD11087" s="38" t="s">
        <v>337</v>
      </c>
      <c r="AE11087" s="61" t="s">
        <v>136</v>
      </c>
      <c r="AF11087" s="51">
        <v>130</v>
      </c>
      <c r="AG11087" s="41">
        <v>0</v>
      </c>
      <c r="AH11087">
        <v>72</v>
      </c>
      <c r="AL11087" t="s">
        <v>22</v>
      </c>
      <c r="AM11087">
        <v>72</v>
      </c>
    </row>
    <row r="11088" spans="28:39">
      <c r="AB11088" s="58" t="s">
        <v>655</v>
      </c>
      <c r="AC11088" s="1">
        <v>1</v>
      </c>
      <c r="AD11088" s="38" t="s">
        <v>337</v>
      </c>
      <c r="AE11088" s="61" t="s">
        <v>136</v>
      </c>
      <c r="AF11088" s="51">
        <v>130</v>
      </c>
      <c r="AG11088" s="42">
        <v>10</v>
      </c>
      <c r="AH11088">
        <v>72</v>
      </c>
      <c r="AL11088" t="s">
        <v>22</v>
      </c>
      <c r="AM11088">
        <v>72</v>
      </c>
    </row>
    <row r="11089" spans="28:39">
      <c r="AB11089" s="58" t="s">
        <v>655</v>
      </c>
      <c r="AC11089" s="1">
        <v>1</v>
      </c>
      <c r="AD11089" s="38" t="s">
        <v>337</v>
      </c>
      <c r="AE11089" s="61" t="s">
        <v>136</v>
      </c>
      <c r="AF11089" s="51">
        <v>130</v>
      </c>
      <c r="AG11089" s="43">
        <v>20</v>
      </c>
      <c r="AH11089">
        <v>64</v>
      </c>
      <c r="AL11089" t="s">
        <v>22</v>
      </c>
      <c r="AM11089">
        <v>72</v>
      </c>
    </row>
    <row r="11090" spans="28:39">
      <c r="AB11090" s="58" t="s">
        <v>655</v>
      </c>
      <c r="AC11090" s="1">
        <v>1</v>
      </c>
      <c r="AD11090" s="38" t="s">
        <v>337</v>
      </c>
      <c r="AE11090" s="61" t="s">
        <v>136</v>
      </c>
      <c r="AF11090" s="51">
        <v>130</v>
      </c>
      <c r="AG11090" s="44">
        <v>30</v>
      </c>
      <c r="AH11090">
        <v>48</v>
      </c>
      <c r="AL11090" t="s">
        <v>22</v>
      </c>
      <c r="AM11090">
        <v>72</v>
      </c>
    </row>
    <row r="11091" spans="28:39">
      <c r="AB11091" s="58" t="s">
        <v>655</v>
      </c>
      <c r="AC11091" s="1">
        <v>1</v>
      </c>
      <c r="AD11091" s="38" t="s">
        <v>337</v>
      </c>
      <c r="AE11091" s="61" t="s">
        <v>136</v>
      </c>
      <c r="AF11091" s="51">
        <v>130</v>
      </c>
      <c r="AG11091" s="45">
        <v>40</v>
      </c>
      <c r="AH11091">
        <v>36</v>
      </c>
      <c r="AL11091" t="s">
        <v>22</v>
      </c>
      <c r="AM11091">
        <v>72</v>
      </c>
    </row>
    <row r="11092" spans="28:39">
      <c r="AB11092" s="58" t="s">
        <v>655</v>
      </c>
      <c r="AC11092" s="1">
        <v>1</v>
      </c>
      <c r="AD11092" s="38" t="s">
        <v>337</v>
      </c>
      <c r="AE11092" s="61" t="s">
        <v>136</v>
      </c>
      <c r="AF11092" s="51">
        <v>130</v>
      </c>
      <c r="AG11092" s="46">
        <v>50</v>
      </c>
      <c r="AH11092">
        <v>29</v>
      </c>
      <c r="AL11092" t="s">
        <v>22</v>
      </c>
      <c r="AM11092">
        <v>72</v>
      </c>
    </row>
    <row r="11093" spans="28:39">
      <c r="AB11093" s="58" t="s">
        <v>655</v>
      </c>
      <c r="AC11093" s="1">
        <v>1</v>
      </c>
      <c r="AD11093" s="38" t="s">
        <v>337</v>
      </c>
      <c r="AE11093" s="61" t="s">
        <v>136</v>
      </c>
      <c r="AF11093" s="51">
        <v>130</v>
      </c>
      <c r="AG11093" s="47">
        <v>60</v>
      </c>
      <c r="AH11093">
        <v>25</v>
      </c>
      <c r="AL11093" t="s">
        <v>22</v>
      </c>
      <c r="AM11093">
        <v>72</v>
      </c>
    </row>
    <row r="11094" spans="28:39">
      <c r="AB11094" s="58" t="s">
        <v>655</v>
      </c>
      <c r="AC11094" s="1">
        <v>1</v>
      </c>
      <c r="AD11094" s="38" t="s">
        <v>337</v>
      </c>
      <c r="AE11094" s="61" t="s">
        <v>136</v>
      </c>
      <c r="AF11094" s="51">
        <v>130</v>
      </c>
      <c r="AG11094" s="48">
        <v>70</v>
      </c>
      <c r="AH11094">
        <v>21</v>
      </c>
      <c r="AL11094" t="s">
        <v>22</v>
      </c>
      <c r="AM11094">
        <v>72</v>
      </c>
    </row>
    <row r="11095" spans="28:39">
      <c r="AB11095" s="58" t="s">
        <v>655</v>
      </c>
      <c r="AC11095" s="1">
        <v>1</v>
      </c>
      <c r="AD11095" s="38" t="s">
        <v>337</v>
      </c>
      <c r="AE11095" s="61" t="s">
        <v>136</v>
      </c>
      <c r="AF11095" s="52">
        <v>140</v>
      </c>
      <c r="AG11095" s="41">
        <v>0</v>
      </c>
      <c r="AH11095">
        <v>68</v>
      </c>
      <c r="AL11095" t="s">
        <v>22</v>
      </c>
      <c r="AM11095">
        <v>72</v>
      </c>
    </row>
    <row r="11096" spans="28:39">
      <c r="AB11096" s="58" t="s">
        <v>655</v>
      </c>
      <c r="AC11096" s="1">
        <v>1</v>
      </c>
      <c r="AD11096" s="38" t="s">
        <v>337</v>
      </c>
      <c r="AE11096" s="61" t="s">
        <v>136</v>
      </c>
      <c r="AF11096" s="52">
        <v>140</v>
      </c>
      <c r="AG11096" s="42">
        <v>10</v>
      </c>
      <c r="AH11096">
        <v>68</v>
      </c>
      <c r="AL11096" t="s">
        <v>22</v>
      </c>
      <c r="AM11096">
        <v>72</v>
      </c>
    </row>
    <row r="11097" spans="28:39">
      <c r="AB11097" s="58" t="s">
        <v>655</v>
      </c>
      <c r="AC11097" s="1">
        <v>1</v>
      </c>
      <c r="AD11097" s="38" t="s">
        <v>337</v>
      </c>
      <c r="AE11097" s="61" t="s">
        <v>136</v>
      </c>
      <c r="AF11097" s="52">
        <v>140</v>
      </c>
      <c r="AG11097" s="43">
        <v>20</v>
      </c>
      <c r="AH11097">
        <v>62</v>
      </c>
      <c r="AL11097" t="s">
        <v>22</v>
      </c>
      <c r="AM11097">
        <v>72</v>
      </c>
    </row>
    <row r="11098" spans="28:39">
      <c r="AB11098" s="58" t="s">
        <v>655</v>
      </c>
      <c r="AC11098" s="1">
        <v>1</v>
      </c>
      <c r="AD11098" s="38" t="s">
        <v>337</v>
      </c>
      <c r="AE11098" s="61" t="s">
        <v>136</v>
      </c>
      <c r="AF11098" s="52">
        <v>140</v>
      </c>
      <c r="AG11098" s="44">
        <v>30</v>
      </c>
      <c r="AH11098">
        <v>48</v>
      </c>
      <c r="AL11098" t="s">
        <v>22</v>
      </c>
      <c r="AM11098">
        <v>72</v>
      </c>
    </row>
    <row r="11099" spans="28:39">
      <c r="AB11099" s="58" t="s">
        <v>655</v>
      </c>
      <c r="AC11099" s="1">
        <v>1</v>
      </c>
      <c r="AD11099" s="38" t="s">
        <v>337</v>
      </c>
      <c r="AE11099" s="61" t="s">
        <v>136</v>
      </c>
      <c r="AF11099" s="52">
        <v>140</v>
      </c>
      <c r="AG11099" s="45">
        <v>40</v>
      </c>
      <c r="AH11099">
        <v>36</v>
      </c>
      <c r="AL11099" t="s">
        <v>22</v>
      </c>
      <c r="AM11099">
        <v>72</v>
      </c>
    </row>
    <row r="11100" spans="28:39">
      <c r="AB11100" s="58" t="s">
        <v>655</v>
      </c>
      <c r="AC11100" s="1">
        <v>1</v>
      </c>
      <c r="AD11100" s="38" t="s">
        <v>337</v>
      </c>
      <c r="AE11100" s="61" t="s">
        <v>136</v>
      </c>
      <c r="AF11100" s="52">
        <v>140</v>
      </c>
      <c r="AG11100" s="46">
        <v>50</v>
      </c>
      <c r="AH11100">
        <v>29</v>
      </c>
      <c r="AL11100" t="s">
        <v>22</v>
      </c>
      <c r="AM11100">
        <v>72</v>
      </c>
    </row>
    <row r="11101" spans="28:39">
      <c r="AB11101" s="58" t="s">
        <v>655</v>
      </c>
      <c r="AC11101" s="1">
        <v>1</v>
      </c>
      <c r="AD11101" s="38" t="s">
        <v>337</v>
      </c>
      <c r="AE11101" s="61" t="s">
        <v>136</v>
      </c>
      <c r="AF11101" s="52">
        <v>140</v>
      </c>
      <c r="AG11101" s="47">
        <v>60</v>
      </c>
      <c r="AH11101">
        <v>25</v>
      </c>
      <c r="AL11101" t="s">
        <v>22</v>
      </c>
      <c r="AM11101">
        <v>72</v>
      </c>
    </row>
    <row r="11102" spans="28:39">
      <c r="AB11102" s="58" t="s">
        <v>655</v>
      </c>
      <c r="AC11102" s="1">
        <v>1</v>
      </c>
      <c r="AD11102" s="38" t="s">
        <v>337</v>
      </c>
      <c r="AE11102" s="61" t="s">
        <v>136</v>
      </c>
      <c r="AF11102" s="52">
        <v>140</v>
      </c>
      <c r="AG11102" s="48">
        <v>70</v>
      </c>
      <c r="AH11102">
        <v>21</v>
      </c>
      <c r="AL11102" t="s">
        <v>22</v>
      </c>
      <c r="AM11102">
        <v>72</v>
      </c>
    </row>
    <row r="11103" spans="28:39">
      <c r="AB11103" s="58" t="s">
        <v>655</v>
      </c>
      <c r="AC11103" s="1">
        <v>1</v>
      </c>
      <c r="AD11103" s="38" t="s">
        <v>337</v>
      </c>
      <c r="AE11103" s="61" t="s">
        <v>136</v>
      </c>
      <c r="AF11103" s="53">
        <v>150</v>
      </c>
      <c r="AG11103" s="41">
        <v>0</v>
      </c>
      <c r="AH11103">
        <v>65</v>
      </c>
      <c r="AL11103" t="s">
        <v>22</v>
      </c>
      <c r="AM11103">
        <v>72</v>
      </c>
    </row>
    <row r="11104" spans="28:39">
      <c r="AB11104" s="58" t="s">
        <v>655</v>
      </c>
      <c r="AC11104" s="1">
        <v>1</v>
      </c>
      <c r="AD11104" s="38" t="s">
        <v>337</v>
      </c>
      <c r="AE11104" s="61" t="s">
        <v>136</v>
      </c>
      <c r="AF11104" s="53">
        <v>150</v>
      </c>
      <c r="AG11104" s="42">
        <v>10</v>
      </c>
      <c r="AH11104">
        <v>65</v>
      </c>
      <c r="AL11104" t="s">
        <v>22</v>
      </c>
      <c r="AM11104">
        <v>72</v>
      </c>
    </row>
    <row r="11105" spans="28:39">
      <c r="AB11105" s="58" t="s">
        <v>655</v>
      </c>
      <c r="AC11105" s="1">
        <v>1</v>
      </c>
      <c r="AD11105" s="38" t="s">
        <v>337</v>
      </c>
      <c r="AE11105" s="61" t="s">
        <v>136</v>
      </c>
      <c r="AF11105" s="53">
        <v>150</v>
      </c>
      <c r="AG11105" s="43">
        <v>20</v>
      </c>
      <c r="AH11105">
        <v>62</v>
      </c>
      <c r="AL11105" t="s">
        <v>22</v>
      </c>
      <c r="AM11105">
        <v>72</v>
      </c>
    </row>
    <row r="11106" spans="28:39">
      <c r="AB11106" s="58" t="s">
        <v>655</v>
      </c>
      <c r="AC11106" s="1">
        <v>1</v>
      </c>
      <c r="AD11106" s="38" t="s">
        <v>337</v>
      </c>
      <c r="AE11106" s="61" t="s">
        <v>136</v>
      </c>
      <c r="AF11106" s="53">
        <v>150</v>
      </c>
      <c r="AG11106" s="44">
        <v>30</v>
      </c>
      <c r="AH11106">
        <v>48</v>
      </c>
      <c r="AL11106" t="s">
        <v>22</v>
      </c>
      <c r="AM11106">
        <v>72</v>
      </c>
    </row>
    <row r="11107" spans="28:39">
      <c r="AB11107" s="58" t="s">
        <v>655</v>
      </c>
      <c r="AC11107" s="1">
        <v>1</v>
      </c>
      <c r="AD11107" s="38" t="s">
        <v>337</v>
      </c>
      <c r="AE11107" s="61" t="s">
        <v>136</v>
      </c>
      <c r="AF11107" s="53">
        <v>150</v>
      </c>
      <c r="AG11107" s="45">
        <v>40</v>
      </c>
      <c r="AH11107">
        <v>36</v>
      </c>
      <c r="AL11107" t="s">
        <v>22</v>
      </c>
      <c r="AM11107">
        <v>72</v>
      </c>
    </row>
    <row r="11108" spans="28:39">
      <c r="AB11108" s="58" t="s">
        <v>655</v>
      </c>
      <c r="AC11108" s="1">
        <v>1</v>
      </c>
      <c r="AD11108" s="38" t="s">
        <v>337</v>
      </c>
      <c r="AE11108" s="61" t="s">
        <v>136</v>
      </c>
      <c r="AF11108" s="53">
        <v>150</v>
      </c>
      <c r="AG11108" s="46">
        <v>50</v>
      </c>
      <c r="AH11108">
        <v>29</v>
      </c>
      <c r="AL11108" t="s">
        <v>22</v>
      </c>
      <c r="AM11108">
        <v>72</v>
      </c>
    </row>
    <row r="11109" spans="28:39">
      <c r="AB11109" s="58" t="s">
        <v>655</v>
      </c>
      <c r="AC11109" s="1">
        <v>1</v>
      </c>
      <c r="AD11109" s="38" t="s">
        <v>337</v>
      </c>
      <c r="AE11109" s="61" t="s">
        <v>136</v>
      </c>
      <c r="AF11109" s="53">
        <v>150</v>
      </c>
      <c r="AG11109" s="47">
        <v>60</v>
      </c>
      <c r="AH11109">
        <v>25</v>
      </c>
      <c r="AL11109" t="s">
        <v>22</v>
      </c>
      <c r="AM11109">
        <v>72</v>
      </c>
    </row>
    <row r="11110" spans="28:39">
      <c r="AB11110" s="58" t="s">
        <v>655</v>
      </c>
      <c r="AC11110" s="1">
        <v>1</v>
      </c>
      <c r="AD11110" s="38" t="s">
        <v>337</v>
      </c>
      <c r="AE11110" s="61" t="s">
        <v>136</v>
      </c>
      <c r="AF11110" s="53">
        <v>150</v>
      </c>
      <c r="AG11110" s="48">
        <v>70</v>
      </c>
      <c r="AH11110">
        <v>21</v>
      </c>
      <c r="AL11110" t="s">
        <v>22</v>
      </c>
      <c r="AM11110">
        <v>72</v>
      </c>
    </row>
    <row r="11111" spans="28:39">
      <c r="AB11111" s="58" t="s">
        <v>655</v>
      </c>
      <c r="AC11111" s="1">
        <v>1</v>
      </c>
      <c r="AD11111" s="38" t="s">
        <v>337</v>
      </c>
      <c r="AE11111" s="61" t="s">
        <v>136</v>
      </c>
      <c r="AF11111" s="54">
        <v>160</v>
      </c>
      <c r="AG11111" s="41">
        <v>0</v>
      </c>
      <c r="AH11111">
        <v>62</v>
      </c>
      <c r="AL11111" t="s">
        <v>22</v>
      </c>
      <c r="AM11111">
        <v>72</v>
      </c>
    </row>
    <row r="11112" spans="28:39">
      <c r="AB11112" s="58" t="s">
        <v>655</v>
      </c>
      <c r="AC11112" s="1">
        <v>1</v>
      </c>
      <c r="AD11112" s="38" t="s">
        <v>337</v>
      </c>
      <c r="AE11112" s="61" t="s">
        <v>136</v>
      </c>
      <c r="AF11112" s="54">
        <v>160</v>
      </c>
      <c r="AG11112" s="42">
        <v>10</v>
      </c>
      <c r="AH11112">
        <v>62</v>
      </c>
      <c r="AL11112" t="s">
        <v>22</v>
      </c>
      <c r="AM11112">
        <v>72</v>
      </c>
    </row>
    <row r="11113" spans="28:39">
      <c r="AB11113" s="58" t="s">
        <v>655</v>
      </c>
      <c r="AC11113" s="1">
        <v>1</v>
      </c>
      <c r="AD11113" s="38" t="s">
        <v>337</v>
      </c>
      <c r="AE11113" s="61" t="s">
        <v>136</v>
      </c>
      <c r="AF11113" s="54">
        <v>160</v>
      </c>
      <c r="AG11113" s="43">
        <v>20</v>
      </c>
      <c r="AH11113">
        <v>60</v>
      </c>
      <c r="AL11113" t="s">
        <v>22</v>
      </c>
      <c r="AM11113">
        <v>72</v>
      </c>
    </row>
    <row r="11114" spans="28:39">
      <c r="AB11114" s="58" t="s">
        <v>655</v>
      </c>
      <c r="AC11114" s="1">
        <v>1</v>
      </c>
      <c r="AD11114" s="38" t="s">
        <v>337</v>
      </c>
      <c r="AE11114" s="61" t="s">
        <v>136</v>
      </c>
      <c r="AF11114" s="54">
        <v>160</v>
      </c>
      <c r="AG11114" s="44">
        <v>30</v>
      </c>
      <c r="AH11114">
        <v>48</v>
      </c>
      <c r="AL11114" t="s">
        <v>22</v>
      </c>
      <c r="AM11114">
        <v>72</v>
      </c>
    </row>
    <row r="11115" spans="28:39">
      <c r="AB11115" s="58" t="s">
        <v>655</v>
      </c>
      <c r="AC11115" s="1">
        <v>1</v>
      </c>
      <c r="AD11115" s="38" t="s">
        <v>337</v>
      </c>
      <c r="AE11115" s="61" t="s">
        <v>136</v>
      </c>
      <c r="AF11115" s="54">
        <v>160</v>
      </c>
      <c r="AG11115" s="45">
        <v>40</v>
      </c>
      <c r="AH11115">
        <v>36</v>
      </c>
      <c r="AL11115" t="s">
        <v>22</v>
      </c>
      <c r="AM11115">
        <v>72</v>
      </c>
    </row>
    <row r="11116" spans="28:39">
      <c r="AB11116" s="58" t="s">
        <v>655</v>
      </c>
      <c r="AC11116" s="1">
        <v>1</v>
      </c>
      <c r="AD11116" s="38" t="s">
        <v>337</v>
      </c>
      <c r="AE11116" s="61" t="s">
        <v>136</v>
      </c>
      <c r="AF11116" s="54">
        <v>160</v>
      </c>
      <c r="AG11116" s="46">
        <v>50</v>
      </c>
      <c r="AH11116">
        <v>29</v>
      </c>
      <c r="AL11116" t="s">
        <v>22</v>
      </c>
      <c r="AM11116">
        <v>72</v>
      </c>
    </row>
    <row r="11117" spans="28:39">
      <c r="AB11117" s="58" t="s">
        <v>655</v>
      </c>
      <c r="AC11117" s="1">
        <v>1</v>
      </c>
      <c r="AD11117" s="38" t="s">
        <v>337</v>
      </c>
      <c r="AE11117" s="61" t="s">
        <v>136</v>
      </c>
      <c r="AF11117" s="54">
        <v>160</v>
      </c>
      <c r="AG11117" s="47">
        <v>60</v>
      </c>
      <c r="AH11117">
        <v>25</v>
      </c>
      <c r="AL11117" t="s">
        <v>22</v>
      </c>
      <c r="AM11117">
        <v>72</v>
      </c>
    </row>
    <row r="11118" spans="28:39">
      <c r="AB11118" s="58" t="s">
        <v>655</v>
      </c>
      <c r="AC11118" s="1">
        <v>1</v>
      </c>
      <c r="AD11118" s="38" t="s">
        <v>337</v>
      </c>
      <c r="AE11118" s="61" t="s">
        <v>136</v>
      </c>
      <c r="AF11118" s="54">
        <v>160</v>
      </c>
      <c r="AG11118" s="48">
        <v>70</v>
      </c>
      <c r="AH11118">
        <v>21</v>
      </c>
      <c r="AL11118" t="s">
        <v>22</v>
      </c>
      <c r="AM11118">
        <v>72</v>
      </c>
    </row>
    <row r="11119" spans="28:39">
      <c r="AB11119" s="58" t="s">
        <v>655</v>
      </c>
      <c r="AC11119" s="1">
        <v>1</v>
      </c>
      <c r="AD11119" s="38" t="s">
        <v>337</v>
      </c>
      <c r="AE11119" s="61" t="s">
        <v>136</v>
      </c>
      <c r="AF11119" s="55">
        <v>170</v>
      </c>
      <c r="AG11119" s="41">
        <v>0</v>
      </c>
      <c r="AH11119">
        <v>59</v>
      </c>
      <c r="AL11119" t="s">
        <v>22</v>
      </c>
      <c r="AM11119">
        <v>72</v>
      </c>
    </row>
    <row r="11120" spans="28:39">
      <c r="AB11120" s="58" t="s">
        <v>655</v>
      </c>
      <c r="AC11120" s="1">
        <v>1</v>
      </c>
      <c r="AD11120" s="38" t="s">
        <v>337</v>
      </c>
      <c r="AE11120" s="61" t="s">
        <v>136</v>
      </c>
      <c r="AF11120" s="55">
        <v>170</v>
      </c>
      <c r="AG11120" s="42">
        <v>10</v>
      </c>
      <c r="AH11120">
        <v>59</v>
      </c>
      <c r="AL11120" t="s">
        <v>22</v>
      </c>
      <c r="AM11120">
        <v>72</v>
      </c>
    </row>
    <row r="11121" spans="28:39">
      <c r="AB11121" s="58" t="s">
        <v>655</v>
      </c>
      <c r="AC11121" s="1">
        <v>1</v>
      </c>
      <c r="AD11121" s="38" t="s">
        <v>337</v>
      </c>
      <c r="AE11121" s="61" t="s">
        <v>136</v>
      </c>
      <c r="AF11121" s="55">
        <v>170</v>
      </c>
      <c r="AG11121" s="43">
        <v>20</v>
      </c>
      <c r="AH11121">
        <v>59</v>
      </c>
      <c r="AL11121" t="s">
        <v>22</v>
      </c>
      <c r="AM11121">
        <v>72</v>
      </c>
    </row>
    <row r="11122" spans="28:39">
      <c r="AB11122" s="58" t="s">
        <v>655</v>
      </c>
      <c r="AC11122" s="1">
        <v>1</v>
      </c>
      <c r="AD11122" s="38" t="s">
        <v>337</v>
      </c>
      <c r="AE11122" s="61" t="s">
        <v>136</v>
      </c>
      <c r="AF11122" s="55">
        <v>170</v>
      </c>
      <c r="AG11122" s="44">
        <v>30</v>
      </c>
      <c r="AH11122">
        <v>48</v>
      </c>
      <c r="AL11122" t="s">
        <v>22</v>
      </c>
      <c r="AM11122">
        <v>72</v>
      </c>
    </row>
    <row r="11123" spans="28:39">
      <c r="AB11123" s="58" t="s">
        <v>655</v>
      </c>
      <c r="AC11123" s="1">
        <v>1</v>
      </c>
      <c r="AD11123" s="38" t="s">
        <v>337</v>
      </c>
      <c r="AE11123" s="61" t="s">
        <v>136</v>
      </c>
      <c r="AF11123" s="55">
        <v>170</v>
      </c>
      <c r="AG11123" s="45">
        <v>40</v>
      </c>
      <c r="AH11123">
        <v>36</v>
      </c>
      <c r="AL11123" t="s">
        <v>22</v>
      </c>
      <c r="AM11123">
        <v>72</v>
      </c>
    </row>
    <row r="11124" spans="28:39">
      <c r="AB11124" s="58" t="s">
        <v>655</v>
      </c>
      <c r="AC11124" s="1">
        <v>1</v>
      </c>
      <c r="AD11124" s="38" t="s">
        <v>337</v>
      </c>
      <c r="AE11124" s="61" t="s">
        <v>136</v>
      </c>
      <c r="AF11124" s="55">
        <v>170</v>
      </c>
      <c r="AG11124" s="46">
        <v>50</v>
      </c>
      <c r="AH11124">
        <v>29</v>
      </c>
      <c r="AL11124" t="s">
        <v>22</v>
      </c>
      <c r="AM11124">
        <v>72</v>
      </c>
    </row>
    <row r="11125" spans="28:39">
      <c r="AB11125" s="58" t="s">
        <v>655</v>
      </c>
      <c r="AC11125" s="1">
        <v>1</v>
      </c>
      <c r="AD11125" s="38" t="s">
        <v>337</v>
      </c>
      <c r="AE11125" s="61" t="s">
        <v>136</v>
      </c>
      <c r="AF11125" s="55">
        <v>170</v>
      </c>
      <c r="AG11125" s="47">
        <v>60</v>
      </c>
      <c r="AH11125">
        <v>25</v>
      </c>
      <c r="AL11125" t="s">
        <v>22</v>
      </c>
      <c r="AM11125">
        <v>72</v>
      </c>
    </row>
    <row r="11126" spans="28:39">
      <c r="AB11126" s="58" t="s">
        <v>655</v>
      </c>
      <c r="AC11126" s="1">
        <v>1</v>
      </c>
      <c r="AD11126" s="38" t="s">
        <v>337</v>
      </c>
      <c r="AE11126" s="61" t="s">
        <v>136</v>
      </c>
      <c r="AF11126" s="55">
        <v>170</v>
      </c>
      <c r="AG11126" s="48">
        <v>70</v>
      </c>
      <c r="AH11126">
        <v>21</v>
      </c>
      <c r="AL11126" t="s">
        <v>22</v>
      </c>
      <c r="AM11126">
        <v>72</v>
      </c>
    </row>
    <row r="11127" spans="28:39">
      <c r="AB11127" s="58" t="s">
        <v>655</v>
      </c>
      <c r="AC11127" s="1">
        <v>1</v>
      </c>
      <c r="AD11127" s="38" t="s">
        <v>337</v>
      </c>
      <c r="AE11127" s="61" t="s">
        <v>136</v>
      </c>
      <c r="AF11127" s="56">
        <v>180</v>
      </c>
      <c r="AG11127" s="41">
        <v>0</v>
      </c>
      <c r="AH11127">
        <v>57</v>
      </c>
      <c r="AL11127" t="s">
        <v>22</v>
      </c>
      <c r="AM11127">
        <v>72</v>
      </c>
    </row>
    <row r="11128" spans="28:39">
      <c r="AB11128" s="58" t="s">
        <v>655</v>
      </c>
      <c r="AC11128" s="1">
        <v>1</v>
      </c>
      <c r="AD11128" s="38" t="s">
        <v>337</v>
      </c>
      <c r="AE11128" s="61" t="s">
        <v>136</v>
      </c>
      <c r="AF11128" s="56">
        <v>180</v>
      </c>
      <c r="AG11128" s="42">
        <v>10</v>
      </c>
      <c r="AH11128">
        <v>57</v>
      </c>
      <c r="AL11128" t="s">
        <v>22</v>
      </c>
      <c r="AM11128">
        <v>72</v>
      </c>
    </row>
    <row r="11129" spans="28:39">
      <c r="AB11129" s="58" t="s">
        <v>655</v>
      </c>
      <c r="AC11129" s="1">
        <v>1</v>
      </c>
      <c r="AD11129" s="38" t="s">
        <v>337</v>
      </c>
      <c r="AE11129" s="61" t="s">
        <v>136</v>
      </c>
      <c r="AF11129" s="56">
        <v>180</v>
      </c>
      <c r="AG11129" s="43">
        <v>20</v>
      </c>
      <c r="AH11129">
        <v>57</v>
      </c>
      <c r="AL11129" t="s">
        <v>22</v>
      </c>
      <c r="AM11129">
        <v>72</v>
      </c>
    </row>
    <row r="11130" spans="28:39">
      <c r="AB11130" s="58" t="s">
        <v>655</v>
      </c>
      <c r="AC11130" s="1">
        <v>1</v>
      </c>
      <c r="AD11130" s="38" t="s">
        <v>337</v>
      </c>
      <c r="AE11130" s="61" t="s">
        <v>136</v>
      </c>
      <c r="AF11130" s="56">
        <v>180</v>
      </c>
      <c r="AG11130" s="44">
        <v>30</v>
      </c>
      <c r="AH11130">
        <v>48</v>
      </c>
      <c r="AL11130" t="s">
        <v>22</v>
      </c>
      <c r="AM11130">
        <v>72</v>
      </c>
    </row>
    <row r="11131" spans="28:39">
      <c r="AB11131" s="58" t="s">
        <v>655</v>
      </c>
      <c r="AC11131" s="1">
        <v>1</v>
      </c>
      <c r="AD11131" s="38" t="s">
        <v>337</v>
      </c>
      <c r="AE11131" s="61" t="s">
        <v>136</v>
      </c>
      <c r="AF11131" s="56">
        <v>180</v>
      </c>
      <c r="AG11131" s="45">
        <v>40</v>
      </c>
      <c r="AH11131">
        <v>36</v>
      </c>
      <c r="AL11131" t="s">
        <v>22</v>
      </c>
      <c r="AM11131">
        <v>72</v>
      </c>
    </row>
    <row r="11132" spans="28:39">
      <c r="AB11132" s="58" t="s">
        <v>655</v>
      </c>
      <c r="AC11132" s="1">
        <v>1</v>
      </c>
      <c r="AD11132" s="38" t="s">
        <v>337</v>
      </c>
      <c r="AE11132" s="61" t="s">
        <v>136</v>
      </c>
      <c r="AF11132" s="56">
        <v>180</v>
      </c>
      <c r="AG11132" s="46">
        <v>50</v>
      </c>
      <c r="AH11132">
        <v>29</v>
      </c>
      <c r="AL11132" t="s">
        <v>22</v>
      </c>
      <c r="AM11132">
        <v>72</v>
      </c>
    </row>
    <row r="11133" spans="28:39">
      <c r="AB11133" s="58" t="s">
        <v>655</v>
      </c>
      <c r="AC11133" s="1">
        <v>1</v>
      </c>
      <c r="AD11133" s="38" t="s">
        <v>337</v>
      </c>
      <c r="AE11133" s="61" t="s">
        <v>136</v>
      </c>
      <c r="AF11133" s="56">
        <v>180</v>
      </c>
      <c r="AG11133" s="47">
        <v>60</v>
      </c>
      <c r="AH11133">
        <v>25</v>
      </c>
      <c r="AL11133" t="s">
        <v>22</v>
      </c>
      <c r="AM11133">
        <v>72</v>
      </c>
    </row>
    <row r="11134" spans="28:39">
      <c r="AB11134" s="58" t="s">
        <v>655</v>
      </c>
      <c r="AC11134" s="1">
        <v>1</v>
      </c>
      <c r="AD11134" s="38" t="s">
        <v>337</v>
      </c>
      <c r="AE11134" s="61" t="s">
        <v>136</v>
      </c>
      <c r="AF11134" s="56">
        <v>180</v>
      </c>
      <c r="AG11134" s="48">
        <v>70</v>
      </c>
      <c r="AH11134">
        <v>21</v>
      </c>
      <c r="AL11134" t="s">
        <v>22</v>
      </c>
      <c r="AM11134">
        <v>72</v>
      </c>
    </row>
    <row r="11135" spans="28:39">
      <c r="AB11135" s="58" t="s">
        <v>655</v>
      </c>
      <c r="AC11135" s="1">
        <v>1</v>
      </c>
      <c r="AD11135" s="38" t="s">
        <v>337</v>
      </c>
      <c r="AE11135" s="61" t="s">
        <v>136</v>
      </c>
      <c r="AF11135" s="57">
        <v>200</v>
      </c>
      <c r="AG11135" s="41">
        <v>0</v>
      </c>
      <c r="AH11135">
        <v>53</v>
      </c>
      <c r="AL11135" t="s">
        <v>22</v>
      </c>
      <c r="AM11135">
        <v>72</v>
      </c>
    </row>
    <row r="11136" spans="28:39">
      <c r="AB11136" s="58" t="s">
        <v>655</v>
      </c>
      <c r="AC11136" s="1">
        <v>1</v>
      </c>
      <c r="AD11136" s="38" t="s">
        <v>337</v>
      </c>
      <c r="AE11136" s="61" t="s">
        <v>136</v>
      </c>
      <c r="AF11136" s="57">
        <v>200</v>
      </c>
      <c r="AG11136" s="42">
        <v>10</v>
      </c>
      <c r="AH11136">
        <v>53</v>
      </c>
      <c r="AL11136" t="s">
        <v>22</v>
      </c>
      <c r="AM11136">
        <v>72</v>
      </c>
    </row>
    <row r="11137" spans="28:39">
      <c r="AB11137" s="58" t="s">
        <v>655</v>
      </c>
      <c r="AC11137" s="1">
        <v>1</v>
      </c>
      <c r="AD11137" s="38" t="s">
        <v>337</v>
      </c>
      <c r="AE11137" s="61" t="s">
        <v>136</v>
      </c>
      <c r="AF11137" s="57">
        <v>200</v>
      </c>
      <c r="AG11137" s="43">
        <v>20</v>
      </c>
      <c r="AH11137">
        <v>53</v>
      </c>
      <c r="AL11137" t="s">
        <v>22</v>
      </c>
      <c r="AM11137">
        <v>72</v>
      </c>
    </row>
    <row r="11138" spans="28:39">
      <c r="AB11138" s="58" t="s">
        <v>655</v>
      </c>
      <c r="AC11138" s="1">
        <v>1</v>
      </c>
      <c r="AD11138" s="38" t="s">
        <v>337</v>
      </c>
      <c r="AE11138" s="61" t="s">
        <v>136</v>
      </c>
      <c r="AF11138" s="57">
        <v>200</v>
      </c>
      <c r="AG11138" s="44">
        <v>30</v>
      </c>
      <c r="AH11138">
        <v>48</v>
      </c>
      <c r="AL11138" t="s">
        <v>22</v>
      </c>
      <c r="AM11138">
        <v>72</v>
      </c>
    </row>
    <row r="11139" spans="28:39">
      <c r="AB11139" s="58" t="s">
        <v>655</v>
      </c>
      <c r="AC11139" s="1">
        <v>1</v>
      </c>
      <c r="AD11139" s="38" t="s">
        <v>337</v>
      </c>
      <c r="AE11139" s="61" t="s">
        <v>136</v>
      </c>
      <c r="AF11139" s="57">
        <v>200</v>
      </c>
      <c r="AG11139" s="45">
        <v>40</v>
      </c>
      <c r="AH11139">
        <v>36</v>
      </c>
      <c r="AL11139" t="s">
        <v>22</v>
      </c>
      <c r="AM11139">
        <v>72</v>
      </c>
    </row>
    <row r="11140" spans="28:39">
      <c r="AB11140" s="58" t="s">
        <v>655</v>
      </c>
      <c r="AC11140" s="1">
        <v>1</v>
      </c>
      <c r="AD11140" s="38" t="s">
        <v>337</v>
      </c>
      <c r="AE11140" s="61" t="s">
        <v>136</v>
      </c>
      <c r="AF11140" s="57">
        <v>200</v>
      </c>
      <c r="AG11140" s="46">
        <v>50</v>
      </c>
      <c r="AH11140">
        <v>30</v>
      </c>
      <c r="AL11140" t="s">
        <v>22</v>
      </c>
      <c r="AM11140">
        <v>72</v>
      </c>
    </row>
    <row r="11141" spans="28:39">
      <c r="AB11141" s="58" t="s">
        <v>655</v>
      </c>
      <c r="AC11141" s="1">
        <v>1</v>
      </c>
      <c r="AD11141" s="38" t="s">
        <v>337</v>
      </c>
      <c r="AE11141" s="61" t="s">
        <v>136</v>
      </c>
      <c r="AF11141" s="57">
        <v>200</v>
      </c>
      <c r="AG11141" s="47">
        <v>60</v>
      </c>
      <c r="AH11141">
        <v>25</v>
      </c>
      <c r="AL11141" t="s">
        <v>22</v>
      </c>
      <c r="AM11141">
        <v>72</v>
      </c>
    </row>
    <row r="11142" spans="28:39">
      <c r="AB11142" s="58" t="s">
        <v>655</v>
      </c>
      <c r="AC11142" s="1">
        <v>1</v>
      </c>
      <c r="AD11142" s="38" t="s">
        <v>337</v>
      </c>
      <c r="AE11142" s="61" t="s">
        <v>136</v>
      </c>
      <c r="AF11142" s="57">
        <v>200</v>
      </c>
      <c r="AG11142" s="48">
        <v>70</v>
      </c>
      <c r="AH11142">
        <v>21</v>
      </c>
      <c r="AL11142" t="s">
        <v>22</v>
      </c>
      <c r="AM11142">
        <v>72</v>
      </c>
    </row>
    <row r="11143" spans="28:39">
      <c r="AB11143" s="58" t="s">
        <v>655</v>
      </c>
      <c r="AC11143" s="1">
        <v>1</v>
      </c>
      <c r="AD11143" s="38" t="s">
        <v>427</v>
      </c>
      <c r="AE11143" s="61" t="s">
        <v>136</v>
      </c>
      <c r="AF11143" s="40">
        <v>110</v>
      </c>
      <c r="AG11143" s="41">
        <v>0</v>
      </c>
      <c r="AH11143">
        <v>72</v>
      </c>
      <c r="AL11143" t="s">
        <v>22</v>
      </c>
      <c r="AM11143">
        <v>72</v>
      </c>
    </row>
    <row r="11144" spans="28:39">
      <c r="AB11144" s="58" t="s">
        <v>655</v>
      </c>
      <c r="AC11144" s="1">
        <v>1</v>
      </c>
      <c r="AD11144" s="38" t="s">
        <v>427</v>
      </c>
      <c r="AE11144" s="61" t="s">
        <v>136</v>
      </c>
      <c r="AF11144" s="40">
        <v>110</v>
      </c>
      <c r="AG11144" s="42">
        <v>10</v>
      </c>
      <c r="AH11144">
        <v>72</v>
      </c>
      <c r="AL11144" t="s">
        <v>22</v>
      </c>
      <c r="AM11144">
        <v>72</v>
      </c>
    </row>
    <row r="11145" spans="28:39">
      <c r="AB11145" s="58" t="s">
        <v>655</v>
      </c>
      <c r="AC11145" s="1">
        <v>1</v>
      </c>
      <c r="AD11145" s="38" t="s">
        <v>427</v>
      </c>
      <c r="AE11145" s="61" t="s">
        <v>136</v>
      </c>
      <c r="AF11145" s="40">
        <v>110</v>
      </c>
      <c r="AG11145" s="43">
        <v>20</v>
      </c>
      <c r="AH11145">
        <v>64</v>
      </c>
      <c r="AL11145" t="s">
        <v>22</v>
      </c>
      <c r="AM11145">
        <v>72</v>
      </c>
    </row>
    <row r="11146" spans="28:39">
      <c r="AB11146" s="58" t="s">
        <v>655</v>
      </c>
      <c r="AC11146" s="1">
        <v>1</v>
      </c>
      <c r="AD11146" s="38" t="s">
        <v>427</v>
      </c>
      <c r="AE11146" s="61" t="s">
        <v>136</v>
      </c>
      <c r="AF11146" s="40">
        <v>110</v>
      </c>
      <c r="AG11146" s="44">
        <v>30</v>
      </c>
      <c r="AH11146">
        <v>48</v>
      </c>
      <c r="AL11146" t="s">
        <v>22</v>
      </c>
      <c r="AM11146">
        <v>72</v>
      </c>
    </row>
    <row r="11147" spans="28:39">
      <c r="AB11147" s="58" t="s">
        <v>655</v>
      </c>
      <c r="AC11147" s="1">
        <v>1</v>
      </c>
      <c r="AD11147" s="38" t="s">
        <v>427</v>
      </c>
      <c r="AE11147" s="61" t="s">
        <v>136</v>
      </c>
      <c r="AF11147" s="40">
        <v>110</v>
      </c>
      <c r="AG11147" s="45">
        <v>40</v>
      </c>
      <c r="AH11147">
        <v>36</v>
      </c>
      <c r="AL11147" t="s">
        <v>22</v>
      </c>
      <c r="AM11147">
        <v>72</v>
      </c>
    </row>
    <row r="11148" spans="28:39">
      <c r="AB11148" s="58" t="s">
        <v>655</v>
      </c>
      <c r="AC11148" s="1">
        <v>1</v>
      </c>
      <c r="AD11148" s="38" t="s">
        <v>427</v>
      </c>
      <c r="AE11148" s="61" t="s">
        <v>136</v>
      </c>
      <c r="AF11148" s="40">
        <v>110</v>
      </c>
      <c r="AG11148" s="46">
        <v>50</v>
      </c>
      <c r="AH11148">
        <v>29</v>
      </c>
      <c r="AL11148" t="s">
        <v>22</v>
      </c>
      <c r="AM11148">
        <v>72</v>
      </c>
    </row>
    <row r="11149" spans="28:39">
      <c r="AB11149" s="58" t="s">
        <v>655</v>
      </c>
      <c r="AC11149" s="1">
        <v>1</v>
      </c>
      <c r="AD11149" s="38" t="s">
        <v>427</v>
      </c>
      <c r="AE11149" s="61" t="s">
        <v>136</v>
      </c>
      <c r="AF11149" s="40">
        <v>110</v>
      </c>
      <c r="AG11149" s="47">
        <v>60</v>
      </c>
      <c r="AH11149">
        <v>25</v>
      </c>
      <c r="AL11149" t="s">
        <v>22</v>
      </c>
      <c r="AM11149">
        <v>72</v>
      </c>
    </row>
    <row r="11150" spans="28:39">
      <c r="AB11150" s="58" t="s">
        <v>655</v>
      </c>
      <c r="AC11150" s="1">
        <v>1</v>
      </c>
      <c r="AD11150" s="38" t="s">
        <v>427</v>
      </c>
      <c r="AE11150" s="61" t="s">
        <v>136</v>
      </c>
      <c r="AF11150" s="40">
        <v>110</v>
      </c>
      <c r="AG11150" s="48">
        <v>70</v>
      </c>
      <c r="AH11150">
        <v>21</v>
      </c>
      <c r="AL11150" t="s">
        <v>22</v>
      </c>
      <c r="AM11150">
        <v>72</v>
      </c>
    </row>
    <row r="11151" spans="28:39">
      <c r="AB11151" s="58" t="s">
        <v>655</v>
      </c>
      <c r="AC11151" s="1">
        <v>1</v>
      </c>
      <c r="AD11151" s="38" t="s">
        <v>427</v>
      </c>
      <c r="AE11151" s="61" t="s">
        <v>136</v>
      </c>
      <c r="AF11151" s="49">
        <v>115</v>
      </c>
      <c r="AG11151" s="41">
        <v>0</v>
      </c>
      <c r="AH11151">
        <v>70</v>
      </c>
      <c r="AL11151" t="s">
        <v>22</v>
      </c>
      <c r="AM11151">
        <v>72</v>
      </c>
    </row>
    <row r="11152" spans="28:39">
      <c r="AB11152" s="58" t="s">
        <v>655</v>
      </c>
      <c r="AC11152" s="1">
        <v>1</v>
      </c>
      <c r="AD11152" s="38" t="s">
        <v>427</v>
      </c>
      <c r="AE11152" s="61" t="s">
        <v>136</v>
      </c>
      <c r="AF11152" s="49">
        <v>115</v>
      </c>
      <c r="AG11152" s="42">
        <v>10</v>
      </c>
      <c r="AH11152">
        <v>70</v>
      </c>
      <c r="AL11152" t="s">
        <v>22</v>
      </c>
      <c r="AM11152">
        <v>72</v>
      </c>
    </row>
    <row r="11153" spans="28:39">
      <c r="AB11153" s="58" t="s">
        <v>655</v>
      </c>
      <c r="AC11153" s="1">
        <v>1</v>
      </c>
      <c r="AD11153" s="38" t="s">
        <v>427</v>
      </c>
      <c r="AE11153" s="61" t="s">
        <v>136</v>
      </c>
      <c r="AF11153" s="49">
        <v>115</v>
      </c>
      <c r="AG11153" s="43">
        <v>20</v>
      </c>
      <c r="AH11153">
        <v>64</v>
      </c>
      <c r="AL11153" t="s">
        <v>22</v>
      </c>
      <c r="AM11153">
        <v>72</v>
      </c>
    </row>
    <row r="11154" spans="28:39">
      <c r="AB11154" s="58" t="s">
        <v>655</v>
      </c>
      <c r="AC11154" s="1">
        <v>1</v>
      </c>
      <c r="AD11154" s="38" t="s">
        <v>427</v>
      </c>
      <c r="AE11154" s="61" t="s">
        <v>136</v>
      </c>
      <c r="AF11154" s="49">
        <v>115</v>
      </c>
      <c r="AG11154" s="44">
        <v>30</v>
      </c>
      <c r="AH11154">
        <v>48</v>
      </c>
      <c r="AL11154" t="s">
        <v>22</v>
      </c>
      <c r="AM11154">
        <v>72</v>
      </c>
    </row>
    <row r="11155" spans="28:39">
      <c r="AB11155" s="58" t="s">
        <v>655</v>
      </c>
      <c r="AC11155" s="1">
        <v>1</v>
      </c>
      <c r="AD11155" s="38" t="s">
        <v>427</v>
      </c>
      <c r="AE11155" s="61" t="s">
        <v>136</v>
      </c>
      <c r="AF11155" s="49">
        <v>115</v>
      </c>
      <c r="AG11155" s="45">
        <v>40</v>
      </c>
      <c r="AH11155">
        <v>36</v>
      </c>
      <c r="AL11155" t="s">
        <v>22</v>
      </c>
      <c r="AM11155">
        <v>72</v>
      </c>
    </row>
    <row r="11156" spans="28:39">
      <c r="AB11156" s="58" t="s">
        <v>655</v>
      </c>
      <c r="AC11156" s="1">
        <v>1</v>
      </c>
      <c r="AD11156" s="38" t="s">
        <v>427</v>
      </c>
      <c r="AE11156" s="61" t="s">
        <v>136</v>
      </c>
      <c r="AF11156" s="49">
        <v>115</v>
      </c>
      <c r="AG11156" s="46">
        <v>50</v>
      </c>
      <c r="AH11156">
        <v>29</v>
      </c>
      <c r="AL11156" t="s">
        <v>22</v>
      </c>
      <c r="AM11156">
        <v>72</v>
      </c>
    </row>
    <row r="11157" spans="28:39">
      <c r="AB11157" s="58" t="s">
        <v>655</v>
      </c>
      <c r="AC11157" s="1">
        <v>1</v>
      </c>
      <c r="AD11157" s="38" t="s">
        <v>427</v>
      </c>
      <c r="AE11157" s="61" t="s">
        <v>136</v>
      </c>
      <c r="AF11157" s="49">
        <v>115</v>
      </c>
      <c r="AG11157" s="47">
        <v>60</v>
      </c>
      <c r="AH11157">
        <v>25</v>
      </c>
      <c r="AL11157" t="s">
        <v>22</v>
      </c>
      <c r="AM11157">
        <v>72</v>
      </c>
    </row>
    <row r="11158" spans="28:39">
      <c r="AB11158" s="58" t="s">
        <v>655</v>
      </c>
      <c r="AC11158" s="1">
        <v>1</v>
      </c>
      <c r="AD11158" s="38" t="s">
        <v>427</v>
      </c>
      <c r="AE11158" s="61" t="s">
        <v>136</v>
      </c>
      <c r="AF11158" s="49">
        <v>115</v>
      </c>
      <c r="AG11158" s="48">
        <v>70</v>
      </c>
      <c r="AH11158">
        <v>21</v>
      </c>
      <c r="AL11158" t="s">
        <v>22</v>
      </c>
      <c r="AM11158">
        <v>72</v>
      </c>
    </row>
    <row r="11159" spans="28:39">
      <c r="AB11159" s="58" t="s">
        <v>655</v>
      </c>
      <c r="AC11159" s="1">
        <v>1</v>
      </c>
      <c r="AD11159" s="38" t="s">
        <v>427</v>
      </c>
      <c r="AE11159" s="61" t="s">
        <v>136</v>
      </c>
      <c r="AF11159" s="50">
        <v>120</v>
      </c>
      <c r="AG11159" s="41">
        <v>0</v>
      </c>
      <c r="AH11159">
        <v>68</v>
      </c>
      <c r="AL11159" t="s">
        <v>22</v>
      </c>
      <c r="AM11159">
        <v>72</v>
      </c>
    </row>
    <row r="11160" spans="28:39">
      <c r="AB11160" s="58" t="s">
        <v>655</v>
      </c>
      <c r="AC11160" s="1">
        <v>1</v>
      </c>
      <c r="AD11160" s="38" t="s">
        <v>427</v>
      </c>
      <c r="AE11160" s="61" t="s">
        <v>136</v>
      </c>
      <c r="AF11160" s="50">
        <v>120</v>
      </c>
      <c r="AG11160" s="42">
        <v>10</v>
      </c>
      <c r="AH11160">
        <v>68</v>
      </c>
      <c r="AL11160" t="s">
        <v>22</v>
      </c>
      <c r="AM11160">
        <v>72</v>
      </c>
    </row>
    <row r="11161" spans="28:39">
      <c r="AB11161" s="58" t="s">
        <v>655</v>
      </c>
      <c r="AC11161" s="1">
        <v>1</v>
      </c>
      <c r="AD11161" s="38" t="s">
        <v>427</v>
      </c>
      <c r="AE11161" s="61" t="s">
        <v>136</v>
      </c>
      <c r="AF11161" s="50">
        <v>120</v>
      </c>
      <c r="AG11161" s="43">
        <v>20</v>
      </c>
      <c r="AH11161">
        <v>62</v>
      </c>
      <c r="AL11161" t="s">
        <v>22</v>
      </c>
      <c r="AM11161">
        <v>72</v>
      </c>
    </row>
    <row r="11162" spans="28:39">
      <c r="AB11162" s="58" t="s">
        <v>655</v>
      </c>
      <c r="AC11162" s="1">
        <v>1</v>
      </c>
      <c r="AD11162" s="38" t="s">
        <v>427</v>
      </c>
      <c r="AE11162" s="61" t="s">
        <v>136</v>
      </c>
      <c r="AF11162" s="50">
        <v>120</v>
      </c>
      <c r="AG11162" s="44">
        <v>30</v>
      </c>
      <c r="AH11162">
        <v>48</v>
      </c>
      <c r="AL11162" t="s">
        <v>22</v>
      </c>
      <c r="AM11162">
        <v>72</v>
      </c>
    </row>
    <row r="11163" spans="28:39">
      <c r="AB11163" s="58" t="s">
        <v>655</v>
      </c>
      <c r="AC11163" s="1">
        <v>1</v>
      </c>
      <c r="AD11163" s="38" t="s">
        <v>427</v>
      </c>
      <c r="AE11163" s="61" t="s">
        <v>136</v>
      </c>
      <c r="AF11163" s="50">
        <v>120</v>
      </c>
      <c r="AG11163" s="45">
        <v>40</v>
      </c>
      <c r="AH11163">
        <v>36</v>
      </c>
      <c r="AL11163" t="s">
        <v>22</v>
      </c>
      <c r="AM11163">
        <v>72</v>
      </c>
    </row>
    <row r="11164" spans="28:39">
      <c r="AB11164" s="58" t="s">
        <v>655</v>
      </c>
      <c r="AC11164" s="1">
        <v>1</v>
      </c>
      <c r="AD11164" s="38" t="s">
        <v>427</v>
      </c>
      <c r="AE11164" s="61" t="s">
        <v>136</v>
      </c>
      <c r="AF11164" s="50">
        <v>120</v>
      </c>
      <c r="AG11164" s="46">
        <v>50</v>
      </c>
      <c r="AH11164">
        <v>29</v>
      </c>
      <c r="AL11164" t="s">
        <v>22</v>
      </c>
      <c r="AM11164">
        <v>72</v>
      </c>
    </row>
    <row r="11165" spans="28:39">
      <c r="AB11165" s="58" t="s">
        <v>655</v>
      </c>
      <c r="AC11165" s="1">
        <v>1</v>
      </c>
      <c r="AD11165" s="38" t="s">
        <v>427</v>
      </c>
      <c r="AE11165" s="61" t="s">
        <v>136</v>
      </c>
      <c r="AF11165" s="50">
        <v>120</v>
      </c>
      <c r="AG11165" s="47">
        <v>60</v>
      </c>
      <c r="AH11165">
        <v>25</v>
      </c>
      <c r="AL11165" t="s">
        <v>22</v>
      </c>
      <c r="AM11165">
        <v>72</v>
      </c>
    </row>
    <row r="11166" spans="28:39">
      <c r="AB11166" s="58" t="s">
        <v>655</v>
      </c>
      <c r="AC11166" s="1">
        <v>1</v>
      </c>
      <c r="AD11166" s="38" t="s">
        <v>427</v>
      </c>
      <c r="AE11166" s="61" t="s">
        <v>136</v>
      </c>
      <c r="AF11166" s="50">
        <v>120</v>
      </c>
      <c r="AG11166" s="48">
        <v>70</v>
      </c>
      <c r="AH11166">
        <v>21</v>
      </c>
      <c r="AL11166" t="s">
        <v>22</v>
      </c>
      <c r="AM11166">
        <v>72</v>
      </c>
    </row>
    <row r="11167" spans="28:39">
      <c r="AB11167" s="58" t="s">
        <v>655</v>
      </c>
      <c r="AC11167" s="1">
        <v>1</v>
      </c>
      <c r="AD11167" s="38" t="s">
        <v>427</v>
      </c>
      <c r="AE11167" s="61" t="s">
        <v>136</v>
      </c>
      <c r="AF11167" s="51">
        <v>130</v>
      </c>
      <c r="AG11167" s="41">
        <v>0</v>
      </c>
      <c r="AH11167">
        <v>64</v>
      </c>
      <c r="AL11167" t="s">
        <v>22</v>
      </c>
      <c r="AM11167">
        <v>72</v>
      </c>
    </row>
    <row r="11168" spans="28:39">
      <c r="AB11168" s="58" t="s">
        <v>655</v>
      </c>
      <c r="AC11168" s="1">
        <v>1</v>
      </c>
      <c r="AD11168" s="38" t="s">
        <v>427</v>
      </c>
      <c r="AE11168" s="61" t="s">
        <v>136</v>
      </c>
      <c r="AF11168" s="51">
        <v>130</v>
      </c>
      <c r="AG11168" s="42">
        <v>10</v>
      </c>
      <c r="AH11168">
        <v>64</v>
      </c>
      <c r="AL11168" t="s">
        <v>22</v>
      </c>
      <c r="AM11168">
        <v>72</v>
      </c>
    </row>
    <row r="11169" spans="28:39">
      <c r="AB11169" s="58" t="s">
        <v>655</v>
      </c>
      <c r="AC11169" s="1">
        <v>1</v>
      </c>
      <c r="AD11169" s="38" t="s">
        <v>427</v>
      </c>
      <c r="AE11169" s="61" t="s">
        <v>136</v>
      </c>
      <c r="AF11169" s="51">
        <v>130</v>
      </c>
      <c r="AG11169" s="43">
        <v>20</v>
      </c>
      <c r="AH11169">
        <v>61</v>
      </c>
      <c r="AL11169" t="s">
        <v>22</v>
      </c>
      <c r="AM11169">
        <v>72</v>
      </c>
    </row>
    <row r="11170" spans="28:39">
      <c r="AB11170" s="58" t="s">
        <v>655</v>
      </c>
      <c r="AC11170" s="1">
        <v>1</v>
      </c>
      <c r="AD11170" s="38" t="s">
        <v>427</v>
      </c>
      <c r="AE11170" s="61" t="s">
        <v>136</v>
      </c>
      <c r="AF11170" s="51">
        <v>130</v>
      </c>
      <c r="AG11170" s="44">
        <v>30</v>
      </c>
      <c r="AH11170">
        <v>48</v>
      </c>
      <c r="AL11170" t="s">
        <v>22</v>
      </c>
      <c r="AM11170">
        <v>72</v>
      </c>
    </row>
    <row r="11171" spans="28:39">
      <c r="AB11171" s="58" t="s">
        <v>655</v>
      </c>
      <c r="AC11171" s="1">
        <v>1</v>
      </c>
      <c r="AD11171" s="38" t="s">
        <v>427</v>
      </c>
      <c r="AE11171" s="61" t="s">
        <v>136</v>
      </c>
      <c r="AF11171" s="51">
        <v>130</v>
      </c>
      <c r="AG11171" s="45">
        <v>40</v>
      </c>
      <c r="AH11171">
        <v>36</v>
      </c>
      <c r="AL11171" t="s">
        <v>22</v>
      </c>
      <c r="AM11171">
        <v>72</v>
      </c>
    </row>
    <row r="11172" spans="28:39">
      <c r="AB11172" s="58" t="s">
        <v>655</v>
      </c>
      <c r="AC11172" s="1">
        <v>1</v>
      </c>
      <c r="AD11172" s="38" t="s">
        <v>427</v>
      </c>
      <c r="AE11172" s="61" t="s">
        <v>136</v>
      </c>
      <c r="AF11172" s="51">
        <v>130</v>
      </c>
      <c r="AG11172" s="46">
        <v>50</v>
      </c>
      <c r="AH11172">
        <v>29</v>
      </c>
      <c r="AL11172" t="s">
        <v>22</v>
      </c>
      <c r="AM11172">
        <v>72</v>
      </c>
    </row>
    <row r="11173" spans="28:39">
      <c r="AB11173" s="58" t="s">
        <v>655</v>
      </c>
      <c r="AC11173" s="1">
        <v>1</v>
      </c>
      <c r="AD11173" s="38" t="s">
        <v>427</v>
      </c>
      <c r="AE11173" s="61" t="s">
        <v>136</v>
      </c>
      <c r="AF11173" s="51">
        <v>130</v>
      </c>
      <c r="AG11173" s="47">
        <v>60</v>
      </c>
      <c r="AH11173">
        <v>25</v>
      </c>
      <c r="AL11173" t="s">
        <v>22</v>
      </c>
      <c r="AM11173">
        <v>72</v>
      </c>
    </row>
    <row r="11174" spans="28:39">
      <c r="AB11174" s="58" t="s">
        <v>655</v>
      </c>
      <c r="AC11174" s="1">
        <v>1</v>
      </c>
      <c r="AD11174" s="38" t="s">
        <v>427</v>
      </c>
      <c r="AE11174" s="61" t="s">
        <v>136</v>
      </c>
      <c r="AF11174" s="51">
        <v>130</v>
      </c>
      <c r="AG11174" s="48">
        <v>70</v>
      </c>
      <c r="AH11174">
        <v>21</v>
      </c>
      <c r="AL11174" t="s">
        <v>22</v>
      </c>
      <c r="AM11174">
        <v>72</v>
      </c>
    </row>
    <row r="11175" spans="28:39">
      <c r="AB11175" s="58" t="s">
        <v>655</v>
      </c>
      <c r="AC11175" s="1">
        <v>1</v>
      </c>
      <c r="AD11175" s="38" t="s">
        <v>427</v>
      </c>
      <c r="AE11175" s="61" t="s">
        <v>136</v>
      </c>
      <c r="AF11175" s="52">
        <v>140</v>
      </c>
      <c r="AG11175" s="41">
        <v>0</v>
      </c>
      <c r="AH11175">
        <v>61</v>
      </c>
      <c r="AL11175" t="s">
        <v>22</v>
      </c>
      <c r="AM11175">
        <v>72</v>
      </c>
    </row>
    <row r="11176" spans="28:39">
      <c r="AB11176" s="58" t="s">
        <v>655</v>
      </c>
      <c r="AC11176" s="1">
        <v>1</v>
      </c>
      <c r="AD11176" s="38" t="s">
        <v>427</v>
      </c>
      <c r="AE11176" s="61" t="s">
        <v>136</v>
      </c>
      <c r="AF11176" s="52">
        <v>140</v>
      </c>
      <c r="AG11176" s="42">
        <v>10</v>
      </c>
      <c r="AH11176">
        <v>61</v>
      </c>
      <c r="AL11176" t="s">
        <v>22</v>
      </c>
      <c r="AM11176">
        <v>72</v>
      </c>
    </row>
    <row r="11177" spans="28:39">
      <c r="AB11177" s="58" t="s">
        <v>655</v>
      </c>
      <c r="AC11177" s="1">
        <v>1</v>
      </c>
      <c r="AD11177" s="38" t="s">
        <v>427</v>
      </c>
      <c r="AE11177" s="61" t="s">
        <v>136</v>
      </c>
      <c r="AF11177" s="52">
        <v>140</v>
      </c>
      <c r="AG11177" s="43">
        <v>20</v>
      </c>
      <c r="AH11177">
        <v>59</v>
      </c>
      <c r="AL11177" t="s">
        <v>22</v>
      </c>
      <c r="AM11177">
        <v>72</v>
      </c>
    </row>
    <row r="11178" spans="28:39">
      <c r="AB11178" s="58" t="s">
        <v>655</v>
      </c>
      <c r="AC11178" s="1">
        <v>1</v>
      </c>
      <c r="AD11178" s="38" t="s">
        <v>427</v>
      </c>
      <c r="AE11178" s="61" t="s">
        <v>136</v>
      </c>
      <c r="AF11178" s="52">
        <v>140</v>
      </c>
      <c r="AG11178" s="44">
        <v>30</v>
      </c>
      <c r="AH11178">
        <v>48</v>
      </c>
      <c r="AL11178" t="s">
        <v>22</v>
      </c>
      <c r="AM11178">
        <v>72</v>
      </c>
    </row>
    <row r="11179" spans="28:39">
      <c r="AB11179" s="58" t="s">
        <v>655</v>
      </c>
      <c r="AC11179" s="1">
        <v>1</v>
      </c>
      <c r="AD11179" s="38" t="s">
        <v>427</v>
      </c>
      <c r="AE11179" s="61" t="s">
        <v>136</v>
      </c>
      <c r="AF11179" s="52">
        <v>140</v>
      </c>
      <c r="AG11179" s="45">
        <v>40</v>
      </c>
      <c r="AH11179">
        <v>36</v>
      </c>
      <c r="AL11179" t="s">
        <v>22</v>
      </c>
      <c r="AM11179">
        <v>72</v>
      </c>
    </row>
    <row r="11180" spans="28:39">
      <c r="AB11180" s="58" t="s">
        <v>655</v>
      </c>
      <c r="AC11180" s="1">
        <v>1</v>
      </c>
      <c r="AD11180" s="38" t="s">
        <v>427</v>
      </c>
      <c r="AE11180" s="61" t="s">
        <v>136</v>
      </c>
      <c r="AF11180" s="52">
        <v>140</v>
      </c>
      <c r="AG11180" s="46">
        <v>50</v>
      </c>
      <c r="AH11180">
        <v>29</v>
      </c>
      <c r="AL11180" t="s">
        <v>22</v>
      </c>
      <c r="AM11180">
        <v>72</v>
      </c>
    </row>
    <row r="11181" spans="28:39">
      <c r="AB11181" s="58" t="s">
        <v>655</v>
      </c>
      <c r="AC11181" s="1">
        <v>1</v>
      </c>
      <c r="AD11181" s="38" t="s">
        <v>427</v>
      </c>
      <c r="AE11181" s="61" t="s">
        <v>136</v>
      </c>
      <c r="AF11181" s="52">
        <v>140</v>
      </c>
      <c r="AG11181" s="47">
        <v>60</v>
      </c>
      <c r="AH11181">
        <v>25</v>
      </c>
      <c r="AL11181" t="s">
        <v>22</v>
      </c>
      <c r="AM11181">
        <v>72</v>
      </c>
    </row>
    <row r="11182" spans="28:39">
      <c r="AB11182" s="58" t="s">
        <v>655</v>
      </c>
      <c r="AC11182" s="1">
        <v>1</v>
      </c>
      <c r="AD11182" s="38" t="s">
        <v>427</v>
      </c>
      <c r="AE11182" s="61" t="s">
        <v>136</v>
      </c>
      <c r="AF11182" s="52">
        <v>140</v>
      </c>
      <c r="AG11182" s="48">
        <v>70</v>
      </c>
      <c r="AH11182">
        <v>21</v>
      </c>
      <c r="AL11182" t="s">
        <v>22</v>
      </c>
      <c r="AM11182">
        <v>72</v>
      </c>
    </row>
    <row r="11183" spans="28:39">
      <c r="AB11183" s="58" t="s">
        <v>655</v>
      </c>
      <c r="AC11183" s="1">
        <v>1</v>
      </c>
      <c r="AD11183" s="38" t="s">
        <v>427</v>
      </c>
      <c r="AE11183" s="61" t="s">
        <v>136</v>
      </c>
      <c r="AF11183" s="53">
        <v>150</v>
      </c>
      <c r="AG11183" s="41">
        <v>0</v>
      </c>
      <c r="AH11183">
        <v>58</v>
      </c>
      <c r="AL11183" t="s">
        <v>22</v>
      </c>
      <c r="AM11183">
        <v>72</v>
      </c>
    </row>
    <row r="11184" spans="28:39">
      <c r="AB11184" s="58" t="s">
        <v>655</v>
      </c>
      <c r="AC11184" s="1">
        <v>1</v>
      </c>
      <c r="AD11184" s="38" t="s">
        <v>427</v>
      </c>
      <c r="AE11184" s="61" t="s">
        <v>136</v>
      </c>
      <c r="AF11184" s="53">
        <v>150</v>
      </c>
      <c r="AG11184" s="42">
        <v>10</v>
      </c>
      <c r="AH11184">
        <v>58</v>
      </c>
      <c r="AL11184" t="s">
        <v>22</v>
      </c>
      <c r="AM11184">
        <v>72</v>
      </c>
    </row>
    <row r="11185" spans="28:39">
      <c r="AB11185" s="58" t="s">
        <v>655</v>
      </c>
      <c r="AC11185" s="1">
        <v>1</v>
      </c>
      <c r="AD11185" s="38" t="s">
        <v>427</v>
      </c>
      <c r="AE11185" s="61" t="s">
        <v>136</v>
      </c>
      <c r="AF11185" s="53">
        <v>150</v>
      </c>
      <c r="AG11185" s="43">
        <v>20</v>
      </c>
      <c r="AH11185">
        <v>58</v>
      </c>
      <c r="AL11185" t="s">
        <v>22</v>
      </c>
      <c r="AM11185">
        <v>72</v>
      </c>
    </row>
    <row r="11186" spans="28:39">
      <c r="AB11186" s="58" t="s">
        <v>655</v>
      </c>
      <c r="AC11186" s="1">
        <v>1</v>
      </c>
      <c r="AD11186" s="38" t="s">
        <v>427</v>
      </c>
      <c r="AE11186" s="61" t="s">
        <v>136</v>
      </c>
      <c r="AF11186" s="53">
        <v>150</v>
      </c>
      <c r="AG11186" s="44">
        <v>30</v>
      </c>
      <c r="AH11186">
        <v>48</v>
      </c>
      <c r="AL11186" t="s">
        <v>22</v>
      </c>
      <c r="AM11186">
        <v>72</v>
      </c>
    </row>
    <row r="11187" spans="28:39">
      <c r="AB11187" s="58" t="s">
        <v>655</v>
      </c>
      <c r="AC11187" s="1">
        <v>1</v>
      </c>
      <c r="AD11187" s="38" t="s">
        <v>427</v>
      </c>
      <c r="AE11187" s="61" t="s">
        <v>136</v>
      </c>
      <c r="AF11187" s="53">
        <v>150</v>
      </c>
      <c r="AG11187" s="45">
        <v>40</v>
      </c>
      <c r="AH11187">
        <v>36</v>
      </c>
      <c r="AL11187" t="s">
        <v>22</v>
      </c>
      <c r="AM11187">
        <v>72</v>
      </c>
    </row>
    <row r="11188" spans="28:39">
      <c r="AB11188" s="58" t="s">
        <v>655</v>
      </c>
      <c r="AC11188" s="1">
        <v>1</v>
      </c>
      <c r="AD11188" s="38" t="s">
        <v>427</v>
      </c>
      <c r="AE11188" s="61" t="s">
        <v>136</v>
      </c>
      <c r="AF11188" s="53">
        <v>150</v>
      </c>
      <c r="AG11188" s="46">
        <v>50</v>
      </c>
      <c r="AH11188">
        <v>29</v>
      </c>
      <c r="AL11188" t="s">
        <v>22</v>
      </c>
      <c r="AM11188">
        <v>72</v>
      </c>
    </row>
    <row r="11189" spans="28:39">
      <c r="AB11189" s="58" t="s">
        <v>655</v>
      </c>
      <c r="AC11189" s="1">
        <v>1</v>
      </c>
      <c r="AD11189" s="38" t="s">
        <v>427</v>
      </c>
      <c r="AE11189" s="61" t="s">
        <v>136</v>
      </c>
      <c r="AF11189" s="53">
        <v>150</v>
      </c>
      <c r="AG11189" s="47">
        <v>60</v>
      </c>
      <c r="AH11189">
        <v>25</v>
      </c>
      <c r="AL11189" t="s">
        <v>22</v>
      </c>
      <c r="AM11189">
        <v>72</v>
      </c>
    </row>
    <row r="11190" spans="28:39">
      <c r="AB11190" s="58" t="s">
        <v>655</v>
      </c>
      <c r="AC11190" s="1">
        <v>1</v>
      </c>
      <c r="AD11190" s="38" t="s">
        <v>427</v>
      </c>
      <c r="AE11190" s="61" t="s">
        <v>136</v>
      </c>
      <c r="AF11190" s="53">
        <v>150</v>
      </c>
      <c r="AG11190" s="48">
        <v>70</v>
      </c>
      <c r="AH11190">
        <v>21</v>
      </c>
      <c r="AL11190" t="s">
        <v>22</v>
      </c>
      <c r="AM11190">
        <v>72</v>
      </c>
    </row>
    <row r="11191" spans="28:39">
      <c r="AB11191" s="58" t="s">
        <v>655</v>
      </c>
      <c r="AC11191" s="1">
        <v>1</v>
      </c>
      <c r="AD11191" s="38" t="s">
        <v>427</v>
      </c>
      <c r="AE11191" s="61" t="s">
        <v>136</v>
      </c>
      <c r="AF11191" s="54">
        <v>160</v>
      </c>
      <c r="AG11191" s="41">
        <v>0</v>
      </c>
      <c r="AH11191">
        <v>55</v>
      </c>
      <c r="AL11191" t="s">
        <v>22</v>
      </c>
      <c r="AM11191">
        <v>72</v>
      </c>
    </row>
    <row r="11192" spans="28:39">
      <c r="AB11192" s="58" t="s">
        <v>655</v>
      </c>
      <c r="AC11192" s="1">
        <v>1</v>
      </c>
      <c r="AD11192" s="38" t="s">
        <v>427</v>
      </c>
      <c r="AE11192" s="61" t="s">
        <v>136</v>
      </c>
      <c r="AF11192" s="54">
        <v>160</v>
      </c>
      <c r="AG11192" s="42">
        <v>10</v>
      </c>
      <c r="AH11192">
        <v>55</v>
      </c>
      <c r="AL11192" t="s">
        <v>22</v>
      </c>
      <c r="AM11192">
        <v>72</v>
      </c>
    </row>
    <row r="11193" spans="28:39">
      <c r="AB11193" s="58" t="s">
        <v>655</v>
      </c>
      <c r="AC11193" s="1">
        <v>1</v>
      </c>
      <c r="AD11193" s="38" t="s">
        <v>427</v>
      </c>
      <c r="AE11193" s="61" t="s">
        <v>136</v>
      </c>
      <c r="AF11193" s="54">
        <v>160</v>
      </c>
      <c r="AG11193" s="43">
        <v>20</v>
      </c>
      <c r="AH11193">
        <v>55</v>
      </c>
      <c r="AL11193" t="s">
        <v>22</v>
      </c>
      <c r="AM11193">
        <v>72</v>
      </c>
    </row>
    <row r="11194" spans="28:39">
      <c r="AB11194" s="58" t="s">
        <v>655</v>
      </c>
      <c r="AC11194" s="1">
        <v>1</v>
      </c>
      <c r="AD11194" s="38" t="s">
        <v>427</v>
      </c>
      <c r="AE11194" s="61" t="s">
        <v>136</v>
      </c>
      <c r="AF11194" s="54">
        <v>160</v>
      </c>
      <c r="AG11194" s="44">
        <v>30</v>
      </c>
      <c r="AH11194">
        <v>48</v>
      </c>
      <c r="AL11194" t="s">
        <v>22</v>
      </c>
      <c r="AM11194">
        <v>72</v>
      </c>
    </row>
    <row r="11195" spans="28:39">
      <c r="AB11195" s="58" t="s">
        <v>655</v>
      </c>
      <c r="AC11195" s="1">
        <v>1</v>
      </c>
      <c r="AD11195" s="38" t="s">
        <v>427</v>
      </c>
      <c r="AE11195" s="61" t="s">
        <v>136</v>
      </c>
      <c r="AF11195" s="54">
        <v>160</v>
      </c>
      <c r="AG11195" s="45">
        <v>40</v>
      </c>
      <c r="AH11195">
        <v>36</v>
      </c>
      <c r="AL11195" t="s">
        <v>22</v>
      </c>
      <c r="AM11195">
        <v>72</v>
      </c>
    </row>
    <row r="11196" spans="28:39">
      <c r="AB11196" s="58" t="s">
        <v>655</v>
      </c>
      <c r="AC11196" s="1">
        <v>1</v>
      </c>
      <c r="AD11196" s="38" t="s">
        <v>427</v>
      </c>
      <c r="AE11196" s="61" t="s">
        <v>136</v>
      </c>
      <c r="AF11196" s="54">
        <v>160</v>
      </c>
      <c r="AG11196" s="46">
        <v>50</v>
      </c>
      <c r="AH11196">
        <v>29</v>
      </c>
      <c r="AL11196" t="s">
        <v>22</v>
      </c>
      <c r="AM11196">
        <v>72</v>
      </c>
    </row>
    <row r="11197" spans="28:39">
      <c r="AB11197" s="58" t="s">
        <v>655</v>
      </c>
      <c r="AC11197" s="1">
        <v>1</v>
      </c>
      <c r="AD11197" s="38" t="s">
        <v>427</v>
      </c>
      <c r="AE11197" s="61" t="s">
        <v>136</v>
      </c>
      <c r="AF11197" s="54">
        <v>160</v>
      </c>
      <c r="AG11197" s="47">
        <v>60</v>
      </c>
      <c r="AH11197">
        <v>25</v>
      </c>
      <c r="AL11197" t="s">
        <v>22</v>
      </c>
      <c r="AM11197">
        <v>72</v>
      </c>
    </row>
    <row r="11198" spans="28:39">
      <c r="AB11198" s="58" t="s">
        <v>655</v>
      </c>
      <c r="AC11198" s="1">
        <v>1</v>
      </c>
      <c r="AD11198" s="38" t="s">
        <v>427</v>
      </c>
      <c r="AE11198" s="61" t="s">
        <v>136</v>
      </c>
      <c r="AF11198" s="54">
        <v>160</v>
      </c>
      <c r="AG11198" s="48">
        <v>70</v>
      </c>
      <c r="AH11198">
        <v>21</v>
      </c>
      <c r="AL11198" t="s">
        <v>22</v>
      </c>
      <c r="AM11198">
        <v>72</v>
      </c>
    </row>
    <row r="11199" spans="28:39">
      <c r="AB11199" s="58" t="s">
        <v>655</v>
      </c>
      <c r="AC11199" s="1">
        <v>1</v>
      </c>
      <c r="AD11199" s="38" t="s">
        <v>427</v>
      </c>
      <c r="AE11199" s="61" t="s">
        <v>136</v>
      </c>
      <c r="AF11199" s="55">
        <v>170</v>
      </c>
      <c r="AG11199" s="41">
        <v>0</v>
      </c>
      <c r="AH11199">
        <v>53</v>
      </c>
      <c r="AL11199" t="s">
        <v>22</v>
      </c>
      <c r="AM11199">
        <v>72</v>
      </c>
    </row>
    <row r="11200" spans="28:39">
      <c r="AB11200" s="58" t="s">
        <v>655</v>
      </c>
      <c r="AC11200" s="1">
        <v>1</v>
      </c>
      <c r="AD11200" s="38" t="s">
        <v>427</v>
      </c>
      <c r="AE11200" s="61" t="s">
        <v>136</v>
      </c>
      <c r="AF11200" s="55">
        <v>170</v>
      </c>
      <c r="AG11200" s="42">
        <v>10</v>
      </c>
      <c r="AH11200">
        <v>53</v>
      </c>
      <c r="AL11200" t="s">
        <v>22</v>
      </c>
      <c r="AM11200">
        <v>72</v>
      </c>
    </row>
    <row r="11201" spans="28:39">
      <c r="AB11201" s="58" t="s">
        <v>655</v>
      </c>
      <c r="AC11201" s="1">
        <v>1</v>
      </c>
      <c r="AD11201" s="38" t="s">
        <v>427</v>
      </c>
      <c r="AE11201" s="61" t="s">
        <v>136</v>
      </c>
      <c r="AF11201" s="55">
        <v>170</v>
      </c>
      <c r="AG11201" s="43">
        <v>20</v>
      </c>
      <c r="AH11201">
        <v>53</v>
      </c>
      <c r="AL11201" t="s">
        <v>22</v>
      </c>
      <c r="AM11201">
        <v>72</v>
      </c>
    </row>
    <row r="11202" spans="28:39">
      <c r="AB11202" s="58" t="s">
        <v>655</v>
      </c>
      <c r="AC11202" s="1">
        <v>1</v>
      </c>
      <c r="AD11202" s="38" t="s">
        <v>427</v>
      </c>
      <c r="AE11202" s="61" t="s">
        <v>136</v>
      </c>
      <c r="AF11202" s="55">
        <v>170</v>
      </c>
      <c r="AG11202" s="44">
        <v>30</v>
      </c>
      <c r="AH11202">
        <v>48</v>
      </c>
      <c r="AL11202" t="s">
        <v>22</v>
      </c>
      <c r="AM11202">
        <v>72</v>
      </c>
    </row>
    <row r="11203" spans="28:39">
      <c r="AB11203" s="58" t="s">
        <v>655</v>
      </c>
      <c r="AC11203" s="1">
        <v>1</v>
      </c>
      <c r="AD11203" s="38" t="s">
        <v>427</v>
      </c>
      <c r="AE11203" s="61" t="s">
        <v>136</v>
      </c>
      <c r="AF11203" s="55">
        <v>170</v>
      </c>
      <c r="AG11203" s="45">
        <v>40</v>
      </c>
      <c r="AH11203">
        <v>36</v>
      </c>
      <c r="AL11203" t="s">
        <v>22</v>
      </c>
      <c r="AM11203">
        <v>72</v>
      </c>
    </row>
    <row r="11204" spans="28:39">
      <c r="AB11204" s="58" t="s">
        <v>655</v>
      </c>
      <c r="AC11204" s="1">
        <v>1</v>
      </c>
      <c r="AD11204" s="38" t="s">
        <v>427</v>
      </c>
      <c r="AE11204" s="61" t="s">
        <v>136</v>
      </c>
      <c r="AF11204" s="55">
        <v>170</v>
      </c>
      <c r="AG11204" s="46">
        <v>50</v>
      </c>
      <c r="AH11204">
        <v>29</v>
      </c>
      <c r="AL11204" t="s">
        <v>22</v>
      </c>
      <c r="AM11204">
        <v>72</v>
      </c>
    </row>
    <row r="11205" spans="28:39">
      <c r="AB11205" s="58" t="s">
        <v>655</v>
      </c>
      <c r="AC11205" s="1">
        <v>1</v>
      </c>
      <c r="AD11205" s="38" t="s">
        <v>427</v>
      </c>
      <c r="AE11205" s="61" t="s">
        <v>136</v>
      </c>
      <c r="AF11205" s="55">
        <v>170</v>
      </c>
      <c r="AG11205" s="47">
        <v>60</v>
      </c>
      <c r="AH11205">
        <v>25</v>
      </c>
      <c r="AL11205" t="s">
        <v>22</v>
      </c>
      <c r="AM11205">
        <v>72</v>
      </c>
    </row>
    <row r="11206" spans="28:39">
      <c r="AB11206" s="58" t="s">
        <v>655</v>
      </c>
      <c r="AC11206" s="1">
        <v>1</v>
      </c>
      <c r="AD11206" s="38" t="s">
        <v>427</v>
      </c>
      <c r="AE11206" s="61" t="s">
        <v>136</v>
      </c>
      <c r="AF11206" s="55">
        <v>170</v>
      </c>
      <c r="AG11206" s="48">
        <v>70</v>
      </c>
      <c r="AH11206">
        <v>21</v>
      </c>
      <c r="AL11206" t="s">
        <v>22</v>
      </c>
      <c r="AM11206">
        <v>72</v>
      </c>
    </row>
    <row r="11207" spans="28:39">
      <c r="AB11207" s="58" t="s">
        <v>655</v>
      </c>
      <c r="AC11207" s="1">
        <v>1</v>
      </c>
      <c r="AD11207" s="38" t="s">
        <v>427</v>
      </c>
      <c r="AE11207" s="61" t="s">
        <v>136</v>
      </c>
      <c r="AF11207" s="56">
        <v>180</v>
      </c>
      <c r="AG11207" s="41">
        <v>0</v>
      </c>
      <c r="AH11207">
        <v>51</v>
      </c>
      <c r="AL11207" t="s">
        <v>22</v>
      </c>
      <c r="AM11207">
        <v>72</v>
      </c>
    </row>
    <row r="11208" spans="28:39">
      <c r="AB11208" s="58" t="s">
        <v>655</v>
      </c>
      <c r="AC11208" s="1">
        <v>1</v>
      </c>
      <c r="AD11208" s="38" t="s">
        <v>427</v>
      </c>
      <c r="AE11208" s="61" t="s">
        <v>136</v>
      </c>
      <c r="AF11208" s="56">
        <v>180</v>
      </c>
      <c r="AG11208" s="42">
        <v>10</v>
      </c>
      <c r="AH11208">
        <v>51</v>
      </c>
      <c r="AL11208" t="s">
        <v>22</v>
      </c>
      <c r="AM11208">
        <v>72</v>
      </c>
    </row>
    <row r="11209" spans="28:39">
      <c r="AB11209" s="58" t="s">
        <v>655</v>
      </c>
      <c r="AC11209" s="1">
        <v>1</v>
      </c>
      <c r="AD11209" s="38" t="s">
        <v>427</v>
      </c>
      <c r="AE11209" s="61" t="s">
        <v>136</v>
      </c>
      <c r="AF11209" s="56">
        <v>180</v>
      </c>
      <c r="AG11209" s="43">
        <v>20</v>
      </c>
      <c r="AH11209">
        <v>51</v>
      </c>
      <c r="AL11209" t="s">
        <v>22</v>
      </c>
      <c r="AM11209">
        <v>72</v>
      </c>
    </row>
    <row r="11210" spans="28:39">
      <c r="AB11210" s="58" t="s">
        <v>655</v>
      </c>
      <c r="AC11210" s="1">
        <v>1</v>
      </c>
      <c r="AD11210" s="38" t="s">
        <v>427</v>
      </c>
      <c r="AE11210" s="61" t="s">
        <v>136</v>
      </c>
      <c r="AF11210" s="56">
        <v>180</v>
      </c>
      <c r="AG11210" s="44">
        <v>30</v>
      </c>
      <c r="AH11210">
        <v>48</v>
      </c>
      <c r="AL11210" t="s">
        <v>22</v>
      </c>
      <c r="AM11210">
        <v>72</v>
      </c>
    </row>
    <row r="11211" spans="28:39">
      <c r="AB11211" s="58" t="s">
        <v>655</v>
      </c>
      <c r="AC11211" s="1">
        <v>1</v>
      </c>
      <c r="AD11211" s="38" t="s">
        <v>427</v>
      </c>
      <c r="AE11211" s="61" t="s">
        <v>136</v>
      </c>
      <c r="AF11211" s="56">
        <v>180</v>
      </c>
      <c r="AG11211" s="45">
        <v>40</v>
      </c>
      <c r="AH11211">
        <v>36</v>
      </c>
      <c r="AL11211" t="s">
        <v>22</v>
      </c>
      <c r="AM11211">
        <v>72</v>
      </c>
    </row>
    <row r="11212" spans="28:39">
      <c r="AB11212" s="58" t="s">
        <v>655</v>
      </c>
      <c r="AC11212" s="1">
        <v>1</v>
      </c>
      <c r="AD11212" s="38" t="s">
        <v>427</v>
      </c>
      <c r="AE11212" s="61" t="s">
        <v>136</v>
      </c>
      <c r="AF11212" s="56">
        <v>180</v>
      </c>
      <c r="AG11212" s="46">
        <v>50</v>
      </c>
      <c r="AH11212">
        <v>29</v>
      </c>
      <c r="AL11212" t="s">
        <v>22</v>
      </c>
      <c r="AM11212">
        <v>72</v>
      </c>
    </row>
    <row r="11213" spans="28:39">
      <c r="AB11213" s="58" t="s">
        <v>655</v>
      </c>
      <c r="AC11213" s="1">
        <v>1</v>
      </c>
      <c r="AD11213" s="38" t="s">
        <v>427</v>
      </c>
      <c r="AE11213" s="61" t="s">
        <v>136</v>
      </c>
      <c r="AF11213" s="56">
        <v>180</v>
      </c>
      <c r="AG11213" s="47">
        <v>60</v>
      </c>
      <c r="AH11213">
        <v>25</v>
      </c>
      <c r="AL11213" t="s">
        <v>22</v>
      </c>
      <c r="AM11213">
        <v>72</v>
      </c>
    </row>
    <row r="11214" spans="28:39">
      <c r="AB11214" s="58" t="s">
        <v>655</v>
      </c>
      <c r="AC11214" s="1">
        <v>1</v>
      </c>
      <c r="AD11214" s="38" t="s">
        <v>427</v>
      </c>
      <c r="AE11214" s="61" t="s">
        <v>136</v>
      </c>
      <c r="AF11214" s="56">
        <v>180</v>
      </c>
      <c r="AG11214" s="48">
        <v>70</v>
      </c>
      <c r="AH11214">
        <v>21</v>
      </c>
      <c r="AL11214" t="s">
        <v>22</v>
      </c>
      <c r="AM11214">
        <v>72</v>
      </c>
    </row>
    <row r="11215" spans="28:39">
      <c r="AB11215" s="58" t="s">
        <v>655</v>
      </c>
      <c r="AC11215" s="1">
        <v>1</v>
      </c>
      <c r="AD11215" s="38" t="s">
        <v>427</v>
      </c>
      <c r="AE11215" s="61" t="s">
        <v>136</v>
      </c>
      <c r="AF11215" s="57">
        <v>200</v>
      </c>
      <c r="AG11215" s="41">
        <v>0</v>
      </c>
      <c r="AH11215">
        <v>48</v>
      </c>
      <c r="AL11215" t="s">
        <v>22</v>
      </c>
      <c r="AM11215">
        <v>72</v>
      </c>
    </row>
    <row r="11216" spans="28:39">
      <c r="AB11216" s="58" t="s">
        <v>655</v>
      </c>
      <c r="AC11216" s="1">
        <v>1</v>
      </c>
      <c r="AD11216" s="38" t="s">
        <v>427</v>
      </c>
      <c r="AE11216" s="61" t="s">
        <v>136</v>
      </c>
      <c r="AF11216" s="57">
        <v>200</v>
      </c>
      <c r="AG11216" s="42">
        <v>10</v>
      </c>
      <c r="AH11216">
        <v>48</v>
      </c>
      <c r="AL11216" t="s">
        <v>22</v>
      </c>
      <c r="AM11216">
        <v>72</v>
      </c>
    </row>
    <row r="11217" spans="28:39">
      <c r="AB11217" s="58" t="s">
        <v>655</v>
      </c>
      <c r="AC11217" s="1">
        <v>1</v>
      </c>
      <c r="AD11217" s="38" t="s">
        <v>427</v>
      </c>
      <c r="AE11217" s="61" t="s">
        <v>136</v>
      </c>
      <c r="AF11217" s="57">
        <v>200</v>
      </c>
      <c r="AG11217" s="43">
        <v>20</v>
      </c>
      <c r="AH11217">
        <v>48</v>
      </c>
      <c r="AL11217" t="s">
        <v>22</v>
      </c>
      <c r="AM11217">
        <v>72</v>
      </c>
    </row>
    <row r="11218" spans="28:39">
      <c r="AB11218" s="58" t="s">
        <v>655</v>
      </c>
      <c r="AC11218" s="1">
        <v>1</v>
      </c>
      <c r="AD11218" s="38" t="s">
        <v>427</v>
      </c>
      <c r="AE11218" s="61" t="s">
        <v>136</v>
      </c>
      <c r="AF11218" s="57">
        <v>200</v>
      </c>
      <c r="AG11218" s="44">
        <v>30</v>
      </c>
      <c r="AH11218">
        <v>48</v>
      </c>
      <c r="AL11218" t="s">
        <v>22</v>
      </c>
      <c r="AM11218">
        <v>72</v>
      </c>
    </row>
    <row r="11219" spans="28:39">
      <c r="AB11219" s="58" t="s">
        <v>655</v>
      </c>
      <c r="AC11219" s="1">
        <v>1</v>
      </c>
      <c r="AD11219" s="38" t="s">
        <v>427</v>
      </c>
      <c r="AE11219" s="61" t="s">
        <v>136</v>
      </c>
      <c r="AF11219" s="57">
        <v>200</v>
      </c>
      <c r="AG11219" s="45">
        <v>40</v>
      </c>
      <c r="AH11219">
        <v>36</v>
      </c>
      <c r="AL11219" t="s">
        <v>22</v>
      </c>
      <c r="AM11219">
        <v>72</v>
      </c>
    </row>
    <row r="11220" spans="28:39">
      <c r="AB11220" s="58" t="s">
        <v>655</v>
      </c>
      <c r="AC11220" s="1">
        <v>1</v>
      </c>
      <c r="AD11220" s="38" t="s">
        <v>427</v>
      </c>
      <c r="AE11220" s="61" t="s">
        <v>136</v>
      </c>
      <c r="AF11220" s="57">
        <v>200</v>
      </c>
      <c r="AG11220" s="46">
        <v>50</v>
      </c>
      <c r="AH11220">
        <v>30</v>
      </c>
      <c r="AL11220" t="s">
        <v>22</v>
      </c>
      <c r="AM11220">
        <v>72</v>
      </c>
    </row>
    <row r="11221" spans="28:39">
      <c r="AB11221" s="58" t="s">
        <v>655</v>
      </c>
      <c r="AC11221" s="1">
        <v>1</v>
      </c>
      <c r="AD11221" s="38" t="s">
        <v>427</v>
      </c>
      <c r="AE11221" s="61" t="s">
        <v>136</v>
      </c>
      <c r="AF11221" s="57">
        <v>200</v>
      </c>
      <c r="AG11221" s="47">
        <v>60</v>
      </c>
      <c r="AH11221">
        <v>25</v>
      </c>
      <c r="AL11221" t="s">
        <v>22</v>
      </c>
      <c r="AM11221">
        <v>72</v>
      </c>
    </row>
    <row r="11222" spans="28:39">
      <c r="AB11222" s="58" t="s">
        <v>655</v>
      </c>
      <c r="AC11222" s="1">
        <v>1</v>
      </c>
      <c r="AD11222" s="38" t="s">
        <v>427</v>
      </c>
      <c r="AE11222" s="61" t="s">
        <v>136</v>
      </c>
      <c r="AF11222" s="57">
        <v>200</v>
      </c>
      <c r="AG11222" s="48">
        <v>70</v>
      </c>
      <c r="AH11222">
        <v>21</v>
      </c>
      <c r="AL11222" t="s">
        <v>22</v>
      </c>
      <c r="AM11222">
        <v>72</v>
      </c>
    </row>
    <row r="11223" spans="28:39">
      <c r="AB11223" s="58" t="s">
        <v>655</v>
      </c>
      <c r="AC11223" s="1">
        <v>1</v>
      </c>
      <c r="AD11223" s="38" t="s">
        <v>428</v>
      </c>
      <c r="AE11223" s="61" t="s">
        <v>136</v>
      </c>
      <c r="AF11223" s="40">
        <v>110</v>
      </c>
      <c r="AG11223" s="41">
        <v>0</v>
      </c>
      <c r="AH11223">
        <v>68</v>
      </c>
      <c r="AL11223" t="s">
        <v>22</v>
      </c>
      <c r="AM11223">
        <v>72</v>
      </c>
    </row>
    <row r="11224" spans="28:39">
      <c r="AB11224" s="58" t="s">
        <v>655</v>
      </c>
      <c r="AC11224" s="1">
        <v>1</v>
      </c>
      <c r="AD11224" s="38" t="s">
        <v>428</v>
      </c>
      <c r="AE11224" s="61" t="s">
        <v>136</v>
      </c>
      <c r="AF11224" s="40">
        <v>110</v>
      </c>
      <c r="AG11224" s="42">
        <v>10</v>
      </c>
      <c r="AH11224">
        <v>68</v>
      </c>
      <c r="AL11224" t="s">
        <v>22</v>
      </c>
      <c r="AM11224">
        <v>72</v>
      </c>
    </row>
    <row r="11225" spans="28:39">
      <c r="AB11225" s="58" t="s">
        <v>655</v>
      </c>
      <c r="AC11225" s="1">
        <v>1</v>
      </c>
      <c r="AD11225" s="38" t="s">
        <v>428</v>
      </c>
      <c r="AE11225" s="61" t="s">
        <v>136</v>
      </c>
      <c r="AF11225" s="40">
        <v>110</v>
      </c>
      <c r="AG11225" s="43">
        <v>20</v>
      </c>
      <c r="AH11225">
        <v>62</v>
      </c>
      <c r="AL11225" t="s">
        <v>22</v>
      </c>
      <c r="AM11225">
        <v>72</v>
      </c>
    </row>
    <row r="11226" spans="28:39">
      <c r="AB11226" s="58" t="s">
        <v>655</v>
      </c>
      <c r="AC11226" s="1">
        <v>1</v>
      </c>
      <c r="AD11226" s="38" t="s">
        <v>428</v>
      </c>
      <c r="AE11226" s="61" t="s">
        <v>136</v>
      </c>
      <c r="AF11226" s="40">
        <v>110</v>
      </c>
      <c r="AG11226" s="44">
        <v>30</v>
      </c>
      <c r="AH11226">
        <v>48</v>
      </c>
      <c r="AL11226" t="s">
        <v>22</v>
      </c>
      <c r="AM11226">
        <v>72</v>
      </c>
    </row>
    <row r="11227" spans="28:39">
      <c r="AB11227" s="58" t="s">
        <v>655</v>
      </c>
      <c r="AC11227" s="1">
        <v>1</v>
      </c>
      <c r="AD11227" s="38" t="s">
        <v>428</v>
      </c>
      <c r="AE11227" s="61" t="s">
        <v>136</v>
      </c>
      <c r="AF11227" s="40">
        <v>110</v>
      </c>
      <c r="AG11227" s="45">
        <v>40</v>
      </c>
      <c r="AH11227">
        <v>36</v>
      </c>
      <c r="AL11227" t="s">
        <v>22</v>
      </c>
      <c r="AM11227">
        <v>72</v>
      </c>
    </row>
    <row r="11228" spans="28:39">
      <c r="AB11228" s="58" t="s">
        <v>655</v>
      </c>
      <c r="AC11228" s="1">
        <v>1</v>
      </c>
      <c r="AD11228" s="38" t="s">
        <v>428</v>
      </c>
      <c r="AE11228" s="61" t="s">
        <v>136</v>
      </c>
      <c r="AF11228" s="40">
        <v>110</v>
      </c>
      <c r="AG11228" s="46">
        <v>50</v>
      </c>
      <c r="AH11228">
        <v>29</v>
      </c>
      <c r="AL11228" t="s">
        <v>22</v>
      </c>
      <c r="AM11228">
        <v>72</v>
      </c>
    </row>
    <row r="11229" spans="28:39">
      <c r="AB11229" s="58" t="s">
        <v>655</v>
      </c>
      <c r="AC11229" s="1">
        <v>1</v>
      </c>
      <c r="AD11229" s="38" t="s">
        <v>428</v>
      </c>
      <c r="AE11229" s="61" t="s">
        <v>136</v>
      </c>
      <c r="AF11229" s="40">
        <v>110</v>
      </c>
      <c r="AG11229" s="47">
        <v>60</v>
      </c>
      <c r="AH11229">
        <v>25</v>
      </c>
      <c r="AL11229" t="s">
        <v>22</v>
      </c>
      <c r="AM11229">
        <v>72</v>
      </c>
    </row>
    <row r="11230" spans="28:39">
      <c r="AB11230" s="58" t="s">
        <v>655</v>
      </c>
      <c r="AC11230" s="1">
        <v>1</v>
      </c>
      <c r="AD11230" s="38" t="s">
        <v>428</v>
      </c>
      <c r="AE11230" s="61" t="s">
        <v>136</v>
      </c>
      <c r="AF11230" s="40">
        <v>110</v>
      </c>
      <c r="AG11230" s="48">
        <v>70</v>
      </c>
      <c r="AH11230">
        <v>21</v>
      </c>
      <c r="AL11230" t="s">
        <v>22</v>
      </c>
      <c r="AM11230">
        <v>72</v>
      </c>
    </row>
    <row r="11231" spans="28:39">
      <c r="AB11231" s="58" t="s">
        <v>655</v>
      </c>
      <c r="AC11231" s="1">
        <v>1</v>
      </c>
      <c r="AD11231" s="38" t="s">
        <v>428</v>
      </c>
      <c r="AE11231" s="61" t="s">
        <v>136</v>
      </c>
      <c r="AF11231" s="49">
        <v>115</v>
      </c>
      <c r="AG11231" s="41">
        <v>0</v>
      </c>
      <c r="AH11231">
        <v>65</v>
      </c>
      <c r="AL11231" t="s">
        <v>22</v>
      </c>
      <c r="AM11231">
        <v>72</v>
      </c>
    </row>
    <row r="11232" spans="28:39">
      <c r="AB11232" s="58" t="s">
        <v>655</v>
      </c>
      <c r="AC11232" s="1">
        <v>1</v>
      </c>
      <c r="AD11232" s="38" t="s">
        <v>428</v>
      </c>
      <c r="AE11232" s="61" t="s">
        <v>136</v>
      </c>
      <c r="AF11232" s="49">
        <v>115</v>
      </c>
      <c r="AG11232" s="42">
        <v>10</v>
      </c>
      <c r="AH11232">
        <v>65</v>
      </c>
      <c r="AL11232" t="s">
        <v>22</v>
      </c>
      <c r="AM11232">
        <v>72</v>
      </c>
    </row>
    <row r="11233" spans="28:39">
      <c r="AB11233" s="58" t="s">
        <v>655</v>
      </c>
      <c r="AC11233" s="1">
        <v>1</v>
      </c>
      <c r="AD11233" s="38" t="s">
        <v>428</v>
      </c>
      <c r="AE11233" s="61" t="s">
        <v>136</v>
      </c>
      <c r="AF11233" s="49">
        <v>115</v>
      </c>
      <c r="AG11233" s="43">
        <v>20</v>
      </c>
      <c r="AH11233">
        <v>61</v>
      </c>
      <c r="AL11233" t="s">
        <v>22</v>
      </c>
      <c r="AM11233">
        <v>72</v>
      </c>
    </row>
    <row r="11234" spans="28:39">
      <c r="AB11234" s="58" t="s">
        <v>655</v>
      </c>
      <c r="AC11234" s="1">
        <v>1</v>
      </c>
      <c r="AD11234" s="38" t="s">
        <v>428</v>
      </c>
      <c r="AE11234" s="61" t="s">
        <v>136</v>
      </c>
      <c r="AF11234" s="49">
        <v>115</v>
      </c>
      <c r="AG11234" s="44">
        <v>30</v>
      </c>
      <c r="AH11234">
        <v>48</v>
      </c>
      <c r="AL11234" t="s">
        <v>22</v>
      </c>
      <c r="AM11234">
        <v>72</v>
      </c>
    </row>
    <row r="11235" spans="28:39">
      <c r="AB11235" s="58" t="s">
        <v>655</v>
      </c>
      <c r="AC11235" s="1">
        <v>1</v>
      </c>
      <c r="AD11235" s="38" t="s">
        <v>428</v>
      </c>
      <c r="AE11235" s="61" t="s">
        <v>136</v>
      </c>
      <c r="AF11235" s="49">
        <v>115</v>
      </c>
      <c r="AG11235" s="45">
        <v>40</v>
      </c>
      <c r="AH11235">
        <v>36</v>
      </c>
      <c r="AL11235" t="s">
        <v>22</v>
      </c>
      <c r="AM11235">
        <v>72</v>
      </c>
    </row>
    <row r="11236" spans="28:39">
      <c r="AB11236" s="58" t="s">
        <v>655</v>
      </c>
      <c r="AC11236" s="1">
        <v>1</v>
      </c>
      <c r="AD11236" s="38" t="s">
        <v>428</v>
      </c>
      <c r="AE11236" s="61" t="s">
        <v>136</v>
      </c>
      <c r="AF11236" s="49">
        <v>115</v>
      </c>
      <c r="AG11236" s="46">
        <v>50</v>
      </c>
      <c r="AH11236">
        <v>29</v>
      </c>
      <c r="AL11236" t="s">
        <v>22</v>
      </c>
      <c r="AM11236">
        <v>72</v>
      </c>
    </row>
    <row r="11237" spans="28:39">
      <c r="AB11237" s="58" t="s">
        <v>655</v>
      </c>
      <c r="AC11237" s="1">
        <v>1</v>
      </c>
      <c r="AD11237" s="38" t="s">
        <v>428</v>
      </c>
      <c r="AE11237" s="61" t="s">
        <v>136</v>
      </c>
      <c r="AF11237" s="49">
        <v>115</v>
      </c>
      <c r="AG11237" s="47">
        <v>60</v>
      </c>
      <c r="AH11237">
        <v>25</v>
      </c>
      <c r="AL11237" t="s">
        <v>22</v>
      </c>
      <c r="AM11237">
        <v>72</v>
      </c>
    </row>
    <row r="11238" spans="28:39">
      <c r="AB11238" s="58" t="s">
        <v>655</v>
      </c>
      <c r="AC11238" s="1">
        <v>1</v>
      </c>
      <c r="AD11238" s="38" t="s">
        <v>428</v>
      </c>
      <c r="AE11238" s="61" t="s">
        <v>136</v>
      </c>
      <c r="AF11238" s="49">
        <v>115</v>
      </c>
      <c r="AG11238" s="48">
        <v>70</v>
      </c>
      <c r="AH11238">
        <v>21</v>
      </c>
      <c r="AL11238" t="s">
        <v>22</v>
      </c>
      <c r="AM11238">
        <v>72</v>
      </c>
    </row>
    <row r="11239" spans="28:39">
      <c r="AB11239" s="58" t="s">
        <v>655</v>
      </c>
      <c r="AC11239" s="1">
        <v>1</v>
      </c>
      <c r="AD11239" s="38" t="s">
        <v>428</v>
      </c>
      <c r="AE11239" s="61" t="s">
        <v>136</v>
      </c>
      <c r="AF11239" s="50">
        <v>120</v>
      </c>
      <c r="AG11239" s="41">
        <v>0</v>
      </c>
      <c r="AH11239">
        <v>64</v>
      </c>
      <c r="AL11239" t="s">
        <v>22</v>
      </c>
      <c r="AM11239">
        <v>72</v>
      </c>
    </row>
    <row r="11240" spans="28:39">
      <c r="AB11240" s="58" t="s">
        <v>655</v>
      </c>
      <c r="AC11240" s="1">
        <v>1</v>
      </c>
      <c r="AD11240" s="38" t="s">
        <v>428</v>
      </c>
      <c r="AE11240" s="61" t="s">
        <v>136</v>
      </c>
      <c r="AF11240" s="50">
        <v>120</v>
      </c>
      <c r="AG11240" s="42">
        <v>10</v>
      </c>
      <c r="AH11240">
        <v>64</v>
      </c>
      <c r="AL11240" t="s">
        <v>22</v>
      </c>
      <c r="AM11240">
        <v>72</v>
      </c>
    </row>
    <row r="11241" spans="28:39">
      <c r="AB11241" s="58" t="s">
        <v>655</v>
      </c>
      <c r="AC11241" s="1">
        <v>1</v>
      </c>
      <c r="AD11241" s="38" t="s">
        <v>428</v>
      </c>
      <c r="AE11241" s="61" t="s">
        <v>136</v>
      </c>
      <c r="AF11241" s="50">
        <v>120</v>
      </c>
      <c r="AG11241" s="43">
        <v>20</v>
      </c>
      <c r="AH11241">
        <v>61</v>
      </c>
      <c r="AL11241" t="s">
        <v>22</v>
      </c>
      <c r="AM11241">
        <v>72</v>
      </c>
    </row>
    <row r="11242" spans="28:39">
      <c r="AB11242" s="58" t="s">
        <v>655</v>
      </c>
      <c r="AC11242" s="1">
        <v>1</v>
      </c>
      <c r="AD11242" s="38" t="s">
        <v>428</v>
      </c>
      <c r="AE11242" s="61" t="s">
        <v>136</v>
      </c>
      <c r="AF11242" s="50">
        <v>120</v>
      </c>
      <c r="AG11242" s="44">
        <v>30</v>
      </c>
      <c r="AH11242">
        <v>48</v>
      </c>
      <c r="AL11242" t="s">
        <v>22</v>
      </c>
      <c r="AM11242">
        <v>72</v>
      </c>
    </row>
    <row r="11243" spans="28:39">
      <c r="AB11243" s="58" t="s">
        <v>655</v>
      </c>
      <c r="AC11243" s="1">
        <v>1</v>
      </c>
      <c r="AD11243" s="38" t="s">
        <v>428</v>
      </c>
      <c r="AE11243" s="61" t="s">
        <v>136</v>
      </c>
      <c r="AF11243" s="50">
        <v>120</v>
      </c>
      <c r="AG11243" s="45">
        <v>40</v>
      </c>
      <c r="AH11243">
        <v>36</v>
      </c>
      <c r="AL11243" t="s">
        <v>22</v>
      </c>
      <c r="AM11243">
        <v>72</v>
      </c>
    </row>
    <row r="11244" spans="28:39">
      <c r="AB11244" s="58" t="s">
        <v>655</v>
      </c>
      <c r="AC11244" s="1">
        <v>1</v>
      </c>
      <c r="AD11244" s="38" t="s">
        <v>428</v>
      </c>
      <c r="AE11244" s="61" t="s">
        <v>136</v>
      </c>
      <c r="AF11244" s="50">
        <v>120</v>
      </c>
      <c r="AG11244" s="46">
        <v>50</v>
      </c>
      <c r="AH11244">
        <v>29</v>
      </c>
      <c r="AL11244" t="s">
        <v>22</v>
      </c>
      <c r="AM11244">
        <v>72</v>
      </c>
    </row>
    <row r="11245" spans="28:39">
      <c r="AB11245" s="58" t="s">
        <v>655</v>
      </c>
      <c r="AC11245" s="1">
        <v>1</v>
      </c>
      <c r="AD11245" s="38" t="s">
        <v>428</v>
      </c>
      <c r="AE11245" s="61" t="s">
        <v>136</v>
      </c>
      <c r="AF11245" s="50">
        <v>120</v>
      </c>
      <c r="AG11245" s="47">
        <v>60</v>
      </c>
      <c r="AH11245">
        <v>25</v>
      </c>
      <c r="AL11245" t="s">
        <v>22</v>
      </c>
      <c r="AM11245">
        <v>72</v>
      </c>
    </row>
    <row r="11246" spans="28:39">
      <c r="AB11246" s="58" t="s">
        <v>655</v>
      </c>
      <c r="AC11246" s="1">
        <v>1</v>
      </c>
      <c r="AD11246" s="38" t="s">
        <v>428</v>
      </c>
      <c r="AE11246" s="61" t="s">
        <v>136</v>
      </c>
      <c r="AF11246" s="50">
        <v>120</v>
      </c>
      <c r="AG11246" s="48">
        <v>70</v>
      </c>
      <c r="AH11246">
        <v>21</v>
      </c>
      <c r="AL11246" t="s">
        <v>22</v>
      </c>
      <c r="AM11246">
        <v>72</v>
      </c>
    </row>
    <row r="11247" spans="28:39">
      <c r="AB11247" s="58" t="s">
        <v>655</v>
      </c>
      <c r="AC11247" s="1">
        <v>1</v>
      </c>
      <c r="AD11247" s="38" t="s">
        <v>428</v>
      </c>
      <c r="AE11247" s="61" t="s">
        <v>136</v>
      </c>
      <c r="AF11247" s="51">
        <v>130</v>
      </c>
      <c r="AG11247" s="41">
        <v>0</v>
      </c>
      <c r="AH11247">
        <v>60</v>
      </c>
      <c r="AL11247" t="s">
        <v>22</v>
      </c>
      <c r="AM11247">
        <v>72</v>
      </c>
    </row>
    <row r="11248" spans="28:39">
      <c r="AB11248" s="58" t="s">
        <v>655</v>
      </c>
      <c r="AC11248" s="1">
        <v>1</v>
      </c>
      <c r="AD11248" s="38" t="s">
        <v>428</v>
      </c>
      <c r="AE11248" s="61" t="s">
        <v>136</v>
      </c>
      <c r="AF11248" s="51">
        <v>130</v>
      </c>
      <c r="AG11248" s="42">
        <v>10</v>
      </c>
      <c r="AH11248">
        <v>60</v>
      </c>
      <c r="AL11248" t="s">
        <v>22</v>
      </c>
      <c r="AM11248">
        <v>72</v>
      </c>
    </row>
    <row r="11249" spans="28:39">
      <c r="AB11249" s="58" t="s">
        <v>655</v>
      </c>
      <c r="AC11249" s="1">
        <v>1</v>
      </c>
      <c r="AD11249" s="38" t="s">
        <v>428</v>
      </c>
      <c r="AE11249" s="61" t="s">
        <v>136</v>
      </c>
      <c r="AF11249" s="51">
        <v>130</v>
      </c>
      <c r="AG11249" s="43">
        <v>20</v>
      </c>
      <c r="AH11249">
        <v>59</v>
      </c>
      <c r="AL11249" t="s">
        <v>22</v>
      </c>
      <c r="AM11249">
        <v>72</v>
      </c>
    </row>
    <row r="11250" spans="28:39">
      <c r="AB11250" s="58" t="s">
        <v>655</v>
      </c>
      <c r="AC11250" s="1">
        <v>1</v>
      </c>
      <c r="AD11250" s="38" t="s">
        <v>428</v>
      </c>
      <c r="AE11250" s="61" t="s">
        <v>136</v>
      </c>
      <c r="AF11250" s="51">
        <v>130</v>
      </c>
      <c r="AG11250" s="44">
        <v>30</v>
      </c>
      <c r="AH11250">
        <v>48</v>
      </c>
      <c r="AL11250" t="s">
        <v>22</v>
      </c>
      <c r="AM11250">
        <v>72</v>
      </c>
    </row>
    <row r="11251" spans="28:39">
      <c r="AB11251" s="58" t="s">
        <v>655</v>
      </c>
      <c r="AC11251" s="1">
        <v>1</v>
      </c>
      <c r="AD11251" s="38" t="s">
        <v>428</v>
      </c>
      <c r="AE11251" s="61" t="s">
        <v>136</v>
      </c>
      <c r="AF11251" s="51">
        <v>130</v>
      </c>
      <c r="AG11251" s="45">
        <v>40</v>
      </c>
      <c r="AH11251">
        <v>36</v>
      </c>
      <c r="AL11251" t="s">
        <v>22</v>
      </c>
      <c r="AM11251">
        <v>72</v>
      </c>
    </row>
    <row r="11252" spans="28:39">
      <c r="AB11252" s="58" t="s">
        <v>655</v>
      </c>
      <c r="AC11252" s="1">
        <v>1</v>
      </c>
      <c r="AD11252" s="38" t="s">
        <v>428</v>
      </c>
      <c r="AE11252" s="61" t="s">
        <v>136</v>
      </c>
      <c r="AF11252" s="51">
        <v>130</v>
      </c>
      <c r="AG11252" s="46">
        <v>50</v>
      </c>
      <c r="AH11252">
        <v>29</v>
      </c>
      <c r="AL11252" t="s">
        <v>22</v>
      </c>
      <c r="AM11252">
        <v>72</v>
      </c>
    </row>
    <row r="11253" spans="28:39">
      <c r="AB11253" s="58" t="s">
        <v>655</v>
      </c>
      <c r="AC11253" s="1">
        <v>1</v>
      </c>
      <c r="AD11253" s="38" t="s">
        <v>428</v>
      </c>
      <c r="AE11253" s="61" t="s">
        <v>136</v>
      </c>
      <c r="AF11253" s="51">
        <v>130</v>
      </c>
      <c r="AG11253" s="47">
        <v>60</v>
      </c>
      <c r="AH11253">
        <v>25</v>
      </c>
      <c r="AL11253" t="s">
        <v>22</v>
      </c>
      <c r="AM11253">
        <v>72</v>
      </c>
    </row>
    <row r="11254" spans="28:39">
      <c r="AB11254" s="58" t="s">
        <v>655</v>
      </c>
      <c r="AC11254" s="1">
        <v>1</v>
      </c>
      <c r="AD11254" s="38" t="s">
        <v>428</v>
      </c>
      <c r="AE11254" s="61" t="s">
        <v>136</v>
      </c>
      <c r="AF11254" s="51">
        <v>130</v>
      </c>
      <c r="AG11254" s="48">
        <v>70</v>
      </c>
      <c r="AH11254">
        <v>21</v>
      </c>
      <c r="AL11254" t="s">
        <v>22</v>
      </c>
      <c r="AM11254">
        <v>72</v>
      </c>
    </row>
    <row r="11255" spans="28:39">
      <c r="AB11255" s="58" t="s">
        <v>655</v>
      </c>
      <c r="AC11255" s="1">
        <v>1</v>
      </c>
      <c r="AD11255" s="38" t="s">
        <v>428</v>
      </c>
      <c r="AE11255" s="61" t="s">
        <v>136</v>
      </c>
      <c r="AF11255" s="52">
        <v>140</v>
      </c>
      <c r="AG11255" s="41">
        <v>0</v>
      </c>
      <c r="AH11255">
        <v>57</v>
      </c>
      <c r="AL11255" t="s">
        <v>22</v>
      </c>
      <c r="AM11255">
        <v>72</v>
      </c>
    </row>
    <row r="11256" spans="28:39">
      <c r="AB11256" s="58" t="s">
        <v>655</v>
      </c>
      <c r="AC11256" s="1">
        <v>1</v>
      </c>
      <c r="AD11256" s="38" t="s">
        <v>428</v>
      </c>
      <c r="AE11256" s="61" t="s">
        <v>136</v>
      </c>
      <c r="AF11256" s="52">
        <v>140</v>
      </c>
      <c r="AG11256" s="42">
        <v>10</v>
      </c>
      <c r="AH11256">
        <v>57</v>
      </c>
      <c r="AL11256" t="s">
        <v>22</v>
      </c>
      <c r="AM11256">
        <v>72</v>
      </c>
    </row>
    <row r="11257" spans="28:39">
      <c r="AB11257" s="58" t="s">
        <v>655</v>
      </c>
      <c r="AC11257" s="1">
        <v>1</v>
      </c>
      <c r="AD11257" s="38" t="s">
        <v>428</v>
      </c>
      <c r="AE11257" s="61" t="s">
        <v>136</v>
      </c>
      <c r="AF11257" s="52">
        <v>140</v>
      </c>
      <c r="AG11257" s="43">
        <v>20</v>
      </c>
      <c r="AH11257">
        <v>57</v>
      </c>
      <c r="AL11257" t="s">
        <v>22</v>
      </c>
      <c r="AM11257">
        <v>72</v>
      </c>
    </row>
    <row r="11258" spans="28:39">
      <c r="AB11258" s="58" t="s">
        <v>655</v>
      </c>
      <c r="AC11258" s="1">
        <v>1</v>
      </c>
      <c r="AD11258" s="38" t="s">
        <v>428</v>
      </c>
      <c r="AE11258" s="61" t="s">
        <v>136</v>
      </c>
      <c r="AF11258" s="52">
        <v>140</v>
      </c>
      <c r="AG11258" s="44">
        <v>30</v>
      </c>
      <c r="AH11258">
        <v>48</v>
      </c>
      <c r="AL11258" t="s">
        <v>22</v>
      </c>
      <c r="AM11258">
        <v>72</v>
      </c>
    </row>
    <row r="11259" spans="28:39">
      <c r="AB11259" s="58" t="s">
        <v>655</v>
      </c>
      <c r="AC11259" s="1">
        <v>1</v>
      </c>
      <c r="AD11259" s="38" t="s">
        <v>428</v>
      </c>
      <c r="AE11259" s="61" t="s">
        <v>136</v>
      </c>
      <c r="AF11259" s="52">
        <v>140</v>
      </c>
      <c r="AG11259" s="45">
        <v>40</v>
      </c>
      <c r="AH11259">
        <v>36</v>
      </c>
      <c r="AL11259" t="s">
        <v>22</v>
      </c>
      <c r="AM11259">
        <v>72</v>
      </c>
    </row>
    <row r="11260" spans="28:39">
      <c r="AB11260" s="58" t="s">
        <v>655</v>
      </c>
      <c r="AC11260" s="1">
        <v>1</v>
      </c>
      <c r="AD11260" s="38" t="s">
        <v>428</v>
      </c>
      <c r="AE11260" s="61" t="s">
        <v>136</v>
      </c>
      <c r="AF11260" s="52">
        <v>140</v>
      </c>
      <c r="AG11260" s="46">
        <v>50</v>
      </c>
      <c r="AH11260">
        <v>29</v>
      </c>
      <c r="AL11260" t="s">
        <v>22</v>
      </c>
      <c r="AM11260">
        <v>72</v>
      </c>
    </row>
    <row r="11261" spans="28:39">
      <c r="AB11261" s="58" t="s">
        <v>655</v>
      </c>
      <c r="AC11261" s="1">
        <v>1</v>
      </c>
      <c r="AD11261" s="38" t="s">
        <v>428</v>
      </c>
      <c r="AE11261" s="61" t="s">
        <v>136</v>
      </c>
      <c r="AF11261" s="52">
        <v>140</v>
      </c>
      <c r="AG11261" s="47">
        <v>60</v>
      </c>
      <c r="AH11261">
        <v>25</v>
      </c>
      <c r="AL11261" t="s">
        <v>22</v>
      </c>
      <c r="AM11261">
        <v>72</v>
      </c>
    </row>
    <row r="11262" spans="28:39">
      <c r="AB11262" s="58" t="s">
        <v>655</v>
      </c>
      <c r="AC11262" s="1">
        <v>1</v>
      </c>
      <c r="AD11262" s="38" t="s">
        <v>428</v>
      </c>
      <c r="AE11262" s="61" t="s">
        <v>136</v>
      </c>
      <c r="AF11262" s="52">
        <v>140</v>
      </c>
      <c r="AG11262" s="48">
        <v>70</v>
      </c>
      <c r="AH11262">
        <v>21</v>
      </c>
      <c r="AL11262" t="s">
        <v>22</v>
      </c>
      <c r="AM11262">
        <v>72</v>
      </c>
    </row>
    <row r="11263" spans="28:39">
      <c r="AB11263" s="58" t="s">
        <v>655</v>
      </c>
      <c r="AC11263" s="1">
        <v>1</v>
      </c>
      <c r="AD11263" s="38" t="s">
        <v>428</v>
      </c>
      <c r="AE11263" s="61" t="s">
        <v>136</v>
      </c>
      <c r="AF11263" s="53">
        <v>150</v>
      </c>
      <c r="AG11263" s="41">
        <v>0</v>
      </c>
      <c r="AH11263">
        <v>54</v>
      </c>
      <c r="AL11263" t="s">
        <v>22</v>
      </c>
      <c r="AM11263">
        <v>72</v>
      </c>
    </row>
    <row r="11264" spans="28:39">
      <c r="AB11264" s="58" t="s">
        <v>655</v>
      </c>
      <c r="AC11264" s="1">
        <v>1</v>
      </c>
      <c r="AD11264" s="38" t="s">
        <v>428</v>
      </c>
      <c r="AE11264" s="61" t="s">
        <v>136</v>
      </c>
      <c r="AF11264" s="53">
        <v>150</v>
      </c>
      <c r="AG11264" s="42">
        <v>10</v>
      </c>
      <c r="AH11264">
        <v>54</v>
      </c>
      <c r="AL11264" t="s">
        <v>22</v>
      </c>
      <c r="AM11264">
        <v>72</v>
      </c>
    </row>
    <row r="11265" spans="28:39">
      <c r="AB11265" s="58" t="s">
        <v>655</v>
      </c>
      <c r="AC11265" s="1">
        <v>1</v>
      </c>
      <c r="AD11265" s="38" t="s">
        <v>428</v>
      </c>
      <c r="AE11265" s="61" t="s">
        <v>136</v>
      </c>
      <c r="AF11265" s="53">
        <v>150</v>
      </c>
      <c r="AG11265" s="43">
        <v>20</v>
      </c>
      <c r="AH11265">
        <v>54</v>
      </c>
      <c r="AL11265" t="s">
        <v>22</v>
      </c>
      <c r="AM11265">
        <v>72</v>
      </c>
    </row>
    <row r="11266" spans="28:39">
      <c r="AB11266" s="58" t="s">
        <v>655</v>
      </c>
      <c r="AC11266" s="1">
        <v>1</v>
      </c>
      <c r="AD11266" s="38" t="s">
        <v>428</v>
      </c>
      <c r="AE11266" s="61" t="s">
        <v>136</v>
      </c>
      <c r="AF11266" s="53">
        <v>150</v>
      </c>
      <c r="AG11266" s="44">
        <v>30</v>
      </c>
      <c r="AH11266">
        <v>48</v>
      </c>
      <c r="AL11266" t="s">
        <v>22</v>
      </c>
      <c r="AM11266">
        <v>72</v>
      </c>
    </row>
    <row r="11267" spans="28:39">
      <c r="AB11267" s="58" t="s">
        <v>655</v>
      </c>
      <c r="AC11267" s="1">
        <v>1</v>
      </c>
      <c r="AD11267" s="38" t="s">
        <v>428</v>
      </c>
      <c r="AE11267" s="61" t="s">
        <v>136</v>
      </c>
      <c r="AF11267" s="53">
        <v>150</v>
      </c>
      <c r="AG11267" s="45">
        <v>40</v>
      </c>
      <c r="AH11267">
        <v>36</v>
      </c>
      <c r="AL11267" t="s">
        <v>22</v>
      </c>
      <c r="AM11267">
        <v>72</v>
      </c>
    </row>
    <row r="11268" spans="28:39">
      <c r="AB11268" s="58" t="s">
        <v>655</v>
      </c>
      <c r="AC11268" s="1">
        <v>1</v>
      </c>
      <c r="AD11268" s="38" t="s">
        <v>428</v>
      </c>
      <c r="AE11268" s="61" t="s">
        <v>136</v>
      </c>
      <c r="AF11268" s="53">
        <v>150</v>
      </c>
      <c r="AG11268" s="46">
        <v>50</v>
      </c>
      <c r="AH11268">
        <v>29</v>
      </c>
      <c r="AL11268" t="s">
        <v>22</v>
      </c>
      <c r="AM11268">
        <v>72</v>
      </c>
    </row>
    <row r="11269" spans="28:39">
      <c r="AB11269" s="58" t="s">
        <v>655</v>
      </c>
      <c r="AC11269" s="1">
        <v>1</v>
      </c>
      <c r="AD11269" s="38" t="s">
        <v>428</v>
      </c>
      <c r="AE11269" s="61" t="s">
        <v>136</v>
      </c>
      <c r="AF11269" s="53">
        <v>150</v>
      </c>
      <c r="AG11269" s="47">
        <v>60</v>
      </c>
      <c r="AH11269">
        <v>25</v>
      </c>
      <c r="AL11269" t="s">
        <v>22</v>
      </c>
      <c r="AM11269">
        <v>72</v>
      </c>
    </row>
    <row r="11270" spans="28:39">
      <c r="AB11270" s="58" t="s">
        <v>655</v>
      </c>
      <c r="AC11270" s="1">
        <v>1</v>
      </c>
      <c r="AD11270" s="38" t="s">
        <v>428</v>
      </c>
      <c r="AE11270" s="61" t="s">
        <v>136</v>
      </c>
      <c r="AF11270" s="53">
        <v>150</v>
      </c>
      <c r="AG11270" s="48">
        <v>70</v>
      </c>
      <c r="AH11270">
        <v>21</v>
      </c>
      <c r="AL11270" t="s">
        <v>22</v>
      </c>
      <c r="AM11270">
        <v>72</v>
      </c>
    </row>
    <row r="11271" spans="28:39">
      <c r="AB11271" s="58" t="s">
        <v>655</v>
      </c>
      <c r="AC11271" s="1">
        <v>1</v>
      </c>
      <c r="AD11271" s="38" t="s">
        <v>428</v>
      </c>
      <c r="AE11271" s="61" t="s">
        <v>136</v>
      </c>
      <c r="AF11271" s="54">
        <v>160</v>
      </c>
      <c r="AG11271" s="41">
        <v>0</v>
      </c>
      <c r="AH11271">
        <v>52</v>
      </c>
      <c r="AL11271" t="s">
        <v>22</v>
      </c>
      <c r="AM11271">
        <v>72</v>
      </c>
    </row>
    <row r="11272" spans="28:39">
      <c r="AB11272" s="58" t="s">
        <v>655</v>
      </c>
      <c r="AC11272" s="1">
        <v>1</v>
      </c>
      <c r="AD11272" s="38" t="s">
        <v>428</v>
      </c>
      <c r="AE11272" s="61" t="s">
        <v>136</v>
      </c>
      <c r="AF11272" s="54">
        <v>160</v>
      </c>
      <c r="AG11272" s="42">
        <v>10</v>
      </c>
      <c r="AH11272">
        <v>52</v>
      </c>
      <c r="AL11272" t="s">
        <v>22</v>
      </c>
      <c r="AM11272">
        <v>72</v>
      </c>
    </row>
    <row r="11273" spans="28:39">
      <c r="AB11273" s="58" t="s">
        <v>655</v>
      </c>
      <c r="AC11273" s="1">
        <v>1</v>
      </c>
      <c r="AD11273" s="38" t="s">
        <v>428</v>
      </c>
      <c r="AE11273" s="61" t="s">
        <v>136</v>
      </c>
      <c r="AF11273" s="54">
        <v>160</v>
      </c>
      <c r="AG11273" s="43">
        <v>20</v>
      </c>
      <c r="AH11273">
        <v>52</v>
      </c>
      <c r="AL11273" t="s">
        <v>22</v>
      </c>
      <c r="AM11273">
        <v>72</v>
      </c>
    </row>
    <row r="11274" spans="28:39">
      <c r="AB11274" s="58" t="s">
        <v>655</v>
      </c>
      <c r="AC11274" s="1">
        <v>1</v>
      </c>
      <c r="AD11274" s="38" t="s">
        <v>428</v>
      </c>
      <c r="AE11274" s="61" t="s">
        <v>136</v>
      </c>
      <c r="AF11274" s="54">
        <v>160</v>
      </c>
      <c r="AG11274" s="44">
        <v>30</v>
      </c>
      <c r="AH11274">
        <v>48</v>
      </c>
      <c r="AL11274" t="s">
        <v>22</v>
      </c>
      <c r="AM11274">
        <v>72</v>
      </c>
    </row>
    <row r="11275" spans="28:39">
      <c r="AB11275" s="58" t="s">
        <v>655</v>
      </c>
      <c r="AC11275" s="1">
        <v>1</v>
      </c>
      <c r="AD11275" s="38" t="s">
        <v>428</v>
      </c>
      <c r="AE11275" s="61" t="s">
        <v>136</v>
      </c>
      <c r="AF11275" s="54">
        <v>160</v>
      </c>
      <c r="AG11275" s="45">
        <v>40</v>
      </c>
      <c r="AH11275">
        <v>36</v>
      </c>
      <c r="AL11275" t="s">
        <v>22</v>
      </c>
      <c r="AM11275">
        <v>72</v>
      </c>
    </row>
    <row r="11276" spans="28:39">
      <c r="AB11276" s="58" t="s">
        <v>655</v>
      </c>
      <c r="AC11276" s="1">
        <v>1</v>
      </c>
      <c r="AD11276" s="38" t="s">
        <v>428</v>
      </c>
      <c r="AE11276" s="61" t="s">
        <v>136</v>
      </c>
      <c r="AF11276" s="54">
        <v>160</v>
      </c>
      <c r="AG11276" s="46">
        <v>50</v>
      </c>
      <c r="AH11276">
        <v>30</v>
      </c>
      <c r="AL11276" t="s">
        <v>22</v>
      </c>
      <c r="AM11276">
        <v>72</v>
      </c>
    </row>
    <row r="11277" spans="28:39">
      <c r="AB11277" s="58" t="s">
        <v>655</v>
      </c>
      <c r="AC11277" s="1">
        <v>1</v>
      </c>
      <c r="AD11277" s="38" t="s">
        <v>428</v>
      </c>
      <c r="AE11277" s="61" t="s">
        <v>136</v>
      </c>
      <c r="AF11277" s="54">
        <v>160</v>
      </c>
      <c r="AG11277" s="47">
        <v>60</v>
      </c>
      <c r="AH11277">
        <v>25</v>
      </c>
      <c r="AL11277" t="s">
        <v>22</v>
      </c>
      <c r="AM11277">
        <v>72</v>
      </c>
    </row>
    <row r="11278" spans="28:39">
      <c r="AB11278" s="58" t="s">
        <v>655</v>
      </c>
      <c r="AC11278" s="1">
        <v>1</v>
      </c>
      <c r="AD11278" s="38" t="s">
        <v>428</v>
      </c>
      <c r="AE11278" s="61" t="s">
        <v>136</v>
      </c>
      <c r="AF11278" s="54">
        <v>160</v>
      </c>
      <c r="AG11278" s="48">
        <v>70</v>
      </c>
      <c r="AH11278">
        <v>21</v>
      </c>
      <c r="AL11278" t="s">
        <v>22</v>
      </c>
      <c r="AM11278">
        <v>72</v>
      </c>
    </row>
    <row r="11279" spans="28:39">
      <c r="AB11279" s="58" t="s">
        <v>655</v>
      </c>
      <c r="AC11279" s="1">
        <v>1</v>
      </c>
      <c r="AD11279" s="38" t="s">
        <v>428</v>
      </c>
      <c r="AE11279" s="61" t="s">
        <v>136</v>
      </c>
      <c r="AF11279" s="55">
        <v>170</v>
      </c>
      <c r="AG11279" s="41">
        <v>0</v>
      </c>
      <c r="AH11279">
        <v>50</v>
      </c>
      <c r="AL11279" t="s">
        <v>22</v>
      </c>
      <c r="AM11279">
        <v>72</v>
      </c>
    </row>
    <row r="11280" spans="28:39">
      <c r="AB11280" s="58" t="s">
        <v>655</v>
      </c>
      <c r="AC11280" s="1">
        <v>1</v>
      </c>
      <c r="AD11280" s="38" t="s">
        <v>428</v>
      </c>
      <c r="AE11280" s="61" t="s">
        <v>136</v>
      </c>
      <c r="AF11280" s="55">
        <v>170</v>
      </c>
      <c r="AG11280" s="42">
        <v>10</v>
      </c>
      <c r="AH11280">
        <v>50</v>
      </c>
      <c r="AL11280" t="s">
        <v>22</v>
      </c>
      <c r="AM11280">
        <v>72</v>
      </c>
    </row>
    <row r="11281" spans="28:39">
      <c r="AB11281" s="58" t="s">
        <v>655</v>
      </c>
      <c r="AC11281" s="1">
        <v>1</v>
      </c>
      <c r="AD11281" s="38" t="s">
        <v>428</v>
      </c>
      <c r="AE11281" s="61" t="s">
        <v>136</v>
      </c>
      <c r="AF11281" s="55">
        <v>170</v>
      </c>
      <c r="AG11281" s="43">
        <v>20</v>
      </c>
      <c r="AH11281">
        <v>50</v>
      </c>
      <c r="AL11281" t="s">
        <v>22</v>
      </c>
      <c r="AM11281">
        <v>72</v>
      </c>
    </row>
    <row r="11282" spans="28:39">
      <c r="AB11282" s="58" t="s">
        <v>655</v>
      </c>
      <c r="AC11282" s="1">
        <v>1</v>
      </c>
      <c r="AD11282" s="38" t="s">
        <v>428</v>
      </c>
      <c r="AE11282" s="61" t="s">
        <v>136</v>
      </c>
      <c r="AF11282" s="55">
        <v>170</v>
      </c>
      <c r="AG11282" s="44">
        <v>30</v>
      </c>
      <c r="AH11282">
        <v>48</v>
      </c>
      <c r="AL11282" t="s">
        <v>22</v>
      </c>
      <c r="AM11282">
        <v>72</v>
      </c>
    </row>
    <row r="11283" spans="28:39">
      <c r="AB11283" s="58" t="s">
        <v>655</v>
      </c>
      <c r="AC11283" s="1">
        <v>1</v>
      </c>
      <c r="AD11283" s="38" t="s">
        <v>428</v>
      </c>
      <c r="AE11283" s="61" t="s">
        <v>136</v>
      </c>
      <c r="AF11283" s="55">
        <v>170</v>
      </c>
      <c r="AG11283" s="45">
        <v>40</v>
      </c>
      <c r="AH11283">
        <v>36</v>
      </c>
      <c r="AL11283" t="s">
        <v>22</v>
      </c>
      <c r="AM11283">
        <v>72</v>
      </c>
    </row>
    <row r="11284" spans="28:39">
      <c r="AB11284" s="58" t="s">
        <v>655</v>
      </c>
      <c r="AC11284" s="1">
        <v>1</v>
      </c>
      <c r="AD11284" s="38" t="s">
        <v>428</v>
      </c>
      <c r="AE11284" s="61" t="s">
        <v>136</v>
      </c>
      <c r="AF11284" s="55">
        <v>170</v>
      </c>
      <c r="AG11284" s="46">
        <v>50</v>
      </c>
      <c r="AH11284">
        <v>29</v>
      </c>
      <c r="AL11284" t="s">
        <v>22</v>
      </c>
      <c r="AM11284">
        <v>72</v>
      </c>
    </row>
    <row r="11285" spans="28:39">
      <c r="AB11285" s="58" t="s">
        <v>655</v>
      </c>
      <c r="AC11285" s="1">
        <v>1</v>
      </c>
      <c r="AD11285" s="38" t="s">
        <v>428</v>
      </c>
      <c r="AE11285" s="61" t="s">
        <v>136</v>
      </c>
      <c r="AF11285" s="55">
        <v>170</v>
      </c>
      <c r="AG11285" s="47">
        <v>60</v>
      </c>
      <c r="AH11285">
        <v>25</v>
      </c>
      <c r="AL11285" t="s">
        <v>22</v>
      </c>
      <c r="AM11285">
        <v>72</v>
      </c>
    </row>
    <row r="11286" spans="28:39">
      <c r="AB11286" s="58" t="s">
        <v>655</v>
      </c>
      <c r="AC11286" s="1">
        <v>1</v>
      </c>
      <c r="AD11286" s="38" t="s">
        <v>428</v>
      </c>
      <c r="AE11286" s="61" t="s">
        <v>136</v>
      </c>
      <c r="AF11286" s="55">
        <v>170</v>
      </c>
      <c r="AG11286" s="48">
        <v>70</v>
      </c>
      <c r="AH11286">
        <v>21</v>
      </c>
      <c r="AL11286" t="s">
        <v>22</v>
      </c>
      <c r="AM11286">
        <v>72</v>
      </c>
    </row>
    <row r="11287" spans="28:39">
      <c r="AB11287" s="58" t="s">
        <v>655</v>
      </c>
      <c r="AC11287" s="1">
        <v>1</v>
      </c>
      <c r="AD11287" s="38" t="s">
        <v>428</v>
      </c>
      <c r="AE11287" s="61" t="s">
        <v>136</v>
      </c>
      <c r="AF11287" s="56">
        <v>180</v>
      </c>
      <c r="AG11287" s="41">
        <v>0</v>
      </c>
      <c r="AH11287">
        <v>48</v>
      </c>
      <c r="AL11287" t="s">
        <v>22</v>
      </c>
      <c r="AM11287">
        <v>72</v>
      </c>
    </row>
    <row r="11288" spans="28:39">
      <c r="AB11288" s="58" t="s">
        <v>655</v>
      </c>
      <c r="AC11288" s="1">
        <v>1</v>
      </c>
      <c r="AD11288" s="38" t="s">
        <v>428</v>
      </c>
      <c r="AE11288" s="61" t="s">
        <v>136</v>
      </c>
      <c r="AF11288" s="56">
        <v>180</v>
      </c>
      <c r="AG11288" s="42">
        <v>10</v>
      </c>
      <c r="AH11288">
        <v>48</v>
      </c>
      <c r="AL11288" t="s">
        <v>22</v>
      </c>
      <c r="AM11288">
        <v>72</v>
      </c>
    </row>
    <row r="11289" spans="28:39">
      <c r="AB11289" s="58" t="s">
        <v>655</v>
      </c>
      <c r="AC11289" s="1">
        <v>1</v>
      </c>
      <c r="AD11289" s="38" t="s">
        <v>428</v>
      </c>
      <c r="AE11289" s="61" t="s">
        <v>136</v>
      </c>
      <c r="AF11289" s="56">
        <v>180</v>
      </c>
      <c r="AG11289" s="43">
        <v>20</v>
      </c>
      <c r="AH11289">
        <v>48</v>
      </c>
      <c r="AL11289" t="s">
        <v>22</v>
      </c>
      <c r="AM11289">
        <v>72</v>
      </c>
    </row>
    <row r="11290" spans="28:39">
      <c r="AB11290" s="58" t="s">
        <v>655</v>
      </c>
      <c r="AC11290" s="1">
        <v>1</v>
      </c>
      <c r="AD11290" s="38" t="s">
        <v>428</v>
      </c>
      <c r="AE11290" s="61" t="s">
        <v>136</v>
      </c>
      <c r="AF11290" s="56">
        <v>180</v>
      </c>
      <c r="AG11290" s="44">
        <v>30</v>
      </c>
      <c r="AH11290">
        <v>48</v>
      </c>
      <c r="AL11290" t="s">
        <v>22</v>
      </c>
      <c r="AM11290">
        <v>72</v>
      </c>
    </row>
    <row r="11291" spans="28:39">
      <c r="AB11291" s="58" t="s">
        <v>655</v>
      </c>
      <c r="AC11291" s="1">
        <v>1</v>
      </c>
      <c r="AD11291" s="38" t="s">
        <v>428</v>
      </c>
      <c r="AE11291" s="61" t="s">
        <v>136</v>
      </c>
      <c r="AF11291" s="56">
        <v>180</v>
      </c>
      <c r="AG11291" s="45">
        <v>40</v>
      </c>
      <c r="AH11291">
        <v>36</v>
      </c>
      <c r="AL11291" t="s">
        <v>22</v>
      </c>
      <c r="AM11291">
        <v>72</v>
      </c>
    </row>
    <row r="11292" spans="28:39">
      <c r="AB11292" s="58" t="s">
        <v>655</v>
      </c>
      <c r="AC11292" s="1">
        <v>1</v>
      </c>
      <c r="AD11292" s="38" t="s">
        <v>428</v>
      </c>
      <c r="AE11292" s="61" t="s">
        <v>136</v>
      </c>
      <c r="AF11292" s="56">
        <v>180</v>
      </c>
      <c r="AG11292" s="46">
        <v>50</v>
      </c>
      <c r="AH11292">
        <v>29</v>
      </c>
      <c r="AL11292" t="s">
        <v>22</v>
      </c>
      <c r="AM11292">
        <v>72</v>
      </c>
    </row>
    <row r="11293" spans="28:39">
      <c r="AB11293" s="58" t="s">
        <v>655</v>
      </c>
      <c r="AC11293" s="1">
        <v>1</v>
      </c>
      <c r="AD11293" s="38" t="s">
        <v>428</v>
      </c>
      <c r="AE11293" s="61" t="s">
        <v>136</v>
      </c>
      <c r="AF11293" s="56">
        <v>180</v>
      </c>
      <c r="AG11293" s="47">
        <v>60</v>
      </c>
      <c r="AH11293">
        <v>25</v>
      </c>
      <c r="AL11293" t="s">
        <v>22</v>
      </c>
      <c r="AM11293">
        <v>72</v>
      </c>
    </row>
    <row r="11294" spans="28:39">
      <c r="AB11294" s="58" t="s">
        <v>655</v>
      </c>
      <c r="AC11294" s="1">
        <v>1</v>
      </c>
      <c r="AD11294" s="38" t="s">
        <v>428</v>
      </c>
      <c r="AE11294" s="61" t="s">
        <v>136</v>
      </c>
      <c r="AF11294" s="56">
        <v>180</v>
      </c>
      <c r="AG11294" s="48">
        <v>70</v>
      </c>
      <c r="AH11294">
        <v>21</v>
      </c>
      <c r="AL11294" t="s">
        <v>22</v>
      </c>
      <c r="AM11294">
        <v>72</v>
      </c>
    </row>
    <row r="11295" spans="28:39">
      <c r="AB11295" s="58" t="s">
        <v>655</v>
      </c>
      <c r="AC11295" s="1">
        <v>1</v>
      </c>
      <c r="AD11295" s="38" t="s">
        <v>428</v>
      </c>
      <c r="AE11295" s="61" t="s">
        <v>136</v>
      </c>
      <c r="AF11295" s="57">
        <v>200</v>
      </c>
      <c r="AG11295" s="41">
        <v>0</v>
      </c>
      <c r="AH11295">
        <v>45</v>
      </c>
      <c r="AL11295" t="s">
        <v>22</v>
      </c>
      <c r="AM11295">
        <v>72</v>
      </c>
    </row>
    <row r="11296" spans="28:39">
      <c r="AB11296" s="58" t="s">
        <v>655</v>
      </c>
      <c r="AC11296" s="1">
        <v>1</v>
      </c>
      <c r="AD11296" s="38" t="s">
        <v>428</v>
      </c>
      <c r="AE11296" s="61" t="s">
        <v>136</v>
      </c>
      <c r="AF11296" s="57">
        <v>200</v>
      </c>
      <c r="AG11296" s="42">
        <v>10</v>
      </c>
      <c r="AH11296">
        <v>45</v>
      </c>
      <c r="AL11296" t="s">
        <v>22</v>
      </c>
      <c r="AM11296">
        <v>72</v>
      </c>
    </row>
    <row r="11297" spans="28:39">
      <c r="AB11297" s="58" t="s">
        <v>655</v>
      </c>
      <c r="AC11297" s="1">
        <v>1</v>
      </c>
      <c r="AD11297" s="38" t="s">
        <v>428</v>
      </c>
      <c r="AE11297" s="61" t="s">
        <v>136</v>
      </c>
      <c r="AF11297" s="57">
        <v>200</v>
      </c>
      <c r="AG11297" s="43">
        <v>20</v>
      </c>
      <c r="AH11297">
        <v>45</v>
      </c>
      <c r="AL11297" t="s">
        <v>22</v>
      </c>
      <c r="AM11297">
        <v>72</v>
      </c>
    </row>
    <row r="11298" spans="28:39">
      <c r="AB11298" s="58" t="s">
        <v>655</v>
      </c>
      <c r="AC11298" s="1">
        <v>1</v>
      </c>
      <c r="AD11298" s="38" t="s">
        <v>428</v>
      </c>
      <c r="AE11298" s="61" t="s">
        <v>136</v>
      </c>
      <c r="AF11298" s="57">
        <v>200</v>
      </c>
      <c r="AG11298" s="44">
        <v>30</v>
      </c>
      <c r="AH11298">
        <v>45</v>
      </c>
      <c r="AL11298" t="s">
        <v>22</v>
      </c>
      <c r="AM11298">
        <v>72</v>
      </c>
    </row>
    <row r="11299" spans="28:39">
      <c r="AB11299" s="58" t="s">
        <v>655</v>
      </c>
      <c r="AC11299" s="1">
        <v>1</v>
      </c>
      <c r="AD11299" s="38" t="s">
        <v>428</v>
      </c>
      <c r="AE11299" s="61" t="s">
        <v>136</v>
      </c>
      <c r="AF11299" s="57">
        <v>200</v>
      </c>
      <c r="AG11299" s="45">
        <v>40</v>
      </c>
      <c r="AH11299">
        <v>36</v>
      </c>
      <c r="AL11299" t="s">
        <v>22</v>
      </c>
      <c r="AM11299">
        <v>72</v>
      </c>
    </row>
    <row r="11300" spans="28:39">
      <c r="AB11300" s="58" t="s">
        <v>655</v>
      </c>
      <c r="AC11300" s="1">
        <v>1</v>
      </c>
      <c r="AD11300" s="38" t="s">
        <v>428</v>
      </c>
      <c r="AE11300" s="61" t="s">
        <v>136</v>
      </c>
      <c r="AF11300" s="57">
        <v>200</v>
      </c>
      <c r="AG11300" s="46">
        <v>50</v>
      </c>
      <c r="AH11300">
        <v>30</v>
      </c>
      <c r="AL11300" t="s">
        <v>22</v>
      </c>
      <c r="AM11300">
        <v>72</v>
      </c>
    </row>
    <row r="11301" spans="28:39">
      <c r="AB11301" s="58" t="s">
        <v>655</v>
      </c>
      <c r="AC11301" s="1">
        <v>1</v>
      </c>
      <c r="AD11301" s="38" t="s">
        <v>428</v>
      </c>
      <c r="AE11301" s="61" t="s">
        <v>136</v>
      </c>
      <c r="AF11301" s="57">
        <v>200</v>
      </c>
      <c r="AG11301" s="47">
        <v>60</v>
      </c>
      <c r="AH11301">
        <v>25</v>
      </c>
      <c r="AL11301" t="s">
        <v>22</v>
      </c>
      <c r="AM11301">
        <v>72</v>
      </c>
    </row>
    <row r="11302" spans="28:39">
      <c r="AB11302" s="58" t="s">
        <v>655</v>
      </c>
      <c r="AC11302" s="1">
        <v>1</v>
      </c>
      <c r="AD11302" s="38" t="s">
        <v>428</v>
      </c>
      <c r="AE11302" s="61" t="s">
        <v>136</v>
      </c>
      <c r="AF11302" s="57">
        <v>200</v>
      </c>
      <c r="AG11302" s="48">
        <v>70</v>
      </c>
      <c r="AH11302">
        <v>21</v>
      </c>
      <c r="AL11302" t="s">
        <v>22</v>
      </c>
      <c r="AM11302">
        <v>72</v>
      </c>
    </row>
    <row r="11303" spans="28:39">
      <c r="AB11303" s="59" t="s">
        <v>656</v>
      </c>
      <c r="AC11303" s="1">
        <v>1</v>
      </c>
      <c r="AD11303" s="38" t="s">
        <v>337</v>
      </c>
      <c r="AE11303" s="61" t="s">
        <v>136</v>
      </c>
      <c r="AF11303" s="40">
        <v>110</v>
      </c>
      <c r="AG11303" s="41">
        <v>0</v>
      </c>
      <c r="AH11303">
        <v>81</v>
      </c>
      <c r="AL11303" t="s">
        <v>22</v>
      </c>
      <c r="AM11303">
        <v>72</v>
      </c>
    </row>
    <row r="11304" spans="28:39">
      <c r="AB11304" s="59" t="s">
        <v>656</v>
      </c>
      <c r="AC11304" s="1">
        <v>1</v>
      </c>
      <c r="AD11304" s="38" t="s">
        <v>337</v>
      </c>
      <c r="AE11304" s="61" t="s">
        <v>136</v>
      </c>
      <c r="AF11304" s="40">
        <v>110</v>
      </c>
      <c r="AG11304" s="42">
        <v>10</v>
      </c>
      <c r="AH11304">
        <v>77</v>
      </c>
      <c r="AL11304" t="s">
        <v>22</v>
      </c>
      <c r="AM11304">
        <v>72</v>
      </c>
    </row>
    <row r="11305" spans="28:39">
      <c r="AB11305" s="59" t="s">
        <v>656</v>
      </c>
      <c r="AC11305" s="1">
        <v>1</v>
      </c>
      <c r="AD11305" s="38" t="s">
        <v>337</v>
      </c>
      <c r="AE11305" s="61" t="s">
        <v>136</v>
      </c>
      <c r="AF11305" s="40">
        <v>110</v>
      </c>
      <c r="AG11305" s="43">
        <v>20</v>
      </c>
      <c r="AH11305">
        <v>54</v>
      </c>
      <c r="AL11305" t="s">
        <v>22</v>
      </c>
      <c r="AM11305">
        <v>72</v>
      </c>
    </row>
    <row r="11306" spans="28:39">
      <c r="AB11306" s="59" t="s">
        <v>656</v>
      </c>
      <c r="AC11306" s="1">
        <v>1</v>
      </c>
      <c r="AD11306" s="38" t="s">
        <v>337</v>
      </c>
      <c r="AE11306" s="61" t="s">
        <v>136</v>
      </c>
      <c r="AF11306" s="40">
        <v>110</v>
      </c>
      <c r="AG11306" s="44">
        <v>30</v>
      </c>
      <c r="AH11306">
        <v>37</v>
      </c>
      <c r="AL11306" t="s">
        <v>22</v>
      </c>
      <c r="AM11306">
        <v>72</v>
      </c>
    </row>
    <row r="11307" spans="28:39">
      <c r="AB11307" s="59" t="s">
        <v>656</v>
      </c>
      <c r="AC11307" s="1">
        <v>1</v>
      </c>
      <c r="AD11307" s="38" t="s">
        <v>337</v>
      </c>
      <c r="AE11307" s="61" t="s">
        <v>136</v>
      </c>
      <c r="AF11307" s="40">
        <v>110</v>
      </c>
      <c r="AG11307" s="45">
        <v>40</v>
      </c>
      <c r="AH11307">
        <v>29</v>
      </c>
      <c r="AL11307" t="s">
        <v>22</v>
      </c>
      <c r="AM11307">
        <v>72</v>
      </c>
    </row>
    <row r="11308" spans="28:39">
      <c r="AB11308" s="59" t="s">
        <v>656</v>
      </c>
      <c r="AC11308" s="1">
        <v>1</v>
      </c>
      <c r="AD11308" s="38" t="s">
        <v>337</v>
      </c>
      <c r="AE11308" s="61" t="s">
        <v>136</v>
      </c>
      <c r="AF11308" s="40">
        <v>110</v>
      </c>
      <c r="AG11308" s="46">
        <v>50</v>
      </c>
      <c r="AH11308">
        <v>23</v>
      </c>
      <c r="AL11308" t="s">
        <v>22</v>
      </c>
      <c r="AM11308">
        <v>72</v>
      </c>
    </row>
    <row r="11309" spans="28:39">
      <c r="AB11309" s="59" t="s">
        <v>656</v>
      </c>
      <c r="AC11309" s="1">
        <v>1</v>
      </c>
      <c r="AD11309" s="38" t="s">
        <v>337</v>
      </c>
      <c r="AE11309" s="61" t="s">
        <v>136</v>
      </c>
      <c r="AF11309" s="40">
        <v>110</v>
      </c>
      <c r="AG11309" s="47">
        <v>60</v>
      </c>
      <c r="AH11309">
        <v>19</v>
      </c>
      <c r="AL11309" t="s">
        <v>22</v>
      </c>
      <c r="AM11309">
        <v>72</v>
      </c>
    </row>
    <row r="11310" spans="28:39">
      <c r="AB11310" s="59" t="s">
        <v>656</v>
      </c>
      <c r="AC11310" s="1">
        <v>1</v>
      </c>
      <c r="AD11310" s="38" t="s">
        <v>337</v>
      </c>
      <c r="AE11310" s="61" t="s">
        <v>136</v>
      </c>
      <c r="AF11310" s="40">
        <v>110</v>
      </c>
      <c r="AG11310" s="48">
        <v>70</v>
      </c>
      <c r="AH11310">
        <v>17</v>
      </c>
      <c r="AL11310" t="s">
        <v>22</v>
      </c>
      <c r="AM11310">
        <v>72</v>
      </c>
    </row>
    <row r="11311" spans="28:39">
      <c r="AB11311" s="59" t="s">
        <v>656</v>
      </c>
      <c r="AC11311" s="1">
        <v>1</v>
      </c>
      <c r="AD11311" s="38" t="s">
        <v>337</v>
      </c>
      <c r="AE11311" s="61" t="s">
        <v>136</v>
      </c>
      <c r="AF11311" s="49">
        <v>115</v>
      </c>
      <c r="AG11311" s="41">
        <v>0</v>
      </c>
      <c r="AH11311">
        <v>78</v>
      </c>
      <c r="AL11311" t="s">
        <v>22</v>
      </c>
      <c r="AM11311">
        <v>72</v>
      </c>
    </row>
    <row r="11312" spans="28:39">
      <c r="AB11312" s="59" t="s">
        <v>656</v>
      </c>
      <c r="AC11312" s="1">
        <v>1</v>
      </c>
      <c r="AD11312" s="38" t="s">
        <v>337</v>
      </c>
      <c r="AE11312" s="61" t="s">
        <v>136</v>
      </c>
      <c r="AF11312" s="49">
        <v>115</v>
      </c>
      <c r="AG11312" s="42">
        <v>10</v>
      </c>
      <c r="AH11312">
        <v>75</v>
      </c>
      <c r="AL11312" t="s">
        <v>22</v>
      </c>
      <c r="AM11312">
        <v>72</v>
      </c>
    </row>
    <row r="11313" spans="28:39">
      <c r="AB11313" s="59" t="s">
        <v>656</v>
      </c>
      <c r="AC11313" s="1">
        <v>1</v>
      </c>
      <c r="AD11313" s="38" t="s">
        <v>337</v>
      </c>
      <c r="AE11313" s="61" t="s">
        <v>136</v>
      </c>
      <c r="AF11313" s="49">
        <v>115</v>
      </c>
      <c r="AG11313" s="43">
        <v>20</v>
      </c>
      <c r="AH11313">
        <v>54</v>
      </c>
      <c r="AL11313" t="s">
        <v>22</v>
      </c>
      <c r="AM11313">
        <v>72</v>
      </c>
    </row>
    <row r="11314" spans="28:39">
      <c r="AB11314" s="59" t="s">
        <v>656</v>
      </c>
      <c r="AC11314" s="1">
        <v>1</v>
      </c>
      <c r="AD11314" s="38" t="s">
        <v>337</v>
      </c>
      <c r="AE11314" s="61" t="s">
        <v>136</v>
      </c>
      <c r="AF11314" s="49">
        <v>115</v>
      </c>
      <c r="AG11314" s="44">
        <v>30</v>
      </c>
      <c r="AH11314">
        <v>37</v>
      </c>
      <c r="AL11314" t="s">
        <v>22</v>
      </c>
      <c r="AM11314">
        <v>72</v>
      </c>
    </row>
    <row r="11315" spans="28:39">
      <c r="AB11315" s="59" t="s">
        <v>656</v>
      </c>
      <c r="AC11315" s="1">
        <v>1</v>
      </c>
      <c r="AD11315" s="38" t="s">
        <v>337</v>
      </c>
      <c r="AE11315" s="61" t="s">
        <v>136</v>
      </c>
      <c r="AF11315" s="49">
        <v>115</v>
      </c>
      <c r="AG11315" s="45">
        <v>40</v>
      </c>
      <c r="AH11315">
        <v>29</v>
      </c>
      <c r="AL11315" t="s">
        <v>22</v>
      </c>
      <c r="AM11315">
        <v>72</v>
      </c>
    </row>
    <row r="11316" spans="28:39">
      <c r="AB11316" s="59" t="s">
        <v>656</v>
      </c>
      <c r="AC11316" s="1">
        <v>1</v>
      </c>
      <c r="AD11316" s="38" t="s">
        <v>337</v>
      </c>
      <c r="AE11316" s="61" t="s">
        <v>136</v>
      </c>
      <c r="AF11316" s="49">
        <v>115</v>
      </c>
      <c r="AG11316" s="46">
        <v>50</v>
      </c>
      <c r="AH11316">
        <v>23</v>
      </c>
      <c r="AL11316" t="s">
        <v>22</v>
      </c>
      <c r="AM11316">
        <v>72</v>
      </c>
    </row>
    <row r="11317" spans="28:39">
      <c r="AB11317" s="59" t="s">
        <v>656</v>
      </c>
      <c r="AC11317" s="1">
        <v>1</v>
      </c>
      <c r="AD11317" s="38" t="s">
        <v>337</v>
      </c>
      <c r="AE11317" s="61" t="s">
        <v>136</v>
      </c>
      <c r="AF11317" s="49">
        <v>115</v>
      </c>
      <c r="AG11317" s="47">
        <v>60</v>
      </c>
      <c r="AH11317">
        <v>19</v>
      </c>
      <c r="AL11317" t="s">
        <v>22</v>
      </c>
      <c r="AM11317">
        <v>72</v>
      </c>
    </row>
    <row r="11318" spans="28:39">
      <c r="AB11318" s="59" t="s">
        <v>656</v>
      </c>
      <c r="AC11318" s="1">
        <v>1</v>
      </c>
      <c r="AD11318" s="38" t="s">
        <v>337</v>
      </c>
      <c r="AE11318" s="61" t="s">
        <v>136</v>
      </c>
      <c r="AF11318" s="49">
        <v>115</v>
      </c>
      <c r="AG11318" s="48">
        <v>70</v>
      </c>
      <c r="AH11318">
        <v>17</v>
      </c>
      <c r="AL11318" t="s">
        <v>22</v>
      </c>
      <c r="AM11318">
        <v>72</v>
      </c>
    </row>
    <row r="11319" spans="28:39">
      <c r="AB11319" s="59" t="s">
        <v>656</v>
      </c>
      <c r="AC11319" s="1">
        <v>1</v>
      </c>
      <c r="AD11319" s="38" t="s">
        <v>337</v>
      </c>
      <c r="AE11319" s="61" t="s">
        <v>136</v>
      </c>
      <c r="AF11319" s="50">
        <v>120</v>
      </c>
      <c r="AG11319" s="41">
        <v>0</v>
      </c>
      <c r="AH11319">
        <v>76</v>
      </c>
      <c r="AL11319" t="s">
        <v>22</v>
      </c>
      <c r="AM11319">
        <v>72</v>
      </c>
    </row>
    <row r="11320" spans="28:39">
      <c r="AB11320" s="59" t="s">
        <v>656</v>
      </c>
      <c r="AC11320" s="1">
        <v>1</v>
      </c>
      <c r="AD11320" s="38" t="s">
        <v>337</v>
      </c>
      <c r="AE11320" s="61" t="s">
        <v>136</v>
      </c>
      <c r="AF11320" s="50">
        <v>120</v>
      </c>
      <c r="AG11320" s="42">
        <v>10</v>
      </c>
      <c r="AH11320">
        <v>74</v>
      </c>
      <c r="AL11320" t="s">
        <v>22</v>
      </c>
      <c r="AM11320">
        <v>72</v>
      </c>
    </row>
    <row r="11321" spans="28:39">
      <c r="AB11321" s="59" t="s">
        <v>656</v>
      </c>
      <c r="AC11321" s="1">
        <v>1</v>
      </c>
      <c r="AD11321" s="38" t="s">
        <v>337</v>
      </c>
      <c r="AE11321" s="61" t="s">
        <v>136</v>
      </c>
      <c r="AF11321" s="50">
        <v>120</v>
      </c>
      <c r="AG11321" s="43">
        <v>20</v>
      </c>
      <c r="AH11321">
        <v>54</v>
      </c>
      <c r="AL11321" t="s">
        <v>22</v>
      </c>
      <c r="AM11321">
        <v>72</v>
      </c>
    </row>
    <row r="11322" spans="28:39">
      <c r="AB11322" s="59" t="s">
        <v>656</v>
      </c>
      <c r="AC11322" s="1">
        <v>1</v>
      </c>
      <c r="AD11322" s="38" t="s">
        <v>337</v>
      </c>
      <c r="AE11322" s="61" t="s">
        <v>136</v>
      </c>
      <c r="AF11322" s="50">
        <v>120</v>
      </c>
      <c r="AG11322" s="44">
        <v>30</v>
      </c>
      <c r="AH11322">
        <v>37</v>
      </c>
      <c r="AL11322" t="s">
        <v>22</v>
      </c>
      <c r="AM11322">
        <v>72</v>
      </c>
    </row>
    <row r="11323" spans="28:39">
      <c r="AB11323" s="59" t="s">
        <v>656</v>
      </c>
      <c r="AC11323" s="1">
        <v>1</v>
      </c>
      <c r="AD11323" s="38" t="s">
        <v>337</v>
      </c>
      <c r="AE11323" s="61" t="s">
        <v>136</v>
      </c>
      <c r="AF11323" s="50">
        <v>120</v>
      </c>
      <c r="AG11323" s="45">
        <v>40</v>
      </c>
      <c r="AH11323">
        <v>29</v>
      </c>
      <c r="AL11323" t="s">
        <v>22</v>
      </c>
      <c r="AM11323">
        <v>72</v>
      </c>
    </row>
    <row r="11324" spans="28:39">
      <c r="AB11324" s="59" t="s">
        <v>656</v>
      </c>
      <c r="AC11324" s="1">
        <v>1</v>
      </c>
      <c r="AD11324" s="38" t="s">
        <v>337</v>
      </c>
      <c r="AE11324" s="61" t="s">
        <v>136</v>
      </c>
      <c r="AF11324" s="50">
        <v>120</v>
      </c>
      <c r="AG11324" s="46">
        <v>50</v>
      </c>
      <c r="AH11324">
        <v>23</v>
      </c>
      <c r="AL11324" t="s">
        <v>22</v>
      </c>
      <c r="AM11324">
        <v>72</v>
      </c>
    </row>
    <row r="11325" spans="28:39">
      <c r="AB11325" s="59" t="s">
        <v>656</v>
      </c>
      <c r="AC11325" s="1">
        <v>1</v>
      </c>
      <c r="AD11325" s="38" t="s">
        <v>337</v>
      </c>
      <c r="AE11325" s="61" t="s">
        <v>136</v>
      </c>
      <c r="AF11325" s="50">
        <v>120</v>
      </c>
      <c r="AG11325" s="47">
        <v>60</v>
      </c>
      <c r="AH11325">
        <v>19</v>
      </c>
      <c r="AL11325" t="s">
        <v>22</v>
      </c>
      <c r="AM11325">
        <v>72</v>
      </c>
    </row>
    <row r="11326" spans="28:39">
      <c r="AB11326" s="59" t="s">
        <v>656</v>
      </c>
      <c r="AC11326" s="1">
        <v>1</v>
      </c>
      <c r="AD11326" s="38" t="s">
        <v>337</v>
      </c>
      <c r="AE11326" s="61" t="s">
        <v>136</v>
      </c>
      <c r="AF11326" s="50">
        <v>120</v>
      </c>
      <c r="AG11326" s="48">
        <v>70</v>
      </c>
      <c r="AH11326">
        <v>17</v>
      </c>
      <c r="AL11326" t="s">
        <v>22</v>
      </c>
      <c r="AM11326">
        <v>72</v>
      </c>
    </row>
    <row r="11327" spans="28:39">
      <c r="AB11327" s="59" t="s">
        <v>656</v>
      </c>
      <c r="AC11327" s="1">
        <v>1</v>
      </c>
      <c r="AD11327" s="38" t="s">
        <v>337</v>
      </c>
      <c r="AE11327" s="61" t="s">
        <v>136</v>
      </c>
      <c r="AF11327" s="51">
        <v>130</v>
      </c>
      <c r="AG11327" s="41">
        <v>0</v>
      </c>
      <c r="AH11327">
        <v>72</v>
      </c>
      <c r="AL11327" t="s">
        <v>22</v>
      </c>
      <c r="AM11327">
        <v>72</v>
      </c>
    </row>
    <row r="11328" spans="28:39">
      <c r="AB11328" s="59" t="s">
        <v>656</v>
      </c>
      <c r="AC11328" s="1">
        <v>1</v>
      </c>
      <c r="AD11328" s="38" t="s">
        <v>337</v>
      </c>
      <c r="AE11328" s="61" t="s">
        <v>136</v>
      </c>
      <c r="AF11328" s="51">
        <v>130</v>
      </c>
      <c r="AG11328" s="42">
        <v>10</v>
      </c>
      <c r="AH11328">
        <v>72</v>
      </c>
      <c r="AL11328" t="s">
        <v>22</v>
      </c>
      <c r="AM11328">
        <v>72</v>
      </c>
    </row>
    <row r="11329" spans="28:39">
      <c r="AB11329" s="59" t="s">
        <v>656</v>
      </c>
      <c r="AC11329" s="1">
        <v>1</v>
      </c>
      <c r="AD11329" s="38" t="s">
        <v>337</v>
      </c>
      <c r="AE11329" s="61" t="s">
        <v>136</v>
      </c>
      <c r="AF11329" s="51">
        <v>130</v>
      </c>
      <c r="AG11329" s="43">
        <v>20</v>
      </c>
      <c r="AH11329">
        <v>54</v>
      </c>
      <c r="AL11329" t="s">
        <v>22</v>
      </c>
      <c r="AM11329">
        <v>72</v>
      </c>
    </row>
    <row r="11330" spans="28:39">
      <c r="AB11330" s="59" t="s">
        <v>656</v>
      </c>
      <c r="AC11330" s="1">
        <v>1</v>
      </c>
      <c r="AD11330" s="38" t="s">
        <v>337</v>
      </c>
      <c r="AE11330" s="61" t="s">
        <v>136</v>
      </c>
      <c r="AF11330" s="51">
        <v>130</v>
      </c>
      <c r="AG11330" s="44">
        <v>30</v>
      </c>
      <c r="AH11330">
        <v>37</v>
      </c>
      <c r="AL11330" t="s">
        <v>22</v>
      </c>
      <c r="AM11330">
        <v>72</v>
      </c>
    </row>
    <row r="11331" spans="28:39">
      <c r="AB11331" s="59" t="s">
        <v>656</v>
      </c>
      <c r="AC11331" s="1">
        <v>1</v>
      </c>
      <c r="AD11331" s="38" t="s">
        <v>337</v>
      </c>
      <c r="AE11331" s="61" t="s">
        <v>136</v>
      </c>
      <c r="AF11331" s="51">
        <v>130</v>
      </c>
      <c r="AG11331" s="45">
        <v>40</v>
      </c>
      <c r="AH11331">
        <v>29</v>
      </c>
      <c r="AL11331" t="s">
        <v>22</v>
      </c>
      <c r="AM11331">
        <v>72</v>
      </c>
    </row>
    <row r="11332" spans="28:39">
      <c r="AB11332" s="59" t="s">
        <v>656</v>
      </c>
      <c r="AC11332" s="1">
        <v>1</v>
      </c>
      <c r="AD11332" s="38" t="s">
        <v>337</v>
      </c>
      <c r="AE11332" s="61" t="s">
        <v>136</v>
      </c>
      <c r="AF11332" s="51">
        <v>130</v>
      </c>
      <c r="AG11332" s="46">
        <v>50</v>
      </c>
      <c r="AH11332">
        <v>23</v>
      </c>
      <c r="AL11332" t="s">
        <v>22</v>
      </c>
      <c r="AM11332">
        <v>72</v>
      </c>
    </row>
    <row r="11333" spans="28:39">
      <c r="AB11333" s="59" t="s">
        <v>656</v>
      </c>
      <c r="AC11333" s="1">
        <v>1</v>
      </c>
      <c r="AD11333" s="38" t="s">
        <v>337</v>
      </c>
      <c r="AE11333" s="61" t="s">
        <v>136</v>
      </c>
      <c r="AF11333" s="51">
        <v>130</v>
      </c>
      <c r="AG11333" s="47">
        <v>60</v>
      </c>
      <c r="AH11333">
        <v>19</v>
      </c>
      <c r="AL11333" t="s">
        <v>22</v>
      </c>
      <c r="AM11333">
        <v>72</v>
      </c>
    </row>
    <row r="11334" spans="28:39">
      <c r="AB11334" s="59" t="s">
        <v>656</v>
      </c>
      <c r="AC11334" s="1">
        <v>1</v>
      </c>
      <c r="AD11334" s="38" t="s">
        <v>337</v>
      </c>
      <c r="AE11334" s="61" t="s">
        <v>136</v>
      </c>
      <c r="AF11334" s="51">
        <v>130</v>
      </c>
      <c r="AG11334" s="48">
        <v>70</v>
      </c>
      <c r="AH11334">
        <v>17</v>
      </c>
      <c r="AL11334" t="s">
        <v>22</v>
      </c>
      <c r="AM11334">
        <v>72</v>
      </c>
    </row>
    <row r="11335" spans="28:39">
      <c r="AB11335" s="59" t="s">
        <v>656</v>
      </c>
      <c r="AC11335" s="1">
        <v>1</v>
      </c>
      <c r="AD11335" s="38" t="s">
        <v>337</v>
      </c>
      <c r="AE11335" s="61" t="s">
        <v>136</v>
      </c>
      <c r="AF11335" s="52">
        <v>140</v>
      </c>
      <c r="AG11335" s="41">
        <v>0</v>
      </c>
      <c r="AH11335">
        <v>68</v>
      </c>
      <c r="AL11335" t="s">
        <v>22</v>
      </c>
      <c r="AM11335">
        <v>72</v>
      </c>
    </row>
    <row r="11336" spans="28:39">
      <c r="AB11336" s="59" t="s">
        <v>656</v>
      </c>
      <c r="AC11336" s="1">
        <v>1</v>
      </c>
      <c r="AD11336" s="38" t="s">
        <v>337</v>
      </c>
      <c r="AE11336" s="61" t="s">
        <v>136</v>
      </c>
      <c r="AF11336" s="52">
        <v>140</v>
      </c>
      <c r="AG11336" s="42">
        <v>10</v>
      </c>
      <c r="AH11336">
        <v>68</v>
      </c>
      <c r="AL11336" t="s">
        <v>22</v>
      </c>
      <c r="AM11336">
        <v>72</v>
      </c>
    </row>
    <row r="11337" spans="28:39">
      <c r="AB11337" s="59" t="s">
        <v>656</v>
      </c>
      <c r="AC11337" s="1">
        <v>1</v>
      </c>
      <c r="AD11337" s="38" t="s">
        <v>337</v>
      </c>
      <c r="AE11337" s="61" t="s">
        <v>136</v>
      </c>
      <c r="AF11337" s="52">
        <v>140</v>
      </c>
      <c r="AG11337" s="43">
        <v>20</v>
      </c>
      <c r="AH11337">
        <v>54</v>
      </c>
      <c r="AL11337" t="s">
        <v>22</v>
      </c>
      <c r="AM11337">
        <v>72</v>
      </c>
    </row>
    <row r="11338" spans="28:39">
      <c r="AB11338" s="59" t="s">
        <v>656</v>
      </c>
      <c r="AC11338" s="1">
        <v>1</v>
      </c>
      <c r="AD11338" s="38" t="s">
        <v>337</v>
      </c>
      <c r="AE11338" s="61" t="s">
        <v>136</v>
      </c>
      <c r="AF11338" s="52">
        <v>140</v>
      </c>
      <c r="AG11338" s="44">
        <v>30</v>
      </c>
      <c r="AH11338">
        <v>37</v>
      </c>
      <c r="AL11338" t="s">
        <v>22</v>
      </c>
      <c r="AM11338">
        <v>72</v>
      </c>
    </row>
    <row r="11339" spans="28:39">
      <c r="AB11339" s="59" t="s">
        <v>656</v>
      </c>
      <c r="AC11339" s="1">
        <v>1</v>
      </c>
      <c r="AD11339" s="38" t="s">
        <v>337</v>
      </c>
      <c r="AE11339" s="61" t="s">
        <v>136</v>
      </c>
      <c r="AF11339" s="52">
        <v>140</v>
      </c>
      <c r="AG11339" s="45">
        <v>40</v>
      </c>
      <c r="AH11339">
        <v>29</v>
      </c>
      <c r="AL11339" t="s">
        <v>22</v>
      </c>
      <c r="AM11339">
        <v>72</v>
      </c>
    </row>
    <row r="11340" spans="28:39">
      <c r="AB11340" s="59" t="s">
        <v>656</v>
      </c>
      <c r="AC11340" s="1">
        <v>1</v>
      </c>
      <c r="AD11340" s="38" t="s">
        <v>337</v>
      </c>
      <c r="AE11340" s="61" t="s">
        <v>136</v>
      </c>
      <c r="AF11340" s="52">
        <v>140</v>
      </c>
      <c r="AG11340" s="46">
        <v>50</v>
      </c>
      <c r="AH11340">
        <v>23</v>
      </c>
      <c r="AL11340" t="s">
        <v>22</v>
      </c>
      <c r="AM11340">
        <v>72</v>
      </c>
    </row>
    <row r="11341" spans="28:39">
      <c r="AB11341" s="59" t="s">
        <v>656</v>
      </c>
      <c r="AC11341" s="1">
        <v>1</v>
      </c>
      <c r="AD11341" s="38" t="s">
        <v>337</v>
      </c>
      <c r="AE11341" s="61" t="s">
        <v>136</v>
      </c>
      <c r="AF11341" s="52">
        <v>140</v>
      </c>
      <c r="AG11341" s="47">
        <v>60</v>
      </c>
      <c r="AH11341">
        <v>19</v>
      </c>
      <c r="AL11341" t="s">
        <v>22</v>
      </c>
      <c r="AM11341">
        <v>72</v>
      </c>
    </row>
    <row r="11342" spans="28:39">
      <c r="AB11342" s="59" t="s">
        <v>656</v>
      </c>
      <c r="AC11342" s="1">
        <v>1</v>
      </c>
      <c r="AD11342" s="38" t="s">
        <v>337</v>
      </c>
      <c r="AE11342" s="61" t="s">
        <v>136</v>
      </c>
      <c r="AF11342" s="52">
        <v>140</v>
      </c>
      <c r="AG11342" s="48">
        <v>70</v>
      </c>
      <c r="AH11342">
        <v>17</v>
      </c>
      <c r="AL11342" t="s">
        <v>22</v>
      </c>
      <c r="AM11342">
        <v>72</v>
      </c>
    </row>
    <row r="11343" spans="28:39">
      <c r="AB11343" s="59" t="s">
        <v>656</v>
      </c>
      <c r="AC11343" s="1">
        <v>1</v>
      </c>
      <c r="AD11343" s="38" t="s">
        <v>337</v>
      </c>
      <c r="AE11343" s="61" t="s">
        <v>136</v>
      </c>
      <c r="AF11343" s="53">
        <v>150</v>
      </c>
      <c r="AG11343" s="41">
        <v>0</v>
      </c>
      <c r="AH11343">
        <v>65</v>
      </c>
      <c r="AL11343" t="s">
        <v>22</v>
      </c>
      <c r="AM11343">
        <v>72</v>
      </c>
    </row>
    <row r="11344" spans="28:39">
      <c r="AB11344" s="59" t="s">
        <v>656</v>
      </c>
      <c r="AC11344" s="1">
        <v>1</v>
      </c>
      <c r="AD11344" s="38" t="s">
        <v>337</v>
      </c>
      <c r="AE11344" s="61" t="s">
        <v>136</v>
      </c>
      <c r="AF11344" s="53">
        <v>150</v>
      </c>
      <c r="AG11344" s="42">
        <v>10</v>
      </c>
      <c r="AH11344">
        <v>65</v>
      </c>
      <c r="AL11344" t="s">
        <v>22</v>
      </c>
      <c r="AM11344">
        <v>72</v>
      </c>
    </row>
    <row r="11345" spans="28:39">
      <c r="AB11345" s="59" t="s">
        <v>656</v>
      </c>
      <c r="AC11345" s="1">
        <v>1</v>
      </c>
      <c r="AD11345" s="38" t="s">
        <v>337</v>
      </c>
      <c r="AE11345" s="61" t="s">
        <v>136</v>
      </c>
      <c r="AF11345" s="53">
        <v>150</v>
      </c>
      <c r="AG11345" s="43">
        <v>20</v>
      </c>
      <c r="AH11345">
        <v>54</v>
      </c>
      <c r="AL11345" t="s">
        <v>22</v>
      </c>
      <c r="AM11345">
        <v>72</v>
      </c>
    </row>
    <row r="11346" spans="28:39">
      <c r="AB11346" s="59" t="s">
        <v>656</v>
      </c>
      <c r="AC11346" s="1">
        <v>1</v>
      </c>
      <c r="AD11346" s="38" t="s">
        <v>337</v>
      </c>
      <c r="AE11346" s="61" t="s">
        <v>136</v>
      </c>
      <c r="AF11346" s="53">
        <v>150</v>
      </c>
      <c r="AG11346" s="44">
        <v>30</v>
      </c>
      <c r="AH11346">
        <v>37</v>
      </c>
      <c r="AL11346" t="s">
        <v>22</v>
      </c>
      <c r="AM11346">
        <v>72</v>
      </c>
    </row>
    <row r="11347" spans="28:39">
      <c r="AB11347" s="59" t="s">
        <v>656</v>
      </c>
      <c r="AC11347" s="1">
        <v>1</v>
      </c>
      <c r="AD11347" s="38" t="s">
        <v>337</v>
      </c>
      <c r="AE11347" s="61" t="s">
        <v>136</v>
      </c>
      <c r="AF11347" s="53">
        <v>150</v>
      </c>
      <c r="AG11347" s="45">
        <v>40</v>
      </c>
      <c r="AH11347">
        <v>29</v>
      </c>
      <c r="AL11347" t="s">
        <v>22</v>
      </c>
      <c r="AM11347">
        <v>72</v>
      </c>
    </row>
    <row r="11348" spans="28:39">
      <c r="AB11348" s="59" t="s">
        <v>656</v>
      </c>
      <c r="AC11348" s="1">
        <v>1</v>
      </c>
      <c r="AD11348" s="38" t="s">
        <v>337</v>
      </c>
      <c r="AE11348" s="61" t="s">
        <v>136</v>
      </c>
      <c r="AF11348" s="53">
        <v>150</v>
      </c>
      <c r="AG11348" s="46">
        <v>50</v>
      </c>
      <c r="AH11348">
        <v>23</v>
      </c>
      <c r="AL11348" t="s">
        <v>22</v>
      </c>
      <c r="AM11348">
        <v>72</v>
      </c>
    </row>
    <row r="11349" spans="28:39">
      <c r="AB11349" s="59" t="s">
        <v>656</v>
      </c>
      <c r="AC11349" s="1">
        <v>1</v>
      </c>
      <c r="AD11349" s="38" t="s">
        <v>337</v>
      </c>
      <c r="AE11349" s="61" t="s">
        <v>136</v>
      </c>
      <c r="AF11349" s="53">
        <v>150</v>
      </c>
      <c r="AG11349" s="47">
        <v>60</v>
      </c>
      <c r="AH11349">
        <v>19</v>
      </c>
      <c r="AL11349" t="s">
        <v>22</v>
      </c>
      <c r="AM11349">
        <v>72</v>
      </c>
    </row>
    <row r="11350" spans="28:39">
      <c r="AB11350" s="59" t="s">
        <v>656</v>
      </c>
      <c r="AC11350" s="1">
        <v>1</v>
      </c>
      <c r="AD11350" s="38" t="s">
        <v>337</v>
      </c>
      <c r="AE11350" s="61" t="s">
        <v>136</v>
      </c>
      <c r="AF11350" s="53">
        <v>150</v>
      </c>
      <c r="AG11350" s="48">
        <v>70</v>
      </c>
      <c r="AH11350">
        <v>17</v>
      </c>
      <c r="AL11350" t="s">
        <v>22</v>
      </c>
      <c r="AM11350">
        <v>72</v>
      </c>
    </row>
    <row r="11351" spans="28:39">
      <c r="AB11351" s="59" t="s">
        <v>656</v>
      </c>
      <c r="AC11351" s="1">
        <v>1</v>
      </c>
      <c r="AD11351" s="38" t="s">
        <v>337</v>
      </c>
      <c r="AE11351" s="61" t="s">
        <v>136</v>
      </c>
      <c r="AF11351" s="54">
        <v>160</v>
      </c>
      <c r="AG11351" s="41">
        <v>0</v>
      </c>
      <c r="AH11351">
        <v>62</v>
      </c>
      <c r="AL11351" t="s">
        <v>22</v>
      </c>
      <c r="AM11351">
        <v>72</v>
      </c>
    </row>
    <row r="11352" spans="28:39">
      <c r="AB11352" s="59" t="s">
        <v>656</v>
      </c>
      <c r="AC11352" s="1">
        <v>1</v>
      </c>
      <c r="AD11352" s="38" t="s">
        <v>337</v>
      </c>
      <c r="AE11352" s="61" t="s">
        <v>136</v>
      </c>
      <c r="AF11352" s="54">
        <v>160</v>
      </c>
      <c r="AG11352" s="42">
        <v>10</v>
      </c>
      <c r="AH11352">
        <v>62</v>
      </c>
      <c r="AL11352" t="s">
        <v>22</v>
      </c>
      <c r="AM11352">
        <v>72</v>
      </c>
    </row>
    <row r="11353" spans="28:39">
      <c r="AB11353" s="59" t="s">
        <v>656</v>
      </c>
      <c r="AC11353" s="1">
        <v>1</v>
      </c>
      <c r="AD11353" s="38" t="s">
        <v>337</v>
      </c>
      <c r="AE11353" s="61" t="s">
        <v>136</v>
      </c>
      <c r="AF11353" s="54">
        <v>160</v>
      </c>
      <c r="AG11353" s="43">
        <v>20</v>
      </c>
      <c r="AH11353">
        <v>54</v>
      </c>
      <c r="AL11353" t="s">
        <v>22</v>
      </c>
      <c r="AM11353">
        <v>72</v>
      </c>
    </row>
    <row r="11354" spans="28:39">
      <c r="AB11354" s="59" t="s">
        <v>656</v>
      </c>
      <c r="AC11354" s="1">
        <v>1</v>
      </c>
      <c r="AD11354" s="38" t="s">
        <v>337</v>
      </c>
      <c r="AE11354" s="61" t="s">
        <v>136</v>
      </c>
      <c r="AF11354" s="54">
        <v>160</v>
      </c>
      <c r="AG11354" s="44">
        <v>30</v>
      </c>
      <c r="AH11354">
        <v>37</v>
      </c>
      <c r="AL11354" t="s">
        <v>22</v>
      </c>
      <c r="AM11354">
        <v>72</v>
      </c>
    </row>
    <row r="11355" spans="28:39">
      <c r="AB11355" s="59" t="s">
        <v>656</v>
      </c>
      <c r="AC11355" s="1">
        <v>1</v>
      </c>
      <c r="AD11355" s="38" t="s">
        <v>337</v>
      </c>
      <c r="AE11355" s="61" t="s">
        <v>136</v>
      </c>
      <c r="AF11355" s="54">
        <v>160</v>
      </c>
      <c r="AG11355" s="45">
        <v>40</v>
      </c>
      <c r="AH11355">
        <v>29</v>
      </c>
      <c r="AL11355" t="s">
        <v>22</v>
      </c>
      <c r="AM11355">
        <v>72</v>
      </c>
    </row>
    <row r="11356" spans="28:39">
      <c r="AB11356" s="59" t="s">
        <v>656</v>
      </c>
      <c r="AC11356" s="1">
        <v>1</v>
      </c>
      <c r="AD11356" s="38" t="s">
        <v>337</v>
      </c>
      <c r="AE11356" s="61" t="s">
        <v>136</v>
      </c>
      <c r="AF11356" s="54">
        <v>160</v>
      </c>
      <c r="AG11356" s="46">
        <v>50</v>
      </c>
      <c r="AH11356">
        <v>23</v>
      </c>
      <c r="AL11356" t="s">
        <v>22</v>
      </c>
      <c r="AM11356">
        <v>72</v>
      </c>
    </row>
    <row r="11357" spans="28:39">
      <c r="AB11357" s="59" t="s">
        <v>656</v>
      </c>
      <c r="AC11357" s="1">
        <v>1</v>
      </c>
      <c r="AD11357" s="38" t="s">
        <v>337</v>
      </c>
      <c r="AE11357" s="61" t="s">
        <v>136</v>
      </c>
      <c r="AF11357" s="54">
        <v>160</v>
      </c>
      <c r="AG11357" s="47">
        <v>60</v>
      </c>
      <c r="AH11357">
        <v>19</v>
      </c>
      <c r="AL11357" t="s">
        <v>22</v>
      </c>
      <c r="AM11357">
        <v>72</v>
      </c>
    </row>
    <row r="11358" spans="28:39">
      <c r="AB11358" s="59" t="s">
        <v>656</v>
      </c>
      <c r="AC11358" s="1">
        <v>1</v>
      </c>
      <c r="AD11358" s="38" t="s">
        <v>337</v>
      </c>
      <c r="AE11358" s="61" t="s">
        <v>136</v>
      </c>
      <c r="AF11358" s="54">
        <v>160</v>
      </c>
      <c r="AG11358" s="48">
        <v>70</v>
      </c>
      <c r="AH11358">
        <v>17</v>
      </c>
      <c r="AL11358" t="s">
        <v>22</v>
      </c>
      <c r="AM11358">
        <v>72</v>
      </c>
    </row>
    <row r="11359" spans="28:39">
      <c r="AB11359" s="59" t="s">
        <v>656</v>
      </c>
      <c r="AC11359" s="1">
        <v>1</v>
      </c>
      <c r="AD11359" s="38" t="s">
        <v>337</v>
      </c>
      <c r="AE11359" s="61" t="s">
        <v>136</v>
      </c>
      <c r="AF11359" s="55">
        <v>170</v>
      </c>
      <c r="AG11359" s="41">
        <v>0</v>
      </c>
      <c r="AH11359">
        <v>59</v>
      </c>
      <c r="AL11359" t="s">
        <v>22</v>
      </c>
      <c r="AM11359">
        <v>72</v>
      </c>
    </row>
    <row r="11360" spans="28:39">
      <c r="AB11360" s="59" t="s">
        <v>656</v>
      </c>
      <c r="AC11360" s="1">
        <v>1</v>
      </c>
      <c r="AD11360" s="38" t="s">
        <v>337</v>
      </c>
      <c r="AE11360" s="61" t="s">
        <v>136</v>
      </c>
      <c r="AF11360" s="55">
        <v>170</v>
      </c>
      <c r="AG11360" s="42">
        <v>10</v>
      </c>
      <c r="AH11360">
        <v>59</v>
      </c>
      <c r="AL11360" t="s">
        <v>22</v>
      </c>
      <c r="AM11360">
        <v>72</v>
      </c>
    </row>
    <row r="11361" spans="28:39">
      <c r="AB11361" s="59" t="s">
        <v>656</v>
      </c>
      <c r="AC11361" s="1">
        <v>1</v>
      </c>
      <c r="AD11361" s="38" t="s">
        <v>337</v>
      </c>
      <c r="AE11361" s="61" t="s">
        <v>136</v>
      </c>
      <c r="AF11361" s="55">
        <v>170</v>
      </c>
      <c r="AG11361" s="43">
        <v>20</v>
      </c>
      <c r="AH11361">
        <v>54</v>
      </c>
      <c r="AL11361" t="s">
        <v>22</v>
      </c>
      <c r="AM11361">
        <v>72</v>
      </c>
    </row>
    <row r="11362" spans="28:39">
      <c r="AB11362" s="59" t="s">
        <v>656</v>
      </c>
      <c r="AC11362" s="1">
        <v>1</v>
      </c>
      <c r="AD11362" s="38" t="s">
        <v>337</v>
      </c>
      <c r="AE11362" s="61" t="s">
        <v>136</v>
      </c>
      <c r="AF11362" s="55">
        <v>170</v>
      </c>
      <c r="AG11362" s="44">
        <v>30</v>
      </c>
      <c r="AH11362">
        <v>37</v>
      </c>
      <c r="AL11362" t="s">
        <v>22</v>
      </c>
      <c r="AM11362">
        <v>72</v>
      </c>
    </row>
    <row r="11363" spans="28:39">
      <c r="AB11363" s="59" t="s">
        <v>656</v>
      </c>
      <c r="AC11363" s="1">
        <v>1</v>
      </c>
      <c r="AD11363" s="38" t="s">
        <v>337</v>
      </c>
      <c r="AE11363" s="61" t="s">
        <v>136</v>
      </c>
      <c r="AF11363" s="55">
        <v>170</v>
      </c>
      <c r="AG11363" s="45">
        <v>40</v>
      </c>
      <c r="AH11363">
        <v>29</v>
      </c>
      <c r="AL11363" t="s">
        <v>22</v>
      </c>
      <c r="AM11363">
        <v>72</v>
      </c>
    </row>
    <row r="11364" spans="28:39">
      <c r="AB11364" s="59" t="s">
        <v>656</v>
      </c>
      <c r="AC11364" s="1">
        <v>1</v>
      </c>
      <c r="AD11364" s="38" t="s">
        <v>337</v>
      </c>
      <c r="AE11364" s="61" t="s">
        <v>136</v>
      </c>
      <c r="AF11364" s="55">
        <v>170</v>
      </c>
      <c r="AG11364" s="46">
        <v>50</v>
      </c>
      <c r="AH11364">
        <v>23</v>
      </c>
      <c r="AL11364" t="s">
        <v>22</v>
      </c>
      <c r="AM11364">
        <v>72</v>
      </c>
    </row>
    <row r="11365" spans="28:39">
      <c r="AB11365" s="59" t="s">
        <v>656</v>
      </c>
      <c r="AC11365" s="1">
        <v>1</v>
      </c>
      <c r="AD11365" s="38" t="s">
        <v>337</v>
      </c>
      <c r="AE11365" s="61" t="s">
        <v>136</v>
      </c>
      <c r="AF11365" s="55">
        <v>170</v>
      </c>
      <c r="AG11365" s="47">
        <v>60</v>
      </c>
      <c r="AH11365">
        <v>19</v>
      </c>
      <c r="AL11365" t="s">
        <v>22</v>
      </c>
      <c r="AM11365">
        <v>72</v>
      </c>
    </row>
    <row r="11366" spans="28:39">
      <c r="AB11366" s="59" t="s">
        <v>656</v>
      </c>
      <c r="AC11366" s="1">
        <v>1</v>
      </c>
      <c r="AD11366" s="38" t="s">
        <v>337</v>
      </c>
      <c r="AE11366" s="61" t="s">
        <v>136</v>
      </c>
      <c r="AF11366" s="55">
        <v>170</v>
      </c>
      <c r="AG11366" s="48">
        <v>70</v>
      </c>
      <c r="AH11366">
        <v>17</v>
      </c>
      <c r="AL11366" t="s">
        <v>22</v>
      </c>
      <c r="AM11366">
        <v>72</v>
      </c>
    </row>
    <row r="11367" spans="28:39">
      <c r="AB11367" s="59" t="s">
        <v>656</v>
      </c>
      <c r="AC11367" s="1">
        <v>1</v>
      </c>
      <c r="AD11367" s="38" t="s">
        <v>337</v>
      </c>
      <c r="AE11367" s="61" t="s">
        <v>136</v>
      </c>
      <c r="AF11367" s="56">
        <v>180</v>
      </c>
      <c r="AG11367" s="41">
        <v>0</v>
      </c>
      <c r="AH11367">
        <v>57</v>
      </c>
      <c r="AL11367" t="s">
        <v>22</v>
      </c>
      <c r="AM11367">
        <v>72</v>
      </c>
    </row>
    <row r="11368" spans="28:39">
      <c r="AB11368" s="59" t="s">
        <v>656</v>
      </c>
      <c r="AC11368" s="1">
        <v>1</v>
      </c>
      <c r="AD11368" s="38" t="s">
        <v>337</v>
      </c>
      <c r="AE11368" s="61" t="s">
        <v>136</v>
      </c>
      <c r="AF11368" s="56">
        <v>180</v>
      </c>
      <c r="AG11368" s="42">
        <v>10</v>
      </c>
      <c r="AH11368">
        <v>57</v>
      </c>
      <c r="AL11368" t="s">
        <v>22</v>
      </c>
      <c r="AM11368">
        <v>72</v>
      </c>
    </row>
    <row r="11369" spans="28:39">
      <c r="AB11369" s="59" t="s">
        <v>656</v>
      </c>
      <c r="AC11369" s="1">
        <v>1</v>
      </c>
      <c r="AD11369" s="38" t="s">
        <v>337</v>
      </c>
      <c r="AE11369" s="61" t="s">
        <v>136</v>
      </c>
      <c r="AF11369" s="56">
        <v>180</v>
      </c>
      <c r="AG11369" s="43">
        <v>20</v>
      </c>
      <c r="AH11369">
        <v>54</v>
      </c>
      <c r="AL11369" t="s">
        <v>22</v>
      </c>
      <c r="AM11369">
        <v>72</v>
      </c>
    </row>
    <row r="11370" spans="28:39">
      <c r="AB11370" s="59" t="s">
        <v>656</v>
      </c>
      <c r="AC11370" s="1">
        <v>1</v>
      </c>
      <c r="AD11370" s="38" t="s">
        <v>337</v>
      </c>
      <c r="AE11370" s="61" t="s">
        <v>136</v>
      </c>
      <c r="AF11370" s="56">
        <v>180</v>
      </c>
      <c r="AG11370" s="44">
        <v>30</v>
      </c>
      <c r="AH11370">
        <v>37</v>
      </c>
      <c r="AL11370" t="s">
        <v>22</v>
      </c>
      <c r="AM11370">
        <v>72</v>
      </c>
    </row>
    <row r="11371" spans="28:39">
      <c r="AB11371" s="59" t="s">
        <v>656</v>
      </c>
      <c r="AC11371" s="1">
        <v>1</v>
      </c>
      <c r="AD11371" s="38" t="s">
        <v>337</v>
      </c>
      <c r="AE11371" s="61" t="s">
        <v>136</v>
      </c>
      <c r="AF11371" s="56">
        <v>180</v>
      </c>
      <c r="AG11371" s="45">
        <v>40</v>
      </c>
      <c r="AH11371">
        <v>29</v>
      </c>
      <c r="AL11371" t="s">
        <v>22</v>
      </c>
      <c r="AM11371">
        <v>72</v>
      </c>
    </row>
    <row r="11372" spans="28:39">
      <c r="AB11372" s="59" t="s">
        <v>656</v>
      </c>
      <c r="AC11372" s="1">
        <v>1</v>
      </c>
      <c r="AD11372" s="38" t="s">
        <v>337</v>
      </c>
      <c r="AE11372" s="61" t="s">
        <v>136</v>
      </c>
      <c r="AF11372" s="56">
        <v>180</v>
      </c>
      <c r="AG11372" s="46">
        <v>50</v>
      </c>
      <c r="AH11372">
        <v>23</v>
      </c>
      <c r="AL11372" t="s">
        <v>22</v>
      </c>
      <c r="AM11372">
        <v>72</v>
      </c>
    </row>
    <row r="11373" spans="28:39">
      <c r="AB11373" s="59" t="s">
        <v>656</v>
      </c>
      <c r="AC11373" s="1">
        <v>1</v>
      </c>
      <c r="AD11373" s="38" t="s">
        <v>337</v>
      </c>
      <c r="AE11373" s="61" t="s">
        <v>136</v>
      </c>
      <c r="AF11373" s="56">
        <v>180</v>
      </c>
      <c r="AG11373" s="47">
        <v>60</v>
      </c>
      <c r="AH11373">
        <v>19</v>
      </c>
      <c r="AL11373" t="s">
        <v>22</v>
      </c>
      <c r="AM11373">
        <v>72</v>
      </c>
    </row>
    <row r="11374" spans="28:39">
      <c r="AB11374" s="59" t="s">
        <v>656</v>
      </c>
      <c r="AC11374" s="1">
        <v>1</v>
      </c>
      <c r="AD11374" s="38" t="s">
        <v>337</v>
      </c>
      <c r="AE11374" s="61" t="s">
        <v>136</v>
      </c>
      <c r="AF11374" s="56">
        <v>180</v>
      </c>
      <c r="AG11374" s="48">
        <v>70</v>
      </c>
      <c r="AH11374">
        <v>17</v>
      </c>
      <c r="AL11374" t="s">
        <v>22</v>
      </c>
      <c r="AM11374">
        <v>72</v>
      </c>
    </row>
    <row r="11375" spans="28:39">
      <c r="AB11375" s="59" t="s">
        <v>656</v>
      </c>
      <c r="AC11375" s="1">
        <v>1</v>
      </c>
      <c r="AD11375" s="38" t="s">
        <v>337</v>
      </c>
      <c r="AE11375" s="61" t="s">
        <v>136</v>
      </c>
      <c r="AF11375" s="57">
        <v>200</v>
      </c>
      <c r="AG11375" s="41">
        <v>0</v>
      </c>
      <c r="AH11375">
        <v>53</v>
      </c>
      <c r="AL11375" t="s">
        <v>22</v>
      </c>
      <c r="AM11375">
        <v>72</v>
      </c>
    </row>
    <row r="11376" spans="28:39">
      <c r="AB11376" s="59" t="s">
        <v>656</v>
      </c>
      <c r="AC11376" s="1">
        <v>1</v>
      </c>
      <c r="AD11376" s="38" t="s">
        <v>337</v>
      </c>
      <c r="AE11376" s="61" t="s">
        <v>136</v>
      </c>
      <c r="AF11376" s="57">
        <v>200</v>
      </c>
      <c r="AG11376" s="42">
        <v>10</v>
      </c>
      <c r="AH11376">
        <v>53</v>
      </c>
      <c r="AL11376" t="s">
        <v>22</v>
      </c>
      <c r="AM11376">
        <v>72</v>
      </c>
    </row>
    <row r="11377" spans="28:39">
      <c r="AB11377" s="59" t="s">
        <v>656</v>
      </c>
      <c r="AC11377" s="1">
        <v>1</v>
      </c>
      <c r="AD11377" s="38" t="s">
        <v>337</v>
      </c>
      <c r="AE11377" s="61" t="s">
        <v>136</v>
      </c>
      <c r="AF11377" s="57">
        <v>200</v>
      </c>
      <c r="AG11377" s="43">
        <v>20</v>
      </c>
      <c r="AH11377">
        <v>53</v>
      </c>
      <c r="AL11377" t="s">
        <v>22</v>
      </c>
      <c r="AM11377">
        <v>72</v>
      </c>
    </row>
    <row r="11378" spans="28:39">
      <c r="AB11378" s="59" t="s">
        <v>656</v>
      </c>
      <c r="AC11378" s="1">
        <v>1</v>
      </c>
      <c r="AD11378" s="38" t="s">
        <v>337</v>
      </c>
      <c r="AE11378" s="61" t="s">
        <v>136</v>
      </c>
      <c r="AF11378" s="57">
        <v>200</v>
      </c>
      <c r="AG11378" s="44">
        <v>30</v>
      </c>
      <c r="AH11378">
        <v>37</v>
      </c>
      <c r="AL11378" t="s">
        <v>22</v>
      </c>
      <c r="AM11378">
        <v>72</v>
      </c>
    </row>
    <row r="11379" spans="28:39">
      <c r="AB11379" s="59" t="s">
        <v>656</v>
      </c>
      <c r="AC11379" s="1">
        <v>1</v>
      </c>
      <c r="AD11379" s="38" t="s">
        <v>337</v>
      </c>
      <c r="AE11379" s="61" t="s">
        <v>136</v>
      </c>
      <c r="AF11379" s="57">
        <v>200</v>
      </c>
      <c r="AG11379" s="45">
        <v>40</v>
      </c>
      <c r="AH11379">
        <v>29</v>
      </c>
      <c r="AL11379" t="s">
        <v>22</v>
      </c>
      <c r="AM11379">
        <v>72</v>
      </c>
    </row>
    <row r="11380" spans="28:39">
      <c r="AB11380" s="59" t="s">
        <v>656</v>
      </c>
      <c r="AC11380" s="1">
        <v>1</v>
      </c>
      <c r="AD11380" s="38" t="s">
        <v>337</v>
      </c>
      <c r="AE11380" s="61" t="s">
        <v>136</v>
      </c>
      <c r="AF11380" s="57">
        <v>200</v>
      </c>
      <c r="AG11380" s="46">
        <v>50</v>
      </c>
      <c r="AH11380">
        <v>23</v>
      </c>
      <c r="AL11380" t="s">
        <v>22</v>
      </c>
      <c r="AM11380">
        <v>72</v>
      </c>
    </row>
    <row r="11381" spans="28:39">
      <c r="AB11381" s="59" t="s">
        <v>656</v>
      </c>
      <c r="AC11381" s="1">
        <v>1</v>
      </c>
      <c r="AD11381" s="38" t="s">
        <v>337</v>
      </c>
      <c r="AE11381" s="61" t="s">
        <v>136</v>
      </c>
      <c r="AF11381" s="57">
        <v>200</v>
      </c>
      <c r="AG11381" s="47">
        <v>60</v>
      </c>
      <c r="AH11381">
        <v>19</v>
      </c>
      <c r="AL11381" t="s">
        <v>22</v>
      </c>
      <c r="AM11381">
        <v>72</v>
      </c>
    </row>
    <row r="11382" spans="28:39">
      <c r="AB11382" s="59" t="s">
        <v>656</v>
      </c>
      <c r="AC11382" s="1">
        <v>1</v>
      </c>
      <c r="AD11382" s="38" t="s">
        <v>337</v>
      </c>
      <c r="AE11382" s="61" t="s">
        <v>136</v>
      </c>
      <c r="AF11382" s="57">
        <v>200</v>
      </c>
      <c r="AG11382" s="48">
        <v>70</v>
      </c>
      <c r="AH11382">
        <v>17</v>
      </c>
      <c r="AL11382" t="s">
        <v>22</v>
      </c>
      <c r="AM11382">
        <v>72</v>
      </c>
    </row>
    <row r="11383" spans="28:39">
      <c r="AB11383" s="59" t="s">
        <v>656</v>
      </c>
      <c r="AC11383" s="1">
        <v>1</v>
      </c>
      <c r="AD11383" s="38" t="s">
        <v>427</v>
      </c>
      <c r="AE11383" s="61" t="s">
        <v>136</v>
      </c>
      <c r="AF11383" s="40">
        <v>110</v>
      </c>
      <c r="AG11383" s="41">
        <v>0</v>
      </c>
      <c r="AH11383">
        <v>72</v>
      </c>
      <c r="AL11383" t="s">
        <v>22</v>
      </c>
      <c r="AM11383">
        <v>72</v>
      </c>
    </row>
    <row r="11384" spans="28:39">
      <c r="AB11384" s="59" t="s">
        <v>656</v>
      </c>
      <c r="AC11384" s="1">
        <v>1</v>
      </c>
      <c r="AD11384" s="38" t="s">
        <v>427</v>
      </c>
      <c r="AE11384" s="61" t="s">
        <v>136</v>
      </c>
      <c r="AF11384" s="40">
        <v>110</v>
      </c>
      <c r="AG11384" s="42">
        <v>10</v>
      </c>
      <c r="AH11384">
        <v>72</v>
      </c>
      <c r="AL11384" t="s">
        <v>22</v>
      </c>
      <c r="AM11384">
        <v>72</v>
      </c>
    </row>
    <row r="11385" spans="28:39">
      <c r="AB11385" s="59" t="s">
        <v>656</v>
      </c>
      <c r="AC11385" s="1">
        <v>1</v>
      </c>
      <c r="AD11385" s="38" t="s">
        <v>427</v>
      </c>
      <c r="AE11385" s="61" t="s">
        <v>136</v>
      </c>
      <c r="AF11385" s="40">
        <v>110</v>
      </c>
      <c r="AG11385" s="43">
        <v>20</v>
      </c>
      <c r="AH11385">
        <v>54</v>
      </c>
      <c r="AL11385" t="s">
        <v>22</v>
      </c>
      <c r="AM11385">
        <v>72</v>
      </c>
    </row>
    <row r="11386" spans="28:39">
      <c r="AB11386" s="59" t="s">
        <v>656</v>
      </c>
      <c r="AC11386" s="1">
        <v>1</v>
      </c>
      <c r="AD11386" s="38" t="s">
        <v>427</v>
      </c>
      <c r="AE11386" s="61" t="s">
        <v>136</v>
      </c>
      <c r="AF11386" s="40">
        <v>110</v>
      </c>
      <c r="AG11386" s="44">
        <v>30</v>
      </c>
      <c r="AH11386">
        <v>37</v>
      </c>
      <c r="AL11386" t="s">
        <v>22</v>
      </c>
      <c r="AM11386">
        <v>72</v>
      </c>
    </row>
    <row r="11387" spans="28:39">
      <c r="AB11387" s="59" t="s">
        <v>656</v>
      </c>
      <c r="AC11387" s="1">
        <v>1</v>
      </c>
      <c r="AD11387" s="38" t="s">
        <v>427</v>
      </c>
      <c r="AE11387" s="61" t="s">
        <v>136</v>
      </c>
      <c r="AF11387" s="40">
        <v>110</v>
      </c>
      <c r="AG11387" s="45">
        <v>40</v>
      </c>
      <c r="AH11387">
        <v>29</v>
      </c>
      <c r="AL11387" t="s">
        <v>22</v>
      </c>
      <c r="AM11387">
        <v>72</v>
      </c>
    </row>
    <row r="11388" spans="28:39">
      <c r="AB11388" s="59" t="s">
        <v>656</v>
      </c>
      <c r="AC11388" s="1">
        <v>1</v>
      </c>
      <c r="AD11388" s="38" t="s">
        <v>427</v>
      </c>
      <c r="AE11388" s="61" t="s">
        <v>136</v>
      </c>
      <c r="AF11388" s="40">
        <v>110</v>
      </c>
      <c r="AG11388" s="46">
        <v>50</v>
      </c>
      <c r="AH11388">
        <v>23</v>
      </c>
      <c r="AL11388" t="s">
        <v>22</v>
      </c>
      <c r="AM11388">
        <v>72</v>
      </c>
    </row>
    <row r="11389" spans="28:39">
      <c r="AB11389" s="59" t="s">
        <v>656</v>
      </c>
      <c r="AC11389" s="1">
        <v>1</v>
      </c>
      <c r="AD11389" s="38" t="s">
        <v>427</v>
      </c>
      <c r="AE11389" s="61" t="s">
        <v>136</v>
      </c>
      <c r="AF11389" s="40">
        <v>110</v>
      </c>
      <c r="AG11389" s="47">
        <v>60</v>
      </c>
      <c r="AH11389">
        <v>19</v>
      </c>
      <c r="AL11389" t="s">
        <v>22</v>
      </c>
      <c r="AM11389">
        <v>72</v>
      </c>
    </row>
    <row r="11390" spans="28:39">
      <c r="AB11390" s="59" t="s">
        <v>656</v>
      </c>
      <c r="AC11390" s="1">
        <v>1</v>
      </c>
      <c r="AD11390" s="38" t="s">
        <v>427</v>
      </c>
      <c r="AE11390" s="61" t="s">
        <v>136</v>
      </c>
      <c r="AF11390" s="40">
        <v>110</v>
      </c>
      <c r="AG11390" s="48">
        <v>70</v>
      </c>
      <c r="AH11390">
        <v>17</v>
      </c>
      <c r="AL11390" t="s">
        <v>22</v>
      </c>
      <c r="AM11390">
        <v>72</v>
      </c>
    </row>
    <row r="11391" spans="28:39">
      <c r="AB11391" s="59" t="s">
        <v>656</v>
      </c>
      <c r="AC11391" s="1">
        <v>1</v>
      </c>
      <c r="AD11391" s="38" t="s">
        <v>427</v>
      </c>
      <c r="AE11391" s="61" t="s">
        <v>136</v>
      </c>
      <c r="AF11391" s="49">
        <v>115</v>
      </c>
      <c r="AG11391" s="41">
        <v>0</v>
      </c>
      <c r="AH11391">
        <v>69</v>
      </c>
      <c r="AL11391" t="s">
        <v>22</v>
      </c>
      <c r="AM11391">
        <v>72</v>
      </c>
    </row>
    <row r="11392" spans="28:39">
      <c r="AB11392" s="59" t="s">
        <v>656</v>
      </c>
      <c r="AC11392" s="1">
        <v>1</v>
      </c>
      <c r="AD11392" s="38" t="s">
        <v>427</v>
      </c>
      <c r="AE11392" s="61" t="s">
        <v>136</v>
      </c>
      <c r="AF11392" s="49">
        <v>115</v>
      </c>
      <c r="AG11392" s="42">
        <v>10</v>
      </c>
      <c r="AH11392">
        <v>69</v>
      </c>
      <c r="AL11392" t="s">
        <v>22</v>
      </c>
      <c r="AM11392">
        <v>72</v>
      </c>
    </row>
    <row r="11393" spans="28:39">
      <c r="AB11393" s="59" t="s">
        <v>656</v>
      </c>
      <c r="AC11393" s="1">
        <v>1</v>
      </c>
      <c r="AD11393" s="38" t="s">
        <v>427</v>
      </c>
      <c r="AE11393" s="61" t="s">
        <v>136</v>
      </c>
      <c r="AF11393" s="49">
        <v>115</v>
      </c>
      <c r="AG11393" s="43">
        <v>20</v>
      </c>
      <c r="AH11393">
        <v>54</v>
      </c>
      <c r="AL11393" t="s">
        <v>22</v>
      </c>
      <c r="AM11393">
        <v>72</v>
      </c>
    </row>
    <row r="11394" spans="28:39">
      <c r="AB11394" s="59" t="s">
        <v>656</v>
      </c>
      <c r="AC11394" s="1">
        <v>1</v>
      </c>
      <c r="AD11394" s="38" t="s">
        <v>427</v>
      </c>
      <c r="AE11394" s="61" t="s">
        <v>136</v>
      </c>
      <c r="AF11394" s="49">
        <v>115</v>
      </c>
      <c r="AG11394" s="44">
        <v>30</v>
      </c>
      <c r="AH11394">
        <v>37</v>
      </c>
      <c r="AL11394" t="s">
        <v>22</v>
      </c>
      <c r="AM11394">
        <v>72</v>
      </c>
    </row>
    <row r="11395" spans="28:39">
      <c r="AB11395" s="59" t="s">
        <v>656</v>
      </c>
      <c r="AC11395" s="1">
        <v>1</v>
      </c>
      <c r="AD11395" s="38" t="s">
        <v>427</v>
      </c>
      <c r="AE11395" s="61" t="s">
        <v>136</v>
      </c>
      <c r="AF11395" s="49">
        <v>115</v>
      </c>
      <c r="AG11395" s="45">
        <v>40</v>
      </c>
      <c r="AH11395">
        <v>29</v>
      </c>
      <c r="AL11395" t="s">
        <v>22</v>
      </c>
      <c r="AM11395">
        <v>72</v>
      </c>
    </row>
    <row r="11396" spans="28:39">
      <c r="AB11396" s="59" t="s">
        <v>656</v>
      </c>
      <c r="AC11396" s="1">
        <v>1</v>
      </c>
      <c r="AD11396" s="38" t="s">
        <v>427</v>
      </c>
      <c r="AE11396" s="61" t="s">
        <v>136</v>
      </c>
      <c r="AF11396" s="49">
        <v>115</v>
      </c>
      <c r="AG11396" s="46">
        <v>50</v>
      </c>
      <c r="AH11396">
        <v>23</v>
      </c>
      <c r="AL11396" t="s">
        <v>22</v>
      </c>
      <c r="AM11396">
        <v>72</v>
      </c>
    </row>
    <row r="11397" spans="28:39">
      <c r="AB11397" s="59" t="s">
        <v>656</v>
      </c>
      <c r="AC11397" s="1">
        <v>1</v>
      </c>
      <c r="AD11397" s="38" t="s">
        <v>427</v>
      </c>
      <c r="AE11397" s="61" t="s">
        <v>136</v>
      </c>
      <c r="AF11397" s="49">
        <v>115</v>
      </c>
      <c r="AG11397" s="47">
        <v>60</v>
      </c>
      <c r="AH11397">
        <v>19</v>
      </c>
      <c r="AL11397" t="s">
        <v>22</v>
      </c>
      <c r="AM11397">
        <v>72</v>
      </c>
    </row>
    <row r="11398" spans="28:39">
      <c r="AB11398" s="59" t="s">
        <v>656</v>
      </c>
      <c r="AC11398" s="1">
        <v>1</v>
      </c>
      <c r="AD11398" s="38" t="s">
        <v>427</v>
      </c>
      <c r="AE11398" s="61" t="s">
        <v>136</v>
      </c>
      <c r="AF11398" s="49">
        <v>115</v>
      </c>
      <c r="AG11398" s="48">
        <v>70</v>
      </c>
      <c r="AH11398">
        <v>17</v>
      </c>
      <c r="AL11398" t="s">
        <v>22</v>
      </c>
      <c r="AM11398">
        <v>72</v>
      </c>
    </row>
    <row r="11399" spans="28:39">
      <c r="AB11399" s="59" t="s">
        <v>656</v>
      </c>
      <c r="AC11399" s="1">
        <v>1</v>
      </c>
      <c r="AD11399" s="38" t="s">
        <v>427</v>
      </c>
      <c r="AE11399" s="61" t="s">
        <v>136</v>
      </c>
      <c r="AF11399" s="50">
        <v>120</v>
      </c>
      <c r="AG11399" s="41">
        <v>0</v>
      </c>
      <c r="AH11399">
        <v>67</v>
      </c>
      <c r="AL11399" t="s">
        <v>22</v>
      </c>
      <c r="AM11399">
        <v>72</v>
      </c>
    </row>
    <row r="11400" spans="28:39">
      <c r="AB11400" s="59" t="s">
        <v>656</v>
      </c>
      <c r="AC11400" s="1">
        <v>1</v>
      </c>
      <c r="AD11400" s="38" t="s">
        <v>427</v>
      </c>
      <c r="AE11400" s="61" t="s">
        <v>136</v>
      </c>
      <c r="AF11400" s="50">
        <v>120</v>
      </c>
      <c r="AG11400" s="42">
        <v>10</v>
      </c>
      <c r="AH11400">
        <v>67</v>
      </c>
      <c r="AL11400" t="s">
        <v>22</v>
      </c>
      <c r="AM11400">
        <v>72</v>
      </c>
    </row>
    <row r="11401" spans="28:39">
      <c r="AB11401" s="59" t="s">
        <v>656</v>
      </c>
      <c r="AC11401" s="1">
        <v>1</v>
      </c>
      <c r="AD11401" s="38" t="s">
        <v>427</v>
      </c>
      <c r="AE11401" s="61" t="s">
        <v>136</v>
      </c>
      <c r="AF11401" s="50">
        <v>120</v>
      </c>
      <c r="AG11401" s="43">
        <v>20</v>
      </c>
      <c r="AH11401">
        <v>54</v>
      </c>
      <c r="AL11401" t="s">
        <v>22</v>
      </c>
      <c r="AM11401">
        <v>72</v>
      </c>
    </row>
    <row r="11402" spans="28:39">
      <c r="AB11402" s="59" t="s">
        <v>656</v>
      </c>
      <c r="AC11402" s="1">
        <v>1</v>
      </c>
      <c r="AD11402" s="38" t="s">
        <v>427</v>
      </c>
      <c r="AE11402" s="61" t="s">
        <v>136</v>
      </c>
      <c r="AF11402" s="50">
        <v>120</v>
      </c>
      <c r="AG11402" s="44">
        <v>30</v>
      </c>
      <c r="AH11402">
        <v>37</v>
      </c>
      <c r="AL11402" t="s">
        <v>22</v>
      </c>
      <c r="AM11402">
        <v>72</v>
      </c>
    </row>
    <row r="11403" spans="28:39">
      <c r="AB11403" s="59" t="s">
        <v>656</v>
      </c>
      <c r="AC11403" s="1">
        <v>1</v>
      </c>
      <c r="AD11403" s="38" t="s">
        <v>427</v>
      </c>
      <c r="AE11403" s="61" t="s">
        <v>136</v>
      </c>
      <c r="AF11403" s="50">
        <v>120</v>
      </c>
      <c r="AG11403" s="45">
        <v>40</v>
      </c>
      <c r="AH11403">
        <v>29</v>
      </c>
      <c r="AL11403" t="s">
        <v>22</v>
      </c>
      <c r="AM11403">
        <v>72</v>
      </c>
    </row>
    <row r="11404" spans="28:39">
      <c r="AB11404" s="59" t="s">
        <v>656</v>
      </c>
      <c r="AC11404" s="1">
        <v>1</v>
      </c>
      <c r="AD11404" s="38" t="s">
        <v>427</v>
      </c>
      <c r="AE11404" s="61" t="s">
        <v>136</v>
      </c>
      <c r="AF11404" s="50">
        <v>120</v>
      </c>
      <c r="AG11404" s="46">
        <v>50</v>
      </c>
      <c r="AH11404">
        <v>23</v>
      </c>
      <c r="AL11404" t="s">
        <v>22</v>
      </c>
      <c r="AM11404">
        <v>72</v>
      </c>
    </row>
    <row r="11405" spans="28:39">
      <c r="AB11405" s="59" t="s">
        <v>656</v>
      </c>
      <c r="AC11405" s="1">
        <v>1</v>
      </c>
      <c r="AD11405" s="38" t="s">
        <v>427</v>
      </c>
      <c r="AE11405" s="61" t="s">
        <v>136</v>
      </c>
      <c r="AF11405" s="50">
        <v>120</v>
      </c>
      <c r="AG11405" s="47">
        <v>60</v>
      </c>
      <c r="AH11405">
        <v>19</v>
      </c>
      <c r="AL11405" t="s">
        <v>22</v>
      </c>
      <c r="AM11405">
        <v>72</v>
      </c>
    </row>
    <row r="11406" spans="28:39">
      <c r="AB11406" s="59" t="s">
        <v>656</v>
      </c>
      <c r="AC11406" s="1">
        <v>1</v>
      </c>
      <c r="AD11406" s="38" t="s">
        <v>427</v>
      </c>
      <c r="AE11406" s="61" t="s">
        <v>136</v>
      </c>
      <c r="AF11406" s="50">
        <v>120</v>
      </c>
      <c r="AG11406" s="48">
        <v>70</v>
      </c>
      <c r="AH11406">
        <v>17</v>
      </c>
      <c r="AL11406" t="s">
        <v>22</v>
      </c>
      <c r="AM11406">
        <v>72</v>
      </c>
    </row>
    <row r="11407" spans="28:39">
      <c r="AB11407" s="59" t="s">
        <v>656</v>
      </c>
      <c r="AC11407" s="1">
        <v>1</v>
      </c>
      <c r="AD11407" s="38" t="s">
        <v>427</v>
      </c>
      <c r="AE11407" s="61" t="s">
        <v>136</v>
      </c>
      <c r="AF11407" s="51">
        <v>130</v>
      </c>
      <c r="AG11407" s="41">
        <v>0</v>
      </c>
      <c r="AH11407">
        <v>64</v>
      </c>
      <c r="AL11407" t="s">
        <v>22</v>
      </c>
      <c r="AM11407">
        <v>72</v>
      </c>
    </row>
    <row r="11408" spans="28:39">
      <c r="AB11408" s="59" t="s">
        <v>656</v>
      </c>
      <c r="AC11408" s="1">
        <v>1</v>
      </c>
      <c r="AD11408" s="38" t="s">
        <v>427</v>
      </c>
      <c r="AE11408" s="61" t="s">
        <v>136</v>
      </c>
      <c r="AF11408" s="51">
        <v>130</v>
      </c>
      <c r="AG11408" s="42">
        <v>10</v>
      </c>
      <c r="AH11408">
        <v>64</v>
      </c>
      <c r="AL11408" t="s">
        <v>22</v>
      </c>
      <c r="AM11408">
        <v>72</v>
      </c>
    </row>
    <row r="11409" spans="28:39">
      <c r="AB11409" s="59" t="s">
        <v>656</v>
      </c>
      <c r="AC11409" s="1">
        <v>1</v>
      </c>
      <c r="AD11409" s="38" t="s">
        <v>427</v>
      </c>
      <c r="AE11409" s="61" t="s">
        <v>136</v>
      </c>
      <c r="AF11409" s="51">
        <v>130</v>
      </c>
      <c r="AG11409" s="43">
        <v>20</v>
      </c>
      <c r="AH11409">
        <v>54</v>
      </c>
      <c r="AL11409" t="s">
        <v>22</v>
      </c>
      <c r="AM11409">
        <v>72</v>
      </c>
    </row>
    <row r="11410" spans="28:39">
      <c r="AB11410" s="59" t="s">
        <v>656</v>
      </c>
      <c r="AC11410" s="1">
        <v>1</v>
      </c>
      <c r="AD11410" s="38" t="s">
        <v>427</v>
      </c>
      <c r="AE11410" s="61" t="s">
        <v>136</v>
      </c>
      <c r="AF11410" s="51">
        <v>130</v>
      </c>
      <c r="AG11410" s="44">
        <v>30</v>
      </c>
      <c r="AH11410">
        <v>37</v>
      </c>
      <c r="AL11410" t="s">
        <v>22</v>
      </c>
      <c r="AM11410">
        <v>72</v>
      </c>
    </row>
    <row r="11411" spans="28:39">
      <c r="AB11411" s="59" t="s">
        <v>656</v>
      </c>
      <c r="AC11411" s="1">
        <v>1</v>
      </c>
      <c r="AD11411" s="38" t="s">
        <v>427</v>
      </c>
      <c r="AE11411" s="61" t="s">
        <v>136</v>
      </c>
      <c r="AF11411" s="51">
        <v>130</v>
      </c>
      <c r="AG11411" s="45">
        <v>40</v>
      </c>
      <c r="AH11411">
        <v>29</v>
      </c>
      <c r="AL11411" t="s">
        <v>22</v>
      </c>
      <c r="AM11411">
        <v>72</v>
      </c>
    </row>
    <row r="11412" spans="28:39">
      <c r="AB11412" s="59" t="s">
        <v>656</v>
      </c>
      <c r="AC11412" s="1">
        <v>1</v>
      </c>
      <c r="AD11412" s="38" t="s">
        <v>427</v>
      </c>
      <c r="AE11412" s="61" t="s">
        <v>136</v>
      </c>
      <c r="AF11412" s="51">
        <v>130</v>
      </c>
      <c r="AG11412" s="46">
        <v>50</v>
      </c>
      <c r="AH11412">
        <v>23</v>
      </c>
      <c r="AL11412" t="s">
        <v>22</v>
      </c>
      <c r="AM11412">
        <v>72</v>
      </c>
    </row>
    <row r="11413" spans="28:39">
      <c r="AB11413" s="59" t="s">
        <v>656</v>
      </c>
      <c r="AC11413" s="1">
        <v>1</v>
      </c>
      <c r="AD11413" s="38" t="s">
        <v>427</v>
      </c>
      <c r="AE11413" s="61" t="s">
        <v>136</v>
      </c>
      <c r="AF11413" s="51">
        <v>130</v>
      </c>
      <c r="AG11413" s="47">
        <v>60</v>
      </c>
      <c r="AH11413">
        <v>19</v>
      </c>
      <c r="AL11413" t="s">
        <v>22</v>
      </c>
      <c r="AM11413">
        <v>72</v>
      </c>
    </row>
    <row r="11414" spans="28:39">
      <c r="AB11414" s="59" t="s">
        <v>656</v>
      </c>
      <c r="AC11414" s="1">
        <v>1</v>
      </c>
      <c r="AD11414" s="38" t="s">
        <v>427</v>
      </c>
      <c r="AE11414" s="61" t="s">
        <v>136</v>
      </c>
      <c r="AF11414" s="51">
        <v>130</v>
      </c>
      <c r="AG11414" s="48">
        <v>70</v>
      </c>
      <c r="AH11414">
        <v>17</v>
      </c>
      <c r="AL11414" t="s">
        <v>22</v>
      </c>
      <c r="AM11414">
        <v>72</v>
      </c>
    </row>
    <row r="11415" spans="28:39">
      <c r="AB11415" s="59" t="s">
        <v>656</v>
      </c>
      <c r="AC11415" s="1">
        <v>1</v>
      </c>
      <c r="AD11415" s="38" t="s">
        <v>427</v>
      </c>
      <c r="AE11415" s="61" t="s">
        <v>136</v>
      </c>
      <c r="AF11415" s="52">
        <v>140</v>
      </c>
      <c r="AG11415" s="41">
        <v>0</v>
      </c>
      <c r="AH11415">
        <v>60</v>
      </c>
      <c r="AL11415" t="s">
        <v>22</v>
      </c>
      <c r="AM11415">
        <v>72</v>
      </c>
    </row>
    <row r="11416" spans="28:39">
      <c r="AB11416" s="59" t="s">
        <v>656</v>
      </c>
      <c r="AC11416" s="1">
        <v>1</v>
      </c>
      <c r="AD11416" s="38" t="s">
        <v>427</v>
      </c>
      <c r="AE11416" s="61" t="s">
        <v>136</v>
      </c>
      <c r="AF11416" s="52">
        <v>140</v>
      </c>
      <c r="AG11416" s="42">
        <v>10</v>
      </c>
      <c r="AH11416">
        <v>60</v>
      </c>
      <c r="AL11416" t="s">
        <v>22</v>
      </c>
      <c r="AM11416">
        <v>72</v>
      </c>
    </row>
    <row r="11417" spans="28:39">
      <c r="AB11417" s="59" t="s">
        <v>656</v>
      </c>
      <c r="AC11417" s="1">
        <v>1</v>
      </c>
      <c r="AD11417" s="38" t="s">
        <v>427</v>
      </c>
      <c r="AE11417" s="61" t="s">
        <v>136</v>
      </c>
      <c r="AF11417" s="52">
        <v>140</v>
      </c>
      <c r="AG11417" s="43">
        <v>20</v>
      </c>
      <c r="AH11417">
        <v>54</v>
      </c>
      <c r="AL11417" t="s">
        <v>22</v>
      </c>
      <c r="AM11417">
        <v>72</v>
      </c>
    </row>
    <row r="11418" spans="28:39">
      <c r="AB11418" s="59" t="s">
        <v>656</v>
      </c>
      <c r="AC11418" s="1">
        <v>1</v>
      </c>
      <c r="AD11418" s="38" t="s">
        <v>427</v>
      </c>
      <c r="AE11418" s="61" t="s">
        <v>136</v>
      </c>
      <c r="AF11418" s="52">
        <v>140</v>
      </c>
      <c r="AG11418" s="44">
        <v>30</v>
      </c>
      <c r="AH11418">
        <v>37</v>
      </c>
      <c r="AL11418" t="s">
        <v>22</v>
      </c>
      <c r="AM11418">
        <v>72</v>
      </c>
    </row>
    <row r="11419" spans="28:39">
      <c r="AB11419" s="59" t="s">
        <v>656</v>
      </c>
      <c r="AC11419" s="1">
        <v>1</v>
      </c>
      <c r="AD11419" s="38" t="s">
        <v>427</v>
      </c>
      <c r="AE11419" s="61" t="s">
        <v>136</v>
      </c>
      <c r="AF11419" s="52">
        <v>140</v>
      </c>
      <c r="AG11419" s="45">
        <v>40</v>
      </c>
      <c r="AH11419">
        <v>29</v>
      </c>
      <c r="AL11419" t="s">
        <v>22</v>
      </c>
      <c r="AM11419">
        <v>72</v>
      </c>
    </row>
    <row r="11420" spans="28:39">
      <c r="AB11420" s="59" t="s">
        <v>656</v>
      </c>
      <c r="AC11420" s="1">
        <v>1</v>
      </c>
      <c r="AD11420" s="38" t="s">
        <v>427</v>
      </c>
      <c r="AE11420" s="61" t="s">
        <v>136</v>
      </c>
      <c r="AF11420" s="52">
        <v>140</v>
      </c>
      <c r="AG11420" s="46">
        <v>50</v>
      </c>
      <c r="AH11420">
        <v>23</v>
      </c>
      <c r="AL11420" t="s">
        <v>22</v>
      </c>
      <c r="AM11420">
        <v>72</v>
      </c>
    </row>
    <row r="11421" spans="28:39">
      <c r="AB11421" s="59" t="s">
        <v>656</v>
      </c>
      <c r="AC11421" s="1">
        <v>1</v>
      </c>
      <c r="AD11421" s="38" t="s">
        <v>427</v>
      </c>
      <c r="AE11421" s="61" t="s">
        <v>136</v>
      </c>
      <c r="AF11421" s="52">
        <v>140</v>
      </c>
      <c r="AG11421" s="47">
        <v>60</v>
      </c>
      <c r="AH11421">
        <v>19</v>
      </c>
      <c r="AL11421" t="s">
        <v>22</v>
      </c>
      <c r="AM11421">
        <v>72</v>
      </c>
    </row>
    <row r="11422" spans="28:39">
      <c r="AB11422" s="59" t="s">
        <v>656</v>
      </c>
      <c r="AC11422" s="1">
        <v>1</v>
      </c>
      <c r="AD11422" s="38" t="s">
        <v>427</v>
      </c>
      <c r="AE11422" s="61" t="s">
        <v>136</v>
      </c>
      <c r="AF11422" s="52">
        <v>140</v>
      </c>
      <c r="AG11422" s="48">
        <v>70</v>
      </c>
      <c r="AH11422">
        <v>17</v>
      </c>
      <c r="AL11422" t="s">
        <v>22</v>
      </c>
      <c r="AM11422">
        <v>72</v>
      </c>
    </row>
    <row r="11423" spans="28:39">
      <c r="AB11423" s="59" t="s">
        <v>656</v>
      </c>
      <c r="AC11423" s="1">
        <v>1</v>
      </c>
      <c r="AD11423" s="38" t="s">
        <v>427</v>
      </c>
      <c r="AE11423" s="61" t="s">
        <v>136</v>
      </c>
      <c r="AF11423" s="53">
        <v>150</v>
      </c>
      <c r="AG11423" s="41">
        <v>0</v>
      </c>
      <c r="AH11423">
        <v>58</v>
      </c>
      <c r="AL11423" t="s">
        <v>22</v>
      </c>
      <c r="AM11423">
        <v>72</v>
      </c>
    </row>
    <row r="11424" spans="28:39">
      <c r="AB11424" s="59" t="s">
        <v>656</v>
      </c>
      <c r="AC11424" s="1">
        <v>1</v>
      </c>
      <c r="AD11424" s="38" t="s">
        <v>427</v>
      </c>
      <c r="AE11424" s="61" t="s">
        <v>136</v>
      </c>
      <c r="AF11424" s="53">
        <v>150</v>
      </c>
      <c r="AG11424" s="42">
        <v>10</v>
      </c>
      <c r="AH11424">
        <v>58</v>
      </c>
      <c r="AL11424" t="s">
        <v>22</v>
      </c>
      <c r="AM11424">
        <v>72</v>
      </c>
    </row>
    <row r="11425" spans="28:39">
      <c r="AB11425" s="59" t="s">
        <v>656</v>
      </c>
      <c r="AC11425" s="1">
        <v>1</v>
      </c>
      <c r="AD11425" s="38" t="s">
        <v>427</v>
      </c>
      <c r="AE11425" s="61" t="s">
        <v>136</v>
      </c>
      <c r="AF11425" s="53">
        <v>150</v>
      </c>
      <c r="AG11425" s="43">
        <v>20</v>
      </c>
      <c r="AH11425">
        <v>54</v>
      </c>
      <c r="AL11425" t="s">
        <v>22</v>
      </c>
      <c r="AM11425">
        <v>72</v>
      </c>
    </row>
    <row r="11426" spans="28:39">
      <c r="AB11426" s="59" t="s">
        <v>656</v>
      </c>
      <c r="AC11426" s="1">
        <v>1</v>
      </c>
      <c r="AD11426" s="38" t="s">
        <v>427</v>
      </c>
      <c r="AE11426" s="61" t="s">
        <v>136</v>
      </c>
      <c r="AF11426" s="53">
        <v>150</v>
      </c>
      <c r="AG11426" s="44">
        <v>30</v>
      </c>
      <c r="AH11426">
        <v>37</v>
      </c>
      <c r="AL11426" t="s">
        <v>22</v>
      </c>
      <c r="AM11426">
        <v>72</v>
      </c>
    </row>
    <row r="11427" spans="28:39">
      <c r="AB11427" s="59" t="s">
        <v>656</v>
      </c>
      <c r="AC11427" s="1">
        <v>1</v>
      </c>
      <c r="AD11427" s="38" t="s">
        <v>427</v>
      </c>
      <c r="AE11427" s="61" t="s">
        <v>136</v>
      </c>
      <c r="AF11427" s="53">
        <v>150</v>
      </c>
      <c r="AG11427" s="45">
        <v>40</v>
      </c>
      <c r="AH11427">
        <v>29</v>
      </c>
      <c r="AL11427" t="s">
        <v>22</v>
      </c>
      <c r="AM11427">
        <v>72</v>
      </c>
    </row>
    <row r="11428" spans="28:39">
      <c r="AB11428" s="59" t="s">
        <v>656</v>
      </c>
      <c r="AC11428" s="1">
        <v>1</v>
      </c>
      <c r="AD11428" s="38" t="s">
        <v>427</v>
      </c>
      <c r="AE11428" s="61" t="s">
        <v>136</v>
      </c>
      <c r="AF11428" s="53">
        <v>150</v>
      </c>
      <c r="AG11428" s="46">
        <v>50</v>
      </c>
      <c r="AH11428">
        <v>23</v>
      </c>
      <c r="AL11428" t="s">
        <v>22</v>
      </c>
      <c r="AM11428">
        <v>72</v>
      </c>
    </row>
    <row r="11429" spans="28:39">
      <c r="AB11429" s="59" t="s">
        <v>656</v>
      </c>
      <c r="AC11429" s="1">
        <v>1</v>
      </c>
      <c r="AD11429" s="38" t="s">
        <v>427</v>
      </c>
      <c r="AE11429" s="61" t="s">
        <v>136</v>
      </c>
      <c r="AF11429" s="53">
        <v>150</v>
      </c>
      <c r="AG11429" s="47">
        <v>60</v>
      </c>
      <c r="AH11429">
        <v>19</v>
      </c>
      <c r="AL11429" t="s">
        <v>22</v>
      </c>
      <c r="AM11429">
        <v>72</v>
      </c>
    </row>
    <row r="11430" spans="28:39">
      <c r="AB11430" s="59" t="s">
        <v>656</v>
      </c>
      <c r="AC11430" s="1">
        <v>1</v>
      </c>
      <c r="AD11430" s="38" t="s">
        <v>427</v>
      </c>
      <c r="AE11430" s="61" t="s">
        <v>136</v>
      </c>
      <c r="AF11430" s="53">
        <v>150</v>
      </c>
      <c r="AG11430" s="48">
        <v>70</v>
      </c>
      <c r="AH11430">
        <v>17</v>
      </c>
      <c r="AL11430" t="s">
        <v>22</v>
      </c>
      <c r="AM11430">
        <v>72</v>
      </c>
    </row>
    <row r="11431" spans="28:39">
      <c r="AB11431" s="59" t="s">
        <v>656</v>
      </c>
      <c r="AC11431" s="1">
        <v>1</v>
      </c>
      <c r="AD11431" s="38" t="s">
        <v>427</v>
      </c>
      <c r="AE11431" s="61" t="s">
        <v>136</v>
      </c>
      <c r="AF11431" s="54">
        <v>160</v>
      </c>
      <c r="AG11431" s="41">
        <v>0</v>
      </c>
      <c r="AH11431">
        <v>55</v>
      </c>
      <c r="AL11431" t="s">
        <v>22</v>
      </c>
      <c r="AM11431">
        <v>72</v>
      </c>
    </row>
    <row r="11432" spans="28:39">
      <c r="AB11432" s="59" t="s">
        <v>656</v>
      </c>
      <c r="AC11432" s="1">
        <v>1</v>
      </c>
      <c r="AD11432" s="38" t="s">
        <v>427</v>
      </c>
      <c r="AE11432" s="61" t="s">
        <v>136</v>
      </c>
      <c r="AF11432" s="54">
        <v>160</v>
      </c>
      <c r="AG11432" s="42">
        <v>10</v>
      </c>
      <c r="AH11432">
        <v>55</v>
      </c>
      <c r="AL11432" t="s">
        <v>22</v>
      </c>
      <c r="AM11432">
        <v>72</v>
      </c>
    </row>
    <row r="11433" spans="28:39">
      <c r="AB11433" s="59" t="s">
        <v>656</v>
      </c>
      <c r="AC11433" s="1">
        <v>1</v>
      </c>
      <c r="AD11433" s="38" t="s">
        <v>427</v>
      </c>
      <c r="AE11433" s="61" t="s">
        <v>136</v>
      </c>
      <c r="AF11433" s="54">
        <v>160</v>
      </c>
      <c r="AG11433" s="43">
        <v>20</v>
      </c>
      <c r="AH11433">
        <v>54</v>
      </c>
      <c r="AL11433" t="s">
        <v>22</v>
      </c>
      <c r="AM11433">
        <v>72</v>
      </c>
    </row>
    <row r="11434" spans="28:39">
      <c r="AB11434" s="59" t="s">
        <v>656</v>
      </c>
      <c r="AC11434" s="1">
        <v>1</v>
      </c>
      <c r="AD11434" s="38" t="s">
        <v>427</v>
      </c>
      <c r="AE11434" s="61" t="s">
        <v>136</v>
      </c>
      <c r="AF11434" s="54">
        <v>160</v>
      </c>
      <c r="AG11434" s="44">
        <v>30</v>
      </c>
      <c r="AH11434">
        <v>37</v>
      </c>
      <c r="AL11434" t="s">
        <v>22</v>
      </c>
      <c r="AM11434">
        <v>72</v>
      </c>
    </row>
    <row r="11435" spans="28:39">
      <c r="AB11435" s="59" t="s">
        <v>656</v>
      </c>
      <c r="AC11435" s="1">
        <v>1</v>
      </c>
      <c r="AD11435" s="38" t="s">
        <v>427</v>
      </c>
      <c r="AE11435" s="61" t="s">
        <v>136</v>
      </c>
      <c r="AF11435" s="54">
        <v>160</v>
      </c>
      <c r="AG11435" s="45">
        <v>40</v>
      </c>
      <c r="AH11435">
        <v>29</v>
      </c>
      <c r="AL11435" t="s">
        <v>22</v>
      </c>
      <c r="AM11435">
        <v>72</v>
      </c>
    </row>
    <row r="11436" spans="28:39">
      <c r="AB11436" s="59" t="s">
        <v>656</v>
      </c>
      <c r="AC11436" s="1">
        <v>1</v>
      </c>
      <c r="AD11436" s="38" t="s">
        <v>427</v>
      </c>
      <c r="AE11436" s="61" t="s">
        <v>136</v>
      </c>
      <c r="AF11436" s="54">
        <v>160</v>
      </c>
      <c r="AG11436" s="46">
        <v>50</v>
      </c>
      <c r="AH11436">
        <v>23</v>
      </c>
      <c r="AL11436" t="s">
        <v>22</v>
      </c>
      <c r="AM11436">
        <v>72</v>
      </c>
    </row>
    <row r="11437" spans="28:39">
      <c r="AB11437" s="59" t="s">
        <v>656</v>
      </c>
      <c r="AC11437" s="1">
        <v>1</v>
      </c>
      <c r="AD11437" s="38" t="s">
        <v>427</v>
      </c>
      <c r="AE11437" s="61" t="s">
        <v>136</v>
      </c>
      <c r="AF11437" s="54">
        <v>160</v>
      </c>
      <c r="AG11437" s="47">
        <v>60</v>
      </c>
      <c r="AH11437">
        <v>19</v>
      </c>
      <c r="AL11437" t="s">
        <v>22</v>
      </c>
      <c r="AM11437">
        <v>72</v>
      </c>
    </row>
    <row r="11438" spans="28:39">
      <c r="AB11438" s="59" t="s">
        <v>656</v>
      </c>
      <c r="AC11438" s="1">
        <v>1</v>
      </c>
      <c r="AD11438" s="38" t="s">
        <v>427</v>
      </c>
      <c r="AE11438" s="61" t="s">
        <v>136</v>
      </c>
      <c r="AF11438" s="54">
        <v>160</v>
      </c>
      <c r="AG11438" s="48">
        <v>70</v>
      </c>
      <c r="AH11438">
        <v>17</v>
      </c>
      <c r="AL11438" t="s">
        <v>22</v>
      </c>
      <c r="AM11438">
        <v>72</v>
      </c>
    </row>
    <row r="11439" spans="28:39">
      <c r="AB11439" s="59" t="s">
        <v>656</v>
      </c>
      <c r="AC11439" s="1">
        <v>1</v>
      </c>
      <c r="AD11439" s="38" t="s">
        <v>427</v>
      </c>
      <c r="AE11439" s="61" t="s">
        <v>136</v>
      </c>
      <c r="AF11439" s="55">
        <v>170</v>
      </c>
      <c r="AG11439" s="41">
        <v>0</v>
      </c>
      <c r="AH11439">
        <v>53</v>
      </c>
      <c r="AL11439" t="s">
        <v>22</v>
      </c>
      <c r="AM11439">
        <v>72</v>
      </c>
    </row>
    <row r="11440" spans="28:39">
      <c r="AB11440" s="59" t="s">
        <v>656</v>
      </c>
      <c r="AC11440" s="1">
        <v>1</v>
      </c>
      <c r="AD11440" s="38" t="s">
        <v>427</v>
      </c>
      <c r="AE11440" s="61" t="s">
        <v>136</v>
      </c>
      <c r="AF11440" s="55">
        <v>170</v>
      </c>
      <c r="AG11440" s="42">
        <v>10</v>
      </c>
      <c r="AH11440">
        <v>53</v>
      </c>
      <c r="AL11440" t="s">
        <v>22</v>
      </c>
      <c r="AM11440">
        <v>72</v>
      </c>
    </row>
    <row r="11441" spans="28:39">
      <c r="AB11441" s="59" t="s">
        <v>656</v>
      </c>
      <c r="AC11441" s="1">
        <v>1</v>
      </c>
      <c r="AD11441" s="38" t="s">
        <v>427</v>
      </c>
      <c r="AE11441" s="61" t="s">
        <v>136</v>
      </c>
      <c r="AF11441" s="55">
        <v>170</v>
      </c>
      <c r="AG11441" s="43">
        <v>20</v>
      </c>
      <c r="AH11441">
        <v>53</v>
      </c>
      <c r="AL11441" t="s">
        <v>22</v>
      </c>
      <c r="AM11441">
        <v>72</v>
      </c>
    </row>
    <row r="11442" spans="28:39">
      <c r="AB11442" s="59" t="s">
        <v>656</v>
      </c>
      <c r="AC11442" s="1">
        <v>1</v>
      </c>
      <c r="AD11442" s="38" t="s">
        <v>427</v>
      </c>
      <c r="AE11442" s="61" t="s">
        <v>136</v>
      </c>
      <c r="AF11442" s="55">
        <v>170</v>
      </c>
      <c r="AG11442" s="44">
        <v>30</v>
      </c>
      <c r="AH11442">
        <v>37</v>
      </c>
      <c r="AL11442" t="s">
        <v>22</v>
      </c>
      <c r="AM11442">
        <v>72</v>
      </c>
    </row>
    <row r="11443" spans="28:39">
      <c r="AB11443" s="59" t="s">
        <v>656</v>
      </c>
      <c r="AC11443" s="1">
        <v>1</v>
      </c>
      <c r="AD11443" s="38" t="s">
        <v>427</v>
      </c>
      <c r="AE11443" s="61" t="s">
        <v>136</v>
      </c>
      <c r="AF11443" s="55">
        <v>170</v>
      </c>
      <c r="AG11443" s="45">
        <v>40</v>
      </c>
      <c r="AH11443">
        <v>29</v>
      </c>
      <c r="AL11443" t="s">
        <v>22</v>
      </c>
      <c r="AM11443">
        <v>72</v>
      </c>
    </row>
    <row r="11444" spans="28:39">
      <c r="AB11444" s="59" t="s">
        <v>656</v>
      </c>
      <c r="AC11444" s="1">
        <v>1</v>
      </c>
      <c r="AD11444" s="38" t="s">
        <v>427</v>
      </c>
      <c r="AE11444" s="61" t="s">
        <v>136</v>
      </c>
      <c r="AF11444" s="55">
        <v>170</v>
      </c>
      <c r="AG11444" s="46">
        <v>50</v>
      </c>
      <c r="AH11444">
        <v>23</v>
      </c>
      <c r="AL11444" t="s">
        <v>22</v>
      </c>
      <c r="AM11444">
        <v>72</v>
      </c>
    </row>
    <row r="11445" spans="28:39">
      <c r="AB11445" s="59" t="s">
        <v>656</v>
      </c>
      <c r="AC11445" s="1">
        <v>1</v>
      </c>
      <c r="AD11445" s="38" t="s">
        <v>427</v>
      </c>
      <c r="AE11445" s="61" t="s">
        <v>136</v>
      </c>
      <c r="AF11445" s="55">
        <v>170</v>
      </c>
      <c r="AG11445" s="47">
        <v>60</v>
      </c>
      <c r="AH11445">
        <v>19</v>
      </c>
      <c r="AL11445" t="s">
        <v>22</v>
      </c>
      <c r="AM11445">
        <v>72</v>
      </c>
    </row>
    <row r="11446" spans="28:39">
      <c r="AB11446" s="59" t="s">
        <v>656</v>
      </c>
      <c r="AC11446" s="1">
        <v>1</v>
      </c>
      <c r="AD11446" s="38" t="s">
        <v>427</v>
      </c>
      <c r="AE11446" s="61" t="s">
        <v>136</v>
      </c>
      <c r="AF11446" s="55">
        <v>170</v>
      </c>
      <c r="AG11446" s="48">
        <v>70</v>
      </c>
      <c r="AH11446">
        <v>17</v>
      </c>
      <c r="AL11446" t="s">
        <v>22</v>
      </c>
      <c r="AM11446">
        <v>72</v>
      </c>
    </row>
    <row r="11447" spans="28:39">
      <c r="AB11447" s="59" t="s">
        <v>656</v>
      </c>
      <c r="AC11447" s="1">
        <v>1</v>
      </c>
      <c r="AD11447" s="38" t="s">
        <v>427</v>
      </c>
      <c r="AE11447" s="61" t="s">
        <v>136</v>
      </c>
      <c r="AF11447" s="56">
        <v>180</v>
      </c>
      <c r="AG11447" s="41">
        <v>0</v>
      </c>
      <c r="AH11447">
        <v>51</v>
      </c>
      <c r="AL11447" t="s">
        <v>22</v>
      </c>
      <c r="AM11447">
        <v>72</v>
      </c>
    </row>
    <row r="11448" spans="28:39">
      <c r="AB11448" s="59" t="s">
        <v>656</v>
      </c>
      <c r="AC11448" s="1">
        <v>1</v>
      </c>
      <c r="AD11448" s="38" t="s">
        <v>427</v>
      </c>
      <c r="AE11448" s="61" t="s">
        <v>136</v>
      </c>
      <c r="AF11448" s="56">
        <v>180</v>
      </c>
      <c r="AG11448" s="42">
        <v>10</v>
      </c>
      <c r="AH11448">
        <v>51</v>
      </c>
      <c r="AL11448" t="s">
        <v>22</v>
      </c>
      <c r="AM11448">
        <v>72</v>
      </c>
    </row>
    <row r="11449" spans="28:39">
      <c r="AB11449" s="59" t="s">
        <v>656</v>
      </c>
      <c r="AC11449" s="1">
        <v>1</v>
      </c>
      <c r="AD11449" s="38" t="s">
        <v>427</v>
      </c>
      <c r="AE11449" s="61" t="s">
        <v>136</v>
      </c>
      <c r="AF11449" s="56">
        <v>180</v>
      </c>
      <c r="AG11449" s="43">
        <v>20</v>
      </c>
      <c r="AH11449">
        <v>51</v>
      </c>
      <c r="AL11449" t="s">
        <v>22</v>
      </c>
      <c r="AM11449">
        <v>72</v>
      </c>
    </row>
    <row r="11450" spans="28:39">
      <c r="AB11450" s="59" t="s">
        <v>656</v>
      </c>
      <c r="AC11450" s="1">
        <v>1</v>
      </c>
      <c r="AD11450" s="38" t="s">
        <v>427</v>
      </c>
      <c r="AE11450" s="61" t="s">
        <v>136</v>
      </c>
      <c r="AF11450" s="56">
        <v>180</v>
      </c>
      <c r="AG11450" s="44">
        <v>30</v>
      </c>
      <c r="AH11450">
        <v>37</v>
      </c>
      <c r="AL11450" t="s">
        <v>22</v>
      </c>
      <c r="AM11450">
        <v>72</v>
      </c>
    </row>
    <row r="11451" spans="28:39">
      <c r="AB11451" s="59" t="s">
        <v>656</v>
      </c>
      <c r="AC11451" s="1">
        <v>1</v>
      </c>
      <c r="AD11451" s="38" t="s">
        <v>427</v>
      </c>
      <c r="AE11451" s="61" t="s">
        <v>136</v>
      </c>
      <c r="AF11451" s="56">
        <v>180</v>
      </c>
      <c r="AG11451" s="45">
        <v>40</v>
      </c>
      <c r="AH11451">
        <v>29</v>
      </c>
      <c r="AL11451" t="s">
        <v>22</v>
      </c>
      <c r="AM11451">
        <v>72</v>
      </c>
    </row>
    <row r="11452" spans="28:39">
      <c r="AB11452" s="59" t="s">
        <v>656</v>
      </c>
      <c r="AC11452" s="1">
        <v>1</v>
      </c>
      <c r="AD11452" s="38" t="s">
        <v>427</v>
      </c>
      <c r="AE11452" s="61" t="s">
        <v>136</v>
      </c>
      <c r="AF11452" s="56">
        <v>180</v>
      </c>
      <c r="AG11452" s="46">
        <v>50</v>
      </c>
      <c r="AH11452">
        <v>23</v>
      </c>
      <c r="AL11452" t="s">
        <v>22</v>
      </c>
      <c r="AM11452">
        <v>72</v>
      </c>
    </row>
    <row r="11453" spans="28:39">
      <c r="AB11453" s="59" t="s">
        <v>656</v>
      </c>
      <c r="AC11453" s="1">
        <v>1</v>
      </c>
      <c r="AD11453" s="38" t="s">
        <v>427</v>
      </c>
      <c r="AE11453" s="61" t="s">
        <v>136</v>
      </c>
      <c r="AF11453" s="56">
        <v>180</v>
      </c>
      <c r="AG11453" s="47">
        <v>60</v>
      </c>
      <c r="AH11453">
        <v>19</v>
      </c>
      <c r="AL11453" t="s">
        <v>22</v>
      </c>
      <c r="AM11453">
        <v>72</v>
      </c>
    </row>
    <row r="11454" spans="28:39">
      <c r="AB11454" s="59" t="s">
        <v>656</v>
      </c>
      <c r="AC11454" s="1">
        <v>1</v>
      </c>
      <c r="AD11454" s="38" t="s">
        <v>427</v>
      </c>
      <c r="AE11454" s="61" t="s">
        <v>136</v>
      </c>
      <c r="AF11454" s="56">
        <v>180</v>
      </c>
      <c r="AG11454" s="48">
        <v>70</v>
      </c>
      <c r="AH11454">
        <v>17</v>
      </c>
      <c r="AL11454" t="s">
        <v>22</v>
      </c>
      <c r="AM11454">
        <v>72</v>
      </c>
    </row>
    <row r="11455" spans="28:39">
      <c r="AB11455" s="59" t="s">
        <v>656</v>
      </c>
      <c r="AC11455" s="1">
        <v>1</v>
      </c>
      <c r="AD11455" s="38" t="s">
        <v>427</v>
      </c>
      <c r="AE11455" s="61" t="s">
        <v>136</v>
      </c>
      <c r="AF11455" s="57">
        <v>200</v>
      </c>
      <c r="AG11455" s="41">
        <v>0</v>
      </c>
      <c r="AH11455">
        <v>48</v>
      </c>
      <c r="AL11455" t="s">
        <v>22</v>
      </c>
      <c r="AM11455">
        <v>72</v>
      </c>
    </row>
    <row r="11456" spans="28:39">
      <c r="AB11456" s="59" t="s">
        <v>656</v>
      </c>
      <c r="AC11456" s="1">
        <v>1</v>
      </c>
      <c r="AD11456" s="38" t="s">
        <v>427</v>
      </c>
      <c r="AE11456" s="61" t="s">
        <v>136</v>
      </c>
      <c r="AF11456" s="57">
        <v>200</v>
      </c>
      <c r="AG11456" s="42">
        <v>10</v>
      </c>
      <c r="AH11456">
        <v>48</v>
      </c>
      <c r="AL11456" t="s">
        <v>22</v>
      </c>
      <c r="AM11456">
        <v>72</v>
      </c>
    </row>
    <row r="11457" spans="28:39">
      <c r="AB11457" s="59" t="s">
        <v>656</v>
      </c>
      <c r="AC11457" s="1">
        <v>1</v>
      </c>
      <c r="AD11457" s="38" t="s">
        <v>427</v>
      </c>
      <c r="AE11457" s="61" t="s">
        <v>136</v>
      </c>
      <c r="AF11457" s="57">
        <v>200</v>
      </c>
      <c r="AG11457" s="43">
        <v>20</v>
      </c>
      <c r="AH11457">
        <v>48</v>
      </c>
      <c r="AL11457" t="s">
        <v>22</v>
      </c>
      <c r="AM11457">
        <v>72</v>
      </c>
    </row>
    <row r="11458" spans="28:39">
      <c r="AB11458" s="59" t="s">
        <v>656</v>
      </c>
      <c r="AC11458" s="1">
        <v>1</v>
      </c>
      <c r="AD11458" s="38" t="s">
        <v>427</v>
      </c>
      <c r="AE11458" s="61" t="s">
        <v>136</v>
      </c>
      <c r="AF11458" s="57">
        <v>200</v>
      </c>
      <c r="AG11458" s="44">
        <v>30</v>
      </c>
      <c r="AH11458">
        <v>37</v>
      </c>
      <c r="AL11458" t="s">
        <v>22</v>
      </c>
      <c r="AM11458">
        <v>72</v>
      </c>
    </row>
    <row r="11459" spans="28:39">
      <c r="AB11459" s="59" t="s">
        <v>656</v>
      </c>
      <c r="AC11459" s="1">
        <v>1</v>
      </c>
      <c r="AD11459" s="38" t="s">
        <v>427</v>
      </c>
      <c r="AE11459" s="61" t="s">
        <v>136</v>
      </c>
      <c r="AF11459" s="57">
        <v>200</v>
      </c>
      <c r="AG11459" s="45">
        <v>40</v>
      </c>
      <c r="AH11459">
        <v>29</v>
      </c>
      <c r="AL11459" t="s">
        <v>22</v>
      </c>
      <c r="AM11459">
        <v>72</v>
      </c>
    </row>
    <row r="11460" spans="28:39">
      <c r="AB11460" s="59" t="s">
        <v>656</v>
      </c>
      <c r="AC11460" s="1">
        <v>1</v>
      </c>
      <c r="AD11460" s="38" t="s">
        <v>427</v>
      </c>
      <c r="AE11460" s="61" t="s">
        <v>136</v>
      </c>
      <c r="AF11460" s="57">
        <v>200</v>
      </c>
      <c r="AG11460" s="46">
        <v>50</v>
      </c>
      <c r="AH11460">
        <v>23</v>
      </c>
      <c r="AL11460" t="s">
        <v>22</v>
      </c>
      <c r="AM11460">
        <v>72</v>
      </c>
    </row>
    <row r="11461" spans="28:39">
      <c r="AB11461" s="59" t="s">
        <v>656</v>
      </c>
      <c r="AC11461" s="1">
        <v>1</v>
      </c>
      <c r="AD11461" s="38" t="s">
        <v>427</v>
      </c>
      <c r="AE11461" s="61" t="s">
        <v>136</v>
      </c>
      <c r="AF11461" s="57">
        <v>200</v>
      </c>
      <c r="AG11461" s="47">
        <v>60</v>
      </c>
      <c r="AH11461">
        <v>19</v>
      </c>
      <c r="AL11461" t="s">
        <v>22</v>
      </c>
      <c r="AM11461">
        <v>72</v>
      </c>
    </row>
    <row r="11462" spans="28:39">
      <c r="AB11462" s="59" t="s">
        <v>656</v>
      </c>
      <c r="AC11462" s="1">
        <v>1</v>
      </c>
      <c r="AD11462" s="38" t="s">
        <v>427</v>
      </c>
      <c r="AE11462" s="61" t="s">
        <v>136</v>
      </c>
      <c r="AF11462" s="57">
        <v>200</v>
      </c>
      <c r="AG11462" s="48">
        <v>70</v>
      </c>
      <c r="AH11462">
        <v>17</v>
      </c>
      <c r="AL11462" t="s">
        <v>22</v>
      </c>
      <c r="AM11462">
        <v>72</v>
      </c>
    </row>
    <row r="11463" spans="28:39">
      <c r="AB11463" s="59" t="s">
        <v>656</v>
      </c>
      <c r="AC11463" s="1">
        <v>1</v>
      </c>
      <c r="AD11463" s="38" t="s">
        <v>428</v>
      </c>
      <c r="AE11463" s="61" t="s">
        <v>136</v>
      </c>
      <c r="AF11463" s="40">
        <v>110</v>
      </c>
      <c r="AG11463" s="41">
        <v>0</v>
      </c>
      <c r="AH11463">
        <v>67</v>
      </c>
      <c r="AL11463" t="s">
        <v>22</v>
      </c>
      <c r="AM11463">
        <v>72</v>
      </c>
    </row>
    <row r="11464" spans="28:39">
      <c r="AB11464" s="59" t="s">
        <v>656</v>
      </c>
      <c r="AC11464" s="1">
        <v>1</v>
      </c>
      <c r="AD11464" s="38" t="s">
        <v>428</v>
      </c>
      <c r="AE11464" s="61" t="s">
        <v>136</v>
      </c>
      <c r="AF11464" s="40">
        <v>110</v>
      </c>
      <c r="AG11464" s="42">
        <v>10</v>
      </c>
      <c r="AH11464">
        <v>67</v>
      </c>
      <c r="AL11464" t="s">
        <v>22</v>
      </c>
      <c r="AM11464">
        <v>72</v>
      </c>
    </row>
    <row r="11465" spans="28:39">
      <c r="AB11465" s="59" t="s">
        <v>656</v>
      </c>
      <c r="AC11465" s="1">
        <v>1</v>
      </c>
      <c r="AD11465" s="38" t="s">
        <v>428</v>
      </c>
      <c r="AE11465" s="61" t="s">
        <v>136</v>
      </c>
      <c r="AF11465" s="40">
        <v>110</v>
      </c>
      <c r="AG11465" s="43">
        <v>20</v>
      </c>
      <c r="AH11465">
        <v>54</v>
      </c>
      <c r="AL11465" t="s">
        <v>22</v>
      </c>
      <c r="AM11465">
        <v>72</v>
      </c>
    </row>
    <row r="11466" spans="28:39">
      <c r="AB11466" s="59" t="s">
        <v>656</v>
      </c>
      <c r="AC11466" s="1">
        <v>1</v>
      </c>
      <c r="AD11466" s="38" t="s">
        <v>428</v>
      </c>
      <c r="AE11466" s="61" t="s">
        <v>136</v>
      </c>
      <c r="AF11466" s="40">
        <v>110</v>
      </c>
      <c r="AG11466" s="44">
        <v>30</v>
      </c>
      <c r="AH11466">
        <v>37</v>
      </c>
      <c r="AL11466" t="s">
        <v>22</v>
      </c>
      <c r="AM11466">
        <v>72</v>
      </c>
    </row>
    <row r="11467" spans="28:39">
      <c r="AB11467" s="59" t="s">
        <v>656</v>
      </c>
      <c r="AC11467" s="1">
        <v>1</v>
      </c>
      <c r="AD11467" s="38" t="s">
        <v>428</v>
      </c>
      <c r="AE11467" s="61" t="s">
        <v>136</v>
      </c>
      <c r="AF11467" s="40">
        <v>110</v>
      </c>
      <c r="AG11467" s="45">
        <v>40</v>
      </c>
      <c r="AH11467">
        <v>29</v>
      </c>
      <c r="AL11467" t="s">
        <v>22</v>
      </c>
      <c r="AM11467">
        <v>72</v>
      </c>
    </row>
    <row r="11468" spans="28:39">
      <c r="AB11468" s="59" t="s">
        <v>656</v>
      </c>
      <c r="AC11468" s="1">
        <v>1</v>
      </c>
      <c r="AD11468" s="38" t="s">
        <v>428</v>
      </c>
      <c r="AE11468" s="61" t="s">
        <v>136</v>
      </c>
      <c r="AF11468" s="40">
        <v>110</v>
      </c>
      <c r="AG11468" s="46">
        <v>50</v>
      </c>
      <c r="AH11468">
        <v>23</v>
      </c>
      <c r="AL11468" t="s">
        <v>22</v>
      </c>
      <c r="AM11468">
        <v>72</v>
      </c>
    </row>
    <row r="11469" spans="28:39">
      <c r="AB11469" s="59" t="s">
        <v>656</v>
      </c>
      <c r="AC11469" s="1">
        <v>1</v>
      </c>
      <c r="AD11469" s="38" t="s">
        <v>428</v>
      </c>
      <c r="AE11469" s="61" t="s">
        <v>136</v>
      </c>
      <c r="AF11469" s="40">
        <v>110</v>
      </c>
      <c r="AG11469" s="47">
        <v>60</v>
      </c>
      <c r="AH11469">
        <v>19</v>
      </c>
      <c r="AL11469" t="s">
        <v>22</v>
      </c>
      <c r="AM11469">
        <v>72</v>
      </c>
    </row>
    <row r="11470" spans="28:39">
      <c r="AB11470" s="59" t="s">
        <v>656</v>
      </c>
      <c r="AC11470" s="1">
        <v>1</v>
      </c>
      <c r="AD11470" s="38" t="s">
        <v>428</v>
      </c>
      <c r="AE11470" s="61" t="s">
        <v>136</v>
      </c>
      <c r="AF11470" s="40">
        <v>110</v>
      </c>
      <c r="AG11470" s="48">
        <v>70</v>
      </c>
      <c r="AH11470">
        <v>17</v>
      </c>
      <c r="AL11470" t="s">
        <v>22</v>
      </c>
      <c r="AM11470">
        <v>72</v>
      </c>
    </row>
    <row r="11471" spans="28:39">
      <c r="AB11471" s="59" t="s">
        <v>656</v>
      </c>
      <c r="AC11471" s="1">
        <v>1</v>
      </c>
      <c r="AD11471" s="38" t="s">
        <v>428</v>
      </c>
      <c r="AE11471" s="61" t="s">
        <v>136</v>
      </c>
      <c r="AF11471" s="49">
        <v>115</v>
      </c>
      <c r="AG11471" s="41">
        <v>0</v>
      </c>
      <c r="AH11471">
        <v>65</v>
      </c>
      <c r="AL11471" t="s">
        <v>22</v>
      </c>
      <c r="AM11471">
        <v>72</v>
      </c>
    </row>
    <row r="11472" spans="28:39">
      <c r="AB11472" s="59" t="s">
        <v>656</v>
      </c>
      <c r="AC11472" s="1">
        <v>1</v>
      </c>
      <c r="AD11472" s="38" t="s">
        <v>428</v>
      </c>
      <c r="AE11472" s="61" t="s">
        <v>136</v>
      </c>
      <c r="AF11472" s="49">
        <v>115</v>
      </c>
      <c r="AG11472" s="42">
        <v>10</v>
      </c>
      <c r="AH11472">
        <v>65</v>
      </c>
      <c r="AL11472" t="s">
        <v>22</v>
      </c>
      <c r="AM11472">
        <v>72</v>
      </c>
    </row>
    <row r="11473" spans="28:39">
      <c r="AB11473" s="59" t="s">
        <v>656</v>
      </c>
      <c r="AC11473" s="1">
        <v>1</v>
      </c>
      <c r="AD11473" s="38" t="s">
        <v>428</v>
      </c>
      <c r="AE11473" s="61" t="s">
        <v>136</v>
      </c>
      <c r="AF11473" s="49">
        <v>115</v>
      </c>
      <c r="AG11473" s="43">
        <v>20</v>
      </c>
      <c r="AH11473">
        <v>54</v>
      </c>
      <c r="AL11473" t="s">
        <v>22</v>
      </c>
      <c r="AM11473">
        <v>72</v>
      </c>
    </row>
    <row r="11474" spans="28:39">
      <c r="AB11474" s="59" t="s">
        <v>656</v>
      </c>
      <c r="AC11474" s="1">
        <v>1</v>
      </c>
      <c r="AD11474" s="38" t="s">
        <v>428</v>
      </c>
      <c r="AE11474" s="61" t="s">
        <v>136</v>
      </c>
      <c r="AF11474" s="49">
        <v>115</v>
      </c>
      <c r="AG11474" s="44">
        <v>30</v>
      </c>
      <c r="AH11474">
        <v>37</v>
      </c>
      <c r="AL11474" t="s">
        <v>22</v>
      </c>
      <c r="AM11474">
        <v>72</v>
      </c>
    </row>
    <row r="11475" spans="28:39">
      <c r="AB11475" s="59" t="s">
        <v>656</v>
      </c>
      <c r="AC11475" s="1">
        <v>1</v>
      </c>
      <c r="AD11475" s="38" t="s">
        <v>428</v>
      </c>
      <c r="AE11475" s="61" t="s">
        <v>136</v>
      </c>
      <c r="AF11475" s="49">
        <v>115</v>
      </c>
      <c r="AG11475" s="45">
        <v>40</v>
      </c>
      <c r="AH11475">
        <v>29</v>
      </c>
      <c r="AL11475" t="s">
        <v>22</v>
      </c>
      <c r="AM11475">
        <v>72</v>
      </c>
    </row>
    <row r="11476" spans="28:39">
      <c r="AB11476" s="59" t="s">
        <v>656</v>
      </c>
      <c r="AC11476" s="1">
        <v>1</v>
      </c>
      <c r="AD11476" s="38" t="s">
        <v>428</v>
      </c>
      <c r="AE11476" s="61" t="s">
        <v>136</v>
      </c>
      <c r="AF11476" s="49">
        <v>115</v>
      </c>
      <c r="AG11476" s="46">
        <v>50</v>
      </c>
      <c r="AH11476">
        <v>23</v>
      </c>
      <c r="AL11476" t="s">
        <v>22</v>
      </c>
      <c r="AM11476">
        <v>72</v>
      </c>
    </row>
    <row r="11477" spans="28:39">
      <c r="AB11477" s="59" t="s">
        <v>656</v>
      </c>
      <c r="AC11477" s="1">
        <v>1</v>
      </c>
      <c r="AD11477" s="38" t="s">
        <v>428</v>
      </c>
      <c r="AE11477" s="61" t="s">
        <v>136</v>
      </c>
      <c r="AF11477" s="49">
        <v>115</v>
      </c>
      <c r="AG11477" s="47">
        <v>60</v>
      </c>
      <c r="AH11477">
        <v>19</v>
      </c>
      <c r="AL11477" t="s">
        <v>22</v>
      </c>
      <c r="AM11477">
        <v>72</v>
      </c>
    </row>
    <row r="11478" spans="28:39">
      <c r="AB11478" s="59" t="s">
        <v>656</v>
      </c>
      <c r="AC11478" s="1">
        <v>1</v>
      </c>
      <c r="AD11478" s="38" t="s">
        <v>428</v>
      </c>
      <c r="AE11478" s="61" t="s">
        <v>136</v>
      </c>
      <c r="AF11478" s="49">
        <v>115</v>
      </c>
      <c r="AG11478" s="48">
        <v>70</v>
      </c>
      <c r="AH11478">
        <v>17</v>
      </c>
      <c r="AL11478" t="s">
        <v>22</v>
      </c>
      <c r="AM11478">
        <v>72</v>
      </c>
    </row>
    <row r="11479" spans="28:39">
      <c r="AB11479" s="59" t="s">
        <v>656</v>
      </c>
      <c r="AC11479" s="1">
        <v>1</v>
      </c>
      <c r="AD11479" s="38" t="s">
        <v>428</v>
      </c>
      <c r="AE11479" s="61" t="s">
        <v>136</v>
      </c>
      <c r="AF11479" s="50">
        <v>120</v>
      </c>
      <c r="AG11479" s="41">
        <v>0</v>
      </c>
      <c r="AH11479">
        <v>64</v>
      </c>
      <c r="AL11479" t="s">
        <v>22</v>
      </c>
      <c r="AM11479">
        <v>72</v>
      </c>
    </row>
    <row r="11480" spans="28:39">
      <c r="AB11480" s="59" t="s">
        <v>656</v>
      </c>
      <c r="AC11480" s="1">
        <v>1</v>
      </c>
      <c r="AD11480" s="38" t="s">
        <v>428</v>
      </c>
      <c r="AE11480" s="61" t="s">
        <v>136</v>
      </c>
      <c r="AF11480" s="50">
        <v>120</v>
      </c>
      <c r="AG11480" s="42">
        <v>10</v>
      </c>
      <c r="AH11480">
        <v>64</v>
      </c>
      <c r="AL11480" t="s">
        <v>22</v>
      </c>
      <c r="AM11480">
        <v>72</v>
      </c>
    </row>
    <row r="11481" spans="28:39">
      <c r="AB11481" s="59" t="s">
        <v>656</v>
      </c>
      <c r="AC11481" s="1">
        <v>1</v>
      </c>
      <c r="AD11481" s="38" t="s">
        <v>428</v>
      </c>
      <c r="AE11481" s="61" t="s">
        <v>136</v>
      </c>
      <c r="AF11481" s="50">
        <v>120</v>
      </c>
      <c r="AG11481" s="43">
        <v>20</v>
      </c>
      <c r="AH11481">
        <v>54</v>
      </c>
      <c r="AL11481" t="s">
        <v>22</v>
      </c>
      <c r="AM11481">
        <v>72</v>
      </c>
    </row>
    <row r="11482" spans="28:39">
      <c r="AB11482" s="59" t="s">
        <v>656</v>
      </c>
      <c r="AC11482" s="1">
        <v>1</v>
      </c>
      <c r="AD11482" s="38" t="s">
        <v>428</v>
      </c>
      <c r="AE11482" s="61" t="s">
        <v>136</v>
      </c>
      <c r="AF11482" s="50">
        <v>120</v>
      </c>
      <c r="AG11482" s="44">
        <v>30</v>
      </c>
      <c r="AH11482">
        <v>37</v>
      </c>
      <c r="AL11482" t="s">
        <v>22</v>
      </c>
      <c r="AM11482">
        <v>72</v>
      </c>
    </row>
    <row r="11483" spans="28:39">
      <c r="AB11483" s="59" t="s">
        <v>656</v>
      </c>
      <c r="AC11483" s="1">
        <v>1</v>
      </c>
      <c r="AD11483" s="38" t="s">
        <v>428</v>
      </c>
      <c r="AE11483" s="61" t="s">
        <v>136</v>
      </c>
      <c r="AF11483" s="50">
        <v>120</v>
      </c>
      <c r="AG11483" s="45">
        <v>40</v>
      </c>
      <c r="AH11483">
        <v>29</v>
      </c>
      <c r="AL11483" t="s">
        <v>22</v>
      </c>
      <c r="AM11483">
        <v>72</v>
      </c>
    </row>
    <row r="11484" spans="28:39">
      <c r="AB11484" s="59" t="s">
        <v>656</v>
      </c>
      <c r="AC11484" s="1">
        <v>1</v>
      </c>
      <c r="AD11484" s="38" t="s">
        <v>428</v>
      </c>
      <c r="AE11484" s="61" t="s">
        <v>136</v>
      </c>
      <c r="AF11484" s="50">
        <v>120</v>
      </c>
      <c r="AG11484" s="46">
        <v>50</v>
      </c>
      <c r="AH11484">
        <v>23</v>
      </c>
      <c r="AL11484" t="s">
        <v>22</v>
      </c>
      <c r="AM11484">
        <v>72</v>
      </c>
    </row>
    <row r="11485" spans="28:39">
      <c r="AB11485" s="59" t="s">
        <v>656</v>
      </c>
      <c r="AC11485" s="1">
        <v>1</v>
      </c>
      <c r="AD11485" s="38" t="s">
        <v>428</v>
      </c>
      <c r="AE11485" s="61" t="s">
        <v>136</v>
      </c>
      <c r="AF11485" s="50">
        <v>120</v>
      </c>
      <c r="AG11485" s="47">
        <v>60</v>
      </c>
      <c r="AH11485">
        <v>19</v>
      </c>
      <c r="AL11485" t="s">
        <v>22</v>
      </c>
      <c r="AM11485">
        <v>72</v>
      </c>
    </row>
    <row r="11486" spans="28:39">
      <c r="AB11486" s="59" t="s">
        <v>656</v>
      </c>
      <c r="AC11486" s="1">
        <v>1</v>
      </c>
      <c r="AD11486" s="38" t="s">
        <v>428</v>
      </c>
      <c r="AE11486" s="61" t="s">
        <v>136</v>
      </c>
      <c r="AF11486" s="50">
        <v>120</v>
      </c>
      <c r="AG11486" s="48">
        <v>70</v>
      </c>
      <c r="AH11486">
        <v>17</v>
      </c>
      <c r="AL11486" t="s">
        <v>22</v>
      </c>
      <c r="AM11486">
        <v>72</v>
      </c>
    </row>
    <row r="11487" spans="28:39">
      <c r="AB11487" s="59" t="s">
        <v>656</v>
      </c>
      <c r="AC11487" s="1">
        <v>1</v>
      </c>
      <c r="AD11487" s="38" t="s">
        <v>428</v>
      </c>
      <c r="AE11487" s="61" t="s">
        <v>136</v>
      </c>
      <c r="AF11487" s="51">
        <v>130</v>
      </c>
      <c r="AG11487" s="41">
        <v>0</v>
      </c>
      <c r="AH11487">
        <v>60</v>
      </c>
      <c r="AL11487" t="s">
        <v>22</v>
      </c>
      <c r="AM11487">
        <v>72</v>
      </c>
    </row>
    <row r="11488" spans="28:39">
      <c r="AB11488" s="59" t="s">
        <v>656</v>
      </c>
      <c r="AC11488" s="1">
        <v>1</v>
      </c>
      <c r="AD11488" s="38" t="s">
        <v>428</v>
      </c>
      <c r="AE11488" s="61" t="s">
        <v>136</v>
      </c>
      <c r="AF11488" s="51">
        <v>130</v>
      </c>
      <c r="AG11488" s="42">
        <v>10</v>
      </c>
      <c r="AH11488">
        <v>60</v>
      </c>
      <c r="AL11488" t="s">
        <v>22</v>
      </c>
      <c r="AM11488">
        <v>72</v>
      </c>
    </row>
    <row r="11489" spans="28:39">
      <c r="AB11489" s="59" t="s">
        <v>656</v>
      </c>
      <c r="AC11489" s="1">
        <v>1</v>
      </c>
      <c r="AD11489" s="38" t="s">
        <v>428</v>
      </c>
      <c r="AE11489" s="61" t="s">
        <v>136</v>
      </c>
      <c r="AF11489" s="51">
        <v>130</v>
      </c>
      <c r="AG11489" s="43">
        <v>20</v>
      </c>
      <c r="AH11489">
        <v>54</v>
      </c>
      <c r="AL11489" t="s">
        <v>22</v>
      </c>
      <c r="AM11489">
        <v>72</v>
      </c>
    </row>
    <row r="11490" spans="28:39">
      <c r="AB11490" s="59" t="s">
        <v>656</v>
      </c>
      <c r="AC11490" s="1">
        <v>1</v>
      </c>
      <c r="AD11490" s="38" t="s">
        <v>428</v>
      </c>
      <c r="AE11490" s="61" t="s">
        <v>136</v>
      </c>
      <c r="AF11490" s="51">
        <v>130</v>
      </c>
      <c r="AG11490" s="44">
        <v>30</v>
      </c>
      <c r="AH11490">
        <v>37</v>
      </c>
      <c r="AL11490" t="s">
        <v>22</v>
      </c>
      <c r="AM11490">
        <v>72</v>
      </c>
    </row>
    <row r="11491" spans="28:39">
      <c r="AB11491" s="59" t="s">
        <v>656</v>
      </c>
      <c r="AC11491" s="1">
        <v>1</v>
      </c>
      <c r="AD11491" s="38" t="s">
        <v>428</v>
      </c>
      <c r="AE11491" s="61" t="s">
        <v>136</v>
      </c>
      <c r="AF11491" s="51">
        <v>130</v>
      </c>
      <c r="AG11491" s="45">
        <v>40</v>
      </c>
      <c r="AH11491">
        <v>29</v>
      </c>
      <c r="AL11491" t="s">
        <v>22</v>
      </c>
      <c r="AM11491">
        <v>72</v>
      </c>
    </row>
    <row r="11492" spans="28:39">
      <c r="AB11492" s="59" t="s">
        <v>656</v>
      </c>
      <c r="AC11492" s="1">
        <v>1</v>
      </c>
      <c r="AD11492" s="38" t="s">
        <v>428</v>
      </c>
      <c r="AE11492" s="61" t="s">
        <v>136</v>
      </c>
      <c r="AF11492" s="51">
        <v>130</v>
      </c>
      <c r="AG11492" s="46">
        <v>50</v>
      </c>
      <c r="AH11492">
        <v>23</v>
      </c>
      <c r="AL11492" t="s">
        <v>22</v>
      </c>
      <c r="AM11492">
        <v>72</v>
      </c>
    </row>
    <row r="11493" spans="28:39">
      <c r="AB11493" s="59" t="s">
        <v>656</v>
      </c>
      <c r="AC11493" s="1">
        <v>1</v>
      </c>
      <c r="AD11493" s="38" t="s">
        <v>428</v>
      </c>
      <c r="AE11493" s="61" t="s">
        <v>136</v>
      </c>
      <c r="AF11493" s="51">
        <v>130</v>
      </c>
      <c r="AG11493" s="47">
        <v>60</v>
      </c>
      <c r="AH11493">
        <v>19</v>
      </c>
      <c r="AL11493" t="s">
        <v>22</v>
      </c>
      <c r="AM11493">
        <v>72</v>
      </c>
    </row>
    <row r="11494" spans="28:39">
      <c r="AB11494" s="59" t="s">
        <v>656</v>
      </c>
      <c r="AC11494" s="1">
        <v>1</v>
      </c>
      <c r="AD11494" s="38" t="s">
        <v>428</v>
      </c>
      <c r="AE11494" s="61" t="s">
        <v>136</v>
      </c>
      <c r="AF11494" s="51">
        <v>130</v>
      </c>
      <c r="AG11494" s="48">
        <v>70</v>
      </c>
      <c r="AH11494">
        <v>17</v>
      </c>
      <c r="AL11494" t="s">
        <v>22</v>
      </c>
      <c r="AM11494">
        <v>72</v>
      </c>
    </row>
    <row r="11495" spans="28:39">
      <c r="AB11495" s="59" t="s">
        <v>656</v>
      </c>
      <c r="AC11495" s="1">
        <v>1</v>
      </c>
      <c r="AD11495" s="38" t="s">
        <v>428</v>
      </c>
      <c r="AE11495" s="61" t="s">
        <v>136</v>
      </c>
      <c r="AF11495" s="52">
        <v>140</v>
      </c>
      <c r="AG11495" s="41">
        <v>0</v>
      </c>
      <c r="AH11495">
        <v>57</v>
      </c>
      <c r="AL11495" t="s">
        <v>22</v>
      </c>
      <c r="AM11495">
        <v>72</v>
      </c>
    </row>
    <row r="11496" spans="28:39">
      <c r="AB11496" s="59" t="s">
        <v>656</v>
      </c>
      <c r="AC11496" s="1">
        <v>1</v>
      </c>
      <c r="AD11496" s="38" t="s">
        <v>428</v>
      </c>
      <c r="AE11496" s="61" t="s">
        <v>136</v>
      </c>
      <c r="AF11496" s="52">
        <v>140</v>
      </c>
      <c r="AG11496" s="42">
        <v>10</v>
      </c>
      <c r="AH11496">
        <v>57</v>
      </c>
      <c r="AL11496" t="s">
        <v>22</v>
      </c>
      <c r="AM11496">
        <v>72</v>
      </c>
    </row>
    <row r="11497" spans="28:39">
      <c r="AB11497" s="59" t="s">
        <v>656</v>
      </c>
      <c r="AC11497" s="1">
        <v>1</v>
      </c>
      <c r="AD11497" s="38" t="s">
        <v>428</v>
      </c>
      <c r="AE11497" s="61" t="s">
        <v>136</v>
      </c>
      <c r="AF11497" s="52">
        <v>140</v>
      </c>
      <c r="AG11497" s="43">
        <v>20</v>
      </c>
      <c r="AH11497">
        <v>54</v>
      </c>
      <c r="AL11497" t="s">
        <v>22</v>
      </c>
      <c r="AM11497">
        <v>72</v>
      </c>
    </row>
    <row r="11498" spans="28:39">
      <c r="AB11498" s="59" t="s">
        <v>656</v>
      </c>
      <c r="AC11498" s="1">
        <v>1</v>
      </c>
      <c r="AD11498" s="38" t="s">
        <v>428</v>
      </c>
      <c r="AE11498" s="61" t="s">
        <v>136</v>
      </c>
      <c r="AF11498" s="52">
        <v>140</v>
      </c>
      <c r="AG11498" s="44">
        <v>30</v>
      </c>
      <c r="AH11498">
        <v>37</v>
      </c>
      <c r="AL11498" t="s">
        <v>22</v>
      </c>
      <c r="AM11498">
        <v>72</v>
      </c>
    </row>
    <row r="11499" spans="28:39">
      <c r="AB11499" s="59" t="s">
        <v>656</v>
      </c>
      <c r="AC11499" s="1">
        <v>1</v>
      </c>
      <c r="AD11499" s="38" t="s">
        <v>428</v>
      </c>
      <c r="AE11499" s="61" t="s">
        <v>136</v>
      </c>
      <c r="AF11499" s="52">
        <v>140</v>
      </c>
      <c r="AG11499" s="45">
        <v>40</v>
      </c>
      <c r="AH11499">
        <v>29</v>
      </c>
      <c r="AL11499" t="s">
        <v>22</v>
      </c>
      <c r="AM11499">
        <v>72</v>
      </c>
    </row>
    <row r="11500" spans="28:39">
      <c r="AB11500" s="59" t="s">
        <v>656</v>
      </c>
      <c r="AC11500" s="1">
        <v>1</v>
      </c>
      <c r="AD11500" s="38" t="s">
        <v>428</v>
      </c>
      <c r="AE11500" s="61" t="s">
        <v>136</v>
      </c>
      <c r="AF11500" s="52">
        <v>140</v>
      </c>
      <c r="AG11500" s="46">
        <v>50</v>
      </c>
      <c r="AH11500">
        <v>23</v>
      </c>
      <c r="AL11500" t="s">
        <v>22</v>
      </c>
      <c r="AM11500">
        <v>72</v>
      </c>
    </row>
    <row r="11501" spans="28:39">
      <c r="AB11501" s="59" t="s">
        <v>656</v>
      </c>
      <c r="AC11501" s="1">
        <v>1</v>
      </c>
      <c r="AD11501" s="38" t="s">
        <v>428</v>
      </c>
      <c r="AE11501" s="61" t="s">
        <v>136</v>
      </c>
      <c r="AF11501" s="52">
        <v>140</v>
      </c>
      <c r="AG11501" s="47">
        <v>60</v>
      </c>
      <c r="AH11501">
        <v>19</v>
      </c>
      <c r="AL11501" t="s">
        <v>22</v>
      </c>
      <c r="AM11501">
        <v>72</v>
      </c>
    </row>
    <row r="11502" spans="28:39">
      <c r="AB11502" s="59" t="s">
        <v>656</v>
      </c>
      <c r="AC11502" s="1">
        <v>1</v>
      </c>
      <c r="AD11502" s="38" t="s">
        <v>428</v>
      </c>
      <c r="AE11502" s="61" t="s">
        <v>136</v>
      </c>
      <c r="AF11502" s="52">
        <v>140</v>
      </c>
      <c r="AG11502" s="48">
        <v>70</v>
      </c>
      <c r="AH11502">
        <v>17</v>
      </c>
      <c r="AL11502" t="s">
        <v>22</v>
      </c>
      <c r="AM11502">
        <v>72</v>
      </c>
    </row>
    <row r="11503" spans="28:39">
      <c r="AB11503" s="59" t="s">
        <v>656</v>
      </c>
      <c r="AC11503" s="1">
        <v>1</v>
      </c>
      <c r="AD11503" s="38" t="s">
        <v>428</v>
      </c>
      <c r="AE11503" s="61" t="s">
        <v>136</v>
      </c>
      <c r="AF11503" s="53">
        <v>150</v>
      </c>
      <c r="AG11503" s="41">
        <v>0</v>
      </c>
      <c r="AH11503">
        <v>54</v>
      </c>
      <c r="AL11503" t="s">
        <v>22</v>
      </c>
      <c r="AM11503">
        <v>72</v>
      </c>
    </row>
    <row r="11504" spans="28:39">
      <c r="AB11504" s="59" t="s">
        <v>656</v>
      </c>
      <c r="AC11504" s="1">
        <v>1</v>
      </c>
      <c r="AD11504" s="38" t="s">
        <v>428</v>
      </c>
      <c r="AE11504" s="61" t="s">
        <v>136</v>
      </c>
      <c r="AF11504" s="53">
        <v>150</v>
      </c>
      <c r="AG11504" s="42">
        <v>10</v>
      </c>
      <c r="AH11504">
        <v>54</v>
      </c>
      <c r="AL11504" t="s">
        <v>22</v>
      </c>
      <c r="AM11504">
        <v>72</v>
      </c>
    </row>
    <row r="11505" spans="28:39">
      <c r="AB11505" s="59" t="s">
        <v>656</v>
      </c>
      <c r="AC11505" s="1">
        <v>1</v>
      </c>
      <c r="AD11505" s="38" t="s">
        <v>428</v>
      </c>
      <c r="AE11505" s="61" t="s">
        <v>136</v>
      </c>
      <c r="AF11505" s="53">
        <v>150</v>
      </c>
      <c r="AG11505" s="43">
        <v>20</v>
      </c>
      <c r="AH11505">
        <v>54</v>
      </c>
      <c r="AL11505" t="s">
        <v>22</v>
      </c>
      <c r="AM11505">
        <v>72</v>
      </c>
    </row>
    <row r="11506" spans="28:39">
      <c r="AB11506" s="59" t="s">
        <v>656</v>
      </c>
      <c r="AC11506" s="1">
        <v>1</v>
      </c>
      <c r="AD11506" s="38" t="s">
        <v>428</v>
      </c>
      <c r="AE11506" s="61" t="s">
        <v>136</v>
      </c>
      <c r="AF11506" s="53">
        <v>150</v>
      </c>
      <c r="AG11506" s="44">
        <v>30</v>
      </c>
      <c r="AH11506">
        <v>37</v>
      </c>
      <c r="AL11506" t="s">
        <v>22</v>
      </c>
      <c r="AM11506">
        <v>72</v>
      </c>
    </row>
    <row r="11507" spans="28:39">
      <c r="AB11507" s="59" t="s">
        <v>656</v>
      </c>
      <c r="AC11507" s="1">
        <v>1</v>
      </c>
      <c r="AD11507" s="38" t="s">
        <v>428</v>
      </c>
      <c r="AE11507" s="61" t="s">
        <v>136</v>
      </c>
      <c r="AF11507" s="53">
        <v>150</v>
      </c>
      <c r="AG11507" s="45">
        <v>40</v>
      </c>
      <c r="AH11507">
        <v>29</v>
      </c>
      <c r="AL11507" t="s">
        <v>22</v>
      </c>
      <c r="AM11507">
        <v>72</v>
      </c>
    </row>
    <row r="11508" spans="28:39">
      <c r="AB11508" s="59" t="s">
        <v>656</v>
      </c>
      <c r="AC11508" s="1">
        <v>1</v>
      </c>
      <c r="AD11508" s="38" t="s">
        <v>428</v>
      </c>
      <c r="AE11508" s="61" t="s">
        <v>136</v>
      </c>
      <c r="AF11508" s="53">
        <v>150</v>
      </c>
      <c r="AG11508" s="46">
        <v>50</v>
      </c>
      <c r="AH11508">
        <v>23</v>
      </c>
      <c r="AL11508" t="s">
        <v>22</v>
      </c>
      <c r="AM11508">
        <v>72</v>
      </c>
    </row>
    <row r="11509" spans="28:39">
      <c r="AB11509" s="59" t="s">
        <v>656</v>
      </c>
      <c r="AC11509" s="1">
        <v>1</v>
      </c>
      <c r="AD11509" s="38" t="s">
        <v>428</v>
      </c>
      <c r="AE11509" s="61" t="s">
        <v>136</v>
      </c>
      <c r="AF11509" s="53">
        <v>150</v>
      </c>
      <c r="AG11509" s="47">
        <v>60</v>
      </c>
      <c r="AH11509">
        <v>19</v>
      </c>
      <c r="AL11509" t="s">
        <v>22</v>
      </c>
      <c r="AM11509">
        <v>72</v>
      </c>
    </row>
    <row r="11510" spans="28:39">
      <c r="AB11510" s="59" t="s">
        <v>656</v>
      </c>
      <c r="AC11510" s="1">
        <v>1</v>
      </c>
      <c r="AD11510" s="38" t="s">
        <v>428</v>
      </c>
      <c r="AE11510" s="61" t="s">
        <v>136</v>
      </c>
      <c r="AF11510" s="53">
        <v>150</v>
      </c>
      <c r="AG11510" s="48">
        <v>70</v>
      </c>
      <c r="AH11510">
        <v>17</v>
      </c>
      <c r="AL11510" t="s">
        <v>22</v>
      </c>
      <c r="AM11510">
        <v>72</v>
      </c>
    </row>
    <row r="11511" spans="28:39">
      <c r="AB11511" s="59" t="s">
        <v>656</v>
      </c>
      <c r="AC11511" s="1">
        <v>1</v>
      </c>
      <c r="AD11511" s="38" t="s">
        <v>428</v>
      </c>
      <c r="AE11511" s="61" t="s">
        <v>136</v>
      </c>
      <c r="AF11511" s="54">
        <v>160</v>
      </c>
      <c r="AG11511" s="41">
        <v>0</v>
      </c>
      <c r="AH11511">
        <v>52</v>
      </c>
      <c r="AL11511" t="s">
        <v>22</v>
      </c>
      <c r="AM11511">
        <v>72</v>
      </c>
    </row>
    <row r="11512" spans="28:39">
      <c r="AB11512" s="59" t="s">
        <v>656</v>
      </c>
      <c r="AC11512" s="1">
        <v>1</v>
      </c>
      <c r="AD11512" s="38" t="s">
        <v>428</v>
      </c>
      <c r="AE11512" s="61" t="s">
        <v>136</v>
      </c>
      <c r="AF11512" s="54">
        <v>160</v>
      </c>
      <c r="AG11512" s="42">
        <v>10</v>
      </c>
      <c r="AH11512">
        <v>52</v>
      </c>
      <c r="AL11512" t="s">
        <v>22</v>
      </c>
      <c r="AM11512">
        <v>72</v>
      </c>
    </row>
    <row r="11513" spans="28:39">
      <c r="AB11513" s="59" t="s">
        <v>656</v>
      </c>
      <c r="AC11513" s="1">
        <v>1</v>
      </c>
      <c r="AD11513" s="38" t="s">
        <v>428</v>
      </c>
      <c r="AE11513" s="61" t="s">
        <v>136</v>
      </c>
      <c r="AF11513" s="54">
        <v>160</v>
      </c>
      <c r="AG11513" s="43">
        <v>20</v>
      </c>
      <c r="AH11513">
        <v>52</v>
      </c>
      <c r="AL11513" t="s">
        <v>22</v>
      </c>
      <c r="AM11513">
        <v>72</v>
      </c>
    </row>
    <row r="11514" spans="28:39">
      <c r="AB11514" s="59" t="s">
        <v>656</v>
      </c>
      <c r="AC11514" s="1">
        <v>1</v>
      </c>
      <c r="AD11514" s="38" t="s">
        <v>428</v>
      </c>
      <c r="AE11514" s="61" t="s">
        <v>136</v>
      </c>
      <c r="AF11514" s="54">
        <v>160</v>
      </c>
      <c r="AG11514" s="44">
        <v>30</v>
      </c>
      <c r="AH11514">
        <v>37</v>
      </c>
      <c r="AL11514" t="s">
        <v>22</v>
      </c>
      <c r="AM11514">
        <v>72</v>
      </c>
    </row>
    <row r="11515" spans="28:39">
      <c r="AB11515" s="59" t="s">
        <v>656</v>
      </c>
      <c r="AC11515" s="1">
        <v>1</v>
      </c>
      <c r="AD11515" s="38" t="s">
        <v>428</v>
      </c>
      <c r="AE11515" s="61" t="s">
        <v>136</v>
      </c>
      <c r="AF11515" s="54">
        <v>160</v>
      </c>
      <c r="AG11515" s="45">
        <v>40</v>
      </c>
      <c r="AH11515">
        <v>29</v>
      </c>
      <c r="AL11515" t="s">
        <v>22</v>
      </c>
      <c r="AM11515">
        <v>72</v>
      </c>
    </row>
    <row r="11516" spans="28:39">
      <c r="AB11516" s="59" t="s">
        <v>656</v>
      </c>
      <c r="AC11516" s="1">
        <v>1</v>
      </c>
      <c r="AD11516" s="38" t="s">
        <v>428</v>
      </c>
      <c r="AE11516" s="61" t="s">
        <v>136</v>
      </c>
      <c r="AF11516" s="54">
        <v>160</v>
      </c>
      <c r="AG11516" s="46">
        <v>50</v>
      </c>
      <c r="AH11516">
        <v>23</v>
      </c>
      <c r="AL11516" t="s">
        <v>22</v>
      </c>
      <c r="AM11516">
        <v>72</v>
      </c>
    </row>
    <row r="11517" spans="28:39">
      <c r="AB11517" s="59" t="s">
        <v>656</v>
      </c>
      <c r="AC11517" s="1">
        <v>1</v>
      </c>
      <c r="AD11517" s="38" t="s">
        <v>428</v>
      </c>
      <c r="AE11517" s="61" t="s">
        <v>136</v>
      </c>
      <c r="AF11517" s="54">
        <v>160</v>
      </c>
      <c r="AG11517" s="47">
        <v>60</v>
      </c>
      <c r="AH11517">
        <v>19</v>
      </c>
      <c r="AL11517" t="s">
        <v>22</v>
      </c>
      <c r="AM11517">
        <v>72</v>
      </c>
    </row>
    <row r="11518" spans="28:39">
      <c r="AB11518" s="59" t="s">
        <v>656</v>
      </c>
      <c r="AC11518" s="1">
        <v>1</v>
      </c>
      <c r="AD11518" s="38" t="s">
        <v>428</v>
      </c>
      <c r="AE11518" s="61" t="s">
        <v>136</v>
      </c>
      <c r="AF11518" s="54">
        <v>160</v>
      </c>
      <c r="AG11518" s="48">
        <v>70</v>
      </c>
      <c r="AH11518">
        <v>17</v>
      </c>
      <c r="AL11518" t="s">
        <v>22</v>
      </c>
      <c r="AM11518">
        <v>72</v>
      </c>
    </row>
    <row r="11519" spans="28:39">
      <c r="AB11519" s="59" t="s">
        <v>656</v>
      </c>
      <c r="AC11519" s="1">
        <v>1</v>
      </c>
      <c r="AD11519" s="38" t="s">
        <v>428</v>
      </c>
      <c r="AE11519" s="61" t="s">
        <v>136</v>
      </c>
      <c r="AF11519" s="55">
        <v>170</v>
      </c>
      <c r="AG11519" s="41">
        <v>0</v>
      </c>
      <c r="AH11519">
        <v>50</v>
      </c>
      <c r="AL11519" t="s">
        <v>22</v>
      </c>
      <c r="AM11519">
        <v>72</v>
      </c>
    </row>
    <row r="11520" spans="28:39">
      <c r="AB11520" s="59" t="s">
        <v>656</v>
      </c>
      <c r="AC11520" s="1">
        <v>1</v>
      </c>
      <c r="AD11520" s="38" t="s">
        <v>428</v>
      </c>
      <c r="AE11520" s="61" t="s">
        <v>136</v>
      </c>
      <c r="AF11520" s="55">
        <v>170</v>
      </c>
      <c r="AG11520" s="42">
        <v>10</v>
      </c>
      <c r="AH11520">
        <v>50</v>
      </c>
      <c r="AL11520" t="s">
        <v>22</v>
      </c>
      <c r="AM11520">
        <v>72</v>
      </c>
    </row>
    <row r="11521" spans="28:39">
      <c r="AB11521" s="59" t="s">
        <v>656</v>
      </c>
      <c r="AC11521" s="1">
        <v>1</v>
      </c>
      <c r="AD11521" s="38" t="s">
        <v>428</v>
      </c>
      <c r="AE11521" s="61" t="s">
        <v>136</v>
      </c>
      <c r="AF11521" s="55">
        <v>170</v>
      </c>
      <c r="AG11521" s="43">
        <v>20</v>
      </c>
      <c r="AH11521">
        <v>50</v>
      </c>
      <c r="AL11521" t="s">
        <v>22</v>
      </c>
      <c r="AM11521">
        <v>72</v>
      </c>
    </row>
    <row r="11522" spans="28:39">
      <c r="AB11522" s="59" t="s">
        <v>656</v>
      </c>
      <c r="AC11522" s="1">
        <v>1</v>
      </c>
      <c r="AD11522" s="38" t="s">
        <v>428</v>
      </c>
      <c r="AE11522" s="61" t="s">
        <v>136</v>
      </c>
      <c r="AF11522" s="55">
        <v>170</v>
      </c>
      <c r="AG11522" s="44">
        <v>30</v>
      </c>
      <c r="AH11522">
        <v>37</v>
      </c>
      <c r="AL11522" t="s">
        <v>22</v>
      </c>
      <c r="AM11522">
        <v>72</v>
      </c>
    </row>
    <row r="11523" spans="28:39">
      <c r="AB11523" s="59" t="s">
        <v>656</v>
      </c>
      <c r="AC11523" s="1">
        <v>1</v>
      </c>
      <c r="AD11523" s="38" t="s">
        <v>428</v>
      </c>
      <c r="AE11523" s="61" t="s">
        <v>136</v>
      </c>
      <c r="AF11523" s="55">
        <v>170</v>
      </c>
      <c r="AG11523" s="45">
        <v>40</v>
      </c>
      <c r="AH11523">
        <v>29</v>
      </c>
      <c r="AL11523" t="s">
        <v>22</v>
      </c>
      <c r="AM11523">
        <v>72</v>
      </c>
    </row>
    <row r="11524" spans="28:39">
      <c r="AB11524" s="59" t="s">
        <v>656</v>
      </c>
      <c r="AC11524" s="1">
        <v>1</v>
      </c>
      <c r="AD11524" s="38" t="s">
        <v>428</v>
      </c>
      <c r="AE11524" s="61" t="s">
        <v>136</v>
      </c>
      <c r="AF11524" s="55">
        <v>170</v>
      </c>
      <c r="AG11524" s="46">
        <v>50</v>
      </c>
      <c r="AH11524">
        <v>23</v>
      </c>
      <c r="AL11524" t="s">
        <v>22</v>
      </c>
      <c r="AM11524">
        <v>72</v>
      </c>
    </row>
    <row r="11525" spans="28:39">
      <c r="AB11525" s="59" t="s">
        <v>656</v>
      </c>
      <c r="AC11525" s="1">
        <v>1</v>
      </c>
      <c r="AD11525" s="38" t="s">
        <v>428</v>
      </c>
      <c r="AE11525" s="61" t="s">
        <v>136</v>
      </c>
      <c r="AF11525" s="55">
        <v>170</v>
      </c>
      <c r="AG11525" s="47">
        <v>60</v>
      </c>
      <c r="AH11525">
        <v>19</v>
      </c>
      <c r="AL11525" t="s">
        <v>22</v>
      </c>
      <c r="AM11525">
        <v>72</v>
      </c>
    </row>
    <row r="11526" spans="28:39">
      <c r="AB11526" s="59" t="s">
        <v>656</v>
      </c>
      <c r="AC11526" s="1">
        <v>1</v>
      </c>
      <c r="AD11526" s="38" t="s">
        <v>428</v>
      </c>
      <c r="AE11526" s="61" t="s">
        <v>136</v>
      </c>
      <c r="AF11526" s="55">
        <v>170</v>
      </c>
      <c r="AG11526" s="48">
        <v>70</v>
      </c>
      <c r="AH11526">
        <v>17</v>
      </c>
      <c r="AL11526" t="s">
        <v>22</v>
      </c>
      <c r="AM11526">
        <v>72</v>
      </c>
    </row>
    <row r="11527" spans="28:39">
      <c r="AB11527" s="59" t="s">
        <v>656</v>
      </c>
      <c r="AC11527" s="1">
        <v>1</v>
      </c>
      <c r="AD11527" s="38" t="s">
        <v>428</v>
      </c>
      <c r="AE11527" s="61" t="s">
        <v>136</v>
      </c>
      <c r="AF11527" s="56">
        <v>180</v>
      </c>
      <c r="AG11527" s="41">
        <v>0</v>
      </c>
      <c r="AH11527">
        <v>48</v>
      </c>
      <c r="AL11527" t="s">
        <v>22</v>
      </c>
      <c r="AM11527">
        <v>72</v>
      </c>
    </row>
    <row r="11528" spans="28:39">
      <c r="AB11528" s="59" t="s">
        <v>656</v>
      </c>
      <c r="AC11528" s="1">
        <v>1</v>
      </c>
      <c r="AD11528" s="38" t="s">
        <v>428</v>
      </c>
      <c r="AE11528" s="61" t="s">
        <v>136</v>
      </c>
      <c r="AF11528" s="56">
        <v>180</v>
      </c>
      <c r="AG11528" s="42">
        <v>10</v>
      </c>
      <c r="AH11528">
        <v>48</v>
      </c>
      <c r="AL11528" t="s">
        <v>22</v>
      </c>
      <c r="AM11528">
        <v>72</v>
      </c>
    </row>
    <row r="11529" spans="28:39">
      <c r="AB11529" s="59" t="s">
        <v>656</v>
      </c>
      <c r="AC11529" s="1">
        <v>1</v>
      </c>
      <c r="AD11529" s="38" t="s">
        <v>428</v>
      </c>
      <c r="AE11529" s="61" t="s">
        <v>136</v>
      </c>
      <c r="AF11529" s="56">
        <v>180</v>
      </c>
      <c r="AG11529" s="43">
        <v>20</v>
      </c>
      <c r="AH11529">
        <v>48</v>
      </c>
      <c r="AL11529" t="s">
        <v>22</v>
      </c>
      <c r="AM11529">
        <v>72</v>
      </c>
    </row>
    <row r="11530" spans="28:39">
      <c r="AB11530" s="59" t="s">
        <v>656</v>
      </c>
      <c r="AC11530" s="1">
        <v>1</v>
      </c>
      <c r="AD11530" s="38" t="s">
        <v>428</v>
      </c>
      <c r="AE11530" s="61" t="s">
        <v>136</v>
      </c>
      <c r="AF11530" s="56">
        <v>180</v>
      </c>
      <c r="AG11530" s="44">
        <v>30</v>
      </c>
      <c r="AH11530">
        <v>37</v>
      </c>
      <c r="AL11530" t="s">
        <v>22</v>
      </c>
      <c r="AM11530">
        <v>72</v>
      </c>
    </row>
    <row r="11531" spans="28:39">
      <c r="AB11531" s="59" t="s">
        <v>656</v>
      </c>
      <c r="AC11531" s="1">
        <v>1</v>
      </c>
      <c r="AD11531" s="38" t="s">
        <v>428</v>
      </c>
      <c r="AE11531" s="61" t="s">
        <v>136</v>
      </c>
      <c r="AF11531" s="56">
        <v>180</v>
      </c>
      <c r="AG11531" s="45">
        <v>40</v>
      </c>
      <c r="AH11531">
        <v>29</v>
      </c>
      <c r="AL11531" t="s">
        <v>22</v>
      </c>
      <c r="AM11531">
        <v>72</v>
      </c>
    </row>
    <row r="11532" spans="28:39">
      <c r="AB11532" s="59" t="s">
        <v>656</v>
      </c>
      <c r="AC11532" s="1">
        <v>1</v>
      </c>
      <c r="AD11532" s="38" t="s">
        <v>428</v>
      </c>
      <c r="AE11532" s="61" t="s">
        <v>136</v>
      </c>
      <c r="AF11532" s="56">
        <v>180</v>
      </c>
      <c r="AG11532" s="46">
        <v>50</v>
      </c>
      <c r="AH11532">
        <v>23</v>
      </c>
      <c r="AL11532" t="s">
        <v>22</v>
      </c>
      <c r="AM11532">
        <v>72</v>
      </c>
    </row>
    <row r="11533" spans="28:39">
      <c r="AB11533" s="59" t="s">
        <v>656</v>
      </c>
      <c r="AC11533" s="1">
        <v>1</v>
      </c>
      <c r="AD11533" s="38" t="s">
        <v>428</v>
      </c>
      <c r="AE11533" s="61" t="s">
        <v>136</v>
      </c>
      <c r="AF11533" s="56">
        <v>180</v>
      </c>
      <c r="AG11533" s="47">
        <v>60</v>
      </c>
      <c r="AH11533">
        <v>19</v>
      </c>
      <c r="AL11533" t="s">
        <v>22</v>
      </c>
      <c r="AM11533">
        <v>72</v>
      </c>
    </row>
    <row r="11534" spans="28:39">
      <c r="AB11534" s="59" t="s">
        <v>656</v>
      </c>
      <c r="AC11534" s="1">
        <v>1</v>
      </c>
      <c r="AD11534" s="38" t="s">
        <v>428</v>
      </c>
      <c r="AE11534" s="61" t="s">
        <v>136</v>
      </c>
      <c r="AF11534" s="56">
        <v>180</v>
      </c>
      <c r="AG11534" s="48">
        <v>70</v>
      </c>
      <c r="AH11534">
        <v>17</v>
      </c>
      <c r="AL11534" t="s">
        <v>22</v>
      </c>
      <c r="AM11534">
        <v>72</v>
      </c>
    </row>
    <row r="11535" spans="28:39">
      <c r="AB11535" s="59" t="s">
        <v>656</v>
      </c>
      <c r="AC11535" s="1">
        <v>1</v>
      </c>
      <c r="AD11535" s="38" t="s">
        <v>428</v>
      </c>
      <c r="AE11535" s="61" t="s">
        <v>136</v>
      </c>
      <c r="AF11535" s="57">
        <v>200</v>
      </c>
      <c r="AG11535" s="41">
        <v>0</v>
      </c>
      <c r="AH11535">
        <v>45</v>
      </c>
      <c r="AL11535" t="s">
        <v>22</v>
      </c>
      <c r="AM11535">
        <v>72</v>
      </c>
    </row>
    <row r="11536" spans="28:39">
      <c r="AB11536" s="59" t="s">
        <v>656</v>
      </c>
      <c r="AC11536" s="1">
        <v>1</v>
      </c>
      <c r="AD11536" s="38" t="s">
        <v>428</v>
      </c>
      <c r="AE11536" s="61" t="s">
        <v>136</v>
      </c>
      <c r="AF11536" s="57">
        <v>200</v>
      </c>
      <c r="AG11536" s="42">
        <v>10</v>
      </c>
      <c r="AH11536">
        <v>45</v>
      </c>
      <c r="AL11536" t="s">
        <v>22</v>
      </c>
      <c r="AM11536">
        <v>72</v>
      </c>
    </row>
    <row r="11537" spans="28:39">
      <c r="AB11537" s="59" t="s">
        <v>656</v>
      </c>
      <c r="AC11537" s="1">
        <v>1</v>
      </c>
      <c r="AD11537" s="38" t="s">
        <v>428</v>
      </c>
      <c r="AE11537" s="61" t="s">
        <v>136</v>
      </c>
      <c r="AF11537" s="57">
        <v>200</v>
      </c>
      <c r="AG11537" s="43">
        <v>20</v>
      </c>
      <c r="AH11537">
        <v>45</v>
      </c>
      <c r="AL11537" t="s">
        <v>22</v>
      </c>
      <c r="AM11537">
        <v>72</v>
      </c>
    </row>
    <row r="11538" spans="28:39">
      <c r="AB11538" s="59" t="s">
        <v>656</v>
      </c>
      <c r="AC11538" s="1">
        <v>1</v>
      </c>
      <c r="AD11538" s="38" t="s">
        <v>428</v>
      </c>
      <c r="AE11538" s="61" t="s">
        <v>136</v>
      </c>
      <c r="AF11538" s="57">
        <v>200</v>
      </c>
      <c r="AG11538" s="44">
        <v>30</v>
      </c>
      <c r="AH11538">
        <v>37</v>
      </c>
      <c r="AL11538" t="s">
        <v>22</v>
      </c>
      <c r="AM11538">
        <v>72</v>
      </c>
    </row>
    <row r="11539" spans="28:39">
      <c r="AB11539" s="59" t="s">
        <v>656</v>
      </c>
      <c r="AC11539" s="1">
        <v>1</v>
      </c>
      <c r="AD11539" s="38" t="s">
        <v>428</v>
      </c>
      <c r="AE11539" s="61" t="s">
        <v>136</v>
      </c>
      <c r="AF11539" s="57">
        <v>200</v>
      </c>
      <c r="AG11539" s="45">
        <v>40</v>
      </c>
      <c r="AH11539">
        <v>29</v>
      </c>
      <c r="AL11539" t="s">
        <v>22</v>
      </c>
      <c r="AM11539">
        <v>72</v>
      </c>
    </row>
    <row r="11540" spans="28:39">
      <c r="AB11540" s="59" t="s">
        <v>656</v>
      </c>
      <c r="AC11540" s="1">
        <v>1</v>
      </c>
      <c r="AD11540" s="38" t="s">
        <v>428</v>
      </c>
      <c r="AE11540" s="61" t="s">
        <v>136</v>
      </c>
      <c r="AF11540" s="57">
        <v>200</v>
      </c>
      <c r="AG11540" s="46">
        <v>50</v>
      </c>
      <c r="AH11540">
        <v>23</v>
      </c>
      <c r="AL11540" t="s">
        <v>22</v>
      </c>
      <c r="AM11540">
        <v>72</v>
      </c>
    </row>
    <row r="11541" spans="28:39">
      <c r="AB11541" s="59" t="s">
        <v>656</v>
      </c>
      <c r="AC11541" s="1">
        <v>1</v>
      </c>
      <c r="AD11541" s="38" t="s">
        <v>428</v>
      </c>
      <c r="AE11541" s="61" t="s">
        <v>136</v>
      </c>
      <c r="AF11541" s="57">
        <v>200</v>
      </c>
      <c r="AG11541" s="47">
        <v>60</v>
      </c>
      <c r="AH11541">
        <v>19</v>
      </c>
      <c r="AL11541" t="s">
        <v>22</v>
      </c>
      <c r="AM11541">
        <v>72</v>
      </c>
    </row>
    <row r="11542" spans="28:39">
      <c r="AB11542" s="59" t="s">
        <v>656</v>
      </c>
      <c r="AC11542" s="1">
        <v>1</v>
      </c>
      <c r="AD11542" s="38" t="s">
        <v>428</v>
      </c>
      <c r="AE11542" s="61" t="s">
        <v>136</v>
      </c>
      <c r="AF11542" s="57">
        <v>200</v>
      </c>
      <c r="AG11542" s="48">
        <v>70</v>
      </c>
      <c r="AH11542">
        <v>17</v>
      </c>
      <c r="AL11542" t="s">
        <v>22</v>
      </c>
      <c r="AM11542">
        <v>72</v>
      </c>
    </row>
    <row r="11543" spans="28:39">
      <c r="AE11543" s="61" t="s">
        <v>136</v>
      </c>
      <c r="AL11543" t="s">
        <v>22</v>
      </c>
      <c r="AM11543">
        <v>72</v>
      </c>
    </row>
    <row r="11544" spans="28:39">
      <c r="AB11544" t="s">
        <v>650</v>
      </c>
      <c r="AC11544" s="1">
        <v>2</v>
      </c>
      <c r="AD11544" s="38" t="s">
        <v>337</v>
      </c>
      <c r="AE11544" s="61" t="s">
        <v>136</v>
      </c>
      <c r="AF11544" s="40">
        <v>110</v>
      </c>
      <c r="AG11544" s="41">
        <v>0</v>
      </c>
      <c r="AH11544">
        <v>79</v>
      </c>
      <c r="AL11544" t="s">
        <v>22</v>
      </c>
      <c r="AM11544">
        <v>72</v>
      </c>
    </row>
    <row r="11545" spans="28:39">
      <c r="AB11545" t="s">
        <v>650</v>
      </c>
      <c r="AC11545" s="1">
        <v>2</v>
      </c>
      <c r="AD11545" s="38" t="s">
        <v>337</v>
      </c>
      <c r="AE11545" s="61" t="s">
        <v>136</v>
      </c>
      <c r="AF11545" s="40">
        <v>110</v>
      </c>
      <c r="AG11545" s="42">
        <v>10</v>
      </c>
      <c r="AH11545">
        <v>75</v>
      </c>
      <c r="AL11545" t="s">
        <v>22</v>
      </c>
      <c r="AM11545">
        <v>72</v>
      </c>
    </row>
    <row r="11546" spans="28:39">
      <c r="AB11546" t="s">
        <v>650</v>
      </c>
      <c r="AC11546" s="1">
        <v>2</v>
      </c>
      <c r="AD11546" s="38" t="s">
        <v>337</v>
      </c>
      <c r="AE11546" s="61" t="s">
        <v>136</v>
      </c>
      <c r="AF11546" s="40">
        <v>110</v>
      </c>
      <c r="AG11546" s="43">
        <v>20</v>
      </c>
      <c r="AH11546">
        <v>64</v>
      </c>
      <c r="AL11546" t="s">
        <v>22</v>
      </c>
      <c r="AM11546">
        <v>72</v>
      </c>
    </row>
    <row r="11547" spans="28:39">
      <c r="AB11547" t="s">
        <v>650</v>
      </c>
      <c r="AC11547" s="1">
        <v>2</v>
      </c>
      <c r="AD11547" s="38" t="s">
        <v>337</v>
      </c>
      <c r="AE11547" s="61" t="s">
        <v>136</v>
      </c>
      <c r="AF11547" s="40">
        <v>110</v>
      </c>
      <c r="AG11547" s="44">
        <v>30</v>
      </c>
      <c r="AH11547">
        <v>57</v>
      </c>
      <c r="AL11547" t="s">
        <v>22</v>
      </c>
      <c r="AM11547">
        <v>72</v>
      </c>
    </row>
    <row r="11548" spans="28:39">
      <c r="AB11548" t="s">
        <v>650</v>
      </c>
      <c r="AC11548" s="1">
        <v>2</v>
      </c>
      <c r="AD11548" s="38" t="s">
        <v>337</v>
      </c>
      <c r="AE11548" s="61" t="s">
        <v>136</v>
      </c>
      <c r="AF11548" s="40">
        <v>110</v>
      </c>
      <c r="AG11548" s="45">
        <v>40</v>
      </c>
      <c r="AH11548">
        <v>52</v>
      </c>
      <c r="AL11548" t="s">
        <v>22</v>
      </c>
      <c r="AM11548">
        <v>72</v>
      </c>
    </row>
    <row r="11549" spans="28:39">
      <c r="AB11549" t="s">
        <v>650</v>
      </c>
      <c r="AC11549" s="1">
        <v>2</v>
      </c>
      <c r="AD11549" s="38" t="s">
        <v>337</v>
      </c>
      <c r="AE11549" s="61" t="s">
        <v>136</v>
      </c>
      <c r="AF11549" s="40">
        <v>110</v>
      </c>
      <c r="AG11549" s="46">
        <v>50</v>
      </c>
      <c r="AH11549">
        <v>48</v>
      </c>
      <c r="AL11549" t="s">
        <v>22</v>
      </c>
      <c r="AM11549">
        <v>72</v>
      </c>
    </row>
    <row r="11550" spans="28:39">
      <c r="AB11550" t="s">
        <v>650</v>
      </c>
      <c r="AC11550" s="1">
        <v>2</v>
      </c>
      <c r="AD11550" s="38" t="s">
        <v>337</v>
      </c>
      <c r="AE11550" s="61" t="s">
        <v>136</v>
      </c>
      <c r="AF11550" s="40">
        <v>110</v>
      </c>
      <c r="AG11550" s="47">
        <v>60</v>
      </c>
      <c r="AH11550">
        <v>43</v>
      </c>
      <c r="AL11550" t="s">
        <v>22</v>
      </c>
      <c r="AM11550">
        <v>72</v>
      </c>
    </row>
    <row r="11551" spans="28:39">
      <c r="AB11551" t="s">
        <v>650</v>
      </c>
      <c r="AC11551" s="1">
        <v>2</v>
      </c>
      <c r="AD11551" s="38" t="s">
        <v>337</v>
      </c>
      <c r="AE11551" s="61" t="s">
        <v>136</v>
      </c>
      <c r="AF11551" s="40">
        <v>110</v>
      </c>
      <c r="AG11551" s="48">
        <v>70</v>
      </c>
      <c r="AH11551">
        <v>40</v>
      </c>
      <c r="AL11551" t="s">
        <v>22</v>
      </c>
      <c r="AM11551">
        <v>72</v>
      </c>
    </row>
    <row r="11552" spans="28:39">
      <c r="AB11552" t="s">
        <v>650</v>
      </c>
      <c r="AC11552" s="1">
        <v>2</v>
      </c>
      <c r="AD11552" s="38" t="s">
        <v>337</v>
      </c>
      <c r="AE11552" s="61" t="s">
        <v>136</v>
      </c>
      <c r="AF11552" s="49">
        <v>115</v>
      </c>
      <c r="AG11552" s="41">
        <v>0</v>
      </c>
      <c r="AH11552">
        <v>77</v>
      </c>
      <c r="AL11552" t="s">
        <v>22</v>
      </c>
      <c r="AM11552">
        <v>72</v>
      </c>
    </row>
    <row r="11553" spans="28:39">
      <c r="AB11553" t="s">
        <v>650</v>
      </c>
      <c r="AC11553" s="1">
        <v>2</v>
      </c>
      <c r="AD11553" s="38" t="s">
        <v>337</v>
      </c>
      <c r="AE11553" s="61" t="s">
        <v>136</v>
      </c>
      <c r="AF11553" s="49">
        <v>115</v>
      </c>
      <c r="AG11553" s="42">
        <v>10</v>
      </c>
      <c r="AH11553">
        <v>74</v>
      </c>
      <c r="AL11553" t="s">
        <v>22</v>
      </c>
      <c r="AM11553">
        <v>72</v>
      </c>
    </row>
    <row r="11554" spans="28:39">
      <c r="AB11554" t="s">
        <v>650</v>
      </c>
      <c r="AC11554" s="1">
        <v>2</v>
      </c>
      <c r="AD11554" s="38" t="s">
        <v>337</v>
      </c>
      <c r="AE11554" s="61" t="s">
        <v>136</v>
      </c>
      <c r="AF11554" s="49">
        <v>115</v>
      </c>
      <c r="AG11554" s="43">
        <v>20</v>
      </c>
      <c r="AH11554">
        <v>64</v>
      </c>
      <c r="AL11554" t="s">
        <v>22</v>
      </c>
      <c r="AM11554">
        <v>72</v>
      </c>
    </row>
    <row r="11555" spans="28:39">
      <c r="AB11555" t="s">
        <v>650</v>
      </c>
      <c r="AC11555" s="1">
        <v>2</v>
      </c>
      <c r="AD11555" s="38" t="s">
        <v>337</v>
      </c>
      <c r="AE11555" s="61" t="s">
        <v>136</v>
      </c>
      <c r="AF11555" s="49">
        <v>115</v>
      </c>
      <c r="AG11555" s="44">
        <v>30</v>
      </c>
      <c r="AH11555">
        <v>57</v>
      </c>
      <c r="AL11555" t="s">
        <v>22</v>
      </c>
      <c r="AM11555">
        <v>72</v>
      </c>
    </row>
    <row r="11556" spans="28:39">
      <c r="AB11556" t="s">
        <v>650</v>
      </c>
      <c r="AC11556" s="1">
        <v>2</v>
      </c>
      <c r="AD11556" s="38" t="s">
        <v>337</v>
      </c>
      <c r="AE11556" s="61" t="s">
        <v>136</v>
      </c>
      <c r="AF11556" s="49">
        <v>115</v>
      </c>
      <c r="AG11556" s="45">
        <v>40</v>
      </c>
      <c r="AH11556">
        <v>52</v>
      </c>
      <c r="AL11556" t="s">
        <v>22</v>
      </c>
      <c r="AM11556">
        <v>72</v>
      </c>
    </row>
    <row r="11557" spans="28:39">
      <c r="AB11557" t="s">
        <v>650</v>
      </c>
      <c r="AC11557" s="1">
        <v>2</v>
      </c>
      <c r="AD11557" s="38" t="s">
        <v>337</v>
      </c>
      <c r="AE11557" s="61" t="s">
        <v>136</v>
      </c>
      <c r="AF11557" s="49">
        <v>115</v>
      </c>
      <c r="AG11557" s="46">
        <v>50</v>
      </c>
      <c r="AH11557">
        <v>48</v>
      </c>
      <c r="AL11557" t="s">
        <v>22</v>
      </c>
      <c r="AM11557">
        <v>72</v>
      </c>
    </row>
    <row r="11558" spans="28:39">
      <c r="AB11558" t="s">
        <v>650</v>
      </c>
      <c r="AC11558" s="1">
        <v>2</v>
      </c>
      <c r="AD11558" s="38" t="s">
        <v>337</v>
      </c>
      <c r="AE11558" s="61" t="s">
        <v>136</v>
      </c>
      <c r="AF11558" s="49">
        <v>115</v>
      </c>
      <c r="AG11558" s="47">
        <v>60</v>
      </c>
      <c r="AH11558">
        <v>43</v>
      </c>
      <c r="AL11558" t="s">
        <v>22</v>
      </c>
      <c r="AM11558">
        <v>72</v>
      </c>
    </row>
    <row r="11559" spans="28:39">
      <c r="AB11559" t="s">
        <v>650</v>
      </c>
      <c r="AC11559" s="1">
        <v>2</v>
      </c>
      <c r="AD11559" s="38" t="s">
        <v>337</v>
      </c>
      <c r="AE11559" s="61" t="s">
        <v>136</v>
      </c>
      <c r="AF11559" s="49">
        <v>115</v>
      </c>
      <c r="AG11559" s="48">
        <v>70</v>
      </c>
      <c r="AH11559">
        <v>40</v>
      </c>
      <c r="AL11559" t="s">
        <v>22</v>
      </c>
      <c r="AM11559">
        <v>72</v>
      </c>
    </row>
    <row r="11560" spans="28:39">
      <c r="AB11560" t="s">
        <v>650</v>
      </c>
      <c r="AC11560" s="1">
        <v>2</v>
      </c>
      <c r="AD11560" s="38" t="s">
        <v>337</v>
      </c>
      <c r="AE11560" s="61" t="s">
        <v>136</v>
      </c>
      <c r="AF11560" s="50">
        <v>120</v>
      </c>
      <c r="AG11560" s="41">
        <v>0</v>
      </c>
      <c r="AH11560">
        <v>74</v>
      </c>
      <c r="AL11560" t="s">
        <v>22</v>
      </c>
      <c r="AM11560">
        <v>72</v>
      </c>
    </row>
    <row r="11561" spans="28:39">
      <c r="AB11561" t="s">
        <v>650</v>
      </c>
      <c r="AC11561" s="1">
        <v>2</v>
      </c>
      <c r="AD11561" s="38" t="s">
        <v>337</v>
      </c>
      <c r="AE11561" s="61" t="s">
        <v>136</v>
      </c>
      <c r="AF11561" s="50">
        <v>120</v>
      </c>
      <c r="AG11561" s="42">
        <v>10</v>
      </c>
      <c r="AH11561">
        <v>73</v>
      </c>
      <c r="AL11561" t="s">
        <v>22</v>
      </c>
      <c r="AM11561">
        <v>72</v>
      </c>
    </row>
    <row r="11562" spans="28:39">
      <c r="AB11562" t="s">
        <v>650</v>
      </c>
      <c r="AC11562" s="1">
        <v>2</v>
      </c>
      <c r="AD11562" s="38" t="s">
        <v>337</v>
      </c>
      <c r="AE11562" s="61" t="s">
        <v>136</v>
      </c>
      <c r="AF11562" s="50">
        <v>120</v>
      </c>
      <c r="AG11562" s="43">
        <v>20</v>
      </c>
      <c r="AH11562">
        <v>64</v>
      </c>
      <c r="AL11562" t="s">
        <v>22</v>
      </c>
      <c r="AM11562">
        <v>72</v>
      </c>
    </row>
    <row r="11563" spans="28:39">
      <c r="AB11563" t="s">
        <v>650</v>
      </c>
      <c r="AC11563" s="1">
        <v>2</v>
      </c>
      <c r="AD11563" s="38" t="s">
        <v>337</v>
      </c>
      <c r="AE11563" s="61" t="s">
        <v>136</v>
      </c>
      <c r="AF11563" s="50">
        <v>120</v>
      </c>
      <c r="AG11563" s="44">
        <v>30</v>
      </c>
      <c r="AH11563">
        <v>57</v>
      </c>
      <c r="AL11563" t="s">
        <v>22</v>
      </c>
      <c r="AM11563">
        <v>72</v>
      </c>
    </row>
    <row r="11564" spans="28:39">
      <c r="AB11564" t="s">
        <v>650</v>
      </c>
      <c r="AC11564" s="1">
        <v>2</v>
      </c>
      <c r="AD11564" s="38" t="s">
        <v>337</v>
      </c>
      <c r="AE11564" s="61" t="s">
        <v>136</v>
      </c>
      <c r="AF11564" s="50">
        <v>120</v>
      </c>
      <c r="AG11564" s="45">
        <v>40</v>
      </c>
      <c r="AH11564">
        <v>52</v>
      </c>
      <c r="AL11564" t="s">
        <v>22</v>
      </c>
      <c r="AM11564">
        <v>72</v>
      </c>
    </row>
    <row r="11565" spans="28:39">
      <c r="AB11565" t="s">
        <v>650</v>
      </c>
      <c r="AC11565" s="1">
        <v>2</v>
      </c>
      <c r="AD11565" s="38" t="s">
        <v>337</v>
      </c>
      <c r="AE11565" s="61" t="s">
        <v>136</v>
      </c>
      <c r="AF11565" s="50">
        <v>120</v>
      </c>
      <c r="AG11565" s="46">
        <v>50</v>
      </c>
      <c r="AH11565">
        <v>48</v>
      </c>
      <c r="AL11565" t="s">
        <v>22</v>
      </c>
      <c r="AM11565">
        <v>72</v>
      </c>
    </row>
    <row r="11566" spans="28:39">
      <c r="AB11566" t="s">
        <v>650</v>
      </c>
      <c r="AC11566" s="1">
        <v>2</v>
      </c>
      <c r="AD11566" s="38" t="s">
        <v>337</v>
      </c>
      <c r="AE11566" s="61" t="s">
        <v>136</v>
      </c>
      <c r="AF11566" s="50">
        <v>120</v>
      </c>
      <c r="AG11566" s="47">
        <v>60</v>
      </c>
      <c r="AH11566">
        <v>43</v>
      </c>
      <c r="AL11566" t="s">
        <v>22</v>
      </c>
      <c r="AM11566">
        <v>72</v>
      </c>
    </row>
    <row r="11567" spans="28:39">
      <c r="AB11567" t="s">
        <v>650</v>
      </c>
      <c r="AC11567" s="1">
        <v>2</v>
      </c>
      <c r="AD11567" s="38" t="s">
        <v>337</v>
      </c>
      <c r="AE11567" s="61" t="s">
        <v>136</v>
      </c>
      <c r="AF11567" s="50">
        <v>120</v>
      </c>
      <c r="AG11567" s="48">
        <v>70</v>
      </c>
      <c r="AH11567">
        <v>40</v>
      </c>
      <c r="AL11567" t="s">
        <v>22</v>
      </c>
      <c r="AM11567">
        <v>72</v>
      </c>
    </row>
    <row r="11568" spans="28:39">
      <c r="AB11568" t="s">
        <v>650</v>
      </c>
      <c r="AC11568" s="1">
        <v>2</v>
      </c>
      <c r="AD11568" s="38" t="s">
        <v>337</v>
      </c>
      <c r="AE11568" s="61" t="s">
        <v>136</v>
      </c>
      <c r="AF11568" s="51">
        <v>130</v>
      </c>
      <c r="AG11568" s="41">
        <v>0</v>
      </c>
      <c r="AH11568">
        <v>70</v>
      </c>
      <c r="AL11568" t="s">
        <v>22</v>
      </c>
      <c r="AM11568">
        <v>72</v>
      </c>
    </row>
    <row r="11569" spans="28:39">
      <c r="AB11569" t="s">
        <v>650</v>
      </c>
      <c r="AC11569" s="1">
        <v>2</v>
      </c>
      <c r="AD11569" s="38" t="s">
        <v>337</v>
      </c>
      <c r="AE11569" s="61" t="s">
        <v>136</v>
      </c>
      <c r="AF11569" s="51">
        <v>130</v>
      </c>
      <c r="AG11569" s="42">
        <v>10</v>
      </c>
      <c r="AH11569">
        <v>70</v>
      </c>
      <c r="AL11569" t="s">
        <v>22</v>
      </c>
      <c r="AM11569">
        <v>72</v>
      </c>
    </row>
    <row r="11570" spans="28:39">
      <c r="AB11570" t="s">
        <v>650</v>
      </c>
      <c r="AC11570" s="1">
        <v>2</v>
      </c>
      <c r="AD11570" s="38" t="s">
        <v>337</v>
      </c>
      <c r="AE11570" s="61" t="s">
        <v>136</v>
      </c>
      <c r="AF11570" s="51">
        <v>130</v>
      </c>
      <c r="AG11570" s="43">
        <v>20</v>
      </c>
      <c r="AH11570">
        <v>63</v>
      </c>
      <c r="AL11570" t="s">
        <v>22</v>
      </c>
      <c r="AM11570">
        <v>72</v>
      </c>
    </row>
    <row r="11571" spans="28:39">
      <c r="AB11571" t="s">
        <v>650</v>
      </c>
      <c r="AC11571" s="1">
        <v>2</v>
      </c>
      <c r="AD11571" s="38" t="s">
        <v>337</v>
      </c>
      <c r="AE11571" s="61" t="s">
        <v>136</v>
      </c>
      <c r="AF11571" s="51">
        <v>130</v>
      </c>
      <c r="AG11571" s="44">
        <v>30</v>
      </c>
      <c r="AH11571">
        <v>57</v>
      </c>
      <c r="AL11571" t="s">
        <v>22</v>
      </c>
      <c r="AM11571">
        <v>72</v>
      </c>
    </row>
    <row r="11572" spans="28:39">
      <c r="AB11572" t="s">
        <v>650</v>
      </c>
      <c r="AC11572" s="1">
        <v>2</v>
      </c>
      <c r="AD11572" s="38" t="s">
        <v>337</v>
      </c>
      <c r="AE11572" s="61" t="s">
        <v>136</v>
      </c>
      <c r="AF11572" s="51">
        <v>130</v>
      </c>
      <c r="AG11572" s="45">
        <v>40</v>
      </c>
      <c r="AH11572">
        <v>52</v>
      </c>
      <c r="AL11572" t="s">
        <v>22</v>
      </c>
      <c r="AM11572">
        <v>72</v>
      </c>
    </row>
    <row r="11573" spans="28:39">
      <c r="AB11573" t="s">
        <v>650</v>
      </c>
      <c r="AC11573" s="1">
        <v>2</v>
      </c>
      <c r="AD11573" s="38" t="s">
        <v>337</v>
      </c>
      <c r="AE11573" s="61" t="s">
        <v>136</v>
      </c>
      <c r="AF11573" s="51">
        <v>130</v>
      </c>
      <c r="AG11573" s="46">
        <v>50</v>
      </c>
      <c r="AH11573">
        <v>48</v>
      </c>
      <c r="AL11573" t="s">
        <v>22</v>
      </c>
      <c r="AM11573">
        <v>72</v>
      </c>
    </row>
    <row r="11574" spans="28:39">
      <c r="AB11574" t="s">
        <v>650</v>
      </c>
      <c r="AC11574" s="1">
        <v>2</v>
      </c>
      <c r="AD11574" s="38" t="s">
        <v>337</v>
      </c>
      <c r="AE11574" s="61" t="s">
        <v>136</v>
      </c>
      <c r="AF11574" s="51">
        <v>130</v>
      </c>
      <c r="AG11574" s="47">
        <v>60</v>
      </c>
      <c r="AH11574">
        <v>43</v>
      </c>
      <c r="AL11574" t="s">
        <v>22</v>
      </c>
      <c r="AM11574">
        <v>72</v>
      </c>
    </row>
    <row r="11575" spans="28:39">
      <c r="AB11575" t="s">
        <v>650</v>
      </c>
      <c r="AC11575" s="1">
        <v>2</v>
      </c>
      <c r="AD11575" s="38" t="s">
        <v>337</v>
      </c>
      <c r="AE11575" s="61" t="s">
        <v>136</v>
      </c>
      <c r="AF11575" s="51">
        <v>130</v>
      </c>
      <c r="AG11575" s="48">
        <v>70</v>
      </c>
      <c r="AH11575">
        <v>40</v>
      </c>
      <c r="AL11575" t="s">
        <v>22</v>
      </c>
      <c r="AM11575">
        <v>72</v>
      </c>
    </row>
    <row r="11576" spans="28:39">
      <c r="AB11576" t="s">
        <v>650</v>
      </c>
      <c r="AC11576" s="1">
        <v>2</v>
      </c>
      <c r="AD11576" s="38" t="s">
        <v>337</v>
      </c>
      <c r="AE11576" s="61" t="s">
        <v>136</v>
      </c>
      <c r="AF11576" s="52">
        <v>140</v>
      </c>
      <c r="AG11576" s="41">
        <v>0</v>
      </c>
      <c r="AH11576">
        <v>66</v>
      </c>
      <c r="AL11576" t="s">
        <v>22</v>
      </c>
      <c r="AM11576">
        <v>72</v>
      </c>
    </row>
    <row r="11577" spans="28:39">
      <c r="AB11577" t="s">
        <v>650</v>
      </c>
      <c r="AC11577" s="1">
        <v>2</v>
      </c>
      <c r="AD11577" s="38" t="s">
        <v>337</v>
      </c>
      <c r="AE11577" s="61" t="s">
        <v>136</v>
      </c>
      <c r="AF11577" s="52">
        <v>140</v>
      </c>
      <c r="AG11577" s="42">
        <v>10</v>
      </c>
      <c r="AH11577">
        <v>66</v>
      </c>
      <c r="AL11577" t="s">
        <v>22</v>
      </c>
      <c r="AM11577">
        <v>72</v>
      </c>
    </row>
    <row r="11578" spans="28:39">
      <c r="AB11578" t="s">
        <v>650</v>
      </c>
      <c r="AC11578" s="1">
        <v>2</v>
      </c>
      <c r="AD11578" s="38" t="s">
        <v>337</v>
      </c>
      <c r="AE11578" s="61" t="s">
        <v>136</v>
      </c>
      <c r="AF11578" s="52">
        <v>140</v>
      </c>
      <c r="AG11578" s="43">
        <v>20</v>
      </c>
      <c r="AH11578">
        <v>62</v>
      </c>
      <c r="AL11578" t="s">
        <v>22</v>
      </c>
      <c r="AM11578">
        <v>72</v>
      </c>
    </row>
    <row r="11579" spans="28:39">
      <c r="AB11579" t="s">
        <v>650</v>
      </c>
      <c r="AC11579" s="1">
        <v>2</v>
      </c>
      <c r="AD11579" s="38" t="s">
        <v>337</v>
      </c>
      <c r="AE11579" s="61" t="s">
        <v>136</v>
      </c>
      <c r="AF11579" s="52">
        <v>140</v>
      </c>
      <c r="AG11579" s="44">
        <v>30</v>
      </c>
      <c r="AH11579">
        <v>57</v>
      </c>
      <c r="AL11579" t="s">
        <v>22</v>
      </c>
      <c r="AM11579">
        <v>72</v>
      </c>
    </row>
    <row r="11580" spans="28:39">
      <c r="AB11580" t="s">
        <v>650</v>
      </c>
      <c r="AC11580" s="1">
        <v>2</v>
      </c>
      <c r="AD11580" s="38" t="s">
        <v>337</v>
      </c>
      <c r="AE11580" s="61" t="s">
        <v>136</v>
      </c>
      <c r="AF11580" s="52">
        <v>140</v>
      </c>
      <c r="AG11580" s="45">
        <v>40</v>
      </c>
      <c r="AH11580">
        <v>52</v>
      </c>
      <c r="AL11580" t="s">
        <v>22</v>
      </c>
      <c r="AM11580">
        <v>72</v>
      </c>
    </row>
    <row r="11581" spans="28:39">
      <c r="AB11581" t="s">
        <v>650</v>
      </c>
      <c r="AC11581" s="1">
        <v>2</v>
      </c>
      <c r="AD11581" s="38" t="s">
        <v>337</v>
      </c>
      <c r="AE11581" s="61" t="s">
        <v>136</v>
      </c>
      <c r="AF11581" s="52">
        <v>140</v>
      </c>
      <c r="AG11581" s="46">
        <v>50</v>
      </c>
      <c r="AH11581">
        <v>48</v>
      </c>
      <c r="AL11581" t="s">
        <v>22</v>
      </c>
      <c r="AM11581">
        <v>72</v>
      </c>
    </row>
    <row r="11582" spans="28:39">
      <c r="AB11582" t="s">
        <v>650</v>
      </c>
      <c r="AC11582" s="1">
        <v>2</v>
      </c>
      <c r="AD11582" s="38" t="s">
        <v>337</v>
      </c>
      <c r="AE11582" s="61" t="s">
        <v>136</v>
      </c>
      <c r="AF11582" s="52">
        <v>140</v>
      </c>
      <c r="AG11582" s="47">
        <v>60</v>
      </c>
      <c r="AH11582">
        <v>43</v>
      </c>
      <c r="AL11582" t="s">
        <v>22</v>
      </c>
      <c r="AM11582">
        <v>72</v>
      </c>
    </row>
    <row r="11583" spans="28:39">
      <c r="AB11583" t="s">
        <v>650</v>
      </c>
      <c r="AC11583" s="1">
        <v>2</v>
      </c>
      <c r="AD11583" s="38" t="s">
        <v>337</v>
      </c>
      <c r="AE11583" s="61" t="s">
        <v>136</v>
      </c>
      <c r="AF11583" s="52">
        <v>140</v>
      </c>
      <c r="AG11583" s="48">
        <v>70</v>
      </c>
      <c r="AH11583">
        <v>40</v>
      </c>
      <c r="AL11583" t="s">
        <v>22</v>
      </c>
      <c r="AM11583">
        <v>72</v>
      </c>
    </row>
    <row r="11584" spans="28:39">
      <c r="AB11584" t="s">
        <v>650</v>
      </c>
      <c r="AC11584" s="1">
        <v>2</v>
      </c>
      <c r="AD11584" s="38" t="s">
        <v>337</v>
      </c>
      <c r="AE11584" s="61" t="s">
        <v>136</v>
      </c>
      <c r="AF11584" s="53">
        <v>150</v>
      </c>
      <c r="AG11584" s="41">
        <v>0</v>
      </c>
      <c r="AH11584">
        <v>53</v>
      </c>
      <c r="AL11584" t="s">
        <v>22</v>
      </c>
      <c r="AM11584">
        <v>72</v>
      </c>
    </row>
    <row r="11585" spans="28:39">
      <c r="AB11585" t="s">
        <v>650</v>
      </c>
      <c r="AC11585" s="1">
        <v>2</v>
      </c>
      <c r="AD11585" s="38" t="s">
        <v>337</v>
      </c>
      <c r="AE11585" s="61" t="s">
        <v>136</v>
      </c>
      <c r="AF11585" s="53">
        <v>150</v>
      </c>
      <c r="AG11585" s="42">
        <v>10</v>
      </c>
      <c r="AH11585">
        <v>53</v>
      </c>
      <c r="AL11585" t="s">
        <v>22</v>
      </c>
      <c r="AM11585">
        <v>72</v>
      </c>
    </row>
    <row r="11586" spans="28:39">
      <c r="AB11586" t="s">
        <v>650</v>
      </c>
      <c r="AC11586" s="1">
        <v>2</v>
      </c>
      <c r="AD11586" s="38" t="s">
        <v>337</v>
      </c>
      <c r="AE11586" s="61" t="s">
        <v>136</v>
      </c>
      <c r="AF11586" s="53">
        <v>150</v>
      </c>
      <c r="AG11586" s="43">
        <v>20</v>
      </c>
      <c r="AH11586">
        <v>53</v>
      </c>
      <c r="AL11586" t="s">
        <v>22</v>
      </c>
      <c r="AM11586">
        <v>72</v>
      </c>
    </row>
    <row r="11587" spans="28:39">
      <c r="AB11587" t="s">
        <v>650</v>
      </c>
      <c r="AC11587" s="1">
        <v>2</v>
      </c>
      <c r="AD11587" s="38" t="s">
        <v>337</v>
      </c>
      <c r="AE11587" s="61" t="s">
        <v>136</v>
      </c>
      <c r="AF11587" s="53">
        <v>150</v>
      </c>
      <c r="AG11587" s="44">
        <v>30</v>
      </c>
      <c r="AH11587">
        <v>53</v>
      </c>
      <c r="AL11587" t="s">
        <v>22</v>
      </c>
      <c r="AM11587">
        <v>72</v>
      </c>
    </row>
    <row r="11588" spans="28:39">
      <c r="AB11588" t="s">
        <v>650</v>
      </c>
      <c r="AC11588" s="1">
        <v>2</v>
      </c>
      <c r="AD11588" s="38" t="s">
        <v>337</v>
      </c>
      <c r="AE11588" s="61" t="s">
        <v>136</v>
      </c>
      <c r="AF11588" s="53">
        <v>150</v>
      </c>
      <c r="AG11588" s="45">
        <v>40</v>
      </c>
      <c r="AH11588">
        <v>52</v>
      </c>
      <c r="AL11588" t="s">
        <v>22</v>
      </c>
      <c r="AM11588">
        <v>72</v>
      </c>
    </row>
    <row r="11589" spans="28:39">
      <c r="AB11589" t="s">
        <v>650</v>
      </c>
      <c r="AC11589" s="1">
        <v>2</v>
      </c>
      <c r="AD11589" s="38" t="s">
        <v>337</v>
      </c>
      <c r="AE11589" s="61" t="s">
        <v>136</v>
      </c>
      <c r="AF11589" s="53">
        <v>150</v>
      </c>
      <c r="AG11589" s="46">
        <v>50</v>
      </c>
      <c r="AH11589">
        <v>48</v>
      </c>
      <c r="AL11589" t="s">
        <v>22</v>
      </c>
      <c r="AM11589">
        <v>72</v>
      </c>
    </row>
    <row r="11590" spans="28:39">
      <c r="AB11590" t="s">
        <v>650</v>
      </c>
      <c r="AC11590" s="1">
        <v>2</v>
      </c>
      <c r="AD11590" s="38" t="s">
        <v>337</v>
      </c>
      <c r="AE11590" s="61" t="s">
        <v>136</v>
      </c>
      <c r="AF11590" s="53">
        <v>150</v>
      </c>
      <c r="AG11590" s="47">
        <v>60</v>
      </c>
      <c r="AH11590">
        <v>43</v>
      </c>
      <c r="AL11590" t="s">
        <v>22</v>
      </c>
      <c r="AM11590">
        <v>72</v>
      </c>
    </row>
    <row r="11591" spans="28:39">
      <c r="AB11591" t="s">
        <v>650</v>
      </c>
      <c r="AC11591" s="1">
        <v>2</v>
      </c>
      <c r="AD11591" s="38" t="s">
        <v>337</v>
      </c>
      <c r="AE11591" s="61" t="s">
        <v>136</v>
      </c>
      <c r="AF11591" s="53">
        <v>150</v>
      </c>
      <c r="AG11591" s="48">
        <v>70</v>
      </c>
      <c r="AH11591">
        <v>40</v>
      </c>
      <c r="AL11591" t="s">
        <v>22</v>
      </c>
      <c r="AM11591">
        <v>72</v>
      </c>
    </row>
    <row r="11592" spans="28:39">
      <c r="AB11592" t="s">
        <v>650</v>
      </c>
      <c r="AC11592" s="1">
        <v>2</v>
      </c>
      <c r="AD11592" s="38" t="s">
        <v>337</v>
      </c>
      <c r="AE11592" s="61" t="s">
        <v>136</v>
      </c>
      <c r="AF11592" s="54">
        <v>160</v>
      </c>
      <c r="AG11592" s="41">
        <v>0</v>
      </c>
      <c r="AH11592">
        <v>50</v>
      </c>
      <c r="AL11592" t="s">
        <v>22</v>
      </c>
      <c r="AM11592">
        <v>72</v>
      </c>
    </row>
    <row r="11593" spans="28:39">
      <c r="AB11593" t="s">
        <v>650</v>
      </c>
      <c r="AC11593" s="1">
        <v>2</v>
      </c>
      <c r="AD11593" s="38" t="s">
        <v>337</v>
      </c>
      <c r="AE11593" s="61" t="s">
        <v>136</v>
      </c>
      <c r="AF11593" s="54">
        <v>160</v>
      </c>
      <c r="AG11593" s="42">
        <v>10</v>
      </c>
      <c r="AH11593">
        <v>50</v>
      </c>
      <c r="AL11593" t="s">
        <v>22</v>
      </c>
      <c r="AM11593">
        <v>72</v>
      </c>
    </row>
    <row r="11594" spans="28:39">
      <c r="AB11594" t="s">
        <v>650</v>
      </c>
      <c r="AC11594" s="1">
        <v>2</v>
      </c>
      <c r="AD11594" s="38" t="s">
        <v>337</v>
      </c>
      <c r="AE11594" s="61" t="s">
        <v>136</v>
      </c>
      <c r="AF11594" s="54">
        <v>160</v>
      </c>
      <c r="AG11594" s="43">
        <v>20</v>
      </c>
      <c r="AH11594">
        <v>50</v>
      </c>
      <c r="AL11594" t="s">
        <v>22</v>
      </c>
      <c r="AM11594">
        <v>72</v>
      </c>
    </row>
    <row r="11595" spans="28:39">
      <c r="AB11595" t="s">
        <v>650</v>
      </c>
      <c r="AC11595" s="1">
        <v>2</v>
      </c>
      <c r="AD11595" s="38" t="s">
        <v>337</v>
      </c>
      <c r="AE11595" s="61" t="s">
        <v>136</v>
      </c>
      <c r="AF11595" s="54">
        <v>160</v>
      </c>
      <c r="AG11595" s="44">
        <v>30</v>
      </c>
      <c r="AH11595">
        <v>50</v>
      </c>
      <c r="AL11595" t="s">
        <v>22</v>
      </c>
      <c r="AM11595">
        <v>72</v>
      </c>
    </row>
    <row r="11596" spans="28:39">
      <c r="AB11596" t="s">
        <v>650</v>
      </c>
      <c r="AC11596" s="1">
        <v>2</v>
      </c>
      <c r="AD11596" s="38" t="s">
        <v>337</v>
      </c>
      <c r="AE11596" s="61" t="s">
        <v>136</v>
      </c>
      <c r="AF11596" s="54">
        <v>160</v>
      </c>
      <c r="AG11596" s="45">
        <v>40</v>
      </c>
      <c r="AH11596">
        <v>50</v>
      </c>
      <c r="AL11596" t="s">
        <v>22</v>
      </c>
      <c r="AM11596">
        <v>72</v>
      </c>
    </row>
    <row r="11597" spans="28:39">
      <c r="AB11597" t="s">
        <v>650</v>
      </c>
      <c r="AC11597" s="1">
        <v>2</v>
      </c>
      <c r="AD11597" s="38" t="s">
        <v>337</v>
      </c>
      <c r="AE11597" s="61" t="s">
        <v>136</v>
      </c>
      <c r="AF11597" s="54">
        <v>160</v>
      </c>
      <c r="AG11597" s="46">
        <v>50</v>
      </c>
      <c r="AH11597">
        <v>48</v>
      </c>
      <c r="AL11597" t="s">
        <v>22</v>
      </c>
      <c r="AM11597">
        <v>72</v>
      </c>
    </row>
    <row r="11598" spans="28:39">
      <c r="AB11598" t="s">
        <v>650</v>
      </c>
      <c r="AC11598" s="1">
        <v>2</v>
      </c>
      <c r="AD11598" s="38" t="s">
        <v>337</v>
      </c>
      <c r="AE11598" s="61" t="s">
        <v>136</v>
      </c>
      <c r="AF11598" s="54">
        <v>160</v>
      </c>
      <c r="AG11598" s="47">
        <v>60</v>
      </c>
      <c r="AH11598">
        <v>43</v>
      </c>
      <c r="AL11598" t="s">
        <v>22</v>
      </c>
      <c r="AM11598">
        <v>72</v>
      </c>
    </row>
    <row r="11599" spans="28:39">
      <c r="AB11599" t="s">
        <v>650</v>
      </c>
      <c r="AC11599" s="1">
        <v>2</v>
      </c>
      <c r="AD11599" s="38" t="s">
        <v>337</v>
      </c>
      <c r="AE11599" s="61" t="s">
        <v>136</v>
      </c>
      <c r="AF11599" s="54">
        <v>160</v>
      </c>
      <c r="AG11599" s="48">
        <v>70</v>
      </c>
      <c r="AH11599">
        <v>40</v>
      </c>
      <c r="AL11599" t="s">
        <v>22</v>
      </c>
      <c r="AM11599">
        <v>72</v>
      </c>
    </row>
    <row r="11600" spans="28:39">
      <c r="AB11600" t="s">
        <v>650</v>
      </c>
      <c r="AC11600" s="1">
        <v>2</v>
      </c>
      <c r="AD11600" s="38" t="s">
        <v>337</v>
      </c>
      <c r="AE11600" s="61" t="s">
        <v>136</v>
      </c>
      <c r="AF11600" s="55">
        <v>170</v>
      </c>
      <c r="AG11600" s="41">
        <v>0</v>
      </c>
      <c r="AH11600">
        <v>48</v>
      </c>
      <c r="AL11600" t="s">
        <v>22</v>
      </c>
      <c r="AM11600">
        <v>72</v>
      </c>
    </row>
    <row r="11601" spans="28:39">
      <c r="AB11601" t="s">
        <v>650</v>
      </c>
      <c r="AC11601" s="1">
        <v>2</v>
      </c>
      <c r="AD11601" s="38" t="s">
        <v>337</v>
      </c>
      <c r="AE11601" s="61" t="s">
        <v>136</v>
      </c>
      <c r="AF11601" s="55">
        <v>170</v>
      </c>
      <c r="AG11601" s="42">
        <v>10</v>
      </c>
      <c r="AH11601">
        <v>48</v>
      </c>
      <c r="AL11601" t="s">
        <v>22</v>
      </c>
      <c r="AM11601">
        <v>72</v>
      </c>
    </row>
    <row r="11602" spans="28:39">
      <c r="AB11602" t="s">
        <v>650</v>
      </c>
      <c r="AC11602" s="1">
        <v>2</v>
      </c>
      <c r="AD11602" s="38" t="s">
        <v>337</v>
      </c>
      <c r="AE11602" s="61" t="s">
        <v>136</v>
      </c>
      <c r="AF11602" s="55">
        <v>170</v>
      </c>
      <c r="AG11602" s="43">
        <v>20</v>
      </c>
      <c r="AH11602">
        <v>48</v>
      </c>
      <c r="AL11602" t="s">
        <v>22</v>
      </c>
      <c r="AM11602">
        <v>72</v>
      </c>
    </row>
    <row r="11603" spans="28:39">
      <c r="AB11603" t="s">
        <v>650</v>
      </c>
      <c r="AC11603" s="1">
        <v>2</v>
      </c>
      <c r="AD11603" s="38" t="s">
        <v>337</v>
      </c>
      <c r="AE11603" s="61" t="s">
        <v>136</v>
      </c>
      <c r="AF11603" s="55">
        <v>170</v>
      </c>
      <c r="AG11603" s="44">
        <v>30</v>
      </c>
      <c r="AH11603">
        <v>48</v>
      </c>
      <c r="AL11603" t="s">
        <v>22</v>
      </c>
      <c r="AM11603">
        <v>72</v>
      </c>
    </row>
    <row r="11604" spans="28:39">
      <c r="AB11604" t="s">
        <v>650</v>
      </c>
      <c r="AC11604" s="1">
        <v>2</v>
      </c>
      <c r="AD11604" s="38" t="s">
        <v>337</v>
      </c>
      <c r="AE11604" s="61" t="s">
        <v>136</v>
      </c>
      <c r="AF11604" s="55">
        <v>170</v>
      </c>
      <c r="AG11604" s="45">
        <v>40</v>
      </c>
      <c r="AH11604">
        <v>48</v>
      </c>
      <c r="AL11604" t="s">
        <v>22</v>
      </c>
      <c r="AM11604">
        <v>72</v>
      </c>
    </row>
    <row r="11605" spans="28:39">
      <c r="AB11605" t="s">
        <v>650</v>
      </c>
      <c r="AC11605" s="1">
        <v>2</v>
      </c>
      <c r="AD11605" s="38" t="s">
        <v>337</v>
      </c>
      <c r="AE11605" s="61" t="s">
        <v>136</v>
      </c>
      <c r="AF11605" s="55">
        <v>170</v>
      </c>
      <c r="AG11605" s="46">
        <v>50</v>
      </c>
      <c r="AH11605">
        <v>48</v>
      </c>
      <c r="AL11605" t="s">
        <v>22</v>
      </c>
      <c r="AM11605">
        <v>72</v>
      </c>
    </row>
    <row r="11606" spans="28:39">
      <c r="AB11606" t="s">
        <v>650</v>
      </c>
      <c r="AC11606" s="1">
        <v>2</v>
      </c>
      <c r="AD11606" s="38" t="s">
        <v>337</v>
      </c>
      <c r="AE11606" s="61" t="s">
        <v>136</v>
      </c>
      <c r="AF11606" s="55">
        <v>170</v>
      </c>
      <c r="AG11606" s="47">
        <v>60</v>
      </c>
      <c r="AH11606">
        <v>43</v>
      </c>
      <c r="AL11606" t="s">
        <v>22</v>
      </c>
      <c r="AM11606">
        <v>72</v>
      </c>
    </row>
    <row r="11607" spans="28:39">
      <c r="AB11607" t="s">
        <v>650</v>
      </c>
      <c r="AC11607" s="1">
        <v>2</v>
      </c>
      <c r="AD11607" s="38" t="s">
        <v>337</v>
      </c>
      <c r="AE11607" s="61" t="s">
        <v>136</v>
      </c>
      <c r="AF11607" s="55">
        <v>170</v>
      </c>
      <c r="AG11607" s="48">
        <v>70</v>
      </c>
      <c r="AH11607">
        <v>40</v>
      </c>
      <c r="AL11607" t="s">
        <v>22</v>
      </c>
      <c r="AM11607">
        <v>72</v>
      </c>
    </row>
    <row r="11608" spans="28:39">
      <c r="AB11608" t="s">
        <v>650</v>
      </c>
      <c r="AC11608" s="1">
        <v>2</v>
      </c>
      <c r="AD11608" s="38" t="s">
        <v>337</v>
      </c>
      <c r="AE11608" s="61" t="s">
        <v>136</v>
      </c>
      <c r="AF11608" s="56">
        <v>180</v>
      </c>
      <c r="AG11608" s="41">
        <v>0</v>
      </c>
      <c r="AH11608">
        <v>46</v>
      </c>
      <c r="AL11608" t="s">
        <v>22</v>
      </c>
      <c r="AM11608">
        <v>72</v>
      </c>
    </row>
    <row r="11609" spans="28:39">
      <c r="AB11609" t="s">
        <v>650</v>
      </c>
      <c r="AC11609" s="1">
        <v>2</v>
      </c>
      <c r="AD11609" s="38" t="s">
        <v>337</v>
      </c>
      <c r="AE11609" s="61" t="s">
        <v>136</v>
      </c>
      <c r="AF11609" s="56">
        <v>180</v>
      </c>
      <c r="AG11609" s="42">
        <v>10</v>
      </c>
      <c r="AH11609">
        <v>46</v>
      </c>
      <c r="AL11609" t="s">
        <v>22</v>
      </c>
      <c r="AM11609">
        <v>72</v>
      </c>
    </row>
    <row r="11610" spans="28:39">
      <c r="AB11610" t="s">
        <v>650</v>
      </c>
      <c r="AC11610" s="1">
        <v>2</v>
      </c>
      <c r="AD11610" s="38" t="s">
        <v>337</v>
      </c>
      <c r="AE11610" s="61" t="s">
        <v>136</v>
      </c>
      <c r="AF11610" s="56">
        <v>180</v>
      </c>
      <c r="AG11610" s="43">
        <v>20</v>
      </c>
      <c r="AH11610">
        <v>46</v>
      </c>
      <c r="AL11610" t="s">
        <v>22</v>
      </c>
      <c r="AM11610">
        <v>72</v>
      </c>
    </row>
    <row r="11611" spans="28:39">
      <c r="AB11611" t="s">
        <v>650</v>
      </c>
      <c r="AC11611" s="1">
        <v>2</v>
      </c>
      <c r="AD11611" s="38" t="s">
        <v>337</v>
      </c>
      <c r="AE11611" s="61" t="s">
        <v>136</v>
      </c>
      <c r="AF11611" s="56">
        <v>180</v>
      </c>
      <c r="AG11611" s="44">
        <v>30</v>
      </c>
      <c r="AH11611">
        <v>46</v>
      </c>
      <c r="AL11611" t="s">
        <v>22</v>
      </c>
      <c r="AM11611">
        <v>72</v>
      </c>
    </row>
    <row r="11612" spans="28:39">
      <c r="AB11612" t="s">
        <v>650</v>
      </c>
      <c r="AC11612" s="1">
        <v>2</v>
      </c>
      <c r="AD11612" s="38" t="s">
        <v>337</v>
      </c>
      <c r="AE11612" s="61" t="s">
        <v>136</v>
      </c>
      <c r="AF11612" s="56">
        <v>180</v>
      </c>
      <c r="AG11612" s="45">
        <v>40</v>
      </c>
      <c r="AH11612">
        <v>46</v>
      </c>
      <c r="AL11612" t="s">
        <v>22</v>
      </c>
      <c r="AM11612">
        <v>72</v>
      </c>
    </row>
    <row r="11613" spans="28:39">
      <c r="AB11613" t="s">
        <v>650</v>
      </c>
      <c r="AC11613" s="1">
        <v>2</v>
      </c>
      <c r="AD11613" s="38" t="s">
        <v>337</v>
      </c>
      <c r="AE11613" s="61" t="s">
        <v>136</v>
      </c>
      <c r="AF11613" s="56">
        <v>180</v>
      </c>
      <c r="AG11613" s="46">
        <v>50</v>
      </c>
      <c r="AH11613">
        <v>46</v>
      </c>
      <c r="AL11613" t="s">
        <v>22</v>
      </c>
      <c r="AM11613">
        <v>72</v>
      </c>
    </row>
    <row r="11614" spans="28:39">
      <c r="AB11614" t="s">
        <v>650</v>
      </c>
      <c r="AC11614" s="1">
        <v>2</v>
      </c>
      <c r="AD11614" s="38" t="s">
        <v>337</v>
      </c>
      <c r="AE11614" s="61" t="s">
        <v>136</v>
      </c>
      <c r="AF11614" s="56">
        <v>180</v>
      </c>
      <c r="AG11614" s="47">
        <v>60</v>
      </c>
      <c r="AH11614">
        <v>43</v>
      </c>
      <c r="AL11614" t="s">
        <v>22</v>
      </c>
      <c r="AM11614">
        <v>72</v>
      </c>
    </row>
    <row r="11615" spans="28:39">
      <c r="AB11615" t="s">
        <v>650</v>
      </c>
      <c r="AC11615" s="1">
        <v>2</v>
      </c>
      <c r="AD11615" s="38" t="s">
        <v>337</v>
      </c>
      <c r="AE11615" s="61" t="s">
        <v>136</v>
      </c>
      <c r="AF11615" s="56">
        <v>180</v>
      </c>
      <c r="AG11615" s="48">
        <v>70</v>
      </c>
      <c r="AH11615">
        <v>40</v>
      </c>
      <c r="AL11615" t="s">
        <v>22</v>
      </c>
      <c r="AM11615">
        <v>72</v>
      </c>
    </row>
    <row r="11616" spans="28:39">
      <c r="AB11616" t="s">
        <v>650</v>
      </c>
      <c r="AC11616" s="1">
        <v>2</v>
      </c>
      <c r="AD11616" s="38" t="s">
        <v>337</v>
      </c>
      <c r="AE11616" s="61" t="s">
        <v>136</v>
      </c>
      <c r="AF11616" s="57">
        <v>200</v>
      </c>
      <c r="AG11616" s="41">
        <v>0</v>
      </c>
      <c r="AH11616">
        <v>43</v>
      </c>
      <c r="AL11616" t="s">
        <v>22</v>
      </c>
      <c r="AM11616">
        <v>72</v>
      </c>
    </row>
    <row r="11617" spans="28:39">
      <c r="AB11617" t="s">
        <v>650</v>
      </c>
      <c r="AC11617" s="1">
        <v>2</v>
      </c>
      <c r="AD11617" s="38" t="s">
        <v>337</v>
      </c>
      <c r="AE11617" s="61" t="s">
        <v>136</v>
      </c>
      <c r="AF11617" s="57">
        <v>200</v>
      </c>
      <c r="AG11617" s="42">
        <v>10</v>
      </c>
      <c r="AH11617">
        <v>43</v>
      </c>
      <c r="AL11617" t="s">
        <v>22</v>
      </c>
      <c r="AM11617">
        <v>72</v>
      </c>
    </row>
    <row r="11618" spans="28:39">
      <c r="AB11618" t="s">
        <v>650</v>
      </c>
      <c r="AC11618" s="1">
        <v>2</v>
      </c>
      <c r="AD11618" s="38" t="s">
        <v>337</v>
      </c>
      <c r="AE11618" s="61" t="s">
        <v>136</v>
      </c>
      <c r="AF11618" s="57">
        <v>200</v>
      </c>
      <c r="AG11618" s="43">
        <v>20</v>
      </c>
      <c r="AH11618">
        <v>43</v>
      </c>
      <c r="AL11618" t="s">
        <v>22</v>
      </c>
      <c r="AM11618">
        <v>72</v>
      </c>
    </row>
    <row r="11619" spans="28:39">
      <c r="AB11619" t="s">
        <v>650</v>
      </c>
      <c r="AC11619" s="1">
        <v>2</v>
      </c>
      <c r="AD11619" s="38" t="s">
        <v>337</v>
      </c>
      <c r="AE11619" s="61" t="s">
        <v>136</v>
      </c>
      <c r="AF11619" s="57">
        <v>200</v>
      </c>
      <c r="AG11619" s="44">
        <v>30</v>
      </c>
      <c r="AH11619">
        <v>43</v>
      </c>
      <c r="AL11619" t="s">
        <v>22</v>
      </c>
      <c r="AM11619">
        <v>72</v>
      </c>
    </row>
    <row r="11620" spans="28:39">
      <c r="AB11620" t="s">
        <v>650</v>
      </c>
      <c r="AC11620" s="1">
        <v>2</v>
      </c>
      <c r="AD11620" s="38" t="s">
        <v>337</v>
      </c>
      <c r="AE11620" s="61" t="s">
        <v>136</v>
      </c>
      <c r="AF11620" s="57">
        <v>200</v>
      </c>
      <c r="AG11620" s="45">
        <v>40</v>
      </c>
      <c r="AH11620">
        <v>43</v>
      </c>
      <c r="AL11620" t="s">
        <v>22</v>
      </c>
      <c r="AM11620">
        <v>72</v>
      </c>
    </row>
    <row r="11621" spans="28:39">
      <c r="AB11621" t="s">
        <v>650</v>
      </c>
      <c r="AC11621" s="1">
        <v>2</v>
      </c>
      <c r="AD11621" s="38" t="s">
        <v>337</v>
      </c>
      <c r="AE11621" s="61" t="s">
        <v>136</v>
      </c>
      <c r="AF11621" s="57">
        <v>200</v>
      </c>
      <c r="AG11621" s="46">
        <v>50</v>
      </c>
      <c r="AH11621">
        <v>43</v>
      </c>
      <c r="AL11621" t="s">
        <v>22</v>
      </c>
      <c r="AM11621">
        <v>72</v>
      </c>
    </row>
    <row r="11622" spans="28:39">
      <c r="AB11622" t="s">
        <v>650</v>
      </c>
      <c r="AC11622" s="1">
        <v>2</v>
      </c>
      <c r="AD11622" s="38" t="s">
        <v>337</v>
      </c>
      <c r="AE11622" s="61" t="s">
        <v>136</v>
      </c>
      <c r="AF11622" s="57">
        <v>200</v>
      </c>
      <c r="AG11622" s="47">
        <v>60</v>
      </c>
      <c r="AH11622">
        <v>43</v>
      </c>
      <c r="AL11622" t="s">
        <v>22</v>
      </c>
      <c r="AM11622">
        <v>72</v>
      </c>
    </row>
    <row r="11623" spans="28:39">
      <c r="AB11623" t="s">
        <v>650</v>
      </c>
      <c r="AC11623" s="1">
        <v>2</v>
      </c>
      <c r="AD11623" s="38" t="s">
        <v>337</v>
      </c>
      <c r="AE11623" s="61" t="s">
        <v>136</v>
      </c>
      <c r="AF11623" s="57">
        <v>200</v>
      </c>
      <c r="AG11623" s="48">
        <v>70</v>
      </c>
      <c r="AH11623">
        <v>40</v>
      </c>
      <c r="AL11623" t="s">
        <v>22</v>
      </c>
      <c r="AM11623">
        <v>72</v>
      </c>
    </row>
    <row r="11624" spans="28:39">
      <c r="AB11624" t="s">
        <v>650</v>
      </c>
      <c r="AC11624" s="1">
        <v>2</v>
      </c>
      <c r="AD11624" s="38" t="s">
        <v>427</v>
      </c>
      <c r="AE11624" s="61" t="s">
        <v>136</v>
      </c>
      <c r="AF11624" s="40">
        <v>110</v>
      </c>
      <c r="AG11624" s="41">
        <v>0</v>
      </c>
      <c r="AH11624">
        <v>70</v>
      </c>
      <c r="AL11624" t="s">
        <v>22</v>
      </c>
      <c r="AM11624">
        <v>72</v>
      </c>
    </row>
    <row r="11625" spans="28:39">
      <c r="AB11625" t="s">
        <v>650</v>
      </c>
      <c r="AC11625" s="1">
        <v>2</v>
      </c>
      <c r="AD11625" s="38" t="s">
        <v>427</v>
      </c>
      <c r="AE11625" s="61" t="s">
        <v>136</v>
      </c>
      <c r="AF11625" s="40">
        <v>110</v>
      </c>
      <c r="AG11625" s="42">
        <v>10</v>
      </c>
      <c r="AH11625">
        <v>70</v>
      </c>
      <c r="AL11625" t="s">
        <v>22</v>
      </c>
      <c r="AM11625">
        <v>72</v>
      </c>
    </row>
    <row r="11626" spans="28:39">
      <c r="AB11626" t="s">
        <v>650</v>
      </c>
      <c r="AC11626" s="1">
        <v>2</v>
      </c>
      <c r="AD11626" s="38" t="s">
        <v>427</v>
      </c>
      <c r="AE11626" s="61" t="s">
        <v>136</v>
      </c>
      <c r="AF11626" s="40">
        <v>110</v>
      </c>
      <c r="AG11626" s="43">
        <v>20</v>
      </c>
      <c r="AH11626">
        <v>64</v>
      </c>
      <c r="AL11626" t="s">
        <v>22</v>
      </c>
      <c r="AM11626">
        <v>72</v>
      </c>
    </row>
    <row r="11627" spans="28:39">
      <c r="AB11627" t="s">
        <v>650</v>
      </c>
      <c r="AC11627" s="1">
        <v>2</v>
      </c>
      <c r="AD11627" s="38" t="s">
        <v>427</v>
      </c>
      <c r="AE11627" s="61" t="s">
        <v>136</v>
      </c>
      <c r="AF11627" s="40">
        <v>110</v>
      </c>
      <c r="AG11627" s="44">
        <v>30</v>
      </c>
      <c r="AH11627">
        <v>57</v>
      </c>
      <c r="AL11627" t="s">
        <v>22</v>
      </c>
      <c r="AM11627">
        <v>72</v>
      </c>
    </row>
    <row r="11628" spans="28:39">
      <c r="AB11628" t="s">
        <v>650</v>
      </c>
      <c r="AC11628" s="1">
        <v>2</v>
      </c>
      <c r="AD11628" s="38" t="s">
        <v>427</v>
      </c>
      <c r="AE11628" s="61" t="s">
        <v>136</v>
      </c>
      <c r="AF11628" s="40">
        <v>110</v>
      </c>
      <c r="AG11628" s="45">
        <v>40</v>
      </c>
      <c r="AH11628">
        <v>52</v>
      </c>
      <c r="AL11628" t="s">
        <v>22</v>
      </c>
      <c r="AM11628">
        <v>72</v>
      </c>
    </row>
    <row r="11629" spans="28:39">
      <c r="AB11629" t="s">
        <v>650</v>
      </c>
      <c r="AC11629" s="1">
        <v>2</v>
      </c>
      <c r="AD11629" s="38" t="s">
        <v>427</v>
      </c>
      <c r="AE11629" s="61" t="s">
        <v>136</v>
      </c>
      <c r="AF11629" s="40">
        <v>110</v>
      </c>
      <c r="AG11629" s="46">
        <v>50</v>
      </c>
      <c r="AH11629">
        <v>48</v>
      </c>
      <c r="AL11629" t="s">
        <v>22</v>
      </c>
      <c r="AM11629">
        <v>72</v>
      </c>
    </row>
    <row r="11630" spans="28:39">
      <c r="AB11630" t="s">
        <v>650</v>
      </c>
      <c r="AC11630" s="1">
        <v>2</v>
      </c>
      <c r="AD11630" s="38" t="s">
        <v>427</v>
      </c>
      <c r="AE11630" s="61" t="s">
        <v>136</v>
      </c>
      <c r="AF11630" s="40">
        <v>110</v>
      </c>
      <c r="AG11630" s="47">
        <v>60</v>
      </c>
      <c r="AH11630">
        <v>43</v>
      </c>
      <c r="AL11630" t="s">
        <v>22</v>
      </c>
      <c r="AM11630">
        <v>72</v>
      </c>
    </row>
    <row r="11631" spans="28:39">
      <c r="AB11631" t="s">
        <v>650</v>
      </c>
      <c r="AC11631" s="1">
        <v>2</v>
      </c>
      <c r="AD11631" s="38" t="s">
        <v>427</v>
      </c>
      <c r="AE11631" s="61" t="s">
        <v>136</v>
      </c>
      <c r="AF11631" s="40">
        <v>110</v>
      </c>
      <c r="AG11631" s="48">
        <v>70</v>
      </c>
      <c r="AH11631">
        <v>40</v>
      </c>
      <c r="AL11631" t="s">
        <v>22</v>
      </c>
      <c r="AM11631">
        <v>72</v>
      </c>
    </row>
    <row r="11632" spans="28:39">
      <c r="AB11632" t="s">
        <v>650</v>
      </c>
      <c r="AC11632" s="1">
        <v>2</v>
      </c>
      <c r="AD11632" s="38" t="s">
        <v>427</v>
      </c>
      <c r="AE11632" s="61" t="s">
        <v>136</v>
      </c>
      <c r="AF11632" s="49">
        <v>115</v>
      </c>
      <c r="AG11632" s="41">
        <v>0</v>
      </c>
      <c r="AH11632">
        <v>68</v>
      </c>
      <c r="AL11632" t="s">
        <v>22</v>
      </c>
      <c r="AM11632">
        <v>72</v>
      </c>
    </row>
    <row r="11633" spans="28:39">
      <c r="AB11633" t="s">
        <v>650</v>
      </c>
      <c r="AC11633" s="1">
        <v>2</v>
      </c>
      <c r="AD11633" s="38" t="s">
        <v>427</v>
      </c>
      <c r="AE11633" s="61" t="s">
        <v>136</v>
      </c>
      <c r="AF11633" s="49">
        <v>115</v>
      </c>
      <c r="AG11633" s="42">
        <v>10</v>
      </c>
      <c r="AH11633">
        <v>68</v>
      </c>
      <c r="AL11633" t="s">
        <v>22</v>
      </c>
      <c r="AM11633">
        <v>72</v>
      </c>
    </row>
    <row r="11634" spans="28:39">
      <c r="AB11634" t="s">
        <v>650</v>
      </c>
      <c r="AC11634" s="1">
        <v>2</v>
      </c>
      <c r="AD11634" s="38" t="s">
        <v>427</v>
      </c>
      <c r="AE11634" s="61" t="s">
        <v>136</v>
      </c>
      <c r="AF11634" s="49">
        <v>115</v>
      </c>
      <c r="AG11634" s="43">
        <v>20</v>
      </c>
      <c r="AH11634">
        <v>64</v>
      </c>
      <c r="AL11634" t="s">
        <v>22</v>
      </c>
      <c r="AM11634">
        <v>72</v>
      </c>
    </row>
    <row r="11635" spans="28:39">
      <c r="AB11635" t="s">
        <v>650</v>
      </c>
      <c r="AC11635" s="1">
        <v>2</v>
      </c>
      <c r="AD11635" s="38" t="s">
        <v>427</v>
      </c>
      <c r="AE11635" s="61" t="s">
        <v>136</v>
      </c>
      <c r="AF11635" s="49">
        <v>115</v>
      </c>
      <c r="AG11635" s="44">
        <v>30</v>
      </c>
      <c r="AH11635">
        <v>57</v>
      </c>
      <c r="AL11635" t="s">
        <v>22</v>
      </c>
      <c r="AM11635">
        <v>72</v>
      </c>
    </row>
    <row r="11636" spans="28:39">
      <c r="AB11636" t="s">
        <v>650</v>
      </c>
      <c r="AC11636" s="1">
        <v>2</v>
      </c>
      <c r="AD11636" s="38" t="s">
        <v>427</v>
      </c>
      <c r="AE11636" s="61" t="s">
        <v>136</v>
      </c>
      <c r="AF11636" s="49">
        <v>115</v>
      </c>
      <c r="AG11636" s="45">
        <v>40</v>
      </c>
      <c r="AH11636">
        <v>52</v>
      </c>
      <c r="AL11636" t="s">
        <v>22</v>
      </c>
      <c r="AM11636">
        <v>72</v>
      </c>
    </row>
    <row r="11637" spans="28:39">
      <c r="AB11637" t="s">
        <v>650</v>
      </c>
      <c r="AC11637" s="1">
        <v>2</v>
      </c>
      <c r="AD11637" s="38" t="s">
        <v>427</v>
      </c>
      <c r="AE11637" s="61" t="s">
        <v>136</v>
      </c>
      <c r="AF11637" s="49">
        <v>115</v>
      </c>
      <c r="AG11637" s="46">
        <v>50</v>
      </c>
      <c r="AH11637">
        <v>48</v>
      </c>
      <c r="AL11637" t="s">
        <v>22</v>
      </c>
      <c r="AM11637">
        <v>72</v>
      </c>
    </row>
    <row r="11638" spans="28:39">
      <c r="AB11638" t="s">
        <v>650</v>
      </c>
      <c r="AC11638" s="1">
        <v>2</v>
      </c>
      <c r="AD11638" s="38" t="s">
        <v>427</v>
      </c>
      <c r="AE11638" s="61" t="s">
        <v>136</v>
      </c>
      <c r="AF11638" s="49">
        <v>115</v>
      </c>
      <c r="AG11638" s="47">
        <v>60</v>
      </c>
      <c r="AH11638">
        <v>43</v>
      </c>
      <c r="AL11638" t="s">
        <v>22</v>
      </c>
      <c r="AM11638">
        <v>72</v>
      </c>
    </row>
    <row r="11639" spans="28:39">
      <c r="AB11639" t="s">
        <v>650</v>
      </c>
      <c r="AC11639" s="1">
        <v>2</v>
      </c>
      <c r="AD11639" s="38" t="s">
        <v>427</v>
      </c>
      <c r="AE11639" s="61" t="s">
        <v>136</v>
      </c>
      <c r="AF11639" s="49">
        <v>115</v>
      </c>
      <c r="AG11639" s="48">
        <v>70</v>
      </c>
      <c r="AH11639">
        <v>40</v>
      </c>
      <c r="AL11639" t="s">
        <v>22</v>
      </c>
      <c r="AM11639">
        <v>72</v>
      </c>
    </row>
    <row r="11640" spans="28:39">
      <c r="AB11640" t="s">
        <v>650</v>
      </c>
      <c r="AC11640" s="1">
        <v>2</v>
      </c>
      <c r="AD11640" s="38" t="s">
        <v>427</v>
      </c>
      <c r="AE11640" s="61" t="s">
        <v>136</v>
      </c>
      <c r="AF11640" s="50">
        <v>120</v>
      </c>
      <c r="AG11640" s="41">
        <v>0</v>
      </c>
      <c r="AH11640">
        <v>66</v>
      </c>
      <c r="AL11640" t="s">
        <v>22</v>
      </c>
      <c r="AM11640">
        <v>72</v>
      </c>
    </row>
    <row r="11641" spans="28:39">
      <c r="AB11641" t="s">
        <v>650</v>
      </c>
      <c r="AC11641" s="1">
        <v>2</v>
      </c>
      <c r="AD11641" s="38" t="s">
        <v>427</v>
      </c>
      <c r="AE11641" s="61" t="s">
        <v>136</v>
      </c>
      <c r="AF11641" s="50">
        <v>120</v>
      </c>
      <c r="AG11641" s="42">
        <v>10</v>
      </c>
      <c r="AH11641">
        <v>66</v>
      </c>
      <c r="AL11641" t="s">
        <v>22</v>
      </c>
      <c r="AM11641">
        <v>72</v>
      </c>
    </row>
    <row r="11642" spans="28:39">
      <c r="AB11642" t="s">
        <v>650</v>
      </c>
      <c r="AC11642" s="1">
        <v>2</v>
      </c>
      <c r="AD11642" s="38" t="s">
        <v>427</v>
      </c>
      <c r="AE11642" s="61" t="s">
        <v>136</v>
      </c>
      <c r="AF11642" s="50">
        <v>120</v>
      </c>
      <c r="AG11642" s="43">
        <v>20</v>
      </c>
      <c r="AH11642">
        <v>62</v>
      </c>
      <c r="AL11642" t="s">
        <v>22</v>
      </c>
      <c r="AM11642">
        <v>72</v>
      </c>
    </row>
    <row r="11643" spans="28:39">
      <c r="AB11643" t="s">
        <v>650</v>
      </c>
      <c r="AC11643" s="1">
        <v>2</v>
      </c>
      <c r="AD11643" s="38" t="s">
        <v>427</v>
      </c>
      <c r="AE11643" s="61" t="s">
        <v>136</v>
      </c>
      <c r="AF11643" s="50">
        <v>120</v>
      </c>
      <c r="AG11643" s="44">
        <v>30</v>
      </c>
      <c r="AH11643">
        <v>57</v>
      </c>
      <c r="AL11643" t="s">
        <v>22</v>
      </c>
      <c r="AM11643">
        <v>72</v>
      </c>
    </row>
    <row r="11644" spans="28:39">
      <c r="AB11644" t="s">
        <v>650</v>
      </c>
      <c r="AC11644" s="1">
        <v>2</v>
      </c>
      <c r="AD11644" s="38" t="s">
        <v>427</v>
      </c>
      <c r="AE11644" s="61" t="s">
        <v>136</v>
      </c>
      <c r="AF11644" s="50">
        <v>120</v>
      </c>
      <c r="AG11644" s="45">
        <v>40</v>
      </c>
      <c r="AH11644">
        <v>52</v>
      </c>
      <c r="AL11644" t="s">
        <v>22</v>
      </c>
      <c r="AM11644">
        <v>72</v>
      </c>
    </row>
    <row r="11645" spans="28:39">
      <c r="AB11645" t="s">
        <v>650</v>
      </c>
      <c r="AC11645" s="1">
        <v>2</v>
      </c>
      <c r="AD11645" s="38" t="s">
        <v>427</v>
      </c>
      <c r="AE11645" s="61" t="s">
        <v>136</v>
      </c>
      <c r="AF11645" s="50">
        <v>120</v>
      </c>
      <c r="AG11645" s="46">
        <v>50</v>
      </c>
      <c r="AH11645">
        <v>48</v>
      </c>
      <c r="AL11645" t="s">
        <v>22</v>
      </c>
      <c r="AM11645">
        <v>72</v>
      </c>
    </row>
    <row r="11646" spans="28:39">
      <c r="AB11646" t="s">
        <v>650</v>
      </c>
      <c r="AC11646" s="1">
        <v>2</v>
      </c>
      <c r="AD11646" s="38" t="s">
        <v>427</v>
      </c>
      <c r="AE11646" s="61" t="s">
        <v>136</v>
      </c>
      <c r="AF11646" s="50">
        <v>120</v>
      </c>
      <c r="AG11646" s="47">
        <v>60</v>
      </c>
      <c r="AH11646">
        <v>43</v>
      </c>
      <c r="AL11646" t="s">
        <v>22</v>
      </c>
      <c r="AM11646">
        <v>72</v>
      </c>
    </row>
    <row r="11647" spans="28:39">
      <c r="AB11647" t="s">
        <v>650</v>
      </c>
      <c r="AC11647" s="1">
        <v>2</v>
      </c>
      <c r="AD11647" s="38" t="s">
        <v>427</v>
      </c>
      <c r="AE11647" s="61" t="s">
        <v>136</v>
      </c>
      <c r="AF11647" s="50">
        <v>120</v>
      </c>
      <c r="AG11647" s="48">
        <v>70</v>
      </c>
      <c r="AH11647">
        <v>40</v>
      </c>
      <c r="AL11647" t="s">
        <v>22</v>
      </c>
      <c r="AM11647">
        <v>72</v>
      </c>
    </row>
    <row r="11648" spans="28:39">
      <c r="AB11648" t="s">
        <v>650</v>
      </c>
      <c r="AC11648" s="1">
        <v>2</v>
      </c>
      <c r="AD11648" s="38" t="s">
        <v>427</v>
      </c>
      <c r="AE11648" s="61" t="s">
        <v>136</v>
      </c>
      <c r="AF11648" s="51">
        <v>130</v>
      </c>
      <c r="AG11648" s="41">
        <v>0</v>
      </c>
      <c r="AH11648">
        <v>62</v>
      </c>
      <c r="AL11648" t="s">
        <v>22</v>
      </c>
      <c r="AM11648">
        <v>72</v>
      </c>
    </row>
    <row r="11649" spans="28:39">
      <c r="AB11649" t="s">
        <v>650</v>
      </c>
      <c r="AC11649" s="1">
        <v>2</v>
      </c>
      <c r="AD11649" s="38" t="s">
        <v>427</v>
      </c>
      <c r="AE11649" s="61" t="s">
        <v>136</v>
      </c>
      <c r="AF11649" s="51">
        <v>130</v>
      </c>
      <c r="AG11649" s="42">
        <v>10</v>
      </c>
      <c r="AH11649">
        <v>62</v>
      </c>
      <c r="AL11649" t="s">
        <v>22</v>
      </c>
      <c r="AM11649">
        <v>72</v>
      </c>
    </row>
    <row r="11650" spans="28:39">
      <c r="AB11650" t="s">
        <v>650</v>
      </c>
      <c r="AC11650" s="1">
        <v>2</v>
      </c>
      <c r="AD11650" s="38" t="s">
        <v>427</v>
      </c>
      <c r="AE11650" s="61" t="s">
        <v>136</v>
      </c>
      <c r="AF11650" s="51">
        <v>130</v>
      </c>
      <c r="AG11650" s="43">
        <v>20</v>
      </c>
      <c r="AH11650">
        <v>61</v>
      </c>
      <c r="AL11650" t="s">
        <v>22</v>
      </c>
      <c r="AM11650">
        <v>72</v>
      </c>
    </row>
    <row r="11651" spans="28:39">
      <c r="AB11651" t="s">
        <v>650</v>
      </c>
      <c r="AC11651" s="1">
        <v>2</v>
      </c>
      <c r="AD11651" s="38" t="s">
        <v>427</v>
      </c>
      <c r="AE11651" s="61" t="s">
        <v>136</v>
      </c>
      <c r="AF11651" s="51">
        <v>130</v>
      </c>
      <c r="AG11651" s="44">
        <v>30</v>
      </c>
      <c r="AH11651">
        <v>56</v>
      </c>
      <c r="AL11651" t="s">
        <v>22</v>
      </c>
      <c r="AM11651">
        <v>72</v>
      </c>
    </row>
    <row r="11652" spans="28:39">
      <c r="AB11652" t="s">
        <v>650</v>
      </c>
      <c r="AC11652" s="1">
        <v>2</v>
      </c>
      <c r="AD11652" s="38" t="s">
        <v>427</v>
      </c>
      <c r="AE11652" s="61" t="s">
        <v>136</v>
      </c>
      <c r="AF11652" s="51">
        <v>130</v>
      </c>
      <c r="AG11652" s="45">
        <v>40</v>
      </c>
      <c r="AH11652">
        <v>52</v>
      </c>
      <c r="AL11652" t="s">
        <v>22</v>
      </c>
      <c r="AM11652">
        <v>72</v>
      </c>
    </row>
    <row r="11653" spans="28:39">
      <c r="AB11653" t="s">
        <v>650</v>
      </c>
      <c r="AC11653" s="1">
        <v>2</v>
      </c>
      <c r="AD11653" s="38" t="s">
        <v>427</v>
      </c>
      <c r="AE11653" s="61" t="s">
        <v>136</v>
      </c>
      <c r="AF11653" s="51">
        <v>130</v>
      </c>
      <c r="AG11653" s="46">
        <v>50</v>
      </c>
      <c r="AH11653">
        <v>48</v>
      </c>
      <c r="AL11653" t="s">
        <v>22</v>
      </c>
      <c r="AM11653">
        <v>72</v>
      </c>
    </row>
    <row r="11654" spans="28:39">
      <c r="AB11654" t="s">
        <v>650</v>
      </c>
      <c r="AC11654" s="1">
        <v>2</v>
      </c>
      <c r="AD11654" s="38" t="s">
        <v>427</v>
      </c>
      <c r="AE11654" s="61" t="s">
        <v>136</v>
      </c>
      <c r="AF11654" s="51">
        <v>130</v>
      </c>
      <c r="AG11654" s="47">
        <v>60</v>
      </c>
      <c r="AH11654">
        <v>43</v>
      </c>
      <c r="AL11654" t="s">
        <v>22</v>
      </c>
      <c r="AM11654">
        <v>72</v>
      </c>
    </row>
    <row r="11655" spans="28:39">
      <c r="AB11655" t="s">
        <v>650</v>
      </c>
      <c r="AC11655" s="1">
        <v>2</v>
      </c>
      <c r="AD11655" s="38" t="s">
        <v>427</v>
      </c>
      <c r="AE11655" s="61" t="s">
        <v>136</v>
      </c>
      <c r="AF11655" s="51">
        <v>130</v>
      </c>
      <c r="AG11655" s="48">
        <v>70</v>
      </c>
      <c r="AH11655">
        <v>40</v>
      </c>
      <c r="AL11655" t="s">
        <v>22</v>
      </c>
      <c r="AM11655">
        <v>72</v>
      </c>
    </row>
    <row r="11656" spans="28:39">
      <c r="AB11656" t="s">
        <v>650</v>
      </c>
      <c r="AC11656" s="1">
        <v>2</v>
      </c>
      <c r="AD11656" s="38" t="s">
        <v>427</v>
      </c>
      <c r="AE11656" s="61" t="s">
        <v>136</v>
      </c>
      <c r="AF11656" s="52">
        <v>140</v>
      </c>
      <c r="AG11656" s="41">
        <v>0</v>
      </c>
      <c r="AH11656">
        <v>59</v>
      </c>
      <c r="AL11656" t="s">
        <v>22</v>
      </c>
      <c r="AM11656">
        <v>72</v>
      </c>
    </row>
    <row r="11657" spans="28:39">
      <c r="AB11657" t="s">
        <v>650</v>
      </c>
      <c r="AC11657" s="1">
        <v>2</v>
      </c>
      <c r="AD11657" s="38" t="s">
        <v>427</v>
      </c>
      <c r="AE11657" s="61" t="s">
        <v>136</v>
      </c>
      <c r="AF11657" s="52">
        <v>140</v>
      </c>
      <c r="AG11657" s="42">
        <v>10</v>
      </c>
      <c r="AH11657">
        <v>59</v>
      </c>
      <c r="AL11657" t="s">
        <v>22</v>
      </c>
      <c r="AM11657">
        <v>72</v>
      </c>
    </row>
    <row r="11658" spans="28:39">
      <c r="AB11658" t="s">
        <v>650</v>
      </c>
      <c r="AC11658" s="1">
        <v>2</v>
      </c>
      <c r="AD11658" s="38" t="s">
        <v>427</v>
      </c>
      <c r="AE11658" s="61" t="s">
        <v>136</v>
      </c>
      <c r="AF11658" s="52">
        <v>140</v>
      </c>
      <c r="AG11658" s="43">
        <v>20</v>
      </c>
      <c r="AH11658">
        <v>59</v>
      </c>
      <c r="AL11658" t="s">
        <v>22</v>
      </c>
      <c r="AM11658">
        <v>72</v>
      </c>
    </row>
    <row r="11659" spans="28:39">
      <c r="AB11659" t="s">
        <v>650</v>
      </c>
      <c r="AC11659" s="1">
        <v>2</v>
      </c>
      <c r="AD11659" s="38" t="s">
        <v>427</v>
      </c>
      <c r="AE11659" s="61" t="s">
        <v>136</v>
      </c>
      <c r="AF11659" s="52">
        <v>140</v>
      </c>
      <c r="AG11659" s="44">
        <v>30</v>
      </c>
      <c r="AH11659">
        <v>56</v>
      </c>
      <c r="AL11659" t="s">
        <v>22</v>
      </c>
      <c r="AM11659">
        <v>72</v>
      </c>
    </row>
    <row r="11660" spans="28:39">
      <c r="AB11660" t="s">
        <v>650</v>
      </c>
      <c r="AC11660" s="1">
        <v>2</v>
      </c>
      <c r="AD11660" s="38" t="s">
        <v>427</v>
      </c>
      <c r="AE11660" s="61" t="s">
        <v>136</v>
      </c>
      <c r="AF11660" s="52">
        <v>140</v>
      </c>
      <c r="AG11660" s="45">
        <v>40</v>
      </c>
      <c r="AH11660">
        <v>52</v>
      </c>
      <c r="AL11660" t="s">
        <v>22</v>
      </c>
      <c r="AM11660">
        <v>72</v>
      </c>
    </row>
    <row r="11661" spans="28:39">
      <c r="AB11661" t="s">
        <v>650</v>
      </c>
      <c r="AC11661" s="1">
        <v>2</v>
      </c>
      <c r="AD11661" s="38" t="s">
        <v>427</v>
      </c>
      <c r="AE11661" s="61" t="s">
        <v>136</v>
      </c>
      <c r="AF11661" s="52">
        <v>140</v>
      </c>
      <c r="AG11661" s="46">
        <v>50</v>
      </c>
      <c r="AH11661">
        <v>48</v>
      </c>
      <c r="AL11661" t="s">
        <v>22</v>
      </c>
      <c r="AM11661">
        <v>72</v>
      </c>
    </row>
    <row r="11662" spans="28:39">
      <c r="AB11662" t="s">
        <v>650</v>
      </c>
      <c r="AC11662" s="1">
        <v>2</v>
      </c>
      <c r="AD11662" s="38" t="s">
        <v>427</v>
      </c>
      <c r="AE11662" s="61" t="s">
        <v>136</v>
      </c>
      <c r="AF11662" s="52">
        <v>140</v>
      </c>
      <c r="AG11662" s="47">
        <v>60</v>
      </c>
      <c r="AH11662">
        <v>43</v>
      </c>
      <c r="AL11662" t="s">
        <v>22</v>
      </c>
      <c r="AM11662">
        <v>72</v>
      </c>
    </row>
    <row r="11663" spans="28:39">
      <c r="AB11663" t="s">
        <v>650</v>
      </c>
      <c r="AC11663" s="1">
        <v>2</v>
      </c>
      <c r="AD11663" s="38" t="s">
        <v>427</v>
      </c>
      <c r="AE11663" s="61" t="s">
        <v>136</v>
      </c>
      <c r="AF11663" s="52">
        <v>140</v>
      </c>
      <c r="AG11663" s="48">
        <v>70</v>
      </c>
      <c r="AH11663">
        <v>40</v>
      </c>
      <c r="AL11663" t="s">
        <v>22</v>
      </c>
      <c r="AM11663">
        <v>72</v>
      </c>
    </row>
    <row r="11664" spans="28:39">
      <c r="AB11664" t="s">
        <v>650</v>
      </c>
      <c r="AC11664" s="1">
        <v>2</v>
      </c>
      <c r="AD11664" s="38" t="s">
        <v>427</v>
      </c>
      <c r="AE11664" s="61" t="s">
        <v>136</v>
      </c>
      <c r="AF11664" s="53">
        <v>150</v>
      </c>
      <c r="AG11664" s="41">
        <v>0</v>
      </c>
      <c r="AH11664">
        <v>48</v>
      </c>
      <c r="AL11664" t="s">
        <v>22</v>
      </c>
      <c r="AM11664">
        <v>72</v>
      </c>
    </row>
    <row r="11665" spans="28:39">
      <c r="AB11665" t="s">
        <v>650</v>
      </c>
      <c r="AC11665" s="1">
        <v>2</v>
      </c>
      <c r="AD11665" s="38" t="s">
        <v>427</v>
      </c>
      <c r="AE11665" s="61" t="s">
        <v>136</v>
      </c>
      <c r="AF11665" s="53">
        <v>150</v>
      </c>
      <c r="AG11665" s="42">
        <v>10</v>
      </c>
      <c r="AH11665">
        <v>48</v>
      </c>
      <c r="AL11665" t="s">
        <v>22</v>
      </c>
      <c r="AM11665">
        <v>72</v>
      </c>
    </row>
    <row r="11666" spans="28:39">
      <c r="AB11666" t="s">
        <v>650</v>
      </c>
      <c r="AC11666" s="1">
        <v>2</v>
      </c>
      <c r="AD11666" s="38" t="s">
        <v>427</v>
      </c>
      <c r="AE11666" s="61" t="s">
        <v>136</v>
      </c>
      <c r="AF11666" s="53">
        <v>150</v>
      </c>
      <c r="AG11666" s="43">
        <v>20</v>
      </c>
      <c r="AH11666">
        <v>48</v>
      </c>
      <c r="AL11666" t="s">
        <v>22</v>
      </c>
      <c r="AM11666">
        <v>72</v>
      </c>
    </row>
    <row r="11667" spans="28:39">
      <c r="AB11667" t="s">
        <v>650</v>
      </c>
      <c r="AC11667" s="1">
        <v>2</v>
      </c>
      <c r="AD11667" s="38" t="s">
        <v>427</v>
      </c>
      <c r="AE11667" s="61" t="s">
        <v>136</v>
      </c>
      <c r="AF11667" s="53">
        <v>150</v>
      </c>
      <c r="AG11667" s="44">
        <v>30</v>
      </c>
      <c r="AH11667">
        <v>48</v>
      </c>
      <c r="AL11667" t="s">
        <v>22</v>
      </c>
      <c r="AM11667">
        <v>72</v>
      </c>
    </row>
    <row r="11668" spans="28:39">
      <c r="AB11668" t="s">
        <v>650</v>
      </c>
      <c r="AC11668" s="1">
        <v>2</v>
      </c>
      <c r="AD11668" s="38" t="s">
        <v>427</v>
      </c>
      <c r="AE11668" s="61" t="s">
        <v>136</v>
      </c>
      <c r="AF11668" s="53">
        <v>150</v>
      </c>
      <c r="AG11668" s="45">
        <v>40</v>
      </c>
      <c r="AH11668">
        <v>48</v>
      </c>
      <c r="AL11668" t="s">
        <v>22</v>
      </c>
      <c r="AM11668">
        <v>72</v>
      </c>
    </row>
    <row r="11669" spans="28:39">
      <c r="AB11669" t="s">
        <v>650</v>
      </c>
      <c r="AC11669" s="1">
        <v>2</v>
      </c>
      <c r="AD11669" s="38" t="s">
        <v>427</v>
      </c>
      <c r="AE11669" s="61" t="s">
        <v>136</v>
      </c>
      <c r="AF11669" s="53">
        <v>150</v>
      </c>
      <c r="AG11669" s="46">
        <v>50</v>
      </c>
      <c r="AH11669">
        <v>48</v>
      </c>
      <c r="AL11669" t="s">
        <v>22</v>
      </c>
      <c r="AM11669">
        <v>72</v>
      </c>
    </row>
    <row r="11670" spans="28:39">
      <c r="AB11670" t="s">
        <v>650</v>
      </c>
      <c r="AC11670" s="1">
        <v>2</v>
      </c>
      <c r="AD11670" s="38" t="s">
        <v>427</v>
      </c>
      <c r="AE11670" s="61" t="s">
        <v>136</v>
      </c>
      <c r="AF11670" s="53">
        <v>150</v>
      </c>
      <c r="AG11670" s="47">
        <v>60</v>
      </c>
      <c r="AH11670">
        <v>43</v>
      </c>
      <c r="AL11670" t="s">
        <v>22</v>
      </c>
      <c r="AM11670">
        <v>72</v>
      </c>
    </row>
    <row r="11671" spans="28:39">
      <c r="AB11671" t="s">
        <v>650</v>
      </c>
      <c r="AC11671" s="1">
        <v>2</v>
      </c>
      <c r="AD11671" s="38" t="s">
        <v>427</v>
      </c>
      <c r="AE11671" s="61" t="s">
        <v>136</v>
      </c>
      <c r="AF11671" s="53">
        <v>150</v>
      </c>
      <c r="AG11671" s="48">
        <v>70</v>
      </c>
      <c r="AH11671">
        <v>40</v>
      </c>
      <c r="AL11671" t="s">
        <v>22</v>
      </c>
      <c r="AM11671">
        <v>72</v>
      </c>
    </row>
    <row r="11672" spans="28:39">
      <c r="AB11672" t="s">
        <v>650</v>
      </c>
      <c r="AC11672" s="1">
        <v>2</v>
      </c>
      <c r="AD11672" s="38" t="s">
        <v>427</v>
      </c>
      <c r="AE11672" s="61" t="s">
        <v>136</v>
      </c>
      <c r="AF11672" s="54">
        <v>160</v>
      </c>
      <c r="AG11672" s="41">
        <v>0</v>
      </c>
      <c r="AH11672">
        <v>45</v>
      </c>
      <c r="AL11672" t="s">
        <v>22</v>
      </c>
      <c r="AM11672">
        <v>72</v>
      </c>
    </row>
    <row r="11673" spans="28:39">
      <c r="AB11673" t="s">
        <v>650</v>
      </c>
      <c r="AC11673" s="1">
        <v>2</v>
      </c>
      <c r="AD11673" s="38" t="s">
        <v>427</v>
      </c>
      <c r="AE11673" s="61" t="s">
        <v>136</v>
      </c>
      <c r="AF11673" s="54">
        <v>160</v>
      </c>
      <c r="AG11673" s="42">
        <v>10</v>
      </c>
      <c r="AH11673">
        <v>45</v>
      </c>
      <c r="AL11673" t="s">
        <v>22</v>
      </c>
      <c r="AM11673">
        <v>72</v>
      </c>
    </row>
    <row r="11674" spans="28:39">
      <c r="AB11674" t="s">
        <v>650</v>
      </c>
      <c r="AC11674" s="1">
        <v>2</v>
      </c>
      <c r="AD11674" s="38" t="s">
        <v>427</v>
      </c>
      <c r="AE11674" s="61" t="s">
        <v>136</v>
      </c>
      <c r="AF11674" s="54">
        <v>160</v>
      </c>
      <c r="AG11674" s="43">
        <v>20</v>
      </c>
      <c r="AH11674">
        <v>45</v>
      </c>
      <c r="AL11674" t="s">
        <v>22</v>
      </c>
      <c r="AM11674">
        <v>72</v>
      </c>
    </row>
    <row r="11675" spans="28:39">
      <c r="AB11675" t="s">
        <v>650</v>
      </c>
      <c r="AC11675" s="1">
        <v>2</v>
      </c>
      <c r="AD11675" s="38" t="s">
        <v>427</v>
      </c>
      <c r="AE11675" s="61" t="s">
        <v>136</v>
      </c>
      <c r="AF11675" s="54">
        <v>160</v>
      </c>
      <c r="AG11675" s="44">
        <v>30</v>
      </c>
      <c r="AH11675">
        <v>45</v>
      </c>
      <c r="AL11675" t="s">
        <v>22</v>
      </c>
      <c r="AM11675">
        <v>72</v>
      </c>
    </row>
    <row r="11676" spans="28:39">
      <c r="AB11676" t="s">
        <v>650</v>
      </c>
      <c r="AC11676" s="1">
        <v>2</v>
      </c>
      <c r="AD11676" s="38" t="s">
        <v>427</v>
      </c>
      <c r="AE11676" s="61" t="s">
        <v>136</v>
      </c>
      <c r="AF11676" s="54">
        <v>160</v>
      </c>
      <c r="AG11676" s="45">
        <v>40</v>
      </c>
      <c r="AH11676">
        <v>45</v>
      </c>
      <c r="AL11676" t="s">
        <v>22</v>
      </c>
      <c r="AM11676">
        <v>72</v>
      </c>
    </row>
    <row r="11677" spans="28:39">
      <c r="AB11677" t="s">
        <v>650</v>
      </c>
      <c r="AC11677" s="1">
        <v>2</v>
      </c>
      <c r="AD11677" s="38" t="s">
        <v>427</v>
      </c>
      <c r="AE11677" s="61" t="s">
        <v>136</v>
      </c>
      <c r="AF11677" s="54">
        <v>160</v>
      </c>
      <c r="AG11677" s="46">
        <v>50</v>
      </c>
      <c r="AH11677">
        <v>45</v>
      </c>
      <c r="AL11677" t="s">
        <v>22</v>
      </c>
      <c r="AM11677">
        <v>72</v>
      </c>
    </row>
    <row r="11678" spans="28:39">
      <c r="AB11678" t="s">
        <v>650</v>
      </c>
      <c r="AC11678" s="1">
        <v>2</v>
      </c>
      <c r="AD11678" s="38" t="s">
        <v>427</v>
      </c>
      <c r="AE11678" s="61" t="s">
        <v>136</v>
      </c>
      <c r="AF11678" s="54">
        <v>160</v>
      </c>
      <c r="AG11678" s="47">
        <v>60</v>
      </c>
      <c r="AH11678">
        <v>43</v>
      </c>
      <c r="AL11678" t="s">
        <v>22</v>
      </c>
      <c r="AM11678">
        <v>72</v>
      </c>
    </row>
    <row r="11679" spans="28:39">
      <c r="AB11679" t="s">
        <v>650</v>
      </c>
      <c r="AC11679" s="1">
        <v>2</v>
      </c>
      <c r="AD11679" s="38" t="s">
        <v>427</v>
      </c>
      <c r="AE11679" s="61" t="s">
        <v>136</v>
      </c>
      <c r="AF11679" s="54">
        <v>160</v>
      </c>
      <c r="AG11679" s="48">
        <v>70</v>
      </c>
      <c r="AH11679">
        <v>40</v>
      </c>
      <c r="AL11679" t="s">
        <v>22</v>
      </c>
      <c r="AM11679">
        <v>72</v>
      </c>
    </row>
    <row r="11680" spans="28:39">
      <c r="AB11680" t="s">
        <v>650</v>
      </c>
      <c r="AC11680" s="1">
        <v>2</v>
      </c>
      <c r="AD11680" s="38" t="s">
        <v>427</v>
      </c>
      <c r="AE11680" s="61" t="s">
        <v>136</v>
      </c>
      <c r="AF11680" s="55">
        <v>170</v>
      </c>
      <c r="AG11680" s="41">
        <v>0</v>
      </c>
      <c r="AH11680">
        <v>43</v>
      </c>
      <c r="AL11680" t="s">
        <v>22</v>
      </c>
      <c r="AM11680">
        <v>72</v>
      </c>
    </row>
    <row r="11681" spans="28:39">
      <c r="AB11681" t="s">
        <v>650</v>
      </c>
      <c r="AC11681" s="1">
        <v>2</v>
      </c>
      <c r="AD11681" s="38" t="s">
        <v>427</v>
      </c>
      <c r="AE11681" s="61" t="s">
        <v>136</v>
      </c>
      <c r="AF11681" s="55">
        <v>170</v>
      </c>
      <c r="AG11681" s="42">
        <v>10</v>
      </c>
      <c r="AH11681">
        <v>43</v>
      </c>
      <c r="AL11681" t="s">
        <v>22</v>
      </c>
      <c r="AM11681">
        <v>72</v>
      </c>
    </row>
    <row r="11682" spans="28:39">
      <c r="AB11682" t="s">
        <v>650</v>
      </c>
      <c r="AC11682" s="1">
        <v>2</v>
      </c>
      <c r="AD11682" s="38" t="s">
        <v>427</v>
      </c>
      <c r="AE11682" s="61" t="s">
        <v>136</v>
      </c>
      <c r="AF11682" s="55">
        <v>170</v>
      </c>
      <c r="AG11682" s="43">
        <v>20</v>
      </c>
      <c r="AH11682">
        <v>43</v>
      </c>
      <c r="AL11682" t="s">
        <v>22</v>
      </c>
      <c r="AM11682">
        <v>72</v>
      </c>
    </row>
    <row r="11683" spans="28:39">
      <c r="AB11683" t="s">
        <v>650</v>
      </c>
      <c r="AC11683" s="1">
        <v>2</v>
      </c>
      <c r="AD11683" s="38" t="s">
        <v>427</v>
      </c>
      <c r="AE11683" s="61" t="s">
        <v>136</v>
      </c>
      <c r="AF11683" s="55">
        <v>170</v>
      </c>
      <c r="AG11683" s="44">
        <v>30</v>
      </c>
      <c r="AH11683">
        <v>43</v>
      </c>
      <c r="AL11683" t="s">
        <v>22</v>
      </c>
      <c r="AM11683">
        <v>72</v>
      </c>
    </row>
    <row r="11684" spans="28:39">
      <c r="AB11684" t="s">
        <v>650</v>
      </c>
      <c r="AC11684" s="1">
        <v>2</v>
      </c>
      <c r="AD11684" s="38" t="s">
        <v>427</v>
      </c>
      <c r="AE11684" s="61" t="s">
        <v>136</v>
      </c>
      <c r="AF11684" s="55">
        <v>170</v>
      </c>
      <c r="AG11684" s="45">
        <v>40</v>
      </c>
      <c r="AH11684">
        <v>43</v>
      </c>
      <c r="AL11684" t="s">
        <v>22</v>
      </c>
      <c r="AM11684">
        <v>72</v>
      </c>
    </row>
    <row r="11685" spans="28:39">
      <c r="AB11685" t="s">
        <v>650</v>
      </c>
      <c r="AC11685" s="1">
        <v>2</v>
      </c>
      <c r="AD11685" s="38" t="s">
        <v>427</v>
      </c>
      <c r="AE11685" s="61" t="s">
        <v>136</v>
      </c>
      <c r="AF11685" s="55">
        <v>170</v>
      </c>
      <c r="AG11685" s="46">
        <v>50</v>
      </c>
      <c r="AH11685">
        <v>43</v>
      </c>
      <c r="AL11685" t="s">
        <v>22</v>
      </c>
      <c r="AM11685">
        <v>72</v>
      </c>
    </row>
    <row r="11686" spans="28:39">
      <c r="AB11686" t="s">
        <v>650</v>
      </c>
      <c r="AC11686" s="1">
        <v>2</v>
      </c>
      <c r="AD11686" s="38" t="s">
        <v>427</v>
      </c>
      <c r="AE11686" s="61" t="s">
        <v>136</v>
      </c>
      <c r="AF11686" s="55">
        <v>170</v>
      </c>
      <c r="AG11686" s="47">
        <v>60</v>
      </c>
      <c r="AH11686">
        <v>43</v>
      </c>
      <c r="AL11686" t="s">
        <v>22</v>
      </c>
      <c r="AM11686">
        <v>72</v>
      </c>
    </row>
    <row r="11687" spans="28:39">
      <c r="AB11687" t="s">
        <v>650</v>
      </c>
      <c r="AC11687" s="1">
        <v>2</v>
      </c>
      <c r="AD11687" s="38" t="s">
        <v>427</v>
      </c>
      <c r="AE11687" s="61" t="s">
        <v>136</v>
      </c>
      <c r="AF11687" s="55">
        <v>170</v>
      </c>
      <c r="AG11687" s="48">
        <v>70</v>
      </c>
      <c r="AH11687">
        <v>40</v>
      </c>
      <c r="AL11687" t="s">
        <v>22</v>
      </c>
      <c r="AM11687">
        <v>72</v>
      </c>
    </row>
    <row r="11688" spans="28:39">
      <c r="AB11688" t="s">
        <v>650</v>
      </c>
      <c r="AC11688" s="1">
        <v>2</v>
      </c>
      <c r="AD11688" s="38" t="s">
        <v>427</v>
      </c>
      <c r="AE11688" s="61" t="s">
        <v>136</v>
      </c>
      <c r="AF11688" s="56">
        <v>180</v>
      </c>
      <c r="AG11688" s="41">
        <v>0</v>
      </c>
      <c r="AH11688">
        <v>38</v>
      </c>
      <c r="AL11688" t="s">
        <v>22</v>
      </c>
      <c r="AM11688">
        <v>72</v>
      </c>
    </row>
    <row r="11689" spans="28:39">
      <c r="AB11689" t="s">
        <v>650</v>
      </c>
      <c r="AC11689" s="1">
        <v>2</v>
      </c>
      <c r="AD11689" s="38" t="s">
        <v>427</v>
      </c>
      <c r="AE11689" s="61" t="s">
        <v>136</v>
      </c>
      <c r="AF11689" s="56">
        <v>180</v>
      </c>
      <c r="AG11689" s="42">
        <v>10</v>
      </c>
      <c r="AH11689">
        <v>38</v>
      </c>
      <c r="AL11689" t="s">
        <v>22</v>
      </c>
      <c r="AM11689">
        <v>72</v>
      </c>
    </row>
    <row r="11690" spans="28:39">
      <c r="AB11690" t="s">
        <v>650</v>
      </c>
      <c r="AC11690" s="1">
        <v>2</v>
      </c>
      <c r="AD11690" s="38" t="s">
        <v>427</v>
      </c>
      <c r="AE11690" s="61" t="s">
        <v>136</v>
      </c>
      <c r="AF11690" s="56">
        <v>180</v>
      </c>
      <c r="AG11690" s="43">
        <v>20</v>
      </c>
      <c r="AH11690">
        <v>38</v>
      </c>
      <c r="AL11690" t="s">
        <v>22</v>
      </c>
      <c r="AM11690">
        <v>72</v>
      </c>
    </row>
    <row r="11691" spans="28:39">
      <c r="AB11691" t="s">
        <v>650</v>
      </c>
      <c r="AC11691" s="1">
        <v>2</v>
      </c>
      <c r="AD11691" s="38" t="s">
        <v>427</v>
      </c>
      <c r="AE11691" s="61" t="s">
        <v>136</v>
      </c>
      <c r="AF11691" s="56">
        <v>180</v>
      </c>
      <c r="AG11691" s="44">
        <v>30</v>
      </c>
      <c r="AH11691">
        <v>38</v>
      </c>
      <c r="AL11691" t="s">
        <v>22</v>
      </c>
      <c r="AM11691">
        <v>72</v>
      </c>
    </row>
    <row r="11692" spans="28:39">
      <c r="AB11692" t="s">
        <v>650</v>
      </c>
      <c r="AC11692" s="1">
        <v>2</v>
      </c>
      <c r="AD11692" s="38" t="s">
        <v>427</v>
      </c>
      <c r="AE11692" s="61" t="s">
        <v>136</v>
      </c>
      <c r="AF11692" s="56">
        <v>180</v>
      </c>
      <c r="AG11692" s="45">
        <v>40</v>
      </c>
      <c r="AH11692">
        <v>38</v>
      </c>
      <c r="AL11692" t="s">
        <v>22</v>
      </c>
      <c r="AM11692">
        <v>72</v>
      </c>
    </row>
    <row r="11693" spans="28:39">
      <c r="AB11693" t="s">
        <v>650</v>
      </c>
      <c r="AC11693" s="1">
        <v>2</v>
      </c>
      <c r="AD11693" s="38" t="s">
        <v>427</v>
      </c>
      <c r="AE11693" s="61" t="s">
        <v>136</v>
      </c>
      <c r="AF11693" s="56">
        <v>180</v>
      </c>
      <c r="AG11693" s="46">
        <v>50</v>
      </c>
      <c r="AH11693">
        <v>38</v>
      </c>
      <c r="AL11693" t="s">
        <v>22</v>
      </c>
      <c r="AM11693">
        <v>72</v>
      </c>
    </row>
    <row r="11694" spans="28:39">
      <c r="AB11694" t="s">
        <v>650</v>
      </c>
      <c r="AC11694" s="1">
        <v>2</v>
      </c>
      <c r="AD11694" s="38" t="s">
        <v>427</v>
      </c>
      <c r="AE11694" s="61" t="s">
        <v>136</v>
      </c>
      <c r="AF11694" s="56">
        <v>180</v>
      </c>
      <c r="AG11694" s="47">
        <v>60</v>
      </c>
      <c r="AH11694">
        <v>38</v>
      </c>
      <c r="AL11694" t="s">
        <v>22</v>
      </c>
      <c r="AM11694">
        <v>72</v>
      </c>
    </row>
    <row r="11695" spans="28:39">
      <c r="AB11695" t="s">
        <v>650</v>
      </c>
      <c r="AC11695" s="1">
        <v>2</v>
      </c>
      <c r="AD11695" s="38" t="s">
        <v>427</v>
      </c>
      <c r="AE11695" s="61" t="s">
        <v>136</v>
      </c>
      <c r="AF11695" s="56">
        <v>180</v>
      </c>
      <c r="AG11695" s="48">
        <v>70</v>
      </c>
      <c r="AH11695">
        <v>38</v>
      </c>
      <c r="AL11695" t="s">
        <v>22</v>
      </c>
      <c r="AM11695">
        <v>72</v>
      </c>
    </row>
    <row r="11696" spans="28:39">
      <c r="AB11696" t="s">
        <v>650</v>
      </c>
      <c r="AC11696" s="1">
        <v>2</v>
      </c>
      <c r="AD11696" s="38" t="s">
        <v>427</v>
      </c>
      <c r="AE11696" s="61" t="s">
        <v>136</v>
      </c>
      <c r="AF11696" s="57">
        <v>200</v>
      </c>
      <c r="AG11696" s="41">
        <v>0</v>
      </c>
      <c r="AH11696">
        <v>31</v>
      </c>
      <c r="AL11696" t="s">
        <v>22</v>
      </c>
      <c r="AM11696">
        <v>72</v>
      </c>
    </row>
    <row r="11697" spans="28:39">
      <c r="AB11697" t="s">
        <v>650</v>
      </c>
      <c r="AC11697" s="1">
        <v>2</v>
      </c>
      <c r="AD11697" s="38" t="s">
        <v>427</v>
      </c>
      <c r="AE11697" s="61" t="s">
        <v>136</v>
      </c>
      <c r="AF11697" s="57">
        <v>200</v>
      </c>
      <c r="AG11697" s="42">
        <v>10</v>
      </c>
      <c r="AH11697">
        <v>31</v>
      </c>
      <c r="AL11697" t="s">
        <v>22</v>
      </c>
      <c r="AM11697">
        <v>72</v>
      </c>
    </row>
    <row r="11698" spans="28:39">
      <c r="AB11698" t="s">
        <v>650</v>
      </c>
      <c r="AC11698" s="1">
        <v>2</v>
      </c>
      <c r="AD11698" s="38" t="s">
        <v>427</v>
      </c>
      <c r="AE11698" s="61" t="s">
        <v>136</v>
      </c>
      <c r="AF11698" s="57">
        <v>200</v>
      </c>
      <c r="AG11698" s="43">
        <v>20</v>
      </c>
      <c r="AH11698">
        <v>31</v>
      </c>
      <c r="AL11698" t="s">
        <v>22</v>
      </c>
      <c r="AM11698">
        <v>72</v>
      </c>
    </row>
    <row r="11699" spans="28:39">
      <c r="AB11699" t="s">
        <v>650</v>
      </c>
      <c r="AC11699" s="1">
        <v>2</v>
      </c>
      <c r="AD11699" s="38" t="s">
        <v>427</v>
      </c>
      <c r="AE11699" s="61" t="s">
        <v>136</v>
      </c>
      <c r="AF11699" s="57">
        <v>200</v>
      </c>
      <c r="AG11699" s="44">
        <v>30</v>
      </c>
      <c r="AH11699">
        <v>31</v>
      </c>
      <c r="AL11699" t="s">
        <v>22</v>
      </c>
      <c r="AM11699">
        <v>72</v>
      </c>
    </row>
    <row r="11700" spans="28:39">
      <c r="AB11700" t="s">
        <v>650</v>
      </c>
      <c r="AC11700" s="1">
        <v>2</v>
      </c>
      <c r="AD11700" s="38" t="s">
        <v>427</v>
      </c>
      <c r="AE11700" s="61" t="s">
        <v>136</v>
      </c>
      <c r="AF11700" s="57">
        <v>200</v>
      </c>
      <c r="AG11700" s="45">
        <v>40</v>
      </c>
      <c r="AH11700">
        <v>31</v>
      </c>
      <c r="AL11700" t="s">
        <v>22</v>
      </c>
      <c r="AM11700">
        <v>72</v>
      </c>
    </row>
    <row r="11701" spans="28:39">
      <c r="AB11701" t="s">
        <v>650</v>
      </c>
      <c r="AC11701" s="1">
        <v>2</v>
      </c>
      <c r="AD11701" s="38" t="s">
        <v>427</v>
      </c>
      <c r="AE11701" s="61" t="s">
        <v>136</v>
      </c>
      <c r="AF11701" s="57">
        <v>200</v>
      </c>
      <c r="AG11701" s="46">
        <v>50</v>
      </c>
      <c r="AH11701">
        <v>31</v>
      </c>
      <c r="AL11701" t="s">
        <v>22</v>
      </c>
      <c r="AM11701">
        <v>72</v>
      </c>
    </row>
    <row r="11702" spans="28:39">
      <c r="AB11702" t="s">
        <v>650</v>
      </c>
      <c r="AC11702" s="1">
        <v>2</v>
      </c>
      <c r="AD11702" s="38" t="s">
        <v>427</v>
      </c>
      <c r="AE11702" s="61" t="s">
        <v>136</v>
      </c>
      <c r="AF11702" s="57">
        <v>200</v>
      </c>
      <c r="AG11702" s="47">
        <v>60</v>
      </c>
      <c r="AH11702">
        <v>31</v>
      </c>
      <c r="AL11702" t="s">
        <v>22</v>
      </c>
      <c r="AM11702">
        <v>72</v>
      </c>
    </row>
    <row r="11703" spans="28:39">
      <c r="AB11703" t="s">
        <v>650</v>
      </c>
      <c r="AC11703" s="1">
        <v>2</v>
      </c>
      <c r="AD11703" s="38" t="s">
        <v>427</v>
      </c>
      <c r="AE11703" s="61" t="s">
        <v>136</v>
      </c>
      <c r="AF11703" s="57">
        <v>200</v>
      </c>
      <c r="AG11703" s="48">
        <v>70</v>
      </c>
      <c r="AH11703">
        <v>31</v>
      </c>
      <c r="AL11703" t="s">
        <v>22</v>
      </c>
      <c r="AM11703">
        <v>72</v>
      </c>
    </row>
    <row r="11704" spans="28:39">
      <c r="AB11704" t="s">
        <v>650</v>
      </c>
      <c r="AC11704" s="1">
        <v>2</v>
      </c>
      <c r="AD11704" s="38" t="s">
        <v>428</v>
      </c>
      <c r="AE11704" s="61" t="s">
        <v>136</v>
      </c>
      <c r="AF11704" s="40">
        <v>110</v>
      </c>
      <c r="AG11704" s="41">
        <v>0</v>
      </c>
      <c r="AH11704">
        <v>66</v>
      </c>
      <c r="AL11704" t="s">
        <v>22</v>
      </c>
      <c r="AM11704">
        <v>72</v>
      </c>
    </row>
    <row r="11705" spans="28:39">
      <c r="AB11705" t="s">
        <v>650</v>
      </c>
      <c r="AC11705" s="1">
        <v>2</v>
      </c>
      <c r="AD11705" s="38" t="s">
        <v>428</v>
      </c>
      <c r="AE11705" s="61" t="s">
        <v>136</v>
      </c>
      <c r="AF11705" s="40">
        <v>110</v>
      </c>
      <c r="AG11705" s="42">
        <v>10</v>
      </c>
      <c r="AH11705">
        <v>66</v>
      </c>
      <c r="AL11705" t="s">
        <v>22</v>
      </c>
      <c r="AM11705">
        <v>72</v>
      </c>
    </row>
    <row r="11706" spans="28:39">
      <c r="AB11706" t="s">
        <v>650</v>
      </c>
      <c r="AC11706" s="1">
        <v>2</v>
      </c>
      <c r="AD11706" s="38" t="s">
        <v>428</v>
      </c>
      <c r="AE11706" s="61" t="s">
        <v>136</v>
      </c>
      <c r="AF11706" s="40">
        <v>110</v>
      </c>
      <c r="AG11706" s="43">
        <v>20</v>
      </c>
      <c r="AH11706">
        <v>62</v>
      </c>
      <c r="AL11706" t="s">
        <v>22</v>
      </c>
      <c r="AM11706">
        <v>72</v>
      </c>
    </row>
    <row r="11707" spans="28:39">
      <c r="AB11707" t="s">
        <v>650</v>
      </c>
      <c r="AC11707" s="1">
        <v>2</v>
      </c>
      <c r="AD11707" s="38" t="s">
        <v>428</v>
      </c>
      <c r="AE11707" s="61" t="s">
        <v>136</v>
      </c>
      <c r="AF11707" s="40">
        <v>110</v>
      </c>
      <c r="AG11707" s="44">
        <v>30</v>
      </c>
      <c r="AH11707">
        <v>57</v>
      </c>
      <c r="AL11707" t="s">
        <v>22</v>
      </c>
      <c r="AM11707">
        <v>72</v>
      </c>
    </row>
    <row r="11708" spans="28:39">
      <c r="AB11708" t="s">
        <v>650</v>
      </c>
      <c r="AC11708" s="1">
        <v>2</v>
      </c>
      <c r="AD11708" s="38" t="s">
        <v>428</v>
      </c>
      <c r="AE11708" s="61" t="s">
        <v>136</v>
      </c>
      <c r="AF11708" s="40">
        <v>110</v>
      </c>
      <c r="AG11708" s="45">
        <v>40</v>
      </c>
      <c r="AH11708">
        <v>52</v>
      </c>
      <c r="AL11708" t="s">
        <v>22</v>
      </c>
      <c r="AM11708">
        <v>72</v>
      </c>
    </row>
    <row r="11709" spans="28:39">
      <c r="AB11709" t="s">
        <v>650</v>
      </c>
      <c r="AC11709" s="1">
        <v>2</v>
      </c>
      <c r="AD11709" s="38" t="s">
        <v>428</v>
      </c>
      <c r="AE11709" s="61" t="s">
        <v>136</v>
      </c>
      <c r="AF11709" s="40">
        <v>110</v>
      </c>
      <c r="AG11709" s="46">
        <v>50</v>
      </c>
      <c r="AH11709">
        <v>48</v>
      </c>
      <c r="AL11709" t="s">
        <v>22</v>
      </c>
      <c r="AM11709">
        <v>72</v>
      </c>
    </row>
    <row r="11710" spans="28:39">
      <c r="AB11710" t="s">
        <v>650</v>
      </c>
      <c r="AC11710" s="1">
        <v>2</v>
      </c>
      <c r="AD11710" s="38" t="s">
        <v>428</v>
      </c>
      <c r="AE11710" s="61" t="s">
        <v>136</v>
      </c>
      <c r="AF11710" s="40">
        <v>110</v>
      </c>
      <c r="AG11710" s="47">
        <v>60</v>
      </c>
      <c r="AH11710">
        <v>43</v>
      </c>
      <c r="AL11710" t="s">
        <v>22</v>
      </c>
      <c r="AM11710">
        <v>72</v>
      </c>
    </row>
    <row r="11711" spans="28:39">
      <c r="AB11711" t="s">
        <v>650</v>
      </c>
      <c r="AC11711" s="1">
        <v>2</v>
      </c>
      <c r="AD11711" s="38" t="s">
        <v>428</v>
      </c>
      <c r="AE11711" s="61" t="s">
        <v>136</v>
      </c>
      <c r="AF11711" s="40">
        <v>110</v>
      </c>
      <c r="AG11711" s="48">
        <v>70</v>
      </c>
      <c r="AH11711">
        <v>40</v>
      </c>
      <c r="AL11711" t="s">
        <v>22</v>
      </c>
      <c r="AM11711">
        <v>72</v>
      </c>
    </row>
    <row r="11712" spans="28:39">
      <c r="AB11712" t="s">
        <v>650</v>
      </c>
      <c r="AC11712" s="1">
        <v>2</v>
      </c>
      <c r="AD11712" s="38" t="s">
        <v>428</v>
      </c>
      <c r="AE11712" s="61" t="s">
        <v>136</v>
      </c>
      <c r="AF11712" s="49">
        <v>115</v>
      </c>
      <c r="AG11712" s="41">
        <v>0</v>
      </c>
      <c r="AH11712">
        <v>64</v>
      </c>
      <c r="AL11712" t="s">
        <v>22</v>
      </c>
      <c r="AM11712">
        <v>72</v>
      </c>
    </row>
    <row r="11713" spans="28:39">
      <c r="AB11713" t="s">
        <v>650</v>
      </c>
      <c r="AC11713" s="1">
        <v>2</v>
      </c>
      <c r="AD11713" s="38" t="s">
        <v>428</v>
      </c>
      <c r="AE11713" s="61" t="s">
        <v>136</v>
      </c>
      <c r="AF11713" s="49">
        <v>115</v>
      </c>
      <c r="AG11713" s="42">
        <v>10</v>
      </c>
      <c r="AH11713">
        <v>64</v>
      </c>
      <c r="AL11713" t="s">
        <v>22</v>
      </c>
      <c r="AM11713">
        <v>72</v>
      </c>
    </row>
    <row r="11714" spans="28:39">
      <c r="AB11714" t="s">
        <v>650</v>
      </c>
      <c r="AC11714" s="1">
        <v>2</v>
      </c>
      <c r="AD11714" s="38" t="s">
        <v>428</v>
      </c>
      <c r="AE11714" s="61" t="s">
        <v>136</v>
      </c>
      <c r="AF11714" s="49">
        <v>115</v>
      </c>
      <c r="AG11714" s="43">
        <v>20</v>
      </c>
      <c r="AH11714">
        <v>62</v>
      </c>
      <c r="AL11714" t="s">
        <v>22</v>
      </c>
      <c r="AM11714">
        <v>72</v>
      </c>
    </row>
    <row r="11715" spans="28:39">
      <c r="AB11715" t="s">
        <v>650</v>
      </c>
      <c r="AC11715" s="1">
        <v>2</v>
      </c>
      <c r="AD11715" s="38" t="s">
        <v>428</v>
      </c>
      <c r="AE11715" s="61" t="s">
        <v>136</v>
      </c>
      <c r="AF11715" s="49">
        <v>115</v>
      </c>
      <c r="AG11715" s="44">
        <v>30</v>
      </c>
      <c r="AH11715">
        <v>57</v>
      </c>
      <c r="AL11715" t="s">
        <v>22</v>
      </c>
      <c r="AM11715">
        <v>72</v>
      </c>
    </row>
    <row r="11716" spans="28:39">
      <c r="AB11716" t="s">
        <v>650</v>
      </c>
      <c r="AC11716" s="1">
        <v>2</v>
      </c>
      <c r="AD11716" s="38" t="s">
        <v>428</v>
      </c>
      <c r="AE11716" s="61" t="s">
        <v>136</v>
      </c>
      <c r="AF11716" s="49">
        <v>115</v>
      </c>
      <c r="AG11716" s="45">
        <v>40</v>
      </c>
      <c r="AH11716">
        <v>52</v>
      </c>
      <c r="AL11716" t="s">
        <v>22</v>
      </c>
      <c r="AM11716">
        <v>72</v>
      </c>
    </row>
    <row r="11717" spans="28:39">
      <c r="AB11717" t="s">
        <v>650</v>
      </c>
      <c r="AC11717" s="1">
        <v>2</v>
      </c>
      <c r="AD11717" s="38" t="s">
        <v>428</v>
      </c>
      <c r="AE11717" s="61" t="s">
        <v>136</v>
      </c>
      <c r="AF11717" s="49">
        <v>115</v>
      </c>
      <c r="AG11717" s="46">
        <v>50</v>
      </c>
      <c r="AH11717">
        <v>48</v>
      </c>
      <c r="AL11717" t="s">
        <v>22</v>
      </c>
      <c r="AM11717">
        <v>72</v>
      </c>
    </row>
    <row r="11718" spans="28:39">
      <c r="AB11718" t="s">
        <v>650</v>
      </c>
      <c r="AC11718" s="1">
        <v>2</v>
      </c>
      <c r="AD11718" s="38" t="s">
        <v>428</v>
      </c>
      <c r="AE11718" s="61" t="s">
        <v>136</v>
      </c>
      <c r="AF11718" s="49">
        <v>115</v>
      </c>
      <c r="AG11718" s="47">
        <v>60</v>
      </c>
      <c r="AH11718">
        <v>43</v>
      </c>
      <c r="AL11718" t="s">
        <v>22</v>
      </c>
      <c r="AM11718">
        <v>72</v>
      </c>
    </row>
    <row r="11719" spans="28:39">
      <c r="AB11719" t="s">
        <v>650</v>
      </c>
      <c r="AC11719" s="1">
        <v>2</v>
      </c>
      <c r="AD11719" s="38" t="s">
        <v>428</v>
      </c>
      <c r="AE11719" s="61" t="s">
        <v>136</v>
      </c>
      <c r="AF11719" s="49">
        <v>115</v>
      </c>
      <c r="AG11719" s="48">
        <v>70</v>
      </c>
      <c r="AH11719">
        <v>40</v>
      </c>
      <c r="AL11719" t="s">
        <v>22</v>
      </c>
      <c r="AM11719">
        <v>72</v>
      </c>
    </row>
    <row r="11720" spans="28:39">
      <c r="AB11720" t="s">
        <v>650</v>
      </c>
      <c r="AC11720" s="1">
        <v>2</v>
      </c>
      <c r="AD11720" s="38" t="s">
        <v>428</v>
      </c>
      <c r="AE11720" s="61" t="s">
        <v>136</v>
      </c>
      <c r="AF11720" s="50">
        <v>120</v>
      </c>
      <c r="AG11720" s="41">
        <v>0</v>
      </c>
      <c r="AH11720">
        <v>62</v>
      </c>
      <c r="AL11720" t="s">
        <v>22</v>
      </c>
      <c r="AM11720">
        <v>72</v>
      </c>
    </row>
    <row r="11721" spans="28:39">
      <c r="AB11721" t="s">
        <v>650</v>
      </c>
      <c r="AC11721" s="1">
        <v>2</v>
      </c>
      <c r="AD11721" s="38" t="s">
        <v>428</v>
      </c>
      <c r="AE11721" s="61" t="s">
        <v>136</v>
      </c>
      <c r="AF11721" s="50">
        <v>120</v>
      </c>
      <c r="AG11721" s="42">
        <v>10</v>
      </c>
      <c r="AH11721">
        <v>62</v>
      </c>
      <c r="AL11721" t="s">
        <v>22</v>
      </c>
      <c r="AM11721">
        <v>72</v>
      </c>
    </row>
    <row r="11722" spans="28:39">
      <c r="AB11722" t="s">
        <v>650</v>
      </c>
      <c r="AC11722" s="1">
        <v>2</v>
      </c>
      <c r="AD11722" s="38" t="s">
        <v>428</v>
      </c>
      <c r="AE11722" s="61" t="s">
        <v>136</v>
      </c>
      <c r="AF11722" s="50">
        <v>120</v>
      </c>
      <c r="AG11722" s="43">
        <v>20</v>
      </c>
      <c r="AH11722">
        <v>61</v>
      </c>
      <c r="AL11722" t="s">
        <v>22</v>
      </c>
      <c r="AM11722">
        <v>72</v>
      </c>
    </row>
    <row r="11723" spans="28:39">
      <c r="AB11723" t="s">
        <v>650</v>
      </c>
      <c r="AC11723" s="1">
        <v>2</v>
      </c>
      <c r="AD11723" s="38" t="s">
        <v>428</v>
      </c>
      <c r="AE11723" s="61" t="s">
        <v>136</v>
      </c>
      <c r="AF11723" s="50">
        <v>120</v>
      </c>
      <c r="AG11723" s="44">
        <v>30</v>
      </c>
      <c r="AH11723">
        <v>56</v>
      </c>
      <c r="AL11723" t="s">
        <v>22</v>
      </c>
      <c r="AM11723">
        <v>72</v>
      </c>
    </row>
    <row r="11724" spans="28:39">
      <c r="AB11724" t="s">
        <v>650</v>
      </c>
      <c r="AC11724" s="1">
        <v>2</v>
      </c>
      <c r="AD11724" s="38" t="s">
        <v>428</v>
      </c>
      <c r="AE11724" s="61" t="s">
        <v>136</v>
      </c>
      <c r="AF11724" s="50">
        <v>120</v>
      </c>
      <c r="AG11724" s="45">
        <v>40</v>
      </c>
      <c r="AH11724">
        <v>52</v>
      </c>
      <c r="AL11724" t="s">
        <v>22</v>
      </c>
      <c r="AM11724">
        <v>72</v>
      </c>
    </row>
    <row r="11725" spans="28:39">
      <c r="AB11725" t="s">
        <v>650</v>
      </c>
      <c r="AC11725" s="1">
        <v>2</v>
      </c>
      <c r="AD11725" s="38" t="s">
        <v>428</v>
      </c>
      <c r="AE11725" s="61" t="s">
        <v>136</v>
      </c>
      <c r="AF11725" s="50">
        <v>120</v>
      </c>
      <c r="AG11725" s="46">
        <v>50</v>
      </c>
      <c r="AH11725">
        <v>48</v>
      </c>
      <c r="AL11725" t="s">
        <v>22</v>
      </c>
      <c r="AM11725">
        <v>72</v>
      </c>
    </row>
    <row r="11726" spans="28:39">
      <c r="AB11726" t="s">
        <v>650</v>
      </c>
      <c r="AC11726" s="1">
        <v>2</v>
      </c>
      <c r="AD11726" s="38" t="s">
        <v>428</v>
      </c>
      <c r="AE11726" s="61" t="s">
        <v>136</v>
      </c>
      <c r="AF11726" s="50">
        <v>120</v>
      </c>
      <c r="AG11726" s="47">
        <v>60</v>
      </c>
      <c r="AH11726">
        <v>43</v>
      </c>
      <c r="AL11726" t="s">
        <v>22</v>
      </c>
      <c r="AM11726">
        <v>72</v>
      </c>
    </row>
    <row r="11727" spans="28:39">
      <c r="AB11727" t="s">
        <v>650</v>
      </c>
      <c r="AC11727" s="1">
        <v>2</v>
      </c>
      <c r="AD11727" s="38" t="s">
        <v>428</v>
      </c>
      <c r="AE11727" s="61" t="s">
        <v>136</v>
      </c>
      <c r="AF11727" s="50">
        <v>120</v>
      </c>
      <c r="AG11727" s="48">
        <v>70</v>
      </c>
      <c r="AH11727">
        <v>40</v>
      </c>
      <c r="AL11727" t="s">
        <v>22</v>
      </c>
      <c r="AM11727">
        <v>72</v>
      </c>
    </row>
    <row r="11728" spans="28:39">
      <c r="AB11728" t="s">
        <v>650</v>
      </c>
      <c r="AC11728" s="1">
        <v>2</v>
      </c>
      <c r="AD11728" s="38" t="s">
        <v>428</v>
      </c>
      <c r="AE11728" s="61" t="s">
        <v>136</v>
      </c>
      <c r="AF11728" s="51">
        <v>130</v>
      </c>
      <c r="AG11728" s="41">
        <v>0</v>
      </c>
      <c r="AH11728">
        <v>58</v>
      </c>
      <c r="AL11728" t="s">
        <v>22</v>
      </c>
      <c r="AM11728">
        <v>72</v>
      </c>
    </row>
    <row r="11729" spans="28:39">
      <c r="AB11729" t="s">
        <v>650</v>
      </c>
      <c r="AC11729" s="1">
        <v>2</v>
      </c>
      <c r="AD11729" s="38" t="s">
        <v>428</v>
      </c>
      <c r="AE11729" s="61" t="s">
        <v>136</v>
      </c>
      <c r="AF11729" s="51">
        <v>130</v>
      </c>
      <c r="AG11729" s="42">
        <v>10</v>
      </c>
      <c r="AH11729">
        <v>58</v>
      </c>
      <c r="AL11729" t="s">
        <v>22</v>
      </c>
      <c r="AM11729">
        <v>72</v>
      </c>
    </row>
    <row r="11730" spans="28:39">
      <c r="AB11730" t="s">
        <v>650</v>
      </c>
      <c r="AC11730" s="1">
        <v>2</v>
      </c>
      <c r="AD11730" s="38" t="s">
        <v>428</v>
      </c>
      <c r="AE11730" s="61" t="s">
        <v>136</v>
      </c>
      <c r="AF11730" s="51">
        <v>130</v>
      </c>
      <c r="AG11730" s="43">
        <v>20</v>
      </c>
      <c r="AH11730">
        <v>58</v>
      </c>
      <c r="AL11730" t="s">
        <v>22</v>
      </c>
      <c r="AM11730">
        <v>72</v>
      </c>
    </row>
    <row r="11731" spans="28:39">
      <c r="AB11731" t="s">
        <v>650</v>
      </c>
      <c r="AC11731" s="1">
        <v>2</v>
      </c>
      <c r="AD11731" s="38" t="s">
        <v>428</v>
      </c>
      <c r="AE11731" s="61" t="s">
        <v>136</v>
      </c>
      <c r="AF11731" s="51">
        <v>130</v>
      </c>
      <c r="AG11731" s="44">
        <v>30</v>
      </c>
      <c r="AH11731">
        <v>56</v>
      </c>
      <c r="AL11731" t="s">
        <v>22</v>
      </c>
      <c r="AM11731">
        <v>72</v>
      </c>
    </row>
    <row r="11732" spans="28:39">
      <c r="AB11732" t="s">
        <v>650</v>
      </c>
      <c r="AC11732" s="1">
        <v>2</v>
      </c>
      <c r="AD11732" s="38" t="s">
        <v>428</v>
      </c>
      <c r="AE11732" s="61" t="s">
        <v>136</v>
      </c>
      <c r="AF11732" s="51">
        <v>130</v>
      </c>
      <c r="AG11732" s="45">
        <v>40</v>
      </c>
      <c r="AH11732">
        <v>52</v>
      </c>
      <c r="AL11732" t="s">
        <v>22</v>
      </c>
      <c r="AM11732">
        <v>72</v>
      </c>
    </row>
    <row r="11733" spans="28:39">
      <c r="AB11733" t="s">
        <v>650</v>
      </c>
      <c r="AC11733" s="1">
        <v>2</v>
      </c>
      <c r="AD11733" s="38" t="s">
        <v>428</v>
      </c>
      <c r="AE11733" s="61" t="s">
        <v>136</v>
      </c>
      <c r="AF11733" s="51">
        <v>130</v>
      </c>
      <c r="AG11733" s="46">
        <v>50</v>
      </c>
      <c r="AH11733">
        <v>48</v>
      </c>
      <c r="AL11733" t="s">
        <v>22</v>
      </c>
      <c r="AM11733">
        <v>72</v>
      </c>
    </row>
    <row r="11734" spans="28:39">
      <c r="AB11734" t="s">
        <v>650</v>
      </c>
      <c r="AC11734" s="1">
        <v>2</v>
      </c>
      <c r="AD11734" s="38" t="s">
        <v>428</v>
      </c>
      <c r="AE11734" s="61" t="s">
        <v>136</v>
      </c>
      <c r="AF11734" s="51">
        <v>130</v>
      </c>
      <c r="AG11734" s="47">
        <v>60</v>
      </c>
      <c r="AH11734">
        <v>43</v>
      </c>
      <c r="AL11734" t="s">
        <v>22</v>
      </c>
      <c r="AM11734">
        <v>72</v>
      </c>
    </row>
    <row r="11735" spans="28:39">
      <c r="AB11735" t="s">
        <v>650</v>
      </c>
      <c r="AC11735" s="1">
        <v>2</v>
      </c>
      <c r="AD11735" s="38" t="s">
        <v>428</v>
      </c>
      <c r="AE11735" s="61" t="s">
        <v>136</v>
      </c>
      <c r="AF11735" s="51">
        <v>130</v>
      </c>
      <c r="AG11735" s="48">
        <v>70</v>
      </c>
      <c r="AH11735">
        <v>40</v>
      </c>
      <c r="AL11735" t="s">
        <v>22</v>
      </c>
      <c r="AM11735">
        <v>72</v>
      </c>
    </row>
    <row r="11736" spans="28:39">
      <c r="AB11736" t="s">
        <v>650</v>
      </c>
      <c r="AC11736" s="1">
        <v>2</v>
      </c>
      <c r="AD11736" s="38" t="s">
        <v>428</v>
      </c>
      <c r="AE11736" s="61" t="s">
        <v>136</v>
      </c>
      <c r="AF11736" s="52">
        <v>140</v>
      </c>
      <c r="AG11736" s="41">
        <v>0</v>
      </c>
      <c r="AH11736">
        <v>55</v>
      </c>
      <c r="AL11736" t="s">
        <v>22</v>
      </c>
      <c r="AM11736">
        <v>72</v>
      </c>
    </row>
    <row r="11737" spans="28:39">
      <c r="AB11737" t="s">
        <v>650</v>
      </c>
      <c r="AC11737" s="1">
        <v>2</v>
      </c>
      <c r="AD11737" s="38" t="s">
        <v>428</v>
      </c>
      <c r="AE11737" s="61" t="s">
        <v>136</v>
      </c>
      <c r="AF11737" s="52">
        <v>140</v>
      </c>
      <c r="AG11737" s="42">
        <v>10</v>
      </c>
      <c r="AH11737">
        <v>55</v>
      </c>
      <c r="AL11737" t="s">
        <v>22</v>
      </c>
      <c r="AM11737">
        <v>72</v>
      </c>
    </row>
    <row r="11738" spans="28:39">
      <c r="AB11738" t="s">
        <v>650</v>
      </c>
      <c r="AC11738" s="1">
        <v>2</v>
      </c>
      <c r="AD11738" s="38" t="s">
        <v>428</v>
      </c>
      <c r="AE11738" s="61" t="s">
        <v>136</v>
      </c>
      <c r="AF11738" s="52">
        <v>140</v>
      </c>
      <c r="AG11738" s="43">
        <v>20</v>
      </c>
      <c r="AH11738">
        <v>55</v>
      </c>
      <c r="AL11738" t="s">
        <v>22</v>
      </c>
      <c r="AM11738">
        <v>72</v>
      </c>
    </row>
    <row r="11739" spans="28:39">
      <c r="AB11739" t="s">
        <v>650</v>
      </c>
      <c r="AC11739" s="1">
        <v>2</v>
      </c>
      <c r="AD11739" s="38" t="s">
        <v>428</v>
      </c>
      <c r="AE11739" s="61" t="s">
        <v>136</v>
      </c>
      <c r="AF11739" s="52">
        <v>140</v>
      </c>
      <c r="AG11739" s="44">
        <v>30</v>
      </c>
      <c r="AH11739">
        <v>55</v>
      </c>
      <c r="AL11739" t="s">
        <v>22</v>
      </c>
      <c r="AM11739">
        <v>72</v>
      </c>
    </row>
    <row r="11740" spans="28:39">
      <c r="AB11740" t="s">
        <v>650</v>
      </c>
      <c r="AC11740" s="1">
        <v>2</v>
      </c>
      <c r="AD11740" s="38" t="s">
        <v>428</v>
      </c>
      <c r="AE11740" s="61" t="s">
        <v>136</v>
      </c>
      <c r="AF11740" s="52">
        <v>140</v>
      </c>
      <c r="AG11740" s="45">
        <v>40</v>
      </c>
      <c r="AH11740">
        <v>51</v>
      </c>
      <c r="AL11740" t="s">
        <v>22</v>
      </c>
      <c r="AM11740">
        <v>72</v>
      </c>
    </row>
    <row r="11741" spans="28:39">
      <c r="AB11741" t="s">
        <v>650</v>
      </c>
      <c r="AC11741" s="1">
        <v>2</v>
      </c>
      <c r="AD11741" s="38" t="s">
        <v>428</v>
      </c>
      <c r="AE11741" s="61" t="s">
        <v>136</v>
      </c>
      <c r="AF11741" s="52">
        <v>140</v>
      </c>
      <c r="AG11741" s="46">
        <v>50</v>
      </c>
      <c r="AH11741">
        <v>48</v>
      </c>
      <c r="AL11741" t="s">
        <v>22</v>
      </c>
      <c r="AM11741">
        <v>72</v>
      </c>
    </row>
    <row r="11742" spans="28:39">
      <c r="AB11742" t="s">
        <v>650</v>
      </c>
      <c r="AC11742" s="1">
        <v>2</v>
      </c>
      <c r="AD11742" s="38" t="s">
        <v>428</v>
      </c>
      <c r="AE11742" s="61" t="s">
        <v>136</v>
      </c>
      <c r="AF11742" s="52">
        <v>140</v>
      </c>
      <c r="AG11742" s="47">
        <v>60</v>
      </c>
      <c r="AH11742">
        <v>43</v>
      </c>
      <c r="AL11742" t="s">
        <v>22</v>
      </c>
      <c r="AM11742">
        <v>72</v>
      </c>
    </row>
    <row r="11743" spans="28:39">
      <c r="AB11743" t="s">
        <v>650</v>
      </c>
      <c r="AC11743" s="1">
        <v>2</v>
      </c>
      <c r="AD11743" s="38" t="s">
        <v>428</v>
      </c>
      <c r="AE11743" s="61" t="s">
        <v>136</v>
      </c>
      <c r="AF11743" s="52">
        <v>140</v>
      </c>
      <c r="AG11743" s="48">
        <v>70</v>
      </c>
      <c r="AH11743">
        <v>40</v>
      </c>
      <c r="AL11743" t="s">
        <v>22</v>
      </c>
      <c r="AM11743">
        <v>72</v>
      </c>
    </row>
    <row r="11744" spans="28:39">
      <c r="AB11744" t="s">
        <v>650</v>
      </c>
      <c r="AC11744" s="1">
        <v>2</v>
      </c>
      <c r="AD11744" s="38" t="s">
        <v>428</v>
      </c>
      <c r="AE11744" s="61" t="s">
        <v>136</v>
      </c>
      <c r="AF11744" s="53">
        <v>150</v>
      </c>
      <c r="AG11744" s="41">
        <v>0</v>
      </c>
      <c r="AH11744">
        <v>44</v>
      </c>
      <c r="AL11744" t="s">
        <v>22</v>
      </c>
      <c r="AM11744">
        <v>72</v>
      </c>
    </row>
    <row r="11745" spans="28:39">
      <c r="AB11745" t="s">
        <v>650</v>
      </c>
      <c r="AC11745" s="1">
        <v>2</v>
      </c>
      <c r="AD11745" s="38" t="s">
        <v>428</v>
      </c>
      <c r="AE11745" s="61" t="s">
        <v>136</v>
      </c>
      <c r="AF11745" s="53">
        <v>150</v>
      </c>
      <c r="AG11745" s="42">
        <v>10</v>
      </c>
      <c r="AH11745">
        <v>44</v>
      </c>
      <c r="AL11745" t="s">
        <v>22</v>
      </c>
      <c r="AM11745">
        <v>72</v>
      </c>
    </row>
    <row r="11746" spans="28:39">
      <c r="AB11746" t="s">
        <v>650</v>
      </c>
      <c r="AC11746" s="1">
        <v>2</v>
      </c>
      <c r="AD11746" s="38" t="s">
        <v>428</v>
      </c>
      <c r="AE11746" s="61" t="s">
        <v>136</v>
      </c>
      <c r="AF11746" s="53">
        <v>150</v>
      </c>
      <c r="AG11746" s="43">
        <v>20</v>
      </c>
      <c r="AH11746">
        <v>44</v>
      </c>
      <c r="AL11746" t="s">
        <v>22</v>
      </c>
      <c r="AM11746">
        <v>72</v>
      </c>
    </row>
    <row r="11747" spans="28:39">
      <c r="AB11747" t="s">
        <v>650</v>
      </c>
      <c r="AC11747" s="1">
        <v>2</v>
      </c>
      <c r="AD11747" s="38" t="s">
        <v>428</v>
      </c>
      <c r="AE11747" s="61" t="s">
        <v>136</v>
      </c>
      <c r="AF11747" s="53">
        <v>150</v>
      </c>
      <c r="AG11747" s="44">
        <v>30</v>
      </c>
      <c r="AH11747">
        <v>44</v>
      </c>
      <c r="AL11747" t="s">
        <v>22</v>
      </c>
      <c r="AM11747">
        <v>72</v>
      </c>
    </row>
    <row r="11748" spans="28:39">
      <c r="AB11748" t="s">
        <v>650</v>
      </c>
      <c r="AC11748" s="1">
        <v>2</v>
      </c>
      <c r="AD11748" s="38" t="s">
        <v>428</v>
      </c>
      <c r="AE11748" s="61" t="s">
        <v>136</v>
      </c>
      <c r="AF11748" s="53">
        <v>150</v>
      </c>
      <c r="AG11748" s="45">
        <v>40</v>
      </c>
      <c r="AH11748">
        <v>44</v>
      </c>
      <c r="AL11748" t="s">
        <v>22</v>
      </c>
      <c r="AM11748">
        <v>72</v>
      </c>
    </row>
    <row r="11749" spans="28:39">
      <c r="AB11749" t="s">
        <v>650</v>
      </c>
      <c r="AC11749" s="1">
        <v>2</v>
      </c>
      <c r="AD11749" s="38" t="s">
        <v>428</v>
      </c>
      <c r="AE11749" s="61" t="s">
        <v>136</v>
      </c>
      <c r="AF11749" s="53">
        <v>150</v>
      </c>
      <c r="AG11749" s="46">
        <v>50</v>
      </c>
      <c r="AH11749">
        <v>44</v>
      </c>
      <c r="AL11749" t="s">
        <v>22</v>
      </c>
      <c r="AM11749">
        <v>72</v>
      </c>
    </row>
    <row r="11750" spans="28:39">
      <c r="AB11750" t="s">
        <v>650</v>
      </c>
      <c r="AC11750" s="1">
        <v>2</v>
      </c>
      <c r="AD11750" s="38" t="s">
        <v>428</v>
      </c>
      <c r="AE11750" s="61" t="s">
        <v>136</v>
      </c>
      <c r="AF11750" s="53">
        <v>150</v>
      </c>
      <c r="AG11750" s="47">
        <v>60</v>
      </c>
      <c r="AH11750">
        <v>43</v>
      </c>
      <c r="AL11750" t="s">
        <v>22</v>
      </c>
      <c r="AM11750">
        <v>72</v>
      </c>
    </row>
    <row r="11751" spans="28:39">
      <c r="AB11751" t="s">
        <v>650</v>
      </c>
      <c r="AC11751" s="1">
        <v>2</v>
      </c>
      <c r="AD11751" s="38" t="s">
        <v>428</v>
      </c>
      <c r="AE11751" s="61" t="s">
        <v>136</v>
      </c>
      <c r="AF11751" s="53">
        <v>150</v>
      </c>
      <c r="AG11751" s="48">
        <v>70</v>
      </c>
      <c r="AH11751">
        <v>40</v>
      </c>
      <c r="AL11751" t="s">
        <v>22</v>
      </c>
      <c r="AM11751">
        <v>72</v>
      </c>
    </row>
    <row r="11752" spans="28:39">
      <c r="AB11752" t="s">
        <v>650</v>
      </c>
      <c r="AC11752" s="1">
        <v>2</v>
      </c>
      <c r="AD11752" s="38" t="s">
        <v>428</v>
      </c>
      <c r="AE11752" s="61" t="s">
        <v>136</v>
      </c>
      <c r="AF11752" s="54">
        <v>160</v>
      </c>
      <c r="AG11752" s="41">
        <v>0</v>
      </c>
      <c r="AH11752">
        <v>41</v>
      </c>
      <c r="AL11752" t="s">
        <v>22</v>
      </c>
      <c r="AM11752">
        <v>72</v>
      </c>
    </row>
    <row r="11753" spans="28:39">
      <c r="AB11753" t="s">
        <v>650</v>
      </c>
      <c r="AC11753" s="1">
        <v>2</v>
      </c>
      <c r="AD11753" s="38" t="s">
        <v>428</v>
      </c>
      <c r="AE11753" s="61" t="s">
        <v>136</v>
      </c>
      <c r="AF11753" s="54">
        <v>160</v>
      </c>
      <c r="AG11753" s="42">
        <v>10</v>
      </c>
      <c r="AH11753">
        <v>41</v>
      </c>
      <c r="AL11753" t="s">
        <v>22</v>
      </c>
      <c r="AM11753">
        <v>72</v>
      </c>
    </row>
    <row r="11754" spans="28:39">
      <c r="AB11754" t="s">
        <v>650</v>
      </c>
      <c r="AC11754" s="1">
        <v>2</v>
      </c>
      <c r="AD11754" s="38" t="s">
        <v>428</v>
      </c>
      <c r="AE11754" s="61" t="s">
        <v>136</v>
      </c>
      <c r="AF11754" s="54">
        <v>160</v>
      </c>
      <c r="AG11754" s="43">
        <v>20</v>
      </c>
      <c r="AH11754">
        <v>41</v>
      </c>
      <c r="AL11754" t="s">
        <v>22</v>
      </c>
      <c r="AM11754">
        <v>72</v>
      </c>
    </row>
    <row r="11755" spans="28:39">
      <c r="AB11755" t="s">
        <v>650</v>
      </c>
      <c r="AC11755" s="1">
        <v>2</v>
      </c>
      <c r="AD11755" s="38" t="s">
        <v>428</v>
      </c>
      <c r="AE11755" s="61" t="s">
        <v>136</v>
      </c>
      <c r="AF11755" s="54">
        <v>160</v>
      </c>
      <c r="AG11755" s="44">
        <v>30</v>
      </c>
      <c r="AH11755">
        <v>41</v>
      </c>
      <c r="AL11755" t="s">
        <v>22</v>
      </c>
      <c r="AM11755">
        <v>72</v>
      </c>
    </row>
    <row r="11756" spans="28:39">
      <c r="AB11756" t="s">
        <v>650</v>
      </c>
      <c r="AC11756" s="1">
        <v>2</v>
      </c>
      <c r="AD11756" s="38" t="s">
        <v>428</v>
      </c>
      <c r="AE11756" s="61" t="s">
        <v>136</v>
      </c>
      <c r="AF11756" s="54">
        <v>160</v>
      </c>
      <c r="AG11756" s="45">
        <v>40</v>
      </c>
      <c r="AH11756">
        <v>41</v>
      </c>
      <c r="AL11756" t="s">
        <v>22</v>
      </c>
      <c r="AM11756">
        <v>72</v>
      </c>
    </row>
    <row r="11757" spans="28:39">
      <c r="AB11757" t="s">
        <v>650</v>
      </c>
      <c r="AC11757" s="1">
        <v>2</v>
      </c>
      <c r="AD11757" s="38" t="s">
        <v>428</v>
      </c>
      <c r="AE11757" s="61" t="s">
        <v>136</v>
      </c>
      <c r="AF11757" s="54">
        <v>160</v>
      </c>
      <c r="AG11757" s="46">
        <v>50</v>
      </c>
      <c r="AH11757">
        <v>41</v>
      </c>
      <c r="AL11757" t="s">
        <v>22</v>
      </c>
      <c r="AM11757">
        <v>72</v>
      </c>
    </row>
    <row r="11758" spans="28:39">
      <c r="AB11758" t="s">
        <v>650</v>
      </c>
      <c r="AC11758" s="1">
        <v>2</v>
      </c>
      <c r="AD11758" s="38" t="s">
        <v>428</v>
      </c>
      <c r="AE11758" s="61" t="s">
        <v>136</v>
      </c>
      <c r="AF11758" s="54">
        <v>160</v>
      </c>
      <c r="AG11758" s="47">
        <v>60</v>
      </c>
      <c r="AH11758">
        <v>41</v>
      </c>
      <c r="AL11758" t="s">
        <v>22</v>
      </c>
      <c r="AM11758">
        <v>72</v>
      </c>
    </row>
    <row r="11759" spans="28:39">
      <c r="AB11759" t="s">
        <v>650</v>
      </c>
      <c r="AC11759" s="1">
        <v>2</v>
      </c>
      <c r="AD11759" s="38" t="s">
        <v>428</v>
      </c>
      <c r="AE11759" s="61" t="s">
        <v>136</v>
      </c>
      <c r="AF11759" s="54">
        <v>160</v>
      </c>
      <c r="AG11759" s="48">
        <v>70</v>
      </c>
      <c r="AH11759">
        <v>40</v>
      </c>
      <c r="AL11759" t="s">
        <v>22</v>
      </c>
      <c r="AM11759">
        <v>72</v>
      </c>
    </row>
    <row r="11760" spans="28:39">
      <c r="AB11760" t="s">
        <v>650</v>
      </c>
      <c r="AC11760" s="1">
        <v>2</v>
      </c>
      <c r="AD11760" s="38" t="s">
        <v>428</v>
      </c>
      <c r="AE11760" s="61" t="s">
        <v>136</v>
      </c>
      <c r="AF11760" s="55">
        <v>170</v>
      </c>
      <c r="AG11760" s="41">
        <v>0</v>
      </c>
      <c r="AH11760">
        <v>36</v>
      </c>
      <c r="AL11760" t="s">
        <v>22</v>
      </c>
      <c r="AM11760">
        <v>72</v>
      </c>
    </row>
    <row r="11761" spans="28:39">
      <c r="AB11761" t="s">
        <v>650</v>
      </c>
      <c r="AC11761" s="1">
        <v>2</v>
      </c>
      <c r="AD11761" s="38" t="s">
        <v>428</v>
      </c>
      <c r="AE11761" s="61" t="s">
        <v>136</v>
      </c>
      <c r="AF11761" s="55">
        <v>170</v>
      </c>
      <c r="AG11761" s="42">
        <v>10</v>
      </c>
      <c r="AH11761">
        <v>36</v>
      </c>
      <c r="AL11761" t="s">
        <v>22</v>
      </c>
      <c r="AM11761">
        <v>72</v>
      </c>
    </row>
    <row r="11762" spans="28:39">
      <c r="AB11762" t="s">
        <v>650</v>
      </c>
      <c r="AC11762" s="1">
        <v>2</v>
      </c>
      <c r="AD11762" s="38" t="s">
        <v>428</v>
      </c>
      <c r="AE11762" s="61" t="s">
        <v>136</v>
      </c>
      <c r="AF11762" s="55">
        <v>170</v>
      </c>
      <c r="AG11762" s="43">
        <v>20</v>
      </c>
      <c r="AH11762">
        <v>36</v>
      </c>
      <c r="AL11762" t="s">
        <v>22</v>
      </c>
      <c r="AM11762">
        <v>72</v>
      </c>
    </row>
    <row r="11763" spans="28:39">
      <c r="AB11763" t="s">
        <v>650</v>
      </c>
      <c r="AC11763" s="1">
        <v>2</v>
      </c>
      <c r="AD11763" s="38" t="s">
        <v>428</v>
      </c>
      <c r="AE11763" s="61" t="s">
        <v>136</v>
      </c>
      <c r="AF11763" s="55">
        <v>170</v>
      </c>
      <c r="AG11763" s="44">
        <v>30</v>
      </c>
      <c r="AH11763">
        <v>36</v>
      </c>
      <c r="AL11763" t="s">
        <v>22</v>
      </c>
      <c r="AM11763">
        <v>72</v>
      </c>
    </row>
    <row r="11764" spans="28:39">
      <c r="AB11764" t="s">
        <v>650</v>
      </c>
      <c r="AC11764" s="1">
        <v>2</v>
      </c>
      <c r="AD11764" s="38" t="s">
        <v>428</v>
      </c>
      <c r="AE11764" s="61" t="s">
        <v>136</v>
      </c>
      <c r="AF11764" s="55">
        <v>170</v>
      </c>
      <c r="AG11764" s="45">
        <v>40</v>
      </c>
      <c r="AH11764">
        <v>36</v>
      </c>
      <c r="AL11764" t="s">
        <v>22</v>
      </c>
      <c r="AM11764">
        <v>72</v>
      </c>
    </row>
    <row r="11765" spans="28:39">
      <c r="AB11765" t="s">
        <v>650</v>
      </c>
      <c r="AC11765" s="1">
        <v>2</v>
      </c>
      <c r="AD11765" s="38" t="s">
        <v>428</v>
      </c>
      <c r="AE11765" s="61" t="s">
        <v>136</v>
      </c>
      <c r="AF11765" s="55">
        <v>170</v>
      </c>
      <c r="AG11765" s="46">
        <v>50</v>
      </c>
      <c r="AH11765">
        <v>36</v>
      </c>
      <c r="AL11765" t="s">
        <v>22</v>
      </c>
      <c r="AM11765">
        <v>72</v>
      </c>
    </row>
    <row r="11766" spans="28:39">
      <c r="AB11766" t="s">
        <v>650</v>
      </c>
      <c r="AC11766" s="1">
        <v>2</v>
      </c>
      <c r="AD11766" s="38" t="s">
        <v>428</v>
      </c>
      <c r="AE11766" s="61" t="s">
        <v>136</v>
      </c>
      <c r="AF11766" s="55">
        <v>170</v>
      </c>
      <c r="AG11766" s="47">
        <v>60</v>
      </c>
      <c r="AH11766">
        <v>36</v>
      </c>
      <c r="AL11766" t="s">
        <v>22</v>
      </c>
      <c r="AM11766">
        <v>72</v>
      </c>
    </row>
    <row r="11767" spans="28:39">
      <c r="AB11767" t="s">
        <v>650</v>
      </c>
      <c r="AC11767" s="1">
        <v>2</v>
      </c>
      <c r="AD11767" s="38" t="s">
        <v>428</v>
      </c>
      <c r="AE11767" s="61" t="s">
        <v>136</v>
      </c>
      <c r="AF11767" s="55">
        <v>170</v>
      </c>
      <c r="AG11767" s="48">
        <v>70</v>
      </c>
      <c r="AH11767">
        <v>36</v>
      </c>
      <c r="AL11767" t="s">
        <v>22</v>
      </c>
      <c r="AM11767">
        <v>72</v>
      </c>
    </row>
    <row r="11768" spans="28:39">
      <c r="AB11768" t="s">
        <v>650</v>
      </c>
      <c r="AC11768" s="1">
        <v>2</v>
      </c>
      <c r="AD11768" s="38" t="s">
        <v>428</v>
      </c>
      <c r="AE11768" s="61" t="s">
        <v>136</v>
      </c>
      <c r="AF11768" s="56">
        <v>180</v>
      </c>
      <c r="AG11768" s="41">
        <v>0</v>
      </c>
      <c r="AH11768">
        <v>32</v>
      </c>
      <c r="AL11768" t="s">
        <v>22</v>
      </c>
      <c r="AM11768">
        <v>72</v>
      </c>
    </row>
    <row r="11769" spans="28:39">
      <c r="AB11769" t="s">
        <v>650</v>
      </c>
      <c r="AC11769" s="1">
        <v>2</v>
      </c>
      <c r="AD11769" s="38" t="s">
        <v>428</v>
      </c>
      <c r="AE11769" s="61" t="s">
        <v>136</v>
      </c>
      <c r="AF11769" s="56">
        <v>180</v>
      </c>
      <c r="AG11769" s="42">
        <v>10</v>
      </c>
      <c r="AH11769">
        <v>32</v>
      </c>
      <c r="AL11769" t="s">
        <v>22</v>
      </c>
      <c r="AM11769">
        <v>72</v>
      </c>
    </row>
    <row r="11770" spans="28:39">
      <c r="AB11770" t="s">
        <v>650</v>
      </c>
      <c r="AC11770" s="1">
        <v>2</v>
      </c>
      <c r="AD11770" s="38" t="s">
        <v>428</v>
      </c>
      <c r="AE11770" s="61" t="s">
        <v>136</v>
      </c>
      <c r="AF11770" s="56">
        <v>180</v>
      </c>
      <c r="AG11770" s="43">
        <v>20</v>
      </c>
      <c r="AH11770">
        <v>32</v>
      </c>
      <c r="AL11770" t="s">
        <v>22</v>
      </c>
      <c r="AM11770">
        <v>72</v>
      </c>
    </row>
    <row r="11771" spans="28:39">
      <c r="AB11771" t="s">
        <v>650</v>
      </c>
      <c r="AC11771" s="1">
        <v>2</v>
      </c>
      <c r="AD11771" s="38" t="s">
        <v>428</v>
      </c>
      <c r="AE11771" s="61" t="s">
        <v>136</v>
      </c>
      <c r="AF11771" s="56">
        <v>180</v>
      </c>
      <c r="AG11771" s="44">
        <v>30</v>
      </c>
      <c r="AH11771">
        <v>32</v>
      </c>
      <c r="AL11771" t="s">
        <v>22</v>
      </c>
      <c r="AM11771">
        <v>72</v>
      </c>
    </row>
    <row r="11772" spans="28:39">
      <c r="AB11772" t="s">
        <v>650</v>
      </c>
      <c r="AC11772" s="1">
        <v>2</v>
      </c>
      <c r="AD11772" s="38" t="s">
        <v>428</v>
      </c>
      <c r="AE11772" s="61" t="s">
        <v>136</v>
      </c>
      <c r="AF11772" s="56">
        <v>180</v>
      </c>
      <c r="AG11772" s="45">
        <v>40</v>
      </c>
      <c r="AH11772">
        <v>32</v>
      </c>
      <c r="AL11772" t="s">
        <v>22</v>
      </c>
      <c r="AM11772">
        <v>72</v>
      </c>
    </row>
    <row r="11773" spans="28:39">
      <c r="AB11773" t="s">
        <v>650</v>
      </c>
      <c r="AC11773" s="1">
        <v>2</v>
      </c>
      <c r="AD11773" s="38" t="s">
        <v>428</v>
      </c>
      <c r="AE11773" s="61" t="s">
        <v>136</v>
      </c>
      <c r="AF11773" s="56">
        <v>180</v>
      </c>
      <c r="AG11773" s="46">
        <v>50</v>
      </c>
      <c r="AH11773">
        <v>32</v>
      </c>
      <c r="AL11773" t="s">
        <v>22</v>
      </c>
      <c r="AM11773">
        <v>72</v>
      </c>
    </row>
    <row r="11774" spans="28:39">
      <c r="AB11774" t="s">
        <v>650</v>
      </c>
      <c r="AC11774" s="1">
        <v>2</v>
      </c>
      <c r="AD11774" s="38" t="s">
        <v>428</v>
      </c>
      <c r="AE11774" s="61" t="s">
        <v>136</v>
      </c>
      <c r="AF11774" s="56">
        <v>180</v>
      </c>
      <c r="AG11774" s="47">
        <v>60</v>
      </c>
      <c r="AH11774">
        <v>32</v>
      </c>
      <c r="AL11774" t="s">
        <v>22</v>
      </c>
      <c r="AM11774">
        <v>72</v>
      </c>
    </row>
    <row r="11775" spans="28:39">
      <c r="AB11775" t="s">
        <v>650</v>
      </c>
      <c r="AC11775" s="1">
        <v>2</v>
      </c>
      <c r="AD11775" s="38" t="s">
        <v>428</v>
      </c>
      <c r="AE11775" s="61" t="s">
        <v>136</v>
      </c>
      <c r="AF11775" s="56">
        <v>180</v>
      </c>
      <c r="AG11775" s="48">
        <v>70</v>
      </c>
      <c r="AH11775">
        <v>32</v>
      </c>
      <c r="AL11775" t="s">
        <v>22</v>
      </c>
      <c r="AM11775">
        <v>72</v>
      </c>
    </row>
    <row r="11776" spans="28:39">
      <c r="AB11776" t="s">
        <v>650</v>
      </c>
      <c r="AC11776" s="1">
        <v>2</v>
      </c>
      <c r="AD11776" s="38" t="s">
        <v>428</v>
      </c>
      <c r="AE11776" s="61" t="s">
        <v>136</v>
      </c>
      <c r="AF11776" s="57">
        <v>200</v>
      </c>
      <c r="AG11776" s="41">
        <v>0</v>
      </c>
      <c r="AH11776">
        <v>26</v>
      </c>
      <c r="AL11776" t="s">
        <v>22</v>
      </c>
      <c r="AM11776">
        <v>72</v>
      </c>
    </row>
    <row r="11777" spans="28:39">
      <c r="AB11777" t="s">
        <v>650</v>
      </c>
      <c r="AC11777" s="1">
        <v>2</v>
      </c>
      <c r="AD11777" s="38" t="s">
        <v>428</v>
      </c>
      <c r="AE11777" s="61" t="s">
        <v>136</v>
      </c>
      <c r="AF11777" s="57">
        <v>200</v>
      </c>
      <c r="AG11777" s="42">
        <v>10</v>
      </c>
      <c r="AH11777">
        <v>26</v>
      </c>
      <c r="AL11777" t="s">
        <v>22</v>
      </c>
      <c r="AM11777">
        <v>72</v>
      </c>
    </row>
    <row r="11778" spans="28:39">
      <c r="AB11778" t="s">
        <v>650</v>
      </c>
      <c r="AC11778" s="1">
        <v>2</v>
      </c>
      <c r="AD11778" s="38" t="s">
        <v>428</v>
      </c>
      <c r="AE11778" s="61" t="s">
        <v>136</v>
      </c>
      <c r="AF11778" s="57">
        <v>200</v>
      </c>
      <c r="AG11778" s="43">
        <v>20</v>
      </c>
      <c r="AH11778">
        <v>26</v>
      </c>
      <c r="AL11778" t="s">
        <v>22</v>
      </c>
      <c r="AM11778">
        <v>72</v>
      </c>
    </row>
    <row r="11779" spans="28:39">
      <c r="AB11779" t="s">
        <v>650</v>
      </c>
      <c r="AC11779" s="1">
        <v>2</v>
      </c>
      <c r="AD11779" s="38" t="s">
        <v>428</v>
      </c>
      <c r="AE11779" s="61" t="s">
        <v>136</v>
      </c>
      <c r="AF11779" s="57">
        <v>200</v>
      </c>
      <c r="AG11779" s="44">
        <v>30</v>
      </c>
      <c r="AH11779">
        <v>26</v>
      </c>
      <c r="AL11779" t="s">
        <v>22</v>
      </c>
      <c r="AM11779">
        <v>72</v>
      </c>
    </row>
    <row r="11780" spans="28:39">
      <c r="AB11780" t="s">
        <v>650</v>
      </c>
      <c r="AC11780" s="1">
        <v>2</v>
      </c>
      <c r="AD11780" s="38" t="s">
        <v>428</v>
      </c>
      <c r="AE11780" s="61" t="s">
        <v>136</v>
      </c>
      <c r="AF11780" s="57">
        <v>200</v>
      </c>
      <c r="AG11780" s="45">
        <v>40</v>
      </c>
      <c r="AH11780">
        <v>26</v>
      </c>
      <c r="AL11780" t="s">
        <v>22</v>
      </c>
      <c r="AM11780">
        <v>72</v>
      </c>
    </row>
    <row r="11781" spans="28:39">
      <c r="AB11781" t="s">
        <v>650</v>
      </c>
      <c r="AC11781" s="1">
        <v>2</v>
      </c>
      <c r="AD11781" s="38" t="s">
        <v>428</v>
      </c>
      <c r="AE11781" s="61" t="s">
        <v>136</v>
      </c>
      <c r="AF11781" s="57">
        <v>200</v>
      </c>
      <c r="AG11781" s="46">
        <v>50</v>
      </c>
      <c r="AH11781">
        <v>26</v>
      </c>
      <c r="AL11781" t="s">
        <v>22</v>
      </c>
      <c r="AM11781">
        <v>72</v>
      </c>
    </row>
    <row r="11782" spans="28:39">
      <c r="AB11782" t="s">
        <v>650</v>
      </c>
      <c r="AC11782" s="1">
        <v>2</v>
      </c>
      <c r="AD11782" s="38" t="s">
        <v>428</v>
      </c>
      <c r="AE11782" s="61" t="s">
        <v>136</v>
      </c>
      <c r="AF11782" s="57">
        <v>200</v>
      </c>
      <c r="AG11782" s="47">
        <v>60</v>
      </c>
      <c r="AH11782">
        <v>26</v>
      </c>
      <c r="AL11782" t="s">
        <v>22</v>
      </c>
      <c r="AM11782">
        <v>72</v>
      </c>
    </row>
    <row r="11783" spans="28:39">
      <c r="AB11783" t="s">
        <v>650</v>
      </c>
      <c r="AC11783" s="1">
        <v>2</v>
      </c>
      <c r="AD11783" s="38" t="s">
        <v>428</v>
      </c>
      <c r="AE11783" s="61" t="s">
        <v>136</v>
      </c>
      <c r="AF11783" s="57">
        <v>200</v>
      </c>
      <c r="AG11783" s="48">
        <v>70</v>
      </c>
      <c r="AH11783">
        <v>26</v>
      </c>
      <c r="AL11783" t="s">
        <v>22</v>
      </c>
      <c r="AM11783">
        <v>72</v>
      </c>
    </row>
    <row r="11784" spans="28:39">
      <c r="AB11784" s="58" t="s">
        <v>655</v>
      </c>
      <c r="AC11784" s="1">
        <v>2</v>
      </c>
      <c r="AD11784" s="38" t="s">
        <v>337</v>
      </c>
      <c r="AE11784" s="61" t="s">
        <v>136</v>
      </c>
      <c r="AF11784" s="40">
        <v>110</v>
      </c>
      <c r="AG11784" s="41">
        <v>0</v>
      </c>
      <c r="AH11784">
        <v>81</v>
      </c>
      <c r="AL11784" t="s">
        <v>22</v>
      </c>
      <c r="AM11784">
        <v>72</v>
      </c>
    </row>
    <row r="11785" spans="28:39">
      <c r="AB11785" s="58" t="s">
        <v>655</v>
      </c>
      <c r="AC11785" s="1">
        <v>2</v>
      </c>
      <c r="AD11785" s="38" t="s">
        <v>337</v>
      </c>
      <c r="AE11785" s="61" t="s">
        <v>136</v>
      </c>
      <c r="AF11785" s="40">
        <v>110</v>
      </c>
      <c r="AG11785" s="42">
        <v>10</v>
      </c>
      <c r="AH11785">
        <v>74</v>
      </c>
      <c r="AL11785" t="s">
        <v>22</v>
      </c>
      <c r="AM11785">
        <v>72</v>
      </c>
    </row>
    <row r="11786" spans="28:39">
      <c r="AB11786" s="58" t="s">
        <v>655</v>
      </c>
      <c r="AC11786" s="1">
        <v>2</v>
      </c>
      <c r="AD11786" s="38" t="s">
        <v>337</v>
      </c>
      <c r="AE11786" s="61" t="s">
        <v>136</v>
      </c>
      <c r="AF11786" s="40">
        <v>110</v>
      </c>
      <c r="AG11786" s="43">
        <v>20</v>
      </c>
      <c r="AH11786">
        <v>66</v>
      </c>
      <c r="AL11786" t="s">
        <v>22</v>
      </c>
      <c r="AM11786">
        <v>72</v>
      </c>
    </row>
    <row r="11787" spans="28:39">
      <c r="AB11787" s="58" t="s">
        <v>655</v>
      </c>
      <c r="AC11787" s="1">
        <v>2</v>
      </c>
      <c r="AD11787" s="38" t="s">
        <v>337</v>
      </c>
      <c r="AE11787" s="61" t="s">
        <v>136</v>
      </c>
      <c r="AF11787" s="40">
        <v>110</v>
      </c>
      <c r="AG11787" s="44">
        <v>30</v>
      </c>
      <c r="AH11787">
        <v>48</v>
      </c>
      <c r="AL11787" t="s">
        <v>22</v>
      </c>
      <c r="AM11787">
        <v>72</v>
      </c>
    </row>
    <row r="11788" spans="28:39">
      <c r="AB11788" s="58" t="s">
        <v>655</v>
      </c>
      <c r="AC11788" s="1">
        <v>2</v>
      </c>
      <c r="AD11788" s="38" t="s">
        <v>337</v>
      </c>
      <c r="AE11788" s="61" t="s">
        <v>136</v>
      </c>
      <c r="AF11788" s="40">
        <v>110</v>
      </c>
      <c r="AG11788" s="45">
        <v>40</v>
      </c>
      <c r="AH11788">
        <v>36</v>
      </c>
      <c r="AL11788" t="s">
        <v>22</v>
      </c>
      <c r="AM11788">
        <v>72</v>
      </c>
    </row>
    <row r="11789" spans="28:39">
      <c r="AB11789" s="58" t="s">
        <v>655</v>
      </c>
      <c r="AC11789" s="1">
        <v>2</v>
      </c>
      <c r="AD11789" s="38" t="s">
        <v>337</v>
      </c>
      <c r="AE11789" s="61" t="s">
        <v>136</v>
      </c>
      <c r="AF11789" s="40">
        <v>110</v>
      </c>
      <c r="AG11789" s="46">
        <v>50</v>
      </c>
      <c r="AH11789">
        <v>29</v>
      </c>
      <c r="AL11789" t="s">
        <v>22</v>
      </c>
      <c r="AM11789">
        <v>72</v>
      </c>
    </row>
    <row r="11790" spans="28:39">
      <c r="AB11790" s="58" t="s">
        <v>655</v>
      </c>
      <c r="AC11790" s="1">
        <v>2</v>
      </c>
      <c r="AD11790" s="38" t="s">
        <v>337</v>
      </c>
      <c r="AE11790" s="61" t="s">
        <v>136</v>
      </c>
      <c r="AF11790" s="40">
        <v>110</v>
      </c>
      <c r="AG11790" s="47">
        <v>60</v>
      </c>
      <c r="AH11790">
        <v>25</v>
      </c>
      <c r="AL11790" t="s">
        <v>22</v>
      </c>
      <c r="AM11790">
        <v>72</v>
      </c>
    </row>
    <row r="11791" spans="28:39">
      <c r="AB11791" s="58" t="s">
        <v>655</v>
      </c>
      <c r="AC11791" s="1">
        <v>2</v>
      </c>
      <c r="AD11791" s="38" t="s">
        <v>337</v>
      </c>
      <c r="AE11791" s="61" t="s">
        <v>136</v>
      </c>
      <c r="AF11791" s="40">
        <v>110</v>
      </c>
      <c r="AG11791" s="48">
        <v>70</v>
      </c>
      <c r="AH11791">
        <v>21</v>
      </c>
      <c r="AL11791" t="s">
        <v>22</v>
      </c>
      <c r="AM11791">
        <v>72</v>
      </c>
    </row>
    <row r="11792" spans="28:39">
      <c r="AB11792" s="58" t="s">
        <v>655</v>
      </c>
      <c r="AC11792" s="1">
        <v>2</v>
      </c>
      <c r="AD11792" s="38" t="s">
        <v>337</v>
      </c>
      <c r="AE11792" s="61" t="s">
        <v>136</v>
      </c>
      <c r="AF11792" s="49">
        <v>115</v>
      </c>
      <c r="AG11792" s="41">
        <v>0</v>
      </c>
      <c r="AH11792">
        <v>80</v>
      </c>
      <c r="AL11792" t="s">
        <v>22</v>
      </c>
      <c r="AM11792">
        <v>72</v>
      </c>
    </row>
    <row r="11793" spans="28:39">
      <c r="AB11793" s="58" t="s">
        <v>655</v>
      </c>
      <c r="AC11793" s="1">
        <v>2</v>
      </c>
      <c r="AD11793" s="38" t="s">
        <v>337</v>
      </c>
      <c r="AE11793" s="61" t="s">
        <v>136</v>
      </c>
      <c r="AF11793" s="49">
        <v>115</v>
      </c>
      <c r="AG11793" s="42">
        <v>10</v>
      </c>
      <c r="AH11793">
        <v>73</v>
      </c>
      <c r="AL11793" t="s">
        <v>22</v>
      </c>
      <c r="AM11793">
        <v>72</v>
      </c>
    </row>
    <row r="11794" spans="28:39">
      <c r="AB11794" s="58" t="s">
        <v>655</v>
      </c>
      <c r="AC11794" s="1">
        <v>2</v>
      </c>
      <c r="AD11794" s="38" t="s">
        <v>337</v>
      </c>
      <c r="AE11794" s="61" t="s">
        <v>136</v>
      </c>
      <c r="AF11794" s="49">
        <v>115</v>
      </c>
      <c r="AG11794" s="43">
        <v>20</v>
      </c>
      <c r="AH11794">
        <v>65</v>
      </c>
      <c r="AL11794" t="s">
        <v>22</v>
      </c>
      <c r="AM11794">
        <v>72</v>
      </c>
    </row>
    <row r="11795" spans="28:39">
      <c r="AB11795" s="58" t="s">
        <v>655</v>
      </c>
      <c r="AC11795" s="1">
        <v>2</v>
      </c>
      <c r="AD11795" s="38" t="s">
        <v>337</v>
      </c>
      <c r="AE11795" s="61" t="s">
        <v>136</v>
      </c>
      <c r="AF11795" s="49">
        <v>115</v>
      </c>
      <c r="AG11795" s="44">
        <v>30</v>
      </c>
      <c r="AH11795">
        <v>48</v>
      </c>
      <c r="AL11795" t="s">
        <v>22</v>
      </c>
      <c r="AM11795">
        <v>72</v>
      </c>
    </row>
    <row r="11796" spans="28:39">
      <c r="AB11796" s="58" t="s">
        <v>655</v>
      </c>
      <c r="AC11796" s="1">
        <v>2</v>
      </c>
      <c r="AD11796" s="38" t="s">
        <v>337</v>
      </c>
      <c r="AE11796" s="61" t="s">
        <v>136</v>
      </c>
      <c r="AF11796" s="49">
        <v>115</v>
      </c>
      <c r="AG11796" s="45">
        <v>40</v>
      </c>
      <c r="AH11796">
        <v>36</v>
      </c>
      <c r="AL11796" t="s">
        <v>22</v>
      </c>
      <c r="AM11796">
        <v>72</v>
      </c>
    </row>
    <row r="11797" spans="28:39">
      <c r="AB11797" s="58" t="s">
        <v>655</v>
      </c>
      <c r="AC11797" s="1">
        <v>2</v>
      </c>
      <c r="AD11797" s="38" t="s">
        <v>337</v>
      </c>
      <c r="AE11797" s="61" t="s">
        <v>136</v>
      </c>
      <c r="AF11797" s="49">
        <v>115</v>
      </c>
      <c r="AG11797" s="46">
        <v>50</v>
      </c>
      <c r="AH11797">
        <v>29</v>
      </c>
      <c r="AL11797" t="s">
        <v>22</v>
      </c>
      <c r="AM11797">
        <v>72</v>
      </c>
    </row>
    <row r="11798" spans="28:39">
      <c r="AB11798" s="58" t="s">
        <v>655</v>
      </c>
      <c r="AC11798" s="1">
        <v>2</v>
      </c>
      <c r="AD11798" s="38" t="s">
        <v>337</v>
      </c>
      <c r="AE11798" s="61" t="s">
        <v>136</v>
      </c>
      <c r="AF11798" s="49">
        <v>115</v>
      </c>
      <c r="AG11798" s="47">
        <v>60</v>
      </c>
      <c r="AH11798">
        <v>25</v>
      </c>
      <c r="AL11798" t="s">
        <v>22</v>
      </c>
      <c r="AM11798">
        <v>72</v>
      </c>
    </row>
    <row r="11799" spans="28:39">
      <c r="AB11799" s="58" t="s">
        <v>655</v>
      </c>
      <c r="AC11799" s="1">
        <v>2</v>
      </c>
      <c r="AD11799" s="38" t="s">
        <v>337</v>
      </c>
      <c r="AE11799" s="61" t="s">
        <v>136</v>
      </c>
      <c r="AF11799" s="49">
        <v>115</v>
      </c>
      <c r="AG11799" s="48">
        <v>70</v>
      </c>
      <c r="AH11799">
        <v>21</v>
      </c>
      <c r="AL11799" t="s">
        <v>22</v>
      </c>
      <c r="AM11799">
        <v>72</v>
      </c>
    </row>
    <row r="11800" spans="28:39">
      <c r="AB11800" s="58" t="s">
        <v>655</v>
      </c>
      <c r="AC11800" s="1">
        <v>2</v>
      </c>
      <c r="AD11800" s="38" t="s">
        <v>337</v>
      </c>
      <c r="AE11800" s="61" t="s">
        <v>136</v>
      </c>
      <c r="AF11800" s="50">
        <v>120</v>
      </c>
      <c r="AG11800" s="41">
        <v>0</v>
      </c>
      <c r="AH11800">
        <v>76</v>
      </c>
      <c r="AL11800" t="s">
        <v>22</v>
      </c>
      <c r="AM11800">
        <v>72</v>
      </c>
    </row>
    <row r="11801" spans="28:39">
      <c r="AB11801" s="58" t="s">
        <v>655</v>
      </c>
      <c r="AC11801" s="1">
        <v>2</v>
      </c>
      <c r="AD11801" s="38" t="s">
        <v>337</v>
      </c>
      <c r="AE11801" s="61" t="s">
        <v>136</v>
      </c>
      <c r="AF11801" s="50">
        <v>120</v>
      </c>
      <c r="AG11801" s="42">
        <v>10</v>
      </c>
      <c r="AH11801">
        <v>72</v>
      </c>
      <c r="AL11801" t="s">
        <v>22</v>
      </c>
      <c r="AM11801">
        <v>72</v>
      </c>
    </row>
    <row r="11802" spans="28:39">
      <c r="AB11802" s="58" t="s">
        <v>655</v>
      </c>
      <c r="AC11802" s="1">
        <v>2</v>
      </c>
      <c r="AD11802" s="38" t="s">
        <v>337</v>
      </c>
      <c r="AE11802" s="61" t="s">
        <v>136</v>
      </c>
      <c r="AF11802" s="50">
        <v>120</v>
      </c>
      <c r="AG11802" s="43">
        <v>20</v>
      </c>
      <c r="AH11802">
        <v>65</v>
      </c>
      <c r="AL11802" t="s">
        <v>22</v>
      </c>
      <c r="AM11802">
        <v>72</v>
      </c>
    </row>
    <row r="11803" spans="28:39">
      <c r="AB11803" s="58" t="s">
        <v>655</v>
      </c>
      <c r="AC11803" s="1">
        <v>2</v>
      </c>
      <c r="AD11803" s="38" t="s">
        <v>337</v>
      </c>
      <c r="AE11803" s="61" t="s">
        <v>136</v>
      </c>
      <c r="AF11803" s="50">
        <v>120</v>
      </c>
      <c r="AG11803" s="44">
        <v>30</v>
      </c>
      <c r="AH11803">
        <v>48</v>
      </c>
      <c r="AL11803" t="s">
        <v>22</v>
      </c>
      <c r="AM11803">
        <v>72</v>
      </c>
    </row>
    <row r="11804" spans="28:39">
      <c r="AB11804" s="58" t="s">
        <v>655</v>
      </c>
      <c r="AC11804" s="1">
        <v>2</v>
      </c>
      <c r="AD11804" s="38" t="s">
        <v>337</v>
      </c>
      <c r="AE11804" s="61" t="s">
        <v>136</v>
      </c>
      <c r="AF11804" s="50">
        <v>120</v>
      </c>
      <c r="AG11804" s="45">
        <v>40</v>
      </c>
      <c r="AH11804">
        <v>36</v>
      </c>
      <c r="AL11804" t="s">
        <v>22</v>
      </c>
      <c r="AM11804">
        <v>72</v>
      </c>
    </row>
    <row r="11805" spans="28:39">
      <c r="AB11805" s="58" t="s">
        <v>655</v>
      </c>
      <c r="AC11805" s="1">
        <v>2</v>
      </c>
      <c r="AD11805" s="38" t="s">
        <v>337</v>
      </c>
      <c r="AE11805" s="61" t="s">
        <v>136</v>
      </c>
      <c r="AF11805" s="50">
        <v>120</v>
      </c>
      <c r="AG11805" s="46">
        <v>50</v>
      </c>
      <c r="AH11805">
        <v>29</v>
      </c>
      <c r="AL11805" t="s">
        <v>22</v>
      </c>
      <c r="AM11805">
        <v>72</v>
      </c>
    </row>
    <row r="11806" spans="28:39">
      <c r="AB11806" s="58" t="s">
        <v>655</v>
      </c>
      <c r="AC11806" s="1">
        <v>2</v>
      </c>
      <c r="AD11806" s="38" t="s">
        <v>337</v>
      </c>
      <c r="AE11806" s="61" t="s">
        <v>136</v>
      </c>
      <c r="AF11806" s="50">
        <v>120</v>
      </c>
      <c r="AG11806" s="47">
        <v>60</v>
      </c>
      <c r="AH11806">
        <v>25</v>
      </c>
      <c r="AL11806" t="s">
        <v>22</v>
      </c>
      <c r="AM11806">
        <v>72</v>
      </c>
    </row>
    <row r="11807" spans="28:39">
      <c r="AB11807" s="58" t="s">
        <v>655</v>
      </c>
      <c r="AC11807" s="1">
        <v>2</v>
      </c>
      <c r="AD11807" s="38" t="s">
        <v>337</v>
      </c>
      <c r="AE11807" s="61" t="s">
        <v>136</v>
      </c>
      <c r="AF11807" s="50">
        <v>120</v>
      </c>
      <c r="AG11807" s="48">
        <v>70</v>
      </c>
      <c r="AH11807">
        <v>21</v>
      </c>
      <c r="AL11807" t="s">
        <v>22</v>
      </c>
      <c r="AM11807">
        <v>72</v>
      </c>
    </row>
    <row r="11808" spans="28:39">
      <c r="AB11808" s="58" t="s">
        <v>655</v>
      </c>
      <c r="AC11808" s="1">
        <v>2</v>
      </c>
      <c r="AD11808" s="38" t="s">
        <v>337</v>
      </c>
      <c r="AE11808" s="61" t="s">
        <v>136</v>
      </c>
      <c r="AF11808" s="51">
        <v>130</v>
      </c>
      <c r="AG11808" s="41">
        <v>0</v>
      </c>
      <c r="AH11808">
        <v>72</v>
      </c>
      <c r="AL11808" t="s">
        <v>22</v>
      </c>
      <c r="AM11808">
        <v>72</v>
      </c>
    </row>
    <row r="11809" spans="28:39">
      <c r="AB11809" s="58" t="s">
        <v>655</v>
      </c>
      <c r="AC11809" s="1">
        <v>2</v>
      </c>
      <c r="AD11809" s="38" t="s">
        <v>337</v>
      </c>
      <c r="AE11809" s="61" t="s">
        <v>136</v>
      </c>
      <c r="AF11809" s="51">
        <v>130</v>
      </c>
      <c r="AG11809" s="42">
        <v>10</v>
      </c>
      <c r="AH11809">
        <v>72</v>
      </c>
      <c r="AL11809" t="s">
        <v>22</v>
      </c>
      <c r="AM11809">
        <v>72</v>
      </c>
    </row>
    <row r="11810" spans="28:39">
      <c r="AB11810" s="58" t="s">
        <v>655</v>
      </c>
      <c r="AC11810" s="1">
        <v>2</v>
      </c>
      <c r="AD11810" s="38" t="s">
        <v>337</v>
      </c>
      <c r="AE11810" s="61" t="s">
        <v>136</v>
      </c>
      <c r="AF11810" s="51">
        <v>130</v>
      </c>
      <c r="AG11810" s="43">
        <v>20</v>
      </c>
      <c r="AH11810">
        <v>64</v>
      </c>
      <c r="AL11810" t="s">
        <v>22</v>
      </c>
      <c r="AM11810">
        <v>72</v>
      </c>
    </row>
    <row r="11811" spans="28:39">
      <c r="AB11811" s="58" t="s">
        <v>655</v>
      </c>
      <c r="AC11811" s="1">
        <v>2</v>
      </c>
      <c r="AD11811" s="38" t="s">
        <v>337</v>
      </c>
      <c r="AE11811" s="61" t="s">
        <v>136</v>
      </c>
      <c r="AF11811" s="51">
        <v>130</v>
      </c>
      <c r="AG11811" s="44">
        <v>30</v>
      </c>
      <c r="AH11811">
        <v>48</v>
      </c>
      <c r="AL11811" t="s">
        <v>22</v>
      </c>
      <c r="AM11811">
        <v>72</v>
      </c>
    </row>
    <row r="11812" spans="28:39">
      <c r="AB11812" s="58" t="s">
        <v>655</v>
      </c>
      <c r="AC11812" s="1">
        <v>2</v>
      </c>
      <c r="AD11812" s="38" t="s">
        <v>337</v>
      </c>
      <c r="AE11812" s="61" t="s">
        <v>136</v>
      </c>
      <c r="AF11812" s="51">
        <v>130</v>
      </c>
      <c r="AG11812" s="45">
        <v>40</v>
      </c>
      <c r="AH11812">
        <v>36</v>
      </c>
      <c r="AL11812" t="s">
        <v>22</v>
      </c>
      <c r="AM11812">
        <v>72</v>
      </c>
    </row>
    <row r="11813" spans="28:39">
      <c r="AB11813" s="58" t="s">
        <v>655</v>
      </c>
      <c r="AC11813" s="1">
        <v>2</v>
      </c>
      <c r="AD11813" s="38" t="s">
        <v>337</v>
      </c>
      <c r="AE11813" s="61" t="s">
        <v>136</v>
      </c>
      <c r="AF11813" s="51">
        <v>130</v>
      </c>
      <c r="AG11813" s="46">
        <v>50</v>
      </c>
      <c r="AH11813">
        <v>29</v>
      </c>
      <c r="AL11813" t="s">
        <v>22</v>
      </c>
      <c r="AM11813">
        <v>72</v>
      </c>
    </row>
    <row r="11814" spans="28:39">
      <c r="AB11814" s="58" t="s">
        <v>655</v>
      </c>
      <c r="AC11814" s="1">
        <v>2</v>
      </c>
      <c r="AD11814" s="38" t="s">
        <v>337</v>
      </c>
      <c r="AE11814" s="61" t="s">
        <v>136</v>
      </c>
      <c r="AF11814" s="51">
        <v>130</v>
      </c>
      <c r="AG11814" s="47">
        <v>60</v>
      </c>
      <c r="AH11814">
        <v>25</v>
      </c>
      <c r="AL11814" t="s">
        <v>22</v>
      </c>
      <c r="AM11814">
        <v>72</v>
      </c>
    </row>
    <row r="11815" spans="28:39">
      <c r="AB11815" s="58" t="s">
        <v>655</v>
      </c>
      <c r="AC11815" s="1">
        <v>2</v>
      </c>
      <c r="AD11815" s="38" t="s">
        <v>337</v>
      </c>
      <c r="AE11815" s="61" t="s">
        <v>136</v>
      </c>
      <c r="AF11815" s="51">
        <v>130</v>
      </c>
      <c r="AG11815" s="48">
        <v>70</v>
      </c>
      <c r="AH11815">
        <v>21</v>
      </c>
      <c r="AL11815" t="s">
        <v>22</v>
      </c>
      <c r="AM11815">
        <v>72</v>
      </c>
    </row>
    <row r="11816" spans="28:39">
      <c r="AB11816" s="58" t="s">
        <v>655</v>
      </c>
      <c r="AC11816" s="1">
        <v>2</v>
      </c>
      <c r="AD11816" s="38" t="s">
        <v>337</v>
      </c>
      <c r="AE11816" s="61" t="s">
        <v>136</v>
      </c>
      <c r="AF11816" s="52">
        <v>140</v>
      </c>
      <c r="AG11816" s="41">
        <v>0</v>
      </c>
      <c r="AH11816">
        <v>68</v>
      </c>
      <c r="AL11816" t="s">
        <v>22</v>
      </c>
      <c r="AM11816">
        <v>72</v>
      </c>
    </row>
    <row r="11817" spans="28:39">
      <c r="AB11817" s="58" t="s">
        <v>655</v>
      </c>
      <c r="AC11817" s="1">
        <v>2</v>
      </c>
      <c r="AD11817" s="38" t="s">
        <v>337</v>
      </c>
      <c r="AE11817" s="61" t="s">
        <v>136</v>
      </c>
      <c r="AF11817" s="52">
        <v>140</v>
      </c>
      <c r="AG11817" s="42">
        <v>10</v>
      </c>
      <c r="AH11817">
        <v>68</v>
      </c>
      <c r="AL11817" t="s">
        <v>22</v>
      </c>
      <c r="AM11817">
        <v>72</v>
      </c>
    </row>
    <row r="11818" spans="28:39">
      <c r="AB11818" s="58" t="s">
        <v>655</v>
      </c>
      <c r="AC11818" s="1">
        <v>2</v>
      </c>
      <c r="AD11818" s="38" t="s">
        <v>337</v>
      </c>
      <c r="AE11818" s="61" t="s">
        <v>136</v>
      </c>
      <c r="AF11818" s="52">
        <v>140</v>
      </c>
      <c r="AG11818" s="43">
        <v>20</v>
      </c>
      <c r="AH11818">
        <v>62</v>
      </c>
      <c r="AL11818" t="s">
        <v>22</v>
      </c>
      <c r="AM11818">
        <v>72</v>
      </c>
    </row>
    <row r="11819" spans="28:39">
      <c r="AB11819" s="58" t="s">
        <v>655</v>
      </c>
      <c r="AC11819" s="1">
        <v>2</v>
      </c>
      <c r="AD11819" s="38" t="s">
        <v>337</v>
      </c>
      <c r="AE11819" s="61" t="s">
        <v>136</v>
      </c>
      <c r="AF11819" s="52">
        <v>140</v>
      </c>
      <c r="AG11819" s="44">
        <v>30</v>
      </c>
      <c r="AH11819">
        <v>48</v>
      </c>
      <c r="AL11819" t="s">
        <v>22</v>
      </c>
      <c r="AM11819">
        <v>72</v>
      </c>
    </row>
    <row r="11820" spans="28:39">
      <c r="AB11820" s="58" t="s">
        <v>655</v>
      </c>
      <c r="AC11820" s="1">
        <v>2</v>
      </c>
      <c r="AD11820" s="38" t="s">
        <v>337</v>
      </c>
      <c r="AE11820" s="61" t="s">
        <v>136</v>
      </c>
      <c r="AF11820" s="52">
        <v>140</v>
      </c>
      <c r="AG11820" s="45">
        <v>40</v>
      </c>
      <c r="AH11820">
        <v>36</v>
      </c>
      <c r="AL11820" t="s">
        <v>22</v>
      </c>
      <c r="AM11820">
        <v>72</v>
      </c>
    </row>
    <row r="11821" spans="28:39">
      <c r="AB11821" s="58" t="s">
        <v>655</v>
      </c>
      <c r="AC11821" s="1">
        <v>2</v>
      </c>
      <c r="AD11821" s="38" t="s">
        <v>337</v>
      </c>
      <c r="AE11821" s="61" t="s">
        <v>136</v>
      </c>
      <c r="AF11821" s="52">
        <v>140</v>
      </c>
      <c r="AG11821" s="46">
        <v>50</v>
      </c>
      <c r="AH11821">
        <v>29</v>
      </c>
      <c r="AL11821" t="s">
        <v>22</v>
      </c>
      <c r="AM11821">
        <v>72</v>
      </c>
    </row>
    <row r="11822" spans="28:39">
      <c r="AB11822" s="58" t="s">
        <v>655</v>
      </c>
      <c r="AC11822" s="1">
        <v>2</v>
      </c>
      <c r="AD11822" s="38" t="s">
        <v>337</v>
      </c>
      <c r="AE11822" s="61" t="s">
        <v>136</v>
      </c>
      <c r="AF11822" s="52">
        <v>140</v>
      </c>
      <c r="AG11822" s="47">
        <v>60</v>
      </c>
      <c r="AH11822">
        <v>25</v>
      </c>
      <c r="AL11822" t="s">
        <v>22</v>
      </c>
      <c r="AM11822">
        <v>72</v>
      </c>
    </row>
    <row r="11823" spans="28:39">
      <c r="AB11823" s="58" t="s">
        <v>655</v>
      </c>
      <c r="AC11823" s="1">
        <v>2</v>
      </c>
      <c r="AD11823" s="38" t="s">
        <v>337</v>
      </c>
      <c r="AE11823" s="61" t="s">
        <v>136</v>
      </c>
      <c r="AF11823" s="52">
        <v>140</v>
      </c>
      <c r="AG11823" s="48">
        <v>70</v>
      </c>
      <c r="AH11823">
        <v>21</v>
      </c>
      <c r="AL11823" t="s">
        <v>22</v>
      </c>
      <c r="AM11823">
        <v>72</v>
      </c>
    </row>
    <row r="11824" spans="28:39">
      <c r="AB11824" s="58" t="s">
        <v>655</v>
      </c>
      <c r="AC11824" s="1">
        <v>2</v>
      </c>
      <c r="AD11824" s="38" t="s">
        <v>337</v>
      </c>
      <c r="AE11824" s="61" t="s">
        <v>136</v>
      </c>
      <c r="AF11824" s="53">
        <v>150</v>
      </c>
      <c r="AG11824" s="41">
        <v>0</v>
      </c>
      <c r="AH11824">
        <v>53</v>
      </c>
      <c r="AL11824" t="s">
        <v>22</v>
      </c>
      <c r="AM11824">
        <v>72</v>
      </c>
    </row>
    <row r="11825" spans="28:39">
      <c r="AB11825" s="58" t="s">
        <v>655</v>
      </c>
      <c r="AC11825" s="1">
        <v>2</v>
      </c>
      <c r="AD11825" s="38" t="s">
        <v>337</v>
      </c>
      <c r="AE11825" s="61" t="s">
        <v>136</v>
      </c>
      <c r="AF11825" s="53">
        <v>150</v>
      </c>
      <c r="AG11825" s="42">
        <v>10</v>
      </c>
      <c r="AH11825">
        <v>53</v>
      </c>
      <c r="AL11825" t="s">
        <v>22</v>
      </c>
      <c r="AM11825">
        <v>72</v>
      </c>
    </row>
    <row r="11826" spans="28:39">
      <c r="AB11826" s="58" t="s">
        <v>655</v>
      </c>
      <c r="AC11826" s="1">
        <v>2</v>
      </c>
      <c r="AD11826" s="38" t="s">
        <v>337</v>
      </c>
      <c r="AE11826" s="61" t="s">
        <v>136</v>
      </c>
      <c r="AF11826" s="53">
        <v>150</v>
      </c>
      <c r="AG11826" s="43">
        <v>20</v>
      </c>
      <c r="AH11826">
        <v>53</v>
      </c>
      <c r="AL11826" t="s">
        <v>22</v>
      </c>
      <c r="AM11826">
        <v>72</v>
      </c>
    </row>
    <row r="11827" spans="28:39">
      <c r="AB11827" s="58" t="s">
        <v>655</v>
      </c>
      <c r="AC11827" s="1">
        <v>2</v>
      </c>
      <c r="AD11827" s="38" t="s">
        <v>337</v>
      </c>
      <c r="AE11827" s="61" t="s">
        <v>136</v>
      </c>
      <c r="AF11827" s="53">
        <v>150</v>
      </c>
      <c r="AG11827" s="44">
        <v>30</v>
      </c>
      <c r="AH11827">
        <v>48</v>
      </c>
      <c r="AL11827" t="s">
        <v>22</v>
      </c>
      <c r="AM11827">
        <v>72</v>
      </c>
    </row>
    <row r="11828" spans="28:39">
      <c r="AB11828" s="58" t="s">
        <v>655</v>
      </c>
      <c r="AC11828" s="1">
        <v>2</v>
      </c>
      <c r="AD11828" s="38" t="s">
        <v>337</v>
      </c>
      <c r="AE11828" s="61" t="s">
        <v>136</v>
      </c>
      <c r="AF11828" s="53">
        <v>150</v>
      </c>
      <c r="AG11828" s="45">
        <v>40</v>
      </c>
      <c r="AH11828">
        <v>36</v>
      </c>
      <c r="AL11828" t="s">
        <v>22</v>
      </c>
      <c r="AM11828">
        <v>72</v>
      </c>
    </row>
    <row r="11829" spans="28:39">
      <c r="AB11829" s="58" t="s">
        <v>655</v>
      </c>
      <c r="AC11829" s="1">
        <v>2</v>
      </c>
      <c r="AD11829" s="38" t="s">
        <v>337</v>
      </c>
      <c r="AE11829" s="61" t="s">
        <v>136</v>
      </c>
      <c r="AF11829" s="53">
        <v>150</v>
      </c>
      <c r="AG11829" s="46">
        <v>50</v>
      </c>
      <c r="AH11829">
        <v>29</v>
      </c>
      <c r="AL11829" t="s">
        <v>22</v>
      </c>
      <c r="AM11829">
        <v>72</v>
      </c>
    </row>
    <row r="11830" spans="28:39">
      <c r="AB11830" s="58" t="s">
        <v>655</v>
      </c>
      <c r="AC11830" s="1">
        <v>2</v>
      </c>
      <c r="AD11830" s="38" t="s">
        <v>337</v>
      </c>
      <c r="AE11830" s="61" t="s">
        <v>136</v>
      </c>
      <c r="AF11830" s="53">
        <v>150</v>
      </c>
      <c r="AG11830" s="47">
        <v>60</v>
      </c>
      <c r="AH11830">
        <v>25</v>
      </c>
      <c r="AL11830" t="s">
        <v>22</v>
      </c>
      <c r="AM11830">
        <v>72</v>
      </c>
    </row>
    <row r="11831" spans="28:39">
      <c r="AB11831" s="58" t="s">
        <v>655</v>
      </c>
      <c r="AC11831" s="1">
        <v>2</v>
      </c>
      <c r="AD11831" s="38" t="s">
        <v>337</v>
      </c>
      <c r="AE11831" s="61" t="s">
        <v>136</v>
      </c>
      <c r="AF11831" s="53">
        <v>150</v>
      </c>
      <c r="AG11831" s="48">
        <v>70</v>
      </c>
      <c r="AH11831">
        <v>21</v>
      </c>
      <c r="AL11831" t="s">
        <v>22</v>
      </c>
      <c r="AM11831">
        <v>72</v>
      </c>
    </row>
    <row r="11832" spans="28:39">
      <c r="AB11832" s="58" t="s">
        <v>655</v>
      </c>
      <c r="AC11832" s="1">
        <v>2</v>
      </c>
      <c r="AD11832" s="38" t="s">
        <v>337</v>
      </c>
      <c r="AE11832" s="61" t="s">
        <v>136</v>
      </c>
      <c r="AF11832" s="54">
        <v>160</v>
      </c>
      <c r="AG11832" s="41">
        <v>0</v>
      </c>
      <c r="AH11832">
        <v>51</v>
      </c>
      <c r="AL11832" t="s">
        <v>22</v>
      </c>
      <c r="AM11832">
        <v>72</v>
      </c>
    </row>
    <row r="11833" spans="28:39">
      <c r="AB11833" s="58" t="s">
        <v>655</v>
      </c>
      <c r="AC11833" s="1">
        <v>2</v>
      </c>
      <c r="AD11833" s="38" t="s">
        <v>337</v>
      </c>
      <c r="AE11833" s="61" t="s">
        <v>136</v>
      </c>
      <c r="AF11833" s="54">
        <v>160</v>
      </c>
      <c r="AG11833" s="42">
        <v>10</v>
      </c>
      <c r="AH11833">
        <v>51</v>
      </c>
      <c r="AL11833" t="s">
        <v>22</v>
      </c>
      <c r="AM11833">
        <v>72</v>
      </c>
    </row>
    <row r="11834" spans="28:39">
      <c r="AB11834" s="58" t="s">
        <v>655</v>
      </c>
      <c r="AC11834" s="1">
        <v>2</v>
      </c>
      <c r="AD11834" s="38" t="s">
        <v>337</v>
      </c>
      <c r="AE11834" s="61" t="s">
        <v>136</v>
      </c>
      <c r="AF11834" s="54">
        <v>160</v>
      </c>
      <c r="AG11834" s="43">
        <v>20</v>
      </c>
      <c r="AH11834">
        <v>51</v>
      </c>
      <c r="AL11834" t="s">
        <v>22</v>
      </c>
      <c r="AM11834">
        <v>72</v>
      </c>
    </row>
    <row r="11835" spans="28:39">
      <c r="AB11835" s="58" t="s">
        <v>655</v>
      </c>
      <c r="AC11835" s="1">
        <v>2</v>
      </c>
      <c r="AD11835" s="38" t="s">
        <v>337</v>
      </c>
      <c r="AE11835" s="61" t="s">
        <v>136</v>
      </c>
      <c r="AF11835" s="54">
        <v>160</v>
      </c>
      <c r="AG11835" s="44">
        <v>30</v>
      </c>
      <c r="AH11835">
        <v>48</v>
      </c>
      <c r="AL11835" t="s">
        <v>22</v>
      </c>
      <c r="AM11835">
        <v>72</v>
      </c>
    </row>
    <row r="11836" spans="28:39">
      <c r="AB11836" s="58" t="s">
        <v>655</v>
      </c>
      <c r="AC11836" s="1">
        <v>2</v>
      </c>
      <c r="AD11836" s="38" t="s">
        <v>337</v>
      </c>
      <c r="AE11836" s="61" t="s">
        <v>136</v>
      </c>
      <c r="AF11836" s="54">
        <v>160</v>
      </c>
      <c r="AG11836" s="45">
        <v>40</v>
      </c>
      <c r="AH11836">
        <v>36</v>
      </c>
      <c r="AL11836" t="s">
        <v>22</v>
      </c>
      <c r="AM11836">
        <v>72</v>
      </c>
    </row>
    <row r="11837" spans="28:39">
      <c r="AB11837" s="58" t="s">
        <v>655</v>
      </c>
      <c r="AC11837" s="1">
        <v>2</v>
      </c>
      <c r="AD11837" s="38" t="s">
        <v>337</v>
      </c>
      <c r="AE11837" s="61" t="s">
        <v>136</v>
      </c>
      <c r="AF11837" s="54">
        <v>160</v>
      </c>
      <c r="AG11837" s="46">
        <v>50</v>
      </c>
      <c r="AH11837">
        <v>29</v>
      </c>
      <c r="AL11837" t="s">
        <v>22</v>
      </c>
      <c r="AM11837">
        <v>72</v>
      </c>
    </row>
    <row r="11838" spans="28:39">
      <c r="AB11838" s="58" t="s">
        <v>655</v>
      </c>
      <c r="AC11838" s="1">
        <v>2</v>
      </c>
      <c r="AD11838" s="38" t="s">
        <v>337</v>
      </c>
      <c r="AE11838" s="61" t="s">
        <v>136</v>
      </c>
      <c r="AF11838" s="54">
        <v>160</v>
      </c>
      <c r="AG11838" s="47">
        <v>60</v>
      </c>
      <c r="AH11838">
        <v>25</v>
      </c>
      <c r="AL11838" t="s">
        <v>22</v>
      </c>
      <c r="AM11838">
        <v>72</v>
      </c>
    </row>
    <row r="11839" spans="28:39">
      <c r="AB11839" s="58" t="s">
        <v>655</v>
      </c>
      <c r="AC11839" s="1">
        <v>2</v>
      </c>
      <c r="AD11839" s="38" t="s">
        <v>337</v>
      </c>
      <c r="AE11839" s="61" t="s">
        <v>136</v>
      </c>
      <c r="AF11839" s="54">
        <v>160</v>
      </c>
      <c r="AG11839" s="48">
        <v>70</v>
      </c>
      <c r="AH11839">
        <v>21</v>
      </c>
      <c r="AL11839" t="s">
        <v>22</v>
      </c>
      <c r="AM11839">
        <v>72</v>
      </c>
    </row>
    <row r="11840" spans="28:39">
      <c r="AB11840" s="58" t="s">
        <v>655</v>
      </c>
      <c r="AC11840" s="1">
        <v>2</v>
      </c>
      <c r="AD11840" s="38" t="s">
        <v>337</v>
      </c>
      <c r="AE11840" s="61" t="s">
        <v>136</v>
      </c>
      <c r="AF11840" s="55">
        <v>170</v>
      </c>
      <c r="AG11840" s="41">
        <v>0</v>
      </c>
      <c r="AH11840">
        <v>49</v>
      </c>
      <c r="AL11840" t="s">
        <v>22</v>
      </c>
      <c r="AM11840">
        <v>72</v>
      </c>
    </row>
    <row r="11841" spans="28:39">
      <c r="AB11841" s="58" t="s">
        <v>655</v>
      </c>
      <c r="AC11841" s="1">
        <v>2</v>
      </c>
      <c r="AD11841" s="38" t="s">
        <v>337</v>
      </c>
      <c r="AE11841" s="61" t="s">
        <v>136</v>
      </c>
      <c r="AF11841" s="55">
        <v>170</v>
      </c>
      <c r="AG11841" s="42">
        <v>10</v>
      </c>
      <c r="AH11841">
        <v>49</v>
      </c>
      <c r="AL11841" t="s">
        <v>22</v>
      </c>
      <c r="AM11841">
        <v>72</v>
      </c>
    </row>
    <row r="11842" spans="28:39">
      <c r="AB11842" s="58" t="s">
        <v>655</v>
      </c>
      <c r="AC11842" s="1">
        <v>2</v>
      </c>
      <c r="AD11842" s="38" t="s">
        <v>337</v>
      </c>
      <c r="AE11842" s="61" t="s">
        <v>136</v>
      </c>
      <c r="AF11842" s="55">
        <v>170</v>
      </c>
      <c r="AG11842" s="43">
        <v>20</v>
      </c>
      <c r="AH11842">
        <v>49</v>
      </c>
      <c r="AL11842" t="s">
        <v>22</v>
      </c>
      <c r="AM11842">
        <v>72</v>
      </c>
    </row>
    <row r="11843" spans="28:39">
      <c r="AB11843" s="58" t="s">
        <v>655</v>
      </c>
      <c r="AC11843" s="1">
        <v>2</v>
      </c>
      <c r="AD11843" s="38" t="s">
        <v>337</v>
      </c>
      <c r="AE11843" s="61" t="s">
        <v>136</v>
      </c>
      <c r="AF11843" s="55">
        <v>170</v>
      </c>
      <c r="AG11843" s="44">
        <v>30</v>
      </c>
      <c r="AH11843">
        <v>48</v>
      </c>
      <c r="AL11843" t="s">
        <v>22</v>
      </c>
      <c r="AM11843">
        <v>72</v>
      </c>
    </row>
    <row r="11844" spans="28:39">
      <c r="AB11844" s="58" t="s">
        <v>655</v>
      </c>
      <c r="AC11844" s="1">
        <v>2</v>
      </c>
      <c r="AD11844" s="38" t="s">
        <v>337</v>
      </c>
      <c r="AE11844" s="61" t="s">
        <v>136</v>
      </c>
      <c r="AF11844" s="55">
        <v>170</v>
      </c>
      <c r="AG11844" s="45">
        <v>40</v>
      </c>
      <c r="AH11844">
        <v>36</v>
      </c>
      <c r="AL11844" t="s">
        <v>22</v>
      </c>
      <c r="AM11844">
        <v>72</v>
      </c>
    </row>
    <row r="11845" spans="28:39">
      <c r="AB11845" s="58" t="s">
        <v>655</v>
      </c>
      <c r="AC11845" s="1">
        <v>2</v>
      </c>
      <c r="AD11845" s="38" t="s">
        <v>337</v>
      </c>
      <c r="AE11845" s="61" t="s">
        <v>136</v>
      </c>
      <c r="AF11845" s="55">
        <v>170</v>
      </c>
      <c r="AG11845" s="46">
        <v>50</v>
      </c>
      <c r="AH11845">
        <v>29</v>
      </c>
      <c r="AL11845" t="s">
        <v>22</v>
      </c>
      <c r="AM11845">
        <v>72</v>
      </c>
    </row>
    <row r="11846" spans="28:39">
      <c r="AB11846" s="58" t="s">
        <v>655</v>
      </c>
      <c r="AC11846" s="1">
        <v>2</v>
      </c>
      <c r="AD11846" s="38" t="s">
        <v>337</v>
      </c>
      <c r="AE11846" s="61" t="s">
        <v>136</v>
      </c>
      <c r="AF11846" s="55">
        <v>170</v>
      </c>
      <c r="AG11846" s="47">
        <v>60</v>
      </c>
      <c r="AH11846">
        <v>25</v>
      </c>
      <c r="AL11846" t="s">
        <v>22</v>
      </c>
      <c r="AM11846">
        <v>72</v>
      </c>
    </row>
    <row r="11847" spans="28:39">
      <c r="AB11847" s="58" t="s">
        <v>655</v>
      </c>
      <c r="AC11847" s="1">
        <v>2</v>
      </c>
      <c r="AD11847" s="38" t="s">
        <v>337</v>
      </c>
      <c r="AE11847" s="61" t="s">
        <v>136</v>
      </c>
      <c r="AF11847" s="55">
        <v>170</v>
      </c>
      <c r="AG11847" s="48">
        <v>70</v>
      </c>
      <c r="AH11847">
        <v>21</v>
      </c>
      <c r="AL11847" t="s">
        <v>22</v>
      </c>
      <c r="AM11847">
        <v>72</v>
      </c>
    </row>
    <row r="11848" spans="28:39">
      <c r="AB11848" s="58" t="s">
        <v>655</v>
      </c>
      <c r="AC11848" s="1">
        <v>2</v>
      </c>
      <c r="AD11848" s="38" t="s">
        <v>337</v>
      </c>
      <c r="AE11848" s="61" t="s">
        <v>136</v>
      </c>
      <c r="AF11848" s="56">
        <v>180</v>
      </c>
      <c r="AG11848" s="41">
        <v>0</v>
      </c>
      <c r="AH11848">
        <v>48</v>
      </c>
      <c r="AL11848" t="s">
        <v>22</v>
      </c>
      <c r="AM11848">
        <v>72</v>
      </c>
    </row>
    <row r="11849" spans="28:39">
      <c r="AB11849" s="58" t="s">
        <v>655</v>
      </c>
      <c r="AC11849" s="1">
        <v>2</v>
      </c>
      <c r="AD11849" s="38" t="s">
        <v>337</v>
      </c>
      <c r="AE11849" s="61" t="s">
        <v>136</v>
      </c>
      <c r="AF11849" s="56">
        <v>180</v>
      </c>
      <c r="AG11849" s="42">
        <v>10</v>
      </c>
      <c r="AH11849">
        <v>48</v>
      </c>
      <c r="AL11849" t="s">
        <v>22</v>
      </c>
      <c r="AM11849">
        <v>72</v>
      </c>
    </row>
    <row r="11850" spans="28:39">
      <c r="AB11850" s="58" t="s">
        <v>655</v>
      </c>
      <c r="AC11850" s="1">
        <v>2</v>
      </c>
      <c r="AD11850" s="38" t="s">
        <v>337</v>
      </c>
      <c r="AE11850" s="61" t="s">
        <v>136</v>
      </c>
      <c r="AF11850" s="56">
        <v>180</v>
      </c>
      <c r="AG11850" s="43">
        <v>20</v>
      </c>
      <c r="AH11850">
        <v>48</v>
      </c>
      <c r="AL11850" t="s">
        <v>22</v>
      </c>
      <c r="AM11850">
        <v>72</v>
      </c>
    </row>
    <row r="11851" spans="28:39">
      <c r="AB11851" s="58" t="s">
        <v>655</v>
      </c>
      <c r="AC11851" s="1">
        <v>2</v>
      </c>
      <c r="AD11851" s="38" t="s">
        <v>337</v>
      </c>
      <c r="AE11851" s="61" t="s">
        <v>136</v>
      </c>
      <c r="AF11851" s="56">
        <v>180</v>
      </c>
      <c r="AG11851" s="44">
        <v>30</v>
      </c>
      <c r="AH11851">
        <v>48</v>
      </c>
      <c r="AL11851" t="s">
        <v>22</v>
      </c>
      <c r="AM11851">
        <v>72</v>
      </c>
    </row>
    <row r="11852" spans="28:39">
      <c r="AB11852" s="58" t="s">
        <v>655</v>
      </c>
      <c r="AC11852" s="1">
        <v>2</v>
      </c>
      <c r="AD11852" s="38" t="s">
        <v>337</v>
      </c>
      <c r="AE11852" s="61" t="s">
        <v>136</v>
      </c>
      <c r="AF11852" s="56">
        <v>180</v>
      </c>
      <c r="AG11852" s="45">
        <v>40</v>
      </c>
      <c r="AH11852">
        <v>36</v>
      </c>
      <c r="AL11852" t="s">
        <v>22</v>
      </c>
      <c r="AM11852">
        <v>72</v>
      </c>
    </row>
    <row r="11853" spans="28:39">
      <c r="AB11853" s="58" t="s">
        <v>655</v>
      </c>
      <c r="AC11853" s="1">
        <v>2</v>
      </c>
      <c r="AD11853" s="38" t="s">
        <v>337</v>
      </c>
      <c r="AE11853" s="61" t="s">
        <v>136</v>
      </c>
      <c r="AF11853" s="56">
        <v>180</v>
      </c>
      <c r="AG11853" s="46">
        <v>50</v>
      </c>
      <c r="AH11853">
        <v>29</v>
      </c>
      <c r="AL11853" t="s">
        <v>22</v>
      </c>
      <c r="AM11853">
        <v>72</v>
      </c>
    </row>
    <row r="11854" spans="28:39">
      <c r="AB11854" s="58" t="s">
        <v>655</v>
      </c>
      <c r="AC11854" s="1">
        <v>2</v>
      </c>
      <c r="AD11854" s="38" t="s">
        <v>337</v>
      </c>
      <c r="AE11854" s="61" t="s">
        <v>136</v>
      </c>
      <c r="AF11854" s="56">
        <v>180</v>
      </c>
      <c r="AG11854" s="47">
        <v>60</v>
      </c>
      <c r="AH11854">
        <v>25</v>
      </c>
      <c r="AL11854" t="s">
        <v>22</v>
      </c>
      <c r="AM11854">
        <v>72</v>
      </c>
    </row>
    <row r="11855" spans="28:39">
      <c r="AB11855" s="58" t="s">
        <v>655</v>
      </c>
      <c r="AC11855" s="1">
        <v>2</v>
      </c>
      <c r="AD11855" s="38" t="s">
        <v>337</v>
      </c>
      <c r="AE11855" s="61" t="s">
        <v>136</v>
      </c>
      <c r="AF11855" s="56">
        <v>180</v>
      </c>
      <c r="AG11855" s="48">
        <v>70</v>
      </c>
      <c r="AH11855">
        <v>21</v>
      </c>
      <c r="AL11855" t="s">
        <v>22</v>
      </c>
      <c r="AM11855">
        <v>72</v>
      </c>
    </row>
    <row r="11856" spans="28:39">
      <c r="AB11856" s="58" t="s">
        <v>655</v>
      </c>
      <c r="AC11856" s="1">
        <v>2</v>
      </c>
      <c r="AD11856" s="38" t="s">
        <v>337</v>
      </c>
      <c r="AE11856" s="61" t="s">
        <v>136</v>
      </c>
      <c r="AF11856" s="57">
        <v>200</v>
      </c>
      <c r="AG11856" s="41">
        <v>0</v>
      </c>
      <c r="AH11856">
        <v>44</v>
      </c>
      <c r="AL11856" t="s">
        <v>22</v>
      </c>
      <c r="AM11856">
        <v>72</v>
      </c>
    </row>
    <row r="11857" spans="28:39">
      <c r="AB11857" s="58" t="s">
        <v>655</v>
      </c>
      <c r="AC11857" s="1">
        <v>2</v>
      </c>
      <c r="AD11857" s="38" t="s">
        <v>337</v>
      </c>
      <c r="AE11857" s="61" t="s">
        <v>136</v>
      </c>
      <c r="AF11857" s="57">
        <v>200</v>
      </c>
      <c r="AG11857" s="42">
        <v>10</v>
      </c>
      <c r="AH11857">
        <v>44</v>
      </c>
      <c r="AL11857" t="s">
        <v>22</v>
      </c>
      <c r="AM11857">
        <v>72</v>
      </c>
    </row>
    <row r="11858" spans="28:39">
      <c r="AB11858" s="58" t="s">
        <v>655</v>
      </c>
      <c r="AC11858" s="1">
        <v>2</v>
      </c>
      <c r="AD11858" s="38" t="s">
        <v>337</v>
      </c>
      <c r="AE11858" s="61" t="s">
        <v>136</v>
      </c>
      <c r="AF11858" s="57">
        <v>200</v>
      </c>
      <c r="AG11858" s="43">
        <v>20</v>
      </c>
      <c r="AH11858">
        <v>44</v>
      </c>
      <c r="AL11858" t="s">
        <v>22</v>
      </c>
      <c r="AM11858">
        <v>72</v>
      </c>
    </row>
    <row r="11859" spans="28:39">
      <c r="AB11859" s="58" t="s">
        <v>655</v>
      </c>
      <c r="AC11859" s="1">
        <v>2</v>
      </c>
      <c r="AD11859" s="38" t="s">
        <v>337</v>
      </c>
      <c r="AE11859" s="61" t="s">
        <v>136</v>
      </c>
      <c r="AF11859" s="57">
        <v>200</v>
      </c>
      <c r="AG11859" s="44">
        <v>30</v>
      </c>
      <c r="AH11859">
        <v>44</v>
      </c>
      <c r="AL11859" t="s">
        <v>22</v>
      </c>
      <c r="AM11859">
        <v>72</v>
      </c>
    </row>
    <row r="11860" spans="28:39">
      <c r="AB11860" s="58" t="s">
        <v>655</v>
      </c>
      <c r="AC11860" s="1">
        <v>2</v>
      </c>
      <c r="AD11860" s="38" t="s">
        <v>337</v>
      </c>
      <c r="AE11860" s="61" t="s">
        <v>136</v>
      </c>
      <c r="AF11860" s="57">
        <v>200</v>
      </c>
      <c r="AG11860" s="45">
        <v>40</v>
      </c>
      <c r="AH11860">
        <v>36</v>
      </c>
      <c r="AL11860" t="s">
        <v>22</v>
      </c>
      <c r="AM11860">
        <v>72</v>
      </c>
    </row>
    <row r="11861" spans="28:39">
      <c r="AB11861" s="58" t="s">
        <v>655</v>
      </c>
      <c r="AC11861" s="1">
        <v>2</v>
      </c>
      <c r="AD11861" s="38" t="s">
        <v>337</v>
      </c>
      <c r="AE11861" s="61" t="s">
        <v>136</v>
      </c>
      <c r="AF11861" s="57">
        <v>200</v>
      </c>
      <c r="AG11861" s="46">
        <v>50</v>
      </c>
      <c r="AH11861">
        <v>30</v>
      </c>
      <c r="AL11861" t="s">
        <v>22</v>
      </c>
      <c r="AM11861">
        <v>72</v>
      </c>
    </row>
    <row r="11862" spans="28:39">
      <c r="AB11862" s="58" t="s">
        <v>655</v>
      </c>
      <c r="AC11862" s="1">
        <v>2</v>
      </c>
      <c r="AD11862" s="38" t="s">
        <v>337</v>
      </c>
      <c r="AE11862" s="61" t="s">
        <v>136</v>
      </c>
      <c r="AF11862" s="57">
        <v>200</v>
      </c>
      <c r="AG11862" s="47">
        <v>60</v>
      </c>
      <c r="AH11862">
        <v>25</v>
      </c>
      <c r="AL11862" t="s">
        <v>22</v>
      </c>
      <c r="AM11862">
        <v>72</v>
      </c>
    </row>
    <row r="11863" spans="28:39">
      <c r="AB11863" s="58" t="s">
        <v>655</v>
      </c>
      <c r="AC11863" s="1">
        <v>2</v>
      </c>
      <c r="AD11863" s="38" t="s">
        <v>337</v>
      </c>
      <c r="AE11863" s="61" t="s">
        <v>136</v>
      </c>
      <c r="AF11863" s="57">
        <v>200</v>
      </c>
      <c r="AG11863" s="48">
        <v>70</v>
      </c>
      <c r="AH11863">
        <v>21</v>
      </c>
      <c r="AL11863" t="s">
        <v>22</v>
      </c>
      <c r="AM11863">
        <v>72</v>
      </c>
    </row>
    <row r="11864" spans="28:39">
      <c r="AB11864" s="58" t="s">
        <v>655</v>
      </c>
      <c r="AC11864" s="1">
        <v>2</v>
      </c>
      <c r="AD11864" s="38" t="s">
        <v>427</v>
      </c>
      <c r="AE11864" s="61" t="s">
        <v>136</v>
      </c>
      <c r="AF11864" s="40">
        <v>110</v>
      </c>
      <c r="AG11864" s="41">
        <v>0</v>
      </c>
      <c r="AH11864">
        <v>72</v>
      </c>
      <c r="AL11864" t="s">
        <v>22</v>
      </c>
      <c r="AM11864">
        <v>72</v>
      </c>
    </row>
    <row r="11865" spans="28:39">
      <c r="AB11865" s="58" t="s">
        <v>655</v>
      </c>
      <c r="AC11865" s="1">
        <v>2</v>
      </c>
      <c r="AD11865" s="38" t="s">
        <v>427</v>
      </c>
      <c r="AE11865" s="61" t="s">
        <v>136</v>
      </c>
      <c r="AF11865" s="40">
        <v>110</v>
      </c>
      <c r="AG11865" s="42">
        <v>10</v>
      </c>
      <c r="AH11865">
        <v>72</v>
      </c>
      <c r="AL11865" t="s">
        <v>22</v>
      </c>
      <c r="AM11865">
        <v>72</v>
      </c>
    </row>
    <row r="11866" spans="28:39">
      <c r="AB11866" s="58" t="s">
        <v>655</v>
      </c>
      <c r="AC11866" s="1">
        <v>2</v>
      </c>
      <c r="AD11866" s="38" t="s">
        <v>427</v>
      </c>
      <c r="AE11866" s="61" t="s">
        <v>136</v>
      </c>
      <c r="AF11866" s="40">
        <v>110</v>
      </c>
      <c r="AG11866" s="43">
        <v>20</v>
      </c>
      <c r="AH11866">
        <v>64</v>
      </c>
      <c r="AL11866" t="s">
        <v>22</v>
      </c>
      <c r="AM11866">
        <v>72</v>
      </c>
    </row>
    <row r="11867" spans="28:39">
      <c r="AB11867" s="58" t="s">
        <v>655</v>
      </c>
      <c r="AC11867" s="1">
        <v>2</v>
      </c>
      <c r="AD11867" s="38" t="s">
        <v>427</v>
      </c>
      <c r="AE11867" s="61" t="s">
        <v>136</v>
      </c>
      <c r="AF11867" s="40">
        <v>110</v>
      </c>
      <c r="AG11867" s="44">
        <v>30</v>
      </c>
      <c r="AH11867">
        <v>48</v>
      </c>
      <c r="AL11867" t="s">
        <v>22</v>
      </c>
      <c r="AM11867">
        <v>72</v>
      </c>
    </row>
    <row r="11868" spans="28:39">
      <c r="AB11868" s="58" t="s">
        <v>655</v>
      </c>
      <c r="AC11868" s="1">
        <v>2</v>
      </c>
      <c r="AD11868" s="38" t="s">
        <v>427</v>
      </c>
      <c r="AE11868" s="61" t="s">
        <v>136</v>
      </c>
      <c r="AF11868" s="40">
        <v>110</v>
      </c>
      <c r="AG11868" s="45">
        <v>40</v>
      </c>
      <c r="AH11868">
        <v>36</v>
      </c>
      <c r="AL11868" t="s">
        <v>22</v>
      </c>
      <c r="AM11868">
        <v>72</v>
      </c>
    </row>
    <row r="11869" spans="28:39">
      <c r="AB11869" s="58" t="s">
        <v>655</v>
      </c>
      <c r="AC11869" s="1">
        <v>2</v>
      </c>
      <c r="AD11869" s="38" t="s">
        <v>427</v>
      </c>
      <c r="AE11869" s="61" t="s">
        <v>136</v>
      </c>
      <c r="AF11869" s="40">
        <v>110</v>
      </c>
      <c r="AG11869" s="46">
        <v>50</v>
      </c>
      <c r="AH11869">
        <v>29</v>
      </c>
      <c r="AL11869" t="s">
        <v>22</v>
      </c>
      <c r="AM11869">
        <v>72</v>
      </c>
    </row>
    <row r="11870" spans="28:39">
      <c r="AB11870" s="58" t="s">
        <v>655</v>
      </c>
      <c r="AC11870" s="1">
        <v>2</v>
      </c>
      <c r="AD11870" s="38" t="s">
        <v>427</v>
      </c>
      <c r="AE11870" s="61" t="s">
        <v>136</v>
      </c>
      <c r="AF11870" s="40">
        <v>110</v>
      </c>
      <c r="AG11870" s="47">
        <v>60</v>
      </c>
      <c r="AH11870">
        <v>25</v>
      </c>
      <c r="AL11870" t="s">
        <v>22</v>
      </c>
      <c r="AM11870">
        <v>72</v>
      </c>
    </row>
    <row r="11871" spans="28:39">
      <c r="AB11871" s="58" t="s">
        <v>655</v>
      </c>
      <c r="AC11871" s="1">
        <v>2</v>
      </c>
      <c r="AD11871" s="38" t="s">
        <v>427</v>
      </c>
      <c r="AE11871" s="61" t="s">
        <v>136</v>
      </c>
      <c r="AF11871" s="40">
        <v>110</v>
      </c>
      <c r="AG11871" s="48">
        <v>70</v>
      </c>
      <c r="AH11871">
        <v>21</v>
      </c>
      <c r="AL11871" t="s">
        <v>22</v>
      </c>
      <c r="AM11871">
        <v>72</v>
      </c>
    </row>
    <row r="11872" spans="28:39">
      <c r="AB11872" s="58" t="s">
        <v>655</v>
      </c>
      <c r="AC11872" s="1">
        <v>2</v>
      </c>
      <c r="AD11872" s="38" t="s">
        <v>427</v>
      </c>
      <c r="AE11872" s="61" t="s">
        <v>136</v>
      </c>
      <c r="AF11872" s="49">
        <v>115</v>
      </c>
      <c r="AG11872" s="41">
        <v>0</v>
      </c>
      <c r="AH11872">
        <v>70</v>
      </c>
      <c r="AL11872" t="s">
        <v>22</v>
      </c>
      <c r="AM11872">
        <v>72</v>
      </c>
    </row>
    <row r="11873" spans="28:39">
      <c r="AB11873" s="58" t="s">
        <v>655</v>
      </c>
      <c r="AC11873" s="1">
        <v>2</v>
      </c>
      <c r="AD11873" s="38" t="s">
        <v>427</v>
      </c>
      <c r="AE11873" s="61" t="s">
        <v>136</v>
      </c>
      <c r="AF11873" s="49">
        <v>115</v>
      </c>
      <c r="AG11873" s="42">
        <v>10</v>
      </c>
      <c r="AH11873">
        <v>70</v>
      </c>
      <c r="AL11873" t="s">
        <v>22</v>
      </c>
      <c r="AM11873">
        <v>72</v>
      </c>
    </row>
    <row r="11874" spans="28:39">
      <c r="AB11874" s="58" t="s">
        <v>655</v>
      </c>
      <c r="AC11874" s="1">
        <v>2</v>
      </c>
      <c r="AD11874" s="38" t="s">
        <v>427</v>
      </c>
      <c r="AE11874" s="61" t="s">
        <v>136</v>
      </c>
      <c r="AF11874" s="49">
        <v>115</v>
      </c>
      <c r="AG11874" s="43">
        <v>20</v>
      </c>
      <c r="AH11874">
        <v>63</v>
      </c>
      <c r="AL11874" t="s">
        <v>22</v>
      </c>
      <c r="AM11874">
        <v>72</v>
      </c>
    </row>
    <row r="11875" spans="28:39">
      <c r="AB11875" s="58" t="s">
        <v>655</v>
      </c>
      <c r="AC11875" s="1">
        <v>2</v>
      </c>
      <c r="AD11875" s="38" t="s">
        <v>427</v>
      </c>
      <c r="AE11875" s="61" t="s">
        <v>136</v>
      </c>
      <c r="AF11875" s="49">
        <v>115</v>
      </c>
      <c r="AG11875" s="44">
        <v>30</v>
      </c>
      <c r="AH11875">
        <v>48</v>
      </c>
      <c r="AL11875" t="s">
        <v>22</v>
      </c>
      <c r="AM11875">
        <v>72</v>
      </c>
    </row>
    <row r="11876" spans="28:39">
      <c r="AB11876" s="58" t="s">
        <v>655</v>
      </c>
      <c r="AC11876" s="1">
        <v>2</v>
      </c>
      <c r="AD11876" s="38" t="s">
        <v>427</v>
      </c>
      <c r="AE11876" s="61" t="s">
        <v>136</v>
      </c>
      <c r="AF11876" s="49">
        <v>115</v>
      </c>
      <c r="AG11876" s="45">
        <v>40</v>
      </c>
      <c r="AH11876">
        <v>36</v>
      </c>
      <c r="AL11876" t="s">
        <v>22</v>
      </c>
      <c r="AM11876">
        <v>72</v>
      </c>
    </row>
    <row r="11877" spans="28:39">
      <c r="AB11877" s="58" t="s">
        <v>655</v>
      </c>
      <c r="AC11877" s="1">
        <v>2</v>
      </c>
      <c r="AD11877" s="38" t="s">
        <v>427</v>
      </c>
      <c r="AE11877" s="61" t="s">
        <v>136</v>
      </c>
      <c r="AF11877" s="49">
        <v>115</v>
      </c>
      <c r="AG11877" s="46">
        <v>50</v>
      </c>
      <c r="AH11877">
        <v>29</v>
      </c>
      <c r="AL11877" t="s">
        <v>22</v>
      </c>
      <c r="AM11877">
        <v>72</v>
      </c>
    </row>
    <row r="11878" spans="28:39">
      <c r="AB11878" s="58" t="s">
        <v>655</v>
      </c>
      <c r="AC11878" s="1">
        <v>2</v>
      </c>
      <c r="AD11878" s="38" t="s">
        <v>427</v>
      </c>
      <c r="AE11878" s="61" t="s">
        <v>136</v>
      </c>
      <c r="AF11878" s="49">
        <v>115</v>
      </c>
      <c r="AG11878" s="47">
        <v>60</v>
      </c>
      <c r="AH11878">
        <v>25</v>
      </c>
      <c r="AL11878" t="s">
        <v>22</v>
      </c>
      <c r="AM11878">
        <v>72</v>
      </c>
    </row>
    <row r="11879" spans="28:39">
      <c r="AB11879" s="58" t="s">
        <v>655</v>
      </c>
      <c r="AC11879" s="1">
        <v>2</v>
      </c>
      <c r="AD11879" s="38" t="s">
        <v>427</v>
      </c>
      <c r="AE11879" s="61" t="s">
        <v>136</v>
      </c>
      <c r="AF11879" s="49">
        <v>115</v>
      </c>
      <c r="AG11879" s="48">
        <v>70</v>
      </c>
      <c r="AH11879">
        <v>21</v>
      </c>
      <c r="AL11879" t="s">
        <v>22</v>
      </c>
      <c r="AM11879">
        <v>72</v>
      </c>
    </row>
    <row r="11880" spans="28:39">
      <c r="AB11880" s="58" t="s">
        <v>655</v>
      </c>
      <c r="AC11880" s="1">
        <v>2</v>
      </c>
      <c r="AD11880" s="38" t="s">
        <v>427</v>
      </c>
      <c r="AE11880" s="61" t="s">
        <v>136</v>
      </c>
      <c r="AF11880" s="50">
        <v>120</v>
      </c>
      <c r="AG11880" s="41">
        <v>0</v>
      </c>
      <c r="AH11880">
        <v>68</v>
      </c>
      <c r="AL11880" t="s">
        <v>22</v>
      </c>
      <c r="AM11880">
        <v>72</v>
      </c>
    </row>
    <row r="11881" spans="28:39">
      <c r="AB11881" s="58" t="s">
        <v>655</v>
      </c>
      <c r="AC11881" s="1">
        <v>2</v>
      </c>
      <c r="AD11881" s="38" t="s">
        <v>427</v>
      </c>
      <c r="AE11881" s="61" t="s">
        <v>136</v>
      </c>
      <c r="AF11881" s="50">
        <v>120</v>
      </c>
      <c r="AG11881" s="42">
        <v>10</v>
      </c>
      <c r="AH11881">
        <v>68</v>
      </c>
      <c r="AL11881" t="s">
        <v>22</v>
      </c>
      <c r="AM11881">
        <v>72</v>
      </c>
    </row>
    <row r="11882" spans="28:39">
      <c r="AB11882" s="58" t="s">
        <v>655</v>
      </c>
      <c r="AC11882" s="1">
        <v>2</v>
      </c>
      <c r="AD11882" s="38" t="s">
        <v>427</v>
      </c>
      <c r="AE11882" s="61" t="s">
        <v>136</v>
      </c>
      <c r="AF11882" s="50">
        <v>120</v>
      </c>
      <c r="AG11882" s="43">
        <v>20</v>
      </c>
      <c r="AH11882">
        <v>62</v>
      </c>
      <c r="AL11882" t="s">
        <v>22</v>
      </c>
      <c r="AM11882">
        <v>72</v>
      </c>
    </row>
    <row r="11883" spans="28:39">
      <c r="AB11883" s="58" t="s">
        <v>655</v>
      </c>
      <c r="AC11883" s="1">
        <v>2</v>
      </c>
      <c r="AD11883" s="38" t="s">
        <v>427</v>
      </c>
      <c r="AE11883" s="61" t="s">
        <v>136</v>
      </c>
      <c r="AF11883" s="50">
        <v>120</v>
      </c>
      <c r="AG11883" s="44">
        <v>30</v>
      </c>
      <c r="AH11883">
        <v>48</v>
      </c>
      <c r="AL11883" t="s">
        <v>22</v>
      </c>
      <c r="AM11883">
        <v>72</v>
      </c>
    </row>
    <row r="11884" spans="28:39">
      <c r="AB11884" s="58" t="s">
        <v>655</v>
      </c>
      <c r="AC11884" s="1">
        <v>2</v>
      </c>
      <c r="AD11884" s="38" t="s">
        <v>427</v>
      </c>
      <c r="AE11884" s="61" t="s">
        <v>136</v>
      </c>
      <c r="AF11884" s="50">
        <v>120</v>
      </c>
      <c r="AG11884" s="45">
        <v>40</v>
      </c>
      <c r="AH11884">
        <v>36</v>
      </c>
      <c r="AL11884" t="s">
        <v>22</v>
      </c>
      <c r="AM11884">
        <v>72</v>
      </c>
    </row>
    <row r="11885" spans="28:39">
      <c r="AB11885" s="58" t="s">
        <v>655</v>
      </c>
      <c r="AC11885" s="1">
        <v>2</v>
      </c>
      <c r="AD11885" s="38" t="s">
        <v>427</v>
      </c>
      <c r="AE11885" s="61" t="s">
        <v>136</v>
      </c>
      <c r="AF11885" s="50">
        <v>120</v>
      </c>
      <c r="AG11885" s="46">
        <v>50</v>
      </c>
      <c r="AH11885">
        <v>29</v>
      </c>
      <c r="AL11885" t="s">
        <v>22</v>
      </c>
      <c r="AM11885">
        <v>72</v>
      </c>
    </row>
    <row r="11886" spans="28:39">
      <c r="AB11886" s="58" t="s">
        <v>655</v>
      </c>
      <c r="AC11886" s="1">
        <v>2</v>
      </c>
      <c r="AD11886" s="38" t="s">
        <v>427</v>
      </c>
      <c r="AE11886" s="61" t="s">
        <v>136</v>
      </c>
      <c r="AF11886" s="50">
        <v>120</v>
      </c>
      <c r="AG11886" s="47">
        <v>60</v>
      </c>
      <c r="AH11886">
        <v>25</v>
      </c>
      <c r="AL11886" t="s">
        <v>22</v>
      </c>
      <c r="AM11886">
        <v>72</v>
      </c>
    </row>
    <row r="11887" spans="28:39">
      <c r="AB11887" s="58" t="s">
        <v>655</v>
      </c>
      <c r="AC11887" s="1">
        <v>2</v>
      </c>
      <c r="AD11887" s="38" t="s">
        <v>427</v>
      </c>
      <c r="AE11887" s="61" t="s">
        <v>136</v>
      </c>
      <c r="AF11887" s="50">
        <v>120</v>
      </c>
      <c r="AG11887" s="48">
        <v>70</v>
      </c>
      <c r="AH11887">
        <v>21</v>
      </c>
      <c r="AL11887" t="s">
        <v>22</v>
      </c>
      <c r="AM11887">
        <v>72</v>
      </c>
    </row>
    <row r="11888" spans="28:39">
      <c r="AB11888" s="58" t="s">
        <v>655</v>
      </c>
      <c r="AC11888" s="1">
        <v>2</v>
      </c>
      <c r="AD11888" s="38" t="s">
        <v>427</v>
      </c>
      <c r="AE11888" s="61" t="s">
        <v>136</v>
      </c>
      <c r="AF11888" s="51">
        <v>130</v>
      </c>
      <c r="AG11888" s="41">
        <v>0</v>
      </c>
      <c r="AH11888">
        <v>64</v>
      </c>
      <c r="AL11888" t="s">
        <v>22</v>
      </c>
      <c r="AM11888">
        <v>72</v>
      </c>
    </row>
    <row r="11889" spans="28:39">
      <c r="AB11889" s="58" t="s">
        <v>655</v>
      </c>
      <c r="AC11889" s="1">
        <v>2</v>
      </c>
      <c r="AD11889" s="38" t="s">
        <v>427</v>
      </c>
      <c r="AE11889" s="61" t="s">
        <v>136</v>
      </c>
      <c r="AF11889" s="51">
        <v>130</v>
      </c>
      <c r="AG11889" s="42">
        <v>10</v>
      </c>
      <c r="AH11889">
        <v>64</v>
      </c>
      <c r="AL11889" t="s">
        <v>22</v>
      </c>
      <c r="AM11889">
        <v>72</v>
      </c>
    </row>
    <row r="11890" spans="28:39">
      <c r="AB11890" s="58" t="s">
        <v>655</v>
      </c>
      <c r="AC11890" s="1">
        <v>2</v>
      </c>
      <c r="AD11890" s="38" t="s">
        <v>427</v>
      </c>
      <c r="AE11890" s="61" t="s">
        <v>136</v>
      </c>
      <c r="AF11890" s="51">
        <v>130</v>
      </c>
      <c r="AG11890" s="43">
        <v>20</v>
      </c>
      <c r="AH11890">
        <v>61</v>
      </c>
      <c r="AL11890" t="s">
        <v>22</v>
      </c>
      <c r="AM11890">
        <v>72</v>
      </c>
    </row>
    <row r="11891" spans="28:39">
      <c r="AB11891" s="58" t="s">
        <v>655</v>
      </c>
      <c r="AC11891" s="1">
        <v>2</v>
      </c>
      <c r="AD11891" s="38" t="s">
        <v>427</v>
      </c>
      <c r="AE11891" s="61" t="s">
        <v>136</v>
      </c>
      <c r="AF11891" s="51">
        <v>130</v>
      </c>
      <c r="AG11891" s="44">
        <v>30</v>
      </c>
      <c r="AH11891">
        <v>48</v>
      </c>
      <c r="AL11891" t="s">
        <v>22</v>
      </c>
      <c r="AM11891">
        <v>72</v>
      </c>
    </row>
    <row r="11892" spans="28:39">
      <c r="AB11892" s="58" t="s">
        <v>655</v>
      </c>
      <c r="AC11892" s="1">
        <v>2</v>
      </c>
      <c r="AD11892" s="38" t="s">
        <v>427</v>
      </c>
      <c r="AE11892" s="61" t="s">
        <v>136</v>
      </c>
      <c r="AF11892" s="51">
        <v>130</v>
      </c>
      <c r="AG11892" s="45">
        <v>40</v>
      </c>
      <c r="AH11892">
        <v>36</v>
      </c>
      <c r="AL11892" t="s">
        <v>22</v>
      </c>
      <c r="AM11892">
        <v>72</v>
      </c>
    </row>
    <row r="11893" spans="28:39">
      <c r="AB11893" s="58" t="s">
        <v>655</v>
      </c>
      <c r="AC11893" s="1">
        <v>2</v>
      </c>
      <c r="AD11893" s="38" t="s">
        <v>427</v>
      </c>
      <c r="AE11893" s="61" t="s">
        <v>136</v>
      </c>
      <c r="AF11893" s="51">
        <v>130</v>
      </c>
      <c r="AG11893" s="46">
        <v>50</v>
      </c>
      <c r="AH11893">
        <v>29</v>
      </c>
      <c r="AL11893" t="s">
        <v>22</v>
      </c>
      <c r="AM11893">
        <v>72</v>
      </c>
    </row>
    <row r="11894" spans="28:39">
      <c r="AB11894" s="58" t="s">
        <v>655</v>
      </c>
      <c r="AC11894" s="1">
        <v>2</v>
      </c>
      <c r="AD11894" s="38" t="s">
        <v>427</v>
      </c>
      <c r="AE11894" s="61" t="s">
        <v>136</v>
      </c>
      <c r="AF11894" s="51">
        <v>130</v>
      </c>
      <c r="AG11894" s="47">
        <v>60</v>
      </c>
      <c r="AH11894">
        <v>25</v>
      </c>
      <c r="AL11894" t="s">
        <v>22</v>
      </c>
      <c r="AM11894">
        <v>72</v>
      </c>
    </row>
    <row r="11895" spans="28:39">
      <c r="AB11895" s="58" t="s">
        <v>655</v>
      </c>
      <c r="AC11895" s="1">
        <v>2</v>
      </c>
      <c r="AD11895" s="38" t="s">
        <v>427</v>
      </c>
      <c r="AE11895" s="61" t="s">
        <v>136</v>
      </c>
      <c r="AF11895" s="51">
        <v>130</v>
      </c>
      <c r="AG11895" s="48">
        <v>70</v>
      </c>
      <c r="AH11895">
        <v>21</v>
      </c>
      <c r="AL11895" t="s">
        <v>22</v>
      </c>
      <c r="AM11895">
        <v>72</v>
      </c>
    </row>
    <row r="11896" spans="28:39">
      <c r="AB11896" s="58" t="s">
        <v>655</v>
      </c>
      <c r="AC11896" s="1">
        <v>2</v>
      </c>
      <c r="AD11896" s="38" t="s">
        <v>427</v>
      </c>
      <c r="AE11896" s="61" t="s">
        <v>136</v>
      </c>
      <c r="AF11896" s="52">
        <v>140</v>
      </c>
      <c r="AG11896" s="41">
        <v>0</v>
      </c>
      <c r="AH11896">
        <v>61</v>
      </c>
      <c r="AL11896" t="s">
        <v>22</v>
      </c>
      <c r="AM11896">
        <v>72</v>
      </c>
    </row>
    <row r="11897" spans="28:39">
      <c r="AB11897" s="58" t="s">
        <v>655</v>
      </c>
      <c r="AC11897" s="1">
        <v>2</v>
      </c>
      <c r="AD11897" s="38" t="s">
        <v>427</v>
      </c>
      <c r="AE11897" s="61" t="s">
        <v>136</v>
      </c>
      <c r="AF11897" s="52">
        <v>140</v>
      </c>
      <c r="AG11897" s="42">
        <v>10</v>
      </c>
      <c r="AH11897">
        <v>61</v>
      </c>
      <c r="AL11897" t="s">
        <v>22</v>
      </c>
      <c r="AM11897">
        <v>72</v>
      </c>
    </row>
    <row r="11898" spans="28:39">
      <c r="AB11898" s="58" t="s">
        <v>655</v>
      </c>
      <c r="AC11898" s="1">
        <v>2</v>
      </c>
      <c r="AD11898" s="38" t="s">
        <v>427</v>
      </c>
      <c r="AE11898" s="61" t="s">
        <v>136</v>
      </c>
      <c r="AF11898" s="52">
        <v>140</v>
      </c>
      <c r="AG11898" s="43">
        <v>20</v>
      </c>
      <c r="AH11898">
        <v>59</v>
      </c>
      <c r="AL11898" t="s">
        <v>22</v>
      </c>
      <c r="AM11898">
        <v>72</v>
      </c>
    </row>
    <row r="11899" spans="28:39">
      <c r="AB11899" s="58" t="s">
        <v>655</v>
      </c>
      <c r="AC11899" s="1">
        <v>2</v>
      </c>
      <c r="AD11899" s="38" t="s">
        <v>427</v>
      </c>
      <c r="AE11899" s="61" t="s">
        <v>136</v>
      </c>
      <c r="AF11899" s="52">
        <v>140</v>
      </c>
      <c r="AG11899" s="44">
        <v>30</v>
      </c>
      <c r="AH11899">
        <v>48</v>
      </c>
      <c r="AL11899" t="s">
        <v>22</v>
      </c>
      <c r="AM11899">
        <v>72</v>
      </c>
    </row>
    <row r="11900" spans="28:39">
      <c r="AB11900" s="58" t="s">
        <v>655</v>
      </c>
      <c r="AC11900" s="1">
        <v>2</v>
      </c>
      <c r="AD11900" s="38" t="s">
        <v>427</v>
      </c>
      <c r="AE11900" s="61" t="s">
        <v>136</v>
      </c>
      <c r="AF11900" s="52">
        <v>140</v>
      </c>
      <c r="AG11900" s="45">
        <v>40</v>
      </c>
      <c r="AH11900">
        <v>36</v>
      </c>
      <c r="AL11900" t="s">
        <v>22</v>
      </c>
      <c r="AM11900">
        <v>72</v>
      </c>
    </row>
    <row r="11901" spans="28:39">
      <c r="AB11901" s="58" t="s">
        <v>655</v>
      </c>
      <c r="AC11901" s="1">
        <v>2</v>
      </c>
      <c r="AD11901" s="38" t="s">
        <v>427</v>
      </c>
      <c r="AE11901" s="61" t="s">
        <v>136</v>
      </c>
      <c r="AF11901" s="52">
        <v>140</v>
      </c>
      <c r="AG11901" s="46">
        <v>50</v>
      </c>
      <c r="AH11901">
        <v>29</v>
      </c>
      <c r="AL11901" t="s">
        <v>22</v>
      </c>
      <c r="AM11901">
        <v>72</v>
      </c>
    </row>
    <row r="11902" spans="28:39">
      <c r="AB11902" s="58" t="s">
        <v>655</v>
      </c>
      <c r="AC11902" s="1">
        <v>2</v>
      </c>
      <c r="AD11902" s="38" t="s">
        <v>427</v>
      </c>
      <c r="AE11902" s="61" t="s">
        <v>136</v>
      </c>
      <c r="AF11902" s="52">
        <v>140</v>
      </c>
      <c r="AG11902" s="47">
        <v>60</v>
      </c>
      <c r="AH11902">
        <v>25</v>
      </c>
      <c r="AL11902" t="s">
        <v>22</v>
      </c>
      <c r="AM11902">
        <v>72</v>
      </c>
    </row>
    <row r="11903" spans="28:39">
      <c r="AB11903" s="58" t="s">
        <v>655</v>
      </c>
      <c r="AC11903" s="1">
        <v>2</v>
      </c>
      <c r="AD11903" s="38" t="s">
        <v>427</v>
      </c>
      <c r="AE11903" s="61" t="s">
        <v>136</v>
      </c>
      <c r="AF11903" s="52">
        <v>140</v>
      </c>
      <c r="AG11903" s="48">
        <v>70</v>
      </c>
      <c r="AH11903">
        <v>21</v>
      </c>
      <c r="AL11903" t="s">
        <v>22</v>
      </c>
      <c r="AM11903">
        <v>72</v>
      </c>
    </row>
    <row r="11904" spans="28:39">
      <c r="AB11904" s="58" t="s">
        <v>655</v>
      </c>
      <c r="AC11904" s="1">
        <v>2</v>
      </c>
      <c r="AD11904" s="38" t="s">
        <v>427</v>
      </c>
      <c r="AE11904" s="61" t="s">
        <v>136</v>
      </c>
      <c r="AF11904" s="53">
        <v>150</v>
      </c>
      <c r="AG11904" s="41">
        <v>0</v>
      </c>
      <c r="AH11904">
        <v>48</v>
      </c>
      <c r="AL11904" t="s">
        <v>22</v>
      </c>
      <c r="AM11904">
        <v>72</v>
      </c>
    </row>
    <row r="11905" spans="28:39">
      <c r="AB11905" s="58" t="s">
        <v>655</v>
      </c>
      <c r="AC11905" s="1">
        <v>2</v>
      </c>
      <c r="AD11905" s="38" t="s">
        <v>427</v>
      </c>
      <c r="AE11905" s="61" t="s">
        <v>136</v>
      </c>
      <c r="AF11905" s="53">
        <v>150</v>
      </c>
      <c r="AG11905" s="42">
        <v>10</v>
      </c>
      <c r="AH11905">
        <v>48</v>
      </c>
      <c r="AL11905" t="s">
        <v>22</v>
      </c>
      <c r="AM11905">
        <v>72</v>
      </c>
    </row>
    <row r="11906" spans="28:39">
      <c r="AB11906" s="58" t="s">
        <v>655</v>
      </c>
      <c r="AC11906" s="1">
        <v>2</v>
      </c>
      <c r="AD11906" s="38" t="s">
        <v>427</v>
      </c>
      <c r="AE11906" s="61" t="s">
        <v>136</v>
      </c>
      <c r="AF11906" s="53">
        <v>150</v>
      </c>
      <c r="AG11906" s="43">
        <v>20</v>
      </c>
      <c r="AH11906">
        <v>48</v>
      </c>
      <c r="AL11906" t="s">
        <v>22</v>
      </c>
      <c r="AM11906">
        <v>72</v>
      </c>
    </row>
    <row r="11907" spans="28:39">
      <c r="AB11907" s="58" t="s">
        <v>655</v>
      </c>
      <c r="AC11907" s="1">
        <v>2</v>
      </c>
      <c r="AD11907" s="38" t="s">
        <v>427</v>
      </c>
      <c r="AE11907" s="61" t="s">
        <v>136</v>
      </c>
      <c r="AF11907" s="53">
        <v>150</v>
      </c>
      <c r="AG11907" s="44">
        <v>30</v>
      </c>
      <c r="AH11907">
        <v>48</v>
      </c>
      <c r="AL11907" t="s">
        <v>22</v>
      </c>
      <c r="AM11907">
        <v>72</v>
      </c>
    </row>
    <row r="11908" spans="28:39">
      <c r="AB11908" s="58" t="s">
        <v>655</v>
      </c>
      <c r="AC11908" s="1">
        <v>2</v>
      </c>
      <c r="AD11908" s="38" t="s">
        <v>427</v>
      </c>
      <c r="AE11908" s="61" t="s">
        <v>136</v>
      </c>
      <c r="AF11908" s="53">
        <v>150</v>
      </c>
      <c r="AG11908" s="45">
        <v>40</v>
      </c>
      <c r="AH11908">
        <v>36</v>
      </c>
      <c r="AL11908" t="s">
        <v>22</v>
      </c>
      <c r="AM11908">
        <v>72</v>
      </c>
    </row>
    <row r="11909" spans="28:39">
      <c r="AB11909" s="58" t="s">
        <v>655</v>
      </c>
      <c r="AC11909" s="1">
        <v>2</v>
      </c>
      <c r="AD11909" s="38" t="s">
        <v>427</v>
      </c>
      <c r="AE11909" s="61" t="s">
        <v>136</v>
      </c>
      <c r="AF11909" s="53">
        <v>150</v>
      </c>
      <c r="AG11909" s="46">
        <v>50</v>
      </c>
      <c r="AH11909">
        <v>29</v>
      </c>
      <c r="AL11909" t="s">
        <v>22</v>
      </c>
      <c r="AM11909">
        <v>72</v>
      </c>
    </row>
    <row r="11910" spans="28:39">
      <c r="AB11910" s="58" t="s">
        <v>655</v>
      </c>
      <c r="AC11910" s="1">
        <v>2</v>
      </c>
      <c r="AD11910" s="38" t="s">
        <v>427</v>
      </c>
      <c r="AE11910" s="61" t="s">
        <v>136</v>
      </c>
      <c r="AF11910" s="53">
        <v>150</v>
      </c>
      <c r="AG11910" s="47">
        <v>60</v>
      </c>
      <c r="AH11910">
        <v>25</v>
      </c>
      <c r="AL11910" t="s">
        <v>22</v>
      </c>
      <c r="AM11910">
        <v>72</v>
      </c>
    </row>
    <row r="11911" spans="28:39">
      <c r="AB11911" s="58" t="s">
        <v>655</v>
      </c>
      <c r="AC11911" s="1">
        <v>2</v>
      </c>
      <c r="AD11911" s="38" t="s">
        <v>427</v>
      </c>
      <c r="AE11911" s="61" t="s">
        <v>136</v>
      </c>
      <c r="AF11911" s="53">
        <v>150</v>
      </c>
      <c r="AG11911" s="48">
        <v>70</v>
      </c>
      <c r="AH11911">
        <v>21</v>
      </c>
      <c r="AL11911" t="s">
        <v>22</v>
      </c>
      <c r="AM11911">
        <v>72</v>
      </c>
    </row>
    <row r="11912" spans="28:39">
      <c r="AB11912" s="58" t="s">
        <v>655</v>
      </c>
      <c r="AC11912" s="1">
        <v>2</v>
      </c>
      <c r="AD11912" s="38" t="s">
        <v>427</v>
      </c>
      <c r="AE11912" s="61" t="s">
        <v>136</v>
      </c>
      <c r="AF11912" s="54">
        <v>160</v>
      </c>
      <c r="AG11912" s="41">
        <v>0</v>
      </c>
      <c r="AH11912">
        <v>46</v>
      </c>
      <c r="AL11912" t="s">
        <v>22</v>
      </c>
      <c r="AM11912">
        <v>72</v>
      </c>
    </row>
    <row r="11913" spans="28:39">
      <c r="AB11913" s="58" t="s">
        <v>655</v>
      </c>
      <c r="AC11913" s="1">
        <v>2</v>
      </c>
      <c r="AD11913" s="38" t="s">
        <v>427</v>
      </c>
      <c r="AE11913" s="61" t="s">
        <v>136</v>
      </c>
      <c r="AF11913" s="54">
        <v>160</v>
      </c>
      <c r="AG11913" s="42">
        <v>10</v>
      </c>
      <c r="AH11913">
        <v>46</v>
      </c>
      <c r="AL11913" t="s">
        <v>22</v>
      </c>
      <c r="AM11913">
        <v>72</v>
      </c>
    </row>
    <row r="11914" spans="28:39">
      <c r="AB11914" s="58" t="s">
        <v>655</v>
      </c>
      <c r="AC11914" s="1">
        <v>2</v>
      </c>
      <c r="AD11914" s="38" t="s">
        <v>427</v>
      </c>
      <c r="AE11914" s="61" t="s">
        <v>136</v>
      </c>
      <c r="AF11914" s="54">
        <v>160</v>
      </c>
      <c r="AG11914" s="43">
        <v>20</v>
      </c>
      <c r="AH11914">
        <v>46</v>
      </c>
      <c r="AL11914" t="s">
        <v>22</v>
      </c>
      <c r="AM11914">
        <v>72</v>
      </c>
    </row>
    <row r="11915" spans="28:39">
      <c r="AB11915" s="58" t="s">
        <v>655</v>
      </c>
      <c r="AC11915" s="1">
        <v>2</v>
      </c>
      <c r="AD11915" s="38" t="s">
        <v>427</v>
      </c>
      <c r="AE11915" s="61" t="s">
        <v>136</v>
      </c>
      <c r="AF11915" s="54">
        <v>160</v>
      </c>
      <c r="AG11915" s="44">
        <v>30</v>
      </c>
      <c r="AH11915">
        <v>46</v>
      </c>
      <c r="AL11915" t="s">
        <v>22</v>
      </c>
      <c r="AM11915">
        <v>72</v>
      </c>
    </row>
    <row r="11916" spans="28:39">
      <c r="AB11916" s="58" t="s">
        <v>655</v>
      </c>
      <c r="AC11916" s="1">
        <v>2</v>
      </c>
      <c r="AD11916" s="38" t="s">
        <v>427</v>
      </c>
      <c r="AE11916" s="61" t="s">
        <v>136</v>
      </c>
      <c r="AF11916" s="54">
        <v>160</v>
      </c>
      <c r="AG11916" s="45">
        <v>40</v>
      </c>
      <c r="AH11916">
        <v>36</v>
      </c>
      <c r="AL11916" t="s">
        <v>22</v>
      </c>
      <c r="AM11916">
        <v>72</v>
      </c>
    </row>
    <row r="11917" spans="28:39">
      <c r="AB11917" s="58" t="s">
        <v>655</v>
      </c>
      <c r="AC11917" s="1">
        <v>2</v>
      </c>
      <c r="AD11917" s="38" t="s">
        <v>427</v>
      </c>
      <c r="AE11917" s="61" t="s">
        <v>136</v>
      </c>
      <c r="AF11917" s="54">
        <v>160</v>
      </c>
      <c r="AG11917" s="46">
        <v>50</v>
      </c>
      <c r="AH11917">
        <v>29</v>
      </c>
      <c r="AL11917" t="s">
        <v>22</v>
      </c>
      <c r="AM11917">
        <v>72</v>
      </c>
    </row>
    <row r="11918" spans="28:39">
      <c r="AB11918" s="58" t="s">
        <v>655</v>
      </c>
      <c r="AC11918" s="1">
        <v>2</v>
      </c>
      <c r="AD11918" s="38" t="s">
        <v>427</v>
      </c>
      <c r="AE11918" s="61" t="s">
        <v>136</v>
      </c>
      <c r="AF11918" s="54">
        <v>160</v>
      </c>
      <c r="AG11918" s="47">
        <v>60</v>
      </c>
      <c r="AH11918">
        <v>25</v>
      </c>
      <c r="AL11918" t="s">
        <v>22</v>
      </c>
      <c r="AM11918">
        <v>72</v>
      </c>
    </row>
    <row r="11919" spans="28:39">
      <c r="AB11919" s="58" t="s">
        <v>655</v>
      </c>
      <c r="AC11919" s="1">
        <v>2</v>
      </c>
      <c r="AD11919" s="38" t="s">
        <v>427</v>
      </c>
      <c r="AE11919" s="61" t="s">
        <v>136</v>
      </c>
      <c r="AF11919" s="54">
        <v>160</v>
      </c>
      <c r="AG11919" s="48">
        <v>70</v>
      </c>
      <c r="AH11919">
        <v>21</v>
      </c>
      <c r="AL11919" t="s">
        <v>22</v>
      </c>
      <c r="AM11919">
        <v>72</v>
      </c>
    </row>
    <row r="11920" spans="28:39">
      <c r="AB11920" s="58" t="s">
        <v>655</v>
      </c>
      <c r="AC11920" s="1">
        <v>2</v>
      </c>
      <c r="AD11920" s="38" t="s">
        <v>427</v>
      </c>
      <c r="AE11920" s="61" t="s">
        <v>136</v>
      </c>
      <c r="AF11920" s="55">
        <v>170</v>
      </c>
      <c r="AG11920" s="41">
        <v>0</v>
      </c>
      <c r="AH11920">
        <v>44</v>
      </c>
      <c r="AL11920" t="s">
        <v>22</v>
      </c>
      <c r="AM11920">
        <v>72</v>
      </c>
    </row>
    <row r="11921" spans="28:39">
      <c r="AB11921" s="58" t="s">
        <v>655</v>
      </c>
      <c r="AC11921" s="1">
        <v>2</v>
      </c>
      <c r="AD11921" s="38" t="s">
        <v>427</v>
      </c>
      <c r="AE11921" s="61" t="s">
        <v>136</v>
      </c>
      <c r="AF11921" s="55">
        <v>170</v>
      </c>
      <c r="AG11921" s="42">
        <v>10</v>
      </c>
      <c r="AH11921">
        <v>44</v>
      </c>
      <c r="AL11921" t="s">
        <v>22</v>
      </c>
      <c r="AM11921">
        <v>72</v>
      </c>
    </row>
    <row r="11922" spans="28:39">
      <c r="AB11922" s="58" t="s">
        <v>655</v>
      </c>
      <c r="AC11922" s="1">
        <v>2</v>
      </c>
      <c r="AD11922" s="38" t="s">
        <v>427</v>
      </c>
      <c r="AE11922" s="61" t="s">
        <v>136</v>
      </c>
      <c r="AF11922" s="55">
        <v>170</v>
      </c>
      <c r="AG11922" s="43">
        <v>20</v>
      </c>
      <c r="AH11922">
        <v>44</v>
      </c>
      <c r="AL11922" t="s">
        <v>22</v>
      </c>
      <c r="AM11922">
        <v>72</v>
      </c>
    </row>
    <row r="11923" spans="28:39">
      <c r="AB11923" s="58" t="s">
        <v>655</v>
      </c>
      <c r="AC11923" s="1">
        <v>2</v>
      </c>
      <c r="AD11923" s="38" t="s">
        <v>427</v>
      </c>
      <c r="AE11923" s="61" t="s">
        <v>136</v>
      </c>
      <c r="AF11923" s="55">
        <v>170</v>
      </c>
      <c r="AG11923" s="44">
        <v>30</v>
      </c>
      <c r="AH11923">
        <v>44</v>
      </c>
      <c r="AL11923" t="s">
        <v>22</v>
      </c>
      <c r="AM11923">
        <v>72</v>
      </c>
    </row>
    <row r="11924" spans="28:39">
      <c r="AB11924" s="58" t="s">
        <v>655</v>
      </c>
      <c r="AC11924" s="1">
        <v>2</v>
      </c>
      <c r="AD11924" s="38" t="s">
        <v>427</v>
      </c>
      <c r="AE11924" s="61" t="s">
        <v>136</v>
      </c>
      <c r="AF11924" s="55">
        <v>170</v>
      </c>
      <c r="AG11924" s="45">
        <v>40</v>
      </c>
      <c r="AH11924">
        <v>36</v>
      </c>
      <c r="AL11924" t="s">
        <v>22</v>
      </c>
      <c r="AM11924">
        <v>72</v>
      </c>
    </row>
    <row r="11925" spans="28:39">
      <c r="AB11925" s="58" t="s">
        <v>655</v>
      </c>
      <c r="AC11925" s="1">
        <v>2</v>
      </c>
      <c r="AD11925" s="38" t="s">
        <v>427</v>
      </c>
      <c r="AE11925" s="61" t="s">
        <v>136</v>
      </c>
      <c r="AF11925" s="55">
        <v>170</v>
      </c>
      <c r="AG11925" s="46">
        <v>50</v>
      </c>
      <c r="AH11925">
        <v>29</v>
      </c>
      <c r="AL11925" t="s">
        <v>22</v>
      </c>
      <c r="AM11925">
        <v>72</v>
      </c>
    </row>
    <row r="11926" spans="28:39">
      <c r="AB11926" s="58" t="s">
        <v>655</v>
      </c>
      <c r="AC11926" s="1">
        <v>2</v>
      </c>
      <c r="AD11926" s="38" t="s">
        <v>427</v>
      </c>
      <c r="AE11926" s="61" t="s">
        <v>136</v>
      </c>
      <c r="AF11926" s="55">
        <v>170</v>
      </c>
      <c r="AG11926" s="47">
        <v>60</v>
      </c>
      <c r="AH11926">
        <v>25</v>
      </c>
      <c r="AL11926" t="s">
        <v>22</v>
      </c>
      <c r="AM11926">
        <v>72</v>
      </c>
    </row>
    <row r="11927" spans="28:39">
      <c r="AB11927" s="58" t="s">
        <v>655</v>
      </c>
      <c r="AC11927" s="1">
        <v>2</v>
      </c>
      <c r="AD11927" s="38" t="s">
        <v>427</v>
      </c>
      <c r="AE11927" s="61" t="s">
        <v>136</v>
      </c>
      <c r="AF11927" s="55">
        <v>170</v>
      </c>
      <c r="AG11927" s="48">
        <v>70</v>
      </c>
      <c r="AH11927">
        <v>21</v>
      </c>
      <c r="AL11927" t="s">
        <v>22</v>
      </c>
      <c r="AM11927">
        <v>72</v>
      </c>
    </row>
    <row r="11928" spans="28:39">
      <c r="AB11928" s="58" t="s">
        <v>655</v>
      </c>
      <c r="AC11928" s="1">
        <v>2</v>
      </c>
      <c r="AD11928" s="38" t="s">
        <v>427</v>
      </c>
      <c r="AE11928" s="61" t="s">
        <v>136</v>
      </c>
      <c r="AF11928" s="56">
        <v>180</v>
      </c>
      <c r="AG11928" s="41">
        <v>0</v>
      </c>
      <c r="AH11928">
        <v>40</v>
      </c>
      <c r="AL11928" t="s">
        <v>22</v>
      </c>
      <c r="AM11928">
        <v>72</v>
      </c>
    </row>
    <row r="11929" spans="28:39">
      <c r="AB11929" s="58" t="s">
        <v>655</v>
      </c>
      <c r="AC11929" s="1">
        <v>2</v>
      </c>
      <c r="AD11929" s="38" t="s">
        <v>427</v>
      </c>
      <c r="AE11929" s="61" t="s">
        <v>136</v>
      </c>
      <c r="AF11929" s="56">
        <v>180</v>
      </c>
      <c r="AG11929" s="42">
        <v>10</v>
      </c>
      <c r="AH11929">
        <v>40</v>
      </c>
      <c r="AL11929" t="s">
        <v>22</v>
      </c>
      <c r="AM11929">
        <v>72</v>
      </c>
    </row>
    <row r="11930" spans="28:39">
      <c r="AB11930" s="58" t="s">
        <v>655</v>
      </c>
      <c r="AC11930" s="1">
        <v>2</v>
      </c>
      <c r="AD11930" s="38" t="s">
        <v>427</v>
      </c>
      <c r="AE11930" s="61" t="s">
        <v>136</v>
      </c>
      <c r="AF11930" s="56">
        <v>180</v>
      </c>
      <c r="AG11930" s="43">
        <v>20</v>
      </c>
      <c r="AH11930">
        <v>40</v>
      </c>
      <c r="AL11930" t="s">
        <v>22</v>
      </c>
      <c r="AM11930">
        <v>72</v>
      </c>
    </row>
    <row r="11931" spans="28:39">
      <c r="AB11931" s="58" t="s">
        <v>655</v>
      </c>
      <c r="AC11931" s="1">
        <v>2</v>
      </c>
      <c r="AD11931" s="38" t="s">
        <v>427</v>
      </c>
      <c r="AE11931" s="61" t="s">
        <v>136</v>
      </c>
      <c r="AF11931" s="56">
        <v>180</v>
      </c>
      <c r="AG11931" s="44">
        <v>30</v>
      </c>
      <c r="AH11931">
        <v>40</v>
      </c>
      <c r="AL11931" t="s">
        <v>22</v>
      </c>
      <c r="AM11931">
        <v>72</v>
      </c>
    </row>
    <row r="11932" spans="28:39">
      <c r="AB11932" s="58" t="s">
        <v>655</v>
      </c>
      <c r="AC11932" s="1">
        <v>2</v>
      </c>
      <c r="AD11932" s="38" t="s">
        <v>427</v>
      </c>
      <c r="AE11932" s="61" t="s">
        <v>136</v>
      </c>
      <c r="AF11932" s="56">
        <v>180</v>
      </c>
      <c r="AG11932" s="45">
        <v>40</v>
      </c>
      <c r="AH11932">
        <v>36</v>
      </c>
      <c r="AL11932" t="s">
        <v>22</v>
      </c>
      <c r="AM11932">
        <v>72</v>
      </c>
    </row>
    <row r="11933" spans="28:39">
      <c r="AB11933" s="58" t="s">
        <v>655</v>
      </c>
      <c r="AC11933" s="1">
        <v>2</v>
      </c>
      <c r="AD11933" s="38" t="s">
        <v>427</v>
      </c>
      <c r="AE11933" s="61" t="s">
        <v>136</v>
      </c>
      <c r="AF11933" s="56">
        <v>180</v>
      </c>
      <c r="AG11933" s="46">
        <v>50</v>
      </c>
      <c r="AH11933">
        <v>30</v>
      </c>
      <c r="AL11933" t="s">
        <v>22</v>
      </c>
      <c r="AM11933">
        <v>72</v>
      </c>
    </row>
    <row r="11934" spans="28:39">
      <c r="AB11934" s="58" t="s">
        <v>655</v>
      </c>
      <c r="AC11934" s="1">
        <v>2</v>
      </c>
      <c r="AD11934" s="38" t="s">
        <v>427</v>
      </c>
      <c r="AE11934" s="61" t="s">
        <v>136</v>
      </c>
      <c r="AF11934" s="56">
        <v>180</v>
      </c>
      <c r="AG11934" s="47">
        <v>60</v>
      </c>
      <c r="AH11934">
        <v>25</v>
      </c>
      <c r="AL11934" t="s">
        <v>22</v>
      </c>
      <c r="AM11934">
        <v>72</v>
      </c>
    </row>
    <row r="11935" spans="28:39">
      <c r="AB11935" s="58" t="s">
        <v>655</v>
      </c>
      <c r="AC11935" s="1">
        <v>2</v>
      </c>
      <c r="AD11935" s="38" t="s">
        <v>427</v>
      </c>
      <c r="AE11935" s="61" t="s">
        <v>136</v>
      </c>
      <c r="AF11935" s="56">
        <v>180</v>
      </c>
      <c r="AG11935" s="48">
        <v>70</v>
      </c>
      <c r="AH11935">
        <v>21</v>
      </c>
      <c r="AL11935" t="s">
        <v>22</v>
      </c>
      <c r="AM11935">
        <v>72</v>
      </c>
    </row>
    <row r="11936" spans="28:39">
      <c r="AB11936" s="58" t="s">
        <v>655</v>
      </c>
      <c r="AC11936" s="1">
        <v>2</v>
      </c>
      <c r="AD11936" s="38" t="s">
        <v>427</v>
      </c>
      <c r="AE11936" s="61" t="s">
        <v>136</v>
      </c>
      <c r="AF11936" s="57">
        <v>200</v>
      </c>
      <c r="AG11936" s="41">
        <v>0</v>
      </c>
      <c r="AH11936">
        <v>33</v>
      </c>
      <c r="AL11936" t="s">
        <v>22</v>
      </c>
      <c r="AM11936">
        <v>72</v>
      </c>
    </row>
    <row r="11937" spans="28:39">
      <c r="AB11937" s="58" t="s">
        <v>655</v>
      </c>
      <c r="AC11937" s="1">
        <v>2</v>
      </c>
      <c r="AD11937" s="38" t="s">
        <v>427</v>
      </c>
      <c r="AE11937" s="61" t="s">
        <v>136</v>
      </c>
      <c r="AF11937" s="57">
        <v>200</v>
      </c>
      <c r="AG11937" s="42">
        <v>10</v>
      </c>
      <c r="AH11937">
        <v>33</v>
      </c>
      <c r="AL11937" t="s">
        <v>22</v>
      </c>
      <c r="AM11937">
        <v>72</v>
      </c>
    </row>
    <row r="11938" spans="28:39">
      <c r="AB11938" s="58" t="s">
        <v>655</v>
      </c>
      <c r="AC11938" s="1">
        <v>2</v>
      </c>
      <c r="AD11938" s="38" t="s">
        <v>427</v>
      </c>
      <c r="AE11938" s="61" t="s">
        <v>136</v>
      </c>
      <c r="AF11938" s="57">
        <v>200</v>
      </c>
      <c r="AG11938" s="43">
        <v>20</v>
      </c>
      <c r="AH11938">
        <v>33</v>
      </c>
      <c r="AL11938" t="s">
        <v>22</v>
      </c>
      <c r="AM11938">
        <v>72</v>
      </c>
    </row>
    <row r="11939" spans="28:39">
      <c r="AB11939" s="58" t="s">
        <v>655</v>
      </c>
      <c r="AC11939" s="1">
        <v>2</v>
      </c>
      <c r="AD11939" s="38" t="s">
        <v>427</v>
      </c>
      <c r="AE11939" s="61" t="s">
        <v>136</v>
      </c>
      <c r="AF11939" s="57">
        <v>200</v>
      </c>
      <c r="AG11939" s="44">
        <v>30</v>
      </c>
      <c r="AH11939">
        <v>33</v>
      </c>
      <c r="AL11939" t="s">
        <v>22</v>
      </c>
      <c r="AM11939">
        <v>72</v>
      </c>
    </row>
    <row r="11940" spans="28:39">
      <c r="AB11940" s="58" t="s">
        <v>655</v>
      </c>
      <c r="AC11940" s="1">
        <v>2</v>
      </c>
      <c r="AD11940" s="38" t="s">
        <v>427</v>
      </c>
      <c r="AE11940" s="61" t="s">
        <v>136</v>
      </c>
      <c r="AF11940" s="57">
        <v>200</v>
      </c>
      <c r="AG11940" s="45">
        <v>40</v>
      </c>
      <c r="AH11940">
        <v>33</v>
      </c>
      <c r="AL11940" t="s">
        <v>22</v>
      </c>
      <c r="AM11940">
        <v>72</v>
      </c>
    </row>
    <row r="11941" spans="28:39">
      <c r="AB11941" s="58" t="s">
        <v>655</v>
      </c>
      <c r="AC11941" s="1">
        <v>2</v>
      </c>
      <c r="AD11941" s="38" t="s">
        <v>427</v>
      </c>
      <c r="AE11941" s="61" t="s">
        <v>136</v>
      </c>
      <c r="AF11941" s="57">
        <v>200</v>
      </c>
      <c r="AG11941" s="46">
        <v>50</v>
      </c>
      <c r="AH11941">
        <v>29</v>
      </c>
      <c r="AL11941" t="s">
        <v>22</v>
      </c>
      <c r="AM11941">
        <v>72</v>
      </c>
    </row>
    <row r="11942" spans="28:39">
      <c r="AB11942" s="58" t="s">
        <v>655</v>
      </c>
      <c r="AC11942" s="1">
        <v>2</v>
      </c>
      <c r="AD11942" s="38" t="s">
        <v>427</v>
      </c>
      <c r="AE11942" s="61" t="s">
        <v>136</v>
      </c>
      <c r="AF11942" s="57">
        <v>200</v>
      </c>
      <c r="AG11942" s="47">
        <v>60</v>
      </c>
      <c r="AH11942">
        <v>25</v>
      </c>
      <c r="AL11942" t="s">
        <v>22</v>
      </c>
      <c r="AM11942">
        <v>72</v>
      </c>
    </row>
    <row r="11943" spans="28:39">
      <c r="AB11943" s="58" t="s">
        <v>655</v>
      </c>
      <c r="AC11943" s="1">
        <v>2</v>
      </c>
      <c r="AD11943" s="38" t="s">
        <v>427</v>
      </c>
      <c r="AE11943" s="61" t="s">
        <v>136</v>
      </c>
      <c r="AF11943" s="57">
        <v>200</v>
      </c>
      <c r="AG11943" s="48">
        <v>70</v>
      </c>
      <c r="AH11943">
        <v>21</v>
      </c>
      <c r="AL11943" t="s">
        <v>22</v>
      </c>
      <c r="AM11943">
        <v>72</v>
      </c>
    </row>
    <row r="11944" spans="28:39">
      <c r="AB11944" s="58" t="s">
        <v>655</v>
      </c>
      <c r="AC11944" s="1">
        <v>2</v>
      </c>
      <c r="AD11944" s="38" t="s">
        <v>428</v>
      </c>
      <c r="AE11944" s="61" t="s">
        <v>136</v>
      </c>
      <c r="AF11944" s="40">
        <v>110</v>
      </c>
      <c r="AG11944" s="41">
        <v>0</v>
      </c>
      <c r="AH11944">
        <v>68</v>
      </c>
      <c r="AL11944" t="s">
        <v>22</v>
      </c>
      <c r="AM11944">
        <v>72</v>
      </c>
    </row>
    <row r="11945" spans="28:39">
      <c r="AB11945" s="58" t="s">
        <v>655</v>
      </c>
      <c r="AC11945" s="1">
        <v>2</v>
      </c>
      <c r="AD11945" s="38" t="s">
        <v>428</v>
      </c>
      <c r="AE11945" s="61" t="s">
        <v>136</v>
      </c>
      <c r="AF11945" s="40">
        <v>110</v>
      </c>
      <c r="AG11945" s="42">
        <v>10</v>
      </c>
      <c r="AH11945">
        <v>68</v>
      </c>
      <c r="AL11945" t="s">
        <v>22</v>
      </c>
      <c r="AM11945">
        <v>72</v>
      </c>
    </row>
    <row r="11946" spans="28:39">
      <c r="AB11946" s="58" t="s">
        <v>655</v>
      </c>
      <c r="AC11946" s="1">
        <v>2</v>
      </c>
      <c r="AD11946" s="38" t="s">
        <v>428</v>
      </c>
      <c r="AE11946" s="61" t="s">
        <v>136</v>
      </c>
      <c r="AF11946" s="40">
        <v>110</v>
      </c>
      <c r="AG11946" s="43">
        <v>20</v>
      </c>
      <c r="AH11946">
        <v>62</v>
      </c>
      <c r="AL11946" t="s">
        <v>22</v>
      </c>
      <c r="AM11946">
        <v>72</v>
      </c>
    </row>
    <row r="11947" spans="28:39">
      <c r="AB11947" s="58" t="s">
        <v>655</v>
      </c>
      <c r="AC11947" s="1">
        <v>2</v>
      </c>
      <c r="AD11947" s="38" t="s">
        <v>428</v>
      </c>
      <c r="AE11947" s="61" t="s">
        <v>136</v>
      </c>
      <c r="AF11947" s="40">
        <v>110</v>
      </c>
      <c r="AG11947" s="44">
        <v>30</v>
      </c>
      <c r="AH11947">
        <v>48</v>
      </c>
      <c r="AL11947" t="s">
        <v>22</v>
      </c>
      <c r="AM11947">
        <v>72</v>
      </c>
    </row>
    <row r="11948" spans="28:39">
      <c r="AB11948" s="58" t="s">
        <v>655</v>
      </c>
      <c r="AC11948" s="1">
        <v>2</v>
      </c>
      <c r="AD11948" s="38" t="s">
        <v>428</v>
      </c>
      <c r="AE11948" s="61" t="s">
        <v>136</v>
      </c>
      <c r="AF11948" s="40">
        <v>110</v>
      </c>
      <c r="AG11948" s="45">
        <v>40</v>
      </c>
      <c r="AH11948">
        <v>36</v>
      </c>
      <c r="AL11948" t="s">
        <v>22</v>
      </c>
      <c r="AM11948">
        <v>72</v>
      </c>
    </row>
    <row r="11949" spans="28:39">
      <c r="AB11949" s="58" t="s">
        <v>655</v>
      </c>
      <c r="AC11949" s="1">
        <v>2</v>
      </c>
      <c r="AD11949" s="38" t="s">
        <v>428</v>
      </c>
      <c r="AE11949" s="61" t="s">
        <v>136</v>
      </c>
      <c r="AF11949" s="40">
        <v>110</v>
      </c>
      <c r="AG11949" s="46">
        <v>50</v>
      </c>
      <c r="AH11949">
        <v>29</v>
      </c>
      <c r="AL11949" t="s">
        <v>22</v>
      </c>
      <c r="AM11949">
        <v>72</v>
      </c>
    </row>
    <row r="11950" spans="28:39">
      <c r="AB11950" s="58" t="s">
        <v>655</v>
      </c>
      <c r="AC11950" s="1">
        <v>2</v>
      </c>
      <c r="AD11950" s="38" t="s">
        <v>428</v>
      </c>
      <c r="AE11950" s="61" t="s">
        <v>136</v>
      </c>
      <c r="AF11950" s="40">
        <v>110</v>
      </c>
      <c r="AG11950" s="47">
        <v>60</v>
      </c>
      <c r="AH11950">
        <v>25</v>
      </c>
      <c r="AL11950" t="s">
        <v>22</v>
      </c>
      <c r="AM11950">
        <v>72</v>
      </c>
    </row>
    <row r="11951" spans="28:39">
      <c r="AB11951" s="58" t="s">
        <v>655</v>
      </c>
      <c r="AC11951" s="1">
        <v>2</v>
      </c>
      <c r="AD11951" s="38" t="s">
        <v>428</v>
      </c>
      <c r="AE11951" s="61" t="s">
        <v>136</v>
      </c>
      <c r="AF11951" s="40">
        <v>110</v>
      </c>
      <c r="AG11951" s="48">
        <v>70</v>
      </c>
      <c r="AH11951">
        <v>21</v>
      </c>
      <c r="AL11951" t="s">
        <v>22</v>
      </c>
      <c r="AM11951">
        <v>72</v>
      </c>
    </row>
    <row r="11952" spans="28:39">
      <c r="AB11952" s="58" t="s">
        <v>655</v>
      </c>
      <c r="AC11952" s="1">
        <v>2</v>
      </c>
      <c r="AD11952" s="38" t="s">
        <v>428</v>
      </c>
      <c r="AE11952" s="61" t="s">
        <v>136</v>
      </c>
      <c r="AF11952" s="49">
        <v>115</v>
      </c>
      <c r="AG11952" s="41">
        <v>0</v>
      </c>
      <c r="AH11952">
        <v>65</v>
      </c>
      <c r="AL11952" t="s">
        <v>22</v>
      </c>
      <c r="AM11952">
        <v>72</v>
      </c>
    </row>
    <row r="11953" spans="28:39">
      <c r="AB11953" s="58" t="s">
        <v>655</v>
      </c>
      <c r="AC11953" s="1">
        <v>2</v>
      </c>
      <c r="AD11953" s="38" t="s">
        <v>428</v>
      </c>
      <c r="AE11953" s="61" t="s">
        <v>136</v>
      </c>
      <c r="AF11953" s="49">
        <v>115</v>
      </c>
      <c r="AG11953" s="42">
        <v>10</v>
      </c>
      <c r="AH11953">
        <v>65</v>
      </c>
      <c r="AL11953" t="s">
        <v>22</v>
      </c>
      <c r="AM11953">
        <v>72</v>
      </c>
    </row>
    <row r="11954" spans="28:39">
      <c r="AB11954" s="58" t="s">
        <v>655</v>
      </c>
      <c r="AC11954" s="1">
        <v>2</v>
      </c>
      <c r="AD11954" s="38" t="s">
        <v>428</v>
      </c>
      <c r="AE11954" s="61" t="s">
        <v>136</v>
      </c>
      <c r="AF11954" s="49">
        <v>115</v>
      </c>
      <c r="AG11954" s="43">
        <v>20</v>
      </c>
      <c r="AH11954">
        <v>61</v>
      </c>
      <c r="AL11954" t="s">
        <v>22</v>
      </c>
      <c r="AM11954">
        <v>72</v>
      </c>
    </row>
    <row r="11955" spans="28:39">
      <c r="AB11955" s="58" t="s">
        <v>655</v>
      </c>
      <c r="AC11955" s="1">
        <v>2</v>
      </c>
      <c r="AD11955" s="38" t="s">
        <v>428</v>
      </c>
      <c r="AE11955" s="61" t="s">
        <v>136</v>
      </c>
      <c r="AF11955" s="49">
        <v>115</v>
      </c>
      <c r="AG11955" s="44">
        <v>30</v>
      </c>
      <c r="AH11955">
        <v>48</v>
      </c>
      <c r="AL11955" t="s">
        <v>22</v>
      </c>
      <c r="AM11955">
        <v>72</v>
      </c>
    </row>
    <row r="11956" spans="28:39">
      <c r="AB11956" s="58" t="s">
        <v>655</v>
      </c>
      <c r="AC11956" s="1">
        <v>2</v>
      </c>
      <c r="AD11956" s="38" t="s">
        <v>428</v>
      </c>
      <c r="AE11956" s="61" t="s">
        <v>136</v>
      </c>
      <c r="AF11956" s="49">
        <v>115</v>
      </c>
      <c r="AG11956" s="45">
        <v>40</v>
      </c>
      <c r="AH11956">
        <v>36</v>
      </c>
      <c r="AL11956" t="s">
        <v>22</v>
      </c>
      <c r="AM11956">
        <v>72</v>
      </c>
    </row>
    <row r="11957" spans="28:39">
      <c r="AB11957" s="58" t="s">
        <v>655</v>
      </c>
      <c r="AC11957" s="1">
        <v>2</v>
      </c>
      <c r="AD11957" s="38" t="s">
        <v>428</v>
      </c>
      <c r="AE11957" s="61" t="s">
        <v>136</v>
      </c>
      <c r="AF11957" s="49">
        <v>115</v>
      </c>
      <c r="AG11957" s="46">
        <v>50</v>
      </c>
      <c r="AH11957">
        <v>29</v>
      </c>
      <c r="AL11957" t="s">
        <v>22</v>
      </c>
      <c r="AM11957">
        <v>72</v>
      </c>
    </row>
    <row r="11958" spans="28:39">
      <c r="AB11958" s="58" t="s">
        <v>655</v>
      </c>
      <c r="AC11958" s="1">
        <v>2</v>
      </c>
      <c r="AD11958" s="38" t="s">
        <v>428</v>
      </c>
      <c r="AE11958" s="61" t="s">
        <v>136</v>
      </c>
      <c r="AF11958" s="49">
        <v>115</v>
      </c>
      <c r="AG11958" s="47">
        <v>60</v>
      </c>
      <c r="AH11958">
        <v>25</v>
      </c>
      <c r="AL11958" t="s">
        <v>22</v>
      </c>
      <c r="AM11958">
        <v>72</v>
      </c>
    </row>
    <row r="11959" spans="28:39">
      <c r="AB11959" s="58" t="s">
        <v>655</v>
      </c>
      <c r="AC11959" s="1">
        <v>2</v>
      </c>
      <c r="AD11959" s="38" t="s">
        <v>428</v>
      </c>
      <c r="AE11959" s="61" t="s">
        <v>136</v>
      </c>
      <c r="AF11959" s="49">
        <v>115</v>
      </c>
      <c r="AG11959" s="48">
        <v>70</v>
      </c>
      <c r="AH11959">
        <v>21</v>
      </c>
      <c r="AL11959" t="s">
        <v>22</v>
      </c>
      <c r="AM11959">
        <v>72</v>
      </c>
    </row>
    <row r="11960" spans="28:39">
      <c r="AB11960" s="58" t="s">
        <v>655</v>
      </c>
      <c r="AC11960" s="1">
        <v>2</v>
      </c>
      <c r="AD11960" s="38" t="s">
        <v>428</v>
      </c>
      <c r="AE11960" s="61" t="s">
        <v>136</v>
      </c>
      <c r="AF11960" s="50">
        <v>120</v>
      </c>
      <c r="AG11960" s="41">
        <v>0</v>
      </c>
      <c r="AH11960">
        <v>64</v>
      </c>
      <c r="AL11960" t="s">
        <v>22</v>
      </c>
      <c r="AM11960">
        <v>72</v>
      </c>
    </row>
    <row r="11961" spans="28:39">
      <c r="AB11961" s="58" t="s">
        <v>655</v>
      </c>
      <c r="AC11961" s="1">
        <v>2</v>
      </c>
      <c r="AD11961" s="38" t="s">
        <v>428</v>
      </c>
      <c r="AE11961" s="61" t="s">
        <v>136</v>
      </c>
      <c r="AF11961" s="50">
        <v>120</v>
      </c>
      <c r="AG11961" s="42">
        <v>10</v>
      </c>
      <c r="AH11961">
        <v>64</v>
      </c>
      <c r="AL11961" t="s">
        <v>22</v>
      </c>
      <c r="AM11961">
        <v>72</v>
      </c>
    </row>
    <row r="11962" spans="28:39">
      <c r="AB11962" s="58" t="s">
        <v>655</v>
      </c>
      <c r="AC11962" s="1">
        <v>2</v>
      </c>
      <c r="AD11962" s="38" t="s">
        <v>428</v>
      </c>
      <c r="AE11962" s="61" t="s">
        <v>136</v>
      </c>
      <c r="AF11962" s="50">
        <v>120</v>
      </c>
      <c r="AG11962" s="43">
        <v>20</v>
      </c>
      <c r="AH11962">
        <v>61</v>
      </c>
      <c r="AL11962" t="s">
        <v>22</v>
      </c>
      <c r="AM11962">
        <v>72</v>
      </c>
    </row>
    <row r="11963" spans="28:39">
      <c r="AB11963" s="58" t="s">
        <v>655</v>
      </c>
      <c r="AC11963" s="1">
        <v>2</v>
      </c>
      <c r="AD11963" s="38" t="s">
        <v>428</v>
      </c>
      <c r="AE11963" s="61" t="s">
        <v>136</v>
      </c>
      <c r="AF11963" s="50">
        <v>120</v>
      </c>
      <c r="AG11963" s="44">
        <v>30</v>
      </c>
      <c r="AH11963">
        <v>48</v>
      </c>
      <c r="AL11963" t="s">
        <v>22</v>
      </c>
      <c r="AM11963">
        <v>72</v>
      </c>
    </row>
    <row r="11964" spans="28:39">
      <c r="AB11964" s="58" t="s">
        <v>655</v>
      </c>
      <c r="AC11964" s="1">
        <v>2</v>
      </c>
      <c r="AD11964" s="38" t="s">
        <v>428</v>
      </c>
      <c r="AE11964" s="61" t="s">
        <v>136</v>
      </c>
      <c r="AF11964" s="50">
        <v>120</v>
      </c>
      <c r="AG11964" s="45">
        <v>40</v>
      </c>
      <c r="AH11964">
        <v>36</v>
      </c>
      <c r="AL11964" t="s">
        <v>22</v>
      </c>
      <c r="AM11964">
        <v>72</v>
      </c>
    </row>
    <row r="11965" spans="28:39">
      <c r="AB11965" s="58" t="s">
        <v>655</v>
      </c>
      <c r="AC11965" s="1">
        <v>2</v>
      </c>
      <c r="AD11965" s="38" t="s">
        <v>428</v>
      </c>
      <c r="AE11965" s="61" t="s">
        <v>136</v>
      </c>
      <c r="AF11965" s="50">
        <v>120</v>
      </c>
      <c r="AG11965" s="46">
        <v>50</v>
      </c>
      <c r="AH11965">
        <v>29</v>
      </c>
      <c r="AL11965" t="s">
        <v>22</v>
      </c>
      <c r="AM11965">
        <v>72</v>
      </c>
    </row>
    <row r="11966" spans="28:39">
      <c r="AB11966" s="58" t="s">
        <v>655</v>
      </c>
      <c r="AC11966" s="1">
        <v>2</v>
      </c>
      <c r="AD11966" s="38" t="s">
        <v>428</v>
      </c>
      <c r="AE11966" s="61" t="s">
        <v>136</v>
      </c>
      <c r="AF11966" s="50">
        <v>120</v>
      </c>
      <c r="AG11966" s="47">
        <v>60</v>
      </c>
      <c r="AH11966">
        <v>25</v>
      </c>
      <c r="AL11966" t="s">
        <v>22</v>
      </c>
      <c r="AM11966">
        <v>72</v>
      </c>
    </row>
    <row r="11967" spans="28:39">
      <c r="AB11967" s="58" t="s">
        <v>655</v>
      </c>
      <c r="AC11967" s="1">
        <v>2</v>
      </c>
      <c r="AD11967" s="38" t="s">
        <v>428</v>
      </c>
      <c r="AE11967" s="61" t="s">
        <v>136</v>
      </c>
      <c r="AF11967" s="50">
        <v>120</v>
      </c>
      <c r="AG11967" s="48">
        <v>70</v>
      </c>
      <c r="AH11967">
        <v>21</v>
      </c>
      <c r="AL11967" t="s">
        <v>22</v>
      </c>
      <c r="AM11967">
        <v>72</v>
      </c>
    </row>
    <row r="11968" spans="28:39">
      <c r="AB11968" s="58" t="s">
        <v>655</v>
      </c>
      <c r="AC11968" s="1">
        <v>2</v>
      </c>
      <c r="AD11968" s="38" t="s">
        <v>428</v>
      </c>
      <c r="AE11968" s="61" t="s">
        <v>136</v>
      </c>
      <c r="AF11968" s="51">
        <v>130</v>
      </c>
      <c r="AG11968" s="41">
        <v>0</v>
      </c>
      <c r="AH11968">
        <v>60</v>
      </c>
      <c r="AL11968" t="s">
        <v>22</v>
      </c>
      <c r="AM11968">
        <v>72</v>
      </c>
    </row>
    <row r="11969" spans="28:39">
      <c r="AB11969" s="58" t="s">
        <v>655</v>
      </c>
      <c r="AC11969" s="1">
        <v>2</v>
      </c>
      <c r="AD11969" s="38" t="s">
        <v>428</v>
      </c>
      <c r="AE11969" s="61" t="s">
        <v>136</v>
      </c>
      <c r="AF11969" s="51">
        <v>130</v>
      </c>
      <c r="AG11969" s="42">
        <v>10</v>
      </c>
      <c r="AH11969">
        <v>60</v>
      </c>
      <c r="AL11969" t="s">
        <v>22</v>
      </c>
      <c r="AM11969">
        <v>72</v>
      </c>
    </row>
    <row r="11970" spans="28:39">
      <c r="AB11970" s="58" t="s">
        <v>655</v>
      </c>
      <c r="AC11970" s="1">
        <v>2</v>
      </c>
      <c r="AD11970" s="38" t="s">
        <v>428</v>
      </c>
      <c r="AE11970" s="61" t="s">
        <v>136</v>
      </c>
      <c r="AF11970" s="51">
        <v>130</v>
      </c>
      <c r="AG11970" s="43">
        <v>20</v>
      </c>
      <c r="AH11970">
        <v>59</v>
      </c>
      <c r="AL11970" t="s">
        <v>22</v>
      </c>
      <c r="AM11970">
        <v>72</v>
      </c>
    </row>
    <row r="11971" spans="28:39">
      <c r="AB11971" s="58" t="s">
        <v>655</v>
      </c>
      <c r="AC11971" s="1">
        <v>2</v>
      </c>
      <c r="AD11971" s="38" t="s">
        <v>428</v>
      </c>
      <c r="AE11971" s="61" t="s">
        <v>136</v>
      </c>
      <c r="AF11971" s="51">
        <v>130</v>
      </c>
      <c r="AG11971" s="44">
        <v>30</v>
      </c>
      <c r="AH11971">
        <v>48</v>
      </c>
      <c r="AL11971" t="s">
        <v>22</v>
      </c>
      <c r="AM11971">
        <v>72</v>
      </c>
    </row>
    <row r="11972" spans="28:39">
      <c r="AB11972" s="58" t="s">
        <v>655</v>
      </c>
      <c r="AC11972" s="1">
        <v>2</v>
      </c>
      <c r="AD11972" s="38" t="s">
        <v>428</v>
      </c>
      <c r="AE11972" s="61" t="s">
        <v>136</v>
      </c>
      <c r="AF11972" s="51">
        <v>130</v>
      </c>
      <c r="AG11972" s="45">
        <v>40</v>
      </c>
      <c r="AH11972">
        <v>36</v>
      </c>
      <c r="AL11972" t="s">
        <v>22</v>
      </c>
      <c r="AM11972">
        <v>72</v>
      </c>
    </row>
    <row r="11973" spans="28:39">
      <c r="AB11973" s="58" t="s">
        <v>655</v>
      </c>
      <c r="AC11973" s="1">
        <v>2</v>
      </c>
      <c r="AD11973" s="38" t="s">
        <v>428</v>
      </c>
      <c r="AE11973" s="61" t="s">
        <v>136</v>
      </c>
      <c r="AF11973" s="51">
        <v>130</v>
      </c>
      <c r="AG11973" s="46">
        <v>50</v>
      </c>
      <c r="AH11973">
        <v>29</v>
      </c>
      <c r="AL11973" t="s">
        <v>22</v>
      </c>
      <c r="AM11973">
        <v>72</v>
      </c>
    </row>
    <row r="11974" spans="28:39">
      <c r="AB11974" s="58" t="s">
        <v>655</v>
      </c>
      <c r="AC11974" s="1">
        <v>2</v>
      </c>
      <c r="AD11974" s="38" t="s">
        <v>428</v>
      </c>
      <c r="AE11974" s="61" t="s">
        <v>136</v>
      </c>
      <c r="AF11974" s="51">
        <v>130</v>
      </c>
      <c r="AG11974" s="47">
        <v>60</v>
      </c>
      <c r="AH11974">
        <v>25</v>
      </c>
      <c r="AL11974" t="s">
        <v>22</v>
      </c>
      <c r="AM11974">
        <v>72</v>
      </c>
    </row>
    <row r="11975" spans="28:39">
      <c r="AB11975" s="58" t="s">
        <v>655</v>
      </c>
      <c r="AC11975" s="1">
        <v>2</v>
      </c>
      <c r="AD11975" s="38" t="s">
        <v>428</v>
      </c>
      <c r="AE11975" s="61" t="s">
        <v>136</v>
      </c>
      <c r="AF11975" s="51">
        <v>130</v>
      </c>
      <c r="AG11975" s="48">
        <v>70</v>
      </c>
      <c r="AH11975">
        <v>21</v>
      </c>
      <c r="AL11975" t="s">
        <v>22</v>
      </c>
      <c r="AM11975">
        <v>72</v>
      </c>
    </row>
    <row r="11976" spans="28:39">
      <c r="AB11976" s="58" t="s">
        <v>655</v>
      </c>
      <c r="AC11976" s="1">
        <v>2</v>
      </c>
      <c r="AD11976" s="38" t="s">
        <v>428</v>
      </c>
      <c r="AE11976" s="61" t="s">
        <v>136</v>
      </c>
      <c r="AF11976" s="52">
        <v>140</v>
      </c>
      <c r="AG11976" s="41">
        <v>0</v>
      </c>
      <c r="AH11976">
        <v>57</v>
      </c>
      <c r="AL11976" t="s">
        <v>22</v>
      </c>
      <c r="AM11976">
        <v>72</v>
      </c>
    </row>
    <row r="11977" spans="28:39">
      <c r="AB11977" s="58" t="s">
        <v>655</v>
      </c>
      <c r="AC11977" s="1">
        <v>2</v>
      </c>
      <c r="AD11977" s="38" t="s">
        <v>428</v>
      </c>
      <c r="AE11977" s="61" t="s">
        <v>136</v>
      </c>
      <c r="AF11977" s="52">
        <v>140</v>
      </c>
      <c r="AG11977" s="42">
        <v>10</v>
      </c>
      <c r="AH11977">
        <v>57</v>
      </c>
      <c r="AL11977" t="s">
        <v>22</v>
      </c>
      <c r="AM11977">
        <v>72</v>
      </c>
    </row>
    <row r="11978" spans="28:39">
      <c r="AB11978" s="58" t="s">
        <v>655</v>
      </c>
      <c r="AC11978" s="1">
        <v>2</v>
      </c>
      <c r="AD11978" s="38" t="s">
        <v>428</v>
      </c>
      <c r="AE11978" s="61" t="s">
        <v>136</v>
      </c>
      <c r="AF11978" s="52">
        <v>140</v>
      </c>
      <c r="AG11978" s="43">
        <v>20</v>
      </c>
      <c r="AH11978">
        <v>57</v>
      </c>
      <c r="AL11978" t="s">
        <v>22</v>
      </c>
      <c r="AM11978">
        <v>72</v>
      </c>
    </row>
    <row r="11979" spans="28:39">
      <c r="AB11979" s="58" t="s">
        <v>655</v>
      </c>
      <c r="AC11979" s="1">
        <v>2</v>
      </c>
      <c r="AD11979" s="38" t="s">
        <v>428</v>
      </c>
      <c r="AE11979" s="61" t="s">
        <v>136</v>
      </c>
      <c r="AF11979" s="52">
        <v>140</v>
      </c>
      <c r="AG11979" s="44">
        <v>30</v>
      </c>
      <c r="AH11979">
        <v>48</v>
      </c>
      <c r="AL11979" t="s">
        <v>22</v>
      </c>
      <c r="AM11979">
        <v>72</v>
      </c>
    </row>
    <row r="11980" spans="28:39">
      <c r="AB11980" s="58" t="s">
        <v>655</v>
      </c>
      <c r="AC11980" s="1">
        <v>2</v>
      </c>
      <c r="AD11980" s="38" t="s">
        <v>428</v>
      </c>
      <c r="AE11980" s="61" t="s">
        <v>136</v>
      </c>
      <c r="AF11980" s="52">
        <v>140</v>
      </c>
      <c r="AG11980" s="45">
        <v>40</v>
      </c>
      <c r="AH11980">
        <v>36</v>
      </c>
      <c r="AL11980" t="s">
        <v>22</v>
      </c>
      <c r="AM11980">
        <v>72</v>
      </c>
    </row>
    <row r="11981" spans="28:39">
      <c r="AB11981" s="58" t="s">
        <v>655</v>
      </c>
      <c r="AC11981" s="1">
        <v>2</v>
      </c>
      <c r="AD11981" s="38" t="s">
        <v>428</v>
      </c>
      <c r="AE11981" s="61" t="s">
        <v>136</v>
      </c>
      <c r="AF11981" s="52">
        <v>140</v>
      </c>
      <c r="AG11981" s="46">
        <v>50</v>
      </c>
      <c r="AH11981">
        <v>29</v>
      </c>
      <c r="AL11981" t="s">
        <v>22</v>
      </c>
      <c r="AM11981">
        <v>72</v>
      </c>
    </row>
    <row r="11982" spans="28:39">
      <c r="AB11982" s="58" t="s">
        <v>655</v>
      </c>
      <c r="AC11982" s="1">
        <v>2</v>
      </c>
      <c r="AD11982" s="38" t="s">
        <v>428</v>
      </c>
      <c r="AE11982" s="61" t="s">
        <v>136</v>
      </c>
      <c r="AF11982" s="52">
        <v>140</v>
      </c>
      <c r="AG11982" s="47">
        <v>60</v>
      </c>
      <c r="AH11982">
        <v>25</v>
      </c>
      <c r="AL11982" t="s">
        <v>22</v>
      </c>
      <c r="AM11982">
        <v>72</v>
      </c>
    </row>
    <row r="11983" spans="28:39">
      <c r="AB11983" s="58" t="s">
        <v>655</v>
      </c>
      <c r="AC11983" s="1">
        <v>2</v>
      </c>
      <c r="AD11983" s="38" t="s">
        <v>428</v>
      </c>
      <c r="AE11983" s="61" t="s">
        <v>136</v>
      </c>
      <c r="AF11983" s="52">
        <v>140</v>
      </c>
      <c r="AG11983" s="48">
        <v>70</v>
      </c>
      <c r="AH11983">
        <v>21</v>
      </c>
      <c r="AL11983" t="s">
        <v>22</v>
      </c>
      <c r="AM11983">
        <v>72</v>
      </c>
    </row>
    <row r="11984" spans="28:39">
      <c r="AB11984" s="58" t="s">
        <v>655</v>
      </c>
      <c r="AC11984" s="1">
        <v>2</v>
      </c>
      <c r="AD11984" s="38" t="s">
        <v>428</v>
      </c>
      <c r="AE11984" s="61" t="s">
        <v>136</v>
      </c>
      <c r="AF11984" s="53">
        <v>150</v>
      </c>
      <c r="AG11984" s="41">
        <v>0</v>
      </c>
      <c r="AH11984">
        <v>45</v>
      </c>
      <c r="AL11984" t="s">
        <v>22</v>
      </c>
      <c r="AM11984">
        <v>72</v>
      </c>
    </row>
    <row r="11985" spans="28:39">
      <c r="AB11985" s="58" t="s">
        <v>655</v>
      </c>
      <c r="AC11985" s="1">
        <v>2</v>
      </c>
      <c r="AD11985" s="38" t="s">
        <v>428</v>
      </c>
      <c r="AE11985" s="61" t="s">
        <v>136</v>
      </c>
      <c r="AF11985" s="53">
        <v>150</v>
      </c>
      <c r="AG11985" s="42">
        <v>10</v>
      </c>
      <c r="AH11985">
        <v>45</v>
      </c>
      <c r="AL11985" t="s">
        <v>22</v>
      </c>
      <c r="AM11985">
        <v>72</v>
      </c>
    </row>
    <row r="11986" spans="28:39">
      <c r="AB11986" s="58" t="s">
        <v>655</v>
      </c>
      <c r="AC11986" s="1">
        <v>2</v>
      </c>
      <c r="AD11986" s="38" t="s">
        <v>428</v>
      </c>
      <c r="AE11986" s="61" t="s">
        <v>136</v>
      </c>
      <c r="AF11986" s="53">
        <v>150</v>
      </c>
      <c r="AG11986" s="43">
        <v>20</v>
      </c>
      <c r="AH11986">
        <v>45</v>
      </c>
      <c r="AL11986" t="s">
        <v>22</v>
      </c>
      <c r="AM11986">
        <v>72</v>
      </c>
    </row>
    <row r="11987" spans="28:39">
      <c r="AB11987" s="58" t="s">
        <v>655</v>
      </c>
      <c r="AC11987" s="1">
        <v>2</v>
      </c>
      <c r="AD11987" s="38" t="s">
        <v>428</v>
      </c>
      <c r="AE11987" s="61" t="s">
        <v>136</v>
      </c>
      <c r="AF11987" s="53">
        <v>150</v>
      </c>
      <c r="AG11987" s="44">
        <v>30</v>
      </c>
      <c r="AH11987">
        <v>45</v>
      </c>
      <c r="AL11987" t="s">
        <v>22</v>
      </c>
      <c r="AM11987">
        <v>72</v>
      </c>
    </row>
    <row r="11988" spans="28:39">
      <c r="AB11988" s="58" t="s">
        <v>655</v>
      </c>
      <c r="AC11988" s="1">
        <v>2</v>
      </c>
      <c r="AD11988" s="38" t="s">
        <v>428</v>
      </c>
      <c r="AE11988" s="61" t="s">
        <v>136</v>
      </c>
      <c r="AF11988" s="53">
        <v>150</v>
      </c>
      <c r="AG11988" s="45">
        <v>40</v>
      </c>
      <c r="AH11988">
        <v>36</v>
      </c>
      <c r="AL11988" t="s">
        <v>22</v>
      </c>
      <c r="AM11988">
        <v>72</v>
      </c>
    </row>
    <row r="11989" spans="28:39">
      <c r="AB11989" s="58" t="s">
        <v>655</v>
      </c>
      <c r="AC11989" s="1">
        <v>2</v>
      </c>
      <c r="AD11989" s="38" t="s">
        <v>428</v>
      </c>
      <c r="AE11989" s="61" t="s">
        <v>136</v>
      </c>
      <c r="AF11989" s="53">
        <v>150</v>
      </c>
      <c r="AG11989" s="46">
        <v>50</v>
      </c>
      <c r="AH11989">
        <v>29</v>
      </c>
      <c r="AL11989" t="s">
        <v>22</v>
      </c>
      <c r="AM11989">
        <v>72</v>
      </c>
    </row>
    <row r="11990" spans="28:39">
      <c r="AB11990" s="58" t="s">
        <v>655</v>
      </c>
      <c r="AC11990" s="1">
        <v>2</v>
      </c>
      <c r="AD11990" s="38" t="s">
        <v>428</v>
      </c>
      <c r="AE11990" s="61" t="s">
        <v>136</v>
      </c>
      <c r="AF11990" s="53">
        <v>150</v>
      </c>
      <c r="AG11990" s="47">
        <v>60</v>
      </c>
      <c r="AH11990">
        <v>25</v>
      </c>
      <c r="AL11990" t="s">
        <v>22</v>
      </c>
      <c r="AM11990">
        <v>72</v>
      </c>
    </row>
    <row r="11991" spans="28:39">
      <c r="AB11991" s="58" t="s">
        <v>655</v>
      </c>
      <c r="AC11991" s="1">
        <v>2</v>
      </c>
      <c r="AD11991" s="38" t="s">
        <v>428</v>
      </c>
      <c r="AE11991" s="61" t="s">
        <v>136</v>
      </c>
      <c r="AF11991" s="53">
        <v>150</v>
      </c>
      <c r="AG11991" s="48">
        <v>70</v>
      </c>
      <c r="AH11991">
        <v>21</v>
      </c>
      <c r="AL11991" t="s">
        <v>22</v>
      </c>
      <c r="AM11991">
        <v>72</v>
      </c>
    </row>
    <row r="11992" spans="28:39">
      <c r="AB11992" s="58" t="s">
        <v>655</v>
      </c>
      <c r="AC11992" s="1">
        <v>2</v>
      </c>
      <c r="AD11992" s="38" t="s">
        <v>428</v>
      </c>
      <c r="AE11992" s="61" t="s">
        <v>136</v>
      </c>
      <c r="AF11992" s="54">
        <v>160</v>
      </c>
      <c r="AG11992" s="41">
        <v>0</v>
      </c>
      <c r="AH11992">
        <v>43</v>
      </c>
      <c r="AL11992" t="s">
        <v>22</v>
      </c>
      <c r="AM11992">
        <v>72</v>
      </c>
    </row>
    <row r="11993" spans="28:39">
      <c r="AB11993" s="58" t="s">
        <v>655</v>
      </c>
      <c r="AC11993" s="1">
        <v>2</v>
      </c>
      <c r="AD11993" s="38" t="s">
        <v>428</v>
      </c>
      <c r="AE11993" s="61" t="s">
        <v>136</v>
      </c>
      <c r="AF11993" s="54">
        <v>160</v>
      </c>
      <c r="AG11993" s="42">
        <v>10</v>
      </c>
      <c r="AH11993">
        <v>43</v>
      </c>
      <c r="AL11993" t="s">
        <v>22</v>
      </c>
      <c r="AM11993">
        <v>72</v>
      </c>
    </row>
    <row r="11994" spans="28:39">
      <c r="AB11994" s="58" t="s">
        <v>655</v>
      </c>
      <c r="AC11994" s="1">
        <v>2</v>
      </c>
      <c r="AD11994" s="38" t="s">
        <v>428</v>
      </c>
      <c r="AE11994" s="61" t="s">
        <v>136</v>
      </c>
      <c r="AF11994" s="54">
        <v>160</v>
      </c>
      <c r="AG11994" s="43">
        <v>20</v>
      </c>
      <c r="AH11994">
        <v>43</v>
      </c>
      <c r="AL11994" t="s">
        <v>22</v>
      </c>
      <c r="AM11994">
        <v>72</v>
      </c>
    </row>
    <row r="11995" spans="28:39">
      <c r="AB11995" s="58" t="s">
        <v>655</v>
      </c>
      <c r="AC11995" s="1">
        <v>2</v>
      </c>
      <c r="AD11995" s="38" t="s">
        <v>428</v>
      </c>
      <c r="AE11995" s="61" t="s">
        <v>136</v>
      </c>
      <c r="AF11995" s="54">
        <v>160</v>
      </c>
      <c r="AG11995" s="44">
        <v>30</v>
      </c>
      <c r="AH11995">
        <v>43</v>
      </c>
      <c r="AL11995" t="s">
        <v>22</v>
      </c>
      <c r="AM11995">
        <v>72</v>
      </c>
    </row>
    <row r="11996" spans="28:39">
      <c r="AB11996" s="58" t="s">
        <v>655</v>
      </c>
      <c r="AC11996" s="1">
        <v>2</v>
      </c>
      <c r="AD11996" s="38" t="s">
        <v>428</v>
      </c>
      <c r="AE11996" s="61" t="s">
        <v>136</v>
      </c>
      <c r="AF11996" s="54">
        <v>160</v>
      </c>
      <c r="AG11996" s="45">
        <v>40</v>
      </c>
      <c r="AH11996">
        <v>36</v>
      </c>
      <c r="AL11996" t="s">
        <v>22</v>
      </c>
      <c r="AM11996">
        <v>72</v>
      </c>
    </row>
    <row r="11997" spans="28:39">
      <c r="AB11997" s="58" t="s">
        <v>655</v>
      </c>
      <c r="AC11997" s="1">
        <v>2</v>
      </c>
      <c r="AD11997" s="38" t="s">
        <v>428</v>
      </c>
      <c r="AE11997" s="61" t="s">
        <v>136</v>
      </c>
      <c r="AF11997" s="54">
        <v>160</v>
      </c>
      <c r="AG11997" s="46">
        <v>50</v>
      </c>
      <c r="AH11997">
        <v>30</v>
      </c>
      <c r="AL11997" t="s">
        <v>22</v>
      </c>
      <c r="AM11997">
        <v>72</v>
      </c>
    </row>
    <row r="11998" spans="28:39">
      <c r="AB11998" s="58" t="s">
        <v>655</v>
      </c>
      <c r="AC11998" s="1">
        <v>2</v>
      </c>
      <c r="AD11998" s="38" t="s">
        <v>428</v>
      </c>
      <c r="AE11998" s="61" t="s">
        <v>136</v>
      </c>
      <c r="AF11998" s="54">
        <v>160</v>
      </c>
      <c r="AG11998" s="47">
        <v>60</v>
      </c>
      <c r="AH11998">
        <v>25</v>
      </c>
      <c r="AL11998" t="s">
        <v>22</v>
      </c>
      <c r="AM11998">
        <v>72</v>
      </c>
    </row>
    <row r="11999" spans="28:39">
      <c r="AB11999" s="58" t="s">
        <v>655</v>
      </c>
      <c r="AC11999" s="1">
        <v>2</v>
      </c>
      <c r="AD11999" s="38" t="s">
        <v>428</v>
      </c>
      <c r="AE11999" s="61" t="s">
        <v>136</v>
      </c>
      <c r="AF11999" s="54">
        <v>160</v>
      </c>
      <c r="AG11999" s="48">
        <v>70</v>
      </c>
      <c r="AH11999">
        <v>21</v>
      </c>
      <c r="AL11999" t="s">
        <v>22</v>
      </c>
      <c r="AM11999">
        <v>72</v>
      </c>
    </row>
    <row r="12000" spans="28:39">
      <c r="AB12000" s="58" t="s">
        <v>655</v>
      </c>
      <c r="AC12000" s="1">
        <v>2</v>
      </c>
      <c r="AD12000" s="38" t="s">
        <v>428</v>
      </c>
      <c r="AE12000" s="61" t="s">
        <v>136</v>
      </c>
      <c r="AF12000" s="55">
        <v>170</v>
      </c>
      <c r="AG12000" s="41">
        <v>0</v>
      </c>
      <c r="AH12000">
        <v>38</v>
      </c>
      <c r="AL12000" t="s">
        <v>22</v>
      </c>
      <c r="AM12000">
        <v>72</v>
      </c>
    </row>
    <row r="12001" spans="28:39">
      <c r="AB12001" s="58" t="s">
        <v>655</v>
      </c>
      <c r="AC12001" s="1">
        <v>2</v>
      </c>
      <c r="AD12001" s="38" t="s">
        <v>428</v>
      </c>
      <c r="AE12001" s="61" t="s">
        <v>136</v>
      </c>
      <c r="AF12001" s="55">
        <v>170</v>
      </c>
      <c r="AG12001" s="42">
        <v>10</v>
      </c>
      <c r="AH12001">
        <v>38</v>
      </c>
      <c r="AL12001" t="s">
        <v>22</v>
      </c>
      <c r="AM12001">
        <v>72</v>
      </c>
    </row>
    <row r="12002" spans="28:39">
      <c r="AB12002" s="58" t="s">
        <v>655</v>
      </c>
      <c r="AC12002" s="1">
        <v>2</v>
      </c>
      <c r="AD12002" s="38" t="s">
        <v>428</v>
      </c>
      <c r="AE12002" s="61" t="s">
        <v>136</v>
      </c>
      <c r="AF12002" s="55">
        <v>170</v>
      </c>
      <c r="AG12002" s="43">
        <v>20</v>
      </c>
      <c r="AH12002">
        <v>38</v>
      </c>
      <c r="AL12002" t="s">
        <v>22</v>
      </c>
      <c r="AM12002">
        <v>72</v>
      </c>
    </row>
    <row r="12003" spans="28:39">
      <c r="AB12003" s="58" t="s">
        <v>655</v>
      </c>
      <c r="AC12003" s="1">
        <v>2</v>
      </c>
      <c r="AD12003" s="38" t="s">
        <v>428</v>
      </c>
      <c r="AE12003" s="61" t="s">
        <v>136</v>
      </c>
      <c r="AF12003" s="55">
        <v>170</v>
      </c>
      <c r="AG12003" s="44">
        <v>30</v>
      </c>
      <c r="AH12003">
        <v>38</v>
      </c>
      <c r="AL12003" t="s">
        <v>22</v>
      </c>
      <c r="AM12003">
        <v>72</v>
      </c>
    </row>
    <row r="12004" spans="28:39">
      <c r="AB12004" s="58" t="s">
        <v>655</v>
      </c>
      <c r="AC12004" s="1">
        <v>2</v>
      </c>
      <c r="AD12004" s="38" t="s">
        <v>428</v>
      </c>
      <c r="AE12004" s="61" t="s">
        <v>136</v>
      </c>
      <c r="AF12004" s="55">
        <v>170</v>
      </c>
      <c r="AG12004" s="45">
        <v>40</v>
      </c>
      <c r="AH12004">
        <v>36</v>
      </c>
      <c r="AL12004" t="s">
        <v>22</v>
      </c>
      <c r="AM12004">
        <v>72</v>
      </c>
    </row>
    <row r="12005" spans="28:39">
      <c r="AB12005" s="58" t="s">
        <v>655</v>
      </c>
      <c r="AC12005" s="1">
        <v>2</v>
      </c>
      <c r="AD12005" s="38" t="s">
        <v>428</v>
      </c>
      <c r="AE12005" s="61" t="s">
        <v>136</v>
      </c>
      <c r="AF12005" s="55">
        <v>170</v>
      </c>
      <c r="AG12005" s="46">
        <v>50</v>
      </c>
      <c r="AH12005">
        <v>29</v>
      </c>
      <c r="AL12005" t="s">
        <v>22</v>
      </c>
      <c r="AM12005">
        <v>72</v>
      </c>
    </row>
    <row r="12006" spans="28:39">
      <c r="AB12006" s="58" t="s">
        <v>655</v>
      </c>
      <c r="AC12006" s="1">
        <v>2</v>
      </c>
      <c r="AD12006" s="38" t="s">
        <v>428</v>
      </c>
      <c r="AE12006" s="61" t="s">
        <v>136</v>
      </c>
      <c r="AF12006" s="55">
        <v>170</v>
      </c>
      <c r="AG12006" s="47">
        <v>60</v>
      </c>
      <c r="AH12006">
        <v>25</v>
      </c>
      <c r="AL12006" t="s">
        <v>22</v>
      </c>
      <c r="AM12006">
        <v>72</v>
      </c>
    </row>
    <row r="12007" spans="28:39">
      <c r="AB12007" s="58" t="s">
        <v>655</v>
      </c>
      <c r="AC12007" s="1">
        <v>2</v>
      </c>
      <c r="AD12007" s="38" t="s">
        <v>428</v>
      </c>
      <c r="AE12007" s="61" t="s">
        <v>136</v>
      </c>
      <c r="AF12007" s="55">
        <v>170</v>
      </c>
      <c r="AG12007" s="48">
        <v>70</v>
      </c>
      <c r="AH12007">
        <v>21</v>
      </c>
      <c r="AL12007" t="s">
        <v>22</v>
      </c>
      <c r="AM12007">
        <v>72</v>
      </c>
    </row>
    <row r="12008" spans="28:39">
      <c r="AB12008" s="58" t="s">
        <v>655</v>
      </c>
      <c r="AC12008" s="1">
        <v>2</v>
      </c>
      <c r="AD12008" s="38" t="s">
        <v>428</v>
      </c>
      <c r="AE12008" s="61" t="s">
        <v>136</v>
      </c>
      <c r="AF12008" s="56">
        <v>180</v>
      </c>
      <c r="AG12008" s="41">
        <v>0</v>
      </c>
      <c r="AH12008">
        <v>34</v>
      </c>
      <c r="AL12008" t="s">
        <v>22</v>
      </c>
      <c r="AM12008">
        <v>72</v>
      </c>
    </row>
    <row r="12009" spans="28:39">
      <c r="AB12009" s="58" t="s">
        <v>655</v>
      </c>
      <c r="AC12009" s="1">
        <v>2</v>
      </c>
      <c r="AD12009" s="38" t="s">
        <v>428</v>
      </c>
      <c r="AE12009" s="61" t="s">
        <v>136</v>
      </c>
      <c r="AF12009" s="56">
        <v>180</v>
      </c>
      <c r="AG12009" s="42">
        <v>10</v>
      </c>
      <c r="AH12009">
        <v>34</v>
      </c>
      <c r="AL12009" t="s">
        <v>22</v>
      </c>
      <c r="AM12009">
        <v>72</v>
      </c>
    </row>
    <row r="12010" spans="28:39">
      <c r="AB12010" s="58" t="s">
        <v>655</v>
      </c>
      <c r="AC12010" s="1">
        <v>2</v>
      </c>
      <c r="AD12010" s="38" t="s">
        <v>428</v>
      </c>
      <c r="AE12010" s="61" t="s">
        <v>136</v>
      </c>
      <c r="AF12010" s="56">
        <v>180</v>
      </c>
      <c r="AG12010" s="43">
        <v>20</v>
      </c>
      <c r="AH12010">
        <v>34</v>
      </c>
      <c r="AL12010" t="s">
        <v>22</v>
      </c>
      <c r="AM12010">
        <v>72</v>
      </c>
    </row>
    <row r="12011" spans="28:39">
      <c r="AB12011" s="58" t="s">
        <v>655</v>
      </c>
      <c r="AC12011" s="1">
        <v>2</v>
      </c>
      <c r="AD12011" s="38" t="s">
        <v>428</v>
      </c>
      <c r="AE12011" s="61" t="s">
        <v>136</v>
      </c>
      <c r="AF12011" s="56">
        <v>180</v>
      </c>
      <c r="AG12011" s="44">
        <v>30</v>
      </c>
      <c r="AH12011">
        <v>34</v>
      </c>
      <c r="AL12011" t="s">
        <v>22</v>
      </c>
      <c r="AM12011">
        <v>72</v>
      </c>
    </row>
    <row r="12012" spans="28:39">
      <c r="AB12012" s="58" t="s">
        <v>655</v>
      </c>
      <c r="AC12012" s="1">
        <v>2</v>
      </c>
      <c r="AD12012" s="38" t="s">
        <v>428</v>
      </c>
      <c r="AE12012" s="61" t="s">
        <v>136</v>
      </c>
      <c r="AF12012" s="56">
        <v>180</v>
      </c>
      <c r="AG12012" s="45">
        <v>40</v>
      </c>
      <c r="AH12012">
        <v>34</v>
      </c>
      <c r="AL12012" t="s">
        <v>22</v>
      </c>
      <c r="AM12012">
        <v>72</v>
      </c>
    </row>
    <row r="12013" spans="28:39">
      <c r="AB12013" s="58" t="s">
        <v>655</v>
      </c>
      <c r="AC12013" s="1">
        <v>2</v>
      </c>
      <c r="AD12013" s="38" t="s">
        <v>428</v>
      </c>
      <c r="AE12013" s="61" t="s">
        <v>136</v>
      </c>
      <c r="AF12013" s="56">
        <v>180</v>
      </c>
      <c r="AG12013" s="46">
        <v>50</v>
      </c>
      <c r="AH12013">
        <v>29</v>
      </c>
      <c r="AL12013" t="s">
        <v>22</v>
      </c>
      <c r="AM12013">
        <v>72</v>
      </c>
    </row>
    <row r="12014" spans="28:39">
      <c r="AB12014" s="58" t="s">
        <v>655</v>
      </c>
      <c r="AC12014" s="1">
        <v>2</v>
      </c>
      <c r="AD12014" s="38" t="s">
        <v>428</v>
      </c>
      <c r="AE12014" s="61" t="s">
        <v>136</v>
      </c>
      <c r="AF12014" s="56">
        <v>180</v>
      </c>
      <c r="AG12014" s="47">
        <v>60</v>
      </c>
      <c r="AH12014">
        <v>25</v>
      </c>
      <c r="AL12014" t="s">
        <v>22</v>
      </c>
      <c r="AM12014">
        <v>72</v>
      </c>
    </row>
    <row r="12015" spans="28:39">
      <c r="AB12015" s="58" t="s">
        <v>655</v>
      </c>
      <c r="AC12015" s="1">
        <v>2</v>
      </c>
      <c r="AD12015" s="38" t="s">
        <v>428</v>
      </c>
      <c r="AE12015" s="61" t="s">
        <v>136</v>
      </c>
      <c r="AF12015" s="56">
        <v>180</v>
      </c>
      <c r="AG12015" s="48">
        <v>70</v>
      </c>
      <c r="AH12015">
        <v>21</v>
      </c>
      <c r="AL12015" t="s">
        <v>22</v>
      </c>
      <c r="AM12015">
        <v>72</v>
      </c>
    </row>
    <row r="12016" spans="28:39">
      <c r="AB12016" s="58" t="s">
        <v>655</v>
      </c>
      <c r="AC12016" s="1">
        <v>2</v>
      </c>
      <c r="AD12016" s="38" t="s">
        <v>428</v>
      </c>
      <c r="AE12016" s="61" t="s">
        <v>136</v>
      </c>
      <c r="AF12016" s="57">
        <v>200</v>
      </c>
      <c r="AG12016" s="41">
        <v>0</v>
      </c>
      <c r="AH12016">
        <v>27</v>
      </c>
      <c r="AL12016" t="s">
        <v>22</v>
      </c>
      <c r="AM12016">
        <v>72</v>
      </c>
    </row>
    <row r="12017" spans="28:39">
      <c r="AB12017" s="58" t="s">
        <v>655</v>
      </c>
      <c r="AC12017" s="1">
        <v>2</v>
      </c>
      <c r="AD12017" s="38" t="s">
        <v>428</v>
      </c>
      <c r="AE12017" s="61" t="s">
        <v>136</v>
      </c>
      <c r="AF12017" s="57">
        <v>200</v>
      </c>
      <c r="AG12017" s="42">
        <v>10</v>
      </c>
      <c r="AH12017">
        <v>27</v>
      </c>
      <c r="AL12017" t="s">
        <v>22</v>
      </c>
      <c r="AM12017">
        <v>72</v>
      </c>
    </row>
    <row r="12018" spans="28:39">
      <c r="AB12018" s="58" t="s">
        <v>655</v>
      </c>
      <c r="AC12018" s="1">
        <v>2</v>
      </c>
      <c r="AD12018" s="38" t="s">
        <v>428</v>
      </c>
      <c r="AE12018" s="61" t="s">
        <v>136</v>
      </c>
      <c r="AF12018" s="57">
        <v>200</v>
      </c>
      <c r="AG12018" s="43">
        <v>20</v>
      </c>
      <c r="AH12018">
        <v>27</v>
      </c>
      <c r="AL12018" t="s">
        <v>22</v>
      </c>
      <c r="AM12018">
        <v>72</v>
      </c>
    </row>
    <row r="12019" spans="28:39">
      <c r="AB12019" s="58" t="s">
        <v>655</v>
      </c>
      <c r="AC12019" s="1">
        <v>2</v>
      </c>
      <c r="AD12019" s="38" t="s">
        <v>428</v>
      </c>
      <c r="AE12019" s="61" t="s">
        <v>136</v>
      </c>
      <c r="AF12019" s="57">
        <v>200</v>
      </c>
      <c r="AG12019" s="44">
        <v>30</v>
      </c>
      <c r="AH12019">
        <v>27</v>
      </c>
      <c r="AL12019" t="s">
        <v>22</v>
      </c>
      <c r="AM12019">
        <v>72</v>
      </c>
    </row>
    <row r="12020" spans="28:39">
      <c r="AB12020" s="58" t="s">
        <v>655</v>
      </c>
      <c r="AC12020" s="1">
        <v>2</v>
      </c>
      <c r="AD12020" s="38" t="s">
        <v>428</v>
      </c>
      <c r="AE12020" s="61" t="s">
        <v>136</v>
      </c>
      <c r="AF12020" s="57">
        <v>200</v>
      </c>
      <c r="AG12020" s="45">
        <v>40</v>
      </c>
      <c r="AH12020">
        <v>27</v>
      </c>
      <c r="AL12020" t="s">
        <v>22</v>
      </c>
      <c r="AM12020">
        <v>72</v>
      </c>
    </row>
    <row r="12021" spans="28:39">
      <c r="AB12021" s="58" t="s">
        <v>655</v>
      </c>
      <c r="AC12021" s="1">
        <v>2</v>
      </c>
      <c r="AD12021" s="38" t="s">
        <v>428</v>
      </c>
      <c r="AE12021" s="61" t="s">
        <v>136</v>
      </c>
      <c r="AF12021" s="57">
        <v>200</v>
      </c>
      <c r="AG12021" s="46">
        <v>50</v>
      </c>
      <c r="AH12021">
        <v>27</v>
      </c>
      <c r="AL12021" t="s">
        <v>22</v>
      </c>
      <c r="AM12021">
        <v>72</v>
      </c>
    </row>
    <row r="12022" spans="28:39">
      <c r="AB12022" s="58" t="s">
        <v>655</v>
      </c>
      <c r="AC12022" s="1">
        <v>2</v>
      </c>
      <c r="AD12022" s="38" t="s">
        <v>428</v>
      </c>
      <c r="AE12022" s="61" t="s">
        <v>136</v>
      </c>
      <c r="AF12022" s="57">
        <v>200</v>
      </c>
      <c r="AG12022" s="47">
        <v>60</v>
      </c>
      <c r="AH12022">
        <v>25</v>
      </c>
      <c r="AL12022" t="s">
        <v>22</v>
      </c>
      <c r="AM12022">
        <v>72</v>
      </c>
    </row>
    <row r="12023" spans="28:39">
      <c r="AB12023" s="58" t="s">
        <v>655</v>
      </c>
      <c r="AC12023" s="1">
        <v>2</v>
      </c>
      <c r="AD12023" s="38" t="s">
        <v>428</v>
      </c>
      <c r="AE12023" s="61" t="s">
        <v>136</v>
      </c>
      <c r="AF12023" s="57">
        <v>200</v>
      </c>
      <c r="AG12023" s="48">
        <v>70</v>
      </c>
      <c r="AH12023">
        <v>21</v>
      </c>
      <c r="AL12023" t="s">
        <v>22</v>
      </c>
      <c r="AM12023">
        <v>72</v>
      </c>
    </row>
    <row r="12024" spans="28:39">
      <c r="AB12024" s="59" t="s">
        <v>656</v>
      </c>
      <c r="AC12024" s="1">
        <v>2</v>
      </c>
      <c r="AD12024" s="38" t="s">
        <v>337</v>
      </c>
      <c r="AE12024" s="61" t="s">
        <v>136</v>
      </c>
      <c r="AF12024" s="40">
        <v>110</v>
      </c>
      <c r="AG12024" s="41">
        <v>0</v>
      </c>
      <c r="AH12024">
        <v>81</v>
      </c>
      <c r="AL12024" t="s">
        <v>22</v>
      </c>
      <c r="AM12024">
        <v>72</v>
      </c>
    </row>
    <row r="12025" spans="28:39">
      <c r="AB12025" s="59" t="s">
        <v>656</v>
      </c>
      <c r="AC12025" s="1">
        <v>2</v>
      </c>
      <c r="AD12025" s="38" t="s">
        <v>337</v>
      </c>
      <c r="AE12025" s="61" t="s">
        <v>136</v>
      </c>
      <c r="AF12025" s="40">
        <v>110</v>
      </c>
      <c r="AG12025" s="42">
        <v>10</v>
      </c>
      <c r="AH12025">
        <v>77</v>
      </c>
      <c r="AL12025" t="s">
        <v>22</v>
      </c>
      <c r="AM12025">
        <v>72</v>
      </c>
    </row>
    <row r="12026" spans="28:39">
      <c r="AB12026" s="59" t="s">
        <v>656</v>
      </c>
      <c r="AC12026" s="1">
        <v>2</v>
      </c>
      <c r="AD12026" s="38" t="s">
        <v>337</v>
      </c>
      <c r="AE12026" s="61" t="s">
        <v>136</v>
      </c>
      <c r="AF12026" s="40">
        <v>110</v>
      </c>
      <c r="AG12026" s="43">
        <v>20</v>
      </c>
      <c r="AH12026">
        <v>54</v>
      </c>
      <c r="AL12026" t="s">
        <v>22</v>
      </c>
      <c r="AM12026">
        <v>72</v>
      </c>
    </row>
    <row r="12027" spans="28:39">
      <c r="AB12027" s="59" t="s">
        <v>656</v>
      </c>
      <c r="AC12027" s="1">
        <v>2</v>
      </c>
      <c r="AD12027" s="38" t="s">
        <v>337</v>
      </c>
      <c r="AE12027" s="61" t="s">
        <v>136</v>
      </c>
      <c r="AF12027" s="40">
        <v>110</v>
      </c>
      <c r="AG12027" s="44">
        <v>30</v>
      </c>
      <c r="AH12027">
        <v>37</v>
      </c>
      <c r="AL12027" t="s">
        <v>22</v>
      </c>
      <c r="AM12027">
        <v>72</v>
      </c>
    </row>
    <row r="12028" spans="28:39">
      <c r="AB12028" s="59" t="s">
        <v>656</v>
      </c>
      <c r="AC12028" s="1">
        <v>2</v>
      </c>
      <c r="AD12028" s="38" t="s">
        <v>337</v>
      </c>
      <c r="AE12028" s="61" t="s">
        <v>136</v>
      </c>
      <c r="AF12028" s="40">
        <v>110</v>
      </c>
      <c r="AG12028" s="45">
        <v>40</v>
      </c>
      <c r="AH12028">
        <v>29</v>
      </c>
      <c r="AL12028" t="s">
        <v>22</v>
      </c>
      <c r="AM12028">
        <v>72</v>
      </c>
    </row>
    <row r="12029" spans="28:39">
      <c r="AB12029" s="59" t="s">
        <v>656</v>
      </c>
      <c r="AC12029" s="1">
        <v>2</v>
      </c>
      <c r="AD12029" s="38" t="s">
        <v>337</v>
      </c>
      <c r="AE12029" s="61" t="s">
        <v>136</v>
      </c>
      <c r="AF12029" s="40">
        <v>110</v>
      </c>
      <c r="AG12029" s="46">
        <v>50</v>
      </c>
      <c r="AH12029">
        <v>23</v>
      </c>
      <c r="AL12029" t="s">
        <v>22</v>
      </c>
      <c r="AM12029">
        <v>72</v>
      </c>
    </row>
    <row r="12030" spans="28:39">
      <c r="AB12030" s="59" t="s">
        <v>656</v>
      </c>
      <c r="AC12030" s="1">
        <v>2</v>
      </c>
      <c r="AD12030" s="38" t="s">
        <v>337</v>
      </c>
      <c r="AE12030" s="61" t="s">
        <v>136</v>
      </c>
      <c r="AF12030" s="40">
        <v>110</v>
      </c>
      <c r="AG12030" s="47">
        <v>60</v>
      </c>
      <c r="AH12030">
        <v>19</v>
      </c>
      <c r="AL12030" t="s">
        <v>22</v>
      </c>
      <c r="AM12030">
        <v>72</v>
      </c>
    </row>
    <row r="12031" spans="28:39">
      <c r="AB12031" s="59" t="s">
        <v>656</v>
      </c>
      <c r="AC12031" s="1">
        <v>2</v>
      </c>
      <c r="AD12031" s="38" t="s">
        <v>337</v>
      </c>
      <c r="AE12031" s="61" t="s">
        <v>136</v>
      </c>
      <c r="AF12031" s="40">
        <v>110</v>
      </c>
      <c r="AG12031" s="48">
        <v>70</v>
      </c>
      <c r="AH12031">
        <v>17</v>
      </c>
      <c r="AL12031" t="s">
        <v>22</v>
      </c>
      <c r="AM12031">
        <v>72</v>
      </c>
    </row>
    <row r="12032" spans="28:39">
      <c r="AB12032" s="59" t="s">
        <v>656</v>
      </c>
      <c r="AC12032" s="1">
        <v>2</v>
      </c>
      <c r="AD12032" s="38" t="s">
        <v>337</v>
      </c>
      <c r="AE12032" s="61" t="s">
        <v>136</v>
      </c>
      <c r="AF12032" s="49">
        <v>115</v>
      </c>
      <c r="AG12032" s="41">
        <v>0</v>
      </c>
      <c r="AH12032">
        <v>78</v>
      </c>
      <c r="AL12032" t="s">
        <v>22</v>
      </c>
      <c r="AM12032">
        <v>72</v>
      </c>
    </row>
    <row r="12033" spans="28:39">
      <c r="AB12033" s="59" t="s">
        <v>656</v>
      </c>
      <c r="AC12033" s="1">
        <v>2</v>
      </c>
      <c r="AD12033" s="38" t="s">
        <v>337</v>
      </c>
      <c r="AE12033" s="61" t="s">
        <v>136</v>
      </c>
      <c r="AF12033" s="49">
        <v>115</v>
      </c>
      <c r="AG12033" s="42">
        <v>10</v>
      </c>
      <c r="AH12033">
        <v>75</v>
      </c>
      <c r="AL12033" t="s">
        <v>22</v>
      </c>
      <c r="AM12033">
        <v>72</v>
      </c>
    </row>
    <row r="12034" spans="28:39">
      <c r="AB12034" s="59" t="s">
        <v>656</v>
      </c>
      <c r="AC12034" s="1">
        <v>2</v>
      </c>
      <c r="AD12034" s="38" t="s">
        <v>337</v>
      </c>
      <c r="AE12034" s="61" t="s">
        <v>136</v>
      </c>
      <c r="AF12034" s="49">
        <v>115</v>
      </c>
      <c r="AG12034" s="43">
        <v>20</v>
      </c>
      <c r="AH12034">
        <v>54</v>
      </c>
      <c r="AL12034" t="s">
        <v>22</v>
      </c>
      <c r="AM12034">
        <v>72</v>
      </c>
    </row>
    <row r="12035" spans="28:39">
      <c r="AB12035" s="59" t="s">
        <v>656</v>
      </c>
      <c r="AC12035" s="1">
        <v>2</v>
      </c>
      <c r="AD12035" s="38" t="s">
        <v>337</v>
      </c>
      <c r="AE12035" s="61" t="s">
        <v>136</v>
      </c>
      <c r="AF12035" s="49">
        <v>115</v>
      </c>
      <c r="AG12035" s="44">
        <v>30</v>
      </c>
      <c r="AH12035">
        <v>37</v>
      </c>
      <c r="AL12035" t="s">
        <v>22</v>
      </c>
      <c r="AM12035">
        <v>72</v>
      </c>
    </row>
    <row r="12036" spans="28:39">
      <c r="AB12036" s="59" t="s">
        <v>656</v>
      </c>
      <c r="AC12036" s="1">
        <v>2</v>
      </c>
      <c r="AD12036" s="38" t="s">
        <v>337</v>
      </c>
      <c r="AE12036" s="61" t="s">
        <v>136</v>
      </c>
      <c r="AF12036" s="49">
        <v>115</v>
      </c>
      <c r="AG12036" s="45">
        <v>40</v>
      </c>
      <c r="AH12036">
        <v>29</v>
      </c>
      <c r="AL12036" t="s">
        <v>22</v>
      </c>
      <c r="AM12036">
        <v>72</v>
      </c>
    </row>
    <row r="12037" spans="28:39">
      <c r="AB12037" s="59" t="s">
        <v>656</v>
      </c>
      <c r="AC12037" s="1">
        <v>2</v>
      </c>
      <c r="AD12037" s="38" t="s">
        <v>337</v>
      </c>
      <c r="AE12037" s="61" t="s">
        <v>136</v>
      </c>
      <c r="AF12037" s="49">
        <v>115</v>
      </c>
      <c r="AG12037" s="46">
        <v>50</v>
      </c>
      <c r="AH12037">
        <v>23</v>
      </c>
      <c r="AL12037" t="s">
        <v>22</v>
      </c>
      <c r="AM12037">
        <v>72</v>
      </c>
    </row>
    <row r="12038" spans="28:39">
      <c r="AB12038" s="59" t="s">
        <v>656</v>
      </c>
      <c r="AC12038" s="1">
        <v>2</v>
      </c>
      <c r="AD12038" s="38" t="s">
        <v>337</v>
      </c>
      <c r="AE12038" s="61" t="s">
        <v>136</v>
      </c>
      <c r="AF12038" s="49">
        <v>115</v>
      </c>
      <c r="AG12038" s="47">
        <v>60</v>
      </c>
      <c r="AH12038">
        <v>19</v>
      </c>
      <c r="AL12038" t="s">
        <v>22</v>
      </c>
      <c r="AM12038">
        <v>72</v>
      </c>
    </row>
    <row r="12039" spans="28:39">
      <c r="AB12039" s="59" t="s">
        <v>656</v>
      </c>
      <c r="AC12039" s="1">
        <v>2</v>
      </c>
      <c r="AD12039" s="38" t="s">
        <v>337</v>
      </c>
      <c r="AE12039" s="61" t="s">
        <v>136</v>
      </c>
      <c r="AF12039" s="49">
        <v>115</v>
      </c>
      <c r="AG12039" s="48">
        <v>70</v>
      </c>
      <c r="AH12039">
        <v>17</v>
      </c>
      <c r="AL12039" t="s">
        <v>22</v>
      </c>
      <c r="AM12039">
        <v>72</v>
      </c>
    </row>
    <row r="12040" spans="28:39">
      <c r="AB12040" s="59" t="s">
        <v>656</v>
      </c>
      <c r="AC12040" s="1">
        <v>2</v>
      </c>
      <c r="AD12040" s="38" t="s">
        <v>337</v>
      </c>
      <c r="AE12040" s="61" t="s">
        <v>136</v>
      </c>
      <c r="AF12040" s="50">
        <v>120</v>
      </c>
      <c r="AG12040" s="41">
        <v>0</v>
      </c>
      <c r="AH12040">
        <v>76</v>
      </c>
      <c r="AL12040" t="s">
        <v>22</v>
      </c>
      <c r="AM12040">
        <v>72</v>
      </c>
    </row>
    <row r="12041" spans="28:39">
      <c r="AB12041" s="59" t="s">
        <v>656</v>
      </c>
      <c r="AC12041" s="1">
        <v>2</v>
      </c>
      <c r="AD12041" s="38" t="s">
        <v>337</v>
      </c>
      <c r="AE12041" s="61" t="s">
        <v>136</v>
      </c>
      <c r="AF12041" s="50">
        <v>120</v>
      </c>
      <c r="AG12041" s="42">
        <v>10</v>
      </c>
      <c r="AH12041">
        <v>74</v>
      </c>
      <c r="AL12041" t="s">
        <v>22</v>
      </c>
      <c r="AM12041">
        <v>72</v>
      </c>
    </row>
    <row r="12042" spans="28:39">
      <c r="AB12042" s="59" t="s">
        <v>656</v>
      </c>
      <c r="AC12042" s="1">
        <v>2</v>
      </c>
      <c r="AD12042" s="38" t="s">
        <v>337</v>
      </c>
      <c r="AE12042" s="61" t="s">
        <v>136</v>
      </c>
      <c r="AF12042" s="50">
        <v>120</v>
      </c>
      <c r="AG12042" s="43">
        <v>20</v>
      </c>
      <c r="AH12042">
        <v>54</v>
      </c>
      <c r="AL12042" t="s">
        <v>22</v>
      </c>
      <c r="AM12042">
        <v>72</v>
      </c>
    </row>
    <row r="12043" spans="28:39">
      <c r="AB12043" s="59" t="s">
        <v>656</v>
      </c>
      <c r="AC12043" s="1">
        <v>2</v>
      </c>
      <c r="AD12043" s="38" t="s">
        <v>337</v>
      </c>
      <c r="AE12043" s="61" t="s">
        <v>136</v>
      </c>
      <c r="AF12043" s="50">
        <v>120</v>
      </c>
      <c r="AG12043" s="44">
        <v>30</v>
      </c>
      <c r="AH12043">
        <v>37</v>
      </c>
      <c r="AL12043" t="s">
        <v>22</v>
      </c>
      <c r="AM12043">
        <v>72</v>
      </c>
    </row>
    <row r="12044" spans="28:39">
      <c r="AB12044" s="59" t="s">
        <v>656</v>
      </c>
      <c r="AC12044" s="1">
        <v>2</v>
      </c>
      <c r="AD12044" s="38" t="s">
        <v>337</v>
      </c>
      <c r="AE12044" s="61" t="s">
        <v>136</v>
      </c>
      <c r="AF12044" s="50">
        <v>120</v>
      </c>
      <c r="AG12044" s="45">
        <v>40</v>
      </c>
      <c r="AH12044">
        <v>29</v>
      </c>
      <c r="AL12044" t="s">
        <v>22</v>
      </c>
      <c r="AM12044">
        <v>72</v>
      </c>
    </row>
    <row r="12045" spans="28:39">
      <c r="AB12045" s="59" t="s">
        <v>656</v>
      </c>
      <c r="AC12045" s="1">
        <v>2</v>
      </c>
      <c r="AD12045" s="38" t="s">
        <v>337</v>
      </c>
      <c r="AE12045" s="61" t="s">
        <v>136</v>
      </c>
      <c r="AF12045" s="50">
        <v>120</v>
      </c>
      <c r="AG12045" s="46">
        <v>50</v>
      </c>
      <c r="AH12045">
        <v>23</v>
      </c>
      <c r="AL12045" t="s">
        <v>22</v>
      </c>
      <c r="AM12045">
        <v>72</v>
      </c>
    </row>
    <row r="12046" spans="28:39">
      <c r="AB12046" s="59" t="s">
        <v>656</v>
      </c>
      <c r="AC12046" s="1">
        <v>2</v>
      </c>
      <c r="AD12046" s="38" t="s">
        <v>337</v>
      </c>
      <c r="AE12046" s="61" t="s">
        <v>136</v>
      </c>
      <c r="AF12046" s="50">
        <v>120</v>
      </c>
      <c r="AG12046" s="47">
        <v>60</v>
      </c>
      <c r="AH12046">
        <v>19</v>
      </c>
      <c r="AL12046" t="s">
        <v>22</v>
      </c>
      <c r="AM12046">
        <v>72</v>
      </c>
    </row>
    <row r="12047" spans="28:39">
      <c r="AB12047" s="59" t="s">
        <v>656</v>
      </c>
      <c r="AC12047" s="1">
        <v>2</v>
      </c>
      <c r="AD12047" s="38" t="s">
        <v>337</v>
      </c>
      <c r="AE12047" s="61" t="s">
        <v>136</v>
      </c>
      <c r="AF12047" s="50">
        <v>120</v>
      </c>
      <c r="AG12047" s="48">
        <v>70</v>
      </c>
      <c r="AH12047">
        <v>17</v>
      </c>
      <c r="AL12047" t="s">
        <v>22</v>
      </c>
      <c r="AM12047">
        <v>72</v>
      </c>
    </row>
    <row r="12048" spans="28:39">
      <c r="AB12048" s="59" t="s">
        <v>656</v>
      </c>
      <c r="AC12048" s="1">
        <v>2</v>
      </c>
      <c r="AD12048" s="38" t="s">
        <v>337</v>
      </c>
      <c r="AE12048" s="61" t="s">
        <v>136</v>
      </c>
      <c r="AF12048" s="51">
        <v>130</v>
      </c>
      <c r="AG12048" s="41">
        <v>0</v>
      </c>
      <c r="AH12048">
        <v>72</v>
      </c>
      <c r="AL12048" t="s">
        <v>22</v>
      </c>
      <c r="AM12048">
        <v>72</v>
      </c>
    </row>
    <row r="12049" spans="28:39">
      <c r="AB12049" s="59" t="s">
        <v>656</v>
      </c>
      <c r="AC12049" s="1">
        <v>2</v>
      </c>
      <c r="AD12049" s="38" t="s">
        <v>337</v>
      </c>
      <c r="AE12049" s="61" t="s">
        <v>136</v>
      </c>
      <c r="AF12049" s="51">
        <v>130</v>
      </c>
      <c r="AG12049" s="42">
        <v>10</v>
      </c>
      <c r="AH12049">
        <v>72</v>
      </c>
      <c r="AL12049" t="s">
        <v>22</v>
      </c>
      <c r="AM12049">
        <v>72</v>
      </c>
    </row>
    <row r="12050" spans="28:39">
      <c r="AB12050" s="59" t="s">
        <v>656</v>
      </c>
      <c r="AC12050" s="1">
        <v>2</v>
      </c>
      <c r="AD12050" s="38" t="s">
        <v>337</v>
      </c>
      <c r="AE12050" s="61" t="s">
        <v>136</v>
      </c>
      <c r="AF12050" s="51">
        <v>130</v>
      </c>
      <c r="AG12050" s="43">
        <v>20</v>
      </c>
      <c r="AH12050">
        <v>54</v>
      </c>
      <c r="AL12050" t="s">
        <v>22</v>
      </c>
      <c r="AM12050">
        <v>72</v>
      </c>
    </row>
    <row r="12051" spans="28:39">
      <c r="AB12051" s="59" t="s">
        <v>656</v>
      </c>
      <c r="AC12051" s="1">
        <v>2</v>
      </c>
      <c r="AD12051" s="38" t="s">
        <v>337</v>
      </c>
      <c r="AE12051" s="61" t="s">
        <v>136</v>
      </c>
      <c r="AF12051" s="51">
        <v>130</v>
      </c>
      <c r="AG12051" s="44">
        <v>30</v>
      </c>
      <c r="AH12051">
        <v>37</v>
      </c>
      <c r="AL12051" t="s">
        <v>22</v>
      </c>
      <c r="AM12051">
        <v>72</v>
      </c>
    </row>
    <row r="12052" spans="28:39">
      <c r="AB12052" s="59" t="s">
        <v>656</v>
      </c>
      <c r="AC12052" s="1">
        <v>2</v>
      </c>
      <c r="AD12052" s="38" t="s">
        <v>337</v>
      </c>
      <c r="AE12052" s="61" t="s">
        <v>136</v>
      </c>
      <c r="AF12052" s="51">
        <v>130</v>
      </c>
      <c r="AG12052" s="45">
        <v>40</v>
      </c>
      <c r="AH12052">
        <v>29</v>
      </c>
      <c r="AL12052" t="s">
        <v>22</v>
      </c>
      <c r="AM12052">
        <v>72</v>
      </c>
    </row>
    <row r="12053" spans="28:39">
      <c r="AB12053" s="59" t="s">
        <v>656</v>
      </c>
      <c r="AC12053" s="1">
        <v>2</v>
      </c>
      <c r="AD12053" s="38" t="s">
        <v>337</v>
      </c>
      <c r="AE12053" s="61" t="s">
        <v>136</v>
      </c>
      <c r="AF12053" s="51">
        <v>130</v>
      </c>
      <c r="AG12053" s="46">
        <v>50</v>
      </c>
      <c r="AH12053">
        <v>23</v>
      </c>
      <c r="AL12053" t="s">
        <v>22</v>
      </c>
      <c r="AM12053">
        <v>72</v>
      </c>
    </row>
    <row r="12054" spans="28:39">
      <c r="AB12054" s="59" t="s">
        <v>656</v>
      </c>
      <c r="AC12054" s="1">
        <v>2</v>
      </c>
      <c r="AD12054" s="38" t="s">
        <v>337</v>
      </c>
      <c r="AE12054" s="61" t="s">
        <v>136</v>
      </c>
      <c r="AF12054" s="51">
        <v>130</v>
      </c>
      <c r="AG12054" s="47">
        <v>60</v>
      </c>
      <c r="AH12054">
        <v>19</v>
      </c>
      <c r="AL12054" t="s">
        <v>22</v>
      </c>
      <c r="AM12054">
        <v>72</v>
      </c>
    </row>
    <row r="12055" spans="28:39">
      <c r="AB12055" s="59" t="s">
        <v>656</v>
      </c>
      <c r="AC12055" s="1">
        <v>2</v>
      </c>
      <c r="AD12055" s="38" t="s">
        <v>337</v>
      </c>
      <c r="AE12055" s="61" t="s">
        <v>136</v>
      </c>
      <c r="AF12055" s="51">
        <v>130</v>
      </c>
      <c r="AG12055" s="48">
        <v>70</v>
      </c>
      <c r="AH12055">
        <v>17</v>
      </c>
      <c r="AL12055" t="s">
        <v>22</v>
      </c>
      <c r="AM12055">
        <v>72</v>
      </c>
    </row>
    <row r="12056" spans="28:39">
      <c r="AB12056" s="59" t="s">
        <v>656</v>
      </c>
      <c r="AC12056" s="1">
        <v>2</v>
      </c>
      <c r="AD12056" s="38" t="s">
        <v>337</v>
      </c>
      <c r="AE12056" s="61" t="s">
        <v>136</v>
      </c>
      <c r="AF12056" s="52">
        <v>140</v>
      </c>
      <c r="AG12056" s="41">
        <v>0</v>
      </c>
      <c r="AH12056">
        <v>68</v>
      </c>
      <c r="AL12056" t="s">
        <v>22</v>
      </c>
      <c r="AM12056">
        <v>72</v>
      </c>
    </row>
    <row r="12057" spans="28:39">
      <c r="AB12057" s="59" t="s">
        <v>656</v>
      </c>
      <c r="AC12057" s="1">
        <v>2</v>
      </c>
      <c r="AD12057" s="38" t="s">
        <v>337</v>
      </c>
      <c r="AE12057" s="61" t="s">
        <v>136</v>
      </c>
      <c r="AF12057" s="52">
        <v>140</v>
      </c>
      <c r="AG12057" s="42">
        <v>10</v>
      </c>
      <c r="AH12057">
        <v>68</v>
      </c>
      <c r="AL12057" t="s">
        <v>22</v>
      </c>
      <c r="AM12057">
        <v>72</v>
      </c>
    </row>
    <row r="12058" spans="28:39">
      <c r="AB12058" s="59" t="s">
        <v>656</v>
      </c>
      <c r="AC12058" s="1">
        <v>2</v>
      </c>
      <c r="AD12058" s="38" t="s">
        <v>337</v>
      </c>
      <c r="AE12058" s="61" t="s">
        <v>136</v>
      </c>
      <c r="AF12058" s="52">
        <v>140</v>
      </c>
      <c r="AG12058" s="43">
        <v>20</v>
      </c>
      <c r="AH12058">
        <v>54</v>
      </c>
      <c r="AL12058" t="s">
        <v>22</v>
      </c>
      <c r="AM12058">
        <v>72</v>
      </c>
    </row>
    <row r="12059" spans="28:39">
      <c r="AB12059" s="59" t="s">
        <v>656</v>
      </c>
      <c r="AC12059" s="1">
        <v>2</v>
      </c>
      <c r="AD12059" s="38" t="s">
        <v>337</v>
      </c>
      <c r="AE12059" s="61" t="s">
        <v>136</v>
      </c>
      <c r="AF12059" s="52">
        <v>140</v>
      </c>
      <c r="AG12059" s="44">
        <v>30</v>
      </c>
      <c r="AH12059">
        <v>37</v>
      </c>
      <c r="AL12059" t="s">
        <v>22</v>
      </c>
      <c r="AM12059">
        <v>72</v>
      </c>
    </row>
    <row r="12060" spans="28:39">
      <c r="AB12060" s="59" t="s">
        <v>656</v>
      </c>
      <c r="AC12060" s="1">
        <v>2</v>
      </c>
      <c r="AD12060" s="38" t="s">
        <v>337</v>
      </c>
      <c r="AE12060" s="61" t="s">
        <v>136</v>
      </c>
      <c r="AF12060" s="52">
        <v>140</v>
      </c>
      <c r="AG12060" s="45">
        <v>40</v>
      </c>
      <c r="AH12060">
        <v>29</v>
      </c>
      <c r="AL12060" t="s">
        <v>22</v>
      </c>
      <c r="AM12060">
        <v>72</v>
      </c>
    </row>
    <row r="12061" spans="28:39">
      <c r="AB12061" s="59" t="s">
        <v>656</v>
      </c>
      <c r="AC12061" s="1">
        <v>2</v>
      </c>
      <c r="AD12061" s="38" t="s">
        <v>337</v>
      </c>
      <c r="AE12061" s="61" t="s">
        <v>136</v>
      </c>
      <c r="AF12061" s="52">
        <v>140</v>
      </c>
      <c r="AG12061" s="46">
        <v>50</v>
      </c>
      <c r="AH12061">
        <v>23</v>
      </c>
      <c r="AL12061" t="s">
        <v>22</v>
      </c>
      <c r="AM12061">
        <v>72</v>
      </c>
    </row>
    <row r="12062" spans="28:39">
      <c r="AB12062" s="59" t="s">
        <v>656</v>
      </c>
      <c r="AC12062" s="1">
        <v>2</v>
      </c>
      <c r="AD12062" s="38" t="s">
        <v>337</v>
      </c>
      <c r="AE12062" s="61" t="s">
        <v>136</v>
      </c>
      <c r="AF12062" s="52">
        <v>140</v>
      </c>
      <c r="AG12062" s="47">
        <v>60</v>
      </c>
      <c r="AH12062">
        <v>19</v>
      </c>
      <c r="AL12062" t="s">
        <v>22</v>
      </c>
      <c r="AM12062">
        <v>72</v>
      </c>
    </row>
    <row r="12063" spans="28:39">
      <c r="AB12063" s="59" t="s">
        <v>656</v>
      </c>
      <c r="AC12063" s="1">
        <v>2</v>
      </c>
      <c r="AD12063" s="38" t="s">
        <v>337</v>
      </c>
      <c r="AE12063" s="61" t="s">
        <v>136</v>
      </c>
      <c r="AF12063" s="52">
        <v>140</v>
      </c>
      <c r="AG12063" s="48">
        <v>70</v>
      </c>
      <c r="AH12063">
        <v>17</v>
      </c>
      <c r="AL12063" t="s">
        <v>22</v>
      </c>
      <c r="AM12063">
        <v>72</v>
      </c>
    </row>
    <row r="12064" spans="28:39">
      <c r="AB12064" s="59" t="s">
        <v>656</v>
      </c>
      <c r="AC12064" s="1">
        <v>2</v>
      </c>
      <c r="AD12064" s="38" t="s">
        <v>337</v>
      </c>
      <c r="AE12064" s="61" t="s">
        <v>136</v>
      </c>
      <c r="AF12064" s="53">
        <v>150</v>
      </c>
      <c r="AG12064" s="41">
        <v>0</v>
      </c>
      <c r="AH12064">
        <v>53</v>
      </c>
      <c r="AL12064" t="s">
        <v>22</v>
      </c>
      <c r="AM12064">
        <v>72</v>
      </c>
    </row>
    <row r="12065" spans="28:39">
      <c r="AB12065" s="59" t="s">
        <v>656</v>
      </c>
      <c r="AC12065" s="1">
        <v>2</v>
      </c>
      <c r="AD12065" s="38" t="s">
        <v>337</v>
      </c>
      <c r="AE12065" s="61" t="s">
        <v>136</v>
      </c>
      <c r="AF12065" s="53">
        <v>150</v>
      </c>
      <c r="AG12065" s="42">
        <v>10</v>
      </c>
      <c r="AH12065">
        <v>53</v>
      </c>
      <c r="AL12065" t="s">
        <v>22</v>
      </c>
      <c r="AM12065">
        <v>72</v>
      </c>
    </row>
    <row r="12066" spans="28:39">
      <c r="AB12066" s="59" t="s">
        <v>656</v>
      </c>
      <c r="AC12066" s="1">
        <v>2</v>
      </c>
      <c r="AD12066" s="38" t="s">
        <v>337</v>
      </c>
      <c r="AE12066" s="61" t="s">
        <v>136</v>
      </c>
      <c r="AF12066" s="53">
        <v>150</v>
      </c>
      <c r="AG12066" s="43">
        <v>20</v>
      </c>
      <c r="AH12066">
        <v>53</v>
      </c>
      <c r="AL12066" t="s">
        <v>22</v>
      </c>
      <c r="AM12066">
        <v>72</v>
      </c>
    </row>
    <row r="12067" spans="28:39">
      <c r="AB12067" s="59" t="s">
        <v>656</v>
      </c>
      <c r="AC12067" s="1">
        <v>2</v>
      </c>
      <c r="AD12067" s="38" t="s">
        <v>337</v>
      </c>
      <c r="AE12067" s="61" t="s">
        <v>136</v>
      </c>
      <c r="AF12067" s="53">
        <v>150</v>
      </c>
      <c r="AG12067" s="44">
        <v>30</v>
      </c>
      <c r="AH12067">
        <v>37</v>
      </c>
      <c r="AL12067" t="s">
        <v>22</v>
      </c>
      <c r="AM12067">
        <v>72</v>
      </c>
    </row>
    <row r="12068" spans="28:39">
      <c r="AB12068" s="59" t="s">
        <v>656</v>
      </c>
      <c r="AC12068" s="1">
        <v>2</v>
      </c>
      <c r="AD12068" s="38" t="s">
        <v>337</v>
      </c>
      <c r="AE12068" s="61" t="s">
        <v>136</v>
      </c>
      <c r="AF12068" s="53">
        <v>150</v>
      </c>
      <c r="AG12068" s="45">
        <v>40</v>
      </c>
      <c r="AH12068">
        <v>29</v>
      </c>
      <c r="AL12068" t="s">
        <v>22</v>
      </c>
      <c r="AM12068">
        <v>72</v>
      </c>
    </row>
    <row r="12069" spans="28:39">
      <c r="AB12069" s="59" t="s">
        <v>656</v>
      </c>
      <c r="AC12069" s="1">
        <v>2</v>
      </c>
      <c r="AD12069" s="38" t="s">
        <v>337</v>
      </c>
      <c r="AE12069" s="61" t="s">
        <v>136</v>
      </c>
      <c r="AF12069" s="53">
        <v>150</v>
      </c>
      <c r="AG12069" s="46">
        <v>50</v>
      </c>
      <c r="AH12069">
        <v>23</v>
      </c>
      <c r="AL12069" t="s">
        <v>22</v>
      </c>
      <c r="AM12069">
        <v>72</v>
      </c>
    </row>
    <row r="12070" spans="28:39">
      <c r="AB12070" s="59" t="s">
        <v>656</v>
      </c>
      <c r="AC12070" s="1">
        <v>2</v>
      </c>
      <c r="AD12070" s="38" t="s">
        <v>337</v>
      </c>
      <c r="AE12070" s="61" t="s">
        <v>136</v>
      </c>
      <c r="AF12070" s="53">
        <v>150</v>
      </c>
      <c r="AG12070" s="47">
        <v>60</v>
      </c>
      <c r="AH12070">
        <v>19</v>
      </c>
      <c r="AL12070" t="s">
        <v>22</v>
      </c>
      <c r="AM12070">
        <v>72</v>
      </c>
    </row>
    <row r="12071" spans="28:39">
      <c r="AB12071" s="59" t="s">
        <v>656</v>
      </c>
      <c r="AC12071" s="1">
        <v>2</v>
      </c>
      <c r="AD12071" s="38" t="s">
        <v>337</v>
      </c>
      <c r="AE12071" s="61" t="s">
        <v>136</v>
      </c>
      <c r="AF12071" s="53">
        <v>150</v>
      </c>
      <c r="AG12071" s="48">
        <v>70</v>
      </c>
      <c r="AH12071">
        <v>17</v>
      </c>
      <c r="AL12071" t="s">
        <v>22</v>
      </c>
      <c r="AM12071">
        <v>72</v>
      </c>
    </row>
    <row r="12072" spans="28:39">
      <c r="AB12072" s="59" t="s">
        <v>656</v>
      </c>
      <c r="AC12072" s="1">
        <v>2</v>
      </c>
      <c r="AD12072" s="38" t="s">
        <v>337</v>
      </c>
      <c r="AE12072" s="61" t="s">
        <v>136</v>
      </c>
      <c r="AF12072" s="54">
        <v>160</v>
      </c>
      <c r="AG12072" s="41">
        <v>0</v>
      </c>
      <c r="AH12072">
        <v>51</v>
      </c>
      <c r="AL12072" t="s">
        <v>22</v>
      </c>
      <c r="AM12072">
        <v>72</v>
      </c>
    </row>
    <row r="12073" spans="28:39">
      <c r="AB12073" s="59" t="s">
        <v>656</v>
      </c>
      <c r="AC12073" s="1">
        <v>2</v>
      </c>
      <c r="AD12073" s="38" t="s">
        <v>337</v>
      </c>
      <c r="AE12073" s="61" t="s">
        <v>136</v>
      </c>
      <c r="AF12073" s="54">
        <v>160</v>
      </c>
      <c r="AG12073" s="42">
        <v>10</v>
      </c>
      <c r="AH12073">
        <v>51</v>
      </c>
      <c r="AL12073" t="s">
        <v>22</v>
      </c>
      <c r="AM12073">
        <v>72</v>
      </c>
    </row>
    <row r="12074" spans="28:39">
      <c r="AB12074" s="59" t="s">
        <v>656</v>
      </c>
      <c r="AC12074" s="1">
        <v>2</v>
      </c>
      <c r="AD12074" s="38" t="s">
        <v>337</v>
      </c>
      <c r="AE12074" s="61" t="s">
        <v>136</v>
      </c>
      <c r="AF12074" s="54">
        <v>160</v>
      </c>
      <c r="AG12074" s="43">
        <v>20</v>
      </c>
      <c r="AH12074">
        <v>51</v>
      </c>
      <c r="AL12074" t="s">
        <v>22</v>
      </c>
      <c r="AM12074">
        <v>72</v>
      </c>
    </row>
    <row r="12075" spans="28:39">
      <c r="AB12075" s="59" t="s">
        <v>656</v>
      </c>
      <c r="AC12075" s="1">
        <v>2</v>
      </c>
      <c r="AD12075" s="38" t="s">
        <v>337</v>
      </c>
      <c r="AE12075" s="61" t="s">
        <v>136</v>
      </c>
      <c r="AF12075" s="54">
        <v>160</v>
      </c>
      <c r="AG12075" s="44">
        <v>30</v>
      </c>
      <c r="AH12075">
        <v>37</v>
      </c>
      <c r="AL12075" t="s">
        <v>22</v>
      </c>
      <c r="AM12075">
        <v>72</v>
      </c>
    </row>
    <row r="12076" spans="28:39">
      <c r="AB12076" s="59" t="s">
        <v>656</v>
      </c>
      <c r="AC12076" s="1">
        <v>2</v>
      </c>
      <c r="AD12076" s="38" t="s">
        <v>337</v>
      </c>
      <c r="AE12076" s="61" t="s">
        <v>136</v>
      </c>
      <c r="AF12076" s="54">
        <v>160</v>
      </c>
      <c r="AG12076" s="45">
        <v>40</v>
      </c>
      <c r="AH12076">
        <v>29</v>
      </c>
      <c r="AL12076" t="s">
        <v>22</v>
      </c>
      <c r="AM12076">
        <v>72</v>
      </c>
    </row>
    <row r="12077" spans="28:39">
      <c r="AB12077" s="59" t="s">
        <v>656</v>
      </c>
      <c r="AC12077" s="1">
        <v>2</v>
      </c>
      <c r="AD12077" s="38" t="s">
        <v>337</v>
      </c>
      <c r="AE12077" s="61" t="s">
        <v>136</v>
      </c>
      <c r="AF12077" s="54">
        <v>160</v>
      </c>
      <c r="AG12077" s="46">
        <v>50</v>
      </c>
      <c r="AH12077">
        <v>23</v>
      </c>
      <c r="AL12077" t="s">
        <v>22</v>
      </c>
      <c r="AM12077">
        <v>72</v>
      </c>
    </row>
    <row r="12078" spans="28:39">
      <c r="AB12078" s="59" t="s">
        <v>656</v>
      </c>
      <c r="AC12078" s="1">
        <v>2</v>
      </c>
      <c r="AD12078" s="38" t="s">
        <v>337</v>
      </c>
      <c r="AE12078" s="61" t="s">
        <v>136</v>
      </c>
      <c r="AF12078" s="54">
        <v>160</v>
      </c>
      <c r="AG12078" s="47">
        <v>60</v>
      </c>
      <c r="AH12078">
        <v>19</v>
      </c>
      <c r="AL12078" t="s">
        <v>22</v>
      </c>
      <c r="AM12078">
        <v>72</v>
      </c>
    </row>
    <row r="12079" spans="28:39">
      <c r="AB12079" s="59" t="s">
        <v>656</v>
      </c>
      <c r="AC12079" s="1">
        <v>2</v>
      </c>
      <c r="AD12079" s="38" t="s">
        <v>337</v>
      </c>
      <c r="AE12079" s="61" t="s">
        <v>136</v>
      </c>
      <c r="AF12079" s="54">
        <v>160</v>
      </c>
      <c r="AG12079" s="48">
        <v>70</v>
      </c>
      <c r="AH12079">
        <v>17</v>
      </c>
      <c r="AL12079" t="s">
        <v>22</v>
      </c>
      <c r="AM12079">
        <v>72</v>
      </c>
    </row>
    <row r="12080" spans="28:39">
      <c r="AB12080" s="59" t="s">
        <v>656</v>
      </c>
      <c r="AC12080" s="1">
        <v>2</v>
      </c>
      <c r="AD12080" s="38" t="s">
        <v>337</v>
      </c>
      <c r="AE12080" s="61" t="s">
        <v>136</v>
      </c>
      <c r="AF12080" s="55">
        <v>170</v>
      </c>
      <c r="AG12080" s="41">
        <v>0</v>
      </c>
      <c r="AH12080">
        <v>49</v>
      </c>
      <c r="AL12080" t="s">
        <v>22</v>
      </c>
      <c r="AM12080">
        <v>72</v>
      </c>
    </row>
    <row r="12081" spans="28:39">
      <c r="AB12081" s="59" t="s">
        <v>656</v>
      </c>
      <c r="AC12081" s="1">
        <v>2</v>
      </c>
      <c r="AD12081" s="38" t="s">
        <v>337</v>
      </c>
      <c r="AE12081" s="61" t="s">
        <v>136</v>
      </c>
      <c r="AF12081" s="55">
        <v>170</v>
      </c>
      <c r="AG12081" s="42">
        <v>10</v>
      </c>
      <c r="AH12081">
        <v>49</v>
      </c>
      <c r="AL12081" t="s">
        <v>22</v>
      </c>
      <c r="AM12081">
        <v>72</v>
      </c>
    </row>
    <row r="12082" spans="28:39">
      <c r="AB12082" s="59" t="s">
        <v>656</v>
      </c>
      <c r="AC12082" s="1">
        <v>2</v>
      </c>
      <c r="AD12082" s="38" t="s">
        <v>337</v>
      </c>
      <c r="AE12082" s="61" t="s">
        <v>136</v>
      </c>
      <c r="AF12082" s="55">
        <v>170</v>
      </c>
      <c r="AG12082" s="43">
        <v>20</v>
      </c>
      <c r="AH12082">
        <v>49</v>
      </c>
      <c r="AL12082" t="s">
        <v>22</v>
      </c>
      <c r="AM12082">
        <v>72</v>
      </c>
    </row>
    <row r="12083" spans="28:39">
      <c r="AB12083" s="59" t="s">
        <v>656</v>
      </c>
      <c r="AC12083" s="1">
        <v>2</v>
      </c>
      <c r="AD12083" s="38" t="s">
        <v>337</v>
      </c>
      <c r="AE12083" s="61" t="s">
        <v>136</v>
      </c>
      <c r="AF12083" s="55">
        <v>170</v>
      </c>
      <c r="AG12083" s="44">
        <v>30</v>
      </c>
      <c r="AH12083">
        <v>37</v>
      </c>
      <c r="AL12083" t="s">
        <v>22</v>
      </c>
      <c r="AM12083">
        <v>72</v>
      </c>
    </row>
    <row r="12084" spans="28:39">
      <c r="AB12084" s="59" t="s">
        <v>656</v>
      </c>
      <c r="AC12084" s="1">
        <v>2</v>
      </c>
      <c r="AD12084" s="38" t="s">
        <v>337</v>
      </c>
      <c r="AE12084" s="61" t="s">
        <v>136</v>
      </c>
      <c r="AF12084" s="55">
        <v>170</v>
      </c>
      <c r="AG12084" s="45">
        <v>40</v>
      </c>
      <c r="AH12084">
        <v>29</v>
      </c>
      <c r="AL12084" t="s">
        <v>22</v>
      </c>
      <c r="AM12084">
        <v>72</v>
      </c>
    </row>
    <row r="12085" spans="28:39">
      <c r="AB12085" s="59" t="s">
        <v>656</v>
      </c>
      <c r="AC12085" s="1">
        <v>2</v>
      </c>
      <c r="AD12085" s="38" t="s">
        <v>337</v>
      </c>
      <c r="AE12085" s="61" t="s">
        <v>136</v>
      </c>
      <c r="AF12085" s="55">
        <v>170</v>
      </c>
      <c r="AG12085" s="46">
        <v>50</v>
      </c>
      <c r="AH12085">
        <v>23</v>
      </c>
      <c r="AL12085" t="s">
        <v>22</v>
      </c>
      <c r="AM12085">
        <v>72</v>
      </c>
    </row>
    <row r="12086" spans="28:39">
      <c r="AB12086" s="59" t="s">
        <v>656</v>
      </c>
      <c r="AC12086" s="1">
        <v>2</v>
      </c>
      <c r="AD12086" s="38" t="s">
        <v>337</v>
      </c>
      <c r="AE12086" s="61" t="s">
        <v>136</v>
      </c>
      <c r="AF12086" s="55">
        <v>170</v>
      </c>
      <c r="AG12086" s="47">
        <v>60</v>
      </c>
      <c r="AH12086">
        <v>19</v>
      </c>
      <c r="AL12086" t="s">
        <v>22</v>
      </c>
      <c r="AM12086">
        <v>72</v>
      </c>
    </row>
    <row r="12087" spans="28:39">
      <c r="AB12087" s="59" t="s">
        <v>656</v>
      </c>
      <c r="AC12087" s="1">
        <v>2</v>
      </c>
      <c r="AD12087" s="38" t="s">
        <v>337</v>
      </c>
      <c r="AE12087" s="61" t="s">
        <v>136</v>
      </c>
      <c r="AF12087" s="55">
        <v>170</v>
      </c>
      <c r="AG12087" s="48">
        <v>70</v>
      </c>
      <c r="AH12087">
        <v>17</v>
      </c>
      <c r="AL12087" t="s">
        <v>22</v>
      </c>
      <c r="AM12087">
        <v>72</v>
      </c>
    </row>
    <row r="12088" spans="28:39">
      <c r="AB12088" s="59" t="s">
        <v>656</v>
      </c>
      <c r="AC12088" s="1">
        <v>2</v>
      </c>
      <c r="AD12088" s="38" t="s">
        <v>337</v>
      </c>
      <c r="AE12088" s="61" t="s">
        <v>136</v>
      </c>
      <c r="AF12088" s="56">
        <v>180</v>
      </c>
      <c r="AG12088" s="41">
        <v>0</v>
      </c>
      <c r="AH12088">
        <v>48</v>
      </c>
      <c r="AL12088" t="s">
        <v>22</v>
      </c>
      <c r="AM12088">
        <v>72</v>
      </c>
    </row>
    <row r="12089" spans="28:39">
      <c r="AB12089" s="59" t="s">
        <v>656</v>
      </c>
      <c r="AC12089" s="1">
        <v>2</v>
      </c>
      <c r="AD12089" s="38" t="s">
        <v>337</v>
      </c>
      <c r="AE12089" s="61" t="s">
        <v>136</v>
      </c>
      <c r="AF12089" s="56">
        <v>180</v>
      </c>
      <c r="AG12089" s="42">
        <v>10</v>
      </c>
      <c r="AH12089">
        <v>48</v>
      </c>
      <c r="AL12089" t="s">
        <v>22</v>
      </c>
      <c r="AM12089">
        <v>72</v>
      </c>
    </row>
    <row r="12090" spans="28:39">
      <c r="AB12090" s="59" t="s">
        <v>656</v>
      </c>
      <c r="AC12090" s="1">
        <v>2</v>
      </c>
      <c r="AD12090" s="38" t="s">
        <v>337</v>
      </c>
      <c r="AE12090" s="61" t="s">
        <v>136</v>
      </c>
      <c r="AF12090" s="56">
        <v>180</v>
      </c>
      <c r="AG12090" s="43">
        <v>20</v>
      </c>
      <c r="AH12090">
        <v>48</v>
      </c>
      <c r="AL12090" t="s">
        <v>22</v>
      </c>
      <c r="AM12090">
        <v>72</v>
      </c>
    </row>
    <row r="12091" spans="28:39">
      <c r="AB12091" s="59" t="s">
        <v>656</v>
      </c>
      <c r="AC12091" s="1">
        <v>2</v>
      </c>
      <c r="AD12091" s="38" t="s">
        <v>337</v>
      </c>
      <c r="AE12091" s="61" t="s">
        <v>136</v>
      </c>
      <c r="AF12091" s="56">
        <v>180</v>
      </c>
      <c r="AG12091" s="44">
        <v>30</v>
      </c>
      <c r="AH12091">
        <v>37</v>
      </c>
      <c r="AL12091" t="s">
        <v>22</v>
      </c>
      <c r="AM12091">
        <v>72</v>
      </c>
    </row>
    <row r="12092" spans="28:39">
      <c r="AB12092" s="59" t="s">
        <v>656</v>
      </c>
      <c r="AC12092" s="1">
        <v>2</v>
      </c>
      <c r="AD12092" s="38" t="s">
        <v>337</v>
      </c>
      <c r="AE12092" s="61" t="s">
        <v>136</v>
      </c>
      <c r="AF12092" s="56">
        <v>180</v>
      </c>
      <c r="AG12092" s="45">
        <v>40</v>
      </c>
      <c r="AH12092">
        <v>29</v>
      </c>
      <c r="AL12092" t="s">
        <v>22</v>
      </c>
      <c r="AM12092">
        <v>72</v>
      </c>
    </row>
    <row r="12093" spans="28:39">
      <c r="AB12093" s="59" t="s">
        <v>656</v>
      </c>
      <c r="AC12093" s="1">
        <v>2</v>
      </c>
      <c r="AD12093" s="38" t="s">
        <v>337</v>
      </c>
      <c r="AE12093" s="61" t="s">
        <v>136</v>
      </c>
      <c r="AF12093" s="56">
        <v>180</v>
      </c>
      <c r="AG12093" s="46">
        <v>50</v>
      </c>
      <c r="AH12093">
        <v>23</v>
      </c>
      <c r="AL12093" t="s">
        <v>22</v>
      </c>
      <c r="AM12093">
        <v>72</v>
      </c>
    </row>
    <row r="12094" spans="28:39">
      <c r="AB12094" s="59" t="s">
        <v>656</v>
      </c>
      <c r="AC12094" s="1">
        <v>2</v>
      </c>
      <c r="AD12094" s="38" t="s">
        <v>337</v>
      </c>
      <c r="AE12094" s="61" t="s">
        <v>136</v>
      </c>
      <c r="AF12094" s="56">
        <v>180</v>
      </c>
      <c r="AG12094" s="47">
        <v>60</v>
      </c>
      <c r="AH12094">
        <v>19</v>
      </c>
      <c r="AL12094" t="s">
        <v>22</v>
      </c>
      <c r="AM12094">
        <v>72</v>
      </c>
    </row>
    <row r="12095" spans="28:39">
      <c r="AB12095" s="59" t="s">
        <v>656</v>
      </c>
      <c r="AC12095" s="1">
        <v>2</v>
      </c>
      <c r="AD12095" s="38" t="s">
        <v>337</v>
      </c>
      <c r="AE12095" s="61" t="s">
        <v>136</v>
      </c>
      <c r="AF12095" s="56">
        <v>180</v>
      </c>
      <c r="AG12095" s="48">
        <v>70</v>
      </c>
      <c r="AH12095">
        <v>17</v>
      </c>
      <c r="AL12095" t="s">
        <v>22</v>
      </c>
      <c r="AM12095">
        <v>72</v>
      </c>
    </row>
    <row r="12096" spans="28:39">
      <c r="AB12096" s="59" t="s">
        <v>656</v>
      </c>
      <c r="AC12096" s="1">
        <v>2</v>
      </c>
      <c r="AD12096" s="38" t="s">
        <v>337</v>
      </c>
      <c r="AE12096" s="61" t="s">
        <v>136</v>
      </c>
      <c r="AF12096" s="57">
        <v>200</v>
      </c>
      <c r="AG12096" s="41">
        <v>0</v>
      </c>
      <c r="AH12096">
        <v>44</v>
      </c>
      <c r="AL12096" t="s">
        <v>22</v>
      </c>
      <c r="AM12096">
        <v>72</v>
      </c>
    </row>
    <row r="12097" spans="28:39">
      <c r="AB12097" s="59" t="s">
        <v>656</v>
      </c>
      <c r="AC12097" s="1">
        <v>2</v>
      </c>
      <c r="AD12097" s="38" t="s">
        <v>337</v>
      </c>
      <c r="AE12097" s="61" t="s">
        <v>136</v>
      </c>
      <c r="AF12097" s="57">
        <v>200</v>
      </c>
      <c r="AG12097" s="42">
        <v>10</v>
      </c>
      <c r="AH12097">
        <v>44</v>
      </c>
      <c r="AL12097" t="s">
        <v>22</v>
      </c>
      <c r="AM12097">
        <v>72</v>
      </c>
    </row>
    <row r="12098" spans="28:39">
      <c r="AB12098" s="59" t="s">
        <v>656</v>
      </c>
      <c r="AC12098" s="1">
        <v>2</v>
      </c>
      <c r="AD12098" s="38" t="s">
        <v>337</v>
      </c>
      <c r="AE12098" s="61" t="s">
        <v>136</v>
      </c>
      <c r="AF12098" s="57">
        <v>200</v>
      </c>
      <c r="AG12098" s="43">
        <v>20</v>
      </c>
      <c r="AH12098">
        <v>44</v>
      </c>
      <c r="AL12098" t="s">
        <v>22</v>
      </c>
      <c r="AM12098">
        <v>72</v>
      </c>
    </row>
    <row r="12099" spans="28:39">
      <c r="AB12099" s="59" t="s">
        <v>656</v>
      </c>
      <c r="AC12099" s="1">
        <v>2</v>
      </c>
      <c r="AD12099" s="38" t="s">
        <v>337</v>
      </c>
      <c r="AE12099" s="61" t="s">
        <v>136</v>
      </c>
      <c r="AF12099" s="57">
        <v>200</v>
      </c>
      <c r="AG12099" s="44">
        <v>30</v>
      </c>
      <c r="AH12099">
        <v>37</v>
      </c>
      <c r="AL12099" t="s">
        <v>22</v>
      </c>
      <c r="AM12099">
        <v>72</v>
      </c>
    </row>
    <row r="12100" spans="28:39">
      <c r="AB12100" s="59" t="s">
        <v>656</v>
      </c>
      <c r="AC12100" s="1">
        <v>2</v>
      </c>
      <c r="AD12100" s="38" t="s">
        <v>337</v>
      </c>
      <c r="AE12100" s="61" t="s">
        <v>136</v>
      </c>
      <c r="AF12100" s="57">
        <v>200</v>
      </c>
      <c r="AG12100" s="45">
        <v>40</v>
      </c>
      <c r="AH12100">
        <v>29</v>
      </c>
      <c r="AL12100" t="s">
        <v>22</v>
      </c>
      <c r="AM12100">
        <v>72</v>
      </c>
    </row>
    <row r="12101" spans="28:39">
      <c r="AB12101" s="59" t="s">
        <v>656</v>
      </c>
      <c r="AC12101" s="1">
        <v>2</v>
      </c>
      <c r="AD12101" s="38" t="s">
        <v>337</v>
      </c>
      <c r="AE12101" s="61" t="s">
        <v>136</v>
      </c>
      <c r="AF12101" s="57">
        <v>200</v>
      </c>
      <c r="AG12101" s="46">
        <v>50</v>
      </c>
      <c r="AH12101">
        <v>23</v>
      </c>
      <c r="AL12101" t="s">
        <v>22</v>
      </c>
      <c r="AM12101">
        <v>72</v>
      </c>
    </row>
    <row r="12102" spans="28:39">
      <c r="AB12102" s="59" t="s">
        <v>656</v>
      </c>
      <c r="AC12102" s="1">
        <v>2</v>
      </c>
      <c r="AD12102" s="38" t="s">
        <v>337</v>
      </c>
      <c r="AE12102" s="61" t="s">
        <v>136</v>
      </c>
      <c r="AF12102" s="57">
        <v>200</v>
      </c>
      <c r="AG12102" s="47">
        <v>60</v>
      </c>
      <c r="AH12102">
        <v>19</v>
      </c>
      <c r="AL12102" t="s">
        <v>22</v>
      </c>
      <c r="AM12102">
        <v>72</v>
      </c>
    </row>
    <row r="12103" spans="28:39">
      <c r="AB12103" s="59" t="s">
        <v>656</v>
      </c>
      <c r="AC12103" s="1">
        <v>2</v>
      </c>
      <c r="AD12103" s="38" t="s">
        <v>337</v>
      </c>
      <c r="AE12103" s="61" t="s">
        <v>136</v>
      </c>
      <c r="AF12103" s="57">
        <v>200</v>
      </c>
      <c r="AG12103" s="48">
        <v>70</v>
      </c>
      <c r="AH12103">
        <v>17</v>
      </c>
      <c r="AL12103" t="s">
        <v>22</v>
      </c>
      <c r="AM12103">
        <v>72</v>
      </c>
    </row>
    <row r="12104" spans="28:39">
      <c r="AB12104" s="59" t="s">
        <v>656</v>
      </c>
      <c r="AC12104" s="1">
        <v>2</v>
      </c>
      <c r="AD12104" s="38" t="s">
        <v>427</v>
      </c>
      <c r="AE12104" s="61" t="s">
        <v>136</v>
      </c>
      <c r="AF12104" s="40">
        <v>110</v>
      </c>
      <c r="AG12104" s="41">
        <v>0</v>
      </c>
      <c r="AH12104">
        <v>72</v>
      </c>
      <c r="AL12104" t="s">
        <v>22</v>
      </c>
      <c r="AM12104">
        <v>72</v>
      </c>
    </row>
    <row r="12105" spans="28:39">
      <c r="AB12105" s="59" t="s">
        <v>656</v>
      </c>
      <c r="AC12105" s="1">
        <v>2</v>
      </c>
      <c r="AD12105" s="38" t="s">
        <v>427</v>
      </c>
      <c r="AE12105" s="61" t="s">
        <v>136</v>
      </c>
      <c r="AF12105" s="40">
        <v>110</v>
      </c>
      <c r="AG12105" s="42">
        <v>10</v>
      </c>
      <c r="AH12105">
        <v>72</v>
      </c>
      <c r="AL12105" t="s">
        <v>22</v>
      </c>
      <c r="AM12105">
        <v>72</v>
      </c>
    </row>
    <row r="12106" spans="28:39">
      <c r="AB12106" s="59" t="s">
        <v>656</v>
      </c>
      <c r="AC12106" s="1">
        <v>2</v>
      </c>
      <c r="AD12106" s="38" t="s">
        <v>427</v>
      </c>
      <c r="AE12106" s="61" t="s">
        <v>136</v>
      </c>
      <c r="AF12106" s="40">
        <v>110</v>
      </c>
      <c r="AG12106" s="43">
        <v>20</v>
      </c>
      <c r="AH12106">
        <v>54</v>
      </c>
      <c r="AL12106" t="s">
        <v>22</v>
      </c>
      <c r="AM12106">
        <v>72</v>
      </c>
    </row>
    <row r="12107" spans="28:39">
      <c r="AB12107" s="59" t="s">
        <v>656</v>
      </c>
      <c r="AC12107" s="1">
        <v>2</v>
      </c>
      <c r="AD12107" s="38" t="s">
        <v>427</v>
      </c>
      <c r="AE12107" s="61" t="s">
        <v>136</v>
      </c>
      <c r="AF12107" s="40">
        <v>110</v>
      </c>
      <c r="AG12107" s="44">
        <v>30</v>
      </c>
      <c r="AH12107">
        <v>37</v>
      </c>
      <c r="AL12107" t="s">
        <v>22</v>
      </c>
      <c r="AM12107">
        <v>72</v>
      </c>
    </row>
    <row r="12108" spans="28:39">
      <c r="AB12108" s="59" t="s">
        <v>656</v>
      </c>
      <c r="AC12108" s="1">
        <v>2</v>
      </c>
      <c r="AD12108" s="38" t="s">
        <v>427</v>
      </c>
      <c r="AE12108" s="61" t="s">
        <v>136</v>
      </c>
      <c r="AF12108" s="40">
        <v>110</v>
      </c>
      <c r="AG12108" s="45">
        <v>40</v>
      </c>
      <c r="AH12108">
        <v>29</v>
      </c>
      <c r="AL12108" t="s">
        <v>22</v>
      </c>
      <c r="AM12108">
        <v>72</v>
      </c>
    </row>
    <row r="12109" spans="28:39">
      <c r="AB12109" s="59" t="s">
        <v>656</v>
      </c>
      <c r="AC12109" s="1">
        <v>2</v>
      </c>
      <c r="AD12109" s="38" t="s">
        <v>427</v>
      </c>
      <c r="AE12109" s="61" t="s">
        <v>136</v>
      </c>
      <c r="AF12109" s="40">
        <v>110</v>
      </c>
      <c r="AG12109" s="46">
        <v>50</v>
      </c>
      <c r="AH12109">
        <v>23</v>
      </c>
      <c r="AL12109" t="s">
        <v>22</v>
      </c>
      <c r="AM12109">
        <v>72</v>
      </c>
    </row>
    <row r="12110" spans="28:39">
      <c r="AB12110" s="59" t="s">
        <v>656</v>
      </c>
      <c r="AC12110" s="1">
        <v>2</v>
      </c>
      <c r="AD12110" s="38" t="s">
        <v>427</v>
      </c>
      <c r="AE12110" s="61" t="s">
        <v>136</v>
      </c>
      <c r="AF12110" s="40">
        <v>110</v>
      </c>
      <c r="AG12110" s="47">
        <v>60</v>
      </c>
      <c r="AH12110">
        <v>19</v>
      </c>
      <c r="AL12110" t="s">
        <v>22</v>
      </c>
      <c r="AM12110">
        <v>72</v>
      </c>
    </row>
    <row r="12111" spans="28:39">
      <c r="AB12111" s="59" t="s">
        <v>656</v>
      </c>
      <c r="AC12111" s="1">
        <v>2</v>
      </c>
      <c r="AD12111" s="38" t="s">
        <v>427</v>
      </c>
      <c r="AE12111" s="61" t="s">
        <v>136</v>
      </c>
      <c r="AF12111" s="40">
        <v>110</v>
      </c>
      <c r="AG12111" s="48">
        <v>70</v>
      </c>
      <c r="AH12111">
        <v>17</v>
      </c>
      <c r="AL12111" t="s">
        <v>22</v>
      </c>
      <c r="AM12111">
        <v>72</v>
      </c>
    </row>
    <row r="12112" spans="28:39">
      <c r="AB12112" s="59" t="s">
        <v>656</v>
      </c>
      <c r="AC12112" s="1">
        <v>2</v>
      </c>
      <c r="AD12112" s="38" t="s">
        <v>427</v>
      </c>
      <c r="AE12112" s="61" t="s">
        <v>136</v>
      </c>
      <c r="AF12112" s="49">
        <v>115</v>
      </c>
      <c r="AG12112" s="41">
        <v>0</v>
      </c>
      <c r="AH12112">
        <v>69</v>
      </c>
      <c r="AL12112" t="s">
        <v>22</v>
      </c>
      <c r="AM12112">
        <v>72</v>
      </c>
    </row>
    <row r="12113" spans="28:39">
      <c r="AB12113" s="59" t="s">
        <v>656</v>
      </c>
      <c r="AC12113" s="1">
        <v>2</v>
      </c>
      <c r="AD12113" s="38" t="s">
        <v>427</v>
      </c>
      <c r="AE12113" s="61" t="s">
        <v>136</v>
      </c>
      <c r="AF12113" s="49">
        <v>115</v>
      </c>
      <c r="AG12113" s="42">
        <v>10</v>
      </c>
      <c r="AH12113">
        <v>69</v>
      </c>
      <c r="AL12113" t="s">
        <v>22</v>
      </c>
      <c r="AM12113">
        <v>72</v>
      </c>
    </row>
    <row r="12114" spans="28:39">
      <c r="AB12114" s="59" t="s">
        <v>656</v>
      </c>
      <c r="AC12114" s="1">
        <v>2</v>
      </c>
      <c r="AD12114" s="38" t="s">
        <v>427</v>
      </c>
      <c r="AE12114" s="61" t="s">
        <v>136</v>
      </c>
      <c r="AF12114" s="49">
        <v>115</v>
      </c>
      <c r="AG12114" s="43">
        <v>20</v>
      </c>
      <c r="AH12114">
        <v>54</v>
      </c>
      <c r="AL12114" t="s">
        <v>22</v>
      </c>
      <c r="AM12114">
        <v>72</v>
      </c>
    </row>
    <row r="12115" spans="28:39">
      <c r="AB12115" s="59" t="s">
        <v>656</v>
      </c>
      <c r="AC12115" s="1">
        <v>2</v>
      </c>
      <c r="AD12115" s="38" t="s">
        <v>427</v>
      </c>
      <c r="AE12115" s="61" t="s">
        <v>136</v>
      </c>
      <c r="AF12115" s="49">
        <v>115</v>
      </c>
      <c r="AG12115" s="44">
        <v>30</v>
      </c>
      <c r="AH12115">
        <v>37</v>
      </c>
      <c r="AL12115" t="s">
        <v>22</v>
      </c>
      <c r="AM12115">
        <v>72</v>
      </c>
    </row>
    <row r="12116" spans="28:39">
      <c r="AB12116" s="59" t="s">
        <v>656</v>
      </c>
      <c r="AC12116" s="1">
        <v>2</v>
      </c>
      <c r="AD12116" s="38" t="s">
        <v>427</v>
      </c>
      <c r="AE12116" s="61" t="s">
        <v>136</v>
      </c>
      <c r="AF12116" s="49">
        <v>115</v>
      </c>
      <c r="AG12116" s="45">
        <v>40</v>
      </c>
      <c r="AH12116">
        <v>29</v>
      </c>
      <c r="AL12116" t="s">
        <v>22</v>
      </c>
      <c r="AM12116">
        <v>72</v>
      </c>
    </row>
    <row r="12117" spans="28:39">
      <c r="AB12117" s="59" t="s">
        <v>656</v>
      </c>
      <c r="AC12117" s="1">
        <v>2</v>
      </c>
      <c r="AD12117" s="38" t="s">
        <v>427</v>
      </c>
      <c r="AE12117" s="61" t="s">
        <v>136</v>
      </c>
      <c r="AF12117" s="49">
        <v>115</v>
      </c>
      <c r="AG12117" s="46">
        <v>50</v>
      </c>
      <c r="AH12117">
        <v>23</v>
      </c>
      <c r="AL12117" t="s">
        <v>22</v>
      </c>
      <c r="AM12117">
        <v>72</v>
      </c>
    </row>
    <row r="12118" spans="28:39">
      <c r="AB12118" s="59" t="s">
        <v>656</v>
      </c>
      <c r="AC12118" s="1">
        <v>2</v>
      </c>
      <c r="AD12118" s="38" t="s">
        <v>427</v>
      </c>
      <c r="AE12118" s="61" t="s">
        <v>136</v>
      </c>
      <c r="AF12118" s="49">
        <v>115</v>
      </c>
      <c r="AG12118" s="47">
        <v>60</v>
      </c>
      <c r="AH12118">
        <v>19</v>
      </c>
      <c r="AL12118" t="s">
        <v>22</v>
      </c>
      <c r="AM12118">
        <v>72</v>
      </c>
    </row>
    <row r="12119" spans="28:39">
      <c r="AB12119" s="59" t="s">
        <v>656</v>
      </c>
      <c r="AC12119" s="1">
        <v>2</v>
      </c>
      <c r="AD12119" s="38" t="s">
        <v>427</v>
      </c>
      <c r="AE12119" s="61" t="s">
        <v>136</v>
      </c>
      <c r="AF12119" s="49">
        <v>115</v>
      </c>
      <c r="AG12119" s="48">
        <v>70</v>
      </c>
      <c r="AH12119">
        <v>17</v>
      </c>
      <c r="AL12119" t="s">
        <v>22</v>
      </c>
      <c r="AM12119">
        <v>72</v>
      </c>
    </row>
    <row r="12120" spans="28:39">
      <c r="AB12120" s="59" t="s">
        <v>656</v>
      </c>
      <c r="AC12120" s="1">
        <v>2</v>
      </c>
      <c r="AD12120" s="38" t="s">
        <v>427</v>
      </c>
      <c r="AE12120" s="61" t="s">
        <v>136</v>
      </c>
      <c r="AF12120" s="50">
        <v>120</v>
      </c>
      <c r="AG12120" s="41">
        <v>0</v>
      </c>
      <c r="AH12120">
        <v>67</v>
      </c>
      <c r="AL12120" t="s">
        <v>22</v>
      </c>
      <c r="AM12120">
        <v>72</v>
      </c>
    </row>
    <row r="12121" spans="28:39">
      <c r="AB12121" s="59" t="s">
        <v>656</v>
      </c>
      <c r="AC12121" s="1">
        <v>2</v>
      </c>
      <c r="AD12121" s="38" t="s">
        <v>427</v>
      </c>
      <c r="AE12121" s="61" t="s">
        <v>136</v>
      </c>
      <c r="AF12121" s="50">
        <v>120</v>
      </c>
      <c r="AG12121" s="42">
        <v>10</v>
      </c>
      <c r="AH12121">
        <v>67</v>
      </c>
      <c r="AL12121" t="s">
        <v>22</v>
      </c>
      <c r="AM12121">
        <v>72</v>
      </c>
    </row>
    <row r="12122" spans="28:39">
      <c r="AB12122" s="59" t="s">
        <v>656</v>
      </c>
      <c r="AC12122" s="1">
        <v>2</v>
      </c>
      <c r="AD12122" s="38" t="s">
        <v>427</v>
      </c>
      <c r="AE12122" s="61" t="s">
        <v>136</v>
      </c>
      <c r="AF12122" s="50">
        <v>120</v>
      </c>
      <c r="AG12122" s="43">
        <v>20</v>
      </c>
      <c r="AH12122">
        <v>54</v>
      </c>
      <c r="AL12122" t="s">
        <v>22</v>
      </c>
      <c r="AM12122">
        <v>72</v>
      </c>
    </row>
    <row r="12123" spans="28:39">
      <c r="AB12123" s="59" t="s">
        <v>656</v>
      </c>
      <c r="AC12123" s="1">
        <v>2</v>
      </c>
      <c r="AD12123" s="38" t="s">
        <v>427</v>
      </c>
      <c r="AE12123" s="61" t="s">
        <v>136</v>
      </c>
      <c r="AF12123" s="50">
        <v>120</v>
      </c>
      <c r="AG12123" s="44">
        <v>30</v>
      </c>
      <c r="AH12123">
        <v>37</v>
      </c>
      <c r="AL12123" t="s">
        <v>22</v>
      </c>
      <c r="AM12123">
        <v>72</v>
      </c>
    </row>
    <row r="12124" spans="28:39">
      <c r="AB12124" s="59" t="s">
        <v>656</v>
      </c>
      <c r="AC12124" s="1">
        <v>2</v>
      </c>
      <c r="AD12124" s="38" t="s">
        <v>427</v>
      </c>
      <c r="AE12124" s="61" t="s">
        <v>136</v>
      </c>
      <c r="AF12124" s="50">
        <v>120</v>
      </c>
      <c r="AG12124" s="45">
        <v>40</v>
      </c>
      <c r="AH12124">
        <v>29</v>
      </c>
      <c r="AL12124" t="s">
        <v>22</v>
      </c>
      <c r="AM12124">
        <v>72</v>
      </c>
    </row>
    <row r="12125" spans="28:39">
      <c r="AB12125" s="59" t="s">
        <v>656</v>
      </c>
      <c r="AC12125" s="1">
        <v>2</v>
      </c>
      <c r="AD12125" s="38" t="s">
        <v>427</v>
      </c>
      <c r="AE12125" s="61" t="s">
        <v>136</v>
      </c>
      <c r="AF12125" s="50">
        <v>120</v>
      </c>
      <c r="AG12125" s="46">
        <v>50</v>
      </c>
      <c r="AH12125">
        <v>23</v>
      </c>
      <c r="AL12125" t="s">
        <v>22</v>
      </c>
      <c r="AM12125">
        <v>72</v>
      </c>
    </row>
    <row r="12126" spans="28:39">
      <c r="AB12126" s="59" t="s">
        <v>656</v>
      </c>
      <c r="AC12126" s="1">
        <v>2</v>
      </c>
      <c r="AD12126" s="38" t="s">
        <v>427</v>
      </c>
      <c r="AE12126" s="61" t="s">
        <v>136</v>
      </c>
      <c r="AF12126" s="50">
        <v>120</v>
      </c>
      <c r="AG12126" s="47">
        <v>60</v>
      </c>
      <c r="AH12126">
        <v>19</v>
      </c>
      <c r="AL12126" t="s">
        <v>22</v>
      </c>
      <c r="AM12126">
        <v>72</v>
      </c>
    </row>
    <row r="12127" spans="28:39">
      <c r="AB12127" s="59" t="s">
        <v>656</v>
      </c>
      <c r="AC12127" s="1">
        <v>2</v>
      </c>
      <c r="AD12127" s="38" t="s">
        <v>427</v>
      </c>
      <c r="AE12127" s="61" t="s">
        <v>136</v>
      </c>
      <c r="AF12127" s="50">
        <v>120</v>
      </c>
      <c r="AG12127" s="48">
        <v>70</v>
      </c>
      <c r="AH12127">
        <v>17</v>
      </c>
      <c r="AL12127" t="s">
        <v>22</v>
      </c>
      <c r="AM12127">
        <v>72</v>
      </c>
    </row>
    <row r="12128" spans="28:39">
      <c r="AB12128" s="59" t="s">
        <v>656</v>
      </c>
      <c r="AC12128" s="1">
        <v>2</v>
      </c>
      <c r="AD12128" s="38" t="s">
        <v>427</v>
      </c>
      <c r="AE12128" s="61" t="s">
        <v>136</v>
      </c>
      <c r="AF12128" s="51">
        <v>130</v>
      </c>
      <c r="AG12128" s="41">
        <v>0</v>
      </c>
      <c r="AH12128">
        <v>64</v>
      </c>
      <c r="AL12128" t="s">
        <v>22</v>
      </c>
      <c r="AM12128">
        <v>72</v>
      </c>
    </row>
    <row r="12129" spans="28:39">
      <c r="AB12129" s="59" t="s">
        <v>656</v>
      </c>
      <c r="AC12129" s="1">
        <v>2</v>
      </c>
      <c r="AD12129" s="38" t="s">
        <v>427</v>
      </c>
      <c r="AE12129" s="61" t="s">
        <v>136</v>
      </c>
      <c r="AF12129" s="51">
        <v>130</v>
      </c>
      <c r="AG12129" s="42">
        <v>10</v>
      </c>
      <c r="AH12129">
        <v>64</v>
      </c>
      <c r="AL12129" t="s">
        <v>22</v>
      </c>
      <c r="AM12129">
        <v>72</v>
      </c>
    </row>
    <row r="12130" spans="28:39">
      <c r="AB12130" s="59" t="s">
        <v>656</v>
      </c>
      <c r="AC12130" s="1">
        <v>2</v>
      </c>
      <c r="AD12130" s="38" t="s">
        <v>427</v>
      </c>
      <c r="AE12130" s="61" t="s">
        <v>136</v>
      </c>
      <c r="AF12130" s="51">
        <v>130</v>
      </c>
      <c r="AG12130" s="43">
        <v>20</v>
      </c>
      <c r="AH12130">
        <v>54</v>
      </c>
      <c r="AL12130" t="s">
        <v>22</v>
      </c>
      <c r="AM12130">
        <v>72</v>
      </c>
    </row>
    <row r="12131" spans="28:39">
      <c r="AB12131" s="59" t="s">
        <v>656</v>
      </c>
      <c r="AC12131" s="1">
        <v>2</v>
      </c>
      <c r="AD12131" s="38" t="s">
        <v>427</v>
      </c>
      <c r="AE12131" s="61" t="s">
        <v>136</v>
      </c>
      <c r="AF12131" s="51">
        <v>130</v>
      </c>
      <c r="AG12131" s="44">
        <v>30</v>
      </c>
      <c r="AH12131">
        <v>37</v>
      </c>
      <c r="AL12131" t="s">
        <v>22</v>
      </c>
      <c r="AM12131">
        <v>72</v>
      </c>
    </row>
    <row r="12132" spans="28:39">
      <c r="AB12132" s="59" t="s">
        <v>656</v>
      </c>
      <c r="AC12132" s="1">
        <v>2</v>
      </c>
      <c r="AD12132" s="38" t="s">
        <v>427</v>
      </c>
      <c r="AE12132" s="61" t="s">
        <v>136</v>
      </c>
      <c r="AF12132" s="51">
        <v>130</v>
      </c>
      <c r="AG12132" s="45">
        <v>40</v>
      </c>
      <c r="AH12132">
        <v>29</v>
      </c>
      <c r="AL12132" t="s">
        <v>22</v>
      </c>
      <c r="AM12132">
        <v>72</v>
      </c>
    </row>
    <row r="12133" spans="28:39">
      <c r="AB12133" s="59" t="s">
        <v>656</v>
      </c>
      <c r="AC12133" s="1">
        <v>2</v>
      </c>
      <c r="AD12133" s="38" t="s">
        <v>427</v>
      </c>
      <c r="AE12133" s="61" t="s">
        <v>136</v>
      </c>
      <c r="AF12133" s="51">
        <v>130</v>
      </c>
      <c r="AG12133" s="46">
        <v>50</v>
      </c>
      <c r="AH12133">
        <v>23</v>
      </c>
      <c r="AL12133" t="s">
        <v>22</v>
      </c>
      <c r="AM12133">
        <v>72</v>
      </c>
    </row>
    <row r="12134" spans="28:39">
      <c r="AB12134" s="59" t="s">
        <v>656</v>
      </c>
      <c r="AC12134" s="1">
        <v>2</v>
      </c>
      <c r="AD12134" s="38" t="s">
        <v>427</v>
      </c>
      <c r="AE12134" s="61" t="s">
        <v>136</v>
      </c>
      <c r="AF12134" s="51">
        <v>130</v>
      </c>
      <c r="AG12134" s="47">
        <v>60</v>
      </c>
      <c r="AH12134">
        <v>19</v>
      </c>
      <c r="AL12134" t="s">
        <v>22</v>
      </c>
      <c r="AM12134">
        <v>72</v>
      </c>
    </row>
    <row r="12135" spans="28:39">
      <c r="AB12135" s="59" t="s">
        <v>656</v>
      </c>
      <c r="AC12135" s="1">
        <v>2</v>
      </c>
      <c r="AD12135" s="38" t="s">
        <v>427</v>
      </c>
      <c r="AE12135" s="61" t="s">
        <v>136</v>
      </c>
      <c r="AF12135" s="51">
        <v>130</v>
      </c>
      <c r="AG12135" s="48">
        <v>70</v>
      </c>
      <c r="AH12135">
        <v>17</v>
      </c>
      <c r="AL12135" t="s">
        <v>22</v>
      </c>
      <c r="AM12135">
        <v>72</v>
      </c>
    </row>
    <row r="12136" spans="28:39">
      <c r="AB12136" s="59" t="s">
        <v>656</v>
      </c>
      <c r="AC12136" s="1">
        <v>2</v>
      </c>
      <c r="AD12136" s="38" t="s">
        <v>427</v>
      </c>
      <c r="AE12136" s="61" t="s">
        <v>136</v>
      </c>
      <c r="AF12136" s="52">
        <v>140</v>
      </c>
      <c r="AG12136" s="41">
        <v>0</v>
      </c>
      <c r="AH12136">
        <v>60</v>
      </c>
      <c r="AL12136" t="s">
        <v>22</v>
      </c>
      <c r="AM12136">
        <v>72</v>
      </c>
    </row>
    <row r="12137" spans="28:39">
      <c r="AB12137" s="59" t="s">
        <v>656</v>
      </c>
      <c r="AC12137" s="1">
        <v>2</v>
      </c>
      <c r="AD12137" s="38" t="s">
        <v>427</v>
      </c>
      <c r="AE12137" s="61" t="s">
        <v>136</v>
      </c>
      <c r="AF12137" s="52">
        <v>140</v>
      </c>
      <c r="AG12137" s="42">
        <v>10</v>
      </c>
      <c r="AH12137">
        <v>60</v>
      </c>
      <c r="AL12137" t="s">
        <v>22</v>
      </c>
      <c r="AM12137">
        <v>72</v>
      </c>
    </row>
    <row r="12138" spans="28:39">
      <c r="AB12138" s="59" t="s">
        <v>656</v>
      </c>
      <c r="AC12138" s="1">
        <v>2</v>
      </c>
      <c r="AD12138" s="38" t="s">
        <v>427</v>
      </c>
      <c r="AE12138" s="61" t="s">
        <v>136</v>
      </c>
      <c r="AF12138" s="52">
        <v>140</v>
      </c>
      <c r="AG12138" s="43">
        <v>20</v>
      </c>
      <c r="AH12138">
        <v>54</v>
      </c>
      <c r="AL12138" t="s">
        <v>22</v>
      </c>
      <c r="AM12138">
        <v>72</v>
      </c>
    </row>
    <row r="12139" spans="28:39">
      <c r="AB12139" s="59" t="s">
        <v>656</v>
      </c>
      <c r="AC12139" s="1">
        <v>2</v>
      </c>
      <c r="AD12139" s="38" t="s">
        <v>427</v>
      </c>
      <c r="AE12139" s="61" t="s">
        <v>136</v>
      </c>
      <c r="AF12139" s="52">
        <v>140</v>
      </c>
      <c r="AG12139" s="44">
        <v>30</v>
      </c>
      <c r="AH12139">
        <v>37</v>
      </c>
      <c r="AL12139" t="s">
        <v>22</v>
      </c>
      <c r="AM12139">
        <v>72</v>
      </c>
    </row>
    <row r="12140" spans="28:39">
      <c r="AB12140" s="59" t="s">
        <v>656</v>
      </c>
      <c r="AC12140" s="1">
        <v>2</v>
      </c>
      <c r="AD12140" s="38" t="s">
        <v>427</v>
      </c>
      <c r="AE12140" s="61" t="s">
        <v>136</v>
      </c>
      <c r="AF12140" s="52">
        <v>140</v>
      </c>
      <c r="AG12140" s="45">
        <v>40</v>
      </c>
      <c r="AH12140">
        <v>29</v>
      </c>
      <c r="AL12140" t="s">
        <v>22</v>
      </c>
      <c r="AM12140">
        <v>72</v>
      </c>
    </row>
    <row r="12141" spans="28:39">
      <c r="AB12141" s="59" t="s">
        <v>656</v>
      </c>
      <c r="AC12141" s="1">
        <v>2</v>
      </c>
      <c r="AD12141" s="38" t="s">
        <v>427</v>
      </c>
      <c r="AE12141" s="61" t="s">
        <v>136</v>
      </c>
      <c r="AF12141" s="52">
        <v>140</v>
      </c>
      <c r="AG12141" s="46">
        <v>50</v>
      </c>
      <c r="AH12141">
        <v>23</v>
      </c>
      <c r="AL12141" t="s">
        <v>22</v>
      </c>
      <c r="AM12141">
        <v>72</v>
      </c>
    </row>
    <row r="12142" spans="28:39">
      <c r="AB12142" s="59" t="s">
        <v>656</v>
      </c>
      <c r="AC12142" s="1">
        <v>2</v>
      </c>
      <c r="AD12142" s="38" t="s">
        <v>427</v>
      </c>
      <c r="AE12142" s="61" t="s">
        <v>136</v>
      </c>
      <c r="AF12142" s="52">
        <v>140</v>
      </c>
      <c r="AG12142" s="47">
        <v>60</v>
      </c>
      <c r="AH12142">
        <v>19</v>
      </c>
      <c r="AL12142" t="s">
        <v>22</v>
      </c>
      <c r="AM12142">
        <v>72</v>
      </c>
    </row>
    <row r="12143" spans="28:39">
      <c r="AB12143" s="59" t="s">
        <v>656</v>
      </c>
      <c r="AC12143" s="1">
        <v>2</v>
      </c>
      <c r="AD12143" s="38" t="s">
        <v>427</v>
      </c>
      <c r="AE12143" s="61" t="s">
        <v>136</v>
      </c>
      <c r="AF12143" s="52">
        <v>140</v>
      </c>
      <c r="AG12143" s="48">
        <v>70</v>
      </c>
      <c r="AH12143">
        <v>17</v>
      </c>
      <c r="AL12143" t="s">
        <v>22</v>
      </c>
      <c r="AM12143">
        <v>72</v>
      </c>
    </row>
    <row r="12144" spans="28:39">
      <c r="AB12144" s="59" t="s">
        <v>656</v>
      </c>
      <c r="AC12144" s="1">
        <v>2</v>
      </c>
      <c r="AD12144" s="38" t="s">
        <v>427</v>
      </c>
      <c r="AE12144" s="61" t="s">
        <v>136</v>
      </c>
      <c r="AF12144" s="53">
        <v>150</v>
      </c>
      <c r="AG12144" s="41">
        <v>0</v>
      </c>
      <c r="AH12144">
        <v>48</v>
      </c>
      <c r="AL12144" t="s">
        <v>22</v>
      </c>
      <c r="AM12144">
        <v>72</v>
      </c>
    </row>
    <row r="12145" spans="28:39">
      <c r="AB12145" s="59" t="s">
        <v>656</v>
      </c>
      <c r="AC12145" s="1">
        <v>2</v>
      </c>
      <c r="AD12145" s="38" t="s">
        <v>427</v>
      </c>
      <c r="AE12145" s="61" t="s">
        <v>136</v>
      </c>
      <c r="AF12145" s="53">
        <v>150</v>
      </c>
      <c r="AG12145" s="42">
        <v>10</v>
      </c>
      <c r="AH12145">
        <v>48</v>
      </c>
      <c r="AL12145" t="s">
        <v>22</v>
      </c>
      <c r="AM12145">
        <v>72</v>
      </c>
    </row>
    <row r="12146" spans="28:39">
      <c r="AB12146" s="59" t="s">
        <v>656</v>
      </c>
      <c r="AC12146" s="1">
        <v>2</v>
      </c>
      <c r="AD12146" s="38" t="s">
        <v>427</v>
      </c>
      <c r="AE12146" s="61" t="s">
        <v>136</v>
      </c>
      <c r="AF12146" s="53">
        <v>150</v>
      </c>
      <c r="AG12146" s="43">
        <v>20</v>
      </c>
      <c r="AH12146">
        <v>48</v>
      </c>
      <c r="AL12146" t="s">
        <v>22</v>
      </c>
      <c r="AM12146">
        <v>72</v>
      </c>
    </row>
    <row r="12147" spans="28:39">
      <c r="AB12147" s="59" t="s">
        <v>656</v>
      </c>
      <c r="AC12147" s="1">
        <v>2</v>
      </c>
      <c r="AD12147" s="38" t="s">
        <v>427</v>
      </c>
      <c r="AE12147" s="61" t="s">
        <v>136</v>
      </c>
      <c r="AF12147" s="53">
        <v>150</v>
      </c>
      <c r="AG12147" s="44">
        <v>30</v>
      </c>
      <c r="AH12147">
        <v>37</v>
      </c>
      <c r="AL12147" t="s">
        <v>22</v>
      </c>
      <c r="AM12147">
        <v>72</v>
      </c>
    </row>
    <row r="12148" spans="28:39">
      <c r="AB12148" s="59" t="s">
        <v>656</v>
      </c>
      <c r="AC12148" s="1">
        <v>2</v>
      </c>
      <c r="AD12148" s="38" t="s">
        <v>427</v>
      </c>
      <c r="AE12148" s="61" t="s">
        <v>136</v>
      </c>
      <c r="AF12148" s="53">
        <v>150</v>
      </c>
      <c r="AG12148" s="45">
        <v>40</v>
      </c>
      <c r="AH12148">
        <v>29</v>
      </c>
      <c r="AL12148" t="s">
        <v>22</v>
      </c>
      <c r="AM12148">
        <v>72</v>
      </c>
    </row>
    <row r="12149" spans="28:39">
      <c r="AB12149" s="59" t="s">
        <v>656</v>
      </c>
      <c r="AC12149" s="1">
        <v>2</v>
      </c>
      <c r="AD12149" s="38" t="s">
        <v>427</v>
      </c>
      <c r="AE12149" s="61" t="s">
        <v>136</v>
      </c>
      <c r="AF12149" s="53">
        <v>150</v>
      </c>
      <c r="AG12149" s="46">
        <v>50</v>
      </c>
      <c r="AH12149">
        <v>23</v>
      </c>
      <c r="AL12149" t="s">
        <v>22</v>
      </c>
      <c r="AM12149">
        <v>72</v>
      </c>
    </row>
    <row r="12150" spans="28:39">
      <c r="AB12150" s="59" t="s">
        <v>656</v>
      </c>
      <c r="AC12150" s="1">
        <v>2</v>
      </c>
      <c r="AD12150" s="38" t="s">
        <v>427</v>
      </c>
      <c r="AE12150" s="61" t="s">
        <v>136</v>
      </c>
      <c r="AF12150" s="53">
        <v>150</v>
      </c>
      <c r="AG12150" s="47">
        <v>60</v>
      </c>
      <c r="AH12150">
        <v>19</v>
      </c>
      <c r="AL12150" t="s">
        <v>22</v>
      </c>
      <c r="AM12150">
        <v>72</v>
      </c>
    </row>
    <row r="12151" spans="28:39">
      <c r="AB12151" s="59" t="s">
        <v>656</v>
      </c>
      <c r="AC12151" s="1">
        <v>2</v>
      </c>
      <c r="AD12151" s="38" t="s">
        <v>427</v>
      </c>
      <c r="AE12151" s="61" t="s">
        <v>136</v>
      </c>
      <c r="AF12151" s="53">
        <v>150</v>
      </c>
      <c r="AG12151" s="48">
        <v>70</v>
      </c>
      <c r="AH12151">
        <v>17</v>
      </c>
      <c r="AL12151" t="s">
        <v>22</v>
      </c>
      <c r="AM12151">
        <v>72</v>
      </c>
    </row>
    <row r="12152" spans="28:39">
      <c r="AB12152" s="59" t="s">
        <v>656</v>
      </c>
      <c r="AC12152" s="1">
        <v>2</v>
      </c>
      <c r="AD12152" s="38" t="s">
        <v>427</v>
      </c>
      <c r="AE12152" s="61" t="s">
        <v>136</v>
      </c>
      <c r="AF12152" s="54">
        <v>160</v>
      </c>
      <c r="AG12152" s="41">
        <v>0</v>
      </c>
      <c r="AH12152">
        <v>46</v>
      </c>
      <c r="AL12152" t="s">
        <v>22</v>
      </c>
      <c r="AM12152">
        <v>72</v>
      </c>
    </row>
    <row r="12153" spans="28:39">
      <c r="AB12153" s="59" t="s">
        <v>656</v>
      </c>
      <c r="AC12153" s="1">
        <v>2</v>
      </c>
      <c r="AD12153" s="38" t="s">
        <v>427</v>
      </c>
      <c r="AE12153" s="61" t="s">
        <v>136</v>
      </c>
      <c r="AF12153" s="54">
        <v>160</v>
      </c>
      <c r="AG12153" s="42">
        <v>10</v>
      </c>
      <c r="AH12153">
        <v>46</v>
      </c>
      <c r="AL12153" t="s">
        <v>22</v>
      </c>
      <c r="AM12153">
        <v>72</v>
      </c>
    </row>
    <row r="12154" spans="28:39">
      <c r="AB12154" s="59" t="s">
        <v>656</v>
      </c>
      <c r="AC12154" s="1">
        <v>2</v>
      </c>
      <c r="AD12154" s="38" t="s">
        <v>427</v>
      </c>
      <c r="AE12154" s="61" t="s">
        <v>136</v>
      </c>
      <c r="AF12154" s="54">
        <v>160</v>
      </c>
      <c r="AG12154" s="43">
        <v>20</v>
      </c>
      <c r="AH12154">
        <v>46</v>
      </c>
      <c r="AL12154" t="s">
        <v>22</v>
      </c>
      <c r="AM12154">
        <v>72</v>
      </c>
    </row>
    <row r="12155" spans="28:39">
      <c r="AB12155" s="59" t="s">
        <v>656</v>
      </c>
      <c r="AC12155" s="1">
        <v>2</v>
      </c>
      <c r="AD12155" s="38" t="s">
        <v>427</v>
      </c>
      <c r="AE12155" s="61" t="s">
        <v>136</v>
      </c>
      <c r="AF12155" s="54">
        <v>160</v>
      </c>
      <c r="AG12155" s="44">
        <v>30</v>
      </c>
      <c r="AH12155">
        <v>37</v>
      </c>
      <c r="AL12155" t="s">
        <v>22</v>
      </c>
      <c r="AM12155">
        <v>72</v>
      </c>
    </row>
    <row r="12156" spans="28:39">
      <c r="AB12156" s="59" t="s">
        <v>656</v>
      </c>
      <c r="AC12156" s="1">
        <v>2</v>
      </c>
      <c r="AD12156" s="38" t="s">
        <v>427</v>
      </c>
      <c r="AE12156" s="61" t="s">
        <v>136</v>
      </c>
      <c r="AF12156" s="54">
        <v>160</v>
      </c>
      <c r="AG12156" s="45">
        <v>40</v>
      </c>
      <c r="AH12156">
        <v>29</v>
      </c>
      <c r="AL12156" t="s">
        <v>22</v>
      </c>
      <c r="AM12156">
        <v>72</v>
      </c>
    </row>
    <row r="12157" spans="28:39">
      <c r="AB12157" s="59" t="s">
        <v>656</v>
      </c>
      <c r="AC12157" s="1">
        <v>2</v>
      </c>
      <c r="AD12157" s="38" t="s">
        <v>427</v>
      </c>
      <c r="AE12157" s="61" t="s">
        <v>136</v>
      </c>
      <c r="AF12157" s="54">
        <v>160</v>
      </c>
      <c r="AG12157" s="46">
        <v>50</v>
      </c>
      <c r="AH12157">
        <v>23</v>
      </c>
      <c r="AL12157" t="s">
        <v>22</v>
      </c>
      <c r="AM12157">
        <v>72</v>
      </c>
    </row>
    <row r="12158" spans="28:39">
      <c r="AB12158" s="59" t="s">
        <v>656</v>
      </c>
      <c r="AC12158" s="1">
        <v>2</v>
      </c>
      <c r="AD12158" s="38" t="s">
        <v>427</v>
      </c>
      <c r="AE12158" s="61" t="s">
        <v>136</v>
      </c>
      <c r="AF12158" s="54">
        <v>160</v>
      </c>
      <c r="AG12158" s="47">
        <v>60</v>
      </c>
      <c r="AH12158">
        <v>19</v>
      </c>
      <c r="AL12158" t="s">
        <v>22</v>
      </c>
      <c r="AM12158">
        <v>72</v>
      </c>
    </row>
    <row r="12159" spans="28:39">
      <c r="AB12159" s="59" t="s">
        <v>656</v>
      </c>
      <c r="AC12159" s="1">
        <v>2</v>
      </c>
      <c r="AD12159" s="38" t="s">
        <v>427</v>
      </c>
      <c r="AE12159" s="61" t="s">
        <v>136</v>
      </c>
      <c r="AF12159" s="54">
        <v>160</v>
      </c>
      <c r="AG12159" s="48">
        <v>70</v>
      </c>
      <c r="AH12159">
        <v>17</v>
      </c>
      <c r="AL12159" t="s">
        <v>22</v>
      </c>
      <c r="AM12159">
        <v>72</v>
      </c>
    </row>
    <row r="12160" spans="28:39">
      <c r="AB12160" s="59" t="s">
        <v>656</v>
      </c>
      <c r="AC12160" s="1">
        <v>2</v>
      </c>
      <c r="AD12160" s="38" t="s">
        <v>427</v>
      </c>
      <c r="AE12160" s="61" t="s">
        <v>136</v>
      </c>
      <c r="AF12160" s="55">
        <v>170</v>
      </c>
      <c r="AG12160" s="41">
        <v>0</v>
      </c>
      <c r="AH12160">
        <v>44</v>
      </c>
      <c r="AL12160" t="s">
        <v>22</v>
      </c>
      <c r="AM12160">
        <v>72</v>
      </c>
    </row>
    <row r="12161" spans="28:39">
      <c r="AB12161" s="59" t="s">
        <v>656</v>
      </c>
      <c r="AC12161" s="1">
        <v>2</v>
      </c>
      <c r="AD12161" s="38" t="s">
        <v>427</v>
      </c>
      <c r="AE12161" s="61" t="s">
        <v>136</v>
      </c>
      <c r="AF12161" s="55">
        <v>170</v>
      </c>
      <c r="AG12161" s="42">
        <v>10</v>
      </c>
      <c r="AH12161">
        <v>44</v>
      </c>
      <c r="AL12161" t="s">
        <v>22</v>
      </c>
      <c r="AM12161">
        <v>72</v>
      </c>
    </row>
    <row r="12162" spans="28:39">
      <c r="AB12162" s="59" t="s">
        <v>656</v>
      </c>
      <c r="AC12162" s="1">
        <v>2</v>
      </c>
      <c r="AD12162" s="38" t="s">
        <v>427</v>
      </c>
      <c r="AE12162" s="61" t="s">
        <v>136</v>
      </c>
      <c r="AF12162" s="55">
        <v>170</v>
      </c>
      <c r="AG12162" s="43">
        <v>20</v>
      </c>
      <c r="AH12162">
        <v>44</v>
      </c>
      <c r="AL12162" t="s">
        <v>22</v>
      </c>
      <c r="AM12162">
        <v>72</v>
      </c>
    </row>
    <row r="12163" spans="28:39">
      <c r="AB12163" s="59" t="s">
        <v>656</v>
      </c>
      <c r="AC12163" s="1">
        <v>2</v>
      </c>
      <c r="AD12163" s="38" t="s">
        <v>427</v>
      </c>
      <c r="AE12163" s="61" t="s">
        <v>136</v>
      </c>
      <c r="AF12163" s="55">
        <v>170</v>
      </c>
      <c r="AG12163" s="44">
        <v>30</v>
      </c>
      <c r="AH12163">
        <v>37</v>
      </c>
      <c r="AL12163" t="s">
        <v>22</v>
      </c>
      <c r="AM12163">
        <v>72</v>
      </c>
    </row>
    <row r="12164" spans="28:39">
      <c r="AB12164" s="59" t="s">
        <v>656</v>
      </c>
      <c r="AC12164" s="1">
        <v>2</v>
      </c>
      <c r="AD12164" s="38" t="s">
        <v>427</v>
      </c>
      <c r="AE12164" s="61" t="s">
        <v>136</v>
      </c>
      <c r="AF12164" s="55">
        <v>170</v>
      </c>
      <c r="AG12164" s="45">
        <v>40</v>
      </c>
      <c r="AH12164">
        <v>29</v>
      </c>
      <c r="AL12164" t="s">
        <v>22</v>
      </c>
      <c r="AM12164">
        <v>72</v>
      </c>
    </row>
    <row r="12165" spans="28:39">
      <c r="AB12165" s="59" t="s">
        <v>656</v>
      </c>
      <c r="AC12165" s="1">
        <v>2</v>
      </c>
      <c r="AD12165" s="38" t="s">
        <v>427</v>
      </c>
      <c r="AE12165" s="61" t="s">
        <v>136</v>
      </c>
      <c r="AF12165" s="55">
        <v>170</v>
      </c>
      <c r="AG12165" s="46">
        <v>50</v>
      </c>
      <c r="AH12165">
        <v>23</v>
      </c>
      <c r="AL12165" t="s">
        <v>22</v>
      </c>
      <c r="AM12165">
        <v>72</v>
      </c>
    </row>
    <row r="12166" spans="28:39">
      <c r="AB12166" s="59" t="s">
        <v>656</v>
      </c>
      <c r="AC12166" s="1">
        <v>2</v>
      </c>
      <c r="AD12166" s="38" t="s">
        <v>427</v>
      </c>
      <c r="AE12166" s="61" t="s">
        <v>136</v>
      </c>
      <c r="AF12166" s="55">
        <v>170</v>
      </c>
      <c r="AG12166" s="47">
        <v>60</v>
      </c>
      <c r="AH12166">
        <v>19</v>
      </c>
      <c r="AL12166" t="s">
        <v>22</v>
      </c>
      <c r="AM12166">
        <v>72</v>
      </c>
    </row>
    <row r="12167" spans="28:39">
      <c r="AB12167" s="59" t="s">
        <v>656</v>
      </c>
      <c r="AC12167" s="1">
        <v>2</v>
      </c>
      <c r="AD12167" s="38" t="s">
        <v>427</v>
      </c>
      <c r="AE12167" s="61" t="s">
        <v>136</v>
      </c>
      <c r="AF12167" s="55">
        <v>170</v>
      </c>
      <c r="AG12167" s="48">
        <v>70</v>
      </c>
      <c r="AH12167">
        <v>17</v>
      </c>
      <c r="AL12167" t="s">
        <v>22</v>
      </c>
      <c r="AM12167">
        <v>72</v>
      </c>
    </row>
    <row r="12168" spans="28:39">
      <c r="AB12168" s="59" t="s">
        <v>656</v>
      </c>
      <c r="AC12168" s="1">
        <v>2</v>
      </c>
      <c r="AD12168" s="38" t="s">
        <v>427</v>
      </c>
      <c r="AE12168" s="61" t="s">
        <v>136</v>
      </c>
      <c r="AF12168" s="56">
        <v>180</v>
      </c>
      <c r="AG12168" s="41">
        <v>0</v>
      </c>
      <c r="AH12168">
        <v>40</v>
      </c>
      <c r="AL12168" t="s">
        <v>22</v>
      </c>
      <c r="AM12168">
        <v>72</v>
      </c>
    </row>
    <row r="12169" spans="28:39">
      <c r="AB12169" s="59" t="s">
        <v>656</v>
      </c>
      <c r="AC12169" s="1">
        <v>2</v>
      </c>
      <c r="AD12169" s="38" t="s">
        <v>427</v>
      </c>
      <c r="AE12169" s="61" t="s">
        <v>136</v>
      </c>
      <c r="AF12169" s="56">
        <v>180</v>
      </c>
      <c r="AG12169" s="42">
        <v>10</v>
      </c>
      <c r="AH12169">
        <v>40</v>
      </c>
      <c r="AL12169" t="s">
        <v>22</v>
      </c>
      <c r="AM12169">
        <v>72</v>
      </c>
    </row>
    <row r="12170" spans="28:39">
      <c r="AB12170" s="59" t="s">
        <v>656</v>
      </c>
      <c r="AC12170" s="1">
        <v>2</v>
      </c>
      <c r="AD12170" s="38" t="s">
        <v>427</v>
      </c>
      <c r="AE12170" s="61" t="s">
        <v>136</v>
      </c>
      <c r="AF12170" s="56">
        <v>180</v>
      </c>
      <c r="AG12170" s="43">
        <v>20</v>
      </c>
      <c r="AH12170">
        <v>40</v>
      </c>
      <c r="AL12170" t="s">
        <v>22</v>
      </c>
      <c r="AM12170">
        <v>72</v>
      </c>
    </row>
    <row r="12171" spans="28:39">
      <c r="AB12171" s="59" t="s">
        <v>656</v>
      </c>
      <c r="AC12171" s="1">
        <v>2</v>
      </c>
      <c r="AD12171" s="38" t="s">
        <v>427</v>
      </c>
      <c r="AE12171" s="61" t="s">
        <v>136</v>
      </c>
      <c r="AF12171" s="56">
        <v>180</v>
      </c>
      <c r="AG12171" s="44">
        <v>30</v>
      </c>
      <c r="AH12171">
        <v>37</v>
      </c>
      <c r="AL12171" t="s">
        <v>22</v>
      </c>
      <c r="AM12171">
        <v>72</v>
      </c>
    </row>
    <row r="12172" spans="28:39">
      <c r="AB12172" s="59" t="s">
        <v>656</v>
      </c>
      <c r="AC12172" s="1">
        <v>2</v>
      </c>
      <c r="AD12172" s="38" t="s">
        <v>427</v>
      </c>
      <c r="AE12172" s="61" t="s">
        <v>136</v>
      </c>
      <c r="AF12172" s="56">
        <v>180</v>
      </c>
      <c r="AG12172" s="45">
        <v>40</v>
      </c>
      <c r="AH12172">
        <v>29</v>
      </c>
      <c r="AL12172" t="s">
        <v>22</v>
      </c>
      <c r="AM12172">
        <v>72</v>
      </c>
    </row>
    <row r="12173" spans="28:39">
      <c r="AB12173" s="59" t="s">
        <v>656</v>
      </c>
      <c r="AC12173" s="1">
        <v>2</v>
      </c>
      <c r="AD12173" s="38" t="s">
        <v>427</v>
      </c>
      <c r="AE12173" s="61" t="s">
        <v>136</v>
      </c>
      <c r="AF12173" s="56">
        <v>180</v>
      </c>
      <c r="AG12173" s="46">
        <v>50</v>
      </c>
      <c r="AH12173">
        <v>23</v>
      </c>
      <c r="AL12173" t="s">
        <v>22</v>
      </c>
      <c r="AM12173">
        <v>72</v>
      </c>
    </row>
    <row r="12174" spans="28:39">
      <c r="AB12174" s="59" t="s">
        <v>656</v>
      </c>
      <c r="AC12174" s="1">
        <v>2</v>
      </c>
      <c r="AD12174" s="38" t="s">
        <v>427</v>
      </c>
      <c r="AE12174" s="61" t="s">
        <v>136</v>
      </c>
      <c r="AF12174" s="56">
        <v>180</v>
      </c>
      <c r="AG12174" s="47">
        <v>60</v>
      </c>
      <c r="AH12174">
        <v>19</v>
      </c>
      <c r="AL12174" t="s">
        <v>22</v>
      </c>
      <c r="AM12174">
        <v>72</v>
      </c>
    </row>
    <row r="12175" spans="28:39">
      <c r="AB12175" s="59" t="s">
        <v>656</v>
      </c>
      <c r="AC12175" s="1">
        <v>2</v>
      </c>
      <c r="AD12175" s="38" t="s">
        <v>427</v>
      </c>
      <c r="AE12175" s="61" t="s">
        <v>136</v>
      </c>
      <c r="AF12175" s="56">
        <v>180</v>
      </c>
      <c r="AG12175" s="48">
        <v>70</v>
      </c>
      <c r="AH12175">
        <v>17</v>
      </c>
      <c r="AL12175" t="s">
        <v>22</v>
      </c>
      <c r="AM12175">
        <v>72</v>
      </c>
    </row>
    <row r="12176" spans="28:39">
      <c r="AB12176" s="59" t="s">
        <v>656</v>
      </c>
      <c r="AC12176" s="1">
        <v>2</v>
      </c>
      <c r="AD12176" s="38" t="s">
        <v>427</v>
      </c>
      <c r="AE12176" s="61" t="s">
        <v>136</v>
      </c>
      <c r="AF12176" s="57">
        <v>200</v>
      </c>
      <c r="AG12176" s="41">
        <v>0</v>
      </c>
      <c r="AH12176">
        <v>33</v>
      </c>
      <c r="AL12176" t="s">
        <v>22</v>
      </c>
      <c r="AM12176">
        <v>72</v>
      </c>
    </row>
    <row r="12177" spans="28:39">
      <c r="AB12177" s="59" t="s">
        <v>656</v>
      </c>
      <c r="AC12177" s="1">
        <v>2</v>
      </c>
      <c r="AD12177" s="38" t="s">
        <v>427</v>
      </c>
      <c r="AE12177" s="61" t="s">
        <v>136</v>
      </c>
      <c r="AF12177" s="57">
        <v>200</v>
      </c>
      <c r="AG12177" s="42">
        <v>10</v>
      </c>
      <c r="AH12177">
        <v>33</v>
      </c>
      <c r="AL12177" t="s">
        <v>22</v>
      </c>
      <c r="AM12177">
        <v>72</v>
      </c>
    </row>
    <row r="12178" spans="28:39">
      <c r="AB12178" s="59" t="s">
        <v>656</v>
      </c>
      <c r="AC12178" s="1">
        <v>2</v>
      </c>
      <c r="AD12178" s="38" t="s">
        <v>427</v>
      </c>
      <c r="AE12178" s="61" t="s">
        <v>136</v>
      </c>
      <c r="AF12178" s="57">
        <v>200</v>
      </c>
      <c r="AG12178" s="43">
        <v>20</v>
      </c>
      <c r="AH12178">
        <v>33</v>
      </c>
      <c r="AL12178" t="s">
        <v>22</v>
      </c>
      <c r="AM12178">
        <v>72</v>
      </c>
    </row>
    <row r="12179" spans="28:39">
      <c r="AB12179" s="59" t="s">
        <v>656</v>
      </c>
      <c r="AC12179" s="1">
        <v>2</v>
      </c>
      <c r="AD12179" s="38" t="s">
        <v>427</v>
      </c>
      <c r="AE12179" s="61" t="s">
        <v>136</v>
      </c>
      <c r="AF12179" s="57">
        <v>200</v>
      </c>
      <c r="AG12179" s="44">
        <v>30</v>
      </c>
      <c r="AH12179">
        <v>33</v>
      </c>
      <c r="AL12179" t="s">
        <v>22</v>
      </c>
      <c r="AM12179">
        <v>72</v>
      </c>
    </row>
    <row r="12180" spans="28:39">
      <c r="AB12180" s="59" t="s">
        <v>656</v>
      </c>
      <c r="AC12180" s="1">
        <v>2</v>
      </c>
      <c r="AD12180" s="38" t="s">
        <v>427</v>
      </c>
      <c r="AE12180" s="61" t="s">
        <v>136</v>
      </c>
      <c r="AF12180" s="57">
        <v>200</v>
      </c>
      <c r="AG12180" s="45">
        <v>40</v>
      </c>
      <c r="AH12180">
        <v>29</v>
      </c>
      <c r="AL12180" t="s">
        <v>22</v>
      </c>
      <c r="AM12180">
        <v>72</v>
      </c>
    </row>
    <row r="12181" spans="28:39">
      <c r="AB12181" s="59" t="s">
        <v>656</v>
      </c>
      <c r="AC12181" s="1">
        <v>2</v>
      </c>
      <c r="AD12181" s="38" t="s">
        <v>427</v>
      </c>
      <c r="AE12181" s="61" t="s">
        <v>136</v>
      </c>
      <c r="AF12181" s="57">
        <v>200</v>
      </c>
      <c r="AG12181" s="46">
        <v>50</v>
      </c>
      <c r="AH12181">
        <v>23</v>
      </c>
      <c r="AL12181" t="s">
        <v>22</v>
      </c>
      <c r="AM12181">
        <v>72</v>
      </c>
    </row>
    <row r="12182" spans="28:39">
      <c r="AB12182" s="59" t="s">
        <v>656</v>
      </c>
      <c r="AC12182" s="1">
        <v>2</v>
      </c>
      <c r="AD12182" s="38" t="s">
        <v>427</v>
      </c>
      <c r="AE12182" s="61" t="s">
        <v>136</v>
      </c>
      <c r="AF12182" s="57">
        <v>200</v>
      </c>
      <c r="AG12182" s="47">
        <v>60</v>
      </c>
      <c r="AH12182">
        <v>19</v>
      </c>
      <c r="AL12182" t="s">
        <v>22</v>
      </c>
      <c r="AM12182">
        <v>72</v>
      </c>
    </row>
    <row r="12183" spans="28:39">
      <c r="AB12183" s="59" t="s">
        <v>656</v>
      </c>
      <c r="AC12183" s="1">
        <v>2</v>
      </c>
      <c r="AD12183" s="38" t="s">
        <v>427</v>
      </c>
      <c r="AE12183" s="61" t="s">
        <v>136</v>
      </c>
      <c r="AF12183" s="57">
        <v>200</v>
      </c>
      <c r="AG12183" s="48">
        <v>70</v>
      </c>
      <c r="AH12183">
        <v>17</v>
      </c>
      <c r="AL12183" t="s">
        <v>22</v>
      </c>
      <c r="AM12183">
        <v>72</v>
      </c>
    </row>
    <row r="12184" spans="28:39">
      <c r="AB12184" s="59" t="s">
        <v>656</v>
      </c>
      <c r="AC12184" s="1">
        <v>2</v>
      </c>
      <c r="AD12184" s="38" t="s">
        <v>428</v>
      </c>
      <c r="AE12184" s="61" t="s">
        <v>136</v>
      </c>
      <c r="AF12184" s="40">
        <v>110</v>
      </c>
      <c r="AG12184" s="41">
        <v>0</v>
      </c>
      <c r="AH12184">
        <v>67</v>
      </c>
      <c r="AL12184" t="s">
        <v>22</v>
      </c>
      <c r="AM12184">
        <v>72</v>
      </c>
    </row>
    <row r="12185" spans="28:39">
      <c r="AB12185" s="59" t="s">
        <v>656</v>
      </c>
      <c r="AC12185" s="1">
        <v>2</v>
      </c>
      <c r="AD12185" s="38" t="s">
        <v>428</v>
      </c>
      <c r="AE12185" s="61" t="s">
        <v>136</v>
      </c>
      <c r="AF12185" s="40">
        <v>110</v>
      </c>
      <c r="AG12185" s="42">
        <v>10</v>
      </c>
      <c r="AH12185">
        <v>67</v>
      </c>
      <c r="AL12185" t="s">
        <v>22</v>
      </c>
      <c r="AM12185">
        <v>72</v>
      </c>
    </row>
    <row r="12186" spans="28:39">
      <c r="AB12186" s="59" t="s">
        <v>656</v>
      </c>
      <c r="AC12186" s="1">
        <v>2</v>
      </c>
      <c r="AD12186" s="38" t="s">
        <v>428</v>
      </c>
      <c r="AE12186" s="61" t="s">
        <v>136</v>
      </c>
      <c r="AF12186" s="40">
        <v>110</v>
      </c>
      <c r="AG12186" s="43">
        <v>20</v>
      </c>
      <c r="AH12186">
        <v>54</v>
      </c>
      <c r="AL12186" t="s">
        <v>22</v>
      </c>
      <c r="AM12186">
        <v>72</v>
      </c>
    </row>
    <row r="12187" spans="28:39">
      <c r="AB12187" s="59" t="s">
        <v>656</v>
      </c>
      <c r="AC12187" s="1">
        <v>2</v>
      </c>
      <c r="AD12187" s="38" t="s">
        <v>428</v>
      </c>
      <c r="AE12187" s="61" t="s">
        <v>136</v>
      </c>
      <c r="AF12187" s="40">
        <v>110</v>
      </c>
      <c r="AG12187" s="44">
        <v>30</v>
      </c>
      <c r="AH12187">
        <v>37</v>
      </c>
      <c r="AL12187" t="s">
        <v>22</v>
      </c>
      <c r="AM12187">
        <v>72</v>
      </c>
    </row>
    <row r="12188" spans="28:39">
      <c r="AB12188" s="59" t="s">
        <v>656</v>
      </c>
      <c r="AC12188" s="1">
        <v>2</v>
      </c>
      <c r="AD12188" s="38" t="s">
        <v>428</v>
      </c>
      <c r="AE12188" s="61" t="s">
        <v>136</v>
      </c>
      <c r="AF12188" s="40">
        <v>110</v>
      </c>
      <c r="AG12188" s="45">
        <v>40</v>
      </c>
      <c r="AH12188">
        <v>29</v>
      </c>
      <c r="AL12188" t="s">
        <v>22</v>
      </c>
      <c r="AM12188">
        <v>72</v>
      </c>
    </row>
    <row r="12189" spans="28:39">
      <c r="AB12189" s="59" t="s">
        <v>656</v>
      </c>
      <c r="AC12189" s="1">
        <v>2</v>
      </c>
      <c r="AD12189" s="38" t="s">
        <v>428</v>
      </c>
      <c r="AE12189" s="61" t="s">
        <v>136</v>
      </c>
      <c r="AF12189" s="40">
        <v>110</v>
      </c>
      <c r="AG12189" s="46">
        <v>50</v>
      </c>
      <c r="AH12189">
        <v>23</v>
      </c>
      <c r="AL12189" t="s">
        <v>22</v>
      </c>
      <c r="AM12189">
        <v>72</v>
      </c>
    </row>
    <row r="12190" spans="28:39">
      <c r="AB12190" s="59" t="s">
        <v>656</v>
      </c>
      <c r="AC12190" s="1">
        <v>2</v>
      </c>
      <c r="AD12190" s="38" t="s">
        <v>428</v>
      </c>
      <c r="AE12190" s="61" t="s">
        <v>136</v>
      </c>
      <c r="AF12190" s="40">
        <v>110</v>
      </c>
      <c r="AG12190" s="47">
        <v>60</v>
      </c>
      <c r="AH12190">
        <v>19</v>
      </c>
      <c r="AL12190" t="s">
        <v>22</v>
      </c>
      <c r="AM12190">
        <v>72</v>
      </c>
    </row>
    <row r="12191" spans="28:39">
      <c r="AB12191" s="59" t="s">
        <v>656</v>
      </c>
      <c r="AC12191" s="1">
        <v>2</v>
      </c>
      <c r="AD12191" s="38" t="s">
        <v>428</v>
      </c>
      <c r="AE12191" s="61" t="s">
        <v>136</v>
      </c>
      <c r="AF12191" s="40">
        <v>110</v>
      </c>
      <c r="AG12191" s="48">
        <v>70</v>
      </c>
      <c r="AH12191">
        <v>17</v>
      </c>
      <c r="AL12191" t="s">
        <v>22</v>
      </c>
      <c r="AM12191">
        <v>72</v>
      </c>
    </row>
    <row r="12192" spans="28:39">
      <c r="AB12192" s="59" t="s">
        <v>656</v>
      </c>
      <c r="AC12192" s="1">
        <v>2</v>
      </c>
      <c r="AD12192" s="38" t="s">
        <v>428</v>
      </c>
      <c r="AE12192" s="61" t="s">
        <v>136</v>
      </c>
      <c r="AF12192" s="49">
        <v>115</v>
      </c>
      <c r="AG12192" s="41">
        <v>0</v>
      </c>
      <c r="AH12192">
        <v>65</v>
      </c>
      <c r="AL12192" t="s">
        <v>22</v>
      </c>
      <c r="AM12192">
        <v>72</v>
      </c>
    </row>
    <row r="12193" spans="28:39">
      <c r="AB12193" s="59" t="s">
        <v>656</v>
      </c>
      <c r="AC12193" s="1">
        <v>2</v>
      </c>
      <c r="AD12193" s="38" t="s">
        <v>428</v>
      </c>
      <c r="AE12193" s="61" t="s">
        <v>136</v>
      </c>
      <c r="AF12193" s="49">
        <v>115</v>
      </c>
      <c r="AG12193" s="42">
        <v>10</v>
      </c>
      <c r="AH12193">
        <v>65</v>
      </c>
      <c r="AL12193" t="s">
        <v>22</v>
      </c>
      <c r="AM12193">
        <v>72</v>
      </c>
    </row>
    <row r="12194" spans="28:39">
      <c r="AB12194" s="59" t="s">
        <v>656</v>
      </c>
      <c r="AC12194" s="1">
        <v>2</v>
      </c>
      <c r="AD12194" s="38" t="s">
        <v>428</v>
      </c>
      <c r="AE12194" s="61" t="s">
        <v>136</v>
      </c>
      <c r="AF12194" s="49">
        <v>115</v>
      </c>
      <c r="AG12194" s="43">
        <v>20</v>
      </c>
      <c r="AH12194">
        <v>54</v>
      </c>
      <c r="AL12194" t="s">
        <v>22</v>
      </c>
      <c r="AM12194">
        <v>72</v>
      </c>
    </row>
    <row r="12195" spans="28:39">
      <c r="AB12195" s="59" t="s">
        <v>656</v>
      </c>
      <c r="AC12195" s="1">
        <v>2</v>
      </c>
      <c r="AD12195" s="38" t="s">
        <v>428</v>
      </c>
      <c r="AE12195" s="61" t="s">
        <v>136</v>
      </c>
      <c r="AF12195" s="49">
        <v>115</v>
      </c>
      <c r="AG12195" s="44">
        <v>30</v>
      </c>
      <c r="AH12195">
        <v>37</v>
      </c>
      <c r="AL12195" t="s">
        <v>22</v>
      </c>
      <c r="AM12195">
        <v>72</v>
      </c>
    </row>
    <row r="12196" spans="28:39">
      <c r="AB12196" s="59" t="s">
        <v>656</v>
      </c>
      <c r="AC12196" s="1">
        <v>2</v>
      </c>
      <c r="AD12196" s="38" t="s">
        <v>428</v>
      </c>
      <c r="AE12196" s="61" t="s">
        <v>136</v>
      </c>
      <c r="AF12196" s="49">
        <v>115</v>
      </c>
      <c r="AG12196" s="45">
        <v>40</v>
      </c>
      <c r="AH12196">
        <v>29</v>
      </c>
      <c r="AL12196" t="s">
        <v>22</v>
      </c>
      <c r="AM12196">
        <v>72</v>
      </c>
    </row>
    <row r="12197" spans="28:39">
      <c r="AB12197" s="59" t="s">
        <v>656</v>
      </c>
      <c r="AC12197" s="1">
        <v>2</v>
      </c>
      <c r="AD12197" s="38" t="s">
        <v>428</v>
      </c>
      <c r="AE12197" s="61" t="s">
        <v>136</v>
      </c>
      <c r="AF12197" s="49">
        <v>115</v>
      </c>
      <c r="AG12197" s="46">
        <v>50</v>
      </c>
      <c r="AH12197">
        <v>23</v>
      </c>
      <c r="AL12197" t="s">
        <v>22</v>
      </c>
      <c r="AM12197">
        <v>72</v>
      </c>
    </row>
    <row r="12198" spans="28:39">
      <c r="AB12198" s="59" t="s">
        <v>656</v>
      </c>
      <c r="AC12198" s="1">
        <v>2</v>
      </c>
      <c r="AD12198" s="38" t="s">
        <v>428</v>
      </c>
      <c r="AE12198" s="61" t="s">
        <v>136</v>
      </c>
      <c r="AF12198" s="49">
        <v>115</v>
      </c>
      <c r="AG12198" s="47">
        <v>60</v>
      </c>
      <c r="AH12198">
        <v>19</v>
      </c>
      <c r="AL12198" t="s">
        <v>22</v>
      </c>
      <c r="AM12198">
        <v>72</v>
      </c>
    </row>
    <row r="12199" spans="28:39">
      <c r="AB12199" s="59" t="s">
        <v>656</v>
      </c>
      <c r="AC12199" s="1">
        <v>2</v>
      </c>
      <c r="AD12199" s="38" t="s">
        <v>428</v>
      </c>
      <c r="AE12199" s="61" t="s">
        <v>136</v>
      </c>
      <c r="AF12199" s="49">
        <v>115</v>
      </c>
      <c r="AG12199" s="48">
        <v>70</v>
      </c>
      <c r="AH12199">
        <v>17</v>
      </c>
      <c r="AL12199" t="s">
        <v>22</v>
      </c>
      <c r="AM12199">
        <v>72</v>
      </c>
    </row>
    <row r="12200" spans="28:39">
      <c r="AB12200" s="59" t="s">
        <v>656</v>
      </c>
      <c r="AC12200" s="1">
        <v>2</v>
      </c>
      <c r="AD12200" s="38" t="s">
        <v>428</v>
      </c>
      <c r="AE12200" s="61" t="s">
        <v>136</v>
      </c>
      <c r="AF12200" s="50">
        <v>120</v>
      </c>
      <c r="AG12200" s="41">
        <v>0</v>
      </c>
      <c r="AH12200">
        <v>64</v>
      </c>
      <c r="AL12200" t="s">
        <v>22</v>
      </c>
      <c r="AM12200">
        <v>72</v>
      </c>
    </row>
    <row r="12201" spans="28:39">
      <c r="AB12201" s="59" t="s">
        <v>656</v>
      </c>
      <c r="AC12201" s="1">
        <v>2</v>
      </c>
      <c r="AD12201" s="38" t="s">
        <v>428</v>
      </c>
      <c r="AE12201" s="61" t="s">
        <v>136</v>
      </c>
      <c r="AF12201" s="50">
        <v>120</v>
      </c>
      <c r="AG12201" s="42">
        <v>10</v>
      </c>
      <c r="AH12201">
        <v>64</v>
      </c>
      <c r="AL12201" t="s">
        <v>22</v>
      </c>
      <c r="AM12201">
        <v>72</v>
      </c>
    </row>
    <row r="12202" spans="28:39">
      <c r="AB12202" s="59" t="s">
        <v>656</v>
      </c>
      <c r="AC12202" s="1">
        <v>2</v>
      </c>
      <c r="AD12202" s="38" t="s">
        <v>428</v>
      </c>
      <c r="AE12202" s="61" t="s">
        <v>136</v>
      </c>
      <c r="AF12202" s="50">
        <v>120</v>
      </c>
      <c r="AG12202" s="43">
        <v>20</v>
      </c>
      <c r="AH12202">
        <v>54</v>
      </c>
      <c r="AL12202" t="s">
        <v>22</v>
      </c>
      <c r="AM12202">
        <v>72</v>
      </c>
    </row>
    <row r="12203" spans="28:39">
      <c r="AB12203" s="59" t="s">
        <v>656</v>
      </c>
      <c r="AC12203" s="1">
        <v>2</v>
      </c>
      <c r="AD12203" s="38" t="s">
        <v>428</v>
      </c>
      <c r="AE12203" s="61" t="s">
        <v>136</v>
      </c>
      <c r="AF12203" s="50">
        <v>120</v>
      </c>
      <c r="AG12203" s="44">
        <v>30</v>
      </c>
      <c r="AH12203">
        <v>37</v>
      </c>
      <c r="AL12203" t="s">
        <v>22</v>
      </c>
      <c r="AM12203">
        <v>72</v>
      </c>
    </row>
    <row r="12204" spans="28:39">
      <c r="AB12204" s="59" t="s">
        <v>656</v>
      </c>
      <c r="AC12204" s="1">
        <v>2</v>
      </c>
      <c r="AD12204" s="38" t="s">
        <v>428</v>
      </c>
      <c r="AE12204" s="61" t="s">
        <v>136</v>
      </c>
      <c r="AF12204" s="50">
        <v>120</v>
      </c>
      <c r="AG12204" s="45">
        <v>40</v>
      </c>
      <c r="AH12204">
        <v>29</v>
      </c>
      <c r="AL12204" t="s">
        <v>22</v>
      </c>
      <c r="AM12204">
        <v>72</v>
      </c>
    </row>
    <row r="12205" spans="28:39">
      <c r="AB12205" s="59" t="s">
        <v>656</v>
      </c>
      <c r="AC12205" s="1">
        <v>2</v>
      </c>
      <c r="AD12205" s="38" t="s">
        <v>428</v>
      </c>
      <c r="AE12205" s="61" t="s">
        <v>136</v>
      </c>
      <c r="AF12205" s="50">
        <v>120</v>
      </c>
      <c r="AG12205" s="46">
        <v>50</v>
      </c>
      <c r="AH12205">
        <v>23</v>
      </c>
      <c r="AL12205" t="s">
        <v>22</v>
      </c>
      <c r="AM12205">
        <v>72</v>
      </c>
    </row>
    <row r="12206" spans="28:39">
      <c r="AB12206" s="59" t="s">
        <v>656</v>
      </c>
      <c r="AC12206" s="1">
        <v>2</v>
      </c>
      <c r="AD12206" s="38" t="s">
        <v>428</v>
      </c>
      <c r="AE12206" s="61" t="s">
        <v>136</v>
      </c>
      <c r="AF12206" s="50">
        <v>120</v>
      </c>
      <c r="AG12206" s="47">
        <v>60</v>
      </c>
      <c r="AH12206">
        <v>19</v>
      </c>
      <c r="AL12206" t="s">
        <v>22</v>
      </c>
      <c r="AM12206">
        <v>72</v>
      </c>
    </row>
    <row r="12207" spans="28:39">
      <c r="AB12207" s="59" t="s">
        <v>656</v>
      </c>
      <c r="AC12207" s="1">
        <v>2</v>
      </c>
      <c r="AD12207" s="38" t="s">
        <v>428</v>
      </c>
      <c r="AE12207" s="61" t="s">
        <v>136</v>
      </c>
      <c r="AF12207" s="50">
        <v>120</v>
      </c>
      <c r="AG12207" s="48">
        <v>70</v>
      </c>
      <c r="AH12207">
        <v>17</v>
      </c>
      <c r="AL12207" t="s">
        <v>22</v>
      </c>
      <c r="AM12207">
        <v>72</v>
      </c>
    </row>
    <row r="12208" spans="28:39">
      <c r="AB12208" s="59" t="s">
        <v>656</v>
      </c>
      <c r="AC12208" s="1">
        <v>2</v>
      </c>
      <c r="AD12208" s="38" t="s">
        <v>428</v>
      </c>
      <c r="AE12208" s="61" t="s">
        <v>136</v>
      </c>
      <c r="AF12208" s="51">
        <v>130</v>
      </c>
      <c r="AG12208" s="41">
        <v>0</v>
      </c>
      <c r="AH12208">
        <v>60</v>
      </c>
      <c r="AL12208" t="s">
        <v>22</v>
      </c>
      <c r="AM12208">
        <v>72</v>
      </c>
    </row>
    <row r="12209" spans="28:39">
      <c r="AB12209" s="59" t="s">
        <v>656</v>
      </c>
      <c r="AC12209" s="1">
        <v>2</v>
      </c>
      <c r="AD12209" s="38" t="s">
        <v>428</v>
      </c>
      <c r="AE12209" s="61" t="s">
        <v>136</v>
      </c>
      <c r="AF12209" s="51">
        <v>130</v>
      </c>
      <c r="AG12209" s="42">
        <v>10</v>
      </c>
      <c r="AH12209">
        <v>60</v>
      </c>
      <c r="AL12209" t="s">
        <v>22</v>
      </c>
      <c r="AM12209">
        <v>72</v>
      </c>
    </row>
    <row r="12210" spans="28:39">
      <c r="AB12210" s="59" t="s">
        <v>656</v>
      </c>
      <c r="AC12210" s="1">
        <v>2</v>
      </c>
      <c r="AD12210" s="38" t="s">
        <v>428</v>
      </c>
      <c r="AE12210" s="61" t="s">
        <v>136</v>
      </c>
      <c r="AF12210" s="51">
        <v>130</v>
      </c>
      <c r="AG12210" s="43">
        <v>20</v>
      </c>
      <c r="AH12210">
        <v>54</v>
      </c>
      <c r="AL12210" t="s">
        <v>22</v>
      </c>
      <c r="AM12210">
        <v>72</v>
      </c>
    </row>
    <row r="12211" spans="28:39">
      <c r="AB12211" s="59" t="s">
        <v>656</v>
      </c>
      <c r="AC12211" s="1">
        <v>2</v>
      </c>
      <c r="AD12211" s="38" t="s">
        <v>428</v>
      </c>
      <c r="AE12211" s="61" t="s">
        <v>136</v>
      </c>
      <c r="AF12211" s="51">
        <v>130</v>
      </c>
      <c r="AG12211" s="44">
        <v>30</v>
      </c>
      <c r="AH12211">
        <v>37</v>
      </c>
      <c r="AL12211" t="s">
        <v>22</v>
      </c>
      <c r="AM12211">
        <v>72</v>
      </c>
    </row>
    <row r="12212" spans="28:39">
      <c r="AB12212" s="59" t="s">
        <v>656</v>
      </c>
      <c r="AC12212" s="1">
        <v>2</v>
      </c>
      <c r="AD12212" s="38" t="s">
        <v>428</v>
      </c>
      <c r="AE12212" s="61" t="s">
        <v>136</v>
      </c>
      <c r="AF12212" s="51">
        <v>130</v>
      </c>
      <c r="AG12212" s="45">
        <v>40</v>
      </c>
      <c r="AH12212">
        <v>29</v>
      </c>
      <c r="AL12212" t="s">
        <v>22</v>
      </c>
      <c r="AM12212">
        <v>72</v>
      </c>
    </row>
    <row r="12213" spans="28:39">
      <c r="AB12213" s="59" t="s">
        <v>656</v>
      </c>
      <c r="AC12213" s="1">
        <v>2</v>
      </c>
      <c r="AD12213" s="38" t="s">
        <v>428</v>
      </c>
      <c r="AE12213" s="61" t="s">
        <v>136</v>
      </c>
      <c r="AF12213" s="51">
        <v>130</v>
      </c>
      <c r="AG12213" s="46">
        <v>50</v>
      </c>
      <c r="AH12213">
        <v>23</v>
      </c>
      <c r="AL12213" t="s">
        <v>22</v>
      </c>
      <c r="AM12213">
        <v>72</v>
      </c>
    </row>
    <row r="12214" spans="28:39">
      <c r="AB12214" s="59" t="s">
        <v>656</v>
      </c>
      <c r="AC12214" s="1">
        <v>2</v>
      </c>
      <c r="AD12214" s="38" t="s">
        <v>428</v>
      </c>
      <c r="AE12214" s="61" t="s">
        <v>136</v>
      </c>
      <c r="AF12214" s="51">
        <v>130</v>
      </c>
      <c r="AG12214" s="47">
        <v>60</v>
      </c>
      <c r="AH12214">
        <v>19</v>
      </c>
      <c r="AL12214" t="s">
        <v>22</v>
      </c>
      <c r="AM12214">
        <v>72</v>
      </c>
    </row>
    <row r="12215" spans="28:39">
      <c r="AB12215" s="59" t="s">
        <v>656</v>
      </c>
      <c r="AC12215" s="1">
        <v>2</v>
      </c>
      <c r="AD12215" s="38" t="s">
        <v>428</v>
      </c>
      <c r="AE12215" s="61" t="s">
        <v>136</v>
      </c>
      <c r="AF12215" s="51">
        <v>130</v>
      </c>
      <c r="AG12215" s="48">
        <v>70</v>
      </c>
      <c r="AH12215">
        <v>17</v>
      </c>
      <c r="AL12215" t="s">
        <v>22</v>
      </c>
      <c r="AM12215">
        <v>72</v>
      </c>
    </row>
    <row r="12216" spans="28:39">
      <c r="AB12216" s="59" t="s">
        <v>656</v>
      </c>
      <c r="AC12216" s="1">
        <v>2</v>
      </c>
      <c r="AD12216" s="38" t="s">
        <v>428</v>
      </c>
      <c r="AE12216" s="61" t="s">
        <v>136</v>
      </c>
      <c r="AF12216" s="52">
        <v>140</v>
      </c>
      <c r="AG12216" s="41">
        <v>0</v>
      </c>
      <c r="AH12216">
        <v>57</v>
      </c>
      <c r="AL12216" t="s">
        <v>22</v>
      </c>
      <c r="AM12216">
        <v>72</v>
      </c>
    </row>
    <row r="12217" spans="28:39">
      <c r="AB12217" s="59" t="s">
        <v>656</v>
      </c>
      <c r="AC12217" s="1">
        <v>2</v>
      </c>
      <c r="AD12217" s="38" t="s">
        <v>428</v>
      </c>
      <c r="AE12217" s="61" t="s">
        <v>136</v>
      </c>
      <c r="AF12217" s="52">
        <v>140</v>
      </c>
      <c r="AG12217" s="42">
        <v>10</v>
      </c>
      <c r="AH12217">
        <v>57</v>
      </c>
      <c r="AL12217" t="s">
        <v>22</v>
      </c>
      <c r="AM12217">
        <v>72</v>
      </c>
    </row>
    <row r="12218" spans="28:39">
      <c r="AB12218" s="59" t="s">
        <v>656</v>
      </c>
      <c r="AC12218" s="1">
        <v>2</v>
      </c>
      <c r="AD12218" s="38" t="s">
        <v>428</v>
      </c>
      <c r="AE12218" s="61" t="s">
        <v>136</v>
      </c>
      <c r="AF12218" s="52">
        <v>140</v>
      </c>
      <c r="AG12218" s="43">
        <v>20</v>
      </c>
      <c r="AH12218">
        <v>54</v>
      </c>
      <c r="AL12218" t="s">
        <v>22</v>
      </c>
      <c r="AM12218">
        <v>72</v>
      </c>
    </row>
    <row r="12219" spans="28:39">
      <c r="AB12219" s="59" t="s">
        <v>656</v>
      </c>
      <c r="AC12219" s="1">
        <v>2</v>
      </c>
      <c r="AD12219" s="38" t="s">
        <v>428</v>
      </c>
      <c r="AE12219" s="61" t="s">
        <v>136</v>
      </c>
      <c r="AF12219" s="52">
        <v>140</v>
      </c>
      <c r="AG12219" s="44">
        <v>30</v>
      </c>
      <c r="AH12219">
        <v>37</v>
      </c>
      <c r="AL12219" t="s">
        <v>22</v>
      </c>
      <c r="AM12219">
        <v>72</v>
      </c>
    </row>
    <row r="12220" spans="28:39">
      <c r="AB12220" s="59" t="s">
        <v>656</v>
      </c>
      <c r="AC12220" s="1">
        <v>2</v>
      </c>
      <c r="AD12220" s="38" t="s">
        <v>428</v>
      </c>
      <c r="AE12220" s="61" t="s">
        <v>136</v>
      </c>
      <c r="AF12220" s="52">
        <v>140</v>
      </c>
      <c r="AG12220" s="45">
        <v>40</v>
      </c>
      <c r="AH12220">
        <v>29</v>
      </c>
      <c r="AL12220" t="s">
        <v>22</v>
      </c>
      <c r="AM12220">
        <v>72</v>
      </c>
    </row>
    <row r="12221" spans="28:39">
      <c r="AB12221" s="59" t="s">
        <v>656</v>
      </c>
      <c r="AC12221" s="1">
        <v>2</v>
      </c>
      <c r="AD12221" s="38" t="s">
        <v>428</v>
      </c>
      <c r="AE12221" s="61" t="s">
        <v>136</v>
      </c>
      <c r="AF12221" s="52">
        <v>140</v>
      </c>
      <c r="AG12221" s="46">
        <v>50</v>
      </c>
      <c r="AH12221">
        <v>23</v>
      </c>
      <c r="AL12221" t="s">
        <v>22</v>
      </c>
      <c r="AM12221">
        <v>72</v>
      </c>
    </row>
    <row r="12222" spans="28:39">
      <c r="AB12222" s="59" t="s">
        <v>656</v>
      </c>
      <c r="AC12222" s="1">
        <v>2</v>
      </c>
      <c r="AD12222" s="38" t="s">
        <v>428</v>
      </c>
      <c r="AE12222" s="61" t="s">
        <v>136</v>
      </c>
      <c r="AF12222" s="52">
        <v>140</v>
      </c>
      <c r="AG12222" s="47">
        <v>60</v>
      </c>
      <c r="AH12222">
        <v>19</v>
      </c>
      <c r="AL12222" t="s">
        <v>22</v>
      </c>
      <c r="AM12222">
        <v>72</v>
      </c>
    </row>
    <row r="12223" spans="28:39">
      <c r="AB12223" s="59" t="s">
        <v>656</v>
      </c>
      <c r="AC12223" s="1">
        <v>2</v>
      </c>
      <c r="AD12223" s="38" t="s">
        <v>428</v>
      </c>
      <c r="AE12223" s="61" t="s">
        <v>136</v>
      </c>
      <c r="AF12223" s="52">
        <v>140</v>
      </c>
      <c r="AG12223" s="48">
        <v>70</v>
      </c>
      <c r="AH12223">
        <v>17</v>
      </c>
      <c r="AL12223" t="s">
        <v>22</v>
      </c>
      <c r="AM12223">
        <v>72</v>
      </c>
    </row>
    <row r="12224" spans="28:39">
      <c r="AB12224" s="59" t="s">
        <v>656</v>
      </c>
      <c r="AC12224" s="1">
        <v>2</v>
      </c>
      <c r="AD12224" s="38" t="s">
        <v>428</v>
      </c>
      <c r="AE12224" s="61" t="s">
        <v>136</v>
      </c>
      <c r="AF12224" s="53">
        <v>150</v>
      </c>
      <c r="AG12224" s="41">
        <v>0</v>
      </c>
      <c r="AH12224">
        <v>45</v>
      </c>
      <c r="AL12224" t="s">
        <v>22</v>
      </c>
      <c r="AM12224">
        <v>72</v>
      </c>
    </row>
    <row r="12225" spans="28:39">
      <c r="AB12225" s="59" t="s">
        <v>656</v>
      </c>
      <c r="AC12225" s="1">
        <v>2</v>
      </c>
      <c r="AD12225" s="38" t="s">
        <v>428</v>
      </c>
      <c r="AE12225" s="61" t="s">
        <v>136</v>
      </c>
      <c r="AF12225" s="53">
        <v>150</v>
      </c>
      <c r="AG12225" s="42">
        <v>10</v>
      </c>
      <c r="AH12225">
        <v>45</v>
      </c>
      <c r="AL12225" t="s">
        <v>22</v>
      </c>
      <c r="AM12225">
        <v>72</v>
      </c>
    </row>
    <row r="12226" spans="28:39">
      <c r="AB12226" s="59" t="s">
        <v>656</v>
      </c>
      <c r="AC12226" s="1">
        <v>2</v>
      </c>
      <c r="AD12226" s="38" t="s">
        <v>428</v>
      </c>
      <c r="AE12226" s="61" t="s">
        <v>136</v>
      </c>
      <c r="AF12226" s="53">
        <v>150</v>
      </c>
      <c r="AG12226" s="43">
        <v>20</v>
      </c>
      <c r="AH12226">
        <v>45</v>
      </c>
      <c r="AL12226" t="s">
        <v>22</v>
      </c>
      <c r="AM12226">
        <v>72</v>
      </c>
    </row>
    <row r="12227" spans="28:39">
      <c r="AB12227" s="59" t="s">
        <v>656</v>
      </c>
      <c r="AC12227" s="1">
        <v>2</v>
      </c>
      <c r="AD12227" s="38" t="s">
        <v>428</v>
      </c>
      <c r="AE12227" s="61" t="s">
        <v>136</v>
      </c>
      <c r="AF12227" s="53">
        <v>150</v>
      </c>
      <c r="AG12227" s="44">
        <v>30</v>
      </c>
      <c r="AH12227">
        <v>37</v>
      </c>
      <c r="AL12227" t="s">
        <v>22</v>
      </c>
      <c r="AM12227">
        <v>72</v>
      </c>
    </row>
    <row r="12228" spans="28:39">
      <c r="AB12228" s="59" t="s">
        <v>656</v>
      </c>
      <c r="AC12228" s="1">
        <v>2</v>
      </c>
      <c r="AD12228" s="38" t="s">
        <v>428</v>
      </c>
      <c r="AE12228" s="61" t="s">
        <v>136</v>
      </c>
      <c r="AF12228" s="53">
        <v>150</v>
      </c>
      <c r="AG12228" s="45">
        <v>40</v>
      </c>
      <c r="AH12228">
        <v>29</v>
      </c>
      <c r="AL12228" t="s">
        <v>22</v>
      </c>
      <c r="AM12228">
        <v>72</v>
      </c>
    </row>
    <row r="12229" spans="28:39">
      <c r="AB12229" s="59" t="s">
        <v>656</v>
      </c>
      <c r="AC12229" s="1">
        <v>2</v>
      </c>
      <c r="AD12229" s="38" t="s">
        <v>428</v>
      </c>
      <c r="AE12229" s="61" t="s">
        <v>136</v>
      </c>
      <c r="AF12229" s="53">
        <v>150</v>
      </c>
      <c r="AG12229" s="46">
        <v>50</v>
      </c>
      <c r="AH12229">
        <v>23</v>
      </c>
      <c r="AL12229" t="s">
        <v>22</v>
      </c>
      <c r="AM12229">
        <v>72</v>
      </c>
    </row>
    <row r="12230" spans="28:39">
      <c r="AB12230" s="59" t="s">
        <v>656</v>
      </c>
      <c r="AC12230" s="1">
        <v>2</v>
      </c>
      <c r="AD12230" s="38" t="s">
        <v>428</v>
      </c>
      <c r="AE12230" s="61" t="s">
        <v>136</v>
      </c>
      <c r="AF12230" s="53">
        <v>150</v>
      </c>
      <c r="AG12230" s="47">
        <v>60</v>
      </c>
      <c r="AH12230">
        <v>19</v>
      </c>
      <c r="AL12230" t="s">
        <v>22</v>
      </c>
      <c r="AM12230">
        <v>72</v>
      </c>
    </row>
    <row r="12231" spans="28:39">
      <c r="AB12231" s="59" t="s">
        <v>656</v>
      </c>
      <c r="AC12231" s="1">
        <v>2</v>
      </c>
      <c r="AD12231" s="38" t="s">
        <v>428</v>
      </c>
      <c r="AE12231" s="61" t="s">
        <v>136</v>
      </c>
      <c r="AF12231" s="53">
        <v>150</v>
      </c>
      <c r="AG12231" s="48">
        <v>70</v>
      </c>
      <c r="AH12231">
        <v>17</v>
      </c>
      <c r="AL12231" t="s">
        <v>22</v>
      </c>
      <c r="AM12231">
        <v>72</v>
      </c>
    </row>
    <row r="12232" spans="28:39">
      <c r="AB12232" s="59" t="s">
        <v>656</v>
      </c>
      <c r="AC12232" s="1">
        <v>2</v>
      </c>
      <c r="AD12232" s="38" t="s">
        <v>428</v>
      </c>
      <c r="AE12232" s="61" t="s">
        <v>136</v>
      </c>
      <c r="AF12232" s="54">
        <v>160</v>
      </c>
      <c r="AG12232" s="41">
        <v>0</v>
      </c>
      <c r="AH12232">
        <v>43</v>
      </c>
      <c r="AL12232" t="s">
        <v>22</v>
      </c>
      <c r="AM12232">
        <v>72</v>
      </c>
    </row>
    <row r="12233" spans="28:39">
      <c r="AB12233" s="59" t="s">
        <v>656</v>
      </c>
      <c r="AC12233" s="1">
        <v>2</v>
      </c>
      <c r="AD12233" s="38" t="s">
        <v>428</v>
      </c>
      <c r="AE12233" s="61" t="s">
        <v>136</v>
      </c>
      <c r="AF12233" s="54">
        <v>160</v>
      </c>
      <c r="AG12233" s="42">
        <v>10</v>
      </c>
      <c r="AH12233">
        <v>43</v>
      </c>
      <c r="AL12233" t="s">
        <v>22</v>
      </c>
      <c r="AM12233">
        <v>72</v>
      </c>
    </row>
    <row r="12234" spans="28:39">
      <c r="AB12234" s="59" t="s">
        <v>656</v>
      </c>
      <c r="AC12234" s="1">
        <v>2</v>
      </c>
      <c r="AD12234" s="38" t="s">
        <v>428</v>
      </c>
      <c r="AE12234" s="61" t="s">
        <v>136</v>
      </c>
      <c r="AF12234" s="54">
        <v>160</v>
      </c>
      <c r="AG12234" s="43">
        <v>20</v>
      </c>
      <c r="AH12234">
        <v>43</v>
      </c>
      <c r="AL12234" t="s">
        <v>22</v>
      </c>
      <c r="AM12234">
        <v>72</v>
      </c>
    </row>
    <row r="12235" spans="28:39">
      <c r="AB12235" s="59" t="s">
        <v>656</v>
      </c>
      <c r="AC12235" s="1">
        <v>2</v>
      </c>
      <c r="AD12235" s="38" t="s">
        <v>428</v>
      </c>
      <c r="AE12235" s="61" t="s">
        <v>136</v>
      </c>
      <c r="AF12235" s="54">
        <v>160</v>
      </c>
      <c r="AG12235" s="44">
        <v>30</v>
      </c>
      <c r="AH12235">
        <v>37</v>
      </c>
      <c r="AL12235" t="s">
        <v>22</v>
      </c>
      <c r="AM12235">
        <v>72</v>
      </c>
    </row>
    <row r="12236" spans="28:39">
      <c r="AB12236" s="59" t="s">
        <v>656</v>
      </c>
      <c r="AC12236" s="1">
        <v>2</v>
      </c>
      <c r="AD12236" s="38" t="s">
        <v>428</v>
      </c>
      <c r="AE12236" s="61" t="s">
        <v>136</v>
      </c>
      <c r="AF12236" s="54">
        <v>160</v>
      </c>
      <c r="AG12236" s="45">
        <v>40</v>
      </c>
      <c r="AH12236">
        <v>29</v>
      </c>
      <c r="AL12236" t="s">
        <v>22</v>
      </c>
      <c r="AM12236">
        <v>72</v>
      </c>
    </row>
    <row r="12237" spans="28:39">
      <c r="AB12237" s="59" t="s">
        <v>656</v>
      </c>
      <c r="AC12237" s="1">
        <v>2</v>
      </c>
      <c r="AD12237" s="38" t="s">
        <v>428</v>
      </c>
      <c r="AE12237" s="61" t="s">
        <v>136</v>
      </c>
      <c r="AF12237" s="54">
        <v>160</v>
      </c>
      <c r="AG12237" s="46">
        <v>50</v>
      </c>
      <c r="AH12237">
        <v>23</v>
      </c>
      <c r="AL12237" t="s">
        <v>22</v>
      </c>
      <c r="AM12237">
        <v>72</v>
      </c>
    </row>
    <row r="12238" spans="28:39">
      <c r="AB12238" s="59" t="s">
        <v>656</v>
      </c>
      <c r="AC12238" s="1">
        <v>2</v>
      </c>
      <c r="AD12238" s="38" t="s">
        <v>428</v>
      </c>
      <c r="AE12238" s="61" t="s">
        <v>136</v>
      </c>
      <c r="AF12238" s="54">
        <v>160</v>
      </c>
      <c r="AG12238" s="47">
        <v>60</v>
      </c>
      <c r="AH12238">
        <v>19</v>
      </c>
      <c r="AL12238" t="s">
        <v>22</v>
      </c>
      <c r="AM12238">
        <v>72</v>
      </c>
    </row>
    <row r="12239" spans="28:39">
      <c r="AB12239" s="59" t="s">
        <v>656</v>
      </c>
      <c r="AC12239" s="1">
        <v>2</v>
      </c>
      <c r="AD12239" s="38" t="s">
        <v>428</v>
      </c>
      <c r="AE12239" s="61" t="s">
        <v>136</v>
      </c>
      <c r="AF12239" s="54">
        <v>160</v>
      </c>
      <c r="AG12239" s="48">
        <v>70</v>
      </c>
      <c r="AH12239">
        <v>17</v>
      </c>
      <c r="AL12239" t="s">
        <v>22</v>
      </c>
      <c r="AM12239">
        <v>72</v>
      </c>
    </row>
    <row r="12240" spans="28:39">
      <c r="AB12240" s="59" t="s">
        <v>656</v>
      </c>
      <c r="AC12240" s="1">
        <v>2</v>
      </c>
      <c r="AD12240" s="38" t="s">
        <v>428</v>
      </c>
      <c r="AE12240" s="61" t="s">
        <v>136</v>
      </c>
      <c r="AF12240" s="55">
        <v>170</v>
      </c>
      <c r="AG12240" s="41">
        <v>0</v>
      </c>
      <c r="AH12240">
        <v>38</v>
      </c>
      <c r="AL12240" t="s">
        <v>22</v>
      </c>
      <c r="AM12240">
        <v>72</v>
      </c>
    </row>
    <row r="12241" spans="28:39">
      <c r="AB12241" s="59" t="s">
        <v>656</v>
      </c>
      <c r="AC12241" s="1">
        <v>2</v>
      </c>
      <c r="AD12241" s="38" t="s">
        <v>428</v>
      </c>
      <c r="AE12241" s="61" t="s">
        <v>136</v>
      </c>
      <c r="AF12241" s="55">
        <v>170</v>
      </c>
      <c r="AG12241" s="42">
        <v>10</v>
      </c>
      <c r="AH12241">
        <v>38</v>
      </c>
      <c r="AL12241" t="s">
        <v>22</v>
      </c>
      <c r="AM12241">
        <v>72</v>
      </c>
    </row>
    <row r="12242" spans="28:39">
      <c r="AB12242" s="59" t="s">
        <v>656</v>
      </c>
      <c r="AC12242" s="1">
        <v>2</v>
      </c>
      <c r="AD12242" s="38" t="s">
        <v>428</v>
      </c>
      <c r="AE12242" s="61" t="s">
        <v>136</v>
      </c>
      <c r="AF12242" s="55">
        <v>170</v>
      </c>
      <c r="AG12242" s="43">
        <v>20</v>
      </c>
      <c r="AH12242">
        <v>38</v>
      </c>
      <c r="AL12242" t="s">
        <v>22</v>
      </c>
      <c r="AM12242">
        <v>72</v>
      </c>
    </row>
    <row r="12243" spans="28:39">
      <c r="AB12243" s="59" t="s">
        <v>656</v>
      </c>
      <c r="AC12243" s="1">
        <v>2</v>
      </c>
      <c r="AD12243" s="38" t="s">
        <v>428</v>
      </c>
      <c r="AE12243" s="61" t="s">
        <v>136</v>
      </c>
      <c r="AF12243" s="55">
        <v>170</v>
      </c>
      <c r="AG12243" s="44">
        <v>30</v>
      </c>
      <c r="AH12243">
        <v>37</v>
      </c>
      <c r="AL12243" t="s">
        <v>22</v>
      </c>
      <c r="AM12243">
        <v>72</v>
      </c>
    </row>
    <row r="12244" spans="28:39">
      <c r="AB12244" s="59" t="s">
        <v>656</v>
      </c>
      <c r="AC12244" s="1">
        <v>2</v>
      </c>
      <c r="AD12244" s="38" t="s">
        <v>428</v>
      </c>
      <c r="AE12244" s="61" t="s">
        <v>136</v>
      </c>
      <c r="AF12244" s="55">
        <v>170</v>
      </c>
      <c r="AG12244" s="45">
        <v>40</v>
      </c>
      <c r="AH12244">
        <v>29</v>
      </c>
      <c r="AL12244" t="s">
        <v>22</v>
      </c>
      <c r="AM12244">
        <v>72</v>
      </c>
    </row>
    <row r="12245" spans="28:39">
      <c r="AB12245" s="59" t="s">
        <v>656</v>
      </c>
      <c r="AC12245" s="1">
        <v>2</v>
      </c>
      <c r="AD12245" s="38" t="s">
        <v>428</v>
      </c>
      <c r="AE12245" s="61" t="s">
        <v>136</v>
      </c>
      <c r="AF12245" s="55">
        <v>170</v>
      </c>
      <c r="AG12245" s="46">
        <v>50</v>
      </c>
      <c r="AH12245">
        <v>23</v>
      </c>
      <c r="AL12245" t="s">
        <v>22</v>
      </c>
      <c r="AM12245">
        <v>72</v>
      </c>
    </row>
    <row r="12246" spans="28:39">
      <c r="AB12246" s="59" t="s">
        <v>656</v>
      </c>
      <c r="AC12246" s="1">
        <v>2</v>
      </c>
      <c r="AD12246" s="38" t="s">
        <v>428</v>
      </c>
      <c r="AE12246" s="61" t="s">
        <v>136</v>
      </c>
      <c r="AF12246" s="55">
        <v>170</v>
      </c>
      <c r="AG12246" s="47">
        <v>60</v>
      </c>
      <c r="AH12246">
        <v>19</v>
      </c>
      <c r="AL12246" t="s">
        <v>22</v>
      </c>
      <c r="AM12246">
        <v>72</v>
      </c>
    </row>
    <row r="12247" spans="28:39">
      <c r="AB12247" s="59" t="s">
        <v>656</v>
      </c>
      <c r="AC12247" s="1">
        <v>2</v>
      </c>
      <c r="AD12247" s="38" t="s">
        <v>428</v>
      </c>
      <c r="AE12247" s="61" t="s">
        <v>136</v>
      </c>
      <c r="AF12247" s="55">
        <v>170</v>
      </c>
      <c r="AG12247" s="48">
        <v>70</v>
      </c>
      <c r="AH12247">
        <v>17</v>
      </c>
      <c r="AL12247" t="s">
        <v>22</v>
      </c>
      <c r="AM12247">
        <v>72</v>
      </c>
    </row>
    <row r="12248" spans="28:39">
      <c r="AB12248" s="59" t="s">
        <v>656</v>
      </c>
      <c r="AC12248" s="1">
        <v>2</v>
      </c>
      <c r="AD12248" s="38" t="s">
        <v>428</v>
      </c>
      <c r="AE12248" s="61" t="s">
        <v>136</v>
      </c>
      <c r="AF12248" s="56">
        <v>180</v>
      </c>
      <c r="AG12248" s="41">
        <v>0</v>
      </c>
      <c r="AH12248">
        <v>34</v>
      </c>
      <c r="AL12248" t="s">
        <v>22</v>
      </c>
      <c r="AM12248">
        <v>72</v>
      </c>
    </row>
    <row r="12249" spans="28:39">
      <c r="AB12249" s="59" t="s">
        <v>656</v>
      </c>
      <c r="AC12249" s="1">
        <v>2</v>
      </c>
      <c r="AD12249" s="38" t="s">
        <v>428</v>
      </c>
      <c r="AE12249" s="61" t="s">
        <v>136</v>
      </c>
      <c r="AF12249" s="56">
        <v>180</v>
      </c>
      <c r="AG12249" s="42">
        <v>10</v>
      </c>
      <c r="AH12249">
        <v>34</v>
      </c>
      <c r="AL12249" t="s">
        <v>22</v>
      </c>
      <c r="AM12249">
        <v>72</v>
      </c>
    </row>
    <row r="12250" spans="28:39">
      <c r="AB12250" s="59" t="s">
        <v>656</v>
      </c>
      <c r="AC12250" s="1">
        <v>2</v>
      </c>
      <c r="AD12250" s="38" t="s">
        <v>428</v>
      </c>
      <c r="AE12250" s="61" t="s">
        <v>136</v>
      </c>
      <c r="AF12250" s="56">
        <v>180</v>
      </c>
      <c r="AG12250" s="43">
        <v>20</v>
      </c>
      <c r="AH12250">
        <v>34</v>
      </c>
      <c r="AL12250" t="s">
        <v>22</v>
      </c>
      <c r="AM12250">
        <v>72</v>
      </c>
    </row>
    <row r="12251" spans="28:39">
      <c r="AB12251" s="59" t="s">
        <v>656</v>
      </c>
      <c r="AC12251" s="1">
        <v>2</v>
      </c>
      <c r="AD12251" s="38" t="s">
        <v>428</v>
      </c>
      <c r="AE12251" s="61" t="s">
        <v>136</v>
      </c>
      <c r="AF12251" s="56">
        <v>180</v>
      </c>
      <c r="AG12251" s="44">
        <v>30</v>
      </c>
      <c r="AH12251">
        <v>34</v>
      </c>
      <c r="AL12251" t="s">
        <v>22</v>
      </c>
      <c r="AM12251">
        <v>72</v>
      </c>
    </row>
    <row r="12252" spans="28:39">
      <c r="AB12252" s="59" t="s">
        <v>656</v>
      </c>
      <c r="AC12252" s="1">
        <v>2</v>
      </c>
      <c r="AD12252" s="38" t="s">
        <v>428</v>
      </c>
      <c r="AE12252" s="61" t="s">
        <v>136</v>
      </c>
      <c r="AF12252" s="56">
        <v>180</v>
      </c>
      <c r="AG12252" s="45">
        <v>40</v>
      </c>
      <c r="AH12252">
        <v>29</v>
      </c>
      <c r="AL12252" t="s">
        <v>22</v>
      </c>
      <c r="AM12252">
        <v>72</v>
      </c>
    </row>
    <row r="12253" spans="28:39">
      <c r="AB12253" s="59" t="s">
        <v>656</v>
      </c>
      <c r="AC12253" s="1">
        <v>2</v>
      </c>
      <c r="AD12253" s="38" t="s">
        <v>428</v>
      </c>
      <c r="AE12253" s="61" t="s">
        <v>136</v>
      </c>
      <c r="AF12253" s="56">
        <v>180</v>
      </c>
      <c r="AG12253" s="46">
        <v>50</v>
      </c>
      <c r="AH12253">
        <v>23</v>
      </c>
      <c r="AL12253" t="s">
        <v>22</v>
      </c>
      <c r="AM12253">
        <v>72</v>
      </c>
    </row>
    <row r="12254" spans="28:39">
      <c r="AB12254" s="59" t="s">
        <v>656</v>
      </c>
      <c r="AC12254" s="1">
        <v>2</v>
      </c>
      <c r="AD12254" s="38" t="s">
        <v>428</v>
      </c>
      <c r="AE12254" s="61" t="s">
        <v>136</v>
      </c>
      <c r="AF12254" s="56">
        <v>180</v>
      </c>
      <c r="AG12254" s="47">
        <v>60</v>
      </c>
      <c r="AH12254">
        <v>19</v>
      </c>
      <c r="AL12254" t="s">
        <v>22</v>
      </c>
      <c r="AM12254">
        <v>72</v>
      </c>
    </row>
    <row r="12255" spans="28:39">
      <c r="AB12255" s="59" t="s">
        <v>656</v>
      </c>
      <c r="AC12255" s="1">
        <v>2</v>
      </c>
      <c r="AD12255" s="38" t="s">
        <v>428</v>
      </c>
      <c r="AE12255" s="61" t="s">
        <v>136</v>
      </c>
      <c r="AF12255" s="56">
        <v>180</v>
      </c>
      <c r="AG12255" s="48">
        <v>70</v>
      </c>
      <c r="AH12255">
        <v>17</v>
      </c>
      <c r="AL12255" t="s">
        <v>22</v>
      </c>
      <c r="AM12255">
        <v>72</v>
      </c>
    </row>
    <row r="12256" spans="28:39">
      <c r="AB12256" s="59" t="s">
        <v>656</v>
      </c>
      <c r="AC12256" s="1">
        <v>2</v>
      </c>
      <c r="AD12256" s="38" t="s">
        <v>428</v>
      </c>
      <c r="AE12256" s="61" t="s">
        <v>136</v>
      </c>
      <c r="AF12256" s="57">
        <v>200</v>
      </c>
      <c r="AG12256" s="41">
        <v>0</v>
      </c>
      <c r="AH12256">
        <v>27</v>
      </c>
      <c r="AL12256" t="s">
        <v>22</v>
      </c>
      <c r="AM12256">
        <v>72</v>
      </c>
    </row>
    <row r="12257" spans="28:39">
      <c r="AB12257" s="59" t="s">
        <v>656</v>
      </c>
      <c r="AC12257" s="1">
        <v>2</v>
      </c>
      <c r="AD12257" s="38" t="s">
        <v>428</v>
      </c>
      <c r="AE12257" s="61" t="s">
        <v>136</v>
      </c>
      <c r="AF12257" s="57">
        <v>200</v>
      </c>
      <c r="AG12257" s="42">
        <v>10</v>
      </c>
      <c r="AH12257">
        <v>27</v>
      </c>
      <c r="AL12257" t="s">
        <v>22</v>
      </c>
      <c r="AM12257">
        <v>72</v>
      </c>
    </row>
    <row r="12258" spans="28:39">
      <c r="AB12258" s="59" t="s">
        <v>656</v>
      </c>
      <c r="AC12258" s="1">
        <v>2</v>
      </c>
      <c r="AD12258" s="38" t="s">
        <v>428</v>
      </c>
      <c r="AE12258" s="61" t="s">
        <v>136</v>
      </c>
      <c r="AF12258" s="57">
        <v>200</v>
      </c>
      <c r="AG12258" s="43">
        <v>20</v>
      </c>
      <c r="AH12258">
        <v>27</v>
      </c>
      <c r="AL12258" t="s">
        <v>22</v>
      </c>
      <c r="AM12258">
        <v>72</v>
      </c>
    </row>
    <row r="12259" spans="28:39">
      <c r="AB12259" s="59" t="s">
        <v>656</v>
      </c>
      <c r="AC12259" s="1">
        <v>2</v>
      </c>
      <c r="AD12259" s="38" t="s">
        <v>428</v>
      </c>
      <c r="AE12259" s="61" t="s">
        <v>136</v>
      </c>
      <c r="AF12259" s="57">
        <v>200</v>
      </c>
      <c r="AG12259" s="44">
        <v>30</v>
      </c>
      <c r="AH12259">
        <v>27</v>
      </c>
      <c r="AL12259" t="s">
        <v>22</v>
      </c>
      <c r="AM12259">
        <v>72</v>
      </c>
    </row>
    <row r="12260" spans="28:39">
      <c r="AB12260" s="59" t="s">
        <v>656</v>
      </c>
      <c r="AC12260" s="1">
        <v>2</v>
      </c>
      <c r="AD12260" s="38" t="s">
        <v>428</v>
      </c>
      <c r="AE12260" s="61" t="s">
        <v>136</v>
      </c>
      <c r="AF12260" s="57">
        <v>200</v>
      </c>
      <c r="AG12260" s="45">
        <v>40</v>
      </c>
      <c r="AH12260">
        <v>27</v>
      </c>
      <c r="AL12260" t="s">
        <v>22</v>
      </c>
      <c r="AM12260">
        <v>72</v>
      </c>
    </row>
    <row r="12261" spans="28:39">
      <c r="AB12261" s="59" t="s">
        <v>656</v>
      </c>
      <c r="AC12261" s="1">
        <v>2</v>
      </c>
      <c r="AD12261" s="38" t="s">
        <v>428</v>
      </c>
      <c r="AE12261" s="61" t="s">
        <v>136</v>
      </c>
      <c r="AF12261" s="57">
        <v>200</v>
      </c>
      <c r="AG12261" s="46">
        <v>50</v>
      </c>
      <c r="AH12261">
        <v>23</v>
      </c>
      <c r="AL12261" t="s">
        <v>22</v>
      </c>
      <c r="AM12261">
        <v>72</v>
      </c>
    </row>
    <row r="12262" spans="28:39">
      <c r="AB12262" s="59" t="s">
        <v>656</v>
      </c>
      <c r="AC12262" s="1">
        <v>2</v>
      </c>
      <c r="AD12262" s="38" t="s">
        <v>428</v>
      </c>
      <c r="AE12262" s="61" t="s">
        <v>136</v>
      </c>
      <c r="AF12262" s="57">
        <v>200</v>
      </c>
      <c r="AG12262" s="47">
        <v>60</v>
      </c>
      <c r="AH12262">
        <v>19</v>
      </c>
      <c r="AL12262" t="s">
        <v>22</v>
      </c>
      <c r="AM12262">
        <v>72</v>
      </c>
    </row>
    <row r="12263" spans="28:39">
      <c r="AB12263" s="59" t="s">
        <v>656</v>
      </c>
      <c r="AC12263" s="1">
        <v>2</v>
      </c>
      <c r="AD12263" s="38" t="s">
        <v>428</v>
      </c>
      <c r="AE12263" s="61" t="s">
        <v>136</v>
      </c>
      <c r="AF12263" s="57">
        <v>200</v>
      </c>
      <c r="AG12263" s="48">
        <v>70</v>
      </c>
      <c r="AH12263">
        <v>17</v>
      </c>
      <c r="AL12263" t="s">
        <v>22</v>
      </c>
      <c r="AM12263">
        <v>72</v>
      </c>
    </row>
    <row r="12264" spans="28:39">
      <c r="AE12264" s="61" t="s">
        <v>136</v>
      </c>
      <c r="AL12264" t="s">
        <v>22</v>
      </c>
      <c r="AM12264">
        <v>72</v>
      </c>
    </row>
    <row r="12265" spans="28:39">
      <c r="AB12265" t="s">
        <v>650</v>
      </c>
      <c r="AC12265" s="1">
        <v>3</v>
      </c>
      <c r="AD12265" s="38" t="s">
        <v>337</v>
      </c>
      <c r="AE12265" s="61" t="s">
        <v>136</v>
      </c>
      <c r="AF12265" s="40">
        <v>110</v>
      </c>
      <c r="AG12265" s="41">
        <v>0</v>
      </c>
      <c r="AH12265">
        <v>66</v>
      </c>
      <c r="AL12265" t="s">
        <v>22</v>
      </c>
      <c r="AM12265">
        <v>72</v>
      </c>
    </row>
    <row r="12266" spans="28:39">
      <c r="AB12266" t="s">
        <v>650</v>
      </c>
      <c r="AC12266" s="1">
        <v>3</v>
      </c>
      <c r="AD12266" s="38" t="s">
        <v>337</v>
      </c>
      <c r="AE12266" s="61" t="s">
        <v>136</v>
      </c>
      <c r="AF12266" s="40">
        <v>110</v>
      </c>
      <c r="AG12266" s="42">
        <v>10</v>
      </c>
      <c r="AH12266">
        <v>66</v>
      </c>
      <c r="AL12266" t="s">
        <v>22</v>
      </c>
      <c r="AM12266">
        <v>72</v>
      </c>
    </row>
    <row r="12267" spans="28:39">
      <c r="AB12267" t="s">
        <v>650</v>
      </c>
      <c r="AC12267" s="1">
        <v>3</v>
      </c>
      <c r="AD12267" s="38" t="s">
        <v>337</v>
      </c>
      <c r="AE12267" s="61" t="s">
        <v>136</v>
      </c>
      <c r="AF12267" s="40">
        <v>110</v>
      </c>
      <c r="AG12267" s="43">
        <v>20</v>
      </c>
      <c r="AH12267">
        <v>64</v>
      </c>
      <c r="AL12267" t="s">
        <v>22</v>
      </c>
      <c r="AM12267">
        <v>72</v>
      </c>
    </row>
    <row r="12268" spans="28:39">
      <c r="AB12268" t="s">
        <v>650</v>
      </c>
      <c r="AC12268" s="1">
        <v>3</v>
      </c>
      <c r="AD12268" s="38" t="s">
        <v>337</v>
      </c>
      <c r="AE12268" s="61" t="s">
        <v>136</v>
      </c>
      <c r="AF12268" s="40">
        <v>110</v>
      </c>
      <c r="AG12268" s="44">
        <v>30</v>
      </c>
      <c r="AH12268">
        <v>57</v>
      </c>
      <c r="AL12268" t="s">
        <v>22</v>
      </c>
      <c r="AM12268">
        <v>72</v>
      </c>
    </row>
    <row r="12269" spans="28:39">
      <c r="AB12269" t="s">
        <v>650</v>
      </c>
      <c r="AC12269" s="1">
        <v>3</v>
      </c>
      <c r="AD12269" s="38" t="s">
        <v>337</v>
      </c>
      <c r="AE12269" s="61" t="s">
        <v>136</v>
      </c>
      <c r="AF12269" s="40">
        <v>110</v>
      </c>
      <c r="AG12269" s="45">
        <v>40</v>
      </c>
      <c r="AH12269">
        <v>52</v>
      </c>
      <c r="AL12269" t="s">
        <v>22</v>
      </c>
      <c r="AM12269">
        <v>72</v>
      </c>
    </row>
    <row r="12270" spans="28:39">
      <c r="AB12270" t="s">
        <v>650</v>
      </c>
      <c r="AC12270" s="1">
        <v>3</v>
      </c>
      <c r="AD12270" s="38" t="s">
        <v>337</v>
      </c>
      <c r="AE12270" s="61" t="s">
        <v>136</v>
      </c>
      <c r="AF12270" s="40">
        <v>110</v>
      </c>
      <c r="AG12270" s="46">
        <v>50</v>
      </c>
      <c r="AH12270">
        <v>48</v>
      </c>
      <c r="AL12270" t="s">
        <v>22</v>
      </c>
      <c r="AM12270">
        <v>72</v>
      </c>
    </row>
    <row r="12271" spans="28:39">
      <c r="AB12271" t="s">
        <v>650</v>
      </c>
      <c r="AC12271" s="1">
        <v>3</v>
      </c>
      <c r="AD12271" s="38" t="s">
        <v>337</v>
      </c>
      <c r="AE12271" s="61" t="s">
        <v>136</v>
      </c>
      <c r="AF12271" s="40">
        <v>110</v>
      </c>
      <c r="AG12271" s="47">
        <v>60</v>
      </c>
      <c r="AH12271">
        <v>43</v>
      </c>
      <c r="AL12271" t="s">
        <v>22</v>
      </c>
      <c r="AM12271">
        <v>72</v>
      </c>
    </row>
    <row r="12272" spans="28:39">
      <c r="AB12272" t="s">
        <v>650</v>
      </c>
      <c r="AC12272" s="1">
        <v>3</v>
      </c>
      <c r="AD12272" s="38" t="s">
        <v>337</v>
      </c>
      <c r="AE12272" s="61" t="s">
        <v>136</v>
      </c>
      <c r="AF12272" s="40">
        <v>110</v>
      </c>
      <c r="AG12272" s="48">
        <v>70</v>
      </c>
      <c r="AH12272">
        <v>40</v>
      </c>
      <c r="AL12272" t="s">
        <v>22</v>
      </c>
      <c r="AM12272">
        <v>72</v>
      </c>
    </row>
    <row r="12273" spans="28:39">
      <c r="AB12273" t="s">
        <v>650</v>
      </c>
      <c r="AC12273" s="1">
        <v>3</v>
      </c>
      <c r="AD12273" s="38" t="s">
        <v>337</v>
      </c>
      <c r="AE12273" s="61" t="s">
        <v>136</v>
      </c>
      <c r="AF12273" s="49">
        <v>115</v>
      </c>
      <c r="AG12273" s="41">
        <v>0</v>
      </c>
      <c r="AH12273">
        <v>64</v>
      </c>
      <c r="AL12273" t="s">
        <v>22</v>
      </c>
      <c r="AM12273">
        <v>72</v>
      </c>
    </row>
    <row r="12274" spans="28:39">
      <c r="AB12274" t="s">
        <v>650</v>
      </c>
      <c r="AC12274" s="1">
        <v>3</v>
      </c>
      <c r="AD12274" s="38" t="s">
        <v>337</v>
      </c>
      <c r="AE12274" s="61" t="s">
        <v>136</v>
      </c>
      <c r="AF12274" s="49">
        <v>115</v>
      </c>
      <c r="AG12274" s="42">
        <v>10</v>
      </c>
      <c r="AH12274">
        <v>64</v>
      </c>
      <c r="AL12274" t="s">
        <v>22</v>
      </c>
      <c r="AM12274">
        <v>72</v>
      </c>
    </row>
    <row r="12275" spans="28:39">
      <c r="AB12275" t="s">
        <v>650</v>
      </c>
      <c r="AC12275" s="1">
        <v>3</v>
      </c>
      <c r="AD12275" s="38" t="s">
        <v>337</v>
      </c>
      <c r="AE12275" s="61" t="s">
        <v>136</v>
      </c>
      <c r="AF12275" s="49">
        <v>115</v>
      </c>
      <c r="AG12275" s="43">
        <v>20</v>
      </c>
      <c r="AH12275">
        <v>64</v>
      </c>
      <c r="AL12275" t="s">
        <v>22</v>
      </c>
      <c r="AM12275">
        <v>72</v>
      </c>
    </row>
    <row r="12276" spans="28:39">
      <c r="AB12276" t="s">
        <v>650</v>
      </c>
      <c r="AC12276" s="1">
        <v>3</v>
      </c>
      <c r="AD12276" s="38" t="s">
        <v>337</v>
      </c>
      <c r="AE12276" s="61" t="s">
        <v>136</v>
      </c>
      <c r="AF12276" s="49">
        <v>115</v>
      </c>
      <c r="AG12276" s="44">
        <v>30</v>
      </c>
      <c r="AH12276">
        <v>57</v>
      </c>
      <c r="AL12276" t="s">
        <v>22</v>
      </c>
      <c r="AM12276">
        <v>72</v>
      </c>
    </row>
    <row r="12277" spans="28:39">
      <c r="AB12277" t="s">
        <v>650</v>
      </c>
      <c r="AC12277" s="1">
        <v>3</v>
      </c>
      <c r="AD12277" s="38" t="s">
        <v>337</v>
      </c>
      <c r="AE12277" s="61" t="s">
        <v>136</v>
      </c>
      <c r="AF12277" s="49">
        <v>115</v>
      </c>
      <c r="AG12277" s="45">
        <v>40</v>
      </c>
      <c r="AH12277">
        <v>52</v>
      </c>
      <c r="AL12277" t="s">
        <v>22</v>
      </c>
      <c r="AM12277">
        <v>72</v>
      </c>
    </row>
    <row r="12278" spans="28:39">
      <c r="AB12278" t="s">
        <v>650</v>
      </c>
      <c r="AC12278" s="1">
        <v>3</v>
      </c>
      <c r="AD12278" s="38" t="s">
        <v>337</v>
      </c>
      <c r="AE12278" s="61" t="s">
        <v>136</v>
      </c>
      <c r="AF12278" s="49">
        <v>115</v>
      </c>
      <c r="AG12278" s="46">
        <v>50</v>
      </c>
      <c r="AH12278">
        <v>48</v>
      </c>
      <c r="AL12278" t="s">
        <v>22</v>
      </c>
      <c r="AM12278">
        <v>72</v>
      </c>
    </row>
    <row r="12279" spans="28:39">
      <c r="AB12279" t="s">
        <v>650</v>
      </c>
      <c r="AC12279" s="1">
        <v>3</v>
      </c>
      <c r="AD12279" s="38" t="s">
        <v>337</v>
      </c>
      <c r="AE12279" s="61" t="s">
        <v>136</v>
      </c>
      <c r="AF12279" s="49">
        <v>115</v>
      </c>
      <c r="AG12279" s="47">
        <v>60</v>
      </c>
      <c r="AH12279">
        <v>43</v>
      </c>
      <c r="AL12279" t="s">
        <v>22</v>
      </c>
      <c r="AM12279">
        <v>72</v>
      </c>
    </row>
    <row r="12280" spans="28:39">
      <c r="AB12280" t="s">
        <v>650</v>
      </c>
      <c r="AC12280" s="1">
        <v>3</v>
      </c>
      <c r="AD12280" s="38" t="s">
        <v>337</v>
      </c>
      <c r="AE12280" s="61" t="s">
        <v>136</v>
      </c>
      <c r="AF12280" s="49">
        <v>115</v>
      </c>
      <c r="AG12280" s="48">
        <v>70</v>
      </c>
      <c r="AH12280">
        <v>40</v>
      </c>
      <c r="AL12280" t="s">
        <v>22</v>
      </c>
      <c r="AM12280">
        <v>72</v>
      </c>
    </row>
    <row r="12281" spans="28:39">
      <c r="AB12281" t="s">
        <v>650</v>
      </c>
      <c r="AC12281" s="1">
        <v>3</v>
      </c>
      <c r="AD12281" s="38" t="s">
        <v>337</v>
      </c>
      <c r="AE12281" s="61" t="s">
        <v>136</v>
      </c>
      <c r="AF12281" s="50">
        <v>120</v>
      </c>
      <c r="AG12281" s="41">
        <v>0</v>
      </c>
      <c r="AH12281">
        <v>62</v>
      </c>
      <c r="AL12281" t="s">
        <v>22</v>
      </c>
      <c r="AM12281">
        <v>72</v>
      </c>
    </row>
    <row r="12282" spans="28:39">
      <c r="AB12282" t="s">
        <v>650</v>
      </c>
      <c r="AC12282" s="1">
        <v>3</v>
      </c>
      <c r="AD12282" s="38" t="s">
        <v>337</v>
      </c>
      <c r="AE12282" s="61" t="s">
        <v>136</v>
      </c>
      <c r="AF12282" s="50">
        <v>120</v>
      </c>
      <c r="AG12282" s="42">
        <v>10</v>
      </c>
      <c r="AH12282">
        <v>62</v>
      </c>
      <c r="AL12282" t="s">
        <v>22</v>
      </c>
      <c r="AM12282">
        <v>72</v>
      </c>
    </row>
    <row r="12283" spans="28:39">
      <c r="AB12283" t="s">
        <v>650</v>
      </c>
      <c r="AC12283" s="1">
        <v>3</v>
      </c>
      <c r="AD12283" s="38" t="s">
        <v>337</v>
      </c>
      <c r="AE12283" s="61" t="s">
        <v>136</v>
      </c>
      <c r="AF12283" s="50">
        <v>120</v>
      </c>
      <c r="AG12283" s="43">
        <v>20</v>
      </c>
      <c r="AH12283">
        <v>62</v>
      </c>
      <c r="AL12283" t="s">
        <v>22</v>
      </c>
      <c r="AM12283">
        <v>72</v>
      </c>
    </row>
    <row r="12284" spans="28:39">
      <c r="AB12284" t="s">
        <v>650</v>
      </c>
      <c r="AC12284" s="1">
        <v>3</v>
      </c>
      <c r="AD12284" s="38" t="s">
        <v>337</v>
      </c>
      <c r="AE12284" s="61" t="s">
        <v>136</v>
      </c>
      <c r="AF12284" s="50">
        <v>120</v>
      </c>
      <c r="AG12284" s="44">
        <v>30</v>
      </c>
      <c r="AH12284">
        <v>57</v>
      </c>
      <c r="AL12284" t="s">
        <v>22</v>
      </c>
      <c r="AM12284">
        <v>72</v>
      </c>
    </row>
    <row r="12285" spans="28:39">
      <c r="AB12285" t="s">
        <v>650</v>
      </c>
      <c r="AC12285" s="1">
        <v>3</v>
      </c>
      <c r="AD12285" s="38" t="s">
        <v>337</v>
      </c>
      <c r="AE12285" s="61" t="s">
        <v>136</v>
      </c>
      <c r="AF12285" s="50">
        <v>120</v>
      </c>
      <c r="AG12285" s="45">
        <v>40</v>
      </c>
      <c r="AH12285">
        <v>52</v>
      </c>
      <c r="AL12285" t="s">
        <v>22</v>
      </c>
      <c r="AM12285">
        <v>72</v>
      </c>
    </row>
    <row r="12286" spans="28:39">
      <c r="AB12286" t="s">
        <v>650</v>
      </c>
      <c r="AC12286" s="1">
        <v>3</v>
      </c>
      <c r="AD12286" s="38" t="s">
        <v>337</v>
      </c>
      <c r="AE12286" s="61" t="s">
        <v>136</v>
      </c>
      <c r="AF12286" s="50">
        <v>120</v>
      </c>
      <c r="AG12286" s="46">
        <v>50</v>
      </c>
      <c r="AH12286">
        <v>48</v>
      </c>
      <c r="AL12286" t="s">
        <v>22</v>
      </c>
      <c r="AM12286">
        <v>72</v>
      </c>
    </row>
    <row r="12287" spans="28:39">
      <c r="AB12287" t="s">
        <v>650</v>
      </c>
      <c r="AC12287" s="1">
        <v>3</v>
      </c>
      <c r="AD12287" s="38" t="s">
        <v>337</v>
      </c>
      <c r="AE12287" s="61" t="s">
        <v>136</v>
      </c>
      <c r="AF12287" s="50">
        <v>120</v>
      </c>
      <c r="AG12287" s="47">
        <v>60</v>
      </c>
      <c r="AH12287">
        <v>43</v>
      </c>
      <c r="AL12287" t="s">
        <v>22</v>
      </c>
      <c r="AM12287">
        <v>72</v>
      </c>
    </row>
    <row r="12288" spans="28:39">
      <c r="AB12288" t="s">
        <v>650</v>
      </c>
      <c r="AC12288" s="1">
        <v>3</v>
      </c>
      <c r="AD12288" s="38" t="s">
        <v>337</v>
      </c>
      <c r="AE12288" s="61" t="s">
        <v>136</v>
      </c>
      <c r="AF12288" s="50">
        <v>120</v>
      </c>
      <c r="AG12288" s="48">
        <v>70</v>
      </c>
      <c r="AH12288">
        <v>40</v>
      </c>
      <c r="AL12288" t="s">
        <v>22</v>
      </c>
      <c r="AM12288">
        <v>72</v>
      </c>
    </row>
    <row r="12289" spans="28:39">
      <c r="AB12289" t="s">
        <v>650</v>
      </c>
      <c r="AC12289" s="1">
        <v>3</v>
      </c>
      <c r="AD12289" s="38" t="s">
        <v>337</v>
      </c>
      <c r="AE12289" s="61" t="s">
        <v>136</v>
      </c>
      <c r="AF12289" s="51">
        <v>130</v>
      </c>
      <c r="AG12289" s="41">
        <v>0</v>
      </c>
      <c r="AH12289">
        <v>58</v>
      </c>
      <c r="AL12289" t="s">
        <v>22</v>
      </c>
      <c r="AM12289">
        <v>72</v>
      </c>
    </row>
    <row r="12290" spans="28:39">
      <c r="AB12290" t="s">
        <v>650</v>
      </c>
      <c r="AC12290" s="1">
        <v>3</v>
      </c>
      <c r="AD12290" s="38" t="s">
        <v>337</v>
      </c>
      <c r="AE12290" s="61" t="s">
        <v>136</v>
      </c>
      <c r="AF12290" s="51">
        <v>130</v>
      </c>
      <c r="AG12290" s="42">
        <v>10</v>
      </c>
      <c r="AH12290">
        <v>58</v>
      </c>
      <c r="AL12290" t="s">
        <v>22</v>
      </c>
      <c r="AM12290">
        <v>72</v>
      </c>
    </row>
    <row r="12291" spans="28:39">
      <c r="AB12291" t="s">
        <v>650</v>
      </c>
      <c r="AC12291" s="1">
        <v>3</v>
      </c>
      <c r="AD12291" s="38" t="s">
        <v>337</v>
      </c>
      <c r="AE12291" s="61" t="s">
        <v>136</v>
      </c>
      <c r="AF12291" s="51">
        <v>130</v>
      </c>
      <c r="AG12291" s="43">
        <v>20</v>
      </c>
      <c r="AH12291">
        <v>58</v>
      </c>
      <c r="AL12291" t="s">
        <v>22</v>
      </c>
      <c r="AM12291">
        <v>72</v>
      </c>
    </row>
    <row r="12292" spans="28:39">
      <c r="AB12292" t="s">
        <v>650</v>
      </c>
      <c r="AC12292" s="1">
        <v>3</v>
      </c>
      <c r="AD12292" s="38" t="s">
        <v>337</v>
      </c>
      <c r="AE12292" s="61" t="s">
        <v>136</v>
      </c>
      <c r="AF12292" s="51">
        <v>130</v>
      </c>
      <c r="AG12292" s="44">
        <v>30</v>
      </c>
      <c r="AH12292">
        <v>57</v>
      </c>
      <c r="AL12292" t="s">
        <v>22</v>
      </c>
      <c r="AM12292">
        <v>72</v>
      </c>
    </row>
    <row r="12293" spans="28:39">
      <c r="AB12293" t="s">
        <v>650</v>
      </c>
      <c r="AC12293" s="1">
        <v>3</v>
      </c>
      <c r="AD12293" s="38" t="s">
        <v>337</v>
      </c>
      <c r="AE12293" s="61" t="s">
        <v>136</v>
      </c>
      <c r="AF12293" s="51">
        <v>130</v>
      </c>
      <c r="AG12293" s="45">
        <v>40</v>
      </c>
      <c r="AH12293">
        <v>52</v>
      </c>
      <c r="AL12293" t="s">
        <v>22</v>
      </c>
      <c r="AM12293">
        <v>72</v>
      </c>
    </row>
    <row r="12294" spans="28:39">
      <c r="AB12294" t="s">
        <v>650</v>
      </c>
      <c r="AC12294" s="1">
        <v>3</v>
      </c>
      <c r="AD12294" s="38" t="s">
        <v>337</v>
      </c>
      <c r="AE12294" s="61" t="s">
        <v>136</v>
      </c>
      <c r="AF12294" s="51">
        <v>130</v>
      </c>
      <c r="AG12294" s="46">
        <v>50</v>
      </c>
      <c r="AH12294">
        <v>48</v>
      </c>
      <c r="AL12294" t="s">
        <v>22</v>
      </c>
      <c r="AM12294">
        <v>72</v>
      </c>
    </row>
    <row r="12295" spans="28:39">
      <c r="AB12295" t="s">
        <v>650</v>
      </c>
      <c r="AC12295" s="1">
        <v>3</v>
      </c>
      <c r="AD12295" s="38" t="s">
        <v>337</v>
      </c>
      <c r="AE12295" s="61" t="s">
        <v>136</v>
      </c>
      <c r="AF12295" s="51">
        <v>130</v>
      </c>
      <c r="AG12295" s="47">
        <v>60</v>
      </c>
      <c r="AH12295">
        <v>43</v>
      </c>
      <c r="AL12295" t="s">
        <v>22</v>
      </c>
      <c r="AM12295">
        <v>72</v>
      </c>
    </row>
    <row r="12296" spans="28:39">
      <c r="AB12296" t="s">
        <v>650</v>
      </c>
      <c r="AC12296" s="1">
        <v>3</v>
      </c>
      <c r="AD12296" s="38" t="s">
        <v>337</v>
      </c>
      <c r="AE12296" s="61" t="s">
        <v>136</v>
      </c>
      <c r="AF12296" s="51">
        <v>130</v>
      </c>
      <c r="AG12296" s="48">
        <v>70</v>
      </c>
      <c r="AH12296">
        <v>40</v>
      </c>
      <c r="AL12296" t="s">
        <v>22</v>
      </c>
      <c r="AM12296">
        <v>72</v>
      </c>
    </row>
    <row r="12297" spans="28:39">
      <c r="AB12297" t="s">
        <v>650</v>
      </c>
      <c r="AC12297" s="1">
        <v>3</v>
      </c>
      <c r="AD12297" s="38" t="s">
        <v>337</v>
      </c>
      <c r="AE12297" s="61" t="s">
        <v>136</v>
      </c>
      <c r="AF12297" s="52">
        <v>140</v>
      </c>
      <c r="AG12297" s="41">
        <v>0</v>
      </c>
      <c r="AH12297">
        <v>55</v>
      </c>
      <c r="AL12297" t="s">
        <v>22</v>
      </c>
      <c r="AM12297">
        <v>72</v>
      </c>
    </row>
    <row r="12298" spans="28:39">
      <c r="AB12298" t="s">
        <v>650</v>
      </c>
      <c r="AC12298" s="1">
        <v>3</v>
      </c>
      <c r="AD12298" s="38" t="s">
        <v>337</v>
      </c>
      <c r="AE12298" s="61" t="s">
        <v>136</v>
      </c>
      <c r="AF12298" s="52">
        <v>140</v>
      </c>
      <c r="AG12298" s="42">
        <v>10</v>
      </c>
      <c r="AH12298">
        <v>55</v>
      </c>
      <c r="AL12298" t="s">
        <v>22</v>
      </c>
      <c r="AM12298">
        <v>72</v>
      </c>
    </row>
    <row r="12299" spans="28:39">
      <c r="AB12299" t="s">
        <v>650</v>
      </c>
      <c r="AC12299" s="1">
        <v>3</v>
      </c>
      <c r="AD12299" s="38" t="s">
        <v>337</v>
      </c>
      <c r="AE12299" s="61" t="s">
        <v>136</v>
      </c>
      <c r="AF12299" s="52">
        <v>140</v>
      </c>
      <c r="AG12299" s="43">
        <v>20</v>
      </c>
      <c r="AH12299">
        <v>55</v>
      </c>
      <c r="AL12299" t="s">
        <v>22</v>
      </c>
      <c r="AM12299">
        <v>72</v>
      </c>
    </row>
    <row r="12300" spans="28:39">
      <c r="AB12300" t="s">
        <v>650</v>
      </c>
      <c r="AC12300" s="1">
        <v>3</v>
      </c>
      <c r="AD12300" s="38" t="s">
        <v>337</v>
      </c>
      <c r="AE12300" s="61" t="s">
        <v>136</v>
      </c>
      <c r="AF12300" s="52">
        <v>140</v>
      </c>
      <c r="AG12300" s="44">
        <v>30</v>
      </c>
      <c r="AH12300">
        <v>55</v>
      </c>
      <c r="AL12300" t="s">
        <v>22</v>
      </c>
      <c r="AM12300">
        <v>72</v>
      </c>
    </row>
    <row r="12301" spans="28:39">
      <c r="AB12301" t="s">
        <v>650</v>
      </c>
      <c r="AC12301" s="1">
        <v>3</v>
      </c>
      <c r="AD12301" s="38" t="s">
        <v>337</v>
      </c>
      <c r="AE12301" s="61" t="s">
        <v>136</v>
      </c>
      <c r="AF12301" s="52">
        <v>140</v>
      </c>
      <c r="AG12301" s="45">
        <v>40</v>
      </c>
      <c r="AH12301">
        <v>52</v>
      </c>
      <c r="AL12301" t="s">
        <v>22</v>
      </c>
      <c r="AM12301">
        <v>72</v>
      </c>
    </row>
    <row r="12302" spans="28:39">
      <c r="AB12302" t="s">
        <v>650</v>
      </c>
      <c r="AC12302" s="1">
        <v>3</v>
      </c>
      <c r="AD12302" s="38" t="s">
        <v>337</v>
      </c>
      <c r="AE12302" s="61" t="s">
        <v>136</v>
      </c>
      <c r="AF12302" s="52">
        <v>140</v>
      </c>
      <c r="AG12302" s="46">
        <v>50</v>
      </c>
      <c r="AH12302">
        <v>48</v>
      </c>
      <c r="AL12302" t="s">
        <v>22</v>
      </c>
      <c r="AM12302">
        <v>72</v>
      </c>
    </row>
    <row r="12303" spans="28:39">
      <c r="AB12303" t="s">
        <v>650</v>
      </c>
      <c r="AC12303" s="1">
        <v>3</v>
      </c>
      <c r="AD12303" s="38" t="s">
        <v>337</v>
      </c>
      <c r="AE12303" s="61" t="s">
        <v>136</v>
      </c>
      <c r="AF12303" s="52">
        <v>140</v>
      </c>
      <c r="AG12303" s="47">
        <v>60</v>
      </c>
      <c r="AH12303">
        <v>43</v>
      </c>
      <c r="AL12303" t="s">
        <v>22</v>
      </c>
      <c r="AM12303">
        <v>72</v>
      </c>
    </row>
    <row r="12304" spans="28:39">
      <c r="AB12304" t="s">
        <v>650</v>
      </c>
      <c r="AC12304" s="1">
        <v>3</v>
      </c>
      <c r="AD12304" s="38" t="s">
        <v>337</v>
      </c>
      <c r="AE12304" s="61" t="s">
        <v>136</v>
      </c>
      <c r="AF12304" s="52">
        <v>140</v>
      </c>
      <c r="AG12304" s="48">
        <v>70</v>
      </c>
      <c r="AH12304">
        <v>40</v>
      </c>
      <c r="AL12304" t="s">
        <v>22</v>
      </c>
      <c r="AM12304">
        <v>72</v>
      </c>
    </row>
    <row r="12305" spans="28:39">
      <c r="AB12305" t="s">
        <v>650</v>
      </c>
      <c r="AC12305" s="1">
        <v>3</v>
      </c>
      <c r="AD12305" s="38" t="s">
        <v>337</v>
      </c>
      <c r="AE12305" s="61" t="s">
        <v>136</v>
      </c>
      <c r="AF12305" s="53">
        <v>150</v>
      </c>
      <c r="AG12305" s="41">
        <v>0</v>
      </c>
      <c r="AH12305">
        <v>53</v>
      </c>
      <c r="AL12305" t="s">
        <v>22</v>
      </c>
      <c r="AM12305">
        <v>72</v>
      </c>
    </row>
    <row r="12306" spans="28:39">
      <c r="AB12306" t="s">
        <v>650</v>
      </c>
      <c r="AC12306" s="1">
        <v>3</v>
      </c>
      <c r="AD12306" s="38" t="s">
        <v>337</v>
      </c>
      <c r="AE12306" s="61" t="s">
        <v>136</v>
      </c>
      <c r="AF12306" s="53">
        <v>150</v>
      </c>
      <c r="AG12306" s="42">
        <v>10</v>
      </c>
      <c r="AH12306">
        <v>53</v>
      </c>
      <c r="AL12306" t="s">
        <v>22</v>
      </c>
      <c r="AM12306">
        <v>72</v>
      </c>
    </row>
    <row r="12307" spans="28:39">
      <c r="AB12307" t="s">
        <v>650</v>
      </c>
      <c r="AC12307" s="1">
        <v>3</v>
      </c>
      <c r="AD12307" s="38" t="s">
        <v>337</v>
      </c>
      <c r="AE12307" s="61" t="s">
        <v>136</v>
      </c>
      <c r="AF12307" s="53">
        <v>150</v>
      </c>
      <c r="AG12307" s="43">
        <v>20</v>
      </c>
      <c r="AH12307">
        <v>53</v>
      </c>
      <c r="AL12307" t="s">
        <v>22</v>
      </c>
      <c r="AM12307">
        <v>72</v>
      </c>
    </row>
    <row r="12308" spans="28:39">
      <c r="AB12308" t="s">
        <v>650</v>
      </c>
      <c r="AC12308" s="1">
        <v>3</v>
      </c>
      <c r="AD12308" s="38" t="s">
        <v>337</v>
      </c>
      <c r="AE12308" s="61" t="s">
        <v>136</v>
      </c>
      <c r="AF12308" s="53">
        <v>150</v>
      </c>
      <c r="AG12308" s="44">
        <v>30</v>
      </c>
      <c r="AH12308">
        <v>53</v>
      </c>
      <c r="AL12308" t="s">
        <v>22</v>
      </c>
      <c r="AM12308">
        <v>72</v>
      </c>
    </row>
    <row r="12309" spans="28:39">
      <c r="AB12309" t="s">
        <v>650</v>
      </c>
      <c r="AC12309" s="1">
        <v>3</v>
      </c>
      <c r="AD12309" s="38" t="s">
        <v>337</v>
      </c>
      <c r="AE12309" s="61" t="s">
        <v>136</v>
      </c>
      <c r="AF12309" s="53">
        <v>150</v>
      </c>
      <c r="AG12309" s="45">
        <v>40</v>
      </c>
      <c r="AH12309">
        <v>52</v>
      </c>
      <c r="AL12309" t="s">
        <v>22</v>
      </c>
      <c r="AM12309">
        <v>72</v>
      </c>
    </row>
    <row r="12310" spans="28:39">
      <c r="AB12310" t="s">
        <v>650</v>
      </c>
      <c r="AC12310" s="1">
        <v>3</v>
      </c>
      <c r="AD12310" s="38" t="s">
        <v>337</v>
      </c>
      <c r="AE12310" s="61" t="s">
        <v>136</v>
      </c>
      <c r="AF12310" s="53">
        <v>150</v>
      </c>
      <c r="AG12310" s="46">
        <v>50</v>
      </c>
      <c r="AH12310">
        <v>48</v>
      </c>
      <c r="AL12310" t="s">
        <v>22</v>
      </c>
      <c r="AM12310">
        <v>72</v>
      </c>
    </row>
    <row r="12311" spans="28:39">
      <c r="AB12311" t="s">
        <v>650</v>
      </c>
      <c r="AC12311" s="1">
        <v>3</v>
      </c>
      <c r="AD12311" s="38" t="s">
        <v>337</v>
      </c>
      <c r="AE12311" s="61" t="s">
        <v>136</v>
      </c>
      <c r="AF12311" s="53">
        <v>150</v>
      </c>
      <c r="AG12311" s="47">
        <v>60</v>
      </c>
      <c r="AH12311">
        <v>43</v>
      </c>
      <c r="AL12311" t="s">
        <v>22</v>
      </c>
      <c r="AM12311">
        <v>72</v>
      </c>
    </row>
    <row r="12312" spans="28:39">
      <c r="AB12312" t="s">
        <v>650</v>
      </c>
      <c r="AC12312" s="1">
        <v>3</v>
      </c>
      <c r="AD12312" s="38" t="s">
        <v>337</v>
      </c>
      <c r="AE12312" s="61" t="s">
        <v>136</v>
      </c>
      <c r="AF12312" s="53">
        <v>150</v>
      </c>
      <c r="AG12312" s="48">
        <v>70</v>
      </c>
      <c r="AH12312">
        <v>40</v>
      </c>
      <c r="AL12312" t="s">
        <v>22</v>
      </c>
      <c r="AM12312">
        <v>72</v>
      </c>
    </row>
    <row r="12313" spans="28:39">
      <c r="AB12313" t="s">
        <v>650</v>
      </c>
      <c r="AC12313" s="1">
        <v>3</v>
      </c>
      <c r="AD12313" s="38" t="s">
        <v>337</v>
      </c>
      <c r="AE12313" s="61" t="s">
        <v>136</v>
      </c>
      <c r="AF12313" s="54">
        <v>160</v>
      </c>
      <c r="AG12313" s="41">
        <v>0</v>
      </c>
      <c r="AH12313">
        <v>50</v>
      </c>
      <c r="AL12313" t="s">
        <v>22</v>
      </c>
      <c r="AM12313">
        <v>72</v>
      </c>
    </row>
    <row r="12314" spans="28:39">
      <c r="AB12314" t="s">
        <v>650</v>
      </c>
      <c r="AC12314" s="1">
        <v>3</v>
      </c>
      <c r="AD12314" s="38" t="s">
        <v>337</v>
      </c>
      <c r="AE12314" s="61" t="s">
        <v>136</v>
      </c>
      <c r="AF12314" s="54">
        <v>160</v>
      </c>
      <c r="AG12314" s="42">
        <v>10</v>
      </c>
      <c r="AH12314">
        <v>50</v>
      </c>
      <c r="AL12314" t="s">
        <v>22</v>
      </c>
      <c r="AM12314">
        <v>72</v>
      </c>
    </row>
    <row r="12315" spans="28:39">
      <c r="AB12315" t="s">
        <v>650</v>
      </c>
      <c r="AC12315" s="1">
        <v>3</v>
      </c>
      <c r="AD12315" s="38" t="s">
        <v>337</v>
      </c>
      <c r="AE12315" s="61" t="s">
        <v>136</v>
      </c>
      <c r="AF12315" s="54">
        <v>160</v>
      </c>
      <c r="AG12315" s="43">
        <v>20</v>
      </c>
      <c r="AH12315">
        <v>50</v>
      </c>
      <c r="AL12315" t="s">
        <v>22</v>
      </c>
      <c r="AM12315">
        <v>72</v>
      </c>
    </row>
    <row r="12316" spans="28:39">
      <c r="AB12316" t="s">
        <v>650</v>
      </c>
      <c r="AC12316" s="1">
        <v>3</v>
      </c>
      <c r="AD12316" s="38" t="s">
        <v>337</v>
      </c>
      <c r="AE12316" s="61" t="s">
        <v>136</v>
      </c>
      <c r="AF12316" s="54">
        <v>160</v>
      </c>
      <c r="AG12316" s="44">
        <v>30</v>
      </c>
      <c r="AH12316">
        <v>50</v>
      </c>
      <c r="AL12316" t="s">
        <v>22</v>
      </c>
      <c r="AM12316">
        <v>72</v>
      </c>
    </row>
    <row r="12317" spans="28:39">
      <c r="AB12317" t="s">
        <v>650</v>
      </c>
      <c r="AC12317" s="1">
        <v>3</v>
      </c>
      <c r="AD12317" s="38" t="s">
        <v>337</v>
      </c>
      <c r="AE12317" s="61" t="s">
        <v>136</v>
      </c>
      <c r="AF12317" s="54">
        <v>160</v>
      </c>
      <c r="AG12317" s="45">
        <v>40</v>
      </c>
      <c r="AH12317">
        <v>50</v>
      </c>
      <c r="AL12317" t="s">
        <v>22</v>
      </c>
      <c r="AM12317">
        <v>72</v>
      </c>
    </row>
    <row r="12318" spans="28:39">
      <c r="AB12318" t="s">
        <v>650</v>
      </c>
      <c r="AC12318" s="1">
        <v>3</v>
      </c>
      <c r="AD12318" s="38" t="s">
        <v>337</v>
      </c>
      <c r="AE12318" s="61" t="s">
        <v>136</v>
      </c>
      <c r="AF12318" s="54">
        <v>160</v>
      </c>
      <c r="AG12318" s="46">
        <v>50</v>
      </c>
      <c r="AH12318">
        <v>48</v>
      </c>
      <c r="AL12318" t="s">
        <v>22</v>
      </c>
      <c r="AM12318">
        <v>72</v>
      </c>
    </row>
    <row r="12319" spans="28:39">
      <c r="AB12319" t="s">
        <v>650</v>
      </c>
      <c r="AC12319" s="1">
        <v>3</v>
      </c>
      <c r="AD12319" s="38" t="s">
        <v>337</v>
      </c>
      <c r="AE12319" s="61" t="s">
        <v>136</v>
      </c>
      <c r="AF12319" s="54">
        <v>160</v>
      </c>
      <c r="AG12319" s="47">
        <v>60</v>
      </c>
      <c r="AH12319">
        <v>43</v>
      </c>
      <c r="AL12319" t="s">
        <v>22</v>
      </c>
      <c r="AM12319">
        <v>72</v>
      </c>
    </row>
    <row r="12320" spans="28:39">
      <c r="AB12320" t="s">
        <v>650</v>
      </c>
      <c r="AC12320" s="1">
        <v>3</v>
      </c>
      <c r="AD12320" s="38" t="s">
        <v>337</v>
      </c>
      <c r="AE12320" s="61" t="s">
        <v>136</v>
      </c>
      <c r="AF12320" s="54">
        <v>160</v>
      </c>
      <c r="AG12320" s="48">
        <v>70</v>
      </c>
      <c r="AH12320">
        <v>40</v>
      </c>
      <c r="AL12320" t="s">
        <v>22</v>
      </c>
      <c r="AM12320">
        <v>72</v>
      </c>
    </row>
    <row r="12321" spans="28:39">
      <c r="AB12321" t="s">
        <v>650</v>
      </c>
      <c r="AC12321" s="1">
        <v>3</v>
      </c>
      <c r="AD12321" s="38" t="s">
        <v>337</v>
      </c>
      <c r="AE12321" s="61" t="s">
        <v>136</v>
      </c>
      <c r="AF12321" s="55">
        <v>170</v>
      </c>
      <c r="AG12321" s="41">
        <v>0</v>
      </c>
      <c r="AH12321">
        <v>48</v>
      </c>
      <c r="AL12321" t="s">
        <v>22</v>
      </c>
      <c r="AM12321">
        <v>72</v>
      </c>
    </row>
    <row r="12322" spans="28:39">
      <c r="AB12322" t="s">
        <v>650</v>
      </c>
      <c r="AC12322" s="1">
        <v>3</v>
      </c>
      <c r="AD12322" s="38" t="s">
        <v>337</v>
      </c>
      <c r="AE12322" s="61" t="s">
        <v>136</v>
      </c>
      <c r="AF12322" s="55">
        <v>170</v>
      </c>
      <c r="AG12322" s="42">
        <v>10</v>
      </c>
      <c r="AH12322">
        <v>48</v>
      </c>
      <c r="AL12322" t="s">
        <v>22</v>
      </c>
      <c r="AM12322">
        <v>72</v>
      </c>
    </row>
    <row r="12323" spans="28:39">
      <c r="AB12323" t="s">
        <v>650</v>
      </c>
      <c r="AC12323" s="1">
        <v>3</v>
      </c>
      <c r="AD12323" s="38" t="s">
        <v>337</v>
      </c>
      <c r="AE12323" s="61" t="s">
        <v>136</v>
      </c>
      <c r="AF12323" s="55">
        <v>170</v>
      </c>
      <c r="AG12323" s="43">
        <v>20</v>
      </c>
      <c r="AH12323">
        <v>48</v>
      </c>
      <c r="AL12323" t="s">
        <v>22</v>
      </c>
      <c r="AM12323">
        <v>72</v>
      </c>
    </row>
    <row r="12324" spans="28:39">
      <c r="AB12324" t="s">
        <v>650</v>
      </c>
      <c r="AC12324" s="1">
        <v>3</v>
      </c>
      <c r="AD12324" s="38" t="s">
        <v>337</v>
      </c>
      <c r="AE12324" s="61" t="s">
        <v>136</v>
      </c>
      <c r="AF12324" s="55">
        <v>170</v>
      </c>
      <c r="AG12324" s="44">
        <v>30</v>
      </c>
      <c r="AH12324">
        <v>48</v>
      </c>
      <c r="AL12324" t="s">
        <v>22</v>
      </c>
      <c r="AM12324">
        <v>72</v>
      </c>
    </row>
    <row r="12325" spans="28:39">
      <c r="AB12325" t="s">
        <v>650</v>
      </c>
      <c r="AC12325" s="1">
        <v>3</v>
      </c>
      <c r="AD12325" s="38" t="s">
        <v>337</v>
      </c>
      <c r="AE12325" s="61" t="s">
        <v>136</v>
      </c>
      <c r="AF12325" s="55">
        <v>170</v>
      </c>
      <c r="AG12325" s="45">
        <v>40</v>
      </c>
      <c r="AH12325">
        <v>48</v>
      </c>
      <c r="AL12325" t="s">
        <v>22</v>
      </c>
      <c r="AM12325">
        <v>72</v>
      </c>
    </row>
    <row r="12326" spans="28:39">
      <c r="AB12326" t="s">
        <v>650</v>
      </c>
      <c r="AC12326" s="1">
        <v>3</v>
      </c>
      <c r="AD12326" s="38" t="s">
        <v>337</v>
      </c>
      <c r="AE12326" s="61" t="s">
        <v>136</v>
      </c>
      <c r="AF12326" s="55">
        <v>170</v>
      </c>
      <c r="AG12326" s="46">
        <v>50</v>
      </c>
      <c r="AH12326">
        <v>48</v>
      </c>
      <c r="AL12326" t="s">
        <v>22</v>
      </c>
      <c r="AM12326">
        <v>72</v>
      </c>
    </row>
    <row r="12327" spans="28:39">
      <c r="AB12327" t="s">
        <v>650</v>
      </c>
      <c r="AC12327" s="1">
        <v>3</v>
      </c>
      <c r="AD12327" s="38" t="s">
        <v>337</v>
      </c>
      <c r="AE12327" s="61" t="s">
        <v>136</v>
      </c>
      <c r="AF12327" s="55">
        <v>170</v>
      </c>
      <c r="AG12327" s="47">
        <v>60</v>
      </c>
      <c r="AH12327">
        <v>43</v>
      </c>
      <c r="AL12327" t="s">
        <v>22</v>
      </c>
      <c r="AM12327">
        <v>72</v>
      </c>
    </row>
    <row r="12328" spans="28:39">
      <c r="AB12328" t="s">
        <v>650</v>
      </c>
      <c r="AC12328" s="1">
        <v>3</v>
      </c>
      <c r="AD12328" s="38" t="s">
        <v>337</v>
      </c>
      <c r="AE12328" s="61" t="s">
        <v>136</v>
      </c>
      <c r="AF12328" s="55">
        <v>170</v>
      </c>
      <c r="AG12328" s="48">
        <v>70</v>
      </c>
      <c r="AH12328">
        <v>40</v>
      </c>
      <c r="AL12328" t="s">
        <v>22</v>
      </c>
      <c r="AM12328">
        <v>72</v>
      </c>
    </row>
    <row r="12329" spans="28:39">
      <c r="AB12329" t="s">
        <v>650</v>
      </c>
      <c r="AC12329" s="1">
        <v>3</v>
      </c>
      <c r="AD12329" s="38" t="s">
        <v>337</v>
      </c>
      <c r="AE12329" s="61" t="s">
        <v>136</v>
      </c>
      <c r="AF12329" s="56">
        <v>180</v>
      </c>
      <c r="AG12329" s="41">
        <v>0</v>
      </c>
      <c r="AH12329">
        <v>46</v>
      </c>
      <c r="AL12329" t="s">
        <v>22</v>
      </c>
      <c r="AM12329">
        <v>72</v>
      </c>
    </row>
    <row r="12330" spans="28:39">
      <c r="AB12330" t="s">
        <v>650</v>
      </c>
      <c r="AC12330" s="1">
        <v>3</v>
      </c>
      <c r="AD12330" s="38" t="s">
        <v>337</v>
      </c>
      <c r="AE12330" s="61" t="s">
        <v>136</v>
      </c>
      <c r="AF12330" s="56">
        <v>180</v>
      </c>
      <c r="AG12330" s="42">
        <v>10</v>
      </c>
      <c r="AH12330">
        <v>46</v>
      </c>
      <c r="AL12330" t="s">
        <v>22</v>
      </c>
      <c r="AM12330">
        <v>72</v>
      </c>
    </row>
    <row r="12331" spans="28:39">
      <c r="AB12331" t="s">
        <v>650</v>
      </c>
      <c r="AC12331" s="1">
        <v>3</v>
      </c>
      <c r="AD12331" s="38" t="s">
        <v>337</v>
      </c>
      <c r="AE12331" s="61" t="s">
        <v>136</v>
      </c>
      <c r="AF12331" s="56">
        <v>180</v>
      </c>
      <c r="AG12331" s="43">
        <v>20</v>
      </c>
      <c r="AH12331">
        <v>46</v>
      </c>
      <c r="AL12331" t="s">
        <v>22</v>
      </c>
      <c r="AM12331">
        <v>72</v>
      </c>
    </row>
    <row r="12332" spans="28:39">
      <c r="AB12332" t="s">
        <v>650</v>
      </c>
      <c r="AC12332" s="1">
        <v>3</v>
      </c>
      <c r="AD12332" s="38" t="s">
        <v>337</v>
      </c>
      <c r="AE12332" s="61" t="s">
        <v>136</v>
      </c>
      <c r="AF12332" s="56">
        <v>180</v>
      </c>
      <c r="AG12332" s="44">
        <v>30</v>
      </c>
      <c r="AH12332">
        <v>46</v>
      </c>
      <c r="AL12332" t="s">
        <v>22</v>
      </c>
      <c r="AM12332">
        <v>72</v>
      </c>
    </row>
    <row r="12333" spans="28:39">
      <c r="AB12333" t="s">
        <v>650</v>
      </c>
      <c r="AC12333" s="1">
        <v>3</v>
      </c>
      <c r="AD12333" s="38" t="s">
        <v>337</v>
      </c>
      <c r="AE12333" s="61" t="s">
        <v>136</v>
      </c>
      <c r="AF12333" s="56">
        <v>180</v>
      </c>
      <c r="AG12333" s="45">
        <v>40</v>
      </c>
      <c r="AH12333">
        <v>46</v>
      </c>
      <c r="AL12333" t="s">
        <v>22</v>
      </c>
      <c r="AM12333">
        <v>72</v>
      </c>
    </row>
    <row r="12334" spans="28:39">
      <c r="AB12334" t="s">
        <v>650</v>
      </c>
      <c r="AC12334" s="1">
        <v>3</v>
      </c>
      <c r="AD12334" s="38" t="s">
        <v>337</v>
      </c>
      <c r="AE12334" s="61" t="s">
        <v>136</v>
      </c>
      <c r="AF12334" s="56">
        <v>180</v>
      </c>
      <c r="AG12334" s="46">
        <v>50</v>
      </c>
      <c r="AH12334">
        <v>46</v>
      </c>
      <c r="AL12334" t="s">
        <v>22</v>
      </c>
      <c r="AM12334">
        <v>72</v>
      </c>
    </row>
    <row r="12335" spans="28:39">
      <c r="AB12335" t="s">
        <v>650</v>
      </c>
      <c r="AC12335" s="1">
        <v>3</v>
      </c>
      <c r="AD12335" s="38" t="s">
        <v>337</v>
      </c>
      <c r="AE12335" s="61" t="s">
        <v>136</v>
      </c>
      <c r="AF12335" s="56">
        <v>180</v>
      </c>
      <c r="AG12335" s="47">
        <v>60</v>
      </c>
      <c r="AH12335">
        <v>43</v>
      </c>
      <c r="AL12335" t="s">
        <v>22</v>
      </c>
      <c r="AM12335">
        <v>72</v>
      </c>
    </row>
    <row r="12336" spans="28:39">
      <c r="AB12336" t="s">
        <v>650</v>
      </c>
      <c r="AC12336" s="1">
        <v>3</v>
      </c>
      <c r="AD12336" s="38" t="s">
        <v>337</v>
      </c>
      <c r="AE12336" s="61" t="s">
        <v>136</v>
      </c>
      <c r="AF12336" s="56">
        <v>180</v>
      </c>
      <c r="AG12336" s="48">
        <v>70</v>
      </c>
      <c r="AH12336">
        <v>40</v>
      </c>
      <c r="AL12336" t="s">
        <v>22</v>
      </c>
      <c r="AM12336">
        <v>72</v>
      </c>
    </row>
    <row r="12337" spans="28:39">
      <c r="AB12337" t="s">
        <v>650</v>
      </c>
      <c r="AC12337" s="1">
        <v>3</v>
      </c>
      <c r="AD12337" s="38" t="s">
        <v>337</v>
      </c>
      <c r="AE12337" s="61" t="s">
        <v>136</v>
      </c>
      <c r="AF12337" s="57">
        <v>200</v>
      </c>
      <c r="AG12337" s="41">
        <v>0</v>
      </c>
      <c r="AH12337">
        <v>43</v>
      </c>
      <c r="AL12337" t="s">
        <v>22</v>
      </c>
      <c r="AM12337">
        <v>72</v>
      </c>
    </row>
    <row r="12338" spans="28:39">
      <c r="AB12338" t="s">
        <v>650</v>
      </c>
      <c r="AC12338" s="1">
        <v>3</v>
      </c>
      <c r="AD12338" s="38" t="s">
        <v>337</v>
      </c>
      <c r="AE12338" s="61" t="s">
        <v>136</v>
      </c>
      <c r="AF12338" s="57">
        <v>200</v>
      </c>
      <c r="AG12338" s="42">
        <v>10</v>
      </c>
      <c r="AH12338">
        <v>43</v>
      </c>
      <c r="AL12338" t="s">
        <v>22</v>
      </c>
      <c r="AM12338">
        <v>72</v>
      </c>
    </row>
    <row r="12339" spans="28:39">
      <c r="AB12339" t="s">
        <v>650</v>
      </c>
      <c r="AC12339" s="1">
        <v>3</v>
      </c>
      <c r="AD12339" s="38" t="s">
        <v>337</v>
      </c>
      <c r="AE12339" s="61" t="s">
        <v>136</v>
      </c>
      <c r="AF12339" s="57">
        <v>200</v>
      </c>
      <c r="AG12339" s="43">
        <v>20</v>
      </c>
      <c r="AH12339">
        <v>43</v>
      </c>
      <c r="AL12339" t="s">
        <v>22</v>
      </c>
      <c r="AM12339">
        <v>72</v>
      </c>
    </row>
    <row r="12340" spans="28:39">
      <c r="AB12340" t="s">
        <v>650</v>
      </c>
      <c r="AC12340" s="1">
        <v>3</v>
      </c>
      <c r="AD12340" s="38" t="s">
        <v>337</v>
      </c>
      <c r="AE12340" s="61" t="s">
        <v>136</v>
      </c>
      <c r="AF12340" s="57">
        <v>200</v>
      </c>
      <c r="AG12340" s="44">
        <v>30</v>
      </c>
      <c r="AH12340">
        <v>43</v>
      </c>
      <c r="AL12340" t="s">
        <v>22</v>
      </c>
      <c r="AM12340">
        <v>72</v>
      </c>
    </row>
    <row r="12341" spans="28:39">
      <c r="AB12341" t="s">
        <v>650</v>
      </c>
      <c r="AC12341" s="1">
        <v>3</v>
      </c>
      <c r="AD12341" s="38" t="s">
        <v>337</v>
      </c>
      <c r="AE12341" s="61" t="s">
        <v>136</v>
      </c>
      <c r="AF12341" s="57">
        <v>200</v>
      </c>
      <c r="AG12341" s="45">
        <v>40</v>
      </c>
      <c r="AH12341">
        <v>43</v>
      </c>
      <c r="AL12341" t="s">
        <v>22</v>
      </c>
      <c r="AM12341">
        <v>72</v>
      </c>
    </row>
    <row r="12342" spans="28:39">
      <c r="AB12342" t="s">
        <v>650</v>
      </c>
      <c r="AC12342" s="1">
        <v>3</v>
      </c>
      <c r="AD12342" s="38" t="s">
        <v>337</v>
      </c>
      <c r="AE12342" s="61" t="s">
        <v>136</v>
      </c>
      <c r="AF12342" s="57">
        <v>200</v>
      </c>
      <c r="AG12342" s="46">
        <v>50</v>
      </c>
      <c r="AH12342">
        <v>43</v>
      </c>
      <c r="AL12342" t="s">
        <v>22</v>
      </c>
      <c r="AM12342">
        <v>72</v>
      </c>
    </row>
    <row r="12343" spans="28:39">
      <c r="AB12343" t="s">
        <v>650</v>
      </c>
      <c r="AC12343" s="1">
        <v>3</v>
      </c>
      <c r="AD12343" s="38" t="s">
        <v>337</v>
      </c>
      <c r="AE12343" s="61" t="s">
        <v>136</v>
      </c>
      <c r="AF12343" s="57">
        <v>200</v>
      </c>
      <c r="AG12343" s="47">
        <v>60</v>
      </c>
      <c r="AH12343">
        <v>43</v>
      </c>
      <c r="AL12343" t="s">
        <v>22</v>
      </c>
      <c r="AM12343">
        <v>72</v>
      </c>
    </row>
    <row r="12344" spans="28:39">
      <c r="AB12344" t="s">
        <v>650</v>
      </c>
      <c r="AC12344" s="1">
        <v>3</v>
      </c>
      <c r="AD12344" s="38" t="s">
        <v>337</v>
      </c>
      <c r="AE12344" s="61" t="s">
        <v>136</v>
      </c>
      <c r="AF12344" s="57">
        <v>200</v>
      </c>
      <c r="AG12344" s="48">
        <v>70</v>
      </c>
      <c r="AH12344">
        <v>40</v>
      </c>
      <c r="AL12344" t="s">
        <v>22</v>
      </c>
      <c r="AM12344">
        <v>72</v>
      </c>
    </row>
    <row r="12345" spans="28:39">
      <c r="AB12345" t="s">
        <v>650</v>
      </c>
      <c r="AC12345" s="1">
        <v>3</v>
      </c>
      <c r="AD12345" s="38" t="s">
        <v>427</v>
      </c>
      <c r="AE12345" s="61" t="s">
        <v>136</v>
      </c>
      <c r="AF12345" s="40">
        <v>110</v>
      </c>
      <c r="AG12345" s="41">
        <v>0</v>
      </c>
      <c r="AH12345">
        <v>58</v>
      </c>
      <c r="AL12345" t="s">
        <v>22</v>
      </c>
      <c r="AM12345">
        <v>72</v>
      </c>
    </row>
    <row r="12346" spans="28:39">
      <c r="AB12346" t="s">
        <v>650</v>
      </c>
      <c r="AC12346" s="1">
        <v>3</v>
      </c>
      <c r="AD12346" s="38" t="s">
        <v>427</v>
      </c>
      <c r="AE12346" s="61" t="s">
        <v>136</v>
      </c>
      <c r="AF12346" s="40">
        <v>110</v>
      </c>
      <c r="AG12346" s="42">
        <v>10</v>
      </c>
      <c r="AH12346">
        <v>58</v>
      </c>
      <c r="AL12346" t="s">
        <v>22</v>
      </c>
      <c r="AM12346">
        <v>72</v>
      </c>
    </row>
    <row r="12347" spans="28:39">
      <c r="AB12347" t="s">
        <v>650</v>
      </c>
      <c r="AC12347" s="1">
        <v>3</v>
      </c>
      <c r="AD12347" s="38" t="s">
        <v>427</v>
      </c>
      <c r="AE12347" s="61" t="s">
        <v>136</v>
      </c>
      <c r="AF12347" s="40">
        <v>110</v>
      </c>
      <c r="AG12347" s="43">
        <v>20</v>
      </c>
      <c r="AH12347">
        <v>58</v>
      </c>
      <c r="AL12347" t="s">
        <v>22</v>
      </c>
      <c r="AM12347">
        <v>72</v>
      </c>
    </row>
    <row r="12348" spans="28:39">
      <c r="AB12348" t="s">
        <v>650</v>
      </c>
      <c r="AC12348" s="1">
        <v>3</v>
      </c>
      <c r="AD12348" s="38" t="s">
        <v>427</v>
      </c>
      <c r="AE12348" s="61" t="s">
        <v>136</v>
      </c>
      <c r="AF12348" s="40">
        <v>110</v>
      </c>
      <c r="AG12348" s="44">
        <v>30</v>
      </c>
      <c r="AH12348">
        <v>57</v>
      </c>
      <c r="AL12348" t="s">
        <v>22</v>
      </c>
      <c r="AM12348">
        <v>72</v>
      </c>
    </row>
    <row r="12349" spans="28:39">
      <c r="AB12349" t="s">
        <v>650</v>
      </c>
      <c r="AC12349" s="1">
        <v>3</v>
      </c>
      <c r="AD12349" s="38" t="s">
        <v>427</v>
      </c>
      <c r="AE12349" s="61" t="s">
        <v>136</v>
      </c>
      <c r="AF12349" s="40">
        <v>110</v>
      </c>
      <c r="AG12349" s="45">
        <v>40</v>
      </c>
      <c r="AH12349">
        <v>52</v>
      </c>
      <c r="AL12349" t="s">
        <v>22</v>
      </c>
      <c r="AM12349">
        <v>72</v>
      </c>
    </row>
    <row r="12350" spans="28:39">
      <c r="AB12350" t="s">
        <v>650</v>
      </c>
      <c r="AC12350" s="1">
        <v>3</v>
      </c>
      <c r="AD12350" s="38" t="s">
        <v>427</v>
      </c>
      <c r="AE12350" s="61" t="s">
        <v>136</v>
      </c>
      <c r="AF12350" s="40">
        <v>110</v>
      </c>
      <c r="AG12350" s="46">
        <v>50</v>
      </c>
      <c r="AH12350">
        <v>48</v>
      </c>
      <c r="AL12350" t="s">
        <v>22</v>
      </c>
      <c r="AM12350">
        <v>72</v>
      </c>
    </row>
    <row r="12351" spans="28:39">
      <c r="AB12351" t="s">
        <v>650</v>
      </c>
      <c r="AC12351" s="1">
        <v>3</v>
      </c>
      <c r="AD12351" s="38" t="s">
        <v>427</v>
      </c>
      <c r="AE12351" s="61" t="s">
        <v>136</v>
      </c>
      <c r="AF12351" s="40">
        <v>110</v>
      </c>
      <c r="AG12351" s="47">
        <v>60</v>
      </c>
      <c r="AH12351">
        <v>43</v>
      </c>
      <c r="AL12351" t="s">
        <v>22</v>
      </c>
      <c r="AM12351">
        <v>72</v>
      </c>
    </row>
    <row r="12352" spans="28:39">
      <c r="AB12352" t="s">
        <v>650</v>
      </c>
      <c r="AC12352" s="1">
        <v>3</v>
      </c>
      <c r="AD12352" s="38" t="s">
        <v>427</v>
      </c>
      <c r="AE12352" s="61" t="s">
        <v>136</v>
      </c>
      <c r="AF12352" s="40">
        <v>110</v>
      </c>
      <c r="AG12352" s="48">
        <v>70</v>
      </c>
      <c r="AH12352">
        <v>40</v>
      </c>
      <c r="AL12352" t="s">
        <v>22</v>
      </c>
      <c r="AM12352">
        <v>72</v>
      </c>
    </row>
    <row r="12353" spans="28:39">
      <c r="AB12353" t="s">
        <v>650</v>
      </c>
      <c r="AC12353" s="1">
        <v>3</v>
      </c>
      <c r="AD12353" s="38" t="s">
        <v>427</v>
      </c>
      <c r="AE12353" s="61" t="s">
        <v>136</v>
      </c>
      <c r="AF12353" s="49">
        <v>115</v>
      </c>
      <c r="AG12353" s="41">
        <v>0</v>
      </c>
      <c r="AH12353">
        <v>56</v>
      </c>
      <c r="AL12353" t="s">
        <v>22</v>
      </c>
      <c r="AM12353">
        <v>72</v>
      </c>
    </row>
    <row r="12354" spans="28:39">
      <c r="AB12354" t="s">
        <v>650</v>
      </c>
      <c r="AC12354" s="1">
        <v>3</v>
      </c>
      <c r="AD12354" s="38" t="s">
        <v>427</v>
      </c>
      <c r="AE12354" s="61" t="s">
        <v>136</v>
      </c>
      <c r="AF12354" s="49">
        <v>115</v>
      </c>
      <c r="AG12354" s="42">
        <v>10</v>
      </c>
      <c r="AH12354">
        <v>56</v>
      </c>
      <c r="AL12354" t="s">
        <v>22</v>
      </c>
      <c r="AM12354">
        <v>72</v>
      </c>
    </row>
    <row r="12355" spans="28:39">
      <c r="AB12355" t="s">
        <v>650</v>
      </c>
      <c r="AC12355" s="1">
        <v>3</v>
      </c>
      <c r="AD12355" s="38" t="s">
        <v>427</v>
      </c>
      <c r="AE12355" s="61" t="s">
        <v>136</v>
      </c>
      <c r="AF12355" s="49">
        <v>115</v>
      </c>
      <c r="AG12355" s="43">
        <v>20</v>
      </c>
      <c r="AH12355">
        <v>56</v>
      </c>
      <c r="AL12355" t="s">
        <v>22</v>
      </c>
      <c r="AM12355">
        <v>72</v>
      </c>
    </row>
    <row r="12356" spans="28:39">
      <c r="AB12356" t="s">
        <v>650</v>
      </c>
      <c r="AC12356" s="1">
        <v>3</v>
      </c>
      <c r="AD12356" s="38" t="s">
        <v>427</v>
      </c>
      <c r="AE12356" s="61" t="s">
        <v>136</v>
      </c>
      <c r="AF12356" s="49">
        <v>115</v>
      </c>
      <c r="AG12356" s="44">
        <v>30</v>
      </c>
      <c r="AH12356">
        <v>56</v>
      </c>
      <c r="AL12356" t="s">
        <v>22</v>
      </c>
      <c r="AM12356">
        <v>72</v>
      </c>
    </row>
    <row r="12357" spans="28:39">
      <c r="AB12357" t="s">
        <v>650</v>
      </c>
      <c r="AC12357" s="1">
        <v>3</v>
      </c>
      <c r="AD12357" s="38" t="s">
        <v>427</v>
      </c>
      <c r="AE12357" s="61" t="s">
        <v>136</v>
      </c>
      <c r="AF12357" s="49">
        <v>115</v>
      </c>
      <c r="AG12357" s="45">
        <v>40</v>
      </c>
      <c r="AH12357">
        <v>52</v>
      </c>
      <c r="AL12357" t="s">
        <v>22</v>
      </c>
      <c r="AM12357">
        <v>72</v>
      </c>
    </row>
    <row r="12358" spans="28:39">
      <c r="AB12358" t="s">
        <v>650</v>
      </c>
      <c r="AC12358" s="1">
        <v>3</v>
      </c>
      <c r="AD12358" s="38" t="s">
        <v>427</v>
      </c>
      <c r="AE12358" s="61" t="s">
        <v>136</v>
      </c>
      <c r="AF12358" s="49">
        <v>115</v>
      </c>
      <c r="AG12358" s="46">
        <v>50</v>
      </c>
      <c r="AH12358">
        <v>48</v>
      </c>
      <c r="AL12358" t="s">
        <v>22</v>
      </c>
      <c r="AM12358">
        <v>72</v>
      </c>
    </row>
    <row r="12359" spans="28:39">
      <c r="AB12359" t="s">
        <v>650</v>
      </c>
      <c r="AC12359" s="1">
        <v>3</v>
      </c>
      <c r="AD12359" s="38" t="s">
        <v>427</v>
      </c>
      <c r="AE12359" s="61" t="s">
        <v>136</v>
      </c>
      <c r="AF12359" s="49">
        <v>115</v>
      </c>
      <c r="AG12359" s="47">
        <v>60</v>
      </c>
      <c r="AH12359">
        <v>43</v>
      </c>
      <c r="AL12359" t="s">
        <v>22</v>
      </c>
      <c r="AM12359">
        <v>72</v>
      </c>
    </row>
    <row r="12360" spans="28:39">
      <c r="AB12360" t="s">
        <v>650</v>
      </c>
      <c r="AC12360" s="1">
        <v>3</v>
      </c>
      <c r="AD12360" s="38" t="s">
        <v>427</v>
      </c>
      <c r="AE12360" s="61" t="s">
        <v>136</v>
      </c>
      <c r="AF12360" s="49">
        <v>115</v>
      </c>
      <c r="AG12360" s="48">
        <v>70</v>
      </c>
      <c r="AH12360">
        <v>40</v>
      </c>
      <c r="AL12360" t="s">
        <v>22</v>
      </c>
      <c r="AM12360">
        <v>72</v>
      </c>
    </row>
    <row r="12361" spans="28:39">
      <c r="AB12361" t="s">
        <v>650</v>
      </c>
      <c r="AC12361" s="1">
        <v>3</v>
      </c>
      <c r="AD12361" s="38" t="s">
        <v>427</v>
      </c>
      <c r="AE12361" s="61" t="s">
        <v>136</v>
      </c>
      <c r="AF12361" s="50">
        <v>120</v>
      </c>
      <c r="AG12361" s="41">
        <v>0</v>
      </c>
      <c r="AH12361">
        <v>55</v>
      </c>
      <c r="AL12361" t="s">
        <v>22</v>
      </c>
      <c r="AM12361">
        <v>72</v>
      </c>
    </row>
    <row r="12362" spans="28:39">
      <c r="AB12362" t="s">
        <v>650</v>
      </c>
      <c r="AC12362" s="1">
        <v>3</v>
      </c>
      <c r="AD12362" s="38" t="s">
        <v>427</v>
      </c>
      <c r="AE12362" s="61" t="s">
        <v>136</v>
      </c>
      <c r="AF12362" s="50">
        <v>120</v>
      </c>
      <c r="AG12362" s="42">
        <v>10</v>
      </c>
      <c r="AH12362">
        <v>55</v>
      </c>
      <c r="AL12362" t="s">
        <v>22</v>
      </c>
      <c r="AM12362">
        <v>72</v>
      </c>
    </row>
    <row r="12363" spans="28:39">
      <c r="AB12363" t="s">
        <v>650</v>
      </c>
      <c r="AC12363" s="1">
        <v>3</v>
      </c>
      <c r="AD12363" s="38" t="s">
        <v>427</v>
      </c>
      <c r="AE12363" s="61" t="s">
        <v>136</v>
      </c>
      <c r="AF12363" s="50">
        <v>120</v>
      </c>
      <c r="AG12363" s="43">
        <v>20</v>
      </c>
      <c r="AH12363">
        <v>55</v>
      </c>
      <c r="AL12363" t="s">
        <v>22</v>
      </c>
      <c r="AM12363">
        <v>72</v>
      </c>
    </row>
    <row r="12364" spans="28:39">
      <c r="AB12364" t="s">
        <v>650</v>
      </c>
      <c r="AC12364" s="1">
        <v>3</v>
      </c>
      <c r="AD12364" s="38" t="s">
        <v>427</v>
      </c>
      <c r="AE12364" s="61" t="s">
        <v>136</v>
      </c>
      <c r="AF12364" s="50">
        <v>120</v>
      </c>
      <c r="AG12364" s="44">
        <v>30</v>
      </c>
      <c r="AH12364">
        <v>55</v>
      </c>
      <c r="AL12364" t="s">
        <v>22</v>
      </c>
      <c r="AM12364">
        <v>72</v>
      </c>
    </row>
    <row r="12365" spans="28:39">
      <c r="AB12365" t="s">
        <v>650</v>
      </c>
      <c r="AC12365" s="1">
        <v>3</v>
      </c>
      <c r="AD12365" s="38" t="s">
        <v>427</v>
      </c>
      <c r="AE12365" s="61" t="s">
        <v>136</v>
      </c>
      <c r="AF12365" s="50">
        <v>120</v>
      </c>
      <c r="AG12365" s="45">
        <v>40</v>
      </c>
      <c r="AH12365">
        <v>52</v>
      </c>
      <c r="AL12365" t="s">
        <v>22</v>
      </c>
      <c r="AM12365">
        <v>72</v>
      </c>
    </row>
    <row r="12366" spans="28:39">
      <c r="AB12366" t="s">
        <v>650</v>
      </c>
      <c r="AC12366" s="1">
        <v>3</v>
      </c>
      <c r="AD12366" s="38" t="s">
        <v>427</v>
      </c>
      <c r="AE12366" s="61" t="s">
        <v>136</v>
      </c>
      <c r="AF12366" s="50">
        <v>120</v>
      </c>
      <c r="AG12366" s="46">
        <v>50</v>
      </c>
      <c r="AH12366">
        <v>48</v>
      </c>
      <c r="AL12366" t="s">
        <v>22</v>
      </c>
      <c r="AM12366">
        <v>72</v>
      </c>
    </row>
    <row r="12367" spans="28:39">
      <c r="AB12367" t="s">
        <v>650</v>
      </c>
      <c r="AC12367" s="1">
        <v>3</v>
      </c>
      <c r="AD12367" s="38" t="s">
        <v>427</v>
      </c>
      <c r="AE12367" s="61" t="s">
        <v>136</v>
      </c>
      <c r="AF12367" s="50">
        <v>120</v>
      </c>
      <c r="AG12367" s="47">
        <v>60</v>
      </c>
      <c r="AH12367">
        <v>43</v>
      </c>
      <c r="AL12367" t="s">
        <v>22</v>
      </c>
      <c r="AM12367">
        <v>72</v>
      </c>
    </row>
    <row r="12368" spans="28:39">
      <c r="AB12368" t="s">
        <v>650</v>
      </c>
      <c r="AC12368" s="1">
        <v>3</v>
      </c>
      <c r="AD12368" s="38" t="s">
        <v>427</v>
      </c>
      <c r="AE12368" s="61" t="s">
        <v>136</v>
      </c>
      <c r="AF12368" s="50">
        <v>120</v>
      </c>
      <c r="AG12368" s="48">
        <v>70</v>
      </c>
      <c r="AH12368">
        <v>40</v>
      </c>
      <c r="AL12368" t="s">
        <v>22</v>
      </c>
      <c r="AM12368">
        <v>72</v>
      </c>
    </row>
    <row r="12369" spans="28:39">
      <c r="AB12369" t="s">
        <v>650</v>
      </c>
      <c r="AC12369" s="1">
        <v>3</v>
      </c>
      <c r="AD12369" s="38" t="s">
        <v>427</v>
      </c>
      <c r="AE12369" s="61" t="s">
        <v>136</v>
      </c>
      <c r="AF12369" s="51">
        <v>130</v>
      </c>
      <c r="AG12369" s="41">
        <v>0</v>
      </c>
      <c r="AH12369">
        <v>52</v>
      </c>
      <c r="AL12369" t="s">
        <v>22</v>
      </c>
      <c r="AM12369">
        <v>72</v>
      </c>
    </row>
    <row r="12370" spans="28:39">
      <c r="AB12370" t="s">
        <v>650</v>
      </c>
      <c r="AC12370" s="1">
        <v>3</v>
      </c>
      <c r="AD12370" s="38" t="s">
        <v>427</v>
      </c>
      <c r="AE12370" s="61" t="s">
        <v>136</v>
      </c>
      <c r="AF12370" s="51">
        <v>130</v>
      </c>
      <c r="AG12370" s="42">
        <v>10</v>
      </c>
      <c r="AH12370">
        <v>52</v>
      </c>
      <c r="AL12370" t="s">
        <v>22</v>
      </c>
      <c r="AM12370">
        <v>72</v>
      </c>
    </row>
    <row r="12371" spans="28:39">
      <c r="AB12371" t="s">
        <v>650</v>
      </c>
      <c r="AC12371" s="1">
        <v>3</v>
      </c>
      <c r="AD12371" s="38" t="s">
        <v>427</v>
      </c>
      <c r="AE12371" s="61" t="s">
        <v>136</v>
      </c>
      <c r="AF12371" s="51">
        <v>130</v>
      </c>
      <c r="AG12371" s="43">
        <v>20</v>
      </c>
      <c r="AH12371">
        <v>52</v>
      </c>
      <c r="AL12371" t="s">
        <v>22</v>
      </c>
      <c r="AM12371">
        <v>72</v>
      </c>
    </row>
    <row r="12372" spans="28:39">
      <c r="AB12372" t="s">
        <v>650</v>
      </c>
      <c r="AC12372" s="1">
        <v>3</v>
      </c>
      <c r="AD12372" s="38" t="s">
        <v>427</v>
      </c>
      <c r="AE12372" s="61" t="s">
        <v>136</v>
      </c>
      <c r="AF12372" s="51">
        <v>130</v>
      </c>
      <c r="AG12372" s="44">
        <v>30</v>
      </c>
      <c r="AH12372">
        <v>52</v>
      </c>
      <c r="AL12372" t="s">
        <v>22</v>
      </c>
      <c r="AM12372">
        <v>72</v>
      </c>
    </row>
    <row r="12373" spans="28:39">
      <c r="AB12373" t="s">
        <v>650</v>
      </c>
      <c r="AC12373" s="1">
        <v>3</v>
      </c>
      <c r="AD12373" s="38" t="s">
        <v>427</v>
      </c>
      <c r="AE12373" s="61" t="s">
        <v>136</v>
      </c>
      <c r="AF12373" s="51">
        <v>130</v>
      </c>
      <c r="AG12373" s="45">
        <v>40</v>
      </c>
      <c r="AH12373">
        <v>52</v>
      </c>
      <c r="AL12373" t="s">
        <v>22</v>
      </c>
      <c r="AM12373">
        <v>72</v>
      </c>
    </row>
    <row r="12374" spans="28:39">
      <c r="AB12374" t="s">
        <v>650</v>
      </c>
      <c r="AC12374" s="1">
        <v>3</v>
      </c>
      <c r="AD12374" s="38" t="s">
        <v>427</v>
      </c>
      <c r="AE12374" s="61" t="s">
        <v>136</v>
      </c>
      <c r="AF12374" s="51">
        <v>130</v>
      </c>
      <c r="AG12374" s="46">
        <v>50</v>
      </c>
      <c r="AH12374">
        <v>48</v>
      </c>
      <c r="AL12374" t="s">
        <v>22</v>
      </c>
      <c r="AM12374">
        <v>72</v>
      </c>
    </row>
    <row r="12375" spans="28:39">
      <c r="AB12375" t="s">
        <v>650</v>
      </c>
      <c r="AC12375" s="1">
        <v>3</v>
      </c>
      <c r="AD12375" s="38" t="s">
        <v>427</v>
      </c>
      <c r="AE12375" s="61" t="s">
        <v>136</v>
      </c>
      <c r="AF12375" s="51">
        <v>130</v>
      </c>
      <c r="AG12375" s="47">
        <v>60</v>
      </c>
      <c r="AH12375">
        <v>43</v>
      </c>
      <c r="AL12375" t="s">
        <v>22</v>
      </c>
      <c r="AM12375">
        <v>72</v>
      </c>
    </row>
    <row r="12376" spans="28:39">
      <c r="AB12376" t="s">
        <v>650</v>
      </c>
      <c r="AC12376" s="1">
        <v>3</v>
      </c>
      <c r="AD12376" s="38" t="s">
        <v>427</v>
      </c>
      <c r="AE12376" s="61" t="s">
        <v>136</v>
      </c>
      <c r="AF12376" s="51">
        <v>130</v>
      </c>
      <c r="AG12376" s="48">
        <v>70</v>
      </c>
      <c r="AH12376">
        <v>40</v>
      </c>
      <c r="AL12376" t="s">
        <v>22</v>
      </c>
      <c r="AM12376">
        <v>72</v>
      </c>
    </row>
    <row r="12377" spans="28:39">
      <c r="AB12377" t="s">
        <v>650</v>
      </c>
      <c r="AC12377" s="1">
        <v>3</v>
      </c>
      <c r="AD12377" s="38" t="s">
        <v>427</v>
      </c>
      <c r="AE12377" s="61" t="s">
        <v>136</v>
      </c>
      <c r="AF12377" s="52">
        <v>140</v>
      </c>
      <c r="AG12377" s="41">
        <v>0</v>
      </c>
      <c r="AH12377">
        <v>49</v>
      </c>
      <c r="AL12377" t="s">
        <v>22</v>
      </c>
      <c r="AM12377">
        <v>72</v>
      </c>
    </row>
    <row r="12378" spans="28:39">
      <c r="AB12378" t="s">
        <v>650</v>
      </c>
      <c r="AC12378" s="1">
        <v>3</v>
      </c>
      <c r="AD12378" s="38" t="s">
        <v>427</v>
      </c>
      <c r="AE12378" s="61" t="s">
        <v>136</v>
      </c>
      <c r="AF12378" s="52">
        <v>140</v>
      </c>
      <c r="AG12378" s="42">
        <v>10</v>
      </c>
      <c r="AH12378">
        <v>49</v>
      </c>
      <c r="AL12378" t="s">
        <v>22</v>
      </c>
      <c r="AM12378">
        <v>72</v>
      </c>
    </row>
    <row r="12379" spans="28:39">
      <c r="AB12379" t="s">
        <v>650</v>
      </c>
      <c r="AC12379" s="1">
        <v>3</v>
      </c>
      <c r="AD12379" s="38" t="s">
        <v>427</v>
      </c>
      <c r="AE12379" s="61" t="s">
        <v>136</v>
      </c>
      <c r="AF12379" s="52">
        <v>140</v>
      </c>
      <c r="AG12379" s="43">
        <v>20</v>
      </c>
      <c r="AH12379">
        <v>49</v>
      </c>
      <c r="AL12379" t="s">
        <v>22</v>
      </c>
      <c r="AM12379">
        <v>72</v>
      </c>
    </row>
    <row r="12380" spans="28:39">
      <c r="AB12380" t="s">
        <v>650</v>
      </c>
      <c r="AC12380" s="1">
        <v>3</v>
      </c>
      <c r="AD12380" s="38" t="s">
        <v>427</v>
      </c>
      <c r="AE12380" s="61" t="s">
        <v>136</v>
      </c>
      <c r="AF12380" s="52">
        <v>140</v>
      </c>
      <c r="AG12380" s="44">
        <v>30</v>
      </c>
      <c r="AH12380">
        <v>49</v>
      </c>
      <c r="AL12380" t="s">
        <v>22</v>
      </c>
      <c r="AM12380">
        <v>72</v>
      </c>
    </row>
    <row r="12381" spans="28:39">
      <c r="AB12381" t="s">
        <v>650</v>
      </c>
      <c r="AC12381" s="1">
        <v>3</v>
      </c>
      <c r="AD12381" s="38" t="s">
        <v>427</v>
      </c>
      <c r="AE12381" s="61" t="s">
        <v>136</v>
      </c>
      <c r="AF12381" s="52">
        <v>140</v>
      </c>
      <c r="AG12381" s="45">
        <v>40</v>
      </c>
      <c r="AH12381">
        <v>49</v>
      </c>
      <c r="AL12381" t="s">
        <v>22</v>
      </c>
      <c r="AM12381">
        <v>72</v>
      </c>
    </row>
    <row r="12382" spans="28:39">
      <c r="AB12382" t="s">
        <v>650</v>
      </c>
      <c r="AC12382" s="1">
        <v>3</v>
      </c>
      <c r="AD12382" s="38" t="s">
        <v>427</v>
      </c>
      <c r="AE12382" s="61" t="s">
        <v>136</v>
      </c>
      <c r="AF12382" s="52">
        <v>140</v>
      </c>
      <c r="AG12382" s="46">
        <v>50</v>
      </c>
      <c r="AH12382">
        <v>48</v>
      </c>
      <c r="AL12382" t="s">
        <v>22</v>
      </c>
      <c r="AM12382">
        <v>72</v>
      </c>
    </row>
    <row r="12383" spans="28:39">
      <c r="AB12383" t="s">
        <v>650</v>
      </c>
      <c r="AC12383" s="1">
        <v>3</v>
      </c>
      <c r="AD12383" s="38" t="s">
        <v>427</v>
      </c>
      <c r="AE12383" s="61" t="s">
        <v>136</v>
      </c>
      <c r="AF12383" s="52">
        <v>140</v>
      </c>
      <c r="AG12383" s="47">
        <v>60</v>
      </c>
      <c r="AH12383">
        <v>43</v>
      </c>
      <c r="AL12383" t="s">
        <v>22</v>
      </c>
      <c r="AM12383">
        <v>72</v>
      </c>
    </row>
    <row r="12384" spans="28:39">
      <c r="AB12384" t="s">
        <v>650</v>
      </c>
      <c r="AC12384" s="1">
        <v>3</v>
      </c>
      <c r="AD12384" s="38" t="s">
        <v>427</v>
      </c>
      <c r="AE12384" s="61" t="s">
        <v>136</v>
      </c>
      <c r="AF12384" s="52">
        <v>140</v>
      </c>
      <c r="AG12384" s="48">
        <v>70</v>
      </c>
      <c r="AH12384">
        <v>40</v>
      </c>
      <c r="AL12384" t="s">
        <v>22</v>
      </c>
      <c r="AM12384">
        <v>72</v>
      </c>
    </row>
    <row r="12385" spans="28:39">
      <c r="AB12385" t="s">
        <v>650</v>
      </c>
      <c r="AC12385" s="1">
        <v>3</v>
      </c>
      <c r="AD12385" s="38" t="s">
        <v>427</v>
      </c>
      <c r="AE12385" s="61" t="s">
        <v>136</v>
      </c>
      <c r="AF12385" s="53">
        <v>150</v>
      </c>
      <c r="AG12385" s="41">
        <v>0</v>
      </c>
      <c r="AH12385">
        <v>48</v>
      </c>
      <c r="AL12385" t="s">
        <v>22</v>
      </c>
      <c r="AM12385">
        <v>72</v>
      </c>
    </row>
    <row r="12386" spans="28:39">
      <c r="AB12386" t="s">
        <v>650</v>
      </c>
      <c r="AC12386" s="1">
        <v>3</v>
      </c>
      <c r="AD12386" s="38" t="s">
        <v>427</v>
      </c>
      <c r="AE12386" s="61" t="s">
        <v>136</v>
      </c>
      <c r="AF12386" s="53">
        <v>150</v>
      </c>
      <c r="AG12386" s="42">
        <v>10</v>
      </c>
      <c r="AH12386">
        <v>48</v>
      </c>
      <c r="AL12386" t="s">
        <v>22</v>
      </c>
      <c r="AM12386">
        <v>72</v>
      </c>
    </row>
    <row r="12387" spans="28:39">
      <c r="AB12387" t="s">
        <v>650</v>
      </c>
      <c r="AC12387" s="1">
        <v>3</v>
      </c>
      <c r="AD12387" s="38" t="s">
        <v>427</v>
      </c>
      <c r="AE12387" s="61" t="s">
        <v>136</v>
      </c>
      <c r="AF12387" s="53">
        <v>150</v>
      </c>
      <c r="AG12387" s="43">
        <v>20</v>
      </c>
      <c r="AH12387">
        <v>48</v>
      </c>
      <c r="AL12387" t="s">
        <v>22</v>
      </c>
      <c r="AM12387">
        <v>72</v>
      </c>
    </row>
    <row r="12388" spans="28:39">
      <c r="AB12388" t="s">
        <v>650</v>
      </c>
      <c r="AC12388" s="1">
        <v>3</v>
      </c>
      <c r="AD12388" s="38" t="s">
        <v>427</v>
      </c>
      <c r="AE12388" s="61" t="s">
        <v>136</v>
      </c>
      <c r="AF12388" s="53">
        <v>150</v>
      </c>
      <c r="AG12388" s="44">
        <v>30</v>
      </c>
      <c r="AH12388">
        <v>48</v>
      </c>
      <c r="AL12388" t="s">
        <v>22</v>
      </c>
      <c r="AM12388">
        <v>72</v>
      </c>
    </row>
    <row r="12389" spans="28:39">
      <c r="AB12389" t="s">
        <v>650</v>
      </c>
      <c r="AC12389" s="1">
        <v>3</v>
      </c>
      <c r="AD12389" s="38" t="s">
        <v>427</v>
      </c>
      <c r="AE12389" s="61" t="s">
        <v>136</v>
      </c>
      <c r="AF12389" s="53">
        <v>150</v>
      </c>
      <c r="AG12389" s="45">
        <v>40</v>
      </c>
      <c r="AH12389">
        <v>48</v>
      </c>
      <c r="AL12389" t="s">
        <v>22</v>
      </c>
      <c r="AM12389">
        <v>72</v>
      </c>
    </row>
    <row r="12390" spans="28:39">
      <c r="AB12390" t="s">
        <v>650</v>
      </c>
      <c r="AC12390" s="1">
        <v>3</v>
      </c>
      <c r="AD12390" s="38" t="s">
        <v>427</v>
      </c>
      <c r="AE12390" s="61" t="s">
        <v>136</v>
      </c>
      <c r="AF12390" s="53">
        <v>150</v>
      </c>
      <c r="AG12390" s="46">
        <v>50</v>
      </c>
      <c r="AH12390">
        <v>48</v>
      </c>
      <c r="AL12390" t="s">
        <v>22</v>
      </c>
      <c r="AM12390">
        <v>72</v>
      </c>
    </row>
    <row r="12391" spans="28:39">
      <c r="AB12391" t="s">
        <v>650</v>
      </c>
      <c r="AC12391" s="1">
        <v>3</v>
      </c>
      <c r="AD12391" s="38" t="s">
        <v>427</v>
      </c>
      <c r="AE12391" s="61" t="s">
        <v>136</v>
      </c>
      <c r="AF12391" s="53">
        <v>150</v>
      </c>
      <c r="AG12391" s="47">
        <v>60</v>
      </c>
      <c r="AH12391">
        <v>43</v>
      </c>
      <c r="AL12391" t="s">
        <v>22</v>
      </c>
      <c r="AM12391">
        <v>72</v>
      </c>
    </row>
    <row r="12392" spans="28:39">
      <c r="AB12392" t="s">
        <v>650</v>
      </c>
      <c r="AC12392" s="1">
        <v>3</v>
      </c>
      <c r="AD12392" s="38" t="s">
        <v>427</v>
      </c>
      <c r="AE12392" s="61" t="s">
        <v>136</v>
      </c>
      <c r="AF12392" s="53">
        <v>150</v>
      </c>
      <c r="AG12392" s="48">
        <v>70</v>
      </c>
      <c r="AH12392">
        <v>40</v>
      </c>
      <c r="AL12392" t="s">
        <v>22</v>
      </c>
      <c r="AM12392">
        <v>72</v>
      </c>
    </row>
    <row r="12393" spans="28:39">
      <c r="AB12393" t="s">
        <v>650</v>
      </c>
      <c r="AC12393" s="1">
        <v>3</v>
      </c>
      <c r="AD12393" s="38" t="s">
        <v>427</v>
      </c>
      <c r="AE12393" s="61" t="s">
        <v>136</v>
      </c>
      <c r="AF12393" s="54">
        <v>160</v>
      </c>
      <c r="AG12393" s="41">
        <v>0</v>
      </c>
      <c r="AH12393">
        <v>45</v>
      </c>
      <c r="AL12393" t="s">
        <v>22</v>
      </c>
      <c r="AM12393">
        <v>72</v>
      </c>
    </row>
    <row r="12394" spans="28:39">
      <c r="AB12394" t="s">
        <v>650</v>
      </c>
      <c r="AC12394" s="1">
        <v>3</v>
      </c>
      <c r="AD12394" s="38" t="s">
        <v>427</v>
      </c>
      <c r="AE12394" s="61" t="s">
        <v>136</v>
      </c>
      <c r="AF12394" s="54">
        <v>160</v>
      </c>
      <c r="AG12394" s="42">
        <v>10</v>
      </c>
      <c r="AH12394">
        <v>45</v>
      </c>
      <c r="AL12394" t="s">
        <v>22</v>
      </c>
      <c r="AM12394">
        <v>72</v>
      </c>
    </row>
    <row r="12395" spans="28:39">
      <c r="AB12395" t="s">
        <v>650</v>
      </c>
      <c r="AC12395" s="1">
        <v>3</v>
      </c>
      <c r="AD12395" s="38" t="s">
        <v>427</v>
      </c>
      <c r="AE12395" s="61" t="s">
        <v>136</v>
      </c>
      <c r="AF12395" s="54">
        <v>160</v>
      </c>
      <c r="AG12395" s="43">
        <v>20</v>
      </c>
      <c r="AH12395">
        <v>45</v>
      </c>
      <c r="AL12395" t="s">
        <v>22</v>
      </c>
      <c r="AM12395">
        <v>72</v>
      </c>
    </row>
    <row r="12396" spans="28:39">
      <c r="AB12396" t="s">
        <v>650</v>
      </c>
      <c r="AC12396" s="1">
        <v>3</v>
      </c>
      <c r="AD12396" s="38" t="s">
        <v>427</v>
      </c>
      <c r="AE12396" s="61" t="s">
        <v>136</v>
      </c>
      <c r="AF12396" s="54">
        <v>160</v>
      </c>
      <c r="AG12396" s="44">
        <v>30</v>
      </c>
      <c r="AH12396">
        <v>45</v>
      </c>
      <c r="AL12396" t="s">
        <v>22</v>
      </c>
      <c r="AM12396">
        <v>72</v>
      </c>
    </row>
    <row r="12397" spans="28:39">
      <c r="AB12397" t="s">
        <v>650</v>
      </c>
      <c r="AC12397" s="1">
        <v>3</v>
      </c>
      <c r="AD12397" s="38" t="s">
        <v>427</v>
      </c>
      <c r="AE12397" s="61" t="s">
        <v>136</v>
      </c>
      <c r="AF12397" s="54">
        <v>160</v>
      </c>
      <c r="AG12397" s="45">
        <v>40</v>
      </c>
      <c r="AH12397">
        <v>45</v>
      </c>
      <c r="AL12397" t="s">
        <v>22</v>
      </c>
      <c r="AM12397">
        <v>72</v>
      </c>
    </row>
    <row r="12398" spans="28:39">
      <c r="AB12398" t="s">
        <v>650</v>
      </c>
      <c r="AC12398" s="1">
        <v>3</v>
      </c>
      <c r="AD12398" s="38" t="s">
        <v>427</v>
      </c>
      <c r="AE12398" s="61" t="s">
        <v>136</v>
      </c>
      <c r="AF12398" s="54">
        <v>160</v>
      </c>
      <c r="AG12398" s="46">
        <v>50</v>
      </c>
      <c r="AH12398">
        <v>45</v>
      </c>
      <c r="AL12398" t="s">
        <v>22</v>
      </c>
      <c r="AM12398">
        <v>72</v>
      </c>
    </row>
    <row r="12399" spans="28:39">
      <c r="AB12399" t="s">
        <v>650</v>
      </c>
      <c r="AC12399" s="1">
        <v>3</v>
      </c>
      <c r="AD12399" s="38" t="s">
        <v>427</v>
      </c>
      <c r="AE12399" s="61" t="s">
        <v>136</v>
      </c>
      <c r="AF12399" s="54">
        <v>160</v>
      </c>
      <c r="AG12399" s="47">
        <v>60</v>
      </c>
      <c r="AH12399">
        <v>43</v>
      </c>
      <c r="AL12399" t="s">
        <v>22</v>
      </c>
      <c r="AM12399">
        <v>72</v>
      </c>
    </row>
    <row r="12400" spans="28:39">
      <c r="AB12400" t="s">
        <v>650</v>
      </c>
      <c r="AC12400" s="1">
        <v>3</v>
      </c>
      <c r="AD12400" s="38" t="s">
        <v>427</v>
      </c>
      <c r="AE12400" s="61" t="s">
        <v>136</v>
      </c>
      <c r="AF12400" s="54">
        <v>160</v>
      </c>
      <c r="AG12400" s="48">
        <v>70</v>
      </c>
      <c r="AH12400">
        <v>40</v>
      </c>
      <c r="AL12400" t="s">
        <v>22</v>
      </c>
      <c r="AM12400">
        <v>72</v>
      </c>
    </row>
    <row r="12401" spans="28:39">
      <c r="AB12401" t="s">
        <v>650</v>
      </c>
      <c r="AC12401" s="1">
        <v>3</v>
      </c>
      <c r="AD12401" s="38" t="s">
        <v>427</v>
      </c>
      <c r="AE12401" s="61" t="s">
        <v>136</v>
      </c>
      <c r="AF12401" s="55">
        <v>170</v>
      </c>
      <c r="AG12401" s="41">
        <v>0</v>
      </c>
      <c r="AH12401">
        <v>43</v>
      </c>
      <c r="AL12401" t="s">
        <v>22</v>
      </c>
      <c r="AM12401">
        <v>72</v>
      </c>
    </row>
    <row r="12402" spans="28:39">
      <c r="AB12402" t="s">
        <v>650</v>
      </c>
      <c r="AC12402" s="1">
        <v>3</v>
      </c>
      <c r="AD12402" s="38" t="s">
        <v>427</v>
      </c>
      <c r="AE12402" s="61" t="s">
        <v>136</v>
      </c>
      <c r="AF12402" s="55">
        <v>170</v>
      </c>
      <c r="AG12402" s="42">
        <v>10</v>
      </c>
      <c r="AH12402">
        <v>43</v>
      </c>
      <c r="AL12402" t="s">
        <v>22</v>
      </c>
      <c r="AM12402">
        <v>72</v>
      </c>
    </row>
    <row r="12403" spans="28:39">
      <c r="AB12403" t="s">
        <v>650</v>
      </c>
      <c r="AC12403" s="1">
        <v>3</v>
      </c>
      <c r="AD12403" s="38" t="s">
        <v>427</v>
      </c>
      <c r="AE12403" s="61" t="s">
        <v>136</v>
      </c>
      <c r="AF12403" s="55">
        <v>170</v>
      </c>
      <c r="AG12403" s="43">
        <v>20</v>
      </c>
      <c r="AH12403">
        <v>43</v>
      </c>
      <c r="AL12403" t="s">
        <v>22</v>
      </c>
      <c r="AM12403">
        <v>72</v>
      </c>
    </row>
    <row r="12404" spans="28:39">
      <c r="AB12404" t="s">
        <v>650</v>
      </c>
      <c r="AC12404" s="1">
        <v>3</v>
      </c>
      <c r="AD12404" s="38" t="s">
        <v>427</v>
      </c>
      <c r="AE12404" s="61" t="s">
        <v>136</v>
      </c>
      <c r="AF12404" s="55">
        <v>170</v>
      </c>
      <c r="AG12404" s="44">
        <v>30</v>
      </c>
      <c r="AH12404">
        <v>43</v>
      </c>
      <c r="AL12404" t="s">
        <v>22</v>
      </c>
      <c r="AM12404">
        <v>72</v>
      </c>
    </row>
    <row r="12405" spans="28:39">
      <c r="AB12405" t="s">
        <v>650</v>
      </c>
      <c r="AC12405" s="1">
        <v>3</v>
      </c>
      <c r="AD12405" s="38" t="s">
        <v>427</v>
      </c>
      <c r="AE12405" s="61" t="s">
        <v>136</v>
      </c>
      <c r="AF12405" s="55">
        <v>170</v>
      </c>
      <c r="AG12405" s="45">
        <v>40</v>
      </c>
      <c r="AH12405">
        <v>43</v>
      </c>
      <c r="AL12405" t="s">
        <v>22</v>
      </c>
      <c r="AM12405">
        <v>72</v>
      </c>
    </row>
    <row r="12406" spans="28:39">
      <c r="AB12406" t="s">
        <v>650</v>
      </c>
      <c r="AC12406" s="1">
        <v>3</v>
      </c>
      <c r="AD12406" s="38" t="s">
        <v>427</v>
      </c>
      <c r="AE12406" s="61" t="s">
        <v>136</v>
      </c>
      <c r="AF12406" s="55">
        <v>170</v>
      </c>
      <c r="AG12406" s="46">
        <v>50</v>
      </c>
      <c r="AH12406">
        <v>43</v>
      </c>
      <c r="AL12406" t="s">
        <v>22</v>
      </c>
      <c r="AM12406">
        <v>72</v>
      </c>
    </row>
    <row r="12407" spans="28:39">
      <c r="AB12407" t="s">
        <v>650</v>
      </c>
      <c r="AC12407" s="1">
        <v>3</v>
      </c>
      <c r="AD12407" s="38" t="s">
        <v>427</v>
      </c>
      <c r="AE12407" s="61" t="s">
        <v>136</v>
      </c>
      <c r="AF12407" s="55">
        <v>170</v>
      </c>
      <c r="AG12407" s="47">
        <v>60</v>
      </c>
      <c r="AH12407">
        <v>43</v>
      </c>
      <c r="AL12407" t="s">
        <v>22</v>
      </c>
      <c r="AM12407">
        <v>72</v>
      </c>
    </row>
    <row r="12408" spans="28:39">
      <c r="AB12408" t="s">
        <v>650</v>
      </c>
      <c r="AC12408" s="1">
        <v>3</v>
      </c>
      <c r="AD12408" s="38" t="s">
        <v>427</v>
      </c>
      <c r="AE12408" s="61" t="s">
        <v>136</v>
      </c>
      <c r="AF12408" s="55">
        <v>170</v>
      </c>
      <c r="AG12408" s="48">
        <v>70</v>
      </c>
      <c r="AH12408">
        <v>40</v>
      </c>
      <c r="AL12408" t="s">
        <v>22</v>
      </c>
      <c r="AM12408">
        <v>72</v>
      </c>
    </row>
    <row r="12409" spans="28:39">
      <c r="AB12409" t="s">
        <v>650</v>
      </c>
      <c r="AC12409" s="1">
        <v>3</v>
      </c>
      <c r="AD12409" s="38" t="s">
        <v>427</v>
      </c>
      <c r="AE12409" s="61" t="s">
        <v>136</v>
      </c>
      <c r="AF12409" s="56">
        <v>180</v>
      </c>
      <c r="AG12409" s="41">
        <v>0</v>
      </c>
      <c r="AH12409">
        <v>38</v>
      </c>
      <c r="AL12409" t="s">
        <v>22</v>
      </c>
      <c r="AM12409">
        <v>72</v>
      </c>
    </row>
    <row r="12410" spans="28:39">
      <c r="AB12410" t="s">
        <v>650</v>
      </c>
      <c r="AC12410" s="1">
        <v>3</v>
      </c>
      <c r="AD12410" s="38" t="s">
        <v>427</v>
      </c>
      <c r="AE12410" s="61" t="s">
        <v>136</v>
      </c>
      <c r="AF12410" s="56">
        <v>180</v>
      </c>
      <c r="AG12410" s="42">
        <v>10</v>
      </c>
      <c r="AH12410">
        <v>38</v>
      </c>
      <c r="AL12410" t="s">
        <v>22</v>
      </c>
      <c r="AM12410">
        <v>72</v>
      </c>
    </row>
    <row r="12411" spans="28:39">
      <c r="AB12411" t="s">
        <v>650</v>
      </c>
      <c r="AC12411" s="1">
        <v>3</v>
      </c>
      <c r="AD12411" s="38" t="s">
        <v>427</v>
      </c>
      <c r="AE12411" s="61" t="s">
        <v>136</v>
      </c>
      <c r="AF12411" s="56">
        <v>180</v>
      </c>
      <c r="AG12411" s="43">
        <v>20</v>
      </c>
      <c r="AH12411">
        <v>38</v>
      </c>
      <c r="AL12411" t="s">
        <v>22</v>
      </c>
      <c r="AM12411">
        <v>72</v>
      </c>
    </row>
    <row r="12412" spans="28:39">
      <c r="AB12412" t="s">
        <v>650</v>
      </c>
      <c r="AC12412" s="1">
        <v>3</v>
      </c>
      <c r="AD12412" s="38" t="s">
        <v>427</v>
      </c>
      <c r="AE12412" s="61" t="s">
        <v>136</v>
      </c>
      <c r="AF12412" s="56">
        <v>180</v>
      </c>
      <c r="AG12412" s="44">
        <v>30</v>
      </c>
      <c r="AH12412">
        <v>38</v>
      </c>
      <c r="AL12412" t="s">
        <v>22</v>
      </c>
      <c r="AM12412">
        <v>72</v>
      </c>
    </row>
    <row r="12413" spans="28:39">
      <c r="AB12413" t="s">
        <v>650</v>
      </c>
      <c r="AC12413" s="1">
        <v>3</v>
      </c>
      <c r="AD12413" s="38" t="s">
        <v>427</v>
      </c>
      <c r="AE12413" s="61" t="s">
        <v>136</v>
      </c>
      <c r="AF12413" s="56">
        <v>180</v>
      </c>
      <c r="AG12413" s="45">
        <v>40</v>
      </c>
      <c r="AH12413">
        <v>38</v>
      </c>
      <c r="AL12413" t="s">
        <v>22</v>
      </c>
      <c r="AM12413">
        <v>72</v>
      </c>
    </row>
    <row r="12414" spans="28:39">
      <c r="AB12414" t="s">
        <v>650</v>
      </c>
      <c r="AC12414" s="1">
        <v>3</v>
      </c>
      <c r="AD12414" s="38" t="s">
        <v>427</v>
      </c>
      <c r="AE12414" s="61" t="s">
        <v>136</v>
      </c>
      <c r="AF12414" s="56">
        <v>180</v>
      </c>
      <c r="AG12414" s="46">
        <v>50</v>
      </c>
      <c r="AH12414">
        <v>38</v>
      </c>
      <c r="AL12414" t="s">
        <v>22</v>
      </c>
      <c r="AM12414">
        <v>72</v>
      </c>
    </row>
    <row r="12415" spans="28:39">
      <c r="AB12415" t="s">
        <v>650</v>
      </c>
      <c r="AC12415" s="1">
        <v>3</v>
      </c>
      <c r="AD12415" s="38" t="s">
        <v>427</v>
      </c>
      <c r="AE12415" s="61" t="s">
        <v>136</v>
      </c>
      <c r="AF12415" s="56">
        <v>180</v>
      </c>
      <c r="AG12415" s="47">
        <v>60</v>
      </c>
      <c r="AH12415">
        <v>38</v>
      </c>
      <c r="AL12415" t="s">
        <v>22</v>
      </c>
      <c r="AM12415">
        <v>72</v>
      </c>
    </row>
    <row r="12416" spans="28:39">
      <c r="AB12416" t="s">
        <v>650</v>
      </c>
      <c r="AC12416" s="1">
        <v>3</v>
      </c>
      <c r="AD12416" s="38" t="s">
        <v>427</v>
      </c>
      <c r="AE12416" s="61" t="s">
        <v>136</v>
      </c>
      <c r="AF12416" s="56">
        <v>180</v>
      </c>
      <c r="AG12416" s="48">
        <v>70</v>
      </c>
      <c r="AH12416">
        <v>38</v>
      </c>
      <c r="AL12416" t="s">
        <v>22</v>
      </c>
      <c r="AM12416">
        <v>72</v>
      </c>
    </row>
    <row r="12417" spans="28:39">
      <c r="AB12417" t="s">
        <v>650</v>
      </c>
      <c r="AC12417" s="1">
        <v>3</v>
      </c>
      <c r="AD12417" s="38" t="s">
        <v>427</v>
      </c>
      <c r="AE12417" s="61" t="s">
        <v>136</v>
      </c>
      <c r="AF12417" s="57">
        <v>200</v>
      </c>
      <c r="AG12417" s="41">
        <v>0</v>
      </c>
      <c r="AH12417">
        <v>31</v>
      </c>
      <c r="AL12417" t="s">
        <v>22</v>
      </c>
      <c r="AM12417">
        <v>72</v>
      </c>
    </row>
    <row r="12418" spans="28:39">
      <c r="AB12418" t="s">
        <v>650</v>
      </c>
      <c r="AC12418" s="1">
        <v>3</v>
      </c>
      <c r="AD12418" s="38" t="s">
        <v>427</v>
      </c>
      <c r="AE12418" s="61" t="s">
        <v>136</v>
      </c>
      <c r="AF12418" s="57">
        <v>200</v>
      </c>
      <c r="AG12418" s="42">
        <v>10</v>
      </c>
      <c r="AH12418">
        <v>31</v>
      </c>
      <c r="AL12418" t="s">
        <v>22</v>
      </c>
      <c r="AM12418">
        <v>72</v>
      </c>
    </row>
    <row r="12419" spans="28:39">
      <c r="AB12419" t="s">
        <v>650</v>
      </c>
      <c r="AC12419" s="1">
        <v>3</v>
      </c>
      <c r="AD12419" s="38" t="s">
        <v>427</v>
      </c>
      <c r="AE12419" s="61" t="s">
        <v>136</v>
      </c>
      <c r="AF12419" s="57">
        <v>200</v>
      </c>
      <c r="AG12419" s="43">
        <v>20</v>
      </c>
      <c r="AH12419">
        <v>31</v>
      </c>
      <c r="AL12419" t="s">
        <v>22</v>
      </c>
      <c r="AM12419">
        <v>72</v>
      </c>
    </row>
    <row r="12420" spans="28:39">
      <c r="AB12420" t="s">
        <v>650</v>
      </c>
      <c r="AC12420" s="1">
        <v>3</v>
      </c>
      <c r="AD12420" s="38" t="s">
        <v>427</v>
      </c>
      <c r="AE12420" s="61" t="s">
        <v>136</v>
      </c>
      <c r="AF12420" s="57">
        <v>200</v>
      </c>
      <c r="AG12420" s="44">
        <v>30</v>
      </c>
      <c r="AH12420">
        <v>31</v>
      </c>
      <c r="AL12420" t="s">
        <v>22</v>
      </c>
      <c r="AM12420">
        <v>72</v>
      </c>
    </row>
    <row r="12421" spans="28:39">
      <c r="AB12421" t="s">
        <v>650</v>
      </c>
      <c r="AC12421" s="1">
        <v>3</v>
      </c>
      <c r="AD12421" s="38" t="s">
        <v>427</v>
      </c>
      <c r="AE12421" s="61" t="s">
        <v>136</v>
      </c>
      <c r="AF12421" s="57">
        <v>200</v>
      </c>
      <c r="AG12421" s="45">
        <v>40</v>
      </c>
      <c r="AH12421">
        <v>31</v>
      </c>
      <c r="AL12421" t="s">
        <v>22</v>
      </c>
      <c r="AM12421">
        <v>72</v>
      </c>
    </row>
    <row r="12422" spans="28:39">
      <c r="AB12422" t="s">
        <v>650</v>
      </c>
      <c r="AC12422" s="1">
        <v>3</v>
      </c>
      <c r="AD12422" s="38" t="s">
        <v>427</v>
      </c>
      <c r="AE12422" s="61" t="s">
        <v>136</v>
      </c>
      <c r="AF12422" s="57">
        <v>200</v>
      </c>
      <c r="AG12422" s="46">
        <v>50</v>
      </c>
      <c r="AH12422">
        <v>31</v>
      </c>
      <c r="AL12422" t="s">
        <v>22</v>
      </c>
      <c r="AM12422">
        <v>72</v>
      </c>
    </row>
    <row r="12423" spans="28:39">
      <c r="AB12423" t="s">
        <v>650</v>
      </c>
      <c r="AC12423" s="1">
        <v>3</v>
      </c>
      <c r="AD12423" s="38" t="s">
        <v>427</v>
      </c>
      <c r="AE12423" s="61" t="s">
        <v>136</v>
      </c>
      <c r="AF12423" s="57">
        <v>200</v>
      </c>
      <c r="AG12423" s="47">
        <v>60</v>
      </c>
      <c r="AH12423">
        <v>31</v>
      </c>
      <c r="AL12423" t="s">
        <v>22</v>
      </c>
      <c r="AM12423">
        <v>72</v>
      </c>
    </row>
    <row r="12424" spans="28:39">
      <c r="AB12424" t="s">
        <v>650</v>
      </c>
      <c r="AC12424" s="1">
        <v>3</v>
      </c>
      <c r="AD12424" s="38" t="s">
        <v>427</v>
      </c>
      <c r="AE12424" s="61" t="s">
        <v>136</v>
      </c>
      <c r="AF12424" s="57">
        <v>200</v>
      </c>
      <c r="AG12424" s="48">
        <v>70</v>
      </c>
      <c r="AH12424">
        <v>31</v>
      </c>
      <c r="AL12424" t="s">
        <v>22</v>
      </c>
      <c r="AM12424">
        <v>72</v>
      </c>
    </row>
    <row r="12425" spans="28:39">
      <c r="AB12425" t="s">
        <v>650</v>
      </c>
      <c r="AC12425" s="1">
        <v>3</v>
      </c>
      <c r="AD12425" s="38" t="s">
        <v>428</v>
      </c>
      <c r="AE12425" s="61" t="s">
        <v>136</v>
      </c>
      <c r="AF12425" s="40">
        <v>110</v>
      </c>
      <c r="AG12425" s="41">
        <v>0</v>
      </c>
      <c r="AH12425">
        <v>55</v>
      </c>
      <c r="AL12425" t="s">
        <v>22</v>
      </c>
      <c r="AM12425">
        <v>72</v>
      </c>
    </row>
    <row r="12426" spans="28:39">
      <c r="AB12426" t="s">
        <v>650</v>
      </c>
      <c r="AC12426" s="1">
        <v>3</v>
      </c>
      <c r="AD12426" s="38" t="s">
        <v>428</v>
      </c>
      <c r="AE12426" s="61" t="s">
        <v>136</v>
      </c>
      <c r="AF12426" s="40">
        <v>110</v>
      </c>
      <c r="AG12426" s="42">
        <v>10</v>
      </c>
      <c r="AH12426">
        <v>55</v>
      </c>
      <c r="AL12426" t="s">
        <v>22</v>
      </c>
      <c r="AM12426">
        <v>72</v>
      </c>
    </row>
    <row r="12427" spans="28:39">
      <c r="AB12427" t="s">
        <v>650</v>
      </c>
      <c r="AC12427" s="1">
        <v>3</v>
      </c>
      <c r="AD12427" s="38" t="s">
        <v>428</v>
      </c>
      <c r="AE12427" s="61" t="s">
        <v>136</v>
      </c>
      <c r="AF12427" s="40">
        <v>110</v>
      </c>
      <c r="AG12427" s="43">
        <v>20</v>
      </c>
      <c r="AH12427">
        <v>55</v>
      </c>
      <c r="AL12427" t="s">
        <v>22</v>
      </c>
      <c r="AM12427">
        <v>72</v>
      </c>
    </row>
    <row r="12428" spans="28:39">
      <c r="AB12428" t="s">
        <v>650</v>
      </c>
      <c r="AC12428" s="1">
        <v>3</v>
      </c>
      <c r="AD12428" s="38" t="s">
        <v>428</v>
      </c>
      <c r="AE12428" s="61" t="s">
        <v>136</v>
      </c>
      <c r="AF12428" s="40">
        <v>110</v>
      </c>
      <c r="AG12428" s="44">
        <v>30</v>
      </c>
      <c r="AH12428">
        <v>55</v>
      </c>
      <c r="AL12428" t="s">
        <v>22</v>
      </c>
      <c r="AM12428">
        <v>72</v>
      </c>
    </row>
    <row r="12429" spans="28:39">
      <c r="AB12429" t="s">
        <v>650</v>
      </c>
      <c r="AC12429" s="1">
        <v>3</v>
      </c>
      <c r="AD12429" s="38" t="s">
        <v>428</v>
      </c>
      <c r="AE12429" s="61" t="s">
        <v>136</v>
      </c>
      <c r="AF12429" s="40">
        <v>110</v>
      </c>
      <c r="AG12429" s="45">
        <v>40</v>
      </c>
      <c r="AH12429">
        <v>52</v>
      </c>
      <c r="AL12429" t="s">
        <v>22</v>
      </c>
      <c r="AM12429">
        <v>72</v>
      </c>
    </row>
    <row r="12430" spans="28:39">
      <c r="AB12430" t="s">
        <v>650</v>
      </c>
      <c r="AC12430" s="1">
        <v>3</v>
      </c>
      <c r="AD12430" s="38" t="s">
        <v>428</v>
      </c>
      <c r="AE12430" s="61" t="s">
        <v>136</v>
      </c>
      <c r="AF12430" s="40">
        <v>110</v>
      </c>
      <c r="AG12430" s="46">
        <v>50</v>
      </c>
      <c r="AH12430">
        <v>48</v>
      </c>
      <c r="AL12430" t="s">
        <v>22</v>
      </c>
      <c r="AM12430">
        <v>72</v>
      </c>
    </row>
    <row r="12431" spans="28:39">
      <c r="AB12431" t="s">
        <v>650</v>
      </c>
      <c r="AC12431" s="1">
        <v>3</v>
      </c>
      <c r="AD12431" s="38" t="s">
        <v>428</v>
      </c>
      <c r="AE12431" s="61" t="s">
        <v>136</v>
      </c>
      <c r="AF12431" s="40">
        <v>110</v>
      </c>
      <c r="AG12431" s="47">
        <v>60</v>
      </c>
      <c r="AH12431">
        <v>43</v>
      </c>
      <c r="AL12431" t="s">
        <v>22</v>
      </c>
      <c r="AM12431">
        <v>72</v>
      </c>
    </row>
    <row r="12432" spans="28:39">
      <c r="AB12432" t="s">
        <v>650</v>
      </c>
      <c r="AC12432" s="1">
        <v>3</v>
      </c>
      <c r="AD12432" s="38" t="s">
        <v>428</v>
      </c>
      <c r="AE12432" s="61" t="s">
        <v>136</v>
      </c>
      <c r="AF12432" s="40">
        <v>110</v>
      </c>
      <c r="AG12432" s="48">
        <v>70</v>
      </c>
      <c r="AH12432">
        <v>40</v>
      </c>
      <c r="AL12432" t="s">
        <v>22</v>
      </c>
      <c r="AM12432">
        <v>72</v>
      </c>
    </row>
    <row r="12433" spans="28:39">
      <c r="AB12433" t="s">
        <v>650</v>
      </c>
      <c r="AC12433" s="1">
        <v>3</v>
      </c>
      <c r="AD12433" s="38" t="s">
        <v>428</v>
      </c>
      <c r="AE12433" s="61" t="s">
        <v>136</v>
      </c>
      <c r="AF12433" s="49">
        <v>115</v>
      </c>
      <c r="AG12433" s="41">
        <v>0</v>
      </c>
      <c r="AH12433">
        <v>53</v>
      </c>
      <c r="AL12433" t="s">
        <v>22</v>
      </c>
      <c r="AM12433">
        <v>72</v>
      </c>
    </row>
    <row r="12434" spans="28:39">
      <c r="AB12434" t="s">
        <v>650</v>
      </c>
      <c r="AC12434" s="1">
        <v>3</v>
      </c>
      <c r="AD12434" s="38" t="s">
        <v>428</v>
      </c>
      <c r="AE12434" s="61" t="s">
        <v>136</v>
      </c>
      <c r="AF12434" s="49">
        <v>115</v>
      </c>
      <c r="AG12434" s="42">
        <v>10</v>
      </c>
      <c r="AH12434">
        <v>53</v>
      </c>
      <c r="AL12434" t="s">
        <v>22</v>
      </c>
      <c r="AM12434">
        <v>72</v>
      </c>
    </row>
    <row r="12435" spans="28:39">
      <c r="AB12435" t="s">
        <v>650</v>
      </c>
      <c r="AC12435" s="1">
        <v>3</v>
      </c>
      <c r="AD12435" s="38" t="s">
        <v>428</v>
      </c>
      <c r="AE12435" s="61" t="s">
        <v>136</v>
      </c>
      <c r="AF12435" s="49">
        <v>115</v>
      </c>
      <c r="AG12435" s="43">
        <v>20</v>
      </c>
      <c r="AH12435">
        <v>53</v>
      </c>
      <c r="AL12435" t="s">
        <v>22</v>
      </c>
      <c r="AM12435">
        <v>72</v>
      </c>
    </row>
    <row r="12436" spans="28:39">
      <c r="AB12436" t="s">
        <v>650</v>
      </c>
      <c r="AC12436" s="1">
        <v>3</v>
      </c>
      <c r="AD12436" s="38" t="s">
        <v>428</v>
      </c>
      <c r="AE12436" s="61" t="s">
        <v>136</v>
      </c>
      <c r="AF12436" s="49">
        <v>115</v>
      </c>
      <c r="AG12436" s="44">
        <v>30</v>
      </c>
      <c r="AH12436">
        <v>53</v>
      </c>
      <c r="AL12436" t="s">
        <v>22</v>
      </c>
      <c r="AM12436">
        <v>72</v>
      </c>
    </row>
    <row r="12437" spans="28:39">
      <c r="AB12437" t="s">
        <v>650</v>
      </c>
      <c r="AC12437" s="1">
        <v>3</v>
      </c>
      <c r="AD12437" s="38" t="s">
        <v>428</v>
      </c>
      <c r="AE12437" s="61" t="s">
        <v>136</v>
      </c>
      <c r="AF12437" s="49">
        <v>115</v>
      </c>
      <c r="AG12437" s="45">
        <v>40</v>
      </c>
      <c r="AH12437">
        <v>52</v>
      </c>
      <c r="AL12437" t="s">
        <v>22</v>
      </c>
      <c r="AM12437">
        <v>72</v>
      </c>
    </row>
    <row r="12438" spans="28:39">
      <c r="AB12438" t="s">
        <v>650</v>
      </c>
      <c r="AC12438" s="1">
        <v>3</v>
      </c>
      <c r="AD12438" s="38" t="s">
        <v>428</v>
      </c>
      <c r="AE12438" s="61" t="s">
        <v>136</v>
      </c>
      <c r="AF12438" s="49">
        <v>115</v>
      </c>
      <c r="AG12438" s="46">
        <v>50</v>
      </c>
      <c r="AH12438">
        <v>48</v>
      </c>
      <c r="AL12438" t="s">
        <v>22</v>
      </c>
      <c r="AM12438">
        <v>72</v>
      </c>
    </row>
    <row r="12439" spans="28:39">
      <c r="AB12439" t="s">
        <v>650</v>
      </c>
      <c r="AC12439" s="1">
        <v>3</v>
      </c>
      <c r="AD12439" s="38" t="s">
        <v>428</v>
      </c>
      <c r="AE12439" s="61" t="s">
        <v>136</v>
      </c>
      <c r="AF12439" s="49">
        <v>115</v>
      </c>
      <c r="AG12439" s="47">
        <v>60</v>
      </c>
      <c r="AH12439">
        <v>43</v>
      </c>
      <c r="AL12439" t="s">
        <v>22</v>
      </c>
      <c r="AM12439">
        <v>72</v>
      </c>
    </row>
    <row r="12440" spans="28:39">
      <c r="AB12440" t="s">
        <v>650</v>
      </c>
      <c r="AC12440" s="1">
        <v>3</v>
      </c>
      <c r="AD12440" s="38" t="s">
        <v>428</v>
      </c>
      <c r="AE12440" s="61" t="s">
        <v>136</v>
      </c>
      <c r="AF12440" s="49">
        <v>115</v>
      </c>
      <c r="AG12440" s="48">
        <v>70</v>
      </c>
      <c r="AH12440">
        <v>40</v>
      </c>
      <c r="AL12440" t="s">
        <v>22</v>
      </c>
      <c r="AM12440">
        <v>72</v>
      </c>
    </row>
    <row r="12441" spans="28:39">
      <c r="AB12441" t="s">
        <v>650</v>
      </c>
      <c r="AC12441" s="1">
        <v>3</v>
      </c>
      <c r="AD12441" s="38" t="s">
        <v>428</v>
      </c>
      <c r="AE12441" s="61" t="s">
        <v>136</v>
      </c>
      <c r="AF12441" s="50">
        <v>120</v>
      </c>
      <c r="AG12441" s="41">
        <v>0</v>
      </c>
      <c r="AH12441">
        <v>52</v>
      </c>
      <c r="AL12441" t="s">
        <v>22</v>
      </c>
      <c r="AM12441">
        <v>72</v>
      </c>
    </row>
    <row r="12442" spans="28:39">
      <c r="AB12442" t="s">
        <v>650</v>
      </c>
      <c r="AC12442" s="1">
        <v>3</v>
      </c>
      <c r="AD12442" s="38" t="s">
        <v>428</v>
      </c>
      <c r="AE12442" s="61" t="s">
        <v>136</v>
      </c>
      <c r="AF12442" s="50">
        <v>120</v>
      </c>
      <c r="AG12442" s="42">
        <v>10</v>
      </c>
      <c r="AH12442">
        <v>52</v>
      </c>
      <c r="AL12442" t="s">
        <v>22</v>
      </c>
      <c r="AM12442">
        <v>72</v>
      </c>
    </row>
    <row r="12443" spans="28:39">
      <c r="AB12443" t="s">
        <v>650</v>
      </c>
      <c r="AC12443" s="1">
        <v>3</v>
      </c>
      <c r="AD12443" s="38" t="s">
        <v>428</v>
      </c>
      <c r="AE12443" s="61" t="s">
        <v>136</v>
      </c>
      <c r="AF12443" s="50">
        <v>120</v>
      </c>
      <c r="AG12443" s="43">
        <v>20</v>
      </c>
      <c r="AH12443">
        <v>52</v>
      </c>
      <c r="AL12443" t="s">
        <v>22</v>
      </c>
      <c r="AM12443">
        <v>72</v>
      </c>
    </row>
    <row r="12444" spans="28:39">
      <c r="AB12444" t="s">
        <v>650</v>
      </c>
      <c r="AC12444" s="1">
        <v>3</v>
      </c>
      <c r="AD12444" s="38" t="s">
        <v>428</v>
      </c>
      <c r="AE12444" s="61" t="s">
        <v>136</v>
      </c>
      <c r="AF12444" s="50">
        <v>120</v>
      </c>
      <c r="AG12444" s="44">
        <v>30</v>
      </c>
      <c r="AH12444">
        <v>52</v>
      </c>
      <c r="AL12444" t="s">
        <v>22</v>
      </c>
      <c r="AM12444">
        <v>72</v>
      </c>
    </row>
    <row r="12445" spans="28:39">
      <c r="AB12445" t="s">
        <v>650</v>
      </c>
      <c r="AC12445" s="1">
        <v>3</v>
      </c>
      <c r="AD12445" s="38" t="s">
        <v>428</v>
      </c>
      <c r="AE12445" s="61" t="s">
        <v>136</v>
      </c>
      <c r="AF12445" s="50">
        <v>120</v>
      </c>
      <c r="AG12445" s="45">
        <v>40</v>
      </c>
      <c r="AH12445">
        <v>52</v>
      </c>
      <c r="AL12445" t="s">
        <v>22</v>
      </c>
      <c r="AM12445">
        <v>72</v>
      </c>
    </row>
    <row r="12446" spans="28:39">
      <c r="AB12446" t="s">
        <v>650</v>
      </c>
      <c r="AC12446" s="1">
        <v>3</v>
      </c>
      <c r="AD12446" s="38" t="s">
        <v>428</v>
      </c>
      <c r="AE12446" s="61" t="s">
        <v>136</v>
      </c>
      <c r="AF12446" s="50">
        <v>120</v>
      </c>
      <c r="AG12446" s="46">
        <v>50</v>
      </c>
      <c r="AH12446">
        <v>48</v>
      </c>
      <c r="AL12446" t="s">
        <v>22</v>
      </c>
      <c r="AM12446">
        <v>72</v>
      </c>
    </row>
    <row r="12447" spans="28:39">
      <c r="AB12447" t="s">
        <v>650</v>
      </c>
      <c r="AC12447" s="1">
        <v>3</v>
      </c>
      <c r="AD12447" s="38" t="s">
        <v>428</v>
      </c>
      <c r="AE12447" s="61" t="s">
        <v>136</v>
      </c>
      <c r="AF12447" s="50">
        <v>120</v>
      </c>
      <c r="AG12447" s="47">
        <v>60</v>
      </c>
      <c r="AH12447">
        <v>43</v>
      </c>
      <c r="AL12447" t="s">
        <v>22</v>
      </c>
      <c r="AM12447">
        <v>72</v>
      </c>
    </row>
    <row r="12448" spans="28:39">
      <c r="AB12448" t="s">
        <v>650</v>
      </c>
      <c r="AC12448" s="1">
        <v>3</v>
      </c>
      <c r="AD12448" s="38" t="s">
        <v>428</v>
      </c>
      <c r="AE12448" s="61" t="s">
        <v>136</v>
      </c>
      <c r="AF12448" s="50">
        <v>120</v>
      </c>
      <c r="AG12448" s="48">
        <v>70</v>
      </c>
      <c r="AH12448">
        <v>40</v>
      </c>
      <c r="AL12448" t="s">
        <v>22</v>
      </c>
      <c r="AM12448">
        <v>72</v>
      </c>
    </row>
    <row r="12449" spans="28:39">
      <c r="AB12449" t="s">
        <v>650</v>
      </c>
      <c r="AC12449" s="1">
        <v>3</v>
      </c>
      <c r="AD12449" s="38" t="s">
        <v>428</v>
      </c>
      <c r="AE12449" s="61" t="s">
        <v>136</v>
      </c>
      <c r="AF12449" s="51">
        <v>130</v>
      </c>
      <c r="AG12449" s="41">
        <v>0</v>
      </c>
      <c r="AH12449">
        <v>49</v>
      </c>
      <c r="AL12449" t="s">
        <v>22</v>
      </c>
      <c r="AM12449">
        <v>72</v>
      </c>
    </row>
    <row r="12450" spans="28:39">
      <c r="AB12450" t="s">
        <v>650</v>
      </c>
      <c r="AC12450" s="1">
        <v>3</v>
      </c>
      <c r="AD12450" s="38" t="s">
        <v>428</v>
      </c>
      <c r="AE12450" s="61" t="s">
        <v>136</v>
      </c>
      <c r="AF12450" s="51">
        <v>130</v>
      </c>
      <c r="AG12450" s="42">
        <v>10</v>
      </c>
      <c r="AH12450">
        <v>49</v>
      </c>
      <c r="AL12450" t="s">
        <v>22</v>
      </c>
      <c r="AM12450">
        <v>72</v>
      </c>
    </row>
    <row r="12451" spans="28:39">
      <c r="AB12451" t="s">
        <v>650</v>
      </c>
      <c r="AC12451" s="1">
        <v>3</v>
      </c>
      <c r="AD12451" s="38" t="s">
        <v>428</v>
      </c>
      <c r="AE12451" s="61" t="s">
        <v>136</v>
      </c>
      <c r="AF12451" s="51">
        <v>130</v>
      </c>
      <c r="AG12451" s="43">
        <v>20</v>
      </c>
      <c r="AH12451">
        <v>49</v>
      </c>
      <c r="AL12451" t="s">
        <v>22</v>
      </c>
      <c r="AM12451">
        <v>72</v>
      </c>
    </row>
    <row r="12452" spans="28:39">
      <c r="AB12452" t="s">
        <v>650</v>
      </c>
      <c r="AC12452" s="1">
        <v>3</v>
      </c>
      <c r="AD12452" s="38" t="s">
        <v>428</v>
      </c>
      <c r="AE12452" s="61" t="s">
        <v>136</v>
      </c>
      <c r="AF12452" s="51">
        <v>130</v>
      </c>
      <c r="AG12452" s="44">
        <v>30</v>
      </c>
      <c r="AH12452">
        <v>49</v>
      </c>
      <c r="AL12452" t="s">
        <v>22</v>
      </c>
      <c r="AM12452">
        <v>72</v>
      </c>
    </row>
    <row r="12453" spans="28:39">
      <c r="AB12453" t="s">
        <v>650</v>
      </c>
      <c r="AC12453" s="1">
        <v>3</v>
      </c>
      <c r="AD12453" s="38" t="s">
        <v>428</v>
      </c>
      <c r="AE12453" s="61" t="s">
        <v>136</v>
      </c>
      <c r="AF12453" s="51">
        <v>130</v>
      </c>
      <c r="AG12453" s="45">
        <v>40</v>
      </c>
      <c r="AH12453">
        <v>49</v>
      </c>
      <c r="AL12453" t="s">
        <v>22</v>
      </c>
      <c r="AM12453">
        <v>72</v>
      </c>
    </row>
    <row r="12454" spans="28:39">
      <c r="AB12454" t="s">
        <v>650</v>
      </c>
      <c r="AC12454" s="1">
        <v>3</v>
      </c>
      <c r="AD12454" s="38" t="s">
        <v>428</v>
      </c>
      <c r="AE12454" s="61" t="s">
        <v>136</v>
      </c>
      <c r="AF12454" s="51">
        <v>130</v>
      </c>
      <c r="AG12454" s="46">
        <v>50</v>
      </c>
      <c r="AH12454">
        <v>48</v>
      </c>
      <c r="AL12454" t="s">
        <v>22</v>
      </c>
      <c r="AM12454">
        <v>72</v>
      </c>
    </row>
    <row r="12455" spans="28:39">
      <c r="AB12455" t="s">
        <v>650</v>
      </c>
      <c r="AC12455" s="1">
        <v>3</v>
      </c>
      <c r="AD12455" s="38" t="s">
        <v>428</v>
      </c>
      <c r="AE12455" s="61" t="s">
        <v>136</v>
      </c>
      <c r="AF12455" s="51">
        <v>130</v>
      </c>
      <c r="AG12455" s="47">
        <v>60</v>
      </c>
      <c r="AH12455">
        <v>43</v>
      </c>
      <c r="AL12455" t="s">
        <v>22</v>
      </c>
      <c r="AM12455">
        <v>72</v>
      </c>
    </row>
    <row r="12456" spans="28:39">
      <c r="AB12456" t="s">
        <v>650</v>
      </c>
      <c r="AC12456" s="1">
        <v>3</v>
      </c>
      <c r="AD12456" s="38" t="s">
        <v>428</v>
      </c>
      <c r="AE12456" s="61" t="s">
        <v>136</v>
      </c>
      <c r="AF12456" s="51">
        <v>130</v>
      </c>
      <c r="AG12456" s="48">
        <v>70</v>
      </c>
      <c r="AH12456">
        <v>40</v>
      </c>
      <c r="AL12456" t="s">
        <v>22</v>
      </c>
      <c r="AM12456">
        <v>72</v>
      </c>
    </row>
    <row r="12457" spans="28:39">
      <c r="AB12457" t="s">
        <v>650</v>
      </c>
      <c r="AC12457" s="1">
        <v>3</v>
      </c>
      <c r="AD12457" s="38" t="s">
        <v>428</v>
      </c>
      <c r="AE12457" s="61" t="s">
        <v>136</v>
      </c>
      <c r="AF12457" s="52">
        <v>140</v>
      </c>
      <c r="AG12457" s="41">
        <v>0</v>
      </c>
      <c r="AH12457">
        <v>46</v>
      </c>
      <c r="AL12457" t="s">
        <v>22</v>
      </c>
      <c r="AM12457">
        <v>72</v>
      </c>
    </row>
    <row r="12458" spans="28:39">
      <c r="AB12458" t="s">
        <v>650</v>
      </c>
      <c r="AC12458" s="1">
        <v>3</v>
      </c>
      <c r="AD12458" s="38" t="s">
        <v>428</v>
      </c>
      <c r="AE12458" s="61" t="s">
        <v>136</v>
      </c>
      <c r="AF12458" s="52">
        <v>140</v>
      </c>
      <c r="AG12458" s="42">
        <v>10</v>
      </c>
      <c r="AH12458">
        <v>46</v>
      </c>
      <c r="AL12458" t="s">
        <v>22</v>
      </c>
      <c r="AM12458">
        <v>72</v>
      </c>
    </row>
    <row r="12459" spans="28:39">
      <c r="AB12459" t="s">
        <v>650</v>
      </c>
      <c r="AC12459" s="1">
        <v>3</v>
      </c>
      <c r="AD12459" s="38" t="s">
        <v>428</v>
      </c>
      <c r="AE12459" s="61" t="s">
        <v>136</v>
      </c>
      <c r="AF12459" s="52">
        <v>140</v>
      </c>
      <c r="AG12459" s="43">
        <v>20</v>
      </c>
      <c r="AH12459">
        <v>46</v>
      </c>
      <c r="AL12459" t="s">
        <v>22</v>
      </c>
      <c r="AM12459">
        <v>72</v>
      </c>
    </row>
    <row r="12460" spans="28:39">
      <c r="AB12460" t="s">
        <v>650</v>
      </c>
      <c r="AC12460" s="1">
        <v>3</v>
      </c>
      <c r="AD12460" s="38" t="s">
        <v>428</v>
      </c>
      <c r="AE12460" s="61" t="s">
        <v>136</v>
      </c>
      <c r="AF12460" s="52">
        <v>140</v>
      </c>
      <c r="AG12460" s="44">
        <v>30</v>
      </c>
      <c r="AH12460">
        <v>46</v>
      </c>
      <c r="AL12460" t="s">
        <v>22</v>
      </c>
      <c r="AM12460">
        <v>72</v>
      </c>
    </row>
    <row r="12461" spans="28:39">
      <c r="AB12461" t="s">
        <v>650</v>
      </c>
      <c r="AC12461" s="1">
        <v>3</v>
      </c>
      <c r="AD12461" s="38" t="s">
        <v>428</v>
      </c>
      <c r="AE12461" s="61" t="s">
        <v>136</v>
      </c>
      <c r="AF12461" s="52">
        <v>140</v>
      </c>
      <c r="AG12461" s="45">
        <v>40</v>
      </c>
      <c r="AH12461">
        <v>46</v>
      </c>
      <c r="AL12461" t="s">
        <v>22</v>
      </c>
      <c r="AM12461">
        <v>72</v>
      </c>
    </row>
    <row r="12462" spans="28:39">
      <c r="AB12462" t="s">
        <v>650</v>
      </c>
      <c r="AC12462" s="1">
        <v>3</v>
      </c>
      <c r="AD12462" s="38" t="s">
        <v>428</v>
      </c>
      <c r="AE12462" s="61" t="s">
        <v>136</v>
      </c>
      <c r="AF12462" s="52">
        <v>140</v>
      </c>
      <c r="AG12462" s="46">
        <v>50</v>
      </c>
      <c r="AH12462">
        <v>46</v>
      </c>
      <c r="AL12462" t="s">
        <v>22</v>
      </c>
      <c r="AM12462">
        <v>72</v>
      </c>
    </row>
    <row r="12463" spans="28:39">
      <c r="AB12463" t="s">
        <v>650</v>
      </c>
      <c r="AC12463" s="1">
        <v>3</v>
      </c>
      <c r="AD12463" s="38" t="s">
        <v>428</v>
      </c>
      <c r="AE12463" s="61" t="s">
        <v>136</v>
      </c>
      <c r="AF12463" s="52">
        <v>140</v>
      </c>
      <c r="AG12463" s="47">
        <v>60</v>
      </c>
      <c r="AH12463">
        <v>43</v>
      </c>
      <c r="AL12463" t="s">
        <v>22</v>
      </c>
      <c r="AM12463">
        <v>72</v>
      </c>
    </row>
    <row r="12464" spans="28:39">
      <c r="AB12464" t="s">
        <v>650</v>
      </c>
      <c r="AC12464" s="1">
        <v>3</v>
      </c>
      <c r="AD12464" s="38" t="s">
        <v>428</v>
      </c>
      <c r="AE12464" s="61" t="s">
        <v>136</v>
      </c>
      <c r="AF12464" s="52">
        <v>140</v>
      </c>
      <c r="AG12464" s="48">
        <v>70</v>
      </c>
      <c r="AH12464">
        <v>40</v>
      </c>
      <c r="AL12464" t="s">
        <v>22</v>
      </c>
      <c r="AM12464">
        <v>72</v>
      </c>
    </row>
    <row r="12465" spans="28:39">
      <c r="AB12465" t="s">
        <v>650</v>
      </c>
      <c r="AC12465" s="1">
        <v>3</v>
      </c>
      <c r="AD12465" s="38" t="s">
        <v>428</v>
      </c>
      <c r="AE12465" s="61" t="s">
        <v>136</v>
      </c>
      <c r="AF12465" s="53">
        <v>150</v>
      </c>
      <c r="AG12465" s="41">
        <v>0</v>
      </c>
      <c r="AH12465">
        <v>44</v>
      </c>
      <c r="AL12465" t="s">
        <v>22</v>
      </c>
      <c r="AM12465">
        <v>72</v>
      </c>
    </row>
    <row r="12466" spans="28:39">
      <c r="AB12466" t="s">
        <v>650</v>
      </c>
      <c r="AC12466" s="1">
        <v>3</v>
      </c>
      <c r="AD12466" s="38" t="s">
        <v>428</v>
      </c>
      <c r="AE12466" s="61" t="s">
        <v>136</v>
      </c>
      <c r="AF12466" s="53">
        <v>150</v>
      </c>
      <c r="AG12466" s="42">
        <v>10</v>
      </c>
      <c r="AH12466">
        <v>44</v>
      </c>
      <c r="AL12466" t="s">
        <v>22</v>
      </c>
      <c r="AM12466">
        <v>72</v>
      </c>
    </row>
    <row r="12467" spans="28:39">
      <c r="AB12467" t="s">
        <v>650</v>
      </c>
      <c r="AC12467" s="1">
        <v>3</v>
      </c>
      <c r="AD12467" s="38" t="s">
        <v>428</v>
      </c>
      <c r="AE12467" s="61" t="s">
        <v>136</v>
      </c>
      <c r="AF12467" s="53">
        <v>150</v>
      </c>
      <c r="AG12467" s="43">
        <v>20</v>
      </c>
      <c r="AH12467">
        <v>44</v>
      </c>
      <c r="AL12467" t="s">
        <v>22</v>
      </c>
      <c r="AM12467">
        <v>72</v>
      </c>
    </row>
    <row r="12468" spans="28:39">
      <c r="AB12468" t="s">
        <v>650</v>
      </c>
      <c r="AC12468" s="1">
        <v>3</v>
      </c>
      <c r="AD12468" s="38" t="s">
        <v>428</v>
      </c>
      <c r="AE12468" s="61" t="s">
        <v>136</v>
      </c>
      <c r="AF12468" s="53">
        <v>150</v>
      </c>
      <c r="AG12468" s="44">
        <v>30</v>
      </c>
      <c r="AH12468">
        <v>44</v>
      </c>
      <c r="AL12468" t="s">
        <v>22</v>
      </c>
      <c r="AM12468">
        <v>72</v>
      </c>
    </row>
    <row r="12469" spans="28:39">
      <c r="AB12469" t="s">
        <v>650</v>
      </c>
      <c r="AC12469" s="1">
        <v>3</v>
      </c>
      <c r="AD12469" s="38" t="s">
        <v>428</v>
      </c>
      <c r="AE12469" s="61" t="s">
        <v>136</v>
      </c>
      <c r="AF12469" s="53">
        <v>150</v>
      </c>
      <c r="AG12469" s="45">
        <v>40</v>
      </c>
      <c r="AH12469">
        <v>44</v>
      </c>
      <c r="AL12469" t="s">
        <v>22</v>
      </c>
      <c r="AM12469">
        <v>72</v>
      </c>
    </row>
    <row r="12470" spans="28:39">
      <c r="AB12470" t="s">
        <v>650</v>
      </c>
      <c r="AC12470" s="1">
        <v>3</v>
      </c>
      <c r="AD12470" s="38" t="s">
        <v>428</v>
      </c>
      <c r="AE12470" s="61" t="s">
        <v>136</v>
      </c>
      <c r="AF12470" s="53">
        <v>150</v>
      </c>
      <c r="AG12470" s="46">
        <v>50</v>
      </c>
      <c r="AH12470">
        <v>44</v>
      </c>
      <c r="AL12470" t="s">
        <v>22</v>
      </c>
      <c r="AM12470">
        <v>72</v>
      </c>
    </row>
    <row r="12471" spans="28:39">
      <c r="AB12471" t="s">
        <v>650</v>
      </c>
      <c r="AC12471" s="1">
        <v>3</v>
      </c>
      <c r="AD12471" s="38" t="s">
        <v>428</v>
      </c>
      <c r="AE12471" s="61" t="s">
        <v>136</v>
      </c>
      <c r="AF12471" s="53">
        <v>150</v>
      </c>
      <c r="AG12471" s="47">
        <v>60</v>
      </c>
      <c r="AH12471">
        <v>43</v>
      </c>
      <c r="AL12471" t="s">
        <v>22</v>
      </c>
      <c r="AM12471">
        <v>72</v>
      </c>
    </row>
    <row r="12472" spans="28:39">
      <c r="AB12472" t="s">
        <v>650</v>
      </c>
      <c r="AC12472" s="1">
        <v>3</v>
      </c>
      <c r="AD12472" s="38" t="s">
        <v>428</v>
      </c>
      <c r="AE12472" s="61" t="s">
        <v>136</v>
      </c>
      <c r="AF12472" s="53">
        <v>150</v>
      </c>
      <c r="AG12472" s="48">
        <v>70</v>
      </c>
      <c r="AH12472">
        <v>40</v>
      </c>
      <c r="AL12472" t="s">
        <v>22</v>
      </c>
      <c r="AM12472">
        <v>72</v>
      </c>
    </row>
    <row r="12473" spans="28:39">
      <c r="AB12473" t="s">
        <v>650</v>
      </c>
      <c r="AC12473" s="1">
        <v>3</v>
      </c>
      <c r="AD12473" s="38" t="s">
        <v>428</v>
      </c>
      <c r="AE12473" s="61" t="s">
        <v>136</v>
      </c>
      <c r="AF12473" s="54">
        <v>160</v>
      </c>
      <c r="AG12473" s="41">
        <v>0</v>
      </c>
      <c r="AH12473">
        <v>41</v>
      </c>
      <c r="AL12473" t="s">
        <v>22</v>
      </c>
      <c r="AM12473">
        <v>72</v>
      </c>
    </row>
    <row r="12474" spans="28:39">
      <c r="AB12474" t="s">
        <v>650</v>
      </c>
      <c r="AC12474" s="1">
        <v>3</v>
      </c>
      <c r="AD12474" s="38" t="s">
        <v>428</v>
      </c>
      <c r="AE12474" s="61" t="s">
        <v>136</v>
      </c>
      <c r="AF12474" s="54">
        <v>160</v>
      </c>
      <c r="AG12474" s="42">
        <v>10</v>
      </c>
      <c r="AH12474">
        <v>41</v>
      </c>
      <c r="AL12474" t="s">
        <v>22</v>
      </c>
      <c r="AM12474">
        <v>72</v>
      </c>
    </row>
    <row r="12475" spans="28:39">
      <c r="AB12475" t="s">
        <v>650</v>
      </c>
      <c r="AC12475" s="1">
        <v>3</v>
      </c>
      <c r="AD12475" s="38" t="s">
        <v>428</v>
      </c>
      <c r="AE12475" s="61" t="s">
        <v>136</v>
      </c>
      <c r="AF12475" s="54">
        <v>160</v>
      </c>
      <c r="AG12475" s="43">
        <v>20</v>
      </c>
      <c r="AH12475">
        <v>41</v>
      </c>
      <c r="AL12475" t="s">
        <v>22</v>
      </c>
      <c r="AM12475">
        <v>72</v>
      </c>
    </row>
    <row r="12476" spans="28:39">
      <c r="AB12476" t="s">
        <v>650</v>
      </c>
      <c r="AC12476" s="1">
        <v>3</v>
      </c>
      <c r="AD12476" s="38" t="s">
        <v>428</v>
      </c>
      <c r="AE12476" s="61" t="s">
        <v>136</v>
      </c>
      <c r="AF12476" s="54">
        <v>160</v>
      </c>
      <c r="AG12476" s="44">
        <v>30</v>
      </c>
      <c r="AH12476">
        <v>41</v>
      </c>
      <c r="AL12476" t="s">
        <v>22</v>
      </c>
      <c r="AM12476">
        <v>72</v>
      </c>
    </row>
    <row r="12477" spans="28:39">
      <c r="AB12477" t="s">
        <v>650</v>
      </c>
      <c r="AC12477" s="1">
        <v>3</v>
      </c>
      <c r="AD12477" s="38" t="s">
        <v>428</v>
      </c>
      <c r="AE12477" s="61" t="s">
        <v>136</v>
      </c>
      <c r="AF12477" s="54">
        <v>160</v>
      </c>
      <c r="AG12477" s="45">
        <v>40</v>
      </c>
      <c r="AH12477">
        <v>41</v>
      </c>
      <c r="AL12477" t="s">
        <v>22</v>
      </c>
      <c r="AM12477">
        <v>72</v>
      </c>
    </row>
    <row r="12478" spans="28:39">
      <c r="AB12478" t="s">
        <v>650</v>
      </c>
      <c r="AC12478" s="1">
        <v>3</v>
      </c>
      <c r="AD12478" s="38" t="s">
        <v>428</v>
      </c>
      <c r="AE12478" s="61" t="s">
        <v>136</v>
      </c>
      <c r="AF12478" s="54">
        <v>160</v>
      </c>
      <c r="AG12478" s="46">
        <v>50</v>
      </c>
      <c r="AH12478">
        <v>41</v>
      </c>
      <c r="AL12478" t="s">
        <v>22</v>
      </c>
      <c r="AM12478">
        <v>72</v>
      </c>
    </row>
    <row r="12479" spans="28:39">
      <c r="AB12479" t="s">
        <v>650</v>
      </c>
      <c r="AC12479" s="1">
        <v>3</v>
      </c>
      <c r="AD12479" s="38" t="s">
        <v>428</v>
      </c>
      <c r="AE12479" s="61" t="s">
        <v>136</v>
      </c>
      <c r="AF12479" s="54">
        <v>160</v>
      </c>
      <c r="AG12479" s="47">
        <v>60</v>
      </c>
      <c r="AH12479">
        <v>41</v>
      </c>
      <c r="AL12479" t="s">
        <v>22</v>
      </c>
      <c r="AM12479">
        <v>72</v>
      </c>
    </row>
    <row r="12480" spans="28:39">
      <c r="AB12480" t="s">
        <v>650</v>
      </c>
      <c r="AC12480" s="1">
        <v>3</v>
      </c>
      <c r="AD12480" s="38" t="s">
        <v>428</v>
      </c>
      <c r="AE12480" s="61" t="s">
        <v>136</v>
      </c>
      <c r="AF12480" s="54">
        <v>160</v>
      </c>
      <c r="AG12480" s="48">
        <v>70</v>
      </c>
      <c r="AH12480">
        <v>40</v>
      </c>
      <c r="AL12480" t="s">
        <v>22</v>
      </c>
      <c r="AM12480">
        <v>72</v>
      </c>
    </row>
    <row r="12481" spans="28:39">
      <c r="AB12481" t="s">
        <v>650</v>
      </c>
      <c r="AC12481" s="1">
        <v>3</v>
      </c>
      <c r="AD12481" s="38" t="s">
        <v>428</v>
      </c>
      <c r="AE12481" s="61" t="s">
        <v>136</v>
      </c>
      <c r="AF12481" s="55">
        <v>170</v>
      </c>
      <c r="AG12481" s="41">
        <v>0</v>
      </c>
      <c r="AH12481">
        <v>36</v>
      </c>
      <c r="AL12481" t="s">
        <v>22</v>
      </c>
      <c r="AM12481">
        <v>72</v>
      </c>
    </row>
    <row r="12482" spans="28:39">
      <c r="AB12482" t="s">
        <v>650</v>
      </c>
      <c r="AC12482" s="1">
        <v>3</v>
      </c>
      <c r="AD12482" s="38" t="s">
        <v>428</v>
      </c>
      <c r="AE12482" s="61" t="s">
        <v>136</v>
      </c>
      <c r="AF12482" s="55">
        <v>170</v>
      </c>
      <c r="AG12482" s="42">
        <v>10</v>
      </c>
      <c r="AH12482">
        <v>36</v>
      </c>
      <c r="AL12482" t="s">
        <v>22</v>
      </c>
      <c r="AM12482">
        <v>72</v>
      </c>
    </row>
    <row r="12483" spans="28:39">
      <c r="AB12483" t="s">
        <v>650</v>
      </c>
      <c r="AC12483" s="1">
        <v>3</v>
      </c>
      <c r="AD12483" s="38" t="s">
        <v>428</v>
      </c>
      <c r="AE12483" s="61" t="s">
        <v>136</v>
      </c>
      <c r="AF12483" s="55">
        <v>170</v>
      </c>
      <c r="AG12483" s="43">
        <v>20</v>
      </c>
      <c r="AH12483">
        <v>36</v>
      </c>
      <c r="AL12483" t="s">
        <v>22</v>
      </c>
      <c r="AM12483">
        <v>72</v>
      </c>
    </row>
    <row r="12484" spans="28:39">
      <c r="AB12484" t="s">
        <v>650</v>
      </c>
      <c r="AC12484" s="1">
        <v>3</v>
      </c>
      <c r="AD12484" s="38" t="s">
        <v>428</v>
      </c>
      <c r="AE12484" s="61" t="s">
        <v>136</v>
      </c>
      <c r="AF12484" s="55">
        <v>170</v>
      </c>
      <c r="AG12484" s="44">
        <v>30</v>
      </c>
      <c r="AH12484">
        <v>36</v>
      </c>
      <c r="AL12484" t="s">
        <v>22</v>
      </c>
      <c r="AM12484">
        <v>72</v>
      </c>
    </row>
    <row r="12485" spans="28:39">
      <c r="AB12485" t="s">
        <v>650</v>
      </c>
      <c r="AC12485" s="1">
        <v>3</v>
      </c>
      <c r="AD12485" s="38" t="s">
        <v>428</v>
      </c>
      <c r="AE12485" s="61" t="s">
        <v>136</v>
      </c>
      <c r="AF12485" s="55">
        <v>170</v>
      </c>
      <c r="AG12485" s="45">
        <v>40</v>
      </c>
      <c r="AH12485">
        <v>36</v>
      </c>
      <c r="AL12485" t="s">
        <v>22</v>
      </c>
      <c r="AM12485">
        <v>72</v>
      </c>
    </row>
    <row r="12486" spans="28:39">
      <c r="AB12486" t="s">
        <v>650</v>
      </c>
      <c r="AC12486" s="1">
        <v>3</v>
      </c>
      <c r="AD12486" s="38" t="s">
        <v>428</v>
      </c>
      <c r="AE12486" s="61" t="s">
        <v>136</v>
      </c>
      <c r="AF12486" s="55">
        <v>170</v>
      </c>
      <c r="AG12486" s="46">
        <v>50</v>
      </c>
      <c r="AH12486">
        <v>36</v>
      </c>
      <c r="AL12486" t="s">
        <v>22</v>
      </c>
      <c r="AM12486">
        <v>72</v>
      </c>
    </row>
    <row r="12487" spans="28:39">
      <c r="AB12487" t="s">
        <v>650</v>
      </c>
      <c r="AC12487" s="1">
        <v>3</v>
      </c>
      <c r="AD12487" s="38" t="s">
        <v>428</v>
      </c>
      <c r="AE12487" s="61" t="s">
        <v>136</v>
      </c>
      <c r="AF12487" s="55">
        <v>170</v>
      </c>
      <c r="AG12487" s="47">
        <v>60</v>
      </c>
      <c r="AH12487">
        <v>36</v>
      </c>
      <c r="AL12487" t="s">
        <v>22</v>
      </c>
      <c r="AM12487">
        <v>72</v>
      </c>
    </row>
    <row r="12488" spans="28:39">
      <c r="AB12488" t="s">
        <v>650</v>
      </c>
      <c r="AC12488" s="1">
        <v>3</v>
      </c>
      <c r="AD12488" s="38" t="s">
        <v>428</v>
      </c>
      <c r="AE12488" s="61" t="s">
        <v>136</v>
      </c>
      <c r="AF12488" s="55">
        <v>170</v>
      </c>
      <c r="AG12488" s="48">
        <v>70</v>
      </c>
      <c r="AH12488">
        <v>36</v>
      </c>
      <c r="AL12488" t="s">
        <v>22</v>
      </c>
      <c r="AM12488">
        <v>72</v>
      </c>
    </row>
    <row r="12489" spans="28:39">
      <c r="AB12489" t="s">
        <v>650</v>
      </c>
      <c r="AC12489" s="1">
        <v>3</v>
      </c>
      <c r="AD12489" s="38" t="s">
        <v>428</v>
      </c>
      <c r="AE12489" s="61" t="s">
        <v>136</v>
      </c>
      <c r="AF12489" s="56">
        <v>180</v>
      </c>
      <c r="AG12489" s="41">
        <v>0</v>
      </c>
      <c r="AH12489">
        <v>32</v>
      </c>
      <c r="AL12489" t="s">
        <v>22</v>
      </c>
      <c r="AM12489">
        <v>72</v>
      </c>
    </row>
    <row r="12490" spans="28:39">
      <c r="AB12490" t="s">
        <v>650</v>
      </c>
      <c r="AC12490" s="1">
        <v>3</v>
      </c>
      <c r="AD12490" s="38" t="s">
        <v>428</v>
      </c>
      <c r="AE12490" s="61" t="s">
        <v>136</v>
      </c>
      <c r="AF12490" s="56">
        <v>180</v>
      </c>
      <c r="AG12490" s="42">
        <v>10</v>
      </c>
      <c r="AH12490">
        <v>32</v>
      </c>
      <c r="AL12490" t="s">
        <v>22</v>
      </c>
      <c r="AM12490">
        <v>72</v>
      </c>
    </row>
    <row r="12491" spans="28:39">
      <c r="AB12491" t="s">
        <v>650</v>
      </c>
      <c r="AC12491" s="1">
        <v>3</v>
      </c>
      <c r="AD12491" s="38" t="s">
        <v>428</v>
      </c>
      <c r="AE12491" s="61" t="s">
        <v>136</v>
      </c>
      <c r="AF12491" s="56">
        <v>180</v>
      </c>
      <c r="AG12491" s="43">
        <v>20</v>
      </c>
      <c r="AH12491">
        <v>32</v>
      </c>
      <c r="AL12491" t="s">
        <v>22</v>
      </c>
      <c r="AM12491">
        <v>72</v>
      </c>
    </row>
    <row r="12492" spans="28:39">
      <c r="AB12492" t="s">
        <v>650</v>
      </c>
      <c r="AC12492" s="1">
        <v>3</v>
      </c>
      <c r="AD12492" s="38" t="s">
        <v>428</v>
      </c>
      <c r="AE12492" s="61" t="s">
        <v>136</v>
      </c>
      <c r="AF12492" s="56">
        <v>180</v>
      </c>
      <c r="AG12492" s="44">
        <v>30</v>
      </c>
      <c r="AH12492">
        <v>32</v>
      </c>
      <c r="AL12492" t="s">
        <v>22</v>
      </c>
      <c r="AM12492">
        <v>72</v>
      </c>
    </row>
    <row r="12493" spans="28:39">
      <c r="AB12493" t="s">
        <v>650</v>
      </c>
      <c r="AC12493" s="1">
        <v>3</v>
      </c>
      <c r="AD12493" s="38" t="s">
        <v>428</v>
      </c>
      <c r="AE12493" s="61" t="s">
        <v>136</v>
      </c>
      <c r="AF12493" s="56">
        <v>180</v>
      </c>
      <c r="AG12493" s="45">
        <v>40</v>
      </c>
      <c r="AH12493">
        <v>32</v>
      </c>
      <c r="AL12493" t="s">
        <v>22</v>
      </c>
      <c r="AM12493">
        <v>72</v>
      </c>
    </row>
    <row r="12494" spans="28:39">
      <c r="AB12494" t="s">
        <v>650</v>
      </c>
      <c r="AC12494" s="1">
        <v>3</v>
      </c>
      <c r="AD12494" s="38" t="s">
        <v>428</v>
      </c>
      <c r="AE12494" s="61" t="s">
        <v>136</v>
      </c>
      <c r="AF12494" s="56">
        <v>180</v>
      </c>
      <c r="AG12494" s="46">
        <v>50</v>
      </c>
      <c r="AH12494">
        <v>32</v>
      </c>
      <c r="AL12494" t="s">
        <v>22</v>
      </c>
      <c r="AM12494">
        <v>72</v>
      </c>
    </row>
    <row r="12495" spans="28:39">
      <c r="AB12495" t="s">
        <v>650</v>
      </c>
      <c r="AC12495" s="1">
        <v>3</v>
      </c>
      <c r="AD12495" s="38" t="s">
        <v>428</v>
      </c>
      <c r="AE12495" s="61" t="s">
        <v>136</v>
      </c>
      <c r="AF12495" s="56">
        <v>180</v>
      </c>
      <c r="AG12495" s="47">
        <v>60</v>
      </c>
      <c r="AH12495">
        <v>32</v>
      </c>
      <c r="AL12495" t="s">
        <v>22</v>
      </c>
      <c r="AM12495">
        <v>72</v>
      </c>
    </row>
    <row r="12496" spans="28:39">
      <c r="AB12496" t="s">
        <v>650</v>
      </c>
      <c r="AC12496" s="1">
        <v>3</v>
      </c>
      <c r="AD12496" s="38" t="s">
        <v>428</v>
      </c>
      <c r="AE12496" s="61" t="s">
        <v>136</v>
      </c>
      <c r="AF12496" s="56">
        <v>180</v>
      </c>
      <c r="AG12496" s="48">
        <v>70</v>
      </c>
      <c r="AH12496">
        <v>32</v>
      </c>
      <c r="AL12496" t="s">
        <v>22</v>
      </c>
      <c r="AM12496">
        <v>72</v>
      </c>
    </row>
    <row r="12497" spans="28:39">
      <c r="AB12497" t="s">
        <v>650</v>
      </c>
      <c r="AC12497" s="1">
        <v>3</v>
      </c>
      <c r="AD12497" s="38" t="s">
        <v>428</v>
      </c>
      <c r="AE12497" s="61" t="s">
        <v>136</v>
      </c>
      <c r="AF12497" s="57">
        <v>200</v>
      </c>
      <c r="AG12497" s="41">
        <v>0</v>
      </c>
      <c r="AH12497">
        <v>26</v>
      </c>
      <c r="AL12497" t="s">
        <v>22</v>
      </c>
      <c r="AM12497">
        <v>72</v>
      </c>
    </row>
    <row r="12498" spans="28:39">
      <c r="AB12498" t="s">
        <v>650</v>
      </c>
      <c r="AC12498" s="1">
        <v>3</v>
      </c>
      <c r="AD12498" s="38" t="s">
        <v>428</v>
      </c>
      <c r="AE12498" s="61" t="s">
        <v>136</v>
      </c>
      <c r="AF12498" s="57">
        <v>200</v>
      </c>
      <c r="AG12498" s="42">
        <v>10</v>
      </c>
      <c r="AH12498">
        <v>26</v>
      </c>
      <c r="AL12498" t="s">
        <v>22</v>
      </c>
      <c r="AM12498">
        <v>72</v>
      </c>
    </row>
    <row r="12499" spans="28:39">
      <c r="AB12499" t="s">
        <v>650</v>
      </c>
      <c r="AC12499" s="1">
        <v>3</v>
      </c>
      <c r="AD12499" s="38" t="s">
        <v>428</v>
      </c>
      <c r="AE12499" s="61" t="s">
        <v>136</v>
      </c>
      <c r="AF12499" s="57">
        <v>200</v>
      </c>
      <c r="AG12499" s="43">
        <v>20</v>
      </c>
      <c r="AH12499">
        <v>26</v>
      </c>
      <c r="AL12499" t="s">
        <v>22</v>
      </c>
      <c r="AM12499">
        <v>72</v>
      </c>
    </row>
    <row r="12500" spans="28:39">
      <c r="AB12500" t="s">
        <v>650</v>
      </c>
      <c r="AC12500" s="1">
        <v>3</v>
      </c>
      <c r="AD12500" s="38" t="s">
        <v>428</v>
      </c>
      <c r="AE12500" s="61" t="s">
        <v>136</v>
      </c>
      <c r="AF12500" s="57">
        <v>200</v>
      </c>
      <c r="AG12500" s="44">
        <v>30</v>
      </c>
      <c r="AH12500">
        <v>26</v>
      </c>
      <c r="AL12500" t="s">
        <v>22</v>
      </c>
      <c r="AM12500">
        <v>72</v>
      </c>
    </row>
    <row r="12501" spans="28:39">
      <c r="AB12501" t="s">
        <v>650</v>
      </c>
      <c r="AC12501" s="1">
        <v>3</v>
      </c>
      <c r="AD12501" s="38" t="s">
        <v>428</v>
      </c>
      <c r="AE12501" s="61" t="s">
        <v>136</v>
      </c>
      <c r="AF12501" s="57">
        <v>200</v>
      </c>
      <c r="AG12501" s="45">
        <v>40</v>
      </c>
      <c r="AH12501">
        <v>26</v>
      </c>
      <c r="AL12501" t="s">
        <v>22</v>
      </c>
      <c r="AM12501">
        <v>72</v>
      </c>
    </row>
    <row r="12502" spans="28:39">
      <c r="AB12502" t="s">
        <v>650</v>
      </c>
      <c r="AC12502" s="1">
        <v>3</v>
      </c>
      <c r="AD12502" s="38" t="s">
        <v>428</v>
      </c>
      <c r="AE12502" s="61" t="s">
        <v>136</v>
      </c>
      <c r="AF12502" s="57">
        <v>200</v>
      </c>
      <c r="AG12502" s="46">
        <v>50</v>
      </c>
      <c r="AH12502">
        <v>26</v>
      </c>
      <c r="AL12502" t="s">
        <v>22</v>
      </c>
      <c r="AM12502">
        <v>72</v>
      </c>
    </row>
    <row r="12503" spans="28:39">
      <c r="AB12503" t="s">
        <v>650</v>
      </c>
      <c r="AC12503" s="1">
        <v>3</v>
      </c>
      <c r="AD12503" s="38" t="s">
        <v>428</v>
      </c>
      <c r="AE12503" s="61" t="s">
        <v>136</v>
      </c>
      <c r="AF12503" s="57">
        <v>200</v>
      </c>
      <c r="AG12503" s="47">
        <v>60</v>
      </c>
      <c r="AH12503">
        <v>26</v>
      </c>
      <c r="AL12503" t="s">
        <v>22</v>
      </c>
      <c r="AM12503">
        <v>72</v>
      </c>
    </row>
    <row r="12504" spans="28:39">
      <c r="AB12504" t="s">
        <v>650</v>
      </c>
      <c r="AC12504" s="1">
        <v>3</v>
      </c>
      <c r="AD12504" s="38" t="s">
        <v>428</v>
      </c>
      <c r="AE12504" s="61" t="s">
        <v>136</v>
      </c>
      <c r="AF12504" s="57">
        <v>200</v>
      </c>
      <c r="AG12504" s="48">
        <v>70</v>
      </c>
      <c r="AH12504">
        <v>26</v>
      </c>
      <c r="AL12504" t="s">
        <v>22</v>
      </c>
      <c r="AM12504">
        <v>72</v>
      </c>
    </row>
    <row r="12505" spans="28:39">
      <c r="AB12505" s="58" t="s">
        <v>655</v>
      </c>
      <c r="AC12505" s="1">
        <v>3</v>
      </c>
      <c r="AD12505" s="38" t="s">
        <v>337</v>
      </c>
      <c r="AE12505" s="61" t="s">
        <v>136</v>
      </c>
      <c r="AF12505" s="40">
        <v>110</v>
      </c>
      <c r="AG12505" s="41">
        <v>0</v>
      </c>
      <c r="AH12505">
        <v>66</v>
      </c>
      <c r="AL12505" t="s">
        <v>22</v>
      </c>
      <c r="AM12505">
        <v>72</v>
      </c>
    </row>
    <row r="12506" spans="28:39">
      <c r="AB12506" s="58" t="s">
        <v>655</v>
      </c>
      <c r="AC12506" s="1">
        <v>3</v>
      </c>
      <c r="AD12506" s="38" t="s">
        <v>337</v>
      </c>
      <c r="AE12506" s="61" t="s">
        <v>136</v>
      </c>
      <c r="AF12506" s="40">
        <v>110</v>
      </c>
      <c r="AG12506" s="42">
        <v>10</v>
      </c>
      <c r="AH12506">
        <v>66</v>
      </c>
      <c r="AL12506" t="s">
        <v>22</v>
      </c>
      <c r="AM12506">
        <v>72</v>
      </c>
    </row>
    <row r="12507" spans="28:39">
      <c r="AB12507" s="58" t="s">
        <v>655</v>
      </c>
      <c r="AC12507" s="1">
        <v>3</v>
      </c>
      <c r="AD12507" s="38" t="s">
        <v>337</v>
      </c>
      <c r="AE12507" s="61" t="s">
        <v>136</v>
      </c>
      <c r="AF12507" s="40">
        <v>110</v>
      </c>
      <c r="AG12507" s="43">
        <v>20</v>
      </c>
      <c r="AH12507">
        <v>66</v>
      </c>
      <c r="AL12507" t="s">
        <v>22</v>
      </c>
      <c r="AM12507">
        <v>72</v>
      </c>
    </row>
    <row r="12508" spans="28:39">
      <c r="AB12508" s="58" t="s">
        <v>655</v>
      </c>
      <c r="AC12508" s="1">
        <v>3</v>
      </c>
      <c r="AD12508" s="38" t="s">
        <v>337</v>
      </c>
      <c r="AE12508" s="61" t="s">
        <v>136</v>
      </c>
      <c r="AF12508" s="40">
        <v>110</v>
      </c>
      <c r="AG12508" s="44">
        <v>30</v>
      </c>
      <c r="AH12508">
        <v>48</v>
      </c>
      <c r="AL12508" t="s">
        <v>22</v>
      </c>
      <c r="AM12508">
        <v>72</v>
      </c>
    </row>
    <row r="12509" spans="28:39">
      <c r="AB12509" s="58" t="s">
        <v>655</v>
      </c>
      <c r="AC12509" s="1">
        <v>3</v>
      </c>
      <c r="AD12509" s="38" t="s">
        <v>337</v>
      </c>
      <c r="AE12509" s="61" t="s">
        <v>136</v>
      </c>
      <c r="AF12509" s="40">
        <v>110</v>
      </c>
      <c r="AG12509" s="45">
        <v>40</v>
      </c>
      <c r="AH12509">
        <v>36</v>
      </c>
      <c r="AL12509" t="s">
        <v>22</v>
      </c>
      <c r="AM12509">
        <v>72</v>
      </c>
    </row>
    <row r="12510" spans="28:39">
      <c r="AB12510" s="58" t="s">
        <v>655</v>
      </c>
      <c r="AC12510" s="1">
        <v>3</v>
      </c>
      <c r="AD12510" s="38" t="s">
        <v>337</v>
      </c>
      <c r="AE12510" s="61" t="s">
        <v>136</v>
      </c>
      <c r="AF12510" s="40">
        <v>110</v>
      </c>
      <c r="AG12510" s="46">
        <v>50</v>
      </c>
      <c r="AH12510">
        <v>29</v>
      </c>
      <c r="AL12510" t="s">
        <v>22</v>
      </c>
      <c r="AM12510">
        <v>72</v>
      </c>
    </row>
    <row r="12511" spans="28:39">
      <c r="AB12511" s="58" t="s">
        <v>655</v>
      </c>
      <c r="AC12511" s="1">
        <v>3</v>
      </c>
      <c r="AD12511" s="38" t="s">
        <v>337</v>
      </c>
      <c r="AE12511" s="61" t="s">
        <v>136</v>
      </c>
      <c r="AF12511" s="40">
        <v>110</v>
      </c>
      <c r="AG12511" s="47">
        <v>60</v>
      </c>
      <c r="AH12511">
        <v>25</v>
      </c>
      <c r="AL12511" t="s">
        <v>22</v>
      </c>
      <c r="AM12511">
        <v>72</v>
      </c>
    </row>
    <row r="12512" spans="28:39">
      <c r="AB12512" s="58" t="s">
        <v>655</v>
      </c>
      <c r="AC12512" s="1">
        <v>3</v>
      </c>
      <c r="AD12512" s="38" t="s">
        <v>337</v>
      </c>
      <c r="AE12512" s="61" t="s">
        <v>136</v>
      </c>
      <c r="AF12512" s="40">
        <v>110</v>
      </c>
      <c r="AG12512" s="48">
        <v>70</v>
      </c>
      <c r="AH12512">
        <v>21</v>
      </c>
      <c r="AL12512" t="s">
        <v>22</v>
      </c>
      <c r="AM12512">
        <v>72</v>
      </c>
    </row>
    <row r="12513" spans="28:39">
      <c r="AB12513" s="58" t="s">
        <v>655</v>
      </c>
      <c r="AC12513" s="1">
        <v>3</v>
      </c>
      <c r="AD12513" s="38" t="s">
        <v>337</v>
      </c>
      <c r="AE12513" s="61" t="s">
        <v>136</v>
      </c>
      <c r="AF12513" s="49">
        <v>115</v>
      </c>
      <c r="AG12513" s="41">
        <v>0</v>
      </c>
      <c r="AH12513">
        <v>64</v>
      </c>
      <c r="AL12513" t="s">
        <v>22</v>
      </c>
      <c r="AM12513">
        <v>72</v>
      </c>
    </row>
    <row r="12514" spans="28:39">
      <c r="AB12514" s="58" t="s">
        <v>655</v>
      </c>
      <c r="AC12514" s="1">
        <v>3</v>
      </c>
      <c r="AD12514" s="38" t="s">
        <v>337</v>
      </c>
      <c r="AE12514" s="61" t="s">
        <v>136</v>
      </c>
      <c r="AF12514" s="49">
        <v>115</v>
      </c>
      <c r="AG12514" s="42">
        <v>10</v>
      </c>
      <c r="AH12514">
        <v>64</v>
      </c>
      <c r="AL12514" t="s">
        <v>22</v>
      </c>
      <c r="AM12514">
        <v>72</v>
      </c>
    </row>
    <row r="12515" spans="28:39">
      <c r="AB12515" s="58" t="s">
        <v>655</v>
      </c>
      <c r="AC12515" s="1">
        <v>3</v>
      </c>
      <c r="AD12515" s="38" t="s">
        <v>337</v>
      </c>
      <c r="AE12515" s="61" t="s">
        <v>136</v>
      </c>
      <c r="AF12515" s="49">
        <v>115</v>
      </c>
      <c r="AG12515" s="43">
        <v>20</v>
      </c>
      <c r="AH12515">
        <v>64</v>
      </c>
      <c r="AL12515" t="s">
        <v>22</v>
      </c>
      <c r="AM12515">
        <v>72</v>
      </c>
    </row>
    <row r="12516" spans="28:39">
      <c r="AB12516" s="58" t="s">
        <v>655</v>
      </c>
      <c r="AC12516" s="1">
        <v>3</v>
      </c>
      <c r="AD12516" s="38" t="s">
        <v>337</v>
      </c>
      <c r="AE12516" s="61" t="s">
        <v>136</v>
      </c>
      <c r="AF12516" s="49">
        <v>115</v>
      </c>
      <c r="AG12516" s="44">
        <v>30</v>
      </c>
      <c r="AH12516">
        <v>48</v>
      </c>
      <c r="AL12516" t="s">
        <v>22</v>
      </c>
      <c r="AM12516">
        <v>72</v>
      </c>
    </row>
    <row r="12517" spans="28:39">
      <c r="AB12517" s="58" t="s">
        <v>655</v>
      </c>
      <c r="AC12517" s="1">
        <v>3</v>
      </c>
      <c r="AD12517" s="38" t="s">
        <v>337</v>
      </c>
      <c r="AE12517" s="61" t="s">
        <v>136</v>
      </c>
      <c r="AF12517" s="49">
        <v>115</v>
      </c>
      <c r="AG12517" s="45">
        <v>40</v>
      </c>
      <c r="AH12517">
        <v>36</v>
      </c>
      <c r="AL12517" t="s">
        <v>22</v>
      </c>
      <c r="AM12517">
        <v>72</v>
      </c>
    </row>
    <row r="12518" spans="28:39">
      <c r="AB12518" s="58" t="s">
        <v>655</v>
      </c>
      <c r="AC12518" s="1">
        <v>3</v>
      </c>
      <c r="AD12518" s="38" t="s">
        <v>337</v>
      </c>
      <c r="AE12518" s="61" t="s">
        <v>136</v>
      </c>
      <c r="AF12518" s="49">
        <v>115</v>
      </c>
      <c r="AG12518" s="46">
        <v>50</v>
      </c>
      <c r="AH12518">
        <v>29</v>
      </c>
      <c r="AL12518" t="s">
        <v>22</v>
      </c>
      <c r="AM12518">
        <v>72</v>
      </c>
    </row>
    <row r="12519" spans="28:39">
      <c r="AB12519" s="58" t="s">
        <v>655</v>
      </c>
      <c r="AC12519" s="1">
        <v>3</v>
      </c>
      <c r="AD12519" s="38" t="s">
        <v>337</v>
      </c>
      <c r="AE12519" s="61" t="s">
        <v>136</v>
      </c>
      <c r="AF12519" s="49">
        <v>115</v>
      </c>
      <c r="AG12519" s="47">
        <v>60</v>
      </c>
      <c r="AH12519">
        <v>25</v>
      </c>
      <c r="AL12519" t="s">
        <v>22</v>
      </c>
      <c r="AM12519">
        <v>72</v>
      </c>
    </row>
    <row r="12520" spans="28:39">
      <c r="AB12520" s="58" t="s">
        <v>655</v>
      </c>
      <c r="AC12520" s="1">
        <v>3</v>
      </c>
      <c r="AD12520" s="38" t="s">
        <v>337</v>
      </c>
      <c r="AE12520" s="61" t="s">
        <v>136</v>
      </c>
      <c r="AF12520" s="49">
        <v>115</v>
      </c>
      <c r="AG12520" s="48">
        <v>70</v>
      </c>
      <c r="AH12520">
        <v>21</v>
      </c>
      <c r="AL12520" t="s">
        <v>22</v>
      </c>
      <c r="AM12520">
        <v>72</v>
      </c>
    </row>
    <row r="12521" spans="28:39">
      <c r="AB12521" s="58" t="s">
        <v>655</v>
      </c>
      <c r="AC12521" s="1">
        <v>3</v>
      </c>
      <c r="AD12521" s="38" t="s">
        <v>337</v>
      </c>
      <c r="AE12521" s="61" t="s">
        <v>136</v>
      </c>
      <c r="AF12521" s="50">
        <v>120</v>
      </c>
      <c r="AG12521" s="41">
        <v>0</v>
      </c>
      <c r="AH12521">
        <v>62</v>
      </c>
      <c r="AL12521" t="s">
        <v>22</v>
      </c>
      <c r="AM12521">
        <v>72</v>
      </c>
    </row>
    <row r="12522" spans="28:39">
      <c r="AB12522" s="58" t="s">
        <v>655</v>
      </c>
      <c r="AC12522" s="1">
        <v>3</v>
      </c>
      <c r="AD12522" s="38" t="s">
        <v>337</v>
      </c>
      <c r="AE12522" s="61" t="s">
        <v>136</v>
      </c>
      <c r="AF12522" s="50">
        <v>120</v>
      </c>
      <c r="AG12522" s="42">
        <v>10</v>
      </c>
      <c r="AH12522">
        <v>62</v>
      </c>
      <c r="AL12522" t="s">
        <v>22</v>
      </c>
      <c r="AM12522">
        <v>72</v>
      </c>
    </row>
    <row r="12523" spans="28:39">
      <c r="AB12523" s="58" t="s">
        <v>655</v>
      </c>
      <c r="AC12523" s="1">
        <v>3</v>
      </c>
      <c r="AD12523" s="38" t="s">
        <v>337</v>
      </c>
      <c r="AE12523" s="61" t="s">
        <v>136</v>
      </c>
      <c r="AF12523" s="50">
        <v>120</v>
      </c>
      <c r="AG12523" s="43">
        <v>20</v>
      </c>
      <c r="AH12523">
        <v>62</v>
      </c>
      <c r="AL12523" t="s">
        <v>22</v>
      </c>
      <c r="AM12523">
        <v>72</v>
      </c>
    </row>
    <row r="12524" spans="28:39">
      <c r="AB12524" s="58" t="s">
        <v>655</v>
      </c>
      <c r="AC12524" s="1">
        <v>3</v>
      </c>
      <c r="AD12524" s="38" t="s">
        <v>337</v>
      </c>
      <c r="AE12524" s="61" t="s">
        <v>136</v>
      </c>
      <c r="AF12524" s="50">
        <v>120</v>
      </c>
      <c r="AG12524" s="44">
        <v>30</v>
      </c>
      <c r="AH12524">
        <v>48</v>
      </c>
      <c r="AL12524" t="s">
        <v>22</v>
      </c>
      <c r="AM12524">
        <v>72</v>
      </c>
    </row>
    <row r="12525" spans="28:39">
      <c r="AB12525" s="58" t="s">
        <v>655</v>
      </c>
      <c r="AC12525" s="1">
        <v>3</v>
      </c>
      <c r="AD12525" s="38" t="s">
        <v>337</v>
      </c>
      <c r="AE12525" s="61" t="s">
        <v>136</v>
      </c>
      <c r="AF12525" s="50">
        <v>120</v>
      </c>
      <c r="AG12525" s="45">
        <v>40</v>
      </c>
      <c r="AH12525">
        <v>36</v>
      </c>
      <c r="AL12525" t="s">
        <v>22</v>
      </c>
      <c r="AM12525">
        <v>72</v>
      </c>
    </row>
    <row r="12526" spans="28:39">
      <c r="AB12526" s="58" t="s">
        <v>655</v>
      </c>
      <c r="AC12526" s="1">
        <v>3</v>
      </c>
      <c r="AD12526" s="38" t="s">
        <v>337</v>
      </c>
      <c r="AE12526" s="61" t="s">
        <v>136</v>
      </c>
      <c r="AF12526" s="50">
        <v>120</v>
      </c>
      <c r="AG12526" s="46">
        <v>50</v>
      </c>
      <c r="AH12526">
        <v>29</v>
      </c>
      <c r="AL12526" t="s">
        <v>22</v>
      </c>
      <c r="AM12526">
        <v>72</v>
      </c>
    </row>
    <row r="12527" spans="28:39">
      <c r="AB12527" s="58" t="s">
        <v>655</v>
      </c>
      <c r="AC12527" s="1">
        <v>3</v>
      </c>
      <c r="AD12527" s="38" t="s">
        <v>337</v>
      </c>
      <c r="AE12527" s="61" t="s">
        <v>136</v>
      </c>
      <c r="AF12527" s="50">
        <v>120</v>
      </c>
      <c r="AG12527" s="47">
        <v>60</v>
      </c>
      <c r="AH12527">
        <v>25</v>
      </c>
      <c r="AL12527" t="s">
        <v>22</v>
      </c>
      <c r="AM12527">
        <v>72</v>
      </c>
    </row>
    <row r="12528" spans="28:39">
      <c r="AB12528" s="58" t="s">
        <v>655</v>
      </c>
      <c r="AC12528" s="1">
        <v>3</v>
      </c>
      <c r="AD12528" s="38" t="s">
        <v>337</v>
      </c>
      <c r="AE12528" s="61" t="s">
        <v>136</v>
      </c>
      <c r="AF12528" s="50">
        <v>120</v>
      </c>
      <c r="AG12528" s="48">
        <v>70</v>
      </c>
      <c r="AH12528">
        <v>21</v>
      </c>
      <c r="AL12528" t="s">
        <v>22</v>
      </c>
      <c r="AM12528">
        <v>72</v>
      </c>
    </row>
    <row r="12529" spans="28:39">
      <c r="AB12529" s="58" t="s">
        <v>655</v>
      </c>
      <c r="AC12529" s="1">
        <v>3</v>
      </c>
      <c r="AD12529" s="38" t="s">
        <v>337</v>
      </c>
      <c r="AE12529" s="61" t="s">
        <v>136</v>
      </c>
      <c r="AF12529" s="51">
        <v>130</v>
      </c>
      <c r="AG12529" s="41">
        <v>0</v>
      </c>
      <c r="AH12529">
        <v>59</v>
      </c>
      <c r="AL12529" t="s">
        <v>22</v>
      </c>
      <c r="AM12529">
        <v>72</v>
      </c>
    </row>
    <row r="12530" spans="28:39">
      <c r="AB12530" s="58" t="s">
        <v>655</v>
      </c>
      <c r="AC12530" s="1">
        <v>3</v>
      </c>
      <c r="AD12530" s="38" t="s">
        <v>337</v>
      </c>
      <c r="AE12530" s="61" t="s">
        <v>136</v>
      </c>
      <c r="AF12530" s="51">
        <v>130</v>
      </c>
      <c r="AG12530" s="42">
        <v>10</v>
      </c>
      <c r="AH12530">
        <v>59</v>
      </c>
      <c r="AL12530" t="s">
        <v>22</v>
      </c>
      <c r="AM12530">
        <v>72</v>
      </c>
    </row>
    <row r="12531" spans="28:39">
      <c r="AB12531" s="58" t="s">
        <v>655</v>
      </c>
      <c r="AC12531" s="1">
        <v>3</v>
      </c>
      <c r="AD12531" s="38" t="s">
        <v>337</v>
      </c>
      <c r="AE12531" s="61" t="s">
        <v>136</v>
      </c>
      <c r="AF12531" s="51">
        <v>130</v>
      </c>
      <c r="AG12531" s="43">
        <v>20</v>
      </c>
      <c r="AH12531">
        <v>59</v>
      </c>
      <c r="AL12531" t="s">
        <v>22</v>
      </c>
      <c r="AM12531">
        <v>72</v>
      </c>
    </row>
    <row r="12532" spans="28:39">
      <c r="AB12532" s="58" t="s">
        <v>655</v>
      </c>
      <c r="AC12532" s="1">
        <v>3</v>
      </c>
      <c r="AD12532" s="38" t="s">
        <v>337</v>
      </c>
      <c r="AE12532" s="61" t="s">
        <v>136</v>
      </c>
      <c r="AF12532" s="51">
        <v>130</v>
      </c>
      <c r="AG12532" s="44">
        <v>30</v>
      </c>
      <c r="AH12532">
        <v>48</v>
      </c>
      <c r="AL12532" t="s">
        <v>22</v>
      </c>
      <c r="AM12532">
        <v>72</v>
      </c>
    </row>
    <row r="12533" spans="28:39">
      <c r="AB12533" s="58" t="s">
        <v>655</v>
      </c>
      <c r="AC12533" s="1">
        <v>3</v>
      </c>
      <c r="AD12533" s="38" t="s">
        <v>337</v>
      </c>
      <c r="AE12533" s="61" t="s">
        <v>136</v>
      </c>
      <c r="AF12533" s="51">
        <v>130</v>
      </c>
      <c r="AG12533" s="45">
        <v>40</v>
      </c>
      <c r="AH12533">
        <v>36</v>
      </c>
      <c r="AL12533" t="s">
        <v>22</v>
      </c>
      <c r="AM12533">
        <v>72</v>
      </c>
    </row>
    <row r="12534" spans="28:39">
      <c r="AB12534" s="58" t="s">
        <v>655</v>
      </c>
      <c r="AC12534" s="1">
        <v>3</v>
      </c>
      <c r="AD12534" s="38" t="s">
        <v>337</v>
      </c>
      <c r="AE12534" s="61" t="s">
        <v>136</v>
      </c>
      <c r="AF12534" s="51">
        <v>130</v>
      </c>
      <c r="AG12534" s="46">
        <v>50</v>
      </c>
      <c r="AH12534">
        <v>29</v>
      </c>
      <c r="AL12534" t="s">
        <v>22</v>
      </c>
      <c r="AM12534">
        <v>72</v>
      </c>
    </row>
    <row r="12535" spans="28:39">
      <c r="AB12535" s="58" t="s">
        <v>655</v>
      </c>
      <c r="AC12535" s="1">
        <v>3</v>
      </c>
      <c r="AD12535" s="38" t="s">
        <v>337</v>
      </c>
      <c r="AE12535" s="61" t="s">
        <v>136</v>
      </c>
      <c r="AF12535" s="51">
        <v>130</v>
      </c>
      <c r="AG12535" s="47">
        <v>60</v>
      </c>
      <c r="AH12535">
        <v>25</v>
      </c>
      <c r="AL12535" t="s">
        <v>22</v>
      </c>
      <c r="AM12535">
        <v>72</v>
      </c>
    </row>
    <row r="12536" spans="28:39">
      <c r="AB12536" s="58" t="s">
        <v>655</v>
      </c>
      <c r="AC12536" s="1">
        <v>3</v>
      </c>
      <c r="AD12536" s="38" t="s">
        <v>337</v>
      </c>
      <c r="AE12536" s="61" t="s">
        <v>136</v>
      </c>
      <c r="AF12536" s="51">
        <v>130</v>
      </c>
      <c r="AG12536" s="48">
        <v>70</v>
      </c>
      <c r="AH12536">
        <v>21</v>
      </c>
      <c r="AL12536" t="s">
        <v>22</v>
      </c>
      <c r="AM12536">
        <v>72</v>
      </c>
    </row>
    <row r="12537" spans="28:39">
      <c r="AB12537" s="58" t="s">
        <v>655</v>
      </c>
      <c r="AC12537" s="1">
        <v>3</v>
      </c>
      <c r="AD12537" s="38" t="s">
        <v>337</v>
      </c>
      <c r="AE12537" s="61" t="s">
        <v>136</v>
      </c>
      <c r="AF12537" s="52">
        <v>140</v>
      </c>
      <c r="AG12537" s="41">
        <v>0</v>
      </c>
      <c r="AH12537">
        <v>56</v>
      </c>
      <c r="AL12537" t="s">
        <v>22</v>
      </c>
      <c r="AM12537">
        <v>72</v>
      </c>
    </row>
    <row r="12538" spans="28:39">
      <c r="AB12538" s="58" t="s">
        <v>655</v>
      </c>
      <c r="AC12538" s="1">
        <v>3</v>
      </c>
      <c r="AD12538" s="38" t="s">
        <v>337</v>
      </c>
      <c r="AE12538" s="61" t="s">
        <v>136</v>
      </c>
      <c r="AF12538" s="52">
        <v>140</v>
      </c>
      <c r="AG12538" s="42">
        <v>10</v>
      </c>
      <c r="AH12538">
        <v>56</v>
      </c>
      <c r="AL12538" t="s">
        <v>22</v>
      </c>
      <c r="AM12538">
        <v>72</v>
      </c>
    </row>
    <row r="12539" spans="28:39">
      <c r="AB12539" s="58" t="s">
        <v>655</v>
      </c>
      <c r="AC12539" s="1">
        <v>3</v>
      </c>
      <c r="AD12539" s="38" t="s">
        <v>337</v>
      </c>
      <c r="AE12539" s="61" t="s">
        <v>136</v>
      </c>
      <c r="AF12539" s="52">
        <v>140</v>
      </c>
      <c r="AG12539" s="43">
        <v>20</v>
      </c>
      <c r="AH12539">
        <v>56</v>
      </c>
      <c r="AL12539" t="s">
        <v>22</v>
      </c>
      <c r="AM12539">
        <v>72</v>
      </c>
    </row>
    <row r="12540" spans="28:39">
      <c r="AB12540" s="58" t="s">
        <v>655</v>
      </c>
      <c r="AC12540" s="1">
        <v>3</v>
      </c>
      <c r="AD12540" s="38" t="s">
        <v>337</v>
      </c>
      <c r="AE12540" s="61" t="s">
        <v>136</v>
      </c>
      <c r="AF12540" s="52">
        <v>140</v>
      </c>
      <c r="AG12540" s="44">
        <v>30</v>
      </c>
      <c r="AH12540">
        <v>48</v>
      </c>
      <c r="AL12540" t="s">
        <v>22</v>
      </c>
      <c r="AM12540">
        <v>72</v>
      </c>
    </row>
    <row r="12541" spans="28:39">
      <c r="AB12541" s="58" t="s">
        <v>655</v>
      </c>
      <c r="AC12541" s="1">
        <v>3</v>
      </c>
      <c r="AD12541" s="38" t="s">
        <v>337</v>
      </c>
      <c r="AE12541" s="61" t="s">
        <v>136</v>
      </c>
      <c r="AF12541" s="52">
        <v>140</v>
      </c>
      <c r="AG12541" s="45">
        <v>40</v>
      </c>
      <c r="AH12541">
        <v>36</v>
      </c>
      <c r="AL12541" t="s">
        <v>22</v>
      </c>
      <c r="AM12541">
        <v>72</v>
      </c>
    </row>
    <row r="12542" spans="28:39">
      <c r="AB12542" s="58" t="s">
        <v>655</v>
      </c>
      <c r="AC12542" s="1">
        <v>3</v>
      </c>
      <c r="AD12542" s="38" t="s">
        <v>337</v>
      </c>
      <c r="AE12542" s="61" t="s">
        <v>136</v>
      </c>
      <c r="AF12542" s="52">
        <v>140</v>
      </c>
      <c r="AG12542" s="46">
        <v>50</v>
      </c>
      <c r="AH12542">
        <v>29</v>
      </c>
      <c r="AL12542" t="s">
        <v>22</v>
      </c>
      <c r="AM12542">
        <v>72</v>
      </c>
    </row>
    <row r="12543" spans="28:39">
      <c r="AB12543" s="58" t="s">
        <v>655</v>
      </c>
      <c r="AC12543" s="1">
        <v>3</v>
      </c>
      <c r="AD12543" s="38" t="s">
        <v>337</v>
      </c>
      <c r="AE12543" s="61" t="s">
        <v>136</v>
      </c>
      <c r="AF12543" s="52">
        <v>140</v>
      </c>
      <c r="AG12543" s="47">
        <v>60</v>
      </c>
      <c r="AH12543">
        <v>25</v>
      </c>
      <c r="AL12543" t="s">
        <v>22</v>
      </c>
      <c r="AM12543">
        <v>72</v>
      </c>
    </row>
    <row r="12544" spans="28:39">
      <c r="AB12544" s="58" t="s">
        <v>655</v>
      </c>
      <c r="AC12544" s="1">
        <v>3</v>
      </c>
      <c r="AD12544" s="38" t="s">
        <v>337</v>
      </c>
      <c r="AE12544" s="61" t="s">
        <v>136</v>
      </c>
      <c r="AF12544" s="52">
        <v>140</v>
      </c>
      <c r="AG12544" s="48">
        <v>70</v>
      </c>
      <c r="AH12544">
        <v>21</v>
      </c>
      <c r="AL12544" t="s">
        <v>22</v>
      </c>
      <c r="AM12544">
        <v>72</v>
      </c>
    </row>
    <row r="12545" spans="28:39">
      <c r="AB12545" s="58" t="s">
        <v>655</v>
      </c>
      <c r="AC12545" s="1">
        <v>3</v>
      </c>
      <c r="AD12545" s="38" t="s">
        <v>337</v>
      </c>
      <c r="AE12545" s="61" t="s">
        <v>136</v>
      </c>
      <c r="AF12545" s="53">
        <v>150</v>
      </c>
      <c r="AG12545" s="41">
        <v>0</v>
      </c>
      <c r="AH12545">
        <v>53</v>
      </c>
      <c r="AL12545" t="s">
        <v>22</v>
      </c>
      <c r="AM12545">
        <v>72</v>
      </c>
    </row>
    <row r="12546" spans="28:39">
      <c r="AB12546" s="58" t="s">
        <v>655</v>
      </c>
      <c r="AC12546" s="1">
        <v>3</v>
      </c>
      <c r="AD12546" s="38" t="s">
        <v>337</v>
      </c>
      <c r="AE12546" s="61" t="s">
        <v>136</v>
      </c>
      <c r="AF12546" s="53">
        <v>150</v>
      </c>
      <c r="AG12546" s="42">
        <v>10</v>
      </c>
      <c r="AH12546">
        <v>53</v>
      </c>
      <c r="AL12546" t="s">
        <v>22</v>
      </c>
      <c r="AM12546">
        <v>72</v>
      </c>
    </row>
    <row r="12547" spans="28:39">
      <c r="AB12547" s="58" t="s">
        <v>655</v>
      </c>
      <c r="AC12547" s="1">
        <v>3</v>
      </c>
      <c r="AD12547" s="38" t="s">
        <v>337</v>
      </c>
      <c r="AE12547" s="61" t="s">
        <v>136</v>
      </c>
      <c r="AF12547" s="53">
        <v>150</v>
      </c>
      <c r="AG12547" s="43">
        <v>20</v>
      </c>
      <c r="AH12547">
        <v>53</v>
      </c>
      <c r="AL12547" t="s">
        <v>22</v>
      </c>
      <c r="AM12547">
        <v>72</v>
      </c>
    </row>
    <row r="12548" spans="28:39">
      <c r="AB12548" s="58" t="s">
        <v>655</v>
      </c>
      <c r="AC12548" s="1">
        <v>3</v>
      </c>
      <c r="AD12548" s="38" t="s">
        <v>337</v>
      </c>
      <c r="AE12548" s="61" t="s">
        <v>136</v>
      </c>
      <c r="AF12548" s="53">
        <v>150</v>
      </c>
      <c r="AG12548" s="44">
        <v>30</v>
      </c>
      <c r="AH12548">
        <v>48</v>
      </c>
      <c r="AL12548" t="s">
        <v>22</v>
      </c>
      <c r="AM12548">
        <v>72</v>
      </c>
    </row>
    <row r="12549" spans="28:39">
      <c r="AB12549" s="58" t="s">
        <v>655</v>
      </c>
      <c r="AC12549" s="1">
        <v>3</v>
      </c>
      <c r="AD12549" s="38" t="s">
        <v>337</v>
      </c>
      <c r="AE12549" s="61" t="s">
        <v>136</v>
      </c>
      <c r="AF12549" s="53">
        <v>150</v>
      </c>
      <c r="AG12549" s="45">
        <v>40</v>
      </c>
      <c r="AH12549">
        <v>36</v>
      </c>
      <c r="AL12549" t="s">
        <v>22</v>
      </c>
      <c r="AM12549">
        <v>72</v>
      </c>
    </row>
    <row r="12550" spans="28:39">
      <c r="AB12550" s="58" t="s">
        <v>655</v>
      </c>
      <c r="AC12550" s="1">
        <v>3</v>
      </c>
      <c r="AD12550" s="38" t="s">
        <v>337</v>
      </c>
      <c r="AE12550" s="61" t="s">
        <v>136</v>
      </c>
      <c r="AF12550" s="53">
        <v>150</v>
      </c>
      <c r="AG12550" s="46">
        <v>50</v>
      </c>
      <c r="AH12550">
        <v>29</v>
      </c>
      <c r="AL12550" t="s">
        <v>22</v>
      </c>
      <c r="AM12550">
        <v>72</v>
      </c>
    </row>
    <row r="12551" spans="28:39">
      <c r="AB12551" s="58" t="s">
        <v>655</v>
      </c>
      <c r="AC12551" s="1">
        <v>3</v>
      </c>
      <c r="AD12551" s="38" t="s">
        <v>337</v>
      </c>
      <c r="AE12551" s="61" t="s">
        <v>136</v>
      </c>
      <c r="AF12551" s="53">
        <v>150</v>
      </c>
      <c r="AG12551" s="47">
        <v>60</v>
      </c>
      <c r="AH12551">
        <v>25</v>
      </c>
      <c r="AL12551" t="s">
        <v>22</v>
      </c>
      <c r="AM12551">
        <v>72</v>
      </c>
    </row>
    <row r="12552" spans="28:39">
      <c r="AB12552" s="58" t="s">
        <v>655</v>
      </c>
      <c r="AC12552" s="1">
        <v>3</v>
      </c>
      <c r="AD12552" s="38" t="s">
        <v>337</v>
      </c>
      <c r="AE12552" s="61" t="s">
        <v>136</v>
      </c>
      <c r="AF12552" s="53">
        <v>150</v>
      </c>
      <c r="AG12552" s="48">
        <v>70</v>
      </c>
      <c r="AH12552">
        <v>21</v>
      </c>
      <c r="AL12552" t="s">
        <v>22</v>
      </c>
      <c r="AM12552">
        <v>72</v>
      </c>
    </row>
    <row r="12553" spans="28:39">
      <c r="AB12553" s="58" t="s">
        <v>655</v>
      </c>
      <c r="AC12553" s="1">
        <v>3</v>
      </c>
      <c r="AD12553" s="38" t="s">
        <v>337</v>
      </c>
      <c r="AE12553" s="61" t="s">
        <v>136</v>
      </c>
      <c r="AF12553" s="54">
        <v>160</v>
      </c>
      <c r="AG12553" s="41">
        <v>0</v>
      </c>
      <c r="AH12553">
        <v>51</v>
      </c>
      <c r="AL12553" t="s">
        <v>22</v>
      </c>
      <c r="AM12553">
        <v>72</v>
      </c>
    </row>
    <row r="12554" spans="28:39">
      <c r="AB12554" s="58" t="s">
        <v>655</v>
      </c>
      <c r="AC12554" s="1">
        <v>3</v>
      </c>
      <c r="AD12554" s="38" t="s">
        <v>337</v>
      </c>
      <c r="AE12554" s="61" t="s">
        <v>136</v>
      </c>
      <c r="AF12554" s="54">
        <v>160</v>
      </c>
      <c r="AG12554" s="42">
        <v>10</v>
      </c>
      <c r="AH12554">
        <v>51</v>
      </c>
      <c r="AL12554" t="s">
        <v>22</v>
      </c>
      <c r="AM12554">
        <v>72</v>
      </c>
    </row>
    <row r="12555" spans="28:39">
      <c r="AB12555" s="58" t="s">
        <v>655</v>
      </c>
      <c r="AC12555" s="1">
        <v>3</v>
      </c>
      <c r="AD12555" s="38" t="s">
        <v>337</v>
      </c>
      <c r="AE12555" s="61" t="s">
        <v>136</v>
      </c>
      <c r="AF12555" s="54">
        <v>160</v>
      </c>
      <c r="AG12555" s="43">
        <v>20</v>
      </c>
      <c r="AH12555">
        <v>51</v>
      </c>
      <c r="AL12555" t="s">
        <v>22</v>
      </c>
      <c r="AM12555">
        <v>72</v>
      </c>
    </row>
    <row r="12556" spans="28:39">
      <c r="AB12556" s="58" t="s">
        <v>655</v>
      </c>
      <c r="AC12556" s="1">
        <v>3</v>
      </c>
      <c r="AD12556" s="38" t="s">
        <v>337</v>
      </c>
      <c r="AE12556" s="61" t="s">
        <v>136</v>
      </c>
      <c r="AF12556" s="54">
        <v>160</v>
      </c>
      <c r="AG12556" s="44">
        <v>30</v>
      </c>
      <c r="AH12556">
        <v>48</v>
      </c>
      <c r="AL12556" t="s">
        <v>22</v>
      </c>
      <c r="AM12556">
        <v>72</v>
      </c>
    </row>
    <row r="12557" spans="28:39">
      <c r="AB12557" s="58" t="s">
        <v>655</v>
      </c>
      <c r="AC12557" s="1">
        <v>3</v>
      </c>
      <c r="AD12557" s="38" t="s">
        <v>337</v>
      </c>
      <c r="AE12557" s="61" t="s">
        <v>136</v>
      </c>
      <c r="AF12557" s="54">
        <v>160</v>
      </c>
      <c r="AG12557" s="45">
        <v>40</v>
      </c>
      <c r="AH12557">
        <v>36</v>
      </c>
      <c r="AL12557" t="s">
        <v>22</v>
      </c>
      <c r="AM12557">
        <v>72</v>
      </c>
    </row>
    <row r="12558" spans="28:39">
      <c r="AB12558" s="58" t="s">
        <v>655</v>
      </c>
      <c r="AC12558" s="1">
        <v>3</v>
      </c>
      <c r="AD12558" s="38" t="s">
        <v>337</v>
      </c>
      <c r="AE12558" s="61" t="s">
        <v>136</v>
      </c>
      <c r="AF12558" s="54">
        <v>160</v>
      </c>
      <c r="AG12558" s="46">
        <v>50</v>
      </c>
      <c r="AH12558">
        <v>29</v>
      </c>
      <c r="AL12558" t="s">
        <v>22</v>
      </c>
      <c r="AM12558">
        <v>72</v>
      </c>
    </row>
    <row r="12559" spans="28:39">
      <c r="AB12559" s="58" t="s">
        <v>655</v>
      </c>
      <c r="AC12559" s="1">
        <v>3</v>
      </c>
      <c r="AD12559" s="38" t="s">
        <v>337</v>
      </c>
      <c r="AE12559" s="61" t="s">
        <v>136</v>
      </c>
      <c r="AF12559" s="54">
        <v>160</v>
      </c>
      <c r="AG12559" s="47">
        <v>60</v>
      </c>
      <c r="AH12559">
        <v>25</v>
      </c>
      <c r="AL12559" t="s">
        <v>22</v>
      </c>
      <c r="AM12559">
        <v>72</v>
      </c>
    </row>
    <row r="12560" spans="28:39">
      <c r="AB12560" s="58" t="s">
        <v>655</v>
      </c>
      <c r="AC12560" s="1">
        <v>3</v>
      </c>
      <c r="AD12560" s="38" t="s">
        <v>337</v>
      </c>
      <c r="AE12560" s="61" t="s">
        <v>136</v>
      </c>
      <c r="AF12560" s="54">
        <v>160</v>
      </c>
      <c r="AG12560" s="48">
        <v>70</v>
      </c>
      <c r="AH12560">
        <v>21</v>
      </c>
      <c r="AL12560" t="s">
        <v>22</v>
      </c>
      <c r="AM12560">
        <v>72</v>
      </c>
    </row>
    <row r="12561" spans="28:39">
      <c r="AB12561" s="58" t="s">
        <v>655</v>
      </c>
      <c r="AC12561" s="1">
        <v>3</v>
      </c>
      <c r="AD12561" s="38" t="s">
        <v>337</v>
      </c>
      <c r="AE12561" s="61" t="s">
        <v>136</v>
      </c>
      <c r="AF12561" s="55">
        <v>170</v>
      </c>
      <c r="AG12561" s="41">
        <v>0</v>
      </c>
      <c r="AH12561">
        <v>49</v>
      </c>
      <c r="AL12561" t="s">
        <v>22</v>
      </c>
      <c r="AM12561">
        <v>72</v>
      </c>
    </row>
    <row r="12562" spans="28:39">
      <c r="AB12562" s="58" t="s">
        <v>655</v>
      </c>
      <c r="AC12562" s="1">
        <v>3</v>
      </c>
      <c r="AD12562" s="38" t="s">
        <v>337</v>
      </c>
      <c r="AE12562" s="61" t="s">
        <v>136</v>
      </c>
      <c r="AF12562" s="55">
        <v>170</v>
      </c>
      <c r="AG12562" s="42">
        <v>10</v>
      </c>
      <c r="AH12562">
        <v>49</v>
      </c>
      <c r="AL12562" t="s">
        <v>22</v>
      </c>
      <c r="AM12562">
        <v>72</v>
      </c>
    </row>
    <row r="12563" spans="28:39">
      <c r="AB12563" s="58" t="s">
        <v>655</v>
      </c>
      <c r="AC12563" s="1">
        <v>3</v>
      </c>
      <c r="AD12563" s="38" t="s">
        <v>337</v>
      </c>
      <c r="AE12563" s="61" t="s">
        <v>136</v>
      </c>
      <c r="AF12563" s="55">
        <v>170</v>
      </c>
      <c r="AG12563" s="43">
        <v>20</v>
      </c>
      <c r="AH12563">
        <v>49</v>
      </c>
      <c r="AL12563" t="s">
        <v>22</v>
      </c>
      <c r="AM12563">
        <v>72</v>
      </c>
    </row>
    <row r="12564" spans="28:39">
      <c r="AB12564" s="58" t="s">
        <v>655</v>
      </c>
      <c r="AC12564" s="1">
        <v>3</v>
      </c>
      <c r="AD12564" s="38" t="s">
        <v>337</v>
      </c>
      <c r="AE12564" s="61" t="s">
        <v>136</v>
      </c>
      <c r="AF12564" s="55">
        <v>170</v>
      </c>
      <c r="AG12564" s="44">
        <v>30</v>
      </c>
      <c r="AH12564">
        <v>48</v>
      </c>
      <c r="AL12564" t="s">
        <v>22</v>
      </c>
      <c r="AM12564">
        <v>72</v>
      </c>
    </row>
    <row r="12565" spans="28:39">
      <c r="AB12565" s="58" t="s">
        <v>655</v>
      </c>
      <c r="AC12565" s="1">
        <v>3</v>
      </c>
      <c r="AD12565" s="38" t="s">
        <v>337</v>
      </c>
      <c r="AE12565" s="61" t="s">
        <v>136</v>
      </c>
      <c r="AF12565" s="55">
        <v>170</v>
      </c>
      <c r="AG12565" s="45">
        <v>40</v>
      </c>
      <c r="AH12565">
        <v>36</v>
      </c>
      <c r="AL12565" t="s">
        <v>22</v>
      </c>
      <c r="AM12565">
        <v>72</v>
      </c>
    </row>
    <row r="12566" spans="28:39">
      <c r="AB12566" s="58" t="s">
        <v>655</v>
      </c>
      <c r="AC12566" s="1">
        <v>3</v>
      </c>
      <c r="AD12566" s="38" t="s">
        <v>337</v>
      </c>
      <c r="AE12566" s="61" t="s">
        <v>136</v>
      </c>
      <c r="AF12566" s="55">
        <v>170</v>
      </c>
      <c r="AG12566" s="46">
        <v>50</v>
      </c>
      <c r="AH12566">
        <v>29</v>
      </c>
      <c r="AL12566" t="s">
        <v>22</v>
      </c>
      <c r="AM12566">
        <v>72</v>
      </c>
    </row>
    <row r="12567" spans="28:39">
      <c r="AB12567" s="58" t="s">
        <v>655</v>
      </c>
      <c r="AC12567" s="1">
        <v>3</v>
      </c>
      <c r="AD12567" s="38" t="s">
        <v>337</v>
      </c>
      <c r="AE12567" s="61" t="s">
        <v>136</v>
      </c>
      <c r="AF12567" s="55">
        <v>170</v>
      </c>
      <c r="AG12567" s="47">
        <v>60</v>
      </c>
      <c r="AH12567">
        <v>25</v>
      </c>
      <c r="AL12567" t="s">
        <v>22</v>
      </c>
      <c r="AM12567">
        <v>72</v>
      </c>
    </row>
    <row r="12568" spans="28:39">
      <c r="AB12568" s="58" t="s">
        <v>655</v>
      </c>
      <c r="AC12568" s="1">
        <v>3</v>
      </c>
      <c r="AD12568" s="38" t="s">
        <v>337</v>
      </c>
      <c r="AE12568" s="61" t="s">
        <v>136</v>
      </c>
      <c r="AF12568" s="55">
        <v>170</v>
      </c>
      <c r="AG12568" s="48">
        <v>70</v>
      </c>
      <c r="AH12568">
        <v>21</v>
      </c>
      <c r="AL12568" t="s">
        <v>22</v>
      </c>
      <c r="AM12568">
        <v>72</v>
      </c>
    </row>
    <row r="12569" spans="28:39">
      <c r="AB12569" s="58" t="s">
        <v>655</v>
      </c>
      <c r="AC12569" s="1">
        <v>3</v>
      </c>
      <c r="AD12569" s="38" t="s">
        <v>337</v>
      </c>
      <c r="AE12569" s="61" t="s">
        <v>136</v>
      </c>
      <c r="AF12569" s="56">
        <v>180</v>
      </c>
      <c r="AG12569" s="41">
        <v>0</v>
      </c>
      <c r="AH12569">
        <v>48</v>
      </c>
      <c r="AL12569" t="s">
        <v>22</v>
      </c>
      <c r="AM12569">
        <v>72</v>
      </c>
    </row>
    <row r="12570" spans="28:39">
      <c r="AB12570" s="58" t="s">
        <v>655</v>
      </c>
      <c r="AC12570" s="1">
        <v>3</v>
      </c>
      <c r="AD12570" s="38" t="s">
        <v>337</v>
      </c>
      <c r="AE12570" s="61" t="s">
        <v>136</v>
      </c>
      <c r="AF12570" s="56">
        <v>180</v>
      </c>
      <c r="AG12570" s="42">
        <v>10</v>
      </c>
      <c r="AH12570">
        <v>48</v>
      </c>
      <c r="AL12570" t="s">
        <v>22</v>
      </c>
      <c r="AM12570">
        <v>72</v>
      </c>
    </row>
    <row r="12571" spans="28:39">
      <c r="AB12571" s="58" t="s">
        <v>655</v>
      </c>
      <c r="AC12571" s="1">
        <v>3</v>
      </c>
      <c r="AD12571" s="38" t="s">
        <v>337</v>
      </c>
      <c r="AE12571" s="61" t="s">
        <v>136</v>
      </c>
      <c r="AF12571" s="56">
        <v>180</v>
      </c>
      <c r="AG12571" s="43">
        <v>20</v>
      </c>
      <c r="AH12571">
        <v>48</v>
      </c>
      <c r="AL12571" t="s">
        <v>22</v>
      </c>
      <c r="AM12571">
        <v>72</v>
      </c>
    </row>
    <row r="12572" spans="28:39">
      <c r="AB12572" s="58" t="s">
        <v>655</v>
      </c>
      <c r="AC12572" s="1">
        <v>3</v>
      </c>
      <c r="AD12572" s="38" t="s">
        <v>337</v>
      </c>
      <c r="AE12572" s="61" t="s">
        <v>136</v>
      </c>
      <c r="AF12572" s="56">
        <v>180</v>
      </c>
      <c r="AG12572" s="44">
        <v>30</v>
      </c>
      <c r="AH12572">
        <v>48</v>
      </c>
      <c r="AL12572" t="s">
        <v>22</v>
      </c>
      <c r="AM12572">
        <v>72</v>
      </c>
    </row>
    <row r="12573" spans="28:39">
      <c r="AB12573" s="58" t="s">
        <v>655</v>
      </c>
      <c r="AC12573" s="1">
        <v>3</v>
      </c>
      <c r="AD12573" s="38" t="s">
        <v>337</v>
      </c>
      <c r="AE12573" s="61" t="s">
        <v>136</v>
      </c>
      <c r="AF12573" s="56">
        <v>180</v>
      </c>
      <c r="AG12573" s="45">
        <v>40</v>
      </c>
      <c r="AH12573">
        <v>36</v>
      </c>
      <c r="AL12573" t="s">
        <v>22</v>
      </c>
      <c r="AM12573">
        <v>72</v>
      </c>
    </row>
    <row r="12574" spans="28:39">
      <c r="AB12574" s="58" t="s">
        <v>655</v>
      </c>
      <c r="AC12574" s="1">
        <v>3</v>
      </c>
      <c r="AD12574" s="38" t="s">
        <v>337</v>
      </c>
      <c r="AE12574" s="61" t="s">
        <v>136</v>
      </c>
      <c r="AF12574" s="56">
        <v>180</v>
      </c>
      <c r="AG12574" s="46">
        <v>50</v>
      </c>
      <c r="AH12574">
        <v>29</v>
      </c>
      <c r="AL12574" t="s">
        <v>22</v>
      </c>
      <c r="AM12574">
        <v>72</v>
      </c>
    </row>
    <row r="12575" spans="28:39">
      <c r="AB12575" s="58" t="s">
        <v>655</v>
      </c>
      <c r="AC12575" s="1">
        <v>3</v>
      </c>
      <c r="AD12575" s="38" t="s">
        <v>337</v>
      </c>
      <c r="AE12575" s="61" t="s">
        <v>136</v>
      </c>
      <c r="AF12575" s="56">
        <v>180</v>
      </c>
      <c r="AG12575" s="47">
        <v>60</v>
      </c>
      <c r="AH12575">
        <v>25</v>
      </c>
      <c r="AL12575" t="s">
        <v>22</v>
      </c>
      <c r="AM12575">
        <v>72</v>
      </c>
    </row>
    <row r="12576" spans="28:39">
      <c r="AB12576" s="58" t="s">
        <v>655</v>
      </c>
      <c r="AC12576" s="1">
        <v>3</v>
      </c>
      <c r="AD12576" s="38" t="s">
        <v>337</v>
      </c>
      <c r="AE12576" s="61" t="s">
        <v>136</v>
      </c>
      <c r="AF12576" s="56">
        <v>180</v>
      </c>
      <c r="AG12576" s="48">
        <v>70</v>
      </c>
      <c r="AH12576">
        <v>21</v>
      </c>
      <c r="AL12576" t="s">
        <v>22</v>
      </c>
      <c r="AM12576">
        <v>72</v>
      </c>
    </row>
    <row r="12577" spans="28:39">
      <c r="AB12577" s="58" t="s">
        <v>655</v>
      </c>
      <c r="AC12577" s="1">
        <v>3</v>
      </c>
      <c r="AD12577" s="38" t="s">
        <v>337</v>
      </c>
      <c r="AE12577" s="61" t="s">
        <v>136</v>
      </c>
      <c r="AF12577" s="57">
        <v>200</v>
      </c>
      <c r="AG12577" s="41">
        <v>0</v>
      </c>
      <c r="AH12577">
        <v>44</v>
      </c>
      <c r="AL12577" t="s">
        <v>22</v>
      </c>
      <c r="AM12577">
        <v>72</v>
      </c>
    </row>
    <row r="12578" spans="28:39">
      <c r="AB12578" s="58" t="s">
        <v>655</v>
      </c>
      <c r="AC12578" s="1">
        <v>3</v>
      </c>
      <c r="AD12578" s="38" t="s">
        <v>337</v>
      </c>
      <c r="AE12578" s="61" t="s">
        <v>136</v>
      </c>
      <c r="AF12578" s="57">
        <v>200</v>
      </c>
      <c r="AG12578" s="42">
        <v>10</v>
      </c>
      <c r="AH12578">
        <v>44</v>
      </c>
      <c r="AL12578" t="s">
        <v>22</v>
      </c>
      <c r="AM12578">
        <v>72</v>
      </c>
    </row>
    <row r="12579" spans="28:39">
      <c r="AB12579" s="58" t="s">
        <v>655</v>
      </c>
      <c r="AC12579" s="1">
        <v>3</v>
      </c>
      <c r="AD12579" s="38" t="s">
        <v>337</v>
      </c>
      <c r="AE12579" s="61" t="s">
        <v>136</v>
      </c>
      <c r="AF12579" s="57">
        <v>200</v>
      </c>
      <c r="AG12579" s="43">
        <v>20</v>
      </c>
      <c r="AH12579">
        <v>44</v>
      </c>
      <c r="AL12579" t="s">
        <v>22</v>
      </c>
      <c r="AM12579">
        <v>72</v>
      </c>
    </row>
    <row r="12580" spans="28:39">
      <c r="AB12580" s="58" t="s">
        <v>655</v>
      </c>
      <c r="AC12580" s="1">
        <v>3</v>
      </c>
      <c r="AD12580" s="38" t="s">
        <v>337</v>
      </c>
      <c r="AE12580" s="61" t="s">
        <v>136</v>
      </c>
      <c r="AF12580" s="57">
        <v>200</v>
      </c>
      <c r="AG12580" s="44">
        <v>30</v>
      </c>
      <c r="AH12580">
        <v>44</v>
      </c>
      <c r="AL12580" t="s">
        <v>22</v>
      </c>
      <c r="AM12580">
        <v>72</v>
      </c>
    </row>
    <row r="12581" spans="28:39">
      <c r="AB12581" s="58" t="s">
        <v>655</v>
      </c>
      <c r="AC12581" s="1">
        <v>3</v>
      </c>
      <c r="AD12581" s="38" t="s">
        <v>337</v>
      </c>
      <c r="AE12581" s="61" t="s">
        <v>136</v>
      </c>
      <c r="AF12581" s="57">
        <v>200</v>
      </c>
      <c r="AG12581" s="45">
        <v>40</v>
      </c>
      <c r="AH12581">
        <v>36</v>
      </c>
      <c r="AL12581" t="s">
        <v>22</v>
      </c>
      <c r="AM12581">
        <v>72</v>
      </c>
    </row>
    <row r="12582" spans="28:39">
      <c r="AB12582" s="58" t="s">
        <v>655</v>
      </c>
      <c r="AC12582" s="1">
        <v>3</v>
      </c>
      <c r="AD12582" s="38" t="s">
        <v>337</v>
      </c>
      <c r="AE12582" s="61" t="s">
        <v>136</v>
      </c>
      <c r="AF12582" s="57">
        <v>200</v>
      </c>
      <c r="AG12582" s="46">
        <v>50</v>
      </c>
      <c r="AH12582">
        <v>30</v>
      </c>
      <c r="AL12582" t="s">
        <v>22</v>
      </c>
      <c r="AM12582">
        <v>72</v>
      </c>
    </row>
    <row r="12583" spans="28:39">
      <c r="AB12583" s="58" t="s">
        <v>655</v>
      </c>
      <c r="AC12583" s="1">
        <v>3</v>
      </c>
      <c r="AD12583" s="38" t="s">
        <v>337</v>
      </c>
      <c r="AE12583" s="61" t="s">
        <v>136</v>
      </c>
      <c r="AF12583" s="57">
        <v>200</v>
      </c>
      <c r="AG12583" s="47">
        <v>60</v>
      </c>
      <c r="AH12583">
        <v>25</v>
      </c>
      <c r="AL12583" t="s">
        <v>22</v>
      </c>
      <c r="AM12583">
        <v>72</v>
      </c>
    </row>
    <row r="12584" spans="28:39">
      <c r="AB12584" s="58" t="s">
        <v>655</v>
      </c>
      <c r="AC12584" s="1">
        <v>3</v>
      </c>
      <c r="AD12584" s="38" t="s">
        <v>337</v>
      </c>
      <c r="AE12584" s="61" t="s">
        <v>136</v>
      </c>
      <c r="AF12584" s="57">
        <v>200</v>
      </c>
      <c r="AG12584" s="48">
        <v>70</v>
      </c>
      <c r="AH12584">
        <v>21</v>
      </c>
      <c r="AL12584" t="s">
        <v>22</v>
      </c>
      <c r="AM12584">
        <v>72</v>
      </c>
    </row>
    <row r="12585" spans="28:39">
      <c r="AB12585" s="58" t="s">
        <v>655</v>
      </c>
      <c r="AC12585" s="1">
        <v>3</v>
      </c>
      <c r="AD12585" s="38" t="s">
        <v>427</v>
      </c>
      <c r="AE12585" s="61" t="s">
        <v>136</v>
      </c>
      <c r="AF12585" s="40">
        <v>110</v>
      </c>
      <c r="AG12585" s="41">
        <v>0</v>
      </c>
      <c r="AH12585">
        <v>59</v>
      </c>
      <c r="AL12585" t="s">
        <v>22</v>
      </c>
      <c r="AM12585">
        <v>72</v>
      </c>
    </row>
    <row r="12586" spans="28:39">
      <c r="AB12586" s="58" t="s">
        <v>655</v>
      </c>
      <c r="AC12586" s="1">
        <v>3</v>
      </c>
      <c r="AD12586" s="38" t="s">
        <v>427</v>
      </c>
      <c r="AE12586" s="61" t="s">
        <v>136</v>
      </c>
      <c r="AF12586" s="40">
        <v>110</v>
      </c>
      <c r="AG12586" s="42">
        <v>10</v>
      </c>
      <c r="AH12586">
        <v>59</v>
      </c>
      <c r="AL12586" t="s">
        <v>22</v>
      </c>
      <c r="AM12586">
        <v>72</v>
      </c>
    </row>
    <row r="12587" spans="28:39">
      <c r="AB12587" s="58" t="s">
        <v>655</v>
      </c>
      <c r="AC12587" s="1">
        <v>3</v>
      </c>
      <c r="AD12587" s="38" t="s">
        <v>427</v>
      </c>
      <c r="AE12587" s="61" t="s">
        <v>136</v>
      </c>
      <c r="AF12587" s="40">
        <v>110</v>
      </c>
      <c r="AG12587" s="43">
        <v>20</v>
      </c>
      <c r="AH12587">
        <v>59</v>
      </c>
      <c r="AL12587" t="s">
        <v>22</v>
      </c>
      <c r="AM12587">
        <v>72</v>
      </c>
    </row>
    <row r="12588" spans="28:39">
      <c r="AB12588" s="58" t="s">
        <v>655</v>
      </c>
      <c r="AC12588" s="1">
        <v>3</v>
      </c>
      <c r="AD12588" s="38" t="s">
        <v>427</v>
      </c>
      <c r="AE12588" s="61" t="s">
        <v>136</v>
      </c>
      <c r="AF12588" s="40">
        <v>110</v>
      </c>
      <c r="AG12588" s="44">
        <v>30</v>
      </c>
      <c r="AH12588">
        <v>48</v>
      </c>
      <c r="AL12588" t="s">
        <v>22</v>
      </c>
      <c r="AM12588">
        <v>72</v>
      </c>
    </row>
    <row r="12589" spans="28:39">
      <c r="AB12589" s="58" t="s">
        <v>655</v>
      </c>
      <c r="AC12589" s="1">
        <v>3</v>
      </c>
      <c r="AD12589" s="38" t="s">
        <v>427</v>
      </c>
      <c r="AE12589" s="61" t="s">
        <v>136</v>
      </c>
      <c r="AF12589" s="40">
        <v>110</v>
      </c>
      <c r="AG12589" s="45">
        <v>40</v>
      </c>
      <c r="AH12589">
        <v>36</v>
      </c>
      <c r="AL12589" t="s">
        <v>22</v>
      </c>
      <c r="AM12589">
        <v>72</v>
      </c>
    </row>
    <row r="12590" spans="28:39">
      <c r="AB12590" s="58" t="s">
        <v>655</v>
      </c>
      <c r="AC12590" s="1">
        <v>3</v>
      </c>
      <c r="AD12590" s="38" t="s">
        <v>427</v>
      </c>
      <c r="AE12590" s="61" t="s">
        <v>136</v>
      </c>
      <c r="AF12590" s="40">
        <v>110</v>
      </c>
      <c r="AG12590" s="46">
        <v>50</v>
      </c>
      <c r="AH12590">
        <v>29</v>
      </c>
      <c r="AL12590" t="s">
        <v>22</v>
      </c>
      <c r="AM12590">
        <v>72</v>
      </c>
    </row>
    <row r="12591" spans="28:39">
      <c r="AB12591" s="58" t="s">
        <v>655</v>
      </c>
      <c r="AC12591" s="1">
        <v>3</v>
      </c>
      <c r="AD12591" s="38" t="s">
        <v>427</v>
      </c>
      <c r="AE12591" s="61" t="s">
        <v>136</v>
      </c>
      <c r="AF12591" s="40">
        <v>110</v>
      </c>
      <c r="AG12591" s="47">
        <v>60</v>
      </c>
      <c r="AH12591">
        <v>25</v>
      </c>
      <c r="AL12591" t="s">
        <v>22</v>
      </c>
      <c r="AM12591">
        <v>72</v>
      </c>
    </row>
    <row r="12592" spans="28:39">
      <c r="AB12592" s="58" t="s">
        <v>655</v>
      </c>
      <c r="AC12592" s="1">
        <v>3</v>
      </c>
      <c r="AD12592" s="38" t="s">
        <v>427</v>
      </c>
      <c r="AE12592" s="61" t="s">
        <v>136</v>
      </c>
      <c r="AF12592" s="40">
        <v>110</v>
      </c>
      <c r="AG12592" s="48">
        <v>70</v>
      </c>
      <c r="AH12592">
        <v>21</v>
      </c>
      <c r="AL12592" t="s">
        <v>22</v>
      </c>
      <c r="AM12592">
        <v>72</v>
      </c>
    </row>
    <row r="12593" spans="28:39">
      <c r="AB12593" s="58" t="s">
        <v>655</v>
      </c>
      <c r="AC12593" s="1">
        <v>3</v>
      </c>
      <c r="AD12593" s="38" t="s">
        <v>427</v>
      </c>
      <c r="AE12593" s="61" t="s">
        <v>136</v>
      </c>
      <c r="AF12593" s="49">
        <v>115</v>
      </c>
      <c r="AG12593" s="41">
        <v>0</v>
      </c>
      <c r="AH12593">
        <v>57</v>
      </c>
      <c r="AL12593" t="s">
        <v>22</v>
      </c>
      <c r="AM12593">
        <v>72</v>
      </c>
    </row>
    <row r="12594" spans="28:39">
      <c r="AB12594" s="58" t="s">
        <v>655</v>
      </c>
      <c r="AC12594" s="1">
        <v>3</v>
      </c>
      <c r="AD12594" s="38" t="s">
        <v>427</v>
      </c>
      <c r="AE12594" s="61" t="s">
        <v>136</v>
      </c>
      <c r="AF12594" s="49">
        <v>115</v>
      </c>
      <c r="AG12594" s="42">
        <v>10</v>
      </c>
      <c r="AH12594">
        <v>57</v>
      </c>
      <c r="AL12594" t="s">
        <v>22</v>
      </c>
      <c r="AM12594">
        <v>72</v>
      </c>
    </row>
    <row r="12595" spans="28:39">
      <c r="AB12595" s="58" t="s">
        <v>655</v>
      </c>
      <c r="AC12595" s="1">
        <v>3</v>
      </c>
      <c r="AD12595" s="38" t="s">
        <v>427</v>
      </c>
      <c r="AE12595" s="61" t="s">
        <v>136</v>
      </c>
      <c r="AF12595" s="49">
        <v>115</v>
      </c>
      <c r="AG12595" s="43">
        <v>20</v>
      </c>
      <c r="AH12595">
        <v>57</v>
      </c>
      <c r="AL12595" t="s">
        <v>22</v>
      </c>
      <c r="AM12595">
        <v>72</v>
      </c>
    </row>
    <row r="12596" spans="28:39">
      <c r="AB12596" s="58" t="s">
        <v>655</v>
      </c>
      <c r="AC12596" s="1">
        <v>3</v>
      </c>
      <c r="AD12596" s="38" t="s">
        <v>427</v>
      </c>
      <c r="AE12596" s="61" t="s">
        <v>136</v>
      </c>
      <c r="AF12596" s="49">
        <v>115</v>
      </c>
      <c r="AG12596" s="44">
        <v>30</v>
      </c>
      <c r="AH12596">
        <v>48</v>
      </c>
      <c r="AL12596" t="s">
        <v>22</v>
      </c>
      <c r="AM12596">
        <v>72</v>
      </c>
    </row>
    <row r="12597" spans="28:39">
      <c r="AB12597" s="58" t="s">
        <v>655</v>
      </c>
      <c r="AC12597" s="1">
        <v>3</v>
      </c>
      <c r="AD12597" s="38" t="s">
        <v>427</v>
      </c>
      <c r="AE12597" s="61" t="s">
        <v>136</v>
      </c>
      <c r="AF12597" s="49">
        <v>115</v>
      </c>
      <c r="AG12597" s="45">
        <v>40</v>
      </c>
      <c r="AH12597">
        <v>36</v>
      </c>
      <c r="AL12597" t="s">
        <v>22</v>
      </c>
      <c r="AM12597">
        <v>72</v>
      </c>
    </row>
    <row r="12598" spans="28:39">
      <c r="AB12598" s="58" t="s">
        <v>655</v>
      </c>
      <c r="AC12598" s="1">
        <v>3</v>
      </c>
      <c r="AD12598" s="38" t="s">
        <v>427</v>
      </c>
      <c r="AE12598" s="61" t="s">
        <v>136</v>
      </c>
      <c r="AF12598" s="49">
        <v>115</v>
      </c>
      <c r="AG12598" s="46">
        <v>50</v>
      </c>
      <c r="AH12598">
        <v>29</v>
      </c>
      <c r="AL12598" t="s">
        <v>22</v>
      </c>
      <c r="AM12598">
        <v>72</v>
      </c>
    </row>
    <row r="12599" spans="28:39">
      <c r="AB12599" s="58" t="s">
        <v>655</v>
      </c>
      <c r="AC12599" s="1">
        <v>3</v>
      </c>
      <c r="AD12599" s="38" t="s">
        <v>427</v>
      </c>
      <c r="AE12599" s="61" t="s">
        <v>136</v>
      </c>
      <c r="AF12599" s="49">
        <v>115</v>
      </c>
      <c r="AG12599" s="47">
        <v>60</v>
      </c>
      <c r="AH12599">
        <v>25</v>
      </c>
      <c r="AL12599" t="s">
        <v>22</v>
      </c>
      <c r="AM12599">
        <v>72</v>
      </c>
    </row>
    <row r="12600" spans="28:39">
      <c r="AB12600" s="58" t="s">
        <v>655</v>
      </c>
      <c r="AC12600" s="1">
        <v>3</v>
      </c>
      <c r="AD12600" s="38" t="s">
        <v>427</v>
      </c>
      <c r="AE12600" s="61" t="s">
        <v>136</v>
      </c>
      <c r="AF12600" s="49">
        <v>115</v>
      </c>
      <c r="AG12600" s="48">
        <v>70</v>
      </c>
      <c r="AH12600">
        <v>21</v>
      </c>
      <c r="AL12600" t="s">
        <v>22</v>
      </c>
      <c r="AM12600">
        <v>72</v>
      </c>
    </row>
    <row r="12601" spans="28:39">
      <c r="AB12601" s="58" t="s">
        <v>655</v>
      </c>
      <c r="AC12601" s="1">
        <v>3</v>
      </c>
      <c r="AD12601" s="38" t="s">
        <v>427</v>
      </c>
      <c r="AE12601" s="61" t="s">
        <v>136</v>
      </c>
      <c r="AF12601" s="50">
        <v>120</v>
      </c>
      <c r="AG12601" s="41">
        <v>0</v>
      </c>
      <c r="AH12601">
        <v>56</v>
      </c>
      <c r="AL12601" t="s">
        <v>22</v>
      </c>
      <c r="AM12601">
        <v>72</v>
      </c>
    </row>
    <row r="12602" spans="28:39">
      <c r="AB12602" s="58" t="s">
        <v>655</v>
      </c>
      <c r="AC12602" s="1">
        <v>3</v>
      </c>
      <c r="AD12602" s="38" t="s">
        <v>427</v>
      </c>
      <c r="AE12602" s="61" t="s">
        <v>136</v>
      </c>
      <c r="AF12602" s="50">
        <v>120</v>
      </c>
      <c r="AG12602" s="42">
        <v>10</v>
      </c>
      <c r="AH12602">
        <v>56</v>
      </c>
      <c r="AL12602" t="s">
        <v>22</v>
      </c>
      <c r="AM12602">
        <v>72</v>
      </c>
    </row>
    <row r="12603" spans="28:39">
      <c r="AB12603" s="58" t="s">
        <v>655</v>
      </c>
      <c r="AC12603" s="1">
        <v>3</v>
      </c>
      <c r="AD12603" s="38" t="s">
        <v>427</v>
      </c>
      <c r="AE12603" s="61" t="s">
        <v>136</v>
      </c>
      <c r="AF12603" s="50">
        <v>120</v>
      </c>
      <c r="AG12603" s="43">
        <v>20</v>
      </c>
      <c r="AH12603">
        <v>56</v>
      </c>
      <c r="AL12603" t="s">
        <v>22</v>
      </c>
      <c r="AM12603">
        <v>72</v>
      </c>
    </row>
    <row r="12604" spans="28:39">
      <c r="AB12604" s="58" t="s">
        <v>655</v>
      </c>
      <c r="AC12604" s="1">
        <v>3</v>
      </c>
      <c r="AD12604" s="38" t="s">
        <v>427</v>
      </c>
      <c r="AE12604" s="61" t="s">
        <v>136</v>
      </c>
      <c r="AF12604" s="50">
        <v>120</v>
      </c>
      <c r="AG12604" s="44">
        <v>30</v>
      </c>
      <c r="AH12604">
        <v>48</v>
      </c>
      <c r="AL12604" t="s">
        <v>22</v>
      </c>
      <c r="AM12604">
        <v>72</v>
      </c>
    </row>
    <row r="12605" spans="28:39">
      <c r="AB12605" s="58" t="s">
        <v>655</v>
      </c>
      <c r="AC12605" s="1">
        <v>3</v>
      </c>
      <c r="AD12605" s="38" t="s">
        <v>427</v>
      </c>
      <c r="AE12605" s="61" t="s">
        <v>136</v>
      </c>
      <c r="AF12605" s="50">
        <v>120</v>
      </c>
      <c r="AG12605" s="45">
        <v>40</v>
      </c>
      <c r="AH12605">
        <v>36</v>
      </c>
      <c r="AL12605" t="s">
        <v>22</v>
      </c>
      <c r="AM12605">
        <v>72</v>
      </c>
    </row>
    <row r="12606" spans="28:39">
      <c r="AB12606" s="58" t="s">
        <v>655</v>
      </c>
      <c r="AC12606" s="1">
        <v>3</v>
      </c>
      <c r="AD12606" s="38" t="s">
        <v>427</v>
      </c>
      <c r="AE12606" s="61" t="s">
        <v>136</v>
      </c>
      <c r="AF12606" s="50">
        <v>120</v>
      </c>
      <c r="AG12606" s="46">
        <v>50</v>
      </c>
      <c r="AH12606">
        <v>29</v>
      </c>
      <c r="AL12606" t="s">
        <v>22</v>
      </c>
      <c r="AM12606">
        <v>72</v>
      </c>
    </row>
    <row r="12607" spans="28:39">
      <c r="AB12607" s="58" t="s">
        <v>655</v>
      </c>
      <c r="AC12607" s="1">
        <v>3</v>
      </c>
      <c r="AD12607" s="38" t="s">
        <v>427</v>
      </c>
      <c r="AE12607" s="61" t="s">
        <v>136</v>
      </c>
      <c r="AF12607" s="50">
        <v>120</v>
      </c>
      <c r="AG12607" s="47">
        <v>60</v>
      </c>
      <c r="AH12607">
        <v>25</v>
      </c>
      <c r="AL12607" t="s">
        <v>22</v>
      </c>
      <c r="AM12607">
        <v>72</v>
      </c>
    </row>
    <row r="12608" spans="28:39">
      <c r="AB12608" s="58" t="s">
        <v>655</v>
      </c>
      <c r="AC12608" s="1">
        <v>3</v>
      </c>
      <c r="AD12608" s="38" t="s">
        <v>427</v>
      </c>
      <c r="AE12608" s="61" t="s">
        <v>136</v>
      </c>
      <c r="AF12608" s="50">
        <v>120</v>
      </c>
      <c r="AG12608" s="48">
        <v>70</v>
      </c>
      <c r="AH12608">
        <v>21</v>
      </c>
      <c r="AL12608" t="s">
        <v>22</v>
      </c>
      <c r="AM12608">
        <v>72</v>
      </c>
    </row>
    <row r="12609" spans="28:39">
      <c r="AB12609" s="58" t="s">
        <v>655</v>
      </c>
      <c r="AC12609" s="1">
        <v>3</v>
      </c>
      <c r="AD12609" s="38" t="s">
        <v>427</v>
      </c>
      <c r="AE12609" s="61" t="s">
        <v>136</v>
      </c>
      <c r="AF12609" s="51">
        <v>130</v>
      </c>
      <c r="AG12609" s="41">
        <v>0</v>
      </c>
      <c r="AH12609">
        <v>53</v>
      </c>
      <c r="AL12609" t="s">
        <v>22</v>
      </c>
      <c r="AM12609">
        <v>72</v>
      </c>
    </row>
    <row r="12610" spans="28:39">
      <c r="AB12610" s="58" t="s">
        <v>655</v>
      </c>
      <c r="AC12610" s="1">
        <v>3</v>
      </c>
      <c r="AD12610" s="38" t="s">
        <v>427</v>
      </c>
      <c r="AE12610" s="61" t="s">
        <v>136</v>
      </c>
      <c r="AF12610" s="51">
        <v>130</v>
      </c>
      <c r="AG12610" s="42">
        <v>10</v>
      </c>
      <c r="AH12610">
        <v>53</v>
      </c>
      <c r="AL12610" t="s">
        <v>22</v>
      </c>
      <c r="AM12610">
        <v>72</v>
      </c>
    </row>
    <row r="12611" spans="28:39">
      <c r="AB12611" s="58" t="s">
        <v>655</v>
      </c>
      <c r="AC12611" s="1">
        <v>3</v>
      </c>
      <c r="AD12611" s="38" t="s">
        <v>427</v>
      </c>
      <c r="AE12611" s="61" t="s">
        <v>136</v>
      </c>
      <c r="AF12611" s="51">
        <v>130</v>
      </c>
      <c r="AG12611" s="43">
        <v>20</v>
      </c>
      <c r="AH12611">
        <v>53</v>
      </c>
      <c r="AL12611" t="s">
        <v>22</v>
      </c>
      <c r="AM12611">
        <v>72</v>
      </c>
    </row>
    <row r="12612" spans="28:39">
      <c r="AB12612" s="58" t="s">
        <v>655</v>
      </c>
      <c r="AC12612" s="1">
        <v>3</v>
      </c>
      <c r="AD12612" s="38" t="s">
        <v>427</v>
      </c>
      <c r="AE12612" s="61" t="s">
        <v>136</v>
      </c>
      <c r="AF12612" s="51">
        <v>130</v>
      </c>
      <c r="AG12612" s="44">
        <v>30</v>
      </c>
      <c r="AH12612">
        <v>48</v>
      </c>
      <c r="AL12612" t="s">
        <v>22</v>
      </c>
      <c r="AM12612">
        <v>72</v>
      </c>
    </row>
    <row r="12613" spans="28:39">
      <c r="AB12613" s="58" t="s">
        <v>655</v>
      </c>
      <c r="AC12613" s="1">
        <v>3</v>
      </c>
      <c r="AD12613" s="38" t="s">
        <v>427</v>
      </c>
      <c r="AE12613" s="61" t="s">
        <v>136</v>
      </c>
      <c r="AF12613" s="51">
        <v>130</v>
      </c>
      <c r="AG12613" s="45">
        <v>40</v>
      </c>
      <c r="AH12613">
        <v>36</v>
      </c>
      <c r="AL12613" t="s">
        <v>22</v>
      </c>
      <c r="AM12613">
        <v>72</v>
      </c>
    </row>
    <row r="12614" spans="28:39">
      <c r="AB12614" s="58" t="s">
        <v>655</v>
      </c>
      <c r="AC12614" s="1">
        <v>3</v>
      </c>
      <c r="AD12614" s="38" t="s">
        <v>427</v>
      </c>
      <c r="AE12614" s="61" t="s">
        <v>136</v>
      </c>
      <c r="AF12614" s="51">
        <v>130</v>
      </c>
      <c r="AG12614" s="46">
        <v>50</v>
      </c>
      <c r="AH12614">
        <v>29</v>
      </c>
      <c r="AL12614" t="s">
        <v>22</v>
      </c>
      <c r="AM12614">
        <v>72</v>
      </c>
    </row>
    <row r="12615" spans="28:39">
      <c r="AB12615" s="58" t="s">
        <v>655</v>
      </c>
      <c r="AC12615" s="1">
        <v>3</v>
      </c>
      <c r="AD12615" s="38" t="s">
        <v>427</v>
      </c>
      <c r="AE12615" s="61" t="s">
        <v>136</v>
      </c>
      <c r="AF12615" s="51">
        <v>130</v>
      </c>
      <c r="AG12615" s="47">
        <v>60</v>
      </c>
      <c r="AH12615">
        <v>25</v>
      </c>
      <c r="AL12615" t="s">
        <v>22</v>
      </c>
      <c r="AM12615">
        <v>72</v>
      </c>
    </row>
    <row r="12616" spans="28:39">
      <c r="AB12616" s="58" t="s">
        <v>655</v>
      </c>
      <c r="AC12616" s="1">
        <v>3</v>
      </c>
      <c r="AD12616" s="38" t="s">
        <v>427</v>
      </c>
      <c r="AE12616" s="61" t="s">
        <v>136</v>
      </c>
      <c r="AF12616" s="51">
        <v>130</v>
      </c>
      <c r="AG12616" s="48">
        <v>70</v>
      </c>
      <c r="AH12616">
        <v>21</v>
      </c>
      <c r="AL12616" t="s">
        <v>22</v>
      </c>
      <c r="AM12616">
        <v>72</v>
      </c>
    </row>
    <row r="12617" spans="28:39">
      <c r="AB12617" s="58" t="s">
        <v>655</v>
      </c>
      <c r="AC12617" s="1">
        <v>3</v>
      </c>
      <c r="AD12617" s="38" t="s">
        <v>427</v>
      </c>
      <c r="AE12617" s="61" t="s">
        <v>136</v>
      </c>
      <c r="AF12617" s="52">
        <v>140</v>
      </c>
      <c r="AG12617" s="41">
        <v>0</v>
      </c>
      <c r="AH12617">
        <v>50</v>
      </c>
      <c r="AL12617" t="s">
        <v>22</v>
      </c>
      <c r="AM12617">
        <v>72</v>
      </c>
    </row>
    <row r="12618" spans="28:39">
      <c r="AB12618" s="58" t="s">
        <v>655</v>
      </c>
      <c r="AC12618" s="1">
        <v>3</v>
      </c>
      <c r="AD12618" s="38" t="s">
        <v>427</v>
      </c>
      <c r="AE12618" s="61" t="s">
        <v>136</v>
      </c>
      <c r="AF12618" s="52">
        <v>140</v>
      </c>
      <c r="AG12618" s="42">
        <v>10</v>
      </c>
      <c r="AH12618">
        <v>50</v>
      </c>
      <c r="AL12618" t="s">
        <v>22</v>
      </c>
      <c r="AM12618">
        <v>72</v>
      </c>
    </row>
    <row r="12619" spans="28:39">
      <c r="AB12619" s="58" t="s">
        <v>655</v>
      </c>
      <c r="AC12619" s="1">
        <v>3</v>
      </c>
      <c r="AD12619" s="38" t="s">
        <v>427</v>
      </c>
      <c r="AE12619" s="61" t="s">
        <v>136</v>
      </c>
      <c r="AF12619" s="52">
        <v>140</v>
      </c>
      <c r="AG12619" s="43">
        <v>20</v>
      </c>
      <c r="AH12619">
        <v>50</v>
      </c>
      <c r="AL12619" t="s">
        <v>22</v>
      </c>
      <c r="AM12619">
        <v>72</v>
      </c>
    </row>
    <row r="12620" spans="28:39">
      <c r="AB12620" s="58" t="s">
        <v>655</v>
      </c>
      <c r="AC12620" s="1">
        <v>3</v>
      </c>
      <c r="AD12620" s="38" t="s">
        <v>427</v>
      </c>
      <c r="AE12620" s="61" t="s">
        <v>136</v>
      </c>
      <c r="AF12620" s="52">
        <v>140</v>
      </c>
      <c r="AG12620" s="44">
        <v>30</v>
      </c>
      <c r="AH12620">
        <v>48</v>
      </c>
      <c r="AL12620" t="s">
        <v>22</v>
      </c>
      <c r="AM12620">
        <v>72</v>
      </c>
    </row>
    <row r="12621" spans="28:39">
      <c r="AB12621" s="58" t="s">
        <v>655</v>
      </c>
      <c r="AC12621" s="1">
        <v>3</v>
      </c>
      <c r="AD12621" s="38" t="s">
        <v>427</v>
      </c>
      <c r="AE12621" s="61" t="s">
        <v>136</v>
      </c>
      <c r="AF12621" s="52">
        <v>140</v>
      </c>
      <c r="AG12621" s="45">
        <v>40</v>
      </c>
      <c r="AH12621">
        <v>36</v>
      </c>
      <c r="AL12621" t="s">
        <v>22</v>
      </c>
      <c r="AM12621">
        <v>72</v>
      </c>
    </row>
    <row r="12622" spans="28:39">
      <c r="AB12622" s="58" t="s">
        <v>655</v>
      </c>
      <c r="AC12622" s="1">
        <v>3</v>
      </c>
      <c r="AD12622" s="38" t="s">
        <v>427</v>
      </c>
      <c r="AE12622" s="61" t="s">
        <v>136</v>
      </c>
      <c r="AF12622" s="52">
        <v>140</v>
      </c>
      <c r="AG12622" s="46">
        <v>50</v>
      </c>
      <c r="AH12622">
        <v>29</v>
      </c>
      <c r="AL12622" t="s">
        <v>22</v>
      </c>
      <c r="AM12622">
        <v>72</v>
      </c>
    </row>
    <row r="12623" spans="28:39">
      <c r="AB12623" s="58" t="s">
        <v>655</v>
      </c>
      <c r="AC12623" s="1">
        <v>3</v>
      </c>
      <c r="AD12623" s="38" t="s">
        <v>427</v>
      </c>
      <c r="AE12623" s="61" t="s">
        <v>136</v>
      </c>
      <c r="AF12623" s="52">
        <v>140</v>
      </c>
      <c r="AG12623" s="47">
        <v>60</v>
      </c>
      <c r="AH12623">
        <v>25</v>
      </c>
      <c r="AL12623" t="s">
        <v>22</v>
      </c>
      <c r="AM12623">
        <v>72</v>
      </c>
    </row>
    <row r="12624" spans="28:39">
      <c r="AB12624" s="58" t="s">
        <v>655</v>
      </c>
      <c r="AC12624" s="1">
        <v>3</v>
      </c>
      <c r="AD12624" s="38" t="s">
        <v>427</v>
      </c>
      <c r="AE12624" s="61" t="s">
        <v>136</v>
      </c>
      <c r="AF12624" s="52">
        <v>140</v>
      </c>
      <c r="AG12624" s="48">
        <v>70</v>
      </c>
      <c r="AH12624">
        <v>21</v>
      </c>
      <c r="AL12624" t="s">
        <v>22</v>
      </c>
      <c r="AM12624">
        <v>72</v>
      </c>
    </row>
    <row r="12625" spans="28:39">
      <c r="AB12625" s="58" t="s">
        <v>655</v>
      </c>
      <c r="AC12625" s="1">
        <v>3</v>
      </c>
      <c r="AD12625" s="38" t="s">
        <v>427</v>
      </c>
      <c r="AE12625" s="61" t="s">
        <v>136</v>
      </c>
      <c r="AF12625" s="53">
        <v>150</v>
      </c>
      <c r="AG12625" s="41">
        <v>0</v>
      </c>
      <c r="AH12625">
        <v>48</v>
      </c>
      <c r="AL12625" t="s">
        <v>22</v>
      </c>
      <c r="AM12625">
        <v>72</v>
      </c>
    </row>
    <row r="12626" spans="28:39">
      <c r="AB12626" s="58" t="s">
        <v>655</v>
      </c>
      <c r="AC12626" s="1">
        <v>3</v>
      </c>
      <c r="AD12626" s="38" t="s">
        <v>427</v>
      </c>
      <c r="AE12626" s="61" t="s">
        <v>136</v>
      </c>
      <c r="AF12626" s="53">
        <v>150</v>
      </c>
      <c r="AG12626" s="42">
        <v>10</v>
      </c>
      <c r="AH12626">
        <v>48</v>
      </c>
      <c r="AL12626" t="s">
        <v>22</v>
      </c>
      <c r="AM12626">
        <v>72</v>
      </c>
    </row>
    <row r="12627" spans="28:39">
      <c r="AB12627" s="58" t="s">
        <v>655</v>
      </c>
      <c r="AC12627" s="1">
        <v>3</v>
      </c>
      <c r="AD12627" s="38" t="s">
        <v>427</v>
      </c>
      <c r="AE12627" s="61" t="s">
        <v>136</v>
      </c>
      <c r="AF12627" s="53">
        <v>150</v>
      </c>
      <c r="AG12627" s="43">
        <v>20</v>
      </c>
      <c r="AH12627">
        <v>48</v>
      </c>
      <c r="AL12627" t="s">
        <v>22</v>
      </c>
      <c r="AM12627">
        <v>72</v>
      </c>
    </row>
    <row r="12628" spans="28:39">
      <c r="AB12628" s="58" t="s">
        <v>655</v>
      </c>
      <c r="AC12628" s="1">
        <v>3</v>
      </c>
      <c r="AD12628" s="38" t="s">
        <v>427</v>
      </c>
      <c r="AE12628" s="61" t="s">
        <v>136</v>
      </c>
      <c r="AF12628" s="53">
        <v>150</v>
      </c>
      <c r="AG12628" s="44">
        <v>30</v>
      </c>
      <c r="AH12628">
        <v>48</v>
      </c>
      <c r="AL12628" t="s">
        <v>22</v>
      </c>
      <c r="AM12628">
        <v>72</v>
      </c>
    </row>
    <row r="12629" spans="28:39">
      <c r="AB12629" s="58" t="s">
        <v>655</v>
      </c>
      <c r="AC12629" s="1">
        <v>3</v>
      </c>
      <c r="AD12629" s="38" t="s">
        <v>427</v>
      </c>
      <c r="AE12629" s="61" t="s">
        <v>136</v>
      </c>
      <c r="AF12629" s="53">
        <v>150</v>
      </c>
      <c r="AG12629" s="45">
        <v>40</v>
      </c>
      <c r="AH12629">
        <v>36</v>
      </c>
      <c r="AL12629" t="s">
        <v>22</v>
      </c>
      <c r="AM12629">
        <v>72</v>
      </c>
    </row>
    <row r="12630" spans="28:39">
      <c r="AB12630" s="58" t="s">
        <v>655</v>
      </c>
      <c r="AC12630" s="1">
        <v>3</v>
      </c>
      <c r="AD12630" s="38" t="s">
        <v>427</v>
      </c>
      <c r="AE12630" s="61" t="s">
        <v>136</v>
      </c>
      <c r="AF12630" s="53">
        <v>150</v>
      </c>
      <c r="AG12630" s="46">
        <v>50</v>
      </c>
      <c r="AH12630">
        <v>29</v>
      </c>
      <c r="AL12630" t="s">
        <v>22</v>
      </c>
      <c r="AM12630">
        <v>72</v>
      </c>
    </row>
    <row r="12631" spans="28:39">
      <c r="AB12631" s="58" t="s">
        <v>655</v>
      </c>
      <c r="AC12631" s="1">
        <v>3</v>
      </c>
      <c r="AD12631" s="38" t="s">
        <v>427</v>
      </c>
      <c r="AE12631" s="61" t="s">
        <v>136</v>
      </c>
      <c r="AF12631" s="53">
        <v>150</v>
      </c>
      <c r="AG12631" s="47">
        <v>60</v>
      </c>
      <c r="AH12631">
        <v>25</v>
      </c>
      <c r="AL12631" t="s">
        <v>22</v>
      </c>
      <c r="AM12631">
        <v>72</v>
      </c>
    </row>
    <row r="12632" spans="28:39">
      <c r="AB12632" s="58" t="s">
        <v>655</v>
      </c>
      <c r="AC12632" s="1">
        <v>3</v>
      </c>
      <c r="AD12632" s="38" t="s">
        <v>427</v>
      </c>
      <c r="AE12632" s="61" t="s">
        <v>136</v>
      </c>
      <c r="AF12632" s="53">
        <v>150</v>
      </c>
      <c r="AG12632" s="48">
        <v>70</v>
      </c>
      <c r="AH12632">
        <v>21</v>
      </c>
      <c r="AL12632" t="s">
        <v>22</v>
      </c>
      <c r="AM12632">
        <v>72</v>
      </c>
    </row>
    <row r="12633" spans="28:39">
      <c r="AB12633" s="58" t="s">
        <v>655</v>
      </c>
      <c r="AC12633" s="1">
        <v>3</v>
      </c>
      <c r="AD12633" s="38" t="s">
        <v>427</v>
      </c>
      <c r="AE12633" s="61" t="s">
        <v>136</v>
      </c>
      <c r="AF12633" s="54">
        <v>160</v>
      </c>
      <c r="AG12633" s="41">
        <v>0</v>
      </c>
      <c r="AH12633">
        <v>46</v>
      </c>
      <c r="AL12633" t="s">
        <v>22</v>
      </c>
      <c r="AM12633">
        <v>72</v>
      </c>
    </row>
    <row r="12634" spans="28:39">
      <c r="AB12634" s="58" t="s">
        <v>655</v>
      </c>
      <c r="AC12634" s="1">
        <v>3</v>
      </c>
      <c r="AD12634" s="38" t="s">
        <v>427</v>
      </c>
      <c r="AE12634" s="61" t="s">
        <v>136</v>
      </c>
      <c r="AF12634" s="54">
        <v>160</v>
      </c>
      <c r="AG12634" s="42">
        <v>10</v>
      </c>
      <c r="AH12634">
        <v>46</v>
      </c>
      <c r="AL12634" t="s">
        <v>22</v>
      </c>
      <c r="AM12634">
        <v>72</v>
      </c>
    </row>
    <row r="12635" spans="28:39">
      <c r="AB12635" s="58" t="s">
        <v>655</v>
      </c>
      <c r="AC12635" s="1">
        <v>3</v>
      </c>
      <c r="AD12635" s="38" t="s">
        <v>427</v>
      </c>
      <c r="AE12635" s="61" t="s">
        <v>136</v>
      </c>
      <c r="AF12635" s="54">
        <v>160</v>
      </c>
      <c r="AG12635" s="43">
        <v>20</v>
      </c>
      <c r="AH12635">
        <v>46</v>
      </c>
      <c r="AL12635" t="s">
        <v>22</v>
      </c>
      <c r="AM12635">
        <v>72</v>
      </c>
    </row>
    <row r="12636" spans="28:39">
      <c r="AB12636" s="58" t="s">
        <v>655</v>
      </c>
      <c r="AC12636" s="1">
        <v>3</v>
      </c>
      <c r="AD12636" s="38" t="s">
        <v>427</v>
      </c>
      <c r="AE12636" s="61" t="s">
        <v>136</v>
      </c>
      <c r="AF12636" s="54">
        <v>160</v>
      </c>
      <c r="AG12636" s="44">
        <v>30</v>
      </c>
      <c r="AH12636">
        <v>46</v>
      </c>
      <c r="AL12636" t="s">
        <v>22</v>
      </c>
      <c r="AM12636">
        <v>72</v>
      </c>
    </row>
    <row r="12637" spans="28:39">
      <c r="AB12637" s="58" t="s">
        <v>655</v>
      </c>
      <c r="AC12637" s="1">
        <v>3</v>
      </c>
      <c r="AD12637" s="38" t="s">
        <v>427</v>
      </c>
      <c r="AE12637" s="61" t="s">
        <v>136</v>
      </c>
      <c r="AF12637" s="54">
        <v>160</v>
      </c>
      <c r="AG12637" s="45">
        <v>40</v>
      </c>
      <c r="AH12637">
        <v>36</v>
      </c>
      <c r="AL12637" t="s">
        <v>22</v>
      </c>
      <c r="AM12637">
        <v>72</v>
      </c>
    </row>
    <row r="12638" spans="28:39">
      <c r="AB12638" s="58" t="s">
        <v>655</v>
      </c>
      <c r="AC12638" s="1">
        <v>3</v>
      </c>
      <c r="AD12638" s="38" t="s">
        <v>427</v>
      </c>
      <c r="AE12638" s="61" t="s">
        <v>136</v>
      </c>
      <c r="AF12638" s="54">
        <v>160</v>
      </c>
      <c r="AG12638" s="46">
        <v>50</v>
      </c>
      <c r="AH12638">
        <v>29</v>
      </c>
      <c r="AL12638" t="s">
        <v>22</v>
      </c>
      <c r="AM12638">
        <v>72</v>
      </c>
    </row>
    <row r="12639" spans="28:39">
      <c r="AB12639" s="58" t="s">
        <v>655</v>
      </c>
      <c r="AC12639" s="1">
        <v>3</v>
      </c>
      <c r="AD12639" s="38" t="s">
        <v>427</v>
      </c>
      <c r="AE12639" s="61" t="s">
        <v>136</v>
      </c>
      <c r="AF12639" s="54">
        <v>160</v>
      </c>
      <c r="AG12639" s="47">
        <v>60</v>
      </c>
      <c r="AH12639">
        <v>25</v>
      </c>
      <c r="AL12639" t="s">
        <v>22</v>
      </c>
      <c r="AM12639">
        <v>72</v>
      </c>
    </row>
    <row r="12640" spans="28:39">
      <c r="AB12640" s="58" t="s">
        <v>655</v>
      </c>
      <c r="AC12640" s="1">
        <v>3</v>
      </c>
      <c r="AD12640" s="38" t="s">
        <v>427</v>
      </c>
      <c r="AE12640" s="61" t="s">
        <v>136</v>
      </c>
      <c r="AF12640" s="54">
        <v>160</v>
      </c>
      <c r="AG12640" s="48">
        <v>70</v>
      </c>
      <c r="AH12640">
        <v>21</v>
      </c>
      <c r="AL12640" t="s">
        <v>22</v>
      </c>
      <c r="AM12640">
        <v>72</v>
      </c>
    </row>
    <row r="12641" spans="28:39">
      <c r="AB12641" s="58" t="s">
        <v>655</v>
      </c>
      <c r="AC12641" s="1">
        <v>3</v>
      </c>
      <c r="AD12641" s="38" t="s">
        <v>427</v>
      </c>
      <c r="AE12641" s="61" t="s">
        <v>136</v>
      </c>
      <c r="AF12641" s="55">
        <v>170</v>
      </c>
      <c r="AG12641" s="41">
        <v>0</v>
      </c>
      <c r="AH12641">
        <v>44</v>
      </c>
      <c r="AL12641" t="s">
        <v>22</v>
      </c>
      <c r="AM12641">
        <v>72</v>
      </c>
    </row>
    <row r="12642" spans="28:39">
      <c r="AB12642" s="58" t="s">
        <v>655</v>
      </c>
      <c r="AC12642" s="1">
        <v>3</v>
      </c>
      <c r="AD12642" s="38" t="s">
        <v>427</v>
      </c>
      <c r="AE12642" s="61" t="s">
        <v>136</v>
      </c>
      <c r="AF12642" s="55">
        <v>170</v>
      </c>
      <c r="AG12642" s="42">
        <v>10</v>
      </c>
      <c r="AH12642">
        <v>44</v>
      </c>
      <c r="AL12642" t="s">
        <v>22</v>
      </c>
      <c r="AM12642">
        <v>72</v>
      </c>
    </row>
    <row r="12643" spans="28:39">
      <c r="AB12643" s="58" t="s">
        <v>655</v>
      </c>
      <c r="AC12643" s="1">
        <v>3</v>
      </c>
      <c r="AD12643" s="38" t="s">
        <v>427</v>
      </c>
      <c r="AE12643" s="61" t="s">
        <v>136</v>
      </c>
      <c r="AF12643" s="55">
        <v>170</v>
      </c>
      <c r="AG12643" s="43">
        <v>20</v>
      </c>
      <c r="AH12643">
        <v>44</v>
      </c>
      <c r="AL12643" t="s">
        <v>22</v>
      </c>
      <c r="AM12643">
        <v>72</v>
      </c>
    </row>
    <row r="12644" spans="28:39">
      <c r="AB12644" s="58" t="s">
        <v>655</v>
      </c>
      <c r="AC12644" s="1">
        <v>3</v>
      </c>
      <c r="AD12644" s="38" t="s">
        <v>427</v>
      </c>
      <c r="AE12644" s="61" t="s">
        <v>136</v>
      </c>
      <c r="AF12644" s="55">
        <v>170</v>
      </c>
      <c r="AG12644" s="44">
        <v>30</v>
      </c>
      <c r="AH12644">
        <v>44</v>
      </c>
      <c r="AL12644" t="s">
        <v>22</v>
      </c>
      <c r="AM12644">
        <v>72</v>
      </c>
    </row>
    <row r="12645" spans="28:39">
      <c r="AB12645" s="58" t="s">
        <v>655</v>
      </c>
      <c r="AC12645" s="1">
        <v>3</v>
      </c>
      <c r="AD12645" s="38" t="s">
        <v>427</v>
      </c>
      <c r="AE12645" s="61" t="s">
        <v>136</v>
      </c>
      <c r="AF12645" s="55">
        <v>170</v>
      </c>
      <c r="AG12645" s="45">
        <v>40</v>
      </c>
      <c r="AH12645">
        <v>36</v>
      </c>
      <c r="AL12645" t="s">
        <v>22</v>
      </c>
      <c r="AM12645">
        <v>72</v>
      </c>
    </row>
    <row r="12646" spans="28:39">
      <c r="AB12646" s="58" t="s">
        <v>655</v>
      </c>
      <c r="AC12646" s="1">
        <v>3</v>
      </c>
      <c r="AD12646" s="38" t="s">
        <v>427</v>
      </c>
      <c r="AE12646" s="61" t="s">
        <v>136</v>
      </c>
      <c r="AF12646" s="55">
        <v>170</v>
      </c>
      <c r="AG12646" s="46">
        <v>50</v>
      </c>
      <c r="AH12646">
        <v>29</v>
      </c>
      <c r="AL12646" t="s">
        <v>22</v>
      </c>
      <c r="AM12646">
        <v>72</v>
      </c>
    </row>
    <row r="12647" spans="28:39">
      <c r="AB12647" s="58" t="s">
        <v>655</v>
      </c>
      <c r="AC12647" s="1">
        <v>3</v>
      </c>
      <c r="AD12647" s="38" t="s">
        <v>427</v>
      </c>
      <c r="AE12647" s="61" t="s">
        <v>136</v>
      </c>
      <c r="AF12647" s="55">
        <v>170</v>
      </c>
      <c r="AG12647" s="47">
        <v>60</v>
      </c>
      <c r="AH12647">
        <v>25</v>
      </c>
      <c r="AL12647" t="s">
        <v>22</v>
      </c>
      <c r="AM12647">
        <v>72</v>
      </c>
    </row>
    <row r="12648" spans="28:39">
      <c r="AB12648" s="58" t="s">
        <v>655</v>
      </c>
      <c r="AC12648" s="1">
        <v>3</v>
      </c>
      <c r="AD12648" s="38" t="s">
        <v>427</v>
      </c>
      <c r="AE12648" s="61" t="s">
        <v>136</v>
      </c>
      <c r="AF12648" s="55">
        <v>170</v>
      </c>
      <c r="AG12648" s="48">
        <v>70</v>
      </c>
      <c r="AH12648">
        <v>21</v>
      </c>
      <c r="AL12648" t="s">
        <v>22</v>
      </c>
      <c r="AM12648">
        <v>72</v>
      </c>
    </row>
    <row r="12649" spans="28:39">
      <c r="AB12649" s="58" t="s">
        <v>655</v>
      </c>
      <c r="AC12649" s="1">
        <v>3</v>
      </c>
      <c r="AD12649" s="38" t="s">
        <v>427</v>
      </c>
      <c r="AE12649" s="61" t="s">
        <v>136</v>
      </c>
      <c r="AF12649" s="56">
        <v>180</v>
      </c>
      <c r="AG12649" s="41">
        <v>0</v>
      </c>
      <c r="AH12649">
        <v>40</v>
      </c>
      <c r="AL12649" t="s">
        <v>22</v>
      </c>
      <c r="AM12649">
        <v>72</v>
      </c>
    </row>
    <row r="12650" spans="28:39">
      <c r="AB12650" s="58" t="s">
        <v>655</v>
      </c>
      <c r="AC12650" s="1">
        <v>3</v>
      </c>
      <c r="AD12650" s="38" t="s">
        <v>427</v>
      </c>
      <c r="AE12650" s="61" t="s">
        <v>136</v>
      </c>
      <c r="AF12650" s="56">
        <v>180</v>
      </c>
      <c r="AG12650" s="42">
        <v>10</v>
      </c>
      <c r="AH12650">
        <v>40</v>
      </c>
      <c r="AL12650" t="s">
        <v>22</v>
      </c>
      <c r="AM12650">
        <v>72</v>
      </c>
    </row>
    <row r="12651" spans="28:39">
      <c r="AB12651" s="58" t="s">
        <v>655</v>
      </c>
      <c r="AC12651" s="1">
        <v>3</v>
      </c>
      <c r="AD12651" s="38" t="s">
        <v>427</v>
      </c>
      <c r="AE12651" s="61" t="s">
        <v>136</v>
      </c>
      <c r="AF12651" s="56">
        <v>180</v>
      </c>
      <c r="AG12651" s="43">
        <v>20</v>
      </c>
      <c r="AH12651">
        <v>40</v>
      </c>
      <c r="AL12651" t="s">
        <v>22</v>
      </c>
      <c r="AM12651">
        <v>72</v>
      </c>
    </row>
    <row r="12652" spans="28:39">
      <c r="AB12652" s="58" t="s">
        <v>655</v>
      </c>
      <c r="AC12652" s="1">
        <v>3</v>
      </c>
      <c r="AD12652" s="38" t="s">
        <v>427</v>
      </c>
      <c r="AE12652" s="61" t="s">
        <v>136</v>
      </c>
      <c r="AF12652" s="56">
        <v>180</v>
      </c>
      <c r="AG12652" s="44">
        <v>30</v>
      </c>
      <c r="AH12652">
        <v>40</v>
      </c>
      <c r="AL12652" t="s">
        <v>22</v>
      </c>
      <c r="AM12652">
        <v>72</v>
      </c>
    </row>
    <row r="12653" spans="28:39">
      <c r="AB12653" s="58" t="s">
        <v>655</v>
      </c>
      <c r="AC12653" s="1">
        <v>3</v>
      </c>
      <c r="AD12653" s="38" t="s">
        <v>427</v>
      </c>
      <c r="AE12653" s="61" t="s">
        <v>136</v>
      </c>
      <c r="AF12653" s="56">
        <v>180</v>
      </c>
      <c r="AG12653" s="45">
        <v>40</v>
      </c>
      <c r="AH12653">
        <v>36</v>
      </c>
      <c r="AL12653" t="s">
        <v>22</v>
      </c>
      <c r="AM12653">
        <v>72</v>
      </c>
    </row>
    <row r="12654" spans="28:39">
      <c r="AB12654" s="58" t="s">
        <v>655</v>
      </c>
      <c r="AC12654" s="1">
        <v>3</v>
      </c>
      <c r="AD12654" s="38" t="s">
        <v>427</v>
      </c>
      <c r="AE12654" s="61" t="s">
        <v>136</v>
      </c>
      <c r="AF12654" s="56">
        <v>180</v>
      </c>
      <c r="AG12654" s="46">
        <v>50</v>
      </c>
      <c r="AH12654">
        <v>30</v>
      </c>
      <c r="AL12654" t="s">
        <v>22</v>
      </c>
      <c r="AM12654">
        <v>72</v>
      </c>
    </row>
    <row r="12655" spans="28:39">
      <c r="AB12655" s="58" t="s">
        <v>655</v>
      </c>
      <c r="AC12655" s="1">
        <v>3</v>
      </c>
      <c r="AD12655" s="38" t="s">
        <v>427</v>
      </c>
      <c r="AE12655" s="61" t="s">
        <v>136</v>
      </c>
      <c r="AF12655" s="56">
        <v>180</v>
      </c>
      <c r="AG12655" s="47">
        <v>60</v>
      </c>
      <c r="AH12655">
        <v>25</v>
      </c>
      <c r="AL12655" t="s">
        <v>22</v>
      </c>
      <c r="AM12655">
        <v>72</v>
      </c>
    </row>
    <row r="12656" spans="28:39">
      <c r="AB12656" s="58" t="s">
        <v>655</v>
      </c>
      <c r="AC12656" s="1">
        <v>3</v>
      </c>
      <c r="AD12656" s="38" t="s">
        <v>427</v>
      </c>
      <c r="AE12656" s="61" t="s">
        <v>136</v>
      </c>
      <c r="AF12656" s="56">
        <v>180</v>
      </c>
      <c r="AG12656" s="48">
        <v>70</v>
      </c>
      <c r="AH12656">
        <v>21</v>
      </c>
      <c r="AL12656" t="s">
        <v>22</v>
      </c>
      <c r="AM12656">
        <v>72</v>
      </c>
    </row>
    <row r="12657" spans="28:39">
      <c r="AB12657" s="58" t="s">
        <v>655</v>
      </c>
      <c r="AC12657" s="1">
        <v>3</v>
      </c>
      <c r="AD12657" s="38" t="s">
        <v>427</v>
      </c>
      <c r="AE12657" s="61" t="s">
        <v>136</v>
      </c>
      <c r="AF12657" s="57">
        <v>200</v>
      </c>
      <c r="AG12657" s="41">
        <v>0</v>
      </c>
      <c r="AH12657">
        <v>33</v>
      </c>
      <c r="AL12657" t="s">
        <v>22</v>
      </c>
      <c r="AM12657">
        <v>72</v>
      </c>
    </row>
    <row r="12658" spans="28:39">
      <c r="AB12658" s="58" t="s">
        <v>655</v>
      </c>
      <c r="AC12658" s="1">
        <v>3</v>
      </c>
      <c r="AD12658" s="38" t="s">
        <v>427</v>
      </c>
      <c r="AE12658" s="61" t="s">
        <v>136</v>
      </c>
      <c r="AF12658" s="57">
        <v>200</v>
      </c>
      <c r="AG12658" s="42">
        <v>10</v>
      </c>
      <c r="AH12658">
        <v>33</v>
      </c>
      <c r="AL12658" t="s">
        <v>22</v>
      </c>
      <c r="AM12658">
        <v>72</v>
      </c>
    </row>
    <row r="12659" spans="28:39">
      <c r="AB12659" s="58" t="s">
        <v>655</v>
      </c>
      <c r="AC12659" s="1">
        <v>3</v>
      </c>
      <c r="AD12659" s="38" t="s">
        <v>427</v>
      </c>
      <c r="AE12659" s="61" t="s">
        <v>136</v>
      </c>
      <c r="AF12659" s="57">
        <v>200</v>
      </c>
      <c r="AG12659" s="43">
        <v>20</v>
      </c>
      <c r="AH12659">
        <v>33</v>
      </c>
      <c r="AL12659" t="s">
        <v>22</v>
      </c>
      <c r="AM12659">
        <v>72</v>
      </c>
    </row>
    <row r="12660" spans="28:39">
      <c r="AB12660" s="58" t="s">
        <v>655</v>
      </c>
      <c r="AC12660" s="1">
        <v>3</v>
      </c>
      <c r="AD12660" s="38" t="s">
        <v>427</v>
      </c>
      <c r="AE12660" s="61" t="s">
        <v>136</v>
      </c>
      <c r="AF12660" s="57">
        <v>200</v>
      </c>
      <c r="AG12660" s="44">
        <v>30</v>
      </c>
      <c r="AH12660">
        <v>33</v>
      </c>
      <c r="AL12660" t="s">
        <v>22</v>
      </c>
      <c r="AM12660">
        <v>72</v>
      </c>
    </row>
    <row r="12661" spans="28:39">
      <c r="AB12661" s="58" t="s">
        <v>655</v>
      </c>
      <c r="AC12661" s="1">
        <v>3</v>
      </c>
      <c r="AD12661" s="38" t="s">
        <v>427</v>
      </c>
      <c r="AE12661" s="61" t="s">
        <v>136</v>
      </c>
      <c r="AF12661" s="57">
        <v>200</v>
      </c>
      <c r="AG12661" s="45">
        <v>40</v>
      </c>
      <c r="AH12661">
        <v>33</v>
      </c>
      <c r="AL12661" t="s">
        <v>22</v>
      </c>
      <c r="AM12661">
        <v>72</v>
      </c>
    </row>
    <row r="12662" spans="28:39">
      <c r="AB12662" s="58" t="s">
        <v>655</v>
      </c>
      <c r="AC12662" s="1">
        <v>3</v>
      </c>
      <c r="AD12662" s="38" t="s">
        <v>427</v>
      </c>
      <c r="AE12662" s="61" t="s">
        <v>136</v>
      </c>
      <c r="AF12662" s="57">
        <v>200</v>
      </c>
      <c r="AG12662" s="46">
        <v>50</v>
      </c>
      <c r="AH12662">
        <v>29</v>
      </c>
      <c r="AL12662" t="s">
        <v>22</v>
      </c>
      <c r="AM12662">
        <v>72</v>
      </c>
    </row>
    <row r="12663" spans="28:39">
      <c r="AB12663" s="58" t="s">
        <v>655</v>
      </c>
      <c r="AC12663" s="1">
        <v>3</v>
      </c>
      <c r="AD12663" s="38" t="s">
        <v>427</v>
      </c>
      <c r="AE12663" s="61" t="s">
        <v>136</v>
      </c>
      <c r="AF12663" s="57">
        <v>200</v>
      </c>
      <c r="AG12663" s="47">
        <v>60</v>
      </c>
      <c r="AH12663">
        <v>25</v>
      </c>
      <c r="AL12663" t="s">
        <v>22</v>
      </c>
      <c r="AM12663">
        <v>72</v>
      </c>
    </row>
    <row r="12664" spans="28:39">
      <c r="AB12664" s="58" t="s">
        <v>655</v>
      </c>
      <c r="AC12664" s="1">
        <v>3</v>
      </c>
      <c r="AD12664" s="38" t="s">
        <v>427</v>
      </c>
      <c r="AE12664" s="61" t="s">
        <v>136</v>
      </c>
      <c r="AF12664" s="57">
        <v>200</v>
      </c>
      <c r="AG12664" s="48">
        <v>70</v>
      </c>
      <c r="AH12664">
        <v>21</v>
      </c>
      <c r="AL12664" t="s">
        <v>22</v>
      </c>
      <c r="AM12664">
        <v>72</v>
      </c>
    </row>
    <row r="12665" spans="28:39">
      <c r="AB12665" s="58" t="s">
        <v>655</v>
      </c>
      <c r="AC12665" s="1">
        <v>3</v>
      </c>
      <c r="AD12665" s="38" t="s">
        <v>428</v>
      </c>
      <c r="AE12665" s="61" t="s">
        <v>136</v>
      </c>
      <c r="AF12665" s="40">
        <v>110</v>
      </c>
      <c r="AG12665" s="41">
        <v>0</v>
      </c>
      <c r="AH12665">
        <v>56</v>
      </c>
      <c r="AL12665" t="s">
        <v>22</v>
      </c>
      <c r="AM12665">
        <v>72</v>
      </c>
    </row>
    <row r="12666" spans="28:39">
      <c r="AB12666" s="58" t="s">
        <v>655</v>
      </c>
      <c r="AC12666" s="1">
        <v>3</v>
      </c>
      <c r="AD12666" s="38" t="s">
        <v>428</v>
      </c>
      <c r="AE12666" s="61" t="s">
        <v>136</v>
      </c>
      <c r="AF12666" s="40">
        <v>110</v>
      </c>
      <c r="AG12666" s="42">
        <v>10</v>
      </c>
      <c r="AH12666">
        <v>56</v>
      </c>
      <c r="AL12666" t="s">
        <v>22</v>
      </c>
      <c r="AM12666">
        <v>72</v>
      </c>
    </row>
    <row r="12667" spans="28:39">
      <c r="AB12667" s="58" t="s">
        <v>655</v>
      </c>
      <c r="AC12667" s="1">
        <v>3</v>
      </c>
      <c r="AD12667" s="38" t="s">
        <v>428</v>
      </c>
      <c r="AE12667" s="61" t="s">
        <v>136</v>
      </c>
      <c r="AF12667" s="40">
        <v>110</v>
      </c>
      <c r="AG12667" s="43">
        <v>20</v>
      </c>
      <c r="AH12667">
        <v>56</v>
      </c>
      <c r="AL12667" t="s">
        <v>22</v>
      </c>
      <c r="AM12667">
        <v>72</v>
      </c>
    </row>
    <row r="12668" spans="28:39">
      <c r="AB12668" s="58" t="s">
        <v>655</v>
      </c>
      <c r="AC12668" s="1">
        <v>3</v>
      </c>
      <c r="AD12668" s="38" t="s">
        <v>428</v>
      </c>
      <c r="AE12668" s="61" t="s">
        <v>136</v>
      </c>
      <c r="AF12668" s="40">
        <v>110</v>
      </c>
      <c r="AG12668" s="44">
        <v>30</v>
      </c>
      <c r="AH12668">
        <v>48</v>
      </c>
      <c r="AL12668" t="s">
        <v>22</v>
      </c>
      <c r="AM12668">
        <v>72</v>
      </c>
    </row>
    <row r="12669" spans="28:39">
      <c r="AB12669" s="58" t="s">
        <v>655</v>
      </c>
      <c r="AC12669" s="1">
        <v>3</v>
      </c>
      <c r="AD12669" s="38" t="s">
        <v>428</v>
      </c>
      <c r="AE12669" s="61" t="s">
        <v>136</v>
      </c>
      <c r="AF12669" s="40">
        <v>110</v>
      </c>
      <c r="AG12669" s="45">
        <v>40</v>
      </c>
      <c r="AH12669">
        <v>36</v>
      </c>
      <c r="AL12669" t="s">
        <v>22</v>
      </c>
      <c r="AM12669">
        <v>72</v>
      </c>
    </row>
    <row r="12670" spans="28:39">
      <c r="AB12670" s="58" t="s">
        <v>655</v>
      </c>
      <c r="AC12670" s="1">
        <v>3</v>
      </c>
      <c r="AD12670" s="38" t="s">
        <v>428</v>
      </c>
      <c r="AE12670" s="61" t="s">
        <v>136</v>
      </c>
      <c r="AF12670" s="40">
        <v>110</v>
      </c>
      <c r="AG12670" s="46">
        <v>50</v>
      </c>
      <c r="AH12670">
        <v>29</v>
      </c>
      <c r="AL12670" t="s">
        <v>22</v>
      </c>
      <c r="AM12670">
        <v>72</v>
      </c>
    </row>
    <row r="12671" spans="28:39">
      <c r="AB12671" s="58" t="s">
        <v>655</v>
      </c>
      <c r="AC12671" s="1">
        <v>3</v>
      </c>
      <c r="AD12671" s="38" t="s">
        <v>428</v>
      </c>
      <c r="AE12671" s="61" t="s">
        <v>136</v>
      </c>
      <c r="AF12671" s="40">
        <v>110</v>
      </c>
      <c r="AG12671" s="47">
        <v>60</v>
      </c>
      <c r="AH12671">
        <v>25</v>
      </c>
      <c r="AL12671" t="s">
        <v>22</v>
      </c>
      <c r="AM12671">
        <v>72</v>
      </c>
    </row>
    <row r="12672" spans="28:39">
      <c r="AB12672" s="58" t="s">
        <v>655</v>
      </c>
      <c r="AC12672" s="1">
        <v>3</v>
      </c>
      <c r="AD12672" s="38" t="s">
        <v>428</v>
      </c>
      <c r="AE12672" s="61" t="s">
        <v>136</v>
      </c>
      <c r="AF12672" s="40">
        <v>110</v>
      </c>
      <c r="AG12672" s="48">
        <v>70</v>
      </c>
      <c r="AH12672">
        <v>21</v>
      </c>
      <c r="AL12672" t="s">
        <v>22</v>
      </c>
      <c r="AM12672">
        <v>72</v>
      </c>
    </row>
    <row r="12673" spans="28:39">
      <c r="AB12673" s="58" t="s">
        <v>655</v>
      </c>
      <c r="AC12673" s="1">
        <v>3</v>
      </c>
      <c r="AD12673" s="38" t="s">
        <v>428</v>
      </c>
      <c r="AE12673" s="61" t="s">
        <v>136</v>
      </c>
      <c r="AF12673" s="49">
        <v>115</v>
      </c>
      <c r="AG12673" s="41">
        <v>0</v>
      </c>
      <c r="AH12673">
        <v>54</v>
      </c>
      <c r="AL12673" t="s">
        <v>22</v>
      </c>
      <c r="AM12673">
        <v>72</v>
      </c>
    </row>
    <row r="12674" spans="28:39">
      <c r="AB12674" s="58" t="s">
        <v>655</v>
      </c>
      <c r="AC12674" s="1">
        <v>3</v>
      </c>
      <c r="AD12674" s="38" t="s">
        <v>428</v>
      </c>
      <c r="AE12674" s="61" t="s">
        <v>136</v>
      </c>
      <c r="AF12674" s="49">
        <v>115</v>
      </c>
      <c r="AG12674" s="42">
        <v>10</v>
      </c>
      <c r="AH12674">
        <v>54</v>
      </c>
      <c r="AL12674" t="s">
        <v>22</v>
      </c>
      <c r="AM12674">
        <v>72</v>
      </c>
    </row>
    <row r="12675" spans="28:39">
      <c r="AB12675" s="58" t="s">
        <v>655</v>
      </c>
      <c r="AC12675" s="1">
        <v>3</v>
      </c>
      <c r="AD12675" s="38" t="s">
        <v>428</v>
      </c>
      <c r="AE12675" s="61" t="s">
        <v>136</v>
      </c>
      <c r="AF12675" s="49">
        <v>115</v>
      </c>
      <c r="AG12675" s="43">
        <v>20</v>
      </c>
      <c r="AH12675">
        <v>54</v>
      </c>
      <c r="AL12675" t="s">
        <v>22</v>
      </c>
      <c r="AM12675">
        <v>72</v>
      </c>
    </row>
    <row r="12676" spans="28:39">
      <c r="AB12676" s="58" t="s">
        <v>655</v>
      </c>
      <c r="AC12676" s="1">
        <v>3</v>
      </c>
      <c r="AD12676" s="38" t="s">
        <v>428</v>
      </c>
      <c r="AE12676" s="61" t="s">
        <v>136</v>
      </c>
      <c r="AF12676" s="49">
        <v>115</v>
      </c>
      <c r="AG12676" s="44">
        <v>30</v>
      </c>
      <c r="AH12676">
        <v>48</v>
      </c>
      <c r="AL12676" t="s">
        <v>22</v>
      </c>
      <c r="AM12676">
        <v>72</v>
      </c>
    </row>
    <row r="12677" spans="28:39">
      <c r="AB12677" s="58" t="s">
        <v>655</v>
      </c>
      <c r="AC12677" s="1">
        <v>3</v>
      </c>
      <c r="AD12677" s="38" t="s">
        <v>428</v>
      </c>
      <c r="AE12677" s="61" t="s">
        <v>136</v>
      </c>
      <c r="AF12677" s="49">
        <v>115</v>
      </c>
      <c r="AG12677" s="45">
        <v>40</v>
      </c>
      <c r="AH12677">
        <v>36</v>
      </c>
      <c r="AL12677" t="s">
        <v>22</v>
      </c>
      <c r="AM12677">
        <v>72</v>
      </c>
    </row>
    <row r="12678" spans="28:39">
      <c r="AB12678" s="58" t="s">
        <v>655</v>
      </c>
      <c r="AC12678" s="1">
        <v>3</v>
      </c>
      <c r="AD12678" s="38" t="s">
        <v>428</v>
      </c>
      <c r="AE12678" s="61" t="s">
        <v>136</v>
      </c>
      <c r="AF12678" s="49">
        <v>115</v>
      </c>
      <c r="AG12678" s="46">
        <v>50</v>
      </c>
      <c r="AH12678">
        <v>29</v>
      </c>
      <c r="AL12678" t="s">
        <v>22</v>
      </c>
      <c r="AM12678">
        <v>72</v>
      </c>
    </row>
    <row r="12679" spans="28:39">
      <c r="AB12679" s="58" t="s">
        <v>655</v>
      </c>
      <c r="AC12679" s="1">
        <v>3</v>
      </c>
      <c r="AD12679" s="38" t="s">
        <v>428</v>
      </c>
      <c r="AE12679" s="61" t="s">
        <v>136</v>
      </c>
      <c r="AF12679" s="49">
        <v>115</v>
      </c>
      <c r="AG12679" s="47">
        <v>60</v>
      </c>
      <c r="AH12679">
        <v>25</v>
      </c>
      <c r="AL12679" t="s">
        <v>22</v>
      </c>
      <c r="AM12679">
        <v>72</v>
      </c>
    </row>
    <row r="12680" spans="28:39">
      <c r="AB12680" s="58" t="s">
        <v>655</v>
      </c>
      <c r="AC12680" s="1">
        <v>3</v>
      </c>
      <c r="AD12680" s="38" t="s">
        <v>428</v>
      </c>
      <c r="AE12680" s="61" t="s">
        <v>136</v>
      </c>
      <c r="AF12680" s="49">
        <v>115</v>
      </c>
      <c r="AG12680" s="48">
        <v>70</v>
      </c>
      <c r="AH12680">
        <v>21</v>
      </c>
      <c r="AL12680" t="s">
        <v>22</v>
      </c>
      <c r="AM12680">
        <v>72</v>
      </c>
    </row>
    <row r="12681" spans="28:39">
      <c r="AB12681" s="58" t="s">
        <v>655</v>
      </c>
      <c r="AC12681" s="1">
        <v>3</v>
      </c>
      <c r="AD12681" s="38" t="s">
        <v>428</v>
      </c>
      <c r="AE12681" s="61" t="s">
        <v>136</v>
      </c>
      <c r="AF12681" s="50">
        <v>120</v>
      </c>
      <c r="AG12681" s="41">
        <v>0</v>
      </c>
      <c r="AH12681">
        <v>52</v>
      </c>
      <c r="AL12681" t="s">
        <v>22</v>
      </c>
      <c r="AM12681">
        <v>72</v>
      </c>
    </row>
    <row r="12682" spans="28:39">
      <c r="AB12682" s="58" t="s">
        <v>655</v>
      </c>
      <c r="AC12682" s="1">
        <v>3</v>
      </c>
      <c r="AD12682" s="38" t="s">
        <v>428</v>
      </c>
      <c r="AE12682" s="61" t="s">
        <v>136</v>
      </c>
      <c r="AF12682" s="50">
        <v>120</v>
      </c>
      <c r="AG12682" s="42">
        <v>10</v>
      </c>
      <c r="AH12682">
        <v>52</v>
      </c>
      <c r="AL12682" t="s">
        <v>22</v>
      </c>
      <c r="AM12682">
        <v>72</v>
      </c>
    </row>
    <row r="12683" spans="28:39">
      <c r="AB12683" s="58" t="s">
        <v>655</v>
      </c>
      <c r="AC12683" s="1">
        <v>3</v>
      </c>
      <c r="AD12683" s="38" t="s">
        <v>428</v>
      </c>
      <c r="AE12683" s="61" t="s">
        <v>136</v>
      </c>
      <c r="AF12683" s="50">
        <v>120</v>
      </c>
      <c r="AG12683" s="43">
        <v>20</v>
      </c>
      <c r="AH12683">
        <v>52</v>
      </c>
      <c r="AL12683" t="s">
        <v>22</v>
      </c>
      <c r="AM12683">
        <v>72</v>
      </c>
    </row>
    <row r="12684" spans="28:39">
      <c r="AB12684" s="58" t="s">
        <v>655</v>
      </c>
      <c r="AC12684" s="1">
        <v>3</v>
      </c>
      <c r="AD12684" s="38" t="s">
        <v>428</v>
      </c>
      <c r="AE12684" s="61" t="s">
        <v>136</v>
      </c>
      <c r="AF12684" s="50">
        <v>120</v>
      </c>
      <c r="AG12684" s="44">
        <v>30</v>
      </c>
      <c r="AH12684">
        <v>48</v>
      </c>
      <c r="AL12684" t="s">
        <v>22</v>
      </c>
      <c r="AM12684">
        <v>72</v>
      </c>
    </row>
    <row r="12685" spans="28:39">
      <c r="AB12685" s="58" t="s">
        <v>655</v>
      </c>
      <c r="AC12685" s="1">
        <v>3</v>
      </c>
      <c r="AD12685" s="38" t="s">
        <v>428</v>
      </c>
      <c r="AE12685" s="61" t="s">
        <v>136</v>
      </c>
      <c r="AF12685" s="50">
        <v>120</v>
      </c>
      <c r="AG12685" s="45">
        <v>40</v>
      </c>
      <c r="AH12685">
        <v>36</v>
      </c>
      <c r="AL12685" t="s">
        <v>22</v>
      </c>
      <c r="AM12685">
        <v>72</v>
      </c>
    </row>
    <row r="12686" spans="28:39">
      <c r="AB12686" s="58" t="s">
        <v>655</v>
      </c>
      <c r="AC12686" s="1">
        <v>3</v>
      </c>
      <c r="AD12686" s="38" t="s">
        <v>428</v>
      </c>
      <c r="AE12686" s="61" t="s">
        <v>136</v>
      </c>
      <c r="AF12686" s="50">
        <v>120</v>
      </c>
      <c r="AG12686" s="46">
        <v>50</v>
      </c>
      <c r="AH12686">
        <v>29</v>
      </c>
      <c r="AL12686" t="s">
        <v>22</v>
      </c>
      <c r="AM12686">
        <v>72</v>
      </c>
    </row>
    <row r="12687" spans="28:39">
      <c r="AB12687" s="58" t="s">
        <v>655</v>
      </c>
      <c r="AC12687" s="1">
        <v>3</v>
      </c>
      <c r="AD12687" s="38" t="s">
        <v>428</v>
      </c>
      <c r="AE12687" s="61" t="s">
        <v>136</v>
      </c>
      <c r="AF12687" s="50">
        <v>120</v>
      </c>
      <c r="AG12687" s="47">
        <v>60</v>
      </c>
      <c r="AH12687">
        <v>25</v>
      </c>
      <c r="AL12687" t="s">
        <v>22</v>
      </c>
      <c r="AM12687">
        <v>72</v>
      </c>
    </row>
    <row r="12688" spans="28:39">
      <c r="AB12688" s="58" t="s">
        <v>655</v>
      </c>
      <c r="AC12688" s="1">
        <v>3</v>
      </c>
      <c r="AD12688" s="38" t="s">
        <v>428</v>
      </c>
      <c r="AE12688" s="61" t="s">
        <v>136</v>
      </c>
      <c r="AF12688" s="50">
        <v>120</v>
      </c>
      <c r="AG12688" s="48">
        <v>70</v>
      </c>
      <c r="AH12688">
        <v>21</v>
      </c>
      <c r="AL12688" t="s">
        <v>22</v>
      </c>
      <c r="AM12688">
        <v>72</v>
      </c>
    </row>
    <row r="12689" spans="28:39">
      <c r="AB12689" s="58" t="s">
        <v>655</v>
      </c>
      <c r="AC12689" s="1">
        <v>3</v>
      </c>
      <c r="AD12689" s="38" t="s">
        <v>428</v>
      </c>
      <c r="AE12689" s="61" t="s">
        <v>136</v>
      </c>
      <c r="AF12689" s="51">
        <v>130</v>
      </c>
      <c r="AG12689" s="41">
        <v>0</v>
      </c>
      <c r="AH12689">
        <v>50</v>
      </c>
      <c r="AL12689" t="s">
        <v>22</v>
      </c>
      <c r="AM12689">
        <v>72</v>
      </c>
    </row>
    <row r="12690" spans="28:39">
      <c r="AB12690" s="58" t="s">
        <v>655</v>
      </c>
      <c r="AC12690" s="1">
        <v>3</v>
      </c>
      <c r="AD12690" s="38" t="s">
        <v>428</v>
      </c>
      <c r="AE12690" s="61" t="s">
        <v>136</v>
      </c>
      <c r="AF12690" s="51">
        <v>130</v>
      </c>
      <c r="AG12690" s="42">
        <v>10</v>
      </c>
      <c r="AH12690">
        <v>50</v>
      </c>
      <c r="AL12690" t="s">
        <v>22</v>
      </c>
      <c r="AM12690">
        <v>72</v>
      </c>
    </row>
    <row r="12691" spans="28:39">
      <c r="AB12691" s="58" t="s">
        <v>655</v>
      </c>
      <c r="AC12691" s="1">
        <v>3</v>
      </c>
      <c r="AD12691" s="38" t="s">
        <v>428</v>
      </c>
      <c r="AE12691" s="61" t="s">
        <v>136</v>
      </c>
      <c r="AF12691" s="51">
        <v>130</v>
      </c>
      <c r="AG12691" s="43">
        <v>20</v>
      </c>
      <c r="AH12691">
        <v>50</v>
      </c>
      <c r="AL12691" t="s">
        <v>22</v>
      </c>
      <c r="AM12691">
        <v>72</v>
      </c>
    </row>
    <row r="12692" spans="28:39">
      <c r="AB12692" s="58" t="s">
        <v>655</v>
      </c>
      <c r="AC12692" s="1">
        <v>3</v>
      </c>
      <c r="AD12692" s="38" t="s">
        <v>428</v>
      </c>
      <c r="AE12692" s="61" t="s">
        <v>136</v>
      </c>
      <c r="AF12692" s="51">
        <v>130</v>
      </c>
      <c r="AG12692" s="44">
        <v>30</v>
      </c>
      <c r="AH12692">
        <v>48</v>
      </c>
      <c r="AL12692" t="s">
        <v>22</v>
      </c>
      <c r="AM12692">
        <v>72</v>
      </c>
    </row>
    <row r="12693" spans="28:39">
      <c r="AB12693" s="58" t="s">
        <v>655</v>
      </c>
      <c r="AC12693" s="1">
        <v>3</v>
      </c>
      <c r="AD12693" s="38" t="s">
        <v>428</v>
      </c>
      <c r="AE12693" s="61" t="s">
        <v>136</v>
      </c>
      <c r="AF12693" s="51">
        <v>130</v>
      </c>
      <c r="AG12693" s="45">
        <v>40</v>
      </c>
      <c r="AH12693">
        <v>36</v>
      </c>
      <c r="AL12693" t="s">
        <v>22</v>
      </c>
      <c r="AM12693">
        <v>72</v>
      </c>
    </row>
    <row r="12694" spans="28:39">
      <c r="AB12694" s="58" t="s">
        <v>655</v>
      </c>
      <c r="AC12694" s="1">
        <v>3</v>
      </c>
      <c r="AD12694" s="38" t="s">
        <v>428</v>
      </c>
      <c r="AE12694" s="61" t="s">
        <v>136</v>
      </c>
      <c r="AF12694" s="51">
        <v>130</v>
      </c>
      <c r="AG12694" s="46">
        <v>50</v>
      </c>
      <c r="AH12694">
        <v>29</v>
      </c>
      <c r="AL12694" t="s">
        <v>22</v>
      </c>
      <c r="AM12694">
        <v>72</v>
      </c>
    </row>
    <row r="12695" spans="28:39">
      <c r="AB12695" s="58" t="s">
        <v>655</v>
      </c>
      <c r="AC12695" s="1">
        <v>3</v>
      </c>
      <c r="AD12695" s="38" t="s">
        <v>428</v>
      </c>
      <c r="AE12695" s="61" t="s">
        <v>136</v>
      </c>
      <c r="AF12695" s="51">
        <v>130</v>
      </c>
      <c r="AG12695" s="47">
        <v>60</v>
      </c>
      <c r="AH12695">
        <v>25</v>
      </c>
      <c r="AL12695" t="s">
        <v>22</v>
      </c>
      <c r="AM12695">
        <v>72</v>
      </c>
    </row>
    <row r="12696" spans="28:39">
      <c r="AB12696" s="58" t="s">
        <v>655</v>
      </c>
      <c r="AC12696" s="1">
        <v>3</v>
      </c>
      <c r="AD12696" s="38" t="s">
        <v>428</v>
      </c>
      <c r="AE12696" s="61" t="s">
        <v>136</v>
      </c>
      <c r="AF12696" s="51">
        <v>130</v>
      </c>
      <c r="AG12696" s="48">
        <v>70</v>
      </c>
      <c r="AH12696">
        <v>21</v>
      </c>
      <c r="AL12696" t="s">
        <v>22</v>
      </c>
      <c r="AM12696">
        <v>72</v>
      </c>
    </row>
    <row r="12697" spans="28:39">
      <c r="AB12697" s="58" t="s">
        <v>655</v>
      </c>
      <c r="AC12697" s="1">
        <v>3</v>
      </c>
      <c r="AD12697" s="38" t="s">
        <v>428</v>
      </c>
      <c r="AE12697" s="61" t="s">
        <v>136</v>
      </c>
      <c r="AF12697" s="52">
        <v>140</v>
      </c>
      <c r="AG12697" s="41">
        <v>0</v>
      </c>
      <c r="AH12697">
        <v>48</v>
      </c>
      <c r="AL12697" t="s">
        <v>22</v>
      </c>
      <c r="AM12697">
        <v>72</v>
      </c>
    </row>
    <row r="12698" spans="28:39">
      <c r="AB12698" s="58" t="s">
        <v>655</v>
      </c>
      <c r="AC12698" s="1">
        <v>3</v>
      </c>
      <c r="AD12698" s="38" t="s">
        <v>428</v>
      </c>
      <c r="AE12698" s="61" t="s">
        <v>136</v>
      </c>
      <c r="AF12698" s="52">
        <v>140</v>
      </c>
      <c r="AG12698" s="42">
        <v>10</v>
      </c>
      <c r="AH12698">
        <v>48</v>
      </c>
      <c r="AL12698" t="s">
        <v>22</v>
      </c>
      <c r="AM12698">
        <v>72</v>
      </c>
    </row>
    <row r="12699" spans="28:39">
      <c r="AB12699" s="58" t="s">
        <v>655</v>
      </c>
      <c r="AC12699" s="1">
        <v>3</v>
      </c>
      <c r="AD12699" s="38" t="s">
        <v>428</v>
      </c>
      <c r="AE12699" s="61" t="s">
        <v>136</v>
      </c>
      <c r="AF12699" s="52">
        <v>140</v>
      </c>
      <c r="AG12699" s="43">
        <v>20</v>
      </c>
      <c r="AH12699">
        <v>48</v>
      </c>
      <c r="AL12699" t="s">
        <v>22</v>
      </c>
      <c r="AM12699">
        <v>72</v>
      </c>
    </row>
    <row r="12700" spans="28:39">
      <c r="AB12700" s="58" t="s">
        <v>655</v>
      </c>
      <c r="AC12700" s="1">
        <v>3</v>
      </c>
      <c r="AD12700" s="38" t="s">
        <v>428</v>
      </c>
      <c r="AE12700" s="61" t="s">
        <v>136</v>
      </c>
      <c r="AF12700" s="52">
        <v>140</v>
      </c>
      <c r="AG12700" s="44">
        <v>30</v>
      </c>
      <c r="AH12700">
        <v>48</v>
      </c>
      <c r="AL12700" t="s">
        <v>22</v>
      </c>
      <c r="AM12700">
        <v>72</v>
      </c>
    </row>
    <row r="12701" spans="28:39">
      <c r="AB12701" s="58" t="s">
        <v>655</v>
      </c>
      <c r="AC12701" s="1">
        <v>3</v>
      </c>
      <c r="AD12701" s="38" t="s">
        <v>428</v>
      </c>
      <c r="AE12701" s="61" t="s">
        <v>136</v>
      </c>
      <c r="AF12701" s="52">
        <v>140</v>
      </c>
      <c r="AG12701" s="45">
        <v>40</v>
      </c>
      <c r="AH12701">
        <v>36</v>
      </c>
      <c r="AL12701" t="s">
        <v>22</v>
      </c>
      <c r="AM12701">
        <v>72</v>
      </c>
    </row>
    <row r="12702" spans="28:39">
      <c r="AB12702" s="58" t="s">
        <v>655</v>
      </c>
      <c r="AC12702" s="1">
        <v>3</v>
      </c>
      <c r="AD12702" s="38" t="s">
        <v>428</v>
      </c>
      <c r="AE12702" s="61" t="s">
        <v>136</v>
      </c>
      <c r="AF12702" s="52">
        <v>140</v>
      </c>
      <c r="AG12702" s="46">
        <v>50</v>
      </c>
      <c r="AH12702">
        <v>29</v>
      </c>
      <c r="AL12702" t="s">
        <v>22</v>
      </c>
      <c r="AM12702">
        <v>72</v>
      </c>
    </row>
    <row r="12703" spans="28:39">
      <c r="AB12703" s="58" t="s">
        <v>655</v>
      </c>
      <c r="AC12703" s="1">
        <v>3</v>
      </c>
      <c r="AD12703" s="38" t="s">
        <v>428</v>
      </c>
      <c r="AE12703" s="61" t="s">
        <v>136</v>
      </c>
      <c r="AF12703" s="52">
        <v>140</v>
      </c>
      <c r="AG12703" s="47">
        <v>60</v>
      </c>
      <c r="AH12703">
        <v>25</v>
      </c>
      <c r="AL12703" t="s">
        <v>22</v>
      </c>
      <c r="AM12703">
        <v>72</v>
      </c>
    </row>
    <row r="12704" spans="28:39">
      <c r="AB12704" s="58" t="s">
        <v>655</v>
      </c>
      <c r="AC12704" s="1">
        <v>3</v>
      </c>
      <c r="AD12704" s="38" t="s">
        <v>428</v>
      </c>
      <c r="AE12704" s="61" t="s">
        <v>136</v>
      </c>
      <c r="AF12704" s="52">
        <v>140</v>
      </c>
      <c r="AG12704" s="48">
        <v>70</v>
      </c>
      <c r="AH12704">
        <v>21</v>
      </c>
      <c r="AL12704" t="s">
        <v>22</v>
      </c>
      <c r="AM12704">
        <v>72</v>
      </c>
    </row>
    <row r="12705" spans="28:39">
      <c r="AB12705" s="58" t="s">
        <v>655</v>
      </c>
      <c r="AC12705" s="1">
        <v>3</v>
      </c>
      <c r="AD12705" s="38" t="s">
        <v>428</v>
      </c>
      <c r="AE12705" s="61" t="s">
        <v>136</v>
      </c>
      <c r="AF12705" s="53">
        <v>150</v>
      </c>
      <c r="AG12705" s="41">
        <v>0</v>
      </c>
      <c r="AH12705">
        <v>45</v>
      </c>
      <c r="AL12705" t="s">
        <v>22</v>
      </c>
      <c r="AM12705">
        <v>72</v>
      </c>
    </row>
    <row r="12706" spans="28:39">
      <c r="AB12706" s="58" t="s">
        <v>655</v>
      </c>
      <c r="AC12706" s="1">
        <v>3</v>
      </c>
      <c r="AD12706" s="38" t="s">
        <v>428</v>
      </c>
      <c r="AE12706" s="61" t="s">
        <v>136</v>
      </c>
      <c r="AF12706" s="53">
        <v>150</v>
      </c>
      <c r="AG12706" s="42">
        <v>10</v>
      </c>
      <c r="AH12706">
        <v>45</v>
      </c>
      <c r="AL12706" t="s">
        <v>22</v>
      </c>
      <c r="AM12706">
        <v>72</v>
      </c>
    </row>
    <row r="12707" spans="28:39">
      <c r="AB12707" s="58" t="s">
        <v>655</v>
      </c>
      <c r="AC12707" s="1">
        <v>3</v>
      </c>
      <c r="AD12707" s="38" t="s">
        <v>428</v>
      </c>
      <c r="AE12707" s="61" t="s">
        <v>136</v>
      </c>
      <c r="AF12707" s="53">
        <v>150</v>
      </c>
      <c r="AG12707" s="43">
        <v>20</v>
      </c>
      <c r="AH12707">
        <v>45</v>
      </c>
      <c r="AL12707" t="s">
        <v>22</v>
      </c>
      <c r="AM12707">
        <v>72</v>
      </c>
    </row>
    <row r="12708" spans="28:39">
      <c r="AB12708" s="58" t="s">
        <v>655</v>
      </c>
      <c r="AC12708" s="1">
        <v>3</v>
      </c>
      <c r="AD12708" s="38" t="s">
        <v>428</v>
      </c>
      <c r="AE12708" s="61" t="s">
        <v>136</v>
      </c>
      <c r="AF12708" s="53">
        <v>150</v>
      </c>
      <c r="AG12708" s="44">
        <v>30</v>
      </c>
      <c r="AH12708">
        <v>45</v>
      </c>
      <c r="AL12708" t="s">
        <v>22</v>
      </c>
      <c r="AM12708">
        <v>72</v>
      </c>
    </row>
    <row r="12709" spans="28:39">
      <c r="AB12709" s="58" t="s">
        <v>655</v>
      </c>
      <c r="AC12709" s="1">
        <v>3</v>
      </c>
      <c r="AD12709" s="38" t="s">
        <v>428</v>
      </c>
      <c r="AE12709" s="61" t="s">
        <v>136</v>
      </c>
      <c r="AF12709" s="53">
        <v>150</v>
      </c>
      <c r="AG12709" s="45">
        <v>40</v>
      </c>
      <c r="AH12709">
        <v>36</v>
      </c>
      <c r="AL12709" t="s">
        <v>22</v>
      </c>
      <c r="AM12709">
        <v>72</v>
      </c>
    </row>
    <row r="12710" spans="28:39">
      <c r="AB12710" s="58" t="s">
        <v>655</v>
      </c>
      <c r="AC12710" s="1">
        <v>3</v>
      </c>
      <c r="AD12710" s="38" t="s">
        <v>428</v>
      </c>
      <c r="AE12710" s="61" t="s">
        <v>136</v>
      </c>
      <c r="AF12710" s="53">
        <v>150</v>
      </c>
      <c r="AG12710" s="46">
        <v>50</v>
      </c>
      <c r="AH12710">
        <v>29</v>
      </c>
      <c r="AL12710" t="s">
        <v>22</v>
      </c>
      <c r="AM12710">
        <v>72</v>
      </c>
    </row>
    <row r="12711" spans="28:39">
      <c r="AB12711" s="58" t="s">
        <v>655</v>
      </c>
      <c r="AC12711" s="1">
        <v>3</v>
      </c>
      <c r="AD12711" s="38" t="s">
        <v>428</v>
      </c>
      <c r="AE12711" s="61" t="s">
        <v>136</v>
      </c>
      <c r="AF12711" s="53">
        <v>150</v>
      </c>
      <c r="AG12711" s="47">
        <v>60</v>
      </c>
      <c r="AH12711">
        <v>25</v>
      </c>
      <c r="AL12711" t="s">
        <v>22</v>
      </c>
      <c r="AM12711">
        <v>72</v>
      </c>
    </row>
    <row r="12712" spans="28:39">
      <c r="AB12712" s="58" t="s">
        <v>655</v>
      </c>
      <c r="AC12712" s="1">
        <v>3</v>
      </c>
      <c r="AD12712" s="38" t="s">
        <v>428</v>
      </c>
      <c r="AE12712" s="61" t="s">
        <v>136</v>
      </c>
      <c r="AF12712" s="53">
        <v>150</v>
      </c>
      <c r="AG12712" s="48">
        <v>70</v>
      </c>
      <c r="AH12712">
        <v>21</v>
      </c>
      <c r="AL12712" t="s">
        <v>22</v>
      </c>
      <c r="AM12712">
        <v>72</v>
      </c>
    </row>
    <row r="12713" spans="28:39">
      <c r="AB12713" s="58" t="s">
        <v>655</v>
      </c>
      <c r="AC12713" s="1">
        <v>3</v>
      </c>
      <c r="AD12713" s="38" t="s">
        <v>428</v>
      </c>
      <c r="AE12713" s="61" t="s">
        <v>136</v>
      </c>
      <c r="AF12713" s="54">
        <v>160</v>
      </c>
      <c r="AG12713" s="41">
        <v>0</v>
      </c>
      <c r="AH12713">
        <v>43</v>
      </c>
      <c r="AL12713" t="s">
        <v>22</v>
      </c>
      <c r="AM12713">
        <v>72</v>
      </c>
    </row>
    <row r="12714" spans="28:39">
      <c r="AB12714" s="58" t="s">
        <v>655</v>
      </c>
      <c r="AC12714" s="1">
        <v>3</v>
      </c>
      <c r="AD12714" s="38" t="s">
        <v>428</v>
      </c>
      <c r="AE12714" s="61" t="s">
        <v>136</v>
      </c>
      <c r="AF12714" s="54">
        <v>160</v>
      </c>
      <c r="AG12714" s="42">
        <v>10</v>
      </c>
      <c r="AH12714">
        <v>43</v>
      </c>
      <c r="AL12714" t="s">
        <v>22</v>
      </c>
      <c r="AM12714">
        <v>72</v>
      </c>
    </row>
    <row r="12715" spans="28:39">
      <c r="AB12715" s="58" t="s">
        <v>655</v>
      </c>
      <c r="AC12715" s="1">
        <v>3</v>
      </c>
      <c r="AD12715" s="38" t="s">
        <v>428</v>
      </c>
      <c r="AE12715" s="61" t="s">
        <v>136</v>
      </c>
      <c r="AF12715" s="54">
        <v>160</v>
      </c>
      <c r="AG12715" s="43">
        <v>20</v>
      </c>
      <c r="AH12715">
        <v>43</v>
      </c>
      <c r="AL12715" t="s">
        <v>22</v>
      </c>
      <c r="AM12715">
        <v>72</v>
      </c>
    </row>
    <row r="12716" spans="28:39">
      <c r="AB12716" s="58" t="s">
        <v>655</v>
      </c>
      <c r="AC12716" s="1">
        <v>3</v>
      </c>
      <c r="AD12716" s="38" t="s">
        <v>428</v>
      </c>
      <c r="AE12716" s="61" t="s">
        <v>136</v>
      </c>
      <c r="AF12716" s="54">
        <v>160</v>
      </c>
      <c r="AG12716" s="44">
        <v>30</v>
      </c>
      <c r="AH12716">
        <v>43</v>
      </c>
      <c r="AL12716" t="s">
        <v>22</v>
      </c>
      <c r="AM12716">
        <v>72</v>
      </c>
    </row>
    <row r="12717" spans="28:39">
      <c r="AB12717" s="58" t="s">
        <v>655</v>
      </c>
      <c r="AC12717" s="1">
        <v>3</v>
      </c>
      <c r="AD12717" s="38" t="s">
        <v>428</v>
      </c>
      <c r="AE12717" s="61" t="s">
        <v>136</v>
      </c>
      <c r="AF12717" s="54">
        <v>160</v>
      </c>
      <c r="AG12717" s="45">
        <v>40</v>
      </c>
      <c r="AH12717">
        <v>36</v>
      </c>
      <c r="AL12717" t="s">
        <v>22</v>
      </c>
      <c r="AM12717">
        <v>72</v>
      </c>
    </row>
    <row r="12718" spans="28:39">
      <c r="AB12718" s="58" t="s">
        <v>655</v>
      </c>
      <c r="AC12718" s="1">
        <v>3</v>
      </c>
      <c r="AD12718" s="38" t="s">
        <v>428</v>
      </c>
      <c r="AE12718" s="61" t="s">
        <v>136</v>
      </c>
      <c r="AF12718" s="54">
        <v>160</v>
      </c>
      <c r="AG12718" s="46">
        <v>50</v>
      </c>
      <c r="AH12718">
        <v>30</v>
      </c>
      <c r="AL12718" t="s">
        <v>22</v>
      </c>
      <c r="AM12718">
        <v>72</v>
      </c>
    </row>
    <row r="12719" spans="28:39">
      <c r="AB12719" s="58" t="s">
        <v>655</v>
      </c>
      <c r="AC12719" s="1">
        <v>3</v>
      </c>
      <c r="AD12719" s="38" t="s">
        <v>428</v>
      </c>
      <c r="AE12719" s="61" t="s">
        <v>136</v>
      </c>
      <c r="AF12719" s="54">
        <v>160</v>
      </c>
      <c r="AG12719" s="47">
        <v>60</v>
      </c>
      <c r="AH12719">
        <v>25</v>
      </c>
      <c r="AL12719" t="s">
        <v>22</v>
      </c>
      <c r="AM12719">
        <v>72</v>
      </c>
    </row>
    <row r="12720" spans="28:39">
      <c r="AB12720" s="58" t="s">
        <v>655</v>
      </c>
      <c r="AC12720" s="1">
        <v>3</v>
      </c>
      <c r="AD12720" s="38" t="s">
        <v>428</v>
      </c>
      <c r="AE12720" s="61" t="s">
        <v>136</v>
      </c>
      <c r="AF12720" s="54">
        <v>160</v>
      </c>
      <c r="AG12720" s="48">
        <v>70</v>
      </c>
      <c r="AH12720">
        <v>21</v>
      </c>
      <c r="AL12720" t="s">
        <v>22</v>
      </c>
      <c r="AM12720">
        <v>72</v>
      </c>
    </row>
    <row r="12721" spans="28:39">
      <c r="AB12721" s="58" t="s">
        <v>655</v>
      </c>
      <c r="AC12721" s="1">
        <v>3</v>
      </c>
      <c r="AD12721" s="38" t="s">
        <v>428</v>
      </c>
      <c r="AE12721" s="61" t="s">
        <v>136</v>
      </c>
      <c r="AF12721" s="55">
        <v>170</v>
      </c>
      <c r="AG12721" s="41">
        <v>0</v>
      </c>
      <c r="AH12721">
        <v>38</v>
      </c>
      <c r="AL12721" t="s">
        <v>22</v>
      </c>
      <c r="AM12721">
        <v>72</v>
      </c>
    </row>
    <row r="12722" spans="28:39">
      <c r="AB12722" s="58" t="s">
        <v>655</v>
      </c>
      <c r="AC12722" s="1">
        <v>3</v>
      </c>
      <c r="AD12722" s="38" t="s">
        <v>428</v>
      </c>
      <c r="AE12722" s="61" t="s">
        <v>136</v>
      </c>
      <c r="AF12722" s="55">
        <v>170</v>
      </c>
      <c r="AG12722" s="42">
        <v>10</v>
      </c>
      <c r="AH12722">
        <v>38</v>
      </c>
      <c r="AL12722" t="s">
        <v>22</v>
      </c>
      <c r="AM12722">
        <v>72</v>
      </c>
    </row>
    <row r="12723" spans="28:39">
      <c r="AB12723" s="58" t="s">
        <v>655</v>
      </c>
      <c r="AC12723" s="1">
        <v>3</v>
      </c>
      <c r="AD12723" s="38" t="s">
        <v>428</v>
      </c>
      <c r="AE12723" s="61" t="s">
        <v>136</v>
      </c>
      <c r="AF12723" s="55">
        <v>170</v>
      </c>
      <c r="AG12723" s="43">
        <v>20</v>
      </c>
      <c r="AH12723">
        <v>38</v>
      </c>
      <c r="AL12723" t="s">
        <v>22</v>
      </c>
      <c r="AM12723">
        <v>72</v>
      </c>
    </row>
    <row r="12724" spans="28:39">
      <c r="AB12724" s="58" t="s">
        <v>655</v>
      </c>
      <c r="AC12724" s="1">
        <v>3</v>
      </c>
      <c r="AD12724" s="38" t="s">
        <v>428</v>
      </c>
      <c r="AE12724" s="61" t="s">
        <v>136</v>
      </c>
      <c r="AF12724" s="55">
        <v>170</v>
      </c>
      <c r="AG12724" s="44">
        <v>30</v>
      </c>
      <c r="AH12724">
        <v>38</v>
      </c>
      <c r="AL12724" t="s">
        <v>22</v>
      </c>
      <c r="AM12724">
        <v>72</v>
      </c>
    </row>
    <row r="12725" spans="28:39">
      <c r="AB12725" s="58" t="s">
        <v>655</v>
      </c>
      <c r="AC12725" s="1">
        <v>3</v>
      </c>
      <c r="AD12725" s="38" t="s">
        <v>428</v>
      </c>
      <c r="AE12725" s="61" t="s">
        <v>136</v>
      </c>
      <c r="AF12725" s="55">
        <v>170</v>
      </c>
      <c r="AG12725" s="45">
        <v>40</v>
      </c>
      <c r="AH12725">
        <v>36</v>
      </c>
      <c r="AL12725" t="s">
        <v>22</v>
      </c>
      <c r="AM12725">
        <v>72</v>
      </c>
    </row>
    <row r="12726" spans="28:39">
      <c r="AB12726" s="58" t="s">
        <v>655</v>
      </c>
      <c r="AC12726" s="1">
        <v>3</v>
      </c>
      <c r="AD12726" s="38" t="s">
        <v>428</v>
      </c>
      <c r="AE12726" s="61" t="s">
        <v>136</v>
      </c>
      <c r="AF12726" s="55">
        <v>170</v>
      </c>
      <c r="AG12726" s="46">
        <v>50</v>
      </c>
      <c r="AH12726">
        <v>29</v>
      </c>
      <c r="AL12726" t="s">
        <v>22</v>
      </c>
      <c r="AM12726">
        <v>72</v>
      </c>
    </row>
    <row r="12727" spans="28:39">
      <c r="AB12727" s="58" t="s">
        <v>655</v>
      </c>
      <c r="AC12727" s="1">
        <v>3</v>
      </c>
      <c r="AD12727" s="38" t="s">
        <v>428</v>
      </c>
      <c r="AE12727" s="61" t="s">
        <v>136</v>
      </c>
      <c r="AF12727" s="55">
        <v>170</v>
      </c>
      <c r="AG12727" s="47">
        <v>60</v>
      </c>
      <c r="AH12727">
        <v>25</v>
      </c>
      <c r="AL12727" t="s">
        <v>22</v>
      </c>
      <c r="AM12727">
        <v>72</v>
      </c>
    </row>
    <row r="12728" spans="28:39">
      <c r="AB12728" s="58" t="s">
        <v>655</v>
      </c>
      <c r="AC12728" s="1">
        <v>3</v>
      </c>
      <c r="AD12728" s="38" t="s">
        <v>428</v>
      </c>
      <c r="AE12728" s="61" t="s">
        <v>136</v>
      </c>
      <c r="AF12728" s="55">
        <v>170</v>
      </c>
      <c r="AG12728" s="48">
        <v>70</v>
      </c>
      <c r="AH12728">
        <v>21</v>
      </c>
      <c r="AL12728" t="s">
        <v>22</v>
      </c>
      <c r="AM12728">
        <v>72</v>
      </c>
    </row>
    <row r="12729" spans="28:39">
      <c r="AB12729" s="58" t="s">
        <v>655</v>
      </c>
      <c r="AC12729" s="1">
        <v>3</v>
      </c>
      <c r="AD12729" s="38" t="s">
        <v>428</v>
      </c>
      <c r="AE12729" s="61" t="s">
        <v>136</v>
      </c>
      <c r="AF12729" s="56">
        <v>180</v>
      </c>
      <c r="AG12729" s="41">
        <v>0</v>
      </c>
      <c r="AH12729">
        <v>34</v>
      </c>
      <c r="AL12729" t="s">
        <v>22</v>
      </c>
      <c r="AM12729">
        <v>72</v>
      </c>
    </row>
    <row r="12730" spans="28:39">
      <c r="AB12730" s="58" t="s">
        <v>655</v>
      </c>
      <c r="AC12730" s="1">
        <v>3</v>
      </c>
      <c r="AD12730" s="38" t="s">
        <v>428</v>
      </c>
      <c r="AE12730" s="61" t="s">
        <v>136</v>
      </c>
      <c r="AF12730" s="56">
        <v>180</v>
      </c>
      <c r="AG12730" s="42">
        <v>10</v>
      </c>
      <c r="AH12730">
        <v>34</v>
      </c>
      <c r="AL12730" t="s">
        <v>22</v>
      </c>
      <c r="AM12730">
        <v>72</v>
      </c>
    </row>
    <row r="12731" spans="28:39">
      <c r="AB12731" s="58" t="s">
        <v>655</v>
      </c>
      <c r="AC12731" s="1">
        <v>3</v>
      </c>
      <c r="AD12731" s="38" t="s">
        <v>428</v>
      </c>
      <c r="AE12731" s="61" t="s">
        <v>136</v>
      </c>
      <c r="AF12731" s="56">
        <v>180</v>
      </c>
      <c r="AG12731" s="43">
        <v>20</v>
      </c>
      <c r="AH12731">
        <v>34</v>
      </c>
      <c r="AL12731" t="s">
        <v>22</v>
      </c>
      <c r="AM12731">
        <v>72</v>
      </c>
    </row>
    <row r="12732" spans="28:39">
      <c r="AB12732" s="58" t="s">
        <v>655</v>
      </c>
      <c r="AC12732" s="1">
        <v>3</v>
      </c>
      <c r="AD12732" s="38" t="s">
        <v>428</v>
      </c>
      <c r="AE12732" s="61" t="s">
        <v>136</v>
      </c>
      <c r="AF12732" s="56">
        <v>180</v>
      </c>
      <c r="AG12732" s="44">
        <v>30</v>
      </c>
      <c r="AH12732">
        <v>34</v>
      </c>
      <c r="AL12732" t="s">
        <v>22</v>
      </c>
      <c r="AM12732">
        <v>72</v>
      </c>
    </row>
    <row r="12733" spans="28:39">
      <c r="AB12733" s="58" t="s">
        <v>655</v>
      </c>
      <c r="AC12733" s="1">
        <v>3</v>
      </c>
      <c r="AD12733" s="38" t="s">
        <v>428</v>
      </c>
      <c r="AE12733" s="61" t="s">
        <v>136</v>
      </c>
      <c r="AF12733" s="56">
        <v>180</v>
      </c>
      <c r="AG12733" s="45">
        <v>40</v>
      </c>
      <c r="AH12733">
        <v>34</v>
      </c>
      <c r="AL12733" t="s">
        <v>22</v>
      </c>
      <c r="AM12733">
        <v>72</v>
      </c>
    </row>
    <row r="12734" spans="28:39">
      <c r="AB12734" s="58" t="s">
        <v>655</v>
      </c>
      <c r="AC12734" s="1">
        <v>3</v>
      </c>
      <c r="AD12734" s="38" t="s">
        <v>428</v>
      </c>
      <c r="AE12734" s="61" t="s">
        <v>136</v>
      </c>
      <c r="AF12734" s="56">
        <v>180</v>
      </c>
      <c r="AG12734" s="46">
        <v>50</v>
      </c>
      <c r="AH12734">
        <v>29</v>
      </c>
      <c r="AL12734" t="s">
        <v>22</v>
      </c>
      <c r="AM12734">
        <v>72</v>
      </c>
    </row>
    <row r="12735" spans="28:39">
      <c r="AB12735" s="58" t="s">
        <v>655</v>
      </c>
      <c r="AC12735" s="1">
        <v>3</v>
      </c>
      <c r="AD12735" s="38" t="s">
        <v>428</v>
      </c>
      <c r="AE12735" s="61" t="s">
        <v>136</v>
      </c>
      <c r="AF12735" s="56">
        <v>180</v>
      </c>
      <c r="AG12735" s="47">
        <v>60</v>
      </c>
      <c r="AH12735">
        <v>25</v>
      </c>
      <c r="AL12735" t="s">
        <v>22</v>
      </c>
      <c r="AM12735">
        <v>72</v>
      </c>
    </row>
    <row r="12736" spans="28:39">
      <c r="AB12736" s="58" t="s">
        <v>655</v>
      </c>
      <c r="AC12736" s="1">
        <v>3</v>
      </c>
      <c r="AD12736" s="38" t="s">
        <v>428</v>
      </c>
      <c r="AE12736" s="61" t="s">
        <v>136</v>
      </c>
      <c r="AF12736" s="56">
        <v>180</v>
      </c>
      <c r="AG12736" s="48">
        <v>70</v>
      </c>
      <c r="AH12736">
        <v>21</v>
      </c>
      <c r="AL12736" t="s">
        <v>22</v>
      </c>
      <c r="AM12736">
        <v>72</v>
      </c>
    </row>
    <row r="12737" spans="28:39">
      <c r="AB12737" s="58" t="s">
        <v>655</v>
      </c>
      <c r="AC12737" s="1">
        <v>3</v>
      </c>
      <c r="AD12737" s="38" t="s">
        <v>428</v>
      </c>
      <c r="AE12737" s="61" t="s">
        <v>136</v>
      </c>
      <c r="AF12737" s="57">
        <v>200</v>
      </c>
      <c r="AG12737" s="41">
        <v>0</v>
      </c>
      <c r="AH12737">
        <v>27</v>
      </c>
      <c r="AL12737" t="s">
        <v>22</v>
      </c>
      <c r="AM12737">
        <v>72</v>
      </c>
    </row>
    <row r="12738" spans="28:39">
      <c r="AB12738" s="58" t="s">
        <v>655</v>
      </c>
      <c r="AC12738" s="1">
        <v>3</v>
      </c>
      <c r="AD12738" s="38" t="s">
        <v>428</v>
      </c>
      <c r="AE12738" s="61" t="s">
        <v>136</v>
      </c>
      <c r="AF12738" s="57">
        <v>200</v>
      </c>
      <c r="AG12738" s="42">
        <v>10</v>
      </c>
      <c r="AH12738">
        <v>27</v>
      </c>
      <c r="AL12738" t="s">
        <v>22</v>
      </c>
      <c r="AM12738">
        <v>72</v>
      </c>
    </row>
    <row r="12739" spans="28:39">
      <c r="AB12739" s="58" t="s">
        <v>655</v>
      </c>
      <c r="AC12739" s="1">
        <v>3</v>
      </c>
      <c r="AD12739" s="38" t="s">
        <v>428</v>
      </c>
      <c r="AE12739" s="61" t="s">
        <v>136</v>
      </c>
      <c r="AF12739" s="57">
        <v>200</v>
      </c>
      <c r="AG12739" s="43">
        <v>20</v>
      </c>
      <c r="AH12739">
        <v>27</v>
      </c>
      <c r="AL12739" t="s">
        <v>22</v>
      </c>
      <c r="AM12739">
        <v>72</v>
      </c>
    </row>
    <row r="12740" spans="28:39">
      <c r="AB12740" s="58" t="s">
        <v>655</v>
      </c>
      <c r="AC12740" s="1">
        <v>3</v>
      </c>
      <c r="AD12740" s="38" t="s">
        <v>428</v>
      </c>
      <c r="AE12740" s="61" t="s">
        <v>136</v>
      </c>
      <c r="AF12740" s="57">
        <v>200</v>
      </c>
      <c r="AG12740" s="44">
        <v>30</v>
      </c>
      <c r="AH12740">
        <v>27</v>
      </c>
      <c r="AL12740" t="s">
        <v>22</v>
      </c>
      <c r="AM12740">
        <v>72</v>
      </c>
    </row>
    <row r="12741" spans="28:39">
      <c r="AB12741" s="58" t="s">
        <v>655</v>
      </c>
      <c r="AC12741" s="1">
        <v>3</v>
      </c>
      <c r="AD12741" s="38" t="s">
        <v>428</v>
      </c>
      <c r="AE12741" s="61" t="s">
        <v>136</v>
      </c>
      <c r="AF12741" s="57">
        <v>200</v>
      </c>
      <c r="AG12741" s="45">
        <v>40</v>
      </c>
      <c r="AH12741">
        <v>27</v>
      </c>
      <c r="AL12741" t="s">
        <v>22</v>
      </c>
      <c r="AM12741">
        <v>72</v>
      </c>
    </row>
    <row r="12742" spans="28:39">
      <c r="AB12742" s="58" t="s">
        <v>655</v>
      </c>
      <c r="AC12742" s="1">
        <v>3</v>
      </c>
      <c r="AD12742" s="38" t="s">
        <v>428</v>
      </c>
      <c r="AE12742" s="61" t="s">
        <v>136</v>
      </c>
      <c r="AF12742" s="57">
        <v>200</v>
      </c>
      <c r="AG12742" s="46">
        <v>50</v>
      </c>
      <c r="AH12742">
        <v>27</v>
      </c>
      <c r="AL12742" t="s">
        <v>22</v>
      </c>
      <c r="AM12742">
        <v>72</v>
      </c>
    </row>
    <row r="12743" spans="28:39">
      <c r="AB12743" s="58" t="s">
        <v>655</v>
      </c>
      <c r="AC12743" s="1">
        <v>3</v>
      </c>
      <c r="AD12743" s="38" t="s">
        <v>428</v>
      </c>
      <c r="AE12743" s="61" t="s">
        <v>136</v>
      </c>
      <c r="AF12743" s="57">
        <v>200</v>
      </c>
      <c r="AG12743" s="47">
        <v>60</v>
      </c>
      <c r="AH12743">
        <v>25</v>
      </c>
      <c r="AL12743" t="s">
        <v>22</v>
      </c>
      <c r="AM12743">
        <v>72</v>
      </c>
    </row>
    <row r="12744" spans="28:39">
      <c r="AB12744" s="58" t="s">
        <v>655</v>
      </c>
      <c r="AC12744" s="1">
        <v>3</v>
      </c>
      <c r="AD12744" s="38" t="s">
        <v>428</v>
      </c>
      <c r="AE12744" s="61" t="s">
        <v>136</v>
      </c>
      <c r="AF12744" s="57">
        <v>200</v>
      </c>
      <c r="AG12744" s="48">
        <v>70</v>
      </c>
      <c r="AH12744">
        <v>21</v>
      </c>
      <c r="AL12744" t="s">
        <v>22</v>
      </c>
      <c r="AM12744">
        <v>72</v>
      </c>
    </row>
    <row r="12745" spans="28:39">
      <c r="AB12745" s="59" t="s">
        <v>656</v>
      </c>
      <c r="AC12745" s="1">
        <v>3</v>
      </c>
      <c r="AD12745" s="38" t="s">
        <v>337</v>
      </c>
      <c r="AE12745" s="61" t="s">
        <v>136</v>
      </c>
      <c r="AF12745" s="40">
        <v>110</v>
      </c>
      <c r="AG12745" s="41">
        <v>0</v>
      </c>
      <c r="AH12745">
        <v>66</v>
      </c>
      <c r="AL12745" t="s">
        <v>22</v>
      </c>
      <c r="AM12745">
        <v>72</v>
      </c>
    </row>
    <row r="12746" spans="28:39">
      <c r="AB12746" s="59" t="s">
        <v>656</v>
      </c>
      <c r="AC12746" s="1">
        <v>3</v>
      </c>
      <c r="AD12746" s="38" t="s">
        <v>337</v>
      </c>
      <c r="AE12746" s="61" t="s">
        <v>136</v>
      </c>
      <c r="AF12746" s="40">
        <v>110</v>
      </c>
      <c r="AG12746" s="42">
        <v>10</v>
      </c>
      <c r="AH12746">
        <v>66</v>
      </c>
      <c r="AL12746" t="s">
        <v>22</v>
      </c>
      <c r="AM12746">
        <v>72</v>
      </c>
    </row>
    <row r="12747" spans="28:39">
      <c r="AB12747" s="59" t="s">
        <v>656</v>
      </c>
      <c r="AC12747" s="1">
        <v>3</v>
      </c>
      <c r="AD12747" s="38" t="s">
        <v>337</v>
      </c>
      <c r="AE12747" s="61" t="s">
        <v>136</v>
      </c>
      <c r="AF12747" s="40">
        <v>110</v>
      </c>
      <c r="AG12747" s="43">
        <v>20</v>
      </c>
      <c r="AH12747">
        <v>54</v>
      </c>
      <c r="AL12747" t="s">
        <v>22</v>
      </c>
      <c r="AM12747">
        <v>72</v>
      </c>
    </row>
    <row r="12748" spans="28:39">
      <c r="AB12748" s="59" t="s">
        <v>656</v>
      </c>
      <c r="AC12748" s="1">
        <v>3</v>
      </c>
      <c r="AD12748" s="38" t="s">
        <v>337</v>
      </c>
      <c r="AE12748" s="61" t="s">
        <v>136</v>
      </c>
      <c r="AF12748" s="40">
        <v>110</v>
      </c>
      <c r="AG12748" s="44">
        <v>30</v>
      </c>
      <c r="AH12748">
        <v>37</v>
      </c>
      <c r="AL12748" t="s">
        <v>22</v>
      </c>
      <c r="AM12748">
        <v>72</v>
      </c>
    </row>
    <row r="12749" spans="28:39">
      <c r="AB12749" s="59" t="s">
        <v>656</v>
      </c>
      <c r="AC12749" s="1">
        <v>3</v>
      </c>
      <c r="AD12749" s="38" t="s">
        <v>337</v>
      </c>
      <c r="AE12749" s="61" t="s">
        <v>136</v>
      </c>
      <c r="AF12749" s="40">
        <v>110</v>
      </c>
      <c r="AG12749" s="45">
        <v>40</v>
      </c>
      <c r="AH12749">
        <v>29</v>
      </c>
      <c r="AL12749" t="s">
        <v>22</v>
      </c>
      <c r="AM12749">
        <v>72</v>
      </c>
    </row>
    <row r="12750" spans="28:39">
      <c r="AB12750" s="59" t="s">
        <v>656</v>
      </c>
      <c r="AC12750" s="1">
        <v>3</v>
      </c>
      <c r="AD12750" s="38" t="s">
        <v>337</v>
      </c>
      <c r="AE12750" s="61" t="s">
        <v>136</v>
      </c>
      <c r="AF12750" s="40">
        <v>110</v>
      </c>
      <c r="AG12750" s="46">
        <v>50</v>
      </c>
      <c r="AH12750">
        <v>23</v>
      </c>
      <c r="AL12750" t="s">
        <v>22</v>
      </c>
      <c r="AM12750">
        <v>72</v>
      </c>
    </row>
    <row r="12751" spans="28:39">
      <c r="AB12751" s="59" t="s">
        <v>656</v>
      </c>
      <c r="AC12751" s="1">
        <v>3</v>
      </c>
      <c r="AD12751" s="38" t="s">
        <v>337</v>
      </c>
      <c r="AE12751" s="61" t="s">
        <v>136</v>
      </c>
      <c r="AF12751" s="40">
        <v>110</v>
      </c>
      <c r="AG12751" s="47">
        <v>60</v>
      </c>
      <c r="AH12751">
        <v>19</v>
      </c>
      <c r="AL12751" t="s">
        <v>22</v>
      </c>
      <c r="AM12751">
        <v>72</v>
      </c>
    </row>
    <row r="12752" spans="28:39">
      <c r="AB12752" s="59" t="s">
        <v>656</v>
      </c>
      <c r="AC12752" s="1">
        <v>3</v>
      </c>
      <c r="AD12752" s="38" t="s">
        <v>337</v>
      </c>
      <c r="AE12752" s="61" t="s">
        <v>136</v>
      </c>
      <c r="AF12752" s="40">
        <v>110</v>
      </c>
      <c r="AG12752" s="48">
        <v>70</v>
      </c>
      <c r="AH12752">
        <v>17</v>
      </c>
      <c r="AL12752" t="s">
        <v>22</v>
      </c>
      <c r="AM12752">
        <v>72</v>
      </c>
    </row>
    <row r="12753" spans="28:39">
      <c r="AB12753" s="59" t="s">
        <v>656</v>
      </c>
      <c r="AC12753" s="1">
        <v>3</v>
      </c>
      <c r="AD12753" s="38" t="s">
        <v>337</v>
      </c>
      <c r="AE12753" s="61" t="s">
        <v>136</v>
      </c>
      <c r="AF12753" s="49">
        <v>115</v>
      </c>
      <c r="AG12753" s="41">
        <v>0</v>
      </c>
      <c r="AH12753">
        <v>64</v>
      </c>
      <c r="AL12753" t="s">
        <v>22</v>
      </c>
      <c r="AM12753">
        <v>72</v>
      </c>
    </row>
    <row r="12754" spans="28:39">
      <c r="AB12754" s="59" t="s">
        <v>656</v>
      </c>
      <c r="AC12754" s="1">
        <v>3</v>
      </c>
      <c r="AD12754" s="38" t="s">
        <v>337</v>
      </c>
      <c r="AE12754" s="61" t="s">
        <v>136</v>
      </c>
      <c r="AF12754" s="49">
        <v>115</v>
      </c>
      <c r="AG12754" s="42">
        <v>10</v>
      </c>
      <c r="AH12754">
        <v>64</v>
      </c>
      <c r="AL12754" t="s">
        <v>22</v>
      </c>
      <c r="AM12754">
        <v>72</v>
      </c>
    </row>
    <row r="12755" spans="28:39">
      <c r="AB12755" s="59" t="s">
        <v>656</v>
      </c>
      <c r="AC12755" s="1">
        <v>3</v>
      </c>
      <c r="AD12755" s="38" t="s">
        <v>337</v>
      </c>
      <c r="AE12755" s="61" t="s">
        <v>136</v>
      </c>
      <c r="AF12755" s="49">
        <v>115</v>
      </c>
      <c r="AG12755" s="43">
        <v>20</v>
      </c>
      <c r="AH12755">
        <v>54</v>
      </c>
      <c r="AL12755" t="s">
        <v>22</v>
      </c>
      <c r="AM12755">
        <v>72</v>
      </c>
    </row>
    <row r="12756" spans="28:39">
      <c r="AB12756" s="59" t="s">
        <v>656</v>
      </c>
      <c r="AC12756" s="1">
        <v>3</v>
      </c>
      <c r="AD12756" s="38" t="s">
        <v>337</v>
      </c>
      <c r="AE12756" s="61" t="s">
        <v>136</v>
      </c>
      <c r="AF12756" s="49">
        <v>115</v>
      </c>
      <c r="AG12756" s="44">
        <v>30</v>
      </c>
      <c r="AH12756">
        <v>37</v>
      </c>
      <c r="AL12756" t="s">
        <v>22</v>
      </c>
      <c r="AM12756">
        <v>72</v>
      </c>
    </row>
    <row r="12757" spans="28:39">
      <c r="AB12757" s="59" t="s">
        <v>656</v>
      </c>
      <c r="AC12757" s="1">
        <v>3</v>
      </c>
      <c r="AD12757" s="38" t="s">
        <v>337</v>
      </c>
      <c r="AE12757" s="61" t="s">
        <v>136</v>
      </c>
      <c r="AF12757" s="49">
        <v>115</v>
      </c>
      <c r="AG12757" s="45">
        <v>40</v>
      </c>
      <c r="AH12757">
        <v>29</v>
      </c>
      <c r="AL12757" t="s">
        <v>22</v>
      </c>
      <c r="AM12757">
        <v>72</v>
      </c>
    </row>
    <row r="12758" spans="28:39">
      <c r="AB12758" s="59" t="s">
        <v>656</v>
      </c>
      <c r="AC12758" s="1">
        <v>3</v>
      </c>
      <c r="AD12758" s="38" t="s">
        <v>337</v>
      </c>
      <c r="AE12758" s="61" t="s">
        <v>136</v>
      </c>
      <c r="AF12758" s="49">
        <v>115</v>
      </c>
      <c r="AG12758" s="46">
        <v>50</v>
      </c>
      <c r="AH12758">
        <v>23</v>
      </c>
      <c r="AL12758" t="s">
        <v>22</v>
      </c>
      <c r="AM12758">
        <v>72</v>
      </c>
    </row>
    <row r="12759" spans="28:39">
      <c r="AB12759" s="59" t="s">
        <v>656</v>
      </c>
      <c r="AC12759" s="1">
        <v>3</v>
      </c>
      <c r="AD12759" s="38" t="s">
        <v>337</v>
      </c>
      <c r="AE12759" s="61" t="s">
        <v>136</v>
      </c>
      <c r="AF12759" s="49">
        <v>115</v>
      </c>
      <c r="AG12759" s="47">
        <v>60</v>
      </c>
      <c r="AH12759">
        <v>19</v>
      </c>
      <c r="AL12759" t="s">
        <v>22</v>
      </c>
      <c r="AM12759">
        <v>72</v>
      </c>
    </row>
    <row r="12760" spans="28:39">
      <c r="AB12760" s="59" t="s">
        <v>656</v>
      </c>
      <c r="AC12760" s="1">
        <v>3</v>
      </c>
      <c r="AD12760" s="38" t="s">
        <v>337</v>
      </c>
      <c r="AE12760" s="61" t="s">
        <v>136</v>
      </c>
      <c r="AF12760" s="49">
        <v>115</v>
      </c>
      <c r="AG12760" s="48">
        <v>70</v>
      </c>
      <c r="AH12760">
        <v>17</v>
      </c>
      <c r="AL12760" t="s">
        <v>22</v>
      </c>
      <c r="AM12760">
        <v>72</v>
      </c>
    </row>
    <row r="12761" spans="28:39">
      <c r="AB12761" s="59" t="s">
        <v>656</v>
      </c>
      <c r="AC12761" s="1">
        <v>3</v>
      </c>
      <c r="AD12761" s="38" t="s">
        <v>337</v>
      </c>
      <c r="AE12761" s="61" t="s">
        <v>136</v>
      </c>
      <c r="AF12761" s="50">
        <v>120</v>
      </c>
      <c r="AG12761" s="41">
        <v>0</v>
      </c>
      <c r="AH12761">
        <v>62</v>
      </c>
      <c r="AL12761" t="s">
        <v>22</v>
      </c>
      <c r="AM12761">
        <v>72</v>
      </c>
    </row>
    <row r="12762" spans="28:39">
      <c r="AB12762" s="59" t="s">
        <v>656</v>
      </c>
      <c r="AC12762" s="1">
        <v>3</v>
      </c>
      <c r="AD12762" s="38" t="s">
        <v>337</v>
      </c>
      <c r="AE12762" s="61" t="s">
        <v>136</v>
      </c>
      <c r="AF12762" s="50">
        <v>120</v>
      </c>
      <c r="AG12762" s="42">
        <v>10</v>
      </c>
      <c r="AH12762">
        <v>62</v>
      </c>
      <c r="AL12762" t="s">
        <v>22</v>
      </c>
      <c r="AM12762">
        <v>72</v>
      </c>
    </row>
    <row r="12763" spans="28:39">
      <c r="AB12763" s="59" t="s">
        <v>656</v>
      </c>
      <c r="AC12763" s="1">
        <v>3</v>
      </c>
      <c r="AD12763" s="38" t="s">
        <v>337</v>
      </c>
      <c r="AE12763" s="61" t="s">
        <v>136</v>
      </c>
      <c r="AF12763" s="50">
        <v>120</v>
      </c>
      <c r="AG12763" s="43">
        <v>20</v>
      </c>
      <c r="AH12763">
        <v>54</v>
      </c>
      <c r="AL12763" t="s">
        <v>22</v>
      </c>
      <c r="AM12763">
        <v>72</v>
      </c>
    </row>
    <row r="12764" spans="28:39">
      <c r="AB12764" s="59" t="s">
        <v>656</v>
      </c>
      <c r="AC12764" s="1">
        <v>3</v>
      </c>
      <c r="AD12764" s="38" t="s">
        <v>337</v>
      </c>
      <c r="AE12764" s="61" t="s">
        <v>136</v>
      </c>
      <c r="AF12764" s="50">
        <v>120</v>
      </c>
      <c r="AG12764" s="44">
        <v>30</v>
      </c>
      <c r="AH12764">
        <v>37</v>
      </c>
      <c r="AL12764" t="s">
        <v>22</v>
      </c>
      <c r="AM12764">
        <v>72</v>
      </c>
    </row>
    <row r="12765" spans="28:39">
      <c r="AB12765" s="59" t="s">
        <v>656</v>
      </c>
      <c r="AC12765" s="1">
        <v>3</v>
      </c>
      <c r="AD12765" s="38" t="s">
        <v>337</v>
      </c>
      <c r="AE12765" s="61" t="s">
        <v>136</v>
      </c>
      <c r="AF12765" s="50">
        <v>120</v>
      </c>
      <c r="AG12765" s="45">
        <v>40</v>
      </c>
      <c r="AH12765">
        <v>29</v>
      </c>
      <c r="AL12765" t="s">
        <v>22</v>
      </c>
      <c r="AM12765">
        <v>72</v>
      </c>
    </row>
    <row r="12766" spans="28:39">
      <c r="AB12766" s="59" t="s">
        <v>656</v>
      </c>
      <c r="AC12766" s="1">
        <v>3</v>
      </c>
      <c r="AD12766" s="38" t="s">
        <v>337</v>
      </c>
      <c r="AE12766" s="61" t="s">
        <v>136</v>
      </c>
      <c r="AF12766" s="50">
        <v>120</v>
      </c>
      <c r="AG12766" s="46">
        <v>50</v>
      </c>
      <c r="AH12766">
        <v>23</v>
      </c>
      <c r="AL12766" t="s">
        <v>22</v>
      </c>
      <c r="AM12766">
        <v>72</v>
      </c>
    </row>
    <row r="12767" spans="28:39">
      <c r="AB12767" s="59" t="s">
        <v>656</v>
      </c>
      <c r="AC12767" s="1">
        <v>3</v>
      </c>
      <c r="AD12767" s="38" t="s">
        <v>337</v>
      </c>
      <c r="AE12767" s="61" t="s">
        <v>136</v>
      </c>
      <c r="AF12767" s="50">
        <v>120</v>
      </c>
      <c r="AG12767" s="47">
        <v>60</v>
      </c>
      <c r="AH12767">
        <v>19</v>
      </c>
      <c r="AL12767" t="s">
        <v>22</v>
      </c>
      <c r="AM12767">
        <v>72</v>
      </c>
    </row>
    <row r="12768" spans="28:39">
      <c r="AB12768" s="59" t="s">
        <v>656</v>
      </c>
      <c r="AC12768" s="1">
        <v>3</v>
      </c>
      <c r="AD12768" s="38" t="s">
        <v>337</v>
      </c>
      <c r="AE12768" s="61" t="s">
        <v>136</v>
      </c>
      <c r="AF12768" s="50">
        <v>120</v>
      </c>
      <c r="AG12768" s="48">
        <v>70</v>
      </c>
      <c r="AH12768">
        <v>17</v>
      </c>
      <c r="AL12768" t="s">
        <v>22</v>
      </c>
      <c r="AM12768">
        <v>72</v>
      </c>
    </row>
    <row r="12769" spans="28:39">
      <c r="AB12769" s="59" t="s">
        <v>656</v>
      </c>
      <c r="AC12769" s="1">
        <v>3</v>
      </c>
      <c r="AD12769" s="38" t="s">
        <v>337</v>
      </c>
      <c r="AE12769" s="61" t="s">
        <v>136</v>
      </c>
      <c r="AF12769" s="51">
        <v>130</v>
      </c>
      <c r="AG12769" s="41">
        <v>0</v>
      </c>
      <c r="AH12769">
        <v>59</v>
      </c>
      <c r="AL12769" t="s">
        <v>22</v>
      </c>
      <c r="AM12769">
        <v>72</v>
      </c>
    </row>
    <row r="12770" spans="28:39">
      <c r="AB12770" s="59" t="s">
        <v>656</v>
      </c>
      <c r="AC12770" s="1">
        <v>3</v>
      </c>
      <c r="AD12770" s="38" t="s">
        <v>337</v>
      </c>
      <c r="AE12770" s="61" t="s">
        <v>136</v>
      </c>
      <c r="AF12770" s="51">
        <v>130</v>
      </c>
      <c r="AG12770" s="42">
        <v>10</v>
      </c>
      <c r="AH12770">
        <v>59</v>
      </c>
      <c r="AL12770" t="s">
        <v>22</v>
      </c>
      <c r="AM12770">
        <v>72</v>
      </c>
    </row>
    <row r="12771" spans="28:39">
      <c r="AB12771" s="59" t="s">
        <v>656</v>
      </c>
      <c r="AC12771" s="1">
        <v>3</v>
      </c>
      <c r="AD12771" s="38" t="s">
        <v>337</v>
      </c>
      <c r="AE12771" s="61" t="s">
        <v>136</v>
      </c>
      <c r="AF12771" s="51">
        <v>130</v>
      </c>
      <c r="AG12771" s="43">
        <v>20</v>
      </c>
      <c r="AH12771">
        <v>54</v>
      </c>
      <c r="AL12771" t="s">
        <v>22</v>
      </c>
      <c r="AM12771">
        <v>72</v>
      </c>
    </row>
    <row r="12772" spans="28:39">
      <c r="AB12772" s="59" t="s">
        <v>656</v>
      </c>
      <c r="AC12772" s="1">
        <v>3</v>
      </c>
      <c r="AD12772" s="38" t="s">
        <v>337</v>
      </c>
      <c r="AE12772" s="61" t="s">
        <v>136</v>
      </c>
      <c r="AF12772" s="51">
        <v>130</v>
      </c>
      <c r="AG12772" s="44">
        <v>30</v>
      </c>
      <c r="AH12772">
        <v>37</v>
      </c>
      <c r="AL12772" t="s">
        <v>22</v>
      </c>
      <c r="AM12772">
        <v>72</v>
      </c>
    </row>
    <row r="12773" spans="28:39">
      <c r="AB12773" s="59" t="s">
        <v>656</v>
      </c>
      <c r="AC12773" s="1">
        <v>3</v>
      </c>
      <c r="AD12773" s="38" t="s">
        <v>337</v>
      </c>
      <c r="AE12773" s="61" t="s">
        <v>136</v>
      </c>
      <c r="AF12773" s="51">
        <v>130</v>
      </c>
      <c r="AG12773" s="45">
        <v>40</v>
      </c>
      <c r="AH12773">
        <v>29</v>
      </c>
      <c r="AL12773" t="s">
        <v>22</v>
      </c>
      <c r="AM12773">
        <v>72</v>
      </c>
    </row>
    <row r="12774" spans="28:39">
      <c r="AB12774" s="59" t="s">
        <v>656</v>
      </c>
      <c r="AC12774" s="1">
        <v>3</v>
      </c>
      <c r="AD12774" s="38" t="s">
        <v>337</v>
      </c>
      <c r="AE12774" s="61" t="s">
        <v>136</v>
      </c>
      <c r="AF12774" s="51">
        <v>130</v>
      </c>
      <c r="AG12774" s="46">
        <v>50</v>
      </c>
      <c r="AH12774">
        <v>23</v>
      </c>
      <c r="AL12774" t="s">
        <v>22</v>
      </c>
      <c r="AM12774">
        <v>72</v>
      </c>
    </row>
    <row r="12775" spans="28:39">
      <c r="AB12775" s="59" t="s">
        <v>656</v>
      </c>
      <c r="AC12775" s="1">
        <v>3</v>
      </c>
      <c r="AD12775" s="38" t="s">
        <v>337</v>
      </c>
      <c r="AE12775" s="61" t="s">
        <v>136</v>
      </c>
      <c r="AF12775" s="51">
        <v>130</v>
      </c>
      <c r="AG12775" s="47">
        <v>60</v>
      </c>
      <c r="AH12775">
        <v>19</v>
      </c>
      <c r="AL12775" t="s">
        <v>22</v>
      </c>
      <c r="AM12775">
        <v>72</v>
      </c>
    </row>
    <row r="12776" spans="28:39">
      <c r="AB12776" s="59" t="s">
        <v>656</v>
      </c>
      <c r="AC12776" s="1">
        <v>3</v>
      </c>
      <c r="AD12776" s="38" t="s">
        <v>337</v>
      </c>
      <c r="AE12776" s="61" t="s">
        <v>136</v>
      </c>
      <c r="AF12776" s="51">
        <v>130</v>
      </c>
      <c r="AG12776" s="48">
        <v>70</v>
      </c>
      <c r="AH12776">
        <v>17</v>
      </c>
      <c r="AL12776" t="s">
        <v>22</v>
      </c>
      <c r="AM12776">
        <v>72</v>
      </c>
    </row>
    <row r="12777" spans="28:39">
      <c r="AB12777" s="59" t="s">
        <v>656</v>
      </c>
      <c r="AC12777" s="1">
        <v>3</v>
      </c>
      <c r="AD12777" s="38" t="s">
        <v>337</v>
      </c>
      <c r="AE12777" s="61" t="s">
        <v>136</v>
      </c>
      <c r="AF12777" s="52">
        <v>140</v>
      </c>
      <c r="AG12777" s="41">
        <v>0</v>
      </c>
      <c r="AH12777">
        <v>56</v>
      </c>
      <c r="AL12777" t="s">
        <v>22</v>
      </c>
      <c r="AM12777">
        <v>72</v>
      </c>
    </row>
    <row r="12778" spans="28:39">
      <c r="AB12778" s="59" t="s">
        <v>656</v>
      </c>
      <c r="AC12778" s="1">
        <v>3</v>
      </c>
      <c r="AD12778" s="38" t="s">
        <v>337</v>
      </c>
      <c r="AE12778" s="61" t="s">
        <v>136</v>
      </c>
      <c r="AF12778" s="52">
        <v>140</v>
      </c>
      <c r="AG12778" s="42">
        <v>10</v>
      </c>
      <c r="AH12778">
        <v>56</v>
      </c>
      <c r="AL12778" t="s">
        <v>22</v>
      </c>
      <c r="AM12778">
        <v>72</v>
      </c>
    </row>
    <row r="12779" spans="28:39">
      <c r="AB12779" s="59" t="s">
        <v>656</v>
      </c>
      <c r="AC12779" s="1">
        <v>3</v>
      </c>
      <c r="AD12779" s="38" t="s">
        <v>337</v>
      </c>
      <c r="AE12779" s="61" t="s">
        <v>136</v>
      </c>
      <c r="AF12779" s="52">
        <v>140</v>
      </c>
      <c r="AG12779" s="43">
        <v>20</v>
      </c>
      <c r="AH12779">
        <v>54</v>
      </c>
      <c r="AL12779" t="s">
        <v>22</v>
      </c>
      <c r="AM12779">
        <v>72</v>
      </c>
    </row>
    <row r="12780" spans="28:39">
      <c r="AB12780" s="59" t="s">
        <v>656</v>
      </c>
      <c r="AC12780" s="1">
        <v>3</v>
      </c>
      <c r="AD12780" s="38" t="s">
        <v>337</v>
      </c>
      <c r="AE12780" s="61" t="s">
        <v>136</v>
      </c>
      <c r="AF12780" s="52">
        <v>140</v>
      </c>
      <c r="AG12780" s="44">
        <v>30</v>
      </c>
      <c r="AH12780">
        <v>37</v>
      </c>
      <c r="AL12780" t="s">
        <v>22</v>
      </c>
      <c r="AM12780">
        <v>72</v>
      </c>
    </row>
    <row r="12781" spans="28:39">
      <c r="AB12781" s="59" t="s">
        <v>656</v>
      </c>
      <c r="AC12781" s="1">
        <v>3</v>
      </c>
      <c r="AD12781" s="38" t="s">
        <v>337</v>
      </c>
      <c r="AE12781" s="61" t="s">
        <v>136</v>
      </c>
      <c r="AF12781" s="52">
        <v>140</v>
      </c>
      <c r="AG12781" s="45">
        <v>40</v>
      </c>
      <c r="AH12781">
        <v>29</v>
      </c>
      <c r="AL12781" t="s">
        <v>22</v>
      </c>
      <c r="AM12781">
        <v>72</v>
      </c>
    </row>
    <row r="12782" spans="28:39">
      <c r="AB12782" s="59" t="s">
        <v>656</v>
      </c>
      <c r="AC12782" s="1">
        <v>3</v>
      </c>
      <c r="AD12782" s="38" t="s">
        <v>337</v>
      </c>
      <c r="AE12782" s="61" t="s">
        <v>136</v>
      </c>
      <c r="AF12782" s="52">
        <v>140</v>
      </c>
      <c r="AG12782" s="46">
        <v>50</v>
      </c>
      <c r="AH12782">
        <v>23</v>
      </c>
      <c r="AL12782" t="s">
        <v>22</v>
      </c>
      <c r="AM12782">
        <v>72</v>
      </c>
    </row>
    <row r="12783" spans="28:39">
      <c r="AB12783" s="59" t="s">
        <v>656</v>
      </c>
      <c r="AC12783" s="1">
        <v>3</v>
      </c>
      <c r="AD12783" s="38" t="s">
        <v>337</v>
      </c>
      <c r="AE12783" s="61" t="s">
        <v>136</v>
      </c>
      <c r="AF12783" s="52">
        <v>140</v>
      </c>
      <c r="AG12783" s="47">
        <v>60</v>
      </c>
      <c r="AH12783">
        <v>19</v>
      </c>
      <c r="AL12783" t="s">
        <v>22</v>
      </c>
      <c r="AM12783">
        <v>72</v>
      </c>
    </row>
    <row r="12784" spans="28:39">
      <c r="AB12784" s="59" t="s">
        <v>656</v>
      </c>
      <c r="AC12784" s="1">
        <v>3</v>
      </c>
      <c r="AD12784" s="38" t="s">
        <v>337</v>
      </c>
      <c r="AE12784" s="61" t="s">
        <v>136</v>
      </c>
      <c r="AF12784" s="52">
        <v>140</v>
      </c>
      <c r="AG12784" s="48">
        <v>70</v>
      </c>
      <c r="AH12784">
        <v>17</v>
      </c>
      <c r="AL12784" t="s">
        <v>22</v>
      </c>
      <c r="AM12784">
        <v>72</v>
      </c>
    </row>
    <row r="12785" spans="28:39">
      <c r="AB12785" s="59" t="s">
        <v>656</v>
      </c>
      <c r="AC12785" s="1">
        <v>3</v>
      </c>
      <c r="AD12785" s="38" t="s">
        <v>337</v>
      </c>
      <c r="AE12785" s="61" t="s">
        <v>136</v>
      </c>
      <c r="AF12785" s="53">
        <v>150</v>
      </c>
      <c r="AG12785" s="41">
        <v>0</v>
      </c>
      <c r="AH12785">
        <v>53</v>
      </c>
      <c r="AL12785" t="s">
        <v>22</v>
      </c>
      <c r="AM12785">
        <v>72</v>
      </c>
    </row>
    <row r="12786" spans="28:39">
      <c r="AB12786" s="59" t="s">
        <v>656</v>
      </c>
      <c r="AC12786" s="1">
        <v>3</v>
      </c>
      <c r="AD12786" s="38" t="s">
        <v>337</v>
      </c>
      <c r="AE12786" s="61" t="s">
        <v>136</v>
      </c>
      <c r="AF12786" s="53">
        <v>150</v>
      </c>
      <c r="AG12786" s="42">
        <v>10</v>
      </c>
      <c r="AH12786">
        <v>53</v>
      </c>
      <c r="AL12786" t="s">
        <v>22</v>
      </c>
      <c r="AM12786">
        <v>72</v>
      </c>
    </row>
    <row r="12787" spans="28:39">
      <c r="AB12787" s="59" t="s">
        <v>656</v>
      </c>
      <c r="AC12787" s="1">
        <v>3</v>
      </c>
      <c r="AD12787" s="38" t="s">
        <v>337</v>
      </c>
      <c r="AE12787" s="61" t="s">
        <v>136</v>
      </c>
      <c r="AF12787" s="53">
        <v>150</v>
      </c>
      <c r="AG12787" s="43">
        <v>20</v>
      </c>
      <c r="AH12787">
        <v>53</v>
      </c>
      <c r="AL12787" t="s">
        <v>22</v>
      </c>
      <c r="AM12787">
        <v>72</v>
      </c>
    </row>
    <row r="12788" spans="28:39">
      <c r="AB12788" s="59" t="s">
        <v>656</v>
      </c>
      <c r="AC12788" s="1">
        <v>3</v>
      </c>
      <c r="AD12788" s="38" t="s">
        <v>337</v>
      </c>
      <c r="AE12788" s="61" t="s">
        <v>136</v>
      </c>
      <c r="AF12788" s="53">
        <v>150</v>
      </c>
      <c r="AG12788" s="44">
        <v>30</v>
      </c>
      <c r="AH12788">
        <v>37</v>
      </c>
      <c r="AL12788" t="s">
        <v>22</v>
      </c>
      <c r="AM12788">
        <v>72</v>
      </c>
    </row>
    <row r="12789" spans="28:39">
      <c r="AB12789" s="59" t="s">
        <v>656</v>
      </c>
      <c r="AC12789" s="1">
        <v>3</v>
      </c>
      <c r="AD12789" s="38" t="s">
        <v>337</v>
      </c>
      <c r="AE12789" s="61" t="s">
        <v>136</v>
      </c>
      <c r="AF12789" s="53">
        <v>150</v>
      </c>
      <c r="AG12789" s="45">
        <v>40</v>
      </c>
      <c r="AH12789">
        <v>29</v>
      </c>
      <c r="AL12789" t="s">
        <v>22</v>
      </c>
      <c r="AM12789">
        <v>72</v>
      </c>
    </row>
    <row r="12790" spans="28:39">
      <c r="AB12790" s="59" t="s">
        <v>656</v>
      </c>
      <c r="AC12790" s="1">
        <v>3</v>
      </c>
      <c r="AD12790" s="38" t="s">
        <v>337</v>
      </c>
      <c r="AE12790" s="61" t="s">
        <v>136</v>
      </c>
      <c r="AF12790" s="53">
        <v>150</v>
      </c>
      <c r="AG12790" s="46">
        <v>50</v>
      </c>
      <c r="AH12790">
        <v>23</v>
      </c>
      <c r="AL12790" t="s">
        <v>22</v>
      </c>
      <c r="AM12790">
        <v>72</v>
      </c>
    </row>
    <row r="12791" spans="28:39">
      <c r="AB12791" s="59" t="s">
        <v>656</v>
      </c>
      <c r="AC12791" s="1">
        <v>3</v>
      </c>
      <c r="AD12791" s="38" t="s">
        <v>337</v>
      </c>
      <c r="AE12791" s="61" t="s">
        <v>136</v>
      </c>
      <c r="AF12791" s="53">
        <v>150</v>
      </c>
      <c r="AG12791" s="47">
        <v>60</v>
      </c>
      <c r="AH12791">
        <v>19</v>
      </c>
      <c r="AL12791" t="s">
        <v>22</v>
      </c>
      <c r="AM12791">
        <v>72</v>
      </c>
    </row>
    <row r="12792" spans="28:39">
      <c r="AB12792" s="59" t="s">
        <v>656</v>
      </c>
      <c r="AC12792" s="1">
        <v>3</v>
      </c>
      <c r="AD12792" s="38" t="s">
        <v>337</v>
      </c>
      <c r="AE12792" s="61" t="s">
        <v>136</v>
      </c>
      <c r="AF12792" s="53">
        <v>150</v>
      </c>
      <c r="AG12792" s="48">
        <v>70</v>
      </c>
      <c r="AH12792">
        <v>17</v>
      </c>
      <c r="AL12792" t="s">
        <v>22</v>
      </c>
      <c r="AM12792">
        <v>72</v>
      </c>
    </row>
    <row r="12793" spans="28:39">
      <c r="AB12793" s="59" t="s">
        <v>656</v>
      </c>
      <c r="AC12793" s="1">
        <v>3</v>
      </c>
      <c r="AD12793" s="38" t="s">
        <v>337</v>
      </c>
      <c r="AE12793" s="61" t="s">
        <v>136</v>
      </c>
      <c r="AF12793" s="54">
        <v>160</v>
      </c>
      <c r="AG12793" s="41">
        <v>0</v>
      </c>
      <c r="AH12793">
        <v>51</v>
      </c>
      <c r="AL12793" t="s">
        <v>22</v>
      </c>
      <c r="AM12793">
        <v>72</v>
      </c>
    </row>
    <row r="12794" spans="28:39">
      <c r="AB12794" s="59" t="s">
        <v>656</v>
      </c>
      <c r="AC12794" s="1">
        <v>3</v>
      </c>
      <c r="AD12794" s="38" t="s">
        <v>337</v>
      </c>
      <c r="AE12794" s="61" t="s">
        <v>136</v>
      </c>
      <c r="AF12794" s="54">
        <v>160</v>
      </c>
      <c r="AG12794" s="42">
        <v>10</v>
      </c>
      <c r="AH12794">
        <v>51</v>
      </c>
      <c r="AL12794" t="s">
        <v>22</v>
      </c>
      <c r="AM12794">
        <v>72</v>
      </c>
    </row>
    <row r="12795" spans="28:39">
      <c r="AB12795" s="59" t="s">
        <v>656</v>
      </c>
      <c r="AC12795" s="1">
        <v>3</v>
      </c>
      <c r="AD12795" s="38" t="s">
        <v>337</v>
      </c>
      <c r="AE12795" s="61" t="s">
        <v>136</v>
      </c>
      <c r="AF12795" s="54">
        <v>160</v>
      </c>
      <c r="AG12795" s="43">
        <v>20</v>
      </c>
      <c r="AH12795">
        <v>51</v>
      </c>
      <c r="AL12795" t="s">
        <v>22</v>
      </c>
      <c r="AM12795">
        <v>72</v>
      </c>
    </row>
    <row r="12796" spans="28:39">
      <c r="AB12796" s="59" t="s">
        <v>656</v>
      </c>
      <c r="AC12796" s="1">
        <v>3</v>
      </c>
      <c r="AD12796" s="38" t="s">
        <v>337</v>
      </c>
      <c r="AE12796" s="61" t="s">
        <v>136</v>
      </c>
      <c r="AF12796" s="54">
        <v>160</v>
      </c>
      <c r="AG12796" s="44">
        <v>30</v>
      </c>
      <c r="AH12796">
        <v>37</v>
      </c>
      <c r="AL12796" t="s">
        <v>22</v>
      </c>
      <c r="AM12796">
        <v>72</v>
      </c>
    </row>
    <row r="12797" spans="28:39">
      <c r="AB12797" s="59" t="s">
        <v>656</v>
      </c>
      <c r="AC12797" s="1">
        <v>3</v>
      </c>
      <c r="AD12797" s="38" t="s">
        <v>337</v>
      </c>
      <c r="AE12797" s="61" t="s">
        <v>136</v>
      </c>
      <c r="AF12797" s="54">
        <v>160</v>
      </c>
      <c r="AG12797" s="45">
        <v>40</v>
      </c>
      <c r="AH12797">
        <v>29</v>
      </c>
      <c r="AL12797" t="s">
        <v>22</v>
      </c>
      <c r="AM12797">
        <v>72</v>
      </c>
    </row>
    <row r="12798" spans="28:39">
      <c r="AB12798" s="59" t="s">
        <v>656</v>
      </c>
      <c r="AC12798" s="1">
        <v>3</v>
      </c>
      <c r="AD12798" s="38" t="s">
        <v>337</v>
      </c>
      <c r="AE12798" s="61" t="s">
        <v>136</v>
      </c>
      <c r="AF12798" s="54">
        <v>160</v>
      </c>
      <c r="AG12798" s="46">
        <v>50</v>
      </c>
      <c r="AH12798">
        <v>23</v>
      </c>
      <c r="AL12798" t="s">
        <v>22</v>
      </c>
      <c r="AM12798">
        <v>72</v>
      </c>
    </row>
    <row r="12799" spans="28:39">
      <c r="AB12799" s="59" t="s">
        <v>656</v>
      </c>
      <c r="AC12799" s="1">
        <v>3</v>
      </c>
      <c r="AD12799" s="38" t="s">
        <v>337</v>
      </c>
      <c r="AE12799" s="61" t="s">
        <v>136</v>
      </c>
      <c r="AF12799" s="54">
        <v>160</v>
      </c>
      <c r="AG12799" s="47">
        <v>60</v>
      </c>
      <c r="AH12799">
        <v>19</v>
      </c>
      <c r="AL12799" t="s">
        <v>22</v>
      </c>
      <c r="AM12799">
        <v>72</v>
      </c>
    </row>
    <row r="12800" spans="28:39">
      <c r="AB12800" s="59" t="s">
        <v>656</v>
      </c>
      <c r="AC12800" s="1">
        <v>3</v>
      </c>
      <c r="AD12800" s="38" t="s">
        <v>337</v>
      </c>
      <c r="AE12800" s="61" t="s">
        <v>136</v>
      </c>
      <c r="AF12800" s="54">
        <v>160</v>
      </c>
      <c r="AG12800" s="48">
        <v>70</v>
      </c>
      <c r="AH12800">
        <v>17</v>
      </c>
      <c r="AL12800" t="s">
        <v>22</v>
      </c>
      <c r="AM12800">
        <v>72</v>
      </c>
    </row>
    <row r="12801" spans="28:39">
      <c r="AB12801" s="59" t="s">
        <v>656</v>
      </c>
      <c r="AC12801" s="1">
        <v>3</v>
      </c>
      <c r="AD12801" s="38" t="s">
        <v>337</v>
      </c>
      <c r="AE12801" s="61" t="s">
        <v>136</v>
      </c>
      <c r="AF12801" s="55">
        <v>170</v>
      </c>
      <c r="AG12801" s="41">
        <v>0</v>
      </c>
      <c r="AH12801">
        <v>49</v>
      </c>
      <c r="AL12801" t="s">
        <v>22</v>
      </c>
      <c r="AM12801">
        <v>72</v>
      </c>
    </row>
    <row r="12802" spans="28:39">
      <c r="AB12802" s="59" t="s">
        <v>656</v>
      </c>
      <c r="AC12802" s="1">
        <v>3</v>
      </c>
      <c r="AD12802" s="38" t="s">
        <v>337</v>
      </c>
      <c r="AE12802" s="61" t="s">
        <v>136</v>
      </c>
      <c r="AF12802" s="55">
        <v>170</v>
      </c>
      <c r="AG12802" s="42">
        <v>10</v>
      </c>
      <c r="AH12802">
        <v>49</v>
      </c>
      <c r="AL12802" t="s">
        <v>22</v>
      </c>
      <c r="AM12802">
        <v>72</v>
      </c>
    </row>
    <row r="12803" spans="28:39">
      <c r="AB12803" s="59" t="s">
        <v>656</v>
      </c>
      <c r="AC12803" s="1">
        <v>3</v>
      </c>
      <c r="AD12803" s="38" t="s">
        <v>337</v>
      </c>
      <c r="AE12803" s="61" t="s">
        <v>136</v>
      </c>
      <c r="AF12803" s="55">
        <v>170</v>
      </c>
      <c r="AG12803" s="43">
        <v>20</v>
      </c>
      <c r="AH12803">
        <v>49</v>
      </c>
      <c r="AL12803" t="s">
        <v>22</v>
      </c>
      <c r="AM12803">
        <v>72</v>
      </c>
    </row>
    <row r="12804" spans="28:39">
      <c r="AB12804" s="59" t="s">
        <v>656</v>
      </c>
      <c r="AC12804" s="1">
        <v>3</v>
      </c>
      <c r="AD12804" s="38" t="s">
        <v>337</v>
      </c>
      <c r="AE12804" s="61" t="s">
        <v>136</v>
      </c>
      <c r="AF12804" s="55">
        <v>170</v>
      </c>
      <c r="AG12804" s="44">
        <v>30</v>
      </c>
      <c r="AH12804">
        <v>37</v>
      </c>
      <c r="AL12804" t="s">
        <v>22</v>
      </c>
      <c r="AM12804">
        <v>72</v>
      </c>
    </row>
    <row r="12805" spans="28:39">
      <c r="AB12805" s="59" t="s">
        <v>656</v>
      </c>
      <c r="AC12805" s="1">
        <v>3</v>
      </c>
      <c r="AD12805" s="38" t="s">
        <v>337</v>
      </c>
      <c r="AE12805" s="61" t="s">
        <v>136</v>
      </c>
      <c r="AF12805" s="55">
        <v>170</v>
      </c>
      <c r="AG12805" s="45">
        <v>40</v>
      </c>
      <c r="AH12805">
        <v>29</v>
      </c>
      <c r="AL12805" t="s">
        <v>22</v>
      </c>
      <c r="AM12805">
        <v>72</v>
      </c>
    </row>
    <row r="12806" spans="28:39">
      <c r="AB12806" s="59" t="s">
        <v>656</v>
      </c>
      <c r="AC12806" s="1">
        <v>3</v>
      </c>
      <c r="AD12806" s="38" t="s">
        <v>337</v>
      </c>
      <c r="AE12806" s="61" t="s">
        <v>136</v>
      </c>
      <c r="AF12806" s="55">
        <v>170</v>
      </c>
      <c r="AG12806" s="46">
        <v>50</v>
      </c>
      <c r="AH12806">
        <v>23</v>
      </c>
      <c r="AL12806" t="s">
        <v>22</v>
      </c>
      <c r="AM12806">
        <v>72</v>
      </c>
    </row>
    <row r="12807" spans="28:39">
      <c r="AB12807" s="59" t="s">
        <v>656</v>
      </c>
      <c r="AC12807" s="1">
        <v>3</v>
      </c>
      <c r="AD12807" s="38" t="s">
        <v>337</v>
      </c>
      <c r="AE12807" s="61" t="s">
        <v>136</v>
      </c>
      <c r="AF12807" s="55">
        <v>170</v>
      </c>
      <c r="AG12807" s="47">
        <v>60</v>
      </c>
      <c r="AH12807">
        <v>19</v>
      </c>
      <c r="AL12807" t="s">
        <v>22</v>
      </c>
      <c r="AM12807">
        <v>72</v>
      </c>
    </row>
    <row r="12808" spans="28:39">
      <c r="AB12808" s="59" t="s">
        <v>656</v>
      </c>
      <c r="AC12808" s="1">
        <v>3</v>
      </c>
      <c r="AD12808" s="38" t="s">
        <v>337</v>
      </c>
      <c r="AE12808" s="61" t="s">
        <v>136</v>
      </c>
      <c r="AF12808" s="55">
        <v>170</v>
      </c>
      <c r="AG12808" s="48">
        <v>70</v>
      </c>
      <c r="AH12808">
        <v>17</v>
      </c>
      <c r="AL12808" t="s">
        <v>22</v>
      </c>
      <c r="AM12808">
        <v>72</v>
      </c>
    </row>
    <row r="12809" spans="28:39">
      <c r="AB12809" s="59" t="s">
        <v>656</v>
      </c>
      <c r="AC12809" s="1">
        <v>3</v>
      </c>
      <c r="AD12809" s="38" t="s">
        <v>337</v>
      </c>
      <c r="AE12809" s="61" t="s">
        <v>136</v>
      </c>
      <c r="AF12809" s="56">
        <v>180</v>
      </c>
      <c r="AG12809" s="41">
        <v>0</v>
      </c>
      <c r="AH12809">
        <v>48</v>
      </c>
      <c r="AL12809" t="s">
        <v>22</v>
      </c>
      <c r="AM12809">
        <v>72</v>
      </c>
    </row>
    <row r="12810" spans="28:39">
      <c r="AB12810" s="59" t="s">
        <v>656</v>
      </c>
      <c r="AC12810" s="1">
        <v>3</v>
      </c>
      <c r="AD12810" s="38" t="s">
        <v>337</v>
      </c>
      <c r="AE12810" s="61" t="s">
        <v>136</v>
      </c>
      <c r="AF12810" s="56">
        <v>180</v>
      </c>
      <c r="AG12810" s="42">
        <v>10</v>
      </c>
      <c r="AH12810">
        <v>48</v>
      </c>
      <c r="AL12810" t="s">
        <v>22</v>
      </c>
      <c r="AM12810">
        <v>72</v>
      </c>
    </row>
    <row r="12811" spans="28:39">
      <c r="AB12811" s="59" t="s">
        <v>656</v>
      </c>
      <c r="AC12811" s="1">
        <v>3</v>
      </c>
      <c r="AD12811" s="38" t="s">
        <v>337</v>
      </c>
      <c r="AE12811" s="61" t="s">
        <v>136</v>
      </c>
      <c r="AF12811" s="56">
        <v>180</v>
      </c>
      <c r="AG12811" s="43">
        <v>20</v>
      </c>
      <c r="AH12811">
        <v>48</v>
      </c>
      <c r="AL12811" t="s">
        <v>22</v>
      </c>
      <c r="AM12811">
        <v>72</v>
      </c>
    </row>
    <row r="12812" spans="28:39">
      <c r="AB12812" s="59" t="s">
        <v>656</v>
      </c>
      <c r="AC12812" s="1">
        <v>3</v>
      </c>
      <c r="AD12812" s="38" t="s">
        <v>337</v>
      </c>
      <c r="AE12812" s="61" t="s">
        <v>136</v>
      </c>
      <c r="AF12812" s="56">
        <v>180</v>
      </c>
      <c r="AG12812" s="44">
        <v>30</v>
      </c>
      <c r="AH12812">
        <v>37</v>
      </c>
      <c r="AL12812" t="s">
        <v>22</v>
      </c>
      <c r="AM12812">
        <v>72</v>
      </c>
    </row>
    <row r="12813" spans="28:39">
      <c r="AB12813" s="59" t="s">
        <v>656</v>
      </c>
      <c r="AC12813" s="1">
        <v>3</v>
      </c>
      <c r="AD12813" s="38" t="s">
        <v>337</v>
      </c>
      <c r="AE12813" s="61" t="s">
        <v>136</v>
      </c>
      <c r="AF12813" s="56">
        <v>180</v>
      </c>
      <c r="AG12813" s="45">
        <v>40</v>
      </c>
      <c r="AH12813">
        <v>29</v>
      </c>
      <c r="AL12813" t="s">
        <v>22</v>
      </c>
      <c r="AM12813">
        <v>72</v>
      </c>
    </row>
    <row r="12814" spans="28:39">
      <c r="AB12814" s="59" t="s">
        <v>656</v>
      </c>
      <c r="AC12814" s="1">
        <v>3</v>
      </c>
      <c r="AD12814" s="38" t="s">
        <v>337</v>
      </c>
      <c r="AE12814" s="61" t="s">
        <v>136</v>
      </c>
      <c r="AF12814" s="56">
        <v>180</v>
      </c>
      <c r="AG12814" s="46">
        <v>50</v>
      </c>
      <c r="AH12814">
        <v>23</v>
      </c>
      <c r="AL12814" t="s">
        <v>22</v>
      </c>
      <c r="AM12814">
        <v>72</v>
      </c>
    </row>
    <row r="12815" spans="28:39">
      <c r="AB12815" s="59" t="s">
        <v>656</v>
      </c>
      <c r="AC12815" s="1">
        <v>3</v>
      </c>
      <c r="AD12815" s="38" t="s">
        <v>337</v>
      </c>
      <c r="AE12815" s="61" t="s">
        <v>136</v>
      </c>
      <c r="AF12815" s="56">
        <v>180</v>
      </c>
      <c r="AG12815" s="47">
        <v>60</v>
      </c>
      <c r="AH12815">
        <v>19</v>
      </c>
      <c r="AL12815" t="s">
        <v>22</v>
      </c>
      <c r="AM12815">
        <v>72</v>
      </c>
    </row>
    <row r="12816" spans="28:39">
      <c r="AB12816" s="59" t="s">
        <v>656</v>
      </c>
      <c r="AC12816" s="1">
        <v>3</v>
      </c>
      <c r="AD12816" s="38" t="s">
        <v>337</v>
      </c>
      <c r="AE12816" s="61" t="s">
        <v>136</v>
      </c>
      <c r="AF12816" s="56">
        <v>180</v>
      </c>
      <c r="AG12816" s="48">
        <v>70</v>
      </c>
      <c r="AH12816">
        <v>17</v>
      </c>
      <c r="AL12816" t="s">
        <v>22</v>
      </c>
      <c r="AM12816">
        <v>72</v>
      </c>
    </row>
    <row r="12817" spans="28:39">
      <c r="AB12817" s="59" t="s">
        <v>656</v>
      </c>
      <c r="AC12817" s="1">
        <v>3</v>
      </c>
      <c r="AD12817" s="38" t="s">
        <v>337</v>
      </c>
      <c r="AE12817" s="61" t="s">
        <v>136</v>
      </c>
      <c r="AF12817" s="57">
        <v>200</v>
      </c>
      <c r="AG12817" s="41">
        <v>0</v>
      </c>
      <c r="AH12817">
        <v>44</v>
      </c>
      <c r="AL12817" t="s">
        <v>22</v>
      </c>
      <c r="AM12817">
        <v>72</v>
      </c>
    </row>
    <row r="12818" spans="28:39">
      <c r="AB12818" s="59" t="s">
        <v>656</v>
      </c>
      <c r="AC12818" s="1">
        <v>3</v>
      </c>
      <c r="AD12818" s="38" t="s">
        <v>337</v>
      </c>
      <c r="AE12818" s="61" t="s">
        <v>136</v>
      </c>
      <c r="AF12818" s="57">
        <v>200</v>
      </c>
      <c r="AG12818" s="42">
        <v>10</v>
      </c>
      <c r="AH12818">
        <v>44</v>
      </c>
      <c r="AL12818" t="s">
        <v>22</v>
      </c>
      <c r="AM12818">
        <v>72</v>
      </c>
    </row>
    <row r="12819" spans="28:39">
      <c r="AB12819" s="59" t="s">
        <v>656</v>
      </c>
      <c r="AC12819" s="1">
        <v>3</v>
      </c>
      <c r="AD12819" s="38" t="s">
        <v>337</v>
      </c>
      <c r="AE12819" s="61" t="s">
        <v>136</v>
      </c>
      <c r="AF12819" s="57">
        <v>200</v>
      </c>
      <c r="AG12819" s="43">
        <v>20</v>
      </c>
      <c r="AH12819">
        <v>44</v>
      </c>
      <c r="AL12819" t="s">
        <v>22</v>
      </c>
      <c r="AM12819">
        <v>72</v>
      </c>
    </row>
    <row r="12820" spans="28:39">
      <c r="AB12820" s="59" t="s">
        <v>656</v>
      </c>
      <c r="AC12820" s="1">
        <v>3</v>
      </c>
      <c r="AD12820" s="38" t="s">
        <v>337</v>
      </c>
      <c r="AE12820" s="61" t="s">
        <v>136</v>
      </c>
      <c r="AF12820" s="57">
        <v>200</v>
      </c>
      <c r="AG12820" s="44">
        <v>30</v>
      </c>
      <c r="AH12820">
        <v>37</v>
      </c>
      <c r="AL12820" t="s">
        <v>22</v>
      </c>
      <c r="AM12820">
        <v>72</v>
      </c>
    </row>
    <row r="12821" spans="28:39">
      <c r="AB12821" s="59" t="s">
        <v>656</v>
      </c>
      <c r="AC12821" s="1">
        <v>3</v>
      </c>
      <c r="AD12821" s="38" t="s">
        <v>337</v>
      </c>
      <c r="AE12821" s="61" t="s">
        <v>136</v>
      </c>
      <c r="AF12821" s="57">
        <v>200</v>
      </c>
      <c r="AG12821" s="45">
        <v>40</v>
      </c>
      <c r="AH12821">
        <v>29</v>
      </c>
      <c r="AL12821" t="s">
        <v>22</v>
      </c>
      <c r="AM12821">
        <v>72</v>
      </c>
    </row>
    <row r="12822" spans="28:39">
      <c r="AB12822" s="59" t="s">
        <v>656</v>
      </c>
      <c r="AC12822" s="1">
        <v>3</v>
      </c>
      <c r="AD12822" s="38" t="s">
        <v>337</v>
      </c>
      <c r="AE12822" s="61" t="s">
        <v>136</v>
      </c>
      <c r="AF12822" s="57">
        <v>200</v>
      </c>
      <c r="AG12822" s="46">
        <v>50</v>
      </c>
      <c r="AH12822">
        <v>23</v>
      </c>
      <c r="AL12822" t="s">
        <v>22</v>
      </c>
      <c r="AM12822">
        <v>72</v>
      </c>
    </row>
    <row r="12823" spans="28:39">
      <c r="AB12823" s="59" t="s">
        <v>656</v>
      </c>
      <c r="AC12823" s="1">
        <v>3</v>
      </c>
      <c r="AD12823" s="38" t="s">
        <v>337</v>
      </c>
      <c r="AE12823" s="61" t="s">
        <v>136</v>
      </c>
      <c r="AF12823" s="57">
        <v>200</v>
      </c>
      <c r="AG12823" s="47">
        <v>60</v>
      </c>
      <c r="AH12823">
        <v>19</v>
      </c>
      <c r="AL12823" t="s">
        <v>22</v>
      </c>
      <c r="AM12823">
        <v>72</v>
      </c>
    </row>
    <row r="12824" spans="28:39">
      <c r="AB12824" s="59" t="s">
        <v>656</v>
      </c>
      <c r="AC12824" s="1">
        <v>3</v>
      </c>
      <c r="AD12824" s="38" t="s">
        <v>337</v>
      </c>
      <c r="AE12824" s="61" t="s">
        <v>136</v>
      </c>
      <c r="AF12824" s="57">
        <v>200</v>
      </c>
      <c r="AG12824" s="48">
        <v>70</v>
      </c>
      <c r="AH12824">
        <v>17</v>
      </c>
      <c r="AL12824" t="s">
        <v>22</v>
      </c>
      <c r="AM12824">
        <v>72</v>
      </c>
    </row>
    <row r="12825" spans="28:39">
      <c r="AB12825" s="59" t="s">
        <v>656</v>
      </c>
      <c r="AC12825" s="1">
        <v>3</v>
      </c>
      <c r="AD12825" s="38" t="s">
        <v>427</v>
      </c>
      <c r="AE12825" s="61" t="s">
        <v>136</v>
      </c>
      <c r="AF12825" s="40">
        <v>110</v>
      </c>
      <c r="AG12825" s="41">
        <v>0</v>
      </c>
      <c r="AH12825">
        <v>59</v>
      </c>
      <c r="AL12825" t="s">
        <v>22</v>
      </c>
      <c r="AM12825">
        <v>72</v>
      </c>
    </row>
    <row r="12826" spans="28:39">
      <c r="AB12826" s="59" t="s">
        <v>656</v>
      </c>
      <c r="AC12826" s="1">
        <v>3</v>
      </c>
      <c r="AD12826" s="38" t="s">
        <v>427</v>
      </c>
      <c r="AE12826" s="61" t="s">
        <v>136</v>
      </c>
      <c r="AF12826" s="40">
        <v>110</v>
      </c>
      <c r="AG12826" s="42">
        <v>10</v>
      </c>
      <c r="AH12826">
        <v>59</v>
      </c>
      <c r="AL12826" t="s">
        <v>22</v>
      </c>
      <c r="AM12826">
        <v>72</v>
      </c>
    </row>
    <row r="12827" spans="28:39">
      <c r="AB12827" s="59" t="s">
        <v>656</v>
      </c>
      <c r="AC12827" s="1">
        <v>3</v>
      </c>
      <c r="AD12827" s="38" t="s">
        <v>427</v>
      </c>
      <c r="AE12827" s="61" t="s">
        <v>136</v>
      </c>
      <c r="AF12827" s="40">
        <v>110</v>
      </c>
      <c r="AG12827" s="43">
        <v>20</v>
      </c>
      <c r="AH12827">
        <v>54</v>
      </c>
      <c r="AL12827" t="s">
        <v>22</v>
      </c>
      <c r="AM12827">
        <v>72</v>
      </c>
    </row>
    <row r="12828" spans="28:39">
      <c r="AB12828" s="59" t="s">
        <v>656</v>
      </c>
      <c r="AC12828" s="1">
        <v>3</v>
      </c>
      <c r="AD12828" s="38" t="s">
        <v>427</v>
      </c>
      <c r="AE12828" s="61" t="s">
        <v>136</v>
      </c>
      <c r="AF12828" s="40">
        <v>110</v>
      </c>
      <c r="AG12828" s="44">
        <v>30</v>
      </c>
      <c r="AH12828">
        <v>37</v>
      </c>
      <c r="AL12828" t="s">
        <v>22</v>
      </c>
      <c r="AM12828">
        <v>72</v>
      </c>
    </row>
    <row r="12829" spans="28:39">
      <c r="AB12829" s="59" t="s">
        <v>656</v>
      </c>
      <c r="AC12829" s="1">
        <v>3</v>
      </c>
      <c r="AD12829" s="38" t="s">
        <v>427</v>
      </c>
      <c r="AE12829" s="61" t="s">
        <v>136</v>
      </c>
      <c r="AF12829" s="40">
        <v>110</v>
      </c>
      <c r="AG12829" s="45">
        <v>40</v>
      </c>
      <c r="AH12829">
        <v>29</v>
      </c>
      <c r="AL12829" t="s">
        <v>22</v>
      </c>
      <c r="AM12829">
        <v>72</v>
      </c>
    </row>
    <row r="12830" spans="28:39">
      <c r="AB12830" s="59" t="s">
        <v>656</v>
      </c>
      <c r="AC12830" s="1">
        <v>3</v>
      </c>
      <c r="AD12830" s="38" t="s">
        <v>427</v>
      </c>
      <c r="AE12830" s="61" t="s">
        <v>136</v>
      </c>
      <c r="AF12830" s="40">
        <v>110</v>
      </c>
      <c r="AG12830" s="46">
        <v>50</v>
      </c>
      <c r="AH12830">
        <v>23</v>
      </c>
      <c r="AL12830" t="s">
        <v>22</v>
      </c>
      <c r="AM12830">
        <v>72</v>
      </c>
    </row>
    <row r="12831" spans="28:39">
      <c r="AB12831" s="59" t="s">
        <v>656</v>
      </c>
      <c r="AC12831" s="1">
        <v>3</v>
      </c>
      <c r="AD12831" s="38" t="s">
        <v>427</v>
      </c>
      <c r="AE12831" s="61" t="s">
        <v>136</v>
      </c>
      <c r="AF12831" s="40">
        <v>110</v>
      </c>
      <c r="AG12831" s="47">
        <v>60</v>
      </c>
      <c r="AH12831">
        <v>19</v>
      </c>
      <c r="AL12831" t="s">
        <v>22</v>
      </c>
      <c r="AM12831">
        <v>72</v>
      </c>
    </row>
    <row r="12832" spans="28:39">
      <c r="AB12832" s="59" t="s">
        <v>656</v>
      </c>
      <c r="AC12832" s="1">
        <v>3</v>
      </c>
      <c r="AD12832" s="38" t="s">
        <v>427</v>
      </c>
      <c r="AE12832" s="61" t="s">
        <v>136</v>
      </c>
      <c r="AF12832" s="40">
        <v>110</v>
      </c>
      <c r="AG12832" s="48">
        <v>70</v>
      </c>
      <c r="AH12832">
        <v>17</v>
      </c>
      <c r="AL12832" t="s">
        <v>22</v>
      </c>
      <c r="AM12832">
        <v>72</v>
      </c>
    </row>
    <row r="12833" spans="28:39">
      <c r="AB12833" s="59" t="s">
        <v>656</v>
      </c>
      <c r="AC12833" s="1">
        <v>3</v>
      </c>
      <c r="AD12833" s="38" t="s">
        <v>427</v>
      </c>
      <c r="AE12833" s="61" t="s">
        <v>136</v>
      </c>
      <c r="AF12833" s="49">
        <v>115</v>
      </c>
      <c r="AG12833" s="41">
        <v>0</v>
      </c>
      <c r="AH12833">
        <v>57</v>
      </c>
      <c r="AL12833" t="s">
        <v>22</v>
      </c>
      <c r="AM12833">
        <v>72</v>
      </c>
    </row>
    <row r="12834" spans="28:39">
      <c r="AB12834" s="59" t="s">
        <v>656</v>
      </c>
      <c r="AC12834" s="1">
        <v>3</v>
      </c>
      <c r="AD12834" s="38" t="s">
        <v>427</v>
      </c>
      <c r="AE12834" s="61" t="s">
        <v>136</v>
      </c>
      <c r="AF12834" s="49">
        <v>115</v>
      </c>
      <c r="AG12834" s="42">
        <v>10</v>
      </c>
      <c r="AH12834">
        <v>57</v>
      </c>
      <c r="AL12834" t="s">
        <v>22</v>
      </c>
      <c r="AM12834">
        <v>72</v>
      </c>
    </row>
    <row r="12835" spans="28:39">
      <c r="AB12835" s="59" t="s">
        <v>656</v>
      </c>
      <c r="AC12835" s="1">
        <v>3</v>
      </c>
      <c r="AD12835" s="38" t="s">
        <v>427</v>
      </c>
      <c r="AE12835" s="61" t="s">
        <v>136</v>
      </c>
      <c r="AF12835" s="49">
        <v>115</v>
      </c>
      <c r="AG12835" s="43">
        <v>20</v>
      </c>
      <c r="AH12835">
        <v>54</v>
      </c>
      <c r="AL12835" t="s">
        <v>22</v>
      </c>
      <c r="AM12835">
        <v>72</v>
      </c>
    </row>
    <row r="12836" spans="28:39">
      <c r="AB12836" s="59" t="s">
        <v>656</v>
      </c>
      <c r="AC12836" s="1">
        <v>3</v>
      </c>
      <c r="AD12836" s="38" t="s">
        <v>427</v>
      </c>
      <c r="AE12836" s="61" t="s">
        <v>136</v>
      </c>
      <c r="AF12836" s="49">
        <v>115</v>
      </c>
      <c r="AG12836" s="44">
        <v>30</v>
      </c>
      <c r="AH12836">
        <v>37</v>
      </c>
      <c r="AL12836" t="s">
        <v>22</v>
      </c>
      <c r="AM12836">
        <v>72</v>
      </c>
    </row>
    <row r="12837" spans="28:39">
      <c r="AB12837" s="59" t="s">
        <v>656</v>
      </c>
      <c r="AC12837" s="1">
        <v>3</v>
      </c>
      <c r="AD12837" s="38" t="s">
        <v>427</v>
      </c>
      <c r="AE12837" s="61" t="s">
        <v>136</v>
      </c>
      <c r="AF12837" s="49">
        <v>115</v>
      </c>
      <c r="AG12837" s="45">
        <v>40</v>
      </c>
      <c r="AH12837">
        <v>29</v>
      </c>
      <c r="AL12837" t="s">
        <v>22</v>
      </c>
      <c r="AM12837">
        <v>72</v>
      </c>
    </row>
    <row r="12838" spans="28:39">
      <c r="AB12838" s="59" t="s">
        <v>656</v>
      </c>
      <c r="AC12838" s="1">
        <v>3</v>
      </c>
      <c r="AD12838" s="38" t="s">
        <v>427</v>
      </c>
      <c r="AE12838" s="61" t="s">
        <v>136</v>
      </c>
      <c r="AF12838" s="49">
        <v>115</v>
      </c>
      <c r="AG12838" s="46">
        <v>50</v>
      </c>
      <c r="AH12838">
        <v>23</v>
      </c>
      <c r="AL12838" t="s">
        <v>22</v>
      </c>
      <c r="AM12838">
        <v>72</v>
      </c>
    </row>
    <row r="12839" spans="28:39">
      <c r="AB12839" s="59" t="s">
        <v>656</v>
      </c>
      <c r="AC12839" s="1">
        <v>3</v>
      </c>
      <c r="AD12839" s="38" t="s">
        <v>427</v>
      </c>
      <c r="AE12839" s="61" t="s">
        <v>136</v>
      </c>
      <c r="AF12839" s="49">
        <v>115</v>
      </c>
      <c r="AG12839" s="47">
        <v>60</v>
      </c>
      <c r="AH12839">
        <v>19</v>
      </c>
      <c r="AL12839" t="s">
        <v>22</v>
      </c>
      <c r="AM12839">
        <v>72</v>
      </c>
    </row>
    <row r="12840" spans="28:39">
      <c r="AB12840" s="59" t="s">
        <v>656</v>
      </c>
      <c r="AC12840" s="1">
        <v>3</v>
      </c>
      <c r="AD12840" s="38" t="s">
        <v>427</v>
      </c>
      <c r="AE12840" s="61" t="s">
        <v>136</v>
      </c>
      <c r="AF12840" s="49">
        <v>115</v>
      </c>
      <c r="AG12840" s="48">
        <v>70</v>
      </c>
      <c r="AH12840">
        <v>17</v>
      </c>
      <c r="AL12840" t="s">
        <v>22</v>
      </c>
      <c r="AM12840">
        <v>72</v>
      </c>
    </row>
    <row r="12841" spans="28:39">
      <c r="AB12841" s="59" t="s">
        <v>656</v>
      </c>
      <c r="AC12841" s="1">
        <v>3</v>
      </c>
      <c r="AD12841" s="38" t="s">
        <v>427</v>
      </c>
      <c r="AE12841" s="61" t="s">
        <v>136</v>
      </c>
      <c r="AF12841" s="50">
        <v>120</v>
      </c>
      <c r="AG12841" s="41">
        <v>0</v>
      </c>
      <c r="AH12841">
        <v>55</v>
      </c>
      <c r="AL12841" t="s">
        <v>22</v>
      </c>
      <c r="AM12841">
        <v>72</v>
      </c>
    </row>
    <row r="12842" spans="28:39">
      <c r="AB12842" s="59" t="s">
        <v>656</v>
      </c>
      <c r="AC12842" s="1">
        <v>3</v>
      </c>
      <c r="AD12842" s="38" t="s">
        <v>427</v>
      </c>
      <c r="AE12842" s="61" t="s">
        <v>136</v>
      </c>
      <c r="AF12842" s="50">
        <v>120</v>
      </c>
      <c r="AG12842" s="42">
        <v>10</v>
      </c>
      <c r="AH12842">
        <v>55</v>
      </c>
      <c r="AL12842" t="s">
        <v>22</v>
      </c>
      <c r="AM12842">
        <v>72</v>
      </c>
    </row>
    <row r="12843" spans="28:39">
      <c r="AB12843" s="59" t="s">
        <v>656</v>
      </c>
      <c r="AC12843" s="1">
        <v>3</v>
      </c>
      <c r="AD12843" s="38" t="s">
        <v>427</v>
      </c>
      <c r="AE12843" s="61" t="s">
        <v>136</v>
      </c>
      <c r="AF12843" s="50">
        <v>120</v>
      </c>
      <c r="AG12843" s="43">
        <v>20</v>
      </c>
      <c r="AH12843">
        <v>54</v>
      </c>
      <c r="AL12843" t="s">
        <v>22</v>
      </c>
      <c r="AM12843">
        <v>72</v>
      </c>
    </row>
    <row r="12844" spans="28:39">
      <c r="AB12844" s="59" t="s">
        <v>656</v>
      </c>
      <c r="AC12844" s="1">
        <v>3</v>
      </c>
      <c r="AD12844" s="38" t="s">
        <v>427</v>
      </c>
      <c r="AE12844" s="61" t="s">
        <v>136</v>
      </c>
      <c r="AF12844" s="50">
        <v>120</v>
      </c>
      <c r="AG12844" s="44">
        <v>30</v>
      </c>
      <c r="AH12844">
        <v>37</v>
      </c>
      <c r="AL12844" t="s">
        <v>22</v>
      </c>
      <c r="AM12844">
        <v>72</v>
      </c>
    </row>
    <row r="12845" spans="28:39">
      <c r="AB12845" s="59" t="s">
        <v>656</v>
      </c>
      <c r="AC12845" s="1">
        <v>3</v>
      </c>
      <c r="AD12845" s="38" t="s">
        <v>427</v>
      </c>
      <c r="AE12845" s="61" t="s">
        <v>136</v>
      </c>
      <c r="AF12845" s="50">
        <v>120</v>
      </c>
      <c r="AG12845" s="45">
        <v>40</v>
      </c>
      <c r="AH12845">
        <v>29</v>
      </c>
      <c r="AL12845" t="s">
        <v>22</v>
      </c>
      <c r="AM12845">
        <v>72</v>
      </c>
    </row>
    <row r="12846" spans="28:39">
      <c r="AB12846" s="59" t="s">
        <v>656</v>
      </c>
      <c r="AC12846" s="1">
        <v>3</v>
      </c>
      <c r="AD12846" s="38" t="s">
        <v>427</v>
      </c>
      <c r="AE12846" s="61" t="s">
        <v>136</v>
      </c>
      <c r="AF12846" s="50">
        <v>120</v>
      </c>
      <c r="AG12846" s="46">
        <v>50</v>
      </c>
      <c r="AH12846">
        <v>23</v>
      </c>
      <c r="AL12846" t="s">
        <v>22</v>
      </c>
      <c r="AM12846">
        <v>72</v>
      </c>
    </row>
    <row r="12847" spans="28:39">
      <c r="AB12847" s="59" t="s">
        <v>656</v>
      </c>
      <c r="AC12847" s="1">
        <v>3</v>
      </c>
      <c r="AD12847" s="38" t="s">
        <v>427</v>
      </c>
      <c r="AE12847" s="61" t="s">
        <v>136</v>
      </c>
      <c r="AF12847" s="50">
        <v>120</v>
      </c>
      <c r="AG12847" s="47">
        <v>60</v>
      </c>
      <c r="AH12847">
        <v>19</v>
      </c>
      <c r="AL12847" t="s">
        <v>22</v>
      </c>
      <c r="AM12847">
        <v>72</v>
      </c>
    </row>
    <row r="12848" spans="28:39">
      <c r="AB12848" s="59" t="s">
        <v>656</v>
      </c>
      <c r="AC12848" s="1">
        <v>3</v>
      </c>
      <c r="AD12848" s="38" t="s">
        <v>427</v>
      </c>
      <c r="AE12848" s="61" t="s">
        <v>136</v>
      </c>
      <c r="AF12848" s="50">
        <v>120</v>
      </c>
      <c r="AG12848" s="48">
        <v>70</v>
      </c>
      <c r="AH12848">
        <v>17</v>
      </c>
      <c r="AL12848" t="s">
        <v>22</v>
      </c>
      <c r="AM12848">
        <v>72</v>
      </c>
    </row>
    <row r="12849" spans="28:39">
      <c r="AB12849" s="59" t="s">
        <v>656</v>
      </c>
      <c r="AC12849" s="1">
        <v>3</v>
      </c>
      <c r="AD12849" s="38" t="s">
        <v>427</v>
      </c>
      <c r="AE12849" s="61" t="s">
        <v>136</v>
      </c>
      <c r="AF12849" s="51">
        <v>130</v>
      </c>
      <c r="AG12849" s="41">
        <v>0</v>
      </c>
      <c r="AH12849">
        <v>52</v>
      </c>
      <c r="AL12849" t="s">
        <v>22</v>
      </c>
      <c r="AM12849">
        <v>72</v>
      </c>
    </row>
    <row r="12850" spans="28:39">
      <c r="AB12850" s="59" t="s">
        <v>656</v>
      </c>
      <c r="AC12850" s="1">
        <v>3</v>
      </c>
      <c r="AD12850" s="38" t="s">
        <v>427</v>
      </c>
      <c r="AE12850" s="61" t="s">
        <v>136</v>
      </c>
      <c r="AF12850" s="51">
        <v>130</v>
      </c>
      <c r="AG12850" s="42">
        <v>10</v>
      </c>
      <c r="AH12850">
        <v>52</v>
      </c>
      <c r="AL12850" t="s">
        <v>22</v>
      </c>
      <c r="AM12850">
        <v>72</v>
      </c>
    </row>
    <row r="12851" spans="28:39">
      <c r="AB12851" s="59" t="s">
        <v>656</v>
      </c>
      <c r="AC12851" s="1">
        <v>3</v>
      </c>
      <c r="AD12851" s="38" t="s">
        <v>427</v>
      </c>
      <c r="AE12851" s="61" t="s">
        <v>136</v>
      </c>
      <c r="AF12851" s="51">
        <v>130</v>
      </c>
      <c r="AG12851" s="43">
        <v>20</v>
      </c>
      <c r="AH12851">
        <v>52</v>
      </c>
      <c r="AL12851" t="s">
        <v>22</v>
      </c>
      <c r="AM12851">
        <v>72</v>
      </c>
    </row>
    <row r="12852" spans="28:39">
      <c r="AB12852" s="59" t="s">
        <v>656</v>
      </c>
      <c r="AC12852" s="1">
        <v>3</v>
      </c>
      <c r="AD12852" s="38" t="s">
        <v>427</v>
      </c>
      <c r="AE12852" s="61" t="s">
        <v>136</v>
      </c>
      <c r="AF12852" s="51">
        <v>130</v>
      </c>
      <c r="AG12852" s="44">
        <v>30</v>
      </c>
      <c r="AH12852">
        <v>37</v>
      </c>
      <c r="AL12852" t="s">
        <v>22</v>
      </c>
      <c r="AM12852">
        <v>72</v>
      </c>
    </row>
    <row r="12853" spans="28:39">
      <c r="AB12853" s="59" t="s">
        <v>656</v>
      </c>
      <c r="AC12853" s="1">
        <v>3</v>
      </c>
      <c r="AD12853" s="38" t="s">
        <v>427</v>
      </c>
      <c r="AE12853" s="61" t="s">
        <v>136</v>
      </c>
      <c r="AF12853" s="51">
        <v>130</v>
      </c>
      <c r="AG12853" s="45">
        <v>40</v>
      </c>
      <c r="AH12853">
        <v>29</v>
      </c>
      <c r="AL12853" t="s">
        <v>22</v>
      </c>
      <c r="AM12853">
        <v>72</v>
      </c>
    </row>
    <row r="12854" spans="28:39">
      <c r="AB12854" s="59" t="s">
        <v>656</v>
      </c>
      <c r="AC12854" s="1">
        <v>3</v>
      </c>
      <c r="AD12854" s="38" t="s">
        <v>427</v>
      </c>
      <c r="AE12854" s="61" t="s">
        <v>136</v>
      </c>
      <c r="AF12854" s="51">
        <v>130</v>
      </c>
      <c r="AG12854" s="46">
        <v>50</v>
      </c>
      <c r="AH12854">
        <v>23</v>
      </c>
      <c r="AL12854" t="s">
        <v>22</v>
      </c>
      <c r="AM12854">
        <v>72</v>
      </c>
    </row>
    <row r="12855" spans="28:39">
      <c r="AB12855" s="59" t="s">
        <v>656</v>
      </c>
      <c r="AC12855" s="1">
        <v>3</v>
      </c>
      <c r="AD12855" s="38" t="s">
        <v>427</v>
      </c>
      <c r="AE12855" s="61" t="s">
        <v>136</v>
      </c>
      <c r="AF12855" s="51">
        <v>130</v>
      </c>
      <c r="AG12855" s="47">
        <v>60</v>
      </c>
      <c r="AH12855">
        <v>19</v>
      </c>
      <c r="AL12855" t="s">
        <v>22</v>
      </c>
      <c r="AM12855">
        <v>72</v>
      </c>
    </row>
    <row r="12856" spans="28:39">
      <c r="AB12856" s="59" t="s">
        <v>656</v>
      </c>
      <c r="AC12856" s="1">
        <v>3</v>
      </c>
      <c r="AD12856" s="38" t="s">
        <v>427</v>
      </c>
      <c r="AE12856" s="61" t="s">
        <v>136</v>
      </c>
      <c r="AF12856" s="51">
        <v>130</v>
      </c>
      <c r="AG12856" s="48">
        <v>70</v>
      </c>
      <c r="AH12856">
        <v>17</v>
      </c>
      <c r="AL12856" t="s">
        <v>22</v>
      </c>
      <c r="AM12856">
        <v>72</v>
      </c>
    </row>
    <row r="12857" spans="28:39">
      <c r="AB12857" s="59" t="s">
        <v>656</v>
      </c>
      <c r="AC12857" s="1">
        <v>3</v>
      </c>
      <c r="AD12857" s="38" t="s">
        <v>427</v>
      </c>
      <c r="AE12857" s="61" t="s">
        <v>136</v>
      </c>
      <c r="AF12857" s="52">
        <v>140</v>
      </c>
      <c r="AG12857" s="41">
        <v>0</v>
      </c>
      <c r="AH12857">
        <v>50</v>
      </c>
      <c r="AL12857" t="s">
        <v>22</v>
      </c>
      <c r="AM12857">
        <v>72</v>
      </c>
    </row>
    <row r="12858" spans="28:39">
      <c r="AB12858" s="59" t="s">
        <v>656</v>
      </c>
      <c r="AC12858" s="1">
        <v>3</v>
      </c>
      <c r="AD12858" s="38" t="s">
        <v>427</v>
      </c>
      <c r="AE12858" s="61" t="s">
        <v>136</v>
      </c>
      <c r="AF12858" s="52">
        <v>140</v>
      </c>
      <c r="AG12858" s="42">
        <v>10</v>
      </c>
      <c r="AH12858">
        <v>50</v>
      </c>
      <c r="AL12858" t="s">
        <v>22</v>
      </c>
      <c r="AM12858">
        <v>72</v>
      </c>
    </row>
    <row r="12859" spans="28:39">
      <c r="AB12859" s="59" t="s">
        <v>656</v>
      </c>
      <c r="AC12859" s="1">
        <v>3</v>
      </c>
      <c r="AD12859" s="38" t="s">
        <v>427</v>
      </c>
      <c r="AE12859" s="61" t="s">
        <v>136</v>
      </c>
      <c r="AF12859" s="52">
        <v>140</v>
      </c>
      <c r="AG12859" s="43">
        <v>20</v>
      </c>
      <c r="AH12859">
        <v>50</v>
      </c>
      <c r="AL12859" t="s">
        <v>22</v>
      </c>
      <c r="AM12859">
        <v>72</v>
      </c>
    </row>
    <row r="12860" spans="28:39">
      <c r="AB12860" s="59" t="s">
        <v>656</v>
      </c>
      <c r="AC12860" s="1">
        <v>3</v>
      </c>
      <c r="AD12860" s="38" t="s">
        <v>427</v>
      </c>
      <c r="AE12860" s="61" t="s">
        <v>136</v>
      </c>
      <c r="AF12860" s="52">
        <v>140</v>
      </c>
      <c r="AG12860" s="44">
        <v>30</v>
      </c>
      <c r="AH12860">
        <v>37</v>
      </c>
      <c r="AL12860" t="s">
        <v>22</v>
      </c>
      <c r="AM12860">
        <v>72</v>
      </c>
    </row>
    <row r="12861" spans="28:39">
      <c r="AB12861" s="59" t="s">
        <v>656</v>
      </c>
      <c r="AC12861" s="1">
        <v>3</v>
      </c>
      <c r="AD12861" s="38" t="s">
        <v>427</v>
      </c>
      <c r="AE12861" s="61" t="s">
        <v>136</v>
      </c>
      <c r="AF12861" s="52">
        <v>140</v>
      </c>
      <c r="AG12861" s="45">
        <v>40</v>
      </c>
      <c r="AH12861">
        <v>29</v>
      </c>
      <c r="AL12861" t="s">
        <v>22</v>
      </c>
      <c r="AM12861">
        <v>72</v>
      </c>
    </row>
    <row r="12862" spans="28:39">
      <c r="AB12862" s="59" t="s">
        <v>656</v>
      </c>
      <c r="AC12862" s="1">
        <v>3</v>
      </c>
      <c r="AD12862" s="38" t="s">
        <v>427</v>
      </c>
      <c r="AE12862" s="61" t="s">
        <v>136</v>
      </c>
      <c r="AF12862" s="52">
        <v>140</v>
      </c>
      <c r="AG12862" s="46">
        <v>50</v>
      </c>
      <c r="AH12862">
        <v>23</v>
      </c>
      <c r="AL12862" t="s">
        <v>22</v>
      </c>
      <c r="AM12862">
        <v>72</v>
      </c>
    </row>
    <row r="12863" spans="28:39">
      <c r="AB12863" s="59" t="s">
        <v>656</v>
      </c>
      <c r="AC12863" s="1">
        <v>3</v>
      </c>
      <c r="AD12863" s="38" t="s">
        <v>427</v>
      </c>
      <c r="AE12863" s="61" t="s">
        <v>136</v>
      </c>
      <c r="AF12863" s="52">
        <v>140</v>
      </c>
      <c r="AG12863" s="47">
        <v>60</v>
      </c>
      <c r="AH12863">
        <v>19</v>
      </c>
      <c r="AL12863" t="s">
        <v>22</v>
      </c>
      <c r="AM12863">
        <v>72</v>
      </c>
    </row>
    <row r="12864" spans="28:39">
      <c r="AB12864" s="59" t="s">
        <v>656</v>
      </c>
      <c r="AC12864" s="1">
        <v>3</v>
      </c>
      <c r="AD12864" s="38" t="s">
        <v>427</v>
      </c>
      <c r="AE12864" s="61" t="s">
        <v>136</v>
      </c>
      <c r="AF12864" s="52">
        <v>140</v>
      </c>
      <c r="AG12864" s="48">
        <v>70</v>
      </c>
      <c r="AH12864">
        <v>17</v>
      </c>
      <c r="AL12864" t="s">
        <v>22</v>
      </c>
      <c r="AM12864">
        <v>72</v>
      </c>
    </row>
    <row r="12865" spans="28:39">
      <c r="AB12865" s="59" t="s">
        <v>656</v>
      </c>
      <c r="AC12865" s="1">
        <v>3</v>
      </c>
      <c r="AD12865" s="38" t="s">
        <v>427</v>
      </c>
      <c r="AE12865" s="61" t="s">
        <v>136</v>
      </c>
      <c r="AF12865" s="53">
        <v>150</v>
      </c>
      <c r="AG12865" s="41">
        <v>0</v>
      </c>
      <c r="AH12865">
        <v>48</v>
      </c>
      <c r="AL12865" t="s">
        <v>22</v>
      </c>
      <c r="AM12865">
        <v>72</v>
      </c>
    </row>
    <row r="12866" spans="28:39">
      <c r="AB12866" s="59" t="s">
        <v>656</v>
      </c>
      <c r="AC12866" s="1">
        <v>3</v>
      </c>
      <c r="AD12866" s="38" t="s">
        <v>427</v>
      </c>
      <c r="AE12866" s="61" t="s">
        <v>136</v>
      </c>
      <c r="AF12866" s="53">
        <v>150</v>
      </c>
      <c r="AG12866" s="42">
        <v>10</v>
      </c>
      <c r="AH12866">
        <v>48</v>
      </c>
      <c r="AL12866" t="s">
        <v>22</v>
      </c>
      <c r="AM12866">
        <v>72</v>
      </c>
    </row>
    <row r="12867" spans="28:39">
      <c r="AB12867" s="59" t="s">
        <v>656</v>
      </c>
      <c r="AC12867" s="1">
        <v>3</v>
      </c>
      <c r="AD12867" s="38" t="s">
        <v>427</v>
      </c>
      <c r="AE12867" s="61" t="s">
        <v>136</v>
      </c>
      <c r="AF12867" s="53">
        <v>150</v>
      </c>
      <c r="AG12867" s="43">
        <v>20</v>
      </c>
      <c r="AH12867">
        <v>48</v>
      </c>
      <c r="AL12867" t="s">
        <v>22</v>
      </c>
      <c r="AM12867">
        <v>72</v>
      </c>
    </row>
    <row r="12868" spans="28:39">
      <c r="AB12868" s="59" t="s">
        <v>656</v>
      </c>
      <c r="AC12868" s="1">
        <v>3</v>
      </c>
      <c r="AD12868" s="38" t="s">
        <v>427</v>
      </c>
      <c r="AE12868" s="61" t="s">
        <v>136</v>
      </c>
      <c r="AF12868" s="53">
        <v>150</v>
      </c>
      <c r="AG12868" s="44">
        <v>30</v>
      </c>
      <c r="AH12868">
        <v>37</v>
      </c>
      <c r="AL12868" t="s">
        <v>22</v>
      </c>
      <c r="AM12868">
        <v>72</v>
      </c>
    </row>
    <row r="12869" spans="28:39">
      <c r="AB12869" s="59" t="s">
        <v>656</v>
      </c>
      <c r="AC12869" s="1">
        <v>3</v>
      </c>
      <c r="AD12869" s="38" t="s">
        <v>427</v>
      </c>
      <c r="AE12869" s="61" t="s">
        <v>136</v>
      </c>
      <c r="AF12869" s="53">
        <v>150</v>
      </c>
      <c r="AG12869" s="45">
        <v>40</v>
      </c>
      <c r="AH12869">
        <v>29</v>
      </c>
      <c r="AL12869" t="s">
        <v>22</v>
      </c>
      <c r="AM12869">
        <v>72</v>
      </c>
    </row>
    <row r="12870" spans="28:39">
      <c r="AB12870" s="59" t="s">
        <v>656</v>
      </c>
      <c r="AC12870" s="1">
        <v>3</v>
      </c>
      <c r="AD12870" s="38" t="s">
        <v>427</v>
      </c>
      <c r="AE12870" s="61" t="s">
        <v>136</v>
      </c>
      <c r="AF12870" s="53">
        <v>150</v>
      </c>
      <c r="AG12870" s="46">
        <v>50</v>
      </c>
      <c r="AH12870">
        <v>23</v>
      </c>
      <c r="AL12870" t="s">
        <v>22</v>
      </c>
      <c r="AM12870">
        <v>72</v>
      </c>
    </row>
    <row r="12871" spans="28:39">
      <c r="AB12871" s="59" t="s">
        <v>656</v>
      </c>
      <c r="AC12871" s="1">
        <v>3</v>
      </c>
      <c r="AD12871" s="38" t="s">
        <v>427</v>
      </c>
      <c r="AE12871" s="61" t="s">
        <v>136</v>
      </c>
      <c r="AF12871" s="53">
        <v>150</v>
      </c>
      <c r="AG12871" s="47">
        <v>60</v>
      </c>
      <c r="AH12871">
        <v>19</v>
      </c>
      <c r="AL12871" t="s">
        <v>22</v>
      </c>
      <c r="AM12871">
        <v>72</v>
      </c>
    </row>
    <row r="12872" spans="28:39">
      <c r="AB12872" s="59" t="s">
        <v>656</v>
      </c>
      <c r="AC12872" s="1">
        <v>3</v>
      </c>
      <c r="AD12872" s="38" t="s">
        <v>427</v>
      </c>
      <c r="AE12872" s="61" t="s">
        <v>136</v>
      </c>
      <c r="AF12872" s="53">
        <v>150</v>
      </c>
      <c r="AG12872" s="48">
        <v>70</v>
      </c>
      <c r="AH12872">
        <v>17</v>
      </c>
      <c r="AL12872" t="s">
        <v>22</v>
      </c>
      <c r="AM12872">
        <v>72</v>
      </c>
    </row>
    <row r="12873" spans="28:39">
      <c r="AB12873" s="59" t="s">
        <v>656</v>
      </c>
      <c r="AC12873" s="1">
        <v>3</v>
      </c>
      <c r="AD12873" s="38" t="s">
        <v>427</v>
      </c>
      <c r="AE12873" s="61" t="s">
        <v>136</v>
      </c>
      <c r="AF12873" s="54">
        <v>160</v>
      </c>
      <c r="AG12873" s="41">
        <v>0</v>
      </c>
      <c r="AH12873">
        <v>46</v>
      </c>
      <c r="AL12873" t="s">
        <v>22</v>
      </c>
      <c r="AM12873">
        <v>72</v>
      </c>
    </row>
    <row r="12874" spans="28:39">
      <c r="AB12874" s="59" t="s">
        <v>656</v>
      </c>
      <c r="AC12874" s="1">
        <v>3</v>
      </c>
      <c r="AD12874" s="38" t="s">
        <v>427</v>
      </c>
      <c r="AE12874" s="61" t="s">
        <v>136</v>
      </c>
      <c r="AF12874" s="54">
        <v>160</v>
      </c>
      <c r="AG12874" s="42">
        <v>10</v>
      </c>
      <c r="AH12874">
        <v>46</v>
      </c>
      <c r="AL12874" t="s">
        <v>22</v>
      </c>
      <c r="AM12874">
        <v>72</v>
      </c>
    </row>
    <row r="12875" spans="28:39">
      <c r="AB12875" s="59" t="s">
        <v>656</v>
      </c>
      <c r="AC12875" s="1">
        <v>3</v>
      </c>
      <c r="AD12875" s="38" t="s">
        <v>427</v>
      </c>
      <c r="AE12875" s="61" t="s">
        <v>136</v>
      </c>
      <c r="AF12875" s="54">
        <v>160</v>
      </c>
      <c r="AG12875" s="43">
        <v>20</v>
      </c>
      <c r="AH12875">
        <v>46</v>
      </c>
      <c r="AL12875" t="s">
        <v>22</v>
      </c>
      <c r="AM12875">
        <v>72</v>
      </c>
    </row>
    <row r="12876" spans="28:39">
      <c r="AB12876" s="59" t="s">
        <v>656</v>
      </c>
      <c r="AC12876" s="1">
        <v>3</v>
      </c>
      <c r="AD12876" s="38" t="s">
        <v>427</v>
      </c>
      <c r="AE12876" s="61" t="s">
        <v>136</v>
      </c>
      <c r="AF12876" s="54">
        <v>160</v>
      </c>
      <c r="AG12876" s="44">
        <v>30</v>
      </c>
      <c r="AH12876">
        <v>37</v>
      </c>
      <c r="AL12876" t="s">
        <v>22</v>
      </c>
      <c r="AM12876">
        <v>72</v>
      </c>
    </row>
    <row r="12877" spans="28:39">
      <c r="AB12877" s="59" t="s">
        <v>656</v>
      </c>
      <c r="AC12877" s="1">
        <v>3</v>
      </c>
      <c r="AD12877" s="38" t="s">
        <v>427</v>
      </c>
      <c r="AE12877" s="61" t="s">
        <v>136</v>
      </c>
      <c r="AF12877" s="54">
        <v>160</v>
      </c>
      <c r="AG12877" s="45">
        <v>40</v>
      </c>
      <c r="AH12877">
        <v>29</v>
      </c>
      <c r="AL12877" t="s">
        <v>22</v>
      </c>
      <c r="AM12877">
        <v>72</v>
      </c>
    </row>
    <row r="12878" spans="28:39">
      <c r="AB12878" s="59" t="s">
        <v>656</v>
      </c>
      <c r="AC12878" s="1">
        <v>3</v>
      </c>
      <c r="AD12878" s="38" t="s">
        <v>427</v>
      </c>
      <c r="AE12878" s="61" t="s">
        <v>136</v>
      </c>
      <c r="AF12878" s="54">
        <v>160</v>
      </c>
      <c r="AG12878" s="46">
        <v>50</v>
      </c>
      <c r="AH12878">
        <v>23</v>
      </c>
      <c r="AL12878" t="s">
        <v>22</v>
      </c>
      <c r="AM12878">
        <v>72</v>
      </c>
    </row>
    <row r="12879" spans="28:39">
      <c r="AB12879" s="59" t="s">
        <v>656</v>
      </c>
      <c r="AC12879" s="1">
        <v>3</v>
      </c>
      <c r="AD12879" s="38" t="s">
        <v>427</v>
      </c>
      <c r="AE12879" s="61" t="s">
        <v>136</v>
      </c>
      <c r="AF12879" s="54">
        <v>160</v>
      </c>
      <c r="AG12879" s="47">
        <v>60</v>
      </c>
      <c r="AH12879">
        <v>19</v>
      </c>
      <c r="AL12879" t="s">
        <v>22</v>
      </c>
      <c r="AM12879">
        <v>72</v>
      </c>
    </row>
    <row r="12880" spans="28:39">
      <c r="AB12880" s="59" t="s">
        <v>656</v>
      </c>
      <c r="AC12880" s="1">
        <v>3</v>
      </c>
      <c r="AD12880" s="38" t="s">
        <v>427</v>
      </c>
      <c r="AE12880" s="61" t="s">
        <v>136</v>
      </c>
      <c r="AF12880" s="54">
        <v>160</v>
      </c>
      <c r="AG12880" s="48">
        <v>70</v>
      </c>
      <c r="AH12880">
        <v>17</v>
      </c>
      <c r="AL12880" t="s">
        <v>22</v>
      </c>
      <c r="AM12880">
        <v>72</v>
      </c>
    </row>
    <row r="12881" spans="28:39">
      <c r="AB12881" s="59" t="s">
        <v>656</v>
      </c>
      <c r="AC12881" s="1">
        <v>3</v>
      </c>
      <c r="AD12881" s="38" t="s">
        <v>427</v>
      </c>
      <c r="AE12881" s="61" t="s">
        <v>136</v>
      </c>
      <c r="AF12881" s="55">
        <v>170</v>
      </c>
      <c r="AG12881" s="41">
        <v>0</v>
      </c>
      <c r="AH12881">
        <v>44</v>
      </c>
      <c r="AL12881" t="s">
        <v>22</v>
      </c>
      <c r="AM12881">
        <v>72</v>
      </c>
    </row>
    <row r="12882" spans="28:39">
      <c r="AB12882" s="59" t="s">
        <v>656</v>
      </c>
      <c r="AC12882" s="1">
        <v>3</v>
      </c>
      <c r="AD12882" s="38" t="s">
        <v>427</v>
      </c>
      <c r="AE12882" s="61" t="s">
        <v>136</v>
      </c>
      <c r="AF12882" s="55">
        <v>170</v>
      </c>
      <c r="AG12882" s="42">
        <v>10</v>
      </c>
      <c r="AH12882">
        <v>44</v>
      </c>
      <c r="AL12882" t="s">
        <v>22</v>
      </c>
      <c r="AM12882">
        <v>72</v>
      </c>
    </row>
    <row r="12883" spans="28:39">
      <c r="AB12883" s="59" t="s">
        <v>656</v>
      </c>
      <c r="AC12883" s="1">
        <v>3</v>
      </c>
      <c r="AD12883" s="38" t="s">
        <v>427</v>
      </c>
      <c r="AE12883" s="61" t="s">
        <v>136</v>
      </c>
      <c r="AF12883" s="55">
        <v>170</v>
      </c>
      <c r="AG12883" s="43">
        <v>20</v>
      </c>
      <c r="AH12883">
        <v>44</v>
      </c>
      <c r="AL12883" t="s">
        <v>22</v>
      </c>
      <c r="AM12883">
        <v>72</v>
      </c>
    </row>
    <row r="12884" spans="28:39">
      <c r="AB12884" s="59" t="s">
        <v>656</v>
      </c>
      <c r="AC12884" s="1">
        <v>3</v>
      </c>
      <c r="AD12884" s="38" t="s">
        <v>427</v>
      </c>
      <c r="AE12884" s="61" t="s">
        <v>136</v>
      </c>
      <c r="AF12884" s="55">
        <v>170</v>
      </c>
      <c r="AG12884" s="44">
        <v>30</v>
      </c>
      <c r="AH12884">
        <v>37</v>
      </c>
      <c r="AL12884" t="s">
        <v>22</v>
      </c>
      <c r="AM12884">
        <v>72</v>
      </c>
    </row>
    <row r="12885" spans="28:39">
      <c r="AB12885" s="59" t="s">
        <v>656</v>
      </c>
      <c r="AC12885" s="1">
        <v>3</v>
      </c>
      <c r="AD12885" s="38" t="s">
        <v>427</v>
      </c>
      <c r="AE12885" s="61" t="s">
        <v>136</v>
      </c>
      <c r="AF12885" s="55">
        <v>170</v>
      </c>
      <c r="AG12885" s="45">
        <v>40</v>
      </c>
      <c r="AH12885">
        <v>29</v>
      </c>
      <c r="AL12885" t="s">
        <v>22</v>
      </c>
      <c r="AM12885">
        <v>72</v>
      </c>
    </row>
    <row r="12886" spans="28:39">
      <c r="AB12886" s="59" t="s">
        <v>656</v>
      </c>
      <c r="AC12886" s="1">
        <v>3</v>
      </c>
      <c r="AD12886" s="38" t="s">
        <v>427</v>
      </c>
      <c r="AE12886" s="61" t="s">
        <v>136</v>
      </c>
      <c r="AF12886" s="55">
        <v>170</v>
      </c>
      <c r="AG12886" s="46">
        <v>50</v>
      </c>
      <c r="AH12886">
        <v>23</v>
      </c>
      <c r="AL12886" t="s">
        <v>22</v>
      </c>
      <c r="AM12886">
        <v>72</v>
      </c>
    </row>
    <row r="12887" spans="28:39">
      <c r="AB12887" s="59" t="s">
        <v>656</v>
      </c>
      <c r="AC12887" s="1">
        <v>3</v>
      </c>
      <c r="AD12887" s="38" t="s">
        <v>427</v>
      </c>
      <c r="AE12887" s="61" t="s">
        <v>136</v>
      </c>
      <c r="AF12887" s="55">
        <v>170</v>
      </c>
      <c r="AG12887" s="47">
        <v>60</v>
      </c>
      <c r="AH12887">
        <v>19</v>
      </c>
      <c r="AL12887" t="s">
        <v>22</v>
      </c>
      <c r="AM12887">
        <v>72</v>
      </c>
    </row>
    <row r="12888" spans="28:39">
      <c r="AB12888" s="59" t="s">
        <v>656</v>
      </c>
      <c r="AC12888" s="1">
        <v>3</v>
      </c>
      <c r="AD12888" s="38" t="s">
        <v>427</v>
      </c>
      <c r="AE12888" s="61" t="s">
        <v>136</v>
      </c>
      <c r="AF12888" s="55">
        <v>170</v>
      </c>
      <c r="AG12888" s="48">
        <v>70</v>
      </c>
      <c r="AH12888">
        <v>17</v>
      </c>
      <c r="AL12888" t="s">
        <v>22</v>
      </c>
      <c r="AM12888">
        <v>72</v>
      </c>
    </row>
    <row r="12889" spans="28:39">
      <c r="AB12889" s="59" t="s">
        <v>656</v>
      </c>
      <c r="AC12889" s="1">
        <v>3</v>
      </c>
      <c r="AD12889" s="38" t="s">
        <v>427</v>
      </c>
      <c r="AE12889" s="61" t="s">
        <v>136</v>
      </c>
      <c r="AF12889" s="56">
        <v>180</v>
      </c>
      <c r="AG12889" s="41">
        <v>0</v>
      </c>
      <c r="AH12889">
        <v>40</v>
      </c>
      <c r="AL12889" t="s">
        <v>22</v>
      </c>
      <c r="AM12889">
        <v>72</v>
      </c>
    </row>
    <row r="12890" spans="28:39">
      <c r="AB12890" s="59" t="s">
        <v>656</v>
      </c>
      <c r="AC12890" s="1">
        <v>3</v>
      </c>
      <c r="AD12890" s="38" t="s">
        <v>427</v>
      </c>
      <c r="AE12890" s="61" t="s">
        <v>136</v>
      </c>
      <c r="AF12890" s="56">
        <v>180</v>
      </c>
      <c r="AG12890" s="42">
        <v>10</v>
      </c>
      <c r="AH12890">
        <v>40</v>
      </c>
      <c r="AL12890" t="s">
        <v>22</v>
      </c>
      <c r="AM12890">
        <v>72</v>
      </c>
    </row>
    <row r="12891" spans="28:39">
      <c r="AB12891" s="59" t="s">
        <v>656</v>
      </c>
      <c r="AC12891" s="1">
        <v>3</v>
      </c>
      <c r="AD12891" s="38" t="s">
        <v>427</v>
      </c>
      <c r="AE12891" s="61" t="s">
        <v>136</v>
      </c>
      <c r="AF12891" s="56">
        <v>180</v>
      </c>
      <c r="AG12891" s="43">
        <v>20</v>
      </c>
      <c r="AH12891">
        <v>40</v>
      </c>
      <c r="AL12891" t="s">
        <v>22</v>
      </c>
      <c r="AM12891">
        <v>72</v>
      </c>
    </row>
    <row r="12892" spans="28:39">
      <c r="AB12892" s="59" t="s">
        <v>656</v>
      </c>
      <c r="AC12892" s="1">
        <v>3</v>
      </c>
      <c r="AD12892" s="38" t="s">
        <v>427</v>
      </c>
      <c r="AE12892" s="61" t="s">
        <v>136</v>
      </c>
      <c r="AF12892" s="56">
        <v>180</v>
      </c>
      <c r="AG12892" s="44">
        <v>30</v>
      </c>
      <c r="AH12892">
        <v>37</v>
      </c>
      <c r="AL12892" t="s">
        <v>22</v>
      </c>
      <c r="AM12892">
        <v>72</v>
      </c>
    </row>
    <row r="12893" spans="28:39">
      <c r="AB12893" s="59" t="s">
        <v>656</v>
      </c>
      <c r="AC12893" s="1">
        <v>3</v>
      </c>
      <c r="AD12893" s="38" t="s">
        <v>427</v>
      </c>
      <c r="AE12893" s="61" t="s">
        <v>136</v>
      </c>
      <c r="AF12893" s="56">
        <v>180</v>
      </c>
      <c r="AG12893" s="45">
        <v>40</v>
      </c>
      <c r="AH12893">
        <v>29</v>
      </c>
      <c r="AL12893" t="s">
        <v>22</v>
      </c>
      <c r="AM12893">
        <v>72</v>
      </c>
    </row>
    <row r="12894" spans="28:39">
      <c r="AB12894" s="59" t="s">
        <v>656</v>
      </c>
      <c r="AC12894" s="1">
        <v>3</v>
      </c>
      <c r="AD12894" s="38" t="s">
        <v>427</v>
      </c>
      <c r="AE12894" s="61" t="s">
        <v>136</v>
      </c>
      <c r="AF12894" s="56">
        <v>180</v>
      </c>
      <c r="AG12894" s="46">
        <v>50</v>
      </c>
      <c r="AH12894">
        <v>23</v>
      </c>
      <c r="AL12894" t="s">
        <v>22</v>
      </c>
      <c r="AM12894">
        <v>72</v>
      </c>
    </row>
    <row r="12895" spans="28:39">
      <c r="AB12895" s="59" t="s">
        <v>656</v>
      </c>
      <c r="AC12895" s="1">
        <v>3</v>
      </c>
      <c r="AD12895" s="38" t="s">
        <v>427</v>
      </c>
      <c r="AE12895" s="61" t="s">
        <v>136</v>
      </c>
      <c r="AF12895" s="56">
        <v>180</v>
      </c>
      <c r="AG12895" s="47">
        <v>60</v>
      </c>
      <c r="AH12895">
        <v>19</v>
      </c>
      <c r="AL12895" t="s">
        <v>22</v>
      </c>
      <c r="AM12895">
        <v>72</v>
      </c>
    </row>
    <row r="12896" spans="28:39">
      <c r="AB12896" s="59" t="s">
        <v>656</v>
      </c>
      <c r="AC12896" s="1">
        <v>3</v>
      </c>
      <c r="AD12896" s="38" t="s">
        <v>427</v>
      </c>
      <c r="AE12896" s="61" t="s">
        <v>136</v>
      </c>
      <c r="AF12896" s="56">
        <v>180</v>
      </c>
      <c r="AG12896" s="48">
        <v>70</v>
      </c>
      <c r="AH12896">
        <v>17</v>
      </c>
      <c r="AL12896" t="s">
        <v>22</v>
      </c>
      <c r="AM12896">
        <v>72</v>
      </c>
    </row>
    <row r="12897" spans="28:39">
      <c r="AB12897" s="59" t="s">
        <v>656</v>
      </c>
      <c r="AC12897" s="1">
        <v>3</v>
      </c>
      <c r="AD12897" s="38" t="s">
        <v>427</v>
      </c>
      <c r="AE12897" s="61" t="s">
        <v>136</v>
      </c>
      <c r="AF12897" s="57">
        <v>200</v>
      </c>
      <c r="AG12897" s="41">
        <v>0</v>
      </c>
      <c r="AH12897">
        <v>33</v>
      </c>
      <c r="AL12897" t="s">
        <v>22</v>
      </c>
      <c r="AM12897">
        <v>72</v>
      </c>
    </row>
    <row r="12898" spans="28:39">
      <c r="AB12898" s="59" t="s">
        <v>656</v>
      </c>
      <c r="AC12898" s="1">
        <v>3</v>
      </c>
      <c r="AD12898" s="38" t="s">
        <v>427</v>
      </c>
      <c r="AE12898" s="61" t="s">
        <v>136</v>
      </c>
      <c r="AF12898" s="57">
        <v>200</v>
      </c>
      <c r="AG12898" s="42">
        <v>10</v>
      </c>
      <c r="AH12898">
        <v>33</v>
      </c>
      <c r="AL12898" t="s">
        <v>22</v>
      </c>
      <c r="AM12898">
        <v>72</v>
      </c>
    </row>
    <row r="12899" spans="28:39">
      <c r="AB12899" s="59" t="s">
        <v>656</v>
      </c>
      <c r="AC12899" s="1">
        <v>3</v>
      </c>
      <c r="AD12899" s="38" t="s">
        <v>427</v>
      </c>
      <c r="AE12899" s="61" t="s">
        <v>136</v>
      </c>
      <c r="AF12899" s="57">
        <v>200</v>
      </c>
      <c r="AG12899" s="43">
        <v>20</v>
      </c>
      <c r="AH12899">
        <v>33</v>
      </c>
      <c r="AL12899" t="s">
        <v>22</v>
      </c>
      <c r="AM12899">
        <v>72</v>
      </c>
    </row>
    <row r="12900" spans="28:39">
      <c r="AB12900" s="59" t="s">
        <v>656</v>
      </c>
      <c r="AC12900" s="1">
        <v>3</v>
      </c>
      <c r="AD12900" s="38" t="s">
        <v>427</v>
      </c>
      <c r="AE12900" s="61" t="s">
        <v>136</v>
      </c>
      <c r="AF12900" s="57">
        <v>200</v>
      </c>
      <c r="AG12900" s="44">
        <v>30</v>
      </c>
      <c r="AH12900">
        <v>33</v>
      </c>
      <c r="AL12900" t="s">
        <v>22</v>
      </c>
      <c r="AM12900">
        <v>72</v>
      </c>
    </row>
    <row r="12901" spans="28:39">
      <c r="AB12901" s="59" t="s">
        <v>656</v>
      </c>
      <c r="AC12901" s="1">
        <v>3</v>
      </c>
      <c r="AD12901" s="38" t="s">
        <v>427</v>
      </c>
      <c r="AE12901" s="61" t="s">
        <v>136</v>
      </c>
      <c r="AF12901" s="57">
        <v>200</v>
      </c>
      <c r="AG12901" s="45">
        <v>40</v>
      </c>
      <c r="AH12901">
        <v>29</v>
      </c>
      <c r="AL12901" t="s">
        <v>22</v>
      </c>
      <c r="AM12901">
        <v>72</v>
      </c>
    </row>
    <row r="12902" spans="28:39">
      <c r="AB12902" s="59" t="s">
        <v>656</v>
      </c>
      <c r="AC12902" s="1">
        <v>3</v>
      </c>
      <c r="AD12902" s="38" t="s">
        <v>427</v>
      </c>
      <c r="AE12902" s="61" t="s">
        <v>136</v>
      </c>
      <c r="AF12902" s="57">
        <v>200</v>
      </c>
      <c r="AG12902" s="46">
        <v>50</v>
      </c>
      <c r="AH12902">
        <v>23</v>
      </c>
      <c r="AL12902" t="s">
        <v>22</v>
      </c>
      <c r="AM12902">
        <v>72</v>
      </c>
    </row>
    <row r="12903" spans="28:39">
      <c r="AB12903" s="59" t="s">
        <v>656</v>
      </c>
      <c r="AC12903" s="1">
        <v>3</v>
      </c>
      <c r="AD12903" s="38" t="s">
        <v>427</v>
      </c>
      <c r="AE12903" s="61" t="s">
        <v>136</v>
      </c>
      <c r="AF12903" s="57">
        <v>200</v>
      </c>
      <c r="AG12903" s="47">
        <v>60</v>
      </c>
      <c r="AH12903">
        <v>19</v>
      </c>
      <c r="AL12903" t="s">
        <v>22</v>
      </c>
      <c r="AM12903">
        <v>72</v>
      </c>
    </row>
    <row r="12904" spans="28:39">
      <c r="AB12904" s="59" t="s">
        <v>656</v>
      </c>
      <c r="AC12904" s="1">
        <v>3</v>
      </c>
      <c r="AD12904" s="38" t="s">
        <v>427</v>
      </c>
      <c r="AE12904" s="61" t="s">
        <v>136</v>
      </c>
      <c r="AF12904" s="57">
        <v>200</v>
      </c>
      <c r="AG12904" s="48">
        <v>70</v>
      </c>
      <c r="AH12904">
        <v>17</v>
      </c>
      <c r="AL12904" t="s">
        <v>22</v>
      </c>
      <c r="AM12904">
        <v>72</v>
      </c>
    </row>
    <row r="12905" spans="28:39">
      <c r="AB12905" s="59" t="s">
        <v>656</v>
      </c>
      <c r="AC12905" s="1">
        <v>3</v>
      </c>
      <c r="AD12905" s="38" t="s">
        <v>428</v>
      </c>
      <c r="AE12905" s="61" t="s">
        <v>136</v>
      </c>
      <c r="AF12905" s="40">
        <v>110</v>
      </c>
      <c r="AG12905" s="41">
        <v>0</v>
      </c>
      <c r="AH12905">
        <v>56</v>
      </c>
      <c r="AL12905" t="s">
        <v>22</v>
      </c>
      <c r="AM12905">
        <v>72</v>
      </c>
    </row>
    <row r="12906" spans="28:39">
      <c r="AB12906" s="59" t="s">
        <v>656</v>
      </c>
      <c r="AC12906" s="1">
        <v>3</v>
      </c>
      <c r="AD12906" s="38" t="s">
        <v>428</v>
      </c>
      <c r="AE12906" s="61" t="s">
        <v>136</v>
      </c>
      <c r="AF12906" s="40">
        <v>110</v>
      </c>
      <c r="AG12906" s="42">
        <v>10</v>
      </c>
      <c r="AH12906">
        <v>56</v>
      </c>
      <c r="AL12906" t="s">
        <v>22</v>
      </c>
      <c r="AM12906">
        <v>72</v>
      </c>
    </row>
    <row r="12907" spans="28:39">
      <c r="AB12907" s="59" t="s">
        <v>656</v>
      </c>
      <c r="AC12907" s="1">
        <v>3</v>
      </c>
      <c r="AD12907" s="38" t="s">
        <v>428</v>
      </c>
      <c r="AE12907" s="61" t="s">
        <v>136</v>
      </c>
      <c r="AF12907" s="40">
        <v>110</v>
      </c>
      <c r="AG12907" s="43">
        <v>20</v>
      </c>
      <c r="AH12907">
        <v>54</v>
      </c>
      <c r="AL12907" t="s">
        <v>22</v>
      </c>
      <c r="AM12907">
        <v>72</v>
      </c>
    </row>
    <row r="12908" spans="28:39">
      <c r="AB12908" s="59" t="s">
        <v>656</v>
      </c>
      <c r="AC12908" s="1">
        <v>3</v>
      </c>
      <c r="AD12908" s="38" t="s">
        <v>428</v>
      </c>
      <c r="AE12908" s="61" t="s">
        <v>136</v>
      </c>
      <c r="AF12908" s="40">
        <v>110</v>
      </c>
      <c r="AG12908" s="44">
        <v>30</v>
      </c>
      <c r="AH12908">
        <v>37</v>
      </c>
      <c r="AL12908" t="s">
        <v>22</v>
      </c>
      <c r="AM12908">
        <v>72</v>
      </c>
    </row>
    <row r="12909" spans="28:39">
      <c r="AB12909" s="59" t="s">
        <v>656</v>
      </c>
      <c r="AC12909" s="1">
        <v>3</v>
      </c>
      <c r="AD12909" s="38" t="s">
        <v>428</v>
      </c>
      <c r="AE12909" s="61" t="s">
        <v>136</v>
      </c>
      <c r="AF12909" s="40">
        <v>110</v>
      </c>
      <c r="AG12909" s="45">
        <v>40</v>
      </c>
      <c r="AH12909">
        <v>29</v>
      </c>
      <c r="AL12909" t="s">
        <v>22</v>
      </c>
      <c r="AM12909">
        <v>72</v>
      </c>
    </row>
    <row r="12910" spans="28:39">
      <c r="AB12910" s="59" t="s">
        <v>656</v>
      </c>
      <c r="AC12910" s="1">
        <v>3</v>
      </c>
      <c r="AD12910" s="38" t="s">
        <v>428</v>
      </c>
      <c r="AE12910" s="61" t="s">
        <v>136</v>
      </c>
      <c r="AF12910" s="40">
        <v>110</v>
      </c>
      <c r="AG12910" s="46">
        <v>50</v>
      </c>
      <c r="AH12910">
        <v>23</v>
      </c>
      <c r="AL12910" t="s">
        <v>22</v>
      </c>
      <c r="AM12910">
        <v>72</v>
      </c>
    </row>
    <row r="12911" spans="28:39">
      <c r="AB12911" s="59" t="s">
        <v>656</v>
      </c>
      <c r="AC12911" s="1">
        <v>3</v>
      </c>
      <c r="AD12911" s="38" t="s">
        <v>428</v>
      </c>
      <c r="AE12911" s="61" t="s">
        <v>136</v>
      </c>
      <c r="AF12911" s="40">
        <v>110</v>
      </c>
      <c r="AG12911" s="47">
        <v>60</v>
      </c>
      <c r="AH12911">
        <v>19</v>
      </c>
      <c r="AL12911" t="s">
        <v>22</v>
      </c>
      <c r="AM12911">
        <v>72</v>
      </c>
    </row>
    <row r="12912" spans="28:39">
      <c r="AB12912" s="59" t="s">
        <v>656</v>
      </c>
      <c r="AC12912" s="1">
        <v>3</v>
      </c>
      <c r="AD12912" s="38" t="s">
        <v>428</v>
      </c>
      <c r="AE12912" s="61" t="s">
        <v>136</v>
      </c>
      <c r="AF12912" s="40">
        <v>110</v>
      </c>
      <c r="AG12912" s="48">
        <v>70</v>
      </c>
      <c r="AH12912">
        <v>17</v>
      </c>
      <c r="AL12912" t="s">
        <v>22</v>
      </c>
      <c r="AM12912">
        <v>72</v>
      </c>
    </row>
    <row r="12913" spans="28:39">
      <c r="AB12913" s="59" t="s">
        <v>656</v>
      </c>
      <c r="AC12913" s="1">
        <v>3</v>
      </c>
      <c r="AD12913" s="38" t="s">
        <v>428</v>
      </c>
      <c r="AE12913" s="61" t="s">
        <v>136</v>
      </c>
      <c r="AF12913" s="49">
        <v>115</v>
      </c>
      <c r="AG12913" s="41">
        <v>0</v>
      </c>
      <c r="AH12913">
        <v>54</v>
      </c>
      <c r="AL12913" t="s">
        <v>22</v>
      </c>
      <c r="AM12913">
        <v>72</v>
      </c>
    </row>
    <row r="12914" spans="28:39">
      <c r="AB12914" s="59" t="s">
        <v>656</v>
      </c>
      <c r="AC12914" s="1">
        <v>3</v>
      </c>
      <c r="AD12914" s="38" t="s">
        <v>428</v>
      </c>
      <c r="AE12914" s="61" t="s">
        <v>136</v>
      </c>
      <c r="AF12914" s="49">
        <v>115</v>
      </c>
      <c r="AG12914" s="42">
        <v>10</v>
      </c>
      <c r="AH12914">
        <v>54</v>
      </c>
      <c r="AL12914" t="s">
        <v>22</v>
      </c>
      <c r="AM12914">
        <v>72</v>
      </c>
    </row>
    <row r="12915" spans="28:39">
      <c r="AB12915" s="59" t="s">
        <v>656</v>
      </c>
      <c r="AC12915" s="1">
        <v>3</v>
      </c>
      <c r="AD12915" s="38" t="s">
        <v>428</v>
      </c>
      <c r="AE12915" s="61" t="s">
        <v>136</v>
      </c>
      <c r="AF12915" s="49">
        <v>115</v>
      </c>
      <c r="AG12915" s="43">
        <v>20</v>
      </c>
      <c r="AH12915">
        <v>54</v>
      </c>
      <c r="AL12915" t="s">
        <v>22</v>
      </c>
      <c r="AM12915">
        <v>72</v>
      </c>
    </row>
    <row r="12916" spans="28:39">
      <c r="AB12916" s="59" t="s">
        <v>656</v>
      </c>
      <c r="AC12916" s="1">
        <v>3</v>
      </c>
      <c r="AD12916" s="38" t="s">
        <v>428</v>
      </c>
      <c r="AE12916" s="61" t="s">
        <v>136</v>
      </c>
      <c r="AF12916" s="49">
        <v>115</v>
      </c>
      <c r="AG12916" s="44">
        <v>30</v>
      </c>
      <c r="AH12916">
        <v>37</v>
      </c>
      <c r="AL12916" t="s">
        <v>22</v>
      </c>
      <c r="AM12916">
        <v>72</v>
      </c>
    </row>
    <row r="12917" spans="28:39">
      <c r="AB12917" s="59" t="s">
        <v>656</v>
      </c>
      <c r="AC12917" s="1">
        <v>3</v>
      </c>
      <c r="AD12917" s="38" t="s">
        <v>428</v>
      </c>
      <c r="AE12917" s="61" t="s">
        <v>136</v>
      </c>
      <c r="AF12917" s="49">
        <v>115</v>
      </c>
      <c r="AG12917" s="45">
        <v>40</v>
      </c>
      <c r="AH12917">
        <v>29</v>
      </c>
      <c r="AL12917" t="s">
        <v>22</v>
      </c>
      <c r="AM12917">
        <v>72</v>
      </c>
    </row>
    <row r="12918" spans="28:39">
      <c r="AB12918" s="59" t="s">
        <v>656</v>
      </c>
      <c r="AC12918" s="1">
        <v>3</v>
      </c>
      <c r="AD12918" s="38" t="s">
        <v>428</v>
      </c>
      <c r="AE12918" s="61" t="s">
        <v>136</v>
      </c>
      <c r="AF12918" s="49">
        <v>115</v>
      </c>
      <c r="AG12918" s="46">
        <v>50</v>
      </c>
      <c r="AH12918">
        <v>23</v>
      </c>
      <c r="AL12918" t="s">
        <v>22</v>
      </c>
      <c r="AM12918">
        <v>72</v>
      </c>
    </row>
    <row r="12919" spans="28:39">
      <c r="AB12919" s="59" t="s">
        <v>656</v>
      </c>
      <c r="AC12919" s="1">
        <v>3</v>
      </c>
      <c r="AD12919" s="38" t="s">
        <v>428</v>
      </c>
      <c r="AE12919" s="61" t="s">
        <v>136</v>
      </c>
      <c r="AF12919" s="49">
        <v>115</v>
      </c>
      <c r="AG12919" s="47">
        <v>60</v>
      </c>
      <c r="AH12919">
        <v>19</v>
      </c>
      <c r="AL12919" t="s">
        <v>22</v>
      </c>
      <c r="AM12919">
        <v>72</v>
      </c>
    </row>
    <row r="12920" spans="28:39">
      <c r="AB12920" s="59" t="s">
        <v>656</v>
      </c>
      <c r="AC12920" s="1">
        <v>3</v>
      </c>
      <c r="AD12920" s="38" t="s">
        <v>428</v>
      </c>
      <c r="AE12920" s="61" t="s">
        <v>136</v>
      </c>
      <c r="AF12920" s="49">
        <v>115</v>
      </c>
      <c r="AG12920" s="48">
        <v>70</v>
      </c>
      <c r="AH12920">
        <v>17</v>
      </c>
      <c r="AL12920" t="s">
        <v>22</v>
      </c>
      <c r="AM12920">
        <v>72</v>
      </c>
    </row>
    <row r="12921" spans="28:39">
      <c r="AB12921" s="59" t="s">
        <v>656</v>
      </c>
      <c r="AC12921" s="1">
        <v>3</v>
      </c>
      <c r="AD12921" s="38" t="s">
        <v>428</v>
      </c>
      <c r="AE12921" s="61" t="s">
        <v>136</v>
      </c>
      <c r="AF12921" s="50">
        <v>120</v>
      </c>
      <c r="AG12921" s="41">
        <v>0</v>
      </c>
      <c r="AH12921">
        <v>52</v>
      </c>
      <c r="AL12921" t="s">
        <v>22</v>
      </c>
      <c r="AM12921">
        <v>72</v>
      </c>
    </row>
    <row r="12922" spans="28:39">
      <c r="AB12922" s="59" t="s">
        <v>656</v>
      </c>
      <c r="AC12922" s="1">
        <v>3</v>
      </c>
      <c r="AD12922" s="38" t="s">
        <v>428</v>
      </c>
      <c r="AE12922" s="61" t="s">
        <v>136</v>
      </c>
      <c r="AF12922" s="50">
        <v>120</v>
      </c>
      <c r="AG12922" s="42">
        <v>10</v>
      </c>
      <c r="AH12922">
        <v>52</v>
      </c>
      <c r="AL12922" t="s">
        <v>22</v>
      </c>
      <c r="AM12922">
        <v>72</v>
      </c>
    </row>
    <row r="12923" spans="28:39">
      <c r="AB12923" s="59" t="s">
        <v>656</v>
      </c>
      <c r="AC12923" s="1">
        <v>3</v>
      </c>
      <c r="AD12923" s="38" t="s">
        <v>428</v>
      </c>
      <c r="AE12923" s="61" t="s">
        <v>136</v>
      </c>
      <c r="AF12923" s="50">
        <v>120</v>
      </c>
      <c r="AG12923" s="43">
        <v>20</v>
      </c>
      <c r="AH12923">
        <v>52</v>
      </c>
      <c r="AL12923" t="s">
        <v>22</v>
      </c>
      <c r="AM12923">
        <v>72</v>
      </c>
    </row>
    <row r="12924" spans="28:39">
      <c r="AB12924" s="59" t="s">
        <v>656</v>
      </c>
      <c r="AC12924" s="1">
        <v>3</v>
      </c>
      <c r="AD12924" s="38" t="s">
        <v>428</v>
      </c>
      <c r="AE12924" s="61" t="s">
        <v>136</v>
      </c>
      <c r="AF12924" s="50">
        <v>120</v>
      </c>
      <c r="AG12924" s="44">
        <v>30</v>
      </c>
      <c r="AH12924">
        <v>37</v>
      </c>
      <c r="AL12924" t="s">
        <v>22</v>
      </c>
      <c r="AM12924">
        <v>72</v>
      </c>
    </row>
    <row r="12925" spans="28:39">
      <c r="AB12925" s="59" t="s">
        <v>656</v>
      </c>
      <c r="AC12925" s="1">
        <v>3</v>
      </c>
      <c r="AD12925" s="38" t="s">
        <v>428</v>
      </c>
      <c r="AE12925" s="61" t="s">
        <v>136</v>
      </c>
      <c r="AF12925" s="50">
        <v>120</v>
      </c>
      <c r="AG12925" s="45">
        <v>40</v>
      </c>
      <c r="AH12925">
        <v>29</v>
      </c>
      <c r="AL12925" t="s">
        <v>22</v>
      </c>
      <c r="AM12925">
        <v>72</v>
      </c>
    </row>
    <row r="12926" spans="28:39">
      <c r="AB12926" s="59" t="s">
        <v>656</v>
      </c>
      <c r="AC12926" s="1">
        <v>3</v>
      </c>
      <c r="AD12926" s="38" t="s">
        <v>428</v>
      </c>
      <c r="AE12926" s="61" t="s">
        <v>136</v>
      </c>
      <c r="AF12926" s="50">
        <v>120</v>
      </c>
      <c r="AG12926" s="46">
        <v>50</v>
      </c>
      <c r="AH12926">
        <v>23</v>
      </c>
      <c r="AL12926" t="s">
        <v>22</v>
      </c>
      <c r="AM12926">
        <v>72</v>
      </c>
    </row>
    <row r="12927" spans="28:39">
      <c r="AB12927" s="59" t="s">
        <v>656</v>
      </c>
      <c r="AC12927" s="1">
        <v>3</v>
      </c>
      <c r="AD12927" s="38" t="s">
        <v>428</v>
      </c>
      <c r="AE12927" s="61" t="s">
        <v>136</v>
      </c>
      <c r="AF12927" s="50">
        <v>120</v>
      </c>
      <c r="AG12927" s="47">
        <v>60</v>
      </c>
      <c r="AH12927">
        <v>19</v>
      </c>
      <c r="AL12927" t="s">
        <v>22</v>
      </c>
      <c r="AM12927">
        <v>72</v>
      </c>
    </row>
    <row r="12928" spans="28:39">
      <c r="AB12928" s="59" t="s">
        <v>656</v>
      </c>
      <c r="AC12928" s="1">
        <v>3</v>
      </c>
      <c r="AD12928" s="38" t="s">
        <v>428</v>
      </c>
      <c r="AE12928" s="61" t="s">
        <v>136</v>
      </c>
      <c r="AF12928" s="50">
        <v>120</v>
      </c>
      <c r="AG12928" s="48">
        <v>70</v>
      </c>
      <c r="AH12928">
        <v>17</v>
      </c>
      <c r="AL12928" t="s">
        <v>22</v>
      </c>
      <c r="AM12928">
        <v>72</v>
      </c>
    </row>
    <row r="12929" spans="28:39">
      <c r="AB12929" s="59" t="s">
        <v>656</v>
      </c>
      <c r="AC12929" s="1">
        <v>3</v>
      </c>
      <c r="AD12929" s="38" t="s">
        <v>428</v>
      </c>
      <c r="AE12929" s="61" t="s">
        <v>136</v>
      </c>
      <c r="AF12929" s="51">
        <v>130</v>
      </c>
      <c r="AG12929" s="41">
        <v>0</v>
      </c>
      <c r="AH12929">
        <v>50</v>
      </c>
      <c r="AL12929" t="s">
        <v>22</v>
      </c>
      <c r="AM12929">
        <v>72</v>
      </c>
    </row>
    <row r="12930" spans="28:39">
      <c r="AB12930" s="59" t="s">
        <v>656</v>
      </c>
      <c r="AC12930" s="1">
        <v>3</v>
      </c>
      <c r="AD12930" s="38" t="s">
        <v>428</v>
      </c>
      <c r="AE12930" s="61" t="s">
        <v>136</v>
      </c>
      <c r="AF12930" s="51">
        <v>130</v>
      </c>
      <c r="AG12930" s="42">
        <v>10</v>
      </c>
      <c r="AH12930">
        <v>50</v>
      </c>
      <c r="AL12930" t="s">
        <v>22</v>
      </c>
      <c r="AM12930">
        <v>72</v>
      </c>
    </row>
    <row r="12931" spans="28:39">
      <c r="AB12931" s="59" t="s">
        <v>656</v>
      </c>
      <c r="AC12931" s="1">
        <v>3</v>
      </c>
      <c r="AD12931" s="38" t="s">
        <v>428</v>
      </c>
      <c r="AE12931" s="61" t="s">
        <v>136</v>
      </c>
      <c r="AF12931" s="51">
        <v>130</v>
      </c>
      <c r="AG12931" s="43">
        <v>20</v>
      </c>
      <c r="AH12931">
        <v>50</v>
      </c>
      <c r="AL12931" t="s">
        <v>22</v>
      </c>
      <c r="AM12931">
        <v>72</v>
      </c>
    </row>
    <row r="12932" spans="28:39">
      <c r="AB12932" s="59" t="s">
        <v>656</v>
      </c>
      <c r="AC12932" s="1">
        <v>3</v>
      </c>
      <c r="AD12932" s="38" t="s">
        <v>428</v>
      </c>
      <c r="AE12932" s="61" t="s">
        <v>136</v>
      </c>
      <c r="AF12932" s="51">
        <v>130</v>
      </c>
      <c r="AG12932" s="44">
        <v>30</v>
      </c>
      <c r="AH12932">
        <v>37</v>
      </c>
      <c r="AL12932" t="s">
        <v>22</v>
      </c>
      <c r="AM12932">
        <v>72</v>
      </c>
    </row>
    <row r="12933" spans="28:39">
      <c r="AB12933" s="59" t="s">
        <v>656</v>
      </c>
      <c r="AC12933" s="1">
        <v>3</v>
      </c>
      <c r="AD12933" s="38" t="s">
        <v>428</v>
      </c>
      <c r="AE12933" s="61" t="s">
        <v>136</v>
      </c>
      <c r="AF12933" s="51">
        <v>130</v>
      </c>
      <c r="AG12933" s="45">
        <v>40</v>
      </c>
      <c r="AH12933">
        <v>29</v>
      </c>
      <c r="AL12933" t="s">
        <v>22</v>
      </c>
      <c r="AM12933">
        <v>72</v>
      </c>
    </row>
    <row r="12934" spans="28:39">
      <c r="AB12934" s="59" t="s">
        <v>656</v>
      </c>
      <c r="AC12934" s="1">
        <v>3</v>
      </c>
      <c r="AD12934" s="38" t="s">
        <v>428</v>
      </c>
      <c r="AE12934" s="61" t="s">
        <v>136</v>
      </c>
      <c r="AF12934" s="51">
        <v>130</v>
      </c>
      <c r="AG12934" s="46">
        <v>50</v>
      </c>
      <c r="AH12934">
        <v>23</v>
      </c>
      <c r="AL12934" t="s">
        <v>22</v>
      </c>
      <c r="AM12934">
        <v>72</v>
      </c>
    </row>
    <row r="12935" spans="28:39">
      <c r="AB12935" s="59" t="s">
        <v>656</v>
      </c>
      <c r="AC12935" s="1">
        <v>3</v>
      </c>
      <c r="AD12935" s="38" t="s">
        <v>428</v>
      </c>
      <c r="AE12935" s="61" t="s">
        <v>136</v>
      </c>
      <c r="AF12935" s="51">
        <v>130</v>
      </c>
      <c r="AG12935" s="47">
        <v>60</v>
      </c>
      <c r="AH12935">
        <v>19</v>
      </c>
      <c r="AL12935" t="s">
        <v>22</v>
      </c>
      <c r="AM12935">
        <v>72</v>
      </c>
    </row>
    <row r="12936" spans="28:39">
      <c r="AB12936" s="59" t="s">
        <v>656</v>
      </c>
      <c r="AC12936" s="1">
        <v>3</v>
      </c>
      <c r="AD12936" s="38" t="s">
        <v>428</v>
      </c>
      <c r="AE12936" s="61" t="s">
        <v>136</v>
      </c>
      <c r="AF12936" s="51">
        <v>130</v>
      </c>
      <c r="AG12936" s="48">
        <v>70</v>
      </c>
      <c r="AH12936">
        <v>17</v>
      </c>
      <c r="AL12936" t="s">
        <v>22</v>
      </c>
      <c r="AM12936">
        <v>72</v>
      </c>
    </row>
    <row r="12937" spans="28:39">
      <c r="AB12937" s="59" t="s">
        <v>656</v>
      </c>
      <c r="AC12937" s="1">
        <v>3</v>
      </c>
      <c r="AD12937" s="38" t="s">
        <v>428</v>
      </c>
      <c r="AE12937" s="61" t="s">
        <v>136</v>
      </c>
      <c r="AF12937" s="52">
        <v>140</v>
      </c>
      <c r="AG12937" s="41">
        <v>0</v>
      </c>
      <c r="AH12937">
        <v>48</v>
      </c>
      <c r="AL12937" t="s">
        <v>22</v>
      </c>
      <c r="AM12937">
        <v>72</v>
      </c>
    </row>
    <row r="12938" spans="28:39">
      <c r="AB12938" s="59" t="s">
        <v>656</v>
      </c>
      <c r="AC12938" s="1">
        <v>3</v>
      </c>
      <c r="AD12938" s="38" t="s">
        <v>428</v>
      </c>
      <c r="AE12938" s="61" t="s">
        <v>136</v>
      </c>
      <c r="AF12938" s="52">
        <v>140</v>
      </c>
      <c r="AG12938" s="42">
        <v>10</v>
      </c>
      <c r="AH12938">
        <v>48</v>
      </c>
      <c r="AL12938" t="s">
        <v>22</v>
      </c>
      <c r="AM12938">
        <v>72</v>
      </c>
    </row>
    <row r="12939" spans="28:39">
      <c r="AB12939" s="59" t="s">
        <v>656</v>
      </c>
      <c r="AC12939" s="1">
        <v>3</v>
      </c>
      <c r="AD12939" s="38" t="s">
        <v>428</v>
      </c>
      <c r="AE12939" s="61" t="s">
        <v>136</v>
      </c>
      <c r="AF12939" s="52">
        <v>140</v>
      </c>
      <c r="AG12939" s="43">
        <v>20</v>
      </c>
      <c r="AH12939">
        <v>48</v>
      </c>
      <c r="AL12939" t="s">
        <v>22</v>
      </c>
      <c r="AM12939">
        <v>72</v>
      </c>
    </row>
    <row r="12940" spans="28:39">
      <c r="AB12940" s="59" t="s">
        <v>656</v>
      </c>
      <c r="AC12940" s="1">
        <v>3</v>
      </c>
      <c r="AD12940" s="38" t="s">
        <v>428</v>
      </c>
      <c r="AE12940" s="61" t="s">
        <v>136</v>
      </c>
      <c r="AF12940" s="52">
        <v>140</v>
      </c>
      <c r="AG12940" s="44">
        <v>30</v>
      </c>
      <c r="AH12940">
        <v>37</v>
      </c>
      <c r="AL12940" t="s">
        <v>22</v>
      </c>
      <c r="AM12940">
        <v>72</v>
      </c>
    </row>
    <row r="12941" spans="28:39">
      <c r="AB12941" s="59" t="s">
        <v>656</v>
      </c>
      <c r="AC12941" s="1">
        <v>3</v>
      </c>
      <c r="AD12941" s="38" t="s">
        <v>428</v>
      </c>
      <c r="AE12941" s="61" t="s">
        <v>136</v>
      </c>
      <c r="AF12941" s="52">
        <v>140</v>
      </c>
      <c r="AG12941" s="45">
        <v>40</v>
      </c>
      <c r="AH12941">
        <v>29</v>
      </c>
      <c r="AL12941" t="s">
        <v>22</v>
      </c>
      <c r="AM12941">
        <v>72</v>
      </c>
    </row>
    <row r="12942" spans="28:39">
      <c r="AB12942" s="59" t="s">
        <v>656</v>
      </c>
      <c r="AC12942" s="1">
        <v>3</v>
      </c>
      <c r="AD12942" s="38" t="s">
        <v>428</v>
      </c>
      <c r="AE12942" s="61" t="s">
        <v>136</v>
      </c>
      <c r="AF12942" s="52">
        <v>140</v>
      </c>
      <c r="AG12942" s="46">
        <v>50</v>
      </c>
      <c r="AH12942">
        <v>23</v>
      </c>
      <c r="AL12942" t="s">
        <v>22</v>
      </c>
      <c r="AM12942">
        <v>72</v>
      </c>
    </row>
    <row r="12943" spans="28:39">
      <c r="AB12943" s="59" t="s">
        <v>656</v>
      </c>
      <c r="AC12943" s="1">
        <v>3</v>
      </c>
      <c r="AD12943" s="38" t="s">
        <v>428</v>
      </c>
      <c r="AE12943" s="61" t="s">
        <v>136</v>
      </c>
      <c r="AF12943" s="52">
        <v>140</v>
      </c>
      <c r="AG12943" s="47">
        <v>60</v>
      </c>
      <c r="AH12943">
        <v>19</v>
      </c>
      <c r="AL12943" t="s">
        <v>22</v>
      </c>
      <c r="AM12943">
        <v>72</v>
      </c>
    </row>
    <row r="12944" spans="28:39">
      <c r="AB12944" s="59" t="s">
        <v>656</v>
      </c>
      <c r="AC12944" s="1">
        <v>3</v>
      </c>
      <c r="AD12944" s="38" t="s">
        <v>428</v>
      </c>
      <c r="AE12944" s="61" t="s">
        <v>136</v>
      </c>
      <c r="AF12944" s="52">
        <v>140</v>
      </c>
      <c r="AG12944" s="48">
        <v>70</v>
      </c>
      <c r="AH12944">
        <v>17</v>
      </c>
      <c r="AL12944" t="s">
        <v>22</v>
      </c>
      <c r="AM12944">
        <v>72</v>
      </c>
    </row>
    <row r="12945" spans="28:39">
      <c r="AB12945" s="59" t="s">
        <v>656</v>
      </c>
      <c r="AC12945" s="1">
        <v>3</v>
      </c>
      <c r="AD12945" s="38" t="s">
        <v>428</v>
      </c>
      <c r="AE12945" s="61" t="s">
        <v>136</v>
      </c>
      <c r="AF12945" s="53">
        <v>150</v>
      </c>
      <c r="AG12945" s="41">
        <v>0</v>
      </c>
      <c r="AH12945">
        <v>45</v>
      </c>
      <c r="AL12945" t="s">
        <v>22</v>
      </c>
      <c r="AM12945">
        <v>72</v>
      </c>
    </row>
    <row r="12946" spans="28:39">
      <c r="AB12946" s="59" t="s">
        <v>656</v>
      </c>
      <c r="AC12946" s="1">
        <v>3</v>
      </c>
      <c r="AD12946" s="38" t="s">
        <v>428</v>
      </c>
      <c r="AE12946" s="61" t="s">
        <v>136</v>
      </c>
      <c r="AF12946" s="53">
        <v>150</v>
      </c>
      <c r="AG12946" s="42">
        <v>10</v>
      </c>
      <c r="AH12946">
        <v>45</v>
      </c>
      <c r="AL12946" t="s">
        <v>22</v>
      </c>
      <c r="AM12946">
        <v>72</v>
      </c>
    </row>
    <row r="12947" spans="28:39">
      <c r="AB12947" s="59" t="s">
        <v>656</v>
      </c>
      <c r="AC12947" s="1">
        <v>3</v>
      </c>
      <c r="AD12947" s="38" t="s">
        <v>428</v>
      </c>
      <c r="AE12947" s="61" t="s">
        <v>136</v>
      </c>
      <c r="AF12947" s="53">
        <v>150</v>
      </c>
      <c r="AG12947" s="43">
        <v>20</v>
      </c>
      <c r="AH12947">
        <v>45</v>
      </c>
      <c r="AL12947" t="s">
        <v>22</v>
      </c>
      <c r="AM12947">
        <v>72</v>
      </c>
    </row>
    <row r="12948" spans="28:39">
      <c r="AB12948" s="59" t="s">
        <v>656</v>
      </c>
      <c r="AC12948" s="1">
        <v>3</v>
      </c>
      <c r="AD12948" s="38" t="s">
        <v>428</v>
      </c>
      <c r="AE12948" s="61" t="s">
        <v>136</v>
      </c>
      <c r="AF12948" s="53">
        <v>150</v>
      </c>
      <c r="AG12948" s="44">
        <v>30</v>
      </c>
      <c r="AH12948">
        <v>37</v>
      </c>
      <c r="AL12948" t="s">
        <v>22</v>
      </c>
      <c r="AM12948">
        <v>72</v>
      </c>
    </row>
    <row r="12949" spans="28:39">
      <c r="AB12949" s="59" t="s">
        <v>656</v>
      </c>
      <c r="AC12949" s="1">
        <v>3</v>
      </c>
      <c r="AD12949" s="38" t="s">
        <v>428</v>
      </c>
      <c r="AE12949" s="61" t="s">
        <v>136</v>
      </c>
      <c r="AF12949" s="53">
        <v>150</v>
      </c>
      <c r="AG12949" s="45">
        <v>40</v>
      </c>
      <c r="AH12949">
        <v>29</v>
      </c>
      <c r="AL12949" t="s">
        <v>22</v>
      </c>
      <c r="AM12949">
        <v>72</v>
      </c>
    </row>
    <row r="12950" spans="28:39">
      <c r="AB12950" s="59" t="s">
        <v>656</v>
      </c>
      <c r="AC12950" s="1">
        <v>3</v>
      </c>
      <c r="AD12950" s="38" t="s">
        <v>428</v>
      </c>
      <c r="AE12950" s="61" t="s">
        <v>136</v>
      </c>
      <c r="AF12950" s="53">
        <v>150</v>
      </c>
      <c r="AG12950" s="46">
        <v>50</v>
      </c>
      <c r="AH12950">
        <v>23</v>
      </c>
      <c r="AL12950" t="s">
        <v>22</v>
      </c>
      <c r="AM12950">
        <v>72</v>
      </c>
    </row>
    <row r="12951" spans="28:39">
      <c r="AB12951" s="59" t="s">
        <v>656</v>
      </c>
      <c r="AC12951" s="1">
        <v>3</v>
      </c>
      <c r="AD12951" s="38" t="s">
        <v>428</v>
      </c>
      <c r="AE12951" s="61" t="s">
        <v>136</v>
      </c>
      <c r="AF12951" s="53">
        <v>150</v>
      </c>
      <c r="AG12951" s="47">
        <v>60</v>
      </c>
      <c r="AH12951">
        <v>19</v>
      </c>
      <c r="AL12951" t="s">
        <v>22</v>
      </c>
      <c r="AM12951">
        <v>72</v>
      </c>
    </row>
    <row r="12952" spans="28:39">
      <c r="AB12952" s="59" t="s">
        <v>656</v>
      </c>
      <c r="AC12952" s="1">
        <v>3</v>
      </c>
      <c r="AD12952" s="38" t="s">
        <v>428</v>
      </c>
      <c r="AE12952" s="61" t="s">
        <v>136</v>
      </c>
      <c r="AF12952" s="53">
        <v>150</v>
      </c>
      <c r="AG12952" s="48">
        <v>70</v>
      </c>
      <c r="AH12952">
        <v>17</v>
      </c>
      <c r="AL12952" t="s">
        <v>22</v>
      </c>
      <c r="AM12952">
        <v>72</v>
      </c>
    </row>
    <row r="12953" spans="28:39">
      <c r="AB12953" s="59" t="s">
        <v>656</v>
      </c>
      <c r="AC12953" s="1">
        <v>3</v>
      </c>
      <c r="AD12953" s="38" t="s">
        <v>428</v>
      </c>
      <c r="AE12953" s="61" t="s">
        <v>136</v>
      </c>
      <c r="AF12953" s="54">
        <v>160</v>
      </c>
      <c r="AG12953" s="41">
        <v>0</v>
      </c>
      <c r="AH12953">
        <v>43</v>
      </c>
      <c r="AL12953" t="s">
        <v>22</v>
      </c>
      <c r="AM12953">
        <v>72</v>
      </c>
    </row>
    <row r="12954" spans="28:39">
      <c r="AB12954" s="59" t="s">
        <v>656</v>
      </c>
      <c r="AC12954" s="1">
        <v>3</v>
      </c>
      <c r="AD12954" s="38" t="s">
        <v>428</v>
      </c>
      <c r="AE12954" s="61" t="s">
        <v>136</v>
      </c>
      <c r="AF12954" s="54">
        <v>160</v>
      </c>
      <c r="AG12954" s="42">
        <v>10</v>
      </c>
      <c r="AH12954">
        <v>43</v>
      </c>
      <c r="AL12954" t="s">
        <v>22</v>
      </c>
      <c r="AM12954">
        <v>72</v>
      </c>
    </row>
    <row r="12955" spans="28:39">
      <c r="AB12955" s="59" t="s">
        <v>656</v>
      </c>
      <c r="AC12955" s="1">
        <v>3</v>
      </c>
      <c r="AD12955" s="38" t="s">
        <v>428</v>
      </c>
      <c r="AE12955" s="61" t="s">
        <v>136</v>
      </c>
      <c r="AF12955" s="54">
        <v>160</v>
      </c>
      <c r="AG12955" s="43">
        <v>20</v>
      </c>
      <c r="AH12955">
        <v>43</v>
      </c>
      <c r="AL12955" t="s">
        <v>22</v>
      </c>
      <c r="AM12955">
        <v>72</v>
      </c>
    </row>
    <row r="12956" spans="28:39">
      <c r="AB12956" s="59" t="s">
        <v>656</v>
      </c>
      <c r="AC12956" s="1">
        <v>3</v>
      </c>
      <c r="AD12956" s="38" t="s">
        <v>428</v>
      </c>
      <c r="AE12956" s="61" t="s">
        <v>136</v>
      </c>
      <c r="AF12956" s="54">
        <v>160</v>
      </c>
      <c r="AG12956" s="44">
        <v>30</v>
      </c>
      <c r="AH12956">
        <v>37</v>
      </c>
      <c r="AL12956" t="s">
        <v>22</v>
      </c>
      <c r="AM12956">
        <v>72</v>
      </c>
    </row>
    <row r="12957" spans="28:39">
      <c r="AB12957" s="59" t="s">
        <v>656</v>
      </c>
      <c r="AC12957" s="1">
        <v>3</v>
      </c>
      <c r="AD12957" s="38" t="s">
        <v>428</v>
      </c>
      <c r="AE12957" s="61" t="s">
        <v>136</v>
      </c>
      <c r="AF12957" s="54">
        <v>160</v>
      </c>
      <c r="AG12957" s="45">
        <v>40</v>
      </c>
      <c r="AH12957">
        <v>29</v>
      </c>
      <c r="AL12957" t="s">
        <v>22</v>
      </c>
      <c r="AM12957">
        <v>72</v>
      </c>
    </row>
    <row r="12958" spans="28:39">
      <c r="AB12958" s="59" t="s">
        <v>656</v>
      </c>
      <c r="AC12958" s="1">
        <v>3</v>
      </c>
      <c r="AD12958" s="38" t="s">
        <v>428</v>
      </c>
      <c r="AE12958" s="61" t="s">
        <v>136</v>
      </c>
      <c r="AF12958" s="54">
        <v>160</v>
      </c>
      <c r="AG12958" s="46">
        <v>50</v>
      </c>
      <c r="AH12958">
        <v>23</v>
      </c>
      <c r="AL12958" t="s">
        <v>22</v>
      </c>
      <c r="AM12958">
        <v>72</v>
      </c>
    </row>
    <row r="12959" spans="28:39">
      <c r="AB12959" s="59" t="s">
        <v>656</v>
      </c>
      <c r="AC12959" s="1">
        <v>3</v>
      </c>
      <c r="AD12959" s="38" t="s">
        <v>428</v>
      </c>
      <c r="AE12959" s="61" t="s">
        <v>136</v>
      </c>
      <c r="AF12959" s="54">
        <v>160</v>
      </c>
      <c r="AG12959" s="47">
        <v>60</v>
      </c>
      <c r="AH12959">
        <v>19</v>
      </c>
      <c r="AL12959" t="s">
        <v>22</v>
      </c>
      <c r="AM12959">
        <v>72</v>
      </c>
    </row>
    <row r="12960" spans="28:39">
      <c r="AB12960" s="59" t="s">
        <v>656</v>
      </c>
      <c r="AC12960" s="1">
        <v>3</v>
      </c>
      <c r="AD12960" s="38" t="s">
        <v>428</v>
      </c>
      <c r="AE12960" s="61" t="s">
        <v>136</v>
      </c>
      <c r="AF12960" s="54">
        <v>160</v>
      </c>
      <c r="AG12960" s="48">
        <v>70</v>
      </c>
      <c r="AH12960">
        <v>17</v>
      </c>
      <c r="AL12960" t="s">
        <v>22</v>
      </c>
      <c r="AM12960">
        <v>72</v>
      </c>
    </row>
    <row r="12961" spans="28:39">
      <c r="AB12961" s="59" t="s">
        <v>656</v>
      </c>
      <c r="AC12961" s="1">
        <v>3</v>
      </c>
      <c r="AD12961" s="38" t="s">
        <v>428</v>
      </c>
      <c r="AE12961" s="61" t="s">
        <v>136</v>
      </c>
      <c r="AF12961" s="55">
        <v>170</v>
      </c>
      <c r="AG12961" s="41">
        <v>0</v>
      </c>
      <c r="AH12961">
        <v>38</v>
      </c>
      <c r="AL12961" t="s">
        <v>22</v>
      </c>
      <c r="AM12961">
        <v>72</v>
      </c>
    </row>
    <row r="12962" spans="28:39">
      <c r="AB12962" s="59" t="s">
        <v>656</v>
      </c>
      <c r="AC12962" s="1">
        <v>3</v>
      </c>
      <c r="AD12962" s="38" t="s">
        <v>428</v>
      </c>
      <c r="AE12962" s="61" t="s">
        <v>136</v>
      </c>
      <c r="AF12962" s="55">
        <v>170</v>
      </c>
      <c r="AG12962" s="42">
        <v>10</v>
      </c>
      <c r="AH12962">
        <v>38</v>
      </c>
      <c r="AL12962" t="s">
        <v>22</v>
      </c>
      <c r="AM12962">
        <v>72</v>
      </c>
    </row>
    <row r="12963" spans="28:39">
      <c r="AB12963" s="59" t="s">
        <v>656</v>
      </c>
      <c r="AC12963" s="1">
        <v>3</v>
      </c>
      <c r="AD12963" s="38" t="s">
        <v>428</v>
      </c>
      <c r="AE12963" s="61" t="s">
        <v>136</v>
      </c>
      <c r="AF12963" s="55">
        <v>170</v>
      </c>
      <c r="AG12963" s="43">
        <v>20</v>
      </c>
      <c r="AH12963">
        <v>38</v>
      </c>
      <c r="AL12963" t="s">
        <v>22</v>
      </c>
      <c r="AM12963">
        <v>72</v>
      </c>
    </row>
    <row r="12964" spans="28:39">
      <c r="AB12964" s="59" t="s">
        <v>656</v>
      </c>
      <c r="AC12964" s="1">
        <v>3</v>
      </c>
      <c r="AD12964" s="38" t="s">
        <v>428</v>
      </c>
      <c r="AE12964" s="61" t="s">
        <v>136</v>
      </c>
      <c r="AF12964" s="55">
        <v>170</v>
      </c>
      <c r="AG12964" s="44">
        <v>30</v>
      </c>
      <c r="AH12964">
        <v>37</v>
      </c>
      <c r="AL12964" t="s">
        <v>22</v>
      </c>
      <c r="AM12964">
        <v>72</v>
      </c>
    </row>
    <row r="12965" spans="28:39">
      <c r="AB12965" s="59" t="s">
        <v>656</v>
      </c>
      <c r="AC12965" s="1">
        <v>3</v>
      </c>
      <c r="AD12965" s="38" t="s">
        <v>428</v>
      </c>
      <c r="AE12965" s="61" t="s">
        <v>136</v>
      </c>
      <c r="AF12965" s="55">
        <v>170</v>
      </c>
      <c r="AG12965" s="45">
        <v>40</v>
      </c>
      <c r="AH12965">
        <v>29</v>
      </c>
      <c r="AL12965" t="s">
        <v>22</v>
      </c>
      <c r="AM12965">
        <v>72</v>
      </c>
    </row>
    <row r="12966" spans="28:39">
      <c r="AB12966" s="59" t="s">
        <v>656</v>
      </c>
      <c r="AC12966" s="1">
        <v>3</v>
      </c>
      <c r="AD12966" s="38" t="s">
        <v>428</v>
      </c>
      <c r="AE12966" s="61" t="s">
        <v>136</v>
      </c>
      <c r="AF12966" s="55">
        <v>170</v>
      </c>
      <c r="AG12966" s="46">
        <v>50</v>
      </c>
      <c r="AH12966">
        <v>23</v>
      </c>
      <c r="AL12966" t="s">
        <v>22</v>
      </c>
      <c r="AM12966">
        <v>72</v>
      </c>
    </row>
    <row r="12967" spans="28:39">
      <c r="AB12967" s="59" t="s">
        <v>656</v>
      </c>
      <c r="AC12967" s="1">
        <v>3</v>
      </c>
      <c r="AD12967" s="38" t="s">
        <v>428</v>
      </c>
      <c r="AE12967" s="61" t="s">
        <v>136</v>
      </c>
      <c r="AF12967" s="55">
        <v>170</v>
      </c>
      <c r="AG12967" s="47">
        <v>60</v>
      </c>
      <c r="AH12967">
        <v>19</v>
      </c>
      <c r="AL12967" t="s">
        <v>22</v>
      </c>
      <c r="AM12967">
        <v>72</v>
      </c>
    </row>
    <row r="12968" spans="28:39">
      <c r="AB12968" s="59" t="s">
        <v>656</v>
      </c>
      <c r="AC12968" s="1">
        <v>3</v>
      </c>
      <c r="AD12968" s="38" t="s">
        <v>428</v>
      </c>
      <c r="AE12968" s="61" t="s">
        <v>136</v>
      </c>
      <c r="AF12968" s="55">
        <v>170</v>
      </c>
      <c r="AG12968" s="48">
        <v>70</v>
      </c>
      <c r="AH12968">
        <v>17</v>
      </c>
      <c r="AL12968" t="s">
        <v>22</v>
      </c>
      <c r="AM12968">
        <v>72</v>
      </c>
    </row>
    <row r="12969" spans="28:39">
      <c r="AB12969" s="59" t="s">
        <v>656</v>
      </c>
      <c r="AC12969" s="1">
        <v>3</v>
      </c>
      <c r="AD12969" s="38" t="s">
        <v>428</v>
      </c>
      <c r="AE12969" s="61" t="s">
        <v>136</v>
      </c>
      <c r="AF12969" s="56">
        <v>180</v>
      </c>
      <c r="AG12969" s="41">
        <v>0</v>
      </c>
      <c r="AH12969">
        <v>34</v>
      </c>
      <c r="AL12969" t="s">
        <v>22</v>
      </c>
      <c r="AM12969">
        <v>72</v>
      </c>
    </row>
    <row r="12970" spans="28:39">
      <c r="AB12970" s="59" t="s">
        <v>656</v>
      </c>
      <c r="AC12970" s="1">
        <v>3</v>
      </c>
      <c r="AD12970" s="38" t="s">
        <v>428</v>
      </c>
      <c r="AE12970" s="61" t="s">
        <v>136</v>
      </c>
      <c r="AF12970" s="56">
        <v>180</v>
      </c>
      <c r="AG12970" s="42">
        <v>10</v>
      </c>
      <c r="AH12970">
        <v>34</v>
      </c>
      <c r="AL12970" t="s">
        <v>22</v>
      </c>
      <c r="AM12970">
        <v>72</v>
      </c>
    </row>
    <row r="12971" spans="28:39">
      <c r="AB12971" s="59" t="s">
        <v>656</v>
      </c>
      <c r="AC12971" s="1">
        <v>3</v>
      </c>
      <c r="AD12971" s="38" t="s">
        <v>428</v>
      </c>
      <c r="AE12971" s="61" t="s">
        <v>136</v>
      </c>
      <c r="AF12971" s="56">
        <v>180</v>
      </c>
      <c r="AG12971" s="43">
        <v>20</v>
      </c>
      <c r="AH12971">
        <v>34</v>
      </c>
      <c r="AL12971" t="s">
        <v>22</v>
      </c>
      <c r="AM12971">
        <v>72</v>
      </c>
    </row>
    <row r="12972" spans="28:39">
      <c r="AB12972" s="59" t="s">
        <v>656</v>
      </c>
      <c r="AC12972" s="1">
        <v>3</v>
      </c>
      <c r="AD12972" s="38" t="s">
        <v>428</v>
      </c>
      <c r="AE12972" s="61" t="s">
        <v>136</v>
      </c>
      <c r="AF12972" s="56">
        <v>180</v>
      </c>
      <c r="AG12972" s="44">
        <v>30</v>
      </c>
      <c r="AH12972">
        <v>34</v>
      </c>
      <c r="AL12972" t="s">
        <v>22</v>
      </c>
      <c r="AM12972">
        <v>72</v>
      </c>
    </row>
    <row r="12973" spans="28:39">
      <c r="AB12973" s="59" t="s">
        <v>656</v>
      </c>
      <c r="AC12973" s="1">
        <v>3</v>
      </c>
      <c r="AD12973" s="38" t="s">
        <v>428</v>
      </c>
      <c r="AE12973" s="61" t="s">
        <v>136</v>
      </c>
      <c r="AF12973" s="56">
        <v>180</v>
      </c>
      <c r="AG12973" s="45">
        <v>40</v>
      </c>
      <c r="AH12973">
        <v>29</v>
      </c>
      <c r="AL12973" t="s">
        <v>22</v>
      </c>
      <c r="AM12973">
        <v>72</v>
      </c>
    </row>
    <row r="12974" spans="28:39">
      <c r="AB12974" s="59" t="s">
        <v>656</v>
      </c>
      <c r="AC12974" s="1">
        <v>3</v>
      </c>
      <c r="AD12974" s="38" t="s">
        <v>428</v>
      </c>
      <c r="AE12974" s="61" t="s">
        <v>136</v>
      </c>
      <c r="AF12974" s="56">
        <v>180</v>
      </c>
      <c r="AG12974" s="46">
        <v>50</v>
      </c>
      <c r="AH12974">
        <v>23</v>
      </c>
      <c r="AL12974" t="s">
        <v>22</v>
      </c>
      <c r="AM12974">
        <v>72</v>
      </c>
    </row>
    <row r="12975" spans="28:39">
      <c r="AB12975" s="59" t="s">
        <v>656</v>
      </c>
      <c r="AC12975" s="1">
        <v>3</v>
      </c>
      <c r="AD12975" s="38" t="s">
        <v>428</v>
      </c>
      <c r="AE12975" s="61" t="s">
        <v>136</v>
      </c>
      <c r="AF12975" s="56">
        <v>180</v>
      </c>
      <c r="AG12975" s="47">
        <v>60</v>
      </c>
      <c r="AH12975">
        <v>19</v>
      </c>
      <c r="AL12975" t="s">
        <v>22</v>
      </c>
      <c r="AM12975">
        <v>72</v>
      </c>
    </row>
    <row r="12976" spans="28:39">
      <c r="AB12976" s="59" t="s">
        <v>656</v>
      </c>
      <c r="AC12976" s="1">
        <v>3</v>
      </c>
      <c r="AD12976" s="38" t="s">
        <v>428</v>
      </c>
      <c r="AE12976" s="61" t="s">
        <v>136</v>
      </c>
      <c r="AF12976" s="56">
        <v>180</v>
      </c>
      <c r="AG12976" s="48">
        <v>70</v>
      </c>
      <c r="AH12976">
        <v>17</v>
      </c>
      <c r="AL12976" t="s">
        <v>22</v>
      </c>
      <c r="AM12976">
        <v>72</v>
      </c>
    </row>
    <row r="12977" spans="28:39">
      <c r="AB12977" s="59" t="s">
        <v>656</v>
      </c>
      <c r="AC12977" s="1">
        <v>3</v>
      </c>
      <c r="AD12977" s="38" t="s">
        <v>428</v>
      </c>
      <c r="AE12977" s="61" t="s">
        <v>136</v>
      </c>
      <c r="AF12977" s="57">
        <v>200</v>
      </c>
      <c r="AG12977" s="41">
        <v>0</v>
      </c>
      <c r="AH12977">
        <v>27</v>
      </c>
      <c r="AL12977" t="s">
        <v>22</v>
      </c>
      <c r="AM12977">
        <v>72</v>
      </c>
    </row>
    <row r="12978" spans="28:39">
      <c r="AB12978" s="59" t="s">
        <v>656</v>
      </c>
      <c r="AC12978" s="1">
        <v>3</v>
      </c>
      <c r="AD12978" s="38" t="s">
        <v>428</v>
      </c>
      <c r="AE12978" s="61" t="s">
        <v>136</v>
      </c>
      <c r="AF12978" s="57">
        <v>200</v>
      </c>
      <c r="AG12978" s="42">
        <v>10</v>
      </c>
      <c r="AH12978">
        <v>27</v>
      </c>
      <c r="AL12978" t="s">
        <v>22</v>
      </c>
      <c r="AM12978">
        <v>72</v>
      </c>
    </row>
    <row r="12979" spans="28:39">
      <c r="AB12979" s="59" t="s">
        <v>656</v>
      </c>
      <c r="AC12979" s="1">
        <v>3</v>
      </c>
      <c r="AD12979" s="38" t="s">
        <v>428</v>
      </c>
      <c r="AE12979" s="61" t="s">
        <v>136</v>
      </c>
      <c r="AF12979" s="57">
        <v>200</v>
      </c>
      <c r="AG12979" s="43">
        <v>20</v>
      </c>
      <c r="AH12979">
        <v>27</v>
      </c>
      <c r="AL12979" t="s">
        <v>22</v>
      </c>
      <c r="AM12979">
        <v>72</v>
      </c>
    </row>
    <row r="12980" spans="28:39">
      <c r="AB12980" s="59" t="s">
        <v>656</v>
      </c>
      <c r="AC12980" s="1">
        <v>3</v>
      </c>
      <c r="AD12980" s="38" t="s">
        <v>428</v>
      </c>
      <c r="AE12980" s="61" t="s">
        <v>136</v>
      </c>
      <c r="AF12980" s="57">
        <v>200</v>
      </c>
      <c r="AG12980" s="44">
        <v>30</v>
      </c>
      <c r="AH12980">
        <v>27</v>
      </c>
      <c r="AL12980" t="s">
        <v>22</v>
      </c>
      <c r="AM12980">
        <v>72</v>
      </c>
    </row>
    <row r="12981" spans="28:39">
      <c r="AB12981" s="59" t="s">
        <v>656</v>
      </c>
      <c r="AC12981" s="1">
        <v>3</v>
      </c>
      <c r="AD12981" s="38" t="s">
        <v>428</v>
      </c>
      <c r="AE12981" s="61" t="s">
        <v>136</v>
      </c>
      <c r="AF12981" s="57">
        <v>200</v>
      </c>
      <c r="AG12981" s="45">
        <v>40</v>
      </c>
      <c r="AH12981">
        <v>27</v>
      </c>
      <c r="AL12981" t="s">
        <v>22</v>
      </c>
      <c r="AM12981">
        <v>72</v>
      </c>
    </row>
    <row r="12982" spans="28:39">
      <c r="AB12982" s="59" t="s">
        <v>656</v>
      </c>
      <c r="AC12982" s="1">
        <v>3</v>
      </c>
      <c r="AD12982" s="38" t="s">
        <v>428</v>
      </c>
      <c r="AE12982" s="61" t="s">
        <v>136</v>
      </c>
      <c r="AF12982" s="57">
        <v>200</v>
      </c>
      <c r="AG12982" s="46">
        <v>50</v>
      </c>
      <c r="AH12982">
        <v>23</v>
      </c>
      <c r="AL12982" t="s">
        <v>22</v>
      </c>
      <c r="AM12982">
        <v>72</v>
      </c>
    </row>
    <row r="12983" spans="28:39">
      <c r="AB12983" s="59" t="s">
        <v>656</v>
      </c>
      <c r="AC12983" s="1">
        <v>3</v>
      </c>
      <c r="AD12983" s="38" t="s">
        <v>428</v>
      </c>
      <c r="AE12983" s="61" t="s">
        <v>136</v>
      </c>
      <c r="AF12983" s="57">
        <v>200</v>
      </c>
      <c r="AG12983" s="47">
        <v>60</v>
      </c>
      <c r="AH12983">
        <v>19</v>
      </c>
      <c r="AL12983" t="s">
        <v>22</v>
      </c>
      <c r="AM12983">
        <v>72</v>
      </c>
    </row>
    <row r="12984" spans="28:39">
      <c r="AB12984" s="59" t="s">
        <v>656</v>
      </c>
      <c r="AC12984" s="1">
        <v>3</v>
      </c>
      <c r="AD12984" s="38" t="s">
        <v>428</v>
      </c>
      <c r="AE12984" s="61" t="s">
        <v>136</v>
      </c>
      <c r="AF12984" s="57">
        <v>200</v>
      </c>
      <c r="AG12984" s="48">
        <v>70</v>
      </c>
      <c r="AH12984">
        <v>17</v>
      </c>
      <c r="AL12984" t="s">
        <v>22</v>
      </c>
      <c r="AM12984">
        <v>72</v>
      </c>
    </row>
  </sheetData>
  <sortState xmlns:xlrd2="http://schemas.microsoft.com/office/spreadsheetml/2017/richdata2" ref="B6:H15">
    <sortCondition ref="B6:B15"/>
  </sortState>
  <mergeCells count="9">
    <mergeCell ref="U1:Z1"/>
    <mergeCell ref="U2:W2"/>
    <mergeCell ref="X2:Z2"/>
    <mergeCell ref="C2:E2"/>
    <mergeCell ref="F2:H2"/>
    <mergeCell ref="C1:H1"/>
    <mergeCell ref="L1:Q1"/>
    <mergeCell ref="L2:N2"/>
    <mergeCell ref="O2:Q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3A037-13CC-4772-B388-B3E5D2F49B25}">
  <sheetPr codeName="Sheet8"/>
  <dimension ref="B1:U183"/>
  <sheetViews>
    <sheetView workbookViewId="0">
      <selection activeCell="D19" sqref="D19"/>
    </sheetView>
  </sheetViews>
  <sheetFormatPr baseColWidth="10" defaultColWidth="9.33203125" defaultRowHeight="14.4"/>
  <cols>
    <col min="1" max="1" width="3.6640625" style="62" customWidth="1"/>
    <col min="2" max="2" width="39" style="62" bestFit="1" customWidth="1"/>
    <col min="3" max="3" width="23.6640625" style="62" customWidth="1"/>
    <col min="4" max="5" width="17.33203125" style="62" customWidth="1"/>
    <col min="6" max="6" width="7" style="62" customWidth="1"/>
    <col min="7" max="7" width="11" style="62" customWidth="1"/>
    <col min="8" max="8" width="9.44140625" style="62" customWidth="1"/>
    <col min="9" max="10" width="7" style="62" customWidth="1"/>
    <col min="11" max="11" width="8" style="62" customWidth="1"/>
    <col min="12" max="12" width="5.6640625" style="62" customWidth="1"/>
    <col min="13" max="13" width="6.6640625" style="62" customWidth="1"/>
    <col min="14" max="14" width="9.33203125" style="62"/>
    <col min="15" max="15" width="11" style="37" bestFit="1" customWidth="1"/>
    <col min="16" max="16" width="12.5546875" style="37" bestFit="1" customWidth="1"/>
    <col min="17" max="18" width="19.6640625" style="37" bestFit="1" customWidth="1"/>
    <col min="19" max="19" width="9.33203125" style="62"/>
    <col min="20" max="21" width="42.33203125" style="62" bestFit="1" customWidth="1"/>
    <col min="22" max="16384" width="9.33203125" style="62"/>
  </cols>
  <sheetData>
    <row r="1" spans="2:21">
      <c r="B1" s="62">
        <v>1</v>
      </c>
      <c r="C1" s="62">
        <v>2</v>
      </c>
      <c r="D1" s="62">
        <v>3</v>
      </c>
      <c r="E1" s="62">
        <v>4</v>
      </c>
      <c r="F1" s="62">
        <v>5</v>
      </c>
      <c r="G1" s="62">
        <v>6</v>
      </c>
      <c r="H1" s="62">
        <v>7</v>
      </c>
      <c r="I1" s="62">
        <v>8</v>
      </c>
      <c r="J1" s="62">
        <v>9</v>
      </c>
      <c r="K1" s="62">
        <v>10</v>
      </c>
      <c r="L1" s="62">
        <v>11</v>
      </c>
      <c r="M1" s="62">
        <v>12</v>
      </c>
      <c r="N1" s="62">
        <v>13</v>
      </c>
      <c r="O1" s="62">
        <v>14</v>
      </c>
      <c r="P1" s="62">
        <v>15</v>
      </c>
      <c r="Q1" s="62">
        <v>16</v>
      </c>
      <c r="R1" s="62">
        <v>17</v>
      </c>
    </row>
    <row r="2" spans="2:21" ht="15.6">
      <c r="C2" s="62" t="s">
        <v>657</v>
      </c>
      <c r="E2" s="134"/>
      <c r="I2" s="62">
        <v>169</v>
      </c>
      <c r="J2" s="62">
        <v>222</v>
      </c>
      <c r="K2" s="62">
        <v>270</v>
      </c>
      <c r="N2" s="136"/>
      <c r="O2" s="62"/>
      <c r="P2" s="62"/>
      <c r="Q2" s="62"/>
      <c r="R2" s="62"/>
    </row>
    <row r="3" spans="2:21" ht="15.6">
      <c r="C3" s="62" t="s">
        <v>658</v>
      </c>
      <c r="E3" s="134"/>
      <c r="I3" s="62">
        <v>83</v>
      </c>
      <c r="J3" s="62">
        <v>101</v>
      </c>
      <c r="K3" s="62">
        <v>116</v>
      </c>
      <c r="N3" s="136"/>
      <c r="O3" s="62"/>
      <c r="P3" s="62"/>
      <c r="Q3" s="62"/>
      <c r="R3" s="62"/>
    </row>
    <row r="4" spans="2:21" ht="15.6">
      <c r="C4" s="62" t="s">
        <v>659</v>
      </c>
      <c r="E4" s="134"/>
      <c r="I4" s="62">
        <v>100</v>
      </c>
      <c r="J4" s="62">
        <v>110</v>
      </c>
      <c r="K4" s="62">
        <v>120</v>
      </c>
      <c r="N4" s="136"/>
      <c r="O4" s="62"/>
      <c r="P4" s="62"/>
      <c r="Q4" s="62"/>
      <c r="R4" s="62"/>
    </row>
    <row r="5" spans="2:21" ht="15.6">
      <c r="C5" s="62" t="s">
        <v>660</v>
      </c>
      <c r="E5" s="137"/>
      <c r="I5" s="62">
        <v>117</v>
      </c>
      <c r="J5" s="62">
        <v>137</v>
      </c>
      <c r="K5" s="62">
        <v>153</v>
      </c>
      <c r="N5" s="136"/>
      <c r="O5" s="62"/>
      <c r="P5" s="62"/>
      <c r="Q5" s="62"/>
      <c r="R5" s="62"/>
    </row>
    <row r="6" spans="2:21" ht="15.6">
      <c r="B6" s="62" t="s">
        <v>661</v>
      </c>
      <c r="C6" s="62" t="s">
        <v>662</v>
      </c>
      <c r="D6" s="62" t="s">
        <v>663</v>
      </c>
      <c r="E6" s="134" t="s">
        <v>664</v>
      </c>
      <c r="F6" s="62" t="s">
        <v>665</v>
      </c>
      <c r="G6" s="62" t="s">
        <v>113</v>
      </c>
      <c r="H6" s="62" t="s">
        <v>666</v>
      </c>
      <c r="I6" s="62" t="s">
        <v>667</v>
      </c>
      <c r="J6" s="135" t="s">
        <v>668</v>
      </c>
      <c r="K6" s="62" t="s">
        <v>669</v>
      </c>
      <c r="N6" s="136" t="s">
        <v>670</v>
      </c>
      <c r="P6" s="37" t="s">
        <v>671</v>
      </c>
      <c r="Q6" s="37" t="s">
        <v>672</v>
      </c>
      <c r="R6" s="37" t="s">
        <v>673</v>
      </c>
      <c r="T6" s="62" t="s">
        <v>674</v>
      </c>
      <c r="U6" s="62" t="s">
        <v>47</v>
      </c>
    </row>
    <row r="7" spans="2:21" ht="15.6">
      <c r="B7" s="62" t="s">
        <v>675</v>
      </c>
      <c r="C7" s="62" t="s">
        <v>676</v>
      </c>
      <c r="D7" s="62" t="s">
        <v>677</v>
      </c>
      <c r="E7" s="134">
        <v>28</v>
      </c>
      <c r="F7" s="62" t="s">
        <v>678</v>
      </c>
      <c r="G7" s="62">
        <v>-89.893000000000001</v>
      </c>
      <c r="H7" s="62">
        <v>18.364999999999998</v>
      </c>
      <c r="I7" s="62">
        <v>72.3</v>
      </c>
      <c r="J7" s="298">
        <v>82.3</v>
      </c>
      <c r="K7" s="62">
        <v>91.1</v>
      </c>
      <c r="N7" s="299" t="s">
        <v>426</v>
      </c>
      <c r="P7" s="138">
        <v>29.033611111111135</v>
      </c>
      <c r="Q7" s="63">
        <v>51.138833300000002</v>
      </c>
      <c r="R7" s="63">
        <v>64.946318290999997</v>
      </c>
      <c r="T7" s="62" t="s">
        <v>679</v>
      </c>
      <c r="U7" s="62" t="s">
        <v>679</v>
      </c>
    </row>
    <row r="8" spans="2:21" ht="15.6">
      <c r="B8" s="62" t="s">
        <v>680</v>
      </c>
      <c r="C8" s="62" t="s">
        <v>681</v>
      </c>
      <c r="D8" s="62" t="s">
        <v>682</v>
      </c>
      <c r="E8" s="134">
        <v>52</v>
      </c>
      <c r="F8" s="62" t="s">
        <v>683</v>
      </c>
      <c r="G8" s="62">
        <v>-91.991</v>
      </c>
      <c r="H8" s="62">
        <v>17.526</v>
      </c>
      <c r="I8" s="62">
        <v>72.7</v>
      </c>
      <c r="J8" s="298">
        <v>83.3</v>
      </c>
      <c r="K8" s="62">
        <v>92.1</v>
      </c>
      <c r="N8" s="299" t="s">
        <v>427</v>
      </c>
      <c r="P8" s="138">
        <v>29.386388888888913</v>
      </c>
      <c r="Q8" s="63">
        <v>51.760204299999998</v>
      </c>
      <c r="R8" s="63">
        <v>65.735459461000005</v>
      </c>
      <c r="T8" s="62" t="s">
        <v>684</v>
      </c>
      <c r="U8" s="62" t="s">
        <v>684</v>
      </c>
    </row>
    <row r="9" spans="2:21" ht="15.6">
      <c r="B9" s="62" t="s">
        <v>685</v>
      </c>
      <c r="C9" s="62" t="s">
        <v>686</v>
      </c>
      <c r="D9" s="62" t="s">
        <v>687</v>
      </c>
      <c r="E9" s="134">
        <v>32</v>
      </c>
      <c r="F9" s="62" t="s">
        <v>688</v>
      </c>
      <c r="G9" s="62">
        <v>-115.937</v>
      </c>
      <c r="H9" s="62">
        <v>30.532</v>
      </c>
      <c r="I9" s="62">
        <v>71.2</v>
      </c>
      <c r="J9" s="298">
        <v>85</v>
      </c>
      <c r="K9" s="62">
        <v>98.4</v>
      </c>
      <c r="N9" s="136" t="s">
        <v>427</v>
      </c>
      <c r="P9" s="138">
        <v>29.986111111111139</v>
      </c>
      <c r="Q9" s="63">
        <v>52.816535000000002</v>
      </c>
      <c r="R9" s="63">
        <v>67.076999450000002</v>
      </c>
      <c r="T9" s="62" t="s">
        <v>689</v>
      </c>
      <c r="U9" s="62" t="s">
        <v>689</v>
      </c>
    </row>
    <row r="10" spans="2:21" ht="15.6">
      <c r="B10" s="62" t="s">
        <v>690</v>
      </c>
      <c r="C10" s="62" t="s">
        <v>691</v>
      </c>
      <c r="D10" s="62" t="s">
        <v>691</v>
      </c>
      <c r="E10" s="134">
        <v>2248</v>
      </c>
      <c r="F10" s="62">
        <v>29031</v>
      </c>
      <c r="G10" s="62">
        <v>-98.247</v>
      </c>
      <c r="H10" s="62">
        <v>19.324999999999999</v>
      </c>
      <c r="I10" s="62">
        <v>74.099999999999994</v>
      </c>
      <c r="J10" s="298">
        <v>86.1</v>
      </c>
      <c r="K10" s="62">
        <v>95.9</v>
      </c>
      <c r="N10" s="136" t="s">
        <v>426</v>
      </c>
      <c r="P10" s="138">
        <v>30.374166666666692</v>
      </c>
      <c r="Q10" s="63">
        <v>53.500043099999999</v>
      </c>
      <c r="R10" s="63">
        <v>67.945054737000007</v>
      </c>
      <c r="T10" s="62" t="s">
        <v>692</v>
      </c>
      <c r="U10" s="62" t="s">
        <v>692</v>
      </c>
    </row>
    <row r="11" spans="2:21" ht="15.6">
      <c r="B11" s="62" t="s">
        <v>693</v>
      </c>
      <c r="C11" s="62" t="s">
        <v>694</v>
      </c>
      <c r="D11" s="62" t="s">
        <v>695</v>
      </c>
      <c r="E11" s="134">
        <v>2040</v>
      </c>
      <c r="F11" s="62" t="s">
        <v>696</v>
      </c>
      <c r="G11" s="62">
        <v>-97.248999999999995</v>
      </c>
      <c r="H11" s="62">
        <v>17.437000000000001</v>
      </c>
      <c r="I11" s="62">
        <v>78.400000000000006</v>
      </c>
      <c r="J11" s="298">
        <v>87.7</v>
      </c>
      <c r="K11" s="62">
        <v>95.5</v>
      </c>
      <c r="N11" s="136" t="s">
        <v>427</v>
      </c>
      <c r="P11" s="138">
        <v>30.93861111111114</v>
      </c>
      <c r="Q11" s="63">
        <v>54.494236700000002</v>
      </c>
      <c r="R11" s="63">
        <v>69.207680609000008</v>
      </c>
      <c r="T11" s="62" t="s">
        <v>697</v>
      </c>
      <c r="U11" s="62" t="s">
        <v>697</v>
      </c>
    </row>
    <row r="12" spans="2:21" ht="15.6">
      <c r="B12" s="62" t="s">
        <v>698</v>
      </c>
      <c r="C12" s="62" t="s">
        <v>699</v>
      </c>
      <c r="D12" s="62" t="s">
        <v>700</v>
      </c>
      <c r="E12" s="134">
        <v>1915</v>
      </c>
      <c r="F12" s="62" t="s">
        <v>701</v>
      </c>
      <c r="G12" s="62">
        <v>-100.82599999999999</v>
      </c>
      <c r="H12" s="62">
        <v>20.849</v>
      </c>
      <c r="I12" s="62">
        <v>81</v>
      </c>
      <c r="J12" s="298">
        <v>92.4</v>
      </c>
      <c r="K12" s="62">
        <v>101.8</v>
      </c>
      <c r="N12" s="299" t="s">
        <v>337</v>
      </c>
      <c r="P12" s="138">
        <v>32.596666666666692</v>
      </c>
      <c r="Q12" s="63">
        <v>57.414680400000002</v>
      </c>
      <c r="R12" s="63">
        <v>72.916644108</v>
      </c>
      <c r="T12" s="62" t="s">
        <v>702</v>
      </c>
      <c r="U12" s="62" t="s">
        <v>702</v>
      </c>
    </row>
    <row r="13" spans="2:21" ht="15.6">
      <c r="B13" s="62" t="s">
        <v>703</v>
      </c>
      <c r="C13" s="62" t="s">
        <v>704</v>
      </c>
      <c r="D13" s="62" t="s">
        <v>705</v>
      </c>
      <c r="E13" s="134">
        <v>107</v>
      </c>
      <c r="F13" s="62" t="s">
        <v>706</v>
      </c>
      <c r="G13" s="62" t="s">
        <v>707</v>
      </c>
      <c r="H13" s="62">
        <v>18.190000000000001</v>
      </c>
      <c r="I13" s="62">
        <v>81.2</v>
      </c>
      <c r="J13" s="298">
        <v>92.6</v>
      </c>
      <c r="K13" s="62">
        <v>102.2</v>
      </c>
      <c r="N13" s="136" t="s">
        <v>427</v>
      </c>
      <c r="P13" s="138">
        <v>32.66722222222225</v>
      </c>
      <c r="Q13" s="63">
        <v>57.538954599999997</v>
      </c>
      <c r="R13" s="63">
        <v>73.074472341999993</v>
      </c>
      <c r="T13" s="62" t="s">
        <v>685</v>
      </c>
      <c r="U13" s="62" t="s">
        <v>685</v>
      </c>
    </row>
    <row r="14" spans="2:21" ht="15.6">
      <c r="B14" s="62" t="s">
        <v>708</v>
      </c>
      <c r="C14" s="62" t="s">
        <v>709</v>
      </c>
      <c r="D14" s="62" t="s">
        <v>710</v>
      </c>
      <c r="E14" s="134">
        <v>2398</v>
      </c>
      <c r="F14" s="62" t="s">
        <v>711</v>
      </c>
      <c r="G14" s="62">
        <v>-105.467</v>
      </c>
      <c r="H14" s="62">
        <v>24.186</v>
      </c>
      <c r="I14" s="62">
        <v>83.2</v>
      </c>
      <c r="J14" s="298">
        <v>94.2</v>
      </c>
      <c r="K14" s="62">
        <v>103.4</v>
      </c>
      <c r="N14" s="299" t="s">
        <v>426</v>
      </c>
      <c r="P14" s="138">
        <v>33.231666666666698</v>
      </c>
      <c r="Q14" s="63">
        <v>58.533148199999999</v>
      </c>
      <c r="R14" s="63">
        <v>74.337098213999994</v>
      </c>
      <c r="T14" s="62" t="s">
        <v>712</v>
      </c>
      <c r="U14" s="62" t="s">
        <v>712</v>
      </c>
    </row>
    <row r="15" spans="2:21" ht="15.6">
      <c r="B15" s="62" t="s">
        <v>713</v>
      </c>
      <c r="C15" s="62" t="s">
        <v>714</v>
      </c>
      <c r="D15" s="62" t="s">
        <v>695</v>
      </c>
      <c r="E15" s="134">
        <v>53</v>
      </c>
      <c r="G15" s="62">
        <v>-96.144999999999996</v>
      </c>
      <c r="H15" s="62">
        <v>18.081</v>
      </c>
      <c r="I15" s="62">
        <v>83.14</v>
      </c>
      <c r="J15" s="298">
        <v>94.68</v>
      </c>
      <c r="K15" s="62">
        <v>102.01</v>
      </c>
      <c r="N15" s="136" t="s">
        <v>427</v>
      </c>
      <c r="P15" s="138">
        <v>33.401000000000032</v>
      </c>
      <c r="Q15" s="63">
        <v>58.831406280000003</v>
      </c>
      <c r="R15" s="63">
        <v>74.715885975600003</v>
      </c>
      <c r="T15" s="62" t="s">
        <v>715</v>
      </c>
      <c r="U15" s="62" t="s">
        <v>715</v>
      </c>
    </row>
    <row r="16" spans="2:21" ht="15.6">
      <c r="B16" s="62" t="s">
        <v>716</v>
      </c>
      <c r="C16" s="62" t="s">
        <v>717</v>
      </c>
      <c r="D16" s="62" t="s">
        <v>718</v>
      </c>
      <c r="E16" s="134">
        <v>2115</v>
      </c>
      <c r="F16" s="62">
        <v>7144</v>
      </c>
      <c r="G16" s="62">
        <v>-92.637</v>
      </c>
      <c r="H16" s="62">
        <v>16.725000000000001</v>
      </c>
      <c r="I16" s="62">
        <v>82.1</v>
      </c>
      <c r="J16" s="298">
        <v>95.3</v>
      </c>
      <c r="K16" s="62">
        <v>106.1</v>
      </c>
      <c r="N16" s="299" t="s">
        <v>427</v>
      </c>
      <c r="P16" s="138">
        <v>33.619722222222251</v>
      </c>
      <c r="Q16" s="63">
        <v>59.216656299999997</v>
      </c>
      <c r="R16" s="63">
        <v>75.205153500999998</v>
      </c>
      <c r="T16" s="62" t="s">
        <v>719</v>
      </c>
      <c r="U16" s="62" t="s">
        <v>719</v>
      </c>
    </row>
    <row r="17" spans="2:21" ht="15.6">
      <c r="B17" s="62" t="s">
        <v>720</v>
      </c>
      <c r="C17" s="62" t="s">
        <v>721</v>
      </c>
      <c r="D17" s="62" t="s">
        <v>722</v>
      </c>
      <c r="E17" s="134">
        <v>2726</v>
      </c>
      <c r="F17" s="62">
        <v>15126</v>
      </c>
      <c r="G17" s="62">
        <v>-99.713999999999999</v>
      </c>
      <c r="H17" s="62">
        <v>19.291</v>
      </c>
      <c r="I17" s="62">
        <v>84.1</v>
      </c>
      <c r="J17" s="298">
        <v>96.1</v>
      </c>
      <c r="K17" s="62">
        <v>105.8</v>
      </c>
      <c r="N17" s="136" t="s">
        <v>337</v>
      </c>
      <c r="P17" s="138">
        <v>33.901944444444467</v>
      </c>
      <c r="Q17" s="63">
        <v>59.713753099999998</v>
      </c>
      <c r="R17" s="63">
        <v>75.836466436999999</v>
      </c>
      <c r="T17" s="62" t="s">
        <v>723</v>
      </c>
      <c r="U17" s="62" t="s">
        <v>723</v>
      </c>
    </row>
    <row r="18" spans="2:21" ht="15.6">
      <c r="B18" s="62" t="s">
        <v>692</v>
      </c>
      <c r="C18" s="62" t="s">
        <v>724</v>
      </c>
      <c r="D18" s="62" t="s">
        <v>687</v>
      </c>
      <c r="E18" s="134">
        <v>184</v>
      </c>
      <c r="F18" s="62">
        <v>2025</v>
      </c>
      <c r="G18" s="62">
        <v>-116.53</v>
      </c>
      <c r="H18" s="62">
        <v>31.85</v>
      </c>
      <c r="I18" s="62">
        <v>81</v>
      </c>
      <c r="J18" s="298">
        <v>96.8</v>
      </c>
      <c r="K18" s="62">
        <v>109.6</v>
      </c>
      <c r="N18" s="136" t="s">
        <v>427</v>
      </c>
      <c r="P18" s="138">
        <v>34.148888888888919</v>
      </c>
      <c r="Q18" s="63">
        <v>60.148712799999998</v>
      </c>
      <c r="R18" s="63">
        <v>76.388865256000003</v>
      </c>
      <c r="T18" s="62" t="s">
        <v>725</v>
      </c>
      <c r="U18" s="62" t="s">
        <v>725</v>
      </c>
    </row>
    <row r="19" spans="2:21" ht="15.6">
      <c r="B19" s="62" t="s">
        <v>726</v>
      </c>
      <c r="C19" s="62" t="s">
        <v>727</v>
      </c>
      <c r="D19" s="62" t="s">
        <v>677</v>
      </c>
      <c r="E19" s="134">
        <v>60</v>
      </c>
      <c r="F19" s="62" t="s">
        <v>728</v>
      </c>
      <c r="G19" s="62">
        <v>-90.754000000000005</v>
      </c>
      <c r="H19" s="62">
        <v>18.608000000000001</v>
      </c>
      <c r="I19" s="62">
        <v>85.5</v>
      </c>
      <c r="J19" s="298">
        <v>98.4</v>
      </c>
      <c r="K19" s="62">
        <v>109.6</v>
      </c>
      <c r="N19" s="299" t="s">
        <v>426</v>
      </c>
      <c r="P19" s="138">
        <v>34.713333333333367</v>
      </c>
      <c r="Q19" s="63">
        <v>61.142906400000001</v>
      </c>
      <c r="R19" s="63">
        <v>77.651491128000004</v>
      </c>
      <c r="T19" s="62" t="s">
        <v>729</v>
      </c>
      <c r="U19" s="62" t="s">
        <v>729</v>
      </c>
    </row>
    <row r="20" spans="2:21" ht="15.6">
      <c r="B20" s="62" t="s">
        <v>730</v>
      </c>
      <c r="C20" s="62" t="s">
        <v>731</v>
      </c>
      <c r="D20" s="62" t="s">
        <v>718</v>
      </c>
      <c r="E20" s="134">
        <v>1607</v>
      </c>
      <c r="F20" s="62">
        <v>7025</v>
      </c>
      <c r="G20" s="62">
        <v>-92.135000000000005</v>
      </c>
      <c r="H20" s="62">
        <v>16.231999999999999</v>
      </c>
      <c r="I20" s="62">
        <v>86.4</v>
      </c>
      <c r="J20" s="298">
        <v>98.4</v>
      </c>
      <c r="K20" s="62">
        <v>108.3</v>
      </c>
      <c r="N20" s="299" t="s">
        <v>427</v>
      </c>
      <c r="P20" s="138">
        <v>34.713333333333367</v>
      </c>
      <c r="Q20" s="63">
        <v>61.142906400000001</v>
      </c>
      <c r="R20" s="63">
        <v>77.651491128000004</v>
      </c>
      <c r="T20" s="62" t="s">
        <v>732</v>
      </c>
      <c r="U20" s="62" t="s">
        <v>732</v>
      </c>
    </row>
    <row r="21" spans="2:21" ht="15.6">
      <c r="B21" s="62" t="s">
        <v>733</v>
      </c>
      <c r="C21" s="62" t="s">
        <v>734</v>
      </c>
      <c r="D21" s="62" t="s">
        <v>682</v>
      </c>
      <c r="E21" s="134">
        <v>118</v>
      </c>
      <c r="F21" s="62">
        <v>7164</v>
      </c>
      <c r="G21" s="62">
        <v>-92.296000000000006</v>
      </c>
      <c r="H21" s="62">
        <v>14.887</v>
      </c>
      <c r="I21" s="62">
        <v>86.2</v>
      </c>
      <c r="J21" s="298">
        <v>101.5</v>
      </c>
      <c r="K21" s="62">
        <v>113.9</v>
      </c>
      <c r="N21" s="136" t="s">
        <v>428</v>
      </c>
      <c r="P21" s="138">
        <v>35.806944444444476</v>
      </c>
      <c r="Q21" s="63">
        <v>63.069156499999998</v>
      </c>
      <c r="R21" s="63">
        <v>80.097828754999995</v>
      </c>
      <c r="T21" s="62" t="s">
        <v>735</v>
      </c>
      <c r="U21" s="62" t="s">
        <v>735</v>
      </c>
    </row>
    <row r="22" spans="2:21" ht="15.6">
      <c r="B22" s="62" t="s">
        <v>736</v>
      </c>
      <c r="C22" s="62" t="s">
        <v>737</v>
      </c>
      <c r="D22" s="62" t="s">
        <v>738</v>
      </c>
      <c r="E22" s="134">
        <v>1515</v>
      </c>
      <c r="F22" s="62">
        <v>14030</v>
      </c>
      <c r="G22" s="62">
        <v>-103.464</v>
      </c>
      <c r="H22" s="62">
        <v>19.718</v>
      </c>
      <c r="I22" s="62">
        <v>85.1</v>
      </c>
      <c r="J22" s="298">
        <v>101.7</v>
      </c>
      <c r="K22" s="62">
        <v>115.4</v>
      </c>
      <c r="N22" s="136" t="s">
        <v>427</v>
      </c>
      <c r="P22" s="138">
        <v>35.877500000000033</v>
      </c>
      <c r="Q22" s="63">
        <v>63.1934307</v>
      </c>
      <c r="R22" s="63">
        <v>80.255656989000002</v>
      </c>
      <c r="T22" s="62" t="s">
        <v>739</v>
      </c>
      <c r="U22" s="62" t="s">
        <v>739</v>
      </c>
    </row>
    <row r="23" spans="2:21" ht="15.6">
      <c r="B23" s="62" t="s">
        <v>740</v>
      </c>
      <c r="C23" s="62" t="s">
        <v>741</v>
      </c>
      <c r="D23" s="62" t="s">
        <v>742</v>
      </c>
      <c r="E23" s="134">
        <v>2368</v>
      </c>
      <c r="F23" s="62">
        <v>13022</v>
      </c>
      <c r="G23" s="62">
        <v>-98.75</v>
      </c>
      <c r="H23" s="62">
        <v>20.088000000000001</v>
      </c>
      <c r="I23" s="62">
        <v>90.3</v>
      </c>
      <c r="J23" s="298">
        <v>103.5</v>
      </c>
      <c r="K23" s="62">
        <v>114.3</v>
      </c>
      <c r="N23" s="136" t="s">
        <v>337</v>
      </c>
      <c r="P23" s="138">
        <v>36.512500000000031</v>
      </c>
      <c r="Q23" s="63">
        <v>64.311898499999998</v>
      </c>
      <c r="R23" s="63">
        <v>81.676111094999996</v>
      </c>
      <c r="T23" s="62" t="s">
        <v>743</v>
      </c>
      <c r="U23" s="62" t="s">
        <v>743</v>
      </c>
    </row>
    <row r="24" spans="2:21" ht="15.6">
      <c r="B24" s="62" t="s">
        <v>744</v>
      </c>
      <c r="C24" s="62" t="s">
        <v>745</v>
      </c>
      <c r="D24" s="62" t="s">
        <v>722</v>
      </c>
      <c r="E24" s="134">
        <v>2256</v>
      </c>
      <c r="G24" s="62">
        <v>-98.884</v>
      </c>
      <c r="H24" s="62">
        <v>19.506</v>
      </c>
      <c r="I24" s="62">
        <v>89.42</v>
      </c>
      <c r="J24" s="298">
        <v>103.64</v>
      </c>
      <c r="K24" s="62">
        <v>115.29</v>
      </c>
      <c r="N24" s="136" t="s">
        <v>427</v>
      </c>
      <c r="P24" s="138">
        <v>36.561888888888923</v>
      </c>
      <c r="Q24" s="63">
        <v>64.398890440000002</v>
      </c>
      <c r="R24" s="63">
        <v>81.786590858800011</v>
      </c>
      <c r="T24" s="62" t="s">
        <v>675</v>
      </c>
      <c r="U24" s="62" t="s">
        <v>675</v>
      </c>
    </row>
    <row r="25" spans="2:21" ht="15.6">
      <c r="B25" s="62" t="s">
        <v>746</v>
      </c>
      <c r="C25" s="62" t="s">
        <v>747</v>
      </c>
      <c r="D25" s="62" t="s">
        <v>722</v>
      </c>
      <c r="E25" s="134">
        <v>2250</v>
      </c>
      <c r="F25" s="62">
        <v>15021</v>
      </c>
      <c r="G25" s="62">
        <v>-98.888999999999996</v>
      </c>
      <c r="H25" s="62">
        <v>19.486999999999998</v>
      </c>
      <c r="I25" s="62">
        <v>88.3</v>
      </c>
      <c r="J25" s="298">
        <v>103.7</v>
      </c>
      <c r="K25" s="62">
        <v>117</v>
      </c>
      <c r="N25" s="299" t="s">
        <v>427</v>
      </c>
      <c r="P25" s="138">
        <v>36.583055555555589</v>
      </c>
      <c r="Q25" s="63">
        <v>64.4361727</v>
      </c>
      <c r="R25" s="63">
        <v>81.833939329000003</v>
      </c>
      <c r="T25" s="62" t="s">
        <v>748</v>
      </c>
      <c r="U25" s="62" t="s">
        <v>748</v>
      </c>
    </row>
    <row r="26" spans="2:21" ht="15.6">
      <c r="B26" s="62" t="s">
        <v>749</v>
      </c>
      <c r="C26" s="62" t="s">
        <v>750</v>
      </c>
      <c r="D26" s="62" t="s">
        <v>722</v>
      </c>
      <c r="E26" s="134">
        <v>2624</v>
      </c>
      <c r="G26" s="62">
        <v>-99.634</v>
      </c>
      <c r="H26" s="62">
        <v>19.253</v>
      </c>
      <c r="I26" s="62">
        <v>90.15</v>
      </c>
      <c r="J26" s="298">
        <v>103.73</v>
      </c>
      <c r="K26" s="62">
        <v>113.7</v>
      </c>
      <c r="N26" s="136" t="s">
        <v>427</v>
      </c>
      <c r="P26" s="138">
        <v>36.593638888888925</v>
      </c>
      <c r="Q26" s="63">
        <v>64.454813830000006</v>
      </c>
      <c r="R26" s="63">
        <v>81.857613564100006</v>
      </c>
      <c r="T26" s="62" t="s">
        <v>751</v>
      </c>
      <c r="U26" s="62" t="s">
        <v>751</v>
      </c>
    </row>
    <row r="27" spans="2:21" ht="15.6">
      <c r="B27" s="62" t="s">
        <v>752</v>
      </c>
      <c r="C27" s="62" t="s">
        <v>753</v>
      </c>
      <c r="D27" s="62" t="s">
        <v>722</v>
      </c>
      <c r="E27" s="134">
        <v>2264</v>
      </c>
      <c r="G27" s="62">
        <v>-98.938000000000002</v>
      </c>
      <c r="H27" s="62">
        <v>19.614999999999998</v>
      </c>
      <c r="I27" s="62">
        <v>89.97</v>
      </c>
      <c r="J27" s="298">
        <v>104.04</v>
      </c>
      <c r="K27" s="62">
        <v>115.52</v>
      </c>
      <c r="N27" s="136" t="s">
        <v>337</v>
      </c>
      <c r="P27" s="138">
        <v>36.703000000000031</v>
      </c>
      <c r="Q27" s="63">
        <v>64.647438840000007</v>
      </c>
      <c r="R27" s="63">
        <v>82.102247326800011</v>
      </c>
      <c r="T27" s="62" t="s">
        <v>726</v>
      </c>
      <c r="U27" s="62" t="s">
        <v>726</v>
      </c>
    </row>
    <row r="28" spans="2:21" ht="15.6">
      <c r="B28" s="62" t="s">
        <v>725</v>
      </c>
      <c r="C28" s="62" t="s">
        <v>754</v>
      </c>
      <c r="D28" s="62" t="s">
        <v>755</v>
      </c>
      <c r="E28" s="134">
        <v>37</v>
      </c>
      <c r="F28" s="62" t="s">
        <v>756</v>
      </c>
      <c r="G28" s="62">
        <v>-133.45699999999999</v>
      </c>
      <c r="H28" s="62">
        <v>27.643000000000001</v>
      </c>
      <c r="I28" s="62">
        <v>84.1</v>
      </c>
      <c r="J28" s="298">
        <v>104.3</v>
      </c>
      <c r="K28" s="62">
        <v>123</v>
      </c>
      <c r="N28" s="299" t="s">
        <v>427</v>
      </c>
      <c r="P28" s="138">
        <v>36.794722222222255</v>
      </c>
      <c r="Q28" s="63">
        <v>64.808995299999992</v>
      </c>
      <c r="R28" s="63">
        <v>82.307424030999996</v>
      </c>
      <c r="T28" s="62" t="s">
        <v>730</v>
      </c>
      <c r="U28" s="62" t="s">
        <v>730</v>
      </c>
    </row>
    <row r="29" spans="2:21" ht="15.6">
      <c r="B29" s="62" t="s">
        <v>757</v>
      </c>
      <c r="C29" s="62" t="s">
        <v>758</v>
      </c>
      <c r="D29" s="62" t="s">
        <v>722</v>
      </c>
      <c r="E29" s="134">
        <v>2250</v>
      </c>
      <c r="G29" s="62">
        <v>-98.918000000000006</v>
      </c>
      <c r="H29" s="62">
        <v>19.402999999999999</v>
      </c>
      <c r="I29" s="62">
        <v>90.1</v>
      </c>
      <c r="J29" s="298">
        <v>104.42</v>
      </c>
      <c r="K29" s="62">
        <v>116.47</v>
      </c>
      <c r="N29" s="299" t="s">
        <v>337</v>
      </c>
      <c r="P29" s="138">
        <v>36.837055555555587</v>
      </c>
      <c r="Q29" s="63">
        <v>64.883559820000002</v>
      </c>
      <c r="R29" s="63">
        <v>82.402120971400009</v>
      </c>
      <c r="T29" s="62" t="s">
        <v>716</v>
      </c>
      <c r="U29" s="62" t="s">
        <v>716</v>
      </c>
    </row>
    <row r="30" spans="2:21" ht="15.6">
      <c r="B30" s="62" t="s">
        <v>759</v>
      </c>
      <c r="C30" s="62" t="s">
        <v>760</v>
      </c>
      <c r="D30" s="62" t="s">
        <v>722</v>
      </c>
      <c r="E30" s="134">
        <v>2246</v>
      </c>
      <c r="G30" s="62">
        <v>-98.911000000000001</v>
      </c>
      <c r="H30" s="62">
        <v>19.309000000000001</v>
      </c>
      <c r="I30" s="62">
        <v>90.74</v>
      </c>
      <c r="J30" s="298">
        <v>105.1</v>
      </c>
      <c r="K30" s="62">
        <v>117.16</v>
      </c>
      <c r="N30" s="136" t="s">
        <v>427</v>
      </c>
      <c r="P30" s="138">
        <v>37.076944444444472</v>
      </c>
      <c r="Q30" s="63">
        <v>65.306092100000001</v>
      </c>
      <c r="R30" s="63">
        <v>82.938736966999997</v>
      </c>
      <c r="T30" s="62" t="s">
        <v>680</v>
      </c>
      <c r="U30" s="62" t="s">
        <v>680</v>
      </c>
    </row>
    <row r="31" spans="2:21" ht="15.6">
      <c r="B31" s="62" t="s">
        <v>761</v>
      </c>
      <c r="C31" s="62" t="s">
        <v>762</v>
      </c>
      <c r="D31" s="62" t="s">
        <v>722</v>
      </c>
      <c r="E31" s="134">
        <v>2240</v>
      </c>
      <c r="G31" s="62">
        <v>-98.992999999999995</v>
      </c>
      <c r="H31" s="62">
        <v>19.43</v>
      </c>
      <c r="I31" s="62">
        <v>90.76</v>
      </c>
      <c r="J31" s="298">
        <v>105.14</v>
      </c>
      <c r="K31" s="62">
        <v>117.46</v>
      </c>
      <c r="N31" s="299" t="s">
        <v>337</v>
      </c>
      <c r="P31" s="138">
        <v>37.091055555555585</v>
      </c>
      <c r="Q31" s="63">
        <v>65.330946940000004</v>
      </c>
      <c r="R31" s="63">
        <v>82.970302613800001</v>
      </c>
      <c r="T31" s="62" t="s">
        <v>733</v>
      </c>
      <c r="U31" s="62" t="s">
        <v>733</v>
      </c>
    </row>
    <row r="32" spans="2:21" ht="15.6">
      <c r="B32" s="62" t="s">
        <v>763</v>
      </c>
      <c r="C32" s="62" t="s">
        <v>764</v>
      </c>
      <c r="D32" s="62" t="s">
        <v>722</v>
      </c>
      <c r="E32" s="134">
        <v>2237</v>
      </c>
      <c r="G32" s="62">
        <v>-98.992000000000004</v>
      </c>
      <c r="H32" s="62">
        <v>19.399000000000001</v>
      </c>
      <c r="I32" s="62">
        <v>90.93</v>
      </c>
      <c r="J32" s="298">
        <v>105.32</v>
      </c>
      <c r="K32" s="62">
        <v>117.68</v>
      </c>
      <c r="N32" s="136" t="s">
        <v>427</v>
      </c>
      <c r="P32" s="138">
        <v>37.154555555555582</v>
      </c>
      <c r="Q32" s="63">
        <v>65.442793719999997</v>
      </c>
      <c r="R32" s="63">
        <v>83.112348024399992</v>
      </c>
      <c r="T32" s="62" t="s">
        <v>765</v>
      </c>
      <c r="U32" s="62" t="s">
        <v>765</v>
      </c>
    </row>
    <row r="33" spans="2:21" ht="15.6">
      <c r="B33" s="62" t="s">
        <v>766</v>
      </c>
      <c r="C33" s="62" t="s">
        <v>767</v>
      </c>
      <c r="D33" s="62" t="s">
        <v>722</v>
      </c>
      <c r="E33" s="134">
        <v>2245</v>
      </c>
      <c r="G33" s="62">
        <v>-99.067999999999998</v>
      </c>
      <c r="H33" s="62">
        <v>19.678000000000001</v>
      </c>
      <c r="I33" s="62">
        <v>91.4</v>
      </c>
      <c r="J33" s="298">
        <v>105.48</v>
      </c>
      <c r="K33" s="62">
        <v>117</v>
      </c>
      <c r="N33" s="136" t="s">
        <v>337</v>
      </c>
      <c r="P33" s="138">
        <v>37.211000000000034</v>
      </c>
      <c r="Q33" s="63">
        <v>65.542213079999996</v>
      </c>
      <c r="R33" s="63">
        <v>83.238610611599995</v>
      </c>
      <c r="T33" s="62" t="s">
        <v>768</v>
      </c>
      <c r="U33" s="62" t="s">
        <v>768</v>
      </c>
    </row>
    <row r="34" spans="2:21" ht="15.6">
      <c r="B34" s="62" t="s">
        <v>769</v>
      </c>
      <c r="C34" s="62" t="s">
        <v>770</v>
      </c>
      <c r="D34" s="62" t="s">
        <v>722</v>
      </c>
      <c r="E34" s="134">
        <v>2248</v>
      </c>
      <c r="G34" s="62">
        <v>-98.986999999999995</v>
      </c>
      <c r="H34" s="62">
        <v>19.366</v>
      </c>
      <c r="I34" s="62">
        <v>91.1</v>
      </c>
      <c r="J34" s="298">
        <v>105.5</v>
      </c>
      <c r="K34" s="62">
        <v>117.86</v>
      </c>
      <c r="N34" s="136" t="s">
        <v>427</v>
      </c>
      <c r="P34" s="138">
        <v>37.218055555555587</v>
      </c>
      <c r="Q34" s="63">
        <v>65.554640500000005</v>
      </c>
      <c r="R34" s="63">
        <v>83.254393435000011</v>
      </c>
      <c r="T34" s="62" t="s">
        <v>771</v>
      </c>
      <c r="U34" s="62" t="s">
        <v>771</v>
      </c>
    </row>
    <row r="35" spans="2:21" ht="15.6">
      <c r="B35" s="62" t="s">
        <v>772</v>
      </c>
      <c r="C35" s="62" t="s">
        <v>773</v>
      </c>
      <c r="D35" s="62" t="s">
        <v>722</v>
      </c>
      <c r="E35" s="134">
        <v>2260</v>
      </c>
      <c r="G35" s="62">
        <v>-99.085999999999999</v>
      </c>
      <c r="H35" s="62">
        <v>19.602</v>
      </c>
      <c r="I35" s="62">
        <v>91.47</v>
      </c>
      <c r="J35" s="298">
        <v>105.65</v>
      </c>
      <c r="K35" s="62">
        <v>117.47</v>
      </c>
      <c r="N35" s="136" t="s">
        <v>337</v>
      </c>
      <c r="P35" s="138">
        <v>37.270972222222255</v>
      </c>
      <c r="Q35" s="63">
        <v>65.647846150000007</v>
      </c>
      <c r="R35" s="63">
        <v>83.372764610500013</v>
      </c>
      <c r="T35" s="62" t="s">
        <v>774</v>
      </c>
      <c r="U35" s="62" t="s">
        <v>774</v>
      </c>
    </row>
    <row r="36" spans="2:21" ht="15.6">
      <c r="B36" s="62" t="s">
        <v>775</v>
      </c>
      <c r="C36" s="62" t="s">
        <v>776</v>
      </c>
      <c r="D36" s="62" t="s">
        <v>722</v>
      </c>
      <c r="E36" s="134">
        <v>2247</v>
      </c>
      <c r="G36" s="62">
        <v>-99.09</v>
      </c>
      <c r="H36" s="62">
        <v>19.673999999999999</v>
      </c>
      <c r="I36" s="62">
        <v>91.59</v>
      </c>
      <c r="J36" s="298">
        <v>105.68</v>
      </c>
      <c r="K36" s="62">
        <v>117.24</v>
      </c>
      <c r="N36" s="136" t="s">
        <v>337</v>
      </c>
      <c r="P36" s="138">
        <v>37.281555555555592</v>
      </c>
      <c r="Q36" s="63">
        <v>65.666487279999998</v>
      </c>
      <c r="R36" s="63">
        <v>83.396438845600002</v>
      </c>
      <c r="T36" s="62" t="s">
        <v>777</v>
      </c>
      <c r="U36" s="62" t="s">
        <v>777</v>
      </c>
    </row>
    <row r="37" spans="2:21" ht="15.6">
      <c r="B37" s="62" t="s">
        <v>778</v>
      </c>
      <c r="C37" s="62" t="s">
        <v>779</v>
      </c>
      <c r="D37" s="62" t="s">
        <v>722</v>
      </c>
      <c r="E37" s="134">
        <v>2246</v>
      </c>
      <c r="G37" s="62">
        <v>-98.932000000000002</v>
      </c>
      <c r="H37" s="62">
        <v>19.262</v>
      </c>
      <c r="I37" s="62">
        <v>91.35</v>
      </c>
      <c r="J37" s="298">
        <v>105.79</v>
      </c>
      <c r="K37" s="62">
        <v>117.95</v>
      </c>
      <c r="N37" s="299" t="s">
        <v>427</v>
      </c>
      <c r="P37" s="138">
        <v>37.320361111111147</v>
      </c>
      <c r="Q37" s="63">
        <v>65.734838090000011</v>
      </c>
      <c r="R37" s="63">
        <v>83.483244374300014</v>
      </c>
      <c r="T37" s="62" t="s">
        <v>780</v>
      </c>
      <c r="U37" s="62" t="s">
        <v>780</v>
      </c>
    </row>
    <row r="38" spans="2:21" ht="15.6">
      <c r="B38" s="62" t="s">
        <v>781</v>
      </c>
      <c r="C38" s="62" t="s">
        <v>782</v>
      </c>
      <c r="D38" s="62" t="s">
        <v>722</v>
      </c>
      <c r="E38" s="134">
        <v>1298</v>
      </c>
      <c r="G38" s="62">
        <v>-98.975999999999999</v>
      </c>
      <c r="H38" s="62">
        <v>19.295999999999999</v>
      </c>
      <c r="I38" s="62">
        <v>91.44</v>
      </c>
      <c r="J38" s="298">
        <v>105.87</v>
      </c>
      <c r="K38" s="62">
        <v>118.22</v>
      </c>
      <c r="N38" s="136" t="s">
        <v>427</v>
      </c>
      <c r="P38" s="138">
        <v>37.348583333333366</v>
      </c>
      <c r="Q38" s="63">
        <v>65.784547770000003</v>
      </c>
      <c r="R38" s="63">
        <v>83.546375667900008</v>
      </c>
      <c r="T38" s="62" t="s">
        <v>783</v>
      </c>
      <c r="U38" s="62" t="s">
        <v>783</v>
      </c>
    </row>
    <row r="39" spans="2:21" ht="15.6">
      <c r="B39" s="62" t="s">
        <v>784</v>
      </c>
      <c r="C39" s="62" t="s">
        <v>785</v>
      </c>
      <c r="D39" s="62" t="s">
        <v>722</v>
      </c>
      <c r="E39" s="134">
        <v>2699</v>
      </c>
      <c r="G39" s="62">
        <v>-99.35</v>
      </c>
      <c r="H39" s="62">
        <v>19.361000000000001</v>
      </c>
      <c r="I39" s="62">
        <v>92.34</v>
      </c>
      <c r="J39" s="298">
        <v>106.42</v>
      </c>
      <c r="K39" s="62">
        <v>117.86</v>
      </c>
      <c r="N39" s="136" t="s">
        <v>337</v>
      </c>
      <c r="P39" s="138">
        <v>37.542611111111142</v>
      </c>
      <c r="Q39" s="63">
        <v>66.126301819999995</v>
      </c>
      <c r="R39" s="63">
        <v>83.980403311399996</v>
      </c>
      <c r="T39" s="62" t="s">
        <v>786</v>
      </c>
      <c r="U39" s="62" t="s">
        <v>786</v>
      </c>
    </row>
    <row r="40" spans="2:21" ht="15.6">
      <c r="B40" s="62" t="s">
        <v>787</v>
      </c>
      <c r="C40" s="62" t="s">
        <v>788</v>
      </c>
      <c r="D40" s="62" t="s">
        <v>789</v>
      </c>
      <c r="E40" s="134">
        <v>211</v>
      </c>
      <c r="F40" s="62">
        <v>26040</v>
      </c>
      <c r="G40" s="62">
        <v>-110.93</v>
      </c>
      <c r="H40" s="62">
        <v>29.077999999999999</v>
      </c>
      <c r="I40" s="62">
        <v>89.2</v>
      </c>
      <c r="J40" s="298">
        <v>106.6</v>
      </c>
      <c r="K40" s="62">
        <v>120.7</v>
      </c>
      <c r="N40" s="136" t="s">
        <v>337</v>
      </c>
      <c r="P40" s="138">
        <v>37.60611111111114</v>
      </c>
      <c r="Q40" s="63">
        <v>66.238148600000002</v>
      </c>
      <c r="R40" s="63">
        <v>84.122448722000001</v>
      </c>
      <c r="T40" s="62" t="s">
        <v>790</v>
      </c>
      <c r="U40" s="62" t="s">
        <v>790</v>
      </c>
    </row>
    <row r="41" spans="2:21" ht="15.6">
      <c r="B41" s="62" t="s">
        <v>791</v>
      </c>
      <c r="C41" s="62" t="s">
        <v>792</v>
      </c>
      <c r="D41" s="62" t="s">
        <v>722</v>
      </c>
      <c r="E41" s="134">
        <v>2247</v>
      </c>
      <c r="G41" s="62">
        <v>-99.203000000000003</v>
      </c>
      <c r="H41" s="62">
        <v>19.643999999999998</v>
      </c>
      <c r="I41" s="62">
        <v>92.49</v>
      </c>
      <c r="J41" s="298">
        <v>106.62</v>
      </c>
      <c r="K41" s="62">
        <v>118.22</v>
      </c>
      <c r="N41" s="136" t="s">
        <v>337</v>
      </c>
      <c r="P41" s="138">
        <v>37.6131666666667</v>
      </c>
      <c r="Q41" s="63">
        <v>66.250576019999997</v>
      </c>
      <c r="R41" s="63">
        <v>84.138231545400004</v>
      </c>
      <c r="T41" s="62" t="s">
        <v>793</v>
      </c>
      <c r="U41" s="62" t="s">
        <v>793</v>
      </c>
    </row>
    <row r="42" spans="2:21" ht="15.6">
      <c r="B42" s="62" t="s">
        <v>794</v>
      </c>
      <c r="C42" s="62" t="s">
        <v>795</v>
      </c>
      <c r="D42" s="62" t="s">
        <v>722</v>
      </c>
      <c r="E42" s="134">
        <v>2308</v>
      </c>
      <c r="G42" s="62">
        <v>-99.207999999999998</v>
      </c>
      <c r="H42" s="62">
        <v>19.602</v>
      </c>
      <c r="I42" s="62">
        <v>92.48</v>
      </c>
      <c r="J42" s="298">
        <v>106.62</v>
      </c>
      <c r="K42" s="62">
        <v>118.31</v>
      </c>
      <c r="N42" s="139" t="s">
        <v>337</v>
      </c>
      <c r="P42" s="138">
        <v>37.6131666666667</v>
      </c>
      <c r="Q42" s="63">
        <v>66.250576019999997</v>
      </c>
      <c r="R42" s="63">
        <v>84.138231545400004</v>
      </c>
      <c r="T42" s="62" t="s">
        <v>796</v>
      </c>
      <c r="U42" s="62" t="s">
        <v>796</v>
      </c>
    </row>
    <row r="43" spans="2:21" ht="15.6">
      <c r="B43" s="62" t="s">
        <v>797</v>
      </c>
      <c r="C43" s="62" t="s">
        <v>798</v>
      </c>
      <c r="D43" s="62" t="s">
        <v>722</v>
      </c>
      <c r="E43" s="134">
        <v>2301</v>
      </c>
      <c r="G43" s="62">
        <v>-99.28</v>
      </c>
      <c r="H43" s="62">
        <v>19.463000000000001</v>
      </c>
      <c r="I43" s="62">
        <v>92.61</v>
      </c>
      <c r="J43" s="298">
        <v>106.73</v>
      </c>
      <c r="K43" s="62">
        <v>118.57</v>
      </c>
      <c r="N43" s="136" t="s">
        <v>337</v>
      </c>
      <c r="P43" s="138">
        <v>37.651972222222255</v>
      </c>
      <c r="Q43" s="63">
        <v>66.318926830000009</v>
      </c>
      <c r="R43" s="63">
        <v>84.225037074100015</v>
      </c>
      <c r="T43" s="62" t="s">
        <v>799</v>
      </c>
      <c r="U43" s="62" t="s">
        <v>799</v>
      </c>
    </row>
    <row r="44" spans="2:21" ht="15.6">
      <c r="B44" s="62" t="s">
        <v>800</v>
      </c>
      <c r="C44" s="62" t="s">
        <v>801</v>
      </c>
      <c r="D44" s="62" t="s">
        <v>722</v>
      </c>
      <c r="E44" s="134">
        <v>2328</v>
      </c>
      <c r="G44" s="62">
        <v>-99.302999999999997</v>
      </c>
      <c r="H44" s="62">
        <v>19.556000000000001</v>
      </c>
      <c r="I44" s="62">
        <v>92.68</v>
      </c>
      <c r="J44" s="298">
        <v>106.75</v>
      </c>
      <c r="K44" s="62">
        <v>118.14</v>
      </c>
      <c r="N44" s="139" t="s">
        <v>337</v>
      </c>
      <c r="P44" s="138">
        <v>37.659027777777808</v>
      </c>
      <c r="Q44" s="63">
        <v>66.331354250000004</v>
      </c>
      <c r="R44" s="63">
        <v>84.240819897500003</v>
      </c>
      <c r="T44" s="62" t="s">
        <v>802</v>
      </c>
      <c r="U44" s="62" t="s">
        <v>802</v>
      </c>
    </row>
    <row r="45" spans="2:21" ht="15.6">
      <c r="B45" s="62" t="s">
        <v>803</v>
      </c>
      <c r="C45" s="62" t="s">
        <v>804</v>
      </c>
      <c r="D45" s="62" t="s">
        <v>722</v>
      </c>
      <c r="E45" s="134">
        <v>2254</v>
      </c>
      <c r="G45" s="62">
        <v>-99.225999999999999</v>
      </c>
      <c r="H45" s="62">
        <v>19.535</v>
      </c>
      <c r="I45" s="62">
        <v>92.62</v>
      </c>
      <c r="J45" s="298">
        <v>106.8</v>
      </c>
      <c r="K45" s="62">
        <v>118.64</v>
      </c>
      <c r="N45" s="136" t="s">
        <v>337</v>
      </c>
      <c r="P45" s="138">
        <v>37.676666666666698</v>
      </c>
      <c r="Q45" s="63">
        <v>66.362422800000004</v>
      </c>
      <c r="R45" s="63">
        <v>84.280276956000009</v>
      </c>
      <c r="T45" s="62" t="s">
        <v>805</v>
      </c>
      <c r="U45" s="62" t="s">
        <v>805</v>
      </c>
    </row>
    <row r="46" spans="2:21" ht="15.6">
      <c r="B46" s="62" t="s">
        <v>806</v>
      </c>
      <c r="C46" s="62" t="s">
        <v>807</v>
      </c>
      <c r="D46" s="62" t="s">
        <v>722</v>
      </c>
      <c r="E46" s="134">
        <v>2280</v>
      </c>
      <c r="G46" s="62">
        <v>-99.257999999999996</v>
      </c>
      <c r="H46" s="62">
        <v>19.652999999999999</v>
      </c>
      <c r="I46" s="62">
        <v>92.88</v>
      </c>
      <c r="J46" s="298">
        <v>107</v>
      </c>
      <c r="K46" s="62">
        <v>118.47</v>
      </c>
      <c r="N46" s="136" t="s">
        <v>337</v>
      </c>
      <c r="P46" s="138">
        <v>37.747222222222256</v>
      </c>
      <c r="Q46" s="63">
        <v>66.486697000000007</v>
      </c>
      <c r="R46" s="63">
        <v>84.438105190000016</v>
      </c>
      <c r="T46" s="62" t="s">
        <v>808</v>
      </c>
      <c r="U46" s="62" t="s">
        <v>808</v>
      </c>
    </row>
    <row r="47" spans="2:21" ht="15.6">
      <c r="B47" s="62" t="s">
        <v>809</v>
      </c>
      <c r="C47" s="62" t="s">
        <v>810</v>
      </c>
      <c r="D47" s="62" t="s">
        <v>722</v>
      </c>
      <c r="E47" s="134">
        <v>2397</v>
      </c>
      <c r="G47" s="62">
        <v>-99.346999999999994</v>
      </c>
      <c r="H47" s="62">
        <v>19.625</v>
      </c>
      <c r="I47" s="62">
        <v>93.01</v>
      </c>
      <c r="J47" s="298">
        <v>107.07</v>
      </c>
      <c r="K47" s="62">
        <v>118.24</v>
      </c>
      <c r="N47" s="136" t="s">
        <v>337</v>
      </c>
      <c r="P47" s="138">
        <v>37.771916666666698</v>
      </c>
      <c r="Q47" s="63">
        <v>66.530192970000002</v>
      </c>
      <c r="R47" s="63">
        <v>84.493345071900009</v>
      </c>
      <c r="T47" s="62" t="s">
        <v>811</v>
      </c>
      <c r="U47" s="62" t="s">
        <v>811</v>
      </c>
    </row>
    <row r="48" spans="2:21" ht="15.6">
      <c r="B48" s="62" t="s">
        <v>67</v>
      </c>
      <c r="C48" s="62" t="s">
        <v>812</v>
      </c>
      <c r="D48" s="62" t="s">
        <v>738</v>
      </c>
      <c r="E48" s="134">
        <v>1551</v>
      </c>
      <c r="F48" s="62">
        <v>14065</v>
      </c>
      <c r="G48" s="62">
        <v>-103.392</v>
      </c>
      <c r="H48" s="62">
        <v>20.707000000000001</v>
      </c>
      <c r="I48" s="62">
        <v>92.8</v>
      </c>
      <c r="J48" s="298">
        <v>107.6</v>
      </c>
      <c r="K48" s="62">
        <v>119.7</v>
      </c>
      <c r="N48" s="136" t="s">
        <v>337</v>
      </c>
      <c r="P48" s="138">
        <v>37.958888888888922</v>
      </c>
      <c r="Q48" s="63">
        <v>66.859519599999999</v>
      </c>
      <c r="R48" s="63">
        <v>84.911589891999995</v>
      </c>
      <c r="T48" s="62" t="s">
        <v>813</v>
      </c>
      <c r="U48" s="62" t="s">
        <v>813</v>
      </c>
    </row>
    <row r="49" spans="2:21" ht="15.6">
      <c r="B49" s="62" t="s">
        <v>814</v>
      </c>
      <c r="C49" s="62" t="s">
        <v>815</v>
      </c>
      <c r="D49" s="62" t="s">
        <v>816</v>
      </c>
      <c r="E49" s="134">
        <v>1913</v>
      </c>
      <c r="F49" s="62">
        <v>16080</v>
      </c>
      <c r="G49" s="62">
        <v>-101.18300000000001</v>
      </c>
      <c r="H49" s="62">
        <v>19.722000000000001</v>
      </c>
      <c r="I49" s="62">
        <v>93</v>
      </c>
      <c r="J49" s="298">
        <v>108.1</v>
      </c>
      <c r="K49" s="62">
        <v>120.5</v>
      </c>
      <c r="N49" s="136" t="s">
        <v>337</v>
      </c>
      <c r="P49" s="138">
        <v>38.135277777777809</v>
      </c>
      <c r="Q49" s="63">
        <v>67.170205100000004</v>
      </c>
      <c r="R49" s="63">
        <v>85.306160477000006</v>
      </c>
      <c r="T49" s="62" t="s">
        <v>817</v>
      </c>
      <c r="U49" s="62" t="s">
        <v>817</v>
      </c>
    </row>
    <row r="50" spans="2:21" ht="15.6">
      <c r="B50" s="62" t="s">
        <v>715</v>
      </c>
      <c r="C50" s="62" t="s">
        <v>818</v>
      </c>
      <c r="D50" s="62" t="s">
        <v>687</v>
      </c>
      <c r="E50" s="134">
        <v>113</v>
      </c>
      <c r="G50" s="62">
        <v>-117.04600000000001</v>
      </c>
      <c r="H50" s="62">
        <v>32.514000000000003</v>
      </c>
      <c r="I50" s="62">
        <v>94.41</v>
      </c>
      <c r="J50" s="298">
        <v>108.33</v>
      </c>
      <c r="K50" s="62">
        <v>119.36</v>
      </c>
      <c r="N50" s="299" t="s">
        <v>427</v>
      </c>
      <c r="P50" s="138">
        <v>38.216416666666696</v>
      </c>
      <c r="Q50" s="63">
        <v>67.313120429999998</v>
      </c>
      <c r="R50" s="63">
        <v>85.487662946100002</v>
      </c>
      <c r="T50" s="62" t="s">
        <v>819</v>
      </c>
      <c r="U50" s="62" t="s">
        <v>819</v>
      </c>
    </row>
    <row r="51" spans="2:21" ht="15.6">
      <c r="B51" s="62" t="s">
        <v>820</v>
      </c>
      <c r="C51" s="62" t="s">
        <v>821</v>
      </c>
      <c r="D51" s="62" t="s">
        <v>742</v>
      </c>
      <c r="E51" s="134">
        <v>2214</v>
      </c>
      <c r="F51" s="62">
        <v>13041</v>
      </c>
      <c r="G51" s="62">
        <v>-98.356999999999999</v>
      </c>
      <c r="H51" s="62">
        <v>20.084</v>
      </c>
      <c r="I51" s="62">
        <v>95.5</v>
      </c>
      <c r="J51" s="298">
        <v>108.9</v>
      </c>
      <c r="K51" s="62">
        <v>119.8</v>
      </c>
      <c r="N51" s="136" t="s">
        <v>337</v>
      </c>
      <c r="P51" s="138">
        <v>38.41750000000004</v>
      </c>
      <c r="Q51" s="63">
        <v>67.667301899999998</v>
      </c>
      <c r="R51" s="63">
        <v>85.937473412999992</v>
      </c>
      <c r="T51" s="62" t="s">
        <v>822</v>
      </c>
      <c r="U51" s="62" t="s">
        <v>822</v>
      </c>
    </row>
    <row r="52" spans="2:21" ht="15.6">
      <c r="B52" s="62" t="s">
        <v>823</v>
      </c>
      <c r="C52" s="62" t="s">
        <v>824</v>
      </c>
      <c r="D52" s="62" t="s">
        <v>825</v>
      </c>
      <c r="E52" s="134">
        <v>2246</v>
      </c>
      <c r="G52" s="62">
        <v>-99.207999999999998</v>
      </c>
      <c r="H52" s="62">
        <v>18.895</v>
      </c>
      <c r="I52" s="62">
        <v>94.79</v>
      </c>
      <c r="J52" s="298">
        <v>109.85</v>
      </c>
      <c r="K52" s="62">
        <v>122.23</v>
      </c>
      <c r="N52" s="136" t="s">
        <v>427</v>
      </c>
      <c r="P52" s="138">
        <v>38.752638888888924</v>
      </c>
      <c r="Q52" s="63">
        <v>68.257604349999994</v>
      </c>
      <c r="R52" s="63">
        <v>86.687157524499995</v>
      </c>
      <c r="T52" s="62" t="s">
        <v>826</v>
      </c>
      <c r="U52" s="62" t="s">
        <v>826</v>
      </c>
    </row>
    <row r="53" spans="2:21" ht="15.6">
      <c r="B53" s="62" t="s">
        <v>827</v>
      </c>
      <c r="C53" s="62" t="s">
        <v>828</v>
      </c>
      <c r="D53" s="62" t="s">
        <v>825</v>
      </c>
      <c r="E53" s="134">
        <v>1618</v>
      </c>
      <c r="F53" s="62">
        <v>17726</v>
      </c>
      <c r="G53" s="62">
        <v>-99.215000000000003</v>
      </c>
      <c r="H53" s="62">
        <v>18.943000000000001</v>
      </c>
      <c r="I53" s="62">
        <v>94.7</v>
      </c>
      <c r="J53" s="298">
        <v>110.3</v>
      </c>
      <c r="K53" s="62">
        <v>122.9</v>
      </c>
      <c r="N53" s="136" t="s">
        <v>427</v>
      </c>
      <c r="P53" s="138">
        <v>38.911388888888922</v>
      </c>
      <c r="Q53" s="63">
        <v>68.537221299999999</v>
      </c>
      <c r="R53" s="63">
        <v>87.042271051</v>
      </c>
      <c r="T53" s="62" t="s">
        <v>829</v>
      </c>
      <c r="U53" s="62" t="s">
        <v>829</v>
      </c>
    </row>
    <row r="54" spans="2:21" ht="15.6">
      <c r="B54" s="62" t="s">
        <v>830</v>
      </c>
      <c r="C54" s="62" t="s">
        <v>831</v>
      </c>
      <c r="D54" s="62" t="s">
        <v>789</v>
      </c>
      <c r="E54" s="134">
        <v>1531</v>
      </c>
      <c r="F54" s="62" t="s">
        <v>832</v>
      </c>
      <c r="G54" s="62">
        <v>-108.931</v>
      </c>
      <c r="H54" s="62">
        <v>28.37</v>
      </c>
      <c r="I54" s="62">
        <v>97.6</v>
      </c>
      <c r="J54" s="298">
        <v>110.5</v>
      </c>
      <c r="K54" s="62">
        <v>121.2</v>
      </c>
      <c r="N54" s="136" t="s">
        <v>337</v>
      </c>
      <c r="P54" s="138">
        <v>38.98194444444448</v>
      </c>
      <c r="Q54" s="63">
        <v>68.661495500000001</v>
      </c>
      <c r="R54" s="63">
        <v>87.200099285000007</v>
      </c>
      <c r="T54" s="62" t="s">
        <v>833</v>
      </c>
      <c r="U54" s="62" t="s">
        <v>833</v>
      </c>
    </row>
    <row r="55" spans="2:21" ht="15.6">
      <c r="B55" s="62" t="s">
        <v>751</v>
      </c>
      <c r="C55" s="62" t="s">
        <v>834</v>
      </c>
      <c r="D55" s="62" t="s">
        <v>677</v>
      </c>
      <c r="E55" s="134">
        <v>4</v>
      </c>
      <c r="G55" s="62">
        <v>-91.867999999999995</v>
      </c>
      <c r="H55" s="62">
        <v>18.649999999999999</v>
      </c>
      <c r="I55" s="62">
        <v>93.08</v>
      </c>
      <c r="J55" s="298">
        <v>110.85</v>
      </c>
      <c r="K55" s="62">
        <v>128.03</v>
      </c>
      <c r="N55" s="136" t="s">
        <v>337</v>
      </c>
      <c r="P55" s="138">
        <v>39.105416666666699</v>
      </c>
      <c r="Q55" s="63">
        <v>68.87897534999999</v>
      </c>
      <c r="R55" s="63">
        <v>87.476298694499988</v>
      </c>
      <c r="T55" s="62" t="s">
        <v>835</v>
      </c>
      <c r="U55" s="62" t="s">
        <v>835</v>
      </c>
    </row>
    <row r="56" spans="2:21" ht="15.6">
      <c r="B56" s="62" t="s">
        <v>836</v>
      </c>
      <c r="C56" s="62" t="s">
        <v>837</v>
      </c>
      <c r="D56" s="62" t="s">
        <v>825</v>
      </c>
      <c r="E56" s="134">
        <v>1305</v>
      </c>
      <c r="G56" s="62">
        <v>-98.99</v>
      </c>
      <c r="H56" s="62">
        <v>18.812999999999999</v>
      </c>
      <c r="I56" s="62">
        <v>95.86</v>
      </c>
      <c r="J56" s="298">
        <v>111.01</v>
      </c>
      <c r="K56" s="62">
        <v>123.25</v>
      </c>
      <c r="N56" s="136" t="s">
        <v>427</v>
      </c>
      <c r="P56" s="138">
        <v>39.161861111111143</v>
      </c>
      <c r="Q56" s="63">
        <v>68.978394710000003</v>
      </c>
      <c r="R56" s="63">
        <v>87.602561281700005</v>
      </c>
      <c r="T56" s="62" t="s">
        <v>708</v>
      </c>
      <c r="U56" s="62" t="s">
        <v>708</v>
      </c>
    </row>
    <row r="57" spans="2:21" ht="15.6">
      <c r="B57" s="62" t="s">
        <v>838</v>
      </c>
      <c r="C57" s="62" t="s">
        <v>839</v>
      </c>
      <c r="D57" s="62" t="s">
        <v>816</v>
      </c>
      <c r="E57" s="134">
        <v>1617</v>
      </c>
      <c r="G57" s="62">
        <v>-102.07</v>
      </c>
      <c r="H57" s="62">
        <v>19.405000000000001</v>
      </c>
      <c r="I57" s="62">
        <v>95.24</v>
      </c>
      <c r="J57" s="298">
        <v>111.14</v>
      </c>
      <c r="K57" s="62">
        <v>125.49</v>
      </c>
      <c r="N57" s="136" t="s">
        <v>427</v>
      </c>
      <c r="P57" s="138">
        <v>39.207722222222259</v>
      </c>
      <c r="Q57" s="63">
        <v>69.059172939999996</v>
      </c>
      <c r="R57" s="63">
        <v>87.705149633799991</v>
      </c>
      <c r="T57" s="62" t="s">
        <v>840</v>
      </c>
      <c r="U57" s="62" t="s">
        <v>840</v>
      </c>
    </row>
    <row r="58" spans="2:21" ht="15.6">
      <c r="B58" s="62" t="s">
        <v>841</v>
      </c>
      <c r="C58" s="62" t="s">
        <v>842</v>
      </c>
      <c r="D58" s="62" t="s">
        <v>705</v>
      </c>
      <c r="E58" s="134">
        <v>59</v>
      </c>
      <c r="G58" s="62">
        <v>-97.48</v>
      </c>
      <c r="H58" s="62">
        <v>20.535</v>
      </c>
      <c r="I58" s="62">
        <v>92.13</v>
      </c>
      <c r="J58" s="298">
        <v>111.74</v>
      </c>
      <c r="K58" s="62">
        <v>127.77</v>
      </c>
      <c r="N58" s="136" t="s">
        <v>337</v>
      </c>
      <c r="P58" s="138">
        <v>39.419388888888918</v>
      </c>
      <c r="Q58" s="63">
        <v>69.431995540000003</v>
      </c>
      <c r="R58" s="63">
        <v>88.178634335799998</v>
      </c>
      <c r="T58" s="62" t="s">
        <v>794</v>
      </c>
      <c r="U58" s="62" t="s">
        <v>794</v>
      </c>
    </row>
    <row r="59" spans="2:21" ht="15.6">
      <c r="B59" s="62" t="s">
        <v>843</v>
      </c>
      <c r="C59" s="62" t="s">
        <v>844</v>
      </c>
      <c r="D59" s="62" t="s">
        <v>738</v>
      </c>
      <c r="E59" s="134">
        <v>1632</v>
      </c>
      <c r="G59" s="62">
        <v>-103.393</v>
      </c>
      <c r="H59" s="62">
        <v>20.722000000000001</v>
      </c>
      <c r="I59" s="62">
        <v>96.86</v>
      </c>
      <c r="J59" s="298">
        <v>112.35</v>
      </c>
      <c r="K59" s="62">
        <v>123.36</v>
      </c>
      <c r="N59" s="299" t="s">
        <v>337</v>
      </c>
      <c r="P59" s="138">
        <v>39.634583333333367</v>
      </c>
      <c r="Q59" s="63">
        <v>69.811031849999992</v>
      </c>
      <c r="R59" s="63">
        <v>88.660010449499993</v>
      </c>
      <c r="T59" s="62" t="s">
        <v>778</v>
      </c>
      <c r="U59" s="62" t="s">
        <v>778</v>
      </c>
    </row>
    <row r="60" spans="2:21" ht="15.6">
      <c r="B60" s="62" t="s">
        <v>771</v>
      </c>
      <c r="C60" s="62" t="s">
        <v>845</v>
      </c>
      <c r="D60" s="62" t="s">
        <v>846</v>
      </c>
      <c r="E60" s="134">
        <v>1973</v>
      </c>
      <c r="F60" s="62" t="s">
        <v>847</v>
      </c>
      <c r="G60" s="62">
        <v>-108.209</v>
      </c>
      <c r="H60" s="62">
        <v>28.199000000000002</v>
      </c>
      <c r="I60" s="62">
        <v>99.3</v>
      </c>
      <c r="J60" s="298">
        <v>112.4</v>
      </c>
      <c r="K60" s="62">
        <v>123.2</v>
      </c>
      <c r="N60" s="136" t="s">
        <v>337</v>
      </c>
      <c r="P60" s="138">
        <v>39.652222222222257</v>
      </c>
      <c r="Q60" s="63">
        <v>69.842100400000007</v>
      </c>
      <c r="R60" s="63">
        <v>88.699467508000012</v>
      </c>
      <c r="T60" s="62" t="s">
        <v>746</v>
      </c>
      <c r="U60" s="62" t="s">
        <v>746</v>
      </c>
    </row>
    <row r="61" spans="2:21" ht="15.6">
      <c r="B61" s="62" t="s">
        <v>848</v>
      </c>
      <c r="C61" s="62" t="s">
        <v>849</v>
      </c>
      <c r="D61" s="62" t="s">
        <v>738</v>
      </c>
      <c r="E61" s="134">
        <v>1587</v>
      </c>
      <c r="G61" s="62">
        <v>-103.32299999999999</v>
      </c>
      <c r="H61" s="62">
        <v>20.634</v>
      </c>
      <c r="I61" s="62">
        <v>97.1</v>
      </c>
      <c r="J61" s="298">
        <v>112.59</v>
      </c>
      <c r="K61" s="62">
        <v>124.16</v>
      </c>
      <c r="N61" s="136" t="s">
        <v>427</v>
      </c>
      <c r="P61" s="138">
        <v>39.719250000000038</v>
      </c>
      <c r="Q61" s="63">
        <v>69.960160889999997</v>
      </c>
      <c r="R61" s="63">
        <v>88.849404330300004</v>
      </c>
      <c r="T61" s="62" t="s">
        <v>757</v>
      </c>
      <c r="U61" s="62" t="s">
        <v>757</v>
      </c>
    </row>
    <row r="62" spans="2:21" ht="15.6">
      <c r="B62" s="62" t="s">
        <v>790</v>
      </c>
      <c r="C62" s="62" t="s">
        <v>850</v>
      </c>
      <c r="D62" s="62" t="s">
        <v>851</v>
      </c>
      <c r="E62" s="134">
        <v>1360</v>
      </c>
      <c r="F62" s="62" t="s">
        <v>852</v>
      </c>
      <c r="G62" s="62">
        <v>-104.907</v>
      </c>
      <c r="H62" s="62">
        <v>27.111000000000001</v>
      </c>
      <c r="I62" s="62">
        <v>100</v>
      </c>
      <c r="J62" s="298">
        <v>113.2</v>
      </c>
      <c r="K62" s="62">
        <v>124.1</v>
      </c>
      <c r="N62" s="299" t="s">
        <v>426</v>
      </c>
      <c r="P62" s="138">
        <v>39.93444444444448</v>
      </c>
      <c r="Q62" s="63">
        <v>70.339197200000001</v>
      </c>
      <c r="R62" s="63">
        <v>89.330780443999998</v>
      </c>
      <c r="T62" s="62" t="s">
        <v>761</v>
      </c>
      <c r="U62" s="62" t="s">
        <v>761</v>
      </c>
    </row>
    <row r="63" spans="2:21" ht="15.6">
      <c r="B63" s="62" t="s">
        <v>853</v>
      </c>
      <c r="C63" s="62" t="s">
        <v>854</v>
      </c>
      <c r="D63" s="62" t="s">
        <v>738</v>
      </c>
      <c r="E63" s="134">
        <v>1667</v>
      </c>
      <c r="G63" s="62">
        <v>-103.253</v>
      </c>
      <c r="H63" s="62">
        <v>20.622</v>
      </c>
      <c r="I63" s="62">
        <v>98.07</v>
      </c>
      <c r="J63" s="298">
        <v>113.64</v>
      </c>
      <c r="K63" s="62">
        <v>125.54</v>
      </c>
      <c r="N63" s="136" t="s">
        <v>337</v>
      </c>
      <c r="P63" s="138">
        <v>40.089666666666702</v>
      </c>
      <c r="Q63" s="63">
        <v>70.612600439999994</v>
      </c>
      <c r="R63" s="63">
        <v>89.678002558799989</v>
      </c>
      <c r="S63" s="62">
        <f>+J63*1.27</f>
        <v>144.3228</v>
      </c>
      <c r="T63" s="62" t="s">
        <v>855</v>
      </c>
      <c r="U63" s="62" t="s">
        <v>855</v>
      </c>
    </row>
    <row r="64" spans="2:21" ht="15.6">
      <c r="B64" s="62" t="s">
        <v>856</v>
      </c>
      <c r="C64" s="62" t="s">
        <v>857</v>
      </c>
      <c r="D64" s="62" t="s">
        <v>789</v>
      </c>
      <c r="E64" s="134">
        <v>3</v>
      </c>
      <c r="F64" s="62">
        <v>26208</v>
      </c>
      <c r="G64" s="62">
        <v>-113.548</v>
      </c>
      <c r="H64" s="62">
        <v>31.3</v>
      </c>
      <c r="I64" s="62">
        <v>97.5</v>
      </c>
      <c r="J64" s="298">
        <v>114.2</v>
      </c>
      <c r="K64" s="62">
        <v>129.4</v>
      </c>
      <c r="N64" s="136" t="s">
        <v>427</v>
      </c>
      <c r="P64" s="138">
        <v>40.287222222222255</v>
      </c>
      <c r="Q64" s="63">
        <v>70.960568199999997</v>
      </c>
      <c r="R64" s="63">
        <v>90.119921613999992</v>
      </c>
      <c r="S64" s="62">
        <f>+S63/3600*1000</f>
        <v>40.089666666666666</v>
      </c>
      <c r="T64" s="62" t="s">
        <v>800</v>
      </c>
      <c r="U64" s="62" t="s">
        <v>800</v>
      </c>
    </row>
    <row r="65" spans="2:21" ht="15.6">
      <c r="B65" s="62" t="s">
        <v>858</v>
      </c>
      <c r="C65" s="62" t="s">
        <v>859</v>
      </c>
      <c r="D65" s="62" t="s">
        <v>860</v>
      </c>
      <c r="E65" s="134">
        <v>2179</v>
      </c>
      <c r="F65" s="62">
        <v>21065</v>
      </c>
      <c r="G65" s="62">
        <v>-98.162999999999997</v>
      </c>
      <c r="H65" s="62">
        <v>19.055</v>
      </c>
      <c r="I65" s="62">
        <v>99.8</v>
      </c>
      <c r="J65" s="298">
        <v>114.3</v>
      </c>
      <c r="K65" s="62">
        <v>126</v>
      </c>
      <c r="N65" s="136" t="s">
        <v>427</v>
      </c>
      <c r="P65" s="138">
        <v>40.322500000000034</v>
      </c>
      <c r="Q65" s="63">
        <v>71.022705299999998</v>
      </c>
      <c r="R65" s="63">
        <v>90.198835731000003</v>
      </c>
      <c r="T65" s="62" t="s">
        <v>763</v>
      </c>
      <c r="U65" s="62" t="s">
        <v>763</v>
      </c>
    </row>
    <row r="66" spans="2:21" ht="15.6">
      <c r="B66" s="62" t="s">
        <v>861</v>
      </c>
      <c r="C66" s="62" t="s">
        <v>862</v>
      </c>
      <c r="D66" s="62" t="s">
        <v>863</v>
      </c>
      <c r="E66" s="134">
        <v>129</v>
      </c>
      <c r="F66" s="62">
        <v>24167</v>
      </c>
      <c r="G66" s="62">
        <v>-98.816000000000003</v>
      </c>
      <c r="H66" s="62">
        <v>21.324999999999999</v>
      </c>
      <c r="I66" s="62">
        <v>97.2</v>
      </c>
      <c r="J66" s="298">
        <v>114.4</v>
      </c>
      <c r="K66" s="62">
        <v>128.4</v>
      </c>
      <c r="N66" s="136" t="s">
        <v>337</v>
      </c>
      <c r="P66" s="138">
        <v>40.357777777777812</v>
      </c>
      <c r="Q66" s="63">
        <v>71.084842399999999</v>
      </c>
      <c r="R66" s="63">
        <v>90.277749847999999</v>
      </c>
      <c r="T66" s="62" t="s">
        <v>806</v>
      </c>
      <c r="U66" s="62" t="s">
        <v>806</v>
      </c>
    </row>
    <row r="67" spans="2:21" ht="15.6">
      <c r="B67" s="62" t="s">
        <v>786</v>
      </c>
      <c r="C67" s="62" t="s">
        <v>864</v>
      </c>
      <c r="D67" s="62" t="s">
        <v>846</v>
      </c>
      <c r="E67" s="134">
        <v>1870</v>
      </c>
      <c r="F67" s="62">
        <v>8142</v>
      </c>
      <c r="G67" s="62">
        <v>-107.828</v>
      </c>
      <c r="H67" s="62">
        <v>28.954999999999998</v>
      </c>
      <c r="I67" s="62">
        <v>100.5</v>
      </c>
      <c r="J67" s="298">
        <v>114.8</v>
      </c>
      <c r="K67" s="62">
        <v>126.5</v>
      </c>
      <c r="N67" s="299" t="s">
        <v>337</v>
      </c>
      <c r="P67" s="138">
        <v>40.498888888888921</v>
      </c>
      <c r="Q67" s="63">
        <v>71.333390800000004</v>
      </c>
      <c r="R67" s="63">
        <v>90.593406315999999</v>
      </c>
      <c r="T67" s="62" t="s">
        <v>772</v>
      </c>
      <c r="U67" s="62" t="s">
        <v>772</v>
      </c>
    </row>
    <row r="68" spans="2:21" ht="15.6">
      <c r="B68" s="62" t="s">
        <v>684</v>
      </c>
      <c r="C68" s="62" t="s">
        <v>865</v>
      </c>
      <c r="D68" s="62" t="s">
        <v>866</v>
      </c>
      <c r="E68" s="134">
        <v>10</v>
      </c>
      <c r="F68" s="62" t="s">
        <v>867</v>
      </c>
      <c r="G68" s="62">
        <v>-113.548</v>
      </c>
      <c r="H68" s="62">
        <v>28.971</v>
      </c>
      <c r="I68" s="62">
        <v>100.3</v>
      </c>
      <c r="J68" s="298">
        <v>115</v>
      </c>
      <c r="K68" s="62">
        <v>132</v>
      </c>
      <c r="N68" s="136" t="s">
        <v>427</v>
      </c>
      <c r="P68" s="138">
        <v>40.569444444444478</v>
      </c>
      <c r="Q68" s="63">
        <v>71.457665000000006</v>
      </c>
      <c r="R68" s="63">
        <v>90.751234550000007</v>
      </c>
      <c r="T68" s="62" t="s">
        <v>784</v>
      </c>
      <c r="U68" s="62" t="s">
        <v>784</v>
      </c>
    </row>
    <row r="69" spans="2:21" ht="15.6">
      <c r="B69" s="62" t="s">
        <v>868</v>
      </c>
      <c r="C69" s="62" t="s">
        <v>869</v>
      </c>
      <c r="D69" s="62" t="s">
        <v>816</v>
      </c>
      <c r="E69" s="134">
        <v>1562</v>
      </c>
      <c r="F69" s="62">
        <v>16143</v>
      </c>
      <c r="G69" s="62">
        <v>-102.282</v>
      </c>
      <c r="H69" s="62">
        <v>20.010000000000002</v>
      </c>
      <c r="I69" s="62">
        <v>98.4</v>
      </c>
      <c r="J69" s="298">
        <v>115.1</v>
      </c>
      <c r="K69" s="62">
        <v>128.80000000000001</v>
      </c>
      <c r="N69" s="136" t="s">
        <v>337</v>
      </c>
      <c r="P69" s="138">
        <v>40.60472222222225</v>
      </c>
      <c r="Q69" s="63">
        <v>71.519802099999993</v>
      </c>
      <c r="R69" s="63">
        <v>90.830148666999989</v>
      </c>
      <c r="T69" s="62" t="s">
        <v>759</v>
      </c>
      <c r="U69" s="62" t="s">
        <v>759</v>
      </c>
    </row>
    <row r="70" spans="2:21" ht="15.6">
      <c r="B70" s="62" t="s">
        <v>870</v>
      </c>
      <c r="C70" s="62" t="s">
        <v>871</v>
      </c>
      <c r="D70" s="62" t="s">
        <v>700</v>
      </c>
      <c r="E70" s="134">
        <v>1762</v>
      </c>
      <c r="G70" s="62">
        <v>-100.851</v>
      </c>
      <c r="H70" s="62">
        <v>20.529</v>
      </c>
      <c r="I70" s="62">
        <v>100.11</v>
      </c>
      <c r="J70" s="298">
        <v>115.28</v>
      </c>
      <c r="K70" s="62">
        <v>124.83</v>
      </c>
      <c r="N70" s="136" t="s">
        <v>337</v>
      </c>
      <c r="P70" s="138">
        <v>40.668222222222255</v>
      </c>
      <c r="Q70" s="63">
        <v>71.63164888</v>
      </c>
      <c r="R70" s="63">
        <v>90.972194077600008</v>
      </c>
      <c r="T70" s="62" t="s">
        <v>769</v>
      </c>
      <c r="U70" s="62" t="s">
        <v>769</v>
      </c>
    </row>
    <row r="71" spans="2:21" ht="15.6">
      <c r="B71" s="62" t="s">
        <v>872</v>
      </c>
      <c r="C71" s="62" t="s">
        <v>873</v>
      </c>
      <c r="D71" s="62" t="s">
        <v>874</v>
      </c>
      <c r="E71" s="134">
        <v>40</v>
      </c>
      <c r="G71" s="62">
        <v>-98.366</v>
      </c>
      <c r="H71" s="62">
        <v>26.053000000000001</v>
      </c>
      <c r="I71" s="62">
        <v>99.15</v>
      </c>
      <c r="J71" s="298">
        <v>115.56</v>
      </c>
      <c r="K71" s="62">
        <v>131.63999999999999</v>
      </c>
      <c r="N71" s="136" t="s">
        <v>426</v>
      </c>
      <c r="P71" s="138">
        <v>40.767000000000039</v>
      </c>
      <c r="Q71" s="63">
        <v>71.805632760000009</v>
      </c>
      <c r="R71" s="63">
        <v>91.19315360520001</v>
      </c>
      <c r="T71" s="62" t="s">
        <v>749</v>
      </c>
      <c r="U71" s="62" t="s">
        <v>749</v>
      </c>
    </row>
    <row r="72" spans="2:21" ht="15.6">
      <c r="B72" s="62" t="s">
        <v>875</v>
      </c>
      <c r="C72" s="62" t="s">
        <v>876</v>
      </c>
      <c r="D72" s="62" t="s">
        <v>700</v>
      </c>
      <c r="E72" s="134">
        <v>1716</v>
      </c>
      <c r="G72" s="62">
        <v>-101.12</v>
      </c>
      <c r="H72" s="62">
        <v>20.34</v>
      </c>
      <c r="I72" s="62">
        <v>101.74</v>
      </c>
      <c r="J72" s="298">
        <v>117.1</v>
      </c>
      <c r="K72" s="62">
        <v>128.03</v>
      </c>
      <c r="N72" s="136" t="s">
        <v>337</v>
      </c>
      <c r="P72" s="138">
        <v>41.310277777777813</v>
      </c>
      <c r="Q72" s="63">
        <v>72.7625441</v>
      </c>
      <c r="R72" s="63">
        <v>92.408431007000004</v>
      </c>
      <c r="T72" s="62" t="s">
        <v>797</v>
      </c>
      <c r="U72" s="62" t="s">
        <v>797</v>
      </c>
    </row>
    <row r="73" spans="2:21" ht="15.6">
      <c r="B73" s="62" t="s">
        <v>819</v>
      </c>
      <c r="C73" s="62" t="s">
        <v>877</v>
      </c>
      <c r="D73" s="62" t="s">
        <v>878</v>
      </c>
      <c r="E73" s="134">
        <v>518</v>
      </c>
      <c r="G73" s="62">
        <v>-103.738</v>
      </c>
      <c r="H73" s="62">
        <v>19.263999999999999</v>
      </c>
      <c r="I73" s="62">
        <v>94.71</v>
      </c>
      <c r="J73" s="298">
        <v>118.31</v>
      </c>
      <c r="K73" s="62">
        <v>134.79</v>
      </c>
      <c r="N73" s="299" t="s">
        <v>428</v>
      </c>
      <c r="P73" s="138">
        <v>41.737138888888921</v>
      </c>
      <c r="Q73" s="63">
        <v>73.514403009999995</v>
      </c>
      <c r="R73" s="63">
        <v>93.363291822699992</v>
      </c>
      <c r="T73" s="62" t="s">
        <v>766</v>
      </c>
      <c r="U73" s="62" t="s">
        <v>766</v>
      </c>
    </row>
    <row r="74" spans="2:21" ht="15.6">
      <c r="B74" s="62" t="s">
        <v>855</v>
      </c>
      <c r="C74" s="62" t="s">
        <v>879</v>
      </c>
      <c r="D74" s="62" t="s">
        <v>722</v>
      </c>
      <c r="E74" s="134">
        <v>2232</v>
      </c>
      <c r="F74" s="62">
        <v>9048</v>
      </c>
      <c r="G74" s="62">
        <v>-99.197000000000003</v>
      </c>
      <c r="H74" s="62">
        <v>19.404</v>
      </c>
      <c r="I74" s="62">
        <v>104.1</v>
      </c>
      <c r="J74" s="298">
        <v>118.8</v>
      </c>
      <c r="K74" s="62">
        <v>130.80000000000001</v>
      </c>
      <c r="N74" s="299" t="s">
        <v>427</v>
      </c>
      <c r="P74" s="138">
        <v>41.910000000000039</v>
      </c>
      <c r="Q74" s="63">
        <v>73.818874800000003</v>
      </c>
      <c r="R74" s="63">
        <v>93.749970996000002</v>
      </c>
      <c r="T74" s="62" t="s">
        <v>791</v>
      </c>
      <c r="U74" s="62" t="s">
        <v>791</v>
      </c>
    </row>
    <row r="75" spans="2:21" ht="15.6">
      <c r="B75" s="62" t="s">
        <v>880</v>
      </c>
      <c r="C75" s="62" t="s">
        <v>881</v>
      </c>
      <c r="D75" s="62" t="s">
        <v>789</v>
      </c>
      <c r="E75" s="134">
        <v>44</v>
      </c>
      <c r="G75" s="62">
        <v>-114.794</v>
      </c>
      <c r="H75" s="62">
        <v>32.445999999999998</v>
      </c>
      <c r="I75" s="62">
        <v>105.72</v>
      </c>
      <c r="J75" s="298">
        <v>118.87</v>
      </c>
      <c r="K75" s="62">
        <v>130.41</v>
      </c>
      <c r="N75" s="136" t="s">
        <v>428</v>
      </c>
      <c r="P75" s="138">
        <v>41.934694444444482</v>
      </c>
      <c r="Q75" s="63">
        <v>73.862370769999998</v>
      </c>
      <c r="R75" s="63">
        <v>93.805210877899995</v>
      </c>
      <c r="T75" s="62" t="s">
        <v>775</v>
      </c>
      <c r="U75" s="62" t="s">
        <v>775</v>
      </c>
    </row>
    <row r="76" spans="2:21" ht="15.6">
      <c r="B76" s="62" t="s">
        <v>822</v>
      </c>
      <c r="C76" s="62" t="s">
        <v>882</v>
      </c>
      <c r="D76" s="62" t="s">
        <v>878</v>
      </c>
      <c r="E76" s="134">
        <v>500</v>
      </c>
      <c r="G76" s="62">
        <v>-103.721</v>
      </c>
      <c r="H76" s="62">
        <v>19.218</v>
      </c>
      <c r="I76" s="62">
        <v>95.57</v>
      </c>
      <c r="J76" s="298">
        <v>119.67</v>
      </c>
      <c r="K76" s="62">
        <v>136.81</v>
      </c>
      <c r="N76" s="136" t="s">
        <v>428</v>
      </c>
      <c r="P76" s="138">
        <v>42.216916666666705</v>
      </c>
      <c r="Q76" s="63">
        <v>74.359467570000007</v>
      </c>
      <c r="R76" s="63">
        <v>94.43652381390001</v>
      </c>
      <c r="T76" s="62" t="s">
        <v>752</v>
      </c>
      <c r="U76" s="62" t="s">
        <v>752</v>
      </c>
    </row>
    <row r="77" spans="2:21" ht="15.6">
      <c r="B77" s="62" t="s">
        <v>883</v>
      </c>
      <c r="C77" s="62" t="s">
        <v>884</v>
      </c>
      <c r="D77" s="62" t="s">
        <v>885</v>
      </c>
      <c r="E77" s="134">
        <v>745</v>
      </c>
      <c r="G77" s="62">
        <v>-99.6</v>
      </c>
      <c r="H77" s="62">
        <v>18.344000000000001</v>
      </c>
      <c r="I77" s="62">
        <v>104.52</v>
      </c>
      <c r="J77" s="298">
        <v>120.37</v>
      </c>
      <c r="K77" s="62">
        <v>133.59</v>
      </c>
      <c r="N77" s="136" t="s">
        <v>427</v>
      </c>
      <c r="P77" s="138">
        <v>42.463861111111143</v>
      </c>
      <c r="Q77" s="63">
        <v>74.79442727</v>
      </c>
      <c r="R77" s="63">
        <v>94.9889226329</v>
      </c>
      <c r="T77" s="62" t="s">
        <v>744</v>
      </c>
      <c r="U77" s="62" t="s">
        <v>744</v>
      </c>
    </row>
    <row r="78" spans="2:21" ht="15.6">
      <c r="B78" s="62" t="s">
        <v>886</v>
      </c>
      <c r="C78" s="62" t="s">
        <v>887</v>
      </c>
      <c r="D78" s="62" t="s">
        <v>695</v>
      </c>
      <c r="E78" s="134">
        <v>1606</v>
      </c>
      <c r="F78" s="62">
        <v>20298</v>
      </c>
      <c r="G78" s="62">
        <v>-97.772000000000006</v>
      </c>
      <c r="H78" s="62">
        <v>17.789000000000001</v>
      </c>
      <c r="I78" s="62">
        <v>105.9</v>
      </c>
      <c r="J78" s="298">
        <v>121.9</v>
      </c>
      <c r="K78" s="62">
        <v>134.9</v>
      </c>
      <c r="N78" s="136" t="s">
        <v>427</v>
      </c>
      <c r="P78" s="138">
        <v>43.003611111111155</v>
      </c>
      <c r="Q78" s="63">
        <v>75.745124900000008</v>
      </c>
      <c r="R78" s="63">
        <v>96.196308623000007</v>
      </c>
      <c r="T78" s="62" t="s">
        <v>803</v>
      </c>
      <c r="U78" s="62" t="s">
        <v>803</v>
      </c>
    </row>
    <row r="79" spans="2:21" ht="15.6">
      <c r="B79" s="62" t="s">
        <v>888</v>
      </c>
      <c r="C79" s="62" t="s">
        <v>889</v>
      </c>
      <c r="D79" s="62" t="s">
        <v>738</v>
      </c>
      <c r="E79" s="134">
        <v>1493</v>
      </c>
      <c r="F79" s="62" t="s">
        <v>890</v>
      </c>
      <c r="G79" s="62">
        <v>-103.202</v>
      </c>
      <c r="H79" s="62">
        <v>20.291</v>
      </c>
      <c r="I79" s="62">
        <v>106.1</v>
      </c>
      <c r="J79" s="298">
        <v>122.1</v>
      </c>
      <c r="K79" s="62">
        <v>134.9</v>
      </c>
      <c r="N79" s="299" t="s">
        <v>427</v>
      </c>
      <c r="P79" s="138">
        <v>43.074166666666699</v>
      </c>
      <c r="Q79" s="63">
        <v>75.869399099999995</v>
      </c>
      <c r="R79" s="63">
        <v>96.354136857</v>
      </c>
      <c r="T79" s="62" t="s">
        <v>720</v>
      </c>
      <c r="U79" s="62" t="s">
        <v>720</v>
      </c>
    </row>
    <row r="80" spans="2:21" ht="15.6">
      <c r="B80" s="62" t="s">
        <v>891</v>
      </c>
      <c r="C80" s="62" t="s">
        <v>892</v>
      </c>
      <c r="D80" s="62" t="s">
        <v>695</v>
      </c>
      <c r="E80" s="134">
        <v>195</v>
      </c>
      <c r="F80" s="62" t="s">
        <v>893</v>
      </c>
      <c r="G80" s="62">
        <v>-98.052999999999997</v>
      </c>
      <c r="H80" s="62">
        <v>16.350000000000001</v>
      </c>
      <c r="I80" s="62">
        <v>96.6</v>
      </c>
      <c r="J80" s="298">
        <v>122.9</v>
      </c>
      <c r="K80" s="62">
        <v>145.9</v>
      </c>
      <c r="N80" s="136" t="s">
        <v>428</v>
      </c>
      <c r="P80" s="138">
        <v>43.35638888888893</v>
      </c>
      <c r="Q80" s="63">
        <v>76.366495900000004</v>
      </c>
      <c r="R80" s="63">
        <v>96.985449793000001</v>
      </c>
      <c r="T80" s="62" t="s">
        <v>809</v>
      </c>
      <c r="U80" s="62" t="s">
        <v>809</v>
      </c>
    </row>
    <row r="81" spans="2:21" ht="15.6">
      <c r="B81" s="62" t="s">
        <v>689</v>
      </c>
      <c r="C81" s="62" t="s">
        <v>894</v>
      </c>
      <c r="D81" s="62" t="s">
        <v>866</v>
      </c>
      <c r="E81" s="134">
        <v>514</v>
      </c>
      <c r="F81" s="62" t="s">
        <v>895</v>
      </c>
      <c r="G81" s="62">
        <v>-114.71899999999999</v>
      </c>
      <c r="H81" s="62">
        <v>29.727</v>
      </c>
      <c r="I81" s="62">
        <v>107.2</v>
      </c>
      <c r="J81" s="298">
        <v>123.1</v>
      </c>
      <c r="K81" s="62">
        <v>135.9</v>
      </c>
      <c r="N81" s="299" t="s">
        <v>427</v>
      </c>
      <c r="P81" s="138">
        <v>43.42694444444448</v>
      </c>
      <c r="Q81" s="63">
        <v>76.490770099999992</v>
      </c>
      <c r="R81" s="63">
        <v>97.143278026999994</v>
      </c>
      <c r="T81" s="62" t="s">
        <v>781</v>
      </c>
      <c r="U81" s="62" t="s">
        <v>781</v>
      </c>
    </row>
    <row r="82" spans="2:21" ht="15.6">
      <c r="B82" s="62" t="s">
        <v>702</v>
      </c>
      <c r="C82" s="62" t="s">
        <v>896</v>
      </c>
      <c r="D82" s="62" t="s">
        <v>687</v>
      </c>
      <c r="E82" s="134">
        <v>50</v>
      </c>
      <c r="F82" s="62" t="s">
        <v>897</v>
      </c>
      <c r="G82" s="62">
        <v>-115.59</v>
      </c>
      <c r="H82" s="62">
        <v>32.613999999999997</v>
      </c>
      <c r="I82" s="62">
        <v>110.2</v>
      </c>
      <c r="J82" s="298">
        <v>123.2</v>
      </c>
      <c r="K82" s="62">
        <v>133.69999999999999</v>
      </c>
      <c r="N82" s="299" t="s">
        <v>428</v>
      </c>
      <c r="P82" s="138">
        <v>43.462222222222259</v>
      </c>
      <c r="Q82" s="63">
        <v>76.552907200000007</v>
      </c>
      <c r="R82" s="63">
        <v>97.222192144000005</v>
      </c>
      <c r="T82" s="62" t="s">
        <v>870</v>
      </c>
      <c r="U82" s="62" t="s">
        <v>870</v>
      </c>
    </row>
    <row r="83" spans="2:21" ht="15.6">
      <c r="B83" s="62" t="s">
        <v>898</v>
      </c>
      <c r="C83" s="62" t="s">
        <v>899</v>
      </c>
      <c r="D83" s="62" t="s">
        <v>789</v>
      </c>
      <c r="E83" s="134">
        <v>1278</v>
      </c>
      <c r="G83" s="62">
        <v>-109.684</v>
      </c>
      <c r="H83" s="62">
        <v>30.366</v>
      </c>
      <c r="I83" s="62">
        <v>109.21</v>
      </c>
      <c r="J83" s="298">
        <v>123.52</v>
      </c>
      <c r="K83" s="62">
        <v>135.06</v>
      </c>
      <c r="N83" s="136" t="s">
        <v>427</v>
      </c>
      <c r="P83" s="138">
        <v>43.575111111111148</v>
      </c>
      <c r="Q83" s="63">
        <v>76.751745920000005</v>
      </c>
      <c r="R83" s="63">
        <v>97.47471731840001</v>
      </c>
      <c r="T83" s="62" t="s">
        <v>900</v>
      </c>
      <c r="U83" s="62" t="s">
        <v>900</v>
      </c>
    </row>
    <row r="84" spans="2:21" ht="15.6">
      <c r="B84" s="62" t="s">
        <v>901</v>
      </c>
      <c r="C84" s="62" t="s">
        <v>902</v>
      </c>
      <c r="D84" s="62" t="s">
        <v>789</v>
      </c>
      <c r="E84" s="134">
        <v>3</v>
      </c>
      <c r="F84" s="62" t="s">
        <v>903</v>
      </c>
      <c r="G84" s="62" t="s">
        <v>904</v>
      </c>
      <c r="H84" s="62">
        <v>27.914999999999999</v>
      </c>
      <c r="I84" s="62">
        <v>97.9</v>
      </c>
      <c r="J84" s="298">
        <v>123.6</v>
      </c>
      <c r="K84" s="62">
        <v>146.80000000000001</v>
      </c>
      <c r="N84" s="136" t="s">
        <v>337</v>
      </c>
      <c r="P84" s="138">
        <v>43.603333333333374</v>
      </c>
      <c r="Q84" s="63">
        <v>76.801455599999997</v>
      </c>
      <c r="R84" s="63">
        <v>97.537848611999991</v>
      </c>
      <c r="T84" s="62" t="s">
        <v>905</v>
      </c>
      <c r="U84" s="62" t="s">
        <v>905</v>
      </c>
    </row>
    <row r="85" spans="2:21" ht="15.6">
      <c r="B85" s="62" t="s">
        <v>906</v>
      </c>
      <c r="C85" s="62" t="s">
        <v>907</v>
      </c>
      <c r="D85" s="62" t="s">
        <v>789</v>
      </c>
      <c r="E85" s="134">
        <v>12</v>
      </c>
      <c r="F85" s="62">
        <v>26204</v>
      </c>
      <c r="G85" s="62">
        <v>-110.797</v>
      </c>
      <c r="H85" s="62">
        <v>27.957000000000001</v>
      </c>
      <c r="I85" s="62">
        <v>99.6</v>
      </c>
      <c r="J85" s="298">
        <v>123.6</v>
      </c>
      <c r="K85" s="62">
        <v>145.4</v>
      </c>
      <c r="N85" s="139" t="s">
        <v>427</v>
      </c>
      <c r="P85" s="138">
        <v>43.603333333333374</v>
      </c>
      <c r="Q85" s="63">
        <v>76.801455599999997</v>
      </c>
      <c r="R85" s="63">
        <v>97.537848611999991</v>
      </c>
      <c r="T85" s="62" t="s">
        <v>908</v>
      </c>
      <c r="U85" s="62" t="s">
        <v>908</v>
      </c>
    </row>
    <row r="86" spans="2:21" ht="15.6">
      <c r="B86" s="62" t="s">
        <v>909</v>
      </c>
      <c r="C86" s="62" t="s">
        <v>910</v>
      </c>
      <c r="D86" s="62" t="s">
        <v>911</v>
      </c>
      <c r="E86" s="134">
        <v>30</v>
      </c>
      <c r="F86" s="62" t="s">
        <v>912</v>
      </c>
      <c r="G86" s="62">
        <v>-89.05</v>
      </c>
      <c r="H86" s="62">
        <v>20.036999999999999</v>
      </c>
      <c r="I86" s="62">
        <v>94.8</v>
      </c>
      <c r="J86" s="298">
        <v>123.7</v>
      </c>
      <c r="K86" s="62">
        <v>150.80000000000001</v>
      </c>
      <c r="N86" s="136" t="s">
        <v>426</v>
      </c>
      <c r="P86" s="138">
        <v>43.638611111111153</v>
      </c>
      <c r="Q86" s="63">
        <v>76.863592699999998</v>
      </c>
      <c r="R86" s="63">
        <v>97.616762729000001</v>
      </c>
      <c r="T86" s="62" t="s">
        <v>698</v>
      </c>
      <c r="U86" s="62" t="s">
        <v>698</v>
      </c>
    </row>
    <row r="87" spans="2:21" ht="15.6">
      <c r="B87" s="62" t="s">
        <v>913</v>
      </c>
      <c r="C87" s="62" t="s">
        <v>914</v>
      </c>
      <c r="D87" s="62" t="s">
        <v>915</v>
      </c>
      <c r="E87" s="134">
        <v>124</v>
      </c>
      <c r="G87" s="62">
        <v>-99.051000000000002</v>
      </c>
      <c r="H87" s="62">
        <v>21.992999999999999</v>
      </c>
      <c r="I87" s="62">
        <v>108.22</v>
      </c>
      <c r="J87" s="298">
        <v>124.92</v>
      </c>
      <c r="K87" s="62">
        <v>137.97</v>
      </c>
      <c r="N87" s="136" t="s">
        <v>426</v>
      </c>
      <c r="P87" s="138">
        <v>44.069000000000038</v>
      </c>
      <c r="Q87" s="63">
        <v>77.621665320000005</v>
      </c>
      <c r="R87" s="63">
        <v>98.579514956400004</v>
      </c>
      <c r="T87" s="62" t="s">
        <v>875</v>
      </c>
      <c r="U87" s="62" t="s">
        <v>875</v>
      </c>
    </row>
    <row r="88" spans="2:21" ht="15.6">
      <c r="B88" s="62" t="s">
        <v>916</v>
      </c>
      <c r="C88" s="62" t="s">
        <v>917</v>
      </c>
      <c r="D88" s="62" t="s">
        <v>789</v>
      </c>
      <c r="E88" s="134">
        <v>1219</v>
      </c>
      <c r="G88" s="62">
        <v>-110.952</v>
      </c>
      <c r="H88" s="62">
        <v>31.300999999999998</v>
      </c>
      <c r="I88" s="62">
        <v>112.11</v>
      </c>
      <c r="J88" s="298">
        <v>125.7</v>
      </c>
      <c r="K88" s="62">
        <v>137.16</v>
      </c>
      <c r="N88" s="136" t="s">
        <v>337</v>
      </c>
      <c r="P88" s="138">
        <v>44.344166666666709</v>
      </c>
      <c r="Q88" s="63">
        <v>78.106334700000005</v>
      </c>
      <c r="R88" s="63">
        <v>99.195045069000003</v>
      </c>
      <c r="T88" s="62" t="s">
        <v>918</v>
      </c>
      <c r="U88" s="62" t="s">
        <v>918</v>
      </c>
    </row>
    <row r="89" spans="2:21" ht="15.6">
      <c r="B89" s="62" t="s">
        <v>919</v>
      </c>
      <c r="C89" s="62" t="s">
        <v>920</v>
      </c>
      <c r="D89" s="62" t="s">
        <v>921</v>
      </c>
      <c r="E89" s="134">
        <v>1925</v>
      </c>
      <c r="G89" s="62">
        <v>-100.021</v>
      </c>
      <c r="H89" s="62">
        <v>20.395</v>
      </c>
      <c r="I89" s="62">
        <v>108.4</v>
      </c>
      <c r="J89" s="298">
        <v>126.02</v>
      </c>
      <c r="K89" s="62">
        <v>143.53</v>
      </c>
      <c r="N89" s="136" t="s">
        <v>337</v>
      </c>
      <c r="P89" s="138">
        <v>44.457055555555591</v>
      </c>
      <c r="Q89" s="63">
        <v>78.305173420000003</v>
      </c>
      <c r="R89" s="63">
        <v>99.447570243400008</v>
      </c>
      <c r="T89" s="62" t="s">
        <v>922</v>
      </c>
      <c r="U89" s="62" t="s">
        <v>922</v>
      </c>
    </row>
    <row r="90" spans="2:21" ht="15.6">
      <c r="B90" s="62" t="s">
        <v>833</v>
      </c>
      <c r="C90" s="62" t="s">
        <v>710</v>
      </c>
      <c r="D90" s="62" t="s">
        <v>710</v>
      </c>
      <c r="E90" s="140">
        <v>1872</v>
      </c>
      <c r="F90" s="62">
        <v>10017</v>
      </c>
      <c r="G90" s="62" t="s">
        <v>923</v>
      </c>
      <c r="H90" s="62">
        <v>24.062000000000001</v>
      </c>
      <c r="I90" s="62">
        <v>110.6</v>
      </c>
      <c r="J90" s="298">
        <v>126.2</v>
      </c>
      <c r="K90" s="62">
        <v>138.9</v>
      </c>
      <c r="N90" s="136" t="s">
        <v>426</v>
      </c>
      <c r="P90" s="138">
        <v>44.520555555555596</v>
      </c>
      <c r="Q90" s="63">
        <v>78.417020199999996</v>
      </c>
      <c r="R90" s="63">
        <v>99.589615653999999</v>
      </c>
      <c r="T90" s="62" t="s">
        <v>883</v>
      </c>
      <c r="U90" s="62" t="s">
        <v>883</v>
      </c>
    </row>
    <row r="91" spans="2:21" ht="15.6">
      <c r="B91" s="62" t="s">
        <v>813</v>
      </c>
      <c r="C91" s="62" t="s">
        <v>924</v>
      </c>
      <c r="D91" s="62" t="s">
        <v>925</v>
      </c>
      <c r="E91" s="134">
        <v>595</v>
      </c>
      <c r="F91" s="62" t="s">
        <v>926</v>
      </c>
      <c r="G91" s="62">
        <v>-101.215</v>
      </c>
      <c r="H91" s="62">
        <v>28.399000000000001</v>
      </c>
      <c r="I91" s="62">
        <v>110.8</v>
      </c>
      <c r="J91" s="298">
        <v>126.3</v>
      </c>
      <c r="K91" s="62">
        <v>139.1</v>
      </c>
      <c r="N91" s="299" t="s">
        <v>426</v>
      </c>
      <c r="P91" s="138">
        <v>44.555833333333375</v>
      </c>
      <c r="Q91" s="63">
        <v>78.479157299999997</v>
      </c>
      <c r="R91" s="63">
        <v>99.668529770999996</v>
      </c>
      <c r="T91" s="62" t="s">
        <v>740</v>
      </c>
      <c r="U91" s="62" t="s">
        <v>740</v>
      </c>
    </row>
    <row r="92" spans="2:21" ht="15.6">
      <c r="B92" s="62" t="s">
        <v>927</v>
      </c>
      <c r="C92" s="62" t="s">
        <v>928</v>
      </c>
      <c r="D92" s="62" t="s">
        <v>929</v>
      </c>
      <c r="E92" s="134">
        <v>29</v>
      </c>
      <c r="F92" s="62">
        <v>24140</v>
      </c>
      <c r="G92" s="62">
        <v>-98.783000000000001</v>
      </c>
      <c r="H92" s="62">
        <v>22.016999999999999</v>
      </c>
      <c r="I92" s="62">
        <v>110</v>
      </c>
      <c r="J92" s="298">
        <v>126.5</v>
      </c>
      <c r="K92" s="62">
        <v>140</v>
      </c>
      <c r="N92" s="136" t="s">
        <v>426</v>
      </c>
      <c r="P92" s="138">
        <v>44.626388888888933</v>
      </c>
      <c r="Q92" s="63">
        <v>78.603431499999999</v>
      </c>
      <c r="R92" s="63">
        <v>99.826358005000003</v>
      </c>
      <c r="T92" s="62" t="s">
        <v>820</v>
      </c>
      <c r="U92" s="62" t="s">
        <v>820</v>
      </c>
    </row>
    <row r="93" spans="2:21" ht="15.6">
      <c r="B93" s="62" t="s">
        <v>748</v>
      </c>
      <c r="C93" s="62" t="s">
        <v>677</v>
      </c>
      <c r="D93" s="62" t="s">
        <v>677</v>
      </c>
      <c r="E93" s="134">
        <v>5</v>
      </c>
      <c r="F93" s="62">
        <v>4003</v>
      </c>
      <c r="G93" s="62">
        <v>-90.507000000000005</v>
      </c>
      <c r="H93" s="62">
        <v>19.837</v>
      </c>
      <c r="I93" s="62">
        <v>100.9</v>
      </c>
      <c r="J93" s="298">
        <v>126.8</v>
      </c>
      <c r="K93" s="62">
        <v>154.80000000000001</v>
      </c>
      <c r="N93" s="136" t="s">
        <v>426</v>
      </c>
      <c r="P93" s="138">
        <v>44.732222222222255</v>
      </c>
      <c r="Q93" s="63">
        <v>78.789842800000002</v>
      </c>
      <c r="R93" s="63">
        <v>100.06310035600001</v>
      </c>
      <c r="T93" s="62" t="s">
        <v>888</v>
      </c>
      <c r="U93" s="62" t="s">
        <v>888</v>
      </c>
    </row>
    <row r="94" spans="2:21" ht="15.6">
      <c r="B94" s="62" t="s">
        <v>930</v>
      </c>
      <c r="C94" s="62" t="s">
        <v>931</v>
      </c>
      <c r="D94" s="62" t="s">
        <v>695</v>
      </c>
      <c r="E94" s="134">
        <v>8</v>
      </c>
      <c r="F94" s="62">
        <v>20100</v>
      </c>
      <c r="G94" s="62">
        <v>-95.227000000000004</v>
      </c>
      <c r="H94" s="62">
        <v>16.161999999999999</v>
      </c>
      <c r="I94" s="62">
        <v>108.3</v>
      </c>
      <c r="J94" s="298">
        <v>127.1</v>
      </c>
      <c r="K94" s="62">
        <v>142.30000000000001</v>
      </c>
      <c r="N94" s="136" t="s">
        <v>428</v>
      </c>
      <c r="P94" s="138">
        <v>44.838055555555592</v>
      </c>
      <c r="Q94" s="63">
        <v>78.976254099999991</v>
      </c>
      <c r="R94" s="63">
        <v>100.299842707</v>
      </c>
      <c r="T94" s="62" t="s">
        <v>736</v>
      </c>
      <c r="U94" s="62" t="s">
        <v>736</v>
      </c>
    </row>
    <row r="95" spans="2:21" ht="15.6">
      <c r="B95" s="62" t="s">
        <v>765</v>
      </c>
      <c r="C95" s="62" t="s">
        <v>932</v>
      </c>
      <c r="D95" s="62" t="s">
        <v>682</v>
      </c>
      <c r="E95" s="134">
        <v>569</v>
      </c>
      <c r="F95" s="62">
        <v>7165</v>
      </c>
      <c r="G95" s="62">
        <v>-93.147000000000006</v>
      </c>
      <c r="H95" s="62">
        <v>16.763000000000002</v>
      </c>
      <c r="I95" s="62">
        <v>111.4</v>
      </c>
      <c r="J95" s="298">
        <v>127.5</v>
      </c>
      <c r="K95" s="62">
        <v>140.30000000000001</v>
      </c>
      <c r="N95" s="136" t="s">
        <v>427</v>
      </c>
      <c r="P95" s="138">
        <v>44.979166666666707</v>
      </c>
      <c r="Q95" s="63">
        <v>79.224802499999996</v>
      </c>
      <c r="R95" s="63">
        <v>100.615499175</v>
      </c>
      <c r="T95" s="62" t="s">
        <v>933</v>
      </c>
      <c r="U95" s="62" t="s">
        <v>933</v>
      </c>
    </row>
    <row r="96" spans="2:21" ht="15.6">
      <c r="B96" s="62" t="s">
        <v>934</v>
      </c>
      <c r="C96" s="62" t="s">
        <v>935</v>
      </c>
      <c r="D96" s="62" t="s">
        <v>874</v>
      </c>
      <c r="E96" s="134">
        <v>337</v>
      </c>
      <c r="F96" s="62">
        <v>28165</v>
      </c>
      <c r="G96" s="62">
        <v>-99.17</v>
      </c>
      <c r="H96" s="62">
        <v>23.742000000000001</v>
      </c>
      <c r="I96" s="62">
        <v>108.1</v>
      </c>
      <c r="J96" s="298">
        <v>127.6</v>
      </c>
      <c r="K96" s="62">
        <v>143.6</v>
      </c>
      <c r="N96" s="136" t="s">
        <v>426</v>
      </c>
      <c r="P96" s="138">
        <v>45.014444444444479</v>
      </c>
      <c r="Q96" s="63">
        <v>79.286939599999997</v>
      </c>
      <c r="R96" s="63">
        <v>100.69441329199999</v>
      </c>
      <c r="T96" s="62" t="s">
        <v>67</v>
      </c>
      <c r="U96" s="62" t="s">
        <v>67</v>
      </c>
    </row>
    <row r="97" spans="2:21" ht="15.6">
      <c r="B97" s="62" t="s">
        <v>936</v>
      </c>
      <c r="C97" s="62" t="s">
        <v>695</v>
      </c>
      <c r="D97" s="62" t="s">
        <v>695</v>
      </c>
      <c r="E97" s="134">
        <v>1530</v>
      </c>
      <c r="F97" s="62">
        <v>20078</v>
      </c>
      <c r="G97" s="62">
        <v>-96.721000000000004</v>
      </c>
      <c r="H97" s="62">
        <v>17.001999999999999</v>
      </c>
      <c r="I97" s="62">
        <v>115.5</v>
      </c>
      <c r="J97" s="298">
        <v>129</v>
      </c>
      <c r="K97" s="62">
        <v>140</v>
      </c>
      <c r="N97" s="136" t="s">
        <v>428</v>
      </c>
      <c r="P97" s="138">
        <v>45.508333333333375</v>
      </c>
      <c r="Q97" s="63">
        <v>80.156858999999997</v>
      </c>
      <c r="R97" s="63">
        <v>101.79921093</v>
      </c>
      <c r="T97" s="62" t="s">
        <v>937</v>
      </c>
      <c r="U97" s="62" t="s">
        <v>937</v>
      </c>
    </row>
    <row r="98" spans="2:21" ht="15.6">
      <c r="B98" s="62" t="s">
        <v>938</v>
      </c>
      <c r="C98" s="62" t="s">
        <v>939</v>
      </c>
      <c r="D98" s="62" t="s">
        <v>705</v>
      </c>
      <c r="E98" s="134">
        <v>10</v>
      </c>
      <c r="F98" s="62">
        <v>30190</v>
      </c>
      <c r="G98" s="62">
        <v>-97.417000000000002</v>
      </c>
      <c r="H98" s="62">
        <v>20.96</v>
      </c>
      <c r="I98" s="62">
        <v>96.9</v>
      </c>
      <c r="J98" s="298">
        <v>129.5</v>
      </c>
      <c r="K98" s="62">
        <v>163.5</v>
      </c>
      <c r="N98" s="136" t="s">
        <v>337</v>
      </c>
      <c r="P98" s="138">
        <v>45.684722222222256</v>
      </c>
      <c r="Q98" s="63">
        <v>80.467544500000002</v>
      </c>
      <c r="R98" s="63">
        <v>102.193781515</v>
      </c>
      <c r="S98" s="142"/>
      <c r="T98" s="62" t="s">
        <v>940</v>
      </c>
      <c r="U98" s="62" t="s">
        <v>940</v>
      </c>
    </row>
    <row r="99" spans="2:21" ht="15.6">
      <c r="B99" s="62" t="s">
        <v>922</v>
      </c>
      <c r="C99" s="62" t="s">
        <v>941</v>
      </c>
      <c r="D99" s="62" t="s">
        <v>885</v>
      </c>
      <c r="E99" s="134">
        <v>1265</v>
      </c>
      <c r="F99" s="62">
        <v>12033</v>
      </c>
      <c r="G99" s="62">
        <v>-99.513999999999996</v>
      </c>
      <c r="H99" s="62">
        <v>17.571999999999999</v>
      </c>
      <c r="I99" s="62">
        <v>112.9</v>
      </c>
      <c r="J99" s="298">
        <v>129.69999999999999</v>
      </c>
      <c r="K99" s="62">
        <v>143.30000000000001</v>
      </c>
      <c r="N99" s="136" t="s">
        <v>428</v>
      </c>
      <c r="P99" s="138">
        <v>45.755277777777813</v>
      </c>
      <c r="Q99" s="63">
        <v>80.59181869999999</v>
      </c>
      <c r="R99" s="63">
        <v>102.35160974899999</v>
      </c>
      <c r="T99" s="62" t="s">
        <v>848</v>
      </c>
      <c r="U99" s="62" t="s">
        <v>848</v>
      </c>
    </row>
    <row r="100" spans="2:21" ht="15.6">
      <c r="B100" s="62" t="s">
        <v>942</v>
      </c>
      <c r="C100" s="62" t="s">
        <v>943</v>
      </c>
      <c r="D100" s="62" t="s">
        <v>874</v>
      </c>
      <c r="E100" s="134">
        <v>141</v>
      </c>
      <c r="G100" s="62">
        <v>-99.614999999999995</v>
      </c>
      <c r="H100" s="62">
        <v>27.452999999999999</v>
      </c>
      <c r="I100" s="62">
        <v>114.86</v>
      </c>
      <c r="J100" s="298">
        <v>130.24</v>
      </c>
      <c r="K100" s="62">
        <v>140.97999999999999</v>
      </c>
      <c r="N100" s="136" t="s">
        <v>426</v>
      </c>
      <c r="P100" s="138">
        <v>45.94577777777782</v>
      </c>
      <c r="Q100" s="63">
        <v>80.927359040000013</v>
      </c>
      <c r="R100" s="63">
        <v>102.77774598080002</v>
      </c>
      <c r="T100" s="62" t="s">
        <v>853</v>
      </c>
      <c r="U100" s="62" t="s">
        <v>853</v>
      </c>
    </row>
    <row r="101" spans="2:21" ht="15.6">
      <c r="B101" s="62" t="s">
        <v>944</v>
      </c>
      <c r="C101" s="62" t="s">
        <v>945</v>
      </c>
      <c r="D101" s="62" t="s">
        <v>946</v>
      </c>
      <c r="E101" s="134">
        <v>39</v>
      </c>
      <c r="F101" s="62">
        <v>25014</v>
      </c>
      <c r="G101" s="62">
        <v>-107.441</v>
      </c>
      <c r="H101" s="62">
        <v>24.635000000000002</v>
      </c>
      <c r="I101" s="62">
        <v>102.2</v>
      </c>
      <c r="J101" s="298">
        <v>130.80000000000001</v>
      </c>
      <c r="K101" s="62">
        <v>154.9</v>
      </c>
      <c r="N101" s="136" t="s">
        <v>337</v>
      </c>
      <c r="P101" s="138">
        <v>46.143333333333374</v>
      </c>
      <c r="Q101" s="63">
        <v>81.275326800000002</v>
      </c>
      <c r="R101" s="63">
        <v>103.21966503600001</v>
      </c>
      <c r="T101" s="62" t="s">
        <v>843</v>
      </c>
      <c r="U101" s="62" t="s">
        <v>843</v>
      </c>
    </row>
    <row r="102" spans="2:21" ht="15.6">
      <c r="B102" s="62" t="s">
        <v>947</v>
      </c>
      <c r="C102" s="62" t="s">
        <v>948</v>
      </c>
      <c r="D102" s="62" t="s">
        <v>949</v>
      </c>
      <c r="E102" s="134">
        <v>2397</v>
      </c>
      <c r="F102" s="62">
        <v>27083</v>
      </c>
      <c r="G102" s="62">
        <v>-92.921000000000006</v>
      </c>
      <c r="H102" s="62">
        <v>17.981000000000002</v>
      </c>
      <c r="I102" s="62">
        <v>112.4</v>
      </c>
      <c r="J102" s="298">
        <v>130.80000000000001</v>
      </c>
      <c r="K102" s="62">
        <v>145.5</v>
      </c>
      <c r="N102" s="136" t="s">
        <v>337</v>
      </c>
      <c r="P102" s="138">
        <v>46.143333333333374</v>
      </c>
      <c r="Q102" s="63">
        <v>81.275326800000002</v>
      </c>
      <c r="R102" s="63">
        <v>103.21966503600001</v>
      </c>
      <c r="T102" s="62" t="s">
        <v>950</v>
      </c>
      <c r="U102" s="62" t="s">
        <v>950</v>
      </c>
    </row>
    <row r="103" spans="2:21" ht="15.6">
      <c r="B103" s="62" t="s">
        <v>905</v>
      </c>
      <c r="C103" s="62" t="s">
        <v>951</v>
      </c>
      <c r="D103" s="62" t="s">
        <v>700</v>
      </c>
      <c r="E103" s="134">
        <v>1724</v>
      </c>
      <c r="G103" s="62">
        <v>-101.41200000000001</v>
      </c>
      <c r="H103" s="62">
        <v>20.677</v>
      </c>
      <c r="I103" s="62">
        <v>114.55</v>
      </c>
      <c r="J103" s="298">
        <v>130.88</v>
      </c>
      <c r="K103" s="62">
        <v>146.41</v>
      </c>
      <c r="N103" s="136" t="s">
        <v>337</v>
      </c>
      <c r="P103" s="138">
        <v>46.171555555555592</v>
      </c>
      <c r="Q103" s="63">
        <v>81.325036479999994</v>
      </c>
      <c r="R103" s="63">
        <v>103.28279632959999</v>
      </c>
      <c r="T103" s="62" t="s">
        <v>814</v>
      </c>
      <c r="U103" s="62" t="s">
        <v>814</v>
      </c>
    </row>
    <row r="104" spans="2:21" ht="15.6">
      <c r="B104" s="62" t="s">
        <v>952</v>
      </c>
      <c r="C104" s="62" t="s">
        <v>953</v>
      </c>
      <c r="D104" s="62" t="s">
        <v>705</v>
      </c>
      <c r="E104" s="134">
        <v>64</v>
      </c>
      <c r="F104" s="62" t="s">
        <v>954</v>
      </c>
      <c r="G104" s="62">
        <v>-95.632999999999996</v>
      </c>
      <c r="H104" s="62">
        <v>18.716000000000001</v>
      </c>
      <c r="I104" s="62">
        <v>114.4</v>
      </c>
      <c r="J104" s="298">
        <v>131.1</v>
      </c>
      <c r="K104" s="62">
        <v>148</v>
      </c>
      <c r="N104" s="136" t="s">
        <v>427</v>
      </c>
      <c r="P104" s="138">
        <v>46.249166666666703</v>
      </c>
      <c r="Q104" s="63">
        <v>81.461738099999991</v>
      </c>
      <c r="R104" s="63">
        <v>103.45640738699998</v>
      </c>
      <c r="T104" s="62" t="s">
        <v>838</v>
      </c>
      <c r="U104" s="62" t="s">
        <v>838</v>
      </c>
    </row>
    <row r="105" spans="2:21" ht="15.6">
      <c r="B105" s="62" t="s">
        <v>697</v>
      </c>
      <c r="C105" s="62" t="s">
        <v>955</v>
      </c>
      <c r="D105" s="62" t="s">
        <v>687</v>
      </c>
      <c r="E105" s="134">
        <v>1262</v>
      </c>
      <c r="F105" s="62" t="s">
        <v>956</v>
      </c>
      <c r="G105" s="62">
        <v>-116.206</v>
      </c>
      <c r="H105" s="62">
        <v>32.271999999999998</v>
      </c>
      <c r="I105" s="62">
        <v>117.3</v>
      </c>
      <c r="J105" s="298">
        <v>131.1</v>
      </c>
      <c r="K105" s="62">
        <v>142.1</v>
      </c>
      <c r="N105" s="299" t="s">
        <v>427</v>
      </c>
      <c r="P105" s="138">
        <v>46.249166666666703</v>
      </c>
      <c r="Q105" s="63">
        <v>81.461738099999991</v>
      </c>
      <c r="R105" s="63">
        <v>103.45640738699998</v>
      </c>
      <c r="T105" s="62" t="s">
        <v>868</v>
      </c>
      <c r="U105" s="62" t="s">
        <v>868</v>
      </c>
    </row>
    <row r="106" spans="2:21" ht="15.6">
      <c r="B106" s="62" t="s">
        <v>957</v>
      </c>
      <c r="C106" s="62" t="s">
        <v>958</v>
      </c>
      <c r="D106" s="62" t="s">
        <v>705</v>
      </c>
      <c r="E106" s="134">
        <v>1360</v>
      </c>
      <c r="F106" s="62">
        <v>30075</v>
      </c>
      <c r="G106" s="62">
        <v>-96.903999999999996</v>
      </c>
      <c r="H106" s="62">
        <v>19.513000000000002</v>
      </c>
      <c r="I106" s="62">
        <v>112</v>
      </c>
      <c r="J106" s="298">
        <v>131.30000000000001</v>
      </c>
      <c r="K106" s="62">
        <v>146.6</v>
      </c>
      <c r="N106" s="136" t="s">
        <v>337</v>
      </c>
      <c r="P106" s="138">
        <v>46.319722222222268</v>
      </c>
      <c r="Q106" s="63">
        <v>81.586012300000007</v>
      </c>
      <c r="R106" s="63">
        <v>103.61423562100001</v>
      </c>
      <c r="T106" s="62" t="s">
        <v>836</v>
      </c>
      <c r="U106" s="62" t="s">
        <v>836</v>
      </c>
    </row>
    <row r="107" spans="2:21" ht="15.6">
      <c r="B107" s="62" t="s">
        <v>802</v>
      </c>
      <c r="C107" s="62" t="s">
        <v>959</v>
      </c>
      <c r="D107" s="62" t="s">
        <v>925</v>
      </c>
      <c r="E107" s="134">
        <v>757</v>
      </c>
      <c r="F107" s="62" t="s">
        <v>960</v>
      </c>
      <c r="G107" s="62">
        <v>-102.072</v>
      </c>
      <c r="H107" s="62">
        <v>27.001999999999999</v>
      </c>
      <c r="I107" s="62">
        <v>119</v>
      </c>
      <c r="J107" s="298">
        <v>131.9</v>
      </c>
      <c r="K107" s="62">
        <v>142.6</v>
      </c>
      <c r="N107" s="299" t="s">
        <v>426</v>
      </c>
      <c r="P107" s="138">
        <v>46.531388888888934</v>
      </c>
      <c r="Q107" s="63">
        <v>81.958834899999999</v>
      </c>
      <c r="R107" s="63">
        <v>104.087720323</v>
      </c>
      <c r="T107" s="62" t="s">
        <v>827</v>
      </c>
      <c r="U107" s="62" t="s">
        <v>827</v>
      </c>
    </row>
    <row r="108" spans="2:21" ht="15.6">
      <c r="B108" s="62" t="s">
        <v>961</v>
      </c>
      <c r="C108" s="62" t="s">
        <v>962</v>
      </c>
      <c r="D108" s="62" t="s">
        <v>963</v>
      </c>
      <c r="E108" s="134">
        <v>915</v>
      </c>
      <c r="F108" s="62">
        <v>18039</v>
      </c>
      <c r="G108" s="62">
        <v>-104.884</v>
      </c>
      <c r="H108" s="62">
        <v>21.518999999999998</v>
      </c>
      <c r="I108" s="62">
        <v>112.5</v>
      </c>
      <c r="J108" s="298">
        <v>132.5</v>
      </c>
      <c r="K108" s="62">
        <v>148.80000000000001</v>
      </c>
      <c r="N108" s="136" t="s">
        <v>427</v>
      </c>
      <c r="P108" s="138">
        <v>46.743055555555593</v>
      </c>
      <c r="Q108" s="63">
        <v>82.331657500000006</v>
      </c>
      <c r="R108" s="63">
        <v>104.56120502500001</v>
      </c>
      <c r="T108" s="62" t="s">
        <v>823</v>
      </c>
      <c r="U108" s="62" t="s">
        <v>823</v>
      </c>
    </row>
    <row r="109" spans="2:21" ht="15.6">
      <c r="B109" s="62" t="s">
        <v>964</v>
      </c>
      <c r="C109" s="62" t="s">
        <v>965</v>
      </c>
      <c r="D109" s="62" t="s">
        <v>874</v>
      </c>
      <c r="E109" s="134">
        <v>20</v>
      </c>
      <c r="F109" s="62">
        <v>28092</v>
      </c>
      <c r="G109" s="62">
        <v>-98.207999999999998</v>
      </c>
      <c r="H109" s="62">
        <v>23.763999999999999</v>
      </c>
      <c r="I109" s="62">
        <v>109.7</v>
      </c>
      <c r="J109" s="298">
        <v>133.6</v>
      </c>
      <c r="K109" s="62">
        <v>165.3</v>
      </c>
      <c r="N109" s="136" t="s">
        <v>426</v>
      </c>
      <c r="P109" s="138">
        <v>47.131111111111153</v>
      </c>
      <c r="Q109" s="63">
        <v>83.015165600000003</v>
      </c>
      <c r="R109" s="63">
        <v>105.42926031200001</v>
      </c>
      <c r="T109" s="62" t="s">
        <v>961</v>
      </c>
      <c r="U109" s="62" t="s">
        <v>961</v>
      </c>
    </row>
    <row r="110" spans="2:21" ht="15.6">
      <c r="B110" s="62" t="s">
        <v>937</v>
      </c>
      <c r="C110" s="62" t="s">
        <v>966</v>
      </c>
      <c r="D110" s="62" t="s">
        <v>738</v>
      </c>
      <c r="E110" s="134">
        <v>1920</v>
      </c>
      <c r="F110" s="62">
        <v>14083</v>
      </c>
      <c r="G110" s="62">
        <v>-101.94199999999999</v>
      </c>
      <c r="H110" s="62">
        <v>21.347999999999999</v>
      </c>
      <c r="I110" s="62">
        <v>119</v>
      </c>
      <c r="J110" s="298">
        <v>134.30000000000001</v>
      </c>
      <c r="K110" s="62">
        <v>146.69999999999999</v>
      </c>
      <c r="N110" s="136" t="s">
        <v>337</v>
      </c>
      <c r="P110" s="138">
        <v>47.378055555555605</v>
      </c>
      <c r="Q110" s="63">
        <v>83.45012530000001</v>
      </c>
      <c r="R110" s="63">
        <v>105.98165913100001</v>
      </c>
      <c r="T110" s="62" t="s">
        <v>967</v>
      </c>
      <c r="U110" s="62" t="s">
        <v>967</v>
      </c>
    </row>
    <row r="111" spans="2:21" ht="15.6">
      <c r="B111" s="62" t="s">
        <v>679</v>
      </c>
      <c r="C111" s="62" t="s">
        <v>968</v>
      </c>
      <c r="D111" s="62" t="s">
        <v>968</v>
      </c>
      <c r="E111" s="134">
        <v>1874</v>
      </c>
      <c r="F111" s="62">
        <v>1001</v>
      </c>
      <c r="G111" s="62" t="s">
        <v>969</v>
      </c>
      <c r="H111" s="62">
        <v>21.850999999999999</v>
      </c>
      <c r="I111" s="62">
        <v>111.4</v>
      </c>
      <c r="J111" s="298">
        <v>134.4</v>
      </c>
      <c r="K111" s="62">
        <v>152.69999999999999</v>
      </c>
      <c r="N111" s="136" t="s">
        <v>337</v>
      </c>
      <c r="P111" s="138">
        <v>47.413333333333377</v>
      </c>
      <c r="Q111" s="63">
        <v>83.512262399999997</v>
      </c>
      <c r="R111" s="63">
        <v>106.060573248</v>
      </c>
      <c r="T111" s="62" t="s">
        <v>970</v>
      </c>
      <c r="U111" s="62" t="s">
        <v>970</v>
      </c>
    </row>
    <row r="112" spans="2:21" ht="15.6">
      <c r="B112" s="62" t="s">
        <v>971</v>
      </c>
      <c r="C112" s="62" t="s">
        <v>972</v>
      </c>
      <c r="D112" s="62" t="s">
        <v>973</v>
      </c>
      <c r="E112" s="134">
        <v>2351</v>
      </c>
      <c r="F112" s="62">
        <v>32115</v>
      </c>
      <c r="G112" s="62">
        <v>-103.637</v>
      </c>
      <c r="H112" s="62">
        <v>23.638999999999999</v>
      </c>
      <c r="I112" s="62">
        <v>120</v>
      </c>
      <c r="J112" s="298">
        <v>134.69999999999999</v>
      </c>
      <c r="K112" s="62">
        <v>146.69999999999999</v>
      </c>
      <c r="N112" s="136" t="s">
        <v>426</v>
      </c>
      <c r="P112" s="138">
        <v>47.519166666666699</v>
      </c>
      <c r="Q112" s="63">
        <v>83.698673700000001</v>
      </c>
      <c r="R112" s="63">
        <v>106.297315599</v>
      </c>
      <c r="T112" s="62" t="s">
        <v>974</v>
      </c>
      <c r="U112" s="62" t="s">
        <v>974</v>
      </c>
    </row>
    <row r="113" spans="2:21" ht="15.6">
      <c r="B113" s="62" t="s">
        <v>774</v>
      </c>
      <c r="C113" s="62" t="s">
        <v>846</v>
      </c>
      <c r="D113" s="62" t="s">
        <v>846</v>
      </c>
      <c r="E113" s="134">
        <v>1372</v>
      </c>
      <c r="F113" s="62">
        <v>8040</v>
      </c>
      <c r="G113" s="62">
        <v>-106.03</v>
      </c>
      <c r="H113" s="62">
        <v>28.670999999999999</v>
      </c>
      <c r="I113" s="62">
        <v>116.1</v>
      </c>
      <c r="J113" s="298">
        <v>134.9</v>
      </c>
      <c r="K113" s="62">
        <v>150</v>
      </c>
      <c r="N113" s="136" t="s">
        <v>337</v>
      </c>
      <c r="P113" s="138">
        <v>47.589722222222264</v>
      </c>
      <c r="Q113" s="63">
        <v>83.822947900000003</v>
      </c>
      <c r="R113" s="63">
        <v>106.45514383300001</v>
      </c>
      <c r="T113" s="62" t="s">
        <v>975</v>
      </c>
      <c r="U113" s="62" t="s">
        <v>975</v>
      </c>
    </row>
    <row r="114" spans="2:21" ht="15.6">
      <c r="B114" s="62" t="s">
        <v>976</v>
      </c>
      <c r="C114" s="62" t="s">
        <v>977</v>
      </c>
      <c r="D114" s="62" t="s">
        <v>911</v>
      </c>
      <c r="E114" s="134">
        <v>10</v>
      </c>
      <c r="F114" s="62" t="s">
        <v>978</v>
      </c>
      <c r="G114" s="62">
        <v>-90.382999999999996</v>
      </c>
      <c r="H114" s="62">
        <v>20.858000000000001</v>
      </c>
      <c r="I114" s="62">
        <v>107.5</v>
      </c>
      <c r="J114" s="298">
        <v>135.1</v>
      </c>
      <c r="K114" s="62">
        <v>162.69999999999999</v>
      </c>
      <c r="N114" s="136" t="s">
        <v>427</v>
      </c>
      <c r="P114" s="138">
        <v>47.660277777777814</v>
      </c>
      <c r="Q114" s="63">
        <v>83.947222099999991</v>
      </c>
      <c r="R114" s="63">
        <v>106.61297206699999</v>
      </c>
      <c r="T114" s="62" t="s">
        <v>979</v>
      </c>
      <c r="U114" s="62" t="s">
        <v>979</v>
      </c>
    </row>
    <row r="115" spans="2:21" ht="15.6">
      <c r="B115" s="62" t="s">
        <v>723</v>
      </c>
      <c r="C115" s="62" t="s">
        <v>980</v>
      </c>
      <c r="D115" s="62" t="s">
        <v>755</v>
      </c>
      <c r="E115" s="134">
        <v>52</v>
      </c>
      <c r="F115" s="62">
        <v>3132</v>
      </c>
      <c r="G115" s="62">
        <v>-111.66200000000001</v>
      </c>
      <c r="H115" s="62">
        <v>25.01</v>
      </c>
      <c r="I115" s="62">
        <v>102.5</v>
      </c>
      <c r="J115" s="298">
        <v>135.6</v>
      </c>
      <c r="K115" s="62">
        <v>160.80000000000001</v>
      </c>
      <c r="N115" s="299" t="s">
        <v>427</v>
      </c>
      <c r="P115" s="138">
        <v>47.836666666666709</v>
      </c>
      <c r="Q115" s="63">
        <v>84.257907599999996</v>
      </c>
      <c r="R115" s="63">
        <v>107.007542652</v>
      </c>
      <c r="T115" s="62" t="s">
        <v>981</v>
      </c>
      <c r="U115" s="62" t="s">
        <v>981</v>
      </c>
    </row>
    <row r="116" spans="2:21" ht="15.6">
      <c r="B116" s="62" t="s">
        <v>982</v>
      </c>
      <c r="C116" s="62" t="s">
        <v>983</v>
      </c>
      <c r="D116" s="62" t="s">
        <v>863</v>
      </c>
      <c r="E116" s="134">
        <v>990</v>
      </c>
      <c r="G116" s="62">
        <v>-99.988</v>
      </c>
      <c r="H116" s="62">
        <v>21.93</v>
      </c>
      <c r="I116" s="62">
        <v>117.68</v>
      </c>
      <c r="J116" s="298">
        <v>137.12</v>
      </c>
      <c r="K116" s="62">
        <v>155.12</v>
      </c>
      <c r="N116" s="136" t="s">
        <v>426</v>
      </c>
      <c r="P116" s="138">
        <v>48.372888888888937</v>
      </c>
      <c r="Q116" s="63">
        <v>85.202391520000006</v>
      </c>
      <c r="R116" s="63">
        <v>108.2070372304</v>
      </c>
      <c r="T116" s="62" t="s">
        <v>984</v>
      </c>
      <c r="U116" s="62" t="s">
        <v>984</v>
      </c>
    </row>
    <row r="117" spans="2:21" ht="15.6">
      <c r="B117" s="62" t="s">
        <v>743</v>
      </c>
      <c r="C117" s="62" t="s">
        <v>985</v>
      </c>
      <c r="D117" s="62" t="s">
        <v>986</v>
      </c>
      <c r="E117" s="134">
        <v>36</v>
      </c>
      <c r="F117" s="62" t="s">
        <v>987</v>
      </c>
      <c r="G117" s="62">
        <v>-112.479</v>
      </c>
      <c r="H117" s="62">
        <v>26.257000000000001</v>
      </c>
      <c r="I117" s="62">
        <v>104.1</v>
      </c>
      <c r="J117" s="298">
        <v>137.5</v>
      </c>
      <c r="K117" s="62">
        <v>162.9</v>
      </c>
      <c r="N117" s="136" t="s">
        <v>427</v>
      </c>
      <c r="P117" s="138">
        <v>48.506944444444485</v>
      </c>
      <c r="Q117" s="63">
        <v>85.438512500000002</v>
      </c>
      <c r="R117" s="63">
        <v>108.506910875</v>
      </c>
      <c r="T117" s="62" t="s">
        <v>988</v>
      </c>
      <c r="U117" s="62" t="s">
        <v>988</v>
      </c>
    </row>
    <row r="118" spans="2:21" ht="15.6">
      <c r="B118" s="62" t="s">
        <v>811</v>
      </c>
      <c r="C118" s="62" t="s">
        <v>989</v>
      </c>
      <c r="D118" s="62" t="s">
        <v>925</v>
      </c>
      <c r="E118" s="134">
        <v>1790</v>
      </c>
      <c r="F118" s="62">
        <v>5034</v>
      </c>
      <c r="G118" s="62">
        <v>-101.024</v>
      </c>
      <c r="H118" s="62">
        <v>25.350999999999999</v>
      </c>
      <c r="I118" s="62">
        <v>119.5</v>
      </c>
      <c r="J118" s="298">
        <v>137.5</v>
      </c>
      <c r="K118" s="62">
        <v>151.9</v>
      </c>
      <c r="N118" s="136" t="s">
        <v>426</v>
      </c>
      <c r="P118" s="138">
        <v>48.506944444444485</v>
      </c>
      <c r="Q118" s="63">
        <v>85.438512500000002</v>
      </c>
      <c r="R118" s="63">
        <v>108.506910875</v>
      </c>
      <c r="T118" s="62" t="s">
        <v>886</v>
      </c>
      <c r="U118" s="62" t="s">
        <v>886</v>
      </c>
    </row>
    <row r="119" spans="2:21" ht="15.6">
      <c r="B119" s="62" t="s">
        <v>908</v>
      </c>
      <c r="C119" s="62" t="s">
        <v>990</v>
      </c>
      <c r="D119" s="62" t="s">
        <v>700</v>
      </c>
      <c r="E119" s="134">
        <v>1807</v>
      </c>
      <c r="G119" s="62">
        <v>-101.736</v>
      </c>
      <c r="H119" s="62">
        <v>21.122</v>
      </c>
      <c r="I119" s="62">
        <v>120.66</v>
      </c>
      <c r="J119" s="298">
        <v>137.52000000000001</v>
      </c>
      <c r="K119" s="62">
        <v>152.80000000000001</v>
      </c>
      <c r="N119" s="136" t="s">
        <v>337</v>
      </c>
      <c r="P119" s="138">
        <v>48.514000000000053</v>
      </c>
      <c r="Q119" s="63">
        <v>85.45093992000001</v>
      </c>
      <c r="R119" s="63">
        <v>108.52269369840002</v>
      </c>
      <c r="T119" s="62" t="s">
        <v>991</v>
      </c>
      <c r="U119" s="62" t="s">
        <v>991</v>
      </c>
    </row>
    <row r="120" spans="2:21" ht="15.6">
      <c r="B120" s="62" t="s">
        <v>992</v>
      </c>
      <c r="C120" s="62" t="s">
        <v>993</v>
      </c>
      <c r="D120" s="62" t="s">
        <v>973</v>
      </c>
      <c r="E120" s="134">
        <v>2192</v>
      </c>
      <c r="G120" s="62">
        <v>-102.896</v>
      </c>
      <c r="H120" s="62">
        <v>23.193000000000001</v>
      </c>
      <c r="I120" s="62">
        <v>119.91</v>
      </c>
      <c r="J120" s="298">
        <v>137.53</v>
      </c>
      <c r="K120" s="62">
        <v>151.66999999999999</v>
      </c>
      <c r="N120" s="136" t="s">
        <v>426</v>
      </c>
      <c r="P120" s="138">
        <v>48.517527777777822</v>
      </c>
      <c r="Q120" s="63">
        <v>85.457153630000008</v>
      </c>
      <c r="R120" s="63">
        <v>108.53058511010001</v>
      </c>
      <c r="T120" s="62" t="s">
        <v>693</v>
      </c>
      <c r="U120" s="62" t="s">
        <v>693</v>
      </c>
    </row>
    <row r="121" spans="2:21" ht="15.6">
      <c r="B121" s="62" t="s">
        <v>793</v>
      </c>
      <c r="C121" s="62" t="s">
        <v>994</v>
      </c>
      <c r="D121" s="62" t="s">
        <v>851</v>
      </c>
      <c r="E121" s="134">
        <v>795</v>
      </c>
      <c r="F121" s="62" t="s">
        <v>995</v>
      </c>
      <c r="G121" s="62">
        <v>-104.46899999999999</v>
      </c>
      <c r="H121" s="62">
        <v>29.535</v>
      </c>
      <c r="I121" s="62">
        <v>121.1</v>
      </c>
      <c r="J121" s="298">
        <v>137.6</v>
      </c>
      <c r="K121" s="62">
        <v>151.1</v>
      </c>
      <c r="N121" s="299" t="s">
        <v>426</v>
      </c>
      <c r="P121" s="138">
        <v>48.542222222222257</v>
      </c>
      <c r="Q121" s="63">
        <v>85.500649600000003</v>
      </c>
      <c r="R121" s="63">
        <v>108.585824992</v>
      </c>
      <c r="T121" s="62" t="s">
        <v>936</v>
      </c>
      <c r="U121" s="62" t="s">
        <v>936</v>
      </c>
    </row>
    <row r="122" spans="2:21" ht="15.6">
      <c r="B122" s="62" t="s">
        <v>996</v>
      </c>
      <c r="C122" s="62" t="s">
        <v>997</v>
      </c>
      <c r="D122" s="62" t="s">
        <v>921</v>
      </c>
      <c r="E122" s="134">
        <v>1824</v>
      </c>
      <c r="F122" s="62">
        <v>22013</v>
      </c>
      <c r="G122" s="62">
        <v>-100.369</v>
      </c>
      <c r="H122" s="62">
        <v>20.562999999999999</v>
      </c>
      <c r="I122" s="62">
        <v>117.8</v>
      </c>
      <c r="J122" s="298">
        <v>137.6</v>
      </c>
      <c r="K122" s="62">
        <v>153.30000000000001</v>
      </c>
      <c r="N122" s="136" t="s">
        <v>337</v>
      </c>
      <c r="P122" s="138">
        <v>48.542222222222257</v>
      </c>
      <c r="Q122" s="63">
        <v>85.500649600000003</v>
      </c>
      <c r="R122" s="63">
        <v>108.585824992</v>
      </c>
      <c r="T122" s="62" t="s">
        <v>891</v>
      </c>
      <c r="U122" s="62" t="s">
        <v>891</v>
      </c>
    </row>
    <row r="123" spans="2:21" ht="15.6">
      <c r="B123" s="62" t="s">
        <v>998</v>
      </c>
      <c r="C123" s="62" t="s">
        <v>999</v>
      </c>
      <c r="D123" s="62" t="s">
        <v>860</v>
      </c>
      <c r="E123" s="134">
        <v>1648</v>
      </c>
      <c r="G123" s="62">
        <v>-97.444000000000003</v>
      </c>
      <c r="H123" s="62">
        <v>18.462</v>
      </c>
      <c r="I123" s="62">
        <v>118.42</v>
      </c>
      <c r="J123" s="298">
        <v>138.30000000000001</v>
      </c>
      <c r="K123" s="62">
        <v>157.68</v>
      </c>
      <c r="N123" s="136" t="s">
        <v>427</v>
      </c>
      <c r="P123" s="138">
        <v>48.789166666666709</v>
      </c>
      <c r="Q123" s="63">
        <v>85.93560930000001</v>
      </c>
      <c r="R123" s="63">
        <v>109.13822381100002</v>
      </c>
      <c r="T123" s="62" t="s">
        <v>930</v>
      </c>
      <c r="U123" s="62" t="s">
        <v>930</v>
      </c>
    </row>
    <row r="124" spans="2:21" ht="15.6">
      <c r="B124" s="62" t="s">
        <v>1000</v>
      </c>
      <c r="C124" s="62" t="s">
        <v>973</v>
      </c>
      <c r="D124" s="62" t="s">
        <v>973</v>
      </c>
      <c r="E124" s="134">
        <v>2612</v>
      </c>
      <c r="F124" s="62">
        <v>32031</v>
      </c>
      <c r="G124" s="62">
        <v>-102.56699999999999</v>
      </c>
      <c r="H124" s="62">
        <v>22.779</v>
      </c>
      <c r="I124" s="62">
        <v>119.8</v>
      </c>
      <c r="J124" s="298">
        <v>139.1</v>
      </c>
      <c r="K124" s="62">
        <v>154.69999999999999</v>
      </c>
      <c r="N124" s="136" t="s">
        <v>426</v>
      </c>
      <c r="P124" s="138">
        <v>49.071388888888933</v>
      </c>
      <c r="Q124" s="63">
        <v>86.432706100000004</v>
      </c>
      <c r="R124" s="63">
        <v>109.769536747</v>
      </c>
      <c r="T124" s="62" t="s">
        <v>713</v>
      </c>
      <c r="U124" s="62" t="s">
        <v>713</v>
      </c>
    </row>
    <row r="125" spans="2:21" ht="15.6">
      <c r="B125" s="62" t="s">
        <v>1001</v>
      </c>
      <c r="C125" s="62" t="s">
        <v>1002</v>
      </c>
      <c r="D125" s="62" t="s">
        <v>705</v>
      </c>
      <c r="E125" s="134">
        <v>27</v>
      </c>
      <c r="G125" s="62">
        <v>-94.578999999999994</v>
      </c>
      <c r="H125" s="62">
        <v>18.009</v>
      </c>
      <c r="I125" s="62">
        <v>122.87</v>
      </c>
      <c r="J125" s="298">
        <v>139.91</v>
      </c>
      <c r="K125" s="62">
        <v>154</v>
      </c>
      <c r="N125" s="136" t="s">
        <v>427</v>
      </c>
      <c r="P125" s="138">
        <v>49.357138888888933</v>
      </c>
      <c r="Q125" s="63">
        <v>86.936016609999996</v>
      </c>
      <c r="R125" s="63">
        <v>110.40874109469999</v>
      </c>
      <c r="T125" s="62" t="s">
        <v>858</v>
      </c>
      <c r="U125" s="62" t="s">
        <v>858</v>
      </c>
    </row>
    <row r="126" spans="2:21" ht="15.6">
      <c r="B126" s="62" t="s">
        <v>1003</v>
      </c>
      <c r="C126" s="62" t="s">
        <v>1004</v>
      </c>
      <c r="D126" s="62" t="s">
        <v>705</v>
      </c>
      <c r="E126" s="134">
        <v>37</v>
      </c>
      <c r="F126" s="62" t="s">
        <v>1005</v>
      </c>
      <c r="G126" s="62">
        <v>-94.510999999999996</v>
      </c>
      <c r="H126" s="62">
        <v>18.14</v>
      </c>
      <c r="I126" s="62">
        <v>122.8</v>
      </c>
      <c r="J126" s="298">
        <v>140</v>
      </c>
      <c r="K126" s="62">
        <v>153.9</v>
      </c>
      <c r="N126" s="136" t="s">
        <v>427</v>
      </c>
      <c r="P126" s="138">
        <v>49.388888888888928</v>
      </c>
      <c r="Q126" s="63">
        <v>86.99194</v>
      </c>
      <c r="R126" s="63">
        <v>110.4797638</v>
      </c>
      <c r="T126" s="62" t="s">
        <v>998</v>
      </c>
      <c r="U126" s="62" t="s">
        <v>998</v>
      </c>
    </row>
    <row r="127" spans="2:21" ht="15.6">
      <c r="B127" s="62" t="s">
        <v>1006</v>
      </c>
      <c r="C127" s="62" t="s">
        <v>1007</v>
      </c>
      <c r="D127" s="62" t="s">
        <v>1008</v>
      </c>
      <c r="E127" s="134">
        <v>10</v>
      </c>
      <c r="F127" s="62">
        <v>23045</v>
      </c>
      <c r="G127" s="62">
        <v>-88.054000000000002</v>
      </c>
      <c r="H127" s="62">
        <v>19.576000000000001</v>
      </c>
      <c r="I127" s="62">
        <v>96</v>
      </c>
      <c r="J127" s="298">
        <v>140.4</v>
      </c>
      <c r="K127" s="62">
        <v>171.9</v>
      </c>
      <c r="N127" s="136" t="s">
        <v>426</v>
      </c>
      <c r="P127" s="138">
        <v>49.530000000000044</v>
      </c>
      <c r="Q127" s="63">
        <v>87.240488400000004</v>
      </c>
      <c r="R127" s="63">
        <v>110.795420268</v>
      </c>
      <c r="T127" s="62" t="s">
        <v>996</v>
      </c>
      <c r="U127" s="62" t="s">
        <v>996</v>
      </c>
    </row>
    <row r="128" spans="2:21" ht="15.6">
      <c r="B128" s="62" t="s">
        <v>918</v>
      </c>
      <c r="C128" s="62" t="s">
        <v>1009</v>
      </c>
      <c r="D128" s="62" t="s">
        <v>885</v>
      </c>
      <c r="E128" s="134">
        <v>3</v>
      </c>
      <c r="F128" s="62">
        <v>12002</v>
      </c>
      <c r="G128" s="62">
        <v>-99.748999999999995</v>
      </c>
      <c r="H128" s="62">
        <v>16.763000000000002</v>
      </c>
      <c r="I128" s="62">
        <v>112</v>
      </c>
      <c r="J128" s="298">
        <v>140.69999999999999</v>
      </c>
      <c r="K128" s="62">
        <v>163.4</v>
      </c>
      <c r="N128" s="141" t="s">
        <v>428</v>
      </c>
      <c r="P128" s="138">
        <v>49.635833333333373</v>
      </c>
      <c r="Q128" s="63">
        <v>87.426899699999993</v>
      </c>
      <c r="R128" s="63">
        <v>111.03216261899999</v>
      </c>
      <c r="T128" s="62" t="s">
        <v>919</v>
      </c>
      <c r="U128" s="62" t="s">
        <v>919</v>
      </c>
    </row>
    <row r="129" spans="2:21" ht="15.6">
      <c r="B129" s="62" t="s">
        <v>768</v>
      </c>
      <c r="C129" s="62" t="s">
        <v>1010</v>
      </c>
      <c r="D129" s="62" t="s">
        <v>1011</v>
      </c>
      <c r="E129" s="134">
        <v>1128</v>
      </c>
      <c r="G129" s="62">
        <v>-106.729</v>
      </c>
      <c r="H129" s="62">
        <v>31.654</v>
      </c>
      <c r="I129" s="62">
        <v>126.06</v>
      </c>
      <c r="J129" s="298">
        <v>140.91</v>
      </c>
      <c r="K129" s="62">
        <v>152.91999999999999</v>
      </c>
      <c r="N129" s="136" t="s">
        <v>337</v>
      </c>
      <c r="P129" s="138">
        <v>49.709916666666714</v>
      </c>
      <c r="Q129" s="63">
        <v>87.557387609999992</v>
      </c>
      <c r="R129" s="63">
        <v>111.19788226469998</v>
      </c>
      <c r="T129" s="62" t="s">
        <v>1012</v>
      </c>
      <c r="U129" s="62" t="s">
        <v>1012</v>
      </c>
    </row>
    <row r="130" spans="2:21" ht="15.6">
      <c r="B130" s="62" t="s">
        <v>732</v>
      </c>
      <c r="C130" s="62" t="s">
        <v>1013</v>
      </c>
      <c r="D130" s="62" t="s">
        <v>755</v>
      </c>
      <c r="E130" s="134">
        <v>7</v>
      </c>
      <c r="F130" s="62">
        <v>3168</v>
      </c>
      <c r="G130" s="62">
        <v>-111.349</v>
      </c>
      <c r="H130" s="62">
        <v>26.012</v>
      </c>
      <c r="I130" s="62">
        <v>109.1</v>
      </c>
      <c r="J130" s="298">
        <v>141.30000000000001</v>
      </c>
      <c r="K130" s="62">
        <v>167.8</v>
      </c>
      <c r="N130" s="299" t="s">
        <v>427</v>
      </c>
      <c r="P130" s="138">
        <v>49.847500000000046</v>
      </c>
      <c r="Q130" s="63">
        <v>87.799722300000013</v>
      </c>
      <c r="R130" s="63">
        <v>111.50564732100001</v>
      </c>
      <c r="T130" s="62" t="s">
        <v>1014</v>
      </c>
      <c r="U130" s="62" t="s">
        <v>1014</v>
      </c>
    </row>
    <row r="131" spans="2:21" ht="15.6">
      <c r="B131" s="62" t="s">
        <v>783</v>
      </c>
      <c r="C131" s="62" t="s">
        <v>1015</v>
      </c>
      <c r="D131" s="62" t="s">
        <v>846</v>
      </c>
      <c r="E131" s="134">
        <v>1456</v>
      </c>
      <c r="F131" s="62">
        <v>8107</v>
      </c>
      <c r="G131" s="62">
        <v>-107.931</v>
      </c>
      <c r="H131" s="62">
        <v>30.376999999999999</v>
      </c>
      <c r="I131" s="62">
        <v>121.6</v>
      </c>
      <c r="J131" s="298">
        <v>141.9</v>
      </c>
      <c r="K131" s="62">
        <v>158.1</v>
      </c>
      <c r="N131" s="136" t="s">
        <v>337</v>
      </c>
      <c r="P131" s="138">
        <v>50.059166666666712</v>
      </c>
      <c r="Q131" s="63">
        <v>88.172544900000005</v>
      </c>
      <c r="R131" s="63">
        <v>111.97913202300001</v>
      </c>
      <c r="T131" s="62" t="s">
        <v>1016</v>
      </c>
      <c r="U131" s="62" t="s">
        <v>1016</v>
      </c>
    </row>
    <row r="132" spans="2:21" ht="15.6">
      <c r="B132" s="62" t="s">
        <v>712</v>
      </c>
      <c r="C132" s="62" t="s">
        <v>1017</v>
      </c>
      <c r="D132" s="62" t="s">
        <v>687</v>
      </c>
      <c r="E132" s="134">
        <v>3</v>
      </c>
      <c r="F132" s="62">
        <v>2109</v>
      </c>
      <c r="G132" s="62">
        <v>-112.273</v>
      </c>
      <c r="H132" s="62">
        <v>27.338000000000001</v>
      </c>
      <c r="I132" s="62">
        <v>115</v>
      </c>
      <c r="J132" s="298">
        <v>142</v>
      </c>
      <c r="K132" s="62">
        <v>167.3</v>
      </c>
      <c r="N132" s="299" t="s">
        <v>427</v>
      </c>
      <c r="P132" s="138">
        <v>50.094444444444491</v>
      </c>
      <c r="Q132" s="63">
        <v>88.234682000000006</v>
      </c>
      <c r="R132" s="63">
        <v>112.05804614000002</v>
      </c>
      <c r="T132" s="62" t="s">
        <v>1006</v>
      </c>
      <c r="U132" s="62" t="s">
        <v>1006</v>
      </c>
    </row>
    <row r="133" spans="2:21" ht="15.6">
      <c r="B133" s="62" t="s">
        <v>799</v>
      </c>
      <c r="C133" s="62" t="s">
        <v>1018</v>
      </c>
      <c r="D133" s="62" t="s">
        <v>925</v>
      </c>
      <c r="E133" s="134">
        <v>282</v>
      </c>
      <c r="G133" s="62">
        <v>-100.977</v>
      </c>
      <c r="H133" s="62">
        <v>29.300999999999998</v>
      </c>
      <c r="I133" s="62">
        <v>125.77</v>
      </c>
      <c r="J133" s="298">
        <v>142.02000000000001</v>
      </c>
      <c r="K133" s="62">
        <v>154.05000000000001</v>
      </c>
      <c r="N133" s="136" t="s">
        <v>426</v>
      </c>
      <c r="P133" s="138">
        <v>50.101500000000051</v>
      </c>
      <c r="Q133" s="63">
        <v>88.247109420000001</v>
      </c>
      <c r="R133" s="63">
        <v>112.0738289634</v>
      </c>
      <c r="T133" s="62" t="s">
        <v>1019</v>
      </c>
      <c r="U133" s="62" t="s">
        <v>1019</v>
      </c>
    </row>
    <row r="134" spans="2:21" ht="15.6">
      <c r="B134" s="62" t="s">
        <v>805</v>
      </c>
      <c r="C134" s="62" t="s">
        <v>1020</v>
      </c>
      <c r="D134" s="62" t="s">
        <v>925</v>
      </c>
      <c r="E134" s="134">
        <v>615</v>
      </c>
      <c r="F134" s="62">
        <v>5019</v>
      </c>
      <c r="G134" s="62">
        <v>-101.434</v>
      </c>
      <c r="H134" s="62">
        <v>26.9</v>
      </c>
      <c r="I134" s="62">
        <v>122.9</v>
      </c>
      <c r="J134" s="298">
        <v>143</v>
      </c>
      <c r="K134" s="62">
        <v>159.19999999999999</v>
      </c>
      <c r="N134" s="136" t="s">
        <v>426</v>
      </c>
      <c r="P134" s="138">
        <v>50.447222222222265</v>
      </c>
      <c r="Q134" s="63">
        <v>88.856053000000003</v>
      </c>
      <c r="R134" s="63">
        <v>112.84718731000001</v>
      </c>
      <c r="T134" s="62" t="s">
        <v>1021</v>
      </c>
      <c r="U134" s="62" t="s">
        <v>1021</v>
      </c>
    </row>
    <row r="135" spans="2:21" ht="15.6">
      <c r="B135" s="62" t="s">
        <v>975</v>
      </c>
      <c r="C135" s="62" t="s">
        <v>1022</v>
      </c>
      <c r="D135" s="62" t="s">
        <v>1023</v>
      </c>
      <c r="E135" s="134">
        <v>2237</v>
      </c>
      <c r="G135" s="62" t="s">
        <v>1024</v>
      </c>
      <c r="H135" s="62">
        <v>25.684999999999999</v>
      </c>
      <c r="I135" s="62">
        <v>124.53</v>
      </c>
      <c r="J135" s="298">
        <v>144.97</v>
      </c>
      <c r="K135" s="62">
        <v>161.77000000000001</v>
      </c>
      <c r="N135" s="136" t="s">
        <v>426</v>
      </c>
      <c r="P135" s="138">
        <v>51.142194444444492</v>
      </c>
      <c r="Q135" s="63">
        <v>90.080153870000004</v>
      </c>
      <c r="R135" s="63">
        <v>114.40179541490001</v>
      </c>
      <c r="T135" s="62" t="s">
        <v>913</v>
      </c>
      <c r="U135" s="62" t="s">
        <v>913</v>
      </c>
    </row>
    <row r="136" spans="2:21" ht="15.6">
      <c r="B136" s="62" t="s">
        <v>940</v>
      </c>
      <c r="C136" s="62" t="s">
        <v>1025</v>
      </c>
      <c r="D136" s="62" t="s">
        <v>738</v>
      </c>
      <c r="E136" s="134">
        <v>8</v>
      </c>
      <c r="G136" s="62">
        <v>-105.26</v>
      </c>
      <c r="H136" s="62">
        <v>20.640999999999998</v>
      </c>
      <c r="I136" s="62">
        <v>114.16</v>
      </c>
      <c r="J136" s="298">
        <v>145.71</v>
      </c>
      <c r="K136" s="62">
        <v>170.34</v>
      </c>
      <c r="N136" s="136" t="s">
        <v>428</v>
      </c>
      <c r="P136" s="138">
        <v>51.40325000000005</v>
      </c>
      <c r="Q136" s="63">
        <v>90.53996841</v>
      </c>
      <c r="R136" s="63">
        <v>114.9857598807</v>
      </c>
      <c r="T136" s="62" t="s">
        <v>861</v>
      </c>
      <c r="U136" s="62" t="s">
        <v>861</v>
      </c>
    </row>
    <row r="137" spans="2:21" ht="15.6">
      <c r="B137" s="62" t="s">
        <v>988</v>
      </c>
      <c r="C137" s="62" t="s">
        <v>1026</v>
      </c>
      <c r="D137" s="62" t="s">
        <v>1023</v>
      </c>
      <c r="E137" s="134">
        <v>663</v>
      </c>
      <c r="G137" s="62">
        <v>-100.414</v>
      </c>
      <c r="H137" s="62">
        <v>25.655999999999999</v>
      </c>
      <c r="I137" s="62">
        <v>125.18</v>
      </c>
      <c r="J137" s="298">
        <v>145.9</v>
      </c>
      <c r="K137" s="62">
        <v>162.94</v>
      </c>
      <c r="N137" s="136" t="s">
        <v>426</v>
      </c>
      <c r="P137" s="138">
        <v>51.470277777777824</v>
      </c>
      <c r="Q137" s="63">
        <v>90.658028900000005</v>
      </c>
      <c r="R137" s="63">
        <v>115.13569670300001</v>
      </c>
      <c r="T137" s="62" t="s">
        <v>982</v>
      </c>
      <c r="U137" s="62" t="s">
        <v>982</v>
      </c>
    </row>
    <row r="138" spans="2:21" ht="15.6">
      <c r="B138" s="62" t="s">
        <v>974</v>
      </c>
      <c r="C138" s="62" t="s">
        <v>1027</v>
      </c>
      <c r="D138" s="62" t="s">
        <v>1023</v>
      </c>
      <c r="E138" s="134">
        <v>501</v>
      </c>
      <c r="G138" s="62">
        <v>-100.313</v>
      </c>
      <c r="H138" s="62">
        <v>25.783000000000001</v>
      </c>
      <c r="I138" s="62">
        <v>125.91</v>
      </c>
      <c r="J138" s="298">
        <v>146.97999999999999</v>
      </c>
      <c r="K138" s="62">
        <v>164.25</v>
      </c>
      <c r="N138" s="136" t="s">
        <v>426</v>
      </c>
      <c r="P138" s="138">
        <v>51.851277777777824</v>
      </c>
      <c r="Q138" s="63">
        <v>91.329109579999994</v>
      </c>
      <c r="R138" s="63">
        <v>115.9879691666</v>
      </c>
      <c r="T138" s="62" t="s">
        <v>1028</v>
      </c>
      <c r="U138" s="62" t="s">
        <v>1028</v>
      </c>
    </row>
    <row r="139" spans="2:21" ht="15.6">
      <c r="B139" s="62" t="s">
        <v>984</v>
      </c>
      <c r="C139" s="62" t="s">
        <v>1029</v>
      </c>
      <c r="D139" s="62" t="s">
        <v>1023</v>
      </c>
      <c r="E139" s="134">
        <v>498</v>
      </c>
      <c r="G139" s="62">
        <v>-100.294</v>
      </c>
      <c r="H139" s="62">
        <v>25.74</v>
      </c>
      <c r="I139" s="62">
        <v>125.94</v>
      </c>
      <c r="J139" s="298">
        <v>147.01</v>
      </c>
      <c r="K139" s="62">
        <v>164.33</v>
      </c>
      <c r="N139" s="136" t="s">
        <v>426</v>
      </c>
      <c r="P139" s="138">
        <v>51.861861111111153</v>
      </c>
      <c r="Q139" s="63">
        <v>91.34775071</v>
      </c>
      <c r="R139" s="63">
        <v>116.0116434017</v>
      </c>
      <c r="T139" s="62" t="s">
        <v>1030</v>
      </c>
      <c r="U139" s="62" t="s">
        <v>1030</v>
      </c>
    </row>
    <row r="140" spans="2:21" ht="15.6">
      <c r="B140" s="62" t="s">
        <v>1031</v>
      </c>
      <c r="C140" s="62" t="s">
        <v>1032</v>
      </c>
      <c r="D140" s="62" t="s">
        <v>946</v>
      </c>
      <c r="E140" s="134">
        <v>13</v>
      </c>
      <c r="G140" s="62">
        <v>-109.01300000000001</v>
      </c>
      <c r="H140" s="62">
        <v>25.792000000000002</v>
      </c>
      <c r="I140" s="62">
        <v>113.75</v>
      </c>
      <c r="J140" s="298">
        <v>147.16</v>
      </c>
      <c r="K140" s="62">
        <v>177.75</v>
      </c>
      <c r="N140" s="136" t="s">
        <v>427</v>
      </c>
      <c r="P140" s="138">
        <v>51.914777777777815</v>
      </c>
      <c r="Q140" s="63">
        <v>91.440956360000001</v>
      </c>
      <c r="R140" s="63">
        <v>116.1300145772</v>
      </c>
      <c r="T140" s="62" t="s">
        <v>927</v>
      </c>
      <c r="U140" s="62" t="s">
        <v>927</v>
      </c>
    </row>
    <row r="141" spans="2:21" ht="15.6">
      <c r="B141" s="62" t="s">
        <v>979</v>
      </c>
      <c r="C141" s="62" t="s">
        <v>1033</v>
      </c>
      <c r="D141" s="62" t="s">
        <v>1023</v>
      </c>
      <c r="E141" s="134">
        <v>500</v>
      </c>
      <c r="G141" s="62">
        <v>-100.262</v>
      </c>
      <c r="H141" s="62">
        <v>25.68</v>
      </c>
      <c r="I141" s="62">
        <v>126.04</v>
      </c>
      <c r="J141" s="298">
        <v>147.16</v>
      </c>
      <c r="K141" s="62">
        <v>164.47</v>
      </c>
      <c r="N141" s="136" t="s">
        <v>426</v>
      </c>
      <c r="P141" s="138">
        <v>51.914777777777815</v>
      </c>
      <c r="Q141" s="63">
        <v>91.440956360000001</v>
      </c>
      <c r="R141" s="63">
        <v>116.1300145772</v>
      </c>
      <c r="T141" s="62" t="s">
        <v>944</v>
      </c>
      <c r="U141" s="62" t="s">
        <v>944</v>
      </c>
    </row>
    <row r="142" spans="2:21" ht="15.6">
      <c r="B142" s="62" t="s">
        <v>967</v>
      </c>
      <c r="C142" s="62" t="s">
        <v>1034</v>
      </c>
      <c r="D142" s="62" t="s">
        <v>1023</v>
      </c>
      <c r="E142" s="134">
        <v>432</v>
      </c>
      <c r="G142" s="62">
        <v>-100.271</v>
      </c>
      <c r="H142" s="62">
        <v>25.766999999999999</v>
      </c>
      <c r="I142" s="62">
        <v>126.07</v>
      </c>
      <c r="J142" s="298">
        <v>147.21</v>
      </c>
      <c r="K142" s="62">
        <v>164.54</v>
      </c>
      <c r="N142" s="136" t="s">
        <v>426</v>
      </c>
      <c r="P142" s="138">
        <v>51.932416666666711</v>
      </c>
      <c r="Q142" s="63">
        <v>91.472024910000002</v>
      </c>
      <c r="R142" s="63">
        <v>116.16947163570001</v>
      </c>
      <c r="T142" s="62" t="s">
        <v>1031</v>
      </c>
      <c r="U142" s="62" t="s">
        <v>1031</v>
      </c>
    </row>
    <row r="143" spans="2:21" ht="15.6">
      <c r="B143" s="62" t="s">
        <v>933</v>
      </c>
      <c r="C143" s="62" t="s">
        <v>1035</v>
      </c>
      <c r="D143" s="62" t="s">
        <v>738</v>
      </c>
      <c r="E143" s="134">
        <v>1673</v>
      </c>
      <c r="F143" s="62">
        <v>14032</v>
      </c>
      <c r="G143" s="62">
        <v>-103.268</v>
      </c>
      <c r="H143" s="62">
        <v>22.108000000000001</v>
      </c>
      <c r="I143" s="62">
        <v>126.2</v>
      </c>
      <c r="J143" s="298">
        <v>147.30000000000001</v>
      </c>
      <c r="K143" s="62">
        <v>164.1</v>
      </c>
      <c r="N143" s="136" t="s">
        <v>426</v>
      </c>
      <c r="P143" s="138">
        <v>51.964166666666721</v>
      </c>
      <c r="Q143" s="63">
        <v>91.527948300000006</v>
      </c>
      <c r="R143" s="63">
        <v>116.24049434100002</v>
      </c>
      <c r="T143" s="62" t="s">
        <v>1036</v>
      </c>
      <c r="U143" s="62" t="s">
        <v>1036</v>
      </c>
    </row>
    <row r="144" spans="2:21" ht="15.6">
      <c r="B144" s="62" t="s">
        <v>981</v>
      </c>
      <c r="C144" s="62" t="s">
        <v>1037</v>
      </c>
      <c r="D144" s="62" t="s">
        <v>1023</v>
      </c>
      <c r="E144" s="134">
        <v>500</v>
      </c>
      <c r="F144" s="62">
        <v>19052</v>
      </c>
      <c r="G144" s="62">
        <v>-100.27200000000001</v>
      </c>
      <c r="H144" s="62">
        <v>25.683</v>
      </c>
      <c r="I144" s="62">
        <v>126.2</v>
      </c>
      <c r="J144" s="298">
        <v>147.5</v>
      </c>
      <c r="K144" s="62">
        <v>164.5</v>
      </c>
      <c r="N144" s="136" t="s">
        <v>426</v>
      </c>
      <c r="P144" s="138">
        <v>52.034722222222264</v>
      </c>
      <c r="Q144" s="63">
        <v>91.652222500000008</v>
      </c>
      <c r="R144" s="63">
        <v>116.39832257500001</v>
      </c>
      <c r="T144" s="62" t="s">
        <v>1038</v>
      </c>
      <c r="U144" s="62" t="s">
        <v>1038</v>
      </c>
    </row>
    <row r="145" spans="2:21" ht="15.6">
      <c r="B145" s="62" t="s">
        <v>970</v>
      </c>
      <c r="C145" s="62" t="s">
        <v>1039</v>
      </c>
      <c r="D145" s="62" t="s">
        <v>1023</v>
      </c>
      <c r="E145" s="134">
        <v>396</v>
      </c>
      <c r="G145" s="62">
        <v>-100.10599999999999</v>
      </c>
      <c r="H145" s="62">
        <v>25.652000000000001</v>
      </c>
      <c r="I145" s="62">
        <v>126.45</v>
      </c>
      <c r="J145" s="298">
        <v>147.74</v>
      </c>
      <c r="K145" s="62">
        <v>165.24</v>
      </c>
      <c r="N145" s="136" t="s">
        <v>426</v>
      </c>
      <c r="P145" s="138">
        <v>52.119388888888935</v>
      </c>
      <c r="Q145" s="63">
        <v>91.801351540000013</v>
      </c>
      <c r="R145" s="63">
        <v>116.58771645580002</v>
      </c>
      <c r="T145" s="62" t="s">
        <v>906</v>
      </c>
      <c r="U145" s="62" t="s">
        <v>906</v>
      </c>
    </row>
    <row r="146" spans="2:21" ht="15.6">
      <c r="B146" s="62" t="s">
        <v>796</v>
      </c>
      <c r="C146" s="62" t="s">
        <v>1040</v>
      </c>
      <c r="D146" s="62" t="s">
        <v>851</v>
      </c>
      <c r="E146" s="134">
        <v>1195</v>
      </c>
      <c r="F146" s="62" t="s">
        <v>1041</v>
      </c>
      <c r="G146" s="62">
        <v>-106.505</v>
      </c>
      <c r="H146" s="62">
        <v>30.616</v>
      </c>
      <c r="I146" s="62">
        <v>131.4</v>
      </c>
      <c r="J146" s="298">
        <v>148.1</v>
      </c>
      <c r="K146" s="62">
        <v>161.69999999999999</v>
      </c>
      <c r="N146" s="136" t="s">
        <v>337</v>
      </c>
      <c r="P146" s="138">
        <v>52.24638888888893</v>
      </c>
      <c r="Q146" s="63">
        <v>92.0250451</v>
      </c>
      <c r="R146" s="63">
        <v>116.871807277</v>
      </c>
      <c r="T146" s="62" t="s">
        <v>901</v>
      </c>
      <c r="U146" s="62" t="s">
        <v>901</v>
      </c>
    </row>
    <row r="147" spans="2:21" ht="15.6">
      <c r="B147" s="62" t="s">
        <v>777</v>
      </c>
      <c r="C147" s="62" t="s">
        <v>1042</v>
      </c>
      <c r="D147" s="62" t="s">
        <v>846</v>
      </c>
      <c r="E147" s="134">
        <v>1173</v>
      </c>
      <c r="F147" s="62" t="s">
        <v>1043</v>
      </c>
      <c r="G147" s="62">
        <v>-105.533</v>
      </c>
      <c r="H147" s="62">
        <v>28.186</v>
      </c>
      <c r="I147" s="62">
        <v>131.30000000000001</v>
      </c>
      <c r="J147" s="298">
        <v>148.5</v>
      </c>
      <c r="K147" s="62">
        <v>162.4</v>
      </c>
      <c r="N147" s="136" t="s">
        <v>337</v>
      </c>
      <c r="P147" s="138">
        <v>52.387500000000045</v>
      </c>
      <c r="Q147" s="63">
        <v>92.273593500000004</v>
      </c>
      <c r="R147" s="63">
        <v>117.187463745</v>
      </c>
      <c r="T147" s="62" t="s">
        <v>787</v>
      </c>
      <c r="U147" s="62" t="s">
        <v>787</v>
      </c>
    </row>
    <row r="148" spans="2:21" ht="15.6">
      <c r="B148" s="62" t="s">
        <v>1030</v>
      </c>
      <c r="C148" s="62" t="s">
        <v>1044</v>
      </c>
      <c r="D148" s="62" t="s">
        <v>929</v>
      </c>
      <c r="E148" s="134">
        <v>1853</v>
      </c>
      <c r="G148" s="62">
        <v>-100.96299999999999</v>
      </c>
      <c r="H148" s="62">
        <v>22.175000000000001</v>
      </c>
      <c r="I148" s="62">
        <v>127.58</v>
      </c>
      <c r="J148" s="298">
        <v>148.91</v>
      </c>
      <c r="K148" s="62">
        <v>167.68</v>
      </c>
      <c r="N148" s="136" t="s">
        <v>426</v>
      </c>
      <c r="P148" s="138">
        <v>52.53213888888893</v>
      </c>
      <c r="Q148" s="63">
        <v>92.528355610000006</v>
      </c>
      <c r="R148" s="63">
        <v>117.5110116247</v>
      </c>
      <c r="T148" s="62" t="s">
        <v>916</v>
      </c>
      <c r="U148" s="62" t="s">
        <v>916</v>
      </c>
    </row>
    <row r="149" spans="2:21" ht="15.6">
      <c r="B149" s="62" t="s">
        <v>780</v>
      </c>
      <c r="C149" s="62" t="s">
        <v>1045</v>
      </c>
      <c r="D149" s="62" t="s">
        <v>846</v>
      </c>
      <c r="E149" s="134">
        <v>1785</v>
      </c>
      <c r="F149" s="62">
        <v>8078</v>
      </c>
      <c r="G149" s="62">
        <v>-105.67700000000001</v>
      </c>
      <c r="H149" s="62">
        <v>26.919</v>
      </c>
      <c r="I149" s="62">
        <v>127.4</v>
      </c>
      <c r="J149" s="298">
        <v>149.19999999999999</v>
      </c>
      <c r="K149" s="62">
        <v>166.5</v>
      </c>
      <c r="N149" s="136" t="s">
        <v>426</v>
      </c>
      <c r="P149" s="138">
        <v>52.63444444444449</v>
      </c>
      <c r="Q149" s="63">
        <v>92.708553199999997</v>
      </c>
      <c r="R149" s="63">
        <v>117.73986256399999</v>
      </c>
      <c r="T149" s="62" t="s">
        <v>1046</v>
      </c>
      <c r="U149" s="62" t="s">
        <v>1046</v>
      </c>
    </row>
    <row r="150" spans="2:21" ht="15.6">
      <c r="B150" s="62" t="s">
        <v>1014</v>
      </c>
      <c r="C150" s="62" t="s">
        <v>1047</v>
      </c>
      <c r="D150" s="62" t="s">
        <v>1008</v>
      </c>
      <c r="E150" s="134">
        <v>9</v>
      </c>
      <c r="F150" s="62">
        <v>23006</v>
      </c>
      <c r="G150" s="62">
        <v>-88.328000000000003</v>
      </c>
      <c r="H150" s="62">
        <v>18.5</v>
      </c>
      <c r="I150" s="62">
        <v>96.4</v>
      </c>
      <c r="J150" s="298">
        <v>150.1</v>
      </c>
      <c r="K150" s="62">
        <v>189.7</v>
      </c>
      <c r="N150" s="136" t="s">
        <v>337</v>
      </c>
      <c r="P150" s="138">
        <v>52.951944444444486</v>
      </c>
      <c r="Q150" s="63">
        <v>93.267787099999993</v>
      </c>
      <c r="R150" s="63">
        <v>118.45008961699999</v>
      </c>
      <c r="T150" s="62" t="s">
        <v>898</v>
      </c>
      <c r="U150" s="62" t="s">
        <v>898</v>
      </c>
    </row>
    <row r="151" spans="2:21" ht="15.6">
      <c r="B151" s="62" t="s">
        <v>1048</v>
      </c>
      <c r="C151" s="62" t="s">
        <v>1049</v>
      </c>
      <c r="D151" s="62" t="s">
        <v>705</v>
      </c>
      <c r="E151" s="134">
        <v>832</v>
      </c>
      <c r="G151" s="62">
        <v>-96.944000000000003</v>
      </c>
      <c r="H151" s="62">
        <v>18.876000000000001</v>
      </c>
      <c r="I151" s="62">
        <v>129.22999999999999</v>
      </c>
      <c r="J151" s="298">
        <v>151.07</v>
      </c>
      <c r="K151" s="62">
        <v>170.31</v>
      </c>
      <c r="N151" s="136" t="s">
        <v>427</v>
      </c>
      <c r="P151" s="138">
        <v>53.294138888888938</v>
      </c>
      <c r="Q151" s="63">
        <v>93.870516969999997</v>
      </c>
      <c r="R151" s="63">
        <v>119.21555655189999</v>
      </c>
      <c r="T151" s="62" t="s">
        <v>856</v>
      </c>
      <c r="U151" s="62" t="s">
        <v>856</v>
      </c>
    </row>
    <row r="152" spans="2:21" ht="15.6">
      <c r="B152" s="62" t="s">
        <v>1028</v>
      </c>
      <c r="C152" s="62" t="s">
        <v>863</v>
      </c>
      <c r="D152" s="62" t="s">
        <v>863</v>
      </c>
      <c r="E152" s="134">
        <v>1883</v>
      </c>
      <c r="F152" s="62">
        <v>24070</v>
      </c>
      <c r="G152" s="62">
        <v>-100.98699999999999</v>
      </c>
      <c r="H152" s="62">
        <v>22.175999999999998</v>
      </c>
      <c r="I152" s="62">
        <v>129.19999999999999</v>
      </c>
      <c r="J152" s="298">
        <v>151.19999999999999</v>
      </c>
      <c r="K152" s="62">
        <v>168.9</v>
      </c>
      <c r="N152" s="139" t="s">
        <v>426</v>
      </c>
      <c r="P152" s="138">
        <v>53.340000000000046</v>
      </c>
      <c r="Q152" s="63">
        <v>93.95129519999999</v>
      </c>
      <c r="R152" s="63">
        <v>119.31814490399999</v>
      </c>
      <c r="T152" s="62" t="s">
        <v>880</v>
      </c>
      <c r="U152" s="62" t="s">
        <v>880</v>
      </c>
    </row>
    <row r="153" spans="2:21" ht="15.6">
      <c r="B153" s="62" t="s">
        <v>1046</v>
      </c>
      <c r="C153" s="62" t="s">
        <v>1050</v>
      </c>
      <c r="D153" s="62" t="s">
        <v>789</v>
      </c>
      <c r="E153" s="134">
        <v>48</v>
      </c>
      <c r="G153" s="62">
        <v>-109.48699999999999</v>
      </c>
      <c r="H153" s="62">
        <v>27.068000000000001</v>
      </c>
      <c r="I153" s="62">
        <v>130.47</v>
      </c>
      <c r="J153" s="298">
        <v>151.63999999999999</v>
      </c>
      <c r="K153" s="62">
        <v>169.84</v>
      </c>
      <c r="N153" s="136" t="s">
        <v>337</v>
      </c>
      <c r="P153" s="138">
        <v>53.495222222222267</v>
      </c>
      <c r="Q153" s="63">
        <v>94.224698439999997</v>
      </c>
      <c r="R153" s="63">
        <v>119.6653670188</v>
      </c>
      <c r="T153" s="62" t="s">
        <v>830</v>
      </c>
      <c r="U153" s="62" t="s">
        <v>830</v>
      </c>
    </row>
    <row r="154" spans="2:21" ht="15.6">
      <c r="B154" s="62" t="s">
        <v>991</v>
      </c>
      <c r="C154" s="62" t="s">
        <v>1051</v>
      </c>
      <c r="D154" s="62" t="s">
        <v>695</v>
      </c>
      <c r="E154" s="134">
        <v>25</v>
      </c>
      <c r="F154" s="62" t="s">
        <v>1052</v>
      </c>
      <c r="G154" s="62">
        <v>-96.134</v>
      </c>
      <c r="H154" s="62">
        <v>15.749000000000001</v>
      </c>
      <c r="I154" s="62">
        <v>106.5</v>
      </c>
      <c r="J154" s="298">
        <v>151.9</v>
      </c>
      <c r="K154" s="62">
        <v>185.3</v>
      </c>
      <c r="N154" s="136" t="s">
        <v>428</v>
      </c>
      <c r="P154" s="138">
        <v>53.586944444444491</v>
      </c>
      <c r="Q154" s="63">
        <v>94.386254900000012</v>
      </c>
      <c r="R154" s="63">
        <v>119.87054372300001</v>
      </c>
      <c r="T154" s="62" t="s">
        <v>947</v>
      </c>
      <c r="U154" s="62" t="s">
        <v>947</v>
      </c>
    </row>
    <row r="155" spans="2:21" ht="15.6">
      <c r="B155" s="62" t="s">
        <v>1038</v>
      </c>
      <c r="C155" s="62" t="s">
        <v>1053</v>
      </c>
      <c r="D155" s="62" t="s">
        <v>789</v>
      </c>
      <c r="E155" s="134">
        <v>38</v>
      </c>
      <c r="F155" s="62">
        <v>26020</v>
      </c>
      <c r="G155" s="62" t="s">
        <v>1054</v>
      </c>
      <c r="H155" s="62">
        <v>27.372</v>
      </c>
      <c r="I155" s="62">
        <v>131</v>
      </c>
      <c r="J155" s="298">
        <v>152</v>
      </c>
      <c r="K155" s="62">
        <v>168.9</v>
      </c>
      <c r="N155" s="136" t="s">
        <v>337</v>
      </c>
      <c r="P155" s="138">
        <v>53.62222222222227</v>
      </c>
      <c r="Q155" s="63">
        <v>94.448391999999998</v>
      </c>
      <c r="R155" s="63">
        <v>119.94945783999999</v>
      </c>
      <c r="T155" s="62" t="s">
        <v>1055</v>
      </c>
      <c r="U155" s="62" t="s">
        <v>1055</v>
      </c>
    </row>
    <row r="156" spans="2:21" ht="15.6">
      <c r="B156" s="62" t="s">
        <v>840</v>
      </c>
      <c r="C156" s="62" t="s">
        <v>1056</v>
      </c>
      <c r="D156" s="62" t="s">
        <v>710</v>
      </c>
      <c r="E156" s="134">
        <v>1824</v>
      </c>
      <c r="F156" s="62">
        <v>10020</v>
      </c>
      <c r="G156" s="62">
        <v>-105.724</v>
      </c>
      <c r="H156" s="62">
        <v>25.332000000000001</v>
      </c>
      <c r="I156" s="62">
        <v>133.5</v>
      </c>
      <c r="J156" s="298">
        <v>152.1</v>
      </c>
      <c r="K156" s="62">
        <v>167.1</v>
      </c>
      <c r="N156" s="136" t="s">
        <v>426</v>
      </c>
      <c r="P156" s="138">
        <v>53.657500000000049</v>
      </c>
      <c r="Q156" s="63">
        <v>94.510529099999999</v>
      </c>
      <c r="R156" s="63">
        <v>120.028371957</v>
      </c>
      <c r="T156" s="62" t="s">
        <v>934</v>
      </c>
      <c r="U156" s="62" t="s">
        <v>934</v>
      </c>
    </row>
    <row r="157" spans="2:21" ht="15.6">
      <c r="B157" s="62" t="s">
        <v>1055</v>
      </c>
      <c r="C157" s="62" t="s">
        <v>1057</v>
      </c>
      <c r="D157" s="62" t="s">
        <v>874</v>
      </c>
      <c r="E157" s="134">
        <v>32</v>
      </c>
      <c r="G157" s="62">
        <v>-97.85</v>
      </c>
      <c r="H157" s="62">
        <v>22.248999999999999</v>
      </c>
      <c r="I157" s="62">
        <v>127.26</v>
      </c>
      <c r="J157" s="298">
        <v>152.69999999999999</v>
      </c>
      <c r="K157" s="62">
        <v>180.1</v>
      </c>
      <c r="N157" s="136" t="s">
        <v>426</v>
      </c>
      <c r="P157" s="138">
        <v>53.869166666666707</v>
      </c>
      <c r="Q157" s="63">
        <v>94.883351699999992</v>
      </c>
      <c r="R157" s="63">
        <v>120.501856659</v>
      </c>
      <c r="T157" s="62" t="s">
        <v>1058</v>
      </c>
      <c r="U157" s="62" t="s">
        <v>1058</v>
      </c>
    </row>
    <row r="158" spans="2:21" ht="15.6">
      <c r="B158" s="62" t="s">
        <v>1059</v>
      </c>
      <c r="C158" s="62" t="s">
        <v>1060</v>
      </c>
      <c r="D158" s="62" t="s">
        <v>705</v>
      </c>
      <c r="E158" s="134">
        <v>1259</v>
      </c>
      <c r="F158" s="62">
        <v>30120</v>
      </c>
      <c r="G158" s="62">
        <v>-97.097999999999999</v>
      </c>
      <c r="H158" s="62">
        <v>18.866</v>
      </c>
      <c r="I158" s="62">
        <v>129.80000000000001</v>
      </c>
      <c r="J158" s="298">
        <v>152.69999999999999</v>
      </c>
      <c r="K158" s="62">
        <v>171.1</v>
      </c>
      <c r="N158" s="136" t="s">
        <v>427</v>
      </c>
      <c r="P158" s="138">
        <v>53.869166666666707</v>
      </c>
      <c r="Q158" s="63">
        <v>94.883351699999992</v>
      </c>
      <c r="R158" s="63">
        <v>120.501856659</v>
      </c>
      <c r="T158" s="62" t="s">
        <v>1061</v>
      </c>
      <c r="U158" s="62" t="s">
        <v>1061</v>
      </c>
    </row>
    <row r="159" spans="2:21" ht="15.6">
      <c r="B159" s="62" t="s">
        <v>735</v>
      </c>
      <c r="C159" s="62" t="s">
        <v>1062</v>
      </c>
      <c r="D159" s="62" t="s">
        <v>755</v>
      </c>
      <c r="E159" s="134">
        <v>3</v>
      </c>
      <c r="F159" s="62" t="s">
        <v>1063</v>
      </c>
      <c r="G159" s="62">
        <v>-111.83</v>
      </c>
      <c r="H159" s="62">
        <v>24.48</v>
      </c>
      <c r="I159" s="62">
        <v>118.6</v>
      </c>
      <c r="J159" s="298">
        <v>153.30000000000001</v>
      </c>
      <c r="K159" s="62">
        <v>180.7</v>
      </c>
      <c r="N159" s="136" t="s">
        <v>427</v>
      </c>
      <c r="P159" s="138">
        <v>54.080833333333381</v>
      </c>
      <c r="Q159" s="63">
        <v>95.256174300000012</v>
      </c>
      <c r="R159" s="63">
        <v>120.97534136100002</v>
      </c>
      <c r="T159" s="62" t="s">
        <v>942</v>
      </c>
      <c r="U159" s="62" t="s">
        <v>942</v>
      </c>
    </row>
    <row r="160" spans="2:21" ht="15.6">
      <c r="B160" s="62" t="s">
        <v>1061</v>
      </c>
      <c r="C160" s="62" t="s">
        <v>1064</v>
      </c>
      <c r="D160" s="62" t="s">
        <v>874</v>
      </c>
      <c r="E160" s="134">
        <v>14</v>
      </c>
      <c r="G160" s="62">
        <v>-97.872</v>
      </c>
      <c r="H160" s="62">
        <v>22.338999999999999</v>
      </c>
      <c r="I160" s="62">
        <v>128.07</v>
      </c>
      <c r="J160" s="298">
        <v>153.58000000000001</v>
      </c>
      <c r="K160" s="62">
        <v>181.07</v>
      </c>
      <c r="N160" s="136" t="s">
        <v>426</v>
      </c>
      <c r="P160" s="138">
        <v>54.179611111111164</v>
      </c>
      <c r="Q160" s="63">
        <v>95.430158180000006</v>
      </c>
      <c r="R160" s="63">
        <v>121.19630088860001</v>
      </c>
      <c r="T160" s="62" t="s">
        <v>872</v>
      </c>
      <c r="U160" s="62" t="s">
        <v>872</v>
      </c>
    </row>
    <row r="161" spans="2:21" ht="15.6">
      <c r="B161" s="62" t="s">
        <v>1065</v>
      </c>
      <c r="C161" s="62" t="s">
        <v>1066</v>
      </c>
      <c r="D161" s="62" t="s">
        <v>911</v>
      </c>
      <c r="E161" s="134">
        <v>27</v>
      </c>
      <c r="F161" s="62">
        <v>31036</v>
      </c>
      <c r="G161" s="62">
        <v>-88.215999999999994</v>
      </c>
      <c r="H161" s="62">
        <v>20.693000000000001</v>
      </c>
      <c r="I161" s="62">
        <v>107.8</v>
      </c>
      <c r="J161" s="298">
        <v>153.6</v>
      </c>
      <c r="K161" s="62">
        <v>189.3</v>
      </c>
      <c r="N161" s="136" t="s">
        <v>426</v>
      </c>
      <c r="P161" s="138">
        <v>54.18666666666671</v>
      </c>
      <c r="Q161" s="63">
        <v>95.442585600000001</v>
      </c>
      <c r="R161" s="63">
        <v>121.21208371200001</v>
      </c>
      <c r="T161" s="62" t="s">
        <v>964</v>
      </c>
      <c r="U161" s="62" t="s">
        <v>964</v>
      </c>
    </row>
    <row r="162" spans="2:21" ht="15.6">
      <c r="B162" s="62" t="s">
        <v>1067</v>
      </c>
      <c r="C162" s="62" t="s">
        <v>1068</v>
      </c>
      <c r="D162" s="62" t="s">
        <v>705</v>
      </c>
      <c r="E162" s="134">
        <v>21</v>
      </c>
      <c r="G162" s="62">
        <v>-96.403000000000006</v>
      </c>
      <c r="H162" s="62">
        <v>19.727</v>
      </c>
      <c r="I162" s="62">
        <v>133.47999999999999</v>
      </c>
      <c r="J162" s="298">
        <v>153.94999999999999</v>
      </c>
      <c r="K162" s="62">
        <v>170.29</v>
      </c>
      <c r="N162" s="136" t="s">
        <v>337</v>
      </c>
      <c r="P162" s="138">
        <v>54.310138888888929</v>
      </c>
      <c r="Q162" s="63">
        <v>95.660065449999991</v>
      </c>
      <c r="R162" s="63">
        <v>121.48828312149999</v>
      </c>
      <c r="T162" s="62" t="s">
        <v>1069</v>
      </c>
      <c r="U162" s="62" t="s">
        <v>1069</v>
      </c>
    </row>
    <row r="163" spans="2:21" ht="15.6">
      <c r="B163" s="62" t="s">
        <v>1069</v>
      </c>
      <c r="C163" s="62" t="s">
        <v>1070</v>
      </c>
      <c r="D163" s="62" t="s">
        <v>874</v>
      </c>
      <c r="E163" s="134">
        <v>6</v>
      </c>
      <c r="F163" s="62">
        <v>28110</v>
      </c>
      <c r="G163" s="62">
        <v>-97.924999999999997</v>
      </c>
      <c r="H163" s="62">
        <v>22.387</v>
      </c>
      <c r="I163" s="62">
        <v>128.80000000000001</v>
      </c>
      <c r="J163" s="298">
        <v>154.9</v>
      </c>
      <c r="K163" s="62">
        <v>181.9</v>
      </c>
      <c r="N163" s="136" t="s">
        <v>426</v>
      </c>
      <c r="P163" s="138">
        <v>54.645277777777828</v>
      </c>
      <c r="Q163" s="63">
        <v>96.250367900000001</v>
      </c>
      <c r="R163" s="63">
        <v>122.23796723300001</v>
      </c>
      <c r="T163" s="62" t="s">
        <v>690</v>
      </c>
      <c r="U163" s="62" t="s">
        <v>690</v>
      </c>
    </row>
    <row r="164" spans="2:21" ht="15.6">
      <c r="B164" s="62" t="s">
        <v>835</v>
      </c>
      <c r="C164" s="62" t="s">
        <v>1071</v>
      </c>
      <c r="D164" s="62" t="s">
        <v>710</v>
      </c>
      <c r="E164" s="134">
        <v>1123</v>
      </c>
      <c r="G164" s="62">
        <v>-103.502</v>
      </c>
      <c r="H164" s="62">
        <v>25.588000000000001</v>
      </c>
      <c r="I164" s="62">
        <v>132.12</v>
      </c>
      <c r="J164" s="298">
        <v>155.18</v>
      </c>
      <c r="K164" s="62">
        <v>175.05</v>
      </c>
      <c r="N164" s="136" t="s">
        <v>426</v>
      </c>
      <c r="P164" s="138">
        <v>54.744055555555612</v>
      </c>
      <c r="Q164" s="63">
        <v>96.424351780000009</v>
      </c>
      <c r="R164" s="63">
        <v>122.45892676060001</v>
      </c>
      <c r="T164" s="62" t="s">
        <v>952</v>
      </c>
      <c r="U164" s="62" t="s">
        <v>952</v>
      </c>
    </row>
    <row r="165" spans="2:21" ht="15.6">
      <c r="B165" s="62" t="s">
        <v>817</v>
      </c>
      <c r="C165" s="62" t="s">
        <v>1072</v>
      </c>
      <c r="D165" s="62" t="s">
        <v>925</v>
      </c>
      <c r="E165" s="134">
        <v>1123</v>
      </c>
      <c r="F165" s="62">
        <v>5040</v>
      </c>
      <c r="G165" s="62">
        <v>-103.416</v>
      </c>
      <c r="H165" s="62">
        <v>25.52</v>
      </c>
      <c r="I165" s="62">
        <v>133</v>
      </c>
      <c r="J165" s="298">
        <v>156.4</v>
      </c>
      <c r="K165" s="62">
        <v>175.1</v>
      </c>
      <c r="N165" s="136" t="s">
        <v>426</v>
      </c>
      <c r="P165" s="138">
        <v>55.174444444444497</v>
      </c>
      <c r="Q165" s="63">
        <v>97.182424400000002</v>
      </c>
      <c r="R165" s="63">
        <v>123.42167898800001</v>
      </c>
      <c r="T165" s="62" t="s">
        <v>703</v>
      </c>
      <c r="U165" s="62" t="s">
        <v>703</v>
      </c>
    </row>
    <row r="166" spans="2:21" ht="15.6">
      <c r="B166" s="62" t="s">
        <v>900</v>
      </c>
      <c r="C166" s="62" t="s">
        <v>1073</v>
      </c>
      <c r="D166" s="62" t="s">
        <v>700</v>
      </c>
      <c r="E166" s="134">
        <v>1984</v>
      </c>
      <c r="F166" s="62">
        <v>11024</v>
      </c>
      <c r="G166" s="62">
        <v>-101.26600000000001</v>
      </c>
      <c r="H166" s="62">
        <v>21.013999999999999</v>
      </c>
      <c r="I166" s="62">
        <v>137.9</v>
      </c>
      <c r="J166" s="298">
        <v>157</v>
      </c>
      <c r="K166" s="62">
        <v>171.5</v>
      </c>
      <c r="N166" s="136" t="s">
        <v>337</v>
      </c>
      <c r="P166" s="138">
        <v>55.386111111111163</v>
      </c>
      <c r="Q166" s="63">
        <v>97.555246999999994</v>
      </c>
      <c r="R166" s="63">
        <v>123.89516368999999</v>
      </c>
      <c r="T166" s="62" t="s">
        <v>1003</v>
      </c>
      <c r="U166" s="62" t="s">
        <v>1003</v>
      </c>
    </row>
    <row r="167" spans="2:21" ht="15.6">
      <c r="B167" s="62" t="s">
        <v>1074</v>
      </c>
      <c r="C167" s="62" t="s">
        <v>1075</v>
      </c>
      <c r="D167" s="62" t="s">
        <v>911</v>
      </c>
      <c r="E167" s="134">
        <v>12</v>
      </c>
      <c r="F167" s="62">
        <v>31019</v>
      </c>
      <c r="G167" s="62">
        <v>-89.652000000000001</v>
      </c>
      <c r="H167" s="62">
        <v>20.946999999999999</v>
      </c>
      <c r="I167" s="62">
        <v>123.1</v>
      </c>
      <c r="J167" s="298">
        <v>164.2</v>
      </c>
      <c r="K167" s="62">
        <v>197.3</v>
      </c>
      <c r="N167" s="136" t="s">
        <v>426</v>
      </c>
      <c r="P167" s="138">
        <v>57.926111111111162</v>
      </c>
      <c r="Q167" s="63">
        <v>102.0291182</v>
      </c>
      <c r="R167" s="63">
        <v>129.57698011400001</v>
      </c>
      <c r="T167" s="62" t="s">
        <v>1048</v>
      </c>
      <c r="U167" s="62" t="s">
        <v>1048</v>
      </c>
    </row>
    <row r="168" spans="2:21" ht="15.6">
      <c r="B168" s="62" t="s">
        <v>1058</v>
      </c>
      <c r="C168" s="62" t="s">
        <v>1076</v>
      </c>
      <c r="D168" s="62" t="s">
        <v>874</v>
      </c>
      <c r="E168" s="134">
        <v>3</v>
      </c>
      <c r="F168" s="62" t="s">
        <v>1077</v>
      </c>
      <c r="G168" s="62">
        <v>-97.503</v>
      </c>
      <c r="H168" s="62">
        <v>25.869</v>
      </c>
      <c r="I168" s="62">
        <v>113.2</v>
      </c>
      <c r="J168" s="298">
        <v>164.6</v>
      </c>
      <c r="K168" s="62">
        <v>204.7</v>
      </c>
      <c r="N168" s="136" t="s">
        <v>426</v>
      </c>
      <c r="P168" s="138">
        <v>58.06722222222227</v>
      </c>
      <c r="Q168" s="63">
        <v>102.2776666</v>
      </c>
      <c r="R168" s="63">
        <v>129.89263658199999</v>
      </c>
      <c r="T168" s="62" t="s">
        <v>1067</v>
      </c>
      <c r="U168" s="62" t="s">
        <v>1067</v>
      </c>
    </row>
    <row r="169" spans="2:21" ht="15.6">
      <c r="B169" s="62" t="s">
        <v>729</v>
      </c>
      <c r="C169" s="62" t="s">
        <v>1078</v>
      </c>
      <c r="D169" s="62" t="s">
        <v>755</v>
      </c>
      <c r="E169" s="134">
        <v>24</v>
      </c>
      <c r="F169" s="62">
        <v>3026</v>
      </c>
      <c r="G169" s="62" t="s">
        <v>1079</v>
      </c>
      <c r="H169" s="62">
        <v>24.129000000000001</v>
      </c>
      <c r="I169" s="62">
        <v>124.8</v>
      </c>
      <c r="J169" s="298">
        <v>165</v>
      </c>
      <c r="K169" s="62">
        <v>195</v>
      </c>
      <c r="N169" s="136" t="s">
        <v>427</v>
      </c>
      <c r="P169" s="138">
        <v>58.208333333333385</v>
      </c>
      <c r="Q169" s="63">
        <v>102.52621500000001</v>
      </c>
      <c r="R169" s="63">
        <v>130.20829305000001</v>
      </c>
      <c r="T169" s="62" t="s">
        <v>1001</v>
      </c>
      <c r="U169" s="62" t="s">
        <v>1001</v>
      </c>
    </row>
    <row r="170" spans="2:21" ht="15.6">
      <c r="B170" s="62" t="s">
        <v>950</v>
      </c>
      <c r="C170" s="62" t="s">
        <v>1080</v>
      </c>
      <c r="D170" s="62" t="s">
        <v>816</v>
      </c>
      <c r="E170" s="134">
        <v>3</v>
      </c>
      <c r="F170" s="62" t="s">
        <v>1081</v>
      </c>
      <c r="G170" s="62">
        <v>-102.191</v>
      </c>
      <c r="H170" s="62">
        <v>17.963000000000001</v>
      </c>
      <c r="I170" s="62">
        <v>126.2</v>
      </c>
      <c r="J170" s="298">
        <v>165.2</v>
      </c>
      <c r="K170" s="62">
        <v>194.2</v>
      </c>
      <c r="N170" s="136" t="s">
        <v>428</v>
      </c>
      <c r="P170" s="138">
        <v>58.278888888888929</v>
      </c>
      <c r="Q170" s="63">
        <v>102.6504892</v>
      </c>
      <c r="R170" s="63">
        <v>130.366121284</v>
      </c>
      <c r="T170" s="62" t="s">
        <v>1059</v>
      </c>
      <c r="U170" s="62" t="s">
        <v>1059</v>
      </c>
    </row>
    <row r="171" spans="2:21" ht="15.6">
      <c r="B171" s="62" t="s">
        <v>1036</v>
      </c>
      <c r="C171" s="62" t="s">
        <v>1082</v>
      </c>
      <c r="D171" s="62" t="s">
        <v>946</v>
      </c>
      <c r="E171" s="134">
        <v>2</v>
      </c>
      <c r="F171" s="62">
        <v>25062</v>
      </c>
      <c r="G171" s="62">
        <v>-106.411</v>
      </c>
      <c r="H171" s="62">
        <v>23.216999999999999</v>
      </c>
      <c r="I171" s="62">
        <v>124.6</v>
      </c>
      <c r="J171" s="298">
        <v>172.6</v>
      </c>
      <c r="K171" s="62">
        <v>207.5</v>
      </c>
      <c r="N171" s="136" t="s">
        <v>337</v>
      </c>
      <c r="P171" s="138">
        <v>60.8894444444445</v>
      </c>
      <c r="Q171" s="63">
        <v>107.2486346</v>
      </c>
      <c r="R171" s="63">
        <v>136.205765942</v>
      </c>
      <c r="T171" s="62" t="s">
        <v>841</v>
      </c>
      <c r="U171" s="62" t="s">
        <v>841</v>
      </c>
    </row>
    <row r="172" spans="2:21" ht="15.6">
      <c r="B172" s="62" t="s">
        <v>719</v>
      </c>
      <c r="C172" s="62" t="s">
        <v>1083</v>
      </c>
      <c r="D172" s="62" t="s">
        <v>755</v>
      </c>
      <c r="E172" s="134">
        <v>21</v>
      </c>
      <c r="G172" s="62" t="s">
        <v>1084</v>
      </c>
      <c r="H172" s="62">
        <v>22.890999999999998</v>
      </c>
      <c r="I172" s="62">
        <v>136.19999999999999</v>
      </c>
      <c r="J172" s="298">
        <v>173.66</v>
      </c>
      <c r="K172" s="62">
        <v>202.84</v>
      </c>
      <c r="N172" s="299" t="s">
        <v>427</v>
      </c>
      <c r="P172" s="138">
        <v>61.26338888888894</v>
      </c>
      <c r="Q172" s="63">
        <v>107.90728786</v>
      </c>
      <c r="R172" s="63">
        <v>137.0422555822</v>
      </c>
      <c r="T172" s="62" t="s">
        <v>938</v>
      </c>
      <c r="U172" s="62" t="s">
        <v>938</v>
      </c>
    </row>
    <row r="173" spans="2:21" ht="15.6">
      <c r="B173" s="62" t="s">
        <v>1085</v>
      </c>
      <c r="C173" s="62" t="s">
        <v>705</v>
      </c>
      <c r="D173" s="62" t="s">
        <v>705</v>
      </c>
      <c r="E173" s="134">
        <v>16</v>
      </c>
      <c r="F173" s="62">
        <v>30192</v>
      </c>
      <c r="G173" s="62">
        <v>-96.111000000000004</v>
      </c>
      <c r="H173" s="62">
        <v>19.143000000000001</v>
      </c>
      <c r="I173" s="62">
        <v>161.19999999999999</v>
      </c>
      <c r="J173" s="298">
        <v>180</v>
      </c>
      <c r="K173" s="62">
        <v>193.8</v>
      </c>
      <c r="N173" s="136" t="s">
        <v>337</v>
      </c>
      <c r="P173" s="138">
        <v>63.500000000000057</v>
      </c>
      <c r="Q173" s="63">
        <v>111.84678</v>
      </c>
      <c r="R173" s="63">
        <v>142.0454106</v>
      </c>
      <c r="T173" s="62" t="s">
        <v>1085</v>
      </c>
      <c r="U173" s="62" t="s">
        <v>1085</v>
      </c>
    </row>
    <row r="174" spans="2:21" ht="15.6">
      <c r="B174" s="62" t="s">
        <v>739</v>
      </c>
      <c r="C174" s="62" t="s">
        <v>1086</v>
      </c>
      <c r="D174" s="62" t="s">
        <v>986</v>
      </c>
      <c r="E174" s="134">
        <v>10</v>
      </c>
      <c r="G174" s="62">
        <v>-109.702</v>
      </c>
      <c r="H174" s="62">
        <v>23.064</v>
      </c>
      <c r="I174" s="62">
        <v>139.87</v>
      </c>
      <c r="J174" s="298">
        <v>181.17</v>
      </c>
      <c r="K174" s="62">
        <v>212.9</v>
      </c>
      <c r="N174" s="136" t="s">
        <v>427</v>
      </c>
      <c r="P174" s="138">
        <v>63.912750000000052</v>
      </c>
      <c r="Q174" s="63">
        <v>112.57378406999999</v>
      </c>
      <c r="R174" s="63">
        <v>142.96870576889998</v>
      </c>
      <c r="T174" s="62" t="s">
        <v>957</v>
      </c>
      <c r="U174" s="62" t="s">
        <v>957</v>
      </c>
    </row>
    <row r="175" spans="2:21" ht="15.6">
      <c r="B175" s="62" t="s">
        <v>829</v>
      </c>
      <c r="C175" s="62" t="s">
        <v>1087</v>
      </c>
      <c r="D175" s="62" t="s">
        <v>878</v>
      </c>
      <c r="E175" s="134">
        <v>2244</v>
      </c>
      <c r="F175" s="62">
        <v>6018</v>
      </c>
      <c r="G175" s="62">
        <v>-104.319</v>
      </c>
      <c r="H175" s="62">
        <v>19.044</v>
      </c>
      <c r="I175" s="62">
        <v>137.19999999999999</v>
      </c>
      <c r="J175" s="298">
        <v>184.2</v>
      </c>
      <c r="K175" s="62">
        <v>218.3</v>
      </c>
      <c r="N175" s="136" t="s">
        <v>428</v>
      </c>
      <c r="P175" s="138">
        <v>64.981666666666712</v>
      </c>
      <c r="Q175" s="63">
        <v>114.4565382</v>
      </c>
      <c r="R175" s="63">
        <v>145.35980351399999</v>
      </c>
      <c r="T175" s="62" t="s">
        <v>976</v>
      </c>
      <c r="U175" s="62" t="s">
        <v>976</v>
      </c>
    </row>
    <row r="176" spans="2:21" ht="15.6">
      <c r="B176" s="62" t="s">
        <v>1088</v>
      </c>
      <c r="C176" s="62" t="s">
        <v>1089</v>
      </c>
      <c r="D176" s="62" t="s">
        <v>911</v>
      </c>
      <c r="E176" s="134">
        <v>0</v>
      </c>
      <c r="F176" s="62">
        <v>31023</v>
      </c>
      <c r="G176" s="62">
        <v>-89.653999999999996</v>
      </c>
      <c r="H176" s="62">
        <v>21.277000000000001</v>
      </c>
      <c r="I176" s="62">
        <v>130</v>
      </c>
      <c r="J176" s="298">
        <v>189.6</v>
      </c>
      <c r="K176" s="62">
        <v>231.4</v>
      </c>
      <c r="N176" s="136" t="s">
        <v>426</v>
      </c>
      <c r="P176" s="138">
        <v>66.886666666666713</v>
      </c>
      <c r="Q176" s="63">
        <v>117.8119416</v>
      </c>
      <c r="R176" s="63">
        <v>149.621165832</v>
      </c>
      <c r="T176" s="62" t="s">
        <v>1074</v>
      </c>
      <c r="U176" s="62" t="s">
        <v>1074</v>
      </c>
    </row>
    <row r="177" spans="2:21" ht="15.6">
      <c r="B177" s="62" t="s">
        <v>1021</v>
      </c>
      <c r="C177" s="62" t="s">
        <v>1090</v>
      </c>
      <c r="D177" s="62" t="s">
        <v>1008</v>
      </c>
      <c r="E177" s="134">
        <v>11</v>
      </c>
      <c r="G177" s="62">
        <v>-87.108999999999995</v>
      </c>
      <c r="H177" s="62">
        <v>20.63</v>
      </c>
      <c r="I177" s="62">
        <v>131.63999999999999</v>
      </c>
      <c r="J177" s="298">
        <v>190.63</v>
      </c>
      <c r="K177" s="62">
        <v>236.21</v>
      </c>
      <c r="N177" s="136" t="s">
        <v>426</v>
      </c>
      <c r="P177" s="138">
        <v>67.250027777777831</v>
      </c>
      <c r="Q177" s="63">
        <v>118.45195373</v>
      </c>
      <c r="R177" s="63">
        <v>150.4339812371</v>
      </c>
      <c r="T177" s="62" t="s">
        <v>1088</v>
      </c>
      <c r="U177" s="62" t="s">
        <v>1088</v>
      </c>
    </row>
    <row r="178" spans="2:21" ht="15.6">
      <c r="B178" s="62" t="s">
        <v>808</v>
      </c>
      <c r="C178" s="62" t="s">
        <v>1091</v>
      </c>
      <c r="D178" s="62" t="s">
        <v>925</v>
      </c>
      <c r="E178" s="134">
        <v>247</v>
      </c>
      <c r="F178" s="62">
        <v>5025</v>
      </c>
      <c r="G178" s="62">
        <v>-100.54900000000001</v>
      </c>
      <c r="H178" s="62">
        <v>28.684000000000001</v>
      </c>
      <c r="I178" s="62">
        <v>171.8</v>
      </c>
      <c r="J178" s="298">
        <v>193.6</v>
      </c>
      <c r="K178" s="62">
        <v>209.1</v>
      </c>
      <c r="N178" s="136" t="s">
        <v>426</v>
      </c>
      <c r="P178" s="138">
        <v>68.297777777777839</v>
      </c>
      <c r="Q178" s="63">
        <v>120.2974256</v>
      </c>
      <c r="R178" s="63">
        <v>152.77773051200001</v>
      </c>
      <c r="T178" s="62" t="s">
        <v>909</v>
      </c>
      <c r="U178" s="62" t="s">
        <v>909</v>
      </c>
    </row>
    <row r="179" spans="2:21" ht="15.6">
      <c r="B179" s="62" t="s">
        <v>1012</v>
      </c>
      <c r="C179" s="62" t="s">
        <v>1092</v>
      </c>
      <c r="D179" s="62" t="s">
        <v>1008</v>
      </c>
      <c r="E179" s="134">
        <v>1</v>
      </c>
      <c r="G179" s="62">
        <v>-86.852000000000004</v>
      </c>
      <c r="H179" s="62">
        <v>21.03</v>
      </c>
      <c r="I179" s="62">
        <v>131.51</v>
      </c>
      <c r="J179" s="298">
        <v>195.92</v>
      </c>
      <c r="K179" s="62">
        <v>241.09</v>
      </c>
      <c r="N179" s="136" t="s">
        <v>426</v>
      </c>
      <c r="P179" s="138">
        <v>69.116222222222277</v>
      </c>
      <c r="Q179" s="63">
        <v>121.73900631999999</v>
      </c>
      <c r="R179" s="63">
        <v>154.6085380264</v>
      </c>
      <c r="T179" s="62" t="s">
        <v>1065</v>
      </c>
      <c r="U179" s="62" t="s">
        <v>1065</v>
      </c>
    </row>
    <row r="180" spans="2:21" ht="15.6">
      <c r="B180" s="62" t="s">
        <v>1016</v>
      </c>
      <c r="C180" s="62" t="s">
        <v>1093</v>
      </c>
      <c r="D180" s="62" t="s">
        <v>1008</v>
      </c>
      <c r="E180" s="134">
        <v>8</v>
      </c>
      <c r="F180" s="62">
        <v>23005</v>
      </c>
      <c r="G180" s="62">
        <v>-86.91</v>
      </c>
      <c r="H180" s="62">
        <v>20.431999999999999</v>
      </c>
      <c r="I180" s="62">
        <v>135.4</v>
      </c>
      <c r="J180" s="298">
        <v>198.7</v>
      </c>
      <c r="K180" s="62">
        <v>245.5</v>
      </c>
      <c r="N180" s="136" t="s">
        <v>426</v>
      </c>
      <c r="P180" s="138">
        <v>70.096944444444503</v>
      </c>
      <c r="Q180" s="63">
        <v>123.46641769999999</v>
      </c>
      <c r="R180" s="63">
        <v>156.80235047899998</v>
      </c>
      <c r="T180" s="62" t="s">
        <v>992</v>
      </c>
      <c r="U180" s="62" t="s">
        <v>992</v>
      </c>
    </row>
    <row r="181" spans="2:21" ht="15.6">
      <c r="B181" s="62" t="s">
        <v>1019</v>
      </c>
      <c r="C181" s="62" t="s">
        <v>1094</v>
      </c>
      <c r="D181" s="62" t="s">
        <v>1008</v>
      </c>
      <c r="E181" s="134">
        <v>3</v>
      </c>
      <c r="F181" s="62" t="s">
        <v>1095</v>
      </c>
      <c r="G181" s="62">
        <v>-86.741</v>
      </c>
      <c r="H181" s="62">
        <v>21.248999999999999</v>
      </c>
      <c r="I181" s="62">
        <v>138</v>
      </c>
      <c r="J181" s="298">
        <v>199.9</v>
      </c>
      <c r="K181" s="62">
        <v>239.5</v>
      </c>
      <c r="N181" s="136" t="s">
        <v>426</v>
      </c>
      <c r="P181" s="138">
        <v>70.520277777777849</v>
      </c>
      <c r="Q181" s="63">
        <v>124.21206290000001</v>
      </c>
      <c r="R181" s="63">
        <v>157.749319883</v>
      </c>
      <c r="T181" s="62" t="s">
        <v>971</v>
      </c>
      <c r="U181" s="62" t="s">
        <v>971</v>
      </c>
    </row>
    <row r="182" spans="2:21" ht="15.6">
      <c r="B182" s="62" t="s">
        <v>826</v>
      </c>
      <c r="C182" s="62" t="s">
        <v>1096</v>
      </c>
      <c r="D182" s="62" t="s">
        <v>878</v>
      </c>
      <c r="E182" s="134">
        <v>900</v>
      </c>
      <c r="F182" s="62" t="s">
        <v>1097</v>
      </c>
      <c r="G182" s="62">
        <v>-110.98</v>
      </c>
      <c r="H182" s="62">
        <v>18.8</v>
      </c>
      <c r="I182" s="62">
        <v>169</v>
      </c>
      <c r="J182" s="298">
        <v>215</v>
      </c>
      <c r="K182" s="62">
        <v>248.1</v>
      </c>
      <c r="N182" s="136" t="s">
        <v>428</v>
      </c>
      <c r="P182" s="138">
        <v>75.847222222222285</v>
      </c>
      <c r="Q182" s="63">
        <v>133.594765</v>
      </c>
      <c r="R182" s="63">
        <v>169.66535155</v>
      </c>
      <c r="T182" s="62" t="s">
        <v>1000</v>
      </c>
      <c r="U182" s="62" t="s">
        <v>1000</v>
      </c>
    </row>
    <row r="183" spans="2:21">
      <c r="T183" s="62" t="s">
        <v>1098</v>
      </c>
    </row>
  </sheetData>
  <autoFilter ref="B6:R183" xr:uid="{491C85E2-2D53-42C5-B426-F3FDF43F87DC}">
    <sortState xmlns:xlrd2="http://schemas.microsoft.com/office/spreadsheetml/2017/richdata2" ref="B7:R183">
      <sortCondition ref="J6:J183"/>
    </sortState>
  </autoFilter>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335A8-4154-4018-9CA2-078ADBAD15A0}">
  <dimension ref="A1:Z20"/>
  <sheetViews>
    <sheetView workbookViewId="0"/>
  </sheetViews>
  <sheetFormatPr baseColWidth="10" defaultColWidth="9.109375" defaultRowHeight="14.4"/>
  <cols>
    <col min="2" max="26" width="11.6640625" customWidth="1"/>
  </cols>
  <sheetData>
    <row r="1" spans="1:26">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row>
    <row r="2" spans="1:26">
      <c r="A2">
        <v>2</v>
      </c>
      <c r="B2" s="588" t="s">
        <v>1099</v>
      </c>
      <c r="C2" s="589"/>
      <c r="D2" s="589"/>
      <c r="E2" s="589"/>
      <c r="F2" s="590"/>
      <c r="G2" s="642" t="s">
        <v>1100</v>
      </c>
      <c r="H2" s="643"/>
      <c r="I2" s="643"/>
      <c r="J2" s="643"/>
      <c r="K2" s="644"/>
      <c r="L2" s="588" t="s">
        <v>1101</v>
      </c>
      <c r="M2" s="589"/>
      <c r="N2" s="589"/>
      <c r="O2" s="589"/>
      <c r="P2" s="590"/>
      <c r="Q2" s="642" t="s">
        <v>1102</v>
      </c>
      <c r="R2" s="643"/>
      <c r="S2" s="643"/>
      <c r="T2" s="643"/>
      <c r="U2" s="644"/>
      <c r="V2" s="588" t="s">
        <v>1099</v>
      </c>
      <c r="W2" s="589"/>
      <c r="X2" s="589"/>
      <c r="Y2" s="589"/>
      <c r="Z2" s="590"/>
    </row>
    <row r="3" spans="1:26">
      <c r="A3">
        <v>3</v>
      </c>
      <c r="B3" s="588" t="s">
        <v>1103</v>
      </c>
      <c r="C3" s="589"/>
      <c r="D3" s="589"/>
      <c r="E3" s="590"/>
      <c r="F3" s="106">
        <v>10.7</v>
      </c>
      <c r="G3" s="642" t="s">
        <v>1103</v>
      </c>
      <c r="H3" s="643"/>
      <c r="I3" s="643"/>
      <c r="J3" s="644"/>
      <c r="K3" s="107">
        <v>10.7</v>
      </c>
      <c r="L3" s="588" t="s">
        <v>1103</v>
      </c>
      <c r="M3" s="589"/>
      <c r="N3" s="589"/>
      <c r="O3" s="590"/>
      <c r="P3" s="106">
        <v>10.7</v>
      </c>
      <c r="Q3" s="642" t="s">
        <v>1103</v>
      </c>
      <c r="R3" s="643"/>
      <c r="S3" s="643"/>
      <c r="T3" s="644"/>
      <c r="U3" s="107">
        <v>10.7</v>
      </c>
      <c r="V3" s="588" t="s">
        <v>1103</v>
      </c>
      <c r="W3" s="589"/>
      <c r="X3" s="589"/>
      <c r="Y3" s="590"/>
      <c r="Z3" s="106">
        <v>10.7</v>
      </c>
    </row>
    <row r="4" spans="1:26" ht="15" customHeight="1">
      <c r="A4">
        <v>4</v>
      </c>
      <c r="B4" s="645" t="s">
        <v>1104</v>
      </c>
      <c r="C4" s="587" t="s">
        <v>1105</v>
      </c>
      <c r="D4" s="587"/>
      <c r="E4" s="587"/>
      <c r="F4" s="587"/>
      <c r="G4" s="646" t="s">
        <v>1104</v>
      </c>
      <c r="H4" s="647" t="s">
        <v>1105</v>
      </c>
      <c r="I4" s="647"/>
      <c r="J4" s="647"/>
      <c r="K4" s="647"/>
      <c r="L4" s="645" t="s">
        <v>1104</v>
      </c>
      <c r="M4" s="587" t="s">
        <v>1105</v>
      </c>
      <c r="N4" s="587"/>
      <c r="O4" s="587"/>
      <c r="P4" s="587"/>
      <c r="Q4" s="646" t="s">
        <v>1104</v>
      </c>
      <c r="R4" s="647" t="s">
        <v>1105</v>
      </c>
      <c r="S4" s="647"/>
      <c r="T4" s="647"/>
      <c r="U4" s="647"/>
      <c r="V4" s="645" t="s">
        <v>1104</v>
      </c>
      <c r="W4" s="587" t="s">
        <v>1105</v>
      </c>
      <c r="X4" s="587"/>
      <c r="Y4" s="587"/>
      <c r="Z4" s="587"/>
    </row>
    <row r="5" spans="1:26">
      <c r="A5">
        <v>5</v>
      </c>
      <c r="B5" s="645"/>
      <c r="C5" s="587" t="s">
        <v>1106</v>
      </c>
      <c r="D5" s="587"/>
      <c r="E5" s="587" t="s">
        <v>1107</v>
      </c>
      <c r="F5" s="587"/>
      <c r="G5" s="646"/>
      <c r="H5" s="647" t="s">
        <v>1106</v>
      </c>
      <c r="I5" s="647"/>
      <c r="J5" s="647" t="s">
        <v>1107</v>
      </c>
      <c r="K5" s="647"/>
      <c r="L5" s="645"/>
      <c r="M5" s="587" t="s">
        <v>1106</v>
      </c>
      <c r="N5" s="587"/>
      <c r="O5" s="587" t="s">
        <v>1107</v>
      </c>
      <c r="P5" s="587"/>
      <c r="Q5" s="646"/>
      <c r="R5" s="647" t="s">
        <v>1106</v>
      </c>
      <c r="S5" s="647"/>
      <c r="T5" s="647" t="s">
        <v>1107</v>
      </c>
      <c r="U5" s="647"/>
      <c r="V5" s="645"/>
      <c r="W5" s="587" t="s">
        <v>1106</v>
      </c>
      <c r="X5" s="587"/>
      <c r="Y5" s="587" t="s">
        <v>1107</v>
      </c>
      <c r="Z5" s="587"/>
    </row>
    <row r="6" spans="1:26">
      <c r="A6">
        <v>6</v>
      </c>
      <c r="B6" s="645"/>
      <c r="C6" s="106" t="s">
        <v>1108</v>
      </c>
      <c r="D6" s="106" t="s">
        <v>429</v>
      </c>
      <c r="E6" s="106" t="s">
        <v>1108</v>
      </c>
      <c r="F6" s="106" t="s">
        <v>429</v>
      </c>
      <c r="G6" s="646"/>
      <c r="H6" s="107" t="s">
        <v>1108</v>
      </c>
      <c r="I6" s="107" t="s">
        <v>429</v>
      </c>
      <c r="J6" s="107" t="s">
        <v>1108</v>
      </c>
      <c r="K6" s="107" t="s">
        <v>429</v>
      </c>
      <c r="L6" s="645"/>
      <c r="M6" s="106" t="s">
        <v>1108</v>
      </c>
      <c r="N6" s="106" t="s">
        <v>429</v>
      </c>
      <c r="O6" s="106" t="s">
        <v>1108</v>
      </c>
      <c r="P6" s="106" t="s">
        <v>429</v>
      </c>
      <c r="Q6" s="646"/>
      <c r="R6" s="107" t="s">
        <v>1108</v>
      </c>
      <c r="S6" s="107" t="s">
        <v>429</v>
      </c>
      <c r="T6" s="107" t="s">
        <v>1108</v>
      </c>
      <c r="U6" s="107" t="s">
        <v>429</v>
      </c>
      <c r="V6" s="645"/>
      <c r="W6" s="106" t="s">
        <v>1108</v>
      </c>
      <c r="X6" s="106" t="s">
        <v>429</v>
      </c>
      <c r="Y6" s="106" t="s">
        <v>1108</v>
      </c>
      <c r="Z6" s="106" t="s">
        <v>429</v>
      </c>
    </row>
    <row r="7" spans="1:26">
      <c r="A7">
        <v>7</v>
      </c>
      <c r="B7" s="41">
        <v>100</v>
      </c>
      <c r="C7" s="231">
        <v>2.2000000000000002</v>
      </c>
      <c r="D7" s="108">
        <v>1.6</v>
      </c>
      <c r="E7" s="231">
        <v>2.2000000000000002</v>
      </c>
      <c r="F7" s="108">
        <v>1.5</v>
      </c>
      <c r="G7" s="109">
        <v>100</v>
      </c>
      <c r="H7" s="110">
        <f>ROUNDUP($H$18*0.453592, 0)</f>
        <v>372</v>
      </c>
      <c r="I7" s="110">
        <f t="shared" ref="I7:K17" si="0">ROUNDUP($H$18*0.453592, 0)</f>
        <v>372</v>
      </c>
      <c r="J7" s="110">
        <f t="shared" si="0"/>
        <v>372</v>
      </c>
      <c r="K7" s="110">
        <f t="shared" si="0"/>
        <v>372</v>
      </c>
      <c r="L7" s="41">
        <v>100</v>
      </c>
      <c r="M7" s="111">
        <f>ROUNDUP($M$18*0.453592, 0)</f>
        <v>454</v>
      </c>
      <c r="N7" s="111">
        <f t="shared" ref="N7:P17" si="1">ROUNDUP($M$18*0.453592, 0)</f>
        <v>454</v>
      </c>
      <c r="O7" s="111">
        <f t="shared" si="1"/>
        <v>454</v>
      </c>
      <c r="P7" s="111">
        <f t="shared" si="1"/>
        <v>454</v>
      </c>
      <c r="Q7" s="109">
        <v>100</v>
      </c>
      <c r="R7" s="110">
        <f>ROUNDUP($R$18*0.453592, 0)</f>
        <v>227</v>
      </c>
      <c r="S7" s="110">
        <f t="shared" ref="S7:U17" si="2">ROUNDUP($R$18*0.453592, 0)</f>
        <v>227</v>
      </c>
      <c r="T7" s="110">
        <f t="shared" si="2"/>
        <v>227</v>
      </c>
      <c r="U7" s="110">
        <f t="shared" si="2"/>
        <v>227</v>
      </c>
      <c r="V7" s="41">
        <v>100</v>
      </c>
      <c r="W7" s="231">
        <f>+C7/2</f>
        <v>1.1000000000000001</v>
      </c>
      <c r="X7" s="108">
        <f>+D7</f>
        <v>1.6</v>
      </c>
      <c r="Y7" s="231">
        <f>+E7/2</f>
        <v>1.1000000000000001</v>
      </c>
      <c r="Z7" s="108">
        <f>+F7</f>
        <v>1.5</v>
      </c>
    </row>
    <row r="8" spans="1:26">
      <c r="A8">
        <v>8</v>
      </c>
      <c r="B8" s="41">
        <v>110</v>
      </c>
      <c r="C8" s="231">
        <v>2.2000000000000002</v>
      </c>
      <c r="D8" s="108">
        <v>1.55</v>
      </c>
      <c r="E8" s="108">
        <v>2.2000000000000002</v>
      </c>
      <c r="F8" s="108">
        <v>1.45</v>
      </c>
      <c r="G8" s="109">
        <v>110</v>
      </c>
      <c r="H8" s="110">
        <f t="shared" ref="H8:H17" si="3">ROUNDUP($H$18*0.453592, 0)</f>
        <v>372</v>
      </c>
      <c r="I8" s="110">
        <f t="shared" si="0"/>
        <v>372</v>
      </c>
      <c r="J8" s="110">
        <f t="shared" si="0"/>
        <v>372</v>
      </c>
      <c r="K8" s="110">
        <f t="shared" si="0"/>
        <v>372</v>
      </c>
      <c r="L8" s="41">
        <v>110</v>
      </c>
      <c r="M8" s="111">
        <f t="shared" ref="M8:M17" si="4">ROUNDUP($M$18*0.453592, 0)</f>
        <v>454</v>
      </c>
      <c r="N8" s="111">
        <f t="shared" si="1"/>
        <v>454</v>
      </c>
      <c r="O8" s="111">
        <f t="shared" si="1"/>
        <v>454</v>
      </c>
      <c r="P8" s="111">
        <f t="shared" si="1"/>
        <v>454</v>
      </c>
      <c r="Q8" s="109">
        <v>110</v>
      </c>
      <c r="R8" s="110">
        <f t="shared" ref="R8:R17" si="5">ROUNDUP($R$18*0.453592, 0)</f>
        <v>227</v>
      </c>
      <c r="S8" s="110">
        <f t="shared" si="2"/>
        <v>227</v>
      </c>
      <c r="T8" s="110">
        <f t="shared" si="2"/>
        <v>227</v>
      </c>
      <c r="U8" s="110">
        <f t="shared" si="2"/>
        <v>227</v>
      </c>
      <c r="V8" s="41">
        <v>110</v>
      </c>
      <c r="W8" s="231">
        <f t="shared" ref="W8:W17" si="6">+C8/2</f>
        <v>1.1000000000000001</v>
      </c>
      <c r="X8" s="108">
        <f t="shared" ref="X8:X17" si="7">+D8</f>
        <v>1.55</v>
      </c>
      <c r="Y8" s="108">
        <f t="shared" ref="Y8:Y17" si="8">+E8/2</f>
        <v>1.1000000000000001</v>
      </c>
      <c r="Z8" s="108">
        <f t="shared" ref="Z8:Z17" si="9">+F8</f>
        <v>1.45</v>
      </c>
    </row>
    <row r="9" spans="1:26">
      <c r="A9">
        <v>9</v>
      </c>
      <c r="B9" s="41">
        <v>120</v>
      </c>
      <c r="C9" s="231">
        <v>2.2000000000000002</v>
      </c>
      <c r="D9" s="108">
        <v>1.5</v>
      </c>
      <c r="E9" s="108">
        <v>2.1</v>
      </c>
      <c r="F9" s="108">
        <v>1.4</v>
      </c>
      <c r="G9" s="109">
        <v>120</v>
      </c>
      <c r="H9" s="110">
        <f t="shared" si="3"/>
        <v>372</v>
      </c>
      <c r="I9" s="110">
        <f t="shared" si="0"/>
        <v>372</v>
      </c>
      <c r="J9" s="110">
        <f t="shared" si="0"/>
        <v>372</v>
      </c>
      <c r="K9" s="110">
        <f t="shared" si="0"/>
        <v>372</v>
      </c>
      <c r="L9" s="41">
        <v>120</v>
      </c>
      <c r="M9" s="111">
        <f t="shared" si="4"/>
        <v>454</v>
      </c>
      <c r="N9" s="111">
        <f t="shared" si="1"/>
        <v>454</v>
      </c>
      <c r="O9" s="111">
        <f t="shared" si="1"/>
        <v>454</v>
      </c>
      <c r="P9" s="111">
        <f t="shared" si="1"/>
        <v>454</v>
      </c>
      <c r="Q9" s="109">
        <v>120</v>
      </c>
      <c r="R9" s="110">
        <f t="shared" si="5"/>
        <v>227</v>
      </c>
      <c r="S9" s="110">
        <f t="shared" si="2"/>
        <v>227</v>
      </c>
      <c r="T9" s="110">
        <f t="shared" si="2"/>
        <v>227</v>
      </c>
      <c r="U9" s="110">
        <f t="shared" si="2"/>
        <v>227</v>
      </c>
      <c r="V9" s="41">
        <v>120</v>
      </c>
      <c r="W9" s="231">
        <f t="shared" si="6"/>
        <v>1.1000000000000001</v>
      </c>
      <c r="X9" s="108">
        <f t="shared" si="7"/>
        <v>1.5</v>
      </c>
      <c r="Y9" s="108">
        <f t="shared" si="8"/>
        <v>1.05</v>
      </c>
      <c r="Z9" s="108">
        <f t="shared" si="9"/>
        <v>1.4</v>
      </c>
    </row>
    <row r="10" spans="1:26">
      <c r="A10">
        <v>10</v>
      </c>
      <c r="B10" s="41">
        <v>130</v>
      </c>
      <c r="C10" s="108">
        <v>2.15</v>
      </c>
      <c r="D10" s="108">
        <v>1.45</v>
      </c>
      <c r="E10" s="108">
        <v>1.95</v>
      </c>
      <c r="F10" s="108">
        <v>1.4</v>
      </c>
      <c r="G10" s="109">
        <v>130</v>
      </c>
      <c r="H10" s="110">
        <f t="shared" si="3"/>
        <v>372</v>
      </c>
      <c r="I10" s="110">
        <f t="shared" si="0"/>
        <v>372</v>
      </c>
      <c r="J10" s="110">
        <f t="shared" si="0"/>
        <v>372</v>
      </c>
      <c r="K10" s="110">
        <f t="shared" si="0"/>
        <v>372</v>
      </c>
      <c r="L10" s="41">
        <v>130</v>
      </c>
      <c r="M10" s="111">
        <f t="shared" si="4"/>
        <v>454</v>
      </c>
      <c r="N10" s="111">
        <f t="shared" si="1"/>
        <v>454</v>
      </c>
      <c r="O10" s="111">
        <f t="shared" si="1"/>
        <v>454</v>
      </c>
      <c r="P10" s="111">
        <f t="shared" si="1"/>
        <v>454</v>
      </c>
      <c r="Q10" s="109">
        <v>130</v>
      </c>
      <c r="R10" s="110">
        <f t="shared" si="5"/>
        <v>227</v>
      </c>
      <c r="S10" s="110">
        <f t="shared" si="2"/>
        <v>227</v>
      </c>
      <c r="T10" s="110">
        <f t="shared" si="2"/>
        <v>227</v>
      </c>
      <c r="U10" s="110">
        <f t="shared" si="2"/>
        <v>227</v>
      </c>
      <c r="V10" s="41">
        <v>130</v>
      </c>
      <c r="W10" s="108">
        <f t="shared" si="6"/>
        <v>1.075</v>
      </c>
      <c r="X10" s="108">
        <f t="shared" si="7"/>
        <v>1.45</v>
      </c>
      <c r="Y10" s="108">
        <f t="shared" si="8"/>
        <v>0.97499999999999998</v>
      </c>
      <c r="Z10" s="108">
        <f t="shared" si="9"/>
        <v>1.4</v>
      </c>
    </row>
    <row r="11" spans="1:26">
      <c r="A11">
        <v>11</v>
      </c>
      <c r="B11" s="41">
        <v>140</v>
      </c>
      <c r="C11" s="108">
        <v>2</v>
      </c>
      <c r="D11" s="108">
        <v>1.4</v>
      </c>
      <c r="E11" s="108">
        <v>1.8</v>
      </c>
      <c r="F11" s="108">
        <v>1.35</v>
      </c>
      <c r="G11" s="109">
        <v>140</v>
      </c>
      <c r="H11" s="110">
        <f t="shared" si="3"/>
        <v>372</v>
      </c>
      <c r="I11" s="110">
        <f t="shared" si="0"/>
        <v>372</v>
      </c>
      <c r="J11" s="110">
        <f t="shared" si="0"/>
        <v>372</v>
      </c>
      <c r="K11" s="110">
        <f t="shared" si="0"/>
        <v>372</v>
      </c>
      <c r="L11" s="41">
        <v>140</v>
      </c>
      <c r="M11" s="111">
        <f t="shared" si="4"/>
        <v>454</v>
      </c>
      <c r="N11" s="111">
        <f t="shared" si="1"/>
        <v>454</v>
      </c>
      <c r="O11" s="111">
        <f t="shared" si="1"/>
        <v>454</v>
      </c>
      <c r="P11" s="111">
        <f t="shared" si="1"/>
        <v>454</v>
      </c>
      <c r="Q11" s="109">
        <v>140</v>
      </c>
      <c r="R11" s="110">
        <f t="shared" si="5"/>
        <v>227</v>
      </c>
      <c r="S11" s="110">
        <f t="shared" si="2"/>
        <v>227</v>
      </c>
      <c r="T11" s="110">
        <f t="shared" si="2"/>
        <v>227</v>
      </c>
      <c r="U11" s="110">
        <f t="shared" si="2"/>
        <v>227</v>
      </c>
      <c r="V11" s="41">
        <v>140</v>
      </c>
      <c r="W11" s="108">
        <f t="shared" si="6"/>
        <v>1</v>
      </c>
      <c r="X11" s="108">
        <f t="shared" si="7"/>
        <v>1.4</v>
      </c>
      <c r="Y11" s="108">
        <f t="shared" si="8"/>
        <v>0.9</v>
      </c>
      <c r="Z11" s="108">
        <f t="shared" si="9"/>
        <v>1.35</v>
      </c>
    </row>
    <row r="12" spans="1:26">
      <c r="A12">
        <v>12</v>
      </c>
      <c r="B12" s="41">
        <v>150</v>
      </c>
      <c r="C12" s="108">
        <v>1.9</v>
      </c>
      <c r="D12" s="108">
        <v>1.35</v>
      </c>
      <c r="E12" s="108">
        <v>1.7</v>
      </c>
      <c r="F12" s="108">
        <v>1.3</v>
      </c>
      <c r="G12" s="109">
        <v>150</v>
      </c>
      <c r="H12" s="110">
        <f t="shared" si="3"/>
        <v>372</v>
      </c>
      <c r="I12" s="110">
        <f t="shared" si="0"/>
        <v>372</v>
      </c>
      <c r="J12" s="110">
        <f t="shared" si="0"/>
        <v>372</v>
      </c>
      <c r="K12" s="110">
        <f t="shared" si="0"/>
        <v>372</v>
      </c>
      <c r="L12" s="41">
        <v>150</v>
      </c>
      <c r="M12" s="111">
        <f t="shared" si="4"/>
        <v>454</v>
      </c>
      <c r="N12" s="111">
        <f t="shared" si="1"/>
        <v>454</v>
      </c>
      <c r="O12" s="111">
        <f t="shared" si="1"/>
        <v>454</v>
      </c>
      <c r="P12" s="111">
        <f t="shared" si="1"/>
        <v>454</v>
      </c>
      <c r="Q12" s="109">
        <v>150</v>
      </c>
      <c r="R12" s="110">
        <f t="shared" si="5"/>
        <v>227</v>
      </c>
      <c r="S12" s="110">
        <f t="shared" si="2"/>
        <v>227</v>
      </c>
      <c r="T12" s="110">
        <f t="shared" si="2"/>
        <v>227</v>
      </c>
      <c r="U12" s="110">
        <f t="shared" si="2"/>
        <v>227</v>
      </c>
      <c r="V12" s="41">
        <v>150</v>
      </c>
      <c r="W12" s="108">
        <f t="shared" si="6"/>
        <v>0.95</v>
      </c>
      <c r="X12" s="108">
        <f t="shared" si="7"/>
        <v>1.35</v>
      </c>
      <c r="Y12" s="108">
        <f t="shared" si="8"/>
        <v>0.85</v>
      </c>
      <c r="Z12" s="108">
        <f t="shared" si="9"/>
        <v>1.3</v>
      </c>
    </row>
    <row r="13" spans="1:26">
      <c r="A13">
        <v>13</v>
      </c>
      <c r="B13" s="41">
        <v>160</v>
      </c>
      <c r="C13" s="108">
        <v>1.8</v>
      </c>
      <c r="D13" s="108">
        <v>1.3</v>
      </c>
      <c r="E13" s="108">
        <v>1.6</v>
      </c>
      <c r="F13" s="108">
        <v>1.25</v>
      </c>
      <c r="G13" s="109">
        <v>160</v>
      </c>
      <c r="H13" s="110">
        <f t="shared" si="3"/>
        <v>372</v>
      </c>
      <c r="I13" s="110">
        <f t="shared" si="0"/>
        <v>372</v>
      </c>
      <c r="J13" s="110">
        <f t="shared" si="0"/>
        <v>372</v>
      </c>
      <c r="K13" s="110">
        <f t="shared" si="0"/>
        <v>372</v>
      </c>
      <c r="L13" s="41">
        <v>160</v>
      </c>
      <c r="M13" s="111">
        <f t="shared" si="4"/>
        <v>454</v>
      </c>
      <c r="N13" s="111">
        <f t="shared" si="1"/>
        <v>454</v>
      </c>
      <c r="O13" s="111">
        <f t="shared" si="1"/>
        <v>454</v>
      </c>
      <c r="P13" s="111">
        <f t="shared" si="1"/>
        <v>454</v>
      </c>
      <c r="Q13" s="109">
        <v>160</v>
      </c>
      <c r="R13" s="110">
        <f t="shared" si="5"/>
        <v>227</v>
      </c>
      <c r="S13" s="110">
        <f t="shared" si="2"/>
        <v>227</v>
      </c>
      <c r="T13" s="110">
        <f t="shared" si="2"/>
        <v>227</v>
      </c>
      <c r="U13" s="110">
        <f t="shared" si="2"/>
        <v>227</v>
      </c>
      <c r="V13" s="41">
        <v>160</v>
      </c>
      <c r="W13" s="108">
        <f t="shared" si="6"/>
        <v>0.9</v>
      </c>
      <c r="X13" s="108">
        <f t="shared" si="7"/>
        <v>1.3</v>
      </c>
      <c r="Y13" s="108">
        <f t="shared" si="8"/>
        <v>0.8</v>
      </c>
      <c r="Z13" s="108">
        <f t="shared" si="9"/>
        <v>1.25</v>
      </c>
    </row>
    <row r="14" spans="1:26">
      <c r="A14">
        <v>14</v>
      </c>
      <c r="B14" s="41">
        <v>170</v>
      </c>
      <c r="C14" s="108">
        <v>1.7</v>
      </c>
      <c r="D14" s="108">
        <v>1.3</v>
      </c>
      <c r="E14" s="108">
        <v>1.5</v>
      </c>
      <c r="F14" s="108">
        <v>1.2</v>
      </c>
      <c r="G14" s="109">
        <v>170</v>
      </c>
      <c r="H14" s="110">
        <f t="shared" si="3"/>
        <v>372</v>
      </c>
      <c r="I14" s="110">
        <f t="shared" si="0"/>
        <v>372</v>
      </c>
      <c r="J14" s="110">
        <f t="shared" si="0"/>
        <v>372</v>
      </c>
      <c r="K14" s="110">
        <f t="shared" si="0"/>
        <v>372</v>
      </c>
      <c r="L14" s="41">
        <v>170</v>
      </c>
      <c r="M14" s="111">
        <f t="shared" si="4"/>
        <v>454</v>
      </c>
      <c r="N14" s="111">
        <f t="shared" si="1"/>
        <v>454</v>
      </c>
      <c r="O14" s="111">
        <f t="shared" si="1"/>
        <v>454</v>
      </c>
      <c r="P14" s="111">
        <f t="shared" si="1"/>
        <v>454</v>
      </c>
      <c r="Q14" s="109">
        <v>170</v>
      </c>
      <c r="R14" s="110">
        <f t="shared" si="5"/>
        <v>227</v>
      </c>
      <c r="S14" s="110">
        <f t="shared" si="2"/>
        <v>227</v>
      </c>
      <c r="T14" s="110">
        <f t="shared" si="2"/>
        <v>227</v>
      </c>
      <c r="U14" s="110">
        <f t="shared" si="2"/>
        <v>227</v>
      </c>
      <c r="V14" s="41">
        <v>170</v>
      </c>
      <c r="W14" s="108">
        <f t="shared" si="6"/>
        <v>0.85</v>
      </c>
      <c r="X14" s="108">
        <f t="shared" si="7"/>
        <v>1.3</v>
      </c>
      <c r="Y14" s="108">
        <f t="shared" si="8"/>
        <v>0.75</v>
      </c>
      <c r="Z14" s="108">
        <f t="shared" si="9"/>
        <v>1.2</v>
      </c>
    </row>
    <row r="15" spans="1:26">
      <c r="A15">
        <v>15</v>
      </c>
      <c r="B15" s="41">
        <v>180</v>
      </c>
      <c r="C15" s="108">
        <v>1.6</v>
      </c>
      <c r="D15" s="108">
        <v>1.25</v>
      </c>
      <c r="E15" s="108">
        <v>1.45</v>
      </c>
      <c r="F15" s="108">
        <v>1.2</v>
      </c>
      <c r="G15" s="109">
        <v>180</v>
      </c>
      <c r="H15" s="110">
        <f t="shared" si="3"/>
        <v>372</v>
      </c>
      <c r="I15" s="110">
        <f t="shared" si="0"/>
        <v>372</v>
      </c>
      <c r="J15" s="110">
        <f t="shared" si="0"/>
        <v>372</v>
      </c>
      <c r="K15" s="110">
        <f t="shared" si="0"/>
        <v>372</v>
      </c>
      <c r="L15" s="41">
        <v>180</v>
      </c>
      <c r="M15" s="111">
        <f t="shared" si="4"/>
        <v>454</v>
      </c>
      <c r="N15" s="111">
        <f t="shared" si="1"/>
        <v>454</v>
      </c>
      <c r="O15" s="111">
        <f t="shared" si="1"/>
        <v>454</v>
      </c>
      <c r="P15" s="111">
        <f t="shared" si="1"/>
        <v>454</v>
      </c>
      <c r="Q15" s="109">
        <v>180</v>
      </c>
      <c r="R15" s="110">
        <f t="shared" si="5"/>
        <v>227</v>
      </c>
      <c r="S15" s="110">
        <f t="shared" si="2"/>
        <v>227</v>
      </c>
      <c r="T15" s="110">
        <f t="shared" si="2"/>
        <v>227</v>
      </c>
      <c r="U15" s="110">
        <f t="shared" si="2"/>
        <v>227</v>
      </c>
      <c r="V15" s="41">
        <v>180</v>
      </c>
      <c r="W15" s="108">
        <f t="shared" si="6"/>
        <v>0.8</v>
      </c>
      <c r="X15" s="108">
        <f t="shared" si="7"/>
        <v>1.25</v>
      </c>
      <c r="Y15" s="108">
        <f t="shared" si="8"/>
        <v>0.72499999999999998</v>
      </c>
      <c r="Z15" s="108">
        <f t="shared" si="9"/>
        <v>1.2</v>
      </c>
    </row>
    <row r="16" spans="1:26">
      <c r="A16">
        <v>16</v>
      </c>
      <c r="B16" s="41">
        <v>190</v>
      </c>
      <c r="C16" s="108">
        <v>1.55</v>
      </c>
      <c r="D16" s="108">
        <v>1.2</v>
      </c>
      <c r="E16" s="108">
        <v>1.35</v>
      </c>
      <c r="F16" s="108">
        <v>1.1499999999999999</v>
      </c>
      <c r="G16" s="109">
        <v>190</v>
      </c>
      <c r="H16" s="110">
        <f t="shared" si="3"/>
        <v>372</v>
      </c>
      <c r="I16" s="110">
        <f t="shared" si="0"/>
        <v>372</v>
      </c>
      <c r="J16" s="110">
        <f t="shared" si="0"/>
        <v>372</v>
      </c>
      <c r="K16" s="110">
        <f t="shared" si="0"/>
        <v>372</v>
      </c>
      <c r="L16" s="41">
        <v>190</v>
      </c>
      <c r="M16" s="111">
        <f t="shared" si="4"/>
        <v>454</v>
      </c>
      <c r="N16" s="111">
        <f t="shared" si="1"/>
        <v>454</v>
      </c>
      <c r="O16" s="111">
        <f t="shared" si="1"/>
        <v>454</v>
      </c>
      <c r="P16" s="111">
        <f t="shared" si="1"/>
        <v>454</v>
      </c>
      <c r="Q16" s="109">
        <v>190</v>
      </c>
      <c r="R16" s="110">
        <f t="shared" si="5"/>
        <v>227</v>
      </c>
      <c r="S16" s="110">
        <f t="shared" si="2"/>
        <v>227</v>
      </c>
      <c r="T16" s="110">
        <f t="shared" si="2"/>
        <v>227</v>
      </c>
      <c r="U16" s="110">
        <f t="shared" si="2"/>
        <v>227</v>
      </c>
      <c r="V16" s="41">
        <v>190</v>
      </c>
      <c r="W16" s="108">
        <f t="shared" si="6"/>
        <v>0.77500000000000002</v>
      </c>
      <c r="X16" s="108">
        <f t="shared" si="7"/>
        <v>1.2</v>
      </c>
      <c r="Y16" s="108">
        <f t="shared" si="8"/>
        <v>0.67500000000000004</v>
      </c>
      <c r="Z16" s="108">
        <f t="shared" si="9"/>
        <v>1.1499999999999999</v>
      </c>
    </row>
    <row r="17" spans="1:26">
      <c r="A17">
        <v>17</v>
      </c>
      <c r="B17" s="41">
        <v>200</v>
      </c>
      <c r="C17" s="108">
        <v>1.45</v>
      </c>
      <c r="D17" s="108">
        <v>1.2</v>
      </c>
      <c r="E17" s="108">
        <v>1.3</v>
      </c>
      <c r="F17" s="108">
        <v>1.1499999999999999</v>
      </c>
      <c r="G17" s="109">
        <v>200</v>
      </c>
      <c r="H17" s="110">
        <f t="shared" si="3"/>
        <v>372</v>
      </c>
      <c r="I17" s="110">
        <f t="shared" si="0"/>
        <v>372</v>
      </c>
      <c r="J17" s="110">
        <f t="shared" si="0"/>
        <v>372</v>
      </c>
      <c r="K17" s="110">
        <f t="shared" si="0"/>
        <v>372</v>
      </c>
      <c r="L17" s="41">
        <v>200</v>
      </c>
      <c r="M17" s="111">
        <f t="shared" si="4"/>
        <v>454</v>
      </c>
      <c r="N17" s="111">
        <f t="shared" si="1"/>
        <v>454</v>
      </c>
      <c r="O17" s="111">
        <f t="shared" si="1"/>
        <v>454</v>
      </c>
      <c r="P17" s="111">
        <f t="shared" si="1"/>
        <v>454</v>
      </c>
      <c r="Q17" s="109">
        <v>200</v>
      </c>
      <c r="R17" s="110">
        <f t="shared" si="5"/>
        <v>227</v>
      </c>
      <c r="S17" s="110">
        <f t="shared" si="2"/>
        <v>227</v>
      </c>
      <c r="T17" s="110">
        <f t="shared" si="2"/>
        <v>227</v>
      </c>
      <c r="U17" s="110">
        <f t="shared" si="2"/>
        <v>227</v>
      </c>
      <c r="V17" s="41">
        <v>200</v>
      </c>
      <c r="W17" s="108">
        <f t="shared" si="6"/>
        <v>0.72499999999999998</v>
      </c>
      <c r="X17" s="108">
        <f t="shared" si="7"/>
        <v>1.2</v>
      </c>
      <c r="Y17" s="108">
        <f t="shared" si="8"/>
        <v>0.65</v>
      </c>
      <c r="Z17" s="108">
        <f t="shared" si="9"/>
        <v>1.1499999999999999</v>
      </c>
    </row>
    <row r="18" spans="1:26">
      <c r="H18">
        <v>820</v>
      </c>
      <c r="I18" t="s">
        <v>1109</v>
      </c>
      <c r="M18">
        <v>1000</v>
      </c>
      <c r="N18" t="s">
        <v>1109</v>
      </c>
      <c r="R18">
        <v>500</v>
      </c>
      <c r="S18" t="s">
        <v>1109</v>
      </c>
      <c r="V18" s="648" t="s">
        <v>1110</v>
      </c>
      <c r="W18" s="648"/>
      <c r="X18" s="648"/>
      <c r="Y18" s="648"/>
      <c r="Z18" s="648"/>
    </row>
    <row r="20" spans="1:26">
      <c r="A20" s="232" t="s">
        <v>1111</v>
      </c>
      <c r="B20" s="232"/>
    </row>
  </sheetData>
  <mergeCells count="31">
    <mergeCell ref="V18:Z18"/>
    <mergeCell ref="V2:Z2"/>
    <mergeCell ref="V3:Y3"/>
    <mergeCell ref="V4:V6"/>
    <mergeCell ref="W4:Z4"/>
    <mergeCell ref="W5:X5"/>
    <mergeCell ref="Y5:Z5"/>
    <mergeCell ref="Q4:Q6"/>
    <mergeCell ref="R4:U4"/>
    <mergeCell ref="C5:D5"/>
    <mergeCell ref="E5:F5"/>
    <mergeCell ref="H5:I5"/>
    <mergeCell ref="J5:K5"/>
    <mergeCell ref="M5:N5"/>
    <mergeCell ref="O5:P5"/>
    <mergeCell ref="R5:S5"/>
    <mergeCell ref="T5:U5"/>
    <mergeCell ref="M4:P4"/>
    <mergeCell ref="B4:B6"/>
    <mergeCell ref="C4:F4"/>
    <mergeCell ref="G4:G6"/>
    <mergeCell ref="H4:K4"/>
    <mergeCell ref="L4:L6"/>
    <mergeCell ref="B2:F2"/>
    <mergeCell ref="G2:K2"/>
    <mergeCell ref="L2:P2"/>
    <mergeCell ref="Q2:U2"/>
    <mergeCell ref="B3:E3"/>
    <mergeCell ref="G3:J3"/>
    <mergeCell ref="L3:O3"/>
    <mergeCell ref="Q3:T3"/>
  </mergeCells>
  <pageMargins left="0.7" right="0.7" top="0.75" bottom="0.75" header="0.3" footer="0.3"/>
  <ignoredErrors>
    <ignoredError sqref="X7:X17"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A0C39-1F81-4A55-B1CF-AAC393A78404}">
  <sheetPr>
    <tabColor rgb="FF92D050"/>
  </sheetPr>
  <dimension ref="A1:AV350"/>
  <sheetViews>
    <sheetView workbookViewId="0"/>
  </sheetViews>
  <sheetFormatPr baseColWidth="10" defaultColWidth="11.44140625" defaultRowHeight="14.4"/>
  <cols>
    <col min="1" max="1" width="5.5546875" bestFit="1" customWidth="1"/>
    <col min="3" max="3" width="11.44140625" customWidth="1"/>
    <col min="13" max="13" width="4.33203125" customWidth="1"/>
    <col min="25" max="25" width="4.33203125" customWidth="1"/>
    <col min="37" max="37" width="4.332031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c r="A4">
        <v>4</v>
      </c>
    </row>
    <row r="5" spans="1:48" ht="15" thickBot="1">
      <c r="A5">
        <v>5</v>
      </c>
    </row>
    <row r="6" spans="1:48" ht="18.600000000000001" thickBot="1">
      <c r="A6">
        <v>6</v>
      </c>
      <c r="B6" s="649" t="s">
        <v>1112</v>
      </c>
      <c r="C6" s="650"/>
      <c r="D6" s="651"/>
      <c r="E6" s="649" t="s">
        <v>1113</v>
      </c>
      <c r="F6" s="650"/>
      <c r="G6" s="650"/>
      <c r="H6" s="650"/>
      <c r="I6" s="650"/>
      <c r="J6" s="650"/>
      <c r="K6" s="650"/>
      <c r="L6" s="651"/>
      <c r="N6" s="649" t="s">
        <v>1114</v>
      </c>
      <c r="O6" s="650"/>
      <c r="P6" s="651"/>
      <c r="Q6" s="649" t="s">
        <v>1113</v>
      </c>
      <c r="R6" s="650"/>
      <c r="S6" s="650"/>
      <c r="T6" s="650"/>
      <c r="U6" s="650"/>
      <c r="V6" s="650"/>
      <c r="W6" s="650"/>
      <c r="X6" s="651"/>
      <c r="Z6" s="649" t="s">
        <v>1115</v>
      </c>
      <c r="AA6" s="650"/>
      <c r="AB6" s="651"/>
      <c r="AC6" s="649" t="s">
        <v>1113</v>
      </c>
      <c r="AD6" s="650"/>
      <c r="AE6" s="650"/>
      <c r="AF6" s="650"/>
      <c r="AG6" s="650"/>
      <c r="AH6" s="650"/>
      <c r="AI6" s="650"/>
      <c r="AJ6" s="651"/>
      <c r="AL6" s="649" t="s">
        <v>1116</v>
      </c>
      <c r="AM6" s="650"/>
      <c r="AN6" s="651"/>
      <c r="AO6" s="649" t="s">
        <v>1113</v>
      </c>
      <c r="AP6" s="650"/>
      <c r="AQ6" s="650"/>
      <c r="AR6" s="650"/>
      <c r="AS6" s="650"/>
      <c r="AT6" s="650"/>
      <c r="AU6" s="650"/>
      <c r="AV6" s="651"/>
    </row>
    <row r="7" spans="1:48" ht="22.2" customHeight="1">
      <c r="A7">
        <v>7</v>
      </c>
      <c r="B7" s="652" t="s">
        <v>1117</v>
      </c>
      <c r="C7" s="652" t="s">
        <v>1118</v>
      </c>
      <c r="D7" s="652" t="s">
        <v>1119</v>
      </c>
      <c r="E7" s="654" t="s">
        <v>1120</v>
      </c>
      <c r="F7" s="655"/>
      <c r="G7" s="655"/>
      <c r="H7" s="655"/>
      <c r="I7" s="655"/>
      <c r="J7" s="655"/>
      <c r="K7" s="655"/>
      <c r="L7" s="656"/>
      <c r="N7" s="652" t="str">
        <f>+B7</f>
        <v>Categoría de terreno 1</v>
      </c>
      <c r="O7" s="652" t="s">
        <v>1118</v>
      </c>
      <c r="P7" s="652" t="s">
        <v>1119</v>
      </c>
      <c r="Q7" s="654" t="s">
        <v>1120</v>
      </c>
      <c r="R7" s="655"/>
      <c r="S7" s="655"/>
      <c r="T7" s="655"/>
      <c r="U7" s="655"/>
      <c r="V7" s="655"/>
      <c r="W7" s="655"/>
      <c r="X7" s="656"/>
      <c r="Z7" s="652" t="str">
        <f>+N7</f>
        <v>Categoría de terreno 1</v>
      </c>
      <c r="AA7" s="652" t="s">
        <v>1118</v>
      </c>
      <c r="AB7" s="652" t="s">
        <v>1119</v>
      </c>
      <c r="AC7" s="654" t="s">
        <v>1120</v>
      </c>
      <c r="AD7" s="655"/>
      <c r="AE7" s="655"/>
      <c r="AF7" s="655"/>
      <c r="AG7" s="655"/>
      <c r="AH7" s="655"/>
      <c r="AI7" s="655"/>
      <c r="AJ7" s="656"/>
      <c r="AL7" s="652" t="str">
        <f>+Z7</f>
        <v>Categoría de terreno 1</v>
      </c>
      <c r="AM7" s="652" t="s">
        <v>1118</v>
      </c>
      <c r="AN7" s="652" t="s">
        <v>1119</v>
      </c>
      <c r="AO7" s="654" t="s">
        <v>1120</v>
      </c>
      <c r="AP7" s="655"/>
      <c r="AQ7" s="655"/>
      <c r="AR7" s="655"/>
      <c r="AS7" s="655"/>
      <c r="AT7" s="655"/>
      <c r="AU7" s="655"/>
      <c r="AV7" s="656"/>
    </row>
    <row r="8" spans="1:48" ht="22.2" customHeight="1" thickBot="1">
      <c r="A8">
        <v>8</v>
      </c>
      <c r="B8" s="653"/>
      <c r="C8" s="653"/>
      <c r="D8" s="653"/>
      <c r="E8" s="75">
        <v>0</v>
      </c>
      <c r="F8" s="76">
        <v>500</v>
      </c>
      <c r="G8" s="76">
        <v>1000</v>
      </c>
      <c r="H8" s="76">
        <v>1500</v>
      </c>
      <c r="I8" s="76">
        <v>2000</v>
      </c>
      <c r="J8" s="76">
        <v>2500</v>
      </c>
      <c r="K8" s="76">
        <v>3000</v>
      </c>
      <c r="L8" s="77">
        <v>3500</v>
      </c>
      <c r="N8" s="653"/>
      <c r="O8" s="653"/>
      <c r="P8" s="653"/>
      <c r="Q8" s="75">
        <v>0</v>
      </c>
      <c r="R8" s="76">
        <v>500</v>
      </c>
      <c r="S8" s="76">
        <v>1000</v>
      </c>
      <c r="T8" s="76">
        <v>1500</v>
      </c>
      <c r="U8" s="76">
        <v>2000</v>
      </c>
      <c r="V8" s="76">
        <v>2500</v>
      </c>
      <c r="W8" s="76">
        <v>3000</v>
      </c>
      <c r="X8" s="77">
        <v>3500</v>
      </c>
      <c r="Z8" s="653"/>
      <c r="AA8" s="653"/>
      <c r="AB8" s="653"/>
      <c r="AC8" s="75">
        <v>0</v>
      </c>
      <c r="AD8" s="76">
        <v>500</v>
      </c>
      <c r="AE8" s="76">
        <v>1000</v>
      </c>
      <c r="AF8" s="76">
        <v>1500</v>
      </c>
      <c r="AG8" s="76">
        <v>2000</v>
      </c>
      <c r="AH8" s="76">
        <v>2500</v>
      </c>
      <c r="AI8" s="76">
        <v>3000</v>
      </c>
      <c r="AJ8" s="77">
        <v>3500</v>
      </c>
      <c r="AL8" s="653"/>
      <c r="AM8" s="653"/>
      <c r="AN8" s="653"/>
      <c r="AO8" s="75">
        <v>0</v>
      </c>
      <c r="AP8" s="76">
        <v>500</v>
      </c>
      <c r="AQ8" s="76">
        <v>1000</v>
      </c>
      <c r="AR8" s="76">
        <v>1500</v>
      </c>
      <c r="AS8" s="76">
        <v>2000</v>
      </c>
      <c r="AT8" s="76">
        <v>2500</v>
      </c>
      <c r="AU8" s="76">
        <v>3000</v>
      </c>
      <c r="AV8" s="77">
        <v>3500</v>
      </c>
    </row>
    <row r="9" spans="1:48">
      <c r="A9">
        <v>9</v>
      </c>
      <c r="B9" s="661" t="s">
        <v>1121</v>
      </c>
      <c r="C9" s="659">
        <v>100</v>
      </c>
      <c r="D9" s="78" t="s">
        <v>133</v>
      </c>
      <c r="E9" s="79">
        <v>168</v>
      </c>
      <c r="F9" s="80">
        <v>170</v>
      </c>
      <c r="G9" s="80">
        <v>172</v>
      </c>
      <c r="H9" s="80">
        <v>174</v>
      </c>
      <c r="I9" s="80">
        <v>176</v>
      </c>
      <c r="J9" s="80">
        <v>178</v>
      </c>
      <c r="K9" s="80">
        <v>180</v>
      </c>
      <c r="L9" s="81">
        <v>183</v>
      </c>
      <c r="N9" s="661" t="s">
        <v>1121</v>
      </c>
      <c r="O9" s="659">
        <v>100</v>
      </c>
      <c r="P9" s="78" t="s">
        <v>133</v>
      </c>
      <c r="Q9" s="79">
        <v>154</v>
      </c>
      <c r="R9" s="80">
        <v>155</v>
      </c>
      <c r="S9" s="80">
        <v>157</v>
      </c>
      <c r="T9" s="80">
        <v>158</v>
      </c>
      <c r="U9" s="80">
        <v>160</v>
      </c>
      <c r="V9" s="80">
        <v>161</v>
      </c>
      <c r="W9" s="80">
        <v>163</v>
      </c>
      <c r="X9" s="81">
        <v>165</v>
      </c>
      <c r="Z9" s="661" t="s">
        <v>1121</v>
      </c>
      <c r="AA9" s="659">
        <v>100</v>
      </c>
      <c r="AB9" s="78" t="s">
        <v>133</v>
      </c>
      <c r="AC9" s="79">
        <v>122</v>
      </c>
      <c r="AD9" s="80">
        <v>123</v>
      </c>
      <c r="AE9" s="80">
        <v>125</v>
      </c>
      <c r="AF9" s="80">
        <v>127</v>
      </c>
      <c r="AG9" s="80">
        <v>128</v>
      </c>
      <c r="AH9" s="80">
        <v>130</v>
      </c>
      <c r="AI9" s="80">
        <v>132</v>
      </c>
      <c r="AJ9" s="81">
        <v>134</v>
      </c>
      <c r="AL9" s="661" t="s">
        <v>1121</v>
      </c>
      <c r="AM9" s="659">
        <v>100</v>
      </c>
      <c r="AN9" s="78" t="s">
        <v>133</v>
      </c>
      <c r="AO9" s="79">
        <v>104</v>
      </c>
      <c r="AP9" s="80">
        <v>105</v>
      </c>
      <c r="AQ9" s="80">
        <v>106</v>
      </c>
      <c r="AR9" s="80">
        <v>107</v>
      </c>
      <c r="AS9" s="80">
        <v>108</v>
      </c>
      <c r="AT9" s="80">
        <v>109</v>
      </c>
      <c r="AU9" s="80">
        <v>110</v>
      </c>
      <c r="AV9" s="81">
        <v>112.00000000000001</v>
      </c>
    </row>
    <row r="10" spans="1:48" ht="15" thickBot="1">
      <c r="A10">
        <v>10</v>
      </c>
      <c r="B10" s="662"/>
      <c r="C10" s="660"/>
      <c r="D10" s="82" t="s">
        <v>136</v>
      </c>
      <c r="E10" s="83">
        <v>180</v>
      </c>
      <c r="F10" s="84">
        <v>181</v>
      </c>
      <c r="G10" s="84">
        <v>183</v>
      </c>
      <c r="H10" s="84">
        <v>185</v>
      </c>
      <c r="I10" s="84">
        <v>187</v>
      </c>
      <c r="J10" s="84">
        <v>189</v>
      </c>
      <c r="K10" s="84">
        <v>191</v>
      </c>
      <c r="L10" s="85">
        <v>193</v>
      </c>
      <c r="N10" s="662"/>
      <c r="O10" s="660"/>
      <c r="P10" s="82" t="s">
        <v>136</v>
      </c>
      <c r="Q10" s="83">
        <v>168</v>
      </c>
      <c r="R10" s="84">
        <v>169</v>
      </c>
      <c r="S10" s="84">
        <v>170</v>
      </c>
      <c r="T10" s="84">
        <v>172</v>
      </c>
      <c r="U10" s="84">
        <v>173</v>
      </c>
      <c r="V10" s="84">
        <v>175</v>
      </c>
      <c r="W10" s="84">
        <v>176</v>
      </c>
      <c r="X10" s="85">
        <v>178</v>
      </c>
      <c r="Z10" s="662"/>
      <c r="AA10" s="660"/>
      <c r="AB10" s="82" t="s">
        <v>136</v>
      </c>
      <c r="AC10" s="83">
        <v>131</v>
      </c>
      <c r="AD10" s="84">
        <v>131</v>
      </c>
      <c r="AE10" s="84">
        <v>131</v>
      </c>
      <c r="AF10" s="84">
        <v>131</v>
      </c>
      <c r="AG10" s="84">
        <v>131</v>
      </c>
      <c r="AH10" s="84">
        <v>131</v>
      </c>
      <c r="AI10" s="84">
        <v>131</v>
      </c>
      <c r="AJ10" s="85">
        <v>131</v>
      </c>
      <c r="AL10" s="662"/>
      <c r="AM10" s="660"/>
      <c r="AN10" s="82" t="s">
        <v>136</v>
      </c>
      <c r="AO10" s="83">
        <v>101</v>
      </c>
      <c r="AP10" s="84">
        <v>101</v>
      </c>
      <c r="AQ10" s="84">
        <v>101</v>
      </c>
      <c r="AR10" s="84">
        <v>101</v>
      </c>
      <c r="AS10" s="84">
        <v>101</v>
      </c>
      <c r="AT10" s="84">
        <v>101</v>
      </c>
      <c r="AU10" s="84">
        <v>101</v>
      </c>
      <c r="AV10" s="85">
        <v>101</v>
      </c>
    </row>
    <row r="11" spans="1:48">
      <c r="A11">
        <v>11</v>
      </c>
      <c r="B11" s="662"/>
      <c r="C11" s="657">
        <f>+C9+15</f>
        <v>115</v>
      </c>
      <c r="D11" s="86" t="str">
        <f>+D9</f>
        <v>48-X</v>
      </c>
      <c r="E11" s="87">
        <v>156</v>
      </c>
      <c r="F11" s="88">
        <v>158</v>
      </c>
      <c r="G11" s="88">
        <v>161</v>
      </c>
      <c r="H11" s="88">
        <v>163</v>
      </c>
      <c r="I11" s="88">
        <v>166</v>
      </c>
      <c r="J11" s="88">
        <v>168</v>
      </c>
      <c r="K11" s="88">
        <v>171</v>
      </c>
      <c r="L11" s="89">
        <v>174</v>
      </c>
      <c r="N11" s="662"/>
      <c r="O11" s="657">
        <f>+O9+15</f>
        <v>115</v>
      </c>
      <c r="P11" s="86" t="str">
        <f>+P9</f>
        <v>48-X</v>
      </c>
      <c r="Q11" s="87">
        <v>144</v>
      </c>
      <c r="R11" s="88">
        <v>146</v>
      </c>
      <c r="S11" s="88">
        <v>148</v>
      </c>
      <c r="T11" s="88">
        <v>150</v>
      </c>
      <c r="U11" s="88">
        <v>152</v>
      </c>
      <c r="V11" s="88">
        <v>154</v>
      </c>
      <c r="W11" s="88">
        <v>156</v>
      </c>
      <c r="X11" s="89">
        <v>159</v>
      </c>
      <c r="Z11" s="662"/>
      <c r="AA11" s="657">
        <f>+AA9+15</f>
        <v>115</v>
      </c>
      <c r="AB11" s="86" t="str">
        <f>+AB9</f>
        <v>48-X</v>
      </c>
      <c r="AC11" s="87">
        <v>112.00000000000001</v>
      </c>
      <c r="AD11" s="88">
        <v>114</v>
      </c>
      <c r="AE11" s="88">
        <v>116</v>
      </c>
      <c r="AF11" s="88">
        <v>118</v>
      </c>
      <c r="AG11" s="88">
        <v>120</v>
      </c>
      <c r="AH11" s="88">
        <v>122</v>
      </c>
      <c r="AI11" s="88">
        <v>124</v>
      </c>
      <c r="AJ11" s="89">
        <v>127</v>
      </c>
      <c r="AL11" s="662"/>
      <c r="AM11" s="657">
        <f>+AM9+15</f>
        <v>115</v>
      </c>
      <c r="AN11" s="86" t="str">
        <f>+AN9</f>
        <v>48-X</v>
      </c>
      <c r="AO11" s="87">
        <v>96</v>
      </c>
      <c r="AP11" s="88">
        <v>97</v>
      </c>
      <c r="AQ11" s="88">
        <v>99</v>
      </c>
      <c r="AR11" s="88">
        <v>100</v>
      </c>
      <c r="AS11" s="88">
        <v>102</v>
      </c>
      <c r="AT11" s="88">
        <v>103</v>
      </c>
      <c r="AU11" s="88">
        <v>105</v>
      </c>
      <c r="AV11" s="89">
        <v>107</v>
      </c>
    </row>
    <row r="12" spans="1:48" ht="15" thickBot="1">
      <c r="A12">
        <v>12</v>
      </c>
      <c r="B12" s="662"/>
      <c r="C12" s="658"/>
      <c r="D12" s="90" t="str">
        <f>+D10</f>
        <v>48-XL</v>
      </c>
      <c r="E12" s="87">
        <v>169</v>
      </c>
      <c r="F12" s="88">
        <v>171</v>
      </c>
      <c r="G12" s="88">
        <v>173</v>
      </c>
      <c r="H12" s="88">
        <v>175</v>
      </c>
      <c r="I12" s="88">
        <v>178</v>
      </c>
      <c r="J12" s="88">
        <v>180</v>
      </c>
      <c r="K12" s="88">
        <v>182</v>
      </c>
      <c r="L12" s="89">
        <v>185</v>
      </c>
      <c r="N12" s="662"/>
      <c r="O12" s="658"/>
      <c r="P12" s="90" t="str">
        <f>+P10</f>
        <v>48-XL</v>
      </c>
      <c r="Q12" s="87">
        <v>158</v>
      </c>
      <c r="R12" s="88">
        <v>160</v>
      </c>
      <c r="S12" s="88">
        <v>162</v>
      </c>
      <c r="T12" s="88">
        <v>164</v>
      </c>
      <c r="U12" s="88">
        <v>166</v>
      </c>
      <c r="V12" s="88">
        <v>168</v>
      </c>
      <c r="W12" s="88">
        <v>170</v>
      </c>
      <c r="X12" s="89">
        <v>172</v>
      </c>
      <c r="Z12" s="662"/>
      <c r="AA12" s="658"/>
      <c r="AB12" s="90" t="str">
        <f>+AB10</f>
        <v>48-XL</v>
      </c>
      <c r="AC12" s="87">
        <v>131</v>
      </c>
      <c r="AD12" s="88">
        <v>131</v>
      </c>
      <c r="AE12" s="88">
        <v>131</v>
      </c>
      <c r="AF12" s="88">
        <v>131</v>
      </c>
      <c r="AG12" s="88">
        <v>131</v>
      </c>
      <c r="AH12" s="88">
        <v>131</v>
      </c>
      <c r="AI12" s="88">
        <v>131</v>
      </c>
      <c r="AJ12" s="89">
        <v>131</v>
      </c>
      <c r="AL12" s="662"/>
      <c r="AM12" s="658"/>
      <c r="AN12" s="90" t="str">
        <f>+AN10</f>
        <v>48-XL</v>
      </c>
      <c r="AO12" s="87">
        <v>101</v>
      </c>
      <c r="AP12" s="88">
        <v>101</v>
      </c>
      <c r="AQ12" s="88">
        <v>101</v>
      </c>
      <c r="AR12" s="88">
        <v>101</v>
      </c>
      <c r="AS12" s="88">
        <v>101</v>
      </c>
      <c r="AT12" s="88">
        <v>101</v>
      </c>
      <c r="AU12" s="88">
        <v>101</v>
      </c>
      <c r="AV12" s="89">
        <v>101</v>
      </c>
    </row>
    <row r="13" spans="1:48">
      <c r="A13">
        <v>13</v>
      </c>
      <c r="B13" s="662"/>
      <c r="C13" s="659">
        <f>+C11+15</f>
        <v>130</v>
      </c>
      <c r="D13" s="78" t="s">
        <v>133</v>
      </c>
      <c r="E13" s="83">
        <v>145</v>
      </c>
      <c r="F13" s="84">
        <v>147</v>
      </c>
      <c r="G13" s="84">
        <v>150</v>
      </c>
      <c r="H13" s="84">
        <v>153</v>
      </c>
      <c r="I13" s="84">
        <v>155</v>
      </c>
      <c r="J13" s="84">
        <v>158</v>
      </c>
      <c r="K13" s="84">
        <v>161</v>
      </c>
      <c r="L13" s="85">
        <v>164</v>
      </c>
      <c r="N13" s="662"/>
      <c r="O13" s="659">
        <f>+O11+15</f>
        <v>130</v>
      </c>
      <c r="P13" s="78" t="s">
        <v>133</v>
      </c>
      <c r="Q13" s="83">
        <v>135</v>
      </c>
      <c r="R13" s="84">
        <v>137</v>
      </c>
      <c r="S13" s="84">
        <v>139</v>
      </c>
      <c r="T13" s="84">
        <v>141</v>
      </c>
      <c r="U13" s="84">
        <v>144</v>
      </c>
      <c r="V13" s="84">
        <v>146</v>
      </c>
      <c r="W13" s="84">
        <v>148</v>
      </c>
      <c r="X13" s="85">
        <v>151</v>
      </c>
      <c r="Z13" s="662"/>
      <c r="AA13" s="659">
        <f>+AA11+15</f>
        <v>130</v>
      </c>
      <c r="AB13" s="78" t="s">
        <v>133</v>
      </c>
      <c r="AC13" s="83">
        <v>103</v>
      </c>
      <c r="AD13" s="84">
        <v>105</v>
      </c>
      <c r="AE13" s="84">
        <v>107</v>
      </c>
      <c r="AF13" s="84">
        <v>109</v>
      </c>
      <c r="AG13" s="84">
        <v>112</v>
      </c>
      <c r="AH13" s="84">
        <v>114</v>
      </c>
      <c r="AI13" s="84">
        <v>116</v>
      </c>
      <c r="AJ13" s="85">
        <v>119</v>
      </c>
      <c r="AL13" s="662"/>
      <c r="AM13" s="659">
        <f>+AM11+15</f>
        <v>130</v>
      </c>
      <c r="AN13" s="78" t="s">
        <v>133</v>
      </c>
      <c r="AO13" s="83">
        <v>89</v>
      </c>
      <c r="AP13" s="84">
        <v>90</v>
      </c>
      <c r="AQ13" s="84">
        <v>92</v>
      </c>
      <c r="AR13" s="84">
        <v>94</v>
      </c>
      <c r="AS13" s="84">
        <v>95</v>
      </c>
      <c r="AT13" s="84">
        <v>97</v>
      </c>
      <c r="AU13" s="84">
        <v>99</v>
      </c>
      <c r="AV13" s="85">
        <v>101</v>
      </c>
    </row>
    <row r="14" spans="1:48" ht="15" thickBot="1">
      <c r="A14">
        <v>14</v>
      </c>
      <c r="B14" s="662"/>
      <c r="C14" s="660"/>
      <c r="D14" s="82" t="s">
        <v>136</v>
      </c>
      <c r="E14" s="83">
        <v>157</v>
      </c>
      <c r="F14" s="84">
        <v>159</v>
      </c>
      <c r="G14" s="84">
        <v>162</v>
      </c>
      <c r="H14" s="84">
        <v>165</v>
      </c>
      <c r="I14" s="84">
        <v>168</v>
      </c>
      <c r="J14" s="84">
        <v>171</v>
      </c>
      <c r="K14" s="84">
        <v>174</v>
      </c>
      <c r="L14" s="85">
        <v>177</v>
      </c>
      <c r="N14" s="662"/>
      <c r="O14" s="660"/>
      <c r="P14" s="82" t="s">
        <v>136</v>
      </c>
      <c r="Q14" s="83">
        <v>148</v>
      </c>
      <c r="R14" s="84">
        <v>150</v>
      </c>
      <c r="S14" s="84">
        <v>152</v>
      </c>
      <c r="T14" s="84">
        <v>154</v>
      </c>
      <c r="U14" s="84">
        <v>157</v>
      </c>
      <c r="V14" s="84">
        <v>159</v>
      </c>
      <c r="W14" s="84">
        <v>161</v>
      </c>
      <c r="X14" s="85">
        <v>164</v>
      </c>
      <c r="Z14" s="662"/>
      <c r="AA14" s="660"/>
      <c r="AB14" s="82" t="s">
        <v>136</v>
      </c>
      <c r="AC14" s="83">
        <v>131</v>
      </c>
      <c r="AD14" s="84">
        <v>131</v>
      </c>
      <c r="AE14" s="84">
        <v>131</v>
      </c>
      <c r="AF14" s="84">
        <v>131</v>
      </c>
      <c r="AG14" s="84">
        <v>131</v>
      </c>
      <c r="AH14" s="84">
        <v>131</v>
      </c>
      <c r="AI14" s="84">
        <v>131</v>
      </c>
      <c r="AJ14" s="85">
        <v>131</v>
      </c>
      <c r="AL14" s="662"/>
      <c r="AM14" s="660"/>
      <c r="AN14" s="82" t="s">
        <v>136</v>
      </c>
      <c r="AO14" s="83">
        <v>101</v>
      </c>
      <c r="AP14" s="84">
        <v>101</v>
      </c>
      <c r="AQ14" s="84">
        <v>101</v>
      </c>
      <c r="AR14" s="84">
        <v>101</v>
      </c>
      <c r="AS14" s="84">
        <v>101</v>
      </c>
      <c r="AT14" s="84">
        <v>101</v>
      </c>
      <c r="AU14" s="84">
        <v>101</v>
      </c>
      <c r="AV14" s="85">
        <v>101</v>
      </c>
    </row>
    <row r="15" spans="1:48">
      <c r="A15">
        <v>15</v>
      </c>
      <c r="B15" s="662"/>
      <c r="C15" s="657">
        <f>+C13+10</f>
        <v>140</v>
      </c>
      <c r="D15" s="86" t="str">
        <f>+D13</f>
        <v>48-X</v>
      </c>
      <c r="E15" s="87">
        <v>138</v>
      </c>
      <c r="F15" s="88">
        <v>140</v>
      </c>
      <c r="G15" s="88">
        <v>143</v>
      </c>
      <c r="H15" s="88">
        <v>146</v>
      </c>
      <c r="I15" s="88">
        <v>149</v>
      </c>
      <c r="J15" s="88">
        <v>152</v>
      </c>
      <c r="K15" s="88">
        <v>155</v>
      </c>
      <c r="L15" s="89">
        <v>158</v>
      </c>
      <c r="N15" s="662"/>
      <c r="O15" s="657">
        <f>+O13+10</f>
        <v>140</v>
      </c>
      <c r="P15" s="86" t="str">
        <f>+P13</f>
        <v>48-X</v>
      </c>
      <c r="Q15" s="87">
        <v>125</v>
      </c>
      <c r="R15" s="88">
        <v>128</v>
      </c>
      <c r="S15" s="88">
        <v>131</v>
      </c>
      <c r="T15" s="88">
        <v>134</v>
      </c>
      <c r="U15" s="88">
        <v>137</v>
      </c>
      <c r="V15" s="88">
        <v>140</v>
      </c>
      <c r="W15" s="88">
        <v>143</v>
      </c>
      <c r="X15" s="89">
        <v>146</v>
      </c>
      <c r="Z15" s="662"/>
      <c r="AA15" s="657">
        <f>+AA13+10</f>
        <v>140</v>
      </c>
      <c r="AB15" s="86" t="str">
        <f>+AB13</f>
        <v>48-X</v>
      </c>
      <c r="AC15" s="87">
        <v>97</v>
      </c>
      <c r="AD15" s="88">
        <v>99</v>
      </c>
      <c r="AE15" s="88">
        <v>101</v>
      </c>
      <c r="AF15" s="88">
        <v>104</v>
      </c>
      <c r="AG15" s="88">
        <v>106</v>
      </c>
      <c r="AH15" s="88">
        <v>109</v>
      </c>
      <c r="AI15" s="88">
        <v>111</v>
      </c>
      <c r="AJ15" s="89">
        <v>113.99999999999999</v>
      </c>
      <c r="AL15" s="662"/>
      <c r="AM15" s="657">
        <f>+AM13+10</f>
        <v>140</v>
      </c>
      <c r="AN15" s="86" t="str">
        <f>+AN13</f>
        <v>48-X</v>
      </c>
      <c r="AO15" s="87">
        <v>84</v>
      </c>
      <c r="AP15" s="88">
        <v>85</v>
      </c>
      <c r="AQ15" s="88">
        <v>87</v>
      </c>
      <c r="AR15" s="88">
        <v>89</v>
      </c>
      <c r="AS15" s="88">
        <v>91</v>
      </c>
      <c r="AT15" s="88">
        <v>93</v>
      </c>
      <c r="AU15" s="88">
        <v>95</v>
      </c>
      <c r="AV15" s="89">
        <v>97</v>
      </c>
    </row>
    <row r="16" spans="1:48" ht="15" thickBot="1">
      <c r="A16">
        <v>16</v>
      </c>
      <c r="B16" s="662"/>
      <c r="C16" s="658"/>
      <c r="D16" s="90" t="str">
        <f>+D14</f>
        <v>48-XL</v>
      </c>
      <c r="E16" s="87">
        <v>150</v>
      </c>
      <c r="F16" s="88">
        <v>152</v>
      </c>
      <c r="G16" s="88">
        <v>155</v>
      </c>
      <c r="H16" s="88">
        <v>158</v>
      </c>
      <c r="I16" s="88">
        <v>161</v>
      </c>
      <c r="J16" s="88">
        <v>164</v>
      </c>
      <c r="K16" s="88">
        <v>167</v>
      </c>
      <c r="L16" s="89">
        <v>170</v>
      </c>
      <c r="N16" s="662"/>
      <c r="O16" s="658"/>
      <c r="P16" s="90" t="str">
        <f>+P14</f>
        <v>48-XL</v>
      </c>
      <c r="Q16" s="87">
        <v>142</v>
      </c>
      <c r="R16" s="88">
        <v>144</v>
      </c>
      <c r="S16" s="88">
        <v>146</v>
      </c>
      <c r="T16" s="88">
        <v>149</v>
      </c>
      <c r="U16" s="88">
        <v>151</v>
      </c>
      <c r="V16" s="88">
        <v>154</v>
      </c>
      <c r="W16" s="88">
        <v>156</v>
      </c>
      <c r="X16" s="89">
        <v>159</v>
      </c>
      <c r="Z16" s="662"/>
      <c r="AA16" s="658"/>
      <c r="AB16" s="90" t="str">
        <f>+AB14</f>
        <v>48-XL</v>
      </c>
      <c r="AC16" s="87">
        <v>125</v>
      </c>
      <c r="AD16" s="88">
        <v>125</v>
      </c>
      <c r="AE16" s="88">
        <v>126</v>
      </c>
      <c r="AF16" s="88">
        <v>127</v>
      </c>
      <c r="AG16" s="88">
        <v>128</v>
      </c>
      <c r="AH16" s="88">
        <v>129</v>
      </c>
      <c r="AI16" s="88">
        <v>130</v>
      </c>
      <c r="AJ16" s="89">
        <v>131</v>
      </c>
      <c r="AL16" s="662"/>
      <c r="AM16" s="658"/>
      <c r="AN16" s="90" t="str">
        <f>+AN14</f>
        <v>48-XL</v>
      </c>
      <c r="AO16" s="87">
        <v>101</v>
      </c>
      <c r="AP16" s="88">
        <v>101</v>
      </c>
      <c r="AQ16" s="88">
        <v>101</v>
      </c>
      <c r="AR16" s="88">
        <v>101</v>
      </c>
      <c r="AS16" s="88">
        <v>101</v>
      </c>
      <c r="AT16" s="88">
        <v>101</v>
      </c>
      <c r="AU16" s="88">
        <v>101</v>
      </c>
      <c r="AV16" s="89">
        <v>101</v>
      </c>
    </row>
    <row r="17" spans="1:48">
      <c r="A17">
        <v>17</v>
      </c>
      <c r="B17" s="662"/>
      <c r="C17" s="659">
        <f>+C15+10</f>
        <v>150</v>
      </c>
      <c r="D17" s="78" t="s">
        <v>133</v>
      </c>
      <c r="E17" s="83">
        <v>131</v>
      </c>
      <c r="F17" s="84">
        <v>134</v>
      </c>
      <c r="G17" s="84">
        <v>137</v>
      </c>
      <c r="H17" s="84">
        <v>140</v>
      </c>
      <c r="I17" s="84">
        <v>143</v>
      </c>
      <c r="J17" s="84">
        <v>146</v>
      </c>
      <c r="K17" s="84">
        <v>149</v>
      </c>
      <c r="L17" s="85">
        <v>152</v>
      </c>
      <c r="N17" s="662"/>
      <c r="O17" s="659">
        <f>+O15+10</f>
        <v>150</v>
      </c>
      <c r="P17" s="78" t="s">
        <v>133</v>
      </c>
      <c r="Q17" s="83">
        <v>115</v>
      </c>
      <c r="R17" s="84">
        <v>118</v>
      </c>
      <c r="S17" s="84">
        <v>122</v>
      </c>
      <c r="T17" s="84">
        <v>126</v>
      </c>
      <c r="U17" s="84">
        <v>129</v>
      </c>
      <c r="V17" s="84">
        <v>133</v>
      </c>
      <c r="W17" s="84">
        <v>137</v>
      </c>
      <c r="X17" s="85">
        <v>141</v>
      </c>
      <c r="Z17" s="662"/>
      <c r="AA17" s="659">
        <f>+AA15+10</f>
        <v>150</v>
      </c>
      <c r="AB17" s="78" t="s">
        <v>133</v>
      </c>
      <c r="AC17" s="83">
        <v>91</v>
      </c>
      <c r="AD17" s="84">
        <v>93</v>
      </c>
      <c r="AE17" s="84">
        <v>95</v>
      </c>
      <c r="AF17" s="84">
        <v>98</v>
      </c>
      <c r="AG17" s="84">
        <v>100</v>
      </c>
      <c r="AH17" s="84">
        <v>103</v>
      </c>
      <c r="AI17" s="84">
        <v>105</v>
      </c>
      <c r="AJ17" s="85">
        <v>108</v>
      </c>
      <c r="AL17" s="662"/>
      <c r="AM17" s="659">
        <f>+AM15+10</f>
        <v>150</v>
      </c>
      <c r="AN17" s="78" t="s">
        <v>133</v>
      </c>
      <c r="AO17" s="83">
        <v>80</v>
      </c>
      <c r="AP17" s="84">
        <v>81</v>
      </c>
      <c r="AQ17" s="84">
        <v>83</v>
      </c>
      <c r="AR17" s="84">
        <v>85</v>
      </c>
      <c r="AS17" s="84">
        <v>87</v>
      </c>
      <c r="AT17" s="84">
        <v>89</v>
      </c>
      <c r="AU17" s="84">
        <v>91</v>
      </c>
      <c r="AV17" s="85">
        <v>93</v>
      </c>
    </row>
    <row r="18" spans="1:48" ht="15" thickBot="1">
      <c r="A18">
        <v>18</v>
      </c>
      <c r="B18" s="662"/>
      <c r="C18" s="660"/>
      <c r="D18" s="82" t="s">
        <v>136</v>
      </c>
      <c r="E18" s="83">
        <v>136</v>
      </c>
      <c r="F18" s="84">
        <v>140</v>
      </c>
      <c r="G18" s="84">
        <v>144</v>
      </c>
      <c r="H18" s="84">
        <v>148</v>
      </c>
      <c r="I18" s="84">
        <v>152</v>
      </c>
      <c r="J18" s="84">
        <v>156</v>
      </c>
      <c r="K18" s="84">
        <v>160</v>
      </c>
      <c r="L18" s="85">
        <v>164</v>
      </c>
      <c r="N18" s="662"/>
      <c r="O18" s="660"/>
      <c r="P18" s="82" t="s">
        <v>136</v>
      </c>
      <c r="Q18" s="83">
        <v>135</v>
      </c>
      <c r="R18" s="84">
        <v>137</v>
      </c>
      <c r="S18" s="84">
        <v>140</v>
      </c>
      <c r="T18" s="84">
        <v>143</v>
      </c>
      <c r="U18" s="84">
        <v>145</v>
      </c>
      <c r="V18" s="84">
        <v>148</v>
      </c>
      <c r="W18" s="84">
        <v>151</v>
      </c>
      <c r="X18" s="85">
        <v>154</v>
      </c>
      <c r="Z18" s="662"/>
      <c r="AA18" s="660"/>
      <c r="AB18" s="82" t="s">
        <v>136</v>
      </c>
      <c r="AC18" s="83">
        <v>119</v>
      </c>
      <c r="AD18" s="84">
        <v>120</v>
      </c>
      <c r="AE18" s="84">
        <v>122</v>
      </c>
      <c r="AF18" s="84">
        <v>124</v>
      </c>
      <c r="AG18" s="84">
        <v>125</v>
      </c>
      <c r="AH18" s="84">
        <v>127</v>
      </c>
      <c r="AI18" s="84">
        <v>129</v>
      </c>
      <c r="AJ18" s="85">
        <v>131</v>
      </c>
      <c r="AL18" s="662"/>
      <c r="AM18" s="660"/>
      <c r="AN18" s="82" t="s">
        <v>136</v>
      </c>
      <c r="AO18" s="83">
        <v>101</v>
      </c>
      <c r="AP18" s="84">
        <v>101</v>
      </c>
      <c r="AQ18" s="84">
        <v>101</v>
      </c>
      <c r="AR18" s="84">
        <v>101</v>
      </c>
      <c r="AS18" s="84">
        <v>101</v>
      </c>
      <c r="AT18" s="84">
        <v>101</v>
      </c>
      <c r="AU18" s="84">
        <v>101</v>
      </c>
      <c r="AV18" s="85">
        <v>101</v>
      </c>
    </row>
    <row r="19" spans="1:48">
      <c r="A19">
        <v>19</v>
      </c>
      <c r="B19" s="662"/>
      <c r="C19" s="657">
        <f>+C17+10</f>
        <v>160</v>
      </c>
      <c r="D19" s="86" t="str">
        <f>+D17</f>
        <v>48-X</v>
      </c>
      <c r="E19" s="87">
        <v>119</v>
      </c>
      <c r="F19" s="88">
        <v>122</v>
      </c>
      <c r="G19" s="88">
        <v>126</v>
      </c>
      <c r="H19" s="88">
        <v>130</v>
      </c>
      <c r="I19" s="88">
        <v>134</v>
      </c>
      <c r="J19" s="88">
        <v>138</v>
      </c>
      <c r="K19" s="88">
        <v>142</v>
      </c>
      <c r="L19" s="89">
        <v>146</v>
      </c>
      <c r="N19" s="662"/>
      <c r="O19" s="657">
        <f>+O17+10</f>
        <v>160</v>
      </c>
      <c r="P19" s="86" t="str">
        <f>+P17</f>
        <v>48-X</v>
      </c>
      <c r="Q19" s="87">
        <v>106</v>
      </c>
      <c r="R19" s="88">
        <v>110</v>
      </c>
      <c r="S19" s="88">
        <v>114</v>
      </c>
      <c r="T19" s="88">
        <v>118</v>
      </c>
      <c r="U19" s="88">
        <v>123</v>
      </c>
      <c r="V19" s="88">
        <v>127</v>
      </c>
      <c r="W19" s="88">
        <v>131</v>
      </c>
      <c r="X19" s="89">
        <v>136</v>
      </c>
      <c r="Z19" s="662"/>
      <c r="AA19" s="657">
        <f>+AA17+10</f>
        <v>160</v>
      </c>
      <c r="AB19" s="86" t="str">
        <f>+AB17</f>
        <v>48-X</v>
      </c>
      <c r="AC19" s="87">
        <v>85</v>
      </c>
      <c r="AD19" s="88">
        <v>87</v>
      </c>
      <c r="AE19" s="88">
        <v>90</v>
      </c>
      <c r="AF19" s="88">
        <v>92</v>
      </c>
      <c r="AG19" s="88">
        <v>95</v>
      </c>
      <c r="AH19" s="88">
        <v>97</v>
      </c>
      <c r="AI19" s="88">
        <v>100</v>
      </c>
      <c r="AJ19" s="89">
        <v>103</v>
      </c>
      <c r="AL19" s="662"/>
      <c r="AM19" s="657">
        <f>+AM17+10</f>
        <v>160</v>
      </c>
      <c r="AN19" s="86" t="str">
        <f>+AN17</f>
        <v>48-X</v>
      </c>
      <c r="AO19" s="87" t="s">
        <v>1122</v>
      </c>
      <c r="AP19" s="88" t="s">
        <v>1122</v>
      </c>
      <c r="AQ19" s="88" t="s">
        <v>1122</v>
      </c>
      <c r="AR19" s="88">
        <v>81</v>
      </c>
      <c r="AS19" s="88">
        <v>83</v>
      </c>
      <c r="AT19" s="88">
        <v>85</v>
      </c>
      <c r="AU19" s="88">
        <v>87</v>
      </c>
      <c r="AV19" s="89">
        <v>89</v>
      </c>
    </row>
    <row r="20" spans="1:48" ht="15" thickBot="1">
      <c r="A20">
        <v>20</v>
      </c>
      <c r="B20" s="662"/>
      <c r="C20" s="658"/>
      <c r="D20" s="90" t="str">
        <f>+D18</f>
        <v>48-XL</v>
      </c>
      <c r="E20" s="87">
        <v>119</v>
      </c>
      <c r="F20" s="88">
        <v>124</v>
      </c>
      <c r="G20" s="88">
        <v>130</v>
      </c>
      <c r="H20" s="88">
        <v>135</v>
      </c>
      <c r="I20" s="88">
        <v>141</v>
      </c>
      <c r="J20" s="88">
        <v>146</v>
      </c>
      <c r="K20" s="88">
        <v>152</v>
      </c>
      <c r="L20" s="89">
        <v>158</v>
      </c>
      <c r="N20" s="662"/>
      <c r="O20" s="658"/>
      <c r="P20" s="90" t="str">
        <f>+P18</f>
        <v>48-XL</v>
      </c>
      <c r="Q20" s="87">
        <v>119</v>
      </c>
      <c r="R20" s="88">
        <v>123</v>
      </c>
      <c r="S20" s="88">
        <v>127</v>
      </c>
      <c r="T20" s="88">
        <v>131</v>
      </c>
      <c r="U20" s="88">
        <v>136</v>
      </c>
      <c r="V20" s="88">
        <v>140</v>
      </c>
      <c r="W20" s="88">
        <v>144</v>
      </c>
      <c r="X20" s="89">
        <v>149</v>
      </c>
      <c r="Z20" s="662"/>
      <c r="AA20" s="658"/>
      <c r="AB20" s="90" t="str">
        <f>+AB18</f>
        <v>48-XL</v>
      </c>
      <c r="AC20" s="87">
        <v>109.00000000000001</v>
      </c>
      <c r="AD20" s="88">
        <v>112</v>
      </c>
      <c r="AE20" s="88">
        <v>115</v>
      </c>
      <c r="AF20" s="88">
        <v>118</v>
      </c>
      <c r="AG20" s="88">
        <v>121</v>
      </c>
      <c r="AH20" s="88">
        <v>124</v>
      </c>
      <c r="AI20" s="88">
        <v>127</v>
      </c>
      <c r="AJ20" s="89">
        <v>131</v>
      </c>
      <c r="AL20" s="662"/>
      <c r="AM20" s="658"/>
      <c r="AN20" s="90" t="str">
        <f>+AN18</f>
        <v>48-XL</v>
      </c>
      <c r="AO20" s="87">
        <v>97</v>
      </c>
      <c r="AP20" s="88">
        <v>97</v>
      </c>
      <c r="AQ20" s="88">
        <v>98</v>
      </c>
      <c r="AR20" s="88">
        <v>98</v>
      </c>
      <c r="AS20" s="88">
        <v>99</v>
      </c>
      <c r="AT20" s="88">
        <v>99</v>
      </c>
      <c r="AU20" s="88">
        <v>100</v>
      </c>
      <c r="AV20" s="89">
        <v>101</v>
      </c>
    </row>
    <row r="21" spans="1:48">
      <c r="A21">
        <v>21</v>
      </c>
      <c r="B21" s="662"/>
      <c r="C21" s="659">
        <f>+C19+10</f>
        <v>170</v>
      </c>
      <c r="D21" s="78" t="s">
        <v>133</v>
      </c>
      <c r="E21" s="83">
        <v>105</v>
      </c>
      <c r="F21" s="84">
        <v>110</v>
      </c>
      <c r="G21" s="84">
        <v>115</v>
      </c>
      <c r="H21" s="84">
        <v>120</v>
      </c>
      <c r="I21" s="84">
        <v>125</v>
      </c>
      <c r="J21" s="84">
        <v>130</v>
      </c>
      <c r="K21" s="84">
        <v>135</v>
      </c>
      <c r="L21" s="85">
        <v>140</v>
      </c>
      <c r="N21" s="662"/>
      <c r="O21" s="659">
        <f>+O19+10</f>
        <v>170</v>
      </c>
      <c r="P21" s="78" t="s">
        <v>133</v>
      </c>
      <c r="Q21" s="83">
        <v>99</v>
      </c>
      <c r="R21" s="84">
        <v>103</v>
      </c>
      <c r="S21" s="84">
        <v>107</v>
      </c>
      <c r="T21" s="84">
        <v>111</v>
      </c>
      <c r="U21" s="84">
        <v>115</v>
      </c>
      <c r="V21" s="84">
        <v>119</v>
      </c>
      <c r="W21" s="84">
        <v>123</v>
      </c>
      <c r="X21" s="85">
        <v>128</v>
      </c>
      <c r="Z21" s="662"/>
      <c r="AA21" s="659">
        <f>+AA19+10</f>
        <v>170</v>
      </c>
      <c r="AB21" s="78" t="s">
        <v>133</v>
      </c>
      <c r="AC21" s="83">
        <v>80</v>
      </c>
      <c r="AD21" s="84">
        <v>82</v>
      </c>
      <c r="AE21" s="84">
        <v>85</v>
      </c>
      <c r="AF21" s="84">
        <v>87</v>
      </c>
      <c r="AG21" s="84">
        <v>90</v>
      </c>
      <c r="AH21" s="84">
        <v>92</v>
      </c>
      <c r="AI21" s="84">
        <v>95</v>
      </c>
      <c r="AJ21" s="85">
        <v>98</v>
      </c>
      <c r="AL21" s="662"/>
      <c r="AM21" s="659">
        <f>+AM19+10</f>
        <v>170</v>
      </c>
      <c r="AN21" s="78" t="s">
        <v>133</v>
      </c>
      <c r="AO21" s="83" t="s">
        <v>1122</v>
      </c>
      <c r="AP21" s="84" t="s">
        <v>1122</v>
      </c>
      <c r="AQ21" s="84" t="s">
        <v>1122</v>
      </c>
      <c r="AR21" s="84" t="s">
        <v>1122</v>
      </c>
      <c r="AS21" s="84" t="s">
        <v>1122</v>
      </c>
      <c r="AT21" s="84">
        <v>81</v>
      </c>
      <c r="AU21" s="84">
        <v>83</v>
      </c>
      <c r="AV21" s="85">
        <v>85</v>
      </c>
    </row>
    <row r="22" spans="1:48" ht="15" thickBot="1">
      <c r="A22">
        <v>22</v>
      </c>
      <c r="B22" s="662"/>
      <c r="C22" s="660"/>
      <c r="D22" s="82" t="s">
        <v>136</v>
      </c>
      <c r="E22" s="83">
        <v>105</v>
      </c>
      <c r="F22" s="84">
        <v>111</v>
      </c>
      <c r="G22" s="84">
        <v>118</v>
      </c>
      <c r="H22" s="84">
        <v>125</v>
      </c>
      <c r="I22" s="84">
        <v>131</v>
      </c>
      <c r="J22" s="84">
        <v>138</v>
      </c>
      <c r="K22" s="84">
        <v>145</v>
      </c>
      <c r="L22" s="85">
        <v>152</v>
      </c>
      <c r="N22" s="662"/>
      <c r="O22" s="660"/>
      <c r="P22" s="82" t="s">
        <v>136</v>
      </c>
      <c r="Q22" s="83">
        <v>105</v>
      </c>
      <c r="R22" s="84">
        <v>110</v>
      </c>
      <c r="S22" s="84">
        <v>116</v>
      </c>
      <c r="T22" s="84">
        <v>121</v>
      </c>
      <c r="U22" s="84">
        <v>127</v>
      </c>
      <c r="V22" s="84">
        <v>132</v>
      </c>
      <c r="W22" s="84">
        <v>138</v>
      </c>
      <c r="X22" s="85">
        <v>144</v>
      </c>
      <c r="Z22" s="662"/>
      <c r="AA22" s="660"/>
      <c r="AB22" s="82" t="s">
        <v>136</v>
      </c>
      <c r="AC22" s="83">
        <v>102</v>
      </c>
      <c r="AD22" s="84">
        <v>105</v>
      </c>
      <c r="AE22" s="84">
        <v>109</v>
      </c>
      <c r="AF22" s="84">
        <v>112</v>
      </c>
      <c r="AG22" s="84">
        <v>116</v>
      </c>
      <c r="AH22" s="84">
        <v>119</v>
      </c>
      <c r="AI22" s="84">
        <v>123</v>
      </c>
      <c r="AJ22" s="85">
        <v>127</v>
      </c>
      <c r="AL22" s="662"/>
      <c r="AM22" s="660"/>
      <c r="AN22" s="82" t="s">
        <v>136</v>
      </c>
      <c r="AO22" s="83">
        <v>91</v>
      </c>
      <c r="AP22" s="84">
        <v>92</v>
      </c>
      <c r="AQ22" s="84">
        <v>93</v>
      </c>
      <c r="AR22" s="84">
        <v>95</v>
      </c>
      <c r="AS22" s="84">
        <v>96</v>
      </c>
      <c r="AT22" s="84">
        <v>98</v>
      </c>
      <c r="AU22" s="84">
        <v>99</v>
      </c>
      <c r="AV22" s="85">
        <v>101</v>
      </c>
    </row>
    <row r="23" spans="1:48">
      <c r="A23">
        <v>23</v>
      </c>
      <c r="B23" s="662"/>
      <c r="C23" s="657">
        <f>+C21+10</f>
        <v>180</v>
      </c>
      <c r="D23" s="86" t="str">
        <f>+D21</f>
        <v>48-X</v>
      </c>
      <c r="E23" s="87">
        <v>93</v>
      </c>
      <c r="F23" s="88">
        <v>99</v>
      </c>
      <c r="G23" s="88">
        <v>105</v>
      </c>
      <c r="H23" s="88">
        <v>111</v>
      </c>
      <c r="I23" s="88">
        <v>117</v>
      </c>
      <c r="J23" s="88">
        <v>123</v>
      </c>
      <c r="K23" s="88">
        <v>129</v>
      </c>
      <c r="L23" s="89">
        <v>135</v>
      </c>
      <c r="N23" s="662"/>
      <c r="O23" s="657">
        <f>+O21+10</f>
        <v>180</v>
      </c>
      <c r="P23" s="86" t="str">
        <f>+P21</f>
        <v>48-X</v>
      </c>
      <c r="Q23" s="87">
        <v>92</v>
      </c>
      <c r="R23" s="88">
        <v>96</v>
      </c>
      <c r="S23" s="88">
        <v>100</v>
      </c>
      <c r="T23" s="88">
        <v>104</v>
      </c>
      <c r="U23" s="88">
        <v>108</v>
      </c>
      <c r="V23" s="88">
        <v>112</v>
      </c>
      <c r="W23" s="88">
        <v>116</v>
      </c>
      <c r="X23" s="89">
        <v>120</v>
      </c>
      <c r="Z23" s="662"/>
      <c r="AA23" s="657">
        <f>+AA21+10</f>
        <v>180</v>
      </c>
      <c r="AB23" s="86" t="str">
        <f>+AB21</f>
        <v>48-X</v>
      </c>
      <c r="AC23" s="87" t="s">
        <v>1122</v>
      </c>
      <c r="AD23" s="88" t="s">
        <v>1122</v>
      </c>
      <c r="AE23" s="88">
        <v>80</v>
      </c>
      <c r="AF23" s="88">
        <v>82</v>
      </c>
      <c r="AG23" s="88">
        <v>85</v>
      </c>
      <c r="AH23" s="88">
        <v>87</v>
      </c>
      <c r="AI23" s="88">
        <v>90</v>
      </c>
      <c r="AJ23" s="89">
        <v>93</v>
      </c>
      <c r="AL23" s="662"/>
      <c r="AM23" s="657">
        <f>+AM21+10</f>
        <v>180</v>
      </c>
      <c r="AN23" s="86" t="str">
        <f>+AN21</f>
        <v>48-X</v>
      </c>
      <c r="AO23" s="87" t="s">
        <v>1122</v>
      </c>
      <c r="AP23" s="88" t="s">
        <v>1122</v>
      </c>
      <c r="AQ23" s="88" t="s">
        <v>1122</v>
      </c>
      <c r="AR23" s="88" t="s">
        <v>1122</v>
      </c>
      <c r="AS23" s="88" t="s">
        <v>1122</v>
      </c>
      <c r="AT23" s="88" t="s">
        <v>1122</v>
      </c>
      <c r="AU23" s="88" t="s">
        <v>1122</v>
      </c>
      <c r="AV23" s="89">
        <v>82</v>
      </c>
    </row>
    <row r="24" spans="1:48" ht="15" thickBot="1">
      <c r="A24">
        <v>24</v>
      </c>
      <c r="B24" s="662"/>
      <c r="C24" s="658"/>
      <c r="D24" s="90" t="str">
        <f>+D22</f>
        <v>48-XL</v>
      </c>
      <c r="E24" s="87">
        <v>93</v>
      </c>
      <c r="F24" s="88">
        <v>100</v>
      </c>
      <c r="G24" s="88">
        <v>108</v>
      </c>
      <c r="H24" s="88">
        <v>115</v>
      </c>
      <c r="I24" s="88">
        <v>123</v>
      </c>
      <c r="J24" s="88">
        <v>130</v>
      </c>
      <c r="K24" s="88">
        <v>138</v>
      </c>
      <c r="L24" s="89">
        <v>146</v>
      </c>
      <c r="N24" s="662"/>
      <c r="O24" s="658"/>
      <c r="P24" s="90" t="str">
        <f>+P22</f>
        <v>48-XL</v>
      </c>
      <c r="Q24" s="87">
        <v>93</v>
      </c>
      <c r="R24" s="88">
        <v>99</v>
      </c>
      <c r="S24" s="88">
        <v>106</v>
      </c>
      <c r="T24" s="88">
        <v>112</v>
      </c>
      <c r="U24" s="88">
        <v>119</v>
      </c>
      <c r="V24" s="88">
        <v>125</v>
      </c>
      <c r="W24" s="88">
        <v>132</v>
      </c>
      <c r="X24" s="89">
        <v>139</v>
      </c>
      <c r="Z24" s="662"/>
      <c r="AA24" s="658"/>
      <c r="AB24" s="90" t="str">
        <f>+AB22</f>
        <v>48-XL</v>
      </c>
      <c r="AC24" s="87">
        <v>93</v>
      </c>
      <c r="AD24" s="88">
        <v>96</v>
      </c>
      <c r="AE24" s="88">
        <v>100</v>
      </c>
      <c r="AF24" s="88">
        <v>104</v>
      </c>
      <c r="AG24" s="88">
        <v>108</v>
      </c>
      <c r="AH24" s="88">
        <v>112</v>
      </c>
      <c r="AI24" s="88">
        <v>116</v>
      </c>
      <c r="AJ24" s="89">
        <v>120</v>
      </c>
      <c r="AL24" s="662"/>
      <c r="AM24" s="658"/>
      <c r="AN24" s="90" t="str">
        <f>+AN22</f>
        <v>48-XL</v>
      </c>
      <c r="AO24" s="87">
        <v>86</v>
      </c>
      <c r="AP24" s="88">
        <v>88</v>
      </c>
      <c r="AQ24" s="88">
        <v>90</v>
      </c>
      <c r="AR24" s="88">
        <v>92</v>
      </c>
      <c r="AS24" s="88">
        <v>94</v>
      </c>
      <c r="AT24" s="88">
        <v>96</v>
      </c>
      <c r="AU24" s="88">
        <v>98</v>
      </c>
      <c r="AV24" s="89">
        <v>101</v>
      </c>
    </row>
    <row r="25" spans="1:48">
      <c r="A25">
        <v>25</v>
      </c>
      <c r="B25" s="662"/>
      <c r="C25" s="659">
        <f>+C23+10</f>
        <v>190</v>
      </c>
      <c r="D25" s="78" t="s">
        <v>133</v>
      </c>
      <c r="E25" s="83">
        <v>83</v>
      </c>
      <c r="F25" s="84">
        <v>89</v>
      </c>
      <c r="G25" s="84">
        <v>96</v>
      </c>
      <c r="H25" s="84">
        <v>102</v>
      </c>
      <c r="I25" s="84">
        <v>109</v>
      </c>
      <c r="J25" s="84">
        <v>115</v>
      </c>
      <c r="K25" s="84">
        <v>122</v>
      </c>
      <c r="L25" s="85">
        <v>129</v>
      </c>
      <c r="N25" s="662"/>
      <c r="O25" s="659">
        <f>+O23+10</f>
        <v>190</v>
      </c>
      <c r="P25" s="78" t="s">
        <v>133</v>
      </c>
      <c r="Q25" s="83">
        <v>83</v>
      </c>
      <c r="R25" s="84">
        <v>87</v>
      </c>
      <c r="S25" s="84">
        <v>91</v>
      </c>
      <c r="T25" s="84">
        <v>95</v>
      </c>
      <c r="U25" s="84">
        <v>100</v>
      </c>
      <c r="V25" s="84">
        <v>104</v>
      </c>
      <c r="W25" s="84">
        <v>108</v>
      </c>
      <c r="X25" s="85">
        <v>113</v>
      </c>
      <c r="Z25" s="662"/>
      <c r="AA25" s="659">
        <f>+AA23+10</f>
        <v>190</v>
      </c>
      <c r="AB25" s="78" t="s">
        <v>133</v>
      </c>
      <c r="AC25" s="83" t="s">
        <v>1122</v>
      </c>
      <c r="AD25" s="84" t="s">
        <v>1122</v>
      </c>
      <c r="AE25" s="84" t="s">
        <v>1122</v>
      </c>
      <c r="AF25" s="84" t="s">
        <v>1122</v>
      </c>
      <c r="AG25" s="84">
        <v>81</v>
      </c>
      <c r="AH25" s="84">
        <v>83</v>
      </c>
      <c r="AI25" s="84">
        <v>86</v>
      </c>
      <c r="AJ25" s="85">
        <v>89</v>
      </c>
      <c r="AL25" s="662"/>
      <c r="AM25" s="659">
        <f>+AM23+10</f>
        <v>190</v>
      </c>
      <c r="AN25" s="78" t="s">
        <v>133</v>
      </c>
      <c r="AO25" s="83" t="s">
        <v>1122</v>
      </c>
      <c r="AP25" s="84" t="s">
        <v>1122</v>
      </c>
      <c r="AQ25" s="84" t="s">
        <v>1122</v>
      </c>
      <c r="AR25" s="84" t="s">
        <v>1122</v>
      </c>
      <c r="AS25" s="84" t="s">
        <v>1122</v>
      </c>
      <c r="AT25" s="84" t="s">
        <v>1122</v>
      </c>
      <c r="AU25" s="84" t="s">
        <v>1122</v>
      </c>
      <c r="AV25" s="85" t="s">
        <v>1122</v>
      </c>
    </row>
    <row r="26" spans="1:48" ht="15" thickBot="1">
      <c r="A26">
        <v>26</v>
      </c>
      <c r="B26" s="662"/>
      <c r="C26" s="660"/>
      <c r="D26" s="82" t="s">
        <v>136</v>
      </c>
      <c r="E26" s="83">
        <v>83</v>
      </c>
      <c r="F26" s="84">
        <v>89</v>
      </c>
      <c r="G26" s="84">
        <v>96</v>
      </c>
      <c r="H26" s="84">
        <v>103</v>
      </c>
      <c r="I26" s="84">
        <v>109</v>
      </c>
      <c r="J26" s="84">
        <v>116</v>
      </c>
      <c r="K26" s="84">
        <v>123</v>
      </c>
      <c r="L26" s="85">
        <v>130</v>
      </c>
      <c r="N26" s="662"/>
      <c r="O26" s="660"/>
      <c r="P26" s="82" t="s">
        <v>136</v>
      </c>
      <c r="Q26" s="83">
        <v>82</v>
      </c>
      <c r="R26" s="84">
        <v>88</v>
      </c>
      <c r="S26" s="84">
        <v>95</v>
      </c>
      <c r="T26" s="84">
        <v>102</v>
      </c>
      <c r="U26" s="84">
        <v>109</v>
      </c>
      <c r="V26" s="84">
        <v>116</v>
      </c>
      <c r="W26" s="84">
        <v>123</v>
      </c>
      <c r="X26" s="85">
        <v>130</v>
      </c>
      <c r="Z26" s="662"/>
      <c r="AA26" s="660"/>
      <c r="AB26" s="82" t="s">
        <v>136</v>
      </c>
      <c r="AC26" s="83">
        <v>84</v>
      </c>
      <c r="AD26" s="84">
        <v>88</v>
      </c>
      <c r="AE26" s="84">
        <v>92</v>
      </c>
      <c r="AF26" s="84">
        <v>96</v>
      </c>
      <c r="AG26" s="84">
        <v>101</v>
      </c>
      <c r="AH26" s="84">
        <v>105</v>
      </c>
      <c r="AI26" s="84">
        <v>109</v>
      </c>
      <c r="AJ26" s="85">
        <v>113.99999999999999</v>
      </c>
      <c r="AL26" s="662"/>
      <c r="AM26" s="660"/>
      <c r="AN26" s="82" t="s">
        <v>136</v>
      </c>
      <c r="AO26" s="83">
        <v>81</v>
      </c>
      <c r="AP26" s="84">
        <v>83</v>
      </c>
      <c r="AQ26" s="84">
        <v>86</v>
      </c>
      <c r="AR26" s="84">
        <v>89</v>
      </c>
      <c r="AS26" s="84">
        <v>92</v>
      </c>
      <c r="AT26" s="84">
        <v>95</v>
      </c>
      <c r="AU26" s="84">
        <v>98</v>
      </c>
      <c r="AV26" s="85">
        <v>101</v>
      </c>
    </row>
    <row r="27" spans="1:48">
      <c r="A27">
        <v>27</v>
      </c>
      <c r="B27" s="662"/>
      <c r="C27" s="657">
        <f>+C25+10</f>
        <v>200</v>
      </c>
      <c r="D27" s="86" t="str">
        <f>+D25</f>
        <v>48-X</v>
      </c>
      <c r="E27" s="87" t="s">
        <v>1122</v>
      </c>
      <c r="F27" s="88">
        <v>81</v>
      </c>
      <c r="G27" s="88">
        <v>87</v>
      </c>
      <c r="H27" s="88">
        <v>93</v>
      </c>
      <c r="I27" s="88">
        <v>99</v>
      </c>
      <c r="J27" s="88">
        <v>105</v>
      </c>
      <c r="K27" s="88">
        <v>111</v>
      </c>
      <c r="L27" s="89">
        <v>117</v>
      </c>
      <c r="N27" s="662"/>
      <c r="O27" s="657">
        <f>+O25+10</f>
        <v>200</v>
      </c>
      <c r="P27" s="86" t="str">
        <f>+P25</f>
        <v>48-X</v>
      </c>
      <c r="Q27" s="87" t="s">
        <v>1122</v>
      </c>
      <c r="R27" s="88" t="s">
        <v>1122</v>
      </c>
      <c r="S27" s="88">
        <v>83</v>
      </c>
      <c r="T27" s="88">
        <v>88</v>
      </c>
      <c r="U27" s="88">
        <v>92</v>
      </c>
      <c r="V27" s="88">
        <v>97</v>
      </c>
      <c r="W27" s="88">
        <v>101</v>
      </c>
      <c r="X27" s="89">
        <v>106</v>
      </c>
      <c r="Z27" s="662"/>
      <c r="AA27" s="657">
        <f>+AA25+10</f>
        <v>200</v>
      </c>
      <c r="AB27" s="86" t="str">
        <f>+AB25</f>
        <v>48-X</v>
      </c>
      <c r="AC27" s="87" t="s">
        <v>1122</v>
      </c>
      <c r="AD27" s="88" t="s">
        <v>1122</v>
      </c>
      <c r="AE27" s="88" t="s">
        <v>1122</v>
      </c>
      <c r="AF27" s="88" t="s">
        <v>1122</v>
      </c>
      <c r="AG27" s="88" t="s">
        <v>1122</v>
      </c>
      <c r="AH27" s="88" t="s">
        <v>1122</v>
      </c>
      <c r="AI27" s="88">
        <v>82</v>
      </c>
      <c r="AJ27" s="89">
        <v>85</v>
      </c>
      <c r="AL27" s="662"/>
      <c r="AM27" s="657">
        <f>+AM25+10</f>
        <v>200</v>
      </c>
      <c r="AN27" s="86" t="str">
        <f>+AN25</f>
        <v>48-X</v>
      </c>
      <c r="AO27" s="87" t="s">
        <v>1122</v>
      </c>
      <c r="AP27" s="88" t="s">
        <v>1122</v>
      </c>
      <c r="AQ27" s="88" t="s">
        <v>1122</v>
      </c>
      <c r="AR27" s="88" t="s">
        <v>1122</v>
      </c>
      <c r="AS27" s="88" t="s">
        <v>1122</v>
      </c>
      <c r="AT27" s="88" t="s">
        <v>1122</v>
      </c>
      <c r="AU27" s="88" t="s">
        <v>1122</v>
      </c>
      <c r="AV27" s="89" t="s">
        <v>1122</v>
      </c>
    </row>
    <row r="28" spans="1:48" ht="15" thickBot="1">
      <c r="A28">
        <v>28</v>
      </c>
      <c r="B28" s="663"/>
      <c r="C28" s="658"/>
      <c r="D28" s="90" t="str">
        <f>+D26</f>
        <v>48-XL</v>
      </c>
      <c r="E28" s="91" t="s">
        <v>1122</v>
      </c>
      <c r="F28" s="92">
        <v>81</v>
      </c>
      <c r="G28" s="92">
        <v>87</v>
      </c>
      <c r="H28" s="92">
        <v>93</v>
      </c>
      <c r="I28" s="92">
        <v>99</v>
      </c>
      <c r="J28" s="92">
        <v>105</v>
      </c>
      <c r="K28" s="92">
        <v>111</v>
      </c>
      <c r="L28" s="93">
        <v>117</v>
      </c>
      <c r="N28" s="663"/>
      <c r="O28" s="658"/>
      <c r="P28" s="90" t="str">
        <f>+P26</f>
        <v>48-XL</v>
      </c>
      <c r="Q28" s="91" t="s">
        <v>1122</v>
      </c>
      <c r="R28" s="92">
        <v>80</v>
      </c>
      <c r="S28" s="92">
        <v>86</v>
      </c>
      <c r="T28" s="92">
        <v>92</v>
      </c>
      <c r="U28" s="92">
        <v>98</v>
      </c>
      <c r="V28" s="92">
        <v>104</v>
      </c>
      <c r="W28" s="92">
        <v>110</v>
      </c>
      <c r="X28" s="93">
        <v>115.99999999999999</v>
      </c>
      <c r="Z28" s="663"/>
      <c r="AA28" s="658"/>
      <c r="AB28" s="90" t="str">
        <f>+AB26</f>
        <v>48-XL</v>
      </c>
      <c r="AC28" s="91" t="s">
        <v>1122</v>
      </c>
      <c r="AD28" s="92" t="s">
        <v>1122</v>
      </c>
      <c r="AE28" s="92">
        <v>84</v>
      </c>
      <c r="AF28" s="92">
        <v>89</v>
      </c>
      <c r="AG28" s="92">
        <v>93</v>
      </c>
      <c r="AH28" s="92">
        <v>98</v>
      </c>
      <c r="AI28" s="92">
        <v>103</v>
      </c>
      <c r="AJ28" s="93">
        <v>108</v>
      </c>
      <c r="AL28" s="663"/>
      <c r="AM28" s="658"/>
      <c r="AN28" s="90" t="str">
        <f>+AN26</f>
        <v>48-XL</v>
      </c>
      <c r="AO28" s="91" t="s">
        <v>1122</v>
      </c>
      <c r="AP28" s="92" t="s">
        <v>1122</v>
      </c>
      <c r="AQ28" s="92">
        <v>81</v>
      </c>
      <c r="AR28" s="92">
        <v>84</v>
      </c>
      <c r="AS28" s="92">
        <v>87</v>
      </c>
      <c r="AT28" s="92">
        <v>90</v>
      </c>
      <c r="AU28" s="92">
        <v>93</v>
      </c>
      <c r="AV28" s="93">
        <v>96</v>
      </c>
    </row>
    <row r="29" spans="1:48">
      <c r="A29">
        <v>29</v>
      </c>
    </row>
    <row r="30" spans="1:48">
      <c r="A30">
        <v>30</v>
      </c>
    </row>
    <row r="31" spans="1:48">
      <c r="A31">
        <v>31</v>
      </c>
    </row>
    <row r="32" spans="1:48">
      <c r="A32">
        <v>32</v>
      </c>
    </row>
    <row r="33" spans="1:48">
      <c r="A33">
        <v>33</v>
      </c>
    </row>
    <row r="34" spans="1:48">
      <c r="A34">
        <v>34</v>
      </c>
    </row>
    <row r="35" spans="1:48">
      <c r="A35">
        <v>35</v>
      </c>
    </row>
    <row r="36" spans="1:48" ht="15" thickBot="1">
      <c r="A36">
        <v>36</v>
      </c>
    </row>
    <row r="37" spans="1:48" ht="18.600000000000001" thickBot="1">
      <c r="A37">
        <v>37</v>
      </c>
      <c r="B37" s="649" t="str">
        <f>+B6</f>
        <v>Zona sísmica A</v>
      </c>
      <c r="C37" s="650"/>
      <c r="D37" s="651"/>
      <c r="E37" s="649" t="s">
        <v>1123</v>
      </c>
      <c r="F37" s="650"/>
      <c r="G37" s="650"/>
      <c r="H37" s="650"/>
      <c r="I37" s="650"/>
      <c r="J37" s="650"/>
      <c r="K37" s="650"/>
      <c r="L37" s="651"/>
      <c r="N37" s="649" t="str">
        <f>+N6</f>
        <v>Zona sísmica B</v>
      </c>
      <c r="O37" s="650"/>
      <c r="P37" s="651"/>
      <c r="Q37" s="649" t="s">
        <v>1123</v>
      </c>
      <c r="R37" s="650"/>
      <c r="S37" s="650"/>
      <c r="T37" s="650"/>
      <c r="U37" s="650"/>
      <c r="V37" s="650"/>
      <c r="W37" s="650"/>
      <c r="X37" s="651"/>
      <c r="Z37" s="649" t="str">
        <f>+Z6</f>
        <v>Zona sísmica C</v>
      </c>
      <c r="AA37" s="650"/>
      <c r="AB37" s="651"/>
      <c r="AC37" s="649" t="s">
        <v>1123</v>
      </c>
      <c r="AD37" s="650"/>
      <c r="AE37" s="650"/>
      <c r="AF37" s="650"/>
      <c r="AG37" s="650"/>
      <c r="AH37" s="650"/>
      <c r="AI37" s="650"/>
      <c r="AJ37" s="651"/>
      <c r="AL37" s="649" t="str">
        <f>+AL6</f>
        <v>Zona sísmica D</v>
      </c>
      <c r="AM37" s="650"/>
      <c r="AN37" s="651"/>
      <c r="AO37" s="649" t="s">
        <v>1123</v>
      </c>
      <c r="AP37" s="650"/>
      <c r="AQ37" s="650"/>
      <c r="AR37" s="650"/>
      <c r="AS37" s="650"/>
      <c r="AT37" s="650"/>
      <c r="AU37" s="650"/>
      <c r="AV37" s="651"/>
    </row>
    <row r="38" spans="1:48" ht="22.2" customHeight="1">
      <c r="A38">
        <v>38</v>
      </c>
      <c r="B38" s="652" t="str">
        <f>+B7</f>
        <v>Categoría de terreno 1</v>
      </c>
      <c r="C38" s="652" t="s">
        <v>1118</v>
      </c>
      <c r="D38" s="652" t="s">
        <v>1119</v>
      </c>
      <c r="E38" s="654" t="s">
        <v>1120</v>
      </c>
      <c r="F38" s="655"/>
      <c r="G38" s="655"/>
      <c r="H38" s="655"/>
      <c r="I38" s="655"/>
      <c r="J38" s="655"/>
      <c r="K38" s="655"/>
      <c r="L38" s="656"/>
      <c r="N38" s="652" t="str">
        <f>+N7</f>
        <v>Categoría de terreno 1</v>
      </c>
      <c r="O38" s="652" t="s">
        <v>1118</v>
      </c>
      <c r="P38" s="652" t="s">
        <v>1119</v>
      </c>
      <c r="Q38" s="654" t="s">
        <v>1120</v>
      </c>
      <c r="R38" s="655"/>
      <c r="S38" s="655"/>
      <c r="T38" s="655"/>
      <c r="U38" s="655"/>
      <c r="V38" s="655"/>
      <c r="W38" s="655"/>
      <c r="X38" s="656"/>
      <c r="Z38" s="652" t="str">
        <f>+Z7</f>
        <v>Categoría de terreno 1</v>
      </c>
      <c r="AA38" s="652" t="s">
        <v>1118</v>
      </c>
      <c r="AB38" s="652" t="s">
        <v>1119</v>
      </c>
      <c r="AC38" s="654" t="s">
        <v>1120</v>
      </c>
      <c r="AD38" s="655"/>
      <c r="AE38" s="655"/>
      <c r="AF38" s="655"/>
      <c r="AG38" s="655"/>
      <c r="AH38" s="655"/>
      <c r="AI38" s="655"/>
      <c r="AJ38" s="656"/>
      <c r="AL38" s="652" t="str">
        <f>+AL7</f>
        <v>Categoría de terreno 1</v>
      </c>
      <c r="AM38" s="652" t="s">
        <v>1118</v>
      </c>
      <c r="AN38" s="652" t="s">
        <v>1119</v>
      </c>
      <c r="AO38" s="654" t="s">
        <v>1120</v>
      </c>
      <c r="AP38" s="655"/>
      <c r="AQ38" s="655"/>
      <c r="AR38" s="655"/>
      <c r="AS38" s="655"/>
      <c r="AT38" s="655"/>
      <c r="AU38" s="655"/>
      <c r="AV38" s="656"/>
    </row>
    <row r="39" spans="1:48" ht="22.2" customHeight="1" thickBot="1">
      <c r="A39">
        <v>39</v>
      </c>
      <c r="B39" s="653"/>
      <c r="C39" s="653"/>
      <c r="D39" s="653"/>
      <c r="E39" s="75">
        <v>0</v>
      </c>
      <c r="F39" s="76">
        <v>500</v>
      </c>
      <c r="G39" s="76">
        <v>1000</v>
      </c>
      <c r="H39" s="76">
        <v>1500</v>
      </c>
      <c r="I39" s="76">
        <v>2000</v>
      </c>
      <c r="J39" s="76">
        <v>2500</v>
      </c>
      <c r="K39" s="76">
        <v>3000</v>
      </c>
      <c r="L39" s="77">
        <v>3500</v>
      </c>
      <c r="N39" s="653"/>
      <c r="O39" s="653"/>
      <c r="P39" s="653"/>
      <c r="Q39" s="75">
        <v>0</v>
      </c>
      <c r="R39" s="76">
        <v>500</v>
      </c>
      <c r="S39" s="76">
        <v>1000</v>
      </c>
      <c r="T39" s="76">
        <v>1500</v>
      </c>
      <c r="U39" s="76">
        <v>2000</v>
      </c>
      <c r="V39" s="76">
        <v>2500</v>
      </c>
      <c r="W39" s="76">
        <v>3000</v>
      </c>
      <c r="X39" s="77">
        <v>3500</v>
      </c>
      <c r="Z39" s="653"/>
      <c r="AA39" s="653"/>
      <c r="AB39" s="653"/>
      <c r="AC39" s="75">
        <v>0</v>
      </c>
      <c r="AD39" s="76">
        <v>500</v>
      </c>
      <c r="AE39" s="76">
        <v>1000</v>
      </c>
      <c r="AF39" s="76">
        <v>1500</v>
      </c>
      <c r="AG39" s="76">
        <v>2000</v>
      </c>
      <c r="AH39" s="76">
        <v>2500</v>
      </c>
      <c r="AI39" s="76">
        <v>3000</v>
      </c>
      <c r="AJ39" s="77">
        <v>3500</v>
      </c>
      <c r="AL39" s="653"/>
      <c r="AM39" s="653"/>
      <c r="AN39" s="653"/>
      <c r="AO39" s="75">
        <v>0</v>
      </c>
      <c r="AP39" s="76">
        <v>500</v>
      </c>
      <c r="AQ39" s="76">
        <v>1000</v>
      </c>
      <c r="AR39" s="76">
        <v>1500</v>
      </c>
      <c r="AS39" s="76">
        <v>2000</v>
      </c>
      <c r="AT39" s="76">
        <v>2500</v>
      </c>
      <c r="AU39" s="76">
        <v>3000</v>
      </c>
      <c r="AV39" s="77">
        <v>3500</v>
      </c>
    </row>
    <row r="40" spans="1:48">
      <c r="A40">
        <v>40</v>
      </c>
      <c r="B40" s="661" t="str">
        <f>+B9</f>
        <v>Rango de inclinación de 7° a 15°</v>
      </c>
      <c r="C40" s="659">
        <v>100</v>
      </c>
      <c r="D40" s="78" t="s">
        <v>133</v>
      </c>
      <c r="E40" s="94">
        <v>162.9</v>
      </c>
      <c r="F40" s="95">
        <v>155.12</v>
      </c>
      <c r="G40" s="95">
        <v>147.34</v>
      </c>
      <c r="H40" s="95">
        <v>139.56</v>
      </c>
      <c r="I40" s="95">
        <v>131.78</v>
      </c>
      <c r="J40" s="95">
        <v>124</v>
      </c>
      <c r="K40" s="95">
        <v>116.22</v>
      </c>
      <c r="L40" s="96">
        <v>108.44</v>
      </c>
      <c r="N40" s="661" t="str">
        <f>+N9</f>
        <v>Rango de inclinación de 7° a 15°</v>
      </c>
      <c r="O40" s="659">
        <v>100</v>
      </c>
      <c r="P40" s="78" t="s">
        <v>133</v>
      </c>
      <c r="Q40" s="94">
        <v>149.21</v>
      </c>
      <c r="R40" s="95">
        <v>141</v>
      </c>
      <c r="S40" s="95">
        <v>134</v>
      </c>
      <c r="T40" s="95">
        <v>127</v>
      </c>
      <c r="U40" s="95">
        <v>119</v>
      </c>
      <c r="V40" s="95">
        <v>112</v>
      </c>
      <c r="W40" s="95">
        <v>105</v>
      </c>
      <c r="X40" s="96">
        <v>97.79</v>
      </c>
      <c r="Z40" s="661" t="str">
        <f>+Z9</f>
        <v>Rango de inclinación de 7° a 15°</v>
      </c>
      <c r="AA40" s="659">
        <v>100</v>
      </c>
      <c r="AB40" s="78" t="s">
        <v>133</v>
      </c>
      <c r="AC40" s="94">
        <v>117.71</v>
      </c>
      <c r="AD40" s="95">
        <v>116.1</v>
      </c>
      <c r="AE40" s="95">
        <v>114.49</v>
      </c>
      <c r="AF40" s="95">
        <v>112.88</v>
      </c>
      <c r="AG40" s="95">
        <v>111.27</v>
      </c>
      <c r="AH40" s="95">
        <v>109.66</v>
      </c>
      <c r="AI40" s="95">
        <v>108.05</v>
      </c>
      <c r="AJ40" s="96">
        <v>106.449</v>
      </c>
      <c r="AL40" s="661" t="str">
        <f>+AL9</f>
        <v>Rango de inclinación de 7° a 15°</v>
      </c>
      <c r="AM40" s="659">
        <v>100</v>
      </c>
      <c r="AN40" s="78" t="s">
        <v>133</v>
      </c>
      <c r="AO40" s="94">
        <v>137.22800000000001</v>
      </c>
      <c r="AP40" s="95">
        <v>137.04</v>
      </c>
      <c r="AQ40" s="95">
        <v>136.85</v>
      </c>
      <c r="AR40" s="95">
        <v>136.66999999999999</v>
      </c>
      <c r="AS40" s="95">
        <v>136.47999999999999</v>
      </c>
      <c r="AT40" s="95">
        <v>136.30000000000001</v>
      </c>
      <c r="AU40" s="95">
        <v>136.11000000000001</v>
      </c>
      <c r="AV40" s="96">
        <v>135.934</v>
      </c>
    </row>
    <row r="41" spans="1:48" ht="15" thickBot="1">
      <c r="A41">
        <v>41</v>
      </c>
      <c r="B41" s="662"/>
      <c r="C41" s="660"/>
      <c r="D41" s="82" t="s">
        <v>136</v>
      </c>
      <c r="E41" s="97">
        <v>173.09</v>
      </c>
      <c r="F41" s="98">
        <v>164.67</v>
      </c>
      <c r="G41" s="98">
        <v>156.26</v>
      </c>
      <c r="H41" s="98">
        <v>147.85</v>
      </c>
      <c r="I41" s="98">
        <v>139.44</v>
      </c>
      <c r="J41" s="98">
        <v>131.03</v>
      </c>
      <c r="K41" s="98">
        <v>122.62</v>
      </c>
      <c r="L41" s="99">
        <v>114.21</v>
      </c>
      <c r="N41" s="662"/>
      <c r="O41" s="660"/>
      <c r="P41" s="82" t="s">
        <v>136</v>
      </c>
      <c r="Q41" s="97">
        <v>161.41</v>
      </c>
      <c r="R41" s="98">
        <v>153</v>
      </c>
      <c r="S41" s="98">
        <v>145</v>
      </c>
      <c r="T41" s="98">
        <v>137</v>
      </c>
      <c r="U41" s="98">
        <v>129</v>
      </c>
      <c r="V41" s="98">
        <v>121</v>
      </c>
      <c r="W41" s="98">
        <v>113</v>
      </c>
      <c r="X41" s="99">
        <v>105.36</v>
      </c>
      <c r="Z41" s="662"/>
      <c r="AA41" s="660"/>
      <c r="AB41" s="82" t="s">
        <v>136</v>
      </c>
      <c r="AC41" s="97">
        <v>125.29</v>
      </c>
      <c r="AD41" s="98">
        <v>123.97</v>
      </c>
      <c r="AE41" s="98">
        <v>122.66</v>
      </c>
      <c r="AF41" s="98">
        <v>121.35</v>
      </c>
      <c r="AG41" s="98">
        <v>120.04</v>
      </c>
      <c r="AH41" s="98">
        <v>118.73</v>
      </c>
      <c r="AI41" s="98">
        <v>117.42</v>
      </c>
      <c r="AJ41" s="99">
        <v>116.11799999999999</v>
      </c>
      <c r="AL41" s="662"/>
      <c r="AM41" s="660"/>
      <c r="AN41" s="82" t="s">
        <v>136</v>
      </c>
      <c r="AO41" s="97">
        <v>151.21799999999999</v>
      </c>
      <c r="AP41" s="98">
        <v>151.21</v>
      </c>
      <c r="AQ41" s="98">
        <v>151.21</v>
      </c>
      <c r="AR41" s="98">
        <v>151.21</v>
      </c>
      <c r="AS41" s="98">
        <v>151.21</v>
      </c>
      <c r="AT41" s="98">
        <v>151.21</v>
      </c>
      <c r="AU41" s="98">
        <v>151.21</v>
      </c>
      <c r="AV41" s="99">
        <v>151.21799999999999</v>
      </c>
    </row>
    <row r="42" spans="1:48">
      <c r="A42">
        <v>42</v>
      </c>
      <c r="B42" s="662"/>
      <c r="C42" s="657">
        <f>+C40+15</f>
        <v>115</v>
      </c>
      <c r="D42" s="86" t="str">
        <f>+D40</f>
        <v>48-X</v>
      </c>
      <c r="E42" s="100">
        <v>206.01</v>
      </c>
      <c r="F42" s="101">
        <v>196.91</v>
      </c>
      <c r="G42" s="101">
        <v>187.81</v>
      </c>
      <c r="H42" s="101">
        <v>178.72</v>
      </c>
      <c r="I42" s="101">
        <v>169.62</v>
      </c>
      <c r="J42" s="101">
        <v>160.53</v>
      </c>
      <c r="K42" s="101">
        <v>151.43</v>
      </c>
      <c r="L42" s="102">
        <v>142.34</v>
      </c>
      <c r="N42" s="662"/>
      <c r="O42" s="657">
        <f>+O40+15</f>
        <v>115</v>
      </c>
      <c r="P42" s="86" t="str">
        <f>+P40</f>
        <v>48-X</v>
      </c>
      <c r="Q42" s="100">
        <v>190.01</v>
      </c>
      <c r="R42" s="101">
        <v>181</v>
      </c>
      <c r="S42" s="101">
        <v>172</v>
      </c>
      <c r="T42" s="101">
        <v>164</v>
      </c>
      <c r="U42" s="101">
        <v>155</v>
      </c>
      <c r="V42" s="101">
        <v>147</v>
      </c>
      <c r="W42" s="101">
        <v>138</v>
      </c>
      <c r="X42" s="102">
        <v>129.93</v>
      </c>
      <c r="Z42" s="662"/>
      <c r="AA42" s="657">
        <f>+AA40+15</f>
        <v>115</v>
      </c>
      <c r="AB42" s="86" t="str">
        <f>+AB40</f>
        <v>48-X</v>
      </c>
      <c r="AC42" s="100">
        <v>147.268</v>
      </c>
      <c r="AD42" s="101">
        <v>141.54</v>
      </c>
      <c r="AE42" s="101">
        <v>135.81</v>
      </c>
      <c r="AF42" s="101">
        <v>130.09</v>
      </c>
      <c r="AG42" s="101">
        <v>124.36</v>
      </c>
      <c r="AH42" s="101">
        <v>118.64</v>
      </c>
      <c r="AI42" s="101">
        <v>112.91</v>
      </c>
      <c r="AJ42" s="102">
        <v>107.19</v>
      </c>
      <c r="AL42" s="662"/>
      <c r="AM42" s="657">
        <f>+AM40+15</f>
        <v>115</v>
      </c>
      <c r="AN42" s="86" t="str">
        <f>+AN40</f>
        <v>48-X</v>
      </c>
      <c r="AO42" s="100">
        <v>138.76300000000001</v>
      </c>
      <c r="AP42" s="101">
        <v>138.46</v>
      </c>
      <c r="AQ42" s="101">
        <v>138.16999999999999</v>
      </c>
      <c r="AR42" s="101">
        <v>137.88</v>
      </c>
      <c r="AS42" s="101">
        <v>137.59</v>
      </c>
      <c r="AT42" s="101">
        <v>137.29</v>
      </c>
      <c r="AU42" s="101">
        <v>137</v>
      </c>
      <c r="AV42" s="102">
        <v>136.71100000000001</v>
      </c>
    </row>
    <row r="43" spans="1:48" ht="15" thickBot="1">
      <c r="A43">
        <v>43</v>
      </c>
      <c r="B43" s="662"/>
      <c r="C43" s="658"/>
      <c r="D43" s="90" t="str">
        <f>+D41</f>
        <v>48-XL</v>
      </c>
      <c r="E43" s="100">
        <v>221.79</v>
      </c>
      <c r="F43" s="101">
        <v>211.51</v>
      </c>
      <c r="G43" s="101">
        <v>201.24</v>
      </c>
      <c r="H43" s="101">
        <v>190.96</v>
      </c>
      <c r="I43" s="101">
        <v>180.69</v>
      </c>
      <c r="J43" s="101">
        <v>170.41</v>
      </c>
      <c r="K43" s="101">
        <v>160.13999999999999</v>
      </c>
      <c r="L43" s="102">
        <v>149.87</v>
      </c>
      <c r="N43" s="662"/>
      <c r="O43" s="658"/>
      <c r="P43" s="90" t="str">
        <f>+P41</f>
        <v>48-XL</v>
      </c>
      <c r="Q43" s="100">
        <v>207.14</v>
      </c>
      <c r="R43" s="101">
        <v>197</v>
      </c>
      <c r="S43" s="101">
        <v>187</v>
      </c>
      <c r="T43" s="101">
        <v>178</v>
      </c>
      <c r="U43" s="101">
        <v>168</v>
      </c>
      <c r="V43" s="101">
        <v>158</v>
      </c>
      <c r="W43" s="101">
        <v>148</v>
      </c>
      <c r="X43" s="102">
        <v>139.24</v>
      </c>
      <c r="Z43" s="662"/>
      <c r="AA43" s="658"/>
      <c r="AB43" s="90" t="str">
        <f>+AB41</f>
        <v>48-XL</v>
      </c>
      <c r="AC43" s="100">
        <v>171.29</v>
      </c>
      <c r="AD43" s="101">
        <v>163.4</v>
      </c>
      <c r="AE43" s="101">
        <v>155.52000000000001</v>
      </c>
      <c r="AF43" s="101">
        <v>147.63999999999999</v>
      </c>
      <c r="AG43" s="101">
        <v>139.76</v>
      </c>
      <c r="AH43" s="101">
        <v>131.88</v>
      </c>
      <c r="AI43" s="101">
        <v>123.99</v>
      </c>
      <c r="AJ43" s="102">
        <v>116.11799999999999</v>
      </c>
      <c r="AL43" s="662"/>
      <c r="AM43" s="658"/>
      <c r="AN43" s="90" t="str">
        <f>+AN41</f>
        <v>48-XL</v>
      </c>
      <c r="AO43" s="100">
        <v>151.21799999999999</v>
      </c>
      <c r="AP43" s="101">
        <v>151.21</v>
      </c>
      <c r="AQ43" s="101">
        <v>151.21</v>
      </c>
      <c r="AR43" s="101">
        <v>151.21</v>
      </c>
      <c r="AS43" s="101">
        <v>151.21</v>
      </c>
      <c r="AT43" s="101">
        <v>151.21</v>
      </c>
      <c r="AU43" s="101">
        <v>151.21</v>
      </c>
      <c r="AV43" s="102">
        <v>151.21799999999999</v>
      </c>
    </row>
    <row r="44" spans="1:48">
      <c r="A44">
        <v>44</v>
      </c>
      <c r="B44" s="662"/>
      <c r="C44" s="659">
        <f>+C42+15</f>
        <v>130</v>
      </c>
      <c r="D44" s="78" t="s">
        <v>133</v>
      </c>
      <c r="E44" s="97">
        <v>249.62</v>
      </c>
      <c r="F44" s="98">
        <v>239.24</v>
      </c>
      <c r="G44" s="98">
        <v>228.86</v>
      </c>
      <c r="H44" s="98">
        <v>218.48</v>
      </c>
      <c r="I44" s="98">
        <v>208.1</v>
      </c>
      <c r="J44" s="98">
        <v>197.72</v>
      </c>
      <c r="K44" s="98">
        <v>187.34</v>
      </c>
      <c r="L44" s="99">
        <v>176.97</v>
      </c>
      <c r="N44" s="662"/>
      <c r="O44" s="659">
        <f>+O42+15</f>
        <v>130</v>
      </c>
      <c r="P44" s="78" t="s">
        <v>133</v>
      </c>
      <c r="Q44" s="97">
        <v>232.2</v>
      </c>
      <c r="R44" s="98">
        <v>222</v>
      </c>
      <c r="S44" s="98">
        <v>212</v>
      </c>
      <c r="T44" s="98">
        <v>202</v>
      </c>
      <c r="U44" s="98">
        <v>192</v>
      </c>
      <c r="V44" s="98">
        <v>182</v>
      </c>
      <c r="W44" s="98">
        <v>172</v>
      </c>
      <c r="X44" s="99">
        <v>162.86000000000001</v>
      </c>
      <c r="Z44" s="662"/>
      <c r="AA44" s="659">
        <f>+AA42+15</f>
        <v>130</v>
      </c>
      <c r="AB44" s="78" t="s">
        <v>133</v>
      </c>
      <c r="AC44" s="97">
        <v>176.477</v>
      </c>
      <c r="AD44" s="98">
        <v>169.52</v>
      </c>
      <c r="AE44" s="98">
        <v>162.57</v>
      </c>
      <c r="AF44" s="98">
        <v>155.62</v>
      </c>
      <c r="AG44" s="98">
        <v>148.66999999999999</v>
      </c>
      <c r="AH44" s="98">
        <v>141.71</v>
      </c>
      <c r="AI44" s="98">
        <v>134.76</v>
      </c>
      <c r="AJ44" s="99">
        <v>127.81699999999999</v>
      </c>
      <c r="AL44" s="662"/>
      <c r="AM44" s="659">
        <f>+AM42+15</f>
        <v>130</v>
      </c>
      <c r="AN44" s="78" t="s">
        <v>133</v>
      </c>
      <c r="AO44" s="97">
        <v>151.84700000000001</v>
      </c>
      <c r="AP44" s="98">
        <v>149.83000000000001</v>
      </c>
      <c r="AQ44" s="98">
        <v>147.82</v>
      </c>
      <c r="AR44" s="98">
        <v>145.81</v>
      </c>
      <c r="AS44" s="98">
        <v>143.80000000000001</v>
      </c>
      <c r="AT44" s="98">
        <v>141.79</v>
      </c>
      <c r="AU44" s="98">
        <v>139.78</v>
      </c>
      <c r="AV44" s="99">
        <v>137.77600000000001</v>
      </c>
    </row>
    <row r="45" spans="1:48" ht="15" thickBot="1">
      <c r="A45">
        <v>45</v>
      </c>
      <c r="B45" s="662"/>
      <c r="C45" s="660"/>
      <c r="D45" s="82" t="s">
        <v>136</v>
      </c>
      <c r="E45" s="97">
        <v>268.87</v>
      </c>
      <c r="F45" s="98">
        <v>257.54000000000002</v>
      </c>
      <c r="G45" s="98">
        <v>246.21</v>
      </c>
      <c r="H45" s="98">
        <v>234.89</v>
      </c>
      <c r="I45" s="98">
        <v>223.56</v>
      </c>
      <c r="J45" s="98">
        <v>212.24</v>
      </c>
      <c r="K45" s="98">
        <v>200.91</v>
      </c>
      <c r="L45" s="99">
        <v>189.59</v>
      </c>
      <c r="N45" s="662"/>
      <c r="O45" s="660"/>
      <c r="P45" s="82" t="s">
        <v>136</v>
      </c>
      <c r="Q45" s="97">
        <v>253.32</v>
      </c>
      <c r="R45" s="98">
        <v>242</v>
      </c>
      <c r="S45" s="98">
        <v>231</v>
      </c>
      <c r="T45" s="98">
        <v>219</v>
      </c>
      <c r="U45" s="98">
        <v>208</v>
      </c>
      <c r="V45" s="98">
        <v>197</v>
      </c>
      <c r="W45" s="98">
        <v>186</v>
      </c>
      <c r="X45" s="99">
        <v>175.48</v>
      </c>
      <c r="Z45" s="662"/>
      <c r="AA45" s="660"/>
      <c r="AB45" s="82" t="s">
        <v>136</v>
      </c>
      <c r="AC45" s="97">
        <v>223.804</v>
      </c>
      <c r="AD45" s="98">
        <v>211.78</v>
      </c>
      <c r="AE45" s="98">
        <v>199.76</v>
      </c>
      <c r="AF45" s="98">
        <v>187.74</v>
      </c>
      <c r="AG45" s="98">
        <v>175.72</v>
      </c>
      <c r="AH45" s="98">
        <v>163.69999999999999</v>
      </c>
      <c r="AI45" s="98">
        <v>151.68</v>
      </c>
      <c r="AJ45" s="99">
        <v>139.66</v>
      </c>
      <c r="AL45" s="662"/>
      <c r="AM45" s="660"/>
      <c r="AN45" s="82" t="s">
        <v>136</v>
      </c>
      <c r="AO45" s="97">
        <v>171.685</v>
      </c>
      <c r="AP45" s="98">
        <v>168.76</v>
      </c>
      <c r="AQ45" s="98">
        <v>165.83</v>
      </c>
      <c r="AR45" s="98">
        <v>162.91</v>
      </c>
      <c r="AS45" s="98">
        <v>159.97999999999999</v>
      </c>
      <c r="AT45" s="98">
        <v>157.06</v>
      </c>
      <c r="AU45" s="98">
        <v>154.13999999999999</v>
      </c>
      <c r="AV45" s="99">
        <v>151.21799999999999</v>
      </c>
    </row>
    <row r="46" spans="1:48">
      <c r="A46">
        <v>46</v>
      </c>
      <c r="B46" s="662"/>
      <c r="C46" s="657">
        <f>+C44+10</f>
        <v>140</v>
      </c>
      <c r="D46" s="86" t="str">
        <f>+D44</f>
        <v>48-X</v>
      </c>
      <c r="E46" s="100">
        <v>278.12</v>
      </c>
      <c r="F46" s="101">
        <v>267.06</v>
      </c>
      <c r="G46" s="101">
        <v>256.01</v>
      </c>
      <c r="H46" s="101">
        <v>244.95</v>
      </c>
      <c r="I46" s="101">
        <v>233.9</v>
      </c>
      <c r="J46" s="101">
        <v>222.84</v>
      </c>
      <c r="K46" s="101">
        <v>211.79</v>
      </c>
      <c r="L46" s="102">
        <v>200.74</v>
      </c>
      <c r="N46" s="662"/>
      <c r="O46" s="657">
        <f>+O44+10</f>
        <v>140</v>
      </c>
      <c r="P46" s="86" t="str">
        <f>+P44</f>
        <v>48-X</v>
      </c>
      <c r="Q46" s="100">
        <v>251.61</v>
      </c>
      <c r="R46" s="101">
        <v>242</v>
      </c>
      <c r="S46" s="101">
        <v>232</v>
      </c>
      <c r="T46" s="101">
        <v>223</v>
      </c>
      <c r="U46" s="101">
        <v>213</v>
      </c>
      <c r="V46" s="101">
        <v>204</v>
      </c>
      <c r="W46" s="101">
        <v>194</v>
      </c>
      <c r="X46" s="102">
        <v>185.34</v>
      </c>
      <c r="Z46" s="662"/>
      <c r="AA46" s="657">
        <f>+AA44+10</f>
        <v>140</v>
      </c>
      <c r="AB46" s="86" t="str">
        <f>+AB44</f>
        <v>48-X</v>
      </c>
      <c r="AC46" s="100">
        <v>194.53</v>
      </c>
      <c r="AD46" s="101">
        <v>187.34</v>
      </c>
      <c r="AE46" s="101">
        <v>180.15</v>
      </c>
      <c r="AF46" s="101">
        <v>172.96</v>
      </c>
      <c r="AG46" s="101">
        <v>165.77</v>
      </c>
      <c r="AH46" s="101">
        <v>158.59</v>
      </c>
      <c r="AI46" s="101">
        <v>151.4</v>
      </c>
      <c r="AJ46" s="102">
        <v>144.215</v>
      </c>
      <c r="AL46" s="662"/>
      <c r="AM46" s="657">
        <f>+AM44+10</f>
        <v>140</v>
      </c>
      <c r="AN46" s="86" t="str">
        <f>+AN44</f>
        <v>48-X</v>
      </c>
      <c r="AO46" s="100">
        <v>167.76400000000001</v>
      </c>
      <c r="AP46" s="101">
        <v>163.59</v>
      </c>
      <c r="AQ46" s="101">
        <v>159.41999999999999</v>
      </c>
      <c r="AR46" s="101">
        <v>155.26</v>
      </c>
      <c r="AS46" s="101">
        <v>151.09</v>
      </c>
      <c r="AT46" s="101">
        <v>146.91999999999999</v>
      </c>
      <c r="AU46" s="101">
        <v>142.75</v>
      </c>
      <c r="AV46" s="102">
        <v>138.59200000000001</v>
      </c>
    </row>
    <row r="47" spans="1:48" ht="15" thickBot="1">
      <c r="A47">
        <v>47</v>
      </c>
      <c r="B47" s="662"/>
      <c r="C47" s="658"/>
      <c r="D47" s="90" t="str">
        <f>+D45</f>
        <v>48-XL</v>
      </c>
      <c r="E47" s="100">
        <v>300.94</v>
      </c>
      <c r="F47" s="101">
        <v>288.58999999999997</v>
      </c>
      <c r="G47" s="101">
        <v>276.25</v>
      </c>
      <c r="H47" s="101">
        <v>263.91000000000003</v>
      </c>
      <c r="I47" s="101">
        <v>251.57</v>
      </c>
      <c r="J47" s="101">
        <v>239.23</v>
      </c>
      <c r="K47" s="101">
        <v>226.89</v>
      </c>
      <c r="L47" s="102">
        <v>214.55</v>
      </c>
      <c r="N47" s="662"/>
      <c r="O47" s="658"/>
      <c r="P47" s="90" t="str">
        <f>+P45</f>
        <v>48-XL</v>
      </c>
      <c r="Q47" s="100">
        <v>284.8</v>
      </c>
      <c r="R47" s="101">
        <v>272</v>
      </c>
      <c r="S47" s="101">
        <v>260</v>
      </c>
      <c r="T47" s="101">
        <v>248</v>
      </c>
      <c r="U47" s="101">
        <v>236</v>
      </c>
      <c r="V47" s="101">
        <v>224</v>
      </c>
      <c r="W47" s="101">
        <v>212</v>
      </c>
      <c r="X47" s="102">
        <v>200.56</v>
      </c>
      <c r="Z47" s="662"/>
      <c r="AA47" s="658"/>
      <c r="AB47" s="90" t="str">
        <f>+AB45</f>
        <v>48-XL</v>
      </c>
      <c r="AC47" s="100">
        <v>250.22200000000001</v>
      </c>
      <c r="AD47" s="101">
        <v>238.01</v>
      </c>
      <c r="AE47" s="101">
        <v>225.8</v>
      </c>
      <c r="AF47" s="101">
        <v>213.59</v>
      </c>
      <c r="AG47" s="101">
        <v>201.38</v>
      </c>
      <c r="AH47" s="101">
        <v>189.17</v>
      </c>
      <c r="AI47" s="101">
        <v>176.96</v>
      </c>
      <c r="AJ47" s="102">
        <v>164.75</v>
      </c>
      <c r="AL47" s="662"/>
      <c r="AM47" s="658"/>
      <c r="AN47" s="90" t="str">
        <f>+AN45</f>
        <v>48-XL</v>
      </c>
      <c r="AO47" s="100">
        <v>201.38399999999999</v>
      </c>
      <c r="AP47" s="101">
        <v>194.21</v>
      </c>
      <c r="AQ47" s="101">
        <v>187.05</v>
      </c>
      <c r="AR47" s="101">
        <v>179.88</v>
      </c>
      <c r="AS47" s="101">
        <v>172.71</v>
      </c>
      <c r="AT47" s="101">
        <v>165.55</v>
      </c>
      <c r="AU47" s="101">
        <v>158.38</v>
      </c>
      <c r="AV47" s="102">
        <v>151.21799999999999</v>
      </c>
    </row>
    <row r="48" spans="1:48">
      <c r="A48">
        <v>48</v>
      </c>
      <c r="B48" s="662"/>
      <c r="C48" s="659">
        <f>+C46+10</f>
        <v>150</v>
      </c>
      <c r="D48" s="78" t="s">
        <v>133</v>
      </c>
      <c r="E48" s="97">
        <v>305.35000000000002</v>
      </c>
      <c r="F48" s="98">
        <v>293.77999999999997</v>
      </c>
      <c r="G48" s="98">
        <v>282.22000000000003</v>
      </c>
      <c r="H48" s="98">
        <v>270.64999999999998</v>
      </c>
      <c r="I48" s="98">
        <v>259.08999999999997</v>
      </c>
      <c r="J48" s="98">
        <v>247.52</v>
      </c>
      <c r="K48" s="98">
        <v>235.96</v>
      </c>
      <c r="L48" s="99">
        <v>224.4</v>
      </c>
      <c r="N48" s="662"/>
      <c r="O48" s="659">
        <f>+O46+10</f>
        <v>150</v>
      </c>
      <c r="P48" s="78" t="s">
        <v>133</v>
      </c>
      <c r="Q48" s="97">
        <v>267.79000000000002</v>
      </c>
      <c r="R48" s="98">
        <v>259</v>
      </c>
      <c r="S48" s="98">
        <v>250</v>
      </c>
      <c r="T48" s="98">
        <v>242</v>
      </c>
      <c r="U48" s="98">
        <v>233</v>
      </c>
      <c r="V48" s="98">
        <v>225</v>
      </c>
      <c r="W48" s="98">
        <v>216</v>
      </c>
      <c r="X48" s="99">
        <v>208.05</v>
      </c>
      <c r="Z48" s="662"/>
      <c r="AA48" s="659">
        <f>+AA46+10</f>
        <v>150</v>
      </c>
      <c r="AB48" s="78" t="s">
        <v>133</v>
      </c>
      <c r="AC48" s="97">
        <v>210.98599999999999</v>
      </c>
      <c r="AD48" s="98">
        <v>203.52</v>
      </c>
      <c r="AE48" s="98">
        <v>196.05</v>
      </c>
      <c r="AF48" s="98">
        <v>188.58</v>
      </c>
      <c r="AG48" s="98">
        <v>181.12</v>
      </c>
      <c r="AH48" s="98">
        <v>173.65</v>
      </c>
      <c r="AI48" s="98">
        <v>166.19</v>
      </c>
      <c r="AJ48" s="99">
        <v>158.726</v>
      </c>
      <c r="AL48" s="662"/>
      <c r="AM48" s="659">
        <f>+AM46+10</f>
        <v>150</v>
      </c>
      <c r="AN48" s="78" t="s">
        <v>133</v>
      </c>
      <c r="AO48" s="97">
        <v>184.66800000000001</v>
      </c>
      <c r="AP48" s="98">
        <v>178.2</v>
      </c>
      <c r="AQ48" s="98">
        <v>171.74</v>
      </c>
      <c r="AR48" s="98">
        <v>165.28</v>
      </c>
      <c r="AS48" s="98">
        <v>158.82</v>
      </c>
      <c r="AT48" s="98">
        <v>152.37</v>
      </c>
      <c r="AU48" s="98">
        <v>145.91</v>
      </c>
      <c r="AV48" s="99">
        <v>139.45099999999999</v>
      </c>
    </row>
    <row r="49" spans="1:48" ht="15" thickBot="1">
      <c r="A49">
        <v>49</v>
      </c>
      <c r="B49" s="662"/>
      <c r="C49" s="660"/>
      <c r="D49" s="82" t="s">
        <v>136</v>
      </c>
      <c r="E49" s="97">
        <v>315.74</v>
      </c>
      <c r="F49" s="98">
        <v>305.02</v>
      </c>
      <c r="G49" s="98">
        <v>294.3</v>
      </c>
      <c r="H49" s="98">
        <v>283.58</v>
      </c>
      <c r="I49" s="98">
        <v>272.86</v>
      </c>
      <c r="J49" s="98">
        <v>262.14</v>
      </c>
      <c r="K49" s="98">
        <v>251.42</v>
      </c>
      <c r="L49" s="99">
        <v>240.7</v>
      </c>
      <c r="N49" s="662"/>
      <c r="O49" s="660"/>
      <c r="P49" s="82" t="s">
        <v>136</v>
      </c>
      <c r="Q49" s="97">
        <v>313.32</v>
      </c>
      <c r="R49" s="98">
        <v>300</v>
      </c>
      <c r="S49" s="98">
        <v>288</v>
      </c>
      <c r="T49" s="98">
        <v>275</v>
      </c>
      <c r="U49" s="98">
        <v>263</v>
      </c>
      <c r="V49" s="98">
        <v>250</v>
      </c>
      <c r="W49" s="98">
        <v>238</v>
      </c>
      <c r="X49" s="99">
        <v>225.97</v>
      </c>
      <c r="Z49" s="662"/>
      <c r="AA49" s="660"/>
      <c r="AB49" s="82" t="s">
        <v>136</v>
      </c>
      <c r="AC49" s="97">
        <v>277.08600000000001</v>
      </c>
      <c r="AD49" s="98">
        <v>264.89</v>
      </c>
      <c r="AE49" s="98">
        <v>252.7</v>
      </c>
      <c r="AF49" s="98">
        <v>240.5</v>
      </c>
      <c r="AG49" s="98">
        <v>228.31</v>
      </c>
      <c r="AH49" s="98">
        <v>216.12</v>
      </c>
      <c r="AI49" s="98">
        <v>203.93</v>
      </c>
      <c r="AJ49" s="99">
        <v>191.739</v>
      </c>
      <c r="AL49" s="662"/>
      <c r="AM49" s="660"/>
      <c r="AN49" s="82" t="s">
        <v>136</v>
      </c>
      <c r="AO49" s="97">
        <v>233.30799999999999</v>
      </c>
      <c r="AP49" s="98">
        <v>221.58</v>
      </c>
      <c r="AQ49" s="98">
        <v>209.85</v>
      </c>
      <c r="AR49" s="98">
        <v>198.12</v>
      </c>
      <c r="AS49" s="98">
        <v>186.39</v>
      </c>
      <c r="AT49" s="98">
        <v>174.67</v>
      </c>
      <c r="AU49" s="98">
        <v>162.94</v>
      </c>
      <c r="AV49" s="99">
        <v>151.21799999999999</v>
      </c>
    </row>
    <row r="50" spans="1:48">
      <c r="A50">
        <v>50</v>
      </c>
      <c r="B50" s="662"/>
      <c r="C50" s="657">
        <f>+C48+10</f>
        <v>160</v>
      </c>
      <c r="D50" s="86" t="str">
        <f>+D48</f>
        <v>48-X</v>
      </c>
      <c r="E50" s="100">
        <v>317.31</v>
      </c>
      <c r="F50" s="101">
        <v>307.36</v>
      </c>
      <c r="G50" s="101">
        <v>297.41000000000003</v>
      </c>
      <c r="H50" s="101">
        <v>287.45999999999998</v>
      </c>
      <c r="I50" s="101">
        <v>277.52</v>
      </c>
      <c r="J50" s="101">
        <v>267.57</v>
      </c>
      <c r="K50" s="101">
        <v>257.62</v>
      </c>
      <c r="L50" s="102">
        <v>247.68</v>
      </c>
      <c r="N50" s="662"/>
      <c r="O50" s="657">
        <f>+O48+10</f>
        <v>160</v>
      </c>
      <c r="P50" s="86" t="str">
        <f>+P48</f>
        <v>48-X</v>
      </c>
      <c r="Q50" s="100">
        <v>282.33999999999997</v>
      </c>
      <c r="R50" s="101">
        <v>274</v>
      </c>
      <c r="S50" s="101">
        <v>267</v>
      </c>
      <c r="T50" s="101">
        <v>260</v>
      </c>
      <c r="U50" s="101">
        <v>252</v>
      </c>
      <c r="V50" s="101">
        <v>245</v>
      </c>
      <c r="W50" s="101">
        <v>238</v>
      </c>
      <c r="X50" s="102">
        <v>230.65</v>
      </c>
      <c r="Z50" s="662"/>
      <c r="AA50" s="657">
        <f>+AA48+10</f>
        <v>160</v>
      </c>
      <c r="AB50" s="86" t="str">
        <f>+AB48</f>
        <v>48-X</v>
      </c>
      <c r="AC50" s="100">
        <v>225.346</v>
      </c>
      <c r="AD50" s="101">
        <v>218</v>
      </c>
      <c r="AE50" s="101">
        <v>210.66</v>
      </c>
      <c r="AF50" s="101">
        <v>203.32</v>
      </c>
      <c r="AG50" s="101">
        <v>195.98</v>
      </c>
      <c r="AH50" s="101">
        <v>188.64</v>
      </c>
      <c r="AI50" s="101">
        <v>181.3</v>
      </c>
      <c r="AJ50" s="102">
        <v>173.96</v>
      </c>
      <c r="AL50" s="662"/>
      <c r="AM50" s="657">
        <f>+AM48+10</f>
        <v>160</v>
      </c>
      <c r="AN50" s="86" t="str">
        <f>+AN48</f>
        <v>48-X</v>
      </c>
      <c r="AO50" s="87" t="s">
        <v>1122</v>
      </c>
      <c r="AP50" s="88" t="s">
        <v>1122</v>
      </c>
      <c r="AQ50" s="88" t="s">
        <v>1122</v>
      </c>
      <c r="AR50" s="101">
        <v>177.26</v>
      </c>
      <c r="AS50" s="101">
        <v>170.36</v>
      </c>
      <c r="AT50" s="101">
        <v>163.47</v>
      </c>
      <c r="AU50" s="101">
        <v>156.57</v>
      </c>
      <c r="AV50" s="102">
        <v>149.67699999999999</v>
      </c>
    </row>
    <row r="51" spans="1:48" ht="15" thickBot="1">
      <c r="A51">
        <v>51</v>
      </c>
      <c r="B51" s="662"/>
      <c r="C51" s="658"/>
      <c r="D51" s="90" t="str">
        <f>+D49</f>
        <v>48-XL</v>
      </c>
      <c r="E51" s="100">
        <v>315.88</v>
      </c>
      <c r="F51" s="101">
        <v>308.83999999999997</v>
      </c>
      <c r="G51" s="101">
        <v>301.8</v>
      </c>
      <c r="H51" s="101">
        <v>294.77</v>
      </c>
      <c r="I51" s="101">
        <v>287.73</v>
      </c>
      <c r="J51" s="101">
        <v>280.7</v>
      </c>
      <c r="K51" s="101">
        <v>273.66000000000003</v>
      </c>
      <c r="L51" s="102">
        <v>266.63</v>
      </c>
      <c r="N51" s="662"/>
      <c r="O51" s="658"/>
      <c r="P51" s="90" t="str">
        <f>+P49</f>
        <v>48-XL</v>
      </c>
      <c r="Q51" s="100">
        <v>315.221</v>
      </c>
      <c r="R51" s="101">
        <v>306</v>
      </c>
      <c r="S51" s="101">
        <v>296</v>
      </c>
      <c r="T51" s="101">
        <v>287</v>
      </c>
      <c r="U51" s="101">
        <v>278</v>
      </c>
      <c r="V51" s="101">
        <v>269</v>
      </c>
      <c r="W51" s="101">
        <v>260</v>
      </c>
      <c r="X51" s="102">
        <v>251.31</v>
      </c>
      <c r="Z51" s="662"/>
      <c r="AA51" s="658"/>
      <c r="AB51" s="90" t="str">
        <f>+AB49</f>
        <v>48-XL</v>
      </c>
      <c r="AC51" s="100">
        <v>289.10399999999998</v>
      </c>
      <c r="AD51" s="101">
        <v>279.31</v>
      </c>
      <c r="AE51" s="101">
        <v>269.52999999999997</v>
      </c>
      <c r="AF51" s="101">
        <v>259.74</v>
      </c>
      <c r="AG51" s="101">
        <v>249.96</v>
      </c>
      <c r="AH51" s="101">
        <v>240.17</v>
      </c>
      <c r="AI51" s="101">
        <v>230.38</v>
      </c>
      <c r="AJ51" s="102">
        <v>220.602</v>
      </c>
      <c r="AL51" s="662"/>
      <c r="AM51" s="658"/>
      <c r="AN51" s="90" t="str">
        <f>+AN49</f>
        <v>48-XL</v>
      </c>
      <c r="AO51" s="100">
        <v>256.7</v>
      </c>
      <c r="AP51" s="101">
        <v>244.2</v>
      </c>
      <c r="AQ51" s="101">
        <v>231.7</v>
      </c>
      <c r="AR51" s="101">
        <v>219.2</v>
      </c>
      <c r="AS51" s="101">
        <v>206.71</v>
      </c>
      <c r="AT51" s="101">
        <v>194.21</v>
      </c>
      <c r="AU51" s="101">
        <v>181.71</v>
      </c>
      <c r="AV51" s="102">
        <v>169.22</v>
      </c>
    </row>
    <row r="52" spans="1:48">
      <c r="A52">
        <v>52</v>
      </c>
      <c r="B52" s="662"/>
      <c r="C52" s="659">
        <f>+C50+10</f>
        <v>170</v>
      </c>
      <c r="D52" s="78" t="s">
        <v>133</v>
      </c>
      <c r="E52" s="97">
        <v>315.52</v>
      </c>
      <c r="F52" s="98">
        <v>309.06</v>
      </c>
      <c r="G52" s="98">
        <v>302.60000000000002</v>
      </c>
      <c r="H52" s="98">
        <v>296.14999999999998</v>
      </c>
      <c r="I52" s="98">
        <v>289.69</v>
      </c>
      <c r="J52" s="98">
        <v>283.24</v>
      </c>
      <c r="K52" s="98">
        <v>276.77999999999997</v>
      </c>
      <c r="L52" s="99">
        <v>270.33</v>
      </c>
      <c r="N52" s="662"/>
      <c r="O52" s="659">
        <f>+O50+10</f>
        <v>170</v>
      </c>
      <c r="P52" s="78" t="s">
        <v>133</v>
      </c>
      <c r="Q52" s="97">
        <v>298.92</v>
      </c>
      <c r="R52" s="98">
        <v>291</v>
      </c>
      <c r="S52" s="98">
        <v>284</v>
      </c>
      <c r="T52" s="98">
        <v>276</v>
      </c>
      <c r="U52" s="98">
        <v>269</v>
      </c>
      <c r="V52" s="98">
        <v>261</v>
      </c>
      <c r="W52" s="98">
        <v>254</v>
      </c>
      <c r="X52" s="99">
        <v>246.93</v>
      </c>
      <c r="Z52" s="662"/>
      <c r="AA52" s="659">
        <f>+AA50+10</f>
        <v>170</v>
      </c>
      <c r="AB52" s="78" t="s">
        <v>133</v>
      </c>
      <c r="AC52" s="97">
        <v>240.21299999999999</v>
      </c>
      <c r="AD52" s="98">
        <v>232.78</v>
      </c>
      <c r="AE52" s="98">
        <v>225.35</v>
      </c>
      <c r="AF52" s="98">
        <v>217.93</v>
      </c>
      <c r="AG52" s="98">
        <v>210.5</v>
      </c>
      <c r="AH52" s="98">
        <v>203.07</v>
      </c>
      <c r="AI52" s="98">
        <v>195.64</v>
      </c>
      <c r="AJ52" s="99">
        <v>188.221</v>
      </c>
      <c r="AL52" s="662"/>
      <c r="AM52" s="659">
        <f>+AM50+10</f>
        <v>170</v>
      </c>
      <c r="AN52" s="78" t="s">
        <v>133</v>
      </c>
      <c r="AO52" s="83" t="s">
        <v>1122</v>
      </c>
      <c r="AP52" s="84" t="s">
        <v>1122</v>
      </c>
      <c r="AQ52" s="84" t="s">
        <v>1122</v>
      </c>
      <c r="AR52" s="84" t="s">
        <v>1122</v>
      </c>
      <c r="AS52" s="84" t="s">
        <v>1122</v>
      </c>
      <c r="AT52" s="98">
        <v>176.89</v>
      </c>
      <c r="AU52" s="98">
        <v>169.81</v>
      </c>
      <c r="AV52" s="99">
        <v>162.74299999999999</v>
      </c>
    </row>
    <row r="53" spans="1:48" ht="15" thickBot="1">
      <c r="A53">
        <v>53</v>
      </c>
      <c r="B53" s="662"/>
      <c r="C53" s="660"/>
      <c r="D53" s="82" t="s">
        <v>136</v>
      </c>
      <c r="E53" s="97">
        <v>315.38</v>
      </c>
      <c r="F53" s="98">
        <v>312.05</v>
      </c>
      <c r="G53" s="98">
        <v>308.73</v>
      </c>
      <c r="H53" s="98">
        <v>305.41000000000003</v>
      </c>
      <c r="I53" s="98">
        <v>302.08</v>
      </c>
      <c r="J53" s="98">
        <v>298.76</v>
      </c>
      <c r="K53" s="98">
        <v>295.44</v>
      </c>
      <c r="L53" s="99">
        <v>292.12</v>
      </c>
      <c r="N53" s="662"/>
      <c r="O53" s="660"/>
      <c r="P53" s="82" t="s">
        <v>136</v>
      </c>
      <c r="Q53" s="97">
        <v>315.38200000000001</v>
      </c>
      <c r="R53" s="98">
        <v>309</v>
      </c>
      <c r="S53" s="98">
        <v>304</v>
      </c>
      <c r="T53" s="98">
        <v>298</v>
      </c>
      <c r="U53" s="98">
        <v>293</v>
      </c>
      <c r="V53" s="98">
        <v>287</v>
      </c>
      <c r="W53" s="98">
        <v>282</v>
      </c>
      <c r="X53" s="99">
        <v>276.66000000000003</v>
      </c>
      <c r="Z53" s="662"/>
      <c r="AA53" s="660"/>
      <c r="AB53" s="82" t="s">
        <v>136</v>
      </c>
      <c r="AC53" s="97">
        <v>306.80200000000002</v>
      </c>
      <c r="AD53" s="98">
        <v>297.68</v>
      </c>
      <c r="AE53" s="98">
        <v>288.57</v>
      </c>
      <c r="AF53" s="98">
        <v>279.45999999999998</v>
      </c>
      <c r="AG53" s="98">
        <v>270.33999999999997</v>
      </c>
      <c r="AH53" s="98">
        <v>261.23</v>
      </c>
      <c r="AI53" s="98">
        <v>252.12</v>
      </c>
      <c r="AJ53" s="99">
        <v>243.01</v>
      </c>
      <c r="AL53" s="662"/>
      <c r="AM53" s="660"/>
      <c r="AN53" s="82" t="s">
        <v>136</v>
      </c>
      <c r="AO53" s="97">
        <v>273.12099999999998</v>
      </c>
      <c r="AP53" s="98">
        <v>261.66000000000003</v>
      </c>
      <c r="AQ53" s="98">
        <v>250.19</v>
      </c>
      <c r="AR53" s="98">
        <v>238.73</v>
      </c>
      <c r="AS53" s="98">
        <v>227.27</v>
      </c>
      <c r="AT53" s="98">
        <v>215.81</v>
      </c>
      <c r="AU53" s="98">
        <v>204.35</v>
      </c>
      <c r="AV53" s="99">
        <v>192.89400000000001</v>
      </c>
    </row>
    <row r="54" spans="1:48">
      <c r="A54">
        <v>54</v>
      </c>
      <c r="B54" s="662"/>
      <c r="C54" s="657">
        <f>+C52+10</f>
        <v>180</v>
      </c>
      <c r="D54" s="86" t="str">
        <f>+D52</f>
        <v>48-X</v>
      </c>
      <c r="E54" s="100">
        <v>315.41000000000003</v>
      </c>
      <c r="F54" s="101">
        <v>312.37</v>
      </c>
      <c r="G54" s="101">
        <v>309.33999999999997</v>
      </c>
      <c r="H54" s="101">
        <v>306.31</v>
      </c>
      <c r="I54" s="101">
        <v>303.27</v>
      </c>
      <c r="J54" s="101">
        <v>300.24</v>
      </c>
      <c r="K54" s="101">
        <v>297.20999999999998</v>
      </c>
      <c r="L54" s="102">
        <v>294.18</v>
      </c>
      <c r="N54" s="662"/>
      <c r="O54" s="657">
        <f>+O52+10</f>
        <v>180</v>
      </c>
      <c r="P54" s="86" t="str">
        <f>+P52</f>
        <v>48-X</v>
      </c>
      <c r="Q54" s="100">
        <v>312.35000000000002</v>
      </c>
      <c r="R54" s="101">
        <v>305</v>
      </c>
      <c r="S54" s="101">
        <v>297</v>
      </c>
      <c r="T54" s="101">
        <v>290</v>
      </c>
      <c r="U54" s="101">
        <v>283</v>
      </c>
      <c r="V54" s="101">
        <v>275</v>
      </c>
      <c r="W54" s="101">
        <v>268</v>
      </c>
      <c r="X54" s="102">
        <v>261.16000000000003</v>
      </c>
      <c r="Z54" s="662"/>
      <c r="AA54" s="657">
        <f>+AA52+10</f>
        <v>180</v>
      </c>
      <c r="AB54" s="86" t="str">
        <f>+AB52</f>
        <v>48-X</v>
      </c>
      <c r="AC54" s="87" t="s">
        <v>1122</v>
      </c>
      <c r="AD54" s="88" t="s">
        <v>1122</v>
      </c>
      <c r="AE54" s="101">
        <v>238.46</v>
      </c>
      <c r="AF54" s="101">
        <v>231.06</v>
      </c>
      <c r="AG54" s="101">
        <v>223.67</v>
      </c>
      <c r="AH54" s="101">
        <v>216.27</v>
      </c>
      <c r="AI54" s="101">
        <v>208.87</v>
      </c>
      <c r="AJ54" s="102">
        <v>201.483</v>
      </c>
      <c r="AL54" s="662"/>
      <c r="AM54" s="657">
        <f>+AM52+10</f>
        <v>180</v>
      </c>
      <c r="AN54" s="86" t="str">
        <f>+AN52</f>
        <v>48-X</v>
      </c>
      <c r="AO54" s="87" t="s">
        <v>1122</v>
      </c>
      <c r="AP54" s="88" t="s">
        <v>1122</v>
      </c>
      <c r="AQ54" s="88" t="s">
        <v>1122</v>
      </c>
      <c r="AR54" s="88" t="s">
        <v>1122</v>
      </c>
      <c r="AS54" s="88" t="s">
        <v>1122</v>
      </c>
      <c r="AT54" s="88" t="s">
        <v>1122</v>
      </c>
      <c r="AU54" s="88" t="s">
        <v>1122</v>
      </c>
      <c r="AV54" s="102">
        <v>177.08600000000001</v>
      </c>
    </row>
    <row r="55" spans="1:48" ht="15" thickBot="1">
      <c r="A55">
        <v>55</v>
      </c>
      <c r="B55" s="662"/>
      <c r="C55" s="658"/>
      <c r="D55" s="90" t="str">
        <f>+D53</f>
        <v>48-XL</v>
      </c>
      <c r="E55" s="100">
        <v>314.05</v>
      </c>
      <c r="F55" s="101">
        <v>314.43</v>
      </c>
      <c r="G55" s="101">
        <v>314.81</v>
      </c>
      <c r="H55" s="101">
        <v>315.19</v>
      </c>
      <c r="I55" s="101">
        <v>315.57</v>
      </c>
      <c r="J55" s="101">
        <v>315.95</v>
      </c>
      <c r="K55" s="101">
        <v>316.33</v>
      </c>
      <c r="L55" s="102">
        <v>316.70999999999998</v>
      </c>
      <c r="N55" s="662"/>
      <c r="O55" s="658"/>
      <c r="P55" s="90" t="str">
        <f>+P53</f>
        <v>48-XL</v>
      </c>
      <c r="Q55" s="100">
        <v>314.048</v>
      </c>
      <c r="R55" s="101">
        <v>312</v>
      </c>
      <c r="S55" s="101">
        <v>310</v>
      </c>
      <c r="T55" s="101">
        <v>308</v>
      </c>
      <c r="U55" s="101">
        <v>306</v>
      </c>
      <c r="V55" s="101">
        <v>305</v>
      </c>
      <c r="W55" s="101">
        <v>303</v>
      </c>
      <c r="X55" s="102">
        <v>301.52</v>
      </c>
      <c r="Z55" s="662"/>
      <c r="AA55" s="658"/>
      <c r="AB55" s="90" t="str">
        <f>+AB53</f>
        <v>48-XL</v>
      </c>
      <c r="AC55" s="100">
        <v>314.62</v>
      </c>
      <c r="AD55" s="101">
        <v>306.77999999999997</v>
      </c>
      <c r="AE55" s="101">
        <v>298.95</v>
      </c>
      <c r="AF55" s="101">
        <v>291.12</v>
      </c>
      <c r="AG55" s="101">
        <v>283.27999999999997</v>
      </c>
      <c r="AH55" s="101">
        <v>275.45</v>
      </c>
      <c r="AI55" s="101">
        <v>267.62</v>
      </c>
      <c r="AJ55" s="102">
        <v>259.78699999999998</v>
      </c>
      <c r="AL55" s="662"/>
      <c r="AM55" s="658"/>
      <c r="AN55" s="90" t="str">
        <f>+AN53</f>
        <v>48-XL</v>
      </c>
      <c r="AO55" s="100">
        <v>290.27300000000002</v>
      </c>
      <c r="AP55" s="101">
        <v>279.93</v>
      </c>
      <c r="AQ55" s="101">
        <v>269.58999999999997</v>
      </c>
      <c r="AR55" s="101">
        <v>259.25</v>
      </c>
      <c r="AS55" s="101">
        <v>248.91</v>
      </c>
      <c r="AT55" s="101">
        <v>238.58</v>
      </c>
      <c r="AU55" s="101">
        <v>228.24</v>
      </c>
      <c r="AV55" s="102">
        <v>217.905</v>
      </c>
    </row>
    <row r="56" spans="1:48">
      <c r="A56">
        <v>56</v>
      </c>
      <c r="B56" s="662"/>
      <c r="C56" s="659">
        <f>+C54+10</f>
        <v>190</v>
      </c>
      <c r="D56" s="78" t="s">
        <v>133</v>
      </c>
      <c r="E56" s="97">
        <v>312.95</v>
      </c>
      <c r="F56" s="98">
        <v>313.22000000000003</v>
      </c>
      <c r="G56" s="98">
        <v>313.5</v>
      </c>
      <c r="H56" s="98">
        <v>313.77</v>
      </c>
      <c r="I56" s="98">
        <v>314.05</v>
      </c>
      <c r="J56" s="98">
        <v>314.32</v>
      </c>
      <c r="K56" s="98">
        <v>314.60000000000002</v>
      </c>
      <c r="L56" s="99">
        <v>314.88</v>
      </c>
      <c r="N56" s="662"/>
      <c r="O56" s="659">
        <f>+O54+10</f>
        <v>190</v>
      </c>
      <c r="P56" s="78" t="s">
        <v>133</v>
      </c>
      <c r="Q56" s="97">
        <v>314.39999999999998</v>
      </c>
      <c r="R56" s="98">
        <v>308</v>
      </c>
      <c r="S56" s="98">
        <v>303</v>
      </c>
      <c r="T56" s="98">
        <v>297</v>
      </c>
      <c r="U56" s="98">
        <v>292</v>
      </c>
      <c r="V56" s="98">
        <v>286</v>
      </c>
      <c r="W56" s="98">
        <v>280</v>
      </c>
      <c r="X56" s="99">
        <v>275.33</v>
      </c>
      <c r="Z56" s="662"/>
      <c r="AA56" s="659">
        <f>+AA54+10</f>
        <v>190</v>
      </c>
      <c r="AB56" s="78" t="s">
        <v>133</v>
      </c>
      <c r="AC56" s="83" t="s">
        <v>1122</v>
      </c>
      <c r="AD56" s="84" t="s">
        <v>1122</v>
      </c>
      <c r="AE56" s="84" t="s">
        <v>1122</v>
      </c>
      <c r="AF56" s="84" t="s">
        <v>1122</v>
      </c>
      <c r="AG56" s="98">
        <v>237.99</v>
      </c>
      <c r="AH56" s="98">
        <v>230.61</v>
      </c>
      <c r="AI56" s="98">
        <v>223.22</v>
      </c>
      <c r="AJ56" s="99">
        <v>215.83799999999999</v>
      </c>
      <c r="AL56" s="662"/>
      <c r="AM56" s="659">
        <f>+AM54+10</f>
        <v>190</v>
      </c>
      <c r="AN56" s="78" t="s">
        <v>133</v>
      </c>
      <c r="AO56" s="83" t="s">
        <v>1122</v>
      </c>
      <c r="AP56" s="84" t="s">
        <v>1122</v>
      </c>
      <c r="AQ56" s="84" t="s">
        <v>1122</v>
      </c>
      <c r="AR56" s="84" t="s">
        <v>1122</v>
      </c>
      <c r="AS56" s="84" t="s">
        <v>1122</v>
      </c>
      <c r="AT56" s="84" t="s">
        <v>1122</v>
      </c>
      <c r="AU56" s="84" t="s">
        <v>1122</v>
      </c>
      <c r="AV56" s="85" t="s">
        <v>1122</v>
      </c>
    </row>
    <row r="57" spans="1:48" ht="15" thickBot="1">
      <c r="A57">
        <v>57</v>
      </c>
      <c r="B57" s="662"/>
      <c r="C57" s="660"/>
      <c r="D57" s="82" t="s">
        <v>136</v>
      </c>
      <c r="E57" s="97">
        <v>312.60000000000002</v>
      </c>
      <c r="F57" s="98">
        <v>312.97000000000003</v>
      </c>
      <c r="G57" s="98">
        <v>313.35000000000002</v>
      </c>
      <c r="H57" s="98">
        <v>313.72000000000003</v>
      </c>
      <c r="I57" s="98">
        <v>314.10000000000002</v>
      </c>
      <c r="J57" s="98">
        <v>314.47000000000003</v>
      </c>
      <c r="K57" s="98">
        <v>314.85000000000002</v>
      </c>
      <c r="L57" s="99">
        <v>315.23</v>
      </c>
      <c r="N57" s="662"/>
      <c r="O57" s="660"/>
      <c r="P57" s="82" t="s">
        <v>136</v>
      </c>
      <c r="Q57" s="97">
        <v>308.92899999999997</v>
      </c>
      <c r="R57" s="98">
        <v>309</v>
      </c>
      <c r="S57" s="98">
        <v>310</v>
      </c>
      <c r="T57" s="98">
        <v>311</v>
      </c>
      <c r="U57" s="98">
        <v>312</v>
      </c>
      <c r="V57" s="98">
        <v>313</v>
      </c>
      <c r="W57" s="98">
        <v>314</v>
      </c>
      <c r="X57" s="99">
        <v>315.93</v>
      </c>
      <c r="Z57" s="662"/>
      <c r="AA57" s="660"/>
      <c r="AB57" s="82" t="s">
        <v>136</v>
      </c>
      <c r="AC57" s="97">
        <v>317.14</v>
      </c>
      <c r="AD57" s="98">
        <v>311.33</v>
      </c>
      <c r="AE57" s="98">
        <v>305.52999999999997</v>
      </c>
      <c r="AF57" s="98">
        <v>299.72000000000003</v>
      </c>
      <c r="AG57" s="98">
        <v>293.92</v>
      </c>
      <c r="AH57" s="98">
        <v>288.11</v>
      </c>
      <c r="AI57" s="98">
        <v>282.31</v>
      </c>
      <c r="AJ57" s="99">
        <v>276.50900000000001</v>
      </c>
      <c r="AL57" s="662"/>
      <c r="AM57" s="660"/>
      <c r="AN57" s="82" t="s">
        <v>136</v>
      </c>
      <c r="AO57" s="97">
        <v>305.48399999999998</v>
      </c>
      <c r="AP57" s="98">
        <v>296.75</v>
      </c>
      <c r="AQ57" s="98">
        <v>288.02</v>
      </c>
      <c r="AR57" s="98">
        <v>279.29000000000002</v>
      </c>
      <c r="AS57" s="98">
        <v>270.56</v>
      </c>
      <c r="AT57" s="98">
        <v>261.82</v>
      </c>
      <c r="AU57" s="98">
        <v>253.09</v>
      </c>
      <c r="AV57" s="99">
        <v>244.36699999999999</v>
      </c>
    </row>
    <row r="58" spans="1:48">
      <c r="A58">
        <v>58</v>
      </c>
      <c r="B58" s="662"/>
      <c r="C58" s="657">
        <f>+C56+10</f>
        <v>200</v>
      </c>
      <c r="D58" s="86" t="str">
        <f>+D56</f>
        <v>48-X</v>
      </c>
      <c r="E58" s="87" t="s">
        <v>1122</v>
      </c>
      <c r="F58" s="101">
        <v>314.89</v>
      </c>
      <c r="G58" s="101">
        <v>315.26</v>
      </c>
      <c r="H58" s="101">
        <v>315.63</v>
      </c>
      <c r="I58" s="101">
        <v>315.99</v>
      </c>
      <c r="J58" s="101">
        <v>316.36</v>
      </c>
      <c r="K58" s="101">
        <v>316.73</v>
      </c>
      <c r="L58" s="102">
        <v>317.10000000000002</v>
      </c>
      <c r="N58" s="662"/>
      <c r="O58" s="657">
        <f>+O56+10</f>
        <v>200</v>
      </c>
      <c r="P58" s="86" t="str">
        <f>+P56</f>
        <v>48-X</v>
      </c>
      <c r="Q58" s="87" t="s">
        <v>1122</v>
      </c>
      <c r="R58" s="88" t="s">
        <v>1122</v>
      </c>
      <c r="S58" s="101">
        <v>307</v>
      </c>
      <c r="T58" s="101">
        <v>303</v>
      </c>
      <c r="U58" s="101">
        <v>299</v>
      </c>
      <c r="V58" s="101">
        <v>295</v>
      </c>
      <c r="W58" s="101">
        <v>291</v>
      </c>
      <c r="X58" s="102">
        <v>287.51</v>
      </c>
      <c r="Z58" s="662"/>
      <c r="AA58" s="657">
        <f>+AA56+10</f>
        <v>200</v>
      </c>
      <c r="AB58" s="86" t="str">
        <f>+AB56</f>
        <v>48-X</v>
      </c>
      <c r="AC58" s="87" t="s">
        <v>1122</v>
      </c>
      <c r="AD58" s="88" t="s">
        <v>1122</v>
      </c>
      <c r="AE58" s="88" t="s">
        <v>1122</v>
      </c>
      <c r="AF58" s="88" t="s">
        <v>1122</v>
      </c>
      <c r="AG58" s="88" t="s">
        <v>1122</v>
      </c>
      <c r="AH58" s="88" t="s">
        <v>1122</v>
      </c>
      <c r="AI58" s="101">
        <v>236.73</v>
      </c>
      <c r="AJ58" s="102">
        <v>229.48</v>
      </c>
      <c r="AL58" s="662"/>
      <c r="AM58" s="657">
        <f>+AM56+10</f>
        <v>200</v>
      </c>
      <c r="AN58" s="86" t="str">
        <f>+AN56</f>
        <v>48-X</v>
      </c>
      <c r="AO58" s="87" t="s">
        <v>1122</v>
      </c>
      <c r="AP58" s="88" t="s">
        <v>1122</v>
      </c>
      <c r="AQ58" s="88" t="s">
        <v>1122</v>
      </c>
      <c r="AR58" s="88" t="s">
        <v>1122</v>
      </c>
      <c r="AS58" s="88" t="s">
        <v>1122</v>
      </c>
      <c r="AT58" s="88" t="s">
        <v>1122</v>
      </c>
      <c r="AU58" s="88" t="s">
        <v>1122</v>
      </c>
      <c r="AV58" s="89" t="s">
        <v>1122</v>
      </c>
    </row>
    <row r="59" spans="1:48" ht="15" thickBot="1">
      <c r="A59">
        <v>59</v>
      </c>
      <c r="B59" s="663"/>
      <c r="C59" s="658"/>
      <c r="D59" s="90" t="str">
        <f>+D57</f>
        <v>48-XL</v>
      </c>
      <c r="E59" s="91" t="s">
        <v>1122</v>
      </c>
      <c r="F59" s="103">
        <v>313.58</v>
      </c>
      <c r="G59" s="103">
        <v>313.92</v>
      </c>
      <c r="H59" s="103">
        <v>314.26</v>
      </c>
      <c r="I59" s="103">
        <v>314.60000000000002</v>
      </c>
      <c r="J59" s="103">
        <v>314.94</v>
      </c>
      <c r="K59" s="103">
        <v>315.27999999999997</v>
      </c>
      <c r="L59" s="104">
        <v>315.63</v>
      </c>
      <c r="N59" s="663"/>
      <c r="O59" s="658"/>
      <c r="P59" s="90" t="str">
        <f>+P57</f>
        <v>48-XL</v>
      </c>
      <c r="Q59" s="91" t="s">
        <v>1122</v>
      </c>
      <c r="R59" s="103">
        <v>313</v>
      </c>
      <c r="S59" s="103">
        <v>313</v>
      </c>
      <c r="T59" s="103">
        <v>313</v>
      </c>
      <c r="U59" s="103">
        <v>313</v>
      </c>
      <c r="V59" s="103">
        <v>313</v>
      </c>
      <c r="W59" s="103">
        <v>312</v>
      </c>
      <c r="X59" s="104">
        <v>312.81599999999997</v>
      </c>
      <c r="Z59" s="663"/>
      <c r="AA59" s="658"/>
      <c r="AB59" s="90" t="str">
        <f>+AB57</f>
        <v>48-XL</v>
      </c>
      <c r="AC59" s="91" t="s">
        <v>1122</v>
      </c>
      <c r="AD59" s="92" t="s">
        <v>1122</v>
      </c>
      <c r="AE59" s="103">
        <v>307.44</v>
      </c>
      <c r="AF59" s="103">
        <v>304.27</v>
      </c>
      <c r="AG59" s="103">
        <v>301.10000000000002</v>
      </c>
      <c r="AH59" s="103">
        <v>297.93</v>
      </c>
      <c r="AI59" s="103">
        <v>294.76</v>
      </c>
      <c r="AJ59" s="104">
        <v>291.596</v>
      </c>
      <c r="AL59" s="663"/>
      <c r="AM59" s="658"/>
      <c r="AN59" s="90" t="str">
        <f>+AN57</f>
        <v>48-XL</v>
      </c>
      <c r="AO59" s="91" t="s">
        <v>1122</v>
      </c>
      <c r="AP59" s="92" t="s">
        <v>1122</v>
      </c>
      <c r="AQ59" s="103">
        <v>298.01</v>
      </c>
      <c r="AR59" s="103">
        <v>290.13</v>
      </c>
      <c r="AS59" s="103">
        <v>282.24</v>
      </c>
      <c r="AT59" s="103">
        <v>274.36</v>
      </c>
      <c r="AU59" s="103">
        <v>266.47000000000003</v>
      </c>
      <c r="AV59" s="104">
        <v>258.59300000000002</v>
      </c>
    </row>
    <row r="60" spans="1:48">
      <c r="A60">
        <v>60</v>
      </c>
    </row>
    <row r="61" spans="1:48">
      <c r="A61">
        <v>61</v>
      </c>
    </row>
    <row r="62" spans="1:48">
      <c r="A62">
        <v>62</v>
      </c>
    </row>
    <row r="63" spans="1:48">
      <c r="A63">
        <v>63</v>
      </c>
    </row>
    <row r="64" spans="1:48">
      <c r="A64">
        <v>64</v>
      </c>
    </row>
    <row r="65" spans="1:48">
      <c r="A65">
        <v>65</v>
      </c>
    </row>
    <row r="66" spans="1:48">
      <c r="A66">
        <v>66</v>
      </c>
    </row>
    <row r="67" spans="1:48" ht="15" thickBot="1">
      <c r="A67">
        <v>67</v>
      </c>
    </row>
    <row r="68" spans="1:48" ht="18.600000000000001" thickBot="1">
      <c r="A68">
        <v>68</v>
      </c>
      <c r="B68" s="649" t="str">
        <f>+B6</f>
        <v>Zona sísmica A</v>
      </c>
      <c r="C68" s="650"/>
      <c r="D68" s="651"/>
      <c r="E68" s="649" t="s">
        <v>1124</v>
      </c>
      <c r="F68" s="650"/>
      <c r="G68" s="650"/>
      <c r="H68" s="650"/>
      <c r="I68" s="650"/>
      <c r="J68" s="650"/>
      <c r="K68" s="650"/>
      <c r="L68" s="651"/>
      <c r="N68" s="649" t="str">
        <f>+N6</f>
        <v>Zona sísmica B</v>
      </c>
      <c r="O68" s="650"/>
      <c r="P68" s="651"/>
      <c r="Q68" s="649" t="s">
        <v>1124</v>
      </c>
      <c r="R68" s="650"/>
      <c r="S68" s="650"/>
      <c r="T68" s="650"/>
      <c r="U68" s="650"/>
      <c r="V68" s="650"/>
      <c r="W68" s="650"/>
      <c r="X68" s="651"/>
      <c r="Z68" s="649" t="str">
        <f>+Z6</f>
        <v>Zona sísmica C</v>
      </c>
      <c r="AA68" s="650"/>
      <c r="AB68" s="651"/>
      <c r="AC68" s="649" t="s">
        <v>1124</v>
      </c>
      <c r="AD68" s="650"/>
      <c r="AE68" s="650"/>
      <c r="AF68" s="650"/>
      <c r="AG68" s="650"/>
      <c r="AH68" s="650"/>
      <c r="AI68" s="650"/>
      <c r="AJ68" s="651"/>
      <c r="AL68" s="649" t="str">
        <f>+AL6</f>
        <v>Zona sísmica D</v>
      </c>
      <c r="AM68" s="650"/>
      <c r="AN68" s="651"/>
      <c r="AO68" s="649" t="s">
        <v>1124</v>
      </c>
      <c r="AP68" s="650"/>
      <c r="AQ68" s="650"/>
      <c r="AR68" s="650"/>
      <c r="AS68" s="650"/>
      <c r="AT68" s="650"/>
      <c r="AU68" s="650"/>
      <c r="AV68" s="651"/>
    </row>
    <row r="69" spans="1:48" ht="22.2" customHeight="1">
      <c r="A69">
        <v>69</v>
      </c>
      <c r="B69" s="652" t="str">
        <f>+B7</f>
        <v>Categoría de terreno 1</v>
      </c>
      <c r="C69" s="652" t="s">
        <v>1118</v>
      </c>
      <c r="D69" s="652" t="s">
        <v>1119</v>
      </c>
      <c r="E69" s="654" t="s">
        <v>1120</v>
      </c>
      <c r="F69" s="655"/>
      <c r="G69" s="655"/>
      <c r="H69" s="655"/>
      <c r="I69" s="655"/>
      <c r="J69" s="655"/>
      <c r="K69" s="655"/>
      <c r="L69" s="656"/>
      <c r="N69" s="652" t="str">
        <f>+N7</f>
        <v>Categoría de terreno 1</v>
      </c>
      <c r="O69" s="652" t="s">
        <v>1118</v>
      </c>
      <c r="P69" s="652" t="s">
        <v>1119</v>
      </c>
      <c r="Q69" s="654" t="s">
        <v>1120</v>
      </c>
      <c r="R69" s="655"/>
      <c r="S69" s="655"/>
      <c r="T69" s="655"/>
      <c r="U69" s="655"/>
      <c r="V69" s="655"/>
      <c r="W69" s="655"/>
      <c r="X69" s="656"/>
      <c r="Z69" s="652" t="str">
        <f>+Z7</f>
        <v>Categoría de terreno 1</v>
      </c>
      <c r="AA69" s="652" t="s">
        <v>1118</v>
      </c>
      <c r="AB69" s="652" t="s">
        <v>1119</v>
      </c>
      <c r="AC69" s="654" t="s">
        <v>1120</v>
      </c>
      <c r="AD69" s="655"/>
      <c r="AE69" s="655"/>
      <c r="AF69" s="655"/>
      <c r="AG69" s="655"/>
      <c r="AH69" s="655"/>
      <c r="AI69" s="655"/>
      <c r="AJ69" s="656"/>
      <c r="AL69" s="652" t="str">
        <f>+AL7</f>
        <v>Categoría de terreno 1</v>
      </c>
      <c r="AM69" s="652" t="s">
        <v>1118</v>
      </c>
      <c r="AN69" s="652" t="s">
        <v>1119</v>
      </c>
      <c r="AO69" s="654" t="s">
        <v>1120</v>
      </c>
      <c r="AP69" s="655"/>
      <c r="AQ69" s="655"/>
      <c r="AR69" s="655"/>
      <c r="AS69" s="655"/>
      <c r="AT69" s="655"/>
      <c r="AU69" s="655"/>
      <c r="AV69" s="656"/>
    </row>
    <row r="70" spans="1:48" ht="22.2" customHeight="1" thickBot="1">
      <c r="A70">
        <v>70</v>
      </c>
      <c r="B70" s="653"/>
      <c r="C70" s="653"/>
      <c r="D70" s="653"/>
      <c r="E70" s="75">
        <v>0</v>
      </c>
      <c r="F70" s="76">
        <v>500</v>
      </c>
      <c r="G70" s="76">
        <v>1000</v>
      </c>
      <c r="H70" s="76">
        <v>1500</v>
      </c>
      <c r="I70" s="76">
        <v>2000</v>
      </c>
      <c r="J70" s="76">
        <v>2500</v>
      </c>
      <c r="K70" s="76">
        <v>3000</v>
      </c>
      <c r="L70" s="77">
        <v>3500</v>
      </c>
      <c r="N70" s="653"/>
      <c r="O70" s="653"/>
      <c r="P70" s="653"/>
      <c r="Q70" s="75">
        <v>0</v>
      </c>
      <c r="R70" s="76">
        <v>500</v>
      </c>
      <c r="S70" s="76">
        <v>1000</v>
      </c>
      <c r="T70" s="76">
        <v>1500</v>
      </c>
      <c r="U70" s="76">
        <v>2000</v>
      </c>
      <c r="V70" s="76">
        <v>2500</v>
      </c>
      <c r="W70" s="76">
        <v>3000</v>
      </c>
      <c r="X70" s="77">
        <v>3500</v>
      </c>
      <c r="Z70" s="653"/>
      <c r="AA70" s="653"/>
      <c r="AB70" s="653"/>
      <c r="AC70" s="75">
        <v>0</v>
      </c>
      <c r="AD70" s="76">
        <v>500</v>
      </c>
      <c r="AE70" s="76">
        <v>1000</v>
      </c>
      <c r="AF70" s="76">
        <v>1500</v>
      </c>
      <c r="AG70" s="76">
        <v>2000</v>
      </c>
      <c r="AH70" s="76">
        <v>2500</v>
      </c>
      <c r="AI70" s="76">
        <v>3000</v>
      </c>
      <c r="AJ70" s="77">
        <v>3500</v>
      </c>
      <c r="AL70" s="653"/>
      <c r="AM70" s="653"/>
      <c r="AN70" s="653"/>
      <c r="AO70" s="75">
        <v>0</v>
      </c>
      <c r="AP70" s="76">
        <v>500</v>
      </c>
      <c r="AQ70" s="76">
        <v>1000</v>
      </c>
      <c r="AR70" s="76">
        <v>1500</v>
      </c>
      <c r="AS70" s="76">
        <v>2000</v>
      </c>
      <c r="AT70" s="76">
        <v>2500</v>
      </c>
      <c r="AU70" s="76">
        <v>3000</v>
      </c>
      <c r="AV70" s="77">
        <v>3500</v>
      </c>
    </row>
    <row r="71" spans="1:48">
      <c r="A71">
        <v>71</v>
      </c>
      <c r="B71" s="661" t="str">
        <f>+B9</f>
        <v>Rango de inclinación de 7° a 15°</v>
      </c>
      <c r="C71" s="659">
        <v>100</v>
      </c>
      <c r="D71" s="78" t="s">
        <v>133</v>
      </c>
      <c r="E71" s="94">
        <v>171.26</v>
      </c>
      <c r="F71" s="95">
        <v>165.61</v>
      </c>
      <c r="G71" s="95">
        <v>159.97</v>
      </c>
      <c r="H71" s="95">
        <v>154.32</v>
      </c>
      <c r="I71" s="95">
        <v>148.68</v>
      </c>
      <c r="J71" s="95">
        <v>143.03</v>
      </c>
      <c r="K71" s="95">
        <v>137.38999999999999</v>
      </c>
      <c r="L71" s="96">
        <v>131.75</v>
      </c>
      <c r="N71" s="661" t="str">
        <f>+N9</f>
        <v>Rango de inclinación de 7° a 15°</v>
      </c>
      <c r="O71" s="659">
        <v>100</v>
      </c>
      <c r="P71" s="78" t="s">
        <v>133</v>
      </c>
      <c r="Q71" s="94">
        <v>157.21</v>
      </c>
      <c r="R71" s="95">
        <v>151</v>
      </c>
      <c r="S71" s="95">
        <v>146</v>
      </c>
      <c r="T71" s="95">
        <v>140</v>
      </c>
      <c r="U71" s="95">
        <v>135</v>
      </c>
      <c r="V71" s="95">
        <v>129</v>
      </c>
      <c r="W71" s="95">
        <v>124</v>
      </c>
      <c r="X71" s="96">
        <v>119.03</v>
      </c>
      <c r="Z71" s="661" t="str">
        <f>+Z9</f>
        <v>Rango de inclinación de 7° a 15°</v>
      </c>
      <c r="AA71" s="659">
        <v>100</v>
      </c>
      <c r="AB71" s="78" t="s">
        <v>133</v>
      </c>
      <c r="AC71" s="94">
        <v>138.601</v>
      </c>
      <c r="AD71" s="95">
        <v>138.78</v>
      </c>
      <c r="AE71" s="95">
        <v>138.97</v>
      </c>
      <c r="AF71" s="95">
        <v>139.16</v>
      </c>
      <c r="AG71" s="95">
        <v>139.35</v>
      </c>
      <c r="AH71" s="95">
        <v>139.53</v>
      </c>
      <c r="AI71" s="95">
        <v>139.72</v>
      </c>
      <c r="AJ71" s="96">
        <v>139.91300000000001</v>
      </c>
      <c r="AL71" s="661" t="str">
        <f>+AL9</f>
        <v>Rango de inclinación de 7° a 15°</v>
      </c>
      <c r="AM71" s="659">
        <v>100</v>
      </c>
      <c r="AN71" s="78" t="s">
        <v>133</v>
      </c>
      <c r="AO71" s="94">
        <v>164.60900000000001</v>
      </c>
      <c r="AP71" s="95">
        <v>164.67</v>
      </c>
      <c r="AQ71" s="95">
        <v>164.73</v>
      </c>
      <c r="AR71" s="95">
        <v>164.8</v>
      </c>
      <c r="AS71" s="95">
        <v>164.86</v>
      </c>
      <c r="AT71" s="95">
        <v>164.92</v>
      </c>
      <c r="AU71" s="95">
        <v>164.99</v>
      </c>
      <c r="AV71" s="96">
        <v>165.05600000000001</v>
      </c>
    </row>
    <row r="72" spans="1:48" ht="15" thickBot="1">
      <c r="A72">
        <v>72</v>
      </c>
      <c r="B72" s="662"/>
      <c r="C72" s="660"/>
      <c r="D72" s="82" t="s">
        <v>136</v>
      </c>
      <c r="E72" s="97">
        <v>184.81</v>
      </c>
      <c r="F72" s="98">
        <v>178.43</v>
      </c>
      <c r="G72" s="98">
        <v>172.06</v>
      </c>
      <c r="H72" s="98">
        <v>165.69</v>
      </c>
      <c r="I72" s="98">
        <v>159.32</v>
      </c>
      <c r="J72" s="98">
        <v>152.94999999999999</v>
      </c>
      <c r="K72" s="98">
        <v>146.58000000000001</v>
      </c>
      <c r="L72" s="99">
        <v>140.21</v>
      </c>
      <c r="N72" s="662"/>
      <c r="O72" s="660"/>
      <c r="P72" s="82" t="s">
        <v>136</v>
      </c>
      <c r="Q72" s="97">
        <v>172.72</v>
      </c>
      <c r="R72" s="98">
        <v>166</v>
      </c>
      <c r="S72" s="98">
        <v>160</v>
      </c>
      <c r="T72" s="98">
        <v>154</v>
      </c>
      <c r="U72" s="98">
        <v>148</v>
      </c>
      <c r="V72" s="98">
        <v>142</v>
      </c>
      <c r="W72" s="98">
        <v>135</v>
      </c>
      <c r="X72" s="99">
        <v>129.80000000000001</v>
      </c>
      <c r="Z72" s="662"/>
      <c r="AA72" s="660"/>
      <c r="AB72" s="82" t="s">
        <v>136</v>
      </c>
      <c r="AC72" s="97">
        <v>151.572</v>
      </c>
      <c r="AD72" s="98">
        <v>151.57</v>
      </c>
      <c r="AE72" s="98">
        <v>151.57</v>
      </c>
      <c r="AF72" s="98">
        <v>151.57</v>
      </c>
      <c r="AG72" s="98">
        <v>151.57</v>
      </c>
      <c r="AH72" s="98">
        <v>151.57</v>
      </c>
      <c r="AI72" s="98">
        <v>151.57</v>
      </c>
      <c r="AJ72" s="99">
        <v>151.572</v>
      </c>
      <c r="AL72" s="662"/>
      <c r="AM72" s="660"/>
      <c r="AN72" s="82" t="s">
        <v>136</v>
      </c>
      <c r="AO72" s="97">
        <v>180.41499999999999</v>
      </c>
      <c r="AP72" s="98">
        <v>180.41</v>
      </c>
      <c r="AQ72" s="98">
        <v>180.41</v>
      </c>
      <c r="AR72" s="98">
        <v>180.41</v>
      </c>
      <c r="AS72" s="98">
        <v>180.41</v>
      </c>
      <c r="AT72" s="98">
        <v>180.41</v>
      </c>
      <c r="AU72" s="98">
        <v>180.41</v>
      </c>
      <c r="AV72" s="99">
        <v>180.41499999999999</v>
      </c>
    </row>
    <row r="73" spans="1:48">
      <c r="A73">
        <v>73</v>
      </c>
      <c r="B73" s="662"/>
      <c r="C73" s="657">
        <f>+C71+15</f>
        <v>115</v>
      </c>
      <c r="D73" s="86" t="str">
        <f>+D71</f>
        <v>48-X</v>
      </c>
      <c r="E73" s="100">
        <v>202.12</v>
      </c>
      <c r="F73" s="101">
        <v>195.61</v>
      </c>
      <c r="G73" s="101">
        <v>189.11</v>
      </c>
      <c r="H73" s="101">
        <v>182.61</v>
      </c>
      <c r="I73" s="101">
        <v>176.1</v>
      </c>
      <c r="J73" s="101">
        <v>169.6</v>
      </c>
      <c r="K73" s="101">
        <v>163.1</v>
      </c>
      <c r="L73" s="102">
        <v>156.6</v>
      </c>
      <c r="N73" s="662"/>
      <c r="O73" s="657">
        <f>+O71+15</f>
        <v>115</v>
      </c>
      <c r="P73" s="86" t="str">
        <f>+P71</f>
        <v>48-X</v>
      </c>
      <c r="Q73" s="100">
        <v>186.74</v>
      </c>
      <c r="R73" s="101">
        <v>180</v>
      </c>
      <c r="S73" s="101">
        <v>174</v>
      </c>
      <c r="T73" s="101">
        <v>168</v>
      </c>
      <c r="U73" s="101">
        <v>161</v>
      </c>
      <c r="V73" s="101">
        <v>155</v>
      </c>
      <c r="W73" s="101">
        <v>149</v>
      </c>
      <c r="X73" s="102">
        <v>143.31</v>
      </c>
      <c r="Z73" s="662"/>
      <c r="AA73" s="657">
        <f>+AA71+15</f>
        <v>115</v>
      </c>
      <c r="AB73" s="86" t="str">
        <f>+AB71</f>
        <v>48-X</v>
      </c>
      <c r="AC73" s="100">
        <v>145.65100000000001</v>
      </c>
      <c r="AD73" s="101">
        <v>144.72</v>
      </c>
      <c r="AE73" s="101">
        <v>143.79</v>
      </c>
      <c r="AF73" s="101">
        <v>142.86000000000001</v>
      </c>
      <c r="AG73" s="101">
        <v>141.93</v>
      </c>
      <c r="AH73" s="101">
        <v>141</v>
      </c>
      <c r="AI73" s="101">
        <v>140.07</v>
      </c>
      <c r="AJ73" s="102">
        <v>139.14599999999999</v>
      </c>
      <c r="AL73" s="662"/>
      <c r="AM73" s="657">
        <f>+AM71+15</f>
        <v>115</v>
      </c>
      <c r="AN73" s="86" t="str">
        <f>+AN71</f>
        <v>48-X</v>
      </c>
      <c r="AO73" s="100">
        <v>164.4</v>
      </c>
      <c r="AP73" s="101">
        <v>164.44</v>
      </c>
      <c r="AQ73" s="101">
        <v>164.49</v>
      </c>
      <c r="AR73" s="101">
        <v>164.54</v>
      </c>
      <c r="AS73" s="101">
        <v>164.59</v>
      </c>
      <c r="AT73" s="101">
        <v>164.64</v>
      </c>
      <c r="AU73" s="101">
        <v>164.69</v>
      </c>
      <c r="AV73" s="102">
        <v>164.74700000000001</v>
      </c>
    </row>
    <row r="74" spans="1:48" ht="15" thickBot="1">
      <c r="A74">
        <v>74</v>
      </c>
      <c r="B74" s="662"/>
      <c r="C74" s="658"/>
      <c r="D74" s="90" t="str">
        <f>+D72</f>
        <v>48-XL</v>
      </c>
      <c r="E74" s="100">
        <v>220.2</v>
      </c>
      <c r="F74" s="101">
        <v>212.72</v>
      </c>
      <c r="G74" s="101">
        <v>205.24</v>
      </c>
      <c r="H74" s="101">
        <v>197.76</v>
      </c>
      <c r="I74" s="101">
        <v>190.28</v>
      </c>
      <c r="J74" s="101">
        <v>182.8</v>
      </c>
      <c r="K74" s="101">
        <v>175.32</v>
      </c>
      <c r="L74" s="102">
        <v>167.85</v>
      </c>
      <c r="N74" s="662"/>
      <c r="O74" s="658"/>
      <c r="P74" s="90" t="str">
        <f>+P72</f>
        <v>48-XL</v>
      </c>
      <c r="Q74" s="100">
        <v>206.02</v>
      </c>
      <c r="R74" s="101">
        <v>198</v>
      </c>
      <c r="S74" s="101">
        <v>191</v>
      </c>
      <c r="T74" s="101">
        <v>184</v>
      </c>
      <c r="U74" s="101">
        <v>177</v>
      </c>
      <c r="V74" s="101">
        <v>170</v>
      </c>
      <c r="W74" s="101">
        <v>163</v>
      </c>
      <c r="X74" s="102">
        <v>156.36000000000001</v>
      </c>
      <c r="Z74" s="662"/>
      <c r="AA74" s="658"/>
      <c r="AB74" s="90" t="str">
        <f>+AB72</f>
        <v>48-XL</v>
      </c>
      <c r="AC74" s="100">
        <v>171.33199999999999</v>
      </c>
      <c r="AD74" s="101">
        <v>168.5</v>
      </c>
      <c r="AE74" s="101">
        <v>165.68</v>
      </c>
      <c r="AF74" s="101">
        <v>162.86000000000001</v>
      </c>
      <c r="AG74" s="101">
        <v>160.04</v>
      </c>
      <c r="AH74" s="101">
        <v>157.21</v>
      </c>
      <c r="AI74" s="101">
        <v>154.38999999999999</v>
      </c>
      <c r="AJ74" s="102">
        <v>151.572</v>
      </c>
      <c r="AL74" s="662"/>
      <c r="AM74" s="658"/>
      <c r="AN74" s="90" t="str">
        <f>+AN72</f>
        <v>48-XL</v>
      </c>
      <c r="AO74" s="100">
        <v>180.41499999999999</v>
      </c>
      <c r="AP74" s="101">
        <v>180.41</v>
      </c>
      <c r="AQ74" s="101">
        <v>180.41</v>
      </c>
      <c r="AR74" s="101">
        <v>180.41</v>
      </c>
      <c r="AS74" s="101">
        <v>180.41</v>
      </c>
      <c r="AT74" s="101">
        <v>180.41</v>
      </c>
      <c r="AU74" s="101">
        <v>180.41</v>
      </c>
      <c r="AV74" s="102">
        <v>180.41499999999999</v>
      </c>
    </row>
    <row r="75" spans="1:48">
      <c r="A75">
        <v>75</v>
      </c>
      <c r="B75" s="662"/>
      <c r="C75" s="659">
        <f>+C73+15</f>
        <v>130</v>
      </c>
      <c r="D75" s="78" t="s">
        <v>133</v>
      </c>
      <c r="E75" s="97">
        <v>233.55</v>
      </c>
      <c r="F75" s="98">
        <v>226.08</v>
      </c>
      <c r="G75" s="98">
        <v>218.61</v>
      </c>
      <c r="H75" s="98">
        <v>211.14</v>
      </c>
      <c r="I75" s="98">
        <v>203.68</v>
      </c>
      <c r="J75" s="98">
        <v>196.21</v>
      </c>
      <c r="K75" s="98">
        <v>188.74</v>
      </c>
      <c r="L75" s="99">
        <v>181.28</v>
      </c>
      <c r="N75" s="662"/>
      <c r="O75" s="659">
        <f>+O73+15</f>
        <v>130</v>
      </c>
      <c r="P75" s="78" t="s">
        <v>133</v>
      </c>
      <c r="Q75" s="97">
        <v>217.54</v>
      </c>
      <c r="R75" s="98">
        <v>210</v>
      </c>
      <c r="S75" s="98">
        <v>203</v>
      </c>
      <c r="T75" s="98">
        <v>195</v>
      </c>
      <c r="U75" s="98">
        <v>188</v>
      </c>
      <c r="V75" s="98">
        <v>181</v>
      </c>
      <c r="W75" s="98">
        <v>174</v>
      </c>
      <c r="X75" s="99">
        <v>167.15</v>
      </c>
      <c r="Z75" s="662"/>
      <c r="AA75" s="659">
        <f>+AA73+15</f>
        <v>130</v>
      </c>
      <c r="AB75" s="78" t="s">
        <v>133</v>
      </c>
      <c r="AC75" s="97">
        <v>166.31200000000001</v>
      </c>
      <c r="AD75" s="98">
        <v>162.31</v>
      </c>
      <c r="AE75" s="98">
        <v>158.31</v>
      </c>
      <c r="AF75" s="98">
        <v>154.31</v>
      </c>
      <c r="AG75" s="98">
        <v>150.31</v>
      </c>
      <c r="AH75" s="98">
        <v>146.31</v>
      </c>
      <c r="AI75" s="98">
        <v>142.31</v>
      </c>
      <c r="AJ75" s="99">
        <v>138.31700000000001</v>
      </c>
      <c r="AL75" s="662"/>
      <c r="AM75" s="659">
        <f>+AM73+15</f>
        <v>130</v>
      </c>
      <c r="AN75" s="78" t="s">
        <v>133</v>
      </c>
      <c r="AO75" s="97">
        <v>164.49</v>
      </c>
      <c r="AP75" s="98">
        <v>164.49</v>
      </c>
      <c r="AQ75" s="98">
        <v>164.49</v>
      </c>
      <c r="AR75" s="98">
        <v>164.49</v>
      </c>
      <c r="AS75" s="98">
        <v>164.49</v>
      </c>
      <c r="AT75" s="98">
        <v>164.49</v>
      </c>
      <c r="AU75" s="98">
        <v>164.5</v>
      </c>
      <c r="AV75" s="99">
        <v>164.50299999999999</v>
      </c>
    </row>
    <row r="76" spans="1:48" ht="15" thickBot="1">
      <c r="A76">
        <v>76</v>
      </c>
      <c r="B76" s="662"/>
      <c r="C76" s="660"/>
      <c r="D76" s="82" t="s">
        <v>136</v>
      </c>
      <c r="E76" s="97">
        <v>254.01</v>
      </c>
      <c r="F76" s="98">
        <v>245.85</v>
      </c>
      <c r="G76" s="98">
        <v>237.7</v>
      </c>
      <c r="H76" s="98">
        <v>229.55</v>
      </c>
      <c r="I76" s="98">
        <v>221.4</v>
      </c>
      <c r="J76" s="98">
        <v>213.25</v>
      </c>
      <c r="K76" s="98">
        <v>205.1</v>
      </c>
      <c r="L76" s="99">
        <v>196.95</v>
      </c>
      <c r="N76" s="662"/>
      <c r="O76" s="660"/>
      <c r="P76" s="82" t="s">
        <v>136</v>
      </c>
      <c r="Q76" s="97">
        <v>239.64</v>
      </c>
      <c r="R76" s="98">
        <v>231</v>
      </c>
      <c r="S76" s="98">
        <v>223</v>
      </c>
      <c r="T76" s="98">
        <v>215</v>
      </c>
      <c r="U76" s="98">
        <v>207</v>
      </c>
      <c r="V76" s="98">
        <v>198</v>
      </c>
      <c r="W76" s="98">
        <v>190</v>
      </c>
      <c r="X76" s="99">
        <v>182.71</v>
      </c>
      <c r="Z76" s="662"/>
      <c r="AA76" s="660"/>
      <c r="AB76" s="82" t="s">
        <v>136</v>
      </c>
      <c r="AC76" s="97">
        <v>212.363</v>
      </c>
      <c r="AD76" s="98">
        <v>203.67</v>
      </c>
      <c r="AE76" s="98">
        <v>194.99</v>
      </c>
      <c r="AF76" s="98">
        <v>186.3</v>
      </c>
      <c r="AG76" s="98">
        <v>177.62</v>
      </c>
      <c r="AH76" s="98">
        <v>168.94</v>
      </c>
      <c r="AI76" s="98">
        <v>160.25</v>
      </c>
      <c r="AJ76" s="99">
        <v>151.572</v>
      </c>
      <c r="AL76" s="662"/>
      <c r="AM76" s="660"/>
      <c r="AN76" s="82" t="s">
        <v>136</v>
      </c>
      <c r="AO76" s="97">
        <v>180.41499999999999</v>
      </c>
      <c r="AP76" s="98">
        <v>180.41</v>
      </c>
      <c r="AQ76" s="98">
        <v>180.41</v>
      </c>
      <c r="AR76" s="98">
        <v>180.41</v>
      </c>
      <c r="AS76" s="98">
        <v>180.41</v>
      </c>
      <c r="AT76" s="98">
        <v>180.41</v>
      </c>
      <c r="AU76" s="98">
        <v>180.41</v>
      </c>
      <c r="AV76" s="99">
        <v>180.41499999999999</v>
      </c>
    </row>
    <row r="77" spans="1:48">
      <c r="A77">
        <v>77</v>
      </c>
      <c r="B77" s="662"/>
      <c r="C77" s="657">
        <f>+C75+10</f>
        <v>140</v>
      </c>
      <c r="D77" s="86" t="str">
        <f>+D75</f>
        <v>48-X</v>
      </c>
      <c r="E77" s="100">
        <v>254.22</v>
      </c>
      <c r="F77" s="101">
        <v>246.24</v>
      </c>
      <c r="G77" s="101">
        <v>238.27</v>
      </c>
      <c r="H77" s="101">
        <v>230.29</v>
      </c>
      <c r="I77" s="101">
        <v>222.32</v>
      </c>
      <c r="J77" s="101">
        <v>214.34</v>
      </c>
      <c r="K77" s="101">
        <v>206.37</v>
      </c>
      <c r="L77" s="102">
        <v>198.4</v>
      </c>
      <c r="N77" s="662"/>
      <c r="O77" s="657">
        <f>+O75+10</f>
        <v>140</v>
      </c>
      <c r="P77" s="86" t="str">
        <f>+P75</f>
        <v>48-X</v>
      </c>
      <c r="Q77" s="100">
        <v>230.37</v>
      </c>
      <c r="R77" s="101">
        <v>223</v>
      </c>
      <c r="S77" s="101">
        <v>216</v>
      </c>
      <c r="T77" s="101">
        <v>210</v>
      </c>
      <c r="U77" s="101">
        <v>203</v>
      </c>
      <c r="V77" s="101">
        <v>196</v>
      </c>
      <c r="W77" s="101">
        <v>190</v>
      </c>
      <c r="X77" s="102">
        <v>183.5</v>
      </c>
      <c r="Z77" s="662"/>
      <c r="AA77" s="657">
        <f>+AA75+10</f>
        <v>140</v>
      </c>
      <c r="AB77" s="86" t="str">
        <f>+AB75</f>
        <v>48-X</v>
      </c>
      <c r="AC77" s="100">
        <v>179.035</v>
      </c>
      <c r="AD77" s="101">
        <v>173.98</v>
      </c>
      <c r="AE77" s="101">
        <v>168.93</v>
      </c>
      <c r="AF77" s="101">
        <v>163.88</v>
      </c>
      <c r="AG77" s="101">
        <v>158.83000000000001</v>
      </c>
      <c r="AH77" s="101">
        <v>153.78</v>
      </c>
      <c r="AI77" s="101">
        <v>148.72999999999999</v>
      </c>
      <c r="AJ77" s="102">
        <v>143.68899999999999</v>
      </c>
      <c r="AL77" s="662"/>
      <c r="AM77" s="657">
        <f>+AM75+10</f>
        <v>140</v>
      </c>
      <c r="AN77" s="86" t="str">
        <f>+AN75</f>
        <v>48-X</v>
      </c>
      <c r="AO77" s="100">
        <v>164.72800000000001</v>
      </c>
      <c r="AP77" s="101">
        <v>164.68</v>
      </c>
      <c r="AQ77" s="101">
        <v>164.64</v>
      </c>
      <c r="AR77" s="101">
        <v>164.6</v>
      </c>
      <c r="AS77" s="101">
        <v>164.56</v>
      </c>
      <c r="AT77" s="101">
        <v>164.52</v>
      </c>
      <c r="AU77" s="101">
        <v>164.48</v>
      </c>
      <c r="AV77" s="102">
        <v>164.447</v>
      </c>
    </row>
    <row r="78" spans="1:48" ht="15" thickBot="1">
      <c r="A78">
        <v>78</v>
      </c>
      <c r="B78" s="662"/>
      <c r="C78" s="658"/>
      <c r="D78" s="90" t="str">
        <f>+D76</f>
        <v>48-XL</v>
      </c>
      <c r="E78" s="100">
        <v>277.42</v>
      </c>
      <c r="F78" s="101">
        <v>268.45999999999998</v>
      </c>
      <c r="G78" s="101">
        <v>259.5</v>
      </c>
      <c r="H78" s="101">
        <v>250.54</v>
      </c>
      <c r="I78" s="101">
        <v>241.58</v>
      </c>
      <c r="J78" s="101">
        <v>232.62</v>
      </c>
      <c r="K78" s="101">
        <v>223.66</v>
      </c>
      <c r="L78" s="102">
        <v>214.7</v>
      </c>
      <c r="N78" s="662"/>
      <c r="O78" s="658"/>
      <c r="P78" s="90" t="str">
        <f>+P76</f>
        <v>48-XL</v>
      </c>
      <c r="Q78" s="100">
        <v>262.83999999999997</v>
      </c>
      <c r="R78" s="101">
        <v>254</v>
      </c>
      <c r="S78" s="101">
        <v>245</v>
      </c>
      <c r="T78" s="101">
        <v>236</v>
      </c>
      <c r="U78" s="101">
        <v>227</v>
      </c>
      <c r="V78" s="101">
        <v>218</v>
      </c>
      <c r="W78" s="101">
        <v>209</v>
      </c>
      <c r="X78" s="102">
        <v>201.07</v>
      </c>
      <c r="Z78" s="662"/>
      <c r="AA78" s="658"/>
      <c r="AB78" s="90" t="str">
        <f>+AB76</f>
        <v>48-XL</v>
      </c>
      <c r="AC78" s="100">
        <v>231.59399999999999</v>
      </c>
      <c r="AD78" s="101">
        <v>222.24</v>
      </c>
      <c r="AE78" s="101">
        <v>212.89</v>
      </c>
      <c r="AF78" s="101">
        <v>203.55</v>
      </c>
      <c r="AG78" s="101">
        <v>194.2</v>
      </c>
      <c r="AH78" s="101">
        <v>184.85</v>
      </c>
      <c r="AI78" s="101">
        <v>175.5</v>
      </c>
      <c r="AJ78" s="102">
        <v>166.16200000000001</v>
      </c>
      <c r="AL78" s="662"/>
      <c r="AM78" s="658"/>
      <c r="AN78" s="90" t="str">
        <f>+AN76</f>
        <v>48-XL</v>
      </c>
      <c r="AO78" s="100">
        <v>187.46899999999999</v>
      </c>
      <c r="AP78" s="101">
        <v>186.46</v>
      </c>
      <c r="AQ78" s="101">
        <v>185.45</v>
      </c>
      <c r="AR78" s="101">
        <v>184.44</v>
      </c>
      <c r="AS78" s="101">
        <v>183.43</v>
      </c>
      <c r="AT78" s="101">
        <v>182.43</v>
      </c>
      <c r="AU78" s="101">
        <v>181.42</v>
      </c>
      <c r="AV78" s="102">
        <v>180.41499999999999</v>
      </c>
    </row>
    <row r="79" spans="1:48">
      <c r="A79">
        <v>79</v>
      </c>
      <c r="B79" s="662"/>
      <c r="C79" s="659">
        <f>+C77+10</f>
        <v>150</v>
      </c>
      <c r="D79" s="78" t="s">
        <v>133</v>
      </c>
      <c r="E79" s="97">
        <v>273.79000000000002</v>
      </c>
      <c r="F79" s="98">
        <v>265.45999999999998</v>
      </c>
      <c r="G79" s="98">
        <v>257.14</v>
      </c>
      <c r="H79" s="98">
        <v>248.82</v>
      </c>
      <c r="I79" s="98">
        <v>240.49</v>
      </c>
      <c r="J79" s="98">
        <v>232.17</v>
      </c>
      <c r="K79" s="98">
        <v>223.85</v>
      </c>
      <c r="L79" s="99">
        <v>215.53</v>
      </c>
      <c r="N79" s="662"/>
      <c r="O79" s="659">
        <f>+O77+10</f>
        <v>150</v>
      </c>
      <c r="P79" s="78" t="s">
        <v>133</v>
      </c>
      <c r="Q79" s="97">
        <v>240.6</v>
      </c>
      <c r="R79" s="98">
        <v>234</v>
      </c>
      <c r="S79" s="98">
        <v>229</v>
      </c>
      <c r="T79" s="98">
        <v>223</v>
      </c>
      <c r="U79" s="98">
        <v>217</v>
      </c>
      <c r="V79" s="98">
        <v>211</v>
      </c>
      <c r="W79" s="98">
        <v>205</v>
      </c>
      <c r="X79" s="99">
        <v>200.12</v>
      </c>
      <c r="Z79" s="662"/>
      <c r="AA79" s="659">
        <f>+AA77+10</f>
        <v>150</v>
      </c>
      <c r="AB79" s="78" t="s">
        <v>133</v>
      </c>
      <c r="AC79" s="97">
        <v>190.434</v>
      </c>
      <c r="AD79" s="98">
        <v>185.17</v>
      </c>
      <c r="AE79" s="98">
        <v>179.92</v>
      </c>
      <c r="AF79" s="98">
        <v>174.66</v>
      </c>
      <c r="AG79" s="98">
        <v>169.4</v>
      </c>
      <c r="AH79" s="98">
        <v>164.15</v>
      </c>
      <c r="AI79" s="98">
        <v>158.88999999999999</v>
      </c>
      <c r="AJ79" s="99">
        <v>153.64099999999999</v>
      </c>
      <c r="AL79" s="662"/>
      <c r="AM79" s="659">
        <f>+AM77+10</f>
        <v>150</v>
      </c>
      <c r="AN79" s="78" t="s">
        <v>133</v>
      </c>
      <c r="AO79" s="97">
        <v>167.197</v>
      </c>
      <c r="AP79" s="98">
        <v>166.8</v>
      </c>
      <c r="AQ79" s="98">
        <v>166.4</v>
      </c>
      <c r="AR79" s="98">
        <v>166.01</v>
      </c>
      <c r="AS79" s="98">
        <v>165.61</v>
      </c>
      <c r="AT79" s="98">
        <v>165.22</v>
      </c>
      <c r="AU79" s="98">
        <v>164.82</v>
      </c>
      <c r="AV79" s="99">
        <v>164.434</v>
      </c>
    </row>
    <row r="80" spans="1:48" ht="15" thickBot="1">
      <c r="A80">
        <v>80</v>
      </c>
      <c r="B80" s="662"/>
      <c r="C80" s="660"/>
      <c r="D80" s="82" t="s">
        <v>136</v>
      </c>
      <c r="E80" s="97">
        <v>285.5</v>
      </c>
      <c r="F80" s="98">
        <v>278.10000000000002</v>
      </c>
      <c r="G80" s="98">
        <v>270.7</v>
      </c>
      <c r="H80" s="98">
        <v>263.31</v>
      </c>
      <c r="I80" s="98">
        <v>255.91</v>
      </c>
      <c r="J80" s="98">
        <v>248.52</v>
      </c>
      <c r="K80" s="98">
        <v>241.12</v>
      </c>
      <c r="L80" s="99">
        <v>233.73</v>
      </c>
      <c r="N80" s="662"/>
      <c r="O80" s="660"/>
      <c r="P80" s="82" t="s">
        <v>136</v>
      </c>
      <c r="Q80" s="97">
        <v>284.315</v>
      </c>
      <c r="R80" s="98">
        <v>275</v>
      </c>
      <c r="S80" s="98">
        <v>265</v>
      </c>
      <c r="T80" s="98">
        <v>256</v>
      </c>
      <c r="U80" s="98">
        <v>247</v>
      </c>
      <c r="V80" s="98">
        <v>238</v>
      </c>
      <c r="W80" s="98">
        <v>228</v>
      </c>
      <c r="X80" s="99">
        <v>219.76</v>
      </c>
      <c r="Z80" s="662"/>
      <c r="AA80" s="660"/>
      <c r="AB80" s="82" t="s">
        <v>136</v>
      </c>
      <c r="AC80" s="97">
        <v>248.81700000000001</v>
      </c>
      <c r="AD80" s="98">
        <v>240.03</v>
      </c>
      <c r="AE80" s="98">
        <v>231.24</v>
      </c>
      <c r="AF80" s="98">
        <v>222.45</v>
      </c>
      <c r="AG80" s="98">
        <v>213.67</v>
      </c>
      <c r="AH80" s="98">
        <v>204.88</v>
      </c>
      <c r="AI80" s="98">
        <v>196.1</v>
      </c>
      <c r="AJ80" s="99">
        <v>187.316</v>
      </c>
      <c r="AL80" s="662"/>
      <c r="AM80" s="660"/>
      <c r="AN80" s="82" t="s">
        <v>136</v>
      </c>
      <c r="AO80" s="97">
        <v>212.399</v>
      </c>
      <c r="AP80" s="98">
        <v>207.82</v>
      </c>
      <c r="AQ80" s="98">
        <v>203.26</v>
      </c>
      <c r="AR80" s="98">
        <v>198.69</v>
      </c>
      <c r="AS80" s="98">
        <v>194.12</v>
      </c>
      <c r="AT80" s="98">
        <v>189.55</v>
      </c>
      <c r="AU80" s="98">
        <v>184.98</v>
      </c>
      <c r="AV80" s="99">
        <v>180.41499999999999</v>
      </c>
    </row>
    <row r="81" spans="1:48">
      <c r="A81">
        <v>81</v>
      </c>
      <c r="B81" s="662"/>
      <c r="C81" s="657">
        <f>+C79+10</f>
        <v>160</v>
      </c>
      <c r="D81" s="86" t="str">
        <f>+D79</f>
        <v>48-X</v>
      </c>
      <c r="E81" s="100">
        <v>280.35000000000002</v>
      </c>
      <c r="F81" s="101">
        <v>273.48</v>
      </c>
      <c r="G81" s="101">
        <v>266.62</v>
      </c>
      <c r="H81" s="101">
        <v>259.76</v>
      </c>
      <c r="I81" s="101">
        <v>252.9</v>
      </c>
      <c r="J81" s="101">
        <v>246.04</v>
      </c>
      <c r="K81" s="101">
        <v>239.18</v>
      </c>
      <c r="L81" s="102">
        <v>232.32</v>
      </c>
      <c r="N81" s="662"/>
      <c r="O81" s="657">
        <f>+O79+10</f>
        <v>160</v>
      </c>
      <c r="P81" s="86" t="str">
        <f>+P79</f>
        <v>48-X</v>
      </c>
      <c r="Q81" s="100">
        <v>249.9</v>
      </c>
      <c r="R81" s="101">
        <v>245</v>
      </c>
      <c r="S81" s="101">
        <v>240</v>
      </c>
      <c r="T81" s="101">
        <v>235</v>
      </c>
      <c r="U81" s="101">
        <v>230</v>
      </c>
      <c r="V81" s="101">
        <v>226</v>
      </c>
      <c r="W81" s="101">
        <v>221</v>
      </c>
      <c r="X81" s="102">
        <v>216.63</v>
      </c>
      <c r="Z81" s="662"/>
      <c r="AA81" s="657">
        <f>+AA79+10</f>
        <v>160</v>
      </c>
      <c r="AB81" s="86" t="str">
        <f>+AB79</f>
        <v>48-X</v>
      </c>
      <c r="AC81" s="100">
        <v>200.28299999999999</v>
      </c>
      <c r="AD81" s="101">
        <v>195.15</v>
      </c>
      <c r="AE81" s="101">
        <v>190.02</v>
      </c>
      <c r="AF81" s="101">
        <v>184.89</v>
      </c>
      <c r="AG81" s="101">
        <v>179.76</v>
      </c>
      <c r="AH81" s="101">
        <v>174.63</v>
      </c>
      <c r="AI81" s="101">
        <v>169.5</v>
      </c>
      <c r="AJ81" s="102">
        <v>164.38</v>
      </c>
      <c r="AL81" s="662"/>
      <c r="AM81" s="657">
        <f>+AM79+10</f>
        <v>160</v>
      </c>
      <c r="AN81" s="86" t="str">
        <f>+AN79</f>
        <v>48-X</v>
      </c>
      <c r="AO81" s="87" t="s">
        <v>1122</v>
      </c>
      <c r="AP81" s="88" t="s">
        <v>1122</v>
      </c>
      <c r="AQ81" s="88" t="s">
        <v>1122</v>
      </c>
      <c r="AR81" s="101">
        <v>171.32</v>
      </c>
      <c r="AS81" s="101">
        <v>169.61</v>
      </c>
      <c r="AT81" s="101">
        <v>167.9</v>
      </c>
      <c r="AU81" s="101">
        <v>166.19</v>
      </c>
      <c r="AV81" s="102">
        <v>164.49</v>
      </c>
    </row>
    <row r="82" spans="1:48" ht="15" thickBot="1">
      <c r="A82">
        <v>82</v>
      </c>
      <c r="B82" s="662"/>
      <c r="C82" s="658"/>
      <c r="D82" s="90" t="str">
        <f>+D80</f>
        <v>48-XL</v>
      </c>
      <c r="E82" s="100">
        <v>281.49</v>
      </c>
      <c r="F82" s="101">
        <v>277.35000000000002</v>
      </c>
      <c r="G82" s="101">
        <v>273.22000000000003</v>
      </c>
      <c r="H82" s="101">
        <v>269.08999999999997</v>
      </c>
      <c r="I82" s="101">
        <v>264.95</v>
      </c>
      <c r="J82" s="101">
        <v>260.82</v>
      </c>
      <c r="K82" s="101">
        <v>256.69</v>
      </c>
      <c r="L82" s="102">
        <v>252.56</v>
      </c>
      <c r="N82" s="662"/>
      <c r="O82" s="658"/>
      <c r="P82" s="90" t="str">
        <f>+P80</f>
        <v>48-XL</v>
      </c>
      <c r="Q82" s="100">
        <v>283.36</v>
      </c>
      <c r="R82" s="101">
        <v>276</v>
      </c>
      <c r="S82" s="101">
        <v>270</v>
      </c>
      <c r="T82" s="101">
        <v>264</v>
      </c>
      <c r="U82" s="101">
        <v>257</v>
      </c>
      <c r="V82" s="101">
        <v>251</v>
      </c>
      <c r="W82" s="101">
        <v>244</v>
      </c>
      <c r="X82" s="102">
        <v>238.36</v>
      </c>
      <c r="Z82" s="662"/>
      <c r="AA82" s="658"/>
      <c r="AB82" s="90" t="str">
        <f>+AB80</f>
        <v>48-XL</v>
      </c>
      <c r="AC82" s="100">
        <v>258.08699999999999</v>
      </c>
      <c r="AD82" s="101">
        <v>251.2</v>
      </c>
      <c r="AE82" s="101">
        <v>244.32</v>
      </c>
      <c r="AF82" s="101">
        <v>237.43</v>
      </c>
      <c r="AG82" s="101">
        <v>230.55</v>
      </c>
      <c r="AH82" s="101">
        <v>223.67</v>
      </c>
      <c r="AI82" s="101">
        <v>216.78</v>
      </c>
      <c r="AJ82" s="102">
        <v>209.90700000000001</v>
      </c>
      <c r="AL82" s="662"/>
      <c r="AM82" s="658"/>
      <c r="AN82" s="90" t="str">
        <f>+AN80</f>
        <v>48-XL</v>
      </c>
      <c r="AO82" s="100">
        <v>229.77699999999999</v>
      </c>
      <c r="AP82" s="101">
        <v>222.72</v>
      </c>
      <c r="AQ82" s="101">
        <v>215.67</v>
      </c>
      <c r="AR82" s="101">
        <v>208.62</v>
      </c>
      <c r="AS82" s="101">
        <v>201.57</v>
      </c>
      <c r="AT82" s="101">
        <v>194.51</v>
      </c>
      <c r="AU82" s="101">
        <v>187.46</v>
      </c>
      <c r="AV82" s="102">
        <v>180.41499999999999</v>
      </c>
    </row>
    <row r="83" spans="1:48">
      <c r="A83">
        <v>83</v>
      </c>
      <c r="B83" s="662"/>
      <c r="C83" s="659">
        <f>+C81+10</f>
        <v>170</v>
      </c>
      <c r="D83" s="78" t="s">
        <v>133</v>
      </c>
      <c r="E83" s="97">
        <v>276.75</v>
      </c>
      <c r="F83" s="98">
        <v>272.72000000000003</v>
      </c>
      <c r="G83" s="98">
        <v>268.7</v>
      </c>
      <c r="H83" s="98">
        <v>264.67</v>
      </c>
      <c r="I83" s="98">
        <v>260.64999999999998</v>
      </c>
      <c r="J83" s="98">
        <v>256.62</v>
      </c>
      <c r="K83" s="98">
        <v>252.6</v>
      </c>
      <c r="L83" s="99">
        <v>248.58</v>
      </c>
      <c r="N83" s="662"/>
      <c r="O83" s="659">
        <f>+O81+10</f>
        <v>170</v>
      </c>
      <c r="P83" s="78" t="s">
        <v>133</v>
      </c>
      <c r="Q83" s="97">
        <v>261.17</v>
      </c>
      <c r="R83" s="98">
        <v>256</v>
      </c>
      <c r="S83" s="98">
        <v>251</v>
      </c>
      <c r="T83" s="98">
        <v>246</v>
      </c>
      <c r="U83" s="98">
        <v>241</v>
      </c>
      <c r="V83" s="98">
        <v>237</v>
      </c>
      <c r="W83" s="98">
        <v>232</v>
      </c>
      <c r="X83" s="99">
        <v>227.41</v>
      </c>
      <c r="Z83" s="662"/>
      <c r="AA83" s="659">
        <f>+AA81+10</f>
        <v>170</v>
      </c>
      <c r="AB83" s="78" t="s">
        <v>133</v>
      </c>
      <c r="AC83" s="97">
        <v>210.69300000000001</v>
      </c>
      <c r="AD83" s="98">
        <v>205.49</v>
      </c>
      <c r="AE83" s="98">
        <v>200.29</v>
      </c>
      <c r="AF83" s="98">
        <v>195.1</v>
      </c>
      <c r="AG83" s="98">
        <v>189.9</v>
      </c>
      <c r="AH83" s="98">
        <v>184.7</v>
      </c>
      <c r="AI83" s="98">
        <v>179.51</v>
      </c>
      <c r="AJ83" s="99">
        <v>174.316</v>
      </c>
      <c r="AL83" s="662"/>
      <c r="AM83" s="659">
        <f>+AM81+10</f>
        <v>170</v>
      </c>
      <c r="AN83" s="78" t="s">
        <v>133</v>
      </c>
      <c r="AO83" s="83" t="s">
        <v>1122</v>
      </c>
      <c r="AP83" s="84" t="s">
        <v>1122</v>
      </c>
      <c r="AQ83" s="84" t="s">
        <v>1122</v>
      </c>
      <c r="AR83" s="84" t="s">
        <v>1122</v>
      </c>
      <c r="AS83" s="84" t="s">
        <v>1122</v>
      </c>
      <c r="AT83" s="98">
        <v>170.94</v>
      </c>
      <c r="AU83" s="98">
        <v>167.79</v>
      </c>
      <c r="AV83" s="99">
        <v>164.65299999999999</v>
      </c>
    </row>
    <row r="84" spans="1:48" ht="15" thickBot="1">
      <c r="A84">
        <v>84</v>
      </c>
      <c r="B84" s="662"/>
      <c r="C84" s="660"/>
      <c r="D84" s="82" t="s">
        <v>136</v>
      </c>
      <c r="E84" s="97">
        <v>278.88</v>
      </c>
      <c r="F84" s="98">
        <v>277.75</v>
      </c>
      <c r="G84" s="98">
        <v>276.62</v>
      </c>
      <c r="H84" s="98">
        <v>275.49</v>
      </c>
      <c r="I84" s="98">
        <v>274.37</v>
      </c>
      <c r="J84" s="98">
        <v>273.24</v>
      </c>
      <c r="K84" s="98">
        <v>272.11</v>
      </c>
      <c r="L84" s="99">
        <v>270.99</v>
      </c>
      <c r="N84" s="662"/>
      <c r="O84" s="660"/>
      <c r="P84" s="82" t="s">
        <v>136</v>
      </c>
      <c r="Q84" s="97">
        <v>278.87799999999999</v>
      </c>
      <c r="R84" s="98">
        <v>275</v>
      </c>
      <c r="S84" s="98">
        <v>272</v>
      </c>
      <c r="T84" s="98">
        <v>269</v>
      </c>
      <c r="U84" s="98">
        <v>266</v>
      </c>
      <c r="V84" s="98">
        <v>263</v>
      </c>
      <c r="W84" s="98">
        <v>260</v>
      </c>
      <c r="X84" s="99">
        <v>256.94</v>
      </c>
      <c r="Z84" s="662"/>
      <c r="AA84" s="660"/>
      <c r="AB84" s="82" t="s">
        <v>136</v>
      </c>
      <c r="AC84" s="97">
        <v>270.17700000000002</v>
      </c>
      <c r="AD84" s="98">
        <v>264.13</v>
      </c>
      <c r="AE84" s="98">
        <v>258.08999999999997</v>
      </c>
      <c r="AF84" s="98">
        <v>252.05</v>
      </c>
      <c r="AG84" s="98">
        <v>246.01</v>
      </c>
      <c r="AH84" s="98">
        <v>239.97</v>
      </c>
      <c r="AI84" s="98">
        <v>233.92</v>
      </c>
      <c r="AJ84" s="99">
        <v>227.88800000000001</v>
      </c>
      <c r="AL84" s="662"/>
      <c r="AM84" s="660"/>
      <c r="AN84" s="82" t="s">
        <v>136</v>
      </c>
      <c r="AO84" s="97">
        <v>241.12299999999999</v>
      </c>
      <c r="AP84" s="98">
        <v>232.5</v>
      </c>
      <c r="AQ84" s="98">
        <v>223.89</v>
      </c>
      <c r="AR84" s="98">
        <v>215.27</v>
      </c>
      <c r="AS84" s="98">
        <v>206.66</v>
      </c>
      <c r="AT84" s="98">
        <v>198.04</v>
      </c>
      <c r="AU84" s="98">
        <v>189.43</v>
      </c>
      <c r="AV84" s="99">
        <v>180.816</v>
      </c>
    </row>
    <row r="85" spans="1:48">
      <c r="A85">
        <v>85</v>
      </c>
      <c r="B85" s="662"/>
      <c r="C85" s="657">
        <f>+C83+10</f>
        <v>180</v>
      </c>
      <c r="D85" s="86" t="str">
        <f>+D83</f>
        <v>48-X</v>
      </c>
      <c r="E85" s="100">
        <v>273.81</v>
      </c>
      <c r="F85" s="101">
        <v>272.70999999999998</v>
      </c>
      <c r="G85" s="101">
        <v>271.61</v>
      </c>
      <c r="H85" s="101">
        <v>270.51</v>
      </c>
      <c r="I85" s="101">
        <v>269.41000000000003</v>
      </c>
      <c r="J85" s="101">
        <v>268.31</v>
      </c>
      <c r="K85" s="101">
        <v>267.20999999999998</v>
      </c>
      <c r="L85" s="102">
        <v>266.11</v>
      </c>
      <c r="N85" s="662"/>
      <c r="O85" s="657">
        <f>+O83+10</f>
        <v>180</v>
      </c>
      <c r="P85" s="86" t="str">
        <f>+P83</f>
        <v>48-X</v>
      </c>
      <c r="Q85" s="100">
        <v>270.02</v>
      </c>
      <c r="R85" s="101">
        <v>265</v>
      </c>
      <c r="S85" s="101">
        <v>260</v>
      </c>
      <c r="T85" s="101">
        <v>255</v>
      </c>
      <c r="U85" s="101">
        <v>250</v>
      </c>
      <c r="V85" s="101">
        <v>246</v>
      </c>
      <c r="W85" s="101">
        <v>241</v>
      </c>
      <c r="X85" s="102">
        <v>236.7</v>
      </c>
      <c r="Z85" s="662"/>
      <c r="AA85" s="657">
        <f>+AA83+10</f>
        <v>180</v>
      </c>
      <c r="AB85" s="86" t="str">
        <f>+AB83</f>
        <v>48-X</v>
      </c>
      <c r="AC85" s="87" t="s">
        <v>1122</v>
      </c>
      <c r="AD85" s="88" t="s">
        <v>1122</v>
      </c>
      <c r="AE85" s="101">
        <v>209.38</v>
      </c>
      <c r="AF85" s="101">
        <v>204.21</v>
      </c>
      <c r="AG85" s="101">
        <v>199.04</v>
      </c>
      <c r="AH85" s="101">
        <v>193.88</v>
      </c>
      <c r="AI85" s="101">
        <v>188.71</v>
      </c>
      <c r="AJ85" s="102">
        <v>183.54499999999999</v>
      </c>
      <c r="AL85" s="662"/>
      <c r="AM85" s="657">
        <f>+AM83+10</f>
        <v>180</v>
      </c>
      <c r="AN85" s="86" t="str">
        <f>+AN83</f>
        <v>48-X</v>
      </c>
      <c r="AO85" s="87" t="s">
        <v>1122</v>
      </c>
      <c r="AP85" s="88" t="s">
        <v>1122</v>
      </c>
      <c r="AQ85" s="88" t="s">
        <v>1122</v>
      </c>
      <c r="AR85" s="88" t="s">
        <v>1122</v>
      </c>
      <c r="AS85" s="88" t="s">
        <v>1122</v>
      </c>
      <c r="AT85" s="88" t="s">
        <v>1122</v>
      </c>
      <c r="AU85" s="88" t="s">
        <v>1122</v>
      </c>
      <c r="AV85" s="102">
        <v>164.87299999999999</v>
      </c>
    </row>
    <row r="86" spans="1:48" ht="15" thickBot="1">
      <c r="A86">
        <v>86</v>
      </c>
      <c r="B86" s="662"/>
      <c r="C86" s="658"/>
      <c r="D86" s="90" t="str">
        <f>+D84</f>
        <v>48-XL</v>
      </c>
      <c r="E86" s="100">
        <v>274.79000000000002</v>
      </c>
      <c r="F86" s="101">
        <v>276.72000000000003</v>
      </c>
      <c r="G86" s="101">
        <v>278.66000000000003</v>
      </c>
      <c r="H86" s="101">
        <v>280.60000000000002</v>
      </c>
      <c r="I86" s="101">
        <v>282.54000000000002</v>
      </c>
      <c r="J86" s="101">
        <v>284.48</v>
      </c>
      <c r="K86" s="101">
        <v>286.42</v>
      </c>
      <c r="L86" s="102">
        <v>288.36</v>
      </c>
      <c r="N86" s="662"/>
      <c r="O86" s="658"/>
      <c r="P86" s="90" t="str">
        <f>+P84</f>
        <v>48-XL</v>
      </c>
      <c r="Q86" s="100">
        <v>274.79399999999998</v>
      </c>
      <c r="R86" s="101">
        <v>274</v>
      </c>
      <c r="S86" s="101">
        <v>274</v>
      </c>
      <c r="T86" s="101">
        <v>274</v>
      </c>
      <c r="U86" s="101">
        <v>275</v>
      </c>
      <c r="V86" s="101">
        <v>275</v>
      </c>
      <c r="W86" s="101">
        <v>275</v>
      </c>
      <c r="X86" s="102">
        <v>275.23</v>
      </c>
      <c r="Z86" s="662"/>
      <c r="AA86" s="658"/>
      <c r="AB86" s="90" t="str">
        <f>+AB84</f>
        <v>48-XL</v>
      </c>
      <c r="AC86" s="100">
        <v>274.089</v>
      </c>
      <c r="AD86" s="101">
        <v>268.91000000000003</v>
      </c>
      <c r="AE86" s="101">
        <v>263.74</v>
      </c>
      <c r="AF86" s="101">
        <v>258.57</v>
      </c>
      <c r="AG86" s="101">
        <v>253.4</v>
      </c>
      <c r="AH86" s="101">
        <v>248.23</v>
      </c>
      <c r="AI86" s="101">
        <v>243.06</v>
      </c>
      <c r="AJ86" s="102">
        <v>237.893</v>
      </c>
      <c r="AL86" s="662"/>
      <c r="AM86" s="658"/>
      <c r="AN86" s="90" t="str">
        <f>+AN84</f>
        <v>48-XL</v>
      </c>
      <c r="AO86" s="100">
        <v>253.31</v>
      </c>
      <c r="AP86" s="101">
        <v>245.75</v>
      </c>
      <c r="AQ86" s="101">
        <v>238.2</v>
      </c>
      <c r="AR86" s="101">
        <v>230.64</v>
      </c>
      <c r="AS86" s="101">
        <v>223.09</v>
      </c>
      <c r="AT86" s="101">
        <v>215.53</v>
      </c>
      <c r="AU86" s="101">
        <v>207.98</v>
      </c>
      <c r="AV86" s="102">
        <v>200.43</v>
      </c>
    </row>
    <row r="87" spans="1:48">
      <c r="A87">
        <v>87</v>
      </c>
      <c r="B87" s="662"/>
      <c r="C87" s="659">
        <f>+C85+10</f>
        <v>190</v>
      </c>
      <c r="D87" s="78" t="s">
        <v>133</v>
      </c>
      <c r="E87" s="97">
        <v>269.39</v>
      </c>
      <c r="F87" s="98">
        <v>271.02999999999997</v>
      </c>
      <c r="G87" s="98">
        <v>272.67</v>
      </c>
      <c r="H87" s="98">
        <v>274.32</v>
      </c>
      <c r="I87" s="98">
        <v>275.95999999999998</v>
      </c>
      <c r="J87" s="98">
        <v>277.61</v>
      </c>
      <c r="K87" s="98">
        <v>279.25</v>
      </c>
      <c r="L87" s="99">
        <v>280.89999999999998</v>
      </c>
      <c r="N87" s="662"/>
      <c r="O87" s="659">
        <f>+O85+10</f>
        <v>190</v>
      </c>
      <c r="P87" s="78" t="s">
        <v>133</v>
      </c>
      <c r="Q87" s="97">
        <v>269.48</v>
      </c>
      <c r="R87" s="98">
        <v>266</v>
      </c>
      <c r="S87" s="98">
        <v>262</v>
      </c>
      <c r="T87" s="98">
        <v>259</v>
      </c>
      <c r="U87" s="98">
        <v>256</v>
      </c>
      <c r="V87" s="98">
        <v>252</v>
      </c>
      <c r="W87" s="98">
        <v>249</v>
      </c>
      <c r="X87" s="99">
        <v>246.13</v>
      </c>
      <c r="Z87" s="662"/>
      <c r="AA87" s="659">
        <f>+AA85+10</f>
        <v>190</v>
      </c>
      <c r="AB87" s="78" t="s">
        <v>133</v>
      </c>
      <c r="AC87" s="83" t="s">
        <v>1122</v>
      </c>
      <c r="AD87" s="84" t="s">
        <v>1122</v>
      </c>
      <c r="AE87" s="84" t="s">
        <v>1122</v>
      </c>
      <c r="AF87" s="84" t="s">
        <v>1122</v>
      </c>
      <c r="AG87" s="98">
        <v>209.31</v>
      </c>
      <c r="AH87" s="98">
        <v>204.15</v>
      </c>
      <c r="AI87" s="98">
        <v>198.99</v>
      </c>
      <c r="AJ87" s="99">
        <v>193.83099999999999</v>
      </c>
      <c r="AL87" s="662"/>
      <c r="AM87" s="659">
        <f>+AM85+10</f>
        <v>190</v>
      </c>
      <c r="AN87" s="78" t="s">
        <v>133</v>
      </c>
      <c r="AO87" s="83" t="s">
        <v>1122</v>
      </c>
      <c r="AP87" s="84" t="s">
        <v>1122</v>
      </c>
      <c r="AQ87" s="84" t="s">
        <v>1122</v>
      </c>
      <c r="AR87" s="84" t="s">
        <v>1122</v>
      </c>
      <c r="AS87" s="84" t="s">
        <v>1122</v>
      </c>
      <c r="AT87" s="84" t="s">
        <v>1122</v>
      </c>
      <c r="AU87" s="84" t="s">
        <v>1122</v>
      </c>
      <c r="AV87" s="85" t="s">
        <v>1122</v>
      </c>
    </row>
    <row r="88" spans="1:48" ht="15" thickBot="1">
      <c r="A88">
        <v>88</v>
      </c>
      <c r="B88" s="662"/>
      <c r="C88" s="660"/>
      <c r="D88" s="82" t="s">
        <v>136</v>
      </c>
      <c r="E88" s="97">
        <v>271.13</v>
      </c>
      <c r="F88" s="98">
        <v>273.14</v>
      </c>
      <c r="G88" s="98">
        <v>275.14999999999998</v>
      </c>
      <c r="H88" s="98">
        <v>277.17</v>
      </c>
      <c r="I88" s="98">
        <v>279.18</v>
      </c>
      <c r="J88" s="98">
        <v>281.2</v>
      </c>
      <c r="K88" s="98">
        <v>283.20999999999998</v>
      </c>
      <c r="L88" s="99">
        <v>285.23</v>
      </c>
      <c r="N88" s="662"/>
      <c r="O88" s="660"/>
      <c r="P88" s="82" t="s">
        <v>136</v>
      </c>
      <c r="Q88" s="97">
        <v>268.00799999999998</v>
      </c>
      <c r="R88" s="98">
        <v>270</v>
      </c>
      <c r="S88" s="98">
        <v>272</v>
      </c>
      <c r="T88" s="98">
        <v>274</v>
      </c>
      <c r="U88" s="98">
        <v>277</v>
      </c>
      <c r="V88" s="98">
        <v>279</v>
      </c>
      <c r="W88" s="98">
        <v>281</v>
      </c>
      <c r="X88" s="99">
        <v>284.31</v>
      </c>
      <c r="Z88" s="662"/>
      <c r="AA88" s="660"/>
      <c r="AB88" s="82" t="s">
        <v>136</v>
      </c>
      <c r="AC88" s="97">
        <v>273.85000000000002</v>
      </c>
      <c r="AD88" s="98">
        <v>270.37</v>
      </c>
      <c r="AE88" s="98">
        <v>266.89</v>
      </c>
      <c r="AF88" s="98">
        <v>263.42</v>
      </c>
      <c r="AG88" s="98">
        <v>259.94</v>
      </c>
      <c r="AH88" s="98">
        <v>256.45999999999998</v>
      </c>
      <c r="AI88" s="98">
        <v>252.99</v>
      </c>
      <c r="AJ88" s="99">
        <v>249.51400000000001</v>
      </c>
      <c r="AL88" s="662"/>
      <c r="AM88" s="660"/>
      <c r="AN88" s="82" t="s">
        <v>136</v>
      </c>
      <c r="AO88" s="97">
        <v>263.99</v>
      </c>
      <c r="AP88" s="98">
        <v>257.87</v>
      </c>
      <c r="AQ88" s="98">
        <v>251.75</v>
      </c>
      <c r="AR88" s="98">
        <v>245.63</v>
      </c>
      <c r="AS88" s="98">
        <v>239.51</v>
      </c>
      <c r="AT88" s="98">
        <v>233.39</v>
      </c>
      <c r="AU88" s="98">
        <v>227.27</v>
      </c>
      <c r="AV88" s="99">
        <v>221.15100000000001</v>
      </c>
    </row>
    <row r="89" spans="1:48">
      <c r="A89">
        <v>89</v>
      </c>
      <c r="B89" s="662"/>
      <c r="C89" s="657">
        <f>+C87+10</f>
        <v>200</v>
      </c>
      <c r="D89" s="86" t="str">
        <f>+D87</f>
        <v>48-X</v>
      </c>
      <c r="E89" s="87" t="s">
        <v>1122</v>
      </c>
      <c r="F89" s="101">
        <v>270.5</v>
      </c>
      <c r="G89" s="101">
        <v>272.27</v>
      </c>
      <c r="H89" s="101">
        <v>274.04000000000002</v>
      </c>
      <c r="I89" s="101">
        <v>275.81</v>
      </c>
      <c r="J89" s="101">
        <v>277.58</v>
      </c>
      <c r="K89" s="101">
        <v>279.35000000000002</v>
      </c>
      <c r="L89" s="102">
        <v>281.12</v>
      </c>
      <c r="N89" s="662"/>
      <c r="O89" s="657">
        <f>+O87+10</f>
        <v>200</v>
      </c>
      <c r="P89" s="86" t="str">
        <f>+P87</f>
        <v>48-X</v>
      </c>
      <c r="Q89" s="87" t="s">
        <v>1122</v>
      </c>
      <c r="R89" s="88" t="s">
        <v>1122</v>
      </c>
      <c r="S89" s="101">
        <v>264</v>
      </c>
      <c r="T89" s="101">
        <v>262</v>
      </c>
      <c r="U89" s="101">
        <v>260</v>
      </c>
      <c r="V89" s="101">
        <v>258</v>
      </c>
      <c r="W89" s="101">
        <v>255</v>
      </c>
      <c r="X89" s="102">
        <v>253.98</v>
      </c>
      <c r="Z89" s="662"/>
      <c r="AA89" s="657">
        <f>+AA87+10</f>
        <v>200</v>
      </c>
      <c r="AB89" s="86" t="str">
        <f>+AB87</f>
        <v>48-X</v>
      </c>
      <c r="AC89" s="87" t="s">
        <v>1122</v>
      </c>
      <c r="AD89" s="88" t="s">
        <v>1122</v>
      </c>
      <c r="AE89" s="88" t="s">
        <v>1122</v>
      </c>
      <c r="AF89" s="88" t="s">
        <v>1122</v>
      </c>
      <c r="AG89" s="88" t="s">
        <v>1122</v>
      </c>
      <c r="AH89" s="88" t="s">
        <v>1122</v>
      </c>
      <c r="AI89" s="101">
        <v>208.61</v>
      </c>
      <c r="AJ89" s="102">
        <v>203.55</v>
      </c>
      <c r="AL89" s="662"/>
      <c r="AM89" s="657">
        <f>+AM87+10</f>
        <v>200</v>
      </c>
      <c r="AN89" s="86" t="str">
        <f>+AN87</f>
        <v>48-X</v>
      </c>
      <c r="AO89" s="87" t="s">
        <v>1122</v>
      </c>
      <c r="AP89" s="88" t="s">
        <v>1122</v>
      </c>
      <c r="AQ89" s="88" t="s">
        <v>1122</v>
      </c>
      <c r="AR89" s="88" t="s">
        <v>1122</v>
      </c>
      <c r="AS89" s="88" t="s">
        <v>1122</v>
      </c>
      <c r="AT89" s="88" t="s">
        <v>1122</v>
      </c>
      <c r="AU89" s="88" t="s">
        <v>1122</v>
      </c>
      <c r="AV89" s="89" t="s">
        <v>1122</v>
      </c>
    </row>
    <row r="90" spans="1:48" ht="15" thickBot="1">
      <c r="A90">
        <v>90</v>
      </c>
      <c r="B90" s="663"/>
      <c r="C90" s="658"/>
      <c r="D90" s="90" t="str">
        <f>+D88</f>
        <v>48-XL</v>
      </c>
      <c r="E90" s="91" t="s">
        <v>1122</v>
      </c>
      <c r="F90" s="103">
        <v>271.42</v>
      </c>
      <c r="G90" s="103">
        <v>273.22000000000003</v>
      </c>
      <c r="H90" s="103">
        <v>275.01</v>
      </c>
      <c r="I90" s="103">
        <v>276.81</v>
      </c>
      <c r="J90" s="103">
        <v>278.60000000000002</v>
      </c>
      <c r="K90" s="103">
        <v>280.39999999999998</v>
      </c>
      <c r="L90" s="104">
        <v>282.2</v>
      </c>
      <c r="N90" s="663"/>
      <c r="O90" s="658"/>
      <c r="P90" s="90" t="str">
        <f>+P88</f>
        <v>48-XL</v>
      </c>
      <c r="Q90" s="91" t="s">
        <v>1122</v>
      </c>
      <c r="R90" s="103">
        <v>270</v>
      </c>
      <c r="S90" s="103">
        <v>272</v>
      </c>
      <c r="T90" s="103">
        <v>273</v>
      </c>
      <c r="U90" s="103">
        <v>275</v>
      </c>
      <c r="V90" s="103">
        <v>276</v>
      </c>
      <c r="W90" s="103">
        <v>278</v>
      </c>
      <c r="X90" s="104">
        <v>279.738</v>
      </c>
      <c r="Z90" s="663"/>
      <c r="AA90" s="658"/>
      <c r="AB90" s="90" t="str">
        <f>+AB88</f>
        <v>48-XL</v>
      </c>
      <c r="AC90" s="91" t="s">
        <v>1122</v>
      </c>
      <c r="AD90" s="92" t="s">
        <v>1122</v>
      </c>
      <c r="AE90" s="103">
        <v>266.39</v>
      </c>
      <c r="AF90" s="103">
        <v>265.08</v>
      </c>
      <c r="AG90" s="103">
        <v>263.76</v>
      </c>
      <c r="AH90" s="103">
        <v>262.45</v>
      </c>
      <c r="AI90" s="103">
        <v>261.13</v>
      </c>
      <c r="AJ90" s="104">
        <v>259.82400000000001</v>
      </c>
      <c r="AL90" s="663"/>
      <c r="AM90" s="658"/>
      <c r="AN90" s="90" t="str">
        <f>+AN88</f>
        <v>48-XL</v>
      </c>
      <c r="AO90" s="91" t="s">
        <v>1122</v>
      </c>
      <c r="AP90" s="92" t="s">
        <v>1122</v>
      </c>
      <c r="AQ90" s="103">
        <v>258.17</v>
      </c>
      <c r="AR90" s="103">
        <v>252.74</v>
      </c>
      <c r="AS90" s="103">
        <v>247.31</v>
      </c>
      <c r="AT90" s="103">
        <v>241.89</v>
      </c>
      <c r="AU90" s="103">
        <v>236.46</v>
      </c>
      <c r="AV90" s="104">
        <v>231.041</v>
      </c>
    </row>
    <row r="91" spans="1:48">
      <c r="A91">
        <v>91</v>
      </c>
    </row>
    <row r="92" spans="1:48">
      <c r="A92">
        <v>92</v>
      </c>
    </row>
    <row r="93" spans="1:48">
      <c r="A93">
        <v>93</v>
      </c>
    </row>
    <row r="94" spans="1:48">
      <c r="A94">
        <v>94</v>
      </c>
    </row>
    <row r="95" spans="1:48">
      <c r="A95">
        <v>95</v>
      </c>
    </row>
    <row r="96" spans="1:48">
      <c r="A96">
        <v>96</v>
      </c>
    </row>
    <row r="97" spans="1:48">
      <c r="A97">
        <v>97</v>
      </c>
    </row>
    <row r="98" spans="1:48" ht="15" thickBot="1">
      <c r="A98">
        <v>98</v>
      </c>
    </row>
    <row r="99" spans="1:48" ht="18.600000000000001" thickBot="1">
      <c r="A99">
        <v>99</v>
      </c>
      <c r="B99" s="649" t="str">
        <f>+B6</f>
        <v>Zona sísmica A</v>
      </c>
      <c r="C99" s="650"/>
      <c r="D99" s="651"/>
      <c r="E99" s="649" t="s">
        <v>1125</v>
      </c>
      <c r="F99" s="650"/>
      <c r="G99" s="650"/>
      <c r="H99" s="650"/>
      <c r="I99" s="650"/>
      <c r="J99" s="650"/>
      <c r="K99" s="650"/>
      <c r="L99" s="651"/>
      <c r="N99" s="649" t="str">
        <f>+N6</f>
        <v>Zona sísmica B</v>
      </c>
      <c r="O99" s="650"/>
      <c r="P99" s="651"/>
      <c r="Q99" s="649" t="s">
        <v>1125</v>
      </c>
      <c r="R99" s="650"/>
      <c r="S99" s="650"/>
      <c r="T99" s="650"/>
      <c r="U99" s="650"/>
      <c r="V99" s="650"/>
      <c r="W99" s="650"/>
      <c r="X99" s="651"/>
      <c r="Z99" s="649" t="str">
        <f>+Z6</f>
        <v>Zona sísmica C</v>
      </c>
      <c r="AA99" s="650"/>
      <c r="AB99" s="651"/>
      <c r="AC99" s="649" t="s">
        <v>1125</v>
      </c>
      <c r="AD99" s="650"/>
      <c r="AE99" s="650"/>
      <c r="AF99" s="650"/>
      <c r="AG99" s="650"/>
      <c r="AH99" s="650"/>
      <c r="AI99" s="650"/>
      <c r="AJ99" s="651"/>
      <c r="AL99" s="649" t="str">
        <f>+AL6</f>
        <v>Zona sísmica D</v>
      </c>
      <c r="AM99" s="650"/>
      <c r="AN99" s="651"/>
      <c r="AO99" s="649" t="s">
        <v>1125</v>
      </c>
      <c r="AP99" s="650"/>
      <c r="AQ99" s="650"/>
      <c r="AR99" s="650"/>
      <c r="AS99" s="650"/>
      <c r="AT99" s="650"/>
      <c r="AU99" s="650"/>
      <c r="AV99" s="651"/>
    </row>
    <row r="100" spans="1:48" ht="22.2" customHeight="1">
      <c r="A100">
        <v>100</v>
      </c>
      <c r="B100" s="652" t="str">
        <f>+B7</f>
        <v>Categoría de terreno 1</v>
      </c>
      <c r="C100" s="652" t="s">
        <v>1118</v>
      </c>
      <c r="D100" s="652" t="s">
        <v>1119</v>
      </c>
      <c r="E100" s="654" t="s">
        <v>1120</v>
      </c>
      <c r="F100" s="655"/>
      <c r="G100" s="655"/>
      <c r="H100" s="655"/>
      <c r="I100" s="655"/>
      <c r="J100" s="655"/>
      <c r="K100" s="655"/>
      <c r="L100" s="656"/>
      <c r="N100" s="652" t="str">
        <f>+N7</f>
        <v>Categoría de terreno 1</v>
      </c>
      <c r="O100" s="652" t="s">
        <v>1118</v>
      </c>
      <c r="P100" s="652" t="s">
        <v>1119</v>
      </c>
      <c r="Q100" s="654" t="s">
        <v>1120</v>
      </c>
      <c r="R100" s="655"/>
      <c r="S100" s="655"/>
      <c r="T100" s="655"/>
      <c r="U100" s="655"/>
      <c r="V100" s="655"/>
      <c r="W100" s="655"/>
      <c r="X100" s="656"/>
      <c r="Z100" s="652" t="str">
        <f>+Z7</f>
        <v>Categoría de terreno 1</v>
      </c>
      <c r="AA100" s="652" t="s">
        <v>1118</v>
      </c>
      <c r="AB100" s="652" t="s">
        <v>1119</v>
      </c>
      <c r="AC100" s="654" t="s">
        <v>1120</v>
      </c>
      <c r="AD100" s="655"/>
      <c r="AE100" s="655"/>
      <c r="AF100" s="655"/>
      <c r="AG100" s="655"/>
      <c r="AH100" s="655"/>
      <c r="AI100" s="655"/>
      <c r="AJ100" s="656"/>
      <c r="AL100" s="652" t="str">
        <f>+AL7</f>
        <v>Categoría de terreno 1</v>
      </c>
      <c r="AM100" s="652" t="s">
        <v>1118</v>
      </c>
      <c r="AN100" s="652" t="s">
        <v>1119</v>
      </c>
      <c r="AO100" s="654" t="s">
        <v>1120</v>
      </c>
      <c r="AP100" s="655"/>
      <c r="AQ100" s="655"/>
      <c r="AR100" s="655"/>
      <c r="AS100" s="655"/>
      <c r="AT100" s="655"/>
      <c r="AU100" s="655"/>
      <c r="AV100" s="656"/>
    </row>
    <row r="101" spans="1:48" ht="22.2" customHeight="1" thickBot="1">
      <c r="A101">
        <v>101</v>
      </c>
      <c r="B101" s="653"/>
      <c r="C101" s="653"/>
      <c r="D101" s="653"/>
      <c r="E101" s="75">
        <v>0</v>
      </c>
      <c r="F101" s="76">
        <v>500</v>
      </c>
      <c r="G101" s="76">
        <v>1000</v>
      </c>
      <c r="H101" s="76">
        <v>1500</v>
      </c>
      <c r="I101" s="76">
        <v>2000</v>
      </c>
      <c r="J101" s="76">
        <v>2500</v>
      </c>
      <c r="K101" s="76">
        <v>3000</v>
      </c>
      <c r="L101" s="77">
        <v>3500</v>
      </c>
      <c r="N101" s="653"/>
      <c r="O101" s="653"/>
      <c r="P101" s="653"/>
      <c r="Q101" s="75">
        <v>0</v>
      </c>
      <c r="R101" s="76">
        <v>500</v>
      </c>
      <c r="S101" s="76">
        <v>1000</v>
      </c>
      <c r="T101" s="76">
        <v>1500</v>
      </c>
      <c r="U101" s="76">
        <v>2000</v>
      </c>
      <c r="V101" s="76">
        <v>2500</v>
      </c>
      <c r="W101" s="76">
        <v>3000</v>
      </c>
      <c r="X101" s="77">
        <v>3500</v>
      </c>
      <c r="Z101" s="653"/>
      <c r="AA101" s="653"/>
      <c r="AB101" s="653"/>
      <c r="AC101" s="75">
        <v>0</v>
      </c>
      <c r="AD101" s="76">
        <v>500</v>
      </c>
      <c r="AE101" s="76">
        <v>1000</v>
      </c>
      <c r="AF101" s="76">
        <v>1500</v>
      </c>
      <c r="AG101" s="76">
        <v>2000</v>
      </c>
      <c r="AH101" s="76">
        <v>2500</v>
      </c>
      <c r="AI101" s="76">
        <v>3000</v>
      </c>
      <c r="AJ101" s="77">
        <v>3500</v>
      </c>
      <c r="AL101" s="653"/>
      <c r="AM101" s="653"/>
      <c r="AN101" s="653"/>
      <c r="AO101" s="75">
        <v>0</v>
      </c>
      <c r="AP101" s="76">
        <v>500</v>
      </c>
      <c r="AQ101" s="76">
        <v>1000</v>
      </c>
      <c r="AR101" s="76">
        <v>1500</v>
      </c>
      <c r="AS101" s="76">
        <v>2000</v>
      </c>
      <c r="AT101" s="76">
        <v>2500</v>
      </c>
      <c r="AU101" s="76">
        <v>3000</v>
      </c>
      <c r="AV101" s="77">
        <v>3500</v>
      </c>
    </row>
    <row r="102" spans="1:48">
      <c r="A102">
        <v>102</v>
      </c>
      <c r="B102" s="661" t="str">
        <f>+B9</f>
        <v>Rango de inclinación de 7° a 15°</v>
      </c>
      <c r="C102" s="659">
        <v>100</v>
      </c>
      <c r="D102" s="78" t="s">
        <v>133</v>
      </c>
      <c r="E102" s="94">
        <v>128.86000000000001</v>
      </c>
      <c r="F102" s="95">
        <v>123.3</v>
      </c>
      <c r="G102" s="95">
        <v>117.74</v>
      </c>
      <c r="H102" s="95">
        <v>112.19</v>
      </c>
      <c r="I102" s="95">
        <v>106.63</v>
      </c>
      <c r="J102" s="95">
        <v>101.08</v>
      </c>
      <c r="K102" s="95">
        <v>95.52</v>
      </c>
      <c r="L102" s="96">
        <v>89.97</v>
      </c>
      <c r="N102" s="661" t="str">
        <f>+N9</f>
        <v>Rango de inclinación de 7° a 15°</v>
      </c>
      <c r="O102" s="659">
        <v>100</v>
      </c>
      <c r="P102" s="78" t="s">
        <v>133</v>
      </c>
      <c r="Q102" s="94">
        <v>120.31</v>
      </c>
      <c r="R102" s="95">
        <v>121</v>
      </c>
      <c r="S102" s="95">
        <v>122</v>
      </c>
      <c r="T102" s="95">
        <v>123</v>
      </c>
      <c r="U102" s="95">
        <v>124</v>
      </c>
      <c r="V102" s="95">
        <v>125</v>
      </c>
      <c r="W102" s="95">
        <v>126</v>
      </c>
      <c r="X102" s="96">
        <v>127.81</v>
      </c>
      <c r="Z102" s="661" t="str">
        <f>+Z9</f>
        <v>Rango de inclinación de 7° a 15°</v>
      </c>
      <c r="AA102" s="659">
        <v>100</v>
      </c>
      <c r="AB102" s="78" t="s">
        <v>133</v>
      </c>
      <c r="AC102" s="94">
        <v>154.74299999999999</v>
      </c>
      <c r="AD102" s="95">
        <v>156.57</v>
      </c>
      <c r="AE102" s="95">
        <v>158.4</v>
      </c>
      <c r="AF102" s="95">
        <v>160.22999999999999</v>
      </c>
      <c r="AG102" s="95">
        <v>162.06</v>
      </c>
      <c r="AH102" s="95">
        <v>163.89</v>
      </c>
      <c r="AI102" s="95">
        <v>165.72</v>
      </c>
      <c r="AJ102" s="96">
        <v>167.55799999999999</v>
      </c>
      <c r="AL102" s="661" t="str">
        <f>+AL9</f>
        <v>Rango de inclinación de 7° a 15°</v>
      </c>
      <c r="AM102" s="659">
        <v>100</v>
      </c>
      <c r="AN102" s="78" t="s">
        <v>133</v>
      </c>
      <c r="AO102" s="94">
        <v>165.803</v>
      </c>
      <c r="AP102" s="95">
        <v>167.28</v>
      </c>
      <c r="AQ102" s="95">
        <v>168.77</v>
      </c>
      <c r="AR102" s="95">
        <v>170.26</v>
      </c>
      <c r="AS102" s="95">
        <v>171.74</v>
      </c>
      <c r="AT102" s="95">
        <v>173.23</v>
      </c>
      <c r="AU102" s="95">
        <v>174.72</v>
      </c>
      <c r="AV102" s="96">
        <v>176.208</v>
      </c>
    </row>
    <row r="103" spans="1:48" ht="15" thickBot="1">
      <c r="A103">
        <v>103</v>
      </c>
      <c r="B103" s="662"/>
      <c r="C103" s="660"/>
      <c r="D103" s="82" t="s">
        <v>136</v>
      </c>
      <c r="E103" s="97">
        <v>137.69999999999999</v>
      </c>
      <c r="F103" s="98">
        <v>131.53</v>
      </c>
      <c r="G103" s="98">
        <v>125.37</v>
      </c>
      <c r="H103" s="98">
        <v>119.21</v>
      </c>
      <c r="I103" s="98">
        <v>113.05</v>
      </c>
      <c r="J103" s="98">
        <v>106.89</v>
      </c>
      <c r="K103" s="98">
        <v>100.73</v>
      </c>
      <c r="L103" s="99">
        <v>94.57</v>
      </c>
      <c r="N103" s="662"/>
      <c r="O103" s="660"/>
      <c r="P103" s="82" t="s">
        <v>136</v>
      </c>
      <c r="Q103" s="97">
        <v>140.36000000000001</v>
      </c>
      <c r="R103" s="98">
        <v>141</v>
      </c>
      <c r="S103" s="98">
        <v>142</v>
      </c>
      <c r="T103" s="98">
        <v>143</v>
      </c>
      <c r="U103" s="98">
        <v>144</v>
      </c>
      <c r="V103" s="98">
        <v>145</v>
      </c>
      <c r="W103" s="98">
        <v>146</v>
      </c>
      <c r="X103" s="99">
        <v>147.47999999999999</v>
      </c>
      <c r="Z103" s="662"/>
      <c r="AA103" s="660"/>
      <c r="AB103" s="82" t="s">
        <v>136</v>
      </c>
      <c r="AC103" s="97">
        <v>179.14599999999999</v>
      </c>
      <c r="AD103" s="98">
        <v>179.14</v>
      </c>
      <c r="AE103" s="98">
        <v>179.14</v>
      </c>
      <c r="AF103" s="98">
        <v>179.14</v>
      </c>
      <c r="AG103" s="98">
        <v>179.14</v>
      </c>
      <c r="AH103" s="98">
        <v>179.14</v>
      </c>
      <c r="AI103" s="98">
        <v>179.14</v>
      </c>
      <c r="AJ103" s="99">
        <v>179.14599999999999</v>
      </c>
      <c r="AL103" s="662"/>
      <c r="AM103" s="660"/>
      <c r="AN103" s="82" t="s">
        <v>136</v>
      </c>
      <c r="AO103" s="97">
        <v>178.37299999999999</v>
      </c>
      <c r="AP103" s="98">
        <v>178.37</v>
      </c>
      <c r="AQ103" s="98">
        <v>178.37</v>
      </c>
      <c r="AR103" s="98">
        <v>178.37</v>
      </c>
      <c r="AS103" s="98">
        <v>178.37</v>
      </c>
      <c r="AT103" s="98">
        <v>178.37</v>
      </c>
      <c r="AU103" s="98">
        <v>178.37</v>
      </c>
      <c r="AV103" s="99">
        <v>178.37299999999999</v>
      </c>
    </row>
    <row r="104" spans="1:48">
      <c r="A104">
        <v>104</v>
      </c>
      <c r="B104" s="662"/>
      <c r="C104" s="657">
        <f>+C102+15</f>
        <v>115</v>
      </c>
      <c r="D104" s="86" t="str">
        <f>+D102</f>
        <v>48-X</v>
      </c>
      <c r="E104" s="100">
        <v>159.34</v>
      </c>
      <c r="F104" s="101">
        <v>152.91999999999999</v>
      </c>
      <c r="G104" s="101">
        <v>146.5</v>
      </c>
      <c r="H104" s="101">
        <v>140.08000000000001</v>
      </c>
      <c r="I104" s="101">
        <v>133.66</v>
      </c>
      <c r="J104" s="101">
        <v>127.24</v>
      </c>
      <c r="K104" s="101">
        <v>120.82</v>
      </c>
      <c r="L104" s="102">
        <v>114.41</v>
      </c>
      <c r="N104" s="662"/>
      <c r="O104" s="657">
        <f>+O102+15</f>
        <v>115</v>
      </c>
      <c r="P104" s="86" t="str">
        <f>+P102</f>
        <v>48-X</v>
      </c>
      <c r="Q104" s="100">
        <v>147.05000000000001</v>
      </c>
      <c r="R104" s="101">
        <v>143</v>
      </c>
      <c r="S104" s="101">
        <v>140</v>
      </c>
      <c r="T104" s="101">
        <v>137</v>
      </c>
      <c r="U104" s="101">
        <v>133</v>
      </c>
      <c r="V104" s="101">
        <v>130</v>
      </c>
      <c r="W104" s="101">
        <v>127</v>
      </c>
      <c r="X104" s="102">
        <v>123.69</v>
      </c>
      <c r="Z104" s="662"/>
      <c r="AA104" s="657">
        <f>+AA102+15</f>
        <v>115</v>
      </c>
      <c r="AB104" s="86" t="str">
        <f>+AB102</f>
        <v>48-X</v>
      </c>
      <c r="AC104" s="100">
        <v>144.078</v>
      </c>
      <c r="AD104" s="101">
        <v>146.36000000000001</v>
      </c>
      <c r="AE104" s="101">
        <v>148.65</v>
      </c>
      <c r="AF104" s="101">
        <v>150.94</v>
      </c>
      <c r="AG104" s="101">
        <v>153.22999999999999</v>
      </c>
      <c r="AH104" s="101">
        <v>155.52000000000001</v>
      </c>
      <c r="AI104" s="101">
        <v>157.81</v>
      </c>
      <c r="AJ104" s="102">
        <v>160.108</v>
      </c>
      <c r="AL104" s="662"/>
      <c r="AM104" s="657">
        <f>+AM102+15</f>
        <v>115</v>
      </c>
      <c r="AN104" s="86" t="str">
        <f>+AN102</f>
        <v>48-X</v>
      </c>
      <c r="AO104" s="100">
        <v>155.41</v>
      </c>
      <c r="AP104" s="101">
        <v>157.44999999999999</v>
      </c>
      <c r="AQ104" s="101">
        <v>159.49</v>
      </c>
      <c r="AR104" s="101">
        <v>161.53</v>
      </c>
      <c r="AS104" s="101">
        <v>163.57</v>
      </c>
      <c r="AT104" s="101">
        <v>165.61</v>
      </c>
      <c r="AU104" s="101">
        <v>167.65</v>
      </c>
      <c r="AV104" s="102">
        <v>169.7</v>
      </c>
    </row>
    <row r="105" spans="1:48" ht="15" thickBot="1">
      <c r="A105">
        <v>105</v>
      </c>
      <c r="B105" s="662"/>
      <c r="C105" s="658"/>
      <c r="D105" s="90" t="str">
        <f>+D103</f>
        <v>48-XL</v>
      </c>
      <c r="E105" s="100">
        <v>172.25</v>
      </c>
      <c r="F105" s="101">
        <v>164.96</v>
      </c>
      <c r="G105" s="101">
        <v>157.68</v>
      </c>
      <c r="H105" s="101">
        <v>150.4</v>
      </c>
      <c r="I105" s="101">
        <v>143.11000000000001</v>
      </c>
      <c r="J105" s="101">
        <v>135.83000000000001</v>
      </c>
      <c r="K105" s="101">
        <v>128.55000000000001</v>
      </c>
      <c r="L105" s="102">
        <v>121.27</v>
      </c>
      <c r="N105" s="662"/>
      <c r="O105" s="658"/>
      <c r="P105" s="90" t="str">
        <f>+P103</f>
        <v>48-XL</v>
      </c>
      <c r="Q105" s="100">
        <v>160.97999999999999</v>
      </c>
      <c r="R105" s="101">
        <v>158</v>
      </c>
      <c r="S105" s="101">
        <v>155</v>
      </c>
      <c r="T105" s="101">
        <v>153</v>
      </c>
      <c r="U105" s="101">
        <v>150</v>
      </c>
      <c r="V105" s="101">
        <v>148</v>
      </c>
      <c r="W105" s="101">
        <v>145</v>
      </c>
      <c r="X105" s="102">
        <v>143.19</v>
      </c>
      <c r="Z105" s="662"/>
      <c r="AA105" s="658"/>
      <c r="AB105" s="90" t="str">
        <f>+AB103</f>
        <v>48-XL</v>
      </c>
      <c r="AC105" s="100">
        <v>179.14599999999999</v>
      </c>
      <c r="AD105" s="101">
        <v>179.14</v>
      </c>
      <c r="AE105" s="101">
        <v>179.14</v>
      </c>
      <c r="AF105" s="101">
        <v>179.14</v>
      </c>
      <c r="AG105" s="101">
        <v>179.14</v>
      </c>
      <c r="AH105" s="101">
        <v>179.14</v>
      </c>
      <c r="AI105" s="101">
        <v>179.14</v>
      </c>
      <c r="AJ105" s="102">
        <v>179.14599999999999</v>
      </c>
      <c r="AL105" s="662"/>
      <c r="AM105" s="658"/>
      <c r="AN105" s="90" t="str">
        <f>+AN103</f>
        <v>48-XL</v>
      </c>
      <c r="AO105" s="100">
        <v>178.37299999999999</v>
      </c>
      <c r="AP105" s="101">
        <v>178.37</v>
      </c>
      <c r="AQ105" s="101">
        <v>178.37</v>
      </c>
      <c r="AR105" s="101">
        <v>178.37</v>
      </c>
      <c r="AS105" s="101">
        <v>178.37</v>
      </c>
      <c r="AT105" s="101">
        <v>178.37</v>
      </c>
      <c r="AU105" s="101">
        <v>178.37</v>
      </c>
      <c r="AV105" s="102">
        <v>178.37299999999999</v>
      </c>
    </row>
    <row r="106" spans="1:48">
      <c r="A106">
        <v>106</v>
      </c>
      <c r="B106" s="662"/>
      <c r="C106" s="659">
        <f>+C104+15</f>
        <v>130</v>
      </c>
      <c r="D106" s="78" t="s">
        <v>133</v>
      </c>
      <c r="E106" s="97">
        <v>190.16</v>
      </c>
      <c r="F106" s="98">
        <v>182.82</v>
      </c>
      <c r="G106" s="98">
        <v>175.49</v>
      </c>
      <c r="H106" s="98">
        <v>168.15</v>
      </c>
      <c r="I106" s="98">
        <v>160.82</v>
      </c>
      <c r="J106" s="98">
        <v>153.47999999999999</v>
      </c>
      <c r="K106" s="98">
        <v>146.15</v>
      </c>
      <c r="L106" s="99">
        <v>138.82</v>
      </c>
      <c r="N106" s="662"/>
      <c r="O106" s="659">
        <f>+O104+15</f>
        <v>130</v>
      </c>
      <c r="P106" s="78" t="s">
        <v>133</v>
      </c>
      <c r="Q106" s="97">
        <v>176.97</v>
      </c>
      <c r="R106" s="98">
        <v>169</v>
      </c>
      <c r="S106" s="98">
        <v>162</v>
      </c>
      <c r="T106" s="98">
        <v>155</v>
      </c>
      <c r="U106" s="98">
        <v>148</v>
      </c>
      <c r="V106" s="98">
        <v>141</v>
      </c>
      <c r="W106" s="98">
        <v>134</v>
      </c>
      <c r="X106" s="99">
        <v>127.84</v>
      </c>
      <c r="Z106" s="662"/>
      <c r="AA106" s="659">
        <f>+AA104+15</f>
        <v>130</v>
      </c>
      <c r="AB106" s="78" t="s">
        <v>133</v>
      </c>
      <c r="AC106" s="97">
        <v>134.75700000000001</v>
      </c>
      <c r="AD106" s="98">
        <v>137.15</v>
      </c>
      <c r="AE106" s="98">
        <v>139.55000000000001</v>
      </c>
      <c r="AF106" s="98">
        <v>141.94999999999999</v>
      </c>
      <c r="AG106" s="98">
        <v>144.35</v>
      </c>
      <c r="AH106" s="98">
        <v>146.75</v>
      </c>
      <c r="AI106" s="98">
        <v>149.13999999999999</v>
      </c>
      <c r="AJ106" s="99">
        <v>151.548</v>
      </c>
      <c r="AL106" s="662"/>
      <c r="AM106" s="659">
        <f>+AM104+15</f>
        <v>130</v>
      </c>
      <c r="AN106" s="78" t="s">
        <v>133</v>
      </c>
      <c r="AO106" s="97">
        <v>146.376</v>
      </c>
      <c r="AP106" s="98">
        <v>148.59</v>
      </c>
      <c r="AQ106" s="98">
        <v>150.81</v>
      </c>
      <c r="AR106" s="98">
        <v>153.03</v>
      </c>
      <c r="AS106" s="98">
        <v>155.25</v>
      </c>
      <c r="AT106" s="98">
        <v>157.47</v>
      </c>
      <c r="AU106" s="98">
        <v>159.68</v>
      </c>
      <c r="AV106" s="99">
        <v>161.90799999999999</v>
      </c>
    </row>
    <row r="107" spans="1:48" ht="15" thickBot="1">
      <c r="A107">
        <v>107</v>
      </c>
      <c r="B107" s="662"/>
      <c r="C107" s="660"/>
      <c r="D107" s="82" t="s">
        <v>136</v>
      </c>
      <c r="E107" s="97">
        <v>205.5</v>
      </c>
      <c r="F107" s="98">
        <v>197.49</v>
      </c>
      <c r="G107" s="98">
        <v>189.49</v>
      </c>
      <c r="H107" s="98">
        <v>181.48</v>
      </c>
      <c r="I107" s="98">
        <v>173.48</v>
      </c>
      <c r="J107" s="98">
        <v>165.47</v>
      </c>
      <c r="K107" s="98">
        <v>157.47</v>
      </c>
      <c r="L107" s="99">
        <v>149.47</v>
      </c>
      <c r="N107" s="662"/>
      <c r="O107" s="660"/>
      <c r="P107" s="82" t="s">
        <v>136</v>
      </c>
      <c r="Q107" s="97">
        <v>193.7</v>
      </c>
      <c r="R107" s="98">
        <v>185</v>
      </c>
      <c r="S107" s="98">
        <v>177</v>
      </c>
      <c r="T107" s="98">
        <v>170</v>
      </c>
      <c r="U107" s="98">
        <v>162</v>
      </c>
      <c r="V107" s="98">
        <v>154</v>
      </c>
      <c r="W107" s="98">
        <v>146</v>
      </c>
      <c r="X107" s="99">
        <v>138.46</v>
      </c>
      <c r="Z107" s="662"/>
      <c r="AA107" s="660"/>
      <c r="AB107" s="82" t="s">
        <v>136</v>
      </c>
      <c r="AC107" s="97">
        <v>179.14599999999999</v>
      </c>
      <c r="AD107" s="98">
        <v>179.14</v>
      </c>
      <c r="AE107" s="98">
        <v>179.14</v>
      </c>
      <c r="AF107" s="98">
        <v>179.14</v>
      </c>
      <c r="AG107" s="98">
        <v>179.14</v>
      </c>
      <c r="AH107" s="98">
        <v>179.14</v>
      </c>
      <c r="AI107" s="98">
        <v>179.14</v>
      </c>
      <c r="AJ107" s="99">
        <v>179.14599999999999</v>
      </c>
      <c r="AL107" s="662"/>
      <c r="AM107" s="660"/>
      <c r="AN107" s="82" t="s">
        <v>136</v>
      </c>
      <c r="AO107" s="97">
        <v>178.37299999999999</v>
      </c>
      <c r="AP107" s="98">
        <v>178.37</v>
      </c>
      <c r="AQ107" s="98">
        <v>178.37</v>
      </c>
      <c r="AR107" s="98">
        <v>178.37</v>
      </c>
      <c r="AS107" s="98">
        <v>178.37</v>
      </c>
      <c r="AT107" s="98">
        <v>178.37</v>
      </c>
      <c r="AU107" s="98">
        <v>178.37</v>
      </c>
      <c r="AV107" s="99">
        <v>178.37299999999999</v>
      </c>
    </row>
    <row r="108" spans="1:48">
      <c r="A108">
        <v>108</v>
      </c>
      <c r="B108" s="662"/>
      <c r="C108" s="657">
        <f>+C106+10</f>
        <v>140</v>
      </c>
      <c r="D108" s="86" t="str">
        <f>+D106</f>
        <v>48-X</v>
      </c>
      <c r="E108" s="100">
        <v>210.34</v>
      </c>
      <c r="F108" s="101">
        <v>202.52</v>
      </c>
      <c r="G108" s="101">
        <v>194.7</v>
      </c>
      <c r="H108" s="101">
        <v>186.88</v>
      </c>
      <c r="I108" s="101">
        <v>179.06</v>
      </c>
      <c r="J108" s="101">
        <v>171.24</v>
      </c>
      <c r="K108" s="101">
        <v>163.41999999999999</v>
      </c>
      <c r="L108" s="102">
        <v>155.6</v>
      </c>
      <c r="N108" s="662"/>
      <c r="O108" s="657">
        <f>+O106+10</f>
        <v>140</v>
      </c>
      <c r="P108" s="86" t="str">
        <f>+P106</f>
        <v>48-X</v>
      </c>
      <c r="Q108" s="100">
        <v>190.39</v>
      </c>
      <c r="R108" s="101">
        <v>183</v>
      </c>
      <c r="S108" s="101">
        <v>177</v>
      </c>
      <c r="T108" s="101">
        <v>170</v>
      </c>
      <c r="U108" s="101">
        <v>163</v>
      </c>
      <c r="V108" s="101">
        <v>157</v>
      </c>
      <c r="W108" s="101">
        <v>150</v>
      </c>
      <c r="X108" s="102">
        <v>143.75</v>
      </c>
      <c r="Z108" s="662"/>
      <c r="AA108" s="657">
        <f>+AA106+10</f>
        <v>140</v>
      </c>
      <c r="AB108" s="86" t="str">
        <f>+AB106</f>
        <v>48-X</v>
      </c>
      <c r="AC108" s="100">
        <v>147.42500000000001</v>
      </c>
      <c r="AD108" s="101">
        <v>147.25</v>
      </c>
      <c r="AE108" s="101">
        <v>147.08000000000001</v>
      </c>
      <c r="AF108" s="101">
        <v>146.91</v>
      </c>
      <c r="AG108" s="101">
        <v>146.75</v>
      </c>
      <c r="AH108" s="101">
        <v>146.58000000000001</v>
      </c>
      <c r="AI108" s="101">
        <v>146.41</v>
      </c>
      <c r="AJ108" s="102">
        <v>146.244</v>
      </c>
      <c r="AL108" s="662"/>
      <c r="AM108" s="657">
        <f>+AM106+10</f>
        <v>140</v>
      </c>
      <c r="AN108" s="86" t="str">
        <f>+AN106</f>
        <v>48-X</v>
      </c>
      <c r="AO108" s="100">
        <v>139.93899999999999</v>
      </c>
      <c r="AP108" s="101">
        <v>142.33000000000001</v>
      </c>
      <c r="AQ108" s="101">
        <v>144.72999999999999</v>
      </c>
      <c r="AR108" s="101">
        <v>147.13</v>
      </c>
      <c r="AS108" s="101">
        <v>149.53</v>
      </c>
      <c r="AT108" s="101">
        <v>151.93</v>
      </c>
      <c r="AU108" s="101">
        <v>154.33000000000001</v>
      </c>
      <c r="AV108" s="102">
        <v>156.74</v>
      </c>
    </row>
    <row r="109" spans="1:48" ht="15" thickBot="1">
      <c r="A109">
        <v>109</v>
      </c>
      <c r="B109" s="662"/>
      <c r="C109" s="658"/>
      <c r="D109" s="90" t="str">
        <f>+D107</f>
        <v>48-XL</v>
      </c>
      <c r="E109" s="100">
        <v>228.23</v>
      </c>
      <c r="F109" s="101">
        <v>219.48</v>
      </c>
      <c r="G109" s="101">
        <v>210.74</v>
      </c>
      <c r="H109" s="101">
        <v>202</v>
      </c>
      <c r="I109" s="101">
        <v>193.25</v>
      </c>
      <c r="J109" s="101">
        <v>184.51</v>
      </c>
      <c r="K109" s="101">
        <v>175.77</v>
      </c>
      <c r="L109" s="102">
        <v>167.03</v>
      </c>
      <c r="N109" s="662"/>
      <c r="O109" s="658"/>
      <c r="P109" s="90" t="str">
        <f>+P107</f>
        <v>48-XL</v>
      </c>
      <c r="Q109" s="100">
        <v>216.07</v>
      </c>
      <c r="R109" s="101">
        <v>207</v>
      </c>
      <c r="S109" s="101">
        <v>198</v>
      </c>
      <c r="T109" s="101">
        <v>190</v>
      </c>
      <c r="U109" s="101">
        <v>181</v>
      </c>
      <c r="V109" s="101">
        <v>173</v>
      </c>
      <c r="W109" s="101">
        <v>164</v>
      </c>
      <c r="X109" s="102">
        <v>156.24</v>
      </c>
      <c r="Z109" s="662"/>
      <c r="AA109" s="658"/>
      <c r="AB109" s="90" t="str">
        <f>+AB107</f>
        <v>48-XL</v>
      </c>
      <c r="AC109" s="100">
        <v>190.00800000000001</v>
      </c>
      <c r="AD109" s="101">
        <v>188.45</v>
      </c>
      <c r="AE109" s="101">
        <v>186.9</v>
      </c>
      <c r="AF109" s="101">
        <v>185.35</v>
      </c>
      <c r="AG109" s="101">
        <v>183.8</v>
      </c>
      <c r="AH109" s="101">
        <v>182.24</v>
      </c>
      <c r="AI109" s="101">
        <v>180.69</v>
      </c>
      <c r="AJ109" s="102">
        <v>179.14599999999999</v>
      </c>
      <c r="AL109" s="662"/>
      <c r="AM109" s="658"/>
      <c r="AN109" s="90" t="str">
        <f>+AN107</f>
        <v>48-XL</v>
      </c>
      <c r="AO109" s="100">
        <v>178.37299999999999</v>
      </c>
      <c r="AP109" s="101">
        <v>178.37</v>
      </c>
      <c r="AQ109" s="101">
        <v>178.37</v>
      </c>
      <c r="AR109" s="101">
        <v>178.37</v>
      </c>
      <c r="AS109" s="101">
        <v>178.37</v>
      </c>
      <c r="AT109" s="101">
        <v>178.37</v>
      </c>
      <c r="AU109" s="101">
        <v>178.37</v>
      </c>
      <c r="AV109" s="102">
        <v>178.37299999999999</v>
      </c>
    </row>
    <row r="110" spans="1:48">
      <c r="A110">
        <v>110</v>
      </c>
      <c r="B110" s="662"/>
      <c r="C110" s="659">
        <f>+C108+10</f>
        <v>150</v>
      </c>
      <c r="D110" s="78" t="s">
        <v>133</v>
      </c>
      <c r="E110" s="97">
        <v>229.55</v>
      </c>
      <c r="F110" s="98">
        <v>221.38</v>
      </c>
      <c r="G110" s="98">
        <v>213.21</v>
      </c>
      <c r="H110" s="98">
        <v>205.04</v>
      </c>
      <c r="I110" s="98">
        <v>196.87</v>
      </c>
      <c r="J110" s="98">
        <v>188.7</v>
      </c>
      <c r="K110" s="98">
        <v>180.53</v>
      </c>
      <c r="L110" s="99">
        <v>172.36</v>
      </c>
      <c r="N110" s="662"/>
      <c r="O110" s="659">
        <f>+O108+10</f>
        <v>150</v>
      </c>
      <c r="P110" s="78" t="s">
        <v>133</v>
      </c>
      <c r="Q110" s="97">
        <v>224.291</v>
      </c>
      <c r="R110" s="98">
        <v>215</v>
      </c>
      <c r="S110" s="98">
        <v>205</v>
      </c>
      <c r="T110" s="98">
        <v>196</v>
      </c>
      <c r="U110" s="98">
        <v>187</v>
      </c>
      <c r="V110" s="98">
        <v>178</v>
      </c>
      <c r="W110" s="98">
        <v>169</v>
      </c>
      <c r="X110" s="99">
        <v>159.88</v>
      </c>
      <c r="Z110" s="662"/>
      <c r="AA110" s="659">
        <f>+AA108+10</f>
        <v>150</v>
      </c>
      <c r="AB110" s="78" t="s">
        <v>133</v>
      </c>
      <c r="AC110" s="97">
        <v>158.90600000000001</v>
      </c>
      <c r="AD110" s="98">
        <v>156.18</v>
      </c>
      <c r="AE110" s="98">
        <v>153.44999999999999</v>
      </c>
      <c r="AF110" s="98">
        <v>150.72999999999999</v>
      </c>
      <c r="AG110" s="98">
        <v>148</v>
      </c>
      <c r="AH110" s="98">
        <v>145.28</v>
      </c>
      <c r="AI110" s="98">
        <v>142.55000000000001</v>
      </c>
      <c r="AJ110" s="99">
        <v>139.83099999999999</v>
      </c>
      <c r="AL110" s="662"/>
      <c r="AM110" s="659">
        <f>+AM108+10</f>
        <v>150</v>
      </c>
      <c r="AN110" s="78" t="s">
        <v>133</v>
      </c>
      <c r="AO110" s="97">
        <v>139.191</v>
      </c>
      <c r="AP110" s="98">
        <v>140.94999999999999</v>
      </c>
      <c r="AQ110" s="98">
        <v>142.72</v>
      </c>
      <c r="AR110" s="98">
        <v>144.49</v>
      </c>
      <c r="AS110" s="98">
        <v>146.26</v>
      </c>
      <c r="AT110" s="98">
        <v>148.02000000000001</v>
      </c>
      <c r="AU110" s="98">
        <v>149.79</v>
      </c>
      <c r="AV110" s="99">
        <v>151.56299999999999</v>
      </c>
    </row>
    <row r="111" spans="1:48" ht="15" thickBot="1">
      <c r="A111">
        <v>111</v>
      </c>
      <c r="B111" s="662"/>
      <c r="C111" s="660"/>
      <c r="D111" s="82" t="s">
        <v>136</v>
      </c>
      <c r="E111" s="97">
        <v>238.01</v>
      </c>
      <c r="F111" s="98">
        <v>230.51</v>
      </c>
      <c r="G111" s="98">
        <v>223.02</v>
      </c>
      <c r="H111" s="98">
        <v>215.53</v>
      </c>
      <c r="I111" s="98">
        <v>208.04</v>
      </c>
      <c r="J111" s="98">
        <v>200.55</v>
      </c>
      <c r="K111" s="98">
        <v>193.06</v>
      </c>
      <c r="L111" s="99">
        <v>185.57</v>
      </c>
      <c r="N111" s="662"/>
      <c r="O111" s="660"/>
      <c r="P111" s="82" t="s">
        <v>136</v>
      </c>
      <c r="Q111" s="97">
        <v>236.21799999999999</v>
      </c>
      <c r="R111" s="98">
        <v>227</v>
      </c>
      <c r="S111" s="98">
        <v>218</v>
      </c>
      <c r="T111" s="98">
        <v>209</v>
      </c>
      <c r="U111" s="98">
        <v>200</v>
      </c>
      <c r="V111" s="98">
        <v>191</v>
      </c>
      <c r="W111" s="98">
        <v>183</v>
      </c>
      <c r="X111" s="99">
        <v>174.31</v>
      </c>
      <c r="Z111" s="662"/>
      <c r="AA111" s="660"/>
      <c r="AB111" s="82" t="s">
        <v>136</v>
      </c>
      <c r="AC111" s="97">
        <v>208.39599999999999</v>
      </c>
      <c r="AD111" s="98">
        <v>204.21</v>
      </c>
      <c r="AE111" s="98">
        <v>200.03</v>
      </c>
      <c r="AF111" s="98">
        <v>195.86</v>
      </c>
      <c r="AG111" s="98">
        <v>191.68</v>
      </c>
      <c r="AH111" s="98">
        <v>187.5</v>
      </c>
      <c r="AI111" s="98">
        <v>183.32</v>
      </c>
      <c r="AJ111" s="99">
        <v>179.14599999999999</v>
      </c>
      <c r="AL111" s="662"/>
      <c r="AM111" s="660"/>
      <c r="AN111" s="82" t="s">
        <v>136</v>
      </c>
      <c r="AO111" s="97">
        <v>178.37299999999999</v>
      </c>
      <c r="AP111" s="98">
        <v>178.37</v>
      </c>
      <c r="AQ111" s="98">
        <v>178.37</v>
      </c>
      <c r="AR111" s="98">
        <v>178.37</v>
      </c>
      <c r="AS111" s="98">
        <v>178.37</v>
      </c>
      <c r="AT111" s="98">
        <v>178.37</v>
      </c>
      <c r="AU111" s="98">
        <v>178.37</v>
      </c>
      <c r="AV111" s="99">
        <v>178.37299999999999</v>
      </c>
    </row>
    <row r="112" spans="1:48">
      <c r="A112">
        <v>112</v>
      </c>
      <c r="B112" s="662"/>
      <c r="C112" s="657">
        <f>+C110+10</f>
        <v>160</v>
      </c>
      <c r="D112" s="86" t="str">
        <f>+D110</f>
        <v>48-X</v>
      </c>
      <c r="E112" s="100">
        <v>237.46</v>
      </c>
      <c r="F112" s="101">
        <v>230.5</v>
      </c>
      <c r="G112" s="101">
        <v>223.55</v>
      </c>
      <c r="H112" s="101">
        <v>216.6</v>
      </c>
      <c r="I112" s="101">
        <v>209.64</v>
      </c>
      <c r="J112" s="101">
        <v>202.69</v>
      </c>
      <c r="K112" s="101">
        <v>195.74</v>
      </c>
      <c r="L112" s="102">
        <v>188.79</v>
      </c>
      <c r="N112" s="662"/>
      <c r="O112" s="657">
        <f>+O110+10</f>
        <v>160</v>
      </c>
      <c r="P112" s="86" t="str">
        <f>+P110</f>
        <v>48-X</v>
      </c>
      <c r="Q112" s="100">
        <v>211.39</v>
      </c>
      <c r="R112" s="101">
        <v>206</v>
      </c>
      <c r="S112" s="101">
        <v>201</v>
      </c>
      <c r="T112" s="101">
        <v>196</v>
      </c>
      <c r="U112" s="101">
        <v>191</v>
      </c>
      <c r="V112" s="101">
        <v>186</v>
      </c>
      <c r="W112" s="101">
        <v>180</v>
      </c>
      <c r="X112" s="102">
        <v>175.88</v>
      </c>
      <c r="Z112" s="662"/>
      <c r="AA112" s="657">
        <f>+AA110+10</f>
        <v>160</v>
      </c>
      <c r="AB112" s="86" t="str">
        <f>+AB110</f>
        <v>48-X</v>
      </c>
      <c r="AC112" s="100">
        <v>168.89</v>
      </c>
      <c r="AD112" s="101">
        <v>163.98</v>
      </c>
      <c r="AE112" s="101">
        <v>159.07</v>
      </c>
      <c r="AF112" s="101">
        <v>154.16999999999999</v>
      </c>
      <c r="AG112" s="101">
        <v>149.26</v>
      </c>
      <c r="AH112" s="101">
        <v>144.35</v>
      </c>
      <c r="AI112" s="101">
        <v>139.44999999999999</v>
      </c>
      <c r="AJ112" s="102">
        <v>134.547</v>
      </c>
      <c r="AL112" s="662"/>
      <c r="AM112" s="657">
        <f>+AM110+10</f>
        <v>160</v>
      </c>
      <c r="AN112" s="86" t="str">
        <f>+AN110</f>
        <v>48-X</v>
      </c>
      <c r="AO112" s="87" t="s">
        <v>1122</v>
      </c>
      <c r="AP112" s="88" t="s">
        <v>1122</v>
      </c>
      <c r="AQ112" s="88" t="s">
        <v>1122</v>
      </c>
      <c r="AR112" s="101">
        <v>147.56</v>
      </c>
      <c r="AS112" s="101">
        <v>147.26</v>
      </c>
      <c r="AT112" s="101">
        <v>146.96</v>
      </c>
      <c r="AU112" s="101">
        <v>146.66999999999999</v>
      </c>
      <c r="AV112" s="102">
        <v>146.376</v>
      </c>
    </row>
    <row r="113" spans="1:48" ht="15" thickBot="1">
      <c r="A113">
        <v>113</v>
      </c>
      <c r="B113" s="662"/>
      <c r="C113" s="658"/>
      <c r="D113" s="90" t="str">
        <f>+D111</f>
        <v>48-XL</v>
      </c>
      <c r="E113" s="100">
        <v>237.03</v>
      </c>
      <c r="F113" s="101">
        <v>232.29</v>
      </c>
      <c r="G113" s="101">
        <v>227.56</v>
      </c>
      <c r="H113" s="101">
        <v>222.83</v>
      </c>
      <c r="I113" s="101">
        <v>218.1</v>
      </c>
      <c r="J113" s="101">
        <v>213.37</v>
      </c>
      <c r="K113" s="101">
        <v>208.64</v>
      </c>
      <c r="L113" s="102">
        <v>203.91</v>
      </c>
      <c r="N113" s="662"/>
      <c r="O113" s="658"/>
      <c r="P113" s="90" t="str">
        <f>+P111</f>
        <v>48-XL</v>
      </c>
      <c r="Q113" s="100">
        <v>236.2</v>
      </c>
      <c r="R113" s="101">
        <v>229</v>
      </c>
      <c r="S113" s="101">
        <v>223</v>
      </c>
      <c r="T113" s="101">
        <v>217</v>
      </c>
      <c r="U113" s="101">
        <v>211</v>
      </c>
      <c r="V113" s="101">
        <v>204</v>
      </c>
      <c r="W113" s="101">
        <v>198</v>
      </c>
      <c r="X113" s="102">
        <v>192.27</v>
      </c>
      <c r="Z113" s="662"/>
      <c r="AA113" s="658"/>
      <c r="AB113" s="90" t="str">
        <f>+AB111</f>
        <v>48-XL</v>
      </c>
      <c r="AC113" s="100">
        <v>217.03800000000001</v>
      </c>
      <c r="AD113" s="101">
        <v>211.62</v>
      </c>
      <c r="AE113" s="101">
        <v>206.21</v>
      </c>
      <c r="AF113" s="101">
        <v>200.79</v>
      </c>
      <c r="AG113" s="101">
        <v>195.38</v>
      </c>
      <c r="AH113" s="101">
        <v>189.97</v>
      </c>
      <c r="AI113" s="101">
        <v>184.55</v>
      </c>
      <c r="AJ113" s="102">
        <v>179.14599999999999</v>
      </c>
      <c r="AL113" s="662"/>
      <c r="AM113" s="658"/>
      <c r="AN113" s="90" t="str">
        <f>+AN111</f>
        <v>48-XL</v>
      </c>
      <c r="AO113" s="100">
        <v>192.84700000000001</v>
      </c>
      <c r="AP113" s="101">
        <v>190.77</v>
      </c>
      <c r="AQ113" s="101">
        <v>188.71</v>
      </c>
      <c r="AR113" s="101">
        <v>186.64</v>
      </c>
      <c r="AS113" s="101">
        <v>184.57</v>
      </c>
      <c r="AT113" s="101">
        <v>182.5</v>
      </c>
      <c r="AU113" s="101">
        <v>180.44</v>
      </c>
      <c r="AV113" s="102">
        <v>178.37299999999999</v>
      </c>
    </row>
    <row r="114" spans="1:48">
      <c r="A114">
        <v>114</v>
      </c>
      <c r="B114" s="662"/>
      <c r="C114" s="659">
        <f>+C112+10</f>
        <v>170</v>
      </c>
      <c r="D114" s="78" t="s">
        <v>133</v>
      </c>
      <c r="E114" s="97">
        <v>235.59</v>
      </c>
      <c r="F114" s="98">
        <v>231.19</v>
      </c>
      <c r="G114" s="98">
        <v>226.79</v>
      </c>
      <c r="H114" s="98">
        <v>222.39</v>
      </c>
      <c r="I114" s="98">
        <v>217.99</v>
      </c>
      <c r="J114" s="98">
        <v>213.59</v>
      </c>
      <c r="K114" s="98">
        <v>209.19</v>
      </c>
      <c r="L114" s="99">
        <v>204.8</v>
      </c>
      <c r="N114" s="662"/>
      <c r="O114" s="659">
        <f>+O112+10</f>
        <v>170</v>
      </c>
      <c r="P114" s="78" t="s">
        <v>133</v>
      </c>
      <c r="Q114" s="97">
        <v>222.93</v>
      </c>
      <c r="R114" s="98">
        <v>217</v>
      </c>
      <c r="S114" s="98">
        <v>212</v>
      </c>
      <c r="T114" s="98">
        <v>207</v>
      </c>
      <c r="U114" s="98">
        <v>202</v>
      </c>
      <c r="V114" s="98">
        <v>197</v>
      </c>
      <c r="W114" s="98">
        <v>192</v>
      </c>
      <c r="X114" s="99">
        <v>187.17</v>
      </c>
      <c r="Z114" s="662"/>
      <c r="AA114" s="659">
        <f>+AA112+10</f>
        <v>170</v>
      </c>
      <c r="AB114" s="78" t="s">
        <v>133</v>
      </c>
      <c r="AC114" s="97">
        <v>179.29900000000001</v>
      </c>
      <c r="AD114" s="98">
        <v>174.1</v>
      </c>
      <c r="AE114" s="98">
        <v>168.9</v>
      </c>
      <c r="AF114" s="98">
        <v>163.69999999999999</v>
      </c>
      <c r="AG114" s="98">
        <v>158.5</v>
      </c>
      <c r="AH114" s="98">
        <v>153.31</v>
      </c>
      <c r="AI114" s="98">
        <v>148.11000000000001</v>
      </c>
      <c r="AJ114" s="99">
        <v>142.916</v>
      </c>
      <c r="AL114" s="662"/>
      <c r="AM114" s="659">
        <f>+AM112+10</f>
        <v>170</v>
      </c>
      <c r="AN114" s="78" t="s">
        <v>133</v>
      </c>
      <c r="AO114" s="83" t="s">
        <v>1122</v>
      </c>
      <c r="AP114" s="84" t="s">
        <v>1122</v>
      </c>
      <c r="AQ114" s="84" t="s">
        <v>1122</v>
      </c>
      <c r="AR114" s="84" t="s">
        <v>1122</v>
      </c>
      <c r="AS114" s="84" t="s">
        <v>1122</v>
      </c>
      <c r="AT114" s="98">
        <v>146.13999999999999</v>
      </c>
      <c r="AU114" s="98">
        <v>143.66999999999999</v>
      </c>
      <c r="AV114" s="99">
        <v>141.209</v>
      </c>
    </row>
    <row r="115" spans="1:48" ht="15" thickBot="1">
      <c r="A115">
        <v>115</v>
      </c>
      <c r="B115" s="662"/>
      <c r="C115" s="660"/>
      <c r="D115" s="82" t="s">
        <v>136</v>
      </c>
      <c r="E115" s="97">
        <v>236.26</v>
      </c>
      <c r="F115" s="98">
        <v>234.21</v>
      </c>
      <c r="G115" s="98">
        <v>232.17</v>
      </c>
      <c r="H115" s="98">
        <v>230.13</v>
      </c>
      <c r="I115" s="98">
        <v>228.09</v>
      </c>
      <c r="J115" s="98">
        <v>226.05</v>
      </c>
      <c r="K115" s="98">
        <v>224.01</v>
      </c>
      <c r="L115" s="99">
        <v>221.97</v>
      </c>
      <c r="N115" s="662"/>
      <c r="O115" s="660"/>
      <c r="P115" s="82" t="s">
        <v>136</v>
      </c>
      <c r="Q115" s="97">
        <v>236.26400000000001</v>
      </c>
      <c r="R115" s="98">
        <v>232</v>
      </c>
      <c r="S115" s="98">
        <v>228</v>
      </c>
      <c r="T115" s="98">
        <v>225</v>
      </c>
      <c r="U115" s="98">
        <v>221</v>
      </c>
      <c r="V115" s="98">
        <v>217</v>
      </c>
      <c r="W115" s="98">
        <v>214</v>
      </c>
      <c r="X115" s="99">
        <v>210.29</v>
      </c>
      <c r="Z115" s="662"/>
      <c r="AA115" s="660"/>
      <c r="AB115" s="82" t="s">
        <v>136</v>
      </c>
      <c r="AC115" s="97">
        <v>229.36799999999999</v>
      </c>
      <c r="AD115" s="98">
        <v>223.09</v>
      </c>
      <c r="AE115" s="98">
        <v>216.81</v>
      </c>
      <c r="AF115" s="98">
        <v>210.53</v>
      </c>
      <c r="AG115" s="98">
        <v>204.25</v>
      </c>
      <c r="AH115" s="98">
        <v>197.98</v>
      </c>
      <c r="AI115" s="98">
        <v>191.7</v>
      </c>
      <c r="AJ115" s="99">
        <v>185.42500000000001</v>
      </c>
      <c r="AL115" s="662"/>
      <c r="AM115" s="660"/>
      <c r="AN115" s="82" t="s">
        <v>136</v>
      </c>
      <c r="AO115" s="97">
        <v>204.30699999999999</v>
      </c>
      <c r="AP115" s="98">
        <v>200.6</v>
      </c>
      <c r="AQ115" s="98">
        <v>196.89</v>
      </c>
      <c r="AR115" s="98">
        <v>193.19</v>
      </c>
      <c r="AS115" s="98">
        <v>189.48</v>
      </c>
      <c r="AT115" s="98">
        <v>185.78</v>
      </c>
      <c r="AU115" s="98">
        <v>182.07</v>
      </c>
      <c r="AV115" s="99">
        <v>178.37299999999999</v>
      </c>
    </row>
    <row r="116" spans="1:48">
      <c r="A116">
        <v>116</v>
      </c>
      <c r="B116" s="662"/>
      <c r="C116" s="657">
        <f>+C114+10</f>
        <v>180</v>
      </c>
      <c r="D116" s="86" t="str">
        <f>+D114</f>
        <v>48-X</v>
      </c>
      <c r="E116" s="100">
        <v>234.77</v>
      </c>
      <c r="F116" s="101">
        <v>232.9</v>
      </c>
      <c r="G116" s="101">
        <v>231.04</v>
      </c>
      <c r="H116" s="101">
        <v>229.18</v>
      </c>
      <c r="I116" s="101">
        <v>227.32</v>
      </c>
      <c r="J116" s="101">
        <v>225.46</v>
      </c>
      <c r="K116" s="101">
        <v>223.6</v>
      </c>
      <c r="L116" s="102">
        <v>221.74</v>
      </c>
      <c r="N116" s="662"/>
      <c r="O116" s="657">
        <f>+O114+10</f>
        <v>180</v>
      </c>
      <c r="P116" s="86" t="str">
        <f>+P114</f>
        <v>48-X</v>
      </c>
      <c r="Q116" s="100">
        <v>232.17</v>
      </c>
      <c r="R116" s="101">
        <v>227</v>
      </c>
      <c r="S116" s="101">
        <v>222</v>
      </c>
      <c r="T116" s="101">
        <v>217</v>
      </c>
      <c r="U116" s="101">
        <v>212</v>
      </c>
      <c r="V116" s="101">
        <v>207</v>
      </c>
      <c r="W116" s="101">
        <v>201</v>
      </c>
      <c r="X116" s="102">
        <v>196.97</v>
      </c>
      <c r="Z116" s="662"/>
      <c r="AA116" s="657">
        <f>+AA114+10</f>
        <v>180</v>
      </c>
      <c r="AB116" s="86" t="str">
        <f>+AB114</f>
        <v>48-X</v>
      </c>
      <c r="AC116" s="87" t="s">
        <v>1122</v>
      </c>
      <c r="AD116" s="88" t="s">
        <v>1122</v>
      </c>
      <c r="AE116" s="101">
        <v>178.01</v>
      </c>
      <c r="AF116" s="101">
        <v>172.85</v>
      </c>
      <c r="AG116" s="101">
        <v>167.68</v>
      </c>
      <c r="AH116" s="101">
        <v>162.51</v>
      </c>
      <c r="AI116" s="101">
        <v>157.35</v>
      </c>
      <c r="AJ116" s="102">
        <v>152.18299999999999</v>
      </c>
      <c r="AL116" s="662"/>
      <c r="AM116" s="657">
        <f>+AM114+10</f>
        <v>180</v>
      </c>
      <c r="AN116" s="86" t="str">
        <f>+AN114</f>
        <v>48-X</v>
      </c>
      <c r="AO116" s="87" t="s">
        <v>1122</v>
      </c>
      <c r="AP116" s="88" t="s">
        <v>1122</v>
      </c>
      <c r="AQ116" s="88" t="s">
        <v>1122</v>
      </c>
      <c r="AR116" s="88" t="s">
        <v>1122</v>
      </c>
      <c r="AS116" s="88" t="s">
        <v>1122</v>
      </c>
      <c r="AT116" s="88" t="s">
        <v>1122</v>
      </c>
      <c r="AU116" s="88" t="s">
        <v>1122</v>
      </c>
      <c r="AV116" s="102">
        <v>137.37299999999999</v>
      </c>
    </row>
    <row r="117" spans="1:48" ht="15" thickBot="1">
      <c r="A117">
        <v>117</v>
      </c>
      <c r="B117" s="662"/>
      <c r="C117" s="658"/>
      <c r="D117" s="90" t="str">
        <f>+D115</f>
        <v>48-XL</v>
      </c>
      <c r="E117" s="100">
        <v>234.48</v>
      </c>
      <c r="F117" s="101">
        <v>235.17</v>
      </c>
      <c r="G117" s="101">
        <v>235.87</v>
      </c>
      <c r="H117" s="101">
        <v>236.57</v>
      </c>
      <c r="I117" s="101">
        <v>237.26</v>
      </c>
      <c r="J117" s="101">
        <v>237.96</v>
      </c>
      <c r="K117" s="101">
        <v>238.66</v>
      </c>
      <c r="L117" s="102">
        <v>239.36</v>
      </c>
      <c r="N117" s="662"/>
      <c r="O117" s="658"/>
      <c r="P117" s="90" t="str">
        <f>+P115</f>
        <v>48-XL</v>
      </c>
      <c r="Q117" s="100">
        <v>234.483</v>
      </c>
      <c r="R117" s="101">
        <v>233</v>
      </c>
      <c r="S117" s="101">
        <v>232</v>
      </c>
      <c r="T117" s="101">
        <v>231</v>
      </c>
      <c r="U117" s="101">
        <v>230</v>
      </c>
      <c r="V117" s="101">
        <v>229</v>
      </c>
      <c r="W117" s="101">
        <v>228</v>
      </c>
      <c r="X117" s="102">
        <v>227.94</v>
      </c>
      <c r="Z117" s="662"/>
      <c r="AA117" s="658"/>
      <c r="AB117" s="90" t="str">
        <f>+AB115</f>
        <v>48-XL</v>
      </c>
      <c r="AC117" s="100">
        <v>234.38800000000001</v>
      </c>
      <c r="AD117" s="101">
        <v>228.98</v>
      </c>
      <c r="AE117" s="101">
        <v>223.58</v>
      </c>
      <c r="AF117" s="101">
        <v>218.18</v>
      </c>
      <c r="AG117" s="101">
        <v>212.78</v>
      </c>
      <c r="AH117" s="101">
        <v>207.38</v>
      </c>
      <c r="AI117" s="101">
        <v>201.98</v>
      </c>
      <c r="AJ117" s="102">
        <v>196.58500000000001</v>
      </c>
      <c r="AL117" s="662"/>
      <c r="AM117" s="658"/>
      <c r="AN117" s="90" t="str">
        <f>+AN115</f>
        <v>48-XL</v>
      </c>
      <c r="AO117" s="100">
        <v>216.32599999999999</v>
      </c>
      <c r="AP117" s="101">
        <v>210.9</v>
      </c>
      <c r="AQ117" s="101">
        <v>205.48</v>
      </c>
      <c r="AR117" s="101">
        <v>200.06</v>
      </c>
      <c r="AS117" s="101">
        <v>194.63</v>
      </c>
      <c r="AT117" s="101">
        <v>189.21</v>
      </c>
      <c r="AU117" s="101">
        <v>183.79</v>
      </c>
      <c r="AV117" s="102">
        <v>178.37299999999999</v>
      </c>
    </row>
    <row r="118" spans="1:48">
      <c r="A118">
        <v>118</v>
      </c>
      <c r="B118" s="662"/>
      <c r="C118" s="659">
        <f>+C116+10</f>
        <v>190</v>
      </c>
      <c r="D118" s="78" t="s">
        <v>133</v>
      </c>
      <c r="E118" s="97">
        <v>232.38</v>
      </c>
      <c r="F118" s="98">
        <v>232.94</v>
      </c>
      <c r="G118" s="98">
        <v>233.51</v>
      </c>
      <c r="H118" s="98">
        <v>234.07</v>
      </c>
      <c r="I118" s="98">
        <v>234.64</v>
      </c>
      <c r="J118" s="98">
        <v>235.2</v>
      </c>
      <c r="K118" s="98">
        <v>235.77</v>
      </c>
      <c r="L118" s="99">
        <v>236.34</v>
      </c>
      <c r="N118" s="662"/>
      <c r="O118" s="659">
        <f>+O116+10</f>
        <v>190</v>
      </c>
      <c r="P118" s="78" t="s">
        <v>133</v>
      </c>
      <c r="Q118" s="97">
        <v>233.06</v>
      </c>
      <c r="R118" s="98">
        <v>229</v>
      </c>
      <c r="S118" s="98">
        <v>225</v>
      </c>
      <c r="T118" s="98">
        <v>221</v>
      </c>
      <c r="U118" s="98">
        <v>218</v>
      </c>
      <c r="V118" s="98">
        <v>214</v>
      </c>
      <c r="W118" s="98">
        <v>210</v>
      </c>
      <c r="X118" s="99">
        <v>206.78</v>
      </c>
      <c r="Z118" s="662"/>
      <c r="AA118" s="659">
        <f>+AA116+10</f>
        <v>190</v>
      </c>
      <c r="AB118" s="78" t="s">
        <v>133</v>
      </c>
      <c r="AC118" s="83" t="s">
        <v>1122</v>
      </c>
      <c r="AD118" s="84" t="s">
        <v>1122</v>
      </c>
      <c r="AE118" s="84" t="s">
        <v>1122</v>
      </c>
      <c r="AF118" s="84" t="s">
        <v>1122</v>
      </c>
      <c r="AG118" s="98">
        <v>177.76</v>
      </c>
      <c r="AH118" s="98">
        <v>172.6</v>
      </c>
      <c r="AI118" s="98">
        <v>167.45</v>
      </c>
      <c r="AJ118" s="99">
        <v>162.29900000000001</v>
      </c>
      <c r="AL118" s="662"/>
      <c r="AM118" s="659">
        <f>+AM116+10</f>
        <v>190</v>
      </c>
      <c r="AN118" s="78" t="s">
        <v>133</v>
      </c>
      <c r="AO118" s="83" t="s">
        <v>1122</v>
      </c>
      <c r="AP118" s="84" t="s">
        <v>1122</v>
      </c>
      <c r="AQ118" s="84" t="s">
        <v>1122</v>
      </c>
      <c r="AR118" s="84" t="s">
        <v>1122</v>
      </c>
      <c r="AS118" s="84" t="s">
        <v>1122</v>
      </c>
      <c r="AT118" s="84" t="s">
        <v>1122</v>
      </c>
      <c r="AU118" s="84" t="s">
        <v>1122</v>
      </c>
      <c r="AV118" s="85" t="s">
        <v>1122</v>
      </c>
    </row>
    <row r="119" spans="1:48" ht="15" thickBot="1">
      <c r="A119">
        <v>119</v>
      </c>
      <c r="B119" s="662"/>
      <c r="C119" s="660"/>
      <c r="D119" s="82" t="s">
        <v>136</v>
      </c>
      <c r="E119" s="97">
        <v>232.77</v>
      </c>
      <c r="F119" s="98">
        <v>233.49</v>
      </c>
      <c r="G119" s="98">
        <v>234.21</v>
      </c>
      <c r="H119" s="98">
        <v>234.93</v>
      </c>
      <c r="I119" s="98">
        <v>235.65</v>
      </c>
      <c r="J119" s="98">
        <v>236.37</v>
      </c>
      <c r="K119" s="98">
        <v>237.09</v>
      </c>
      <c r="L119" s="99">
        <v>237.81</v>
      </c>
      <c r="N119" s="662"/>
      <c r="O119" s="660"/>
      <c r="P119" s="82" t="s">
        <v>136</v>
      </c>
      <c r="Q119" s="97">
        <v>230.048</v>
      </c>
      <c r="R119" s="98">
        <v>231</v>
      </c>
      <c r="S119" s="98">
        <v>232</v>
      </c>
      <c r="T119" s="98">
        <v>233</v>
      </c>
      <c r="U119" s="98">
        <v>234</v>
      </c>
      <c r="V119" s="98">
        <v>235</v>
      </c>
      <c r="W119" s="98">
        <v>236</v>
      </c>
      <c r="X119" s="99">
        <v>237.79</v>
      </c>
      <c r="Z119" s="662"/>
      <c r="AA119" s="660"/>
      <c r="AB119" s="82" t="s">
        <v>136</v>
      </c>
      <c r="AC119" s="97">
        <v>235.58199999999999</v>
      </c>
      <c r="AD119" s="98">
        <v>231.68</v>
      </c>
      <c r="AE119" s="98">
        <v>227.78</v>
      </c>
      <c r="AF119" s="98">
        <v>223.88</v>
      </c>
      <c r="AG119" s="98">
        <v>219.98</v>
      </c>
      <c r="AH119" s="98">
        <v>216.08</v>
      </c>
      <c r="AI119" s="98">
        <v>212.18</v>
      </c>
      <c r="AJ119" s="99">
        <v>208.28200000000001</v>
      </c>
      <c r="AL119" s="662"/>
      <c r="AM119" s="660"/>
      <c r="AN119" s="82" t="s">
        <v>136</v>
      </c>
      <c r="AO119" s="97">
        <v>226.95099999999999</v>
      </c>
      <c r="AP119" s="98">
        <v>220.84</v>
      </c>
      <c r="AQ119" s="98">
        <v>214.74</v>
      </c>
      <c r="AR119" s="98">
        <v>208.63</v>
      </c>
      <c r="AS119" s="98">
        <v>202.53</v>
      </c>
      <c r="AT119" s="98">
        <v>196.42</v>
      </c>
      <c r="AU119" s="98">
        <v>190.32</v>
      </c>
      <c r="AV119" s="99">
        <v>184.22</v>
      </c>
    </row>
    <row r="120" spans="1:48">
      <c r="A120">
        <v>120</v>
      </c>
      <c r="B120" s="662"/>
      <c r="C120" s="657">
        <f>+C118+10</f>
        <v>200</v>
      </c>
      <c r="D120" s="86" t="str">
        <f>+D118</f>
        <v>48-X</v>
      </c>
      <c r="E120" s="87" t="s">
        <v>1122</v>
      </c>
      <c r="F120" s="101">
        <v>233.64</v>
      </c>
      <c r="G120" s="101">
        <v>234.29</v>
      </c>
      <c r="H120" s="101">
        <v>234.94</v>
      </c>
      <c r="I120" s="101">
        <v>235.59</v>
      </c>
      <c r="J120" s="101">
        <v>236.24</v>
      </c>
      <c r="K120" s="101">
        <v>236.89</v>
      </c>
      <c r="L120" s="102">
        <v>237.55</v>
      </c>
      <c r="N120" s="662"/>
      <c r="O120" s="657">
        <f>+O118+10</f>
        <v>200</v>
      </c>
      <c r="P120" s="86" t="str">
        <f>+P118</f>
        <v>48-X</v>
      </c>
      <c r="Q120" s="87" t="s">
        <v>1122</v>
      </c>
      <c r="R120" s="88" t="s">
        <v>1122</v>
      </c>
      <c r="S120" s="101">
        <v>227</v>
      </c>
      <c r="T120" s="101">
        <v>225</v>
      </c>
      <c r="U120" s="101">
        <v>222</v>
      </c>
      <c r="V120" s="101">
        <v>220</v>
      </c>
      <c r="W120" s="101">
        <v>217</v>
      </c>
      <c r="X120" s="102">
        <v>215.15</v>
      </c>
      <c r="Z120" s="662"/>
      <c r="AA120" s="657">
        <f>+AA118+10</f>
        <v>200</v>
      </c>
      <c r="AB120" s="86" t="str">
        <f>+AB118</f>
        <v>48-X</v>
      </c>
      <c r="AC120" s="87" t="s">
        <v>1122</v>
      </c>
      <c r="AD120" s="88" t="s">
        <v>1122</v>
      </c>
      <c r="AE120" s="88" t="s">
        <v>1122</v>
      </c>
      <c r="AF120" s="88" t="s">
        <v>1122</v>
      </c>
      <c r="AG120" s="88" t="s">
        <v>1122</v>
      </c>
      <c r="AH120" s="88" t="s">
        <v>1122</v>
      </c>
      <c r="AI120" s="101">
        <v>176.94</v>
      </c>
      <c r="AJ120" s="102">
        <v>171.892</v>
      </c>
      <c r="AL120" s="662"/>
      <c r="AM120" s="657">
        <f>+AM118+10</f>
        <v>200</v>
      </c>
      <c r="AN120" s="86" t="str">
        <f>+AN118</f>
        <v>48-X</v>
      </c>
      <c r="AO120" s="87" t="s">
        <v>1122</v>
      </c>
      <c r="AP120" s="88" t="s">
        <v>1122</v>
      </c>
      <c r="AQ120" s="88" t="s">
        <v>1122</v>
      </c>
      <c r="AR120" s="88" t="s">
        <v>1122</v>
      </c>
      <c r="AS120" s="88" t="s">
        <v>1122</v>
      </c>
      <c r="AT120" s="88" t="s">
        <v>1122</v>
      </c>
      <c r="AU120" s="88" t="s">
        <v>1122</v>
      </c>
      <c r="AV120" s="89" t="s">
        <v>1122</v>
      </c>
    </row>
    <row r="121" spans="1:48" ht="15" thickBot="1">
      <c r="A121">
        <v>121</v>
      </c>
      <c r="B121" s="663"/>
      <c r="C121" s="658"/>
      <c r="D121" s="90" t="str">
        <f>+D119</f>
        <v>48-XL</v>
      </c>
      <c r="E121" s="91" t="s">
        <v>1122</v>
      </c>
      <c r="F121" s="103">
        <v>233.34</v>
      </c>
      <c r="G121" s="103">
        <v>233.99</v>
      </c>
      <c r="H121" s="103">
        <v>234.64</v>
      </c>
      <c r="I121" s="103">
        <v>235.29</v>
      </c>
      <c r="J121" s="103">
        <v>235.94</v>
      </c>
      <c r="K121" s="103">
        <v>236.59</v>
      </c>
      <c r="L121" s="104">
        <v>237.25</v>
      </c>
      <c r="N121" s="663"/>
      <c r="O121" s="658"/>
      <c r="P121" s="90" t="str">
        <f>+P119</f>
        <v>48-XL</v>
      </c>
      <c r="Q121" s="91" t="s">
        <v>1122</v>
      </c>
      <c r="R121" s="103">
        <v>232</v>
      </c>
      <c r="S121" s="103">
        <v>233</v>
      </c>
      <c r="T121" s="103">
        <v>233</v>
      </c>
      <c r="U121" s="103">
        <v>234</v>
      </c>
      <c r="V121" s="103">
        <v>234</v>
      </c>
      <c r="W121" s="103">
        <v>234</v>
      </c>
      <c r="X121" s="104">
        <v>235.149</v>
      </c>
      <c r="Z121" s="663"/>
      <c r="AA121" s="658"/>
      <c r="AB121" s="90" t="str">
        <f>+AB119</f>
        <v>48-XL</v>
      </c>
      <c r="AC121" s="91" t="s">
        <v>1122</v>
      </c>
      <c r="AD121" s="92" t="s">
        <v>1122</v>
      </c>
      <c r="AE121" s="103">
        <v>228.57</v>
      </c>
      <c r="AF121" s="103">
        <v>226.62</v>
      </c>
      <c r="AG121" s="103">
        <v>224.66</v>
      </c>
      <c r="AH121" s="103">
        <v>222.7</v>
      </c>
      <c r="AI121" s="103">
        <v>220.75</v>
      </c>
      <c r="AJ121" s="104">
        <v>218.79300000000001</v>
      </c>
      <c r="AL121" s="663"/>
      <c r="AM121" s="658"/>
      <c r="AN121" s="90" t="str">
        <f>+AN119</f>
        <v>48-XL</v>
      </c>
      <c r="AO121" s="91" t="s">
        <v>1122</v>
      </c>
      <c r="AP121" s="92" t="s">
        <v>1122</v>
      </c>
      <c r="AQ121" s="103">
        <v>221.54</v>
      </c>
      <c r="AR121" s="103">
        <v>216.06</v>
      </c>
      <c r="AS121" s="103">
        <v>210.59</v>
      </c>
      <c r="AT121" s="103">
        <v>205.11</v>
      </c>
      <c r="AU121" s="103">
        <v>199.64</v>
      </c>
      <c r="AV121" s="104">
        <v>194.16499999999999</v>
      </c>
    </row>
    <row r="122" spans="1:48">
      <c r="A122">
        <v>122</v>
      </c>
    </row>
    <row r="123" spans="1:48">
      <c r="A123">
        <v>123</v>
      </c>
    </row>
    <row r="124" spans="1:48">
      <c r="A124">
        <v>124</v>
      </c>
    </row>
    <row r="125" spans="1:48">
      <c r="A125">
        <v>125</v>
      </c>
    </row>
    <row r="126" spans="1:48">
      <c r="A126">
        <v>126</v>
      </c>
    </row>
    <row r="127" spans="1:48">
      <c r="A127">
        <v>127</v>
      </c>
    </row>
    <row r="128" spans="1:48">
      <c r="A128">
        <v>128</v>
      </c>
    </row>
    <row r="129" spans="1:48" ht="15" thickBot="1">
      <c r="A129">
        <v>129</v>
      </c>
    </row>
    <row r="130" spans="1:48" ht="18.600000000000001" thickBot="1">
      <c r="A130">
        <v>130</v>
      </c>
      <c r="B130" s="649" t="str">
        <f>+B99</f>
        <v>Zona sísmica A</v>
      </c>
      <c r="C130" s="650"/>
      <c r="D130" s="651"/>
      <c r="E130" s="649" t="s">
        <v>1113</v>
      </c>
      <c r="F130" s="650"/>
      <c r="G130" s="650"/>
      <c r="H130" s="650"/>
      <c r="I130" s="650"/>
      <c r="J130" s="650"/>
      <c r="K130" s="650"/>
      <c r="L130" s="651"/>
      <c r="N130" s="649" t="str">
        <f>+N99</f>
        <v>Zona sísmica B</v>
      </c>
      <c r="O130" s="650"/>
      <c r="P130" s="651"/>
      <c r="Q130" s="649" t="s">
        <v>1113</v>
      </c>
      <c r="R130" s="650"/>
      <c r="S130" s="650"/>
      <c r="T130" s="650"/>
      <c r="U130" s="650"/>
      <c r="V130" s="650"/>
      <c r="W130" s="650"/>
      <c r="X130" s="651"/>
      <c r="Z130" s="649" t="str">
        <f>+Z99</f>
        <v>Zona sísmica C</v>
      </c>
      <c r="AA130" s="650"/>
      <c r="AB130" s="651"/>
      <c r="AC130" s="649" t="s">
        <v>1113</v>
      </c>
      <c r="AD130" s="650"/>
      <c r="AE130" s="650"/>
      <c r="AF130" s="650"/>
      <c r="AG130" s="650"/>
      <c r="AH130" s="650"/>
      <c r="AI130" s="650"/>
      <c r="AJ130" s="651"/>
      <c r="AL130" s="649" t="str">
        <f>+AL99</f>
        <v>Zona sísmica D</v>
      </c>
      <c r="AM130" s="650"/>
      <c r="AN130" s="651"/>
      <c r="AO130" s="649" t="s">
        <v>1113</v>
      </c>
      <c r="AP130" s="650"/>
      <c r="AQ130" s="650"/>
      <c r="AR130" s="650"/>
      <c r="AS130" s="650"/>
      <c r="AT130" s="650"/>
      <c r="AU130" s="650"/>
      <c r="AV130" s="651"/>
    </row>
    <row r="131" spans="1:48" ht="22.2" customHeight="1">
      <c r="A131">
        <v>131</v>
      </c>
      <c r="B131" s="652" t="str">
        <f>+B100</f>
        <v>Categoría de terreno 1</v>
      </c>
      <c r="C131" s="652" t="s">
        <v>1118</v>
      </c>
      <c r="D131" s="652" t="s">
        <v>1119</v>
      </c>
      <c r="E131" s="654" t="s">
        <v>1120</v>
      </c>
      <c r="F131" s="655"/>
      <c r="G131" s="655"/>
      <c r="H131" s="655"/>
      <c r="I131" s="655"/>
      <c r="J131" s="655"/>
      <c r="K131" s="655"/>
      <c r="L131" s="656"/>
      <c r="N131" s="652" t="str">
        <f>+N100</f>
        <v>Categoría de terreno 1</v>
      </c>
      <c r="O131" s="652" t="s">
        <v>1118</v>
      </c>
      <c r="P131" s="652" t="s">
        <v>1119</v>
      </c>
      <c r="Q131" s="654" t="s">
        <v>1120</v>
      </c>
      <c r="R131" s="655"/>
      <c r="S131" s="655"/>
      <c r="T131" s="655"/>
      <c r="U131" s="655"/>
      <c r="V131" s="655"/>
      <c r="W131" s="655"/>
      <c r="X131" s="656"/>
      <c r="Z131" s="652" t="str">
        <f>+Z100</f>
        <v>Categoría de terreno 1</v>
      </c>
      <c r="AA131" s="652" t="s">
        <v>1118</v>
      </c>
      <c r="AB131" s="652" t="s">
        <v>1119</v>
      </c>
      <c r="AC131" s="654" t="s">
        <v>1120</v>
      </c>
      <c r="AD131" s="655"/>
      <c r="AE131" s="655"/>
      <c r="AF131" s="655"/>
      <c r="AG131" s="655"/>
      <c r="AH131" s="655"/>
      <c r="AI131" s="655"/>
      <c r="AJ131" s="656"/>
      <c r="AL131" s="652" t="str">
        <f>+AL100</f>
        <v>Categoría de terreno 1</v>
      </c>
      <c r="AM131" s="652" t="s">
        <v>1118</v>
      </c>
      <c r="AN131" s="652" t="s">
        <v>1119</v>
      </c>
      <c r="AO131" s="654" t="s">
        <v>1120</v>
      </c>
      <c r="AP131" s="655"/>
      <c r="AQ131" s="655"/>
      <c r="AR131" s="655"/>
      <c r="AS131" s="655"/>
      <c r="AT131" s="655"/>
      <c r="AU131" s="655"/>
      <c r="AV131" s="656"/>
    </row>
    <row r="132" spans="1:48" ht="22.2" customHeight="1" thickBot="1">
      <c r="A132">
        <v>132</v>
      </c>
      <c r="B132" s="653"/>
      <c r="C132" s="653"/>
      <c r="D132" s="653"/>
      <c r="E132" s="75">
        <v>0</v>
      </c>
      <c r="F132" s="76">
        <v>500</v>
      </c>
      <c r="G132" s="76">
        <v>1000</v>
      </c>
      <c r="H132" s="76">
        <v>1500</v>
      </c>
      <c r="I132" s="76">
        <v>2000</v>
      </c>
      <c r="J132" s="76">
        <v>2500</v>
      </c>
      <c r="K132" s="76">
        <v>3000</v>
      </c>
      <c r="L132" s="77">
        <v>3500</v>
      </c>
      <c r="N132" s="653"/>
      <c r="O132" s="653"/>
      <c r="P132" s="653"/>
      <c r="Q132" s="75">
        <v>0</v>
      </c>
      <c r="R132" s="76">
        <v>500</v>
      </c>
      <c r="S132" s="76">
        <v>1000</v>
      </c>
      <c r="T132" s="76">
        <v>1500</v>
      </c>
      <c r="U132" s="76">
        <v>2000</v>
      </c>
      <c r="V132" s="76">
        <v>2500</v>
      </c>
      <c r="W132" s="76">
        <v>3000</v>
      </c>
      <c r="X132" s="77">
        <v>3500</v>
      </c>
      <c r="Z132" s="653"/>
      <c r="AA132" s="653"/>
      <c r="AB132" s="653"/>
      <c r="AC132" s="75">
        <v>0</v>
      </c>
      <c r="AD132" s="76">
        <v>500</v>
      </c>
      <c r="AE132" s="76">
        <v>1000</v>
      </c>
      <c r="AF132" s="76">
        <v>1500</v>
      </c>
      <c r="AG132" s="76">
        <v>2000</v>
      </c>
      <c r="AH132" s="76">
        <v>2500</v>
      </c>
      <c r="AI132" s="76">
        <v>3000</v>
      </c>
      <c r="AJ132" s="77">
        <v>3500</v>
      </c>
      <c r="AL132" s="653"/>
      <c r="AM132" s="653"/>
      <c r="AN132" s="653"/>
      <c r="AO132" s="75">
        <v>0</v>
      </c>
      <c r="AP132" s="76">
        <v>500</v>
      </c>
      <c r="AQ132" s="76">
        <v>1000</v>
      </c>
      <c r="AR132" s="76">
        <v>1500</v>
      </c>
      <c r="AS132" s="76">
        <v>2000</v>
      </c>
      <c r="AT132" s="76">
        <v>2500</v>
      </c>
      <c r="AU132" s="76">
        <v>3000</v>
      </c>
      <c r="AV132" s="77">
        <v>3500</v>
      </c>
    </row>
    <row r="133" spans="1:48">
      <c r="A133">
        <v>133</v>
      </c>
      <c r="B133" s="661" t="s">
        <v>1126</v>
      </c>
      <c r="C133" s="659">
        <v>100</v>
      </c>
      <c r="D133" s="78" t="s">
        <v>133</v>
      </c>
      <c r="E133" s="79">
        <v>142</v>
      </c>
      <c r="F133" s="80">
        <v>144</v>
      </c>
      <c r="G133" s="80">
        <v>147</v>
      </c>
      <c r="H133" s="80">
        <v>150</v>
      </c>
      <c r="I133" s="80">
        <v>152</v>
      </c>
      <c r="J133" s="80">
        <v>155</v>
      </c>
      <c r="K133" s="80">
        <v>158</v>
      </c>
      <c r="L133" s="81">
        <v>161</v>
      </c>
      <c r="N133" s="661" t="s">
        <v>1126</v>
      </c>
      <c r="O133" s="659">
        <v>100</v>
      </c>
      <c r="P133" s="78" t="s">
        <v>133</v>
      </c>
      <c r="Q133" s="79">
        <v>130</v>
      </c>
      <c r="R133" s="80">
        <v>132</v>
      </c>
      <c r="S133" s="80">
        <v>135</v>
      </c>
      <c r="T133" s="80">
        <v>137</v>
      </c>
      <c r="U133" s="80">
        <v>140</v>
      </c>
      <c r="V133" s="80">
        <v>142</v>
      </c>
      <c r="W133" s="80">
        <v>145</v>
      </c>
      <c r="X133" s="81">
        <v>148</v>
      </c>
      <c r="Z133" s="661" t="s">
        <v>1126</v>
      </c>
      <c r="AA133" s="659">
        <v>100</v>
      </c>
      <c r="AB133" s="78" t="s">
        <v>133</v>
      </c>
      <c r="AC133" s="79">
        <v>99</v>
      </c>
      <c r="AD133" s="80">
        <v>101</v>
      </c>
      <c r="AE133" s="80">
        <v>103</v>
      </c>
      <c r="AF133" s="80">
        <v>106</v>
      </c>
      <c r="AG133" s="80">
        <v>108</v>
      </c>
      <c r="AH133" s="80">
        <v>111</v>
      </c>
      <c r="AI133" s="80">
        <v>113</v>
      </c>
      <c r="AJ133" s="81">
        <v>115.99999999999999</v>
      </c>
      <c r="AL133" s="661" t="s">
        <v>1126</v>
      </c>
      <c r="AM133" s="659">
        <v>100</v>
      </c>
      <c r="AN133" s="78" t="s">
        <v>133</v>
      </c>
      <c r="AO133" s="79">
        <v>86</v>
      </c>
      <c r="AP133" s="80">
        <v>87</v>
      </c>
      <c r="AQ133" s="80">
        <v>89</v>
      </c>
      <c r="AR133" s="80">
        <v>91</v>
      </c>
      <c r="AS133" s="80">
        <v>93</v>
      </c>
      <c r="AT133" s="80">
        <v>95</v>
      </c>
      <c r="AU133" s="80">
        <v>97</v>
      </c>
      <c r="AV133" s="81">
        <v>99</v>
      </c>
    </row>
    <row r="134" spans="1:48" ht="15" thickBot="1">
      <c r="A134">
        <v>134</v>
      </c>
      <c r="B134" s="662"/>
      <c r="C134" s="660"/>
      <c r="D134" s="82" t="s">
        <v>136</v>
      </c>
      <c r="E134" s="83">
        <v>154</v>
      </c>
      <c r="F134" s="84">
        <v>156</v>
      </c>
      <c r="G134" s="84">
        <v>159</v>
      </c>
      <c r="H134" s="84">
        <v>162</v>
      </c>
      <c r="I134" s="84">
        <v>165</v>
      </c>
      <c r="J134" s="84">
        <v>168</v>
      </c>
      <c r="K134" s="84">
        <v>171</v>
      </c>
      <c r="L134" s="85">
        <v>174</v>
      </c>
      <c r="N134" s="662"/>
      <c r="O134" s="660"/>
      <c r="P134" s="82" t="s">
        <v>136</v>
      </c>
      <c r="Q134" s="83">
        <v>145</v>
      </c>
      <c r="R134" s="84">
        <v>147</v>
      </c>
      <c r="S134" s="84">
        <v>149</v>
      </c>
      <c r="T134" s="84">
        <v>151</v>
      </c>
      <c r="U134" s="84">
        <v>154</v>
      </c>
      <c r="V134" s="84">
        <v>156</v>
      </c>
      <c r="W134" s="84">
        <v>158</v>
      </c>
      <c r="X134" s="85">
        <v>161</v>
      </c>
      <c r="Z134" s="662"/>
      <c r="AA134" s="660"/>
      <c r="AB134" s="82" t="s">
        <v>136</v>
      </c>
      <c r="AC134" s="83">
        <v>124</v>
      </c>
      <c r="AD134" s="84">
        <v>124</v>
      </c>
      <c r="AE134" s="84">
        <v>124</v>
      </c>
      <c r="AF134" s="84">
        <v>124</v>
      </c>
      <c r="AG134" s="84">
        <v>124</v>
      </c>
      <c r="AH134" s="84">
        <v>124</v>
      </c>
      <c r="AI134" s="84">
        <v>124</v>
      </c>
      <c r="AJ134" s="85">
        <v>125</v>
      </c>
      <c r="AL134" s="662"/>
      <c r="AM134" s="660"/>
      <c r="AN134" s="82" t="s">
        <v>136</v>
      </c>
      <c r="AO134" s="83">
        <v>95</v>
      </c>
      <c r="AP134" s="84">
        <v>95</v>
      </c>
      <c r="AQ134" s="84">
        <v>95</v>
      </c>
      <c r="AR134" s="84">
        <v>95</v>
      </c>
      <c r="AS134" s="84">
        <v>95</v>
      </c>
      <c r="AT134" s="84">
        <v>95</v>
      </c>
      <c r="AU134" s="84">
        <v>95</v>
      </c>
      <c r="AV134" s="85">
        <v>95</v>
      </c>
    </row>
    <row r="135" spans="1:48">
      <c r="A135">
        <v>135</v>
      </c>
      <c r="B135" s="662"/>
      <c r="C135" s="657">
        <f>+C133+15</f>
        <v>115</v>
      </c>
      <c r="D135" s="86" t="str">
        <f>+D133</f>
        <v>48-X</v>
      </c>
      <c r="E135" s="87">
        <v>129</v>
      </c>
      <c r="F135" s="88">
        <v>131</v>
      </c>
      <c r="G135" s="88">
        <v>134</v>
      </c>
      <c r="H135" s="88">
        <v>137</v>
      </c>
      <c r="I135" s="88">
        <v>140</v>
      </c>
      <c r="J135" s="88">
        <v>143</v>
      </c>
      <c r="K135" s="88">
        <v>146</v>
      </c>
      <c r="L135" s="89">
        <v>149</v>
      </c>
      <c r="N135" s="662"/>
      <c r="O135" s="657">
        <f>+O133+15</f>
        <v>115</v>
      </c>
      <c r="P135" s="86" t="str">
        <f>+P133</f>
        <v>48-X</v>
      </c>
      <c r="Q135" s="87">
        <v>112</v>
      </c>
      <c r="R135" s="88">
        <v>115</v>
      </c>
      <c r="S135" s="88">
        <v>119</v>
      </c>
      <c r="T135" s="88">
        <v>123</v>
      </c>
      <c r="U135" s="88">
        <v>126</v>
      </c>
      <c r="V135" s="88">
        <v>130</v>
      </c>
      <c r="W135" s="88">
        <v>134</v>
      </c>
      <c r="X135" s="89">
        <v>138</v>
      </c>
      <c r="Z135" s="662"/>
      <c r="AA135" s="657">
        <f>+AA133+15</f>
        <v>115</v>
      </c>
      <c r="AB135" s="86" t="str">
        <f>+AB133</f>
        <v>48-X</v>
      </c>
      <c r="AC135" s="87">
        <v>88</v>
      </c>
      <c r="AD135" s="88">
        <v>90</v>
      </c>
      <c r="AE135" s="88">
        <v>93</v>
      </c>
      <c r="AF135" s="88">
        <v>95</v>
      </c>
      <c r="AG135" s="88">
        <v>98</v>
      </c>
      <c r="AH135" s="88">
        <v>100</v>
      </c>
      <c r="AI135" s="88">
        <v>103</v>
      </c>
      <c r="AJ135" s="89">
        <v>106</v>
      </c>
      <c r="AL135" s="662"/>
      <c r="AM135" s="657">
        <f>+AM133+15</f>
        <v>115</v>
      </c>
      <c r="AN135" s="86" t="str">
        <f>+AN133</f>
        <v>48-X</v>
      </c>
      <c r="AO135" s="87" t="s">
        <v>1122</v>
      </c>
      <c r="AP135" s="88" t="s">
        <v>1122</v>
      </c>
      <c r="AQ135" s="88">
        <v>81</v>
      </c>
      <c r="AR135" s="88">
        <v>83</v>
      </c>
      <c r="AS135" s="88">
        <v>85</v>
      </c>
      <c r="AT135" s="88">
        <v>87</v>
      </c>
      <c r="AU135" s="88">
        <v>89</v>
      </c>
      <c r="AV135" s="89">
        <v>91</v>
      </c>
    </row>
    <row r="136" spans="1:48" ht="15" thickBot="1">
      <c r="A136">
        <v>136</v>
      </c>
      <c r="B136" s="662"/>
      <c r="C136" s="658"/>
      <c r="D136" s="90" t="str">
        <f>+D134</f>
        <v>48-XL</v>
      </c>
      <c r="E136" s="87">
        <v>141</v>
      </c>
      <c r="F136" s="88">
        <v>143</v>
      </c>
      <c r="G136" s="88">
        <v>146</v>
      </c>
      <c r="H136" s="88">
        <v>149</v>
      </c>
      <c r="I136" s="88">
        <v>152</v>
      </c>
      <c r="J136" s="88">
        <v>155</v>
      </c>
      <c r="K136" s="88">
        <v>158</v>
      </c>
      <c r="L136" s="89">
        <v>161</v>
      </c>
      <c r="N136" s="662"/>
      <c r="O136" s="658"/>
      <c r="P136" s="90" t="str">
        <f>+P134</f>
        <v>48-XL</v>
      </c>
      <c r="Q136" s="87">
        <v>134</v>
      </c>
      <c r="R136" s="88">
        <v>136</v>
      </c>
      <c r="S136" s="88">
        <v>138</v>
      </c>
      <c r="T136" s="88">
        <v>141</v>
      </c>
      <c r="U136" s="88">
        <v>143</v>
      </c>
      <c r="V136" s="88">
        <v>146</v>
      </c>
      <c r="W136" s="88">
        <v>148</v>
      </c>
      <c r="X136" s="89">
        <v>151</v>
      </c>
      <c r="Z136" s="662"/>
      <c r="AA136" s="658"/>
      <c r="AB136" s="90" t="str">
        <f>+AB134</f>
        <v>48-XL</v>
      </c>
      <c r="AC136" s="87">
        <v>113</v>
      </c>
      <c r="AD136" s="88">
        <v>114</v>
      </c>
      <c r="AE136" s="88">
        <v>116</v>
      </c>
      <c r="AF136" s="88">
        <v>118</v>
      </c>
      <c r="AG136" s="88">
        <v>119</v>
      </c>
      <c r="AH136" s="88">
        <v>121</v>
      </c>
      <c r="AI136" s="88">
        <v>123</v>
      </c>
      <c r="AJ136" s="89">
        <v>125</v>
      </c>
      <c r="AL136" s="662"/>
      <c r="AM136" s="658"/>
      <c r="AN136" s="90" t="str">
        <f>+AN134</f>
        <v>48-XL</v>
      </c>
      <c r="AO136" s="87">
        <v>95</v>
      </c>
      <c r="AP136" s="88">
        <v>95</v>
      </c>
      <c r="AQ136" s="88">
        <v>95</v>
      </c>
      <c r="AR136" s="88">
        <v>95</v>
      </c>
      <c r="AS136" s="88">
        <v>95</v>
      </c>
      <c r="AT136" s="88">
        <v>95</v>
      </c>
      <c r="AU136" s="88">
        <v>95</v>
      </c>
      <c r="AV136" s="89">
        <v>95</v>
      </c>
    </row>
    <row r="137" spans="1:48">
      <c r="A137">
        <v>137</v>
      </c>
      <c r="B137" s="662"/>
      <c r="C137" s="659">
        <f>+C135+15</f>
        <v>130</v>
      </c>
      <c r="D137" s="78" t="s">
        <v>133</v>
      </c>
      <c r="E137" s="83">
        <v>114</v>
      </c>
      <c r="F137" s="84">
        <v>117</v>
      </c>
      <c r="G137" s="84">
        <v>120</v>
      </c>
      <c r="H137" s="84">
        <v>123</v>
      </c>
      <c r="I137" s="84">
        <v>127</v>
      </c>
      <c r="J137" s="84">
        <v>130</v>
      </c>
      <c r="K137" s="84">
        <v>133</v>
      </c>
      <c r="L137" s="85">
        <v>137</v>
      </c>
      <c r="N137" s="662"/>
      <c r="O137" s="659">
        <f>+O135+15</f>
        <v>130</v>
      </c>
      <c r="P137" s="78" t="s">
        <v>133</v>
      </c>
      <c r="Q137" s="83">
        <v>96</v>
      </c>
      <c r="R137" s="84">
        <v>100</v>
      </c>
      <c r="S137" s="84">
        <v>104</v>
      </c>
      <c r="T137" s="84">
        <v>108</v>
      </c>
      <c r="U137" s="84">
        <v>112</v>
      </c>
      <c r="V137" s="84">
        <v>116</v>
      </c>
      <c r="W137" s="84">
        <v>120</v>
      </c>
      <c r="X137" s="85">
        <v>124</v>
      </c>
      <c r="Z137" s="662"/>
      <c r="AA137" s="659">
        <f>+AA135+15</f>
        <v>130</v>
      </c>
      <c r="AB137" s="78" t="s">
        <v>133</v>
      </c>
      <c r="AC137" s="83" t="s">
        <v>1122</v>
      </c>
      <c r="AD137" s="84" t="s">
        <v>1122</v>
      </c>
      <c r="AE137" s="84">
        <v>82</v>
      </c>
      <c r="AF137" s="84">
        <v>85</v>
      </c>
      <c r="AG137" s="84">
        <v>87</v>
      </c>
      <c r="AH137" s="84">
        <v>90</v>
      </c>
      <c r="AI137" s="84">
        <v>93</v>
      </c>
      <c r="AJ137" s="85">
        <v>96</v>
      </c>
      <c r="AL137" s="662"/>
      <c r="AM137" s="659">
        <f>+AM135+15</f>
        <v>130</v>
      </c>
      <c r="AN137" s="78" t="s">
        <v>133</v>
      </c>
      <c r="AO137" s="83" t="s">
        <v>1122</v>
      </c>
      <c r="AP137" s="84" t="s">
        <v>1122</v>
      </c>
      <c r="AQ137" s="84" t="s">
        <v>1122</v>
      </c>
      <c r="AR137" s="84" t="s">
        <v>1122</v>
      </c>
      <c r="AS137" s="84" t="s">
        <v>1122</v>
      </c>
      <c r="AT137" s="84" t="s">
        <v>1122</v>
      </c>
      <c r="AU137" s="84">
        <v>81</v>
      </c>
      <c r="AV137" s="85">
        <v>83</v>
      </c>
    </row>
    <row r="138" spans="1:48" ht="15" thickBot="1">
      <c r="A138">
        <v>138</v>
      </c>
      <c r="B138" s="662"/>
      <c r="C138" s="660"/>
      <c r="D138" s="82" t="s">
        <v>136</v>
      </c>
      <c r="E138" s="83">
        <v>115</v>
      </c>
      <c r="F138" s="84">
        <v>120</v>
      </c>
      <c r="G138" s="84">
        <v>125</v>
      </c>
      <c r="H138" s="84">
        <v>130</v>
      </c>
      <c r="I138" s="84">
        <v>135</v>
      </c>
      <c r="J138" s="84">
        <v>140</v>
      </c>
      <c r="K138" s="84">
        <v>145</v>
      </c>
      <c r="L138" s="85">
        <v>150</v>
      </c>
      <c r="N138" s="662"/>
      <c r="O138" s="660"/>
      <c r="P138" s="82" t="s">
        <v>136</v>
      </c>
      <c r="Q138" s="83">
        <v>114.99999999999999</v>
      </c>
      <c r="R138" s="84">
        <v>118</v>
      </c>
      <c r="S138" s="84">
        <v>122</v>
      </c>
      <c r="T138" s="84">
        <v>126</v>
      </c>
      <c r="U138" s="84">
        <v>129</v>
      </c>
      <c r="V138" s="84">
        <v>133</v>
      </c>
      <c r="W138" s="84">
        <v>137</v>
      </c>
      <c r="X138" s="85">
        <v>141</v>
      </c>
      <c r="Z138" s="662"/>
      <c r="AA138" s="660"/>
      <c r="AB138" s="82" t="s">
        <v>136</v>
      </c>
      <c r="AC138" s="83">
        <v>99</v>
      </c>
      <c r="AD138" s="84">
        <v>102</v>
      </c>
      <c r="AE138" s="84">
        <v>106</v>
      </c>
      <c r="AF138" s="84">
        <v>109</v>
      </c>
      <c r="AG138" s="84">
        <v>113</v>
      </c>
      <c r="AH138" s="84">
        <v>116</v>
      </c>
      <c r="AI138" s="84">
        <v>120</v>
      </c>
      <c r="AJ138" s="85">
        <v>124</v>
      </c>
      <c r="AL138" s="662"/>
      <c r="AM138" s="660"/>
      <c r="AN138" s="82" t="s">
        <v>136</v>
      </c>
      <c r="AO138" s="83">
        <v>88</v>
      </c>
      <c r="AP138" s="84">
        <v>89</v>
      </c>
      <c r="AQ138" s="84">
        <v>90</v>
      </c>
      <c r="AR138" s="84">
        <v>91</v>
      </c>
      <c r="AS138" s="84">
        <v>92</v>
      </c>
      <c r="AT138" s="84">
        <v>93</v>
      </c>
      <c r="AU138" s="84">
        <v>94</v>
      </c>
      <c r="AV138" s="85">
        <v>95</v>
      </c>
    </row>
    <row r="139" spans="1:48">
      <c r="A139">
        <v>139</v>
      </c>
      <c r="B139" s="662"/>
      <c r="C139" s="657">
        <f>+C137+10</f>
        <v>140</v>
      </c>
      <c r="D139" s="86" t="str">
        <f>+D137</f>
        <v>48-X</v>
      </c>
      <c r="E139" s="87">
        <v>99</v>
      </c>
      <c r="F139" s="88">
        <v>103</v>
      </c>
      <c r="G139" s="88">
        <v>108</v>
      </c>
      <c r="H139" s="88">
        <v>112</v>
      </c>
      <c r="I139" s="88">
        <v>117</v>
      </c>
      <c r="J139" s="88">
        <v>121</v>
      </c>
      <c r="K139" s="88">
        <v>126</v>
      </c>
      <c r="L139" s="89">
        <v>131</v>
      </c>
      <c r="N139" s="662"/>
      <c r="O139" s="657">
        <f>+O137+10</f>
        <v>140</v>
      </c>
      <c r="P139" s="86" t="str">
        <f>+P137</f>
        <v>48-X</v>
      </c>
      <c r="Q139" s="87">
        <v>86</v>
      </c>
      <c r="R139" s="88">
        <v>90</v>
      </c>
      <c r="S139" s="88">
        <v>94</v>
      </c>
      <c r="T139" s="88">
        <v>98</v>
      </c>
      <c r="U139" s="88">
        <v>102</v>
      </c>
      <c r="V139" s="88">
        <v>106</v>
      </c>
      <c r="W139" s="88">
        <v>110</v>
      </c>
      <c r="X139" s="89">
        <v>114</v>
      </c>
      <c r="Z139" s="662"/>
      <c r="AA139" s="657">
        <f>+AA137+10</f>
        <v>140</v>
      </c>
      <c r="AB139" s="86" t="str">
        <f>+AB137</f>
        <v>48-X</v>
      </c>
      <c r="AC139" s="87" t="s">
        <v>1122</v>
      </c>
      <c r="AD139" s="88" t="s">
        <v>1122</v>
      </c>
      <c r="AE139" s="88" t="s">
        <v>1122</v>
      </c>
      <c r="AF139" s="88" t="s">
        <v>1122</v>
      </c>
      <c r="AG139" s="88">
        <v>81</v>
      </c>
      <c r="AH139" s="88">
        <v>83</v>
      </c>
      <c r="AI139" s="88">
        <v>86</v>
      </c>
      <c r="AJ139" s="89">
        <v>89</v>
      </c>
      <c r="AL139" s="662"/>
      <c r="AM139" s="657">
        <f>+AM137+10</f>
        <v>140</v>
      </c>
      <c r="AN139" s="86" t="str">
        <f>+AN137</f>
        <v>48-X</v>
      </c>
      <c r="AO139" s="87" t="s">
        <v>1122</v>
      </c>
      <c r="AP139" s="88" t="s">
        <v>1122</v>
      </c>
      <c r="AQ139" s="88" t="s">
        <v>1122</v>
      </c>
      <c r="AR139" s="88" t="s">
        <v>1122</v>
      </c>
      <c r="AS139" s="88" t="s">
        <v>1122</v>
      </c>
      <c r="AT139" s="88" t="s">
        <v>1122</v>
      </c>
      <c r="AU139" s="88" t="s">
        <v>1122</v>
      </c>
      <c r="AV139" s="89" t="s">
        <v>1122</v>
      </c>
    </row>
    <row r="140" spans="1:48" ht="15" thickBot="1">
      <c r="A140">
        <v>140</v>
      </c>
      <c r="B140" s="662"/>
      <c r="C140" s="658"/>
      <c r="D140" s="90" t="str">
        <f>+D138</f>
        <v>48-XL</v>
      </c>
      <c r="E140" s="87">
        <v>99</v>
      </c>
      <c r="F140" s="88">
        <v>105</v>
      </c>
      <c r="G140" s="88">
        <v>111</v>
      </c>
      <c r="H140" s="88">
        <v>117</v>
      </c>
      <c r="I140" s="88">
        <v>123</v>
      </c>
      <c r="J140" s="88">
        <v>129</v>
      </c>
      <c r="K140" s="88">
        <v>135</v>
      </c>
      <c r="L140" s="89">
        <v>142</v>
      </c>
      <c r="N140" s="662"/>
      <c r="O140" s="658"/>
      <c r="P140" s="90" t="str">
        <f>+P138</f>
        <v>48-XL</v>
      </c>
      <c r="Q140" s="87">
        <v>97</v>
      </c>
      <c r="R140" s="88">
        <v>102</v>
      </c>
      <c r="S140" s="88">
        <v>107</v>
      </c>
      <c r="T140" s="88">
        <v>113</v>
      </c>
      <c r="U140" s="88">
        <v>118</v>
      </c>
      <c r="V140" s="88">
        <v>124</v>
      </c>
      <c r="W140" s="88">
        <v>129</v>
      </c>
      <c r="X140" s="89">
        <v>135</v>
      </c>
      <c r="Z140" s="662"/>
      <c r="AA140" s="658"/>
      <c r="AB140" s="90" t="str">
        <f>+AB138</f>
        <v>48-XL</v>
      </c>
      <c r="AC140" s="87">
        <v>90</v>
      </c>
      <c r="AD140" s="88">
        <v>93</v>
      </c>
      <c r="AE140" s="88">
        <v>97</v>
      </c>
      <c r="AF140" s="88">
        <v>100</v>
      </c>
      <c r="AG140" s="88">
        <v>104</v>
      </c>
      <c r="AH140" s="88">
        <v>107</v>
      </c>
      <c r="AI140" s="88">
        <v>111</v>
      </c>
      <c r="AJ140" s="89">
        <v>114.99999999999999</v>
      </c>
      <c r="AL140" s="662"/>
      <c r="AM140" s="658"/>
      <c r="AN140" s="90" t="str">
        <f>+AN138</f>
        <v>48-XL</v>
      </c>
      <c r="AO140" s="87">
        <v>81</v>
      </c>
      <c r="AP140" s="88">
        <v>83</v>
      </c>
      <c r="AQ140" s="88">
        <v>85</v>
      </c>
      <c r="AR140" s="88">
        <v>87</v>
      </c>
      <c r="AS140" s="88">
        <v>89</v>
      </c>
      <c r="AT140" s="88">
        <v>91</v>
      </c>
      <c r="AU140" s="88">
        <v>93</v>
      </c>
      <c r="AV140" s="89">
        <v>95</v>
      </c>
    </row>
    <row r="141" spans="1:48">
      <c r="A141">
        <v>141</v>
      </c>
      <c r="B141" s="662"/>
      <c r="C141" s="659">
        <f>+C139+10</f>
        <v>150</v>
      </c>
      <c r="D141" s="78" t="s">
        <v>133</v>
      </c>
      <c r="E141" s="83">
        <v>85</v>
      </c>
      <c r="F141" s="84">
        <v>90</v>
      </c>
      <c r="G141" s="84">
        <v>96</v>
      </c>
      <c r="H141" s="84">
        <v>102</v>
      </c>
      <c r="I141" s="84">
        <v>107</v>
      </c>
      <c r="J141" s="84">
        <v>113</v>
      </c>
      <c r="K141" s="84">
        <v>119</v>
      </c>
      <c r="L141" s="85">
        <v>125</v>
      </c>
      <c r="N141" s="662"/>
      <c r="O141" s="659">
        <f>+O139+10</f>
        <v>150</v>
      </c>
      <c r="P141" s="78" t="s">
        <v>133</v>
      </c>
      <c r="Q141" s="83" t="s">
        <v>1122</v>
      </c>
      <c r="R141" s="84">
        <v>82</v>
      </c>
      <c r="S141" s="84">
        <v>86</v>
      </c>
      <c r="T141" s="84">
        <v>90</v>
      </c>
      <c r="U141" s="84">
        <v>93</v>
      </c>
      <c r="V141" s="84">
        <v>97</v>
      </c>
      <c r="W141" s="84">
        <v>101</v>
      </c>
      <c r="X141" s="85">
        <v>105</v>
      </c>
      <c r="Z141" s="662"/>
      <c r="AA141" s="659">
        <f>+AA139+10</f>
        <v>150</v>
      </c>
      <c r="AB141" s="78" t="s">
        <v>133</v>
      </c>
      <c r="AC141" s="83" t="s">
        <v>1122</v>
      </c>
      <c r="AD141" s="84" t="s">
        <v>1122</v>
      </c>
      <c r="AE141" s="84" t="s">
        <v>1122</v>
      </c>
      <c r="AF141" s="84" t="s">
        <v>1122</v>
      </c>
      <c r="AG141" s="84" t="s">
        <v>1122</v>
      </c>
      <c r="AH141" s="84" t="s">
        <v>1122</v>
      </c>
      <c r="AI141" s="84">
        <v>80</v>
      </c>
      <c r="AJ141" s="85">
        <v>83</v>
      </c>
      <c r="AL141" s="662"/>
      <c r="AM141" s="659">
        <f>+AM139+10</f>
        <v>150</v>
      </c>
      <c r="AN141" s="78" t="s">
        <v>133</v>
      </c>
      <c r="AO141" s="83" t="s">
        <v>1122</v>
      </c>
      <c r="AP141" s="84" t="s">
        <v>1122</v>
      </c>
      <c r="AQ141" s="84" t="s">
        <v>1122</v>
      </c>
      <c r="AR141" s="84" t="s">
        <v>1122</v>
      </c>
      <c r="AS141" s="84" t="s">
        <v>1122</v>
      </c>
      <c r="AT141" s="84" t="s">
        <v>1122</v>
      </c>
      <c r="AU141" s="84" t="s">
        <v>1122</v>
      </c>
      <c r="AV141" s="85" t="s">
        <v>1122</v>
      </c>
    </row>
    <row r="142" spans="1:48" ht="15" thickBot="1">
      <c r="A142">
        <v>142</v>
      </c>
      <c r="B142" s="662"/>
      <c r="C142" s="660"/>
      <c r="D142" s="82" t="s">
        <v>136</v>
      </c>
      <c r="E142" s="83">
        <v>85</v>
      </c>
      <c r="F142" s="84">
        <v>91</v>
      </c>
      <c r="G142" s="84">
        <v>98</v>
      </c>
      <c r="H142" s="84">
        <v>105</v>
      </c>
      <c r="I142" s="84">
        <v>112</v>
      </c>
      <c r="J142" s="84">
        <v>119</v>
      </c>
      <c r="K142" s="84">
        <v>126</v>
      </c>
      <c r="L142" s="85">
        <v>133</v>
      </c>
      <c r="N142" s="662"/>
      <c r="O142" s="660"/>
      <c r="P142" s="82" t="s">
        <v>136</v>
      </c>
      <c r="Q142" s="83">
        <v>85</v>
      </c>
      <c r="R142" s="84">
        <v>91</v>
      </c>
      <c r="S142" s="84">
        <v>97</v>
      </c>
      <c r="T142" s="84">
        <v>103</v>
      </c>
      <c r="U142" s="84">
        <v>110</v>
      </c>
      <c r="V142" s="84">
        <v>116</v>
      </c>
      <c r="W142" s="84">
        <v>122</v>
      </c>
      <c r="X142" s="85">
        <v>129</v>
      </c>
      <c r="Z142" s="662"/>
      <c r="AA142" s="660"/>
      <c r="AB142" s="82" t="s">
        <v>136</v>
      </c>
      <c r="AC142" s="83">
        <v>82</v>
      </c>
      <c r="AD142" s="84">
        <v>85</v>
      </c>
      <c r="AE142" s="84">
        <v>89</v>
      </c>
      <c r="AF142" s="84">
        <v>92</v>
      </c>
      <c r="AG142" s="84">
        <v>96</v>
      </c>
      <c r="AH142" s="84">
        <v>99</v>
      </c>
      <c r="AI142" s="84">
        <v>103</v>
      </c>
      <c r="AJ142" s="85">
        <v>107</v>
      </c>
      <c r="AL142" s="662"/>
      <c r="AM142" s="660"/>
      <c r="AN142" s="82" t="s">
        <v>136</v>
      </c>
      <c r="AO142" s="83" t="s">
        <v>1122</v>
      </c>
      <c r="AP142" s="84" t="s">
        <v>1122</v>
      </c>
      <c r="AQ142" s="84">
        <v>80</v>
      </c>
      <c r="AR142" s="84">
        <v>83</v>
      </c>
      <c r="AS142" s="84">
        <v>86</v>
      </c>
      <c r="AT142" s="84">
        <v>89</v>
      </c>
      <c r="AU142" s="84">
        <v>92</v>
      </c>
      <c r="AV142" s="85">
        <v>95</v>
      </c>
    </row>
    <row r="143" spans="1:48">
      <c r="A143">
        <v>143</v>
      </c>
      <c r="B143" s="662"/>
      <c r="C143" s="657">
        <f>+C141+10</f>
        <v>160</v>
      </c>
      <c r="D143" s="86" t="str">
        <f>+D141</f>
        <v>48-X</v>
      </c>
      <c r="E143" s="87" t="s">
        <v>1122</v>
      </c>
      <c r="F143" s="88">
        <v>80</v>
      </c>
      <c r="G143" s="88">
        <v>86</v>
      </c>
      <c r="H143" s="88">
        <v>92</v>
      </c>
      <c r="I143" s="88">
        <v>97</v>
      </c>
      <c r="J143" s="88">
        <v>103</v>
      </c>
      <c r="K143" s="88">
        <v>109</v>
      </c>
      <c r="L143" s="89">
        <v>115</v>
      </c>
      <c r="N143" s="662"/>
      <c r="O143" s="657">
        <f>+O141+10</f>
        <v>160</v>
      </c>
      <c r="P143" s="86" t="str">
        <f>+P141</f>
        <v>48-X</v>
      </c>
      <c r="Q143" s="87" t="s">
        <v>1122</v>
      </c>
      <c r="R143" s="88" t="s">
        <v>1122</v>
      </c>
      <c r="S143" s="88" t="s">
        <v>1122</v>
      </c>
      <c r="T143" s="88">
        <v>82</v>
      </c>
      <c r="U143" s="88">
        <v>85</v>
      </c>
      <c r="V143" s="88">
        <v>89</v>
      </c>
      <c r="W143" s="88">
        <v>92</v>
      </c>
      <c r="X143" s="89">
        <v>96</v>
      </c>
      <c r="Z143" s="662"/>
      <c r="AA143" s="657">
        <f>+AA141+10</f>
        <v>160</v>
      </c>
      <c r="AB143" s="86" t="str">
        <f>+AB141</f>
        <v>48-X</v>
      </c>
      <c r="AC143" s="87" t="s">
        <v>1122</v>
      </c>
      <c r="AD143" s="88" t="s">
        <v>1122</v>
      </c>
      <c r="AE143" s="88" t="s">
        <v>1122</v>
      </c>
      <c r="AF143" s="88" t="s">
        <v>1122</v>
      </c>
      <c r="AG143" s="88" t="s">
        <v>1122</v>
      </c>
      <c r="AH143" s="88" t="s">
        <v>1122</v>
      </c>
      <c r="AI143" s="88" t="s">
        <v>1122</v>
      </c>
      <c r="AJ143" s="89" t="s">
        <v>1122</v>
      </c>
      <c r="AL143" s="662"/>
      <c r="AM143" s="657">
        <f>+AM141+10</f>
        <v>160</v>
      </c>
      <c r="AN143" s="86" t="str">
        <f>+AN141</f>
        <v>48-X</v>
      </c>
      <c r="AO143" s="87" t="s">
        <v>1122</v>
      </c>
      <c r="AP143" s="88" t="s">
        <v>1122</v>
      </c>
      <c r="AQ143" s="88" t="s">
        <v>1122</v>
      </c>
      <c r="AR143" s="88" t="s">
        <v>1122</v>
      </c>
      <c r="AS143" s="88" t="s">
        <v>1122</v>
      </c>
      <c r="AT143" s="88" t="s">
        <v>1122</v>
      </c>
      <c r="AU143" s="88" t="s">
        <v>1122</v>
      </c>
      <c r="AV143" s="89" t="s">
        <v>1122</v>
      </c>
    </row>
    <row r="144" spans="1:48" ht="15" thickBot="1">
      <c r="A144">
        <v>144</v>
      </c>
      <c r="B144" s="662"/>
      <c r="C144" s="658"/>
      <c r="D144" s="90" t="str">
        <f>+D142</f>
        <v>48-XL</v>
      </c>
      <c r="E144" s="87" t="s">
        <v>1122</v>
      </c>
      <c r="F144" s="88">
        <v>81</v>
      </c>
      <c r="G144" s="88">
        <v>87</v>
      </c>
      <c r="H144" s="88">
        <v>93</v>
      </c>
      <c r="I144" s="88">
        <v>99</v>
      </c>
      <c r="J144" s="88">
        <v>105</v>
      </c>
      <c r="K144" s="88">
        <v>111</v>
      </c>
      <c r="L144" s="89">
        <v>117</v>
      </c>
      <c r="N144" s="662"/>
      <c r="O144" s="658"/>
      <c r="P144" s="90" t="str">
        <f>+P142</f>
        <v>48-XL</v>
      </c>
      <c r="Q144" s="87" t="s">
        <v>1122</v>
      </c>
      <c r="R144" s="88">
        <v>80</v>
      </c>
      <c r="S144" s="88">
        <v>86</v>
      </c>
      <c r="T144" s="88">
        <v>92</v>
      </c>
      <c r="U144" s="88">
        <v>97</v>
      </c>
      <c r="V144" s="88">
        <v>103</v>
      </c>
      <c r="W144" s="88">
        <v>109</v>
      </c>
      <c r="X144" s="89">
        <v>114.99999999999999</v>
      </c>
      <c r="Z144" s="662"/>
      <c r="AA144" s="658"/>
      <c r="AB144" s="90" t="str">
        <f>+AB142</f>
        <v>48-XL</v>
      </c>
      <c r="AC144" s="87" t="s">
        <v>1122</v>
      </c>
      <c r="AD144" s="88" t="s">
        <v>1122</v>
      </c>
      <c r="AE144" s="88">
        <v>81</v>
      </c>
      <c r="AF144" s="88">
        <v>85</v>
      </c>
      <c r="AG144" s="88">
        <v>88</v>
      </c>
      <c r="AH144" s="88">
        <v>92</v>
      </c>
      <c r="AI144" s="88">
        <v>95</v>
      </c>
      <c r="AJ144" s="89">
        <v>99</v>
      </c>
      <c r="AL144" s="662"/>
      <c r="AM144" s="658"/>
      <c r="AN144" s="90" t="str">
        <f>+AN142</f>
        <v>48-XL</v>
      </c>
      <c r="AO144" s="87" t="s">
        <v>1122</v>
      </c>
      <c r="AP144" s="88" t="s">
        <v>1122</v>
      </c>
      <c r="AQ144" s="88" t="s">
        <v>1122</v>
      </c>
      <c r="AR144" s="88" t="s">
        <v>1122</v>
      </c>
      <c r="AS144" s="88">
        <v>80</v>
      </c>
      <c r="AT144" s="88">
        <v>83</v>
      </c>
      <c r="AU144" s="88">
        <v>86</v>
      </c>
      <c r="AV144" s="89">
        <v>89</v>
      </c>
    </row>
    <row r="145" spans="1:48">
      <c r="A145">
        <v>145</v>
      </c>
      <c r="B145" s="662"/>
      <c r="C145" s="659">
        <f>+C143+10</f>
        <v>170</v>
      </c>
      <c r="D145" s="78" t="s">
        <v>133</v>
      </c>
      <c r="E145" s="83" t="s">
        <v>1122</v>
      </c>
      <c r="F145" s="84" t="s">
        <v>1122</v>
      </c>
      <c r="G145" s="84" t="s">
        <v>1122</v>
      </c>
      <c r="H145" s="84">
        <v>81</v>
      </c>
      <c r="I145" s="84">
        <v>87</v>
      </c>
      <c r="J145" s="84">
        <v>92</v>
      </c>
      <c r="K145" s="84">
        <v>97</v>
      </c>
      <c r="L145" s="85">
        <v>103</v>
      </c>
      <c r="N145" s="662"/>
      <c r="O145" s="659">
        <f>+O143+10</f>
        <v>170</v>
      </c>
      <c r="P145" s="78" t="s">
        <v>133</v>
      </c>
      <c r="Q145" s="83" t="s">
        <v>1122</v>
      </c>
      <c r="R145" s="84" t="s">
        <v>1122</v>
      </c>
      <c r="S145" s="84" t="s">
        <v>1122</v>
      </c>
      <c r="T145" s="84" t="s">
        <v>1122</v>
      </c>
      <c r="U145" s="84" t="s">
        <v>1122</v>
      </c>
      <c r="V145" s="84">
        <v>82</v>
      </c>
      <c r="W145" s="84">
        <v>85</v>
      </c>
      <c r="X145" s="85">
        <v>89</v>
      </c>
      <c r="Z145" s="662"/>
      <c r="AA145" s="659">
        <f>+AA143+10</f>
        <v>170</v>
      </c>
      <c r="AB145" s="78" t="s">
        <v>133</v>
      </c>
      <c r="AC145" s="83" t="s">
        <v>1122</v>
      </c>
      <c r="AD145" s="84" t="s">
        <v>1122</v>
      </c>
      <c r="AE145" s="84" t="s">
        <v>1122</v>
      </c>
      <c r="AF145" s="84" t="s">
        <v>1122</v>
      </c>
      <c r="AG145" s="84" t="s">
        <v>1122</v>
      </c>
      <c r="AH145" s="84" t="s">
        <v>1122</v>
      </c>
      <c r="AI145" s="84" t="s">
        <v>1122</v>
      </c>
      <c r="AJ145" s="85" t="s">
        <v>1122</v>
      </c>
      <c r="AL145" s="662"/>
      <c r="AM145" s="659">
        <f>+AM143+10</f>
        <v>170</v>
      </c>
      <c r="AN145" s="78" t="s">
        <v>133</v>
      </c>
      <c r="AO145" s="83" t="s">
        <v>1122</v>
      </c>
      <c r="AP145" s="84" t="s">
        <v>1122</v>
      </c>
      <c r="AQ145" s="84" t="s">
        <v>1122</v>
      </c>
      <c r="AR145" s="84" t="s">
        <v>1122</v>
      </c>
      <c r="AS145" s="84" t="s">
        <v>1122</v>
      </c>
      <c r="AT145" s="84" t="s">
        <v>1122</v>
      </c>
      <c r="AU145" s="84" t="s">
        <v>1122</v>
      </c>
      <c r="AV145" s="85" t="s">
        <v>1122</v>
      </c>
    </row>
    <row r="146" spans="1:48" ht="15" thickBot="1">
      <c r="A146">
        <v>146</v>
      </c>
      <c r="B146" s="662"/>
      <c r="C146" s="660"/>
      <c r="D146" s="82" t="s">
        <v>136</v>
      </c>
      <c r="E146" s="83" t="s">
        <v>1122</v>
      </c>
      <c r="F146" s="84" t="s">
        <v>1122</v>
      </c>
      <c r="G146" s="84" t="s">
        <v>1122</v>
      </c>
      <c r="H146" s="84">
        <v>82</v>
      </c>
      <c r="I146" s="84">
        <v>87</v>
      </c>
      <c r="J146" s="84">
        <v>92</v>
      </c>
      <c r="K146" s="84">
        <v>97</v>
      </c>
      <c r="L146" s="85">
        <v>103</v>
      </c>
      <c r="N146" s="662"/>
      <c r="O146" s="660"/>
      <c r="P146" s="82" t="s">
        <v>136</v>
      </c>
      <c r="Q146" s="83" t="s">
        <v>1122</v>
      </c>
      <c r="R146" s="84" t="s">
        <v>1122</v>
      </c>
      <c r="S146" s="84" t="s">
        <v>1122</v>
      </c>
      <c r="T146" s="84">
        <v>81</v>
      </c>
      <c r="U146" s="84">
        <v>86</v>
      </c>
      <c r="V146" s="84">
        <v>91</v>
      </c>
      <c r="W146" s="84">
        <v>96</v>
      </c>
      <c r="X146" s="85">
        <v>102</v>
      </c>
      <c r="Z146" s="662"/>
      <c r="AA146" s="660"/>
      <c r="AB146" s="82" t="s">
        <v>136</v>
      </c>
      <c r="AC146" s="83" t="s">
        <v>1122</v>
      </c>
      <c r="AD146" s="84" t="s">
        <v>1122</v>
      </c>
      <c r="AE146" s="84" t="s">
        <v>1122</v>
      </c>
      <c r="AF146" s="84" t="s">
        <v>1122</v>
      </c>
      <c r="AG146" s="84">
        <v>81</v>
      </c>
      <c r="AH146" s="84">
        <v>85</v>
      </c>
      <c r="AI146" s="84">
        <v>89</v>
      </c>
      <c r="AJ146" s="85">
        <v>93</v>
      </c>
      <c r="AL146" s="662"/>
      <c r="AM146" s="660"/>
      <c r="AN146" s="82" t="s">
        <v>136</v>
      </c>
      <c r="AO146" s="83" t="s">
        <v>1122</v>
      </c>
      <c r="AP146" s="84" t="s">
        <v>1122</v>
      </c>
      <c r="AQ146" s="84" t="s">
        <v>1122</v>
      </c>
      <c r="AR146" s="84" t="s">
        <v>1122</v>
      </c>
      <c r="AS146" s="84" t="s">
        <v>1122</v>
      </c>
      <c r="AT146" s="84" t="s">
        <v>1122</v>
      </c>
      <c r="AU146" s="84">
        <v>80</v>
      </c>
      <c r="AV146" s="85">
        <v>83</v>
      </c>
    </row>
    <row r="147" spans="1:48">
      <c r="A147">
        <v>147</v>
      </c>
      <c r="B147" s="662"/>
      <c r="C147" s="657">
        <f>+C145+10</f>
        <v>180</v>
      </c>
      <c r="D147" s="86" t="str">
        <f>+D145</f>
        <v>48-X</v>
      </c>
      <c r="E147" s="87" t="s">
        <v>1122</v>
      </c>
      <c r="F147" s="88" t="s">
        <v>1122</v>
      </c>
      <c r="G147" s="88" t="s">
        <v>1122</v>
      </c>
      <c r="H147" s="88" t="s">
        <v>1122</v>
      </c>
      <c r="I147" s="88" t="s">
        <v>1122</v>
      </c>
      <c r="J147" s="88">
        <v>81</v>
      </c>
      <c r="K147" s="88">
        <v>86</v>
      </c>
      <c r="L147" s="89">
        <v>91</v>
      </c>
      <c r="N147" s="662"/>
      <c r="O147" s="657">
        <f>+O145+10</f>
        <v>180</v>
      </c>
      <c r="P147" s="86" t="str">
        <f>+P145</f>
        <v>48-X</v>
      </c>
      <c r="Q147" s="87" t="s">
        <v>1122</v>
      </c>
      <c r="R147" s="88" t="s">
        <v>1122</v>
      </c>
      <c r="S147" s="88" t="s">
        <v>1122</v>
      </c>
      <c r="T147" s="88" t="s">
        <v>1122</v>
      </c>
      <c r="U147" s="88" t="s">
        <v>1122</v>
      </c>
      <c r="V147" s="88" t="s">
        <v>1122</v>
      </c>
      <c r="W147" s="88" t="s">
        <v>1122</v>
      </c>
      <c r="X147" s="89">
        <v>83</v>
      </c>
      <c r="Z147" s="662"/>
      <c r="AA147" s="657">
        <f>+AA145+10</f>
        <v>180</v>
      </c>
      <c r="AB147" s="86" t="str">
        <f>+AB145</f>
        <v>48-X</v>
      </c>
      <c r="AC147" s="87" t="s">
        <v>1122</v>
      </c>
      <c r="AD147" s="88" t="s">
        <v>1122</v>
      </c>
      <c r="AE147" s="88" t="s">
        <v>1122</v>
      </c>
      <c r="AF147" s="88" t="s">
        <v>1122</v>
      </c>
      <c r="AG147" s="88" t="s">
        <v>1122</v>
      </c>
      <c r="AH147" s="88" t="s">
        <v>1122</v>
      </c>
      <c r="AI147" s="88" t="s">
        <v>1122</v>
      </c>
      <c r="AJ147" s="89" t="s">
        <v>1122</v>
      </c>
      <c r="AL147" s="662"/>
      <c r="AM147" s="657">
        <f>+AM145+10</f>
        <v>180</v>
      </c>
      <c r="AN147" s="86" t="str">
        <f>+AN145</f>
        <v>48-X</v>
      </c>
      <c r="AO147" s="87" t="s">
        <v>1122</v>
      </c>
      <c r="AP147" s="88" t="s">
        <v>1122</v>
      </c>
      <c r="AQ147" s="88" t="s">
        <v>1122</v>
      </c>
      <c r="AR147" s="88" t="s">
        <v>1122</v>
      </c>
      <c r="AS147" s="88" t="s">
        <v>1122</v>
      </c>
      <c r="AT147" s="88" t="s">
        <v>1122</v>
      </c>
      <c r="AU147" s="88" t="s">
        <v>1122</v>
      </c>
      <c r="AV147" s="89" t="s">
        <v>1122</v>
      </c>
    </row>
    <row r="148" spans="1:48" ht="15" thickBot="1">
      <c r="A148">
        <v>148</v>
      </c>
      <c r="B148" s="662"/>
      <c r="C148" s="658"/>
      <c r="D148" s="90" t="str">
        <f>+D146</f>
        <v>48-XL</v>
      </c>
      <c r="E148" s="87" t="s">
        <v>1122</v>
      </c>
      <c r="F148" s="88" t="s">
        <v>1122</v>
      </c>
      <c r="G148" s="88" t="s">
        <v>1122</v>
      </c>
      <c r="H148" s="88" t="s">
        <v>1122</v>
      </c>
      <c r="I148" s="88" t="s">
        <v>1122</v>
      </c>
      <c r="J148" s="88">
        <v>82</v>
      </c>
      <c r="K148" s="88">
        <v>87</v>
      </c>
      <c r="L148" s="89">
        <v>92</v>
      </c>
      <c r="N148" s="662"/>
      <c r="O148" s="658"/>
      <c r="P148" s="90" t="str">
        <f>+P146</f>
        <v>48-XL</v>
      </c>
      <c r="Q148" s="87" t="s">
        <v>1122</v>
      </c>
      <c r="R148" s="88" t="s">
        <v>1122</v>
      </c>
      <c r="S148" s="88" t="s">
        <v>1122</v>
      </c>
      <c r="T148" s="88" t="s">
        <v>1122</v>
      </c>
      <c r="U148" s="88" t="s">
        <v>1122</v>
      </c>
      <c r="V148" s="88">
        <v>82</v>
      </c>
      <c r="W148" s="88">
        <v>87</v>
      </c>
      <c r="X148" s="89">
        <v>92</v>
      </c>
      <c r="Z148" s="662"/>
      <c r="AA148" s="658"/>
      <c r="AB148" s="90" t="str">
        <f>+AB146</f>
        <v>48-XL</v>
      </c>
      <c r="AC148" s="87" t="s">
        <v>1122</v>
      </c>
      <c r="AD148" s="88" t="s">
        <v>1122</v>
      </c>
      <c r="AE148" s="88" t="s">
        <v>1122</v>
      </c>
      <c r="AF148" s="88" t="s">
        <v>1122</v>
      </c>
      <c r="AG148" s="88" t="s">
        <v>1122</v>
      </c>
      <c r="AH148" s="88" t="s">
        <v>1122</v>
      </c>
      <c r="AI148" s="88">
        <v>82</v>
      </c>
      <c r="AJ148" s="89">
        <v>86</v>
      </c>
      <c r="AL148" s="662"/>
      <c r="AM148" s="658"/>
      <c r="AN148" s="90" t="str">
        <f>+AN146</f>
        <v>48-XL</v>
      </c>
      <c r="AO148" s="87" t="s">
        <v>1122</v>
      </c>
      <c r="AP148" s="88" t="s">
        <v>1122</v>
      </c>
      <c r="AQ148" s="88" t="s">
        <v>1122</v>
      </c>
      <c r="AR148" s="88" t="s">
        <v>1122</v>
      </c>
      <c r="AS148" s="88" t="s">
        <v>1122</v>
      </c>
      <c r="AT148" s="88" t="s">
        <v>1122</v>
      </c>
      <c r="AU148" s="88" t="s">
        <v>1122</v>
      </c>
      <c r="AV148" s="89" t="s">
        <v>1122</v>
      </c>
    </row>
    <row r="149" spans="1:48">
      <c r="A149">
        <v>149</v>
      </c>
      <c r="B149" s="662"/>
      <c r="C149" s="659">
        <f>+C147+10</f>
        <v>190</v>
      </c>
      <c r="D149" s="78" t="s">
        <v>133</v>
      </c>
      <c r="E149" s="83" t="s">
        <v>1122</v>
      </c>
      <c r="F149" s="84" t="s">
        <v>1122</v>
      </c>
      <c r="G149" s="84" t="s">
        <v>1122</v>
      </c>
      <c r="H149" s="84" t="s">
        <v>1122</v>
      </c>
      <c r="I149" s="84" t="s">
        <v>1122</v>
      </c>
      <c r="J149" s="84" t="s">
        <v>1122</v>
      </c>
      <c r="K149" s="84" t="s">
        <v>1122</v>
      </c>
      <c r="L149" s="85">
        <v>82</v>
      </c>
      <c r="N149" s="662"/>
      <c r="O149" s="659">
        <f>+O147+10</f>
        <v>190</v>
      </c>
      <c r="P149" s="78" t="s">
        <v>133</v>
      </c>
      <c r="Q149" s="83" t="s">
        <v>1122</v>
      </c>
      <c r="R149" s="84" t="s">
        <v>1122</v>
      </c>
      <c r="S149" s="84" t="s">
        <v>1122</v>
      </c>
      <c r="T149" s="84" t="s">
        <v>1122</v>
      </c>
      <c r="U149" s="84" t="s">
        <v>1122</v>
      </c>
      <c r="V149" s="84" t="s">
        <v>1122</v>
      </c>
      <c r="W149" s="84" t="s">
        <v>1122</v>
      </c>
      <c r="X149" s="85" t="s">
        <v>1122</v>
      </c>
      <c r="Z149" s="662"/>
      <c r="AA149" s="659">
        <f>+AA147+10</f>
        <v>190</v>
      </c>
      <c r="AB149" s="78" t="s">
        <v>133</v>
      </c>
      <c r="AC149" s="83" t="s">
        <v>1122</v>
      </c>
      <c r="AD149" s="84" t="s">
        <v>1122</v>
      </c>
      <c r="AE149" s="84" t="s">
        <v>1122</v>
      </c>
      <c r="AF149" s="84" t="s">
        <v>1122</v>
      </c>
      <c r="AG149" s="84" t="s">
        <v>1122</v>
      </c>
      <c r="AH149" s="84" t="s">
        <v>1122</v>
      </c>
      <c r="AI149" s="84" t="s">
        <v>1122</v>
      </c>
      <c r="AJ149" s="85" t="s">
        <v>1122</v>
      </c>
      <c r="AL149" s="662"/>
      <c r="AM149" s="659">
        <f>+AM147+10</f>
        <v>190</v>
      </c>
      <c r="AN149" s="78" t="s">
        <v>133</v>
      </c>
      <c r="AO149" s="83" t="s">
        <v>1122</v>
      </c>
      <c r="AP149" s="84" t="s">
        <v>1122</v>
      </c>
      <c r="AQ149" s="84" t="s">
        <v>1122</v>
      </c>
      <c r="AR149" s="84" t="s">
        <v>1122</v>
      </c>
      <c r="AS149" s="84" t="s">
        <v>1122</v>
      </c>
      <c r="AT149" s="84" t="s">
        <v>1122</v>
      </c>
      <c r="AU149" s="84" t="s">
        <v>1122</v>
      </c>
      <c r="AV149" s="85" t="s">
        <v>1122</v>
      </c>
    </row>
    <row r="150" spans="1:48" ht="15" thickBot="1">
      <c r="A150">
        <v>150</v>
      </c>
      <c r="B150" s="662"/>
      <c r="C150" s="660"/>
      <c r="D150" s="82" t="s">
        <v>136</v>
      </c>
      <c r="E150" s="83" t="s">
        <v>1122</v>
      </c>
      <c r="F150" s="84" t="s">
        <v>1122</v>
      </c>
      <c r="G150" s="84" t="s">
        <v>1122</v>
      </c>
      <c r="H150" s="84" t="s">
        <v>1122</v>
      </c>
      <c r="I150" s="84" t="s">
        <v>1122</v>
      </c>
      <c r="J150" s="84" t="s">
        <v>1122</v>
      </c>
      <c r="K150" s="84" t="s">
        <v>1122</v>
      </c>
      <c r="L150" s="85">
        <v>82</v>
      </c>
      <c r="N150" s="662"/>
      <c r="O150" s="660"/>
      <c r="P150" s="82" t="s">
        <v>136</v>
      </c>
      <c r="Q150" s="83" t="s">
        <v>1122</v>
      </c>
      <c r="R150" s="84" t="s">
        <v>1122</v>
      </c>
      <c r="S150" s="84" t="s">
        <v>1122</v>
      </c>
      <c r="T150" s="84" t="s">
        <v>1122</v>
      </c>
      <c r="U150" s="84" t="s">
        <v>1122</v>
      </c>
      <c r="V150" s="84" t="s">
        <v>1122</v>
      </c>
      <c r="W150" s="84" t="s">
        <v>1122</v>
      </c>
      <c r="X150" s="85">
        <v>82</v>
      </c>
      <c r="Z150" s="662"/>
      <c r="AA150" s="660"/>
      <c r="AB150" s="82" t="s">
        <v>136</v>
      </c>
      <c r="AC150" s="83" t="s">
        <v>1122</v>
      </c>
      <c r="AD150" s="84" t="s">
        <v>1122</v>
      </c>
      <c r="AE150" s="84" t="s">
        <v>1122</v>
      </c>
      <c r="AF150" s="84" t="s">
        <v>1122</v>
      </c>
      <c r="AG150" s="84" t="s">
        <v>1122</v>
      </c>
      <c r="AH150" s="84" t="s">
        <v>1122</v>
      </c>
      <c r="AI150" s="84" t="s">
        <v>1122</v>
      </c>
      <c r="AJ150" s="85">
        <v>81</v>
      </c>
      <c r="AL150" s="662"/>
      <c r="AM150" s="660"/>
      <c r="AN150" s="82" t="s">
        <v>136</v>
      </c>
      <c r="AO150" s="83" t="s">
        <v>1122</v>
      </c>
      <c r="AP150" s="84" t="s">
        <v>1122</v>
      </c>
      <c r="AQ150" s="84" t="s">
        <v>1122</v>
      </c>
      <c r="AR150" s="84" t="s">
        <v>1122</v>
      </c>
      <c r="AS150" s="84" t="s">
        <v>1122</v>
      </c>
      <c r="AT150" s="84" t="s">
        <v>1122</v>
      </c>
      <c r="AU150" s="84" t="s">
        <v>1122</v>
      </c>
      <c r="AV150" s="85" t="s">
        <v>1122</v>
      </c>
    </row>
    <row r="151" spans="1:48">
      <c r="A151">
        <v>151</v>
      </c>
      <c r="B151" s="662"/>
      <c r="C151" s="657">
        <f>+C149+10</f>
        <v>200</v>
      </c>
      <c r="D151" s="86" t="str">
        <f>+D149</f>
        <v>48-X</v>
      </c>
      <c r="E151" s="87" t="s">
        <v>1122</v>
      </c>
      <c r="F151" s="88" t="s">
        <v>1122</v>
      </c>
      <c r="G151" s="88" t="s">
        <v>1122</v>
      </c>
      <c r="H151" s="88" t="s">
        <v>1122</v>
      </c>
      <c r="I151" s="88" t="s">
        <v>1122</v>
      </c>
      <c r="J151" s="88" t="s">
        <v>1122</v>
      </c>
      <c r="K151" s="88" t="s">
        <v>1122</v>
      </c>
      <c r="L151" s="89" t="s">
        <v>1122</v>
      </c>
      <c r="N151" s="662"/>
      <c r="O151" s="657">
        <f>+O149+10</f>
        <v>200</v>
      </c>
      <c r="P151" s="86" t="str">
        <f>+P149</f>
        <v>48-X</v>
      </c>
      <c r="Q151" s="87" t="s">
        <v>1122</v>
      </c>
      <c r="R151" s="88" t="s">
        <v>1122</v>
      </c>
      <c r="S151" s="88" t="s">
        <v>1122</v>
      </c>
      <c r="T151" s="88" t="s">
        <v>1122</v>
      </c>
      <c r="U151" s="88" t="s">
        <v>1122</v>
      </c>
      <c r="V151" s="88" t="s">
        <v>1122</v>
      </c>
      <c r="W151" s="88" t="s">
        <v>1122</v>
      </c>
      <c r="X151" s="89" t="s">
        <v>1122</v>
      </c>
      <c r="Z151" s="662"/>
      <c r="AA151" s="657">
        <f>+AA149+10</f>
        <v>200</v>
      </c>
      <c r="AB151" s="86" t="str">
        <f>+AB149</f>
        <v>48-X</v>
      </c>
      <c r="AC151" s="87" t="s">
        <v>1122</v>
      </c>
      <c r="AD151" s="88" t="s">
        <v>1122</v>
      </c>
      <c r="AE151" s="88" t="s">
        <v>1122</v>
      </c>
      <c r="AF151" s="88" t="s">
        <v>1122</v>
      </c>
      <c r="AG151" s="88" t="s">
        <v>1122</v>
      </c>
      <c r="AH151" s="88" t="s">
        <v>1122</v>
      </c>
      <c r="AI151" s="88" t="s">
        <v>1122</v>
      </c>
      <c r="AJ151" s="89" t="s">
        <v>1122</v>
      </c>
      <c r="AL151" s="662"/>
      <c r="AM151" s="657">
        <f>+AM149+10</f>
        <v>200</v>
      </c>
      <c r="AN151" s="86" t="str">
        <f>+AN149</f>
        <v>48-X</v>
      </c>
      <c r="AO151" s="87" t="s">
        <v>1122</v>
      </c>
      <c r="AP151" s="88" t="s">
        <v>1122</v>
      </c>
      <c r="AQ151" s="88" t="s">
        <v>1122</v>
      </c>
      <c r="AR151" s="88" t="s">
        <v>1122</v>
      </c>
      <c r="AS151" s="88" t="s">
        <v>1122</v>
      </c>
      <c r="AT151" s="88" t="s">
        <v>1122</v>
      </c>
      <c r="AU151" s="88" t="s">
        <v>1122</v>
      </c>
      <c r="AV151" s="89" t="s">
        <v>1122</v>
      </c>
    </row>
    <row r="152" spans="1:48" ht="15" thickBot="1">
      <c r="A152">
        <v>152</v>
      </c>
      <c r="B152" s="663"/>
      <c r="C152" s="658"/>
      <c r="D152" s="90" t="str">
        <f>+D150</f>
        <v>48-XL</v>
      </c>
      <c r="E152" s="91" t="s">
        <v>1122</v>
      </c>
      <c r="F152" s="92" t="s">
        <v>1122</v>
      </c>
      <c r="G152" s="92" t="s">
        <v>1122</v>
      </c>
      <c r="H152" s="92" t="s">
        <v>1122</v>
      </c>
      <c r="I152" s="92" t="s">
        <v>1122</v>
      </c>
      <c r="J152" s="92" t="s">
        <v>1122</v>
      </c>
      <c r="K152" s="92" t="s">
        <v>1122</v>
      </c>
      <c r="L152" s="93" t="s">
        <v>1122</v>
      </c>
      <c r="N152" s="663"/>
      <c r="O152" s="658"/>
      <c r="P152" s="90" t="str">
        <f>+P150</f>
        <v>48-XL</v>
      </c>
      <c r="Q152" s="91" t="s">
        <v>1122</v>
      </c>
      <c r="R152" s="92" t="s">
        <v>1122</v>
      </c>
      <c r="S152" s="92" t="s">
        <v>1122</v>
      </c>
      <c r="T152" s="92" t="s">
        <v>1122</v>
      </c>
      <c r="U152" s="92" t="s">
        <v>1122</v>
      </c>
      <c r="V152" s="92" t="s">
        <v>1122</v>
      </c>
      <c r="W152" s="92" t="s">
        <v>1122</v>
      </c>
      <c r="X152" s="93" t="s">
        <v>1122</v>
      </c>
      <c r="Z152" s="663"/>
      <c r="AA152" s="658"/>
      <c r="AB152" s="90" t="str">
        <f>+AB150</f>
        <v>48-XL</v>
      </c>
      <c r="AC152" s="91" t="s">
        <v>1122</v>
      </c>
      <c r="AD152" s="92" t="s">
        <v>1122</v>
      </c>
      <c r="AE152" s="92" t="s">
        <v>1122</v>
      </c>
      <c r="AF152" s="92" t="s">
        <v>1122</v>
      </c>
      <c r="AG152" s="92" t="s">
        <v>1122</v>
      </c>
      <c r="AH152" s="92" t="s">
        <v>1122</v>
      </c>
      <c r="AI152" s="92" t="s">
        <v>1122</v>
      </c>
      <c r="AJ152" s="93" t="s">
        <v>1122</v>
      </c>
      <c r="AL152" s="663"/>
      <c r="AM152" s="658"/>
      <c r="AN152" s="90" t="str">
        <f>+AN150</f>
        <v>48-XL</v>
      </c>
      <c r="AO152" s="91" t="s">
        <v>1122</v>
      </c>
      <c r="AP152" s="92" t="s">
        <v>1122</v>
      </c>
      <c r="AQ152" s="92" t="s">
        <v>1122</v>
      </c>
      <c r="AR152" s="92" t="s">
        <v>1122</v>
      </c>
      <c r="AS152" s="92" t="s">
        <v>1122</v>
      </c>
      <c r="AT152" s="92" t="s">
        <v>1122</v>
      </c>
      <c r="AU152" s="92" t="s">
        <v>1122</v>
      </c>
      <c r="AV152" s="93" t="s">
        <v>1122</v>
      </c>
    </row>
    <row r="153" spans="1:48">
      <c r="A153">
        <v>153</v>
      </c>
    </row>
    <row r="154" spans="1:48">
      <c r="A154">
        <v>154</v>
      </c>
    </row>
    <row r="155" spans="1:48">
      <c r="A155">
        <v>155</v>
      </c>
    </row>
    <row r="156" spans="1:48">
      <c r="A156">
        <v>156</v>
      </c>
    </row>
    <row r="157" spans="1:48">
      <c r="A157">
        <v>157</v>
      </c>
    </row>
    <row r="158" spans="1:48">
      <c r="A158">
        <v>158</v>
      </c>
    </row>
    <row r="159" spans="1:48">
      <c r="A159">
        <v>159</v>
      </c>
    </row>
    <row r="160" spans="1:48" ht="15" thickBot="1">
      <c r="A160">
        <v>160</v>
      </c>
    </row>
    <row r="161" spans="1:48" ht="18.600000000000001" thickBot="1">
      <c r="A161">
        <v>161</v>
      </c>
      <c r="B161" s="649" t="str">
        <f>+B130</f>
        <v>Zona sísmica A</v>
      </c>
      <c r="C161" s="650"/>
      <c r="D161" s="651"/>
      <c r="E161" s="649" t="s">
        <v>1123</v>
      </c>
      <c r="F161" s="650"/>
      <c r="G161" s="650"/>
      <c r="H161" s="650"/>
      <c r="I161" s="650"/>
      <c r="J161" s="650"/>
      <c r="K161" s="650"/>
      <c r="L161" s="651"/>
      <c r="N161" s="649" t="str">
        <f>+N130</f>
        <v>Zona sísmica B</v>
      </c>
      <c r="O161" s="650"/>
      <c r="P161" s="651"/>
      <c r="Q161" s="649" t="s">
        <v>1123</v>
      </c>
      <c r="R161" s="650"/>
      <c r="S161" s="650"/>
      <c r="T161" s="650"/>
      <c r="U161" s="650"/>
      <c r="V161" s="650"/>
      <c r="W161" s="650"/>
      <c r="X161" s="651"/>
      <c r="Z161" s="649" t="str">
        <f>+Z130</f>
        <v>Zona sísmica C</v>
      </c>
      <c r="AA161" s="650"/>
      <c r="AB161" s="651"/>
      <c r="AC161" s="649" t="s">
        <v>1123</v>
      </c>
      <c r="AD161" s="650"/>
      <c r="AE161" s="650"/>
      <c r="AF161" s="650"/>
      <c r="AG161" s="650"/>
      <c r="AH161" s="650"/>
      <c r="AI161" s="650"/>
      <c r="AJ161" s="651"/>
      <c r="AL161" s="649" t="str">
        <f>+AL130</f>
        <v>Zona sísmica D</v>
      </c>
      <c r="AM161" s="650"/>
      <c r="AN161" s="651"/>
      <c r="AO161" s="649" t="s">
        <v>1123</v>
      </c>
      <c r="AP161" s="650"/>
      <c r="AQ161" s="650"/>
      <c r="AR161" s="650"/>
      <c r="AS161" s="650"/>
      <c r="AT161" s="650"/>
      <c r="AU161" s="650"/>
      <c r="AV161" s="651"/>
    </row>
    <row r="162" spans="1:48" ht="22.2" customHeight="1">
      <c r="A162">
        <v>162</v>
      </c>
      <c r="B162" s="652" t="str">
        <f>+B131</f>
        <v>Categoría de terreno 1</v>
      </c>
      <c r="C162" s="652" t="s">
        <v>1118</v>
      </c>
      <c r="D162" s="652" t="s">
        <v>1119</v>
      </c>
      <c r="E162" s="654" t="s">
        <v>1120</v>
      </c>
      <c r="F162" s="655"/>
      <c r="G162" s="655"/>
      <c r="H162" s="655"/>
      <c r="I162" s="655"/>
      <c r="J162" s="655"/>
      <c r="K162" s="655"/>
      <c r="L162" s="656"/>
      <c r="N162" s="652" t="str">
        <f>+N131</f>
        <v>Categoría de terreno 1</v>
      </c>
      <c r="O162" s="652" t="s">
        <v>1118</v>
      </c>
      <c r="P162" s="652" t="s">
        <v>1119</v>
      </c>
      <c r="Q162" s="654" t="s">
        <v>1120</v>
      </c>
      <c r="R162" s="655"/>
      <c r="S162" s="655"/>
      <c r="T162" s="655"/>
      <c r="U162" s="655"/>
      <c r="V162" s="655"/>
      <c r="W162" s="655"/>
      <c r="X162" s="656"/>
      <c r="Z162" s="652" t="str">
        <f>+Z131</f>
        <v>Categoría de terreno 1</v>
      </c>
      <c r="AA162" s="652" t="s">
        <v>1118</v>
      </c>
      <c r="AB162" s="652" t="s">
        <v>1119</v>
      </c>
      <c r="AC162" s="654" t="s">
        <v>1120</v>
      </c>
      <c r="AD162" s="655"/>
      <c r="AE162" s="655"/>
      <c r="AF162" s="655"/>
      <c r="AG162" s="655"/>
      <c r="AH162" s="655"/>
      <c r="AI162" s="655"/>
      <c r="AJ162" s="656"/>
      <c r="AL162" s="652" t="str">
        <f>+AL131</f>
        <v>Categoría de terreno 1</v>
      </c>
      <c r="AM162" s="652" t="s">
        <v>1118</v>
      </c>
      <c r="AN162" s="652" t="s">
        <v>1119</v>
      </c>
      <c r="AO162" s="654" t="s">
        <v>1120</v>
      </c>
      <c r="AP162" s="655"/>
      <c r="AQ162" s="655"/>
      <c r="AR162" s="655"/>
      <c r="AS162" s="655"/>
      <c r="AT162" s="655"/>
      <c r="AU162" s="655"/>
      <c r="AV162" s="656"/>
    </row>
    <row r="163" spans="1:48" ht="22.2" customHeight="1" thickBot="1">
      <c r="A163">
        <v>163</v>
      </c>
      <c r="B163" s="653"/>
      <c r="C163" s="653"/>
      <c r="D163" s="653"/>
      <c r="E163" s="75">
        <v>0</v>
      </c>
      <c r="F163" s="76">
        <v>500</v>
      </c>
      <c r="G163" s="76">
        <v>1000</v>
      </c>
      <c r="H163" s="76">
        <v>1500</v>
      </c>
      <c r="I163" s="76">
        <v>2000</v>
      </c>
      <c r="J163" s="76">
        <v>2500</v>
      </c>
      <c r="K163" s="76">
        <v>3000</v>
      </c>
      <c r="L163" s="77">
        <v>3500</v>
      </c>
      <c r="N163" s="653"/>
      <c r="O163" s="653"/>
      <c r="P163" s="653"/>
      <c r="Q163" s="75">
        <v>0</v>
      </c>
      <c r="R163" s="76">
        <v>500</v>
      </c>
      <c r="S163" s="76">
        <v>1000</v>
      </c>
      <c r="T163" s="76">
        <v>1500</v>
      </c>
      <c r="U163" s="76">
        <v>2000</v>
      </c>
      <c r="V163" s="76">
        <v>2500</v>
      </c>
      <c r="W163" s="76">
        <v>3000</v>
      </c>
      <c r="X163" s="77">
        <v>3500</v>
      </c>
      <c r="Z163" s="653"/>
      <c r="AA163" s="653"/>
      <c r="AB163" s="653"/>
      <c r="AC163" s="75">
        <v>0</v>
      </c>
      <c r="AD163" s="76">
        <v>500</v>
      </c>
      <c r="AE163" s="76">
        <v>1000</v>
      </c>
      <c r="AF163" s="76">
        <v>1500</v>
      </c>
      <c r="AG163" s="76">
        <v>2000</v>
      </c>
      <c r="AH163" s="76">
        <v>2500</v>
      </c>
      <c r="AI163" s="76">
        <v>3000</v>
      </c>
      <c r="AJ163" s="77">
        <v>3500</v>
      </c>
      <c r="AL163" s="653"/>
      <c r="AM163" s="653"/>
      <c r="AN163" s="653"/>
      <c r="AO163" s="75">
        <v>0</v>
      </c>
      <c r="AP163" s="76">
        <v>500</v>
      </c>
      <c r="AQ163" s="76">
        <v>1000</v>
      </c>
      <c r="AR163" s="76">
        <v>1500</v>
      </c>
      <c r="AS163" s="76">
        <v>2000</v>
      </c>
      <c r="AT163" s="76">
        <v>2500</v>
      </c>
      <c r="AU163" s="76">
        <v>3000</v>
      </c>
      <c r="AV163" s="77">
        <v>3500</v>
      </c>
    </row>
    <row r="164" spans="1:48">
      <c r="A164">
        <v>164</v>
      </c>
      <c r="B164" s="661" t="str">
        <f>+B133</f>
        <v>Rango de inclinación de &gt;15° a 25°</v>
      </c>
      <c r="C164" s="659">
        <v>100</v>
      </c>
      <c r="D164" s="78" t="s">
        <v>133</v>
      </c>
      <c r="E164" s="94">
        <v>224.28</v>
      </c>
      <c r="F164" s="95">
        <v>214.81</v>
      </c>
      <c r="G164" s="95">
        <v>205.34</v>
      </c>
      <c r="H164" s="95">
        <v>195.88</v>
      </c>
      <c r="I164" s="95">
        <v>186.41</v>
      </c>
      <c r="J164" s="95">
        <v>176.95</v>
      </c>
      <c r="K164" s="95">
        <v>167.48</v>
      </c>
      <c r="L164" s="96">
        <v>158.02000000000001</v>
      </c>
      <c r="N164" s="661" t="str">
        <f>+N133</f>
        <v>Rango de inclinación de &gt;15° a 25°</v>
      </c>
      <c r="O164" s="659">
        <v>100</v>
      </c>
      <c r="P164" s="78" t="s">
        <v>133</v>
      </c>
      <c r="Q164" s="94">
        <v>205.1</v>
      </c>
      <c r="R164" s="95">
        <v>196</v>
      </c>
      <c r="S164" s="95">
        <v>187</v>
      </c>
      <c r="T164" s="95">
        <v>179</v>
      </c>
      <c r="U164" s="95">
        <v>170</v>
      </c>
      <c r="V164" s="95">
        <v>162</v>
      </c>
      <c r="W164" s="95">
        <v>153</v>
      </c>
      <c r="X164" s="96">
        <v>145.13999999999999</v>
      </c>
      <c r="Z164" s="661" t="str">
        <f>+Z133</f>
        <v>Rango de inclinación de &gt;15° a 25°</v>
      </c>
      <c r="AA164" s="659">
        <v>100</v>
      </c>
      <c r="AB164" s="78" t="s">
        <v>133</v>
      </c>
      <c r="AC164" s="94">
        <v>155.35</v>
      </c>
      <c r="AD164" s="95">
        <v>153</v>
      </c>
      <c r="AE164" s="95">
        <v>151</v>
      </c>
      <c r="AF164" s="95">
        <v>149</v>
      </c>
      <c r="AG164" s="95">
        <v>147</v>
      </c>
      <c r="AH164" s="95">
        <v>144</v>
      </c>
      <c r="AI164" s="95">
        <v>142</v>
      </c>
      <c r="AJ164" s="96">
        <v>140.79300000000001</v>
      </c>
      <c r="AL164" s="661" t="str">
        <f>+AL133</f>
        <v>Rango de inclinación de &gt;15° a 25°</v>
      </c>
      <c r="AM164" s="659">
        <v>100</v>
      </c>
      <c r="AN164" s="78" t="s">
        <v>133</v>
      </c>
      <c r="AO164" s="94">
        <v>181.67599999999999</v>
      </c>
      <c r="AP164" s="95">
        <v>181.15</v>
      </c>
      <c r="AQ164" s="95">
        <v>180.63</v>
      </c>
      <c r="AR164" s="95">
        <v>180.11</v>
      </c>
      <c r="AS164" s="95">
        <v>179.59</v>
      </c>
      <c r="AT164" s="95">
        <v>179.06</v>
      </c>
      <c r="AU164" s="95">
        <v>178.54</v>
      </c>
      <c r="AV164" s="96">
        <v>178.02699999999999</v>
      </c>
    </row>
    <row r="165" spans="1:48" ht="15" thickBot="1">
      <c r="A165">
        <v>165</v>
      </c>
      <c r="B165" s="662"/>
      <c r="C165" s="660"/>
      <c r="D165" s="82" t="s">
        <v>136</v>
      </c>
      <c r="E165" s="97">
        <v>241.74</v>
      </c>
      <c r="F165" s="98">
        <v>231.38</v>
      </c>
      <c r="G165" s="98">
        <v>221.03</v>
      </c>
      <c r="H165" s="98">
        <v>210.68</v>
      </c>
      <c r="I165" s="98">
        <v>200.32</v>
      </c>
      <c r="J165" s="98">
        <v>189.97</v>
      </c>
      <c r="K165" s="98">
        <v>179.62</v>
      </c>
      <c r="L165" s="99">
        <v>169.27</v>
      </c>
      <c r="N165" s="662"/>
      <c r="O165" s="660"/>
      <c r="P165" s="82" t="s">
        <v>136</v>
      </c>
      <c r="Q165" s="97">
        <v>227.45</v>
      </c>
      <c r="R165" s="98">
        <v>217</v>
      </c>
      <c r="S165" s="98">
        <v>207</v>
      </c>
      <c r="T165" s="98">
        <v>197</v>
      </c>
      <c r="U165" s="98">
        <v>186</v>
      </c>
      <c r="V165" s="98">
        <v>176</v>
      </c>
      <c r="W165" s="98">
        <v>166</v>
      </c>
      <c r="X165" s="99">
        <v>156.41</v>
      </c>
      <c r="Z165" s="662"/>
      <c r="AA165" s="660"/>
      <c r="AB165" s="82" t="s">
        <v>136</v>
      </c>
      <c r="AC165" s="97">
        <v>194.03</v>
      </c>
      <c r="AD165" s="98">
        <v>188</v>
      </c>
      <c r="AE165" s="98">
        <v>182</v>
      </c>
      <c r="AF165" s="98">
        <v>176</v>
      </c>
      <c r="AG165" s="98">
        <v>170</v>
      </c>
      <c r="AH165" s="98">
        <v>164</v>
      </c>
      <c r="AI165" s="98">
        <v>158</v>
      </c>
      <c r="AJ165" s="99">
        <v>152.41399999999999</v>
      </c>
      <c r="AL165" s="662"/>
      <c r="AM165" s="660"/>
      <c r="AN165" s="82" t="s">
        <v>136</v>
      </c>
      <c r="AO165" s="97">
        <v>197.29300000000001</v>
      </c>
      <c r="AP165" s="98">
        <v>197.29</v>
      </c>
      <c r="AQ165" s="98">
        <v>197.29</v>
      </c>
      <c r="AR165" s="98">
        <v>197.29</v>
      </c>
      <c r="AS165" s="98">
        <v>197.29</v>
      </c>
      <c r="AT165" s="98">
        <v>197.29</v>
      </c>
      <c r="AU165" s="98">
        <v>197.29</v>
      </c>
      <c r="AV165" s="99">
        <v>197.29300000000001</v>
      </c>
    </row>
    <row r="166" spans="1:48">
      <c r="A166">
        <v>166</v>
      </c>
      <c r="B166" s="662"/>
      <c r="C166" s="657">
        <f>+C164+15</f>
        <v>115</v>
      </c>
      <c r="D166" s="86" t="str">
        <f>+D164</f>
        <v>48-X</v>
      </c>
      <c r="E166" s="100">
        <v>274.89999999999998</v>
      </c>
      <c r="F166" s="101">
        <v>264.17</v>
      </c>
      <c r="G166" s="101">
        <v>253.45</v>
      </c>
      <c r="H166" s="101">
        <v>242.73</v>
      </c>
      <c r="I166" s="101">
        <v>232.01</v>
      </c>
      <c r="J166" s="101">
        <v>221.29</v>
      </c>
      <c r="K166" s="101">
        <v>210.57</v>
      </c>
      <c r="L166" s="102">
        <v>199.85</v>
      </c>
      <c r="N166" s="662"/>
      <c r="O166" s="657">
        <f>+O164+15</f>
        <v>115</v>
      </c>
      <c r="P166" s="86" t="str">
        <f>+P164</f>
        <v>48-X</v>
      </c>
      <c r="Q166" s="100">
        <v>238.27</v>
      </c>
      <c r="R166" s="101">
        <v>230</v>
      </c>
      <c r="S166" s="101">
        <v>223</v>
      </c>
      <c r="T166" s="101">
        <v>215</v>
      </c>
      <c r="U166" s="101">
        <v>207</v>
      </c>
      <c r="V166" s="101">
        <v>200</v>
      </c>
      <c r="W166" s="101">
        <v>192</v>
      </c>
      <c r="X166" s="102">
        <v>184.95</v>
      </c>
      <c r="Z166" s="662"/>
      <c r="AA166" s="657">
        <f>+AA164+15</f>
        <v>115</v>
      </c>
      <c r="AB166" s="86" t="str">
        <f>+AB164</f>
        <v>48-X</v>
      </c>
      <c r="AC166" s="100">
        <v>186.23</v>
      </c>
      <c r="AD166" s="101">
        <v>179</v>
      </c>
      <c r="AE166" s="101">
        <v>173</v>
      </c>
      <c r="AF166" s="101">
        <v>167</v>
      </c>
      <c r="AG166" s="101">
        <v>161</v>
      </c>
      <c r="AH166" s="101">
        <v>154</v>
      </c>
      <c r="AI166" s="101">
        <v>148</v>
      </c>
      <c r="AJ166" s="102">
        <v>142.48699999999999</v>
      </c>
      <c r="AL166" s="662"/>
      <c r="AM166" s="657">
        <f>+AM164+15</f>
        <v>115</v>
      </c>
      <c r="AN166" s="86" t="str">
        <f>+AN164</f>
        <v>48-X</v>
      </c>
      <c r="AO166" s="87" t="s">
        <v>1122</v>
      </c>
      <c r="AP166" s="88" t="s">
        <v>1122</v>
      </c>
      <c r="AQ166" s="101">
        <v>183.58</v>
      </c>
      <c r="AR166" s="101">
        <v>182.87</v>
      </c>
      <c r="AS166" s="101">
        <v>182.16</v>
      </c>
      <c r="AT166" s="101">
        <v>181.45</v>
      </c>
      <c r="AU166" s="101">
        <v>180.73</v>
      </c>
      <c r="AV166" s="102">
        <v>180.02600000000001</v>
      </c>
    </row>
    <row r="167" spans="1:48" ht="15" thickBot="1">
      <c r="A167">
        <v>167</v>
      </c>
      <c r="B167" s="662"/>
      <c r="C167" s="658"/>
      <c r="D167" s="90" t="str">
        <f>+D165</f>
        <v>48-XL</v>
      </c>
      <c r="E167" s="100">
        <v>299.07</v>
      </c>
      <c r="F167" s="101">
        <v>286.97000000000003</v>
      </c>
      <c r="G167" s="101">
        <v>274.88</v>
      </c>
      <c r="H167" s="101">
        <v>262.79000000000002</v>
      </c>
      <c r="I167" s="101">
        <v>250.7</v>
      </c>
      <c r="J167" s="101">
        <v>238.61</v>
      </c>
      <c r="K167" s="101">
        <v>226.52</v>
      </c>
      <c r="L167" s="102">
        <v>214.43</v>
      </c>
      <c r="N167" s="662"/>
      <c r="O167" s="658"/>
      <c r="P167" s="90" t="str">
        <f>+P165</f>
        <v>48-XL</v>
      </c>
      <c r="Q167" s="100">
        <v>283.99</v>
      </c>
      <c r="R167" s="101">
        <v>272</v>
      </c>
      <c r="S167" s="101">
        <v>260</v>
      </c>
      <c r="T167" s="101">
        <v>248</v>
      </c>
      <c r="U167" s="101">
        <v>236</v>
      </c>
      <c r="V167" s="101">
        <v>224</v>
      </c>
      <c r="W167" s="101">
        <v>212</v>
      </c>
      <c r="X167" s="102">
        <v>201.02</v>
      </c>
      <c r="Z167" s="662"/>
      <c r="AA167" s="658"/>
      <c r="AB167" s="90" t="str">
        <f>+AB165</f>
        <v>48-XL</v>
      </c>
      <c r="AC167" s="100">
        <v>238.85</v>
      </c>
      <c r="AD167" s="101">
        <v>228</v>
      </c>
      <c r="AE167" s="101">
        <v>217</v>
      </c>
      <c r="AF167" s="101">
        <v>207</v>
      </c>
      <c r="AG167" s="101">
        <v>197</v>
      </c>
      <c r="AH167" s="101">
        <v>186</v>
      </c>
      <c r="AI167" s="101">
        <v>176</v>
      </c>
      <c r="AJ167" s="102">
        <v>165.79499999999999</v>
      </c>
      <c r="AL167" s="662"/>
      <c r="AM167" s="658"/>
      <c r="AN167" s="90" t="str">
        <f>+AN165</f>
        <v>48-XL</v>
      </c>
      <c r="AO167" s="100">
        <v>200.00200000000001</v>
      </c>
      <c r="AP167" s="101">
        <v>199.61</v>
      </c>
      <c r="AQ167" s="101">
        <v>199.22</v>
      </c>
      <c r="AR167" s="101">
        <v>198.84</v>
      </c>
      <c r="AS167" s="101">
        <v>198.45</v>
      </c>
      <c r="AT167" s="101">
        <v>198.06</v>
      </c>
      <c r="AU167" s="101">
        <v>197.68</v>
      </c>
      <c r="AV167" s="102">
        <v>197.29300000000001</v>
      </c>
    </row>
    <row r="168" spans="1:48">
      <c r="A168">
        <v>168</v>
      </c>
      <c r="B168" s="662"/>
      <c r="C168" s="659">
        <f>+C166+15</f>
        <v>130</v>
      </c>
      <c r="D168" s="78" t="s">
        <v>133</v>
      </c>
      <c r="E168" s="97">
        <v>314.45</v>
      </c>
      <c r="F168" s="98">
        <v>303.79000000000002</v>
      </c>
      <c r="G168" s="98">
        <v>293.13</v>
      </c>
      <c r="H168" s="98">
        <v>282.47000000000003</v>
      </c>
      <c r="I168" s="98">
        <v>271.81</v>
      </c>
      <c r="J168" s="98">
        <v>261.14999999999998</v>
      </c>
      <c r="K168" s="98">
        <v>250.49</v>
      </c>
      <c r="L168" s="99">
        <v>239.84</v>
      </c>
      <c r="N168" s="662"/>
      <c r="O168" s="659">
        <f>+O166+15</f>
        <v>130</v>
      </c>
      <c r="P168" s="78" t="s">
        <v>133</v>
      </c>
      <c r="Q168" s="97">
        <v>264.02</v>
      </c>
      <c r="R168" s="98">
        <v>257</v>
      </c>
      <c r="S168" s="98">
        <v>250</v>
      </c>
      <c r="T168" s="98">
        <v>243</v>
      </c>
      <c r="U168" s="98">
        <v>237</v>
      </c>
      <c r="V168" s="98">
        <v>230</v>
      </c>
      <c r="W168" s="98">
        <v>223</v>
      </c>
      <c r="X168" s="99">
        <v>216.9</v>
      </c>
      <c r="Z168" s="662"/>
      <c r="AA168" s="659">
        <f>+AA166+15</f>
        <v>130</v>
      </c>
      <c r="AB168" s="78" t="s">
        <v>133</v>
      </c>
      <c r="AC168" s="83" t="s">
        <v>1122</v>
      </c>
      <c r="AD168" s="84" t="s">
        <v>1122</v>
      </c>
      <c r="AE168" s="98">
        <v>198</v>
      </c>
      <c r="AF168" s="98">
        <v>191</v>
      </c>
      <c r="AG168" s="98">
        <v>185</v>
      </c>
      <c r="AH168" s="98">
        <v>179</v>
      </c>
      <c r="AI168" s="98">
        <v>173</v>
      </c>
      <c r="AJ168" s="99">
        <v>167.04</v>
      </c>
      <c r="AL168" s="662"/>
      <c r="AM168" s="659">
        <f>+AM166+15</f>
        <v>130</v>
      </c>
      <c r="AN168" s="78" t="s">
        <v>133</v>
      </c>
      <c r="AO168" s="83" t="s">
        <v>1122</v>
      </c>
      <c r="AP168" s="84" t="s">
        <v>1122</v>
      </c>
      <c r="AQ168" s="84" t="s">
        <v>1122</v>
      </c>
      <c r="AR168" s="84" t="s">
        <v>1122</v>
      </c>
      <c r="AS168" s="84" t="s">
        <v>1122</v>
      </c>
      <c r="AT168" s="84" t="s">
        <v>1122</v>
      </c>
      <c r="AU168" s="98">
        <v>183.55</v>
      </c>
      <c r="AV168" s="99">
        <v>182.71899999999999</v>
      </c>
    </row>
    <row r="169" spans="1:48" ht="15" thickBot="1">
      <c r="A169">
        <v>169</v>
      </c>
      <c r="B169" s="662"/>
      <c r="C169" s="660"/>
      <c r="D169" s="82" t="s">
        <v>136</v>
      </c>
      <c r="E169" s="97">
        <v>315.77999999999997</v>
      </c>
      <c r="F169" s="98">
        <v>307.98</v>
      </c>
      <c r="G169" s="98">
        <v>300.18</v>
      </c>
      <c r="H169" s="98">
        <v>292.38</v>
      </c>
      <c r="I169" s="98">
        <v>284.58999999999997</v>
      </c>
      <c r="J169" s="98">
        <v>276.79000000000002</v>
      </c>
      <c r="K169" s="98">
        <v>268.99</v>
      </c>
      <c r="L169" s="99">
        <v>261.2</v>
      </c>
      <c r="N169" s="662"/>
      <c r="O169" s="660"/>
      <c r="P169" s="82" t="s">
        <v>136</v>
      </c>
      <c r="Q169" s="97">
        <v>315.77999999999997</v>
      </c>
      <c r="R169" s="98">
        <v>305</v>
      </c>
      <c r="S169" s="98">
        <v>295</v>
      </c>
      <c r="T169" s="98">
        <v>285</v>
      </c>
      <c r="U169" s="98">
        <v>275</v>
      </c>
      <c r="V169" s="98">
        <v>265</v>
      </c>
      <c r="W169" s="98">
        <v>255</v>
      </c>
      <c r="X169" s="99">
        <v>245.35</v>
      </c>
      <c r="Z169" s="662"/>
      <c r="AA169" s="660"/>
      <c r="AB169" s="82" t="s">
        <v>136</v>
      </c>
      <c r="AC169" s="97">
        <v>271.02999999999997</v>
      </c>
      <c r="AD169" s="98">
        <v>263</v>
      </c>
      <c r="AE169" s="98">
        <v>255</v>
      </c>
      <c r="AF169" s="98">
        <v>247</v>
      </c>
      <c r="AG169" s="98">
        <v>239</v>
      </c>
      <c r="AH169" s="98">
        <v>231</v>
      </c>
      <c r="AI169" s="98">
        <v>223</v>
      </c>
      <c r="AJ169" s="99">
        <v>215.40700000000001</v>
      </c>
      <c r="AL169" s="662"/>
      <c r="AM169" s="660"/>
      <c r="AN169" s="82" t="s">
        <v>136</v>
      </c>
      <c r="AO169" s="97">
        <v>240.27799999999999</v>
      </c>
      <c r="AP169" s="98">
        <v>234.47</v>
      </c>
      <c r="AQ169" s="98">
        <v>228.66</v>
      </c>
      <c r="AR169" s="98">
        <v>222.86</v>
      </c>
      <c r="AS169" s="98">
        <v>217.05</v>
      </c>
      <c r="AT169" s="98">
        <v>211.25</v>
      </c>
      <c r="AU169" s="98">
        <v>205.44</v>
      </c>
      <c r="AV169" s="99">
        <v>199.64400000000001</v>
      </c>
    </row>
    <row r="170" spans="1:48">
      <c r="A170">
        <v>170</v>
      </c>
      <c r="B170" s="662"/>
      <c r="C170" s="657">
        <f>+C168+10</f>
        <v>140</v>
      </c>
      <c r="D170" s="86" t="str">
        <f>+D168</f>
        <v>48-X</v>
      </c>
      <c r="E170" s="100">
        <v>317.52999999999997</v>
      </c>
      <c r="F170" s="101">
        <v>310.56</v>
      </c>
      <c r="G170" s="101">
        <v>303.58999999999997</v>
      </c>
      <c r="H170" s="101">
        <v>296.62</v>
      </c>
      <c r="I170" s="101">
        <v>289.64999999999998</v>
      </c>
      <c r="J170" s="101">
        <v>282.68</v>
      </c>
      <c r="K170" s="101">
        <v>275.70999999999998</v>
      </c>
      <c r="L170" s="102">
        <v>268.75</v>
      </c>
      <c r="N170" s="662"/>
      <c r="O170" s="657">
        <f>+O168+10</f>
        <v>140</v>
      </c>
      <c r="P170" s="86" t="str">
        <f>+P168</f>
        <v>48-X</v>
      </c>
      <c r="Q170" s="100">
        <v>275.52</v>
      </c>
      <c r="R170" s="101">
        <v>269</v>
      </c>
      <c r="S170" s="101">
        <v>263</v>
      </c>
      <c r="T170" s="101">
        <v>257</v>
      </c>
      <c r="U170" s="101">
        <v>251</v>
      </c>
      <c r="V170" s="101">
        <v>245</v>
      </c>
      <c r="W170" s="101">
        <v>239</v>
      </c>
      <c r="X170" s="102">
        <v>233.49</v>
      </c>
      <c r="Z170" s="662"/>
      <c r="AA170" s="657">
        <f>+AA168+10</f>
        <v>140</v>
      </c>
      <c r="AB170" s="86" t="str">
        <f>+AB168</f>
        <v>48-X</v>
      </c>
      <c r="AC170" s="87" t="s">
        <v>1122</v>
      </c>
      <c r="AD170" s="88" t="s">
        <v>1122</v>
      </c>
      <c r="AE170" s="88" t="s">
        <v>1122</v>
      </c>
      <c r="AF170" s="88" t="s">
        <v>1122</v>
      </c>
      <c r="AG170" s="101">
        <v>200</v>
      </c>
      <c r="AH170" s="101">
        <v>194</v>
      </c>
      <c r="AI170" s="101">
        <v>187</v>
      </c>
      <c r="AJ170" s="102">
        <v>181.249</v>
      </c>
      <c r="AL170" s="662"/>
      <c r="AM170" s="657">
        <f>+AM168+10</f>
        <v>140</v>
      </c>
      <c r="AN170" s="86" t="str">
        <f>+AN168</f>
        <v>48-X</v>
      </c>
      <c r="AO170" s="87" t="s">
        <v>1122</v>
      </c>
      <c r="AP170" s="88" t="s">
        <v>1122</v>
      </c>
      <c r="AQ170" s="88" t="s">
        <v>1122</v>
      </c>
      <c r="AR170" s="88" t="s">
        <v>1122</v>
      </c>
      <c r="AS170" s="88" t="s">
        <v>1122</v>
      </c>
      <c r="AT170" s="88" t="s">
        <v>1122</v>
      </c>
      <c r="AU170" s="88" t="s">
        <v>1122</v>
      </c>
      <c r="AV170" s="89" t="s">
        <v>1122</v>
      </c>
    </row>
    <row r="171" spans="1:48" ht="15" thickBot="1">
      <c r="A171">
        <v>171</v>
      </c>
      <c r="B171" s="662"/>
      <c r="C171" s="658"/>
      <c r="D171" s="90" t="str">
        <f>+D169</f>
        <v>48-XL</v>
      </c>
      <c r="E171" s="100">
        <v>316.07</v>
      </c>
      <c r="F171" s="101">
        <v>312.33999999999997</v>
      </c>
      <c r="G171" s="101">
        <v>308.62</v>
      </c>
      <c r="H171" s="101">
        <v>304.89999999999998</v>
      </c>
      <c r="I171" s="101">
        <v>301.17</v>
      </c>
      <c r="J171" s="101">
        <v>297.45</v>
      </c>
      <c r="K171" s="101">
        <v>293.73</v>
      </c>
      <c r="L171" s="102">
        <v>290.01</v>
      </c>
      <c r="N171" s="662"/>
      <c r="O171" s="658"/>
      <c r="P171" s="90" t="str">
        <f>+P169</f>
        <v>48-XL</v>
      </c>
      <c r="Q171" s="100">
        <v>309.63299999999998</v>
      </c>
      <c r="R171" s="101">
        <v>304</v>
      </c>
      <c r="S171" s="101">
        <v>299</v>
      </c>
      <c r="T171" s="101">
        <v>295</v>
      </c>
      <c r="U171" s="101">
        <v>290</v>
      </c>
      <c r="V171" s="101">
        <v>285</v>
      </c>
      <c r="W171" s="101">
        <v>280</v>
      </c>
      <c r="X171" s="102">
        <v>275.49</v>
      </c>
      <c r="Z171" s="662"/>
      <c r="AA171" s="658"/>
      <c r="AB171" s="90" t="str">
        <f>+AB169</f>
        <v>48-XL</v>
      </c>
      <c r="AC171" s="100">
        <v>287.38</v>
      </c>
      <c r="AD171" s="101">
        <v>279</v>
      </c>
      <c r="AE171" s="101">
        <v>272</v>
      </c>
      <c r="AF171" s="101">
        <v>264</v>
      </c>
      <c r="AG171" s="101">
        <v>256</v>
      </c>
      <c r="AH171" s="101">
        <v>249</v>
      </c>
      <c r="AI171" s="101">
        <v>241</v>
      </c>
      <c r="AJ171" s="102">
        <v>234.166</v>
      </c>
      <c r="AL171" s="662"/>
      <c r="AM171" s="658"/>
      <c r="AN171" s="90" t="str">
        <f>+AN169</f>
        <v>48-XL</v>
      </c>
      <c r="AO171" s="100">
        <v>257.84899999999999</v>
      </c>
      <c r="AP171" s="101">
        <v>249.19</v>
      </c>
      <c r="AQ171" s="101">
        <v>240.54</v>
      </c>
      <c r="AR171" s="101">
        <v>231.89</v>
      </c>
      <c r="AS171" s="101">
        <v>223.24</v>
      </c>
      <c r="AT171" s="101">
        <v>214.59</v>
      </c>
      <c r="AU171" s="101">
        <v>205.94</v>
      </c>
      <c r="AV171" s="102">
        <v>197.29300000000001</v>
      </c>
    </row>
    <row r="172" spans="1:48">
      <c r="A172">
        <v>172</v>
      </c>
      <c r="B172" s="662"/>
      <c r="C172" s="659">
        <f>+C170+10</f>
        <v>150</v>
      </c>
      <c r="D172" s="78" t="s">
        <v>133</v>
      </c>
      <c r="E172" s="97">
        <v>313.83</v>
      </c>
      <c r="F172" s="98">
        <v>311.39999999999998</v>
      </c>
      <c r="G172" s="98">
        <v>308.97000000000003</v>
      </c>
      <c r="H172" s="98">
        <v>306.55</v>
      </c>
      <c r="I172" s="98">
        <v>304.12</v>
      </c>
      <c r="J172" s="98">
        <v>301.7</v>
      </c>
      <c r="K172" s="98">
        <v>299.27</v>
      </c>
      <c r="L172" s="99">
        <v>296.85000000000002</v>
      </c>
      <c r="N172" s="662"/>
      <c r="O172" s="659">
        <f>+O170+10</f>
        <v>150</v>
      </c>
      <c r="P172" s="78" t="s">
        <v>133</v>
      </c>
      <c r="Q172" s="83" t="s">
        <v>1122</v>
      </c>
      <c r="R172" s="98">
        <v>285</v>
      </c>
      <c r="S172" s="98">
        <v>279</v>
      </c>
      <c r="T172" s="98">
        <v>273</v>
      </c>
      <c r="U172" s="98">
        <v>267</v>
      </c>
      <c r="V172" s="98">
        <v>261</v>
      </c>
      <c r="W172" s="98">
        <v>254</v>
      </c>
      <c r="X172" s="99">
        <v>248.77</v>
      </c>
      <c r="Z172" s="662"/>
      <c r="AA172" s="659">
        <f>+AA170+10</f>
        <v>150</v>
      </c>
      <c r="AB172" s="78" t="s">
        <v>133</v>
      </c>
      <c r="AC172" s="83" t="s">
        <v>1122</v>
      </c>
      <c r="AD172" s="84" t="s">
        <v>1122</v>
      </c>
      <c r="AE172" s="84" t="s">
        <v>1122</v>
      </c>
      <c r="AF172" s="84" t="s">
        <v>1122</v>
      </c>
      <c r="AG172" s="84" t="s">
        <v>1122</v>
      </c>
      <c r="AH172" s="84" t="s">
        <v>1122</v>
      </c>
      <c r="AI172" s="98">
        <v>202</v>
      </c>
      <c r="AJ172" s="99">
        <v>195.464</v>
      </c>
      <c r="AL172" s="662"/>
      <c r="AM172" s="659">
        <f>+AM170+10</f>
        <v>150</v>
      </c>
      <c r="AN172" s="78" t="s">
        <v>133</v>
      </c>
      <c r="AO172" s="83" t="s">
        <v>1122</v>
      </c>
      <c r="AP172" s="84" t="s">
        <v>1122</v>
      </c>
      <c r="AQ172" s="84" t="s">
        <v>1122</v>
      </c>
      <c r="AR172" s="84" t="s">
        <v>1122</v>
      </c>
      <c r="AS172" s="84" t="s">
        <v>1122</v>
      </c>
      <c r="AT172" s="84" t="s">
        <v>1122</v>
      </c>
      <c r="AU172" s="84" t="s">
        <v>1122</v>
      </c>
      <c r="AV172" s="85" t="s">
        <v>1122</v>
      </c>
    </row>
    <row r="173" spans="1:48" ht="15" thickBot="1">
      <c r="A173">
        <v>173</v>
      </c>
      <c r="B173" s="662"/>
      <c r="C173" s="660"/>
      <c r="D173" s="82" t="s">
        <v>136</v>
      </c>
      <c r="E173" s="97">
        <v>312.45</v>
      </c>
      <c r="F173" s="98">
        <v>312.75</v>
      </c>
      <c r="G173" s="98">
        <v>313.05</v>
      </c>
      <c r="H173" s="98">
        <v>313.35000000000002</v>
      </c>
      <c r="I173" s="98">
        <v>313.64999999999998</v>
      </c>
      <c r="J173" s="98">
        <v>313.95</v>
      </c>
      <c r="K173" s="98">
        <v>314.25</v>
      </c>
      <c r="L173" s="99">
        <v>314.55</v>
      </c>
      <c r="N173" s="662"/>
      <c r="O173" s="660"/>
      <c r="P173" s="82" t="s">
        <v>136</v>
      </c>
      <c r="Q173" s="97">
        <v>312.452</v>
      </c>
      <c r="R173" s="98">
        <v>311</v>
      </c>
      <c r="S173" s="98">
        <v>310</v>
      </c>
      <c r="T173" s="98">
        <v>309</v>
      </c>
      <c r="U173" s="98">
        <v>308</v>
      </c>
      <c r="V173" s="98">
        <v>307</v>
      </c>
      <c r="W173" s="98">
        <v>305</v>
      </c>
      <c r="X173" s="99">
        <v>304.91000000000003</v>
      </c>
      <c r="Z173" s="662"/>
      <c r="AA173" s="660"/>
      <c r="AB173" s="82" t="s">
        <v>136</v>
      </c>
      <c r="AC173" s="97">
        <v>301.83</v>
      </c>
      <c r="AD173" s="98">
        <v>294</v>
      </c>
      <c r="AE173" s="98">
        <v>287</v>
      </c>
      <c r="AF173" s="98">
        <v>280</v>
      </c>
      <c r="AG173" s="98">
        <v>273</v>
      </c>
      <c r="AH173" s="98">
        <v>266</v>
      </c>
      <c r="AI173" s="98">
        <v>259</v>
      </c>
      <c r="AJ173" s="99">
        <v>252.089</v>
      </c>
      <c r="AL173" s="662"/>
      <c r="AM173" s="660"/>
      <c r="AN173" s="82" t="s">
        <v>136</v>
      </c>
      <c r="AO173" s="83" t="s">
        <v>1122</v>
      </c>
      <c r="AP173" s="84" t="s">
        <v>1122</v>
      </c>
      <c r="AQ173" s="98">
        <v>260.3</v>
      </c>
      <c r="AR173" s="98">
        <v>252.88</v>
      </c>
      <c r="AS173" s="98">
        <v>245.46</v>
      </c>
      <c r="AT173" s="98">
        <v>238.04</v>
      </c>
      <c r="AU173" s="98">
        <v>230.62</v>
      </c>
      <c r="AV173" s="99">
        <v>223.20500000000001</v>
      </c>
    </row>
    <row r="174" spans="1:48">
      <c r="A174">
        <v>174</v>
      </c>
      <c r="B174" s="662"/>
      <c r="C174" s="657">
        <f>+C172+10</f>
        <v>160</v>
      </c>
      <c r="D174" s="86" t="str">
        <f>+D172</f>
        <v>48-X</v>
      </c>
      <c r="E174" s="87" t="s">
        <v>1122</v>
      </c>
      <c r="F174" s="101">
        <v>314.93</v>
      </c>
      <c r="G174" s="101">
        <v>314.58</v>
      </c>
      <c r="H174" s="101">
        <v>314.23</v>
      </c>
      <c r="I174" s="101">
        <v>313.88</v>
      </c>
      <c r="J174" s="101">
        <v>313.52999999999997</v>
      </c>
      <c r="K174" s="101">
        <v>313.18</v>
      </c>
      <c r="L174" s="102">
        <v>312.83</v>
      </c>
      <c r="N174" s="662"/>
      <c r="O174" s="657">
        <f>+O172+10</f>
        <v>160</v>
      </c>
      <c r="P174" s="86" t="str">
        <f>+P172</f>
        <v>48-X</v>
      </c>
      <c r="Q174" s="87" t="s">
        <v>1122</v>
      </c>
      <c r="R174" s="88" t="s">
        <v>1122</v>
      </c>
      <c r="S174" s="88" t="s">
        <v>1122</v>
      </c>
      <c r="T174" s="101">
        <v>284</v>
      </c>
      <c r="U174" s="101">
        <v>278</v>
      </c>
      <c r="V174" s="101">
        <v>272</v>
      </c>
      <c r="W174" s="101">
        <v>266</v>
      </c>
      <c r="X174" s="102">
        <v>260.27</v>
      </c>
      <c r="Z174" s="662"/>
      <c r="AA174" s="657">
        <f>+AA172+10</f>
        <v>160</v>
      </c>
      <c r="AB174" s="86" t="str">
        <f>+AB172</f>
        <v>48-X</v>
      </c>
      <c r="AC174" s="87" t="s">
        <v>1122</v>
      </c>
      <c r="AD174" s="88" t="s">
        <v>1122</v>
      </c>
      <c r="AE174" s="88" t="s">
        <v>1122</v>
      </c>
      <c r="AF174" s="88" t="s">
        <v>1122</v>
      </c>
      <c r="AG174" s="88" t="s">
        <v>1122</v>
      </c>
      <c r="AH174" s="88" t="s">
        <v>1122</v>
      </c>
      <c r="AI174" s="88" t="s">
        <v>1122</v>
      </c>
      <c r="AJ174" s="89" t="s">
        <v>1122</v>
      </c>
      <c r="AL174" s="662"/>
      <c r="AM174" s="657">
        <f>+AM172+10</f>
        <v>160</v>
      </c>
      <c r="AN174" s="86" t="str">
        <f>+AN172</f>
        <v>48-X</v>
      </c>
      <c r="AO174" s="87" t="s">
        <v>1122</v>
      </c>
      <c r="AP174" s="88" t="s">
        <v>1122</v>
      </c>
      <c r="AQ174" s="88" t="s">
        <v>1122</v>
      </c>
      <c r="AR174" s="88" t="s">
        <v>1122</v>
      </c>
      <c r="AS174" s="88" t="s">
        <v>1122</v>
      </c>
      <c r="AT174" s="88" t="s">
        <v>1122</v>
      </c>
      <c r="AU174" s="88" t="s">
        <v>1122</v>
      </c>
      <c r="AV174" s="89" t="s">
        <v>1122</v>
      </c>
    </row>
    <row r="175" spans="1:48" ht="15" thickBot="1">
      <c r="A175">
        <v>175</v>
      </c>
      <c r="B175" s="662"/>
      <c r="C175" s="658"/>
      <c r="D175" s="90" t="str">
        <f>+D173</f>
        <v>48-XL</v>
      </c>
      <c r="E175" s="87" t="s">
        <v>1122</v>
      </c>
      <c r="F175" s="101">
        <v>314.12</v>
      </c>
      <c r="G175" s="101">
        <v>314.55</v>
      </c>
      <c r="H175" s="101">
        <v>314.98</v>
      </c>
      <c r="I175" s="101">
        <v>315.41000000000003</v>
      </c>
      <c r="J175" s="101">
        <v>315.83999999999997</v>
      </c>
      <c r="K175" s="101">
        <v>316.27</v>
      </c>
      <c r="L175" s="102">
        <v>316.7</v>
      </c>
      <c r="N175" s="662"/>
      <c r="O175" s="658"/>
      <c r="P175" s="90" t="str">
        <f>+P173</f>
        <v>48-XL</v>
      </c>
      <c r="Q175" s="87" t="s">
        <v>1122</v>
      </c>
      <c r="R175" s="101">
        <v>314</v>
      </c>
      <c r="S175" s="101">
        <v>313</v>
      </c>
      <c r="T175" s="101">
        <v>313</v>
      </c>
      <c r="U175" s="101">
        <v>312</v>
      </c>
      <c r="V175" s="101">
        <v>312</v>
      </c>
      <c r="W175" s="101">
        <v>311</v>
      </c>
      <c r="X175" s="102">
        <v>311.29000000000002</v>
      </c>
      <c r="Z175" s="662"/>
      <c r="AA175" s="658"/>
      <c r="AB175" s="90" t="str">
        <f>+AB173</f>
        <v>48-XL</v>
      </c>
      <c r="AC175" s="87" t="s">
        <v>1122</v>
      </c>
      <c r="AD175" s="88" t="s">
        <v>1122</v>
      </c>
      <c r="AE175" s="101">
        <v>301</v>
      </c>
      <c r="AF175" s="101">
        <v>294</v>
      </c>
      <c r="AG175" s="101">
        <v>287</v>
      </c>
      <c r="AH175" s="101">
        <v>280</v>
      </c>
      <c r="AI175" s="101">
        <v>273</v>
      </c>
      <c r="AJ175" s="102">
        <v>267.16699999999997</v>
      </c>
      <c r="AL175" s="662"/>
      <c r="AM175" s="658"/>
      <c r="AN175" s="90" t="str">
        <f>+AN173</f>
        <v>48-XL</v>
      </c>
      <c r="AO175" s="87" t="s">
        <v>1122</v>
      </c>
      <c r="AP175" s="88" t="s">
        <v>1122</v>
      </c>
      <c r="AQ175" s="88" t="s">
        <v>1122</v>
      </c>
      <c r="AR175" s="88" t="s">
        <v>1122</v>
      </c>
      <c r="AS175" s="101">
        <v>260.52999999999997</v>
      </c>
      <c r="AT175" s="101">
        <v>253.51</v>
      </c>
      <c r="AU175" s="101">
        <v>246.48</v>
      </c>
      <c r="AV175" s="102">
        <v>239.464</v>
      </c>
    </row>
    <row r="176" spans="1:48">
      <c r="A176">
        <v>176</v>
      </c>
      <c r="B176" s="662"/>
      <c r="C176" s="659">
        <f>+C174+10</f>
        <v>170</v>
      </c>
      <c r="D176" s="78" t="s">
        <v>133</v>
      </c>
      <c r="E176" s="83" t="s">
        <v>1122</v>
      </c>
      <c r="F176" s="84" t="s">
        <v>1122</v>
      </c>
      <c r="G176" s="84" t="s">
        <v>1122</v>
      </c>
      <c r="H176" s="98">
        <v>314.95</v>
      </c>
      <c r="I176" s="98">
        <v>315.64999999999998</v>
      </c>
      <c r="J176" s="98">
        <v>316.33999999999997</v>
      </c>
      <c r="K176" s="98">
        <v>317.02999999999997</v>
      </c>
      <c r="L176" s="99">
        <v>317.73</v>
      </c>
      <c r="N176" s="662"/>
      <c r="O176" s="659">
        <f>+O174+10</f>
        <v>170</v>
      </c>
      <c r="P176" s="78" t="s">
        <v>133</v>
      </c>
      <c r="Q176" s="83" t="s">
        <v>1122</v>
      </c>
      <c r="R176" s="84" t="s">
        <v>1122</v>
      </c>
      <c r="S176" s="84" t="s">
        <v>1122</v>
      </c>
      <c r="T176" s="84" t="s">
        <v>1122</v>
      </c>
      <c r="U176" s="84" t="s">
        <v>1122</v>
      </c>
      <c r="V176" s="98">
        <v>285</v>
      </c>
      <c r="W176" s="98">
        <v>279</v>
      </c>
      <c r="X176" s="99">
        <v>273.55</v>
      </c>
      <c r="Z176" s="662"/>
      <c r="AA176" s="659">
        <f>+AA174+10</f>
        <v>170</v>
      </c>
      <c r="AB176" s="78" t="s">
        <v>133</v>
      </c>
      <c r="AC176" s="83" t="s">
        <v>1122</v>
      </c>
      <c r="AD176" s="84" t="s">
        <v>1122</v>
      </c>
      <c r="AE176" s="84" t="s">
        <v>1122</v>
      </c>
      <c r="AF176" s="84" t="s">
        <v>1122</v>
      </c>
      <c r="AG176" s="84" t="s">
        <v>1122</v>
      </c>
      <c r="AH176" s="84" t="s">
        <v>1122</v>
      </c>
      <c r="AI176" s="84" t="s">
        <v>1122</v>
      </c>
      <c r="AJ176" s="85" t="s">
        <v>1122</v>
      </c>
      <c r="AL176" s="662"/>
      <c r="AM176" s="659">
        <f>+AM174+10</f>
        <v>170</v>
      </c>
      <c r="AN176" s="78" t="s">
        <v>133</v>
      </c>
      <c r="AO176" s="83" t="s">
        <v>1122</v>
      </c>
      <c r="AP176" s="84" t="s">
        <v>1122</v>
      </c>
      <c r="AQ176" s="84" t="s">
        <v>1122</v>
      </c>
      <c r="AR176" s="84" t="s">
        <v>1122</v>
      </c>
      <c r="AS176" s="84" t="s">
        <v>1122</v>
      </c>
      <c r="AT176" s="84" t="s">
        <v>1122</v>
      </c>
      <c r="AU176" s="84" t="s">
        <v>1122</v>
      </c>
      <c r="AV176" s="85" t="s">
        <v>1122</v>
      </c>
    </row>
    <row r="177" spans="1:48" ht="15" thickBot="1">
      <c r="A177">
        <v>177</v>
      </c>
      <c r="B177" s="662"/>
      <c r="C177" s="660"/>
      <c r="D177" s="82" t="s">
        <v>136</v>
      </c>
      <c r="E177" s="83" t="s">
        <v>1122</v>
      </c>
      <c r="F177" s="84" t="s">
        <v>1122</v>
      </c>
      <c r="G177" s="84" t="s">
        <v>1122</v>
      </c>
      <c r="H177" s="98">
        <v>316.19</v>
      </c>
      <c r="I177" s="98">
        <v>316.02</v>
      </c>
      <c r="J177" s="98">
        <v>315.85000000000002</v>
      </c>
      <c r="K177" s="98">
        <v>315.68</v>
      </c>
      <c r="L177" s="99">
        <v>315.51</v>
      </c>
      <c r="N177" s="662"/>
      <c r="O177" s="660"/>
      <c r="P177" s="82" t="s">
        <v>136</v>
      </c>
      <c r="Q177" s="83" t="s">
        <v>1122</v>
      </c>
      <c r="R177" s="84" t="s">
        <v>1122</v>
      </c>
      <c r="S177" s="84" t="s">
        <v>1122</v>
      </c>
      <c r="T177" s="98">
        <v>312</v>
      </c>
      <c r="U177" s="98">
        <v>312</v>
      </c>
      <c r="V177" s="98">
        <v>312</v>
      </c>
      <c r="W177" s="98">
        <v>312</v>
      </c>
      <c r="X177" s="99">
        <v>312.298</v>
      </c>
      <c r="Z177" s="662"/>
      <c r="AA177" s="660"/>
      <c r="AB177" s="82" t="s">
        <v>136</v>
      </c>
      <c r="AC177" s="83" t="s">
        <v>1122</v>
      </c>
      <c r="AD177" s="84" t="s">
        <v>1122</v>
      </c>
      <c r="AE177" s="84" t="s">
        <v>1122</v>
      </c>
      <c r="AF177" s="84" t="s">
        <v>1122</v>
      </c>
      <c r="AG177" s="98">
        <v>296</v>
      </c>
      <c r="AH177" s="98">
        <v>292</v>
      </c>
      <c r="AI177" s="98">
        <v>288</v>
      </c>
      <c r="AJ177" s="99">
        <v>284.84199999999998</v>
      </c>
      <c r="AL177" s="662"/>
      <c r="AM177" s="660"/>
      <c r="AN177" s="82" t="s">
        <v>136</v>
      </c>
      <c r="AO177" s="83" t="s">
        <v>1122</v>
      </c>
      <c r="AP177" s="84" t="s">
        <v>1122</v>
      </c>
      <c r="AQ177" s="84" t="s">
        <v>1122</v>
      </c>
      <c r="AR177" s="84" t="s">
        <v>1122</v>
      </c>
      <c r="AS177" s="84" t="s">
        <v>1122</v>
      </c>
      <c r="AT177" s="84" t="s">
        <v>1122</v>
      </c>
      <c r="AU177" s="98">
        <v>260.38</v>
      </c>
      <c r="AV177" s="99">
        <v>253.33</v>
      </c>
    </row>
    <row r="178" spans="1:48">
      <c r="A178">
        <v>178</v>
      </c>
      <c r="B178" s="662"/>
      <c r="C178" s="657">
        <f>+C176+10</f>
        <v>180</v>
      </c>
      <c r="D178" s="86" t="str">
        <f>+D176</f>
        <v>48-X</v>
      </c>
      <c r="E178" s="87" t="s">
        <v>1122</v>
      </c>
      <c r="F178" s="88" t="s">
        <v>1122</v>
      </c>
      <c r="G178" s="88" t="s">
        <v>1122</v>
      </c>
      <c r="H178" s="88" t="s">
        <v>1122</v>
      </c>
      <c r="I178" s="88" t="s">
        <v>1122</v>
      </c>
      <c r="J178" s="101">
        <v>314.2</v>
      </c>
      <c r="K178" s="101">
        <v>314.49</v>
      </c>
      <c r="L178" s="102">
        <v>314.79000000000002</v>
      </c>
      <c r="N178" s="662"/>
      <c r="O178" s="657">
        <f>+O176+10</f>
        <v>180</v>
      </c>
      <c r="P178" s="86" t="str">
        <f>+P176</f>
        <v>48-X</v>
      </c>
      <c r="Q178" s="87" t="s">
        <v>1122</v>
      </c>
      <c r="R178" s="88" t="s">
        <v>1122</v>
      </c>
      <c r="S178" s="88" t="s">
        <v>1122</v>
      </c>
      <c r="T178" s="88" t="s">
        <v>1122</v>
      </c>
      <c r="U178" s="88" t="s">
        <v>1122</v>
      </c>
      <c r="V178" s="88" t="s">
        <v>1122</v>
      </c>
      <c r="W178" s="88" t="s">
        <v>1122</v>
      </c>
      <c r="X178" s="102">
        <v>286.93</v>
      </c>
      <c r="Z178" s="662"/>
      <c r="AA178" s="657">
        <f>+AA176+10</f>
        <v>180</v>
      </c>
      <c r="AB178" s="86" t="str">
        <f>+AB176</f>
        <v>48-X</v>
      </c>
      <c r="AC178" s="87" t="s">
        <v>1122</v>
      </c>
      <c r="AD178" s="88" t="s">
        <v>1122</v>
      </c>
      <c r="AE178" s="88" t="s">
        <v>1122</v>
      </c>
      <c r="AF178" s="88" t="s">
        <v>1122</v>
      </c>
      <c r="AG178" s="88" t="s">
        <v>1122</v>
      </c>
      <c r="AH178" s="88" t="s">
        <v>1122</v>
      </c>
      <c r="AI178" s="88" t="s">
        <v>1122</v>
      </c>
      <c r="AJ178" s="89" t="s">
        <v>1122</v>
      </c>
      <c r="AL178" s="662"/>
      <c r="AM178" s="657">
        <f>+AM176+10</f>
        <v>180</v>
      </c>
      <c r="AN178" s="86" t="str">
        <f>+AN176</f>
        <v>48-X</v>
      </c>
      <c r="AO178" s="87" t="s">
        <v>1122</v>
      </c>
      <c r="AP178" s="88" t="s">
        <v>1122</v>
      </c>
      <c r="AQ178" s="88" t="s">
        <v>1122</v>
      </c>
      <c r="AR178" s="88" t="s">
        <v>1122</v>
      </c>
      <c r="AS178" s="88" t="s">
        <v>1122</v>
      </c>
      <c r="AT178" s="88" t="s">
        <v>1122</v>
      </c>
      <c r="AU178" s="88" t="s">
        <v>1122</v>
      </c>
      <c r="AV178" s="89" t="s">
        <v>1122</v>
      </c>
    </row>
    <row r="179" spans="1:48" ht="15" thickBot="1">
      <c r="A179">
        <v>179</v>
      </c>
      <c r="B179" s="662"/>
      <c r="C179" s="658"/>
      <c r="D179" s="90" t="str">
        <f>+D177</f>
        <v>48-XL</v>
      </c>
      <c r="E179" s="87" t="s">
        <v>1122</v>
      </c>
      <c r="F179" s="88" t="s">
        <v>1122</v>
      </c>
      <c r="G179" s="88" t="s">
        <v>1122</v>
      </c>
      <c r="H179" s="88" t="s">
        <v>1122</v>
      </c>
      <c r="I179" s="88" t="s">
        <v>1122</v>
      </c>
      <c r="J179" s="101">
        <v>316.86</v>
      </c>
      <c r="K179" s="101">
        <v>316.77999999999997</v>
      </c>
      <c r="L179" s="102">
        <v>316.70999999999998</v>
      </c>
      <c r="N179" s="662"/>
      <c r="O179" s="658"/>
      <c r="P179" s="90" t="str">
        <f>+P177</f>
        <v>48-XL</v>
      </c>
      <c r="Q179" s="87" t="s">
        <v>1122</v>
      </c>
      <c r="R179" s="88" t="s">
        <v>1122</v>
      </c>
      <c r="S179" s="88" t="s">
        <v>1122</v>
      </c>
      <c r="T179" s="88" t="s">
        <v>1122</v>
      </c>
      <c r="U179" s="88" t="s">
        <v>1122</v>
      </c>
      <c r="V179" s="101">
        <v>315</v>
      </c>
      <c r="W179" s="101">
        <v>316</v>
      </c>
      <c r="X179" s="102">
        <v>316.71499999999997</v>
      </c>
      <c r="Z179" s="662"/>
      <c r="AA179" s="658"/>
      <c r="AB179" s="90" t="str">
        <f>+AB177</f>
        <v>48-XL</v>
      </c>
      <c r="AC179" s="87" t="s">
        <v>1122</v>
      </c>
      <c r="AD179" s="88" t="s">
        <v>1122</v>
      </c>
      <c r="AE179" s="88" t="s">
        <v>1122</v>
      </c>
      <c r="AF179" s="88" t="s">
        <v>1122</v>
      </c>
      <c r="AG179" s="88" t="s">
        <v>1122</v>
      </c>
      <c r="AH179" s="88" t="s">
        <v>1122</v>
      </c>
      <c r="AI179" s="101">
        <v>298</v>
      </c>
      <c r="AJ179" s="102">
        <v>296.23</v>
      </c>
      <c r="AL179" s="662"/>
      <c r="AM179" s="658"/>
      <c r="AN179" s="90" t="str">
        <f>+AN177</f>
        <v>48-XL</v>
      </c>
      <c r="AO179" s="87" t="s">
        <v>1122</v>
      </c>
      <c r="AP179" s="88" t="s">
        <v>1122</v>
      </c>
      <c r="AQ179" s="88" t="s">
        <v>1122</v>
      </c>
      <c r="AR179" s="88" t="s">
        <v>1122</v>
      </c>
      <c r="AS179" s="88" t="s">
        <v>1122</v>
      </c>
      <c r="AT179" s="88" t="s">
        <v>1122</v>
      </c>
      <c r="AU179" s="88" t="s">
        <v>1122</v>
      </c>
      <c r="AV179" s="89" t="s">
        <v>1122</v>
      </c>
    </row>
    <row r="180" spans="1:48">
      <c r="A180">
        <v>180</v>
      </c>
      <c r="B180" s="662"/>
      <c r="C180" s="659">
        <f>+C178+10</f>
        <v>190</v>
      </c>
      <c r="D180" s="78" t="s">
        <v>133</v>
      </c>
      <c r="E180" s="83" t="s">
        <v>1122</v>
      </c>
      <c r="F180" s="84" t="s">
        <v>1122</v>
      </c>
      <c r="G180" s="84" t="s">
        <v>1122</v>
      </c>
      <c r="H180" s="84" t="s">
        <v>1122</v>
      </c>
      <c r="I180" s="84" t="s">
        <v>1122</v>
      </c>
      <c r="J180" s="84" t="s">
        <v>1122</v>
      </c>
      <c r="K180" s="84" t="s">
        <v>1122</v>
      </c>
      <c r="L180" s="99">
        <v>316.58999999999997</v>
      </c>
      <c r="N180" s="662"/>
      <c r="O180" s="659">
        <f>+O178+10</f>
        <v>190</v>
      </c>
      <c r="P180" s="78" t="s">
        <v>133</v>
      </c>
      <c r="Q180" s="83" t="s">
        <v>1122</v>
      </c>
      <c r="R180" s="84" t="s">
        <v>1122</v>
      </c>
      <c r="S180" s="84" t="s">
        <v>1122</v>
      </c>
      <c r="T180" s="84" t="s">
        <v>1122</v>
      </c>
      <c r="U180" s="84" t="s">
        <v>1122</v>
      </c>
      <c r="V180" s="84" t="s">
        <v>1122</v>
      </c>
      <c r="W180" s="84" t="s">
        <v>1122</v>
      </c>
      <c r="X180" s="99" t="s">
        <v>1122</v>
      </c>
      <c r="Z180" s="662"/>
      <c r="AA180" s="659">
        <f>+AA178+10</f>
        <v>190</v>
      </c>
      <c r="AB180" s="78" t="s">
        <v>133</v>
      </c>
      <c r="AC180" s="83" t="s">
        <v>1122</v>
      </c>
      <c r="AD180" s="84" t="s">
        <v>1122</v>
      </c>
      <c r="AE180" s="84" t="s">
        <v>1122</v>
      </c>
      <c r="AF180" s="84" t="s">
        <v>1122</v>
      </c>
      <c r="AG180" s="84" t="s">
        <v>1122</v>
      </c>
      <c r="AH180" s="84" t="s">
        <v>1122</v>
      </c>
      <c r="AI180" s="84" t="s">
        <v>1122</v>
      </c>
      <c r="AJ180" s="99" t="s">
        <v>1122</v>
      </c>
      <c r="AL180" s="662"/>
      <c r="AM180" s="659">
        <f>+AM178+10</f>
        <v>190</v>
      </c>
      <c r="AN180" s="78" t="s">
        <v>133</v>
      </c>
      <c r="AO180" s="83" t="s">
        <v>1122</v>
      </c>
      <c r="AP180" s="84" t="s">
        <v>1122</v>
      </c>
      <c r="AQ180" s="84" t="s">
        <v>1122</v>
      </c>
      <c r="AR180" s="84" t="s">
        <v>1122</v>
      </c>
      <c r="AS180" s="84" t="s">
        <v>1122</v>
      </c>
      <c r="AT180" s="84" t="s">
        <v>1122</v>
      </c>
      <c r="AU180" s="84" t="s">
        <v>1122</v>
      </c>
      <c r="AV180" s="85" t="s">
        <v>1122</v>
      </c>
    </row>
    <row r="181" spans="1:48" ht="15" thickBot="1">
      <c r="A181">
        <v>181</v>
      </c>
      <c r="B181" s="662"/>
      <c r="C181" s="660"/>
      <c r="D181" s="82" t="s">
        <v>136</v>
      </c>
      <c r="E181" s="83" t="s">
        <v>1122</v>
      </c>
      <c r="F181" s="84" t="s">
        <v>1122</v>
      </c>
      <c r="G181" s="84" t="s">
        <v>1122</v>
      </c>
      <c r="H181" s="84" t="s">
        <v>1122</v>
      </c>
      <c r="I181" s="84" t="s">
        <v>1122</v>
      </c>
      <c r="J181" s="84" t="s">
        <v>1122</v>
      </c>
      <c r="K181" s="84" t="s">
        <v>1122</v>
      </c>
      <c r="L181" s="99">
        <v>315.23</v>
      </c>
      <c r="N181" s="662"/>
      <c r="O181" s="660"/>
      <c r="P181" s="82" t="s">
        <v>136</v>
      </c>
      <c r="Q181" s="83" t="s">
        <v>1122</v>
      </c>
      <c r="R181" s="84" t="s">
        <v>1122</v>
      </c>
      <c r="S181" s="84" t="s">
        <v>1122</v>
      </c>
      <c r="T181" s="84" t="s">
        <v>1122</v>
      </c>
      <c r="U181" s="84" t="s">
        <v>1122</v>
      </c>
      <c r="V181" s="84" t="s">
        <v>1122</v>
      </c>
      <c r="W181" s="84" t="s">
        <v>1122</v>
      </c>
      <c r="X181" s="99">
        <v>315.98</v>
      </c>
      <c r="Z181" s="662"/>
      <c r="AA181" s="660"/>
      <c r="AB181" s="82" t="s">
        <v>136</v>
      </c>
      <c r="AC181" s="83" t="s">
        <v>1122</v>
      </c>
      <c r="AD181" s="84" t="s">
        <v>1122</v>
      </c>
      <c r="AE181" s="84" t="s">
        <v>1122</v>
      </c>
      <c r="AF181" s="84" t="s">
        <v>1122</v>
      </c>
      <c r="AG181" s="84" t="s">
        <v>1122</v>
      </c>
      <c r="AH181" s="84" t="s">
        <v>1122</v>
      </c>
      <c r="AI181" s="84" t="s">
        <v>1122</v>
      </c>
      <c r="AJ181" s="99">
        <v>311.90899999999999</v>
      </c>
      <c r="AL181" s="662"/>
      <c r="AM181" s="660"/>
      <c r="AN181" s="82" t="s">
        <v>136</v>
      </c>
      <c r="AO181" s="83" t="s">
        <v>1122</v>
      </c>
      <c r="AP181" s="84" t="s">
        <v>1122</v>
      </c>
      <c r="AQ181" s="84" t="s">
        <v>1122</v>
      </c>
      <c r="AR181" s="84" t="s">
        <v>1122</v>
      </c>
      <c r="AS181" s="84" t="s">
        <v>1122</v>
      </c>
      <c r="AT181" s="84" t="s">
        <v>1122</v>
      </c>
      <c r="AU181" s="84" t="s">
        <v>1122</v>
      </c>
      <c r="AV181" s="85" t="s">
        <v>1122</v>
      </c>
    </row>
    <row r="182" spans="1:48">
      <c r="A182">
        <v>182</v>
      </c>
      <c r="B182" s="662"/>
      <c r="C182" s="657">
        <f>+C180+10</f>
        <v>200</v>
      </c>
      <c r="D182" s="86" t="str">
        <f>+D180</f>
        <v>48-X</v>
      </c>
      <c r="E182" s="87" t="s">
        <v>1122</v>
      </c>
      <c r="F182" s="88" t="s">
        <v>1122</v>
      </c>
      <c r="G182" s="88" t="s">
        <v>1122</v>
      </c>
      <c r="H182" s="88" t="s">
        <v>1122</v>
      </c>
      <c r="I182" s="88" t="s">
        <v>1122</v>
      </c>
      <c r="J182" s="88" t="s">
        <v>1122</v>
      </c>
      <c r="K182" s="88" t="s">
        <v>1122</v>
      </c>
      <c r="L182" s="89" t="s">
        <v>1122</v>
      </c>
      <c r="N182" s="662"/>
      <c r="O182" s="657">
        <f>+O180+10</f>
        <v>200</v>
      </c>
      <c r="P182" s="86" t="str">
        <f>+P180</f>
        <v>48-X</v>
      </c>
      <c r="Q182" s="87" t="s">
        <v>1122</v>
      </c>
      <c r="R182" s="88" t="s">
        <v>1122</v>
      </c>
      <c r="S182" s="88" t="s">
        <v>1122</v>
      </c>
      <c r="T182" s="88" t="s">
        <v>1122</v>
      </c>
      <c r="U182" s="88" t="s">
        <v>1122</v>
      </c>
      <c r="V182" s="88" t="s">
        <v>1122</v>
      </c>
      <c r="W182" s="88" t="s">
        <v>1122</v>
      </c>
      <c r="X182" s="89" t="s">
        <v>1122</v>
      </c>
      <c r="Z182" s="662"/>
      <c r="AA182" s="657">
        <f>+AA180+10</f>
        <v>200</v>
      </c>
      <c r="AB182" s="86" t="str">
        <f>+AB180</f>
        <v>48-X</v>
      </c>
      <c r="AC182" s="87" t="s">
        <v>1122</v>
      </c>
      <c r="AD182" s="88" t="s">
        <v>1122</v>
      </c>
      <c r="AE182" s="88" t="s">
        <v>1122</v>
      </c>
      <c r="AF182" s="88" t="s">
        <v>1122</v>
      </c>
      <c r="AG182" s="88" t="s">
        <v>1122</v>
      </c>
      <c r="AH182" s="88" t="s">
        <v>1122</v>
      </c>
      <c r="AI182" s="88" t="s">
        <v>1122</v>
      </c>
      <c r="AJ182" s="89" t="s">
        <v>1122</v>
      </c>
      <c r="AL182" s="662"/>
      <c r="AM182" s="657">
        <f>+AM180+10</f>
        <v>200</v>
      </c>
      <c r="AN182" s="86" t="str">
        <f>+AN180</f>
        <v>48-X</v>
      </c>
      <c r="AO182" s="87" t="s">
        <v>1122</v>
      </c>
      <c r="AP182" s="88" t="s">
        <v>1122</v>
      </c>
      <c r="AQ182" s="88" t="s">
        <v>1122</v>
      </c>
      <c r="AR182" s="88" t="s">
        <v>1122</v>
      </c>
      <c r="AS182" s="88" t="s">
        <v>1122</v>
      </c>
      <c r="AT182" s="88" t="s">
        <v>1122</v>
      </c>
      <c r="AU182" s="88" t="s">
        <v>1122</v>
      </c>
      <c r="AV182" s="89" t="s">
        <v>1122</v>
      </c>
    </row>
    <row r="183" spans="1:48" ht="15" thickBot="1">
      <c r="A183">
        <v>183</v>
      </c>
      <c r="B183" s="663"/>
      <c r="C183" s="658"/>
      <c r="D183" s="90" t="str">
        <f>+D181</f>
        <v>48-XL</v>
      </c>
      <c r="E183" s="91" t="s">
        <v>1122</v>
      </c>
      <c r="F183" s="92" t="s">
        <v>1122</v>
      </c>
      <c r="G183" s="92" t="s">
        <v>1122</v>
      </c>
      <c r="H183" s="92" t="s">
        <v>1122</v>
      </c>
      <c r="I183" s="92" t="s">
        <v>1122</v>
      </c>
      <c r="J183" s="92" t="s">
        <v>1122</v>
      </c>
      <c r="K183" s="92" t="s">
        <v>1122</v>
      </c>
      <c r="L183" s="93" t="s">
        <v>1122</v>
      </c>
      <c r="N183" s="663"/>
      <c r="O183" s="658"/>
      <c r="P183" s="90" t="str">
        <f>+P181</f>
        <v>48-XL</v>
      </c>
      <c r="Q183" s="91" t="s">
        <v>1122</v>
      </c>
      <c r="R183" s="92" t="s">
        <v>1122</v>
      </c>
      <c r="S183" s="92" t="s">
        <v>1122</v>
      </c>
      <c r="T183" s="92" t="s">
        <v>1122</v>
      </c>
      <c r="U183" s="92" t="s">
        <v>1122</v>
      </c>
      <c r="V183" s="92" t="s">
        <v>1122</v>
      </c>
      <c r="W183" s="92" t="s">
        <v>1122</v>
      </c>
      <c r="X183" s="93" t="s">
        <v>1122</v>
      </c>
      <c r="Z183" s="663"/>
      <c r="AA183" s="658"/>
      <c r="AB183" s="90" t="str">
        <f>+AB181</f>
        <v>48-XL</v>
      </c>
      <c r="AC183" s="91" t="s">
        <v>1122</v>
      </c>
      <c r="AD183" s="92" t="s">
        <v>1122</v>
      </c>
      <c r="AE183" s="92" t="s">
        <v>1122</v>
      </c>
      <c r="AF183" s="92" t="s">
        <v>1122</v>
      </c>
      <c r="AG183" s="92" t="s">
        <v>1122</v>
      </c>
      <c r="AH183" s="92" t="s">
        <v>1122</v>
      </c>
      <c r="AI183" s="92" t="s">
        <v>1122</v>
      </c>
      <c r="AJ183" s="93" t="s">
        <v>1122</v>
      </c>
      <c r="AL183" s="663"/>
      <c r="AM183" s="658"/>
      <c r="AN183" s="90" t="str">
        <f>+AN181</f>
        <v>48-XL</v>
      </c>
      <c r="AO183" s="91" t="s">
        <v>1122</v>
      </c>
      <c r="AP183" s="92" t="s">
        <v>1122</v>
      </c>
      <c r="AQ183" s="92" t="s">
        <v>1122</v>
      </c>
      <c r="AR183" s="92" t="s">
        <v>1122</v>
      </c>
      <c r="AS183" s="92" t="s">
        <v>1122</v>
      </c>
      <c r="AT183" s="92" t="s">
        <v>1122</v>
      </c>
      <c r="AU183" s="92" t="s">
        <v>1122</v>
      </c>
      <c r="AV183" s="93" t="s">
        <v>1122</v>
      </c>
    </row>
    <row r="184" spans="1:48">
      <c r="A184">
        <v>184</v>
      </c>
    </row>
    <row r="185" spans="1:48">
      <c r="A185">
        <v>185</v>
      </c>
    </row>
    <row r="186" spans="1:48">
      <c r="A186">
        <v>186</v>
      </c>
    </row>
    <row r="187" spans="1:48">
      <c r="A187">
        <v>187</v>
      </c>
    </row>
    <row r="188" spans="1:48">
      <c r="A188">
        <v>188</v>
      </c>
    </row>
    <row r="189" spans="1:48">
      <c r="A189">
        <v>189</v>
      </c>
    </row>
    <row r="190" spans="1:48">
      <c r="A190">
        <v>190</v>
      </c>
    </row>
    <row r="191" spans="1:48" ht="15" thickBot="1">
      <c r="A191">
        <v>191</v>
      </c>
    </row>
    <row r="192" spans="1:48" ht="18.600000000000001" thickBot="1">
      <c r="A192">
        <v>192</v>
      </c>
      <c r="B192" s="649" t="str">
        <f>+B130</f>
        <v>Zona sísmica A</v>
      </c>
      <c r="C192" s="650"/>
      <c r="D192" s="651"/>
      <c r="E192" s="649" t="s">
        <v>1124</v>
      </c>
      <c r="F192" s="650"/>
      <c r="G192" s="650"/>
      <c r="H192" s="650"/>
      <c r="I192" s="650"/>
      <c r="J192" s="650"/>
      <c r="K192" s="650"/>
      <c r="L192" s="651"/>
      <c r="N192" s="649" t="str">
        <f>+N130</f>
        <v>Zona sísmica B</v>
      </c>
      <c r="O192" s="650"/>
      <c r="P192" s="651"/>
      <c r="Q192" s="649" t="s">
        <v>1124</v>
      </c>
      <c r="R192" s="650"/>
      <c r="S192" s="650"/>
      <c r="T192" s="650"/>
      <c r="U192" s="650"/>
      <c r="V192" s="650"/>
      <c r="W192" s="650"/>
      <c r="X192" s="651"/>
      <c r="Z192" s="649" t="str">
        <f>+Z130</f>
        <v>Zona sísmica C</v>
      </c>
      <c r="AA192" s="650"/>
      <c r="AB192" s="651"/>
      <c r="AC192" s="649" t="s">
        <v>1124</v>
      </c>
      <c r="AD192" s="650"/>
      <c r="AE192" s="650"/>
      <c r="AF192" s="650"/>
      <c r="AG192" s="650"/>
      <c r="AH192" s="650"/>
      <c r="AI192" s="650"/>
      <c r="AJ192" s="651"/>
      <c r="AL192" s="649" t="str">
        <f>+AL130</f>
        <v>Zona sísmica D</v>
      </c>
      <c r="AM192" s="650"/>
      <c r="AN192" s="651"/>
      <c r="AO192" s="649" t="s">
        <v>1124</v>
      </c>
      <c r="AP192" s="650"/>
      <c r="AQ192" s="650"/>
      <c r="AR192" s="650"/>
      <c r="AS192" s="650"/>
      <c r="AT192" s="650"/>
      <c r="AU192" s="650"/>
      <c r="AV192" s="651"/>
    </row>
    <row r="193" spans="1:48" ht="22.2" customHeight="1">
      <c r="A193">
        <v>193</v>
      </c>
      <c r="B193" s="652" t="str">
        <f>+B131</f>
        <v>Categoría de terreno 1</v>
      </c>
      <c r="C193" s="652" t="s">
        <v>1118</v>
      </c>
      <c r="D193" s="652" t="s">
        <v>1119</v>
      </c>
      <c r="E193" s="654" t="s">
        <v>1120</v>
      </c>
      <c r="F193" s="655"/>
      <c r="G193" s="655"/>
      <c r="H193" s="655"/>
      <c r="I193" s="655"/>
      <c r="J193" s="655"/>
      <c r="K193" s="655"/>
      <c r="L193" s="656"/>
      <c r="N193" s="652" t="str">
        <f>+N131</f>
        <v>Categoría de terreno 1</v>
      </c>
      <c r="O193" s="652" t="s">
        <v>1118</v>
      </c>
      <c r="P193" s="652" t="s">
        <v>1119</v>
      </c>
      <c r="Q193" s="654" t="s">
        <v>1120</v>
      </c>
      <c r="R193" s="655"/>
      <c r="S193" s="655"/>
      <c r="T193" s="655"/>
      <c r="U193" s="655"/>
      <c r="V193" s="655"/>
      <c r="W193" s="655"/>
      <c r="X193" s="656"/>
      <c r="Z193" s="652" t="str">
        <f>+Z131</f>
        <v>Categoría de terreno 1</v>
      </c>
      <c r="AA193" s="652" t="s">
        <v>1118</v>
      </c>
      <c r="AB193" s="652" t="s">
        <v>1119</v>
      </c>
      <c r="AC193" s="654" t="s">
        <v>1120</v>
      </c>
      <c r="AD193" s="655"/>
      <c r="AE193" s="655"/>
      <c r="AF193" s="655"/>
      <c r="AG193" s="655"/>
      <c r="AH193" s="655"/>
      <c r="AI193" s="655"/>
      <c r="AJ193" s="656"/>
      <c r="AL193" s="652" t="str">
        <f>+AL131</f>
        <v>Categoría de terreno 1</v>
      </c>
      <c r="AM193" s="652" t="s">
        <v>1118</v>
      </c>
      <c r="AN193" s="652" t="s">
        <v>1119</v>
      </c>
      <c r="AO193" s="654" t="s">
        <v>1120</v>
      </c>
      <c r="AP193" s="655"/>
      <c r="AQ193" s="655"/>
      <c r="AR193" s="655"/>
      <c r="AS193" s="655"/>
      <c r="AT193" s="655"/>
      <c r="AU193" s="655"/>
      <c r="AV193" s="656"/>
    </row>
    <row r="194" spans="1:48" ht="22.2" customHeight="1" thickBot="1">
      <c r="A194">
        <v>194</v>
      </c>
      <c r="B194" s="653"/>
      <c r="C194" s="653"/>
      <c r="D194" s="653"/>
      <c r="E194" s="75">
        <v>0</v>
      </c>
      <c r="F194" s="76">
        <v>500</v>
      </c>
      <c r="G194" s="76">
        <v>1000</v>
      </c>
      <c r="H194" s="76">
        <v>1500</v>
      </c>
      <c r="I194" s="76">
        <v>2000</v>
      </c>
      <c r="J194" s="76">
        <v>2500</v>
      </c>
      <c r="K194" s="76">
        <v>3000</v>
      </c>
      <c r="L194" s="77">
        <v>3500</v>
      </c>
      <c r="N194" s="653"/>
      <c r="O194" s="653"/>
      <c r="P194" s="653"/>
      <c r="Q194" s="75">
        <v>0</v>
      </c>
      <c r="R194" s="76">
        <v>500</v>
      </c>
      <c r="S194" s="76">
        <v>1000</v>
      </c>
      <c r="T194" s="76">
        <v>1500</v>
      </c>
      <c r="U194" s="76">
        <v>2000</v>
      </c>
      <c r="V194" s="76">
        <v>2500</v>
      </c>
      <c r="W194" s="76">
        <v>3000</v>
      </c>
      <c r="X194" s="77">
        <v>3500</v>
      </c>
      <c r="Z194" s="653"/>
      <c r="AA194" s="653"/>
      <c r="AB194" s="653"/>
      <c r="AC194" s="75">
        <v>0</v>
      </c>
      <c r="AD194" s="76">
        <v>500</v>
      </c>
      <c r="AE194" s="76">
        <v>1000</v>
      </c>
      <c r="AF194" s="76">
        <v>1500</v>
      </c>
      <c r="AG194" s="76">
        <v>2000</v>
      </c>
      <c r="AH194" s="76">
        <v>2500</v>
      </c>
      <c r="AI194" s="76">
        <v>3000</v>
      </c>
      <c r="AJ194" s="77">
        <v>3500</v>
      </c>
      <c r="AL194" s="653"/>
      <c r="AM194" s="653"/>
      <c r="AN194" s="653"/>
      <c r="AO194" s="75">
        <v>0</v>
      </c>
      <c r="AP194" s="76">
        <v>500</v>
      </c>
      <c r="AQ194" s="76">
        <v>1000</v>
      </c>
      <c r="AR194" s="76">
        <v>1500</v>
      </c>
      <c r="AS194" s="76">
        <v>2000</v>
      </c>
      <c r="AT194" s="76">
        <v>2500</v>
      </c>
      <c r="AU194" s="76">
        <v>3000</v>
      </c>
      <c r="AV194" s="77">
        <v>3500</v>
      </c>
    </row>
    <row r="195" spans="1:48">
      <c r="A195">
        <v>195</v>
      </c>
      <c r="B195" s="661" t="str">
        <f>+B133</f>
        <v>Rango de inclinación de &gt;15° a 25°</v>
      </c>
      <c r="C195" s="659">
        <v>100</v>
      </c>
      <c r="D195" s="78" t="s">
        <v>133</v>
      </c>
      <c r="E195" s="94">
        <v>206.39</v>
      </c>
      <c r="F195" s="95">
        <v>200.11</v>
      </c>
      <c r="G195" s="95">
        <v>193.83</v>
      </c>
      <c r="H195" s="95">
        <v>187.55</v>
      </c>
      <c r="I195" s="95">
        <v>181.28</v>
      </c>
      <c r="J195" s="95">
        <v>175</v>
      </c>
      <c r="K195" s="95">
        <v>168.72</v>
      </c>
      <c r="L195" s="96">
        <v>162.44999999999999</v>
      </c>
      <c r="N195" s="661" t="str">
        <f>+N133</f>
        <v>Rango de inclinación de &gt;15° a 25°</v>
      </c>
      <c r="O195" s="659">
        <v>100</v>
      </c>
      <c r="P195" s="78" t="s">
        <v>133</v>
      </c>
      <c r="Q195" s="94">
        <v>189.15</v>
      </c>
      <c r="R195" s="95">
        <v>183</v>
      </c>
      <c r="S195" s="95">
        <v>177</v>
      </c>
      <c r="T195" s="95">
        <v>172</v>
      </c>
      <c r="U195" s="95">
        <v>166</v>
      </c>
      <c r="V195" s="95">
        <v>160</v>
      </c>
      <c r="W195" s="95">
        <v>155</v>
      </c>
      <c r="X195" s="96">
        <v>149.6</v>
      </c>
      <c r="Z195" s="661" t="str">
        <f>+Z133</f>
        <v>Rango de inclinación de &gt;15° a 25°</v>
      </c>
      <c r="AA195" s="659">
        <v>100</v>
      </c>
      <c r="AB195" s="78" t="s">
        <v>133</v>
      </c>
      <c r="AC195" s="94">
        <v>167.28</v>
      </c>
      <c r="AD195" s="95">
        <v>167</v>
      </c>
      <c r="AE195" s="95">
        <v>167</v>
      </c>
      <c r="AF195" s="95">
        <v>167</v>
      </c>
      <c r="AG195" s="95">
        <v>167</v>
      </c>
      <c r="AH195" s="95">
        <v>167</v>
      </c>
      <c r="AI195" s="95">
        <v>167</v>
      </c>
      <c r="AJ195" s="96">
        <v>167.36500000000001</v>
      </c>
      <c r="AL195" s="661" t="str">
        <f>+AL133</f>
        <v>Rango de inclinación de &gt;15° a 25°</v>
      </c>
      <c r="AM195" s="659">
        <v>100</v>
      </c>
      <c r="AN195" s="78" t="s">
        <v>133</v>
      </c>
      <c r="AO195" s="94">
        <v>202.989</v>
      </c>
      <c r="AP195" s="95">
        <v>202.83</v>
      </c>
      <c r="AQ195" s="95">
        <v>202.68</v>
      </c>
      <c r="AR195" s="95">
        <v>202.53</v>
      </c>
      <c r="AS195" s="95">
        <v>202.37</v>
      </c>
      <c r="AT195" s="95">
        <v>202.22</v>
      </c>
      <c r="AU195" s="95">
        <v>202.07</v>
      </c>
      <c r="AV195" s="96">
        <v>201.922</v>
      </c>
    </row>
    <row r="196" spans="1:48" ht="15" thickBot="1">
      <c r="A196">
        <v>196</v>
      </c>
      <c r="B196" s="662"/>
      <c r="C196" s="660"/>
      <c r="D196" s="82" t="s">
        <v>136</v>
      </c>
      <c r="E196" s="97">
        <v>225.13</v>
      </c>
      <c r="F196" s="98">
        <v>218.26</v>
      </c>
      <c r="G196" s="98">
        <v>211.39</v>
      </c>
      <c r="H196" s="98">
        <v>204.52</v>
      </c>
      <c r="I196" s="98">
        <v>197.65</v>
      </c>
      <c r="J196" s="98">
        <v>190.78</v>
      </c>
      <c r="K196" s="98">
        <v>183.91</v>
      </c>
      <c r="L196" s="99">
        <v>177.05</v>
      </c>
      <c r="N196" s="662"/>
      <c r="O196" s="660"/>
      <c r="P196" s="82" t="s">
        <v>136</v>
      </c>
      <c r="Q196" s="97">
        <v>212.2</v>
      </c>
      <c r="R196" s="98">
        <v>205</v>
      </c>
      <c r="S196" s="98">
        <v>198</v>
      </c>
      <c r="T196" s="98">
        <v>191</v>
      </c>
      <c r="U196" s="98">
        <v>184</v>
      </c>
      <c r="V196" s="98">
        <v>177</v>
      </c>
      <c r="W196" s="98">
        <v>170</v>
      </c>
      <c r="X196" s="99">
        <v>164.1</v>
      </c>
      <c r="Z196" s="662"/>
      <c r="AA196" s="660"/>
      <c r="AB196" s="82" t="s">
        <v>136</v>
      </c>
      <c r="AC196" s="97">
        <v>183.28</v>
      </c>
      <c r="AD196" s="98">
        <v>183</v>
      </c>
      <c r="AE196" s="98">
        <v>183</v>
      </c>
      <c r="AF196" s="98">
        <v>183</v>
      </c>
      <c r="AG196" s="98">
        <v>183</v>
      </c>
      <c r="AH196" s="98">
        <v>183</v>
      </c>
      <c r="AI196" s="98">
        <v>183</v>
      </c>
      <c r="AJ196" s="99">
        <v>183.304</v>
      </c>
      <c r="AL196" s="662"/>
      <c r="AM196" s="660"/>
      <c r="AN196" s="82" t="s">
        <v>136</v>
      </c>
      <c r="AO196" s="97">
        <v>223.041</v>
      </c>
      <c r="AP196" s="98">
        <v>223.04</v>
      </c>
      <c r="AQ196" s="98">
        <v>223.04</v>
      </c>
      <c r="AR196" s="98">
        <v>223.04</v>
      </c>
      <c r="AS196" s="98">
        <v>223.04</v>
      </c>
      <c r="AT196" s="98">
        <v>223.04</v>
      </c>
      <c r="AU196" s="98">
        <v>223.04</v>
      </c>
      <c r="AV196" s="99">
        <v>223.041</v>
      </c>
    </row>
    <row r="197" spans="1:48">
      <c r="A197">
        <v>197</v>
      </c>
      <c r="B197" s="662"/>
      <c r="C197" s="657">
        <f>+C195+15</f>
        <v>115</v>
      </c>
      <c r="D197" s="86" t="str">
        <f>+D195</f>
        <v>48-X</v>
      </c>
      <c r="E197" s="100">
        <v>240.46</v>
      </c>
      <c r="F197" s="101">
        <v>233.28</v>
      </c>
      <c r="G197" s="101">
        <v>226.1</v>
      </c>
      <c r="H197" s="101">
        <v>218.93</v>
      </c>
      <c r="I197" s="101">
        <v>211.75</v>
      </c>
      <c r="J197" s="101">
        <v>204.58</v>
      </c>
      <c r="K197" s="101">
        <v>197.4</v>
      </c>
      <c r="L197" s="102">
        <v>190.23</v>
      </c>
      <c r="N197" s="662"/>
      <c r="O197" s="657">
        <f>+O195+15</f>
        <v>115</v>
      </c>
      <c r="P197" s="86" t="str">
        <f>+P195</f>
        <v>48-X</v>
      </c>
      <c r="Q197" s="100">
        <v>209.06</v>
      </c>
      <c r="R197" s="101">
        <v>204</v>
      </c>
      <c r="S197" s="101">
        <v>199</v>
      </c>
      <c r="T197" s="101">
        <v>195</v>
      </c>
      <c r="U197" s="101">
        <v>190</v>
      </c>
      <c r="V197" s="101">
        <v>185</v>
      </c>
      <c r="W197" s="101">
        <v>181</v>
      </c>
      <c r="X197" s="102">
        <v>176.41</v>
      </c>
      <c r="Z197" s="662"/>
      <c r="AA197" s="657">
        <f>+AA195+15</f>
        <v>115</v>
      </c>
      <c r="AB197" s="86" t="str">
        <f>+AB195</f>
        <v>48-X</v>
      </c>
      <c r="AC197" s="100">
        <v>167.79</v>
      </c>
      <c r="AD197" s="101">
        <v>167</v>
      </c>
      <c r="AE197" s="101">
        <v>167</v>
      </c>
      <c r="AF197" s="101">
        <v>167</v>
      </c>
      <c r="AG197" s="101">
        <v>167</v>
      </c>
      <c r="AH197" s="101">
        <v>167</v>
      </c>
      <c r="AI197" s="101">
        <v>167</v>
      </c>
      <c r="AJ197" s="102">
        <v>167.24799999999999</v>
      </c>
      <c r="AL197" s="662"/>
      <c r="AM197" s="657">
        <f>+AM195+15</f>
        <v>115</v>
      </c>
      <c r="AN197" s="86" t="str">
        <f>+AN195</f>
        <v>48-X</v>
      </c>
      <c r="AO197" s="87" t="s">
        <v>1122</v>
      </c>
      <c r="AP197" s="88" t="s">
        <v>1122</v>
      </c>
      <c r="AQ197" s="101">
        <v>203.79</v>
      </c>
      <c r="AR197" s="101">
        <v>203.52</v>
      </c>
      <c r="AS197" s="101">
        <v>203.24</v>
      </c>
      <c r="AT197" s="101">
        <v>202.97</v>
      </c>
      <c r="AU197" s="101">
        <v>202.69</v>
      </c>
      <c r="AV197" s="102">
        <v>202.42400000000001</v>
      </c>
    </row>
    <row r="198" spans="1:48" ht="15" thickBot="1">
      <c r="A198">
        <v>198</v>
      </c>
      <c r="B198" s="662"/>
      <c r="C198" s="658"/>
      <c r="D198" s="90" t="str">
        <f>+D196</f>
        <v>48-XL</v>
      </c>
      <c r="E198" s="100">
        <v>264.05</v>
      </c>
      <c r="F198" s="101">
        <v>255.89</v>
      </c>
      <c r="G198" s="101">
        <v>247.73</v>
      </c>
      <c r="H198" s="101">
        <v>239.57</v>
      </c>
      <c r="I198" s="101">
        <v>231.41</v>
      </c>
      <c r="J198" s="101">
        <v>223.25</v>
      </c>
      <c r="K198" s="101">
        <v>215.09</v>
      </c>
      <c r="L198" s="102">
        <v>206.93</v>
      </c>
      <c r="N198" s="662"/>
      <c r="O198" s="658"/>
      <c r="P198" s="90" t="str">
        <f>+P196</f>
        <v>48-XL</v>
      </c>
      <c r="Q198" s="100">
        <v>251.06</v>
      </c>
      <c r="R198" s="101">
        <v>242</v>
      </c>
      <c r="S198" s="101">
        <v>234</v>
      </c>
      <c r="T198" s="101">
        <v>226</v>
      </c>
      <c r="U198" s="101">
        <v>218</v>
      </c>
      <c r="V198" s="101">
        <v>210</v>
      </c>
      <c r="W198" s="101">
        <v>202</v>
      </c>
      <c r="X198" s="102">
        <v>194.38</v>
      </c>
      <c r="Z198" s="662"/>
      <c r="AA198" s="658"/>
      <c r="AB198" s="90" t="str">
        <f>+AB196</f>
        <v>48-XL</v>
      </c>
      <c r="AC198" s="100">
        <v>212.16</v>
      </c>
      <c r="AD198" s="101">
        <v>208</v>
      </c>
      <c r="AE198" s="101">
        <v>203</v>
      </c>
      <c r="AF198" s="101">
        <v>199</v>
      </c>
      <c r="AG198" s="101">
        <v>195</v>
      </c>
      <c r="AH198" s="101">
        <v>191</v>
      </c>
      <c r="AI198" s="101">
        <v>187</v>
      </c>
      <c r="AJ198" s="102">
        <v>183.304</v>
      </c>
      <c r="AL198" s="662"/>
      <c r="AM198" s="658"/>
      <c r="AN198" s="90" t="str">
        <f>+AN196</f>
        <v>48-XL</v>
      </c>
      <c r="AO198" s="100">
        <v>223.041</v>
      </c>
      <c r="AP198" s="101">
        <v>223.04</v>
      </c>
      <c r="AQ198" s="101">
        <v>223.04</v>
      </c>
      <c r="AR198" s="101">
        <v>223.04</v>
      </c>
      <c r="AS198" s="101">
        <v>223.04</v>
      </c>
      <c r="AT198" s="101">
        <v>223.04</v>
      </c>
      <c r="AU198" s="101">
        <v>223.04</v>
      </c>
      <c r="AV198" s="102">
        <v>223.041</v>
      </c>
    </row>
    <row r="199" spans="1:48">
      <c r="A199">
        <v>199</v>
      </c>
      <c r="B199" s="662"/>
      <c r="C199" s="659">
        <f>+C197+15</f>
        <v>130</v>
      </c>
      <c r="D199" s="78" t="s">
        <v>133</v>
      </c>
      <c r="E199" s="97">
        <v>265.72000000000003</v>
      </c>
      <c r="F199" s="98">
        <v>258.70999999999998</v>
      </c>
      <c r="G199" s="98">
        <v>251.71</v>
      </c>
      <c r="H199" s="98">
        <v>244.7</v>
      </c>
      <c r="I199" s="98">
        <v>237.7</v>
      </c>
      <c r="J199" s="98">
        <v>230.69</v>
      </c>
      <c r="K199" s="98">
        <v>223.69</v>
      </c>
      <c r="L199" s="99">
        <v>216.69</v>
      </c>
      <c r="N199" s="662"/>
      <c r="O199" s="659">
        <f>+O197+15</f>
        <v>130</v>
      </c>
      <c r="P199" s="78" t="s">
        <v>133</v>
      </c>
      <c r="Q199" s="97">
        <v>223.87</v>
      </c>
      <c r="R199" s="98">
        <v>219</v>
      </c>
      <c r="S199" s="98">
        <v>216</v>
      </c>
      <c r="T199" s="98">
        <v>212</v>
      </c>
      <c r="U199" s="98">
        <v>208</v>
      </c>
      <c r="V199" s="98">
        <v>204</v>
      </c>
      <c r="W199" s="98">
        <v>200</v>
      </c>
      <c r="X199" s="99">
        <v>196.42</v>
      </c>
      <c r="Z199" s="662"/>
      <c r="AA199" s="659">
        <f>+AA197+15</f>
        <v>130</v>
      </c>
      <c r="AB199" s="78" t="s">
        <v>133</v>
      </c>
      <c r="AC199" s="83" t="s">
        <v>1122</v>
      </c>
      <c r="AD199" s="84" t="s">
        <v>1122</v>
      </c>
      <c r="AE199" s="98">
        <v>175</v>
      </c>
      <c r="AF199" s="98">
        <v>174</v>
      </c>
      <c r="AG199" s="98">
        <v>172</v>
      </c>
      <c r="AH199" s="98">
        <v>170</v>
      </c>
      <c r="AI199" s="98">
        <v>169</v>
      </c>
      <c r="AJ199" s="99">
        <v>167.363</v>
      </c>
      <c r="AL199" s="662"/>
      <c r="AM199" s="659">
        <f>+AM197+15</f>
        <v>130</v>
      </c>
      <c r="AN199" s="78" t="s">
        <v>133</v>
      </c>
      <c r="AO199" s="83" t="s">
        <v>1122</v>
      </c>
      <c r="AP199" s="84" t="s">
        <v>1122</v>
      </c>
      <c r="AQ199" s="84" t="s">
        <v>1122</v>
      </c>
      <c r="AR199" s="84" t="s">
        <v>1122</v>
      </c>
      <c r="AS199" s="84" t="s">
        <v>1122</v>
      </c>
      <c r="AT199" s="84" t="s">
        <v>1122</v>
      </c>
      <c r="AU199" s="98">
        <v>203.76</v>
      </c>
      <c r="AV199" s="99">
        <v>203.37899999999999</v>
      </c>
    </row>
    <row r="200" spans="1:48" ht="15" thickBot="1">
      <c r="A200">
        <v>200</v>
      </c>
      <c r="B200" s="662"/>
      <c r="C200" s="660"/>
      <c r="D200" s="82" t="s">
        <v>136</v>
      </c>
      <c r="E200" s="97">
        <v>269.39999999999998</v>
      </c>
      <c r="F200" s="98">
        <v>264.99</v>
      </c>
      <c r="G200" s="98">
        <v>260.58</v>
      </c>
      <c r="H200" s="98">
        <v>256.18</v>
      </c>
      <c r="I200" s="98">
        <v>251.77</v>
      </c>
      <c r="J200" s="98">
        <v>247.37</v>
      </c>
      <c r="K200" s="98">
        <v>242.96</v>
      </c>
      <c r="L200" s="99">
        <v>238.56</v>
      </c>
      <c r="N200" s="662"/>
      <c r="O200" s="660"/>
      <c r="P200" s="82" t="s">
        <v>136</v>
      </c>
      <c r="Q200" s="97">
        <v>269.39999999999998</v>
      </c>
      <c r="R200" s="98">
        <v>262</v>
      </c>
      <c r="S200" s="98">
        <v>256</v>
      </c>
      <c r="T200" s="98">
        <v>250</v>
      </c>
      <c r="U200" s="98">
        <v>243</v>
      </c>
      <c r="V200" s="98">
        <v>237</v>
      </c>
      <c r="W200" s="98">
        <v>230</v>
      </c>
      <c r="X200" s="99">
        <v>224.46</v>
      </c>
      <c r="Z200" s="662"/>
      <c r="AA200" s="660"/>
      <c r="AB200" s="82" t="s">
        <v>136</v>
      </c>
      <c r="AC200" s="97">
        <v>232.12</v>
      </c>
      <c r="AD200" s="98">
        <v>227</v>
      </c>
      <c r="AE200" s="98">
        <v>222</v>
      </c>
      <c r="AF200" s="98">
        <v>217</v>
      </c>
      <c r="AG200" s="98">
        <v>212</v>
      </c>
      <c r="AH200" s="98">
        <v>207</v>
      </c>
      <c r="AI200" s="98">
        <v>202</v>
      </c>
      <c r="AJ200" s="99">
        <v>197.84399999999999</v>
      </c>
      <c r="AL200" s="662"/>
      <c r="AM200" s="660"/>
      <c r="AN200" s="82" t="s">
        <v>136</v>
      </c>
      <c r="AO200" s="97">
        <v>224.404</v>
      </c>
      <c r="AP200" s="98">
        <v>224.49</v>
      </c>
      <c r="AQ200" s="98">
        <v>224.57</v>
      </c>
      <c r="AR200" s="98">
        <v>224.66</v>
      </c>
      <c r="AS200" s="98">
        <v>224.74</v>
      </c>
      <c r="AT200" s="98">
        <v>224.83</v>
      </c>
      <c r="AU200" s="98">
        <v>224.92</v>
      </c>
      <c r="AV200" s="99">
        <v>225.00899999999999</v>
      </c>
    </row>
    <row r="201" spans="1:48">
      <c r="A201">
        <v>201</v>
      </c>
      <c r="B201" s="662"/>
      <c r="C201" s="657">
        <f>+C199+10</f>
        <v>140</v>
      </c>
      <c r="D201" s="86" t="str">
        <f>+D199</f>
        <v>48-X</v>
      </c>
      <c r="E201" s="100">
        <v>265.54000000000002</v>
      </c>
      <c r="F201" s="101">
        <v>261.38</v>
      </c>
      <c r="G201" s="101">
        <v>257.22000000000003</v>
      </c>
      <c r="H201" s="101">
        <v>253.06</v>
      </c>
      <c r="I201" s="101">
        <v>248.9</v>
      </c>
      <c r="J201" s="101">
        <v>244.74</v>
      </c>
      <c r="K201" s="101">
        <v>240.58</v>
      </c>
      <c r="L201" s="102">
        <v>236.42</v>
      </c>
      <c r="N201" s="662"/>
      <c r="O201" s="657">
        <f>+O199+10</f>
        <v>140</v>
      </c>
      <c r="P201" s="86" t="str">
        <f>+P199</f>
        <v>48-X</v>
      </c>
      <c r="Q201" s="100">
        <v>229.82</v>
      </c>
      <c r="R201" s="101">
        <v>226</v>
      </c>
      <c r="S201" s="101">
        <v>223</v>
      </c>
      <c r="T201" s="101">
        <v>219</v>
      </c>
      <c r="U201" s="101">
        <v>216</v>
      </c>
      <c r="V201" s="101">
        <v>212</v>
      </c>
      <c r="W201" s="101">
        <v>209</v>
      </c>
      <c r="X201" s="102">
        <v>206.02</v>
      </c>
      <c r="Z201" s="662"/>
      <c r="AA201" s="657">
        <f>+AA199+10</f>
        <v>140</v>
      </c>
      <c r="AB201" s="86" t="str">
        <f>+AB199</f>
        <v>48-X</v>
      </c>
      <c r="AC201" s="87" t="s">
        <v>1122</v>
      </c>
      <c r="AD201" s="88" t="s">
        <v>1122</v>
      </c>
      <c r="AE201" s="88" t="s">
        <v>1122</v>
      </c>
      <c r="AF201" s="88" t="s">
        <v>1122</v>
      </c>
      <c r="AG201" s="101">
        <v>177</v>
      </c>
      <c r="AH201" s="101">
        <v>173</v>
      </c>
      <c r="AI201" s="101">
        <v>170</v>
      </c>
      <c r="AJ201" s="102">
        <v>167.71</v>
      </c>
      <c r="AL201" s="662"/>
      <c r="AM201" s="657">
        <f>+AM199+10</f>
        <v>140</v>
      </c>
      <c r="AN201" s="86" t="str">
        <f>+AN199</f>
        <v>48-X</v>
      </c>
      <c r="AO201" s="87" t="s">
        <v>1122</v>
      </c>
      <c r="AP201" s="88" t="s">
        <v>1122</v>
      </c>
      <c r="AQ201" s="88" t="s">
        <v>1122</v>
      </c>
      <c r="AR201" s="88" t="s">
        <v>1122</v>
      </c>
      <c r="AS201" s="88" t="s">
        <v>1122</v>
      </c>
      <c r="AT201" s="88" t="s">
        <v>1122</v>
      </c>
      <c r="AU201" s="88" t="s">
        <v>1122</v>
      </c>
      <c r="AV201" s="89" t="s">
        <v>1122</v>
      </c>
    </row>
    <row r="202" spans="1:48" ht="15" thickBot="1">
      <c r="A202">
        <v>202</v>
      </c>
      <c r="B202" s="662"/>
      <c r="C202" s="658"/>
      <c r="D202" s="90" t="str">
        <f>+D200</f>
        <v>48-XL</v>
      </c>
      <c r="E202" s="100">
        <v>266.76</v>
      </c>
      <c r="F202" s="101">
        <v>265.45</v>
      </c>
      <c r="G202" s="101">
        <v>264.14</v>
      </c>
      <c r="H202" s="101">
        <v>262.83999999999997</v>
      </c>
      <c r="I202" s="101">
        <v>261.52999999999997</v>
      </c>
      <c r="J202" s="101">
        <v>260.23</v>
      </c>
      <c r="K202" s="101">
        <v>258.92</v>
      </c>
      <c r="L202" s="102">
        <v>257.62</v>
      </c>
      <c r="N202" s="662"/>
      <c r="O202" s="658"/>
      <c r="P202" s="90" t="str">
        <f>+P200</f>
        <v>48-XL</v>
      </c>
      <c r="Q202" s="100">
        <v>261.46899999999999</v>
      </c>
      <c r="R202" s="101">
        <v>259</v>
      </c>
      <c r="S202" s="101">
        <v>256</v>
      </c>
      <c r="T202" s="101">
        <v>254</v>
      </c>
      <c r="U202" s="101">
        <v>252</v>
      </c>
      <c r="V202" s="101">
        <v>249</v>
      </c>
      <c r="W202" s="101">
        <v>247</v>
      </c>
      <c r="X202" s="102">
        <v>245.04</v>
      </c>
      <c r="Z202" s="662"/>
      <c r="AA202" s="658"/>
      <c r="AB202" s="90" t="str">
        <f>+AB200</f>
        <v>48-XL</v>
      </c>
      <c r="AC202" s="100">
        <v>241.83</v>
      </c>
      <c r="AD202" s="101">
        <v>237</v>
      </c>
      <c r="AE202" s="101">
        <v>232</v>
      </c>
      <c r="AF202" s="101">
        <v>227</v>
      </c>
      <c r="AG202" s="101">
        <v>223</v>
      </c>
      <c r="AH202" s="101">
        <v>218</v>
      </c>
      <c r="AI202" s="101">
        <v>213</v>
      </c>
      <c r="AJ202" s="102">
        <v>209.23400000000001</v>
      </c>
      <c r="AL202" s="662"/>
      <c r="AM202" s="658"/>
      <c r="AN202" s="90" t="str">
        <f>+AN200</f>
        <v>48-XL</v>
      </c>
      <c r="AO202" s="100">
        <v>226.10599999999999</v>
      </c>
      <c r="AP202" s="101">
        <v>225.66</v>
      </c>
      <c r="AQ202" s="101">
        <v>225.23</v>
      </c>
      <c r="AR202" s="101">
        <v>224.79</v>
      </c>
      <c r="AS202" s="101">
        <v>224.35</v>
      </c>
      <c r="AT202" s="101">
        <v>223.91</v>
      </c>
      <c r="AU202" s="101">
        <v>223.47</v>
      </c>
      <c r="AV202" s="102">
        <v>223.041</v>
      </c>
    </row>
    <row r="203" spans="1:48">
      <c r="A203">
        <v>203</v>
      </c>
      <c r="B203" s="662"/>
      <c r="C203" s="659">
        <f>+C201+10</f>
        <v>150</v>
      </c>
      <c r="D203" s="78" t="s">
        <v>133</v>
      </c>
      <c r="E203" s="97">
        <v>259.13</v>
      </c>
      <c r="F203" s="98">
        <v>258.63</v>
      </c>
      <c r="G203" s="98">
        <v>258.13</v>
      </c>
      <c r="H203" s="98">
        <v>257.64</v>
      </c>
      <c r="I203" s="98">
        <v>257.14</v>
      </c>
      <c r="J203" s="98">
        <v>256.64999999999998</v>
      </c>
      <c r="K203" s="98">
        <v>256.14999999999998</v>
      </c>
      <c r="L203" s="99">
        <v>255.66</v>
      </c>
      <c r="N203" s="662"/>
      <c r="O203" s="659">
        <f>+O201+10</f>
        <v>150</v>
      </c>
      <c r="P203" s="78" t="s">
        <v>133</v>
      </c>
      <c r="Q203" s="83" t="s">
        <v>1122</v>
      </c>
      <c r="R203" s="98">
        <v>236</v>
      </c>
      <c r="S203" s="98">
        <v>232</v>
      </c>
      <c r="T203" s="98">
        <v>229</v>
      </c>
      <c r="U203" s="98">
        <v>225</v>
      </c>
      <c r="V203" s="98">
        <v>222</v>
      </c>
      <c r="W203" s="98">
        <v>218</v>
      </c>
      <c r="X203" s="99">
        <v>215.03</v>
      </c>
      <c r="Z203" s="662"/>
      <c r="AA203" s="659">
        <f>+AA201+10</f>
        <v>150</v>
      </c>
      <c r="AB203" s="78" t="s">
        <v>133</v>
      </c>
      <c r="AC203" s="83" t="s">
        <v>1122</v>
      </c>
      <c r="AD203" s="84" t="s">
        <v>1122</v>
      </c>
      <c r="AE203" s="84" t="s">
        <v>1122</v>
      </c>
      <c r="AF203" s="84" t="s">
        <v>1122</v>
      </c>
      <c r="AG203" s="84" t="s">
        <v>1122</v>
      </c>
      <c r="AH203" s="84" t="s">
        <v>1122</v>
      </c>
      <c r="AI203" s="98">
        <v>174</v>
      </c>
      <c r="AJ203" s="99">
        <v>169.982</v>
      </c>
      <c r="AL203" s="662"/>
      <c r="AM203" s="659">
        <f>+AM201+10</f>
        <v>150</v>
      </c>
      <c r="AN203" s="78" t="s">
        <v>133</v>
      </c>
      <c r="AO203" s="83" t="s">
        <v>1122</v>
      </c>
      <c r="AP203" s="84" t="s">
        <v>1122</v>
      </c>
      <c r="AQ203" s="84" t="s">
        <v>1122</v>
      </c>
      <c r="AR203" s="84" t="s">
        <v>1122</v>
      </c>
      <c r="AS203" s="84" t="s">
        <v>1122</v>
      </c>
      <c r="AT203" s="84" t="s">
        <v>1122</v>
      </c>
      <c r="AU203" s="84" t="s">
        <v>1122</v>
      </c>
      <c r="AV203" s="85" t="s">
        <v>1122</v>
      </c>
    </row>
    <row r="204" spans="1:48" ht="15" thickBot="1">
      <c r="A204">
        <v>204</v>
      </c>
      <c r="B204" s="662"/>
      <c r="C204" s="660"/>
      <c r="D204" s="82" t="s">
        <v>136</v>
      </c>
      <c r="E204" s="97">
        <v>260.27999999999997</v>
      </c>
      <c r="F204" s="98">
        <v>262.14999999999998</v>
      </c>
      <c r="G204" s="98">
        <v>264.02</v>
      </c>
      <c r="H204" s="98">
        <v>265.89</v>
      </c>
      <c r="I204" s="98">
        <v>267.77</v>
      </c>
      <c r="J204" s="98">
        <v>269.64</v>
      </c>
      <c r="K204" s="98">
        <v>271.51</v>
      </c>
      <c r="L204" s="99">
        <v>273.39</v>
      </c>
      <c r="N204" s="662"/>
      <c r="O204" s="660"/>
      <c r="P204" s="82" t="s">
        <v>136</v>
      </c>
      <c r="Q204" s="97">
        <v>260.27999999999997</v>
      </c>
      <c r="R204" s="98">
        <v>260</v>
      </c>
      <c r="S204" s="98">
        <v>261</v>
      </c>
      <c r="T204" s="98">
        <v>262</v>
      </c>
      <c r="U204" s="98">
        <v>263</v>
      </c>
      <c r="V204" s="98">
        <v>263</v>
      </c>
      <c r="W204" s="98">
        <v>264</v>
      </c>
      <c r="X204" s="99">
        <v>265.20999999999998</v>
      </c>
      <c r="Z204" s="662"/>
      <c r="AA204" s="660"/>
      <c r="AB204" s="82" t="s">
        <v>136</v>
      </c>
      <c r="AC204" s="97">
        <v>250.36</v>
      </c>
      <c r="AD204" s="98">
        <v>246</v>
      </c>
      <c r="AE204" s="98">
        <v>241</v>
      </c>
      <c r="AF204" s="98">
        <v>237</v>
      </c>
      <c r="AG204" s="98">
        <v>233</v>
      </c>
      <c r="AH204" s="98">
        <v>228</v>
      </c>
      <c r="AI204" s="98">
        <v>224</v>
      </c>
      <c r="AJ204" s="99">
        <v>220.364</v>
      </c>
      <c r="AL204" s="662"/>
      <c r="AM204" s="660"/>
      <c r="AN204" s="82" t="s">
        <v>136</v>
      </c>
      <c r="AO204" s="83" t="s">
        <v>1122</v>
      </c>
      <c r="AP204" s="84" t="s">
        <v>1122</v>
      </c>
      <c r="AQ204" s="98">
        <v>227.14</v>
      </c>
      <c r="AR204" s="98">
        <v>226.32</v>
      </c>
      <c r="AS204" s="98">
        <v>225.5</v>
      </c>
      <c r="AT204" s="98">
        <v>224.68</v>
      </c>
      <c r="AU204" s="98">
        <v>223.86</v>
      </c>
      <c r="AV204" s="99">
        <v>223.041</v>
      </c>
    </row>
    <row r="205" spans="1:48">
      <c r="A205">
        <v>205</v>
      </c>
      <c r="B205" s="662"/>
      <c r="C205" s="657">
        <f>+C203+10</f>
        <v>160</v>
      </c>
      <c r="D205" s="86" t="str">
        <f>+D203</f>
        <v>48-X</v>
      </c>
      <c r="E205" s="87" t="s">
        <v>1122</v>
      </c>
      <c r="F205" s="101">
        <v>258.62</v>
      </c>
      <c r="G205" s="101">
        <v>259.64999999999998</v>
      </c>
      <c r="H205" s="101">
        <v>260.69</v>
      </c>
      <c r="I205" s="101">
        <v>261.72000000000003</v>
      </c>
      <c r="J205" s="101">
        <v>262.76</v>
      </c>
      <c r="K205" s="101">
        <v>263.79000000000002</v>
      </c>
      <c r="L205" s="102">
        <v>264.83</v>
      </c>
      <c r="N205" s="662"/>
      <c r="O205" s="657">
        <f>+O203+10</f>
        <v>160</v>
      </c>
      <c r="P205" s="86" t="str">
        <f>+P203</f>
        <v>48-X</v>
      </c>
      <c r="Q205" s="87" t="s">
        <v>1122</v>
      </c>
      <c r="R205" s="88" t="s">
        <v>1122</v>
      </c>
      <c r="S205" s="88" t="s">
        <v>1122</v>
      </c>
      <c r="T205" s="101">
        <v>235</v>
      </c>
      <c r="U205" s="101">
        <v>232</v>
      </c>
      <c r="V205" s="101">
        <v>228</v>
      </c>
      <c r="W205" s="101">
        <v>224</v>
      </c>
      <c r="X205" s="102">
        <v>221.15299999999999</v>
      </c>
      <c r="Z205" s="662"/>
      <c r="AA205" s="657">
        <f>+AA203+10</f>
        <v>160</v>
      </c>
      <c r="AB205" s="86" t="str">
        <f>+AB203</f>
        <v>48-X</v>
      </c>
      <c r="AC205" s="87" t="s">
        <v>1122</v>
      </c>
      <c r="AD205" s="88" t="s">
        <v>1122</v>
      </c>
      <c r="AE205" s="88" t="s">
        <v>1122</v>
      </c>
      <c r="AF205" s="88" t="s">
        <v>1122</v>
      </c>
      <c r="AG205" s="88" t="s">
        <v>1122</v>
      </c>
      <c r="AH205" s="88" t="s">
        <v>1122</v>
      </c>
      <c r="AI205" s="88" t="s">
        <v>1122</v>
      </c>
      <c r="AJ205" s="89" t="s">
        <v>1122</v>
      </c>
      <c r="AL205" s="662"/>
      <c r="AM205" s="657">
        <f>+AM203+10</f>
        <v>160</v>
      </c>
      <c r="AN205" s="86" t="str">
        <f>+AN203</f>
        <v>48-X</v>
      </c>
      <c r="AO205" s="87" t="s">
        <v>1122</v>
      </c>
      <c r="AP205" s="88" t="s">
        <v>1122</v>
      </c>
      <c r="AQ205" s="88" t="s">
        <v>1122</v>
      </c>
      <c r="AR205" s="88" t="s">
        <v>1122</v>
      </c>
      <c r="AS205" s="88" t="s">
        <v>1122</v>
      </c>
      <c r="AT205" s="88" t="s">
        <v>1122</v>
      </c>
      <c r="AU205" s="88" t="s">
        <v>1122</v>
      </c>
      <c r="AV205" s="89" t="s">
        <v>1122</v>
      </c>
    </row>
    <row r="206" spans="1:48" ht="15" thickBot="1">
      <c r="A206">
        <v>206</v>
      </c>
      <c r="B206" s="662"/>
      <c r="C206" s="658"/>
      <c r="D206" s="90" t="str">
        <f>+D204</f>
        <v>48-XL</v>
      </c>
      <c r="E206" s="87" t="s">
        <v>1122</v>
      </c>
      <c r="F206" s="101">
        <v>260.39999999999998</v>
      </c>
      <c r="G206" s="101">
        <v>262.11</v>
      </c>
      <c r="H206" s="101">
        <v>263.82</v>
      </c>
      <c r="I206" s="101">
        <v>265.52999999999997</v>
      </c>
      <c r="J206" s="101">
        <v>267.24</v>
      </c>
      <c r="K206" s="101">
        <v>268.95</v>
      </c>
      <c r="L206" s="102">
        <v>270.66000000000003</v>
      </c>
      <c r="N206" s="662"/>
      <c r="O206" s="658"/>
      <c r="P206" s="90" t="str">
        <f>+P204</f>
        <v>48-XL</v>
      </c>
      <c r="Q206" s="87" t="s">
        <v>1122</v>
      </c>
      <c r="R206" s="101">
        <v>259</v>
      </c>
      <c r="S206" s="101">
        <v>260</v>
      </c>
      <c r="T206" s="101">
        <v>261</v>
      </c>
      <c r="U206" s="101">
        <v>262</v>
      </c>
      <c r="V206" s="101">
        <v>263</v>
      </c>
      <c r="W206" s="101">
        <v>264</v>
      </c>
      <c r="X206" s="102">
        <v>266.13</v>
      </c>
      <c r="Z206" s="662"/>
      <c r="AA206" s="658"/>
      <c r="AB206" s="90" t="str">
        <f>+AB204</f>
        <v>48-XL</v>
      </c>
      <c r="AC206" s="87" t="s">
        <v>1122</v>
      </c>
      <c r="AD206" s="88" t="s">
        <v>1122</v>
      </c>
      <c r="AE206" s="101">
        <v>249</v>
      </c>
      <c r="AF206" s="101">
        <v>245</v>
      </c>
      <c r="AG206" s="101">
        <v>241</v>
      </c>
      <c r="AH206" s="101">
        <v>237</v>
      </c>
      <c r="AI206" s="101">
        <v>233</v>
      </c>
      <c r="AJ206" s="102">
        <v>229.31399999999999</v>
      </c>
      <c r="AL206" s="662"/>
      <c r="AM206" s="658"/>
      <c r="AN206" s="90" t="str">
        <f>+AN204</f>
        <v>48-XL</v>
      </c>
      <c r="AO206" s="87" t="s">
        <v>1122</v>
      </c>
      <c r="AP206" s="88" t="s">
        <v>1122</v>
      </c>
      <c r="AQ206" s="88" t="s">
        <v>1122</v>
      </c>
      <c r="AR206" s="88" t="s">
        <v>1122</v>
      </c>
      <c r="AS206" s="101">
        <v>229.71</v>
      </c>
      <c r="AT206" s="101">
        <v>227.86</v>
      </c>
      <c r="AU206" s="101">
        <v>226.01</v>
      </c>
      <c r="AV206" s="102">
        <v>224.16200000000001</v>
      </c>
    </row>
    <row r="207" spans="1:48">
      <c r="A207">
        <v>207</v>
      </c>
      <c r="B207" s="662"/>
      <c r="C207" s="659">
        <f>+C205+10</f>
        <v>170</v>
      </c>
      <c r="D207" s="78" t="s">
        <v>133</v>
      </c>
      <c r="E207" s="83" t="s">
        <v>1122</v>
      </c>
      <c r="F207" s="84" t="s">
        <v>1122</v>
      </c>
      <c r="G207" s="84" t="s">
        <v>1122</v>
      </c>
      <c r="H207" s="98">
        <v>258.56</v>
      </c>
      <c r="I207" s="98">
        <v>260.24</v>
      </c>
      <c r="J207" s="98">
        <v>261.93</v>
      </c>
      <c r="K207" s="98">
        <v>263.62</v>
      </c>
      <c r="L207" s="99">
        <v>265.31</v>
      </c>
      <c r="N207" s="662"/>
      <c r="O207" s="659">
        <f>+O205+10</f>
        <v>170</v>
      </c>
      <c r="P207" s="78" t="s">
        <v>133</v>
      </c>
      <c r="Q207" s="83" t="s">
        <v>1122</v>
      </c>
      <c r="R207" s="84" t="s">
        <v>1122</v>
      </c>
      <c r="S207" s="84" t="s">
        <v>1122</v>
      </c>
      <c r="T207" s="84" t="s">
        <v>1122</v>
      </c>
      <c r="U207" s="84" t="s">
        <v>1122</v>
      </c>
      <c r="V207" s="98">
        <v>235</v>
      </c>
      <c r="W207" s="98">
        <v>232</v>
      </c>
      <c r="X207" s="99">
        <v>229.1</v>
      </c>
      <c r="Z207" s="662"/>
      <c r="AA207" s="659">
        <f>+AA205+10</f>
        <v>170</v>
      </c>
      <c r="AB207" s="78" t="s">
        <v>133</v>
      </c>
      <c r="AC207" s="83" t="s">
        <v>1122</v>
      </c>
      <c r="AD207" s="84" t="s">
        <v>1122</v>
      </c>
      <c r="AE207" s="84" t="s">
        <v>1122</v>
      </c>
      <c r="AF207" s="84" t="s">
        <v>1122</v>
      </c>
      <c r="AG207" s="84" t="s">
        <v>1122</v>
      </c>
      <c r="AH207" s="84" t="s">
        <v>1122</v>
      </c>
      <c r="AI207" s="84" t="s">
        <v>1122</v>
      </c>
      <c r="AJ207" s="85" t="s">
        <v>1122</v>
      </c>
      <c r="AL207" s="662"/>
      <c r="AM207" s="659">
        <f>+AM205+10</f>
        <v>170</v>
      </c>
      <c r="AN207" s="78" t="s">
        <v>133</v>
      </c>
      <c r="AO207" s="83" t="s">
        <v>1122</v>
      </c>
      <c r="AP207" s="84" t="s">
        <v>1122</v>
      </c>
      <c r="AQ207" s="84" t="s">
        <v>1122</v>
      </c>
      <c r="AR207" s="84" t="s">
        <v>1122</v>
      </c>
      <c r="AS207" s="84" t="s">
        <v>1122</v>
      </c>
      <c r="AT207" s="84" t="s">
        <v>1122</v>
      </c>
      <c r="AU207" s="84" t="s">
        <v>1122</v>
      </c>
      <c r="AV207" s="85" t="s">
        <v>1122</v>
      </c>
    </row>
    <row r="208" spans="1:48" ht="15" thickBot="1">
      <c r="A208">
        <v>208</v>
      </c>
      <c r="B208" s="662"/>
      <c r="C208" s="660"/>
      <c r="D208" s="82" t="s">
        <v>136</v>
      </c>
      <c r="E208" s="83" t="s">
        <v>1122</v>
      </c>
      <c r="F208" s="84" t="s">
        <v>1122</v>
      </c>
      <c r="G208" s="84" t="s">
        <v>1122</v>
      </c>
      <c r="H208" s="98">
        <v>262.33999999999997</v>
      </c>
      <c r="I208" s="98">
        <v>263.61</v>
      </c>
      <c r="J208" s="98">
        <v>264.87</v>
      </c>
      <c r="K208" s="98">
        <v>266.13</v>
      </c>
      <c r="L208" s="99">
        <v>267.39999999999998</v>
      </c>
      <c r="N208" s="662"/>
      <c r="O208" s="660"/>
      <c r="P208" s="82" t="s">
        <v>136</v>
      </c>
      <c r="Q208" s="83" t="s">
        <v>1122</v>
      </c>
      <c r="R208" s="84" t="s">
        <v>1122</v>
      </c>
      <c r="S208" s="84" t="s">
        <v>1122</v>
      </c>
      <c r="T208" s="98">
        <v>258</v>
      </c>
      <c r="U208" s="98">
        <v>260</v>
      </c>
      <c r="V208" s="98">
        <v>261</v>
      </c>
      <c r="W208" s="98">
        <v>263</v>
      </c>
      <c r="X208" s="99">
        <v>264.74599999999998</v>
      </c>
      <c r="Z208" s="662"/>
      <c r="AA208" s="660"/>
      <c r="AB208" s="82" t="s">
        <v>136</v>
      </c>
      <c r="AC208" s="83" t="s">
        <v>1122</v>
      </c>
      <c r="AD208" s="84" t="s">
        <v>1122</v>
      </c>
      <c r="AE208" s="84" t="s">
        <v>1122</v>
      </c>
      <c r="AF208" s="84" t="s">
        <v>1122</v>
      </c>
      <c r="AG208" s="98">
        <v>246</v>
      </c>
      <c r="AH208" s="98">
        <v>244</v>
      </c>
      <c r="AI208" s="98">
        <v>242</v>
      </c>
      <c r="AJ208" s="99">
        <v>240.71600000000001</v>
      </c>
      <c r="AL208" s="662"/>
      <c r="AM208" s="660"/>
      <c r="AN208" s="82" t="s">
        <v>136</v>
      </c>
      <c r="AO208" s="83" t="s">
        <v>1122</v>
      </c>
      <c r="AP208" s="84" t="s">
        <v>1122</v>
      </c>
      <c r="AQ208" s="84" t="s">
        <v>1122</v>
      </c>
      <c r="AR208" s="84" t="s">
        <v>1122</v>
      </c>
      <c r="AS208" s="84" t="s">
        <v>1122</v>
      </c>
      <c r="AT208" s="84" t="s">
        <v>1122</v>
      </c>
      <c r="AU208" s="98">
        <v>228.54</v>
      </c>
      <c r="AV208" s="99">
        <v>225.613</v>
      </c>
    </row>
    <row r="209" spans="1:48">
      <c r="A209">
        <v>209</v>
      </c>
      <c r="B209" s="662"/>
      <c r="C209" s="657">
        <f>+C207+10</f>
        <v>180</v>
      </c>
      <c r="D209" s="86" t="str">
        <f>+D207</f>
        <v>48-X</v>
      </c>
      <c r="E209" s="87" t="s">
        <v>1122</v>
      </c>
      <c r="F209" s="88" t="s">
        <v>1122</v>
      </c>
      <c r="G209" s="88" t="s">
        <v>1122</v>
      </c>
      <c r="H209" s="88" t="s">
        <v>1122</v>
      </c>
      <c r="I209" s="88" t="s">
        <v>1122</v>
      </c>
      <c r="J209" s="101">
        <v>258.55</v>
      </c>
      <c r="K209" s="101">
        <v>259.97000000000003</v>
      </c>
      <c r="L209" s="102">
        <v>261.39999999999998</v>
      </c>
      <c r="N209" s="662"/>
      <c r="O209" s="657">
        <f>+O207+10</f>
        <v>180</v>
      </c>
      <c r="P209" s="86" t="str">
        <f>+P207</f>
        <v>48-X</v>
      </c>
      <c r="Q209" s="87" t="s">
        <v>1122</v>
      </c>
      <c r="R209" s="88" t="s">
        <v>1122</v>
      </c>
      <c r="S209" s="88" t="s">
        <v>1122</v>
      </c>
      <c r="T209" s="88" t="s">
        <v>1122</v>
      </c>
      <c r="U209" s="88" t="s">
        <v>1122</v>
      </c>
      <c r="V209" s="88" t="s">
        <v>1122</v>
      </c>
      <c r="W209" s="88" t="s">
        <v>1122</v>
      </c>
      <c r="X209" s="102">
        <v>237.47</v>
      </c>
      <c r="Z209" s="662"/>
      <c r="AA209" s="657">
        <f>+AA207+10</f>
        <v>180</v>
      </c>
      <c r="AB209" s="86" t="str">
        <f>+AB207</f>
        <v>48-X</v>
      </c>
      <c r="AC209" s="87" t="s">
        <v>1122</v>
      </c>
      <c r="AD209" s="88" t="s">
        <v>1122</v>
      </c>
      <c r="AE209" s="88" t="s">
        <v>1122</v>
      </c>
      <c r="AF209" s="88" t="s">
        <v>1122</v>
      </c>
      <c r="AG209" s="88" t="s">
        <v>1122</v>
      </c>
      <c r="AH209" s="88" t="s">
        <v>1122</v>
      </c>
      <c r="AI209" s="88" t="s">
        <v>1122</v>
      </c>
      <c r="AJ209" s="89" t="s">
        <v>1122</v>
      </c>
      <c r="AL209" s="662"/>
      <c r="AM209" s="657">
        <f>+AM207+10</f>
        <v>180</v>
      </c>
      <c r="AN209" s="86" t="str">
        <f>+AN207</f>
        <v>48-X</v>
      </c>
      <c r="AO209" s="87" t="s">
        <v>1122</v>
      </c>
      <c r="AP209" s="88" t="s">
        <v>1122</v>
      </c>
      <c r="AQ209" s="88" t="s">
        <v>1122</v>
      </c>
      <c r="AR209" s="88" t="s">
        <v>1122</v>
      </c>
      <c r="AS209" s="88" t="s">
        <v>1122</v>
      </c>
      <c r="AT209" s="88" t="s">
        <v>1122</v>
      </c>
      <c r="AU209" s="88" t="s">
        <v>1122</v>
      </c>
      <c r="AV209" s="89" t="s">
        <v>1122</v>
      </c>
    </row>
    <row r="210" spans="1:48" ht="15" thickBot="1">
      <c r="A210">
        <v>210</v>
      </c>
      <c r="B210" s="662"/>
      <c r="C210" s="658"/>
      <c r="D210" s="90" t="str">
        <f>+D208</f>
        <v>48-XL</v>
      </c>
      <c r="E210" s="87" t="s">
        <v>1122</v>
      </c>
      <c r="F210" s="88" t="s">
        <v>1122</v>
      </c>
      <c r="G210" s="88" t="s">
        <v>1122</v>
      </c>
      <c r="H210" s="88" t="s">
        <v>1122</v>
      </c>
      <c r="I210" s="88" t="s">
        <v>1122</v>
      </c>
      <c r="J210" s="101">
        <v>262.95999999999998</v>
      </c>
      <c r="K210" s="101">
        <v>264.13</v>
      </c>
      <c r="L210" s="102">
        <v>265.31</v>
      </c>
      <c r="N210" s="662"/>
      <c r="O210" s="658"/>
      <c r="P210" s="90" t="str">
        <f>+P208</f>
        <v>48-XL</v>
      </c>
      <c r="Q210" s="87" t="s">
        <v>1122</v>
      </c>
      <c r="R210" s="88" t="s">
        <v>1122</v>
      </c>
      <c r="S210" s="88" t="s">
        <v>1122</v>
      </c>
      <c r="T210" s="88" t="s">
        <v>1122</v>
      </c>
      <c r="U210" s="88" t="s">
        <v>1122</v>
      </c>
      <c r="V210" s="101">
        <v>261</v>
      </c>
      <c r="W210" s="101">
        <v>263</v>
      </c>
      <c r="X210" s="102">
        <v>265.31299999999999</v>
      </c>
      <c r="Z210" s="662"/>
      <c r="AA210" s="658"/>
      <c r="AB210" s="90" t="str">
        <f>+AB208</f>
        <v>48-XL</v>
      </c>
      <c r="AC210" s="87" t="s">
        <v>1122</v>
      </c>
      <c r="AD210" s="88" t="s">
        <v>1122</v>
      </c>
      <c r="AE210" s="88" t="s">
        <v>1122</v>
      </c>
      <c r="AF210" s="88" t="s">
        <v>1122</v>
      </c>
      <c r="AG210" s="88" t="s">
        <v>1122</v>
      </c>
      <c r="AH210" s="88" t="s">
        <v>1122</v>
      </c>
      <c r="AI210" s="101">
        <v>247</v>
      </c>
      <c r="AJ210" s="102">
        <v>247.28</v>
      </c>
      <c r="AL210" s="662"/>
      <c r="AM210" s="658"/>
      <c r="AN210" s="90" t="str">
        <f>+AN208</f>
        <v>48-XL</v>
      </c>
      <c r="AO210" s="87" t="s">
        <v>1122</v>
      </c>
      <c r="AP210" s="88" t="s">
        <v>1122</v>
      </c>
      <c r="AQ210" s="88" t="s">
        <v>1122</v>
      </c>
      <c r="AR210" s="88" t="s">
        <v>1122</v>
      </c>
      <c r="AS210" s="88" t="s">
        <v>1122</v>
      </c>
      <c r="AT210" s="88" t="s">
        <v>1122</v>
      </c>
      <c r="AU210" s="88" t="s">
        <v>1122</v>
      </c>
      <c r="AV210" s="89" t="s">
        <v>1122</v>
      </c>
    </row>
    <row r="211" spans="1:48">
      <c r="A211">
        <v>211</v>
      </c>
      <c r="B211" s="662"/>
      <c r="C211" s="659">
        <f>+C209+10</f>
        <v>190</v>
      </c>
      <c r="D211" s="78" t="s">
        <v>133</v>
      </c>
      <c r="E211" s="83" t="s">
        <v>1122</v>
      </c>
      <c r="F211" s="84" t="s">
        <v>1122</v>
      </c>
      <c r="G211" s="84" t="s">
        <v>1122</v>
      </c>
      <c r="H211" s="84" t="s">
        <v>1122</v>
      </c>
      <c r="I211" s="84" t="s">
        <v>1122</v>
      </c>
      <c r="J211" s="84" t="s">
        <v>1122</v>
      </c>
      <c r="K211" s="84" t="s">
        <v>1122</v>
      </c>
      <c r="L211" s="99">
        <v>260.41000000000003</v>
      </c>
      <c r="N211" s="662"/>
      <c r="O211" s="659">
        <f>+O209+10</f>
        <v>190</v>
      </c>
      <c r="P211" s="78" t="s">
        <v>133</v>
      </c>
      <c r="Q211" s="83" t="s">
        <v>1122</v>
      </c>
      <c r="R211" s="84" t="s">
        <v>1122</v>
      </c>
      <c r="S211" s="84" t="s">
        <v>1122</v>
      </c>
      <c r="T211" s="84" t="s">
        <v>1122</v>
      </c>
      <c r="U211" s="84" t="s">
        <v>1122</v>
      </c>
      <c r="V211" s="84" t="s">
        <v>1122</v>
      </c>
      <c r="W211" s="84" t="s">
        <v>1122</v>
      </c>
      <c r="X211" s="99" t="s">
        <v>1122</v>
      </c>
      <c r="Z211" s="662"/>
      <c r="AA211" s="659">
        <f>+AA209+10</f>
        <v>190</v>
      </c>
      <c r="AB211" s="78" t="s">
        <v>133</v>
      </c>
      <c r="AC211" s="83" t="s">
        <v>1122</v>
      </c>
      <c r="AD211" s="84" t="s">
        <v>1122</v>
      </c>
      <c r="AE211" s="84" t="s">
        <v>1122</v>
      </c>
      <c r="AF211" s="84" t="s">
        <v>1122</v>
      </c>
      <c r="AG211" s="84" t="s">
        <v>1122</v>
      </c>
      <c r="AH211" s="84" t="s">
        <v>1122</v>
      </c>
      <c r="AI211" s="84" t="s">
        <v>1122</v>
      </c>
      <c r="AJ211" s="99" t="s">
        <v>1122</v>
      </c>
      <c r="AL211" s="662"/>
      <c r="AM211" s="659">
        <f>+AM209+10</f>
        <v>190</v>
      </c>
      <c r="AN211" s="78" t="s">
        <v>133</v>
      </c>
      <c r="AO211" s="83" t="s">
        <v>1122</v>
      </c>
      <c r="AP211" s="84" t="s">
        <v>1122</v>
      </c>
      <c r="AQ211" s="84" t="s">
        <v>1122</v>
      </c>
      <c r="AR211" s="84" t="s">
        <v>1122</v>
      </c>
      <c r="AS211" s="84" t="s">
        <v>1122</v>
      </c>
      <c r="AT211" s="84" t="s">
        <v>1122</v>
      </c>
      <c r="AU211" s="84" t="s">
        <v>1122</v>
      </c>
      <c r="AV211" s="85" t="s">
        <v>1122</v>
      </c>
    </row>
    <row r="212" spans="1:48" ht="15" thickBot="1">
      <c r="A212">
        <v>212</v>
      </c>
      <c r="B212" s="662"/>
      <c r="C212" s="660"/>
      <c r="D212" s="82" t="s">
        <v>136</v>
      </c>
      <c r="E212" s="83" t="s">
        <v>1122</v>
      </c>
      <c r="F212" s="84" t="s">
        <v>1122</v>
      </c>
      <c r="G212" s="84" t="s">
        <v>1122</v>
      </c>
      <c r="H212" s="84" t="s">
        <v>1122</v>
      </c>
      <c r="I212" s="84" t="s">
        <v>1122</v>
      </c>
      <c r="J212" s="84" t="s">
        <v>1122</v>
      </c>
      <c r="K212" s="84" t="s">
        <v>1122</v>
      </c>
      <c r="L212" s="99">
        <v>261.54000000000002</v>
      </c>
      <c r="N212" s="662"/>
      <c r="O212" s="660"/>
      <c r="P212" s="82" t="s">
        <v>136</v>
      </c>
      <c r="Q212" s="83" t="s">
        <v>1122</v>
      </c>
      <c r="R212" s="84" t="s">
        <v>1122</v>
      </c>
      <c r="S212" s="84" t="s">
        <v>1122</v>
      </c>
      <c r="T212" s="84" t="s">
        <v>1122</v>
      </c>
      <c r="U212" s="84" t="s">
        <v>1122</v>
      </c>
      <c r="V212" s="84" t="s">
        <v>1122</v>
      </c>
      <c r="W212" s="84" t="s">
        <v>1122</v>
      </c>
      <c r="X212" s="99">
        <v>260.82</v>
      </c>
      <c r="Z212" s="662"/>
      <c r="AA212" s="660"/>
      <c r="AB212" s="82" t="s">
        <v>136</v>
      </c>
      <c r="AC212" s="83" t="s">
        <v>1122</v>
      </c>
      <c r="AD212" s="84" t="s">
        <v>1122</v>
      </c>
      <c r="AE212" s="84" t="s">
        <v>1122</v>
      </c>
      <c r="AF212" s="84" t="s">
        <v>1122</v>
      </c>
      <c r="AG212" s="84" t="s">
        <v>1122</v>
      </c>
      <c r="AH212" s="84" t="s">
        <v>1122</v>
      </c>
      <c r="AI212" s="84" t="s">
        <v>1122</v>
      </c>
      <c r="AJ212" s="99">
        <v>257.54399999999998</v>
      </c>
      <c r="AL212" s="662"/>
      <c r="AM212" s="660"/>
      <c r="AN212" s="82" t="s">
        <v>136</v>
      </c>
      <c r="AO212" s="83" t="s">
        <v>1122</v>
      </c>
      <c r="AP212" s="84" t="s">
        <v>1122</v>
      </c>
      <c r="AQ212" s="84" t="s">
        <v>1122</v>
      </c>
      <c r="AR212" s="84" t="s">
        <v>1122</v>
      </c>
      <c r="AS212" s="84" t="s">
        <v>1122</v>
      </c>
      <c r="AT212" s="84" t="s">
        <v>1122</v>
      </c>
      <c r="AU212" s="84" t="s">
        <v>1122</v>
      </c>
      <c r="AV212" s="85" t="s">
        <v>1122</v>
      </c>
    </row>
    <row r="213" spans="1:48">
      <c r="A213">
        <v>213</v>
      </c>
      <c r="B213" s="662"/>
      <c r="C213" s="657">
        <f>+C211+10</f>
        <v>200</v>
      </c>
      <c r="D213" s="86" t="str">
        <f>+D211</f>
        <v>48-X</v>
      </c>
      <c r="E213" s="87" t="s">
        <v>1122</v>
      </c>
      <c r="F213" s="88" t="s">
        <v>1122</v>
      </c>
      <c r="G213" s="88" t="s">
        <v>1122</v>
      </c>
      <c r="H213" s="88" t="s">
        <v>1122</v>
      </c>
      <c r="I213" s="88" t="s">
        <v>1122</v>
      </c>
      <c r="J213" s="88" t="s">
        <v>1122</v>
      </c>
      <c r="K213" s="88" t="s">
        <v>1122</v>
      </c>
      <c r="L213" s="89" t="s">
        <v>1122</v>
      </c>
      <c r="N213" s="662"/>
      <c r="O213" s="657">
        <f>+O211+10</f>
        <v>200</v>
      </c>
      <c r="P213" s="86" t="str">
        <f>+P211</f>
        <v>48-X</v>
      </c>
      <c r="Q213" s="87" t="s">
        <v>1122</v>
      </c>
      <c r="R213" s="88" t="s">
        <v>1122</v>
      </c>
      <c r="S213" s="88" t="s">
        <v>1122</v>
      </c>
      <c r="T213" s="88" t="s">
        <v>1122</v>
      </c>
      <c r="U213" s="88" t="s">
        <v>1122</v>
      </c>
      <c r="V213" s="88" t="s">
        <v>1122</v>
      </c>
      <c r="W213" s="88" t="s">
        <v>1122</v>
      </c>
      <c r="X213" s="89" t="s">
        <v>1122</v>
      </c>
      <c r="Z213" s="662"/>
      <c r="AA213" s="657">
        <f>+AA211+10</f>
        <v>200</v>
      </c>
      <c r="AB213" s="86" t="str">
        <f>+AB211</f>
        <v>48-X</v>
      </c>
      <c r="AC213" s="87" t="s">
        <v>1122</v>
      </c>
      <c r="AD213" s="88" t="s">
        <v>1122</v>
      </c>
      <c r="AE213" s="88" t="s">
        <v>1122</v>
      </c>
      <c r="AF213" s="88" t="s">
        <v>1122</v>
      </c>
      <c r="AG213" s="88" t="s">
        <v>1122</v>
      </c>
      <c r="AH213" s="88" t="s">
        <v>1122</v>
      </c>
      <c r="AI213" s="88" t="s">
        <v>1122</v>
      </c>
      <c r="AJ213" s="89" t="s">
        <v>1122</v>
      </c>
      <c r="AL213" s="662"/>
      <c r="AM213" s="657">
        <f>+AM211+10</f>
        <v>200</v>
      </c>
      <c r="AN213" s="86" t="str">
        <f>+AN211</f>
        <v>48-X</v>
      </c>
      <c r="AO213" s="87" t="s">
        <v>1122</v>
      </c>
      <c r="AP213" s="88" t="s">
        <v>1122</v>
      </c>
      <c r="AQ213" s="88" t="s">
        <v>1122</v>
      </c>
      <c r="AR213" s="88" t="s">
        <v>1122</v>
      </c>
      <c r="AS213" s="88" t="s">
        <v>1122</v>
      </c>
      <c r="AT213" s="88" t="s">
        <v>1122</v>
      </c>
      <c r="AU213" s="88" t="s">
        <v>1122</v>
      </c>
      <c r="AV213" s="89" t="s">
        <v>1122</v>
      </c>
    </row>
    <row r="214" spans="1:48" ht="15" thickBot="1">
      <c r="A214">
        <v>214</v>
      </c>
      <c r="B214" s="663"/>
      <c r="C214" s="658"/>
      <c r="D214" s="90" t="str">
        <f>+D212</f>
        <v>48-XL</v>
      </c>
      <c r="E214" s="91" t="s">
        <v>1122</v>
      </c>
      <c r="F214" s="92" t="s">
        <v>1122</v>
      </c>
      <c r="G214" s="92" t="s">
        <v>1122</v>
      </c>
      <c r="H214" s="92" t="s">
        <v>1122</v>
      </c>
      <c r="I214" s="92" t="s">
        <v>1122</v>
      </c>
      <c r="J214" s="92" t="s">
        <v>1122</v>
      </c>
      <c r="K214" s="92" t="s">
        <v>1122</v>
      </c>
      <c r="L214" s="93" t="s">
        <v>1122</v>
      </c>
      <c r="N214" s="663"/>
      <c r="O214" s="658"/>
      <c r="P214" s="90" t="str">
        <f>+P212</f>
        <v>48-XL</v>
      </c>
      <c r="Q214" s="91" t="s">
        <v>1122</v>
      </c>
      <c r="R214" s="92" t="s">
        <v>1122</v>
      </c>
      <c r="S214" s="92" t="s">
        <v>1122</v>
      </c>
      <c r="T214" s="92" t="s">
        <v>1122</v>
      </c>
      <c r="U214" s="92" t="s">
        <v>1122</v>
      </c>
      <c r="V214" s="92" t="s">
        <v>1122</v>
      </c>
      <c r="W214" s="92" t="s">
        <v>1122</v>
      </c>
      <c r="X214" s="93" t="s">
        <v>1122</v>
      </c>
      <c r="Z214" s="663"/>
      <c r="AA214" s="658"/>
      <c r="AB214" s="90" t="str">
        <f>+AB212</f>
        <v>48-XL</v>
      </c>
      <c r="AC214" s="91" t="s">
        <v>1122</v>
      </c>
      <c r="AD214" s="92" t="s">
        <v>1122</v>
      </c>
      <c r="AE214" s="92" t="s">
        <v>1122</v>
      </c>
      <c r="AF214" s="92" t="s">
        <v>1122</v>
      </c>
      <c r="AG214" s="92" t="s">
        <v>1122</v>
      </c>
      <c r="AH214" s="92" t="s">
        <v>1122</v>
      </c>
      <c r="AI214" s="92" t="s">
        <v>1122</v>
      </c>
      <c r="AJ214" s="93" t="s">
        <v>1122</v>
      </c>
      <c r="AL214" s="663"/>
      <c r="AM214" s="658"/>
      <c r="AN214" s="90" t="str">
        <f>+AN212</f>
        <v>48-XL</v>
      </c>
      <c r="AO214" s="91" t="s">
        <v>1122</v>
      </c>
      <c r="AP214" s="92" t="s">
        <v>1122</v>
      </c>
      <c r="AQ214" s="92" t="s">
        <v>1122</v>
      </c>
      <c r="AR214" s="92" t="s">
        <v>1122</v>
      </c>
      <c r="AS214" s="92" t="s">
        <v>1122</v>
      </c>
      <c r="AT214" s="92" t="s">
        <v>1122</v>
      </c>
      <c r="AU214" s="92" t="s">
        <v>1122</v>
      </c>
      <c r="AV214" s="93" t="s">
        <v>1122</v>
      </c>
    </row>
    <row r="215" spans="1:48">
      <c r="A215">
        <v>215</v>
      </c>
    </row>
    <row r="216" spans="1:48">
      <c r="A216">
        <v>216</v>
      </c>
    </row>
    <row r="217" spans="1:48">
      <c r="A217">
        <v>217</v>
      </c>
    </row>
    <row r="218" spans="1:48">
      <c r="A218">
        <v>218</v>
      </c>
    </row>
    <row r="219" spans="1:48">
      <c r="A219">
        <v>219</v>
      </c>
    </row>
    <row r="220" spans="1:48">
      <c r="A220">
        <v>220</v>
      </c>
    </row>
    <row r="221" spans="1:48">
      <c r="A221">
        <v>221</v>
      </c>
    </row>
    <row r="222" spans="1:48" ht="15" thickBot="1">
      <c r="A222">
        <v>222</v>
      </c>
    </row>
    <row r="223" spans="1:48" ht="18.600000000000001" thickBot="1">
      <c r="A223">
        <v>223</v>
      </c>
      <c r="B223" s="649" t="str">
        <f>+B130</f>
        <v>Zona sísmica A</v>
      </c>
      <c r="C223" s="650"/>
      <c r="D223" s="651"/>
      <c r="E223" s="649" t="s">
        <v>1125</v>
      </c>
      <c r="F223" s="650"/>
      <c r="G223" s="650"/>
      <c r="H223" s="650"/>
      <c r="I223" s="650"/>
      <c r="J223" s="650"/>
      <c r="K223" s="650"/>
      <c r="L223" s="651"/>
      <c r="N223" s="649" t="str">
        <f>+N130</f>
        <v>Zona sísmica B</v>
      </c>
      <c r="O223" s="650"/>
      <c r="P223" s="651"/>
      <c r="Q223" s="649" t="s">
        <v>1125</v>
      </c>
      <c r="R223" s="650"/>
      <c r="S223" s="650"/>
      <c r="T223" s="650"/>
      <c r="U223" s="650"/>
      <c r="V223" s="650"/>
      <c r="W223" s="650"/>
      <c r="X223" s="651"/>
      <c r="Z223" s="649" t="str">
        <f>+Z130</f>
        <v>Zona sísmica C</v>
      </c>
      <c r="AA223" s="650"/>
      <c r="AB223" s="651"/>
      <c r="AC223" s="649" t="s">
        <v>1125</v>
      </c>
      <c r="AD223" s="650"/>
      <c r="AE223" s="650"/>
      <c r="AF223" s="650"/>
      <c r="AG223" s="650"/>
      <c r="AH223" s="650"/>
      <c r="AI223" s="650"/>
      <c r="AJ223" s="651"/>
      <c r="AL223" s="649" t="str">
        <f>+AL130</f>
        <v>Zona sísmica D</v>
      </c>
      <c r="AM223" s="650"/>
      <c r="AN223" s="651"/>
      <c r="AO223" s="649" t="s">
        <v>1125</v>
      </c>
      <c r="AP223" s="650"/>
      <c r="AQ223" s="650"/>
      <c r="AR223" s="650"/>
      <c r="AS223" s="650"/>
      <c r="AT223" s="650"/>
      <c r="AU223" s="650"/>
      <c r="AV223" s="651"/>
    </row>
    <row r="224" spans="1:48" ht="22.2" customHeight="1">
      <c r="A224">
        <v>224</v>
      </c>
      <c r="B224" s="652" t="str">
        <f>+B131</f>
        <v>Categoría de terreno 1</v>
      </c>
      <c r="C224" s="652" t="s">
        <v>1118</v>
      </c>
      <c r="D224" s="652" t="s">
        <v>1119</v>
      </c>
      <c r="E224" s="654" t="s">
        <v>1120</v>
      </c>
      <c r="F224" s="655"/>
      <c r="G224" s="655"/>
      <c r="H224" s="655"/>
      <c r="I224" s="655"/>
      <c r="J224" s="655"/>
      <c r="K224" s="655"/>
      <c r="L224" s="656"/>
      <c r="N224" s="652" t="str">
        <f>+N131</f>
        <v>Categoría de terreno 1</v>
      </c>
      <c r="O224" s="652" t="s">
        <v>1118</v>
      </c>
      <c r="P224" s="652" t="s">
        <v>1119</v>
      </c>
      <c r="Q224" s="654" t="s">
        <v>1120</v>
      </c>
      <c r="R224" s="655"/>
      <c r="S224" s="655"/>
      <c r="T224" s="655"/>
      <c r="U224" s="655"/>
      <c r="V224" s="655"/>
      <c r="W224" s="655"/>
      <c r="X224" s="656"/>
      <c r="Z224" s="652" t="str">
        <f>+Z131</f>
        <v>Categoría de terreno 1</v>
      </c>
      <c r="AA224" s="652" t="s">
        <v>1118</v>
      </c>
      <c r="AB224" s="652" t="s">
        <v>1119</v>
      </c>
      <c r="AC224" s="654" t="s">
        <v>1120</v>
      </c>
      <c r="AD224" s="655"/>
      <c r="AE224" s="655"/>
      <c r="AF224" s="655"/>
      <c r="AG224" s="655"/>
      <c r="AH224" s="655"/>
      <c r="AI224" s="655"/>
      <c r="AJ224" s="656"/>
      <c r="AL224" s="652" t="str">
        <f>+AL131</f>
        <v>Categoría de terreno 1</v>
      </c>
      <c r="AM224" s="652" t="s">
        <v>1118</v>
      </c>
      <c r="AN224" s="652" t="s">
        <v>1119</v>
      </c>
      <c r="AO224" s="654" t="s">
        <v>1120</v>
      </c>
      <c r="AP224" s="655"/>
      <c r="AQ224" s="655"/>
      <c r="AR224" s="655"/>
      <c r="AS224" s="655"/>
      <c r="AT224" s="655"/>
      <c r="AU224" s="655"/>
      <c r="AV224" s="656"/>
    </row>
    <row r="225" spans="1:48" ht="22.2" customHeight="1" thickBot="1">
      <c r="A225">
        <v>225</v>
      </c>
      <c r="B225" s="653"/>
      <c r="C225" s="653"/>
      <c r="D225" s="653"/>
      <c r="E225" s="75">
        <v>0</v>
      </c>
      <c r="F225" s="76">
        <v>500</v>
      </c>
      <c r="G225" s="76">
        <v>1000</v>
      </c>
      <c r="H225" s="76">
        <v>1500</v>
      </c>
      <c r="I225" s="76">
        <v>2000</v>
      </c>
      <c r="J225" s="76">
        <v>2500</v>
      </c>
      <c r="K225" s="76">
        <v>3000</v>
      </c>
      <c r="L225" s="77">
        <v>3500</v>
      </c>
      <c r="N225" s="653"/>
      <c r="O225" s="653"/>
      <c r="P225" s="653"/>
      <c r="Q225" s="75">
        <v>0</v>
      </c>
      <c r="R225" s="76">
        <v>500</v>
      </c>
      <c r="S225" s="76">
        <v>1000</v>
      </c>
      <c r="T225" s="76">
        <v>1500</v>
      </c>
      <c r="U225" s="76">
        <v>2000</v>
      </c>
      <c r="V225" s="76">
        <v>2500</v>
      </c>
      <c r="W225" s="76">
        <v>3000</v>
      </c>
      <c r="X225" s="77">
        <v>3500</v>
      </c>
      <c r="Z225" s="653"/>
      <c r="AA225" s="653"/>
      <c r="AB225" s="653"/>
      <c r="AC225" s="75">
        <v>0</v>
      </c>
      <c r="AD225" s="76">
        <v>500</v>
      </c>
      <c r="AE225" s="76">
        <v>1000</v>
      </c>
      <c r="AF225" s="76">
        <v>1500</v>
      </c>
      <c r="AG225" s="76">
        <v>2000</v>
      </c>
      <c r="AH225" s="76">
        <v>2500</v>
      </c>
      <c r="AI225" s="76">
        <v>3000</v>
      </c>
      <c r="AJ225" s="77">
        <v>3500</v>
      </c>
      <c r="AL225" s="653"/>
      <c r="AM225" s="653"/>
      <c r="AN225" s="653"/>
      <c r="AO225" s="75">
        <v>0</v>
      </c>
      <c r="AP225" s="76">
        <v>500</v>
      </c>
      <c r="AQ225" s="76">
        <v>1000</v>
      </c>
      <c r="AR225" s="76">
        <v>1500</v>
      </c>
      <c r="AS225" s="76">
        <v>2000</v>
      </c>
      <c r="AT225" s="76">
        <v>2500</v>
      </c>
      <c r="AU225" s="76">
        <v>3000</v>
      </c>
      <c r="AV225" s="77">
        <v>3500</v>
      </c>
    </row>
    <row r="226" spans="1:48">
      <c r="A226">
        <v>226</v>
      </c>
      <c r="B226" s="661" t="str">
        <f>+B133</f>
        <v>Rango de inclinación de &gt;15° a 25°</v>
      </c>
      <c r="C226" s="659">
        <v>100</v>
      </c>
      <c r="D226" s="78" t="s">
        <v>133</v>
      </c>
      <c r="E226" s="94">
        <v>276.24</v>
      </c>
      <c r="F226" s="95">
        <v>265.72000000000003</v>
      </c>
      <c r="G226" s="95">
        <v>255.2</v>
      </c>
      <c r="H226" s="95">
        <v>244.68</v>
      </c>
      <c r="I226" s="95">
        <v>234.16</v>
      </c>
      <c r="J226" s="95">
        <v>223.64</v>
      </c>
      <c r="K226" s="95">
        <v>213.12</v>
      </c>
      <c r="L226" s="96">
        <v>202.61</v>
      </c>
      <c r="N226" s="661" t="str">
        <f>+N133</f>
        <v>Rango de inclinación de &gt;15° a 25°</v>
      </c>
      <c r="O226" s="659">
        <v>100</v>
      </c>
      <c r="P226" s="78" t="s">
        <v>133</v>
      </c>
      <c r="Q226" s="94">
        <v>252.79</v>
      </c>
      <c r="R226" s="95">
        <v>243</v>
      </c>
      <c r="S226" s="95">
        <v>233</v>
      </c>
      <c r="T226" s="95">
        <v>224</v>
      </c>
      <c r="U226" s="95">
        <v>214</v>
      </c>
      <c r="V226" s="95">
        <v>205</v>
      </c>
      <c r="W226" s="95">
        <v>195</v>
      </c>
      <c r="X226" s="96">
        <v>186.28</v>
      </c>
      <c r="Z226" s="661" t="str">
        <f>+Z133</f>
        <v>Rango de inclinación de &gt;15° a 25°</v>
      </c>
      <c r="AA226" s="659">
        <v>100</v>
      </c>
      <c r="AB226" s="78" t="s">
        <v>133</v>
      </c>
      <c r="AC226" s="94">
        <v>191.92</v>
      </c>
      <c r="AD226" s="95">
        <v>186</v>
      </c>
      <c r="AE226" s="95">
        <v>180</v>
      </c>
      <c r="AF226" s="95">
        <v>175</v>
      </c>
      <c r="AG226" s="95">
        <v>169</v>
      </c>
      <c r="AH226" s="95">
        <v>163</v>
      </c>
      <c r="AI226" s="95">
        <v>158</v>
      </c>
      <c r="AJ226" s="96">
        <v>152.804</v>
      </c>
      <c r="AL226" s="661" t="str">
        <f>+AL133</f>
        <v>Rango de inclinación de &gt;15° a 25°</v>
      </c>
      <c r="AM226" s="659">
        <v>100</v>
      </c>
      <c r="AN226" s="78" t="s">
        <v>133</v>
      </c>
      <c r="AO226" s="94">
        <v>166.17599999999999</v>
      </c>
      <c r="AP226" s="95">
        <v>166.02</v>
      </c>
      <c r="AQ226" s="95">
        <v>165.87</v>
      </c>
      <c r="AR226" s="95">
        <v>165.71</v>
      </c>
      <c r="AS226" s="95">
        <v>165.56</v>
      </c>
      <c r="AT226" s="95">
        <v>165.41</v>
      </c>
      <c r="AU226" s="95">
        <v>165.26</v>
      </c>
      <c r="AV226" s="96">
        <v>165.11</v>
      </c>
    </row>
    <row r="227" spans="1:48" ht="15" thickBot="1">
      <c r="A227">
        <v>227</v>
      </c>
      <c r="B227" s="662"/>
      <c r="C227" s="660"/>
      <c r="D227" s="82" t="s">
        <v>136</v>
      </c>
      <c r="E227" s="97">
        <v>299.16000000000003</v>
      </c>
      <c r="F227" s="98">
        <v>287.64999999999998</v>
      </c>
      <c r="G227" s="98">
        <v>276.14</v>
      </c>
      <c r="H227" s="98">
        <v>264.63</v>
      </c>
      <c r="I227" s="98">
        <v>253.12</v>
      </c>
      <c r="J227" s="98">
        <v>241.61</v>
      </c>
      <c r="K227" s="98">
        <v>230.1</v>
      </c>
      <c r="L227" s="99">
        <v>218.59</v>
      </c>
      <c r="N227" s="662"/>
      <c r="O227" s="660"/>
      <c r="P227" s="82" t="s">
        <v>136</v>
      </c>
      <c r="Q227" s="97">
        <v>281.64</v>
      </c>
      <c r="R227" s="98">
        <v>270</v>
      </c>
      <c r="S227" s="98">
        <v>258</v>
      </c>
      <c r="T227" s="98">
        <v>247</v>
      </c>
      <c r="U227" s="98">
        <v>236</v>
      </c>
      <c r="V227" s="98">
        <v>224</v>
      </c>
      <c r="W227" s="98">
        <v>213</v>
      </c>
      <c r="X227" s="99">
        <v>202.22</v>
      </c>
      <c r="Z227" s="662"/>
      <c r="AA227" s="660"/>
      <c r="AB227" s="82" t="s">
        <v>136</v>
      </c>
      <c r="AC227" s="97">
        <v>240.66</v>
      </c>
      <c r="AD227" s="98">
        <v>231</v>
      </c>
      <c r="AE227" s="98">
        <v>222</v>
      </c>
      <c r="AF227" s="98">
        <v>213</v>
      </c>
      <c r="AG227" s="98">
        <v>205</v>
      </c>
      <c r="AH227" s="98">
        <v>196</v>
      </c>
      <c r="AI227" s="98">
        <v>187</v>
      </c>
      <c r="AJ227" s="99">
        <v>178.43299999999999</v>
      </c>
      <c r="AL227" s="662"/>
      <c r="AM227" s="660"/>
      <c r="AN227" s="82" t="s">
        <v>136</v>
      </c>
      <c r="AO227" s="97">
        <v>183.65899999999999</v>
      </c>
      <c r="AP227" s="98">
        <v>182.88</v>
      </c>
      <c r="AQ227" s="98">
        <v>182.1</v>
      </c>
      <c r="AR227" s="98">
        <v>181.33</v>
      </c>
      <c r="AS227" s="98">
        <v>180.55</v>
      </c>
      <c r="AT227" s="98">
        <v>179.78</v>
      </c>
      <c r="AU227" s="98">
        <v>179</v>
      </c>
      <c r="AV227" s="99">
        <v>178.23400000000001</v>
      </c>
    </row>
    <row r="228" spans="1:48">
      <c r="A228">
        <v>228</v>
      </c>
      <c r="B228" s="662"/>
      <c r="C228" s="657">
        <f>+C226+15</f>
        <v>115</v>
      </c>
      <c r="D228" s="86" t="str">
        <f>+D226</f>
        <v>48-X</v>
      </c>
      <c r="E228" s="100">
        <v>332.56</v>
      </c>
      <c r="F228" s="101">
        <v>320.63</v>
      </c>
      <c r="G228" s="101">
        <v>308.70999999999998</v>
      </c>
      <c r="H228" s="101">
        <v>296.77999999999997</v>
      </c>
      <c r="I228" s="101">
        <v>284.86</v>
      </c>
      <c r="J228" s="101">
        <v>272.93</v>
      </c>
      <c r="K228" s="101">
        <v>261.01</v>
      </c>
      <c r="L228" s="102">
        <v>249.09</v>
      </c>
      <c r="N228" s="662"/>
      <c r="O228" s="657">
        <f>+O226+15</f>
        <v>115</v>
      </c>
      <c r="P228" s="86" t="str">
        <f>+P226</f>
        <v>48-X</v>
      </c>
      <c r="Q228" s="100">
        <v>288.47000000000003</v>
      </c>
      <c r="R228" s="101">
        <v>280</v>
      </c>
      <c r="S228" s="101">
        <v>271</v>
      </c>
      <c r="T228" s="101">
        <v>263</v>
      </c>
      <c r="U228" s="101">
        <v>255</v>
      </c>
      <c r="V228" s="101">
        <v>247</v>
      </c>
      <c r="W228" s="101">
        <v>238</v>
      </c>
      <c r="X228" s="102">
        <v>230.68</v>
      </c>
      <c r="Z228" s="662"/>
      <c r="AA228" s="657">
        <f>+AA226+15</f>
        <v>115</v>
      </c>
      <c r="AB228" s="86" t="str">
        <f>+AB226</f>
        <v>48-X</v>
      </c>
      <c r="AC228" s="100">
        <v>225.76</v>
      </c>
      <c r="AD228" s="101">
        <v>218</v>
      </c>
      <c r="AE228" s="101">
        <v>211</v>
      </c>
      <c r="AF228" s="101">
        <v>204</v>
      </c>
      <c r="AG228" s="101">
        <v>197</v>
      </c>
      <c r="AH228" s="101">
        <v>190</v>
      </c>
      <c r="AI228" s="101">
        <v>183</v>
      </c>
      <c r="AJ228" s="102">
        <v>176.851</v>
      </c>
      <c r="AL228" s="662"/>
      <c r="AM228" s="657">
        <f>+AM226+15</f>
        <v>115</v>
      </c>
      <c r="AN228" s="86" t="str">
        <f>+AN226</f>
        <v>48-X</v>
      </c>
      <c r="AO228" s="87" t="s">
        <v>1122</v>
      </c>
      <c r="AP228" s="88" t="s">
        <v>1122</v>
      </c>
      <c r="AQ228" s="101">
        <v>184.7</v>
      </c>
      <c r="AR228" s="101">
        <v>178.74</v>
      </c>
      <c r="AS228" s="101">
        <v>172.77</v>
      </c>
      <c r="AT228" s="101">
        <v>166.81</v>
      </c>
      <c r="AU228" s="101">
        <v>160.84</v>
      </c>
      <c r="AV228" s="102">
        <v>154.88300000000001</v>
      </c>
    </row>
    <row r="229" spans="1:48" ht="15" thickBot="1">
      <c r="A229">
        <v>229</v>
      </c>
      <c r="B229" s="662"/>
      <c r="C229" s="658"/>
      <c r="D229" s="90" t="str">
        <f>+D227</f>
        <v>48-XL</v>
      </c>
      <c r="E229" s="100">
        <v>363.11</v>
      </c>
      <c r="F229" s="101">
        <v>349.62</v>
      </c>
      <c r="G229" s="101">
        <v>336.14</v>
      </c>
      <c r="H229" s="101">
        <v>322.66000000000003</v>
      </c>
      <c r="I229" s="101">
        <v>309.17</v>
      </c>
      <c r="J229" s="101">
        <v>295.69</v>
      </c>
      <c r="K229" s="101">
        <v>282.20999999999998</v>
      </c>
      <c r="L229" s="102">
        <v>268.73</v>
      </c>
      <c r="N229" s="662"/>
      <c r="O229" s="658"/>
      <c r="P229" s="90" t="str">
        <f>+P227</f>
        <v>48-XL</v>
      </c>
      <c r="Q229" s="100">
        <v>344.94</v>
      </c>
      <c r="R229" s="101">
        <v>331</v>
      </c>
      <c r="S229" s="101">
        <v>318</v>
      </c>
      <c r="T229" s="101">
        <v>305</v>
      </c>
      <c r="U229" s="101">
        <v>291</v>
      </c>
      <c r="V229" s="101">
        <v>278</v>
      </c>
      <c r="W229" s="101">
        <v>265</v>
      </c>
      <c r="X229" s="102">
        <v>252.1</v>
      </c>
      <c r="Z229" s="662"/>
      <c r="AA229" s="658"/>
      <c r="AB229" s="90" t="str">
        <f>+AB227</f>
        <v>48-XL</v>
      </c>
      <c r="AC229" s="100">
        <v>290.49</v>
      </c>
      <c r="AD229" s="101">
        <v>278</v>
      </c>
      <c r="AE229" s="101">
        <v>267</v>
      </c>
      <c r="AF229" s="101">
        <v>255</v>
      </c>
      <c r="AG229" s="101">
        <v>243</v>
      </c>
      <c r="AH229" s="101">
        <v>231</v>
      </c>
      <c r="AI229" s="101">
        <v>220</v>
      </c>
      <c r="AJ229" s="102">
        <v>208.43199999999999</v>
      </c>
      <c r="AL229" s="662"/>
      <c r="AM229" s="658"/>
      <c r="AN229" s="90" t="str">
        <f>+AN227</f>
        <v>48-XL</v>
      </c>
      <c r="AO229" s="100">
        <v>243.58799999999999</v>
      </c>
      <c r="AP229" s="101">
        <v>234.25</v>
      </c>
      <c r="AQ229" s="101">
        <v>224.91</v>
      </c>
      <c r="AR229" s="101">
        <v>215.57</v>
      </c>
      <c r="AS229" s="101">
        <v>206.24</v>
      </c>
      <c r="AT229" s="101">
        <v>196.9</v>
      </c>
      <c r="AU229" s="101">
        <v>187.57</v>
      </c>
      <c r="AV229" s="102">
        <v>178.23400000000001</v>
      </c>
    </row>
    <row r="230" spans="1:48">
      <c r="A230">
        <v>230</v>
      </c>
      <c r="B230" s="662"/>
      <c r="C230" s="659">
        <f>+C228+15</f>
        <v>130</v>
      </c>
      <c r="D230" s="78" t="s">
        <v>133</v>
      </c>
      <c r="E230" s="97">
        <v>375.94</v>
      </c>
      <c r="F230" s="98">
        <v>364.15</v>
      </c>
      <c r="G230" s="98">
        <v>352.37</v>
      </c>
      <c r="H230" s="98">
        <v>340.58</v>
      </c>
      <c r="I230" s="98">
        <v>328.8</v>
      </c>
      <c r="J230" s="98">
        <v>317.01</v>
      </c>
      <c r="K230" s="98">
        <v>305.23</v>
      </c>
      <c r="L230" s="99">
        <v>293.45</v>
      </c>
      <c r="N230" s="662"/>
      <c r="O230" s="659">
        <f>+O228+15</f>
        <v>130</v>
      </c>
      <c r="P230" s="78" t="s">
        <v>133</v>
      </c>
      <c r="Q230" s="97">
        <v>315.83</v>
      </c>
      <c r="R230" s="98">
        <v>308</v>
      </c>
      <c r="S230" s="98">
        <v>301</v>
      </c>
      <c r="T230" s="98">
        <v>294</v>
      </c>
      <c r="U230" s="98">
        <v>287</v>
      </c>
      <c r="V230" s="98">
        <v>279</v>
      </c>
      <c r="W230" s="98">
        <v>272</v>
      </c>
      <c r="X230" s="99">
        <v>265.56</v>
      </c>
      <c r="Z230" s="662"/>
      <c r="AA230" s="659">
        <f>+AA228+15</f>
        <v>130</v>
      </c>
      <c r="AB230" s="78" t="s">
        <v>133</v>
      </c>
      <c r="AC230" s="83" t="s">
        <v>1122</v>
      </c>
      <c r="AD230" s="84" t="s">
        <v>1122</v>
      </c>
      <c r="AE230" s="98">
        <v>238</v>
      </c>
      <c r="AF230" s="98">
        <v>231</v>
      </c>
      <c r="AG230" s="98">
        <v>225</v>
      </c>
      <c r="AH230" s="98">
        <v>218</v>
      </c>
      <c r="AI230" s="98">
        <v>211</v>
      </c>
      <c r="AJ230" s="99">
        <v>204.91499999999999</v>
      </c>
      <c r="AL230" s="662"/>
      <c r="AM230" s="659">
        <f>+AM228+15</f>
        <v>130</v>
      </c>
      <c r="AN230" s="78" t="s">
        <v>133</v>
      </c>
      <c r="AO230" s="83" t="s">
        <v>1122</v>
      </c>
      <c r="AP230" s="84" t="s">
        <v>1122</v>
      </c>
      <c r="AQ230" s="84" t="s">
        <v>1122</v>
      </c>
      <c r="AR230" s="84" t="s">
        <v>1122</v>
      </c>
      <c r="AS230" s="84" t="s">
        <v>1122</v>
      </c>
      <c r="AT230" s="84" t="s">
        <v>1122</v>
      </c>
      <c r="AU230" s="98">
        <v>183.39</v>
      </c>
      <c r="AV230" s="99">
        <v>176.518</v>
      </c>
    </row>
    <row r="231" spans="1:48" ht="15" thickBot="1">
      <c r="A231">
        <v>231</v>
      </c>
      <c r="B231" s="662"/>
      <c r="C231" s="660"/>
      <c r="D231" s="82" t="s">
        <v>136</v>
      </c>
      <c r="E231" s="97">
        <v>378.84</v>
      </c>
      <c r="F231" s="98">
        <v>370.57</v>
      </c>
      <c r="G231" s="98">
        <v>362.3</v>
      </c>
      <c r="H231" s="98">
        <v>354.03</v>
      </c>
      <c r="I231" s="98">
        <v>345.76</v>
      </c>
      <c r="J231" s="98">
        <v>337.49</v>
      </c>
      <c r="K231" s="98">
        <v>329.22</v>
      </c>
      <c r="L231" s="99">
        <v>320.95999999999998</v>
      </c>
      <c r="N231" s="662"/>
      <c r="O231" s="660"/>
      <c r="P231" s="82" t="s">
        <v>136</v>
      </c>
      <c r="Q231" s="97">
        <v>378.84</v>
      </c>
      <c r="R231" s="98">
        <v>367</v>
      </c>
      <c r="S231" s="98">
        <v>356</v>
      </c>
      <c r="T231" s="98">
        <v>345</v>
      </c>
      <c r="U231" s="98">
        <v>334</v>
      </c>
      <c r="V231" s="98">
        <v>323</v>
      </c>
      <c r="W231" s="98">
        <v>312</v>
      </c>
      <c r="X231" s="99">
        <v>301.64</v>
      </c>
      <c r="Z231" s="662"/>
      <c r="AA231" s="660"/>
      <c r="AB231" s="82" t="s">
        <v>136</v>
      </c>
      <c r="AC231" s="97">
        <v>325.41000000000003</v>
      </c>
      <c r="AD231" s="98">
        <v>316</v>
      </c>
      <c r="AE231" s="98">
        <v>308</v>
      </c>
      <c r="AF231" s="98">
        <v>299</v>
      </c>
      <c r="AG231" s="98">
        <v>290</v>
      </c>
      <c r="AH231" s="98">
        <v>282</v>
      </c>
      <c r="AI231" s="98">
        <v>273</v>
      </c>
      <c r="AJ231" s="99">
        <v>265.14999999999998</v>
      </c>
      <c r="AL231" s="662"/>
      <c r="AM231" s="660"/>
      <c r="AN231" s="82" t="s">
        <v>136</v>
      </c>
      <c r="AO231" s="97">
        <v>288.642</v>
      </c>
      <c r="AP231" s="98">
        <v>276.95999999999998</v>
      </c>
      <c r="AQ231" s="98">
        <v>265.27999999999997</v>
      </c>
      <c r="AR231" s="98">
        <v>253.6</v>
      </c>
      <c r="AS231" s="98">
        <v>241.93</v>
      </c>
      <c r="AT231" s="98">
        <v>230.25</v>
      </c>
      <c r="AU231" s="98">
        <v>218.57</v>
      </c>
      <c r="AV231" s="99">
        <v>206.9</v>
      </c>
    </row>
    <row r="232" spans="1:48">
      <c r="A232">
        <v>232</v>
      </c>
      <c r="B232" s="662"/>
      <c r="C232" s="657">
        <f>+C230+10</f>
        <v>140</v>
      </c>
      <c r="D232" s="86" t="str">
        <f>+D230</f>
        <v>48-X</v>
      </c>
      <c r="E232" s="100">
        <v>378.52</v>
      </c>
      <c r="F232" s="101">
        <v>370.98</v>
      </c>
      <c r="G232" s="101">
        <v>363.45</v>
      </c>
      <c r="H232" s="101">
        <v>355.92</v>
      </c>
      <c r="I232" s="101">
        <v>348.39</v>
      </c>
      <c r="J232" s="101">
        <v>340.86</v>
      </c>
      <c r="K232" s="101">
        <v>333.33</v>
      </c>
      <c r="L232" s="102">
        <v>325.8</v>
      </c>
      <c r="N232" s="662"/>
      <c r="O232" s="657">
        <f>+O230+10</f>
        <v>140</v>
      </c>
      <c r="P232" s="86" t="str">
        <f>+P230</f>
        <v>48-X</v>
      </c>
      <c r="Q232" s="100">
        <v>327.60000000000002</v>
      </c>
      <c r="R232" s="101">
        <v>321</v>
      </c>
      <c r="S232" s="101">
        <v>314</v>
      </c>
      <c r="T232" s="101">
        <v>308</v>
      </c>
      <c r="U232" s="101">
        <v>302</v>
      </c>
      <c r="V232" s="101">
        <v>295</v>
      </c>
      <c r="W232" s="101">
        <v>289</v>
      </c>
      <c r="X232" s="102">
        <v>283.27999999999997</v>
      </c>
      <c r="Z232" s="662"/>
      <c r="AA232" s="657">
        <f>+AA230+10</f>
        <v>140</v>
      </c>
      <c r="AB232" s="86" t="str">
        <f>+AB230</f>
        <v>48-X</v>
      </c>
      <c r="AC232" s="87" t="s">
        <v>1122</v>
      </c>
      <c r="AD232" s="88" t="s">
        <v>1122</v>
      </c>
      <c r="AE232" s="88" t="s">
        <v>1122</v>
      </c>
      <c r="AF232" s="88" t="s">
        <v>1122</v>
      </c>
      <c r="AG232" s="101">
        <v>240</v>
      </c>
      <c r="AH232" s="101">
        <v>234</v>
      </c>
      <c r="AI232" s="101">
        <v>227</v>
      </c>
      <c r="AJ232" s="102">
        <v>220.22300000000001</v>
      </c>
      <c r="AL232" s="662"/>
      <c r="AM232" s="657">
        <f>+AM230+10</f>
        <v>140</v>
      </c>
      <c r="AN232" s="86" t="str">
        <f>+AN230</f>
        <v>48-X</v>
      </c>
      <c r="AO232" s="87" t="s">
        <v>1122</v>
      </c>
      <c r="AP232" s="88" t="s">
        <v>1122</v>
      </c>
      <c r="AQ232" s="88" t="s">
        <v>1122</v>
      </c>
      <c r="AR232" s="88" t="s">
        <v>1122</v>
      </c>
      <c r="AS232" s="88" t="s">
        <v>1122</v>
      </c>
      <c r="AT232" s="88" t="s">
        <v>1122</v>
      </c>
      <c r="AU232" s="88" t="s">
        <v>1122</v>
      </c>
      <c r="AV232" s="89" t="s">
        <v>1122</v>
      </c>
    </row>
    <row r="233" spans="1:48" ht="15" thickBot="1">
      <c r="A233">
        <v>233</v>
      </c>
      <c r="B233" s="662"/>
      <c r="C233" s="658"/>
      <c r="D233" s="90" t="str">
        <f>+D231</f>
        <v>48-XL</v>
      </c>
      <c r="E233" s="100">
        <v>378</v>
      </c>
      <c r="F233" s="101">
        <v>374.41</v>
      </c>
      <c r="G233" s="101">
        <v>370.83</v>
      </c>
      <c r="H233" s="101">
        <v>367.24</v>
      </c>
      <c r="I233" s="101">
        <v>363.66</v>
      </c>
      <c r="J233" s="101">
        <v>360.07</v>
      </c>
      <c r="K233" s="101">
        <v>356.49</v>
      </c>
      <c r="L233" s="102">
        <v>352.91</v>
      </c>
      <c r="N233" s="662"/>
      <c r="O233" s="658"/>
      <c r="P233" s="90" t="str">
        <f>+P231</f>
        <v>48-XL</v>
      </c>
      <c r="Q233" s="100">
        <v>370.34899999999999</v>
      </c>
      <c r="R233" s="101">
        <v>365</v>
      </c>
      <c r="S233" s="101">
        <v>360</v>
      </c>
      <c r="T233" s="101">
        <v>355</v>
      </c>
      <c r="U233" s="101">
        <v>350</v>
      </c>
      <c r="V233" s="101">
        <v>345</v>
      </c>
      <c r="W233" s="101">
        <v>340</v>
      </c>
      <c r="X233" s="102">
        <v>335.38</v>
      </c>
      <c r="Z233" s="662"/>
      <c r="AA233" s="658"/>
      <c r="AB233" s="90" t="str">
        <f>+AB231</f>
        <v>48-XL</v>
      </c>
      <c r="AC233" s="100">
        <v>342.83</v>
      </c>
      <c r="AD233" s="101">
        <v>334</v>
      </c>
      <c r="AE233" s="101">
        <v>326</v>
      </c>
      <c r="AF233" s="101">
        <v>318</v>
      </c>
      <c r="AG233" s="101">
        <v>310</v>
      </c>
      <c r="AH233" s="101">
        <v>301</v>
      </c>
      <c r="AI233" s="101">
        <v>293</v>
      </c>
      <c r="AJ233" s="102">
        <v>285.43200000000002</v>
      </c>
      <c r="AL233" s="662"/>
      <c r="AM233" s="658"/>
      <c r="AN233" s="90" t="str">
        <f>+AN231</f>
        <v>48-XL</v>
      </c>
      <c r="AO233" s="100">
        <v>307.67399999999998</v>
      </c>
      <c r="AP233" s="101">
        <v>297.29000000000002</v>
      </c>
      <c r="AQ233" s="101">
        <v>286.91000000000003</v>
      </c>
      <c r="AR233" s="101">
        <v>276.52999999999997</v>
      </c>
      <c r="AS233" s="101">
        <v>266.14999999999998</v>
      </c>
      <c r="AT233" s="101">
        <v>255.78</v>
      </c>
      <c r="AU233" s="101">
        <v>245.4</v>
      </c>
      <c r="AV233" s="102">
        <v>235.023</v>
      </c>
    </row>
    <row r="234" spans="1:48">
      <c r="A234">
        <v>234</v>
      </c>
      <c r="B234" s="662"/>
      <c r="C234" s="659">
        <f>+C232+10</f>
        <v>150</v>
      </c>
      <c r="D234" s="78" t="s">
        <v>133</v>
      </c>
      <c r="E234" s="97">
        <v>372.37</v>
      </c>
      <c r="F234" s="98">
        <v>370.21</v>
      </c>
      <c r="G234" s="98">
        <v>368.05</v>
      </c>
      <c r="H234" s="98">
        <v>365.89</v>
      </c>
      <c r="I234" s="98">
        <v>363.73</v>
      </c>
      <c r="J234" s="98">
        <v>361.57</v>
      </c>
      <c r="K234" s="98">
        <v>359.41</v>
      </c>
      <c r="L234" s="99">
        <v>357.25</v>
      </c>
      <c r="N234" s="662"/>
      <c r="O234" s="659">
        <f>+O232+10</f>
        <v>150</v>
      </c>
      <c r="P234" s="78" t="s">
        <v>133</v>
      </c>
      <c r="Q234" s="83" t="s">
        <v>1122</v>
      </c>
      <c r="R234" s="98">
        <v>338</v>
      </c>
      <c r="S234" s="98">
        <v>332</v>
      </c>
      <c r="T234" s="98">
        <v>325</v>
      </c>
      <c r="U234" s="98">
        <v>319</v>
      </c>
      <c r="V234" s="98">
        <v>312</v>
      </c>
      <c r="W234" s="98">
        <v>306</v>
      </c>
      <c r="X234" s="99">
        <v>299.63</v>
      </c>
      <c r="Z234" s="662"/>
      <c r="AA234" s="659">
        <f>+AA232+10</f>
        <v>150</v>
      </c>
      <c r="AB234" s="78" t="s">
        <v>133</v>
      </c>
      <c r="AC234" s="83" t="s">
        <v>1122</v>
      </c>
      <c r="AD234" s="84" t="s">
        <v>1122</v>
      </c>
      <c r="AE234" s="84" t="s">
        <v>1122</v>
      </c>
      <c r="AF234" s="84" t="s">
        <v>1122</v>
      </c>
      <c r="AG234" s="84" t="s">
        <v>1122</v>
      </c>
      <c r="AH234" s="84" t="s">
        <v>1122</v>
      </c>
      <c r="AI234" s="98">
        <v>242</v>
      </c>
      <c r="AJ234" s="99">
        <v>235.65299999999999</v>
      </c>
      <c r="AL234" s="662"/>
      <c r="AM234" s="659">
        <f>+AM232+10</f>
        <v>150</v>
      </c>
      <c r="AN234" s="78" t="s">
        <v>133</v>
      </c>
      <c r="AO234" s="83" t="s">
        <v>1122</v>
      </c>
      <c r="AP234" s="84" t="s">
        <v>1122</v>
      </c>
      <c r="AQ234" s="84" t="s">
        <v>1122</v>
      </c>
      <c r="AR234" s="84" t="s">
        <v>1122</v>
      </c>
      <c r="AS234" s="84" t="s">
        <v>1122</v>
      </c>
      <c r="AT234" s="84" t="s">
        <v>1122</v>
      </c>
      <c r="AU234" s="84" t="s">
        <v>1122</v>
      </c>
      <c r="AV234" s="85" t="s">
        <v>1122</v>
      </c>
    </row>
    <row r="235" spans="1:48" ht="15" thickBot="1">
      <c r="A235">
        <v>235</v>
      </c>
      <c r="B235" s="662"/>
      <c r="C235" s="660"/>
      <c r="D235" s="82" t="s">
        <v>136</v>
      </c>
      <c r="E235" s="97">
        <v>372.02</v>
      </c>
      <c r="F235" s="98">
        <v>373.14</v>
      </c>
      <c r="G235" s="98">
        <v>374.26</v>
      </c>
      <c r="H235" s="98">
        <v>375.38</v>
      </c>
      <c r="I235" s="98">
        <v>376.51</v>
      </c>
      <c r="J235" s="98">
        <v>377.63</v>
      </c>
      <c r="K235" s="98">
        <v>378.75</v>
      </c>
      <c r="L235" s="99">
        <v>379.88</v>
      </c>
      <c r="N235" s="662"/>
      <c r="O235" s="660"/>
      <c r="P235" s="82" t="s">
        <v>136</v>
      </c>
      <c r="Q235" s="97">
        <v>371.84500000000003</v>
      </c>
      <c r="R235" s="98">
        <v>371</v>
      </c>
      <c r="S235" s="98">
        <v>370</v>
      </c>
      <c r="T235" s="98">
        <v>370</v>
      </c>
      <c r="U235" s="98">
        <v>369</v>
      </c>
      <c r="V235" s="98">
        <v>369</v>
      </c>
      <c r="W235" s="98">
        <v>368</v>
      </c>
      <c r="X235" s="99">
        <v>368.31</v>
      </c>
      <c r="Z235" s="662"/>
      <c r="AA235" s="660"/>
      <c r="AB235" s="82" t="s">
        <v>136</v>
      </c>
      <c r="AC235" s="97">
        <v>358.09</v>
      </c>
      <c r="AD235" s="98">
        <v>350</v>
      </c>
      <c r="AE235" s="98">
        <v>342</v>
      </c>
      <c r="AF235" s="98">
        <v>335</v>
      </c>
      <c r="AG235" s="98">
        <v>327</v>
      </c>
      <c r="AH235" s="98">
        <v>320</v>
      </c>
      <c r="AI235" s="98">
        <v>312</v>
      </c>
      <c r="AJ235" s="99">
        <v>304.89499999999998</v>
      </c>
      <c r="AL235" s="662"/>
      <c r="AM235" s="660"/>
      <c r="AN235" s="82" t="s">
        <v>136</v>
      </c>
      <c r="AO235" s="83" t="s">
        <v>1122</v>
      </c>
      <c r="AP235" s="84" t="s">
        <v>1122</v>
      </c>
      <c r="AQ235" s="98">
        <v>310.33999999999997</v>
      </c>
      <c r="AR235" s="98">
        <v>302.31</v>
      </c>
      <c r="AS235" s="98">
        <v>294.27</v>
      </c>
      <c r="AT235" s="98">
        <v>286.24</v>
      </c>
      <c r="AU235" s="98">
        <v>278.20999999999998</v>
      </c>
      <c r="AV235" s="99">
        <v>270.178</v>
      </c>
    </row>
    <row r="236" spans="1:48">
      <c r="A236">
        <v>236</v>
      </c>
      <c r="B236" s="662"/>
      <c r="C236" s="657">
        <f>+C234+10</f>
        <v>160</v>
      </c>
      <c r="D236" s="86" t="str">
        <f>+D234</f>
        <v>48-X</v>
      </c>
      <c r="E236" s="87" t="s">
        <v>1122</v>
      </c>
      <c r="F236" s="101">
        <v>372.81</v>
      </c>
      <c r="G236" s="101">
        <v>373.05</v>
      </c>
      <c r="H236" s="101">
        <v>373.3</v>
      </c>
      <c r="I236" s="101">
        <v>373.54</v>
      </c>
      <c r="J236" s="101">
        <v>373.79</v>
      </c>
      <c r="K236" s="101">
        <v>374.03</v>
      </c>
      <c r="L236" s="102">
        <v>374.28</v>
      </c>
      <c r="N236" s="662"/>
      <c r="O236" s="657">
        <f>+O234+10</f>
        <v>160</v>
      </c>
      <c r="P236" s="86" t="str">
        <f>+P234</f>
        <v>48-X</v>
      </c>
      <c r="Q236" s="87" t="s">
        <v>1122</v>
      </c>
      <c r="R236" s="88" t="s">
        <v>1122</v>
      </c>
      <c r="S236" s="88" t="s">
        <v>1122</v>
      </c>
      <c r="T236" s="101">
        <v>337</v>
      </c>
      <c r="U236" s="101">
        <v>330</v>
      </c>
      <c r="V236" s="101">
        <v>324</v>
      </c>
      <c r="W236" s="101">
        <v>318</v>
      </c>
      <c r="X236" s="102">
        <v>311.58999999999997</v>
      </c>
      <c r="Z236" s="662"/>
      <c r="AA236" s="657">
        <f>+AA234+10</f>
        <v>160</v>
      </c>
      <c r="AB236" s="86" t="str">
        <f>+AB234</f>
        <v>48-X</v>
      </c>
      <c r="AC236" s="87" t="s">
        <v>1122</v>
      </c>
      <c r="AD236" s="88" t="s">
        <v>1122</v>
      </c>
      <c r="AE236" s="88" t="s">
        <v>1122</v>
      </c>
      <c r="AF236" s="88" t="s">
        <v>1122</v>
      </c>
      <c r="AG236" s="88" t="s">
        <v>1122</v>
      </c>
      <c r="AH236" s="88" t="s">
        <v>1122</v>
      </c>
      <c r="AI236" s="88" t="s">
        <v>1122</v>
      </c>
      <c r="AJ236" s="89" t="s">
        <v>1122</v>
      </c>
      <c r="AL236" s="662"/>
      <c r="AM236" s="657">
        <f>+AM234+10</f>
        <v>160</v>
      </c>
      <c r="AN236" s="86" t="str">
        <f>+AN234</f>
        <v>48-X</v>
      </c>
      <c r="AO236" s="87" t="s">
        <v>1122</v>
      </c>
      <c r="AP236" s="88" t="s">
        <v>1122</v>
      </c>
      <c r="AQ236" s="88" t="s">
        <v>1122</v>
      </c>
      <c r="AR236" s="88" t="s">
        <v>1122</v>
      </c>
      <c r="AS236" s="88" t="s">
        <v>1122</v>
      </c>
      <c r="AT236" s="88" t="s">
        <v>1122</v>
      </c>
      <c r="AU236" s="88" t="s">
        <v>1122</v>
      </c>
      <c r="AV236" s="89" t="s">
        <v>1122</v>
      </c>
    </row>
    <row r="237" spans="1:48" ht="15" thickBot="1">
      <c r="A237">
        <v>237</v>
      </c>
      <c r="B237" s="662"/>
      <c r="C237" s="658"/>
      <c r="D237" s="90" t="str">
        <f>+D235</f>
        <v>48-XL</v>
      </c>
      <c r="E237" s="87" t="s">
        <v>1122</v>
      </c>
      <c r="F237" s="101">
        <v>373.04</v>
      </c>
      <c r="G237" s="101">
        <v>374.24</v>
      </c>
      <c r="H237" s="101">
        <v>375.44</v>
      </c>
      <c r="I237" s="101">
        <v>376.63</v>
      </c>
      <c r="J237" s="101">
        <v>377.83</v>
      </c>
      <c r="K237" s="101">
        <v>379.03</v>
      </c>
      <c r="L237" s="102">
        <v>380.23</v>
      </c>
      <c r="N237" s="662"/>
      <c r="O237" s="658"/>
      <c r="P237" s="90" t="str">
        <f>+P235</f>
        <v>48-XL</v>
      </c>
      <c r="Q237" s="87" t="s">
        <v>1122</v>
      </c>
      <c r="R237" s="101">
        <v>371</v>
      </c>
      <c r="S237" s="101">
        <v>372</v>
      </c>
      <c r="T237" s="101">
        <v>372</v>
      </c>
      <c r="U237" s="101">
        <v>372</v>
      </c>
      <c r="V237" s="101">
        <v>373</v>
      </c>
      <c r="W237" s="101">
        <v>373</v>
      </c>
      <c r="X237" s="102">
        <v>373.76</v>
      </c>
      <c r="Z237" s="662"/>
      <c r="AA237" s="658"/>
      <c r="AB237" s="90" t="str">
        <f>+AB235</f>
        <v>48-XL</v>
      </c>
      <c r="AC237" s="87" t="s">
        <v>1122</v>
      </c>
      <c r="AD237" s="88" t="s">
        <v>1122</v>
      </c>
      <c r="AE237" s="101">
        <v>357</v>
      </c>
      <c r="AF237" s="101">
        <v>349</v>
      </c>
      <c r="AG237" s="101">
        <v>342</v>
      </c>
      <c r="AH237" s="101">
        <v>335</v>
      </c>
      <c r="AI237" s="101">
        <v>328</v>
      </c>
      <c r="AJ237" s="102">
        <v>321.04199999999997</v>
      </c>
      <c r="AL237" s="662"/>
      <c r="AM237" s="658"/>
      <c r="AN237" s="90" t="str">
        <f>+AN235</f>
        <v>48-XL</v>
      </c>
      <c r="AO237" s="87" t="s">
        <v>1122</v>
      </c>
      <c r="AP237" s="88" t="s">
        <v>1122</v>
      </c>
      <c r="AQ237" s="88" t="s">
        <v>1122</v>
      </c>
      <c r="AR237" s="88" t="s">
        <v>1122</v>
      </c>
      <c r="AS237" s="101">
        <v>310.51</v>
      </c>
      <c r="AT237" s="101">
        <v>302.97000000000003</v>
      </c>
      <c r="AU237" s="101">
        <v>295.44</v>
      </c>
      <c r="AV237" s="102">
        <v>287.90699999999998</v>
      </c>
    </row>
    <row r="238" spans="1:48">
      <c r="A238">
        <v>238</v>
      </c>
      <c r="B238" s="662"/>
      <c r="C238" s="659">
        <f>+C236+10</f>
        <v>170</v>
      </c>
      <c r="D238" s="78" t="s">
        <v>133</v>
      </c>
      <c r="E238" s="83" t="s">
        <v>1122</v>
      </c>
      <c r="F238" s="84" t="s">
        <v>1122</v>
      </c>
      <c r="G238" s="84" t="s">
        <v>1122</v>
      </c>
      <c r="H238" s="98">
        <v>372.6</v>
      </c>
      <c r="I238" s="98">
        <v>374.02</v>
      </c>
      <c r="J238" s="98">
        <v>375.44</v>
      </c>
      <c r="K238" s="98">
        <v>376.86</v>
      </c>
      <c r="L238" s="99">
        <v>378.28</v>
      </c>
      <c r="N238" s="662"/>
      <c r="O238" s="659">
        <f>+O236+10</f>
        <v>170</v>
      </c>
      <c r="P238" s="78" t="s">
        <v>133</v>
      </c>
      <c r="Q238" s="83" t="s">
        <v>1122</v>
      </c>
      <c r="R238" s="84" t="s">
        <v>1122</v>
      </c>
      <c r="S238" s="84" t="s">
        <v>1122</v>
      </c>
      <c r="T238" s="84" t="s">
        <v>1122</v>
      </c>
      <c r="U238" s="84" t="s">
        <v>1122</v>
      </c>
      <c r="V238" s="98">
        <v>337</v>
      </c>
      <c r="W238" s="98">
        <v>331</v>
      </c>
      <c r="X238" s="99">
        <v>325.79000000000002</v>
      </c>
      <c r="Z238" s="662"/>
      <c r="AA238" s="659">
        <f>+AA236+10</f>
        <v>170</v>
      </c>
      <c r="AB238" s="78" t="s">
        <v>133</v>
      </c>
      <c r="AC238" s="83" t="s">
        <v>1122</v>
      </c>
      <c r="AD238" s="84" t="s">
        <v>1122</v>
      </c>
      <c r="AE238" s="84" t="s">
        <v>1122</v>
      </c>
      <c r="AF238" s="84" t="s">
        <v>1122</v>
      </c>
      <c r="AG238" s="84" t="s">
        <v>1122</v>
      </c>
      <c r="AH238" s="84" t="s">
        <v>1122</v>
      </c>
      <c r="AI238" s="84" t="s">
        <v>1122</v>
      </c>
      <c r="AJ238" s="85" t="s">
        <v>1122</v>
      </c>
      <c r="AL238" s="662"/>
      <c r="AM238" s="659">
        <f>+AM236+10</f>
        <v>170</v>
      </c>
      <c r="AN238" s="78" t="s">
        <v>133</v>
      </c>
      <c r="AO238" s="83" t="s">
        <v>1122</v>
      </c>
      <c r="AP238" s="84" t="s">
        <v>1122</v>
      </c>
      <c r="AQ238" s="84" t="s">
        <v>1122</v>
      </c>
      <c r="AR238" s="84" t="s">
        <v>1122</v>
      </c>
      <c r="AS238" s="84" t="s">
        <v>1122</v>
      </c>
      <c r="AT238" s="84" t="s">
        <v>1122</v>
      </c>
      <c r="AU238" s="84" t="s">
        <v>1122</v>
      </c>
      <c r="AV238" s="85" t="s">
        <v>1122</v>
      </c>
    </row>
    <row r="239" spans="1:48" ht="15" thickBot="1">
      <c r="A239">
        <v>239</v>
      </c>
      <c r="B239" s="662"/>
      <c r="C239" s="660"/>
      <c r="D239" s="82" t="s">
        <v>136</v>
      </c>
      <c r="E239" s="83" t="s">
        <v>1122</v>
      </c>
      <c r="F239" s="84" t="s">
        <v>1122</v>
      </c>
      <c r="G239" s="84" t="s">
        <v>1122</v>
      </c>
      <c r="H239" s="98">
        <v>375.53</v>
      </c>
      <c r="I239" s="98">
        <v>376.12</v>
      </c>
      <c r="J239" s="98">
        <v>376.72</v>
      </c>
      <c r="K239" s="98">
        <v>377.31</v>
      </c>
      <c r="L239" s="99">
        <v>377.91</v>
      </c>
      <c r="N239" s="662"/>
      <c r="O239" s="660"/>
      <c r="P239" s="82" t="s">
        <v>136</v>
      </c>
      <c r="Q239" s="83" t="s">
        <v>1122</v>
      </c>
      <c r="R239" s="84" t="s">
        <v>1122</v>
      </c>
      <c r="S239" s="84" t="s">
        <v>1122</v>
      </c>
      <c r="T239" s="98">
        <v>370</v>
      </c>
      <c r="U239" s="98">
        <v>371</v>
      </c>
      <c r="V239" s="98">
        <v>372</v>
      </c>
      <c r="W239" s="98">
        <v>373</v>
      </c>
      <c r="X239" s="99">
        <v>374.09100000000001</v>
      </c>
      <c r="Z239" s="662"/>
      <c r="AA239" s="660"/>
      <c r="AB239" s="82" t="s">
        <v>136</v>
      </c>
      <c r="AC239" s="83" t="s">
        <v>1122</v>
      </c>
      <c r="AD239" s="84" t="s">
        <v>1122</v>
      </c>
      <c r="AE239" s="84" t="s">
        <v>1122</v>
      </c>
      <c r="AF239" s="84" t="s">
        <v>1122</v>
      </c>
      <c r="AG239" s="98">
        <v>351</v>
      </c>
      <c r="AH239" s="98">
        <v>348</v>
      </c>
      <c r="AI239" s="98">
        <v>344</v>
      </c>
      <c r="AJ239" s="99">
        <v>340.37900000000002</v>
      </c>
      <c r="AL239" s="662"/>
      <c r="AM239" s="660"/>
      <c r="AN239" s="82" t="s">
        <v>136</v>
      </c>
      <c r="AO239" s="83" t="s">
        <v>1122</v>
      </c>
      <c r="AP239" s="84" t="s">
        <v>1122</v>
      </c>
      <c r="AQ239" s="84" t="s">
        <v>1122</v>
      </c>
      <c r="AR239" s="84" t="s">
        <v>1122</v>
      </c>
      <c r="AS239" s="84" t="s">
        <v>1122</v>
      </c>
      <c r="AT239" s="84" t="s">
        <v>1122</v>
      </c>
      <c r="AU239" s="98">
        <v>310.36</v>
      </c>
      <c r="AV239" s="99">
        <v>302.82799999999997</v>
      </c>
    </row>
    <row r="240" spans="1:48">
      <c r="A240">
        <v>240</v>
      </c>
      <c r="B240" s="662"/>
      <c r="C240" s="657">
        <f>+C238+10</f>
        <v>180</v>
      </c>
      <c r="D240" s="86" t="str">
        <f>+D238</f>
        <v>48-X</v>
      </c>
      <c r="E240" s="87" t="s">
        <v>1122</v>
      </c>
      <c r="F240" s="88" t="s">
        <v>1122</v>
      </c>
      <c r="G240" s="88" t="s">
        <v>1122</v>
      </c>
      <c r="H240" s="88" t="s">
        <v>1122</v>
      </c>
      <c r="I240" s="88" t="s">
        <v>1122</v>
      </c>
      <c r="J240" s="101">
        <v>372.16</v>
      </c>
      <c r="K240" s="101">
        <v>373.23</v>
      </c>
      <c r="L240" s="102">
        <v>374.3</v>
      </c>
      <c r="N240" s="662"/>
      <c r="O240" s="657">
        <f>+O238+10</f>
        <v>180</v>
      </c>
      <c r="P240" s="86" t="str">
        <f>+P238</f>
        <v>48-X</v>
      </c>
      <c r="Q240" s="87" t="s">
        <v>1122</v>
      </c>
      <c r="R240" s="88" t="s">
        <v>1122</v>
      </c>
      <c r="S240" s="88" t="s">
        <v>1122</v>
      </c>
      <c r="T240" s="88" t="s">
        <v>1122</v>
      </c>
      <c r="U240" s="88" t="s">
        <v>1122</v>
      </c>
      <c r="V240" s="88" t="s">
        <v>1122</v>
      </c>
      <c r="W240" s="88" t="s">
        <v>1122</v>
      </c>
      <c r="X240" s="102">
        <v>340.2</v>
      </c>
      <c r="Z240" s="662"/>
      <c r="AA240" s="657">
        <f>+AA238+10</f>
        <v>180</v>
      </c>
      <c r="AB240" s="86" t="str">
        <f>+AB238</f>
        <v>48-X</v>
      </c>
      <c r="AC240" s="87" t="s">
        <v>1122</v>
      </c>
      <c r="AD240" s="88" t="s">
        <v>1122</v>
      </c>
      <c r="AE240" s="88" t="s">
        <v>1122</v>
      </c>
      <c r="AF240" s="88" t="s">
        <v>1122</v>
      </c>
      <c r="AG240" s="88" t="s">
        <v>1122</v>
      </c>
      <c r="AH240" s="88" t="s">
        <v>1122</v>
      </c>
      <c r="AI240" s="88" t="s">
        <v>1122</v>
      </c>
      <c r="AJ240" s="89" t="s">
        <v>1122</v>
      </c>
      <c r="AL240" s="662"/>
      <c r="AM240" s="657">
        <f>+AM238+10</f>
        <v>180</v>
      </c>
      <c r="AN240" s="86" t="str">
        <f>+AN238</f>
        <v>48-X</v>
      </c>
      <c r="AO240" s="87" t="s">
        <v>1122</v>
      </c>
      <c r="AP240" s="88" t="s">
        <v>1122</v>
      </c>
      <c r="AQ240" s="88" t="s">
        <v>1122</v>
      </c>
      <c r="AR240" s="88" t="s">
        <v>1122</v>
      </c>
      <c r="AS240" s="88" t="s">
        <v>1122</v>
      </c>
      <c r="AT240" s="88" t="s">
        <v>1122</v>
      </c>
      <c r="AU240" s="88" t="s">
        <v>1122</v>
      </c>
      <c r="AV240" s="89" t="s">
        <v>1122</v>
      </c>
    </row>
    <row r="241" spans="1:48" ht="15" thickBot="1">
      <c r="A241">
        <v>241</v>
      </c>
      <c r="B241" s="662"/>
      <c r="C241" s="658"/>
      <c r="D241" s="90" t="str">
        <f>+D239</f>
        <v>48-XL</v>
      </c>
      <c r="E241" s="87" t="s">
        <v>1122</v>
      </c>
      <c r="F241" s="88" t="s">
        <v>1122</v>
      </c>
      <c r="G241" s="88" t="s">
        <v>1122</v>
      </c>
      <c r="H241" s="88" t="s">
        <v>1122</v>
      </c>
      <c r="I241" s="88" t="s">
        <v>1122</v>
      </c>
      <c r="J241" s="101">
        <v>376.38</v>
      </c>
      <c r="K241" s="101">
        <v>377.06</v>
      </c>
      <c r="L241" s="102">
        <v>377.75</v>
      </c>
      <c r="N241" s="662"/>
      <c r="O241" s="658"/>
      <c r="P241" s="90" t="str">
        <f>+P239</f>
        <v>48-XL</v>
      </c>
      <c r="Q241" s="87" t="s">
        <v>1122</v>
      </c>
      <c r="R241" s="88" t="s">
        <v>1122</v>
      </c>
      <c r="S241" s="88" t="s">
        <v>1122</v>
      </c>
      <c r="T241" s="88" t="s">
        <v>1122</v>
      </c>
      <c r="U241" s="88" t="s">
        <v>1122</v>
      </c>
      <c r="V241" s="101">
        <v>374</v>
      </c>
      <c r="W241" s="101">
        <v>375</v>
      </c>
      <c r="X241" s="102">
        <v>377.745</v>
      </c>
      <c r="Z241" s="662"/>
      <c r="AA241" s="658"/>
      <c r="AB241" s="90" t="str">
        <f>+AB239</f>
        <v>48-XL</v>
      </c>
      <c r="AC241" s="87" t="s">
        <v>1122</v>
      </c>
      <c r="AD241" s="88" t="s">
        <v>1122</v>
      </c>
      <c r="AE241" s="88" t="s">
        <v>1122</v>
      </c>
      <c r="AF241" s="88" t="s">
        <v>1122</v>
      </c>
      <c r="AG241" s="88" t="s">
        <v>1122</v>
      </c>
      <c r="AH241" s="88" t="s">
        <v>1122</v>
      </c>
      <c r="AI241" s="101">
        <v>354</v>
      </c>
      <c r="AJ241" s="102">
        <v>352.33300000000003</v>
      </c>
      <c r="AL241" s="662"/>
      <c r="AM241" s="658"/>
      <c r="AN241" s="90" t="str">
        <f>+AN239</f>
        <v>48-XL</v>
      </c>
      <c r="AO241" s="87" t="s">
        <v>1122</v>
      </c>
      <c r="AP241" s="88" t="s">
        <v>1122</v>
      </c>
      <c r="AQ241" s="88" t="s">
        <v>1122</v>
      </c>
      <c r="AR241" s="88" t="s">
        <v>1122</v>
      </c>
      <c r="AS241" s="88" t="s">
        <v>1122</v>
      </c>
      <c r="AT241" s="88" t="s">
        <v>1122</v>
      </c>
      <c r="AU241" s="88" t="s">
        <v>1122</v>
      </c>
      <c r="AV241" s="89" t="s">
        <v>1122</v>
      </c>
    </row>
    <row r="242" spans="1:48">
      <c r="A242">
        <v>242</v>
      </c>
      <c r="B242" s="662"/>
      <c r="C242" s="659">
        <f>+C240+10</f>
        <v>190</v>
      </c>
      <c r="D242" s="78" t="s">
        <v>133</v>
      </c>
      <c r="E242" s="83" t="s">
        <v>1122</v>
      </c>
      <c r="F242" s="84" t="s">
        <v>1122</v>
      </c>
      <c r="G242" s="84" t="s">
        <v>1122</v>
      </c>
      <c r="H242" s="84" t="s">
        <v>1122</v>
      </c>
      <c r="I242" s="84" t="s">
        <v>1122</v>
      </c>
      <c r="J242" s="84" t="s">
        <v>1122</v>
      </c>
      <c r="K242" s="84" t="s">
        <v>1122</v>
      </c>
      <c r="L242" s="99">
        <v>375.13</v>
      </c>
      <c r="N242" s="662"/>
      <c r="O242" s="659">
        <f>+O240+10</f>
        <v>190</v>
      </c>
      <c r="P242" s="78" t="s">
        <v>133</v>
      </c>
      <c r="Q242" s="83" t="s">
        <v>1122</v>
      </c>
      <c r="R242" s="84" t="s">
        <v>1122</v>
      </c>
      <c r="S242" s="84" t="s">
        <v>1122</v>
      </c>
      <c r="T242" s="84" t="s">
        <v>1122</v>
      </c>
      <c r="U242" s="84" t="s">
        <v>1122</v>
      </c>
      <c r="V242" s="84" t="s">
        <v>1122</v>
      </c>
      <c r="W242" s="84" t="s">
        <v>1122</v>
      </c>
      <c r="X242" s="99" t="s">
        <v>1122</v>
      </c>
      <c r="Z242" s="662"/>
      <c r="AA242" s="659">
        <f>+AA240+10</f>
        <v>190</v>
      </c>
      <c r="AB242" s="78" t="s">
        <v>133</v>
      </c>
      <c r="AC242" s="83" t="s">
        <v>1122</v>
      </c>
      <c r="AD242" s="84" t="s">
        <v>1122</v>
      </c>
      <c r="AE242" s="84" t="s">
        <v>1122</v>
      </c>
      <c r="AF242" s="84" t="s">
        <v>1122</v>
      </c>
      <c r="AG242" s="84" t="s">
        <v>1122</v>
      </c>
      <c r="AH242" s="84" t="s">
        <v>1122</v>
      </c>
      <c r="AI242" s="84" t="s">
        <v>1122</v>
      </c>
      <c r="AJ242" s="99" t="s">
        <v>1122</v>
      </c>
      <c r="AL242" s="662"/>
      <c r="AM242" s="659">
        <f>+AM240+10</f>
        <v>190</v>
      </c>
      <c r="AN242" s="78" t="s">
        <v>133</v>
      </c>
      <c r="AO242" s="83" t="s">
        <v>1122</v>
      </c>
      <c r="AP242" s="84" t="s">
        <v>1122</v>
      </c>
      <c r="AQ242" s="84" t="s">
        <v>1122</v>
      </c>
      <c r="AR242" s="84" t="s">
        <v>1122</v>
      </c>
      <c r="AS242" s="84" t="s">
        <v>1122</v>
      </c>
      <c r="AT242" s="84" t="s">
        <v>1122</v>
      </c>
      <c r="AU242" s="84" t="s">
        <v>1122</v>
      </c>
      <c r="AV242" s="85" t="s">
        <v>1122</v>
      </c>
    </row>
    <row r="243" spans="1:48" ht="15" thickBot="1">
      <c r="A243">
        <v>243</v>
      </c>
      <c r="B243" s="662"/>
      <c r="C243" s="660"/>
      <c r="D243" s="82" t="s">
        <v>136</v>
      </c>
      <c r="E243" s="83" t="s">
        <v>1122</v>
      </c>
      <c r="F243" s="84" t="s">
        <v>1122</v>
      </c>
      <c r="G243" s="84" t="s">
        <v>1122</v>
      </c>
      <c r="H243" s="84" t="s">
        <v>1122</v>
      </c>
      <c r="I243" s="84" t="s">
        <v>1122</v>
      </c>
      <c r="J243" s="84" t="s">
        <v>1122</v>
      </c>
      <c r="K243" s="84" t="s">
        <v>1122</v>
      </c>
      <c r="L243" s="99">
        <v>374.59</v>
      </c>
      <c r="N243" s="662"/>
      <c r="O243" s="660"/>
      <c r="P243" s="82" t="s">
        <v>136</v>
      </c>
      <c r="Q243" s="83" t="s">
        <v>1122</v>
      </c>
      <c r="R243" s="84" t="s">
        <v>1122</v>
      </c>
      <c r="S243" s="84" t="s">
        <v>1122</v>
      </c>
      <c r="T243" s="84" t="s">
        <v>1122</v>
      </c>
      <c r="U243" s="84" t="s">
        <v>1122</v>
      </c>
      <c r="V243" s="84" t="s">
        <v>1122</v>
      </c>
      <c r="W243" s="84" t="s">
        <v>1122</v>
      </c>
      <c r="X243" s="99">
        <v>374.28</v>
      </c>
      <c r="Z243" s="662"/>
      <c r="AA243" s="660"/>
      <c r="AB243" s="82" t="s">
        <v>136</v>
      </c>
      <c r="AC243" s="83" t="s">
        <v>1122</v>
      </c>
      <c r="AD243" s="84" t="s">
        <v>1122</v>
      </c>
      <c r="AE243" s="84" t="s">
        <v>1122</v>
      </c>
      <c r="AF243" s="84" t="s">
        <v>1122</v>
      </c>
      <c r="AG243" s="84" t="s">
        <v>1122</v>
      </c>
      <c r="AH243" s="84" t="s">
        <v>1122</v>
      </c>
      <c r="AI243" s="84" t="s">
        <v>1122</v>
      </c>
      <c r="AJ243" s="99">
        <v>369.459</v>
      </c>
      <c r="AL243" s="662"/>
      <c r="AM243" s="660"/>
      <c r="AN243" s="82" t="s">
        <v>136</v>
      </c>
      <c r="AO243" s="83" t="s">
        <v>1122</v>
      </c>
      <c r="AP243" s="84" t="s">
        <v>1122</v>
      </c>
      <c r="AQ243" s="84" t="s">
        <v>1122</v>
      </c>
      <c r="AR243" s="84" t="s">
        <v>1122</v>
      </c>
      <c r="AS243" s="84" t="s">
        <v>1122</v>
      </c>
      <c r="AT243" s="84" t="s">
        <v>1122</v>
      </c>
      <c r="AU243" s="84" t="s">
        <v>1122</v>
      </c>
      <c r="AV243" s="85" t="s">
        <v>1122</v>
      </c>
    </row>
    <row r="244" spans="1:48">
      <c r="A244">
        <v>244</v>
      </c>
      <c r="B244" s="662"/>
      <c r="C244" s="657">
        <f>+C242+10</f>
        <v>200</v>
      </c>
      <c r="D244" s="86" t="str">
        <f>+D242</f>
        <v>48-X</v>
      </c>
      <c r="E244" s="87" t="s">
        <v>1122</v>
      </c>
      <c r="F244" s="88" t="s">
        <v>1122</v>
      </c>
      <c r="G244" s="88" t="s">
        <v>1122</v>
      </c>
      <c r="H244" s="88" t="s">
        <v>1122</v>
      </c>
      <c r="I244" s="88" t="s">
        <v>1122</v>
      </c>
      <c r="J244" s="88" t="s">
        <v>1122</v>
      </c>
      <c r="K244" s="88" t="s">
        <v>1122</v>
      </c>
      <c r="L244" s="89" t="s">
        <v>1122</v>
      </c>
      <c r="N244" s="662"/>
      <c r="O244" s="657">
        <f>+O242+10</f>
        <v>200</v>
      </c>
      <c r="P244" s="86" t="str">
        <f>+P242</f>
        <v>48-X</v>
      </c>
      <c r="Q244" s="87" t="s">
        <v>1122</v>
      </c>
      <c r="R244" s="88" t="s">
        <v>1122</v>
      </c>
      <c r="S244" s="88" t="s">
        <v>1122</v>
      </c>
      <c r="T244" s="88" t="s">
        <v>1122</v>
      </c>
      <c r="U244" s="88" t="s">
        <v>1122</v>
      </c>
      <c r="V244" s="88" t="s">
        <v>1122</v>
      </c>
      <c r="W244" s="88" t="s">
        <v>1122</v>
      </c>
      <c r="X244" s="89" t="s">
        <v>1122</v>
      </c>
      <c r="Z244" s="662"/>
      <c r="AA244" s="657">
        <f>+AA242+10</f>
        <v>200</v>
      </c>
      <c r="AB244" s="86" t="str">
        <f>+AB242</f>
        <v>48-X</v>
      </c>
      <c r="AC244" s="87" t="s">
        <v>1122</v>
      </c>
      <c r="AD244" s="88" t="s">
        <v>1122</v>
      </c>
      <c r="AE244" s="88" t="s">
        <v>1122</v>
      </c>
      <c r="AF244" s="88" t="s">
        <v>1122</v>
      </c>
      <c r="AG244" s="88" t="s">
        <v>1122</v>
      </c>
      <c r="AH244" s="88" t="s">
        <v>1122</v>
      </c>
      <c r="AI244" s="88" t="s">
        <v>1122</v>
      </c>
      <c r="AJ244" s="89" t="s">
        <v>1122</v>
      </c>
      <c r="AL244" s="662"/>
      <c r="AM244" s="657">
        <f>+AM242+10</f>
        <v>200</v>
      </c>
      <c r="AN244" s="86" t="str">
        <f>+AN242</f>
        <v>48-X</v>
      </c>
      <c r="AO244" s="87" t="s">
        <v>1122</v>
      </c>
      <c r="AP244" s="88" t="s">
        <v>1122</v>
      </c>
      <c r="AQ244" s="88" t="s">
        <v>1122</v>
      </c>
      <c r="AR244" s="88" t="s">
        <v>1122</v>
      </c>
      <c r="AS244" s="88" t="s">
        <v>1122</v>
      </c>
      <c r="AT244" s="88" t="s">
        <v>1122</v>
      </c>
      <c r="AU244" s="88" t="s">
        <v>1122</v>
      </c>
      <c r="AV244" s="89" t="s">
        <v>1122</v>
      </c>
    </row>
    <row r="245" spans="1:48" ht="15" thickBot="1">
      <c r="A245">
        <v>245</v>
      </c>
      <c r="B245" s="663"/>
      <c r="C245" s="658"/>
      <c r="D245" s="90" t="str">
        <f>+D243</f>
        <v>48-XL</v>
      </c>
      <c r="E245" s="91" t="s">
        <v>1122</v>
      </c>
      <c r="F245" s="92" t="s">
        <v>1122</v>
      </c>
      <c r="G245" s="92" t="s">
        <v>1122</v>
      </c>
      <c r="H245" s="92" t="s">
        <v>1122</v>
      </c>
      <c r="I245" s="92" t="s">
        <v>1122</v>
      </c>
      <c r="J245" s="92" t="s">
        <v>1122</v>
      </c>
      <c r="K245" s="92" t="s">
        <v>1122</v>
      </c>
      <c r="L245" s="93" t="s">
        <v>1122</v>
      </c>
      <c r="N245" s="663"/>
      <c r="O245" s="658"/>
      <c r="P245" s="90" t="str">
        <f>+P243</f>
        <v>48-XL</v>
      </c>
      <c r="Q245" s="91" t="s">
        <v>1122</v>
      </c>
      <c r="R245" s="92" t="s">
        <v>1122</v>
      </c>
      <c r="S245" s="92" t="s">
        <v>1122</v>
      </c>
      <c r="T245" s="92" t="s">
        <v>1122</v>
      </c>
      <c r="U245" s="92" t="s">
        <v>1122</v>
      </c>
      <c r="V245" s="92" t="s">
        <v>1122</v>
      </c>
      <c r="W245" s="92" t="s">
        <v>1122</v>
      </c>
      <c r="X245" s="93" t="s">
        <v>1122</v>
      </c>
      <c r="Z245" s="663"/>
      <c r="AA245" s="658"/>
      <c r="AB245" s="90" t="str">
        <f>+AB243</f>
        <v>48-XL</v>
      </c>
      <c r="AC245" s="91" t="s">
        <v>1122</v>
      </c>
      <c r="AD245" s="92" t="s">
        <v>1122</v>
      </c>
      <c r="AE245" s="92" t="s">
        <v>1122</v>
      </c>
      <c r="AF245" s="92" t="s">
        <v>1122</v>
      </c>
      <c r="AG245" s="92" t="s">
        <v>1122</v>
      </c>
      <c r="AH245" s="92" t="s">
        <v>1122</v>
      </c>
      <c r="AI245" s="92" t="s">
        <v>1122</v>
      </c>
      <c r="AJ245" s="93" t="s">
        <v>1122</v>
      </c>
      <c r="AL245" s="663"/>
      <c r="AM245" s="658"/>
      <c r="AN245" s="90" t="str">
        <f>+AN243</f>
        <v>48-XL</v>
      </c>
      <c r="AO245" s="91" t="s">
        <v>1122</v>
      </c>
      <c r="AP245" s="92" t="s">
        <v>1122</v>
      </c>
      <c r="AQ245" s="92" t="s">
        <v>1122</v>
      </c>
      <c r="AR245" s="92" t="s">
        <v>1122</v>
      </c>
      <c r="AS245" s="92" t="s">
        <v>1122</v>
      </c>
      <c r="AT245" s="92" t="s">
        <v>1122</v>
      </c>
      <c r="AU245" s="92" t="s">
        <v>1122</v>
      </c>
      <c r="AV245" s="93" t="s">
        <v>1122</v>
      </c>
    </row>
    <row r="255" spans="1:48" ht="15" customHeight="1"/>
    <row r="257" ht="15" customHeight="1"/>
    <row r="286" ht="15" customHeight="1"/>
    <row r="288" ht="15" customHeight="1"/>
    <row r="317" ht="15" customHeight="1"/>
    <row r="319" ht="15" customHeight="1"/>
    <row r="348" ht="15" customHeight="1"/>
    <row r="350" ht="15" customHeight="1"/>
  </sheetData>
  <mergeCells count="544">
    <mergeCell ref="C244:C245"/>
    <mergeCell ref="O244:O245"/>
    <mergeCell ref="AA244:AA245"/>
    <mergeCell ref="AM244:AM245"/>
    <mergeCell ref="C240:C241"/>
    <mergeCell ref="O240:O241"/>
    <mergeCell ref="AA240:AA241"/>
    <mergeCell ref="AM240:AM241"/>
    <mergeCell ref="C242:C243"/>
    <mergeCell ref="O242:O243"/>
    <mergeCell ref="AA242:AA243"/>
    <mergeCell ref="AM242:AM243"/>
    <mergeCell ref="AA236:AA237"/>
    <mergeCell ref="AM236:AM237"/>
    <mergeCell ref="C238:C239"/>
    <mergeCell ref="O238:O239"/>
    <mergeCell ref="AA238:AA239"/>
    <mergeCell ref="AM238:AM239"/>
    <mergeCell ref="C232:C233"/>
    <mergeCell ref="O232:O233"/>
    <mergeCell ref="AA232:AA233"/>
    <mergeCell ref="AM232:AM233"/>
    <mergeCell ref="C234:C235"/>
    <mergeCell ref="O234:O235"/>
    <mergeCell ref="AA234:AA235"/>
    <mergeCell ref="AM234:AM235"/>
    <mergeCell ref="B226:B245"/>
    <mergeCell ref="C226:C227"/>
    <mergeCell ref="N226:N245"/>
    <mergeCell ref="O226:O227"/>
    <mergeCell ref="Z226:Z245"/>
    <mergeCell ref="AA226:AA227"/>
    <mergeCell ref="AL226:AL245"/>
    <mergeCell ref="AM226:AM227"/>
    <mergeCell ref="Z224:Z225"/>
    <mergeCell ref="AA224:AA225"/>
    <mergeCell ref="AB224:AB225"/>
    <mergeCell ref="AC224:AJ224"/>
    <mergeCell ref="AL224:AL225"/>
    <mergeCell ref="AM224:AM225"/>
    <mergeCell ref="C228:C229"/>
    <mergeCell ref="O228:O229"/>
    <mergeCell ref="AA228:AA229"/>
    <mergeCell ref="AM228:AM229"/>
    <mergeCell ref="C230:C231"/>
    <mergeCell ref="O230:O231"/>
    <mergeCell ref="AA230:AA231"/>
    <mergeCell ref="AM230:AM231"/>
    <mergeCell ref="C236:C237"/>
    <mergeCell ref="O236:O237"/>
    <mergeCell ref="AO223:AV223"/>
    <mergeCell ref="B224:B225"/>
    <mergeCell ref="C224:C225"/>
    <mergeCell ref="D224:D225"/>
    <mergeCell ref="E224:L224"/>
    <mergeCell ref="N224:N225"/>
    <mergeCell ref="O224:O225"/>
    <mergeCell ref="P224:P225"/>
    <mergeCell ref="Q224:X224"/>
    <mergeCell ref="AO224:AV224"/>
    <mergeCell ref="AN224:AN225"/>
    <mergeCell ref="C213:C214"/>
    <mergeCell ref="O213:O214"/>
    <mergeCell ref="AA213:AA214"/>
    <mergeCell ref="AM213:AM214"/>
    <mergeCell ref="B223:D223"/>
    <mergeCell ref="E223:L223"/>
    <mergeCell ref="N223:P223"/>
    <mergeCell ref="Q223:X223"/>
    <mergeCell ref="Z223:AB223"/>
    <mergeCell ref="AC223:AJ223"/>
    <mergeCell ref="AL223:AN223"/>
    <mergeCell ref="B195:B214"/>
    <mergeCell ref="C195:C196"/>
    <mergeCell ref="C209:C210"/>
    <mergeCell ref="O209:O210"/>
    <mergeCell ref="AA209:AA210"/>
    <mergeCell ref="AM209:AM210"/>
    <mergeCell ref="N195:N214"/>
    <mergeCell ref="O195:O196"/>
    <mergeCell ref="Z195:Z214"/>
    <mergeCell ref="AA195:AA196"/>
    <mergeCell ref="AL195:AL214"/>
    <mergeCell ref="C201:C202"/>
    <mergeCell ref="O201:O202"/>
    <mergeCell ref="AA201:AA202"/>
    <mergeCell ref="AM201:AM202"/>
    <mergeCell ref="C197:C198"/>
    <mergeCell ref="O197:O198"/>
    <mergeCell ref="AA197:AA198"/>
    <mergeCell ref="AM197:AM198"/>
    <mergeCell ref="C199:C200"/>
    <mergeCell ref="C203:C204"/>
    <mergeCell ref="O203:O204"/>
    <mergeCell ref="AA203:AA204"/>
    <mergeCell ref="AM203:AM204"/>
    <mergeCell ref="O199:O200"/>
    <mergeCell ref="AA199:AA200"/>
    <mergeCell ref="AM199:AM200"/>
    <mergeCell ref="C211:C212"/>
    <mergeCell ref="O211:O212"/>
    <mergeCell ref="AA211:AA212"/>
    <mergeCell ref="AM211:AM212"/>
    <mergeCell ref="C205:C206"/>
    <mergeCell ref="O205:O206"/>
    <mergeCell ref="AA205:AA206"/>
    <mergeCell ref="AM205:AM206"/>
    <mergeCell ref="C207:C208"/>
    <mergeCell ref="O207:O208"/>
    <mergeCell ref="AA207:AA208"/>
    <mergeCell ref="AM207:AM208"/>
    <mergeCell ref="AO192:AV192"/>
    <mergeCell ref="B193:B194"/>
    <mergeCell ref="C193:C194"/>
    <mergeCell ref="D193:D194"/>
    <mergeCell ref="E193:L193"/>
    <mergeCell ref="N193:N194"/>
    <mergeCell ref="O193:O194"/>
    <mergeCell ref="P193:P194"/>
    <mergeCell ref="Q193:X193"/>
    <mergeCell ref="AN193:AN194"/>
    <mergeCell ref="AO193:AV193"/>
    <mergeCell ref="Z193:Z194"/>
    <mergeCell ref="AA193:AA194"/>
    <mergeCell ref="AB193:AB194"/>
    <mergeCell ref="AC193:AJ193"/>
    <mergeCell ref="AL193:AL194"/>
    <mergeCell ref="AM193:AM194"/>
    <mergeCell ref="AM195:AM196"/>
    <mergeCell ref="C182:C183"/>
    <mergeCell ref="O182:O183"/>
    <mergeCell ref="AA182:AA183"/>
    <mergeCell ref="AM182:AM183"/>
    <mergeCell ref="B192:D192"/>
    <mergeCell ref="E192:L192"/>
    <mergeCell ref="N192:P192"/>
    <mergeCell ref="Q192:X192"/>
    <mergeCell ref="Z192:AB192"/>
    <mergeCell ref="AC192:AJ192"/>
    <mergeCell ref="AL192:AN192"/>
    <mergeCell ref="B164:B183"/>
    <mergeCell ref="C164:C165"/>
    <mergeCell ref="C178:C179"/>
    <mergeCell ref="O178:O179"/>
    <mergeCell ref="AA178:AA179"/>
    <mergeCell ref="AM178:AM179"/>
    <mergeCell ref="N164:N183"/>
    <mergeCell ref="O164:O165"/>
    <mergeCell ref="Z164:Z183"/>
    <mergeCell ref="AA164:AA165"/>
    <mergeCell ref="AL164:AL183"/>
    <mergeCell ref="C170:C171"/>
    <mergeCell ref="O170:O171"/>
    <mergeCell ref="AA170:AA171"/>
    <mergeCell ref="AM170:AM171"/>
    <mergeCell ref="C166:C167"/>
    <mergeCell ref="O166:O167"/>
    <mergeCell ref="AA166:AA167"/>
    <mergeCell ref="AM166:AM167"/>
    <mergeCell ref="C168:C169"/>
    <mergeCell ref="C172:C173"/>
    <mergeCell ref="O172:O173"/>
    <mergeCell ref="AA172:AA173"/>
    <mergeCell ref="AM172:AM173"/>
    <mergeCell ref="O168:O169"/>
    <mergeCell ref="AA168:AA169"/>
    <mergeCell ref="AM168:AM169"/>
    <mergeCell ref="C180:C181"/>
    <mergeCell ref="O180:O181"/>
    <mergeCell ref="AA180:AA181"/>
    <mergeCell ref="AM180:AM181"/>
    <mergeCell ref="C174:C175"/>
    <mergeCell ref="O174:O175"/>
    <mergeCell ref="AA174:AA175"/>
    <mergeCell ref="AM174:AM175"/>
    <mergeCell ref="C176:C177"/>
    <mergeCell ref="O176:O177"/>
    <mergeCell ref="AA176:AA177"/>
    <mergeCell ref="AM176:AM177"/>
    <mergeCell ref="AO161:AV161"/>
    <mergeCell ref="B162:B163"/>
    <mergeCell ref="C162:C163"/>
    <mergeCell ref="D162:D163"/>
    <mergeCell ref="E162:L162"/>
    <mergeCell ref="N162:N163"/>
    <mergeCell ref="O162:O163"/>
    <mergeCell ref="P162:P163"/>
    <mergeCell ref="Q162:X162"/>
    <mergeCell ref="AN162:AN163"/>
    <mergeCell ref="AO162:AV162"/>
    <mergeCell ref="Z162:Z163"/>
    <mergeCell ref="AA162:AA163"/>
    <mergeCell ref="AB162:AB163"/>
    <mergeCell ref="AC162:AJ162"/>
    <mergeCell ref="AL162:AL163"/>
    <mergeCell ref="AM162:AM163"/>
    <mergeCell ref="AM164:AM165"/>
    <mergeCell ref="C151:C152"/>
    <mergeCell ref="O151:O152"/>
    <mergeCell ref="AA151:AA152"/>
    <mergeCell ref="AM151:AM152"/>
    <mergeCell ref="B161:D161"/>
    <mergeCell ref="E161:L161"/>
    <mergeCell ref="N161:P161"/>
    <mergeCell ref="Q161:X161"/>
    <mergeCell ref="Z161:AB161"/>
    <mergeCell ref="AC161:AJ161"/>
    <mergeCell ref="AL161:AN161"/>
    <mergeCell ref="B133:B152"/>
    <mergeCell ref="C133:C134"/>
    <mergeCell ref="C147:C148"/>
    <mergeCell ref="O147:O148"/>
    <mergeCell ref="AA147:AA148"/>
    <mergeCell ref="AM147:AM148"/>
    <mergeCell ref="N133:N152"/>
    <mergeCell ref="O133:O134"/>
    <mergeCell ref="Z133:Z152"/>
    <mergeCell ref="AA133:AA134"/>
    <mergeCell ref="AL133:AL152"/>
    <mergeCell ref="C139:C140"/>
    <mergeCell ref="O139:O140"/>
    <mergeCell ref="AA139:AA140"/>
    <mergeCell ref="AM139:AM140"/>
    <mergeCell ref="C135:C136"/>
    <mergeCell ref="O135:O136"/>
    <mergeCell ref="AA135:AA136"/>
    <mergeCell ref="AM135:AM136"/>
    <mergeCell ref="C137:C138"/>
    <mergeCell ref="C141:C142"/>
    <mergeCell ref="O141:O142"/>
    <mergeCell ref="AA141:AA142"/>
    <mergeCell ref="AM141:AM142"/>
    <mergeCell ref="O137:O138"/>
    <mergeCell ref="AA137:AA138"/>
    <mergeCell ref="AM137:AM138"/>
    <mergeCell ref="C149:C150"/>
    <mergeCell ref="O149:O150"/>
    <mergeCell ref="AA149:AA150"/>
    <mergeCell ref="AM149:AM150"/>
    <mergeCell ref="C143:C144"/>
    <mergeCell ref="O143:O144"/>
    <mergeCell ref="AA143:AA144"/>
    <mergeCell ref="AM143:AM144"/>
    <mergeCell ref="C145:C146"/>
    <mergeCell ref="O145:O146"/>
    <mergeCell ref="AA145:AA146"/>
    <mergeCell ref="AM145:AM146"/>
    <mergeCell ref="AO130:AV130"/>
    <mergeCell ref="B131:B132"/>
    <mergeCell ref="C131:C132"/>
    <mergeCell ref="D131:D132"/>
    <mergeCell ref="E131:L131"/>
    <mergeCell ref="N131:N132"/>
    <mergeCell ref="O131:O132"/>
    <mergeCell ref="P131:P132"/>
    <mergeCell ref="Q131:X131"/>
    <mergeCell ref="AN131:AN132"/>
    <mergeCell ref="AO131:AV131"/>
    <mergeCell ref="Z131:Z132"/>
    <mergeCell ref="AA131:AA132"/>
    <mergeCell ref="AB131:AB132"/>
    <mergeCell ref="AC131:AJ131"/>
    <mergeCell ref="AL131:AL132"/>
    <mergeCell ref="AM131:AM132"/>
    <mergeCell ref="AM133:AM134"/>
    <mergeCell ref="C120:C121"/>
    <mergeCell ref="O120:O121"/>
    <mergeCell ref="AA120:AA121"/>
    <mergeCell ref="AM120:AM121"/>
    <mergeCell ref="B130:D130"/>
    <mergeCell ref="E130:L130"/>
    <mergeCell ref="N130:P130"/>
    <mergeCell ref="Q130:X130"/>
    <mergeCell ref="Z130:AB130"/>
    <mergeCell ref="AC130:AJ130"/>
    <mergeCell ref="AL130:AN130"/>
    <mergeCell ref="B102:B121"/>
    <mergeCell ref="C102:C103"/>
    <mergeCell ref="C116:C117"/>
    <mergeCell ref="O116:O117"/>
    <mergeCell ref="AA116:AA117"/>
    <mergeCell ref="AM116:AM117"/>
    <mergeCell ref="N102:N121"/>
    <mergeCell ref="O102:O103"/>
    <mergeCell ref="Z102:Z121"/>
    <mergeCell ref="AA102:AA103"/>
    <mergeCell ref="AL102:AL121"/>
    <mergeCell ref="C108:C109"/>
    <mergeCell ref="O108:O109"/>
    <mergeCell ref="AA108:AA109"/>
    <mergeCell ref="AM108:AM109"/>
    <mergeCell ref="C104:C105"/>
    <mergeCell ref="O104:O105"/>
    <mergeCell ref="AA104:AA105"/>
    <mergeCell ref="AM104:AM105"/>
    <mergeCell ref="C106:C107"/>
    <mergeCell ref="C110:C111"/>
    <mergeCell ref="O110:O111"/>
    <mergeCell ref="AA110:AA111"/>
    <mergeCell ref="AM110:AM111"/>
    <mergeCell ref="O106:O107"/>
    <mergeCell ref="AA106:AA107"/>
    <mergeCell ref="AM106:AM107"/>
    <mergeCell ref="C118:C119"/>
    <mergeCell ref="O118:O119"/>
    <mergeCell ref="AA118:AA119"/>
    <mergeCell ref="AM118:AM119"/>
    <mergeCell ref="C112:C113"/>
    <mergeCell ref="O112:O113"/>
    <mergeCell ref="AA112:AA113"/>
    <mergeCell ref="AM112:AM113"/>
    <mergeCell ref="C114:C115"/>
    <mergeCell ref="O114:O115"/>
    <mergeCell ref="AA114:AA115"/>
    <mergeCell ref="AM114:AM115"/>
    <mergeCell ref="AO99:AV99"/>
    <mergeCell ref="B100:B101"/>
    <mergeCell ref="C100:C101"/>
    <mergeCell ref="D100:D101"/>
    <mergeCell ref="E100:L100"/>
    <mergeCell ref="N100:N101"/>
    <mergeCell ref="O100:O101"/>
    <mergeCell ref="P100:P101"/>
    <mergeCell ref="Q100:X100"/>
    <mergeCell ref="AN100:AN101"/>
    <mergeCell ref="AO100:AV100"/>
    <mergeCell ref="Z100:Z101"/>
    <mergeCell ref="AA100:AA101"/>
    <mergeCell ref="AB100:AB101"/>
    <mergeCell ref="AC100:AJ100"/>
    <mergeCell ref="AL100:AL101"/>
    <mergeCell ref="AM100:AM101"/>
    <mergeCell ref="AM102:AM103"/>
    <mergeCell ref="C89:C90"/>
    <mergeCell ref="O89:O90"/>
    <mergeCell ref="AA89:AA90"/>
    <mergeCell ref="AM89:AM90"/>
    <mergeCell ref="B99:D99"/>
    <mergeCell ref="E99:L99"/>
    <mergeCell ref="N99:P99"/>
    <mergeCell ref="Q99:X99"/>
    <mergeCell ref="Z99:AB99"/>
    <mergeCell ref="AC99:AJ99"/>
    <mergeCell ref="AL99:AN99"/>
    <mergeCell ref="B71:B90"/>
    <mergeCell ref="C71:C72"/>
    <mergeCell ref="C85:C86"/>
    <mergeCell ref="O85:O86"/>
    <mergeCell ref="AA85:AA86"/>
    <mergeCell ref="AM85:AM86"/>
    <mergeCell ref="N71:N90"/>
    <mergeCell ref="O71:O72"/>
    <mergeCell ref="Z71:Z90"/>
    <mergeCell ref="AA71:AA72"/>
    <mergeCell ref="AL71:AL90"/>
    <mergeCell ref="C77:C78"/>
    <mergeCell ref="O77:O78"/>
    <mergeCell ref="AA77:AA78"/>
    <mergeCell ref="AM77:AM78"/>
    <mergeCell ref="C73:C74"/>
    <mergeCell ref="O73:O74"/>
    <mergeCell ref="AA73:AA74"/>
    <mergeCell ref="AM73:AM74"/>
    <mergeCell ref="C75:C76"/>
    <mergeCell ref="C79:C80"/>
    <mergeCell ref="O79:O80"/>
    <mergeCell ref="AA79:AA80"/>
    <mergeCell ref="AM79:AM80"/>
    <mergeCell ref="O75:O76"/>
    <mergeCell ref="AA75:AA76"/>
    <mergeCell ref="AM75:AM76"/>
    <mergeCell ref="C87:C88"/>
    <mergeCell ref="O87:O88"/>
    <mergeCell ref="AA87:AA88"/>
    <mergeCell ref="AM87:AM88"/>
    <mergeCell ref="C81:C82"/>
    <mergeCell ref="O81:O82"/>
    <mergeCell ref="AA81:AA82"/>
    <mergeCell ref="AM81:AM82"/>
    <mergeCell ref="C83:C84"/>
    <mergeCell ref="O83:O84"/>
    <mergeCell ref="AA83:AA84"/>
    <mergeCell ref="AM83:AM84"/>
    <mergeCell ref="AO68:AV68"/>
    <mergeCell ref="B69:B70"/>
    <mergeCell ref="C69:C70"/>
    <mergeCell ref="D69:D70"/>
    <mergeCell ref="E69:L69"/>
    <mergeCell ref="N69:N70"/>
    <mergeCell ref="O69:O70"/>
    <mergeCell ref="P69:P70"/>
    <mergeCell ref="Q69:X69"/>
    <mergeCell ref="AN69:AN70"/>
    <mergeCell ref="AO69:AV69"/>
    <mergeCell ref="Z69:Z70"/>
    <mergeCell ref="AA69:AA70"/>
    <mergeCell ref="AB69:AB70"/>
    <mergeCell ref="AC69:AJ69"/>
    <mergeCell ref="AL69:AL70"/>
    <mergeCell ref="AM69:AM70"/>
    <mergeCell ref="AM71:AM72"/>
    <mergeCell ref="C58:C59"/>
    <mergeCell ref="O58:O59"/>
    <mergeCell ref="AA58:AA59"/>
    <mergeCell ref="AM58:AM59"/>
    <mergeCell ref="B68:D68"/>
    <mergeCell ref="E68:L68"/>
    <mergeCell ref="N68:P68"/>
    <mergeCell ref="Q68:X68"/>
    <mergeCell ref="Z68:AB68"/>
    <mergeCell ref="AC68:AJ68"/>
    <mergeCell ref="AL68:AN68"/>
    <mergeCell ref="B40:B59"/>
    <mergeCell ref="C40:C41"/>
    <mergeCell ref="C54:C55"/>
    <mergeCell ref="O54:O55"/>
    <mergeCell ref="AA54:AA55"/>
    <mergeCell ref="AM54:AM55"/>
    <mergeCell ref="N40:N59"/>
    <mergeCell ref="O40:O41"/>
    <mergeCell ref="Z40:Z59"/>
    <mergeCell ref="AA40:AA41"/>
    <mergeCell ref="AL40:AL59"/>
    <mergeCell ref="C46:C47"/>
    <mergeCell ref="O46:O47"/>
    <mergeCell ref="AA46:AA47"/>
    <mergeCell ref="AM46:AM47"/>
    <mergeCell ref="C42:C43"/>
    <mergeCell ref="O42:O43"/>
    <mergeCell ref="AA42:AA43"/>
    <mergeCell ref="AM42:AM43"/>
    <mergeCell ref="C44:C45"/>
    <mergeCell ref="C48:C49"/>
    <mergeCell ref="O48:O49"/>
    <mergeCell ref="AA48:AA49"/>
    <mergeCell ref="AM48:AM49"/>
    <mergeCell ref="O44:O45"/>
    <mergeCell ref="AA44:AA45"/>
    <mergeCell ref="AM44:AM45"/>
    <mergeCell ref="C56:C57"/>
    <mergeCell ref="O56:O57"/>
    <mergeCell ref="AA56:AA57"/>
    <mergeCell ref="AM56:AM57"/>
    <mergeCell ref="C50:C51"/>
    <mergeCell ref="O50:O51"/>
    <mergeCell ref="AA50:AA51"/>
    <mergeCell ref="AM50:AM51"/>
    <mergeCell ref="C52:C53"/>
    <mergeCell ref="O52:O53"/>
    <mergeCell ref="AA52:AA53"/>
    <mergeCell ref="AM52:AM53"/>
    <mergeCell ref="AO37:AV37"/>
    <mergeCell ref="B38:B39"/>
    <mergeCell ref="C38:C39"/>
    <mergeCell ref="D38:D39"/>
    <mergeCell ref="E38:L38"/>
    <mergeCell ref="N38:N39"/>
    <mergeCell ref="O38:O39"/>
    <mergeCell ref="P38:P39"/>
    <mergeCell ref="Q38:X38"/>
    <mergeCell ref="AN38:AN39"/>
    <mergeCell ref="AO38:AV38"/>
    <mergeCell ref="Z38:Z39"/>
    <mergeCell ref="AA38:AA39"/>
    <mergeCell ref="AB38:AB39"/>
    <mergeCell ref="AC38:AJ38"/>
    <mergeCell ref="AL38:AL39"/>
    <mergeCell ref="AM38:AM39"/>
    <mergeCell ref="AM40:AM41"/>
    <mergeCell ref="B37:D37"/>
    <mergeCell ref="E37:L37"/>
    <mergeCell ref="N37:P37"/>
    <mergeCell ref="Q37:X37"/>
    <mergeCell ref="Z37:AB37"/>
    <mergeCell ref="AC37:AJ37"/>
    <mergeCell ref="AL37:AN37"/>
    <mergeCell ref="B9:B28"/>
    <mergeCell ref="C9:C10"/>
    <mergeCell ref="C23:C24"/>
    <mergeCell ref="O23:O24"/>
    <mergeCell ref="AA23:AA24"/>
    <mergeCell ref="AM23:AM24"/>
    <mergeCell ref="N9:N28"/>
    <mergeCell ref="O9:O10"/>
    <mergeCell ref="Z9:Z28"/>
    <mergeCell ref="AA9:AA10"/>
    <mergeCell ref="AL9:AL28"/>
    <mergeCell ref="AA11:AA12"/>
    <mergeCell ref="AM11:AM12"/>
    <mergeCell ref="C13:C14"/>
    <mergeCell ref="AA21:AA22"/>
    <mergeCell ref="AM21:AM22"/>
    <mergeCell ref="C27:C28"/>
    <mergeCell ref="O27:O28"/>
    <mergeCell ref="AA27:AA28"/>
    <mergeCell ref="AM27:AM28"/>
    <mergeCell ref="Z7:Z8"/>
    <mergeCell ref="AA7:AA8"/>
    <mergeCell ref="AB7:AB8"/>
    <mergeCell ref="AM9:AM10"/>
    <mergeCell ref="C17:C18"/>
    <mergeCell ref="O17:O18"/>
    <mergeCell ref="AA17:AA18"/>
    <mergeCell ref="AM17:AM18"/>
    <mergeCell ref="C25:C26"/>
    <mergeCell ref="O25:O26"/>
    <mergeCell ref="AA25:AA26"/>
    <mergeCell ref="AM25:AM26"/>
    <mergeCell ref="C19:C20"/>
    <mergeCell ref="O19:O20"/>
    <mergeCell ref="AA19:AA20"/>
    <mergeCell ref="AM19:AM20"/>
    <mergeCell ref="C21:C22"/>
    <mergeCell ref="O21:O22"/>
    <mergeCell ref="C15:C16"/>
    <mergeCell ref="O15:O16"/>
    <mergeCell ref="AA15:AA16"/>
    <mergeCell ref="AM15:AM16"/>
    <mergeCell ref="C11:C12"/>
    <mergeCell ref="O11:O12"/>
    <mergeCell ref="AC7:AJ7"/>
    <mergeCell ref="AL7:AL8"/>
    <mergeCell ref="AM7:AM8"/>
    <mergeCell ref="O13:O14"/>
    <mergeCell ref="AA13:AA14"/>
    <mergeCell ref="AM13:AM14"/>
    <mergeCell ref="AL6:AN6"/>
    <mergeCell ref="AO6:AV6"/>
    <mergeCell ref="B7:B8"/>
    <mergeCell ref="C7:C8"/>
    <mergeCell ref="D7:D8"/>
    <mergeCell ref="E7:L7"/>
    <mergeCell ref="N7:N8"/>
    <mergeCell ref="O7:O8"/>
    <mergeCell ref="P7:P8"/>
    <mergeCell ref="Q7:X7"/>
    <mergeCell ref="B6:D6"/>
    <mergeCell ref="E6:L6"/>
    <mergeCell ref="N6:P6"/>
    <mergeCell ref="Q6:X6"/>
    <mergeCell ref="Z6:AB6"/>
    <mergeCell ref="AC6:AJ6"/>
    <mergeCell ref="AN7:AN8"/>
    <mergeCell ref="AO7:AV7"/>
  </mergeCells>
  <dataValidations count="3">
    <dataValidation type="list" allowBlank="1" showInputMessage="1" showErrorMessage="1" sqref="B7 B38 B69 B100 B131 B162 B193 B224 N7 N38 N69 N100 N131 N162 N193 N224 Z7 Z38 Z69 Z100 Z131 Z162 Z193 Z224 AL7 AL38 AL69 AL100 AL131 AL162 AL193 AL224" xr:uid="{67741CA2-4659-4B93-9DF3-C0CB5395332F}">
      <formula1>"Categoría de terreno 1,Categoría de terreno 2,Categoría de terreno 3,Categoría de terreno 4"</formula1>
    </dataValidation>
    <dataValidation type="list" allowBlank="1" showInputMessage="1" showErrorMessage="1" sqref="B6:D6 B37:D37 B68:D68 B99:D99 B130:D130 B161:D161 B192:D192 B223:D223 N6:P6 N37:P37 N68:P68 N99:P99 N130:P130 N161:P161 N192:P192 N223:P223 Z6:AB6 Z37:AB37 Z68:AB68 Z99:AB99 Z130:AB130 Z161:AB161 Z192:AB192 Z223:AB223 AL6:AN6 AL37:AN37 AL68:AN68 AL99:AN99 AL130:AN130 AL161:AN161 AL192:AN192 AL223:AN223" xr:uid="{4037FB02-1706-495D-8610-2CD03CC69D9A}">
      <formula1>"Zona sísmica A,Zona sísmica B,Zona sísmica C,Zona sísmica D,"</formula1>
    </dataValidation>
    <dataValidation type="list" allowBlank="1" showInputMessage="1" showErrorMessage="1" sqref="B9:B28 B40:B59 B71:B90 B102:B121 B133:B152 B164:B183 B195:B214 B226:B245 N9:N28 N40:N59 N71:N90 N102:N121 N133:N152 N164:N183 N195:N214 N226:N245 Z9:Z28 Z40:Z59 Z71:Z90 Z102:Z121 Z133:Z152 Z164:Z183 Z195:Z214 Z226:Z245 AL9:AL28 AL40:AL59 AL71:AL90 AL102:AL121 AL133:AL152 AL164:AL183 AL195:AL214 AL226:AL245" xr:uid="{91DD9BB7-FBBA-4581-9D3F-2960CF990D81}">
      <formula1>"Rango de inclinación de 7° a 15°,Rango de inclinación de &gt;15° a 25°,Rango de inclinación de &gt;25° a 35°"</formula1>
    </dataValidation>
  </dataValidations>
  <pageMargins left="0.27559055118110237" right="0.23622047244094491" top="1.0236220472440944" bottom="0.74803149606299213" header="0.39370078740157483" footer="0.31496062992125984"/>
  <pageSetup paperSize="164" orientation="landscape" r:id="rId1"/>
  <headerFooter alignWithMargins="0">
    <oddHeader xml:space="preserve">&amp;L&amp;G&amp;R&amp;G    </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0A70-3628-44E0-AD43-C9C3E4D838CE}">
  <sheetPr>
    <tabColor rgb="FF92D050"/>
  </sheetPr>
  <dimension ref="A1:AV350"/>
  <sheetViews>
    <sheetView workbookViewId="0"/>
  </sheetViews>
  <sheetFormatPr baseColWidth="10" defaultColWidth="11.44140625" defaultRowHeight="14.4"/>
  <cols>
    <col min="1" max="1" width="4.33203125" customWidth="1"/>
    <col min="3" max="3" width="11.44140625" customWidth="1"/>
    <col min="13" max="13" width="4.33203125" customWidth="1"/>
    <col min="25" max="25" width="4.33203125" customWidth="1"/>
    <col min="37" max="37" width="4.332031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c r="A4">
        <v>4</v>
      </c>
    </row>
    <row r="5" spans="1:48" ht="15" thickBot="1">
      <c r="A5">
        <v>5</v>
      </c>
    </row>
    <row r="6" spans="1:48" ht="18.600000000000001" thickBot="1">
      <c r="A6">
        <v>6</v>
      </c>
      <c r="B6" s="649" t="s">
        <v>1112</v>
      </c>
      <c r="C6" s="650"/>
      <c r="D6" s="651"/>
      <c r="E6" s="649" t="s">
        <v>1113</v>
      </c>
      <c r="F6" s="650"/>
      <c r="G6" s="650"/>
      <c r="H6" s="650"/>
      <c r="I6" s="650"/>
      <c r="J6" s="650"/>
      <c r="K6" s="650"/>
      <c r="L6" s="651"/>
      <c r="N6" s="649" t="s">
        <v>1114</v>
      </c>
      <c r="O6" s="650"/>
      <c r="P6" s="651"/>
      <c r="Q6" s="649" t="s">
        <v>1113</v>
      </c>
      <c r="R6" s="650"/>
      <c r="S6" s="650"/>
      <c r="T6" s="650"/>
      <c r="U6" s="650"/>
      <c r="V6" s="650"/>
      <c r="W6" s="650"/>
      <c r="X6" s="651"/>
      <c r="Z6" s="649" t="s">
        <v>1115</v>
      </c>
      <c r="AA6" s="650"/>
      <c r="AB6" s="651"/>
      <c r="AC6" s="649" t="s">
        <v>1113</v>
      </c>
      <c r="AD6" s="650"/>
      <c r="AE6" s="650"/>
      <c r="AF6" s="650"/>
      <c r="AG6" s="650"/>
      <c r="AH6" s="650"/>
      <c r="AI6" s="650"/>
      <c r="AJ6" s="651"/>
      <c r="AL6" s="649" t="s">
        <v>1116</v>
      </c>
      <c r="AM6" s="650"/>
      <c r="AN6" s="651"/>
      <c r="AO6" s="649" t="s">
        <v>1113</v>
      </c>
      <c r="AP6" s="650"/>
      <c r="AQ6" s="650"/>
      <c r="AR6" s="650"/>
      <c r="AS6" s="650"/>
      <c r="AT6" s="650"/>
      <c r="AU6" s="650"/>
      <c r="AV6" s="651"/>
    </row>
    <row r="7" spans="1:48" ht="22.2" customHeight="1">
      <c r="A7">
        <v>7</v>
      </c>
      <c r="B7" s="652" t="s">
        <v>1127</v>
      </c>
      <c r="C7" s="652" t="s">
        <v>1118</v>
      </c>
      <c r="D7" s="652" t="s">
        <v>1119</v>
      </c>
      <c r="E7" s="654" t="s">
        <v>1120</v>
      </c>
      <c r="F7" s="655"/>
      <c r="G7" s="655"/>
      <c r="H7" s="655"/>
      <c r="I7" s="655"/>
      <c r="J7" s="655"/>
      <c r="K7" s="655"/>
      <c r="L7" s="656"/>
      <c r="N7" s="652" t="str">
        <f>+B7</f>
        <v>Categoría de terreno 2</v>
      </c>
      <c r="O7" s="652" t="s">
        <v>1118</v>
      </c>
      <c r="P7" s="652" t="s">
        <v>1119</v>
      </c>
      <c r="Q7" s="654" t="s">
        <v>1120</v>
      </c>
      <c r="R7" s="655"/>
      <c r="S7" s="655"/>
      <c r="T7" s="655"/>
      <c r="U7" s="655"/>
      <c r="V7" s="655"/>
      <c r="W7" s="655"/>
      <c r="X7" s="656"/>
      <c r="Z7" s="652" t="str">
        <f>+N7</f>
        <v>Categoría de terreno 2</v>
      </c>
      <c r="AA7" s="652" t="s">
        <v>1118</v>
      </c>
      <c r="AB7" s="652" t="s">
        <v>1119</v>
      </c>
      <c r="AC7" s="654" t="s">
        <v>1120</v>
      </c>
      <c r="AD7" s="655"/>
      <c r="AE7" s="655"/>
      <c r="AF7" s="655"/>
      <c r="AG7" s="655"/>
      <c r="AH7" s="655"/>
      <c r="AI7" s="655"/>
      <c r="AJ7" s="656"/>
      <c r="AL7" s="652" t="str">
        <f>+Z7</f>
        <v>Categoría de terreno 2</v>
      </c>
      <c r="AM7" s="652" t="s">
        <v>1118</v>
      </c>
      <c r="AN7" s="652" t="s">
        <v>1119</v>
      </c>
      <c r="AO7" s="654" t="s">
        <v>1120</v>
      </c>
      <c r="AP7" s="655"/>
      <c r="AQ7" s="655"/>
      <c r="AR7" s="655"/>
      <c r="AS7" s="655"/>
      <c r="AT7" s="655"/>
      <c r="AU7" s="655"/>
      <c r="AV7" s="656"/>
    </row>
    <row r="8" spans="1:48" ht="22.2" customHeight="1" thickBot="1">
      <c r="A8">
        <v>8</v>
      </c>
      <c r="B8" s="653"/>
      <c r="C8" s="653"/>
      <c r="D8" s="653"/>
      <c r="E8" s="75">
        <v>0</v>
      </c>
      <c r="F8" s="76">
        <v>500</v>
      </c>
      <c r="G8" s="76">
        <v>1000</v>
      </c>
      <c r="H8" s="76">
        <v>1500</v>
      </c>
      <c r="I8" s="76">
        <v>2000</v>
      </c>
      <c r="J8" s="76">
        <v>2500</v>
      </c>
      <c r="K8" s="76">
        <v>3000</v>
      </c>
      <c r="L8" s="77">
        <v>3500</v>
      </c>
      <c r="N8" s="653"/>
      <c r="O8" s="653"/>
      <c r="P8" s="653"/>
      <c r="Q8" s="75">
        <v>0</v>
      </c>
      <c r="R8" s="76">
        <v>500</v>
      </c>
      <c r="S8" s="76">
        <v>1000</v>
      </c>
      <c r="T8" s="76">
        <v>1500</v>
      </c>
      <c r="U8" s="76">
        <v>2000</v>
      </c>
      <c r="V8" s="76">
        <v>2500</v>
      </c>
      <c r="W8" s="76">
        <v>3000</v>
      </c>
      <c r="X8" s="77">
        <v>3500</v>
      </c>
      <c r="Z8" s="653"/>
      <c r="AA8" s="653"/>
      <c r="AB8" s="653"/>
      <c r="AC8" s="75">
        <v>0</v>
      </c>
      <c r="AD8" s="76">
        <v>500</v>
      </c>
      <c r="AE8" s="76">
        <v>1000</v>
      </c>
      <c r="AF8" s="76">
        <v>1500</v>
      </c>
      <c r="AG8" s="76">
        <v>2000</v>
      </c>
      <c r="AH8" s="76">
        <v>2500</v>
      </c>
      <c r="AI8" s="76">
        <v>3000</v>
      </c>
      <c r="AJ8" s="77">
        <v>3500</v>
      </c>
      <c r="AL8" s="653"/>
      <c r="AM8" s="653"/>
      <c r="AN8" s="653"/>
      <c r="AO8" s="75">
        <v>0</v>
      </c>
      <c r="AP8" s="76">
        <v>500</v>
      </c>
      <c r="AQ8" s="76">
        <v>1000</v>
      </c>
      <c r="AR8" s="76">
        <v>1500</v>
      </c>
      <c r="AS8" s="76">
        <v>2000</v>
      </c>
      <c r="AT8" s="76">
        <v>2500</v>
      </c>
      <c r="AU8" s="76">
        <v>3000</v>
      </c>
      <c r="AV8" s="77">
        <v>3500</v>
      </c>
    </row>
    <row r="9" spans="1:48">
      <c r="A9">
        <v>9</v>
      </c>
      <c r="B9" s="661" t="s">
        <v>1121</v>
      </c>
      <c r="C9" s="659">
        <v>100</v>
      </c>
      <c r="D9" s="78" t="s">
        <v>133</v>
      </c>
      <c r="E9" s="79">
        <v>178</v>
      </c>
      <c r="F9" s="80">
        <v>179</v>
      </c>
      <c r="G9" s="80">
        <v>181</v>
      </c>
      <c r="H9" s="80">
        <v>182</v>
      </c>
      <c r="I9" s="80">
        <v>184</v>
      </c>
      <c r="J9" s="80">
        <v>185</v>
      </c>
      <c r="K9" s="80">
        <v>187</v>
      </c>
      <c r="L9" s="81">
        <v>189</v>
      </c>
      <c r="N9" s="661" t="s">
        <v>1121</v>
      </c>
      <c r="O9" s="659">
        <v>100</v>
      </c>
      <c r="P9" s="78" t="s">
        <v>133</v>
      </c>
      <c r="Q9" s="79">
        <v>162</v>
      </c>
      <c r="R9" s="80">
        <v>163</v>
      </c>
      <c r="S9" s="80">
        <v>164</v>
      </c>
      <c r="T9" s="80">
        <v>165</v>
      </c>
      <c r="U9" s="80">
        <v>166</v>
      </c>
      <c r="V9" s="80">
        <v>167</v>
      </c>
      <c r="W9" s="80">
        <v>168</v>
      </c>
      <c r="X9" s="81">
        <v>170</v>
      </c>
      <c r="Z9" s="661" t="s">
        <v>1121</v>
      </c>
      <c r="AA9" s="659">
        <v>100</v>
      </c>
      <c r="AB9" s="78" t="s">
        <v>133</v>
      </c>
      <c r="AC9" s="79">
        <v>130</v>
      </c>
      <c r="AD9" s="80">
        <v>131</v>
      </c>
      <c r="AE9" s="80">
        <v>132</v>
      </c>
      <c r="AF9" s="80">
        <v>133</v>
      </c>
      <c r="AG9" s="80">
        <v>134</v>
      </c>
      <c r="AH9" s="80">
        <v>135</v>
      </c>
      <c r="AI9" s="80">
        <v>136</v>
      </c>
      <c r="AJ9" s="81">
        <v>138</v>
      </c>
      <c r="AL9" s="661" t="s">
        <v>1121</v>
      </c>
      <c r="AM9" s="659">
        <v>100</v>
      </c>
      <c r="AN9" s="78" t="s">
        <v>133</v>
      </c>
      <c r="AO9" s="79">
        <v>109.00000000000001</v>
      </c>
      <c r="AP9" s="80">
        <v>109</v>
      </c>
      <c r="AQ9" s="80">
        <v>110</v>
      </c>
      <c r="AR9" s="80">
        <v>111</v>
      </c>
      <c r="AS9" s="80">
        <v>111</v>
      </c>
      <c r="AT9" s="80">
        <v>112</v>
      </c>
      <c r="AU9" s="80">
        <v>113</v>
      </c>
      <c r="AV9" s="81">
        <v>113.99999999999999</v>
      </c>
    </row>
    <row r="10" spans="1:48" ht="15" thickBot="1">
      <c r="A10">
        <v>10</v>
      </c>
      <c r="B10" s="662"/>
      <c r="C10" s="660"/>
      <c r="D10" s="82" t="s">
        <v>136</v>
      </c>
      <c r="E10" s="83">
        <v>188</v>
      </c>
      <c r="F10" s="84">
        <v>189</v>
      </c>
      <c r="G10" s="84">
        <v>191</v>
      </c>
      <c r="H10" s="84">
        <v>192</v>
      </c>
      <c r="I10" s="84">
        <v>194</v>
      </c>
      <c r="J10" s="84">
        <v>195</v>
      </c>
      <c r="K10" s="84">
        <v>197</v>
      </c>
      <c r="L10" s="85">
        <v>199</v>
      </c>
      <c r="N10" s="662"/>
      <c r="O10" s="660"/>
      <c r="P10" s="82" t="s">
        <v>136</v>
      </c>
      <c r="Q10" s="83">
        <v>175</v>
      </c>
      <c r="R10" s="84">
        <v>176</v>
      </c>
      <c r="S10" s="84">
        <v>177</v>
      </c>
      <c r="T10" s="84">
        <v>178</v>
      </c>
      <c r="U10" s="84">
        <v>179</v>
      </c>
      <c r="V10" s="84">
        <v>180</v>
      </c>
      <c r="W10" s="84">
        <v>181</v>
      </c>
      <c r="X10" s="85">
        <v>183</v>
      </c>
      <c r="Z10" s="662"/>
      <c r="AA10" s="660"/>
      <c r="AB10" s="82" t="s">
        <v>136</v>
      </c>
      <c r="AC10" s="83">
        <v>131</v>
      </c>
      <c r="AD10" s="84">
        <v>131</v>
      </c>
      <c r="AE10" s="84">
        <v>131</v>
      </c>
      <c r="AF10" s="84">
        <v>131</v>
      </c>
      <c r="AG10" s="84">
        <v>131</v>
      </c>
      <c r="AH10" s="84">
        <v>131</v>
      </c>
      <c r="AI10" s="84">
        <v>131</v>
      </c>
      <c r="AJ10" s="85">
        <v>131</v>
      </c>
      <c r="AL10" s="662"/>
      <c r="AM10" s="660"/>
      <c r="AN10" s="82" t="s">
        <v>136</v>
      </c>
      <c r="AO10" s="83">
        <v>101</v>
      </c>
      <c r="AP10" s="84">
        <v>101</v>
      </c>
      <c r="AQ10" s="84">
        <v>101</v>
      </c>
      <c r="AR10" s="84">
        <v>101</v>
      </c>
      <c r="AS10" s="84">
        <v>101</v>
      </c>
      <c r="AT10" s="84">
        <v>101</v>
      </c>
      <c r="AU10" s="84">
        <v>101</v>
      </c>
      <c r="AV10" s="85">
        <v>101</v>
      </c>
    </row>
    <row r="11" spans="1:48">
      <c r="A11">
        <v>11</v>
      </c>
      <c r="B11" s="662"/>
      <c r="C11" s="657">
        <f>+C9+15</f>
        <v>115</v>
      </c>
      <c r="D11" s="86" t="str">
        <f>+D9</f>
        <v>48-X</v>
      </c>
      <c r="E11" s="87">
        <v>167</v>
      </c>
      <c r="F11" s="88">
        <v>169</v>
      </c>
      <c r="G11" s="88">
        <v>171</v>
      </c>
      <c r="H11" s="88">
        <v>173</v>
      </c>
      <c r="I11" s="88">
        <v>175</v>
      </c>
      <c r="J11" s="88">
        <v>177</v>
      </c>
      <c r="K11" s="88">
        <v>179</v>
      </c>
      <c r="L11" s="89">
        <v>182</v>
      </c>
      <c r="N11" s="662"/>
      <c r="O11" s="657">
        <f>+O9+15</f>
        <v>115</v>
      </c>
      <c r="P11" s="86" t="str">
        <f>+P9</f>
        <v>48-X</v>
      </c>
      <c r="Q11" s="87">
        <v>154</v>
      </c>
      <c r="R11" s="88">
        <v>155</v>
      </c>
      <c r="S11" s="88">
        <v>157</v>
      </c>
      <c r="T11" s="88">
        <v>158</v>
      </c>
      <c r="U11" s="88">
        <v>160</v>
      </c>
      <c r="V11" s="88">
        <v>161</v>
      </c>
      <c r="W11" s="88">
        <v>163</v>
      </c>
      <c r="X11" s="89">
        <v>165</v>
      </c>
      <c r="Z11" s="662"/>
      <c r="AA11" s="657">
        <f>+AA9+15</f>
        <v>115</v>
      </c>
      <c r="AB11" s="86" t="str">
        <f>+AB9</f>
        <v>48-X</v>
      </c>
      <c r="AC11" s="87">
        <v>122</v>
      </c>
      <c r="AD11" s="88">
        <v>123</v>
      </c>
      <c r="AE11" s="88">
        <v>125</v>
      </c>
      <c r="AF11" s="88">
        <v>126</v>
      </c>
      <c r="AG11" s="88">
        <v>128</v>
      </c>
      <c r="AH11" s="88">
        <v>129</v>
      </c>
      <c r="AI11" s="88">
        <v>131</v>
      </c>
      <c r="AJ11" s="89">
        <v>133</v>
      </c>
      <c r="AL11" s="662"/>
      <c r="AM11" s="657">
        <f>+AM9+15</f>
        <v>115</v>
      </c>
      <c r="AN11" s="86" t="str">
        <f>+AN9</f>
        <v>48-X</v>
      </c>
      <c r="AO11" s="87">
        <v>103</v>
      </c>
      <c r="AP11" s="88">
        <v>104</v>
      </c>
      <c r="AQ11" s="88">
        <v>105</v>
      </c>
      <c r="AR11" s="88">
        <v>106</v>
      </c>
      <c r="AS11" s="88">
        <v>107</v>
      </c>
      <c r="AT11" s="88">
        <v>108</v>
      </c>
      <c r="AU11" s="88">
        <v>109</v>
      </c>
      <c r="AV11" s="89">
        <v>111.00000000000001</v>
      </c>
    </row>
    <row r="12" spans="1:48" ht="15" thickBot="1">
      <c r="A12">
        <v>12</v>
      </c>
      <c r="B12" s="662"/>
      <c r="C12" s="658"/>
      <c r="D12" s="90" t="str">
        <f>+D10</f>
        <v>48-XL</v>
      </c>
      <c r="E12" s="87">
        <v>179</v>
      </c>
      <c r="F12" s="88">
        <v>180</v>
      </c>
      <c r="G12" s="88">
        <v>182</v>
      </c>
      <c r="H12" s="88">
        <v>184</v>
      </c>
      <c r="I12" s="88">
        <v>186</v>
      </c>
      <c r="J12" s="88">
        <v>188</v>
      </c>
      <c r="K12" s="88">
        <v>190</v>
      </c>
      <c r="L12" s="89">
        <v>192</v>
      </c>
      <c r="N12" s="662"/>
      <c r="O12" s="658"/>
      <c r="P12" s="90" t="str">
        <f>+P10</f>
        <v>48-XL</v>
      </c>
      <c r="Q12" s="87">
        <v>167</v>
      </c>
      <c r="R12" s="88">
        <v>168</v>
      </c>
      <c r="S12" s="88">
        <v>170</v>
      </c>
      <c r="T12" s="88">
        <v>171</v>
      </c>
      <c r="U12" s="88">
        <v>173</v>
      </c>
      <c r="V12" s="88">
        <v>174</v>
      </c>
      <c r="W12" s="88">
        <v>176</v>
      </c>
      <c r="X12" s="89">
        <v>178</v>
      </c>
      <c r="Z12" s="662"/>
      <c r="AA12" s="658"/>
      <c r="AB12" s="90" t="str">
        <f>+AB10</f>
        <v>48-XL</v>
      </c>
      <c r="AC12" s="87">
        <v>130</v>
      </c>
      <c r="AD12" s="88">
        <v>130</v>
      </c>
      <c r="AE12" s="88">
        <v>130</v>
      </c>
      <c r="AF12" s="88">
        <v>130</v>
      </c>
      <c r="AG12" s="88">
        <v>130</v>
      </c>
      <c r="AH12" s="88">
        <v>130</v>
      </c>
      <c r="AI12" s="88">
        <v>130</v>
      </c>
      <c r="AJ12" s="89">
        <v>130</v>
      </c>
      <c r="AL12" s="662"/>
      <c r="AM12" s="658"/>
      <c r="AN12" s="90" t="str">
        <f>+AN10</f>
        <v>48-XL</v>
      </c>
      <c r="AO12" s="87">
        <v>101</v>
      </c>
      <c r="AP12" s="88">
        <v>101</v>
      </c>
      <c r="AQ12" s="88">
        <v>101</v>
      </c>
      <c r="AR12" s="88">
        <v>101</v>
      </c>
      <c r="AS12" s="88">
        <v>101</v>
      </c>
      <c r="AT12" s="88">
        <v>101</v>
      </c>
      <c r="AU12" s="88">
        <v>101</v>
      </c>
      <c r="AV12" s="89">
        <v>101</v>
      </c>
    </row>
    <row r="13" spans="1:48">
      <c r="A13">
        <v>13</v>
      </c>
      <c r="B13" s="662"/>
      <c r="C13" s="659">
        <f>+C11+15</f>
        <v>130</v>
      </c>
      <c r="D13" s="78" t="s">
        <v>133</v>
      </c>
      <c r="E13" s="83">
        <v>157</v>
      </c>
      <c r="F13" s="84">
        <v>159</v>
      </c>
      <c r="G13" s="84">
        <v>162</v>
      </c>
      <c r="H13" s="84">
        <v>164</v>
      </c>
      <c r="I13" s="84">
        <v>167</v>
      </c>
      <c r="J13" s="84">
        <v>169</v>
      </c>
      <c r="K13" s="84">
        <v>172</v>
      </c>
      <c r="L13" s="85">
        <v>175</v>
      </c>
      <c r="N13" s="662"/>
      <c r="O13" s="659">
        <f>+O11+15</f>
        <v>130</v>
      </c>
      <c r="P13" s="78" t="s">
        <v>133</v>
      </c>
      <c r="Q13" s="83">
        <v>145</v>
      </c>
      <c r="R13" s="84">
        <v>147</v>
      </c>
      <c r="S13" s="84">
        <v>149</v>
      </c>
      <c r="T13" s="84">
        <v>151</v>
      </c>
      <c r="U13" s="84">
        <v>153</v>
      </c>
      <c r="V13" s="84">
        <v>155</v>
      </c>
      <c r="W13" s="84">
        <v>157</v>
      </c>
      <c r="X13" s="85">
        <v>159</v>
      </c>
      <c r="Z13" s="662"/>
      <c r="AA13" s="659">
        <f>+AA11+15</f>
        <v>130</v>
      </c>
      <c r="AB13" s="78" t="s">
        <v>133</v>
      </c>
      <c r="AC13" s="83">
        <v>113</v>
      </c>
      <c r="AD13" s="84">
        <v>115</v>
      </c>
      <c r="AE13" s="84">
        <v>117</v>
      </c>
      <c r="AF13" s="84">
        <v>119</v>
      </c>
      <c r="AG13" s="84">
        <v>121</v>
      </c>
      <c r="AH13" s="84">
        <v>123</v>
      </c>
      <c r="AI13" s="84">
        <v>125</v>
      </c>
      <c r="AJ13" s="85">
        <v>127</v>
      </c>
      <c r="AL13" s="662"/>
      <c r="AM13" s="659">
        <f>+AM11+15</f>
        <v>130</v>
      </c>
      <c r="AN13" s="78" t="s">
        <v>133</v>
      </c>
      <c r="AO13" s="83">
        <v>97</v>
      </c>
      <c r="AP13" s="84">
        <v>98</v>
      </c>
      <c r="AQ13" s="84">
        <v>99</v>
      </c>
      <c r="AR13" s="84">
        <v>101</v>
      </c>
      <c r="AS13" s="84">
        <v>102</v>
      </c>
      <c r="AT13" s="84">
        <v>104</v>
      </c>
      <c r="AU13" s="84">
        <v>105</v>
      </c>
      <c r="AV13" s="85">
        <v>107</v>
      </c>
    </row>
    <row r="14" spans="1:48" ht="15" thickBot="1">
      <c r="A14">
        <v>14</v>
      </c>
      <c r="B14" s="662"/>
      <c r="C14" s="660"/>
      <c r="D14" s="82" t="s">
        <v>136</v>
      </c>
      <c r="E14" s="83">
        <v>169</v>
      </c>
      <c r="F14" s="84">
        <v>171</v>
      </c>
      <c r="G14" s="84">
        <v>173</v>
      </c>
      <c r="H14" s="84">
        <v>176</v>
      </c>
      <c r="I14" s="84">
        <v>178</v>
      </c>
      <c r="J14" s="84">
        <v>181</v>
      </c>
      <c r="K14" s="84">
        <v>183</v>
      </c>
      <c r="L14" s="85">
        <v>186</v>
      </c>
      <c r="N14" s="662"/>
      <c r="O14" s="660"/>
      <c r="P14" s="82" t="s">
        <v>136</v>
      </c>
      <c r="Q14" s="83">
        <v>162</v>
      </c>
      <c r="R14" s="84">
        <v>163</v>
      </c>
      <c r="S14" s="84">
        <v>165</v>
      </c>
      <c r="T14" s="84">
        <v>166</v>
      </c>
      <c r="U14" s="84">
        <v>168</v>
      </c>
      <c r="V14" s="84">
        <v>169</v>
      </c>
      <c r="W14" s="84">
        <v>171</v>
      </c>
      <c r="X14" s="85">
        <v>173</v>
      </c>
      <c r="Z14" s="662"/>
      <c r="AA14" s="660"/>
      <c r="AB14" s="82" t="s">
        <v>136</v>
      </c>
      <c r="AC14" s="83">
        <v>130</v>
      </c>
      <c r="AD14" s="84">
        <v>130</v>
      </c>
      <c r="AE14" s="84">
        <v>130</v>
      </c>
      <c r="AF14" s="84">
        <v>130</v>
      </c>
      <c r="AG14" s="84">
        <v>130</v>
      </c>
      <c r="AH14" s="84">
        <v>130</v>
      </c>
      <c r="AI14" s="84">
        <v>130</v>
      </c>
      <c r="AJ14" s="85">
        <v>130</v>
      </c>
      <c r="AL14" s="662"/>
      <c r="AM14" s="660"/>
      <c r="AN14" s="82" t="s">
        <v>136</v>
      </c>
      <c r="AO14" s="83">
        <v>101</v>
      </c>
      <c r="AP14" s="84">
        <v>101</v>
      </c>
      <c r="AQ14" s="84">
        <v>101</v>
      </c>
      <c r="AR14" s="84">
        <v>101</v>
      </c>
      <c r="AS14" s="84">
        <v>101</v>
      </c>
      <c r="AT14" s="84">
        <v>101</v>
      </c>
      <c r="AU14" s="84">
        <v>101</v>
      </c>
      <c r="AV14" s="85">
        <v>101</v>
      </c>
    </row>
    <row r="15" spans="1:48">
      <c r="A15">
        <v>15</v>
      </c>
      <c r="B15" s="662"/>
      <c r="C15" s="657">
        <f>+C13+10</f>
        <v>140</v>
      </c>
      <c r="D15" s="86" t="str">
        <f>+D13</f>
        <v>48-X</v>
      </c>
      <c r="E15" s="87">
        <v>150</v>
      </c>
      <c r="F15" s="88">
        <v>152</v>
      </c>
      <c r="G15" s="88">
        <v>155</v>
      </c>
      <c r="H15" s="88">
        <v>158</v>
      </c>
      <c r="I15" s="88">
        <v>160</v>
      </c>
      <c r="J15" s="88">
        <v>163</v>
      </c>
      <c r="K15" s="88">
        <v>166</v>
      </c>
      <c r="L15" s="89">
        <v>169</v>
      </c>
      <c r="N15" s="662"/>
      <c r="O15" s="657">
        <f>+O13+10</f>
        <v>140</v>
      </c>
      <c r="P15" s="86" t="str">
        <f>+P13</f>
        <v>48-X</v>
      </c>
      <c r="Q15" s="87">
        <v>139</v>
      </c>
      <c r="R15" s="88">
        <v>141</v>
      </c>
      <c r="S15" s="88">
        <v>143</v>
      </c>
      <c r="T15" s="88">
        <v>145</v>
      </c>
      <c r="U15" s="88">
        <v>148</v>
      </c>
      <c r="V15" s="88">
        <v>150</v>
      </c>
      <c r="W15" s="88">
        <v>152</v>
      </c>
      <c r="X15" s="89">
        <v>155</v>
      </c>
      <c r="Z15" s="662"/>
      <c r="AA15" s="657">
        <f>+AA13+10</f>
        <v>140</v>
      </c>
      <c r="AB15" s="86" t="str">
        <f>+AB13</f>
        <v>48-X</v>
      </c>
      <c r="AC15" s="87">
        <v>107</v>
      </c>
      <c r="AD15" s="88">
        <v>109</v>
      </c>
      <c r="AE15" s="88">
        <v>111</v>
      </c>
      <c r="AF15" s="88">
        <v>113</v>
      </c>
      <c r="AG15" s="88">
        <v>116</v>
      </c>
      <c r="AH15" s="88">
        <v>118</v>
      </c>
      <c r="AI15" s="88">
        <v>120</v>
      </c>
      <c r="AJ15" s="89">
        <v>123</v>
      </c>
      <c r="AL15" s="662"/>
      <c r="AM15" s="657">
        <f>+AM13+10</f>
        <v>140</v>
      </c>
      <c r="AN15" s="86" t="str">
        <f>+AN13</f>
        <v>48-X</v>
      </c>
      <c r="AO15" s="87">
        <v>92</v>
      </c>
      <c r="AP15" s="88">
        <v>93</v>
      </c>
      <c r="AQ15" s="88">
        <v>95</v>
      </c>
      <c r="AR15" s="88">
        <v>97</v>
      </c>
      <c r="AS15" s="88">
        <v>98</v>
      </c>
      <c r="AT15" s="88">
        <v>100</v>
      </c>
      <c r="AU15" s="88">
        <v>102</v>
      </c>
      <c r="AV15" s="89">
        <v>104</v>
      </c>
    </row>
    <row r="16" spans="1:48" ht="15" thickBot="1">
      <c r="A16">
        <v>16</v>
      </c>
      <c r="B16" s="662"/>
      <c r="C16" s="658"/>
      <c r="D16" s="90" t="str">
        <f>+D14</f>
        <v>48-XL</v>
      </c>
      <c r="E16" s="87">
        <v>162</v>
      </c>
      <c r="F16" s="88">
        <v>164</v>
      </c>
      <c r="G16" s="88">
        <v>167</v>
      </c>
      <c r="H16" s="88">
        <v>169</v>
      </c>
      <c r="I16" s="88">
        <v>172</v>
      </c>
      <c r="J16" s="88">
        <v>174</v>
      </c>
      <c r="K16" s="88">
        <v>177</v>
      </c>
      <c r="L16" s="89">
        <v>180</v>
      </c>
      <c r="N16" s="662"/>
      <c r="O16" s="658"/>
      <c r="P16" s="90" t="str">
        <f>+P14</f>
        <v>48-XL</v>
      </c>
      <c r="Q16" s="87">
        <v>153</v>
      </c>
      <c r="R16" s="88">
        <v>155</v>
      </c>
      <c r="S16" s="88">
        <v>157</v>
      </c>
      <c r="T16" s="88">
        <v>159</v>
      </c>
      <c r="U16" s="88">
        <v>161</v>
      </c>
      <c r="V16" s="88">
        <v>163</v>
      </c>
      <c r="W16" s="88">
        <v>165</v>
      </c>
      <c r="X16" s="89">
        <v>168</v>
      </c>
      <c r="Z16" s="662"/>
      <c r="AA16" s="658"/>
      <c r="AB16" s="90" t="str">
        <f>+AB14</f>
        <v>48-XL</v>
      </c>
      <c r="AC16" s="87">
        <v>130</v>
      </c>
      <c r="AD16" s="88">
        <v>130</v>
      </c>
      <c r="AE16" s="88">
        <v>130</v>
      </c>
      <c r="AF16" s="88">
        <v>130</v>
      </c>
      <c r="AG16" s="88">
        <v>130</v>
      </c>
      <c r="AH16" s="88">
        <v>130</v>
      </c>
      <c r="AI16" s="88">
        <v>130</v>
      </c>
      <c r="AJ16" s="89">
        <v>130</v>
      </c>
      <c r="AL16" s="662"/>
      <c r="AM16" s="658"/>
      <c r="AN16" s="90" t="str">
        <f>+AN14</f>
        <v>48-XL</v>
      </c>
      <c r="AO16" s="87">
        <v>101</v>
      </c>
      <c r="AP16" s="88">
        <v>101</v>
      </c>
      <c r="AQ16" s="88">
        <v>101</v>
      </c>
      <c r="AR16" s="88">
        <v>101</v>
      </c>
      <c r="AS16" s="88">
        <v>101</v>
      </c>
      <c r="AT16" s="88">
        <v>101</v>
      </c>
      <c r="AU16" s="88">
        <v>101</v>
      </c>
      <c r="AV16" s="89">
        <v>101</v>
      </c>
    </row>
    <row r="17" spans="1:48">
      <c r="A17">
        <v>17</v>
      </c>
      <c r="B17" s="662"/>
      <c r="C17" s="659">
        <f>+C15+10</f>
        <v>150</v>
      </c>
      <c r="D17" s="78" t="s">
        <v>133</v>
      </c>
      <c r="E17" s="83">
        <v>144</v>
      </c>
      <c r="F17" s="84">
        <v>146</v>
      </c>
      <c r="G17" s="84">
        <v>149</v>
      </c>
      <c r="H17" s="84">
        <v>152</v>
      </c>
      <c r="I17" s="84">
        <v>154</v>
      </c>
      <c r="J17" s="84">
        <v>157</v>
      </c>
      <c r="K17" s="84">
        <v>160</v>
      </c>
      <c r="L17" s="85">
        <v>163</v>
      </c>
      <c r="N17" s="662"/>
      <c r="O17" s="659">
        <f>+O15+10</f>
        <v>150</v>
      </c>
      <c r="P17" s="78" t="s">
        <v>133</v>
      </c>
      <c r="Q17" s="83">
        <v>133</v>
      </c>
      <c r="R17" s="84">
        <v>135</v>
      </c>
      <c r="S17" s="84">
        <v>137</v>
      </c>
      <c r="T17" s="84">
        <v>140</v>
      </c>
      <c r="U17" s="84">
        <v>142</v>
      </c>
      <c r="V17" s="84">
        <v>145</v>
      </c>
      <c r="W17" s="84">
        <v>147</v>
      </c>
      <c r="X17" s="85">
        <v>150</v>
      </c>
      <c r="Z17" s="662"/>
      <c r="AA17" s="659">
        <f>+AA15+10</f>
        <v>150</v>
      </c>
      <c r="AB17" s="78" t="s">
        <v>133</v>
      </c>
      <c r="AC17" s="83">
        <v>102</v>
      </c>
      <c r="AD17" s="84">
        <v>104</v>
      </c>
      <c r="AE17" s="84">
        <v>106</v>
      </c>
      <c r="AF17" s="84">
        <v>108</v>
      </c>
      <c r="AG17" s="84">
        <v>111</v>
      </c>
      <c r="AH17" s="84">
        <v>113</v>
      </c>
      <c r="AI17" s="84">
        <v>115</v>
      </c>
      <c r="AJ17" s="85">
        <v>118</v>
      </c>
      <c r="AL17" s="662"/>
      <c r="AM17" s="659">
        <f>+AM15+10</f>
        <v>150</v>
      </c>
      <c r="AN17" s="78" t="s">
        <v>133</v>
      </c>
      <c r="AO17" s="83">
        <v>88</v>
      </c>
      <c r="AP17" s="84">
        <v>89</v>
      </c>
      <c r="AQ17" s="84">
        <v>91</v>
      </c>
      <c r="AR17" s="84">
        <v>93</v>
      </c>
      <c r="AS17" s="84">
        <v>95</v>
      </c>
      <c r="AT17" s="84">
        <v>97</v>
      </c>
      <c r="AU17" s="84">
        <v>99</v>
      </c>
      <c r="AV17" s="85">
        <v>101</v>
      </c>
    </row>
    <row r="18" spans="1:48" ht="15" thickBot="1">
      <c r="A18">
        <v>18</v>
      </c>
      <c r="B18" s="662"/>
      <c r="C18" s="660"/>
      <c r="D18" s="82" t="s">
        <v>136</v>
      </c>
      <c r="E18" s="83">
        <v>156</v>
      </c>
      <c r="F18" s="84">
        <v>158</v>
      </c>
      <c r="G18" s="84">
        <v>161</v>
      </c>
      <c r="H18" s="84">
        <v>164</v>
      </c>
      <c r="I18" s="84">
        <v>167</v>
      </c>
      <c r="J18" s="84">
        <v>170</v>
      </c>
      <c r="K18" s="84">
        <v>173</v>
      </c>
      <c r="L18" s="85">
        <v>176</v>
      </c>
      <c r="N18" s="662"/>
      <c r="O18" s="660"/>
      <c r="P18" s="82" t="s">
        <v>136</v>
      </c>
      <c r="Q18" s="83">
        <v>146</v>
      </c>
      <c r="R18" s="84">
        <v>148</v>
      </c>
      <c r="S18" s="84">
        <v>150</v>
      </c>
      <c r="T18" s="84">
        <v>153</v>
      </c>
      <c r="U18" s="84">
        <v>155</v>
      </c>
      <c r="V18" s="84">
        <v>158</v>
      </c>
      <c r="W18" s="84">
        <v>160</v>
      </c>
      <c r="X18" s="85">
        <v>163</v>
      </c>
      <c r="Z18" s="662"/>
      <c r="AA18" s="660"/>
      <c r="AB18" s="82" t="s">
        <v>136</v>
      </c>
      <c r="AC18" s="83">
        <v>130</v>
      </c>
      <c r="AD18" s="84">
        <v>130</v>
      </c>
      <c r="AE18" s="84">
        <v>130</v>
      </c>
      <c r="AF18" s="84">
        <v>130</v>
      </c>
      <c r="AG18" s="84">
        <v>130</v>
      </c>
      <c r="AH18" s="84">
        <v>130</v>
      </c>
      <c r="AI18" s="84">
        <v>130</v>
      </c>
      <c r="AJ18" s="85">
        <v>130</v>
      </c>
      <c r="AL18" s="662"/>
      <c r="AM18" s="660"/>
      <c r="AN18" s="82" t="s">
        <v>136</v>
      </c>
      <c r="AO18" s="83">
        <v>101</v>
      </c>
      <c r="AP18" s="84">
        <v>101</v>
      </c>
      <c r="AQ18" s="84">
        <v>101</v>
      </c>
      <c r="AR18" s="84">
        <v>101</v>
      </c>
      <c r="AS18" s="84">
        <v>101</v>
      </c>
      <c r="AT18" s="84">
        <v>101</v>
      </c>
      <c r="AU18" s="84">
        <v>101</v>
      </c>
      <c r="AV18" s="85">
        <v>101</v>
      </c>
    </row>
    <row r="19" spans="1:48">
      <c r="A19">
        <v>19</v>
      </c>
      <c r="B19" s="662"/>
      <c r="C19" s="657">
        <f>+C17+10</f>
        <v>160</v>
      </c>
      <c r="D19" s="86" t="str">
        <f>+D17</f>
        <v>48-X</v>
      </c>
      <c r="E19" s="87">
        <v>138</v>
      </c>
      <c r="F19" s="88">
        <v>140</v>
      </c>
      <c r="G19" s="88">
        <v>143</v>
      </c>
      <c r="H19" s="88">
        <v>146</v>
      </c>
      <c r="I19" s="88">
        <v>149</v>
      </c>
      <c r="J19" s="88">
        <v>152</v>
      </c>
      <c r="K19" s="88">
        <v>155</v>
      </c>
      <c r="L19" s="89">
        <v>158</v>
      </c>
      <c r="N19" s="662"/>
      <c r="O19" s="657">
        <f>+O17+10</f>
        <v>160</v>
      </c>
      <c r="P19" s="86" t="str">
        <f>+P17</f>
        <v>48-X</v>
      </c>
      <c r="Q19" s="87">
        <v>124</v>
      </c>
      <c r="R19" s="88">
        <v>127</v>
      </c>
      <c r="S19" s="88">
        <v>130</v>
      </c>
      <c r="T19" s="88">
        <v>133</v>
      </c>
      <c r="U19" s="88">
        <v>136</v>
      </c>
      <c r="V19" s="88">
        <v>139</v>
      </c>
      <c r="W19" s="88">
        <v>142</v>
      </c>
      <c r="X19" s="89">
        <v>145</v>
      </c>
      <c r="Z19" s="662"/>
      <c r="AA19" s="657">
        <f>+AA17+10</f>
        <v>160</v>
      </c>
      <c r="AB19" s="86" t="str">
        <f>+AB17</f>
        <v>48-X</v>
      </c>
      <c r="AC19" s="87">
        <v>96</v>
      </c>
      <c r="AD19" s="88">
        <v>98</v>
      </c>
      <c r="AE19" s="88">
        <v>100</v>
      </c>
      <c r="AF19" s="88">
        <v>103</v>
      </c>
      <c r="AG19" s="88">
        <v>105</v>
      </c>
      <c r="AH19" s="88">
        <v>108</v>
      </c>
      <c r="AI19" s="88">
        <v>110</v>
      </c>
      <c r="AJ19" s="89">
        <v>113</v>
      </c>
      <c r="AL19" s="662"/>
      <c r="AM19" s="657">
        <f>+AM17+10</f>
        <v>160</v>
      </c>
      <c r="AN19" s="86" t="str">
        <f>+AN17</f>
        <v>48-X</v>
      </c>
      <c r="AO19" s="87">
        <v>84</v>
      </c>
      <c r="AP19" s="88">
        <v>85</v>
      </c>
      <c r="AQ19" s="88">
        <v>87</v>
      </c>
      <c r="AR19" s="88">
        <v>89</v>
      </c>
      <c r="AS19" s="88">
        <v>91</v>
      </c>
      <c r="AT19" s="88">
        <v>93</v>
      </c>
      <c r="AU19" s="88">
        <v>95</v>
      </c>
      <c r="AV19" s="89">
        <v>97</v>
      </c>
    </row>
    <row r="20" spans="1:48" ht="15" thickBot="1">
      <c r="A20">
        <v>20</v>
      </c>
      <c r="B20" s="662"/>
      <c r="C20" s="658"/>
      <c r="D20" s="90" t="str">
        <f>+D18</f>
        <v>48-XL</v>
      </c>
      <c r="E20" s="87">
        <v>150</v>
      </c>
      <c r="F20" s="88">
        <v>152</v>
      </c>
      <c r="G20" s="88">
        <v>155</v>
      </c>
      <c r="H20" s="88">
        <v>158</v>
      </c>
      <c r="I20" s="88">
        <v>161</v>
      </c>
      <c r="J20" s="88">
        <v>164</v>
      </c>
      <c r="K20" s="88">
        <v>167</v>
      </c>
      <c r="L20" s="89">
        <v>170</v>
      </c>
      <c r="N20" s="662"/>
      <c r="O20" s="658"/>
      <c r="P20" s="90" t="str">
        <f>+P18</f>
        <v>48-XL</v>
      </c>
      <c r="Q20" s="87">
        <v>142</v>
      </c>
      <c r="R20" s="88">
        <v>144</v>
      </c>
      <c r="S20" s="88">
        <v>146</v>
      </c>
      <c r="T20" s="88">
        <v>149</v>
      </c>
      <c r="U20" s="88">
        <v>151</v>
      </c>
      <c r="V20" s="88">
        <v>154</v>
      </c>
      <c r="W20" s="88">
        <v>156</v>
      </c>
      <c r="X20" s="89">
        <v>159</v>
      </c>
      <c r="Z20" s="662"/>
      <c r="AA20" s="658"/>
      <c r="AB20" s="90" t="str">
        <f>+AB18</f>
        <v>48-XL</v>
      </c>
      <c r="AC20" s="87">
        <v>123</v>
      </c>
      <c r="AD20" s="88">
        <v>124</v>
      </c>
      <c r="AE20" s="88">
        <v>125</v>
      </c>
      <c r="AF20" s="88">
        <v>126</v>
      </c>
      <c r="AG20" s="88">
        <v>127</v>
      </c>
      <c r="AH20" s="88">
        <v>128</v>
      </c>
      <c r="AI20" s="88">
        <v>129</v>
      </c>
      <c r="AJ20" s="89">
        <v>130</v>
      </c>
      <c r="AL20" s="662"/>
      <c r="AM20" s="658"/>
      <c r="AN20" s="90" t="str">
        <f>+AN18</f>
        <v>48-XL</v>
      </c>
      <c r="AO20" s="87">
        <v>101</v>
      </c>
      <c r="AP20" s="88">
        <v>101</v>
      </c>
      <c r="AQ20" s="88">
        <v>101</v>
      </c>
      <c r="AR20" s="88">
        <v>101</v>
      </c>
      <c r="AS20" s="88">
        <v>101</v>
      </c>
      <c r="AT20" s="88">
        <v>101</v>
      </c>
      <c r="AU20" s="88">
        <v>101</v>
      </c>
      <c r="AV20" s="89">
        <v>101</v>
      </c>
    </row>
    <row r="21" spans="1:48">
      <c r="A21">
        <v>21</v>
      </c>
      <c r="B21" s="662"/>
      <c r="C21" s="659">
        <f>+C19+10</f>
        <v>170</v>
      </c>
      <c r="D21" s="78" t="s">
        <v>133</v>
      </c>
      <c r="E21" s="83">
        <v>132</v>
      </c>
      <c r="F21" s="84">
        <v>134</v>
      </c>
      <c r="G21" s="84">
        <v>137</v>
      </c>
      <c r="H21" s="84">
        <v>140</v>
      </c>
      <c r="I21" s="84">
        <v>143</v>
      </c>
      <c r="J21" s="84">
        <v>146</v>
      </c>
      <c r="K21" s="84">
        <v>149</v>
      </c>
      <c r="L21" s="85">
        <v>152</v>
      </c>
      <c r="N21" s="662"/>
      <c r="O21" s="659">
        <f>+O19+10</f>
        <v>170</v>
      </c>
      <c r="P21" s="78" t="s">
        <v>133</v>
      </c>
      <c r="Q21" s="83">
        <v>115.99999999999999</v>
      </c>
      <c r="R21" s="84">
        <v>119</v>
      </c>
      <c r="S21" s="84">
        <v>123</v>
      </c>
      <c r="T21" s="84">
        <v>126</v>
      </c>
      <c r="U21" s="84">
        <v>130</v>
      </c>
      <c r="V21" s="84">
        <v>133</v>
      </c>
      <c r="W21" s="84">
        <v>137</v>
      </c>
      <c r="X21" s="85">
        <v>141</v>
      </c>
      <c r="Z21" s="662"/>
      <c r="AA21" s="659">
        <f>+AA19+10</f>
        <v>170</v>
      </c>
      <c r="AB21" s="78" t="s">
        <v>133</v>
      </c>
      <c r="AC21" s="83">
        <v>91</v>
      </c>
      <c r="AD21" s="84">
        <v>93</v>
      </c>
      <c r="AE21" s="84">
        <v>96</v>
      </c>
      <c r="AF21" s="84">
        <v>98</v>
      </c>
      <c r="AG21" s="84">
        <v>101</v>
      </c>
      <c r="AH21" s="84">
        <v>103</v>
      </c>
      <c r="AI21" s="84">
        <v>106</v>
      </c>
      <c r="AJ21" s="85">
        <v>109</v>
      </c>
      <c r="AL21" s="662"/>
      <c r="AM21" s="659">
        <f>+AM19+10</f>
        <v>170</v>
      </c>
      <c r="AN21" s="78" t="s">
        <v>133</v>
      </c>
      <c r="AO21" s="83">
        <v>80</v>
      </c>
      <c r="AP21" s="84">
        <v>81</v>
      </c>
      <c r="AQ21" s="84">
        <v>83</v>
      </c>
      <c r="AR21" s="84">
        <v>85</v>
      </c>
      <c r="AS21" s="84">
        <v>87</v>
      </c>
      <c r="AT21" s="84">
        <v>89</v>
      </c>
      <c r="AU21" s="84">
        <v>91</v>
      </c>
      <c r="AV21" s="85">
        <v>93</v>
      </c>
    </row>
    <row r="22" spans="1:48" ht="15" thickBot="1">
      <c r="A22">
        <v>22</v>
      </c>
      <c r="B22" s="662"/>
      <c r="C22" s="660"/>
      <c r="D22" s="82" t="s">
        <v>136</v>
      </c>
      <c r="E22" s="83">
        <v>137</v>
      </c>
      <c r="F22" s="84">
        <v>140</v>
      </c>
      <c r="G22" s="84">
        <v>144</v>
      </c>
      <c r="H22" s="84">
        <v>148</v>
      </c>
      <c r="I22" s="84">
        <v>152</v>
      </c>
      <c r="J22" s="84">
        <v>156</v>
      </c>
      <c r="K22" s="84">
        <v>160</v>
      </c>
      <c r="L22" s="85">
        <v>164</v>
      </c>
      <c r="N22" s="662"/>
      <c r="O22" s="660"/>
      <c r="P22" s="82" t="s">
        <v>136</v>
      </c>
      <c r="Q22" s="83">
        <v>136</v>
      </c>
      <c r="R22" s="84">
        <v>138</v>
      </c>
      <c r="S22" s="84">
        <v>141</v>
      </c>
      <c r="T22" s="84">
        <v>143</v>
      </c>
      <c r="U22" s="84">
        <v>146</v>
      </c>
      <c r="V22" s="84">
        <v>148</v>
      </c>
      <c r="W22" s="84">
        <v>151</v>
      </c>
      <c r="X22" s="85">
        <v>154</v>
      </c>
      <c r="Z22" s="662"/>
      <c r="AA22" s="660"/>
      <c r="AB22" s="82" t="s">
        <v>136</v>
      </c>
      <c r="AC22" s="83">
        <v>117</v>
      </c>
      <c r="AD22" s="84">
        <v>118</v>
      </c>
      <c r="AE22" s="84">
        <v>120</v>
      </c>
      <c r="AF22" s="84">
        <v>122</v>
      </c>
      <c r="AG22" s="84">
        <v>124</v>
      </c>
      <c r="AH22" s="84">
        <v>126</v>
      </c>
      <c r="AI22" s="84">
        <v>128</v>
      </c>
      <c r="AJ22" s="85">
        <v>130</v>
      </c>
      <c r="AL22" s="662"/>
      <c r="AM22" s="660"/>
      <c r="AN22" s="82" t="s">
        <v>136</v>
      </c>
      <c r="AO22" s="83">
        <v>101</v>
      </c>
      <c r="AP22" s="84">
        <v>101</v>
      </c>
      <c r="AQ22" s="84">
        <v>101</v>
      </c>
      <c r="AR22" s="84">
        <v>101</v>
      </c>
      <c r="AS22" s="84">
        <v>101</v>
      </c>
      <c r="AT22" s="84">
        <v>101</v>
      </c>
      <c r="AU22" s="84">
        <v>101</v>
      </c>
      <c r="AV22" s="85">
        <v>101</v>
      </c>
    </row>
    <row r="23" spans="1:48">
      <c r="A23">
        <v>23</v>
      </c>
      <c r="B23" s="662"/>
      <c r="C23" s="657">
        <f>+C21+10</f>
        <v>180</v>
      </c>
      <c r="D23" s="86" t="str">
        <f>+D21</f>
        <v>48-X</v>
      </c>
      <c r="E23" s="87">
        <v>122</v>
      </c>
      <c r="F23" s="88">
        <v>125</v>
      </c>
      <c r="G23" s="88">
        <v>129</v>
      </c>
      <c r="H23" s="88">
        <v>132</v>
      </c>
      <c r="I23" s="88">
        <v>136</v>
      </c>
      <c r="J23" s="88">
        <v>139</v>
      </c>
      <c r="K23" s="88">
        <v>143</v>
      </c>
      <c r="L23" s="89">
        <v>147</v>
      </c>
      <c r="N23" s="662"/>
      <c r="O23" s="657">
        <f>+O21+10</f>
        <v>180</v>
      </c>
      <c r="P23" s="86" t="str">
        <f>+P21</f>
        <v>48-X</v>
      </c>
      <c r="Q23" s="87">
        <v>109.00000000000001</v>
      </c>
      <c r="R23" s="88">
        <v>113</v>
      </c>
      <c r="S23" s="88">
        <v>117</v>
      </c>
      <c r="T23" s="88">
        <v>121</v>
      </c>
      <c r="U23" s="88">
        <v>125</v>
      </c>
      <c r="V23" s="88">
        <v>129</v>
      </c>
      <c r="W23" s="88">
        <v>133</v>
      </c>
      <c r="X23" s="89">
        <v>137</v>
      </c>
      <c r="Z23" s="662"/>
      <c r="AA23" s="657">
        <f>+AA21+10</f>
        <v>180</v>
      </c>
      <c r="AB23" s="86" t="str">
        <f>+AB21</f>
        <v>48-X</v>
      </c>
      <c r="AC23" s="87">
        <v>86</v>
      </c>
      <c r="AD23" s="88">
        <v>88</v>
      </c>
      <c r="AE23" s="88">
        <v>91</v>
      </c>
      <c r="AF23" s="88">
        <v>93</v>
      </c>
      <c r="AG23" s="88">
        <v>96</v>
      </c>
      <c r="AH23" s="88">
        <v>98</v>
      </c>
      <c r="AI23" s="88">
        <v>101</v>
      </c>
      <c r="AJ23" s="89">
        <v>104</v>
      </c>
      <c r="AL23" s="662"/>
      <c r="AM23" s="657">
        <f>+AM21+10</f>
        <v>180</v>
      </c>
      <c r="AN23" s="86" t="str">
        <f>+AN21</f>
        <v>48-X</v>
      </c>
      <c r="AO23" s="87" t="s">
        <v>1122</v>
      </c>
      <c r="AP23" s="88" t="s">
        <v>1122</v>
      </c>
      <c r="AQ23" s="88">
        <v>80</v>
      </c>
      <c r="AR23" s="88">
        <v>82</v>
      </c>
      <c r="AS23" s="88">
        <v>84</v>
      </c>
      <c r="AT23" s="88">
        <v>86</v>
      </c>
      <c r="AU23" s="88">
        <v>88</v>
      </c>
      <c r="AV23" s="89">
        <v>90</v>
      </c>
    </row>
    <row r="24" spans="1:48" ht="15" thickBot="1">
      <c r="A24">
        <v>24</v>
      </c>
      <c r="B24" s="662"/>
      <c r="C24" s="658"/>
      <c r="D24" s="90" t="str">
        <f>+D22</f>
        <v>48-XL</v>
      </c>
      <c r="E24" s="87">
        <v>122</v>
      </c>
      <c r="F24" s="88">
        <v>127</v>
      </c>
      <c r="G24" s="88">
        <v>132</v>
      </c>
      <c r="H24" s="88">
        <v>137</v>
      </c>
      <c r="I24" s="88">
        <v>143</v>
      </c>
      <c r="J24" s="88">
        <v>148</v>
      </c>
      <c r="K24" s="88">
        <v>153</v>
      </c>
      <c r="L24" s="89">
        <v>159</v>
      </c>
      <c r="N24" s="662"/>
      <c r="O24" s="658"/>
      <c r="P24" s="90" t="str">
        <f>+P22</f>
        <v>48-XL</v>
      </c>
      <c r="Q24" s="87">
        <v>122</v>
      </c>
      <c r="R24" s="88">
        <v>126</v>
      </c>
      <c r="S24" s="88">
        <v>130</v>
      </c>
      <c r="T24" s="88">
        <v>134</v>
      </c>
      <c r="U24" s="88">
        <v>138</v>
      </c>
      <c r="V24" s="88">
        <v>142</v>
      </c>
      <c r="W24" s="88">
        <v>146</v>
      </c>
      <c r="X24" s="89">
        <v>150</v>
      </c>
      <c r="Z24" s="662"/>
      <c r="AA24" s="658"/>
      <c r="AB24" s="90" t="str">
        <f>+AB22</f>
        <v>48-XL</v>
      </c>
      <c r="AC24" s="87">
        <v>110</v>
      </c>
      <c r="AD24" s="88">
        <v>112</v>
      </c>
      <c r="AE24" s="88">
        <v>115</v>
      </c>
      <c r="AF24" s="88">
        <v>118</v>
      </c>
      <c r="AG24" s="88">
        <v>121</v>
      </c>
      <c r="AH24" s="88">
        <v>124</v>
      </c>
      <c r="AI24" s="88">
        <v>127</v>
      </c>
      <c r="AJ24" s="89">
        <v>130</v>
      </c>
      <c r="AL24" s="662"/>
      <c r="AM24" s="658"/>
      <c r="AN24" s="90" t="str">
        <f>+AN22</f>
        <v>48-XL</v>
      </c>
      <c r="AO24" s="87">
        <v>98</v>
      </c>
      <c r="AP24" s="88">
        <v>98</v>
      </c>
      <c r="AQ24" s="88">
        <v>98</v>
      </c>
      <c r="AR24" s="88">
        <v>99</v>
      </c>
      <c r="AS24" s="88">
        <v>99</v>
      </c>
      <c r="AT24" s="88">
        <v>100</v>
      </c>
      <c r="AU24" s="88">
        <v>100</v>
      </c>
      <c r="AV24" s="89">
        <v>101</v>
      </c>
    </row>
    <row r="25" spans="1:48">
      <c r="A25">
        <v>25</v>
      </c>
      <c r="B25" s="662"/>
      <c r="C25" s="659">
        <f>+C23+10</f>
        <v>190</v>
      </c>
      <c r="D25" s="78" t="s">
        <v>133</v>
      </c>
      <c r="E25" s="83">
        <v>109</v>
      </c>
      <c r="F25" s="84">
        <v>113</v>
      </c>
      <c r="G25" s="84">
        <v>118</v>
      </c>
      <c r="H25" s="84">
        <v>123</v>
      </c>
      <c r="I25" s="84">
        <v>127</v>
      </c>
      <c r="J25" s="84">
        <v>132</v>
      </c>
      <c r="K25" s="84">
        <v>137</v>
      </c>
      <c r="L25" s="85">
        <v>142</v>
      </c>
      <c r="N25" s="662"/>
      <c r="O25" s="659">
        <f>+O23+10</f>
        <v>190</v>
      </c>
      <c r="P25" s="78" t="s">
        <v>133</v>
      </c>
      <c r="Q25" s="83">
        <v>102</v>
      </c>
      <c r="R25" s="84">
        <v>106</v>
      </c>
      <c r="S25" s="84">
        <v>110</v>
      </c>
      <c r="T25" s="84">
        <v>114</v>
      </c>
      <c r="U25" s="84">
        <v>118</v>
      </c>
      <c r="V25" s="84">
        <v>122</v>
      </c>
      <c r="W25" s="84">
        <v>126</v>
      </c>
      <c r="X25" s="85">
        <v>130</v>
      </c>
      <c r="Z25" s="662"/>
      <c r="AA25" s="659">
        <f>+AA23+10</f>
        <v>190</v>
      </c>
      <c r="AB25" s="78" t="s">
        <v>133</v>
      </c>
      <c r="AC25" s="83">
        <v>82</v>
      </c>
      <c r="AD25" s="84">
        <v>84</v>
      </c>
      <c r="AE25" s="84">
        <v>87</v>
      </c>
      <c r="AF25" s="84">
        <v>89</v>
      </c>
      <c r="AG25" s="84">
        <v>92</v>
      </c>
      <c r="AH25" s="84">
        <v>94</v>
      </c>
      <c r="AI25" s="84">
        <v>97</v>
      </c>
      <c r="AJ25" s="85">
        <v>100</v>
      </c>
      <c r="AL25" s="662"/>
      <c r="AM25" s="659">
        <f>+AM23+10</f>
        <v>190</v>
      </c>
      <c r="AN25" s="78" t="s">
        <v>133</v>
      </c>
      <c r="AO25" s="83" t="s">
        <v>1122</v>
      </c>
      <c r="AP25" s="84" t="s">
        <v>1122</v>
      </c>
      <c r="AQ25" s="84" t="s">
        <v>1122</v>
      </c>
      <c r="AR25" s="84" t="s">
        <v>1122</v>
      </c>
      <c r="AS25" s="84">
        <v>80</v>
      </c>
      <c r="AT25" s="84">
        <v>82</v>
      </c>
      <c r="AU25" s="84">
        <v>84</v>
      </c>
      <c r="AV25" s="85">
        <v>87</v>
      </c>
    </row>
    <row r="26" spans="1:48" ht="15" thickBot="1">
      <c r="A26">
        <v>26</v>
      </c>
      <c r="B26" s="662"/>
      <c r="C26" s="660"/>
      <c r="D26" s="82" t="s">
        <v>136</v>
      </c>
      <c r="E26" s="83">
        <v>109</v>
      </c>
      <c r="F26" s="84">
        <v>115</v>
      </c>
      <c r="G26" s="84">
        <v>121</v>
      </c>
      <c r="H26" s="84">
        <v>128</v>
      </c>
      <c r="I26" s="84">
        <v>134</v>
      </c>
      <c r="J26" s="84">
        <v>141</v>
      </c>
      <c r="K26" s="84">
        <v>147</v>
      </c>
      <c r="L26" s="85">
        <v>154</v>
      </c>
      <c r="N26" s="662"/>
      <c r="O26" s="660"/>
      <c r="P26" s="82" t="s">
        <v>136</v>
      </c>
      <c r="Q26" s="83">
        <v>109.00000000000001</v>
      </c>
      <c r="R26" s="84">
        <v>114</v>
      </c>
      <c r="S26" s="84">
        <v>119</v>
      </c>
      <c r="T26" s="84">
        <v>124</v>
      </c>
      <c r="U26" s="84">
        <v>129</v>
      </c>
      <c r="V26" s="84">
        <v>134</v>
      </c>
      <c r="W26" s="84">
        <v>139</v>
      </c>
      <c r="X26" s="85">
        <v>145</v>
      </c>
      <c r="Z26" s="662"/>
      <c r="AA26" s="660"/>
      <c r="AB26" s="82" t="s">
        <v>136</v>
      </c>
      <c r="AC26" s="83">
        <v>104</v>
      </c>
      <c r="AD26" s="84">
        <v>107</v>
      </c>
      <c r="AE26" s="84">
        <v>111</v>
      </c>
      <c r="AF26" s="84">
        <v>114</v>
      </c>
      <c r="AG26" s="84">
        <v>118</v>
      </c>
      <c r="AH26" s="84">
        <v>121</v>
      </c>
      <c r="AI26" s="84">
        <v>125</v>
      </c>
      <c r="AJ26" s="85">
        <v>129</v>
      </c>
      <c r="AL26" s="662"/>
      <c r="AM26" s="660"/>
      <c r="AN26" s="82" t="s">
        <v>136</v>
      </c>
      <c r="AO26" s="83">
        <v>93</v>
      </c>
      <c r="AP26" s="84">
        <v>94</v>
      </c>
      <c r="AQ26" s="84">
        <v>95</v>
      </c>
      <c r="AR26" s="84">
        <v>96</v>
      </c>
      <c r="AS26" s="84">
        <v>97</v>
      </c>
      <c r="AT26" s="84">
        <v>98</v>
      </c>
      <c r="AU26" s="84">
        <v>99</v>
      </c>
      <c r="AV26" s="85">
        <v>101</v>
      </c>
    </row>
    <row r="27" spans="1:48">
      <c r="A27">
        <v>27</v>
      </c>
      <c r="B27" s="662"/>
      <c r="C27" s="657">
        <f>+C25+10</f>
        <v>200</v>
      </c>
      <c r="D27" s="86" t="str">
        <f>+D25</f>
        <v>48-X</v>
      </c>
      <c r="E27" s="87">
        <v>97</v>
      </c>
      <c r="F27" s="88">
        <v>102</v>
      </c>
      <c r="G27" s="88">
        <v>108</v>
      </c>
      <c r="H27" s="88">
        <v>114</v>
      </c>
      <c r="I27" s="88">
        <v>119</v>
      </c>
      <c r="J27" s="88">
        <v>125</v>
      </c>
      <c r="K27" s="88">
        <v>131</v>
      </c>
      <c r="L27" s="89">
        <v>137</v>
      </c>
      <c r="N27" s="662"/>
      <c r="O27" s="657">
        <f>+O25+10</f>
        <v>200</v>
      </c>
      <c r="P27" s="86" t="str">
        <f>+P25</f>
        <v>48-X</v>
      </c>
      <c r="Q27" s="87">
        <v>95</v>
      </c>
      <c r="R27" s="88">
        <v>99</v>
      </c>
      <c r="S27" s="88">
        <v>103</v>
      </c>
      <c r="T27" s="88">
        <v>107</v>
      </c>
      <c r="U27" s="88">
        <v>111</v>
      </c>
      <c r="V27" s="88">
        <v>115</v>
      </c>
      <c r="W27" s="88">
        <v>119</v>
      </c>
      <c r="X27" s="89">
        <v>123</v>
      </c>
      <c r="Z27" s="662"/>
      <c r="AA27" s="657">
        <f>+AA25+10</f>
        <v>200</v>
      </c>
      <c r="AB27" s="86" t="str">
        <f>+AB25</f>
        <v>48-X</v>
      </c>
      <c r="AC27" s="87" t="s">
        <v>1122</v>
      </c>
      <c r="AD27" s="88" t="s">
        <v>1122</v>
      </c>
      <c r="AE27" s="88">
        <v>82</v>
      </c>
      <c r="AF27" s="88">
        <v>85</v>
      </c>
      <c r="AG27" s="88">
        <v>87</v>
      </c>
      <c r="AH27" s="88">
        <v>90</v>
      </c>
      <c r="AI27" s="88">
        <v>93</v>
      </c>
      <c r="AJ27" s="89">
        <v>96</v>
      </c>
      <c r="AL27" s="662"/>
      <c r="AM27" s="657">
        <f>+AM25+10</f>
        <v>200</v>
      </c>
      <c r="AN27" s="86" t="str">
        <f>+AN25</f>
        <v>48-X</v>
      </c>
      <c r="AO27" s="87" t="s">
        <v>1122</v>
      </c>
      <c r="AP27" s="88" t="s">
        <v>1122</v>
      </c>
      <c r="AQ27" s="88" t="s">
        <v>1122</v>
      </c>
      <c r="AR27" s="88" t="s">
        <v>1122</v>
      </c>
      <c r="AS27" s="88" t="s">
        <v>1122</v>
      </c>
      <c r="AT27" s="88" t="s">
        <v>1122</v>
      </c>
      <c r="AU27" s="88">
        <v>81</v>
      </c>
      <c r="AV27" s="89">
        <v>83</v>
      </c>
    </row>
    <row r="28" spans="1:48" ht="15" thickBot="1">
      <c r="A28">
        <v>28</v>
      </c>
      <c r="B28" s="663"/>
      <c r="C28" s="658"/>
      <c r="D28" s="90" t="str">
        <f>+D26</f>
        <v>48-XL</v>
      </c>
      <c r="E28" s="91">
        <v>98</v>
      </c>
      <c r="F28" s="92">
        <v>105</v>
      </c>
      <c r="G28" s="92">
        <v>112</v>
      </c>
      <c r="H28" s="92">
        <v>119</v>
      </c>
      <c r="I28" s="92">
        <v>127</v>
      </c>
      <c r="J28" s="92">
        <v>134</v>
      </c>
      <c r="K28" s="92">
        <v>141</v>
      </c>
      <c r="L28" s="93">
        <v>149</v>
      </c>
      <c r="N28" s="663"/>
      <c r="O28" s="658"/>
      <c r="P28" s="90" t="str">
        <f>+P26</f>
        <v>48-XL</v>
      </c>
      <c r="Q28" s="91">
        <v>98</v>
      </c>
      <c r="R28" s="92">
        <v>104</v>
      </c>
      <c r="S28" s="92">
        <v>110</v>
      </c>
      <c r="T28" s="92">
        <v>116</v>
      </c>
      <c r="U28" s="92">
        <v>122</v>
      </c>
      <c r="V28" s="92">
        <v>128</v>
      </c>
      <c r="W28" s="92">
        <v>134</v>
      </c>
      <c r="X28" s="93">
        <v>141</v>
      </c>
      <c r="Z28" s="663"/>
      <c r="AA28" s="658"/>
      <c r="AB28" s="90" t="str">
        <f>+AB26</f>
        <v>48-XL</v>
      </c>
      <c r="AC28" s="91">
        <v>98</v>
      </c>
      <c r="AD28" s="92">
        <v>101</v>
      </c>
      <c r="AE28" s="92">
        <v>105</v>
      </c>
      <c r="AF28" s="92">
        <v>108</v>
      </c>
      <c r="AG28" s="92">
        <v>112</v>
      </c>
      <c r="AH28" s="92">
        <v>115</v>
      </c>
      <c r="AI28" s="92">
        <v>119</v>
      </c>
      <c r="AJ28" s="93">
        <v>123</v>
      </c>
      <c r="AL28" s="663"/>
      <c r="AM28" s="658"/>
      <c r="AN28" s="90" t="str">
        <f>+AN26</f>
        <v>48-XL</v>
      </c>
      <c r="AO28" s="91">
        <v>88</v>
      </c>
      <c r="AP28" s="92">
        <v>89</v>
      </c>
      <c r="AQ28" s="92">
        <v>91</v>
      </c>
      <c r="AR28" s="92">
        <v>93</v>
      </c>
      <c r="AS28" s="92">
        <v>95</v>
      </c>
      <c r="AT28" s="92">
        <v>97</v>
      </c>
      <c r="AU28" s="92">
        <v>99</v>
      </c>
      <c r="AV28" s="93">
        <v>101</v>
      </c>
    </row>
    <row r="29" spans="1:48">
      <c r="A29">
        <v>29</v>
      </c>
    </row>
    <row r="30" spans="1:48">
      <c r="A30">
        <v>30</v>
      </c>
    </row>
    <row r="31" spans="1:48">
      <c r="A31">
        <v>31</v>
      </c>
    </row>
    <row r="32" spans="1:48">
      <c r="A32">
        <v>32</v>
      </c>
    </row>
    <row r="33" spans="1:48">
      <c r="A33">
        <v>33</v>
      </c>
    </row>
    <row r="34" spans="1:48">
      <c r="A34">
        <v>34</v>
      </c>
    </row>
    <row r="35" spans="1:48">
      <c r="A35">
        <v>35</v>
      </c>
    </row>
    <row r="36" spans="1:48" ht="15" thickBot="1">
      <c r="A36">
        <v>36</v>
      </c>
    </row>
    <row r="37" spans="1:48" ht="18.600000000000001" thickBot="1">
      <c r="A37">
        <v>37</v>
      </c>
      <c r="B37" s="649" t="str">
        <f>+B6</f>
        <v>Zona sísmica A</v>
      </c>
      <c r="C37" s="650"/>
      <c r="D37" s="651"/>
      <c r="E37" s="649" t="s">
        <v>1123</v>
      </c>
      <c r="F37" s="650"/>
      <c r="G37" s="650"/>
      <c r="H37" s="650"/>
      <c r="I37" s="650"/>
      <c r="J37" s="650"/>
      <c r="K37" s="650"/>
      <c r="L37" s="651"/>
      <c r="N37" s="649" t="str">
        <f>+N6</f>
        <v>Zona sísmica B</v>
      </c>
      <c r="O37" s="650"/>
      <c r="P37" s="651"/>
      <c r="Q37" s="649" t="s">
        <v>1123</v>
      </c>
      <c r="R37" s="650"/>
      <c r="S37" s="650"/>
      <c r="T37" s="650"/>
      <c r="U37" s="650"/>
      <c r="V37" s="650"/>
      <c r="W37" s="650"/>
      <c r="X37" s="651"/>
      <c r="Z37" s="649" t="str">
        <f>+Z6</f>
        <v>Zona sísmica C</v>
      </c>
      <c r="AA37" s="650"/>
      <c r="AB37" s="651"/>
      <c r="AC37" s="649" t="s">
        <v>1123</v>
      </c>
      <c r="AD37" s="650"/>
      <c r="AE37" s="650"/>
      <c r="AF37" s="650"/>
      <c r="AG37" s="650"/>
      <c r="AH37" s="650"/>
      <c r="AI37" s="650"/>
      <c r="AJ37" s="651"/>
      <c r="AL37" s="649" t="str">
        <f>+AL6</f>
        <v>Zona sísmica D</v>
      </c>
      <c r="AM37" s="650"/>
      <c r="AN37" s="651"/>
      <c r="AO37" s="649" t="s">
        <v>1123</v>
      </c>
      <c r="AP37" s="650"/>
      <c r="AQ37" s="650"/>
      <c r="AR37" s="650"/>
      <c r="AS37" s="650"/>
      <c r="AT37" s="650"/>
      <c r="AU37" s="650"/>
      <c r="AV37" s="651"/>
    </row>
    <row r="38" spans="1:48" ht="22.2" customHeight="1">
      <c r="A38">
        <v>38</v>
      </c>
      <c r="B38" s="652" t="str">
        <f>+B7</f>
        <v>Categoría de terreno 2</v>
      </c>
      <c r="C38" s="652" t="s">
        <v>1118</v>
      </c>
      <c r="D38" s="652" t="s">
        <v>1119</v>
      </c>
      <c r="E38" s="654" t="s">
        <v>1120</v>
      </c>
      <c r="F38" s="655"/>
      <c r="G38" s="655"/>
      <c r="H38" s="655"/>
      <c r="I38" s="655"/>
      <c r="J38" s="655"/>
      <c r="K38" s="655"/>
      <c r="L38" s="656"/>
      <c r="N38" s="652" t="str">
        <f>+N7</f>
        <v>Categoría de terreno 2</v>
      </c>
      <c r="O38" s="652" t="s">
        <v>1118</v>
      </c>
      <c r="P38" s="652" t="s">
        <v>1119</v>
      </c>
      <c r="Q38" s="654" t="s">
        <v>1120</v>
      </c>
      <c r="R38" s="655"/>
      <c r="S38" s="655"/>
      <c r="T38" s="655"/>
      <c r="U38" s="655"/>
      <c r="V38" s="655"/>
      <c r="W38" s="655"/>
      <c r="X38" s="656"/>
      <c r="Z38" s="652" t="str">
        <f>+Z7</f>
        <v>Categoría de terreno 2</v>
      </c>
      <c r="AA38" s="652" t="s">
        <v>1118</v>
      </c>
      <c r="AB38" s="652" t="s">
        <v>1119</v>
      </c>
      <c r="AC38" s="654" t="s">
        <v>1120</v>
      </c>
      <c r="AD38" s="655"/>
      <c r="AE38" s="655"/>
      <c r="AF38" s="655"/>
      <c r="AG38" s="655"/>
      <c r="AH38" s="655"/>
      <c r="AI38" s="655"/>
      <c r="AJ38" s="656"/>
      <c r="AL38" s="652" t="str">
        <f>+AL7</f>
        <v>Categoría de terreno 2</v>
      </c>
      <c r="AM38" s="652" t="s">
        <v>1118</v>
      </c>
      <c r="AN38" s="652" t="s">
        <v>1119</v>
      </c>
      <c r="AO38" s="654" t="s">
        <v>1120</v>
      </c>
      <c r="AP38" s="655"/>
      <c r="AQ38" s="655"/>
      <c r="AR38" s="655"/>
      <c r="AS38" s="655"/>
      <c r="AT38" s="655"/>
      <c r="AU38" s="655"/>
      <c r="AV38" s="656"/>
    </row>
    <row r="39" spans="1:48" ht="22.2" customHeight="1" thickBot="1">
      <c r="A39">
        <v>39</v>
      </c>
      <c r="B39" s="653"/>
      <c r="C39" s="653"/>
      <c r="D39" s="653"/>
      <c r="E39" s="75">
        <v>0</v>
      </c>
      <c r="F39" s="76">
        <v>500</v>
      </c>
      <c r="G39" s="76">
        <v>1000</v>
      </c>
      <c r="H39" s="76">
        <v>1500</v>
      </c>
      <c r="I39" s="76">
        <v>2000</v>
      </c>
      <c r="J39" s="76">
        <v>2500</v>
      </c>
      <c r="K39" s="76">
        <v>3000</v>
      </c>
      <c r="L39" s="77">
        <v>3500</v>
      </c>
      <c r="N39" s="653"/>
      <c r="O39" s="653"/>
      <c r="P39" s="653"/>
      <c r="Q39" s="75">
        <v>0</v>
      </c>
      <c r="R39" s="76">
        <v>500</v>
      </c>
      <c r="S39" s="76">
        <v>1000</v>
      </c>
      <c r="T39" s="76">
        <v>1500</v>
      </c>
      <c r="U39" s="76">
        <v>2000</v>
      </c>
      <c r="V39" s="76">
        <v>2500</v>
      </c>
      <c r="W39" s="76">
        <v>3000</v>
      </c>
      <c r="X39" s="77">
        <v>3500</v>
      </c>
      <c r="Z39" s="653"/>
      <c r="AA39" s="653"/>
      <c r="AB39" s="653"/>
      <c r="AC39" s="75">
        <v>0</v>
      </c>
      <c r="AD39" s="76">
        <v>500</v>
      </c>
      <c r="AE39" s="76">
        <v>1000</v>
      </c>
      <c r="AF39" s="76">
        <v>1500</v>
      </c>
      <c r="AG39" s="76">
        <v>2000</v>
      </c>
      <c r="AH39" s="76">
        <v>2500</v>
      </c>
      <c r="AI39" s="76">
        <v>3000</v>
      </c>
      <c r="AJ39" s="77">
        <v>3500</v>
      </c>
      <c r="AL39" s="653"/>
      <c r="AM39" s="653"/>
      <c r="AN39" s="653"/>
      <c r="AO39" s="75">
        <v>0</v>
      </c>
      <c r="AP39" s="76">
        <v>500</v>
      </c>
      <c r="AQ39" s="76">
        <v>1000</v>
      </c>
      <c r="AR39" s="76">
        <v>1500</v>
      </c>
      <c r="AS39" s="76">
        <v>2000</v>
      </c>
      <c r="AT39" s="76">
        <v>2500</v>
      </c>
      <c r="AU39" s="76">
        <v>3000</v>
      </c>
      <c r="AV39" s="77">
        <v>3500</v>
      </c>
    </row>
    <row r="40" spans="1:48">
      <c r="A40">
        <v>40</v>
      </c>
      <c r="B40" s="661" t="str">
        <f>+B9</f>
        <v>Rango de inclinación de 7° a 15°</v>
      </c>
      <c r="C40" s="659">
        <v>100</v>
      </c>
      <c r="D40" s="78" t="s">
        <v>133</v>
      </c>
      <c r="E40" s="94">
        <v>128.68</v>
      </c>
      <c r="F40" s="95">
        <v>122.67</v>
      </c>
      <c r="G40" s="95">
        <v>116.67</v>
      </c>
      <c r="H40" s="95">
        <v>110.66</v>
      </c>
      <c r="I40" s="95">
        <v>104.66</v>
      </c>
      <c r="J40" s="95">
        <v>98.65</v>
      </c>
      <c r="K40" s="95">
        <v>92.65</v>
      </c>
      <c r="L40" s="96">
        <v>86.65</v>
      </c>
      <c r="N40" s="661" t="str">
        <f>+N9</f>
        <v>Rango de inclinación de 7° a 15°</v>
      </c>
      <c r="O40" s="659">
        <v>100</v>
      </c>
      <c r="P40" s="78" t="s">
        <v>133</v>
      </c>
      <c r="Q40" s="94">
        <v>116.946</v>
      </c>
      <c r="R40" s="95">
        <v>111.37</v>
      </c>
      <c r="S40" s="95">
        <v>105.8</v>
      </c>
      <c r="T40" s="95">
        <v>100.22</v>
      </c>
      <c r="U40" s="95">
        <v>94.65</v>
      </c>
      <c r="V40" s="95">
        <v>89.08</v>
      </c>
      <c r="W40" s="95">
        <v>83.5</v>
      </c>
      <c r="X40" s="96">
        <v>77.936000000000007</v>
      </c>
      <c r="Z40" s="661" t="str">
        <f>+Z9</f>
        <v>Rango de inclinación de 7° a 15°</v>
      </c>
      <c r="AA40" s="659">
        <v>100</v>
      </c>
      <c r="AB40" s="78" t="s">
        <v>133</v>
      </c>
      <c r="AC40" s="94">
        <v>106.34</v>
      </c>
      <c r="AD40" s="95">
        <v>106.3</v>
      </c>
      <c r="AE40" s="95">
        <v>106.26</v>
      </c>
      <c r="AF40" s="95">
        <v>106.22</v>
      </c>
      <c r="AG40" s="95">
        <v>106.18</v>
      </c>
      <c r="AH40" s="95">
        <v>106.14</v>
      </c>
      <c r="AI40" s="95">
        <v>106.1</v>
      </c>
      <c r="AJ40" s="96">
        <v>106.07</v>
      </c>
      <c r="AL40" s="661" t="str">
        <f>+AL9</f>
        <v>Rango de inclinación de 7° a 15°</v>
      </c>
      <c r="AM40" s="659">
        <v>100</v>
      </c>
      <c r="AN40" s="78" t="s">
        <v>133</v>
      </c>
      <c r="AO40" s="94">
        <v>136.40299999999999</v>
      </c>
      <c r="AP40" s="95">
        <v>136.29</v>
      </c>
      <c r="AQ40" s="95">
        <v>136.18</v>
      </c>
      <c r="AR40" s="95">
        <v>136.07</v>
      </c>
      <c r="AS40" s="95">
        <v>135.96</v>
      </c>
      <c r="AT40" s="95">
        <v>135.85</v>
      </c>
      <c r="AU40" s="95">
        <v>135.74</v>
      </c>
      <c r="AV40" s="96">
        <v>135.63900000000001</v>
      </c>
    </row>
    <row r="41" spans="1:48" ht="15" thickBot="1">
      <c r="A41">
        <v>41</v>
      </c>
      <c r="B41" s="662"/>
      <c r="C41" s="660"/>
      <c r="D41" s="82" t="s">
        <v>136</v>
      </c>
      <c r="E41" s="97">
        <v>134.41</v>
      </c>
      <c r="F41" s="98">
        <v>128.22</v>
      </c>
      <c r="G41" s="98">
        <v>122.03</v>
      </c>
      <c r="H41" s="98">
        <v>115.84</v>
      </c>
      <c r="I41" s="98">
        <v>109.66</v>
      </c>
      <c r="J41" s="98">
        <v>103.47</v>
      </c>
      <c r="K41" s="98">
        <v>97.28</v>
      </c>
      <c r="L41" s="99">
        <v>91.1</v>
      </c>
      <c r="N41" s="662"/>
      <c r="O41" s="660"/>
      <c r="P41" s="82" t="s">
        <v>136</v>
      </c>
      <c r="Q41" s="97">
        <v>125.018</v>
      </c>
      <c r="R41" s="98">
        <v>119.12</v>
      </c>
      <c r="S41" s="98">
        <v>113.23</v>
      </c>
      <c r="T41" s="98">
        <v>107.34</v>
      </c>
      <c r="U41" s="98">
        <v>101.45</v>
      </c>
      <c r="V41" s="98">
        <v>95.56</v>
      </c>
      <c r="W41" s="98">
        <v>89.67</v>
      </c>
      <c r="X41" s="99">
        <v>83.787999999999997</v>
      </c>
      <c r="Z41" s="662"/>
      <c r="AA41" s="660"/>
      <c r="AB41" s="82" t="s">
        <v>136</v>
      </c>
      <c r="AC41" s="97">
        <v>116.12</v>
      </c>
      <c r="AD41" s="98">
        <v>116.12</v>
      </c>
      <c r="AE41" s="98">
        <v>116.12</v>
      </c>
      <c r="AF41" s="98">
        <v>116.12</v>
      </c>
      <c r="AG41" s="98">
        <v>116.12</v>
      </c>
      <c r="AH41" s="98">
        <v>116.12</v>
      </c>
      <c r="AI41" s="98">
        <v>116.12</v>
      </c>
      <c r="AJ41" s="99">
        <v>116.12</v>
      </c>
      <c r="AL41" s="662"/>
      <c r="AM41" s="660"/>
      <c r="AN41" s="82" t="s">
        <v>136</v>
      </c>
      <c r="AO41" s="97">
        <v>151.21799999999999</v>
      </c>
      <c r="AP41" s="98">
        <v>151.21</v>
      </c>
      <c r="AQ41" s="98">
        <v>151.21</v>
      </c>
      <c r="AR41" s="98">
        <v>151.21</v>
      </c>
      <c r="AS41" s="98">
        <v>151.21</v>
      </c>
      <c r="AT41" s="98">
        <v>151.21</v>
      </c>
      <c r="AU41" s="98">
        <v>151.21</v>
      </c>
      <c r="AV41" s="99">
        <v>151.21799999999999</v>
      </c>
    </row>
    <row r="42" spans="1:48">
      <c r="A42">
        <v>42</v>
      </c>
      <c r="B42" s="662"/>
      <c r="C42" s="657">
        <f>+C40+15</f>
        <v>115</v>
      </c>
      <c r="D42" s="86" t="str">
        <f>+D40</f>
        <v>48-X</v>
      </c>
      <c r="E42" s="100">
        <v>165.98</v>
      </c>
      <c r="F42" s="101">
        <v>158.03</v>
      </c>
      <c r="G42" s="101">
        <v>150.08000000000001</v>
      </c>
      <c r="H42" s="101">
        <v>142.13</v>
      </c>
      <c r="I42" s="101">
        <v>134.19</v>
      </c>
      <c r="J42" s="101">
        <v>126.24</v>
      </c>
      <c r="K42" s="101">
        <v>118.29</v>
      </c>
      <c r="L42" s="102">
        <v>110.35</v>
      </c>
      <c r="N42" s="662"/>
      <c r="O42" s="657">
        <f>+O40+15</f>
        <v>115</v>
      </c>
      <c r="P42" s="86" t="str">
        <f>+P40</f>
        <v>48-X</v>
      </c>
      <c r="Q42" s="100">
        <v>152.97800000000001</v>
      </c>
      <c r="R42" s="101">
        <v>145.41</v>
      </c>
      <c r="S42" s="101">
        <v>137.86000000000001</v>
      </c>
      <c r="T42" s="101">
        <v>130.30000000000001</v>
      </c>
      <c r="U42" s="101">
        <v>122.74</v>
      </c>
      <c r="V42" s="101">
        <v>115.18</v>
      </c>
      <c r="W42" s="101">
        <v>107.62</v>
      </c>
      <c r="X42" s="102">
        <v>100.069</v>
      </c>
      <c r="Z42" s="662"/>
      <c r="AA42" s="657">
        <f>+AA40+15</f>
        <v>115</v>
      </c>
      <c r="AB42" s="86" t="str">
        <f>+AB40</f>
        <v>48-X</v>
      </c>
      <c r="AC42" s="100">
        <v>120.03</v>
      </c>
      <c r="AD42" s="101">
        <v>118.02</v>
      </c>
      <c r="AE42" s="101">
        <v>116.02</v>
      </c>
      <c r="AF42" s="101">
        <v>114.02</v>
      </c>
      <c r="AG42" s="101">
        <v>112.01</v>
      </c>
      <c r="AH42" s="101">
        <v>110.01</v>
      </c>
      <c r="AI42" s="101">
        <v>108.01</v>
      </c>
      <c r="AJ42" s="102">
        <v>106.01</v>
      </c>
      <c r="AL42" s="662"/>
      <c r="AM42" s="657">
        <f>+AM40+15</f>
        <v>115</v>
      </c>
      <c r="AN42" s="86" t="str">
        <f>+AN40</f>
        <v>48-X</v>
      </c>
      <c r="AO42" s="100">
        <v>137.42599999999999</v>
      </c>
      <c r="AP42" s="101">
        <v>137.22999999999999</v>
      </c>
      <c r="AQ42" s="101">
        <v>137.04</v>
      </c>
      <c r="AR42" s="101">
        <v>136.84</v>
      </c>
      <c r="AS42" s="101">
        <v>136.65</v>
      </c>
      <c r="AT42" s="101">
        <v>136.46</v>
      </c>
      <c r="AU42" s="101">
        <v>136.27000000000001</v>
      </c>
      <c r="AV42" s="102">
        <v>136.08000000000001</v>
      </c>
    </row>
    <row r="43" spans="1:48" ht="15" thickBot="1">
      <c r="A43">
        <v>43</v>
      </c>
      <c r="B43" s="662"/>
      <c r="C43" s="658"/>
      <c r="D43" s="90" t="str">
        <f>+D41</f>
        <v>48-XL</v>
      </c>
      <c r="E43" s="100">
        <v>176.47</v>
      </c>
      <c r="F43" s="101">
        <v>167.86</v>
      </c>
      <c r="G43" s="101">
        <v>159.26</v>
      </c>
      <c r="H43" s="101">
        <v>150.66</v>
      </c>
      <c r="I43" s="101">
        <v>142.06</v>
      </c>
      <c r="J43" s="101">
        <v>133.46</v>
      </c>
      <c r="K43" s="101">
        <v>124.86</v>
      </c>
      <c r="L43" s="102">
        <v>116.26</v>
      </c>
      <c r="N43" s="662"/>
      <c r="O43" s="658"/>
      <c r="P43" s="90" t="str">
        <f>+P41</f>
        <v>48-XL</v>
      </c>
      <c r="Q43" s="100">
        <v>164.495</v>
      </c>
      <c r="R43" s="101">
        <v>156.38999999999999</v>
      </c>
      <c r="S43" s="101">
        <v>148.30000000000001</v>
      </c>
      <c r="T43" s="101">
        <v>140.19999999999999</v>
      </c>
      <c r="U43" s="101">
        <v>132.1</v>
      </c>
      <c r="V43" s="101">
        <v>124.01</v>
      </c>
      <c r="W43" s="101">
        <v>115.91</v>
      </c>
      <c r="X43" s="102">
        <v>107.818</v>
      </c>
      <c r="Z43" s="662"/>
      <c r="AA43" s="658"/>
      <c r="AB43" s="90" t="str">
        <f>+AB41</f>
        <v>48-XL</v>
      </c>
      <c r="AC43" s="100">
        <v>127.55</v>
      </c>
      <c r="AD43" s="101">
        <v>125.93</v>
      </c>
      <c r="AE43" s="101">
        <v>124.32</v>
      </c>
      <c r="AF43" s="101">
        <v>122.71</v>
      </c>
      <c r="AG43" s="101">
        <v>121.1</v>
      </c>
      <c r="AH43" s="101">
        <v>119.49</v>
      </c>
      <c r="AI43" s="101">
        <v>117.88</v>
      </c>
      <c r="AJ43" s="102">
        <v>116.27</v>
      </c>
      <c r="AL43" s="662"/>
      <c r="AM43" s="658"/>
      <c r="AN43" s="90" t="str">
        <f>+AN41</f>
        <v>48-XL</v>
      </c>
      <c r="AO43" s="100">
        <v>151.21799999999999</v>
      </c>
      <c r="AP43" s="101">
        <v>151.21</v>
      </c>
      <c r="AQ43" s="101">
        <v>151.21</v>
      </c>
      <c r="AR43" s="101">
        <v>151.21</v>
      </c>
      <c r="AS43" s="101">
        <v>151.21</v>
      </c>
      <c r="AT43" s="101">
        <v>151.21</v>
      </c>
      <c r="AU43" s="101">
        <v>151.21</v>
      </c>
      <c r="AV43" s="102">
        <v>151.21799999999999</v>
      </c>
    </row>
    <row r="44" spans="1:48">
      <c r="A44">
        <v>44</v>
      </c>
      <c r="B44" s="662"/>
      <c r="C44" s="659">
        <f>+C42+15</f>
        <v>130</v>
      </c>
      <c r="D44" s="78" t="s">
        <v>133</v>
      </c>
      <c r="E44" s="97">
        <v>204.76</v>
      </c>
      <c r="F44" s="98">
        <v>195.68</v>
      </c>
      <c r="G44" s="98">
        <v>186.61</v>
      </c>
      <c r="H44" s="98">
        <v>177.54</v>
      </c>
      <c r="I44" s="98">
        <v>168.46</v>
      </c>
      <c r="J44" s="98">
        <v>159.38999999999999</v>
      </c>
      <c r="K44" s="98">
        <v>150.32</v>
      </c>
      <c r="L44" s="99">
        <v>141.25</v>
      </c>
      <c r="N44" s="662"/>
      <c r="O44" s="659">
        <f>+O42+15</f>
        <v>130</v>
      </c>
      <c r="P44" s="78" t="s">
        <v>133</v>
      </c>
      <c r="Q44" s="97">
        <v>188.96299999999999</v>
      </c>
      <c r="R44" s="98">
        <v>180.27</v>
      </c>
      <c r="S44" s="98">
        <v>171.59</v>
      </c>
      <c r="T44" s="98">
        <v>162.9</v>
      </c>
      <c r="U44" s="98">
        <v>154.21</v>
      </c>
      <c r="V44" s="98">
        <v>145.53</v>
      </c>
      <c r="W44" s="98">
        <v>136.84</v>
      </c>
      <c r="X44" s="99">
        <v>128.161</v>
      </c>
      <c r="Z44" s="662"/>
      <c r="AA44" s="659">
        <f>+AA42+15</f>
        <v>130</v>
      </c>
      <c r="AB44" s="78" t="s">
        <v>133</v>
      </c>
      <c r="AC44" s="97">
        <v>146.02000000000001</v>
      </c>
      <c r="AD44" s="98">
        <v>140.4</v>
      </c>
      <c r="AE44" s="98">
        <v>134.78</v>
      </c>
      <c r="AF44" s="98">
        <v>129.16</v>
      </c>
      <c r="AG44" s="98">
        <v>123.55</v>
      </c>
      <c r="AH44" s="98">
        <v>117.93</v>
      </c>
      <c r="AI44" s="98">
        <v>112.31</v>
      </c>
      <c r="AJ44" s="99">
        <v>106.7</v>
      </c>
      <c r="AL44" s="662"/>
      <c r="AM44" s="659">
        <f>+AM42+15</f>
        <v>130</v>
      </c>
      <c r="AN44" s="78" t="s">
        <v>133</v>
      </c>
      <c r="AO44" s="97">
        <v>138.59200000000001</v>
      </c>
      <c r="AP44" s="98">
        <v>138.32</v>
      </c>
      <c r="AQ44" s="98">
        <v>138.05000000000001</v>
      </c>
      <c r="AR44" s="98">
        <v>137.78</v>
      </c>
      <c r="AS44" s="98">
        <v>137.51</v>
      </c>
      <c r="AT44" s="98">
        <v>137.24</v>
      </c>
      <c r="AU44" s="98">
        <v>136.97</v>
      </c>
      <c r="AV44" s="99">
        <v>136.71100000000001</v>
      </c>
    </row>
    <row r="45" spans="1:48" ht="15" thickBot="1">
      <c r="A45">
        <v>45</v>
      </c>
      <c r="B45" s="662"/>
      <c r="C45" s="660"/>
      <c r="D45" s="82" t="s">
        <v>136</v>
      </c>
      <c r="E45" s="97">
        <v>218.97</v>
      </c>
      <c r="F45" s="98">
        <v>208.92</v>
      </c>
      <c r="G45" s="98">
        <v>198.87</v>
      </c>
      <c r="H45" s="98">
        <v>188.83</v>
      </c>
      <c r="I45" s="98">
        <v>178.78</v>
      </c>
      <c r="J45" s="98">
        <v>168.74</v>
      </c>
      <c r="K45" s="98">
        <v>158.69</v>
      </c>
      <c r="L45" s="99">
        <v>148.65</v>
      </c>
      <c r="N45" s="662"/>
      <c r="O45" s="660"/>
      <c r="P45" s="82" t="s">
        <v>136</v>
      </c>
      <c r="Q45" s="97">
        <v>208.935</v>
      </c>
      <c r="R45" s="98">
        <v>198.81</v>
      </c>
      <c r="S45" s="98">
        <v>188.69</v>
      </c>
      <c r="T45" s="98">
        <v>178.57</v>
      </c>
      <c r="U45" s="98">
        <v>168.45</v>
      </c>
      <c r="V45" s="98">
        <v>158.33000000000001</v>
      </c>
      <c r="W45" s="98">
        <v>148.21</v>
      </c>
      <c r="X45" s="99">
        <v>138.09399999999999</v>
      </c>
      <c r="Z45" s="662"/>
      <c r="AA45" s="660"/>
      <c r="AB45" s="82" t="s">
        <v>136</v>
      </c>
      <c r="AC45" s="97">
        <v>167.87</v>
      </c>
      <c r="AD45" s="98">
        <v>160.49</v>
      </c>
      <c r="AE45" s="98">
        <v>153.12</v>
      </c>
      <c r="AF45" s="98">
        <v>145.75</v>
      </c>
      <c r="AG45" s="98">
        <v>138.38</v>
      </c>
      <c r="AH45" s="98">
        <v>131.01</v>
      </c>
      <c r="AI45" s="98">
        <v>123.64</v>
      </c>
      <c r="AJ45" s="99">
        <v>116.27</v>
      </c>
      <c r="AL45" s="662"/>
      <c r="AM45" s="660"/>
      <c r="AN45" s="82" t="s">
        <v>136</v>
      </c>
      <c r="AO45" s="97">
        <v>151.21799999999999</v>
      </c>
      <c r="AP45" s="98">
        <v>151.21</v>
      </c>
      <c r="AQ45" s="98">
        <v>151.21</v>
      </c>
      <c r="AR45" s="98">
        <v>151.21</v>
      </c>
      <c r="AS45" s="98">
        <v>151.21</v>
      </c>
      <c r="AT45" s="98">
        <v>151.21</v>
      </c>
      <c r="AU45" s="98">
        <v>151.21</v>
      </c>
      <c r="AV45" s="99">
        <v>151.21799999999999</v>
      </c>
    </row>
    <row r="46" spans="1:48">
      <c r="A46">
        <v>46</v>
      </c>
      <c r="B46" s="662"/>
      <c r="C46" s="657">
        <f>+C44+10</f>
        <v>140</v>
      </c>
      <c r="D46" s="86" t="str">
        <f>+D44</f>
        <v>48-X</v>
      </c>
      <c r="E46" s="100">
        <v>229.78</v>
      </c>
      <c r="F46" s="101">
        <v>220.02</v>
      </c>
      <c r="G46" s="101">
        <v>210.26</v>
      </c>
      <c r="H46" s="101">
        <v>200.5</v>
      </c>
      <c r="I46" s="101">
        <v>190.74</v>
      </c>
      <c r="J46" s="101">
        <v>180.98</v>
      </c>
      <c r="K46" s="101">
        <v>171.22</v>
      </c>
      <c r="L46" s="102">
        <v>161.47</v>
      </c>
      <c r="N46" s="662"/>
      <c r="O46" s="657">
        <f>+O44+10</f>
        <v>140</v>
      </c>
      <c r="P46" s="86" t="str">
        <f>+P44</f>
        <v>48-X</v>
      </c>
      <c r="Q46" s="100">
        <v>212.81700000000001</v>
      </c>
      <c r="R46" s="101">
        <v>203.54</v>
      </c>
      <c r="S46" s="101">
        <v>194.26</v>
      </c>
      <c r="T46" s="101">
        <v>184.99</v>
      </c>
      <c r="U46" s="101">
        <v>175.71</v>
      </c>
      <c r="V46" s="101">
        <v>166.44</v>
      </c>
      <c r="W46" s="101">
        <v>157.16</v>
      </c>
      <c r="X46" s="102">
        <v>147.89400000000001</v>
      </c>
      <c r="Z46" s="662"/>
      <c r="AA46" s="657">
        <f>+AA44+10</f>
        <v>140</v>
      </c>
      <c r="AB46" s="86" t="str">
        <f>+AB44</f>
        <v>48-X</v>
      </c>
      <c r="AC46" s="100">
        <v>162.5</v>
      </c>
      <c r="AD46" s="101">
        <v>155.88999999999999</v>
      </c>
      <c r="AE46" s="101">
        <v>149.29</v>
      </c>
      <c r="AF46" s="101">
        <v>142.69</v>
      </c>
      <c r="AG46" s="101">
        <v>136.09</v>
      </c>
      <c r="AH46" s="101">
        <v>129.49</v>
      </c>
      <c r="AI46" s="101">
        <v>122.89</v>
      </c>
      <c r="AJ46" s="102">
        <v>116.29</v>
      </c>
      <c r="AL46" s="662"/>
      <c r="AM46" s="657">
        <f>+AM44+10</f>
        <v>140</v>
      </c>
      <c r="AN46" s="86" t="str">
        <f>+AN44</f>
        <v>48-X</v>
      </c>
      <c r="AO46" s="100">
        <v>139.72</v>
      </c>
      <c r="AP46" s="101">
        <v>139.36000000000001</v>
      </c>
      <c r="AQ46" s="101">
        <v>139</v>
      </c>
      <c r="AR46" s="101">
        <v>138.65</v>
      </c>
      <c r="AS46" s="101">
        <v>138.29</v>
      </c>
      <c r="AT46" s="101">
        <v>137.94</v>
      </c>
      <c r="AU46" s="101">
        <v>137.58000000000001</v>
      </c>
      <c r="AV46" s="102">
        <v>137.22800000000001</v>
      </c>
    </row>
    <row r="47" spans="1:48" ht="15" thickBot="1">
      <c r="A47">
        <v>47</v>
      </c>
      <c r="B47" s="662"/>
      <c r="C47" s="658"/>
      <c r="D47" s="90" t="str">
        <f>+D45</f>
        <v>48-XL</v>
      </c>
      <c r="E47" s="100">
        <v>246.74</v>
      </c>
      <c r="F47" s="101">
        <v>235.84</v>
      </c>
      <c r="G47" s="101">
        <v>224.95</v>
      </c>
      <c r="H47" s="101">
        <v>214.06</v>
      </c>
      <c r="I47" s="101">
        <v>203.17</v>
      </c>
      <c r="J47" s="101">
        <v>192.28</v>
      </c>
      <c r="K47" s="101">
        <v>181.39</v>
      </c>
      <c r="L47" s="102">
        <v>170.5</v>
      </c>
      <c r="N47" s="662"/>
      <c r="O47" s="658"/>
      <c r="P47" s="90" t="str">
        <f>+P45</f>
        <v>48-XL</v>
      </c>
      <c r="Q47" s="100">
        <v>232.91</v>
      </c>
      <c r="R47" s="101">
        <v>222.35</v>
      </c>
      <c r="S47" s="101">
        <v>211.79</v>
      </c>
      <c r="T47" s="101">
        <v>201.23</v>
      </c>
      <c r="U47" s="101">
        <v>190.67</v>
      </c>
      <c r="V47" s="101">
        <v>180.11</v>
      </c>
      <c r="W47" s="101">
        <v>169.55</v>
      </c>
      <c r="X47" s="102">
        <v>158.99299999999999</v>
      </c>
      <c r="Z47" s="662"/>
      <c r="AA47" s="658"/>
      <c r="AB47" s="90" t="str">
        <f>+AB45</f>
        <v>48-XL</v>
      </c>
      <c r="AC47" s="100">
        <v>197.53</v>
      </c>
      <c r="AD47" s="101">
        <v>186.81</v>
      </c>
      <c r="AE47" s="101">
        <v>176.09</v>
      </c>
      <c r="AF47" s="101">
        <v>165.37</v>
      </c>
      <c r="AG47" s="101">
        <v>154.65</v>
      </c>
      <c r="AH47" s="101">
        <v>143.93</v>
      </c>
      <c r="AI47" s="101">
        <v>133.21</v>
      </c>
      <c r="AJ47" s="102">
        <v>122.5</v>
      </c>
      <c r="AL47" s="662"/>
      <c r="AM47" s="658"/>
      <c r="AN47" s="90" t="str">
        <f>+AN45</f>
        <v>48-XL</v>
      </c>
      <c r="AO47" s="100">
        <v>152.58500000000001</v>
      </c>
      <c r="AP47" s="101">
        <v>152.38</v>
      </c>
      <c r="AQ47" s="101">
        <v>152.19</v>
      </c>
      <c r="AR47" s="101">
        <v>151.99</v>
      </c>
      <c r="AS47" s="101">
        <v>151.80000000000001</v>
      </c>
      <c r="AT47" s="101">
        <v>151.6</v>
      </c>
      <c r="AU47" s="101">
        <v>151.41</v>
      </c>
      <c r="AV47" s="102">
        <v>151.21799999999999</v>
      </c>
    </row>
    <row r="48" spans="1:48">
      <c r="A48">
        <v>48</v>
      </c>
      <c r="B48" s="662"/>
      <c r="C48" s="659">
        <f>+C46+10</f>
        <v>150</v>
      </c>
      <c r="D48" s="78" t="s">
        <v>133</v>
      </c>
      <c r="E48" s="97">
        <v>255.81</v>
      </c>
      <c r="F48" s="98">
        <v>245.22</v>
      </c>
      <c r="G48" s="98">
        <v>234.64</v>
      </c>
      <c r="H48" s="98">
        <v>224.06</v>
      </c>
      <c r="I48" s="98">
        <v>213.47</v>
      </c>
      <c r="J48" s="98">
        <v>202.89</v>
      </c>
      <c r="K48" s="98">
        <v>192.31</v>
      </c>
      <c r="L48" s="99">
        <v>181.73</v>
      </c>
      <c r="N48" s="662"/>
      <c r="O48" s="659">
        <f>+O46+10</f>
        <v>150</v>
      </c>
      <c r="P48" s="78" t="s">
        <v>133</v>
      </c>
      <c r="Q48" s="97">
        <v>236.137</v>
      </c>
      <c r="R48" s="98">
        <v>226.26</v>
      </c>
      <c r="S48" s="98">
        <v>216.4</v>
      </c>
      <c r="T48" s="98">
        <v>206.53</v>
      </c>
      <c r="U48" s="98">
        <v>196.66</v>
      </c>
      <c r="V48" s="98">
        <v>186.79</v>
      </c>
      <c r="W48" s="98">
        <v>176.92</v>
      </c>
      <c r="X48" s="99">
        <v>167.05799999999999</v>
      </c>
      <c r="Z48" s="662"/>
      <c r="AA48" s="659">
        <f>+AA46+10</f>
        <v>150</v>
      </c>
      <c r="AB48" s="78" t="s">
        <v>133</v>
      </c>
      <c r="AC48" s="97">
        <v>179.73</v>
      </c>
      <c r="AD48" s="98">
        <v>172.67</v>
      </c>
      <c r="AE48" s="98">
        <v>165.61</v>
      </c>
      <c r="AF48" s="98">
        <v>158.55000000000001</v>
      </c>
      <c r="AG48" s="98">
        <v>151.5</v>
      </c>
      <c r="AH48" s="98">
        <v>144.44</v>
      </c>
      <c r="AI48" s="98">
        <v>137.38</v>
      </c>
      <c r="AJ48" s="99">
        <v>130.33000000000001</v>
      </c>
      <c r="AL48" s="662"/>
      <c r="AM48" s="659">
        <f>+AM46+10</f>
        <v>150</v>
      </c>
      <c r="AN48" s="78" t="s">
        <v>133</v>
      </c>
      <c r="AO48" s="97">
        <v>155.04400000000001</v>
      </c>
      <c r="AP48" s="98">
        <v>152.57</v>
      </c>
      <c r="AQ48" s="98">
        <v>150.11000000000001</v>
      </c>
      <c r="AR48" s="98">
        <v>147.63999999999999</v>
      </c>
      <c r="AS48" s="98">
        <v>145.16999999999999</v>
      </c>
      <c r="AT48" s="98">
        <v>142.69999999999999</v>
      </c>
      <c r="AU48" s="98">
        <v>140.24</v>
      </c>
      <c r="AV48" s="99">
        <v>137.77600000000001</v>
      </c>
    </row>
    <row r="49" spans="1:48" ht="15" thickBot="1">
      <c r="A49">
        <v>49</v>
      </c>
      <c r="B49" s="662"/>
      <c r="C49" s="660"/>
      <c r="D49" s="82" t="s">
        <v>136</v>
      </c>
      <c r="E49" s="97">
        <v>275.72000000000003</v>
      </c>
      <c r="F49" s="98">
        <v>264.14</v>
      </c>
      <c r="G49" s="98">
        <v>252.57</v>
      </c>
      <c r="H49" s="98">
        <v>241</v>
      </c>
      <c r="I49" s="98">
        <v>229.43</v>
      </c>
      <c r="J49" s="98">
        <v>217.86</v>
      </c>
      <c r="K49" s="98">
        <v>206.29</v>
      </c>
      <c r="L49" s="99">
        <v>194.72</v>
      </c>
      <c r="N49" s="662"/>
      <c r="O49" s="660"/>
      <c r="P49" s="82" t="s">
        <v>136</v>
      </c>
      <c r="Q49" s="97">
        <v>257.84100000000001</v>
      </c>
      <c r="R49" s="98">
        <v>246.75</v>
      </c>
      <c r="S49" s="98">
        <v>235.66</v>
      </c>
      <c r="T49" s="98">
        <v>224.58</v>
      </c>
      <c r="U49" s="98">
        <v>213.49</v>
      </c>
      <c r="V49" s="98">
        <v>202.41</v>
      </c>
      <c r="W49" s="98">
        <v>191.32</v>
      </c>
      <c r="X49" s="99">
        <v>180.24100000000001</v>
      </c>
      <c r="Z49" s="662"/>
      <c r="AA49" s="660"/>
      <c r="AB49" s="82" t="s">
        <v>136</v>
      </c>
      <c r="AC49" s="97">
        <v>229.36</v>
      </c>
      <c r="AD49" s="98">
        <v>217.05</v>
      </c>
      <c r="AE49" s="98">
        <v>204.75</v>
      </c>
      <c r="AF49" s="98">
        <v>192.45</v>
      </c>
      <c r="AG49" s="98">
        <v>180.14</v>
      </c>
      <c r="AH49" s="98">
        <v>167.84</v>
      </c>
      <c r="AI49" s="98">
        <v>155.54</v>
      </c>
      <c r="AJ49" s="99">
        <v>143.24</v>
      </c>
      <c r="AL49" s="662"/>
      <c r="AM49" s="660"/>
      <c r="AN49" s="82" t="s">
        <v>136</v>
      </c>
      <c r="AO49" s="97">
        <v>177.261</v>
      </c>
      <c r="AP49" s="98">
        <v>173.54</v>
      </c>
      <c r="AQ49" s="98">
        <v>169.82</v>
      </c>
      <c r="AR49" s="98">
        <v>166.09</v>
      </c>
      <c r="AS49" s="98">
        <v>162.37</v>
      </c>
      <c r="AT49" s="98">
        <v>158.65</v>
      </c>
      <c r="AU49" s="98">
        <v>154.93</v>
      </c>
      <c r="AV49" s="99">
        <v>151.21799999999999</v>
      </c>
    </row>
    <row r="50" spans="1:48">
      <c r="A50">
        <v>50</v>
      </c>
      <c r="B50" s="662"/>
      <c r="C50" s="657">
        <f>+C48+10</f>
        <v>160</v>
      </c>
      <c r="D50" s="86" t="str">
        <f>+D48</f>
        <v>48-X</v>
      </c>
      <c r="E50" s="100">
        <v>281.17</v>
      </c>
      <c r="F50" s="101">
        <v>270</v>
      </c>
      <c r="G50" s="101">
        <v>258.83</v>
      </c>
      <c r="H50" s="101">
        <v>247.67</v>
      </c>
      <c r="I50" s="101">
        <v>236.5</v>
      </c>
      <c r="J50" s="101">
        <v>225.34</v>
      </c>
      <c r="K50" s="101">
        <v>214.17</v>
      </c>
      <c r="L50" s="102">
        <v>203.01</v>
      </c>
      <c r="N50" s="662"/>
      <c r="O50" s="657">
        <f>+O48+10</f>
        <v>160</v>
      </c>
      <c r="P50" s="86" t="str">
        <f>+P48</f>
        <v>48-X</v>
      </c>
      <c r="Q50" s="100">
        <v>252.429</v>
      </c>
      <c r="R50" s="101">
        <v>242.97</v>
      </c>
      <c r="S50" s="101">
        <v>233.51</v>
      </c>
      <c r="T50" s="101">
        <v>224.05</v>
      </c>
      <c r="U50" s="101">
        <v>214.59</v>
      </c>
      <c r="V50" s="101">
        <v>205.13</v>
      </c>
      <c r="W50" s="101">
        <v>195.68</v>
      </c>
      <c r="X50" s="102">
        <v>186.22399999999999</v>
      </c>
      <c r="Z50" s="662"/>
      <c r="AA50" s="657">
        <f>+AA48+10</f>
        <v>160</v>
      </c>
      <c r="AB50" s="86" t="str">
        <f>+AB48</f>
        <v>48-X</v>
      </c>
      <c r="AC50" s="100">
        <v>193.98</v>
      </c>
      <c r="AD50" s="101">
        <v>186.82</v>
      </c>
      <c r="AE50" s="101">
        <v>179.66</v>
      </c>
      <c r="AF50" s="101">
        <v>172.51</v>
      </c>
      <c r="AG50" s="101">
        <v>165.35</v>
      </c>
      <c r="AH50" s="101">
        <v>158.19999999999999</v>
      </c>
      <c r="AI50" s="101">
        <v>151.04</v>
      </c>
      <c r="AJ50" s="102">
        <v>143.88999999999999</v>
      </c>
      <c r="AL50" s="662"/>
      <c r="AM50" s="657">
        <f>+AM48+10</f>
        <v>160</v>
      </c>
      <c r="AN50" s="86" t="str">
        <f>+AN48</f>
        <v>48-X</v>
      </c>
      <c r="AO50" s="100">
        <v>169.61099999999999</v>
      </c>
      <c r="AP50" s="101">
        <v>165.17</v>
      </c>
      <c r="AQ50" s="101">
        <v>160.74</v>
      </c>
      <c r="AR50" s="101">
        <v>156.31</v>
      </c>
      <c r="AS50" s="101">
        <v>151.88</v>
      </c>
      <c r="AT50" s="101">
        <v>147.44999999999999</v>
      </c>
      <c r="AU50" s="101">
        <v>143.02000000000001</v>
      </c>
      <c r="AV50" s="102">
        <v>138.59200000000001</v>
      </c>
    </row>
    <row r="51" spans="1:48" ht="15" thickBot="1">
      <c r="A51">
        <v>51</v>
      </c>
      <c r="B51" s="662"/>
      <c r="C51" s="658"/>
      <c r="D51" s="90" t="str">
        <f>+D49</f>
        <v>48-XL</v>
      </c>
      <c r="E51" s="100">
        <v>304.25</v>
      </c>
      <c r="F51" s="101">
        <v>291.77999999999997</v>
      </c>
      <c r="G51" s="101">
        <v>279.32</v>
      </c>
      <c r="H51" s="101">
        <v>266.85000000000002</v>
      </c>
      <c r="I51" s="101">
        <v>254.39</v>
      </c>
      <c r="J51" s="101">
        <v>241.92</v>
      </c>
      <c r="K51" s="101">
        <v>229.46</v>
      </c>
      <c r="L51" s="102">
        <v>217</v>
      </c>
      <c r="N51" s="662"/>
      <c r="O51" s="658"/>
      <c r="P51" s="90" t="str">
        <f>+P49</f>
        <v>48-XL</v>
      </c>
      <c r="Q51" s="100">
        <v>287.93700000000001</v>
      </c>
      <c r="R51" s="101">
        <v>275.77999999999997</v>
      </c>
      <c r="S51" s="101">
        <v>263.62</v>
      </c>
      <c r="T51" s="101">
        <v>251.47</v>
      </c>
      <c r="U51" s="101">
        <v>239.31</v>
      </c>
      <c r="V51" s="101">
        <v>227.16</v>
      </c>
      <c r="W51" s="101">
        <v>215</v>
      </c>
      <c r="X51" s="102">
        <v>202.85300000000001</v>
      </c>
      <c r="Z51" s="662"/>
      <c r="AA51" s="658"/>
      <c r="AB51" s="90" t="str">
        <f>+AB49</f>
        <v>48-XL</v>
      </c>
      <c r="AC51" s="100">
        <v>248.93</v>
      </c>
      <c r="AD51" s="101">
        <v>237</v>
      </c>
      <c r="AE51" s="101">
        <v>225.07</v>
      </c>
      <c r="AF51" s="101">
        <v>213.14</v>
      </c>
      <c r="AG51" s="101">
        <v>201.21</v>
      </c>
      <c r="AH51" s="101">
        <v>189.28</v>
      </c>
      <c r="AI51" s="101">
        <v>177.35</v>
      </c>
      <c r="AJ51" s="102">
        <v>165.42</v>
      </c>
      <c r="AL51" s="662"/>
      <c r="AM51" s="658"/>
      <c r="AN51" s="90" t="str">
        <f>+AN49</f>
        <v>48-XL</v>
      </c>
      <c r="AO51" s="100">
        <v>203.60900000000001</v>
      </c>
      <c r="AP51" s="101">
        <v>196.12</v>
      </c>
      <c r="AQ51" s="101">
        <v>188.64</v>
      </c>
      <c r="AR51" s="101">
        <v>181.15</v>
      </c>
      <c r="AS51" s="101">
        <v>173.67</v>
      </c>
      <c r="AT51" s="101">
        <v>166.18</v>
      </c>
      <c r="AU51" s="101">
        <v>158.69999999999999</v>
      </c>
      <c r="AV51" s="102">
        <v>151.21799999999999</v>
      </c>
    </row>
    <row r="52" spans="1:48">
      <c r="A52">
        <v>52</v>
      </c>
      <c r="B52" s="662"/>
      <c r="C52" s="659">
        <f>+C50+10</f>
        <v>170</v>
      </c>
      <c r="D52" s="78" t="s">
        <v>133</v>
      </c>
      <c r="E52" s="97">
        <v>305.58</v>
      </c>
      <c r="F52" s="98">
        <v>293.76</v>
      </c>
      <c r="G52" s="98">
        <v>281.95</v>
      </c>
      <c r="H52" s="98">
        <v>270.14</v>
      </c>
      <c r="I52" s="98">
        <v>258.32</v>
      </c>
      <c r="J52" s="98">
        <v>246.51</v>
      </c>
      <c r="K52" s="98">
        <v>234.7</v>
      </c>
      <c r="L52" s="99">
        <v>222.89</v>
      </c>
      <c r="N52" s="662"/>
      <c r="O52" s="659">
        <f>+O50+10</f>
        <v>170</v>
      </c>
      <c r="P52" s="78" t="s">
        <v>133</v>
      </c>
      <c r="Q52" s="97">
        <v>268.08699999999999</v>
      </c>
      <c r="R52" s="98">
        <v>259.31</v>
      </c>
      <c r="S52" s="98">
        <v>250.53</v>
      </c>
      <c r="T52" s="98">
        <v>241.75</v>
      </c>
      <c r="U52" s="98">
        <v>232.98</v>
      </c>
      <c r="V52" s="98">
        <v>224.2</v>
      </c>
      <c r="W52" s="98">
        <v>215.42</v>
      </c>
      <c r="X52" s="99">
        <v>206.65</v>
      </c>
      <c r="Z52" s="662"/>
      <c r="AA52" s="659">
        <f>+AA50+10</f>
        <v>170</v>
      </c>
      <c r="AB52" s="78" t="s">
        <v>133</v>
      </c>
      <c r="AC52" s="97">
        <v>208.93</v>
      </c>
      <c r="AD52" s="98">
        <v>201.73</v>
      </c>
      <c r="AE52" s="98">
        <v>194.54</v>
      </c>
      <c r="AF52" s="98">
        <v>187.34</v>
      </c>
      <c r="AG52" s="98">
        <v>180.15</v>
      </c>
      <c r="AH52" s="98">
        <v>172.95</v>
      </c>
      <c r="AI52" s="98">
        <v>165.76</v>
      </c>
      <c r="AJ52" s="99">
        <v>158.57</v>
      </c>
      <c r="AL52" s="662"/>
      <c r="AM52" s="659">
        <f>+AM50+10</f>
        <v>170</v>
      </c>
      <c r="AN52" s="78" t="s">
        <v>133</v>
      </c>
      <c r="AO52" s="97">
        <v>183.34899999999999</v>
      </c>
      <c r="AP52" s="98">
        <v>177.07</v>
      </c>
      <c r="AQ52" s="98">
        <v>170.8</v>
      </c>
      <c r="AR52" s="98">
        <v>164.53</v>
      </c>
      <c r="AS52" s="98">
        <v>158.26</v>
      </c>
      <c r="AT52" s="98">
        <v>151.99</v>
      </c>
      <c r="AU52" s="98">
        <v>145.72</v>
      </c>
      <c r="AV52" s="99">
        <v>139.45099999999999</v>
      </c>
    </row>
    <row r="53" spans="1:48" ht="15" thickBot="1">
      <c r="A53">
        <v>53</v>
      </c>
      <c r="B53" s="662"/>
      <c r="C53" s="660"/>
      <c r="D53" s="82" t="s">
        <v>136</v>
      </c>
      <c r="E53" s="97">
        <v>315.67</v>
      </c>
      <c r="F53" s="98">
        <v>304.72000000000003</v>
      </c>
      <c r="G53" s="98">
        <v>293.77999999999997</v>
      </c>
      <c r="H53" s="98">
        <v>282.83999999999997</v>
      </c>
      <c r="I53" s="98">
        <v>271.89</v>
      </c>
      <c r="J53" s="98">
        <v>260.95</v>
      </c>
      <c r="K53" s="98">
        <v>250.01</v>
      </c>
      <c r="L53" s="99">
        <v>239.07</v>
      </c>
      <c r="N53" s="662"/>
      <c r="O53" s="660"/>
      <c r="P53" s="82" t="s">
        <v>136</v>
      </c>
      <c r="Q53" s="97">
        <v>313.48099999999999</v>
      </c>
      <c r="R53" s="98">
        <v>300.76</v>
      </c>
      <c r="S53" s="98">
        <v>288.02999999999997</v>
      </c>
      <c r="T53" s="98">
        <v>275.31</v>
      </c>
      <c r="U53" s="98">
        <v>262.58999999999997</v>
      </c>
      <c r="V53" s="98">
        <v>249.87</v>
      </c>
      <c r="W53" s="98">
        <v>237.15</v>
      </c>
      <c r="X53" s="99">
        <v>224.43600000000001</v>
      </c>
      <c r="Z53" s="662"/>
      <c r="AA53" s="660"/>
      <c r="AB53" s="82" t="s">
        <v>136</v>
      </c>
      <c r="AC53" s="97">
        <v>269.13</v>
      </c>
      <c r="AD53" s="98">
        <v>257.68</v>
      </c>
      <c r="AE53" s="98">
        <v>246.24</v>
      </c>
      <c r="AF53" s="98">
        <v>234.8</v>
      </c>
      <c r="AG53" s="98">
        <v>223.36</v>
      </c>
      <c r="AH53" s="98">
        <v>211.92</v>
      </c>
      <c r="AI53" s="98">
        <v>200.48</v>
      </c>
      <c r="AJ53" s="99">
        <v>189.04</v>
      </c>
      <c r="AL53" s="662"/>
      <c r="AM53" s="660"/>
      <c r="AN53" s="82" t="s">
        <v>136</v>
      </c>
      <c r="AO53" s="97">
        <v>231.637</v>
      </c>
      <c r="AP53" s="98">
        <v>220.14</v>
      </c>
      <c r="AQ53" s="98">
        <v>208.66</v>
      </c>
      <c r="AR53" s="98">
        <v>197.17</v>
      </c>
      <c r="AS53" s="98">
        <v>185.68</v>
      </c>
      <c r="AT53" s="98">
        <v>174.19</v>
      </c>
      <c r="AU53" s="98">
        <v>162.69999999999999</v>
      </c>
      <c r="AV53" s="99">
        <v>151.21799999999999</v>
      </c>
    </row>
    <row r="54" spans="1:48">
      <c r="A54">
        <v>54</v>
      </c>
      <c r="B54" s="662"/>
      <c r="C54" s="657">
        <f>+C52+10</f>
        <v>180</v>
      </c>
      <c r="D54" s="86" t="str">
        <f>+D52</f>
        <v>48-X</v>
      </c>
      <c r="E54" s="100">
        <v>317.57</v>
      </c>
      <c r="F54" s="101">
        <v>307.02</v>
      </c>
      <c r="G54" s="101">
        <v>296.47000000000003</v>
      </c>
      <c r="H54" s="101">
        <v>285.93</v>
      </c>
      <c r="I54" s="101">
        <v>275.38</v>
      </c>
      <c r="J54" s="101">
        <v>264.83999999999997</v>
      </c>
      <c r="K54" s="101">
        <v>254.29</v>
      </c>
      <c r="L54" s="102">
        <v>243.75</v>
      </c>
      <c r="N54" s="662"/>
      <c r="O54" s="657">
        <f>+O52+10</f>
        <v>180</v>
      </c>
      <c r="P54" s="86" t="str">
        <f>+P52</f>
        <v>48-X</v>
      </c>
      <c r="Q54" s="100">
        <v>284.06200000000001</v>
      </c>
      <c r="R54" s="101">
        <v>275.89999999999998</v>
      </c>
      <c r="S54" s="101">
        <v>267.74</v>
      </c>
      <c r="T54" s="101">
        <v>259.58999999999997</v>
      </c>
      <c r="U54" s="101">
        <v>251.43</v>
      </c>
      <c r="V54" s="101">
        <v>243.27</v>
      </c>
      <c r="W54" s="101">
        <v>235.12</v>
      </c>
      <c r="X54" s="102">
        <v>226.96700000000001</v>
      </c>
      <c r="Z54" s="662"/>
      <c r="AA54" s="657">
        <f>+AA52+10</f>
        <v>180</v>
      </c>
      <c r="AB54" s="86" t="str">
        <f>+AB52</f>
        <v>48-X</v>
      </c>
      <c r="AC54" s="100">
        <v>222.36</v>
      </c>
      <c r="AD54" s="101">
        <v>215.02</v>
      </c>
      <c r="AE54" s="101">
        <v>207.68</v>
      </c>
      <c r="AF54" s="101">
        <v>200.34</v>
      </c>
      <c r="AG54" s="101">
        <v>193</v>
      </c>
      <c r="AH54" s="101">
        <v>185.66</v>
      </c>
      <c r="AI54" s="101">
        <v>178.32</v>
      </c>
      <c r="AJ54" s="102">
        <v>170.98</v>
      </c>
      <c r="AL54" s="662"/>
      <c r="AM54" s="657">
        <f>+AM52+10</f>
        <v>180</v>
      </c>
      <c r="AN54" s="86" t="str">
        <f>+AN52</f>
        <v>48-X</v>
      </c>
      <c r="AO54" s="87" t="s">
        <v>1122</v>
      </c>
      <c r="AP54" s="88" t="s">
        <v>1122</v>
      </c>
      <c r="AQ54" s="101">
        <v>182.52</v>
      </c>
      <c r="AR54" s="101">
        <v>175.61</v>
      </c>
      <c r="AS54" s="101">
        <v>168.7</v>
      </c>
      <c r="AT54" s="101">
        <v>161.80000000000001</v>
      </c>
      <c r="AU54" s="101">
        <v>154.88999999999999</v>
      </c>
      <c r="AV54" s="102">
        <v>147.98699999999999</v>
      </c>
    </row>
    <row r="55" spans="1:48" ht="15" thickBot="1">
      <c r="A55">
        <v>55</v>
      </c>
      <c r="B55" s="662"/>
      <c r="C55" s="658"/>
      <c r="D55" s="90" t="str">
        <f>+D53</f>
        <v>48-XL</v>
      </c>
      <c r="E55" s="100">
        <v>316.13</v>
      </c>
      <c r="F55" s="101">
        <v>308.43</v>
      </c>
      <c r="G55" s="101">
        <v>300.73</v>
      </c>
      <c r="H55" s="101">
        <v>293.02999999999997</v>
      </c>
      <c r="I55" s="101">
        <v>285.33</v>
      </c>
      <c r="J55" s="101">
        <v>277.63</v>
      </c>
      <c r="K55" s="101">
        <v>269.93</v>
      </c>
      <c r="L55" s="102">
        <v>262.24</v>
      </c>
      <c r="N55" s="662"/>
      <c r="O55" s="658"/>
      <c r="P55" s="90" t="str">
        <f>+P53</f>
        <v>48-XL</v>
      </c>
      <c r="Q55" s="100">
        <v>316.798</v>
      </c>
      <c r="R55" s="101">
        <v>306.86</v>
      </c>
      <c r="S55" s="101">
        <v>296.93</v>
      </c>
      <c r="T55" s="101">
        <v>286.99</v>
      </c>
      <c r="U55" s="101">
        <v>277.06</v>
      </c>
      <c r="V55" s="101">
        <v>267.12</v>
      </c>
      <c r="W55" s="101">
        <v>257.19</v>
      </c>
      <c r="X55" s="102">
        <v>247.26</v>
      </c>
      <c r="Z55" s="662"/>
      <c r="AA55" s="658"/>
      <c r="AB55" s="90" t="str">
        <f>+AB53</f>
        <v>48-XL</v>
      </c>
      <c r="AC55" s="100">
        <v>285.2</v>
      </c>
      <c r="AD55" s="101">
        <v>275.02</v>
      </c>
      <c r="AE55" s="101">
        <v>264.83999999999997</v>
      </c>
      <c r="AF55" s="101">
        <v>254.67</v>
      </c>
      <c r="AG55" s="101">
        <v>244.49</v>
      </c>
      <c r="AH55" s="101">
        <v>234.32</v>
      </c>
      <c r="AI55" s="101">
        <v>224.14</v>
      </c>
      <c r="AJ55" s="102">
        <v>213.97</v>
      </c>
      <c r="AL55" s="662"/>
      <c r="AM55" s="658"/>
      <c r="AN55" s="90" t="str">
        <f>+AN53</f>
        <v>48-XL</v>
      </c>
      <c r="AO55" s="100">
        <v>253.52099999999999</v>
      </c>
      <c r="AP55" s="101">
        <v>240.92</v>
      </c>
      <c r="AQ55" s="101">
        <v>228.32</v>
      </c>
      <c r="AR55" s="101">
        <v>215.72</v>
      </c>
      <c r="AS55" s="101">
        <v>203.12</v>
      </c>
      <c r="AT55" s="101">
        <v>190.52</v>
      </c>
      <c r="AU55" s="101">
        <v>177.92</v>
      </c>
      <c r="AV55" s="102">
        <v>165.32499999999999</v>
      </c>
    </row>
    <row r="56" spans="1:48">
      <c r="A56">
        <v>56</v>
      </c>
      <c r="B56" s="662"/>
      <c r="C56" s="659">
        <f>+C54+10</f>
        <v>190</v>
      </c>
      <c r="D56" s="78" t="s">
        <v>133</v>
      </c>
      <c r="E56" s="97">
        <v>317.5</v>
      </c>
      <c r="F56" s="98">
        <v>309.91000000000003</v>
      </c>
      <c r="G56" s="98">
        <v>302.33</v>
      </c>
      <c r="H56" s="98">
        <v>294.75</v>
      </c>
      <c r="I56" s="98">
        <v>287.16000000000003</v>
      </c>
      <c r="J56" s="98">
        <v>279.58</v>
      </c>
      <c r="K56" s="98">
        <v>272</v>
      </c>
      <c r="L56" s="99">
        <v>264.42</v>
      </c>
      <c r="N56" s="662"/>
      <c r="O56" s="659">
        <f>+O54+10</f>
        <v>190</v>
      </c>
      <c r="P56" s="78" t="s">
        <v>133</v>
      </c>
      <c r="Q56" s="97">
        <v>297.30099999999999</v>
      </c>
      <c r="R56" s="98">
        <v>289.38</v>
      </c>
      <c r="S56" s="98">
        <v>281.45999999999998</v>
      </c>
      <c r="T56" s="98">
        <v>273.54000000000002</v>
      </c>
      <c r="U56" s="98">
        <v>265.62</v>
      </c>
      <c r="V56" s="98">
        <v>257.7</v>
      </c>
      <c r="W56" s="98">
        <v>249.78</v>
      </c>
      <c r="X56" s="99">
        <v>241.86699999999999</v>
      </c>
      <c r="Z56" s="662"/>
      <c r="AA56" s="659">
        <f>+AA54+10</f>
        <v>190</v>
      </c>
      <c r="AB56" s="78" t="s">
        <v>133</v>
      </c>
      <c r="AC56" s="97">
        <v>237.36</v>
      </c>
      <c r="AD56" s="98">
        <v>229.83</v>
      </c>
      <c r="AE56" s="98">
        <v>222.31</v>
      </c>
      <c r="AF56" s="98">
        <v>214.79</v>
      </c>
      <c r="AG56" s="98">
        <v>207.27</v>
      </c>
      <c r="AH56" s="98">
        <v>199.75</v>
      </c>
      <c r="AI56" s="98">
        <v>192.23</v>
      </c>
      <c r="AJ56" s="99">
        <v>184.71</v>
      </c>
      <c r="AL56" s="662"/>
      <c r="AM56" s="659">
        <f>+AM54+10</f>
        <v>190</v>
      </c>
      <c r="AN56" s="78" t="s">
        <v>133</v>
      </c>
      <c r="AO56" s="83" t="s">
        <v>1122</v>
      </c>
      <c r="AP56" s="84" t="s">
        <v>1122</v>
      </c>
      <c r="AQ56" s="84" t="s">
        <v>1122</v>
      </c>
      <c r="AR56" s="84" t="s">
        <v>1122</v>
      </c>
      <c r="AS56" s="98">
        <v>180.84</v>
      </c>
      <c r="AT56" s="98">
        <v>174.09</v>
      </c>
      <c r="AU56" s="98">
        <v>167.33</v>
      </c>
      <c r="AV56" s="99">
        <v>160.58500000000001</v>
      </c>
    </row>
    <row r="57" spans="1:48" ht="15" thickBot="1">
      <c r="A57">
        <v>57</v>
      </c>
      <c r="B57" s="662"/>
      <c r="C57" s="660"/>
      <c r="D57" s="82" t="s">
        <v>136</v>
      </c>
      <c r="E57" s="97">
        <v>316.12</v>
      </c>
      <c r="F57" s="98">
        <v>311.72000000000003</v>
      </c>
      <c r="G57" s="98">
        <v>307.33</v>
      </c>
      <c r="H57" s="98">
        <v>302.93</v>
      </c>
      <c r="I57" s="98">
        <v>298.54000000000002</v>
      </c>
      <c r="J57" s="98">
        <v>294.14</v>
      </c>
      <c r="K57" s="98">
        <v>289.75</v>
      </c>
      <c r="L57" s="99">
        <v>285.36</v>
      </c>
      <c r="N57" s="662"/>
      <c r="O57" s="660"/>
      <c r="P57" s="82" t="s">
        <v>136</v>
      </c>
      <c r="Q57" s="97">
        <v>316.73899999999998</v>
      </c>
      <c r="R57" s="98">
        <v>309.85000000000002</v>
      </c>
      <c r="S57" s="98">
        <v>302.95999999999998</v>
      </c>
      <c r="T57" s="98">
        <v>296.08</v>
      </c>
      <c r="U57" s="98">
        <v>289.19</v>
      </c>
      <c r="V57" s="98">
        <v>282.31</v>
      </c>
      <c r="W57" s="98">
        <v>275.42</v>
      </c>
      <c r="X57" s="99">
        <v>268.54300000000001</v>
      </c>
      <c r="Z57" s="662"/>
      <c r="AA57" s="660"/>
      <c r="AB57" s="82" t="s">
        <v>136</v>
      </c>
      <c r="AC57" s="97">
        <v>301.81</v>
      </c>
      <c r="AD57" s="98">
        <v>292.77</v>
      </c>
      <c r="AE57" s="98">
        <v>283.73</v>
      </c>
      <c r="AF57" s="98">
        <v>274.69</v>
      </c>
      <c r="AG57" s="98">
        <v>265.64999999999998</v>
      </c>
      <c r="AH57" s="98">
        <v>256.61</v>
      </c>
      <c r="AI57" s="98">
        <v>247.57</v>
      </c>
      <c r="AJ57" s="99">
        <v>238.54</v>
      </c>
      <c r="AL57" s="662"/>
      <c r="AM57" s="660"/>
      <c r="AN57" s="82" t="s">
        <v>136</v>
      </c>
      <c r="AO57" s="97">
        <v>269.327</v>
      </c>
      <c r="AP57" s="98">
        <v>257.39999999999998</v>
      </c>
      <c r="AQ57" s="98">
        <v>245.48</v>
      </c>
      <c r="AR57" s="98">
        <v>233.55</v>
      </c>
      <c r="AS57" s="98">
        <v>221.63</v>
      </c>
      <c r="AT57" s="98">
        <v>209.71</v>
      </c>
      <c r="AU57" s="98">
        <v>197.78</v>
      </c>
      <c r="AV57" s="99">
        <v>185.86600000000001</v>
      </c>
    </row>
    <row r="58" spans="1:48">
      <c r="A58">
        <v>58</v>
      </c>
      <c r="B58" s="662"/>
      <c r="C58" s="657">
        <f>+C56+10</f>
        <v>200</v>
      </c>
      <c r="D58" s="86" t="str">
        <f>+D56</f>
        <v>48-X</v>
      </c>
      <c r="E58" s="100">
        <v>313.85000000000002</v>
      </c>
      <c r="F58" s="101">
        <v>309.61</v>
      </c>
      <c r="G58" s="101">
        <v>305.38</v>
      </c>
      <c r="H58" s="101">
        <v>301.14999999999998</v>
      </c>
      <c r="I58" s="101">
        <v>296.92</v>
      </c>
      <c r="J58" s="101">
        <v>292.69</v>
      </c>
      <c r="K58" s="101">
        <v>288.45999999999998</v>
      </c>
      <c r="L58" s="102">
        <v>284.23</v>
      </c>
      <c r="N58" s="662"/>
      <c r="O58" s="657">
        <f>+O56+10</f>
        <v>200</v>
      </c>
      <c r="P58" s="86" t="str">
        <f>+P56</f>
        <v>48-X</v>
      </c>
      <c r="Q58" s="100">
        <v>307.63600000000002</v>
      </c>
      <c r="R58" s="101">
        <v>300.10000000000002</v>
      </c>
      <c r="S58" s="101">
        <v>292.58</v>
      </c>
      <c r="T58" s="101">
        <v>285.05</v>
      </c>
      <c r="U58" s="101">
        <v>277.52999999999997</v>
      </c>
      <c r="V58" s="101">
        <v>270</v>
      </c>
      <c r="W58" s="101">
        <v>262.47000000000003</v>
      </c>
      <c r="X58" s="102">
        <v>254.952</v>
      </c>
      <c r="Z58" s="662"/>
      <c r="AA58" s="657">
        <f>+AA56+10</f>
        <v>200</v>
      </c>
      <c r="AB58" s="86" t="str">
        <f>+AB56</f>
        <v>48-X</v>
      </c>
      <c r="AC58" s="87" t="s">
        <v>1122</v>
      </c>
      <c r="AD58" s="88" t="s">
        <v>1122</v>
      </c>
      <c r="AE58" s="101">
        <v>233.19</v>
      </c>
      <c r="AF58" s="101">
        <v>226.07</v>
      </c>
      <c r="AG58" s="101">
        <v>218.95</v>
      </c>
      <c r="AH58" s="101">
        <v>211.83</v>
      </c>
      <c r="AI58" s="101">
        <v>204.71</v>
      </c>
      <c r="AJ58" s="102">
        <v>197.59</v>
      </c>
      <c r="AL58" s="662"/>
      <c r="AM58" s="657">
        <f>+AM56+10</f>
        <v>200</v>
      </c>
      <c r="AN58" s="86" t="str">
        <f>+AN56</f>
        <v>48-X</v>
      </c>
      <c r="AO58" s="87" t="s">
        <v>1122</v>
      </c>
      <c r="AP58" s="88" t="s">
        <v>1122</v>
      </c>
      <c r="AQ58" s="88" t="s">
        <v>1122</v>
      </c>
      <c r="AR58" s="88" t="s">
        <v>1122</v>
      </c>
      <c r="AS58" s="88" t="s">
        <v>1122</v>
      </c>
      <c r="AT58" s="88" t="s">
        <v>1122</v>
      </c>
      <c r="AU58" s="101">
        <v>177.83</v>
      </c>
      <c r="AV58" s="102">
        <v>170.58699999999999</v>
      </c>
    </row>
    <row r="59" spans="1:48" ht="15" thickBot="1">
      <c r="A59">
        <v>59</v>
      </c>
      <c r="B59" s="663"/>
      <c r="C59" s="658"/>
      <c r="D59" s="90" t="str">
        <f>+D57</f>
        <v>48-XL</v>
      </c>
      <c r="E59" s="105">
        <v>315.63</v>
      </c>
      <c r="F59" s="103">
        <v>314.5</v>
      </c>
      <c r="G59" s="103">
        <v>313.38</v>
      </c>
      <c r="H59" s="103">
        <v>312.25</v>
      </c>
      <c r="I59" s="103">
        <v>311.13</v>
      </c>
      <c r="J59" s="103">
        <v>310</v>
      </c>
      <c r="K59" s="103">
        <v>308.88</v>
      </c>
      <c r="L59" s="104">
        <v>307.76</v>
      </c>
      <c r="N59" s="663"/>
      <c r="O59" s="658"/>
      <c r="P59" s="90" t="str">
        <f>+P57</f>
        <v>48-XL</v>
      </c>
      <c r="Q59" s="105">
        <v>316.21899999999999</v>
      </c>
      <c r="R59" s="103">
        <v>312.63</v>
      </c>
      <c r="S59" s="103">
        <v>309.05</v>
      </c>
      <c r="T59" s="103">
        <v>305.47000000000003</v>
      </c>
      <c r="U59" s="103">
        <v>301.89</v>
      </c>
      <c r="V59" s="103">
        <v>298.31</v>
      </c>
      <c r="W59" s="103">
        <v>294.73</v>
      </c>
      <c r="X59" s="104">
        <v>291.14999999999998</v>
      </c>
      <c r="Z59" s="663"/>
      <c r="AA59" s="658"/>
      <c r="AB59" s="90" t="str">
        <f>+AB57</f>
        <v>48-XL</v>
      </c>
      <c r="AC59" s="105">
        <v>316.22000000000003</v>
      </c>
      <c r="AD59" s="103">
        <v>307.27</v>
      </c>
      <c r="AE59" s="103">
        <v>298.32</v>
      </c>
      <c r="AF59" s="103">
        <v>289.37</v>
      </c>
      <c r="AG59" s="103">
        <v>280.42</v>
      </c>
      <c r="AH59" s="103">
        <v>271.47000000000003</v>
      </c>
      <c r="AI59" s="103">
        <v>262.52</v>
      </c>
      <c r="AJ59" s="104">
        <v>253.57</v>
      </c>
      <c r="AL59" s="663"/>
      <c r="AM59" s="658"/>
      <c r="AN59" s="90" t="str">
        <f>+AN57</f>
        <v>48-XL</v>
      </c>
      <c r="AO59" s="105">
        <v>283.41500000000002</v>
      </c>
      <c r="AP59" s="103">
        <v>272.55</v>
      </c>
      <c r="AQ59" s="103">
        <v>261.69</v>
      </c>
      <c r="AR59" s="103">
        <v>250.84</v>
      </c>
      <c r="AS59" s="103">
        <v>239.98</v>
      </c>
      <c r="AT59" s="103">
        <v>229.12</v>
      </c>
      <c r="AU59" s="103">
        <v>218.26</v>
      </c>
      <c r="AV59" s="104">
        <v>207.41</v>
      </c>
    </row>
    <row r="60" spans="1:48">
      <c r="A60">
        <v>60</v>
      </c>
    </row>
    <row r="61" spans="1:48">
      <c r="A61">
        <v>61</v>
      </c>
    </row>
    <row r="62" spans="1:48">
      <c r="A62">
        <v>62</v>
      </c>
    </row>
    <row r="63" spans="1:48">
      <c r="A63">
        <v>63</v>
      </c>
    </row>
    <row r="64" spans="1:48">
      <c r="A64">
        <v>64</v>
      </c>
    </row>
    <row r="65" spans="1:48">
      <c r="A65">
        <v>65</v>
      </c>
    </row>
    <row r="66" spans="1:48">
      <c r="A66">
        <v>66</v>
      </c>
    </row>
    <row r="67" spans="1:48" ht="15" thickBot="1">
      <c r="A67">
        <v>67</v>
      </c>
    </row>
    <row r="68" spans="1:48" ht="18.600000000000001" thickBot="1">
      <c r="A68">
        <v>68</v>
      </c>
      <c r="B68" s="649" t="str">
        <f>+B6</f>
        <v>Zona sísmica A</v>
      </c>
      <c r="C68" s="650"/>
      <c r="D68" s="651"/>
      <c r="E68" s="649" t="s">
        <v>1124</v>
      </c>
      <c r="F68" s="650"/>
      <c r="G68" s="650"/>
      <c r="H68" s="650"/>
      <c r="I68" s="650"/>
      <c r="J68" s="650"/>
      <c r="K68" s="650"/>
      <c r="L68" s="651"/>
      <c r="N68" s="649" t="str">
        <f>+N6</f>
        <v>Zona sísmica B</v>
      </c>
      <c r="O68" s="650"/>
      <c r="P68" s="651"/>
      <c r="Q68" s="649" t="s">
        <v>1124</v>
      </c>
      <c r="R68" s="650"/>
      <c r="S68" s="650"/>
      <c r="T68" s="650"/>
      <c r="U68" s="650"/>
      <c r="V68" s="650"/>
      <c r="W68" s="650"/>
      <c r="X68" s="651"/>
      <c r="Z68" s="649" t="str">
        <f>+Z6</f>
        <v>Zona sísmica C</v>
      </c>
      <c r="AA68" s="650"/>
      <c r="AB68" s="651"/>
      <c r="AC68" s="649" t="s">
        <v>1124</v>
      </c>
      <c r="AD68" s="650"/>
      <c r="AE68" s="650"/>
      <c r="AF68" s="650"/>
      <c r="AG68" s="650"/>
      <c r="AH68" s="650"/>
      <c r="AI68" s="650"/>
      <c r="AJ68" s="651"/>
      <c r="AL68" s="649" t="str">
        <f>+AL6</f>
        <v>Zona sísmica D</v>
      </c>
      <c r="AM68" s="650"/>
      <c r="AN68" s="651"/>
      <c r="AO68" s="649" t="s">
        <v>1124</v>
      </c>
      <c r="AP68" s="650"/>
      <c r="AQ68" s="650"/>
      <c r="AR68" s="650"/>
      <c r="AS68" s="650"/>
      <c r="AT68" s="650"/>
      <c r="AU68" s="650"/>
      <c r="AV68" s="651"/>
    </row>
    <row r="69" spans="1:48" ht="22.2" customHeight="1">
      <c r="A69">
        <v>69</v>
      </c>
      <c r="B69" s="652" t="str">
        <f>+B7</f>
        <v>Categoría de terreno 2</v>
      </c>
      <c r="C69" s="652" t="s">
        <v>1118</v>
      </c>
      <c r="D69" s="652" t="s">
        <v>1119</v>
      </c>
      <c r="E69" s="654" t="s">
        <v>1120</v>
      </c>
      <c r="F69" s="655"/>
      <c r="G69" s="655"/>
      <c r="H69" s="655"/>
      <c r="I69" s="655"/>
      <c r="J69" s="655"/>
      <c r="K69" s="655"/>
      <c r="L69" s="656"/>
      <c r="N69" s="652" t="str">
        <f>+N7</f>
        <v>Categoría de terreno 2</v>
      </c>
      <c r="O69" s="652" t="s">
        <v>1118</v>
      </c>
      <c r="P69" s="652" t="s">
        <v>1119</v>
      </c>
      <c r="Q69" s="654" t="s">
        <v>1120</v>
      </c>
      <c r="R69" s="655"/>
      <c r="S69" s="655"/>
      <c r="T69" s="655"/>
      <c r="U69" s="655"/>
      <c r="V69" s="655"/>
      <c r="W69" s="655"/>
      <c r="X69" s="656"/>
      <c r="Z69" s="652" t="str">
        <f>+Z7</f>
        <v>Categoría de terreno 2</v>
      </c>
      <c r="AA69" s="652" t="s">
        <v>1118</v>
      </c>
      <c r="AB69" s="652" t="s">
        <v>1119</v>
      </c>
      <c r="AC69" s="654" t="s">
        <v>1120</v>
      </c>
      <c r="AD69" s="655"/>
      <c r="AE69" s="655"/>
      <c r="AF69" s="655"/>
      <c r="AG69" s="655"/>
      <c r="AH69" s="655"/>
      <c r="AI69" s="655"/>
      <c r="AJ69" s="656"/>
      <c r="AL69" s="652" t="str">
        <f>+AL7</f>
        <v>Categoría de terreno 2</v>
      </c>
      <c r="AM69" s="652" t="s">
        <v>1118</v>
      </c>
      <c r="AN69" s="652" t="s">
        <v>1119</v>
      </c>
      <c r="AO69" s="654" t="s">
        <v>1120</v>
      </c>
      <c r="AP69" s="655"/>
      <c r="AQ69" s="655"/>
      <c r="AR69" s="655"/>
      <c r="AS69" s="655"/>
      <c r="AT69" s="655"/>
      <c r="AU69" s="655"/>
      <c r="AV69" s="656"/>
    </row>
    <row r="70" spans="1:48" ht="22.2" customHeight="1" thickBot="1">
      <c r="A70">
        <v>70</v>
      </c>
      <c r="B70" s="653"/>
      <c r="C70" s="653"/>
      <c r="D70" s="653"/>
      <c r="E70" s="75">
        <v>0</v>
      </c>
      <c r="F70" s="76">
        <v>500</v>
      </c>
      <c r="G70" s="76">
        <v>1000</v>
      </c>
      <c r="H70" s="76">
        <v>1500</v>
      </c>
      <c r="I70" s="76">
        <v>2000</v>
      </c>
      <c r="J70" s="76">
        <v>2500</v>
      </c>
      <c r="K70" s="76">
        <v>3000</v>
      </c>
      <c r="L70" s="77">
        <v>3500</v>
      </c>
      <c r="N70" s="653"/>
      <c r="O70" s="653"/>
      <c r="P70" s="653"/>
      <c r="Q70" s="75">
        <v>0</v>
      </c>
      <c r="R70" s="76">
        <v>500</v>
      </c>
      <c r="S70" s="76">
        <v>1000</v>
      </c>
      <c r="T70" s="76">
        <v>1500</v>
      </c>
      <c r="U70" s="76">
        <v>2000</v>
      </c>
      <c r="V70" s="76">
        <v>2500</v>
      </c>
      <c r="W70" s="76">
        <v>3000</v>
      </c>
      <c r="X70" s="77">
        <v>3500</v>
      </c>
      <c r="Z70" s="653"/>
      <c r="AA70" s="653"/>
      <c r="AB70" s="653"/>
      <c r="AC70" s="75">
        <v>0</v>
      </c>
      <c r="AD70" s="76">
        <v>500</v>
      </c>
      <c r="AE70" s="76">
        <v>1000</v>
      </c>
      <c r="AF70" s="76">
        <v>1500</v>
      </c>
      <c r="AG70" s="76">
        <v>2000</v>
      </c>
      <c r="AH70" s="76">
        <v>2500</v>
      </c>
      <c r="AI70" s="76">
        <v>3000</v>
      </c>
      <c r="AJ70" s="77">
        <v>3500</v>
      </c>
      <c r="AL70" s="653"/>
      <c r="AM70" s="653"/>
      <c r="AN70" s="653"/>
      <c r="AO70" s="75">
        <v>0</v>
      </c>
      <c r="AP70" s="76">
        <v>500</v>
      </c>
      <c r="AQ70" s="76">
        <v>1000</v>
      </c>
      <c r="AR70" s="76">
        <v>1500</v>
      </c>
      <c r="AS70" s="76">
        <v>2000</v>
      </c>
      <c r="AT70" s="76">
        <v>2500</v>
      </c>
      <c r="AU70" s="76">
        <v>3000</v>
      </c>
      <c r="AV70" s="77">
        <v>3500</v>
      </c>
    </row>
    <row r="71" spans="1:48">
      <c r="A71">
        <v>71</v>
      </c>
      <c r="B71" s="661" t="str">
        <f>+B9</f>
        <v>Rango de inclinación de 7° a 15°</v>
      </c>
      <c r="C71" s="659">
        <v>100</v>
      </c>
      <c r="D71" s="78" t="s">
        <v>133</v>
      </c>
      <c r="E71" s="94">
        <v>146.85</v>
      </c>
      <c r="F71" s="95">
        <v>141.88</v>
      </c>
      <c r="G71" s="95">
        <v>136.91</v>
      </c>
      <c r="H71" s="95">
        <v>131.94</v>
      </c>
      <c r="I71" s="95">
        <v>126.97</v>
      </c>
      <c r="J71" s="95">
        <v>122</v>
      </c>
      <c r="K71" s="95">
        <v>117.03</v>
      </c>
      <c r="L71" s="96">
        <v>112.06</v>
      </c>
      <c r="N71" s="661" t="str">
        <f>+N9</f>
        <v>Rango de inclinación de 7° a 15°</v>
      </c>
      <c r="O71" s="659">
        <v>100</v>
      </c>
      <c r="P71" s="78" t="s">
        <v>133</v>
      </c>
      <c r="Q71" s="94">
        <v>133.85</v>
      </c>
      <c r="R71" s="95">
        <v>129.16</v>
      </c>
      <c r="S71" s="95">
        <v>124.47</v>
      </c>
      <c r="T71" s="95">
        <v>119.78</v>
      </c>
      <c r="U71" s="95">
        <v>115.09</v>
      </c>
      <c r="V71" s="95">
        <v>110.4</v>
      </c>
      <c r="W71" s="95">
        <v>105.71</v>
      </c>
      <c r="X71" s="96">
        <v>101.03100000000001</v>
      </c>
      <c r="Z71" s="661" t="str">
        <f>+Z9</f>
        <v>Rango de inclinación de 7° a 15°</v>
      </c>
      <c r="AA71" s="659">
        <v>100</v>
      </c>
      <c r="AB71" s="78" t="s">
        <v>133</v>
      </c>
      <c r="AC71" s="94">
        <v>140.69</v>
      </c>
      <c r="AD71" s="95">
        <v>140.63999999999999</v>
      </c>
      <c r="AE71" s="95">
        <v>140.6</v>
      </c>
      <c r="AF71" s="95">
        <v>140.56</v>
      </c>
      <c r="AG71" s="95">
        <v>140.51</v>
      </c>
      <c r="AH71" s="95">
        <v>140.47</v>
      </c>
      <c r="AI71" s="95">
        <v>140.43</v>
      </c>
      <c r="AJ71" s="96">
        <v>140.38999999999999</v>
      </c>
      <c r="AL71" s="661" t="str">
        <f>+AL9</f>
        <v>Rango de inclinación de 7° a 15°</v>
      </c>
      <c r="AM71" s="659">
        <v>100</v>
      </c>
      <c r="AN71" s="78" t="s">
        <v>133</v>
      </c>
      <c r="AO71" s="94">
        <v>164.87</v>
      </c>
      <c r="AP71" s="95">
        <v>164.91</v>
      </c>
      <c r="AQ71" s="95">
        <v>164.96</v>
      </c>
      <c r="AR71" s="95">
        <v>165.01</v>
      </c>
      <c r="AS71" s="95">
        <v>165.05</v>
      </c>
      <c r="AT71" s="95">
        <v>165.1</v>
      </c>
      <c r="AU71" s="95">
        <v>165.15</v>
      </c>
      <c r="AV71" s="96">
        <v>165.19800000000001</v>
      </c>
    </row>
    <row r="72" spans="1:48" ht="15" thickBot="1">
      <c r="A72">
        <v>72</v>
      </c>
      <c r="B72" s="662"/>
      <c r="C72" s="660"/>
      <c r="D72" s="82" t="s">
        <v>136</v>
      </c>
      <c r="E72" s="97">
        <v>156.47999999999999</v>
      </c>
      <c r="F72" s="98">
        <v>151.19999999999999</v>
      </c>
      <c r="G72" s="98">
        <v>145.91999999999999</v>
      </c>
      <c r="H72" s="98">
        <v>140.63999999999999</v>
      </c>
      <c r="I72" s="98">
        <v>135.37</v>
      </c>
      <c r="J72" s="98">
        <v>130.09</v>
      </c>
      <c r="K72" s="98">
        <v>124.81</v>
      </c>
      <c r="L72" s="99">
        <v>119.54</v>
      </c>
      <c r="N72" s="662"/>
      <c r="O72" s="660"/>
      <c r="P72" s="82" t="s">
        <v>136</v>
      </c>
      <c r="Q72" s="97">
        <v>145.94800000000001</v>
      </c>
      <c r="R72" s="98">
        <v>140.84</v>
      </c>
      <c r="S72" s="98">
        <v>135.72999999999999</v>
      </c>
      <c r="T72" s="98">
        <v>130.62</v>
      </c>
      <c r="U72" s="98">
        <v>125.52</v>
      </c>
      <c r="V72" s="98">
        <v>120.41</v>
      </c>
      <c r="W72" s="98">
        <v>115.3</v>
      </c>
      <c r="X72" s="99">
        <v>110.20099999999999</v>
      </c>
      <c r="Z72" s="662"/>
      <c r="AA72" s="660"/>
      <c r="AB72" s="82" t="s">
        <v>136</v>
      </c>
      <c r="AC72" s="97">
        <v>151.57</v>
      </c>
      <c r="AD72" s="98">
        <v>151.57</v>
      </c>
      <c r="AE72" s="98">
        <v>151.57</v>
      </c>
      <c r="AF72" s="98">
        <v>151.57</v>
      </c>
      <c r="AG72" s="98">
        <v>151.57</v>
      </c>
      <c r="AH72" s="98">
        <v>151.57</v>
      </c>
      <c r="AI72" s="98">
        <v>151.57</v>
      </c>
      <c r="AJ72" s="99">
        <v>151.57</v>
      </c>
      <c r="AL72" s="662"/>
      <c r="AM72" s="660"/>
      <c r="AN72" s="82" t="s">
        <v>136</v>
      </c>
      <c r="AO72" s="97">
        <v>180.41499999999999</v>
      </c>
      <c r="AP72" s="98">
        <v>180.41</v>
      </c>
      <c r="AQ72" s="98">
        <v>180.41</v>
      </c>
      <c r="AR72" s="98">
        <v>180.41</v>
      </c>
      <c r="AS72" s="98">
        <v>180.41</v>
      </c>
      <c r="AT72" s="98">
        <v>180.41</v>
      </c>
      <c r="AU72" s="98">
        <v>180.41</v>
      </c>
      <c r="AV72" s="99">
        <v>180.41499999999999</v>
      </c>
    </row>
    <row r="73" spans="1:48">
      <c r="A73">
        <v>73</v>
      </c>
      <c r="B73" s="662"/>
      <c r="C73" s="657">
        <f>+C71+15</f>
        <v>115</v>
      </c>
      <c r="D73" s="86" t="str">
        <f>+D71</f>
        <v>48-X</v>
      </c>
      <c r="E73" s="100">
        <v>173.36</v>
      </c>
      <c r="F73" s="101">
        <v>167.62</v>
      </c>
      <c r="G73" s="101">
        <v>161.88999999999999</v>
      </c>
      <c r="H73" s="101">
        <v>156.16</v>
      </c>
      <c r="I73" s="101">
        <v>150.41999999999999</v>
      </c>
      <c r="J73" s="101">
        <v>144.69</v>
      </c>
      <c r="K73" s="101">
        <v>138.96</v>
      </c>
      <c r="L73" s="102">
        <v>133.22999999999999</v>
      </c>
      <c r="N73" s="662"/>
      <c r="O73" s="657">
        <f>+O71+15</f>
        <v>115</v>
      </c>
      <c r="P73" s="86" t="str">
        <f>+P71</f>
        <v>48-X</v>
      </c>
      <c r="Q73" s="100">
        <v>160.10400000000001</v>
      </c>
      <c r="R73" s="101">
        <v>154.52000000000001</v>
      </c>
      <c r="S73" s="101">
        <v>148.94</v>
      </c>
      <c r="T73" s="101">
        <v>143.35</v>
      </c>
      <c r="U73" s="101">
        <v>137.77000000000001</v>
      </c>
      <c r="V73" s="101">
        <v>132.19</v>
      </c>
      <c r="W73" s="101">
        <v>126.61</v>
      </c>
      <c r="X73" s="102">
        <v>121.032</v>
      </c>
      <c r="Z73" s="662"/>
      <c r="AA73" s="657">
        <f>+AA71+15</f>
        <v>115</v>
      </c>
      <c r="AB73" s="86" t="str">
        <f>+AB71</f>
        <v>48-X</v>
      </c>
      <c r="AC73" s="100">
        <v>139.83000000000001</v>
      </c>
      <c r="AD73" s="101">
        <v>140</v>
      </c>
      <c r="AE73" s="101">
        <v>140.16999999999999</v>
      </c>
      <c r="AF73" s="101">
        <v>140.34</v>
      </c>
      <c r="AG73" s="101">
        <v>140.51</v>
      </c>
      <c r="AH73" s="101">
        <v>140.68</v>
      </c>
      <c r="AI73" s="101">
        <v>140.85</v>
      </c>
      <c r="AJ73" s="102">
        <v>141.03</v>
      </c>
      <c r="AL73" s="662"/>
      <c r="AM73" s="657">
        <f>+AM71+15</f>
        <v>115</v>
      </c>
      <c r="AN73" s="86" t="str">
        <f>+AN71</f>
        <v>48-X</v>
      </c>
      <c r="AO73" s="100">
        <v>164.584</v>
      </c>
      <c r="AP73" s="101">
        <v>164.64</v>
      </c>
      <c r="AQ73" s="101">
        <v>164.69</v>
      </c>
      <c r="AR73" s="101">
        <v>164.75</v>
      </c>
      <c r="AS73" s="101">
        <v>164.81</v>
      </c>
      <c r="AT73" s="101">
        <v>164.86</v>
      </c>
      <c r="AU73" s="101">
        <v>164.92</v>
      </c>
      <c r="AV73" s="102">
        <v>164.98</v>
      </c>
    </row>
    <row r="74" spans="1:48" ht="15" thickBot="1">
      <c r="A74">
        <v>74</v>
      </c>
      <c r="B74" s="662"/>
      <c r="C74" s="658"/>
      <c r="D74" s="90" t="str">
        <f>+D72</f>
        <v>48-XL</v>
      </c>
      <c r="E74" s="100">
        <v>187.13</v>
      </c>
      <c r="F74" s="101">
        <v>180.68</v>
      </c>
      <c r="G74" s="101">
        <v>174.24</v>
      </c>
      <c r="H74" s="101">
        <v>167.8</v>
      </c>
      <c r="I74" s="101">
        <v>161.36000000000001</v>
      </c>
      <c r="J74" s="101">
        <v>154.91999999999999</v>
      </c>
      <c r="K74" s="101">
        <v>148.47999999999999</v>
      </c>
      <c r="L74" s="102">
        <v>142.04</v>
      </c>
      <c r="N74" s="662"/>
      <c r="O74" s="658"/>
      <c r="P74" s="90" t="str">
        <f>+P72</f>
        <v>48-XL</v>
      </c>
      <c r="Q74" s="100">
        <v>174.82</v>
      </c>
      <c r="R74" s="101">
        <v>168.69</v>
      </c>
      <c r="S74" s="101">
        <v>162.57</v>
      </c>
      <c r="T74" s="101">
        <v>156.44999999999999</v>
      </c>
      <c r="U74" s="101">
        <v>150.32</v>
      </c>
      <c r="V74" s="101">
        <v>144.19999999999999</v>
      </c>
      <c r="W74" s="101">
        <v>138.08000000000001</v>
      </c>
      <c r="X74" s="102">
        <v>131.958</v>
      </c>
      <c r="Z74" s="662"/>
      <c r="AA74" s="658"/>
      <c r="AB74" s="90" t="str">
        <f>+AB72</f>
        <v>48-XL</v>
      </c>
      <c r="AC74" s="100">
        <v>151.5</v>
      </c>
      <c r="AD74" s="101">
        <v>151.5</v>
      </c>
      <c r="AE74" s="101">
        <v>151.5</v>
      </c>
      <c r="AF74" s="101">
        <v>151.5</v>
      </c>
      <c r="AG74" s="101">
        <v>151.5</v>
      </c>
      <c r="AH74" s="101">
        <v>151.5</v>
      </c>
      <c r="AI74" s="101">
        <v>151.5</v>
      </c>
      <c r="AJ74" s="102">
        <v>151.5</v>
      </c>
      <c r="AL74" s="662"/>
      <c r="AM74" s="658"/>
      <c r="AN74" s="90" t="str">
        <f>+AN72</f>
        <v>48-XL</v>
      </c>
      <c r="AO74" s="100">
        <v>180.41499999999999</v>
      </c>
      <c r="AP74" s="101">
        <v>180.41</v>
      </c>
      <c r="AQ74" s="101">
        <v>180.41</v>
      </c>
      <c r="AR74" s="101">
        <v>180.41</v>
      </c>
      <c r="AS74" s="101">
        <v>180.41</v>
      </c>
      <c r="AT74" s="101">
        <v>180.41</v>
      </c>
      <c r="AU74" s="101">
        <v>180.41</v>
      </c>
      <c r="AV74" s="102">
        <v>180.41499999999999</v>
      </c>
    </row>
    <row r="75" spans="1:48">
      <c r="A75">
        <v>75</v>
      </c>
      <c r="B75" s="662"/>
      <c r="C75" s="659">
        <f>+C73+15</f>
        <v>130</v>
      </c>
      <c r="D75" s="78" t="s">
        <v>133</v>
      </c>
      <c r="E75" s="97">
        <v>201.37</v>
      </c>
      <c r="F75" s="98">
        <v>194.88</v>
      </c>
      <c r="G75" s="98">
        <v>188.4</v>
      </c>
      <c r="H75" s="98">
        <v>181.91</v>
      </c>
      <c r="I75" s="98">
        <v>175.43</v>
      </c>
      <c r="J75" s="98">
        <v>168.94</v>
      </c>
      <c r="K75" s="98">
        <v>162.46</v>
      </c>
      <c r="L75" s="99">
        <v>155.97999999999999</v>
      </c>
      <c r="N75" s="662"/>
      <c r="O75" s="659">
        <f>+O73+15</f>
        <v>130</v>
      </c>
      <c r="P75" s="78" t="s">
        <v>133</v>
      </c>
      <c r="Q75" s="97">
        <v>186.14500000000001</v>
      </c>
      <c r="R75" s="98">
        <v>179.82</v>
      </c>
      <c r="S75" s="98">
        <v>173.5</v>
      </c>
      <c r="T75" s="98">
        <v>167.19</v>
      </c>
      <c r="U75" s="98">
        <v>160.87</v>
      </c>
      <c r="V75" s="98">
        <v>154.55000000000001</v>
      </c>
      <c r="W75" s="98">
        <v>148.22999999999999</v>
      </c>
      <c r="X75" s="99">
        <v>141.922</v>
      </c>
      <c r="Z75" s="662"/>
      <c r="AA75" s="659">
        <f>+AA73+15</f>
        <v>130</v>
      </c>
      <c r="AB75" s="78" t="s">
        <v>133</v>
      </c>
      <c r="AC75" s="97">
        <v>146.19999999999999</v>
      </c>
      <c r="AD75" s="98">
        <v>145.36000000000001</v>
      </c>
      <c r="AE75" s="98">
        <v>144.53</v>
      </c>
      <c r="AF75" s="98">
        <v>143.69999999999999</v>
      </c>
      <c r="AG75" s="98">
        <v>142.87</v>
      </c>
      <c r="AH75" s="98">
        <v>142.04</v>
      </c>
      <c r="AI75" s="98">
        <v>141.21</v>
      </c>
      <c r="AJ75" s="99">
        <v>140.38</v>
      </c>
      <c r="AL75" s="662"/>
      <c r="AM75" s="659">
        <f>+AM73+15</f>
        <v>130</v>
      </c>
      <c r="AN75" s="78" t="s">
        <v>133</v>
      </c>
      <c r="AO75" s="97">
        <v>164.447</v>
      </c>
      <c r="AP75" s="98">
        <v>164.48</v>
      </c>
      <c r="AQ75" s="98">
        <v>164.53</v>
      </c>
      <c r="AR75" s="98">
        <v>164.57</v>
      </c>
      <c r="AS75" s="98">
        <v>164.61</v>
      </c>
      <c r="AT75" s="98">
        <v>164.66</v>
      </c>
      <c r="AU75" s="98">
        <v>164.7</v>
      </c>
      <c r="AV75" s="99">
        <v>164.74700000000001</v>
      </c>
    </row>
    <row r="76" spans="1:48" ht="15" thickBot="1">
      <c r="A76">
        <v>76</v>
      </c>
      <c r="B76" s="662"/>
      <c r="C76" s="660"/>
      <c r="D76" s="82" t="s">
        <v>136</v>
      </c>
      <c r="E76" s="97">
        <v>217.98</v>
      </c>
      <c r="F76" s="98">
        <v>210.71</v>
      </c>
      <c r="G76" s="98">
        <v>203.45</v>
      </c>
      <c r="H76" s="98">
        <v>196.19</v>
      </c>
      <c r="I76" s="98">
        <v>188.93</v>
      </c>
      <c r="J76" s="98">
        <v>181.67</v>
      </c>
      <c r="K76" s="98">
        <v>174.41</v>
      </c>
      <c r="L76" s="99">
        <v>167.15</v>
      </c>
      <c r="N76" s="662"/>
      <c r="O76" s="660"/>
      <c r="P76" s="82" t="s">
        <v>136</v>
      </c>
      <c r="Q76" s="97">
        <v>210.18100000000001</v>
      </c>
      <c r="R76" s="98">
        <v>202.39</v>
      </c>
      <c r="S76" s="98">
        <v>194.61</v>
      </c>
      <c r="T76" s="98">
        <v>186.82</v>
      </c>
      <c r="U76" s="98">
        <v>179.04</v>
      </c>
      <c r="V76" s="98">
        <v>171.25</v>
      </c>
      <c r="W76" s="98">
        <v>163.47</v>
      </c>
      <c r="X76" s="99">
        <v>155.691</v>
      </c>
      <c r="Z76" s="662"/>
      <c r="AA76" s="660"/>
      <c r="AB76" s="82" t="s">
        <v>136</v>
      </c>
      <c r="AC76" s="97">
        <v>168.41</v>
      </c>
      <c r="AD76" s="98">
        <v>165.99</v>
      </c>
      <c r="AE76" s="98">
        <v>163.57</v>
      </c>
      <c r="AF76" s="98">
        <v>161.16</v>
      </c>
      <c r="AG76" s="98">
        <v>158.74</v>
      </c>
      <c r="AH76" s="98">
        <v>156.33000000000001</v>
      </c>
      <c r="AI76" s="98">
        <v>153.91</v>
      </c>
      <c r="AJ76" s="99">
        <v>151.5</v>
      </c>
      <c r="AL76" s="662"/>
      <c r="AM76" s="660"/>
      <c r="AN76" s="82" t="s">
        <v>136</v>
      </c>
      <c r="AO76" s="97">
        <v>180.41499999999999</v>
      </c>
      <c r="AP76" s="98">
        <v>180.41</v>
      </c>
      <c r="AQ76" s="98">
        <v>180.41</v>
      </c>
      <c r="AR76" s="98">
        <v>180.41</v>
      </c>
      <c r="AS76" s="98">
        <v>180.41</v>
      </c>
      <c r="AT76" s="98">
        <v>180.41</v>
      </c>
      <c r="AU76" s="98">
        <v>180.41</v>
      </c>
      <c r="AV76" s="99">
        <v>180.41499999999999</v>
      </c>
    </row>
    <row r="77" spans="1:48">
      <c r="A77">
        <v>77</v>
      </c>
      <c r="B77" s="662"/>
      <c r="C77" s="657">
        <f>+C75+10</f>
        <v>140</v>
      </c>
      <c r="D77" s="86" t="str">
        <f>+D75</f>
        <v>48-X</v>
      </c>
      <c r="E77" s="100">
        <v>219.2</v>
      </c>
      <c r="F77" s="101">
        <v>212.23</v>
      </c>
      <c r="G77" s="101">
        <v>205.26</v>
      </c>
      <c r="H77" s="101">
        <v>198.29</v>
      </c>
      <c r="I77" s="101">
        <v>191.33</v>
      </c>
      <c r="J77" s="101">
        <v>184.36</v>
      </c>
      <c r="K77" s="101">
        <v>177.39</v>
      </c>
      <c r="L77" s="102">
        <v>170.43</v>
      </c>
      <c r="N77" s="662"/>
      <c r="O77" s="657">
        <f>+O75+10</f>
        <v>140</v>
      </c>
      <c r="P77" s="86" t="str">
        <f>+P75</f>
        <v>48-X</v>
      </c>
      <c r="Q77" s="100">
        <v>203.32</v>
      </c>
      <c r="R77" s="101">
        <v>196.62</v>
      </c>
      <c r="S77" s="101">
        <v>189.93</v>
      </c>
      <c r="T77" s="101">
        <v>183.23</v>
      </c>
      <c r="U77" s="101">
        <v>176.54</v>
      </c>
      <c r="V77" s="101">
        <v>169.84</v>
      </c>
      <c r="W77" s="101">
        <v>163.15</v>
      </c>
      <c r="X77" s="102">
        <v>156.45699999999999</v>
      </c>
      <c r="Z77" s="662"/>
      <c r="AA77" s="657">
        <f>+AA75+10</f>
        <v>140</v>
      </c>
      <c r="AB77" s="86" t="str">
        <f>+AB75</f>
        <v>48-X</v>
      </c>
      <c r="AC77" s="100">
        <v>157.56</v>
      </c>
      <c r="AD77" s="101">
        <v>155.04</v>
      </c>
      <c r="AE77" s="101">
        <v>152.52000000000001</v>
      </c>
      <c r="AF77" s="101">
        <v>150</v>
      </c>
      <c r="AG77" s="101">
        <v>147.47999999999999</v>
      </c>
      <c r="AH77" s="101">
        <v>144.96</v>
      </c>
      <c r="AI77" s="101">
        <v>142.44</v>
      </c>
      <c r="AJ77" s="102">
        <v>139.91999999999999</v>
      </c>
      <c r="AL77" s="662"/>
      <c r="AM77" s="657">
        <f>+AM75+10</f>
        <v>140</v>
      </c>
      <c r="AN77" s="86" t="str">
        <f>+AN75</f>
        <v>48-X</v>
      </c>
      <c r="AO77" s="100">
        <v>164.42099999999999</v>
      </c>
      <c r="AP77" s="101">
        <v>164.44</v>
      </c>
      <c r="AQ77" s="101">
        <v>164.47</v>
      </c>
      <c r="AR77" s="101">
        <v>164.5</v>
      </c>
      <c r="AS77" s="101">
        <v>164.52</v>
      </c>
      <c r="AT77" s="101">
        <v>164.55</v>
      </c>
      <c r="AU77" s="101">
        <v>164.58</v>
      </c>
      <c r="AV77" s="102">
        <v>164.60900000000001</v>
      </c>
    </row>
    <row r="78" spans="1:48" ht="15" thickBot="1">
      <c r="A78">
        <v>78</v>
      </c>
      <c r="B78" s="662"/>
      <c r="C78" s="658"/>
      <c r="D78" s="90" t="str">
        <f>+D76</f>
        <v>48-XL</v>
      </c>
      <c r="E78" s="100">
        <v>237.91</v>
      </c>
      <c r="F78" s="101">
        <v>230.04</v>
      </c>
      <c r="G78" s="101">
        <v>222.17</v>
      </c>
      <c r="H78" s="101">
        <v>214.3</v>
      </c>
      <c r="I78" s="101">
        <v>206.43</v>
      </c>
      <c r="J78" s="101">
        <v>198.56</v>
      </c>
      <c r="K78" s="101">
        <v>190.69</v>
      </c>
      <c r="L78" s="102">
        <v>182.83</v>
      </c>
      <c r="N78" s="662"/>
      <c r="O78" s="658"/>
      <c r="P78" s="90" t="str">
        <f>+P76</f>
        <v>48-XL</v>
      </c>
      <c r="Q78" s="100">
        <v>224.88200000000001</v>
      </c>
      <c r="R78" s="101">
        <v>217.16</v>
      </c>
      <c r="S78" s="101">
        <v>209.45</v>
      </c>
      <c r="T78" s="101">
        <v>201.73</v>
      </c>
      <c r="U78" s="101">
        <v>194.02</v>
      </c>
      <c r="V78" s="101">
        <v>186.3</v>
      </c>
      <c r="W78" s="101">
        <v>178.59</v>
      </c>
      <c r="X78" s="102">
        <v>170.87899999999999</v>
      </c>
      <c r="Z78" s="662"/>
      <c r="AA78" s="658"/>
      <c r="AB78" s="90" t="str">
        <f>+AB76</f>
        <v>48-XL</v>
      </c>
      <c r="AC78" s="100">
        <v>191.56</v>
      </c>
      <c r="AD78" s="101">
        <v>185.83</v>
      </c>
      <c r="AE78" s="101">
        <v>180.11</v>
      </c>
      <c r="AF78" s="101">
        <v>174.39</v>
      </c>
      <c r="AG78" s="101">
        <v>168.66</v>
      </c>
      <c r="AH78" s="101">
        <v>162.94</v>
      </c>
      <c r="AI78" s="101">
        <v>157.22</v>
      </c>
      <c r="AJ78" s="102">
        <v>151.5</v>
      </c>
      <c r="AL78" s="662"/>
      <c r="AM78" s="658"/>
      <c r="AN78" s="90" t="str">
        <f>+AN76</f>
        <v>48-XL</v>
      </c>
      <c r="AO78" s="100">
        <v>180.41499999999999</v>
      </c>
      <c r="AP78" s="101">
        <v>180.41</v>
      </c>
      <c r="AQ78" s="101">
        <v>180.41</v>
      </c>
      <c r="AR78" s="101">
        <v>180.41</v>
      </c>
      <c r="AS78" s="101">
        <v>180.41</v>
      </c>
      <c r="AT78" s="101">
        <v>180.41</v>
      </c>
      <c r="AU78" s="101">
        <v>180.41</v>
      </c>
      <c r="AV78" s="102">
        <v>180.41499999999999</v>
      </c>
    </row>
    <row r="79" spans="1:48">
      <c r="A79">
        <v>79</v>
      </c>
      <c r="B79" s="662"/>
      <c r="C79" s="659">
        <f>+C77+10</f>
        <v>150</v>
      </c>
      <c r="D79" s="78" t="s">
        <v>133</v>
      </c>
      <c r="E79" s="97">
        <v>238.1</v>
      </c>
      <c r="F79" s="98">
        <v>230.47</v>
      </c>
      <c r="G79" s="98">
        <v>222.85</v>
      </c>
      <c r="H79" s="98">
        <v>215.23</v>
      </c>
      <c r="I79" s="98">
        <v>207.61</v>
      </c>
      <c r="J79" s="98">
        <v>199.99</v>
      </c>
      <c r="K79" s="98">
        <v>192.37</v>
      </c>
      <c r="L79" s="99">
        <v>184.75</v>
      </c>
      <c r="N79" s="662"/>
      <c r="O79" s="659">
        <f>+O77+10</f>
        <v>150</v>
      </c>
      <c r="P79" s="78" t="s">
        <v>133</v>
      </c>
      <c r="Q79" s="97">
        <v>220.09700000000001</v>
      </c>
      <c r="R79" s="98">
        <v>212.96</v>
      </c>
      <c r="S79" s="98">
        <v>205.83</v>
      </c>
      <c r="T79" s="98">
        <v>198.69</v>
      </c>
      <c r="U79" s="98">
        <v>191.56</v>
      </c>
      <c r="V79" s="98">
        <v>184.43</v>
      </c>
      <c r="W79" s="98">
        <v>177.3</v>
      </c>
      <c r="X79" s="99">
        <v>170.16900000000001</v>
      </c>
      <c r="Z79" s="662"/>
      <c r="AA79" s="659">
        <f>+AA77+10</f>
        <v>150</v>
      </c>
      <c r="AB79" s="78" t="s">
        <v>133</v>
      </c>
      <c r="AC79" s="97">
        <v>169.79</v>
      </c>
      <c r="AD79" s="98">
        <v>165.46</v>
      </c>
      <c r="AE79" s="98">
        <v>161.13</v>
      </c>
      <c r="AF79" s="98">
        <v>156.80000000000001</v>
      </c>
      <c r="AG79" s="98">
        <v>152.47</v>
      </c>
      <c r="AH79" s="98">
        <v>148.13999999999999</v>
      </c>
      <c r="AI79" s="98">
        <v>143.81</v>
      </c>
      <c r="AJ79" s="99">
        <v>139.47999999999999</v>
      </c>
      <c r="AL79" s="662"/>
      <c r="AM79" s="659">
        <f>+AM77+10</f>
        <v>150</v>
      </c>
      <c r="AN79" s="78" t="s">
        <v>133</v>
      </c>
      <c r="AO79" s="97">
        <v>164.56100000000001</v>
      </c>
      <c r="AP79" s="98">
        <v>164.55</v>
      </c>
      <c r="AQ79" s="98">
        <v>164.54</v>
      </c>
      <c r="AR79" s="98">
        <v>164.53</v>
      </c>
      <c r="AS79" s="98">
        <v>164.52</v>
      </c>
      <c r="AT79" s="98">
        <v>164.51</v>
      </c>
      <c r="AU79" s="98">
        <v>164.51</v>
      </c>
      <c r="AV79" s="99">
        <v>164.50299999999999</v>
      </c>
    </row>
    <row r="80" spans="1:48" ht="15" thickBot="1">
      <c r="A80">
        <v>80</v>
      </c>
      <c r="B80" s="662"/>
      <c r="C80" s="660"/>
      <c r="D80" s="82" t="s">
        <v>136</v>
      </c>
      <c r="E80" s="97">
        <v>259.07</v>
      </c>
      <c r="F80" s="98">
        <v>250.72</v>
      </c>
      <c r="G80" s="98">
        <v>242.38</v>
      </c>
      <c r="H80" s="98">
        <v>234.04</v>
      </c>
      <c r="I80" s="98">
        <v>225.7</v>
      </c>
      <c r="J80" s="98">
        <v>217.36</v>
      </c>
      <c r="K80" s="98">
        <v>209.02</v>
      </c>
      <c r="L80" s="99">
        <v>200.68</v>
      </c>
      <c r="N80" s="662"/>
      <c r="O80" s="660"/>
      <c r="P80" s="82" t="s">
        <v>136</v>
      </c>
      <c r="Q80" s="97">
        <v>242.619</v>
      </c>
      <c r="R80" s="98">
        <v>234.55</v>
      </c>
      <c r="S80" s="98">
        <v>226.49</v>
      </c>
      <c r="T80" s="98">
        <v>218.42</v>
      </c>
      <c r="U80" s="98">
        <v>210.36</v>
      </c>
      <c r="V80" s="98">
        <v>202.3</v>
      </c>
      <c r="W80" s="98">
        <v>194.23</v>
      </c>
      <c r="X80" s="99">
        <v>186.17500000000001</v>
      </c>
      <c r="Z80" s="662"/>
      <c r="AA80" s="660"/>
      <c r="AB80" s="82" t="s">
        <v>136</v>
      </c>
      <c r="AC80" s="97">
        <v>216.43</v>
      </c>
      <c r="AD80" s="98">
        <v>207.15</v>
      </c>
      <c r="AE80" s="98">
        <v>197.87</v>
      </c>
      <c r="AF80" s="98">
        <v>188.6</v>
      </c>
      <c r="AG80" s="98">
        <v>179.32</v>
      </c>
      <c r="AH80" s="98">
        <v>170.05</v>
      </c>
      <c r="AI80" s="98">
        <v>160.77000000000001</v>
      </c>
      <c r="AJ80" s="99">
        <v>151.5</v>
      </c>
      <c r="AL80" s="662"/>
      <c r="AM80" s="660"/>
      <c r="AN80" s="82" t="s">
        <v>136</v>
      </c>
      <c r="AO80" s="97">
        <v>180.41499999999999</v>
      </c>
      <c r="AP80" s="98">
        <v>180.41</v>
      </c>
      <c r="AQ80" s="98">
        <v>180.41</v>
      </c>
      <c r="AR80" s="98">
        <v>180.41</v>
      </c>
      <c r="AS80" s="98">
        <v>180.41</v>
      </c>
      <c r="AT80" s="98">
        <v>180.41</v>
      </c>
      <c r="AU80" s="98">
        <v>180.41</v>
      </c>
      <c r="AV80" s="99">
        <v>180.41499999999999</v>
      </c>
    </row>
    <row r="81" spans="1:48">
      <c r="A81">
        <v>81</v>
      </c>
      <c r="B81" s="662"/>
      <c r="C81" s="657">
        <f>+C79+10</f>
        <v>160</v>
      </c>
      <c r="D81" s="86" t="str">
        <f>+D79</f>
        <v>48-X</v>
      </c>
      <c r="E81" s="100">
        <v>256.64</v>
      </c>
      <c r="F81" s="101">
        <v>248.59</v>
      </c>
      <c r="G81" s="101">
        <v>240.54</v>
      </c>
      <c r="H81" s="101">
        <v>232.49</v>
      </c>
      <c r="I81" s="101">
        <v>224.44</v>
      </c>
      <c r="J81" s="101">
        <v>216.39</v>
      </c>
      <c r="K81" s="101">
        <v>208.34</v>
      </c>
      <c r="L81" s="102">
        <v>200.3</v>
      </c>
      <c r="N81" s="662"/>
      <c r="O81" s="657">
        <f>+O79+10</f>
        <v>160</v>
      </c>
      <c r="P81" s="86" t="str">
        <f>+P79</f>
        <v>48-X</v>
      </c>
      <c r="Q81" s="100">
        <v>230.81800000000001</v>
      </c>
      <c r="R81" s="101">
        <v>224.13</v>
      </c>
      <c r="S81" s="101">
        <v>217.46</v>
      </c>
      <c r="T81" s="101">
        <v>210.78</v>
      </c>
      <c r="U81" s="101">
        <v>204.1</v>
      </c>
      <c r="V81" s="101">
        <v>197.42</v>
      </c>
      <c r="W81" s="101">
        <v>190.74</v>
      </c>
      <c r="X81" s="102">
        <v>184.06899999999999</v>
      </c>
      <c r="Z81" s="662"/>
      <c r="AA81" s="657">
        <f>+AA79+10</f>
        <v>160</v>
      </c>
      <c r="AB81" s="86" t="str">
        <f>+AB79</f>
        <v>48-X</v>
      </c>
      <c r="AC81" s="100">
        <v>179.54</v>
      </c>
      <c r="AD81" s="101">
        <v>174.54</v>
      </c>
      <c r="AE81" s="101">
        <v>169.55</v>
      </c>
      <c r="AF81" s="101">
        <v>164.56</v>
      </c>
      <c r="AG81" s="101">
        <v>159.56</v>
      </c>
      <c r="AH81" s="101">
        <v>154.57</v>
      </c>
      <c r="AI81" s="101">
        <v>149.58000000000001</v>
      </c>
      <c r="AJ81" s="102">
        <v>144.59</v>
      </c>
      <c r="AL81" s="662"/>
      <c r="AM81" s="657">
        <f>+AM79+10</f>
        <v>160</v>
      </c>
      <c r="AN81" s="86" t="str">
        <f>+AN79</f>
        <v>48-X</v>
      </c>
      <c r="AO81" s="100">
        <v>164.72800000000001</v>
      </c>
      <c r="AP81" s="101">
        <v>164.68</v>
      </c>
      <c r="AQ81" s="101">
        <v>164.64</v>
      </c>
      <c r="AR81" s="101">
        <v>164.6</v>
      </c>
      <c r="AS81" s="101">
        <v>164.56</v>
      </c>
      <c r="AT81" s="101">
        <v>164.52</v>
      </c>
      <c r="AU81" s="101">
        <v>164.48</v>
      </c>
      <c r="AV81" s="102">
        <v>164.447</v>
      </c>
    </row>
    <row r="82" spans="1:48" ht="15" thickBot="1">
      <c r="A82">
        <v>82</v>
      </c>
      <c r="B82" s="662"/>
      <c r="C82" s="658"/>
      <c r="D82" s="90" t="str">
        <f>+D80</f>
        <v>48-XL</v>
      </c>
      <c r="E82" s="100">
        <v>280.05</v>
      </c>
      <c r="F82" s="101">
        <v>271</v>
      </c>
      <c r="G82" s="101">
        <v>261.95999999999998</v>
      </c>
      <c r="H82" s="101">
        <v>252.91</v>
      </c>
      <c r="I82" s="101">
        <v>243.87</v>
      </c>
      <c r="J82" s="101">
        <v>234.82</v>
      </c>
      <c r="K82" s="101">
        <v>225.78</v>
      </c>
      <c r="L82" s="102">
        <v>216.74</v>
      </c>
      <c r="N82" s="662"/>
      <c r="O82" s="658"/>
      <c r="P82" s="90" t="str">
        <f>+P80</f>
        <v>48-XL</v>
      </c>
      <c r="Q82" s="100">
        <v>265.32600000000002</v>
      </c>
      <c r="R82" s="101">
        <v>256.41000000000003</v>
      </c>
      <c r="S82" s="101">
        <v>247.51</v>
      </c>
      <c r="T82" s="101">
        <v>238.6</v>
      </c>
      <c r="U82" s="101">
        <v>229.69</v>
      </c>
      <c r="V82" s="101">
        <v>220.79</v>
      </c>
      <c r="W82" s="101">
        <v>211.88</v>
      </c>
      <c r="X82" s="102">
        <v>202.977</v>
      </c>
      <c r="Z82" s="662"/>
      <c r="AA82" s="658"/>
      <c r="AB82" s="90" t="str">
        <f>+AB80</f>
        <v>48-XL</v>
      </c>
      <c r="AC82" s="100">
        <v>230.13</v>
      </c>
      <c r="AD82" s="101">
        <v>221.04</v>
      </c>
      <c r="AE82" s="101">
        <v>211.96</v>
      </c>
      <c r="AF82" s="101">
        <v>202.88</v>
      </c>
      <c r="AG82" s="101">
        <v>193.79</v>
      </c>
      <c r="AH82" s="101">
        <v>184.71</v>
      </c>
      <c r="AI82" s="101">
        <v>175.63</v>
      </c>
      <c r="AJ82" s="102">
        <v>166.55</v>
      </c>
      <c r="AL82" s="662"/>
      <c r="AM82" s="658"/>
      <c r="AN82" s="90" t="str">
        <f>+AN80</f>
        <v>48-XL</v>
      </c>
      <c r="AO82" s="100">
        <v>189.23400000000001</v>
      </c>
      <c r="AP82" s="101">
        <v>187.97</v>
      </c>
      <c r="AQ82" s="101">
        <v>186.71</v>
      </c>
      <c r="AR82" s="101">
        <v>185.45</v>
      </c>
      <c r="AS82" s="101">
        <v>184.19</v>
      </c>
      <c r="AT82" s="101">
        <v>182.93</v>
      </c>
      <c r="AU82" s="101">
        <v>181.67</v>
      </c>
      <c r="AV82" s="102">
        <v>180.41499999999999</v>
      </c>
    </row>
    <row r="83" spans="1:48">
      <c r="A83">
        <v>83</v>
      </c>
      <c r="B83" s="662"/>
      <c r="C83" s="659">
        <f>+C81+10</f>
        <v>170</v>
      </c>
      <c r="D83" s="78" t="s">
        <v>133</v>
      </c>
      <c r="E83" s="97">
        <v>274.33</v>
      </c>
      <c r="F83" s="98">
        <v>265.76</v>
      </c>
      <c r="G83" s="98">
        <v>257.19</v>
      </c>
      <c r="H83" s="98">
        <v>248.62</v>
      </c>
      <c r="I83" s="98">
        <v>240.05</v>
      </c>
      <c r="J83" s="98">
        <v>231.48</v>
      </c>
      <c r="K83" s="98">
        <v>222.91</v>
      </c>
      <c r="L83" s="99">
        <v>214.35</v>
      </c>
      <c r="N83" s="662"/>
      <c r="O83" s="659">
        <f>+O81+10</f>
        <v>170</v>
      </c>
      <c r="P83" s="78" t="s">
        <v>133</v>
      </c>
      <c r="Q83" s="97">
        <v>241.16</v>
      </c>
      <c r="R83" s="98">
        <v>235.14</v>
      </c>
      <c r="S83" s="98">
        <v>229.12</v>
      </c>
      <c r="T83" s="98">
        <v>223.1</v>
      </c>
      <c r="U83" s="98">
        <v>217.08</v>
      </c>
      <c r="V83" s="98">
        <v>211.06</v>
      </c>
      <c r="W83" s="98">
        <v>205.04</v>
      </c>
      <c r="X83" s="99">
        <v>199.023</v>
      </c>
      <c r="Z83" s="662"/>
      <c r="AA83" s="659">
        <f>+AA81+10</f>
        <v>170</v>
      </c>
      <c r="AB83" s="78" t="s">
        <v>133</v>
      </c>
      <c r="AC83" s="97">
        <v>190.03</v>
      </c>
      <c r="AD83" s="98">
        <v>185.03</v>
      </c>
      <c r="AE83" s="98">
        <v>180.03</v>
      </c>
      <c r="AF83" s="98">
        <v>175.03</v>
      </c>
      <c r="AG83" s="98">
        <v>170.03</v>
      </c>
      <c r="AH83" s="98">
        <v>165.03</v>
      </c>
      <c r="AI83" s="98">
        <v>160.03</v>
      </c>
      <c r="AJ83" s="99">
        <v>155.04</v>
      </c>
      <c r="AL83" s="662"/>
      <c r="AM83" s="659">
        <f>+AM81+10</f>
        <v>170</v>
      </c>
      <c r="AN83" s="78" t="s">
        <v>133</v>
      </c>
      <c r="AO83" s="97">
        <v>166.232</v>
      </c>
      <c r="AP83" s="98">
        <v>165.97</v>
      </c>
      <c r="AQ83" s="98">
        <v>165.71</v>
      </c>
      <c r="AR83" s="98">
        <v>165.46</v>
      </c>
      <c r="AS83" s="98">
        <v>165.2</v>
      </c>
      <c r="AT83" s="98">
        <v>164.94</v>
      </c>
      <c r="AU83" s="98">
        <v>164.69</v>
      </c>
      <c r="AV83" s="99">
        <v>164.434</v>
      </c>
    </row>
    <row r="84" spans="1:48" ht="15" thickBot="1">
      <c r="A84">
        <v>84</v>
      </c>
      <c r="B84" s="662"/>
      <c r="C84" s="660"/>
      <c r="D84" s="82" t="s">
        <v>136</v>
      </c>
      <c r="E84" s="97">
        <v>285.8</v>
      </c>
      <c r="F84" s="98">
        <v>278.18</v>
      </c>
      <c r="G84" s="98">
        <v>270.56</v>
      </c>
      <c r="H84" s="98">
        <v>262.94</v>
      </c>
      <c r="I84" s="98">
        <v>255.32</v>
      </c>
      <c r="J84" s="98">
        <v>247.7</v>
      </c>
      <c r="K84" s="98">
        <v>240.08</v>
      </c>
      <c r="L84" s="99">
        <v>232.46</v>
      </c>
      <c r="N84" s="662"/>
      <c r="O84" s="660"/>
      <c r="P84" s="82" t="s">
        <v>136</v>
      </c>
      <c r="Q84" s="97">
        <v>283.84800000000001</v>
      </c>
      <c r="R84" s="98">
        <v>274.52</v>
      </c>
      <c r="S84" s="98">
        <v>265.19</v>
      </c>
      <c r="T84" s="98">
        <v>255.87</v>
      </c>
      <c r="U84" s="98">
        <v>246.54</v>
      </c>
      <c r="V84" s="98">
        <v>237.21</v>
      </c>
      <c r="W84" s="98">
        <v>227.89</v>
      </c>
      <c r="X84" s="99">
        <v>218.566</v>
      </c>
      <c r="Z84" s="662"/>
      <c r="AA84" s="660"/>
      <c r="AB84" s="82" t="s">
        <v>136</v>
      </c>
      <c r="AC84" s="97">
        <v>244.46</v>
      </c>
      <c r="AD84" s="98">
        <v>235.96</v>
      </c>
      <c r="AE84" s="98">
        <v>227.46</v>
      </c>
      <c r="AF84" s="98">
        <v>218.96</v>
      </c>
      <c r="AG84" s="98">
        <v>210.46</v>
      </c>
      <c r="AH84" s="98">
        <v>201.96</v>
      </c>
      <c r="AI84" s="98">
        <v>193.46</v>
      </c>
      <c r="AJ84" s="99">
        <v>184.97</v>
      </c>
      <c r="AL84" s="662"/>
      <c r="AM84" s="660"/>
      <c r="AN84" s="82" t="s">
        <v>136</v>
      </c>
      <c r="AO84" s="97">
        <v>211.17699999999999</v>
      </c>
      <c r="AP84" s="98">
        <v>206.78</v>
      </c>
      <c r="AQ84" s="98">
        <v>202.38</v>
      </c>
      <c r="AR84" s="98">
        <v>197.99</v>
      </c>
      <c r="AS84" s="98">
        <v>193.59</v>
      </c>
      <c r="AT84" s="98">
        <v>189.2</v>
      </c>
      <c r="AU84" s="98">
        <v>184.8</v>
      </c>
      <c r="AV84" s="99">
        <v>180.41499999999999</v>
      </c>
    </row>
    <row r="85" spans="1:48">
      <c r="A85">
        <v>85</v>
      </c>
      <c r="B85" s="662"/>
      <c r="C85" s="657">
        <f>+C83+10</f>
        <v>180</v>
      </c>
      <c r="D85" s="86" t="str">
        <f>+D83</f>
        <v>48-X</v>
      </c>
      <c r="E85" s="100">
        <v>282.64</v>
      </c>
      <c r="F85" s="101">
        <v>275.06</v>
      </c>
      <c r="G85" s="101">
        <v>267.48</v>
      </c>
      <c r="H85" s="101">
        <v>259.89999999999998</v>
      </c>
      <c r="I85" s="101">
        <v>252.32</v>
      </c>
      <c r="J85" s="101">
        <v>244.74</v>
      </c>
      <c r="K85" s="101">
        <v>237.16</v>
      </c>
      <c r="L85" s="102">
        <v>229.58</v>
      </c>
      <c r="N85" s="662"/>
      <c r="O85" s="657">
        <f>+O83+10</f>
        <v>180</v>
      </c>
      <c r="P85" s="86" t="str">
        <f>+P83</f>
        <v>48-X</v>
      </c>
      <c r="Q85" s="100">
        <v>251.935</v>
      </c>
      <c r="R85" s="101">
        <v>246.52</v>
      </c>
      <c r="S85" s="101">
        <v>241.11</v>
      </c>
      <c r="T85" s="101">
        <v>235.69</v>
      </c>
      <c r="U85" s="101">
        <v>230.28</v>
      </c>
      <c r="V85" s="101">
        <v>224.87</v>
      </c>
      <c r="W85" s="101">
        <v>219.46</v>
      </c>
      <c r="X85" s="102">
        <v>214.05199999999999</v>
      </c>
      <c r="Z85" s="662"/>
      <c r="AA85" s="657">
        <f>+AA83+10</f>
        <v>180</v>
      </c>
      <c r="AB85" s="86" t="str">
        <f>+AB83</f>
        <v>48-X</v>
      </c>
      <c r="AC85" s="100">
        <v>199.24</v>
      </c>
      <c r="AD85" s="101">
        <v>194.14</v>
      </c>
      <c r="AE85" s="101">
        <v>189.04</v>
      </c>
      <c r="AF85" s="101">
        <v>183.95</v>
      </c>
      <c r="AG85" s="101">
        <v>178.85</v>
      </c>
      <c r="AH85" s="101">
        <v>173.76</v>
      </c>
      <c r="AI85" s="101">
        <v>168.66</v>
      </c>
      <c r="AJ85" s="102">
        <v>163.57</v>
      </c>
      <c r="AL85" s="662"/>
      <c r="AM85" s="657">
        <f>+AM83+10</f>
        <v>180</v>
      </c>
      <c r="AN85" s="86" t="str">
        <f>+AN83</f>
        <v>48-X</v>
      </c>
      <c r="AO85" s="87" t="s">
        <v>1122</v>
      </c>
      <c r="AP85" s="88" t="s">
        <v>1122</v>
      </c>
      <c r="AQ85" s="101">
        <v>172.28</v>
      </c>
      <c r="AR85" s="101">
        <v>170.72</v>
      </c>
      <c r="AS85" s="101">
        <v>169.16</v>
      </c>
      <c r="AT85" s="101">
        <v>167.6</v>
      </c>
      <c r="AU85" s="101">
        <v>166.04</v>
      </c>
      <c r="AV85" s="102">
        <v>164.489</v>
      </c>
    </row>
    <row r="86" spans="1:48" ht="15" thickBot="1">
      <c r="A86">
        <v>86</v>
      </c>
      <c r="B86" s="662"/>
      <c r="C86" s="658"/>
      <c r="D86" s="90" t="str">
        <f>+D84</f>
        <v>48-XL</v>
      </c>
      <c r="E86" s="100">
        <v>283.79000000000002</v>
      </c>
      <c r="F86" s="101">
        <v>278.88</v>
      </c>
      <c r="G86" s="101">
        <v>273.98</v>
      </c>
      <c r="H86" s="101">
        <v>269.08</v>
      </c>
      <c r="I86" s="101">
        <v>264.17</v>
      </c>
      <c r="J86" s="101">
        <v>259.27</v>
      </c>
      <c r="K86" s="101">
        <v>254.37</v>
      </c>
      <c r="L86" s="102">
        <v>249.47</v>
      </c>
      <c r="N86" s="662"/>
      <c r="O86" s="658"/>
      <c r="P86" s="90" t="str">
        <f>+P84</f>
        <v>48-XL</v>
      </c>
      <c r="Q86" s="100">
        <v>282.91300000000001</v>
      </c>
      <c r="R86" s="101">
        <v>276.14</v>
      </c>
      <c r="S86" s="101">
        <v>269.37</v>
      </c>
      <c r="T86" s="101">
        <v>262.60000000000002</v>
      </c>
      <c r="U86" s="101">
        <v>255.83</v>
      </c>
      <c r="V86" s="101">
        <v>249.07</v>
      </c>
      <c r="W86" s="101">
        <v>242.3</v>
      </c>
      <c r="X86" s="102">
        <v>235.53399999999999</v>
      </c>
      <c r="Z86" s="662"/>
      <c r="AA86" s="658"/>
      <c r="AB86" s="90" t="str">
        <f>+AB84</f>
        <v>48-XL</v>
      </c>
      <c r="AC86" s="100">
        <v>255.25</v>
      </c>
      <c r="AD86" s="101">
        <v>248</v>
      </c>
      <c r="AE86" s="101">
        <v>240.76</v>
      </c>
      <c r="AF86" s="101">
        <v>233.52</v>
      </c>
      <c r="AG86" s="101">
        <v>226.28</v>
      </c>
      <c r="AH86" s="101">
        <v>219.04</v>
      </c>
      <c r="AI86" s="101">
        <v>211.8</v>
      </c>
      <c r="AJ86" s="102">
        <v>204.56</v>
      </c>
      <c r="AL86" s="662"/>
      <c r="AM86" s="658"/>
      <c r="AN86" s="90" t="str">
        <f>+AN84</f>
        <v>48-XL</v>
      </c>
      <c r="AO86" s="100">
        <v>227.50200000000001</v>
      </c>
      <c r="AP86" s="101">
        <v>220.77</v>
      </c>
      <c r="AQ86" s="101">
        <v>214.04</v>
      </c>
      <c r="AR86" s="101">
        <v>207.32</v>
      </c>
      <c r="AS86" s="101">
        <v>200.59</v>
      </c>
      <c r="AT86" s="101">
        <v>193.86</v>
      </c>
      <c r="AU86" s="101">
        <v>187.14</v>
      </c>
      <c r="AV86" s="102">
        <v>180.41499999999999</v>
      </c>
    </row>
    <row r="87" spans="1:48">
      <c r="A87">
        <v>87</v>
      </c>
      <c r="B87" s="662"/>
      <c r="C87" s="659">
        <f>+C85+10</f>
        <v>190</v>
      </c>
      <c r="D87" s="78" t="s">
        <v>133</v>
      </c>
      <c r="E87" s="97">
        <v>279.33999999999997</v>
      </c>
      <c r="F87" s="98">
        <v>274.33999999999997</v>
      </c>
      <c r="G87" s="98">
        <v>269.35000000000002</v>
      </c>
      <c r="H87" s="98">
        <v>264.36</v>
      </c>
      <c r="I87" s="98">
        <v>259.37</v>
      </c>
      <c r="J87" s="98">
        <v>254.38</v>
      </c>
      <c r="K87" s="98">
        <v>249.39</v>
      </c>
      <c r="L87" s="99">
        <v>244.4</v>
      </c>
      <c r="N87" s="662"/>
      <c r="O87" s="659">
        <f>+O85+10</f>
        <v>190</v>
      </c>
      <c r="P87" s="78" t="s">
        <v>133</v>
      </c>
      <c r="Q87" s="97">
        <v>260.58199999999999</v>
      </c>
      <c r="R87" s="98">
        <v>255.34</v>
      </c>
      <c r="S87" s="98">
        <v>250.1</v>
      </c>
      <c r="T87" s="98">
        <v>244.85</v>
      </c>
      <c r="U87" s="98">
        <v>239.61</v>
      </c>
      <c r="V87" s="98">
        <v>234.37</v>
      </c>
      <c r="W87" s="98">
        <v>229.13</v>
      </c>
      <c r="X87" s="99">
        <v>223.89699999999999</v>
      </c>
      <c r="Z87" s="662"/>
      <c r="AA87" s="659">
        <f>+AA85+10</f>
        <v>190</v>
      </c>
      <c r="AB87" s="78" t="s">
        <v>133</v>
      </c>
      <c r="AC87" s="97">
        <v>209.98</v>
      </c>
      <c r="AD87" s="98">
        <v>204.72</v>
      </c>
      <c r="AE87" s="98">
        <v>199.47</v>
      </c>
      <c r="AF87" s="98">
        <v>194.22</v>
      </c>
      <c r="AG87" s="98">
        <v>188.97</v>
      </c>
      <c r="AH87" s="98">
        <v>183.72</v>
      </c>
      <c r="AI87" s="98">
        <v>178.47</v>
      </c>
      <c r="AJ87" s="99">
        <v>173.22</v>
      </c>
      <c r="AL87" s="662"/>
      <c r="AM87" s="659">
        <f>+AM85+10</f>
        <v>190</v>
      </c>
      <c r="AN87" s="78" t="s">
        <v>133</v>
      </c>
      <c r="AO87" s="83" t="s">
        <v>1122</v>
      </c>
      <c r="AP87" s="84" t="s">
        <v>1122</v>
      </c>
      <c r="AQ87" s="84" t="s">
        <v>1122</v>
      </c>
      <c r="AR87" s="84" t="s">
        <v>1122</v>
      </c>
      <c r="AS87" s="98">
        <v>172.65</v>
      </c>
      <c r="AT87" s="98">
        <v>169.96</v>
      </c>
      <c r="AU87" s="98">
        <v>167.26</v>
      </c>
      <c r="AV87" s="99">
        <v>164.57400000000001</v>
      </c>
    </row>
    <row r="88" spans="1:48" ht="15" thickBot="1">
      <c r="A88">
        <v>88</v>
      </c>
      <c r="B88" s="662"/>
      <c r="C88" s="660"/>
      <c r="D88" s="82" t="s">
        <v>136</v>
      </c>
      <c r="E88" s="97">
        <v>280.44</v>
      </c>
      <c r="F88" s="98">
        <v>278.39999999999998</v>
      </c>
      <c r="G88" s="98">
        <v>276.36</v>
      </c>
      <c r="H88" s="98">
        <v>274.32</v>
      </c>
      <c r="I88" s="98">
        <v>272.27999999999997</v>
      </c>
      <c r="J88" s="98">
        <v>270.24</v>
      </c>
      <c r="K88" s="98">
        <v>268.2</v>
      </c>
      <c r="L88" s="99">
        <v>266.16000000000003</v>
      </c>
      <c r="N88" s="662"/>
      <c r="O88" s="660"/>
      <c r="P88" s="82" t="s">
        <v>136</v>
      </c>
      <c r="Q88" s="97">
        <v>279.64100000000002</v>
      </c>
      <c r="R88" s="98">
        <v>275.51</v>
      </c>
      <c r="S88" s="98">
        <v>271.39</v>
      </c>
      <c r="T88" s="98">
        <v>267.27</v>
      </c>
      <c r="U88" s="98">
        <v>263.14999999999998</v>
      </c>
      <c r="V88" s="98">
        <v>259.02999999999997</v>
      </c>
      <c r="W88" s="98">
        <v>254.91</v>
      </c>
      <c r="X88" s="99">
        <v>250.791</v>
      </c>
      <c r="Z88" s="662"/>
      <c r="AA88" s="660"/>
      <c r="AB88" s="82" t="s">
        <v>136</v>
      </c>
      <c r="AC88" s="97">
        <v>266.72000000000003</v>
      </c>
      <c r="AD88" s="98">
        <v>260.52</v>
      </c>
      <c r="AE88" s="98">
        <v>254.33</v>
      </c>
      <c r="AF88" s="98">
        <v>248.14</v>
      </c>
      <c r="AG88" s="98">
        <v>241.95</v>
      </c>
      <c r="AH88" s="98">
        <v>235.76</v>
      </c>
      <c r="AI88" s="98">
        <v>229.57</v>
      </c>
      <c r="AJ88" s="99">
        <v>223.38</v>
      </c>
      <c r="AL88" s="662"/>
      <c r="AM88" s="660"/>
      <c r="AN88" s="82" t="s">
        <v>136</v>
      </c>
      <c r="AO88" s="97">
        <v>238.60900000000001</v>
      </c>
      <c r="AP88" s="98">
        <v>230.29</v>
      </c>
      <c r="AQ88" s="98">
        <v>221.98</v>
      </c>
      <c r="AR88" s="98">
        <v>213.66</v>
      </c>
      <c r="AS88" s="98">
        <v>205.35</v>
      </c>
      <c r="AT88" s="98">
        <v>197.04</v>
      </c>
      <c r="AU88" s="98">
        <v>188.72</v>
      </c>
      <c r="AV88" s="99">
        <v>180.41499999999999</v>
      </c>
    </row>
    <row r="89" spans="1:48">
      <c r="A89">
        <v>89</v>
      </c>
      <c r="B89" s="662"/>
      <c r="C89" s="657">
        <f>+C87+10</f>
        <v>200</v>
      </c>
      <c r="D89" s="86" t="str">
        <f>+D87</f>
        <v>48-X</v>
      </c>
      <c r="E89" s="100">
        <v>273.62</v>
      </c>
      <c r="F89" s="101">
        <v>271.5</v>
      </c>
      <c r="G89" s="101">
        <v>269.39</v>
      </c>
      <c r="H89" s="101">
        <v>267.27</v>
      </c>
      <c r="I89" s="101">
        <v>265.16000000000003</v>
      </c>
      <c r="J89" s="101">
        <v>263.04000000000002</v>
      </c>
      <c r="K89" s="101">
        <v>260.93</v>
      </c>
      <c r="L89" s="102">
        <v>258.82</v>
      </c>
      <c r="N89" s="662"/>
      <c r="O89" s="657">
        <f>+O87+10</f>
        <v>200</v>
      </c>
      <c r="P89" s="86" t="str">
        <f>+P87</f>
        <v>48-X</v>
      </c>
      <c r="Q89" s="100">
        <v>267.089</v>
      </c>
      <c r="R89" s="101">
        <v>262.14999999999998</v>
      </c>
      <c r="S89" s="101">
        <v>257.22000000000003</v>
      </c>
      <c r="T89" s="101">
        <v>252.29</v>
      </c>
      <c r="U89" s="101">
        <v>247.36</v>
      </c>
      <c r="V89" s="101">
        <v>242.43</v>
      </c>
      <c r="W89" s="101">
        <v>237.5</v>
      </c>
      <c r="X89" s="102">
        <v>232.57599999999999</v>
      </c>
      <c r="Z89" s="662"/>
      <c r="AA89" s="657">
        <f>+AA87+10</f>
        <v>200</v>
      </c>
      <c r="AB89" s="86" t="str">
        <f>+AB87</f>
        <v>48-X</v>
      </c>
      <c r="AC89" s="87" t="s">
        <v>1122</v>
      </c>
      <c r="AD89" s="88" t="s">
        <v>1122</v>
      </c>
      <c r="AE89" s="101">
        <v>206.89</v>
      </c>
      <c r="AF89" s="101">
        <v>201.99</v>
      </c>
      <c r="AG89" s="101">
        <v>197.09</v>
      </c>
      <c r="AH89" s="101">
        <v>192.19</v>
      </c>
      <c r="AI89" s="101">
        <v>187.29</v>
      </c>
      <c r="AJ89" s="102">
        <v>182.39</v>
      </c>
      <c r="AL89" s="662"/>
      <c r="AM89" s="657">
        <f>+AM87+10</f>
        <v>200</v>
      </c>
      <c r="AN89" s="86" t="str">
        <f>+AN87</f>
        <v>48-X</v>
      </c>
      <c r="AO89" s="87" t="s">
        <v>1122</v>
      </c>
      <c r="AP89" s="88" t="s">
        <v>1122</v>
      </c>
      <c r="AQ89" s="88" t="s">
        <v>1122</v>
      </c>
      <c r="AR89" s="88" t="s">
        <v>1122</v>
      </c>
      <c r="AS89" s="88" t="s">
        <v>1122</v>
      </c>
      <c r="AT89" s="88" t="s">
        <v>1122</v>
      </c>
      <c r="AU89" s="101">
        <v>168.85</v>
      </c>
      <c r="AV89" s="102">
        <v>164.77500000000001</v>
      </c>
    </row>
    <row r="90" spans="1:48" ht="15" thickBot="1">
      <c r="A90">
        <v>90</v>
      </c>
      <c r="B90" s="663"/>
      <c r="C90" s="658"/>
      <c r="D90" s="90" t="str">
        <f>+D88</f>
        <v>48-XL</v>
      </c>
      <c r="E90" s="105">
        <v>277.35000000000002</v>
      </c>
      <c r="F90" s="103">
        <v>278.08999999999997</v>
      </c>
      <c r="G90" s="103">
        <v>278.83999999999997</v>
      </c>
      <c r="H90" s="103">
        <v>279.58999999999997</v>
      </c>
      <c r="I90" s="103">
        <v>280.33</v>
      </c>
      <c r="J90" s="103">
        <v>281.08</v>
      </c>
      <c r="K90" s="103">
        <v>281.83</v>
      </c>
      <c r="L90" s="104">
        <v>282.58</v>
      </c>
      <c r="N90" s="663"/>
      <c r="O90" s="658"/>
      <c r="P90" s="90" t="str">
        <f>+P88</f>
        <v>48-XL</v>
      </c>
      <c r="Q90" s="105">
        <v>276.61500000000001</v>
      </c>
      <c r="R90" s="103">
        <v>275.33</v>
      </c>
      <c r="S90" s="103">
        <v>274.04000000000002</v>
      </c>
      <c r="T90" s="103">
        <v>272.76</v>
      </c>
      <c r="U90" s="103">
        <v>271.47000000000003</v>
      </c>
      <c r="V90" s="103">
        <v>270.19</v>
      </c>
      <c r="W90" s="103">
        <v>268.89999999999998</v>
      </c>
      <c r="X90" s="104">
        <v>267.62</v>
      </c>
      <c r="Z90" s="663"/>
      <c r="AA90" s="658"/>
      <c r="AB90" s="90" t="str">
        <f>+AB88</f>
        <v>48-XL</v>
      </c>
      <c r="AC90" s="105">
        <v>276.62</v>
      </c>
      <c r="AD90" s="103">
        <v>270.5</v>
      </c>
      <c r="AE90" s="103">
        <v>264.38</v>
      </c>
      <c r="AF90" s="103">
        <v>258.26</v>
      </c>
      <c r="AG90" s="103">
        <v>252.14</v>
      </c>
      <c r="AH90" s="103">
        <v>246.02</v>
      </c>
      <c r="AI90" s="103">
        <v>239.9</v>
      </c>
      <c r="AJ90" s="104">
        <v>233.79</v>
      </c>
      <c r="AL90" s="663"/>
      <c r="AM90" s="658"/>
      <c r="AN90" s="90" t="str">
        <f>+AN88</f>
        <v>48-XL</v>
      </c>
      <c r="AO90" s="105">
        <v>248.49199999999999</v>
      </c>
      <c r="AP90" s="103">
        <v>240.45</v>
      </c>
      <c r="AQ90" s="103">
        <v>232.41</v>
      </c>
      <c r="AR90" s="103">
        <v>224.38</v>
      </c>
      <c r="AS90" s="103">
        <v>216.34</v>
      </c>
      <c r="AT90" s="103">
        <v>208.3</v>
      </c>
      <c r="AU90" s="103">
        <v>200.26</v>
      </c>
      <c r="AV90" s="104">
        <v>192.23099999999999</v>
      </c>
    </row>
    <row r="91" spans="1:48">
      <c r="A91">
        <v>91</v>
      </c>
    </row>
    <row r="92" spans="1:48">
      <c r="A92">
        <v>92</v>
      </c>
    </row>
    <row r="93" spans="1:48">
      <c r="A93">
        <v>93</v>
      </c>
    </row>
    <row r="94" spans="1:48">
      <c r="A94">
        <v>94</v>
      </c>
    </row>
    <row r="95" spans="1:48">
      <c r="A95">
        <v>95</v>
      </c>
    </row>
    <row r="96" spans="1:48">
      <c r="A96">
        <v>96</v>
      </c>
    </row>
    <row r="97" spans="1:48">
      <c r="A97">
        <v>97</v>
      </c>
    </row>
    <row r="98" spans="1:48" ht="15" thickBot="1">
      <c r="A98">
        <v>98</v>
      </c>
    </row>
    <row r="99" spans="1:48" ht="18.600000000000001" thickBot="1">
      <c r="A99">
        <v>99</v>
      </c>
      <c r="B99" s="649" t="str">
        <f>+B6</f>
        <v>Zona sísmica A</v>
      </c>
      <c r="C99" s="650"/>
      <c r="D99" s="651"/>
      <c r="E99" s="649" t="s">
        <v>1125</v>
      </c>
      <c r="F99" s="650"/>
      <c r="G99" s="650"/>
      <c r="H99" s="650"/>
      <c r="I99" s="650"/>
      <c r="J99" s="650"/>
      <c r="K99" s="650"/>
      <c r="L99" s="651"/>
      <c r="N99" s="649" t="str">
        <f>+N6</f>
        <v>Zona sísmica B</v>
      </c>
      <c r="O99" s="650"/>
      <c r="P99" s="651"/>
      <c r="Q99" s="649" t="s">
        <v>1125</v>
      </c>
      <c r="R99" s="650"/>
      <c r="S99" s="650"/>
      <c r="T99" s="650"/>
      <c r="U99" s="650"/>
      <c r="V99" s="650"/>
      <c r="W99" s="650"/>
      <c r="X99" s="651"/>
      <c r="Z99" s="649" t="str">
        <f>+Z6</f>
        <v>Zona sísmica C</v>
      </c>
      <c r="AA99" s="650"/>
      <c r="AB99" s="651"/>
      <c r="AC99" s="649" t="s">
        <v>1125</v>
      </c>
      <c r="AD99" s="650"/>
      <c r="AE99" s="650"/>
      <c r="AF99" s="650"/>
      <c r="AG99" s="650"/>
      <c r="AH99" s="650"/>
      <c r="AI99" s="650"/>
      <c r="AJ99" s="651"/>
      <c r="AL99" s="649" t="str">
        <f>+AL6</f>
        <v>Zona sísmica D</v>
      </c>
      <c r="AM99" s="650"/>
      <c r="AN99" s="651"/>
      <c r="AO99" s="649" t="s">
        <v>1125</v>
      </c>
      <c r="AP99" s="650"/>
      <c r="AQ99" s="650"/>
      <c r="AR99" s="650"/>
      <c r="AS99" s="650"/>
      <c r="AT99" s="650"/>
      <c r="AU99" s="650"/>
      <c r="AV99" s="651"/>
    </row>
    <row r="100" spans="1:48" ht="22.2" customHeight="1">
      <c r="A100">
        <v>100</v>
      </c>
      <c r="B100" s="652" t="str">
        <f>+B7</f>
        <v>Categoría de terreno 2</v>
      </c>
      <c r="C100" s="652" t="s">
        <v>1118</v>
      </c>
      <c r="D100" s="652" t="s">
        <v>1119</v>
      </c>
      <c r="E100" s="654" t="s">
        <v>1120</v>
      </c>
      <c r="F100" s="655"/>
      <c r="G100" s="655"/>
      <c r="H100" s="655"/>
      <c r="I100" s="655"/>
      <c r="J100" s="655"/>
      <c r="K100" s="655"/>
      <c r="L100" s="656"/>
      <c r="N100" s="652" t="str">
        <f>+N7</f>
        <v>Categoría de terreno 2</v>
      </c>
      <c r="O100" s="652" t="s">
        <v>1118</v>
      </c>
      <c r="P100" s="652" t="s">
        <v>1119</v>
      </c>
      <c r="Q100" s="654" t="s">
        <v>1120</v>
      </c>
      <c r="R100" s="655"/>
      <c r="S100" s="655"/>
      <c r="T100" s="655"/>
      <c r="U100" s="655"/>
      <c r="V100" s="655"/>
      <c r="W100" s="655"/>
      <c r="X100" s="656"/>
      <c r="Z100" s="652" t="str">
        <f>+Z7</f>
        <v>Categoría de terreno 2</v>
      </c>
      <c r="AA100" s="652" t="s">
        <v>1118</v>
      </c>
      <c r="AB100" s="652" t="s">
        <v>1119</v>
      </c>
      <c r="AC100" s="654" t="s">
        <v>1120</v>
      </c>
      <c r="AD100" s="655"/>
      <c r="AE100" s="655"/>
      <c r="AF100" s="655"/>
      <c r="AG100" s="655"/>
      <c r="AH100" s="655"/>
      <c r="AI100" s="655"/>
      <c r="AJ100" s="656"/>
      <c r="AL100" s="652" t="str">
        <f>+AL7</f>
        <v>Categoría de terreno 2</v>
      </c>
      <c r="AM100" s="652" t="s">
        <v>1118</v>
      </c>
      <c r="AN100" s="652" t="s">
        <v>1119</v>
      </c>
      <c r="AO100" s="654" t="s">
        <v>1120</v>
      </c>
      <c r="AP100" s="655"/>
      <c r="AQ100" s="655"/>
      <c r="AR100" s="655"/>
      <c r="AS100" s="655"/>
      <c r="AT100" s="655"/>
      <c r="AU100" s="655"/>
      <c r="AV100" s="656"/>
    </row>
    <row r="101" spans="1:48" ht="22.2" customHeight="1" thickBot="1">
      <c r="A101">
        <v>101</v>
      </c>
      <c r="B101" s="653"/>
      <c r="C101" s="653"/>
      <c r="D101" s="653"/>
      <c r="E101" s="75">
        <v>0</v>
      </c>
      <c r="F101" s="76">
        <v>500</v>
      </c>
      <c r="G101" s="76">
        <v>1000</v>
      </c>
      <c r="H101" s="76">
        <v>1500</v>
      </c>
      <c r="I101" s="76">
        <v>2000</v>
      </c>
      <c r="J101" s="76">
        <v>2500</v>
      </c>
      <c r="K101" s="76">
        <v>3000</v>
      </c>
      <c r="L101" s="77">
        <v>3500</v>
      </c>
      <c r="N101" s="653"/>
      <c r="O101" s="653"/>
      <c r="P101" s="653"/>
      <c r="Q101" s="75">
        <v>0</v>
      </c>
      <c r="R101" s="76">
        <v>500</v>
      </c>
      <c r="S101" s="76">
        <v>1000</v>
      </c>
      <c r="T101" s="76">
        <v>1500</v>
      </c>
      <c r="U101" s="76">
        <v>2000</v>
      </c>
      <c r="V101" s="76">
        <v>2500</v>
      </c>
      <c r="W101" s="76">
        <v>3000</v>
      </c>
      <c r="X101" s="77">
        <v>3500</v>
      </c>
      <c r="Z101" s="653"/>
      <c r="AA101" s="653"/>
      <c r="AB101" s="653"/>
      <c r="AC101" s="75">
        <v>0</v>
      </c>
      <c r="AD101" s="76">
        <v>500</v>
      </c>
      <c r="AE101" s="76">
        <v>1000</v>
      </c>
      <c r="AF101" s="76">
        <v>1500</v>
      </c>
      <c r="AG101" s="76">
        <v>2000</v>
      </c>
      <c r="AH101" s="76">
        <v>2500</v>
      </c>
      <c r="AI101" s="76">
        <v>3000</v>
      </c>
      <c r="AJ101" s="77">
        <v>3500</v>
      </c>
      <c r="AL101" s="653"/>
      <c r="AM101" s="653"/>
      <c r="AN101" s="653"/>
      <c r="AO101" s="75">
        <v>0</v>
      </c>
      <c r="AP101" s="76">
        <v>500</v>
      </c>
      <c r="AQ101" s="76">
        <v>1000</v>
      </c>
      <c r="AR101" s="76">
        <v>1500</v>
      </c>
      <c r="AS101" s="76">
        <v>2000</v>
      </c>
      <c r="AT101" s="76">
        <v>2500</v>
      </c>
      <c r="AU101" s="76">
        <v>3000</v>
      </c>
      <c r="AV101" s="77">
        <v>3500</v>
      </c>
    </row>
    <row r="102" spans="1:48">
      <c r="A102">
        <v>102</v>
      </c>
      <c r="B102" s="661" t="str">
        <f>+B9</f>
        <v>Rango de inclinación de 7° a 15°</v>
      </c>
      <c r="C102" s="659">
        <v>100</v>
      </c>
      <c r="D102" s="78" t="s">
        <v>133</v>
      </c>
      <c r="E102" s="94">
        <v>104.75</v>
      </c>
      <c r="F102" s="95">
        <v>102.06</v>
      </c>
      <c r="G102" s="95">
        <v>99.37</v>
      </c>
      <c r="H102" s="95">
        <v>96.69</v>
      </c>
      <c r="I102" s="95">
        <v>94</v>
      </c>
      <c r="J102" s="95">
        <v>91.32</v>
      </c>
      <c r="K102" s="95">
        <v>88.63</v>
      </c>
      <c r="L102" s="96">
        <v>85.95</v>
      </c>
      <c r="N102" s="661" t="str">
        <f>+N9</f>
        <v>Rango de inclinación de 7° a 15°</v>
      </c>
      <c r="O102" s="659">
        <v>100</v>
      </c>
      <c r="P102" s="78" t="s">
        <v>133</v>
      </c>
      <c r="Q102" s="94">
        <v>125.767</v>
      </c>
      <c r="R102" s="95">
        <v>126.54</v>
      </c>
      <c r="S102" s="95">
        <v>127.31</v>
      </c>
      <c r="T102" s="95">
        <v>128.09</v>
      </c>
      <c r="U102" s="95">
        <v>128.86000000000001</v>
      </c>
      <c r="V102" s="95">
        <v>129.63999999999999</v>
      </c>
      <c r="W102" s="95">
        <v>130.41</v>
      </c>
      <c r="X102" s="96">
        <v>131.19499999999999</v>
      </c>
      <c r="Z102" s="661" t="str">
        <f>+Z9</f>
        <v>Rango de inclinación de 7° a 15°</v>
      </c>
      <c r="AA102" s="659">
        <v>100</v>
      </c>
      <c r="AB102" s="78" t="s">
        <v>133</v>
      </c>
      <c r="AC102" s="94">
        <v>163.06</v>
      </c>
      <c r="AD102" s="95">
        <v>164.31</v>
      </c>
      <c r="AE102" s="95">
        <v>165.56</v>
      </c>
      <c r="AF102" s="95">
        <v>166.81</v>
      </c>
      <c r="AG102" s="95">
        <v>168.06</v>
      </c>
      <c r="AH102" s="95">
        <v>169.31</v>
      </c>
      <c r="AI102" s="95">
        <v>170.56</v>
      </c>
      <c r="AJ102" s="96">
        <v>171.81</v>
      </c>
      <c r="AL102" s="661" t="str">
        <f>+AL9</f>
        <v>Rango de inclinación de 7° a 15°</v>
      </c>
      <c r="AM102" s="659">
        <v>100</v>
      </c>
      <c r="AN102" s="78" t="s">
        <v>133</v>
      </c>
      <c r="AO102" s="94">
        <v>172.309</v>
      </c>
      <c r="AP102" s="95">
        <v>173.23</v>
      </c>
      <c r="AQ102" s="95">
        <v>174.16</v>
      </c>
      <c r="AR102" s="95">
        <v>175.09</v>
      </c>
      <c r="AS102" s="95">
        <v>176.02</v>
      </c>
      <c r="AT102" s="95">
        <v>176.95</v>
      </c>
      <c r="AU102" s="95">
        <v>177.88</v>
      </c>
      <c r="AV102" s="96">
        <v>178.81800000000001</v>
      </c>
    </row>
    <row r="103" spans="1:48" ht="15" thickBot="1">
      <c r="A103">
        <v>103</v>
      </c>
      <c r="B103" s="662"/>
      <c r="C103" s="660"/>
      <c r="D103" s="82" t="s">
        <v>136</v>
      </c>
      <c r="E103" s="97">
        <v>110.25</v>
      </c>
      <c r="F103" s="98">
        <v>108.33</v>
      </c>
      <c r="G103" s="98">
        <v>106.42</v>
      </c>
      <c r="H103" s="98">
        <v>104.5</v>
      </c>
      <c r="I103" s="98">
        <v>102.59</v>
      </c>
      <c r="J103" s="98">
        <v>100.67</v>
      </c>
      <c r="K103" s="98">
        <v>98.76</v>
      </c>
      <c r="L103" s="99">
        <v>96.85</v>
      </c>
      <c r="N103" s="662"/>
      <c r="O103" s="660"/>
      <c r="P103" s="82" t="s">
        <v>136</v>
      </c>
      <c r="Q103" s="97">
        <v>145.34200000000001</v>
      </c>
      <c r="R103" s="98">
        <v>146.15</v>
      </c>
      <c r="S103" s="98">
        <v>146.97</v>
      </c>
      <c r="T103" s="98">
        <v>147.79</v>
      </c>
      <c r="U103" s="98">
        <v>148.6</v>
      </c>
      <c r="V103" s="98">
        <v>149.41999999999999</v>
      </c>
      <c r="W103" s="98">
        <v>150.24</v>
      </c>
      <c r="X103" s="99">
        <v>151.05799999999999</v>
      </c>
      <c r="Z103" s="662"/>
      <c r="AA103" s="660"/>
      <c r="AB103" s="82" t="s">
        <v>136</v>
      </c>
      <c r="AC103" s="97">
        <v>179.15</v>
      </c>
      <c r="AD103" s="98">
        <v>179.15</v>
      </c>
      <c r="AE103" s="98">
        <v>179.15</v>
      </c>
      <c r="AF103" s="98">
        <v>179.15</v>
      </c>
      <c r="AG103" s="98">
        <v>179.15</v>
      </c>
      <c r="AH103" s="98">
        <v>179.15</v>
      </c>
      <c r="AI103" s="98">
        <v>179.15</v>
      </c>
      <c r="AJ103" s="99">
        <v>179.15</v>
      </c>
      <c r="AL103" s="662"/>
      <c r="AM103" s="660"/>
      <c r="AN103" s="82" t="s">
        <v>136</v>
      </c>
      <c r="AO103" s="97">
        <v>178.37299999999999</v>
      </c>
      <c r="AP103" s="98">
        <v>178.37</v>
      </c>
      <c r="AQ103" s="98">
        <v>178.37</v>
      </c>
      <c r="AR103" s="98">
        <v>178.37</v>
      </c>
      <c r="AS103" s="98">
        <v>178.37</v>
      </c>
      <c r="AT103" s="98">
        <v>178.37</v>
      </c>
      <c r="AU103" s="98">
        <v>178.37</v>
      </c>
      <c r="AV103" s="99">
        <v>178.37299999999999</v>
      </c>
    </row>
    <row r="104" spans="1:48">
      <c r="A104">
        <v>104</v>
      </c>
      <c r="B104" s="662"/>
      <c r="C104" s="657">
        <f>+C102+15</f>
        <v>115</v>
      </c>
      <c r="D104" s="86" t="str">
        <f>+D102</f>
        <v>48-X</v>
      </c>
      <c r="E104" s="100">
        <v>131.07</v>
      </c>
      <c r="F104" s="101">
        <v>125.43</v>
      </c>
      <c r="G104" s="101">
        <v>119.8</v>
      </c>
      <c r="H104" s="101">
        <v>114.16</v>
      </c>
      <c r="I104" s="101">
        <v>108.53</v>
      </c>
      <c r="J104" s="101">
        <v>102.89</v>
      </c>
      <c r="K104" s="101">
        <v>97.26</v>
      </c>
      <c r="L104" s="102">
        <v>91.63</v>
      </c>
      <c r="N104" s="662"/>
      <c r="O104" s="657">
        <f>+O102+15</f>
        <v>115</v>
      </c>
      <c r="P104" s="86" t="str">
        <f>+P102</f>
        <v>48-X</v>
      </c>
      <c r="Q104" s="100">
        <v>120.895</v>
      </c>
      <c r="R104" s="101">
        <v>121.88</v>
      </c>
      <c r="S104" s="101">
        <v>122.87</v>
      </c>
      <c r="T104" s="101">
        <v>123.85</v>
      </c>
      <c r="U104" s="101">
        <v>124.84</v>
      </c>
      <c r="V104" s="101">
        <v>125.83</v>
      </c>
      <c r="W104" s="101">
        <v>126.82</v>
      </c>
      <c r="X104" s="102">
        <v>127.813</v>
      </c>
      <c r="Z104" s="662"/>
      <c r="AA104" s="657">
        <f>+AA102+15</f>
        <v>115</v>
      </c>
      <c r="AB104" s="86" t="str">
        <f>+AB102</f>
        <v>48-X</v>
      </c>
      <c r="AC104" s="100">
        <v>154.47999999999999</v>
      </c>
      <c r="AD104" s="101">
        <v>156.16</v>
      </c>
      <c r="AE104" s="101">
        <v>157.84</v>
      </c>
      <c r="AF104" s="101">
        <v>159.53</v>
      </c>
      <c r="AG104" s="101">
        <v>161.21</v>
      </c>
      <c r="AH104" s="101">
        <v>162.9</v>
      </c>
      <c r="AI104" s="101">
        <v>164.58</v>
      </c>
      <c r="AJ104" s="102">
        <v>166.27</v>
      </c>
      <c r="AL104" s="662"/>
      <c r="AM104" s="657">
        <f>+AM102+15</f>
        <v>115</v>
      </c>
      <c r="AN104" s="86" t="str">
        <f>+AN102</f>
        <v>48-X</v>
      </c>
      <c r="AO104" s="100">
        <v>164.51400000000001</v>
      </c>
      <c r="AP104" s="101">
        <v>165.99</v>
      </c>
      <c r="AQ104" s="101">
        <v>167.48</v>
      </c>
      <c r="AR104" s="101">
        <v>168.96</v>
      </c>
      <c r="AS104" s="101">
        <v>170.45</v>
      </c>
      <c r="AT104" s="101">
        <v>171.93</v>
      </c>
      <c r="AU104" s="101">
        <v>173.41</v>
      </c>
      <c r="AV104" s="102">
        <v>174.90299999999999</v>
      </c>
    </row>
    <row r="105" spans="1:48" ht="15" thickBot="1">
      <c r="A105">
        <v>105</v>
      </c>
      <c r="B105" s="662"/>
      <c r="C105" s="658"/>
      <c r="D105" s="90" t="str">
        <f>+D103</f>
        <v>48-XL</v>
      </c>
      <c r="E105" s="100">
        <v>140.12</v>
      </c>
      <c r="F105" s="101">
        <v>133.86000000000001</v>
      </c>
      <c r="G105" s="101">
        <v>127.61</v>
      </c>
      <c r="H105" s="101">
        <v>121.36</v>
      </c>
      <c r="I105" s="101">
        <v>115.1</v>
      </c>
      <c r="J105" s="101">
        <v>108.85</v>
      </c>
      <c r="K105" s="101">
        <v>102.6</v>
      </c>
      <c r="L105" s="102">
        <v>96.35</v>
      </c>
      <c r="N105" s="662"/>
      <c r="O105" s="658"/>
      <c r="P105" s="90" t="str">
        <f>+P103</f>
        <v>48-XL</v>
      </c>
      <c r="Q105" s="100">
        <v>139.61099999999999</v>
      </c>
      <c r="R105" s="101">
        <v>140.72999999999999</v>
      </c>
      <c r="S105" s="101">
        <v>141.85</v>
      </c>
      <c r="T105" s="101">
        <v>142.97999999999999</v>
      </c>
      <c r="U105" s="101">
        <v>144.1</v>
      </c>
      <c r="V105" s="101">
        <v>145.22999999999999</v>
      </c>
      <c r="W105" s="101">
        <v>146.35</v>
      </c>
      <c r="X105" s="102">
        <v>147.47800000000001</v>
      </c>
      <c r="Z105" s="662"/>
      <c r="AA105" s="658"/>
      <c r="AB105" s="90" t="str">
        <f>+AB103</f>
        <v>48-XL</v>
      </c>
      <c r="AC105" s="100">
        <v>178.04</v>
      </c>
      <c r="AD105" s="101">
        <v>178.04</v>
      </c>
      <c r="AE105" s="101">
        <v>178.04</v>
      </c>
      <c r="AF105" s="101">
        <v>178.04</v>
      </c>
      <c r="AG105" s="101">
        <v>178.04</v>
      </c>
      <c r="AH105" s="101">
        <v>178.04</v>
      </c>
      <c r="AI105" s="101">
        <v>178.04</v>
      </c>
      <c r="AJ105" s="102">
        <v>178.04</v>
      </c>
      <c r="AL105" s="662"/>
      <c r="AM105" s="658"/>
      <c r="AN105" s="90" t="str">
        <f>+AN103</f>
        <v>48-XL</v>
      </c>
      <c r="AO105" s="100">
        <v>178.37299999999999</v>
      </c>
      <c r="AP105" s="101">
        <v>178.37</v>
      </c>
      <c r="AQ105" s="101">
        <v>178.37</v>
      </c>
      <c r="AR105" s="101">
        <v>178.37</v>
      </c>
      <c r="AS105" s="101">
        <v>178.37</v>
      </c>
      <c r="AT105" s="101">
        <v>178.37</v>
      </c>
      <c r="AU105" s="101">
        <v>178.37</v>
      </c>
      <c r="AV105" s="102">
        <v>178.37299999999999</v>
      </c>
    </row>
    <row r="106" spans="1:48">
      <c r="A106">
        <v>106</v>
      </c>
      <c r="B106" s="662"/>
      <c r="C106" s="659">
        <f>+C104+15</f>
        <v>130</v>
      </c>
      <c r="D106" s="78" t="s">
        <v>133</v>
      </c>
      <c r="E106" s="97">
        <v>158.46</v>
      </c>
      <c r="F106" s="98">
        <v>152.06</v>
      </c>
      <c r="G106" s="98">
        <v>145.66</v>
      </c>
      <c r="H106" s="98">
        <v>139.26</v>
      </c>
      <c r="I106" s="98">
        <v>132.87</v>
      </c>
      <c r="J106" s="98">
        <v>126.47</v>
      </c>
      <c r="K106" s="98">
        <v>120.07</v>
      </c>
      <c r="L106" s="99">
        <v>113.68</v>
      </c>
      <c r="N106" s="662"/>
      <c r="O106" s="659">
        <f>+O104+15</f>
        <v>130</v>
      </c>
      <c r="P106" s="78" t="s">
        <v>133</v>
      </c>
      <c r="Q106" s="97">
        <v>146.32400000000001</v>
      </c>
      <c r="R106" s="98">
        <v>143.09</v>
      </c>
      <c r="S106" s="98">
        <v>139.85</v>
      </c>
      <c r="T106" s="98">
        <v>136.62</v>
      </c>
      <c r="U106" s="98">
        <v>133.38999999999999</v>
      </c>
      <c r="V106" s="98">
        <v>130.15</v>
      </c>
      <c r="W106" s="98">
        <v>126.92</v>
      </c>
      <c r="X106" s="99">
        <v>123.693</v>
      </c>
      <c r="Z106" s="662"/>
      <c r="AA106" s="659">
        <f>+AA104+15</f>
        <v>130</v>
      </c>
      <c r="AB106" s="78" t="s">
        <v>133</v>
      </c>
      <c r="AC106" s="97">
        <v>144.82</v>
      </c>
      <c r="AD106" s="98">
        <v>146.96</v>
      </c>
      <c r="AE106" s="98">
        <v>149.11000000000001</v>
      </c>
      <c r="AF106" s="98">
        <v>151.26</v>
      </c>
      <c r="AG106" s="98">
        <v>153.41</v>
      </c>
      <c r="AH106" s="98">
        <v>155.56</v>
      </c>
      <c r="AI106" s="98">
        <v>157.71</v>
      </c>
      <c r="AJ106" s="99">
        <v>159.86000000000001</v>
      </c>
      <c r="AL106" s="662"/>
      <c r="AM106" s="659">
        <f>+AM104+15</f>
        <v>130</v>
      </c>
      <c r="AN106" s="78" t="s">
        <v>133</v>
      </c>
      <c r="AO106" s="97">
        <v>156.74</v>
      </c>
      <c r="AP106" s="98">
        <v>158.59</v>
      </c>
      <c r="AQ106" s="98">
        <v>160.44</v>
      </c>
      <c r="AR106" s="98">
        <v>162.29</v>
      </c>
      <c r="AS106" s="98">
        <v>164.14</v>
      </c>
      <c r="AT106" s="98">
        <v>165.99</v>
      </c>
      <c r="AU106" s="98">
        <v>167.84</v>
      </c>
      <c r="AV106" s="99">
        <v>169.7</v>
      </c>
    </row>
    <row r="107" spans="1:48" ht="15" thickBot="1">
      <c r="A107">
        <v>107</v>
      </c>
      <c r="B107" s="662"/>
      <c r="C107" s="660"/>
      <c r="D107" s="82" t="s">
        <v>136</v>
      </c>
      <c r="E107" s="97">
        <v>170.18</v>
      </c>
      <c r="F107" s="98">
        <v>163.07</v>
      </c>
      <c r="G107" s="98">
        <v>155.97</v>
      </c>
      <c r="H107" s="98">
        <v>148.86000000000001</v>
      </c>
      <c r="I107" s="98">
        <v>141.76</v>
      </c>
      <c r="J107" s="98">
        <v>134.65</v>
      </c>
      <c r="K107" s="98">
        <v>127.55</v>
      </c>
      <c r="L107" s="99">
        <v>120.45</v>
      </c>
      <c r="N107" s="662"/>
      <c r="O107" s="660"/>
      <c r="P107" s="82" t="s">
        <v>136</v>
      </c>
      <c r="Q107" s="97">
        <v>163.09899999999999</v>
      </c>
      <c r="R107" s="98">
        <v>160.36000000000001</v>
      </c>
      <c r="S107" s="98">
        <v>157.62</v>
      </c>
      <c r="T107" s="98">
        <v>154.88</v>
      </c>
      <c r="U107" s="98">
        <v>152.15</v>
      </c>
      <c r="V107" s="98">
        <v>149.41</v>
      </c>
      <c r="W107" s="98">
        <v>146.66999999999999</v>
      </c>
      <c r="X107" s="99">
        <v>143.94</v>
      </c>
      <c r="Z107" s="662"/>
      <c r="AA107" s="660"/>
      <c r="AB107" s="82" t="s">
        <v>136</v>
      </c>
      <c r="AC107" s="97">
        <v>178.04</v>
      </c>
      <c r="AD107" s="98">
        <v>178.04</v>
      </c>
      <c r="AE107" s="98">
        <v>178.04</v>
      </c>
      <c r="AF107" s="98">
        <v>178.04</v>
      </c>
      <c r="AG107" s="98">
        <v>178.04</v>
      </c>
      <c r="AH107" s="98">
        <v>178.04</v>
      </c>
      <c r="AI107" s="98">
        <v>178.04</v>
      </c>
      <c r="AJ107" s="99">
        <v>178.04</v>
      </c>
      <c r="AL107" s="662"/>
      <c r="AM107" s="660"/>
      <c r="AN107" s="82" t="s">
        <v>136</v>
      </c>
      <c r="AO107" s="97">
        <v>178.37299999999999</v>
      </c>
      <c r="AP107" s="98">
        <v>178.37</v>
      </c>
      <c r="AQ107" s="98">
        <v>178.37</v>
      </c>
      <c r="AR107" s="98">
        <v>178.37</v>
      </c>
      <c r="AS107" s="98">
        <v>178.37</v>
      </c>
      <c r="AT107" s="98">
        <v>178.37</v>
      </c>
      <c r="AU107" s="98">
        <v>178.37</v>
      </c>
      <c r="AV107" s="99">
        <v>178.37299999999999</v>
      </c>
    </row>
    <row r="108" spans="1:48">
      <c r="A108">
        <v>108</v>
      </c>
      <c r="B108" s="662"/>
      <c r="C108" s="657">
        <f>+C106+10</f>
        <v>140</v>
      </c>
      <c r="D108" s="86" t="str">
        <f>+D106</f>
        <v>48-X</v>
      </c>
      <c r="E108" s="100">
        <v>176.1</v>
      </c>
      <c r="F108" s="101">
        <v>169.21</v>
      </c>
      <c r="G108" s="101">
        <v>162.32</v>
      </c>
      <c r="H108" s="101">
        <v>155.43</v>
      </c>
      <c r="I108" s="101">
        <v>148.55000000000001</v>
      </c>
      <c r="J108" s="101">
        <v>141.66</v>
      </c>
      <c r="K108" s="101">
        <v>134.77000000000001</v>
      </c>
      <c r="L108" s="102">
        <v>127.89</v>
      </c>
      <c r="N108" s="662"/>
      <c r="O108" s="657">
        <f>+O106+10</f>
        <v>140</v>
      </c>
      <c r="P108" s="86" t="str">
        <f>+P106</f>
        <v>48-X</v>
      </c>
      <c r="Q108" s="100">
        <v>163.17699999999999</v>
      </c>
      <c r="R108" s="101">
        <v>157.13999999999999</v>
      </c>
      <c r="S108" s="101">
        <v>151.12</v>
      </c>
      <c r="T108" s="101">
        <v>145.09</v>
      </c>
      <c r="U108" s="101">
        <v>139.06</v>
      </c>
      <c r="V108" s="101">
        <v>133.03</v>
      </c>
      <c r="W108" s="101">
        <v>127</v>
      </c>
      <c r="X108" s="102">
        <v>120.97799999999999</v>
      </c>
      <c r="Z108" s="662"/>
      <c r="AA108" s="657">
        <f>+AA106+10</f>
        <v>140</v>
      </c>
      <c r="AB108" s="86" t="str">
        <f>+AB106</f>
        <v>48-X</v>
      </c>
      <c r="AC108" s="100">
        <v>138.44999999999999</v>
      </c>
      <c r="AD108" s="101">
        <v>140.88999999999999</v>
      </c>
      <c r="AE108" s="101">
        <v>143.33000000000001</v>
      </c>
      <c r="AF108" s="101">
        <v>145.77000000000001</v>
      </c>
      <c r="AG108" s="101">
        <v>148.21</v>
      </c>
      <c r="AH108" s="101">
        <v>150.65</v>
      </c>
      <c r="AI108" s="101">
        <v>153.09</v>
      </c>
      <c r="AJ108" s="102">
        <v>155.54</v>
      </c>
      <c r="AL108" s="662"/>
      <c r="AM108" s="657">
        <f>+AM106+10</f>
        <v>140</v>
      </c>
      <c r="AN108" s="86" t="str">
        <f>+AN106</f>
        <v>48-X</v>
      </c>
      <c r="AO108" s="100">
        <v>150.24799999999999</v>
      </c>
      <c r="AP108" s="101">
        <v>152.47</v>
      </c>
      <c r="AQ108" s="101">
        <v>154.69</v>
      </c>
      <c r="AR108" s="101">
        <v>156.91</v>
      </c>
      <c r="AS108" s="101">
        <v>159.13</v>
      </c>
      <c r="AT108" s="101">
        <v>161.35</v>
      </c>
      <c r="AU108" s="101">
        <v>163.58000000000001</v>
      </c>
      <c r="AV108" s="102">
        <v>165.803</v>
      </c>
    </row>
    <row r="109" spans="1:48" ht="15" thickBot="1">
      <c r="A109">
        <v>109</v>
      </c>
      <c r="B109" s="662"/>
      <c r="C109" s="658"/>
      <c r="D109" s="90" t="str">
        <f>+D107</f>
        <v>48-XL</v>
      </c>
      <c r="E109" s="100">
        <v>189.79</v>
      </c>
      <c r="F109" s="101">
        <v>182.08</v>
      </c>
      <c r="G109" s="101">
        <v>174.37</v>
      </c>
      <c r="H109" s="101">
        <v>166.66</v>
      </c>
      <c r="I109" s="101">
        <v>158.94999999999999</v>
      </c>
      <c r="J109" s="101">
        <v>151.24</v>
      </c>
      <c r="K109" s="101">
        <v>143.53</v>
      </c>
      <c r="L109" s="102">
        <v>135.82</v>
      </c>
      <c r="N109" s="662"/>
      <c r="O109" s="658"/>
      <c r="P109" s="90" t="str">
        <f>+P107</f>
        <v>48-XL</v>
      </c>
      <c r="Q109" s="100">
        <v>179.22900000000001</v>
      </c>
      <c r="R109" s="101">
        <v>173.67</v>
      </c>
      <c r="S109" s="101">
        <v>168.12</v>
      </c>
      <c r="T109" s="101">
        <v>162.57</v>
      </c>
      <c r="U109" s="101">
        <v>157.01</v>
      </c>
      <c r="V109" s="101">
        <v>151.46</v>
      </c>
      <c r="W109" s="101">
        <v>145.91</v>
      </c>
      <c r="X109" s="102">
        <v>140.36099999999999</v>
      </c>
      <c r="Z109" s="662"/>
      <c r="AA109" s="658"/>
      <c r="AB109" s="90" t="str">
        <f>+AB107</f>
        <v>48-XL</v>
      </c>
      <c r="AC109" s="100">
        <v>178.04</v>
      </c>
      <c r="AD109" s="101">
        <v>178.04</v>
      </c>
      <c r="AE109" s="101">
        <v>178.04</v>
      </c>
      <c r="AF109" s="101">
        <v>178.04</v>
      </c>
      <c r="AG109" s="101">
        <v>178.04</v>
      </c>
      <c r="AH109" s="101">
        <v>178.04</v>
      </c>
      <c r="AI109" s="101">
        <v>178.04</v>
      </c>
      <c r="AJ109" s="102">
        <v>178.04</v>
      </c>
      <c r="AL109" s="662"/>
      <c r="AM109" s="658"/>
      <c r="AN109" s="90" t="str">
        <f>+AN107</f>
        <v>48-XL</v>
      </c>
      <c r="AO109" s="100">
        <v>178.37299999999999</v>
      </c>
      <c r="AP109" s="101">
        <v>178.37</v>
      </c>
      <c r="AQ109" s="101">
        <v>178.37</v>
      </c>
      <c r="AR109" s="101">
        <v>178.37</v>
      </c>
      <c r="AS109" s="101">
        <v>178.37</v>
      </c>
      <c r="AT109" s="101">
        <v>178.37</v>
      </c>
      <c r="AU109" s="101">
        <v>178.37</v>
      </c>
      <c r="AV109" s="102">
        <v>178.37299999999999</v>
      </c>
    </row>
    <row r="110" spans="1:48">
      <c r="A110">
        <v>110</v>
      </c>
      <c r="B110" s="662"/>
      <c r="C110" s="659">
        <f>+C108+10</f>
        <v>150</v>
      </c>
      <c r="D110" s="78" t="s">
        <v>133</v>
      </c>
      <c r="E110" s="97">
        <v>194.55</v>
      </c>
      <c r="F110" s="98">
        <v>187.07</v>
      </c>
      <c r="G110" s="98">
        <v>179.59</v>
      </c>
      <c r="H110" s="98">
        <v>172.11</v>
      </c>
      <c r="I110" s="98">
        <v>164.63</v>
      </c>
      <c r="J110" s="98">
        <v>157.15</v>
      </c>
      <c r="K110" s="98">
        <v>149.66999999999999</v>
      </c>
      <c r="L110" s="99">
        <v>142.19</v>
      </c>
      <c r="N110" s="662"/>
      <c r="O110" s="659">
        <f>+O108+10</f>
        <v>150</v>
      </c>
      <c r="P110" s="78" t="s">
        <v>133</v>
      </c>
      <c r="Q110" s="97">
        <v>179.67099999999999</v>
      </c>
      <c r="R110" s="98">
        <v>172.69</v>
      </c>
      <c r="S110" s="98">
        <v>165.71</v>
      </c>
      <c r="T110" s="98">
        <v>158.72999999999999</v>
      </c>
      <c r="U110" s="98">
        <v>151.75</v>
      </c>
      <c r="V110" s="98">
        <v>144.77000000000001</v>
      </c>
      <c r="W110" s="98">
        <v>137.79</v>
      </c>
      <c r="X110" s="99">
        <v>130.81</v>
      </c>
      <c r="Z110" s="662"/>
      <c r="AA110" s="659">
        <f>+AA108+10</f>
        <v>150</v>
      </c>
      <c r="AB110" s="78" t="s">
        <v>133</v>
      </c>
      <c r="AC110" s="97">
        <v>137.49</v>
      </c>
      <c r="AD110" s="98">
        <v>139.30000000000001</v>
      </c>
      <c r="AE110" s="98">
        <v>141.12</v>
      </c>
      <c r="AF110" s="98">
        <v>142.94</v>
      </c>
      <c r="AG110" s="98">
        <v>144.75</v>
      </c>
      <c r="AH110" s="98">
        <v>146.57</v>
      </c>
      <c r="AI110" s="98">
        <v>148.38999999999999</v>
      </c>
      <c r="AJ110" s="99">
        <v>150.21</v>
      </c>
      <c r="AL110" s="662"/>
      <c r="AM110" s="659">
        <f>+AM108+10</f>
        <v>150</v>
      </c>
      <c r="AN110" s="78" t="s">
        <v>133</v>
      </c>
      <c r="AO110" s="97">
        <v>145.119</v>
      </c>
      <c r="AP110" s="98">
        <v>147.51</v>
      </c>
      <c r="AQ110" s="98">
        <v>149.91</v>
      </c>
      <c r="AR110" s="98">
        <v>152.31</v>
      </c>
      <c r="AS110" s="98">
        <v>154.71</v>
      </c>
      <c r="AT110" s="98">
        <v>157.11000000000001</v>
      </c>
      <c r="AU110" s="98">
        <v>159.5</v>
      </c>
      <c r="AV110" s="99">
        <v>161.90799999999999</v>
      </c>
    </row>
    <row r="111" spans="1:48" ht="15" thickBot="1">
      <c r="A111">
        <v>111</v>
      </c>
      <c r="B111" s="662"/>
      <c r="C111" s="660"/>
      <c r="D111" s="82" t="s">
        <v>136</v>
      </c>
      <c r="E111" s="97">
        <v>210.36</v>
      </c>
      <c r="F111" s="98">
        <v>202.18</v>
      </c>
      <c r="G111" s="98">
        <v>194</v>
      </c>
      <c r="H111" s="98">
        <v>185.82</v>
      </c>
      <c r="I111" s="98">
        <v>177.64</v>
      </c>
      <c r="J111" s="98">
        <v>169.46</v>
      </c>
      <c r="K111" s="98">
        <v>161.28</v>
      </c>
      <c r="L111" s="99">
        <v>153.1</v>
      </c>
      <c r="N111" s="662"/>
      <c r="O111" s="660"/>
      <c r="P111" s="82" t="s">
        <v>136</v>
      </c>
      <c r="Q111" s="97">
        <v>196.81200000000001</v>
      </c>
      <c r="R111" s="98">
        <v>188.95</v>
      </c>
      <c r="S111" s="98">
        <v>181.1</v>
      </c>
      <c r="T111" s="98">
        <v>173.24</v>
      </c>
      <c r="U111" s="98">
        <v>165.39</v>
      </c>
      <c r="V111" s="98">
        <v>157.54</v>
      </c>
      <c r="W111" s="98">
        <v>149.68</v>
      </c>
      <c r="X111" s="99">
        <v>141.83199999999999</v>
      </c>
      <c r="Z111" s="662"/>
      <c r="AA111" s="660"/>
      <c r="AB111" s="82" t="s">
        <v>136</v>
      </c>
      <c r="AC111" s="97">
        <v>178.04</v>
      </c>
      <c r="AD111" s="98">
        <v>178.04</v>
      </c>
      <c r="AE111" s="98">
        <v>178.04</v>
      </c>
      <c r="AF111" s="98">
        <v>178.04</v>
      </c>
      <c r="AG111" s="98">
        <v>178.04</v>
      </c>
      <c r="AH111" s="98">
        <v>178.04</v>
      </c>
      <c r="AI111" s="98">
        <v>178.04</v>
      </c>
      <c r="AJ111" s="99">
        <v>178.04</v>
      </c>
      <c r="AL111" s="662"/>
      <c r="AM111" s="660"/>
      <c r="AN111" s="82" t="s">
        <v>136</v>
      </c>
      <c r="AO111" s="97">
        <v>178.37299999999999</v>
      </c>
      <c r="AP111" s="98">
        <v>178.37</v>
      </c>
      <c r="AQ111" s="98">
        <v>178.37</v>
      </c>
      <c r="AR111" s="98">
        <v>178.37</v>
      </c>
      <c r="AS111" s="98">
        <v>178.37</v>
      </c>
      <c r="AT111" s="98">
        <v>178.37</v>
      </c>
      <c r="AU111" s="98">
        <v>178.37</v>
      </c>
      <c r="AV111" s="99">
        <v>178.37299999999999</v>
      </c>
    </row>
    <row r="112" spans="1:48">
      <c r="A112">
        <v>112</v>
      </c>
      <c r="B112" s="662"/>
      <c r="C112" s="657">
        <f>+C110+10</f>
        <v>160</v>
      </c>
      <c r="D112" s="86" t="str">
        <f>+D110</f>
        <v>48-X</v>
      </c>
      <c r="E112" s="100">
        <v>212.5</v>
      </c>
      <c r="F112" s="101">
        <v>204.6</v>
      </c>
      <c r="G112" s="101">
        <v>196.71</v>
      </c>
      <c r="H112" s="101">
        <v>188.82</v>
      </c>
      <c r="I112" s="101">
        <v>180.92</v>
      </c>
      <c r="J112" s="101">
        <v>173.03</v>
      </c>
      <c r="K112" s="101">
        <v>165.14</v>
      </c>
      <c r="L112" s="102">
        <v>157.25</v>
      </c>
      <c r="N112" s="662"/>
      <c r="O112" s="657">
        <f>+O110+10</f>
        <v>160</v>
      </c>
      <c r="P112" s="86" t="str">
        <f>+P110</f>
        <v>48-X</v>
      </c>
      <c r="Q112" s="100">
        <v>190.886</v>
      </c>
      <c r="R112" s="101">
        <v>184.23</v>
      </c>
      <c r="S112" s="101">
        <v>177.58</v>
      </c>
      <c r="T112" s="101">
        <v>170.93</v>
      </c>
      <c r="U112" s="101">
        <v>164.28</v>
      </c>
      <c r="V112" s="101">
        <v>157.63</v>
      </c>
      <c r="W112" s="101">
        <v>150.97999999999999</v>
      </c>
      <c r="X112" s="102">
        <v>144.334</v>
      </c>
      <c r="Z112" s="662"/>
      <c r="AA112" s="657">
        <f>+AA110+10</f>
        <v>160</v>
      </c>
      <c r="AB112" s="86" t="str">
        <f>+AB110</f>
        <v>48-X</v>
      </c>
      <c r="AC112" s="100">
        <v>147.38999999999999</v>
      </c>
      <c r="AD112" s="101">
        <v>147.02000000000001</v>
      </c>
      <c r="AE112" s="101">
        <v>146.65</v>
      </c>
      <c r="AF112" s="101">
        <v>146.28</v>
      </c>
      <c r="AG112" s="101">
        <v>145.91999999999999</v>
      </c>
      <c r="AH112" s="101">
        <v>145.55000000000001</v>
      </c>
      <c r="AI112" s="101">
        <v>145.18</v>
      </c>
      <c r="AJ112" s="102">
        <v>144.82</v>
      </c>
      <c r="AL112" s="662"/>
      <c r="AM112" s="657">
        <f>+AM110+10</f>
        <v>160</v>
      </c>
      <c r="AN112" s="86" t="str">
        <f>+AN110</f>
        <v>48-X</v>
      </c>
      <c r="AO112" s="100">
        <v>139.93899999999999</v>
      </c>
      <c r="AP112" s="101">
        <v>145.38999999999999</v>
      </c>
      <c r="AQ112" s="101">
        <v>150.85</v>
      </c>
      <c r="AR112" s="101">
        <v>156.30000000000001</v>
      </c>
      <c r="AS112" s="101">
        <v>161.76</v>
      </c>
      <c r="AT112" s="101">
        <v>167.22</v>
      </c>
      <c r="AU112" s="101">
        <v>172.67</v>
      </c>
      <c r="AV112" s="102">
        <v>178.136</v>
      </c>
    </row>
    <row r="113" spans="1:48" ht="15" thickBot="1">
      <c r="A113">
        <v>113</v>
      </c>
      <c r="B113" s="662"/>
      <c r="C113" s="658"/>
      <c r="D113" s="90" t="str">
        <f>+D111</f>
        <v>48-XL</v>
      </c>
      <c r="E113" s="100">
        <v>230.58</v>
      </c>
      <c r="F113" s="101">
        <v>221.75</v>
      </c>
      <c r="G113" s="101">
        <v>212.92</v>
      </c>
      <c r="H113" s="101">
        <v>204.1</v>
      </c>
      <c r="I113" s="101">
        <v>195.27</v>
      </c>
      <c r="J113" s="101">
        <v>186.45</v>
      </c>
      <c r="K113" s="101">
        <v>177.62</v>
      </c>
      <c r="L113" s="102">
        <v>168.8</v>
      </c>
      <c r="N113" s="662"/>
      <c r="O113" s="658"/>
      <c r="P113" s="90" t="str">
        <f>+P111</f>
        <v>48-XL</v>
      </c>
      <c r="Q113" s="100">
        <v>218.298</v>
      </c>
      <c r="R113" s="101">
        <v>209.66</v>
      </c>
      <c r="S113" s="101">
        <v>201.04</v>
      </c>
      <c r="T113" s="101">
        <v>192.41</v>
      </c>
      <c r="U113" s="101">
        <v>183.78</v>
      </c>
      <c r="V113" s="101">
        <v>175.15</v>
      </c>
      <c r="W113" s="101">
        <v>166.52</v>
      </c>
      <c r="X113" s="102">
        <v>157.89599999999999</v>
      </c>
      <c r="Z113" s="662"/>
      <c r="AA113" s="658"/>
      <c r="AB113" s="90" t="str">
        <f>+AB111</f>
        <v>48-XL</v>
      </c>
      <c r="AC113" s="100">
        <v>188.92</v>
      </c>
      <c r="AD113" s="101">
        <v>187.36</v>
      </c>
      <c r="AE113" s="101">
        <v>185.81</v>
      </c>
      <c r="AF113" s="101">
        <v>184.25</v>
      </c>
      <c r="AG113" s="101">
        <v>182.7</v>
      </c>
      <c r="AH113" s="101">
        <v>181.14</v>
      </c>
      <c r="AI113" s="101">
        <v>179.59</v>
      </c>
      <c r="AJ113" s="102">
        <v>178.04</v>
      </c>
      <c r="AL113" s="662"/>
      <c r="AM113" s="658"/>
      <c r="AN113" s="90" t="str">
        <f>+AN111</f>
        <v>48-XL</v>
      </c>
      <c r="AO113" s="100">
        <v>178.37299999999999</v>
      </c>
      <c r="AP113" s="101">
        <v>178.37</v>
      </c>
      <c r="AQ113" s="101">
        <v>178.37</v>
      </c>
      <c r="AR113" s="101">
        <v>178.37</v>
      </c>
      <c r="AS113" s="101">
        <v>178.37</v>
      </c>
      <c r="AT113" s="101">
        <v>178.37</v>
      </c>
      <c r="AU113" s="101">
        <v>178.37</v>
      </c>
      <c r="AV113" s="102">
        <v>178.37299999999999</v>
      </c>
    </row>
    <row r="114" spans="1:48">
      <c r="A114">
        <v>114</v>
      </c>
      <c r="B114" s="662"/>
      <c r="C114" s="659">
        <f>+C112+10</f>
        <v>170</v>
      </c>
      <c r="D114" s="78" t="s">
        <v>133</v>
      </c>
      <c r="E114" s="97">
        <v>229.8</v>
      </c>
      <c r="F114" s="98">
        <v>221.44</v>
      </c>
      <c r="G114" s="98">
        <v>213.08</v>
      </c>
      <c r="H114" s="98">
        <v>204.72</v>
      </c>
      <c r="I114" s="98">
        <v>196.36</v>
      </c>
      <c r="J114" s="98">
        <v>188</v>
      </c>
      <c r="K114" s="98">
        <v>179.64</v>
      </c>
      <c r="L114" s="99">
        <v>171.28</v>
      </c>
      <c r="N114" s="662"/>
      <c r="O114" s="659">
        <f>+O112+10</f>
        <v>170</v>
      </c>
      <c r="P114" s="78" t="s">
        <v>133</v>
      </c>
      <c r="Q114" s="97">
        <v>201.72399999999999</v>
      </c>
      <c r="R114" s="98">
        <v>195.6</v>
      </c>
      <c r="S114" s="98">
        <v>189.48</v>
      </c>
      <c r="T114" s="98">
        <v>183.36</v>
      </c>
      <c r="U114" s="98">
        <v>177.24</v>
      </c>
      <c r="V114" s="98">
        <v>171.11</v>
      </c>
      <c r="W114" s="98">
        <v>164.99</v>
      </c>
      <c r="X114" s="99">
        <v>158.87799999999999</v>
      </c>
      <c r="Z114" s="662"/>
      <c r="AA114" s="659">
        <f>+AA112+10</f>
        <v>170</v>
      </c>
      <c r="AB114" s="78" t="s">
        <v>133</v>
      </c>
      <c r="AC114" s="97">
        <v>157.88999999999999</v>
      </c>
      <c r="AD114" s="98">
        <v>155.41</v>
      </c>
      <c r="AE114" s="98">
        <v>152.93</v>
      </c>
      <c r="AF114" s="98">
        <v>150.46</v>
      </c>
      <c r="AG114" s="98">
        <v>147.97999999999999</v>
      </c>
      <c r="AH114" s="98">
        <v>145.51</v>
      </c>
      <c r="AI114" s="98">
        <v>143.03</v>
      </c>
      <c r="AJ114" s="99">
        <v>140.56</v>
      </c>
      <c r="AL114" s="662"/>
      <c r="AM114" s="659">
        <f>+AM112+10</f>
        <v>170</v>
      </c>
      <c r="AN114" s="78" t="s">
        <v>133</v>
      </c>
      <c r="AO114" s="97">
        <v>138.24799999999999</v>
      </c>
      <c r="AP114" s="98">
        <v>140.15</v>
      </c>
      <c r="AQ114" s="98">
        <v>142.05000000000001</v>
      </c>
      <c r="AR114" s="98">
        <v>143.94999999999999</v>
      </c>
      <c r="AS114" s="98">
        <v>145.85</v>
      </c>
      <c r="AT114" s="98">
        <v>147.75</v>
      </c>
      <c r="AU114" s="98">
        <v>149.66</v>
      </c>
      <c r="AV114" s="99">
        <v>151.56299999999999</v>
      </c>
    </row>
    <row r="115" spans="1:48" ht="15" thickBot="1">
      <c r="A115">
        <v>115</v>
      </c>
      <c r="B115" s="662"/>
      <c r="C115" s="660"/>
      <c r="D115" s="82" t="s">
        <v>136</v>
      </c>
      <c r="E115" s="97">
        <v>238.04</v>
      </c>
      <c r="F115" s="98">
        <v>230.37</v>
      </c>
      <c r="G115" s="98">
        <v>222.71</v>
      </c>
      <c r="H115" s="98">
        <v>215.05</v>
      </c>
      <c r="I115" s="98">
        <v>207.39</v>
      </c>
      <c r="J115" s="98">
        <v>199.73</v>
      </c>
      <c r="K115" s="98">
        <v>192.07</v>
      </c>
      <c r="L115" s="99">
        <v>184.41</v>
      </c>
      <c r="N115" s="662"/>
      <c r="O115" s="660"/>
      <c r="P115" s="82" t="s">
        <v>136</v>
      </c>
      <c r="Q115" s="97">
        <v>236.392</v>
      </c>
      <c r="R115" s="98">
        <v>227.36</v>
      </c>
      <c r="S115" s="98">
        <v>218.33</v>
      </c>
      <c r="T115" s="98">
        <v>209.31</v>
      </c>
      <c r="U115" s="98">
        <v>200.28</v>
      </c>
      <c r="V115" s="98">
        <v>191.26</v>
      </c>
      <c r="W115" s="98">
        <v>182.23</v>
      </c>
      <c r="X115" s="99">
        <v>173.209</v>
      </c>
      <c r="Z115" s="662"/>
      <c r="AA115" s="660"/>
      <c r="AB115" s="82" t="s">
        <v>136</v>
      </c>
      <c r="AC115" s="97">
        <v>203.14</v>
      </c>
      <c r="AD115" s="98">
        <v>199.55</v>
      </c>
      <c r="AE115" s="98">
        <v>195.96</v>
      </c>
      <c r="AF115" s="98">
        <v>192.38</v>
      </c>
      <c r="AG115" s="98">
        <v>188.79</v>
      </c>
      <c r="AH115" s="98">
        <v>185.21</v>
      </c>
      <c r="AI115" s="98">
        <v>181.62</v>
      </c>
      <c r="AJ115" s="99">
        <v>178.04</v>
      </c>
      <c r="AL115" s="662"/>
      <c r="AM115" s="660"/>
      <c r="AN115" s="82" t="s">
        <v>136</v>
      </c>
      <c r="AO115" s="97">
        <v>178.37299999999999</v>
      </c>
      <c r="AP115" s="98">
        <v>178.37</v>
      </c>
      <c r="AQ115" s="98">
        <v>178.37</v>
      </c>
      <c r="AR115" s="98">
        <v>178.37</v>
      </c>
      <c r="AS115" s="98">
        <v>178.37</v>
      </c>
      <c r="AT115" s="98">
        <v>178.37</v>
      </c>
      <c r="AU115" s="98">
        <v>178.37</v>
      </c>
      <c r="AV115" s="99">
        <v>178.37299999999999</v>
      </c>
    </row>
    <row r="116" spans="1:48">
      <c r="A116">
        <v>116</v>
      </c>
      <c r="B116" s="662"/>
      <c r="C116" s="657">
        <f>+C114+10</f>
        <v>180</v>
      </c>
      <c r="D116" s="86" t="str">
        <f>+D114</f>
        <v>48-X</v>
      </c>
      <c r="E116" s="100">
        <v>238.37</v>
      </c>
      <c r="F116" s="101">
        <v>230.89</v>
      </c>
      <c r="G116" s="101">
        <v>223.42</v>
      </c>
      <c r="H116" s="101">
        <v>215.95</v>
      </c>
      <c r="I116" s="101">
        <v>208.48</v>
      </c>
      <c r="J116" s="101">
        <v>201.01</v>
      </c>
      <c r="K116" s="101">
        <v>193.54</v>
      </c>
      <c r="L116" s="102">
        <v>186.07</v>
      </c>
      <c r="N116" s="662"/>
      <c r="O116" s="657">
        <f>+O114+10</f>
        <v>180</v>
      </c>
      <c r="P116" s="86" t="str">
        <f>+P114</f>
        <v>48-X</v>
      </c>
      <c r="Q116" s="100">
        <v>212.845</v>
      </c>
      <c r="R116" s="101">
        <v>207.2</v>
      </c>
      <c r="S116" s="101">
        <v>201.55</v>
      </c>
      <c r="T116" s="101">
        <v>195.91</v>
      </c>
      <c r="U116" s="101">
        <v>190.26</v>
      </c>
      <c r="V116" s="101">
        <v>184.62</v>
      </c>
      <c r="W116" s="101">
        <v>178.97</v>
      </c>
      <c r="X116" s="102">
        <v>173.33099999999999</v>
      </c>
      <c r="Z116" s="662"/>
      <c r="AA116" s="657">
        <f>+AA114+10</f>
        <v>180</v>
      </c>
      <c r="AB116" s="86" t="str">
        <f>+AB114</f>
        <v>48-X</v>
      </c>
      <c r="AC116" s="100">
        <v>167.29</v>
      </c>
      <c r="AD116" s="101">
        <v>162.71</v>
      </c>
      <c r="AE116" s="101">
        <v>158.13</v>
      </c>
      <c r="AF116" s="101">
        <v>153.55000000000001</v>
      </c>
      <c r="AG116" s="101">
        <v>148.97</v>
      </c>
      <c r="AH116" s="101">
        <v>144.38999999999999</v>
      </c>
      <c r="AI116" s="101">
        <v>139.81</v>
      </c>
      <c r="AJ116" s="102">
        <v>135.22999999999999</v>
      </c>
      <c r="AL116" s="662"/>
      <c r="AM116" s="657">
        <f>+AM114+10</f>
        <v>180</v>
      </c>
      <c r="AN116" s="86" t="str">
        <f>+AN114</f>
        <v>48-X</v>
      </c>
      <c r="AO116" s="87" t="s">
        <v>1122</v>
      </c>
      <c r="AP116" s="88" t="s">
        <v>1122</v>
      </c>
      <c r="AQ116" s="101">
        <v>147.44999999999999</v>
      </c>
      <c r="AR116" s="101">
        <v>147.5</v>
      </c>
      <c r="AS116" s="101">
        <v>147.54</v>
      </c>
      <c r="AT116" s="101">
        <v>147.59</v>
      </c>
      <c r="AU116" s="101">
        <v>147.63999999999999</v>
      </c>
      <c r="AV116" s="102">
        <v>147.69</v>
      </c>
    </row>
    <row r="117" spans="1:48" ht="15" thickBot="1">
      <c r="A117">
        <v>117</v>
      </c>
      <c r="B117" s="662"/>
      <c r="C117" s="658"/>
      <c r="D117" s="90" t="str">
        <f>+D115</f>
        <v>48-XL</v>
      </c>
      <c r="E117" s="100">
        <v>237.94</v>
      </c>
      <c r="F117" s="101">
        <v>232.64</v>
      </c>
      <c r="G117" s="101">
        <v>227.34</v>
      </c>
      <c r="H117" s="101">
        <v>222.04</v>
      </c>
      <c r="I117" s="101">
        <v>216.74</v>
      </c>
      <c r="J117" s="101">
        <v>211.44</v>
      </c>
      <c r="K117" s="101">
        <v>206.14</v>
      </c>
      <c r="L117" s="102">
        <v>200.85</v>
      </c>
      <c r="N117" s="662"/>
      <c r="O117" s="658"/>
      <c r="P117" s="90" t="str">
        <f>+P115</f>
        <v>48-XL</v>
      </c>
      <c r="Q117" s="100">
        <v>237.90799999999999</v>
      </c>
      <c r="R117" s="101">
        <v>230.98</v>
      </c>
      <c r="S117" s="101">
        <v>224.06</v>
      </c>
      <c r="T117" s="101">
        <v>217.14</v>
      </c>
      <c r="U117" s="101">
        <v>210.22</v>
      </c>
      <c r="V117" s="101">
        <v>203.3</v>
      </c>
      <c r="W117" s="101">
        <v>196.38</v>
      </c>
      <c r="X117" s="102">
        <v>189.46700000000001</v>
      </c>
      <c r="Z117" s="662"/>
      <c r="AA117" s="658"/>
      <c r="AB117" s="90" t="str">
        <f>+AB115</f>
        <v>48-XL</v>
      </c>
      <c r="AC117" s="100">
        <v>214.31</v>
      </c>
      <c r="AD117" s="101">
        <v>209.12</v>
      </c>
      <c r="AE117" s="101">
        <v>203.94</v>
      </c>
      <c r="AF117" s="101">
        <v>198.76</v>
      </c>
      <c r="AG117" s="101">
        <v>193.58</v>
      </c>
      <c r="AH117" s="101">
        <v>188.4</v>
      </c>
      <c r="AI117" s="101">
        <v>183.22</v>
      </c>
      <c r="AJ117" s="102">
        <v>178.04</v>
      </c>
      <c r="AL117" s="662"/>
      <c r="AM117" s="658"/>
      <c r="AN117" s="90" t="str">
        <f>+AN115</f>
        <v>48-XL</v>
      </c>
      <c r="AO117" s="100">
        <v>190.63800000000001</v>
      </c>
      <c r="AP117" s="101">
        <v>188.88</v>
      </c>
      <c r="AQ117" s="101">
        <v>187.13</v>
      </c>
      <c r="AR117" s="101">
        <v>185.38</v>
      </c>
      <c r="AS117" s="101">
        <v>183.62</v>
      </c>
      <c r="AT117" s="101">
        <v>181.87</v>
      </c>
      <c r="AU117" s="101">
        <v>180.12</v>
      </c>
      <c r="AV117" s="102">
        <v>178.37299999999999</v>
      </c>
    </row>
    <row r="118" spans="1:48">
      <c r="A118">
        <v>118</v>
      </c>
      <c r="B118" s="662"/>
      <c r="C118" s="659">
        <f>+C116+10</f>
        <v>190</v>
      </c>
      <c r="D118" s="78" t="s">
        <v>133</v>
      </c>
      <c r="E118" s="97">
        <v>237.5</v>
      </c>
      <c r="F118" s="98">
        <v>232.24</v>
      </c>
      <c r="G118" s="98">
        <v>226.98</v>
      </c>
      <c r="H118" s="98">
        <v>221.72</v>
      </c>
      <c r="I118" s="98">
        <v>216.46</v>
      </c>
      <c r="J118" s="98">
        <v>211.2</v>
      </c>
      <c r="K118" s="98">
        <v>205.94</v>
      </c>
      <c r="L118" s="99">
        <v>200.68</v>
      </c>
      <c r="N118" s="662"/>
      <c r="O118" s="659">
        <f>+O116+10</f>
        <v>190</v>
      </c>
      <c r="P118" s="78" t="s">
        <v>133</v>
      </c>
      <c r="Q118" s="97">
        <v>221.96799999999999</v>
      </c>
      <c r="R118" s="98">
        <v>216.49</v>
      </c>
      <c r="S118" s="98">
        <v>211.02</v>
      </c>
      <c r="T118" s="98">
        <v>205.55</v>
      </c>
      <c r="U118" s="98">
        <v>200.07</v>
      </c>
      <c r="V118" s="98">
        <v>194.6</v>
      </c>
      <c r="W118" s="98">
        <v>189.13</v>
      </c>
      <c r="X118" s="99">
        <v>183.66</v>
      </c>
      <c r="Z118" s="662"/>
      <c r="AA118" s="659">
        <f>+AA116+10</f>
        <v>190</v>
      </c>
      <c r="AB118" s="78" t="s">
        <v>133</v>
      </c>
      <c r="AC118" s="97">
        <v>177.87</v>
      </c>
      <c r="AD118" s="98">
        <v>172.6</v>
      </c>
      <c r="AE118" s="98">
        <v>167.33</v>
      </c>
      <c r="AF118" s="98">
        <v>162.06</v>
      </c>
      <c r="AG118" s="98">
        <v>156.79</v>
      </c>
      <c r="AH118" s="98">
        <v>151.52000000000001</v>
      </c>
      <c r="AI118" s="98">
        <v>146.25</v>
      </c>
      <c r="AJ118" s="99">
        <v>140.97999999999999</v>
      </c>
      <c r="AL118" s="662"/>
      <c r="AM118" s="659">
        <f>+AM116+10</f>
        <v>190</v>
      </c>
      <c r="AN118" s="78" t="s">
        <v>133</v>
      </c>
      <c r="AO118" s="83" t="s">
        <v>1122</v>
      </c>
      <c r="AP118" s="84" t="s">
        <v>1122</v>
      </c>
      <c r="AQ118" s="84" t="s">
        <v>1122</v>
      </c>
      <c r="AR118" s="84" t="s">
        <v>1122</v>
      </c>
      <c r="AS118" s="98">
        <v>148.77000000000001</v>
      </c>
      <c r="AT118" s="98">
        <v>147.11000000000001</v>
      </c>
      <c r="AU118" s="98">
        <v>145.46</v>
      </c>
      <c r="AV118" s="99">
        <v>143.80600000000001</v>
      </c>
    </row>
    <row r="119" spans="1:48" ht="15" thickBot="1">
      <c r="A119">
        <v>119</v>
      </c>
      <c r="B119" s="662"/>
      <c r="C119" s="660"/>
      <c r="D119" s="82" t="s">
        <v>136</v>
      </c>
      <c r="E119" s="97">
        <v>237.07</v>
      </c>
      <c r="F119" s="98">
        <v>234.23</v>
      </c>
      <c r="G119" s="98">
        <v>231.4</v>
      </c>
      <c r="H119" s="98">
        <v>228.57</v>
      </c>
      <c r="I119" s="98">
        <v>225.73</v>
      </c>
      <c r="J119" s="98">
        <v>222.9</v>
      </c>
      <c r="K119" s="98">
        <v>220.07</v>
      </c>
      <c r="L119" s="99">
        <v>217.24</v>
      </c>
      <c r="N119" s="662"/>
      <c r="O119" s="660"/>
      <c r="P119" s="82" t="s">
        <v>136</v>
      </c>
      <c r="Q119" s="97">
        <v>237.02099999999999</v>
      </c>
      <c r="R119" s="98">
        <v>232.37</v>
      </c>
      <c r="S119" s="98">
        <v>227.73</v>
      </c>
      <c r="T119" s="98">
        <v>223.09</v>
      </c>
      <c r="U119" s="98">
        <v>218.44</v>
      </c>
      <c r="V119" s="98">
        <v>213.8</v>
      </c>
      <c r="W119" s="98">
        <v>209.16</v>
      </c>
      <c r="X119" s="99">
        <v>204.518</v>
      </c>
      <c r="Z119" s="662"/>
      <c r="AA119" s="660"/>
      <c r="AB119" s="82" t="s">
        <v>136</v>
      </c>
      <c r="AC119" s="97">
        <v>225.91</v>
      </c>
      <c r="AD119" s="98">
        <v>219.61</v>
      </c>
      <c r="AE119" s="98">
        <v>213.31</v>
      </c>
      <c r="AF119" s="98">
        <v>207.01</v>
      </c>
      <c r="AG119" s="98">
        <v>200.72</v>
      </c>
      <c r="AH119" s="98">
        <v>194.42</v>
      </c>
      <c r="AI119" s="98">
        <v>188.12</v>
      </c>
      <c r="AJ119" s="99">
        <v>181.83</v>
      </c>
      <c r="AL119" s="662"/>
      <c r="AM119" s="660"/>
      <c r="AN119" s="82" t="s">
        <v>136</v>
      </c>
      <c r="AO119" s="97">
        <v>201.71600000000001</v>
      </c>
      <c r="AP119" s="98">
        <v>198.38</v>
      </c>
      <c r="AQ119" s="98">
        <v>195.04</v>
      </c>
      <c r="AR119" s="98">
        <v>191.71</v>
      </c>
      <c r="AS119" s="98">
        <v>188.37</v>
      </c>
      <c r="AT119" s="98">
        <v>185.04</v>
      </c>
      <c r="AU119" s="98">
        <v>181.7</v>
      </c>
      <c r="AV119" s="99">
        <v>178.37299999999999</v>
      </c>
    </row>
    <row r="120" spans="1:48">
      <c r="A120">
        <v>120</v>
      </c>
      <c r="B120" s="662"/>
      <c r="C120" s="657">
        <f>+C118+10</f>
        <v>200</v>
      </c>
      <c r="D120" s="86" t="str">
        <f>+D118</f>
        <v>48-X</v>
      </c>
      <c r="E120" s="100">
        <v>234.09</v>
      </c>
      <c r="F120" s="101">
        <v>231.31</v>
      </c>
      <c r="G120" s="101">
        <v>228.54</v>
      </c>
      <c r="H120" s="101">
        <v>225.76</v>
      </c>
      <c r="I120" s="101">
        <v>222.99</v>
      </c>
      <c r="J120" s="101">
        <v>220.21</v>
      </c>
      <c r="K120" s="101">
        <v>217.44</v>
      </c>
      <c r="L120" s="102">
        <v>214.67</v>
      </c>
      <c r="N120" s="662"/>
      <c r="O120" s="657">
        <f>+O118+10</f>
        <v>200</v>
      </c>
      <c r="P120" s="86" t="str">
        <f>+P118</f>
        <v>48-X</v>
      </c>
      <c r="Q120" s="100">
        <v>228.97499999999999</v>
      </c>
      <c r="R120" s="101">
        <v>223.78</v>
      </c>
      <c r="S120" s="101">
        <v>218.6</v>
      </c>
      <c r="T120" s="101">
        <v>213.41</v>
      </c>
      <c r="U120" s="101">
        <v>208.22</v>
      </c>
      <c r="V120" s="101">
        <v>203.04</v>
      </c>
      <c r="W120" s="101">
        <v>197.85</v>
      </c>
      <c r="X120" s="102">
        <v>192.667</v>
      </c>
      <c r="Z120" s="662"/>
      <c r="AA120" s="657">
        <f>+AA118+10</f>
        <v>200</v>
      </c>
      <c r="AB120" s="86" t="str">
        <f>+AB118</f>
        <v>48-X</v>
      </c>
      <c r="AC120" s="87" t="s">
        <v>1122</v>
      </c>
      <c r="AD120" s="88" t="s">
        <v>1122</v>
      </c>
      <c r="AE120" s="101">
        <v>174.87</v>
      </c>
      <c r="AF120" s="101">
        <v>169.9</v>
      </c>
      <c r="AG120" s="101">
        <v>164.93</v>
      </c>
      <c r="AH120" s="101">
        <v>159.96</v>
      </c>
      <c r="AI120" s="101">
        <v>154.99</v>
      </c>
      <c r="AJ120" s="102">
        <v>150.02000000000001</v>
      </c>
      <c r="AL120" s="662"/>
      <c r="AM120" s="657">
        <f>+AM118+10</f>
        <v>200</v>
      </c>
      <c r="AN120" s="86" t="str">
        <f>+AN118</f>
        <v>48-X</v>
      </c>
      <c r="AO120" s="87" t="s">
        <v>1122</v>
      </c>
      <c r="AP120" s="88" t="s">
        <v>1122</v>
      </c>
      <c r="AQ120" s="88" t="s">
        <v>1122</v>
      </c>
      <c r="AR120" s="88" t="s">
        <v>1122</v>
      </c>
      <c r="AS120" s="88" t="s">
        <v>1122</v>
      </c>
      <c r="AT120" s="88" t="s">
        <v>1122</v>
      </c>
      <c r="AU120" s="101">
        <v>142.38999999999999</v>
      </c>
      <c r="AV120" s="102">
        <v>138.642</v>
      </c>
    </row>
    <row r="121" spans="1:48" ht="15" thickBot="1">
      <c r="A121">
        <v>121</v>
      </c>
      <c r="B121" s="663"/>
      <c r="C121" s="658"/>
      <c r="D121" s="90" t="str">
        <f>+D119</f>
        <v>48-XL</v>
      </c>
      <c r="E121" s="105">
        <v>235.98</v>
      </c>
      <c r="F121" s="103">
        <v>235.56</v>
      </c>
      <c r="G121" s="103">
        <v>235.15</v>
      </c>
      <c r="H121" s="103">
        <v>234.73</v>
      </c>
      <c r="I121" s="103">
        <v>234.32</v>
      </c>
      <c r="J121" s="103">
        <v>233.9</v>
      </c>
      <c r="K121" s="103">
        <v>233.49</v>
      </c>
      <c r="L121" s="104">
        <v>233.08</v>
      </c>
      <c r="N121" s="663"/>
      <c r="O121" s="658"/>
      <c r="P121" s="90" t="str">
        <f>+P119</f>
        <v>48-XL</v>
      </c>
      <c r="Q121" s="105">
        <v>235.90100000000001</v>
      </c>
      <c r="R121" s="103">
        <v>233.71</v>
      </c>
      <c r="S121" s="103">
        <v>231.52</v>
      </c>
      <c r="T121" s="103">
        <v>229.33</v>
      </c>
      <c r="U121" s="103">
        <v>227.14</v>
      </c>
      <c r="V121" s="103">
        <v>224.95</v>
      </c>
      <c r="W121" s="103">
        <v>222.76</v>
      </c>
      <c r="X121" s="104">
        <v>220.577</v>
      </c>
      <c r="Z121" s="663"/>
      <c r="AA121" s="658"/>
      <c r="AB121" s="90" t="str">
        <f>+AB119</f>
        <v>48-XL</v>
      </c>
      <c r="AC121" s="105">
        <v>235.9</v>
      </c>
      <c r="AD121" s="103">
        <v>229.67</v>
      </c>
      <c r="AE121" s="103">
        <v>223.44</v>
      </c>
      <c r="AF121" s="103">
        <v>217.21</v>
      </c>
      <c r="AG121" s="103">
        <v>210.98</v>
      </c>
      <c r="AH121" s="103">
        <v>204.75</v>
      </c>
      <c r="AI121" s="103">
        <v>198.52</v>
      </c>
      <c r="AJ121" s="104">
        <v>192.29</v>
      </c>
      <c r="AL121" s="663"/>
      <c r="AM121" s="658"/>
      <c r="AN121" s="90" t="str">
        <f>+AN119</f>
        <v>48-XL</v>
      </c>
      <c r="AO121" s="105">
        <v>211.53</v>
      </c>
      <c r="AP121" s="103">
        <v>206.79</v>
      </c>
      <c r="AQ121" s="103">
        <v>202.05</v>
      </c>
      <c r="AR121" s="103">
        <v>197.31</v>
      </c>
      <c r="AS121" s="103">
        <v>192.58</v>
      </c>
      <c r="AT121" s="103">
        <v>187.84</v>
      </c>
      <c r="AU121" s="103">
        <v>183.1</v>
      </c>
      <c r="AV121" s="104">
        <v>178.37299999999999</v>
      </c>
    </row>
    <row r="122" spans="1:48">
      <c r="A122">
        <v>122</v>
      </c>
    </row>
    <row r="123" spans="1:48">
      <c r="A123">
        <v>123</v>
      </c>
    </row>
    <row r="124" spans="1:48">
      <c r="A124">
        <v>124</v>
      </c>
    </row>
    <row r="125" spans="1:48">
      <c r="A125">
        <v>125</v>
      </c>
    </row>
    <row r="126" spans="1:48">
      <c r="A126">
        <v>126</v>
      </c>
    </row>
    <row r="127" spans="1:48">
      <c r="A127">
        <v>127</v>
      </c>
    </row>
    <row r="128" spans="1:48">
      <c r="A128">
        <v>128</v>
      </c>
    </row>
    <row r="129" spans="1:48" ht="15" thickBot="1">
      <c r="A129">
        <v>129</v>
      </c>
    </row>
    <row r="130" spans="1:48" ht="18.600000000000001" thickBot="1">
      <c r="A130">
        <v>130</v>
      </c>
      <c r="B130" s="649" t="str">
        <f>+B99</f>
        <v>Zona sísmica A</v>
      </c>
      <c r="C130" s="650"/>
      <c r="D130" s="651"/>
      <c r="E130" s="649" t="s">
        <v>1113</v>
      </c>
      <c r="F130" s="650"/>
      <c r="G130" s="650"/>
      <c r="H130" s="650"/>
      <c r="I130" s="650"/>
      <c r="J130" s="650"/>
      <c r="K130" s="650"/>
      <c r="L130" s="651"/>
      <c r="N130" s="649" t="str">
        <f>+N99</f>
        <v>Zona sísmica B</v>
      </c>
      <c r="O130" s="650"/>
      <c r="P130" s="651"/>
      <c r="Q130" s="649" t="s">
        <v>1113</v>
      </c>
      <c r="R130" s="650"/>
      <c r="S130" s="650"/>
      <c r="T130" s="650"/>
      <c r="U130" s="650"/>
      <c r="V130" s="650"/>
      <c r="W130" s="650"/>
      <c r="X130" s="651"/>
      <c r="Z130" s="649" t="str">
        <f>+Z99</f>
        <v>Zona sísmica C</v>
      </c>
      <c r="AA130" s="650"/>
      <c r="AB130" s="651"/>
      <c r="AC130" s="649" t="s">
        <v>1113</v>
      </c>
      <c r="AD130" s="650"/>
      <c r="AE130" s="650"/>
      <c r="AF130" s="650"/>
      <c r="AG130" s="650"/>
      <c r="AH130" s="650"/>
      <c r="AI130" s="650"/>
      <c r="AJ130" s="651"/>
      <c r="AL130" s="649" t="str">
        <f>+AL99</f>
        <v>Zona sísmica D</v>
      </c>
      <c r="AM130" s="650"/>
      <c r="AN130" s="651"/>
      <c r="AO130" s="649" t="s">
        <v>1113</v>
      </c>
      <c r="AP130" s="650"/>
      <c r="AQ130" s="650"/>
      <c r="AR130" s="650"/>
      <c r="AS130" s="650"/>
      <c r="AT130" s="650"/>
      <c r="AU130" s="650"/>
      <c r="AV130" s="651"/>
    </row>
    <row r="131" spans="1:48" ht="22.2" customHeight="1">
      <c r="A131">
        <v>131</v>
      </c>
      <c r="B131" s="652" t="str">
        <f>+B100</f>
        <v>Categoría de terreno 2</v>
      </c>
      <c r="C131" s="652" t="s">
        <v>1118</v>
      </c>
      <c r="D131" s="652" t="s">
        <v>1119</v>
      </c>
      <c r="E131" s="654" t="s">
        <v>1120</v>
      </c>
      <c r="F131" s="655"/>
      <c r="G131" s="655"/>
      <c r="H131" s="655"/>
      <c r="I131" s="655"/>
      <c r="J131" s="655"/>
      <c r="K131" s="655"/>
      <c r="L131" s="656"/>
      <c r="N131" s="652" t="str">
        <f>+N100</f>
        <v>Categoría de terreno 2</v>
      </c>
      <c r="O131" s="652" t="s">
        <v>1118</v>
      </c>
      <c r="P131" s="652" t="s">
        <v>1119</v>
      </c>
      <c r="Q131" s="654" t="s">
        <v>1120</v>
      </c>
      <c r="R131" s="655"/>
      <c r="S131" s="655"/>
      <c r="T131" s="655"/>
      <c r="U131" s="655"/>
      <c r="V131" s="655"/>
      <c r="W131" s="655"/>
      <c r="X131" s="656"/>
      <c r="Z131" s="652" t="str">
        <f>+Z100</f>
        <v>Categoría de terreno 2</v>
      </c>
      <c r="AA131" s="652" t="s">
        <v>1118</v>
      </c>
      <c r="AB131" s="652" t="s">
        <v>1119</v>
      </c>
      <c r="AC131" s="654" t="s">
        <v>1120</v>
      </c>
      <c r="AD131" s="655"/>
      <c r="AE131" s="655"/>
      <c r="AF131" s="655"/>
      <c r="AG131" s="655"/>
      <c r="AH131" s="655"/>
      <c r="AI131" s="655"/>
      <c r="AJ131" s="656"/>
      <c r="AL131" s="652" t="str">
        <f>+AL100</f>
        <v>Categoría de terreno 2</v>
      </c>
      <c r="AM131" s="652" t="s">
        <v>1118</v>
      </c>
      <c r="AN131" s="652" t="s">
        <v>1119</v>
      </c>
      <c r="AO131" s="654" t="s">
        <v>1120</v>
      </c>
      <c r="AP131" s="655"/>
      <c r="AQ131" s="655"/>
      <c r="AR131" s="655"/>
      <c r="AS131" s="655"/>
      <c r="AT131" s="655"/>
      <c r="AU131" s="655"/>
      <c r="AV131" s="656"/>
    </row>
    <row r="132" spans="1:48" ht="22.2" customHeight="1" thickBot="1">
      <c r="A132">
        <v>132</v>
      </c>
      <c r="B132" s="653"/>
      <c r="C132" s="653"/>
      <c r="D132" s="653"/>
      <c r="E132" s="75">
        <v>0</v>
      </c>
      <c r="F132" s="76">
        <v>500</v>
      </c>
      <c r="G132" s="76">
        <v>1000</v>
      </c>
      <c r="H132" s="76">
        <v>1500</v>
      </c>
      <c r="I132" s="76">
        <v>2000</v>
      </c>
      <c r="J132" s="76">
        <v>2500</v>
      </c>
      <c r="K132" s="76">
        <v>3000</v>
      </c>
      <c r="L132" s="77">
        <v>3500</v>
      </c>
      <c r="N132" s="653"/>
      <c r="O132" s="653"/>
      <c r="P132" s="653"/>
      <c r="Q132" s="75">
        <v>0</v>
      </c>
      <c r="R132" s="76">
        <v>500</v>
      </c>
      <c r="S132" s="76">
        <v>1000</v>
      </c>
      <c r="T132" s="76">
        <v>1500</v>
      </c>
      <c r="U132" s="76">
        <v>2000</v>
      </c>
      <c r="V132" s="76">
        <v>2500</v>
      </c>
      <c r="W132" s="76">
        <v>3000</v>
      </c>
      <c r="X132" s="77">
        <v>3500</v>
      </c>
      <c r="Z132" s="653"/>
      <c r="AA132" s="653"/>
      <c r="AB132" s="653"/>
      <c r="AC132" s="75">
        <v>0</v>
      </c>
      <c r="AD132" s="76">
        <v>500</v>
      </c>
      <c r="AE132" s="76">
        <v>1000</v>
      </c>
      <c r="AF132" s="76">
        <v>1500</v>
      </c>
      <c r="AG132" s="76">
        <v>2000</v>
      </c>
      <c r="AH132" s="76">
        <v>2500</v>
      </c>
      <c r="AI132" s="76">
        <v>3000</v>
      </c>
      <c r="AJ132" s="77">
        <v>3500</v>
      </c>
      <c r="AL132" s="653"/>
      <c r="AM132" s="653"/>
      <c r="AN132" s="653"/>
      <c r="AO132" s="75">
        <v>0</v>
      </c>
      <c r="AP132" s="76">
        <v>500</v>
      </c>
      <c r="AQ132" s="76">
        <v>1000</v>
      </c>
      <c r="AR132" s="76">
        <v>1500</v>
      </c>
      <c r="AS132" s="76">
        <v>2000</v>
      </c>
      <c r="AT132" s="76">
        <v>2500</v>
      </c>
      <c r="AU132" s="76">
        <v>3000</v>
      </c>
      <c r="AV132" s="77">
        <v>3500</v>
      </c>
    </row>
    <row r="133" spans="1:48">
      <c r="A133">
        <v>133</v>
      </c>
      <c r="B133" s="661" t="s">
        <v>1126</v>
      </c>
      <c r="C133" s="659">
        <v>100</v>
      </c>
      <c r="D133" s="78" t="s">
        <v>133</v>
      </c>
      <c r="E133" s="79">
        <v>154</v>
      </c>
      <c r="F133" s="80">
        <v>156</v>
      </c>
      <c r="G133" s="80">
        <v>158</v>
      </c>
      <c r="H133" s="80">
        <v>161</v>
      </c>
      <c r="I133" s="80">
        <v>163</v>
      </c>
      <c r="J133" s="80">
        <v>166</v>
      </c>
      <c r="K133" s="80">
        <v>168</v>
      </c>
      <c r="L133" s="81">
        <v>171</v>
      </c>
      <c r="N133" s="661" t="s">
        <v>1126</v>
      </c>
      <c r="O133" s="659">
        <v>100</v>
      </c>
      <c r="P133" s="78" t="s">
        <v>133</v>
      </c>
      <c r="Q133" s="79">
        <v>142</v>
      </c>
      <c r="R133" s="80">
        <v>144</v>
      </c>
      <c r="S133" s="80">
        <v>146</v>
      </c>
      <c r="T133" s="80">
        <v>148</v>
      </c>
      <c r="U133" s="80">
        <v>150</v>
      </c>
      <c r="V133" s="80">
        <v>152</v>
      </c>
      <c r="W133" s="80">
        <v>154</v>
      </c>
      <c r="X133" s="81">
        <v>157</v>
      </c>
      <c r="Z133" s="661" t="s">
        <v>1126</v>
      </c>
      <c r="AA133" s="659">
        <v>100</v>
      </c>
      <c r="AB133" s="78" t="s">
        <v>133</v>
      </c>
      <c r="AC133" s="79">
        <v>110</v>
      </c>
      <c r="AD133" s="80">
        <v>112</v>
      </c>
      <c r="AE133" s="80">
        <v>114</v>
      </c>
      <c r="AF133" s="80">
        <v>116</v>
      </c>
      <c r="AG133" s="80">
        <v>119</v>
      </c>
      <c r="AH133" s="80">
        <v>121</v>
      </c>
      <c r="AI133" s="80">
        <v>123</v>
      </c>
      <c r="AJ133" s="81">
        <v>126</v>
      </c>
      <c r="AL133" s="661" t="s">
        <v>1126</v>
      </c>
      <c r="AM133" s="659">
        <v>100</v>
      </c>
      <c r="AN133" s="78" t="s">
        <v>133</v>
      </c>
      <c r="AO133" s="79">
        <v>94</v>
      </c>
      <c r="AP133" s="80">
        <v>95</v>
      </c>
      <c r="AQ133" s="80">
        <v>97</v>
      </c>
      <c r="AR133" s="80">
        <v>99</v>
      </c>
      <c r="AS133" s="80">
        <v>100</v>
      </c>
      <c r="AT133" s="80">
        <v>102</v>
      </c>
      <c r="AU133" s="80">
        <v>104</v>
      </c>
      <c r="AV133" s="81">
        <v>106</v>
      </c>
    </row>
    <row r="134" spans="1:48" ht="15" thickBot="1">
      <c r="A134">
        <v>134</v>
      </c>
      <c r="B134" s="662"/>
      <c r="C134" s="660"/>
      <c r="D134" s="82" t="s">
        <v>136</v>
      </c>
      <c r="E134" s="83">
        <v>166</v>
      </c>
      <c r="F134" s="84">
        <v>168</v>
      </c>
      <c r="G134" s="84">
        <v>170</v>
      </c>
      <c r="H134" s="84">
        <v>172</v>
      </c>
      <c r="I134" s="84">
        <v>175</v>
      </c>
      <c r="J134" s="84">
        <v>177</v>
      </c>
      <c r="K134" s="84">
        <v>179</v>
      </c>
      <c r="L134" s="85">
        <v>182</v>
      </c>
      <c r="N134" s="662"/>
      <c r="O134" s="660"/>
      <c r="P134" s="82" t="s">
        <v>136</v>
      </c>
      <c r="Q134" s="83">
        <v>155</v>
      </c>
      <c r="R134" s="84">
        <v>157</v>
      </c>
      <c r="S134" s="84">
        <v>159</v>
      </c>
      <c r="T134" s="84">
        <v>161</v>
      </c>
      <c r="U134" s="84">
        <v>163</v>
      </c>
      <c r="V134" s="84">
        <v>165</v>
      </c>
      <c r="W134" s="84">
        <v>167</v>
      </c>
      <c r="X134" s="85">
        <v>170</v>
      </c>
      <c r="Z134" s="662"/>
      <c r="AA134" s="660"/>
      <c r="AB134" s="82" t="s">
        <v>136</v>
      </c>
      <c r="AC134" s="83">
        <v>125</v>
      </c>
      <c r="AD134" s="84">
        <v>125</v>
      </c>
      <c r="AE134" s="84">
        <v>125</v>
      </c>
      <c r="AF134" s="84">
        <v>125</v>
      </c>
      <c r="AG134" s="84">
        <v>125</v>
      </c>
      <c r="AH134" s="84">
        <v>125</v>
      </c>
      <c r="AI134" s="84">
        <v>125</v>
      </c>
      <c r="AJ134" s="85">
        <v>125</v>
      </c>
      <c r="AL134" s="662"/>
      <c r="AM134" s="660"/>
      <c r="AN134" s="82" t="s">
        <v>136</v>
      </c>
      <c r="AO134" s="83">
        <v>95</v>
      </c>
      <c r="AP134" s="84">
        <v>95</v>
      </c>
      <c r="AQ134" s="84">
        <v>95</v>
      </c>
      <c r="AR134" s="84">
        <v>95</v>
      </c>
      <c r="AS134" s="84">
        <v>95</v>
      </c>
      <c r="AT134" s="84">
        <v>95</v>
      </c>
      <c r="AU134" s="84">
        <v>95</v>
      </c>
      <c r="AV134" s="85">
        <v>95</v>
      </c>
    </row>
    <row r="135" spans="1:48">
      <c r="A135">
        <v>135</v>
      </c>
      <c r="B135" s="662"/>
      <c r="C135" s="657">
        <f>+C133+15</f>
        <v>115</v>
      </c>
      <c r="D135" s="86" t="str">
        <f>+D133</f>
        <v>48-X</v>
      </c>
      <c r="E135" s="87">
        <v>141</v>
      </c>
      <c r="F135" s="88">
        <v>143</v>
      </c>
      <c r="G135" s="88">
        <v>146</v>
      </c>
      <c r="H135" s="88">
        <v>149</v>
      </c>
      <c r="I135" s="88">
        <v>151</v>
      </c>
      <c r="J135" s="88">
        <v>154</v>
      </c>
      <c r="K135" s="88">
        <v>157</v>
      </c>
      <c r="L135" s="89">
        <v>160</v>
      </c>
      <c r="N135" s="662"/>
      <c r="O135" s="657">
        <f>+O133+15</f>
        <v>115</v>
      </c>
      <c r="P135" s="86" t="str">
        <f>+P133</f>
        <v>48-X</v>
      </c>
      <c r="Q135" s="87">
        <v>129</v>
      </c>
      <c r="R135" s="88">
        <v>131</v>
      </c>
      <c r="S135" s="88">
        <v>134</v>
      </c>
      <c r="T135" s="88">
        <v>136</v>
      </c>
      <c r="U135" s="88">
        <v>139</v>
      </c>
      <c r="V135" s="88">
        <v>141</v>
      </c>
      <c r="W135" s="88">
        <v>144</v>
      </c>
      <c r="X135" s="89">
        <v>147</v>
      </c>
      <c r="Z135" s="662"/>
      <c r="AA135" s="657">
        <f>+AA133+15</f>
        <v>115</v>
      </c>
      <c r="AB135" s="86" t="str">
        <f>+AB133</f>
        <v>48-X</v>
      </c>
      <c r="AC135" s="87">
        <v>99</v>
      </c>
      <c r="AD135" s="88">
        <v>101</v>
      </c>
      <c r="AE135" s="88">
        <v>103</v>
      </c>
      <c r="AF135" s="88">
        <v>105</v>
      </c>
      <c r="AG135" s="88">
        <v>108</v>
      </c>
      <c r="AH135" s="88">
        <v>110</v>
      </c>
      <c r="AI135" s="88">
        <v>112</v>
      </c>
      <c r="AJ135" s="89">
        <v>115</v>
      </c>
      <c r="AL135" s="662"/>
      <c r="AM135" s="657">
        <f>+AM133+15</f>
        <v>115</v>
      </c>
      <c r="AN135" s="86" t="str">
        <f>+AN133</f>
        <v>48-X</v>
      </c>
      <c r="AO135" s="87">
        <v>86</v>
      </c>
      <c r="AP135" s="88">
        <v>87</v>
      </c>
      <c r="AQ135" s="88">
        <v>89</v>
      </c>
      <c r="AR135" s="88">
        <v>91</v>
      </c>
      <c r="AS135" s="88">
        <v>92</v>
      </c>
      <c r="AT135" s="88">
        <v>94</v>
      </c>
      <c r="AU135" s="88">
        <v>96</v>
      </c>
      <c r="AV135" s="89">
        <v>98</v>
      </c>
    </row>
    <row r="136" spans="1:48" ht="15" thickBot="1">
      <c r="A136">
        <v>136</v>
      </c>
      <c r="B136" s="662"/>
      <c r="C136" s="658"/>
      <c r="D136" s="90" t="str">
        <f>+D134</f>
        <v>48-XL</v>
      </c>
      <c r="E136" s="87">
        <v>153</v>
      </c>
      <c r="F136" s="88">
        <v>155</v>
      </c>
      <c r="G136" s="88">
        <v>158</v>
      </c>
      <c r="H136" s="88">
        <v>161</v>
      </c>
      <c r="I136" s="88">
        <v>164</v>
      </c>
      <c r="J136" s="88">
        <v>167</v>
      </c>
      <c r="K136" s="88">
        <v>170</v>
      </c>
      <c r="L136" s="89">
        <v>173</v>
      </c>
      <c r="N136" s="662"/>
      <c r="O136" s="658"/>
      <c r="P136" s="90" t="str">
        <f>+P134</f>
        <v>48-XL</v>
      </c>
      <c r="Q136" s="87">
        <v>144</v>
      </c>
      <c r="R136" s="88">
        <v>146</v>
      </c>
      <c r="S136" s="88">
        <v>148</v>
      </c>
      <c r="T136" s="88">
        <v>151</v>
      </c>
      <c r="U136" s="88">
        <v>153</v>
      </c>
      <c r="V136" s="88">
        <v>156</v>
      </c>
      <c r="W136" s="88">
        <v>158</v>
      </c>
      <c r="X136" s="89">
        <v>161</v>
      </c>
      <c r="Z136" s="662"/>
      <c r="AA136" s="658"/>
      <c r="AB136" s="90" t="str">
        <f>+AB134</f>
        <v>48-XL</v>
      </c>
      <c r="AC136" s="87">
        <v>125</v>
      </c>
      <c r="AD136" s="88">
        <v>125</v>
      </c>
      <c r="AE136" s="88">
        <v>125</v>
      </c>
      <c r="AF136" s="88">
        <v>125</v>
      </c>
      <c r="AG136" s="88">
        <v>125</v>
      </c>
      <c r="AH136" s="88">
        <v>125</v>
      </c>
      <c r="AI136" s="88">
        <v>125</v>
      </c>
      <c r="AJ136" s="89">
        <v>125</v>
      </c>
      <c r="AL136" s="662"/>
      <c r="AM136" s="658"/>
      <c r="AN136" s="90" t="str">
        <f>+AN134</f>
        <v>48-XL</v>
      </c>
      <c r="AO136" s="87">
        <v>95</v>
      </c>
      <c r="AP136" s="88">
        <v>95</v>
      </c>
      <c r="AQ136" s="88">
        <v>95</v>
      </c>
      <c r="AR136" s="88">
        <v>95</v>
      </c>
      <c r="AS136" s="88">
        <v>95</v>
      </c>
      <c r="AT136" s="88">
        <v>95</v>
      </c>
      <c r="AU136" s="88">
        <v>95</v>
      </c>
      <c r="AV136" s="89">
        <v>95</v>
      </c>
    </row>
    <row r="137" spans="1:48">
      <c r="A137">
        <v>137</v>
      </c>
      <c r="B137" s="662"/>
      <c r="C137" s="659">
        <f>+C135+15</f>
        <v>130</v>
      </c>
      <c r="D137" s="78" t="s">
        <v>133</v>
      </c>
      <c r="E137" s="83">
        <v>130</v>
      </c>
      <c r="F137" s="84">
        <v>132</v>
      </c>
      <c r="G137" s="84">
        <v>135</v>
      </c>
      <c r="H137" s="84">
        <v>138</v>
      </c>
      <c r="I137" s="84">
        <v>140</v>
      </c>
      <c r="J137" s="84">
        <v>143</v>
      </c>
      <c r="K137" s="84">
        <v>146</v>
      </c>
      <c r="L137" s="85">
        <v>149</v>
      </c>
      <c r="N137" s="662"/>
      <c r="O137" s="659">
        <f>+O135+15</f>
        <v>130</v>
      </c>
      <c r="P137" s="78" t="s">
        <v>133</v>
      </c>
      <c r="Q137" s="83">
        <v>112.00000000000001</v>
      </c>
      <c r="R137" s="84">
        <v>115</v>
      </c>
      <c r="S137" s="84">
        <v>119</v>
      </c>
      <c r="T137" s="84">
        <v>123</v>
      </c>
      <c r="U137" s="84">
        <v>126</v>
      </c>
      <c r="V137" s="84">
        <v>130</v>
      </c>
      <c r="W137" s="84">
        <v>134</v>
      </c>
      <c r="X137" s="85">
        <v>138</v>
      </c>
      <c r="Z137" s="662"/>
      <c r="AA137" s="659">
        <f>+AA135+15</f>
        <v>130</v>
      </c>
      <c r="AB137" s="78" t="s">
        <v>133</v>
      </c>
      <c r="AC137" s="83">
        <v>88</v>
      </c>
      <c r="AD137" s="84">
        <v>90</v>
      </c>
      <c r="AE137" s="84">
        <v>93</v>
      </c>
      <c r="AF137" s="84">
        <v>95</v>
      </c>
      <c r="AG137" s="84">
        <v>98</v>
      </c>
      <c r="AH137" s="84">
        <v>100</v>
      </c>
      <c r="AI137" s="84">
        <v>103</v>
      </c>
      <c r="AJ137" s="85">
        <v>106</v>
      </c>
      <c r="AL137" s="662"/>
      <c r="AM137" s="659">
        <f>+AM135+15</f>
        <v>130</v>
      </c>
      <c r="AN137" s="78" t="s">
        <v>133</v>
      </c>
      <c r="AO137" s="83" t="s">
        <v>1122</v>
      </c>
      <c r="AP137" s="84" t="s">
        <v>1122</v>
      </c>
      <c r="AQ137" s="84">
        <v>81</v>
      </c>
      <c r="AR137" s="84">
        <v>83</v>
      </c>
      <c r="AS137" s="84">
        <v>85</v>
      </c>
      <c r="AT137" s="84">
        <v>87</v>
      </c>
      <c r="AU137" s="84">
        <v>89</v>
      </c>
      <c r="AV137" s="85">
        <v>91</v>
      </c>
    </row>
    <row r="138" spans="1:48" ht="15" thickBot="1">
      <c r="A138">
        <v>138</v>
      </c>
      <c r="B138" s="662"/>
      <c r="C138" s="660"/>
      <c r="D138" s="82" t="s">
        <v>136</v>
      </c>
      <c r="E138" s="83">
        <v>141</v>
      </c>
      <c r="F138" s="84">
        <v>143</v>
      </c>
      <c r="G138" s="84">
        <v>146</v>
      </c>
      <c r="H138" s="84">
        <v>149</v>
      </c>
      <c r="I138" s="84">
        <v>152</v>
      </c>
      <c r="J138" s="84">
        <v>155</v>
      </c>
      <c r="K138" s="84">
        <v>158</v>
      </c>
      <c r="L138" s="85">
        <v>161</v>
      </c>
      <c r="N138" s="662"/>
      <c r="O138" s="660"/>
      <c r="P138" s="82" t="s">
        <v>136</v>
      </c>
      <c r="Q138" s="83">
        <v>134</v>
      </c>
      <c r="R138" s="84">
        <v>137</v>
      </c>
      <c r="S138" s="84">
        <v>140</v>
      </c>
      <c r="T138" s="84">
        <v>143</v>
      </c>
      <c r="U138" s="84">
        <v>146</v>
      </c>
      <c r="V138" s="84">
        <v>149</v>
      </c>
      <c r="W138" s="84">
        <v>152</v>
      </c>
      <c r="X138" s="85">
        <v>155</v>
      </c>
      <c r="Z138" s="662"/>
      <c r="AA138" s="660"/>
      <c r="AB138" s="82" t="s">
        <v>136</v>
      </c>
      <c r="AC138" s="83">
        <v>114</v>
      </c>
      <c r="AD138" s="84">
        <v>115</v>
      </c>
      <c r="AE138" s="84">
        <v>117</v>
      </c>
      <c r="AF138" s="84">
        <v>118</v>
      </c>
      <c r="AG138" s="84">
        <v>120</v>
      </c>
      <c r="AH138" s="84">
        <v>121</v>
      </c>
      <c r="AI138" s="84">
        <v>123</v>
      </c>
      <c r="AJ138" s="85">
        <v>125</v>
      </c>
      <c r="AL138" s="662"/>
      <c r="AM138" s="660"/>
      <c r="AN138" s="82" t="s">
        <v>136</v>
      </c>
      <c r="AO138" s="83">
        <v>95</v>
      </c>
      <c r="AP138" s="84">
        <v>95</v>
      </c>
      <c r="AQ138" s="84">
        <v>95</v>
      </c>
      <c r="AR138" s="84">
        <v>95</v>
      </c>
      <c r="AS138" s="84">
        <v>95</v>
      </c>
      <c r="AT138" s="84">
        <v>95</v>
      </c>
      <c r="AU138" s="84">
        <v>95</v>
      </c>
      <c r="AV138" s="85">
        <v>95</v>
      </c>
    </row>
    <row r="139" spans="1:48">
      <c r="A139">
        <v>139</v>
      </c>
      <c r="B139" s="662"/>
      <c r="C139" s="657">
        <f>+C137+10</f>
        <v>140</v>
      </c>
      <c r="D139" s="86" t="str">
        <f>+D137</f>
        <v>48-X</v>
      </c>
      <c r="E139" s="87">
        <v>123</v>
      </c>
      <c r="F139" s="88">
        <v>125</v>
      </c>
      <c r="G139" s="88">
        <v>128</v>
      </c>
      <c r="H139" s="88">
        <v>131</v>
      </c>
      <c r="I139" s="88">
        <v>134</v>
      </c>
      <c r="J139" s="88">
        <v>137</v>
      </c>
      <c r="K139" s="88">
        <v>140</v>
      </c>
      <c r="L139" s="89">
        <v>143</v>
      </c>
      <c r="N139" s="662"/>
      <c r="O139" s="657">
        <f>+O137+10</f>
        <v>140</v>
      </c>
      <c r="P139" s="86" t="str">
        <f>+P137</f>
        <v>48-X</v>
      </c>
      <c r="Q139" s="87">
        <v>103</v>
      </c>
      <c r="R139" s="88">
        <v>107</v>
      </c>
      <c r="S139" s="88">
        <v>111</v>
      </c>
      <c r="T139" s="88">
        <v>115</v>
      </c>
      <c r="U139" s="88">
        <v>119</v>
      </c>
      <c r="V139" s="88">
        <v>123</v>
      </c>
      <c r="W139" s="88">
        <v>127</v>
      </c>
      <c r="X139" s="89">
        <v>131</v>
      </c>
      <c r="Z139" s="662"/>
      <c r="AA139" s="657">
        <f>+AA137+10</f>
        <v>140</v>
      </c>
      <c r="AB139" s="86" t="str">
        <f>+AB137</f>
        <v>48-X</v>
      </c>
      <c r="AC139" s="87">
        <v>82</v>
      </c>
      <c r="AD139" s="88">
        <v>84</v>
      </c>
      <c r="AE139" s="88">
        <v>87</v>
      </c>
      <c r="AF139" s="88">
        <v>89</v>
      </c>
      <c r="AG139" s="88">
        <v>92</v>
      </c>
      <c r="AH139" s="88">
        <v>94</v>
      </c>
      <c r="AI139" s="88">
        <v>97</v>
      </c>
      <c r="AJ139" s="89">
        <v>100</v>
      </c>
      <c r="AL139" s="662"/>
      <c r="AM139" s="657">
        <f>+AM137+10</f>
        <v>140</v>
      </c>
      <c r="AN139" s="86" t="str">
        <f>+AN137</f>
        <v>48-X</v>
      </c>
      <c r="AO139" s="87" t="s">
        <v>1122</v>
      </c>
      <c r="AP139" s="88" t="s">
        <v>1122</v>
      </c>
      <c r="AQ139" s="88" t="s">
        <v>1122</v>
      </c>
      <c r="AR139" s="88" t="s">
        <v>1122</v>
      </c>
      <c r="AS139" s="88">
        <v>80</v>
      </c>
      <c r="AT139" s="88">
        <v>82</v>
      </c>
      <c r="AU139" s="88">
        <v>84</v>
      </c>
      <c r="AV139" s="89">
        <v>87</v>
      </c>
    </row>
    <row r="140" spans="1:48" ht="15" thickBot="1">
      <c r="A140">
        <v>140</v>
      </c>
      <c r="B140" s="662"/>
      <c r="C140" s="658"/>
      <c r="D140" s="90" t="str">
        <f>+D138</f>
        <v>48-XL</v>
      </c>
      <c r="E140" s="87">
        <v>128</v>
      </c>
      <c r="F140" s="88">
        <v>131</v>
      </c>
      <c r="G140" s="88">
        <v>135</v>
      </c>
      <c r="H140" s="88">
        <v>139</v>
      </c>
      <c r="I140" s="88">
        <v>143</v>
      </c>
      <c r="J140" s="88">
        <v>147</v>
      </c>
      <c r="K140" s="88">
        <v>151</v>
      </c>
      <c r="L140" s="89">
        <v>155</v>
      </c>
      <c r="N140" s="662"/>
      <c r="O140" s="658"/>
      <c r="P140" s="90" t="str">
        <f>+P138</f>
        <v>48-XL</v>
      </c>
      <c r="Q140" s="87">
        <v>128</v>
      </c>
      <c r="R140" s="88">
        <v>130</v>
      </c>
      <c r="S140" s="88">
        <v>133</v>
      </c>
      <c r="T140" s="88">
        <v>135</v>
      </c>
      <c r="U140" s="88">
        <v>138</v>
      </c>
      <c r="V140" s="88">
        <v>140</v>
      </c>
      <c r="W140" s="88">
        <v>143</v>
      </c>
      <c r="X140" s="89">
        <v>146</v>
      </c>
      <c r="Z140" s="662"/>
      <c r="AA140" s="658"/>
      <c r="AB140" s="90" t="str">
        <f>+AB138</f>
        <v>48-XL</v>
      </c>
      <c r="AC140" s="87">
        <v>105</v>
      </c>
      <c r="AD140" s="88">
        <v>107</v>
      </c>
      <c r="AE140" s="88">
        <v>110</v>
      </c>
      <c r="AF140" s="88">
        <v>113</v>
      </c>
      <c r="AG140" s="88">
        <v>116</v>
      </c>
      <c r="AH140" s="88">
        <v>119</v>
      </c>
      <c r="AI140" s="88">
        <v>122</v>
      </c>
      <c r="AJ140" s="89">
        <v>125</v>
      </c>
      <c r="AL140" s="662"/>
      <c r="AM140" s="658"/>
      <c r="AN140" s="90" t="str">
        <f>+AN138</f>
        <v>48-XL</v>
      </c>
      <c r="AO140" s="87">
        <v>94</v>
      </c>
      <c r="AP140" s="88">
        <v>94</v>
      </c>
      <c r="AQ140" s="88">
        <v>94</v>
      </c>
      <c r="AR140" s="88">
        <v>94</v>
      </c>
      <c r="AS140" s="88">
        <v>94</v>
      </c>
      <c r="AT140" s="88">
        <v>94</v>
      </c>
      <c r="AU140" s="88">
        <v>94</v>
      </c>
      <c r="AV140" s="89">
        <v>95</v>
      </c>
    </row>
    <row r="141" spans="1:48">
      <c r="A141">
        <v>141</v>
      </c>
      <c r="B141" s="662"/>
      <c r="C141" s="659">
        <f>+C139+10</f>
        <v>150</v>
      </c>
      <c r="D141" s="78" t="s">
        <v>133</v>
      </c>
      <c r="E141" s="83">
        <v>111</v>
      </c>
      <c r="F141" s="84">
        <v>114</v>
      </c>
      <c r="G141" s="84">
        <v>118</v>
      </c>
      <c r="H141" s="84">
        <v>121</v>
      </c>
      <c r="I141" s="84">
        <v>125</v>
      </c>
      <c r="J141" s="84">
        <v>128</v>
      </c>
      <c r="K141" s="84">
        <v>132</v>
      </c>
      <c r="L141" s="85">
        <v>136</v>
      </c>
      <c r="N141" s="662"/>
      <c r="O141" s="659">
        <f>+O139+10</f>
        <v>150</v>
      </c>
      <c r="P141" s="78" t="s">
        <v>133</v>
      </c>
      <c r="Q141" s="83">
        <v>94</v>
      </c>
      <c r="R141" s="84">
        <v>98</v>
      </c>
      <c r="S141" s="84">
        <v>102</v>
      </c>
      <c r="T141" s="84">
        <v>106</v>
      </c>
      <c r="U141" s="84">
        <v>110</v>
      </c>
      <c r="V141" s="84">
        <v>114</v>
      </c>
      <c r="W141" s="84">
        <v>118</v>
      </c>
      <c r="X141" s="85">
        <v>122</v>
      </c>
      <c r="Z141" s="662"/>
      <c r="AA141" s="659">
        <f>+AA139+10</f>
        <v>150</v>
      </c>
      <c r="AB141" s="78" t="s">
        <v>133</v>
      </c>
      <c r="AC141" s="83" t="s">
        <v>1122</v>
      </c>
      <c r="AD141" s="84" t="s">
        <v>1122</v>
      </c>
      <c r="AE141" s="84">
        <v>81</v>
      </c>
      <c r="AF141" s="84">
        <v>83</v>
      </c>
      <c r="AG141" s="84">
        <v>86</v>
      </c>
      <c r="AH141" s="84">
        <v>88</v>
      </c>
      <c r="AI141" s="84">
        <v>91</v>
      </c>
      <c r="AJ141" s="85">
        <v>94</v>
      </c>
      <c r="AL141" s="662"/>
      <c r="AM141" s="659">
        <f>+AM139+10</f>
        <v>150</v>
      </c>
      <c r="AN141" s="78" t="s">
        <v>133</v>
      </c>
      <c r="AO141" s="83" t="s">
        <v>1122</v>
      </c>
      <c r="AP141" s="84" t="s">
        <v>1122</v>
      </c>
      <c r="AQ141" s="84" t="s">
        <v>1122</v>
      </c>
      <c r="AR141" s="84" t="s">
        <v>1122</v>
      </c>
      <c r="AS141" s="84" t="s">
        <v>1122</v>
      </c>
      <c r="AT141" s="84" t="s">
        <v>1122</v>
      </c>
      <c r="AU141" s="84">
        <v>80</v>
      </c>
      <c r="AV141" s="85">
        <v>82</v>
      </c>
    </row>
    <row r="142" spans="1:48" ht="15" thickBot="1">
      <c r="A142">
        <v>142</v>
      </c>
      <c r="B142" s="662"/>
      <c r="C142" s="660"/>
      <c r="D142" s="82" t="s">
        <v>136</v>
      </c>
      <c r="E142" s="83">
        <v>112</v>
      </c>
      <c r="F142" s="84">
        <v>117</v>
      </c>
      <c r="G142" s="84">
        <v>122</v>
      </c>
      <c r="H142" s="84">
        <v>127</v>
      </c>
      <c r="I142" s="84">
        <v>132</v>
      </c>
      <c r="J142" s="84">
        <v>137</v>
      </c>
      <c r="K142" s="84">
        <v>142</v>
      </c>
      <c r="L142" s="85">
        <v>148</v>
      </c>
      <c r="N142" s="662"/>
      <c r="O142" s="660"/>
      <c r="P142" s="82" t="s">
        <v>136</v>
      </c>
      <c r="Q142" s="83">
        <v>112.00000000000001</v>
      </c>
      <c r="R142" s="84">
        <v>116</v>
      </c>
      <c r="S142" s="84">
        <v>120</v>
      </c>
      <c r="T142" s="84">
        <v>124</v>
      </c>
      <c r="U142" s="84">
        <v>128</v>
      </c>
      <c r="V142" s="84">
        <v>132</v>
      </c>
      <c r="W142" s="84">
        <v>136</v>
      </c>
      <c r="X142" s="85">
        <v>140</v>
      </c>
      <c r="Z142" s="662"/>
      <c r="AA142" s="660"/>
      <c r="AB142" s="82" t="s">
        <v>136</v>
      </c>
      <c r="AC142" s="83">
        <v>97</v>
      </c>
      <c r="AD142" s="84">
        <v>100</v>
      </c>
      <c r="AE142" s="84">
        <v>104</v>
      </c>
      <c r="AF142" s="84">
        <v>107</v>
      </c>
      <c r="AG142" s="84">
        <v>111</v>
      </c>
      <c r="AH142" s="84">
        <v>114</v>
      </c>
      <c r="AI142" s="84">
        <v>118</v>
      </c>
      <c r="AJ142" s="85">
        <v>122</v>
      </c>
      <c r="AL142" s="662"/>
      <c r="AM142" s="660"/>
      <c r="AN142" s="82" t="s">
        <v>136</v>
      </c>
      <c r="AO142" s="83">
        <v>87</v>
      </c>
      <c r="AP142" s="84">
        <v>88</v>
      </c>
      <c r="AQ142" s="84">
        <v>89</v>
      </c>
      <c r="AR142" s="84">
        <v>90</v>
      </c>
      <c r="AS142" s="84">
        <v>91</v>
      </c>
      <c r="AT142" s="84">
        <v>92</v>
      </c>
      <c r="AU142" s="84">
        <v>93</v>
      </c>
      <c r="AV142" s="85">
        <v>95</v>
      </c>
    </row>
    <row r="143" spans="1:48">
      <c r="A143">
        <v>143</v>
      </c>
      <c r="B143" s="662"/>
      <c r="C143" s="657">
        <f>+C141+10</f>
        <v>160</v>
      </c>
      <c r="D143" s="86" t="str">
        <f>+D141</f>
        <v>48-X</v>
      </c>
      <c r="E143" s="87">
        <v>98</v>
      </c>
      <c r="F143" s="88">
        <v>102</v>
      </c>
      <c r="G143" s="88">
        <v>107</v>
      </c>
      <c r="H143" s="88">
        <v>112</v>
      </c>
      <c r="I143" s="88">
        <v>116</v>
      </c>
      <c r="J143" s="88">
        <v>121</v>
      </c>
      <c r="K143" s="88">
        <v>126</v>
      </c>
      <c r="L143" s="89">
        <v>131</v>
      </c>
      <c r="N143" s="662"/>
      <c r="O143" s="657">
        <f>+O141+10</f>
        <v>160</v>
      </c>
      <c r="P143" s="86" t="str">
        <f>+P141</f>
        <v>48-X</v>
      </c>
      <c r="Q143" s="87">
        <v>86</v>
      </c>
      <c r="R143" s="88">
        <v>89</v>
      </c>
      <c r="S143" s="88">
        <v>93</v>
      </c>
      <c r="T143" s="88">
        <v>97</v>
      </c>
      <c r="U143" s="88">
        <v>101</v>
      </c>
      <c r="V143" s="88">
        <v>105</v>
      </c>
      <c r="W143" s="88">
        <v>109</v>
      </c>
      <c r="X143" s="89">
        <v>112.99999999999999</v>
      </c>
      <c r="Z143" s="662"/>
      <c r="AA143" s="657">
        <f>+AA141+10</f>
        <v>160</v>
      </c>
      <c r="AB143" s="86" t="str">
        <f>+AB141</f>
        <v>48-X</v>
      </c>
      <c r="AC143" s="87" t="s">
        <v>1122</v>
      </c>
      <c r="AD143" s="88" t="s">
        <v>1122</v>
      </c>
      <c r="AE143" s="88" t="s">
        <v>1122</v>
      </c>
      <c r="AF143" s="88" t="s">
        <v>1122</v>
      </c>
      <c r="AG143" s="88">
        <v>81</v>
      </c>
      <c r="AH143" s="88">
        <v>83</v>
      </c>
      <c r="AI143" s="88">
        <v>86</v>
      </c>
      <c r="AJ143" s="89">
        <v>89</v>
      </c>
      <c r="AL143" s="662"/>
      <c r="AM143" s="657">
        <f>+AM141+10</f>
        <v>160</v>
      </c>
      <c r="AN143" s="86" t="str">
        <f>+AN141</f>
        <v>48-X</v>
      </c>
      <c r="AO143" s="87" t="s">
        <v>1122</v>
      </c>
      <c r="AP143" s="88" t="s">
        <v>1122</v>
      </c>
      <c r="AQ143" s="88" t="s">
        <v>1122</v>
      </c>
      <c r="AR143" s="88" t="s">
        <v>1122</v>
      </c>
      <c r="AS143" s="88" t="s">
        <v>1122</v>
      </c>
      <c r="AT143" s="88" t="s">
        <v>1122</v>
      </c>
      <c r="AU143" s="88" t="s">
        <v>1122</v>
      </c>
      <c r="AV143" s="89" t="s">
        <v>1122</v>
      </c>
    </row>
    <row r="144" spans="1:48" ht="15" thickBot="1">
      <c r="A144">
        <v>144</v>
      </c>
      <c r="B144" s="662"/>
      <c r="C144" s="658"/>
      <c r="D144" s="90" t="str">
        <f>+D142</f>
        <v>48-XL</v>
      </c>
      <c r="E144" s="87">
        <v>98</v>
      </c>
      <c r="F144" s="88">
        <v>104</v>
      </c>
      <c r="G144" s="88">
        <v>110</v>
      </c>
      <c r="H144" s="88">
        <v>116</v>
      </c>
      <c r="I144" s="88">
        <v>123</v>
      </c>
      <c r="J144" s="88">
        <v>129</v>
      </c>
      <c r="K144" s="88">
        <v>135</v>
      </c>
      <c r="L144" s="89">
        <v>142</v>
      </c>
      <c r="N144" s="662"/>
      <c r="O144" s="658"/>
      <c r="P144" s="90" t="str">
        <f>+P142</f>
        <v>48-XL</v>
      </c>
      <c r="Q144" s="87">
        <v>98</v>
      </c>
      <c r="R144" s="88">
        <v>103</v>
      </c>
      <c r="S144" s="88">
        <v>108</v>
      </c>
      <c r="T144" s="88">
        <v>113</v>
      </c>
      <c r="U144" s="88">
        <v>119</v>
      </c>
      <c r="V144" s="88">
        <v>124</v>
      </c>
      <c r="W144" s="88">
        <v>129</v>
      </c>
      <c r="X144" s="89">
        <v>135</v>
      </c>
      <c r="Z144" s="662"/>
      <c r="AA144" s="658"/>
      <c r="AB144" s="90" t="str">
        <f>+AB142</f>
        <v>48-XL</v>
      </c>
      <c r="AC144" s="87">
        <v>90</v>
      </c>
      <c r="AD144" s="88">
        <v>93</v>
      </c>
      <c r="AE144" s="88">
        <v>96</v>
      </c>
      <c r="AF144" s="88">
        <v>100</v>
      </c>
      <c r="AG144" s="88">
        <v>103</v>
      </c>
      <c r="AH144" s="88">
        <v>107</v>
      </c>
      <c r="AI144" s="88">
        <v>110</v>
      </c>
      <c r="AJ144" s="89">
        <v>114</v>
      </c>
      <c r="AL144" s="662"/>
      <c r="AM144" s="658"/>
      <c r="AN144" s="90" t="str">
        <f>+AN142</f>
        <v>48-XL</v>
      </c>
      <c r="AO144" s="87">
        <v>81</v>
      </c>
      <c r="AP144" s="88">
        <v>83</v>
      </c>
      <c r="AQ144" s="88">
        <v>85</v>
      </c>
      <c r="AR144" s="88">
        <v>87</v>
      </c>
      <c r="AS144" s="88">
        <v>89</v>
      </c>
      <c r="AT144" s="88">
        <v>91</v>
      </c>
      <c r="AU144" s="88">
        <v>93</v>
      </c>
      <c r="AV144" s="89">
        <v>95</v>
      </c>
    </row>
    <row r="145" spans="1:48">
      <c r="A145">
        <v>145</v>
      </c>
      <c r="B145" s="662"/>
      <c r="C145" s="659">
        <f>+C143+10</f>
        <v>170</v>
      </c>
      <c r="D145" s="78" t="s">
        <v>133</v>
      </c>
      <c r="E145" s="83">
        <v>86</v>
      </c>
      <c r="F145" s="84">
        <v>91</v>
      </c>
      <c r="G145" s="84">
        <v>97</v>
      </c>
      <c r="H145" s="84">
        <v>102</v>
      </c>
      <c r="I145" s="84">
        <v>108</v>
      </c>
      <c r="J145" s="84">
        <v>113</v>
      </c>
      <c r="K145" s="84">
        <v>119</v>
      </c>
      <c r="L145" s="85">
        <v>125</v>
      </c>
      <c r="N145" s="662"/>
      <c r="O145" s="659">
        <f>+O143+10</f>
        <v>170</v>
      </c>
      <c r="P145" s="78" t="s">
        <v>133</v>
      </c>
      <c r="Q145" s="83" t="s">
        <v>1122</v>
      </c>
      <c r="R145" s="84">
        <v>81</v>
      </c>
      <c r="S145" s="84">
        <v>85</v>
      </c>
      <c r="T145" s="84">
        <v>89</v>
      </c>
      <c r="U145" s="84">
        <v>93</v>
      </c>
      <c r="V145" s="84">
        <v>97</v>
      </c>
      <c r="W145" s="84">
        <v>101</v>
      </c>
      <c r="X145" s="85">
        <v>105</v>
      </c>
      <c r="Z145" s="662"/>
      <c r="AA145" s="659">
        <f>+AA143+10</f>
        <v>170</v>
      </c>
      <c r="AB145" s="78" t="s">
        <v>133</v>
      </c>
      <c r="AC145" s="83" t="s">
        <v>1122</v>
      </c>
      <c r="AD145" s="84" t="s">
        <v>1122</v>
      </c>
      <c r="AE145" s="84" t="s">
        <v>1122</v>
      </c>
      <c r="AF145" s="84" t="s">
        <v>1122</v>
      </c>
      <c r="AG145" s="84" t="s">
        <v>1122</v>
      </c>
      <c r="AH145" s="84" t="s">
        <v>1122</v>
      </c>
      <c r="AI145" s="84">
        <v>81</v>
      </c>
      <c r="AJ145" s="85">
        <v>84</v>
      </c>
      <c r="AL145" s="662"/>
      <c r="AM145" s="659">
        <f>+AM143+10</f>
        <v>170</v>
      </c>
      <c r="AN145" s="78" t="s">
        <v>133</v>
      </c>
      <c r="AO145" s="83" t="s">
        <v>1122</v>
      </c>
      <c r="AP145" s="84" t="s">
        <v>1122</v>
      </c>
      <c r="AQ145" s="84" t="s">
        <v>1122</v>
      </c>
      <c r="AR145" s="84" t="s">
        <v>1122</v>
      </c>
      <c r="AS145" s="84" t="s">
        <v>1122</v>
      </c>
      <c r="AT145" s="84" t="s">
        <v>1122</v>
      </c>
      <c r="AU145" s="84" t="s">
        <v>1122</v>
      </c>
      <c r="AV145" s="85" t="s">
        <v>1122</v>
      </c>
    </row>
    <row r="146" spans="1:48" ht="15" thickBot="1">
      <c r="A146">
        <v>146</v>
      </c>
      <c r="B146" s="662"/>
      <c r="C146" s="660"/>
      <c r="D146" s="82" t="s">
        <v>136</v>
      </c>
      <c r="E146" s="83">
        <v>86</v>
      </c>
      <c r="F146" s="84">
        <v>92</v>
      </c>
      <c r="G146" s="84">
        <v>99</v>
      </c>
      <c r="H146" s="84">
        <v>106</v>
      </c>
      <c r="I146" s="84">
        <v>113</v>
      </c>
      <c r="J146" s="84">
        <v>120</v>
      </c>
      <c r="K146" s="84">
        <v>127</v>
      </c>
      <c r="L146" s="85">
        <v>134</v>
      </c>
      <c r="N146" s="662"/>
      <c r="O146" s="660"/>
      <c r="P146" s="82" t="s">
        <v>136</v>
      </c>
      <c r="Q146" s="83">
        <v>86</v>
      </c>
      <c r="R146" s="84">
        <v>92</v>
      </c>
      <c r="S146" s="84">
        <v>98</v>
      </c>
      <c r="T146" s="84">
        <v>104</v>
      </c>
      <c r="U146" s="84">
        <v>111</v>
      </c>
      <c r="V146" s="84">
        <v>117</v>
      </c>
      <c r="W146" s="84">
        <v>123</v>
      </c>
      <c r="X146" s="85">
        <v>130</v>
      </c>
      <c r="Z146" s="662"/>
      <c r="AA146" s="660"/>
      <c r="AB146" s="82" t="s">
        <v>136</v>
      </c>
      <c r="AC146" s="83">
        <v>83</v>
      </c>
      <c r="AD146" s="84">
        <v>86</v>
      </c>
      <c r="AE146" s="84">
        <v>89</v>
      </c>
      <c r="AF146" s="84">
        <v>93</v>
      </c>
      <c r="AG146" s="84">
        <v>96</v>
      </c>
      <c r="AH146" s="84">
        <v>100</v>
      </c>
      <c r="AI146" s="84">
        <v>103</v>
      </c>
      <c r="AJ146" s="85">
        <v>107</v>
      </c>
      <c r="AL146" s="662"/>
      <c r="AM146" s="660"/>
      <c r="AN146" s="82" t="s">
        <v>136</v>
      </c>
      <c r="AO146" s="83" t="s">
        <v>1122</v>
      </c>
      <c r="AP146" s="84" t="s">
        <v>1122</v>
      </c>
      <c r="AQ146" s="84">
        <v>80</v>
      </c>
      <c r="AR146" s="84">
        <v>83</v>
      </c>
      <c r="AS146" s="84">
        <v>86</v>
      </c>
      <c r="AT146" s="84">
        <v>89</v>
      </c>
      <c r="AU146" s="84">
        <v>92</v>
      </c>
      <c r="AV146" s="85">
        <v>95</v>
      </c>
    </row>
    <row r="147" spans="1:48">
      <c r="A147">
        <v>147</v>
      </c>
      <c r="B147" s="662"/>
      <c r="C147" s="657">
        <f>+C145+10</f>
        <v>180</v>
      </c>
      <c r="D147" s="86" t="str">
        <f>+D145</f>
        <v>48-X</v>
      </c>
      <c r="E147" s="87" t="s">
        <v>1122</v>
      </c>
      <c r="F147" s="88">
        <v>82</v>
      </c>
      <c r="G147" s="88">
        <v>88</v>
      </c>
      <c r="H147" s="88">
        <v>94</v>
      </c>
      <c r="I147" s="88">
        <v>99</v>
      </c>
      <c r="J147" s="88">
        <v>105</v>
      </c>
      <c r="K147" s="88">
        <v>111</v>
      </c>
      <c r="L147" s="89">
        <v>117</v>
      </c>
      <c r="N147" s="662"/>
      <c r="O147" s="657">
        <f>+O145+10</f>
        <v>180</v>
      </c>
      <c r="P147" s="86" t="str">
        <f>+P145</f>
        <v>48-X</v>
      </c>
      <c r="Q147" s="87" t="s">
        <v>1122</v>
      </c>
      <c r="R147" s="88" t="s">
        <v>1122</v>
      </c>
      <c r="S147" s="88">
        <v>80</v>
      </c>
      <c r="T147" s="88">
        <v>83</v>
      </c>
      <c r="U147" s="88">
        <v>87</v>
      </c>
      <c r="V147" s="88">
        <v>90</v>
      </c>
      <c r="W147" s="88">
        <v>94</v>
      </c>
      <c r="X147" s="89">
        <v>98</v>
      </c>
      <c r="Z147" s="662"/>
      <c r="AA147" s="657">
        <f>+AA145+10</f>
        <v>180</v>
      </c>
      <c r="AB147" s="86" t="str">
        <f>+AB145</f>
        <v>48-X</v>
      </c>
      <c r="AC147" s="87" t="s">
        <v>1122</v>
      </c>
      <c r="AD147" s="88" t="s">
        <v>1122</v>
      </c>
      <c r="AE147" s="88" t="s">
        <v>1122</v>
      </c>
      <c r="AF147" s="88" t="s">
        <v>1122</v>
      </c>
      <c r="AG147" s="88" t="s">
        <v>1122</v>
      </c>
      <c r="AH147" s="88" t="s">
        <v>1122</v>
      </c>
      <c r="AI147" s="88" t="s">
        <v>1122</v>
      </c>
      <c r="AJ147" s="89" t="s">
        <v>1122</v>
      </c>
      <c r="AL147" s="662"/>
      <c r="AM147" s="657">
        <f>+AM145+10</f>
        <v>180</v>
      </c>
      <c r="AN147" s="86" t="str">
        <f>+AN145</f>
        <v>48-X</v>
      </c>
      <c r="AO147" s="87" t="s">
        <v>1122</v>
      </c>
      <c r="AP147" s="88" t="s">
        <v>1122</v>
      </c>
      <c r="AQ147" s="88" t="s">
        <v>1122</v>
      </c>
      <c r="AR147" s="88" t="s">
        <v>1122</v>
      </c>
      <c r="AS147" s="88" t="s">
        <v>1122</v>
      </c>
      <c r="AT147" s="88" t="s">
        <v>1122</v>
      </c>
      <c r="AU147" s="88" t="s">
        <v>1122</v>
      </c>
      <c r="AV147" s="89" t="s">
        <v>1122</v>
      </c>
    </row>
    <row r="148" spans="1:48" ht="15" thickBot="1">
      <c r="A148">
        <v>148</v>
      </c>
      <c r="B148" s="662"/>
      <c r="C148" s="658"/>
      <c r="D148" s="90" t="str">
        <f>+D146</f>
        <v>48-XL</v>
      </c>
      <c r="E148" s="87" t="s">
        <v>1122</v>
      </c>
      <c r="F148" s="88">
        <v>83</v>
      </c>
      <c r="G148" s="88">
        <v>89</v>
      </c>
      <c r="H148" s="88">
        <v>95</v>
      </c>
      <c r="I148" s="88">
        <v>101</v>
      </c>
      <c r="J148" s="88">
        <v>107</v>
      </c>
      <c r="K148" s="88">
        <v>113</v>
      </c>
      <c r="L148" s="89">
        <v>119</v>
      </c>
      <c r="N148" s="662"/>
      <c r="O148" s="658"/>
      <c r="P148" s="90" t="str">
        <f>+P146</f>
        <v>48-XL</v>
      </c>
      <c r="Q148" s="87" t="s">
        <v>1122</v>
      </c>
      <c r="R148" s="88">
        <v>83</v>
      </c>
      <c r="S148" s="88">
        <v>89</v>
      </c>
      <c r="T148" s="88">
        <v>95</v>
      </c>
      <c r="U148" s="88">
        <v>101</v>
      </c>
      <c r="V148" s="88">
        <v>107</v>
      </c>
      <c r="W148" s="88">
        <v>113</v>
      </c>
      <c r="X148" s="89">
        <v>120</v>
      </c>
      <c r="Z148" s="662"/>
      <c r="AA148" s="658"/>
      <c r="AB148" s="90" t="str">
        <f>+AB146</f>
        <v>48-XL</v>
      </c>
      <c r="AC148" s="87" t="s">
        <v>1122</v>
      </c>
      <c r="AD148" s="88">
        <v>80</v>
      </c>
      <c r="AE148" s="88">
        <v>83</v>
      </c>
      <c r="AF148" s="88">
        <v>87</v>
      </c>
      <c r="AG148" s="88">
        <v>90</v>
      </c>
      <c r="AH148" s="88">
        <v>94</v>
      </c>
      <c r="AI148" s="88">
        <v>97</v>
      </c>
      <c r="AJ148" s="89">
        <v>101</v>
      </c>
      <c r="AL148" s="662"/>
      <c r="AM148" s="658"/>
      <c r="AN148" s="90" t="str">
        <f>+AN146</f>
        <v>48-XL</v>
      </c>
      <c r="AO148" s="87" t="s">
        <v>1122</v>
      </c>
      <c r="AP148" s="88" t="s">
        <v>1122</v>
      </c>
      <c r="AQ148" s="88" t="s">
        <v>1122</v>
      </c>
      <c r="AR148" s="88" t="s">
        <v>1122</v>
      </c>
      <c r="AS148" s="88">
        <v>81</v>
      </c>
      <c r="AT148" s="88">
        <v>84</v>
      </c>
      <c r="AU148" s="88">
        <v>87</v>
      </c>
      <c r="AV148" s="89">
        <v>90</v>
      </c>
    </row>
    <row r="149" spans="1:48">
      <c r="A149">
        <v>149</v>
      </c>
      <c r="B149" s="662"/>
      <c r="C149" s="659">
        <f>+C147+10</f>
        <v>190</v>
      </c>
      <c r="D149" s="78" t="s">
        <v>133</v>
      </c>
      <c r="E149" s="83" t="s">
        <v>1122</v>
      </c>
      <c r="F149" s="84" t="s">
        <v>1122</v>
      </c>
      <c r="G149" s="84" t="s">
        <v>1122</v>
      </c>
      <c r="H149" s="84">
        <v>84</v>
      </c>
      <c r="I149" s="84">
        <v>90</v>
      </c>
      <c r="J149" s="84">
        <v>95</v>
      </c>
      <c r="K149" s="84">
        <v>100</v>
      </c>
      <c r="L149" s="85">
        <v>106</v>
      </c>
      <c r="N149" s="662"/>
      <c r="O149" s="659">
        <f>+O147+10</f>
        <v>190</v>
      </c>
      <c r="P149" s="78" t="s">
        <v>133</v>
      </c>
      <c r="Q149" s="83" t="s">
        <v>1122</v>
      </c>
      <c r="R149" s="84" t="s">
        <v>1122</v>
      </c>
      <c r="S149" s="84" t="s">
        <v>1122</v>
      </c>
      <c r="T149" s="84" t="s">
        <v>1122</v>
      </c>
      <c r="U149" s="84">
        <v>81</v>
      </c>
      <c r="V149" s="84">
        <v>84</v>
      </c>
      <c r="W149" s="84">
        <v>87</v>
      </c>
      <c r="X149" s="85">
        <v>91</v>
      </c>
      <c r="Z149" s="662"/>
      <c r="AA149" s="659">
        <f>+AA147+10</f>
        <v>190</v>
      </c>
      <c r="AB149" s="78" t="s">
        <v>133</v>
      </c>
      <c r="AC149" s="83" t="s">
        <v>1122</v>
      </c>
      <c r="AD149" s="84" t="s">
        <v>1122</v>
      </c>
      <c r="AE149" s="84" t="s">
        <v>1122</v>
      </c>
      <c r="AF149" s="84" t="s">
        <v>1122</v>
      </c>
      <c r="AG149" s="84" t="s">
        <v>1122</v>
      </c>
      <c r="AH149" s="84" t="s">
        <v>1122</v>
      </c>
      <c r="AI149" s="84" t="s">
        <v>1122</v>
      </c>
      <c r="AJ149" s="85" t="s">
        <v>1122</v>
      </c>
      <c r="AL149" s="662"/>
      <c r="AM149" s="659">
        <f>+AM147+10</f>
        <v>190</v>
      </c>
      <c r="AN149" s="78" t="s">
        <v>133</v>
      </c>
      <c r="AO149" s="83" t="s">
        <v>1122</v>
      </c>
      <c r="AP149" s="84" t="s">
        <v>1122</v>
      </c>
      <c r="AQ149" s="84" t="s">
        <v>1122</v>
      </c>
      <c r="AR149" s="84" t="s">
        <v>1122</v>
      </c>
      <c r="AS149" s="84" t="s">
        <v>1122</v>
      </c>
      <c r="AT149" s="84" t="s">
        <v>1122</v>
      </c>
      <c r="AU149" s="84" t="s">
        <v>1122</v>
      </c>
      <c r="AV149" s="85" t="s">
        <v>1122</v>
      </c>
    </row>
    <row r="150" spans="1:48" ht="15" thickBot="1">
      <c r="A150">
        <v>150</v>
      </c>
      <c r="B150" s="662"/>
      <c r="C150" s="660"/>
      <c r="D150" s="82" t="s">
        <v>136</v>
      </c>
      <c r="E150" s="83" t="s">
        <v>1122</v>
      </c>
      <c r="F150" s="84" t="s">
        <v>1122</v>
      </c>
      <c r="G150" s="84" t="s">
        <v>1122</v>
      </c>
      <c r="H150" s="84">
        <v>85</v>
      </c>
      <c r="I150" s="84">
        <v>90</v>
      </c>
      <c r="J150" s="84">
        <v>96</v>
      </c>
      <c r="K150" s="84">
        <v>101</v>
      </c>
      <c r="L150" s="85">
        <v>107</v>
      </c>
      <c r="N150" s="662"/>
      <c r="O150" s="660"/>
      <c r="P150" s="82" t="s">
        <v>136</v>
      </c>
      <c r="Q150" s="83" t="s">
        <v>1122</v>
      </c>
      <c r="R150" s="84" t="s">
        <v>1122</v>
      </c>
      <c r="S150" s="84" t="s">
        <v>1122</v>
      </c>
      <c r="T150" s="84">
        <v>85</v>
      </c>
      <c r="U150" s="84">
        <v>90</v>
      </c>
      <c r="V150" s="84">
        <v>96</v>
      </c>
      <c r="W150" s="84">
        <v>101</v>
      </c>
      <c r="X150" s="85">
        <v>107</v>
      </c>
      <c r="Z150" s="662"/>
      <c r="AA150" s="660"/>
      <c r="AB150" s="82" t="s">
        <v>136</v>
      </c>
      <c r="AC150" s="83" t="s">
        <v>1122</v>
      </c>
      <c r="AD150" s="84" t="s">
        <v>1122</v>
      </c>
      <c r="AE150" s="84" t="s">
        <v>1122</v>
      </c>
      <c r="AF150" s="84">
        <v>80</v>
      </c>
      <c r="AG150" s="84">
        <v>83</v>
      </c>
      <c r="AH150" s="84">
        <v>87</v>
      </c>
      <c r="AI150" s="84">
        <v>91</v>
      </c>
      <c r="AJ150" s="85">
        <v>95</v>
      </c>
      <c r="AL150" s="662"/>
      <c r="AM150" s="660"/>
      <c r="AN150" s="82" t="s">
        <v>136</v>
      </c>
      <c r="AO150" s="83" t="s">
        <v>1122</v>
      </c>
      <c r="AP150" s="84" t="s">
        <v>1122</v>
      </c>
      <c r="AQ150" s="84">
        <v>71</v>
      </c>
      <c r="AR150" s="84">
        <v>74</v>
      </c>
      <c r="AS150" s="84">
        <v>76</v>
      </c>
      <c r="AT150" s="84">
        <v>79</v>
      </c>
      <c r="AU150" s="84">
        <v>82</v>
      </c>
      <c r="AV150" s="85">
        <v>85</v>
      </c>
    </row>
    <row r="151" spans="1:48">
      <c r="A151">
        <v>151</v>
      </c>
      <c r="B151" s="662"/>
      <c r="C151" s="657">
        <f>+C149+10</f>
        <v>200</v>
      </c>
      <c r="D151" s="86" t="str">
        <f>+D149</f>
        <v>48-X</v>
      </c>
      <c r="E151" s="87" t="s">
        <v>1122</v>
      </c>
      <c r="F151" s="88" t="s">
        <v>1122</v>
      </c>
      <c r="G151" s="88" t="s">
        <v>1122</v>
      </c>
      <c r="H151" s="88" t="s">
        <v>1122</v>
      </c>
      <c r="I151" s="88">
        <v>81</v>
      </c>
      <c r="J151" s="88">
        <v>86</v>
      </c>
      <c r="K151" s="88">
        <v>91</v>
      </c>
      <c r="L151" s="89">
        <v>96</v>
      </c>
      <c r="N151" s="662"/>
      <c r="O151" s="657">
        <f>+O149+10</f>
        <v>200</v>
      </c>
      <c r="P151" s="86" t="str">
        <f>+P149</f>
        <v>48-X</v>
      </c>
      <c r="Q151" s="87" t="s">
        <v>1122</v>
      </c>
      <c r="R151" s="88" t="s">
        <v>1122</v>
      </c>
      <c r="S151" s="88" t="s">
        <v>1122</v>
      </c>
      <c r="T151" s="88" t="s">
        <v>1122</v>
      </c>
      <c r="U151" s="88" t="s">
        <v>1122</v>
      </c>
      <c r="V151" s="88" t="s">
        <v>1122</v>
      </c>
      <c r="W151" s="88">
        <v>81</v>
      </c>
      <c r="X151" s="89">
        <v>85</v>
      </c>
      <c r="Z151" s="662"/>
      <c r="AA151" s="657">
        <f>+AA149+10</f>
        <v>200</v>
      </c>
      <c r="AB151" s="86" t="str">
        <f>+AB149</f>
        <v>48-X</v>
      </c>
      <c r="AC151" s="87" t="s">
        <v>1122</v>
      </c>
      <c r="AD151" s="88" t="s">
        <v>1122</v>
      </c>
      <c r="AE151" s="88" t="s">
        <v>1122</v>
      </c>
      <c r="AF151" s="88" t="s">
        <v>1122</v>
      </c>
      <c r="AG151" s="88" t="s">
        <v>1122</v>
      </c>
      <c r="AH151" s="88" t="s">
        <v>1122</v>
      </c>
      <c r="AI151" s="88" t="s">
        <v>1122</v>
      </c>
      <c r="AJ151" s="89" t="s">
        <v>1122</v>
      </c>
      <c r="AL151" s="662"/>
      <c r="AM151" s="657">
        <f>+AM149+10</f>
        <v>200</v>
      </c>
      <c r="AN151" s="86" t="str">
        <f>+AN149</f>
        <v>48-X</v>
      </c>
      <c r="AO151" s="87" t="s">
        <v>1122</v>
      </c>
      <c r="AP151" s="88" t="s">
        <v>1122</v>
      </c>
      <c r="AQ151" s="88" t="s">
        <v>1122</v>
      </c>
      <c r="AR151" s="88" t="s">
        <v>1122</v>
      </c>
      <c r="AS151" s="88" t="s">
        <v>1122</v>
      </c>
      <c r="AT151" s="88" t="s">
        <v>1122</v>
      </c>
      <c r="AU151" s="88" t="s">
        <v>1122</v>
      </c>
      <c r="AV151" s="89" t="s">
        <v>1122</v>
      </c>
    </row>
    <row r="152" spans="1:48" ht="15" thickBot="1">
      <c r="A152">
        <v>152</v>
      </c>
      <c r="B152" s="663"/>
      <c r="C152" s="658"/>
      <c r="D152" s="90" t="str">
        <f>+D150</f>
        <v>48-XL</v>
      </c>
      <c r="E152" s="91" t="s">
        <v>1122</v>
      </c>
      <c r="F152" s="92" t="s">
        <v>1122</v>
      </c>
      <c r="G152" s="92" t="s">
        <v>1122</v>
      </c>
      <c r="H152" s="92" t="s">
        <v>1122</v>
      </c>
      <c r="I152" s="92">
        <v>81</v>
      </c>
      <c r="J152" s="92">
        <v>86</v>
      </c>
      <c r="K152" s="92">
        <v>91</v>
      </c>
      <c r="L152" s="93">
        <v>96</v>
      </c>
      <c r="N152" s="663"/>
      <c r="O152" s="658"/>
      <c r="P152" s="90" t="str">
        <f>+P150</f>
        <v>48-XL</v>
      </c>
      <c r="Q152" s="91" t="s">
        <v>1122</v>
      </c>
      <c r="R152" s="92" t="s">
        <v>1122</v>
      </c>
      <c r="S152" s="92" t="s">
        <v>1122</v>
      </c>
      <c r="T152" s="92" t="s">
        <v>1122</v>
      </c>
      <c r="U152" s="92">
        <v>81</v>
      </c>
      <c r="V152" s="92">
        <v>86</v>
      </c>
      <c r="W152" s="92">
        <v>91</v>
      </c>
      <c r="X152" s="93">
        <v>96</v>
      </c>
      <c r="Z152" s="663"/>
      <c r="AA152" s="658"/>
      <c r="AB152" s="90" t="str">
        <f>+AB150</f>
        <v>48-XL</v>
      </c>
      <c r="AC152" s="91" t="s">
        <v>1122</v>
      </c>
      <c r="AD152" s="92" t="s">
        <v>1122</v>
      </c>
      <c r="AE152" s="92" t="s">
        <v>1122</v>
      </c>
      <c r="AF152" s="92" t="s">
        <v>1122</v>
      </c>
      <c r="AG152" s="92" t="s">
        <v>1122</v>
      </c>
      <c r="AH152" s="92">
        <v>81</v>
      </c>
      <c r="AI152" s="92">
        <v>85</v>
      </c>
      <c r="AJ152" s="93">
        <v>89</v>
      </c>
      <c r="AL152" s="663"/>
      <c r="AM152" s="658"/>
      <c r="AN152" s="90" t="str">
        <f>+AN150</f>
        <v>48-XL</v>
      </c>
      <c r="AO152" s="91" t="s">
        <v>1122</v>
      </c>
      <c r="AP152" s="92" t="s">
        <v>1122</v>
      </c>
      <c r="AQ152" s="92" t="s">
        <v>1122</v>
      </c>
      <c r="AR152" s="92" t="s">
        <v>1122</v>
      </c>
      <c r="AS152" s="92" t="s">
        <v>1122</v>
      </c>
      <c r="AT152" s="92" t="s">
        <v>1122</v>
      </c>
      <c r="AU152" s="92" t="s">
        <v>1122</v>
      </c>
      <c r="AV152" s="93">
        <v>80</v>
      </c>
    </row>
    <row r="153" spans="1:48">
      <c r="A153">
        <v>153</v>
      </c>
    </row>
    <row r="154" spans="1:48">
      <c r="A154">
        <v>154</v>
      </c>
    </row>
    <row r="155" spans="1:48">
      <c r="A155">
        <v>155</v>
      </c>
    </row>
    <row r="156" spans="1:48">
      <c r="A156">
        <v>156</v>
      </c>
    </row>
    <row r="157" spans="1:48">
      <c r="A157">
        <v>157</v>
      </c>
    </row>
    <row r="158" spans="1:48">
      <c r="A158">
        <v>158</v>
      </c>
    </row>
    <row r="159" spans="1:48">
      <c r="A159">
        <v>159</v>
      </c>
    </row>
    <row r="160" spans="1:48" ht="15" thickBot="1">
      <c r="A160">
        <v>160</v>
      </c>
    </row>
    <row r="161" spans="1:48" ht="18.600000000000001" thickBot="1">
      <c r="A161">
        <v>161</v>
      </c>
      <c r="B161" s="649" t="str">
        <f>+B130</f>
        <v>Zona sísmica A</v>
      </c>
      <c r="C161" s="650"/>
      <c r="D161" s="651"/>
      <c r="E161" s="649" t="s">
        <v>1123</v>
      </c>
      <c r="F161" s="650"/>
      <c r="G161" s="650"/>
      <c r="H161" s="650"/>
      <c r="I161" s="650"/>
      <c r="J161" s="650"/>
      <c r="K161" s="650"/>
      <c r="L161" s="651"/>
      <c r="N161" s="649" t="str">
        <f>+N130</f>
        <v>Zona sísmica B</v>
      </c>
      <c r="O161" s="650"/>
      <c r="P161" s="651"/>
      <c r="Q161" s="649" t="s">
        <v>1123</v>
      </c>
      <c r="R161" s="650"/>
      <c r="S161" s="650"/>
      <c r="T161" s="650"/>
      <c r="U161" s="650"/>
      <c r="V161" s="650"/>
      <c r="W161" s="650"/>
      <c r="X161" s="651"/>
      <c r="Z161" s="649" t="str">
        <f>+Z130</f>
        <v>Zona sísmica C</v>
      </c>
      <c r="AA161" s="650"/>
      <c r="AB161" s="651"/>
      <c r="AC161" s="649" t="s">
        <v>1123</v>
      </c>
      <c r="AD161" s="650"/>
      <c r="AE161" s="650"/>
      <c r="AF161" s="650"/>
      <c r="AG161" s="650"/>
      <c r="AH161" s="650"/>
      <c r="AI161" s="650"/>
      <c r="AJ161" s="651"/>
      <c r="AL161" s="649" t="str">
        <f>+AL130</f>
        <v>Zona sísmica D</v>
      </c>
      <c r="AM161" s="650"/>
      <c r="AN161" s="651"/>
      <c r="AO161" s="649" t="s">
        <v>1123</v>
      </c>
      <c r="AP161" s="650"/>
      <c r="AQ161" s="650"/>
      <c r="AR161" s="650"/>
      <c r="AS161" s="650"/>
      <c r="AT161" s="650"/>
      <c r="AU161" s="650"/>
      <c r="AV161" s="651"/>
    </row>
    <row r="162" spans="1:48" ht="22.2" customHeight="1">
      <c r="A162">
        <v>162</v>
      </c>
      <c r="B162" s="652" t="str">
        <f>+B131</f>
        <v>Categoría de terreno 2</v>
      </c>
      <c r="C162" s="652" t="s">
        <v>1118</v>
      </c>
      <c r="D162" s="652" t="s">
        <v>1119</v>
      </c>
      <c r="E162" s="654" t="s">
        <v>1120</v>
      </c>
      <c r="F162" s="655"/>
      <c r="G162" s="655"/>
      <c r="H162" s="655"/>
      <c r="I162" s="655"/>
      <c r="J162" s="655"/>
      <c r="K162" s="655"/>
      <c r="L162" s="656"/>
      <c r="N162" s="652" t="str">
        <f>+N131</f>
        <v>Categoría de terreno 2</v>
      </c>
      <c r="O162" s="652" t="s">
        <v>1118</v>
      </c>
      <c r="P162" s="652" t="s">
        <v>1119</v>
      </c>
      <c r="Q162" s="654" t="s">
        <v>1120</v>
      </c>
      <c r="R162" s="655"/>
      <c r="S162" s="655"/>
      <c r="T162" s="655"/>
      <c r="U162" s="655"/>
      <c r="V162" s="655"/>
      <c r="W162" s="655"/>
      <c r="X162" s="656"/>
      <c r="Z162" s="652" t="str">
        <f>+Z131</f>
        <v>Categoría de terreno 2</v>
      </c>
      <c r="AA162" s="652" t="s">
        <v>1118</v>
      </c>
      <c r="AB162" s="652" t="s">
        <v>1119</v>
      </c>
      <c r="AC162" s="654" t="s">
        <v>1120</v>
      </c>
      <c r="AD162" s="655"/>
      <c r="AE162" s="655"/>
      <c r="AF162" s="655"/>
      <c r="AG162" s="655"/>
      <c r="AH162" s="655"/>
      <c r="AI162" s="655"/>
      <c r="AJ162" s="656"/>
      <c r="AL162" s="652" t="str">
        <f>+AL131</f>
        <v>Categoría de terreno 2</v>
      </c>
      <c r="AM162" s="652" t="s">
        <v>1118</v>
      </c>
      <c r="AN162" s="652" t="s">
        <v>1119</v>
      </c>
      <c r="AO162" s="654" t="s">
        <v>1120</v>
      </c>
      <c r="AP162" s="655"/>
      <c r="AQ162" s="655"/>
      <c r="AR162" s="655"/>
      <c r="AS162" s="655"/>
      <c r="AT162" s="655"/>
      <c r="AU162" s="655"/>
      <c r="AV162" s="656"/>
    </row>
    <row r="163" spans="1:48" ht="22.2" customHeight="1" thickBot="1">
      <c r="A163">
        <v>163</v>
      </c>
      <c r="B163" s="653"/>
      <c r="C163" s="653"/>
      <c r="D163" s="653"/>
      <c r="E163" s="75">
        <v>0</v>
      </c>
      <c r="F163" s="76">
        <v>500</v>
      </c>
      <c r="G163" s="76">
        <v>1000</v>
      </c>
      <c r="H163" s="76">
        <v>1500</v>
      </c>
      <c r="I163" s="76">
        <v>2000</v>
      </c>
      <c r="J163" s="76">
        <v>2500</v>
      </c>
      <c r="K163" s="76">
        <v>3000</v>
      </c>
      <c r="L163" s="77">
        <v>3500</v>
      </c>
      <c r="N163" s="653"/>
      <c r="O163" s="653"/>
      <c r="P163" s="653"/>
      <c r="Q163" s="75">
        <v>0</v>
      </c>
      <c r="R163" s="76">
        <v>500</v>
      </c>
      <c r="S163" s="76">
        <v>1000</v>
      </c>
      <c r="T163" s="76">
        <v>1500</v>
      </c>
      <c r="U163" s="76">
        <v>2000</v>
      </c>
      <c r="V163" s="76">
        <v>2500</v>
      </c>
      <c r="W163" s="76">
        <v>3000</v>
      </c>
      <c r="X163" s="77">
        <v>3500</v>
      </c>
      <c r="Z163" s="653"/>
      <c r="AA163" s="653"/>
      <c r="AB163" s="653"/>
      <c r="AC163" s="75">
        <v>0</v>
      </c>
      <c r="AD163" s="76">
        <v>500</v>
      </c>
      <c r="AE163" s="76">
        <v>1000</v>
      </c>
      <c r="AF163" s="76">
        <v>1500</v>
      </c>
      <c r="AG163" s="76">
        <v>2000</v>
      </c>
      <c r="AH163" s="76">
        <v>2500</v>
      </c>
      <c r="AI163" s="76">
        <v>3000</v>
      </c>
      <c r="AJ163" s="77">
        <v>3500</v>
      </c>
      <c r="AL163" s="653"/>
      <c r="AM163" s="653"/>
      <c r="AN163" s="653"/>
      <c r="AO163" s="75">
        <v>0</v>
      </c>
      <c r="AP163" s="76">
        <v>500</v>
      </c>
      <c r="AQ163" s="76">
        <v>1000</v>
      </c>
      <c r="AR163" s="76">
        <v>1500</v>
      </c>
      <c r="AS163" s="76">
        <v>2000</v>
      </c>
      <c r="AT163" s="76">
        <v>2500</v>
      </c>
      <c r="AU163" s="76">
        <v>3000</v>
      </c>
      <c r="AV163" s="77">
        <v>3500</v>
      </c>
    </row>
    <row r="164" spans="1:48">
      <c r="A164">
        <v>164</v>
      </c>
      <c r="B164" s="661" t="str">
        <f>+B133</f>
        <v>Rango de inclinación de &gt;15° a 25°</v>
      </c>
      <c r="C164" s="659">
        <v>100</v>
      </c>
      <c r="D164" s="78" t="s">
        <v>133</v>
      </c>
      <c r="E164" s="94">
        <v>183.45</v>
      </c>
      <c r="F164" s="95">
        <v>175.06</v>
      </c>
      <c r="G164" s="95">
        <v>166.67</v>
      </c>
      <c r="H164" s="95">
        <v>158.29</v>
      </c>
      <c r="I164" s="95">
        <v>149.9</v>
      </c>
      <c r="J164" s="95">
        <v>141.52000000000001</v>
      </c>
      <c r="K164" s="95">
        <v>133.13</v>
      </c>
      <c r="L164" s="96">
        <v>124.75</v>
      </c>
      <c r="N164" s="661" t="str">
        <f>+N133</f>
        <v>Rango de inclinación de &gt;15° a 25°</v>
      </c>
      <c r="O164" s="659">
        <v>100</v>
      </c>
      <c r="P164" s="78" t="s">
        <v>133</v>
      </c>
      <c r="Q164" s="94">
        <v>168.97900000000001</v>
      </c>
      <c r="R164" s="95">
        <v>161.16999999999999</v>
      </c>
      <c r="S164" s="95">
        <v>153.37</v>
      </c>
      <c r="T164" s="95">
        <v>145.57</v>
      </c>
      <c r="U164" s="95">
        <v>137.77000000000001</v>
      </c>
      <c r="V164" s="95">
        <v>129.97</v>
      </c>
      <c r="W164" s="95">
        <v>122.17</v>
      </c>
      <c r="X164" s="96">
        <v>114.372</v>
      </c>
      <c r="Z164" s="661" t="str">
        <f>+Z133</f>
        <v>Rango de inclinación de &gt;15° a 25°</v>
      </c>
      <c r="AA164" s="659">
        <v>100</v>
      </c>
      <c r="AB164" s="78" t="s">
        <v>133</v>
      </c>
      <c r="AC164" s="94">
        <v>141.76</v>
      </c>
      <c r="AD164" s="95">
        <v>141.43</v>
      </c>
      <c r="AE164" s="95">
        <v>141.1</v>
      </c>
      <c r="AF164" s="95">
        <v>140.77000000000001</v>
      </c>
      <c r="AG164" s="95">
        <v>140.44999999999999</v>
      </c>
      <c r="AH164" s="95">
        <v>140.12</v>
      </c>
      <c r="AI164" s="95">
        <v>139.79</v>
      </c>
      <c r="AJ164" s="96">
        <v>139.47</v>
      </c>
      <c r="AL164" s="661" t="str">
        <f>+AL133</f>
        <v>Rango de inclinación de &gt;15° a 25°</v>
      </c>
      <c r="AM164" s="659">
        <v>100</v>
      </c>
      <c r="AN164" s="78" t="s">
        <v>133</v>
      </c>
      <c r="AO164" s="94">
        <v>179.25299999999999</v>
      </c>
      <c r="AP164" s="95">
        <v>178.85</v>
      </c>
      <c r="AQ164" s="95">
        <v>178.46</v>
      </c>
      <c r="AR164" s="95">
        <v>178.06</v>
      </c>
      <c r="AS164" s="95">
        <v>177.66</v>
      </c>
      <c r="AT164" s="95">
        <v>177.27</v>
      </c>
      <c r="AU164" s="95">
        <v>176.87</v>
      </c>
      <c r="AV164" s="96">
        <v>176.48099999999999</v>
      </c>
    </row>
    <row r="165" spans="1:48" ht="15" thickBot="1">
      <c r="A165">
        <v>165</v>
      </c>
      <c r="B165" s="662"/>
      <c r="C165" s="660"/>
      <c r="D165" s="82" t="s">
        <v>136</v>
      </c>
      <c r="E165" s="97">
        <v>196.21</v>
      </c>
      <c r="F165" s="98">
        <v>186.97</v>
      </c>
      <c r="G165" s="98">
        <v>177.74</v>
      </c>
      <c r="H165" s="98">
        <v>168.51</v>
      </c>
      <c r="I165" s="98">
        <v>159.28</v>
      </c>
      <c r="J165" s="98">
        <v>150.05000000000001</v>
      </c>
      <c r="K165" s="98">
        <v>140.82</v>
      </c>
      <c r="L165" s="99">
        <v>131.59</v>
      </c>
      <c r="N165" s="662"/>
      <c r="O165" s="660"/>
      <c r="P165" s="82" t="s">
        <v>136</v>
      </c>
      <c r="Q165" s="97">
        <v>182.96700000000001</v>
      </c>
      <c r="R165" s="98">
        <v>174.36</v>
      </c>
      <c r="S165" s="98">
        <v>165.75</v>
      </c>
      <c r="T165" s="98">
        <v>157.15</v>
      </c>
      <c r="U165" s="98">
        <v>148.54</v>
      </c>
      <c r="V165" s="98">
        <v>139.94</v>
      </c>
      <c r="W165" s="98">
        <v>131.33000000000001</v>
      </c>
      <c r="X165" s="99">
        <v>122.733</v>
      </c>
      <c r="Z165" s="662"/>
      <c r="AA165" s="660"/>
      <c r="AB165" s="82" t="s">
        <v>136</v>
      </c>
      <c r="AC165" s="97">
        <v>152.41</v>
      </c>
      <c r="AD165" s="98">
        <v>152.41</v>
      </c>
      <c r="AE165" s="98">
        <v>152.41</v>
      </c>
      <c r="AF165" s="98">
        <v>152.41</v>
      </c>
      <c r="AG165" s="98">
        <v>152.41</v>
      </c>
      <c r="AH165" s="98">
        <v>152.41</v>
      </c>
      <c r="AI165" s="98">
        <v>152.41</v>
      </c>
      <c r="AJ165" s="99">
        <v>152.41</v>
      </c>
      <c r="AL165" s="662"/>
      <c r="AM165" s="660"/>
      <c r="AN165" s="82" t="s">
        <v>136</v>
      </c>
      <c r="AO165" s="97">
        <v>197.29300000000001</v>
      </c>
      <c r="AP165" s="98">
        <v>197.29</v>
      </c>
      <c r="AQ165" s="98">
        <v>197.29</v>
      </c>
      <c r="AR165" s="98">
        <v>197.29</v>
      </c>
      <c r="AS165" s="98">
        <v>197.29</v>
      </c>
      <c r="AT165" s="98">
        <v>197.29</v>
      </c>
      <c r="AU165" s="98">
        <v>197.29</v>
      </c>
      <c r="AV165" s="99">
        <v>197.29300000000001</v>
      </c>
    </row>
    <row r="166" spans="1:48">
      <c r="A166">
        <v>166</v>
      </c>
      <c r="B166" s="662"/>
      <c r="C166" s="657">
        <f>+C164+15</f>
        <v>115</v>
      </c>
      <c r="D166" s="86" t="str">
        <f>+D164</f>
        <v>48-X</v>
      </c>
      <c r="E166" s="100">
        <v>228.16</v>
      </c>
      <c r="F166" s="101">
        <v>218.59</v>
      </c>
      <c r="G166" s="101">
        <v>209.02</v>
      </c>
      <c r="H166" s="101">
        <v>199.45</v>
      </c>
      <c r="I166" s="101">
        <v>189.88</v>
      </c>
      <c r="J166" s="101">
        <v>180.31</v>
      </c>
      <c r="K166" s="101">
        <v>170.74</v>
      </c>
      <c r="L166" s="102">
        <v>161.16999999999999</v>
      </c>
      <c r="N166" s="662"/>
      <c r="O166" s="657">
        <f>+O164+15</f>
        <v>115</v>
      </c>
      <c r="P166" s="86" t="str">
        <f>+P164</f>
        <v>48-X</v>
      </c>
      <c r="Q166" s="100">
        <v>208.51400000000001</v>
      </c>
      <c r="R166" s="101">
        <v>199.85</v>
      </c>
      <c r="S166" s="101">
        <v>191.18</v>
      </c>
      <c r="T166" s="101">
        <v>182.52</v>
      </c>
      <c r="U166" s="101">
        <v>173.86</v>
      </c>
      <c r="V166" s="101">
        <v>165.2</v>
      </c>
      <c r="W166" s="101">
        <v>156.53</v>
      </c>
      <c r="X166" s="102">
        <v>147.875</v>
      </c>
      <c r="Z166" s="662"/>
      <c r="AA166" s="657">
        <f>+AA164+15</f>
        <v>115</v>
      </c>
      <c r="AB166" s="86" t="str">
        <f>+AB164</f>
        <v>48-X</v>
      </c>
      <c r="AC166" s="100">
        <v>159.22</v>
      </c>
      <c r="AD166" s="101">
        <v>156.61000000000001</v>
      </c>
      <c r="AE166" s="101">
        <v>154.01</v>
      </c>
      <c r="AF166" s="101">
        <v>151.4</v>
      </c>
      <c r="AG166" s="101">
        <v>148.80000000000001</v>
      </c>
      <c r="AH166" s="101">
        <v>146.19</v>
      </c>
      <c r="AI166" s="101">
        <v>143.59</v>
      </c>
      <c r="AJ166" s="102">
        <v>140.99</v>
      </c>
      <c r="AL166" s="662"/>
      <c r="AM166" s="657">
        <f>+AM164+15</f>
        <v>115</v>
      </c>
      <c r="AN166" s="86" t="str">
        <f>+AN164</f>
        <v>48-X</v>
      </c>
      <c r="AO166" s="100">
        <v>181.67599999999999</v>
      </c>
      <c r="AP166" s="101">
        <v>181.18</v>
      </c>
      <c r="AQ166" s="101">
        <v>180.68</v>
      </c>
      <c r="AR166" s="101">
        <v>180.19</v>
      </c>
      <c r="AS166" s="101">
        <v>179.69</v>
      </c>
      <c r="AT166" s="101">
        <v>179.2</v>
      </c>
      <c r="AU166" s="101">
        <v>178.7</v>
      </c>
      <c r="AV166" s="102">
        <v>178.21199999999999</v>
      </c>
    </row>
    <row r="167" spans="1:48" ht="15" thickBot="1">
      <c r="A167">
        <v>167</v>
      </c>
      <c r="B167" s="662"/>
      <c r="C167" s="658"/>
      <c r="D167" s="90" t="str">
        <f>+D165</f>
        <v>48-XL</v>
      </c>
      <c r="E167" s="100">
        <v>246.1</v>
      </c>
      <c r="F167" s="101">
        <v>235.61</v>
      </c>
      <c r="G167" s="101">
        <v>225.12</v>
      </c>
      <c r="H167" s="101">
        <v>214.63</v>
      </c>
      <c r="I167" s="101">
        <v>204.14</v>
      </c>
      <c r="J167" s="101">
        <v>193.65</v>
      </c>
      <c r="K167" s="101">
        <v>183.16</v>
      </c>
      <c r="L167" s="102">
        <v>172.67</v>
      </c>
      <c r="N167" s="662"/>
      <c r="O167" s="658"/>
      <c r="P167" s="90" t="str">
        <f>+P165</f>
        <v>48-XL</v>
      </c>
      <c r="Q167" s="100">
        <v>231.45400000000001</v>
      </c>
      <c r="R167" s="101">
        <v>221.32</v>
      </c>
      <c r="S167" s="101">
        <v>211.18</v>
      </c>
      <c r="T167" s="101">
        <v>201.05</v>
      </c>
      <c r="U167" s="101">
        <v>190.91</v>
      </c>
      <c r="V167" s="101">
        <v>180.78</v>
      </c>
      <c r="W167" s="101">
        <v>170.65</v>
      </c>
      <c r="X167" s="102">
        <v>160.517</v>
      </c>
      <c r="Z167" s="662"/>
      <c r="AA167" s="658"/>
      <c r="AB167" s="90" t="str">
        <f>+AB165</f>
        <v>48-XL</v>
      </c>
      <c r="AC167" s="100">
        <v>200.43</v>
      </c>
      <c r="AD167" s="101">
        <v>193.57</v>
      </c>
      <c r="AE167" s="101">
        <v>186.71</v>
      </c>
      <c r="AF167" s="101">
        <v>179.85</v>
      </c>
      <c r="AG167" s="101">
        <v>172.99</v>
      </c>
      <c r="AH167" s="101">
        <v>166.13</v>
      </c>
      <c r="AI167" s="101">
        <v>159.27000000000001</v>
      </c>
      <c r="AJ167" s="102">
        <v>152.41</v>
      </c>
      <c r="AL167" s="662"/>
      <c r="AM167" s="658"/>
      <c r="AN167" s="90" t="str">
        <f>+AN165</f>
        <v>48-XL</v>
      </c>
      <c r="AO167" s="100">
        <v>197.29300000000001</v>
      </c>
      <c r="AP167" s="101">
        <v>197.29</v>
      </c>
      <c r="AQ167" s="101">
        <v>197.29</v>
      </c>
      <c r="AR167" s="101">
        <v>197.29</v>
      </c>
      <c r="AS167" s="101">
        <v>197.29</v>
      </c>
      <c r="AT167" s="101">
        <v>197.29</v>
      </c>
      <c r="AU167" s="101">
        <v>197.29</v>
      </c>
      <c r="AV167" s="102">
        <v>197.29300000000001</v>
      </c>
    </row>
    <row r="168" spans="1:48">
      <c r="A168">
        <v>168</v>
      </c>
      <c r="B168" s="662"/>
      <c r="C168" s="659">
        <f>+C166+15</f>
        <v>130</v>
      </c>
      <c r="D168" s="78" t="s">
        <v>133</v>
      </c>
      <c r="E168" s="97">
        <v>273.69</v>
      </c>
      <c r="F168" s="98">
        <v>262.77999999999997</v>
      </c>
      <c r="G168" s="98">
        <v>251.88</v>
      </c>
      <c r="H168" s="98">
        <v>240.97</v>
      </c>
      <c r="I168" s="98">
        <v>230.07</v>
      </c>
      <c r="J168" s="98">
        <v>219.16</v>
      </c>
      <c r="K168" s="98">
        <v>208.26</v>
      </c>
      <c r="L168" s="99">
        <v>197.36</v>
      </c>
      <c r="N168" s="662"/>
      <c r="O168" s="659">
        <f>+O166+15</f>
        <v>130</v>
      </c>
      <c r="P168" s="78" t="s">
        <v>133</v>
      </c>
      <c r="Q168" s="97">
        <v>235.315</v>
      </c>
      <c r="R168" s="98">
        <v>227.79</v>
      </c>
      <c r="S168" s="98">
        <v>220.26</v>
      </c>
      <c r="T168" s="98">
        <v>212.74</v>
      </c>
      <c r="U168" s="98">
        <v>205.21</v>
      </c>
      <c r="V168" s="98">
        <v>197.69</v>
      </c>
      <c r="W168" s="98">
        <v>190.17</v>
      </c>
      <c r="X168" s="99">
        <v>182.648</v>
      </c>
      <c r="Z168" s="662"/>
      <c r="AA168" s="659">
        <f>+AA166+15</f>
        <v>130</v>
      </c>
      <c r="AB168" s="78" t="s">
        <v>133</v>
      </c>
      <c r="AC168" s="97">
        <v>183.92</v>
      </c>
      <c r="AD168" s="98">
        <v>178</v>
      </c>
      <c r="AE168" s="98">
        <v>172.08</v>
      </c>
      <c r="AF168" s="98">
        <v>166.16</v>
      </c>
      <c r="AG168" s="98">
        <v>160.24</v>
      </c>
      <c r="AH168" s="98">
        <v>154.32</v>
      </c>
      <c r="AI168" s="98">
        <v>148.4</v>
      </c>
      <c r="AJ168" s="99">
        <v>142.49</v>
      </c>
      <c r="AL168" s="662"/>
      <c r="AM168" s="659">
        <f>+AM166+15</f>
        <v>130</v>
      </c>
      <c r="AN168" s="78" t="s">
        <v>133</v>
      </c>
      <c r="AO168" s="83" t="s">
        <v>1122</v>
      </c>
      <c r="AP168" s="84" t="s">
        <v>1122</v>
      </c>
      <c r="AQ168" s="98">
        <v>183.58</v>
      </c>
      <c r="AR168" s="98">
        <v>182.87</v>
      </c>
      <c r="AS168" s="98">
        <v>182.16</v>
      </c>
      <c r="AT168" s="98">
        <v>181.45</v>
      </c>
      <c r="AU168" s="98">
        <v>180.73</v>
      </c>
      <c r="AV168" s="99">
        <v>180.02600000000001</v>
      </c>
    </row>
    <row r="169" spans="1:48" ht="15" thickBot="1">
      <c r="A169">
        <v>169</v>
      </c>
      <c r="B169" s="662"/>
      <c r="C169" s="660"/>
      <c r="D169" s="82" t="s">
        <v>136</v>
      </c>
      <c r="E169" s="97">
        <v>295.35000000000002</v>
      </c>
      <c r="F169" s="98">
        <v>283.39999999999998</v>
      </c>
      <c r="G169" s="98">
        <v>271.45999999999998</v>
      </c>
      <c r="H169" s="98">
        <v>259.52</v>
      </c>
      <c r="I169" s="98">
        <v>247.57</v>
      </c>
      <c r="J169" s="98">
        <v>235.63</v>
      </c>
      <c r="K169" s="98">
        <v>223.69</v>
      </c>
      <c r="L169" s="99">
        <v>211.75</v>
      </c>
      <c r="N169" s="662"/>
      <c r="O169" s="660"/>
      <c r="P169" s="82" t="s">
        <v>136</v>
      </c>
      <c r="Q169" s="97">
        <v>280.45699999999999</v>
      </c>
      <c r="R169" s="98">
        <v>269.37</v>
      </c>
      <c r="S169" s="98">
        <v>258.27999999999997</v>
      </c>
      <c r="T169" s="98">
        <v>247.2</v>
      </c>
      <c r="U169" s="98">
        <v>236.11</v>
      </c>
      <c r="V169" s="98">
        <v>225.03</v>
      </c>
      <c r="W169" s="98">
        <v>213.95</v>
      </c>
      <c r="X169" s="99">
        <v>202.86600000000001</v>
      </c>
      <c r="Z169" s="662"/>
      <c r="AA169" s="660"/>
      <c r="AB169" s="82" t="s">
        <v>136</v>
      </c>
      <c r="AC169" s="97">
        <v>238.06</v>
      </c>
      <c r="AD169" s="98">
        <v>227.43</v>
      </c>
      <c r="AE169" s="98">
        <v>216.81</v>
      </c>
      <c r="AF169" s="98">
        <v>206.19</v>
      </c>
      <c r="AG169" s="98">
        <v>195.57</v>
      </c>
      <c r="AH169" s="98">
        <v>184.95</v>
      </c>
      <c r="AI169" s="98">
        <v>174.33</v>
      </c>
      <c r="AJ169" s="99">
        <v>163.71</v>
      </c>
      <c r="AL169" s="662"/>
      <c r="AM169" s="660"/>
      <c r="AN169" s="82" t="s">
        <v>136</v>
      </c>
      <c r="AO169" s="97">
        <v>197.50399999999999</v>
      </c>
      <c r="AP169" s="98">
        <v>197.47</v>
      </c>
      <c r="AQ169" s="98">
        <v>197.44</v>
      </c>
      <c r="AR169" s="98">
        <v>197.41</v>
      </c>
      <c r="AS169" s="98">
        <v>197.38</v>
      </c>
      <c r="AT169" s="98">
        <v>197.35</v>
      </c>
      <c r="AU169" s="98">
        <v>197.32</v>
      </c>
      <c r="AV169" s="99">
        <v>197.29300000000001</v>
      </c>
    </row>
    <row r="170" spans="1:48">
      <c r="A170">
        <v>170</v>
      </c>
      <c r="B170" s="662"/>
      <c r="C170" s="657">
        <f>+C168+10</f>
        <v>140</v>
      </c>
      <c r="D170" s="86" t="str">
        <f>+D168</f>
        <v>48-X</v>
      </c>
      <c r="E170" s="100">
        <v>302.83999999999997</v>
      </c>
      <c r="F170" s="101">
        <v>291.39</v>
      </c>
      <c r="G170" s="101">
        <v>279.94</v>
      </c>
      <c r="H170" s="101">
        <v>268.49</v>
      </c>
      <c r="I170" s="101">
        <v>257.04000000000002</v>
      </c>
      <c r="J170" s="101">
        <v>245.59</v>
      </c>
      <c r="K170" s="101">
        <v>234.14</v>
      </c>
      <c r="L170" s="102">
        <v>222.69</v>
      </c>
      <c r="N170" s="662"/>
      <c r="O170" s="657">
        <f>+O168+10</f>
        <v>140</v>
      </c>
      <c r="P170" s="86" t="str">
        <f>+P168</f>
        <v>48-X</v>
      </c>
      <c r="Q170" s="100">
        <v>252.98400000000001</v>
      </c>
      <c r="R170" s="101">
        <v>245.95</v>
      </c>
      <c r="S170" s="101">
        <v>238.92</v>
      </c>
      <c r="T170" s="101">
        <v>231.89</v>
      </c>
      <c r="U170" s="101">
        <v>224.86</v>
      </c>
      <c r="V170" s="101">
        <v>217.83</v>
      </c>
      <c r="W170" s="101">
        <v>210.8</v>
      </c>
      <c r="X170" s="102">
        <v>203.77799999999999</v>
      </c>
      <c r="Z170" s="662"/>
      <c r="AA170" s="657">
        <f>+AA168+10</f>
        <v>140</v>
      </c>
      <c r="AB170" s="86" t="str">
        <f>+AB168</f>
        <v>48-X</v>
      </c>
      <c r="AC170" s="100">
        <v>200.29</v>
      </c>
      <c r="AD170" s="101">
        <v>193.79</v>
      </c>
      <c r="AE170" s="101">
        <v>187.3</v>
      </c>
      <c r="AF170" s="101">
        <v>180.81</v>
      </c>
      <c r="AG170" s="101">
        <v>174.31</v>
      </c>
      <c r="AH170" s="101">
        <v>167.82</v>
      </c>
      <c r="AI170" s="101">
        <v>161.33000000000001</v>
      </c>
      <c r="AJ170" s="102">
        <v>154.84</v>
      </c>
      <c r="AL170" s="662"/>
      <c r="AM170" s="657">
        <f>+AM168+10</f>
        <v>140</v>
      </c>
      <c r="AN170" s="86" t="str">
        <f>+AN168</f>
        <v>48-X</v>
      </c>
      <c r="AO170" s="87" t="s">
        <v>1122</v>
      </c>
      <c r="AP170" s="88" t="s">
        <v>1122</v>
      </c>
      <c r="AQ170" s="88" t="s">
        <v>1122</v>
      </c>
      <c r="AR170" s="88" t="s">
        <v>1122</v>
      </c>
      <c r="AS170" s="101">
        <v>183.81</v>
      </c>
      <c r="AT170" s="101">
        <v>182.98</v>
      </c>
      <c r="AU170" s="101">
        <v>182.15</v>
      </c>
      <c r="AV170" s="102">
        <v>181.31800000000001</v>
      </c>
    </row>
    <row r="171" spans="1:48" ht="15" thickBot="1">
      <c r="A171">
        <v>171</v>
      </c>
      <c r="B171" s="662"/>
      <c r="C171" s="658"/>
      <c r="D171" s="90" t="str">
        <f>+D169</f>
        <v>48-XL</v>
      </c>
      <c r="E171" s="100">
        <v>313.58999999999997</v>
      </c>
      <c r="F171" s="101">
        <v>303.06</v>
      </c>
      <c r="G171" s="101">
        <v>292.52999999999997</v>
      </c>
      <c r="H171" s="101">
        <v>282</v>
      </c>
      <c r="I171" s="101">
        <v>271.47000000000003</v>
      </c>
      <c r="J171" s="101">
        <v>260.94</v>
      </c>
      <c r="K171" s="101">
        <v>250.41</v>
      </c>
      <c r="L171" s="102">
        <v>239.89</v>
      </c>
      <c r="N171" s="662"/>
      <c r="O171" s="658"/>
      <c r="P171" s="90" t="str">
        <f>+P169</f>
        <v>48-XL</v>
      </c>
      <c r="Q171" s="100">
        <v>313.59500000000003</v>
      </c>
      <c r="R171" s="101">
        <v>301.05</v>
      </c>
      <c r="S171" s="101">
        <v>288.5</v>
      </c>
      <c r="T171" s="101">
        <v>275.95999999999998</v>
      </c>
      <c r="U171" s="101">
        <v>263.42</v>
      </c>
      <c r="V171" s="101">
        <v>250.88</v>
      </c>
      <c r="W171" s="101">
        <v>238.33</v>
      </c>
      <c r="X171" s="102">
        <v>225.79400000000001</v>
      </c>
      <c r="Z171" s="662"/>
      <c r="AA171" s="658"/>
      <c r="AB171" s="90" t="str">
        <f>+AB169</f>
        <v>48-XL</v>
      </c>
      <c r="AC171" s="100">
        <v>256.48</v>
      </c>
      <c r="AD171" s="101">
        <v>247.38</v>
      </c>
      <c r="AE171" s="101">
        <v>238.29</v>
      </c>
      <c r="AF171" s="101">
        <v>229.2</v>
      </c>
      <c r="AG171" s="101">
        <v>220.11</v>
      </c>
      <c r="AH171" s="101">
        <v>211.02</v>
      </c>
      <c r="AI171" s="101">
        <v>201.93</v>
      </c>
      <c r="AJ171" s="102">
        <v>192.84</v>
      </c>
      <c r="AL171" s="662"/>
      <c r="AM171" s="658"/>
      <c r="AN171" s="90" t="str">
        <f>+AN169</f>
        <v>48-XL</v>
      </c>
      <c r="AO171" s="100">
        <v>229.09800000000001</v>
      </c>
      <c r="AP171" s="101">
        <v>224.55</v>
      </c>
      <c r="AQ171" s="101">
        <v>220.01</v>
      </c>
      <c r="AR171" s="101">
        <v>215.46</v>
      </c>
      <c r="AS171" s="101">
        <v>210.92</v>
      </c>
      <c r="AT171" s="101">
        <v>206.38</v>
      </c>
      <c r="AU171" s="101">
        <v>201.83</v>
      </c>
      <c r="AV171" s="102">
        <v>197.29300000000001</v>
      </c>
    </row>
    <row r="172" spans="1:48">
      <c r="A172">
        <v>172</v>
      </c>
      <c r="B172" s="662"/>
      <c r="C172" s="659">
        <f>+C170+10</f>
        <v>150</v>
      </c>
      <c r="D172" s="78" t="s">
        <v>133</v>
      </c>
      <c r="E172" s="97">
        <v>315.64</v>
      </c>
      <c r="F172" s="98">
        <v>305.67</v>
      </c>
      <c r="G172" s="98">
        <v>295.70999999999998</v>
      </c>
      <c r="H172" s="98">
        <v>285.75</v>
      </c>
      <c r="I172" s="98">
        <v>275.77999999999997</v>
      </c>
      <c r="J172" s="98">
        <v>265.82</v>
      </c>
      <c r="K172" s="98">
        <v>255.86</v>
      </c>
      <c r="L172" s="99">
        <v>245.9</v>
      </c>
      <c r="N172" s="662"/>
      <c r="O172" s="659">
        <f>+O170+10</f>
        <v>150</v>
      </c>
      <c r="P172" s="78" t="s">
        <v>133</v>
      </c>
      <c r="Q172" s="97">
        <v>266.57799999999997</v>
      </c>
      <c r="R172" s="98">
        <v>259.94</v>
      </c>
      <c r="S172" s="98">
        <v>253.32</v>
      </c>
      <c r="T172" s="98">
        <v>246.69</v>
      </c>
      <c r="U172" s="98">
        <v>240.06</v>
      </c>
      <c r="V172" s="98">
        <v>233.43</v>
      </c>
      <c r="W172" s="98">
        <v>226.8</v>
      </c>
      <c r="X172" s="99">
        <v>220.179</v>
      </c>
      <c r="Z172" s="662"/>
      <c r="AA172" s="659">
        <f>+AA170+10</f>
        <v>150</v>
      </c>
      <c r="AB172" s="78" t="s">
        <v>133</v>
      </c>
      <c r="AC172" s="83" t="s">
        <v>1122</v>
      </c>
      <c r="AD172" s="84" t="s">
        <v>1122</v>
      </c>
      <c r="AE172" s="98">
        <v>201.27</v>
      </c>
      <c r="AF172" s="98">
        <v>194.78</v>
      </c>
      <c r="AG172" s="98">
        <v>188.3</v>
      </c>
      <c r="AH172" s="98">
        <v>181.81</v>
      </c>
      <c r="AI172" s="98">
        <v>175.33</v>
      </c>
      <c r="AJ172" s="99">
        <v>168.85</v>
      </c>
      <c r="AL172" s="662"/>
      <c r="AM172" s="659">
        <f>+AM170+10</f>
        <v>150</v>
      </c>
      <c r="AN172" s="78" t="s">
        <v>133</v>
      </c>
      <c r="AO172" s="83" t="s">
        <v>1122</v>
      </c>
      <c r="AP172" s="84" t="s">
        <v>1122</v>
      </c>
      <c r="AQ172" s="84" t="s">
        <v>1122</v>
      </c>
      <c r="AR172" s="84" t="s">
        <v>1122</v>
      </c>
      <c r="AS172" s="84" t="s">
        <v>1122</v>
      </c>
      <c r="AT172" s="84" t="s">
        <v>1122</v>
      </c>
      <c r="AU172" s="98">
        <v>184.13</v>
      </c>
      <c r="AV172" s="99">
        <v>183.03800000000001</v>
      </c>
    </row>
    <row r="173" spans="1:48" ht="15" thickBot="1">
      <c r="A173">
        <v>173</v>
      </c>
      <c r="B173" s="662"/>
      <c r="C173" s="660"/>
      <c r="D173" s="82" t="s">
        <v>136</v>
      </c>
      <c r="E173" s="97">
        <v>317.08</v>
      </c>
      <c r="F173" s="98">
        <v>309.8</v>
      </c>
      <c r="G173" s="98">
        <v>302.52</v>
      </c>
      <c r="H173" s="98">
        <v>295.24</v>
      </c>
      <c r="I173" s="98">
        <v>287.97000000000003</v>
      </c>
      <c r="J173" s="98">
        <v>280.69</v>
      </c>
      <c r="K173" s="98">
        <v>273.41000000000003</v>
      </c>
      <c r="L173" s="99">
        <v>266.14</v>
      </c>
      <c r="N173" s="662"/>
      <c r="O173" s="660"/>
      <c r="P173" s="82" t="s">
        <v>136</v>
      </c>
      <c r="Q173" s="97">
        <v>317.07600000000002</v>
      </c>
      <c r="R173" s="98">
        <v>307.7</v>
      </c>
      <c r="S173" s="98">
        <v>298.33</v>
      </c>
      <c r="T173" s="98">
        <v>288.95999999999998</v>
      </c>
      <c r="U173" s="98">
        <v>279.58999999999997</v>
      </c>
      <c r="V173" s="98">
        <v>270.22000000000003</v>
      </c>
      <c r="W173" s="98">
        <v>260.85000000000002</v>
      </c>
      <c r="X173" s="99">
        <v>251.488</v>
      </c>
      <c r="Z173" s="662"/>
      <c r="AA173" s="660"/>
      <c r="AB173" s="82" t="s">
        <v>136</v>
      </c>
      <c r="AC173" s="97">
        <v>273.86</v>
      </c>
      <c r="AD173" s="98">
        <v>265.98</v>
      </c>
      <c r="AE173" s="98">
        <v>258.10000000000002</v>
      </c>
      <c r="AF173" s="98">
        <v>250.22</v>
      </c>
      <c r="AG173" s="98">
        <v>242.34</v>
      </c>
      <c r="AH173" s="98">
        <v>234.46</v>
      </c>
      <c r="AI173" s="98">
        <v>226.58</v>
      </c>
      <c r="AJ173" s="99">
        <v>218.7</v>
      </c>
      <c r="AL173" s="662"/>
      <c r="AM173" s="660"/>
      <c r="AN173" s="82" t="s">
        <v>136</v>
      </c>
      <c r="AO173" s="97">
        <v>244.87</v>
      </c>
      <c r="AP173" s="98">
        <v>238.07</v>
      </c>
      <c r="AQ173" s="98">
        <v>231.27</v>
      </c>
      <c r="AR173" s="98">
        <v>224.47</v>
      </c>
      <c r="AS173" s="98">
        <v>217.68</v>
      </c>
      <c r="AT173" s="98">
        <v>210.88</v>
      </c>
      <c r="AU173" s="98">
        <v>204.08</v>
      </c>
      <c r="AV173" s="99">
        <v>197.29300000000001</v>
      </c>
    </row>
    <row r="174" spans="1:48">
      <c r="A174">
        <v>174</v>
      </c>
      <c r="B174" s="662"/>
      <c r="C174" s="657">
        <f>+C172+10</f>
        <v>160</v>
      </c>
      <c r="D174" s="86" t="str">
        <f>+D172</f>
        <v>48-X</v>
      </c>
      <c r="E174" s="100">
        <v>317.52</v>
      </c>
      <c r="F174" s="101">
        <v>310.97000000000003</v>
      </c>
      <c r="G174" s="101">
        <v>304.43</v>
      </c>
      <c r="H174" s="101">
        <v>297.89</v>
      </c>
      <c r="I174" s="101">
        <v>291.33999999999997</v>
      </c>
      <c r="J174" s="101">
        <v>284.8</v>
      </c>
      <c r="K174" s="101">
        <v>278.26</v>
      </c>
      <c r="L174" s="102">
        <v>271.72000000000003</v>
      </c>
      <c r="N174" s="662"/>
      <c r="O174" s="657">
        <f>+O172+10</f>
        <v>160</v>
      </c>
      <c r="P174" s="86" t="str">
        <f>+P172</f>
        <v>48-X</v>
      </c>
      <c r="Q174" s="100">
        <v>278.45400000000001</v>
      </c>
      <c r="R174" s="101">
        <v>272.08</v>
      </c>
      <c r="S174" s="101">
        <v>265.72000000000003</v>
      </c>
      <c r="T174" s="101">
        <v>259.35000000000002</v>
      </c>
      <c r="U174" s="101">
        <v>252.99</v>
      </c>
      <c r="V174" s="101">
        <v>246.62</v>
      </c>
      <c r="W174" s="101">
        <v>240.26</v>
      </c>
      <c r="X174" s="102">
        <v>233.899</v>
      </c>
      <c r="Z174" s="662"/>
      <c r="AA174" s="657">
        <f>+AA172+10</f>
        <v>160</v>
      </c>
      <c r="AB174" s="86" t="str">
        <f>+AB172</f>
        <v>48-X</v>
      </c>
      <c r="AC174" s="87" t="s">
        <v>1122</v>
      </c>
      <c r="AD174" s="88" t="s">
        <v>1122</v>
      </c>
      <c r="AE174" s="88" t="s">
        <v>1122</v>
      </c>
      <c r="AF174" s="88" t="s">
        <v>1122</v>
      </c>
      <c r="AG174" s="101">
        <v>202.61</v>
      </c>
      <c r="AH174" s="101">
        <v>196.16</v>
      </c>
      <c r="AI174" s="101">
        <v>189.7</v>
      </c>
      <c r="AJ174" s="102">
        <v>183.25</v>
      </c>
      <c r="AL174" s="662"/>
      <c r="AM174" s="657">
        <f>+AM172+10</f>
        <v>160</v>
      </c>
      <c r="AN174" s="86" t="str">
        <f>+AN172</f>
        <v>48-X</v>
      </c>
      <c r="AO174" s="87" t="s">
        <v>1122</v>
      </c>
      <c r="AP174" s="88" t="s">
        <v>1122</v>
      </c>
      <c r="AQ174" s="88" t="s">
        <v>1122</v>
      </c>
      <c r="AR174" s="88" t="s">
        <v>1122</v>
      </c>
      <c r="AS174" s="88" t="s">
        <v>1122</v>
      </c>
      <c r="AT174" s="88" t="s">
        <v>1122</v>
      </c>
      <c r="AU174" s="88" t="s">
        <v>1122</v>
      </c>
      <c r="AV174" s="89" t="s">
        <v>1122</v>
      </c>
    </row>
    <row r="175" spans="1:48" ht="15" thickBot="1">
      <c r="A175">
        <v>175</v>
      </c>
      <c r="B175" s="662"/>
      <c r="C175" s="658"/>
      <c r="D175" s="90" t="str">
        <f>+D173</f>
        <v>48-XL</v>
      </c>
      <c r="E175" s="100">
        <v>316.07</v>
      </c>
      <c r="F175" s="101">
        <v>312.8</v>
      </c>
      <c r="G175" s="101">
        <v>309.54000000000002</v>
      </c>
      <c r="H175" s="101">
        <v>306.27</v>
      </c>
      <c r="I175" s="101">
        <v>303.01</v>
      </c>
      <c r="J175" s="101">
        <v>299.74</v>
      </c>
      <c r="K175" s="101">
        <v>296.48</v>
      </c>
      <c r="L175" s="102">
        <v>293.22000000000003</v>
      </c>
      <c r="N175" s="662"/>
      <c r="O175" s="658"/>
      <c r="P175" s="90" t="str">
        <f>+P173</f>
        <v>48-XL</v>
      </c>
      <c r="Q175" s="100">
        <v>316.80099999999999</v>
      </c>
      <c r="R175" s="101">
        <v>311.33</v>
      </c>
      <c r="S175" s="101">
        <v>305.87</v>
      </c>
      <c r="T175" s="101">
        <v>300.39999999999998</v>
      </c>
      <c r="U175" s="101">
        <v>294.93</v>
      </c>
      <c r="V175" s="101">
        <v>289.47000000000003</v>
      </c>
      <c r="W175" s="101">
        <v>284</v>
      </c>
      <c r="X175" s="102">
        <v>278.54300000000001</v>
      </c>
      <c r="Z175" s="662"/>
      <c r="AA175" s="658"/>
      <c r="AB175" s="90" t="str">
        <f>+AB173</f>
        <v>48-XL</v>
      </c>
      <c r="AC175" s="100">
        <v>290.45</v>
      </c>
      <c r="AD175" s="101">
        <v>282.47000000000003</v>
      </c>
      <c r="AE175" s="101">
        <v>274.49</v>
      </c>
      <c r="AF175" s="101">
        <v>266.51</v>
      </c>
      <c r="AG175" s="101">
        <v>258.54000000000002</v>
      </c>
      <c r="AH175" s="101">
        <v>250.56</v>
      </c>
      <c r="AI175" s="101">
        <v>242.58</v>
      </c>
      <c r="AJ175" s="102">
        <v>234.61</v>
      </c>
      <c r="AL175" s="662"/>
      <c r="AM175" s="658"/>
      <c r="AN175" s="90" t="str">
        <f>+AN173</f>
        <v>48-XL</v>
      </c>
      <c r="AO175" s="100">
        <v>260.61200000000002</v>
      </c>
      <c r="AP175" s="101">
        <v>251.56</v>
      </c>
      <c r="AQ175" s="101">
        <v>242.52</v>
      </c>
      <c r="AR175" s="101">
        <v>233.47</v>
      </c>
      <c r="AS175" s="101">
        <v>224.42</v>
      </c>
      <c r="AT175" s="101">
        <v>215.38</v>
      </c>
      <c r="AU175" s="101">
        <v>206.33</v>
      </c>
      <c r="AV175" s="102">
        <v>197.29300000000001</v>
      </c>
    </row>
    <row r="176" spans="1:48">
      <c r="A176">
        <v>176</v>
      </c>
      <c r="B176" s="662"/>
      <c r="C176" s="659">
        <f>+C174+10</f>
        <v>170</v>
      </c>
      <c r="D176" s="78" t="s">
        <v>133</v>
      </c>
      <c r="E176" s="97">
        <v>315.23</v>
      </c>
      <c r="F176" s="98">
        <v>312.32</v>
      </c>
      <c r="G176" s="98">
        <v>309.41000000000003</v>
      </c>
      <c r="H176" s="98">
        <v>306.5</v>
      </c>
      <c r="I176" s="98">
        <v>303.60000000000002</v>
      </c>
      <c r="J176" s="98">
        <v>300.69</v>
      </c>
      <c r="K176" s="98">
        <v>297.77999999999997</v>
      </c>
      <c r="L176" s="99">
        <v>294.88</v>
      </c>
      <c r="N176" s="662"/>
      <c r="O176" s="659">
        <f>+O174+10</f>
        <v>170</v>
      </c>
      <c r="P176" s="78" t="s">
        <v>133</v>
      </c>
      <c r="Q176" s="83" t="s">
        <v>1122</v>
      </c>
      <c r="R176" s="98">
        <v>280.33999999999997</v>
      </c>
      <c r="S176" s="98">
        <v>274.8</v>
      </c>
      <c r="T176" s="98">
        <v>269.26</v>
      </c>
      <c r="U176" s="98">
        <v>263.73</v>
      </c>
      <c r="V176" s="98">
        <v>258.19</v>
      </c>
      <c r="W176" s="98">
        <v>252.65</v>
      </c>
      <c r="X176" s="99">
        <v>247.11600000000001</v>
      </c>
      <c r="Z176" s="662"/>
      <c r="AA176" s="659">
        <f>+AA174+10</f>
        <v>170</v>
      </c>
      <c r="AB176" s="78" t="s">
        <v>133</v>
      </c>
      <c r="AC176" s="83" t="s">
        <v>1122</v>
      </c>
      <c r="AD176" s="84" t="s">
        <v>1122</v>
      </c>
      <c r="AE176" s="84" t="s">
        <v>1122</v>
      </c>
      <c r="AF176" s="84" t="s">
        <v>1122</v>
      </c>
      <c r="AG176" s="84" t="s">
        <v>1122</v>
      </c>
      <c r="AH176" s="84" t="s">
        <v>1122</v>
      </c>
      <c r="AI176" s="98">
        <v>202.88</v>
      </c>
      <c r="AJ176" s="99">
        <v>196.64</v>
      </c>
      <c r="AL176" s="662"/>
      <c r="AM176" s="659">
        <f>+AM174+10</f>
        <v>170</v>
      </c>
      <c r="AN176" s="78" t="s">
        <v>133</v>
      </c>
      <c r="AO176" s="83" t="s">
        <v>1122</v>
      </c>
      <c r="AP176" s="84" t="s">
        <v>1122</v>
      </c>
      <c r="AQ176" s="84" t="s">
        <v>1122</v>
      </c>
      <c r="AR176" s="84" t="s">
        <v>1122</v>
      </c>
      <c r="AS176" s="84" t="s">
        <v>1122</v>
      </c>
      <c r="AT176" s="84" t="s">
        <v>1122</v>
      </c>
      <c r="AU176" s="84" t="s">
        <v>1122</v>
      </c>
      <c r="AV176" s="85" t="s">
        <v>1122</v>
      </c>
    </row>
    <row r="177" spans="1:48" ht="15" thickBot="1">
      <c r="A177">
        <v>177</v>
      </c>
      <c r="B177" s="662"/>
      <c r="C177" s="660"/>
      <c r="D177" s="82" t="s">
        <v>136</v>
      </c>
      <c r="E177" s="97">
        <v>313.85000000000002</v>
      </c>
      <c r="F177" s="98">
        <v>313.97000000000003</v>
      </c>
      <c r="G177" s="98">
        <v>314.08999999999997</v>
      </c>
      <c r="H177" s="98">
        <v>314.20999999999998</v>
      </c>
      <c r="I177" s="98">
        <v>314.33</v>
      </c>
      <c r="J177" s="98">
        <v>314.45</v>
      </c>
      <c r="K177" s="98">
        <v>314.57</v>
      </c>
      <c r="L177" s="99">
        <v>314.69</v>
      </c>
      <c r="N177" s="662"/>
      <c r="O177" s="660"/>
      <c r="P177" s="82" t="s">
        <v>136</v>
      </c>
      <c r="Q177" s="97">
        <v>314.59699999999998</v>
      </c>
      <c r="R177" s="98">
        <v>313.27</v>
      </c>
      <c r="S177" s="98">
        <v>311.94</v>
      </c>
      <c r="T177" s="98">
        <v>310.62</v>
      </c>
      <c r="U177" s="98">
        <v>309.29000000000002</v>
      </c>
      <c r="V177" s="98">
        <v>307.97000000000003</v>
      </c>
      <c r="W177" s="98">
        <v>306.64</v>
      </c>
      <c r="X177" s="99">
        <v>305.32299999999998</v>
      </c>
      <c r="Z177" s="662"/>
      <c r="AA177" s="660"/>
      <c r="AB177" s="82" t="s">
        <v>136</v>
      </c>
      <c r="AC177" s="97">
        <v>303.31</v>
      </c>
      <c r="AD177" s="98">
        <v>295.75</v>
      </c>
      <c r="AE177" s="98">
        <v>288.19</v>
      </c>
      <c r="AF177" s="98">
        <v>280.63</v>
      </c>
      <c r="AG177" s="98">
        <v>273.07</v>
      </c>
      <c r="AH177" s="98">
        <v>265.51</v>
      </c>
      <c r="AI177" s="98">
        <v>257.95</v>
      </c>
      <c r="AJ177" s="99">
        <v>250.4</v>
      </c>
      <c r="AL177" s="662"/>
      <c r="AM177" s="660"/>
      <c r="AN177" s="82" t="s">
        <v>136</v>
      </c>
      <c r="AO177" s="83" t="s">
        <v>1122</v>
      </c>
      <c r="AP177" s="84" t="s">
        <v>1122</v>
      </c>
      <c r="AQ177" s="98">
        <v>258.52</v>
      </c>
      <c r="AR177" s="98">
        <v>251.16</v>
      </c>
      <c r="AS177" s="98">
        <v>243.8</v>
      </c>
      <c r="AT177" s="98">
        <v>236.43</v>
      </c>
      <c r="AU177" s="98">
        <v>229.07</v>
      </c>
      <c r="AV177" s="99">
        <v>221.71199999999999</v>
      </c>
    </row>
    <row r="178" spans="1:48">
      <c r="A178">
        <v>178</v>
      </c>
      <c r="B178" s="662"/>
      <c r="C178" s="657">
        <f>+C176+10</f>
        <v>180</v>
      </c>
      <c r="D178" s="86" t="str">
        <f>+D176</f>
        <v>48-X</v>
      </c>
      <c r="E178" s="87" t="s">
        <v>1122</v>
      </c>
      <c r="F178" s="101">
        <v>316.02999999999997</v>
      </c>
      <c r="G178" s="101">
        <v>315.23</v>
      </c>
      <c r="H178" s="101">
        <v>314.44</v>
      </c>
      <c r="I178" s="101">
        <v>313.64</v>
      </c>
      <c r="J178" s="101">
        <v>312.85000000000002</v>
      </c>
      <c r="K178" s="101">
        <v>312.05</v>
      </c>
      <c r="L178" s="102">
        <v>311.26</v>
      </c>
      <c r="N178" s="662"/>
      <c r="O178" s="657">
        <f>+O176+10</f>
        <v>180</v>
      </c>
      <c r="P178" s="86" t="str">
        <f>+P176</f>
        <v>48-X</v>
      </c>
      <c r="Q178" s="87" t="s">
        <v>1122</v>
      </c>
      <c r="R178" s="88" t="s">
        <v>1122</v>
      </c>
      <c r="S178" s="101">
        <v>289.08999999999997</v>
      </c>
      <c r="T178" s="101">
        <v>283.25</v>
      </c>
      <c r="U178" s="101">
        <v>277.39999999999998</v>
      </c>
      <c r="V178" s="101">
        <v>271.56</v>
      </c>
      <c r="W178" s="101">
        <v>265.70999999999998</v>
      </c>
      <c r="X178" s="102">
        <v>259.87400000000002</v>
      </c>
      <c r="Z178" s="662"/>
      <c r="AA178" s="657">
        <f>+AA176+10</f>
        <v>180</v>
      </c>
      <c r="AB178" s="86" t="str">
        <f>+AB176</f>
        <v>48-X</v>
      </c>
      <c r="AC178" s="87" t="s">
        <v>1122</v>
      </c>
      <c r="AD178" s="88" t="s">
        <v>1122</v>
      </c>
      <c r="AE178" s="88" t="s">
        <v>1122</v>
      </c>
      <c r="AF178" s="88" t="s">
        <v>1122</v>
      </c>
      <c r="AG178" s="88" t="s">
        <v>1122</v>
      </c>
      <c r="AH178" s="88" t="s">
        <v>1122</v>
      </c>
      <c r="AI178" s="88" t="s">
        <v>1122</v>
      </c>
      <c r="AJ178" s="89" t="s">
        <v>1122</v>
      </c>
      <c r="AL178" s="662"/>
      <c r="AM178" s="657">
        <f>+AM176+10</f>
        <v>180</v>
      </c>
      <c r="AN178" s="86" t="str">
        <f>+AN176</f>
        <v>48-X</v>
      </c>
      <c r="AO178" s="87" t="s">
        <v>1122</v>
      </c>
      <c r="AP178" s="88" t="s">
        <v>1122</v>
      </c>
      <c r="AQ178" s="88" t="s">
        <v>1122</v>
      </c>
      <c r="AR178" s="88" t="s">
        <v>1122</v>
      </c>
      <c r="AS178" s="88" t="s">
        <v>1122</v>
      </c>
      <c r="AT178" s="88" t="s">
        <v>1122</v>
      </c>
      <c r="AU178" s="88" t="s">
        <v>1122</v>
      </c>
      <c r="AV178" s="89" t="s">
        <v>1122</v>
      </c>
    </row>
    <row r="179" spans="1:48" ht="15" thickBot="1">
      <c r="A179">
        <v>179</v>
      </c>
      <c r="B179" s="662"/>
      <c r="C179" s="658"/>
      <c r="D179" s="90" t="str">
        <f>+D177</f>
        <v>48-XL</v>
      </c>
      <c r="E179" s="87" t="s">
        <v>1122</v>
      </c>
      <c r="F179" s="101">
        <v>315.42</v>
      </c>
      <c r="G179" s="101">
        <v>315.35000000000002</v>
      </c>
      <c r="H179" s="101">
        <v>315.27999999999997</v>
      </c>
      <c r="I179" s="101">
        <v>315.20999999999998</v>
      </c>
      <c r="J179" s="101">
        <v>315.14</v>
      </c>
      <c r="K179" s="101">
        <v>315.07</v>
      </c>
      <c r="L179" s="102">
        <v>315</v>
      </c>
      <c r="N179" s="662"/>
      <c r="O179" s="658"/>
      <c r="P179" s="90" t="str">
        <f>+P177</f>
        <v>48-XL</v>
      </c>
      <c r="Q179" s="87" t="s">
        <v>1122</v>
      </c>
      <c r="R179" s="101">
        <v>316.49</v>
      </c>
      <c r="S179" s="101">
        <v>316.7</v>
      </c>
      <c r="T179" s="101">
        <v>316.91000000000003</v>
      </c>
      <c r="U179" s="101">
        <v>317.12</v>
      </c>
      <c r="V179" s="101">
        <v>317.33999999999997</v>
      </c>
      <c r="W179" s="101">
        <v>317.55</v>
      </c>
      <c r="X179" s="102">
        <v>317.76600000000002</v>
      </c>
      <c r="Z179" s="662"/>
      <c r="AA179" s="658"/>
      <c r="AB179" s="90" t="str">
        <f>+AB177</f>
        <v>48-XL</v>
      </c>
      <c r="AC179" s="87" t="s">
        <v>1122</v>
      </c>
      <c r="AD179" s="101">
        <v>309.17</v>
      </c>
      <c r="AE179" s="101">
        <v>302.07</v>
      </c>
      <c r="AF179" s="101">
        <v>294.97000000000003</v>
      </c>
      <c r="AG179" s="101">
        <v>287.87</v>
      </c>
      <c r="AH179" s="101">
        <v>280.77</v>
      </c>
      <c r="AI179" s="101">
        <v>273.67</v>
      </c>
      <c r="AJ179" s="102">
        <v>266.57</v>
      </c>
      <c r="AL179" s="662"/>
      <c r="AM179" s="658"/>
      <c r="AN179" s="90" t="str">
        <f>+AN177</f>
        <v>48-XL</v>
      </c>
      <c r="AO179" s="87" t="s">
        <v>1122</v>
      </c>
      <c r="AP179" s="88" t="s">
        <v>1122</v>
      </c>
      <c r="AQ179" s="88" t="s">
        <v>1122</v>
      </c>
      <c r="AR179" s="88" t="s">
        <v>1122</v>
      </c>
      <c r="AS179" s="101">
        <v>258.27</v>
      </c>
      <c r="AT179" s="101">
        <v>251.16</v>
      </c>
      <c r="AU179" s="101">
        <v>244.05</v>
      </c>
      <c r="AV179" s="102">
        <v>236.941</v>
      </c>
    </row>
    <row r="180" spans="1:48">
      <c r="A180">
        <v>180</v>
      </c>
      <c r="B180" s="662"/>
      <c r="C180" s="659">
        <f>+C178+10</f>
        <v>190</v>
      </c>
      <c r="D180" s="78" t="s">
        <v>133</v>
      </c>
      <c r="E180" s="83" t="s">
        <v>1122</v>
      </c>
      <c r="F180" s="84" t="s">
        <v>1122</v>
      </c>
      <c r="G180" s="84" t="s">
        <v>1122</v>
      </c>
      <c r="H180" s="98">
        <v>315.97000000000003</v>
      </c>
      <c r="I180" s="98">
        <v>315.85000000000002</v>
      </c>
      <c r="J180" s="98">
        <v>315.74</v>
      </c>
      <c r="K180" s="98">
        <v>315.62</v>
      </c>
      <c r="L180" s="99">
        <v>315.51</v>
      </c>
      <c r="N180" s="662"/>
      <c r="O180" s="659">
        <f>+O178+10</f>
        <v>190</v>
      </c>
      <c r="P180" s="78" t="s">
        <v>133</v>
      </c>
      <c r="Q180" s="83" t="s">
        <v>1122</v>
      </c>
      <c r="R180" s="84" t="s">
        <v>1122</v>
      </c>
      <c r="S180" s="84" t="s">
        <v>1122</v>
      </c>
      <c r="T180" s="84" t="s">
        <v>1122</v>
      </c>
      <c r="U180" s="98">
        <v>288.14</v>
      </c>
      <c r="V180" s="98">
        <v>282.11</v>
      </c>
      <c r="W180" s="98">
        <v>276.08</v>
      </c>
      <c r="X180" s="99">
        <v>270.06299999999999</v>
      </c>
      <c r="Z180" s="662"/>
      <c r="AA180" s="659">
        <f>+AA178+10</f>
        <v>190</v>
      </c>
      <c r="AB180" s="78" t="s">
        <v>133</v>
      </c>
      <c r="AC180" s="83" t="s">
        <v>1122</v>
      </c>
      <c r="AD180" s="84" t="s">
        <v>1122</v>
      </c>
      <c r="AE180" s="84" t="s">
        <v>1122</v>
      </c>
      <c r="AF180" s="84" t="s">
        <v>1122</v>
      </c>
      <c r="AG180" s="84" t="s">
        <v>1122</v>
      </c>
      <c r="AH180" s="84" t="s">
        <v>1122</v>
      </c>
      <c r="AI180" s="84" t="s">
        <v>1122</v>
      </c>
      <c r="AJ180" s="85" t="s">
        <v>1122</v>
      </c>
      <c r="AL180" s="662"/>
      <c r="AM180" s="659">
        <f>+AM178+10</f>
        <v>190</v>
      </c>
      <c r="AN180" s="78" t="s">
        <v>133</v>
      </c>
      <c r="AO180" s="83" t="s">
        <v>1122</v>
      </c>
      <c r="AP180" s="84" t="s">
        <v>1122</v>
      </c>
      <c r="AQ180" s="84" t="s">
        <v>1122</v>
      </c>
      <c r="AR180" s="84" t="s">
        <v>1122</v>
      </c>
      <c r="AS180" s="84" t="s">
        <v>1122</v>
      </c>
      <c r="AT180" s="84" t="s">
        <v>1122</v>
      </c>
      <c r="AU180" s="84" t="s">
        <v>1122</v>
      </c>
      <c r="AV180" s="85" t="s">
        <v>1122</v>
      </c>
    </row>
    <row r="181" spans="1:48" ht="15" thickBot="1">
      <c r="A181">
        <v>181</v>
      </c>
      <c r="B181" s="662"/>
      <c r="C181" s="660"/>
      <c r="D181" s="82" t="s">
        <v>136</v>
      </c>
      <c r="E181" s="83" t="s">
        <v>1122</v>
      </c>
      <c r="F181" s="84" t="s">
        <v>1122</v>
      </c>
      <c r="G181" s="84" t="s">
        <v>1122</v>
      </c>
      <c r="H181" s="98">
        <v>315.14</v>
      </c>
      <c r="I181" s="98">
        <v>315.17</v>
      </c>
      <c r="J181" s="98">
        <v>315.20999999999998</v>
      </c>
      <c r="K181" s="98">
        <v>315.24</v>
      </c>
      <c r="L181" s="99">
        <v>315.27999999999997</v>
      </c>
      <c r="N181" s="662"/>
      <c r="O181" s="660"/>
      <c r="P181" s="82" t="s">
        <v>136</v>
      </c>
      <c r="Q181" s="83" t="s">
        <v>1122</v>
      </c>
      <c r="R181" s="84" t="s">
        <v>1122</v>
      </c>
      <c r="S181" s="84" t="s">
        <v>1122</v>
      </c>
      <c r="T181" s="98">
        <v>316.29000000000002</v>
      </c>
      <c r="U181" s="98">
        <v>316.43</v>
      </c>
      <c r="V181" s="98">
        <v>316.57</v>
      </c>
      <c r="W181" s="98">
        <v>316.70999999999998</v>
      </c>
      <c r="X181" s="99">
        <v>316.85700000000003</v>
      </c>
      <c r="Z181" s="662"/>
      <c r="AA181" s="660"/>
      <c r="AB181" s="82" t="s">
        <v>136</v>
      </c>
      <c r="AC181" s="83" t="s">
        <v>1122</v>
      </c>
      <c r="AD181" s="84" t="s">
        <v>1122</v>
      </c>
      <c r="AE181" s="84" t="s">
        <v>1122</v>
      </c>
      <c r="AF181" s="98">
        <v>300.76</v>
      </c>
      <c r="AG181" s="98">
        <v>295.73</v>
      </c>
      <c r="AH181" s="98">
        <v>290.69</v>
      </c>
      <c r="AI181" s="98">
        <v>285.66000000000003</v>
      </c>
      <c r="AJ181" s="99">
        <v>280.63</v>
      </c>
      <c r="AL181" s="662"/>
      <c r="AM181" s="660"/>
      <c r="AN181" s="82" t="s">
        <v>136</v>
      </c>
      <c r="AO181" s="83" t="s">
        <v>1122</v>
      </c>
      <c r="AP181" s="84" t="s">
        <v>1122</v>
      </c>
      <c r="AQ181" s="98">
        <v>286.95999999999998</v>
      </c>
      <c r="AR181" s="98">
        <v>279.67</v>
      </c>
      <c r="AS181" s="98">
        <v>272.38</v>
      </c>
      <c r="AT181" s="98">
        <v>265.08999999999997</v>
      </c>
      <c r="AU181" s="98">
        <v>257.8</v>
      </c>
      <c r="AV181" s="99">
        <v>250.51</v>
      </c>
    </row>
    <row r="182" spans="1:48">
      <c r="A182">
        <v>182</v>
      </c>
      <c r="B182" s="662"/>
      <c r="C182" s="657">
        <f>+C180+10</f>
        <v>200</v>
      </c>
      <c r="D182" s="86" t="str">
        <f>+D180</f>
        <v>48-X</v>
      </c>
      <c r="E182" s="87" t="s">
        <v>1122</v>
      </c>
      <c r="F182" s="88" t="s">
        <v>1122</v>
      </c>
      <c r="G182" s="88" t="s">
        <v>1122</v>
      </c>
      <c r="H182" s="88" t="s">
        <v>1122</v>
      </c>
      <c r="I182" s="101">
        <v>316.07</v>
      </c>
      <c r="J182" s="101">
        <v>316.52999999999997</v>
      </c>
      <c r="K182" s="101">
        <v>316.99</v>
      </c>
      <c r="L182" s="102">
        <v>317.45</v>
      </c>
      <c r="N182" s="662"/>
      <c r="O182" s="657">
        <f>+O180+10</f>
        <v>200</v>
      </c>
      <c r="P182" s="86" t="str">
        <f>+P180</f>
        <v>48-X</v>
      </c>
      <c r="Q182" s="87" t="s">
        <v>1122</v>
      </c>
      <c r="R182" s="88" t="s">
        <v>1122</v>
      </c>
      <c r="S182" s="88" t="s">
        <v>1122</v>
      </c>
      <c r="T182" s="88" t="s">
        <v>1122</v>
      </c>
      <c r="U182" s="88" t="s">
        <v>1122</v>
      </c>
      <c r="V182" s="88" t="s">
        <v>1122</v>
      </c>
      <c r="W182" s="101">
        <v>285.33999999999997</v>
      </c>
      <c r="X182" s="102">
        <v>280.37700000000001</v>
      </c>
      <c r="Z182" s="662"/>
      <c r="AA182" s="657">
        <f>+AA180+10</f>
        <v>200</v>
      </c>
      <c r="AB182" s="86" t="str">
        <f>+AB180</f>
        <v>48-X</v>
      </c>
      <c r="AC182" s="87" t="s">
        <v>1122</v>
      </c>
      <c r="AD182" s="88" t="s">
        <v>1122</v>
      </c>
      <c r="AE182" s="88" t="s">
        <v>1122</v>
      </c>
      <c r="AF182" s="88" t="s">
        <v>1122</v>
      </c>
      <c r="AG182" s="88" t="s">
        <v>1122</v>
      </c>
      <c r="AH182" s="88" t="s">
        <v>1122</v>
      </c>
      <c r="AI182" s="88" t="s">
        <v>1122</v>
      </c>
      <c r="AJ182" s="89" t="s">
        <v>1122</v>
      </c>
      <c r="AL182" s="662"/>
      <c r="AM182" s="657">
        <f>+AM180+10</f>
        <v>200</v>
      </c>
      <c r="AN182" s="86" t="str">
        <f>+AN180</f>
        <v>48-X</v>
      </c>
      <c r="AO182" s="87" t="s">
        <v>1122</v>
      </c>
      <c r="AP182" s="88" t="s">
        <v>1122</v>
      </c>
      <c r="AQ182" s="88" t="s">
        <v>1122</v>
      </c>
      <c r="AR182" s="88" t="s">
        <v>1122</v>
      </c>
      <c r="AS182" s="88" t="s">
        <v>1122</v>
      </c>
      <c r="AT182" s="88" t="s">
        <v>1122</v>
      </c>
      <c r="AU182" s="88" t="s">
        <v>1122</v>
      </c>
      <c r="AV182" s="89" t="s">
        <v>1122</v>
      </c>
    </row>
    <row r="183" spans="1:48" ht="15" thickBot="1">
      <c r="A183">
        <v>183</v>
      </c>
      <c r="B183" s="663"/>
      <c r="C183" s="658"/>
      <c r="D183" s="90" t="str">
        <f>+D181</f>
        <v>48-XL</v>
      </c>
      <c r="E183" s="91" t="s">
        <v>1122</v>
      </c>
      <c r="F183" s="92" t="s">
        <v>1122</v>
      </c>
      <c r="G183" s="92" t="s">
        <v>1122</v>
      </c>
      <c r="H183" s="92" t="s">
        <v>1122</v>
      </c>
      <c r="I183" s="103">
        <v>314.77</v>
      </c>
      <c r="J183" s="103">
        <v>315.22000000000003</v>
      </c>
      <c r="K183" s="103">
        <v>315.66000000000003</v>
      </c>
      <c r="L183" s="104">
        <v>316.11</v>
      </c>
      <c r="N183" s="663"/>
      <c r="O183" s="658"/>
      <c r="P183" s="90" t="str">
        <f>+P181</f>
        <v>48-XL</v>
      </c>
      <c r="Q183" s="91" t="s">
        <v>1122</v>
      </c>
      <c r="R183" s="92" t="s">
        <v>1122</v>
      </c>
      <c r="S183" s="92" t="s">
        <v>1122</v>
      </c>
      <c r="T183" s="92" t="s">
        <v>1122</v>
      </c>
      <c r="U183" s="103">
        <v>315.10000000000002</v>
      </c>
      <c r="V183" s="103">
        <v>315.39999999999998</v>
      </c>
      <c r="W183" s="103">
        <v>315.7</v>
      </c>
      <c r="X183" s="104">
        <v>316.01</v>
      </c>
      <c r="Z183" s="663"/>
      <c r="AA183" s="658"/>
      <c r="AB183" s="90" t="str">
        <f>+AB181</f>
        <v>48-XL</v>
      </c>
      <c r="AC183" s="91" t="s">
        <v>1122</v>
      </c>
      <c r="AD183" s="92" t="s">
        <v>1122</v>
      </c>
      <c r="AE183" s="92" t="s">
        <v>1122</v>
      </c>
      <c r="AF183" s="92" t="s">
        <v>1122</v>
      </c>
      <c r="AG183" s="92" t="s">
        <v>1122</v>
      </c>
      <c r="AH183" s="103">
        <v>298.5</v>
      </c>
      <c r="AI183" s="103">
        <v>295.42</v>
      </c>
      <c r="AJ183" s="104">
        <v>292.35000000000002</v>
      </c>
      <c r="AL183" s="663"/>
      <c r="AM183" s="658"/>
      <c r="AN183" s="90" t="str">
        <f>+AN181</f>
        <v>48-XL</v>
      </c>
      <c r="AO183" s="91" t="s">
        <v>1122</v>
      </c>
      <c r="AP183" s="92" t="s">
        <v>1122</v>
      </c>
      <c r="AQ183" s="92" t="s">
        <v>1122</v>
      </c>
      <c r="AR183" s="92" t="s">
        <v>1122</v>
      </c>
      <c r="AS183" s="92" t="s">
        <v>1122</v>
      </c>
      <c r="AT183" s="92" t="s">
        <v>1122</v>
      </c>
      <c r="AU183" s="92" t="s">
        <v>1122</v>
      </c>
      <c r="AV183" s="104">
        <v>261.95</v>
      </c>
    </row>
    <row r="184" spans="1:48">
      <c r="A184">
        <v>184</v>
      </c>
    </row>
    <row r="185" spans="1:48">
      <c r="A185">
        <v>185</v>
      </c>
    </row>
    <row r="186" spans="1:48">
      <c r="A186">
        <v>186</v>
      </c>
    </row>
    <row r="187" spans="1:48">
      <c r="A187">
        <v>187</v>
      </c>
    </row>
    <row r="188" spans="1:48">
      <c r="A188">
        <v>188</v>
      </c>
    </row>
    <row r="189" spans="1:48">
      <c r="A189">
        <v>189</v>
      </c>
    </row>
    <row r="190" spans="1:48">
      <c r="A190">
        <v>190</v>
      </c>
    </row>
    <row r="191" spans="1:48" ht="15" thickBot="1">
      <c r="A191">
        <v>191</v>
      </c>
    </row>
    <row r="192" spans="1:48" ht="18.600000000000001" thickBot="1">
      <c r="A192">
        <v>192</v>
      </c>
      <c r="B192" s="649" t="str">
        <f>+B130</f>
        <v>Zona sísmica A</v>
      </c>
      <c r="C192" s="650"/>
      <c r="D192" s="651"/>
      <c r="E192" s="649" t="s">
        <v>1124</v>
      </c>
      <c r="F192" s="650"/>
      <c r="G192" s="650"/>
      <c r="H192" s="650"/>
      <c r="I192" s="650"/>
      <c r="J192" s="650"/>
      <c r="K192" s="650"/>
      <c r="L192" s="651"/>
      <c r="N192" s="649" t="str">
        <f>+N130</f>
        <v>Zona sísmica B</v>
      </c>
      <c r="O192" s="650"/>
      <c r="P192" s="651"/>
      <c r="Q192" s="649" t="s">
        <v>1124</v>
      </c>
      <c r="R192" s="650"/>
      <c r="S192" s="650"/>
      <c r="T192" s="650"/>
      <c r="U192" s="650"/>
      <c r="V192" s="650"/>
      <c r="W192" s="650"/>
      <c r="X192" s="651"/>
      <c r="Z192" s="649" t="str">
        <f>+Z130</f>
        <v>Zona sísmica C</v>
      </c>
      <c r="AA192" s="650"/>
      <c r="AB192" s="651"/>
      <c r="AC192" s="649" t="s">
        <v>1124</v>
      </c>
      <c r="AD192" s="650"/>
      <c r="AE192" s="650"/>
      <c r="AF192" s="650"/>
      <c r="AG192" s="650"/>
      <c r="AH192" s="650"/>
      <c r="AI192" s="650"/>
      <c r="AJ192" s="651"/>
      <c r="AL192" s="649" t="str">
        <f>+AL130</f>
        <v>Zona sísmica D</v>
      </c>
      <c r="AM192" s="650"/>
      <c r="AN192" s="651"/>
      <c r="AO192" s="649" t="s">
        <v>1124</v>
      </c>
      <c r="AP192" s="650"/>
      <c r="AQ192" s="650"/>
      <c r="AR192" s="650"/>
      <c r="AS192" s="650"/>
      <c r="AT192" s="650"/>
      <c r="AU192" s="650"/>
      <c r="AV192" s="651"/>
    </row>
    <row r="193" spans="1:48" ht="22.2" customHeight="1">
      <c r="A193">
        <v>193</v>
      </c>
      <c r="B193" s="652" t="str">
        <f>+B131</f>
        <v>Categoría de terreno 2</v>
      </c>
      <c r="C193" s="652" t="s">
        <v>1118</v>
      </c>
      <c r="D193" s="652" t="s">
        <v>1119</v>
      </c>
      <c r="E193" s="654" t="s">
        <v>1120</v>
      </c>
      <c r="F193" s="655"/>
      <c r="G193" s="655"/>
      <c r="H193" s="655"/>
      <c r="I193" s="655"/>
      <c r="J193" s="655"/>
      <c r="K193" s="655"/>
      <c r="L193" s="656"/>
      <c r="N193" s="652" t="str">
        <f>+N131</f>
        <v>Categoría de terreno 2</v>
      </c>
      <c r="O193" s="652" t="s">
        <v>1118</v>
      </c>
      <c r="P193" s="652" t="s">
        <v>1119</v>
      </c>
      <c r="Q193" s="654" t="s">
        <v>1120</v>
      </c>
      <c r="R193" s="655"/>
      <c r="S193" s="655"/>
      <c r="T193" s="655"/>
      <c r="U193" s="655"/>
      <c r="V193" s="655"/>
      <c r="W193" s="655"/>
      <c r="X193" s="656"/>
      <c r="Z193" s="652" t="str">
        <f>+Z131</f>
        <v>Categoría de terreno 2</v>
      </c>
      <c r="AA193" s="652" t="s">
        <v>1118</v>
      </c>
      <c r="AB193" s="652" t="s">
        <v>1119</v>
      </c>
      <c r="AC193" s="654" t="s">
        <v>1120</v>
      </c>
      <c r="AD193" s="655"/>
      <c r="AE193" s="655"/>
      <c r="AF193" s="655"/>
      <c r="AG193" s="655"/>
      <c r="AH193" s="655"/>
      <c r="AI193" s="655"/>
      <c r="AJ193" s="656"/>
      <c r="AL193" s="652" t="str">
        <f>+AL131</f>
        <v>Categoría de terreno 2</v>
      </c>
      <c r="AM193" s="652" t="s">
        <v>1118</v>
      </c>
      <c r="AN193" s="652" t="s">
        <v>1119</v>
      </c>
      <c r="AO193" s="654" t="s">
        <v>1120</v>
      </c>
      <c r="AP193" s="655"/>
      <c r="AQ193" s="655"/>
      <c r="AR193" s="655"/>
      <c r="AS193" s="655"/>
      <c r="AT193" s="655"/>
      <c r="AU193" s="655"/>
      <c r="AV193" s="656"/>
    </row>
    <row r="194" spans="1:48" ht="22.2" customHeight="1" thickBot="1">
      <c r="A194">
        <v>194</v>
      </c>
      <c r="B194" s="653"/>
      <c r="C194" s="653"/>
      <c r="D194" s="653"/>
      <c r="E194" s="75">
        <v>0</v>
      </c>
      <c r="F194" s="76">
        <v>500</v>
      </c>
      <c r="G194" s="76">
        <v>1000</v>
      </c>
      <c r="H194" s="76">
        <v>1500</v>
      </c>
      <c r="I194" s="76">
        <v>2000</v>
      </c>
      <c r="J194" s="76">
        <v>2500</v>
      </c>
      <c r="K194" s="76">
        <v>3000</v>
      </c>
      <c r="L194" s="77">
        <v>3500</v>
      </c>
      <c r="N194" s="653"/>
      <c r="O194" s="653"/>
      <c r="P194" s="653"/>
      <c r="Q194" s="75">
        <v>0</v>
      </c>
      <c r="R194" s="76">
        <v>500</v>
      </c>
      <c r="S194" s="76">
        <v>1000</v>
      </c>
      <c r="T194" s="76">
        <v>1500</v>
      </c>
      <c r="U194" s="76">
        <v>2000</v>
      </c>
      <c r="V194" s="76">
        <v>2500</v>
      </c>
      <c r="W194" s="76">
        <v>3000</v>
      </c>
      <c r="X194" s="77">
        <v>3500</v>
      </c>
      <c r="Z194" s="653"/>
      <c r="AA194" s="653"/>
      <c r="AB194" s="653"/>
      <c r="AC194" s="75">
        <v>0</v>
      </c>
      <c r="AD194" s="76">
        <v>500</v>
      </c>
      <c r="AE194" s="76">
        <v>1000</v>
      </c>
      <c r="AF194" s="76">
        <v>1500</v>
      </c>
      <c r="AG194" s="76">
        <v>2000</v>
      </c>
      <c r="AH194" s="76">
        <v>2500</v>
      </c>
      <c r="AI194" s="76">
        <v>3000</v>
      </c>
      <c r="AJ194" s="77">
        <v>3500</v>
      </c>
      <c r="AL194" s="653"/>
      <c r="AM194" s="653"/>
      <c r="AN194" s="653"/>
      <c r="AO194" s="75">
        <v>0</v>
      </c>
      <c r="AP194" s="76">
        <v>500</v>
      </c>
      <c r="AQ194" s="76">
        <v>1000</v>
      </c>
      <c r="AR194" s="76">
        <v>1500</v>
      </c>
      <c r="AS194" s="76">
        <v>2000</v>
      </c>
      <c r="AT194" s="76">
        <v>2500</v>
      </c>
      <c r="AU194" s="76">
        <v>3000</v>
      </c>
      <c r="AV194" s="77">
        <v>3500</v>
      </c>
    </row>
    <row r="195" spans="1:48">
      <c r="A195">
        <v>195</v>
      </c>
      <c r="B195" s="661" t="str">
        <f>+B133</f>
        <v>Rango de inclinación de &gt;15° a 25°</v>
      </c>
      <c r="C195" s="659">
        <v>100</v>
      </c>
      <c r="D195" s="78" t="s">
        <v>133</v>
      </c>
      <c r="E195" s="94">
        <v>179.39</v>
      </c>
      <c r="F195" s="95">
        <v>173.82</v>
      </c>
      <c r="G195" s="95">
        <v>168.25</v>
      </c>
      <c r="H195" s="95">
        <v>162.68</v>
      </c>
      <c r="I195" s="95">
        <v>157.11000000000001</v>
      </c>
      <c r="J195" s="95">
        <v>151.54</v>
      </c>
      <c r="K195" s="95">
        <v>145.97</v>
      </c>
      <c r="L195" s="96">
        <v>140.4</v>
      </c>
      <c r="N195" s="661" t="str">
        <f>+N133</f>
        <v>Rango de inclinación de &gt;15° a 25°</v>
      </c>
      <c r="O195" s="659">
        <v>100</v>
      </c>
      <c r="P195" s="78" t="s">
        <v>133</v>
      </c>
      <c r="Q195" s="94">
        <v>165.62</v>
      </c>
      <c r="R195" s="95">
        <v>160.41</v>
      </c>
      <c r="S195" s="95">
        <v>155.19999999999999</v>
      </c>
      <c r="T195" s="95">
        <v>149.99</v>
      </c>
      <c r="U195" s="95">
        <v>144.78</v>
      </c>
      <c r="V195" s="95">
        <v>139.57</v>
      </c>
      <c r="W195" s="95">
        <v>134.37</v>
      </c>
      <c r="X195" s="96">
        <v>129.16200000000001</v>
      </c>
      <c r="Z195" s="661" t="str">
        <f>+Z133</f>
        <v>Rango de inclinación de &gt;15° a 25°</v>
      </c>
      <c r="AA195" s="659">
        <v>100</v>
      </c>
      <c r="AB195" s="78" t="s">
        <v>133</v>
      </c>
      <c r="AC195" s="94">
        <v>167.24</v>
      </c>
      <c r="AD195" s="95">
        <v>167.32</v>
      </c>
      <c r="AE195" s="95">
        <v>167.41</v>
      </c>
      <c r="AF195" s="95">
        <v>167.5</v>
      </c>
      <c r="AG195" s="95">
        <v>167.59</v>
      </c>
      <c r="AH195" s="95">
        <v>167.68</v>
      </c>
      <c r="AI195" s="95">
        <v>167.77</v>
      </c>
      <c r="AJ195" s="96">
        <v>167.86</v>
      </c>
      <c r="AL195" s="661" t="str">
        <f>+AL133</f>
        <v>Rango de inclinación de &gt;15° a 25°</v>
      </c>
      <c r="AM195" s="659">
        <v>100</v>
      </c>
      <c r="AN195" s="78" t="s">
        <v>133</v>
      </c>
      <c r="AO195" s="94">
        <v>202.23599999999999</v>
      </c>
      <c r="AP195" s="95">
        <v>202.15</v>
      </c>
      <c r="AQ195" s="95">
        <v>202.07</v>
      </c>
      <c r="AR195" s="95">
        <v>201.98</v>
      </c>
      <c r="AS195" s="95">
        <v>201.9</v>
      </c>
      <c r="AT195" s="95">
        <v>201.82</v>
      </c>
      <c r="AU195" s="95">
        <v>201.73</v>
      </c>
      <c r="AV195" s="96">
        <v>201.655</v>
      </c>
    </row>
    <row r="196" spans="1:48" ht="15" thickBot="1">
      <c r="A196">
        <v>196</v>
      </c>
      <c r="B196" s="662"/>
      <c r="C196" s="660"/>
      <c r="D196" s="82" t="s">
        <v>136</v>
      </c>
      <c r="E196" s="97">
        <v>194.78</v>
      </c>
      <c r="F196" s="98">
        <v>188.52</v>
      </c>
      <c r="G196" s="98">
        <v>182.26</v>
      </c>
      <c r="H196" s="98">
        <v>176.01</v>
      </c>
      <c r="I196" s="98">
        <v>169.75</v>
      </c>
      <c r="J196" s="98">
        <v>163.5</v>
      </c>
      <c r="K196" s="98">
        <v>157.24</v>
      </c>
      <c r="L196" s="99">
        <v>150.99</v>
      </c>
      <c r="N196" s="662"/>
      <c r="O196" s="660"/>
      <c r="P196" s="82" t="s">
        <v>136</v>
      </c>
      <c r="Q196" s="97">
        <v>182.071</v>
      </c>
      <c r="R196" s="98">
        <v>176.24</v>
      </c>
      <c r="S196" s="98">
        <v>170.42</v>
      </c>
      <c r="T196" s="98">
        <v>164.59</v>
      </c>
      <c r="U196" s="98">
        <v>158.77000000000001</v>
      </c>
      <c r="V196" s="98">
        <v>152.94999999999999</v>
      </c>
      <c r="W196" s="98">
        <v>147.12</v>
      </c>
      <c r="X196" s="99">
        <v>141.303</v>
      </c>
      <c r="Z196" s="662"/>
      <c r="AA196" s="660"/>
      <c r="AB196" s="82" t="s">
        <v>136</v>
      </c>
      <c r="AC196" s="97">
        <v>183.3</v>
      </c>
      <c r="AD196" s="98">
        <v>183.3</v>
      </c>
      <c r="AE196" s="98">
        <v>183.3</v>
      </c>
      <c r="AF196" s="98">
        <v>183.3</v>
      </c>
      <c r="AG196" s="98">
        <v>183.3</v>
      </c>
      <c r="AH196" s="98">
        <v>183.3</v>
      </c>
      <c r="AI196" s="98">
        <v>183.3</v>
      </c>
      <c r="AJ196" s="99">
        <v>183.3</v>
      </c>
      <c r="AL196" s="662"/>
      <c r="AM196" s="660"/>
      <c r="AN196" s="82" t="s">
        <v>136</v>
      </c>
      <c r="AO196" s="97">
        <v>223.041</v>
      </c>
      <c r="AP196" s="98">
        <v>223.04</v>
      </c>
      <c r="AQ196" s="98">
        <v>223.04</v>
      </c>
      <c r="AR196" s="98">
        <v>223.04</v>
      </c>
      <c r="AS196" s="98">
        <v>223.04</v>
      </c>
      <c r="AT196" s="98">
        <v>223.04</v>
      </c>
      <c r="AU196" s="98">
        <v>223.04</v>
      </c>
      <c r="AV196" s="99">
        <v>223.041</v>
      </c>
    </row>
    <row r="197" spans="1:48">
      <c r="A197">
        <v>197</v>
      </c>
      <c r="B197" s="662"/>
      <c r="C197" s="657">
        <f>+C195+15</f>
        <v>115</v>
      </c>
      <c r="D197" s="86" t="str">
        <f>+D195</f>
        <v>48-X</v>
      </c>
      <c r="E197" s="100">
        <v>209.05</v>
      </c>
      <c r="F197" s="101">
        <v>202.68</v>
      </c>
      <c r="G197" s="101">
        <v>196.31</v>
      </c>
      <c r="H197" s="101">
        <v>189.95</v>
      </c>
      <c r="I197" s="101">
        <v>183.58</v>
      </c>
      <c r="J197" s="101">
        <v>177.22</v>
      </c>
      <c r="K197" s="101">
        <v>170.85</v>
      </c>
      <c r="L197" s="102">
        <v>164.49</v>
      </c>
      <c r="N197" s="662"/>
      <c r="O197" s="657">
        <f>+O195+15</f>
        <v>115</v>
      </c>
      <c r="P197" s="86" t="str">
        <f>+P195</f>
        <v>48-X</v>
      </c>
      <c r="Q197" s="100">
        <v>191.45500000000001</v>
      </c>
      <c r="R197" s="101">
        <v>185.72</v>
      </c>
      <c r="S197" s="101">
        <v>179.98</v>
      </c>
      <c r="T197" s="101">
        <v>174.25</v>
      </c>
      <c r="U197" s="101">
        <v>168.52</v>
      </c>
      <c r="V197" s="101">
        <v>162.79</v>
      </c>
      <c r="W197" s="101">
        <v>157.05000000000001</v>
      </c>
      <c r="X197" s="102">
        <v>151.32400000000001</v>
      </c>
      <c r="Z197" s="662"/>
      <c r="AA197" s="657">
        <f>+AA195+15</f>
        <v>115</v>
      </c>
      <c r="AB197" s="86" t="str">
        <f>+AB195</f>
        <v>48-X</v>
      </c>
      <c r="AC197" s="100">
        <v>167.28</v>
      </c>
      <c r="AD197" s="101">
        <v>167.29</v>
      </c>
      <c r="AE197" s="101">
        <v>167.3</v>
      </c>
      <c r="AF197" s="101">
        <v>167.31</v>
      </c>
      <c r="AG197" s="101">
        <v>167.33</v>
      </c>
      <c r="AH197" s="101">
        <v>167.34</v>
      </c>
      <c r="AI197" s="101">
        <v>167.35</v>
      </c>
      <c r="AJ197" s="102">
        <v>167.37</v>
      </c>
      <c r="AL197" s="662"/>
      <c r="AM197" s="657">
        <f>+AM195+15</f>
        <v>115</v>
      </c>
      <c r="AN197" s="86" t="str">
        <f>+AN195</f>
        <v>48-X</v>
      </c>
      <c r="AO197" s="100">
        <v>202.989</v>
      </c>
      <c r="AP197" s="101">
        <v>202.83</v>
      </c>
      <c r="AQ197" s="101">
        <v>202.68</v>
      </c>
      <c r="AR197" s="101">
        <v>202.53</v>
      </c>
      <c r="AS197" s="101">
        <v>202.38</v>
      </c>
      <c r="AT197" s="101">
        <v>202.22</v>
      </c>
      <c r="AU197" s="101">
        <v>202.07</v>
      </c>
      <c r="AV197" s="102">
        <v>201.92500000000001</v>
      </c>
    </row>
    <row r="198" spans="1:48" ht="15" thickBot="1">
      <c r="A198">
        <v>198</v>
      </c>
      <c r="B198" s="662"/>
      <c r="C198" s="658"/>
      <c r="D198" s="90" t="str">
        <f>+D196</f>
        <v>48-XL</v>
      </c>
      <c r="E198" s="100">
        <v>228.14</v>
      </c>
      <c r="F198" s="101">
        <v>221.15</v>
      </c>
      <c r="G198" s="101">
        <v>214.17</v>
      </c>
      <c r="H198" s="101">
        <v>207.18</v>
      </c>
      <c r="I198" s="101">
        <v>200.2</v>
      </c>
      <c r="J198" s="101">
        <v>193.21</v>
      </c>
      <c r="K198" s="101">
        <v>186.23</v>
      </c>
      <c r="L198" s="102">
        <v>179.25</v>
      </c>
      <c r="N198" s="662"/>
      <c r="O198" s="658"/>
      <c r="P198" s="90" t="str">
        <f>+P196</f>
        <v>48-XL</v>
      </c>
      <c r="Q198" s="100">
        <v>214.94499999999999</v>
      </c>
      <c r="R198" s="101">
        <v>208.1</v>
      </c>
      <c r="S198" s="101">
        <v>201.27</v>
      </c>
      <c r="T198" s="101">
        <v>194.43</v>
      </c>
      <c r="U198" s="101">
        <v>187.6</v>
      </c>
      <c r="V198" s="101">
        <v>180.76</v>
      </c>
      <c r="W198" s="101">
        <v>173.92</v>
      </c>
      <c r="X198" s="102">
        <v>167.09399999999999</v>
      </c>
      <c r="Z198" s="662"/>
      <c r="AA198" s="658"/>
      <c r="AB198" s="90" t="str">
        <f>+AB196</f>
        <v>48-XL</v>
      </c>
      <c r="AC198" s="100">
        <v>186.99</v>
      </c>
      <c r="AD198" s="101">
        <v>186.46</v>
      </c>
      <c r="AE198" s="101">
        <v>185.93</v>
      </c>
      <c r="AF198" s="101">
        <v>185.4</v>
      </c>
      <c r="AG198" s="101">
        <v>184.88</v>
      </c>
      <c r="AH198" s="101">
        <v>184.35</v>
      </c>
      <c r="AI198" s="101">
        <v>183.82</v>
      </c>
      <c r="AJ198" s="102">
        <v>183.3</v>
      </c>
      <c r="AL198" s="662"/>
      <c r="AM198" s="658"/>
      <c r="AN198" s="90" t="str">
        <f>+AN196</f>
        <v>48-XL</v>
      </c>
      <c r="AO198" s="100">
        <v>223.041</v>
      </c>
      <c r="AP198" s="101">
        <v>223.04</v>
      </c>
      <c r="AQ198" s="101">
        <v>223.04</v>
      </c>
      <c r="AR198" s="101">
        <v>223.04</v>
      </c>
      <c r="AS198" s="101">
        <v>223.04</v>
      </c>
      <c r="AT198" s="101">
        <v>223.04</v>
      </c>
      <c r="AU198" s="101">
        <v>223.04</v>
      </c>
      <c r="AV198" s="102">
        <v>223.041</v>
      </c>
    </row>
    <row r="199" spans="1:48">
      <c r="A199">
        <v>199</v>
      </c>
      <c r="B199" s="662"/>
      <c r="C199" s="659">
        <f>+C197+15</f>
        <v>130</v>
      </c>
      <c r="D199" s="78" t="s">
        <v>133</v>
      </c>
      <c r="E199" s="97">
        <v>239.82</v>
      </c>
      <c r="F199" s="98">
        <v>232.46</v>
      </c>
      <c r="G199" s="98">
        <v>225.11</v>
      </c>
      <c r="H199" s="98">
        <v>217.75</v>
      </c>
      <c r="I199" s="98">
        <v>210.4</v>
      </c>
      <c r="J199" s="98">
        <v>203.04</v>
      </c>
      <c r="K199" s="98">
        <v>195.69</v>
      </c>
      <c r="L199" s="99">
        <v>188.34</v>
      </c>
      <c r="N199" s="662"/>
      <c r="O199" s="659">
        <f>+O197+15</f>
        <v>130</v>
      </c>
      <c r="P199" s="78" t="s">
        <v>133</v>
      </c>
      <c r="Q199" s="97">
        <v>206.86500000000001</v>
      </c>
      <c r="R199" s="98">
        <v>202.26</v>
      </c>
      <c r="S199" s="98">
        <v>197.66</v>
      </c>
      <c r="T199" s="98">
        <v>193.05</v>
      </c>
      <c r="U199" s="98">
        <v>188.45</v>
      </c>
      <c r="V199" s="98">
        <v>183.85</v>
      </c>
      <c r="W199" s="98">
        <v>179.25</v>
      </c>
      <c r="X199" s="99">
        <v>174.65100000000001</v>
      </c>
      <c r="Z199" s="662"/>
      <c r="AA199" s="659">
        <f>+AA197+15</f>
        <v>130</v>
      </c>
      <c r="AB199" s="78" t="s">
        <v>133</v>
      </c>
      <c r="AC199" s="97">
        <v>167.79</v>
      </c>
      <c r="AD199" s="98">
        <v>167.71</v>
      </c>
      <c r="AE199" s="98">
        <v>167.63</v>
      </c>
      <c r="AF199" s="98">
        <v>167.55</v>
      </c>
      <c r="AG199" s="98">
        <v>167.48</v>
      </c>
      <c r="AH199" s="98">
        <v>167.4</v>
      </c>
      <c r="AI199" s="98">
        <v>167.32</v>
      </c>
      <c r="AJ199" s="99">
        <v>167.25</v>
      </c>
      <c r="AL199" s="662"/>
      <c r="AM199" s="659">
        <f>+AM197+15</f>
        <v>130</v>
      </c>
      <c r="AN199" s="78" t="s">
        <v>133</v>
      </c>
      <c r="AO199" s="83" t="s">
        <v>1122</v>
      </c>
      <c r="AP199" s="84" t="s">
        <v>1122</v>
      </c>
      <c r="AQ199" s="98">
        <v>203.79</v>
      </c>
      <c r="AR199" s="98">
        <v>203.52</v>
      </c>
      <c r="AS199" s="98">
        <v>203.24</v>
      </c>
      <c r="AT199" s="98">
        <v>202.97</v>
      </c>
      <c r="AU199" s="98">
        <v>202.69</v>
      </c>
      <c r="AV199" s="99">
        <v>202.42400000000001</v>
      </c>
    </row>
    <row r="200" spans="1:48" ht="15" thickBot="1">
      <c r="A200">
        <v>200</v>
      </c>
      <c r="B200" s="662"/>
      <c r="C200" s="660"/>
      <c r="D200" s="82" t="s">
        <v>136</v>
      </c>
      <c r="E200" s="97">
        <v>261.29000000000002</v>
      </c>
      <c r="F200" s="98">
        <v>253.23</v>
      </c>
      <c r="G200" s="98">
        <v>245.17</v>
      </c>
      <c r="H200" s="98">
        <v>237.11</v>
      </c>
      <c r="I200" s="98">
        <v>229.05</v>
      </c>
      <c r="J200" s="98">
        <v>220.99</v>
      </c>
      <c r="K200" s="98">
        <v>212.93</v>
      </c>
      <c r="L200" s="99">
        <v>204.88</v>
      </c>
      <c r="N200" s="662"/>
      <c r="O200" s="660"/>
      <c r="P200" s="82" t="s">
        <v>136</v>
      </c>
      <c r="Q200" s="97">
        <v>248.44200000000001</v>
      </c>
      <c r="R200" s="98">
        <v>241.31</v>
      </c>
      <c r="S200" s="98">
        <v>234.18</v>
      </c>
      <c r="T200" s="98">
        <v>227.06</v>
      </c>
      <c r="U200" s="98">
        <v>219.93</v>
      </c>
      <c r="V200" s="98">
        <v>212.81</v>
      </c>
      <c r="W200" s="98">
        <v>205.68</v>
      </c>
      <c r="X200" s="99">
        <v>198.55799999999999</v>
      </c>
      <c r="Z200" s="662"/>
      <c r="AA200" s="660"/>
      <c r="AB200" s="82" t="s">
        <v>136</v>
      </c>
      <c r="AC200" s="97">
        <v>211.84</v>
      </c>
      <c r="AD200" s="98">
        <v>207.76</v>
      </c>
      <c r="AE200" s="98">
        <v>203.68</v>
      </c>
      <c r="AF200" s="98">
        <v>199.6</v>
      </c>
      <c r="AG200" s="98">
        <v>195.53</v>
      </c>
      <c r="AH200" s="98">
        <v>191.45</v>
      </c>
      <c r="AI200" s="98">
        <v>187.37</v>
      </c>
      <c r="AJ200" s="99">
        <v>183.3</v>
      </c>
      <c r="AL200" s="662"/>
      <c r="AM200" s="660"/>
      <c r="AN200" s="82" t="s">
        <v>136</v>
      </c>
      <c r="AO200" s="97">
        <v>223.041</v>
      </c>
      <c r="AP200" s="98">
        <v>223.04</v>
      </c>
      <c r="AQ200" s="98">
        <v>223.04</v>
      </c>
      <c r="AR200" s="98">
        <v>223.04</v>
      </c>
      <c r="AS200" s="98">
        <v>223.04</v>
      </c>
      <c r="AT200" s="98">
        <v>223.04</v>
      </c>
      <c r="AU200" s="98">
        <v>223.04</v>
      </c>
      <c r="AV200" s="99">
        <v>223.041</v>
      </c>
    </row>
    <row r="201" spans="1:48">
      <c r="A201">
        <v>201</v>
      </c>
      <c r="B201" s="662"/>
      <c r="C201" s="657">
        <f>+C199+10</f>
        <v>140</v>
      </c>
      <c r="D201" s="86" t="str">
        <f>+D199</f>
        <v>48-X</v>
      </c>
      <c r="E201" s="100">
        <v>259.49</v>
      </c>
      <c r="F201" s="101">
        <v>251.77</v>
      </c>
      <c r="G201" s="101">
        <v>244.06</v>
      </c>
      <c r="H201" s="101">
        <v>236.35</v>
      </c>
      <c r="I201" s="101">
        <v>228.63</v>
      </c>
      <c r="J201" s="101">
        <v>220.92</v>
      </c>
      <c r="K201" s="101">
        <v>213.21</v>
      </c>
      <c r="L201" s="102">
        <v>205.5</v>
      </c>
      <c r="N201" s="662"/>
      <c r="O201" s="657">
        <f>+O199+10</f>
        <v>140</v>
      </c>
      <c r="P201" s="86" t="str">
        <f>+P199</f>
        <v>48-X</v>
      </c>
      <c r="Q201" s="100">
        <v>217.55799999999999</v>
      </c>
      <c r="R201" s="101">
        <v>213.39</v>
      </c>
      <c r="S201" s="101">
        <v>209.24</v>
      </c>
      <c r="T201" s="101">
        <v>205.08</v>
      </c>
      <c r="U201" s="101">
        <v>200.92</v>
      </c>
      <c r="V201" s="101">
        <v>196.76</v>
      </c>
      <c r="W201" s="101">
        <v>192.6</v>
      </c>
      <c r="X201" s="102">
        <v>188.44900000000001</v>
      </c>
      <c r="Z201" s="662"/>
      <c r="AA201" s="657">
        <f>+AA199+10</f>
        <v>140</v>
      </c>
      <c r="AB201" s="86" t="str">
        <f>+AB199</f>
        <v>48-X</v>
      </c>
      <c r="AC201" s="100">
        <v>173.24</v>
      </c>
      <c r="AD201" s="101">
        <v>172.38</v>
      </c>
      <c r="AE201" s="101">
        <v>171.53</v>
      </c>
      <c r="AF201" s="101">
        <v>170.68</v>
      </c>
      <c r="AG201" s="101">
        <v>169.83</v>
      </c>
      <c r="AH201" s="101">
        <v>168.98</v>
      </c>
      <c r="AI201" s="101">
        <v>168.13</v>
      </c>
      <c r="AJ201" s="102">
        <v>167.28</v>
      </c>
      <c r="AL201" s="662"/>
      <c r="AM201" s="657">
        <f>+AM199+10</f>
        <v>140</v>
      </c>
      <c r="AN201" s="86" t="str">
        <f>+AN199</f>
        <v>48-X</v>
      </c>
      <c r="AO201" s="87" t="s">
        <v>1122</v>
      </c>
      <c r="AP201" s="88" t="s">
        <v>1122</v>
      </c>
      <c r="AQ201" s="88" t="s">
        <v>1122</v>
      </c>
      <c r="AR201" s="88" t="s">
        <v>1122</v>
      </c>
      <c r="AS201" s="101">
        <v>203.92</v>
      </c>
      <c r="AT201" s="101">
        <v>203.56</v>
      </c>
      <c r="AU201" s="101">
        <v>203.21</v>
      </c>
      <c r="AV201" s="102">
        <v>202.85300000000001</v>
      </c>
    </row>
    <row r="202" spans="1:48" ht="15" thickBot="1">
      <c r="A202">
        <v>202</v>
      </c>
      <c r="B202" s="662"/>
      <c r="C202" s="658"/>
      <c r="D202" s="90" t="str">
        <f>+D200</f>
        <v>48-XL</v>
      </c>
      <c r="E202" s="100">
        <v>271.26</v>
      </c>
      <c r="F202" s="101">
        <v>264.51</v>
      </c>
      <c r="G202" s="101">
        <v>257.77</v>
      </c>
      <c r="H202" s="101">
        <v>251.03</v>
      </c>
      <c r="I202" s="101">
        <v>244.28</v>
      </c>
      <c r="J202" s="101">
        <v>237.54</v>
      </c>
      <c r="K202" s="101">
        <v>230.8</v>
      </c>
      <c r="L202" s="102">
        <v>224.06</v>
      </c>
      <c r="N202" s="662"/>
      <c r="O202" s="658"/>
      <c r="P202" s="90" t="str">
        <f>+P200</f>
        <v>48-XL</v>
      </c>
      <c r="Q202" s="100">
        <v>271.25799999999998</v>
      </c>
      <c r="R202" s="101">
        <v>262.68</v>
      </c>
      <c r="S202" s="101">
        <v>254.11</v>
      </c>
      <c r="T202" s="101">
        <v>245.54</v>
      </c>
      <c r="U202" s="101">
        <v>236.97</v>
      </c>
      <c r="V202" s="101">
        <v>228.41</v>
      </c>
      <c r="W202" s="101">
        <v>219.84</v>
      </c>
      <c r="X202" s="102">
        <v>211.27099999999999</v>
      </c>
      <c r="Z202" s="662"/>
      <c r="AA202" s="658"/>
      <c r="AB202" s="90" t="str">
        <f>+AB200</f>
        <v>48-XL</v>
      </c>
      <c r="AC202" s="100">
        <v>223.01</v>
      </c>
      <c r="AD202" s="101">
        <v>217.33</v>
      </c>
      <c r="AE202" s="101">
        <v>211.66</v>
      </c>
      <c r="AF202" s="101">
        <v>205.99</v>
      </c>
      <c r="AG202" s="101">
        <v>200.31</v>
      </c>
      <c r="AH202" s="101">
        <v>194.64</v>
      </c>
      <c r="AI202" s="101">
        <v>188.97</v>
      </c>
      <c r="AJ202" s="102">
        <v>183.3</v>
      </c>
      <c r="AL202" s="662"/>
      <c r="AM202" s="658"/>
      <c r="AN202" s="90" t="str">
        <f>+AN200</f>
        <v>48-XL</v>
      </c>
      <c r="AO202" s="100">
        <v>223.21899999999999</v>
      </c>
      <c r="AP202" s="101">
        <v>223.19</v>
      </c>
      <c r="AQ202" s="101">
        <v>223.16</v>
      </c>
      <c r="AR202" s="101">
        <v>223.14</v>
      </c>
      <c r="AS202" s="101">
        <v>223.11</v>
      </c>
      <c r="AT202" s="101">
        <v>223.09</v>
      </c>
      <c r="AU202" s="101">
        <v>223.06</v>
      </c>
      <c r="AV202" s="102">
        <v>223.041</v>
      </c>
    </row>
    <row r="203" spans="1:48">
      <c r="A203">
        <v>203</v>
      </c>
      <c r="B203" s="662"/>
      <c r="C203" s="659">
        <f>+C201+10</f>
        <v>150</v>
      </c>
      <c r="D203" s="78" t="s">
        <v>133</v>
      </c>
      <c r="E203" s="97">
        <v>265.81</v>
      </c>
      <c r="F203" s="98">
        <v>259.38</v>
      </c>
      <c r="G203" s="98">
        <v>252.95</v>
      </c>
      <c r="H203" s="98">
        <v>246.52</v>
      </c>
      <c r="I203" s="98">
        <v>240.09</v>
      </c>
      <c r="J203" s="98">
        <v>233.66</v>
      </c>
      <c r="K203" s="98">
        <v>227.23</v>
      </c>
      <c r="L203" s="99">
        <v>220.81</v>
      </c>
      <c r="N203" s="662"/>
      <c r="O203" s="659">
        <f>+O201+10</f>
        <v>150</v>
      </c>
      <c r="P203" s="78" t="s">
        <v>133</v>
      </c>
      <c r="Q203" s="97">
        <v>225.24</v>
      </c>
      <c r="R203" s="98">
        <v>221.37</v>
      </c>
      <c r="S203" s="98">
        <v>217.51</v>
      </c>
      <c r="T203" s="98">
        <v>213.65</v>
      </c>
      <c r="U203" s="98">
        <v>209.79</v>
      </c>
      <c r="V203" s="98">
        <v>205.93</v>
      </c>
      <c r="W203" s="98">
        <v>202.07</v>
      </c>
      <c r="X203" s="99">
        <v>198.214</v>
      </c>
      <c r="Z203" s="662"/>
      <c r="AA203" s="659">
        <f>+AA201+10</f>
        <v>150</v>
      </c>
      <c r="AB203" s="78" t="s">
        <v>133</v>
      </c>
      <c r="AC203" s="83" t="s">
        <v>1122</v>
      </c>
      <c r="AD203" s="84" t="s">
        <v>1122</v>
      </c>
      <c r="AE203" s="98">
        <v>177.82</v>
      </c>
      <c r="AF203" s="98">
        <v>175.75</v>
      </c>
      <c r="AG203" s="98">
        <v>173.68</v>
      </c>
      <c r="AH203" s="98">
        <v>171.61</v>
      </c>
      <c r="AI203" s="98">
        <v>169.54</v>
      </c>
      <c r="AJ203" s="99">
        <v>167.48</v>
      </c>
      <c r="AL203" s="662"/>
      <c r="AM203" s="659">
        <f>+AM201+10</f>
        <v>150</v>
      </c>
      <c r="AN203" s="78" t="s">
        <v>133</v>
      </c>
      <c r="AO203" s="83" t="s">
        <v>1122</v>
      </c>
      <c r="AP203" s="84" t="s">
        <v>1122</v>
      </c>
      <c r="AQ203" s="84" t="s">
        <v>1122</v>
      </c>
      <c r="AR203" s="84" t="s">
        <v>1122</v>
      </c>
      <c r="AS203" s="84" t="s">
        <v>1122</v>
      </c>
      <c r="AT203" s="84" t="s">
        <v>1122</v>
      </c>
      <c r="AU203" s="98">
        <v>203.9</v>
      </c>
      <c r="AV203" s="99">
        <v>203.49199999999999</v>
      </c>
    </row>
    <row r="204" spans="1:48" ht="15" thickBot="1">
      <c r="A204">
        <v>204</v>
      </c>
      <c r="B204" s="662"/>
      <c r="C204" s="660"/>
      <c r="D204" s="82" t="s">
        <v>136</v>
      </c>
      <c r="E204" s="97">
        <v>269.54000000000002</v>
      </c>
      <c r="F204" s="98">
        <v>265.54000000000002</v>
      </c>
      <c r="G204" s="98">
        <v>261.54000000000002</v>
      </c>
      <c r="H204" s="98">
        <v>257.54000000000002</v>
      </c>
      <c r="I204" s="98">
        <v>253.55</v>
      </c>
      <c r="J204" s="98">
        <v>249.55</v>
      </c>
      <c r="K204" s="98">
        <v>245.55</v>
      </c>
      <c r="L204" s="99">
        <v>241.56</v>
      </c>
      <c r="N204" s="662"/>
      <c r="O204" s="660"/>
      <c r="P204" s="82" t="s">
        <v>136</v>
      </c>
      <c r="Q204" s="97">
        <v>269.54199999999997</v>
      </c>
      <c r="R204" s="98">
        <v>263.69</v>
      </c>
      <c r="S204" s="98">
        <v>257.83999999999997</v>
      </c>
      <c r="T204" s="98">
        <v>252</v>
      </c>
      <c r="U204" s="98">
        <v>246.15</v>
      </c>
      <c r="V204" s="98">
        <v>240.3</v>
      </c>
      <c r="W204" s="98">
        <v>234.45</v>
      </c>
      <c r="X204" s="99">
        <v>228.61099999999999</v>
      </c>
      <c r="Z204" s="662"/>
      <c r="AA204" s="660"/>
      <c r="AB204" s="82" t="s">
        <v>136</v>
      </c>
      <c r="AC204" s="97">
        <v>233.67</v>
      </c>
      <c r="AD204" s="98">
        <v>228.8</v>
      </c>
      <c r="AE204" s="98">
        <v>223.94</v>
      </c>
      <c r="AF204" s="98">
        <v>219.08</v>
      </c>
      <c r="AG204" s="98">
        <v>214.21</v>
      </c>
      <c r="AH204" s="98">
        <v>209.35</v>
      </c>
      <c r="AI204" s="98">
        <v>204.49</v>
      </c>
      <c r="AJ204" s="99">
        <v>199.63</v>
      </c>
      <c r="AL204" s="662"/>
      <c r="AM204" s="660"/>
      <c r="AN204" s="82" t="s">
        <v>136</v>
      </c>
      <c r="AO204" s="97">
        <v>224.61099999999999</v>
      </c>
      <c r="AP204" s="98">
        <v>224.38</v>
      </c>
      <c r="AQ204" s="98">
        <v>224.16</v>
      </c>
      <c r="AR204" s="98">
        <v>223.93</v>
      </c>
      <c r="AS204" s="98">
        <v>223.71</v>
      </c>
      <c r="AT204" s="98">
        <v>223.48</v>
      </c>
      <c r="AU204" s="98">
        <v>223.26</v>
      </c>
      <c r="AV204" s="99">
        <v>223.041</v>
      </c>
    </row>
    <row r="205" spans="1:48">
      <c r="A205">
        <v>205</v>
      </c>
      <c r="B205" s="662"/>
      <c r="C205" s="657">
        <f>+C203+10</f>
        <v>160</v>
      </c>
      <c r="D205" s="86" t="str">
        <f>+D203</f>
        <v>48-X</v>
      </c>
      <c r="E205" s="100">
        <v>265.27999999999997</v>
      </c>
      <c r="F205" s="101">
        <v>261.45999999999998</v>
      </c>
      <c r="G205" s="101">
        <v>257.64999999999998</v>
      </c>
      <c r="H205" s="101">
        <v>253.84</v>
      </c>
      <c r="I205" s="101">
        <v>250.03</v>
      </c>
      <c r="J205" s="101">
        <v>246.22</v>
      </c>
      <c r="K205" s="101">
        <v>242.41</v>
      </c>
      <c r="L205" s="102">
        <v>238.6</v>
      </c>
      <c r="N205" s="662"/>
      <c r="O205" s="657">
        <f>+O203+10</f>
        <v>160</v>
      </c>
      <c r="P205" s="86" t="str">
        <f>+P203</f>
        <v>48-X</v>
      </c>
      <c r="Q205" s="100">
        <v>232.006</v>
      </c>
      <c r="R205" s="101">
        <v>228.29</v>
      </c>
      <c r="S205" s="101">
        <v>224.59</v>
      </c>
      <c r="T205" s="101">
        <v>220.88</v>
      </c>
      <c r="U205" s="101">
        <v>217.17</v>
      </c>
      <c r="V205" s="101">
        <v>213.46</v>
      </c>
      <c r="W205" s="101">
        <v>209.76</v>
      </c>
      <c r="X205" s="102">
        <v>206.054</v>
      </c>
      <c r="Z205" s="662"/>
      <c r="AA205" s="657">
        <f>+AA203+10</f>
        <v>160</v>
      </c>
      <c r="AB205" s="86" t="str">
        <f>+AB203</f>
        <v>48-X</v>
      </c>
      <c r="AC205" s="87" t="s">
        <v>1122</v>
      </c>
      <c r="AD205" s="88" t="s">
        <v>1122</v>
      </c>
      <c r="AE205" s="88" t="s">
        <v>1122</v>
      </c>
      <c r="AF205" s="88" t="s">
        <v>1122</v>
      </c>
      <c r="AG205" s="101">
        <v>177.77</v>
      </c>
      <c r="AH205" s="101">
        <v>174.41</v>
      </c>
      <c r="AI205" s="101">
        <v>171.06</v>
      </c>
      <c r="AJ205" s="102">
        <v>167.71</v>
      </c>
      <c r="AL205" s="662"/>
      <c r="AM205" s="657">
        <f>+AM203+10</f>
        <v>160</v>
      </c>
      <c r="AN205" s="86" t="str">
        <f>+AN203</f>
        <v>48-X</v>
      </c>
      <c r="AO205" s="87" t="s">
        <v>1122</v>
      </c>
      <c r="AP205" s="88" t="s">
        <v>1122</v>
      </c>
      <c r="AQ205" s="88" t="s">
        <v>1122</v>
      </c>
      <c r="AR205" s="88" t="s">
        <v>1122</v>
      </c>
      <c r="AS205" s="88" t="s">
        <v>1122</v>
      </c>
      <c r="AT205" s="88" t="s">
        <v>1122</v>
      </c>
      <c r="AU205" s="88" t="s">
        <v>1122</v>
      </c>
      <c r="AV205" s="89" t="s">
        <v>1122</v>
      </c>
    </row>
    <row r="206" spans="1:48" ht="15" thickBot="1">
      <c r="A206">
        <v>206</v>
      </c>
      <c r="B206" s="662"/>
      <c r="C206" s="658"/>
      <c r="D206" s="90" t="str">
        <f>+D204</f>
        <v>48-XL</v>
      </c>
      <c r="E206" s="100">
        <v>266.5</v>
      </c>
      <c r="F206" s="101">
        <v>265.56</v>
      </c>
      <c r="G206" s="101">
        <v>264.63</v>
      </c>
      <c r="H206" s="101">
        <v>263.7</v>
      </c>
      <c r="I206" s="101">
        <v>262.77</v>
      </c>
      <c r="J206" s="101">
        <v>261.83999999999997</v>
      </c>
      <c r="K206" s="101">
        <v>260.91000000000003</v>
      </c>
      <c r="L206" s="102">
        <v>259.98</v>
      </c>
      <c r="N206" s="662"/>
      <c r="O206" s="658"/>
      <c r="P206" s="90" t="str">
        <f>+P204</f>
        <v>48-XL</v>
      </c>
      <c r="Q206" s="100">
        <v>265.68599999999998</v>
      </c>
      <c r="R206" s="101">
        <v>263.05</v>
      </c>
      <c r="S206" s="101">
        <v>260.42</v>
      </c>
      <c r="T206" s="101">
        <v>257.79000000000002</v>
      </c>
      <c r="U206" s="101">
        <v>255.17</v>
      </c>
      <c r="V206" s="101">
        <v>252.54</v>
      </c>
      <c r="W206" s="101">
        <v>249.91</v>
      </c>
      <c r="X206" s="102">
        <v>247.285</v>
      </c>
      <c r="Z206" s="662"/>
      <c r="AA206" s="658"/>
      <c r="AB206" s="90" t="str">
        <f>+AB204</f>
        <v>48-XL</v>
      </c>
      <c r="AC206" s="100">
        <v>244.11</v>
      </c>
      <c r="AD206" s="101">
        <v>239.13</v>
      </c>
      <c r="AE206" s="101">
        <v>234.15</v>
      </c>
      <c r="AF206" s="101">
        <v>229.18</v>
      </c>
      <c r="AG206" s="101">
        <v>224.2</v>
      </c>
      <c r="AH206" s="101">
        <v>219.23</v>
      </c>
      <c r="AI206" s="101">
        <v>214.25</v>
      </c>
      <c r="AJ206" s="102">
        <v>209.28</v>
      </c>
      <c r="AL206" s="662"/>
      <c r="AM206" s="658"/>
      <c r="AN206" s="90" t="str">
        <f>+AN204</f>
        <v>48-XL</v>
      </c>
      <c r="AO206" s="100">
        <v>226.10599999999999</v>
      </c>
      <c r="AP206" s="101">
        <v>225.66</v>
      </c>
      <c r="AQ206" s="101">
        <v>225.23</v>
      </c>
      <c r="AR206" s="101">
        <v>224.79</v>
      </c>
      <c r="AS206" s="101">
        <v>224.35</v>
      </c>
      <c r="AT206" s="101">
        <v>223.91</v>
      </c>
      <c r="AU206" s="101">
        <v>223.47</v>
      </c>
      <c r="AV206" s="102">
        <v>223.041</v>
      </c>
    </row>
    <row r="207" spans="1:48">
      <c r="A207">
        <v>207</v>
      </c>
      <c r="B207" s="662"/>
      <c r="C207" s="659">
        <f>+C205+10</f>
        <v>170</v>
      </c>
      <c r="D207" s="78" t="s">
        <v>133</v>
      </c>
      <c r="E207" s="97">
        <v>260.43</v>
      </c>
      <c r="F207" s="98">
        <v>259.52</v>
      </c>
      <c r="G207" s="98">
        <v>258.61</v>
      </c>
      <c r="H207" s="98">
        <v>257.7</v>
      </c>
      <c r="I207" s="98">
        <v>256.79000000000002</v>
      </c>
      <c r="J207" s="98">
        <v>255.88</v>
      </c>
      <c r="K207" s="98">
        <v>254.97</v>
      </c>
      <c r="L207" s="99">
        <v>254.07</v>
      </c>
      <c r="N207" s="662"/>
      <c r="O207" s="659">
        <f>+O205+10</f>
        <v>170</v>
      </c>
      <c r="P207" s="78" t="s">
        <v>133</v>
      </c>
      <c r="Q207" s="83" t="s">
        <v>1122</v>
      </c>
      <c r="R207" s="98">
        <v>232.31</v>
      </c>
      <c r="S207" s="98">
        <v>229.21</v>
      </c>
      <c r="T207" s="98">
        <v>226.1</v>
      </c>
      <c r="U207" s="98">
        <v>223</v>
      </c>
      <c r="V207" s="98">
        <v>219.89</v>
      </c>
      <c r="W207" s="98">
        <v>216.79</v>
      </c>
      <c r="X207" s="99">
        <v>213.69</v>
      </c>
      <c r="Z207" s="662"/>
      <c r="AA207" s="659">
        <f>+AA205+10</f>
        <v>170</v>
      </c>
      <c r="AB207" s="78" t="s">
        <v>133</v>
      </c>
      <c r="AC207" s="83" t="s">
        <v>1122</v>
      </c>
      <c r="AD207" s="84" t="s">
        <v>1122</v>
      </c>
      <c r="AE207" s="84" t="s">
        <v>1122</v>
      </c>
      <c r="AF207" s="84" t="s">
        <v>1122</v>
      </c>
      <c r="AG207" s="84" t="s">
        <v>1122</v>
      </c>
      <c r="AH207" s="84" t="s">
        <v>1122</v>
      </c>
      <c r="AI207" s="98">
        <v>174.97</v>
      </c>
      <c r="AJ207" s="99">
        <v>171.02</v>
      </c>
      <c r="AL207" s="662"/>
      <c r="AM207" s="659">
        <f>+AM205+10</f>
        <v>170</v>
      </c>
      <c r="AN207" s="78" t="s">
        <v>133</v>
      </c>
      <c r="AO207" s="83" t="s">
        <v>1122</v>
      </c>
      <c r="AP207" s="84" t="s">
        <v>1122</v>
      </c>
      <c r="AQ207" s="84" t="s">
        <v>1122</v>
      </c>
      <c r="AR207" s="84" t="s">
        <v>1122</v>
      </c>
      <c r="AS207" s="84" t="s">
        <v>1122</v>
      </c>
      <c r="AT207" s="84" t="s">
        <v>1122</v>
      </c>
      <c r="AU207" s="84" t="s">
        <v>1122</v>
      </c>
      <c r="AV207" s="85" t="s">
        <v>1122</v>
      </c>
    </row>
    <row r="208" spans="1:48" ht="15" thickBot="1">
      <c r="A208">
        <v>208</v>
      </c>
      <c r="B208" s="662"/>
      <c r="C208" s="660"/>
      <c r="D208" s="82" t="s">
        <v>136</v>
      </c>
      <c r="E208" s="97">
        <v>261.58999999999997</v>
      </c>
      <c r="F208" s="98">
        <v>263.3</v>
      </c>
      <c r="G208" s="98">
        <v>265.02</v>
      </c>
      <c r="H208" s="98">
        <v>266.73</v>
      </c>
      <c r="I208" s="98">
        <v>268.45</v>
      </c>
      <c r="J208" s="98">
        <v>270.16000000000003</v>
      </c>
      <c r="K208" s="98">
        <v>271.88</v>
      </c>
      <c r="L208" s="99">
        <v>273.60000000000002</v>
      </c>
      <c r="N208" s="662"/>
      <c r="O208" s="660"/>
      <c r="P208" s="82" t="s">
        <v>136</v>
      </c>
      <c r="Q208" s="97">
        <v>260.85000000000002</v>
      </c>
      <c r="R208" s="98">
        <v>261.52999999999997</v>
      </c>
      <c r="S208" s="98">
        <v>262.20999999999998</v>
      </c>
      <c r="T208" s="98">
        <v>262.89999999999998</v>
      </c>
      <c r="U208" s="98">
        <v>263.58</v>
      </c>
      <c r="V208" s="98">
        <v>264.27</v>
      </c>
      <c r="W208" s="98">
        <v>264.95</v>
      </c>
      <c r="X208" s="99">
        <v>265.63900000000001</v>
      </c>
      <c r="Z208" s="662"/>
      <c r="AA208" s="660"/>
      <c r="AB208" s="82" t="s">
        <v>136</v>
      </c>
      <c r="AC208" s="97">
        <v>251.72</v>
      </c>
      <c r="AD208" s="98">
        <v>247.04</v>
      </c>
      <c r="AE208" s="98">
        <v>242.37</v>
      </c>
      <c r="AF208" s="98">
        <v>237.69</v>
      </c>
      <c r="AG208" s="98">
        <v>233.02</v>
      </c>
      <c r="AH208" s="98">
        <v>228.34</v>
      </c>
      <c r="AI208" s="98">
        <v>223.67</v>
      </c>
      <c r="AJ208" s="99">
        <v>219</v>
      </c>
      <c r="AL208" s="662"/>
      <c r="AM208" s="660"/>
      <c r="AN208" s="82" t="s">
        <v>136</v>
      </c>
      <c r="AO208" s="83" t="s">
        <v>1122</v>
      </c>
      <c r="AP208" s="84" t="s">
        <v>1122</v>
      </c>
      <c r="AQ208" s="98">
        <v>226.59</v>
      </c>
      <c r="AR208" s="98">
        <v>225.88</v>
      </c>
      <c r="AS208" s="98">
        <v>225.17</v>
      </c>
      <c r="AT208" s="98">
        <v>224.46</v>
      </c>
      <c r="AU208" s="98">
        <v>223.75</v>
      </c>
      <c r="AV208" s="99">
        <v>223.041</v>
      </c>
    </row>
    <row r="209" spans="1:48">
      <c r="A209">
        <v>209</v>
      </c>
      <c r="B209" s="662"/>
      <c r="C209" s="657">
        <f>+C207+10</f>
        <v>180</v>
      </c>
      <c r="D209" s="86" t="str">
        <f>+D207</f>
        <v>48-X</v>
      </c>
      <c r="E209" s="87" t="s">
        <v>1122</v>
      </c>
      <c r="F209" s="101">
        <v>259.98</v>
      </c>
      <c r="G209" s="101">
        <v>260.68</v>
      </c>
      <c r="H209" s="101">
        <v>261.38</v>
      </c>
      <c r="I209" s="101">
        <v>262.08</v>
      </c>
      <c r="J209" s="101">
        <v>262.77999999999997</v>
      </c>
      <c r="K209" s="101">
        <v>263.48</v>
      </c>
      <c r="L209" s="102">
        <v>264.19</v>
      </c>
      <c r="N209" s="662"/>
      <c r="O209" s="657">
        <f>+O207+10</f>
        <v>180</v>
      </c>
      <c r="P209" s="86" t="str">
        <f>+P207</f>
        <v>48-X</v>
      </c>
      <c r="Q209" s="87" t="s">
        <v>1122</v>
      </c>
      <c r="R209" s="88" t="s">
        <v>1122</v>
      </c>
      <c r="S209" s="101">
        <v>238.36</v>
      </c>
      <c r="T209" s="101">
        <v>234.96</v>
      </c>
      <c r="U209" s="101">
        <v>231.56</v>
      </c>
      <c r="V209" s="101">
        <v>228.16</v>
      </c>
      <c r="W209" s="101">
        <v>224.76</v>
      </c>
      <c r="X209" s="102">
        <v>221.37</v>
      </c>
      <c r="Z209" s="662"/>
      <c r="AA209" s="657">
        <f>+AA207+10</f>
        <v>180</v>
      </c>
      <c r="AB209" s="86" t="str">
        <f>+AB207</f>
        <v>48-X</v>
      </c>
      <c r="AC209" s="87" t="s">
        <v>1122</v>
      </c>
      <c r="AD209" s="88" t="s">
        <v>1122</v>
      </c>
      <c r="AE209" s="88" t="s">
        <v>1122</v>
      </c>
      <c r="AF209" s="88" t="s">
        <v>1122</v>
      </c>
      <c r="AG209" s="88" t="s">
        <v>1122</v>
      </c>
      <c r="AH209" s="88" t="s">
        <v>1122</v>
      </c>
      <c r="AI209" s="88" t="s">
        <v>1122</v>
      </c>
      <c r="AJ209" s="89" t="s">
        <v>1122</v>
      </c>
      <c r="AL209" s="662"/>
      <c r="AM209" s="657">
        <f>+AM207+10</f>
        <v>180</v>
      </c>
      <c r="AN209" s="86" t="str">
        <f>+AN207</f>
        <v>48-X</v>
      </c>
      <c r="AO209" s="87" t="s">
        <v>1122</v>
      </c>
      <c r="AP209" s="88" t="s">
        <v>1122</v>
      </c>
      <c r="AQ209" s="88" t="s">
        <v>1122</v>
      </c>
      <c r="AR209" s="88" t="s">
        <v>1122</v>
      </c>
      <c r="AS209" s="88" t="s">
        <v>1122</v>
      </c>
      <c r="AT209" s="88" t="s">
        <v>1122</v>
      </c>
      <c r="AU209" s="88" t="s">
        <v>1122</v>
      </c>
      <c r="AV209" s="89" t="s">
        <v>1122</v>
      </c>
    </row>
    <row r="210" spans="1:48" ht="15" thickBot="1">
      <c r="A210">
        <v>210</v>
      </c>
      <c r="B210" s="662"/>
      <c r="C210" s="658"/>
      <c r="D210" s="90" t="str">
        <f>+D208</f>
        <v>48-XL</v>
      </c>
      <c r="E210" s="87" t="s">
        <v>1122</v>
      </c>
      <c r="F210" s="101">
        <v>261.75</v>
      </c>
      <c r="G210" s="101">
        <v>263.11</v>
      </c>
      <c r="H210" s="101">
        <v>264.48</v>
      </c>
      <c r="I210" s="101">
        <v>265.83999999999997</v>
      </c>
      <c r="J210" s="101">
        <v>267.20999999999998</v>
      </c>
      <c r="K210" s="101">
        <v>268.57</v>
      </c>
      <c r="L210" s="102">
        <v>269.94</v>
      </c>
      <c r="N210" s="662"/>
      <c r="O210" s="658"/>
      <c r="P210" s="90" t="str">
        <f>+P208</f>
        <v>48-XL</v>
      </c>
      <c r="Q210" s="87" t="s">
        <v>1122</v>
      </c>
      <c r="R210" s="101">
        <v>261.49</v>
      </c>
      <c r="S210" s="101">
        <v>263.27999999999997</v>
      </c>
      <c r="T210" s="101">
        <v>265.07</v>
      </c>
      <c r="U210" s="101">
        <v>266.86</v>
      </c>
      <c r="V210" s="101">
        <v>268.66000000000003</v>
      </c>
      <c r="W210" s="101">
        <v>270.45</v>
      </c>
      <c r="X210" s="102">
        <v>272.24400000000003</v>
      </c>
      <c r="Z210" s="662"/>
      <c r="AA210" s="658"/>
      <c r="AB210" s="90" t="str">
        <f>+AB208</f>
        <v>48-XL</v>
      </c>
      <c r="AC210" s="87" t="s">
        <v>1122</v>
      </c>
      <c r="AD210" s="101">
        <v>255.37</v>
      </c>
      <c r="AE210" s="101">
        <v>251.04</v>
      </c>
      <c r="AF210" s="101">
        <v>246.71</v>
      </c>
      <c r="AG210" s="101">
        <v>242.39</v>
      </c>
      <c r="AH210" s="101">
        <v>238.06</v>
      </c>
      <c r="AI210" s="101">
        <v>233.73</v>
      </c>
      <c r="AJ210" s="102">
        <v>229.41</v>
      </c>
      <c r="AL210" s="662"/>
      <c r="AM210" s="658"/>
      <c r="AN210" s="90" t="str">
        <f>+AN208</f>
        <v>48-XL</v>
      </c>
      <c r="AO210" s="87" t="s">
        <v>1122</v>
      </c>
      <c r="AP210" s="88" t="s">
        <v>1122</v>
      </c>
      <c r="AQ210" s="88" t="s">
        <v>1122</v>
      </c>
      <c r="AR210" s="88" t="s">
        <v>1122</v>
      </c>
      <c r="AS210" s="101">
        <v>229.13</v>
      </c>
      <c r="AT210" s="101">
        <v>227.42</v>
      </c>
      <c r="AU210" s="101">
        <v>225.7</v>
      </c>
      <c r="AV210" s="102">
        <v>223.99</v>
      </c>
    </row>
    <row r="211" spans="1:48">
      <c r="A211">
        <v>211</v>
      </c>
      <c r="B211" s="662"/>
      <c r="C211" s="659">
        <f>+C209+10</f>
        <v>190</v>
      </c>
      <c r="D211" s="78" t="s">
        <v>133</v>
      </c>
      <c r="E211" s="83" t="s">
        <v>1122</v>
      </c>
      <c r="F211" s="84" t="s">
        <v>1122</v>
      </c>
      <c r="G211" s="84" t="s">
        <v>1122</v>
      </c>
      <c r="H211" s="98">
        <v>260.12</v>
      </c>
      <c r="I211" s="98">
        <v>261.22000000000003</v>
      </c>
      <c r="J211" s="98">
        <v>262.32</v>
      </c>
      <c r="K211" s="98">
        <v>263.42</v>
      </c>
      <c r="L211" s="99">
        <v>264.52</v>
      </c>
      <c r="N211" s="662"/>
      <c r="O211" s="659">
        <f>+O209+10</f>
        <v>190</v>
      </c>
      <c r="P211" s="78" t="s">
        <v>133</v>
      </c>
      <c r="Q211" s="83" t="s">
        <v>1122</v>
      </c>
      <c r="R211" s="84" t="s">
        <v>1122</v>
      </c>
      <c r="S211" s="84" t="s">
        <v>1122</v>
      </c>
      <c r="T211" s="84" t="s">
        <v>1122</v>
      </c>
      <c r="U211" s="98">
        <v>237.91</v>
      </c>
      <c r="V211" s="98">
        <v>234.31</v>
      </c>
      <c r="W211" s="98">
        <v>230.71</v>
      </c>
      <c r="X211" s="99">
        <v>227.11600000000001</v>
      </c>
      <c r="Z211" s="662"/>
      <c r="AA211" s="659">
        <f>+AA209+10</f>
        <v>190</v>
      </c>
      <c r="AB211" s="78" t="s">
        <v>133</v>
      </c>
      <c r="AC211" s="83" t="s">
        <v>1122</v>
      </c>
      <c r="AD211" s="84" t="s">
        <v>1122</v>
      </c>
      <c r="AE211" s="84" t="s">
        <v>1122</v>
      </c>
      <c r="AF211" s="84" t="s">
        <v>1122</v>
      </c>
      <c r="AG211" s="84" t="s">
        <v>1122</v>
      </c>
      <c r="AH211" s="84" t="s">
        <v>1122</v>
      </c>
      <c r="AI211" s="84" t="s">
        <v>1122</v>
      </c>
      <c r="AJ211" s="85" t="s">
        <v>1122</v>
      </c>
      <c r="AL211" s="662"/>
      <c r="AM211" s="659">
        <f>+AM209+10</f>
        <v>190</v>
      </c>
      <c r="AN211" s="78" t="s">
        <v>133</v>
      </c>
      <c r="AO211" s="83" t="s">
        <v>1122</v>
      </c>
      <c r="AP211" s="84" t="s">
        <v>1122</v>
      </c>
      <c r="AQ211" s="84" t="s">
        <v>1122</v>
      </c>
      <c r="AR211" s="84" t="s">
        <v>1122</v>
      </c>
      <c r="AS211" s="84" t="s">
        <v>1122</v>
      </c>
      <c r="AT211" s="84" t="s">
        <v>1122</v>
      </c>
      <c r="AU211" s="84" t="s">
        <v>1122</v>
      </c>
      <c r="AV211" s="85" t="s">
        <v>1122</v>
      </c>
    </row>
    <row r="212" spans="1:48" ht="15" thickBot="1">
      <c r="A212">
        <v>212</v>
      </c>
      <c r="B212" s="662"/>
      <c r="C212" s="660"/>
      <c r="D212" s="82" t="s">
        <v>136</v>
      </c>
      <c r="E212" s="83" t="s">
        <v>1122</v>
      </c>
      <c r="F212" s="84" t="s">
        <v>1122</v>
      </c>
      <c r="G212" s="84" t="s">
        <v>1122</v>
      </c>
      <c r="H212" s="98">
        <v>262.64999999999998</v>
      </c>
      <c r="I212" s="98">
        <v>264.23</v>
      </c>
      <c r="J212" s="98">
        <v>265.82</v>
      </c>
      <c r="K212" s="98">
        <v>267.41000000000003</v>
      </c>
      <c r="L212" s="99">
        <v>269</v>
      </c>
      <c r="N212" s="662"/>
      <c r="O212" s="660"/>
      <c r="P212" s="82" t="s">
        <v>136</v>
      </c>
      <c r="Q212" s="83" t="s">
        <v>1122</v>
      </c>
      <c r="R212" s="84" t="s">
        <v>1122</v>
      </c>
      <c r="S212" s="84" t="s">
        <v>1122</v>
      </c>
      <c r="T212" s="98">
        <v>261.91000000000003</v>
      </c>
      <c r="U212" s="98">
        <v>263.45999999999998</v>
      </c>
      <c r="V212" s="98">
        <v>265.02</v>
      </c>
      <c r="W212" s="98">
        <v>266.57</v>
      </c>
      <c r="X212" s="99">
        <v>268.13099999999997</v>
      </c>
      <c r="Z212" s="662"/>
      <c r="AA212" s="660"/>
      <c r="AB212" s="82" t="s">
        <v>136</v>
      </c>
      <c r="AC212" s="83" t="s">
        <v>1122</v>
      </c>
      <c r="AD212" s="84" t="s">
        <v>1122</v>
      </c>
      <c r="AE212" s="84" t="s">
        <v>1122</v>
      </c>
      <c r="AF212" s="98">
        <v>249.08</v>
      </c>
      <c r="AG212" s="98">
        <v>246.36</v>
      </c>
      <c r="AH212" s="98">
        <v>243.64</v>
      </c>
      <c r="AI212" s="98">
        <v>240.92</v>
      </c>
      <c r="AJ212" s="99">
        <v>238.2</v>
      </c>
      <c r="AL212" s="662"/>
      <c r="AM212" s="660"/>
      <c r="AN212" s="82" t="s">
        <v>136</v>
      </c>
      <c r="AO212" s="83" t="s">
        <v>1122</v>
      </c>
      <c r="AP212" s="84" t="s">
        <v>1122</v>
      </c>
      <c r="AQ212" s="98">
        <v>239.93</v>
      </c>
      <c r="AR212" s="98">
        <v>236.97</v>
      </c>
      <c r="AS212" s="98">
        <v>234.01</v>
      </c>
      <c r="AT212" s="98">
        <v>231.04</v>
      </c>
      <c r="AU212" s="98">
        <v>228.08</v>
      </c>
      <c r="AV212" s="99">
        <v>225.12700000000001</v>
      </c>
    </row>
    <row r="213" spans="1:48">
      <c r="A213">
        <v>213</v>
      </c>
      <c r="B213" s="662"/>
      <c r="C213" s="657">
        <f>+C211+10</f>
        <v>200</v>
      </c>
      <c r="D213" s="86" t="str">
        <f>+D211</f>
        <v>48-X</v>
      </c>
      <c r="E213" s="87" t="s">
        <v>1122</v>
      </c>
      <c r="F213" s="88" t="s">
        <v>1122</v>
      </c>
      <c r="G213" s="88" t="s">
        <v>1122</v>
      </c>
      <c r="H213" s="88" t="s">
        <v>1122</v>
      </c>
      <c r="I213" s="101">
        <v>259.13</v>
      </c>
      <c r="J213" s="101">
        <v>260.54000000000002</v>
      </c>
      <c r="K213" s="101">
        <v>261.95</v>
      </c>
      <c r="L213" s="102">
        <v>263.37</v>
      </c>
      <c r="N213" s="662"/>
      <c r="O213" s="657">
        <f>+O211+10</f>
        <v>200</v>
      </c>
      <c r="P213" s="86" t="str">
        <f>+P211</f>
        <v>48-X</v>
      </c>
      <c r="Q213" s="87" t="s">
        <v>1122</v>
      </c>
      <c r="R213" s="88" t="s">
        <v>1122</v>
      </c>
      <c r="S213" s="88" t="s">
        <v>1122</v>
      </c>
      <c r="T213" s="88" t="s">
        <v>1122</v>
      </c>
      <c r="U213" s="88" t="s">
        <v>1122</v>
      </c>
      <c r="V213" s="88" t="s">
        <v>1122</v>
      </c>
      <c r="W213" s="101">
        <v>235.99</v>
      </c>
      <c r="X213" s="102">
        <v>233.178</v>
      </c>
      <c r="Z213" s="662"/>
      <c r="AA213" s="657">
        <f>+AA211+10</f>
        <v>200</v>
      </c>
      <c r="AB213" s="86" t="str">
        <f>+AB211</f>
        <v>48-X</v>
      </c>
      <c r="AC213" s="87" t="s">
        <v>1122</v>
      </c>
      <c r="AD213" s="88" t="s">
        <v>1122</v>
      </c>
      <c r="AE213" s="88" t="s">
        <v>1122</v>
      </c>
      <c r="AF213" s="88" t="s">
        <v>1122</v>
      </c>
      <c r="AG213" s="88" t="s">
        <v>1122</v>
      </c>
      <c r="AH213" s="88" t="s">
        <v>1122</v>
      </c>
      <c r="AI213" s="88" t="s">
        <v>1122</v>
      </c>
      <c r="AJ213" s="89" t="s">
        <v>1122</v>
      </c>
      <c r="AL213" s="662"/>
      <c r="AM213" s="657">
        <f>+AM211+10</f>
        <v>200</v>
      </c>
      <c r="AN213" s="86" t="str">
        <f>+AN211</f>
        <v>48-X</v>
      </c>
      <c r="AO213" s="87" t="s">
        <v>1122</v>
      </c>
      <c r="AP213" s="88" t="s">
        <v>1122</v>
      </c>
      <c r="AQ213" s="88" t="s">
        <v>1122</v>
      </c>
      <c r="AR213" s="88" t="s">
        <v>1122</v>
      </c>
      <c r="AS213" s="88" t="s">
        <v>1122</v>
      </c>
      <c r="AT213" s="88" t="s">
        <v>1122</v>
      </c>
      <c r="AU213" s="88" t="s">
        <v>1122</v>
      </c>
      <c r="AV213" s="89" t="s">
        <v>1122</v>
      </c>
    </row>
    <row r="214" spans="1:48" ht="15" thickBot="1">
      <c r="A214">
        <v>214</v>
      </c>
      <c r="B214" s="663"/>
      <c r="C214" s="658"/>
      <c r="D214" s="90" t="str">
        <f>+D212</f>
        <v>48-XL</v>
      </c>
      <c r="E214" s="91" t="s">
        <v>1122</v>
      </c>
      <c r="F214" s="92" t="s">
        <v>1122</v>
      </c>
      <c r="G214" s="92" t="s">
        <v>1122</v>
      </c>
      <c r="H214" s="92" t="s">
        <v>1122</v>
      </c>
      <c r="I214" s="103">
        <v>260.7</v>
      </c>
      <c r="J214" s="103">
        <v>262.25</v>
      </c>
      <c r="K214" s="103">
        <v>263.81</v>
      </c>
      <c r="L214" s="104">
        <v>265.37</v>
      </c>
      <c r="N214" s="663"/>
      <c r="O214" s="658"/>
      <c r="P214" s="90" t="str">
        <f>+P212</f>
        <v>48-XL</v>
      </c>
      <c r="Q214" s="91" t="s">
        <v>1122</v>
      </c>
      <c r="R214" s="92" t="s">
        <v>1122</v>
      </c>
      <c r="S214" s="92" t="s">
        <v>1122</v>
      </c>
      <c r="T214" s="92" t="s">
        <v>1122</v>
      </c>
      <c r="U214" s="103">
        <v>259.99</v>
      </c>
      <c r="V214" s="103">
        <v>261.52</v>
      </c>
      <c r="W214" s="103">
        <v>263.04000000000002</v>
      </c>
      <c r="X214" s="104">
        <v>264.57600000000002</v>
      </c>
      <c r="Z214" s="663"/>
      <c r="AA214" s="658"/>
      <c r="AB214" s="90" t="str">
        <f>+AB212</f>
        <v>48-XL</v>
      </c>
      <c r="AC214" s="91" t="s">
        <v>1122</v>
      </c>
      <c r="AD214" s="92" t="s">
        <v>1122</v>
      </c>
      <c r="AE214" s="92" t="s">
        <v>1122</v>
      </c>
      <c r="AF214" s="92" t="s">
        <v>1122</v>
      </c>
      <c r="AG214" s="92" t="s">
        <v>1122</v>
      </c>
      <c r="AH214" s="103">
        <v>247.7</v>
      </c>
      <c r="AI214" s="103">
        <v>246.47</v>
      </c>
      <c r="AJ214" s="104">
        <v>245.24</v>
      </c>
      <c r="AL214" s="663"/>
      <c r="AM214" s="658"/>
      <c r="AN214" s="90" t="str">
        <f>+AN212</f>
        <v>48-XL</v>
      </c>
      <c r="AO214" s="91" t="s">
        <v>1122</v>
      </c>
      <c r="AP214" s="92" t="s">
        <v>1122</v>
      </c>
      <c r="AQ214" s="92" t="s">
        <v>1122</v>
      </c>
      <c r="AR214" s="92" t="s">
        <v>1122</v>
      </c>
      <c r="AS214" s="92" t="s">
        <v>1122</v>
      </c>
      <c r="AT214" s="92" t="s">
        <v>1122</v>
      </c>
      <c r="AU214" s="92" t="s">
        <v>1122</v>
      </c>
      <c r="AV214" s="104">
        <v>226.46700000000001</v>
      </c>
    </row>
    <row r="215" spans="1:48">
      <c r="A215">
        <v>215</v>
      </c>
    </row>
    <row r="216" spans="1:48">
      <c r="A216">
        <v>216</v>
      </c>
    </row>
    <row r="217" spans="1:48">
      <c r="A217">
        <v>217</v>
      </c>
    </row>
    <row r="218" spans="1:48">
      <c r="A218">
        <v>218</v>
      </c>
    </row>
    <row r="219" spans="1:48">
      <c r="A219">
        <v>219</v>
      </c>
    </row>
    <row r="220" spans="1:48">
      <c r="A220">
        <v>220</v>
      </c>
    </row>
    <row r="221" spans="1:48">
      <c r="A221">
        <v>221</v>
      </c>
    </row>
    <row r="222" spans="1:48" ht="15" thickBot="1">
      <c r="A222">
        <v>222</v>
      </c>
    </row>
    <row r="223" spans="1:48" ht="18.600000000000001" thickBot="1">
      <c r="A223">
        <v>223</v>
      </c>
      <c r="B223" s="649" t="str">
        <f>+B130</f>
        <v>Zona sísmica A</v>
      </c>
      <c r="C223" s="650"/>
      <c r="D223" s="651"/>
      <c r="E223" s="649" t="s">
        <v>1125</v>
      </c>
      <c r="F223" s="650"/>
      <c r="G223" s="650"/>
      <c r="H223" s="650"/>
      <c r="I223" s="650"/>
      <c r="J223" s="650"/>
      <c r="K223" s="650"/>
      <c r="L223" s="651"/>
      <c r="N223" s="649" t="str">
        <f>+N130</f>
        <v>Zona sísmica B</v>
      </c>
      <c r="O223" s="650"/>
      <c r="P223" s="651"/>
      <c r="Q223" s="649" t="s">
        <v>1125</v>
      </c>
      <c r="R223" s="650"/>
      <c r="S223" s="650"/>
      <c r="T223" s="650"/>
      <c r="U223" s="650"/>
      <c r="V223" s="650"/>
      <c r="W223" s="650"/>
      <c r="X223" s="651"/>
      <c r="Z223" s="649" t="str">
        <f>+Z130</f>
        <v>Zona sísmica C</v>
      </c>
      <c r="AA223" s="650"/>
      <c r="AB223" s="651"/>
      <c r="AC223" s="649" t="s">
        <v>1125</v>
      </c>
      <c r="AD223" s="650"/>
      <c r="AE223" s="650"/>
      <c r="AF223" s="650"/>
      <c r="AG223" s="650"/>
      <c r="AH223" s="650"/>
      <c r="AI223" s="650"/>
      <c r="AJ223" s="651"/>
      <c r="AL223" s="649" t="str">
        <f>+AL130</f>
        <v>Zona sísmica D</v>
      </c>
      <c r="AM223" s="650"/>
      <c r="AN223" s="651"/>
      <c r="AO223" s="649" t="s">
        <v>1125</v>
      </c>
      <c r="AP223" s="650"/>
      <c r="AQ223" s="650"/>
      <c r="AR223" s="650"/>
      <c r="AS223" s="650"/>
      <c r="AT223" s="650"/>
      <c r="AU223" s="650"/>
      <c r="AV223" s="651"/>
    </row>
    <row r="224" spans="1:48" ht="22.2" customHeight="1">
      <c r="A224">
        <v>224</v>
      </c>
      <c r="B224" s="652" t="str">
        <f>+B131</f>
        <v>Categoría de terreno 2</v>
      </c>
      <c r="C224" s="652" t="s">
        <v>1118</v>
      </c>
      <c r="D224" s="652" t="s">
        <v>1119</v>
      </c>
      <c r="E224" s="654" t="s">
        <v>1120</v>
      </c>
      <c r="F224" s="655"/>
      <c r="G224" s="655"/>
      <c r="H224" s="655"/>
      <c r="I224" s="655"/>
      <c r="J224" s="655"/>
      <c r="K224" s="655"/>
      <c r="L224" s="656"/>
      <c r="N224" s="652" t="str">
        <f>+N131</f>
        <v>Categoría de terreno 2</v>
      </c>
      <c r="O224" s="652" t="s">
        <v>1118</v>
      </c>
      <c r="P224" s="652" t="s">
        <v>1119</v>
      </c>
      <c r="Q224" s="654" t="s">
        <v>1120</v>
      </c>
      <c r="R224" s="655"/>
      <c r="S224" s="655"/>
      <c r="T224" s="655"/>
      <c r="U224" s="655"/>
      <c r="V224" s="655"/>
      <c r="W224" s="655"/>
      <c r="X224" s="656"/>
      <c r="Z224" s="652" t="str">
        <f>+Z131</f>
        <v>Categoría de terreno 2</v>
      </c>
      <c r="AA224" s="652" t="s">
        <v>1118</v>
      </c>
      <c r="AB224" s="652" t="s">
        <v>1119</v>
      </c>
      <c r="AC224" s="654" t="s">
        <v>1120</v>
      </c>
      <c r="AD224" s="655"/>
      <c r="AE224" s="655"/>
      <c r="AF224" s="655"/>
      <c r="AG224" s="655"/>
      <c r="AH224" s="655"/>
      <c r="AI224" s="655"/>
      <c r="AJ224" s="656"/>
      <c r="AL224" s="652" t="str">
        <f>+AL131</f>
        <v>Categoría de terreno 2</v>
      </c>
      <c r="AM224" s="652" t="s">
        <v>1118</v>
      </c>
      <c r="AN224" s="652" t="s">
        <v>1119</v>
      </c>
      <c r="AO224" s="654" t="s">
        <v>1120</v>
      </c>
      <c r="AP224" s="655"/>
      <c r="AQ224" s="655"/>
      <c r="AR224" s="655"/>
      <c r="AS224" s="655"/>
      <c r="AT224" s="655"/>
      <c r="AU224" s="655"/>
      <c r="AV224" s="656"/>
    </row>
    <row r="225" spans="1:48" ht="22.2" customHeight="1" thickBot="1">
      <c r="A225">
        <v>225</v>
      </c>
      <c r="B225" s="653"/>
      <c r="C225" s="653"/>
      <c r="D225" s="653"/>
      <c r="E225" s="75">
        <v>0</v>
      </c>
      <c r="F225" s="76">
        <v>500</v>
      </c>
      <c r="G225" s="76">
        <v>1000</v>
      </c>
      <c r="H225" s="76">
        <v>1500</v>
      </c>
      <c r="I225" s="76">
        <v>2000</v>
      </c>
      <c r="J225" s="76">
        <v>2500</v>
      </c>
      <c r="K225" s="76">
        <v>3000</v>
      </c>
      <c r="L225" s="77">
        <v>3500</v>
      </c>
      <c r="N225" s="653"/>
      <c r="O225" s="653"/>
      <c r="P225" s="653"/>
      <c r="Q225" s="75">
        <v>0</v>
      </c>
      <c r="R225" s="76">
        <v>500</v>
      </c>
      <c r="S225" s="76">
        <v>1000</v>
      </c>
      <c r="T225" s="76">
        <v>1500</v>
      </c>
      <c r="U225" s="76">
        <v>2000</v>
      </c>
      <c r="V225" s="76">
        <v>2500</v>
      </c>
      <c r="W225" s="76">
        <v>3000</v>
      </c>
      <c r="X225" s="77">
        <v>3500</v>
      </c>
      <c r="Z225" s="653"/>
      <c r="AA225" s="653"/>
      <c r="AB225" s="653"/>
      <c r="AC225" s="75">
        <v>0</v>
      </c>
      <c r="AD225" s="76">
        <v>500</v>
      </c>
      <c r="AE225" s="76">
        <v>1000</v>
      </c>
      <c r="AF225" s="76">
        <v>1500</v>
      </c>
      <c r="AG225" s="76">
        <v>2000</v>
      </c>
      <c r="AH225" s="76">
        <v>2500</v>
      </c>
      <c r="AI225" s="76">
        <v>3000</v>
      </c>
      <c r="AJ225" s="77">
        <v>3500</v>
      </c>
      <c r="AL225" s="653"/>
      <c r="AM225" s="653"/>
      <c r="AN225" s="653"/>
      <c r="AO225" s="75">
        <v>0</v>
      </c>
      <c r="AP225" s="76">
        <v>500</v>
      </c>
      <c r="AQ225" s="76">
        <v>1000</v>
      </c>
      <c r="AR225" s="76">
        <v>1500</v>
      </c>
      <c r="AS225" s="76">
        <v>2000</v>
      </c>
      <c r="AT225" s="76">
        <v>2500</v>
      </c>
      <c r="AU225" s="76">
        <v>3000</v>
      </c>
      <c r="AV225" s="77">
        <v>3500</v>
      </c>
    </row>
    <row r="226" spans="1:48">
      <c r="A226">
        <v>226</v>
      </c>
      <c r="B226" s="661" t="str">
        <f>+B133</f>
        <v>Rango de inclinación de &gt;15° a 25°</v>
      </c>
      <c r="C226" s="659">
        <v>100</v>
      </c>
      <c r="D226" s="78" t="s">
        <v>133</v>
      </c>
      <c r="E226" s="94">
        <v>230.93</v>
      </c>
      <c r="F226" s="95">
        <v>221.6</v>
      </c>
      <c r="G226" s="95">
        <v>212.28</v>
      </c>
      <c r="H226" s="95">
        <v>202.96</v>
      </c>
      <c r="I226" s="95">
        <v>193.64</v>
      </c>
      <c r="J226" s="95">
        <v>184.32</v>
      </c>
      <c r="K226" s="95">
        <v>175</v>
      </c>
      <c r="L226" s="96">
        <v>165.68</v>
      </c>
      <c r="N226" s="661" t="str">
        <f>+N133</f>
        <v>Rango de inclinación de &gt;15° a 25°</v>
      </c>
      <c r="O226" s="659">
        <v>100</v>
      </c>
      <c r="P226" s="78" t="s">
        <v>133</v>
      </c>
      <c r="Q226" s="94">
        <v>212.886</v>
      </c>
      <c r="R226" s="95">
        <v>204.2</v>
      </c>
      <c r="S226" s="95">
        <v>195.52</v>
      </c>
      <c r="T226" s="95">
        <v>186.84</v>
      </c>
      <c r="U226" s="95">
        <v>178.16</v>
      </c>
      <c r="V226" s="95">
        <v>169.48</v>
      </c>
      <c r="W226" s="95">
        <v>160.80000000000001</v>
      </c>
      <c r="X226" s="96">
        <v>152.124</v>
      </c>
      <c r="Z226" s="661" t="str">
        <f>+Z133</f>
        <v>Rango de inclinación de &gt;15° a 25°</v>
      </c>
      <c r="AA226" s="659">
        <v>100</v>
      </c>
      <c r="AB226" s="78" t="s">
        <v>133</v>
      </c>
      <c r="AC226" s="94">
        <v>164.54</v>
      </c>
      <c r="AD226" s="95">
        <v>164.37</v>
      </c>
      <c r="AE226" s="95">
        <v>164.21</v>
      </c>
      <c r="AF226" s="95">
        <v>164.05</v>
      </c>
      <c r="AG226" s="95">
        <v>163.89</v>
      </c>
      <c r="AH226" s="95">
        <v>163.72999999999999</v>
      </c>
      <c r="AI226" s="95">
        <v>163.57</v>
      </c>
      <c r="AJ226" s="96">
        <v>163.41</v>
      </c>
      <c r="AL226" s="661" t="str">
        <f>+AL133</f>
        <v>Rango de inclinación de &gt;15° a 25°</v>
      </c>
      <c r="AM226" s="659">
        <v>100</v>
      </c>
      <c r="AN226" s="78" t="s">
        <v>133</v>
      </c>
      <c r="AO226" s="94">
        <v>158.74199999999999</v>
      </c>
      <c r="AP226" s="95">
        <v>160.91999999999999</v>
      </c>
      <c r="AQ226" s="95">
        <v>163.11000000000001</v>
      </c>
      <c r="AR226" s="95">
        <v>165.29</v>
      </c>
      <c r="AS226" s="95">
        <v>167.48</v>
      </c>
      <c r="AT226" s="95">
        <v>169.66</v>
      </c>
      <c r="AU226" s="95">
        <v>171.85</v>
      </c>
      <c r="AV226" s="96">
        <v>174.036</v>
      </c>
    </row>
    <row r="227" spans="1:48" ht="15" thickBot="1">
      <c r="A227">
        <v>227</v>
      </c>
      <c r="B227" s="662"/>
      <c r="C227" s="660"/>
      <c r="D227" s="82" t="s">
        <v>136</v>
      </c>
      <c r="E227" s="97">
        <v>248.5</v>
      </c>
      <c r="F227" s="98">
        <v>238.13</v>
      </c>
      <c r="G227" s="98">
        <v>227.76</v>
      </c>
      <c r="H227" s="98">
        <v>217.39</v>
      </c>
      <c r="I227" s="98">
        <v>207.02</v>
      </c>
      <c r="J227" s="98">
        <v>196.65</v>
      </c>
      <c r="K227" s="98">
        <v>186.28</v>
      </c>
      <c r="L227" s="99">
        <v>175.92</v>
      </c>
      <c r="N227" s="662"/>
      <c r="O227" s="660"/>
      <c r="P227" s="82" t="s">
        <v>136</v>
      </c>
      <c r="Q227" s="97">
        <v>231.93100000000001</v>
      </c>
      <c r="R227" s="98">
        <v>222.27</v>
      </c>
      <c r="S227" s="98">
        <v>212.61</v>
      </c>
      <c r="T227" s="98">
        <v>202.95</v>
      </c>
      <c r="U227" s="98">
        <v>193.29</v>
      </c>
      <c r="V227" s="98">
        <v>183.63</v>
      </c>
      <c r="W227" s="98">
        <v>173.98</v>
      </c>
      <c r="X227" s="99">
        <v>164.322</v>
      </c>
      <c r="Z227" s="662"/>
      <c r="AA227" s="660"/>
      <c r="AB227" s="82" t="s">
        <v>136</v>
      </c>
      <c r="AC227" s="97">
        <v>186.86</v>
      </c>
      <c r="AD227" s="98">
        <v>185.65</v>
      </c>
      <c r="AE227" s="98">
        <v>184.45</v>
      </c>
      <c r="AF227" s="98">
        <v>183.24</v>
      </c>
      <c r="AG227" s="98">
        <v>182.04</v>
      </c>
      <c r="AH227" s="98">
        <v>180.83</v>
      </c>
      <c r="AI227" s="98">
        <v>179.63</v>
      </c>
      <c r="AJ227" s="99">
        <v>178.43</v>
      </c>
      <c r="AL227" s="662"/>
      <c r="AM227" s="660"/>
      <c r="AN227" s="82" t="s">
        <v>136</v>
      </c>
      <c r="AO227" s="97">
        <v>178.23400000000001</v>
      </c>
      <c r="AP227" s="98">
        <v>178.23</v>
      </c>
      <c r="AQ227" s="98">
        <v>178.23</v>
      </c>
      <c r="AR227" s="98">
        <v>178.23</v>
      </c>
      <c r="AS227" s="98">
        <v>178.23</v>
      </c>
      <c r="AT227" s="98">
        <v>178.23</v>
      </c>
      <c r="AU227" s="98">
        <v>178.23</v>
      </c>
      <c r="AV227" s="99">
        <v>178.23400000000001</v>
      </c>
    </row>
    <row r="228" spans="1:48">
      <c r="A228">
        <v>228</v>
      </c>
      <c r="B228" s="662"/>
      <c r="C228" s="657">
        <f>+C226+15</f>
        <v>115</v>
      </c>
      <c r="D228" s="86" t="str">
        <f>+D226</f>
        <v>48-X</v>
      </c>
      <c r="E228" s="100">
        <v>280.57</v>
      </c>
      <c r="F228" s="101">
        <v>269.94</v>
      </c>
      <c r="G228" s="101">
        <v>259.31</v>
      </c>
      <c r="H228" s="101">
        <v>248.68</v>
      </c>
      <c r="I228" s="101">
        <v>238.05</v>
      </c>
      <c r="J228" s="101">
        <v>227.42</v>
      </c>
      <c r="K228" s="101">
        <v>216.79</v>
      </c>
      <c r="L228" s="102">
        <v>206.17</v>
      </c>
      <c r="N228" s="662"/>
      <c r="O228" s="657">
        <f>+O226+15</f>
        <v>115</v>
      </c>
      <c r="P228" s="86" t="str">
        <f>+P226</f>
        <v>48-X</v>
      </c>
      <c r="Q228" s="100">
        <v>256.577</v>
      </c>
      <c r="R228" s="101">
        <v>246.97</v>
      </c>
      <c r="S228" s="101">
        <v>237.36</v>
      </c>
      <c r="T228" s="101">
        <v>227.76</v>
      </c>
      <c r="U228" s="101">
        <v>218.16</v>
      </c>
      <c r="V228" s="101">
        <v>208.55</v>
      </c>
      <c r="W228" s="101">
        <v>198.95</v>
      </c>
      <c r="X228" s="102">
        <v>189.351</v>
      </c>
      <c r="Z228" s="662"/>
      <c r="AA228" s="657">
        <f>+AA226+15</f>
        <v>115</v>
      </c>
      <c r="AB228" s="86" t="str">
        <f>+AB226</f>
        <v>48-X</v>
      </c>
      <c r="AC228" s="100">
        <v>196.35</v>
      </c>
      <c r="AD228" s="101">
        <v>189.98</v>
      </c>
      <c r="AE228" s="101">
        <v>183.61</v>
      </c>
      <c r="AF228" s="101">
        <v>177.25</v>
      </c>
      <c r="AG228" s="101">
        <v>170.88</v>
      </c>
      <c r="AH228" s="101">
        <v>164.52</v>
      </c>
      <c r="AI228" s="101">
        <v>158.15</v>
      </c>
      <c r="AJ228" s="102">
        <v>151.79</v>
      </c>
      <c r="AL228" s="662"/>
      <c r="AM228" s="657">
        <f>+AM226+15</f>
        <v>115</v>
      </c>
      <c r="AN228" s="86" t="str">
        <f>+AN226</f>
        <v>48-X</v>
      </c>
      <c r="AO228" s="100">
        <v>170.017</v>
      </c>
      <c r="AP228" s="101">
        <v>169.12</v>
      </c>
      <c r="AQ228" s="101">
        <v>168.23</v>
      </c>
      <c r="AR228" s="101">
        <v>167.35</v>
      </c>
      <c r="AS228" s="101">
        <v>166.46</v>
      </c>
      <c r="AT228" s="101">
        <v>165.57</v>
      </c>
      <c r="AU228" s="101">
        <v>164.68</v>
      </c>
      <c r="AV228" s="102">
        <v>163.79499999999999</v>
      </c>
    </row>
    <row r="229" spans="1:48" ht="15" thickBot="1">
      <c r="A229">
        <v>229</v>
      </c>
      <c r="B229" s="662"/>
      <c r="C229" s="658"/>
      <c r="D229" s="90" t="str">
        <f>+D227</f>
        <v>48-XL</v>
      </c>
      <c r="E229" s="100">
        <v>304.02999999999997</v>
      </c>
      <c r="F229" s="101">
        <v>292.37</v>
      </c>
      <c r="G229" s="101">
        <v>280.70999999999998</v>
      </c>
      <c r="H229" s="101">
        <v>269.05</v>
      </c>
      <c r="I229" s="101">
        <v>257.39999999999998</v>
      </c>
      <c r="J229" s="101">
        <v>245.74</v>
      </c>
      <c r="K229" s="101">
        <v>234.08</v>
      </c>
      <c r="L229" s="102">
        <v>222.43</v>
      </c>
      <c r="N229" s="662"/>
      <c r="O229" s="658"/>
      <c r="P229" s="90" t="str">
        <f>+P227</f>
        <v>48-XL</v>
      </c>
      <c r="Q229" s="100">
        <v>286.10000000000002</v>
      </c>
      <c r="R229" s="101">
        <v>274.79000000000002</v>
      </c>
      <c r="S229" s="101">
        <v>263.49</v>
      </c>
      <c r="T229" s="101">
        <v>252.19</v>
      </c>
      <c r="U229" s="101">
        <v>240.89</v>
      </c>
      <c r="V229" s="101">
        <v>229.59</v>
      </c>
      <c r="W229" s="101">
        <v>218.29</v>
      </c>
      <c r="X229" s="102">
        <v>206.994</v>
      </c>
      <c r="Z229" s="662"/>
      <c r="AA229" s="658"/>
      <c r="AB229" s="90" t="str">
        <f>+AB227</f>
        <v>48-XL</v>
      </c>
      <c r="AC229" s="100">
        <v>248.12</v>
      </c>
      <c r="AD229" s="101">
        <v>238.16</v>
      </c>
      <c r="AE229" s="101">
        <v>228.2</v>
      </c>
      <c r="AF229" s="101">
        <v>218.25</v>
      </c>
      <c r="AG229" s="101">
        <v>208.29</v>
      </c>
      <c r="AH229" s="101">
        <v>198.34</v>
      </c>
      <c r="AI229" s="101">
        <v>188.38</v>
      </c>
      <c r="AJ229" s="102">
        <v>178.43</v>
      </c>
      <c r="AL229" s="662"/>
      <c r="AM229" s="658"/>
      <c r="AN229" s="90" t="str">
        <f>+AN227</f>
        <v>48-XL</v>
      </c>
      <c r="AO229" s="100">
        <v>187.90700000000001</v>
      </c>
      <c r="AP229" s="101">
        <v>186.52</v>
      </c>
      <c r="AQ229" s="101">
        <v>185.14</v>
      </c>
      <c r="AR229" s="101">
        <v>183.76</v>
      </c>
      <c r="AS229" s="101">
        <v>182.37</v>
      </c>
      <c r="AT229" s="101">
        <v>180.99</v>
      </c>
      <c r="AU229" s="101">
        <v>179.61</v>
      </c>
      <c r="AV229" s="102">
        <v>178.23400000000001</v>
      </c>
    </row>
    <row r="230" spans="1:48">
      <c r="A230">
        <v>230</v>
      </c>
      <c r="B230" s="662"/>
      <c r="C230" s="659">
        <f>+C228+15</f>
        <v>130</v>
      </c>
      <c r="D230" s="78" t="s">
        <v>133</v>
      </c>
      <c r="E230" s="97">
        <v>331.35</v>
      </c>
      <c r="F230" s="98">
        <v>319.18</v>
      </c>
      <c r="G230" s="98">
        <v>307.02</v>
      </c>
      <c r="H230" s="98">
        <v>294.86</v>
      </c>
      <c r="I230" s="98">
        <v>282.69</v>
      </c>
      <c r="J230" s="98">
        <v>270.52999999999997</v>
      </c>
      <c r="K230" s="98">
        <v>258.37</v>
      </c>
      <c r="L230" s="99">
        <v>246.21</v>
      </c>
      <c r="N230" s="662"/>
      <c r="O230" s="659">
        <f>+O228+15</f>
        <v>130</v>
      </c>
      <c r="P230" s="78" t="s">
        <v>133</v>
      </c>
      <c r="Q230" s="97">
        <v>285.13400000000001</v>
      </c>
      <c r="R230" s="98">
        <v>276.97000000000003</v>
      </c>
      <c r="S230" s="98">
        <v>268.81</v>
      </c>
      <c r="T230" s="98">
        <v>260.64999999999998</v>
      </c>
      <c r="U230" s="98">
        <v>252.49</v>
      </c>
      <c r="V230" s="98">
        <v>244.33</v>
      </c>
      <c r="W230" s="98">
        <v>236.17</v>
      </c>
      <c r="X230" s="99">
        <v>228.01400000000001</v>
      </c>
      <c r="Z230" s="662"/>
      <c r="AA230" s="659">
        <f>+AA228+15</f>
        <v>130</v>
      </c>
      <c r="AB230" s="78" t="s">
        <v>133</v>
      </c>
      <c r="AC230" s="97">
        <v>223.15</v>
      </c>
      <c r="AD230" s="98">
        <v>216.24</v>
      </c>
      <c r="AE230" s="98">
        <v>209.33</v>
      </c>
      <c r="AF230" s="98">
        <v>202.43</v>
      </c>
      <c r="AG230" s="98">
        <v>195.52</v>
      </c>
      <c r="AH230" s="98">
        <v>188.62</v>
      </c>
      <c r="AI230" s="98">
        <v>181.71</v>
      </c>
      <c r="AJ230" s="99">
        <v>174.81</v>
      </c>
      <c r="AL230" s="662"/>
      <c r="AM230" s="659">
        <f>+AM228+15</f>
        <v>130</v>
      </c>
      <c r="AN230" s="78" t="s">
        <v>133</v>
      </c>
      <c r="AO230" s="83" t="s">
        <v>1122</v>
      </c>
      <c r="AP230" s="84" t="s">
        <v>1122</v>
      </c>
      <c r="AQ230" s="98">
        <v>183.08</v>
      </c>
      <c r="AR230" s="98">
        <v>177.44</v>
      </c>
      <c r="AS230" s="98">
        <v>171.8</v>
      </c>
      <c r="AT230" s="98">
        <v>166.16</v>
      </c>
      <c r="AU230" s="98">
        <v>160.52000000000001</v>
      </c>
      <c r="AV230" s="99">
        <v>154.88300000000001</v>
      </c>
    </row>
    <row r="231" spans="1:48" ht="15" thickBot="1">
      <c r="A231">
        <v>231</v>
      </c>
      <c r="B231" s="662"/>
      <c r="C231" s="660"/>
      <c r="D231" s="82" t="s">
        <v>136</v>
      </c>
      <c r="E231" s="97">
        <v>358.92</v>
      </c>
      <c r="F231" s="98">
        <v>345.59</v>
      </c>
      <c r="G231" s="98">
        <v>332.26</v>
      </c>
      <c r="H231" s="98">
        <v>318.93</v>
      </c>
      <c r="I231" s="98">
        <v>305.60000000000002</v>
      </c>
      <c r="J231" s="98">
        <v>292.27</v>
      </c>
      <c r="K231" s="98">
        <v>278.94</v>
      </c>
      <c r="L231" s="99">
        <v>265.62</v>
      </c>
      <c r="N231" s="662"/>
      <c r="O231" s="660"/>
      <c r="P231" s="82" t="s">
        <v>136</v>
      </c>
      <c r="Q231" s="97">
        <v>340.952</v>
      </c>
      <c r="R231" s="98">
        <v>328.77</v>
      </c>
      <c r="S231" s="98">
        <v>316.60000000000002</v>
      </c>
      <c r="T231" s="98">
        <v>304.42</v>
      </c>
      <c r="U231" s="98">
        <v>292.24</v>
      </c>
      <c r="V231" s="98">
        <v>280.07</v>
      </c>
      <c r="W231" s="98">
        <v>267.89</v>
      </c>
      <c r="X231" s="99">
        <v>255.72300000000001</v>
      </c>
      <c r="Z231" s="662"/>
      <c r="AA231" s="660"/>
      <c r="AB231" s="82" t="s">
        <v>136</v>
      </c>
      <c r="AC231" s="97">
        <v>289.77</v>
      </c>
      <c r="AD231" s="98">
        <v>277.8</v>
      </c>
      <c r="AE231" s="98">
        <v>265.83999999999997</v>
      </c>
      <c r="AF231" s="98">
        <v>253.87</v>
      </c>
      <c r="AG231" s="98">
        <v>241.91</v>
      </c>
      <c r="AH231" s="98">
        <v>229.94</v>
      </c>
      <c r="AI231" s="98">
        <v>217.98</v>
      </c>
      <c r="AJ231" s="99">
        <v>206.02</v>
      </c>
      <c r="AL231" s="662"/>
      <c r="AM231" s="660"/>
      <c r="AN231" s="82" t="s">
        <v>136</v>
      </c>
      <c r="AO231" s="97">
        <v>240.77199999999999</v>
      </c>
      <c r="AP231" s="98">
        <v>231.83</v>
      </c>
      <c r="AQ231" s="98">
        <v>222.9</v>
      </c>
      <c r="AR231" s="98">
        <v>213.97</v>
      </c>
      <c r="AS231" s="98">
        <v>205.03</v>
      </c>
      <c r="AT231" s="98">
        <v>196.1</v>
      </c>
      <c r="AU231" s="98">
        <v>187.16</v>
      </c>
      <c r="AV231" s="99">
        <v>178.23400000000001</v>
      </c>
    </row>
    <row r="232" spans="1:48">
      <c r="A232">
        <v>232</v>
      </c>
      <c r="B232" s="662"/>
      <c r="C232" s="657">
        <f>+C230+10</f>
        <v>140</v>
      </c>
      <c r="D232" s="86" t="str">
        <f>+D230</f>
        <v>48-X</v>
      </c>
      <c r="E232" s="100">
        <v>363.82</v>
      </c>
      <c r="F232" s="101">
        <v>351.06</v>
      </c>
      <c r="G232" s="101">
        <v>338.3</v>
      </c>
      <c r="H232" s="101">
        <v>325.54000000000002</v>
      </c>
      <c r="I232" s="101">
        <v>312.79000000000002</v>
      </c>
      <c r="J232" s="101">
        <v>300.02999999999997</v>
      </c>
      <c r="K232" s="101">
        <v>287.27</v>
      </c>
      <c r="L232" s="102">
        <v>274.52</v>
      </c>
      <c r="N232" s="662"/>
      <c r="O232" s="657">
        <f>+O230+10</f>
        <v>140</v>
      </c>
      <c r="P232" s="86" t="str">
        <f>+P230</f>
        <v>48-X</v>
      </c>
      <c r="Q232" s="100">
        <v>304.16399999999999</v>
      </c>
      <c r="R232" s="101">
        <v>296.62</v>
      </c>
      <c r="S232" s="101">
        <v>289.08</v>
      </c>
      <c r="T232" s="101">
        <v>281.54000000000002</v>
      </c>
      <c r="U232" s="101">
        <v>274</v>
      </c>
      <c r="V232" s="101">
        <v>266.45999999999998</v>
      </c>
      <c r="W232" s="101">
        <v>258.92</v>
      </c>
      <c r="X232" s="102">
        <v>251.381</v>
      </c>
      <c r="Z232" s="662"/>
      <c r="AA232" s="657">
        <f>+AA230+10</f>
        <v>140</v>
      </c>
      <c r="AB232" s="86" t="str">
        <f>+AB230</f>
        <v>48-X</v>
      </c>
      <c r="AC232" s="100">
        <v>240.99</v>
      </c>
      <c r="AD232" s="101">
        <v>233.91</v>
      </c>
      <c r="AE232" s="101">
        <v>226.83</v>
      </c>
      <c r="AF232" s="101">
        <v>219.76</v>
      </c>
      <c r="AG232" s="101">
        <v>212.68</v>
      </c>
      <c r="AH232" s="101">
        <v>205.61</v>
      </c>
      <c r="AI232" s="101">
        <v>198.53</v>
      </c>
      <c r="AJ232" s="102">
        <v>191.46</v>
      </c>
      <c r="AL232" s="662"/>
      <c r="AM232" s="657">
        <f>+AM230+10</f>
        <v>140</v>
      </c>
      <c r="AN232" s="86" t="str">
        <f>+AN230</f>
        <v>48-X</v>
      </c>
      <c r="AO232" s="87" t="s">
        <v>1122</v>
      </c>
      <c r="AP232" s="88" t="s">
        <v>1122</v>
      </c>
      <c r="AQ232" s="88" t="s">
        <v>1122</v>
      </c>
      <c r="AR232" s="88" t="s">
        <v>1122</v>
      </c>
      <c r="AS232" s="101">
        <v>185.12</v>
      </c>
      <c r="AT232" s="101">
        <v>178.77</v>
      </c>
      <c r="AU232" s="101">
        <v>172.41</v>
      </c>
      <c r="AV232" s="102">
        <v>166.05799999999999</v>
      </c>
    </row>
    <row r="233" spans="1:48" ht="15" thickBot="1">
      <c r="A233">
        <v>233</v>
      </c>
      <c r="B233" s="662"/>
      <c r="C233" s="658"/>
      <c r="D233" s="90" t="str">
        <f>+D231</f>
        <v>48-XL</v>
      </c>
      <c r="E233" s="100">
        <v>378.09</v>
      </c>
      <c r="F233" s="101">
        <v>366.52</v>
      </c>
      <c r="G233" s="101">
        <v>354.96</v>
      </c>
      <c r="H233" s="101">
        <v>343.39</v>
      </c>
      <c r="I233" s="101">
        <v>331.83</v>
      </c>
      <c r="J233" s="101">
        <v>320.26</v>
      </c>
      <c r="K233" s="101">
        <v>308.7</v>
      </c>
      <c r="L233" s="102">
        <v>297.14</v>
      </c>
      <c r="N233" s="662"/>
      <c r="O233" s="658"/>
      <c r="P233" s="90" t="str">
        <f>+P231</f>
        <v>48-XL</v>
      </c>
      <c r="Q233" s="100">
        <v>378.09100000000001</v>
      </c>
      <c r="R233" s="101">
        <v>364.05</v>
      </c>
      <c r="S233" s="101">
        <v>350.02</v>
      </c>
      <c r="T233" s="101">
        <v>335.98</v>
      </c>
      <c r="U233" s="101">
        <v>321.95</v>
      </c>
      <c r="V233" s="101">
        <v>307.91000000000003</v>
      </c>
      <c r="W233" s="101">
        <v>293.88</v>
      </c>
      <c r="X233" s="102">
        <v>279.84800000000001</v>
      </c>
      <c r="Z233" s="662"/>
      <c r="AA233" s="658"/>
      <c r="AB233" s="90" t="str">
        <f>+AB231</f>
        <v>48-XL</v>
      </c>
      <c r="AC233" s="100">
        <v>309.62</v>
      </c>
      <c r="AD233" s="101">
        <v>299.58999999999997</v>
      </c>
      <c r="AE233" s="101">
        <v>289.56</v>
      </c>
      <c r="AF233" s="101">
        <v>279.52999999999997</v>
      </c>
      <c r="AG233" s="101">
        <v>269.5</v>
      </c>
      <c r="AH233" s="101">
        <v>259.47000000000003</v>
      </c>
      <c r="AI233" s="101">
        <v>249.44</v>
      </c>
      <c r="AJ233" s="102">
        <v>239.41</v>
      </c>
      <c r="AL233" s="662"/>
      <c r="AM233" s="658"/>
      <c r="AN233" s="90" t="str">
        <f>+AN231</f>
        <v>48-XL</v>
      </c>
      <c r="AO233" s="100">
        <v>276.74900000000002</v>
      </c>
      <c r="AP233" s="101">
        <v>263.11</v>
      </c>
      <c r="AQ233" s="101">
        <v>249.48</v>
      </c>
      <c r="AR233" s="101">
        <v>235.84</v>
      </c>
      <c r="AS233" s="101">
        <v>222.21</v>
      </c>
      <c r="AT233" s="101">
        <v>208.57</v>
      </c>
      <c r="AU233" s="101">
        <v>194.94</v>
      </c>
      <c r="AV233" s="102">
        <v>181.309</v>
      </c>
    </row>
    <row r="234" spans="1:48">
      <c r="A234">
        <v>234</v>
      </c>
      <c r="B234" s="662"/>
      <c r="C234" s="659">
        <f>+C232+10</f>
        <v>150</v>
      </c>
      <c r="D234" s="78" t="s">
        <v>133</v>
      </c>
      <c r="E234" s="97">
        <v>376.97</v>
      </c>
      <c r="F234" s="98">
        <v>366.01</v>
      </c>
      <c r="G234" s="98">
        <v>355.05</v>
      </c>
      <c r="H234" s="98">
        <v>344.09</v>
      </c>
      <c r="I234" s="98">
        <v>333.13</v>
      </c>
      <c r="J234" s="98">
        <v>322.17</v>
      </c>
      <c r="K234" s="98">
        <v>311.20999999999998</v>
      </c>
      <c r="L234" s="99">
        <v>300.26</v>
      </c>
      <c r="N234" s="662"/>
      <c r="O234" s="659">
        <f>+O232+10</f>
        <v>150</v>
      </c>
      <c r="P234" s="78" t="s">
        <v>133</v>
      </c>
      <c r="Q234" s="97">
        <v>318.53800000000001</v>
      </c>
      <c r="R234" s="98">
        <v>311.45999999999998</v>
      </c>
      <c r="S234" s="98">
        <v>304.39</v>
      </c>
      <c r="T234" s="98">
        <v>297.33</v>
      </c>
      <c r="U234" s="98">
        <v>290.26</v>
      </c>
      <c r="V234" s="98">
        <v>283.19</v>
      </c>
      <c r="W234" s="98">
        <v>276.12</v>
      </c>
      <c r="X234" s="99">
        <v>269.05399999999997</v>
      </c>
      <c r="Z234" s="662"/>
      <c r="AA234" s="659">
        <f>+AA232+10</f>
        <v>150</v>
      </c>
      <c r="AB234" s="78" t="s">
        <v>133</v>
      </c>
      <c r="AC234" s="83" t="s">
        <v>1122</v>
      </c>
      <c r="AD234" s="84" t="s">
        <v>1122</v>
      </c>
      <c r="AE234" s="98">
        <v>241.96</v>
      </c>
      <c r="AF234" s="98">
        <v>234.91</v>
      </c>
      <c r="AG234" s="98">
        <v>227.86</v>
      </c>
      <c r="AH234" s="98">
        <v>220.81</v>
      </c>
      <c r="AI234" s="98">
        <v>213.76</v>
      </c>
      <c r="AJ234" s="99">
        <v>206.71</v>
      </c>
      <c r="AL234" s="662"/>
      <c r="AM234" s="659">
        <f>+AM232+10</f>
        <v>150</v>
      </c>
      <c r="AN234" s="78" t="s">
        <v>133</v>
      </c>
      <c r="AO234" s="83" t="s">
        <v>1122</v>
      </c>
      <c r="AP234" s="84" t="s">
        <v>1122</v>
      </c>
      <c r="AQ234" s="84" t="s">
        <v>1122</v>
      </c>
      <c r="AR234" s="84" t="s">
        <v>1122</v>
      </c>
      <c r="AS234" s="84" t="s">
        <v>1122</v>
      </c>
      <c r="AT234" s="84" t="s">
        <v>1122</v>
      </c>
      <c r="AU234" s="98">
        <v>186.6</v>
      </c>
      <c r="AV234" s="99">
        <v>179.73400000000001</v>
      </c>
    </row>
    <row r="235" spans="1:48" ht="15" thickBot="1">
      <c r="A235">
        <v>235</v>
      </c>
      <c r="B235" s="662"/>
      <c r="C235" s="660"/>
      <c r="D235" s="82" t="s">
        <v>136</v>
      </c>
      <c r="E235" s="97">
        <v>379.98</v>
      </c>
      <c r="F235" s="98">
        <v>372.31</v>
      </c>
      <c r="G235" s="98">
        <v>364.65</v>
      </c>
      <c r="H235" s="98">
        <v>356.99</v>
      </c>
      <c r="I235" s="98">
        <v>349.32</v>
      </c>
      <c r="J235" s="98">
        <v>341.66</v>
      </c>
      <c r="K235" s="98">
        <v>334</v>
      </c>
      <c r="L235" s="99">
        <v>326.33999999999997</v>
      </c>
      <c r="N235" s="662"/>
      <c r="O235" s="660"/>
      <c r="P235" s="82" t="s">
        <v>136</v>
      </c>
      <c r="Q235" s="97">
        <v>379.97899999999998</v>
      </c>
      <c r="R235" s="98">
        <v>369.77</v>
      </c>
      <c r="S235" s="98">
        <v>359.56</v>
      </c>
      <c r="T235" s="98">
        <v>349.35</v>
      </c>
      <c r="U235" s="98">
        <v>339.14</v>
      </c>
      <c r="V235" s="98">
        <v>328.94</v>
      </c>
      <c r="W235" s="98">
        <v>318.73</v>
      </c>
      <c r="X235" s="99">
        <v>308.52800000000002</v>
      </c>
      <c r="Z235" s="662"/>
      <c r="AA235" s="660"/>
      <c r="AB235" s="82" t="s">
        <v>136</v>
      </c>
      <c r="AC235" s="97">
        <v>328.42</v>
      </c>
      <c r="AD235" s="98">
        <v>319.88</v>
      </c>
      <c r="AE235" s="98">
        <v>311.33999999999997</v>
      </c>
      <c r="AF235" s="98">
        <v>302.8</v>
      </c>
      <c r="AG235" s="98">
        <v>294.26</v>
      </c>
      <c r="AH235" s="98">
        <v>285.72000000000003</v>
      </c>
      <c r="AI235" s="98">
        <v>277.18</v>
      </c>
      <c r="AJ235" s="99">
        <v>268.64</v>
      </c>
      <c r="AL235" s="662"/>
      <c r="AM235" s="660"/>
      <c r="AN235" s="82" t="s">
        <v>136</v>
      </c>
      <c r="AO235" s="97">
        <v>293.791</v>
      </c>
      <c r="AP235" s="98">
        <v>281.60000000000002</v>
      </c>
      <c r="AQ235" s="98">
        <v>269.41000000000003</v>
      </c>
      <c r="AR235" s="98">
        <v>257.23</v>
      </c>
      <c r="AS235" s="98">
        <v>245.04</v>
      </c>
      <c r="AT235" s="98">
        <v>232.86</v>
      </c>
      <c r="AU235" s="98">
        <v>220.67</v>
      </c>
      <c r="AV235" s="99">
        <v>208.49199999999999</v>
      </c>
    </row>
    <row r="236" spans="1:48">
      <c r="A236">
        <v>236</v>
      </c>
      <c r="B236" s="662"/>
      <c r="C236" s="657">
        <f>+C234+10</f>
        <v>160</v>
      </c>
      <c r="D236" s="86" t="str">
        <f>+D234</f>
        <v>48-X</v>
      </c>
      <c r="E236" s="100">
        <v>378.38</v>
      </c>
      <c r="F236" s="101">
        <v>371.36</v>
      </c>
      <c r="G236" s="101">
        <v>364.34</v>
      </c>
      <c r="H236" s="101">
        <v>357.32</v>
      </c>
      <c r="I236" s="101">
        <v>350.3</v>
      </c>
      <c r="J236" s="101">
        <v>343.28</v>
      </c>
      <c r="K236" s="101">
        <v>336.26</v>
      </c>
      <c r="L236" s="102">
        <v>329.24</v>
      </c>
      <c r="N236" s="662"/>
      <c r="O236" s="657">
        <f>+O234+10</f>
        <v>160</v>
      </c>
      <c r="P236" s="86" t="str">
        <f>+P234</f>
        <v>48-X</v>
      </c>
      <c r="Q236" s="100">
        <v>330.971</v>
      </c>
      <c r="R236" s="101">
        <v>324.20999999999998</v>
      </c>
      <c r="S236" s="101">
        <v>317.45</v>
      </c>
      <c r="T236" s="101">
        <v>310.69</v>
      </c>
      <c r="U236" s="101">
        <v>303.93</v>
      </c>
      <c r="V236" s="101">
        <v>297.17</v>
      </c>
      <c r="W236" s="101">
        <v>290.41000000000003</v>
      </c>
      <c r="X236" s="102">
        <v>283.66000000000003</v>
      </c>
      <c r="Z236" s="662"/>
      <c r="AA236" s="657">
        <f>+AA234+10</f>
        <v>160</v>
      </c>
      <c r="AB236" s="86" t="str">
        <f>+AB234</f>
        <v>48-X</v>
      </c>
      <c r="AC236" s="87" t="s">
        <v>1122</v>
      </c>
      <c r="AD236" s="88" t="s">
        <v>1122</v>
      </c>
      <c r="AE236" s="88" t="s">
        <v>1122</v>
      </c>
      <c r="AF236" s="88" t="s">
        <v>1122</v>
      </c>
      <c r="AG236" s="101">
        <v>243.5</v>
      </c>
      <c r="AH236" s="101">
        <v>236.51</v>
      </c>
      <c r="AI236" s="101">
        <v>229.52</v>
      </c>
      <c r="AJ236" s="102">
        <v>222.54</v>
      </c>
      <c r="AL236" s="662"/>
      <c r="AM236" s="657">
        <f>+AM234+10</f>
        <v>160</v>
      </c>
      <c r="AN236" s="86" t="str">
        <f>+AN234</f>
        <v>48-X</v>
      </c>
      <c r="AO236" s="87" t="s">
        <v>1122</v>
      </c>
      <c r="AP236" s="88" t="s">
        <v>1122</v>
      </c>
      <c r="AQ236" s="88" t="s">
        <v>1122</v>
      </c>
      <c r="AR236" s="88" t="s">
        <v>1122</v>
      </c>
      <c r="AS236" s="88" t="s">
        <v>1122</v>
      </c>
      <c r="AT236" s="88" t="s">
        <v>1122</v>
      </c>
      <c r="AU236" s="88" t="s">
        <v>1122</v>
      </c>
      <c r="AV236" s="89" t="s">
        <v>1122</v>
      </c>
    </row>
    <row r="237" spans="1:48" ht="15" thickBot="1">
      <c r="A237">
        <v>237</v>
      </c>
      <c r="B237" s="662"/>
      <c r="C237" s="658"/>
      <c r="D237" s="90" t="str">
        <f>+D235</f>
        <v>48-XL</v>
      </c>
      <c r="E237" s="100">
        <v>377.87</v>
      </c>
      <c r="F237" s="101">
        <v>374.83</v>
      </c>
      <c r="G237" s="101">
        <v>371.8</v>
      </c>
      <c r="H237" s="101">
        <v>368.76</v>
      </c>
      <c r="I237" s="101">
        <v>365.73</v>
      </c>
      <c r="J237" s="101">
        <v>362.69</v>
      </c>
      <c r="K237" s="101">
        <v>359.66</v>
      </c>
      <c r="L237" s="102">
        <v>356.63</v>
      </c>
      <c r="N237" s="662"/>
      <c r="O237" s="658"/>
      <c r="P237" s="90" t="str">
        <f>+P235</f>
        <v>48-XL</v>
      </c>
      <c r="Q237" s="100">
        <v>377.68599999999998</v>
      </c>
      <c r="R237" s="101">
        <v>372.14</v>
      </c>
      <c r="S237" s="101">
        <v>366.6</v>
      </c>
      <c r="T237" s="101">
        <v>361.07</v>
      </c>
      <c r="U237" s="101">
        <v>355.53</v>
      </c>
      <c r="V237" s="101">
        <v>349.99</v>
      </c>
      <c r="W237" s="101">
        <v>344.45</v>
      </c>
      <c r="X237" s="102">
        <v>338.916</v>
      </c>
      <c r="Z237" s="662"/>
      <c r="AA237" s="658"/>
      <c r="AB237" s="90" t="str">
        <f>+AB235</f>
        <v>48-XL</v>
      </c>
      <c r="AC237" s="100">
        <v>346.36</v>
      </c>
      <c r="AD237" s="101">
        <v>337.71</v>
      </c>
      <c r="AE237" s="101">
        <v>329.06</v>
      </c>
      <c r="AF237" s="101">
        <v>320.42</v>
      </c>
      <c r="AG237" s="101">
        <v>311.77</v>
      </c>
      <c r="AH237" s="101">
        <v>303.13</v>
      </c>
      <c r="AI237" s="101">
        <v>294.48</v>
      </c>
      <c r="AJ237" s="102">
        <v>285.83999999999997</v>
      </c>
      <c r="AL237" s="662"/>
      <c r="AM237" s="658"/>
      <c r="AN237" s="90" t="str">
        <f>+AN235</f>
        <v>48-XL</v>
      </c>
      <c r="AO237" s="100">
        <v>310.83800000000002</v>
      </c>
      <c r="AP237" s="101">
        <v>300.36</v>
      </c>
      <c r="AQ237" s="101">
        <v>289.88</v>
      </c>
      <c r="AR237" s="101">
        <v>279.39999999999998</v>
      </c>
      <c r="AS237" s="101">
        <v>268.93</v>
      </c>
      <c r="AT237" s="101">
        <v>258.45</v>
      </c>
      <c r="AU237" s="101">
        <v>247.97</v>
      </c>
      <c r="AV237" s="102">
        <v>237.50200000000001</v>
      </c>
    </row>
    <row r="238" spans="1:48">
      <c r="A238">
        <v>238</v>
      </c>
      <c r="B238" s="662"/>
      <c r="C238" s="659">
        <f>+C236+10</f>
        <v>170</v>
      </c>
      <c r="D238" s="78" t="s">
        <v>133</v>
      </c>
      <c r="E238" s="97">
        <v>374.14</v>
      </c>
      <c r="F238" s="98">
        <v>371.39</v>
      </c>
      <c r="G238" s="98">
        <v>368.65</v>
      </c>
      <c r="H238" s="98">
        <v>365.9</v>
      </c>
      <c r="I238" s="98">
        <v>363.16</v>
      </c>
      <c r="J238" s="98">
        <v>360.41</v>
      </c>
      <c r="K238" s="98">
        <v>357.67</v>
      </c>
      <c r="L238" s="99">
        <v>354.93</v>
      </c>
      <c r="N238" s="662"/>
      <c r="O238" s="659">
        <f>+O236+10</f>
        <v>170</v>
      </c>
      <c r="P238" s="78" t="s">
        <v>133</v>
      </c>
      <c r="Q238" s="83" t="s">
        <v>1122</v>
      </c>
      <c r="R238" s="98">
        <v>332.42</v>
      </c>
      <c r="S238" s="98">
        <v>326.63</v>
      </c>
      <c r="T238" s="98">
        <v>320.83999999999997</v>
      </c>
      <c r="U238" s="98">
        <v>315.05</v>
      </c>
      <c r="V238" s="98">
        <v>309.26</v>
      </c>
      <c r="W238" s="98">
        <v>303.47000000000003</v>
      </c>
      <c r="X238" s="99">
        <v>297.68700000000001</v>
      </c>
      <c r="Z238" s="662"/>
      <c r="AA238" s="659">
        <f>+AA236+10</f>
        <v>170</v>
      </c>
      <c r="AB238" s="78" t="s">
        <v>133</v>
      </c>
      <c r="AC238" s="83" t="s">
        <v>1122</v>
      </c>
      <c r="AD238" s="84" t="s">
        <v>1122</v>
      </c>
      <c r="AE238" s="84" t="s">
        <v>1122</v>
      </c>
      <c r="AF238" s="84" t="s">
        <v>1122</v>
      </c>
      <c r="AG238" s="84" t="s">
        <v>1122</v>
      </c>
      <c r="AH238" s="84" t="s">
        <v>1122</v>
      </c>
      <c r="AI238" s="98">
        <v>243.81</v>
      </c>
      <c r="AJ238" s="99">
        <v>237.1</v>
      </c>
      <c r="AL238" s="662"/>
      <c r="AM238" s="659">
        <f>+AM236+10</f>
        <v>170</v>
      </c>
      <c r="AN238" s="78" t="s">
        <v>133</v>
      </c>
      <c r="AO238" s="83" t="s">
        <v>1122</v>
      </c>
      <c r="AP238" s="84" t="s">
        <v>1122</v>
      </c>
      <c r="AQ238" s="84" t="s">
        <v>1122</v>
      </c>
      <c r="AR238" s="84" t="s">
        <v>1122</v>
      </c>
      <c r="AS238" s="84" t="s">
        <v>1122</v>
      </c>
      <c r="AT238" s="84" t="s">
        <v>1122</v>
      </c>
      <c r="AU238" s="84" t="s">
        <v>1122</v>
      </c>
      <c r="AV238" s="85" t="s">
        <v>1122</v>
      </c>
    </row>
    <row r="239" spans="1:48" ht="15" thickBot="1">
      <c r="A239">
        <v>239</v>
      </c>
      <c r="B239" s="662"/>
      <c r="C239" s="660"/>
      <c r="D239" s="82" t="s">
        <v>136</v>
      </c>
      <c r="E239" s="97">
        <v>373.61</v>
      </c>
      <c r="F239" s="98">
        <v>374.53</v>
      </c>
      <c r="G239" s="98">
        <v>375.46</v>
      </c>
      <c r="H239" s="98">
        <v>376.39</v>
      </c>
      <c r="I239" s="98">
        <v>377.31</v>
      </c>
      <c r="J239" s="98">
        <v>378.24</v>
      </c>
      <c r="K239" s="98">
        <v>379.17</v>
      </c>
      <c r="L239" s="99">
        <v>380.1</v>
      </c>
      <c r="N239" s="662"/>
      <c r="O239" s="660"/>
      <c r="P239" s="82" t="s">
        <v>136</v>
      </c>
      <c r="Q239" s="97">
        <v>373.34300000000002</v>
      </c>
      <c r="R239" s="98">
        <v>372.7</v>
      </c>
      <c r="S239" s="98">
        <v>372.05</v>
      </c>
      <c r="T239" s="98">
        <v>371.41</v>
      </c>
      <c r="U239" s="98">
        <v>370.77</v>
      </c>
      <c r="V239" s="98">
        <v>370.13</v>
      </c>
      <c r="W239" s="98">
        <v>369.49</v>
      </c>
      <c r="X239" s="99">
        <v>368.85199999999998</v>
      </c>
      <c r="Z239" s="662"/>
      <c r="AA239" s="660"/>
      <c r="AB239" s="82" t="s">
        <v>136</v>
      </c>
      <c r="AC239" s="97">
        <v>359.96</v>
      </c>
      <c r="AD239" s="98">
        <v>351.81</v>
      </c>
      <c r="AE239" s="98">
        <v>343.66</v>
      </c>
      <c r="AF239" s="98">
        <v>335.51</v>
      </c>
      <c r="AG239" s="98">
        <v>327.36</v>
      </c>
      <c r="AH239" s="98">
        <v>319.20999999999998</v>
      </c>
      <c r="AI239" s="98">
        <v>311.06</v>
      </c>
      <c r="AJ239" s="99">
        <v>302.91000000000003</v>
      </c>
      <c r="AL239" s="662"/>
      <c r="AM239" s="660"/>
      <c r="AN239" s="82" t="s">
        <v>136</v>
      </c>
      <c r="AO239" s="83" t="s">
        <v>1122</v>
      </c>
      <c r="AP239" s="84" t="s">
        <v>1122</v>
      </c>
      <c r="AQ239" s="98">
        <v>308.3</v>
      </c>
      <c r="AR239" s="98">
        <v>300.32</v>
      </c>
      <c r="AS239" s="98">
        <v>292.33999999999997</v>
      </c>
      <c r="AT239" s="98">
        <v>284.37</v>
      </c>
      <c r="AU239" s="98">
        <v>276.39</v>
      </c>
      <c r="AV239" s="99">
        <v>268.42</v>
      </c>
    </row>
    <row r="240" spans="1:48">
      <c r="A240">
        <v>240</v>
      </c>
      <c r="B240" s="662"/>
      <c r="C240" s="657">
        <f>+C238+10</f>
        <v>180</v>
      </c>
      <c r="D240" s="86" t="str">
        <f>+D238</f>
        <v>48-X</v>
      </c>
      <c r="E240" s="87" t="s">
        <v>1122</v>
      </c>
      <c r="F240" s="101">
        <v>374.36</v>
      </c>
      <c r="G240" s="101">
        <v>374.08</v>
      </c>
      <c r="H240" s="101">
        <v>373.8</v>
      </c>
      <c r="I240" s="101">
        <v>373.52</v>
      </c>
      <c r="J240" s="101">
        <v>373.24</v>
      </c>
      <c r="K240" s="101">
        <v>372.96</v>
      </c>
      <c r="L240" s="102">
        <v>372.68</v>
      </c>
      <c r="N240" s="662"/>
      <c r="O240" s="657">
        <f>+O238+10</f>
        <v>180</v>
      </c>
      <c r="P240" s="86" t="str">
        <f>+P238</f>
        <v>48-X</v>
      </c>
      <c r="Q240" s="87" t="s">
        <v>1122</v>
      </c>
      <c r="R240" s="88" t="s">
        <v>1122</v>
      </c>
      <c r="S240" s="101">
        <v>342.06</v>
      </c>
      <c r="T240" s="101">
        <v>335.92</v>
      </c>
      <c r="U240" s="101">
        <v>329.78</v>
      </c>
      <c r="V240" s="101">
        <v>323.64</v>
      </c>
      <c r="W240" s="101">
        <v>317.5</v>
      </c>
      <c r="X240" s="102">
        <v>311.36599999999999</v>
      </c>
      <c r="Z240" s="662"/>
      <c r="AA240" s="657">
        <f>+AA238+10</f>
        <v>180</v>
      </c>
      <c r="AB240" s="86" t="str">
        <f>+AB238</f>
        <v>48-X</v>
      </c>
      <c r="AC240" s="87" t="s">
        <v>1122</v>
      </c>
      <c r="AD240" s="88" t="s">
        <v>1122</v>
      </c>
      <c r="AE240" s="88" t="s">
        <v>1122</v>
      </c>
      <c r="AF240" s="88" t="s">
        <v>1122</v>
      </c>
      <c r="AG240" s="88" t="s">
        <v>1122</v>
      </c>
      <c r="AH240" s="88" t="s">
        <v>1122</v>
      </c>
      <c r="AI240" s="88" t="s">
        <v>1122</v>
      </c>
      <c r="AJ240" s="89" t="s">
        <v>1122</v>
      </c>
      <c r="AL240" s="662"/>
      <c r="AM240" s="657">
        <f>+AM238+10</f>
        <v>180</v>
      </c>
      <c r="AN240" s="86" t="str">
        <f>+AN238</f>
        <v>48-X</v>
      </c>
      <c r="AO240" s="87" t="s">
        <v>1122</v>
      </c>
      <c r="AP240" s="88" t="s">
        <v>1122</v>
      </c>
      <c r="AQ240" s="88" t="s">
        <v>1122</v>
      </c>
      <c r="AR240" s="88" t="s">
        <v>1122</v>
      </c>
      <c r="AS240" s="88" t="s">
        <v>1122</v>
      </c>
      <c r="AT240" s="88" t="s">
        <v>1122</v>
      </c>
      <c r="AU240" s="88" t="s">
        <v>1122</v>
      </c>
      <c r="AV240" s="89" t="s">
        <v>1122</v>
      </c>
    </row>
    <row r="241" spans="1:48" ht="15" thickBot="1">
      <c r="A241">
        <v>241</v>
      </c>
      <c r="B241" s="662"/>
      <c r="C241" s="658"/>
      <c r="D241" s="90" t="str">
        <f>+D239</f>
        <v>48-XL</v>
      </c>
      <c r="E241" s="87" t="s">
        <v>1122</v>
      </c>
      <c r="F241" s="101">
        <v>374.72</v>
      </c>
      <c r="G241" s="101">
        <v>375.35</v>
      </c>
      <c r="H241" s="101">
        <v>375.98</v>
      </c>
      <c r="I241" s="101">
        <v>376.6</v>
      </c>
      <c r="J241" s="101">
        <v>377.23</v>
      </c>
      <c r="K241" s="101">
        <v>377.86</v>
      </c>
      <c r="L241" s="102">
        <v>378.49</v>
      </c>
      <c r="N241" s="662"/>
      <c r="O241" s="658"/>
      <c r="P241" s="90" t="str">
        <f>+P239</f>
        <v>48-XL</v>
      </c>
      <c r="Q241" s="87" t="s">
        <v>1122</v>
      </c>
      <c r="R241" s="101">
        <v>374.87</v>
      </c>
      <c r="S241" s="101">
        <v>376.03</v>
      </c>
      <c r="T241" s="101">
        <v>377.18</v>
      </c>
      <c r="U241" s="101">
        <v>378.33</v>
      </c>
      <c r="V241" s="101">
        <v>379.48</v>
      </c>
      <c r="W241" s="101">
        <v>380.63</v>
      </c>
      <c r="X241" s="102">
        <v>381.78899999999999</v>
      </c>
      <c r="Z241" s="662"/>
      <c r="AA241" s="658"/>
      <c r="AB241" s="90" t="str">
        <f>+AB239</f>
        <v>48-XL</v>
      </c>
      <c r="AC241" s="87" t="s">
        <v>1122</v>
      </c>
      <c r="AD241" s="101">
        <v>366.14</v>
      </c>
      <c r="AE241" s="101">
        <v>358.55</v>
      </c>
      <c r="AF241" s="101">
        <v>350.96</v>
      </c>
      <c r="AG241" s="101">
        <v>343.37</v>
      </c>
      <c r="AH241" s="101">
        <v>335.78</v>
      </c>
      <c r="AI241" s="101">
        <v>328.19</v>
      </c>
      <c r="AJ241" s="102">
        <v>320.60000000000002</v>
      </c>
      <c r="AL241" s="662"/>
      <c r="AM241" s="658"/>
      <c r="AN241" s="90" t="str">
        <f>+AN239</f>
        <v>48-XL</v>
      </c>
      <c r="AO241" s="87" t="s">
        <v>1122</v>
      </c>
      <c r="AP241" s="88" t="s">
        <v>1122</v>
      </c>
      <c r="AQ241" s="88" t="s">
        <v>1122</v>
      </c>
      <c r="AR241" s="88" t="s">
        <v>1122</v>
      </c>
      <c r="AS241" s="101">
        <v>308.06</v>
      </c>
      <c r="AT241" s="101">
        <v>300.41000000000003</v>
      </c>
      <c r="AU241" s="101">
        <v>292.77</v>
      </c>
      <c r="AV241" s="102">
        <v>285.12599999999998</v>
      </c>
    </row>
    <row r="242" spans="1:48">
      <c r="A242">
        <v>242</v>
      </c>
      <c r="B242" s="662"/>
      <c r="C242" s="659">
        <f>+C240+10</f>
        <v>190</v>
      </c>
      <c r="D242" s="78" t="s">
        <v>133</v>
      </c>
      <c r="E242" s="83" t="s">
        <v>1122</v>
      </c>
      <c r="F242" s="84" t="s">
        <v>1122</v>
      </c>
      <c r="G242" s="84" t="s">
        <v>1122</v>
      </c>
      <c r="H242" s="98">
        <v>374.22</v>
      </c>
      <c r="I242" s="98">
        <v>374.69</v>
      </c>
      <c r="J242" s="98">
        <v>375.17</v>
      </c>
      <c r="K242" s="98">
        <v>375.65</v>
      </c>
      <c r="L242" s="99">
        <v>376.13</v>
      </c>
      <c r="N242" s="662"/>
      <c r="O242" s="659">
        <f>+O240+10</f>
        <v>190</v>
      </c>
      <c r="P242" s="78" t="s">
        <v>133</v>
      </c>
      <c r="Q242" s="83" t="s">
        <v>1122</v>
      </c>
      <c r="R242" s="84" t="s">
        <v>1122</v>
      </c>
      <c r="S242" s="84" t="s">
        <v>1122</v>
      </c>
      <c r="T242" s="84" t="s">
        <v>1122</v>
      </c>
      <c r="U242" s="98">
        <v>341.11</v>
      </c>
      <c r="V242" s="98">
        <v>334.76</v>
      </c>
      <c r="W242" s="98">
        <v>328.42</v>
      </c>
      <c r="X242" s="99">
        <v>322.07900000000001</v>
      </c>
      <c r="Z242" s="662"/>
      <c r="AA242" s="659">
        <f>+AA240+10</f>
        <v>190</v>
      </c>
      <c r="AB242" s="78" t="s">
        <v>133</v>
      </c>
      <c r="AC242" s="83" t="s">
        <v>1122</v>
      </c>
      <c r="AD242" s="84" t="s">
        <v>1122</v>
      </c>
      <c r="AE242" s="84" t="s">
        <v>1122</v>
      </c>
      <c r="AF242" s="84" t="s">
        <v>1122</v>
      </c>
      <c r="AG242" s="84" t="s">
        <v>1122</v>
      </c>
      <c r="AH242" s="84" t="s">
        <v>1122</v>
      </c>
      <c r="AI242" s="84" t="s">
        <v>1122</v>
      </c>
      <c r="AJ242" s="85" t="s">
        <v>1122</v>
      </c>
      <c r="AL242" s="662"/>
      <c r="AM242" s="659">
        <f>+AM240+10</f>
        <v>190</v>
      </c>
      <c r="AN242" s="78" t="s">
        <v>133</v>
      </c>
      <c r="AO242" s="83" t="s">
        <v>1122</v>
      </c>
      <c r="AP242" s="84" t="s">
        <v>1122</v>
      </c>
      <c r="AQ242" s="84" t="s">
        <v>1122</v>
      </c>
      <c r="AR242" s="84" t="s">
        <v>1122</v>
      </c>
      <c r="AS242" s="84" t="s">
        <v>1122</v>
      </c>
      <c r="AT242" s="84" t="s">
        <v>1122</v>
      </c>
      <c r="AU242" s="84" t="s">
        <v>1122</v>
      </c>
      <c r="AV242" s="85" t="s">
        <v>1122</v>
      </c>
    </row>
    <row r="243" spans="1:48" ht="15" thickBot="1">
      <c r="A243">
        <v>243</v>
      </c>
      <c r="B243" s="662"/>
      <c r="C243" s="660"/>
      <c r="D243" s="82" t="s">
        <v>136</v>
      </c>
      <c r="E243" s="83" t="s">
        <v>1122</v>
      </c>
      <c r="F243" s="84" t="s">
        <v>1122</v>
      </c>
      <c r="G243" s="84" t="s">
        <v>1122</v>
      </c>
      <c r="H243" s="98">
        <v>375.18</v>
      </c>
      <c r="I243" s="98">
        <v>376.17</v>
      </c>
      <c r="J243" s="98">
        <v>377.16</v>
      </c>
      <c r="K243" s="98">
        <v>378.15</v>
      </c>
      <c r="L243" s="99">
        <v>379.14</v>
      </c>
      <c r="N243" s="662"/>
      <c r="O243" s="660"/>
      <c r="P243" s="82" t="s">
        <v>136</v>
      </c>
      <c r="Q243" s="83" t="s">
        <v>1122</v>
      </c>
      <c r="R243" s="84" t="s">
        <v>1122</v>
      </c>
      <c r="S243" s="84" t="s">
        <v>1122</v>
      </c>
      <c r="T243" s="98">
        <v>374.84</v>
      </c>
      <c r="U243" s="98">
        <v>375.88</v>
      </c>
      <c r="V243" s="98">
        <v>376.92</v>
      </c>
      <c r="W243" s="98">
        <v>377.96</v>
      </c>
      <c r="X243" s="99">
        <v>379.00900000000001</v>
      </c>
      <c r="Z243" s="662"/>
      <c r="AA243" s="660"/>
      <c r="AB243" s="82" t="s">
        <v>136</v>
      </c>
      <c r="AC243" s="83" t="s">
        <v>1122</v>
      </c>
      <c r="AD243" s="84" t="s">
        <v>1122</v>
      </c>
      <c r="AE243" s="84" t="s">
        <v>1122</v>
      </c>
      <c r="AF243" s="98">
        <v>356.34</v>
      </c>
      <c r="AG243" s="98">
        <v>351.22</v>
      </c>
      <c r="AH243" s="98">
        <v>346.09</v>
      </c>
      <c r="AI243" s="98">
        <v>340.97</v>
      </c>
      <c r="AJ243" s="99">
        <v>335.85</v>
      </c>
      <c r="AL243" s="662"/>
      <c r="AM243" s="660"/>
      <c r="AN243" s="82" t="s">
        <v>136</v>
      </c>
      <c r="AO243" s="83" t="s">
        <v>1122</v>
      </c>
      <c r="AP243" s="84" t="s">
        <v>1122</v>
      </c>
      <c r="AQ243" s="98">
        <v>339.08</v>
      </c>
      <c r="AR243" s="98">
        <v>331.24</v>
      </c>
      <c r="AS243" s="98">
        <v>323.41000000000003</v>
      </c>
      <c r="AT243" s="98">
        <v>315.57</v>
      </c>
      <c r="AU243" s="98">
        <v>307.74</v>
      </c>
      <c r="AV243" s="99">
        <v>299.90899999999999</v>
      </c>
    </row>
    <row r="244" spans="1:48">
      <c r="A244">
        <v>244</v>
      </c>
      <c r="B244" s="662"/>
      <c r="C244" s="657">
        <f>+C242+10</f>
        <v>200</v>
      </c>
      <c r="D244" s="86" t="str">
        <f>+D242</f>
        <v>48-X</v>
      </c>
      <c r="E244" s="87" t="s">
        <v>1122</v>
      </c>
      <c r="F244" s="88" t="s">
        <v>1122</v>
      </c>
      <c r="G244" s="88" t="s">
        <v>1122</v>
      </c>
      <c r="H244" s="88" t="s">
        <v>1122</v>
      </c>
      <c r="I244" s="101">
        <v>373.63</v>
      </c>
      <c r="J244" s="101">
        <v>374.75</v>
      </c>
      <c r="K244" s="101">
        <v>375.87</v>
      </c>
      <c r="L244" s="102">
        <v>377</v>
      </c>
      <c r="N244" s="662"/>
      <c r="O244" s="657">
        <f>+O242+10</f>
        <v>200</v>
      </c>
      <c r="P244" s="86" t="str">
        <f>+P242</f>
        <v>48-X</v>
      </c>
      <c r="Q244" s="87" t="s">
        <v>1122</v>
      </c>
      <c r="R244" s="88" t="s">
        <v>1122</v>
      </c>
      <c r="S244" s="88" t="s">
        <v>1122</v>
      </c>
      <c r="T244" s="88" t="s">
        <v>1122</v>
      </c>
      <c r="U244" s="88" t="s">
        <v>1122</v>
      </c>
      <c r="V244" s="88" t="s">
        <v>1122</v>
      </c>
      <c r="W244" s="101">
        <v>338.07</v>
      </c>
      <c r="X244" s="102">
        <v>333.012</v>
      </c>
      <c r="Z244" s="662"/>
      <c r="AA244" s="657">
        <f>+AA242+10</f>
        <v>200</v>
      </c>
      <c r="AB244" s="86" t="str">
        <f>+AB242</f>
        <v>48-X</v>
      </c>
      <c r="AC244" s="87" t="s">
        <v>1122</v>
      </c>
      <c r="AD244" s="88" t="s">
        <v>1122</v>
      </c>
      <c r="AE244" s="88" t="s">
        <v>1122</v>
      </c>
      <c r="AF244" s="88" t="s">
        <v>1122</v>
      </c>
      <c r="AG244" s="88" t="s">
        <v>1122</v>
      </c>
      <c r="AH244" s="88" t="s">
        <v>1122</v>
      </c>
      <c r="AI244" s="88" t="s">
        <v>1122</v>
      </c>
      <c r="AJ244" s="89" t="s">
        <v>1122</v>
      </c>
      <c r="AL244" s="662"/>
      <c r="AM244" s="657">
        <f>+AM242+10</f>
        <v>200</v>
      </c>
      <c r="AN244" s="86" t="str">
        <f>+AN242</f>
        <v>48-X</v>
      </c>
      <c r="AO244" s="87" t="s">
        <v>1122</v>
      </c>
      <c r="AP244" s="88" t="s">
        <v>1122</v>
      </c>
      <c r="AQ244" s="88" t="s">
        <v>1122</v>
      </c>
      <c r="AR244" s="88" t="s">
        <v>1122</v>
      </c>
      <c r="AS244" s="88" t="s">
        <v>1122</v>
      </c>
      <c r="AT244" s="88" t="s">
        <v>1122</v>
      </c>
      <c r="AU244" s="88" t="s">
        <v>1122</v>
      </c>
      <c r="AV244" s="89" t="s">
        <v>1122</v>
      </c>
    </row>
    <row r="245" spans="1:48" ht="15" thickBot="1">
      <c r="A245">
        <v>245</v>
      </c>
      <c r="B245" s="663"/>
      <c r="C245" s="658"/>
      <c r="D245" s="90" t="str">
        <f>+D243</f>
        <v>48-XL</v>
      </c>
      <c r="E245" s="91" t="s">
        <v>1122</v>
      </c>
      <c r="F245" s="92" t="s">
        <v>1122</v>
      </c>
      <c r="G245" s="92" t="s">
        <v>1122</v>
      </c>
      <c r="H245" s="92" t="s">
        <v>1122</v>
      </c>
      <c r="I245" s="103">
        <v>373.19</v>
      </c>
      <c r="J245" s="103">
        <v>374.35</v>
      </c>
      <c r="K245" s="103">
        <v>375.51</v>
      </c>
      <c r="L245" s="104">
        <v>376.68</v>
      </c>
      <c r="N245" s="663"/>
      <c r="O245" s="658"/>
      <c r="P245" s="90" t="str">
        <f>+P243</f>
        <v>48-XL</v>
      </c>
      <c r="Q245" s="91" t="s">
        <v>1122</v>
      </c>
      <c r="R245" s="92" t="s">
        <v>1122</v>
      </c>
      <c r="S245" s="92" t="s">
        <v>1122</v>
      </c>
      <c r="T245" s="92" t="s">
        <v>1122</v>
      </c>
      <c r="U245" s="103">
        <v>372.81</v>
      </c>
      <c r="V245" s="103">
        <v>374.03</v>
      </c>
      <c r="W245" s="103">
        <v>375.25</v>
      </c>
      <c r="X245" s="104">
        <v>376.48399999999998</v>
      </c>
      <c r="Z245" s="663"/>
      <c r="AA245" s="658"/>
      <c r="AB245" s="90" t="str">
        <f>+AB243</f>
        <v>48-XL</v>
      </c>
      <c r="AC245" s="91" t="s">
        <v>1122</v>
      </c>
      <c r="AD245" s="92" t="s">
        <v>1122</v>
      </c>
      <c r="AE245" s="92" t="s">
        <v>1122</v>
      </c>
      <c r="AF245" s="92" t="s">
        <v>1122</v>
      </c>
      <c r="AG245" s="92" t="s">
        <v>1122</v>
      </c>
      <c r="AH245" s="103">
        <v>353.95</v>
      </c>
      <c r="AI245" s="103">
        <v>351.16</v>
      </c>
      <c r="AJ245" s="104">
        <v>348.37</v>
      </c>
      <c r="AL245" s="663"/>
      <c r="AM245" s="658"/>
      <c r="AN245" s="90" t="str">
        <f>+AN243</f>
        <v>48-XL</v>
      </c>
      <c r="AO245" s="91" t="s">
        <v>1122</v>
      </c>
      <c r="AP245" s="92" t="s">
        <v>1122</v>
      </c>
      <c r="AQ245" s="92" t="s">
        <v>1122</v>
      </c>
      <c r="AR245" s="92" t="s">
        <v>1122</v>
      </c>
      <c r="AS245" s="92" t="s">
        <v>1122</v>
      </c>
      <c r="AT245" s="92" t="s">
        <v>1122</v>
      </c>
      <c r="AU245" s="92" t="s">
        <v>1122</v>
      </c>
      <c r="AV245" s="104">
        <v>312.20299999999997</v>
      </c>
    </row>
    <row r="255" spans="1:48" ht="15" customHeight="1"/>
    <row r="257" ht="15" customHeight="1"/>
    <row r="286" ht="15" customHeight="1"/>
    <row r="288" ht="15" customHeight="1"/>
    <row r="317" ht="15" customHeight="1"/>
    <row r="319" ht="15" customHeight="1"/>
    <row r="348" ht="15" customHeight="1"/>
    <row r="350" ht="15" customHeight="1"/>
  </sheetData>
  <mergeCells count="544">
    <mergeCell ref="C244:C245"/>
    <mergeCell ref="O244:O245"/>
    <mergeCell ref="AA244:AA245"/>
    <mergeCell ref="AM244:AM245"/>
    <mergeCell ref="C240:C241"/>
    <mergeCell ref="O240:O241"/>
    <mergeCell ref="AA240:AA241"/>
    <mergeCell ref="AM240:AM241"/>
    <mergeCell ref="C242:C243"/>
    <mergeCell ref="O242:O243"/>
    <mergeCell ref="AA242:AA243"/>
    <mergeCell ref="AM242:AM243"/>
    <mergeCell ref="AA236:AA237"/>
    <mergeCell ref="AM236:AM237"/>
    <mergeCell ref="C238:C239"/>
    <mergeCell ref="O238:O239"/>
    <mergeCell ref="AA238:AA239"/>
    <mergeCell ref="AM238:AM239"/>
    <mergeCell ref="C232:C233"/>
    <mergeCell ref="O232:O233"/>
    <mergeCell ref="AA232:AA233"/>
    <mergeCell ref="AM232:AM233"/>
    <mergeCell ref="C234:C235"/>
    <mergeCell ref="O234:O235"/>
    <mergeCell ref="AA234:AA235"/>
    <mergeCell ref="AM234:AM235"/>
    <mergeCell ref="B226:B245"/>
    <mergeCell ref="C226:C227"/>
    <mergeCell ref="N226:N245"/>
    <mergeCell ref="O226:O227"/>
    <mergeCell ref="Z226:Z245"/>
    <mergeCell ref="AA226:AA227"/>
    <mergeCell ref="AL226:AL245"/>
    <mergeCell ref="AM226:AM227"/>
    <mergeCell ref="Z224:Z225"/>
    <mergeCell ref="AA224:AA225"/>
    <mergeCell ref="AB224:AB225"/>
    <mergeCell ref="AC224:AJ224"/>
    <mergeCell ref="AL224:AL225"/>
    <mergeCell ref="AM224:AM225"/>
    <mergeCell ref="C228:C229"/>
    <mergeCell ref="O228:O229"/>
    <mergeCell ref="AA228:AA229"/>
    <mergeCell ref="AM228:AM229"/>
    <mergeCell ref="C230:C231"/>
    <mergeCell ref="O230:O231"/>
    <mergeCell ref="AA230:AA231"/>
    <mergeCell ref="AM230:AM231"/>
    <mergeCell ref="C236:C237"/>
    <mergeCell ref="O236:O237"/>
    <mergeCell ref="AO223:AV223"/>
    <mergeCell ref="B224:B225"/>
    <mergeCell ref="C224:C225"/>
    <mergeCell ref="D224:D225"/>
    <mergeCell ref="E224:L224"/>
    <mergeCell ref="N224:N225"/>
    <mergeCell ref="O224:O225"/>
    <mergeCell ref="P224:P225"/>
    <mergeCell ref="Q224:X224"/>
    <mergeCell ref="AO224:AV224"/>
    <mergeCell ref="AN224:AN225"/>
    <mergeCell ref="C213:C214"/>
    <mergeCell ref="O213:O214"/>
    <mergeCell ref="AA213:AA214"/>
    <mergeCell ref="AM213:AM214"/>
    <mergeCell ref="B223:D223"/>
    <mergeCell ref="E223:L223"/>
    <mergeCell ref="N223:P223"/>
    <mergeCell ref="Q223:X223"/>
    <mergeCell ref="Z223:AB223"/>
    <mergeCell ref="AC223:AJ223"/>
    <mergeCell ref="AL223:AN223"/>
    <mergeCell ref="B195:B214"/>
    <mergeCell ref="C195:C196"/>
    <mergeCell ref="C209:C210"/>
    <mergeCell ref="O209:O210"/>
    <mergeCell ref="AA209:AA210"/>
    <mergeCell ref="AM209:AM210"/>
    <mergeCell ref="N195:N214"/>
    <mergeCell ref="O195:O196"/>
    <mergeCell ref="Z195:Z214"/>
    <mergeCell ref="AA195:AA196"/>
    <mergeCell ref="AL195:AL214"/>
    <mergeCell ref="C201:C202"/>
    <mergeCell ref="O201:O202"/>
    <mergeCell ref="AA201:AA202"/>
    <mergeCell ref="AM201:AM202"/>
    <mergeCell ref="C197:C198"/>
    <mergeCell ref="O197:O198"/>
    <mergeCell ref="AA197:AA198"/>
    <mergeCell ref="AM197:AM198"/>
    <mergeCell ref="C199:C200"/>
    <mergeCell ref="C203:C204"/>
    <mergeCell ref="O203:O204"/>
    <mergeCell ref="AA203:AA204"/>
    <mergeCell ref="AM203:AM204"/>
    <mergeCell ref="O199:O200"/>
    <mergeCell ref="AA199:AA200"/>
    <mergeCell ref="AM199:AM200"/>
    <mergeCell ref="C211:C212"/>
    <mergeCell ref="O211:O212"/>
    <mergeCell ref="AA211:AA212"/>
    <mergeCell ref="AM211:AM212"/>
    <mergeCell ref="C205:C206"/>
    <mergeCell ref="O205:O206"/>
    <mergeCell ref="AA205:AA206"/>
    <mergeCell ref="AM205:AM206"/>
    <mergeCell ref="C207:C208"/>
    <mergeCell ref="O207:O208"/>
    <mergeCell ref="AA207:AA208"/>
    <mergeCell ref="AM207:AM208"/>
    <mergeCell ref="AO192:AV192"/>
    <mergeCell ref="B193:B194"/>
    <mergeCell ref="C193:C194"/>
    <mergeCell ref="D193:D194"/>
    <mergeCell ref="E193:L193"/>
    <mergeCell ref="N193:N194"/>
    <mergeCell ref="O193:O194"/>
    <mergeCell ref="P193:P194"/>
    <mergeCell ref="Q193:X193"/>
    <mergeCell ref="AN193:AN194"/>
    <mergeCell ref="AO193:AV193"/>
    <mergeCell ref="Z193:Z194"/>
    <mergeCell ref="AA193:AA194"/>
    <mergeCell ref="AB193:AB194"/>
    <mergeCell ref="AC193:AJ193"/>
    <mergeCell ref="AL193:AL194"/>
    <mergeCell ref="AM193:AM194"/>
    <mergeCell ref="AM195:AM196"/>
    <mergeCell ref="C182:C183"/>
    <mergeCell ref="O182:O183"/>
    <mergeCell ref="AA182:AA183"/>
    <mergeCell ref="AM182:AM183"/>
    <mergeCell ref="B192:D192"/>
    <mergeCell ref="E192:L192"/>
    <mergeCell ref="N192:P192"/>
    <mergeCell ref="Q192:X192"/>
    <mergeCell ref="Z192:AB192"/>
    <mergeCell ref="AC192:AJ192"/>
    <mergeCell ref="AL192:AN192"/>
    <mergeCell ref="B164:B183"/>
    <mergeCell ref="C164:C165"/>
    <mergeCell ref="C178:C179"/>
    <mergeCell ref="O178:O179"/>
    <mergeCell ref="AA178:AA179"/>
    <mergeCell ref="AM178:AM179"/>
    <mergeCell ref="N164:N183"/>
    <mergeCell ref="O164:O165"/>
    <mergeCell ref="Z164:Z183"/>
    <mergeCell ref="AA164:AA165"/>
    <mergeCell ref="AL164:AL183"/>
    <mergeCell ref="C170:C171"/>
    <mergeCell ref="O170:O171"/>
    <mergeCell ref="AA170:AA171"/>
    <mergeCell ref="AM170:AM171"/>
    <mergeCell ref="C166:C167"/>
    <mergeCell ref="O166:O167"/>
    <mergeCell ref="AA166:AA167"/>
    <mergeCell ref="AM166:AM167"/>
    <mergeCell ref="C168:C169"/>
    <mergeCell ref="C172:C173"/>
    <mergeCell ref="O172:O173"/>
    <mergeCell ref="AA172:AA173"/>
    <mergeCell ref="AM172:AM173"/>
    <mergeCell ref="O168:O169"/>
    <mergeCell ref="AA168:AA169"/>
    <mergeCell ref="AM168:AM169"/>
    <mergeCell ref="C180:C181"/>
    <mergeCell ref="O180:O181"/>
    <mergeCell ref="AA180:AA181"/>
    <mergeCell ref="AM180:AM181"/>
    <mergeCell ref="C174:C175"/>
    <mergeCell ref="O174:O175"/>
    <mergeCell ref="AA174:AA175"/>
    <mergeCell ref="AM174:AM175"/>
    <mergeCell ref="C176:C177"/>
    <mergeCell ref="O176:O177"/>
    <mergeCell ref="AA176:AA177"/>
    <mergeCell ref="AM176:AM177"/>
    <mergeCell ref="AO161:AV161"/>
    <mergeCell ref="B162:B163"/>
    <mergeCell ref="C162:C163"/>
    <mergeCell ref="D162:D163"/>
    <mergeCell ref="E162:L162"/>
    <mergeCell ref="N162:N163"/>
    <mergeCell ref="O162:O163"/>
    <mergeCell ref="P162:P163"/>
    <mergeCell ref="Q162:X162"/>
    <mergeCell ref="AN162:AN163"/>
    <mergeCell ref="AO162:AV162"/>
    <mergeCell ref="Z162:Z163"/>
    <mergeCell ref="AA162:AA163"/>
    <mergeCell ref="AB162:AB163"/>
    <mergeCell ref="AC162:AJ162"/>
    <mergeCell ref="AL162:AL163"/>
    <mergeCell ref="AM162:AM163"/>
    <mergeCell ref="AM164:AM165"/>
    <mergeCell ref="C151:C152"/>
    <mergeCell ref="O151:O152"/>
    <mergeCell ref="AA151:AA152"/>
    <mergeCell ref="AM151:AM152"/>
    <mergeCell ref="B161:D161"/>
    <mergeCell ref="E161:L161"/>
    <mergeCell ref="N161:P161"/>
    <mergeCell ref="Q161:X161"/>
    <mergeCell ref="Z161:AB161"/>
    <mergeCell ref="AC161:AJ161"/>
    <mergeCell ref="AL161:AN161"/>
    <mergeCell ref="B133:B152"/>
    <mergeCell ref="C133:C134"/>
    <mergeCell ref="C147:C148"/>
    <mergeCell ref="O147:O148"/>
    <mergeCell ref="AA147:AA148"/>
    <mergeCell ref="AM147:AM148"/>
    <mergeCell ref="N133:N152"/>
    <mergeCell ref="O133:O134"/>
    <mergeCell ref="Z133:Z152"/>
    <mergeCell ref="AA133:AA134"/>
    <mergeCell ref="AL133:AL152"/>
    <mergeCell ref="C139:C140"/>
    <mergeCell ref="O139:O140"/>
    <mergeCell ref="AA139:AA140"/>
    <mergeCell ref="AM139:AM140"/>
    <mergeCell ref="C135:C136"/>
    <mergeCell ref="O135:O136"/>
    <mergeCell ref="AA135:AA136"/>
    <mergeCell ref="AM135:AM136"/>
    <mergeCell ref="C137:C138"/>
    <mergeCell ref="C141:C142"/>
    <mergeCell ref="O141:O142"/>
    <mergeCell ref="AA141:AA142"/>
    <mergeCell ref="AM141:AM142"/>
    <mergeCell ref="O137:O138"/>
    <mergeCell ref="AA137:AA138"/>
    <mergeCell ref="AM137:AM138"/>
    <mergeCell ref="C149:C150"/>
    <mergeCell ref="O149:O150"/>
    <mergeCell ref="AA149:AA150"/>
    <mergeCell ref="AM149:AM150"/>
    <mergeCell ref="C143:C144"/>
    <mergeCell ref="O143:O144"/>
    <mergeCell ref="AA143:AA144"/>
    <mergeCell ref="AM143:AM144"/>
    <mergeCell ref="C145:C146"/>
    <mergeCell ref="O145:O146"/>
    <mergeCell ref="AA145:AA146"/>
    <mergeCell ref="AM145:AM146"/>
    <mergeCell ref="AO130:AV130"/>
    <mergeCell ref="B131:B132"/>
    <mergeCell ref="C131:C132"/>
    <mergeCell ref="D131:D132"/>
    <mergeCell ref="E131:L131"/>
    <mergeCell ref="N131:N132"/>
    <mergeCell ref="O131:O132"/>
    <mergeCell ref="P131:P132"/>
    <mergeCell ref="Q131:X131"/>
    <mergeCell ref="AN131:AN132"/>
    <mergeCell ref="AO131:AV131"/>
    <mergeCell ref="Z131:Z132"/>
    <mergeCell ref="AA131:AA132"/>
    <mergeCell ref="AB131:AB132"/>
    <mergeCell ref="AC131:AJ131"/>
    <mergeCell ref="AL131:AL132"/>
    <mergeCell ref="AM131:AM132"/>
    <mergeCell ref="AM133:AM134"/>
    <mergeCell ref="C120:C121"/>
    <mergeCell ref="O120:O121"/>
    <mergeCell ref="AA120:AA121"/>
    <mergeCell ref="AM120:AM121"/>
    <mergeCell ref="B130:D130"/>
    <mergeCell ref="E130:L130"/>
    <mergeCell ref="N130:P130"/>
    <mergeCell ref="Q130:X130"/>
    <mergeCell ref="Z130:AB130"/>
    <mergeCell ref="AC130:AJ130"/>
    <mergeCell ref="AL130:AN130"/>
    <mergeCell ref="B102:B121"/>
    <mergeCell ref="C102:C103"/>
    <mergeCell ref="C116:C117"/>
    <mergeCell ref="O116:O117"/>
    <mergeCell ref="AA116:AA117"/>
    <mergeCell ref="AM116:AM117"/>
    <mergeCell ref="N102:N121"/>
    <mergeCell ref="O102:O103"/>
    <mergeCell ref="Z102:Z121"/>
    <mergeCell ref="AA102:AA103"/>
    <mergeCell ref="AL102:AL121"/>
    <mergeCell ref="C108:C109"/>
    <mergeCell ref="O108:O109"/>
    <mergeCell ref="AA108:AA109"/>
    <mergeCell ref="AM108:AM109"/>
    <mergeCell ref="C104:C105"/>
    <mergeCell ref="O104:O105"/>
    <mergeCell ref="AA104:AA105"/>
    <mergeCell ref="AM104:AM105"/>
    <mergeCell ref="C106:C107"/>
    <mergeCell ref="C110:C111"/>
    <mergeCell ref="O110:O111"/>
    <mergeCell ref="AA110:AA111"/>
    <mergeCell ref="AM110:AM111"/>
    <mergeCell ref="O106:O107"/>
    <mergeCell ref="AA106:AA107"/>
    <mergeCell ref="AM106:AM107"/>
    <mergeCell ref="C118:C119"/>
    <mergeCell ref="O118:O119"/>
    <mergeCell ref="AA118:AA119"/>
    <mergeCell ref="AM118:AM119"/>
    <mergeCell ref="C112:C113"/>
    <mergeCell ref="O112:O113"/>
    <mergeCell ref="AA112:AA113"/>
    <mergeCell ref="AM112:AM113"/>
    <mergeCell ref="C114:C115"/>
    <mergeCell ref="O114:O115"/>
    <mergeCell ref="AA114:AA115"/>
    <mergeCell ref="AM114:AM115"/>
    <mergeCell ref="AO99:AV99"/>
    <mergeCell ref="B100:B101"/>
    <mergeCell ref="C100:C101"/>
    <mergeCell ref="D100:D101"/>
    <mergeCell ref="E100:L100"/>
    <mergeCell ref="N100:N101"/>
    <mergeCell ref="O100:O101"/>
    <mergeCell ref="P100:P101"/>
    <mergeCell ref="Q100:X100"/>
    <mergeCell ref="AN100:AN101"/>
    <mergeCell ref="AO100:AV100"/>
    <mergeCell ref="Z100:Z101"/>
    <mergeCell ref="AA100:AA101"/>
    <mergeCell ref="AB100:AB101"/>
    <mergeCell ref="AC100:AJ100"/>
    <mergeCell ref="AL100:AL101"/>
    <mergeCell ref="AM100:AM101"/>
    <mergeCell ref="AM102:AM103"/>
    <mergeCell ref="C89:C90"/>
    <mergeCell ref="O89:O90"/>
    <mergeCell ref="AA89:AA90"/>
    <mergeCell ref="AM89:AM90"/>
    <mergeCell ref="B99:D99"/>
    <mergeCell ref="E99:L99"/>
    <mergeCell ref="N99:P99"/>
    <mergeCell ref="Q99:X99"/>
    <mergeCell ref="Z99:AB99"/>
    <mergeCell ref="AC99:AJ99"/>
    <mergeCell ref="AL99:AN99"/>
    <mergeCell ref="B71:B90"/>
    <mergeCell ref="C71:C72"/>
    <mergeCell ref="C85:C86"/>
    <mergeCell ref="O85:O86"/>
    <mergeCell ref="AA85:AA86"/>
    <mergeCell ref="AM85:AM86"/>
    <mergeCell ref="N71:N90"/>
    <mergeCell ref="O71:O72"/>
    <mergeCell ref="Z71:Z90"/>
    <mergeCell ref="AA71:AA72"/>
    <mergeCell ref="AL71:AL90"/>
    <mergeCell ref="C77:C78"/>
    <mergeCell ref="O77:O78"/>
    <mergeCell ref="AA77:AA78"/>
    <mergeCell ref="AM77:AM78"/>
    <mergeCell ref="C73:C74"/>
    <mergeCell ref="O73:O74"/>
    <mergeCell ref="AA73:AA74"/>
    <mergeCell ref="AM73:AM74"/>
    <mergeCell ref="C75:C76"/>
    <mergeCell ref="C79:C80"/>
    <mergeCell ref="O79:O80"/>
    <mergeCell ref="AA79:AA80"/>
    <mergeCell ref="AM79:AM80"/>
    <mergeCell ref="O75:O76"/>
    <mergeCell ref="AA75:AA76"/>
    <mergeCell ref="AM75:AM76"/>
    <mergeCell ref="C87:C88"/>
    <mergeCell ref="O87:O88"/>
    <mergeCell ref="AA87:AA88"/>
    <mergeCell ref="AM87:AM88"/>
    <mergeCell ref="C81:C82"/>
    <mergeCell ref="O81:O82"/>
    <mergeCell ref="AA81:AA82"/>
    <mergeCell ref="AM81:AM82"/>
    <mergeCell ref="C83:C84"/>
    <mergeCell ref="O83:O84"/>
    <mergeCell ref="AA83:AA84"/>
    <mergeCell ref="AM83:AM84"/>
    <mergeCell ref="AO68:AV68"/>
    <mergeCell ref="B69:B70"/>
    <mergeCell ref="C69:C70"/>
    <mergeCell ref="D69:D70"/>
    <mergeCell ref="E69:L69"/>
    <mergeCell ref="N69:N70"/>
    <mergeCell ref="O69:O70"/>
    <mergeCell ref="P69:P70"/>
    <mergeCell ref="Q69:X69"/>
    <mergeCell ref="AN69:AN70"/>
    <mergeCell ref="AO69:AV69"/>
    <mergeCell ref="Z69:Z70"/>
    <mergeCell ref="AA69:AA70"/>
    <mergeCell ref="AB69:AB70"/>
    <mergeCell ref="AC69:AJ69"/>
    <mergeCell ref="AL69:AL70"/>
    <mergeCell ref="AM69:AM70"/>
    <mergeCell ref="AM71:AM72"/>
    <mergeCell ref="C58:C59"/>
    <mergeCell ref="O58:O59"/>
    <mergeCell ref="AA58:AA59"/>
    <mergeCell ref="AM58:AM59"/>
    <mergeCell ref="B68:D68"/>
    <mergeCell ref="E68:L68"/>
    <mergeCell ref="N68:P68"/>
    <mergeCell ref="Q68:X68"/>
    <mergeCell ref="Z68:AB68"/>
    <mergeCell ref="AC68:AJ68"/>
    <mergeCell ref="AL68:AN68"/>
    <mergeCell ref="B40:B59"/>
    <mergeCell ref="C40:C41"/>
    <mergeCell ref="C54:C55"/>
    <mergeCell ref="O54:O55"/>
    <mergeCell ref="AA54:AA55"/>
    <mergeCell ref="AM54:AM55"/>
    <mergeCell ref="N40:N59"/>
    <mergeCell ref="O40:O41"/>
    <mergeCell ref="Z40:Z59"/>
    <mergeCell ref="AA40:AA41"/>
    <mergeCell ref="AL40:AL59"/>
    <mergeCell ref="C46:C47"/>
    <mergeCell ref="O46:O47"/>
    <mergeCell ref="AA46:AA47"/>
    <mergeCell ref="AM46:AM47"/>
    <mergeCell ref="C42:C43"/>
    <mergeCell ref="O42:O43"/>
    <mergeCell ref="AA42:AA43"/>
    <mergeCell ref="AM42:AM43"/>
    <mergeCell ref="C44:C45"/>
    <mergeCell ref="C48:C49"/>
    <mergeCell ref="O48:O49"/>
    <mergeCell ref="AA48:AA49"/>
    <mergeCell ref="AM48:AM49"/>
    <mergeCell ref="O44:O45"/>
    <mergeCell ref="AA44:AA45"/>
    <mergeCell ref="AM44:AM45"/>
    <mergeCell ref="C56:C57"/>
    <mergeCell ref="O56:O57"/>
    <mergeCell ref="AA56:AA57"/>
    <mergeCell ref="AM56:AM57"/>
    <mergeCell ref="C50:C51"/>
    <mergeCell ref="O50:O51"/>
    <mergeCell ref="AA50:AA51"/>
    <mergeCell ref="AM50:AM51"/>
    <mergeCell ref="C52:C53"/>
    <mergeCell ref="O52:O53"/>
    <mergeCell ref="AA52:AA53"/>
    <mergeCell ref="AM52:AM53"/>
    <mergeCell ref="AO37:AV37"/>
    <mergeCell ref="B38:B39"/>
    <mergeCell ref="C38:C39"/>
    <mergeCell ref="D38:D39"/>
    <mergeCell ref="E38:L38"/>
    <mergeCell ref="N38:N39"/>
    <mergeCell ref="O38:O39"/>
    <mergeCell ref="P38:P39"/>
    <mergeCell ref="Q38:X38"/>
    <mergeCell ref="AN38:AN39"/>
    <mergeCell ref="AO38:AV38"/>
    <mergeCell ref="Z38:Z39"/>
    <mergeCell ref="AA38:AA39"/>
    <mergeCell ref="AB38:AB39"/>
    <mergeCell ref="AC38:AJ38"/>
    <mergeCell ref="AL38:AL39"/>
    <mergeCell ref="AM38:AM39"/>
    <mergeCell ref="AM40:AM41"/>
    <mergeCell ref="B37:D37"/>
    <mergeCell ref="E37:L37"/>
    <mergeCell ref="N37:P37"/>
    <mergeCell ref="Q37:X37"/>
    <mergeCell ref="Z37:AB37"/>
    <mergeCell ref="AC37:AJ37"/>
    <mergeCell ref="AL37:AN37"/>
    <mergeCell ref="B9:B28"/>
    <mergeCell ref="C9:C10"/>
    <mergeCell ref="C23:C24"/>
    <mergeCell ref="O23:O24"/>
    <mergeCell ref="AA23:AA24"/>
    <mergeCell ref="AM23:AM24"/>
    <mergeCell ref="N9:N28"/>
    <mergeCell ref="O9:O10"/>
    <mergeCell ref="Z9:Z28"/>
    <mergeCell ref="AA9:AA10"/>
    <mergeCell ref="AL9:AL28"/>
    <mergeCell ref="AA11:AA12"/>
    <mergeCell ref="AM11:AM12"/>
    <mergeCell ref="C13:C14"/>
    <mergeCell ref="AA21:AA22"/>
    <mergeCell ref="AM21:AM22"/>
    <mergeCell ref="C27:C28"/>
    <mergeCell ref="O27:O28"/>
    <mergeCell ref="AA27:AA28"/>
    <mergeCell ref="AM27:AM28"/>
    <mergeCell ref="Z7:Z8"/>
    <mergeCell ref="AA7:AA8"/>
    <mergeCell ref="AB7:AB8"/>
    <mergeCell ref="AM9:AM10"/>
    <mergeCell ref="C17:C18"/>
    <mergeCell ref="O17:O18"/>
    <mergeCell ref="AA17:AA18"/>
    <mergeCell ref="AM17:AM18"/>
    <mergeCell ref="C25:C26"/>
    <mergeCell ref="O25:O26"/>
    <mergeCell ref="AA25:AA26"/>
    <mergeCell ref="AM25:AM26"/>
    <mergeCell ref="C19:C20"/>
    <mergeCell ref="O19:O20"/>
    <mergeCell ref="AA19:AA20"/>
    <mergeCell ref="AM19:AM20"/>
    <mergeCell ref="C21:C22"/>
    <mergeCell ref="O21:O22"/>
    <mergeCell ref="C15:C16"/>
    <mergeCell ref="O15:O16"/>
    <mergeCell ref="AA15:AA16"/>
    <mergeCell ref="AM15:AM16"/>
    <mergeCell ref="C11:C12"/>
    <mergeCell ref="O11:O12"/>
    <mergeCell ref="AC7:AJ7"/>
    <mergeCell ref="AL7:AL8"/>
    <mergeCell ref="AM7:AM8"/>
    <mergeCell ref="O13:O14"/>
    <mergeCell ref="AA13:AA14"/>
    <mergeCell ref="AM13:AM14"/>
    <mergeCell ref="AL6:AN6"/>
    <mergeCell ref="AO6:AV6"/>
    <mergeCell ref="B7:B8"/>
    <mergeCell ref="C7:C8"/>
    <mergeCell ref="D7:D8"/>
    <mergeCell ref="E7:L7"/>
    <mergeCell ref="N7:N8"/>
    <mergeCell ref="O7:O8"/>
    <mergeCell ref="P7:P8"/>
    <mergeCell ref="Q7:X7"/>
    <mergeCell ref="B6:D6"/>
    <mergeCell ref="E6:L6"/>
    <mergeCell ref="N6:P6"/>
    <mergeCell ref="Q6:X6"/>
    <mergeCell ref="Z6:AB6"/>
    <mergeCell ref="AC6:AJ6"/>
    <mergeCell ref="AN7:AN8"/>
    <mergeCell ref="AO7:AV7"/>
  </mergeCells>
  <dataValidations count="3">
    <dataValidation type="list" allowBlank="1" showInputMessage="1" showErrorMessage="1" sqref="B9:B28 B40:B59 B71:B90 B102:B121 B133:B152 B164:B183 B195:B214 B226:B245 N9:N28 N40:N59 N71:N90 N102:N121 N133:N152 N164:N183 N195:N214 N226:N245 Z9:Z28 Z40:Z59 Z71:Z90 Z102:Z121 Z133:Z152 Z164:Z183 Z195:Z214 Z226:Z245 AL9:AL28 AL40:AL59 AL71:AL90 AL102:AL121 AL133:AL152 AL164:AL183 AL195:AL214 AL226:AL245" xr:uid="{4250A26F-FBB5-42CE-9EEC-B6280CA16627}">
      <formula1>"Rango de inclinación de 7° a 15°,Rango de inclinación de &gt;15° a 25°,Rango de inclinación de &gt;25° a 35°"</formula1>
    </dataValidation>
    <dataValidation type="list" allowBlank="1" showInputMessage="1" showErrorMessage="1" sqref="B6:D6 B37:D37 B68:D68 B99:D99 B130:D130 B161:D161 B192:D192 B223:D223 N6:P6 N37:P37 N68:P68 N99:P99 N130:P130 N161:P161 N192:P192 N223:P223 Z6:AB6 Z37:AB37 Z68:AB68 Z99:AB99 Z130:AB130 Z161:AB161 Z192:AB192 Z223:AB223 AL6:AN6 AL37:AN37 AL68:AN68 AL99:AN99 AL130:AN130 AL161:AN161 AL192:AN192 AL223:AN223" xr:uid="{F8162A2A-A720-40C6-9501-340EAD2155A8}">
      <formula1>"Zona sísmica A,Zona sísmica B,Zona sísmica C,Zona sísmica D,"</formula1>
    </dataValidation>
    <dataValidation type="list" allowBlank="1" showInputMessage="1" showErrorMessage="1" sqref="B7 B38 B69 B100 B131 B162 B193 B224 N7 N38 N69 N100 N131 N162 N193 N224 Z7 Z38 Z69 Z100 Z131 Z162 Z193 Z224 AL7 AL38 AL69 AL100 AL131 AL162 AL193 AL224" xr:uid="{5010AE8B-B24F-40EB-AD2C-551ED3C22FE2}">
      <formula1>"Categoría de terreno 1,Categoría de terreno 2,Categoría de terreno 3,Categoría de terreno 4"</formula1>
    </dataValidation>
  </dataValidations>
  <pageMargins left="0.27559055118110237" right="0.23622047244094488" top="1.0236220472440944" bottom="0.74803149606299213" header="0.39370078740157483" footer="0.31496062992125984"/>
  <pageSetup paperSize="164" orientation="landscape" r:id="rId1"/>
  <headerFooter alignWithMargins="0">
    <oddHeader xml:space="preserve">&amp;L&amp;G&amp;R&amp;G    </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BD48-C554-47A7-AF4F-DDCCE50C3C32}">
  <dimension ref="A1:K113"/>
  <sheetViews>
    <sheetView workbookViewId="0"/>
  </sheetViews>
  <sheetFormatPr baseColWidth="10" defaultColWidth="8.88671875" defaultRowHeight="14.4"/>
  <cols>
    <col min="1" max="1" width="12.6640625" customWidth="1"/>
    <col min="2" max="2" width="55.33203125" customWidth="1"/>
    <col min="3" max="3" width="6.88671875" bestFit="1" customWidth="1"/>
    <col min="4" max="4" width="45.88671875" customWidth="1"/>
    <col min="5" max="5" width="13.109375" customWidth="1"/>
    <col min="6" max="6" width="14" style="1" bestFit="1" customWidth="1"/>
    <col min="7" max="7" width="11.5546875" style="1" bestFit="1" customWidth="1"/>
    <col min="8" max="8" width="12" style="1" bestFit="1" customWidth="1"/>
    <col min="9" max="9" width="23.33203125" style="1" bestFit="1" customWidth="1"/>
    <col min="10" max="10" width="23.6640625" style="1" bestFit="1" customWidth="1"/>
    <col min="11" max="11" width="23.6640625" bestFit="1" customWidth="1"/>
  </cols>
  <sheetData>
    <row r="1" spans="1:11" ht="16.5" customHeight="1">
      <c r="A1" s="306" t="s">
        <v>117</v>
      </c>
      <c r="B1" s="307" t="s">
        <v>115</v>
      </c>
      <c r="C1" s="306"/>
      <c r="D1" s="308" t="s">
        <v>118</v>
      </c>
      <c r="E1" s="309" t="s">
        <v>119</v>
      </c>
      <c r="F1" s="309" t="s">
        <v>120</v>
      </c>
      <c r="G1" s="309" t="s">
        <v>121</v>
      </c>
      <c r="H1" s="309" t="s">
        <v>122</v>
      </c>
      <c r="I1" s="309" t="s">
        <v>123</v>
      </c>
      <c r="J1" s="309" t="s">
        <v>124</v>
      </c>
      <c r="K1" s="309" t="s">
        <v>125</v>
      </c>
    </row>
    <row r="2" spans="1:11">
      <c r="A2" s="310">
        <v>4000019</v>
      </c>
      <c r="B2" s="311" t="s">
        <v>126</v>
      </c>
      <c r="C2" s="310" t="s">
        <v>127</v>
      </c>
      <c r="D2" s="312" t="s">
        <v>128</v>
      </c>
      <c r="E2" s="313">
        <v>100</v>
      </c>
      <c r="F2" s="32">
        <v>0</v>
      </c>
      <c r="G2" s="1" t="s">
        <v>129</v>
      </c>
      <c r="H2" s="24">
        <v>4.22</v>
      </c>
      <c r="J2" s="1" t="str">
        <f t="shared" ref="J2:J23" si="0">IF(F2=1,_xlfn.CONCAT("CR ",G2," ",H2," m. ",I2),"")</f>
        <v/>
      </c>
      <c r="K2" t="str" cm="1">
        <f t="array" ref="K2">IFERROR(INDEX($J$2:$J$23,_xlfn.AGGREGATE(15,6,(ROW($J$2:$J$23)-ROW($J$2)+1)/($J$2:$J$23&lt;&gt;""),ROWS(K$2:K2))),"")</f>
        <v>CR 48-X 4.6 m. (MX)</v>
      </c>
    </row>
    <row r="3" spans="1:11">
      <c r="A3" s="310">
        <v>4000021</v>
      </c>
      <c r="B3" s="311" t="s">
        <v>130</v>
      </c>
      <c r="C3" s="310" t="s">
        <v>127</v>
      </c>
      <c r="D3" s="312" t="s">
        <v>128</v>
      </c>
      <c r="E3" s="313">
        <v>100</v>
      </c>
      <c r="F3" s="32">
        <v>0</v>
      </c>
      <c r="G3" s="1" t="s">
        <v>129</v>
      </c>
      <c r="H3" s="24">
        <v>4.57</v>
      </c>
      <c r="I3" s="1" t="s">
        <v>131</v>
      </c>
      <c r="J3" s="1" t="str">
        <f t="shared" si="0"/>
        <v/>
      </c>
      <c r="K3" t="str" cm="1">
        <f t="array" ref="K3">IFERROR(INDEX($J$2:$J$23,_xlfn.AGGREGATE(15,6,(ROW($J$2:$J$23)-ROW($J$2)+1)/($J$2:$J$23&lt;&gt;""),ROWS(K$2:K3))),"")</f>
        <v>CR 48-X 4.7 m. (MX)</v>
      </c>
    </row>
    <row r="4" spans="1:11">
      <c r="A4" s="310">
        <v>4000662</v>
      </c>
      <c r="B4" s="310" t="s">
        <v>132</v>
      </c>
      <c r="C4" s="310" t="s">
        <v>127</v>
      </c>
      <c r="D4" s="314"/>
      <c r="E4" s="313">
        <v>100</v>
      </c>
      <c r="F4" s="32">
        <v>0</v>
      </c>
      <c r="G4" s="1" t="s">
        <v>133</v>
      </c>
      <c r="H4" s="24">
        <v>4.22</v>
      </c>
      <c r="I4" s="1" t="s">
        <v>131</v>
      </c>
      <c r="J4" s="1" t="str">
        <f>IF(F4=1,_xlfn.CONCAT("CR ",G4," ",H4," m. ",I4),"")</f>
        <v/>
      </c>
      <c r="K4" t="str" cm="1">
        <f t="array" ref="K4">IFERROR(INDEX($J$2:$J$23,_xlfn.AGGREGATE(15,6,(ROW($J$2:$J$23)-ROW($J$2)+1)/($J$2:$J$23&lt;&gt;""),ROWS(K$2:K4))),"")</f>
        <v>CR 44-X 4.7 m. (MX)</v>
      </c>
    </row>
    <row r="5" spans="1:11">
      <c r="A5" s="310">
        <v>4000675</v>
      </c>
      <c r="B5" s="310" t="s">
        <v>134</v>
      </c>
      <c r="C5" s="310" t="s">
        <v>127</v>
      </c>
      <c r="D5" s="314"/>
      <c r="E5" s="313">
        <v>100</v>
      </c>
      <c r="F5" s="32">
        <v>0</v>
      </c>
      <c r="G5" s="1" t="s">
        <v>133</v>
      </c>
      <c r="H5" s="24">
        <v>4.57</v>
      </c>
      <c r="J5" s="1" t="str">
        <f t="shared" si="0"/>
        <v/>
      </c>
      <c r="K5" t="str" cm="1">
        <f t="array" ref="K5">IFERROR(INDEX($J$2:$J$23,_xlfn.AGGREGATE(15,6,(ROW($J$2:$J$23)-ROW($J$2)+1)/($J$2:$J$23&lt;&gt;""),ROWS(K$2:K5))),"")</f>
        <v>CR 44-X 4.6 m. Max (MX)</v>
      </c>
    </row>
    <row r="6" spans="1:11">
      <c r="A6" s="310">
        <v>4000695</v>
      </c>
      <c r="B6" s="310" t="s">
        <v>135</v>
      </c>
      <c r="C6" s="310"/>
      <c r="D6" s="314"/>
      <c r="E6" s="313">
        <v>100</v>
      </c>
      <c r="F6" s="32">
        <v>0</v>
      </c>
      <c r="G6" s="1" t="s">
        <v>136</v>
      </c>
      <c r="H6" s="24">
        <v>4.22</v>
      </c>
      <c r="J6" s="1" t="str">
        <f t="shared" si="0"/>
        <v/>
      </c>
      <c r="K6" t="str" cm="1">
        <f t="array" ref="K6">IFERROR(INDEX($J$2:$J$23,_xlfn.AGGREGATE(15,6,(ROW($J$2:$J$23)-ROW($J$2)+1)/($J$2:$J$23&lt;&gt;""),ROWS(K$2:K6))),"")</f>
        <v>CR 44-X 4.70 m. (LATAM)</v>
      </c>
    </row>
    <row r="7" spans="1:11">
      <c r="A7" s="310">
        <v>4000674</v>
      </c>
      <c r="B7" s="310" t="s">
        <v>137</v>
      </c>
      <c r="C7" s="310" t="s">
        <v>138</v>
      </c>
      <c r="D7" s="314"/>
      <c r="E7" s="313">
        <v>100</v>
      </c>
      <c r="F7" s="32">
        <v>0</v>
      </c>
      <c r="G7" s="1" t="s">
        <v>133</v>
      </c>
      <c r="H7" s="24">
        <v>4.22</v>
      </c>
      <c r="J7" s="1" t="str">
        <f t="shared" si="0"/>
        <v/>
      </c>
      <c r="K7" t="str" cm="1">
        <f t="array" ref="K7">IFERROR(INDEX($J$2:$J$23,_xlfn.AGGREGATE(15,6,(ROW($J$2:$J$23)-ROW($J$2)+1)/($J$2:$J$23&lt;&gt;""),ROWS(K$2:K7))),"")</f>
        <v>CR 48-X 4.37 m. (LATAM)</v>
      </c>
    </row>
    <row r="8" spans="1:11">
      <c r="A8" s="310">
        <v>4000671</v>
      </c>
      <c r="B8" s="310" t="s">
        <v>139</v>
      </c>
      <c r="C8" s="310" t="s">
        <v>138</v>
      </c>
      <c r="D8" s="314"/>
      <c r="E8" s="313">
        <v>100</v>
      </c>
      <c r="F8" s="32">
        <v>0</v>
      </c>
      <c r="G8" s="1" t="s">
        <v>133</v>
      </c>
      <c r="H8" s="24">
        <v>4.2699999999999996</v>
      </c>
      <c r="I8" s="1" t="s">
        <v>140</v>
      </c>
      <c r="J8" s="1" t="str">
        <f t="shared" si="0"/>
        <v/>
      </c>
      <c r="K8" t="str" cm="1">
        <f t="array" ref="K8">IFERROR(INDEX($J$2:$J$23,_xlfn.AGGREGATE(15,6,(ROW($J$2:$J$23)-ROW($J$2)+1)/($J$2:$J$23&lt;&gt;""),ROWS(K$2:K8))),"")</f>
        <v/>
      </c>
    </row>
    <row r="9" spans="1:11">
      <c r="A9" s="310">
        <v>4000199</v>
      </c>
      <c r="B9" s="310" t="s">
        <v>141</v>
      </c>
      <c r="C9" s="310" t="s">
        <v>138</v>
      </c>
      <c r="D9" s="314"/>
      <c r="E9" s="313">
        <v>100</v>
      </c>
      <c r="F9" s="32">
        <v>1</v>
      </c>
      <c r="G9" s="1" t="s">
        <v>133</v>
      </c>
      <c r="H9" s="24">
        <v>4.5999999999999996</v>
      </c>
      <c r="I9" s="1" t="s">
        <v>140</v>
      </c>
      <c r="J9" s="1" t="str">
        <f>IF(F9=1,_xlfn.CONCAT("CR ",G9," ",H9," m. ",I9),"")</f>
        <v>CR 48-X 4.6 m. (MX)</v>
      </c>
      <c r="K9" t="str" cm="1">
        <f t="array" ref="K9">IFERROR(INDEX($J$2:$J$23,_xlfn.AGGREGATE(15,6,(ROW($J$2:$J$23)-ROW($J$2)+1)/($J$2:$J$23&lt;&gt;""),ROWS(K$2:K9))),"")</f>
        <v/>
      </c>
    </row>
    <row r="10" spans="1:11">
      <c r="A10" s="310">
        <v>4000669</v>
      </c>
      <c r="B10" s="310" t="s">
        <v>142</v>
      </c>
      <c r="C10" s="310"/>
      <c r="D10" s="314"/>
      <c r="E10" s="313">
        <v>100</v>
      </c>
      <c r="F10" s="32">
        <v>1</v>
      </c>
      <c r="G10" s="1" t="s">
        <v>133</v>
      </c>
      <c r="H10" s="24">
        <v>4.7</v>
      </c>
      <c r="I10" s="1" t="s">
        <v>140</v>
      </c>
      <c r="J10" s="1" t="str">
        <f>IF(F10=1,_xlfn.CONCAT("CR ",G10," ",H10," m. ",I10),"")</f>
        <v>CR 48-X 4.7 m. (MX)</v>
      </c>
    </row>
    <row r="11" spans="1:11">
      <c r="A11" s="310">
        <v>4000923</v>
      </c>
      <c r="B11" s="310" t="s">
        <v>143</v>
      </c>
      <c r="C11" s="310"/>
      <c r="D11" s="314"/>
      <c r="E11" s="313">
        <v>100</v>
      </c>
      <c r="F11" s="32">
        <v>1</v>
      </c>
      <c r="G11" s="1" t="s">
        <v>129</v>
      </c>
      <c r="H11" s="24">
        <v>4.7</v>
      </c>
      <c r="I11" s="1" t="s">
        <v>140</v>
      </c>
      <c r="J11" s="1" t="str">
        <f t="shared" ref="J11" si="1">IF(F11=1,_xlfn.CONCAT("CR ",G11," ",H11," m. ",I11),"")</f>
        <v>CR 44-X 4.7 m. (MX)</v>
      </c>
    </row>
    <row r="12" spans="1:11">
      <c r="A12" s="310" t="s">
        <v>144</v>
      </c>
      <c r="B12" s="311" t="s">
        <v>126</v>
      </c>
      <c r="C12" s="310" t="s">
        <v>138</v>
      </c>
      <c r="D12" s="312" t="s">
        <v>145</v>
      </c>
      <c r="E12" s="313">
        <v>100</v>
      </c>
      <c r="F12" s="32">
        <v>0</v>
      </c>
      <c r="G12" s="1" t="s">
        <v>129</v>
      </c>
      <c r="H12" s="24">
        <v>4.22</v>
      </c>
      <c r="J12" s="1" t="str">
        <f t="shared" si="0"/>
        <v/>
      </c>
      <c r="K12" t="str" cm="1">
        <f t="array" ref="K12">IFERROR(INDEX($J$2:$J$23,_xlfn.AGGREGATE(15,6,(ROW($J$2:$J$23)-ROW($J$2)+1)/($J$2:$J$23&lt;&gt;""),ROWS(K$2:K12))),"")</f>
        <v/>
      </c>
    </row>
    <row r="13" spans="1:11">
      <c r="A13" s="310" t="s">
        <v>146</v>
      </c>
      <c r="B13" s="311" t="s">
        <v>130</v>
      </c>
      <c r="C13" s="310" t="s">
        <v>138</v>
      </c>
      <c r="D13" s="312" t="s">
        <v>145</v>
      </c>
      <c r="E13" s="313">
        <v>100</v>
      </c>
      <c r="F13" s="32">
        <v>0</v>
      </c>
      <c r="G13" s="1" t="s">
        <v>129</v>
      </c>
      <c r="H13" s="24">
        <v>4.57</v>
      </c>
      <c r="J13" s="1" t="str">
        <f t="shared" si="0"/>
        <v/>
      </c>
      <c r="K13" t="str" cm="1">
        <f t="array" ref="K13">IFERROR(INDEX($J$2:$J$23,_xlfn.AGGREGATE(15,6,(ROW($J$2:$J$23)-ROW($J$2)+1)/($J$2:$J$23&lt;&gt;""),ROWS(K$2:K13))),"")</f>
        <v/>
      </c>
    </row>
    <row r="14" spans="1:11">
      <c r="A14" s="310">
        <v>4000020</v>
      </c>
      <c r="B14" s="311" t="s">
        <v>147</v>
      </c>
      <c r="C14" s="310"/>
      <c r="D14" s="312" t="s">
        <v>128</v>
      </c>
      <c r="E14" s="313">
        <v>100</v>
      </c>
      <c r="F14" s="32">
        <v>0</v>
      </c>
      <c r="G14" s="1" t="s">
        <v>129</v>
      </c>
      <c r="H14" s="24">
        <v>4.22</v>
      </c>
      <c r="J14" s="1" t="str">
        <f t="shared" si="0"/>
        <v/>
      </c>
      <c r="K14" t="str" cm="1">
        <f t="array" ref="K14">IFERROR(INDEX($J$2:$J$23,_xlfn.AGGREGATE(15,6,(ROW($J$2:$J$23)-ROW($J$2)+1)/($J$2:$J$23&lt;&gt;""),ROWS(K$2:K14))),"")</f>
        <v/>
      </c>
    </row>
    <row r="15" spans="1:11">
      <c r="A15" s="310">
        <v>4000143</v>
      </c>
      <c r="B15" s="311" t="s">
        <v>148</v>
      </c>
      <c r="C15" s="310"/>
      <c r="D15" s="312" t="s">
        <v>128</v>
      </c>
      <c r="E15" s="313">
        <v>100</v>
      </c>
      <c r="F15" s="32">
        <v>0</v>
      </c>
      <c r="G15" s="1" t="s">
        <v>129</v>
      </c>
      <c r="H15" s="24">
        <v>2.1800000000000002</v>
      </c>
      <c r="J15" s="1" t="str">
        <f t="shared" si="0"/>
        <v/>
      </c>
      <c r="K15" t="str" cm="1">
        <f t="array" ref="K15">IFERROR(INDEX($J$2:$J$23,_xlfn.AGGREGATE(15,6,(ROW($J$2:$J$23)-ROW($J$2)+1)/($J$2:$J$23&lt;&gt;""),ROWS(K$2:K15))),"")</f>
        <v/>
      </c>
    </row>
    <row r="16" spans="1:11">
      <c r="A16" s="310">
        <v>4000022</v>
      </c>
      <c r="B16" s="311" t="s">
        <v>149</v>
      </c>
      <c r="C16" s="310"/>
      <c r="D16" s="312" t="s">
        <v>128</v>
      </c>
      <c r="E16" s="313">
        <v>100</v>
      </c>
      <c r="F16" s="32">
        <v>0</v>
      </c>
      <c r="G16" s="1" t="s">
        <v>129</v>
      </c>
      <c r="H16" s="24">
        <v>4.57</v>
      </c>
      <c r="J16" s="1" t="str">
        <f t="shared" si="0"/>
        <v/>
      </c>
      <c r="K16" t="str" cm="1">
        <f t="array" ref="K16">IFERROR(INDEX($J$2:$J$23,_xlfn.AGGREGATE(15,6,(ROW($J$2:$J$23)-ROW($J$2)+1)/($J$2:$J$23&lt;&gt;""),ROWS(K$2:K16))),"")</f>
        <v/>
      </c>
    </row>
    <row r="17" spans="1:11">
      <c r="A17" s="310">
        <v>4000223</v>
      </c>
      <c r="B17" s="311" t="s">
        <v>150</v>
      </c>
      <c r="C17" s="310" t="s">
        <v>138</v>
      </c>
      <c r="D17" s="312" t="s">
        <v>128</v>
      </c>
      <c r="E17" s="313">
        <v>100</v>
      </c>
      <c r="F17" s="32">
        <v>1</v>
      </c>
      <c r="G17" s="1" t="s">
        <v>129</v>
      </c>
      <c r="H17" s="24">
        <v>4.5999999999999996</v>
      </c>
      <c r="I17" s="1" t="s">
        <v>151</v>
      </c>
      <c r="J17" s="1" t="str">
        <f t="shared" si="0"/>
        <v>CR 44-X 4.6 m. Max (MX)</v>
      </c>
    </row>
    <row r="18" spans="1:11">
      <c r="A18" s="310">
        <v>4000663</v>
      </c>
      <c r="B18" s="310" t="s">
        <v>152</v>
      </c>
      <c r="C18" s="310"/>
      <c r="D18" s="314"/>
      <c r="E18" s="313">
        <v>100</v>
      </c>
      <c r="F18" s="32">
        <v>0</v>
      </c>
      <c r="G18" s="1" t="s">
        <v>133</v>
      </c>
      <c r="H18" s="24">
        <v>4.22</v>
      </c>
      <c r="J18" s="1" t="str">
        <f t="shared" si="0"/>
        <v/>
      </c>
      <c r="K18" t="str" cm="1">
        <f t="array" ref="K18">IFERROR(INDEX($J$2:$J$23,_xlfn.AGGREGATE(15,6,(ROW($J$2:$J$23)-ROW($J$2)+1)/($J$2:$J$23&lt;&gt;""),ROWS(K$2:K18))),"")</f>
        <v/>
      </c>
    </row>
    <row r="19" spans="1:11">
      <c r="A19" s="310">
        <v>4000065</v>
      </c>
      <c r="B19" s="310" t="s">
        <v>153</v>
      </c>
      <c r="C19" s="310"/>
      <c r="D19" s="314"/>
      <c r="E19" s="313">
        <v>100</v>
      </c>
      <c r="F19" s="32">
        <v>0</v>
      </c>
      <c r="G19" s="1" t="s">
        <v>133</v>
      </c>
      <c r="H19" s="24">
        <v>4.57</v>
      </c>
      <c r="J19" s="1" t="str">
        <f t="shared" si="0"/>
        <v/>
      </c>
      <c r="K19" t="str" cm="1">
        <f t="array" ref="K19">IFERROR(INDEX($J$2:$J$23,_xlfn.AGGREGATE(15,6,(ROW($J$2:$J$23)-ROW($J$2)+1)/($J$2:$J$23&lt;&gt;""),ROWS(K$2:K19))),"")</f>
        <v/>
      </c>
    </row>
    <row r="20" spans="1:11">
      <c r="A20" s="310">
        <v>4000705</v>
      </c>
      <c r="B20" s="310" t="s">
        <v>154</v>
      </c>
      <c r="C20" s="310"/>
      <c r="D20" s="314"/>
      <c r="E20" s="313">
        <v>100</v>
      </c>
      <c r="F20" s="32">
        <v>0</v>
      </c>
      <c r="G20" s="1" t="s">
        <v>136</v>
      </c>
      <c r="H20" s="24">
        <v>4.22</v>
      </c>
      <c r="J20" s="1" t="str">
        <f t="shared" si="0"/>
        <v/>
      </c>
      <c r="K20" t="str" cm="1">
        <f t="array" ref="K20">IFERROR(INDEX($J$2:$J$23,_xlfn.AGGREGATE(15,6,(ROW($J$2:$J$23)-ROW($J$2)+1)/($J$2:$J$23&lt;&gt;""),ROWS(K$2:K20))),"")</f>
        <v/>
      </c>
    </row>
    <row r="21" spans="1:11">
      <c r="A21" s="310">
        <v>4000721</v>
      </c>
      <c r="B21" s="310" t="s">
        <v>155</v>
      </c>
      <c r="C21" s="310" t="s">
        <v>127</v>
      </c>
      <c r="D21" s="314" t="s">
        <v>128</v>
      </c>
      <c r="E21" s="313">
        <v>100</v>
      </c>
      <c r="F21" s="32">
        <v>1</v>
      </c>
      <c r="G21" s="1" t="s">
        <v>129</v>
      </c>
      <c r="H21" s="24">
        <v>4.7</v>
      </c>
      <c r="I21" s="1" t="s">
        <v>131</v>
      </c>
      <c r="J21" s="1" t="s">
        <v>156</v>
      </c>
    </row>
    <row r="22" spans="1:11">
      <c r="A22" s="310">
        <v>4000723</v>
      </c>
      <c r="B22" s="310" t="s">
        <v>157</v>
      </c>
      <c r="C22" s="310" t="s">
        <v>127</v>
      </c>
      <c r="D22" s="314" t="s">
        <v>128</v>
      </c>
      <c r="E22" s="313">
        <v>100</v>
      </c>
      <c r="F22" s="32">
        <v>1</v>
      </c>
      <c r="G22" s="1" t="s">
        <v>133</v>
      </c>
      <c r="H22" s="24">
        <v>4.37</v>
      </c>
      <c r="I22" s="1" t="s">
        <v>131</v>
      </c>
      <c r="J22" s="1" t="s">
        <v>158</v>
      </c>
    </row>
    <row r="23" spans="1:11" s="300" customFormat="1">
      <c r="A23" s="320">
        <v>4000508</v>
      </c>
      <c r="B23" s="320" t="s">
        <v>159</v>
      </c>
      <c r="C23" s="320"/>
      <c r="D23" s="321"/>
      <c r="E23" s="322">
        <v>100</v>
      </c>
      <c r="F23" s="323">
        <v>0</v>
      </c>
      <c r="G23" s="302" t="s">
        <v>160</v>
      </c>
      <c r="H23" s="324">
        <v>4.2699999999999996</v>
      </c>
      <c r="I23" s="302"/>
      <c r="J23" s="302" t="str">
        <f t="shared" si="0"/>
        <v/>
      </c>
      <c r="K23" s="300" t="str" cm="1">
        <f t="array" ref="K23">IFERROR(INDEX($J$2:$J$23,_xlfn.AGGREGATE(15,6,(ROW($J$2:$J$23)-ROW($J$2)+1)/($J$2:$J$23&lt;&gt;""),ROWS(K$2:K23))),"")</f>
        <v/>
      </c>
    </row>
    <row r="24" spans="1:11">
      <c r="A24" s="310">
        <v>4000051</v>
      </c>
      <c r="B24" s="310" t="s">
        <v>161</v>
      </c>
      <c r="C24" s="310"/>
      <c r="D24" s="312" t="s">
        <v>128</v>
      </c>
      <c r="E24" s="313">
        <v>20</v>
      </c>
      <c r="F24" s="32">
        <v>1</v>
      </c>
      <c r="G24" s="1" t="s">
        <v>129</v>
      </c>
      <c r="I24" s="1" t="s">
        <v>162</v>
      </c>
      <c r="J24" s="1" t="str">
        <f>IF(F24=1,_xlfn.CONCAT(I24," ",G24),"")</f>
        <v>Rail connector 44-X</v>
      </c>
      <c r="K24" t="str" cm="1">
        <f t="array" ref="K24">IFERROR(INDEX($J$24:$J$28,_xlfn.AGGREGATE(15,6,(ROW($J$24:$J$28)-ROW($J$24)+1)/($J$24:$J$28&lt;&gt;""),ROWS(K24:K$24))),"")</f>
        <v>Rail connector 44-X</v>
      </c>
    </row>
    <row r="25" spans="1:11">
      <c r="A25" s="310">
        <v>4000052</v>
      </c>
      <c r="B25" s="310" t="s">
        <v>163</v>
      </c>
      <c r="C25" s="310"/>
      <c r="D25" s="312" t="s">
        <v>128</v>
      </c>
      <c r="E25" s="313">
        <v>20</v>
      </c>
      <c r="F25" s="32">
        <v>0</v>
      </c>
      <c r="G25" s="1" t="s">
        <v>129</v>
      </c>
      <c r="J25" s="1" t="str">
        <f t="shared" ref="J25:J34" si="2">IF(F25=1,_xlfn.CONCAT(I25," ",G25),"")</f>
        <v/>
      </c>
      <c r="K25" t="str" cm="1">
        <f t="array" ref="K25">IFERROR(INDEX($J$24:$J$28,_xlfn.AGGREGATE(15,6,(ROW($J$24:$J$28)-ROW($J$24)+1)/($J$24:$J$28&lt;&gt;""),ROWS(K$24:K25))),"")</f>
        <v>Rail connector 48-X</v>
      </c>
    </row>
    <row r="26" spans="1:11">
      <c r="A26" s="310">
        <v>4000385</v>
      </c>
      <c r="B26" s="310" t="s">
        <v>164</v>
      </c>
      <c r="C26" s="310"/>
      <c r="D26" s="314"/>
      <c r="E26" s="313">
        <v>10</v>
      </c>
      <c r="F26" s="32">
        <v>1</v>
      </c>
      <c r="G26" s="1" t="s">
        <v>133</v>
      </c>
      <c r="I26" s="1" t="s">
        <v>162</v>
      </c>
      <c r="J26" s="1" t="str">
        <f t="shared" si="2"/>
        <v>Rail connector 48-X</v>
      </c>
      <c r="K26" t="str" cm="1">
        <f t="array" ref="K26">IFERROR(INDEX($J$24:$J$28,_xlfn.AGGREGATE(15,6,(ROW($J$24:$J$28)-ROW($J$24)+1)/($J$24:$J$28&lt;&gt;""),ROWS(K$24:K26))),"")</f>
        <v/>
      </c>
    </row>
    <row r="27" spans="1:11">
      <c r="A27" s="310">
        <v>4000386</v>
      </c>
      <c r="B27" s="310" t="s">
        <v>165</v>
      </c>
      <c r="C27" s="310"/>
      <c r="D27" s="314"/>
      <c r="E27" s="313">
        <v>10</v>
      </c>
      <c r="F27" s="32">
        <v>0</v>
      </c>
      <c r="G27" s="1" t="s">
        <v>133</v>
      </c>
      <c r="J27" s="1" t="str">
        <f t="shared" si="2"/>
        <v/>
      </c>
      <c r="K27" t="str" cm="1">
        <f t="array" ref="K27">IFERROR(INDEX($J$24:$J$28,_xlfn.AGGREGATE(15,6,(ROW($J$24:$J$28)-ROW($J$24)+1)/($J$24:$J$28&lt;&gt;""),ROWS(K$24:K27))),"")</f>
        <v/>
      </c>
    </row>
    <row r="28" spans="1:11">
      <c r="A28" s="310">
        <v>4001196</v>
      </c>
      <c r="B28" s="310" t="s">
        <v>166</v>
      </c>
      <c r="C28" s="310"/>
      <c r="D28" s="314"/>
      <c r="E28" s="313">
        <v>10</v>
      </c>
      <c r="F28" s="32">
        <v>0</v>
      </c>
      <c r="G28" s="1" t="s">
        <v>167</v>
      </c>
      <c r="J28" s="1" t="str">
        <f t="shared" si="2"/>
        <v/>
      </c>
      <c r="K28" t="str" cm="1">
        <f t="array" ref="K28">IFERROR(INDEX($J$24:$J$28,_xlfn.AGGREGATE(15,6,(ROW($J$24:$J$28)-ROW($J$24)+1)/($J$24:$J$28&lt;&gt;""),ROWS(K$24:K28))),"")</f>
        <v/>
      </c>
    </row>
    <row r="29" spans="1:11" s="360" customFormat="1">
      <c r="A29" s="356">
        <v>4000067</v>
      </c>
      <c r="B29" s="356" t="s">
        <v>168</v>
      </c>
      <c r="C29" s="356"/>
      <c r="D29" s="357"/>
      <c r="E29" s="358">
        <v>100</v>
      </c>
      <c r="F29" s="359">
        <v>0</v>
      </c>
      <c r="G29" s="355"/>
      <c r="H29" s="355"/>
      <c r="I29" s="355" t="s">
        <v>169</v>
      </c>
      <c r="J29" s="355" t="str">
        <f>IF(F29=1,_xlfn.CONCAT(I29," ",G29),"")</f>
        <v/>
      </c>
      <c r="K29" s="360" t="str" cm="1">
        <f t="array" ref="K29">IFERROR(INDEX($J$29:$J$34,_xlfn.AGGREGATE(15,6,(ROW($J$29:$J$34)-ROW($J$29)+1)/($J$29:$J$34&lt;&gt;""),ROWS(K$29:K29))),"")</f>
        <v>End Cap 48-X</v>
      </c>
    </row>
    <row r="30" spans="1:11">
      <c r="A30" s="310">
        <v>4000433</v>
      </c>
      <c r="B30" s="310" t="s">
        <v>170</v>
      </c>
      <c r="C30" s="310"/>
      <c r="D30" s="314"/>
      <c r="E30" s="313">
        <v>100</v>
      </c>
      <c r="F30" s="32">
        <v>0</v>
      </c>
      <c r="J30" s="1" t="str">
        <f t="shared" si="2"/>
        <v/>
      </c>
      <c r="K30" t="str" cm="1">
        <f t="array" ref="K30">IFERROR(INDEX($J$29:$J$34,_xlfn.AGGREGATE(15,6,(ROW($J$29:$J$34)-ROW($J$29)+1)/($J$29:$J$34&lt;&gt;""),ROWS(K$29:K30))),"")</f>
        <v>- 44-X</v>
      </c>
    </row>
    <row r="31" spans="1:11">
      <c r="A31" s="310">
        <v>4000431</v>
      </c>
      <c r="B31" s="310" t="s">
        <v>171</v>
      </c>
      <c r="C31" s="310"/>
      <c r="D31" s="312" t="s">
        <v>128</v>
      </c>
      <c r="E31" s="313">
        <v>100</v>
      </c>
      <c r="F31" s="32">
        <v>1</v>
      </c>
      <c r="G31" s="1" t="s">
        <v>133</v>
      </c>
      <c r="I31" s="1" t="s">
        <v>169</v>
      </c>
      <c r="J31" s="1" t="str">
        <f t="shared" si="2"/>
        <v>End Cap 48-X</v>
      </c>
      <c r="K31" t="str" cm="1">
        <f t="array" ref="K31">IFERROR(INDEX($J$29:$J$34,_xlfn.AGGREGATE(15,6,(ROW($J$29:$J$34)-ROW($J$29)+1)/($J$29:$J$34&lt;&gt;""),ROWS(K$29:K31))),"")</f>
        <v/>
      </c>
    </row>
    <row r="32" spans="1:11">
      <c r="A32" s="310">
        <v>4001221</v>
      </c>
      <c r="B32" s="310" t="s">
        <v>172</v>
      </c>
      <c r="C32" s="310"/>
      <c r="D32" s="314"/>
      <c r="E32" s="313">
        <v>100</v>
      </c>
      <c r="F32" s="32">
        <v>0</v>
      </c>
      <c r="G32" s="1" t="s">
        <v>167</v>
      </c>
      <c r="J32" s="1" t="str">
        <f t="shared" si="2"/>
        <v/>
      </c>
      <c r="K32" t="str" cm="1">
        <f t="array" ref="K32">IFERROR(INDEX($J$29:$J$34,_xlfn.AGGREGATE(15,6,(ROW($J$29:$J$34)-ROW($J$29)+1)/($J$29:$J$34&lt;&gt;""),ROWS(K$29:K32))),"")</f>
        <v/>
      </c>
    </row>
    <row r="33" spans="1:11">
      <c r="A33" s="310">
        <v>4000583</v>
      </c>
      <c r="B33" s="310" t="s">
        <v>173</v>
      </c>
      <c r="C33" s="310"/>
      <c r="D33" s="314"/>
      <c r="E33" s="313">
        <v>280</v>
      </c>
      <c r="F33" s="32">
        <v>0</v>
      </c>
      <c r="G33" s="1" t="s">
        <v>133</v>
      </c>
      <c r="J33" s="1" t="str">
        <f t="shared" si="2"/>
        <v/>
      </c>
      <c r="K33" t="str" cm="1">
        <f t="array" ref="K33">IFERROR(INDEX($J$29:$J$34,_xlfn.AGGREGATE(15,6,(ROW($J$29:$J$34)-ROW($J$29)+1)/($J$29:$J$34&lt;&gt;""),ROWS(K$29:K33))),"")</f>
        <v/>
      </c>
    </row>
    <row r="34" spans="1:11">
      <c r="A34" s="310" t="s">
        <v>92</v>
      </c>
      <c r="B34" s="310" t="s">
        <v>92</v>
      </c>
      <c r="C34" s="310"/>
      <c r="D34" s="314"/>
      <c r="E34" s="313"/>
      <c r="F34" s="32">
        <v>1</v>
      </c>
      <c r="G34" s="1" t="s">
        <v>129</v>
      </c>
      <c r="I34" s="1" t="s">
        <v>92</v>
      </c>
      <c r="J34" s="1" t="str">
        <f t="shared" si="2"/>
        <v>- 44-X</v>
      </c>
      <c r="K34" t="str" cm="1">
        <f t="array" ref="K34">IFERROR(INDEX($J$29:$J$34,_xlfn.AGGREGATE(15,6,(ROW($J$29:$J$34)-ROW($J$29)+1)/($J$29:$J$34&lt;&gt;""),ROWS(K$29:K34))),"")</f>
        <v/>
      </c>
    </row>
    <row r="35" spans="1:11" s="360" customFormat="1">
      <c r="A35" s="356" t="s">
        <v>92</v>
      </c>
      <c r="B35" s="356" t="s">
        <v>92</v>
      </c>
      <c r="C35" s="356"/>
      <c r="D35" s="357"/>
      <c r="E35" s="358"/>
      <c r="F35" s="359">
        <v>1</v>
      </c>
      <c r="G35" s="355"/>
      <c r="H35" s="355"/>
      <c r="I35" s="355" t="s">
        <v>92</v>
      </c>
      <c r="J35" s="355" t="str">
        <f>IF(F35=1,_xlfn.CONCAT(,G35,H35,I35),"")</f>
        <v>-</v>
      </c>
      <c r="K35" s="360" t="str" cm="1">
        <f t="array" ref="K35">IFERROR(INDEX($J$35:$J$50,_xlfn.AGGREGATE(15,6,(ROW($J$35:$J$50)-ROW($J$35)+1)/($J$35:$J$50&lt;&gt;""),ROWS(K$35:K35))),"")</f>
        <v>-</v>
      </c>
    </row>
    <row r="36" spans="1:11">
      <c r="A36" s="310">
        <v>4000367</v>
      </c>
      <c r="B36" s="310" t="s">
        <v>174</v>
      </c>
      <c r="C36" s="310"/>
      <c r="D36" s="314"/>
      <c r="E36" s="313">
        <v>20</v>
      </c>
      <c r="F36" s="32">
        <v>0</v>
      </c>
      <c r="G36" s="37"/>
      <c r="H36" s="37"/>
      <c r="I36" s="37"/>
      <c r="J36" s="1" t="str">
        <f t="shared" ref="J36:J50" si="3">IF(F36=1,_xlfn.CONCAT(,G36,H36,I36),"")</f>
        <v/>
      </c>
      <c r="K36" t="str" cm="1">
        <f t="array" ref="K36">IFERROR(INDEX($J$35:$J$50,_xlfn.AGGREGATE(15,6,(ROW($J$35:$J$50)-ROW($J$35)+1)/($J$35:$J$50&lt;&gt;""),ROWS(K$35:K36))),"")</f>
        <v>Tile Hook 3S</v>
      </c>
    </row>
    <row r="37" spans="1:11">
      <c r="A37" s="310">
        <v>4000366</v>
      </c>
      <c r="B37" s="310" t="s">
        <v>175</v>
      </c>
      <c r="C37" s="310"/>
      <c r="D37" s="314"/>
      <c r="E37" s="313">
        <v>20</v>
      </c>
      <c r="F37" s="32">
        <v>0</v>
      </c>
      <c r="G37" s="37"/>
      <c r="H37" s="37"/>
      <c r="I37" s="37"/>
      <c r="J37" s="1" t="str">
        <f t="shared" si="3"/>
        <v/>
      </c>
      <c r="K37" t="str" cm="1">
        <f t="array" ref="K37">IFERROR(INDEX($J$35:$J$50,_xlfn.AGGREGATE(15,6,(ROW($J$35:$J$50)-ROW($J$35)+1)/($J$35:$J$50&lt;&gt;""),ROWS(K$35:K37))),"")</f>
        <v>Power Clamp Mini</v>
      </c>
    </row>
    <row r="38" spans="1:11">
      <c r="A38" s="310">
        <v>4000679</v>
      </c>
      <c r="B38" s="310" t="s">
        <v>176</v>
      </c>
      <c r="C38" s="310"/>
      <c r="D38" s="314"/>
      <c r="E38" s="313">
        <v>20</v>
      </c>
      <c r="F38" s="32">
        <v>0</v>
      </c>
      <c r="G38" s="37"/>
      <c r="H38" s="37"/>
      <c r="I38" s="37"/>
      <c r="J38" s="1" t="str">
        <f t="shared" si="3"/>
        <v/>
      </c>
      <c r="K38" t="str" cm="1">
        <f t="array" ref="K38">IFERROR(INDEX($J$35:$J$50,_xlfn.AGGREGATE(15,6,(ROW($J$35:$J$50)-ROW($J$35)+1)/($J$35:$J$50&lt;&gt;""),ROWS(K$35:K38))),"")</f>
        <v>Power Clamp Std</v>
      </c>
    </row>
    <row r="39" spans="1:11">
      <c r="A39" s="310">
        <v>4001294</v>
      </c>
      <c r="B39" s="310" t="s">
        <v>177</v>
      </c>
      <c r="C39" s="310"/>
      <c r="D39" s="314"/>
      <c r="E39" s="313">
        <v>20</v>
      </c>
      <c r="F39" s="32">
        <v>1</v>
      </c>
      <c r="G39" s="37"/>
      <c r="H39" s="37"/>
      <c r="I39" s="37" t="s">
        <v>178</v>
      </c>
      <c r="J39" s="1" t="str">
        <f t="shared" si="3"/>
        <v>Tile Hook 3S</v>
      </c>
      <c r="K39" t="str" cm="1">
        <f t="array" ref="K39">IFERROR(INDEX($J$35:$J$50,_xlfn.AGGREGATE(15,6,(ROW($J$35:$J$50)-ROW($J$35)+1)/($J$35:$J$50&lt;&gt;""),ROWS(K$35:K39))),"")</f>
        <v>Solar Fastener 85 mm</v>
      </c>
    </row>
    <row r="40" spans="1:11">
      <c r="A40" s="310">
        <v>4000630</v>
      </c>
      <c r="B40" s="310" t="s">
        <v>179</v>
      </c>
      <c r="C40" s="310"/>
      <c r="D40" s="314"/>
      <c r="E40" s="313">
        <v>20</v>
      </c>
      <c r="F40" s="32">
        <v>0</v>
      </c>
      <c r="G40" s="37"/>
      <c r="H40" s="37"/>
      <c r="J40" s="1" t="str">
        <f t="shared" si="3"/>
        <v/>
      </c>
      <c r="K40" t="str" cm="1">
        <f t="array" ref="K40">IFERROR(INDEX($J$35:$J$50,_xlfn.AGGREGATE(15,6,(ROW($J$35:$J$50)-ROW($J$35)+1)/($J$35:$J$50&lt;&gt;""),ROWS(K$35:K40))),"")</f>
        <v>Solar Fastener 155 mm</v>
      </c>
    </row>
    <row r="41" spans="1:11">
      <c r="A41" s="310">
        <v>4000631</v>
      </c>
      <c r="B41" s="310" t="s">
        <v>180</v>
      </c>
      <c r="C41" s="310"/>
      <c r="D41" s="314"/>
      <c r="E41" s="313">
        <v>20</v>
      </c>
      <c r="F41" s="32">
        <v>0</v>
      </c>
      <c r="G41" s="37"/>
      <c r="H41" s="37"/>
      <c r="I41" s="37"/>
      <c r="J41" s="1" t="str">
        <f t="shared" si="3"/>
        <v/>
      </c>
      <c r="K41" t="str" cm="1">
        <f t="array" ref="K41">IFERROR(INDEX($J$35:$J$50,_xlfn.AGGREGATE(15,6,(ROW($J$35:$J$50)-ROW($J$35)+1)/($J$35:$J$50&lt;&gt;""),ROWS(K$35:K41))),"")</f>
        <v>OMG PowerGrip Plus</v>
      </c>
    </row>
    <row r="42" spans="1:11">
      <c r="A42" s="310">
        <v>4000080</v>
      </c>
      <c r="B42" s="310" t="s">
        <v>181</v>
      </c>
      <c r="C42" s="310"/>
      <c r="D42" s="314" t="s">
        <v>128</v>
      </c>
      <c r="E42" s="313">
        <v>20</v>
      </c>
      <c r="F42" s="32">
        <v>0</v>
      </c>
      <c r="G42" s="37"/>
      <c r="H42" s="37"/>
      <c r="I42" s="37" t="s">
        <v>182</v>
      </c>
      <c r="J42" s="1" t="str">
        <f t="shared" si="3"/>
        <v/>
      </c>
      <c r="K42" t="str" cm="1">
        <f t="array" ref="K42">IFERROR(INDEX($J$35:$J$50,_xlfn.AGGREGATE(15,6,(ROW($J$35:$J$50)-ROW($J$35)+1)/($J$35:$J$50&lt;&gt;""),ROWS(K$35:K42))),"")</f>
        <v/>
      </c>
    </row>
    <row r="43" spans="1:11">
      <c r="A43" s="310">
        <v>4000016</v>
      </c>
      <c r="B43" s="310" t="s">
        <v>183</v>
      </c>
      <c r="C43" s="310"/>
      <c r="D43" s="314"/>
      <c r="E43" s="313">
        <v>50</v>
      </c>
      <c r="F43" s="32">
        <v>1</v>
      </c>
      <c r="G43" s="37"/>
      <c r="H43" s="37"/>
      <c r="I43" s="37" t="s">
        <v>184</v>
      </c>
      <c r="J43" s="1" t="str">
        <f t="shared" si="3"/>
        <v>Power Clamp Mini</v>
      </c>
      <c r="K43" t="str" cm="1">
        <f t="array" ref="K43">IFERROR(INDEX($J$35:$J$50,_xlfn.AGGREGATE(15,6,(ROW($J$35:$J$50)-ROW($J$35)+1)/($J$35:$J$50&lt;&gt;""),ROWS(K$35:K43))),"")</f>
        <v/>
      </c>
    </row>
    <row r="44" spans="1:11">
      <c r="A44" s="310">
        <v>4000017</v>
      </c>
      <c r="B44" s="310" t="s">
        <v>185</v>
      </c>
      <c r="C44" s="310"/>
      <c r="D44" s="314"/>
      <c r="E44" s="313">
        <v>50</v>
      </c>
      <c r="F44" s="32">
        <v>1</v>
      </c>
      <c r="G44" s="37"/>
      <c r="H44" s="37"/>
      <c r="I44" s="37" t="s">
        <v>186</v>
      </c>
      <c r="J44" s="1" t="str">
        <f t="shared" si="3"/>
        <v>Power Clamp Std</v>
      </c>
      <c r="K44" t="str" cm="1">
        <f t="array" ref="K44">IFERROR(INDEX($J$35:$J$50,_xlfn.AGGREGATE(15,6,(ROW($J$35:$J$50)-ROW($J$35)+1)/($J$35:$J$50&lt;&gt;""),ROWS(K$35:K44))),"")</f>
        <v/>
      </c>
    </row>
    <row r="45" spans="1:11">
      <c r="A45" s="310">
        <v>4000149</v>
      </c>
      <c r="B45" s="310" t="s">
        <v>187</v>
      </c>
      <c r="C45" s="310"/>
      <c r="D45" s="314"/>
      <c r="E45" s="313">
        <v>20</v>
      </c>
      <c r="F45" s="32">
        <v>1</v>
      </c>
      <c r="G45" s="37"/>
      <c r="H45" s="37"/>
      <c r="I45" s="37" t="s">
        <v>188</v>
      </c>
      <c r="J45" s="1" t="str">
        <f t="shared" si="3"/>
        <v>Solar Fastener 85 mm</v>
      </c>
      <c r="K45" t="str" cm="1">
        <f t="array" ref="K45">IFERROR(INDEX($J$35:$J$50,_xlfn.AGGREGATE(15,6,(ROW($J$35:$J$50)-ROW($J$35)+1)/($J$35:$J$50&lt;&gt;""),ROWS(K$35:K45))),"")</f>
        <v/>
      </c>
    </row>
    <row r="46" spans="1:11">
      <c r="A46" s="310">
        <v>4000167</v>
      </c>
      <c r="B46" s="310" t="s">
        <v>189</v>
      </c>
      <c r="C46" s="310"/>
      <c r="D46" s="314"/>
      <c r="E46" s="313">
        <v>20</v>
      </c>
      <c r="F46" s="32">
        <v>1</v>
      </c>
      <c r="G46" s="37"/>
      <c r="H46" s="37"/>
      <c r="I46" s="37" t="s">
        <v>190</v>
      </c>
      <c r="J46" s="1" t="str">
        <f t="shared" si="3"/>
        <v>Solar Fastener 155 mm</v>
      </c>
      <c r="K46" t="str" cm="1">
        <f t="array" ref="K46">IFERROR(INDEX($J$35:$J$50,_xlfn.AGGREGATE(15,6,(ROW($J$35:$J$50)-ROW($J$35)+1)/($J$35:$J$50&lt;&gt;""),ROWS(K$35:K46))),"")</f>
        <v/>
      </c>
    </row>
    <row r="47" spans="1:11">
      <c r="A47" s="310">
        <v>4000353</v>
      </c>
      <c r="B47" s="310" t="s">
        <v>191</v>
      </c>
      <c r="C47" s="310"/>
      <c r="D47" s="314"/>
      <c r="E47" s="313">
        <v>20</v>
      </c>
      <c r="F47" s="32">
        <v>0</v>
      </c>
      <c r="G47" s="37"/>
      <c r="H47" s="37"/>
      <c r="I47" s="37" t="s">
        <v>192</v>
      </c>
      <c r="J47" s="1" t="str">
        <f t="shared" si="3"/>
        <v/>
      </c>
      <c r="K47" t="str" cm="1">
        <f t="array" ref="K47">IFERROR(INDEX($J$35:$J$50,_xlfn.AGGREGATE(15,6,(ROW($J$35:$J$50)-ROW($J$35)+1)/($J$35:$J$50&lt;&gt;""),ROWS(K$35:K47))),"")</f>
        <v/>
      </c>
    </row>
    <row r="48" spans="1:11">
      <c r="A48" s="310">
        <v>4001442</v>
      </c>
      <c r="B48" s="310" t="s">
        <v>193</v>
      </c>
      <c r="C48" s="310"/>
      <c r="D48" s="314"/>
      <c r="E48" s="313" t="s">
        <v>194</v>
      </c>
      <c r="F48" s="32">
        <v>0</v>
      </c>
      <c r="G48" s="37"/>
      <c r="H48" s="37"/>
      <c r="I48" s="37" t="s">
        <v>195</v>
      </c>
      <c r="J48" s="1" t="str">
        <f t="shared" si="3"/>
        <v/>
      </c>
      <c r="K48" t="str" cm="1">
        <f t="array" ref="K48">IFERROR(INDEX($J$35:$J$50,_xlfn.AGGREGATE(15,6,(ROW($J$35:$J$50)-ROW($J$35)+1)/($J$35:$J$50&lt;&gt;""),ROWS(K$35:K48))),"")</f>
        <v/>
      </c>
    </row>
    <row r="49" spans="1:11">
      <c r="A49" s="310">
        <v>4000335</v>
      </c>
      <c r="B49" s="310" t="s">
        <v>196</v>
      </c>
      <c r="C49" s="310"/>
      <c r="D49" s="314"/>
      <c r="E49" s="313" t="s">
        <v>194</v>
      </c>
      <c r="F49" s="32">
        <v>1</v>
      </c>
      <c r="G49" s="37"/>
      <c r="H49" s="37"/>
      <c r="I49" s="37" t="s">
        <v>197</v>
      </c>
      <c r="J49" s="1" t="str">
        <f t="shared" si="3"/>
        <v>OMG PowerGrip Plus</v>
      </c>
      <c r="K49" t="str" cm="1">
        <f t="array" ref="K49">IFERROR(INDEX($J$35:$J$50,_xlfn.AGGREGATE(15,6,(ROW($J$35:$J$50)-ROW($J$35)+1)/($J$35:$J$50&lt;&gt;""),ROWS(K$35:K49))),"")</f>
        <v/>
      </c>
    </row>
    <row r="50" spans="1:11" s="300" customFormat="1">
      <c r="A50" s="320">
        <v>4000647</v>
      </c>
      <c r="B50" s="320" t="s">
        <v>198</v>
      </c>
      <c r="C50" s="320"/>
      <c r="D50" s="321"/>
      <c r="E50" s="322" t="s">
        <v>194</v>
      </c>
      <c r="F50" s="323">
        <v>0</v>
      </c>
      <c r="G50" s="301"/>
      <c r="H50" s="301"/>
      <c r="I50" s="301" t="s">
        <v>199</v>
      </c>
      <c r="J50" s="302" t="str">
        <f t="shared" si="3"/>
        <v/>
      </c>
      <c r="K50" s="300" t="str" cm="1">
        <f t="array" ref="K50">IFERROR(INDEX($J$35:$J$50,_xlfn.AGGREGATE(15,6,(ROW($J$35:$J$50)-ROW($J$35)+1)/($J$35:$J$50&lt;&gt;""),ROWS(K$35:K50))),"")</f>
        <v/>
      </c>
    </row>
    <row r="51" spans="1:11">
      <c r="A51" s="310" t="s">
        <v>200</v>
      </c>
      <c r="B51" s="310" t="s">
        <v>201</v>
      </c>
      <c r="C51" s="561">
        <v>0.02</v>
      </c>
      <c r="D51" s="314" t="s">
        <v>202</v>
      </c>
      <c r="E51" s="313">
        <v>20</v>
      </c>
      <c r="F51" s="359">
        <v>0</v>
      </c>
      <c r="G51" s="177" t="s">
        <v>203</v>
      </c>
      <c r="H51" s="1" t="s">
        <v>131</v>
      </c>
      <c r="I51" s="1" t="s">
        <v>204</v>
      </c>
      <c r="J51" s="1" t="str">
        <f>IF(F51=1,_xlfn.CONCAT(H51," ",I51),"")</f>
        <v/>
      </c>
      <c r="K51" s="360" t="str" cm="1">
        <f t="array" ref="K51">IFERROR(INDEX($J$51:$J$64,_xlfn.AGGREGATE(15,6,(ROW($J$51:$J$64)-ROW($J$51)+1)/($J$51:$J$64&lt;&gt;""),ROWS(K$51:K51))),"")</f>
        <v xml:space="preserve"> K2 Cross Clamp, 30-45</v>
      </c>
    </row>
    <row r="52" spans="1:11">
      <c r="A52" s="310">
        <v>4000135</v>
      </c>
      <c r="B52" s="310" t="s">
        <v>205</v>
      </c>
      <c r="C52" s="310">
        <v>1.2999999999999999E-2</v>
      </c>
      <c r="D52" s="314"/>
      <c r="E52" s="313">
        <v>20</v>
      </c>
      <c r="F52" s="32">
        <v>1</v>
      </c>
      <c r="G52" s="177" t="s">
        <v>206</v>
      </c>
      <c r="I52" s="1" t="s">
        <v>88</v>
      </c>
      <c r="J52" s="1" t="str">
        <f>IF(F52=1,_xlfn.CONCAT(H52," ",I52),"")</f>
        <v xml:space="preserve"> K2 Cross Clamp, 30-45</v>
      </c>
      <c r="K52" t="str" cm="1">
        <f t="array" ref="K52">IFERROR(INDEX($J$51:$J$64,_xlfn.AGGREGATE(15,6,(ROW($J$51:$J$64)-ROW($J$51)+1)/($J$51:$J$64&lt;&gt;""),ROWS(K$51:K52))),"")</f>
        <v/>
      </c>
    </row>
    <row r="53" spans="1:11">
      <c r="A53" s="310" t="s">
        <v>207</v>
      </c>
      <c r="B53" s="310" t="s">
        <v>208</v>
      </c>
      <c r="C53" s="310">
        <v>0.02</v>
      </c>
      <c r="D53" s="314" t="s">
        <v>202</v>
      </c>
      <c r="E53" s="313">
        <v>20</v>
      </c>
      <c r="F53" s="32">
        <v>0</v>
      </c>
      <c r="G53" s="177" t="s">
        <v>203</v>
      </c>
      <c r="J53" s="1" t="str">
        <f t="shared" ref="J53:J64" si="4">IF(F53=1,_xlfn.CONCAT(H53," ",I53),"")</f>
        <v/>
      </c>
      <c r="K53" t="str" cm="1">
        <f t="array" ref="K53">IFERROR(INDEX($J$51:$J$64,_xlfn.AGGREGATE(15,6,(ROW($J$51:$J$64)-ROW($J$51)+1)/($J$51:$J$64&lt;&gt;""),ROWS(K$51:K53))),"")</f>
        <v/>
      </c>
    </row>
    <row r="54" spans="1:11">
      <c r="A54" s="310">
        <v>4000602</v>
      </c>
      <c r="B54" s="310" t="s">
        <v>209</v>
      </c>
      <c r="C54" s="310">
        <v>0.02</v>
      </c>
      <c r="D54" s="314"/>
      <c r="E54" s="313">
        <v>20</v>
      </c>
      <c r="F54" s="32">
        <v>0</v>
      </c>
      <c r="G54" s="177" t="s">
        <v>203</v>
      </c>
      <c r="J54" s="1" t="str">
        <f t="shared" si="4"/>
        <v/>
      </c>
      <c r="K54" t="str" cm="1">
        <f t="array" ref="K54">IFERROR(INDEX($J$51:$J$64,_xlfn.AGGREGATE(15,6,(ROW($J$51:$J$64)-ROW($J$51)+1)/($J$51:$J$64&lt;&gt;""),ROWS(K$51:K54))),"")</f>
        <v/>
      </c>
    </row>
    <row r="55" spans="1:11">
      <c r="A55" s="310">
        <v>4000094</v>
      </c>
      <c r="B55" s="310" t="s">
        <v>210</v>
      </c>
      <c r="C55" s="310">
        <v>0.02</v>
      </c>
      <c r="D55" s="314" t="s">
        <v>202</v>
      </c>
      <c r="E55" s="313">
        <v>20</v>
      </c>
      <c r="F55" s="32">
        <v>0</v>
      </c>
      <c r="G55" s="177" t="s">
        <v>211</v>
      </c>
      <c r="J55" s="1" t="str">
        <f t="shared" si="4"/>
        <v/>
      </c>
      <c r="K55" t="str" cm="1">
        <f t="array" ref="K55">IFERROR(INDEX($J$51:$J$64,_xlfn.AGGREGATE(15,6,(ROW($J$51:$J$64)-ROW($J$51)+1)/($J$51:$J$64&lt;&gt;""),ROWS(K$51:K55))),"")</f>
        <v/>
      </c>
    </row>
    <row r="56" spans="1:11">
      <c r="A56" s="310">
        <v>4000095</v>
      </c>
      <c r="B56" s="310" t="s">
        <v>212</v>
      </c>
      <c r="C56" s="310">
        <v>0.02</v>
      </c>
      <c r="D56" s="314" t="s">
        <v>202</v>
      </c>
      <c r="E56" s="313">
        <v>20</v>
      </c>
      <c r="F56" s="32">
        <v>0</v>
      </c>
      <c r="G56" s="177" t="s">
        <v>211</v>
      </c>
      <c r="J56" s="1" t="str">
        <f t="shared" si="4"/>
        <v/>
      </c>
      <c r="K56" t="str" cm="1">
        <f t="array" ref="K56">IFERROR(INDEX($J$51:$J$64,_xlfn.AGGREGATE(15,6,(ROW($J$51:$J$64)-ROW($J$51)+1)/($J$51:$J$64&lt;&gt;""),ROWS(K$51:K56))),"")</f>
        <v/>
      </c>
    </row>
    <row r="57" spans="1:11">
      <c r="A57" s="310">
        <v>4000096</v>
      </c>
      <c r="B57" s="310" t="s">
        <v>201</v>
      </c>
      <c r="C57" s="310">
        <v>0.02</v>
      </c>
      <c r="D57" s="314" t="s">
        <v>202</v>
      </c>
      <c r="E57" s="313">
        <v>20</v>
      </c>
      <c r="F57" s="32">
        <v>0</v>
      </c>
      <c r="G57" s="177" t="s">
        <v>213</v>
      </c>
      <c r="H57" s="1" t="s">
        <v>140</v>
      </c>
      <c r="I57" s="1" t="s">
        <v>204</v>
      </c>
      <c r="J57" s="1" t="str">
        <f t="shared" si="4"/>
        <v/>
      </c>
      <c r="K57" t="str" cm="1">
        <f t="array" ref="K57">IFERROR(INDEX($J$51:$J$64,_xlfn.AGGREGATE(15,6,(ROW($J$51:$J$64)-ROW($J$51)+1)/($J$51:$J$64&lt;&gt;""),ROWS(K$51:K57))),"")</f>
        <v/>
      </c>
    </row>
    <row r="58" spans="1:11">
      <c r="A58" s="310">
        <v>4000097</v>
      </c>
      <c r="B58" s="310" t="s">
        <v>214</v>
      </c>
      <c r="C58" s="310">
        <v>0.02</v>
      </c>
      <c r="D58" s="314" t="s">
        <v>202</v>
      </c>
      <c r="E58" s="313">
        <v>20</v>
      </c>
      <c r="F58" s="32">
        <v>0</v>
      </c>
      <c r="G58" s="177" t="s">
        <v>213</v>
      </c>
      <c r="J58" s="1" t="str">
        <f t="shared" si="4"/>
        <v/>
      </c>
      <c r="K58" t="str" cm="1">
        <f t="array" ref="K58">IFERROR(INDEX($J$51:$J$64,_xlfn.AGGREGATE(15,6,(ROW($J$51:$J$64)-ROW($J$51)+1)/($J$51:$J$64&lt;&gt;""),ROWS(K$51:K58))),"")</f>
        <v/>
      </c>
    </row>
    <row r="59" spans="1:11">
      <c r="A59" s="310" t="s">
        <v>215</v>
      </c>
      <c r="B59" s="310" t="s">
        <v>216</v>
      </c>
      <c r="C59" s="310">
        <v>0.02</v>
      </c>
      <c r="D59" s="314" t="s">
        <v>202</v>
      </c>
      <c r="E59" s="313">
        <v>20</v>
      </c>
      <c r="F59" s="32">
        <v>0</v>
      </c>
      <c r="G59" s="177" t="s">
        <v>217</v>
      </c>
      <c r="J59" s="1" t="str">
        <f t="shared" si="4"/>
        <v/>
      </c>
      <c r="K59" t="str" cm="1">
        <f t="array" ref="K59">IFERROR(INDEX($J$51:$J$64,_xlfn.AGGREGATE(15,6,(ROW($J$51:$J$64)-ROW($J$51)+1)/($J$51:$J$64&lt;&gt;""),ROWS(K$51:K59))),"")</f>
        <v/>
      </c>
    </row>
    <row r="60" spans="1:11">
      <c r="A60" s="310" t="s">
        <v>218</v>
      </c>
      <c r="B60" s="310" t="s">
        <v>219</v>
      </c>
      <c r="C60" s="310">
        <v>0.02</v>
      </c>
      <c r="D60" s="314" t="s">
        <v>202</v>
      </c>
      <c r="E60" s="313">
        <v>20</v>
      </c>
      <c r="F60" s="32">
        <v>0</v>
      </c>
      <c r="G60" s="177" t="s">
        <v>217</v>
      </c>
      <c r="J60" s="1" t="str">
        <f t="shared" si="4"/>
        <v/>
      </c>
      <c r="K60" t="str" cm="1">
        <f t="array" ref="K60">IFERROR(INDEX($J$51:$J$64,_xlfn.AGGREGATE(15,6,(ROW($J$51:$J$64)-ROW($J$51)+1)/($J$51:$J$64&lt;&gt;""),ROWS(K$51:K60))),"")</f>
        <v/>
      </c>
    </row>
    <row r="61" spans="1:11">
      <c r="A61" s="310">
        <v>4000230</v>
      </c>
      <c r="B61" s="310" t="s">
        <v>220</v>
      </c>
      <c r="C61" s="310">
        <v>0.02</v>
      </c>
      <c r="D61" s="314"/>
      <c r="E61" s="313">
        <v>20</v>
      </c>
      <c r="F61" s="32">
        <v>0</v>
      </c>
      <c r="G61" s="177"/>
      <c r="H61" s="1" t="s">
        <v>131</v>
      </c>
      <c r="I61" s="1" t="s">
        <v>221</v>
      </c>
    </row>
    <row r="62" spans="1:11">
      <c r="A62" s="310">
        <v>4000274</v>
      </c>
      <c r="B62" s="310" t="s">
        <v>222</v>
      </c>
      <c r="C62" s="310"/>
      <c r="D62" s="314"/>
      <c r="E62" s="313">
        <v>20</v>
      </c>
      <c r="F62" s="32">
        <v>0</v>
      </c>
      <c r="G62" s="177"/>
      <c r="H62" s="1" t="s">
        <v>223</v>
      </c>
      <c r="I62" s="1" t="s">
        <v>204</v>
      </c>
      <c r="J62" s="1" t="str">
        <f t="shared" si="4"/>
        <v/>
      </c>
      <c r="K62" t="str" cm="1">
        <f t="array" ref="K62">IFERROR(INDEX($J$51:$J$64,_xlfn.AGGREGATE(15,6,(ROW($J$51:$J$64)-ROW($J$51)+1)/($J$51:$J$64&lt;&gt;""),ROWS(K$51:K62))),"")</f>
        <v/>
      </c>
    </row>
    <row r="63" spans="1:11">
      <c r="A63" s="310">
        <v>4000604</v>
      </c>
      <c r="B63" s="310" t="s">
        <v>224</v>
      </c>
      <c r="C63" s="310">
        <v>0.02</v>
      </c>
      <c r="D63" s="314"/>
      <c r="E63" s="313">
        <v>20</v>
      </c>
      <c r="F63" s="32">
        <v>0</v>
      </c>
      <c r="G63" s="177" t="s">
        <v>225</v>
      </c>
      <c r="J63" s="1" t="str">
        <f t="shared" si="4"/>
        <v/>
      </c>
      <c r="K63" t="str" cm="1">
        <f t="array" ref="K63">IFERROR(INDEX($J$51:$J$64,_xlfn.AGGREGATE(15,6,(ROW($J$51:$J$64)-ROW($J$51)+1)/($J$51:$J$64&lt;&gt;""),ROWS(K$51:K63))),"")</f>
        <v/>
      </c>
    </row>
    <row r="64" spans="1:11" s="300" customFormat="1">
      <c r="A64" s="320">
        <v>4000605</v>
      </c>
      <c r="B64" s="320" t="s">
        <v>226</v>
      </c>
      <c r="C64" s="320">
        <v>0.02</v>
      </c>
      <c r="D64" s="321"/>
      <c r="E64" s="322">
        <v>20</v>
      </c>
      <c r="F64" s="323">
        <v>0</v>
      </c>
      <c r="G64" s="325" t="s">
        <v>225</v>
      </c>
      <c r="H64" s="302"/>
      <c r="I64" s="302"/>
      <c r="J64" s="302" t="str">
        <f t="shared" si="4"/>
        <v/>
      </c>
      <c r="K64" s="300" t="str" cm="1">
        <f t="array" ref="K64">IFERROR(INDEX($J$51:$J$64,_xlfn.AGGREGATE(15,6,(ROW($J$51:$J$64)-ROW($J$51)+1)/($J$51:$J$64&lt;&gt;""),ROWS(K$51:K64))),"")</f>
        <v/>
      </c>
    </row>
    <row r="65" spans="1:11">
      <c r="A65" s="310">
        <v>4000429</v>
      </c>
      <c r="B65" s="310" t="s">
        <v>227</v>
      </c>
      <c r="C65" s="310">
        <v>0.05</v>
      </c>
      <c r="D65" s="314"/>
      <c r="E65" s="313">
        <v>20</v>
      </c>
      <c r="F65" s="32">
        <v>0</v>
      </c>
      <c r="G65" s="37" t="s">
        <v>228</v>
      </c>
      <c r="H65" s="1" t="s">
        <v>140</v>
      </c>
      <c r="I65" s="1" t="s">
        <v>229</v>
      </c>
      <c r="J65" s="1" t="str">
        <f>IF(F65=1,_xlfn.CONCAT(H65," ",I65),"")</f>
        <v/>
      </c>
      <c r="K65" t="str" cm="1">
        <f t="array" ref="K65">IFERROR(INDEX($J$65:$J$88,_xlfn.AGGREGATE(15,6,(ROW($J$65:$J$88)-ROW($J$65)+1)/($J$65:$J$88&lt;&gt;""),ROWS(K$65:K65))),"")</f>
        <v>Yeti Clamp 2.0, 30-50 mm</v>
      </c>
    </row>
    <row r="66" spans="1:11">
      <c r="A66" s="310">
        <v>4000090</v>
      </c>
      <c r="B66" s="310" t="s">
        <v>230</v>
      </c>
      <c r="C66" s="310">
        <v>0.05</v>
      </c>
      <c r="D66" s="314"/>
      <c r="E66" s="313">
        <v>20</v>
      </c>
      <c r="F66" s="32">
        <v>0</v>
      </c>
      <c r="G66" s="37" t="s">
        <v>228</v>
      </c>
      <c r="H66" s="1" t="s">
        <v>131</v>
      </c>
      <c r="I66" s="1" t="s">
        <v>229</v>
      </c>
      <c r="J66" s="1" t="str">
        <f>IF(F66=1,_xlfn.CONCAT(H66," ",I66),"")</f>
        <v/>
      </c>
      <c r="K66" t="str" cm="1">
        <f t="array" ref="K66">IFERROR(INDEX($J$65:$J$88,_xlfn.AGGREGATE(15,6,(ROW($J$65:$J$88)-ROW($J$65)+1)/($J$65:$J$88&lt;&gt;""),ROWS(K$65:K66))),"")</f>
        <v>K2 Cross Clamp, 30-45</v>
      </c>
    </row>
    <row r="67" spans="1:11">
      <c r="A67" s="310">
        <v>4000430</v>
      </c>
      <c r="B67" s="310" t="s">
        <v>231</v>
      </c>
      <c r="C67" s="310">
        <v>0.05</v>
      </c>
      <c r="D67" s="314"/>
      <c r="E67" s="313">
        <v>20</v>
      </c>
      <c r="F67" s="32">
        <v>0</v>
      </c>
      <c r="G67" s="37" t="s">
        <v>228</v>
      </c>
      <c r="J67" s="1" t="str">
        <f t="shared" ref="J67:J88" si="5">IF(F67=1,_xlfn.CONCAT(H67,I67),"")</f>
        <v/>
      </c>
      <c r="K67" t="str" cm="1">
        <f t="array" ref="K67">IFERROR(INDEX($J$65:$J$88,_xlfn.AGGREGATE(15,6,(ROW($J$65:$J$88)-ROW($J$65)+1)/($J$65:$J$88&lt;&gt;""),ROWS(K$65:K67))),"")</f>
        <v/>
      </c>
    </row>
    <row r="68" spans="1:11">
      <c r="A68" s="310" t="s">
        <v>232</v>
      </c>
      <c r="B68" s="310" t="s">
        <v>233</v>
      </c>
      <c r="C68" s="310">
        <v>0</v>
      </c>
      <c r="D68" s="314" t="s">
        <v>202</v>
      </c>
      <c r="E68" s="313">
        <v>50</v>
      </c>
      <c r="F68" s="32">
        <v>1</v>
      </c>
      <c r="G68" s="37" t="s">
        <v>234</v>
      </c>
      <c r="I68" s="1" t="s">
        <v>235</v>
      </c>
      <c r="J68" s="1" t="str">
        <f t="shared" si="5"/>
        <v>Yeti Clamp 2.0, 30-50 mm</v>
      </c>
      <c r="K68" t="str" cm="1">
        <f t="array" ref="K68">IFERROR(INDEX($J$65:$J$88,_xlfn.AGGREGATE(15,6,(ROW($J$65:$J$88)-ROW($J$65)+1)/($J$65:$J$88&lt;&gt;""),ROWS(K$65:K68))),"")</f>
        <v/>
      </c>
    </row>
    <row r="69" spans="1:11">
      <c r="A69" s="315">
        <v>4000098</v>
      </c>
      <c r="B69" s="310" t="s">
        <v>236</v>
      </c>
      <c r="C69" s="310">
        <v>0.05</v>
      </c>
      <c r="D69" s="314" t="s">
        <v>237</v>
      </c>
      <c r="E69" s="313">
        <v>20</v>
      </c>
      <c r="F69" s="32">
        <v>0</v>
      </c>
      <c r="G69" s="37" t="s">
        <v>228</v>
      </c>
      <c r="J69" s="1" t="str">
        <f t="shared" si="5"/>
        <v/>
      </c>
      <c r="K69" t="str" cm="1">
        <f t="array" ref="K69">IFERROR(INDEX($J$65:$J$88,_xlfn.AGGREGATE(15,6,(ROW($J$65:$J$88)-ROW($J$65)+1)/($J$65:$J$88&lt;&gt;""),ROWS(K$65:K69))),"")</f>
        <v/>
      </c>
    </row>
    <row r="70" spans="1:11">
      <c r="A70" s="315">
        <v>4000099</v>
      </c>
      <c r="B70" s="310" t="s">
        <v>238</v>
      </c>
      <c r="C70" s="310">
        <v>0.05</v>
      </c>
      <c r="D70" s="314" t="s">
        <v>237</v>
      </c>
      <c r="E70" s="313">
        <v>20</v>
      </c>
      <c r="F70" s="32">
        <v>0</v>
      </c>
      <c r="G70" s="37" t="s">
        <v>228</v>
      </c>
      <c r="J70" s="1" t="str">
        <f t="shared" si="5"/>
        <v/>
      </c>
      <c r="K70" t="str" cm="1">
        <f t="array" ref="K70">IFERROR(INDEX($J$65:$J$88,_xlfn.AGGREGATE(15,6,(ROW($J$65:$J$88)-ROW($J$65)+1)/($J$65:$J$88&lt;&gt;""),ROWS(K$65:K70))),"")</f>
        <v/>
      </c>
    </row>
    <row r="71" spans="1:11">
      <c r="A71" s="310">
        <v>4000091</v>
      </c>
      <c r="B71" s="310" t="s">
        <v>239</v>
      </c>
      <c r="C71" s="310">
        <v>0.05</v>
      </c>
      <c r="D71" s="314" t="s">
        <v>237</v>
      </c>
      <c r="E71" s="313">
        <v>20</v>
      </c>
      <c r="F71" s="32">
        <v>0</v>
      </c>
      <c r="G71" s="37" t="s">
        <v>228</v>
      </c>
      <c r="J71" s="1" t="str">
        <f t="shared" si="5"/>
        <v/>
      </c>
      <c r="K71" t="str" cm="1">
        <f t="array" ref="K71">IFERROR(INDEX($J$65:$J$88,_xlfn.AGGREGATE(15,6,(ROW($J$65:$J$88)-ROW($J$65)+1)/($J$65:$J$88&lt;&gt;""),ROWS(K$65:K71))),"")</f>
        <v/>
      </c>
    </row>
    <row r="72" spans="1:11">
      <c r="A72" s="310">
        <v>4000092</v>
      </c>
      <c r="B72" s="310" t="s">
        <v>240</v>
      </c>
      <c r="C72" s="310">
        <v>0.05</v>
      </c>
      <c r="D72" s="314" t="s">
        <v>237</v>
      </c>
      <c r="E72" s="313">
        <v>20</v>
      </c>
      <c r="F72" s="32">
        <v>0</v>
      </c>
      <c r="G72" s="37" t="s">
        <v>228</v>
      </c>
      <c r="J72" s="1" t="str">
        <f t="shared" si="5"/>
        <v/>
      </c>
      <c r="K72" t="str" cm="1">
        <f t="array" ref="K72">IFERROR(INDEX($J$65:$J$88,_xlfn.AGGREGATE(15,6,(ROW($J$65:$J$88)-ROW($J$65)+1)/($J$65:$J$88&lt;&gt;""),ROWS(K$65:K72))),"")</f>
        <v/>
      </c>
    </row>
    <row r="73" spans="1:11">
      <c r="A73" s="310">
        <v>4000135</v>
      </c>
      <c r="B73" s="310" t="s">
        <v>205</v>
      </c>
      <c r="C73" s="310">
        <v>0.04</v>
      </c>
      <c r="D73" s="314"/>
      <c r="E73" s="313">
        <v>20</v>
      </c>
      <c r="F73" s="32">
        <v>1</v>
      </c>
      <c r="G73" s="37" t="s">
        <v>228</v>
      </c>
      <c r="I73" s="1" t="s">
        <v>88</v>
      </c>
      <c r="J73" s="1" t="str">
        <f t="shared" si="5"/>
        <v>K2 Cross Clamp, 30-45</v>
      </c>
      <c r="K73" t="str" cm="1">
        <f t="array" ref="K73">IFERROR(INDEX($J$65:$J$88,_xlfn.AGGREGATE(15,6,(ROW($J$65:$J$88)-ROW($J$65)+1)/($J$65:$J$88&lt;&gt;""),ROWS(K$65:K73))),"")</f>
        <v/>
      </c>
    </row>
    <row r="74" spans="1:11">
      <c r="A74" s="310">
        <v>4005346</v>
      </c>
      <c r="B74" s="310" t="s">
        <v>241</v>
      </c>
      <c r="C74" s="310">
        <v>0.05</v>
      </c>
      <c r="D74" s="314"/>
      <c r="E74" s="313">
        <v>20</v>
      </c>
      <c r="F74" s="32">
        <v>0</v>
      </c>
      <c r="G74" s="37" t="s">
        <v>228</v>
      </c>
      <c r="H74" s="1" t="s">
        <v>242</v>
      </c>
      <c r="I74" s="1" t="s">
        <v>243</v>
      </c>
      <c r="J74" s="1" t="str">
        <f t="shared" si="5"/>
        <v/>
      </c>
      <c r="K74" t="str" cm="1">
        <f t="array" ref="K74">IFERROR(INDEX($J$65:$J$88,_xlfn.AGGREGATE(15,6,(ROW($J$65:$J$88)-ROW($J$65)+1)/($J$65:$J$88&lt;&gt;""),ROWS(K$65:K74))),"")</f>
        <v/>
      </c>
    </row>
    <row r="75" spans="1:11">
      <c r="A75" s="310">
        <v>4005268</v>
      </c>
      <c r="B75" s="310" t="s">
        <v>244</v>
      </c>
      <c r="C75" s="310">
        <v>0.05</v>
      </c>
      <c r="D75" s="314"/>
      <c r="E75" s="313">
        <v>20</v>
      </c>
      <c r="F75" s="32">
        <v>0</v>
      </c>
      <c r="G75" s="37" t="s">
        <v>228</v>
      </c>
      <c r="H75" s="1" t="s">
        <v>242</v>
      </c>
      <c r="I75" s="1" t="s">
        <v>245</v>
      </c>
      <c r="J75" s="1" t="str">
        <f t="shared" si="5"/>
        <v/>
      </c>
      <c r="K75" t="str" cm="1">
        <f t="array" ref="K75">IFERROR(INDEX($J$65:$J$88,_xlfn.AGGREGATE(15,6,(ROW($J$65:$J$88)-ROW($J$65)+1)/($J$65:$J$88&lt;&gt;""),ROWS(K$65:K75))),"")</f>
        <v/>
      </c>
    </row>
    <row r="76" spans="1:11">
      <c r="A76" s="310">
        <v>4005293</v>
      </c>
      <c r="B76" s="310" t="s">
        <v>246</v>
      </c>
      <c r="C76" s="310">
        <v>0.05</v>
      </c>
      <c r="D76" s="314"/>
      <c r="E76" s="313">
        <v>20</v>
      </c>
      <c r="F76" s="32">
        <v>0</v>
      </c>
      <c r="G76" s="37" t="s">
        <v>228</v>
      </c>
      <c r="H76" s="1" t="s">
        <v>242</v>
      </c>
      <c r="I76" s="1" t="s">
        <v>247</v>
      </c>
      <c r="J76" s="1" t="str">
        <f t="shared" si="5"/>
        <v/>
      </c>
      <c r="K76" t="str" cm="1">
        <f t="array" ref="K76">IFERROR(INDEX($J$65:$J$88,_xlfn.AGGREGATE(15,6,(ROW($J$65:$J$88)-ROW($J$65)+1)/($J$65:$J$88&lt;&gt;""),ROWS(K$65:K76))),"")</f>
        <v/>
      </c>
    </row>
    <row r="77" spans="1:11">
      <c r="A77" s="310">
        <v>4005269</v>
      </c>
      <c r="B77" s="310" t="s">
        <v>248</v>
      </c>
      <c r="C77" s="310">
        <v>0.05</v>
      </c>
      <c r="D77" s="314"/>
      <c r="E77" s="313">
        <v>20</v>
      </c>
      <c r="F77" s="32">
        <v>0</v>
      </c>
      <c r="G77" s="37" t="s">
        <v>228</v>
      </c>
      <c r="H77" s="1" t="s">
        <v>242</v>
      </c>
      <c r="I77" s="1" t="s">
        <v>249</v>
      </c>
      <c r="J77" s="1" t="str">
        <f t="shared" si="5"/>
        <v/>
      </c>
      <c r="K77" t="str" cm="1">
        <f t="array" ref="K77">IFERROR(INDEX($J$65:$J$88,_xlfn.AGGREGATE(15,6,(ROW($J$65:$J$88)-ROW($J$65)+1)/($J$65:$J$88&lt;&gt;""),ROWS(K$65:K77))),"")</f>
        <v/>
      </c>
    </row>
    <row r="78" spans="1:11">
      <c r="A78" s="310">
        <v>4005344</v>
      </c>
      <c r="B78" s="310" t="s">
        <v>250</v>
      </c>
      <c r="C78" s="310">
        <v>0.05</v>
      </c>
      <c r="D78" s="314"/>
      <c r="E78" s="313">
        <v>20</v>
      </c>
      <c r="F78" s="32">
        <v>0</v>
      </c>
      <c r="G78" s="37" t="s">
        <v>228</v>
      </c>
      <c r="H78" s="1" t="s">
        <v>242</v>
      </c>
      <c r="I78" s="1" t="s">
        <v>243</v>
      </c>
      <c r="J78" s="1" t="str">
        <f t="shared" si="5"/>
        <v/>
      </c>
      <c r="K78" t="str" cm="1">
        <f t="array" ref="K78">IFERROR(INDEX($J$65:$J$88,_xlfn.AGGREGATE(15,6,(ROW($J$65:$J$88)-ROW($J$65)+1)/($J$65:$J$88&lt;&gt;""),ROWS(K$65:K78))),"")</f>
        <v/>
      </c>
    </row>
    <row r="79" spans="1:11">
      <c r="A79" s="310">
        <v>4005169</v>
      </c>
      <c r="B79" s="310" t="s">
        <v>251</v>
      </c>
      <c r="C79" s="310">
        <v>0.05</v>
      </c>
      <c r="D79" s="314"/>
      <c r="E79" s="313">
        <v>20</v>
      </c>
      <c r="F79" s="32">
        <v>0</v>
      </c>
      <c r="G79" s="37" t="s">
        <v>228</v>
      </c>
      <c r="H79" s="1" t="s">
        <v>223</v>
      </c>
      <c r="I79" s="1" t="s">
        <v>245</v>
      </c>
      <c r="J79" s="1" t="str">
        <f t="shared" si="5"/>
        <v/>
      </c>
      <c r="K79" t="str" cm="1">
        <f t="array" ref="K79">IFERROR(INDEX($J$65:$J$88,_xlfn.AGGREGATE(15,6,(ROW($J$65:$J$88)-ROW($J$65)+1)/($J$65:$J$88&lt;&gt;""),ROWS(K$65:K79))),"")</f>
        <v/>
      </c>
    </row>
    <row r="80" spans="1:11">
      <c r="A80" s="310">
        <v>4005290</v>
      </c>
      <c r="B80" s="310" t="s">
        <v>252</v>
      </c>
      <c r="C80" s="310">
        <v>0.05</v>
      </c>
      <c r="D80" s="314"/>
      <c r="E80" s="313">
        <v>20</v>
      </c>
      <c r="F80" s="32">
        <v>0</v>
      </c>
      <c r="G80" s="37" t="s">
        <v>228</v>
      </c>
      <c r="H80" s="1" t="s">
        <v>242</v>
      </c>
      <c r="I80" s="1" t="s">
        <v>247</v>
      </c>
      <c r="J80" s="1" t="str">
        <f t="shared" si="5"/>
        <v/>
      </c>
      <c r="K80" t="str" cm="1">
        <f t="array" ref="K80">IFERROR(INDEX($J$65:$J$88,_xlfn.AGGREGATE(15,6,(ROW($J$65:$J$88)-ROW($J$65)+1)/($J$65:$J$88&lt;&gt;""),ROWS(K$65:K80))),"")</f>
        <v/>
      </c>
    </row>
    <row r="81" spans="1:11">
      <c r="A81" s="310">
        <v>4005170</v>
      </c>
      <c r="B81" s="310" t="s">
        <v>253</v>
      </c>
      <c r="C81" s="310">
        <v>0.05</v>
      </c>
      <c r="D81" s="314"/>
      <c r="E81" s="313">
        <v>20</v>
      </c>
      <c r="F81" s="32">
        <v>0</v>
      </c>
      <c r="G81" s="37" t="s">
        <v>228</v>
      </c>
      <c r="H81" s="1" t="s">
        <v>242</v>
      </c>
      <c r="I81" s="1" t="s">
        <v>249</v>
      </c>
      <c r="J81" s="1" t="str">
        <f t="shared" si="5"/>
        <v/>
      </c>
      <c r="K81" t="str" cm="1">
        <f t="array" ref="K81">IFERROR(INDEX($J$65:$J$88,_xlfn.AGGREGATE(15,6,(ROW($J$65:$J$88)-ROW($J$65)+1)/($J$65:$J$88&lt;&gt;""),ROWS(K$65:K81))),"")</f>
        <v/>
      </c>
    </row>
    <row r="82" spans="1:11">
      <c r="A82" s="310">
        <v>4005291</v>
      </c>
      <c r="B82" s="310" t="s">
        <v>254</v>
      </c>
      <c r="C82" s="310">
        <v>0.05</v>
      </c>
      <c r="D82" s="314"/>
      <c r="E82" s="313">
        <v>20</v>
      </c>
      <c r="F82" s="32">
        <v>0</v>
      </c>
      <c r="G82" s="37" t="s">
        <v>228</v>
      </c>
      <c r="H82" s="1" t="s">
        <v>242</v>
      </c>
      <c r="I82" s="1" t="s">
        <v>255</v>
      </c>
      <c r="J82" s="1" t="str">
        <f t="shared" si="5"/>
        <v/>
      </c>
      <c r="K82" t="str" cm="1">
        <f t="array" ref="K82">IFERROR(INDEX($J$65:$J$88,_xlfn.AGGREGATE(15,6,(ROW($J$65:$J$88)-ROW($J$65)+1)/($J$65:$J$88&lt;&gt;""),ROWS(K$65:K82))),"")</f>
        <v/>
      </c>
    </row>
    <row r="83" spans="1:11">
      <c r="A83" s="310">
        <v>4005295</v>
      </c>
      <c r="B83" s="310" t="s">
        <v>256</v>
      </c>
      <c r="C83" s="310">
        <v>0.05</v>
      </c>
      <c r="D83" s="314"/>
      <c r="E83" s="313">
        <v>20</v>
      </c>
      <c r="F83" s="32">
        <v>0</v>
      </c>
      <c r="G83" s="37" t="s">
        <v>228</v>
      </c>
      <c r="H83" s="1" t="s">
        <v>242</v>
      </c>
      <c r="I83" s="1" t="s">
        <v>255</v>
      </c>
      <c r="J83" s="1" t="str">
        <f t="shared" si="5"/>
        <v/>
      </c>
      <c r="K83" t="str" cm="1">
        <f t="array" ref="K83">IFERROR(INDEX($J$65:$J$88,_xlfn.AGGREGATE(15,6,(ROW($J$65:$J$88)-ROW($J$65)+1)/($J$65:$J$88&lt;&gt;""),ROWS(K$65:K83))),"")</f>
        <v/>
      </c>
    </row>
    <row r="84" spans="1:11">
      <c r="A84" s="310">
        <v>4005171</v>
      </c>
      <c r="B84" s="310" t="s">
        <v>257</v>
      </c>
      <c r="C84" s="310">
        <v>0.05</v>
      </c>
      <c r="D84" s="314"/>
      <c r="E84" s="313">
        <v>20</v>
      </c>
      <c r="F84" s="32">
        <v>0</v>
      </c>
      <c r="G84" s="37" t="s">
        <v>228</v>
      </c>
      <c r="H84" s="1" t="s">
        <v>242</v>
      </c>
      <c r="I84" s="1" t="s">
        <v>258</v>
      </c>
      <c r="J84" s="1" t="str">
        <f t="shared" si="5"/>
        <v/>
      </c>
      <c r="K84" t="str" cm="1">
        <f t="array" ref="K84">IFERROR(INDEX($J$65:$J$88,_xlfn.AGGREGATE(15,6,(ROW($J$65:$J$88)-ROW($J$65)+1)/($J$65:$J$88&lt;&gt;""),ROWS(K$65:K84))),"")</f>
        <v/>
      </c>
    </row>
    <row r="85" spans="1:11">
      <c r="A85" s="310">
        <v>4005296</v>
      </c>
      <c r="B85" s="310" t="s">
        <v>259</v>
      </c>
      <c r="C85" s="310">
        <v>0.05</v>
      </c>
      <c r="D85" s="314"/>
      <c r="E85" s="313">
        <v>20</v>
      </c>
      <c r="F85" s="32">
        <v>0</v>
      </c>
      <c r="G85" s="37" t="s">
        <v>228</v>
      </c>
      <c r="H85" s="1" t="s">
        <v>242</v>
      </c>
      <c r="I85" s="1" t="s">
        <v>260</v>
      </c>
      <c r="J85" s="1" t="str">
        <f t="shared" si="5"/>
        <v/>
      </c>
      <c r="K85" t="str" cm="1">
        <f t="array" ref="K85">IFERROR(INDEX($J$65:$J$88,_xlfn.AGGREGATE(15,6,(ROW($J$65:$J$88)-ROW($J$65)+1)/($J$65:$J$88&lt;&gt;""),ROWS(K$65:K85))),"")</f>
        <v/>
      </c>
    </row>
    <row r="86" spans="1:11">
      <c r="A86" s="310">
        <v>4005172</v>
      </c>
      <c r="B86" s="310" t="s">
        <v>261</v>
      </c>
      <c r="C86" s="310">
        <v>0.05</v>
      </c>
      <c r="D86" s="314"/>
      <c r="E86" s="313">
        <v>20</v>
      </c>
      <c r="F86" s="32">
        <v>0</v>
      </c>
      <c r="G86" s="37" t="s">
        <v>228</v>
      </c>
      <c r="H86" s="1" t="s">
        <v>242</v>
      </c>
      <c r="I86" s="1" t="s">
        <v>262</v>
      </c>
      <c r="J86" s="1" t="str">
        <f t="shared" si="5"/>
        <v/>
      </c>
      <c r="K86" t="str" cm="1">
        <f t="array" ref="K86">IFERROR(INDEX($J$65:$J$88,_xlfn.AGGREGATE(15,6,(ROW($J$65:$J$88)-ROW($J$65)+1)/($J$65:$J$88&lt;&gt;""),ROWS(K$65:K86))),"")</f>
        <v/>
      </c>
    </row>
    <row r="87" spans="1:11">
      <c r="A87" s="310">
        <v>4005271</v>
      </c>
      <c r="B87" s="310" t="s">
        <v>263</v>
      </c>
      <c r="C87" s="310">
        <v>0.05</v>
      </c>
      <c r="D87" s="314"/>
      <c r="E87" s="313">
        <v>20</v>
      </c>
      <c r="F87" s="32">
        <v>0</v>
      </c>
      <c r="G87" s="37" t="s">
        <v>228</v>
      </c>
      <c r="H87" s="1" t="s">
        <v>242</v>
      </c>
      <c r="I87" s="1" t="s">
        <v>262</v>
      </c>
      <c r="J87" s="1" t="str">
        <f t="shared" si="5"/>
        <v/>
      </c>
      <c r="K87" t="str" cm="1">
        <f t="array" ref="K87">IFERROR(INDEX($J$65:$J$88,_xlfn.AGGREGATE(15,6,(ROW($J$65:$J$88)-ROW($J$65)+1)/($J$65:$J$88&lt;&gt;""),ROWS(K$65:K87))),"")</f>
        <v/>
      </c>
    </row>
    <row r="88" spans="1:11" s="300" customFormat="1">
      <c r="A88" s="320">
        <v>4000469</v>
      </c>
      <c r="B88" s="320" t="s">
        <v>264</v>
      </c>
      <c r="C88" s="320" t="s">
        <v>92</v>
      </c>
      <c r="D88" s="321"/>
      <c r="E88" s="322">
        <v>100</v>
      </c>
      <c r="F88" s="323">
        <v>0</v>
      </c>
      <c r="G88" s="301" t="s">
        <v>265</v>
      </c>
      <c r="H88" s="302" t="s">
        <v>242</v>
      </c>
      <c r="I88" s="302"/>
      <c r="J88" s="302" t="str">
        <f t="shared" si="5"/>
        <v/>
      </c>
      <c r="K88" s="300" t="str" cm="1">
        <f t="array" ref="K88">IFERROR(INDEX($J$65:$J$88,_xlfn.AGGREGATE(15,6,(ROW($J$65:$J$88)-ROW($J$65)+1)/($J$65:$J$88&lt;&gt;""),ROWS(K$65:K88))),"")</f>
        <v/>
      </c>
    </row>
    <row r="89" spans="1:11">
      <c r="A89" s="310">
        <v>4000006</v>
      </c>
      <c r="B89" s="310" t="s">
        <v>266</v>
      </c>
      <c r="C89" s="310"/>
      <c r="D89" s="314" t="s">
        <v>267</v>
      </c>
      <c r="E89" s="313">
        <v>50</v>
      </c>
      <c r="G89" s="177" t="s">
        <v>268</v>
      </c>
    </row>
    <row r="90" spans="1:11">
      <c r="A90" s="310" t="s">
        <v>269</v>
      </c>
      <c r="B90" s="310" t="s">
        <v>270</v>
      </c>
      <c r="C90" s="310"/>
      <c r="D90" s="314" t="s">
        <v>267</v>
      </c>
      <c r="E90" s="313">
        <v>50</v>
      </c>
      <c r="G90" s="177" t="s">
        <v>271</v>
      </c>
    </row>
    <row r="91" spans="1:11">
      <c r="A91" s="310">
        <v>4000629</v>
      </c>
      <c r="B91" s="310" t="s">
        <v>272</v>
      </c>
      <c r="C91" s="310"/>
      <c r="D91" s="314" t="s">
        <v>267</v>
      </c>
      <c r="E91" s="313">
        <v>100</v>
      </c>
      <c r="G91" s="177" t="s">
        <v>273</v>
      </c>
    </row>
    <row r="92" spans="1:11">
      <c r="A92" s="310" t="s">
        <v>274</v>
      </c>
      <c r="B92" s="310" t="s">
        <v>275</v>
      </c>
      <c r="C92" s="310"/>
      <c r="D92" s="314" t="s">
        <v>267</v>
      </c>
      <c r="E92" s="313">
        <v>100</v>
      </c>
      <c r="G92" s="177" t="s">
        <v>271</v>
      </c>
    </row>
    <row r="93" spans="1:11">
      <c r="A93" s="310">
        <v>4000083</v>
      </c>
      <c r="B93" s="310" t="s">
        <v>276</v>
      </c>
      <c r="C93" s="310"/>
      <c r="D93" s="314" t="s">
        <v>267</v>
      </c>
      <c r="E93" s="313">
        <v>100</v>
      </c>
      <c r="G93" s="177" t="s">
        <v>277</v>
      </c>
    </row>
    <row r="94" spans="1:11">
      <c r="A94" s="310">
        <v>4005394</v>
      </c>
      <c r="B94" s="310" t="s">
        <v>278</v>
      </c>
      <c r="C94" s="310"/>
      <c r="D94" s="314"/>
      <c r="E94" s="313">
        <v>100</v>
      </c>
      <c r="G94" s="177" t="s">
        <v>279</v>
      </c>
    </row>
    <row r="95" spans="1:11">
      <c r="A95" s="310">
        <v>4000069</v>
      </c>
      <c r="B95" s="310" t="s">
        <v>280</v>
      </c>
      <c r="C95" s="310"/>
      <c r="D95" s="314" t="s">
        <v>128</v>
      </c>
      <c r="E95" s="313">
        <v>50</v>
      </c>
      <c r="G95" s="177" t="s">
        <v>279</v>
      </c>
    </row>
    <row r="96" spans="1:11">
      <c r="A96" s="310">
        <v>4000382</v>
      </c>
      <c r="B96" s="310" t="s">
        <v>281</v>
      </c>
      <c r="C96" s="310"/>
      <c r="D96" s="314"/>
      <c r="E96" s="313">
        <v>100</v>
      </c>
      <c r="G96" s="177" t="s">
        <v>282</v>
      </c>
    </row>
    <row r="97" spans="1:10">
      <c r="A97" s="310">
        <v>4000122</v>
      </c>
      <c r="B97" s="310" t="s">
        <v>283</v>
      </c>
      <c r="C97" s="310"/>
      <c r="D97" s="314" t="s">
        <v>128</v>
      </c>
      <c r="E97" s="313">
        <v>100</v>
      </c>
      <c r="G97" s="177" t="s">
        <v>284</v>
      </c>
    </row>
    <row r="98" spans="1:10">
      <c r="A98" s="310">
        <v>4000048</v>
      </c>
      <c r="B98" s="310" t="s">
        <v>285</v>
      </c>
      <c r="C98" s="310"/>
      <c r="D98" s="314"/>
      <c r="E98" s="313">
        <v>100</v>
      </c>
      <c r="G98" s="177" t="s">
        <v>284</v>
      </c>
    </row>
    <row r="99" spans="1:10">
      <c r="A99" s="310">
        <v>4000624</v>
      </c>
      <c r="B99" s="310" t="s">
        <v>286</v>
      </c>
      <c r="C99" s="310"/>
      <c r="D99" s="314"/>
      <c r="E99" s="313">
        <v>100</v>
      </c>
      <c r="G99" s="177" t="s">
        <v>287</v>
      </c>
    </row>
    <row r="100" spans="1:10">
      <c r="A100" s="310">
        <v>4000571</v>
      </c>
      <c r="B100" s="310" t="s">
        <v>288</v>
      </c>
      <c r="C100" s="310"/>
      <c r="D100" s="314"/>
      <c r="E100" s="313">
        <v>100</v>
      </c>
      <c r="G100" s="177" t="s">
        <v>289</v>
      </c>
    </row>
    <row r="101" spans="1:10" s="300" customFormat="1">
      <c r="A101" s="320">
        <v>4000573</v>
      </c>
      <c r="B101" s="320" t="s">
        <v>290</v>
      </c>
      <c r="C101" s="320"/>
      <c r="D101" s="321"/>
      <c r="E101" s="322">
        <v>100</v>
      </c>
      <c r="F101" s="302"/>
      <c r="G101" s="325"/>
      <c r="H101" s="302"/>
      <c r="I101" s="302"/>
      <c r="J101" s="302"/>
    </row>
    <row r="102" spans="1:10">
      <c r="A102" s="310">
        <v>4000506</v>
      </c>
      <c r="B102" s="310" t="s">
        <v>291</v>
      </c>
      <c r="C102" s="310"/>
      <c r="D102" s="314"/>
      <c r="E102" s="313">
        <v>500</v>
      </c>
      <c r="G102" s="177" t="s">
        <v>292</v>
      </c>
    </row>
    <row r="103" spans="1:10">
      <c r="A103" s="310">
        <v>4000577</v>
      </c>
      <c r="B103" s="310" t="s">
        <v>293</v>
      </c>
      <c r="C103" s="310"/>
      <c r="D103" s="314"/>
      <c r="E103" s="313">
        <v>10</v>
      </c>
      <c r="G103" s="177"/>
    </row>
    <row r="104" spans="1:10">
      <c r="A104" s="310">
        <v>4000327</v>
      </c>
      <c r="B104" s="310" t="s">
        <v>294</v>
      </c>
      <c r="C104" s="310"/>
      <c r="D104" s="314"/>
      <c r="E104" s="313">
        <v>10</v>
      </c>
      <c r="G104" s="177" t="s">
        <v>295</v>
      </c>
    </row>
    <row r="105" spans="1:10">
      <c r="A105" s="310">
        <v>4000329</v>
      </c>
      <c r="B105" s="310" t="s">
        <v>296</v>
      </c>
      <c r="C105" s="310"/>
      <c r="D105" s="314"/>
      <c r="E105" s="313">
        <v>10</v>
      </c>
      <c r="G105" s="177" t="s">
        <v>295</v>
      </c>
    </row>
    <row r="106" spans="1:10">
      <c r="A106" s="310"/>
      <c r="B106" s="310"/>
      <c r="C106" s="310"/>
      <c r="D106" s="314"/>
      <c r="E106" s="313"/>
      <c r="G106" s="177"/>
    </row>
    <row r="107" spans="1:10">
      <c r="A107" s="316"/>
      <c r="B107" s="316"/>
      <c r="C107" s="316"/>
      <c r="D107" s="317"/>
      <c r="E107" s="318"/>
    </row>
    <row r="108" spans="1:10">
      <c r="A108" s="316"/>
      <c r="B108" s="316"/>
      <c r="C108" s="316"/>
      <c r="D108" s="317"/>
      <c r="E108" s="318"/>
    </row>
    <row r="109" spans="1:10">
      <c r="A109" s="316"/>
      <c r="B109" s="316"/>
      <c r="C109" s="316"/>
      <c r="D109" s="317"/>
      <c r="E109" s="318"/>
    </row>
    <row r="110" spans="1:10">
      <c r="A110" s="316"/>
      <c r="B110" s="316"/>
      <c r="C110" s="316"/>
      <c r="D110" s="319"/>
      <c r="E110" s="318"/>
    </row>
    <row r="111" spans="1:10">
      <c r="A111" s="316"/>
      <c r="B111" s="316"/>
      <c r="C111" s="316"/>
      <c r="D111" s="319"/>
      <c r="E111" s="318"/>
    </row>
    <row r="112" spans="1:10">
      <c r="A112" s="316"/>
      <c r="B112" s="316"/>
      <c r="C112" s="316"/>
      <c r="D112" s="319"/>
      <c r="E112" s="318"/>
    </row>
    <row r="113" spans="1:5">
      <c r="A113" s="316"/>
      <c r="B113" s="316"/>
      <c r="C113" s="316"/>
      <c r="D113" s="319"/>
      <c r="E113" s="318"/>
    </row>
  </sheetData>
  <phoneticPr fontId="14" type="noConversion"/>
  <conditionalFormatting sqref="A2:A23">
    <cfRule type="duplicateValues" dxfId="936" priority="23"/>
  </conditionalFormatting>
  <conditionalFormatting sqref="A2:A105">
    <cfRule type="duplicateValues" dxfId="935" priority="343"/>
  </conditionalFormatting>
  <conditionalFormatting sqref="A31">
    <cfRule type="duplicateValues" dxfId="934" priority="21"/>
  </conditionalFormatting>
  <conditionalFormatting sqref="A36:A38">
    <cfRule type="duplicateValues" dxfId="933" priority="19"/>
  </conditionalFormatting>
  <conditionalFormatting sqref="A39">
    <cfRule type="duplicateValues" dxfId="932" priority="18"/>
  </conditionalFormatting>
  <conditionalFormatting sqref="A40:A41">
    <cfRule type="duplicateValues" dxfId="931" priority="17"/>
  </conditionalFormatting>
  <conditionalFormatting sqref="A42">
    <cfRule type="duplicateValues" dxfId="930" priority="16"/>
  </conditionalFormatting>
  <conditionalFormatting sqref="A43:A47">
    <cfRule type="duplicateValues" dxfId="929" priority="15"/>
  </conditionalFormatting>
  <conditionalFormatting sqref="A48:A50 A106">
    <cfRule type="duplicateValues" dxfId="928" priority="1"/>
  </conditionalFormatting>
  <conditionalFormatting sqref="A51:A54 A65:A68">
    <cfRule type="duplicateValues" dxfId="927" priority="291"/>
  </conditionalFormatting>
  <conditionalFormatting sqref="A55:A62 A71:A73">
    <cfRule type="duplicateValues" dxfId="926" priority="340"/>
  </conditionalFormatting>
  <conditionalFormatting sqref="A63:A64">
    <cfRule type="duplicateValues" dxfId="925" priority="2"/>
  </conditionalFormatting>
  <conditionalFormatting sqref="A69:A70">
    <cfRule type="duplicateValues" dxfId="924" priority="9"/>
  </conditionalFormatting>
  <conditionalFormatting sqref="A74:A77">
    <cfRule type="duplicateValues" dxfId="923" priority="4"/>
  </conditionalFormatting>
  <conditionalFormatting sqref="A78:A88">
    <cfRule type="duplicateValues" dxfId="922" priority="3"/>
  </conditionalFormatting>
  <conditionalFormatting sqref="A89">
    <cfRule type="duplicateValues" dxfId="921" priority="13"/>
  </conditionalFormatting>
  <conditionalFormatting sqref="A90">
    <cfRule type="duplicateValues" dxfId="920" priority="14"/>
  </conditionalFormatting>
  <conditionalFormatting sqref="A91">
    <cfRule type="duplicateValues" dxfId="919" priority="11"/>
  </conditionalFormatting>
  <conditionalFormatting sqref="A92:A93">
    <cfRule type="duplicateValues" dxfId="918" priority="12"/>
  </conditionalFormatting>
  <conditionalFormatting sqref="A94:A96">
    <cfRule type="duplicateValues" dxfId="917" priority="10"/>
  </conditionalFormatting>
  <conditionalFormatting sqref="A97:A100">
    <cfRule type="duplicateValues" dxfId="916" priority="8"/>
  </conditionalFormatting>
  <conditionalFormatting sqref="A101">
    <cfRule type="duplicateValues" dxfId="915" priority="7"/>
  </conditionalFormatting>
  <conditionalFormatting sqref="A102:A105">
    <cfRule type="duplicateValues" dxfId="914" priority="6"/>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DABC4-4F36-4DC8-BD47-ADD5A00B216D}">
  <sheetPr>
    <tabColor rgb="FF92D050"/>
  </sheetPr>
  <dimension ref="A1:AV350"/>
  <sheetViews>
    <sheetView workbookViewId="0"/>
  </sheetViews>
  <sheetFormatPr baseColWidth="10" defaultColWidth="11.44140625" defaultRowHeight="14.4"/>
  <cols>
    <col min="1" max="1" width="4.33203125" customWidth="1"/>
    <col min="3" max="3" width="11.44140625" customWidth="1"/>
    <col min="13" max="13" width="4.33203125" customWidth="1"/>
    <col min="25" max="25" width="4.33203125" customWidth="1"/>
    <col min="37" max="37" width="4.332031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c r="A4">
        <v>4</v>
      </c>
    </row>
    <row r="5" spans="1:48" ht="15" thickBot="1">
      <c r="A5">
        <v>5</v>
      </c>
    </row>
    <row r="6" spans="1:48" ht="18.600000000000001" thickBot="1">
      <c r="A6">
        <v>6</v>
      </c>
      <c r="B6" s="649" t="s">
        <v>1112</v>
      </c>
      <c r="C6" s="650"/>
      <c r="D6" s="651"/>
      <c r="E6" s="649" t="s">
        <v>1113</v>
      </c>
      <c r="F6" s="650"/>
      <c r="G6" s="650"/>
      <c r="H6" s="650"/>
      <c r="I6" s="650"/>
      <c r="J6" s="650"/>
      <c r="K6" s="650"/>
      <c r="L6" s="651"/>
      <c r="N6" s="649" t="s">
        <v>1114</v>
      </c>
      <c r="O6" s="650"/>
      <c r="P6" s="651"/>
      <c r="Q6" s="649" t="s">
        <v>1113</v>
      </c>
      <c r="R6" s="650"/>
      <c r="S6" s="650"/>
      <c r="T6" s="650"/>
      <c r="U6" s="650"/>
      <c r="V6" s="650"/>
      <c r="W6" s="650"/>
      <c r="X6" s="651"/>
      <c r="Z6" s="649" t="s">
        <v>1115</v>
      </c>
      <c r="AA6" s="650"/>
      <c r="AB6" s="651"/>
      <c r="AC6" s="649" t="s">
        <v>1113</v>
      </c>
      <c r="AD6" s="650"/>
      <c r="AE6" s="650"/>
      <c r="AF6" s="650"/>
      <c r="AG6" s="650"/>
      <c r="AH6" s="650"/>
      <c r="AI6" s="650"/>
      <c r="AJ6" s="651"/>
      <c r="AL6" s="649" t="s">
        <v>1116</v>
      </c>
      <c r="AM6" s="650"/>
      <c r="AN6" s="651"/>
      <c r="AO6" s="649" t="s">
        <v>1113</v>
      </c>
      <c r="AP6" s="650"/>
      <c r="AQ6" s="650"/>
      <c r="AR6" s="650"/>
      <c r="AS6" s="650"/>
      <c r="AT6" s="650"/>
      <c r="AU6" s="650"/>
      <c r="AV6" s="651"/>
    </row>
    <row r="7" spans="1:48" ht="22.2" customHeight="1">
      <c r="A7">
        <v>7</v>
      </c>
      <c r="B7" s="652" t="s">
        <v>1128</v>
      </c>
      <c r="C7" s="652" t="s">
        <v>1118</v>
      </c>
      <c r="D7" s="652" t="s">
        <v>1119</v>
      </c>
      <c r="E7" s="654" t="s">
        <v>1120</v>
      </c>
      <c r="F7" s="655"/>
      <c r="G7" s="655"/>
      <c r="H7" s="655"/>
      <c r="I7" s="655"/>
      <c r="J7" s="655"/>
      <c r="K7" s="655"/>
      <c r="L7" s="656"/>
      <c r="N7" s="652" t="str">
        <f>+B7</f>
        <v>Categoría de terreno 3</v>
      </c>
      <c r="O7" s="652" t="s">
        <v>1118</v>
      </c>
      <c r="P7" s="652" t="s">
        <v>1119</v>
      </c>
      <c r="Q7" s="654" t="s">
        <v>1120</v>
      </c>
      <c r="R7" s="655"/>
      <c r="S7" s="655"/>
      <c r="T7" s="655"/>
      <c r="U7" s="655"/>
      <c r="V7" s="655"/>
      <c r="W7" s="655"/>
      <c r="X7" s="656"/>
      <c r="Z7" s="652" t="str">
        <f>+N7</f>
        <v>Categoría de terreno 3</v>
      </c>
      <c r="AA7" s="652" t="s">
        <v>1118</v>
      </c>
      <c r="AB7" s="652" t="s">
        <v>1119</v>
      </c>
      <c r="AC7" s="654" t="s">
        <v>1120</v>
      </c>
      <c r="AD7" s="655"/>
      <c r="AE7" s="655"/>
      <c r="AF7" s="655"/>
      <c r="AG7" s="655"/>
      <c r="AH7" s="655"/>
      <c r="AI7" s="655"/>
      <c r="AJ7" s="656"/>
      <c r="AL7" s="652" t="str">
        <f>+Z7</f>
        <v>Categoría de terreno 3</v>
      </c>
      <c r="AM7" s="652" t="s">
        <v>1118</v>
      </c>
      <c r="AN7" s="652" t="s">
        <v>1119</v>
      </c>
      <c r="AO7" s="654" t="s">
        <v>1120</v>
      </c>
      <c r="AP7" s="655"/>
      <c r="AQ7" s="655"/>
      <c r="AR7" s="655"/>
      <c r="AS7" s="655"/>
      <c r="AT7" s="655"/>
      <c r="AU7" s="655"/>
      <c r="AV7" s="656"/>
    </row>
    <row r="8" spans="1:48" ht="22.2" customHeight="1" thickBot="1">
      <c r="A8">
        <v>8</v>
      </c>
      <c r="B8" s="653"/>
      <c r="C8" s="653"/>
      <c r="D8" s="653"/>
      <c r="E8" s="75">
        <v>0</v>
      </c>
      <c r="F8" s="76">
        <v>500</v>
      </c>
      <c r="G8" s="76">
        <v>1000</v>
      </c>
      <c r="H8" s="76">
        <v>1500</v>
      </c>
      <c r="I8" s="76">
        <v>2000</v>
      </c>
      <c r="J8" s="76">
        <v>2500</v>
      </c>
      <c r="K8" s="76">
        <v>3000</v>
      </c>
      <c r="L8" s="77">
        <v>3500</v>
      </c>
      <c r="N8" s="653"/>
      <c r="O8" s="653"/>
      <c r="P8" s="653"/>
      <c r="Q8" s="75">
        <v>0</v>
      </c>
      <c r="R8" s="76">
        <v>500</v>
      </c>
      <c r="S8" s="76">
        <v>1000</v>
      </c>
      <c r="T8" s="76">
        <v>1500</v>
      </c>
      <c r="U8" s="76">
        <v>2000</v>
      </c>
      <c r="V8" s="76">
        <v>2500</v>
      </c>
      <c r="W8" s="76">
        <v>3000</v>
      </c>
      <c r="X8" s="77">
        <v>3500</v>
      </c>
      <c r="Z8" s="653"/>
      <c r="AA8" s="653"/>
      <c r="AB8" s="653"/>
      <c r="AC8" s="75">
        <v>0</v>
      </c>
      <c r="AD8" s="76">
        <v>500</v>
      </c>
      <c r="AE8" s="76">
        <v>1000</v>
      </c>
      <c r="AF8" s="76">
        <v>1500</v>
      </c>
      <c r="AG8" s="76">
        <v>2000</v>
      </c>
      <c r="AH8" s="76">
        <v>2500</v>
      </c>
      <c r="AI8" s="76">
        <v>3000</v>
      </c>
      <c r="AJ8" s="77">
        <v>3500</v>
      </c>
      <c r="AL8" s="653"/>
      <c r="AM8" s="653"/>
      <c r="AN8" s="653"/>
      <c r="AO8" s="75">
        <v>0</v>
      </c>
      <c r="AP8" s="76">
        <v>500</v>
      </c>
      <c r="AQ8" s="76">
        <v>1000</v>
      </c>
      <c r="AR8" s="76">
        <v>1500</v>
      </c>
      <c r="AS8" s="76">
        <v>2000</v>
      </c>
      <c r="AT8" s="76">
        <v>2500</v>
      </c>
      <c r="AU8" s="76">
        <v>3000</v>
      </c>
      <c r="AV8" s="77">
        <v>3500</v>
      </c>
    </row>
    <row r="9" spans="1:48">
      <c r="A9">
        <v>9</v>
      </c>
      <c r="B9" s="661" t="s">
        <v>1121</v>
      </c>
      <c r="C9" s="659">
        <v>100</v>
      </c>
      <c r="D9" s="78" t="s">
        <v>133</v>
      </c>
      <c r="E9" s="79">
        <v>185</v>
      </c>
      <c r="F9" s="80">
        <v>186</v>
      </c>
      <c r="G9" s="80">
        <v>187</v>
      </c>
      <c r="H9" s="80">
        <v>188</v>
      </c>
      <c r="I9" s="80">
        <v>190</v>
      </c>
      <c r="J9" s="80">
        <v>191</v>
      </c>
      <c r="K9" s="80">
        <v>192</v>
      </c>
      <c r="L9" s="81">
        <v>194</v>
      </c>
      <c r="N9" s="661" t="s">
        <v>1121</v>
      </c>
      <c r="O9" s="659">
        <v>100</v>
      </c>
      <c r="P9" s="78" t="s">
        <v>133</v>
      </c>
      <c r="Q9" s="79">
        <v>167</v>
      </c>
      <c r="R9" s="80">
        <v>167</v>
      </c>
      <c r="S9" s="80">
        <v>168</v>
      </c>
      <c r="T9" s="80">
        <v>169</v>
      </c>
      <c r="U9" s="80">
        <v>170</v>
      </c>
      <c r="V9" s="80">
        <v>171</v>
      </c>
      <c r="W9" s="80">
        <v>172</v>
      </c>
      <c r="X9" s="81">
        <v>173</v>
      </c>
      <c r="Z9" s="661" t="s">
        <v>1121</v>
      </c>
      <c r="AA9" s="659">
        <v>100</v>
      </c>
      <c r="AB9" s="78" t="s">
        <v>133</v>
      </c>
      <c r="AC9" s="79">
        <v>135</v>
      </c>
      <c r="AD9" s="80">
        <v>136</v>
      </c>
      <c r="AE9" s="80">
        <v>137</v>
      </c>
      <c r="AF9" s="80">
        <v>138</v>
      </c>
      <c r="AG9" s="80">
        <v>139</v>
      </c>
      <c r="AH9" s="80">
        <v>140</v>
      </c>
      <c r="AI9" s="80">
        <v>141</v>
      </c>
      <c r="AJ9" s="81">
        <v>142</v>
      </c>
      <c r="AL9" s="661" t="s">
        <v>1121</v>
      </c>
      <c r="AM9" s="659">
        <v>100</v>
      </c>
      <c r="AN9" s="78" t="s">
        <v>133</v>
      </c>
      <c r="AO9" s="79">
        <v>112.99999999999999</v>
      </c>
      <c r="AP9" s="80">
        <v>113</v>
      </c>
      <c r="AQ9" s="80">
        <v>113</v>
      </c>
      <c r="AR9" s="80">
        <v>113</v>
      </c>
      <c r="AS9" s="80">
        <v>113</v>
      </c>
      <c r="AT9" s="80">
        <v>113</v>
      </c>
      <c r="AU9" s="80">
        <v>113</v>
      </c>
      <c r="AV9" s="81">
        <v>113.99999999999999</v>
      </c>
    </row>
    <row r="10" spans="1:48" ht="15" thickBot="1">
      <c r="A10">
        <v>10</v>
      </c>
      <c r="B10" s="662"/>
      <c r="C10" s="660"/>
      <c r="D10" s="82" t="s">
        <v>136</v>
      </c>
      <c r="E10" s="83">
        <v>195</v>
      </c>
      <c r="F10" s="84">
        <v>196</v>
      </c>
      <c r="G10" s="84">
        <v>197</v>
      </c>
      <c r="H10" s="84">
        <v>198</v>
      </c>
      <c r="I10" s="84">
        <v>200</v>
      </c>
      <c r="J10" s="84">
        <v>201</v>
      </c>
      <c r="K10" s="84">
        <v>202</v>
      </c>
      <c r="L10" s="85">
        <v>204</v>
      </c>
      <c r="N10" s="662"/>
      <c r="O10" s="660"/>
      <c r="P10" s="82" t="s">
        <v>136</v>
      </c>
      <c r="Q10" s="83">
        <v>180</v>
      </c>
      <c r="R10" s="84">
        <v>180</v>
      </c>
      <c r="S10" s="84">
        <v>181</v>
      </c>
      <c r="T10" s="84">
        <v>182</v>
      </c>
      <c r="U10" s="84">
        <v>183</v>
      </c>
      <c r="V10" s="84">
        <v>184</v>
      </c>
      <c r="W10" s="84">
        <v>185</v>
      </c>
      <c r="X10" s="85">
        <v>186</v>
      </c>
      <c r="Z10" s="662"/>
      <c r="AA10" s="660"/>
      <c r="AB10" s="82" t="s">
        <v>136</v>
      </c>
      <c r="AC10" s="83">
        <v>130</v>
      </c>
      <c r="AD10" s="84">
        <v>130</v>
      </c>
      <c r="AE10" s="84">
        <v>130</v>
      </c>
      <c r="AF10" s="84">
        <v>130</v>
      </c>
      <c r="AG10" s="84">
        <v>130</v>
      </c>
      <c r="AH10" s="84">
        <v>130</v>
      </c>
      <c r="AI10" s="84">
        <v>130</v>
      </c>
      <c r="AJ10" s="85">
        <v>130</v>
      </c>
      <c r="AL10" s="662"/>
      <c r="AM10" s="660"/>
      <c r="AN10" s="82" t="s">
        <v>136</v>
      </c>
      <c r="AO10" s="83">
        <v>101</v>
      </c>
      <c r="AP10" s="84">
        <v>101</v>
      </c>
      <c r="AQ10" s="84">
        <v>101</v>
      </c>
      <c r="AR10" s="84">
        <v>101</v>
      </c>
      <c r="AS10" s="84">
        <v>101</v>
      </c>
      <c r="AT10" s="84">
        <v>101</v>
      </c>
      <c r="AU10" s="84">
        <v>101</v>
      </c>
      <c r="AV10" s="85">
        <v>101</v>
      </c>
    </row>
    <row r="11" spans="1:48">
      <c r="A11">
        <v>11</v>
      </c>
      <c r="B11" s="662"/>
      <c r="C11" s="657">
        <f>+C9+15</f>
        <v>115</v>
      </c>
      <c r="D11" s="86" t="str">
        <f>+D9</f>
        <v>48-X</v>
      </c>
      <c r="E11" s="87">
        <v>177</v>
      </c>
      <c r="F11" s="88">
        <v>178</v>
      </c>
      <c r="G11" s="88">
        <v>180</v>
      </c>
      <c r="H11" s="88">
        <v>181</v>
      </c>
      <c r="I11" s="88">
        <v>183</v>
      </c>
      <c r="J11" s="88">
        <v>184</v>
      </c>
      <c r="K11" s="88">
        <v>186</v>
      </c>
      <c r="L11" s="89">
        <v>188</v>
      </c>
      <c r="N11" s="662"/>
      <c r="O11" s="657">
        <f>+O9+15</f>
        <v>115</v>
      </c>
      <c r="P11" s="86" t="str">
        <f>+P9</f>
        <v>48-X</v>
      </c>
      <c r="Q11" s="87">
        <v>160</v>
      </c>
      <c r="R11" s="88">
        <v>161</v>
      </c>
      <c r="S11" s="88">
        <v>162</v>
      </c>
      <c r="T11" s="88">
        <v>163</v>
      </c>
      <c r="U11" s="88">
        <v>165</v>
      </c>
      <c r="V11" s="88">
        <v>166</v>
      </c>
      <c r="W11" s="88">
        <v>167</v>
      </c>
      <c r="X11" s="89">
        <v>169</v>
      </c>
      <c r="Z11" s="662"/>
      <c r="AA11" s="657">
        <f>+AA9+15</f>
        <v>115</v>
      </c>
      <c r="AB11" s="86" t="str">
        <f>+AB9</f>
        <v>48-X</v>
      </c>
      <c r="AC11" s="87">
        <v>128</v>
      </c>
      <c r="AD11" s="88">
        <v>129</v>
      </c>
      <c r="AE11" s="88">
        <v>130</v>
      </c>
      <c r="AF11" s="88">
        <v>132</v>
      </c>
      <c r="AG11" s="88">
        <v>133</v>
      </c>
      <c r="AH11" s="88">
        <v>135</v>
      </c>
      <c r="AI11" s="88">
        <v>136</v>
      </c>
      <c r="AJ11" s="89">
        <v>138</v>
      </c>
      <c r="AL11" s="662"/>
      <c r="AM11" s="657">
        <f>+AM9+15</f>
        <v>115</v>
      </c>
      <c r="AN11" s="86" t="str">
        <f>+AN9</f>
        <v>48-X</v>
      </c>
      <c r="AO11" s="87">
        <v>108</v>
      </c>
      <c r="AP11" s="88">
        <v>108</v>
      </c>
      <c r="AQ11" s="88">
        <v>109</v>
      </c>
      <c r="AR11" s="88">
        <v>110</v>
      </c>
      <c r="AS11" s="88">
        <v>111</v>
      </c>
      <c r="AT11" s="88">
        <v>112</v>
      </c>
      <c r="AU11" s="88">
        <v>113</v>
      </c>
      <c r="AV11" s="89">
        <v>113.99999999999999</v>
      </c>
    </row>
    <row r="12" spans="1:48" ht="15" thickBot="1">
      <c r="A12">
        <v>12</v>
      </c>
      <c r="B12" s="662"/>
      <c r="C12" s="658"/>
      <c r="D12" s="90" t="str">
        <f>+D10</f>
        <v>48-XL</v>
      </c>
      <c r="E12" s="87">
        <v>188</v>
      </c>
      <c r="F12" s="88">
        <v>189</v>
      </c>
      <c r="G12" s="88">
        <v>190</v>
      </c>
      <c r="H12" s="88">
        <v>192</v>
      </c>
      <c r="I12" s="88">
        <v>193</v>
      </c>
      <c r="J12" s="88">
        <v>195</v>
      </c>
      <c r="K12" s="88">
        <v>196</v>
      </c>
      <c r="L12" s="89">
        <v>198</v>
      </c>
      <c r="N12" s="662"/>
      <c r="O12" s="658"/>
      <c r="P12" s="90" t="str">
        <f>+P10</f>
        <v>48-XL</v>
      </c>
      <c r="Q12" s="87">
        <v>174</v>
      </c>
      <c r="R12" s="88">
        <v>175</v>
      </c>
      <c r="S12" s="88">
        <v>176</v>
      </c>
      <c r="T12" s="88">
        <v>177</v>
      </c>
      <c r="U12" s="88">
        <v>178</v>
      </c>
      <c r="V12" s="88">
        <v>179</v>
      </c>
      <c r="W12" s="88">
        <v>180</v>
      </c>
      <c r="X12" s="89">
        <v>182</v>
      </c>
      <c r="Z12" s="662"/>
      <c r="AA12" s="658"/>
      <c r="AB12" s="90" t="str">
        <f>+AB10</f>
        <v>48-XL</v>
      </c>
      <c r="AC12" s="87">
        <v>130</v>
      </c>
      <c r="AD12" s="88">
        <v>130</v>
      </c>
      <c r="AE12" s="88">
        <v>130</v>
      </c>
      <c r="AF12" s="88">
        <v>130</v>
      </c>
      <c r="AG12" s="88">
        <v>130</v>
      </c>
      <c r="AH12" s="88">
        <v>130</v>
      </c>
      <c r="AI12" s="88">
        <v>130</v>
      </c>
      <c r="AJ12" s="89">
        <v>130</v>
      </c>
      <c r="AL12" s="662"/>
      <c r="AM12" s="658"/>
      <c r="AN12" s="90" t="str">
        <f>+AN10</f>
        <v>48-XL</v>
      </c>
      <c r="AO12" s="87">
        <v>101</v>
      </c>
      <c r="AP12" s="88">
        <v>101</v>
      </c>
      <c r="AQ12" s="88">
        <v>101</v>
      </c>
      <c r="AR12" s="88">
        <v>101</v>
      </c>
      <c r="AS12" s="88">
        <v>101</v>
      </c>
      <c r="AT12" s="88">
        <v>101</v>
      </c>
      <c r="AU12" s="88">
        <v>101</v>
      </c>
      <c r="AV12" s="89">
        <v>101</v>
      </c>
    </row>
    <row r="13" spans="1:48">
      <c r="A13">
        <v>13</v>
      </c>
      <c r="B13" s="662"/>
      <c r="C13" s="659">
        <f>+C11+15</f>
        <v>130</v>
      </c>
      <c r="D13" s="78" t="s">
        <v>133</v>
      </c>
      <c r="E13" s="83">
        <v>167</v>
      </c>
      <c r="F13" s="84">
        <v>169</v>
      </c>
      <c r="G13" s="84">
        <v>171</v>
      </c>
      <c r="H13" s="84">
        <v>173</v>
      </c>
      <c r="I13" s="84">
        <v>175</v>
      </c>
      <c r="J13" s="84">
        <v>177</v>
      </c>
      <c r="K13" s="84">
        <v>179</v>
      </c>
      <c r="L13" s="85">
        <v>182</v>
      </c>
      <c r="N13" s="662"/>
      <c r="O13" s="659">
        <f>+O11+15</f>
        <v>130</v>
      </c>
      <c r="P13" s="78" t="s">
        <v>133</v>
      </c>
      <c r="Q13" s="83">
        <v>153</v>
      </c>
      <c r="R13" s="84">
        <v>154</v>
      </c>
      <c r="S13" s="84">
        <v>156</v>
      </c>
      <c r="T13" s="84">
        <v>158</v>
      </c>
      <c r="U13" s="84">
        <v>159</v>
      </c>
      <c r="V13" s="84">
        <v>161</v>
      </c>
      <c r="W13" s="84">
        <v>163</v>
      </c>
      <c r="X13" s="85">
        <v>165</v>
      </c>
      <c r="Z13" s="662"/>
      <c r="AA13" s="659">
        <f>+AA11+15</f>
        <v>130</v>
      </c>
      <c r="AB13" s="78" t="s">
        <v>133</v>
      </c>
      <c r="AC13" s="83">
        <v>121</v>
      </c>
      <c r="AD13" s="84">
        <v>122</v>
      </c>
      <c r="AE13" s="84">
        <v>124</v>
      </c>
      <c r="AF13" s="84">
        <v>125</v>
      </c>
      <c r="AG13" s="84">
        <v>127</v>
      </c>
      <c r="AH13" s="84">
        <v>128</v>
      </c>
      <c r="AI13" s="84">
        <v>130</v>
      </c>
      <c r="AJ13" s="85">
        <v>132</v>
      </c>
      <c r="AL13" s="662"/>
      <c r="AM13" s="659">
        <f>+AM11+15</f>
        <v>130</v>
      </c>
      <c r="AN13" s="78" t="s">
        <v>133</v>
      </c>
      <c r="AO13" s="83">
        <v>103</v>
      </c>
      <c r="AP13" s="84">
        <v>104</v>
      </c>
      <c r="AQ13" s="84">
        <v>105</v>
      </c>
      <c r="AR13" s="84">
        <v>106</v>
      </c>
      <c r="AS13" s="84">
        <v>107</v>
      </c>
      <c r="AT13" s="84">
        <v>108</v>
      </c>
      <c r="AU13" s="84">
        <v>109</v>
      </c>
      <c r="AV13" s="85">
        <v>111.00000000000001</v>
      </c>
    </row>
    <row r="14" spans="1:48" ht="15" thickBot="1">
      <c r="A14">
        <v>14</v>
      </c>
      <c r="B14" s="662"/>
      <c r="C14" s="660"/>
      <c r="D14" s="82" t="s">
        <v>136</v>
      </c>
      <c r="E14" s="83">
        <v>179</v>
      </c>
      <c r="F14" s="84">
        <v>180</v>
      </c>
      <c r="G14" s="84">
        <v>182</v>
      </c>
      <c r="H14" s="84">
        <v>184</v>
      </c>
      <c r="I14" s="84">
        <v>186</v>
      </c>
      <c r="J14" s="84">
        <v>188</v>
      </c>
      <c r="K14" s="84">
        <v>190</v>
      </c>
      <c r="L14" s="85">
        <v>192</v>
      </c>
      <c r="N14" s="662"/>
      <c r="O14" s="660"/>
      <c r="P14" s="82" t="s">
        <v>136</v>
      </c>
      <c r="Q14" s="83">
        <v>167</v>
      </c>
      <c r="R14" s="84">
        <v>168</v>
      </c>
      <c r="S14" s="84">
        <v>170</v>
      </c>
      <c r="T14" s="84">
        <v>171</v>
      </c>
      <c r="U14" s="84">
        <v>173</v>
      </c>
      <c r="V14" s="84">
        <v>174</v>
      </c>
      <c r="W14" s="84">
        <v>176</v>
      </c>
      <c r="X14" s="85">
        <v>178</v>
      </c>
      <c r="Z14" s="662"/>
      <c r="AA14" s="660"/>
      <c r="AB14" s="82" t="s">
        <v>136</v>
      </c>
      <c r="AC14" s="83">
        <v>130</v>
      </c>
      <c r="AD14" s="84">
        <v>130</v>
      </c>
      <c r="AE14" s="84">
        <v>130</v>
      </c>
      <c r="AF14" s="84">
        <v>130</v>
      </c>
      <c r="AG14" s="84">
        <v>130</v>
      </c>
      <c r="AH14" s="84">
        <v>130</v>
      </c>
      <c r="AI14" s="84">
        <v>130</v>
      </c>
      <c r="AJ14" s="85">
        <v>130</v>
      </c>
      <c r="AL14" s="662"/>
      <c r="AM14" s="660"/>
      <c r="AN14" s="82" t="s">
        <v>136</v>
      </c>
      <c r="AO14" s="83">
        <v>101</v>
      </c>
      <c r="AP14" s="84">
        <v>101</v>
      </c>
      <c r="AQ14" s="84">
        <v>101</v>
      </c>
      <c r="AR14" s="84">
        <v>101</v>
      </c>
      <c r="AS14" s="84">
        <v>101</v>
      </c>
      <c r="AT14" s="84">
        <v>101</v>
      </c>
      <c r="AU14" s="84">
        <v>101</v>
      </c>
      <c r="AV14" s="85">
        <v>101</v>
      </c>
    </row>
    <row r="15" spans="1:48">
      <c r="A15">
        <v>15</v>
      </c>
      <c r="B15" s="662"/>
      <c r="C15" s="657">
        <f>+C13+10</f>
        <v>140</v>
      </c>
      <c r="D15" s="86" t="str">
        <f>+D13</f>
        <v>48-X</v>
      </c>
      <c r="E15" s="87">
        <v>161</v>
      </c>
      <c r="F15" s="88">
        <v>163</v>
      </c>
      <c r="G15" s="88">
        <v>165</v>
      </c>
      <c r="H15" s="88">
        <v>168</v>
      </c>
      <c r="I15" s="88">
        <v>170</v>
      </c>
      <c r="J15" s="88">
        <v>173</v>
      </c>
      <c r="K15" s="88">
        <v>175</v>
      </c>
      <c r="L15" s="89">
        <v>178</v>
      </c>
      <c r="N15" s="662"/>
      <c r="O15" s="657">
        <f>+O13+10</f>
        <v>140</v>
      </c>
      <c r="P15" s="86" t="str">
        <f>+P13</f>
        <v>48-X</v>
      </c>
      <c r="Q15" s="87">
        <v>148</v>
      </c>
      <c r="R15" s="88">
        <v>150</v>
      </c>
      <c r="S15" s="88">
        <v>152</v>
      </c>
      <c r="T15" s="88">
        <v>154</v>
      </c>
      <c r="U15" s="88">
        <v>156</v>
      </c>
      <c r="V15" s="88">
        <v>158</v>
      </c>
      <c r="W15" s="88">
        <v>160</v>
      </c>
      <c r="X15" s="89">
        <v>162</v>
      </c>
      <c r="Z15" s="662"/>
      <c r="AA15" s="657">
        <f>+AA13+10</f>
        <v>140</v>
      </c>
      <c r="AB15" s="86" t="str">
        <f>+AB13</f>
        <v>48-X</v>
      </c>
      <c r="AC15" s="87">
        <v>115.99999999999999</v>
      </c>
      <c r="AD15" s="88">
        <v>118</v>
      </c>
      <c r="AE15" s="88">
        <v>120</v>
      </c>
      <c r="AF15" s="88">
        <v>122</v>
      </c>
      <c r="AG15" s="88">
        <v>124</v>
      </c>
      <c r="AH15" s="88">
        <v>126</v>
      </c>
      <c r="AI15" s="88">
        <v>128</v>
      </c>
      <c r="AJ15" s="89">
        <v>130</v>
      </c>
      <c r="AL15" s="662"/>
      <c r="AM15" s="657">
        <f>+AM13+10</f>
        <v>140</v>
      </c>
      <c r="AN15" s="86" t="str">
        <f>+AN13</f>
        <v>48-X</v>
      </c>
      <c r="AO15" s="87">
        <v>99</v>
      </c>
      <c r="AP15" s="88">
        <v>100</v>
      </c>
      <c r="AQ15" s="88">
        <v>101</v>
      </c>
      <c r="AR15" s="88">
        <v>103</v>
      </c>
      <c r="AS15" s="88">
        <v>104</v>
      </c>
      <c r="AT15" s="88">
        <v>106</v>
      </c>
      <c r="AU15" s="88">
        <v>107</v>
      </c>
      <c r="AV15" s="89">
        <v>109.00000000000001</v>
      </c>
    </row>
    <row r="16" spans="1:48" ht="15" thickBot="1">
      <c r="A16">
        <v>16</v>
      </c>
      <c r="B16" s="662"/>
      <c r="C16" s="658"/>
      <c r="D16" s="90" t="str">
        <f>+D14</f>
        <v>48-XL</v>
      </c>
      <c r="E16" s="87">
        <v>173</v>
      </c>
      <c r="F16" s="88">
        <v>175</v>
      </c>
      <c r="G16" s="88">
        <v>177</v>
      </c>
      <c r="H16" s="88">
        <v>179</v>
      </c>
      <c r="I16" s="88">
        <v>181</v>
      </c>
      <c r="J16" s="88">
        <v>183</v>
      </c>
      <c r="K16" s="88">
        <v>185</v>
      </c>
      <c r="L16" s="89">
        <v>188</v>
      </c>
      <c r="N16" s="662"/>
      <c r="O16" s="658"/>
      <c r="P16" s="90" t="str">
        <f>+P14</f>
        <v>48-XL</v>
      </c>
      <c r="Q16" s="87">
        <v>162</v>
      </c>
      <c r="R16" s="88">
        <v>163</v>
      </c>
      <c r="S16" s="88">
        <v>165</v>
      </c>
      <c r="T16" s="88">
        <v>167</v>
      </c>
      <c r="U16" s="88">
        <v>169</v>
      </c>
      <c r="V16" s="88">
        <v>171</v>
      </c>
      <c r="W16" s="88">
        <v>173</v>
      </c>
      <c r="X16" s="89">
        <v>175</v>
      </c>
      <c r="Z16" s="662"/>
      <c r="AA16" s="658"/>
      <c r="AB16" s="90" t="str">
        <f>+AB14</f>
        <v>48-XL</v>
      </c>
      <c r="AC16" s="87">
        <v>130</v>
      </c>
      <c r="AD16" s="88">
        <v>130</v>
      </c>
      <c r="AE16" s="88">
        <v>130</v>
      </c>
      <c r="AF16" s="88">
        <v>130</v>
      </c>
      <c r="AG16" s="88">
        <v>130</v>
      </c>
      <c r="AH16" s="88">
        <v>130</v>
      </c>
      <c r="AI16" s="88">
        <v>130</v>
      </c>
      <c r="AJ16" s="89">
        <v>130</v>
      </c>
      <c r="AL16" s="662"/>
      <c r="AM16" s="658"/>
      <c r="AN16" s="90" t="str">
        <f>+AN14</f>
        <v>48-XL</v>
      </c>
      <c r="AO16" s="87">
        <v>101</v>
      </c>
      <c r="AP16" s="88">
        <v>101</v>
      </c>
      <c r="AQ16" s="88">
        <v>101</v>
      </c>
      <c r="AR16" s="88">
        <v>101</v>
      </c>
      <c r="AS16" s="88">
        <v>101</v>
      </c>
      <c r="AT16" s="88">
        <v>101</v>
      </c>
      <c r="AU16" s="88">
        <v>101</v>
      </c>
      <c r="AV16" s="89">
        <v>101</v>
      </c>
    </row>
    <row r="17" spans="1:48">
      <c r="A17">
        <v>17</v>
      </c>
      <c r="B17" s="662"/>
      <c r="C17" s="659">
        <f>+C15+10</f>
        <v>150</v>
      </c>
      <c r="D17" s="78" t="s">
        <v>133</v>
      </c>
      <c r="E17" s="83">
        <v>155</v>
      </c>
      <c r="F17" s="84">
        <v>157</v>
      </c>
      <c r="G17" s="84">
        <v>160</v>
      </c>
      <c r="H17" s="84">
        <v>163</v>
      </c>
      <c r="I17" s="84">
        <v>165</v>
      </c>
      <c r="J17" s="84">
        <v>168</v>
      </c>
      <c r="K17" s="84">
        <v>171</v>
      </c>
      <c r="L17" s="85">
        <v>174</v>
      </c>
      <c r="N17" s="662"/>
      <c r="O17" s="659">
        <f>+O15+10</f>
        <v>150</v>
      </c>
      <c r="P17" s="78" t="s">
        <v>133</v>
      </c>
      <c r="Q17" s="83">
        <v>143</v>
      </c>
      <c r="R17" s="84">
        <v>145</v>
      </c>
      <c r="S17" s="84">
        <v>147</v>
      </c>
      <c r="T17" s="84">
        <v>149</v>
      </c>
      <c r="U17" s="84">
        <v>151</v>
      </c>
      <c r="V17" s="84">
        <v>153</v>
      </c>
      <c r="W17" s="84">
        <v>155</v>
      </c>
      <c r="X17" s="85">
        <v>158</v>
      </c>
      <c r="Z17" s="662"/>
      <c r="AA17" s="659">
        <f>+AA15+10</f>
        <v>150</v>
      </c>
      <c r="AB17" s="78" t="s">
        <v>133</v>
      </c>
      <c r="AC17" s="83">
        <v>112.00000000000001</v>
      </c>
      <c r="AD17" s="84">
        <v>114</v>
      </c>
      <c r="AE17" s="84">
        <v>116</v>
      </c>
      <c r="AF17" s="84">
        <v>118</v>
      </c>
      <c r="AG17" s="84">
        <v>120</v>
      </c>
      <c r="AH17" s="84">
        <v>122</v>
      </c>
      <c r="AI17" s="84">
        <v>124</v>
      </c>
      <c r="AJ17" s="85">
        <v>126</v>
      </c>
      <c r="AL17" s="662"/>
      <c r="AM17" s="659">
        <f>+AM15+10</f>
        <v>150</v>
      </c>
      <c r="AN17" s="78" t="s">
        <v>133</v>
      </c>
      <c r="AO17" s="83">
        <v>96</v>
      </c>
      <c r="AP17" s="84">
        <v>97</v>
      </c>
      <c r="AQ17" s="84">
        <v>99</v>
      </c>
      <c r="AR17" s="84">
        <v>100</v>
      </c>
      <c r="AS17" s="84">
        <v>102</v>
      </c>
      <c r="AT17" s="84">
        <v>103</v>
      </c>
      <c r="AU17" s="84">
        <v>105</v>
      </c>
      <c r="AV17" s="85">
        <v>107</v>
      </c>
    </row>
    <row r="18" spans="1:48" ht="15" thickBot="1">
      <c r="A18">
        <v>18</v>
      </c>
      <c r="B18" s="662"/>
      <c r="C18" s="660"/>
      <c r="D18" s="82" t="s">
        <v>136</v>
      </c>
      <c r="E18" s="83">
        <v>167</v>
      </c>
      <c r="F18" s="84">
        <v>169</v>
      </c>
      <c r="G18" s="84">
        <v>171</v>
      </c>
      <c r="H18" s="84">
        <v>174</v>
      </c>
      <c r="I18" s="84">
        <v>176</v>
      </c>
      <c r="J18" s="84">
        <v>179</v>
      </c>
      <c r="K18" s="84">
        <v>181</v>
      </c>
      <c r="L18" s="85">
        <v>184</v>
      </c>
      <c r="N18" s="662"/>
      <c r="O18" s="660"/>
      <c r="P18" s="82" t="s">
        <v>136</v>
      </c>
      <c r="Q18" s="83">
        <v>156</v>
      </c>
      <c r="R18" s="84">
        <v>158</v>
      </c>
      <c r="S18" s="84">
        <v>160</v>
      </c>
      <c r="T18" s="84">
        <v>162</v>
      </c>
      <c r="U18" s="84">
        <v>164</v>
      </c>
      <c r="V18" s="84">
        <v>166</v>
      </c>
      <c r="W18" s="84">
        <v>168</v>
      </c>
      <c r="X18" s="85">
        <v>171</v>
      </c>
      <c r="Z18" s="662"/>
      <c r="AA18" s="660"/>
      <c r="AB18" s="82" t="s">
        <v>136</v>
      </c>
      <c r="AC18" s="83">
        <v>130</v>
      </c>
      <c r="AD18" s="84">
        <v>130</v>
      </c>
      <c r="AE18" s="84">
        <v>130</v>
      </c>
      <c r="AF18" s="84">
        <v>130</v>
      </c>
      <c r="AG18" s="84">
        <v>130</v>
      </c>
      <c r="AH18" s="84">
        <v>130</v>
      </c>
      <c r="AI18" s="84">
        <v>130</v>
      </c>
      <c r="AJ18" s="85">
        <v>130</v>
      </c>
      <c r="AL18" s="662"/>
      <c r="AM18" s="660"/>
      <c r="AN18" s="82" t="s">
        <v>136</v>
      </c>
      <c r="AO18" s="83">
        <v>101</v>
      </c>
      <c r="AP18" s="84">
        <v>101</v>
      </c>
      <c r="AQ18" s="84">
        <v>101</v>
      </c>
      <c r="AR18" s="84">
        <v>101</v>
      </c>
      <c r="AS18" s="84">
        <v>101</v>
      </c>
      <c r="AT18" s="84">
        <v>101</v>
      </c>
      <c r="AU18" s="84">
        <v>101</v>
      </c>
      <c r="AV18" s="85">
        <v>101</v>
      </c>
    </row>
    <row r="19" spans="1:48">
      <c r="A19">
        <v>19</v>
      </c>
      <c r="B19" s="662"/>
      <c r="C19" s="657">
        <f>+C17+10</f>
        <v>160</v>
      </c>
      <c r="D19" s="86" t="str">
        <f>+D17</f>
        <v>48-X</v>
      </c>
      <c r="E19" s="87">
        <v>149</v>
      </c>
      <c r="F19" s="88">
        <v>151</v>
      </c>
      <c r="G19" s="88">
        <v>154</v>
      </c>
      <c r="H19" s="88">
        <v>156</v>
      </c>
      <c r="I19" s="88">
        <v>159</v>
      </c>
      <c r="J19" s="88">
        <v>161</v>
      </c>
      <c r="K19" s="88">
        <v>164</v>
      </c>
      <c r="L19" s="89">
        <v>167</v>
      </c>
      <c r="N19" s="662"/>
      <c r="O19" s="657">
        <f>+O17+10</f>
        <v>160</v>
      </c>
      <c r="P19" s="86" t="str">
        <f>+P17</f>
        <v>48-X</v>
      </c>
      <c r="Q19" s="87">
        <v>138</v>
      </c>
      <c r="R19" s="88">
        <v>140</v>
      </c>
      <c r="S19" s="88">
        <v>142</v>
      </c>
      <c r="T19" s="88">
        <v>144</v>
      </c>
      <c r="U19" s="88">
        <v>147</v>
      </c>
      <c r="V19" s="88">
        <v>149</v>
      </c>
      <c r="W19" s="88">
        <v>151</v>
      </c>
      <c r="X19" s="89">
        <v>154</v>
      </c>
      <c r="Z19" s="662"/>
      <c r="AA19" s="657">
        <f>+AA17+10</f>
        <v>160</v>
      </c>
      <c r="AB19" s="86" t="str">
        <f>+AB17</f>
        <v>48-X</v>
      </c>
      <c r="AC19" s="87">
        <v>107</v>
      </c>
      <c r="AD19" s="88">
        <v>109</v>
      </c>
      <c r="AE19" s="88">
        <v>111</v>
      </c>
      <c r="AF19" s="88">
        <v>113</v>
      </c>
      <c r="AG19" s="88">
        <v>115</v>
      </c>
      <c r="AH19" s="88">
        <v>117</v>
      </c>
      <c r="AI19" s="88">
        <v>119</v>
      </c>
      <c r="AJ19" s="89">
        <v>122</v>
      </c>
      <c r="AL19" s="662"/>
      <c r="AM19" s="657">
        <f>+AM17+10</f>
        <v>160</v>
      </c>
      <c r="AN19" s="86" t="str">
        <f>+AN17</f>
        <v>48-X</v>
      </c>
      <c r="AO19" s="87">
        <v>92</v>
      </c>
      <c r="AP19" s="88">
        <v>93</v>
      </c>
      <c r="AQ19" s="88">
        <v>95</v>
      </c>
      <c r="AR19" s="88">
        <v>97</v>
      </c>
      <c r="AS19" s="88">
        <v>98</v>
      </c>
      <c r="AT19" s="88">
        <v>100</v>
      </c>
      <c r="AU19" s="88">
        <v>102</v>
      </c>
      <c r="AV19" s="89">
        <v>104</v>
      </c>
    </row>
    <row r="20" spans="1:48" ht="15" thickBot="1">
      <c r="A20">
        <v>20</v>
      </c>
      <c r="B20" s="662"/>
      <c r="C20" s="658"/>
      <c r="D20" s="90" t="str">
        <f>+D18</f>
        <v>48-XL</v>
      </c>
      <c r="E20" s="87">
        <v>162</v>
      </c>
      <c r="F20" s="88">
        <v>164</v>
      </c>
      <c r="G20" s="88">
        <v>167</v>
      </c>
      <c r="H20" s="88">
        <v>169</v>
      </c>
      <c r="I20" s="88">
        <v>172</v>
      </c>
      <c r="J20" s="88">
        <v>174</v>
      </c>
      <c r="K20" s="88">
        <v>177</v>
      </c>
      <c r="L20" s="89">
        <v>180</v>
      </c>
      <c r="N20" s="662"/>
      <c r="O20" s="658"/>
      <c r="P20" s="90" t="str">
        <f>+P18</f>
        <v>48-XL</v>
      </c>
      <c r="Q20" s="87">
        <v>151</v>
      </c>
      <c r="R20" s="88">
        <v>153</v>
      </c>
      <c r="S20" s="88">
        <v>155</v>
      </c>
      <c r="T20" s="88">
        <v>157</v>
      </c>
      <c r="U20" s="88">
        <v>160</v>
      </c>
      <c r="V20" s="88">
        <v>162</v>
      </c>
      <c r="W20" s="88">
        <v>164</v>
      </c>
      <c r="X20" s="89">
        <v>167</v>
      </c>
      <c r="Z20" s="662"/>
      <c r="AA20" s="658"/>
      <c r="AB20" s="90" t="str">
        <f>+AB18</f>
        <v>48-XL</v>
      </c>
      <c r="AC20" s="87">
        <v>130</v>
      </c>
      <c r="AD20" s="88">
        <v>130</v>
      </c>
      <c r="AE20" s="88">
        <v>130</v>
      </c>
      <c r="AF20" s="88">
        <v>130</v>
      </c>
      <c r="AG20" s="88">
        <v>130</v>
      </c>
      <c r="AH20" s="88">
        <v>130</v>
      </c>
      <c r="AI20" s="88">
        <v>130</v>
      </c>
      <c r="AJ20" s="89">
        <v>130</v>
      </c>
      <c r="AL20" s="662"/>
      <c r="AM20" s="658"/>
      <c r="AN20" s="90" t="str">
        <f>+AN18</f>
        <v>48-XL</v>
      </c>
      <c r="AO20" s="87">
        <v>101</v>
      </c>
      <c r="AP20" s="88">
        <v>101</v>
      </c>
      <c r="AQ20" s="88">
        <v>101</v>
      </c>
      <c r="AR20" s="88">
        <v>101</v>
      </c>
      <c r="AS20" s="88">
        <v>101</v>
      </c>
      <c r="AT20" s="88">
        <v>101</v>
      </c>
      <c r="AU20" s="88">
        <v>101</v>
      </c>
      <c r="AV20" s="89">
        <v>101</v>
      </c>
    </row>
    <row r="21" spans="1:48">
      <c r="A21">
        <v>21</v>
      </c>
      <c r="B21" s="662"/>
      <c r="C21" s="659">
        <f>+C19+10</f>
        <v>170</v>
      </c>
      <c r="D21" s="78" t="s">
        <v>133</v>
      </c>
      <c r="E21" s="83">
        <v>143</v>
      </c>
      <c r="F21" s="84">
        <v>145</v>
      </c>
      <c r="G21" s="84">
        <v>148</v>
      </c>
      <c r="H21" s="84">
        <v>151</v>
      </c>
      <c r="I21" s="84">
        <v>153</v>
      </c>
      <c r="J21" s="84">
        <v>156</v>
      </c>
      <c r="K21" s="84">
        <v>159</v>
      </c>
      <c r="L21" s="85">
        <v>162</v>
      </c>
      <c r="N21" s="662"/>
      <c r="O21" s="659">
        <f>+O19+10</f>
        <v>170</v>
      </c>
      <c r="P21" s="78" t="s">
        <v>133</v>
      </c>
      <c r="Q21" s="83">
        <v>133</v>
      </c>
      <c r="R21" s="84">
        <v>135</v>
      </c>
      <c r="S21" s="84">
        <v>137</v>
      </c>
      <c r="T21" s="84">
        <v>139</v>
      </c>
      <c r="U21" s="84">
        <v>142</v>
      </c>
      <c r="V21" s="84">
        <v>144</v>
      </c>
      <c r="W21" s="84">
        <v>146</v>
      </c>
      <c r="X21" s="85">
        <v>149</v>
      </c>
      <c r="Z21" s="662"/>
      <c r="AA21" s="659">
        <f>+AA19+10</f>
        <v>170</v>
      </c>
      <c r="AB21" s="78" t="s">
        <v>133</v>
      </c>
      <c r="AC21" s="83">
        <v>102</v>
      </c>
      <c r="AD21" s="84">
        <v>104</v>
      </c>
      <c r="AE21" s="84">
        <v>106</v>
      </c>
      <c r="AF21" s="84">
        <v>108</v>
      </c>
      <c r="AG21" s="84">
        <v>111</v>
      </c>
      <c r="AH21" s="84">
        <v>113</v>
      </c>
      <c r="AI21" s="84">
        <v>115</v>
      </c>
      <c r="AJ21" s="85">
        <v>118</v>
      </c>
      <c r="AL21" s="662"/>
      <c r="AM21" s="659">
        <f>+AM19+10</f>
        <v>170</v>
      </c>
      <c r="AN21" s="78" t="s">
        <v>133</v>
      </c>
      <c r="AO21" s="83">
        <v>88</v>
      </c>
      <c r="AP21" s="84">
        <v>89</v>
      </c>
      <c r="AQ21" s="84">
        <v>91</v>
      </c>
      <c r="AR21" s="84">
        <v>93</v>
      </c>
      <c r="AS21" s="84">
        <v>95</v>
      </c>
      <c r="AT21" s="84">
        <v>97</v>
      </c>
      <c r="AU21" s="84">
        <v>99</v>
      </c>
      <c r="AV21" s="85">
        <v>101</v>
      </c>
    </row>
    <row r="22" spans="1:48" ht="15" thickBot="1">
      <c r="A22">
        <v>22</v>
      </c>
      <c r="B22" s="662"/>
      <c r="C22" s="660"/>
      <c r="D22" s="82" t="s">
        <v>136</v>
      </c>
      <c r="E22" s="83">
        <v>156</v>
      </c>
      <c r="F22" s="84">
        <v>158</v>
      </c>
      <c r="G22" s="84">
        <v>161</v>
      </c>
      <c r="H22" s="84">
        <v>164</v>
      </c>
      <c r="I22" s="84">
        <v>166</v>
      </c>
      <c r="J22" s="84">
        <v>169</v>
      </c>
      <c r="K22" s="84">
        <v>172</v>
      </c>
      <c r="L22" s="85">
        <v>175</v>
      </c>
      <c r="N22" s="662"/>
      <c r="O22" s="660"/>
      <c r="P22" s="82" t="s">
        <v>136</v>
      </c>
      <c r="Q22" s="83">
        <v>147</v>
      </c>
      <c r="R22" s="84">
        <v>149</v>
      </c>
      <c r="S22" s="84">
        <v>151</v>
      </c>
      <c r="T22" s="84">
        <v>153</v>
      </c>
      <c r="U22" s="84">
        <v>156</v>
      </c>
      <c r="V22" s="84">
        <v>158</v>
      </c>
      <c r="W22" s="84">
        <v>160</v>
      </c>
      <c r="X22" s="85">
        <v>163</v>
      </c>
      <c r="Z22" s="662"/>
      <c r="AA22" s="660"/>
      <c r="AB22" s="82" t="s">
        <v>136</v>
      </c>
      <c r="AC22" s="83">
        <v>130</v>
      </c>
      <c r="AD22" s="84">
        <v>130</v>
      </c>
      <c r="AE22" s="84">
        <v>130</v>
      </c>
      <c r="AF22" s="84">
        <v>130</v>
      </c>
      <c r="AG22" s="84">
        <v>130</v>
      </c>
      <c r="AH22" s="84">
        <v>130</v>
      </c>
      <c r="AI22" s="84">
        <v>130</v>
      </c>
      <c r="AJ22" s="85">
        <v>130</v>
      </c>
      <c r="AL22" s="662"/>
      <c r="AM22" s="660"/>
      <c r="AN22" s="82" t="s">
        <v>136</v>
      </c>
      <c r="AO22" s="83">
        <v>101</v>
      </c>
      <c r="AP22" s="84">
        <v>101</v>
      </c>
      <c r="AQ22" s="84">
        <v>101</v>
      </c>
      <c r="AR22" s="84">
        <v>101</v>
      </c>
      <c r="AS22" s="84">
        <v>101</v>
      </c>
      <c r="AT22" s="84">
        <v>101</v>
      </c>
      <c r="AU22" s="84">
        <v>101</v>
      </c>
      <c r="AV22" s="85">
        <v>101</v>
      </c>
    </row>
    <row r="23" spans="1:48">
      <c r="A23">
        <v>23</v>
      </c>
      <c r="B23" s="662"/>
      <c r="C23" s="657">
        <f>+C21+10</f>
        <v>180</v>
      </c>
      <c r="D23" s="86" t="str">
        <f>+D21</f>
        <v>48-X</v>
      </c>
      <c r="E23" s="87">
        <v>138</v>
      </c>
      <c r="F23" s="88">
        <v>140</v>
      </c>
      <c r="G23" s="88">
        <v>143</v>
      </c>
      <c r="H23" s="88">
        <v>146</v>
      </c>
      <c r="I23" s="88">
        <v>149</v>
      </c>
      <c r="J23" s="88">
        <v>152</v>
      </c>
      <c r="K23" s="88">
        <v>155</v>
      </c>
      <c r="L23" s="89">
        <v>158</v>
      </c>
      <c r="N23" s="662"/>
      <c r="O23" s="657">
        <f>+O21+10</f>
        <v>180</v>
      </c>
      <c r="P23" s="86" t="str">
        <f>+P21</f>
        <v>48-X</v>
      </c>
      <c r="Q23" s="87">
        <v>126</v>
      </c>
      <c r="R23" s="88">
        <v>128</v>
      </c>
      <c r="S23" s="88">
        <v>131</v>
      </c>
      <c r="T23" s="88">
        <v>134</v>
      </c>
      <c r="U23" s="88">
        <v>136</v>
      </c>
      <c r="V23" s="88">
        <v>139</v>
      </c>
      <c r="W23" s="88">
        <v>142</v>
      </c>
      <c r="X23" s="89">
        <v>145</v>
      </c>
      <c r="Z23" s="662"/>
      <c r="AA23" s="657">
        <f>+AA21+10</f>
        <v>180</v>
      </c>
      <c r="AB23" s="86" t="str">
        <f>+AB21</f>
        <v>48-X</v>
      </c>
      <c r="AC23" s="87">
        <v>97</v>
      </c>
      <c r="AD23" s="88">
        <v>99</v>
      </c>
      <c r="AE23" s="88">
        <v>101</v>
      </c>
      <c r="AF23" s="88">
        <v>104</v>
      </c>
      <c r="AG23" s="88">
        <v>106</v>
      </c>
      <c r="AH23" s="88">
        <v>109</v>
      </c>
      <c r="AI23" s="88">
        <v>111</v>
      </c>
      <c r="AJ23" s="89">
        <v>113.99999999999999</v>
      </c>
      <c r="AL23" s="662"/>
      <c r="AM23" s="657">
        <f>+AM21+10</f>
        <v>180</v>
      </c>
      <c r="AN23" s="86" t="str">
        <f>+AN21</f>
        <v>48-X</v>
      </c>
      <c r="AO23" s="87">
        <v>84</v>
      </c>
      <c r="AP23" s="88">
        <v>85</v>
      </c>
      <c r="AQ23" s="88">
        <v>87</v>
      </c>
      <c r="AR23" s="88">
        <v>89</v>
      </c>
      <c r="AS23" s="88">
        <v>91</v>
      </c>
      <c r="AT23" s="88">
        <v>93</v>
      </c>
      <c r="AU23" s="88">
        <v>95</v>
      </c>
      <c r="AV23" s="89">
        <v>97</v>
      </c>
    </row>
    <row r="24" spans="1:48" ht="15" thickBot="1">
      <c r="A24">
        <v>24</v>
      </c>
      <c r="B24" s="662"/>
      <c r="C24" s="658"/>
      <c r="D24" s="90" t="str">
        <f>+D22</f>
        <v>48-XL</v>
      </c>
      <c r="E24" s="87">
        <v>150</v>
      </c>
      <c r="F24" s="88">
        <v>152</v>
      </c>
      <c r="G24" s="88">
        <v>155</v>
      </c>
      <c r="H24" s="88">
        <v>158</v>
      </c>
      <c r="I24" s="88">
        <v>161</v>
      </c>
      <c r="J24" s="88">
        <v>164</v>
      </c>
      <c r="K24" s="88">
        <v>167</v>
      </c>
      <c r="L24" s="89">
        <v>170</v>
      </c>
      <c r="N24" s="662"/>
      <c r="O24" s="658"/>
      <c r="P24" s="90" t="str">
        <f>+P22</f>
        <v>48-XL</v>
      </c>
      <c r="Q24" s="87">
        <v>142</v>
      </c>
      <c r="R24" s="88">
        <v>144</v>
      </c>
      <c r="S24" s="88">
        <v>146</v>
      </c>
      <c r="T24" s="88">
        <v>149</v>
      </c>
      <c r="U24" s="88">
        <v>151</v>
      </c>
      <c r="V24" s="88">
        <v>154</v>
      </c>
      <c r="W24" s="88">
        <v>156</v>
      </c>
      <c r="X24" s="89">
        <v>159</v>
      </c>
      <c r="Z24" s="662"/>
      <c r="AA24" s="658"/>
      <c r="AB24" s="90" t="str">
        <f>+AB22</f>
        <v>48-XL</v>
      </c>
      <c r="AC24" s="87">
        <v>125</v>
      </c>
      <c r="AD24" s="88">
        <v>125</v>
      </c>
      <c r="AE24" s="88">
        <v>126</v>
      </c>
      <c r="AF24" s="88">
        <v>127</v>
      </c>
      <c r="AG24" s="88">
        <v>127</v>
      </c>
      <c r="AH24" s="88">
        <v>128</v>
      </c>
      <c r="AI24" s="88">
        <v>129</v>
      </c>
      <c r="AJ24" s="89">
        <v>130</v>
      </c>
      <c r="AL24" s="662"/>
      <c r="AM24" s="658"/>
      <c r="AN24" s="90" t="str">
        <f>+AN22</f>
        <v>48-XL</v>
      </c>
      <c r="AO24" s="87">
        <v>101</v>
      </c>
      <c r="AP24" s="88">
        <v>101</v>
      </c>
      <c r="AQ24" s="88">
        <v>101</v>
      </c>
      <c r="AR24" s="88">
        <v>101</v>
      </c>
      <c r="AS24" s="88">
        <v>101</v>
      </c>
      <c r="AT24" s="88">
        <v>101</v>
      </c>
      <c r="AU24" s="88">
        <v>101</v>
      </c>
      <c r="AV24" s="89">
        <v>101</v>
      </c>
    </row>
    <row r="25" spans="1:48">
      <c r="A25">
        <v>25</v>
      </c>
      <c r="B25" s="662"/>
      <c r="C25" s="659">
        <f>+C23+10</f>
        <v>190</v>
      </c>
      <c r="D25" s="78" t="s">
        <v>133</v>
      </c>
      <c r="E25" s="83">
        <v>133</v>
      </c>
      <c r="F25" s="84">
        <v>136</v>
      </c>
      <c r="G25" s="84">
        <v>139</v>
      </c>
      <c r="H25" s="84">
        <v>142</v>
      </c>
      <c r="I25" s="84">
        <v>145</v>
      </c>
      <c r="J25" s="84">
        <v>148</v>
      </c>
      <c r="K25" s="84">
        <v>151</v>
      </c>
      <c r="L25" s="85">
        <v>154</v>
      </c>
      <c r="N25" s="662"/>
      <c r="O25" s="659">
        <f>+O23+10</f>
        <v>190</v>
      </c>
      <c r="P25" s="78" t="s">
        <v>133</v>
      </c>
      <c r="Q25" s="83">
        <v>114.99999999999999</v>
      </c>
      <c r="R25" s="84">
        <v>118</v>
      </c>
      <c r="S25" s="84">
        <v>122</v>
      </c>
      <c r="T25" s="84">
        <v>126</v>
      </c>
      <c r="U25" s="84">
        <v>130</v>
      </c>
      <c r="V25" s="84">
        <v>134</v>
      </c>
      <c r="W25" s="84">
        <v>138</v>
      </c>
      <c r="X25" s="85">
        <v>142</v>
      </c>
      <c r="Z25" s="662"/>
      <c r="AA25" s="659">
        <f>+AA23+10</f>
        <v>190</v>
      </c>
      <c r="AB25" s="78" t="s">
        <v>133</v>
      </c>
      <c r="AC25" s="83">
        <v>92</v>
      </c>
      <c r="AD25" s="84">
        <v>94</v>
      </c>
      <c r="AE25" s="84">
        <v>97</v>
      </c>
      <c r="AF25" s="84">
        <v>99</v>
      </c>
      <c r="AG25" s="84">
        <v>102</v>
      </c>
      <c r="AH25" s="84">
        <v>104</v>
      </c>
      <c r="AI25" s="84">
        <v>107</v>
      </c>
      <c r="AJ25" s="85">
        <v>110.00000000000001</v>
      </c>
      <c r="AL25" s="662"/>
      <c r="AM25" s="659">
        <f>+AM23+10</f>
        <v>190</v>
      </c>
      <c r="AN25" s="78" t="s">
        <v>133</v>
      </c>
      <c r="AO25" s="83">
        <v>81</v>
      </c>
      <c r="AP25" s="84">
        <v>82</v>
      </c>
      <c r="AQ25" s="84">
        <v>84</v>
      </c>
      <c r="AR25" s="84">
        <v>86</v>
      </c>
      <c r="AS25" s="84">
        <v>88</v>
      </c>
      <c r="AT25" s="84">
        <v>90</v>
      </c>
      <c r="AU25" s="84">
        <v>92</v>
      </c>
      <c r="AV25" s="85">
        <v>94</v>
      </c>
    </row>
    <row r="26" spans="1:48" ht="15" thickBot="1">
      <c r="A26">
        <v>26</v>
      </c>
      <c r="B26" s="662"/>
      <c r="C26" s="660"/>
      <c r="D26" s="82" t="s">
        <v>136</v>
      </c>
      <c r="E26" s="83">
        <v>142</v>
      </c>
      <c r="F26" s="84">
        <v>145</v>
      </c>
      <c r="G26" s="84">
        <v>148</v>
      </c>
      <c r="H26" s="84">
        <v>152</v>
      </c>
      <c r="I26" s="84">
        <v>155</v>
      </c>
      <c r="J26" s="84">
        <v>159</v>
      </c>
      <c r="K26" s="84">
        <v>162</v>
      </c>
      <c r="L26" s="85">
        <v>166</v>
      </c>
      <c r="N26" s="662"/>
      <c r="O26" s="660"/>
      <c r="P26" s="82" t="s">
        <v>136</v>
      </c>
      <c r="Q26" s="83">
        <v>137</v>
      </c>
      <c r="R26" s="84">
        <v>139</v>
      </c>
      <c r="S26" s="84">
        <v>142</v>
      </c>
      <c r="T26" s="84">
        <v>144</v>
      </c>
      <c r="U26" s="84">
        <v>147</v>
      </c>
      <c r="V26" s="84">
        <v>149</v>
      </c>
      <c r="W26" s="84">
        <v>152</v>
      </c>
      <c r="X26" s="85">
        <v>155</v>
      </c>
      <c r="Z26" s="662"/>
      <c r="AA26" s="660"/>
      <c r="AB26" s="82" t="s">
        <v>136</v>
      </c>
      <c r="AC26" s="83">
        <v>118</v>
      </c>
      <c r="AD26" s="84">
        <v>119</v>
      </c>
      <c r="AE26" s="84">
        <v>121</v>
      </c>
      <c r="AF26" s="84">
        <v>123</v>
      </c>
      <c r="AG26" s="84">
        <v>124</v>
      </c>
      <c r="AH26" s="84">
        <v>126</v>
      </c>
      <c r="AI26" s="84">
        <v>128</v>
      </c>
      <c r="AJ26" s="85">
        <v>130</v>
      </c>
      <c r="AL26" s="662"/>
      <c r="AM26" s="660"/>
      <c r="AN26" s="82" t="s">
        <v>136</v>
      </c>
      <c r="AO26" s="83">
        <v>101</v>
      </c>
      <c r="AP26" s="84">
        <v>101</v>
      </c>
      <c r="AQ26" s="84">
        <v>101</v>
      </c>
      <c r="AR26" s="84">
        <v>101</v>
      </c>
      <c r="AS26" s="84">
        <v>101</v>
      </c>
      <c r="AT26" s="84">
        <v>101</v>
      </c>
      <c r="AU26" s="84">
        <v>101</v>
      </c>
      <c r="AV26" s="85">
        <v>101</v>
      </c>
    </row>
    <row r="27" spans="1:48">
      <c r="A27">
        <v>27</v>
      </c>
      <c r="B27" s="662"/>
      <c r="C27" s="657">
        <f>+C25+10</f>
        <v>200</v>
      </c>
      <c r="D27" s="86" t="str">
        <f>+D25</f>
        <v>48-X</v>
      </c>
      <c r="E27" s="87">
        <v>127</v>
      </c>
      <c r="F27" s="88">
        <v>130</v>
      </c>
      <c r="G27" s="88">
        <v>133</v>
      </c>
      <c r="H27" s="88">
        <v>136</v>
      </c>
      <c r="I27" s="88">
        <v>139</v>
      </c>
      <c r="J27" s="88">
        <v>142</v>
      </c>
      <c r="K27" s="88">
        <v>145</v>
      </c>
      <c r="L27" s="89">
        <v>148</v>
      </c>
      <c r="N27" s="662"/>
      <c r="O27" s="657">
        <f>+O25+10</f>
        <v>200</v>
      </c>
      <c r="P27" s="86" t="str">
        <f>+P25</f>
        <v>48-X</v>
      </c>
      <c r="Q27" s="87">
        <v>110.00000000000001</v>
      </c>
      <c r="R27" s="88">
        <v>113</v>
      </c>
      <c r="S27" s="88">
        <v>117</v>
      </c>
      <c r="T27" s="88">
        <v>121</v>
      </c>
      <c r="U27" s="88">
        <v>125</v>
      </c>
      <c r="V27" s="88">
        <v>129</v>
      </c>
      <c r="W27" s="88">
        <v>133</v>
      </c>
      <c r="X27" s="89">
        <v>137</v>
      </c>
      <c r="Z27" s="662"/>
      <c r="AA27" s="657">
        <f>+AA25+10</f>
        <v>200</v>
      </c>
      <c r="AB27" s="86" t="str">
        <f>+AB25</f>
        <v>48-X</v>
      </c>
      <c r="AC27" s="87">
        <v>87</v>
      </c>
      <c r="AD27" s="88">
        <v>89</v>
      </c>
      <c r="AE27" s="88">
        <v>92</v>
      </c>
      <c r="AF27" s="88">
        <v>95</v>
      </c>
      <c r="AG27" s="88">
        <v>97</v>
      </c>
      <c r="AH27" s="88">
        <v>100</v>
      </c>
      <c r="AI27" s="88">
        <v>103</v>
      </c>
      <c r="AJ27" s="89">
        <v>106</v>
      </c>
      <c r="AL27" s="662"/>
      <c r="AM27" s="657">
        <f>+AM25+10</f>
        <v>200</v>
      </c>
      <c r="AN27" s="86" t="str">
        <f>+AN25</f>
        <v>48-X</v>
      </c>
      <c r="AO27" s="87" t="s">
        <v>1122</v>
      </c>
      <c r="AP27" s="88" t="s">
        <v>1122</v>
      </c>
      <c r="AQ27" s="88">
        <v>81</v>
      </c>
      <c r="AR27" s="88">
        <v>83</v>
      </c>
      <c r="AS27" s="88">
        <v>85</v>
      </c>
      <c r="AT27" s="88">
        <v>87</v>
      </c>
      <c r="AU27" s="88">
        <v>89</v>
      </c>
      <c r="AV27" s="89">
        <v>91</v>
      </c>
    </row>
    <row r="28" spans="1:48" ht="15" thickBot="1">
      <c r="A28">
        <v>28</v>
      </c>
      <c r="B28" s="663"/>
      <c r="C28" s="658"/>
      <c r="D28" s="90" t="str">
        <f>+D26</f>
        <v>48-XL</v>
      </c>
      <c r="E28" s="91">
        <v>127</v>
      </c>
      <c r="F28" s="92">
        <v>131</v>
      </c>
      <c r="G28" s="92">
        <v>136</v>
      </c>
      <c r="H28" s="92">
        <v>141</v>
      </c>
      <c r="I28" s="92">
        <v>145</v>
      </c>
      <c r="J28" s="92">
        <v>150</v>
      </c>
      <c r="K28" s="92">
        <v>155</v>
      </c>
      <c r="L28" s="93">
        <v>160</v>
      </c>
      <c r="N28" s="663"/>
      <c r="O28" s="658"/>
      <c r="P28" s="90" t="str">
        <f>+P26</f>
        <v>48-XL</v>
      </c>
      <c r="Q28" s="91">
        <v>127</v>
      </c>
      <c r="R28" s="92">
        <v>130</v>
      </c>
      <c r="S28" s="92">
        <v>133</v>
      </c>
      <c r="T28" s="92">
        <v>137</v>
      </c>
      <c r="U28" s="92">
        <v>140</v>
      </c>
      <c r="V28" s="92">
        <v>144</v>
      </c>
      <c r="W28" s="92">
        <v>147</v>
      </c>
      <c r="X28" s="93">
        <v>151</v>
      </c>
      <c r="Z28" s="663"/>
      <c r="AA28" s="658"/>
      <c r="AB28" s="90" t="str">
        <f>+AB26</f>
        <v>48-XL</v>
      </c>
      <c r="AC28" s="91">
        <v>110.00000000000001</v>
      </c>
      <c r="AD28" s="92">
        <v>112</v>
      </c>
      <c r="AE28" s="92">
        <v>115</v>
      </c>
      <c r="AF28" s="92">
        <v>118</v>
      </c>
      <c r="AG28" s="92">
        <v>121</v>
      </c>
      <c r="AH28" s="92">
        <v>124</v>
      </c>
      <c r="AI28" s="92">
        <v>127</v>
      </c>
      <c r="AJ28" s="93">
        <v>130</v>
      </c>
      <c r="AL28" s="663"/>
      <c r="AM28" s="658"/>
      <c r="AN28" s="90" t="str">
        <f>+AN26</f>
        <v>48-XL</v>
      </c>
      <c r="AO28" s="91">
        <v>100</v>
      </c>
      <c r="AP28" s="92">
        <v>100</v>
      </c>
      <c r="AQ28" s="92">
        <v>100</v>
      </c>
      <c r="AR28" s="92">
        <v>100</v>
      </c>
      <c r="AS28" s="92">
        <v>100</v>
      </c>
      <c r="AT28" s="92">
        <v>100</v>
      </c>
      <c r="AU28" s="92">
        <v>100</v>
      </c>
      <c r="AV28" s="93">
        <v>101</v>
      </c>
    </row>
    <row r="29" spans="1:48">
      <c r="A29">
        <v>29</v>
      </c>
    </row>
    <row r="30" spans="1:48">
      <c r="A30">
        <v>30</v>
      </c>
    </row>
    <row r="31" spans="1:48">
      <c r="A31">
        <v>31</v>
      </c>
    </row>
    <row r="32" spans="1:48">
      <c r="A32">
        <v>32</v>
      </c>
    </row>
    <row r="33" spans="1:48">
      <c r="A33">
        <v>33</v>
      </c>
    </row>
    <row r="34" spans="1:48">
      <c r="A34">
        <v>34</v>
      </c>
    </row>
    <row r="35" spans="1:48">
      <c r="A35">
        <v>35</v>
      </c>
    </row>
    <row r="36" spans="1:48" ht="15" thickBot="1">
      <c r="A36">
        <v>36</v>
      </c>
    </row>
    <row r="37" spans="1:48" ht="18.600000000000001" thickBot="1">
      <c r="A37">
        <v>37</v>
      </c>
      <c r="B37" s="649" t="str">
        <f>+B6</f>
        <v>Zona sísmica A</v>
      </c>
      <c r="C37" s="650"/>
      <c r="D37" s="651"/>
      <c r="E37" s="649" t="s">
        <v>1123</v>
      </c>
      <c r="F37" s="650"/>
      <c r="G37" s="650"/>
      <c r="H37" s="650"/>
      <c r="I37" s="650"/>
      <c r="J37" s="650"/>
      <c r="K37" s="650"/>
      <c r="L37" s="651"/>
      <c r="N37" s="649" t="str">
        <f>+N6</f>
        <v>Zona sísmica B</v>
      </c>
      <c r="O37" s="650"/>
      <c r="P37" s="651"/>
      <c r="Q37" s="649" t="s">
        <v>1123</v>
      </c>
      <c r="R37" s="650"/>
      <c r="S37" s="650"/>
      <c r="T37" s="650"/>
      <c r="U37" s="650"/>
      <c r="V37" s="650"/>
      <c r="W37" s="650"/>
      <c r="X37" s="651"/>
      <c r="Z37" s="649" t="str">
        <f>+Z6</f>
        <v>Zona sísmica C</v>
      </c>
      <c r="AA37" s="650"/>
      <c r="AB37" s="651"/>
      <c r="AC37" s="649" t="s">
        <v>1123</v>
      </c>
      <c r="AD37" s="650"/>
      <c r="AE37" s="650"/>
      <c r="AF37" s="650"/>
      <c r="AG37" s="650"/>
      <c r="AH37" s="650"/>
      <c r="AI37" s="650"/>
      <c r="AJ37" s="651"/>
      <c r="AL37" s="649" t="str">
        <f>+AL6</f>
        <v>Zona sísmica D</v>
      </c>
      <c r="AM37" s="650"/>
      <c r="AN37" s="651"/>
      <c r="AO37" s="649" t="s">
        <v>1123</v>
      </c>
      <c r="AP37" s="650"/>
      <c r="AQ37" s="650"/>
      <c r="AR37" s="650"/>
      <c r="AS37" s="650"/>
      <c r="AT37" s="650"/>
      <c r="AU37" s="650"/>
      <c r="AV37" s="651"/>
    </row>
    <row r="38" spans="1:48" ht="22.2" customHeight="1">
      <c r="A38">
        <v>38</v>
      </c>
      <c r="B38" s="652" t="str">
        <f>+B7</f>
        <v>Categoría de terreno 3</v>
      </c>
      <c r="C38" s="652" t="s">
        <v>1118</v>
      </c>
      <c r="D38" s="652" t="s">
        <v>1119</v>
      </c>
      <c r="E38" s="654" t="s">
        <v>1120</v>
      </c>
      <c r="F38" s="655"/>
      <c r="G38" s="655"/>
      <c r="H38" s="655"/>
      <c r="I38" s="655"/>
      <c r="J38" s="655"/>
      <c r="K38" s="655"/>
      <c r="L38" s="656"/>
      <c r="N38" s="652" t="str">
        <f>+N7</f>
        <v>Categoría de terreno 3</v>
      </c>
      <c r="O38" s="652" t="s">
        <v>1118</v>
      </c>
      <c r="P38" s="652" t="s">
        <v>1119</v>
      </c>
      <c r="Q38" s="654" t="s">
        <v>1120</v>
      </c>
      <c r="R38" s="655"/>
      <c r="S38" s="655"/>
      <c r="T38" s="655"/>
      <c r="U38" s="655"/>
      <c r="V38" s="655"/>
      <c r="W38" s="655"/>
      <c r="X38" s="656"/>
      <c r="Z38" s="652" t="str">
        <f>+Z7</f>
        <v>Categoría de terreno 3</v>
      </c>
      <c r="AA38" s="652" t="s">
        <v>1118</v>
      </c>
      <c r="AB38" s="652" t="s">
        <v>1119</v>
      </c>
      <c r="AC38" s="654" t="s">
        <v>1120</v>
      </c>
      <c r="AD38" s="655"/>
      <c r="AE38" s="655"/>
      <c r="AF38" s="655"/>
      <c r="AG38" s="655"/>
      <c r="AH38" s="655"/>
      <c r="AI38" s="655"/>
      <c r="AJ38" s="656"/>
      <c r="AL38" s="652" t="str">
        <f>+AL7</f>
        <v>Categoría de terreno 3</v>
      </c>
      <c r="AM38" s="652" t="s">
        <v>1118</v>
      </c>
      <c r="AN38" s="652" t="s">
        <v>1119</v>
      </c>
      <c r="AO38" s="654" t="s">
        <v>1120</v>
      </c>
      <c r="AP38" s="655"/>
      <c r="AQ38" s="655"/>
      <c r="AR38" s="655"/>
      <c r="AS38" s="655"/>
      <c r="AT38" s="655"/>
      <c r="AU38" s="655"/>
      <c r="AV38" s="656"/>
    </row>
    <row r="39" spans="1:48" ht="22.2" customHeight="1" thickBot="1">
      <c r="A39">
        <v>39</v>
      </c>
      <c r="B39" s="653"/>
      <c r="C39" s="653"/>
      <c r="D39" s="653"/>
      <c r="E39" s="75">
        <v>0</v>
      </c>
      <c r="F39" s="76">
        <v>500</v>
      </c>
      <c r="G39" s="76">
        <v>1000</v>
      </c>
      <c r="H39" s="76">
        <v>1500</v>
      </c>
      <c r="I39" s="76">
        <v>2000</v>
      </c>
      <c r="J39" s="76">
        <v>2500</v>
      </c>
      <c r="K39" s="76">
        <v>3000</v>
      </c>
      <c r="L39" s="77">
        <v>3500</v>
      </c>
      <c r="N39" s="653"/>
      <c r="O39" s="653"/>
      <c r="P39" s="653"/>
      <c r="Q39" s="75">
        <v>0</v>
      </c>
      <c r="R39" s="76">
        <v>500</v>
      </c>
      <c r="S39" s="76">
        <v>1000</v>
      </c>
      <c r="T39" s="76">
        <v>1500</v>
      </c>
      <c r="U39" s="76">
        <v>2000</v>
      </c>
      <c r="V39" s="76">
        <v>2500</v>
      </c>
      <c r="W39" s="76">
        <v>3000</v>
      </c>
      <c r="X39" s="77">
        <v>3500</v>
      </c>
      <c r="Z39" s="653"/>
      <c r="AA39" s="653"/>
      <c r="AB39" s="653"/>
      <c r="AC39" s="75">
        <v>0</v>
      </c>
      <c r="AD39" s="76">
        <v>500</v>
      </c>
      <c r="AE39" s="76">
        <v>1000</v>
      </c>
      <c r="AF39" s="76">
        <v>1500</v>
      </c>
      <c r="AG39" s="76">
        <v>2000</v>
      </c>
      <c r="AH39" s="76">
        <v>2500</v>
      </c>
      <c r="AI39" s="76">
        <v>3000</v>
      </c>
      <c r="AJ39" s="77">
        <v>3500</v>
      </c>
      <c r="AL39" s="653"/>
      <c r="AM39" s="653"/>
      <c r="AN39" s="653"/>
      <c r="AO39" s="75">
        <v>0</v>
      </c>
      <c r="AP39" s="76">
        <v>500</v>
      </c>
      <c r="AQ39" s="76">
        <v>1000</v>
      </c>
      <c r="AR39" s="76">
        <v>1500</v>
      </c>
      <c r="AS39" s="76">
        <v>2000</v>
      </c>
      <c r="AT39" s="76">
        <v>2500</v>
      </c>
      <c r="AU39" s="76">
        <v>3000</v>
      </c>
      <c r="AV39" s="77">
        <v>3500</v>
      </c>
    </row>
    <row r="40" spans="1:48">
      <c r="A40">
        <v>40</v>
      </c>
      <c r="B40" s="661" t="str">
        <f>+B9</f>
        <v>Rango de inclinación de 7° a 15°</v>
      </c>
      <c r="C40" s="659">
        <v>100</v>
      </c>
      <c r="D40" s="78" t="s">
        <v>133</v>
      </c>
      <c r="E40" s="94">
        <v>101.054</v>
      </c>
      <c r="F40" s="95">
        <v>96.47</v>
      </c>
      <c r="G40" s="95">
        <v>91.9</v>
      </c>
      <c r="H40" s="95">
        <v>87.32</v>
      </c>
      <c r="I40" s="95">
        <v>82.74</v>
      </c>
      <c r="J40" s="95">
        <v>78.17</v>
      </c>
      <c r="K40" s="95">
        <v>73.59</v>
      </c>
      <c r="L40" s="96">
        <v>69.019000000000005</v>
      </c>
      <c r="N40" s="661" t="str">
        <f>+N9</f>
        <v>Rango de inclinación de 7° a 15°</v>
      </c>
      <c r="O40" s="659">
        <v>100</v>
      </c>
      <c r="P40" s="78" t="s">
        <v>133</v>
      </c>
      <c r="Q40" s="94">
        <v>91.23</v>
      </c>
      <c r="R40" s="95">
        <v>86.99</v>
      </c>
      <c r="S40" s="95">
        <v>82.75</v>
      </c>
      <c r="T40" s="95">
        <v>78.510000000000005</v>
      </c>
      <c r="U40" s="95">
        <v>74.27</v>
      </c>
      <c r="V40" s="95">
        <v>70.03</v>
      </c>
      <c r="W40" s="95">
        <v>65.790000000000006</v>
      </c>
      <c r="X40" s="96">
        <v>61.558</v>
      </c>
      <c r="Z40" s="661" t="str">
        <f>+Z9</f>
        <v>Rango de inclinación de 7° a 15°</v>
      </c>
      <c r="AA40" s="659">
        <v>100</v>
      </c>
      <c r="AB40" s="78" t="s">
        <v>133</v>
      </c>
      <c r="AC40" s="94">
        <v>106.35</v>
      </c>
      <c r="AD40" s="95">
        <v>106.26</v>
      </c>
      <c r="AE40" s="95">
        <v>106.17</v>
      </c>
      <c r="AF40" s="95">
        <v>106.08</v>
      </c>
      <c r="AG40" s="95">
        <v>105.99</v>
      </c>
      <c r="AH40" s="95">
        <v>105.91</v>
      </c>
      <c r="AI40" s="95">
        <v>105.82</v>
      </c>
      <c r="AJ40" s="96">
        <v>105.73399999999999</v>
      </c>
      <c r="AL40" s="661" t="str">
        <f>+AL9</f>
        <v>Rango de inclinación de 7° a 15°</v>
      </c>
      <c r="AM40" s="659">
        <v>100</v>
      </c>
      <c r="AN40" s="78" t="s">
        <v>133</v>
      </c>
      <c r="AO40" s="94">
        <v>135.75399999999999</v>
      </c>
      <c r="AP40" s="95">
        <v>135.72999999999999</v>
      </c>
      <c r="AQ40" s="95">
        <v>135.72</v>
      </c>
      <c r="AR40" s="95">
        <v>135.69999999999999</v>
      </c>
      <c r="AS40" s="95">
        <v>135.68</v>
      </c>
      <c r="AT40" s="95">
        <v>135.66999999999999</v>
      </c>
      <c r="AU40" s="95">
        <v>135.65</v>
      </c>
      <c r="AV40" s="96">
        <v>135.63900000000001</v>
      </c>
    </row>
    <row r="41" spans="1:48" ht="15" thickBot="1">
      <c r="A41">
        <v>41</v>
      </c>
      <c r="B41" s="662"/>
      <c r="C41" s="660"/>
      <c r="D41" s="82" t="s">
        <v>136</v>
      </c>
      <c r="E41" s="97">
        <v>106.36799999999999</v>
      </c>
      <c r="F41" s="98">
        <v>101.52</v>
      </c>
      <c r="G41" s="98">
        <v>96.68</v>
      </c>
      <c r="H41" s="98">
        <v>91.84</v>
      </c>
      <c r="I41" s="98">
        <v>86.99</v>
      </c>
      <c r="J41" s="98">
        <v>82.15</v>
      </c>
      <c r="K41" s="98">
        <v>77.31</v>
      </c>
      <c r="L41" s="99">
        <v>72.471000000000004</v>
      </c>
      <c r="N41" s="662"/>
      <c r="O41" s="660"/>
      <c r="P41" s="82" t="s">
        <v>136</v>
      </c>
      <c r="Q41" s="97">
        <v>98.207999999999998</v>
      </c>
      <c r="R41" s="98">
        <v>93.62</v>
      </c>
      <c r="S41" s="98">
        <v>89.03</v>
      </c>
      <c r="T41" s="98">
        <v>84.44</v>
      </c>
      <c r="U41" s="98">
        <v>79.849999999999994</v>
      </c>
      <c r="V41" s="98">
        <v>75.27</v>
      </c>
      <c r="W41" s="98">
        <v>70.680000000000007</v>
      </c>
      <c r="X41" s="99">
        <v>66.096000000000004</v>
      </c>
      <c r="Z41" s="662"/>
      <c r="AA41" s="660"/>
      <c r="AB41" s="82" t="s">
        <v>136</v>
      </c>
      <c r="AC41" s="97">
        <v>116.271</v>
      </c>
      <c r="AD41" s="98">
        <v>116.27</v>
      </c>
      <c r="AE41" s="98">
        <v>116.27</v>
      </c>
      <c r="AF41" s="98">
        <v>116.27</v>
      </c>
      <c r="AG41" s="98">
        <v>116.27</v>
      </c>
      <c r="AH41" s="98">
        <v>116.27</v>
      </c>
      <c r="AI41" s="98">
        <v>116.27</v>
      </c>
      <c r="AJ41" s="99">
        <v>116.271</v>
      </c>
      <c r="AL41" s="662"/>
      <c r="AM41" s="660"/>
      <c r="AN41" s="82" t="s">
        <v>136</v>
      </c>
      <c r="AO41" s="97">
        <v>151.21799999999999</v>
      </c>
      <c r="AP41" s="98">
        <v>151.21</v>
      </c>
      <c r="AQ41" s="98">
        <v>151.21</v>
      </c>
      <c r="AR41" s="98">
        <v>151.21</v>
      </c>
      <c r="AS41" s="98">
        <v>151.21</v>
      </c>
      <c r="AT41" s="98">
        <v>151.21</v>
      </c>
      <c r="AU41" s="98">
        <v>151.21</v>
      </c>
      <c r="AV41" s="99">
        <v>151.21799999999999</v>
      </c>
    </row>
    <row r="42" spans="1:48">
      <c r="A42">
        <v>42</v>
      </c>
      <c r="B42" s="662"/>
      <c r="C42" s="657">
        <f>+C40+15</f>
        <v>115</v>
      </c>
      <c r="D42" s="86" t="str">
        <f>+D40</f>
        <v>48-X</v>
      </c>
      <c r="E42" s="100">
        <v>131.857</v>
      </c>
      <c r="F42" s="101">
        <v>125.65</v>
      </c>
      <c r="G42" s="101">
        <v>119.45</v>
      </c>
      <c r="H42" s="101">
        <v>113.24</v>
      </c>
      <c r="I42" s="101">
        <v>107.04</v>
      </c>
      <c r="J42" s="101">
        <v>100.84</v>
      </c>
      <c r="K42" s="101">
        <v>94.64</v>
      </c>
      <c r="L42" s="102">
        <v>88.438000000000002</v>
      </c>
      <c r="N42" s="662"/>
      <c r="O42" s="657">
        <f>+O40+15</f>
        <v>115</v>
      </c>
      <c r="P42" s="86" t="str">
        <f>+P40</f>
        <v>48-X</v>
      </c>
      <c r="Q42" s="100">
        <v>119.056</v>
      </c>
      <c r="R42" s="101">
        <v>113.41</v>
      </c>
      <c r="S42" s="101">
        <v>107.76</v>
      </c>
      <c r="T42" s="101">
        <v>102.11</v>
      </c>
      <c r="U42" s="101">
        <v>96.47</v>
      </c>
      <c r="V42" s="101">
        <v>90.82</v>
      </c>
      <c r="W42" s="101">
        <v>85.18</v>
      </c>
      <c r="X42" s="102">
        <v>79.536000000000001</v>
      </c>
      <c r="Z42" s="662"/>
      <c r="AA42" s="657">
        <f>+AA40+15</f>
        <v>115</v>
      </c>
      <c r="AB42" s="86" t="str">
        <f>+AB40</f>
        <v>48-X</v>
      </c>
      <c r="AC42" s="100">
        <v>107.04300000000001</v>
      </c>
      <c r="AD42" s="101">
        <v>106.9</v>
      </c>
      <c r="AE42" s="101">
        <v>106.76</v>
      </c>
      <c r="AF42" s="101">
        <v>106.62</v>
      </c>
      <c r="AG42" s="101">
        <v>106.48</v>
      </c>
      <c r="AH42" s="101">
        <v>106.34</v>
      </c>
      <c r="AI42" s="101">
        <v>106.2</v>
      </c>
      <c r="AJ42" s="102">
        <v>106.066</v>
      </c>
      <c r="AL42" s="662"/>
      <c r="AM42" s="657">
        <f>+AM40+15</f>
        <v>115</v>
      </c>
      <c r="AN42" s="86" t="str">
        <f>+AN40</f>
        <v>48-X</v>
      </c>
      <c r="AO42" s="100">
        <v>136.56800000000001</v>
      </c>
      <c r="AP42" s="101">
        <v>136.43</v>
      </c>
      <c r="AQ42" s="101">
        <v>136.30000000000001</v>
      </c>
      <c r="AR42" s="101">
        <v>136.16</v>
      </c>
      <c r="AS42" s="101">
        <v>136.03</v>
      </c>
      <c r="AT42" s="101">
        <v>135.9</v>
      </c>
      <c r="AU42" s="101">
        <v>135.77000000000001</v>
      </c>
      <c r="AV42" s="102">
        <v>135.63900000000001</v>
      </c>
    </row>
    <row r="43" spans="1:48" ht="15" thickBot="1">
      <c r="A43">
        <v>43</v>
      </c>
      <c r="B43" s="662"/>
      <c r="C43" s="658"/>
      <c r="D43" s="90" t="str">
        <f>+D41</f>
        <v>48-XL</v>
      </c>
      <c r="E43" s="100">
        <v>138.58099999999999</v>
      </c>
      <c r="F43" s="101">
        <v>132.07</v>
      </c>
      <c r="G43" s="101">
        <v>125.56</v>
      </c>
      <c r="H43" s="101">
        <v>119.05</v>
      </c>
      <c r="I43" s="101">
        <v>112.54</v>
      </c>
      <c r="J43" s="101">
        <v>106.03</v>
      </c>
      <c r="K43" s="101">
        <v>99.52</v>
      </c>
      <c r="L43" s="102">
        <v>93.01</v>
      </c>
      <c r="N43" s="662"/>
      <c r="O43" s="658"/>
      <c r="P43" s="90" t="str">
        <f>+P41</f>
        <v>48-XL</v>
      </c>
      <c r="Q43" s="100">
        <v>128.12899999999999</v>
      </c>
      <c r="R43" s="101">
        <v>122.03</v>
      </c>
      <c r="S43" s="101">
        <v>115.94</v>
      </c>
      <c r="T43" s="101">
        <v>109.86</v>
      </c>
      <c r="U43" s="101">
        <v>103.77</v>
      </c>
      <c r="V43" s="101">
        <v>97.68</v>
      </c>
      <c r="W43" s="101">
        <v>91.59</v>
      </c>
      <c r="X43" s="102">
        <v>85.501999999999995</v>
      </c>
      <c r="Z43" s="662"/>
      <c r="AA43" s="658"/>
      <c r="AB43" s="90" t="str">
        <f>+AB41</f>
        <v>48-XL</v>
      </c>
      <c r="AC43" s="100">
        <v>116.271</v>
      </c>
      <c r="AD43" s="101">
        <v>116.27</v>
      </c>
      <c r="AE43" s="101">
        <v>116.27</v>
      </c>
      <c r="AF43" s="101">
        <v>116.27</v>
      </c>
      <c r="AG43" s="101">
        <v>116.27</v>
      </c>
      <c r="AH43" s="101">
        <v>116.27</v>
      </c>
      <c r="AI43" s="101">
        <v>116.27</v>
      </c>
      <c r="AJ43" s="102">
        <v>116.271</v>
      </c>
      <c r="AL43" s="662"/>
      <c r="AM43" s="658"/>
      <c r="AN43" s="90" t="str">
        <f>+AN41</f>
        <v>48-XL</v>
      </c>
      <c r="AO43" s="100">
        <v>151.21799999999999</v>
      </c>
      <c r="AP43" s="101">
        <v>151.21</v>
      </c>
      <c r="AQ43" s="101">
        <v>151.21</v>
      </c>
      <c r="AR43" s="101">
        <v>151.21</v>
      </c>
      <c r="AS43" s="101">
        <v>151.21</v>
      </c>
      <c r="AT43" s="101">
        <v>151.21</v>
      </c>
      <c r="AU43" s="101">
        <v>151.21</v>
      </c>
      <c r="AV43" s="102">
        <v>151.21799999999999</v>
      </c>
    </row>
    <row r="44" spans="1:48">
      <c r="A44">
        <v>44</v>
      </c>
      <c r="B44" s="662"/>
      <c r="C44" s="659">
        <f>+C42+15</f>
        <v>130</v>
      </c>
      <c r="D44" s="78" t="s">
        <v>133</v>
      </c>
      <c r="E44" s="97">
        <v>164.48699999999999</v>
      </c>
      <c r="F44" s="98">
        <v>156.63</v>
      </c>
      <c r="G44" s="98">
        <v>148.77000000000001</v>
      </c>
      <c r="H44" s="98">
        <v>140.91999999999999</v>
      </c>
      <c r="I44" s="98">
        <v>133.06</v>
      </c>
      <c r="J44" s="98">
        <v>125.21</v>
      </c>
      <c r="K44" s="98">
        <v>117.35</v>
      </c>
      <c r="L44" s="99">
        <v>109.502</v>
      </c>
      <c r="N44" s="662"/>
      <c r="O44" s="659">
        <f>+O42+15</f>
        <v>130</v>
      </c>
      <c r="P44" s="78" t="s">
        <v>133</v>
      </c>
      <c r="Q44" s="97">
        <v>150.578</v>
      </c>
      <c r="R44" s="98">
        <v>143.25</v>
      </c>
      <c r="S44" s="98">
        <v>135.91999999999999</v>
      </c>
      <c r="T44" s="98">
        <v>128.6</v>
      </c>
      <c r="U44" s="98">
        <v>121.27</v>
      </c>
      <c r="V44" s="98">
        <v>113.94</v>
      </c>
      <c r="W44" s="98">
        <v>106.62</v>
      </c>
      <c r="X44" s="99">
        <v>99.298000000000002</v>
      </c>
      <c r="Z44" s="662"/>
      <c r="AA44" s="659">
        <f>+AA42+15</f>
        <v>130</v>
      </c>
      <c r="AB44" s="78" t="s">
        <v>133</v>
      </c>
      <c r="AC44" s="97">
        <v>118.66500000000001</v>
      </c>
      <c r="AD44" s="98">
        <v>116.94</v>
      </c>
      <c r="AE44" s="98">
        <v>115.22</v>
      </c>
      <c r="AF44" s="98">
        <v>113.5</v>
      </c>
      <c r="AG44" s="98">
        <v>111.78</v>
      </c>
      <c r="AH44" s="98">
        <v>110.06</v>
      </c>
      <c r="AI44" s="98">
        <v>108.34</v>
      </c>
      <c r="AJ44" s="99">
        <v>106.625</v>
      </c>
      <c r="AL44" s="662"/>
      <c r="AM44" s="659">
        <f>+AM42+15</f>
        <v>130</v>
      </c>
      <c r="AN44" s="78" t="s">
        <v>133</v>
      </c>
      <c r="AO44" s="97">
        <v>137.42599999999999</v>
      </c>
      <c r="AP44" s="98">
        <v>137.22999999999999</v>
      </c>
      <c r="AQ44" s="98">
        <v>137.04</v>
      </c>
      <c r="AR44" s="98">
        <v>136.84</v>
      </c>
      <c r="AS44" s="98">
        <v>136.65</v>
      </c>
      <c r="AT44" s="98">
        <v>136.46</v>
      </c>
      <c r="AU44" s="98">
        <v>136.27000000000001</v>
      </c>
      <c r="AV44" s="99">
        <v>136.08000000000001</v>
      </c>
    </row>
    <row r="45" spans="1:48" ht="15" thickBot="1">
      <c r="A45">
        <v>45</v>
      </c>
      <c r="B45" s="662"/>
      <c r="C45" s="660"/>
      <c r="D45" s="82" t="s">
        <v>136</v>
      </c>
      <c r="E45" s="97">
        <v>174.87</v>
      </c>
      <c r="F45" s="98">
        <v>166.36</v>
      </c>
      <c r="G45" s="98">
        <v>157.86000000000001</v>
      </c>
      <c r="H45" s="98">
        <v>149.36000000000001</v>
      </c>
      <c r="I45" s="98">
        <v>140.86000000000001</v>
      </c>
      <c r="J45" s="98">
        <v>132.36000000000001</v>
      </c>
      <c r="K45" s="98">
        <v>123.86</v>
      </c>
      <c r="L45" s="99">
        <v>115.361</v>
      </c>
      <c r="N45" s="662"/>
      <c r="O45" s="660"/>
      <c r="P45" s="82" t="s">
        <v>136</v>
      </c>
      <c r="Q45" s="97">
        <v>163.00700000000001</v>
      </c>
      <c r="R45" s="98">
        <v>155</v>
      </c>
      <c r="S45" s="98">
        <v>147</v>
      </c>
      <c r="T45" s="98">
        <v>138.99</v>
      </c>
      <c r="U45" s="98">
        <v>130.99</v>
      </c>
      <c r="V45" s="98">
        <v>122.99</v>
      </c>
      <c r="W45" s="98">
        <v>114.99</v>
      </c>
      <c r="X45" s="99">
        <v>106.988</v>
      </c>
      <c r="Z45" s="662"/>
      <c r="AA45" s="660"/>
      <c r="AB45" s="82" t="s">
        <v>136</v>
      </c>
      <c r="AC45" s="97">
        <v>126.389</v>
      </c>
      <c r="AD45" s="98">
        <v>124.94</v>
      </c>
      <c r="AE45" s="98">
        <v>123.49</v>
      </c>
      <c r="AF45" s="98">
        <v>122.05</v>
      </c>
      <c r="AG45" s="98">
        <v>120.6</v>
      </c>
      <c r="AH45" s="98">
        <v>119.16</v>
      </c>
      <c r="AI45" s="98">
        <v>117.71</v>
      </c>
      <c r="AJ45" s="99">
        <v>116.271</v>
      </c>
      <c r="AL45" s="662"/>
      <c r="AM45" s="660"/>
      <c r="AN45" s="82" t="s">
        <v>136</v>
      </c>
      <c r="AO45" s="97">
        <v>151.21799999999999</v>
      </c>
      <c r="AP45" s="98">
        <v>151.21</v>
      </c>
      <c r="AQ45" s="98">
        <v>151.21</v>
      </c>
      <c r="AR45" s="98">
        <v>151.21</v>
      </c>
      <c r="AS45" s="98">
        <v>151.21</v>
      </c>
      <c r="AT45" s="98">
        <v>151.21</v>
      </c>
      <c r="AU45" s="98">
        <v>151.21</v>
      </c>
      <c r="AV45" s="99">
        <v>151.21799999999999</v>
      </c>
    </row>
    <row r="46" spans="1:48">
      <c r="A46">
        <v>46</v>
      </c>
      <c r="B46" s="662"/>
      <c r="C46" s="657">
        <f>+C44+10</f>
        <v>140</v>
      </c>
      <c r="D46" s="86" t="str">
        <f>+D44</f>
        <v>48-X</v>
      </c>
      <c r="E46" s="100">
        <v>187.077</v>
      </c>
      <c r="F46" s="101">
        <v>178.53</v>
      </c>
      <c r="G46" s="101">
        <v>169.99</v>
      </c>
      <c r="H46" s="101">
        <v>161.44999999999999</v>
      </c>
      <c r="I46" s="101">
        <v>152.91</v>
      </c>
      <c r="J46" s="101">
        <v>144.37</v>
      </c>
      <c r="K46" s="101">
        <v>135.83000000000001</v>
      </c>
      <c r="L46" s="102">
        <v>127.295</v>
      </c>
      <c r="N46" s="662"/>
      <c r="O46" s="657">
        <f>+O44+10</f>
        <v>140</v>
      </c>
      <c r="P46" s="86" t="str">
        <f>+P44</f>
        <v>48-X</v>
      </c>
      <c r="Q46" s="100">
        <v>171.887</v>
      </c>
      <c r="R46" s="101">
        <v>163.85</v>
      </c>
      <c r="S46" s="101">
        <v>155.82</v>
      </c>
      <c r="T46" s="101">
        <v>147.80000000000001</v>
      </c>
      <c r="U46" s="101">
        <v>139.77000000000001</v>
      </c>
      <c r="V46" s="101">
        <v>131.74</v>
      </c>
      <c r="W46" s="101">
        <v>123.71</v>
      </c>
      <c r="X46" s="102">
        <v>115.685</v>
      </c>
      <c r="Z46" s="662"/>
      <c r="AA46" s="657">
        <f>+AA44+10</f>
        <v>140</v>
      </c>
      <c r="AB46" s="86" t="str">
        <f>+AB44</f>
        <v>48-X</v>
      </c>
      <c r="AC46" s="100">
        <v>134.15899999999999</v>
      </c>
      <c r="AD46" s="101">
        <v>130.25</v>
      </c>
      <c r="AE46" s="101">
        <v>126.35</v>
      </c>
      <c r="AF46" s="101">
        <v>122.45</v>
      </c>
      <c r="AG46" s="101">
        <v>118.56</v>
      </c>
      <c r="AH46" s="101">
        <v>114.66</v>
      </c>
      <c r="AI46" s="101">
        <v>110.76</v>
      </c>
      <c r="AJ46" s="102">
        <v>106.861</v>
      </c>
      <c r="AL46" s="662"/>
      <c r="AM46" s="657">
        <f>+AM44+10</f>
        <v>140</v>
      </c>
      <c r="AN46" s="86" t="str">
        <f>+AN44</f>
        <v>48-X</v>
      </c>
      <c r="AO46" s="100">
        <v>138.196</v>
      </c>
      <c r="AP46" s="101">
        <v>137.93</v>
      </c>
      <c r="AQ46" s="101">
        <v>137.68</v>
      </c>
      <c r="AR46" s="101">
        <v>137.41999999999999</v>
      </c>
      <c r="AS46" s="101">
        <v>137.16999999999999</v>
      </c>
      <c r="AT46" s="101">
        <v>136.91</v>
      </c>
      <c r="AU46" s="101">
        <v>136.65</v>
      </c>
      <c r="AV46" s="102">
        <v>136.40299999999999</v>
      </c>
    </row>
    <row r="47" spans="1:48" ht="15" thickBot="1">
      <c r="A47">
        <v>47</v>
      </c>
      <c r="B47" s="662"/>
      <c r="C47" s="658"/>
      <c r="D47" s="90" t="str">
        <f>+D45</f>
        <v>48-XL</v>
      </c>
      <c r="E47" s="100">
        <v>199.589</v>
      </c>
      <c r="F47" s="101">
        <v>190.06</v>
      </c>
      <c r="G47" s="101">
        <v>180.55</v>
      </c>
      <c r="H47" s="101">
        <v>171.03</v>
      </c>
      <c r="I47" s="101">
        <v>161.51</v>
      </c>
      <c r="J47" s="101">
        <v>151.99</v>
      </c>
      <c r="K47" s="101">
        <v>142.47</v>
      </c>
      <c r="L47" s="102">
        <v>132.953</v>
      </c>
      <c r="N47" s="662"/>
      <c r="O47" s="658"/>
      <c r="P47" s="90" t="str">
        <f>+P45</f>
        <v>48-XL</v>
      </c>
      <c r="Q47" s="100">
        <v>186.79499999999999</v>
      </c>
      <c r="R47" s="101">
        <v>177.77</v>
      </c>
      <c r="S47" s="101">
        <v>168.75</v>
      </c>
      <c r="T47" s="101">
        <v>159.72999999999999</v>
      </c>
      <c r="U47" s="101">
        <v>150.71</v>
      </c>
      <c r="V47" s="101">
        <v>141.69</v>
      </c>
      <c r="W47" s="101">
        <v>132.66999999999999</v>
      </c>
      <c r="X47" s="102">
        <v>123.658</v>
      </c>
      <c r="Z47" s="662"/>
      <c r="AA47" s="658"/>
      <c r="AB47" s="90" t="str">
        <f>+AB45</f>
        <v>48-XL</v>
      </c>
      <c r="AC47" s="100">
        <v>149.42500000000001</v>
      </c>
      <c r="AD47" s="101">
        <v>144.68</v>
      </c>
      <c r="AE47" s="101">
        <v>139.94999999999999</v>
      </c>
      <c r="AF47" s="101">
        <v>135.21</v>
      </c>
      <c r="AG47" s="101">
        <v>130.47</v>
      </c>
      <c r="AH47" s="101">
        <v>125.74</v>
      </c>
      <c r="AI47" s="101">
        <v>121</v>
      </c>
      <c r="AJ47" s="102">
        <v>116.271</v>
      </c>
      <c r="AL47" s="662"/>
      <c r="AM47" s="658"/>
      <c r="AN47" s="90" t="str">
        <f>+AN45</f>
        <v>48-XL</v>
      </c>
      <c r="AO47" s="100">
        <v>151.21799999999999</v>
      </c>
      <c r="AP47" s="101">
        <v>151.21</v>
      </c>
      <c r="AQ47" s="101">
        <v>151.21</v>
      </c>
      <c r="AR47" s="101">
        <v>151.21</v>
      </c>
      <c r="AS47" s="101">
        <v>151.21</v>
      </c>
      <c r="AT47" s="101">
        <v>151.21</v>
      </c>
      <c r="AU47" s="101">
        <v>151.21</v>
      </c>
      <c r="AV47" s="102">
        <v>151.21799999999999</v>
      </c>
    </row>
    <row r="48" spans="1:48">
      <c r="A48">
        <v>48</v>
      </c>
      <c r="B48" s="662"/>
      <c r="C48" s="659">
        <f>+C46+10</f>
        <v>150</v>
      </c>
      <c r="D48" s="78" t="s">
        <v>133</v>
      </c>
      <c r="E48" s="97">
        <v>209.447</v>
      </c>
      <c r="F48" s="98">
        <v>200.35</v>
      </c>
      <c r="G48" s="98">
        <v>191.26</v>
      </c>
      <c r="H48" s="98">
        <v>182.17</v>
      </c>
      <c r="I48" s="98">
        <v>173.08</v>
      </c>
      <c r="J48" s="98">
        <v>163.98</v>
      </c>
      <c r="K48" s="98">
        <v>154.88999999999999</v>
      </c>
      <c r="L48" s="99">
        <v>145.80699999999999</v>
      </c>
      <c r="N48" s="662"/>
      <c r="O48" s="659">
        <f>+O46+10</f>
        <v>150</v>
      </c>
      <c r="P48" s="78" t="s">
        <v>133</v>
      </c>
      <c r="Q48" s="97">
        <v>193.07400000000001</v>
      </c>
      <c r="R48" s="98">
        <v>184.38</v>
      </c>
      <c r="S48" s="98">
        <v>175.68</v>
      </c>
      <c r="T48" s="98">
        <v>166.99</v>
      </c>
      <c r="U48" s="98">
        <v>158.30000000000001</v>
      </c>
      <c r="V48" s="98">
        <v>149.6</v>
      </c>
      <c r="W48" s="98">
        <v>140.91</v>
      </c>
      <c r="X48" s="99">
        <v>132.221</v>
      </c>
      <c r="Z48" s="662"/>
      <c r="AA48" s="659">
        <f>+AA46+10</f>
        <v>150</v>
      </c>
      <c r="AB48" s="78" t="s">
        <v>133</v>
      </c>
      <c r="AC48" s="97">
        <v>150.74</v>
      </c>
      <c r="AD48" s="98">
        <v>144.52000000000001</v>
      </c>
      <c r="AE48" s="98">
        <v>138.31</v>
      </c>
      <c r="AF48" s="98">
        <v>132.1</v>
      </c>
      <c r="AG48" s="98">
        <v>125.89</v>
      </c>
      <c r="AH48" s="98">
        <v>119.68</v>
      </c>
      <c r="AI48" s="98">
        <v>113.47</v>
      </c>
      <c r="AJ48" s="99">
        <v>107.259</v>
      </c>
      <c r="AL48" s="662"/>
      <c r="AM48" s="659">
        <f>+AM46+10</f>
        <v>150</v>
      </c>
      <c r="AN48" s="78" t="s">
        <v>133</v>
      </c>
      <c r="AO48" s="97">
        <v>138.76300000000001</v>
      </c>
      <c r="AP48" s="98">
        <v>138.46</v>
      </c>
      <c r="AQ48" s="98">
        <v>138.16999999999999</v>
      </c>
      <c r="AR48" s="98">
        <v>137.88</v>
      </c>
      <c r="AS48" s="98">
        <v>137.59</v>
      </c>
      <c r="AT48" s="98">
        <v>137.29</v>
      </c>
      <c r="AU48" s="98">
        <v>137</v>
      </c>
      <c r="AV48" s="99">
        <v>136.71100000000001</v>
      </c>
    </row>
    <row r="49" spans="1:48" ht="15" thickBot="1">
      <c r="A49">
        <v>49</v>
      </c>
      <c r="B49" s="662"/>
      <c r="C49" s="660"/>
      <c r="D49" s="82" t="s">
        <v>136</v>
      </c>
      <c r="E49" s="97">
        <v>224.24</v>
      </c>
      <c r="F49" s="98">
        <v>214.02</v>
      </c>
      <c r="G49" s="98">
        <v>203.81</v>
      </c>
      <c r="H49" s="98">
        <v>193.6</v>
      </c>
      <c r="I49" s="98">
        <v>183.39</v>
      </c>
      <c r="J49" s="98">
        <v>173.17</v>
      </c>
      <c r="K49" s="98">
        <v>162.96</v>
      </c>
      <c r="L49" s="99">
        <v>152.755</v>
      </c>
      <c r="N49" s="662"/>
      <c r="O49" s="660"/>
      <c r="P49" s="82" t="s">
        <v>136</v>
      </c>
      <c r="Q49" s="97">
        <v>209.36099999999999</v>
      </c>
      <c r="R49" s="98">
        <v>199.7</v>
      </c>
      <c r="S49" s="98">
        <v>190.05</v>
      </c>
      <c r="T49" s="98">
        <v>180.4</v>
      </c>
      <c r="U49" s="98">
        <v>170.75</v>
      </c>
      <c r="V49" s="98">
        <v>161.09</v>
      </c>
      <c r="W49" s="98">
        <v>151.44</v>
      </c>
      <c r="X49" s="99">
        <v>141.79400000000001</v>
      </c>
      <c r="Z49" s="662"/>
      <c r="AA49" s="660"/>
      <c r="AB49" s="82" t="s">
        <v>136</v>
      </c>
      <c r="AC49" s="97">
        <v>174.06399999999999</v>
      </c>
      <c r="AD49" s="98">
        <v>165.8</v>
      </c>
      <c r="AE49" s="98">
        <v>157.55000000000001</v>
      </c>
      <c r="AF49" s="98">
        <v>149.29</v>
      </c>
      <c r="AG49" s="98">
        <v>141.03</v>
      </c>
      <c r="AH49" s="98">
        <v>132.78</v>
      </c>
      <c r="AI49" s="98">
        <v>124.52</v>
      </c>
      <c r="AJ49" s="99">
        <v>116.271</v>
      </c>
      <c r="AL49" s="662"/>
      <c r="AM49" s="660"/>
      <c r="AN49" s="82" t="s">
        <v>136</v>
      </c>
      <c r="AO49" s="97">
        <v>151.21799999999999</v>
      </c>
      <c r="AP49" s="98">
        <v>151.21</v>
      </c>
      <c r="AQ49" s="98">
        <v>151.21</v>
      </c>
      <c r="AR49" s="98">
        <v>151.21</v>
      </c>
      <c r="AS49" s="98">
        <v>151.21</v>
      </c>
      <c r="AT49" s="98">
        <v>151.21</v>
      </c>
      <c r="AU49" s="98">
        <v>151.21</v>
      </c>
      <c r="AV49" s="99">
        <v>151.21799999999999</v>
      </c>
    </row>
    <row r="50" spans="1:48">
      <c r="A50">
        <v>50</v>
      </c>
      <c r="B50" s="662"/>
      <c r="C50" s="657">
        <f>+C48+10</f>
        <v>160</v>
      </c>
      <c r="D50" s="86" t="str">
        <f>+D48</f>
        <v>48-X</v>
      </c>
      <c r="E50" s="100">
        <v>231.666</v>
      </c>
      <c r="F50" s="101">
        <v>221.72</v>
      </c>
      <c r="G50" s="101">
        <v>211.78</v>
      </c>
      <c r="H50" s="101">
        <v>201.84</v>
      </c>
      <c r="I50" s="101">
        <v>191.9</v>
      </c>
      <c r="J50" s="101">
        <v>181.96</v>
      </c>
      <c r="K50" s="101">
        <v>172.02</v>
      </c>
      <c r="L50" s="102">
        <v>162.07900000000001</v>
      </c>
      <c r="N50" s="662"/>
      <c r="O50" s="657">
        <f>+O48+10</f>
        <v>160</v>
      </c>
      <c r="P50" s="86" t="str">
        <f>+P48</f>
        <v>48-X</v>
      </c>
      <c r="Q50" s="100">
        <v>214.446</v>
      </c>
      <c r="R50" s="101">
        <v>205.15</v>
      </c>
      <c r="S50" s="101">
        <v>195.85</v>
      </c>
      <c r="T50" s="101">
        <v>186.56</v>
      </c>
      <c r="U50" s="101">
        <v>177.26</v>
      </c>
      <c r="V50" s="101">
        <v>167.97</v>
      </c>
      <c r="W50" s="101">
        <v>158.66999999999999</v>
      </c>
      <c r="X50" s="102">
        <v>149.38200000000001</v>
      </c>
      <c r="Z50" s="662"/>
      <c r="AA50" s="657">
        <f>+AA48+10</f>
        <v>160</v>
      </c>
      <c r="AB50" s="86" t="str">
        <f>+AB48</f>
        <v>48-X</v>
      </c>
      <c r="AC50" s="100">
        <v>165.59399999999999</v>
      </c>
      <c r="AD50" s="101">
        <v>158.77000000000001</v>
      </c>
      <c r="AE50" s="101">
        <v>151.94999999999999</v>
      </c>
      <c r="AF50" s="101">
        <v>145.13</v>
      </c>
      <c r="AG50" s="101">
        <v>138.31</v>
      </c>
      <c r="AH50" s="101">
        <v>131.49</v>
      </c>
      <c r="AI50" s="101">
        <v>124.66</v>
      </c>
      <c r="AJ50" s="102">
        <v>117.849</v>
      </c>
      <c r="AL50" s="662"/>
      <c r="AM50" s="657">
        <f>+AM48+10</f>
        <v>160</v>
      </c>
      <c r="AN50" s="86" t="str">
        <f>+AN48</f>
        <v>48-X</v>
      </c>
      <c r="AO50" s="100">
        <v>141.86000000000001</v>
      </c>
      <c r="AP50" s="101">
        <v>141.19</v>
      </c>
      <c r="AQ50" s="101">
        <v>140.53</v>
      </c>
      <c r="AR50" s="101">
        <v>139.87</v>
      </c>
      <c r="AS50" s="101">
        <v>139.21</v>
      </c>
      <c r="AT50" s="101">
        <v>138.55000000000001</v>
      </c>
      <c r="AU50" s="101">
        <v>137.88</v>
      </c>
      <c r="AV50" s="102">
        <v>137.22800000000001</v>
      </c>
    </row>
    <row r="51" spans="1:48" ht="15" thickBot="1">
      <c r="A51">
        <v>51</v>
      </c>
      <c r="B51" s="662"/>
      <c r="C51" s="658"/>
      <c r="D51" s="90" t="str">
        <f>+D49</f>
        <v>48-XL</v>
      </c>
      <c r="E51" s="100">
        <v>250.52199999999999</v>
      </c>
      <c r="F51" s="101">
        <v>239.48</v>
      </c>
      <c r="G51" s="101">
        <v>228.45</v>
      </c>
      <c r="H51" s="101">
        <v>217.42</v>
      </c>
      <c r="I51" s="101">
        <v>206.39</v>
      </c>
      <c r="J51" s="101">
        <v>195.35</v>
      </c>
      <c r="K51" s="101">
        <v>184.32</v>
      </c>
      <c r="L51" s="102">
        <v>173.29499999999999</v>
      </c>
      <c r="N51" s="662"/>
      <c r="O51" s="658"/>
      <c r="P51" s="90" t="str">
        <f>+P49</f>
        <v>48-XL</v>
      </c>
      <c r="Q51" s="100">
        <v>233.4</v>
      </c>
      <c r="R51" s="101">
        <v>223</v>
      </c>
      <c r="S51" s="101">
        <v>212.6</v>
      </c>
      <c r="T51" s="101">
        <v>202.2</v>
      </c>
      <c r="U51" s="101">
        <v>191.8</v>
      </c>
      <c r="V51" s="101">
        <v>181.4</v>
      </c>
      <c r="W51" s="101">
        <v>171</v>
      </c>
      <c r="X51" s="102">
        <v>160.602</v>
      </c>
      <c r="Z51" s="662"/>
      <c r="AA51" s="658"/>
      <c r="AB51" s="90" t="str">
        <f>+AB49</f>
        <v>48-XL</v>
      </c>
      <c r="AC51" s="100">
        <v>200.56299999999999</v>
      </c>
      <c r="AD51" s="101">
        <v>189.69</v>
      </c>
      <c r="AE51" s="101">
        <v>178.83</v>
      </c>
      <c r="AF51" s="101">
        <v>167.97</v>
      </c>
      <c r="AG51" s="101">
        <v>157.1</v>
      </c>
      <c r="AH51" s="101">
        <v>146.24</v>
      </c>
      <c r="AI51" s="101">
        <v>135.37</v>
      </c>
      <c r="AJ51" s="102">
        <v>124.51600000000001</v>
      </c>
      <c r="AL51" s="662"/>
      <c r="AM51" s="658"/>
      <c r="AN51" s="90" t="str">
        <f>+AN49</f>
        <v>48-XL</v>
      </c>
      <c r="AO51" s="100">
        <v>154.935</v>
      </c>
      <c r="AP51" s="101">
        <v>154.4</v>
      </c>
      <c r="AQ51" s="101">
        <v>153.87</v>
      </c>
      <c r="AR51" s="101">
        <v>153.34</v>
      </c>
      <c r="AS51" s="101">
        <v>152.81</v>
      </c>
      <c r="AT51" s="101">
        <v>152.28</v>
      </c>
      <c r="AU51" s="101">
        <v>151.74</v>
      </c>
      <c r="AV51" s="102">
        <v>151.21799999999999</v>
      </c>
    </row>
    <row r="52" spans="1:48">
      <c r="A52">
        <v>52</v>
      </c>
      <c r="B52" s="662"/>
      <c r="C52" s="659">
        <f>+C50+10</f>
        <v>170</v>
      </c>
      <c r="D52" s="78" t="s">
        <v>133</v>
      </c>
      <c r="E52" s="97">
        <v>253.178</v>
      </c>
      <c r="F52" s="98">
        <v>242.72</v>
      </c>
      <c r="G52" s="98">
        <v>232.27</v>
      </c>
      <c r="H52" s="98">
        <v>221.82</v>
      </c>
      <c r="I52" s="98">
        <v>211.37</v>
      </c>
      <c r="J52" s="98">
        <v>200.93</v>
      </c>
      <c r="K52" s="98">
        <v>190.48</v>
      </c>
      <c r="L52" s="99">
        <v>180.03100000000001</v>
      </c>
      <c r="N52" s="662"/>
      <c r="O52" s="659">
        <f>+O50+10</f>
        <v>170</v>
      </c>
      <c r="P52" s="78" t="s">
        <v>133</v>
      </c>
      <c r="Q52" s="97">
        <v>235.40600000000001</v>
      </c>
      <c r="R52" s="98">
        <v>225.4</v>
      </c>
      <c r="S52" s="98">
        <v>215.4</v>
      </c>
      <c r="T52" s="98">
        <v>205.4</v>
      </c>
      <c r="U52" s="98">
        <v>195.4</v>
      </c>
      <c r="V52" s="98">
        <v>185.4</v>
      </c>
      <c r="W52" s="98">
        <v>175.4</v>
      </c>
      <c r="X52" s="99">
        <v>165.404</v>
      </c>
      <c r="Z52" s="662"/>
      <c r="AA52" s="659">
        <f>+AA50+10</f>
        <v>170</v>
      </c>
      <c r="AB52" s="78" t="s">
        <v>133</v>
      </c>
      <c r="AC52" s="97">
        <v>179.75800000000001</v>
      </c>
      <c r="AD52" s="98">
        <v>172.73</v>
      </c>
      <c r="AE52" s="98">
        <v>165.7</v>
      </c>
      <c r="AF52" s="98">
        <v>158.68</v>
      </c>
      <c r="AG52" s="98">
        <v>151.65</v>
      </c>
      <c r="AH52" s="98">
        <v>144.63</v>
      </c>
      <c r="AI52" s="98">
        <v>137.6</v>
      </c>
      <c r="AJ52" s="99">
        <v>130.57900000000001</v>
      </c>
      <c r="AL52" s="662"/>
      <c r="AM52" s="659">
        <f>+AM50+10</f>
        <v>170</v>
      </c>
      <c r="AN52" s="78" t="s">
        <v>133</v>
      </c>
      <c r="AO52" s="97">
        <v>154.56200000000001</v>
      </c>
      <c r="AP52" s="98">
        <v>152.16</v>
      </c>
      <c r="AQ52" s="98">
        <v>149.76</v>
      </c>
      <c r="AR52" s="98">
        <v>147.36000000000001</v>
      </c>
      <c r="AS52" s="98">
        <v>144.97</v>
      </c>
      <c r="AT52" s="98">
        <v>142.57</v>
      </c>
      <c r="AU52" s="98">
        <v>140.16999999999999</v>
      </c>
      <c r="AV52" s="99">
        <v>137.77600000000001</v>
      </c>
    </row>
    <row r="53" spans="1:48" ht="15" thickBot="1">
      <c r="A53">
        <v>53</v>
      </c>
      <c r="B53" s="662"/>
      <c r="C53" s="660"/>
      <c r="D53" s="82" t="s">
        <v>136</v>
      </c>
      <c r="E53" s="97">
        <v>274.86700000000002</v>
      </c>
      <c r="F53" s="98">
        <v>263.18</v>
      </c>
      <c r="G53" s="98">
        <v>251.49</v>
      </c>
      <c r="H53" s="98">
        <v>239.81</v>
      </c>
      <c r="I53" s="98">
        <v>228.13</v>
      </c>
      <c r="J53" s="98">
        <v>216.44</v>
      </c>
      <c r="K53" s="98">
        <v>204.76</v>
      </c>
      <c r="L53" s="99">
        <v>193.08199999999999</v>
      </c>
      <c r="N53" s="662"/>
      <c r="O53" s="660"/>
      <c r="P53" s="82" t="s">
        <v>136</v>
      </c>
      <c r="Q53" s="97">
        <v>258.86900000000003</v>
      </c>
      <c r="R53" s="98">
        <v>247.55</v>
      </c>
      <c r="S53" s="98">
        <v>236.24</v>
      </c>
      <c r="T53" s="98">
        <v>224.93</v>
      </c>
      <c r="U53" s="98">
        <v>213.63</v>
      </c>
      <c r="V53" s="98">
        <v>202.32</v>
      </c>
      <c r="W53" s="98">
        <v>191.01</v>
      </c>
      <c r="X53" s="99">
        <v>179.70099999999999</v>
      </c>
      <c r="Z53" s="662"/>
      <c r="AA53" s="660"/>
      <c r="AB53" s="82" t="s">
        <v>136</v>
      </c>
      <c r="AC53" s="97">
        <v>228.65100000000001</v>
      </c>
      <c r="AD53" s="98">
        <v>216.38</v>
      </c>
      <c r="AE53" s="98">
        <v>204.12</v>
      </c>
      <c r="AF53" s="98">
        <v>191.86</v>
      </c>
      <c r="AG53" s="98">
        <v>179.59</v>
      </c>
      <c r="AH53" s="98">
        <v>167.33</v>
      </c>
      <c r="AI53" s="98">
        <v>155.07</v>
      </c>
      <c r="AJ53" s="99">
        <v>142.81100000000001</v>
      </c>
      <c r="AL53" s="662"/>
      <c r="AM53" s="660"/>
      <c r="AN53" s="82" t="s">
        <v>136</v>
      </c>
      <c r="AO53" s="97">
        <v>176.708</v>
      </c>
      <c r="AP53" s="98">
        <v>173.06</v>
      </c>
      <c r="AQ53" s="98">
        <v>169.42</v>
      </c>
      <c r="AR53" s="98">
        <v>165.78</v>
      </c>
      <c r="AS53" s="98">
        <v>162.13999999999999</v>
      </c>
      <c r="AT53" s="98">
        <v>158.5</v>
      </c>
      <c r="AU53" s="98">
        <v>154.85</v>
      </c>
      <c r="AV53" s="99">
        <v>151.21799999999999</v>
      </c>
    </row>
    <row r="54" spans="1:48">
      <c r="A54">
        <v>54</v>
      </c>
      <c r="B54" s="662"/>
      <c r="C54" s="657">
        <f>+C52+10</f>
        <v>180</v>
      </c>
      <c r="D54" s="86" t="str">
        <f>+D52</f>
        <v>48-X</v>
      </c>
      <c r="E54" s="100">
        <v>275.976</v>
      </c>
      <c r="F54" s="101">
        <v>265</v>
      </c>
      <c r="G54" s="101">
        <v>254.02</v>
      </c>
      <c r="H54" s="101">
        <v>243.05</v>
      </c>
      <c r="I54" s="101">
        <v>232.08</v>
      </c>
      <c r="J54" s="101">
        <v>221.1</v>
      </c>
      <c r="K54" s="101">
        <v>210.13</v>
      </c>
      <c r="L54" s="102">
        <v>199.16200000000001</v>
      </c>
      <c r="N54" s="662"/>
      <c r="O54" s="657">
        <f>+O52+10</f>
        <v>180</v>
      </c>
      <c r="P54" s="86" t="str">
        <f>+P52</f>
        <v>48-X</v>
      </c>
      <c r="Q54" s="100">
        <v>251.744</v>
      </c>
      <c r="R54" s="101">
        <v>241.87</v>
      </c>
      <c r="S54" s="101">
        <v>232.01</v>
      </c>
      <c r="T54" s="101">
        <v>222.14</v>
      </c>
      <c r="U54" s="101">
        <v>212.28</v>
      </c>
      <c r="V54" s="101">
        <v>202.41</v>
      </c>
      <c r="W54" s="101">
        <v>192.55</v>
      </c>
      <c r="X54" s="102">
        <v>182.68799999999999</v>
      </c>
      <c r="Z54" s="662"/>
      <c r="AA54" s="657">
        <f>+AA52+10</f>
        <v>180</v>
      </c>
      <c r="AB54" s="86" t="str">
        <f>+AB52</f>
        <v>48-X</v>
      </c>
      <c r="AC54" s="100">
        <v>193.02500000000001</v>
      </c>
      <c r="AD54" s="101">
        <v>185.89</v>
      </c>
      <c r="AE54" s="101">
        <v>178.75</v>
      </c>
      <c r="AF54" s="101">
        <v>171.62</v>
      </c>
      <c r="AG54" s="101">
        <v>164.48</v>
      </c>
      <c r="AH54" s="101">
        <v>157.35</v>
      </c>
      <c r="AI54" s="101">
        <v>150.21</v>
      </c>
      <c r="AJ54" s="102">
        <v>143.08099999999999</v>
      </c>
      <c r="AL54" s="662"/>
      <c r="AM54" s="657">
        <f>+AM52+10</f>
        <v>180</v>
      </c>
      <c r="AN54" s="86" t="str">
        <f>+AN52</f>
        <v>48-X</v>
      </c>
      <c r="AO54" s="100">
        <v>166.46299999999999</v>
      </c>
      <c r="AP54" s="101">
        <v>162.47999999999999</v>
      </c>
      <c r="AQ54" s="101">
        <v>158.49</v>
      </c>
      <c r="AR54" s="101">
        <v>154.51</v>
      </c>
      <c r="AS54" s="101">
        <v>150.53</v>
      </c>
      <c r="AT54" s="101">
        <v>146.55000000000001</v>
      </c>
      <c r="AU54" s="101">
        <v>142.57</v>
      </c>
      <c r="AV54" s="102">
        <v>138.59200000000001</v>
      </c>
    </row>
    <row r="55" spans="1:48" ht="15" thickBot="1">
      <c r="A55">
        <v>55</v>
      </c>
      <c r="B55" s="662"/>
      <c r="C55" s="658"/>
      <c r="D55" s="90" t="str">
        <f>+D53</f>
        <v>48-XL</v>
      </c>
      <c r="E55" s="100">
        <v>298.60300000000001</v>
      </c>
      <c r="F55" s="101">
        <v>286.35000000000002</v>
      </c>
      <c r="G55" s="101">
        <v>274.10000000000002</v>
      </c>
      <c r="H55" s="101">
        <v>261.85000000000002</v>
      </c>
      <c r="I55" s="101">
        <v>249.6</v>
      </c>
      <c r="J55" s="101">
        <v>237.35</v>
      </c>
      <c r="K55" s="101">
        <v>225.1</v>
      </c>
      <c r="L55" s="102">
        <v>212.85900000000001</v>
      </c>
      <c r="N55" s="662"/>
      <c r="O55" s="658"/>
      <c r="P55" s="90" t="str">
        <f>+P53</f>
        <v>48-XL</v>
      </c>
      <c r="Q55" s="100">
        <v>282.59399999999999</v>
      </c>
      <c r="R55" s="101">
        <v>270.64</v>
      </c>
      <c r="S55" s="101">
        <v>258.7</v>
      </c>
      <c r="T55" s="101">
        <v>246.75</v>
      </c>
      <c r="U55" s="101">
        <v>234.81</v>
      </c>
      <c r="V55" s="101">
        <v>222.87</v>
      </c>
      <c r="W55" s="101">
        <v>210.92</v>
      </c>
      <c r="X55" s="102">
        <v>198.98099999999999</v>
      </c>
      <c r="Z55" s="662"/>
      <c r="AA55" s="658"/>
      <c r="AB55" s="90" t="str">
        <f>+AB53</f>
        <v>48-XL</v>
      </c>
      <c r="AC55" s="100">
        <v>248.28</v>
      </c>
      <c r="AD55" s="101">
        <v>235.99</v>
      </c>
      <c r="AE55" s="101">
        <v>223.7</v>
      </c>
      <c r="AF55" s="101">
        <v>211.41</v>
      </c>
      <c r="AG55" s="101">
        <v>199.12</v>
      </c>
      <c r="AH55" s="101">
        <v>186.83</v>
      </c>
      <c r="AI55" s="101">
        <v>174.54</v>
      </c>
      <c r="AJ55" s="102">
        <v>162.25</v>
      </c>
      <c r="AL55" s="662"/>
      <c r="AM55" s="658"/>
      <c r="AN55" s="90" t="str">
        <f>+AN53</f>
        <v>48-XL</v>
      </c>
      <c r="AO55" s="100">
        <v>199.81800000000001</v>
      </c>
      <c r="AP55" s="101">
        <v>192.87</v>
      </c>
      <c r="AQ55" s="101">
        <v>185.93</v>
      </c>
      <c r="AR55" s="101">
        <v>178.98</v>
      </c>
      <c r="AS55" s="101">
        <v>172.04</v>
      </c>
      <c r="AT55" s="101">
        <v>165.1</v>
      </c>
      <c r="AU55" s="101">
        <v>158.16</v>
      </c>
      <c r="AV55" s="102">
        <v>151.21799999999999</v>
      </c>
    </row>
    <row r="56" spans="1:48">
      <c r="A56">
        <v>56</v>
      </c>
      <c r="B56" s="662"/>
      <c r="C56" s="659">
        <f>+C54+10</f>
        <v>190</v>
      </c>
      <c r="D56" s="78" t="s">
        <v>133</v>
      </c>
      <c r="E56" s="97">
        <v>298.108</v>
      </c>
      <c r="F56" s="98">
        <v>286.72000000000003</v>
      </c>
      <c r="G56" s="98">
        <v>275.33</v>
      </c>
      <c r="H56" s="98">
        <v>263.95</v>
      </c>
      <c r="I56" s="98">
        <v>252.56</v>
      </c>
      <c r="J56" s="98">
        <v>241.17</v>
      </c>
      <c r="K56" s="98">
        <v>229.79</v>
      </c>
      <c r="L56" s="99">
        <v>218.40700000000001</v>
      </c>
      <c r="N56" s="662"/>
      <c r="O56" s="659">
        <f>+O54+10</f>
        <v>190</v>
      </c>
      <c r="P56" s="78" t="s">
        <v>133</v>
      </c>
      <c r="Q56" s="97">
        <v>257.34199999999998</v>
      </c>
      <c r="R56" s="98">
        <v>249.32</v>
      </c>
      <c r="S56" s="98">
        <v>241.31</v>
      </c>
      <c r="T56" s="98">
        <v>233.29</v>
      </c>
      <c r="U56" s="98">
        <v>225.28</v>
      </c>
      <c r="V56" s="98">
        <v>217.26</v>
      </c>
      <c r="W56" s="98">
        <v>209.24</v>
      </c>
      <c r="X56" s="99">
        <v>201.23400000000001</v>
      </c>
      <c r="Z56" s="662"/>
      <c r="AA56" s="659">
        <f>+AA54+10</f>
        <v>190</v>
      </c>
      <c r="AB56" s="78" t="s">
        <v>133</v>
      </c>
      <c r="AC56" s="97">
        <v>204.898</v>
      </c>
      <c r="AD56" s="98">
        <v>197.8</v>
      </c>
      <c r="AE56" s="98">
        <v>190.7</v>
      </c>
      <c r="AF56" s="98">
        <v>183.6</v>
      </c>
      <c r="AG56" s="98">
        <v>176.51</v>
      </c>
      <c r="AH56" s="98">
        <v>169.41</v>
      </c>
      <c r="AI56" s="98">
        <v>162.31</v>
      </c>
      <c r="AJ56" s="99">
        <v>155.22</v>
      </c>
      <c r="AL56" s="662"/>
      <c r="AM56" s="659">
        <f>+AM54+10</f>
        <v>190</v>
      </c>
      <c r="AN56" s="78" t="s">
        <v>133</v>
      </c>
      <c r="AO56" s="97">
        <v>179.8</v>
      </c>
      <c r="AP56" s="98">
        <v>174</v>
      </c>
      <c r="AQ56" s="98">
        <v>168.2</v>
      </c>
      <c r="AR56" s="98">
        <v>162.41</v>
      </c>
      <c r="AS56" s="98">
        <v>156.61000000000001</v>
      </c>
      <c r="AT56" s="98">
        <v>150.81</v>
      </c>
      <c r="AU56" s="98">
        <v>145.02000000000001</v>
      </c>
      <c r="AV56" s="99">
        <v>139.226</v>
      </c>
    </row>
    <row r="57" spans="1:48" ht="15" thickBot="1">
      <c r="A57">
        <v>57</v>
      </c>
      <c r="B57" s="662"/>
      <c r="C57" s="660"/>
      <c r="D57" s="82" t="s">
        <v>136</v>
      </c>
      <c r="E57" s="97">
        <v>316.90199999999999</v>
      </c>
      <c r="F57" s="98">
        <v>305.05</v>
      </c>
      <c r="G57" s="98">
        <v>293.20999999999998</v>
      </c>
      <c r="H57" s="98">
        <v>281.36</v>
      </c>
      <c r="I57" s="98">
        <v>269.52</v>
      </c>
      <c r="J57" s="98">
        <v>257.67</v>
      </c>
      <c r="K57" s="98">
        <v>245.83</v>
      </c>
      <c r="L57" s="99">
        <v>233.99100000000001</v>
      </c>
      <c r="N57" s="662"/>
      <c r="O57" s="660"/>
      <c r="P57" s="82" t="s">
        <v>136</v>
      </c>
      <c r="Q57" s="97">
        <v>305.51299999999998</v>
      </c>
      <c r="R57" s="98">
        <v>293.04000000000002</v>
      </c>
      <c r="S57" s="98">
        <v>280.58</v>
      </c>
      <c r="T57" s="98">
        <v>268.11</v>
      </c>
      <c r="U57" s="98">
        <v>255.65</v>
      </c>
      <c r="V57" s="98">
        <v>243.18</v>
      </c>
      <c r="W57" s="98">
        <v>230.72</v>
      </c>
      <c r="X57" s="99">
        <v>218.25899999999999</v>
      </c>
      <c r="Z57" s="662"/>
      <c r="AA57" s="660"/>
      <c r="AB57" s="82" t="s">
        <v>136</v>
      </c>
      <c r="AC57" s="97">
        <v>262.77699999999999</v>
      </c>
      <c r="AD57" s="98">
        <v>251.33</v>
      </c>
      <c r="AE57" s="98">
        <v>239.89</v>
      </c>
      <c r="AF57" s="98">
        <v>228.45</v>
      </c>
      <c r="AG57" s="98">
        <v>217.01</v>
      </c>
      <c r="AH57" s="98">
        <v>205.57</v>
      </c>
      <c r="AI57" s="98">
        <v>194.13</v>
      </c>
      <c r="AJ57" s="99">
        <v>182.7</v>
      </c>
      <c r="AL57" s="662"/>
      <c r="AM57" s="660"/>
      <c r="AN57" s="82" t="s">
        <v>136</v>
      </c>
      <c r="AO57" s="97">
        <v>224.16</v>
      </c>
      <c r="AP57" s="98">
        <v>213.73</v>
      </c>
      <c r="AQ57" s="98">
        <v>203.31</v>
      </c>
      <c r="AR57" s="98">
        <v>192.89</v>
      </c>
      <c r="AS57" s="98">
        <v>182.47</v>
      </c>
      <c r="AT57" s="98">
        <v>172.05</v>
      </c>
      <c r="AU57" s="98">
        <v>161.63</v>
      </c>
      <c r="AV57" s="99">
        <v>151.21799999999999</v>
      </c>
    </row>
    <row r="58" spans="1:48">
      <c r="A58">
        <v>58</v>
      </c>
      <c r="B58" s="662"/>
      <c r="C58" s="657">
        <f>+C56+10</f>
        <v>200</v>
      </c>
      <c r="D58" s="86" t="str">
        <f>+D56</f>
        <v>48-X</v>
      </c>
      <c r="E58" s="100">
        <v>317.05900000000003</v>
      </c>
      <c r="F58" s="101">
        <v>305.25</v>
      </c>
      <c r="G58" s="101">
        <v>293.45</v>
      </c>
      <c r="H58" s="101">
        <v>281.64999999999998</v>
      </c>
      <c r="I58" s="101">
        <v>269.85000000000002</v>
      </c>
      <c r="J58" s="101">
        <v>258.05</v>
      </c>
      <c r="K58" s="101">
        <v>246.25</v>
      </c>
      <c r="L58" s="102">
        <v>234.459</v>
      </c>
      <c r="N58" s="662"/>
      <c r="O58" s="657">
        <f>+O56+10</f>
        <v>200</v>
      </c>
      <c r="P58" s="86" t="str">
        <f>+P56</f>
        <v>48-X</v>
      </c>
      <c r="Q58" s="100">
        <v>273.99799999999999</v>
      </c>
      <c r="R58" s="101">
        <v>265.82</v>
      </c>
      <c r="S58" s="101">
        <v>257.64</v>
      </c>
      <c r="T58" s="101">
        <v>249.47</v>
      </c>
      <c r="U58" s="101">
        <v>241.3</v>
      </c>
      <c r="V58" s="101">
        <v>233.12</v>
      </c>
      <c r="W58" s="101">
        <v>224.95</v>
      </c>
      <c r="X58" s="102">
        <v>216.779</v>
      </c>
      <c r="Z58" s="662"/>
      <c r="AA58" s="657">
        <f>+AA56+10</f>
        <v>200</v>
      </c>
      <c r="AB58" s="86" t="str">
        <f>+AB56</f>
        <v>48-X</v>
      </c>
      <c r="AC58" s="100">
        <v>215.72800000000001</v>
      </c>
      <c r="AD58" s="101">
        <v>208.78</v>
      </c>
      <c r="AE58" s="101">
        <v>201.85</v>
      </c>
      <c r="AF58" s="101">
        <v>194.91</v>
      </c>
      <c r="AG58" s="101">
        <v>187.97</v>
      </c>
      <c r="AH58" s="101">
        <v>181.03</v>
      </c>
      <c r="AI58" s="101">
        <v>174.09</v>
      </c>
      <c r="AJ58" s="102">
        <v>167.15799999999999</v>
      </c>
      <c r="AL58" s="662"/>
      <c r="AM58" s="657">
        <f>+AM56+10</f>
        <v>200</v>
      </c>
      <c r="AN58" s="86" t="str">
        <f>+AN56</f>
        <v>48-X</v>
      </c>
      <c r="AO58" s="87" t="s">
        <v>1122</v>
      </c>
      <c r="AP58" s="88" t="s">
        <v>1122</v>
      </c>
      <c r="AQ58" s="101">
        <v>176.66</v>
      </c>
      <c r="AR58" s="101">
        <v>169.92</v>
      </c>
      <c r="AS58" s="101">
        <v>163.18</v>
      </c>
      <c r="AT58" s="101">
        <v>156.44999999999999</v>
      </c>
      <c r="AU58" s="101">
        <v>149.71</v>
      </c>
      <c r="AV58" s="102">
        <v>142.97900000000001</v>
      </c>
    </row>
    <row r="59" spans="1:48" ht="15" thickBot="1">
      <c r="A59">
        <v>59</v>
      </c>
      <c r="B59" s="663"/>
      <c r="C59" s="658"/>
      <c r="D59" s="90" t="str">
        <f>+D57</f>
        <v>48-XL</v>
      </c>
      <c r="E59" s="105">
        <v>315.589</v>
      </c>
      <c r="F59" s="103">
        <v>306.51</v>
      </c>
      <c r="G59" s="103">
        <v>297.43</v>
      </c>
      <c r="H59" s="103">
        <v>288.36</v>
      </c>
      <c r="I59" s="103">
        <v>279.27999999999997</v>
      </c>
      <c r="J59" s="103">
        <v>270.2</v>
      </c>
      <c r="K59" s="103">
        <v>261.13</v>
      </c>
      <c r="L59" s="104">
        <v>252.05699999999999</v>
      </c>
      <c r="N59" s="663"/>
      <c r="O59" s="658"/>
      <c r="P59" s="90" t="str">
        <f>+P57</f>
        <v>48-XL</v>
      </c>
      <c r="Q59" s="105">
        <v>315.589</v>
      </c>
      <c r="R59" s="103">
        <v>304.45999999999998</v>
      </c>
      <c r="S59" s="103">
        <v>293.33999999999997</v>
      </c>
      <c r="T59" s="103">
        <v>282.22000000000003</v>
      </c>
      <c r="U59" s="103">
        <v>271.11</v>
      </c>
      <c r="V59" s="103">
        <v>259.99</v>
      </c>
      <c r="W59" s="103">
        <v>248.87</v>
      </c>
      <c r="X59" s="104">
        <v>237.751</v>
      </c>
      <c r="Z59" s="663"/>
      <c r="AA59" s="658"/>
      <c r="AB59" s="90" t="str">
        <f>+AB57</f>
        <v>48-XL</v>
      </c>
      <c r="AC59" s="105">
        <v>272.66000000000003</v>
      </c>
      <c r="AD59" s="103">
        <v>262.89</v>
      </c>
      <c r="AE59" s="103">
        <v>253.13</v>
      </c>
      <c r="AF59" s="103">
        <v>243.36</v>
      </c>
      <c r="AG59" s="103">
        <v>233.6</v>
      </c>
      <c r="AH59" s="103">
        <v>223.83</v>
      </c>
      <c r="AI59" s="103">
        <v>214.07</v>
      </c>
      <c r="AJ59" s="104">
        <v>204.30799999999999</v>
      </c>
      <c r="AL59" s="663"/>
      <c r="AM59" s="658"/>
      <c r="AN59" s="90" t="str">
        <f>+AN57</f>
        <v>48-XL</v>
      </c>
      <c r="AO59" s="105">
        <v>247.55699999999999</v>
      </c>
      <c r="AP59" s="103">
        <v>234.74</v>
      </c>
      <c r="AQ59" s="103">
        <v>221.92</v>
      </c>
      <c r="AR59" s="103">
        <v>209.1</v>
      </c>
      <c r="AS59" s="103">
        <v>196.28</v>
      </c>
      <c r="AT59" s="103">
        <v>183.47</v>
      </c>
      <c r="AU59" s="103">
        <v>170.65</v>
      </c>
      <c r="AV59" s="104">
        <v>157.83799999999999</v>
      </c>
    </row>
    <row r="60" spans="1:48">
      <c r="A60">
        <v>60</v>
      </c>
    </row>
    <row r="61" spans="1:48">
      <c r="A61">
        <v>61</v>
      </c>
    </row>
    <row r="62" spans="1:48">
      <c r="A62">
        <v>62</v>
      </c>
    </row>
    <row r="63" spans="1:48">
      <c r="A63">
        <v>63</v>
      </c>
    </row>
    <row r="64" spans="1:48">
      <c r="A64">
        <v>64</v>
      </c>
    </row>
    <row r="65" spans="1:48">
      <c r="A65">
        <v>65</v>
      </c>
    </row>
    <row r="66" spans="1:48">
      <c r="A66">
        <v>66</v>
      </c>
    </row>
    <row r="67" spans="1:48" ht="15" thickBot="1">
      <c r="A67">
        <v>67</v>
      </c>
    </row>
    <row r="68" spans="1:48" ht="18.600000000000001" thickBot="1">
      <c r="A68">
        <v>68</v>
      </c>
      <c r="B68" s="649" t="str">
        <f>+B6</f>
        <v>Zona sísmica A</v>
      </c>
      <c r="C68" s="650"/>
      <c r="D68" s="651"/>
      <c r="E68" s="649" t="s">
        <v>1124</v>
      </c>
      <c r="F68" s="650"/>
      <c r="G68" s="650"/>
      <c r="H68" s="650"/>
      <c r="I68" s="650"/>
      <c r="J68" s="650"/>
      <c r="K68" s="650"/>
      <c r="L68" s="651"/>
      <c r="N68" s="649" t="str">
        <f>+N6</f>
        <v>Zona sísmica B</v>
      </c>
      <c r="O68" s="650"/>
      <c r="P68" s="651"/>
      <c r="Q68" s="649" t="s">
        <v>1124</v>
      </c>
      <c r="R68" s="650"/>
      <c r="S68" s="650"/>
      <c r="T68" s="650"/>
      <c r="U68" s="650"/>
      <c r="V68" s="650"/>
      <c r="W68" s="650"/>
      <c r="X68" s="651"/>
      <c r="Z68" s="649" t="str">
        <f>+Z6</f>
        <v>Zona sísmica C</v>
      </c>
      <c r="AA68" s="650"/>
      <c r="AB68" s="651"/>
      <c r="AC68" s="649" t="s">
        <v>1124</v>
      </c>
      <c r="AD68" s="650"/>
      <c r="AE68" s="650"/>
      <c r="AF68" s="650"/>
      <c r="AG68" s="650"/>
      <c r="AH68" s="650"/>
      <c r="AI68" s="650"/>
      <c r="AJ68" s="651"/>
      <c r="AL68" s="649" t="str">
        <f>+AL6</f>
        <v>Zona sísmica D</v>
      </c>
      <c r="AM68" s="650"/>
      <c r="AN68" s="651"/>
      <c r="AO68" s="649" t="s">
        <v>1124</v>
      </c>
      <c r="AP68" s="650"/>
      <c r="AQ68" s="650"/>
      <c r="AR68" s="650"/>
      <c r="AS68" s="650"/>
      <c r="AT68" s="650"/>
      <c r="AU68" s="650"/>
      <c r="AV68" s="651"/>
    </row>
    <row r="69" spans="1:48" ht="22.2" customHeight="1">
      <c r="A69">
        <v>69</v>
      </c>
      <c r="B69" s="652" t="str">
        <f>+B7</f>
        <v>Categoría de terreno 3</v>
      </c>
      <c r="C69" s="652" t="s">
        <v>1118</v>
      </c>
      <c r="D69" s="652" t="s">
        <v>1119</v>
      </c>
      <c r="E69" s="654" t="s">
        <v>1120</v>
      </c>
      <c r="F69" s="655"/>
      <c r="G69" s="655"/>
      <c r="H69" s="655"/>
      <c r="I69" s="655"/>
      <c r="J69" s="655"/>
      <c r="K69" s="655"/>
      <c r="L69" s="656"/>
      <c r="N69" s="652" t="str">
        <f>+N7</f>
        <v>Categoría de terreno 3</v>
      </c>
      <c r="O69" s="652" t="s">
        <v>1118</v>
      </c>
      <c r="P69" s="652" t="s">
        <v>1119</v>
      </c>
      <c r="Q69" s="654" t="s">
        <v>1120</v>
      </c>
      <c r="R69" s="655"/>
      <c r="S69" s="655"/>
      <c r="T69" s="655"/>
      <c r="U69" s="655"/>
      <c r="V69" s="655"/>
      <c r="W69" s="655"/>
      <c r="X69" s="656"/>
      <c r="Z69" s="652" t="str">
        <f>+Z7</f>
        <v>Categoría de terreno 3</v>
      </c>
      <c r="AA69" s="652" t="s">
        <v>1118</v>
      </c>
      <c r="AB69" s="652" t="s">
        <v>1119</v>
      </c>
      <c r="AC69" s="654" t="s">
        <v>1120</v>
      </c>
      <c r="AD69" s="655"/>
      <c r="AE69" s="655"/>
      <c r="AF69" s="655"/>
      <c r="AG69" s="655"/>
      <c r="AH69" s="655"/>
      <c r="AI69" s="655"/>
      <c r="AJ69" s="656"/>
      <c r="AL69" s="652" t="str">
        <f>+AL7</f>
        <v>Categoría de terreno 3</v>
      </c>
      <c r="AM69" s="652" t="s">
        <v>1118</v>
      </c>
      <c r="AN69" s="652" t="s">
        <v>1119</v>
      </c>
      <c r="AO69" s="654" t="s">
        <v>1120</v>
      </c>
      <c r="AP69" s="655"/>
      <c r="AQ69" s="655"/>
      <c r="AR69" s="655"/>
      <c r="AS69" s="655"/>
      <c r="AT69" s="655"/>
      <c r="AU69" s="655"/>
      <c r="AV69" s="656"/>
    </row>
    <row r="70" spans="1:48" ht="22.2" customHeight="1" thickBot="1">
      <c r="A70">
        <v>70</v>
      </c>
      <c r="B70" s="653"/>
      <c r="C70" s="653"/>
      <c r="D70" s="653"/>
      <c r="E70" s="75">
        <v>0</v>
      </c>
      <c r="F70" s="76">
        <v>500</v>
      </c>
      <c r="G70" s="76">
        <v>1000</v>
      </c>
      <c r="H70" s="76">
        <v>1500</v>
      </c>
      <c r="I70" s="76">
        <v>2000</v>
      </c>
      <c r="J70" s="76">
        <v>2500</v>
      </c>
      <c r="K70" s="76">
        <v>3000</v>
      </c>
      <c r="L70" s="77">
        <v>3500</v>
      </c>
      <c r="N70" s="653"/>
      <c r="O70" s="653"/>
      <c r="P70" s="653"/>
      <c r="Q70" s="75">
        <v>0</v>
      </c>
      <c r="R70" s="76">
        <v>500</v>
      </c>
      <c r="S70" s="76">
        <v>1000</v>
      </c>
      <c r="T70" s="76">
        <v>1500</v>
      </c>
      <c r="U70" s="76">
        <v>2000</v>
      </c>
      <c r="V70" s="76">
        <v>2500</v>
      </c>
      <c r="W70" s="76">
        <v>3000</v>
      </c>
      <c r="X70" s="77">
        <v>3500</v>
      </c>
      <c r="Z70" s="653"/>
      <c r="AA70" s="653"/>
      <c r="AB70" s="653"/>
      <c r="AC70" s="75">
        <v>0</v>
      </c>
      <c r="AD70" s="76">
        <v>500</v>
      </c>
      <c r="AE70" s="76">
        <v>1000</v>
      </c>
      <c r="AF70" s="76">
        <v>1500</v>
      </c>
      <c r="AG70" s="76">
        <v>2000</v>
      </c>
      <c r="AH70" s="76">
        <v>2500</v>
      </c>
      <c r="AI70" s="76">
        <v>3000</v>
      </c>
      <c r="AJ70" s="77">
        <v>3500</v>
      </c>
      <c r="AL70" s="653"/>
      <c r="AM70" s="653"/>
      <c r="AN70" s="653"/>
      <c r="AO70" s="75">
        <v>0</v>
      </c>
      <c r="AP70" s="76">
        <v>500</v>
      </c>
      <c r="AQ70" s="76">
        <v>1000</v>
      </c>
      <c r="AR70" s="76">
        <v>1500</v>
      </c>
      <c r="AS70" s="76">
        <v>2000</v>
      </c>
      <c r="AT70" s="76">
        <v>2500</v>
      </c>
      <c r="AU70" s="76">
        <v>3000</v>
      </c>
      <c r="AV70" s="77">
        <v>3500</v>
      </c>
    </row>
    <row r="71" spans="1:48">
      <c r="A71">
        <v>71</v>
      </c>
      <c r="B71" s="661" t="str">
        <f>+B9</f>
        <v>Rango de inclinación de 7° a 15°</v>
      </c>
      <c r="C71" s="659">
        <v>100</v>
      </c>
      <c r="D71" s="78" t="s">
        <v>133</v>
      </c>
      <c r="E71" s="94">
        <v>125.002</v>
      </c>
      <c r="F71" s="95">
        <v>120.91</v>
      </c>
      <c r="G71" s="95">
        <v>116.82</v>
      </c>
      <c r="H71" s="95">
        <v>112.73</v>
      </c>
      <c r="I71" s="95">
        <v>108.64</v>
      </c>
      <c r="J71" s="95">
        <v>104.55</v>
      </c>
      <c r="K71" s="95">
        <v>100.46</v>
      </c>
      <c r="L71" s="96">
        <v>96.375</v>
      </c>
      <c r="N71" s="661" t="str">
        <f>+N9</f>
        <v>Rango de inclinación de 7° a 15°</v>
      </c>
      <c r="O71" s="659">
        <v>100</v>
      </c>
      <c r="P71" s="78" t="s">
        <v>133</v>
      </c>
      <c r="Q71" s="94">
        <v>113.07899999999999</v>
      </c>
      <c r="R71" s="95">
        <v>111.3</v>
      </c>
      <c r="S71" s="95">
        <v>109.52</v>
      </c>
      <c r="T71" s="95">
        <v>107.75</v>
      </c>
      <c r="U71" s="95">
        <v>105.97</v>
      </c>
      <c r="V71" s="95">
        <v>104.2</v>
      </c>
      <c r="W71" s="95">
        <v>102.42</v>
      </c>
      <c r="X71" s="96">
        <v>100.65</v>
      </c>
      <c r="Z71" s="661" t="str">
        <f>+Z9</f>
        <v>Rango de inclinación de 7° a 15°</v>
      </c>
      <c r="AA71" s="659">
        <v>100</v>
      </c>
      <c r="AB71" s="78" t="s">
        <v>133</v>
      </c>
      <c r="AC71" s="94">
        <v>140.02600000000001</v>
      </c>
      <c r="AD71" s="95">
        <v>140.15</v>
      </c>
      <c r="AE71" s="95">
        <v>140.27000000000001</v>
      </c>
      <c r="AF71" s="95">
        <v>140.4</v>
      </c>
      <c r="AG71" s="95">
        <v>140.53</v>
      </c>
      <c r="AH71" s="95">
        <v>140.65</v>
      </c>
      <c r="AI71" s="95">
        <v>140.78</v>
      </c>
      <c r="AJ71" s="96">
        <v>140.91300000000001</v>
      </c>
      <c r="AL71" s="661" t="str">
        <f>+AL9</f>
        <v>Rango de inclinación de 7° a 15°</v>
      </c>
      <c r="AM71" s="659">
        <v>100</v>
      </c>
      <c r="AN71" s="78" t="s">
        <v>133</v>
      </c>
      <c r="AO71" s="94">
        <v>165.096</v>
      </c>
      <c r="AP71" s="95">
        <v>165.11</v>
      </c>
      <c r="AQ71" s="95">
        <v>165.12</v>
      </c>
      <c r="AR71" s="95">
        <v>165.13</v>
      </c>
      <c r="AS71" s="95">
        <v>165.15</v>
      </c>
      <c r="AT71" s="95">
        <v>165.16</v>
      </c>
      <c r="AU71" s="95">
        <v>165.18</v>
      </c>
      <c r="AV71" s="96">
        <v>165.19800000000001</v>
      </c>
    </row>
    <row r="72" spans="1:48" ht="15" thickBot="1">
      <c r="A72">
        <v>72</v>
      </c>
      <c r="B72" s="662"/>
      <c r="C72" s="660"/>
      <c r="D72" s="82" t="s">
        <v>136</v>
      </c>
      <c r="E72" s="97">
        <v>133.27199999999999</v>
      </c>
      <c r="F72" s="98">
        <v>128.93</v>
      </c>
      <c r="G72" s="98">
        <v>124.6</v>
      </c>
      <c r="H72" s="98">
        <v>120.27</v>
      </c>
      <c r="I72" s="98">
        <v>115.94</v>
      </c>
      <c r="J72" s="98">
        <v>111.6</v>
      </c>
      <c r="K72" s="98">
        <v>107.27</v>
      </c>
      <c r="L72" s="99">
        <v>102.943</v>
      </c>
      <c r="N72" s="662"/>
      <c r="O72" s="660"/>
      <c r="P72" s="82" t="s">
        <v>136</v>
      </c>
      <c r="Q72" s="97">
        <v>123.294</v>
      </c>
      <c r="R72" s="98">
        <v>121.4</v>
      </c>
      <c r="S72" s="98">
        <v>119.52</v>
      </c>
      <c r="T72" s="98">
        <v>117.63</v>
      </c>
      <c r="U72" s="98">
        <v>115.74</v>
      </c>
      <c r="V72" s="98">
        <v>113.85</v>
      </c>
      <c r="W72" s="98">
        <v>111.97</v>
      </c>
      <c r="X72" s="99">
        <v>110.08499999999999</v>
      </c>
      <c r="Z72" s="662"/>
      <c r="AA72" s="660"/>
      <c r="AB72" s="82" t="s">
        <v>136</v>
      </c>
      <c r="AC72" s="97">
        <v>151.5</v>
      </c>
      <c r="AD72" s="98">
        <v>151.5</v>
      </c>
      <c r="AE72" s="98">
        <v>151.5</v>
      </c>
      <c r="AF72" s="98">
        <v>151.5</v>
      </c>
      <c r="AG72" s="98">
        <v>151.5</v>
      </c>
      <c r="AH72" s="98">
        <v>151.5</v>
      </c>
      <c r="AI72" s="98">
        <v>151.5</v>
      </c>
      <c r="AJ72" s="99">
        <v>151.5</v>
      </c>
      <c r="AL72" s="662"/>
      <c r="AM72" s="660"/>
      <c r="AN72" s="82" t="s">
        <v>136</v>
      </c>
      <c r="AO72" s="97">
        <v>180.41499999999999</v>
      </c>
      <c r="AP72" s="98">
        <v>180.41</v>
      </c>
      <c r="AQ72" s="98">
        <v>180.41</v>
      </c>
      <c r="AR72" s="98">
        <v>180.41</v>
      </c>
      <c r="AS72" s="98">
        <v>180.41</v>
      </c>
      <c r="AT72" s="98">
        <v>180.41</v>
      </c>
      <c r="AU72" s="98">
        <v>180.41</v>
      </c>
      <c r="AV72" s="99">
        <v>180.41499999999999</v>
      </c>
    </row>
    <row r="73" spans="1:48">
      <c r="A73">
        <v>73</v>
      </c>
      <c r="B73" s="662"/>
      <c r="C73" s="657">
        <f>+C71+15</f>
        <v>115</v>
      </c>
      <c r="D73" s="86" t="str">
        <f>+D71</f>
        <v>48-X</v>
      </c>
      <c r="E73" s="100">
        <v>149.12</v>
      </c>
      <c r="F73" s="101">
        <v>144.06</v>
      </c>
      <c r="G73" s="101">
        <v>139</v>
      </c>
      <c r="H73" s="101">
        <v>133.94999999999999</v>
      </c>
      <c r="I73" s="101">
        <v>128.88999999999999</v>
      </c>
      <c r="J73" s="101">
        <v>123.84</v>
      </c>
      <c r="K73" s="101">
        <v>118.78</v>
      </c>
      <c r="L73" s="102">
        <v>113.729</v>
      </c>
      <c r="N73" s="662"/>
      <c r="O73" s="657">
        <f>+O71+15</f>
        <v>115</v>
      </c>
      <c r="P73" s="86" t="str">
        <f>+P71</f>
        <v>48-X</v>
      </c>
      <c r="Q73" s="100">
        <v>135.05500000000001</v>
      </c>
      <c r="R73" s="101">
        <v>130.4</v>
      </c>
      <c r="S73" s="101">
        <v>125.75</v>
      </c>
      <c r="T73" s="101">
        <v>121.1</v>
      </c>
      <c r="U73" s="101">
        <v>116.46</v>
      </c>
      <c r="V73" s="101">
        <v>111.81</v>
      </c>
      <c r="W73" s="101">
        <v>107.16</v>
      </c>
      <c r="X73" s="102">
        <v>102.51600000000001</v>
      </c>
      <c r="Z73" s="662"/>
      <c r="AA73" s="657">
        <f>+AA71+15</f>
        <v>115</v>
      </c>
      <c r="AB73" s="86" t="str">
        <f>+AB71</f>
        <v>48-X</v>
      </c>
      <c r="AC73" s="100">
        <v>139.21799999999999</v>
      </c>
      <c r="AD73" s="101">
        <v>139.38</v>
      </c>
      <c r="AE73" s="101">
        <v>139.55000000000001</v>
      </c>
      <c r="AF73" s="101">
        <v>139.71</v>
      </c>
      <c r="AG73" s="101">
        <v>139.88</v>
      </c>
      <c r="AH73" s="101">
        <v>140.05000000000001</v>
      </c>
      <c r="AI73" s="101">
        <v>140.22</v>
      </c>
      <c r="AJ73" s="102">
        <v>140.38800000000001</v>
      </c>
      <c r="AL73" s="662"/>
      <c r="AM73" s="657">
        <f>+AM71+15</f>
        <v>115</v>
      </c>
      <c r="AN73" s="86" t="str">
        <f>+AN71</f>
        <v>48-X</v>
      </c>
      <c r="AO73" s="100">
        <v>164.81800000000001</v>
      </c>
      <c r="AP73" s="101">
        <v>164.87</v>
      </c>
      <c r="AQ73" s="101">
        <v>164.92</v>
      </c>
      <c r="AR73" s="101">
        <v>164.98</v>
      </c>
      <c r="AS73" s="101">
        <v>165.03</v>
      </c>
      <c r="AT73" s="101">
        <v>165.08</v>
      </c>
      <c r="AU73" s="101">
        <v>165.14</v>
      </c>
      <c r="AV73" s="102">
        <v>165.19800000000001</v>
      </c>
    </row>
    <row r="74" spans="1:48" ht="15" thickBot="1">
      <c r="A74">
        <v>74</v>
      </c>
      <c r="B74" s="662"/>
      <c r="C74" s="658"/>
      <c r="D74" s="90" t="str">
        <f>+D72</f>
        <v>48-XL</v>
      </c>
      <c r="E74" s="100">
        <v>159.76900000000001</v>
      </c>
      <c r="F74" s="101">
        <v>154.27000000000001</v>
      </c>
      <c r="G74" s="101">
        <v>148.78</v>
      </c>
      <c r="H74" s="101">
        <v>143.29</v>
      </c>
      <c r="I74" s="101">
        <v>137.79</v>
      </c>
      <c r="J74" s="101">
        <v>132.30000000000001</v>
      </c>
      <c r="K74" s="101">
        <v>126.81</v>
      </c>
      <c r="L74" s="102">
        <v>121.32299999999999</v>
      </c>
      <c r="N74" s="662"/>
      <c r="O74" s="658"/>
      <c r="P74" s="90" t="str">
        <f>+P72</f>
        <v>48-XL</v>
      </c>
      <c r="Q74" s="100">
        <v>148.15799999999999</v>
      </c>
      <c r="R74" s="101">
        <v>142.96</v>
      </c>
      <c r="S74" s="101">
        <v>137.76</v>
      </c>
      <c r="T74" s="101">
        <v>132.57</v>
      </c>
      <c r="U74" s="101">
        <v>127.37</v>
      </c>
      <c r="V74" s="101">
        <v>122.18</v>
      </c>
      <c r="W74" s="101">
        <v>116.98</v>
      </c>
      <c r="X74" s="102">
        <v>111.789</v>
      </c>
      <c r="Z74" s="662"/>
      <c r="AA74" s="658"/>
      <c r="AB74" s="90" t="str">
        <f>+AB72</f>
        <v>48-XL</v>
      </c>
      <c r="AC74" s="100">
        <v>151.5</v>
      </c>
      <c r="AD74" s="101">
        <v>151.5</v>
      </c>
      <c r="AE74" s="101">
        <v>151.5</v>
      </c>
      <c r="AF74" s="101">
        <v>151.5</v>
      </c>
      <c r="AG74" s="101">
        <v>151.5</v>
      </c>
      <c r="AH74" s="101">
        <v>151.5</v>
      </c>
      <c r="AI74" s="101">
        <v>151.5</v>
      </c>
      <c r="AJ74" s="102">
        <v>151.5</v>
      </c>
      <c r="AL74" s="662"/>
      <c r="AM74" s="658"/>
      <c r="AN74" s="90" t="str">
        <f>+AN72</f>
        <v>48-XL</v>
      </c>
      <c r="AO74" s="100">
        <v>180.41499999999999</v>
      </c>
      <c r="AP74" s="101">
        <v>180.41</v>
      </c>
      <c r="AQ74" s="101">
        <v>180.41</v>
      </c>
      <c r="AR74" s="101">
        <v>180.41</v>
      </c>
      <c r="AS74" s="101">
        <v>180.41</v>
      </c>
      <c r="AT74" s="101">
        <v>180.41</v>
      </c>
      <c r="AU74" s="101">
        <v>180.41</v>
      </c>
      <c r="AV74" s="102">
        <v>180.41499999999999</v>
      </c>
    </row>
    <row r="75" spans="1:48">
      <c r="A75">
        <v>75</v>
      </c>
      <c r="B75" s="662"/>
      <c r="C75" s="659">
        <f>+C73+15</f>
        <v>130</v>
      </c>
      <c r="D75" s="78" t="s">
        <v>133</v>
      </c>
      <c r="E75" s="97">
        <v>172.25200000000001</v>
      </c>
      <c r="F75" s="98">
        <v>166.56</v>
      </c>
      <c r="G75" s="98">
        <v>160.87</v>
      </c>
      <c r="H75" s="98">
        <v>155.16999999999999</v>
      </c>
      <c r="I75" s="98">
        <v>149.47999999999999</v>
      </c>
      <c r="J75" s="98">
        <v>143.79</v>
      </c>
      <c r="K75" s="98">
        <v>138.1</v>
      </c>
      <c r="L75" s="99">
        <v>132.416</v>
      </c>
      <c r="N75" s="662"/>
      <c r="O75" s="659">
        <f>+O73+15</f>
        <v>130</v>
      </c>
      <c r="P75" s="78" t="s">
        <v>133</v>
      </c>
      <c r="Q75" s="97">
        <v>158.035</v>
      </c>
      <c r="R75" s="98">
        <v>152.63999999999999</v>
      </c>
      <c r="S75" s="98">
        <v>147.25</v>
      </c>
      <c r="T75" s="98">
        <v>141.86000000000001</v>
      </c>
      <c r="U75" s="98">
        <v>136.46</v>
      </c>
      <c r="V75" s="98">
        <v>131.07</v>
      </c>
      <c r="W75" s="98">
        <v>125.68</v>
      </c>
      <c r="X75" s="99">
        <v>120.29600000000001</v>
      </c>
      <c r="Z75" s="662"/>
      <c r="AA75" s="659">
        <f>+AA73+15</f>
        <v>130</v>
      </c>
      <c r="AB75" s="78" t="s">
        <v>133</v>
      </c>
      <c r="AC75" s="97">
        <v>138.52000000000001</v>
      </c>
      <c r="AD75" s="98">
        <v>138.68</v>
      </c>
      <c r="AE75" s="98">
        <v>138.84</v>
      </c>
      <c r="AF75" s="98">
        <v>139</v>
      </c>
      <c r="AG75" s="98">
        <v>139.16999999999999</v>
      </c>
      <c r="AH75" s="98">
        <v>139.33000000000001</v>
      </c>
      <c r="AI75" s="98">
        <v>139.49</v>
      </c>
      <c r="AJ75" s="99">
        <v>139.65799999999999</v>
      </c>
      <c r="AL75" s="662"/>
      <c r="AM75" s="659">
        <f>+AM73+15</f>
        <v>130</v>
      </c>
      <c r="AN75" s="78" t="s">
        <v>133</v>
      </c>
      <c r="AO75" s="97">
        <v>164.584</v>
      </c>
      <c r="AP75" s="98">
        <v>164.64</v>
      </c>
      <c r="AQ75" s="98">
        <v>164.69</v>
      </c>
      <c r="AR75" s="98">
        <v>164.75</v>
      </c>
      <c r="AS75" s="98">
        <v>164.81</v>
      </c>
      <c r="AT75" s="98">
        <v>164.86</v>
      </c>
      <c r="AU75" s="98">
        <v>164.92</v>
      </c>
      <c r="AV75" s="99">
        <v>164.98</v>
      </c>
    </row>
    <row r="76" spans="1:48" ht="15" thickBot="1">
      <c r="A76">
        <v>76</v>
      </c>
      <c r="B76" s="662"/>
      <c r="C76" s="660"/>
      <c r="D76" s="82" t="s">
        <v>136</v>
      </c>
      <c r="E76" s="97">
        <v>185.94200000000001</v>
      </c>
      <c r="F76" s="98">
        <v>179.54</v>
      </c>
      <c r="G76" s="98">
        <v>173.15</v>
      </c>
      <c r="H76" s="98">
        <v>166.75</v>
      </c>
      <c r="I76" s="98">
        <v>160.36000000000001</v>
      </c>
      <c r="J76" s="98">
        <v>153.96</v>
      </c>
      <c r="K76" s="98">
        <v>147.57</v>
      </c>
      <c r="L76" s="99">
        <v>141.18</v>
      </c>
      <c r="N76" s="662"/>
      <c r="O76" s="660"/>
      <c r="P76" s="82" t="s">
        <v>136</v>
      </c>
      <c r="Q76" s="97">
        <v>173.71199999999999</v>
      </c>
      <c r="R76" s="98">
        <v>167.63</v>
      </c>
      <c r="S76" s="98">
        <v>161.55000000000001</v>
      </c>
      <c r="T76" s="98">
        <v>155.47</v>
      </c>
      <c r="U76" s="98">
        <v>149.38999999999999</v>
      </c>
      <c r="V76" s="98">
        <v>143.32</v>
      </c>
      <c r="W76" s="98">
        <v>137.24</v>
      </c>
      <c r="X76" s="99">
        <v>131.16399999999999</v>
      </c>
      <c r="Z76" s="662"/>
      <c r="AA76" s="660"/>
      <c r="AB76" s="82" t="s">
        <v>136</v>
      </c>
      <c r="AC76" s="97">
        <v>151.5</v>
      </c>
      <c r="AD76" s="98">
        <v>151.5</v>
      </c>
      <c r="AE76" s="98">
        <v>151.5</v>
      </c>
      <c r="AF76" s="98">
        <v>151.5</v>
      </c>
      <c r="AG76" s="98">
        <v>151.5</v>
      </c>
      <c r="AH76" s="98">
        <v>151.5</v>
      </c>
      <c r="AI76" s="98">
        <v>151.5</v>
      </c>
      <c r="AJ76" s="99">
        <v>151.5</v>
      </c>
      <c r="AL76" s="662"/>
      <c r="AM76" s="660"/>
      <c r="AN76" s="82" t="s">
        <v>136</v>
      </c>
      <c r="AO76" s="97">
        <v>180.41499999999999</v>
      </c>
      <c r="AP76" s="98">
        <v>180.41</v>
      </c>
      <c r="AQ76" s="98">
        <v>180.41</v>
      </c>
      <c r="AR76" s="98">
        <v>180.41</v>
      </c>
      <c r="AS76" s="98">
        <v>180.41</v>
      </c>
      <c r="AT76" s="98">
        <v>180.41</v>
      </c>
      <c r="AU76" s="98">
        <v>180.41</v>
      </c>
      <c r="AV76" s="99">
        <v>180.41499999999999</v>
      </c>
    </row>
    <row r="77" spans="1:48">
      <c r="A77">
        <v>77</v>
      </c>
      <c r="B77" s="662"/>
      <c r="C77" s="657">
        <f>+C75+10</f>
        <v>140</v>
      </c>
      <c r="D77" s="86" t="str">
        <f>+D75</f>
        <v>48-X</v>
      </c>
      <c r="E77" s="100">
        <v>188.46100000000001</v>
      </c>
      <c r="F77" s="101">
        <v>182.34</v>
      </c>
      <c r="G77" s="101">
        <v>176.23</v>
      </c>
      <c r="H77" s="101">
        <v>170.12</v>
      </c>
      <c r="I77" s="101">
        <v>164</v>
      </c>
      <c r="J77" s="101">
        <v>157.88999999999999</v>
      </c>
      <c r="K77" s="101">
        <v>151.78</v>
      </c>
      <c r="L77" s="102">
        <v>145.66800000000001</v>
      </c>
      <c r="N77" s="662"/>
      <c r="O77" s="657">
        <f>+O75+10</f>
        <v>140</v>
      </c>
      <c r="P77" s="86" t="str">
        <f>+P75</f>
        <v>48-X</v>
      </c>
      <c r="Q77" s="100">
        <v>173.489</v>
      </c>
      <c r="R77" s="101">
        <v>167.67</v>
      </c>
      <c r="S77" s="101">
        <v>161.85</v>
      </c>
      <c r="T77" s="101">
        <v>156.03</v>
      </c>
      <c r="U77" s="101">
        <v>150.22</v>
      </c>
      <c r="V77" s="101">
        <v>144.4</v>
      </c>
      <c r="W77" s="101">
        <v>138.59</v>
      </c>
      <c r="X77" s="102">
        <v>132.774</v>
      </c>
      <c r="Z77" s="662"/>
      <c r="AA77" s="657">
        <f>+AA75+10</f>
        <v>140</v>
      </c>
      <c r="AB77" s="86" t="str">
        <f>+AB75</f>
        <v>48-X</v>
      </c>
      <c r="AC77" s="100">
        <v>138.03</v>
      </c>
      <c r="AD77" s="101">
        <v>138.22999999999999</v>
      </c>
      <c r="AE77" s="101">
        <v>138.43</v>
      </c>
      <c r="AF77" s="101">
        <v>138.63999999999999</v>
      </c>
      <c r="AG77" s="101">
        <v>138.84</v>
      </c>
      <c r="AH77" s="101">
        <v>139.05000000000001</v>
      </c>
      <c r="AI77" s="101">
        <v>139.25</v>
      </c>
      <c r="AJ77" s="102">
        <v>139.459</v>
      </c>
      <c r="AL77" s="662"/>
      <c r="AM77" s="657">
        <f>+AM75+10</f>
        <v>140</v>
      </c>
      <c r="AN77" s="86" t="str">
        <f>+AN75</f>
        <v>48-X</v>
      </c>
      <c r="AO77" s="100">
        <v>164.48599999999999</v>
      </c>
      <c r="AP77" s="101">
        <v>164.54</v>
      </c>
      <c r="AQ77" s="101">
        <v>164.59</v>
      </c>
      <c r="AR77" s="101">
        <v>164.65</v>
      </c>
      <c r="AS77" s="101">
        <v>164.7</v>
      </c>
      <c r="AT77" s="101">
        <v>164.76</v>
      </c>
      <c r="AU77" s="101">
        <v>164.81</v>
      </c>
      <c r="AV77" s="102">
        <v>164.87</v>
      </c>
    </row>
    <row r="78" spans="1:48" ht="15" thickBot="1">
      <c r="A78">
        <v>78</v>
      </c>
      <c r="B78" s="662"/>
      <c r="C78" s="658"/>
      <c r="D78" s="90" t="str">
        <f>+D76</f>
        <v>48-XL</v>
      </c>
      <c r="E78" s="100">
        <v>203.76900000000001</v>
      </c>
      <c r="F78" s="101">
        <v>196.83</v>
      </c>
      <c r="G78" s="101">
        <v>189.9</v>
      </c>
      <c r="H78" s="101">
        <v>182.96</v>
      </c>
      <c r="I78" s="101">
        <v>176.03</v>
      </c>
      <c r="J78" s="101">
        <v>169.1</v>
      </c>
      <c r="K78" s="101">
        <v>162.16</v>
      </c>
      <c r="L78" s="102">
        <v>155.233</v>
      </c>
      <c r="N78" s="662"/>
      <c r="O78" s="658"/>
      <c r="P78" s="90" t="str">
        <f>+P76</f>
        <v>48-XL</v>
      </c>
      <c r="Q78" s="100">
        <v>191.065</v>
      </c>
      <c r="R78" s="101">
        <v>184.45</v>
      </c>
      <c r="S78" s="101">
        <v>177.84</v>
      </c>
      <c r="T78" s="101">
        <v>171.23</v>
      </c>
      <c r="U78" s="101">
        <v>164.62</v>
      </c>
      <c r="V78" s="101">
        <v>158.01</v>
      </c>
      <c r="W78" s="101">
        <v>151.38999999999999</v>
      </c>
      <c r="X78" s="102">
        <v>144.78800000000001</v>
      </c>
      <c r="Z78" s="662"/>
      <c r="AA78" s="658"/>
      <c r="AB78" s="90" t="str">
        <f>+AB76</f>
        <v>48-XL</v>
      </c>
      <c r="AC78" s="100">
        <v>153.965</v>
      </c>
      <c r="AD78" s="101">
        <v>153.61000000000001</v>
      </c>
      <c r="AE78" s="101">
        <v>153.26</v>
      </c>
      <c r="AF78" s="101">
        <v>152.9</v>
      </c>
      <c r="AG78" s="101">
        <v>152.55000000000001</v>
      </c>
      <c r="AH78" s="101">
        <v>152.19999999999999</v>
      </c>
      <c r="AI78" s="101">
        <v>151.85</v>
      </c>
      <c r="AJ78" s="102">
        <v>151.5</v>
      </c>
      <c r="AL78" s="662"/>
      <c r="AM78" s="658"/>
      <c r="AN78" s="90" t="str">
        <f>+AN76</f>
        <v>48-XL</v>
      </c>
      <c r="AO78" s="100">
        <v>180.41499999999999</v>
      </c>
      <c r="AP78" s="101">
        <v>180.41</v>
      </c>
      <c r="AQ78" s="101">
        <v>180.41</v>
      </c>
      <c r="AR78" s="101">
        <v>180.41</v>
      </c>
      <c r="AS78" s="101">
        <v>180.41</v>
      </c>
      <c r="AT78" s="101">
        <v>180.41</v>
      </c>
      <c r="AU78" s="101">
        <v>180.41</v>
      </c>
      <c r="AV78" s="102">
        <v>180.41499999999999</v>
      </c>
    </row>
    <row r="79" spans="1:48">
      <c r="A79">
        <v>79</v>
      </c>
      <c r="B79" s="662"/>
      <c r="C79" s="659">
        <f>+C77+10</f>
        <v>150</v>
      </c>
      <c r="D79" s="78" t="s">
        <v>133</v>
      </c>
      <c r="E79" s="97">
        <v>204.56299999999999</v>
      </c>
      <c r="F79" s="98">
        <v>198.09</v>
      </c>
      <c r="G79" s="98">
        <v>191.62</v>
      </c>
      <c r="H79" s="98">
        <v>185.15</v>
      </c>
      <c r="I79" s="98">
        <v>178.69</v>
      </c>
      <c r="J79" s="98">
        <v>172.22</v>
      </c>
      <c r="K79" s="98">
        <v>165.75</v>
      </c>
      <c r="L79" s="99">
        <v>159.28899999999999</v>
      </c>
      <c r="N79" s="662"/>
      <c r="O79" s="659">
        <f>+O77+10</f>
        <v>150</v>
      </c>
      <c r="P79" s="78" t="s">
        <v>133</v>
      </c>
      <c r="Q79" s="97">
        <v>188.89</v>
      </c>
      <c r="R79" s="98">
        <v>182.59</v>
      </c>
      <c r="S79" s="98">
        <v>176.3</v>
      </c>
      <c r="T79" s="98">
        <v>170.01</v>
      </c>
      <c r="U79" s="98">
        <v>163.71</v>
      </c>
      <c r="V79" s="98">
        <v>157.41999999999999</v>
      </c>
      <c r="W79" s="98">
        <v>151.13</v>
      </c>
      <c r="X79" s="99">
        <v>144.839</v>
      </c>
      <c r="Z79" s="662"/>
      <c r="AA79" s="659">
        <f>+AA77+10</f>
        <v>150</v>
      </c>
      <c r="AB79" s="78" t="s">
        <v>133</v>
      </c>
      <c r="AC79" s="97">
        <v>148.36799999999999</v>
      </c>
      <c r="AD79" s="98">
        <v>147.02000000000001</v>
      </c>
      <c r="AE79" s="98">
        <v>145.69</v>
      </c>
      <c r="AF79" s="98">
        <v>144.35</v>
      </c>
      <c r="AG79" s="98">
        <v>143.01</v>
      </c>
      <c r="AH79" s="98">
        <v>141.66999999999999</v>
      </c>
      <c r="AI79" s="98">
        <v>140.33000000000001</v>
      </c>
      <c r="AJ79" s="99">
        <v>139.001</v>
      </c>
      <c r="AL79" s="662"/>
      <c r="AM79" s="659">
        <f>+AM77+10</f>
        <v>150</v>
      </c>
      <c r="AN79" s="78" t="s">
        <v>133</v>
      </c>
      <c r="AO79" s="97">
        <v>164.4</v>
      </c>
      <c r="AP79" s="98">
        <v>164.44</v>
      </c>
      <c r="AQ79" s="98">
        <v>164.49</v>
      </c>
      <c r="AR79" s="98">
        <v>164.54</v>
      </c>
      <c r="AS79" s="98">
        <v>164.59</v>
      </c>
      <c r="AT79" s="98">
        <v>164.64</v>
      </c>
      <c r="AU79" s="98">
        <v>164.69</v>
      </c>
      <c r="AV79" s="99">
        <v>164.74700000000001</v>
      </c>
    </row>
    <row r="80" spans="1:48" ht="15" thickBot="1">
      <c r="A80">
        <v>80</v>
      </c>
      <c r="B80" s="662"/>
      <c r="C80" s="660"/>
      <c r="D80" s="82" t="s">
        <v>136</v>
      </c>
      <c r="E80" s="97">
        <v>221.614</v>
      </c>
      <c r="F80" s="98">
        <v>214.21</v>
      </c>
      <c r="G80" s="98">
        <v>206.82</v>
      </c>
      <c r="H80" s="98">
        <v>199.43</v>
      </c>
      <c r="I80" s="98">
        <v>192.03</v>
      </c>
      <c r="J80" s="98">
        <v>184.64</v>
      </c>
      <c r="K80" s="98">
        <v>177.24</v>
      </c>
      <c r="L80" s="99">
        <v>169.85499999999999</v>
      </c>
      <c r="N80" s="662"/>
      <c r="O80" s="660"/>
      <c r="P80" s="82" t="s">
        <v>136</v>
      </c>
      <c r="Q80" s="97">
        <v>207.27600000000001</v>
      </c>
      <c r="R80" s="98">
        <v>200.24</v>
      </c>
      <c r="S80" s="98">
        <v>193.22</v>
      </c>
      <c r="T80" s="98">
        <v>186.19</v>
      </c>
      <c r="U80" s="98">
        <v>179.16</v>
      </c>
      <c r="V80" s="98">
        <v>172.13</v>
      </c>
      <c r="W80" s="98">
        <v>165.11</v>
      </c>
      <c r="X80" s="99">
        <v>158.083</v>
      </c>
      <c r="Z80" s="662"/>
      <c r="AA80" s="660"/>
      <c r="AB80" s="82" t="s">
        <v>136</v>
      </c>
      <c r="AC80" s="97">
        <v>173.268</v>
      </c>
      <c r="AD80" s="98">
        <v>170.15</v>
      </c>
      <c r="AE80" s="98">
        <v>167.04</v>
      </c>
      <c r="AF80" s="98">
        <v>163.93</v>
      </c>
      <c r="AG80" s="98">
        <v>160.82</v>
      </c>
      <c r="AH80" s="98">
        <v>157.71</v>
      </c>
      <c r="AI80" s="98">
        <v>154.6</v>
      </c>
      <c r="AJ80" s="99">
        <v>151.5</v>
      </c>
      <c r="AL80" s="662"/>
      <c r="AM80" s="660"/>
      <c r="AN80" s="82" t="s">
        <v>136</v>
      </c>
      <c r="AO80" s="97">
        <v>180.41499999999999</v>
      </c>
      <c r="AP80" s="98">
        <v>180.41</v>
      </c>
      <c r="AQ80" s="98">
        <v>180.41</v>
      </c>
      <c r="AR80" s="98">
        <v>180.41</v>
      </c>
      <c r="AS80" s="98">
        <v>180.41</v>
      </c>
      <c r="AT80" s="98">
        <v>180.41</v>
      </c>
      <c r="AU80" s="98">
        <v>180.41</v>
      </c>
      <c r="AV80" s="99">
        <v>180.41499999999999</v>
      </c>
    </row>
    <row r="81" spans="1:48">
      <c r="A81">
        <v>81</v>
      </c>
      <c r="B81" s="662"/>
      <c r="C81" s="657">
        <f>+C79+10</f>
        <v>160</v>
      </c>
      <c r="D81" s="86" t="str">
        <f>+D79</f>
        <v>48-X</v>
      </c>
      <c r="E81" s="100">
        <v>220.49799999999999</v>
      </c>
      <c r="F81" s="101">
        <v>213.31</v>
      </c>
      <c r="G81" s="101">
        <v>206.13</v>
      </c>
      <c r="H81" s="101">
        <v>198.95</v>
      </c>
      <c r="I81" s="101">
        <v>191.77</v>
      </c>
      <c r="J81" s="101">
        <v>184.58</v>
      </c>
      <c r="K81" s="101">
        <v>177.4</v>
      </c>
      <c r="L81" s="102">
        <v>170.226</v>
      </c>
      <c r="N81" s="662"/>
      <c r="O81" s="657">
        <f>+O79+10</f>
        <v>160</v>
      </c>
      <c r="P81" s="86" t="str">
        <f>+P79</f>
        <v>48-X</v>
      </c>
      <c r="Q81" s="100">
        <v>204.40700000000001</v>
      </c>
      <c r="R81" s="101">
        <v>197.66</v>
      </c>
      <c r="S81" s="101">
        <v>190.92</v>
      </c>
      <c r="T81" s="101">
        <v>184.18</v>
      </c>
      <c r="U81" s="101">
        <v>177.43</v>
      </c>
      <c r="V81" s="101">
        <v>170.69</v>
      </c>
      <c r="W81" s="101">
        <v>163.95</v>
      </c>
      <c r="X81" s="102">
        <v>157.21199999999999</v>
      </c>
      <c r="Z81" s="662"/>
      <c r="AA81" s="657">
        <f>+AA79+10</f>
        <v>160</v>
      </c>
      <c r="AB81" s="86" t="str">
        <f>+AB79</f>
        <v>48-X</v>
      </c>
      <c r="AC81" s="100">
        <v>158.773</v>
      </c>
      <c r="AD81" s="101">
        <v>155.88999999999999</v>
      </c>
      <c r="AE81" s="101">
        <v>153</v>
      </c>
      <c r="AF81" s="101">
        <v>150.12</v>
      </c>
      <c r="AG81" s="101">
        <v>147.24</v>
      </c>
      <c r="AH81" s="101">
        <v>144.36000000000001</v>
      </c>
      <c r="AI81" s="101">
        <v>141.47999999999999</v>
      </c>
      <c r="AJ81" s="102">
        <v>138.601</v>
      </c>
      <c r="AL81" s="662"/>
      <c r="AM81" s="657">
        <f>+AM79+10</f>
        <v>160</v>
      </c>
      <c r="AN81" s="86" t="str">
        <f>+AN79</f>
        <v>48-X</v>
      </c>
      <c r="AO81" s="100">
        <v>164.42099999999999</v>
      </c>
      <c r="AP81" s="101">
        <v>164.44</v>
      </c>
      <c r="AQ81" s="101">
        <v>164.47</v>
      </c>
      <c r="AR81" s="101">
        <v>164.5</v>
      </c>
      <c r="AS81" s="101">
        <v>164.52</v>
      </c>
      <c r="AT81" s="101">
        <v>164.55</v>
      </c>
      <c r="AU81" s="101">
        <v>164.58</v>
      </c>
      <c r="AV81" s="102">
        <v>164.60900000000001</v>
      </c>
    </row>
    <row r="82" spans="1:48" ht="15" thickBot="1">
      <c r="A82">
        <v>82</v>
      </c>
      <c r="B82" s="662"/>
      <c r="C82" s="658"/>
      <c r="D82" s="90" t="str">
        <f>+D80</f>
        <v>48-XL</v>
      </c>
      <c r="E82" s="100">
        <v>240.934</v>
      </c>
      <c r="F82" s="101">
        <v>232.91</v>
      </c>
      <c r="G82" s="101">
        <v>224.89</v>
      </c>
      <c r="H82" s="101">
        <v>216.87</v>
      </c>
      <c r="I82" s="101">
        <v>208.86</v>
      </c>
      <c r="J82" s="101">
        <v>200.84</v>
      </c>
      <c r="K82" s="101">
        <v>192.82</v>
      </c>
      <c r="L82" s="102">
        <v>184.80699999999999</v>
      </c>
      <c r="N82" s="662"/>
      <c r="O82" s="658"/>
      <c r="P82" s="90" t="str">
        <f>+P80</f>
        <v>48-XL</v>
      </c>
      <c r="Q82" s="100">
        <v>224.84100000000001</v>
      </c>
      <c r="R82" s="101">
        <v>217.24</v>
      </c>
      <c r="S82" s="101">
        <v>209.65</v>
      </c>
      <c r="T82" s="101">
        <v>202.06</v>
      </c>
      <c r="U82" s="101">
        <v>194.46</v>
      </c>
      <c r="V82" s="101">
        <v>186.87</v>
      </c>
      <c r="W82" s="101">
        <v>179.28</v>
      </c>
      <c r="X82" s="102">
        <v>171.68799999999999</v>
      </c>
      <c r="Z82" s="662"/>
      <c r="AA82" s="658"/>
      <c r="AB82" s="90" t="str">
        <f>+AB80</f>
        <v>48-XL</v>
      </c>
      <c r="AC82" s="100">
        <v>193.98599999999999</v>
      </c>
      <c r="AD82" s="101">
        <v>187.91</v>
      </c>
      <c r="AE82" s="101">
        <v>181.84</v>
      </c>
      <c r="AF82" s="101">
        <v>175.77</v>
      </c>
      <c r="AG82" s="101">
        <v>169.7</v>
      </c>
      <c r="AH82" s="101">
        <v>163.63</v>
      </c>
      <c r="AI82" s="101">
        <v>157.56</v>
      </c>
      <c r="AJ82" s="102">
        <v>151.5</v>
      </c>
      <c r="AL82" s="662"/>
      <c r="AM82" s="658"/>
      <c r="AN82" s="90" t="str">
        <f>+AN80</f>
        <v>48-XL</v>
      </c>
      <c r="AO82" s="100">
        <v>180.41499999999999</v>
      </c>
      <c r="AP82" s="101">
        <v>180.41</v>
      </c>
      <c r="AQ82" s="101">
        <v>180.41</v>
      </c>
      <c r="AR82" s="101">
        <v>180.41</v>
      </c>
      <c r="AS82" s="101">
        <v>180.41</v>
      </c>
      <c r="AT82" s="101">
        <v>180.41</v>
      </c>
      <c r="AU82" s="101">
        <v>180.41</v>
      </c>
      <c r="AV82" s="102">
        <v>180.41499999999999</v>
      </c>
    </row>
    <row r="83" spans="1:48">
      <c r="A83">
        <v>83</v>
      </c>
      <c r="B83" s="662"/>
      <c r="C83" s="659">
        <f>+C81+10</f>
        <v>170</v>
      </c>
      <c r="D83" s="78" t="s">
        <v>133</v>
      </c>
      <c r="E83" s="97">
        <v>235.773</v>
      </c>
      <c r="F83" s="98">
        <v>228.26</v>
      </c>
      <c r="G83" s="98">
        <v>220.76</v>
      </c>
      <c r="H83" s="98">
        <v>213.25</v>
      </c>
      <c r="I83" s="98">
        <v>205.74</v>
      </c>
      <c r="J83" s="98">
        <v>198.24</v>
      </c>
      <c r="K83" s="98">
        <v>190.73</v>
      </c>
      <c r="L83" s="99">
        <v>183.22900000000001</v>
      </c>
      <c r="N83" s="662"/>
      <c r="O83" s="659">
        <f>+O81+10</f>
        <v>170</v>
      </c>
      <c r="P83" s="78" t="s">
        <v>133</v>
      </c>
      <c r="Q83" s="97">
        <v>219.50399999999999</v>
      </c>
      <c r="R83" s="98">
        <v>212.24</v>
      </c>
      <c r="S83" s="98">
        <v>204.98</v>
      </c>
      <c r="T83" s="98">
        <v>197.72</v>
      </c>
      <c r="U83" s="98">
        <v>190.46</v>
      </c>
      <c r="V83" s="98">
        <v>183.19</v>
      </c>
      <c r="W83" s="98">
        <v>175.93</v>
      </c>
      <c r="X83" s="99">
        <v>168.67699999999999</v>
      </c>
      <c r="Z83" s="662"/>
      <c r="AA83" s="659">
        <f>+AA81+10</f>
        <v>170</v>
      </c>
      <c r="AB83" s="78" t="s">
        <v>133</v>
      </c>
      <c r="AC83" s="97">
        <v>168.57900000000001</v>
      </c>
      <c r="AD83" s="98">
        <v>164.24</v>
      </c>
      <c r="AE83" s="98">
        <v>159.91</v>
      </c>
      <c r="AF83" s="98">
        <v>155.57</v>
      </c>
      <c r="AG83" s="98">
        <v>151.24</v>
      </c>
      <c r="AH83" s="98">
        <v>146.9</v>
      </c>
      <c r="AI83" s="98">
        <v>142.57</v>
      </c>
      <c r="AJ83" s="99">
        <v>138.24199999999999</v>
      </c>
      <c r="AL83" s="662"/>
      <c r="AM83" s="659">
        <f>+AM81+10</f>
        <v>170</v>
      </c>
      <c r="AN83" s="78" t="s">
        <v>133</v>
      </c>
      <c r="AO83" s="97">
        <v>164.56100000000001</v>
      </c>
      <c r="AP83" s="98">
        <v>164.55</v>
      </c>
      <c r="AQ83" s="98">
        <v>164.54</v>
      </c>
      <c r="AR83" s="98">
        <v>164.53</v>
      </c>
      <c r="AS83" s="98">
        <v>164.52</v>
      </c>
      <c r="AT83" s="98">
        <v>164.51</v>
      </c>
      <c r="AU83" s="98">
        <v>164.51</v>
      </c>
      <c r="AV83" s="99">
        <v>164.50299999999999</v>
      </c>
    </row>
    <row r="84" spans="1:48" ht="15" thickBot="1">
      <c r="A84">
        <v>84</v>
      </c>
      <c r="B84" s="662"/>
      <c r="C84" s="660"/>
      <c r="D84" s="82" t="s">
        <v>136</v>
      </c>
      <c r="E84" s="97">
        <v>258.37</v>
      </c>
      <c r="F84" s="98">
        <v>249.92</v>
      </c>
      <c r="G84" s="98">
        <v>241.47</v>
      </c>
      <c r="H84" s="98">
        <v>233.02</v>
      </c>
      <c r="I84" s="98">
        <v>224.57</v>
      </c>
      <c r="J84" s="98">
        <v>216.12</v>
      </c>
      <c r="K84" s="98">
        <v>207.67</v>
      </c>
      <c r="L84" s="99">
        <v>199.221</v>
      </c>
      <c r="N84" s="662"/>
      <c r="O84" s="660"/>
      <c r="P84" s="82" t="s">
        <v>136</v>
      </c>
      <c r="Q84" s="97">
        <v>243.65</v>
      </c>
      <c r="R84" s="98">
        <v>235.38</v>
      </c>
      <c r="S84" s="98">
        <v>227.12</v>
      </c>
      <c r="T84" s="98">
        <v>218.85</v>
      </c>
      <c r="U84" s="98">
        <v>210.59</v>
      </c>
      <c r="V84" s="98">
        <v>202.33</v>
      </c>
      <c r="W84" s="98">
        <v>194.06</v>
      </c>
      <c r="X84" s="99">
        <v>185.803</v>
      </c>
      <c r="Z84" s="662"/>
      <c r="AA84" s="660"/>
      <c r="AB84" s="82" t="s">
        <v>136</v>
      </c>
      <c r="AC84" s="97">
        <v>215.84899999999999</v>
      </c>
      <c r="AD84" s="98">
        <v>206.65</v>
      </c>
      <c r="AE84" s="98">
        <v>197.46</v>
      </c>
      <c r="AF84" s="98">
        <v>188.27</v>
      </c>
      <c r="AG84" s="98">
        <v>179.07</v>
      </c>
      <c r="AH84" s="98">
        <v>169.88</v>
      </c>
      <c r="AI84" s="98">
        <v>160.69</v>
      </c>
      <c r="AJ84" s="99">
        <v>151.5</v>
      </c>
      <c r="AL84" s="662"/>
      <c r="AM84" s="660"/>
      <c r="AN84" s="82" t="s">
        <v>136</v>
      </c>
      <c r="AO84" s="97">
        <v>180.41499999999999</v>
      </c>
      <c r="AP84" s="98">
        <v>180.41</v>
      </c>
      <c r="AQ84" s="98">
        <v>180.41</v>
      </c>
      <c r="AR84" s="98">
        <v>180.41</v>
      </c>
      <c r="AS84" s="98">
        <v>180.41</v>
      </c>
      <c r="AT84" s="98">
        <v>180.41</v>
      </c>
      <c r="AU84" s="98">
        <v>180.41</v>
      </c>
      <c r="AV84" s="99">
        <v>180.41499999999999</v>
      </c>
    </row>
    <row r="85" spans="1:48">
      <c r="A85">
        <v>85</v>
      </c>
      <c r="B85" s="662"/>
      <c r="C85" s="657">
        <f>+C83+10</f>
        <v>180</v>
      </c>
      <c r="D85" s="86" t="str">
        <f>+D83</f>
        <v>48-X</v>
      </c>
      <c r="E85" s="100">
        <v>252.55</v>
      </c>
      <c r="F85" s="101">
        <v>244.63</v>
      </c>
      <c r="G85" s="101">
        <v>236.72</v>
      </c>
      <c r="H85" s="101">
        <v>228.81</v>
      </c>
      <c r="I85" s="101">
        <v>220.9</v>
      </c>
      <c r="J85" s="101">
        <v>212.99</v>
      </c>
      <c r="K85" s="101">
        <v>205.08</v>
      </c>
      <c r="L85" s="102">
        <v>197.16900000000001</v>
      </c>
      <c r="N85" s="662"/>
      <c r="O85" s="657">
        <f>+O83+10</f>
        <v>180</v>
      </c>
      <c r="P85" s="86" t="str">
        <f>+P83</f>
        <v>48-X</v>
      </c>
      <c r="Q85" s="100">
        <v>230.72900000000001</v>
      </c>
      <c r="R85" s="101">
        <v>223.65</v>
      </c>
      <c r="S85" s="101">
        <v>216.57</v>
      </c>
      <c r="T85" s="101">
        <v>209.5</v>
      </c>
      <c r="U85" s="101">
        <v>202.42</v>
      </c>
      <c r="V85" s="101">
        <v>195.34</v>
      </c>
      <c r="W85" s="101">
        <v>188.27</v>
      </c>
      <c r="X85" s="102">
        <v>181.19499999999999</v>
      </c>
      <c r="Z85" s="662"/>
      <c r="AA85" s="657">
        <f>+AA83+10</f>
        <v>180</v>
      </c>
      <c r="AB85" s="86" t="str">
        <f>+AB83</f>
        <v>48-X</v>
      </c>
      <c r="AC85" s="100">
        <v>177.86</v>
      </c>
      <c r="AD85" s="101">
        <v>172.85</v>
      </c>
      <c r="AE85" s="101">
        <v>167.84</v>
      </c>
      <c r="AF85" s="101">
        <v>162.83000000000001</v>
      </c>
      <c r="AG85" s="101">
        <v>157.82</v>
      </c>
      <c r="AH85" s="101">
        <v>152.81</v>
      </c>
      <c r="AI85" s="101">
        <v>147.81</v>
      </c>
      <c r="AJ85" s="102">
        <v>142.803</v>
      </c>
      <c r="AL85" s="662"/>
      <c r="AM85" s="657">
        <f>+AM83+10</f>
        <v>180</v>
      </c>
      <c r="AN85" s="86" t="str">
        <f>+AN83</f>
        <v>48-X</v>
      </c>
      <c r="AO85" s="100">
        <v>164.72800000000001</v>
      </c>
      <c r="AP85" s="101">
        <v>164.68</v>
      </c>
      <c r="AQ85" s="101">
        <v>164.64</v>
      </c>
      <c r="AR85" s="101">
        <v>164.6</v>
      </c>
      <c r="AS85" s="101">
        <v>164.56</v>
      </c>
      <c r="AT85" s="101">
        <v>164.52</v>
      </c>
      <c r="AU85" s="101">
        <v>164.48</v>
      </c>
      <c r="AV85" s="102">
        <v>164.447</v>
      </c>
    </row>
    <row r="86" spans="1:48" ht="15" thickBot="1">
      <c r="A86">
        <v>86</v>
      </c>
      <c r="B86" s="662"/>
      <c r="C86" s="658"/>
      <c r="D86" s="90" t="str">
        <f>+D84</f>
        <v>48-XL</v>
      </c>
      <c r="E86" s="100">
        <v>275.60199999999998</v>
      </c>
      <c r="F86" s="101">
        <v>266.70999999999998</v>
      </c>
      <c r="G86" s="101">
        <v>257.82</v>
      </c>
      <c r="H86" s="101">
        <v>248.93</v>
      </c>
      <c r="I86" s="101">
        <v>240.04</v>
      </c>
      <c r="J86" s="101">
        <v>231.15</v>
      </c>
      <c r="K86" s="101">
        <v>222.26</v>
      </c>
      <c r="L86" s="102">
        <v>213.381</v>
      </c>
      <c r="N86" s="662"/>
      <c r="O86" s="658"/>
      <c r="P86" s="90" t="str">
        <f>+P84</f>
        <v>48-XL</v>
      </c>
      <c r="Q86" s="100">
        <v>261.11799999999999</v>
      </c>
      <c r="R86" s="101">
        <v>252.36</v>
      </c>
      <c r="S86" s="101">
        <v>243.6</v>
      </c>
      <c r="T86" s="101">
        <v>234.85</v>
      </c>
      <c r="U86" s="101">
        <v>226.09</v>
      </c>
      <c r="V86" s="101">
        <v>217.34</v>
      </c>
      <c r="W86" s="101">
        <v>208.58</v>
      </c>
      <c r="X86" s="102">
        <v>199.83</v>
      </c>
      <c r="Z86" s="662"/>
      <c r="AA86" s="658"/>
      <c r="AB86" s="90" t="str">
        <f>+AB84</f>
        <v>48-XL</v>
      </c>
      <c r="AC86" s="100">
        <v>230.07900000000001</v>
      </c>
      <c r="AD86" s="101">
        <v>220.63</v>
      </c>
      <c r="AE86" s="101">
        <v>211.19</v>
      </c>
      <c r="AF86" s="101">
        <v>201.74</v>
      </c>
      <c r="AG86" s="101">
        <v>192.3</v>
      </c>
      <c r="AH86" s="101">
        <v>182.86</v>
      </c>
      <c r="AI86" s="101">
        <v>173.41</v>
      </c>
      <c r="AJ86" s="102">
        <v>163.97399999999999</v>
      </c>
      <c r="AL86" s="662"/>
      <c r="AM86" s="658"/>
      <c r="AN86" s="90" t="str">
        <f>+AN84</f>
        <v>48-XL</v>
      </c>
      <c r="AO86" s="100">
        <v>186.24700000000001</v>
      </c>
      <c r="AP86" s="101">
        <v>185.41</v>
      </c>
      <c r="AQ86" s="101">
        <v>184.58</v>
      </c>
      <c r="AR86" s="101">
        <v>183.74</v>
      </c>
      <c r="AS86" s="101">
        <v>182.91</v>
      </c>
      <c r="AT86" s="101">
        <v>182.08</v>
      </c>
      <c r="AU86" s="101">
        <v>181.24</v>
      </c>
      <c r="AV86" s="102">
        <v>180.41499999999999</v>
      </c>
    </row>
    <row r="87" spans="1:48">
      <c r="A87">
        <v>87</v>
      </c>
      <c r="B87" s="662"/>
      <c r="C87" s="659">
        <f>+C85+10</f>
        <v>190</v>
      </c>
      <c r="D87" s="78" t="s">
        <v>133</v>
      </c>
      <c r="E87" s="97">
        <v>268.69499999999999</v>
      </c>
      <c r="F87" s="98">
        <v>260.49</v>
      </c>
      <c r="G87" s="98">
        <v>252.29</v>
      </c>
      <c r="H87" s="98">
        <v>244.09</v>
      </c>
      <c r="I87" s="98">
        <v>235.89</v>
      </c>
      <c r="J87" s="98">
        <v>227.69</v>
      </c>
      <c r="K87" s="98">
        <v>219.48</v>
      </c>
      <c r="L87" s="99">
        <v>211.28899999999999</v>
      </c>
      <c r="N87" s="662"/>
      <c r="O87" s="659">
        <f>+O85+10</f>
        <v>190</v>
      </c>
      <c r="P87" s="78" t="s">
        <v>133</v>
      </c>
      <c r="Q87" s="97">
        <v>232.50399999999999</v>
      </c>
      <c r="R87" s="98">
        <v>227.14</v>
      </c>
      <c r="S87" s="98">
        <v>221.78</v>
      </c>
      <c r="T87" s="98">
        <v>216.42</v>
      </c>
      <c r="U87" s="98">
        <v>211.06</v>
      </c>
      <c r="V87" s="98">
        <v>205.71</v>
      </c>
      <c r="W87" s="98">
        <v>200.35</v>
      </c>
      <c r="X87" s="99">
        <v>194.994</v>
      </c>
      <c r="Z87" s="662"/>
      <c r="AA87" s="659">
        <f>+AA85+10</f>
        <v>190</v>
      </c>
      <c r="AB87" s="78" t="s">
        <v>133</v>
      </c>
      <c r="AC87" s="97">
        <v>185.95699999999999</v>
      </c>
      <c r="AD87" s="98">
        <v>181.01</v>
      </c>
      <c r="AE87" s="98">
        <v>176.06</v>
      </c>
      <c r="AF87" s="98">
        <v>171.12</v>
      </c>
      <c r="AG87" s="98">
        <v>166.17</v>
      </c>
      <c r="AH87" s="98">
        <v>161.22999999999999</v>
      </c>
      <c r="AI87" s="98">
        <v>156.28</v>
      </c>
      <c r="AJ87" s="99">
        <v>151.34399999999999</v>
      </c>
      <c r="AL87" s="662"/>
      <c r="AM87" s="659">
        <f>+AM85+10</f>
        <v>190</v>
      </c>
      <c r="AN87" s="78" t="s">
        <v>133</v>
      </c>
      <c r="AO87" s="97">
        <v>164.96899999999999</v>
      </c>
      <c r="AP87" s="98">
        <v>164.89</v>
      </c>
      <c r="AQ87" s="98">
        <v>164.81</v>
      </c>
      <c r="AR87" s="98">
        <v>164.73</v>
      </c>
      <c r="AS87" s="98">
        <v>164.65</v>
      </c>
      <c r="AT87" s="98">
        <v>164.58</v>
      </c>
      <c r="AU87" s="98">
        <v>164.5</v>
      </c>
      <c r="AV87" s="99">
        <v>164.42699999999999</v>
      </c>
    </row>
    <row r="88" spans="1:48" ht="15" thickBot="1">
      <c r="A88">
        <v>88</v>
      </c>
      <c r="B88" s="662"/>
      <c r="C88" s="660"/>
      <c r="D88" s="82" t="s">
        <v>136</v>
      </c>
      <c r="E88" s="97">
        <v>287.97399999999999</v>
      </c>
      <c r="F88" s="98">
        <v>279.54000000000002</v>
      </c>
      <c r="G88" s="98">
        <v>271.10000000000002</v>
      </c>
      <c r="H88" s="98">
        <v>262.67</v>
      </c>
      <c r="I88" s="98">
        <v>254.24</v>
      </c>
      <c r="J88" s="98">
        <v>245.81</v>
      </c>
      <c r="K88" s="98">
        <v>237.37</v>
      </c>
      <c r="L88" s="99">
        <v>228.947</v>
      </c>
      <c r="N88" s="662"/>
      <c r="O88" s="660"/>
      <c r="P88" s="82" t="s">
        <v>136</v>
      </c>
      <c r="Q88" s="97">
        <v>277.82400000000001</v>
      </c>
      <c r="R88" s="98">
        <v>268.69</v>
      </c>
      <c r="S88" s="98">
        <v>259.56</v>
      </c>
      <c r="T88" s="98">
        <v>250.44</v>
      </c>
      <c r="U88" s="98">
        <v>241.31</v>
      </c>
      <c r="V88" s="98">
        <v>232.18</v>
      </c>
      <c r="W88" s="98">
        <v>223.05</v>
      </c>
      <c r="X88" s="99">
        <v>213.929</v>
      </c>
      <c r="Z88" s="662"/>
      <c r="AA88" s="660"/>
      <c r="AB88" s="82" t="s">
        <v>136</v>
      </c>
      <c r="AC88" s="97">
        <v>239.72499999999999</v>
      </c>
      <c r="AD88" s="98">
        <v>231.18</v>
      </c>
      <c r="AE88" s="98">
        <v>222.65</v>
      </c>
      <c r="AF88" s="98">
        <v>214.11</v>
      </c>
      <c r="AG88" s="98">
        <v>205.58</v>
      </c>
      <c r="AH88" s="98">
        <v>197.04</v>
      </c>
      <c r="AI88" s="98">
        <v>188.51</v>
      </c>
      <c r="AJ88" s="99">
        <v>179.977</v>
      </c>
      <c r="AL88" s="662"/>
      <c r="AM88" s="660"/>
      <c r="AN88" s="82" t="s">
        <v>136</v>
      </c>
      <c r="AO88" s="97">
        <v>205.30699999999999</v>
      </c>
      <c r="AP88" s="98">
        <v>201.75</v>
      </c>
      <c r="AQ88" s="98">
        <v>198.19</v>
      </c>
      <c r="AR88" s="98">
        <v>194.63</v>
      </c>
      <c r="AS88" s="98">
        <v>191.08</v>
      </c>
      <c r="AT88" s="98">
        <v>187.52</v>
      </c>
      <c r="AU88" s="98">
        <v>183.97</v>
      </c>
      <c r="AV88" s="99">
        <v>180.41499999999999</v>
      </c>
    </row>
    <row r="89" spans="1:48">
      <c r="A89">
        <v>89</v>
      </c>
      <c r="B89" s="662"/>
      <c r="C89" s="657">
        <f>+C87+10</f>
        <v>200</v>
      </c>
      <c r="D89" s="86" t="str">
        <f>+D87</f>
        <v>48-X</v>
      </c>
      <c r="E89" s="100">
        <v>282.06900000000002</v>
      </c>
      <c r="F89" s="101">
        <v>273.56</v>
      </c>
      <c r="G89" s="101">
        <v>265.05</v>
      </c>
      <c r="H89" s="101">
        <v>256.55</v>
      </c>
      <c r="I89" s="101">
        <v>248.04</v>
      </c>
      <c r="J89" s="101">
        <v>239.53</v>
      </c>
      <c r="K89" s="101">
        <v>231.03</v>
      </c>
      <c r="L89" s="102">
        <v>222.52500000000001</v>
      </c>
      <c r="N89" s="662"/>
      <c r="O89" s="657">
        <f>+O87+10</f>
        <v>200</v>
      </c>
      <c r="P89" s="86" t="str">
        <f>+P87</f>
        <v>48-X</v>
      </c>
      <c r="Q89" s="100">
        <v>244.31200000000001</v>
      </c>
      <c r="R89" s="101">
        <v>238.84</v>
      </c>
      <c r="S89" s="101">
        <v>233.38</v>
      </c>
      <c r="T89" s="101">
        <v>227.91</v>
      </c>
      <c r="U89" s="101">
        <v>222.44</v>
      </c>
      <c r="V89" s="101">
        <v>216.98</v>
      </c>
      <c r="W89" s="101">
        <v>211.51</v>
      </c>
      <c r="X89" s="102">
        <v>206.05199999999999</v>
      </c>
      <c r="Z89" s="662"/>
      <c r="AA89" s="657">
        <f>+AA87+10</f>
        <v>200</v>
      </c>
      <c r="AB89" s="86" t="str">
        <f>+AB87</f>
        <v>48-X</v>
      </c>
      <c r="AC89" s="100">
        <v>193.227</v>
      </c>
      <c r="AD89" s="101">
        <v>188.45</v>
      </c>
      <c r="AE89" s="101">
        <v>183.68</v>
      </c>
      <c r="AF89" s="101">
        <v>178.9</v>
      </c>
      <c r="AG89" s="101">
        <v>174.13</v>
      </c>
      <c r="AH89" s="101">
        <v>169.36</v>
      </c>
      <c r="AI89" s="101">
        <v>164.59</v>
      </c>
      <c r="AJ89" s="102">
        <v>159.81800000000001</v>
      </c>
      <c r="AL89" s="662"/>
      <c r="AM89" s="657">
        <f>+AM87+10</f>
        <v>200</v>
      </c>
      <c r="AN89" s="86" t="str">
        <f>+AN87</f>
        <v>48-X</v>
      </c>
      <c r="AO89" s="87" t="s">
        <v>1122</v>
      </c>
      <c r="AP89" s="88" t="s">
        <v>1122</v>
      </c>
      <c r="AQ89" s="101">
        <v>168.98</v>
      </c>
      <c r="AR89" s="101">
        <v>168.08</v>
      </c>
      <c r="AS89" s="101">
        <v>167.17</v>
      </c>
      <c r="AT89" s="101">
        <v>166.27</v>
      </c>
      <c r="AU89" s="101">
        <v>165.37</v>
      </c>
      <c r="AV89" s="102">
        <v>164.46600000000001</v>
      </c>
    </row>
    <row r="90" spans="1:48" ht="15" thickBot="1">
      <c r="A90">
        <v>90</v>
      </c>
      <c r="B90" s="663"/>
      <c r="C90" s="658"/>
      <c r="D90" s="90" t="str">
        <f>+D88</f>
        <v>48-XL</v>
      </c>
      <c r="E90" s="105">
        <v>283.23599999999999</v>
      </c>
      <c r="F90" s="103">
        <v>277.3</v>
      </c>
      <c r="G90" s="103">
        <v>271.37</v>
      </c>
      <c r="H90" s="103">
        <v>265.44</v>
      </c>
      <c r="I90" s="103">
        <v>259.51</v>
      </c>
      <c r="J90" s="103">
        <v>253.58</v>
      </c>
      <c r="K90" s="103">
        <v>247.65</v>
      </c>
      <c r="L90" s="104">
        <v>241.72300000000001</v>
      </c>
      <c r="N90" s="663"/>
      <c r="O90" s="658"/>
      <c r="P90" s="90" t="str">
        <f>+P88</f>
        <v>48-XL</v>
      </c>
      <c r="Q90" s="105">
        <v>283.23599999999999</v>
      </c>
      <c r="R90" s="103">
        <v>275.39</v>
      </c>
      <c r="S90" s="103">
        <v>267.54000000000002</v>
      </c>
      <c r="T90" s="103">
        <v>259.69</v>
      </c>
      <c r="U90" s="103">
        <v>251.85</v>
      </c>
      <c r="V90" s="103">
        <v>244</v>
      </c>
      <c r="W90" s="103">
        <v>236.16</v>
      </c>
      <c r="X90" s="104">
        <v>228.315</v>
      </c>
      <c r="Z90" s="663"/>
      <c r="AA90" s="658"/>
      <c r="AB90" s="90" t="str">
        <f>+AB88</f>
        <v>48-XL</v>
      </c>
      <c r="AC90" s="105">
        <v>245.45599999999999</v>
      </c>
      <c r="AD90" s="103">
        <v>238.53</v>
      </c>
      <c r="AE90" s="103">
        <v>231.6</v>
      </c>
      <c r="AF90" s="103">
        <v>224.67</v>
      </c>
      <c r="AG90" s="103">
        <v>217.75</v>
      </c>
      <c r="AH90" s="103">
        <v>210.82</v>
      </c>
      <c r="AI90" s="103">
        <v>203.9</v>
      </c>
      <c r="AJ90" s="104">
        <v>196.976</v>
      </c>
      <c r="AL90" s="663"/>
      <c r="AM90" s="658"/>
      <c r="AN90" s="90" t="str">
        <f>+AN88</f>
        <v>48-XL</v>
      </c>
      <c r="AO90" s="105">
        <v>223.36199999999999</v>
      </c>
      <c r="AP90" s="103">
        <v>217.22</v>
      </c>
      <c r="AQ90" s="103">
        <v>211.09</v>
      </c>
      <c r="AR90" s="103">
        <v>204.95</v>
      </c>
      <c r="AS90" s="103">
        <v>198.82</v>
      </c>
      <c r="AT90" s="103">
        <v>192.68</v>
      </c>
      <c r="AU90" s="103">
        <v>186.55</v>
      </c>
      <c r="AV90" s="104">
        <v>180.41499999999999</v>
      </c>
    </row>
    <row r="91" spans="1:48">
      <c r="A91">
        <v>91</v>
      </c>
    </row>
    <row r="92" spans="1:48">
      <c r="A92">
        <v>92</v>
      </c>
    </row>
    <row r="93" spans="1:48">
      <c r="A93">
        <v>93</v>
      </c>
    </row>
    <row r="94" spans="1:48">
      <c r="A94">
        <v>94</v>
      </c>
    </row>
    <row r="95" spans="1:48">
      <c r="A95">
        <v>95</v>
      </c>
    </row>
    <row r="96" spans="1:48">
      <c r="A96">
        <v>96</v>
      </c>
    </row>
    <row r="97" spans="1:48">
      <c r="A97">
        <v>97</v>
      </c>
    </row>
    <row r="98" spans="1:48" ht="15" thickBot="1">
      <c r="A98">
        <v>98</v>
      </c>
    </row>
    <row r="99" spans="1:48" ht="18.600000000000001" thickBot="1">
      <c r="A99">
        <v>99</v>
      </c>
      <c r="B99" s="649" t="str">
        <f>+B6</f>
        <v>Zona sísmica A</v>
      </c>
      <c r="C99" s="650"/>
      <c r="D99" s="651"/>
      <c r="E99" s="649" t="s">
        <v>1125</v>
      </c>
      <c r="F99" s="650"/>
      <c r="G99" s="650"/>
      <c r="H99" s="650"/>
      <c r="I99" s="650"/>
      <c r="J99" s="650"/>
      <c r="K99" s="650"/>
      <c r="L99" s="651"/>
      <c r="N99" s="649" t="str">
        <f>+N6</f>
        <v>Zona sísmica B</v>
      </c>
      <c r="O99" s="650"/>
      <c r="P99" s="651"/>
      <c r="Q99" s="649" t="s">
        <v>1125</v>
      </c>
      <c r="R99" s="650"/>
      <c r="S99" s="650"/>
      <c r="T99" s="650"/>
      <c r="U99" s="650"/>
      <c r="V99" s="650"/>
      <c r="W99" s="650"/>
      <c r="X99" s="651"/>
      <c r="Z99" s="649" t="str">
        <f>+Z6</f>
        <v>Zona sísmica C</v>
      </c>
      <c r="AA99" s="650"/>
      <c r="AB99" s="651"/>
      <c r="AC99" s="649" t="s">
        <v>1125</v>
      </c>
      <c r="AD99" s="650"/>
      <c r="AE99" s="650"/>
      <c r="AF99" s="650"/>
      <c r="AG99" s="650"/>
      <c r="AH99" s="650"/>
      <c r="AI99" s="650"/>
      <c r="AJ99" s="651"/>
      <c r="AL99" s="649" t="str">
        <f>+AL6</f>
        <v>Zona sísmica D</v>
      </c>
      <c r="AM99" s="650"/>
      <c r="AN99" s="651"/>
      <c r="AO99" s="649" t="s">
        <v>1125</v>
      </c>
      <c r="AP99" s="650"/>
      <c r="AQ99" s="650"/>
      <c r="AR99" s="650"/>
      <c r="AS99" s="650"/>
      <c r="AT99" s="650"/>
      <c r="AU99" s="650"/>
      <c r="AV99" s="651"/>
    </row>
    <row r="100" spans="1:48" ht="22.2" customHeight="1">
      <c r="A100">
        <v>100</v>
      </c>
      <c r="B100" s="652" t="str">
        <f>+B7</f>
        <v>Categoría de terreno 3</v>
      </c>
      <c r="C100" s="652" t="s">
        <v>1118</v>
      </c>
      <c r="D100" s="652" t="s">
        <v>1119</v>
      </c>
      <c r="E100" s="654" t="s">
        <v>1120</v>
      </c>
      <c r="F100" s="655"/>
      <c r="G100" s="655"/>
      <c r="H100" s="655"/>
      <c r="I100" s="655"/>
      <c r="J100" s="655"/>
      <c r="K100" s="655"/>
      <c r="L100" s="656"/>
      <c r="N100" s="652" t="str">
        <f>+N7</f>
        <v>Categoría de terreno 3</v>
      </c>
      <c r="O100" s="652" t="s">
        <v>1118</v>
      </c>
      <c r="P100" s="652" t="s">
        <v>1119</v>
      </c>
      <c r="Q100" s="654" t="s">
        <v>1120</v>
      </c>
      <c r="R100" s="655"/>
      <c r="S100" s="655"/>
      <c r="T100" s="655"/>
      <c r="U100" s="655"/>
      <c r="V100" s="655"/>
      <c r="W100" s="655"/>
      <c r="X100" s="656"/>
      <c r="Z100" s="652" t="str">
        <f>+Z7</f>
        <v>Categoría de terreno 3</v>
      </c>
      <c r="AA100" s="652" t="s">
        <v>1118</v>
      </c>
      <c r="AB100" s="652" t="s">
        <v>1119</v>
      </c>
      <c r="AC100" s="654" t="s">
        <v>1120</v>
      </c>
      <c r="AD100" s="655"/>
      <c r="AE100" s="655"/>
      <c r="AF100" s="655"/>
      <c r="AG100" s="655"/>
      <c r="AH100" s="655"/>
      <c r="AI100" s="655"/>
      <c r="AJ100" s="656"/>
      <c r="AL100" s="652" t="str">
        <f>+AL7</f>
        <v>Categoría de terreno 3</v>
      </c>
      <c r="AM100" s="652" t="s">
        <v>1118</v>
      </c>
      <c r="AN100" s="652" t="s">
        <v>1119</v>
      </c>
      <c r="AO100" s="654" t="s">
        <v>1120</v>
      </c>
      <c r="AP100" s="655"/>
      <c r="AQ100" s="655"/>
      <c r="AR100" s="655"/>
      <c r="AS100" s="655"/>
      <c r="AT100" s="655"/>
      <c r="AU100" s="655"/>
      <c r="AV100" s="656"/>
    </row>
    <row r="101" spans="1:48" ht="22.2" customHeight="1" thickBot="1">
      <c r="A101">
        <v>101</v>
      </c>
      <c r="B101" s="653"/>
      <c r="C101" s="653"/>
      <c r="D101" s="653"/>
      <c r="E101" s="75">
        <v>0</v>
      </c>
      <c r="F101" s="76">
        <v>500</v>
      </c>
      <c r="G101" s="76">
        <v>1000</v>
      </c>
      <c r="H101" s="76">
        <v>1500</v>
      </c>
      <c r="I101" s="76">
        <v>2000</v>
      </c>
      <c r="J101" s="76">
        <v>2500</v>
      </c>
      <c r="K101" s="76">
        <v>3000</v>
      </c>
      <c r="L101" s="77">
        <v>3500</v>
      </c>
      <c r="N101" s="653"/>
      <c r="O101" s="653"/>
      <c r="P101" s="653"/>
      <c r="Q101" s="75">
        <v>0</v>
      </c>
      <c r="R101" s="76">
        <v>500</v>
      </c>
      <c r="S101" s="76">
        <v>1000</v>
      </c>
      <c r="T101" s="76">
        <v>1500</v>
      </c>
      <c r="U101" s="76">
        <v>2000</v>
      </c>
      <c r="V101" s="76">
        <v>2500</v>
      </c>
      <c r="W101" s="76">
        <v>3000</v>
      </c>
      <c r="X101" s="77">
        <v>3500</v>
      </c>
      <c r="Z101" s="653"/>
      <c r="AA101" s="653"/>
      <c r="AB101" s="653"/>
      <c r="AC101" s="75">
        <v>0</v>
      </c>
      <c r="AD101" s="76">
        <v>500</v>
      </c>
      <c r="AE101" s="76">
        <v>1000</v>
      </c>
      <c r="AF101" s="76">
        <v>1500</v>
      </c>
      <c r="AG101" s="76">
        <v>2000</v>
      </c>
      <c r="AH101" s="76">
        <v>2500</v>
      </c>
      <c r="AI101" s="76">
        <v>3000</v>
      </c>
      <c r="AJ101" s="77">
        <v>3500</v>
      </c>
      <c r="AL101" s="653"/>
      <c r="AM101" s="653"/>
      <c r="AN101" s="653"/>
      <c r="AO101" s="75">
        <v>0</v>
      </c>
      <c r="AP101" s="76">
        <v>500</v>
      </c>
      <c r="AQ101" s="76">
        <v>1000</v>
      </c>
      <c r="AR101" s="76">
        <v>1500</v>
      </c>
      <c r="AS101" s="76">
        <v>2000</v>
      </c>
      <c r="AT101" s="76">
        <v>2500</v>
      </c>
      <c r="AU101" s="76">
        <v>3000</v>
      </c>
      <c r="AV101" s="77">
        <v>3500</v>
      </c>
    </row>
    <row r="102" spans="1:48">
      <c r="A102">
        <v>102</v>
      </c>
      <c r="B102" s="661" t="str">
        <f>+B9</f>
        <v>Rango de inclinación de 7° a 15°</v>
      </c>
      <c r="C102" s="659">
        <v>100</v>
      </c>
      <c r="D102" s="78" t="s">
        <v>133</v>
      </c>
      <c r="E102" s="94">
        <v>84.320999999999998</v>
      </c>
      <c r="F102" s="95">
        <v>84.84</v>
      </c>
      <c r="G102" s="95">
        <v>85.37</v>
      </c>
      <c r="H102" s="95">
        <v>85.89</v>
      </c>
      <c r="I102" s="95">
        <v>86.42</v>
      </c>
      <c r="J102" s="95">
        <v>86.94</v>
      </c>
      <c r="K102" s="95">
        <v>87.47</v>
      </c>
      <c r="L102" s="96">
        <v>87.998999999999995</v>
      </c>
      <c r="N102" s="661" t="str">
        <f>+N9</f>
        <v>Rango de inclinación de 7° a 15°</v>
      </c>
      <c r="O102" s="659">
        <v>100</v>
      </c>
      <c r="P102" s="78" t="s">
        <v>133</v>
      </c>
      <c r="Q102" s="94">
        <v>129.149</v>
      </c>
      <c r="R102" s="95">
        <v>129.72999999999999</v>
      </c>
      <c r="S102" s="95">
        <v>130.32</v>
      </c>
      <c r="T102" s="95">
        <v>130.91</v>
      </c>
      <c r="U102" s="95">
        <v>131.5</v>
      </c>
      <c r="V102" s="95">
        <v>132.09</v>
      </c>
      <c r="W102" s="95">
        <v>132.68</v>
      </c>
      <c r="X102" s="96">
        <v>133.26900000000001</v>
      </c>
      <c r="Z102" s="661" t="str">
        <f>+Z9</f>
        <v>Rango de inclinación de 7° a 15°</v>
      </c>
      <c r="AA102" s="659">
        <v>100</v>
      </c>
      <c r="AB102" s="78" t="s">
        <v>133</v>
      </c>
      <c r="AC102" s="94">
        <v>168.61500000000001</v>
      </c>
      <c r="AD102" s="95">
        <v>169.68</v>
      </c>
      <c r="AE102" s="95">
        <v>170.75</v>
      </c>
      <c r="AF102" s="95">
        <v>171.82</v>
      </c>
      <c r="AG102" s="95">
        <v>172.89</v>
      </c>
      <c r="AH102" s="95">
        <v>173.96</v>
      </c>
      <c r="AI102" s="95">
        <v>175.03</v>
      </c>
      <c r="AJ102" s="96">
        <v>176.11</v>
      </c>
      <c r="AL102" s="661" t="str">
        <f>+AL9</f>
        <v>Rango de inclinación de 7° a 15°</v>
      </c>
      <c r="AM102" s="659">
        <v>100</v>
      </c>
      <c r="AN102" s="78" t="s">
        <v>133</v>
      </c>
      <c r="AO102" s="94">
        <v>177.48500000000001</v>
      </c>
      <c r="AP102" s="95">
        <v>177.67</v>
      </c>
      <c r="AQ102" s="95">
        <v>177.86</v>
      </c>
      <c r="AR102" s="95">
        <v>178.05</v>
      </c>
      <c r="AS102" s="95">
        <v>178.24</v>
      </c>
      <c r="AT102" s="95">
        <v>178.43</v>
      </c>
      <c r="AU102" s="95">
        <v>178.62</v>
      </c>
      <c r="AV102" s="96">
        <v>178.81800000000001</v>
      </c>
    </row>
    <row r="103" spans="1:48" ht="15" thickBot="1">
      <c r="A103">
        <v>103</v>
      </c>
      <c r="B103" s="662"/>
      <c r="C103" s="660"/>
      <c r="D103" s="82" t="s">
        <v>136</v>
      </c>
      <c r="E103" s="97">
        <v>95.138999999999996</v>
      </c>
      <c r="F103" s="98">
        <v>95.68</v>
      </c>
      <c r="G103" s="98">
        <v>96.23</v>
      </c>
      <c r="H103" s="98">
        <v>96.78</v>
      </c>
      <c r="I103" s="98">
        <v>97.33</v>
      </c>
      <c r="J103" s="98">
        <v>97.88</v>
      </c>
      <c r="K103" s="98">
        <v>98.43</v>
      </c>
      <c r="L103" s="99">
        <v>98.983999999999995</v>
      </c>
      <c r="N103" s="662"/>
      <c r="O103" s="660"/>
      <c r="P103" s="82" t="s">
        <v>136</v>
      </c>
      <c r="Q103" s="97">
        <v>148.893</v>
      </c>
      <c r="R103" s="98">
        <v>149.5</v>
      </c>
      <c r="S103" s="98">
        <v>150.11000000000001</v>
      </c>
      <c r="T103" s="98">
        <v>150.72</v>
      </c>
      <c r="U103" s="98">
        <v>151.33000000000001</v>
      </c>
      <c r="V103" s="98">
        <v>151.94</v>
      </c>
      <c r="W103" s="98">
        <v>152.55000000000001</v>
      </c>
      <c r="X103" s="99">
        <v>153.166</v>
      </c>
      <c r="Z103" s="662"/>
      <c r="AA103" s="660"/>
      <c r="AB103" s="82" t="s">
        <v>136</v>
      </c>
      <c r="AC103" s="97">
        <v>178.03899999999999</v>
      </c>
      <c r="AD103" s="98">
        <v>178.03</v>
      </c>
      <c r="AE103" s="98">
        <v>178.03</v>
      </c>
      <c r="AF103" s="98">
        <v>178.03</v>
      </c>
      <c r="AG103" s="98">
        <v>178.03</v>
      </c>
      <c r="AH103" s="98">
        <v>178.03</v>
      </c>
      <c r="AI103" s="98">
        <v>178.03</v>
      </c>
      <c r="AJ103" s="99">
        <v>178.03899999999999</v>
      </c>
      <c r="AL103" s="662"/>
      <c r="AM103" s="660"/>
      <c r="AN103" s="82" t="s">
        <v>136</v>
      </c>
      <c r="AO103" s="97">
        <v>178.37299999999999</v>
      </c>
      <c r="AP103" s="98">
        <v>178.37</v>
      </c>
      <c r="AQ103" s="98">
        <v>178.37</v>
      </c>
      <c r="AR103" s="98">
        <v>178.37</v>
      </c>
      <c r="AS103" s="98">
        <v>178.37</v>
      </c>
      <c r="AT103" s="98">
        <v>178.37</v>
      </c>
      <c r="AU103" s="98">
        <v>178.37</v>
      </c>
      <c r="AV103" s="99">
        <v>178.37299999999999</v>
      </c>
    </row>
    <row r="104" spans="1:48">
      <c r="A104">
        <v>104</v>
      </c>
      <c r="B104" s="662"/>
      <c r="C104" s="657">
        <f>+C102+15</f>
        <v>115</v>
      </c>
      <c r="D104" s="86" t="str">
        <f>+D102</f>
        <v>48-X</v>
      </c>
      <c r="E104" s="100">
        <v>106.99299999999999</v>
      </c>
      <c r="F104" s="101">
        <v>103.93</v>
      </c>
      <c r="G104" s="101">
        <v>100.86</v>
      </c>
      <c r="H104" s="101">
        <v>97.8</v>
      </c>
      <c r="I104" s="101">
        <v>94.74</v>
      </c>
      <c r="J104" s="101">
        <v>91.68</v>
      </c>
      <c r="K104" s="101">
        <v>88.62</v>
      </c>
      <c r="L104" s="102">
        <v>85.561000000000007</v>
      </c>
      <c r="N104" s="662"/>
      <c r="O104" s="657">
        <f>+O102+15</f>
        <v>115</v>
      </c>
      <c r="P104" s="86" t="str">
        <f>+P102</f>
        <v>48-X</v>
      </c>
      <c r="Q104" s="100">
        <v>124.389</v>
      </c>
      <c r="R104" s="101">
        <v>125.26</v>
      </c>
      <c r="S104" s="101">
        <v>126.14</v>
      </c>
      <c r="T104" s="101">
        <v>127.01</v>
      </c>
      <c r="U104" s="101">
        <v>127.89</v>
      </c>
      <c r="V104" s="101">
        <v>128.77000000000001</v>
      </c>
      <c r="W104" s="101">
        <v>129.65</v>
      </c>
      <c r="X104" s="102">
        <v>130.52699999999999</v>
      </c>
      <c r="Z104" s="662"/>
      <c r="AA104" s="657">
        <f>+AA102+15</f>
        <v>115</v>
      </c>
      <c r="AB104" s="86" t="str">
        <f>+AB102</f>
        <v>48-X</v>
      </c>
      <c r="AC104" s="100">
        <v>161.136</v>
      </c>
      <c r="AD104" s="101">
        <v>162.66</v>
      </c>
      <c r="AE104" s="101">
        <v>164.18</v>
      </c>
      <c r="AF104" s="101">
        <v>165.71</v>
      </c>
      <c r="AG104" s="101">
        <v>167.23</v>
      </c>
      <c r="AH104" s="101">
        <v>168.76</v>
      </c>
      <c r="AI104" s="101">
        <v>170.28</v>
      </c>
      <c r="AJ104" s="102">
        <v>171.81299999999999</v>
      </c>
      <c r="AL104" s="662"/>
      <c r="AM104" s="657">
        <f>+AM102+15</f>
        <v>115</v>
      </c>
      <c r="AN104" s="86" t="str">
        <f>+AN102</f>
        <v>48-X</v>
      </c>
      <c r="AO104" s="100">
        <v>171.018</v>
      </c>
      <c r="AP104" s="101">
        <v>172.13</v>
      </c>
      <c r="AQ104" s="101">
        <v>173.24</v>
      </c>
      <c r="AR104" s="101">
        <v>174.36</v>
      </c>
      <c r="AS104" s="101">
        <v>175.47</v>
      </c>
      <c r="AT104" s="101">
        <v>176.58</v>
      </c>
      <c r="AU104" s="101">
        <v>177.7</v>
      </c>
      <c r="AV104" s="102">
        <v>178.81800000000001</v>
      </c>
    </row>
    <row r="105" spans="1:48" ht="15" thickBot="1">
      <c r="A105">
        <v>105</v>
      </c>
      <c r="B105" s="662"/>
      <c r="C105" s="658"/>
      <c r="D105" s="90" t="str">
        <f>+D103</f>
        <v>48-XL</v>
      </c>
      <c r="E105" s="100">
        <v>113.277</v>
      </c>
      <c r="F105" s="101">
        <v>110.87</v>
      </c>
      <c r="G105" s="101">
        <v>108.47</v>
      </c>
      <c r="H105" s="101">
        <v>106.06</v>
      </c>
      <c r="I105" s="101">
        <v>103.66</v>
      </c>
      <c r="J105" s="101">
        <v>101.26</v>
      </c>
      <c r="K105" s="101">
        <v>98.86</v>
      </c>
      <c r="L105" s="102">
        <v>96.457999999999998</v>
      </c>
      <c r="N105" s="662"/>
      <c r="O105" s="658"/>
      <c r="P105" s="90" t="str">
        <f>+P103</f>
        <v>48-XL</v>
      </c>
      <c r="Q105" s="100">
        <v>144.648</v>
      </c>
      <c r="R105" s="101">
        <v>145.46</v>
      </c>
      <c r="S105" s="101">
        <v>146.27000000000001</v>
      </c>
      <c r="T105" s="101">
        <v>147.09</v>
      </c>
      <c r="U105" s="101">
        <v>147.9</v>
      </c>
      <c r="V105" s="101">
        <v>148.72</v>
      </c>
      <c r="W105" s="101">
        <v>149.53</v>
      </c>
      <c r="X105" s="102">
        <v>150.35</v>
      </c>
      <c r="Z105" s="662"/>
      <c r="AA105" s="658"/>
      <c r="AB105" s="90" t="str">
        <f>+AB103</f>
        <v>48-XL</v>
      </c>
      <c r="AC105" s="100">
        <v>178.03899999999999</v>
      </c>
      <c r="AD105" s="101">
        <v>178.03</v>
      </c>
      <c r="AE105" s="101">
        <v>178.03</v>
      </c>
      <c r="AF105" s="101">
        <v>178.03</v>
      </c>
      <c r="AG105" s="101">
        <v>178.03</v>
      </c>
      <c r="AH105" s="101">
        <v>178.03</v>
      </c>
      <c r="AI105" s="101">
        <v>178.03</v>
      </c>
      <c r="AJ105" s="102">
        <v>178.03899999999999</v>
      </c>
      <c r="AL105" s="662"/>
      <c r="AM105" s="658"/>
      <c r="AN105" s="90" t="str">
        <f>+AN103</f>
        <v>48-XL</v>
      </c>
      <c r="AO105" s="100">
        <v>178.37299999999999</v>
      </c>
      <c r="AP105" s="101">
        <v>178.37</v>
      </c>
      <c r="AQ105" s="101">
        <v>178.37</v>
      </c>
      <c r="AR105" s="101">
        <v>178.37</v>
      </c>
      <c r="AS105" s="101">
        <v>178.37</v>
      </c>
      <c r="AT105" s="101">
        <v>178.37</v>
      </c>
      <c r="AU105" s="101">
        <v>178.37</v>
      </c>
      <c r="AV105" s="102">
        <v>178.37299999999999</v>
      </c>
    </row>
    <row r="106" spans="1:48">
      <c r="A106">
        <v>106</v>
      </c>
      <c r="B106" s="662"/>
      <c r="C106" s="659">
        <f>+C104+15</f>
        <v>130</v>
      </c>
      <c r="D106" s="78" t="s">
        <v>133</v>
      </c>
      <c r="E106" s="97">
        <v>129.96899999999999</v>
      </c>
      <c r="F106" s="98">
        <v>124.38</v>
      </c>
      <c r="G106" s="98">
        <v>118.79</v>
      </c>
      <c r="H106" s="98">
        <v>113.2</v>
      </c>
      <c r="I106" s="98">
        <v>107.62</v>
      </c>
      <c r="J106" s="98">
        <v>102.03</v>
      </c>
      <c r="K106" s="98">
        <v>96.44</v>
      </c>
      <c r="L106" s="99">
        <v>90.86</v>
      </c>
      <c r="N106" s="662"/>
      <c r="O106" s="659">
        <f>+O104+15</f>
        <v>130</v>
      </c>
      <c r="P106" s="78" t="s">
        <v>133</v>
      </c>
      <c r="Q106" s="97">
        <v>119.601</v>
      </c>
      <c r="R106" s="98">
        <v>120.77</v>
      </c>
      <c r="S106" s="98">
        <v>121.94</v>
      </c>
      <c r="T106" s="98">
        <v>123.12</v>
      </c>
      <c r="U106" s="98">
        <v>124.29</v>
      </c>
      <c r="V106" s="98">
        <v>125.46</v>
      </c>
      <c r="W106" s="98">
        <v>126.63</v>
      </c>
      <c r="X106" s="99">
        <v>127.813</v>
      </c>
      <c r="Z106" s="662"/>
      <c r="AA106" s="659">
        <f>+AA104+15</f>
        <v>130</v>
      </c>
      <c r="AB106" s="78" t="s">
        <v>133</v>
      </c>
      <c r="AC106" s="97">
        <v>153.68799999999999</v>
      </c>
      <c r="AD106" s="98">
        <v>155.35</v>
      </c>
      <c r="AE106" s="98">
        <v>157.03</v>
      </c>
      <c r="AF106" s="98">
        <v>158.69999999999999</v>
      </c>
      <c r="AG106" s="98">
        <v>160.37</v>
      </c>
      <c r="AH106" s="98">
        <v>162.04</v>
      </c>
      <c r="AI106" s="98">
        <v>163.71</v>
      </c>
      <c r="AJ106" s="99">
        <v>165.38900000000001</v>
      </c>
      <c r="AL106" s="662"/>
      <c r="AM106" s="659">
        <f>+AM104+15</f>
        <v>130</v>
      </c>
      <c r="AN106" s="78" t="s">
        <v>133</v>
      </c>
      <c r="AO106" s="97">
        <v>164.51400000000001</v>
      </c>
      <c r="AP106" s="98">
        <v>165.99</v>
      </c>
      <c r="AQ106" s="98">
        <v>167.48</v>
      </c>
      <c r="AR106" s="98">
        <v>168.96</v>
      </c>
      <c r="AS106" s="98">
        <v>170.45</v>
      </c>
      <c r="AT106" s="98">
        <v>171.93</v>
      </c>
      <c r="AU106" s="98">
        <v>173.41</v>
      </c>
      <c r="AV106" s="99">
        <v>174.90299999999999</v>
      </c>
    </row>
    <row r="107" spans="1:48" ht="15" thickBot="1">
      <c r="A107">
        <v>107</v>
      </c>
      <c r="B107" s="662"/>
      <c r="C107" s="660"/>
      <c r="D107" s="82" t="s">
        <v>136</v>
      </c>
      <c r="E107" s="97">
        <v>138.94</v>
      </c>
      <c r="F107" s="98">
        <v>132.72999999999999</v>
      </c>
      <c r="G107" s="98">
        <v>126.53</v>
      </c>
      <c r="H107" s="98">
        <v>120.33</v>
      </c>
      <c r="I107" s="98">
        <v>114.13</v>
      </c>
      <c r="J107" s="98">
        <v>107.93</v>
      </c>
      <c r="K107" s="98">
        <v>101.73</v>
      </c>
      <c r="L107" s="99">
        <v>95.537999999999997</v>
      </c>
      <c r="N107" s="662"/>
      <c r="O107" s="660"/>
      <c r="P107" s="82" t="s">
        <v>136</v>
      </c>
      <c r="Q107" s="97">
        <v>139.61099999999999</v>
      </c>
      <c r="R107" s="98">
        <v>140.72999999999999</v>
      </c>
      <c r="S107" s="98">
        <v>141.85</v>
      </c>
      <c r="T107" s="98">
        <v>142.97999999999999</v>
      </c>
      <c r="U107" s="98">
        <v>144.1</v>
      </c>
      <c r="V107" s="98">
        <v>145.22999999999999</v>
      </c>
      <c r="W107" s="98">
        <v>146.35</v>
      </c>
      <c r="X107" s="99">
        <v>147.47800000000001</v>
      </c>
      <c r="Z107" s="662"/>
      <c r="AA107" s="660"/>
      <c r="AB107" s="82" t="s">
        <v>136</v>
      </c>
      <c r="AC107" s="97">
        <v>178.03899999999999</v>
      </c>
      <c r="AD107" s="98">
        <v>178.03</v>
      </c>
      <c r="AE107" s="98">
        <v>178.03</v>
      </c>
      <c r="AF107" s="98">
        <v>178.03</v>
      </c>
      <c r="AG107" s="98">
        <v>178.03</v>
      </c>
      <c r="AH107" s="98">
        <v>178.03</v>
      </c>
      <c r="AI107" s="98">
        <v>178.03</v>
      </c>
      <c r="AJ107" s="99">
        <v>178.03899999999999</v>
      </c>
      <c r="AL107" s="662"/>
      <c r="AM107" s="660"/>
      <c r="AN107" s="82" t="s">
        <v>136</v>
      </c>
      <c r="AO107" s="97">
        <v>178.37299999999999</v>
      </c>
      <c r="AP107" s="98">
        <v>178.37</v>
      </c>
      <c r="AQ107" s="98">
        <v>178.37</v>
      </c>
      <c r="AR107" s="98">
        <v>178.37</v>
      </c>
      <c r="AS107" s="98">
        <v>178.37</v>
      </c>
      <c r="AT107" s="98">
        <v>178.37</v>
      </c>
      <c r="AU107" s="98">
        <v>178.37</v>
      </c>
      <c r="AV107" s="99">
        <v>178.37299999999999</v>
      </c>
    </row>
    <row r="108" spans="1:48">
      <c r="A108">
        <v>108</v>
      </c>
      <c r="B108" s="662"/>
      <c r="C108" s="657">
        <f>+C106+10</f>
        <v>140</v>
      </c>
      <c r="D108" s="86" t="str">
        <f>+D106</f>
        <v>48-X</v>
      </c>
      <c r="E108" s="100">
        <v>145.899</v>
      </c>
      <c r="F108" s="101">
        <v>139.87</v>
      </c>
      <c r="G108" s="101">
        <v>133.85</v>
      </c>
      <c r="H108" s="101">
        <v>127.83</v>
      </c>
      <c r="I108" s="101">
        <v>121.8</v>
      </c>
      <c r="J108" s="101">
        <v>115.78</v>
      </c>
      <c r="K108" s="101">
        <v>109.76</v>
      </c>
      <c r="L108" s="102">
        <v>103.738</v>
      </c>
      <c r="N108" s="662"/>
      <c r="O108" s="657">
        <f>+O106+10</f>
        <v>140</v>
      </c>
      <c r="P108" s="86" t="str">
        <f>+P106</f>
        <v>48-X</v>
      </c>
      <c r="Q108" s="100">
        <v>134.14400000000001</v>
      </c>
      <c r="R108" s="101">
        <v>132.94</v>
      </c>
      <c r="S108" s="101">
        <v>131.75</v>
      </c>
      <c r="T108" s="101">
        <v>130.55000000000001</v>
      </c>
      <c r="U108" s="101">
        <v>129.35</v>
      </c>
      <c r="V108" s="101">
        <v>128.16</v>
      </c>
      <c r="W108" s="101">
        <v>126.96</v>
      </c>
      <c r="X108" s="102">
        <v>125.767</v>
      </c>
      <c r="Z108" s="662"/>
      <c r="AA108" s="657">
        <f>+AA106+10</f>
        <v>140</v>
      </c>
      <c r="AB108" s="86" t="str">
        <f>+AB106</f>
        <v>48-X</v>
      </c>
      <c r="AC108" s="100">
        <v>148.32599999999999</v>
      </c>
      <c r="AD108" s="101">
        <v>150.46</v>
      </c>
      <c r="AE108" s="101">
        <v>152.6</v>
      </c>
      <c r="AF108" s="101">
        <v>154.72999999999999</v>
      </c>
      <c r="AG108" s="101">
        <v>156.87</v>
      </c>
      <c r="AH108" s="101">
        <v>159.01</v>
      </c>
      <c r="AI108" s="101">
        <v>161.15</v>
      </c>
      <c r="AJ108" s="102">
        <v>163.291</v>
      </c>
      <c r="AL108" s="662"/>
      <c r="AM108" s="657">
        <f>+AM106+10</f>
        <v>140</v>
      </c>
      <c r="AN108" s="86" t="str">
        <f>+AN106</f>
        <v>48-X</v>
      </c>
      <c r="AO108" s="100">
        <v>159.345</v>
      </c>
      <c r="AP108" s="101">
        <v>161.19</v>
      </c>
      <c r="AQ108" s="101">
        <v>163.04</v>
      </c>
      <c r="AR108" s="101">
        <v>164.9</v>
      </c>
      <c r="AS108" s="101">
        <v>166.75</v>
      </c>
      <c r="AT108" s="101">
        <v>168.6</v>
      </c>
      <c r="AU108" s="101">
        <v>170.45</v>
      </c>
      <c r="AV108" s="102">
        <v>172.309</v>
      </c>
    </row>
    <row r="109" spans="1:48" ht="15" thickBot="1">
      <c r="A109">
        <v>109</v>
      </c>
      <c r="B109" s="662"/>
      <c r="C109" s="658"/>
      <c r="D109" s="90" t="str">
        <f>+D107</f>
        <v>48-XL</v>
      </c>
      <c r="E109" s="100">
        <v>156.39400000000001</v>
      </c>
      <c r="F109" s="101">
        <v>149.65</v>
      </c>
      <c r="G109" s="101">
        <v>142.9</v>
      </c>
      <c r="H109" s="101">
        <v>136.16</v>
      </c>
      <c r="I109" s="101">
        <v>129.41999999999999</v>
      </c>
      <c r="J109" s="101">
        <v>122.67</v>
      </c>
      <c r="K109" s="101">
        <v>115.93</v>
      </c>
      <c r="L109" s="102">
        <v>109.19</v>
      </c>
      <c r="N109" s="662"/>
      <c r="O109" s="658"/>
      <c r="P109" s="90" t="str">
        <f>+P107</f>
        <v>48-XL</v>
      </c>
      <c r="Q109" s="100">
        <v>146.46700000000001</v>
      </c>
      <c r="R109" s="101">
        <v>146.30000000000001</v>
      </c>
      <c r="S109" s="101">
        <v>146.13999999999999</v>
      </c>
      <c r="T109" s="101">
        <v>145.97999999999999</v>
      </c>
      <c r="U109" s="101">
        <v>145.82</v>
      </c>
      <c r="V109" s="101">
        <v>145.66</v>
      </c>
      <c r="W109" s="101">
        <v>145.5</v>
      </c>
      <c r="X109" s="102">
        <v>145.34200000000001</v>
      </c>
      <c r="Z109" s="662"/>
      <c r="AA109" s="658"/>
      <c r="AB109" s="90" t="str">
        <f>+AB107</f>
        <v>48-XL</v>
      </c>
      <c r="AC109" s="100">
        <v>178.03899999999999</v>
      </c>
      <c r="AD109" s="101">
        <v>178.03</v>
      </c>
      <c r="AE109" s="101">
        <v>178.03</v>
      </c>
      <c r="AF109" s="101">
        <v>178.03</v>
      </c>
      <c r="AG109" s="101">
        <v>178.03</v>
      </c>
      <c r="AH109" s="101">
        <v>178.03</v>
      </c>
      <c r="AI109" s="101">
        <v>178.03</v>
      </c>
      <c r="AJ109" s="102">
        <v>178.03899999999999</v>
      </c>
      <c r="AL109" s="662"/>
      <c r="AM109" s="658"/>
      <c r="AN109" s="90" t="str">
        <f>+AN107</f>
        <v>48-XL</v>
      </c>
      <c r="AO109" s="100">
        <v>178.37299999999999</v>
      </c>
      <c r="AP109" s="101">
        <v>178.37</v>
      </c>
      <c r="AQ109" s="101">
        <v>178.37</v>
      </c>
      <c r="AR109" s="101">
        <v>178.37</v>
      </c>
      <c r="AS109" s="101">
        <v>178.37</v>
      </c>
      <c r="AT109" s="101">
        <v>178.37</v>
      </c>
      <c r="AU109" s="101">
        <v>178.37</v>
      </c>
      <c r="AV109" s="102">
        <v>178.37299999999999</v>
      </c>
    </row>
    <row r="110" spans="1:48">
      <c r="A110">
        <v>110</v>
      </c>
      <c r="B110" s="662"/>
      <c r="C110" s="659">
        <f>+C108+10</f>
        <v>150</v>
      </c>
      <c r="D110" s="78" t="s">
        <v>133</v>
      </c>
      <c r="E110" s="97">
        <v>161.74100000000001</v>
      </c>
      <c r="F110" s="98">
        <v>155.33000000000001</v>
      </c>
      <c r="G110" s="98">
        <v>148.91999999999999</v>
      </c>
      <c r="H110" s="98">
        <v>142.51</v>
      </c>
      <c r="I110" s="98">
        <v>136.11000000000001</v>
      </c>
      <c r="J110" s="98">
        <v>129.69999999999999</v>
      </c>
      <c r="K110" s="98">
        <v>123.29</v>
      </c>
      <c r="L110" s="99">
        <v>116.89</v>
      </c>
      <c r="N110" s="662"/>
      <c r="O110" s="659">
        <f>+O108+10</f>
        <v>150</v>
      </c>
      <c r="P110" s="78" t="s">
        <v>133</v>
      </c>
      <c r="Q110" s="97">
        <v>149.18600000000001</v>
      </c>
      <c r="R110" s="98">
        <v>145.44</v>
      </c>
      <c r="S110" s="98">
        <v>141.69999999999999</v>
      </c>
      <c r="T110" s="98">
        <v>137.96</v>
      </c>
      <c r="U110" s="98">
        <v>134.22</v>
      </c>
      <c r="V110" s="98">
        <v>130.47999999999999</v>
      </c>
      <c r="W110" s="98">
        <v>126.74</v>
      </c>
      <c r="X110" s="99">
        <v>123.01</v>
      </c>
      <c r="Z110" s="662"/>
      <c r="AA110" s="659">
        <f>+AA108+10</f>
        <v>150</v>
      </c>
      <c r="AB110" s="78" t="s">
        <v>133</v>
      </c>
      <c r="AC110" s="97">
        <v>144.078</v>
      </c>
      <c r="AD110" s="98">
        <v>146.19999999999999</v>
      </c>
      <c r="AE110" s="98">
        <v>148.34</v>
      </c>
      <c r="AF110" s="98">
        <v>150.47</v>
      </c>
      <c r="AG110" s="98">
        <v>152.6</v>
      </c>
      <c r="AH110" s="98">
        <v>154.72999999999999</v>
      </c>
      <c r="AI110" s="98">
        <v>156.86000000000001</v>
      </c>
      <c r="AJ110" s="99">
        <v>158.995</v>
      </c>
      <c r="AL110" s="662"/>
      <c r="AM110" s="659">
        <f>+AM108+10</f>
        <v>150</v>
      </c>
      <c r="AN110" s="78" t="s">
        <v>133</v>
      </c>
      <c r="AO110" s="97">
        <v>155.41</v>
      </c>
      <c r="AP110" s="98">
        <v>157.44999999999999</v>
      </c>
      <c r="AQ110" s="98">
        <v>159.49</v>
      </c>
      <c r="AR110" s="98">
        <v>161.53</v>
      </c>
      <c r="AS110" s="98">
        <v>163.57</v>
      </c>
      <c r="AT110" s="98">
        <v>165.61</v>
      </c>
      <c r="AU110" s="98">
        <v>167.65</v>
      </c>
      <c r="AV110" s="99">
        <v>169.7</v>
      </c>
    </row>
    <row r="111" spans="1:48" ht="15" thickBot="1">
      <c r="A111">
        <v>111</v>
      </c>
      <c r="B111" s="662"/>
      <c r="C111" s="660"/>
      <c r="D111" s="82" t="s">
        <v>136</v>
      </c>
      <c r="E111" s="97">
        <v>173.875</v>
      </c>
      <c r="F111" s="98">
        <v>166.64</v>
      </c>
      <c r="G111" s="98">
        <v>159.41</v>
      </c>
      <c r="H111" s="98">
        <v>152.18</v>
      </c>
      <c r="I111" s="98">
        <v>144.94999999999999</v>
      </c>
      <c r="J111" s="98">
        <v>137.72</v>
      </c>
      <c r="K111" s="98">
        <v>130.49</v>
      </c>
      <c r="L111" s="99">
        <v>123.268</v>
      </c>
      <c r="N111" s="662"/>
      <c r="O111" s="660"/>
      <c r="P111" s="82" t="s">
        <v>136</v>
      </c>
      <c r="Q111" s="97">
        <v>162.43700000000001</v>
      </c>
      <c r="R111" s="98">
        <v>159.58000000000001</v>
      </c>
      <c r="S111" s="98">
        <v>156.72999999999999</v>
      </c>
      <c r="T111" s="98">
        <v>153.88</v>
      </c>
      <c r="U111" s="98">
        <v>151.03</v>
      </c>
      <c r="V111" s="98">
        <v>148.18</v>
      </c>
      <c r="W111" s="98">
        <v>145.33000000000001</v>
      </c>
      <c r="X111" s="99">
        <v>142.483</v>
      </c>
      <c r="Z111" s="662"/>
      <c r="AA111" s="660"/>
      <c r="AB111" s="82" t="s">
        <v>136</v>
      </c>
      <c r="AC111" s="97">
        <v>178.03899999999999</v>
      </c>
      <c r="AD111" s="98">
        <v>178.03</v>
      </c>
      <c r="AE111" s="98">
        <v>178.03</v>
      </c>
      <c r="AF111" s="98">
        <v>178.03</v>
      </c>
      <c r="AG111" s="98">
        <v>178.03</v>
      </c>
      <c r="AH111" s="98">
        <v>178.03</v>
      </c>
      <c r="AI111" s="98">
        <v>178.03</v>
      </c>
      <c r="AJ111" s="99">
        <v>178.03899999999999</v>
      </c>
      <c r="AL111" s="662"/>
      <c r="AM111" s="660"/>
      <c r="AN111" s="82" t="s">
        <v>136</v>
      </c>
      <c r="AO111" s="97">
        <v>178.37299999999999</v>
      </c>
      <c r="AP111" s="98">
        <v>178.37</v>
      </c>
      <c r="AQ111" s="98">
        <v>178.37</v>
      </c>
      <c r="AR111" s="98">
        <v>178.37</v>
      </c>
      <c r="AS111" s="98">
        <v>178.37</v>
      </c>
      <c r="AT111" s="98">
        <v>178.37</v>
      </c>
      <c r="AU111" s="98">
        <v>178.37</v>
      </c>
      <c r="AV111" s="99">
        <v>178.37299999999999</v>
      </c>
    </row>
    <row r="112" spans="1:48">
      <c r="A112">
        <v>112</v>
      </c>
      <c r="B112" s="662"/>
      <c r="C112" s="657">
        <f>+C110+10</f>
        <v>160</v>
      </c>
      <c r="D112" s="86" t="str">
        <f>+D110</f>
        <v>48-X</v>
      </c>
      <c r="E112" s="100">
        <v>177.422</v>
      </c>
      <c r="F112" s="101">
        <v>170.39</v>
      </c>
      <c r="G112" s="101">
        <v>163.36000000000001</v>
      </c>
      <c r="H112" s="101">
        <v>156.33000000000001</v>
      </c>
      <c r="I112" s="101">
        <v>149.31</v>
      </c>
      <c r="J112" s="101">
        <v>142.28</v>
      </c>
      <c r="K112" s="101">
        <v>135.25</v>
      </c>
      <c r="L112" s="102">
        <v>128.22900000000001</v>
      </c>
      <c r="N112" s="662"/>
      <c r="O112" s="657">
        <f>+O110+10</f>
        <v>160</v>
      </c>
      <c r="P112" s="86" t="str">
        <f>+P110</f>
        <v>48-X</v>
      </c>
      <c r="Q112" s="100">
        <v>164.31399999999999</v>
      </c>
      <c r="R112" s="101">
        <v>158.02000000000001</v>
      </c>
      <c r="S112" s="101">
        <v>151.74</v>
      </c>
      <c r="T112" s="101">
        <v>145.44999999999999</v>
      </c>
      <c r="U112" s="101">
        <v>139.16</v>
      </c>
      <c r="V112" s="101">
        <v>132.88</v>
      </c>
      <c r="W112" s="101">
        <v>126.59</v>
      </c>
      <c r="X112" s="102">
        <v>120.31100000000001</v>
      </c>
      <c r="Z112" s="662"/>
      <c r="AA112" s="657">
        <f>+AA110+10</f>
        <v>160</v>
      </c>
      <c r="AB112" s="86" t="str">
        <f>+AB110</f>
        <v>48-X</v>
      </c>
      <c r="AC112" s="100">
        <v>138.791</v>
      </c>
      <c r="AD112" s="101">
        <v>141.06</v>
      </c>
      <c r="AE112" s="101">
        <v>143.34</v>
      </c>
      <c r="AF112" s="101">
        <v>145.62</v>
      </c>
      <c r="AG112" s="101">
        <v>147.9</v>
      </c>
      <c r="AH112" s="101">
        <v>150.18</v>
      </c>
      <c r="AI112" s="101">
        <v>152.46</v>
      </c>
      <c r="AJ112" s="102">
        <v>154.74299999999999</v>
      </c>
      <c r="AL112" s="662"/>
      <c r="AM112" s="657">
        <f>+AM110+10</f>
        <v>160</v>
      </c>
      <c r="AN112" s="86" t="str">
        <f>+AN110</f>
        <v>48-X</v>
      </c>
      <c r="AO112" s="100">
        <v>150.24799999999999</v>
      </c>
      <c r="AP112" s="101">
        <v>152.65</v>
      </c>
      <c r="AQ112" s="101">
        <v>155.06</v>
      </c>
      <c r="AR112" s="101">
        <v>157.47</v>
      </c>
      <c r="AS112" s="101">
        <v>159.88</v>
      </c>
      <c r="AT112" s="101">
        <v>162.30000000000001</v>
      </c>
      <c r="AU112" s="101">
        <v>164.71</v>
      </c>
      <c r="AV112" s="102">
        <v>167.12100000000001</v>
      </c>
    </row>
    <row r="113" spans="1:48" ht="15" thickBot="1">
      <c r="A113">
        <v>113</v>
      </c>
      <c r="B113" s="662"/>
      <c r="C113" s="658"/>
      <c r="D113" s="90" t="str">
        <f>+D111</f>
        <v>48-XL</v>
      </c>
      <c r="E113" s="100">
        <v>192.542</v>
      </c>
      <c r="F113" s="101">
        <v>184.73</v>
      </c>
      <c r="G113" s="101">
        <v>176.91</v>
      </c>
      <c r="H113" s="101">
        <v>169.1</v>
      </c>
      <c r="I113" s="101">
        <v>161.29</v>
      </c>
      <c r="J113" s="101">
        <v>153.47999999999999</v>
      </c>
      <c r="K113" s="101">
        <v>145.66999999999999</v>
      </c>
      <c r="L113" s="102">
        <v>137.864</v>
      </c>
      <c r="N113" s="662"/>
      <c r="O113" s="658"/>
      <c r="P113" s="90" t="str">
        <f>+P111</f>
        <v>48-XL</v>
      </c>
      <c r="Q113" s="100">
        <v>179.482</v>
      </c>
      <c r="R113" s="101">
        <v>173.78</v>
      </c>
      <c r="S113" s="101">
        <v>168.09</v>
      </c>
      <c r="T113" s="101">
        <v>162.38999999999999</v>
      </c>
      <c r="U113" s="101">
        <v>156.69</v>
      </c>
      <c r="V113" s="101">
        <v>151</v>
      </c>
      <c r="W113" s="101">
        <v>145.30000000000001</v>
      </c>
      <c r="X113" s="102">
        <v>139.61099999999999</v>
      </c>
      <c r="Z113" s="662"/>
      <c r="AA113" s="658"/>
      <c r="AB113" s="90" t="str">
        <f>+AB111</f>
        <v>48-XL</v>
      </c>
      <c r="AC113" s="100">
        <v>178.03899999999999</v>
      </c>
      <c r="AD113" s="101">
        <v>178.03</v>
      </c>
      <c r="AE113" s="101">
        <v>178.03</v>
      </c>
      <c r="AF113" s="101">
        <v>178.03</v>
      </c>
      <c r="AG113" s="101">
        <v>178.03</v>
      </c>
      <c r="AH113" s="101">
        <v>178.03</v>
      </c>
      <c r="AI113" s="101">
        <v>178.03</v>
      </c>
      <c r="AJ113" s="102">
        <v>178.03899999999999</v>
      </c>
      <c r="AL113" s="662"/>
      <c r="AM113" s="658"/>
      <c r="AN113" s="90" t="str">
        <f>+AN111</f>
        <v>48-XL</v>
      </c>
      <c r="AO113" s="100">
        <v>178.37299999999999</v>
      </c>
      <c r="AP113" s="101">
        <v>178.37</v>
      </c>
      <c r="AQ113" s="101">
        <v>178.37</v>
      </c>
      <c r="AR113" s="101">
        <v>178.37</v>
      </c>
      <c r="AS113" s="101">
        <v>178.37</v>
      </c>
      <c r="AT113" s="101">
        <v>178.37</v>
      </c>
      <c r="AU113" s="101">
        <v>178.37</v>
      </c>
      <c r="AV113" s="102">
        <v>178.37299999999999</v>
      </c>
    </row>
    <row r="114" spans="1:48">
      <c r="A114">
        <v>114</v>
      </c>
      <c r="B114" s="662"/>
      <c r="C114" s="659">
        <f>+C112+10</f>
        <v>170</v>
      </c>
      <c r="D114" s="78" t="s">
        <v>133</v>
      </c>
      <c r="E114" s="97">
        <v>192.60900000000001</v>
      </c>
      <c r="F114" s="98">
        <v>185.22</v>
      </c>
      <c r="G114" s="98">
        <v>177.83</v>
      </c>
      <c r="H114" s="98">
        <v>170.45</v>
      </c>
      <c r="I114" s="98">
        <v>163.06</v>
      </c>
      <c r="J114" s="98">
        <v>155.68</v>
      </c>
      <c r="K114" s="98">
        <v>148.29</v>
      </c>
      <c r="L114" s="99">
        <v>140.91</v>
      </c>
      <c r="N114" s="662"/>
      <c r="O114" s="659">
        <f>+O112+10</f>
        <v>170</v>
      </c>
      <c r="P114" s="78" t="s">
        <v>133</v>
      </c>
      <c r="Q114" s="97">
        <v>179.16300000000001</v>
      </c>
      <c r="R114" s="98">
        <v>172.07</v>
      </c>
      <c r="S114" s="98">
        <v>164.98</v>
      </c>
      <c r="T114" s="98">
        <v>157.9</v>
      </c>
      <c r="U114" s="98">
        <v>150.81</v>
      </c>
      <c r="V114" s="98">
        <v>143.72999999999999</v>
      </c>
      <c r="W114" s="98">
        <v>136.63999999999999</v>
      </c>
      <c r="X114" s="99">
        <v>129.55699999999999</v>
      </c>
      <c r="Z114" s="662"/>
      <c r="AA114" s="659">
        <f>+AA112+10</f>
        <v>170</v>
      </c>
      <c r="AB114" s="78" t="s">
        <v>133</v>
      </c>
      <c r="AC114" s="97">
        <v>137.06100000000001</v>
      </c>
      <c r="AD114" s="98">
        <v>138.97</v>
      </c>
      <c r="AE114" s="98">
        <v>140.88999999999999</v>
      </c>
      <c r="AF114" s="98">
        <v>142.81</v>
      </c>
      <c r="AG114" s="98">
        <v>144.72999999999999</v>
      </c>
      <c r="AH114" s="98">
        <v>146.65</v>
      </c>
      <c r="AI114" s="98">
        <v>148.57</v>
      </c>
      <c r="AJ114" s="99">
        <v>150.49299999999999</v>
      </c>
      <c r="AL114" s="662"/>
      <c r="AM114" s="659">
        <f>+AM112+10</f>
        <v>170</v>
      </c>
      <c r="AN114" s="78" t="s">
        <v>133</v>
      </c>
      <c r="AO114" s="97">
        <v>145.119</v>
      </c>
      <c r="AP114" s="98">
        <v>147.51</v>
      </c>
      <c r="AQ114" s="98">
        <v>149.91</v>
      </c>
      <c r="AR114" s="98">
        <v>152.31</v>
      </c>
      <c r="AS114" s="98">
        <v>154.71</v>
      </c>
      <c r="AT114" s="98">
        <v>157.11000000000001</v>
      </c>
      <c r="AU114" s="98">
        <v>159.5</v>
      </c>
      <c r="AV114" s="99">
        <v>161.90799999999999</v>
      </c>
    </row>
    <row r="115" spans="1:48" ht="15" thickBot="1">
      <c r="A115">
        <v>115</v>
      </c>
      <c r="B115" s="662"/>
      <c r="C115" s="660"/>
      <c r="D115" s="82" t="s">
        <v>136</v>
      </c>
      <c r="E115" s="97">
        <v>209.76599999999999</v>
      </c>
      <c r="F115" s="98">
        <v>201.49</v>
      </c>
      <c r="G115" s="98">
        <v>193.22</v>
      </c>
      <c r="H115" s="98">
        <v>184.95</v>
      </c>
      <c r="I115" s="98">
        <v>176.67</v>
      </c>
      <c r="J115" s="98">
        <v>168.4</v>
      </c>
      <c r="K115" s="98">
        <v>160.13</v>
      </c>
      <c r="L115" s="99">
        <v>151.863</v>
      </c>
      <c r="N115" s="662"/>
      <c r="O115" s="660"/>
      <c r="P115" s="82" t="s">
        <v>136</v>
      </c>
      <c r="Q115" s="97">
        <v>197.64</v>
      </c>
      <c r="R115" s="98">
        <v>189.61</v>
      </c>
      <c r="S115" s="98">
        <v>181.58</v>
      </c>
      <c r="T115" s="98">
        <v>173.55</v>
      </c>
      <c r="U115" s="98">
        <v>165.52</v>
      </c>
      <c r="V115" s="98">
        <v>157.5</v>
      </c>
      <c r="W115" s="98">
        <v>149.47</v>
      </c>
      <c r="X115" s="99">
        <v>141.446</v>
      </c>
      <c r="Z115" s="662"/>
      <c r="AA115" s="660"/>
      <c r="AB115" s="82" t="s">
        <v>136</v>
      </c>
      <c r="AC115" s="97">
        <v>178.03899999999999</v>
      </c>
      <c r="AD115" s="98">
        <v>178.03</v>
      </c>
      <c r="AE115" s="98">
        <v>178.03</v>
      </c>
      <c r="AF115" s="98">
        <v>178.03</v>
      </c>
      <c r="AG115" s="98">
        <v>178.03</v>
      </c>
      <c r="AH115" s="98">
        <v>178.03</v>
      </c>
      <c r="AI115" s="98">
        <v>178.03</v>
      </c>
      <c r="AJ115" s="99">
        <v>178.03899999999999</v>
      </c>
      <c r="AL115" s="662"/>
      <c r="AM115" s="660"/>
      <c r="AN115" s="82" t="s">
        <v>136</v>
      </c>
      <c r="AO115" s="97">
        <v>178.37299999999999</v>
      </c>
      <c r="AP115" s="98">
        <v>178.37</v>
      </c>
      <c r="AQ115" s="98">
        <v>178.37</v>
      </c>
      <c r="AR115" s="98">
        <v>178.37</v>
      </c>
      <c r="AS115" s="98">
        <v>178.37</v>
      </c>
      <c r="AT115" s="98">
        <v>178.37</v>
      </c>
      <c r="AU115" s="98">
        <v>178.37</v>
      </c>
      <c r="AV115" s="99">
        <v>178.37299999999999</v>
      </c>
    </row>
    <row r="116" spans="1:48">
      <c r="A116">
        <v>116</v>
      </c>
      <c r="B116" s="662"/>
      <c r="C116" s="657">
        <f>+C114+10</f>
        <v>180</v>
      </c>
      <c r="D116" s="86" t="str">
        <f>+D114</f>
        <v>48-X</v>
      </c>
      <c r="E116" s="100">
        <v>208.773</v>
      </c>
      <c r="F116" s="101">
        <v>201.01</v>
      </c>
      <c r="G116" s="101">
        <v>193.25</v>
      </c>
      <c r="H116" s="101">
        <v>185.5</v>
      </c>
      <c r="I116" s="101">
        <v>177.74</v>
      </c>
      <c r="J116" s="101">
        <v>169.98</v>
      </c>
      <c r="K116" s="101">
        <v>162.22999999999999</v>
      </c>
      <c r="L116" s="102">
        <v>154.47399999999999</v>
      </c>
      <c r="N116" s="662"/>
      <c r="O116" s="657">
        <f>+O114+10</f>
        <v>180</v>
      </c>
      <c r="P116" s="86" t="str">
        <f>+P114</f>
        <v>48-X</v>
      </c>
      <c r="Q116" s="100">
        <v>190.53399999999999</v>
      </c>
      <c r="R116" s="101">
        <v>183.57</v>
      </c>
      <c r="S116" s="101">
        <v>176.6</v>
      </c>
      <c r="T116" s="101">
        <v>169.64</v>
      </c>
      <c r="U116" s="101">
        <v>162.66999999999999</v>
      </c>
      <c r="V116" s="101">
        <v>155.71</v>
      </c>
      <c r="W116" s="101">
        <v>148.75</v>
      </c>
      <c r="X116" s="102">
        <v>141.78899999999999</v>
      </c>
      <c r="Z116" s="662"/>
      <c r="AA116" s="657">
        <f>+AA114+10</f>
        <v>180</v>
      </c>
      <c r="AB116" s="86" t="str">
        <f>+AB114</f>
        <v>48-X</v>
      </c>
      <c r="AC116" s="100">
        <v>146.327</v>
      </c>
      <c r="AD116" s="101">
        <v>146.31</v>
      </c>
      <c r="AE116" s="101">
        <v>146.30000000000001</v>
      </c>
      <c r="AF116" s="101">
        <v>146.29</v>
      </c>
      <c r="AG116" s="101">
        <v>146.27000000000001</v>
      </c>
      <c r="AH116" s="101">
        <v>146.26</v>
      </c>
      <c r="AI116" s="101">
        <v>146.25</v>
      </c>
      <c r="AJ116" s="102">
        <v>146.244</v>
      </c>
      <c r="AL116" s="662"/>
      <c r="AM116" s="657">
        <f>+AM114+10</f>
        <v>180</v>
      </c>
      <c r="AN116" s="86" t="str">
        <f>+AN114</f>
        <v>48-X</v>
      </c>
      <c r="AO116" s="100">
        <v>139.93899999999999</v>
      </c>
      <c r="AP116" s="101">
        <v>142.33000000000001</v>
      </c>
      <c r="AQ116" s="101">
        <v>144.72999999999999</v>
      </c>
      <c r="AR116" s="101">
        <v>147.13</v>
      </c>
      <c r="AS116" s="101">
        <v>149.53</v>
      </c>
      <c r="AT116" s="101">
        <v>151.93</v>
      </c>
      <c r="AU116" s="101">
        <v>154.33000000000001</v>
      </c>
      <c r="AV116" s="102">
        <v>156.74</v>
      </c>
    </row>
    <row r="117" spans="1:48" ht="15" thickBot="1">
      <c r="A117">
        <v>117</v>
      </c>
      <c r="B117" s="662"/>
      <c r="C117" s="658"/>
      <c r="D117" s="90" t="str">
        <f>+D115</f>
        <v>48-XL</v>
      </c>
      <c r="E117" s="100">
        <v>226.53200000000001</v>
      </c>
      <c r="F117" s="101">
        <v>217.85</v>
      </c>
      <c r="G117" s="101">
        <v>209.18</v>
      </c>
      <c r="H117" s="101">
        <v>200.51</v>
      </c>
      <c r="I117" s="101">
        <v>191.84</v>
      </c>
      <c r="J117" s="101">
        <v>183.16</v>
      </c>
      <c r="K117" s="101">
        <v>174.49</v>
      </c>
      <c r="L117" s="102">
        <v>165.822</v>
      </c>
      <c r="N117" s="662"/>
      <c r="O117" s="658"/>
      <c r="P117" s="90" t="str">
        <f>+P115</f>
        <v>48-XL</v>
      </c>
      <c r="Q117" s="100">
        <v>214.46100000000001</v>
      </c>
      <c r="R117" s="101">
        <v>205.98</v>
      </c>
      <c r="S117" s="101">
        <v>197.5</v>
      </c>
      <c r="T117" s="101">
        <v>189.02</v>
      </c>
      <c r="U117" s="101">
        <v>180.54</v>
      </c>
      <c r="V117" s="101">
        <v>172.06</v>
      </c>
      <c r="W117" s="101">
        <v>163.58000000000001</v>
      </c>
      <c r="X117" s="102">
        <v>155.10900000000001</v>
      </c>
      <c r="Z117" s="662"/>
      <c r="AA117" s="658"/>
      <c r="AB117" s="90" t="str">
        <f>+AB115</f>
        <v>48-XL</v>
      </c>
      <c r="AC117" s="100">
        <v>188.59200000000001</v>
      </c>
      <c r="AD117" s="101">
        <v>187.08</v>
      </c>
      <c r="AE117" s="101">
        <v>185.57</v>
      </c>
      <c r="AF117" s="101">
        <v>184.06</v>
      </c>
      <c r="AG117" s="101">
        <v>182.56</v>
      </c>
      <c r="AH117" s="101">
        <v>181.05</v>
      </c>
      <c r="AI117" s="101">
        <v>179.54</v>
      </c>
      <c r="AJ117" s="102">
        <v>178.03899999999999</v>
      </c>
      <c r="AL117" s="662"/>
      <c r="AM117" s="658"/>
      <c r="AN117" s="90" t="str">
        <f>+AN115</f>
        <v>48-XL</v>
      </c>
      <c r="AO117" s="100">
        <v>178.37299999999999</v>
      </c>
      <c r="AP117" s="101">
        <v>178.37</v>
      </c>
      <c r="AQ117" s="101">
        <v>178.37</v>
      </c>
      <c r="AR117" s="101">
        <v>178.37</v>
      </c>
      <c r="AS117" s="101">
        <v>178.37</v>
      </c>
      <c r="AT117" s="101">
        <v>178.37</v>
      </c>
      <c r="AU117" s="101">
        <v>178.37</v>
      </c>
      <c r="AV117" s="102">
        <v>178.37299999999999</v>
      </c>
    </row>
    <row r="118" spans="1:48">
      <c r="A118">
        <v>118</v>
      </c>
      <c r="B118" s="662"/>
      <c r="C118" s="659">
        <f>+C116+10</f>
        <v>190</v>
      </c>
      <c r="D118" s="78" t="s">
        <v>133</v>
      </c>
      <c r="E118" s="97">
        <v>224.47</v>
      </c>
      <c r="F118" s="98">
        <v>216.42</v>
      </c>
      <c r="G118" s="98">
        <v>208.37</v>
      </c>
      <c r="H118" s="98">
        <v>200.32</v>
      </c>
      <c r="I118" s="98">
        <v>192.27</v>
      </c>
      <c r="J118" s="98">
        <v>184.22</v>
      </c>
      <c r="K118" s="98">
        <v>176.18</v>
      </c>
      <c r="L118" s="99">
        <v>168.13200000000001</v>
      </c>
      <c r="N118" s="662"/>
      <c r="O118" s="659">
        <f>+O116+10</f>
        <v>190</v>
      </c>
      <c r="P118" s="78" t="s">
        <v>133</v>
      </c>
      <c r="Q118" s="97">
        <v>193.91300000000001</v>
      </c>
      <c r="R118" s="98">
        <v>188.35</v>
      </c>
      <c r="S118" s="98">
        <v>182.79</v>
      </c>
      <c r="T118" s="98">
        <v>177.23</v>
      </c>
      <c r="U118" s="98">
        <v>171.67</v>
      </c>
      <c r="V118" s="98">
        <v>166.11</v>
      </c>
      <c r="W118" s="98">
        <v>160.55000000000001</v>
      </c>
      <c r="X118" s="99">
        <v>154.999</v>
      </c>
      <c r="Z118" s="662"/>
      <c r="AA118" s="659">
        <f>+AA116+10</f>
        <v>190</v>
      </c>
      <c r="AB118" s="78" t="s">
        <v>133</v>
      </c>
      <c r="AC118" s="97">
        <v>154.595</v>
      </c>
      <c r="AD118" s="98">
        <v>152.79</v>
      </c>
      <c r="AE118" s="98">
        <v>150.99</v>
      </c>
      <c r="AF118" s="98">
        <v>149.18</v>
      </c>
      <c r="AG118" s="98">
        <v>147.38</v>
      </c>
      <c r="AH118" s="98">
        <v>145.58000000000001</v>
      </c>
      <c r="AI118" s="98">
        <v>143.78</v>
      </c>
      <c r="AJ118" s="99">
        <v>141.982</v>
      </c>
      <c r="AL118" s="662"/>
      <c r="AM118" s="659">
        <f>+AM116+10</f>
        <v>190</v>
      </c>
      <c r="AN118" s="78" t="s">
        <v>133</v>
      </c>
      <c r="AO118" s="97">
        <v>136.10499999999999</v>
      </c>
      <c r="AP118" s="98">
        <v>138.49</v>
      </c>
      <c r="AQ118" s="98">
        <v>140.88</v>
      </c>
      <c r="AR118" s="98">
        <v>143.28</v>
      </c>
      <c r="AS118" s="98">
        <v>145.66999999999999</v>
      </c>
      <c r="AT118" s="98">
        <v>148.06</v>
      </c>
      <c r="AU118" s="98">
        <v>150.44999999999999</v>
      </c>
      <c r="AV118" s="99">
        <v>152.85</v>
      </c>
    </row>
    <row r="119" spans="1:48" ht="15" thickBot="1">
      <c r="A119">
        <v>119</v>
      </c>
      <c r="B119" s="662"/>
      <c r="C119" s="660"/>
      <c r="D119" s="82" t="s">
        <v>136</v>
      </c>
      <c r="E119" s="97">
        <v>239.26</v>
      </c>
      <c r="F119" s="98">
        <v>230.91</v>
      </c>
      <c r="G119" s="98">
        <v>222.56</v>
      </c>
      <c r="H119" s="98">
        <v>214.22</v>
      </c>
      <c r="I119" s="98">
        <v>205.87</v>
      </c>
      <c r="J119" s="98">
        <v>197.52</v>
      </c>
      <c r="K119" s="98">
        <v>189.18</v>
      </c>
      <c r="L119" s="99">
        <v>180.834</v>
      </c>
      <c r="N119" s="662"/>
      <c r="O119" s="660"/>
      <c r="P119" s="82" t="s">
        <v>136</v>
      </c>
      <c r="Q119" s="97">
        <v>230.71299999999999</v>
      </c>
      <c r="R119" s="98">
        <v>221.86</v>
      </c>
      <c r="S119" s="98">
        <v>213.01</v>
      </c>
      <c r="T119" s="98">
        <v>204.16</v>
      </c>
      <c r="U119" s="98">
        <v>195.32</v>
      </c>
      <c r="V119" s="98">
        <v>186.47</v>
      </c>
      <c r="W119" s="98">
        <v>177.62</v>
      </c>
      <c r="X119" s="99">
        <v>168.779</v>
      </c>
      <c r="Z119" s="662"/>
      <c r="AA119" s="660"/>
      <c r="AB119" s="82" t="s">
        <v>136</v>
      </c>
      <c r="AC119" s="97">
        <v>198.62700000000001</v>
      </c>
      <c r="AD119" s="98">
        <v>195.68</v>
      </c>
      <c r="AE119" s="98">
        <v>192.74</v>
      </c>
      <c r="AF119" s="98">
        <v>189.8</v>
      </c>
      <c r="AG119" s="98">
        <v>186.86</v>
      </c>
      <c r="AH119" s="98">
        <v>183.92</v>
      </c>
      <c r="AI119" s="98">
        <v>180.98</v>
      </c>
      <c r="AJ119" s="99">
        <v>178.03899999999999</v>
      </c>
      <c r="AL119" s="662"/>
      <c r="AM119" s="660"/>
      <c r="AN119" s="82" t="s">
        <v>136</v>
      </c>
      <c r="AO119" s="97">
        <v>178.37299999999999</v>
      </c>
      <c r="AP119" s="98">
        <v>178.37</v>
      </c>
      <c r="AQ119" s="98">
        <v>178.37</v>
      </c>
      <c r="AR119" s="98">
        <v>178.37</v>
      </c>
      <c r="AS119" s="98">
        <v>178.37</v>
      </c>
      <c r="AT119" s="98">
        <v>178.37</v>
      </c>
      <c r="AU119" s="98">
        <v>178.37</v>
      </c>
      <c r="AV119" s="99">
        <v>178.37299999999999</v>
      </c>
    </row>
    <row r="120" spans="1:48">
      <c r="A120">
        <v>120</v>
      </c>
      <c r="B120" s="662"/>
      <c r="C120" s="657">
        <f>+C118+10</f>
        <v>200</v>
      </c>
      <c r="D120" s="86" t="str">
        <f>+D118</f>
        <v>48-X</v>
      </c>
      <c r="E120" s="100">
        <v>237.76400000000001</v>
      </c>
      <c r="F120" s="101">
        <v>229.42</v>
      </c>
      <c r="G120" s="101">
        <v>221.08</v>
      </c>
      <c r="H120" s="101">
        <v>212.74</v>
      </c>
      <c r="I120" s="101">
        <v>204.4</v>
      </c>
      <c r="J120" s="101">
        <v>196.06</v>
      </c>
      <c r="K120" s="101">
        <v>187.72</v>
      </c>
      <c r="L120" s="102">
        <v>179.381</v>
      </c>
      <c r="N120" s="662"/>
      <c r="O120" s="657">
        <f>+O118+10</f>
        <v>200</v>
      </c>
      <c r="P120" s="86" t="str">
        <f>+P118</f>
        <v>48-X</v>
      </c>
      <c r="Q120" s="100">
        <v>205.60900000000001</v>
      </c>
      <c r="R120" s="101">
        <v>199.94</v>
      </c>
      <c r="S120" s="101">
        <v>194.27</v>
      </c>
      <c r="T120" s="101">
        <v>188.6</v>
      </c>
      <c r="U120" s="101">
        <v>182.94</v>
      </c>
      <c r="V120" s="101">
        <v>177.27</v>
      </c>
      <c r="W120" s="101">
        <v>171.6</v>
      </c>
      <c r="X120" s="102">
        <v>165.94</v>
      </c>
      <c r="Z120" s="662"/>
      <c r="AA120" s="657">
        <f>+AA118+10</f>
        <v>200</v>
      </c>
      <c r="AB120" s="86" t="str">
        <f>+AB118</f>
        <v>48-X</v>
      </c>
      <c r="AC120" s="100">
        <v>162.07300000000001</v>
      </c>
      <c r="AD120" s="101">
        <v>158.59</v>
      </c>
      <c r="AE120" s="101">
        <v>155.11000000000001</v>
      </c>
      <c r="AF120" s="101">
        <v>151.63999999999999</v>
      </c>
      <c r="AG120" s="101">
        <v>148.16</v>
      </c>
      <c r="AH120" s="101">
        <v>144.69</v>
      </c>
      <c r="AI120" s="101">
        <v>141.21</v>
      </c>
      <c r="AJ120" s="102">
        <v>137.73699999999999</v>
      </c>
      <c r="AL120" s="662"/>
      <c r="AM120" s="657">
        <f>+AM118+10</f>
        <v>200</v>
      </c>
      <c r="AN120" s="86" t="str">
        <f>+AN118</f>
        <v>48-X</v>
      </c>
      <c r="AO120" s="87" t="s">
        <v>1122</v>
      </c>
      <c r="AP120" s="88" t="s">
        <v>1122</v>
      </c>
      <c r="AQ120" s="101">
        <v>144.66</v>
      </c>
      <c r="AR120" s="101">
        <v>145.52000000000001</v>
      </c>
      <c r="AS120" s="101">
        <v>146.38</v>
      </c>
      <c r="AT120" s="101">
        <v>147.25</v>
      </c>
      <c r="AU120" s="101">
        <v>148.11000000000001</v>
      </c>
      <c r="AV120" s="102">
        <v>148.976</v>
      </c>
    </row>
    <row r="121" spans="1:48" ht="15" thickBot="1">
      <c r="A121">
        <v>121</v>
      </c>
      <c r="B121" s="663"/>
      <c r="C121" s="658"/>
      <c r="D121" s="90" t="str">
        <f>+D119</f>
        <v>48-XL</v>
      </c>
      <c r="E121" s="105">
        <v>237.32499999999999</v>
      </c>
      <c r="F121" s="103">
        <v>231.06</v>
      </c>
      <c r="G121" s="103">
        <v>224.81</v>
      </c>
      <c r="H121" s="103">
        <v>218.55</v>
      </c>
      <c r="I121" s="103">
        <v>212.29</v>
      </c>
      <c r="J121" s="103">
        <v>206.04</v>
      </c>
      <c r="K121" s="103">
        <v>199.78</v>
      </c>
      <c r="L121" s="104">
        <v>193.52799999999999</v>
      </c>
      <c r="N121" s="663"/>
      <c r="O121" s="658"/>
      <c r="P121" s="90" t="str">
        <f>+P119</f>
        <v>48-XL</v>
      </c>
      <c r="Q121" s="105">
        <v>237.32499999999999</v>
      </c>
      <c r="R121" s="103">
        <v>229.51</v>
      </c>
      <c r="S121" s="103">
        <v>221.69</v>
      </c>
      <c r="T121" s="103">
        <v>213.88</v>
      </c>
      <c r="U121" s="103">
        <v>206.06</v>
      </c>
      <c r="V121" s="103">
        <v>198.25</v>
      </c>
      <c r="W121" s="103">
        <v>190.44</v>
      </c>
      <c r="X121" s="104">
        <v>182.62700000000001</v>
      </c>
      <c r="Z121" s="663"/>
      <c r="AA121" s="658"/>
      <c r="AB121" s="90" t="str">
        <f>+AB119</f>
        <v>48-XL</v>
      </c>
      <c r="AC121" s="105">
        <v>205.22200000000001</v>
      </c>
      <c r="AD121" s="103">
        <v>201.33</v>
      </c>
      <c r="AE121" s="103">
        <v>197.45</v>
      </c>
      <c r="AF121" s="103">
        <v>193.57</v>
      </c>
      <c r="AG121" s="103">
        <v>189.68</v>
      </c>
      <c r="AH121" s="103">
        <v>185.8</v>
      </c>
      <c r="AI121" s="103">
        <v>181.92</v>
      </c>
      <c r="AJ121" s="104">
        <v>178.03899999999999</v>
      </c>
      <c r="AL121" s="663"/>
      <c r="AM121" s="658"/>
      <c r="AN121" s="90" t="str">
        <f>+AN119</f>
        <v>48-XL</v>
      </c>
      <c r="AO121" s="105">
        <v>186.44</v>
      </c>
      <c r="AP121" s="103">
        <v>185.28</v>
      </c>
      <c r="AQ121" s="103">
        <v>184.13</v>
      </c>
      <c r="AR121" s="103">
        <v>182.98</v>
      </c>
      <c r="AS121" s="103">
        <v>181.83</v>
      </c>
      <c r="AT121" s="103">
        <v>180.67</v>
      </c>
      <c r="AU121" s="103">
        <v>179.52</v>
      </c>
      <c r="AV121" s="104">
        <v>178.37299999999999</v>
      </c>
    </row>
    <row r="122" spans="1:48">
      <c r="A122">
        <v>122</v>
      </c>
    </row>
    <row r="123" spans="1:48">
      <c r="A123">
        <v>123</v>
      </c>
    </row>
    <row r="124" spans="1:48">
      <c r="A124">
        <v>124</v>
      </c>
    </row>
    <row r="125" spans="1:48">
      <c r="A125">
        <v>125</v>
      </c>
    </row>
    <row r="126" spans="1:48">
      <c r="A126">
        <v>126</v>
      </c>
    </row>
    <row r="127" spans="1:48">
      <c r="A127">
        <v>127</v>
      </c>
    </row>
    <row r="128" spans="1:48">
      <c r="A128">
        <v>128</v>
      </c>
    </row>
    <row r="129" spans="1:48" ht="15" thickBot="1">
      <c r="A129">
        <v>129</v>
      </c>
    </row>
    <row r="130" spans="1:48" ht="18.600000000000001" thickBot="1">
      <c r="A130">
        <v>130</v>
      </c>
      <c r="B130" s="649" t="str">
        <f>+B99</f>
        <v>Zona sísmica A</v>
      </c>
      <c r="C130" s="650"/>
      <c r="D130" s="651"/>
      <c r="E130" s="649" t="s">
        <v>1113</v>
      </c>
      <c r="F130" s="650"/>
      <c r="G130" s="650"/>
      <c r="H130" s="650"/>
      <c r="I130" s="650"/>
      <c r="J130" s="650"/>
      <c r="K130" s="650"/>
      <c r="L130" s="651"/>
      <c r="N130" s="649" t="str">
        <f>+N99</f>
        <v>Zona sísmica B</v>
      </c>
      <c r="O130" s="650"/>
      <c r="P130" s="651"/>
      <c r="Q130" s="649" t="s">
        <v>1113</v>
      </c>
      <c r="R130" s="650"/>
      <c r="S130" s="650"/>
      <c r="T130" s="650"/>
      <c r="U130" s="650"/>
      <c r="V130" s="650"/>
      <c r="W130" s="650"/>
      <c r="X130" s="651"/>
      <c r="Z130" s="649" t="str">
        <f>+Z99</f>
        <v>Zona sísmica C</v>
      </c>
      <c r="AA130" s="650"/>
      <c r="AB130" s="651"/>
      <c r="AC130" s="649" t="s">
        <v>1113</v>
      </c>
      <c r="AD130" s="650"/>
      <c r="AE130" s="650"/>
      <c r="AF130" s="650"/>
      <c r="AG130" s="650"/>
      <c r="AH130" s="650"/>
      <c r="AI130" s="650"/>
      <c r="AJ130" s="651"/>
      <c r="AL130" s="649" t="str">
        <f>+AL99</f>
        <v>Zona sísmica D</v>
      </c>
      <c r="AM130" s="650"/>
      <c r="AN130" s="651"/>
      <c r="AO130" s="649" t="s">
        <v>1113</v>
      </c>
      <c r="AP130" s="650"/>
      <c r="AQ130" s="650"/>
      <c r="AR130" s="650"/>
      <c r="AS130" s="650"/>
      <c r="AT130" s="650"/>
      <c r="AU130" s="650"/>
      <c r="AV130" s="651"/>
    </row>
    <row r="131" spans="1:48" ht="22.2" customHeight="1">
      <c r="A131">
        <v>131</v>
      </c>
      <c r="B131" s="652" t="str">
        <f>+B100</f>
        <v>Categoría de terreno 3</v>
      </c>
      <c r="C131" s="652" t="s">
        <v>1118</v>
      </c>
      <c r="D131" s="652" t="s">
        <v>1119</v>
      </c>
      <c r="E131" s="654" t="s">
        <v>1120</v>
      </c>
      <c r="F131" s="655"/>
      <c r="G131" s="655"/>
      <c r="H131" s="655"/>
      <c r="I131" s="655"/>
      <c r="J131" s="655"/>
      <c r="K131" s="655"/>
      <c r="L131" s="656"/>
      <c r="N131" s="652" t="str">
        <f>+N100</f>
        <v>Categoría de terreno 3</v>
      </c>
      <c r="O131" s="652" t="s">
        <v>1118</v>
      </c>
      <c r="P131" s="652" t="s">
        <v>1119</v>
      </c>
      <c r="Q131" s="654" t="s">
        <v>1120</v>
      </c>
      <c r="R131" s="655"/>
      <c r="S131" s="655"/>
      <c r="T131" s="655"/>
      <c r="U131" s="655"/>
      <c r="V131" s="655"/>
      <c r="W131" s="655"/>
      <c r="X131" s="656"/>
      <c r="Z131" s="652" t="str">
        <f>+Z100</f>
        <v>Categoría de terreno 3</v>
      </c>
      <c r="AA131" s="652" t="s">
        <v>1118</v>
      </c>
      <c r="AB131" s="652" t="s">
        <v>1119</v>
      </c>
      <c r="AC131" s="654" t="s">
        <v>1120</v>
      </c>
      <c r="AD131" s="655"/>
      <c r="AE131" s="655"/>
      <c r="AF131" s="655"/>
      <c r="AG131" s="655"/>
      <c r="AH131" s="655"/>
      <c r="AI131" s="655"/>
      <c r="AJ131" s="656"/>
      <c r="AL131" s="652" t="str">
        <f>+AL100</f>
        <v>Categoría de terreno 3</v>
      </c>
      <c r="AM131" s="652" t="s">
        <v>1118</v>
      </c>
      <c r="AN131" s="652" t="s">
        <v>1119</v>
      </c>
      <c r="AO131" s="654" t="s">
        <v>1120</v>
      </c>
      <c r="AP131" s="655"/>
      <c r="AQ131" s="655"/>
      <c r="AR131" s="655"/>
      <c r="AS131" s="655"/>
      <c r="AT131" s="655"/>
      <c r="AU131" s="655"/>
      <c r="AV131" s="656"/>
    </row>
    <row r="132" spans="1:48" ht="22.2" customHeight="1" thickBot="1">
      <c r="A132">
        <v>132</v>
      </c>
      <c r="B132" s="653"/>
      <c r="C132" s="653"/>
      <c r="D132" s="653"/>
      <c r="E132" s="75">
        <v>0</v>
      </c>
      <c r="F132" s="76">
        <v>500</v>
      </c>
      <c r="G132" s="76">
        <v>1000</v>
      </c>
      <c r="H132" s="76">
        <v>1500</v>
      </c>
      <c r="I132" s="76">
        <v>2000</v>
      </c>
      <c r="J132" s="76">
        <v>2500</v>
      </c>
      <c r="K132" s="76">
        <v>3000</v>
      </c>
      <c r="L132" s="77">
        <v>3500</v>
      </c>
      <c r="N132" s="653"/>
      <c r="O132" s="653"/>
      <c r="P132" s="653"/>
      <c r="Q132" s="75">
        <v>0</v>
      </c>
      <c r="R132" s="76">
        <v>500</v>
      </c>
      <c r="S132" s="76">
        <v>1000</v>
      </c>
      <c r="T132" s="76">
        <v>1500</v>
      </c>
      <c r="U132" s="76">
        <v>2000</v>
      </c>
      <c r="V132" s="76">
        <v>2500</v>
      </c>
      <c r="W132" s="76">
        <v>3000</v>
      </c>
      <c r="X132" s="77">
        <v>3500</v>
      </c>
      <c r="Z132" s="653"/>
      <c r="AA132" s="653"/>
      <c r="AB132" s="653"/>
      <c r="AC132" s="75">
        <v>0</v>
      </c>
      <c r="AD132" s="76">
        <v>500</v>
      </c>
      <c r="AE132" s="76">
        <v>1000</v>
      </c>
      <c r="AF132" s="76">
        <v>1500</v>
      </c>
      <c r="AG132" s="76">
        <v>2000</v>
      </c>
      <c r="AH132" s="76">
        <v>2500</v>
      </c>
      <c r="AI132" s="76">
        <v>3000</v>
      </c>
      <c r="AJ132" s="77">
        <v>3500</v>
      </c>
      <c r="AL132" s="653"/>
      <c r="AM132" s="653"/>
      <c r="AN132" s="653"/>
      <c r="AO132" s="75">
        <v>0</v>
      </c>
      <c r="AP132" s="76">
        <v>500</v>
      </c>
      <c r="AQ132" s="76">
        <v>1000</v>
      </c>
      <c r="AR132" s="76">
        <v>1500</v>
      </c>
      <c r="AS132" s="76">
        <v>2000</v>
      </c>
      <c r="AT132" s="76">
        <v>2500</v>
      </c>
      <c r="AU132" s="76">
        <v>3000</v>
      </c>
      <c r="AV132" s="77">
        <v>3500</v>
      </c>
    </row>
    <row r="133" spans="1:48">
      <c r="A133">
        <v>133</v>
      </c>
      <c r="B133" s="661" t="s">
        <v>1126</v>
      </c>
      <c r="C133" s="659">
        <v>100</v>
      </c>
      <c r="D133" s="78" t="s">
        <v>133</v>
      </c>
      <c r="E133" s="79">
        <v>163</v>
      </c>
      <c r="F133" s="80">
        <v>165</v>
      </c>
      <c r="G133" s="80">
        <v>167</v>
      </c>
      <c r="H133" s="80">
        <v>170</v>
      </c>
      <c r="I133" s="80">
        <v>172</v>
      </c>
      <c r="J133" s="80">
        <v>175</v>
      </c>
      <c r="K133" s="80">
        <v>177</v>
      </c>
      <c r="L133" s="81">
        <v>180</v>
      </c>
      <c r="N133" s="661" t="s">
        <v>1126</v>
      </c>
      <c r="O133" s="659">
        <v>100</v>
      </c>
      <c r="P133" s="78" t="s">
        <v>133</v>
      </c>
      <c r="Q133" s="79">
        <v>150</v>
      </c>
      <c r="R133" s="80">
        <v>151</v>
      </c>
      <c r="S133" s="80">
        <v>153</v>
      </c>
      <c r="T133" s="80">
        <v>155</v>
      </c>
      <c r="U133" s="80">
        <v>157</v>
      </c>
      <c r="V133" s="80">
        <v>159</v>
      </c>
      <c r="W133" s="80">
        <v>161</v>
      </c>
      <c r="X133" s="81">
        <v>163</v>
      </c>
      <c r="Z133" s="661" t="s">
        <v>1126</v>
      </c>
      <c r="AA133" s="659">
        <v>100</v>
      </c>
      <c r="AB133" s="78" t="s">
        <v>133</v>
      </c>
      <c r="AC133" s="79">
        <v>119</v>
      </c>
      <c r="AD133" s="80">
        <v>120</v>
      </c>
      <c r="AE133" s="80">
        <v>122</v>
      </c>
      <c r="AF133" s="80">
        <v>124</v>
      </c>
      <c r="AG133" s="80">
        <v>126</v>
      </c>
      <c r="AH133" s="80">
        <v>128</v>
      </c>
      <c r="AI133" s="80">
        <v>130</v>
      </c>
      <c r="AJ133" s="81">
        <v>132</v>
      </c>
      <c r="AL133" s="661" t="s">
        <v>1126</v>
      </c>
      <c r="AM133" s="659">
        <v>100</v>
      </c>
      <c r="AN133" s="78" t="s">
        <v>133</v>
      </c>
      <c r="AO133" s="79">
        <v>101</v>
      </c>
      <c r="AP133" s="80">
        <v>102</v>
      </c>
      <c r="AQ133" s="80">
        <v>103</v>
      </c>
      <c r="AR133" s="80">
        <v>104</v>
      </c>
      <c r="AS133" s="80">
        <v>106</v>
      </c>
      <c r="AT133" s="80">
        <v>107</v>
      </c>
      <c r="AU133" s="80">
        <v>108</v>
      </c>
      <c r="AV133" s="81">
        <v>110.00000000000001</v>
      </c>
    </row>
    <row r="134" spans="1:48" ht="15" thickBot="1">
      <c r="A134">
        <v>134</v>
      </c>
      <c r="B134" s="662"/>
      <c r="C134" s="660"/>
      <c r="D134" s="82" t="s">
        <v>136</v>
      </c>
      <c r="E134" s="83">
        <v>177</v>
      </c>
      <c r="F134" s="84">
        <v>178</v>
      </c>
      <c r="G134" s="84">
        <v>180</v>
      </c>
      <c r="H134" s="84">
        <v>182</v>
      </c>
      <c r="I134" s="84">
        <v>184</v>
      </c>
      <c r="J134" s="84">
        <v>186</v>
      </c>
      <c r="K134" s="84">
        <v>188</v>
      </c>
      <c r="L134" s="85">
        <v>190</v>
      </c>
      <c r="N134" s="662"/>
      <c r="O134" s="660"/>
      <c r="P134" s="82" t="s">
        <v>136</v>
      </c>
      <c r="Q134" s="83">
        <v>163</v>
      </c>
      <c r="R134" s="84">
        <v>164</v>
      </c>
      <c r="S134" s="84">
        <v>166</v>
      </c>
      <c r="T134" s="84">
        <v>168</v>
      </c>
      <c r="U134" s="84">
        <v>170</v>
      </c>
      <c r="V134" s="84">
        <v>172</v>
      </c>
      <c r="W134" s="84">
        <v>174</v>
      </c>
      <c r="X134" s="85">
        <v>176</v>
      </c>
      <c r="Z134" s="662"/>
      <c r="AA134" s="660"/>
      <c r="AB134" s="82" t="s">
        <v>136</v>
      </c>
      <c r="AC134" s="83">
        <v>125</v>
      </c>
      <c r="AD134" s="84">
        <v>125</v>
      </c>
      <c r="AE134" s="84">
        <v>125</v>
      </c>
      <c r="AF134" s="84">
        <v>125</v>
      </c>
      <c r="AG134" s="84">
        <v>125</v>
      </c>
      <c r="AH134" s="84">
        <v>125</v>
      </c>
      <c r="AI134" s="84">
        <v>125</v>
      </c>
      <c r="AJ134" s="85">
        <v>125</v>
      </c>
      <c r="AL134" s="662"/>
      <c r="AM134" s="660"/>
      <c r="AN134" s="82" t="s">
        <v>136</v>
      </c>
      <c r="AO134" s="83">
        <v>95</v>
      </c>
      <c r="AP134" s="84">
        <v>95</v>
      </c>
      <c r="AQ134" s="84">
        <v>95</v>
      </c>
      <c r="AR134" s="84">
        <v>95</v>
      </c>
      <c r="AS134" s="84">
        <v>95</v>
      </c>
      <c r="AT134" s="84">
        <v>95</v>
      </c>
      <c r="AU134" s="84">
        <v>95</v>
      </c>
      <c r="AV134" s="85">
        <v>95</v>
      </c>
    </row>
    <row r="135" spans="1:48">
      <c r="A135">
        <v>135</v>
      </c>
      <c r="B135" s="662"/>
      <c r="C135" s="657">
        <f>+C133+15</f>
        <v>115</v>
      </c>
      <c r="D135" s="86" t="str">
        <f>+D133</f>
        <v>48-X</v>
      </c>
      <c r="E135" s="87">
        <v>152</v>
      </c>
      <c r="F135" s="88">
        <v>154</v>
      </c>
      <c r="G135" s="88">
        <v>157</v>
      </c>
      <c r="H135" s="88">
        <v>159</v>
      </c>
      <c r="I135" s="88">
        <v>162</v>
      </c>
      <c r="J135" s="88">
        <v>164</v>
      </c>
      <c r="K135" s="88">
        <v>167</v>
      </c>
      <c r="L135" s="89">
        <v>170</v>
      </c>
      <c r="N135" s="662"/>
      <c r="O135" s="657">
        <f>+O133+15</f>
        <v>115</v>
      </c>
      <c r="P135" s="86" t="str">
        <f>+P133</f>
        <v>48-X</v>
      </c>
      <c r="Q135" s="87">
        <v>140</v>
      </c>
      <c r="R135" s="88">
        <v>142</v>
      </c>
      <c r="S135" s="88">
        <v>144</v>
      </c>
      <c r="T135" s="88">
        <v>146</v>
      </c>
      <c r="U135" s="88">
        <v>149</v>
      </c>
      <c r="V135" s="88">
        <v>151</v>
      </c>
      <c r="W135" s="88">
        <v>153</v>
      </c>
      <c r="X135" s="89">
        <v>156</v>
      </c>
      <c r="Z135" s="662"/>
      <c r="AA135" s="657">
        <f>+AA133+15</f>
        <v>115</v>
      </c>
      <c r="AB135" s="86" t="str">
        <f>+AB133</f>
        <v>48-X</v>
      </c>
      <c r="AC135" s="87">
        <v>108</v>
      </c>
      <c r="AD135" s="88">
        <v>110</v>
      </c>
      <c r="AE135" s="88">
        <v>112</v>
      </c>
      <c r="AF135" s="88">
        <v>114</v>
      </c>
      <c r="AG135" s="88">
        <v>116</v>
      </c>
      <c r="AH135" s="88">
        <v>118</v>
      </c>
      <c r="AI135" s="88">
        <v>120</v>
      </c>
      <c r="AJ135" s="89">
        <v>123</v>
      </c>
      <c r="AL135" s="662"/>
      <c r="AM135" s="657">
        <f>+AM133+15</f>
        <v>115</v>
      </c>
      <c r="AN135" s="86" t="str">
        <f>+AN133</f>
        <v>48-X</v>
      </c>
      <c r="AO135" s="87">
        <v>93</v>
      </c>
      <c r="AP135" s="88">
        <v>94</v>
      </c>
      <c r="AQ135" s="88">
        <v>96</v>
      </c>
      <c r="AR135" s="88">
        <v>98</v>
      </c>
      <c r="AS135" s="88">
        <v>99</v>
      </c>
      <c r="AT135" s="88">
        <v>101</v>
      </c>
      <c r="AU135" s="88">
        <v>103</v>
      </c>
      <c r="AV135" s="89">
        <v>105</v>
      </c>
    </row>
    <row r="136" spans="1:48" ht="15" thickBot="1">
      <c r="A136">
        <v>136</v>
      </c>
      <c r="B136" s="662"/>
      <c r="C136" s="658"/>
      <c r="D136" s="90" t="str">
        <f>+D134</f>
        <v>48-XL</v>
      </c>
      <c r="E136" s="87">
        <v>164</v>
      </c>
      <c r="F136" s="88">
        <v>166</v>
      </c>
      <c r="G136" s="88">
        <v>168</v>
      </c>
      <c r="H136" s="88">
        <v>171</v>
      </c>
      <c r="I136" s="88">
        <v>173</v>
      </c>
      <c r="J136" s="88">
        <v>176</v>
      </c>
      <c r="K136" s="88">
        <v>178</v>
      </c>
      <c r="L136" s="89">
        <v>181</v>
      </c>
      <c r="N136" s="662"/>
      <c r="O136" s="658"/>
      <c r="P136" s="90" t="str">
        <f>+P134</f>
        <v>48-XL</v>
      </c>
      <c r="Q136" s="87">
        <v>154</v>
      </c>
      <c r="R136" s="88">
        <v>156</v>
      </c>
      <c r="S136" s="88">
        <v>158</v>
      </c>
      <c r="T136" s="88">
        <v>160</v>
      </c>
      <c r="U136" s="88">
        <v>162</v>
      </c>
      <c r="V136" s="88">
        <v>164</v>
      </c>
      <c r="W136" s="88">
        <v>166</v>
      </c>
      <c r="X136" s="89">
        <v>168</v>
      </c>
      <c r="Z136" s="662"/>
      <c r="AA136" s="658"/>
      <c r="AB136" s="90" t="str">
        <f>+AB134</f>
        <v>48-XL</v>
      </c>
      <c r="AC136" s="87">
        <v>125</v>
      </c>
      <c r="AD136" s="88">
        <v>125</v>
      </c>
      <c r="AE136" s="88">
        <v>125</v>
      </c>
      <c r="AF136" s="88">
        <v>125</v>
      </c>
      <c r="AG136" s="88">
        <v>125</v>
      </c>
      <c r="AH136" s="88">
        <v>125</v>
      </c>
      <c r="AI136" s="88">
        <v>125</v>
      </c>
      <c r="AJ136" s="89">
        <v>125</v>
      </c>
      <c r="AL136" s="662"/>
      <c r="AM136" s="658"/>
      <c r="AN136" s="90" t="str">
        <f>+AN134</f>
        <v>48-XL</v>
      </c>
      <c r="AO136" s="87">
        <v>95</v>
      </c>
      <c r="AP136" s="88">
        <v>95</v>
      </c>
      <c r="AQ136" s="88">
        <v>95</v>
      </c>
      <c r="AR136" s="88">
        <v>95</v>
      </c>
      <c r="AS136" s="88">
        <v>95</v>
      </c>
      <c r="AT136" s="88">
        <v>95</v>
      </c>
      <c r="AU136" s="88">
        <v>95</v>
      </c>
      <c r="AV136" s="89">
        <v>95</v>
      </c>
    </row>
    <row r="137" spans="1:48">
      <c r="A137">
        <v>137</v>
      </c>
      <c r="B137" s="662"/>
      <c r="C137" s="659">
        <f>+C135+15</f>
        <v>130</v>
      </c>
      <c r="D137" s="78" t="s">
        <v>133</v>
      </c>
      <c r="E137" s="83">
        <v>140</v>
      </c>
      <c r="F137" s="84">
        <v>142</v>
      </c>
      <c r="G137" s="84">
        <v>145</v>
      </c>
      <c r="H137" s="84">
        <v>148</v>
      </c>
      <c r="I137" s="84">
        <v>151</v>
      </c>
      <c r="J137" s="84">
        <v>154</v>
      </c>
      <c r="K137" s="84">
        <v>157</v>
      </c>
      <c r="L137" s="85">
        <v>160</v>
      </c>
      <c r="N137" s="662"/>
      <c r="O137" s="659">
        <f>+O135+15</f>
        <v>130</v>
      </c>
      <c r="P137" s="78" t="s">
        <v>133</v>
      </c>
      <c r="Q137" s="83">
        <v>129</v>
      </c>
      <c r="R137" s="84">
        <v>131</v>
      </c>
      <c r="S137" s="84">
        <v>134</v>
      </c>
      <c r="T137" s="84">
        <v>136</v>
      </c>
      <c r="U137" s="84">
        <v>139</v>
      </c>
      <c r="V137" s="84">
        <v>141</v>
      </c>
      <c r="W137" s="84">
        <v>144</v>
      </c>
      <c r="X137" s="85">
        <v>147</v>
      </c>
      <c r="Z137" s="662"/>
      <c r="AA137" s="659">
        <f>+AA135+15</f>
        <v>130</v>
      </c>
      <c r="AB137" s="78" t="s">
        <v>133</v>
      </c>
      <c r="AC137" s="83">
        <v>97</v>
      </c>
      <c r="AD137" s="84">
        <v>99</v>
      </c>
      <c r="AE137" s="84">
        <v>101</v>
      </c>
      <c r="AF137" s="84">
        <v>104</v>
      </c>
      <c r="AG137" s="84">
        <v>106</v>
      </c>
      <c r="AH137" s="84">
        <v>109</v>
      </c>
      <c r="AI137" s="84">
        <v>111</v>
      </c>
      <c r="AJ137" s="85">
        <v>113.99999999999999</v>
      </c>
      <c r="AL137" s="662"/>
      <c r="AM137" s="659">
        <f>+AM135+15</f>
        <v>130</v>
      </c>
      <c r="AN137" s="78" t="s">
        <v>133</v>
      </c>
      <c r="AO137" s="83">
        <v>86</v>
      </c>
      <c r="AP137" s="84">
        <v>87</v>
      </c>
      <c r="AQ137" s="84">
        <v>89</v>
      </c>
      <c r="AR137" s="84">
        <v>91</v>
      </c>
      <c r="AS137" s="84">
        <v>93</v>
      </c>
      <c r="AT137" s="84">
        <v>95</v>
      </c>
      <c r="AU137" s="84">
        <v>97</v>
      </c>
      <c r="AV137" s="85">
        <v>99</v>
      </c>
    </row>
    <row r="138" spans="1:48" ht="15" thickBot="1">
      <c r="A138">
        <v>138</v>
      </c>
      <c r="B138" s="662"/>
      <c r="C138" s="660"/>
      <c r="D138" s="82" t="s">
        <v>136</v>
      </c>
      <c r="E138" s="83">
        <v>153</v>
      </c>
      <c r="F138" s="84">
        <v>155</v>
      </c>
      <c r="G138" s="84">
        <v>158</v>
      </c>
      <c r="H138" s="84">
        <v>161</v>
      </c>
      <c r="I138" s="84">
        <v>164</v>
      </c>
      <c r="J138" s="84">
        <v>167</v>
      </c>
      <c r="K138" s="84">
        <v>170</v>
      </c>
      <c r="L138" s="85">
        <v>173</v>
      </c>
      <c r="N138" s="662"/>
      <c r="O138" s="660"/>
      <c r="P138" s="82" t="s">
        <v>136</v>
      </c>
      <c r="Q138" s="83">
        <v>145</v>
      </c>
      <c r="R138" s="84">
        <v>147</v>
      </c>
      <c r="S138" s="84">
        <v>149</v>
      </c>
      <c r="T138" s="84">
        <v>151</v>
      </c>
      <c r="U138" s="84">
        <v>153</v>
      </c>
      <c r="V138" s="84">
        <v>155</v>
      </c>
      <c r="W138" s="84">
        <v>157</v>
      </c>
      <c r="X138" s="85">
        <v>160</v>
      </c>
      <c r="Z138" s="662"/>
      <c r="AA138" s="660"/>
      <c r="AB138" s="82" t="s">
        <v>136</v>
      </c>
      <c r="AC138" s="83">
        <v>125</v>
      </c>
      <c r="AD138" s="84">
        <v>125</v>
      </c>
      <c r="AE138" s="84">
        <v>125</v>
      </c>
      <c r="AF138" s="84">
        <v>125</v>
      </c>
      <c r="AG138" s="84">
        <v>125</v>
      </c>
      <c r="AH138" s="84">
        <v>125</v>
      </c>
      <c r="AI138" s="84">
        <v>125</v>
      </c>
      <c r="AJ138" s="85">
        <v>125</v>
      </c>
      <c r="AL138" s="662"/>
      <c r="AM138" s="660"/>
      <c r="AN138" s="82" t="s">
        <v>136</v>
      </c>
      <c r="AO138" s="83">
        <v>95</v>
      </c>
      <c r="AP138" s="84">
        <v>95</v>
      </c>
      <c r="AQ138" s="84">
        <v>95</v>
      </c>
      <c r="AR138" s="84">
        <v>95</v>
      </c>
      <c r="AS138" s="84">
        <v>95</v>
      </c>
      <c r="AT138" s="84">
        <v>95</v>
      </c>
      <c r="AU138" s="84">
        <v>95</v>
      </c>
      <c r="AV138" s="85">
        <v>95</v>
      </c>
    </row>
    <row r="139" spans="1:48">
      <c r="A139">
        <v>139</v>
      </c>
      <c r="B139" s="662"/>
      <c r="C139" s="657">
        <f>+C137+10</f>
        <v>140</v>
      </c>
      <c r="D139" s="86" t="str">
        <f>+D137</f>
        <v>48-X</v>
      </c>
      <c r="E139" s="87">
        <v>134</v>
      </c>
      <c r="F139" s="88">
        <v>136</v>
      </c>
      <c r="G139" s="88">
        <v>139</v>
      </c>
      <c r="H139" s="88">
        <v>142</v>
      </c>
      <c r="I139" s="88">
        <v>144</v>
      </c>
      <c r="J139" s="88">
        <v>147</v>
      </c>
      <c r="K139" s="88">
        <v>150</v>
      </c>
      <c r="L139" s="89">
        <v>153</v>
      </c>
      <c r="N139" s="662"/>
      <c r="O139" s="657">
        <f>+O137+10</f>
        <v>140</v>
      </c>
      <c r="P139" s="86" t="str">
        <f>+P137</f>
        <v>48-X</v>
      </c>
      <c r="Q139" s="87">
        <v>119</v>
      </c>
      <c r="R139" s="88">
        <v>122</v>
      </c>
      <c r="S139" s="88">
        <v>125</v>
      </c>
      <c r="T139" s="88">
        <v>128</v>
      </c>
      <c r="U139" s="88">
        <v>132</v>
      </c>
      <c r="V139" s="88">
        <v>135</v>
      </c>
      <c r="W139" s="88">
        <v>138</v>
      </c>
      <c r="X139" s="89">
        <v>142</v>
      </c>
      <c r="Z139" s="662"/>
      <c r="AA139" s="657">
        <f>+AA137+10</f>
        <v>140</v>
      </c>
      <c r="AB139" s="86" t="str">
        <f>+AB137</f>
        <v>48-X</v>
      </c>
      <c r="AC139" s="87">
        <v>91</v>
      </c>
      <c r="AD139" s="88">
        <v>93</v>
      </c>
      <c r="AE139" s="88">
        <v>95</v>
      </c>
      <c r="AF139" s="88">
        <v>98</v>
      </c>
      <c r="AG139" s="88">
        <v>100</v>
      </c>
      <c r="AH139" s="88">
        <v>103</v>
      </c>
      <c r="AI139" s="88">
        <v>105</v>
      </c>
      <c r="AJ139" s="89">
        <v>108</v>
      </c>
      <c r="AL139" s="662"/>
      <c r="AM139" s="657">
        <f>+AM137+10</f>
        <v>140</v>
      </c>
      <c r="AN139" s="86" t="str">
        <f>+AN137</f>
        <v>48-X</v>
      </c>
      <c r="AO139" s="87">
        <v>81</v>
      </c>
      <c r="AP139" s="88">
        <v>82</v>
      </c>
      <c r="AQ139" s="88">
        <v>84</v>
      </c>
      <c r="AR139" s="88">
        <v>86</v>
      </c>
      <c r="AS139" s="88">
        <v>88</v>
      </c>
      <c r="AT139" s="88">
        <v>90</v>
      </c>
      <c r="AU139" s="88">
        <v>92</v>
      </c>
      <c r="AV139" s="89">
        <v>94</v>
      </c>
    </row>
    <row r="140" spans="1:48" ht="15" thickBot="1">
      <c r="A140">
        <v>140</v>
      </c>
      <c r="B140" s="662"/>
      <c r="C140" s="658"/>
      <c r="D140" s="90" t="str">
        <f>+D138</f>
        <v>48-XL</v>
      </c>
      <c r="E140" s="87">
        <v>145</v>
      </c>
      <c r="F140" s="88">
        <v>148</v>
      </c>
      <c r="G140" s="88">
        <v>151</v>
      </c>
      <c r="H140" s="88">
        <v>154</v>
      </c>
      <c r="I140" s="88">
        <v>157</v>
      </c>
      <c r="J140" s="88">
        <v>160</v>
      </c>
      <c r="K140" s="88">
        <v>163</v>
      </c>
      <c r="L140" s="89">
        <v>166</v>
      </c>
      <c r="N140" s="662"/>
      <c r="O140" s="658"/>
      <c r="P140" s="90" t="str">
        <f>+P138</f>
        <v>48-XL</v>
      </c>
      <c r="Q140" s="87">
        <v>137</v>
      </c>
      <c r="R140" s="88">
        <v>139</v>
      </c>
      <c r="S140" s="88">
        <v>142</v>
      </c>
      <c r="T140" s="88">
        <v>144</v>
      </c>
      <c r="U140" s="88">
        <v>147</v>
      </c>
      <c r="V140" s="88">
        <v>149</v>
      </c>
      <c r="W140" s="88">
        <v>152</v>
      </c>
      <c r="X140" s="89">
        <v>155</v>
      </c>
      <c r="Z140" s="662"/>
      <c r="AA140" s="658"/>
      <c r="AB140" s="90" t="str">
        <f>+AB138</f>
        <v>48-XL</v>
      </c>
      <c r="AC140" s="87">
        <v>120</v>
      </c>
      <c r="AD140" s="88">
        <v>120</v>
      </c>
      <c r="AE140" s="88">
        <v>121</v>
      </c>
      <c r="AF140" s="88">
        <v>122</v>
      </c>
      <c r="AG140" s="88">
        <v>122</v>
      </c>
      <c r="AH140" s="88">
        <v>123</v>
      </c>
      <c r="AI140" s="88">
        <v>124</v>
      </c>
      <c r="AJ140" s="89">
        <v>125</v>
      </c>
      <c r="AL140" s="662"/>
      <c r="AM140" s="658"/>
      <c r="AN140" s="90" t="str">
        <f>+AN138</f>
        <v>48-XL</v>
      </c>
      <c r="AO140" s="87">
        <v>95</v>
      </c>
      <c r="AP140" s="88">
        <v>95</v>
      </c>
      <c r="AQ140" s="88">
        <v>95</v>
      </c>
      <c r="AR140" s="88">
        <v>95</v>
      </c>
      <c r="AS140" s="88">
        <v>95</v>
      </c>
      <c r="AT140" s="88">
        <v>95</v>
      </c>
      <c r="AU140" s="88">
        <v>95</v>
      </c>
      <c r="AV140" s="89">
        <v>95</v>
      </c>
    </row>
    <row r="141" spans="1:48">
      <c r="A141">
        <v>141</v>
      </c>
      <c r="B141" s="662"/>
      <c r="C141" s="659">
        <f>+C139+10</f>
        <v>150</v>
      </c>
      <c r="D141" s="78" t="s">
        <v>133</v>
      </c>
      <c r="E141" s="83">
        <v>128</v>
      </c>
      <c r="F141" s="84">
        <v>130</v>
      </c>
      <c r="G141" s="84">
        <v>133</v>
      </c>
      <c r="H141" s="84">
        <v>136</v>
      </c>
      <c r="I141" s="84">
        <v>139</v>
      </c>
      <c r="J141" s="84">
        <v>142</v>
      </c>
      <c r="K141" s="84">
        <v>145</v>
      </c>
      <c r="L141" s="85">
        <v>148</v>
      </c>
      <c r="N141" s="662"/>
      <c r="O141" s="659">
        <f>+O139+10</f>
        <v>150</v>
      </c>
      <c r="P141" s="78" t="s">
        <v>133</v>
      </c>
      <c r="Q141" s="83">
        <v>109.00000000000001</v>
      </c>
      <c r="R141" s="84">
        <v>113</v>
      </c>
      <c r="S141" s="84">
        <v>117</v>
      </c>
      <c r="T141" s="84">
        <v>121</v>
      </c>
      <c r="U141" s="84">
        <v>125</v>
      </c>
      <c r="V141" s="84">
        <v>129</v>
      </c>
      <c r="W141" s="84">
        <v>133</v>
      </c>
      <c r="X141" s="85">
        <v>137</v>
      </c>
      <c r="Z141" s="662"/>
      <c r="AA141" s="659">
        <f>+AA139+10</f>
        <v>150</v>
      </c>
      <c r="AB141" s="78" t="s">
        <v>133</v>
      </c>
      <c r="AC141" s="83">
        <v>87</v>
      </c>
      <c r="AD141" s="84">
        <v>89</v>
      </c>
      <c r="AE141" s="84">
        <v>91</v>
      </c>
      <c r="AF141" s="84">
        <v>93</v>
      </c>
      <c r="AG141" s="84">
        <v>95</v>
      </c>
      <c r="AH141" s="84">
        <v>97</v>
      </c>
      <c r="AI141" s="84">
        <v>99</v>
      </c>
      <c r="AJ141" s="85">
        <v>102</v>
      </c>
      <c r="AL141" s="662"/>
      <c r="AM141" s="659">
        <f>+AM139+10</f>
        <v>150</v>
      </c>
      <c r="AN141" s="78" t="s">
        <v>133</v>
      </c>
      <c r="AO141" s="83" t="s">
        <v>1122</v>
      </c>
      <c r="AP141" s="84" t="s">
        <v>1122</v>
      </c>
      <c r="AQ141" s="84">
        <v>80</v>
      </c>
      <c r="AR141" s="84">
        <v>82</v>
      </c>
      <c r="AS141" s="84">
        <v>84</v>
      </c>
      <c r="AT141" s="84">
        <v>86</v>
      </c>
      <c r="AU141" s="84">
        <v>88</v>
      </c>
      <c r="AV141" s="85">
        <v>90</v>
      </c>
    </row>
    <row r="142" spans="1:48" ht="15" thickBot="1">
      <c r="A142">
        <v>142</v>
      </c>
      <c r="B142" s="662"/>
      <c r="C142" s="660"/>
      <c r="D142" s="82" t="s">
        <v>136</v>
      </c>
      <c r="E142" s="83">
        <v>140</v>
      </c>
      <c r="F142" s="84">
        <v>142</v>
      </c>
      <c r="G142" s="84">
        <v>145</v>
      </c>
      <c r="H142" s="84">
        <v>148</v>
      </c>
      <c r="I142" s="84">
        <v>150</v>
      </c>
      <c r="J142" s="84">
        <v>153</v>
      </c>
      <c r="K142" s="84">
        <v>156</v>
      </c>
      <c r="L142" s="85">
        <v>159</v>
      </c>
      <c r="N142" s="662"/>
      <c r="O142" s="660"/>
      <c r="P142" s="82" t="s">
        <v>136</v>
      </c>
      <c r="Q142" s="83">
        <v>132</v>
      </c>
      <c r="R142" s="84">
        <v>134</v>
      </c>
      <c r="S142" s="84">
        <v>136</v>
      </c>
      <c r="T142" s="84">
        <v>139</v>
      </c>
      <c r="U142" s="84">
        <v>141</v>
      </c>
      <c r="V142" s="84">
        <v>144</v>
      </c>
      <c r="W142" s="84">
        <v>146</v>
      </c>
      <c r="X142" s="85">
        <v>149</v>
      </c>
      <c r="Z142" s="662"/>
      <c r="AA142" s="660"/>
      <c r="AB142" s="82" t="s">
        <v>136</v>
      </c>
      <c r="AC142" s="83">
        <v>110.00000000000001</v>
      </c>
      <c r="AD142" s="84">
        <v>112</v>
      </c>
      <c r="AE142" s="84">
        <v>114</v>
      </c>
      <c r="AF142" s="84">
        <v>116</v>
      </c>
      <c r="AG142" s="84">
        <v>118</v>
      </c>
      <c r="AH142" s="84">
        <v>120</v>
      </c>
      <c r="AI142" s="84">
        <v>122</v>
      </c>
      <c r="AJ142" s="85">
        <v>125</v>
      </c>
      <c r="AL142" s="662"/>
      <c r="AM142" s="660"/>
      <c r="AN142" s="82" t="s">
        <v>136</v>
      </c>
      <c r="AO142" s="83">
        <v>95</v>
      </c>
      <c r="AP142" s="84">
        <v>95</v>
      </c>
      <c r="AQ142" s="84">
        <v>95</v>
      </c>
      <c r="AR142" s="84">
        <v>95</v>
      </c>
      <c r="AS142" s="84">
        <v>95</v>
      </c>
      <c r="AT142" s="84">
        <v>95</v>
      </c>
      <c r="AU142" s="84">
        <v>95</v>
      </c>
      <c r="AV142" s="85">
        <v>95</v>
      </c>
    </row>
    <row r="143" spans="1:48">
      <c r="A143">
        <v>143</v>
      </c>
      <c r="B143" s="662"/>
      <c r="C143" s="657">
        <f>+C141+10</f>
        <v>160</v>
      </c>
      <c r="D143" s="86" t="str">
        <f>+D141</f>
        <v>48-X</v>
      </c>
      <c r="E143" s="87">
        <v>120</v>
      </c>
      <c r="F143" s="88">
        <v>123</v>
      </c>
      <c r="G143" s="88">
        <v>126</v>
      </c>
      <c r="H143" s="88">
        <v>129</v>
      </c>
      <c r="I143" s="88">
        <v>132</v>
      </c>
      <c r="J143" s="88">
        <v>135</v>
      </c>
      <c r="K143" s="88">
        <v>138</v>
      </c>
      <c r="L143" s="89">
        <v>142</v>
      </c>
      <c r="N143" s="662"/>
      <c r="O143" s="657">
        <f>+O141+10</f>
        <v>160</v>
      </c>
      <c r="P143" s="86" t="str">
        <f>+P141</f>
        <v>48-X</v>
      </c>
      <c r="Q143" s="87">
        <v>99</v>
      </c>
      <c r="R143" s="88">
        <v>103</v>
      </c>
      <c r="S143" s="88">
        <v>107</v>
      </c>
      <c r="T143" s="88">
        <v>111</v>
      </c>
      <c r="U143" s="88">
        <v>115</v>
      </c>
      <c r="V143" s="88">
        <v>119</v>
      </c>
      <c r="W143" s="88">
        <v>123</v>
      </c>
      <c r="X143" s="89">
        <v>128</v>
      </c>
      <c r="Z143" s="662"/>
      <c r="AA143" s="657">
        <f>+AA141+10</f>
        <v>160</v>
      </c>
      <c r="AB143" s="86" t="str">
        <f>+AB141</f>
        <v>48-X</v>
      </c>
      <c r="AC143" s="87">
        <v>80</v>
      </c>
      <c r="AD143" s="88">
        <v>82</v>
      </c>
      <c r="AE143" s="88">
        <v>85</v>
      </c>
      <c r="AF143" s="88">
        <v>87</v>
      </c>
      <c r="AG143" s="88">
        <v>90</v>
      </c>
      <c r="AH143" s="88">
        <v>92</v>
      </c>
      <c r="AI143" s="88">
        <v>95</v>
      </c>
      <c r="AJ143" s="89">
        <v>98</v>
      </c>
      <c r="AL143" s="662"/>
      <c r="AM143" s="657">
        <f>+AM141+10</f>
        <v>160</v>
      </c>
      <c r="AN143" s="86" t="str">
        <f>+AN141</f>
        <v>48-X</v>
      </c>
      <c r="AO143" s="87" t="s">
        <v>1122</v>
      </c>
      <c r="AP143" s="88" t="s">
        <v>1122</v>
      </c>
      <c r="AQ143" s="88" t="s">
        <v>1122</v>
      </c>
      <c r="AR143" s="88" t="s">
        <v>1122</v>
      </c>
      <c r="AS143" s="88">
        <v>80</v>
      </c>
      <c r="AT143" s="88">
        <v>82</v>
      </c>
      <c r="AU143" s="88">
        <v>84</v>
      </c>
      <c r="AV143" s="89">
        <v>86</v>
      </c>
    </row>
    <row r="144" spans="1:48" ht="15" thickBot="1">
      <c r="A144">
        <v>144</v>
      </c>
      <c r="B144" s="662"/>
      <c r="C144" s="658"/>
      <c r="D144" s="90" t="str">
        <f>+D142</f>
        <v>48-XL</v>
      </c>
      <c r="E144" s="87">
        <v>125</v>
      </c>
      <c r="F144" s="88">
        <v>129</v>
      </c>
      <c r="G144" s="88">
        <v>133</v>
      </c>
      <c r="H144" s="88">
        <v>137</v>
      </c>
      <c r="I144" s="88">
        <v>141</v>
      </c>
      <c r="J144" s="88">
        <v>145</v>
      </c>
      <c r="K144" s="88">
        <v>149</v>
      </c>
      <c r="L144" s="89">
        <v>154</v>
      </c>
      <c r="N144" s="662"/>
      <c r="O144" s="658"/>
      <c r="P144" s="90" t="str">
        <f>+P142</f>
        <v>48-XL</v>
      </c>
      <c r="Q144" s="87">
        <v>127</v>
      </c>
      <c r="R144" s="88">
        <v>129</v>
      </c>
      <c r="S144" s="88">
        <v>131</v>
      </c>
      <c r="T144" s="88">
        <v>134</v>
      </c>
      <c r="U144" s="88">
        <v>136</v>
      </c>
      <c r="V144" s="88">
        <v>139</v>
      </c>
      <c r="W144" s="88">
        <v>141</v>
      </c>
      <c r="X144" s="89">
        <v>144</v>
      </c>
      <c r="Z144" s="662"/>
      <c r="AA144" s="658"/>
      <c r="AB144" s="90" t="str">
        <f>+AB142</f>
        <v>48-XL</v>
      </c>
      <c r="AC144" s="87">
        <v>103</v>
      </c>
      <c r="AD144" s="88">
        <v>106</v>
      </c>
      <c r="AE144" s="88">
        <v>109</v>
      </c>
      <c r="AF144" s="88">
        <v>112</v>
      </c>
      <c r="AG144" s="88">
        <v>115</v>
      </c>
      <c r="AH144" s="88">
        <v>118</v>
      </c>
      <c r="AI144" s="88">
        <v>121</v>
      </c>
      <c r="AJ144" s="89">
        <v>125</v>
      </c>
      <c r="AL144" s="662"/>
      <c r="AM144" s="658"/>
      <c r="AN144" s="90" t="str">
        <f>+AN142</f>
        <v>48-XL</v>
      </c>
      <c r="AO144" s="87">
        <v>93</v>
      </c>
      <c r="AP144" s="88">
        <v>93</v>
      </c>
      <c r="AQ144" s="88">
        <v>93</v>
      </c>
      <c r="AR144" s="88">
        <v>93</v>
      </c>
      <c r="AS144" s="88">
        <v>94</v>
      </c>
      <c r="AT144" s="88">
        <v>94</v>
      </c>
      <c r="AU144" s="88">
        <v>94</v>
      </c>
      <c r="AV144" s="89">
        <v>95</v>
      </c>
    </row>
    <row r="145" spans="1:48">
      <c r="A145">
        <v>145</v>
      </c>
      <c r="B145" s="662"/>
      <c r="C145" s="659">
        <f>+C143+10</f>
        <v>170</v>
      </c>
      <c r="D145" s="78" t="s">
        <v>133</v>
      </c>
      <c r="E145" s="83">
        <v>110.00000000000001</v>
      </c>
      <c r="F145" s="84">
        <v>113</v>
      </c>
      <c r="G145" s="84">
        <v>117</v>
      </c>
      <c r="H145" s="84">
        <v>121</v>
      </c>
      <c r="I145" s="84">
        <v>124</v>
      </c>
      <c r="J145" s="84">
        <v>128</v>
      </c>
      <c r="K145" s="84">
        <v>132</v>
      </c>
      <c r="L145" s="85">
        <v>136</v>
      </c>
      <c r="N145" s="662"/>
      <c r="O145" s="659">
        <f>+O143+10</f>
        <v>170</v>
      </c>
      <c r="P145" s="78" t="s">
        <v>133</v>
      </c>
      <c r="Q145" s="83">
        <v>92</v>
      </c>
      <c r="R145" s="84">
        <v>96</v>
      </c>
      <c r="S145" s="84">
        <v>100</v>
      </c>
      <c r="T145" s="84">
        <v>104</v>
      </c>
      <c r="U145" s="84">
        <v>108</v>
      </c>
      <c r="V145" s="84">
        <v>112</v>
      </c>
      <c r="W145" s="84">
        <v>116</v>
      </c>
      <c r="X145" s="85">
        <v>121</v>
      </c>
      <c r="Z145" s="662"/>
      <c r="AA145" s="659">
        <f>+AA143+10</f>
        <v>170</v>
      </c>
      <c r="AB145" s="78" t="s">
        <v>133</v>
      </c>
      <c r="AC145" s="83" t="s">
        <v>1122</v>
      </c>
      <c r="AD145" s="84" t="s">
        <v>1122</v>
      </c>
      <c r="AE145" s="84">
        <v>80</v>
      </c>
      <c r="AF145" s="84">
        <v>83</v>
      </c>
      <c r="AG145" s="84">
        <v>85</v>
      </c>
      <c r="AH145" s="84">
        <v>88</v>
      </c>
      <c r="AI145" s="84">
        <v>91</v>
      </c>
      <c r="AJ145" s="85">
        <v>94</v>
      </c>
      <c r="AL145" s="662"/>
      <c r="AM145" s="659">
        <f>+AM143+10</f>
        <v>170</v>
      </c>
      <c r="AN145" s="78" t="s">
        <v>133</v>
      </c>
      <c r="AO145" s="83" t="s">
        <v>1122</v>
      </c>
      <c r="AP145" s="84" t="s">
        <v>1122</v>
      </c>
      <c r="AQ145" s="84" t="s">
        <v>1122</v>
      </c>
      <c r="AR145" s="84" t="s">
        <v>1122</v>
      </c>
      <c r="AS145" s="84" t="s">
        <v>1122</v>
      </c>
      <c r="AT145" s="84" t="s">
        <v>1122</v>
      </c>
      <c r="AU145" s="84" t="s">
        <v>1122</v>
      </c>
      <c r="AV145" s="85">
        <v>82</v>
      </c>
    </row>
    <row r="146" spans="1:48" ht="15" thickBot="1">
      <c r="A146">
        <v>146</v>
      </c>
      <c r="B146" s="662"/>
      <c r="C146" s="660"/>
      <c r="D146" s="82" t="s">
        <v>136</v>
      </c>
      <c r="E146" s="83">
        <v>110.00000000000001</v>
      </c>
      <c r="F146" s="84">
        <v>115</v>
      </c>
      <c r="G146" s="84">
        <v>120</v>
      </c>
      <c r="H146" s="84">
        <v>126</v>
      </c>
      <c r="I146" s="84">
        <v>131</v>
      </c>
      <c r="J146" s="84">
        <v>137</v>
      </c>
      <c r="K146" s="84">
        <v>142</v>
      </c>
      <c r="L146" s="85">
        <v>148</v>
      </c>
      <c r="N146" s="662"/>
      <c r="O146" s="660"/>
      <c r="P146" s="82" t="s">
        <v>136</v>
      </c>
      <c r="Q146" s="83">
        <v>112.00000000000001</v>
      </c>
      <c r="R146" s="84">
        <v>116</v>
      </c>
      <c r="S146" s="84">
        <v>120</v>
      </c>
      <c r="T146" s="84">
        <v>124</v>
      </c>
      <c r="U146" s="84">
        <v>128</v>
      </c>
      <c r="V146" s="84">
        <v>132</v>
      </c>
      <c r="W146" s="84">
        <v>136</v>
      </c>
      <c r="X146" s="85">
        <v>140</v>
      </c>
      <c r="Z146" s="662"/>
      <c r="AA146" s="660"/>
      <c r="AB146" s="82" t="s">
        <v>136</v>
      </c>
      <c r="AC146" s="83">
        <v>95</v>
      </c>
      <c r="AD146" s="84">
        <v>98</v>
      </c>
      <c r="AE146" s="84">
        <v>102</v>
      </c>
      <c r="AF146" s="84">
        <v>105</v>
      </c>
      <c r="AG146" s="84">
        <v>109</v>
      </c>
      <c r="AH146" s="84">
        <v>112</v>
      </c>
      <c r="AI146" s="84">
        <v>116</v>
      </c>
      <c r="AJ146" s="85">
        <v>120</v>
      </c>
      <c r="AL146" s="662"/>
      <c r="AM146" s="660"/>
      <c r="AN146" s="82" t="s">
        <v>136</v>
      </c>
      <c r="AO146" s="83">
        <v>87</v>
      </c>
      <c r="AP146" s="84">
        <v>88</v>
      </c>
      <c r="AQ146" s="84">
        <v>89</v>
      </c>
      <c r="AR146" s="84">
        <v>90</v>
      </c>
      <c r="AS146" s="84">
        <v>91</v>
      </c>
      <c r="AT146" s="84">
        <v>92</v>
      </c>
      <c r="AU146" s="84">
        <v>93</v>
      </c>
      <c r="AV146" s="85">
        <v>95</v>
      </c>
    </row>
    <row r="147" spans="1:48">
      <c r="A147">
        <v>147</v>
      </c>
      <c r="B147" s="662"/>
      <c r="C147" s="657">
        <f>+C145+10</f>
        <v>180</v>
      </c>
      <c r="D147" s="86" t="str">
        <f>+D145</f>
        <v>48-X</v>
      </c>
      <c r="E147" s="87">
        <v>98</v>
      </c>
      <c r="F147" s="88">
        <v>102</v>
      </c>
      <c r="G147" s="88">
        <v>107</v>
      </c>
      <c r="H147" s="88">
        <v>111</v>
      </c>
      <c r="I147" s="88">
        <v>116</v>
      </c>
      <c r="J147" s="88">
        <v>120</v>
      </c>
      <c r="K147" s="88">
        <v>125</v>
      </c>
      <c r="L147" s="89">
        <v>130</v>
      </c>
      <c r="N147" s="662"/>
      <c r="O147" s="657">
        <f>+O145+10</f>
        <v>180</v>
      </c>
      <c r="P147" s="86" t="str">
        <f>+P145</f>
        <v>48-X</v>
      </c>
      <c r="Q147" s="87">
        <v>87</v>
      </c>
      <c r="R147" s="88">
        <v>90</v>
      </c>
      <c r="S147" s="88">
        <v>94</v>
      </c>
      <c r="T147" s="88">
        <v>98</v>
      </c>
      <c r="U147" s="88">
        <v>102</v>
      </c>
      <c r="V147" s="88">
        <v>106</v>
      </c>
      <c r="W147" s="88">
        <v>110</v>
      </c>
      <c r="X147" s="89">
        <v>113.99999999999999</v>
      </c>
      <c r="Z147" s="662"/>
      <c r="AA147" s="657">
        <f>+AA145+10</f>
        <v>180</v>
      </c>
      <c r="AB147" s="86" t="str">
        <f>+AB145</f>
        <v>48-X</v>
      </c>
      <c r="AC147" s="87" t="s">
        <v>1122</v>
      </c>
      <c r="AD147" s="88" t="s">
        <v>1122</v>
      </c>
      <c r="AE147" s="88" t="s">
        <v>1122</v>
      </c>
      <c r="AF147" s="88" t="s">
        <v>1122</v>
      </c>
      <c r="AG147" s="88">
        <v>81</v>
      </c>
      <c r="AH147" s="88">
        <v>84</v>
      </c>
      <c r="AI147" s="88">
        <v>87</v>
      </c>
      <c r="AJ147" s="89">
        <v>90</v>
      </c>
      <c r="AL147" s="662"/>
      <c r="AM147" s="657">
        <f>+AM145+10</f>
        <v>180</v>
      </c>
      <c r="AN147" s="86" t="str">
        <f>+AN145</f>
        <v>48-X</v>
      </c>
      <c r="AO147" s="87" t="s">
        <v>1122</v>
      </c>
      <c r="AP147" s="88" t="s">
        <v>1122</v>
      </c>
      <c r="AQ147" s="88" t="s">
        <v>1122</v>
      </c>
      <c r="AR147" s="88" t="s">
        <v>1122</v>
      </c>
      <c r="AS147" s="88" t="s">
        <v>1122</v>
      </c>
      <c r="AT147" s="88" t="s">
        <v>1122</v>
      </c>
      <c r="AU147" s="88" t="s">
        <v>1122</v>
      </c>
      <c r="AV147" s="89" t="s">
        <v>1122</v>
      </c>
    </row>
    <row r="148" spans="1:48" ht="15" thickBot="1">
      <c r="A148">
        <v>148</v>
      </c>
      <c r="B148" s="662"/>
      <c r="C148" s="658"/>
      <c r="D148" s="90" t="str">
        <f>+D146</f>
        <v>48-XL</v>
      </c>
      <c r="E148" s="87">
        <v>98</v>
      </c>
      <c r="F148" s="88">
        <v>104</v>
      </c>
      <c r="G148" s="88">
        <v>110</v>
      </c>
      <c r="H148" s="88">
        <v>116</v>
      </c>
      <c r="I148" s="88">
        <v>123</v>
      </c>
      <c r="J148" s="88">
        <v>129</v>
      </c>
      <c r="K148" s="88">
        <v>135</v>
      </c>
      <c r="L148" s="89">
        <v>142</v>
      </c>
      <c r="N148" s="662"/>
      <c r="O148" s="658"/>
      <c r="P148" s="90" t="str">
        <f>+P146</f>
        <v>48-XL</v>
      </c>
      <c r="Q148" s="87">
        <v>100</v>
      </c>
      <c r="R148" s="88">
        <v>105</v>
      </c>
      <c r="S148" s="88">
        <v>110</v>
      </c>
      <c r="T148" s="88">
        <v>115</v>
      </c>
      <c r="U148" s="88">
        <v>120</v>
      </c>
      <c r="V148" s="88">
        <v>125</v>
      </c>
      <c r="W148" s="88">
        <v>130</v>
      </c>
      <c r="X148" s="89">
        <v>135</v>
      </c>
      <c r="Z148" s="662"/>
      <c r="AA148" s="658"/>
      <c r="AB148" s="90" t="str">
        <f>+AB146</f>
        <v>48-XL</v>
      </c>
      <c r="AC148" s="87">
        <v>89</v>
      </c>
      <c r="AD148" s="88">
        <v>92</v>
      </c>
      <c r="AE148" s="88">
        <v>95</v>
      </c>
      <c r="AF148" s="88">
        <v>99</v>
      </c>
      <c r="AG148" s="88">
        <v>102</v>
      </c>
      <c r="AH148" s="88">
        <v>106</v>
      </c>
      <c r="AI148" s="88">
        <v>109</v>
      </c>
      <c r="AJ148" s="89">
        <v>112.99999999999999</v>
      </c>
      <c r="AL148" s="662"/>
      <c r="AM148" s="658"/>
      <c r="AN148" s="90" t="str">
        <f>+AN146</f>
        <v>48-XL</v>
      </c>
      <c r="AO148" s="87">
        <v>82</v>
      </c>
      <c r="AP148" s="88">
        <v>83</v>
      </c>
      <c r="AQ148" s="88">
        <v>85</v>
      </c>
      <c r="AR148" s="88">
        <v>87</v>
      </c>
      <c r="AS148" s="88">
        <v>89</v>
      </c>
      <c r="AT148" s="88">
        <v>91</v>
      </c>
      <c r="AU148" s="88">
        <v>93</v>
      </c>
      <c r="AV148" s="89">
        <v>95</v>
      </c>
    </row>
    <row r="149" spans="1:48">
      <c r="A149">
        <v>149</v>
      </c>
      <c r="B149" s="662"/>
      <c r="C149" s="659">
        <f>+C147+10</f>
        <v>190</v>
      </c>
      <c r="D149" s="78" t="s">
        <v>133</v>
      </c>
      <c r="E149" s="83">
        <v>88</v>
      </c>
      <c r="F149" s="84">
        <v>93</v>
      </c>
      <c r="G149" s="84">
        <v>98</v>
      </c>
      <c r="H149" s="84">
        <v>104</v>
      </c>
      <c r="I149" s="84">
        <v>109</v>
      </c>
      <c r="J149" s="84">
        <v>115</v>
      </c>
      <c r="K149" s="84">
        <v>120</v>
      </c>
      <c r="L149" s="85">
        <v>126</v>
      </c>
      <c r="N149" s="662"/>
      <c r="O149" s="659">
        <f>+O147+10</f>
        <v>190</v>
      </c>
      <c r="P149" s="78" t="s">
        <v>133</v>
      </c>
      <c r="Q149" s="83">
        <v>80</v>
      </c>
      <c r="R149" s="84">
        <v>83</v>
      </c>
      <c r="S149" s="84">
        <v>87</v>
      </c>
      <c r="T149" s="84">
        <v>91</v>
      </c>
      <c r="U149" s="84">
        <v>95</v>
      </c>
      <c r="V149" s="84">
        <v>99</v>
      </c>
      <c r="W149" s="84">
        <v>103</v>
      </c>
      <c r="X149" s="85">
        <v>107</v>
      </c>
      <c r="Z149" s="662"/>
      <c r="AA149" s="659">
        <f>+AA147+10</f>
        <v>190</v>
      </c>
      <c r="AB149" s="78" t="s">
        <v>133</v>
      </c>
      <c r="AC149" s="83" t="s">
        <v>1122</v>
      </c>
      <c r="AD149" s="84" t="s">
        <v>1122</v>
      </c>
      <c r="AE149" s="84" t="s">
        <v>1122</v>
      </c>
      <c r="AF149" s="84" t="s">
        <v>1122</v>
      </c>
      <c r="AG149" s="84" t="s">
        <v>1122</v>
      </c>
      <c r="AH149" s="84" t="s">
        <v>1122</v>
      </c>
      <c r="AI149" s="84">
        <v>82</v>
      </c>
      <c r="AJ149" s="85">
        <v>85</v>
      </c>
      <c r="AL149" s="662"/>
      <c r="AM149" s="659">
        <f>+AM147+10</f>
        <v>190</v>
      </c>
      <c r="AN149" s="78" t="s">
        <v>133</v>
      </c>
      <c r="AO149" s="83" t="s">
        <v>1122</v>
      </c>
      <c r="AP149" s="84" t="s">
        <v>1122</v>
      </c>
      <c r="AQ149" s="84" t="s">
        <v>1122</v>
      </c>
      <c r="AR149" s="84" t="s">
        <v>1122</v>
      </c>
      <c r="AS149" s="84" t="s">
        <v>1122</v>
      </c>
      <c r="AT149" s="84" t="s">
        <v>1122</v>
      </c>
      <c r="AU149" s="84" t="s">
        <v>1122</v>
      </c>
      <c r="AV149" s="85" t="s">
        <v>1122</v>
      </c>
    </row>
    <row r="150" spans="1:48" ht="15" thickBot="1">
      <c r="A150">
        <v>150</v>
      </c>
      <c r="B150" s="662"/>
      <c r="C150" s="660"/>
      <c r="D150" s="82" t="s">
        <v>136</v>
      </c>
      <c r="E150" s="83">
        <v>88</v>
      </c>
      <c r="F150" s="84">
        <v>94</v>
      </c>
      <c r="G150" s="84">
        <v>101</v>
      </c>
      <c r="H150" s="84">
        <v>108</v>
      </c>
      <c r="I150" s="84">
        <v>115</v>
      </c>
      <c r="J150" s="84">
        <v>122</v>
      </c>
      <c r="K150" s="84">
        <v>129</v>
      </c>
      <c r="L150" s="85">
        <v>136</v>
      </c>
      <c r="N150" s="662"/>
      <c r="O150" s="660"/>
      <c r="P150" s="82" t="s">
        <v>136</v>
      </c>
      <c r="Q150" s="83">
        <v>87</v>
      </c>
      <c r="R150" s="84">
        <v>93</v>
      </c>
      <c r="S150" s="84">
        <v>99</v>
      </c>
      <c r="T150" s="84">
        <v>105</v>
      </c>
      <c r="U150" s="84">
        <v>111</v>
      </c>
      <c r="V150" s="84">
        <v>117</v>
      </c>
      <c r="W150" s="84">
        <v>123</v>
      </c>
      <c r="X150" s="85">
        <v>130</v>
      </c>
      <c r="Z150" s="662"/>
      <c r="AA150" s="660"/>
      <c r="AB150" s="82" t="s">
        <v>136</v>
      </c>
      <c r="AC150" s="83">
        <v>83</v>
      </c>
      <c r="AD150" s="84">
        <v>86</v>
      </c>
      <c r="AE150" s="84">
        <v>90</v>
      </c>
      <c r="AF150" s="84">
        <v>93</v>
      </c>
      <c r="AG150" s="84">
        <v>97</v>
      </c>
      <c r="AH150" s="84">
        <v>100</v>
      </c>
      <c r="AI150" s="84">
        <v>104</v>
      </c>
      <c r="AJ150" s="85">
        <v>108</v>
      </c>
      <c r="AL150" s="662"/>
      <c r="AM150" s="660"/>
      <c r="AN150" s="82" t="s">
        <v>136</v>
      </c>
      <c r="AO150" s="83" t="s">
        <v>1122</v>
      </c>
      <c r="AP150" s="84" t="s">
        <v>1122</v>
      </c>
      <c r="AQ150" s="84">
        <v>82</v>
      </c>
      <c r="AR150" s="84">
        <v>84</v>
      </c>
      <c r="AS150" s="84">
        <v>87</v>
      </c>
      <c r="AT150" s="84">
        <v>89</v>
      </c>
      <c r="AU150" s="84">
        <v>92</v>
      </c>
      <c r="AV150" s="85">
        <v>95</v>
      </c>
    </row>
    <row r="151" spans="1:48">
      <c r="A151">
        <v>151</v>
      </c>
      <c r="B151" s="662"/>
      <c r="C151" s="657">
        <f>+C149+10</f>
        <v>200</v>
      </c>
      <c r="D151" s="86" t="str">
        <f>+D149</f>
        <v>48-X</v>
      </c>
      <c r="E151" s="87">
        <v>80</v>
      </c>
      <c r="F151" s="88">
        <v>85</v>
      </c>
      <c r="G151" s="88">
        <v>91</v>
      </c>
      <c r="H151" s="88">
        <v>97</v>
      </c>
      <c r="I151" s="88">
        <v>102</v>
      </c>
      <c r="J151" s="88">
        <v>108</v>
      </c>
      <c r="K151" s="88">
        <v>114</v>
      </c>
      <c r="L151" s="89">
        <v>120</v>
      </c>
      <c r="N151" s="662"/>
      <c r="O151" s="657">
        <f>+O149+10</f>
        <v>200</v>
      </c>
      <c r="P151" s="86" t="str">
        <f>+P149</f>
        <v>48-X</v>
      </c>
      <c r="Q151" s="87" t="s">
        <v>1122</v>
      </c>
      <c r="R151" s="88" t="s">
        <v>1122</v>
      </c>
      <c r="S151" s="88">
        <v>81</v>
      </c>
      <c r="T151" s="88">
        <v>85</v>
      </c>
      <c r="U151" s="88">
        <v>88</v>
      </c>
      <c r="V151" s="88">
        <v>92</v>
      </c>
      <c r="W151" s="88">
        <v>96</v>
      </c>
      <c r="X151" s="89">
        <v>100</v>
      </c>
      <c r="Z151" s="662"/>
      <c r="AA151" s="657">
        <f>+AA149+10</f>
        <v>200</v>
      </c>
      <c r="AB151" s="86" t="str">
        <f>+AB149</f>
        <v>48-X</v>
      </c>
      <c r="AC151" s="87" t="s">
        <v>1122</v>
      </c>
      <c r="AD151" s="88" t="s">
        <v>1122</v>
      </c>
      <c r="AE151" s="88" t="s">
        <v>1122</v>
      </c>
      <c r="AF151" s="88" t="s">
        <v>1122</v>
      </c>
      <c r="AG151" s="88" t="s">
        <v>1122</v>
      </c>
      <c r="AH151" s="88" t="s">
        <v>1122</v>
      </c>
      <c r="AI151" s="88" t="s">
        <v>1122</v>
      </c>
      <c r="AJ151" s="89">
        <v>80</v>
      </c>
      <c r="AL151" s="662"/>
      <c r="AM151" s="657">
        <f>+AM149+10</f>
        <v>200</v>
      </c>
      <c r="AN151" s="86" t="str">
        <f>+AN149</f>
        <v>48-X</v>
      </c>
      <c r="AO151" s="87" t="s">
        <v>1122</v>
      </c>
      <c r="AP151" s="88" t="s">
        <v>1122</v>
      </c>
      <c r="AQ151" s="88" t="s">
        <v>1122</v>
      </c>
      <c r="AR151" s="88" t="s">
        <v>1122</v>
      </c>
      <c r="AS151" s="88" t="s">
        <v>1122</v>
      </c>
      <c r="AT151" s="88" t="s">
        <v>1122</v>
      </c>
      <c r="AU151" s="88" t="s">
        <v>1122</v>
      </c>
      <c r="AV151" s="89" t="s">
        <v>1122</v>
      </c>
    </row>
    <row r="152" spans="1:48" ht="15" thickBot="1">
      <c r="A152">
        <v>152</v>
      </c>
      <c r="B152" s="663"/>
      <c r="C152" s="658"/>
      <c r="D152" s="90" t="str">
        <f>+D150</f>
        <v>48-XL</v>
      </c>
      <c r="E152" s="91">
        <v>80</v>
      </c>
      <c r="F152" s="92">
        <v>86</v>
      </c>
      <c r="G152" s="92">
        <v>92</v>
      </c>
      <c r="H152" s="92">
        <v>99</v>
      </c>
      <c r="I152" s="92">
        <v>105</v>
      </c>
      <c r="J152" s="92">
        <v>112</v>
      </c>
      <c r="K152" s="92">
        <v>118</v>
      </c>
      <c r="L152" s="93">
        <v>125</v>
      </c>
      <c r="N152" s="663"/>
      <c r="O152" s="658"/>
      <c r="P152" s="90" t="str">
        <f>+P150</f>
        <v>48-XL</v>
      </c>
      <c r="Q152" s="91">
        <v>80</v>
      </c>
      <c r="R152" s="92">
        <v>86</v>
      </c>
      <c r="S152" s="92">
        <v>92</v>
      </c>
      <c r="T152" s="92">
        <v>98</v>
      </c>
      <c r="U152" s="92">
        <v>104</v>
      </c>
      <c r="V152" s="92">
        <v>110</v>
      </c>
      <c r="W152" s="92">
        <v>116</v>
      </c>
      <c r="X152" s="93">
        <v>123</v>
      </c>
      <c r="Z152" s="663"/>
      <c r="AA152" s="658"/>
      <c r="AB152" s="90" t="str">
        <f>+AB150</f>
        <v>48-XL</v>
      </c>
      <c r="AC152" s="91" t="s">
        <v>1122</v>
      </c>
      <c r="AD152" s="92">
        <v>81</v>
      </c>
      <c r="AE152" s="92">
        <v>85</v>
      </c>
      <c r="AF152" s="92">
        <v>88</v>
      </c>
      <c r="AG152" s="92">
        <v>92</v>
      </c>
      <c r="AH152" s="92">
        <v>95</v>
      </c>
      <c r="AI152" s="92">
        <v>99</v>
      </c>
      <c r="AJ152" s="93">
        <v>103</v>
      </c>
      <c r="AL152" s="663"/>
      <c r="AM152" s="658"/>
      <c r="AN152" s="90" t="str">
        <f>+AN150</f>
        <v>48-XL</v>
      </c>
      <c r="AO152" s="91" t="s">
        <v>1122</v>
      </c>
      <c r="AP152" s="92" t="s">
        <v>1122</v>
      </c>
      <c r="AQ152" s="92" t="s">
        <v>1122</v>
      </c>
      <c r="AR152" s="92">
        <v>80</v>
      </c>
      <c r="AS152" s="92">
        <v>83</v>
      </c>
      <c r="AT152" s="92">
        <v>86</v>
      </c>
      <c r="AU152" s="92">
        <v>89</v>
      </c>
      <c r="AV152" s="93">
        <v>92</v>
      </c>
    </row>
    <row r="153" spans="1:48">
      <c r="A153">
        <v>153</v>
      </c>
    </row>
    <row r="154" spans="1:48">
      <c r="A154">
        <v>154</v>
      </c>
    </row>
    <row r="155" spans="1:48">
      <c r="A155">
        <v>155</v>
      </c>
    </row>
    <row r="156" spans="1:48">
      <c r="A156">
        <v>156</v>
      </c>
    </row>
    <row r="157" spans="1:48">
      <c r="A157">
        <v>157</v>
      </c>
    </row>
    <row r="158" spans="1:48">
      <c r="A158">
        <v>158</v>
      </c>
    </row>
    <row r="159" spans="1:48">
      <c r="A159">
        <v>159</v>
      </c>
    </row>
    <row r="160" spans="1:48" ht="15" thickBot="1">
      <c r="A160">
        <v>160</v>
      </c>
    </row>
    <row r="161" spans="1:48" ht="18.600000000000001" thickBot="1">
      <c r="A161">
        <v>161</v>
      </c>
      <c r="B161" s="649" t="str">
        <f>+B130</f>
        <v>Zona sísmica A</v>
      </c>
      <c r="C161" s="650"/>
      <c r="D161" s="651"/>
      <c r="E161" s="649" t="s">
        <v>1123</v>
      </c>
      <c r="F161" s="650"/>
      <c r="G161" s="650"/>
      <c r="H161" s="650"/>
      <c r="I161" s="650"/>
      <c r="J161" s="650"/>
      <c r="K161" s="650"/>
      <c r="L161" s="651"/>
      <c r="N161" s="649" t="str">
        <f>+N130</f>
        <v>Zona sísmica B</v>
      </c>
      <c r="O161" s="650"/>
      <c r="P161" s="651"/>
      <c r="Q161" s="649" t="s">
        <v>1123</v>
      </c>
      <c r="R161" s="650"/>
      <c r="S161" s="650"/>
      <c r="T161" s="650"/>
      <c r="U161" s="650"/>
      <c r="V161" s="650"/>
      <c r="W161" s="650"/>
      <c r="X161" s="651"/>
      <c r="Z161" s="649" t="str">
        <f>+Z130</f>
        <v>Zona sísmica C</v>
      </c>
      <c r="AA161" s="650"/>
      <c r="AB161" s="651"/>
      <c r="AC161" s="649" t="s">
        <v>1123</v>
      </c>
      <c r="AD161" s="650"/>
      <c r="AE161" s="650"/>
      <c r="AF161" s="650"/>
      <c r="AG161" s="650"/>
      <c r="AH161" s="650"/>
      <c r="AI161" s="650"/>
      <c r="AJ161" s="651"/>
      <c r="AL161" s="649" t="str">
        <f>+AL130</f>
        <v>Zona sísmica D</v>
      </c>
      <c r="AM161" s="650"/>
      <c r="AN161" s="651"/>
      <c r="AO161" s="649" t="s">
        <v>1123</v>
      </c>
      <c r="AP161" s="650"/>
      <c r="AQ161" s="650"/>
      <c r="AR161" s="650"/>
      <c r="AS161" s="650"/>
      <c r="AT161" s="650"/>
      <c r="AU161" s="650"/>
      <c r="AV161" s="651"/>
    </row>
    <row r="162" spans="1:48" ht="22.2" customHeight="1">
      <c r="A162">
        <v>162</v>
      </c>
      <c r="B162" s="652" t="str">
        <f>+B131</f>
        <v>Categoría de terreno 3</v>
      </c>
      <c r="C162" s="652" t="s">
        <v>1118</v>
      </c>
      <c r="D162" s="652" t="s">
        <v>1119</v>
      </c>
      <c r="E162" s="654" t="s">
        <v>1120</v>
      </c>
      <c r="F162" s="655"/>
      <c r="G162" s="655"/>
      <c r="H162" s="655"/>
      <c r="I162" s="655"/>
      <c r="J162" s="655"/>
      <c r="K162" s="655"/>
      <c r="L162" s="656"/>
      <c r="N162" s="652" t="str">
        <f>+N131</f>
        <v>Categoría de terreno 3</v>
      </c>
      <c r="O162" s="652" t="s">
        <v>1118</v>
      </c>
      <c r="P162" s="652" t="s">
        <v>1119</v>
      </c>
      <c r="Q162" s="654" t="s">
        <v>1120</v>
      </c>
      <c r="R162" s="655"/>
      <c r="S162" s="655"/>
      <c r="T162" s="655"/>
      <c r="U162" s="655"/>
      <c r="V162" s="655"/>
      <c r="W162" s="655"/>
      <c r="X162" s="656"/>
      <c r="Z162" s="652" t="str">
        <f>+Z131</f>
        <v>Categoría de terreno 3</v>
      </c>
      <c r="AA162" s="652" t="s">
        <v>1118</v>
      </c>
      <c r="AB162" s="652" t="s">
        <v>1119</v>
      </c>
      <c r="AC162" s="654" t="s">
        <v>1120</v>
      </c>
      <c r="AD162" s="655"/>
      <c r="AE162" s="655"/>
      <c r="AF162" s="655"/>
      <c r="AG162" s="655"/>
      <c r="AH162" s="655"/>
      <c r="AI162" s="655"/>
      <c r="AJ162" s="656"/>
      <c r="AL162" s="652" t="str">
        <f>+AL131</f>
        <v>Categoría de terreno 3</v>
      </c>
      <c r="AM162" s="652" t="s">
        <v>1118</v>
      </c>
      <c r="AN162" s="652" t="s">
        <v>1119</v>
      </c>
      <c r="AO162" s="654" t="s">
        <v>1120</v>
      </c>
      <c r="AP162" s="655"/>
      <c r="AQ162" s="655"/>
      <c r="AR162" s="655"/>
      <c r="AS162" s="655"/>
      <c r="AT162" s="655"/>
      <c r="AU162" s="655"/>
      <c r="AV162" s="656"/>
    </row>
    <row r="163" spans="1:48" ht="22.2" customHeight="1" thickBot="1">
      <c r="A163">
        <v>163</v>
      </c>
      <c r="B163" s="653"/>
      <c r="C163" s="653"/>
      <c r="D163" s="653"/>
      <c r="E163" s="75">
        <v>0</v>
      </c>
      <c r="F163" s="76">
        <v>500</v>
      </c>
      <c r="G163" s="76">
        <v>1000</v>
      </c>
      <c r="H163" s="76">
        <v>1500</v>
      </c>
      <c r="I163" s="76">
        <v>2000</v>
      </c>
      <c r="J163" s="76">
        <v>2500</v>
      </c>
      <c r="K163" s="76">
        <v>3000</v>
      </c>
      <c r="L163" s="77">
        <v>3500</v>
      </c>
      <c r="N163" s="653"/>
      <c r="O163" s="653"/>
      <c r="P163" s="653"/>
      <c r="Q163" s="75">
        <v>0</v>
      </c>
      <c r="R163" s="76">
        <v>500</v>
      </c>
      <c r="S163" s="76">
        <v>1000</v>
      </c>
      <c r="T163" s="76">
        <v>1500</v>
      </c>
      <c r="U163" s="76">
        <v>2000</v>
      </c>
      <c r="V163" s="76">
        <v>2500</v>
      </c>
      <c r="W163" s="76">
        <v>3000</v>
      </c>
      <c r="X163" s="77">
        <v>3500</v>
      </c>
      <c r="Z163" s="653"/>
      <c r="AA163" s="653"/>
      <c r="AB163" s="653"/>
      <c r="AC163" s="75">
        <v>0</v>
      </c>
      <c r="AD163" s="76">
        <v>500</v>
      </c>
      <c r="AE163" s="76">
        <v>1000</v>
      </c>
      <c r="AF163" s="76">
        <v>1500</v>
      </c>
      <c r="AG163" s="76">
        <v>2000</v>
      </c>
      <c r="AH163" s="76">
        <v>2500</v>
      </c>
      <c r="AI163" s="76">
        <v>3000</v>
      </c>
      <c r="AJ163" s="77">
        <v>3500</v>
      </c>
      <c r="AL163" s="653"/>
      <c r="AM163" s="653"/>
      <c r="AN163" s="653"/>
      <c r="AO163" s="75">
        <v>0</v>
      </c>
      <c r="AP163" s="76">
        <v>500</v>
      </c>
      <c r="AQ163" s="76">
        <v>1000</v>
      </c>
      <c r="AR163" s="76">
        <v>1500</v>
      </c>
      <c r="AS163" s="76">
        <v>2000</v>
      </c>
      <c r="AT163" s="76">
        <v>2500</v>
      </c>
      <c r="AU163" s="76">
        <v>3000</v>
      </c>
      <c r="AV163" s="77">
        <v>3500</v>
      </c>
    </row>
    <row r="164" spans="1:48">
      <c r="A164">
        <v>164</v>
      </c>
      <c r="B164" s="661" t="str">
        <f>+B133</f>
        <v>Rango de inclinación de &gt;15° a 25°</v>
      </c>
      <c r="C164" s="659">
        <v>100</v>
      </c>
      <c r="D164" s="78" t="s">
        <v>133</v>
      </c>
      <c r="E164" s="94">
        <v>145.84200000000001</v>
      </c>
      <c r="F164" s="95">
        <v>139.4</v>
      </c>
      <c r="G164" s="95">
        <v>132.96</v>
      </c>
      <c r="H164" s="95">
        <v>126.52</v>
      </c>
      <c r="I164" s="95">
        <v>120.09</v>
      </c>
      <c r="J164" s="95">
        <v>113.65</v>
      </c>
      <c r="K164" s="95">
        <v>107.21</v>
      </c>
      <c r="L164" s="96">
        <v>100.777</v>
      </c>
      <c r="N164" s="661" t="str">
        <f>+N133</f>
        <v>Rango de inclinación de &gt;15° a 25°</v>
      </c>
      <c r="O164" s="659">
        <v>100</v>
      </c>
      <c r="P164" s="78" t="s">
        <v>133</v>
      </c>
      <c r="Q164" s="94">
        <v>134.018</v>
      </c>
      <c r="R164" s="95">
        <v>127.91</v>
      </c>
      <c r="S164" s="95">
        <v>121.8</v>
      </c>
      <c r="T164" s="95">
        <v>115.7</v>
      </c>
      <c r="U164" s="95">
        <v>109.59</v>
      </c>
      <c r="V164" s="95">
        <v>103.49</v>
      </c>
      <c r="W164" s="95">
        <v>97.38</v>
      </c>
      <c r="X164" s="96">
        <v>91.281000000000006</v>
      </c>
      <c r="Z164" s="661" t="str">
        <f>+Z133</f>
        <v>Rango de inclinación de &gt;15° a 25°</v>
      </c>
      <c r="AA164" s="659">
        <v>100</v>
      </c>
      <c r="AB164" s="78" t="s">
        <v>133</v>
      </c>
      <c r="AC164" s="94">
        <v>140.39500000000001</v>
      </c>
      <c r="AD164" s="95">
        <v>140.15</v>
      </c>
      <c r="AE164" s="95">
        <v>139.91</v>
      </c>
      <c r="AF164" s="95">
        <v>139.66999999999999</v>
      </c>
      <c r="AG164" s="95">
        <v>139.44</v>
      </c>
      <c r="AH164" s="95">
        <v>139.19999999999999</v>
      </c>
      <c r="AI164" s="95">
        <v>138.96</v>
      </c>
      <c r="AJ164" s="96">
        <v>138.72399999999999</v>
      </c>
      <c r="AL164" s="661" t="str">
        <f>+AL133</f>
        <v>Rango de inclinación de &gt;15° a 25°</v>
      </c>
      <c r="AM164" s="659">
        <v>100</v>
      </c>
      <c r="AN164" s="78" t="s">
        <v>133</v>
      </c>
      <c r="AO164" s="94">
        <v>177.495</v>
      </c>
      <c r="AP164" s="95">
        <v>177.23</v>
      </c>
      <c r="AQ164" s="95">
        <v>176.97</v>
      </c>
      <c r="AR164" s="95">
        <v>176.71</v>
      </c>
      <c r="AS164" s="95">
        <v>176.46</v>
      </c>
      <c r="AT164" s="95">
        <v>176.2</v>
      </c>
      <c r="AU164" s="95">
        <v>175.94</v>
      </c>
      <c r="AV164" s="96">
        <v>175.68600000000001</v>
      </c>
    </row>
    <row r="165" spans="1:48" ht="15" thickBot="1">
      <c r="A165">
        <v>165</v>
      </c>
      <c r="B165" s="662"/>
      <c r="C165" s="660"/>
      <c r="D165" s="82" t="s">
        <v>136</v>
      </c>
      <c r="E165" s="97">
        <v>156.81200000000001</v>
      </c>
      <c r="F165" s="98">
        <v>149.58000000000001</v>
      </c>
      <c r="G165" s="98">
        <v>142.35</v>
      </c>
      <c r="H165" s="98">
        <v>135.13</v>
      </c>
      <c r="I165" s="98">
        <v>127.9</v>
      </c>
      <c r="J165" s="98">
        <v>120.67</v>
      </c>
      <c r="K165" s="98">
        <v>113.45</v>
      </c>
      <c r="L165" s="99">
        <v>106.226</v>
      </c>
      <c r="N165" s="662"/>
      <c r="O165" s="660"/>
      <c r="P165" s="82" t="s">
        <v>136</v>
      </c>
      <c r="Q165" s="97">
        <v>144.23599999999999</v>
      </c>
      <c r="R165" s="98">
        <v>137.68</v>
      </c>
      <c r="S165" s="98">
        <v>131.13</v>
      </c>
      <c r="T165" s="98">
        <v>124.58</v>
      </c>
      <c r="U165" s="98">
        <v>118.03</v>
      </c>
      <c r="V165" s="98">
        <v>111.48</v>
      </c>
      <c r="W165" s="98">
        <v>104.93</v>
      </c>
      <c r="X165" s="99">
        <v>98.387</v>
      </c>
      <c r="Z165" s="662"/>
      <c r="AA165" s="660"/>
      <c r="AB165" s="82" t="s">
        <v>136</v>
      </c>
      <c r="AC165" s="97">
        <v>152.41399999999999</v>
      </c>
      <c r="AD165" s="98">
        <v>152.41</v>
      </c>
      <c r="AE165" s="98">
        <v>152.41</v>
      </c>
      <c r="AF165" s="98">
        <v>152.41</v>
      </c>
      <c r="AG165" s="98">
        <v>152.41</v>
      </c>
      <c r="AH165" s="98">
        <v>152.41</v>
      </c>
      <c r="AI165" s="98">
        <v>152.41</v>
      </c>
      <c r="AJ165" s="99">
        <v>152.41399999999999</v>
      </c>
      <c r="AL165" s="662"/>
      <c r="AM165" s="660"/>
      <c r="AN165" s="82" t="s">
        <v>136</v>
      </c>
      <c r="AO165" s="97">
        <v>197.29300000000001</v>
      </c>
      <c r="AP165" s="98">
        <v>197.29</v>
      </c>
      <c r="AQ165" s="98">
        <v>197.29</v>
      </c>
      <c r="AR165" s="98">
        <v>197.29</v>
      </c>
      <c r="AS165" s="98">
        <v>197.29</v>
      </c>
      <c r="AT165" s="98">
        <v>197.29</v>
      </c>
      <c r="AU165" s="98">
        <v>197.29</v>
      </c>
      <c r="AV165" s="99">
        <v>197.29300000000001</v>
      </c>
    </row>
    <row r="166" spans="1:48">
      <c r="A166">
        <v>166</v>
      </c>
      <c r="B166" s="662"/>
      <c r="C166" s="657">
        <f>+C164+15</f>
        <v>115</v>
      </c>
      <c r="D166" s="86" t="str">
        <f>+D164</f>
        <v>48-X</v>
      </c>
      <c r="E166" s="100">
        <v>186.32599999999999</v>
      </c>
      <c r="F166" s="101">
        <v>177.96</v>
      </c>
      <c r="G166" s="101">
        <v>169.6</v>
      </c>
      <c r="H166" s="101">
        <v>161.24</v>
      </c>
      <c r="I166" s="101">
        <v>152.88</v>
      </c>
      <c r="J166" s="101">
        <v>144.51</v>
      </c>
      <c r="K166" s="101">
        <v>136.15</v>
      </c>
      <c r="L166" s="102">
        <v>127.797</v>
      </c>
      <c r="N166" s="662"/>
      <c r="O166" s="657">
        <f>+O164+15</f>
        <v>115</v>
      </c>
      <c r="P166" s="86" t="str">
        <f>+P164</f>
        <v>48-X</v>
      </c>
      <c r="Q166" s="100">
        <v>171.429</v>
      </c>
      <c r="R166" s="101">
        <v>163.66999999999999</v>
      </c>
      <c r="S166" s="101">
        <v>155.91</v>
      </c>
      <c r="T166" s="101">
        <v>148.15</v>
      </c>
      <c r="U166" s="101">
        <v>140.38999999999999</v>
      </c>
      <c r="V166" s="101">
        <v>132.63999999999999</v>
      </c>
      <c r="W166" s="101">
        <v>124.88</v>
      </c>
      <c r="X166" s="102">
        <v>117.128</v>
      </c>
      <c r="Z166" s="662"/>
      <c r="AA166" s="657">
        <f>+AA164+15</f>
        <v>115</v>
      </c>
      <c r="AB166" s="86" t="str">
        <f>+AB164</f>
        <v>48-X</v>
      </c>
      <c r="AC166" s="100">
        <v>142.107</v>
      </c>
      <c r="AD166" s="101">
        <v>141.78</v>
      </c>
      <c r="AE166" s="101">
        <v>141.46</v>
      </c>
      <c r="AF166" s="101">
        <v>141.13999999999999</v>
      </c>
      <c r="AG166" s="101">
        <v>140.81</v>
      </c>
      <c r="AH166" s="101">
        <v>140.49</v>
      </c>
      <c r="AI166" s="101">
        <v>140.16999999999999</v>
      </c>
      <c r="AJ166" s="102">
        <v>139.85300000000001</v>
      </c>
      <c r="AL166" s="662"/>
      <c r="AM166" s="657">
        <f>+AM164+15</f>
        <v>115</v>
      </c>
      <c r="AN166" s="86" t="str">
        <f>+AN164</f>
        <v>48-X</v>
      </c>
      <c r="AO166" s="100">
        <v>179.459</v>
      </c>
      <c r="AP166" s="101">
        <v>179.06</v>
      </c>
      <c r="AQ166" s="101">
        <v>178.66</v>
      </c>
      <c r="AR166" s="101">
        <v>178.27</v>
      </c>
      <c r="AS166" s="101">
        <v>177.87</v>
      </c>
      <c r="AT166" s="101">
        <v>177.47</v>
      </c>
      <c r="AU166" s="101">
        <v>177.08</v>
      </c>
      <c r="AV166" s="102">
        <v>176.68600000000001</v>
      </c>
    </row>
    <row r="167" spans="1:48" ht="15" thickBot="1">
      <c r="A167">
        <v>167</v>
      </c>
      <c r="B167" s="662"/>
      <c r="C167" s="658"/>
      <c r="D167" s="90" t="str">
        <f>+D165</f>
        <v>48-XL</v>
      </c>
      <c r="E167" s="100">
        <v>199.52099999999999</v>
      </c>
      <c r="F167" s="101">
        <v>190.28</v>
      </c>
      <c r="G167" s="101">
        <v>181.04</v>
      </c>
      <c r="H167" s="101">
        <v>171.8</v>
      </c>
      <c r="I167" s="101">
        <v>162.56</v>
      </c>
      <c r="J167" s="101">
        <v>153.32</v>
      </c>
      <c r="K167" s="101">
        <v>144.08000000000001</v>
      </c>
      <c r="L167" s="102">
        <v>134.85</v>
      </c>
      <c r="N167" s="662"/>
      <c r="O167" s="658"/>
      <c r="P167" s="90" t="str">
        <f>+P165</f>
        <v>48-XL</v>
      </c>
      <c r="Q167" s="100">
        <v>187.26400000000001</v>
      </c>
      <c r="R167" s="101">
        <v>178.36</v>
      </c>
      <c r="S167" s="101">
        <v>169.46</v>
      </c>
      <c r="T167" s="101">
        <v>160.55000000000001</v>
      </c>
      <c r="U167" s="101">
        <v>151.65</v>
      </c>
      <c r="V167" s="101">
        <v>142.75</v>
      </c>
      <c r="W167" s="101">
        <v>133.85</v>
      </c>
      <c r="X167" s="102">
        <v>124.95</v>
      </c>
      <c r="Z167" s="662"/>
      <c r="AA167" s="658"/>
      <c r="AB167" s="90" t="str">
        <f>+AB165</f>
        <v>48-XL</v>
      </c>
      <c r="AC167" s="100">
        <v>152.41399999999999</v>
      </c>
      <c r="AD167" s="101">
        <v>152.41</v>
      </c>
      <c r="AE167" s="101">
        <v>152.41</v>
      </c>
      <c r="AF167" s="101">
        <v>152.41</v>
      </c>
      <c r="AG167" s="101">
        <v>152.41</v>
      </c>
      <c r="AH167" s="101">
        <v>152.41</v>
      </c>
      <c r="AI167" s="101">
        <v>152.41</v>
      </c>
      <c r="AJ167" s="102">
        <v>152.41399999999999</v>
      </c>
      <c r="AL167" s="662"/>
      <c r="AM167" s="658"/>
      <c r="AN167" s="90" t="str">
        <f>+AN165</f>
        <v>48-XL</v>
      </c>
      <c r="AO167" s="100">
        <v>197.29300000000001</v>
      </c>
      <c r="AP167" s="101">
        <v>197.29</v>
      </c>
      <c r="AQ167" s="101">
        <v>197.29</v>
      </c>
      <c r="AR167" s="101">
        <v>197.29</v>
      </c>
      <c r="AS167" s="101">
        <v>197.29</v>
      </c>
      <c r="AT167" s="101">
        <v>197.29</v>
      </c>
      <c r="AU167" s="101">
        <v>197.29</v>
      </c>
      <c r="AV167" s="102">
        <v>197.29300000000001</v>
      </c>
    </row>
    <row r="168" spans="1:48">
      <c r="A168">
        <v>168</v>
      </c>
      <c r="B168" s="662"/>
      <c r="C168" s="659">
        <f>+C166+15</f>
        <v>130</v>
      </c>
      <c r="D168" s="78" t="s">
        <v>133</v>
      </c>
      <c r="E168" s="97">
        <v>224.554</v>
      </c>
      <c r="F168" s="98">
        <v>215.29</v>
      </c>
      <c r="G168" s="98">
        <v>206.04</v>
      </c>
      <c r="H168" s="98">
        <v>196.78</v>
      </c>
      <c r="I168" s="98">
        <v>187.52</v>
      </c>
      <c r="J168" s="98">
        <v>178.26</v>
      </c>
      <c r="K168" s="98">
        <v>169.01</v>
      </c>
      <c r="L168" s="99">
        <v>159.756</v>
      </c>
      <c r="N168" s="662"/>
      <c r="O168" s="659">
        <f>+O166+15</f>
        <v>130</v>
      </c>
      <c r="P168" s="78" t="s">
        <v>133</v>
      </c>
      <c r="Q168" s="97">
        <v>206.74</v>
      </c>
      <c r="R168" s="98">
        <v>198.14</v>
      </c>
      <c r="S168" s="98">
        <v>189.54</v>
      </c>
      <c r="T168" s="98">
        <v>180.95</v>
      </c>
      <c r="U168" s="98">
        <v>172.35</v>
      </c>
      <c r="V168" s="98">
        <v>163.76</v>
      </c>
      <c r="W168" s="98">
        <v>155.16</v>
      </c>
      <c r="X168" s="99">
        <v>146.57300000000001</v>
      </c>
      <c r="Z168" s="662"/>
      <c r="AA168" s="659">
        <f>+AA166+15</f>
        <v>130</v>
      </c>
      <c r="AB168" s="78" t="s">
        <v>133</v>
      </c>
      <c r="AC168" s="97">
        <v>154.636</v>
      </c>
      <c r="AD168" s="98">
        <v>152.69999999999999</v>
      </c>
      <c r="AE168" s="98">
        <v>150.78</v>
      </c>
      <c r="AF168" s="98">
        <v>148.85</v>
      </c>
      <c r="AG168" s="98">
        <v>146.91999999999999</v>
      </c>
      <c r="AH168" s="98">
        <v>144.99</v>
      </c>
      <c r="AI168" s="98">
        <v>143.06</v>
      </c>
      <c r="AJ168" s="99">
        <v>141.14099999999999</v>
      </c>
      <c r="AL168" s="662"/>
      <c r="AM168" s="659">
        <f>+AM166+15</f>
        <v>130</v>
      </c>
      <c r="AN168" s="78" t="s">
        <v>133</v>
      </c>
      <c r="AO168" s="97">
        <v>181.67599999999999</v>
      </c>
      <c r="AP168" s="98">
        <v>181.15</v>
      </c>
      <c r="AQ168" s="98">
        <v>180.63</v>
      </c>
      <c r="AR168" s="98">
        <v>180.11</v>
      </c>
      <c r="AS168" s="98">
        <v>179.59</v>
      </c>
      <c r="AT168" s="98">
        <v>179.06</v>
      </c>
      <c r="AU168" s="98">
        <v>178.54</v>
      </c>
      <c r="AV168" s="99">
        <v>178.02699999999999</v>
      </c>
    </row>
    <row r="169" spans="1:48" ht="15" thickBot="1">
      <c r="A169">
        <v>169</v>
      </c>
      <c r="B169" s="662"/>
      <c r="C169" s="660"/>
      <c r="D169" s="82" t="s">
        <v>136</v>
      </c>
      <c r="E169" s="97">
        <v>244</v>
      </c>
      <c r="F169" s="98">
        <v>233.59</v>
      </c>
      <c r="G169" s="98">
        <v>223.18</v>
      </c>
      <c r="H169" s="98">
        <v>212.77</v>
      </c>
      <c r="I169" s="98">
        <v>202.36</v>
      </c>
      <c r="J169" s="98">
        <v>191.95</v>
      </c>
      <c r="K169" s="98">
        <v>181.54</v>
      </c>
      <c r="L169" s="99">
        <v>171.14099999999999</v>
      </c>
      <c r="N169" s="662"/>
      <c r="O169" s="660"/>
      <c r="P169" s="82" t="s">
        <v>136</v>
      </c>
      <c r="Q169" s="97">
        <v>231.137</v>
      </c>
      <c r="R169" s="98">
        <v>220.7</v>
      </c>
      <c r="S169" s="98">
        <v>210.28</v>
      </c>
      <c r="T169" s="98">
        <v>199.85</v>
      </c>
      <c r="U169" s="98">
        <v>189.42</v>
      </c>
      <c r="V169" s="98">
        <v>179</v>
      </c>
      <c r="W169" s="98">
        <v>168.57</v>
      </c>
      <c r="X169" s="99">
        <v>158.14599999999999</v>
      </c>
      <c r="Z169" s="662"/>
      <c r="AA169" s="660"/>
      <c r="AB169" s="82" t="s">
        <v>136</v>
      </c>
      <c r="AC169" s="97">
        <v>198.71299999999999</v>
      </c>
      <c r="AD169" s="98">
        <v>192.09</v>
      </c>
      <c r="AE169" s="98">
        <v>185.48</v>
      </c>
      <c r="AF169" s="98">
        <v>178.87</v>
      </c>
      <c r="AG169" s="98">
        <v>172.25</v>
      </c>
      <c r="AH169" s="98">
        <v>165.64</v>
      </c>
      <c r="AI169" s="98">
        <v>159.02000000000001</v>
      </c>
      <c r="AJ169" s="99">
        <v>152.41399999999999</v>
      </c>
      <c r="AL169" s="662"/>
      <c r="AM169" s="660"/>
      <c r="AN169" s="82" t="s">
        <v>136</v>
      </c>
      <c r="AO169" s="97">
        <v>197.29300000000001</v>
      </c>
      <c r="AP169" s="98">
        <v>197.29</v>
      </c>
      <c r="AQ169" s="98">
        <v>197.29</v>
      </c>
      <c r="AR169" s="98">
        <v>197.29</v>
      </c>
      <c r="AS169" s="98">
        <v>197.29</v>
      </c>
      <c r="AT169" s="98">
        <v>197.29</v>
      </c>
      <c r="AU169" s="98">
        <v>197.29</v>
      </c>
      <c r="AV169" s="99">
        <v>197.29300000000001</v>
      </c>
    </row>
    <row r="170" spans="1:48">
      <c r="A170">
        <v>170</v>
      </c>
      <c r="B170" s="662"/>
      <c r="C170" s="657">
        <f>+C168+10</f>
        <v>140</v>
      </c>
      <c r="D170" s="86" t="str">
        <f>+D168</f>
        <v>48-X</v>
      </c>
      <c r="E170" s="100">
        <v>252.11799999999999</v>
      </c>
      <c r="F170" s="101">
        <v>241.87</v>
      </c>
      <c r="G170" s="101">
        <v>231.62</v>
      </c>
      <c r="H170" s="101">
        <v>221.38</v>
      </c>
      <c r="I170" s="101">
        <v>211.13</v>
      </c>
      <c r="J170" s="101">
        <v>200.89</v>
      </c>
      <c r="K170" s="101">
        <v>190.64</v>
      </c>
      <c r="L170" s="102">
        <v>180.4</v>
      </c>
      <c r="N170" s="662"/>
      <c r="O170" s="657">
        <f>+O168+10</f>
        <v>140</v>
      </c>
      <c r="P170" s="86" t="str">
        <f>+P168</f>
        <v>48-X</v>
      </c>
      <c r="Q170" s="100">
        <v>223.53800000000001</v>
      </c>
      <c r="R170" s="101">
        <v>215.5</v>
      </c>
      <c r="S170" s="101">
        <v>207.47</v>
      </c>
      <c r="T170" s="101">
        <v>199.43</v>
      </c>
      <c r="U170" s="101">
        <v>191.4</v>
      </c>
      <c r="V170" s="101">
        <v>183.36</v>
      </c>
      <c r="W170" s="101">
        <v>175.33</v>
      </c>
      <c r="X170" s="102">
        <v>167.30099999999999</v>
      </c>
      <c r="Z170" s="662"/>
      <c r="AA170" s="657">
        <f>+AA168+10</f>
        <v>140</v>
      </c>
      <c r="AB170" s="86" t="str">
        <f>+AB168</f>
        <v>48-X</v>
      </c>
      <c r="AC170" s="100">
        <v>170.07400000000001</v>
      </c>
      <c r="AD170" s="101">
        <v>166.07</v>
      </c>
      <c r="AE170" s="101">
        <v>162.08000000000001</v>
      </c>
      <c r="AF170" s="101">
        <v>158.08000000000001</v>
      </c>
      <c r="AG170" s="101">
        <v>154.09</v>
      </c>
      <c r="AH170" s="101">
        <v>150.09</v>
      </c>
      <c r="AI170" s="101">
        <v>146.1</v>
      </c>
      <c r="AJ170" s="102">
        <v>142.107</v>
      </c>
      <c r="AL170" s="662"/>
      <c r="AM170" s="657">
        <f>+AM168+10</f>
        <v>140</v>
      </c>
      <c r="AN170" s="86" t="str">
        <f>+AN168</f>
        <v>48-X</v>
      </c>
      <c r="AO170" s="100">
        <v>183.43199999999999</v>
      </c>
      <c r="AP170" s="101">
        <v>182.83</v>
      </c>
      <c r="AQ170" s="101">
        <v>182.23</v>
      </c>
      <c r="AR170" s="101">
        <v>181.64</v>
      </c>
      <c r="AS170" s="101">
        <v>181.04</v>
      </c>
      <c r="AT170" s="101">
        <v>180.44</v>
      </c>
      <c r="AU170" s="101">
        <v>179.85</v>
      </c>
      <c r="AV170" s="102">
        <v>179.25299999999999</v>
      </c>
    </row>
    <row r="171" spans="1:48" ht="15" thickBot="1">
      <c r="A171">
        <v>171</v>
      </c>
      <c r="B171" s="662"/>
      <c r="C171" s="658"/>
      <c r="D171" s="90" t="str">
        <f>+D169</f>
        <v>48-XL</v>
      </c>
      <c r="E171" s="100">
        <v>271.47800000000001</v>
      </c>
      <c r="F171" s="101">
        <v>260.44</v>
      </c>
      <c r="G171" s="101">
        <v>249.41</v>
      </c>
      <c r="H171" s="101">
        <v>238.38</v>
      </c>
      <c r="I171" s="101">
        <v>227.34</v>
      </c>
      <c r="J171" s="101">
        <v>216.31</v>
      </c>
      <c r="K171" s="101">
        <v>205.28</v>
      </c>
      <c r="L171" s="102">
        <v>194.251</v>
      </c>
      <c r="N171" s="662"/>
      <c r="O171" s="658"/>
      <c r="P171" s="90" t="str">
        <f>+P169</f>
        <v>48-XL</v>
      </c>
      <c r="Q171" s="100">
        <v>256.21800000000002</v>
      </c>
      <c r="R171" s="101">
        <v>245.49</v>
      </c>
      <c r="S171" s="101">
        <v>234.76</v>
      </c>
      <c r="T171" s="101">
        <v>224.04</v>
      </c>
      <c r="U171" s="101">
        <v>213.31</v>
      </c>
      <c r="V171" s="101">
        <v>202.58</v>
      </c>
      <c r="W171" s="101">
        <v>191.86</v>
      </c>
      <c r="X171" s="102">
        <v>181.13800000000001</v>
      </c>
      <c r="Z171" s="662"/>
      <c r="AA171" s="658"/>
      <c r="AB171" s="90" t="str">
        <f>+AB169</f>
        <v>48-XL</v>
      </c>
      <c r="AC171" s="100">
        <v>224.02199999999999</v>
      </c>
      <c r="AD171" s="101">
        <v>213.79</v>
      </c>
      <c r="AE171" s="101">
        <v>203.56</v>
      </c>
      <c r="AF171" s="101">
        <v>193.33</v>
      </c>
      <c r="AG171" s="101">
        <v>183.1</v>
      </c>
      <c r="AH171" s="101">
        <v>172.87</v>
      </c>
      <c r="AI171" s="101">
        <v>162.63999999999999</v>
      </c>
      <c r="AJ171" s="102">
        <v>152.41399999999999</v>
      </c>
      <c r="AL171" s="662"/>
      <c r="AM171" s="658"/>
      <c r="AN171" s="90" t="str">
        <f>+AN169</f>
        <v>48-XL</v>
      </c>
      <c r="AO171" s="100">
        <v>197.29300000000001</v>
      </c>
      <c r="AP171" s="101">
        <v>197.29</v>
      </c>
      <c r="AQ171" s="101">
        <v>197.29</v>
      </c>
      <c r="AR171" s="101">
        <v>197.29</v>
      </c>
      <c r="AS171" s="101">
        <v>197.29</v>
      </c>
      <c r="AT171" s="101">
        <v>197.29</v>
      </c>
      <c r="AU171" s="101">
        <v>197.29</v>
      </c>
      <c r="AV171" s="102">
        <v>197.29300000000001</v>
      </c>
    </row>
    <row r="172" spans="1:48">
      <c r="A172">
        <v>172</v>
      </c>
      <c r="B172" s="662"/>
      <c r="C172" s="659">
        <f>+C170+10</f>
        <v>150</v>
      </c>
      <c r="D172" s="78" t="s">
        <v>133</v>
      </c>
      <c r="E172" s="97">
        <v>278.95299999999997</v>
      </c>
      <c r="F172" s="98">
        <v>268.13</v>
      </c>
      <c r="G172" s="98">
        <v>257.31</v>
      </c>
      <c r="H172" s="98">
        <v>246.49</v>
      </c>
      <c r="I172" s="98">
        <v>235.67</v>
      </c>
      <c r="J172" s="98">
        <v>224.85</v>
      </c>
      <c r="K172" s="98">
        <v>214.03</v>
      </c>
      <c r="L172" s="99">
        <v>203.21799999999999</v>
      </c>
      <c r="N172" s="662"/>
      <c r="O172" s="659">
        <f>+O170+10</f>
        <v>150</v>
      </c>
      <c r="P172" s="78" t="s">
        <v>133</v>
      </c>
      <c r="Q172" s="97">
        <v>237.11799999999999</v>
      </c>
      <c r="R172" s="98">
        <v>230.08</v>
      </c>
      <c r="S172" s="98">
        <v>223.04</v>
      </c>
      <c r="T172" s="98">
        <v>216</v>
      </c>
      <c r="U172" s="98">
        <v>208.96</v>
      </c>
      <c r="V172" s="98">
        <v>201.92</v>
      </c>
      <c r="W172" s="98">
        <v>194.89</v>
      </c>
      <c r="X172" s="99">
        <v>187.85300000000001</v>
      </c>
      <c r="Z172" s="662"/>
      <c r="AA172" s="659">
        <f>+AA170+10</f>
        <v>150</v>
      </c>
      <c r="AB172" s="78" t="s">
        <v>133</v>
      </c>
      <c r="AC172" s="97">
        <v>188.24</v>
      </c>
      <c r="AD172" s="98">
        <v>181.8</v>
      </c>
      <c r="AE172" s="98">
        <v>175.37</v>
      </c>
      <c r="AF172" s="98">
        <v>168.94</v>
      </c>
      <c r="AG172" s="98">
        <v>162.5</v>
      </c>
      <c r="AH172" s="98">
        <v>156.07</v>
      </c>
      <c r="AI172" s="98">
        <v>149.63999999999999</v>
      </c>
      <c r="AJ172" s="99">
        <v>143.209</v>
      </c>
      <c r="AL172" s="662"/>
      <c r="AM172" s="659">
        <f>+AM170+10</f>
        <v>150</v>
      </c>
      <c r="AN172" s="78" t="s">
        <v>133</v>
      </c>
      <c r="AO172" s="83" t="s">
        <v>1122</v>
      </c>
      <c r="AP172" s="84" t="s">
        <v>1122</v>
      </c>
      <c r="AQ172" s="98">
        <v>183.98</v>
      </c>
      <c r="AR172" s="98">
        <v>183.25</v>
      </c>
      <c r="AS172" s="98">
        <v>182.52</v>
      </c>
      <c r="AT172" s="98">
        <v>181.79</v>
      </c>
      <c r="AU172" s="98">
        <v>181.06</v>
      </c>
      <c r="AV172" s="99">
        <v>180.33699999999999</v>
      </c>
    </row>
    <row r="173" spans="1:48" ht="15" thickBot="1">
      <c r="A173">
        <v>173</v>
      </c>
      <c r="B173" s="662"/>
      <c r="C173" s="660"/>
      <c r="D173" s="82" t="s">
        <v>136</v>
      </c>
      <c r="E173" s="97">
        <v>303.71199999999999</v>
      </c>
      <c r="F173" s="98">
        <v>291.29000000000002</v>
      </c>
      <c r="G173" s="98">
        <v>278.86</v>
      </c>
      <c r="H173" s="98">
        <v>266.44</v>
      </c>
      <c r="I173" s="98">
        <v>254.02</v>
      </c>
      <c r="J173" s="98">
        <v>241.6</v>
      </c>
      <c r="K173" s="98">
        <v>229.18</v>
      </c>
      <c r="L173" s="99">
        <v>216.761</v>
      </c>
      <c r="N173" s="662"/>
      <c r="O173" s="660"/>
      <c r="P173" s="82" t="s">
        <v>136</v>
      </c>
      <c r="Q173" s="97">
        <v>286.22000000000003</v>
      </c>
      <c r="R173" s="98">
        <v>274.31</v>
      </c>
      <c r="S173" s="98">
        <v>262.41000000000003</v>
      </c>
      <c r="T173" s="98">
        <v>250.51</v>
      </c>
      <c r="U173" s="98">
        <v>238.61</v>
      </c>
      <c r="V173" s="98">
        <v>226.71</v>
      </c>
      <c r="W173" s="98">
        <v>214.81</v>
      </c>
      <c r="X173" s="99">
        <v>202.91499999999999</v>
      </c>
      <c r="Z173" s="662"/>
      <c r="AA173" s="660"/>
      <c r="AB173" s="82" t="s">
        <v>136</v>
      </c>
      <c r="AC173" s="97">
        <v>237.76499999999999</v>
      </c>
      <c r="AD173" s="98">
        <v>228.04</v>
      </c>
      <c r="AE173" s="98">
        <v>218.32</v>
      </c>
      <c r="AF173" s="98">
        <v>208.59</v>
      </c>
      <c r="AG173" s="98">
        <v>198.87</v>
      </c>
      <c r="AH173" s="98">
        <v>189.15</v>
      </c>
      <c r="AI173" s="98">
        <v>179.43</v>
      </c>
      <c r="AJ173" s="99">
        <v>169.71100000000001</v>
      </c>
      <c r="AL173" s="662"/>
      <c r="AM173" s="660"/>
      <c r="AN173" s="82" t="s">
        <v>136</v>
      </c>
      <c r="AO173" s="97">
        <v>204.63900000000001</v>
      </c>
      <c r="AP173" s="98">
        <v>203.58</v>
      </c>
      <c r="AQ173" s="98">
        <v>202.54</v>
      </c>
      <c r="AR173" s="98">
        <v>201.49</v>
      </c>
      <c r="AS173" s="98">
        <v>200.44</v>
      </c>
      <c r="AT173" s="98">
        <v>199.39</v>
      </c>
      <c r="AU173" s="98">
        <v>198.34</v>
      </c>
      <c r="AV173" s="99">
        <v>197.29300000000001</v>
      </c>
    </row>
    <row r="174" spans="1:48">
      <c r="A174">
        <v>174</v>
      </c>
      <c r="B174" s="662"/>
      <c r="C174" s="657">
        <f>+C172+10</f>
        <v>160</v>
      </c>
      <c r="D174" s="86" t="str">
        <f>+D172</f>
        <v>48-X</v>
      </c>
      <c r="E174" s="100">
        <v>299.70999999999998</v>
      </c>
      <c r="F174" s="101">
        <v>288.97000000000003</v>
      </c>
      <c r="G174" s="101">
        <v>278.23</v>
      </c>
      <c r="H174" s="101">
        <v>267.49</v>
      </c>
      <c r="I174" s="101">
        <v>256.76</v>
      </c>
      <c r="J174" s="101">
        <v>246.02</v>
      </c>
      <c r="K174" s="101">
        <v>235.28</v>
      </c>
      <c r="L174" s="102">
        <v>224.55199999999999</v>
      </c>
      <c r="N174" s="662"/>
      <c r="O174" s="657">
        <f>+O172+10</f>
        <v>160</v>
      </c>
      <c r="P174" s="86" t="str">
        <f>+P172</f>
        <v>48-X</v>
      </c>
      <c r="Q174" s="100">
        <v>246.48400000000001</v>
      </c>
      <c r="R174" s="101">
        <v>240.13</v>
      </c>
      <c r="S174" s="101">
        <v>233.79</v>
      </c>
      <c r="T174" s="101">
        <v>227.44</v>
      </c>
      <c r="U174" s="101">
        <v>221.09</v>
      </c>
      <c r="V174" s="101">
        <v>214.74</v>
      </c>
      <c r="W174" s="101">
        <v>208.4</v>
      </c>
      <c r="X174" s="102">
        <v>202.05600000000001</v>
      </c>
      <c r="Z174" s="662"/>
      <c r="AA174" s="657">
        <f>+AA172+10</f>
        <v>160</v>
      </c>
      <c r="AB174" s="86" t="str">
        <f>+AB172</f>
        <v>48-X</v>
      </c>
      <c r="AC174" s="100">
        <v>197.99</v>
      </c>
      <c r="AD174" s="101">
        <v>191.68</v>
      </c>
      <c r="AE174" s="101">
        <v>185.38</v>
      </c>
      <c r="AF174" s="101">
        <v>179.08</v>
      </c>
      <c r="AG174" s="101">
        <v>172.78</v>
      </c>
      <c r="AH174" s="101">
        <v>166.48</v>
      </c>
      <c r="AI174" s="101">
        <v>160.16999999999999</v>
      </c>
      <c r="AJ174" s="102">
        <v>153.87799999999999</v>
      </c>
      <c r="AL174" s="662"/>
      <c r="AM174" s="657">
        <f>+AM172+10</f>
        <v>160</v>
      </c>
      <c r="AN174" s="86" t="str">
        <f>+AN172</f>
        <v>48-X</v>
      </c>
      <c r="AO174" s="87" t="s">
        <v>1122</v>
      </c>
      <c r="AP174" s="88" t="s">
        <v>1122</v>
      </c>
      <c r="AQ174" s="88" t="s">
        <v>1122</v>
      </c>
      <c r="AR174" s="88" t="s">
        <v>1122</v>
      </c>
      <c r="AS174" s="101">
        <v>184.02</v>
      </c>
      <c r="AT174" s="101">
        <v>183.24</v>
      </c>
      <c r="AU174" s="101">
        <v>182.45</v>
      </c>
      <c r="AV174" s="102">
        <v>181.67599999999999</v>
      </c>
    </row>
    <row r="175" spans="1:48" ht="15" thickBot="1">
      <c r="A175">
        <v>175</v>
      </c>
      <c r="B175" s="662"/>
      <c r="C175" s="658"/>
      <c r="D175" s="90" t="str">
        <f>+D173</f>
        <v>48-XL</v>
      </c>
      <c r="E175" s="100">
        <v>310.67599999999999</v>
      </c>
      <c r="F175" s="101">
        <v>300.87</v>
      </c>
      <c r="G175" s="101">
        <v>291.06</v>
      </c>
      <c r="H175" s="101">
        <v>281.25</v>
      </c>
      <c r="I175" s="101">
        <v>271.45</v>
      </c>
      <c r="J175" s="101">
        <v>261.64</v>
      </c>
      <c r="K175" s="101">
        <v>251.84</v>
      </c>
      <c r="L175" s="102">
        <v>242.03800000000001</v>
      </c>
      <c r="N175" s="662"/>
      <c r="O175" s="658"/>
      <c r="P175" s="90" t="str">
        <f>+P173</f>
        <v>48-XL</v>
      </c>
      <c r="Q175" s="100">
        <v>315.85700000000003</v>
      </c>
      <c r="R175" s="101">
        <v>303.02999999999997</v>
      </c>
      <c r="S175" s="101">
        <v>290.2</v>
      </c>
      <c r="T175" s="101">
        <v>277.38</v>
      </c>
      <c r="U175" s="101">
        <v>264.56</v>
      </c>
      <c r="V175" s="101">
        <v>251.73</v>
      </c>
      <c r="W175" s="101">
        <v>238.91</v>
      </c>
      <c r="X175" s="102">
        <v>226.09100000000001</v>
      </c>
      <c r="Z175" s="662"/>
      <c r="AA175" s="658"/>
      <c r="AB175" s="90" t="str">
        <f>+AB173</f>
        <v>48-XL</v>
      </c>
      <c r="AC175" s="100">
        <v>255.29499999999999</v>
      </c>
      <c r="AD175" s="101">
        <v>246.79</v>
      </c>
      <c r="AE175" s="101">
        <v>238.28</v>
      </c>
      <c r="AF175" s="101">
        <v>229.78</v>
      </c>
      <c r="AG175" s="101">
        <v>221.28</v>
      </c>
      <c r="AH175" s="101">
        <v>212.78</v>
      </c>
      <c r="AI175" s="101">
        <v>204.27</v>
      </c>
      <c r="AJ175" s="102">
        <v>195.77600000000001</v>
      </c>
      <c r="AL175" s="662"/>
      <c r="AM175" s="658"/>
      <c r="AN175" s="90" t="str">
        <f>+AN173</f>
        <v>48-XL</v>
      </c>
      <c r="AO175" s="100">
        <v>229.88800000000001</v>
      </c>
      <c r="AP175" s="101">
        <v>225.23</v>
      </c>
      <c r="AQ175" s="101">
        <v>220.57</v>
      </c>
      <c r="AR175" s="101">
        <v>215.91</v>
      </c>
      <c r="AS175" s="101">
        <v>211.26</v>
      </c>
      <c r="AT175" s="101">
        <v>206.6</v>
      </c>
      <c r="AU175" s="101">
        <v>201.94</v>
      </c>
      <c r="AV175" s="102">
        <v>197.29300000000001</v>
      </c>
    </row>
    <row r="176" spans="1:48">
      <c r="A176">
        <v>176</v>
      </c>
      <c r="B176" s="662"/>
      <c r="C176" s="659">
        <f>+C174+10</f>
        <v>170</v>
      </c>
      <c r="D176" s="78" t="s">
        <v>133</v>
      </c>
      <c r="E176" s="97">
        <v>311.7</v>
      </c>
      <c r="F176" s="98">
        <v>302.18</v>
      </c>
      <c r="G176" s="98">
        <v>292.67</v>
      </c>
      <c r="H176" s="98">
        <v>283.14999999999998</v>
      </c>
      <c r="I176" s="98">
        <v>273.64</v>
      </c>
      <c r="J176" s="98">
        <v>264.12</v>
      </c>
      <c r="K176" s="98">
        <v>254.61</v>
      </c>
      <c r="L176" s="99">
        <v>245.1</v>
      </c>
      <c r="N176" s="662"/>
      <c r="O176" s="659">
        <f>+O174+10</f>
        <v>170</v>
      </c>
      <c r="P176" s="78" t="s">
        <v>133</v>
      </c>
      <c r="Q176" s="97">
        <v>259.80500000000001</v>
      </c>
      <c r="R176" s="98">
        <v>253.79</v>
      </c>
      <c r="S176" s="98">
        <v>247.78</v>
      </c>
      <c r="T176" s="98">
        <v>241.77</v>
      </c>
      <c r="U176" s="98">
        <v>235.76</v>
      </c>
      <c r="V176" s="98">
        <v>229.75</v>
      </c>
      <c r="W176" s="98">
        <v>223.74</v>
      </c>
      <c r="X176" s="99">
        <v>217.739</v>
      </c>
      <c r="Z176" s="662"/>
      <c r="AA176" s="659">
        <f>+AA174+10</f>
        <v>170</v>
      </c>
      <c r="AB176" s="78" t="s">
        <v>133</v>
      </c>
      <c r="AC176" s="83" t="s">
        <v>1122</v>
      </c>
      <c r="AD176" s="84" t="s">
        <v>1122</v>
      </c>
      <c r="AE176" s="98">
        <v>198.5</v>
      </c>
      <c r="AF176" s="98">
        <v>192.46</v>
      </c>
      <c r="AG176" s="98">
        <v>186.42</v>
      </c>
      <c r="AH176" s="98">
        <v>180.37</v>
      </c>
      <c r="AI176" s="98">
        <v>174.33</v>
      </c>
      <c r="AJ176" s="99">
        <v>168.297</v>
      </c>
      <c r="AL176" s="662"/>
      <c r="AM176" s="659">
        <f>+AM174+10</f>
        <v>170</v>
      </c>
      <c r="AN176" s="78" t="s">
        <v>133</v>
      </c>
      <c r="AO176" s="83" t="s">
        <v>1122</v>
      </c>
      <c r="AP176" s="84" t="s">
        <v>1122</v>
      </c>
      <c r="AQ176" s="84" t="s">
        <v>1122</v>
      </c>
      <c r="AR176" s="84" t="s">
        <v>1122</v>
      </c>
      <c r="AS176" s="84" t="s">
        <v>1122</v>
      </c>
      <c r="AT176" s="84" t="s">
        <v>1122</v>
      </c>
      <c r="AU176" s="84" t="s">
        <v>1122</v>
      </c>
      <c r="AV176" s="99">
        <v>183.03800000000001</v>
      </c>
    </row>
    <row r="177" spans="1:48" ht="15" thickBot="1">
      <c r="A177">
        <v>177</v>
      </c>
      <c r="B177" s="662"/>
      <c r="C177" s="660"/>
      <c r="D177" s="82" t="s">
        <v>136</v>
      </c>
      <c r="E177" s="97">
        <v>310.18700000000001</v>
      </c>
      <c r="F177" s="98">
        <v>303.77</v>
      </c>
      <c r="G177" s="98">
        <v>297.35000000000002</v>
      </c>
      <c r="H177" s="98">
        <v>290.93</v>
      </c>
      <c r="I177" s="98">
        <v>284.51</v>
      </c>
      <c r="J177" s="98">
        <v>278.10000000000002</v>
      </c>
      <c r="K177" s="98">
        <v>271.68</v>
      </c>
      <c r="L177" s="99">
        <v>265.26799999999997</v>
      </c>
      <c r="N177" s="662"/>
      <c r="O177" s="660"/>
      <c r="P177" s="82" t="s">
        <v>136</v>
      </c>
      <c r="Q177" s="97">
        <v>316.08499999999998</v>
      </c>
      <c r="R177" s="98">
        <v>306.73</v>
      </c>
      <c r="S177" s="98">
        <v>297.39</v>
      </c>
      <c r="T177" s="98">
        <v>288.04000000000002</v>
      </c>
      <c r="U177" s="98">
        <v>278.7</v>
      </c>
      <c r="V177" s="98">
        <v>269.35000000000002</v>
      </c>
      <c r="W177" s="98">
        <v>260</v>
      </c>
      <c r="X177" s="99">
        <v>250.66200000000001</v>
      </c>
      <c r="Z177" s="662"/>
      <c r="AA177" s="660"/>
      <c r="AB177" s="82" t="s">
        <v>136</v>
      </c>
      <c r="AC177" s="97">
        <v>267.08800000000002</v>
      </c>
      <c r="AD177" s="98">
        <v>259.55</v>
      </c>
      <c r="AE177" s="98">
        <v>252.03</v>
      </c>
      <c r="AF177" s="98">
        <v>244.5</v>
      </c>
      <c r="AG177" s="98">
        <v>236.97</v>
      </c>
      <c r="AH177" s="98">
        <v>229.44</v>
      </c>
      <c r="AI177" s="98">
        <v>221.91</v>
      </c>
      <c r="AJ177" s="99">
        <v>214.39099999999999</v>
      </c>
      <c r="AL177" s="662"/>
      <c r="AM177" s="660"/>
      <c r="AN177" s="82" t="s">
        <v>136</v>
      </c>
      <c r="AO177" s="97">
        <v>244.10300000000001</v>
      </c>
      <c r="AP177" s="98">
        <v>237.41</v>
      </c>
      <c r="AQ177" s="98">
        <v>230.72</v>
      </c>
      <c r="AR177" s="98">
        <v>224.04</v>
      </c>
      <c r="AS177" s="98">
        <v>217.35</v>
      </c>
      <c r="AT177" s="98">
        <v>210.66</v>
      </c>
      <c r="AU177" s="98">
        <v>203.98</v>
      </c>
      <c r="AV177" s="99">
        <v>197.29300000000001</v>
      </c>
    </row>
    <row r="178" spans="1:48">
      <c r="A178">
        <v>178</v>
      </c>
      <c r="B178" s="662"/>
      <c r="C178" s="657">
        <f>+C176+10</f>
        <v>180</v>
      </c>
      <c r="D178" s="86" t="str">
        <f>+D176</f>
        <v>48-X</v>
      </c>
      <c r="E178" s="100">
        <v>312.40300000000002</v>
      </c>
      <c r="F178" s="101">
        <v>305.37</v>
      </c>
      <c r="G178" s="101">
        <v>298.33</v>
      </c>
      <c r="H178" s="101">
        <v>291.3</v>
      </c>
      <c r="I178" s="101">
        <v>284.27</v>
      </c>
      <c r="J178" s="101">
        <v>277.24</v>
      </c>
      <c r="K178" s="101">
        <v>270.20999999999998</v>
      </c>
      <c r="L178" s="102">
        <v>263.18200000000002</v>
      </c>
      <c r="N178" s="662"/>
      <c r="O178" s="657">
        <f>+O176+10</f>
        <v>180</v>
      </c>
      <c r="P178" s="86" t="str">
        <f>+P176</f>
        <v>48-X</v>
      </c>
      <c r="Q178" s="100">
        <v>276.68700000000001</v>
      </c>
      <c r="R178" s="101">
        <v>270.26</v>
      </c>
      <c r="S178" s="101">
        <v>263.83</v>
      </c>
      <c r="T178" s="101">
        <v>257.39999999999998</v>
      </c>
      <c r="U178" s="101">
        <v>250.98</v>
      </c>
      <c r="V178" s="101">
        <v>244.55</v>
      </c>
      <c r="W178" s="101">
        <v>238.12</v>
      </c>
      <c r="X178" s="102">
        <v>231.702</v>
      </c>
      <c r="Z178" s="662"/>
      <c r="AA178" s="657">
        <f>+AA176+10</f>
        <v>180</v>
      </c>
      <c r="AB178" s="86" t="str">
        <f>+AB176</f>
        <v>48-X</v>
      </c>
      <c r="AC178" s="87" t="s">
        <v>1122</v>
      </c>
      <c r="AD178" s="88" t="s">
        <v>1122</v>
      </c>
      <c r="AE178" s="88" t="s">
        <v>1122</v>
      </c>
      <c r="AF178" s="88" t="s">
        <v>1122</v>
      </c>
      <c r="AG178" s="101">
        <v>198.76</v>
      </c>
      <c r="AH178" s="101">
        <v>193.17</v>
      </c>
      <c r="AI178" s="101">
        <v>187.58</v>
      </c>
      <c r="AJ178" s="102">
        <v>181.99600000000001</v>
      </c>
      <c r="AL178" s="662"/>
      <c r="AM178" s="657">
        <f>+AM176+10</f>
        <v>180</v>
      </c>
      <c r="AN178" s="86" t="str">
        <f>+AN176</f>
        <v>48-X</v>
      </c>
      <c r="AO178" s="87" t="s">
        <v>1122</v>
      </c>
      <c r="AP178" s="88" t="s">
        <v>1122</v>
      </c>
      <c r="AQ178" s="88" t="s">
        <v>1122</v>
      </c>
      <c r="AR178" s="88" t="s">
        <v>1122</v>
      </c>
      <c r="AS178" s="88" t="s">
        <v>1122</v>
      </c>
      <c r="AT178" s="88" t="s">
        <v>1122</v>
      </c>
      <c r="AU178" s="88" t="s">
        <v>1122</v>
      </c>
      <c r="AV178" s="89" t="s">
        <v>1122</v>
      </c>
    </row>
    <row r="179" spans="1:48" ht="15" thickBot="1">
      <c r="A179">
        <v>179</v>
      </c>
      <c r="B179" s="662"/>
      <c r="C179" s="658"/>
      <c r="D179" s="90" t="str">
        <f>+D177</f>
        <v>48-XL</v>
      </c>
      <c r="E179" s="100">
        <v>310.96100000000001</v>
      </c>
      <c r="F179" s="101">
        <v>307.64999999999998</v>
      </c>
      <c r="G179" s="101">
        <v>304.33</v>
      </c>
      <c r="H179" s="101">
        <v>301.02</v>
      </c>
      <c r="I179" s="101">
        <v>297.70999999999998</v>
      </c>
      <c r="J179" s="101">
        <v>294.39999999999998</v>
      </c>
      <c r="K179" s="101">
        <v>291.08999999999997</v>
      </c>
      <c r="L179" s="102">
        <v>287.78399999999999</v>
      </c>
      <c r="N179" s="662"/>
      <c r="O179" s="658"/>
      <c r="P179" s="90" t="str">
        <f>+P177</f>
        <v>48-XL</v>
      </c>
      <c r="Q179" s="100">
        <v>317.62200000000001</v>
      </c>
      <c r="R179" s="101">
        <v>311.3</v>
      </c>
      <c r="S179" s="101">
        <v>304.98</v>
      </c>
      <c r="T179" s="101">
        <v>298.66000000000003</v>
      </c>
      <c r="U179" s="101">
        <v>292.33</v>
      </c>
      <c r="V179" s="101">
        <v>286.01</v>
      </c>
      <c r="W179" s="101">
        <v>279.69</v>
      </c>
      <c r="X179" s="102">
        <v>273.37799999999999</v>
      </c>
      <c r="Z179" s="662"/>
      <c r="AA179" s="658"/>
      <c r="AB179" s="90" t="str">
        <f>+AB177</f>
        <v>48-XL</v>
      </c>
      <c r="AC179" s="100">
        <v>281.75400000000002</v>
      </c>
      <c r="AD179" s="101">
        <v>274.08999999999997</v>
      </c>
      <c r="AE179" s="101">
        <v>266.43</v>
      </c>
      <c r="AF179" s="101">
        <v>258.77</v>
      </c>
      <c r="AG179" s="101">
        <v>251.11</v>
      </c>
      <c r="AH179" s="101">
        <v>243.45</v>
      </c>
      <c r="AI179" s="101">
        <v>235.79</v>
      </c>
      <c r="AJ179" s="102">
        <v>228.131</v>
      </c>
      <c r="AL179" s="662"/>
      <c r="AM179" s="658"/>
      <c r="AN179" s="90" t="str">
        <f>+AN177</f>
        <v>48-XL</v>
      </c>
      <c r="AO179" s="100">
        <v>259.14800000000002</v>
      </c>
      <c r="AP179" s="101">
        <v>250.31</v>
      </c>
      <c r="AQ179" s="101">
        <v>241.47</v>
      </c>
      <c r="AR179" s="101">
        <v>232.63</v>
      </c>
      <c r="AS179" s="101">
        <v>223.8</v>
      </c>
      <c r="AT179" s="101">
        <v>214.96</v>
      </c>
      <c r="AU179" s="101">
        <v>206.12</v>
      </c>
      <c r="AV179" s="102">
        <v>197.29300000000001</v>
      </c>
    </row>
    <row r="180" spans="1:48">
      <c r="A180">
        <v>180</v>
      </c>
      <c r="B180" s="662"/>
      <c r="C180" s="659">
        <f>+C178+10</f>
        <v>190</v>
      </c>
      <c r="D180" s="78" t="s">
        <v>133</v>
      </c>
      <c r="E180" s="97">
        <v>313.48500000000001</v>
      </c>
      <c r="F180" s="98">
        <v>309.8</v>
      </c>
      <c r="G180" s="98">
        <v>306.12</v>
      </c>
      <c r="H180" s="98">
        <v>302.43</v>
      </c>
      <c r="I180" s="98">
        <v>298.75</v>
      </c>
      <c r="J180" s="98">
        <v>295.07</v>
      </c>
      <c r="K180" s="98">
        <v>291.39</v>
      </c>
      <c r="L180" s="99">
        <v>287.709</v>
      </c>
      <c r="N180" s="662"/>
      <c r="O180" s="659">
        <f>+O178+10</f>
        <v>190</v>
      </c>
      <c r="P180" s="78" t="s">
        <v>133</v>
      </c>
      <c r="Q180" s="97">
        <v>284.06299999999999</v>
      </c>
      <c r="R180" s="98">
        <v>278.29000000000002</v>
      </c>
      <c r="S180" s="98">
        <v>272.52</v>
      </c>
      <c r="T180" s="98">
        <v>266.75</v>
      </c>
      <c r="U180" s="98">
        <v>260.98</v>
      </c>
      <c r="V180" s="98">
        <v>255.21</v>
      </c>
      <c r="W180" s="98">
        <v>249.44</v>
      </c>
      <c r="X180" s="99">
        <v>243.67599999999999</v>
      </c>
      <c r="Z180" s="662"/>
      <c r="AA180" s="659">
        <f>+AA178+10</f>
        <v>190</v>
      </c>
      <c r="AB180" s="78" t="s">
        <v>133</v>
      </c>
      <c r="AC180" s="83" t="s">
        <v>1122</v>
      </c>
      <c r="AD180" s="84" t="s">
        <v>1122</v>
      </c>
      <c r="AE180" s="84" t="s">
        <v>1122</v>
      </c>
      <c r="AF180" s="84" t="s">
        <v>1122</v>
      </c>
      <c r="AG180" s="84" t="s">
        <v>1122</v>
      </c>
      <c r="AH180" s="84" t="s">
        <v>1122</v>
      </c>
      <c r="AI180" s="98">
        <v>198.37</v>
      </c>
      <c r="AJ180" s="99">
        <v>192.65100000000001</v>
      </c>
      <c r="AL180" s="662"/>
      <c r="AM180" s="659">
        <f>+AM178+10</f>
        <v>190</v>
      </c>
      <c r="AN180" s="78" t="s">
        <v>133</v>
      </c>
      <c r="AO180" s="83" t="s">
        <v>1122</v>
      </c>
      <c r="AP180" s="84" t="s">
        <v>1122</v>
      </c>
      <c r="AQ180" s="84" t="s">
        <v>1122</v>
      </c>
      <c r="AR180" s="84" t="s">
        <v>1122</v>
      </c>
      <c r="AS180" s="84" t="s">
        <v>1122</v>
      </c>
      <c r="AT180" s="84" t="s">
        <v>1122</v>
      </c>
      <c r="AU180" s="84" t="s">
        <v>1122</v>
      </c>
      <c r="AV180" s="85" t="s">
        <v>1122</v>
      </c>
    </row>
    <row r="181" spans="1:48" ht="15" thickBot="1">
      <c r="A181">
        <v>181</v>
      </c>
      <c r="B181" s="662"/>
      <c r="C181" s="660"/>
      <c r="D181" s="82" t="s">
        <v>136</v>
      </c>
      <c r="E181" s="97">
        <v>312.09800000000001</v>
      </c>
      <c r="F181" s="98">
        <v>311.68</v>
      </c>
      <c r="G181" s="98">
        <v>311.26</v>
      </c>
      <c r="H181" s="98">
        <v>310.85000000000002</v>
      </c>
      <c r="I181" s="98">
        <v>310.43</v>
      </c>
      <c r="J181" s="98">
        <v>310.02</v>
      </c>
      <c r="K181" s="98">
        <v>309.60000000000002</v>
      </c>
      <c r="L181" s="99">
        <v>309.19499999999999</v>
      </c>
      <c r="N181" s="662"/>
      <c r="O181" s="660"/>
      <c r="P181" s="82" t="s">
        <v>136</v>
      </c>
      <c r="Q181" s="97">
        <v>308.35899999999998</v>
      </c>
      <c r="R181" s="98">
        <v>306.5</v>
      </c>
      <c r="S181" s="98">
        <v>304.64999999999998</v>
      </c>
      <c r="T181" s="98">
        <v>302.8</v>
      </c>
      <c r="U181" s="98">
        <v>300.95</v>
      </c>
      <c r="V181" s="98">
        <v>299.10000000000002</v>
      </c>
      <c r="W181" s="98">
        <v>297.25</v>
      </c>
      <c r="X181" s="99">
        <v>295.399</v>
      </c>
      <c r="Z181" s="662"/>
      <c r="AA181" s="660"/>
      <c r="AB181" s="82" t="s">
        <v>136</v>
      </c>
      <c r="AC181" s="97">
        <v>293.69200000000001</v>
      </c>
      <c r="AD181" s="98">
        <v>286.68</v>
      </c>
      <c r="AE181" s="98">
        <v>279.67</v>
      </c>
      <c r="AF181" s="98">
        <v>272.66000000000003</v>
      </c>
      <c r="AG181" s="98">
        <v>265.64999999999998</v>
      </c>
      <c r="AH181" s="98">
        <v>258.64</v>
      </c>
      <c r="AI181" s="98">
        <v>251.63</v>
      </c>
      <c r="AJ181" s="99">
        <v>244.625</v>
      </c>
      <c r="AL181" s="662"/>
      <c r="AM181" s="660"/>
      <c r="AN181" s="82" t="s">
        <v>136</v>
      </c>
      <c r="AO181" s="83" t="s">
        <v>1122</v>
      </c>
      <c r="AP181" s="84" t="s">
        <v>1122</v>
      </c>
      <c r="AQ181" s="98">
        <v>255.41</v>
      </c>
      <c r="AR181" s="98">
        <v>247.23</v>
      </c>
      <c r="AS181" s="98">
        <v>239.04</v>
      </c>
      <c r="AT181" s="98">
        <v>230.85</v>
      </c>
      <c r="AU181" s="98">
        <v>222.66</v>
      </c>
      <c r="AV181" s="99">
        <v>214.48099999999999</v>
      </c>
    </row>
    <row r="182" spans="1:48">
      <c r="A182">
        <v>182</v>
      </c>
      <c r="B182" s="662"/>
      <c r="C182" s="657">
        <f>+C180+10</f>
        <v>200</v>
      </c>
      <c r="D182" s="86" t="str">
        <f>+D180</f>
        <v>48-X</v>
      </c>
      <c r="E182" s="100">
        <v>316.02699999999999</v>
      </c>
      <c r="F182" s="101">
        <v>314.48</v>
      </c>
      <c r="G182" s="101">
        <v>312.94</v>
      </c>
      <c r="H182" s="101">
        <v>311.39999999999998</v>
      </c>
      <c r="I182" s="101">
        <v>309.86</v>
      </c>
      <c r="J182" s="101">
        <v>308.32</v>
      </c>
      <c r="K182" s="101">
        <v>306.77999999999997</v>
      </c>
      <c r="L182" s="102">
        <v>305.24400000000003</v>
      </c>
      <c r="N182" s="662"/>
      <c r="O182" s="657">
        <f>+O180+10</f>
        <v>200</v>
      </c>
      <c r="P182" s="86" t="str">
        <f>+P180</f>
        <v>48-X</v>
      </c>
      <c r="Q182" s="87" t="s">
        <v>1122</v>
      </c>
      <c r="R182" s="88" t="s">
        <v>1122</v>
      </c>
      <c r="S182" s="101">
        <v>280.76</v>
      </c>
      <c r="T182" s="101">
        <v>275.35000000000002</v>
      </c>
      <c r="U182" s="101">
        <v>269.93</v>
      </c>
      <c r="V182" s="101">
        <v>264.52</v>
      </c>
      <c r="W182" s="101">
        <v>259.11</v>
      </c>
      <c r="X182" s="102">
        <v>253.703</v>
      </c>
      <c r="Z182" s="662"/>
      <c r="AA182" s="657">
        <f>+AA180+10</f>
        <v>200</v>
      </c>
      <c r="AB182" s="86" t="str">
        <f>+AB180</f>
        <v>48-X</v>
      </c>
      <c r="AC182" s="87" t="s">
        <v>1122</v>
      </c>
      <c r="AD182" s="88" t="s">
        <v>1122</v>
      </c>
      <c r="AE182" s="88" t="s">
        <v>1122</v>
      </c>
      <c r="AF182" s="88" t="s">
        <v>1122</v>
      </c>
      <c r="AG182" s="88" t="s">
        <v>1122</v>
      </c>
      <c r="AH182" s="88" t="s">
        <v>1122</v>
      </c>
      <c r="AI182" s="88" t="s">
        <v>1122</v>
      </c>
      <c r="AJ182" s="102">
        <v>201.65899999999999</v>
      </c>
      <c r="AL182" s="662"/>
      <c r="AM182" s="657">
        <f>+AM180+10</f>
        <v>200</v>
      </c>
      <c r="AN182" s="86" t="str">
        <f>+AN180</f>
        <v>48-X</v>
      </c>
      <c r="AO182" s="87" t="s">
        <v>1122</v>
      </c>
      <c r="AP182" s="88" t="s">
        <v>1122</v>
      </c>
      <c r="AQ182" s="88" t="s">
        <v>1122</v>
      </c>
      <c r="AR182" s="88" t="s">
        <v>1122</v>
      </c>
      <c r="AS182" s="88" t="s">
        <v>1122</v>
      </c>
      <c r="AT182" s="88" t="s">
        <v>1122</v>
      </c>
      <c r="AU182" s="88" t="s">
        <v>1122</v>
      </c>
      <c r="AV182" s="89" t="s">
        <v>1122</v>
      </c>
    </row>
    <row r="183" spans="1:48" ht="15" thickBot="1">
      <c r="A183">
        <v>183</v>
      </c>
      <c r="B183" s="663"/>
      <c r="C183" s="658"/>
      <c r="D183" s="90" t="str">
        <f>+D181</f>
        <v>48-XL</v>
      </c>
      <c r="E183" s="105">
        <v>314.68700000000001</v>
      </c>
      <c r="F183" s="103">
        <v>314.93</v>
      </c>
      <c r="G183" s="103">
        <v>315.18</v>
      </c>
      <c r="H183" s="103">
        <v>315.43</v>
      </c>
      <c r="I183" s="103">
        <v>315.68</v>
      </c>
      <c r="J183" s="103">
        <v>315.93</v>
      </c>
      <c r="K183" s="103">
        <v>316.18</v>
      </c>
      <c r="L183" s="104">
        <v>316.435</v>
      </c>
      <c r="N183" s="663"/>
      <c r="O183" s="658"/>
      <c r="P183" s="90" t="str">
        <f>+P181</f>
        <v>48-XL</v>
      </c>
      <c r="Q183" s="105">
        <v>314.68700000000001</v>
      </c>
      <c r="R183" s="103">
        <v>314.20999999999998</v>
      </c>
      <c r="S183" s="103">
        <v>313.74</v>
      </c>
      <c r="T183" s="103">
        <v>313.26</v>
      </c>
      <c r="U183" s="103">
        <v>312.79000000000002</v>
      </c>
      <c r="V183" s="103">
        <v>312.32</v>
      </c>
      <c r="W183" s="103">
        <v>311.85000000000002</v>
      </c>
      <c r="X183" s="104">
        <v>311.37799999999999</v>
      </c>
      <c r="Z183" s="663"/>
      <c r="AA183" s="658"/>
      <c r="AB183" s="90" t="str">
        <f>+AB181</f>
        <v>48-XL</v>
      </c>
      <c r="AC183" s="91" t="s">
        <v>1122</v>
      </c>
      <c r="AD183" s="103">
        <v>300.01</v>
      </c>
      <c r="AE183" s="103">
        <v>293.35000000000002</v>
      </c>
      <c r="AF183" s="103">
        <v>286.68</v>
      </c>
      <c r="AG183" s="103">
        <v>280.02</v>
      </c>
      <c r="AH183" s="103">
        <v>273.36</v>
      </c>
      <c r="AI183" s="103">
        <v>266.69</v>
      </c>
      <c r="AJ183" s="104">
        <v>260.036</v>
      </c>
      <c r="AL183" s="663"/>
      <c r="AM183" s="658"/>
      <c r="AN183" s="90" t="str">
        <f>+AN181</f>
        <v>48-XL</v>
      </c>
      <c r="AO183" s="91" t="s">
        <v>1122</v>
      </c>
      <c r="AP183" s="92" t="s">
        <v>1122</v>
      </c>
      <c r="AQ183" s="92" t="s">
        <v>1122</v>
      </c>
      <c r="AR183" s="103">
        <v>260.5</v>
      </c>
      <c r="AS183" s="103">
        <v>253.25</v>
      </c>
      <c r="AT183" s="103">
        <v>246</v>
      </c>
      <c r="AU183" s="103">
        <v>238.75</v>
      </c>
      <c r="AV183" s="104">
        <v>231.506</v>
      </c>
    </row>
    <row r="184" spans="1:48">
      <c r="A184">
        <v>184</v>
      </c>
    </row>
    <row r="185" spans="1:48">
      <c r="A185">
        <v>185</v>
      </c>
    </row>
    <row r="186" spans="1:48">
      <c r="A186">
        <v>186</v>
      </c>
    </row>
    <row r="187" spans="1:48">
      <c r="A187">
        <v>187</v>
      </c>
    </row>
    <row r="188" spans="1:48">
      <c r="A188">
        <v>188</v>
      </c>
    </row>
    <row r="189" spans="1:48">
      <c r="A189">
        <v>189</v>
      </c>
    </row>
    <row r="190" spans="1:48">
      <c r="A190">
        <v>190</v>
      </c>
    </row>
    <row r="191" spans="1:48" ht="15" thickBot="1">
      <c r="A191">
        <v>191</v>
      </c>
    </row>
    <row r="192" spans="1:48" ht="18.600000000000001" thickBot="1">
      <c r="A192">
        <v>192</v>
      </c>
      <c r="B192" s="649" t="str">
        <f>+B130</f>
        <v>Zona sísmica A</v>
      </c>
      <c r="C192" s="650"/>
      <c r="D192" s="651"/>
      <c r="E192" s="649" t="s">
        <v>1124</v>
      </c>
      <c r="F192" s="650"/>
      <c r="G192" s="650"/>
      <c r="H192" s="650"/>
      <c r="I192" s="650"/>
      <c r="J192" s="650"/>
      <c r="K192" s="650"/>
      <c r="L192" s="651"/>
      <c r="N192" s="649" t="str">
        <f>+N130</f>
        <v>Zona sísmica B</v>
      </c>
      <c r="O192" s="650"/>
      <c r="P192" s="651"/>
      <c r="Q192" s="649" t="s">
        <v>1124</v>
      </c>
      <c r="R192" s="650"/>
      <c r="S192" s="650"/>
      <c r="T192" s="650"/>
      <c r="U192" s="650"/>
      <c r="V192" s="650"/>
      <c r="W192" s="650"/>
      <c r="X192" s="651"/>
      <c r="Z192" s="649" t="str">
        <f>+Z130</f>
        <v>Zona sísmica C</v>
      </c>
      <c r="AA192" s="650"/>
      <c r="AB192" s="651"/>
      <c r="AC192" s="649" t="s">
        <v>1124</v>
      </c>
      <c r="AD192" s="650"/>
      <c r="AE192" s="650"/>
      <c r="AF192" s="650"/>
      <c r="AG192" s="650"/>
      <c r="AH192" s="650"/>
      <c r="AI192" s="650"/>
      <c r="AJ192" s="651"/>
      <c r="AL192" s="649" t="str">
        <f>+AL130</f>
        <v>Zona sísmica D</v>
      </c>
      <c r="AM192" s="650"/>
      <c r="AN192" s="651"/>
      <c r="AO192" s="649" t="s">
        <v>1124</v>
      </c>
      <c r="AP192" s="650"/>
      <c r="AQ192" s="650"/>
      <c r="AR192" s="650"/>
      <c r="AS192" s="650"/>
      <c r="AT192" s="650"/>
      <c r="AU192" s="650"/>
      <c r="AV192" s="651"/>
    </row>
    <row r="193" spans="1:48" ht="22.2" customHeight="1">
      <c r="A193">
        <v>193</v>
      </c>
      <c r="B193" s="652" t="str">
        <f>+B131</f>
        <v>Categoría de terreno 3</v>
      </c>
      <c r="C193" s="652" t="s">
        <v>1118</v>
      </c>
      <c r="D193" s="652" t="s">
        <v>1119</v>
      </c>
      <c r="E193" s="654" t="s">
        <v>1120</v>
      </c>
      <c r="F193" s="655"/>
      <c r="G193" s="655"/>
      <c r="H193" s="655"/>
      <c r="I193" s="655"/>
      <c r="J193" s="655"/>
      <c r="K193" s="655"/>
      <c r="L193" s="656"/>
      <c r="N193" s="652" t="str">
        <f>+N131</f>
        <v>Categoría de terreno 3</v>
      </c>
      <c r="O193" s="652" t="s">
        <v>1118</v>
      </c>
      <c r="P193" s="652" t="s">
        <v>1119</v>
      </c>
      <c r="Q193" s="654" t="s">
        <v>1120</v>
      </c>
      <c r="R193" s="655"/>
      <c r="S193" s="655"/>
      <c r="T193" s="655"/>
      <c r="U193" s="655"/>
      <c r="V193" s="655"/>
      <c r="W193" s="655"/>
      <c r="X193" s="656"/>
      <c r="Z193" s="652" t="str">
        <f>+Z131</f>
        <v>Categoría de terreno 3</v>
      </c>
      <c r="AA193" s="652" t="s">
        <v>1118</v>
      </c>
      <c r="AB193" s="652" t="s">
        <v>1119</v>
      </c>
      <c r="AC193" s="654" t="s">
        <v>1120</v>
      </c>
      <c r="AD193" s="655"/>
      <c r="AE193" s="655"/>
      <c r="AF193" s="655"/>
      <c r="AG193" s="655"/>
      <c r="AH193" s="655"/>
      <c r="AI193" s="655"/>
      <c r="AJ193" s="656"/>
      <c r="AL193" s="652" t="str">
        <f>+AL131</f>
        <v>Categoría de terreno 3</v>
      </c>
      <c r="AM193" s="652" t="s">
        <v>1118</v>
      </c>
      <c r="AN193" s="652" t="s">
        <v>1119</v>
      </c>
      <c r="AO193" s="654" t="s">
        <v>1120</v>
      </c>
      <c r="AP193" s="655"/>
      <c r="AQ193" s="655"/>
      <c r="AR193" s="655"/>
      <c r="AS193" s="655"/>
      <c r="AT193" s="655"/>
      <c r="AU193" s="655"/>
      <c r="AV193" s="656"/>
    </row>
    <row r="194" spans="1:48" ht="22.2" customHeight="1" thickBot="1">
      <c r="A194">
        <v>194</v>
      </c>
      <c r="B194" s="653"/>
      <c r="C194" s="653"/>
      <c r="D194" s="653"/>
      <c r="E194" s="75">
        <v>0</v>
      </c>
      <c r="F194" s="76">
        <v>500</v>
      </c>
      <c r="G194" s="76">
        <v>1000</v>
      </c>
      <c r="H194" s="76">
        <v>1500</v>
      </c>
      <c r="I194" s="76">
        <v>2000</v>
      </c>
      <c r="J194" s="76">
        <v>2500</v>
      </c>
      <c r="K194" s="76">
        <v>3000</v>
      </c>
      <c r="L194" s="77">
        <v>3500</v>
      </c>
      <c r="N194" s="653"/>
      <c r="O194" s="653"/>
      <c r="P194" s="653"/>
      <c r="Q194" s="75">
        <v>0</v>
      </c>
      <c r="R194" s="76">
        <v>500</v>
      </c>
      <c r="S194" s="76">
        <v>1000</v>
      </c>
      <c r="T194" s="76">
        <v>1500</v>
      </c>
      <c r="U194" s="76">
        <v>2000</v>
      </c>
      <c r="V194" s="76">
        <v>2500</v>
      </c>
      <c r="W194" s="76">
        <v>3000</v>
      </c>
      <c r="X194" s="77">
        <v>3500</v>
      </c>
      <c r="Z194" s="653"/>
      <c r="AA194" s="653"/>
      <c r="AB194" s="653"/>
      <c r="AC194" s="75">
        <v>0</v>
      </c>
      <c r="AD194" s="76">
        <v>500</v>
      </c>
      <c r="AE194" s="76">
        <v>1000</v>
      </c>
      <c r="AF194" s="76">
        <v>1500</v>
      </c>
      <c r="AG194" s="76">
        <v>2000</v>
      </c>
      <c r="AH194" s="76">
        <v>2500</v>
      </c>
      <c r="AI194" s="76">
        <v>3000</v>
      </c>
      <c r="AJ194" s="77">
        <v>3500</v>
      </c>
      <c r="AL194" s="653"/>
      <c r="AM194" s="653"/>
      <c r="AN194" s="653"/>
      <c r="AO194" s="75">
        <v>0</v>
      </c>
      <c r="AP194" s="76">
        <v>500</v>
      </c>
      <c r="AQ194" s="76">
        <v>1000</v>
      </c>
      <c r="AR194" s="76">
        <v>1500</v>
      </c>
      <c r="AS194" s="76">
        <v>2000</v>
      </c>
      <c r="AT194" s="76">
        <v>2500</v>
      </c>
      <c r="AU194" s="76">
        <v>3000</v>
      </c>
      <c r="AV194" s="77">
        <v>3500</v>
      </c>
    </row>
    <row r="195" spans="1:48">
      <c r="A195">
        <v>195</v>
      </c>
      <c r="B195" s="661" t="str">
        <f>+B133</f>
        <v>Rango de inclinación de &gt;15° a 25°</v>
      </c>
      <c r="C195" s="659">
        <v>100</v>
      </c>
      <c r="D195" s="78" t="s">
        <v>133</v>
      </c>
      <c r="E195" s="94">
        <v>153.94800000000001</v>
      </c>
      <c r="F195" s="95">
        <v>149.36000000000001</v>
      </c>
      <c r="G195" s="95">
        <v>144.79</v>
      </c>
      <c r="H195" s="95">
        <v>140.21</v>
      </c>
      <c r="I195" s="95">
        <v>135.63</v>
      </c>
      <c r="J195" s="95">
        <v>131.05000000000001</v>
      </c>
      <c r="K195" s="95">
        <v>126.47</v>
      </c>
      <c r="L195" s="96">
        <v>121.901</v>
      </c>
      <c r="N195" s="661" t="str">
        <f>+N133</f>
        <v>Rango de inclinación de &gt;15° a 25°</v>
      </c>
      <c r="O195" s="659">
        <v>100</v>
      </c>
      <c r="P195" s="78" t="s">
        <v>133</v>
      </c>
      <c r="Q195" s="94">
        <v>141.86699999999999</v>
      </c>
      <c r="R195" s="95">
        <v>138.11000000000001</v>
      </c>
      <c r="S195" s="95">
        <v>134.35</v>
      </c>
      <c r="T195" s="95">
        <v>130.6</v>
      </c>
      <c r="U195" s="95">
        <v>126.84</v>
      </c>
      <c r="V195" s="95">
        <v>123.09</v>
      </c>
      <c r="W195" s="95">
        <v>119.33</v>
      </c>
      <c r="X195" s="96">
        <v>115.584</v>
      </c>
      <c r="Z195" s="661" t="str">
        <f>+Z133</f>
        <v>Rango de inclinación de &gt;15° a 25°</v>
      </c>
      <c r="AA195" s="659">
        <v>100</v>
      </c>
      <c r="AB195" s="78" t="s">
        <v>133</v>
      </c>
      <c r="AC195" s="94">
        <v>167.50899999999999</v>
      </c>
      <c r="AD195" s="95">
        <v>167.6</v>
      </c>
      <c r="AE195" s="95">
        <v>167.7</v>
      </c>
      <c r="AF195" s="95">
        <v>167.8</v>
      </c>
      <c r="AG195" s="95">
        <v>167.9</v>
      </c>
      <c r="AH195" s="95">
        <v>168</v>
      </c>
      <c r="AI195" s="95">
        <v>168.1</v>
      </c>
      <c r="AJ195" s="96">
        <v>168.202</v>
      </c>
      <c r="AL195" s="661" t="str">
        <f>+AL133</f>
        <v>Rango de inclinación de &gt;15° a 25°</v>
      </c>
      <c r="AM195" s="659">
        <v>100</v>
      </c>
      <c r="AN195" s="78" t="s">
        <v>133</v>
      </c>
      <c r="AO195" s="94">
        <v>201.756</v>
      </c>
      <c r="AP195" s="95">
        <v>201.73</v>
      </c>
      <c r="AQ195" s="95">
        <v>201.71</v>
      </c>
      <c r="AR195" s="95">
        <v>201.68</v>
      </c>
      <c r="AS195" s="95">
        <v>201.66</v>
      </c>
      <c r="AT195" s="95">
        <v>201.64</v>
      </c>
      <c r="AU195" s="95">
        <v>201.61</v>
      </c>
      <c r="AV195" s="96">
        <v>201.59700000000001</v>
      </c>
    </row>
    <row r="196" spans="1:48" ht="15" thickBot="1">
      <c r="A196">
        <v>196</v>
      </c>
      <c r="B196" s="662"/>
      <c r="C196" s="660"/>
      <c r="D196" s="82" t="s">
        <v>136</v>
      </c>
      <c r="E196" s="97">
        <v>168.61099999999999</v>
      </c>
      <c r="F196" s="98">
        <v>163.13999999999999</v>
      </c>
      <c r="G196" s="98">
        <v>157.68</v>
      </c>
      <c r="H196" s="98">
        <v>152.21</v>
      </c>
      <c r="I196" s="98">
        <v>146.75</v>
      </c>
      <c r="J196" s="98">
        <v>141.29</v>
      </c>
      <c r="K196" s="98">
        <v>135.82</v>
      </c>
      <c r="L196" s="99">
        <v>130.363</v>
      </c>
      <c r="N196" s="662"/>
      <c r="O196" s="660"/>
      <c r="P196" s="82" t="s">
        <v>136</v>
      </c>
      <c r="Q196" s="97">
        <v>155.61799999999999</v>
      </c>
      <c r="R196" s="98">
        <v>151.44</v>
      </c>
      <c r="S196" s="98">
        <v>147.27000000000001</v>
      </c>
      <c r="T196" s="98">
        <v>143.1</v>
      </c>
      <c r="U196" s="98">
        <v>138.93</v>
      </c>
      <c r="V196" s="98">
        <v>134.76</v>
      </c>
      <c r="W196" s="98">
        <v>130.59</v>
      </c>
      <c r="X196" s="99">
        <v>126.428</v>
      </c>
      <c r="Z196" s="662"/>
      <c r="AA196" s="660"/>
      <c r="AB196" s="82" t="s">
        <v>136</v>
      </c>
      <c r="AC196" s="97">
        <v>183.304</v>
      </c>
      <c r="AD196" s="98">
        <v>183.3</v>
      </c>
      <c r="AE196" s="98">
        <v>183.3</v>
      </c>
      <c r="AF196" s="98">
        <v>183.3</v>
      </c>
      <c r="AG196" s="98">
        <v>183.3</v>
      </c>
      <c r="AH196" s="98">
        <v>183.3</v>
      </c>
      <c r="AI196" s="98">
        <v>183.3</v>
      </c>
      <c r="AJ196" s="99">
        <v>183.304</v>
      </c>
      <c r="AL196" s="662"/>
      <c r="AM196" s="660"/>
      <c r="AN196" s="82" t="s">
        <v>136</v>
      </c>
      <c r="AO196" s="97">
        <v>223.041</v>
      </c>
      <c r="AP196" s="98">
        <v>223.04</v>
      </c>
      <c r="AQ196" s="98">
        <v>223.04</v>
      </c>
      <c r="AR196" s="98">
        <v>223.04</v>
      </c>
      <c r="AS196" s="98">
        <v>223.04</v>
      </c>
      <c r="AT196" s="98">
        <v>223.04</v>
      </c>
      <c r="AU196" s="98">
        <v>223.04</v>
      </c>
      <c r="AV196" s="99">
        <v>223.041</v>
      </c>
    </row>
    <row r="197" spans="1:48">
      <c r="A197">
        <v>197</v>
      </c>
      <c r="B197" s="662"/>
      <c r="C197" s="657">
        <f>+C195+15</f>
        <v>115</v>
      </c>
      <c r="D197" s="86" t="str">
        <f>+D195</f>
        <v>48-X</v>
      </c>
      <c r="E197" s="100">
        <v>181.06100000000001</v>
      </c>
      <c r="F197" s="101">
        <v>175.53</v>
      </c>
      <c r="G197" s="101">
        <v>170.01</v>
      </c>
      <c r="H197" s="101">
        <v>164.49</v>
      </c>
      <c r="I197" s="101">
        <v>158.97</v>
      </c>
      <c r="J197" s="101">
        <v>153.44</v>
      </c>
      <c r="K197" s="101">
        <v>147.91999999999999</v>
      </c>
      <c r="L197" s="102">
        <v>142.40199999999999</v>
      </c>
      <c r="N197" s="662"/>
      <c r="O197" s="657">
        <f>+O195+15</f>
        <v>115</v>
      </c>
      <c r="P197" s="86" t="str">
        <f>+P195</f>
        <v>48-X</v>
      </c>
      <c r="Q197" s="100">
        <v>166.96899999999999</v>
      </c>
      <c r="R197" s="101">
        <v>161.82</v>
      </c>
      <c r="S197" s="101">
        <v>156.66999999999999</v>
      </c>
      <c r="T197" s="101">
        <v>151.52000000000001</v>
      </c>
      <c r="U197" s="101">
        <v>146.37</v>
      </c>
      <c r="V197" s="101">
        <v>141.22</v>
      </c>
      <c r="W197" s="101">
        <v>136.07</v>
      </c>
      <c r="X197" s="102">
        <v>130.92699999999999</v>
      </c>
      <c r="Z197" s="662"/>
      <c r="AA197" s="657">
        <f>+AA195+15</f>
        <v>115</v>
      </c>
      <c r="AB197" s="86" t="str">
        <f>+AB195</f>
        <v>48-X</v>
      </c>
      <c r="AC197" s="100">
        <v>167.233</v>
      </c>
      <c r="AD197" s="101">
        <v>167.29</v>
      </c>
      <c r="AE197" s="101">
        <v>167.36</v>
      </c>
      <c r="AF197" s="101">
        <v>167.42</v>
      </c>
      <c r="AG197" s="101">
        <v>167.49</v>
      </c>
      <c r="AH197" s="101">
        <v>167.56</v>
      </c>
      <c r="AI197" s="101">
        <v>167.62</v>
      </c>
      <c r="AJ197" s="102">
        <v>167.691</v>
      </c>
      <c r="AL197" s="662"/>
      <c r="AM197" s="657">
        <f>+AM195+15</f>
        <v>115</v>
      </c>
      <c r="AN197" s="86" t="str">
        <f>+AN195</f>
        <v>48-X</v>
      </c>
      <c r="AO197" s="100">
        <v>202.26</v>
      </c>
      <c r="AP197" s="101">
        <v>202.17</v>
      </c>
      <c r="AQ197" s="101">
        <v>202.09</v>
      </c>
      <c r="AR197" s="101">
        <v>202.01</v>
      </c>
      <c r="AS197" s="101">
        <v>201.92</v>
      </c>
      <c r="AT197" s="101">
        <v>201.84</v>
      </c>
      <c r="AU197" s="101">
        <v>201.76</v>
      </c>
      <c r="AV197" s="102">
        <v>201.67699999999999</v>
      </c>
    </row>
    <row r="198" spans="1:48" ht="15" thickBot="1">
      <c r="A198">
        <v>198</v>
      </c>
      <c r="B198" s="662"/>
      <c r="C198" s="658"/>
      <c r="D198" s="90" t="str">
        <f>+D196</f>
        <v>48-XL</v>
      </c>
      <c r="E198" s="100">
        <v>196.755</v>
      </c>
      <c r="F198" s="101">
        <v>190.53</v>
      </c>
      <c r="G198" s="101">
        <v>184.31</v>
      </c>
      <c r="H198" s="101">
        <v>178.1</v>
      </c>
      <c r="I198" s="101">
        <v>171.88</v>
      </c>
      <c r="J198" s="101">
        <v>165.66</v>
      </c>
      <c r="K198" s="101">
        <v>159.44</v>
      </c>
      <c r="L198" s="102">
        <v>153.23099999999999</v>
      </c>
      <c r="N198" s="662"/>
      <c r="O198" s="658"/>
      <c r="P198" s="90" t="str">
        <f>+P196</f>
        <v>48-XL</v>
      </c>
      <c r="Q198" s="100">
        <v>185.059</v>
      </c>
      <c r="R198" s="101">
        <v>178.97</v>
      </c>
      <c r="S198" s="101">
        <v>172.89</v>
      </c>
      <c r="T198" s="101">
        <v>166.81</v>
      </c>
      <c r="U198" s="101">
        <v>160.72999999999999</v>
      </c>
      <c r="V198" s="101">
        <v>154.65</v>
      </c>
      <c r="W198" s="101">
        <v>148.57</v>
      </c>
      <c r="X198" s="102">
        <v>142.49600000000001</v>
      </c>
      <c r="Z198" s="662"/>
      <c r="AA198" s="658"/>
      <c r="AB198" s="90" t="str">
        <f>+AB196</f>
        <v>48-XL</v>
      </c>
      <c r="AC198" s="100">
        <v>183.304</v>
      </c>
      <c r="AD198" s="101">
        <v>183.3</v>
      </c>
      <c r="AE198" s="101">
        <v>183.3</v>
      </c>
      <c r="AF198" s="101">
        <v>183.3</v>
      </c>
      <c r="AG198" s="101">
        <v>183.3</v>
      </c>
      <c r="AH198" s="101">
        <v>183.3</v>
      </c>
      <c r="AI198" s="101">
        <v>183.3</v>
      </c>
      <c r="AJ198" s="102">
        <v>183.304</v>
      </c>
      <c r="AL198" s="662"/>
      <c r="AM198" s="658"/>
      <c r="AN198" s="90" t="str">
        <f>+AN196</f>
        <v>48-XL</v>
      </c>
      <c r="AO198" s="100">
        <v>223.041</v>
      </c>
      <c r="AP198" s="101">
        <v>223.04</v>
      </c>
      <c r="AQ198" s="101">
        <v>223.04</v>
      </c>
      <c r="AR198" s="101">
        <v>223.04</v>
      </c>
      <c r="AS198" s="101">
        <v>223.04</v>
      </c>
      <c r="AT198" s="101">
        <v>223.04</v>
      </c>
      <c r="AU198" s="101">
        <v>223.04</v>
      </c>
      <c r="AV198" s="102">
        <v>223.041</v>
      </c>
    </row>
    <row r="199" spans="1:48">
      <c r="A199">
        <v>199</v>
      </c>
      <c r="B199" s="662"/>
      <c r="C199" s="659">
        <f>+C197+15</f>
        <v>130</v>
      </c>
      <c r="D199" s="78" t="s">
        <v>133</v>
      </c>
      <c r="E199" s="97">
        <v>206.03200000000001</v>
      </c>
      <c r="F199" s="98">
        <v>199.94</v>
      </c>
      <c r="G199" s="98">
        <v>193.85</v>
      </c>
      <c r="H199" s="98">
        <v>187.76</v>
      </c>
      <c r="I199" s="98">
        <v>181.67</v>
      </c>
      <c r="J199" s="98">
        <v>175.58</v>
      </c>
      <c r="K199" s="98">
        <v>169.49</v>
      </c>
      <c r="L199" s="99">
        <v>163.4</v>
      </c>
      <c r="N199" s="662"/>
      <c r="O199" s="659">
        <f>+O197+15</f>
        <v>130</v>
      </c>
      <c r="P199" s="78" t="s">
        <v>133</v>
      </c>
      <c r="Q199" s="97">
        <v>190.06200000000001</v>
      </c>
      <c r="R199" s="98">
        <v>184.38</v>
      </c>
      <c r="S199" s="98">
        <v>178.7</v>
      </c>
      <c r="T199" s="98">
        <v>173.02</v>
      </c>
      <c r="U199" s="98">
        <v>167.35</v>
      </c>
      <c r="V199" s="98">
        <v>161.66999999999999</v>
      </c>
      <c r="W199" s="98">
        <v>155.99</v>
      </c>
      <c r="X199" s="99">
        <v>150.32</v>
      </c>
      <c r="Z199" s="662"/>
      <c r="AA199" s="659">
        <f>+AA197+15</f>
        <v>130</v>
      </c>
      <c r="AB199" s="78" t="s">
        <v>133</v>
      </c>
      <c r="AC199" s="97">
        <v>167.32900000000001</v>
      </c>
      <c r="AD199" s="98">
        <v>167.33</v>
      </c>
      <c r="AE199" s="98">
        <v>167.33</v>
      </c>
      <c r="AF199" s="98">
        <v>167.33</v>
      </c>
      <c r="AG199" s="98">
        <v>167.34</v>
      </c>
      <c r="AH199" s="98">
        <v>167.34</v>
      </c>
      <c r="AI199" s="98">
        <v>167.34</v>
      </c>
      <c r="AJ199" s="99">
        <v>167.35</v>
      </c>
      <c r="AL199" s="662"/>
      <c r="AM199" s="659">
        <f>+AM197+15</f>
        <v>130</v>
      </c>
      <c r="AN199" s="78" t="s">
        <v>133</v>
      </c>
      <c r="AO199" s="97">
        <v>202.989</v>
      </c>
      <c r="AP199" s="98">
        <v>202.83</v>
      </c>
      <c r="AQ199" s="98">
        <v>202.68</v>
      </c>
      <c r="AR199" s="98">
        <v>202.53</v>
      </c>
      <c r="AS199" s="98">
        <v>202.37</v>
      </c>
      <c r="AT199" s="98">
        <v>202.22</v>
      </c>
      <c r="AU199" s="98">
        <v>202.07</v>
      </c>
      <c r="AV199" s="99">
        <v>201.922</v>
      </c>
    </row>
    <row r="200" spans="1:48" ht="15" thickBot="1">
      <c r="A200">
        <v>200</v>
      </c>
      <c r="B200" s="662"/>
      <c r="C200" s="660"/>
      <c r="D200" s="82" t="s">
        <v>136</v>
      </c>
      <c r="E200" s="97">
        <v>226.494</v>
      </c>
      <c r="F200" s="98">
        <v>219.57</v>
      </c>
      <c r="G200" s="98">
        <v>212.65</v>
      </c>
      <c r="H200" s="98">
        <v>205.74</v>
      </c>
      <c r="I200" s="98">
        <v>198.82</v>
      </c>
      <c r="J200" s="98">
        <v>191.9</v>
      </c>
      <c r="K200" s="98">
        <v>184.98</v>
      </c>
      <c r="L200" s="99">
        <v>178.071</v>
      </c>
      <c r="N200" s="662"/>
      <c r="O200" s="660"/>
      <c r="P200" s="82" t="s">
        <v>136</v>
      </c>
      <c r="Q200" s="97">
        <v>214.887</v>
      </c>
      <c r="R200" s="98">
        <v>207.76</v>
      </c>
      <c r="S200" s="98">
        <v>200.64</v>
      </c>
      <c r="T200" s="98">
        <v>193.52</v>
      </c>
      <c r="U200" s="98">
        <v>186.4</v>
      </c>
      <c r="V200" s="98">
        <v>179.28</v>
      </c>
      <c r="W200" s="98">
        <v>172.16</v>
      </c>
      <c r="X200" s="99">
        <v>165.04300000000001</v>
      </c>
      <c r="Z200" s="662"/>
      <c r="AA200" s="660"/>
      <c r="AB200" s="82" t="s">
        <v>136</v>
      </c>
      <c r="AC200" s="97">
        <v>185.643</v>
      </c>
      <c r="AD200" s="98">
        <v>185.3</v>
      </c>
      <c r="AE200" s="98">
        <v>184.97</v>
      </c>
      <c r="AF200" s="98">
        <v>184.64</v>
      </c>
      <c r="AG200" s="98">
        <v>184.3</v>
      </c>
      <c r="AH200" s="98">
        <v>183.97</v>
      </c>
      <c r="AI200" s="98">
        <v>183.63</v>
      </c>
      <c r="AJ200" s="99">
        <v>183.304</v>
      </c>
      <c r="AL200" s="662"/>
      <c r="AM200" s="660"/>
      <c r="AN200" s="82" t="s">
        <v>136</v>
      </c>
      <c r="AO200" s="97">
        <v>223.041</v>
      </c>
      <c r="AP200" s="98">
        <v>223.04</v>
      </c>
      <c r="AQ200" s="98">
        <v>223.04</v>
      </c>
      <c r="AR200" s="98">
        <v>223.04</v>
      </c>
      <c r="AS200" s="98">
        <v>223.04</v>
      </c>
      <c r="AT200" s="98">
        <v>223.04</v>
      </c>
      <c r="AU200" s="98">
        <v>223.04</v>
      </c>
      <c r="AV200" s="99">
        <v>223.041</v>
      </c>
    </row>
    <row r="201" spans="1:48">
      <c r="A201">
        <v>201</v>
      </c>
      <c r="B201" s="662"/>
      <c r="C201" s="657">
        <f>+C199+10</f>
        <v>140</v>
      </c>
      <c r="D201" s="86" t="str">
        <f>+D199</f>
        <v>48-X</v>
      </c>
      <c r="E201" s="100">
        <v>224.85599999999999</v>
      </c>
      <c r="F201" s="101">
        <v>218</v>
      </c>
      <c r="G201" s="101">
        <v>211.14</v>
      </c>
      <c r="H201" s="101">
        <v>204.29</v>
      </c>
      <c r="I201" s="101">
        <v>197.43</v>
      </c>
      <c r="J201" s="101">
        <v>190.58</v>
      </c>
      <c r="K201" s="101">
        <v>183.72</v>
      </c>
      <c r="L201" s="102">
        <v>176.87100000000001</v>
      </c>
      <c r="N201" s="662"/>
      <c r="O201" s="657">
        <f>+O199+10</f>
        <v>140</v>
      </c>
      <c r="P201" s="86" t="str">
        <f>+P199</f>
        <v>48-X</v>
      </c>
      <c r="Q201" s="100">
        <v>199.90600000000001</v>
      </c>
      <c r="R201" s="101">
        <v>194.83</v>
      </c>
      <c r="S201" s="101">
        <v>189.75</v>
      </c>
      <c r="T201" s="101">
        <v>184.67</v>
      </c>
      <c r="U201" s="101">
        <v>179.6</v>
      </c>
      <c r="V201" s="101">
        <v>174.52</v>
      </c>
      <c r="W201" s="101">
        <v>169.45</v>
      </c>
      <c r="X201" s="102">
        <v>164.374</v>
      </c>
      <c r="Z201" s="662"/>
      <c r="AA201" s="657">
        <f>+AA199+10</f>
        <v>140</v>
      </c>
      <c r="AB201" s="86" t="str">
        <f>+AB199</f>
        <v>48-X</v>
      </c>
      <c r="AC201" s="100">
        <v>167.607</v>
      </c>
      <c r="AD201" s="101">
        <v>167.55</v>
      </c>
      <c r="AE201" s="101">
        <v>167.5</v>
      </c>
      <c r="AF201" s="101">
        <v>167.44</v>
      </c>
      <c r="AG201" s="101">
        <v>167.39</v>
      </c>
      <c r="AH201" s="101">
        <v>167.33</v>
      </c>
      <c r="AI201" s="101">
        <v>167.28</v>
      </c>
      <c r="AJ201" s="102">
        <v>167.233</v>
      </c>
      <c r="AL201" s="662"/>
      <c r="AM201" s="657">
        <f>+AM199+10</f>
        <v>140</v>
      </c>
      <c r="AN201" s="86" t="str">
        <f>+AN199</f>
        <v>48-X</v>
      </c>
      <c r="AO201" s="100">
        <v>203.66</v>
      </c>
      <c r="AP201" s="101">
        <v>203.45</v>
      </c>
      <c r="AQ201" s="101">
        <v>203.25</v>
      </c>
      <c r="AR201" s="101">
        <v>203.04</v>
      </c>
      <c r="AS201" s="101">
        <v>202.84</v>
      </c>
      <c r="AT201" s="101">
        <v>202.64</v>
      </c>
      <c r="AU201" s="101">
        <v>202.43</v>
      </c>
      <c r="AV201" s="102">
        <v>202.23599999999999</v>
      </c>
    </row>
    <row r="202" spans="1:48" ht="15" thickBot="1">
      <c r="A202">
        <v>202</v>
      </c>
      <c r="B202" s="662"/>
      <c r="C202" s="658"/>
      <c r="D202" s="90" t="str">
        <f>+D200</f>
        <v>48-XL</v>
      </c>
      <c r="E202" s="100">
        <v>244.679</v>
      </c>
      <c r="F202" s="101">
        <v>237.34</v>
      </c>
      <c r="G202" s="101">
        <v>230</v>
      </c>
      <c r="H202" s="101">
        <v>222.66</v>
      </c>
      <c r="I202" s="101">
        <v>215.33</v>
      </c>
      <c r="J202" s="101">
        <v>207.99</v>
      </c>
      <c r="K202" s="101">
        <v>200.65</v>
      </c>
      <c r="L202" s="102">
        <v>193.322</v>
      </c>
      <c r="N202" s="662"/>
      <c r="O202" s="658"/>
      <c r="P202" s="90" t="str">
        <f>+P200</f>
        <v>48-XL</v>
      </c>
      <c r="Q202" s="100">
        <v>231.28700000000001</v>
      </c>
      <c r="R202" s="101">
        <v>224.06</v>
      </c>
      <c r="S202" s="101">
        <v>216.83</v>
      </c>
      <c r="T202" s="101">
        <v>209.61</v>
      </c>
      <c r="U202" s="101">
        <v>202.38</v>
      </c>
      <c r="V202" s="101">
        <v>195.16</v>
      </c>
      <c r="W202" s="101">
        <v>187.93</v>
      </c>
      <c r="X202" s="102">
        <v>180.71299999999999</v>
      </c>
      <c r="Z202" s="662"/>
      <c r="AA202" s="658"/>
      <c r="AB202" s="90" t="str">
        <f>+AB200</f>
        <v>48-XL</v>
      </c>
      <c r="AC202" s="100">
        <v>203.02</v>
      </c>
      <c r="AD202" s="101">
        <v>200.2</v>
      </c>
      <c r="AE202" s="101">
        <v>197.38</v>
      </c>
      <c r="AF202" s="101">
        <v>194.57</v>
      </c>
      <c r="AG202" s="101">
        <v>191.75</v>
      </c>
      <c r="AH202" s="101">
        <v>188.93</v>
      </c>
      <c r="AI202" s="101">
        <v>186.12</v>
      </c>
      <c r="AJ202" s="102">
        <v>183.304</v>
      </c>
      <c r="AL202" s="662"/>
      <c r="AM202" s="658"/>
      <c r="AN202" s="90" t="str">
        <f>+AN200</f>
        <v>48-XL</v>
      </c>
      <c r="AO202" s="100">
        <v>223.041</v>
      </c>
      <c r="AP202" s="101">
        <v>223.04</v>
      </c>
      <c r="AQ202" s="101">
        <v>223.04</v>
      </c>
      <c r="AR202" s="101">
        <v>223.04</v>
      </c>
      <c r="AS202" s="101">
        <v>223.04</v>
      </c>
      <c r="AT202" s="101">
        <v>223.04</v>
      </c>
      <c r="AU202" s="101">
        <v>223.04</v>
      </c>
      <c r="AV202" s="102">
        <v>223.041</v>
      </c>
    </row>
    <row r="203" spans="1:48">
      <c r="A203">
        <v>203</v>
      </c>
      <c r="B203" s="662"/>
      <c r="C203" s="659">
        <f>+C201+10</f>
        <v>150</v>
      </c>
      <c r="D203" s="78" t="s">
        <v>133</v>
      </c>
      <c r="E203" s="97">
        <v>243.077</v>
      </c>
      <c r="F203" s="98">
        <v>235.85</v>
      </c>
      <c r="G203" s="98">
        <v>228.63</v>
      </c>
      <c r="H203" s="98">
        <v>221.4</v>
      </c>
      <c r="I203" s="98">
        <v>214.18</v>
      </c>
      <c r="J203" s="98">
        <v>206.96</v>
      </c>
      <c r="K203" s="98">
        <v>199.73</v>
      </c>
      <c r="L203" s="99">
        <v>192.51499999999999</v>
      </c>
      <c r="N203" s="662"/>
      <c r="O203" s="659">
        <f>+O201+10</f>
        <v>150</v>
      </c>
      <c r="P203" s="78" t="s">
        <v>133</v>
      </c>
      <c r="Q203" s="97">
        <v>207.33500000000001</v>
      </c>
      <c r="R203" s="98">
        <v>203.19</v>
      </c>
      <c r="S203" s="98">
        <v>199.04</v>
      </c>
      <c r="T203" s="98">
        <v>194.9</v>
      </c>
      <c r="U203" s="98">
        <v>190.75</v>
      </c>
      <c r="V203" s="98">
        <v>186.61</v>
      </c>
      <c r="W203" s="98">
        <v>182.46</v>
      </c>
      <c r="X203" s="99">
        <v>178.32499999999999</v>
      </c>
      <c r="Z203" s="662"/>
      <c r="AA203" s="659">
        <f>+AA201+10</f>
        <v>150</v>
      </c>
      <c r="AB203" s="78" t="s">
        <v>133</v>
      </c>
      <c r="AC203" s="97">
        <v>167.84100000000001</v>
      </c>
      <c r="AD203" s="98">
        <v>167.75</v>
      </c>
      <c r="AE203" s="98">
        <v>167.67</v>
      </c>
      <c r="AF203" s="98">
        <v>167.58</v>
      </c>
      <c r="AG203" s="98">
        <v>167.5</v>
      </c>
      <c r="AH203" s="98">
        <v>167.41</v>
      </c>
      <c r="AI203" s="98">
        <v>167.33</v>
      </c>
      <c r="AJ203" s="99">
        <v>167.251</v>
      </c>
      <c r="AL203" s="662"/>
      <c r="AM203" s="659">
        <f>+AM201+10</f>
        <v>150</v>
      </c>
      <c r="AN203" s="78" t="s">
        <v>133</v>
      </c>
      <c r="AO203" s="83" t="s">
        <v>1122</v>
      </c>
      <c r="AP203" s="84" t="s">
        <v>1122</v>
      </c>
      <c r="AQ203" s="98">
        <v>203.97</v>
      </c>
      <c r="AR203" s="98">
        <v>203.68</v>
      </c>
      <c r="AS203" s="98">
        <v>203.39</v>
      </c>
      <c r="AT203" s="98">
        <v>203.09</v>
      </c>
      <c r="AU203" s="98">
        <v>202.8</v>
      </c>
      <c r="AV203" s="99">
        <v>202.51499999999999</v>
      </c>
    </row>
    <row r="204" spans="1:48" ht="15" thickBot="1">
      <c r="A204">
        <v>204</v>
      </c>
      <c r="B204" s="662"/>
      <c r="C204" s="660"/>
      <c r="D204" s="82" t="s">
        <v>136</v>
      </c>
      <c r="E204" s="97">
        <v>267.08100000000002</v>
      </c>
      <c r="F204" s="98">
        <v>258.66000000000003</v>
      </c>
      <c r="G204" s="98">
        <v>250.24</v>
      </c>
      <c r="H204" s="98">
        <v>241.83</v>
      </c>
      <c r="I204" s="98">
        <v>233.41</v>
      </c>
      <c r="J204" s="98">
        <v>224.99</v>
      </c>
      <c r="K204" s="98">
        <v>216.57</v>
      </c>
      <c r="L204" s="99">
        <v>208.16200000000001</v>
      </c>
      <c r="N204" s="662"/>
      <c r="O204" s="660"/>
      <c r="P204" s="82" t="s">
        <v>136</v>
      </c>
      <c r="Q204" s="97">
        <v>252.06100000000001</v>
      </c>
      <c r="R204" s="98">
        <v>243.94</v>
      </c>
      <c r="S204" s="98">
        <v>235.83</v>
      </c>
      <c r="T204" s="98">
        <v>227.72</v>
      </c>
      <c r="U204" s="98">
        <v>219.61</v>
      </c>
      <c r="V204" s="98">
        <v>211.5</v>
      </c>
      <c r="W204" s="98">
        <v>203.38</v>
      </c>
      <c r="X204" s="99">
        <v>195.27699999999999</v>
      </c>
      <c r="Z204" s="662"/>
      <c r="AA204" s="660"/>
      <c r="AB204" s="82" t="s">
        <v>136</v>
      </c>
      <c r="AC204" s="97">
        <v>210.465</v>
      </c>
      <c r="AD204" s="98">
        <v>206.58</v>
      </c>
      <c r="AE204" s="98">
        <v>202.7</v>
      </c>
      <c r="AF204" s="98">
        <v>198.82</v>
      </c>
      <c r="AG204" s="98">
        <v>194.94</v>
      </c>
      <c r="AH204" s="98">
        <v>191.06</v>
      </c>
      <c r="AI204" s="98">
        <v>187.18</v>
      </c>
      <c r="AJ204" s="99">
        <v>183.304</v>
      </c>
      <c r="AL204" s="662"/>
      <c r="AM204" s="660"/>
      <c r="AN204" s="82" t="s">
        <v>136</v>
      </c>
      <c r="AO204" s="97">
        <v>223.041</v>
      </c>
      <c r="AP204" s="98">
        <v>223.04</v>
      </c>
      <c r="AQ204" s="98">
        <v>223.04</v>
      </c>
      <c r="AR204" s="98">
        <v>223.04</v>
      </c>
      <c r="AS204" s="98">
        <v>223.04</v>
      </c>
      <c r="AT204" s="98">
        <v>223.04</v>
      </c>
      <c r="AU204" s="98">
        <v>223.04</v>
      </c>
      <c r="AV204" s="99">
        <v>223.041</v>
      </c>
    </row>
    <row r="205" spans="1:48">
      <c r="A205">
        <v>205</v>
      </c>
      <c r="B205" s="662"/>
      <c r="C205" s="657">
        <f>+C203+10</f>
        <v>160</v>
      </c>
      <c r="D205" s="86" t="str">
        <f>+D203</f>
        <v>48-X</v>
      </c>
      <c r="E205" s="100">
        <v>256.36500000000001</v>
      </c>
      <c r="F205" s="101">
        <v>249.26</v>
      </c>
      <c r="G205" s="101">
        <v>242.16</v>
      </c>
      <c r="H205" s="101">
        <v>235.06</v>
      </c>
      <c r="I205" s="101">
        <v>227.96</v>
      </c>
      <c r="J205" s="101">
        <v>220.86</v>
      </c>
      <c r="K205" s="101">
        <v>213.76</v>
      </c>
      <c r="L205" s="102">
        <v>206.661</v>
      </c>
      <c r="N205" s="662"/>
      <c r="O205" s="657">
        <f>+O203+10</f>
        <v>160</v>
      </c>
      <c r="P205" s="86" t="str">
        <f>+P203</f>
        <v>48-X</v>
      </c>
      <c r="Q205" s="100">
        <v>211.69</v>
      </c>
      <c r="R205" s="101">
        <v>208.08</v>
      </c>
      <c r="S205" s="101">
        <v>204.47</v>
      </c>
      <c r="T205" s="101">
        <v>200.86</v>
      </c>
      <c r="U205" s="101">
        <v>197.26</v>
      </c>
      <c r="V205" s="101">
        <v>193.65</v>
      </c>
      <c r="W205" s="101">
        <v>190.04</v>
      </c>
      <c r="X205" s="102">
        <v>186.43899999999999</v>
      </c>
      <c r="Z205" s="662"/>
      <c r="AA205" s="657">
        <f>+AA203+10</f>
        <v>160</v>
      </c>
      <c r="AB205" s="86" t="str">
        <f>+AB203</f>
        <v>48-X</v>
      </c>
      <c r="AC205" s="100">
        <v>170.989</v>
      </c>
      <c r="AD205" s="101">
        <v>170.46</v>
      </c>
      <c r="AE205" s="101">
        <v>169.93</v>
      </c>
      <c r="AF205" s="101">
        <v>169.41</v>
      </c>
      <c r="AG205" s="101">
        <v>168.88</v>
      </c>
      <c r="AH205" s="101">
        <v>168.36</v>
      </c>
      <c r="AI205" s="101">
        <v>167.83</v>
      </c>
      <c r="AJ205" s="102">
        <v>167.309</v>
      </c>
      <c r="AL205" s="662"/>
      <c r="AM205" s="657">
        <f>+AM203+10</f>
        <v>160</v>
      </c>
      <c r="AN205" s="86" t="str">
        <f>+AN203</f>
        <v>48-X</v>
      </c>
      <c r="AO205" s="87" t="s">
        <v>1122</v>
      </c>
      <c r="AP205" s="88" t="s">
        <v>1122</v>
      </c>
      <c r="AQ205" s="88" t="s">
        <v>1122</v>
      </c>
      <c r="AR205" s="88" t="s">
        <v>1122</v>
      </c>
      <c r="AS205" s="101">
        <v>204</v>
      </c>
      <c r="AT205" s="101">
        <v>203.66</v>
      </c>
      <c r="AU205" s="101">
        <v>203.32</v>
      </c>
      <c r="AV205" s="102">
        <v>202.989</v>
      </c>
    </row>
    <row r="206" spans="1:48" ht="15" thickBot="1">
      <c r="A206">
        <v>206</v>
      </c>
      <c r="B206" s="662"/>
      <c r="C206" s="658"/>
      <c r="D206" s="90" t="str">
        <f>+D204</f>
        <v>48-XL</v>
      </c>
      <c r="E206" s="100">
        <v>268.26299999999998</v>
      </c>
      <c r="F206" s="101">
        <v>262.14</v>
      </c>
      <c r="G206" s="101">
        <v>256.02</v>
      </c>
      <c r="H206" s="101">
        <v>249.9</v>
      </c>
      <c r="I206" s="101">
        <v>243.78</v>
      </c>
      <c r="J206" s="101">
        <v>237.67</v>
      </c>
      <c r="K206" s="101">
        <v>231.55</v>
      </c>
      <c r="L206" s="102">
        <v>225.43299999999999</v>
      </c>
      <c r="N206" s="662"/>
      <c r="O206" s="658"/>
      <c r="P206" s="90" t="str">
        <f>+P204</f>
        <v>48-XL</v>
      </c>
      <c r="Q206" s="100">
        <v>272.62599999999998</v>
      </c>
      <c r="R206" s="101">
        <v>263.82</v>
      </c>
      <c r="S206" s="101">
        <v>255.01</v>
      </c>
      <c r="T206" s="101">
        <v>246.21</v>
      </c>
      <c r="U206" s="101">
        <v>237.41</v>
      </c>
      <c r="V206" s="101">
        <v>228.6</v>
      </c>
      <c r="W206" s="101">
        <v>219.8</v>
      </c>
      <c r="X206" s="102">
        <v>211.001</v>
      </c>
      <c r="Z206" s="662"/>
      <c r="AA206" s="658"/>
      <c r="AB206" s="90" t="str">
        <f>+AB204</f>
        <v>48-XL</v>
      </c>
      <c r="AC206" s="100">
        <v>221.57</v>
      </c>
      <c r="AD206" s="101">
        <v>216.14</v>
      </c>
      <c r="AE206" s="101">
        <v>210.71</v>
      </c>
      <c r="AF206" s="101">
        <v>205.28</v>
      </c>
      <c r="AG206" s="101">
        <v>199.85</v>
      </c>
      <c r="AH206" s="101">
        <v>194.42</v>
      </c>
      <c r="AI206" s="101">
        <v>188.99</v>
      </c>
      <c r="AJ206" s="102">
        <v>183.56899999999999</v>
      </c>
      <c r="AL206" s="662"/>
      <c r="AM206" s="658"/>
      <c r="AN206" s="90" t="str">
        <f>+AN204</f>
        <v>48-XL</v>
      </c>
      <c r="AO206" s="100">
        <v>223.38300000000001</v>
      </c>
      <c r="AP206" s="101">
        <v>223.33</v>
      </c>
      <c r="AQ206" s="101">
        <v>223.28</v>
      </c>
      <c r="AR206" s="101">
        <v>223.23</v>
      </c>
      <c r="AS206" s="101">
        <v>223.18</v>
      </c>
      <c r="AT206" s="101">
        <v>223.13</v>
      </c>
      <c r="AU206" s="101">
        <v>223.08</v>
      </c>
      <c r="AV206" s="102">
        <v>223.041</v>
      </c>
    </row>
    <row r="207" spans="1:48">
      <c r="A207">
        <v>207</v>
      </c>
      <c r="B207" s="662"/>
      <c r="C207" s="659">
        <f>+C205+10</f>
        <v>170</v>
      </c>
      <c r="D207" s="78" t="s">
        <v>133</v>
      </c>
      <c r="E207" s="97">
        <v>262.70600000000002</v>
      </c>
      <c r="F207" s="98">
        <v>256.64</v>
      </c>
      <c r="G207" s="98">
        <v>250.58</v>
      </c>
      <c r="H207" s="98">
        <v>244.52</v>
      </c>
      <c r="I207" s="98">
        <v>238.45</v>
      </c>
      <c r="J207" s="98">
        <v>232.39</v>
      </c>
      <c r="K207" s="98">
        <v>226.33</v>
      </c>
      <c r="L207" s="99">
        <v>220.27199999999999</v>
      </c>
      <c r="N207" s="662"/>
      <c r="O207" s="659">
        <f>+O205+10</f>
        <v>170</v>
      </c>
      <c r="P207" s="78" t="s">
        <v>133</v>
      </c>
      <c r="Q207" s="97">
        <v>219.774</v>
      </c>
      <c r="R207" s="98">
        <v>216.4</v>
      </c>
      <c r="S207" s="98">
        <v>213.04</v>
      </c>
      <c r="T207" s="98">
        <v>209.67</v>
      </c>
      <c r="U207" s="98">
        <v>206.31</v>
      </c>
      <c r="V207" s="98">
        <v>202.94</v>
      </c>
      <c r="W207" s="98">
        <v>199.57</v>
      </c>
      <c r="X207" s="99">
        <v>196.214</v>
      </c>
      <c r="Z207" s="662"/>
      <c r="AA207" s="659">
        <f>+AA205+10</f>
        <v>170</v>
      </c>
      <c r="AB207" s="78" t="s">
        <v>133</v>
      </c>
      <c r="AC207" s="83" t="s">
        <v>1122</v>
      </c>
      <c r="AD207" s="84" t="s">
        <v>1122</v>
      </c>
      <c r="AE207" s="98">
        <v>175.74</v>
      </c>
      <c r="AF207" s="98">
        <v>174.09</v>
      </c>
      <c r="AG207" s="98">
        <v>172.43</v>
      </c>
      <c r="AH207" s="98">
        <v>170.78</v>
      </c>
      <c r="AI207" s="98">
        <v>169.13</v>
      </c>
      <c r="AJ207" s="99">
        <v>167.48500000000001</v>
      </c>
      <c r="AL207" s="662"/>
      <c r="AM207" s="659">
        <f>+AM205+10</f>
        <v>170</v>
      </c>
      <c r="AN207" s="78" t="s">
        <v>133</v>
      </c>
      <c r="AO207" s="83" t="s">
        <v>1122</v>
      </c>
      <c r="AP207" s="84" t="s">
        <v>1122</v>
      </c>
      <c r="AQ207" s="84" t="s">
        <v>1122</v>
      </c>
      <c r="AR207" s="84" t="s">
        <v>1122</v>
      </c>
      <c r="AS207" s="84" t="s">
        <v>1122</v>
      </c>
      <c r="AT207" s="84" t="s">
        <v>1122</v>
      </c>
      <c r="AU207" s="84" t="s">
        <v>1122</v>
      </c>
      <c r="AV207" s="99">
        <v>203.49199999999999</v>
      </c>
    </row>
    <row r="208" spans="1:48" ht="15" thickBot="1">
      <c r="A208">
        <v>208</v>
      </c>
      <c r="B208" s="662"/>
      <c r="C208" s="660"/>
      <c r="D208" s="82" t="s">
        <v>136</v>
      </c>
      <c r="E208" s="97">
        <v>263.988</v>
      </c>
      <c r="F208" s="98">
        <v>260.69</v>
      </c>
      <c r="G208" s="98">
        <v>257.41000000000003</v>
      </c>
      <c r="H208" s="98">
        <v>254.12</v>
      </c>
      <c r="I208" s="98">
        <v>250.83</v>
      </c>
      <c r="J208" s="98">
        <v>247.54</v>
      </c>
      <c r="K208" s="98">
        <v>244.25</v>
      </c>
      <c r="L208" s="99">
        <v>240.97</v>
      </c>
      <c r="N208" s="662"/>
      <c r="O208" s="660"/>
      <c r="P208" s="82" t="s">
        <v>136</v>
      </c>
      <c r="Q208" s="97">
        <v>268.88099999999997</v>
      </c>
      <c r="R208" s="98">
        <v>263.04000000000002</v>
      </c>
      <c r="S208" s="98">
        <v>257.20999999999998</v>
      </c>
      <c r="T208" s="98">
        <v>251.38</v>
      </c>
      <c r="U208" s="98">
        <v>245.55</v>
      </c>
      <c r="V208" s="98">
        <v>239.72</v>
      </c>
      <c r="W208" s="98">
        <v>233.88</v>
      </c>
      <c r="X208" s="99">
        <v>228.05600000000001</v>
      </c>
      <c r="Z208" s="662"/>
      <c r="AA208" s="660"/>
      <c r="AB208" s="82" t="s">
        <v>136</v>
      </c>
      <c r="AC208" s="97">
        <v>228.191</v>
      </c>
      <c r="AD208" s="98">
        <v>223.58</v>
      </c>
      <c r="AE208" s="98">
        <v>218.98</v>
      </c>
      <c r="AF208" s="98">
        <v>214.38</v>
      </c>
      <c r="AG208" s="98">
        <v>209.78</v>
      </c>
      <c r="AH208" s="98">
        <v>205.17</v>
      </c>
      <c r="AI208" s="98">
        <v>200.57</v>
      </c>
      <c r="AJ208" s="99">
        <v>195.97499999999999</v>
      </c>
      <c r="AL208" s="662"/>
      <c r="AM208" s="660"/>
      <c r="AN208" s="82" t="s">
        <v>136</v>
      </c>
      <c r="AO208" s="97">
        <v>224.61099999999999</v>
      </c>
      <c r="AP208" s="98">
        <v>224.38</v>
      </c>
      <c r="AQ208" s="98">
        <v>224.16</v>
      </c>
      <c r="AR208" s="98">
        <v>223.93</v>
      </c>
      <c r="AS208" s="98">
        <v>223.71</v>
      </c>
      <c r="AT208" s="98">
        <v>223.48</v>
      </c>
      <c r="AU208" s="98">
        <v>223.26</v>
      </c>
      <c r="AV208" s="99">
        <v>223.041</v>
      </c>
    </row>
    <row r="209" spans="1:48">
      <c r="A209">
        <v>209</v>
      </c>
      <c r="B209" s="662"/>
      <c r="C209" s="657">
        <f>+C207+10</f>
        <v>180</v>
      </c>
      <c r="D209" s="86" t="str">
        <f>+D207</f>
        <v>48-X</v>
      </c>
      <c r="E209" s="100">
        <v>260.161</v>
      </c>
      <c r="F209" s="101">
        <v>256.51</v>
      </c>
      <c r="G209" s="101">
        <v>252.85</v>
      </c>
      <c r="H209" s="101">
        <v>249.2</v>
      </c>
      <c r="I209" s="101">
        <v>245.55</v>
      </c>
      <c r="J209" s="101">
        <v>241.9</v>
      </c>
      <c r="K209" s="101">
        <v>238.25</v>
      </c>
      <c r="L209" s="102">
        <v>234.60499999999999</v>
      </c>
      <c r="N209" s="662"/>
      <c r="O209" s="657">
        <f>+O207+10</f>
        <v>180</v>
      </c>
      <c r="P209" s="86" t="str">
        <f>+P207</f>
        <v>48-X</v>
      </c>
      <c r="Q209" s="100">
        <v>230.97200000000001</v>
      </c>
      <c r="R209" s="101">
        <v>227.21</v>
      </c>
      <c r="S209" s="101">
        <v>223.45</v>
      </c>
      <c r="T209" s="101">
        <v>219.7</v>
      </c>
      <c r="U209" s="101">
        <v>215.94</v>
      </c>
      <c r="V209" s="101">
        <v>212.18</v>
      </c>
      <c r="W209" s="101">
        <v>208.43</v>
      </c>
      <c r="X209" s="102">
        <v>204.67500000000001</v>
      </c>
      <c r="Z209" s="662"/>
      <c r="AA209" s="657">
        <f>+AA207+10</f>
        <v>180</v>
      </c>
      <c r="AB209" s="86" t="str">
        <f>+AB207</f>
        <v>48-X</v>
      </c>
      <c r="AC209" s="87" t="s">
        <v>1122</v>
      </c>
      <c r="AD209" s="88" t="s">
        <v>1122</v>
      </c>
      <c r="AE209" s="88" t="s">
        <v>1122</v>
      </c>
      <c r="AF209" s="88" t="s">
        <v>1122</v>
      </c>
      <c r="AG209" s="101">
        <v>175.31</v>
      </c>
      <c r="AH209" s="101">
        <v>172.75</v>
      </c>
      <c r="AI209" s="101">
        <v>170.2</v>
      </c>
      <c r="AJ209" s="102">
        <v>167.64599999999999</v>
      </c>
      <c r="AL209" s="662"/>
      <c r="AM209" s="657">
        <f>+AM207+10</f>
        <v>180</v>
      </c>
      <c r="AN209" s="86" t="str">
        <f>+AN207</f>
        <v>48-X</v>
      </c>
      <c r="AO209" s="87" t="s">
        <v>1122</v>
      </c>
      <c r="AP209" s="88" t="s">
        <v>1122</v>
      </c>
      <c r="AQ209" s="88" t="s">
        <v>1122</v>
      </c>
      <c r="AR209" s="88" t="s">
        <v>1122</v>
      </c>
      <c r="AS209" s="88" t="s">
        <v>1122</v>
      </c>
      <c r="AT209" s="88" t="s">
        <v>1122</v>
      </c>
      <c r="AU209" s="88" t="s">
        <v>1122</v>
      </c>
      <c r="AV209" s="89" t="s">
        <v>1122</v>
      </c>
    </row>
    <row r="210" spans="1:48" ht="15" thickBot="1">
      <c r="A210">
        <v>210</v>
      </c>
      <c r="B210" s="662"/>
      <c r="C210" s="658"/>
      <c r="D210" s="90" t="str">
        <f>+D208</f>
        <v>48-XL</v>
      </c>
      <c r="E210" s="100">
        <v>261.38499999999999</v>
      </c>
      <c r="F210" s="101">
        <v>260.60000000000002</v>
      </c>
      <c r="G210" s="101">
        <v>259.83</v>
      </c>
      <c r="H210" s="101">
        <v>259.05</v>
      </c>
      <c r="I210" s="101">
        <v>258.27</v>
      </c>
      <c r="J210" s="101">
        <v>257.49</v>
      </c>
      <c r="K210" s="101">
        <v>256.72000000000003</v>
      </c>
      <c r="L210" s="102">
        <v>255.94399999999999</v>
      </c>
      <c r="N210" s="662"/>
      <c r="O210" s="658"/>
      <c r="P210" s="90" t="str">
        <f>+P208</f>
        <v>48-XL</v>
      </c>
      <c r="Q210" s="100">
        <v>266.84300000000002</v>
      </c>
      <c r="R210" s="101">
        <v>263.5</v>
      </c>
      <c r="S210" s="101">
        <v>260.14999999999998</v>
      </c>
      <c r="T210" s="101">
        <v>256.81</v>
      </c>
      <c r="U210" s="101">
        <v>253.47</v>
      </c>
      <c r="V210" s="101">
        <v>250.13</v>
      </c>
      <c r="W210" s="101">
        <v>246.79</v>
      </c>
      <c r="X210" s="102">
        <v>243.45099999999999</v>
      </c>
      <c r="Z210" s="662"/>
      <c r="AA210" s="658"/>
      <c r="AB210" s="90" t="str">
        <f>+AB208</f>
        <v>48-XL</v>
      </c>
      <c r="AC210" s="100">
        <v>237.43100000000001</v>
      </c>
      <c r="AD210" s="101">
        <v>232.68</v>
      </c>
      <c r="AE210" s="101">
        <v>227.93</v>
      </c>
      <c r="AF210" s="101">
        <v>223.19</v>
      </c>
      <c r="AG210" s="101">
        <v>218.44</v>
      </c>
      <c r="AH210" s="101">
        <v>213.7</v>
      </c>
      <c r="AI210" s="101">
        <v>208.95</v>
      </c>
      <c r="AJ210" s="102">
        <v>204.21100000000001</v>
      </c>
      <c r="AL210" s="662"/>
      <c r="AM210" s="658"/>
      <c r="AN210" s="90" t="str">
        <f>+AN208</f>
        <v>48-XL</v>
      </c>
      <c r="AO210" s="100">
        <v>225.87100000000001</v>
      </c>
      <c r="AP210" s="101">
        <v>225.46</v>
      </c>
      <c r="AQ210" s="101">
        <v>225.06</v>
      </c>
      <c r="AR210" s="101">
        <v>224.65</v>
      </c>
      <c r="AS210" s="101">
        <v>224.25</v>
      </c>
      <c r="AT210" s="101">
        <v>223.84</v>
      </c>
      <c r="AU210" s="101">
        <v>223.44</v>
      </c>
      <c r="AV210" s="102">
        <v>223.041</v>
      </c>
    </row>
    <row r="211" spans="1:48">
      <c r="A211">
        <v>211</v>
      </c>
      <c r="B211" s="662"/>
      <c r="C211" s="659">
        <f>+C209+10</f>
        <v>190</v>
      </c>
      <c r="D211" s="78" t="s">
        <v>133</v>
      </c>
      <c r="E211" s="97">
        <v>258.37299999999999</v>
      </c>
      <c r="F211" s="98">
        <v>257.04000000000002</v>
      </c>
      <c r="G211" s="98">
        <v>255.72</v>
      </c>
      <c r="H211" s="98">
        <v>254.4</v>
      </c>
      <c r="I211" s="98">
        <v>253.07</v>
      </c>
      <c r="J211" s="98">
        <v>251.75</v>
      </c>
      <c r="K211" s="98">
        <v>250.43</v>
      </c>
      <c r="L211" s="99">
        <v>249.107</v>
      </c>
      <c r="N211" s="662"/>
      <c r="O211" s="659">
        <f>+O209+10</f>
        <v>190</v>
      </c>
      <c r="P211" s="78" t="s">
        <v>133</v>
      </c>
      <c r="Q211" s="97">
        <v>234.583</v>
      </c>
      <c r="R211" s="98">
        <v>231.31</v>
      </c>
      <c r="S211" s="98">
        <v>228.04</v>
      </c>
      <c r="T211" s="98">
        <v>224.78</v>
      </c>
      <c r="U211" s="98">
        <v>221.51</v>
      </c>
      <c r="V211" s="98">
        <v>218.25</v>
      </c>
      <c r="W211" s="98">
        <v>214.98</v>
      </c>
      <c r="X211" s="99">
        <v>211.71700000000001</v>
      </c>
      <c r="Z211" s="662"/>
      <c r="AA211" s="659">
        <f>+AA209+10</f>
        <v>190</v>
      </c>
      <c r="AB211" s="78" t="s">
        <v>133</v>
      </c>
      <c r="AC211" s="83" t="s">
        <v>1122</v>
      </c>
      <c r="AD211" s="84" t="s">
        <v>1122</v>
      </c>
      <c r="AE211" s="84" t="s">
        <v>1122</v>
      </c>
      <c r="AF211" s="84" t="s">
        <v>1122</v>
      </c>
      <c r="AG211" s="84" t="s">
        <v>1122</v>
      </c>
      <c r="AH211" s="84" t="s">
        <v>1122</v>
      </c>
      <c r="AI211" s="98">
        <v>171.91</v>
      </c>
      <c r="AJ211" s="99">
        <v>168.387</v>
      </c>
      <c r="AL211" s="662"/>
      <c r="AM211" s="659">
        <f>+AM209+10</f>
        <v>190</v>
      </c>
      <c r="AN211" s="78" t="s">
        <v>133</v>
      </c>
      <c r="AO211" s="83" t="s">
        <v>1122</v>
      </c>
      <c r="AP211" s="84" t="s">
        <v>1122</v>
      </c>
      <c r="AQ211" s="84" t="s">
        <v>1122</v>
      </c>
      <c r="AR211" s="84" t="s">
        <v>1122</v>
      </c>
      <c r="AS211" s="84" t="s">
        <v>1122</v>
      </c>
      <c r="AT211" s="84" t="s">
        <v>1122</v>
      </c>
      <c r="AU211" s="84" t="s">
        <v>1122</v>
      </c>
      <c r="AV211" s="85" t="s">
        <v>1122</v>
      </c>
    </row>
    <row r="212" spans="1:48" ht="15" thickBot="1">
      <c r="A212">
        <v>212</v>
      </c>
      <c r="B212" s="662"/>
      <c r="C212" s="660"/>
      <c r="D212" s="82" t="s">
        <v>136</v>
      </c>
      <c r="E212" s="97">
        <v>259.54300000000001</v>
      </c>
      <c r="F212" s="98">
        <v>261.05</v>
      </c>
      <c r="G212" s="98">
        <v>262.57</v>
      </c>
      <c r="H212" s="98">
        <v>264.08999999999997</v>
      </c>
      <c r="I212" s="98">
        <v>265.60000000000002</v>
      </c>
      <c r="J212" s="98">
        <v>267.12</v>
      </c>
      <c r="K212" s="98">
        <v>268.64</v>
      </c>
      <c r="L212" s="99">
        <v>270.16000000000003</v>
      </c>
      <c r="N212" s="662"/>
      <c r="O212" s="660"/>
      <c r="P212" s="82" t="s">
        <v>136</v>
      </c>
      <c r="Q212" s="97">
        <v>256.512</v>
      </c>
      <c r="R212" s="98">
        <v>256.77</v>
      </c>
      <c r="S212" s="98">
        <v>257.04000000000002</v>
      </c>
      <c r="T212" s="98">
        <v>257.31</v>
      </c>
      <c r="U212" s="98">
        <v>257.58</v>
      </c>
      <c r="V212" s="98">
        <v>257.85000000000002</v>
      </c>
      <c r="W212" s="98">
        <v>258.11</v>
      </c>
      <c r="X212" s="99">
        <v>258.387</v>
      </c>
      <c r="Z212" s="662"/>
      <c r="AA212" s="660"/>
      <c r="AB212" s="82" t="s">
        <v>136</v>
      </c>
      <c r="AC212" s="97">
        <v>244.614</v>
      </c>
      <c r="AD212" s="98">
        <v>240.39</v>
      </c>
      <c r="AE212" s="98">
        <v>236.17</v>
      </c>
      <c r="AF212" s="98">
        <v>231.95</v>
      </c>
      <c r="AG212" s="98">
        <v>227.73</v>
      </c>
      <c r="AH212" s="98">
        <v>223.5</v>
      </c>
      <c r="AI212" s="98">
        <v>219.28</v>
      </c>
      <c r="AJ212" s="99">
        <v>215.06800000000001</v>
      </c>
      <c r="AL212" s="662"/>
      <c r="AM212" s="660"/>
      <c r="AN212" s="82" t="s">
        <v>136</v>
      </c>
      <c r="AO212" s="83" t="s">
        <v>1122</v>
      </c>
      <c r="AP212" s="84" t="s">
        <v>1122</v>
      </c>
      <c r="AQ212" s="98">
        <v>226.11</v>
      </c>
      <c r="AR212" s="98">
        <v>225.5</v>
      </c>
      <c r="AS212" s="98">
        <v>224.88</v>
      </c>
      <c r="AT212" s="98">
        <v>224.27</v>
      </c>
      <c r="AU212" s="98">
        <v>223.65</v>
      </c>
      <c r="AV212" s="99">
        <v>223.041</v>
      </c>
    </row>
    <row r="213" spans="1:48">
      <c r="A213">
        <v>213</v>
      </c>
      <c r="B213" s="662"/>
      <c r="C213" s="657">
        <f>+C211+10</f>
        <v>200</v>
      </c>
      <c r="D213" s="86" t="str">
        <f>+D211</f>
        <v>48-X</v>
      </c>
      <c r="E213" s="100">
        <v>258.19299999999998</v>
      </c>
      <c r="F213" s="101">
        <v>258.51</v>
      </c>
      <c r="G213" s="101">
        <v>258.83999999999997</v>
      </c>
      <c r="H213" s="101">
        <v>259.17</v>
      </c>
      <c r="I213" s="101">
        <v>259.49</v>
      </c>
      <c r="J213" s="101">
        <v>259.82</v>
      </c>
      <c r="K213" s="101">
        <v>260.14</v>
      </c>
      <c r="L213" s="102">
        <v>260.47300000000001</v>
      </c>
      <c r="N213" s="662"/>
      <c r="O213" s="657">
        <f>+O211+10</f>
        <v>200</v>
      </c>
      <c r="P213" s="86" t="str">
        <f>+P211</f>
        <v>48-X</v>
      </c>
      <c r="Q213" s="87" t="s">
        <v>1122</v>
      </c>
      <c r="R213" s="88" t="s">
        <v>1122</v>
      </c>
      <c r="S213" s="101">
        <v>232.51</v>
      </c>
      <c r="T213" s="101">
        <v>229.47</v>
      </c>
      <c r="U213" s="101">
        <v>226.42</v>
      </c>
      <c r="V213" s="101">
        <v>223.38</v>
      </c>
      <c r="W213" s="101">
        <v>220.34</v>
      </c>
      <c r="X213" s="102">
        <v>217.30099999999999</v>
      </c>
      <c r="Z213" s="662"/>
      <c r="AA213" s="657">
        <f>+AA211+10</f>
        <v>200</v>
      </c>
      <c r="AB213" s="86" t="str">
        <f>+AB211</f>
        <v>48-X</v>
      </c>
      <c r="AC213" s="87" t="s">
        <v>1122</v>
      </c>
      <c r="AD213" s="88" t="s">
        <v>1122</v>
      </c>
      <c r="AE213" s="88" t="s">
        <v>1122</v>
      </c>
      <c r="AF213" s="88" t="s">
        <v>1122</v>
      </c>
      <c r="AG213" s="88" t="s">
        <v>1122</v>
      </c>
      <c r="AH213" s="88" t="s">
        <v>1122</v>
      </c>
      <c r="AI213" s="88" t="s">
        <v>1122</v>
      </c>
      <c r="AJ213" s="102">
        <v>173.714</v>
      </c>
      <c r="AL213" s="662"/>
      <c r="AM213" s="657">
        <f>+AM211+10</f>
        <v>200</v>
      </c>
      <c r="AN213" s="86" t="str">
        <f>+AN211</f>
        <v>48-X</v>
      </c>
      <c r="AO213" s="87" t="s">
        <v>1122</v>
      </c>
      <c r="AP213" s="88" t="s">
        <v>1122</v>
      </c>
      <c r="AQ213" s="88" t="s">
        <v>1122</v>
      </c>
      <c r="AR213" s="88" t="s">
        <v>1122</v>
      </c>
      <c r="AS213" s="88" t="s">
        <v>1122</v>
      </c>
      <c r="AT213" s="88" t="s">
        <v>1122</v>
      </c>
      <c r="AU213" s="88" t="s">
        <v>1122</v>
      </c>
      <c r="AV213" s="89" t="s">
        <v>1122</v>
      </c>
    </row>
    <row r="214" spans="1:48" ht="15" thickBot="1">
      <c r="A214">
        <v>214</v>
      </c>
      <c r="B214" s="663"/>
      <c r="C214" s="658"/>
      <c r="D214" s="90" t="str">
        <f>+D212</f>
        <v>48-XL</v>
      </c>
      <c r="E214" s="105">
        <v>259.31799999999998</v>
      </c>
      <c r="F214" s="103">
        <v>261.2</v>
      </c>
      <c r="G214" s="103">
        <v>263.08999999999997</v>
      </c>
      <c r="H214" s="103">
        <v>264.98</v>
      </c>
      <c r="I214" s="103">
        <v>266.87</v>
      </c>
      <c r="J214" s="103">
        <v>268.76</v>
      </c>
      <c r="K214" s="103">
        <v>270.64</v>
      </c>
      <c r="L214" s="104">
        <v>272.53699999999998</v>
      </c>
      <c r="N214" s="663"/>
      <c r="O214" s="658"/>
      <c r="P214" s="90" t="str">
        <f>+P212</f>
        <v>48-XL</v>
      </c>
      <c r="Q214" s="105">
        <v>259.31799999999998</v>
      </c>
      <c r="R214" s="103">
        <v>260.58999999999997</v>
      </c>
      <c r="S214" s="103">
        <v>261.87</v>
      </c>
      <c r="T214" s="103">
        <v>263.14999999999998</v>
      </c>
      <c r="U214" s="103">
        <v>264.43</v>
      </c>
      <c r="V214" s="103">
        <v>265.70999999999998</v>
      </c>
      <c r="W214" s="103">
        <v>266.99</v>
      </c>
      <c r="X214" s="104">
        <v>268.27999999999997</v>
      </c>
      <c r="Z214" s="663"/>
      <c r="AA214" s="658"/>
      <c r="AB214" s="90" t="str">
        <f>+AB212</f>
        <v>48-XL</v>
      </c>
      <c r="AC214" s="91" t="s">
        <v>1122</v>
      </c>
      <c r="AD214" s="103">
        <v>248.9</v>
      </c>
      <c r="AE214" s="103">
        <v>244.93</v>
      </c>
      <c r="AF214" s="103">
        <v>240.96</v>
      </c>
      <c r="AG214" s="103">
        <v>236.99</v>
      </c>
      <c r="AH214" s="103">
        <v>233.02</v>
      </c>
      <c r="AI214" s="103">
        <v>229.05</v>
      </c>
      <c r="AJ214" s="104">
        <v>225.089</v>
      </c>
      <c r="AL214" s="663"/>
      <c r="AM214" s="658"/>
      <c r="AN214" s="90" t="str">
        <f>+AN212</f>
        <v>48-XL</v>
      </c>
      <c r="AO214" s="91" t="s">
        <v>1122</v>
      </c>
      <c r="AP214" s="92" t="s">
        <v>1122</v>
      </c>
      <c r="AQ214" s="92" t="s">
        <v>1122</v>
      </c>
      <c r="AR214" s="103">
        <v>229.08</v>
      </c>
      <c r="AS214" s="103">
        <v>227.69</v>
      </c>
      <c r="AT214" s="103">
        <v>226.3</v>
      </c>
      <c r="AU214" s="103">
        <v>224.92</v>
      </c>
      <c r="AV214" s="104">
        <v>223.53399999999999</v>
      </c>
    </row>
    <row r="215" spans="1:48">
      <c r="A215">
        <v>215</v>
      </c>
    </row>
    <row r="216" spans="1:48">
      <c r="A216">
        <v>216</v>
      </c>
    </row>
    <row r="217" spans="1:48">
      <c r="A217">
        <v>217</v>
      </c>
    </row>
    <row r="218" spans="1:48">
      <c r="A218">
        <v>218</v>
      </c>
    </row>
    <row r="219" spans="1:48">
      <c r="A219">
        <v>219</v>
      </c>
    </row>
    <row r="220" spans="1:48">
      <c r="A220">
        <v>220</v>
      </c>
    </row>
    <row r="221" spans="1:48">
      <c r="A221">
        <v>221</v>
      </c>
    </row>
    <row r="222" spans="1:48" ht="15" thickBot="1">
      <c r="A222">
        <v>222</v>
      </c>
    </row>
    <row r="223" spans="1:48" ht="18.600000000000001" thickBot="1">
      <c r="A223">
        <v>223</v>
      </c>
      <c r="B223" s="649" t="str">
        <f>+B130</f>
        <v>Zona sísmica A</v>
      </c>
      <c r="C223" s="650"/>
      <c r="D223" s="651"/>
      <c r="E223" s="649" t="s">
        <v>1125</v>
      </c>
      <c r="F223" s="650"/>
      <c r="G223" s="650"/>
      <c r="H223" s="650"/>
      <c r="I223" s="650"/>
      <c r="J223" s="650"/>
      <c r="K223" s="650"/>
      <c r="L223" s="651"/>
      <c r="N223" s="649" t="str">
        <f>+N130</f>
        <v>Zona sísmica B</v>
      </c>
      <c r="O223" s="650"/>
      <c r="P223" s="651"/>
      <c r="Q223" s="649" t="s">
        <v>1125</v>
      </c>
      <c r="R223" s="650"/>
      <c r="S223" s="650"/>
      <c r="T223" s="650"/>
      <c r="U223" s="650"/>
      <c r="V223" s="650"/>
      <c r="W223" s="650"/>
      <c r="X223" s="651"/>
      <c r="Z223" s="649" t="str">
        <f>+Z130</f>
        <v>Zona sísmica C</v>
      </c>
      <c r="AA223" s="650"/>
      <c r="AB223" s="651"/>
      <c r="AC223" s="649" t="s">
        <v>1125</v>
      </c>
      <c r="AD223" s="650"/>
      <c r="AE223" s="650"/>
      <c r="AF223" s="650"/>
      <c r="AG223" s="650"/>
      <c r="AH223" s="650"/>
      <c r="AI223" s="650"/>
      <c r="AJ223" s="651"/>
      <c r="AL223" s="649" t="str">
        <f>+AL130</f>
        <v>Zona sísmica D</v>
      </c>
      <c r="AM223" s="650"/>
      <c r="AN223" s="651"/>
      <c r="AO223" s="649" t="s">
        <v>1125</v>
      </c>
      <c r="AP223" s="650"/>
      <c r="AQ223" s="650"/>
      <c r="AR223" s="650"/>
      <c r="AS223" s="650"/>
      <c r="AT223" s="650"/>
      <c r="AU223" s="650"/>
      <c r="AV223" s="651"/>
    </row>
    <row r="224" spans="1:48" ht="22.2" customHeight="1">
      <c r="A224">
        <v>224</v>
      </c>
      <c r="B224" s="652" t="str">
        <f>+B131</f>
        <v>Categoría de terreno 3</v>
      </c>
      <c r="C224" s="652" t="s">
        <v>1118</v>
      </c>
      <c r="D224" s="652" t="s">
        <v>1119</v>
      </c>
      <c r="E224" s="654" t="s">
        <v>1120</v>
      </c>
      <c r="F224" s="655"/>
      <c r="G224" s="655"/>
      <c r="H224" s="655"/>
      <c r="I224" s="655"/>
      <c r="J224" s="655"/>
      <c r="K224" s="655"/>
      <c r="L224" s="656"/>
      <c r="N224" s="652" t="str">
        <f>+N131</f>
        <v>Categoría de terreno 3</v>
      </c>
      <c r="O224" s="652" t="s">
        <v>1118</v>
      </c>
      <c r="P224" s="652" t="s">
        <v>1119</v>
      </c>
      <c r="Q224" s="654" t="s">
        <v>1120</v>
      </c>
      <c r="R224" s="655"/>
      <c r="S224" s="655"/>
      <c r="T224" s="655"/>
      <c r="U224" s="655"/>
      <c r="V224" s="655"/>
      <c r="W224" s="655"/>
      <c r="X224" s="656"/>
      <c r="Z224" s="652" t="str">
        <f>+Z131</f>
        <v>Categoría de terreno 3</v>
      </c>
      <c r="AA224" s="652" t="s">
        <v>1118</v>
      </c>
      <c r="AB224" s="652" t="s">
        <v>1119</v>
      </c>
      <c r="AC224" s="654" t="s">
        <v>1120</v>
      </c>
      <c r="AD224" s="655"/>
      <c r="AE224" s="655"/>
      <c r="AF224" s="655"/>
      <c r="AG224" s="655"/>
      <c r="AH224" s="655"/>
      <c r="AI224" s="655"/>
      <c r="AJ224" s="656"/>
      <c r="AL224" s="652" t="str">
        <f>+AL131</f>
        <v>Categoría de terreno 3</v>
      </c>
      <c r="AM224" s="652" t="s">
        <v>1118</v>
      </c>
      <c r="AN224" s="652" t="s">
        <v>1119</v>
      </c>
      <c r="AO224" s="654" t="s">
        <v>1120</v>
      </c>
      <c r="AP224" s="655"/>
      <c r="AQ224" s="655"/>
      <c r="AR224" s="655"/>
      <c r="AS224" s="655"/>
      <c r="AT224" s="655"/>
      <c r="AU224" s="655"/>
      <c r="AV224" s="656"/>
    </row>
    <row r="225" spans="1:48" ht="22.2" customHeight="1" thickBot="1">
      <c r="A225">
        <v>225</v>
      </c>
      <c r="B225" s="653"/>
      <c r="C225" s="653"/>
      <c r="D225" s="653"/>
      <c r="E225" s="75">
        <v>0</v>
      </c>
      <c r="F225" s="76">
        <v>500</v>
      </c>
      <c r="G225" s="76">
        <v>1000</v>
      </c>
      <c r="H225" s="76">
        <v>1500</v>
      </c>
      <c r="I225" s="76">
        <v>2000</v>
      </c>
      <c r="J225" s="76">
        <v>2500</v>
      </c>
      <c r="K225" s="76">
        <v>3000</v>
      </c>
      <c r="L225" s="77">
        <v>3500</v>
      </c>
      <c r="N225" s="653"/>
      <c r="O225" s="653"/>
      <c r="P225" s="653"/>
      <c r="Q225" s="75">
        <v>0</v>
      </c>
      <c r="R225" s="76">
        <v>500</v>
      </c>
      <c r="S225" s="76">
        <v>1000</v>
      </c>
      <c r="T225" s="76">
        <v>1500</v>
      </c>
      <c r="U225" s="76">
        <v>2000</v>
      </c>
      <c r="V225" s="76">
        <v>2500</v>
      </c>
      <c r="W225" s="76">
        <v>3000</v>
      </c>
      <c r="X225" s="77">
        <v>3500</v>
      </c>
      <c r="Z225" s="653"/>
      <c r="AA225" s="653"/>
      <c r="AB225" s="653"/>
      <c r="AC225" s="75">
        <v>0</v>
      </c>
      <c r="AD225" s="76">
        <v>500</v>
      </c>
      <c r="AE225" s="76">
        <v>1000</v>
      </c>
      <c r="AF225" s="76">
        <v>1500</v>
      </c>
      <c r="AG225" s="76">
        <v>2000</v>
      </c>
      <c r="AH225" s="76">
        <v>2500</v>
      </c>
      <c r="AI225" s="76">
        <v>3000</v>
      </c>
      <c r="AJ225" s="77">
        <v>3500</v>
      </c>
      <c r="AL225" s="653"/>
      <c r="AM225" s="653"/>
      <c r="AN225" s="653"/>
      <c r="AO225" s="75">
        <v>0</v>
      </c>
      <c r="AP225" s="76">
        <v>500</v>
      </c>
      <c r="AQ225" s="76">
        <v>1000</v>
      </c>
      <c r="AR225" s="76">
        <v>1500</v>
      </c>
      <c r="AS225" s="76">
        <v>2000</v>
      </c>
      <c r="AT225" s="76">
        <v>2500</v>
      </c>
      <c r="AU225" s="76">
        <v>3000</v>
      </c>
      <c r="AV225" s="77">
        <v>3500</v>
      </c>
    </row>
    <row r="226" spans="1:48">
      <c r="A226">
        <v>226</v>
      </c>
      <c r="B226" s="661" t="str">
        <f>+B133</f>
        <v>Rango de inclinación de &gt;15° a 25°</v>
      </c>
      <c r="C226" s="659">
        <v>100</v>
      </c>
      <c r="D226" s="78" t="s">
        <v>133</v>
      </c>
      <c r="E226" s="94">
        <v>188.953</v>
      </c>
      <c r="F226" s="95">
        <v>181.16</v>
      </c>
      <c r="G226" s="95">
        <v>173.37</v>
      </c>
      <c r="H226" s="95">
        <v>165.57</v>
      </c>
      <c r="I226" s="95">
        <v>157.78</v>
      </c>
      <c r="J226" s="95">
        <v>149.99</v>
      </c>
      <c r="K226" s="95">
        <v>142.19999999999999</v>
      </c>
      <c r="L226" s="96">
        <v>134.41499999999999</v>
      </c>
      <c r="N226" s="661" t="str">
        <f>+N133</f>
        <v>Rango de inclinación de &gt;15° a 25°</v>
      </c>
      <c r="O226" s="659">
        <v>100</v>
      </c>
      <c r="P226" s="78" t="s">
        <v>133</v>
      </c>
      <c r="Q226" s="94">
        <v>173.827</v>
      </c>
      <c r="R226" s="95">
        <v>167.43</v>
      </c>
      <c r="S226" s="95">
        <v>161.05000000000001</v>
      </c>
      <c r="T226" s="95">
        <v>154.66</v>
      </c>
      <c r="U226" s="95">
        <v>148.27000000000001</v>
      </c>
      <c r="V226" s="95">
        <v>141.88</v>
      </c>
      <c r="W226" s="95">
        <v>135.49</v>
      </c>
      <c r="X226" s="96">
        <v>129.10900000000001</v>
      </c>
      <c r="Z226" s="661" t="str">
        <f>+Z133</f>
        <v>Rango de inclinación de &gt;15° a 25°</v>
      </c>
      <c r="AA226" s="659">
        <v>100</v>
      </c>
      <c r="AB226" s="78" t="s">
        <v>133</v>
      </c>
      <c r="AC226" s="94">
        <v>156.006</v>
      </c>
      <c r="AD226" s="95">
        <v>157.96</v>
      </c>
      <c r="AE226" s="95">
        <v>159.91999999999999</v>
      </c>
      <c r="AF226" s="95">
        <v>161.88999999999999</v>
      </c>
      <c r="AG226" s="95">
        <v>163.85</v>
      </c>
      <c r="AH226" s="95">
        <v>165.81</v>
      </c>
      <c r="AI226" s="95">
        <v>167.77</v>
      </c>
      <c r="AJ226" s="96">
        <v>169.73599999999999</v>
      </c>
      <c r="AL226" s="661" t="str">
        <f>+AL133</f>
        <v>Rango de inclinación de &gt;15° a 25°</v>
      </c>
      <c r="AM226" s="659">
        <v>100</v>
      </c>
      <c r="AN226" s="78" t="s">
        <v>133</v>
      </c>
      <c r="AO226" s="94">
        <v>167.6</v>
      </c>
      <c r="AP226" s="95">
        <v>169.25</v>
      </c>
      <c r="AQ226" s="95">
        <v>170.9</v>
      </c>
      <c r="AR226" s="95">
        <v>172.55</v>
      </c>
      <c r="AS226" s="95">
        <v>174.2</v>
      </c>
      <c r="AT226" s="95">
        <v>175.85</v>
      </c>
      <c r="AU226" s="95">
        <v>177.51</v>
      </c>
      <c r="AV226" s="96">
        <v>179.16300000000001</v>
      </c>
    </row>
    <row r="227" spans="1:48" ht="15" thickBot="1">
      <c r="A227">
        <v>227</v>
      </c>
      <c r="B227" s="662"/>
      <c r="C227" s="660"/>
      <c r="D227" s="82" t="s">
        <v>136</v>
      </c>
      <c r="E227" s="97">
        <v>204.74199999999999</v>
      </c>
      <c r="F227" s="98">
        <v>195.71</v>
      </c>
      <c r="G227" s="98">
        <v>186.68</v>
      </c>
      <c r="H227" s="98">
        <v>177.65</v>
      </c>
      <c r="I227" s="98">
        <v>168.62</v>
      </c>
      <c r="J227" s="98">
        <v>159.6</v>
      </c>
      <c r="K227" s="98">
        <v>150.57</v>
      </c>
      <c r="L227" s="99">
        <v>141.54400000000001</v>
      </c>
      <c r="N227" s="662"/>
      <c r="O227" s="660"/>
      <c r="P227" s="82" t="s">
        <v>136</v>
      </c>
      <c r="Q227" s="97">
        <v>188.57599999999999</v>
      </c>
      <c r="R227" s="98">
        <v>183.01</v>
      </c>
      <c r="S227" s="98">
        <v>177.44</v>
      </c>
      <c r="T227" s="98">
        <v>171.88</v>
      </c>
      <c r="U227" s="98">
        <v>166.31</v>
      </c>
      <c r="V227" s="98">
        <v>160.74</v>
      </c>
      <c r="W227" s="98">
        <v>155.18</v>
      </c>
      <c r="X227" s="99">
        <v>149.619</v>
      </c>
      <c r="Z227" s="662"/>
      <c r="AA227" s="660"/>
      <c r="AB227" s="82" t="s">
        <v>136</v>
      </c>
      <c r="AC227" s="97">
        <v>178.43299999999999</v>
      </c>
      <c r="AD227" s="98">
        <v>178.43</v>
      </c>
      <c r="AE227" s="98">
        <v>178.43</v>
      </c>
      <c r="AF227" s="98">
        <v>178.43</v>
      </c>
      <c r="AG227" s="98">
        <v>178.43</v>
      </c>
      <c r="AH227" s="98">
        <v>178.43</v>
      </c>
      <c r="AI227" s="98">
        <v>178.43</v>
      </c>
      <c r="AJ227" s="99">
        <v>178.43299999999999</v>
      </c>
      <c r="AL227" s="662"/>
      <c r="AM227" s="660"/>
      <c r="AN227" s="82" t="s">
        <v>136</v>
      </c>
      <c r="AO227" s="97">
        <v>178.23400000000001</v>
      </c>
      <c r="AP227" s="98">
        <v>178.23</v>
      </c>
      <c r="AQ227" s="98">
        <v>178.23</v>
      </c>
      <c r="AR227" s="98">
        <v>178.23</v>
      </c>
      <c r="AS227" s="98">
        <v>178.23</v>
      </c>
      <c r="AT227" s="98">
        <v>178.23</v>
      </c>
      <c r="AU227" s="98">
        <v>178.23</v>
      </c>
      <c r="AV227" s="99">
        <v>178.23400000000001</v>
      </c>
    </row>
    <row r="228" spans="1:48">
      <c r="A228">
        <v>228</v>
      </c>
      <c r="B228" s="662"/>
      <c r="C228" s="657">
        <f>+C226+15</f>
        <v>115</v>
      </c>
      <c r="D228" s="86" t="str">
        <f>+D226</f>
        <v>48-X</v>
      </c>
      <c r="E228" s="100">
        <v>233.94</v>
      </c>
      <c r="F228" s="101">
        <v>224.68</v>
      </c>
      <c r="G228" s="101">
        <v>215.42</v>
      </c>
      <c r="H228" s="101">
        <v>206.16</v>
      </c>
      <c r="I228" s="101">
        <v>196.91</v>
      </c>
      <c r="J228" s="101">
        <v>187.65</v>
      </c>
      <c r="K228" s="101">
        <v>178.39</v>
      </c>
      <c r="L228" s="102">
        <v>169.13900000000001</v>
      </c>
      <c r="N228" s="662"/>
      <c r="O228" s="657">
        <f>+O226+15</f>
        <v>115</v>
      </c>
      <c r="P228" s="86" t="str">
        <f>+P226</f>
        <v>48-X</v>
      </c>
      <c r="Q228" s="100">
        <v>215.41200000000001</v>
      </c>
      <c r="R228" s="101">
        <v>206.81</v>
      </c>
      <c r="S228" s="101">
        <v>198.21</v>
      </c>
      <c r="T228" s="101">
        <v>189.61</v>
      </c>
      <c r="U228" s="101">
        <v>181.01</v>
      </c>
      <c r="V228" s="101">
        <v>172.41</v>
      </c>
      <c r="W228" s="101">
        <v>163.81</v>
      </c>
      <c r="X228" s="102">
        <v>155.22</v>
      </c>
      <c r="Z228" s="662"/>
      <c r="AA228" s="657">
        <f>+AA226+15</f>
        <v>115</v>
      </c>
      <c r="AB228" s="86" t="str">
        <f>+AB226</f>
        <v>48-X</v>
      </c>
      <c r="AC228" s="100">
        <v>165.876</v>
      </c>
      <c r="AD228" s="101">
        <v>165.06</v>
      </c>
      <c r="AE228" s="101">
        <v>164.26</v>
      </c>
      <c r="AF228" s="101">
        <v>163.44999999999999</v>
      </c>
      <c r="AG228" s="101">
        <v>162.65</v>
      </c>
      <c r="AH228" s="101">
        <v>161.84</v>
      </c>
      <c r="AI228" s="101">
        <v>161.03</v>
      </c>
      <c r="AJ228" s="102">
        <v>160.233</v>
      </c>
      <c r="AL228" s="662"/>
      <c r="AM228" s="657">
        <f>+AM226+15</f>
        <v>115</v>
      </c>
      <c r="AN228" s="86" t="str">
        <f>+AN226</f>
        <v>48-X</v>
      </c>
      <c r="AO228" s="100">
        <v>157.43100000000001</v>
      </c>
      <c r="AP228" s="101">
        <v>159.62</v>
      </c>
      <c r="AQ228" s="101">
        <v>161.81</v>
      </c>
      <c r="AR228" s="101">
        <v>164</v>
      </c>
      <c r="AS228" s="101">
        <v>166.18</v>
      </c>
      <c r="AT228" s="101">
        <v>168.37</v>
      </c>
      <c r="AU228" s="101">
        <v>170.56</v>
      </c>
      <c r="AV228" s="102">
        <v>172.75899999999999</v>
      </c>
    </row>
    <row r="229" spans="1:48" ht="15" thickBot="1">
      <c r="A229">
        <v>229</v>
      </c>
      <c r="B229" s="662"/>
      <c r="C229" s="658"/>
      <c r="D229" s="90" t="str">
        <f>+D227</f>
        <v>48-XL</v>
      </c>
      <c r="E229" s="100">
        <v>251.995</v>
      </c>
      <c r="F229" s="101">
        <v>241.67</v>
      </c>
      <c r="G229" s="101">
        <v>231.35</v>
      </c>
      <c r="H229" s="101">
        <v>221.03</v>
      </c>
      <c r="I229" s="101">
        <v>210.71</v>
      </c>
      <c r="J229" s="101">
        <v>200.39</v>
      </c>
      <c r="K229" s="101">
        <v>190.07</v>
      </c>
      <c r="L229" s="102">
        <v>179.751</v>
      </c>
      <c r="N229" s="662"/>
      <c r="O229" s="658"/>
      <c r="P229" s="90" t="str">
        <f>+P227</f>
        <v>48-XL</v>
      </c>
      <c r="Q229" s="100">
        <v>236.69300000000001</v>
      </c>
      <c r="R229" s="101">
        <v>226.71</v>
      </c>
      <c r="S229" s="101">
        <v>216.72</v>
      </c>
      <c r="T229" s="101">
        <v>206.74</v>
      </c>
      <c r="U229" s="101">
        <v>196.76</v>
      </c>
      <c r="V229" s="101">
        <v>186.78</v>
      </c>
      <c r="W229" s="101">
        <v>176.79</v>
      </c>
      <c r="X229" s="102">
        <v>166.81700000000001</v>
      </c>
      <c r="Z229" s="662"/>
      <c r="AA229" s="658"/>
      <c r="AB229" s="90" t="str">
        <f>+AB227</f>
        <v>48-XL</v>
      </c>
      <c r="AC229" s="100">
        <v>191.87</v>
      </c>
      <c r="AD229" s="101">
        <v>189.95</v>
      </c>
      <c r="AE229" s="101">
        <v>188.03</v>
      </c>
      <c r="AF229" s="101">
        <v>186.11</v>
      </c>
      <c r="AG229" s="101">
        <v>184.19</v>
      </c>
      <c r="AH229" s="101">
        <v>182.27</v>
      </c>
      <c r="AI229" s="101">
        <v>180.35</v>
      </c>
      <c r="AJ229" s="102">
        <v>178.43299999999999</v>
      </c>
      <c r="AL229" s="662"/>
      <c r="AM229" s="658"/>
      <c r="AN229" s="90" t="str">
        <f>+AN227</f>
        <v>48-XL</v>
      </c>
      <c r="AO229" s="100">
        <v>178.23400000000001</v>
      </c>
      <c r="AP229" s="101">
        <v>178.23</v>
      </c>
      <c r="AQ229" s="101">
        <v>178.23</v>
      </c>
      <c r="AR229" s="101">
        <v>178.23</v>
      </c>
      <c r="AS229" s="101">
        <v>178.23</v>
      </c>
      <c r="AT229" s="101">
        <v>178.23</v>
      </c>
      <c r="AU229" s="101">
        <v>178.23</v>
      </c>
      <c r="AV229" s="102">
        <v>178.23400000000001</v>
      </c>
    </row>
    <row r="230" spans="1:48">
      <c r="A230">
        <v>230</v>
      </c>
      <c r="B230" s="662"/>
      <c r="C230" s="659">
        <f>+C228+15</f>
        <v>130</v>
      </c>
      <c r="D230" s="78" t="s">
        <v>133</v>
      </c>
      <c r="E230" s="97">
        <v>276.29000000000002</v>
      </c>
      <c r="F230" s="98">
        <v>266.02999999999997</v>
      </c>
      <c r="G230" s="98">
        <v>255.78</v>
      </c>
      <c r="H230" s="98">
        <v>245.52</v>
      </c>
      <c r="I230" s="98">
        <v>235.27</v>
      </c>
      <c r="J230" s="98">
        <v>225.02</v>
      </c>
      <c r="K230" s="98">
        <v>214.76</v>
      </c>
      <c r="L230" s="99">
        <v>204.51499999999999</v>
      </c>
      <c r="N230" s="662"/>
      <c r="O230" s="659">
        <f>+O228+15</f>
        <v>130</v>
      </c>
      <c r="P230" s="78" t="s">
        <v>133</v>
      </c>
      <c r="Q230" s="97">
        <v>254.529</v>
      </c>
      <c r="R230" s="98">
        <v>245</v>
      </c>
      <c r="S230" s="98">
        <v>235.47</v>
      </c>
      <c r="T230" s="98">
        <v>225.94</v>
      </c>
      <c r="U230" s="98">
        <v>216.41</v>
      </c>
      <c r="V230" s="98">
        <v>206.88</v>
      </c>
      <c r="W230" s="98">
        <v>197.35</v>
      </c>
      <c r="X230" s="99">
        <v>187.83</v>
      </c>
      <c r="Z230" s="662"/>
      <c r="AA230" s="659">
        <f>+AA228+15</f>
        <v>130</v>
      </c>
      <c r="AB230" s="78" t="s">
        <v>133</v>
      </c>
      <c r="AC230" s="97">
        <v>190.83600000000001</v>
      </c>
      <c r="AD230" s="98">
        <v>185.1</v>
      </c>
      <c r="AE230" s="98">
        <v>179.37</v>
      </c>
      <c r="AF230" s="98">
        <v>173.65</v>
      </c>
      <c r="AG230" s="98">
        <v>167.92</v>
      </c>
      <c r="AH230" s="98">
        <v>162.19</v>
      </c>
      <c r="AI230" s="98">
        <v>156.46</v>
      </c>
      <c r="AJ230" s="99">
        <v>150.738</v>
      </c>
      <c r="AL230" s="662"/>
      <c r="AM230" s="659">
        <f>+AM228+15</f>
        <v>130</v>
      </c>
      <c r="AN230" s="78" t="s">
        <v>133</v>
      </c>
      <c r="AO230" s="97">
        <v>168.65899999999999</v>
      </c>
      <c r="AP230" s="98">
        <v>168.15</v>
      </c>
      <c r="AQ230" s="98">
        <v>167.64</v>
      </c>
      <c r="AR230" s="98">
        <v>167.13</v>
      </c>
      <c r="AS230" s="98">
        <v>166.63</v>
      </c>
      <c r="AT230" s="98">
        <v>166.12</v>
      </c>
      <c r="AU230" s="98">
        <v>165.61</v>
      </c>
      <c r="AV230" s="99">
        <v>165.11</v>
      </c>
    </row>
    <row r="231" spans="1:48" ht="15" thickBot="1">
      <c r="A231">
        <v>231</v>
      </c>
      <c r="B231" s="662"/>
      <c r="C231" s="660"/>
      <c r="D231" s="82" t="s">
        <v>136</v>
      </c>
      <c r="E231" s="97">
        <v>301.601</v>
      </c>
      <c r="F231" s="98">
        <v>290.02999999999997</v>
      </c>
      <c r="G231" s="98">
        <v>278.47000000000003</v>
      </c>
      <c r="H231" s="98">
        <v>266.89999999999998</v>
      </c>
      <c r="I231" s="98">
        <v>255.34</v>
      </c>
      <c r="J231" s="98">
        <v>243.77</v>
      </c>
      <c r="K231" s="98">
        <v>232.21</v>
      </c>
      <c r="L231" s="99">
        <v>220.64500000000001</v>
      </c>
      <c r="N231" s="662"/>
      <c r="O231" s="660"/>
      <c r="P231" s="82" t="s">
        <v>136</v>
      </c>
      <c r="Q231" s="97">
        <v>285.84699999999998</v>
      </c>
      <c r="R231" s="98">
        <v>274.17</v>
      </c>
      <c r="S231" s="98">
        <v>262.49</v>
      </c>
      <c r="T231" s="98">
        <v>250.82</v>
      </c>
      <c r="U231" s="98">
        <v>239.14</v>
      </c>
      <c r="V231" s="98">
        <v>227.47</v>
      </c>
      <c r="W231" s="98">
        <v>215.79</v>
      </c>
      <c r="X231" s="99">
        <v>204.12299999999999</v>
      </c>
      <c r="Z231" s="662"/>
      <c r="AA231" s="660"/>
      <c r="AB231" s="82" t="s">
        <v>136</v>
      </c>
      <c r="AC231" s="97">
        <v>246.136</v>
      </c>
      <c r="AD231" s="98">
        <v>236.46</v>
      </c>
      <c r="AE231" s="98">
        <v>226.79</v>
      </c>
      <c r="AF231" s="98">
        <v>217.12</v>
      </c>
      <c r="AG231" s="98">
        <v>207.44</v>
      </c>
      <c r="AH231" s="98">
        <v>197.77</v>
      </c>
      <c r="AI231" s="98">
        <v>188.1</v>
      </c>
      <c r="AJ231" s="99">
        <v>178.43299999999999</v>
      </c>
      <c r="AL231" s="662"/>
      <c r="AM231" s="660"/>
      <c r="AN231" s="82" t="s">
        <v>136</v>
      </c>
      <c r="AO231" s="97">
        <v>186.40600000000001</v>
      </c>
      <c r="AP231" s="98">
        <v>185.23</v>
      </c>
      <c r="AQ231" s="98">
        <v>184.07</v>
      </c>
      <c r="AR231" s="98">
        <v>182.9</v>
      </c>
      <c r="AS231" s="98">
        <v>181.73</v>
      </c>
      <c r="AT231" s="98">
        <v>180.56</v>
      </c>
      <c r="AU231" s="98">
        <v>179.4</v>
      </c>
      <c r="AV231" s="99">
        <v>178.23400000000001</v>
      </c>
    </row>
    <row r="232" spans="1:48">
      <c r="A232">
        <v>232</v>
      </c>
      <c r="B232" s="662"/>
      <c r="C232" s="657">
        <f>+C230+10</f>
        <v>140</v>
      </c>
      <c r="D232" s="86" t="str">
        <f>+D230</f>
        <v>48-X</v>
      </c>
      <c r="E232" s="100">
        <v>307.09800000000001</v>
      </c>
      <c r="F232" s="101">
        <v>295.69</v>
      </c>
      <c r="G232" s="101">
        <v>284.29000000000002</v>
      </c>
      <c r="H232" s="101">
        <v>272.88</v>
      </c>
      <c r="I232" s="101">
        <v>261.48</v>
      </c>
      <c r="J232" s="101">
        <v>250.07</v>
      </c>
      <c r="K232" s="101">
        <v>238.67</v>
      </c>
      <c r="L232" s="102">
        <v>227.27199999999999</v>
      </c>
      <c r="N232" s="662"/>
      <c r="O232" s="657">
        <f>+O230+10</f>
        <v>140</v>
      </c>
      <c r="P232" s="86" t="str">
        <f>+P230</f>
        <v>48-X</v>
      </c>
      <c r="Q232" s="100">
        <v>272.49700000000001</v>
      </c>
      <c r="R232" s="101">
        <v>263.7</v>
      </c>
      <c r="S232" s="101">
        <v>254.9</v>
      </c>
      <c r="T232" s="101">
        <v>246.1</v>
      </c>
      <c r="U232" s="101">
        <v>237.31</v>
      </c>
      <c r="V232" s="101">
        <v>228.51</v>
      </c>
      <c r="W232" s="101">
        <v>219.72</v>
      </c>
      <c r="X232" s="102">
        <v>210.92699999999999</v>
      </c>
      <c r="Z232" s="662"/>
      <c r="AA232" s="657">
        <f>+AA230+10</f>
        <v>140</v>
      </c>
      <c r="AB232" s="86" t="str">
        <f>+AB230</f>
        <v>48-X</v>
      </c>
      <c r="AC232" s="100">
        <v>207.69200000000001</v>
      </c>
      <c r="AD232" s="101">
        <v>200.88</v>
      </c>
      <c r="AE232" s="101">
        <v>194.08</v>
      </c>
      <c r="AF232" s="101">
        <v>187.27</v>
      </c>
      <c r="AG232" s="101">
        <v>180.47</v>
      </c>
      <c r="AH232" s="101">
        <v>173.67</v>
      </c>
      <c r="AI232" s="101">
        <v>166.86</v>
      </c>
      <c r="AJ232" s="102">
        <v>160.06200000000001</v>
      </c>
      <c r="AL232" s="662"/>
      <c r="AM232" s="657">
        <f>+AM230+10</f>
        <v>140</v>
      </c>
      <c r="AN232" s="86" t="str">
        <f>+AN230</f>
        <v>48-X</v>
      </c>
      <c r="AO232" s="100">
        <v>184.25899999999999</v>
      </c>
      <c r="AP232" s="101">
        <v>180.61</v>
      </c>
      <c r="AQ232" s="101">
        <v>176.96</v>
      </c>
      <c r="AR232" s="101">
        <v>173.32</v>
      </c>
      <c r="AS232" s="101">
        <v>169.67</v>
      </c>
      <c r="AT232" s="101">
        <v>166.03</v>
      </c>
      <c r="AU232" s="101">
        <v>162.38</v>
      </c>
      <c r="AV232" s="102">
        <v>158.74199999999999</v>
      </c>
    </row>
    <row r="233" spans="1:48" ht="15" thickBot="1">
      <c r="A233">
        <v>233</v>
      </c>
      <c r="B233" s="662"/>
      <c r="C233" s="658"/>
      <c r="D233" s="90" t="str">
        <f>+D231</f>
        <v>48-XL</v>
      </c>
      <c r="E233" s="100">
        <v>332.04</v>
      </c>
      <c r="F233" s="101">
        <v>319.77</v>
      </c>
      <c r="G233" s="101">
        <v>307.51</v>
      </c>
      <c r="H233" s="101">
        <v>295.25</v>
      </c>
      <c r="I233" s="101">
        <v>282.99</v>
      </c>
      <c r="J233" s="101">
        <v>270.73</v>
      </c>
      <c r="K233" s="101">
        <v>258.45999999999998</v>
      </c>
      <c r="L233" s="102">
        <v>246.208</v>
      </c>
      <c r="N233" s="662"/>
      <c r="O233" s="658"/>
      <c r="P233" s="90" t="str">
        <f>+P231</f>
        <v>48-XL</v>
      </c>
      <c r="Q233" s="100">
        <v>313.52999999999997</v>
      </c>
      <c r="R233" s="101">
        <v>301.56</v>
      </c>
      <c r="S233" s="101">
        <v>289.60000000000002</v>
      </c>
      <c r="T233" s="101">
        <v>277.64</v>
      </c>
      <c r="U233" s="101">
        <v>265.68</v>
      </c>
      <c r="V233" s="101">
        <v>253.71</v>
      </c>
      <c r="W233" s="101">
        <v>241.75</v>
      </c>
      <c r="X233" s="102">
        <v>229.79499999999999</v>
      </c>
      <c r="Z233" s="662"/>
      <c r="AA233" s="658"/>
      <c r="AB233" s="90" t="str">
        <f>+AB231</f>
        <v>48-XL</v>
      </c>
      <c r="AC233" s="100">
        <v>274.45100000000002</v>
      </c>
      <c r="AD233" s="101">
        <v>261.69</v>
      </c>
      <c r="AE233" s="101">
        <v>248.93</v>
      </c>
      <c r="AF233" s="101">
        <v>236.17</v>
      </c>
      <c r="AG233" s="101">
        <v>223.41</v>
      </c>
      <c r="AH233" s="101">
        <v>210.65</v>
      </c>
      <c r="AI233" s="101">
        <v>197.89</v>
      </c>
      <c r="AJ233" s="102">
        <v>185.14099999999999</v>
      </c>
      <c r="AL233" s="662"/>
      <c r="AM233" s="658"/>
      <c r="AN233" s="90" t="str">
        <f>+AN231</f>
        <v>48-XL</v>
      </c>
      <c r="AO233" s="100">
        <v>216.53299999999999</v>
      </c>
      <c r="AP233" s="101">
        <v>211.06</v>
      </c>
      <c r="AQ233" s="101">
        <v>205.59</v>
      </c>
      <c r="AR233" s="101">
        <v>200.11</v>
      </c>
      <c r="AS233" s="101">
        <v>194.64</v>
      </c>
      <c r="AT233" s="101">
        <v>189.17</v>
      </c>
      <c r="AU233" s="101">
        <v>183.7</v>
      </c>
      <c r="AV233" s="102">
        <v>178.23400000000001</v>
      </c>
    </row>
    <row r="234" spans="1:48">
      <c r="A234">
        <v>234</v>
      </c>
      <c r="B234" s="662"/>
      <c r="C234" s="659">
        <f>+C232+10</f>
        <v>150</v>
      </c>
      <c r="D234" s="78" t="s">
        <v>133</v>
      </c>
      <c r="E234" s="97">
        <v>337.05700000000002</v>
      </c>
      <c r="F234" s="98">
        <v>325.02</v>
      </c>
      <c r="G234" s="98">
        <v>312.99</v>
      </c>
      <c r="H234" s="98">
        <v>300.95999999999998</v>
      </c>
      <c r="I234" s="98">
        <v>288.92</v>
      </c>
      <c r="J234" s="98">
        <v>276.89</v>
      </c>
      <c r="K234" s="98">
        <v>264.86</v>
      </c>
      <c r="L234" s="99">
        <v>252.83099999999999</v>
      </c>
      <c r="N234" s="662"/>
      <c r="O234" s="659">
        <f>+O232+10</f>
        <v>150</v>
      </c>
      <c r="P234" s="78" t="s">
        <v>133</v>
      </c>
      <c r="Q234" s="97">
        <v>286.75299999999999</v>
      </c>
      <c r="R234" s="98">
        <v>279.19</v>
      </c>
      <c r="S234" s="98">
        <v>271.64</v>
      </c>
      <c r="T234" s="98">
        <v>264.08999999999997</v>
      </c>
      <c r="U234" s="98">
        <v>256.54000000000002</v>
      </c>
      <c r="V234" s="98">
        <v>248.98</v>
      </c>
      <c r="W234" s="98">
        <v>241.43</v>
      </c>
      <c r="X234" s="99">
        <v>233.881</v>
      </c>
      <c r="Z234" s="662"/>
      <c r="AA234" s="659">
        <f>+AA232+10</f>
        <v>150</v>
      </c>
      <c r="AB234" s="78" t="s">
        <v>133</v>
      </c>
      <c r="AC234" s="97">
        <v>227.90700000000001</v>
      </c>
      <c r="AD234" s="98">
        <v>220.16</v>
      </c>
      <c r="AE234" s="98">
        <v>212.41</v>
      </c>
      <c r="AF234" s="98">
        <v>204.67</v>
      </c>
      <c r="AG234" s="98">
        <v>196.93</v>
      </c>
      <c r="AH234" s="98">
        <v>189.18</v>
      </c>
      <c r="AI234" s="98">
        <v>181.44</v>
      </c>
      <c r="AJ234" s="99">
        <v>173.69900000000001</v>
      </c>
      <c r="AL234" s="662"/>
      <c r="AM234" s="659">
        <f>+AM232+10</f>
        <v>150</v>
      </c>
      <c r="AN234" s="78" t="s">
        <v>133</v>
      </c>
      <c r="AO234" s="83" t="s">
        <v>1122</v>
      </c>
      <c r="AP234" s="84" t="s">
        <v>1122</v>
      </c>
      <c r="AQ234" s="98">
        <v>185.56</v>
      </c>
      <c r="AR234" s="98">
        <v>179.17</v>
      </c>
      <c r="AS234" s="98">
        <v>172.78</v>
      </c>
      <c r="AT234" s="98">
        <v>166.39</v>
      </c>
      <c r="AU234" s="98">
        <v>160</v>
      </c>
      <c r="AV234" s="99">
        <v>153.61799999999999</v>
      </c>
    </row>
    <row r="235" spans="1:48" ht="15" thickBot="1">
      <c r="A235">
        <v>235</v>
      </c>
      <c r="B235" s="662"/>
      <c r="C235" s="660"/>
      <c r="D235" s="82" t="s">
        <v>136</v>
      </c>
      <c r="E235" s="97">
        <v>368.29199999999997</v>
      </c>
      <c r="F235" s="98">
        <v>354.41</v>
      </c>
      <c r="G235" s="98">
        <v>340.53</v>
      </c>
      <c r="H235" s="98">
        <v>326.64999999999998</v>
      </c>
      <c r="I235" s="98">
        <v>312.77999999999997</v>
      </c>
      <c r="J235" s="98">
        <v>298.89999999999998</v>
      </c>
      <c r="K235" s="98">
        <v>285.02</v>
      </c>
      <c r="L235" s="99">
        <v>271.149</v>
      </c>
      <c r="N235" s="662"/>
      <c r="O235" s="660"/>
      <c r="P235" s="82" t="s">
        <v>136</v>
      </c>
      <c r="Q235" s="97">
        <v>347.22199999999998</v>
      </c>
      <c r="R235" s="98">
        <v>333.9</v>
      </c>
      <c r="S235" s="98">
        <v>320.58999999999997</v>
      </c>
      <c r="T235" s="98">
        <v>307.27</v>
      </c>
      <c r="U235" s="98">
        <v>293.95999999999998</v>
      </c>
      <c r="V235" s="98">
        <v>280.64</v>
      </c>
      <c r="W235" s="98">
        <v>267.33</v>
      </c>
      <c r="X235" s="99">
        <v>254.017</v>
      </c>
      <c r="Z235" s="662"/>
      <c r="AA235" s="660"/>
      <c r="AB235" s="82" t="s">
        <v>136</v>
      </c>
      <c r="AC235" s="97">
        <v>288.839</v>
      </c>
      <c r="AD235" s="98">
        <v>277.99</v>
      </c>
      <c r="AE235" s="98">
        <v>267.14</v>
      </c>
      <c r="AF235" s="98">
        <v>256.3</v>
      </c>
      <c r="AG235" s="98">
        <v>245.45</v>
      </c>
      <c r="AH235" s="98">
        <v>234.61</v>
      </c>
      <c r="AI235" s="98">
        <v>223.76</v>
      </c>
      <c r="AJ235" s="99">
        <v>212.91900000000001</v>
      </c>
      <c r="AL235" s="662"/>
      <c r="AM235" s="660"/>
      <c r="AN235" s="82" t="s">
        <v>136</v>
      </c>
      <c r="AO235" s="97">
        <v>248.88200000000001</v>
      </c>
      <c r="AP235" s="98">
        <v>238.78</v>
      </c>
      <c r="AQ235" s="98">
        <v>228.69</v>
      </c>
      <c r="AR235" s="98">
        <v>218.6</v>
      </c>
      <c r="AS235" s="98">
        <v>208.51</v>
      </c>
      <c r="AT235" s="98">
        <v>198.41</v>
      </c>
      <c r="AU235" s="98">
        <v>188.32</v>
      </c>
      <c r="AV235" s="99">
        <v>178.23400000000001</v>
      </c>
    </row>
    <row r="236" spans="1:48">
      <c r="A236">
        <v>236</v>
      </c>
      <c r="B236" s="662"/>
      <c r="C236" s="657">
        <f>+C234+10</f>
        <v>160</v>
      </c>
      <c r="D236" s="86" t="str">
        <f>+D234</f>
        <v>48-X</v>
      </c>
      <c r="E236" s="100">
        <v>359.84899999999999</v>
      </c>
      <c r="F236" s="101">
        <v>347.94</v>
      </c>
      <c r="G236" s="101">
        <v>336.04</v>
      </c>
      <c r="H236" s="101">
        <v>324.14</v>
      </c>
      <c r="I236" s="101">
        <v>312.24</v>
      </c>
      <c r="J236" s="101">
        <v>300.33</v>
      </c>
      <c r="K236" s="101">
        <v>288.43</v>
      </c>
      <c r="L236" s="102">
        <v>276.53399999999999</v>
      </c>
      <c r="N236" s="662"/>
      <c r="O236" s="657">
        <f>+O234+10</f>
        <v>160</v>
      </c>
      <c r="P236" s="86" t="str">
        <f>+P234</f>
        <v>48-X</v>
      </c>
      <c r="Q236" s="100">
        <v>296.19</v>
      </c>
      <c r="R236" s="101">
        <v>289.45</v>
      </c>
      <c r="S236" s="101">
        <v>282.70999999999998</v>
      </c>
      <c r="T236" s="101">
        <v>275.98</v>
      </c>
      <c r="U236" s="101">
        <v>269.24</v>
      </c>
      <c r="V236" s="101">
        <v>262.51</v>
      </c>
      <c r="W236" s="101">
        <v>255.77</v>
      </c>
      <c r="X236" s="102">
        <v>249.03800000000001</v>
      </c>
      <c r="Z236" s="662"/>
      <c r="AA236" s="657">
        <f>+AA234+10</f>
        <v>160</v>
      </c>
      <c r="AB236" s="86" t="str">
        <f>+AB234</f>
        <v>48-X</v>
      </c>
      <c r="AC236" s="100">
        <v>238.07599999999999</v>
      </c>
      <c r="AD236" s="101">
        <v>231.22</v>
      </c>
      <c r="AE236" s="101">
        <v>224.36</v>
      </c>
      <c r="AF236" s="101">
        <v>217.51</v>
      </c>
      <c r="AG236" s="101">
        <v>210.65</v>
      </c>
      <c r="AH236" s="101">
        <v>203.8</v>
      </c>
      <c r="AI236" s="101">
        <v>196.95</v>
      </c>
      <c r="AJ236" s="102">
        <v>190.096</v>
      </c>
      <c r="AL236" s="662"/>
      <c r="AM236" s="657">
        <f>+AM234+10</f>
        <v>160</v>
      </c>
      <c r="AN236" s="86" t="str">
        <f>+AN234</f>
        <v>48-X</v>
      </c>
      <c r="AO236" s="87" t="s">
        <v>1122</v>
      </c>
      <c r="AP236" s="88" t="s">
        <v>1122</v>
      </c>
      <c r="AQ236" s="88" t="s">
        <v>1122</v>
      </c>
      <c r="AR236" s="88" t="s">
        <v>1122</v>
      </c>
      <c r="AS236" s="101">
        <v>186.56</v>
      </c>
      <c r="AT236" s="101">
        <v>179.82</v>
      </c>
      <c r="AU236" s="101">
        <v>173.09</v>
      </c>
      <c r="AV236" s="102">
        <v>166.35499999999999</v>
      </c>
    </row>
    <row r="237" spans="1:48" ht="15" thickBot="1">
      <c r="A237">
        <v>237</v>
      </c>
      <c r="B237" s="662"/>
      <c r="C237" s="658"/>
      <c r="D237" s="90" t="str">
        <f>+D235</f>
        <v>48-XL</v>
      </c>
      <c r="E237" s="100">
        <v>374.34800000000001</v>
      </c>
      <c r="F237" s="101">
        <v>363.65</v>
      </c>
      <c r="G237" s="101">
        <v>352.95</v>
      </c>
      <c r="H237" s="101">
        <v>342.26</v>
      </c>
      <c r="I237" s="101">
        <v>331.56</v>
      </c>
      <c r="J237" s="101">
        <v>320.87</v>
      </c>
      <c r="K237" s="101">
        <v>310.17</v>
      </c>
      <c r="L237" s="102">
        <v>299.48</v>
      </c>
      <c r="N237" s="662"/>
      <c r="O237" s="658"/>
      <c r="P237" s="90" t="str">
        <f>+P235</f>
        <v>48-XL</v>
      </c>
      <c r="Q237" s="100">
        <v>380.54700000000003</v>
      </c>
      <c r="R237" s="101">
        <v>366.17</v>
      </c>
      <c r="S237" s="101">
        <v>351.8</v>
      </c>
      <c r="T237" s="101">
        <v>337.42</v>
      </c>
      <c r="U237" s="101">
        <v>323.05</v>
      </c>
      <c r="V237" s="101">
        <v>308.68</v>
      </c>
      <c r="W237" s="101">
        <v>294.3</v>
      </c>
      <c r="X237" s="102">
        <v>279.935</v>
      </c>
      <c r="Z237" s="662"/>
      <c r="AA237" s="658"/>
      <c r="AB237" s="90" t="str">
        <f>+AB235</f>
        <v>48-XL</v>
      </c>
      <c r="AC237" s="100">
        <v>307.98099999999999</v>
      </c>
      <c r="AD237" s="101">
        <v>298.66000000000003</v>
      </c>
      <c r="AE237" s="101">
        <v>289.33999999999997</v>
      </c>
      <c r="AF237" s="101">
        <v>280.02999999999997</v>
      </c>
      <c r="AG237" s="101">
        <v>270.70999999999998</v>
      </c>
      <c r="AH237" s="101">
        <v>261.39999999999998</v>
      </c>
      <c r="AI237" s="101">
        <v>252.08</v>
      </c>
      <c r="AJ237" s="102">
        <v>242.77099999999999</v>
      </c>
      <c r="AL237" s="662"/>
      <c r="AM237" s="658"/>
      <c r="AN237" s="90" t="str">
        <f>+AN235</f>
        <v>48-XL</v>
      </c>
      <c r="AO237" s="100">
        <v>277.505</v>
      </c>
      <c r="AP237" s="101">
        <v>264.12</v>
      </c>
      <c r="AQ237" s="101">
        <v>250.74</v>
      </c>
      <c r="AR237" s="101">
        <v>237.37</v>
      </c>
      <c r="AS237" s="101">
        <v>223.99</v>
      </c>
      <c r="AT237" s="101">
        <v>210.61</v>
      </c>
      <c r="AU237" s="101">
        <v>197.23</v>
      </c>
      <c r="AV237" s="102">
        <v>183.857</v>
      </c>
    </row>
    <row r="238" spans="1:48">
      <c r="A238">
        <v>238</v>
      </c>
      <c r="B238" s="662"/>
      <c r="C238" s="659">
        <f>+C236+10</f>
        <v>170</v>
      </c>
      <c r="D238" s="78" t="s">
        <v>133</v>
      </c>
      <c r="E238" s="97">
        <v>372.30900000000003</v>
      </c>
      <c r="F238" s="98">
        <v>361.88</v>
      </c>
      <c r="G238" s="98">
        <v>351.45</v>
      </c>
      <c r="H238" s="98">
        <v>341.02</v>
      </c>
      <c r="I238" s="98">
        <v>330.6</v>
      </c>
      <c r="J238" s="98">
        <v>320.17</v>
      </c>
      <c r="K238" s="98">
        <v>309.74</v>
      </c>
      <c r="L238" s="99">
        <v>299.32299999999998</v>
      </c>
      <c r="N238" s="662"/>
      <c r="O238" s="659">
        <f>+O236+10</f>
        <v>170</v>
      </c>
      <c r="P238" s="78" t="s">
        <v>133</v>
      </c>
      <c r="Q238" s="97">
        <v>310.495</v>
      </c>
      <c r="R238" s="98">
        <v>304.14999999999998</v>
      </c>
      <c r="S238" s="98">
        <v>297.81</v>
      </c>
      <c r="T238" s="98">
        <v>291.47000000000003</v>
      </c>
      <c r="U238" s="98">
        <v>285.13</v>
      </c>
      <c r="V238" s="98">
        <v>278.79000000000002</v>
      </c>
      <c r="W238" s="98">
        <v>272.45999999999998</v>
      </c>
      <c r="X238" s="99">
        <v>266.12099999999998</v>
      </c>
      <c r="Z238" s="662"/>
      <c r="AA238" s="659">
        <f>+AA236+10</f>
        <v>170</v>
      </c>
      <c r="AB238" s="78" t="s">
        <v>133</v>
      </c>
      <c r="AC238" s="83" t="s">
        <v>1122</v>
      </c>
      <c r="AD238" s="84" t="s">
        <v>1122</v>
      </c>
      <c r="AE238" s="98">
        <v>238.67</v>
      </c>
      <c r="AF238" s="98">
        <v>232.15</v>
      </c>
      <c r="AG238" s="98">
        <v>225.63</v>
      </c>
      <c r="AH238" s="98">
        <v>219.1</v>
      </c>
      <c r="AI238" s="98">
        <v>212.58</v>
      </c>
      <c r="AJ238" s="99">
        <v>206.06700000000001</v>
      </c>
      <c r="AL238" s="662"/>
      <c r="AM238" s="659">
        <f>+AM236+10</f>
        <v>170</v>
      </c>
      <c r="AN238" s="78" t="s">
        <v>133</v>
      </c>
      <c r="AO238" s="83" t="s">
        <v>1122</v>
      </c>
      <c r="AP238" s="84" t="s">
        <v>1122</v>
      </c>
      <c r="AQ238" s="84" t="s">
        <v>1122</v>
      </c>
      <c r="AR238" s="84" t="s">
        <v>1122</v>
      </c>
      <c r="AS238" s="84" t="s">
        <v>1122</v>
      </c>
      <c r="AT238" s="84" t="s">
        <v>1122</v>
      </c>
      <c r="AU238" s="84" t="s">
        <v>1122</v>
      </c>
      <c r="AV238" s="99">
        <v>179.173</v>
      </c>
    </row>
    <row r="239" spans="1:48" ht="15" thickBot="1">
      <c r="A239">
        <v>239</v>
      </c>
      <c r="B239" s="662"/>
      <c r="C239" s="660"/>
      <c r="D239" s="82" t="s">
        <v>136</v>
      </c>
      <c r="E239" s="97">
        <v>371.79599999999999</v>
      </c>
      <c r="F239" s="98">
        <v>365.15</v>
      </c>
      <c r="G239" s="98">
        <v>358.51</v>
      </c>
      <c r="H239" s="98">
        <v>351.87</v>
      </c>
      <c r="I239" s="98">
        <v>345.24</v>
      </c>
      <c r="J239" s="98">
        <v>338.6</v>
      </c>
      <c r="K239" s="98">
        <v>331.96</v>
      </c>
      <c r="L239" s="99">
        <v>325.32400000000001</v>
      </c>
      <c r="N239" s="662"/>
      <c r="O239" s="660"/>
      <c r="P239" s="82" t="s">
        <v>136</v>
      </c>
      <c r="Q239" s="97">
        <v>378.82299999999998</v>
      </c>
      <c r="R239" s="98">
        <v>368.64</v>
      </c>
      <c r="S239" s="98">
        <v>358.46</v>
      </c>
      <c r="T239" s="98">
        <v>348.28</v>
      </c>
      <c r="U239" s="98">
        <v>338.1</v>
      </c>
      <c r="V239" s="98">
        <v>327.92</v>
      </c>
      <c r="W239" s="98">
        <v>317.74</v>
      </c>
      <c r="X239" s="99">
        <v>307.56400000000002</v>
      </c>
      <c r="Z239" s="662"/>
      <c r="AA239" s="660"/>
      <c r="AB239" s="82" t="s">
        <v>136</v>
      </c>
      <c r="AC239" s="97">
        <v>320.36599999999999</v>
      </c>
      <c r="AD239" s="98">
        <v>312.23</v>
      </c>
      <c r="AE239" s="98">
        <v>304.08999999999997</v>
      </c>
      <c r="AF239" s="98">
        <v>295.95999999999998</v>
      </c>
      <c r="AG239" s="98">
        <v>287.83</v>
      </c>
      <c r="AH239" s="98">
        <v>279.7</v>
      </c>
      <c r="AI239" s="98">
        <v>271.56</v>
      </c>
      <c r="AJ239" s="99">
        <v>263.43400000000003</v>
      </c>
      <c r="AL239" s="662"/>
      <c r="AM239" s="660"/>
      <c r="AN239" s="82" t="s">
        <v>136</v>
      </c>
      <c r="AO239" s="97">
        <v>292.89699999999999</v>
      </c>
      <c r="AP239" s="98">
        <v>280.74</v>
      </c>
      <c r="AQ239" s="98">
        <v>268.58999999999997</v>
      </c>
      <c r="AR239" s="98">
        <v>256.44</v>
      </c>
      <c r="AS239" s="98">
        <v>244.29</v>
      </c>
      <c r="AT239" s="98">
        <v>232.14</v>
      </c>
      <c r="AU239" s="98">
        <v>219.99</v>
      </c>
      <c r="AV239" s="99">
        <v>207.84</v>
      </c>
    </row>
    <row r="240" spans="1:48">
      <c r="A240">
        <v>240</v>
      </c>
      <c r="B240" s="662"/>
      <c r="C240" s="657">
        <f>+C238+10</f>
        <v>180</v>
      </c>
      <c r="D240" s="86" t="str">
        <f>+D238</f>
        <v>48-X</v>
      </c>
      <c r="E240" s="100">
        <v>371.52</v>
      </c>
      <c r="F240" s="101">
        <v>364.24</v>
      </c>
      <c r="G240" s="101">
        <v>356.97</v>
      </c>
      <c r="H240" s="101">
        <v>349.7</v>
      </c>
      <c r="I240" s="101">
        <v>342.43</v>
      </c>
      <c r="J240" s="101">
        <v>335.16</v>
      </c>
      <c r="K240" s="101">
        <v>327.89</v>
      </c>
      <c r="L240" s="102">
        <v>320.62799999999999</v>
      </c>
      <c r="N240" s="662"/>
      <c r="O240" s="657">
        <f>+O238+10</f>
        <v>180</v>
      </c>
      <c r="P240" s="86" t="str">
        <f>+P238</f>
        <v>48-X</v>
      </c>
      <c r="Q240" s="100">
        <v>329.1</v>
      </c>
      <c r="R240" s="101">
        <v>322.26</v>
      </c>
      <c r="S240" s="101">
        <v>315.42</v>
      </c>
      <c r="T240" s="101">
        <v>308.58</v>
      </c>
      <c r="U240" s="101">
        <v>301.74</v>
      </c>
      <c r="V240" s="101">
        <v>294.91000000000003</v>
      </c>
      <c r="W240" s="101">
        <v>288.07</v>
      </c>
      <c r="X240" s="102">
        <v>281.23399999999998</v>
      </c>
      <c r="Z240" s="662"/>
      <c r="AA240" s="657">
        <f>+AA238+10</f>
        <v>180</v>
      </c>
      <c r="AB240" s="86" t="str">
        <f>+AB238</f>
        <v>48-X</v>
      </c>
      <c r="AC240" s="87" t="s">
        <v>1122</v>
      </c>
      <c r="AD240" s="88" t="s">
        <v>1122</v>
      </c>
      <c r="AE240" s="88" t="s">
        <v>1122</v>
      </c>
      <c r="AF240" s="88" t="s">
        <v>1122</v>
      </c>
      <c r="AG240" s="101">
        <v>239.08</v>
      </c>
      <c r="AH240" s="101">
        <v>233.12</v>
      </c>
      <c r="AI240" s="101">
        <v>227.16</v>
      </c>
      <c r="AJ240" s="102">
        <v>221.21100000000001</v>
      </c>
      <c r="AL240" s="662"/>
      <c r="AM240" s="657">
        <f>+AM238+10</f>
        <v>180</v>
      </c>
      <c r="AN240" s="86" t="str">
        <f>+AN238</f>
        <v>48-X</v>
      </c>
      <c r="AO240" s="87" t="s">
        <v>1122</v>
      </c>
      <c r="AP240" s="88" t="s">
        <v>1122</v>
      </c>
      <c r="AQ240" s="88" t="s">
        <v>1122</v>
      </c>
      <c r="AR240" s="88" t="s">
        <v>1122</v>
      </c>
      <c r="AS240" s="88" t="s">
        <v>1122</v>
      </c>
      <c r="AT240" s="88" t="s">
        <v>1122</v>
      </c>
      <c r="AU240" s="88" t="s">
        <v>1122</v>
      </c>
      <c r="AV240" s="89" t="s">
        <v>1122</v>
      </c>
    </row>
    <row r="241" spans="1:48" ht="15" thickBot="1">
      <c r="A241">
        <v>241</v>
      </c>
      <c r="B241" s="662"/>
      <c r="C241" s="658"/>
      <c r="D241" s="90" t="str">
        <f>+D239</f>
        <v>48-XL</v>
      </c>
      <c r="E241" s="100">
        <v>371.00799999999998</v>
      </c>
      <c r="F241" s="101">
        <v>368.05</v>
      </c>
      <c r="G241" s="101">
        <v>365.1</v>
      </c>
      <c r="H241" s="101">
        <v>362.15</v>
      </c>
      <c r="I241" s="101">
        <v>359.2</v>
      </c>
      <c r="J241" s="101">
        <v>356.26</v>
      </c>
      <c r="K241" s="101">
        <v>353.31</v>
      </c>
      <c r="L241" s="102">
        <v>350.36099999999999</v>
      </c>
      <c r="N241" s="662"/>
      <c r="O241" s="658"/>
      <c r="P241" s="90" t="str">
        <f>+P239</f>
        <v>48-XL</v>
      </c>
      <c r="Q241" s="100">
        <v>378.91800000000001</v>
      </c>
      <c r="R241" s="101">
        <v>372.35</v>
      </c>
      <c r="S241" s="101">
        <v>365.78</v>
      </c>
      <c r="T241" s="101">
        <v>359.21</v>
      </c>
      <c r="U241" s="101">
        <v>352.65</v>
      </c>
      <c r="V241" s="101">
        <v>346.08</v>
      </c>
      <c r="W241" s="101">
        <v>339.52</v>
      </c>
      <c r="X241" s="102">
        <v>332.95499999999998</v>
      </c>
      <c r="Z241" s="662"/>
      <c r="AA241" s="658"/>
      <c r="AB241" s="90" t="str">
        <f>+AB239</f>
        <v>48-XL</v>
      </c>
      <c r="AC241" s="100">
        <v>336.26400000000001</v>
      </c>
      <c r="AD241" s="101">
        <v>327.97</v>
      </c>
      <c r="AE241" s="101">
        <v>319.69</v>
      </c>
      <c r="AF241" s="101">
        <v>311.39999999999998</v>
      </c>
      <c r="AG241" s="101">
        <v>303.11</v>
      </c>
      <c r="AH241" s="101">
        <v>294.82</v>
      </c>
      <c r="AI241" s="101">
        <v>286.54000000000002</v>
      </c>
      <c r="AJ241" s="102">
        <v>278.255</v>
      </c>
      <c r="AL241" s="662"/>
      <c r="AM241" s="658"/>
      <c r="AN241" s="90" t="str">
        <f>+AN239</f>
        <v>48-XL</v>
      </c>
      <c r="AO241" s="100">
        <v>309.327</v>
      </c>
      <c r="AP241" s="101">
        <v>298.45999999999998</v>
      </c>
      <c r="AQ241" s="101">
        <v>287.61</v>
      </c>
      <c r="AR241" s="101">
        <v>276.75</v>
      </c>
      <c r="AS241" s="101">
        <v>265.89</v>
      </c>
      <c r="AT241" s="101">
        <v>255.03</v>
      </c>
      <c r="AU241" s="101">
        <v>244.18</v>
      </c>
      <c r="AV241" s="102">
        <v>233.32400000000001</v>
      </c>
    </row>
    <row r="242" spans="1:48">
      <c r="A242">
        <v>242</v>
      </c>
      <c r="B242" s="662"/>
      <c r="C242" s="659">
        <f>+C240+10</f>
        <v>190</v>
      </c>
      <c r="D242" s="78" t="s">
        <v>133</v>
      </c>
      <c r="E242" s="97">
        <v>371.33300000000003</v>
      </c>
      <c r="F242" s="98">
        <v>367.84</v>
      </c>
      <c r="G242" s="98">
        <v>364.34</v>
      </c>
      <c r="H242" s="98">
        <v>360.85</v>
      </c>
      <c r="I242" s="98">
        <v>357.36</v>
      </c>
      <c r="J242" s="98">
        <v>353.87</v>
      </c>
      <c r="K242" s="98">
        <v>350.37</v>
      </c>
      <c r="L242" s="99">
        <v>346.887</v>
      </c>
      <c r="N242" s="662"/>
      <c r="O242" s="659">
        <f>+O240+10</f>
        <v>190</v>
      </c>
      <c r="P242" s="78" t="s">
        <v>133</v>
      </c>
      <c r="Q242" s="97">
        <v>336.47399999999999</v>
      </c>
      <c r="R242" s="98">
        <v>330.41</v>
      </c>
      <c r="S242" s="98">
        <v>324.35000000000002</v>
      </c>
      <c r="T242" s="98">
        <v>318.29000000000002</v>
      </c>
      <c r="U242" s="98">
        <v>312.22000000000003</v>
      </c>
      <c r="V242" s="98">
        <v>306.16000000000003</v>
      </c>
      <c r="W242" s="98">
        <v>300.10000000000002</v>
      </c>
      <c r="X242" s="99">
        <v>294.04599999999999</v>
      </c>
      <c r="Z242" s="662"/>
      <c r="AA242" s="659">
        <f>+AA240+10</f>
        <v>190</v>
      </c>
      <c r="AB242" s="78" t="s">
        <v>133</v>
      </c>
      <c r="AC242" s="83" t="s">
        <v>1122</v>
      </c>
      <c r="AD242" s="84" t="s">
        <v>1122</v>
      </c>
      <c r="AE242" s="84" t="s">
        <v>1122</v>
      </c>
      <c r="AF242" s="84" t="s">
        <v>1122</v>
      </c>
      <c r="AG242" s="84" t="s">
        <v>1122</v>
      </c>
      <c r="AH242" s="84" t="s">
        <v>1122</v>
      </c>
      <c r="AI242" s="98">
        <v>238.81</v>
      </c>
      <c r="AJ242" s="99">
        <v>232.70599999999999</v>
      </c>
      <c r="AL242" s="662"/>
      <c r="AM242" s="659">
        <f>+AM240+10</f>
        <v>190</v>
      </c>
      <c r="AN242" s="78" t="s">
        <v>133</v>
      </c>
      <c r="AO242" s="83" t="s">
        <v>1122</v>
      </c>
      <c r="AP242" s="84" t="s">
        <v>1122</v>
      </c>
      <c r="AQ242" s="84" t="s">
        <v>1122</v>
      </c>
      <c r="AR242" s="84" t="s">
        <v>1122</v>
      </c>
      <c r="AS242" s="84" t="s">
        <v>1122</v>
      </c>
      <c r="AT242" s="84" t="s">
        <v>1122</v>
      </c>
      <c r="AU242" s="84" t="s">
        <v>1122</v>
      </c>
      <c r="AV242" s="85" t="s">
        <v>1122</v>
      </c>
    </row>
    <row r="243" spans="1:48" ht="15" thickBot="1">
      <c r="A243">
        <v>243</v>
      </c>
      <c r="B243" s="662"/>
      <c r="C243" s="660"/>
      <c r="D243" s="82" t="s">
        <v>136</v>
      </c>
      <c r="E243" s="97">
        <v>370.81099999999998</v>
      </c>
      <c r="F243" s="98">
        <v>371.28</v>
      </c>
      <c r="G243" s="98">
        <v>371.75</v>
      </c>
      <c r="H243" s="98">
        <v>372.22</v>
      </c>
      <c r="I243" s="98">
        <v>372.7</v>
      </c>
      <c r="J243" s="98">
        <v>373.17</v>
      </c>
      <c r="K243" s="98">
        <v>373.64</v>
      </c>
      <c r="L243" s="99">
        <v>374.11700000000002</v>
      </c>
      <c r="N243" s="662"/>
      <c r="O243" s="660"/>
      <c r="P243" s="82" t="s">
        <v>136</v>
      </c>
      <c r="Q243" s="97">
        <v>366.38099999999997</v>
      </c>
      <c r="R243" s="98">
        <v>365.11</v>
      </c>
      <c r="S243" s="98">
        <v>363.85</v>
      </c>
      <c r="T243" s="98">
        <v>362.58</v>
      </c>
      <c r="U243" s="98">
        <v>361.32</v>
      </c>
      <c r="V243" s="98">
        <v>360.05</v>
      </c>
      <c r="W243" s="98">
        <v>358.79</v>
      </c>
      <c r="X243" s="99">
        <v>357.53100000000001</v>
      </c>
      <c r="Z243" s="662"/>
      <c r="AA243" s="660"/>
      <c r="AB243" s="82" t="s">
        <v>136</v>
      </c>
      <c r="AC243" s="97">
        <v>348.97699999999998</v>
      </c>
      <c r="AD243" s="98">
        <v>341.47</v>
      </c>
      <c r="AE243" s="98">
        <v>333.97</v>
      </c>
      <c r="AF243" s="98">
        <v>326.47000000000003</v>
      </c>
      <c r="AG243" s="98">
        <v>318.97000000000003</v>
      </c>
      <c r="AH243" s="98">
        <v>311.47000000000003</v>
      </c>
      <c r="AI243" s="98">
        <v>303.97000000000003</v>
      </c>
      <c r="AJ243" s="99">
        <v>296.47000000000003</v>
      </c>
      <c r="AL243" s="662"/>
      <c r="AM243" s="660"/>
      <c r="AN243" s="82" t="s">
        <v>136</v>
      </c>
      <c r="AO243" s="83" t="s">
        <v>1122</v>
      </c>
      <c r="AP243" s="84" t="s">
        <v>1122</v>
      </c>
      <c r="AQ243" s="98">
        <v>305.01</v>
      </c>
      <c r="AR243" s="98">
        <v>296.05</v>
      </c>
      <c r="AS243" s="98">
        <v>287.08</v>
      </c>
      <c r="AT243" s="98">
        <v>278.11</v>
      </c>
      <c r="AU243" s="98">
        <v>269.14</v>
      </c>
      <c r="AV243" s="99">
        <v>260.18200000000002</v>
      </c>
    </row>
    <row r="244" spans="1:48">
      <c r="A244">
        <v>244</v>
      </c>
      <c r="B244" s="662"/>
      <c r="C244" s="657">
        <f>+C242+10</f>
        <v>200</v>
      </c>
      <c r="D244" s="86" t="str">
        <f>+D242</f>
        <v>48-X</v>
      </c>
      <c r="E244" s="100">
        <v>373.00400000000002</v>
      </c>
      <c r="F244" s="101">
        <v>372.03</v>
      </c>
      <c r="G244" s="101">
        <v>371.06</v>
      </c>
      <c r="H244" s="101">
        <v>370.09</v>
      </c>
      <c r="I244" s="101">
        <v>369.13</v>
      </c>
      <c r="J244" s="101">
        <v>368.16</v>
      </c>
      <c r="K244" s="101">
        <v>367.19</v>
      </c>
      <c r="L244" s="102">
        <v>366.22699999999998</v>
      </c>
      <c r="N244" s="662"/>
      <c r="O244" s="657">
        <f>+O242+10</f>
        <v>200</v>
      </c>
      <c r="P244" s="86" t="str">
        <f>+P242</f>
        <v>48-X</v>
      </c>
      <c r="Q244" s="87" t="s">
        <v>1122</v>
      </c>
      <c r="R244" s="88" t="s">
        <v>1122</v>
      </c>
      <c r="S244" s="101">
        <v>332.79</v>
      </c>
      <c r="T244" s="101">
        <v>327.16000000000003</v>
      </c>
      <c r="U244" s="101">
        <v>321.52</v>
      </c>
      <c r="V244" s="101">
        <v>315.89</v>
      </c>
      <c r="W244" s="101">
        <v>310.25</v>
      </c>
      <c r="X244" s="102">
        <v>304.61799999999999</v>
      </c>
      <c r="Z244" s="662"/>
      <c r="AA244" s="657">
        <f>+AA242+10</f>
        <v>200</v>
      </c>
      <c r="AB244" s="86" t="str">
        <f>+AB242</f>
        <v>48-X</v>
      </c>
      <c r="AC244" s="87" t="s">
        <v>1122</v>
      </c>
      <c r="AD244" s="88" t="s">
        <v>1122</v>
      </c>
      <c r="AE244" s="88" t="s">
        <v>1122</v>
      </c>
      <c r="AF244" s="88" t="s">
        <v>1122</v>
      </c>
      <c r="AG244" s="88" t="s">
        <v>1122</v>
      </c>
      <c r="AH244" s="88" t="s">
        <v>1122</v>
      </c>
      <c r="AI244" s="88" t="s">
        <v>1122</v>
      </c>
      <c r="AJ244" s="102">
        <v>242.29599999999999</v>
      </c>
      <c r="AL244" s="662"/>
      <c r="AM244" s="657">
        <f>+AM242+10</f>
        <v>200</v>
      </c>
      <c r="AN244" s="86" t="str">
        <f>+AN242</f>
        <v>48-X</v>
      </c>
      <c r="AO244" s="87" t="s">
        <v>1122</v>
      </c>
      <c r="AP244" s="88" t="s">
        <v>1122</v>
      </c>
      <c r="AQ244" s="88" t="s">
        <v>1122</v>
      </c>
      <c r="AR244" s="88" t="s">
        <v>1122</v>
      </c>
      <c r="AS244" s="88" t="s">
        <v>1122</v>
      </c>
      <c r="AT244" s="88" t="s">
        <v>1122</v>
      </c>
      <c r="AU244" s="88" t="s">
        <v>1122</v>
      </c>
      <c r="AV244" s="89" t="s">
        <v>1122</v>
      </c>
    </row>
    <row r="245" spans="1:48" ht="15" thickBot="1">
      <c r="A245">
        <v>245</v>
      </c>
      <c r="B245" s="663"/>
      <c r="C245" s="658"/>
      <c r="D245" s="90" t="str">
        <f>+D243</f>
        <v>48-XL</v>
      </c>
      <c r="E245" s="105">
        <v>372.46899999999999</v>
      </c>
      <c r="F245" s="103">
        <v>373.68</v>
      </c>
      <c r="G245" s="103">
        <v>374.9</v>
      </c>
      <c r="H245" s="103">
        <v>376.11</v>
      </c>
      <c r="I245" s="103">
        <v>377.33</v>
      </c>
      <c r="J245" s="103">
        <v>378.55</v>
      </c>
      <c r="K245" s="103">
        <v>379.76</v>
      </c>
      <c r="L245" s="104">
        <v>380.98500000000001</v>
      </c>
      <c r="N245" s="663"/>
      <c r="O245" s="658"/>
      <c r="P245" s="90" t="str">
        <f>+P243</f>
        <v>48-XL</v>
      </c>
      <c r="Q245" s="105">
        <v>372.46899999999999</v>
      </c>
      <c r="R245" s="103">
        <v>372.82</v>
      </c>
      <c r="S245" s="103">
        <v>373.17</v>
      </c>
      <c r="T245" s="103">
        <v>373.52</v>
      </c>
      <c r="U245" s="103">
        <v>373.87</v>
      </c>
      <c r="V245" s="103">
        <v>374.22</v>
      </c>
      <c r="W245" s="103">
        <v>374.57</v>
      </c>
      <c r="X245" s="104">
        <v>374.93</v>
      </c>
      <c r="Z245" s="663"/>
      <c r="AA245" s="658"/>
      <c r="AB245" s="90" t="str">
        <f>+AB243</f>
        <v>48-XL</v>
      </c>
      <c r="AC245" s="91" t="s">
        <v>1122</v>
      </c>
      <c r="AD245" s="103">
        <v>355.89</v>
      </c>
      <c r="AE245" s="103">
        <v>348.81</v>
      </c>
      <c r="AF245" s="103">
        <v>341.74</v>
      </c>
      <c r="AG245" s="103">
        <v>334.66</v>
      </c>
      <c r="AH245" s="103">
        <v>327.58999999999997</v>
      </c>
      <c r="AI245" s="103">
        <v>320.51</v>
      </c>
      <c r="AJ245" s="104">
        <v>313.44200000000001</v>
      </c>
      <c r="AL245" s="663"/>
      <c r="AM245" s="658"/>
      <c r="AN245" s="90" t="str">
        <f>+AN243</f>
        <v>48-XL</v>
      </c>
      <c r="AO245" s="91" t="s">
        <v>1122</v>
      </c>
      <c r="AP245" s="92" t="s">
        <v>1122</v>
      </c>
      <c r="AQ245" s="92" t="s">
        <v>1122</v>
      </c>
      <c r="AR245" s="103">
        <v>310.52999999999997</v>
      </c>
      <c r="AS245" s="103">
        <v>302.70999999999998</v>
      </c>
      <c r="AT245" s="103">
        <v>294.88</v>
      </c>
      <c r="AU245" s="103">
        <v>287.06</v>
      </c>
      <c r="AV245" s="104">
        <v>279.24299999999999</v>
      </c>
    </row>
    <row r="255" spans="1:48" ht="15" customHeight="1"/>
    <row r="257" ht="15" customHeight="1"/>
    <row r="286" ht="15" customHeight="1"/>
    <row r="288" ht="15" customHeight="1"/>
    <row r="317" ht="15" customHeight="1"/>
    <row r="319" ht="15" customHeight="1"/>
    <row r="348" ht="15" customHeight="1"/>
    <row r="350" ht="15" customHeight="1"/>
  </sheetData>
  <mergeCells count="544">
    <mergeCell ref="C244:C245"/>
    <mergeCell ref="O244:O245"/>
    <mergeCell ref="AA244:AA245"/>
    <mergeCell ref="AM244:AM245"/>
    <mergeCell ref="C240:C241"/>
    <mergeCell ref="O240:O241"/>
    <mergeCell ref="AA240:AA241"/>
    <mergeCell ref="AM240:AM241"/>
    <mergeCell ref="C242:C243"/>
    <mergeCell ref="O242:O243"/>
    <mergeCell ref="AA242:AA243"/>
    <mergeCell ref="AM242:AM243"/>
    <mergeCell ref="AA236:AA237"/>
    <mergeCell ref="AM236:AM237"/>
    <mergeCell ref="C238:C239"/>
    <mergeCell ref="O238:O239"/>
    <mergeCell ref="AA238:AA239"/>
    <mergeCell ref="AM238:AM239"/>
    <mergeCell ref="C232:C233"/>
    <mergeCell ref="O232:O233"/>
    <mergeCell ref="AA232:AA233"/>
    <mergeCell ref="AM232:AM233"/>
    <mergeCell ref="C234:C235"/>
    <mergeCell ref="O234:O235"/>
    <mergeCell ref="AA234:AA235"/>
    <mergeCell ref="AM234:AM235"/>
    <mergeCell ref="B226:B245"/>
    <mergeCell ref="C226:C227"/>
    <mergeCell ref="N226:N245"/>
    <mergeCell ref="O226:O227"/>
    <mergeCell ref="Z226:Z245"/>
    <mergeCell ref="AA226:AA227"/>
    <mergeCell ref="AL226:AL245"/>
    <mergeCell ref="AM226:AM227"/>
    <mergeCell ref="Z224:Z225"/>
    <mergeCell ref="AA224:AA225"/>
    <mergeCell ref="AB224:AB225"/>
    <mergeCell ref="AC224:AJ224"/>
    <mergeCell ref="AL224:AL225"/>
    <mergeCell ref="AM224:AM225"/>
    <mergeCell ref="C228:C229"/>
    <mergeCell ref="O228:O229"/>
    <mergeCell ref="AA228:AA229"/>
    <mergeCell ref="AM228:AM229"/>
    <mergeCell ref="C230:C231"/>
    <mergeCell ref="O230:O231"/>
    <mergeCell ref="AA230:AA231"/>
    <mergeCell ref="AM230:AM231"/>
    <mergeCell ref="C236:C237"/>
    <mergeCell ref="O236:O237"/>
    <mergeCell ref="AO223:AV223"/>
    <mergeCell ref="B224:B225"/>
    <mergeCell ref="C224:C225"/>
    <mergeCell ref="D224:D225"/>
    <mergeCell ref="E224:L224"/>
    <mergeCell ref="N224:N225"/>
    <mergeCell ref="O224:O225"/>
    <mergeCell ref="P224:P225"/>
    <mergeCell ref="Q224:X224"/>
    <mergeCell ref="AO224:AV224"/>
    <mergeCell ref="AN224:AN225"/>
    <mergeCell ref="C213:C214"/>
    <mergeCell ref="O213:O214"/>
    <mergeCell ref="AA213:AA214"/>
    <mergeCell ref="AM213:AM214"/>
    <mergeCell ref="B223:D223"/>
    <mergeCell ref="E223:L223"/>
    <mergeCell ref="N223:P223"/>
    <mergeCell ref="Q223:X223"/>
    <mergeCell ref="Z223:AB223"/>
    <mergeCell ref="AC223:AJ223"/>
    <mergeCell ref="AL223:AN223"/>
    <mergeCell ref="B195:B214"/>
    <mergeCell ref="C195:C196"/>
    <mergeCell ref="C209:C210"/>
    <mergeCell ref="O209:O210"/>
    <mergeCell ref="AA209:AA210"/>
    <mergeCell ref="AM209:AM210"/>
    <mergeCell ref="N195:N214"/>
    <mergeCell ref="O195:O196"/>
    <mergeCell ref="Z195:Z214"/>
    <mergeCell ref="AA195:AA196"/>
    <mergeCell ref="AL195:AL214"/>
    <mergeCell ref="C201:C202"/>
    <mergeCell ref="O201:O202"/>
    <mergeCell ref="AA201:AA202"/>
    <mergeCell ref="AM201:AM202"/>
    <mergeCell ref="C197:C198"/>
    <mergeCell ref="O197:O198"/>
    <mergeCell ref="AA197:AA198"/>
    <mergeCell ref="AM197:AM198"/>
    <mergeCell ref="C199:C200"/>
    <mergeCell ref="C203:C204"/>
    <mergeCell ref="O203:O204"/>
    <mergeCell ref="AA203:AA204"/>
    <mergeCell ref="AM203:AM204"/>
    <mergeCell ref="O199:O200"/>
    <mergeCell ref="AA199:AA200"/>
    <mergeCell ref="AM199:AM200"/>
    <mergeCell ref="C211:C212"/>
    <mergeCell ref="O211:O212"/>
    <mergeCell ref="AA211:AA212"/>
    <mergeCell ref="AM211:AM212"/>
    <mergeCell ref="C205:C206"/>
    <mergeCell ref="O205:O206"/>
    <mergeCell ref="AA205:AA206"/>
    <mergeCell ref="AM205:AM206"/>
    <mergeCell ref="C207:C208"/>
    <mergeCell ref="O207:O208"/>
    <mergeCell ref="AA207:AA208"/>
    <mergeCell ref="AM207:AM208"/>
    <mergeCell ref="AO192:AV192"/>
    <mergeCell ref="B193:B194"/>
    <mergeCell ref="C193:C194"/>
    <mergeCell ref="D193:D194"/>
    <mergeCell ref="E193:L193"/>
    <mergeCell ref="N193:N194"/>
    <mergeCell ref="O193:O194"/>
    <mergeCell ref="P193:P194"/>
    <mergeCell ref="Q193:X193"/>
    <mergeCell ref="AN193:AN194"/>
    <mergeCell ref="AO193:AV193"/>
    <mergeCell ref="Z193:Z194"/>
    <mergeCell ref="AA193:AA194"/>
    <mergeCell ref="AB193:AB194"/>
    <mergeCell ref="AC193:AJ193"/>
    <mergeCell ref="AL193:AL194"/>
    <mergeCell ref="AM193:AM194"/>
    <mergeCell ref="AM195:AM196"/>
    <mergeCell ref="C182:C183"/>
    <mergeCell ref="O182:O183"/>
    <mergeCell ref="AA182:AA183"/>
    <mergeCell ref="AM182:AM183"/>
    <mergeCell ref="B192:D192"/>
    <mergeCell ref="E192:L192"/>
    <mergeCell ref="N192:P192"/>
    <mergeCell ref="Q192:X192"/>
    <mergeCell ref="Z192:AB192"/>
    <mergeCell ref="AC192:AJ192"/>
    <mergeCell ref="AL192:AN192"/>
    <mergeCell ref="B164:B183"/>
    <mergeCell ref="C164:C165"/>
    <mergeCell ref="C178:C179"/>
    <mergeCell ref="O178:O179"/>
    <mergeCell ref="AA178:AA179"/>
    <mergeCell ref="AM178:AM179"/>
    <mergeCell ref="N164:N183"/>
    <mergeCell ref="O164:O165"/>
    <mergeCell ref="Z164:Z183"/>
    <mergeCell ref="AA164:AA165"/>
    <mergeCell ref="AL164:AL183"/>
    <mergeCell ref="C170:C171"/>
    <mergeCell ref="O170:O171"/>
    <mergeCell ref="AA170:AA171"/>
    <mergeCell ref="AM170:AM171"/>
    <mergeCell ref="C166:C167"/>
    <mergeCell ref="O166:O167"/>
    <mergeCell ref="AA166:AA167"/>
    <mergeCell ref="AM166:AM167"/>
    <mergeCell ref="C168:C169"/>
    <mergeCell ref="C172:C173"/>
    <mergeCell ref="O172:O173"/>
    <mergeCell ref="AA172:AA173"/>
    <mergeCell ref="AM172:AM173"/>
    <mergeCell ref="O168:O169"/>
    <mergeCell ref="AA168:AA169"/>
    <mergeCell ref="AM168:AM169"/>
    <mergeCell ref="C180:C181"/>
    <mergeCell ref="O180:O181"/>
    <mergeCell ref="AA180:AA181"/>
    <mergeCell ref="AM180:AM181"/>
    <mergeCell ref="C174:C175"/>
    <mergeCell ref="O174:O175"/>
    <mergeCell ref="AA174:AA175"/>
    <mergeCell ref="AM174:AM175"/>
    <mergeCell ref="C176:C177"/>
    <mergeCell ref="O176:O177"/>
    <mergeCell ref="AA176:AA177"/>
    <mergeCell ref="AM176:AM177"/>
    <mergeCell ref="AO161:AV161"/>
    <mergeCell ref="B162:B163"/>
    <mergeCell ref="C162:C163"/>
    <mergeCell ref="D162:D163"/>
    <mergeCell ref="E162:L162"/>
    <mergeCell ref="N162:N163"/>
    <mergeCell ref="O162:O163"/>
    <mergeCell ref="P162:P163"/>
    <mergeCell ref="Q162:X162"/>
    <mergeCell ref="AN162:AN163"/>
    <mergeCell ref="AO162:AV162"/>
    <mergeCell ref="Z162:Z163"/>
    <mergeCell ref="AA162:AA163"/>
    <mergeCell ref="AB162:AB163"/>
    <mergeCell ref="AC162:AJ162"/>
    <mergeCell ref="AL162:AL163"/>
    <mergeCell ref="AM162:AM163"/>
    <mergeCell ref="AM164:AM165"/>
    <mergeCell ref="C151:C152"/>
    <mergeCell ref="O151:O152"/>
    <mergeCell ref="AA151:AA152"/>
    <mergeCell ref="AM151:AM152"/>
    <mergeCell ref="B161:D161"/>
    <mergeCell ref="E161:L161"/>
    <mergeCell ref="N161:P161"/>
    <mergeCell ref="Q161:X161"/>
    <mergeCell ref="Z161:AB161"/>
    <mergeCell ref="AC161:AJ161"/>
    <mergeCell ref="AL161:AN161"/>
    <mergeCell ref="B133:B152"/>
    <mergeCell ref="C133:C134"/>
    <mergeCell ref="C147:C148"/>
    <mergeCell ref="O147:O148"/>
    <mergeCell ref="AA147:AA148"/>
    <mergeCell ref="AM147:AM148"/>
    <mergeCell ref="N133:N152"/>
    <mergeCell ref="O133:O134"/>
    <mergeCell ref="Z133:Z152"/>
    <mergeCell ref="AA133:AA134"/>
    <mergeCell ref="AL133:AL152"/>
    <mergeCell ref="C139:C140"/>
    <mergeCell ref="O139:O140"/>
    <mergeCell ref="AA139:AA140"/>
    <mergeCell ref="AM139:AM140"/>
    <mergeCell ref="C135:C136"/>
    <mergeCell ref="O135:O136"/>
    <mergeCell ref="AA135:AA136"/>
    <mergeCell ref="AM135:AM136"/>
    <mergeCell ref="C137:C138"/>
    <mergeCell ref="C141:C142"/>
    <mergeCell ref="O141:O142"/>
    <mergeCell ref="AA141:AA142"/>
    <mergeCell ref="AM141:AM142"/>
    <mergeCell ref="O137:O138"/>
    <mergeCell ref="AA137:AA138"/>
    <mergeCell ref="AM137:AM138"/>
    <mergeCell ref="C149:C150"/>
    <mergeCell ref="O149:O150"/>
    <mergeCell ref="AA149:AA150"/>
    <mergeCell ref="AM149:AM150"/>
    <mergeCell ref="C143:C144"/>
    <mergeCell ref="O143:O144"/>
    <mergeCell ref="AA143:AA144"/>
    <mergeCell ref="AM143:AM144"/>
    <mergeCell ref="C145:C146"/>
    <mergeCell ref="O145:O146"/>
    <mergeCell ref="AA145:AA146"/>
    <mergeCell ref="AM145:AM146"/>
    <mergeCell ref="AO130:AV130"/>
    <mergeCell ref="B131:B132"/>
    <mergeCell ref="C131:C132"/>
    <mergeCell ref="D131:D132"/>
    <mergeCell ref="E131:L131"/>
    <mergeCell ref="N131:N132"/>
    <mergeCell ref="O131:O132"/>
    <mergeCell ref="P131:P132"/>
    <mergeCell ref="Q131:X131"/>
    <mergeCell ref="AN131:AN132"/>
    <mergeCell ref="AO131:AV131"/>
    <mergeCell ref="Z131:Z132"/>
    <mergeCell ref="AA131:AA132"/>
    <mergeCell ref="AB131:AB132"/>
    <mergeCell ref="AC131:AJ131"/>
    <mergeCell ref="AL131:AL132"/>
    <mergeCell ref="AM131:AM132"/>
    <mergeCell ref="AM133:AM134"/>
    <mergeCell ref="C120:C121"/>
    <mergeCell ref="O120:O121"/>
    <mergeCell ref="AA120:AA121"/>
    <mergeCell ref="AM120:AM121"/>
    <mergeCell ref="B130:D130"/>
    <mergeCell ref="E130:L130"/>
    <mergeCell ref="N130:P130"/>
    <mergeCell ref="Q130:X130"/>
    <mergeCell ref="Z130:AB130"/>
    <mergeCell ref="AC130:AJ130"/>
    <mergeCell ref="AL130:AN130"/>
    <mergeCell ref="B102:B121"/>
    <mergeCell ref="C102:C103"/>
    <mergeCell ref="C116:C117"/>
    <mergeCell ref="O116:O117"/>
    <mergeCell ref="AA116:AA117"/>
    <mergeCell ref="AM116:AM117"/>
    <mergeCell ref="N102:N121"/>
    <mergeCell ref="O102:O103"/>
    <mergeCell ref="Z102:Z121"/>
    <mergeCell ref="AA102:AA103"/>
    <mergeCell ref="AL102:AL121"/>
    <mergeCell ref="C108:C109"/>
    <mergeCell ref="O108:O109"/>
    <mergeCell ref="AA108:AA109"/>
    <mergeCell ref="AM108:AM109"/>
    <mergeCell ref="C104:C105"/>
    <mergeCell ref="O104:O105"/>
    <mergeCell ref="AA104:AA105"/>
    <mergeCell ref="AM104:AM105"/>
    <mergeCell ref="C106:C107"/>
    <mergeCell ref="C110:C111"/>
    <mergeCell ref="O110:O111"/>
    <mergeCell ref="AA110:AA111"/>
    <mergeCell ref="AM110:AM111"/>
    <mergeCell ref="O106:O107"/>
    <mergeCell ref="AA106:AA107"/>
    <mergeCell ref="AM106:AM107"/>
    <mergeCell ref="C118:C119"/>
    <mergeCell ref="O118:O119"/>
    <mergeCell ref="AA118:AA119"/>
    <mergeCell ref="AM118:AM119"/>
    <mergeCell ref="C112:C113"/>
    <mergeCell ref="O112:O113"/>
    <mergeCell ref="AA112:AA113"/>
    <mergeCell ref="AM112:AM113"/>
    <mergeCell ref="C114:C115"/>
    <mergeCell ref="O114:O115"/>
    <mergeCell ref="AA114:AA115"/>
    <mergeCell ref="AM114:AM115"/>
    <mergeCell ref="AO99:AV99"/>
    <mergeCell ref="B100:B101"/>
    <mergeCell ref="C100:C101"/>
    <mergeCell ref="D100:D101"/>
    <mergeCell ref="E100:L100"/>
    <mergeCell ref="N100:N101"/>
    <mergeCell ref="O100:O101"/>
    <mergeCell ref="P100:P101"/>
    <mergeCell ref="Q100:X100"/>
    <mergeCell ref="AN100:AN101"/>
    <mergeCell ref="AO100:AV100"/>
    <mergeCell ref="Z100:Z101"/>
    <mergeCell ref="AA100:AA101"/>
    <mergeCell ref="AB100:AB101"/>
    <mergeCell ref="AC100:AJ100"/>
    <mergeCell ref="AL100:AL101"/>
    <mergeCell ref="AM100:AM101"/>
    <mergeCell ref="AM102:AM103"/>
    <mergeCell ref="C89:C90"/>
    <mergeCell ref="O89:O90"/>
    <mergeCell ref="AA89:AA90"/>
    <mergeCell ref="AM89:AM90"/>
    <mergeCell ref="B99:D99"/>
    <mergeCell ref="E99:L99"/>
    <mergeCell ref="N99:P99"/>
    <mergeCell ref="Q99:X99"/>
    <mergeCell ref="Z99:AB99"/>
    <mergeCell ref="AC99:AJ99"/>
    <mergeCell ref="AL99:AN99"/>
    <mergeCell ref="B71:B90"/>
    <mergeCell ref="C71:C72"/>
    <mergeCell ref="C85:C86"/>
    <mergeCell ref="O85:O86"/>
    <mergeCell ref="AA85:AA86"/>
    <mergeCell ref="AM85:AM86"/>
    <mergeCell ref="N71:N90"/>
    <mergeCell ref="O71:O72"/>
    <mergeCell ref="Z71:Z90"/>
    <mergeCell ref="AA71:AA72"/>
    <mergeCell ref="AL71:AL90"/>
    <mergeCell ref="C77:C78"/>
    <mergeCell ref="O77:O78"/>
    <mergeCell ref="AA77:AA78"/>
    <mergeCell ref="AM77:AM78"/>
    <mergeCell ref="C73:C74"/>
    <mergeCell ref="O73:O74"/>
    <mergeCell ref="AA73:AA74"/>
    <mergeCell ref="AM73:AM74"/>
    <mergeCell ref="C75:C76"/>
    <mergeCell ref="C79:C80"/>
    <mergeCell ref="O79:O80"/>
    <mergeCell ref="AA79:AA80"/>
    <mergeCell ref="AM79:AM80"/>
    <mergeCell ref="O75:O76"/>
    <mergeCell ref="AA75:AA76"/>
    <mergeCell ref="AM75:AM76"/>
    <mergeCell ref="C87:C88"/>
    <mergeCell ref="O87:O88"/>
    <mergeCell ref="AA87:AA88"/>
    <mergeCell ref="AM87:AM88"/>
    <mergeCell ref="C81:C82"/>
    <mergeCell ref="O81:O82"/>
    <mergeCell ref="AA81:AA82"/>
    <mergeCell ref="AM81:AM82"/>
    <mergeCell ref="C83:C84"/>
    <mergeCell ref="O83:O84"/>
    <mergeCell ref="AA83:AA84"/>
    <mergeCell ref="AM83:AM84"/>
    <mergeCell ref="AO68:AV68"/>
    <mergeCell ref="B69:B70"/>
    <mergeCell ref="C69:C70"/>
    <mergeCell ref="D69:D70"/>
    <mergeCell ref="E69:L69"/>
    <mergeCell ref="N69:N70"/>
    <mergeCell ref="O69:O70"/>
    <mergeCell ref="P69:P70"/>
    <mergeCell ref="Q69:X69"/>
    <mergeCell ref="AN69:AN70"/>
    <mergeCell ref="AO69:AV69"/>
    <mergeCell ref="Z69:Z70"/>
    <mergeCell ref="AA69:AA70"/>
    <mergeCell ref="AB69:AB70"/>
    <mergeCell ref="AC69:AJ69"/>
    <mergeCell ref="AL69:AL70"/>
    <mergeCell ref="AM69:AM70"/>
    <mergeCell ref="AM71:AM72"/>
    <mergeCell ref="C58:C59"/>
    <mergeCell ref="O58:O59"/>
    <mergeCell ref="AA58:AA59"/>
    <mergeCell ref="AM58:AM59"/>
    <mergeCell ref="B68:D68"/>
    <mergeCell ref="E68:L68"/>
    <mergeCell ref="N68:P68"/>
    <mergeCell ref="Q68:X68"/>
    <mergeCell ref="Z68:AB68"/>
    <mergeCell ref="AC68:AJ68"/>
    <mergeCell ref="AL68:AN68"/>
    <mergeCell ref="B40:B59"/>
    <mergeCell ref="C40:C41"/>
    <mergeCell ref="C54:C55"/>
    <mergeCell ref="O54:O55"/>
    <mergeCell ref="AA54:AA55"/>
    <mergeCell ref="AM54:AM55"/>
    <mergeCell ref="N40:N59"/>
    <mergeCell ref="O40:O41"/>
    <mergeCell ref="Z40:Z59"/>
    <mergeCell ref="AA40:AA41"/>
    <mergeCell ref="AL40:AL59"/>
    <mergeCell ref="C46:C47"/>
    <mergeCell ref="O46:O47"/>
    <mergeCell ref="AA46:AA47"/>
    <mergeCell ref="AM46:AM47"/>
    <mergeCell ref="C42:C43"/>
    <mergeCell ref="O42:O43"/>
    <mergeCell ref="AA42:AA43"/>
    <mergeCell ref="AM42:AM43"/>
    <mergeCell ref="C44:C45"/>
    <mergeCell ref="C48:C49"/>
    <mergeCell ref="O48:O49"/>
    <mergeCell ref="AA48:AA49"/>
    <mergeCell ref="AM48:AM49"/>
    <mergeCell ref="O44:O45"/>
    <mergeCell ref="AA44:AA45"/>
    <mergeCell ref="AM44:AM45"/>
    <mergeCell ref="C56:C57"/>
    <mergeCell ref="O56:O57"/>
    <mergeCell ref="AA56:AA57"/>
    <mergeCell ref="AM56:AM57"/>
    <mergeCell ref="C50:C51"/>
    <mergeCell ref="O50:O51"/>
    <mergeCell ref="AA50:AA51"/>
    <mergeCell ref="AM50:AM51"/>
    <mergeCell ref="C52:C53"/>
    <mergeCell ref="O52:O53"/>
    <mergeCell ref="AA52:AA53"/>
    <mergeCell ref="AM52:AM53"/>
    <mergeCell ref="AO37:AV37"/>
    <mergeCell ref="B38:B39"/>
    <mergeCell ref="C38:C39"/>
    <mergeCell ref="D38:D39"/>
    <mergeCell ref="E38:L38"/>
    <mergeCell ref="N38:N39"/>
    <mergeCell ref="O38:O39"/>
    <mergeCell ref="P38:P39"/>
    <mergeCell ref="Q38:X38"/>
    <mergeCell ref="AN38:AN39"/>
    <mergeCell ref="AO38:AV38"/>
    <mergeCell ref="Z38:Z39"/>
    <mergeCell ref="AA38:AA39"/>
    <mergeCell ref="AB38:AB39"/>
    <mergeCell ref="AC38:AJ38"/>
    <mergeCell ref="AL38:AL39"/>
    <mergeCell ref="AM38:AM39"/>
    <mergeCell ref="AM40:AM41"/>
    <mergeCell ref="B37:D37"/>
    <mergeCell ref="E37:L37"/>
    <mergeCell ref="N37:P37"/>
    <mergeCell ref="Q37:X37"/>
    <mergeCell ref="Z37:AB37"/>
    <mergeCell ref="AC37:AJ37"/>
    <mergeCell ref="AL37:AN37"/>
    <mergeCell ref="B9:B28"/>
    <mergeCell ref="C9:C10"/>
    <mergeCell ref="C23:C24"/>
    <mergeCell ref="O23:O24"/>
    <mergeCell ref="AA23:AA24"/>
    <mergeCell ref="AM23:AM24"/>
    <mergeCell ref="N9:N28"/>
    <mergeCell ref="O9:O10"/>
    <mergeCell ref="Z9:Z28"/>
    <mergeCell ref="AA9:AA10"/>
    <mergeCell ref="AL9:AL28"/>
    <mergeCell ref="AA11:AA12"/>
    <mergeCell ref="AM11:AM12"/>
    <mergeCell ref="C13:C14"/>
    <mergeCell ref="AA21:AA22"/>
    <mergeCell ref="AM21:AM22"/>
    <mergeCell ref="C27:C28"/>
    <mergeCell ref="O27:O28"/>
    <mergeCell ref="AA27:AA28"/>
    <mergeCell ref="AM27:AM28"/>
    <mergeCell ref="Z7:Z8"/>
    <mergeCell ref="AA7:AA8"/>
    <mergeCell ref="AB7:AB8"/>
    <mergeCell ref="AM9:AM10"/>
    <mergeCell ref="C17:C18"/>
    <mergeCell ref="O17:O18"/>
    <mergeCell ref="AA17:AA18"/>
    <mergeCell ref="AM17:AM18"/>
    <mergeCell ref="C25:C26"/>
    <mergeCell ref="O25:O26"/>
    <mergeCell ref="AA25:AA26"/>
    <mergeCell ref="AM25:AM26"/>
    <mergeCell ref="C19:C20"/>
    <mergeCell ref="O19:O20"/>
    <mergeCell ref="AA19:AA20"/>
    <mergeCell ref="AM19:AM20"/>
    <mergeCell ref="C21:C22"/>
    <mergeCell ref="O21:O22"/>
    <mergeCell ref="C15:C16"/>
    <mergeCell ref="O15:O16"/>
    <mergeCell ref="AA15:AA16"/>
    <mergeCell ref="AM15:AM16"/>
    <mergeCell ref="C11:C12"/>
    <mergeCell ref="O11:O12"/>
    <mergeCell ref="AC7:AJ7"/>
    <mergeCell ref="AL7:AL8"/>
    <mergeCell ref="AM7:AM8"/>
    <mergeCell ref="O13:O14"/>
    <mergeCell ref="AA13:AA14"/>
    <mergeCell ref="AM13:AM14"/>
    <mergeCell ref="AL6:AN6"/>
    <mergeCell ref="AO6:AV6"/>
    <mergeCell ref="B7:B8"/>
    <mergeCell ref="C7:C8"/>
    <mergeCell ref="D7:D8"/>
    <mergeCell ref="E7:L7"/>
    <mergeCell ref="N7:N8"/>
    <mergeCell ref="O7:O8"/>
    <mergeCell ref="P7:P8"/>
    <mergeCell ref="Q7:X7"/>
    <mergeCell ref="B6:D6"/>
    <mergeCell ref="E6:L6"/>
    <mergeCell ref="N6:P6"/>
    <mergeCell ref="Q6:X6"/>
    <mergeCell ref="Z6:AB6"/>
    <mergeCell ref="AC6:AJ6"/>
    <mergeCell ref="AN7:AN8"/>
    <mergeCell ref="AO7:AV7"/>
  </mergeCells>
  <conditionalFormatting sqref="AS174:AU174">
    <cfRule type="cellIs" dxfId="866" priority="1" operator="greaterThan">
      <formula>2119</formula>
    </cfRule>
  </conditionalFormatting>
  <conditionalFormatting sqref="AV174">
    <cfRule type="cellIs" dxfId="865" priority="2" operator="greaterThan">
      <formula>324</formula>
    </cfRule>
  </conditionalFormatting>
  <dataValidations count="3">
    <dataValidation type="list" allowBlank="1" showInputMessage="1" showErrorMessage="1" sqref="B7 B38 B69 B100 B131 B162 B193 B224 N7 N38 N69 N100 N131 N162 N193 N224 Z7 Z38 Z69 Z100 Z131 Z162 Z193 Z224 AL7 AL38 AL69 AL100 AL131 AL162 AL193 AL224" xr:uid="{7168C442-895B-4FCD-B284-EFC2A6D66524}">
      <formula1>"Categoría de terreno 1,Categoría de terreno 2,Categoría de terreno 3,Categoría de terreno 4"</formula1>
    </dataValidation>
    <dataValidation type="list" allowBlank="1" showInputMessage="1" showErrorMessage="1" sqref="B6:D6 B37:D37 B68:D68 B99:D99 B130:D130 B161:D161 B192:D192 B223:D223 N6:P6 N37:P37 N68:P68 N99:P99 N130:P130 N161:P161 N192:P192 N223:P223 Z6:AB6 Z37:AB37 Z68:AB68 Z99:AB99 Z130:AB130 Z161:AB161 Z192:AB192 Z223:AB223 AL6:AN6 AL37:AN37 AL68:AN68 AL99:AN99 AL130:AN130 AL161:AN161 AL192:AN192 AL223:AN223" xr:uid="{039319B9-79D7-4164-8CF6-A1F56F1CEFAC}">
      <formula1>"Zona sísmica A,Zona sísmica B,Zona sísmica C,Zona sísmica D,"</formula1>
    </dataValidation>
    <dataValidation type="list" allowBlank="1" showInputMessage="1" showErrorMessage="1" sqref="B9:B28 B40:B59 B71:B90 B102:B121 B133:B152 B164:B183 B195:B214 B226:B245 N9:N28 N40:N59 N71:N90 N102:N121 N133:N152 N164:N183 N195:N214 N226:N245 Z9:Z28 Z40:Z59 Z71:Z90 Z102:Z121 Z133:Z152 Z164:Z183 Z195:Z214 Z226:Z245 AL9:AL28 AL40:AL59 AL71:AL90 AL102:AL121 AL133:AL152 AL164:AL183 AL195:AL214 AL226:AL245" xr:uid="{04F939FF-B2B6-44CD-9FDB-47A36604AE80}">
      <formula1>"Rango de inclinación de 7° a 15°,Rango de inclinación de &gt;15° a 25°,Rango de inclinación de &gt;25° a 35°"</formula1>
    </dataValidation>
  </dataValidations>
  <pageMargins left="0.27559055118110237" right="0.23622047244094488" top="1.0236220472440944" bottom="0.74803149606299213" header="0.39370078740157483" footer="0.31496062992125984"/>
  <pageSetup paperSize="164" orientation="landscape" r:id="rId1"/>
  <headerFooter alignWithMargins="0">
    <oddHeader xml:space="preserve">&amp;L&amp;G&amp;R&amp;G    </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1C08C-71FB-42AD-BB47-B82C287D1CF5}">
  <sheetPr>
    <tabColor rgb="FF92D050"/>
  </sheetPr>
  <dimension ref="A1:AV350"/>
  <sheetViews>
    <sheetView workbookViewId="0"/>
  </sheetViews>
  <sheetFormatPr baseColWidth="10" defaultColWidth="11.44140625" defaultRowHeight="14.4"/>
  <cols>
    <col min="1" max="1" width="4.33203125" customWidth="1"/>
    <col min="3" max="3" width="11.44140625" customWidth="1"/>
    <col min="13" max="13" width="4.33203125" customWidth="1"/>
    <col min="25" max="25" width="4.33203125" customWidth="1"/>
    <col min="37" max="37" width="4.332031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c r="A4">
        <v>4</v>
      </c>
    </row>
    <row r="5" spans="1:48" ht="15" thickBot="1">
      <c r="A5">
        <v>5</v>
      </c>
    </row>
    <row r="6" spans="1:48" ht="18.600000000000001" thickBot="1">
      <c r="A6">
        <v>6</v>
      </c>
      <c r="B6" s="649" t="s">
        <v>1112</v>
      </c>
      <c r="C6" s="650"/>
      <c r="D6" s="651"/>
      <c r="E6" s="649" t="s">
        <v>1113</v>
      </c>
      <c r="F6" s="650"/>
      <c r="G6" s="650"/>
      <c r="H6" s="650"/>
      <c r="I6" s="650"/>
      <c r="J6" s="650"/>
      <c r="K6" s="650"/>
      <c r="L6" s="651"/>
      <c r="N6" s="649" t="s">
        <v>1114</v>
      </c>
      <c r="O6" s="650"/>
      <c r="P6" s="651"/>
      <c r="Q6" s="649" t="s">
        <v>1113</v>
      </c>
      <c r="R6" s="650"/>
      <c r="S6" s="650"/>
      <c r="T6" s="650"/>
      <c r="U6" s="650"/>
      <c r="V6" s="650"/>
      <c r="W6" s="650"/>
      <c r="X6" s="651"/>
      <c r="Z6" s="649" t="s">
        <v>1115</v>
      </c>
      <c r="AA6" s="650"/>
      <c r="AB6" s="651"/>
      <c r="AC6" s="649" t="s">
        <v>1113</v>
      </c>
      <c r="AD6" s="650"/>
      <c r="AE6" s="650"/>
      <c r="AF6" s="650"/>
      <c r="AG6" s="650"/>
      <c r="AH6" s="650"/>
      <c r="AI6" s="650"/>
      <c r="AJ6" s="651"/>
      <c r="AL6" s="649" t="s">
        <v>1116</v>
      </c>
      <c r="AM6" s="650"/>
      <c r="AN6" s="651"/>
      <c r="AO6" s="649" t="s">
        <v>1113</v>
      </c>
      <c r="AP6" s="650"/>
      <c r="AQ6" s="650"/>
      <c r="AR6" s="650"/>
      <c r="AS6" s="650"/>
      <c r="AT6" s="650"/>
      <c r="AU6" s="650"/>
      <c r="AV6" s="651"/>
    </row>
    <row r="7" spans="1:48" ht="22.2" customHeight="1">
      <c r="A7">
        <v>7</v>
      </c>
      <c r="B7" s="652" t="s">
        <v>1129</v>
      </c>
      <c r="C7" s="652" t="s">
        <v>1118</v>
      </c>
      <c r="D7" s="652" t="s">
        <v>1119</v>
      </c>
      <c r="E7" s="654" t="s">
        <v>1120</v>
      </c>
      <c r="F7" s="655"/>
      <c r="G7" s="655"/>
      <c r="H7" s="655"/>
      <c r="I7" s="655"/>
      <c r="J7" s="655"/>
      <c r="K7" s="655"/>
      <c r="L7" s="656"/>
      <c r="N7" s="652" t="str">
        <f>+B7</f>
        <v>Categoría de terreno 4</v>
      </c>
      <c r="O7" s="652" t="s">
        <v>1118</v>
      </c>
      <c r="P7" s="652" t="s">
        <v>1119</v>
      </c>
      <c r="Q7" s="654" t="s">
        <v>1120</v>
      </c>
      <c r="R7" s="655"/>
      <c r="S7" s="655"/>
      <c r="T7" s="655"/>
      <c r="U7" s="655"/>
      <c r="V7" s="655"/>
      <c r="W7" s="655"/>
      <c r="X7" s="656"/>
      <c r="Z7" s="652" t="str">
        <f>+N7</f>
        <v>Categoría de terreno 4</v>
      </c>
      <c r="AA7" s="652" t="s">
        <v>1118</v>
      </c>
      <c r="AB7" s="652" t="s">
        <v>1119</v>
      </c>
      <c r="AC7" s="654" t="s">
        <v>1120</v>
      </c>
      <c r="AD7" s="655"/>
      <c r="AE7" s="655"/>
      <c r="AF7" s="655"/>
      <c r="AG7" s="655"/>
      <c r="AH7" s="655"/>
      <c r="AI7" s="655"/>
      <c r="AJ7" s="656"/>
      <c r="AL7" s="652" t="str">
        <f>+Z7</f>
        <v>Categoría de terreno 4</v>
      </c>
      <c r="AM7" s="652" t="s">
        <v>1118</v>
      </c>
      <c r="AN7" s="652" t="s">
        <v>1119</v>
      </c>
      <c r="AO7" s="654" t="s">
        <v>1120</v>
      </c>
      <c r="AP7" s="655"/>
      <c r="AQ7" s="655"/>
      <c r="AR7" s="655"/>
      <c r="AS7" s="655"/>
      <c r="AT7" s="655"/>
      <c r="AU7" s="655"/>
      <c r="AV7" s="656"/>
    </row>
    <row r="8" spans="1:48" ht="22.2" customHeight="1" thickBot="1">
      <c r="A8">
        <v>8</v>
      </c>
      <c r="B8" s="653"/>
      <c r="C8" s="653"/>
      <c r="D8" s="653"/>
      <c r="E8" s="75">
        <v>0</v>
      </c>
      <c r="F8" s="76">
        <v>500</v>
      </c>
      <c r="G8" s="76">
        <v>1000</v>
      </c>
      <c r="H8" s="76">
        <v>1500</v>
      </c>
      <c r="I8" s="76">
        <v>2000</v>
      </c>
      <c r="J8" s="76">
        <v>2500</v>
      </c>
      <c r="K8" s="76">
        <v>3000</v>
      </c>
      <c r="L8" s="77">
        <v>3500</v>
      </c>
      <c r="N8" s="653"/>
      <c r="O8" s="653"/>
      <c r="P8" s="653"/>
      <c r="Q8" s="75">
        <v>0</v>
      </c>
      <c r="R8" s="76">
        <v>500</v>
      </c>
      <c r="S8" s="76">
        <v>1000</v>
      </c>
      <c r="T8" s="76">
        <v>1500</v>
      </c>
      <c r="U8" s="76">
        <v>2000</v>
      </c>
      <c r="V8" s="76">
        <v>2500</v>
      </c>
      <c r="W8" s="76">
        <v>3000</v>
      </c>
      <c r="X8" s="77">
        <v>3500</v>
      </c>
      <c r="Z8" s="653"/>
      <c r="AA8" s="653"/>
      <c r="AB8" s="653"/>
      <c r="AC8" s="75">
        <v>0</v>
      </c>
      <c r="AD8" s="76">
        <v>500</v>
      </c>
      <c r="AE8" s="76">
        <v>1000</v>
      </c>
      <c r="AF8" s="76">
        <v>1500</v>
      </c>
      <c r="AG8" s="76">
        <v>2000</v>
      </c>
      <c r="AH8" s="76">
        <v>2500</v>
      </c>
      <c r="AI8" s="76">
        <v>3000</v>
      </c>
      <c r="AJ8" s="77">
        <v>3500</v>
      </c>
      <c r="AL8" s="653"/>
      <c r="AM8" s="653"/>
      <c r="AN8" s="653"/>
      <c r="AO8" s="75">
        <v>0</v>
      </c>
      <c r="AP8" s="76">
        <v>500</v>
      </c>
      <c r="AQ8" s="76">
        <v>1000</v>
      </c>
      <c r="AR8" s="76">
        <v>1500</v>
      </c>
      <c r="AS8" s="76">
        <v>2000</v>
      </c>
      <c r="AT8" s="76">
        <v>2500</v>
      </c>
      <c r="AU8" s="76">
        <v>3000</v>
      </c>
      <c r="AV8" s="77">
        <v>3500</v>
      </c>
    </row>
    <row r="9" spans="1:48">
      <c r="A9">
        <v>9</v>
      </c>
      <c r="B9" s="661" t="s">
        <v>1121</v>
      </c>
      <c r="C9" s="659">
        <v>100</v>
      </c>
      <c r="D9" s="78" t="s">
        <v>133</v>
      </c>
      <c r="E9" s="79">
        <v>188</v>
      </c>
      <c r="F9" s="80">
        <v>189</v>
      </c>
      <c r="G9" s="80">
        <v>190</v>
      </c>
      <c r="H9" s="80">
        <v>191</v>
      </c>
      <c r="I9" s="80">
        <v>192</v>
      </c>
      <c r="J9" s="80">
        <v>193</v>
      </c>
      <c r="K9" s="80">
        <v>194</v>
      </c>
      <c r="L9" s="81">
        <v>196</v>
      </c>
      <c r="N9" s="661" t="s">
        <v>1121</v>
      </c>
      <c r="O9" s="659">
        <v>100</v>
      </c>
      <c r="P9" s="78" t="s">
        <v>133</v>
      </c>
      <c r="Q9" s="79">
        <v>170</v>
      </c>
      <c r="R9" s="80">
        <v>170</v>
      </c>
      <c r="S9" s="80">
        <v>171</v>
      </c>
      <c r="T9" s="80">
        <v>172</v>
      </c>
      <c r="U9" s="80">
        <v>173</v>
      </c>
      <c r="V9" s="80">
        <v>174</v>
      </c>
      <c r="W9" s="80">
        <v>175</v>
      </c>
      <c r="X9" s="81">
        <v>176</v>
      </c>
      <c r="Z9" s="661" t="s">
        <v>1121</v>
      </c>
      <c r="AA9" s="659">
        <v>100</v>
      </c>
      <c r="AB9" s="78" t="s">
        <v>133</v>
      </c>
      <c r="AC9" s="79">
        <v>138</v>
      </c>
      <c r="AD9" s="80">
        <v>139</v>
      </c>
      <c r="AE9" s="80">
        <v>140</v>
      </c>
      <c r="AF9" s="80">
        <v>141</v>
      </c>
      <c r="AG9" s="80">
        <v>142</v>
      </c>
      <c r="AH9" s="80">
        <v>143</v>
      </c>
      <c r="AI9" s="80">
        <v>144</v>
      </c>
      <c r="AJ9" s="81">
        <v>145</v>
      </c>
      <c r="AL9" s="661" t="s">
        <v>1121</v>
      </c>
      <c r="AM9" s="659">
        <v>100</v>
      </c>
      <c r="AN9" s="78" t="s">
        <v>133</v>
      </c>
      <c r="AO9" s="79">
        <v>113.99999999999999</v>
      </c>
      <c r="AP9" s="80">
        <v>114</v>
      </c>
      <c r="AQ9" s="80">
        <v>114</v>
      </c>
      <c r="AR9" s="80">
        <v>114</v>
      </c>
      <c r="AS9" s="80">
        <v>114</v>
      </c>
      <c r="AT9" s="80">
        <v>114</v>
      </c>
      <c r="AU9" s="80">
        <v>114</v>
      </c>
      <c r="AV9" s="81">
        <v>113.99999999999999</v>
      </c>
    </row>
    <row r="10" spans="1:48" ht="15" thickBot="1">
      <c r="A10">
        <v>10</v>
      </c>
      <c r="B10" s="662"/>
      <c r="C10" s="660"/>
      <c r="D10" s="82" t="s">
        <v>136</v>
      </c>
      <c r="E10" s="83">
        <v>198</v>
      </c>
      <c r="F10" s="84">
        <v>199</v>
      </c>
      <c r="G10" s="84">
        <v>200</v>
      </c>
      <c r="H10" s="84">
        <v>202</v>
      </c>
      <c r="I10" s="84">
        <v>203</v>
      </c>
      <c r="J10" s="84">
        <v>205</v>
      </c>
      <c r="K10" s="84">
        <v>206</v>
      </c>
      <c r="L10" s="85">
        <v>208</v>
      </c>
      <c r="N10" s="662"/>
      <c r="O10" s="660"/>
      <c r="P10" s="82" t="s">
        <v>136</v>
      </c>
      <c r="Q10" s="83">
        <v>183</v>
      </c>
      <c r="R10" s="84">
        <v>183</v>
      </c>
      <c r="S10" s="84">
        <v>184</v>
      </c>
      <c r="T10" s="84">
        <v>185</v>
      </c>
      <c r="U10" s="84">
        <v>186</v>
      </c>
      <c r="V10" s="84">
        <v>187</v>
      </c>
      <c r="W10" s="84">
        <v>188</v>
      </c>
      <c r="X10" s="85">
        <v>189</v>
      </c>
      <c r="Z10" s="662"/>
      <c r="AA10" s="660"/>
      <c r="AB10" s="82" t="s">
        <v>136</v>
      </c>
      <c r="AC10" s="83">
        <v>130</v>
      </c>
      <c r="AD10" s="84">
        <v>130</v>
      </c>
      <c r="AE10" s="84">
        <v>130</v>
      </c>
      <c r="AF10" s="84">
        <v>130</v>
      </c>
      <c r="AG10" s="84">
        <v>130</v>
      </c>
      <c r="AH10" s="84">
        <v>130</v>
      </c>
      <c r="AI10" s="84">
        <v>130</v>
      </c>
      <c r="AJ10" s="85">
        <v>130</v>
      </c>
      <c r="AL10" s="662"/>
      <c r="AM10" s="660"/>
      <c r="AN10" s="82" t="s">
        <v>136</v>
      </c>
      <c r="AO10" s="83">
        <v>101</v>
      </c>
      <c r="AP10" s="84">
        <v>101</v>
      </c>
      <c r="AQ10" s="84">
        <v>101</v>
      </c>
      <c r="AR10" s="84">
        <v>101</v>
      </c>
      <c r="AS10" s="84">
        <v>101</v>
      </c>
      <c r="AT10" s="84">
        <v>101</v>
      </c>
      <c r="AU10" s="84">
        <v>101</v>
      </c>
      <c r="AV10" s="85">
        <v>101</v>
      </c>
    </row>
    <row r="11" spans="1:48">
      <c r="A11">
        <v>11</v>
      </c>
      <c r="B11" s="662"/>
      <c r="C11" s="657">
        <f>+C9+15</f>
        <v>115</v>
      </c>
      <c r="D11" s="86" t="str">
        <f>+D9</f>
        <v>48-X</v>
      </c>
      <c r="E11" s="87">
        <v>182</v>
      </c>
      <c r="F11" s="88">
        <v>183</v>
      </c>
      <c r="G11" s="88">
        <v>184</v>
      </c>
      <c r="H11" s="88">
        <v>185</v>
      </c>
      <c r="I11" s="88">
        <v>187</v>
      </c>
      <c r="J11" s="88">
        <v>188</v>
      </c>
      <c r="K11" s="88">
        <v>189</v>
      </c>
      <c r="L11" s="89">
        <v>191</v>
      </c>
      <c r="N11" s="662"/>
      <c r="O11" s="657">
        <f>+O9+15</f>
        <v>115</v>
      </c>
      <c r="P11" s="86" t="str">
        <f>+P9</f>
        <v>48-X</v>
      </c>
      <c r="Q11" s="87">
        <v>165</v>
      </c>
      <c r="R11" s="88">
        <v>165</v>
      </c>
      <c r="S11" s="88">
        <v>166</v>
      </c>
      <c r="T11" s="88">
        <v>167</v>
      </c>
      <c r="U11" s="88">
        <v>168</v>
      </c>
      <c r="V11" s="88">
        <v>169</v>
      </c>
      <c r="W11" s="88">
        <v>170</v>
      </c>
      <c r="X11" s="89">
        <v>171</v>
      </c>
      <c r="Z11" s="662"/>
      <c r="AA11" s="657">
        <f>+AA9+15</f>
        <v>115</v>
      </c>
      <c r="AB11" s="86" t="str">
        <f>+AB9</f>
        <v>48-X</v>
      </c>
      <c r="AC11" s="87">
        <v>133</v>
      </c>
      <c r="AD11" s="88">
        <v>133</v>
      </c>
      <c r="AE11" s="88">
        <v>134</v>
      </c>
      <c r="AF11" s="88">
        <v>134</v>
      </c>
      <c r="AG11" s="88">
        <v>135</v>
      </c>
      <c r="AH11" s="88">
        <v>135</v>
      </c>
      <c r="AI11" s="88">
        <v>136</v>
      </c>
      <c r="AJ11" s="89">
        <v>137</v>
      </c>
      <c r="AL11" s="662"/>
      <c r="AM11" s="657">
        <f>+AM9+15</f>
        <v>115</v>
      </c>
      <c r="AN11" s="86" t="str">
        <f>+AN9</f>
        <v>48-X</v>
      </c>
      <c r="AO11" s="87">
        <v>111.00000000000001</v>
      </c>
      <c r="AP11" s="88">
        <v>111</v>
      </c>
      <c r="AQ11" s="88">
        <v>111</v>
      </c>
      <c r="AR11" s="88">
        <v>112</v>
      </c>
      <c r="AS11" s="88">
        <v>112</v>
      </c>
      <c r="AT11" s="88">
        <v>113</v>
      </c>
      <c r="AU11" s="88">
        <v>113</v>
      </c>
      <c r="AV11" s="89">
        <v>113.99999999999999</v>
      </c>
    </row>
    <row r="12" spans="1:48" ht="15" thickBot="1">
      <c r="A12">
        <v>12</v>
      </c>
      <c r="B12" s="662"/>
      <c r="C12" s="658"/>
      <c r="D12" s="90" t="str">
        <f>+D10</f>
        <v>48-XL</v>
      </c>
      <c r="E12" s="87">
        <v>192</v>
      </c>
      <c r="F12" s="88">
        <v>193</v>
      </c>
      <c r="G12" s="88">
        <v>194</v>
      </c>
      <c r="H12" s="88">
        <v>196</v>
      </c>
      <c r="I12" s="88">
        <v>197</v>
      </c>
      <c r="J12" s="88">
        <v>199</v>
      </c>
      <c r="K12" s="88">
        <v>200</v>
      </c>
      <c r="L12" s="89">
        <v>202</v>
      </c>
      <c r="N12" s="662"/>
      <c r="O12" s="658"/>
      <c r="P12" s="90" t="str">
        <f>+P10</f>
        <v>48-XL</v>
      </c>
      <c r="Q12" s="87">
        <v>177</v>
      </c>
      <c r="R12" s="88">
        <v>178</v>
      </c>
      <c r="S12" s="88">
        <v>179</v>
      </c>
      <c r="T12" s="88">
        <v>180</v>
      </c>
      <c r="U12" s="88">
        <v>181</v>
      </c>
      <c r="V12" s="88">
        <v>182</v>
      </c>
      <c r="W12" s="88">
        <v>183</v>
      </c>
      <c r="X12" s="89">
        <v>185</v>
      </c>
      <c r="Z12" s="662"/>
      <c r="AA12" s="658"/>
      <c r="AB12" s="90" t="str">
        <f>+AB10</f>
        <v>48-XL</v>
      </c>
      <c r="AC12" s="87">
        <v>130</v>
      </c>
      <c r="AD12" s="88">
        <v>130</v>
      </c>
      <c r="AE12" s="88">
        <v>130</v>
      </c>
      <c r="AF12" s="88">
        <v>130</v>
      </c>
      <c r="AG12" s="88">
        <v>130</v>
      </c>
      <c r="AH12" s="88">
        <v>130</v>
      </c>
      <c r="AI12" s="88">
        <v>130</v>
      </c>
      <c r="AJ12" s="89">
        <v>130</v>
      </c>
      <c r="AL12" s="662"/>
      <c r="AM12" s="658"/>
      <c r="AN12" s="90" t="str">
        <f>+AN10</f>
        <v>48-XL</v>
      </c>
      <c r="AO12" s="87">
        <v>101</v>
      </c>
      <c r="AP12" s="88">
        <v>101</v>
      </c>
      <c r="AQ12" s="88">
        <v>101</v>
      </c>
      <c r="AR12" s="88">
        <v>101</v>
      </c>
      <c r="AS12" s="88">
        <v>101</v>
      </c>
      <c r="AT12" s="88">
        <v>101</v>
      </c>
      <c r="AU12" s="88">
        <v>101</v>
      </c>
      <c r="AV12" s="89">
        <v>101</v>
      </c>
    </row>
    <row r="13" spans="1:48">
      <c r="A13">
        <v>13</v>
      </c>
      <c r="B13" s="662"/>
      <c r="C13" s="659">
        <f>+C11+15</f>
        <v>130</v>
      </c>
      <c r="D13" s="78" t="s">
        <v>133</v>
      </c>
      <c r="E13" s="83">
        <v>173</v>
      </c>
      <c r="F13" s="84">
        <v>174</v>
      </c>
      <c r="G13" s="84">
        <v>176</v>
      </c>
      <c r="H13" s="84">
        <v>178</v>
      </c>
      <c r="I13" s="84">
        <v>180</v>
      </c>
      <c r="J13" s="84">
        <v>182</v>
      </c>
      <c r="K13" s="84">
        <v>184</v>
      </c>
      <c r="L13" s="85">
        <v>186</v>
      </c>
      <c r="N13" s="662"/>
      <c r="O13" s="659">
        <f>+O11+15</f>
        <v>130</v>
      </c>
      <c r="P13" s="78" t="s">
        <v>133</v>
      </c>
      <c r="Q13" s="83">
        <v>158</v>
      </c>
      <c r="R13" s="84">
        <v>159</v>
      </c>
      <c r="S13" s="84">
        <v>160</v>
      </c>
      <c r="T13" s="84">
        <v>162</v>
      </c>
      <c r="U13" s="84">
        <v>163</v>
      </c>
      <c r="V13" s="84">
        <v>165</v>
      </c>
      <c r="W13" s="84">
        <v>166</v>
      </c>
      <c r="X13" s="85">
        <v>168</v>
      </c>
      <c r="Z13" s="662"/>
      <c r="AA13" s="659">
        <f>+AA11+15</f>
        <v>130</v>
      </c>
      <c r="AB13" s="78" t="s">
        <v>133</v>
      </c>
      <c r="AC13" s="83">
        <v>125</v>
      </c>
      <c r="AD13" s="84">
        <v>126</v>
      </c>
      <c r="AE13" s="84">
        <v>127</v>
      </c>
      <c r="AF13" s="84">
        <v>128</v>
      </c>
      <c r="AG13" s="84">
        <v>130</v>
      </c>
      <c r="AH13" s="84">
        <v>131</v>
      </c>
      <c r="AI13" s="84">
        <v>132</v>
      </c>
      <c r="AJ13" s="85">
        <v>134</v>
      </c>
      <c r="AL13" s="662"/>
      <c r="AM13" s="659">
        <f>+AM11+15</f>
        <v>130</v>
      </c>
      <c r="AN13" s="78" t="s">
        <v>133</v>
      </c>
      <c r="AO13" s="83">
        <v>107</v>
      </c>
      <c r="AP13" s="84">
        <v>108</v>
      </c>
      <c r="AQ13" s="84">
        <v>109</v>
      </c>
      <c r="AR13" s="84">
        <v>110</v>
      </c>
      <c r="AS13" s="84">
        <v>111</v>
      </c>
      <c r="AT13" s="84">
        <v>112</v>
      </c>
      <c r="AU13" s="84">
        <v>113</v>
      </c>
      <c r="AV13" s="85">
        <v>113.99999999999999</v>
      </c>
    </row>
    <row r="14" spans="1:48" ht="15" thickBot="1">
      <c r="A14">
        <v>14</v>
      </c>
      <c r="B14" s="662"/>
      <c r="C14" s="660"/>
      <c r="D14" s="82" t="s">
        <v>136</v>
      </c>
      <c r="E14" s="83">
        <v>184</v>
      </c>
      <c r="F14" s="84">
        <v>185</v>
      </c>
      <c r="G14" s="84">
        <v>187</v>
      </c>
      <c r="H14" s="84">
        <v>189</v>
      </c>
      <c r="I14" s="84">
        <v>190</v>
      </c>
      <c r="J14" s="84">
        <v>192</v>
      </c>
      <c r="K14" s="84">
        <v>194</v>
      </c>
      <c r="L14" s="85">
        <v>196</v>
      </c>
      <c r="N14" s="662"/>
      <c r="O14" s="660"/>
      <c r="P14" s="82" t="s">
        <v>136</v>
      </c>
      <c r="Q14" s="83">
        <v>171</v>
      </c>
      <c r="R14" s="84">
        <v>172</v>
      </c>
      <c r="S14" s="84">
        <v>173</v>
      </c>
      <c r="T14" s="84">
        <v>174</v>
      </c>
      <c r="U14" s="84">
        <v>176</v>
      </c>
      <c r="V14" s="84">
        <v>177</v>
      </c>
      <c r="W14" s="84">
        <v>178</v>
      </c>
      <c r="X14" s="85">
        <v>180</v>
      </c>
      <c r="Z14" s="662"/>
      <c r="AA14" s="660"/>
      <c r="AB14" s="82" t="s">
        <v>136</v>
      </c>
      <c r="AC14" s="83">
        <v>130</v>
      </c>
      <c r="AD14" s="84">
        <v>130</v>
      </c>
      <c r="AE14" s="84">
        <v>130</v>
      </c>
      <c r="AF14" s="84">
        <v>130</v>
      </c>
      <c r="AG14" s="84">
        <v>130</v>
      </c>
      <c r="AH14" s="84">
        <v>130</v>
      </c>
      <c r="AI14" s="84">
        <v>130</v>
      </c>
      <c r="AJ14" s="85">
        <v>130</v>
      </c>
      <c r="AL14" s="662"/>
      <c r="AM14" s="660"/>
      <c r="AN14" s="82" t="s">
        <v>136</v>
      </c>
      <c r="AO14" s="83">
        <v>101</v>
      </c>
      <c r="AP14" s="84">
        <v>101</v>
      </c>
      <c r="AQ14" s="84">
        <v>101</v>
      </c>
      <c r="AR14" s="84">
        <v>101</v>
      </c>
      <c r="AS14" s="84">
        <v>101</v>
      </c>
      <c r="AT14" s="84">
        <v>101</v>
      </c>
      <c r="AU14" s="84">
        <v>101</v>
      </c>
      <c r="AV14" s="85">
        <v>101</v>
      </c>
    </row>
    <row r="15" spans="1:48">
      <c r="A15">
        <v>15</v>
      </c>
      <c r="B15" s="662"/>
      <c r="C15" s="657">
        <f>+C13+10</f>
        <v>140</v>
      </c>
      <c r="D15" s="86" t="str">
        <f>+D13</f>
        <v>48-X</v>
      </c>
      <c r="E15" s="87">
        <v>168</v>
      </c>
      <c r="F15" s="88">
        <v>170</v>
      </c>
      <c r="G15" s="88">
        <v>172</v>
      </c>
      <c r="H15" s="88">
        <v>174</v>
      </c>
      <c r="I15" s="88">
        <v>176</v>
      </c>
      <c r="J15" s="88">
        <v>178</v>
      </c>
      <c r="K15" s="88">
        <v>180</v>
      </c>
      <c r="L15" s="89">
        <v>183</v>
      </c>
      <c r="N15" s="662"/>
      <c r="O15" s="657">
        <f>+O13+10</f>
        <v>140</v>
      </c>
      <c r="P15" s="86" t="str">
        <f>+P13</f>
        <v>48-X</v>
      </c>
      <c r="Q15" s="87">
        <v>154</v>
      </c>
      <c r="R15" s="88">
        <v>155</v>
      </c>
      <c r="S15" s="88">
        <v>156</v>
      </c>
      <c r="T15" s="88">
        <v>158</v>
      </c>
      <c r="U15" s="88">
        <v>159</v>
      </c>
      <c r="V15" s="88">
        <v>161</v>
      </c>
      <c r="W15" s="88">
        <v>162</v>
      </c>
      <c r="X15" s="89">
        <v>164</v>
      </c>
      <c r="Z15" s="662"/>
      <c r="AA15" s="657">
        <f>+AA13+10</f>
        <v>140</v>
      </c>
      <c r="AB15" s="86" t="str">
        <f>+AB13</f>
        <v>48-X</v>
      </c>
      <c r="AC15" s="87">
        <v>120</v>
      </c>
      <c r="AD15" s="88">
        <v>121</v>
      </c>
      <c r="AE15" s="88">
        <v>122</v>
      </c>
      <c r="AF15" s="88">
        <v>124</v>
      </c>
      <c r="AG15" s="88">
        <v>125</v>
      </c>
      <c r="AH15" s="88">
        <v>127</v>
      </c>
      <c r="AI15" s="88">
        <v>128</v>
      </c>
      <c r="AJ15" s="89">
        <v>130</v>
      </c>
      <c r="AL15" s="662"/>
      <c r="AM15" s="657">
        <f>+AM13+10</f>
        <v>140</v>
      </c>
      <c r="AN15" s="86" t="str">
        <f>+AN13</f>
        <v>48-X</v>
      </c>
      <c r="AO15" s="87">
        <v>104</v>
      </c>
      <c r="AP15" s="88">
        <v>105</v>
      </c>
      <c r="AQ15" s="88">
        <v>106</v>
      </c>
      <c r="AR15" s="88">
        <v>107</v>
      </c>
      <c r="AS15" s="88">
        <v>108</v>
      </c>
      <c r="AT15" s="88">
        <v>109</v>
      </c>
      <c r="AU15" s="88">
        <v>110</v>
      </c>
      <c r="AV15" s="89">
        <v>112.00000000000001</v>
      </c>
    </row>
    <row r="16" spans="1:48" ht="15" thickBot="1">
      <c r="A16">
        <v>16</v>
      </c>
      <c r="B16" s="662"/>
      <c r="C16" s="658"/>
      <c r="D16" s="90" t="str">
        <f>+D14</f>
        <v>48-XL</v>
      </c>
      <c r="E16" s="87">
        <v>178</v>
      </c>
      <c r="F16" s="88">
        <v>180</v>
      </c>
      <c r="G16" s="88">
        <v>182</v>
      </c>
      <c r="H16" s="88">
        <v>184</v>
      </c>
      <c r="I16" s="88">
        <v>186</v>
      </c>
      <c r="J16" s="88">
        <v>188</v>
      </c>
      <c r="K16" s="88">
        <v>190</v>
      </c>
      <c r="L16" s="89">
        <v>193</v>
      </c>
      <c r="N16" s="662"/>
      <c r="O16" s="658"/>
      <c r="P16" s="90" t="str">
        <f>+P14</f>
        <v>48-XL</v>
      </c>
      <c r="Q16" s="87">
        <v>166</v>
      </c>
      <c r="R16" s="88">
        <v>167</v>
      </c>
      <c r="S16" s="88">
        <v>169</v>
      </c>
      <c r="T16" s="88">
        <v>171</v>
      </c>
      <c r="U16" s="88">
        <v>172</v>
      </c>
      <c r="V16" s="88">
        <v>174</v>
      </c>
      <c r="W16" s="88">
        <v>176</v>
      </c>
      <c r="X16" s="89">
        <v>178</v>
      </c>
      <c r="Z16" s="662"/>
      <c r="AA16" s="658"/>
      <c r="AB16" s="90" t="str">
        <f>+AB14</f>
        <v>48-XL</v>
      </c>
      <c r="AC16" s="87">
        <v>130</v>
      </c>
      <c r="AD16" s="88">
        <v>130</v>
      </c>
      <c r="AE16" s="88">
        <v>130</v>
      </c>
      <c r="AF16" s="88">
        <v>130</v>
      </c>
      <c r="AG16" s="88">
        <v>130</v>
      </c>
      <c r="AH16" s="88">
        <v>130</v>
      </c>
      <c r="AI16" s="88">
        <v>130</v>
      </c>
      <c r="AJ16" s="89">
        <v>130</v>
      </c>
      <c r="AL16" s="662"/>
      <c r="AM16" s="658"/>
      <c r="AN16" s="90" t="str">
        <f>+AN14</f>
        <v>48-XL</v>
      </c>
      <c r="AO16" s="87">
        <v>101</v>
      </c>
      <c r="AP16" s="88">
        <v>101</v>
      </c>
      <c r="AQ16" s="88">
        <v>101</v>
      </c>
      <c r="AR16" s="88">
        <v>101</v>
      </c>
      <c r="AS16" s="88">
        <v>101</v>
      </c>
      <c r="AT16" s="88">
        <v>101</v>
      </c>
      <c r="AU16" s="88">
        <v>101</v>
      </c>
      <c r="AV16" s="89">
        <v>101</v>
      </c>
    </row>
    <row r="17" spans="1:48">
      <c r="A17">
        <v>17</v>
      </c>
      <c r="B17" s="662"/>
      <c r="C17" s="659">
        <f>+C15+10</f>
        <v>150</v>
      </c>
      <c r="D17" s="78" t="s">
        <v>133</v>
      </c>
      <c r="E17" s="83">
        <v>162</v>
      </c>
      <c r="F17" s="84">
        <v>164</v>
      </c>
      <c r="G17" s="84">
        <v>166</v>
      </c>
      <c r="H17" s="84">
        <v>169</v>
      </c>
      <c r="I17" s="84">
        <v>171</v>
      </c>
      <c r="J17" s="84">
        <v>174</v>
      </c>
      <c r="K17" s="84">
        <v>176</v>
      </c>
      <c r="L17" s="85">
        <v>179</v>
      </c>
      <c r="N17" s="662"/>
      <c r="O17" s="659">
        <f>+O15+10</f>
        <v>150</v>
      </c>
      <c r="P17" s="78" t="s">
        <v>133</v>
      </c>
      <c r="Q17" s="83">
        <v>149</v>
      </c>
      <c r="R17" s="84">
        <v>150</v>
      </c>
      <c r="S17" s="84">
        <v>152</v>
      </c>
      <c r="T17" s="84">
        <v>154</v>
      </c>
      <c r="U17" s="84">
        <v>156</v>
      </c>
      <c r="V17" s="84">
        <v>158</v>
      </c>
      <c r="W17" s="84">
        <v>160</v>
      </c>
      <c r="X17" s="85">
        <v>162</v>
      </c>
      <c r="Z17" s="662"/>
      <c r="AA17" s="659">
        <f>+AA15+10</f>
        <v>150</v>
      </c>
      <c r="AB17" s="78" t="s">
        <v>133</v>
      </c>
      <c r="AC17" s="83">
        <v>114.99999999999999</v>
      </c>
      <c r="AD17" s="84">
        <v>116</v>
      </c>
      <c r="AE17" s="84">
        <v>118</v>
      </c>
      <c r="AF17" s="84">
        <v>120</v>
      </c>
      <c r="AG17" s="84">
        <v>121</v>
      </c>
      <c r="AH17" s="84">
        <v>123</v>
      </c>
      <c r="AI17" s="84">
        <v>125</v>
      </c>
      <c r="AJ17" s="85">
        <v>127</v>
      </c>
      <c r="AL17" s="662"/>
      <c r="AM17" s="659">
        <f>+AM15+10</f>
        <v>150</v>
      </c>
      <c r="AN17" s="78" t="s">
        <v>133</v>
      </c>
      <c r="AO17" s="83">
        <v>100</v>
      </c>
      <c r="AP17" s="84">
        <v>101</v>
      </c>
      <c r="AQ17" s="84">
        <v>102</v>
      </c>
      <c r="AR17" s="84">
        <v>103</v>
      </c>
      <c r="AS17" s="84">
        <v>105</v>
      </c>
      <c r="AT17" s="84">
        <v>106</v>
      </c>
      <c r="AU17" s="84">
        <v>107</v>
      </c>
      <c r="AV17" s="85">
        <v>109.00000000000001</v>
      </c>
    </row>
    <row r="18" spans="1:48" ht="15" thickBot="1">
      <c r="A18">
        <v>18</v>
      </c>
      <c r="B18" s="662"/>
      <c r="C18" s="660"/>
      <c r="D18" s="82" t="s">
        <v>136</v>
      </c>
      <c r="E18" s="83">
        <v>174</v>
      </c>
      <c r="F18" s="84">
        <v>176</v>
      </c>
      <c r="G18" s="84">
        <v>178</v>
      </c>
      <c r="H18" s="84">
        <v>180</v>
      </c>
      <c r="I18" s="84">
        <v>182</v>
      </c>
      <c r="J18" s="84">
        <v>184</v>
      </c>
      <c r="K18" s="84">
        <v>186</v>
      </c>
      <c r="L18" s="85">
        <v>189</v>
      </c>
      <c r="N18" s="662"/>
      <c r="O18" s="660"/>
      <c r="P18" s="82" t="s">
        <v>136</v>
      </c>
      <c r="Q18" s="83">
        <v>163</v>
      </c>
      <c r="R18" s="84">
        <v>164</v>
      </c>
      <c r="S18" s="84">
        <v>166</v>
      </c>
      <c r="T18" s="84">
        <v>168</v>
      </c>
      <c r="U18" s="84">
        <v>170</v>
      </c>
      <c r="V18" s="84">
        <v>172</v>
      </c>
      <c r="W18" s="84">
        <v>174</v>
      </c>
      <c r="X18" s="85">
        <v>176</v>
      </c>
      <c r="Z18" s="662"/>
      <c r="AA18" s="660"/>
      <c r="AB18" s="82" t="s">
        <v>136</v>
      </c>
      <c r="AC18" s="83">
        <v>130</v>
      </c>
      <c r="AD18" s="84">
        <v>130</v>
      </c>
      <c r="AE18" s="84">
        <v>130</v>
      </c>
      <c r="AF18" s="84">
        <v>130</v>
      </c>
      <c r="AG18" s="84">
        <v>130</v>
      </c>
      <c r="AH18" s="84">
        <v>130</v>
      </c>
      <c r="AI18" s="84">
        <v>130</v>
      </c>
      <c r="AJ18" s="85">
        <v>130</v>
      </c>
      <c r="AL18" s="662"/>
      <c r="AM18" s="660"/>
      <c r="AN18" s="82" t="s">
        <v>136</v>
      </c>
      <c r="AO18" s="83">
        <v>101</v>
      </c>
      <c r="AP18" s="84">
        <v>101</v>
      </c>
      <c r="AQ18" s="84">
        <v>101</v>
      </c>
      <c r="AR18" s="84">
        <v>101</v>
      </c>
      <c r="AS18" s="84">
        <v>101</v>
      </c>
      <c r="AT18" s="84">
        <v>101</v>
      </c>
      <c r="AU18" s="84">
        <v>101</v>
      </c>
      <c r="AV18" s="85">
        <v>101</v>
      </c>
    </row>
    <row r="19" spans="1:48">
      <c r="A19">
        <v>19</v>
      </c>
      <c r="B19" s="662"/>
      <c r="C19" s="657">
        <f>+C17+10</f>
        <v>160</v>
      </c>
      <c r="D19" s="86" t="str">
        <f>+D17</f>
        <v>48-X</v>
      </c>
      <c r="E19" s="87">
        <v>156</v>
      </c>
      <c r="F19" s="88">
        <v>158</v>
      </c>
      <c r="G19" s="88">
        <v>161</v>
      </c>
      <c r="H19" s="88">
        <v>164</v>
      </c>
      <c r="I19" s="88">
        <v>166</v>
      </c>
      <c r="J19" s="88">
        <v>169</v>
      </c>
      <c r="K19" s="88">
        <v>172</v>
      </c>
      <c r="L19" s="89">
        <v>175</v>
      </c>
      <c r="N19" s="662"/>
      <c r="O19" s="657">
        <f>+O17+10</f>
        <v>160</v>
      </c>
      <c r="P19" s="86" t="str">
        <f>+P17</f>
        <v>48-X</v>
      </c>
      <c r="Q19" s="87">
        <v>144</v>
      </c>
      <c r="R19" s="88">
        <v>146</v>
      </c>
      <c r="S19" s="88">
        <v>148</v>
      </c>
      <c r="T19" s="88">
        <v>150</v>
      </c>
      <c r="U19" s="88">
        <v>152</v>
      </c>
      <c r="V19" s="88">
        <v>154</v>
      </c>
      <c r="W19" s="88">
        <v>156</v>
      </c>
      <c r="X19" s="89">
        <v>159</v>
      </c>
      <c r="Z19" s="662"/>
      <c r="AA19" s="657">
        <f>+AA17+10</f>
        <v>160</v>
      </c>
      <c r="AB19" s="86" t="str">
        <f>+AB17</f>
        <v>48-X</v>
      </c>
      <c r="AC19" s="87">
        <v>111.00000000000001</v>
      </c>
      <c r="AD19" s="88">
        <v>113</v>
      </c>
      <c r="AE19" s="88">
        <v>115</v>
      </c>
      <c r="AF19" s="88">
        <v>117</v>
      </c>
      <c r="AG19" s="88">
        <v>119</v>
      </c>
      <c r="AH19" s="88">
        <v>121</v>
      </c>
      <c r="AI19" s="88">
        <v>123</v>
      </c>
      <c r="AJ19" s="89">
        <v>125</v>
      </c>
      <c r="AL19" s="662"/>
      <c r="AM19" s="657">
        <f>+AM17+10</f>
        <v>160</v>
      </c>
      <c r="AN19" s="86" t="str">
        <f>+AN17</f>
        <v>48-X</v>
      </c>
      <c r="AO19" s="87">
        <v>96</v>
      </c>
      <c r="AP19" s="88">
        <v>97</v>
      </c>
      <c r="AQ19" s="88">
        <v>99</v>
      </c>
      <c r="AR19" s="88">
        <v>100</v>
      </c>
      <c r="AS19" s="88">
        <v>102</v>
      </c>
      <c r="AT19" s="88">
        <v>103</v>
      </c>
      <c r="AU19" s="88">
        <v>105</v>
      </c>
      <c r="AV19" s="89">
        <v>107</v>
      </c>
    </row>
    <row r="20" spans="1:48" ht="15" thickBot="1">
      <c r="A20">
        <v>20</v>
      </c>
      <c r="B20" s="662"/>
      <c r="C20" s="658"/>
      <c r="D20" s="90" t="str">
        <f>+D18</f>
        <v>48-XL</v>
      </c>
      <c r="E20" s="87">
        <v>168</v>
      </c>
      <c r="F20" s="88">
        <v>170</v>
      </c>
      <c r="G20" s="88">
        <v>172</v>
      </c>
      <c r="H20" s="88">
        <v>175</v>
      </c>
      <c r="I20" s="88">
        <v>177</v>
      </c>
      <c r="J20" s="88">
        <v>180</v>
      </c>
      <c r="K20" s="88">
        <v>182</v>
      </c>
      <c r="L20" s="89">
        <v>185</v>
      </c>
      <c r="N20" s="662"/>
      <c r="O20" s="658"/>
      <c r="P20" s="90" t="str">
        <f>+P18</f>
        <v>48-XL</v>
      </c>
      <c r="Q20" s="87">
        <v>158</v>
      </c>
      <c r="R20" s="88">
        <v>160</v>
      </c>
      <c r="S20" s="88">
        <v>162</v>
      </c>
      <c r="T20" s="88">
        <v>164</v>
      </c>
      <c r="U20" s="88">
        <v>166</v>
      </c>
      <c r="V20" s="88">
        <v>168</v>
      </c>
      <c r="W20" s="88">
        <v>170</v>
      </c>
      <c r="X20" s="89">
        <v>172</v>
      </c>
      <c r="Z20" s="662"/>
      <c r="AA20" s="658"/>
      <c r="AB20" s="90" t="str">
        <f>+AB18</f>
        <v>48-XL</v>
      </c>
      <c r="AC20" s="87">
        <v>130</v>
      </c>
      <c r="AD20" s="88">
        <v>130</v>
      </c>
      <c r="AE20" s="88">
        <v>130</v>
      </c>
      <c r="AF20" s="88">
        <v>130</v>
      </c>
      <c r="AG20" s="88">
        <v>130</v>
      </c>
      <c r="AH20" s="88">
        <v>130</v>
      </c>
      <c r="AI20" s="88">
        <v>130</v>
      </c>
      <c r="AJ20" s="89">
        <v>130</v>
      </c>
      <c r="AL20" s="662"/>
      <c r="AM20" s="658"/>
      <c r="AN20" s="90" t="str">
        <f>+AN18</f>
        <v>48-XL</v>
      </c>
      <c r="AO20" s="87">
        <v>101</v>
      </c>
      <c r="AP20" s="88">
        <v>101</v>
      </c>
      <c r="AQ20" s="88">
        <v>101</v>
      </c>
      <c r="AR20" s="88">
        <v>101</v>
      </c>
      <c r="AS20" s="88">
        <v>101</v>
      </c>
      <c r="AT20" s="88">
        <v>101</v>
      </c>
      <c r="AU20" s="88">
        <v>101</v>
      </c>
      <c r="AV20" s="89">
        <v>101</v>
      </c>
    </row>
    <row r="21" spans="1:48">
      <c r="A21">
        <v>21</v>
      </c>
      <c r="B21" s="662"/>
      <c r="C21" s="659">
        <f>+C19+10</f>
        <v>170</v>
      </c>
      <c r="D21" s="78" t="s">
        <v>133</v>
      </c>
      <c r="E21" s="83">
        <v>150</v>
      </c>
      <c r="F21" s="84">
        <v>152</v>
      </c>
      <c r="G21" s="84">
        <v>155</v>
      </c>
      <c r="H21" s="84">
        <v>158</v>
      </c>
      <c r="I21" s="84">
        <v>161</v>
      </c>
      <c r="J21" s="84">
        <v>164</v>
      </c>
      <c r="K21" s="84">
        <v>167</v>
      </c>
      <c r="L21" s="85">
        <v>170</v>
      </c>
      <c r="N21" s="662"/>
      <c r="O21" s="659">
        <f>+O19+10</f>
        <v>170</v>
      </c>
      <c r="P21" s="78" t="s">
        <v>133</v>
      </c>
      <c r="Q21" s="83">
        <v>140</v>
      </c>
      <c r="R21" s="84">
        <v>142</v>
      </c>
      <c r="S21" s="84">
        <v>144</v>
      </c>
      <c r="T21" s="84">
        <v>146</v>
      </c>
      <c r="U21" s="84">
        <v>149</v>
      </c>
      <c r="V21" s="84">
        <v>151</v>
      </c>
      <c r="W21" s="84">
        <v>153</v>
      </c>
      <c r="X21" s="85">
        <v>156</v>
      </c>
      <c r="Z21" s="662"/>
      <c r="AA21" s="659">
        <f>+AA19+10</f>
        <v>170</v>
      </c>
      <c r="AB21" s="78" t="s">
        <v>133</v>
      </c>
      <c r="AC21" s="83">
        <v>107</v>
      </c>
      <c r="AD21" s="84">
        <v>109</v>
      </c>
      <c r="AE21" s="84">
        <v>111</v>
      </c>
      <c r="AF21" s="84">
        <v>114</v>
      </c>
      <c r="AG21" s="84">
        <v>116</v>
      </c>
      <c r="AH21" s="84">
        <v>119</v>
      </c>
      <c r="AI21" s="84">
        <v>121</v>
      </c>
      <c r="AJ21" s="85">
        <v>124</v>
      </c>
      <c r="AL21" s="662"/>
      <c r="AM21" s="659">
        <f>+AM19+10</f>
        <v>170</v>
      </c>
      <c r="AN21" s="78" t="s">
        <v>133</v>
      </c>
      <c r="AO21" s="83">
        <v>93</v>
      </c>
      <c r="AP21" s="84">
        <v>94</v>
      </c>
      <c r="AQ21" s="84">
        <v>96</v>
      </c>
      <c r="AR21" s="84">
        <v>98</v>
      </c>
      <c r="AS21" s="84">
        <v>99</v>
      </c>
      <c r="AT21" s="84">
        <v>101</v>
      </c>
      <c r="AU21" s="84">
        <v>103</v>
      </c>
      <c r="AV21" s="85">
        <v>105</v>
      </c>
    </row>
    <row r="22" spans="1:48" ht="15" thickBot="1">
      <c r="A22">
        <v>22</v>
      </c>
      <c r="B22" s="662"/>
      <c r="C22" s="660"/>
      <c r="D22" s="82" t="s">
        <v>136</v>
      </c>
      <c r="E22" s="83">
        <v>163</v>
      </c>
      <c r="F22" s="84">
        <v>165</v>
      </c>
      <c r="G22" s="84">
        <v>168</v>
      </c>
      <c r="H22" s="84">
        <v>170</v>
      </c>
      <c r="I22" s="84">
        <v>173</v>
      </c>
      <c r="J22" s="84">
        <v>175</v>
      </c>
      <c r="K22" s="84">
        <v>178</v>
      </c>
      <c r="L22" s="85">
        <v>181</v>
      </c>
      <c r="N22" s="662"/>
      <c r="O22" s="660"/>
      <c r="P22" s="82" t="s">
        <v>136</v>
      </c>
      <c r="Q22" s="83">
        <v>153</v>
      </c>
      <c r="R22" s="84">
        <v>155</v>
      </c>
      <c r="S22" s="84">
        <v>157</v>
      </c>
      <c r="T22" s="84">
        <v>159</v>
      </c>
      <c r="U22" s="84">
        <v>161</v>
      </c>
      <c r="V22" s="84">
        <v>163</v>
      </c>
      <c r="W22" s="84">
        <v>165</v>
      </c>
      <c r="X22" s="85">
        <v>168</v>
      </c>
      <c r="Z22" s="662"/>
      <c r="AA22" s="660"/>
      <c r="AB22" s="82" t="s">
        <v>136</v>
      </c>
      <c r="AC22" s="83">
        <v>130</v>
      </c>
      <c r="AD22" s="84">
        <v>130</v>
      </c>
      <c r="AE22" s="84">
        <v>130</v>
      </c>
      <c r="AF22" s="84">
        <v>130</v>
      </c>
      <c r="AG22" s="84">
        <v>130</v>
      </c>
      <c r="AH22" s="84">
        <v>130</v>
      </c>
      <c r="AI22" s="84">
        <v>130</v>
      </c>
      <c r="AJ22" s="85">
        <v>130</v>
      </c>
      <c r="AL22" s="662"/>
      <c r="AM22" s="660"/>
      <c r="AN22" s="82" t="s">
        <v>136</v>
      </c>
      <c r="AO22" s="83">
        <v>101</v>
      </c>
      <c r="AP22" s="84">
        <v>101</v>
      </c>
      <c r="AQ22" s="84">
        <v>101</v>
      </c>
      <c r="AR22" s="84">
        <v>101</v>
      </c>
      <c r="AS22" s="84">
        <v>101</v>
      </c>
      <c r="AT22" s="84">
        <v>101</v>
      </c>
      <c r="AU22" s="84">
        <v>101</v>
      </c>
      <c r="AV22" s="85">
        <v>101</v>
      </c>
    </row>
    <row r="23" spans="1:48">
      <c r="A23">
        <v>23</v>
      </c>
      <c r="B23" s="662"/>
      <c r="C23" s="657">
        <f>+C21+10</f>
        <v>180</v>
      </c>
      <c r="D23" s="86" t="str">
        <f>+D21</f>
        <v>48-X</v>
      </c>
      <c r="E23" s="87">
        <v>146</v>
      </c>
      <c r="F23" s="88">
        <v>148</v>
      </c>
      <c r="G23" s="88">
        <v>151</v>
      </c>
      <c r="H23" s="88">
        <v>154</v>
      </c>
      <c r="I23" s="88">
        <v>156</v>
      </c>
      <c r="J23" s="88">
        <v>159</v>
      </c>
      <c r="K23" s="88">
        <v>162</v>
      </c>
      <c r="L23" s="89">
        <v>165</v>
      </c>
      <c r="N23" s="662"/>
      <c r="O23" s="657">
        <f>+O21+10</f>
        <v>180</v>
      </c>
      <c r="P23" s="86" t="str">
        <f>+P21</f>
        <v>48-X</v>
      </c>
      <c r="Q23" s="87">
        <v>135</v>
      </c>
      <c r="R23" s="88">
        <v>137</v>
      </c>
      <c r="S23" s="88">
        <v>139</v>
      </c>
      <c r="T23" s="88">
        <v>142</v>
      </c>
      <c r="U23" s="88">
        <v>144</v>
      </c>
      <c r="V23" s="88">
        <v>147</v>
      </c>
      <c r="W23" s="88">
        <v>149</v>
      </c>
      <c r="X23" s="89">
        <v>152</v>
      </c>
      <c r="Z23" s="662"/>
      <c r="AA23" s="657">
        <f>+AA21+10</f>
        <v>180</v>
      </c>
      <c r="AB23" s="86" t="str">
        <f>+AB21</f>
        <v>48-X</v>
      </c>
      <c r="AC23" s="87">
        <v>103</v>
      </c>
      <c r="AD23" s="88">
        <v>105</v>
      </c>
      <c r="AE23" s="88">
        <v>107</v>
      </c>
      <c r="AF23" s="88">
        <v>110</v>
      </c>
      <c r="AG23" s="88">
        <v>112</v>
      </c>
      <c r="AH23" s="88">
        <v>115</v>
      </c>
      <c r="AI23" s="88">
        <v>117</v>
      </c>
      <c r="AJ23" s="89">
        <v>120</v>
      </c>
      <c r="AL23" s="662"/>
      <c r="AM23" s="657">
        <f>+AM21+10</f>
        <v>180</v>
      </c>
      <c r="AN23" s="86" t="str">
        <f>+AN21</f>
        <v>48-X</v>
      </c>
      <c r="AO23" s="87">
        <v>89</v>
      </c>
      <c r="AP23" s="88">
        <v>90</v>
      </c>
      <c r="AQ23" s="88">
        <v>92</v>
      </c>
      <c r="AR23" s="88">
        <v>94</v>
      </c>
      <c r="AS23" s="88">
        <v>96</v>
      </c>
      <c r="AT23" s="88">
        <v>98</v>
      </c>
      <c r="AU23" s="88">
        <v>100</v>
      </c>
      <c r="AV23" s="89">
        <v>102</v>
      </c>
    </row>
    <row r="24" spans="1:48" ht="15" thickBot="1">
      <c r="A24">
        <v>24</v>
      </c>
      <c r="B24" s="662"/>
      <c r="C24" s="658"/>
      <c r="D24" s="90" t="str">
        <f>+D22</f>
        <v>48-XL</v>
      </c>
      <c r="E24" s="87">
        <v>158</v>
      </c>
      <c r="F24" s="88">
        <v>160</v>
      </c>
      <c r="G24" s="88">
        <v>163</v>
      </c>
      <c r="H24" s="88">
        <v>166</v>
      </c>
      <c r="I24" s="88">
        <v>168</v>
      </c>
      <c r="J24" s="88">
        <v>171</v>
      </c>
      <c r="K24" s="88">
        <v>174</v>
      </c>
      <c r="L24" s="89">
        <v>177</v>
      </c>
      <c r="N24" s="662"/>
      <c r="O24" s="658"/>
      <c r="P24" s="90" t="str">
        <f>+P22</f>
        <v>48-XL</v>
      </c>
      <c r="Q24" s="87">
        <v>148</v>
      </c>
      <c r="R24" s="88">
        <v>150</v>
      </c>
      <c r="S24" s="88">
        <v>152</v>
      </c>
      <c r="T24" s="88">
        <v>154</v>
      </c>
      <c r="U24" s="88">
        <v>157</v>
      </c>
      <c r="V24" s="88">
        <v>159</v>
      </c>
      <c r="W24" s="88">
        <v>161</v>
      </c>
      <c r="X24" s="89">
        <v>164</v>
      </c>
      <c r="Z24" s="662"/>
      <c r="AA24" s="658"/>
      <c r="AB24" s="90" t="str">
        <f>+AB22</f>
        <v>48-XL</v>
      </c>
      <c r="AC24" s="87">
        <v>130</v>
      </c>
      <c r="AD24" s="88">
        <v>130</v>
      </c>
      <c r="AE24" s="88">
        <v>130</v>
      </c>
      <c r="AF24" s="88">
        <v>130</v>
      </c>
      <c r="AG24" s="88">
        <v>130</v>
      </c>
      <c r="AH24" s="88">
        <v>130</v>
      </c>
      <c r="AI24" s="88">
        <v>130</v>
      </c>
      <c r="AJ24" s="89">
        <v>130</v>
      </c>
      <c r="AL24" s="662"/>
      <c r="AM24" s="658"/>
      <c r="AN24" s="90" t="str">
        <f>+AN22</f>
        <v>48-XL</v>
      </c>
      <c r="AO24" s="87">
        <v>101</v>
      </c>
      <c r="AP24" s="88">
        <v>101</v>
      </c>
      <c r="AQ24" s="88">
        <v>101</v>
      </c>
      <c r="AR24" s="88">
        <v>101</v>
      </c>
      <c r="AS24" s="88">
        <v>101</v>
      </c>
      <c r="AT24" s="88">
        <v>101</v>
      </c>
      <c r="AU24" s="88">
        <v>101</v>
      </c>
      <c r="AV24" s="89">
        <v>101</v>
      </c>
    </row>
    <row r="25" spans="1:48">
      <c r="A25">
        <v>25</v>
      </c>
      <c r="B25" s="662"/>
      <c r="C25" s="659">
        <f>+C23+10</f>
        <v>190</v>
      </c>
      <c r="D25" s="78" t="s">
        <v>133</v>
      </c>
      <c r="E25" s="83">
        <v>141</v>
      </c>
      <c r="F25" s="84">
        <v>143</v>
      </c>
      <c r="G25" s="84">
        <v>146</v>
      </c>
      <c r="H25" s="84">
        <v>149</v>
      </c>
      <c r="I25" s="84">
        <v>151</v>
      </c>
      <c r="J25" s="84">
        <v>154</v>
      </c>
      <c r="K25" s="84">
        <v>157</v>
      </c>
      <c r="L25" s="85">
        <v>160</v>
      </c>
      <c r="N25" s="662"/>
      <c r="O25" s="659">
        <f>+O23+10</f>
        <v>190</v>
      </c>
      <c r="P25" s="78" t="s">
        <v>133</v>
      </c>
      <c r="Q25" s="83">
        <v>129</v>
      </c>
      <c r="R25" s="84">
        <v>131</v>
      </c>
      <c r="S25" s="84">
        <v>134</v>
      </c>
      <c r="T25" s="84">
        <v>136</v>
      </c>
      <c r="U25" s="84">
        <v>139</v>
      </c>
      <c r="V25" s="84">
        <v>141</v>
      </c>
      <c r="W25" s="84">
        <v>144</v>
      </c>
      <c r="X25" s="85">
        <v>147</v>
      </c>
      <c r="Z25" s="662"/>
      <c r="AA25" s="659">
        <f>+AA23+10</f>
        <v>190</v>
      </c>
      <c r="AB25" s="78" t="s">
        <v>133</v>
      </c>
      <c r="AC25" s="83">
        <v>98</v>
      </c>
      <c r="AD25" s="84">
        <v>100</v>
      </c>
      <c r="AE25" s="84">
        <v>103</v>
      </c>
      <c r="AF25" s="84">
        <v>105</v>
      </c>
      <c r="AG25" s="84">
        <v>108</v>
      </c>
      <c r="AH25" s="84">
        <v>110</v>
      </c>
      <c r="AI25" s="84">
        <v>113</v>
      </c>
      <c r="AJ25" s="85">
        <v>115.99999999999999</v>
      </c>
      <c r="AL25" s="662"/>
      <c r="AM25" s="659">
        <f>+AM23+10</f>
        <v>190</v>
      </c>
      <c r="AN25" s="78" t="s">
        <v>133</v>
      </c>
      <c r="AO25" s="83">
        <v>86</v>
      </c>
      <c r="AP25" s="84">
        <v>87</v>
      </c>
      <c r="AQ25" s="84">
        <v>89</v>
      </c>
      <c r="AR25" s="84">
        <v>91</v>
      </c>
      <c r="AS25" s="84">
        <v>93</v>
      </c>
      <c r="AT25" s="84">
        <v>95</v>
      </c>
      <c r="AU25" s="84">
        <v>97</v>
      </c>
      <c r="AV25" s="85">
        <v>99</v>
      </c>
    </row>
    <row r="26" spans="1:48" ht="15" thickBot="1">
      <c r="A26">
        <v>26</v>
      </c>
      <c r="B26" s="662"/>
      <c r="C26" s="660"/>
      <c r="D26" s="82" t="s">
        <v>136</v>
      </c>
      <c r="E26" s="83">
        <v>153</v>
      </c>
      <c r="F26" s="84">
        <v>155</v>
      </c>
      <c r="G26" s="84">
        <v>158</v>
      </c>
      <c r="H26" s="84">
        <v>161</v>
      </c>
      <c r="I26" s="84">
        <v>163</v>
      </c>
      <c r="J26" s="84">
        <v>166</v>
      </c>
      <c r="K26" s="84">
        <v>169</v>
      </c>
      <c r="L26" s="85">
        <v>172</v>
      </c>
      <c r="N26" s="662"/>
      <c r="O26" s="660"/>
      <c r="P26" s="82" t="s">
        <v>136</v>
      </c>
      <c r="Q26" s="83">
        <v>143</v>
      </c>
      <c r="R26" s="84">
        <v>145</v>
      </c>
      <c r="S26" s="84">
        <v>147</v>
      </c>
      <c r="T26" s="84">
        <v>150</v>
      </c>
      <c r="U26" s="84">
        <v>152</v>
      </c>
      <c r="V26" s="84">
        <v>155</v>
      </c>
      <c r="W26" s="84">
        <v>157</v>
      </c>
      <c r="X26" s="85">
        <v>160</v>
      </c>
      <c r="Z26" s="662"/>
      <c r="AA26" s="660"/>
      <c r="AB26" s="82" t="s">
        <v>136</v>
      </c>
      <c r="AC26" s="83">
        <v>125</v>
      </c>
      <c r="AD26" s="84">
        <v>125</v>
      </c>
      <c r="AE26" s="84">
        <v>126</v>
      </c>
      <c r="AF26" s="84">
        <v>127</v>
      </c>
      <c r="AG26" s="84">
        <v>127</v>
      </c>
      <c r="AH26" s="84">
        <v>128</v>
      </c>
      <c r="AI26" s="84">
        <v>129</v>
      </c>
      <c r="AJ26" s="85">
        <v>130</v>
      </c>
      <c r="AL26" s="662"/>
      <c r="AM26" s="660"/>
      <c r="AN26" s="82" t="s">
        <v>136</v>
      </c>
      <c r="AO26" s="83">
        <v>101</v>
      </c>
      <c r="AP26" s="84">
        <v>101</v>
      </c>
      <c r="AQ26" s="84">
        <v>101</v>
      </c>
      <c r="AR26" s="84">
        <v>101</v>
      </c>
      <c r="AS26" s="84">
        <v>101</v>
      </c>
      <c r="AT26" s="84">
        <v>101</v>
      </c>
      <c r="AU26" s="84">
        <v>101</v>
      </c>
      <c r="AV26" s="85">
        <v>101</v>
      </c>
    </row>
    <row r="27" spans="1:48">
      <c r="A27">
        <v>27</v>
      </c>
      <c r="B27" s="662"/>
      <c r="C27" s="657">
        <f>+C25+10</f>
        <v>200</v>
      </c>
      <c r="D27" s="86" t="str">
        <f>+D25</f>
        <v>48-X</v>
      </c>
      <c r="E27" s="87">
        <v>136</v>
      </c>
      <c r="F27" s="88">
        <v>138</v>
      </c>
      <c r="G27" s="88">
        <v>141</v>
      </c>
      <c r="H27" s="88">
        <v>144</v>
      </c>
      <c r="I27" s="88">
        <v>147</v>
      </c>
      <c r="J27" s="88">
        <v>150</v>
      </c>
      <c r="K27" s="88">
        <v>153</v>
      </c>
      <c r="L27" s="89">
        <v>156</v>
      </c>
      <c r="N27" s="662"/>
      <c r="O27" s="657">
        <f>+O25+10</f>
        <v>200</v>
      </c>
      <c r="P27" s="86" t="str">
        <f>+P25</f>
        <v>48-X</v>
      </c>
      <c r="Q27" s="87">
        <v>122</v>
      </c>
      <c r="R27" s="88">
        <v>125</v>
      </c>
      <c r="S27" s="88">
        <v>128</v>
      </c>
      <c r="T27" s="88">
        <v>131</v>
      </c>
      <c r="U27" s="88">
        <v>134</v>
      </c>
      <c r="V27" s="88">
        <v>137</v>
      </c>
      <c r="W27" s="88">
        <v>140</v>
      </c>
      <c r="X27" s="89">
        <v>143</v>
      </c>
      <c r="Z27" s="662"/>
      <c r="AA27" s="657">
        <f>+AA25+10</f>
        <v>200</v>
      </c>
      <c r="AB27" s="86" t="str">
        <f>+AB25</f>
        <v>48-X</v>
      </c>
      <c r="AC27" s="87">
        <v>95</v>
      </c>
      <c r="AD27" s="88">
        <v>97</v>
      </c>
      <c r="AE27" s="88">
        <v>99</v>
      </c>
      <c r="AF27" s="88">
        <v>102</v>
      </c>
      <c r="AG27" s="88">
        <v>104</v>
      </c>
      <c r="AH27" s="88">
        <v>107</v>
      </c>
      <c r="AI27" s="88">
        <v>109</v>
      </c>
      <c r="AJ27" s="89">
        <v>112.00000000000001</v>
      </c>
      <c r="AL27" s="662"/>
      <c r="AM27" s="657">
        <f>+AM25+10</f>
        <v>200</v>
      </c>
      <c r="AN27" s="86" t="str">
        <f>+AN25</f>
        <v>48-X</v>
      </c>
      <c r="AO27" s="87">
        <v>83</v>
      </c>
      <c r="AP27" s="88">
        <v>84</v>
      </c>
      <c r="AQ27" s="88">
        <v>86</v>
      </c>
      <c r="AR27" s="88">
        <v>88</v>
      </c>
      <c r="AS27" s="88">
        <v>90</v>
      </c>
      <c r="AT27" s="88">
        <v>92</v>
      </c>
      <c r="AU27" s="88">
        <v>94</v>
      </c>
      <c r="AV27" s="89">
        <v>96</v>
      </c>
    </row>
    <row r="28" spans="1:48" ht="15" thickBot="1">
      <c r="A28">
        <v>28</v>
      </c>
      <c r="B28" s="663"/>
      <c r="C28" s="658"/>
      <c r="D28" s="90" t="str">
        <f>+D26</f>
        <v>48-XL</v>
      </c>
      <c r="E28" s="91">
        <v>148</v>
      </c>
      <c r="F28" s="92">
        <v>150</v>
      </c>
      <c r="G28" s="92">
        <v>153</v>
      </c>
      <c r="H28" s="92">
        <v>156</v>
      </c>
      <c r="I28" s="92">
        <v>159</v>
      </c>
      <c r="J28" s="92">
        <v>162</v>
      </c>
      <c r="K28" s="92">
        <v>165</v>
      </c>
      <c r="L28" s="93">
        <v>168</v>
      </c>
      <c r="N28" s="663"/>
      <c r="O28" s="658"/>
      <c r="P28" s="90" t="str">
        <f>+P26</f>
        <v>48-XL</v>
      </c>
      <c r="Q28" s="91">
        <v>139</v>
      </c>
      <c r="R28" s="92">
        <v>141</v>
      </c>
      <c r="S28" s="92">
        <v>144</v>
      </c>
      <c r="T28" s="92">
        <v>146</v>
      </c>
      <c r="U28" s="92">
        <v>149</v>
      </c>
      <c r="V28" s="92">
        <v>151</v>
      </c>
      <c r="W28" s="92">
        <v>154</v>
      </c>
      <c r="X28" s="93">
        <v>157</v>
      </c>
      <c r="Z28" s="663"/>
      <c r="AA28" s="658"/>
      <c r="AB28" s="90" t="str">
        <f>+AB26</f>
        <v>48-XL</v>
      </c>
      <c r="AC28" s="91">
        <v>120</v>
      </c>
      <c r="AD28" s="92">
        <v>121</v>
      </c>
      <c r="AE28" s="92">
        <v>122</v>
      </c>
      <c r="AF28" s="92">
        <v>124</v>
      </c>
      <c r="AG28" s="92">
        <v>125</v>
      </c>
      <c r="AH28" s="92">
        <v>127</v>
      </c>
      <c r="AI28" s="92">
        <v>128</v>
      </c>
      <c r="AJ28" s="93">
        <v>130</v>
      </c>
      <c r="AL28" s="663"/>
      <c r="AM28" s="658"/>
      <c r="AN28" s="90" t="str">
        <f>+AN26</f>
        <v>48-XL</v>
      </c>
      <c r="AO28" s="91">
        <v>101</v>
      </c>
      <c r="AP28" s="92">
        <v>101</v>
      </c>
      <c r="AQ28" s="92">
        <v>101</v>
      </c>
      <c r="AR28" s="92">
        <v>101</v>
      </c>
      <c r="AS28" s="92">
        <v>101</v>
      </c>
      <c r="AT28" s="92">
        <v>101</v>
      </c>
      <c r="AU28" s="92">
        <v>101</v>
      </c>
      <c r="AV28" s="93">
        <v>101</v>
      </c>
    </row>
    <row r="29" spans="1:48">
      <c r="A29">
        <v>29</v>
      </c>
    </row>
    <row r="30" spans="1:48">
      <c r="A30">
        <v>30</v>
      </c>
    </row>
    <row r="31" spans="1:48">
      <c r="A31">
        <v>31</v>
      </c>
    </row>
    <row r="32" spans="1:48">
      <c r="A32">
        <v>32</v>
      </c>
    </row>
    <row r="33" spans="1:48">
      <c r="A33">
        <v>33</v>
      </c>
    </row>
    <row r="34" spans="1:48">
      <c r="A34">
        <v>34</v>
      </c>
    </row>
    <row r="35" spans="1:48">
      <c r="A35">
        <v>35</v>
      </c>
    </row>
    <row r="36" spans="1:48" ht="15" thickBot="1">
      <c r="A36">
        <v>36</v>
      </c>
    </row>
    <row r="37" spans="1:48" ht="18.600000000000001" thickBot="1">
      <c r="A37">
        <v>37</v>
      </c>
      <c r="B37" s="649" t="str">
        <f>+B6</f>
        <v>Zona sísmica A</v>
      </c>
      <c r="C37" s="650"/>
      <c r="D37" s="651"/>
      <c r="E37" s="649" t="s">
        <v>1123</v>
      </c>
      <c r="F37" s="650"/>
      <c r="G37" s="650"/>
      <c r="H37" s="650"/>
      <c r="I37" s="650"/>
      <c r="J37" s="650"/>
      <c r="K37" s="650"/>
      <c r="L37" s="651"/>
      <c r="N37" s="649" t="str">
        <f>+N6</f>
        <v>Zona sísmica B</v>
      </c>
      <c r="O37" s="650"/>
      <c r="P37" s="651"/>
      <c r="Q37" s="649" t="s">
        <v>1123</v>
      </c>
      <c r="R37" s="650"/>
      <c r="S37" s="650"/>
      <c r="T37" s="650"/>
      <c r="U37" s="650"/>
      <c r="V37" s="650"/>
      <c r="W37" s="650"/>
      <c r="X37" s="651"/>
      <c r="Z37" s="649" t="str">
        <f>+Z6</f>
        <v>Zona sísmica C</v>
      </c>
      <c r="AA37" s="650"/>
      <c r="AB37" s="651"/>
      <c r="AC37" s="649" t="s">
        <v>1123</v>
      </c>
      <c r="AD37" s="650"/>
      <c r="AE37" s="650"/>
      <c r="AF37" s="650"/>
      <c r="AG37" s="650"/>
      <c r="AH37" s="650"/>
      <c r="AI37" s="650"/>
      <c r="AJ37" s="651"/>
      <c r="AL37" s="649" t="str">
        <f>+AL6</f>
        <v>Zona sísmica D</v>
      </c>
      <c r="AM37" s="650"/>
      <c r="AN37" s="651"/>
      <c r="AO37" s="649" t="s">
        <v>1123</v>
      </c>
      <c r="AP37" s="650"/>
      <c r="AQ37" s="650"/>
      <c r="AR37" s="650"/>
      <c r="AS37" s="650"/>
      <c r="AT37" s="650"/>
      <c r="AU37" s="650"/>
      <c r="AV37" s="651"/>
    </row>
    <row r="38" spans="1:48" ht="22.2" customHeight="1">
      <c r="A38">
        <v>38</v>
      </c>
      <c r="B38" s="652" t="str">
        <f>+B7</f>
        <v>Categoría de terreno 4</v>
      </c>
      <c r="C38" s="652" t="s">
        <v>1118</v>
      </c>
      <c r="D38" s="652" t="s">
        <v>1119</v>
      </c>
      <c r="E38" s="654" t="s">
        <v>1120</v>
      </c>
      <c r="F38" s="655"/>
      <c r="G38" s="655"/>
      <c r="H38" s="655"/>
      <c r="I38" s="655"/>
      <c r="J38" s="655"/>
      <c r="K38" s="655"/>
      <c r="L38" s="656"/>
      <c r="N38" s="652" t="str">
        <f>+N7</f>
        <v>Categoría de terreno 4</v>
      </c>
      <c r="O38" s="652" t="s">
        <v>1118</v>
      </c>
      <c r="P38" s="652" t="s">
        <v>1119</v>
      </c>
      <c r="Q38" s="654" t="s">
        <v>1120</v>
      </c>
      <c r="R38" s="655"/>
      <c r="S38" s="655"/>
      <c r="T38" s="655"/>
      <c r="U38" s="655"/>
      <c r="V38" s="655"/>
      <c r="W38" s="655"/>
      <c r="X38" s="656"/>
      <c r="Z38" s="652" t="str">
        <f>+Z7</f>
        <v>Categoría de terreno 4</v>
      </c>
      <c r="AA38" s="652" t="s">
        <v>1118</v>
      </c>
      <c r="AB38" s="652" t="s">
        <v>1119</v>
      </c>
      <c r="AC38" s="654" t="s">
        <v>1120</v>
      </c>
      <c r="AD38" s="655"/>
      <c r="AE38" s="655"/>
      <c r="AF38" s="655"/>
      <c r="AG38" s="655"/>
      <c r="AH38" s="655"/>
      <c r="AI38" s="655"/>
      <c r="AJ38" s="656"/>
      <c r="AL38" s="652" t="str">
        <f>+AL7</f>
        <v>Categoría de terreno 4</v>
      </c>
      <c r="AM38" s="652" t="s">
        <v>1118</v>
      </c>
      <c r="AN38" s="652" t="s">
        <v>1119</v>
      </c>
      <c r="AO38" s="654" t="s">
        <v>1120</v>
      </c>
      <c r="AP38" s="655"/>
      <c r="AQ38" s="655"/>
      <c r="AR38" s="655"/>
      <c r="AS38" s="655"/>
      <c r="AT38" s="655"/>
      <c r="AU38" s="655"/>
      <c r="AV38" s="656"/>
    </row>
    <row r="39" spans="1:48" ht="22.2" customHeight="1" thickBot="1">
      <c r="A39">
        <v>39</v>
      </c>
      <c r="B39" s="653"/>
      <c r="C39" s="653"/>
      <c r="D39" s="653"/>
      <c r="E39" s="75">
        <v>0</v>
      </c>
      <c r="F39" s="76">
        <v>500</v>
      </c>
      <c r="G39" s="76">
        <v>1000</v>
      </c>
      <c r="H39" s="76">
        <v>1500</v>
      </c>
      <c r="I39" s="76">
        <v>2000</v>
      </c>
      <c r="J39" s="76">
        <v>2500</v>
      </c>
      <c r="K39" s="76">
        <v>3000</v>
      </c>
      <c r="L39" s="77">
        <v>3500</v>
      </c>
      <c r="N39" s="653"/>
      <c r="O39" s="653"/>
      <c r="P39" s="653"/>
      <c r="Q39" s="75">
        <v>0</v>
      </c>
      <c r="R39" s="76">
        <v>500</v>
      </c>
      <c r="S39" s="76">
        <v>1000</v>
      </c>
      <c r="T39" s="76">
        <v>1500</v>
      </c>
      <c r="U39" s="76">
        <v>2000</v>
      </c>
      <c r="V39" s="76">
        <v>2500</v>
      </c>
      <c r="W39" s="76">
        <v>3000</v>
      </c>
      <c r="X39" s="77">
        <v>3500</v>
      </c>
      <c r="Z39" s="653"/>
      <c r="AA39" s="653"/>
      <c r="AB39" s="653"/>
      <c r="AC39" s="75">
        <v>0</v>
      </c>
      <c r="AD39" s="76">
        <v>500</v>
      </c>
      <c r="AE39" s="76">
        <v>1000</v>
      </c>
      <c r="AF39" s="76">
        <v>1500</v>
      </c>
      <c r="AG39" s="76">
        <v>2000</v>
      </c>
      <c r="AH39" s="76">
        <v>2500</v>
      </c>
      <c r="AI39" s="76">
        <v>3000</v>
      </c>
      <c r="AJ39" s="77">
        <v>3500</v>
      </c>
      <c r="AL39" s="653"/>
      <c r="AM39" s="653"/>
      <c r="AN39" s="653"/>
      <c r="AO39" s="75">
        <v>0</v>
      </c>
      <c r="AP39" s="76">
        <v>500</v>
      </c>
      <c r="AQ39" s="76">
        <v>1000</v>
      </c>
      <c r="AR39" s="76">
        <v>1500</v>
      </c>
      <c r="AS39" s="76">
        <v>2000</v>
      </c>
      <c r="AT39" s="76">
        <v>2500</v>
      </c>
      <c r="AU39" s="76">
        <v>3000</v>
      </c>
      <c r="AV39" s="77">
        <v>3500</v>
      </c>
    </row>
    <row r="40" spans="1:48">
      <c r="A40">
        <v>40</v>
      </c>
      <c r="B40" s="661" t="str">
        <f>+B9</f>
        <v>Rango de inclinación de 7° a 15°</v>
      </c>
      <c r="C40" s="659">
        <v>100</v>
      </c>
      <c r="D40" s="78" t="s">
        <v>133</v>
      </c>
      <c r="E40" s="94">
        <v>87.918000000000006</v>
      </c>
      <c r="F40" s="95">
        <v>83.89</v>
      </c>
      <c r="G40" s="95">
        <v>79.88</v>
      </c>
      <c r="H40" s="95">
        <v>75.86</v>
      </c>
      <c r="I40" s="95">
        <v>71.84</v>
      </c>
      <c r="J40" s="95">
        <v>67.819999999999993</v>
      </c>
      <c r="K40" s="95">
        <v>63.8</v>
      </c>
      <c r="L40" s="96">
        <v>59.786000000000001</v>
      </c>
      <c r="N40" s="661" t="str">
        <f>+N9</f>
        <v>Rango de inclinación de 7° a 15°</v>
      </c>
      <c r="O40" s="659">
        <v>100</v>
      </c>
      <c r="P40" s="78" t="s">
        <v>133</v>
      </c>
      <c r="Q40" s="94">
        <v>79.509</v>
      </c>
      <c r="R40" s="95">
        <v>76.650000000000006</v>
      </c>
      <c r="S40" s="95">
        <v>73.8</v>
      </c>
      <c r="T40" s="95">
        <v>70.95</v>
      </c>
      <c r="U40" s="95">
        <v>68.099999999999994</v>
      </c>
      <c r="V40" s="95">
        <v>65.25</v>
      </c>
      <c r="W40" s="95">
        <v>62.39</v>
      </c>
      <c r="X40" s="96">
        <v>59.546999999999997</v>
      </c>
      <c r="Z40" s="661" t="str">
        <f>+Z9</f>
        <v>Rango de inclinación de 7° a 15°</v>
      </c>
      <c r="AA40" s="659">
        <v>100</v>
      </c>
      <c r="AB40" s="78" t="s">
        <v>133</v>
      </c>
      <c r="AC40" s="94">
        <v>106.066</v>
      </c>
      <c r="AD40" s="95">
        <v>105.98</v>
      </c>
      <c r="AE40" s="95">
        <v>105.89</v>
      </c>
      <c r="AF40" s="95">
        <v>105.81</v>
      </c>
      <c r="AG40" s="95">
        <v>105.72</v>
      </c>
      <c r="AH40" s="95">
        <v>105.64</v>
      </c>
      <c r="AI40" s="95">
        <v>105.56</v>
      </c>
      <c r="AJ40" s="96">
        <v>105.476</v>
      </c>
      <c r="AL40" s="661" t="str">
        <f>+AL9</f>
        <v>Rango de inclinación de 7° a 15°</v>
      </c>
      <c r="AM40" s="659">
        <v>100</v>
      </c>
      <c r="AN40" s="78" t="s">
        <v>133</v>
      </c>
      <c r="AO40" s="94">
        <v>135.63900000000001</v>
      </c>
      <c r="AP40" s="95">
        <v>135.63</v>
      </c>
      <c r="AQ40" s="95">
        <v>135.63</v>
      </c>
      <c r="AR40" s="95">
        <v>135.63</v>
      </c>
      <c r="AS40" s="95">
        <v>135.63</v>
      </c>
      <c r="AT40" s="95">
        <v>135.63</v>
      </c>
      <c r="AU40" s="95">
        <v>135.63</v>
      </c>
      <c r="AV40" s="96">
        <v>135.63900000000001</v>
      </c>
    </row>
    <row r="41" spans="1:48" ht="15" thickBot="1">
      <c r="A41">
        <v>41</v>
      </c>
      <c r="B41" s="662"/>
      <c r="C41" s="660"/>
      <c r="D41" s="82" t="s">
        <v>136</v>
      </c>
      <c r="E41" s="97">
        <v>92.462999999999994</v>
      </c>
      <c r="F41" s="98">
        <v>88.3</v>
      </c>
      <c r="G41" s="98">
        <v>84.14</v>
      </c>
      <c r="H41" s="98">
        <v>79.98</v>
      </c>
      <c r="I41" s="98">
        <v>75.819999999999993</v>
      </c>
      <c r="J41" s="98">
        <v>71.66</v>
      </c>
      <c r="K41" s="98">
        <v>67.5</v>
      </c>
      <c r="L41" s="99">
        <v>63.34</v>
      </c>
      <c r="N41" s="662"/>
      <c r="O41" s="660"/>
      <c r="P41" s="82" t="s">
        <v>136</v>
      </c>
      <c r="Q41" s="97">
        <v>85.477999999999994</v>
      </c>
      <c r="R41" s="98">
        <v>82.3</v>
      </c>
      <c r="S41" s="98">
        <v>79.13</v>
      </c>
      <c r="T41" s="98">
        <v>75.97</v>
      </c>
      <c r="U41" s="98">
        <v>72.8</v>
      </c>
      <c r="V41" s="98">
        <v>69.63</v>
      </c>
      <c r="W41" s="98">
        <v>66.459999999999994</v>
      </c>
      <c r="X41" s="99">
        <v>63.293999999999997</v>
      </c>
      <c r="Z41" s="662"/>
      <c r="AA41" s="660"/>
      <c r="AB41" s="82" t="s">
        <v>136</v>
      </c>
      <c r="AC41" s="97">
        <v>116.271</v>
      </c>
      <c r="AD41" s="98">
        <v>116.27</v>
      </c>
      <c r="AE41" s="98">
        <v>116.27</v>
      </c>
      <c r="AF41" s="98">
        <v>116.27</v>
      </c>
      <c r="AG41" s="98">
        <v>116.27</v>
      </c>
      <c r="AH41" s="98">
        <v>116.27</v>
      </c>
      <c r="AI41" s="98">
        <v>116.27</v>
      </c>
      <c r="AJ41" s="99">
        <v>116.271</v>
      </c>
      <c r="AL41" s="662"/>
      <c r="AM41" s="660"/>
      <c r="AN41" s="82" t="s">
        <v>136</v>
      </c>
      <c r="AO41" s="97">
        <v>151.21799999999999</v>
      </c>
      <c r="AP41" s="98">
        <v>151.21</v>
      </c>
      <c r="AQ41" s="98">
        <v>151.21</v>
      </c>
      <c r="AR41" s="98">
        <v>151.21</v>
      </c>
      <c r="AS41" s="98">
        <v>151.21</v>
      </c>
      <c r="AT41" s="98">
        <v>151.21</v>
      </c>
      <c r="AU41" s="98">
        <v>151.21</v>
      </c>
      <c r="AV41" s="99">
        <v>151.21799999999999</v>
      </c>
    </row>
    <row r="42" spans="1:48">
      <c r="A42">
        <v>42</v>
      </c>
      <c r="B42" s="662"/>
      <c r="C42" s="657">
        <f>+C40+15</f>
        <v>115</v>
      </c>
      <c r="D42" s="86" t="str">
        <f>+D40</f>
        <v>48-X</v>
      </c>
      <c r="E42" s="100">
        <v>112.79600000000001</v>
      </c>
      <c r="F42" s="101">
        <v>107.67</v>
      </c>
      <c r="G42" s="101">
        <v>102.55</v>
      </c>
      <c r="H42" s="101">
        <v>97.43</v>
      </c>
      <c r="I42" s="101">
        <v>92.31</v>
      </c>
      <c r="J42" s="101">
        <v>87.19</v>
      </c>
      <c r="K42" s="101">
        <v>82.07</v>
      </c>
      <c r="L42" s="102">
        <v>76.951999999999998</v>
      </c>
      <c r="N42" s="662"/>
      <c r="O42" s="657">
        <f>+O40+15</f>
        <v>115</v>
      </c>
      <c r="P42" s="86" t="str">
        <f>+P40</f>
        <v>48-X</v>
      </c>
      <c r="Q42" s="100">
        <v>102.126</v>
      </c>
      <c r="R42" s="101">
        <v>97.38</v>
      </c>
      <c r="S42" s="101">
        <v>92.63</v>
      </c>
      <c r="T42" s="101">
        <v>87.89</v>
      </c>
      <c r="U42" s="101">
        <v>83.14</v>
      </c>
      <c r="V42" s="101">
        <v>78.400000000000006</v>
      </c>
      <c r="W42" s="101">
        <v>73.650000000000006</v>
      </c>
      <c r="X42" s="102">
        <v>68.915000000000006</v>
      </c>
      <c r="Z42" s="662"/>
      <c r="AA42" s="657">
        <f>+AA40+15</f>
        <v>115</v>
      </c>
      <c r="AB42" s="86" t="str">
        <f>+AB40</f>
        <v>48-X</v>
      </c>
      <c r="AC42" s="100">
        <v>106.55500000000001</v>
      </c>
      <c r="AD42" s="101">
        <v>106.49</v>
      </c>
      <c r="AE42" s="101">
        <v>106.44</v>
      </c>
      <c r="AF42" s="101">
        <v>106.38</v>
      </c>
      <c r="AG42" s="101">
        <v>106.32</v>
      </c>
      <c r="AH42" s="101">
        <v>106.27</v>
      </c>
      <c r="AI42" s="101">
        <v>106.21</v>
      </c>
      <c r="AJ42" s="102">
        <v>106.16</v>
      </c>
      <c r="AL42" s="662"/>
      <c r="AM42" s="657">
        <f>+AM40+15</f>
        <v>115</v>
      </c>
      <c r="AN42" s="86" t="str">
        <f>+AN40</f>
        <v>48-X</v>
      </c>
      <c r="AO42" s="100">
        <v>136.08000000000001</v>
      </c>
      <c r="AP42" s="101">
        <v>136.01</v>
      </c>
      <c r="AQ42" s="101">
        <v>135.94999999999999</v>
      </c>
      <c r="AR42" s="101">
        <v>135.88999999999999</v>
      </c>
      <c r="AS42" s="101">
        <v>135.82</v>
      </c>
      <c r="AT42" s="101">
        <v>135.76</v>
      </c>
      <c r="AU42" s="101">
        <v>135.69999999999999</v>
      </c>
      <c r="AV42" s="102">
        <v>135.63900000000001</v>
      </c>
    </row>
    <row r="43" spans="1:48" ht="15" thickBot="1">
      <c r="A43">
        <v>43</v>
      </c>
      <c r="B43" s="662"/>
      <c r="C43" s="658"/>
      <c r="D43" s="90" t="str">
        <f>+D41</f>
        <v>48-XL</v>
      </c>
      <c r="E43" s="100">
        <v>118.56</v>
      </c>
      <c r="F43" s="101">
        <v>113.23</v>
      </c>
      <c r="G43" s="101">
        <v>107.9</v>
      </c>
      <c r="H43" s="101">
        <v>102.58</v>
      </c>
      <c r="I43" s="101">
        <v>97.25</v>
      </c>
      <c r="J43" s="101">
        <v>91.92</v>
      </c>
      <c r="K43" s="101">
        <v>86.6</v>
      </c>
      <c r="L43" s="102">
        <v>81.275999999999996</v>
      </c>
      <c r="N43" s="662"/>
      <c r="O43" s="658"/>
      <c r="P43" s="90" t="str">
        <f>+P41</f>
        <v>48-XL</v>
      </c>
      <c r="Q43" s="100">
        <v>109.321</v>
      </c>
      <c r="R43" s="101">
        <v>104.33</v>
      </c>
      <c r="S43" s="101">
        <v>99.35</v>
      </c>
      <c r="T43" s="101">
        <v>94.36</v>
      </c>
      <c r="U43" s="101">
        <v>89.38</v>
      </c>
      <c r="V43" s="101">
        <v>84.4</v>
      </c>
      <c r="W43" s="101">
        <v>79.41</v>
      </c>
      <c r="X43" s="102">
        <v>74.435000000000002</v>
      </c>
      <c r="Z43" s="662"/>
      <c r="AA43" s="658"/>
      <c r="AB43" s="90" t="str">
        <f>+AB41</f>
        <v>48-XL</v>
      </c>
      <c r="AC43" s="100">
        <v>116.271</v>
      </c>
      <c r="AD43" s="101">
        <v>116.27</v>
      </c>
      <c r="AE43" s="101">
        <v>116.27</v>
      </c>
      <c r="AF43" s="101">
        <v>116.27</v>
      </c>
      <c r="AG43" s="101">
        <v>116.27</v>
      </c>
      <c r="AH43" s="101">
        <v>116.27</v>
      </c>
      <c r="AI43" s="101">
        <v>116.27</v>
      </c>
      <c r="AJ43" s="102">
        <v>116.271</v>
      </c>
      <c r="AL43" s="662"/>
      <c r="AM43" s="658"/>
      <c r="AN43" s="90" t="str">
        <f>+AN41</f>
        <v>48-XL</v>
      </c>
      <c r="AO43" s="100">
        <v>151.21799999999999</v>
      </c>
      <c r="AP43" s="101">
        <v>151.21</v>
      </c>
      <c r="AQ43" s="101">
        <v>151.21</v>
      </c>
      <c r="AR43" s="101">
        <v>151.21</v>
      </c>
      <c r="AS43" s="101">
        <v>151.21</v>
      </c>
      <c r="AT43" s="101">
        <v>151.21</v>
      </c>
      <c r="AU43" s="101">
        <v>151.21</v>
      </c>
      <c r="AV43" s="102">
        <v>151.21799999999999</v>
      </c>
    </row>
    <row r="44" spans="1:48">
      <c r="A44">
        <v>44</v>
      </c>
      <c r="B44" s="662"/>
      <c r="C44" s="659">
        <f>+C42+15</f>
        <v>130</v>
      </c>
      <c r="D44" s="78" t="s">
        <v>133</v>
      </c>
      <c r="E44" s="97">
        <v>142.81700000000001</v>
      </c>
      <c r="F44" s="98">
        <v>136.09</v>
      </c>
      <c r="G44" s="98">
        <v>129.37</v>
      </c>
      <c r="H44" s="98">
        <v>122.65</v>
      </c>
      <c r="I44" s="98">
        <v>115.92</v>
      </c>
      <c r="J44" s="98">
        <v>109.2</v>
      </c>
      <c r="K44" s="98">
        <v>102.48</v>
      </c>
      <c r="L44" s="99">
        <v>95.760999999999996</v>
      </c>
      <c r="N44" s="662"/>
      <c r="O44" s="659">
        <f>+O42+15</f>
        <v>130</v>
      </c>
      <c r="P44" s="78" t="s">
        <v>133</v>
      </c>
      <c r="Q44" s="97">
        <v>130.286</v>
      </c>
      <c r="R44" s="98">
        <v>124.03</v>
      </c>
      <c r="S44" s="98">
        <v>117.77</v>
      </c>
      <c r="T44" s="98">
        <v>111.52</v>
      </c>
      <c r="U44" s="98">
        <v>105.26</v>
      </c>
      <c r="V44" s="98">
        <v>99.01</v>
      </c>
      <c r="W44" s="98">
        <v>92.75</v>
      </c>
      <c r="X44" s="99">
        <v>86.504000000000005</v>
      </c>
      <c r="Z44" s="662"/>
      <c r="AA44" s="659">
        <f>+AA42+15</f>
        <v>130</v>
      </c>
      <c r="AB44" s="78" t="s">
        <v>133</v>
      </c>
      <c r="AC44" s="97">
        <v>107.372</v>
      </c>
      <c r="AD44" s="98">
        <v>107.24</v>
      </c>
      <c r="AE44" s="98">
        <v>107.1</v>
      </c>
      <c r="AF44" s="98">
        <v>106.97</v>
      </c>
      <c r="AG44" s="98">
        <v>106.84</v>
      </c>
      <c r="AH44" s="98">
        <v>106.71</v>
      </c>
      <c r="AI44" s="98">
        <v>106.58</v>
      </c>
      <c r="AJ44" s="99">
        <v>106.449</v>
      </c>
      <c r="AL44" s="662"/>
      <c r="AM44" s="659">
        <f>+AM42+15</f>
        <v>130</v>
      </c>
      <c r="AN44" s="78" t="s">
        <v>133</v>
      </c>
      <c r="AO44" s="97">
        <v>136.71100000000001</v>
      </c>
      <c r="AP44" s="98">
        <v>136.55000000000001</v>
      </c>
      <c r="AQ44" s="98">
        <v>136.4</v>
      </c>
      <c r="AR44" s="98">
        <v>136.25</v>
      </c>
      <c r="AS44" s="98">
        <v>136.09</v>
      </c>
      <c r="AT44" s="98">
        <v>135.94</v>
      </c>
      <c r="AU44" s="98">
        <v>135.79</v>
      </c>
      <c r="AV44" s="99">
        <v>135.63900000000001</v>
      </c>
    </row>
    <row r="45" spans="1:48" ht="15" thickBot="1">
      <c r="A45">
        <v>45</v>
      </c>
      <c r="B45" s="662"/>
      <c r="C45" s="660"/>
      <c r="D45" s="82" t="s">
        <v>136</v>
      </c>
      <c r="E45" s="97">
        <v>150.505</v>
      </c>
      <c r="F45" s="98">
        <v>143.38999999999999</v>
      </c>
      <c r="G45" s="98">
        <v>136.29</v>
      </c>
      <c r="H45" s="98">
        <v>129.18</v>
      </c>
      <c r="I45" s="98">
        <v>122.08</v>
      </c>
      <c r="J45" s="98">
        <v>114.97</v>
      </c>
      <c r="K45" s="98">
        <v>107.87</v>
      </c>
      <c r="L45" s="99">
        <v>100.767</v>
      </c>
      <c r="N45" s="662"/>
      <c r="O45" s="660"/>
      <c r="P45" s="82" t="s">
        <v>136</v>
      </c>
      <c r="Q45" s="97">
        <v>139.703</v>
      </c>
      <c r="R45" s="98">
        <v>132.96</v>
      </c>
      <c r="S45" s="98">
        <v>126.23</v>
      </c>
      <c r="T45" s="98">
        <v>119.49</v>
      </c>
      <c r="U45" s="98">
        <v>112.75</v>
      </c>
      <c r="V45" s="98">
        <v>106.02</v>
      </c>
      <c r="W45" s="98">
        <v>99.28</v>
      </c>
      <c r="X45" s="99">
        <v>92.55</v>
      </c>
      <c r="Z45" s="662"/>
      <c r="AA45" s="660"/>
      <c r="AB45" s="82" t="s">
        <v>136</v>
      </c>
      <c r="AC45" s="97">
        <v>116.271</v>
      </c>
      <c r="AD45" s="98">
        <v>116.27</v>
      </c>
      <c r="AE45" s="98">
        <v>116.27</v>
      </c>
      <c r="AF45" s="98">
        <v>116.27</v>
      </c>
      <c r="AG45" s="98">
        <v>116.27</v>
      </c>
      <c r="AH45" s="98">
        <v>116.27</v>
      </c>
      <c r="AI45" s="98">
        <v>116.27</v>
      </c>
      <c r="AJ45" s="99">
        <v>116.271</v>
      </c>
      <c r="AL45" s="662"/>
      <c r="AM45" s="660"/>
      <c r="AN45" s="82" t="s">
        <v>136</v>
      </c>
      <c r="AO45" s="97">
        <v>151.21799999999999</v>
      </c>
      <c r="AP45" s="98">
        <v>151.21</v>
      </c>
      <c r="AQ45" s="98">
        <v>151.21</v>
      </c>
      <c r="AR45" s="98">
        <v>151.21</v>
      </c>
      <c r="AS45" s="98">
        <v>151.21</v>
      </c>
      <c r="AT45" s="98">
        <v>151.21</v>
      </c>
      <c r="AU45" s="98">
        <v>151.21</v>
      </c>
      <c r="AV45" s="99">
        <v>151.21799999999999</v>
      </c>
    </row>
    <row r="46" spans="1:48">
      <c r="A46">
        <v>46</v>
      </c>
      <c r="B46" s="662"/>
      <c r="C46" s="657">
        <f>+C44+10</f>
        <v>140</v>
      </c>
      <c r="D46" s="86" t="str">
        <f>+D44</f>
        <v>48-X</v>
      </c>
      <c r="E46" s="100">
        <v>164.20400000000001</v>
      </c>
      <c r="F46" s="101">
        <v>156.35</v>
      </c>
      <c r="G46" s="101">
        <v>148.51</v>
      </c>
      <c r="H46" s="101">
        <v>140.66</v>
      </c>
      <c r="I46" s="101">
        <v>132.82</v>
      </c>
      <c r="J46" s="101">
        <v>124.97</v>
      </c>
      <c r="K46" s="101">
        <v>117.12</v>
      </c>
      <c r="L46" s="102">
        <v>109.282</v>
      </c>
      <c r="N46" s="662"/>
      <c r="O46" s="657">
        <f>+O44+10</f>
        <v>140</v>
      </c>
      <c r="P46" s="86" t="str">
        <f>+P44</f>
        <v>48-X</v>
      </c>
      <c r="Q46" s="100">
        <v>150.405</v>
      </c>
      <c r="R46" s="101">
        <v>142.9</v>
      </c>
      <c r="S46" s="101">
        <v>135.41</v>
      </c>
      <c r="T46" s="101">
        <v>127.91</v>
      </c>
      <c r="U46" s="101">
        <v>120.41</v>
      </c>
      <c r="V46" s="101">
        <v>112.92</v>
      </c>
      <c r="W46" s="101">
        <v>105.42</v>
      </c>
      <c r="X46" s="102">
        <v>97.927999999999997</v>
      </c>
      <c r="Z46" s="662"/>
      <c r="AA46" s="657">
        <f>+AA44+10</f>
        <v>140</v>
      </c>
      <c r="AB46" s="86" t="str">
        <f>+AB44</f>
        <v>48-X</v>
      </c>
      <c r="AC46" s="100">
        <v>116.702</v>
      </c>
      <c r="AD46" s="101">
        <v>115.29</v>
      </c>
      <c r="AE46" s="101">
        <v>113.89</v>
      </c>
      <c r="AF46" s="101">
        <v>112.48</v>
      </c>
      <c r="AG46" s="101">
        <v>111.07</v>
      </c>
      <c r="AH46" s="101">
        <v>109.67</v>
      </c>
      <c r="AI46" s="101">
        <v>108.26</v>
      </c>
      <c r="AJ46" s="102">
        <v>106.861</v>
      </c>
      <c r="AL46" s="662"/>
      <c r="AM46" s="657">
        <f>+AM44+10</f>
        <v>140</v>
      </c>
      <c r="AN46" s="86" t="str">
        <f>+AN44</f>
        <v>48-X</v>
      </c>
      <c r="AO46" s="100">
        <v>137.22800000000001</v>
      </c>
      <c r="AP46" s="101">
        <v>137.04</v>
      </c>
      <c r="AQ46" s="101">
        <v>136.85</v>
      </c>
      <c r="AR46" s="101">
        <v>136.66999999999999</v>
      </c>
      <c r="AS46" s="101">
        <v>136.47999999999999</v>
      </c>
      <c r="AT46" s="101">
        <v>136.30000000000001</v>
      </c>
      <c r="AU46" s="101">
        <v>136.11000000000001</v>
      </c>
      <c r="AV46" s="102">
        <v>135.934</v>
      </c>
    </row>
    <row r="47" spans="1:48" ht="15" thickBot="1">
      <c r="A47">
        <v>47</v>
      </c>
      <c r="B47" s="662"/>
      <c r="C47" s="658"/>
      <c r="D47" s="90" t="str">
        <f>+D45</f>
        <v>48-XL</v>
      </c>
      <c r="E47" s="100">
        <v>172.55600000000001</v>
      </c>
      <c r="F47" s="101">
        <v>164.34</v>
      </c>
      <c r="G47" s="101">
        <v>156.13</v>
      </c>
      <c r="H47" s="101">
        <v>147.91999999999999</v>
      </c>
      <c r="I47" s="101">
        <v>139.72</v>
      </c>
      <c r="J47" s="101">
        <v>131.51</v>
      </c>
      <c r="K47" s="101">
        <v>123.3</v>
      </c>
      <c r="L47" s="102">
        <v>115.09399999999999</v>
      </c>
      <c r="N47" s="662"/>
      <c r="O47" s="658"/>
      <c r="P47" s="90" t="str">
        <f>+P45</f>
        <v>48-XL</v>
      </c>
      <c r="Q47" s="100">
        <v>160.78399999999999</v>
      </c>
      <c r="R47" s="101">
        <v>152.97999999999999</v>
      </c>
      <c r="S47" s="101">
        <v>145.18</v>
      </c>
      <c r="T47" s="101">
        <v>137.37</v>
      </c>
      <c r="U47" s="101">
        <v>129.57</v>
      </c>
      <c r="V47" s="101">
        <v>121.77</v>
      </c>
      <c r="W47" s="101">
        <v>113.97</v>
      </c>
      <c r="X47" s="102">
        <v>106.173</v>
      </c>
      <c r="Z47" s="662"/>
      <c r="AA47" s="658"/>
      <c r="AB47" s="90" t="str">
        <f>+AB45</f>
        <v>48-XL</v>
      </c>
      <c r="AC47" s="100">
        <v>125.379</v>
      </c>
      <c r="AD47" s="101">
        <v>124.07</v>
      </c>
      <c r="AE47" s="101">
        <v>122.77</v>
      </c>
      <c r="AF47" s="101">
        <v>121.47</v>
      </c>
      <c r="AG47" s="101">
        <v>120.17</v>
      </c>
      <c r="AH47" s="101">
        <v>118.87</v>
      </c>
      <c r="AI47" s="101">
        <v>117.57</v>
      </c>
      <c r="AJ47" s="102">
        <v>116.271</v>
      </c>
      <c r="AL47" s="662"/>
      <c r="AM47" s="658"/>
      <c r="AN47" s="90" t="str">
        <f>+AN45</f>
        <v>48-XL</v>
      </c>
      <c r="AO47" s="100">
        <v>151.21799999999999</v>
      </c>
      <c r="AP47" s="101">
        <v>151.21</v>
      </c>
      <c r="AQ47" s="101">
        <v>151.21</v>
      </c>
      <c r="AR47" s="101">
        <v>151.21</v>
      </c>
      <c r="AS47" s="101">
        <v>151.21</v>
      </c>
      <c r="AT47" s="101">
        <v>151.21</v>
      </c>
      <c r="AU47" s="101">
        <v>151.21</v>
      </c>
      <c r="AV47" s="102">
        <v>151.21799999999999</v>
      </c>
    </row>
    <row r="48" spans="1:48">
      <c r="A48">
        <v>48</v>
      </c>
      <c r="B48" s="662"/>
      <c r="C48" s="659">
        <f>+C46+10</f>
        <v>150</v>
      </c>
      <c r="D48" s="78" t="s">
        <v>133</v>
      </c>
      <c r="E48" s="97">
        <v>184.51900000000001</v>
      </c>
      <c r="F48" s="98">
        <v>176.04</v>
      </c>
      <c r="G48" s="98">
        <v>167.57</v>
      </c>
      <c r="H48" s="98">
        <v>159.1</v>
      </c>
      <c r="I48" s="98">
        <v>150.62</v>
      </c>
      <c r="J48" s="98">
        <v>142.15</v>
      </c>
      <c r="K48" s="98">
        <v>133.68</v>
      </c>
      <c r="L48" s="99">
        <v>125.209</v>
      </c>
      <c r="N48" s="662"/>
      <c r="O48" s="659">
        <f>+O46+10</f>
        <v>150</v>
      </c>
      <c r="P48" s="78" t="s">
        <v>133</v>
      </c>
      <c r="Q48" s="97">
        <v>169.53100000000001</v>
      </c>
      <c r="R48" s="98">
        <v>161.47999999999999</v>
      </c>
      <c r="S48" s="98">
        <v>153.43</v>
      </c>
      <c r="T48" s="98">
        <v>145.38</v>
      </c>
      <c r="U48" s="98">
        <v>137.33000000000001</v>
      </c>
      <c r="V48" s="98">
        <v>129.28</v>
      </c>
      <c r="W48" s="98">
        <v>121.23</v>
      </c>
      <c r="X48" s="99">
        <v>113.181</v>
      </c>
      <c r="Z48" s="662"/>
      <c r="AA48" s="659">
        <f>+AA46+10</f>
        <v>150</v>
      </c>
      <c r="AB48" s="78" t="s">
        <v>133</v>
      </c>
      <c r="AC48" s="97">
        <v>130.376</v>
      </c>
      <c r="AD48" s="98">
        <v>127.06</v>
      </c>
      <c r="AE48" s="98">
        <v>123.75</v>
      </c>
      <c r="AF48" s="98">
        <v>120.43</v>
      </c>
      <c r="AG48" s="98">
        <v>117.12</v>
      </c>
      <c r="AH48" s="98">
        <v>113.81</v>
      </c>
      <c r="AI48" s="98">
        <v>110.5</v>
      </c>
      <c r="AJ48" s="99">
        <v>107.19</v>
      </c>
      <c r="AL48" s="662"/>
      <c r="AM48" s="659">
        <f>+AM46+10</f>
        <v>150</v>
      </c>
      <c r="AN48" s="78" t="s">
        <v>133</v>
      </c>
      <c r="AO48" s="97">
        <v>137.98500000000001</v>
      </c>
      <c r="AP48" s="98">
        <v>137.75</v>
      </c>
      <c r="AQ48" s="98">
        <v>137.53</v>
      </c>
      <c r="AR48" s="98">
        <v>137.30000000000001</v>
      </c>
      <c r="AS48" s="98">
        <v>137.08000000000001</v>
      </c>
      <c r="AT48" s="98">
        <v>136.85</v>
      </c>
      <c r="AU48" s="98">
        <v>136.62</v>
      </c>
      <c r="AV48" s="99">
        <v>136.40299999999999</v>
      </c>
    </row>
    <row r="49" spans="1:48" ht="15" thickBot="1">
      <c r="A49">
        <v>49</v>
      </c>
      <c r="B49" s="662"/>
      <c r="C49" s="660"/>
      <c r="D49" s="82" t="s">
        <v>136</v>
      </c>
      <c r="E49" s="97">
        <v>196.749</v>
      </c>
      <c r="F49" s="98">
        <v>187.32</v>
      </c>
      <c r="G49" s="98">
        <v>177.89</v>
      </c>
      <c r="H49" s="98">
        <v>168.47</v>
      </c>
      <c r="I49" s="98">
        <v>159.04</v>
      </c>
      <c r="J49" s="98">
        <v>149.62</v>
      </c>
      <c r="K49" s="98">
        <v>140.19</v>
      </c>
      <c r="L49" s="99">
        <v>130.774</v>
      </c>
      <c r="N49" s="662"/>
      <c r="O49" s="660"/>
      <c r="P49" s="82" t="s">
        <v>136</v>
      </c>
      <c r="Q49" s="97">
        <v>184.21100000000001</v>
      </c>
      <c r="R49" s="98">
        <v>175.26</v>
      </c>
      <c r="S49" s="98">
        <v>166.32</v>
      </c>
      <c r="T49" s="98">
        <v>157.38</v>
      </c>
      <c r="U49" s="98">
        <v>148.44</v>
      </c>
      <c r="V49" s="98">
        <v>139.5</v>
      </c>
      <c r="W49" s="98">
        <v>130.55000000000001</v>
      </c>
      <c r="X49" s="99">
        <v>121.61799999999999</v>
      </c>
      <c r="Z49" s="662"/>
      <c r="AA49" s="660"/>
      <c r="AB49" s="82" t="s">
        <v>136</v>
      </c>
      <c r="AC49" s="97">
        <v>146.40700000000001</v>
      </c>
      <c r="AD49" s="98">
        <v>142.1</v>
      </c>
      <c r="AE49" s="98">
        <v>137.79</v>
      </c>
      <c r="AF49" s="98">
        <v>133.49</v>
      </c>
      <c r="AG49" s="98">
        <v>129.18</v>
      </c>
      <c r="AH49" s="98">
        <v>124.88</v>
      </c>
      <c r="AI49" s="98">
        <v>120.57</v>
      </c>
      <c r="AJ49" s="99">
        <v>116.271</v>
      </c>
      <c r="AL49" s="662"/>
      <c r="AM49" s="660"/>
      <c r="AN49" s="82" t="s">
        <v>136</v>
      </c>
      <c r="AO49" s="97">
        <v>151.21799999999999</v>
      </c>
      <c r="AP49" s="98">
        <v>151.21</v>
      </c>
      <c r="AQ49" s="98">
        <v>151.21</v>
      </c>
      <c r="AR49" s="98">
        <v>151.21</v>
      </c>
      <c r="AS49" s="98">
        <v>151.21</v>
      </c>
      <c r="AT49" s="98">
        <v>151.21</v>
      </c>
      <c r="AU49" s="98">
        <v>151.21</v>
      </c>
      <c r="AV49" s="99">
        <v>151.21799999999999</v>
      </c>
    </row>
    <row r="50" spans="1:48">
      <c r="A50">
        <v>50</v>
      </c>
      <c r="B50" s="662"/>
      <c r="C50" s="657">
        <f>+C48+10</f>
        <v>160</v>
      </c>
      <c r="D50" s="86" t="str">
        <f>+D48</f>
        <v>48-X</v>
      </c>
      <c r="E50" s="100">
        <v>204.79599999999999</v>
      </c>
      <c r="F50" s="101">
        <v>195.88</v>
      </c>
      <c r="G50" s="101">
        <v>186.96</v>
      </c>
      <c r="H50" s="101">
        <v>178.05</v>
      </c>
      <c r="I50" s="101">
        <v>169.13</v>
      </c>
      <c r="J50" s="101">
        <v>160.22</v>
      </c>
      <c r="K50" s="101">
        <v>151.30000000000001</v>
      </c>
      <c r="L50" s="102">
        <v>142.393</v>
      </c>
      <c r="N50" s="662"/>
      <c r="O50" s="657">
        <f>+O48+10</f>
        <v>160</v>
      </c>
      <c r="P50" s="86" t="str">
        <f>+P48</f>
        <v>48-X</v>
      </c>
      <c r="Q50" s="100">
        <v>188.892</v>
      </c>
      <c r="R50" s="101">
        <v>180.36</v>
      </c>
      <c r="S50" s="101">
        <v>171.83</v>
      </c>
      <c r="T50" s="101">
        <v>163.30000000000001</v>
      </c>
      <c r="U50" s="101">
        <v>154.78</v>
      </c>
      <c r="V50" s="101">
        <v>146.25</v>
      </c>
      <c r="W50" s="101">
        <v>137.72</v>
      </c>
      <c r="X50" s="102">
        <v>129.19999999999999</v>
      </c>
      <c r="Z50" s="662"/>
      <c r="AA50" s="657">
        <f>+AA48+10</f>
        <v>160</v>
      </c>
      <c r="AB50" s="86" t="str">
        <f>+AB48</f>
        <v>48-X</v>
      </c>
      <c r="AC50" s="100">
        <v>145.02600000000001</v>
      </c>
      <c r="AD50" s="101">
        <v>139.63999999999999</v>
      </c>
      <c r="AE50" s="101">
        <v>134.26</v>
      </c>
      <c r="AF50" s="101">
        <v>128.88</v>
      </c>
      <c r="AG50" s="101">
        <v>123.5</v>
      </c>
      <c r="AH50" s="101">
        <v>118.13</v>
      </c>
      <c r="AI50" s="101">
        <v>112.75</v>
      </c>
      <c r="AJ50" s="102">
        <v>107.372</v>
      </c>
      <c r="AL50" s="662"/>
      <c r="AM50" s="657">
        <f>+AM48+10</f>
        <v>160</v>
      </c>
      <c r="AN50" s="86" t="str">
        <f>+AN48</f>
        <v>48-X</v>
      </c>
      <c r="AO50" s="100">
        <v>138.76300000000001</v>
      </c>
      <c r="AP50" s="101">
        <v>138.46</v>
      </c>
      <c r="AQ50" s="101">
        <v>138.16999999999999</v>
      </c>
      <c r="AR50" s="101">
        <v>137.88</v>
      </c>
      <c r="AS50" s="101">
        <v>137.59</v>
      </c>
      <c r="AT50" s="101">
        <v>137.29</v>
      </c>
      <c r="AU50" s="101">
        <v>137</v>
      </c>
      <c r="AV50" s="102">
        <v>136.71100000000001</v>
      </c>
    </row>
    <row r="51" spans="1:48" ht="15" thickBot="1">
      <c r="A51">
        <v>51</v>
      </c>
      <c r="B51" s="662"/>
      <c r="C51" s="658"/>
      <c r="D51" s="90" t="str">
        <f>+D49</f>
        <v>48-XL</v>
      </c>
      <c r="E51" s="100">
        <v>219.124</v>
      </c>
      <c r="F51" s="101">
        <v>209.1</v>
      </c>
      <c r="G51" s="101">
        <v>199.09</v>
      </c>
      <c r="H51" s="101">
        <v>189.08</v>
      </c>
      <c r="I51" s="101">
        <v>179.06</v>
      </c>
      <c r="J51" s="101">
        <v>169.05</v>
      </c>
      <c r="K51" s="101">
        <v>159.03</v>
      </c>
      <c r="L51" s="102">
        <v>149.024</v>
      </c>
      <c r="N51" s="662"/>
      <c r="O51" s="658"/>
      <c r="P51" s="90" t="str">
        <f>+P49</f>
        <v>48-XL</v>
      </c>
      <c r="Q51" s="100">
        <v>205.91300000000001</v>
      </c>
      <c r="R51" s="101">
        <v>196.27</v>
      </c>
      <c r="S51" s="101">
        <v>186.63</v>
      </c>
      <c r="T51" s="101">
        <v>177</v>
      </c>
      <c r="U51" s="101">
        <v>167.36</v>
      </c>
      <c r="V51" s="101">
        <v>157.72</v>
      </c>
      <c r="W51" s="101">
        <v>148.09</v>
      </c>
      <c r="X51" s="102">
        <v>138.45400000000001</v>
      </c>
      <c r="Z51" s="662"/>
      <c r="AA51" s="658"/>
      <c r="AB51" s="90" t="str">
        <f>+AB49</f>
        <v>48-XL</v>
      </c>
      <c r="AC51" s="100">
        <v>169.02600000000001</v>
      </c>
      <c r="AD51" s="101">
        <v>161.47999999999999</v>
      </c>
      <c r="AE51" s="101">
        <v>153.94999999999999</v>
      </c>
      <c r="AF51" s="101">
        <v>146.41</v>
      </c>
      <c r="AG51" s="101">
        <v>138.88</v>
      </c>
      <c r="AH51" s="101">
        <v>131.34</v>
      </c>
      <c r="AI51" s="101">
        <v>123.8</v>
      </c>
      <c r="AJ51" s="102">
        <v>116.271</v>
      </c>
      <c r="AL51" s="662"/>
      <c r="AM51" s="658"/>
      <c r="AN51" s="90" t="str">
        <f>+AN49</f>
        <v>48-XL</v>
      </c>
      <c r="AO51" s="100">
        <v>151.21799999999999</v>
      </c>
      <c r="AP51" s="101">
        <v>151.21</v>
      </c>
      <c r="AQ51" s="101">
        <v>151.21</v>
      </c>
      <c r="AR51" s="101">
        <v>151.21</v>
      </c>
      <c r="AS51" s="101">
        <v>151.21</v>
      </c>
      <c r="AT51" s="101">
        <v>151.21</v>
      </c>
      <c r="AU51" s="101">
        <v>151.21</v>
      </c>
      <c r="AV51" s="102">
        <v>151.21799999999999</v>
      </c>
    </row>
    <row r="52" spans="1:48">
      <c r="A52">
        <v>52</v>
      </c>
      <c r="B52" s="662"/>
      <c r="C52" s="659">
        <f>+C50+10</f>
        <v>170</v>
      </c>
      <c r="D52" s="78" t="s">
        <v>133</v>
      </c>
      <c r="E52" s="97">
        <v>224.62700000000001</v>
      </c>
      <c r="F52" s="98">
        <v>215.19</v>
      </c>
      <c r="G52" s="98">
        <v>205.76</v>
      </c>
      <c r="H52" s="98">
        <v>196.33</v>
      </c>
      <c r="I52" s="98">
        <v>186.9</v>
      </c>
      <c r="J52" s="98">
        <v>177.47</v>
      </c>
      <c r="K52" s="98">
        <v>168.04</v>
      </c>
      <c r="L52" s="99">
        <v>158.619</v>
      </c>
      <c r="N52" s="662"/>
      <c r="O52" s="659">
        <f>+O50+10</f>
        <v>170</v>
      </c>
      <c r="P52" s="78" t="s">
        <v>133</v>
      </c>
      <c r="Q52" s="97">
        <v>209.46700000000001</v>
      </c>
      <c r="R52" s="98">
        <v>200.32</v>
      </c>
      <c r="S52" s="98">
        <v>191.17</v>
      </c>
      <c r="T52" s="98">
        <v>182.02</v>
      </c>
      <c r="U52" s="98">
        <v>172.88</v>
      </c>
      <c r="V52" s="98">
        <v>163.72999999999999</v>
      </c>
      <c r="W52" s="98">
        <v>154.58000000000001</v>
      </c>
      <c r="X52" s="99">
        <v>145.441</v>
      </c>
      <c r="Z52" s="662"/>
      <c r="AA52" s="659">
        <f>+AA50+10</f>
        <v>170</v>
      </c>
      <c r="AB52" s="78" t="s">
        <v>133</v>
      </c>
      <c r="AC52" s="97">
        <v>159.43299999999999</v>
      </c>
      <c r="AD52" s="98">
        <v>153.11000000000001</v>
      </c>
      <c r="AE52" s="98">
        <v>146.79</v>
      </c>
      <c r="AF52" s="98">
        <v>140.47</v>
      </c>
      <c r="AG52" s="98">
        <v>134.16</v>
      </c>
      <c r="AH52" s="98">
        <v>127.84</v>
      </c>
      <c r="AI52" s="98">
        <v>121.52</v>
      </c>
      <c r="AJ52" s="99">
        <v>115.209</v>
      </c>
      <c r="AL52" s="662"/>
      <c r="AM52" s="659">
        <f>+AM50+10</f>
        <v>170</v>
      </c>
      <c r="AN52" s="78" t="s">
        <v>133</v>
      </c>
      <c r="AO52" s="97">
        <v>139.45099999999999</v>
      </c>
      <c r="AP52" s="98">
        <v>139.11000000000001</v>
      </c>
      <c r="AQ52" s="98">
        <v>138.77000000000001</v>
      </c>
      <c r="AR52" s="98">
        <v>138.43</v>
      </c>
      <c r="AS52" s="98">
        <v>138.09</v>
      </c>
      <c r="AT52" s="98">
        <v>137.75</v>
      </c>
      <c r="AU52" s="98">
        <v>137.41</v>
      </c>
      <c r="AV52" s="99">
        <v>137.07499999999999</v>
      </c>
    </row>
    <row r="53" spans="1:48" ht="15" thickBot="1">
      <c r="A53">
        <v>53</v>
      </c>
      <c r="B53" s="662"/>
      <c r="C53" s="660"/>
      <c r="D53" s="82" t="s">
        <v>136</v>
      </c>
      <c r="E53" s="97">
        <v>242.733</v>
      </c>
      <c r="F53" s="98">
        <v>231.98</v>
      </c>
      <c r="G53" s="98">
        <v>221.23</v>
      </c>
      <c r="H53" s="98">
        <v>210.48</v>
      </c>
      <c r="I53" s="98">
        <v>199.73</v>
      </c>
      <c r="J53" s="98">
        <v>188.98</v>
      </c>
      <c r="K53" s="98">
        <v>178.23</v>
      </c>
      <c r="L53" s="99">
        <v>167.488</v>
      </c>
      <c r="N53" s="662"/>
      <c r="O53" s="660"/>
      <c r="P53" s="82" t="s">
        <v>136</v>
      </c>
      <c r="Q53" s="97">
        <v>227.66200000000001</v>
      </c>
      <c r="R53" s="98">
        <v>217.32</v>
      </c>
      <c r="S53" s="98">
        <v>206.98</v>
      </c>
      <c r="T53" s="98">
        <v>196.64</v>
      </c>
      <c r="U53" s="98">
        <v>186.3</v>
      </c>
      <c r="V53" s="98">
        <v>175.96</v>
      </c>
      <c r="W53" s="98">
        <v>165.62</v>
      </c>
      <c r="X53" s="99">
        <v>155.285</v>
      </c>
      <c r="Z53" s="662"/>
      <c r="AA53" s="660"/>
      <c r="AB53" s="82" t="s">
        <v>136</v>
      </c>
      <c r="AC53" s="97">
        <v>193.07300000000001</v>
      </c>
      <c r="AD53" s="98">
        <v>182.58</v>
      </c>
      <c r="AE53" s="98">
        <v>172.08</v>
      </c>
      <c r="AF53" s="98">
        <v>161.59</v>
      </c>
      <c r="AG53" s="98">
        <v>151.1</v>
      </c>
      <c r="AH53" s="98">
        <v>140.61000000000001</v>
      </c>
      <c r="AI53" s="98">
        <v>130.11000000000001</v>
      </c>
      <c r="AJ53" s="99">
        <v>119.626</v>
      </c>
      <c r="AL53" s="662"/>
      <c r="AM53" s="660"/>
      <c r="AN53" s="82" t="s">
        <v>136</v>
      </c>
      <c r="AO53" s="97">
        <v>151.21799999999999</v>
      </c>
      <c r="AP53" s="98">
        <v>151.21</v>
      </c>
      <c r="AQ53" s="98">
        <v>151.21</v>
      </c>
      <c r="AR53" s="98">
        <v>151.21</v>
      </c>
      <c r="AS53" s="98">
        <v>151.21</v>
      </c>
      <c r="AT53" s="98">
        <v>151.21</v>
      </c>
      <c r="AU53" s="98">
        <v>151.21</v>
      </c>
      <c r="AV53" s="99">
        <v>151.21799999999999</v>
      </c>
    </row>
    <row r="54" spans="1:48">
      <c r="A54">
        <v>54</v>
      </c>
      <c r="B54" s="662"/>
      <c r="C54" s="657">
        <f>+C52+10</f>
        <v>180</v>
      </c>
      <c r="D54" s="86" t="str">
        <f>+D52</f>
        <v>48-X</v>
      </c>
      <c r="E54" s="100">
        <v>247.208</v>
      </c>
      <c r="F54" s="101">
        <v>236.91</v>
      </c>
      <c r="G54" s="101">
        <v>226.61</v>
      </c>
      <c r="H54" s="101">
        <v>216.32</v>
      </c>
      <c r="I54" s="101">
        <v>206.02</v>
      </c>
      <c r="J54" s="101">
        <v>195.73</v>
      </c>
      <c r="K54" s="101">
        <v>185.43</v>
      </c>
      <c r="L54" s="102">
        <v>175.14400000000001</v>
      </c>
      <c r="N54" s="662"/>
      <c r="O54" s="657">
        <f>+O52+10</f>
        <v>180</v>
      </c>
      <c r="P54" s="86" t="str">
        <f>+P52</f>
        <v>48-X</v>
      </c>
      <c r="Q54" s="100">
        <v>228.45599999999999</v>
      </c>
      <c r="R54" s="101">
        <v>218.84</v>
      </c>
      <c r="S54" s="101">
        <v>209.23</v>
      </c>
      <c r="T54" s="101">
        <v>199.62</v>
      </c>
      <c r="U54" s="101">
        <v>190</v>
      </c>
      <c r="V54" s="101">
        <v>180.39</v>
      </c>
      <c r="W54" s="101">
        <v>170.78</v>
      </c>
      <c r="X54" s="102">
        <v>161.173</v>
      </c>
      <c r="Z54" s="662"/>
      <c r="AA54" s="657">
        <f>+AA52+10</f>
        <v>180</v>
      </c>
      <c r="AB54" s="86" t="str">
        <f>+AB52</f>
        <v>48-X</v>
      </c>
      <c r="AC54" s="100">
        <v>173.62899999999999</v>
      </c>
      <c r="AD54" s="101">
        <v>166.93</v>
      </c>
      <c r="AE54" s="101">
        <v>160.25</v>
      </c>
      <c r="AF54" s="101">
        <v>153.56</v>
      </c>
      <c r="AG54" s="101">
        <v>146.87</v>
      </c>
      <c r="AH54" s="101">
        <v>140.18</v>
      </c>
      <c r="AI54" s="101">
        <v>133.49</v>
      </c>
      <c r="AJ54" s="102">
        <v>126.80500000000001</v>
      </c>
      <c r="AL54" s="662"/>
      <c r="AM54" s="657">
        <f>+AM52+10</f>
        <v>180</v>
      </c>
      <c r="AN54" s="86" t="str">
        <f>+AN52</f>
        <v>48-X</v>
      </c>
      <c r="AO54" s="100">
        <v>149.392</v>
      </c>
      <c r="AP54" s="101">
        <v>147.69999999999999</v>
      </c>
      <c r="AQ54" s="101">
        <v>146.01</v>
      </c>
      <c r="AR54" s="101">
        <v>144.33000000000001</v>
      </c>
      <c r="AS54" s="101">
        <v>142.63999999999999</v>
      </c>
      <c r="AT54" s="101">
        <v>140.94999999999999</v>
      </c>
      <c r="AU54" s="101">
        <v>139.27000000000001</v>
      </c>
      <c r="AV54" s="102">
        <v>137.58600000000001</v>
      </c>
    </row>
    <row r="55" spans="1:48" ht="15" thickBot="1">
      <c r="A55">
        <v>55</v>
      </c>
      <c r="B55" s="662"/>
      <c r="C55" s="658"/>
      <c r="D55" s="90" t="str">
        <f>+D53</f>
        <v>48-XL</v>
      </c>
      <c r="E55" s="100">
        <v>266.12400000000002</v>
      </c>
      <c r="F55" s="101">
        <v>254.74</v>
      </c>
      <c r="G55" s="101">
        <v>243.35</v>
      </c>
      <c r="H55" s="101">
        <v>231.97</v>
      </c>
      <c r="I55" s="101">
        <v>220.58</v>
      </c>
      <c r="J55" s="101">
        <v>209.2</v>
      </c>
      <c r="K55" s="101">
        <v>197.82</v>
      </c>
      <c r="L55" s="102">
        <v>186.43899999999999</v>
      </c>
      <c r="N55" s="662"/>
      <c r="O55" s="658"/>
      <c r="P55" s="90" t="str">
        <f>+P53</f>
        <v>48-XL</v>
      </c>
      <c r="Q55" s="100">
        <v>249.22399999999999</v>
      </c>
      <c r="R55" s="101">
        <v>238.27</v>
      </c>
      <c r="S55" s="101">
        <v>227.32</v>
      </c>
      <c r="T55" s="101">
        <v>216.36</v>
      </c>
      <c r="U55" s="101">
        <v>205.41</v>
      </c>
      <c r="V55" s="101">
        <v>194.46</v>
      </c>
      <c r="W55" s="101">
        <v>183.51</v>
      </c>
      <c r="X55" s="102">
        <v>172.56200000000001</v>
      </c>
      <c r="Z55" s="662"/>
      <c r="AA55" s="658"/>
      <c r="AB55" s="90" t="str">
        <f>+AB53</f>
        <v>48-XL</v>
      </c>
      <c r="AC55" s="100">
        <v>218.57400000000001</v>
      </c>
      <c r="AD55" s="101">
        <v>206.82</v>
      </c>
      <c r="AE55" s="101">
        <v>195.07</v>
      </c>
      <c r="AF55" s="101">
        <v>183.32</v>
      </c>
      <c r="AG55" s="101">
        <v>171.57</v>
      </c>
      <c r="AH55" s="101">
        <v>159.81</v>
      </c>
      <c r="AI55" s="101">
        <v>148.06</v>
      </c>
      <c r="AJ55" s="102">
        <v>136.31700000000001</v>
      </c>
      <c r="AL55" s="662"/>
      <c r="AM55" s="658"/>
      <c r="AN55" s="90" t="str">
        <f>+AN53</f>
        <v>48-XL</v>
      </c>
      <c r="AO55" s="100">
        <v>168.89699999999999</v>
      </c>
      <c r="AP55" s="101">
        <v>166.37</v>
      </c>
      <c r="AQ55" s="101">
        <v>163.84</v>
      </c>
      <c r="AR55" s="101">
        <v>161.32</v>
      </c>
      <c r="AS55" s="101">
        <v>158.79</v>
      </c>
      <c r="AT55" s="101">
        <v>156.26</v>
      </c>
      <c r="AU55" s="101">
        <v>153.74</v>
      </c>
      <c r="AV55" s="102">
        <v>151.21799999999999</v>
      </c>
    </row>
    <row r="56" spans="1:48">
      <c r="A56">
        <v>56</v>
      </c>
      <c r="B56" s="662"/>
      <c r="C56" s="659">
        <f>+C54+10</f>
        <v>190</v>
      </c>
      <c r="D56" s="78" t="s">
        <v>133</v>
      </c>
      <c r="E56" s="97">
        <v>267.95600000000002</v>
      </c>
      <c r="F56" s="98">
        <v>257.02999999999997</v>
      </c>
      <c r="G56" s="98">
        <v>246.1</v>
      </c>
      <c r="H56" s="98">
        <v>235.18</v>
      </c>
      <c r="I56" s="98">
        <v>224.25</v>
      </c>
      <c r="J56" s="98">
        <v>213.33</v>
      </c>
      <c r="K56" s="98">
        <v>202.4</v>
      </c>
      <c r="L56" s="99">
        <v>191.48500000000001</v>
      </c>
      <c r="N56" s="662"/>
      <c r="O56" s="659">
        <f>+O54+10</f>
        <v>190</v>
      </c>
      <c r="P56" s="78" t="s">
        <v>133</v>
      </c>
      <c r="Q56" s="97">
        <v>244.935</v>
      </c>
      <c r="R56" s="98">
        <v>235.05</v>
      </c>
      <c r="S56" s="98">
        <v>225.16</v>
      </c>
      <c r="T56" s="98">
        <v>215.28</v>
      </c>
      <c r="U56" s="98">
        <v>205.39</v>
      </c>
      <c r="V56" s="98">
        <v>195.51</v>
      </c>
      <c r="W56" s="98">
        <v>185.62</v>
      </c>
      <c r="X56" s="99">
        <v>175.74199999999999</v>
      </c>
      <c r="Z56" s="662"/>
      <c r="AA56" s="659">
        <f>+AA54+10</f>
        <v>190</v>
      </c>
      <c r="AB56" s="78" t="s">
        <v>133</v>
      </c>
      <c r="AC56" s="97">
        <v>185.19</v>
      </c>
      <c r="AD56" s="98">
        <v>178.47</v>
      </c>
      <c r="AE56" s="98">
        <v>171.75</v>
      </c>
      <c r="AF56" s="98">
        <v>165.03</v>
      </c>
      <c r="AG56" s="98">
        <v>158.31</v>
      </c>
      <c r="AH56" s="98">
        <v>151.59</v>
      </c>
      <c r="AI56" s="98">
        <v>144.87</v>
      </c>
      <c r="AJ56" s="99">
        <v>138.15</v>
      </c>
      <c r="AL56" s="662"/>
      <c r="AM56" s="659">
        <f>+AM54+10</f>
        <v>190</v>
      </c>
      <c r="AN56" s="78" t="s">
        <v>133</v>
      </c>
      <c r="AO56" s="97">
        <v>161.952</v>
      </c>
      <c r="AP56" s="98">
        <v>158.55000000000001</v>
      </c>
      <c r="AQ56" s="98">
        <v>155.16</v>
      </c>
      <c r="AR56" s="98">
        <v>151.77000000000001</v>
      </c>
      <c r="AS56" s="98">
        <v>148.37</v>
      </c>
      <c r="AT56" s="98">
        <v>144.97999999999999</v>
      </c>
      <c r="AU56" s="98">
        <v>141.58000000000001</v>
      </c>
      <c r="AV56" s="99">
        <v>138.196</v>
      </c>
    </row>
    <row r="57" spans="1:48" ht="15" thickBot="1">
      <c r="A57">
        <v>57</v>
      </c>
      <c r="B57" s="662"/>
      <c r="C57" s="660"/>
      <c r="D57" s="82" t="s">
        <v>136</v>
      </c>
      <c r="E57" s="97">
        <v>289.37099999999998</v>
      </c>
      <c r="F57" s="98">
        <v>277.23</v>
      </c>
      <c r="G57" s="98">
        <v>265.08999999999997</v>
      </c>
      <c r="H57" s="98">
        <v>252.95</v>
      </c>
      <c r="I57" s="98">
        <v>240.82</v>
      </c>
      <c r="J57" s="98">
        <v>228.68</v>
      </c>
      <c r="K57" s="98">
        <v>216.54</v>
      </c>
      <c r="L57" s="99">
        <v>204.40899999999999</v>
      </c>
      <c r="N57" s="662"/>
      <c r="O57" s="660"/>
      <c r="P57" s="82" t="s">
        <v>136</v>
      </c>
      <c r="Q57" s="97">
        <v>270.23599999999999</v>
      </c>
      <c r="R57" s="98">
        <v>258.77</v>
      </c>
      <c r="S57" s="98">
        <v>247.31</v>
      </c>
      <c r="T57" s="98">
        <v>235.84</v>
      </c>
      <c r="U57" s="98">
        <v>224.38</v>
      </c>
      <c r="V57" s="98">
        <v>212.92</v>
      </c>
      <c r="W57" s="98">
        <v>201.46</v>
      </c>
      <c r="X57" s="99">
        <v>190.001</v>
      </c>
      <c r="Z57" s="662"/>
      <c r="AA57" s="660"/>
      <c r="AB57" s="82" t="s">
        <v>136</v>
      </c>
      <c r="AC57" s="97">
        <v>235.827</v>
      </c>
      <c r="AD57" s="98">
        <v>224.12</v>
      </c>
      <c r="AE57" s="98">
        <v>212.41</v>
      </c>
      <c r="AF57" s="98">
        <v>200.71</v>
      </c>
      <c r="AG57" s="98">
        <v>189.01</v>
      </c>
      <c r="AH57" s="98">
        <v>177.3</v>
      </c>
      <c r="AI57" s="98">
        <v>165.6</v>
      </c>
      <c r="AJ57" s="99">
        <v>153.898</v>
      </c>
      <c r="AL57" s="662"/>
      <c r="AM57" s="660"/>
      <c r="AN57" s="82" t="s">
        <v>136</v>
      </c>
      <c r="AO57" s="97">
        <v>189.77199999999999</v>
      </c>
      <c r="AP57" s="98">
        <v>184.26</v>
      </c>
      <c r="AQ57" s="98">
        <v>178.75</v>
      </c>
      <c r="AR57" s="98">
        <v>173.24</v>
      </c>
      <c r="AS57" s="98">
        <v>167.74</v>
      </c>
      <c r="AT57" s="98">
        <v>162.22999999999999</v>
      </c>
      <c r="AU57" s="98">
        <v>156.72</v>
      </c>
      <c r="AV57" s="99">
        <v>151.21799999999999</v>
      </c>
    </row>
    <row r="58" spans="1:48">
      <c r="A58">
        <v>58</v>
      </c>
      <c r="B58" s="662"/>
      <c r="C58" s="657">
        <f>+C56+10</f>
        <v>200</v>
      </c>
      <c r="D58" s="86" t="str">
        <f>+D56</f>
        <v>48-X</v>
      </c>
      <c r="E58" s="100">
        <v>288.29700000000003</v>
      </c>
      <c r="F58" s="101">
        <v>276.93</v>
      </c>
      <c r="G58" s="101">
        <v>265.57</v>
      </c>
      <c r="H58" s="101">
        <v>254.21</v>
      </c>
      <c r="I58" s="101">
        <v>242.85</v>
      </c>
      <c r="J58" s="101">
        <v>231.49</v>
      </c>
      <c r="K58" s="101">
        <v>220.13</v>
      </c>
      <c r="L58" s="102">
        <v>208.77799999999999</v>
      </c>
      <c r="N58" s="662"/>
      <c r="O58" s="657">
        <f>+O56+10</f>
        <v>200</v>
      </c>
      <c r="P58" s="86" t="str">
        <f>+P56</f>
        <v>48-X</v>
      </c>
      <c r="Q58" s="100">
        <v>258.20600000000002</v>
      </c>
      <c r="R58" s="101">
        <v>248.63</v>
      </c>
      <c r="S58" s="101">
        <v>239.05</v>
      </c>
      <c r="T58" s="101">
        <v>229.47</v>
      </c>
      <c r="U58" s="101">
        <v>219.9</v>
      </c>
      <c r="V58" s="101">
        <v>210.32</v>
      </c>
      <c r="W58" s="101">
        <v>200.75</v>
      </c>
      <c r="X58" s="102">
        <v>191.17599999999999</v>
      </c>
      <c r="Z58" s="662"/>
      <c r="AA58" s="657">
        <f>+AA56+10</f>
        <v>200</v>
      </c>
      <c r="AB58" s="86" t="str">
        <f>+AB56</f>
        <v>48-X</v>
      </c>
      <c r="AC58" s="100">
        <v>200.18700000000001</v>
      </c>
      <c r="AD58" s="101">
        <v>192.91</v>
      </c>
      <c r="AE58" s="101">
        <v>185.63</v>
      </c>
      <c r="AF58" s="101">
        <v>178.35</v>
      </c>
      <c r="AG58" s="101">
        <v>171.08</v>
      </c>
      <c r="AH58" s="101">
        <v>163.80000000000001</v>
      </c>
      <c r="AI58" s="101">
        <v>156.53</v>
      </c>
      <c r="AJ58" s="102">
        <v>149.25399999999999</v>
      </c>
      <c r="AL58" s="662"/>
      <c r="AM58" s="657">
        <f>+AM56+10</f>
        <v>200</v>
      </c>
      <c r="AN58" s="86" t="str">
        <f>+AN56</f>
        <v>48-X</v>
      </c>
      <c r="AO58" s="100">
        <v>174.25200000000001</v>
      </c>
      <c r="AP58" s="101">
        <v>169.18</v>
      </c>
      <c r="AQ58" s="101">
        <v>164.11</v>
      </c>
      <c r="AR58" s="101">
        <v>159.04</v>
      </c>
      <c r="AS58" s="101">
        <v>153.97</v>
      </c>
      <c r="AT58" s="101">
        <v>148.9</v>
      </c>
      <c r="AU58" s="101">
        <v>143.83000000000001</v>
      </c>
      <c r="AV58" s="102">
        <v>138.76300000000001</v>
      </c>
    </row>
    <row r="59" spans="1:48" ht="15" thickBot="1">
      <c r="A59">
        <v>59</v>
      </c>
      <c r="B59" s="663"/>
      <c r="C59" s="658"/>
      <c r="D59" s="90" t="str">
        <f>+D57</f>
        <v>48-XL</v>
      </c>
      <c r="E59" s="105">
        <v>312.36399999999998</v>
      </c>
      <c r="F59" s="103">
        <v>299.64999999999998</v>
      </c>
      <c r="G59" s="103">
        <v>286.94</v>
      </c>
      <c r="H59" s="103">
        <v>274.23</v>
      </c>
      <c r="I59" s="103">
        <v>261.52999999999997</v>
      </c>
      <c r="J59" s="103">
        <v>248.82</v>
      </c>
      <c r="K59" s="103">
        <v>236.11</v>
      </c>
      <c r="L59" s="104">
        <v>223.40600000000001</v>
      </c>
      <c r="N59" s="663"/>
      <c r="O59" s="658"/>
      <c r="P59" s="90" t="str">
        <f>+P57</f>
        <v>48-XL</v>
      </c>
      <c r="Q59" s="105">
        <v>293.20499999999998</v>
      </c>
      <c r="R59" s="103">
        <v>281.12</v>
      </c>
      <c r="S59" s="103">
        <v>269.05</v>
      </c>
      <c r="T59" s="103">
        <v>256.97000000000003</v>
      </c>
      <c r="U59" s="103">
        <v>244.9</v>
      </c>
      <c r="V59" s="103">
        <v>232.82</v>
      </c>
      <c r="W59" s="103">
        <v>220.74</v>
      </c>
      <c r="X59" s="104">
        <v>208.67400000000001</v>
      </c>
      <c r="Z59" s="663"/>
      <c r="AA59" s="658"/>
      <c r="AB59" s="90" t="str">
        <f>+AB57</f>
        <v>48-XL</v>
      </c>
      <c r="AC59" s="105">
        <v>252.61600000000001</v>
      </c>
      <c r="AD59" s="103">
        <v>241.14</v>
      </c>
      <c r="AE59" s="103">
        <v>229.68</v>
      </c>
      <c r="AF59" s="103">
        <v>218.21</v>
      </c>
      <c r="AG59" s="103">
        <v>206.74</v>
      </c>
      <c r="AH59" s="103">
        <v>195.27</v>
      </c>
      <c r="AI59" s="103">
        <v>183.8</v>
      </c>
      <c r="AJ59" s="104">
        <v>172.34</v>
      </c>
      <c r="AL59" s="663"/>
      <c r="AM59" s="658"/>
      <c r="AN59" s="90" t="str">
        <f>+AN57</f>
        <v>48-XL</v>
      </c>
      <c r="AO59" s="105">
        <v>211.87899999999999</v>
      </c>
      <c r="AP59" s="103">
        <v>203.21</v>
      </c>
      <c r="AQ59" s="103">
        <v>194.54</v>
      </c>
      <c r="AR59" s="103">
        <v>185.88</v>
      </c>
      <c r="AS59" s="103">
        <v>177.21</v>
      </c>
      <c r="AT59" s="103">
        <v>168.54</v>
      </c>
      <c r="AU59" s="103">
        <v>159.88</v>
      </c>
      <c r="AV59" s="104">
        <v>151.21799999999999</v>
      </c>
    </row>
    <row r="60" spans="1:48">
      <c r="A60">
        <v>60</v>
      </c>
    </row>
    <row r="61" spans="1:48">
      <c r="A61">
        <v>61</v>
      </c>
    </row>
    <row r="62" spans="1:48">
      <c r="A62">
        <v>62</v>
      </c>
    </row>
    <row r="63" spans="1:48">
      <c r="A63">
        <v>63</v>
      </c>
    </row>
    <row r="64" spans="1:48">
      <c r="A64">
        <v>64</v>
      </c>
    </row>
    <row r="65" spans="1:48">
      <c r="A65">
        <v>65</v>
      </c>
    </row>
    <row r="66" spans="1:48">
      <c r="A66">
        <v>66</v>
      </c>
    </row>
    <row r="67" spans="1:48" ht="15" thickBot="1">
      <c r="A67">
        <v>67</v>
      </c>
    </row>
    <row r="68" spans="1:48" ht="18.600000000000001" thickBot="1">
      <c r="A68">
        <v>68</v>
      </c>
      <c r="B68" s="649" t="str">
        <f>+B6</f>
        <v>Zona sísmica A</v>
      </c>
      <c r="C68" s="650"/>
      <c r="D68" s="651"/>
      <c r="E68" s="649" t="s">
        <v>1124</v>
      </c>
      <c r="F68" s="650"/>
      <c r="G68" s="650"/>
      <c r="H68" s="650"/>
      <c r="I68" s="650"/>
      <c r="J68" s="650"/>
      <c r="K68" s="650"/>
      <c r="L68" s="651"/>
      <c r="N68" s="649" t="str">
        <f>+N6</f>
        <v>Zona sísmica B</v>
      </c>
      <c r="O68" s="650"/>
      <c r="P68" s="651"/>
      <c r="Q68" s="649" t="s">
        <v>1124</v>
      </c>
      <c r="R68" s="650"/>
      <c r="S68" s="650"/>
      <c r="T68" s="650"/>
      <c r="U68" s="650"/>
      <c r="V68" s="650"/>
      <c r="W68" s="650"/>
      <c r="X68" s="651"/>
      <c r="Z68" s="649" t="str">
        <f>+Z6</f>
        <v>Zona sísmica C</v>
      </c>
      <c r="AA68" s="650"/>
      <c r="AB68" s="651"/>
      <c r="AC68" s="649" t="s">
        <v>1124</v>
      </c>
      <c r="AD68" s="650"/>
      <c r="AE68" s="650"/>
      <c r="AF68" s="650"/>
      <c r="AG68" s="650"/>
      <c r="AH68" s="650"/>
      <c r="AI68" s="650"/>
      <c r="AJ68" s="651"/>
      <c r="AL68" s="649" t="str">
        <f>+AL6</f>
        <v>Zona sísmica D</v>
      </c>
      <c r="AM68" s="650"/>
      <c r="AN68" s="651"/>
      <c r="AO68" s="649" t="s">
        <v>1124</v>
      </c>
      <c r="AP68" s="650"/>
      <c r="AQ68" s="650"/>
      <c r="AR68" s="650"/>
      <c r="AS68" s="650"/>
      <c r="AT68" s="650"/>
      <c r="AU68" s="650"/>
      <c r="AV68" s="651"/>
    </row>
    <row r="69" spans="1:48" ht="22.2" customHeight="1">
      <c r="A69">
        <v>69</v>
      </c>
      <c r="B69" s="652" t="str">
        <f>+B7</f>
        <v>Categoría de terreno 4</v>
      </c>
      <c r="C69" s="652" t="s">
        <v>1118</v>
      </c>
      <c r="D69" s="652" t="s">
        <v>1119</v>
      </c>
      <c r="E69" s="654" t="s">
        <v>1120</v>
      </c>
      <c r="F69" s="655"/>
      <c r="G69" s="655"/>
      <c r="H69" s="655"/>
      <c r="I69" s="655"/>
      <c r="J69" s="655"/>
      <c r="K69" s="655"/>
      <c r="L69" s="656"/>
      <c r="N69" s="652" t="str">
        <f>+N7</f>
        <v>Categoría de terreno 4</v>
      </c>
      <c r="O69" s="652" t="s">
        <v>1118</v>
      </c>
      <c r="P69" s="652" t="s">
        <v>1119</v>
      </c>
      <c r="Q69" s="654" t="s">
        <v>1120</v>
      </c>
      <c r="R69" s="655"/>
      <c r="S69" s="655"/>
      <c r="T69" s="655"/>
      <c r="U69" s="655"/>
      <c r="V69" s="655"/>
      <c r="W69" s="655"/>
      <c r="X69" s="656"/>
      <c r="Z69" s="652" t="str">
        <f>+Z7</f>
        <v>Categoría de terreno 4</v>
      </c>
      <c r="AA69" s="652" t="s">
        <v>1118</v>
      </c>
      <c r="AB69" s="652" t="s">
        <v>1119</v>
      </c>
      <c r="AC69" s="654" t="s">
        <v>1120</v>
      </c>
      <c r="AD69" s="655"/>
      <c r="AE69" s="655"/>
      <c r="AF69" s="655"/>
      <c r="AG69" s="655"/>
      <c r="AH69" s="655"/>
      <c r="AI69" s="655"/>
      <c r="AJ69" s="656"/>
      <c r="AL69" s="652" t="str">
        <f>+AL7</f>
        <v>Categoría de terreno 4</v>
      </c>
      <c r="AM69" s="652" t="s">
        <v>1118</v>
      </c>
      <c r="AN69" s="652" t="s">
        <v>1119</v>
      </c>
      <c r="AO69" s="654" t="s">
        <v>1120</v>
      </c>
      <c r="AP69" s="655"/>
      <c r="AQ69" s="655"/>
      <c r="AR69" s="655"/>
      <c r="AS69" s="655"/>
      <c r="AT69" s="655"/>
      <c r="AU69" s="655"/>
      <c r="AV69" s="656"/>
    </row>
    <row r="70" spans="1:48" ht="22.2" customHeight="1" thickBot="1">
      <c r="A70">
        <v>70</v>
      </c>
      <c r="B70" s="653"/>
      <c r="C70" s="653"/>
      <c r="D70" s="653"/>
      <c r="E70" s="75">
        <v>0</v>
      </c>
      <c r="F70" s="76">
        <v>500</v>
      </c>
      <c r="G70" s="76">
        <v>1000</v>
      </c>
      <c r="H70" s="76">
        <v>1500</v>
      </c>
      <c r="I70" s="76">
        <v>2000</v>
      </c>
      <c r="J70" s="76">
        <v>2500</v>
      </c>
      <c r="K70" s="76">
        <v>3000</v>
      </c>
      <c r="L70" s="77">
        <v>3500</v>
      </c>
      <c r="N70" s="653"/>
      <c r="O70" s="653"/>
      <c r="P70" s="653"/>
      <c r="Q70" s="75">
        <v>0</v>
      </c>
      <c r="R70" s="76">
        <v>500</v>
      </c>
      <c r="S70" s="76">
        <v>1000</v>
      </c>
      <c r="T70" s="76">
        <v>1500</v>
      </c>
      <c r="U70" s="76">
        <v>2000</v>
      </c>
      <c r="V70" s="76">
        <v>2500</v>
      </c>
      <c r="W70" s="76">
        <v>3000</v>
      </c>
      <c r="X70" s="77">
        <v>3500</v>
      </c>
      <c r="Z70" s="653"/>
      <c r="AA70" s="653"/>
      <c r="AB70" s="653"/>
      <c r="AC70" s="75">
        <v>0</v>
      </c>
      <c r="AD70" s="76">
        <v>500</v>
      </c>
      <c r="AE70" s="76">
        <v>1000</v>
      </c>
      <c r="AF70" s="76">
        <v>1500</v>
      </c>
      <c r="AG70" s="76">
        <v>2000</v>
      </c>
      <c r="AH70" s="76">
        <v>2500</v>
      </c>
      <c r="AI70" s="76">
        <v>3000</v>
      </c>
      <c r="AJ70" s="77">
        <v>3500</v>
      </c>
      <c r="AL70" s="653"/>
      <c r="AM70" s="653"/>
      <c r="AN70" s="653"/>
      <c r="AO70" s="75">
        <v>0</v>
      </c>
      <c r="AP70" s="76">
        <v>500</v>
      </c>
      <c r="AQ70" s="76">
        <v>1000</v>
      </c>
      <c r="AR70" s="76">
        <v>1500</v>
      </c>
      <c r="AS70" s="76">
        <v>2000</v>
      </c>
      <c r="AT70" s="76">
        <v>2500</v>
      </c>
      <c r="AU70" s="76">
        <v>3000</v>
      </c>
      <c r="AV70" s="77">
        <v>3500</v>
      </c>
    </row>
    <row r="71" spans="1:48">
      <c r="A71">
        <v>71</v>
      </c>
      <c r="B71" s="661" t="str">
        <f>+B9</f>
        <v>Rango de inclinación de 7° a 15°</v>
      </c>
      <c r="C71" s="659">
        <v>100</v>
      </c>
      <c r="D71" s="78" t="s">
        <v>133</v>
      </c>
      <c r="E71" s="94">
        <v>113.125</v>
      </c>
      <c r="F71" s="95">
        <v>109.51</v>
      </c>
      <c r="G71" s="95">
        <v>105.91</v>
      </c>
      <c r="H71" s="95">
        <v>102.3</v>
      </c>
      <c r="I71" s="95">
        <v>98.69</v>
      </c>
      <c r="J71" s="95">
        <v>95.08</v>
      </c>
      <c r="K71" s="95">
        <v>91.48</v>
      </c>
      <c r="L71" s="96">
        <v>87.873999999999995</v>
      </c>
      <c r="N71" s="661" t="str">
        <f>+N9</f>
        <v>Rango de inclinación de 7° a 15°</v>
      </c>
      <c r="O71" s="659">
        <v>100</v>
      </c>
      <c r="P71" s="78" t="s">
        <v>133</v>
      </c>
      <c r="Q71" s="94">
        <v>102.53</v>
      </c>
      <c r="R71" s="95">
        <v>102.31</v>
      </c>
      <c r="S71" s="95">
        <v>102.1</v>
      </c>
      <c r="T71" s="95">
        <v>101.89</v>
      </c>
      <c r="U71" s="95">
        <v>101.68</v>
      </c>
      <c r="V71" s="95">
        <v>101.47</v>
      </c>
      <c r="W71" s="95">
        <v>101.26</v>
      </c>
      <c r="X71" s="96">
        <v>101.056</v>
      </c>
      <c r="Z71" s="661" t="str">
        <f>+Z9</f>
        <v>Rango de inclinación de 7° a 15°</v>
      </c>
      <c r="AA71" s="659">
        <v>100</v>
      </c>
      <c r="AB71" s="78" t="s">
        <v>133</v>
      </c>
      <c r="AC71" s="94">
        <v>140.38800000000001</v>
      </c>
      <c r="AD71" s="95">
        <v>140.51</v>
      </c>
      <c r="AE71" s="95">
        <v>140.63999999999999</v>
      </c>
      <c r="AF71" s="95">
        <v>140.77000000000001</v>
      </c>
      <c r="AG71" s="95">
        <v>140.9</v>
      </c>
      <c r="AH71" s="95">
        <v>141.04</v>
      </c>
      <c r="AI71" s="95">
        <v>141.16999999999999</v>
      </c>
      <c r="AJ71" s="96">
        <v>141.30099999999999</v>
      </c>
      <c r="AL71" s="661" t="str">
        <f>+AL9</f>
        <v>Rango de inclinación de 7° a 15°</v>
      </c>
      <c r="AM71" s="659">
        <v>100</v>
      </c>
      <c r="AN71" s="78" t="s">
        <v>133</v>
      </c>
      <c r="AO71" s="94">
        <v>165.19800000000001</v>
      </c>
      <c r="AP71" s="95">
        <v>165.19</v>
      </c>
      <c r="AQ71" s="95">
        <v>165.19</v>
      </c>
      <c r="AR71" s="95">
        <v>165.19</v>
      </c>
      <c r="AS71" s="95">
        <v>165.19</v>
      </c>
      <c r="AT71" s="95">
        <v>165.19</v>
      </c>
      <c r="AU71" s="95">
        <v>165.19</v>
      </c>
      <c r="AV71" s="96">
        <v>165.19800000000001</v>
      </c>
    </row>
    <row r="72" spans="1:48" ht="15" thickBot="1">
      <c r="A72">
        <v>72</v>
      </c>
      <c r="B72" s="662"/>
      <c r="C72" s="660"/>
      <c r="D72" s="82" t="s">
        <v>136</v>
      </c>
      <c r="E72" s="97">
        <v>120.688</v>
      </c>
      <c r="F72" s="98">
        <v>116.99</v>
      </c>
      <c r="G72" s="98">
        <v>113.3</v>
      </c>
      <c r="H72" s="98">
        <v>109.61</v>
      </c>
      <c r="I72" s="98">
        <v>105.92</v>
      </c>
      <c r="J72" s="98">
        <v>102.22</v>
      </c>
      <c r="K72" s="98">
        <v>98.53</v>
      </c>
      <c r="L72" s="99">
        <v>94.844999999999999</v>
      </c>
      <c r="N72" s="662"/>
      <c r="O72" s="660"/>
      <c r="P72" s="82" t="s">
        <v>136</v>
      </c>
      <c r="Q72" s="97">
        <v>111.812</v>
      </c>
      <c r="R72" s="98">
        <v>111.62</v>
      </c>
      <c r="S72" s="98">
        <v>111.44</v>
      </c>
      <c r="T72" s="98">
        <v>111.25</v>
      </c>
      <c r="U72" s="98">
        <v>111.07</v>
      </c>
      <c r="V72" s="98">
        <v>110.88</v>
      </c>
      <c r="W72" s="98">
        <v>110.7</v>
      </c>
      <c r="X72" s="99">
        <v>110.51600000000001</v>
      </c>
      <c r="Z72" s="662"/>
      <c r="AA72" s="660"/>
      <c r="AB72" s="82" t="s">
        <v>136</v>
      </c>
      <c r="AC72" s="97">
        <v>151.5</v>
      </c>
      <c r="AD72" s="98">
        <v>151.5</v>
      </c>
      <c r="AE72" s="98">
        <v>151.5</v>
      </c>
      <c r="AF72" s="98">
        <v>151.5</v>
      </c>
      <c r="AG72" s="98">
        <v>151.5</v>
      </c>
      <c r="AH72" s="98">
        <v>151.5</v>
      </c>
      <c r="AI72" s="98">
        <v>151.5</v>
      </c>
      <c r="AJ72" s="99">
        <v>151.5</v>
      </c>
      <c r="AL72" s="662"/>
      <c r="AM72" s="660"/>
      <c r="AN72" s="82" t="s">
        <v>136</v>
      </c>
      <c r="AO72" s="97">
        <v>180.41499999999999</v>
      </c>
      <c r="AP72" s="98">
        <v>180.41</v>
      </c>
      <c r="AQ72" s="98">
        <v>180.41</v>
      </c>
      <c r="AR72" s="98">
        <v>180.41</v>
      </c>
      <c r="AS72" s="98">
        <v>180.41</v>
      </c>
      <c r="AT72" s="98">
        <v>180.41</v>
      </c>
      <c r="AU72" s="98">
        <v>180.41</v>
      </c>
      <c r="AV72" s="99">
        <v>180.41499999999999</v>
      </c>
    </row>
    <row r="73" spans="1:48">
      <c r="A73">
        <v>73</v>
      </c>
      <c r="B73" s="662"/>
      <c r="C73" s="657">
        <f>+C71+15</f>
        <v>115</v>
      </c>
      <c r="D73" s="86" t="str">
        <f>+D71</f>
        <v>48-X</v>
      </c>
      <c r="E73" s="100">
        <v>135.41800000000001</v>
      </c>
      <c r="F73" s="101">
        <v>130.83000000000001</v>
      </c>
      <c r="G73" s="101">
        <v>126.24</v>
      </c>
      <c r="H73" s="101">
        <v>121.66</v>
      </c>
      <c r="I73" s="101">
        <v>117.07</v>
      </c>
      <c r="J73" s="101">
        <v>112.49</v>
      </c>
      <c r="K73" s="101">
        <v>107.9</v>
      </c>
      <c r="L73" s="102">
        <v>103.322</v>
      </c>
      <c r="N73" s="662"/>
      <c r="O73" s="657">
        <f>+O71+15</f>
        <v>115</v>
      </c>
      <c r="P73" s="86" t="str">
        <f>+P71</f>
        <v>48-X</v>
      </c>
      <c r="Q73" s="100">
        <v>123.018</v>
      </c>
      <c r="R73" s="101">
        <v>119.78</v>
      </c>
      <c r="S73" s="101">
        <v>116.54</v>
      </c>
      <c r="T73" s="101">
        <v>113.3</v>
      </c>
      <c r="U73" s="101">
        <v>110.07</v>
      </c>
      <c r="V73" s="101">
        <v>106.83</v>
      </c>
      <c r="W73" s="101">
        <v>103.59</v>
      </c>
      <c r="X73" s="102">
        <v>100.36</v>
      </c>
      <c r="Z73" s="662"/>
      <c r="AA73" s="657">
        <f>+AA71+15</f>
        <v>115</v>
      </c>
      <c r="AB73" s="86" t="str">
        <f>+AB71</f>
        <v>48-X</v>
      </c>
      <c r="AC73" s="100">
        <v>139.79900000000001</v>
      </c>
      <c r="AD73" s="101">
        <v>139.86000000000001</v>
      </c>
      <c r="AE73" s="101">
        <v>139.93</v>
      </c>
      <c r="AF73" s="101">
        <v>140</v>
      </c>
      <c r="AG73" s="101">
        <v>140.06</v>
      </c>
      <c r="AH73" s="101">
        <v>140.13</v>
      </c>
      <c r="AI73" s="101">
        <v>140.19999999999999</v>
      </c>
      <c r="AJ73" s="102">
        <v>140.27000000000001</v>
      </c>
      <c r="AL73" s="662"/>
      <c r="AM73" s="657">
        <f>+AM71+15</f>
        <v>115</v>
      </c>
      <c r="AN73" s="86" t="str">
        <f>+AN71</f>
        <v>48-X</v>
      </c>
      <c r="AO73" s="100">
        <v>164.98</v>
      </c>
      <c r="AP73" s="101">
        <v>165.01</v>
      </c>
      <c r="AQ73" s="101">
        <v>165.04</v>
      </c>
      <c r="AR73" s="101">
        <v>165.07</v>
      </c>
      <c r="AS73" s="101">
        <v>165.1</v>
      </c>
      <c r="AT73" s="101">
        <v>165.13</v>
      </c>
      <c r="AU73" s="101">
        <v>165.16</v>
      </c>
      <c r="AV73" s="102">
        <v>165.19800000000001</v>
      </c>
    </row>
    <row r="74" spans="1:48" ht="15" thickBot="1">
      <c r="A74">
        <v>74</v>
      </c>
      <c r="B74" s="662"/>
      <c r="C74" s="658"/>
      <c r="D74" s="90" t="str">
        <f>+D72</f>
        <v>48-XL</v>
      </c>
      <c r="E74" s="100">
        <v>144.34200000000001</v>
      </c>
      <c r="F74" s="101">
        <v>139.55000000000001</v>
      </c>
      <c r="G74" s="101">
        <v>134.77000000000001</v>
      </c>
      <c r="H74" s="101">
        <v>129.97999999999999</v>
      </c>
      <c r="I74" s="101">
        <v>125.2</v>
      </c>
      <c r="J74" s="101">
        <v>120.41</v>
      </c>
      <c r="K74" s="101">
        <v>115.63</v>
      </c>
      <c r="L74" s="102">
        <v>110.851</v>
      </c>
      <c r="N74" s="662"/>
      <c r="O74" s="658"/>
      <c r="P74" s="90" t="str">
        <f>+P72</f>
        <v>48-XL</v>
      </c>
      <c r="Q74" s="100">
        <v>133.34299999999999</v>
      </c>
      <c r="R74" s="101">
        <v>130</v>
      </c>
      <c r="S74" s="101">
        <v>126.65</v>
      </c>
      <c r="T74" s="101">
        <v>123.31</v>
      </c>
      <c r="U74" s="101">
        <v>119.97</v>
      </c>
      <c r="V74" s="101">
        <v>116.62</v>
      </c>
      <c r="W74" s="101">
        <v>113.28</v>
      </c>
      <c r="X74" s="102">
        <v>109.94199999999999</v>
      </c>
      <c r="Z74" s="662"/>
      <c r="AA74" s="658"/>
      <c r="AB74" s="90" t="str">
        <f>+AB72</f>
        <v>48-XL</v>
      </c>
      <c r="AC74" s="100">
        <v>151.5</v>
      </c>
      <c r="AD74" s="101">
        <v>151.5</v>
      </c>
      <c r="AE74" s="101">
        <v>151.5</v>
      </c>
      <c r="AF74" s="101">
        <v>151.5</v>
      </c>
      <c r="AG74" s="101">
        <v>151.5</v>
      </c>
      <c r="AH74" s="101">
        <v>151.5</v>
      </c>
      <c r="AI74" s="101">
        <v>151.5</v>
      </c>
      <c r="AJ74" s="102">
        <v>151.5</v>
      </c>
      <c r="AL74" s="662"/>
      <c r="AM74" s="658"/>
      <c r="AN74" s="90" t="str">
        <f>+AN72</f>
        <v>48-XL</v>
      </c>
      <c r="AO74" s="100">
        <v>180.41499999999999</v>
      </c>
      <c r="AP74" s="101">
        <v>180.41</v>
      </c>
      <c r="AQ74" s="101">
        <v>180.41</v>
      </c>
      <c r="AR74" s="101">
        <v>180.41</v>
      </c>
      <c r="AS74" s="101">
        <v>180.41</v>
      </c>
      <c r="AT74" s="101">
        <v>180.41</v>
      </c>
      <c r="AU74" s="101">
        <v>180.41</v>
      </c>
      <c r="AV74" s="102">
        <v>180.41499999999999</v>
      </c>
    </row>
    <row r="75" spans="1:48">
      <c r="A75">
        <v>75</v>
      </c>
      <c r="B75" s="662"/>
      <c r="C75" s="659">
        <f>+C73+15</f>
        <v>130</v>
      </c>
      <c r="D75" s="78" t="s">
        <v>133</v>
      </c>
      <c r="E75" s="97">
        <v>156.65799999999999</v>
      </c>
      <c r="F75" s="98">
        <v>151.44</v>
      </c>
      <c r="G75" s="98">
        <v>146.22</v>
      </c>
      <c r="H75" s="98">
        <v>141</v>
      </c>
      <c r="I75" s="98">
        <v>135.79</v>
      </c>
      <c r="J75" s="98">
        <v>130.57</v>
      </c>
      <c r="K75" s="98">
        <v>125.36</v>
      </c>
      <c r="L75" s="99">
        <v>120.145</v>
      </c>
      <c r="N75" s="662"/>
      <c r="O75" s="659">
        <f>+O73+15</f>
        <v>130</v>
      </c>
      <c r="P75" s="78" t="s">
        <v>133</v>
      </c>
      <c r="Q75" s="97">
        <v>143.28200000000001</v>
      </c>
      <c r="R75" s="98">
        <v>138.34</v>
      </c>
      <c r="S75" s="98">
        <v>133.41</v>
      </c>
      <c r="T75" s="98">
        <v>128.47999999999999</v>
      </c>
      <c r="U75" s="98">
        <v>123.55</v>
      </c>
      <c r="V75" s="98">
        <v>118.62</v>
      </c>
      <c r="W75" s="98">
        <v>113.68</v>
      </c>
      <c r="X75" s="99">
        <v>108.75700000000001</v>
      </c>
      <c r="Z75" s="662"/>
      <c r="AA75" s="659">
        <f>+AA73+15</f>
        <v>130</v>
      </c>
      <c r="AB75" s="78" t="s">
        <v>133</v>
      </c>
      <c r="AC75" s="97">
        <v>138.90199999999999</v>
      </c>
      <c r="AD75" s="98">
        <v>139.04</v>
      </c>
      <c r="AE75" s="98">
        <v>139.19</v>
      </c>
      <c r="AF75" s="98">
        <v>139.33000000000001</v>
      </c>
      <c r="AG75" s="98">
        <v>139.47</v>
      </c>
      <c r="AH75" s="98">
        <v>139.62</v>
      </c>
      <c r="AI75" s="98">
        <v>139.76</v>
      </c>
      <c r="AJ75" s="99">
        <v>139.91300000000001</v>
      </c>
      <c r="AL75" s="662"/>
      <c r="AM75" s="659">
        <f>+AM73+15</f>
        <v>130</v>
      </c>
      <c r="AN75" s="78" t="s">
        <v>133</v>
      </c>
      <c r="AO75" s="97">
        <v>164.74700000000001</v>
      </c>
      <c r="AP75" s="98">
        <v>164.81</v>
      </c>
      <c r="AQ75" s="98">
        <v>164.87</v>
      </c>
      <c r="AR75" s="98">
        <v>164.94</v>
      </c>
      <c r="AS75" s="98">
        <v>165</v>
      </c>
      <c r="AT75" s="98">
        <v>165.06</v>
      </c>
      <c r="AU75" s="98">
        <v>165.13</v>
      </c>
      <c r="AV75" s="99">
        <v>165.19800000000001</v>
      </c>
    </row>
    <row r="76" spans="1:48" ht="15" thickBot="1">
      <c r="A76">
        <v>76</v>
      </c>
      <c r="B76" s="662"/>
      <c r="C76" s="660"/>
      <c r="D76" s="82" t="s">
        <v>136</v>
      </c>
      <c r="E76" s="97">
        <v>168.04400000000001</v>
      </c>
      <c r="F76" s="98">
        <v>162.34</v>
      </c>
      <c r="G76" s="98">
        <v>156.63</v>
      </c>
      <c r="H76" s="98">
        <v>150.93</v>
      </c>
      <c r="I76" s="98">
        <v>145.22999999999999</v>
      </c>
      <c r="J76" s="98">
        <v>139.53</v>
      </c>
      <c r="K76" s="98">
        <v>133.83000000000001</v>
      </c>
      <c r="L76" s="99">
        <v>128.12799999999999</v>
      </c>
      <c r="N76" s="662"/>
      <c r="O76" s="660"/>
      <c r="P76" s="82" t="s">
        <v>136</v>
      </c>
      <c r="Q76" s="97">
        <v>156.4</v>
      </c>
      <c r="R76" s="98">
        <v>150.9</v>
      </c>
      <c r="S76" s="98">
        <v>145.41</v>
      </c>
      <c r="T76" s="98">
        <v>139.91</v>
      </c>
      <c r="U76" s="98">
        <v>134.41999999999999</v>
      </c>
      <c r="V76" s="98">
        <v>128.93</v>
      </c>
      <c r="W76" s="98">
        <v>123.43</v>
      </c>
      <c r="X76" s="99">
        <v>117.94199999999999</v>
      </c>
      <c r="Z76" s="662"/>
      <c r="AA76" s="660"/>
      <c r="AB76" s="82" t="s">
        <v>136</v>
      </c>
      <c r="AC76" s="97">
        <v>151.5</v>
      </c>
      <c r="AD76" s="98">
        <v>151.5</v>
      </c>
      <c r="AE76" s="98">
        <v>151.5</v>
      </c>
      <c r="AF76" s="98">
        <v>151.5</v>
      </c>
      <c r="AG76" s="98">
        <v>151.5</v>
      </c>
      <c r="AH76" s="98">
        <v>151.5</v>
      </c>
      <c r="AI76" s="98">
        <v>151.5</v>
      </c>
      <c r="AJ76" s="99">
        <v>151.5</v>
      </c>
      <c r="AL76" s="662"/>
      <c r="AM76" s="660"/>
      <c r="AN76" s="82" t="s">
        <v>136</v>
      </c>
      <c r="AO76" s="97">
        <v>180.41499999999999</v>
      </c>
      <c r="AP76" s="98">
        <v>180.41</v>
      </c>
      <c r="AQ76" s="98">
        <v>180.41</v>
      </c>
      <c r="AR76" s="98">
        <v>180.41</v>
      </c>
      <c r="AS76" s="98">
        <v>180.41</v>
      </c>
      <c r="AT76" s="98">
        <v>180.41</v>
      </c>
      <c r="AU76" s="98">
        <v>180.41</v>
      </c>
      <c r="AV76" s="99">
        <v>180.41499999999999</v>
      </c>
    </row>
    <row r="77" spans="1:48">
      <c r="A77">
        <v>77</v>
      </c>
      <c r="B77" s="662"/>
      <c r="C77" s="657">
        <f>+C75+10</f>
        <v>140</v>
      </c>
      <c r="D77" s="86" t="str">
        <f>+D75</f>
        <v>48-X</v>
      </c>
      <c r="E77" s="100">
        <v>172.18199999999999</v>
      </c>
      <c r="F77" s="101">
        <v>166.49</v>
      </c>
      <c r="G77" s="101">
        <v>160.80000000000001</v>
      </c>
      <c r="H77" s="101">
        <v>155.11000000000001</v>
      </c>
      <c r="I77" s="101">
        <v>149.41999999999999</v>
      </c>
      <c r="J77" s="101">
        <v>143.72999999999999</v>
      </c>
      <c r="K77" s="101">
        <v>138.04</v>
      </c>
      <c r="L77" s="102">
        <v>132.35300000000001</v>
      </c>
      <c r="N77" s="662"/>
      <c r="O77" s="657">
        <f>+O75+10</f>
        <v>140</v>
      </c>
      <c r="P77" s="86" t="str">
        <f>+P75</f>
        <v>48-X</v>
      </c>
      <c r="Q77" s="100">
        <v>158.059</v>
      </c>
      <c r="R77" s="101">
        <v>152.44999999999999</v>
      </c>
      <c r="S77" s="101">
        <v>146.85</v>
      </c>
      <c r="T77" s="101">
        <v>141.25</v>
      </c>
      <c r="U77" s="101">
        <v>135.65</v>
      </c>
      <c r="V77" s="101">
        <v>130.05000000000001</v>
      </c>
      <c r="W77" s="101">
        <v>124.44</v>
      </c>
      <c r="X77" s="102">
        <v>118.84699999999999</v>
      </c>
      <c r="Z77" s="662"/>
      <c r="AA77" s="657">
        <f>+AA75+10</f>
        <v>140</v>
      </c>
      <c r="AB77" s="86" t="str">
        <f>+AB75</f>
        <v>48-X</v>
      </c>
      <c r="AC77" s="100">
        <v>138.38399999999999</v>
      </c>
      <c r="AD77" s="101">
        <v>138.53</v>
      </c>
      <c r="AE77" s="101">
        <v>138.69</v>
      </c>
      <c r="AF77" s="101">
        <v>138.84</v>
      </c>
      <c r="AG77" s="101">
        <v>138.99</v>
      </c>
      <c r="AH77" s="101">
        <v>139.15</v>
      </c>
      <c r="AI77" s="101">
        <v>139.30000000000001</v>
      </c>
      <c r="AJ77" s="102">
        <v>139.459</v>
      </c>
      <c r="AL77" s="662"/>
      <c r="AM77" s="657">
        <f>+AM75+10</f>
        <v>140</v>
      </c>
      <c r="AN77" s="86" t="str">
        <f>+AN75</f>
        <v>48-X</v>
      </c>
      <c r="AO77" s="100">
        <v>164.60900000000001</v>
      </c>
      <c r="AP77" s="101">
        <v>164.67</v>
      </c>
      <c r="AQ77" s="101">
        <v>164.73</v>
      </c>
      <c r="AR77" s="101">
        <v>164.8</v>
      </c>
      <c r="AS77" s="101">
        <v>164.86</v>
      </c>
      <c r="AT77" s="101">
        <v>164.92</v>
      </c>
      <c r="AU77" s="101">
        <v>164.99</v>
      </c>
      <c r="AV77" s="102">
        <v>165.05600000000001</v>
      </c>
    </row>
    <row r="78" spans="1:48" ht="15" thickBot="1">
      <c r="A78">
        <v>78</v>
      </c>
      <c r="B78" s="662"/>
      <c r="C78" s="658"/>
      <c r="D78" s="90" t="str">
        <f>+D76</f>
        <v>48-XL</v>
      </c>
      <c r="E78" s="100">
        <v>183.79900000000001</v>
      </c>
      <c r="F78" s="101">
        <v>177.69</v>
      </c>
      <c r="G78" s="101">
        <v>171.59</v>
      </c>
      <c r="H78" s="101">
        <v>165.48</v>
      </c>
      <c r="I78" s="101">
        <v>159.38</v>
      </c>
      <c r="J78" s="101">
        <v>153.28</v>
      </c>
      <c r="K78" s="101">
        <v>147.16999999999999</v>
      </c>
      <c r="L78" s="102">
        <v>141.07599999999999</v>
      </c>
      <c r="N78" s="662"/>
      <c r="O78" s="658"/>
      <c r="P78" s="90" t="str">
        <f>+P76</f>
        <v>48-XL</v>
      </c>
      <c r="Q78" s="100">
        <v>171.648</v>
      </c>
      <c r="R78" s="101">
        <v>165.75</v>
      </c>
      <c r="S78" s="101">
        <v>159.86000000000001</v>
      </c>
      <c r="T78" s="101">
        <v>153.96</v>
      </c>
      <c r="U78" s="101">
        <v>148.07</v>
      </c>
      <c r="V78" s="101">
        <v>142.16999999999999</v>
      </c>
      <c r="W78" s="101">
        <v>136.28</v>
      </c>
      <c r="X78" s="102">
        <v>130.38999999999999</v>
      </c>
      <c r="Z78" s="662"/>
      <c r="AA78" s="658"/>
      <c r="AB78" s="90" t="str">
        <f>+AB76</f>
        <v>48-XL</v>
      </c>
      <c r="AC78" s="100">
        <v>151.5</v>
      </c>
      <c r="AD78" s="101">
        <v>151.5</v>
      </c>
      <c r="AE78" s="101">
        <v>151.5</v>
      </c>
      <c r="AF78" s="101">
        <v>151.5</v>
      </c>
      <c r="AG78" s="101">
        <v>151.5</v>
      </c>
      <c r="AH78" s="101">
        <v>151.5</v>
      </c>
      <c r="AI78" s="101">
        <v>151.5</v>
      </c>
      <c r="AJ78" s="102">
        <v>151.5</v>
      </c>
      <c r="AL78" s="662"/>
      <c r="AM78" s="658"/>
      <c r="AN78" s="90" t="str">
        <f>+AN76</f>
        <v>48-XL</v>
      </c>
      <c r="AO78" s="100">
        <v>180.41499999999999</v>
      </c>
      <c r="AP78" s="101">
        <v>180.41</v>
      </c>
      <c r="AQ78" s="101">
        <v>180.41</v>
      </c>
      <c r="AR78" s="101">
        <v>180.41</v>
      </c>
      <c r="AS78" s="101">
        <v>180.41</v>
      </c>
      <c r="AT78" s="101">
        <v>180.41</v>
      </c>
      <c r="AU78" s="101">
        <v>180.41</v>
      </c>
      <c r="AV78" s="102">
        <v>180.41499999999999</v>
      </c>
    </row>
    <row r="79" spans="1:48">
      <c r="A79">
        <v>79</v>
      </c>
      <c r="B79" s="662"/>
      <c r="C79" s="659">
        <f>+C77+10</f>
        <v>150</v>
      </c>
      <c r="D79" s="78" t="s">
        <v>133</v>
      </c>
      <c r="E79" s="97">
        <v>186.809</v>
      </c>
      <c r="F79" s="98">
        <v>180.75</v>
      </c>
      <c r="G79" s="98">
        <v>174.7</v>
      </c>
      <c r="H79" s="98">
        <v>168.65</v>
      </c>
      <c r="I79" s="98">
        <v>162.6</v>
      </c>
      <c r="J79" s="98">
        <v>156.55000000000001</v>
      </c>
      <c r="K79" s="98">
        <v>150.5</v>
      </c>
      <c r="L79" s="99">
        <v>144.459</v>
      </c>
      <c r="N79" s="662"/>
      <c r="O79" s="659">
        <f>+O77+10</f>
        <v>150</v>
      </c>
      <c r="P79" s="78" t="s">
        <v>133</v>
      </c>
      <c r="Q79" s="97">
        <v>171.96899999999999</v>
      </c>
      <c r="R79" s="98">
        <v>166.11</v>
      </c>
      <c r="S79" s="98">
        <v>160.26</v>
      </c>
      <c r="T79" s="98">
        <v>154.4</v>
      </c>
      <c r="U79" s="98">
        <v>148.55000000000001</v>
      </c>
      <c r="V79" s="98">
        <v>142.69</v>
      </c>
      <c r="W79" s="98">
        <v>136.84</v>
      </c>
      <c r="X79" s="99">
        <v>130.99199999999999</v>
      </c>
      <c r="Z79" s="662"/>
      <c r="AA79" s="659">
        <f>+AA77+10</f>
        <v>150</v>
      </c>
      <c r="AB79" s="78" t="s">
        <v>133</v>
      </c>
      <c r="AC79" s="97">
        <v>137.983</v>
      </c>
      <c r="AD79" s="98">
        <v>138.13999999999999</v>
      </c>
      <c r="AE79" s="98">
        <v>138.31</v>
      </c>
      <c r="AF79" s="98">
        <v>138.47999999999999</v>
      </c>
      <c r="AG79" s="98">
        <v>138.63999999999999</v>
      </c>
      <c r="AH79" s="98">
        <v>138.81</v>
      </c>
      <c r="AI79" s="98">
        <v>138.97</v>
      </c>
      <c r="AJ79" s="99">
        <v>139.14599999999999</v>
      </c>
      <c r="AL79" s="662"/>
      <c r="AM79" s="659">
        <f>+AM77+10</f>
        <v>150</v>
      </c>
      <c r="AN79" s="78" t="s">
        <v>133</v>
      </c>
      <c r="AO79" s="97">
        <v>164.49</v>
      </c>
      <c r="AP79" s="98">
        <v>164.54</v>
      </c>
      <c r="AQ79" s="98">
        <v>164.59</v>
      </c>
      <c r="AR79" s="98">
        <v>164.65</v>
      </c>
      <c r="AS79" s="98">
        <v>164.7</v>
      </c>
      <c r="AT79" s="98">
        <v>164.76</v>
      </c>
      <c r="AU79" s="98">
        <v>164.81</v>
      </c>
      <c r="AV79" s="99">
        <v>164.87</v>
      </c>
    </row>
    <row r="80" spans="1:48" ht="15" thickBot="1">
      <c r="A80">
        <v>80</v>
      </c>
      <c r="B80" s="662"/>
      <c r="C80" s="660"/>
      <c r="D80" s="82" t="s">
        <v>136</v>
      </c>
      <c r="E80" s="97">
        <v>201.91200000000001</v>
      </c>
      <c r="F80" s="98">
        <v>195.06</v>
      </c>
      <c r="G80" s="98">
        <v>188.21</v>
      </c>
      <c r="H80" s="98">
        <v>181.37</v>
      </c>
      <c r="I80" s="98">
        <v>174.52</v>
      </c>
      <c r="J80" s="98">
        <v>167.67</v>
      </c>
      <c r="K80" s="98">
        <v>160.83000000000001</v>
      </c>
      <c r="L80" s="99">
        <v>153.98599999999999</v>
      </c>
      <c r="N80" s="662"/>
      <c r="O80" s="660"/>
      <c r="P80" s="82" t="s">
        <v>136</v>
      </c>
      <c r="Q80" s="97">
        <v>189.40100000000001</v>
      </c>
      <c r="R80" s="98">
        <v>182.86</v>
      </c>
      <c r="S80" s="98">
        <v>176.32</v>
      </c>
      <c r="T80" s="98">
        <v>169.78</v>
      </c>
      <c r="U80" s="98">
        <v>163.22999999999999</v>
      </c>
      <c r="V80" s="98">
        <v>156.69</v>
      </c>
      <c r="W80" s="98">
        <v>150.15</v>
      </c>
      <c r="X80" s="99">
        <v>143.619</v>
      </c>
      <c r="Z80" s="662"/>
      <c r="AA80" s="660"/>
      <c r="AB80" s="82" t="s">
        <v>136</v>
      </c>
      <c r="AC80" s="97">
        <v>151.68799999999999</v>
      </c>
      <c r="AD80" s="98">
        <v>151.66</v>
      </c>
      <c r="AE80" s="98">
        <v>151.63</v>
      </c>
      <c r="AF80" s="98">
        <v>151.6</v>
      </c>
      <c r="AG80" s="98">
        <v>151.58000000000001</v>
      </c>
      <c r="AH80" s="98">
        <v>151.55000000000001</v>
      </c>
      <c r="AI80" s="98">
        <v>151.52000000000001</v>
      </c>
      <c r="AJ80" s="99">
        <v>151.5</v>
      </c>
      <c r="AL80" s="662"/>
      <c r="AM80" s="660"/>
      <c r="AN80" s="82" t="s">
        <v>136</v>
      </c>
      <c r="AO80" s="97">
        <v>180.41499999999999</v>
      </c>
      <c r="AP80" s="98">
        <v>180.41</v>
      </c>
      <c r="AQ80" s="98">
        <v>180.41</v>
      </c>
      <c r="AR80" s="98">
        <v>180.41</v>
      </c>
      <c r="AS80" s="98">
        <v>180.41</v>
      </c>
      <c r="AT80" s="98">
        <v>180.41</v>
      </c>
      <c r="AU80" s="98">
        <v>180.41</v>
      </c>
      <c r="AV80" s="99">
        <v>180.41499999999999</v>
      </c>
    </row>
    <row r="81" spans="1:48">
      <c r="A81">
        <v>81</v>
      </c>
      <c r="B81" s="662"/>
      <c r="C81" s="657">
        <f>+C79+10</f>
        <v>160</v>
      </c>
      <c r="D81" s="86" t="str">
        <f>+D79</f>
        <v>48-X</v>
      </c>
      <c r="E81" s="100">
        <v>201.09800000000001</v>
      </c>
      <c r="F81" s="101">
        <v>194.76</v>
      </c>
      <c r="G81" s="101">
        <v>188.42</v>
      </c>
      <c r="H81" s="101">
        <v>182.09</v>
      </c>
      <c r="I81" s="101">
        <v>175.75</v>
      </c>
      <c r="J81" s="101">
        <v>169.41</v>
      </c>
      <c r="K81" s="101">
        <v>163.08000000000001</v>
      </c>
      <c r="L81" s="102">
        <v>156.74700000000001</v>
      </c>
      <c r="N81" s="662"/>
      <c r="O81" s="657">
        <f>+O79+10</f>
        <v>160</v>
      </c>
      <c r="P81" s="86" t="str">
        <f>+P79</f>
        <v>48-X</v>
      </c>
      <c r="Q81" s="100">
        <v>185.79599999999999</v>
      </c>
      <c r="R81" s="101">
        <v>179.62</v>
      </c>
      <c r="S81" s="101">
        <v>173.45</v>
      </c>
      <c r="T81" s="101">
        <v>167.28</v>
      </c>
      <c r="U81" s="101">
        <v>161.12</v>
      </c>
      <c r="V81" s="101">
        <v>154.94999999999999</v>
      </c>
      <c r="W81" s="101">
        <v>148.78</v>
      </c>
      <c r="X81" s="102">
        <v>142.61500000000001</v>
      </c>
      <c r="Z81" s="662"/>
      <c r="AA81" s="657">
        <f>+AA79+10</f>
        <v>160</v>
      </c>
      <c r="AB81" s="86" t="str">
        <f>+AB79</f>
        <v>48-X</v>
      </c>
      <c r="AC81" s="100">
        <v>143.602</v>
      </c>
      <c r="AD81" s="101">
        <v>142.93</v>
      </c>
      <c r="AE81" s="101">
        <v>142.25</v>
      </c>
      <c r="AF81" s="101">
        <v>141.58000000000001</v>
      </c>
      <c r="AG81" s="101">
        <v>140.91</v>
      </c>
      <c r="AH81" s="101">
        <v>140.24</v>
      </c>
      <c r="AI81" s="101">
        <v>139.57</v>
      </c>
      <c r="AJ81" s="102">
        <v>138.90199999999999</v>
      </c>
      <c r="AL81" s="662"/>
      <c r="AM81" s="657">
        <f>+AM79+10</f>
        <v>160</v>
      </c>
      <c r="AN81" s="86" t="str">
        <f>+AN79</f>
        <v>48-X</v>
      </c>
      <c r="AO81" s="100">
        <v>164.4</v>
      </c>
      <c r="AP81" s="101">
        <v>164.44</v>
      </c>
      <c r="AQ81" s="101">
        <v>164.49</v>
      </c>
      <c r="AR81" s="101">
        <v>164.54</v>
      </c>
      <c r="AS81" s="101">
        <v>164.59</v>
      </c>
      <c r="AT81" s="101">
        <v>164.64</v>
      </c>
      <c r="AU81" s="101">
        <v>164.69</v>
      </c>
      <c r="AV81" s="102">
        <v>164.74700000000001</v>
      </c>
    </row>
    <row r="82" spans="1:48" ht="15" thickBot="1">
      <c r="A82">
        <v>82</v>
      </c>
      <c r="B82" s="662"/>
      <c r="C82" s="658"/>
      <c r="D82" s="90" t="str">
        <f>+D80</f>
        <v>48-XL</v>
      </c>
      <c r="E82" s="100">
        <v>217.78700000000001</v>
      </c>
      <c r="F82" s="101">
        <v>210.53</v>
      </c>
      <c r="G82" s="101">
        <v>203.29</v>
      </c>
      <c r="H82" s="101">
        <v>196.04</v>
      </c>
      <c r="I82" s="101">
        <v>188.79</v>
      </c>
      <c r="J82" s="101">
        <v>181.54</v>
      </c>
      <c r="K82" s="101">
        <v>174.29</v>
      </c>
      <c r="L82" s="102">
        <v>167.04900000000001</v>
      </c>
      <c r="N82" s="662"/>
      <c r="O82" s="658"/>
      <c r="P82" s="90" t="str">
        <f>+P80</f>
        <v>48-XL</v>
      </c>
      <c r="Q82" s="100">
        <v>204.99299999999999</v>
      </c>
      <c r="R82" s="101">
        <v>197.93</v>
      </c>
      <c r="S82" s="101">
        <v>190.88</v>
      </c>
      <c r="T82" s="101">
        <v>183.82</v>
      </c>
      <c r="U82" s="101">
        <v>176.77</v>
      </c>
      <c r="V82" s="101">
        <v>169.71</v>
      </c>
      <c r="W82" s="101">
        <v>162.66</v>
      </c>
      <c r="X82" s="102">
        <v>155.608</v>
      </c>
      <c r="Z82" s="662"/>
      <c r="AA82" s="658"/>
      <c r="AB82" s="90" t="str">
        <f>+AB80</f>
        <v>48-XL</v>
      </c>
      <c r="AC82" s="100">
        <v>169.268</v>
      </c>
      <c r="AD82" s="101">
        <v>166.72</v>
      </c>
      <c r="AE82" s="101">
        <v>164.19</v>
      </c>
      <c r="AF82" s="101">
        <v>161.65</v>
      </c>
      <c r="AG82" s="101">
        <v>159.11000000000001</v>
      </c>
      <c r="AH82" s="101">
        <v>156.57</v>
      </c>
      <c r="AI82" s="101">
        <v>154.03</v>
      </c>
      <c r="AJ82" s="102">
        <v>151.5</v>
      </c>
      <c r="AL82" s="662"/>
      <c r="AM82" s="658"/>
      <c r="AN82" s="90" t="str">
        <f>+AN80</f>
        <v>48-XL</v>
      </c>
      <c r="AO82" s="100">
        <v>180.41499999999999</v>
      </c>
      <c r="AP82" s="101">
        <v>180.41</v>
      </c>
      <c r="AQ82" s="101">
        <v>180.41</v>
      </c>
      <c r="AR82" s="101">
        <v>180.41</v>
      </c>
      <c r="AS82" s="101">
        <v>180.41</v>
      </c>
      <c r="AT82" s="101">
        <v>180.41</v>
      </c>
      <c r="AU82" s="101">
        <v>180.41</v>
      </c>
      <c r="AV82" s="102">
        <v>180.41499999999999</v>
      </c>
    </row>
    <row r="83" spans="1:48">
      <c r="A83">
        <v>83</v>
      </c>
      <c r="B83" s="662"/>
      <c r="C83" s="659">
        <f>+C81+10</f>
        <v>170</v>
      </c>
      <c r="D83" s="78" t="s">
        <v>133</v>
      </c>
      <c r="E83" s="97">
        <v>215.23599999999999</v>
      </c>
      <c r="F83" s="98">
        <v>208.54</v>
      </c>
      <c r="G83" s="98">
        <v>201.84</v>
      </c>
      <c r="H83" s="98">
        <v>195.15</v>
      </c>
      <c r="I83" s="98">
        <v>188.45</v>
      </c>
      <c r="J83" s="98">
        <v>181.76</v>
      </c>
      <c r="K83" s="98">
        <v>175.06</v>
      </c>
      <c r="L83" s="99">
        <v>168.37299999999999</v>
      </c>
      <c r="N83" s="662"/>
      <c r="O83" s="659">
        <f>+O81+10</f>
        <v>170</v>
      </c>
      <c r="P83" s="78" t="s">
        <v>133</v>
      </c>
      <c r="Q83" s="97">
        <v>200.98400000000001</v>
      </c>
      <c r="R83" s="98">
        <v>194.37</v>
      </c>
      <c r="S83" s="98">
        <v>187.76</v>
      </c>
      <c r="T83" s="98">
        <v>181.16</v>
      </c>
      <c r="U83" s="98">
        <v>174.55</v>
      </c>
      <c r="V83" s="98">
        <v>167.94</v>
      </c>
      <c r="W83" s="98">
        <v>161.33000000000001</v>
      </c>
      <c r="X83" s="99">
        <v>154.72800000000001</v>
      </c>
      <c r="Z83" s="662"/>
      <c r="AA83" s="659">
        <f>+AA81+10</f>
        <v>170</v>
      </c>
      <c r="AB83" s="78" t="s">
        <v>133</v>
      </c>
      <c r="AC83" s="97">
        <v>153.952</v>
      </c>
      <c r="AD83" s="98">
        <v>151.78</v>
      </c>
      <c r="AE83" s="98">
        <v>149.62</v>
      </c>
      <c r="AF83" s="98">
        <v>147.46</v>
      </c>
      <c r="AG83" s="98">
        <v>145.30000000000001</v>
      </c>
      <c r="AH83" s="98">
        <v>143.13999999999999</v>
      </c>
      <c r="AI83" s="98">
        <v>140.97</v>
      </c>
      <c r="AJ83" s="99">
        <v>138.816</v>
      </c>
      <c r="AL83" s="662"/>
      <c r="AM83" s="659">
        <f>+AM81+10</f>
        <v>170</v>
      </c>
      <c r="AN83" s="78" t="s">
        <v>133</v>
      </c>
      <c r="AO83" s="97">
        <v>164.434</v>
      </c>
      <c r="AP83" s="98">
        <v>164.46</v>
      </c>
      <c r="AQ83" s="98">
        <v>164.5</v>
      </c>
      <c r="AR83" s="98">
        <v>164.53</v>
      </c>
      <c r="AS83" s="98">
        <v>164.56</v>
      </c>
      <c r="AT83" s="98">
        <v>164.6</v>
      </c>
      <c r="AU83" s="98">
        <v>164.63</v>
      </c>
      <c r="AV83" s="99">
        <v>164.67</v>
      </c>
    </row>
    <row r="84" spans="1:48" ht="15" thickBot="1">
      <c r="A84">
        <v>84</v>
      </c>
      <c r="B84" s="662"/>
      <c r="C84" s="660"/>
      <c r="D84" s="82" t="s">
        <v>136</v>
      </c>
      <c r="E84" s="97">
        <v>235.09200000000001</v>
      </c>
      <c r="F84" s="98">
        <v>227.31</v>
      </c>
      <c r="G84" s="98">
        <v>219.54</v>
      </c>
      <c r="H84" s="98">
        <v>211.76</v>
      </c>
      <c r="I84" s="98">
        <v>203.99</v>
      </c>
      <c r="J84" s="98">
        <v>196.21</v>
      </c>
      <c r="K84" s="98">
        <v>188.44</v>
      </c>
      <c r="L84" s="99">
        <v>180.66499999999999</v>
      </c>
      <c r="N84" s="662"/>
      <c r="O84" s="660"/>
      <c r="P84" s="82" t="s">
        <v>136</v>
      </c>
      <c r="Q84" s="97">
        <v>220.839</v>
      </c>
      <c r="R84" s="98">
        <v>213.27</v>
      </c>
      <c r="S84" s="98">
        <v>205.71</v>
      </c>
      <c r="T84" s="98">
        <v>198.15</v>
      </c>
      <c r="U84" s="98">
        <v>190.59</v>
      </c>
      <c r="V84" s="98">
        <v>183.03</v>
      </c>
      <c r="W84" s="98">
        <v>175.47</v>
      </c>
      <c r="X84" s="99">
        <v>167.92</v>
      </c>
      <c r="Z84" s="662"/>
      <c r="AA84" s="660"/>
      <c r="AB84" s="82" t="s">
        <v>136</v>
      </c>
      <c r="AC84" s="97">
        <v>188.126</v>
      </c>
      <c r="AD84" s="98">
        <v>182.89</v>
      </c>
      <c r="AE84" s="98">
        <v>177.66</v>
      </c>
      <c r="AF84" s="98">
        <v>172.42</v>
      </c>
      <c r="AG84" s="98">
        <v>167.19</v>
      </c>
      <c r="AH84" s="98">
        <v>161.96</v>
      </c>
      <c r="AI84" s="98">
        <v>156.72999999999999</v>
      </c>
      <c r="AJ84" s="99">
        <v>151.5</v>
      </c>
      <c r="AL84" s="662"/>
      <c r="AM84" s="660"/>
      <c r="AN84" s="82" t="s">
        <v>136</v>
      </c>
      <c r="AO84" s="97">
        <v>180.41499999999999</v>
      </c>
      <c r="AP84" s="98">
        <v>180.41</v>
      </c>
      <c r="AQ84" s="98">
        <v>180.41</v>
      </c>
      <c r="AR84" s="98">
        <v>180.41</v>
      </c>
      <c r="AS84" s="98">
        <v>180.41</v>
      </c>
      <c r="AT84" s="98">
        <v>180.41</v>
      </c>
      <c r="AU84" s="98">
        <v>180.41</v>
      </c>
      <c r="AV84" s="99">
        <v>180.41499999999999</v>
      </c>
    </row>
    <row r="85" spans="1:48">
      <c r="A85">
        <v>85</v>
      </c>
      <c r="B85" s="662"/>
      <c r="C85" s="657">
        <f>+C83+10</f>
        <v>180</v>
      </c>
      <c r="D85" s="86" t="str">
        <f>+D83</f>
        <v>48-X</v>
      </c>
      <c r="E85" s="100">
        <v>232.001</v>
      </c>
      <c r="F85" s="101">
        <v>224.58</v>
      </c>
      <c r="G85" s="101">
        <v>217.15</v>
      </c>
      <c r="H85" s="101">
        <v>209.73</v>
      </c>
      <c r="I85" s="101">
        <v>202.31</v>
      </c>
      <c r="J85" s="101">
        <v>194.89</v>
      </c>
      <c r="K85" s="101">
        <v>187.47</v>
      </c>
      <c r="L85" s="102">
        <v>180.05500000000001</v>
      </c>
      <c r="N85" s="662"/>
      <c r="O85" s="657">
        <f>+O83+10</f>
        <v>180</v>
      </c>
      <c r="P85" s="86" t="str">
        <f>+P83</f>
        <v>48-X</v>
      </c>
      <c r="Q85" s="100">
        <v>214.708</v>
      </c>
      <c r="R85" s="101">
        <v>207.75</v>
      </c>
      <c r="S85" s="101">
        <v>200.79</v>
      </c>
      <c r="T85" s="101">
        <v>193.84</v>
      </c>
      <c r="U85" s="101">
        <v>186.88</v>
      </c>
      <c r="V85" s="101">
        <v>179.93</v>
      </c>
      <c r="W85" s="101">
        <v>172.97</v>
      </c>
      <c r="X85" s="102">
        <v>166.023</v>
      </c>
      <c r="Z85" s="662"/>
      <c r="AA85" s="657">
        <f>+AA83+10</f>
        <v>180</v>
      </c>
      <c r="AB85" s="86" t="str">
        <f>+AB83</f>
        <v>48-X</v>
      </c>
      <c r="AC85" s="100">
        <v>164.15600000000001</v>
      </c>
      <c r="AD85" s="101">
        <v>160.47</v>
      </c>
      <c r="AE85" s="101">
        <v>156.79</v>
      </c>
      <c r="AF85" s="101">
        <v>153.11000000000001</v>
      </c>
      <c r="AG85" s="101">
        <v>149.41999999999999</v>
      </c>
      <c r="AH85" s="101">
        <v>145.74</v>
      </c>
      <c r="AI85" s="101">
        <v>142.06</v>
      </c>
      <c r="AJ85" s="102">
        <v>138.38399999999999</v>
      </c>
      <c r="AL85" s="662"/>
      <c r="AM85" s="657">
        <f>+AM83+10</f>
        <v>180</v>
      </c>
      <c r="AN85" s="86" t="str">
        <f>+AN83</f>
        <v>48-X</v>
      </c>
      <c r="AO85" s="100">
        <v>164.49</v>
      </c>
      <c r="AP85" s="101">
        <v>164.49</v>
      </c>
      <c r="AQ85" s="101">
        <v>164.5</v>
      </c>
      <c r="AR85" s="101">
        <v>164.5</v>
      </c>
      <c r="AS85" s="101">
        <v>164.51</v>
      </c>
      <c r="AT85" s="101">
        <v>164.51</v>
      </c>
      <c r="AU85" s="101">
        <v>164.52</v>
      </c>
      <c r="AV85" s="102">
        <v>164.53</v>
      </c>
    </row>
    <row r="86" spans="1:48" ht="15" thickBot="1">
      <c r="A86">
        <v>86</v>
      </c>
      <c r="B86" s="662"/>
      <c r="C86" s="658"/>
      <c r="D86" s="90" t="str">
        <f>+D84</f>
        <v>48-XL</v>
      </c>
      <c r="E86" s="100">
        <v>252.215</v>
      </c>
      <c r="F86" s="101">
        <v>243.96</v>
      </c>
      <c r="G86" s="101">
        <v>235.7</v>
      </c>
      <c r="H86" s="101">
        <v>227.45</v>
      </c>
      <c r="I86" s="101">
        <v>219.2</v>
      </c>
      <c r="J86" s="101">
        <v>210.94</v>
      </c>
      <c r="K86" s="101">
        <v>202.69</v>
      </c>
      <c r="L86" s="102">
        <v>194.43899999999999</v>
      </c>
      <c r="N86" s="662"/>
      <c r="O86" s="658"/>
      <c r="P86" s="90" t="str">
        <f>+P84</f>
        <v>48-XL</v>
      </c>
      <c r="Q86" s="100">
        <v>236.54300000000001</v>
      </c>
      <c r="R86" s="101">
        <v>228.52</v>
      </c>
      <c r="S86" s="101">
        <v>220.49</v>
      </c>
      <c r="T86" s="101">
        <v>212.47</v>
      </c>
      <c r="U86" s="101">
        <v>204.45</v>
      </c>
      <c r="V86" s="101">
        <v>196.43</v>
      </c>
      <c r="W86" s="101">
        <v>188.41</v>
      </c>
      <c r="X86" s="102">
        <v>180.38800000000001</v>
      </c>
      <c r="Z86" s="662"/>
      <c r="AA86" s="658"/>
      <c r="AB86" s="90" t="str">
        <f>+AB84</f>
        <v>48-XL</v>
      </c>
      <c r="AC86" s="100">
        <v>208.13</v>
      </c>
      <c r="AD86" s="101">
        <v>200.04</v>
      </c>
      <c r="AE86" s="101">
        <v>191.95</v>
      </c>
      <c r="AF86" s="101">
        <v>183.86</v>
      </c>
      <c r="AG86" s="101">
        <v>175.77</v>
      </c>
      <c r="AH86" s="101">
        <v>167.68</v>
      </c>
      <c r="AI86" s="101">
        <v>159.59</v>
      </c>
      <c r="AJ86" s="102">
        <v>151.5</v>
      </c>
      <c r="AL86" s="662"/>
      <c r="AM86" s="658"/>
      <c r="AN86" s="90" t="str">
        <f>+AN84</f>
        <v>48-XL</v>
      </c>
      <c r="AO86" s="100">
        <v>180.41499999999999</v>
      </c>
      <c r="AP86" s="101">
        <v>180.41</v>
      </c>
      <c r="AQ86" s="101">
        <v>180.41</v>
      </c>
      <c r="AR86" s="101">
        <v>180.41</v>
      </c>
      <c r="AS86" s="101">
        <v>180.41</v>
      </c>
      <c r="AT86" s="101">
        <v>180.41</v>
      </c>
      <c r="AU86" s="101">
        <v>180.41</v>
      </c>
      <c r="AV86" s="102">
        <v>180.41499999999999</v>
      </c>
    </row>
    <row r="87" spans="1:48">
      <c r="A87">
        <v>87</v>
      </c>
      <c r="B87" s="662"/>
      <c r="C87" s="659">
        <f>+C85+10</f>
        <v>190</v>
      </c>
      <c r="D87" s="78" t="s">
        <v>133</v>
      </c>
      <c r="E87" s="97">
        <v>246.98599999999999</v>
      </c>
      <c r="F87" s="98">
        <v>239.07</v>
      </c>
      <c r="G87" s="98">
        <v>231.16</v>
      </c>
      <c r="H87" s="98">
        <v>223.25</v>
      </c>
      <c r="I87" s="98">
        <v>215.33</v>
      </c>
      <c r="J87" s="98">
        <v>207.42</v>
      </c>
      <c r="K87" s="98">
        <v>199.51</v>
      </c>
      <c r="L87" s="99">
        <v>191.60300000000001</v>
      </c>
      <c r="N87" s="662"/>
      <c r="O87" s="659">
        <f>+O85+10</f>
        <v>190</v>
      </c>
      <c r="P87" s="78" t="s">
        <v>133</v>
      </c>
      <c r="Q87" s="97">
        <v>226.113</v>
      </c>
      <c r="R87" s="98">
        <v>218.98</v>
      </c>
      <c r="S87" s="98">
        <v>211.84</v>
      </c>
      <c r="T87" s="98">
        <v>204.71</v>
      </c>
      <c r="U87" s="98">
        <v>197.58</v>
      </c>
      <c r="V87" s="98">
        <v>190.45</v>
      </c>
      <c r="W87" s="98">
        <v>183.32</v>
      </c>
      <c r="X87" s="99">
        <v>176.18799999999999</v>
      </c>
      <c r="Z87" s="662"/>
      <c r="AA87" s="659">
        <f>+AA85+10</f>
        <v>190</v>
      </c>
      <c r="AB87" s="78" t="s">
        <v>133</v>
      </c>
      <c r="AC87" s="97">
        <v>171.953</v>
      </c>
      <c r="AD87" s="98">
        <v>167.3</v>
      </c>
      <c r="AE87" s="98">
        <v>162.63999999999999</v>
      </c>
      <c r="AF87" s="98">
        <v>157.99</v>
      </c>
      <c r="AG87" s="98">
        <v>153.34</v>
      </c>
      <c r="AH87" s="98">
        <v>148.68</v>
      </c>
      <c r="AI87" s="98">
        <v>144.03</v>
      </c>
      <c r="AJ87" s="99">
        <v>139.38200000000001</v>
      </c>
      <c r="AL87" s="662"/>
      <c r="AM87" s="659">
        <f>+AM85+10</f>
        <v>190</v>
      </c>
      <c r="AN87" s="78" t="s">
        <v>133</v>
      </c>
      <c r="AO87" s="97">
        <v>164.636</v>
      </c>
      <c r="AP87" s="98">
        <v>164.61</v>
      </c>
      <c r="AQ87" s="98">
        <v>164.59</v>
      </c>
      <c r="AR87" s="98">
        <v>164.57</v>
      </c>
      <c r="AS87" s="98">
        <v>164.55</v>
      </c>
      <c r="AT87" s="98">
        <v>164.52</v>
      </c>
      <c r="AU87" s="98">
        <v>164.5</v>
      </c>
      <c r="AV87" s="99">
        <v>164.48599999999999</v>
      </c>
    </row>
    <row r="88" spans="1:48" ht="15" thickBot="1">
      <c r="A88">
        <v>88</v>
      </c>
      <c r="B88" s="662"/>
      <c r="C88" s="660"/>
      <c r="D88" s="82" t="s">
        <v>136</v>
      </c>
      <c r="E88" s="97">
        <v>269.11200000000002</v>
      </c>
      <c r="F88" s="98">
        <v>260.27</v>
      </c>
      <c r="G88" s="98">
        <v>251.42</v>
      </c>
      <c r="H88" s="98">
        <v>242.58</v>
      </c>
      <c r="I88" s="98">
        <v>233.74</v>
      </c>
      <c r="J88" s="98">
        <v>224.9</v>
      </c>
      <c r="K88" s="98">
        <v>216.06</v>
      </c>
      <c r="L88" s="99">
        <v>207.221</v>
      </c>
      <c r="N88" s="662"/>
      <c r="O88" s="660"/>
      <c r="P88" s="82" t="s">
        <v>136</v>
      </c>
      <c r="Q88" s="97">
        <v>251.679</v>
      </c>
      <c r="R88" s="98">
        <v>243.29</v>
      </c>
      <c r="S88" s="98">
        <v>234.91</v>
      </c>
      <c r="T88" s="98">
        <v>226.53</v>
      </c>
      <c r="U88" s="98">
        <v>218.15</v>
      </c>
      <c r="V88" s="98">
        <v>209.77</v>
      </c>
      <c r="W88" s="98">
        <v>201.39</v>
      </c>
      <c r="X88" s="99">
        <v>193.00899999999999</v>
      </c>
      <c r="Z88" s="662"/>
      <c r="AA88" s="660"/>
      <c r="AB88" s="82" t="s">
        <v>136</v>
      </c>
      <c r="AC88" s="97">
        <v>220.33099999999999</v>
      </c>
      <c r="AD88" s="98">
        <v>211.34</v>
      </c>
      <c r="AE88" s="98">
        <v>202.35</v>
      </c>
      <c r="AF88" s="98">
        <v>193.36</v>
      </c>
      <c r="AG88" s="98">
        <v>184.37</v>
      </c>
      <c r="AH88" s="98">
        <v>175.38</v>
      </c>
      <c r="AI88" s="98">
        <v>166.39</v>
      </c>
      <c r="AJ88" s="99">
        <v>157.4</v>
      </c>
      <c r="AL88" s="662"/>
      <c r="AM88" s="660"/>
      <c r="AN88" s="82" t="s">
        <v>136</v>
      </c>
      <c r="AO88" s="97">
        <v>180.41499999999999</v>
      </c>
      <c r="AP88" s="98">
        <v>180.41</v>
      </c>
      <c r="AQ88" s="98">
        <v>180.41</v>
      </c>
      <c r="AR88" s="98">
        <v>180.41</v>
      </c>
      <c r="AS88" s="98">
        <v>180.41</v>
      </c>
      <c r="AT88" s="98">
        <v>180.41</v>
      </c>
      <c r="AU88" s="98">
        <v>180.41</v>
      </c>
      <c r="AV88" s="99">
        <v>180.41499999999999</v>
      </c>
    </row>
    <row r="89" spans="1:48">
      <c r="A89">
        <v>89</v>
      </c>
      <c r="B89" s="662"/>
      <c r="C89" s="657">
        <f>+C87+10</f>
        <v>200</v>
      </c>
      <c r="D89" s="86" t="str">
        <f>+D87</f>
        <v>48-X</v>
      </c>
      <c r="E89" s="100">
        <v>261.69400000000002</v>
      </c>
      <c r="F89" s="101">
        <v>253.47</v>
      </c>
      <c r="G89" s="101">
        <v>245.26</v>
      </c>
      <c r="H89" s="101">
        <v>237.04</v>
      </c>
      <c r="I89" s="101">
        <v>228.83</v>
      </c>
      <c r="J89" s="101">
        <v>220.61</v>
      </c>
      <c r="K89" s="101">
        <v>212.4</v>
      </c>
      <c r="L89" s="102">
        <v>204.18899999999999</v>
      </c>
      <c r="N89" s="662"/>
      <c r="O89" s="657">
        <f>+O87+10</f>
        <v>200</v>
      </c>
      <c r="P89" s="86" t="str">
        <f>+P87</f>
        <v>48-X</v>
      </c>
      <c r="Q89" s="100">
        <v>234.803</v>
      </c>
      <c r="R89" s="101">
        <v>228.01</v>
      </c>
      <c r="S89" s="101">
        <v>221.23</v>
      </c>
      <c r="T89" s="101">
        <v>214.45</v>
      </c>
      <c r="U89" s="101">
        <v>207.66</v>
      </c>
      <c r="V89" s="101">
        <v>200.88</v>
      </c>
      <c r="W89" s="101">
        <v>194.1</v>
      </c>
      <c r="X89" s="102">
        <v>187.31700000000001</v>
      </c>
      <c r="Z89" s="662"/>
      <c r="AA89" s="657">
        <f>+AA87+10</f>
        <v>200</v>
      </c>
      <c r="AB89" s="86" t="str">
        <f>+AB87</f>
        <v>48-X</v>
      </c>
      <c r="AC89" s="100">
        <v>182.96</v>
      </c>
      <c r="AD89" s="101">
        <v>177.84</v>
      </c>
      <c r="AE89" s="101">
        <v>172.72</v>
      </c>
      <c r="AF89" s="101">
        <v>167.6</v>
      </c>
      <c r="AG89" s="101">
        <v>162.47999999999999</v>
      </c>
      <c r="AH89" s="101">
        <v>157.37</v>
      </c>
      <c r="AI89" s="101">
        <v>152.25</v>
      </c>
      <c r="AJ89" s="102">
        <v>147.137</v>
      </c>
      <c r="AL89" s="662"/>
      <c r="AM89" s="657">
        <f>+AM87+10</f>
        <v>200</v>
      </c>
      <c r="AN89" s="86" t="str">
        <f>+AN87</f>
        <v>48-X</v>
      </c>
      <c r="AO89" s="100">
        <v>164.77500000000001</v>
      </c>
      <c r="AP89" s="101">
        <v>164.72</v>
      </c>
      <c r="AQ89" s="101">
        <v>164.66</v>
      </c>
      <c r="AR89" s="101">
        <v>164.61</v>
      </c>
      <c r="AS89" s="101">
        <v>164.56</v>
      </c>
      <c r="AT89" s="101">
        <v>164.5</v>
      </c>
      <c r="AU89" s="101">
        <v>164.45</v>
      </c>
      <c r="AV89" s="102">
        <v>164.4</v>
      </c>
    </row>
    <row r="90" spans="1:48" ht="15" thickBot="1">
      <c r="A90">
        <v>90</v>
      </c>
      <c r="B90" s="663"/>
      <c r="C90" s="658"/>
      <c r="D90" s="90" t="str">
        <f>+D88</f>
        <v>48-XL</v>
      </c>
      <c r="E90" s="105">
        <v>285.85500000000002</v>
      </c>
      <c r="F90" s="103">
        <v>276.60000000000002</v>
      </c>
      <c r="G90" s="103">
        <v>267.35000000000002</v>
      </c>
      <c r="H90" s="103">
        <v>258.10000000000002</v>
      </c>
      <c r="I90" s="103">
        <v>248.85</v>
      </c>
      <c r="J90" s="103">
        <v>239.6</v>
      </c>
      <c r="K90" s="103">
        <v>230.36</v>
      </c>
      <c r="L90" s="104">
        <v>221.11099999999999</v>
      </c>
      <c r="N90" s="663"/>
      <c r="O90" s="658"/>
      <c r="P90" s="90" t="str">
        <f>+P88</f>
        <v>48-XL</v>
      </c>
      <c r="Q90" s="105">
        <v>268.65699999999998</v>
      </c>
      <c r="R90" s="103">
        <v>259.83</v>
      </c>
      <c r="S90" s="103">
        <v>251.01</v>
      </c>
      <c r="T90" s="103">
        <v>242.18</v>
      </c>
      <c r="U90" s="103">
        <v>233.36</v>
      </c>
      <c r="V90" s="103">
        <v>224.54</v>
      </c>
      <c r="W90" s="103">
        <v>215.71</v>
      </c>
      <c r="X90" s="104">
        <v>206.89500000000001</v>
      </c>
      <c r="Z90" s="663"/>
      <c r="AA90" s="658"/>
      <c r="AB90" s="90" t="str">
        <f>+AB88</f>
        <v>48-XL</v>
      </c>
      <c r="AC90" s="105">
        <v>232.22499999999999</v>
      </c>
      <c r="AD90" s="103">
        <v>223.59</v>
      </c>
      <c r="AE90" s="103">
        <v>214.97</v>
      </c>
      <c r="AF90" s="103">
        <v>206.34</v>
      </c>
      <c r="AG90" s="103">
        <v>197.71</v>
      </c>
      <c r="AH90" s="103">
        <v>189.09</v>
      </c>
      <c r="AI90" s="103">
        <v>180.46</v>
      </c>
      <c r="AJ90" s="104">
        <v>171.84</v>
      </c>
      <c r="AL90" s="663"/>
      <c r="AM90" s="658"/>
      <c r="AN90" s="90" t="str">
        <f>+AN88</f>
        <v>48-XL</v>
      </c>
      <c r="AO90" s="105">
        <v>195.667</v>
      </c>
      <c r="AP90" s="103">
        <v>193.48</v>
      </c>
      <c r="AQ90" s="103">
        <v>191.3</v>
      </c>
      <c r="AR90" s="103">
        <v>189.13</v>
      </c>
      <c r="AS90" s="103">
        <v>186.95</v>
      </c>
      <c r="AT90" s="103">
        <v>184.77</v>
      </c>
      <c r="AU90" s="103">
        <v>182.59</v>
      </c>
      <c r="AV90" s="104">
        <v>180.41499999999999</v>
      </c>
    </row>
    <row r="91" spans="1:48">
      <c r="A91">
        <v>91</v>
      </c>
    </row>
    <row r="92" spans="1:48">
      <c r="A92">
        <v>92</v>
      </c>
    </row>
    <row r="93" spans="1:48">
      <c r="A93">
        <v>93</v>
      </c>
    </row>
    <row r="94" spans="1:48">
      <c r="A94">
        <v>94</v>
      </c>
    </row>
    <row r="95" spans="1:48">
      <c r="A95">
        <v>95</v>
      </c>
    </row>
    <row r="96" spans="1:48">
      <c r="A96">
        <v>96</v>
      </c>
    </row>
    <row r="97" spans="1:48">
      <c r="A97">
        <v>97</v>
      </c>
    </row>
    <row r="98" spans="1:48" ht="15" thickBot="1">
      <c r="A98">
        <v>98</v>
      </c>
    </row>
    <row r="99" spans="1:48" ht="18.600000000000001" thickBot="1">
      <c r="A99">
        <v>99</v>
      </c>
      <c r="B99" s="649" t="str">
        <f>+B6</f>
        <v>Zona sísmica A</v>
      </c>
      <c r="C99" s="650"/>
      <c r="D99" s="651"/>
      <c r="E99" s="649" t="s">
        <v>1125</v>
      </c>
      <c r="F99" s="650"/>
      <c r="G99" s="650"/>
      <c r="H99" s="650"/>
      <c r="I99" s="650"/>
      <c r="J99" s="650"/>
      <c r="K99" s="650"/>
      <c r="L99" s="651"/>
      <c r="N99" s="649" t="str">
        <f>+N6</f>
        <v>Zona sísmica B</v>
      </c>
      <c r="O99" s="650"/>
      <c r="P99" s="651"/>
      <c r="Q99" s="649" t="s">
        <v>1125</v>
      </c>
      <c r="R99" s="650"/>
      <c r="S99" s="650"/>
      <c r="T99" s="650"/>
      <c r="U99" s="650"/>
      <c r="V99" s="650"/>
      <c r="W99" s="650"/>
      <c r="X99" s="651"/>
      <c r="Z99" s="649" t="str">
        <f>+Z6</f>
        <v>Zona sísmica C</v>
      </c>
      <c r="AA99" s="650"/>
      <c r="AB99" s="651"/>
      <c r="AC99" s="649" t="s">
        <v>1125</v>
      </c>
      <c r="AD99" s="650"/>
      <c r="AE99" s="650"/>
      <c r="AF99" s="650"/>
      <c r="AG99" s="650"/>
      <c r="AH99" s="650"/>
      <c r="AI99" s="650"/>
      <c r="AJ99" s="651"/>
      <c r="AL99" s="649" t="str">
        <f>+AL6</f>
        <v>Zona sísmica D</v>
      </c>
      <c r="AM99" s="650"/>
      <c r="AN99" s="651"/>
      <c r="AO99" s="649" t="s">
        <v>1125</v>
      </c>
      <c r="AP99" s="650"/>
      <c r="AQ99" s="650"/>
      <c r="AR99" s="650"/>
      <c r="AS99" s="650"/>
      <c r="AT99" s="650"/>
      <c r="AU99" s="650"/>
      <c r="AV99" s="651"/>
    </row>
    <row r="100" spans="1:48" ht="22.2" customHeight="1">
      <c r="A100">
        <v>100</v>
      </c>
      <c r="B100" s="652" t="str">
        <f>+B7</f>
        <v>Categoría de terreno 4</v>
      </c>
      <c r="C100" s="652" t="s">
        <v>1118</v>
      </c>
      <c r="D100" s="652" t="s">
        <v>1119</v>
      </c>
      <c r="E100" s="654" t="s">
        <v>1120</v>
      </c>
      <c r="F100" s="655"/>
      <c r="G100" s="655"/>
      <c r="H100" s="655"/>
      <c r="I100" s="655"/>
      <c r="J100" s="655"/>
      <c r="K100" s="655"/>
      <c r="L100" s="656"/>
      <c r="N100" s="652" t="str">
        <f>+N7</f>
        <v>Categoría de terreno 4</v>
      </c>
      <c r="O100" s="652" t="s">
        <v>1118</v>
      </c>
      <c r="P100" s="652" t="s">
        <v>1119</v>
      </c>
      <c r="Q100" s="654" t="s">
        <v>1120</v>
      </c>
      <c r="R100" s="655"/>
      <c r="S100" s="655"/>
      <c r="T100" s="655"/>
      <c r="U100" s="655"/>
      <c r="V100" s="655"/>
      <c r="W100" s="655"/>
      <c r="X100" s="656"/>
      <c r="Z100" s="652" t="str">
        <f>+Z7</f>
        <v>Categoría de terreno 4</v>
      </c>
      <c r="AA100" s="652" t="s">
        <v>1118</v>
      </c>
      <c r="AB100" s="652" t="s">
        <v>1119</v>
      </c>
      <c r="AC100" s="654" t="s">
        <v>1120</v>
      </c>
      <c r="AD100" s="655"/>
      <c r="AE100" s="655"/>
      <c r="AF100" s="655"/>
      <c r="AG100" s="655"/>
      <c r="AH100" s="655"/>
      <c r="AI100" s="655"/>
      <c r="AJ100" s="656"/>
      <c r="AL100" s="652" t="str">
        <f>+AL7</f>
        <v>Categoría de terreno 4</v>
      </c>
      <c r="AM100" s="652" t="s">
        <v>1118</v>
      </c>
      <c r="AN100" s="652" t="s">
        <v>1119</v>
      </c>
      <c r="AO100" s="654" t="s">
        <v>1120</v>
      </c>
      <c r="AP100" s="655"/>
      <c r="AQ100" s="655"/>
      <c r="AR100" s="655"/>
      <c r="AS100" s="655"/>
      <c r="AT100" s="655"/>
      <c r="AU100" s="655"/>
      <c r="AV100" s="656"/>
    </row>
    <row r="101" spans="1:48" ht="22.2" customHeight="1" thickBot="1">
      <c r="A101">
        <v>101</v>
      </c>
      <c r="B101" s="653"/>
      <c r="C101" s="653"/>
      <c r="D101" s="653"/>
      <c r="E101" s="75">
        <v>0</v>
      </c>
      <c r="F101" s="76">
        <v>500</v>
      </c>
      <c r="G101" s="76">
        <v>1000</v>
      </c>
      <c r="H101" s="76">
        <v>1500</v>
      </c>
      <c r="I101" s="76">
        <v>2000</v>
      </c>
      <c r="J101" s="76">
        <v>2500</v>
      </c>
      <c r="K101" s="76">
        <v>3000</v>
      </c>
      <c r="L101" s="77">
        <v>3500</v>
      </c>
      <c r="N101" s="653"/>
      <c r="O101" s="653"/>
      <c r="P101" s="653"/>
      <c r="Q101" s="75">
        <v>0</v>
      </c>
      <c r="R101" s="76">
        <v>500</v>
      </c>
      <c r="S101" s="76">
        <v>1000</v>
      </c>
      <c r="T101" s="76">
        <v>1500</v>
      </c>
      <c r="U101" s="76">
        <v>2000</v>
      </c>
      <c r="V101" s="76">
        <v>2500</v>
      </c>
      <c r="W101" s="76">
        <v>3000</v>
      </c>
      <c r="X101" s="77">
        <v>3500</v>
      </c>
      <c r="Z101" s="653"/>
      <c r="AA101" s="653"/>
      <c r="AB101" s="653"/>
      <c r="AC101" s="75">
        <v>0</v>
      </c>
      <c r="AD101" s="76">
        <v>500</v>
      </c>
      <c r="AE101" s="76">
        <v>1000</v>
      </c>
      <c r="AF101" s="76">
        <v>1500</v>
      </c>
      <c r="AG101" s="76">
        <v>2000</v>
      </c>
      <c r="AH101" s="76">
        <v>2500</v>
      </c>
      <c r="AI101" s="76">
        <v>3000</v>
      </c>
      <c r="AJ101" s="77">
        <v>3500</v>
      </c>
      <c r="AL101" s="653"/>
      <c r="AM101" s="653"/>
      <c r="AN101" s="653"/>
      <c r="AO101" s="75">
        <v>0</v>
      </c>
      <c r="AP101" s="76">
        <v>500</v>
      </c>
      <c r="AQ101" s="76">
        <v>1000</v>
      </c>
      <c r="AR101" s="76">
        <v>1500</v>
      </c>
      <c r="AS101" s="76">
        <v>2000</v>
      </c>
      <c r="AT101" s="76">
        <v>2500</v>
      </c>
      <c r="AU101" s="76">
        <v>3000</v>
      </c>
      <c r="AV101" s="77">
        <v>3500</v>
      </c>
    </row>
    <row r="102" spans="1:48">
      <c r="A102">
        <v>102</v>
      </c>
      <c r="B102" s="661" t="str">
        <f>+B9</f>
        <v>Rango de inclinación de 7° a 15°</v>
      </c>
      <c r="C102" s="659">
        <v>100</v>
      </c>
      <c r="D102" s="78" t="s">
        <v>133</v>
      </c>
      <c r="E102" s="94">
        <v>85.561000000000007</v>
      </c>
      <c r="F102" s="95">
        <v>86.02</v>
      </c>
      <c r="G102" s="95">
        <v>86.48</v>
      </c>
      <c r="H102" s="95">
        <v>86.95</v>
      </c>
      <c r="I102" s="95">
        <v>87.41</v>
      </c>
      <c r="J102" s="95">
        <v>87.87</v>
      </c>
      <c r="K102" s="95">
        <v>88.34</v>
      </c>
      <c r="L102" s="96">
        <v>88.807000000000002</v>
      </c>
      <c r="N102" s="661" t="str">
        <f>+N9</f>
        <v>Rango de inclinación de 7° a 15°</v>
      </c>
      <c r="O102" s="659">
        <v>100</v>
      </c>
      <c r="P102" s="78" t="s">
        <v>133</v>
      </c>
      <c r="Q102" s="94">
        <v>131.19499999999999</v>
      </c>
      <c r="R102" s="95">
        <v>131.77000000000001</v>
      </c>
      <c r="S102" s="95">
        <v>132.36000000000001</v>
      </c>
      <c r="T102" s="95">
        <v>132.94</v>
      </c>
      <c r="U102" s="95">
        <v>133.52000000000001</v>
      </c>
      <c r="V102" s="95">
        <v>134.1</v>
      </c>
      <c r="W102" s="95">
        <v>134.69</v>
      </c>
      <c r="X102" s="96">
        <v>135.273</v>
      </c>
      <c r="Z102" s="661" t="str">
        <f>+Z9</f>
        <v>Rango de inclinación de 7° a 15°</v>
      </c>
      <c r="AA102" s="659">
        <v>100</v>
      </c>
      <c r="AB102" s="78" t="s">
        <v>133</v>
      </c>
      <c r="AC102" s="94">
        <v>171.81299999999999</v>
      </c>
      <c r="AD102" s="95">
        <v>172.88</v>
      </c>
      <c r="AE102" s="95">
        <v>173.95</v>
      </c>
      <c r="AF102" s="95">
        <v>175.02</v>
      </c>
      <c r="AG102" s="95">
        <v>176.09</v>
      </c>
      <c r="AH102" s="95">
        <v>177.16</v>
      </c>
      <c r="AI102" s="95">
        <v>178.23</v>
      </c>
      <c r="AJ102" s="96">
        <v>179.309</v>
      </c>
      <c r="AL102" s="661" t="str">
        <f>+AL9</f>
        <v>Rango de inclinación de 7° a 15°</v>
      </c>
      <c r="AM102" s="659">
        <v>100</v>
      </c>
      <c r="AN102" s="78" t="s">
        <v>133</v>
      </c>
      <c r="AO102" s="94">
        <v>178.81800000000001</v>
      </c>
      <c r="AP102" s="95">
        <v>178.81</v>
      </c>
      <c r="AQ102" s="95">
        <v>178.81</v>
      </c>
      <c r="AR102" s="95">
        <v>178.81</v>
      </c>
      <c r="AS102" s="95">
        <v>178.81</v>
      </c>
      <c r="AT102" s="95">
        <v>178.81</v>
      </c>
      <c r="AU102" s="95">
        <v>178.81</v>
      </c>
      <c r="AV102" s="96">
        <v>178.81800000000001</v>
      </c>
    </row>
    <row r="103" spans="1:48" ht="15" thickBot="1">
      <c r="A103">
        <v>103</v>
      </c>
      <c r="B103" s="662"/>
      <c r="C103" s="660"/>
      <c r="D103" s="82" t="s">
        <v>136</v>
      </c>
      <c r="E103" s="97">
        <v>96.457999999999998</v>
      </c>
      <c r="F103" s="98">
        <v>97.06</v>
      </c>
      <c r="G103" s="98">
        <v>97.66</v>
      </c>
      <c r="H103" s="98">
        <v>98.27</v>
      </c>
      <c r="I103" s="98">
        <v>98.87</v>
      </c>
      <c r="J103" s="98">
        <v>99.48</v>
      </c>
      <c r="K103" s="98">
        <v>100.08</v>
      </c>
      <c r="L103" s="99">
        <v>100.69199999999999</v>
      </c>
      <c r="N103" s="662"/>
      <c r="O103" s="660"/>
      <c r="P103" s="82" t="s">
        <v>136</v>
      </c>
      <c r="Q103" s="97">
        <v>151.05799999999999</v>
      </c>
      <c r="R103" s="98">
        <v>151.66</v>
      </c>
      <c r="S103" s="98">
        <v>152.27000000000001</v>
      </c>
      <c r="T103" s="98">
        <v>152.87</v>
      </c>
      <c r="U103" s="98">
        <v>153.47999999999999</v>
      </c>
      <c r="V103" s="98">
        <v>154.09</v>
      </c>
      <c r="W103" s="98">
        <v>154.69</v>
      </c>
      <c r="X103" s="99">
        <v>155.303</v>
      </c>
      <c r="Z103" s="662"/>
      <c r="AA103" s="660"/>
      <c r="AB103" s="82" t="s">
        <v>136</v>
      </c>
      <c r="AC103" s="97">
        <v>178.03899999999999</v>
      </c>
      <c r="AD103" s="98">
        <v>178.03</v>
      </c>
      <c r="AE103" s="98">
        <v>178.03</v>
      </c>
      <c r="AF103" s="98">
        <v>178.03</v>
      </c>
      <c r="AG103" s="98">
        <v>178.03</v>
      </c>
      <c r="AH103" s="98">
        <v>178.03</v>
      </c>
      <c r="AI103" s="98">
        <v>178.03</v>
      </c>
      <c r="AJ103" s="99">
        <v>178.03899999999999</v>
      </c>
      <c r="AL103" s="662"/>
      <c r="AM103" s="660"/>
      <c r="AN103" s="82" t="s">
        <v>136</v>
      </c>
      <c r="AO103" s="97">
        <v>178.37299999999999</v>
      </c>
      <c r="AP103" s="98">
        <v>178.37</v>
      </c>
      <c r="AQ103" s="98">
        <v>178.37</v>
      </c>
      <c r="AR103" s="98">
        <v>178.37</v>
      </c>
      <c r="AS103" s="98">
        <v>178.37</v>
      </c>
      <c r="AT103" s="98">
        <v>178.37</v>
      </c>
      <c r="AU103" s="98">
        <v>178.37</v>
      </c>
      <c r="AV103" s="99">
        <v>178.37299999999999</v>
      </c>
    </row>
    <row r="104" spans="1:48">
      <c r="A104">
        <v>104</v>
      </c>
      <c r="B104" s="662"/>
      <c r="C104" s="657">
        <f>+C102+15</f>
        <v>115</v>
      </c>
      <c r="D104" s="86" t="str">
        <f>+D102</f>
        <v>48-X</v>
      </c>
      <c r="E104" s="100">
        <v>93.525999999999996</v>
      </c>
      <c r="F104" s="101">
        <v>92.56</v>
      </c>
      <c r="G104" s="101">
        <v>91.6</v>
      </c>
      <c r="H104" s="101">
        <v>90.64</v>
      </c>
      <c r="I104" s="101">
        <v>89.68</v>
      </c>
      <c r="J104" s="101">
        <v>88.72</v>
      </c>
      <c r="K104" s="101">
        <v>87.76</v>
      </c>
      <c r="L104" s="102">
        <v>86.801000000000002</v>
      </c>
      <c r="N104" s="662"/>
      <c r="O104" s="657">
        <f>+O102+15</f>
        <v>115</v>
      </c>
      <c r="P104" s="86" t="str">
        <f>+P102</f>
        <v>48-X</v>
      </c>
      <c r="Q104" s="100">
        <v>127.813</v>
      </c>
      <c r="R104" s="101">
        <v>128.38999999999999</v>
      </c>
      <c r="S104" s="101">
        <v>128.97</v>
      </c>
      <c r="T104" s="101">
        <v>129.56</v>
      </c>
      <c r="U104" s="101">
        <v>130.13999999999999</v>
      </c>
      <c r="V104" s="101">
        <v>130.72</v>
      </c>
      <c r="W104" s="101">
        <v>131.30000000000001</v>
      </c>
      <c r="X104" s="102">
        <v>131.89099999999999</v>
      </c>
      <c r="Z104" s="662"/>
      <c r="AA104" s="657">
        <f>+AA102+15</f>
        <v>115</v>
      </c>
      <c r="AB104" s="86" t="str">
        <f>+AB102</f>
        <v>48-X</v>
      </c>
      <c r="AC104" s="100">
        <v>166.488</v>
      </c>
      <c r="AD104" s="101">
        <v>167.09</v>
      </c>
      <c r="AE104" s="101">
        <v>167.7</v>
      </c>
      <c r="AF104" s="101">
        <v>168.31</v>
      </c>
      <c r="AG104" s="101">
        <v>168.92</v>
      </c>
      <c r="AH104" s="101">
        <v>169.53</v>
      </c>
      <c r="AI104" s="101">
        <v>170.14</v>
      </c>
      <c r="AJ104" s="102">
        <v>170.756</v>
      </c>
      <c r="AL104" s="662"/>
      <c r="AM104" s="657">
        <f>+AM102+15</f>
        <v>115</v>
      </c>
      <c r="AN104" s="86" t="str">
        <f>+AN102</f>
        <v>48-X</v>
      </c>
      <c r="AO104" s="100">
        <v>174.90299999999999</v>
      </c>
      <c r="AP104" s="101">
        <v>175.46</v>
      </c>
      <c r="AQ104" s="101">
        <v>176.02</v>
      </c>
      <c r="AR104" s="101">
        <v>176.58</v>
      </c>
      <c r="AS104" s="101">
        <v>177.14</v>
      </c>
      <c r="AT104" s="101">
        <v>177.69</v>
      </c>
      <c r="AU104" s="101">
        <v>178.25</v>
      </c>
      <c r="AV104" s="102">
        <v>178.81800000000001</v>
      </c>
    </row>
    <row r="105" spans="1:48" ht="15" thickBot="1">
      <c r="A105">
        <v>105</v>
      </c>
      <c r="B105" s="662"/>
      <c r="C105" s="658"/>
      <c r="D105" s="90" t="str">
        <f>+D103</f>
        <v>48-XL</v>
      </c>
      <c r="E105" s="100">
        <v>98.346000000000004</v>
      </c>
      <c r="F105" s="101">
        <v>98.31</v>
      </c>
      <c r="G105" s="101">
        <v>98.28</v>
      </c>
      <c r="H105" s="101">
        <v>98.25</v>
      </c>
      <c r="I105" s="101">
        <v>98.22</v>
      </c>
      <c r="J105" s="101">
        <v>98.19</v>
      </c>
      <c r="K105" s="101">
        <v>98.16</v>
      </c>
      <c r="L105" s="102">
        <v>98.138000000000005</v>
      </c>
      <c r="N105" s="662"/>
      <c r="O105" s="658"/>
      <c r="P105" s="90" t="str">
        <f>+P103</f>
        <v>48-XL</v>
      </c>
      <c r="Q105" s="100">
        <v>146.72900000000001</v>
      </c>
      <c r="R105" s="101">
        <v>147.54</v>
      </c>
      <c r="S105" s="101">
        <v>148.36000000000001</v>
      </c>
      <c r="T105" s="101">
        <v>149.18</v>
      </c>
      <c r="U105" s="101">
        <v>150</v>
      </c>
      <c r="V105" s="101">
        <v>150.82</v>
      </c>
      <c r="W105" s="101">
        <v>151.63999999999999</v>
      </c>
      <c r="X105" s="102">
        <v>152.459</v>
      </c>
      <c r="Z105" s="662"/>
      <c r="AA105" s="658"/>
      <c r="AB105" s="90" t="str">
        <f>+AB103</f>
        <v>48-XL</v>
      </c>
      <c r="AC105" s="100">
        <v>178.03899999999999</v>
      </c>
      <c r="AD105" s="101">
        <v>178.03</v>
      </c>
      <c r="AE105" s="101">
        <v>178.03</v>
      </c>
      <c r="AF105" s="101">
        <v>178.03</v>
      </c>
      <c r="AG105" s="101">
        <v>178.03</v>
      </c>
      <c r="AH105" s="101">
        <v>178.03</v>
      </c>
      <c r="AI105" s="101">
        <v>178.03</v>
      </c>
      <c r="AJ105" s="102">
        <v>178.03899999999999</v>
      </c>
      <c r="AL105" s="662"/>
      <c r="AM105" s="658"/>
      <c r="AN105" s="90" t="str">
        <f>+AN103</f>
        <v>48-XL</v>
      </c>
      <c r="AO105" s="100">
        <v>178.37299999999999</v>
      </c>
      <c r="AP105" s="101">
        <v>178.37</v>
      </c>
      <c r="AQ105" s="101">
        <v>178.37</v>
      </c>
      <c r="AR105" s="101">
        <v>178.37</v>
      </c>
      <c r="AS105" s="101">
        <v>178.37</v>
      </c>
      <c r="AT105" s="101">
        <v>178.37</v>
      </c>
      <c r="AU105" s="101">
        <v>178.37</v>
      </c>
      <c r="AV105" s="102">
        <v>178.37299999999999</v>
      </c>
    </row>
    <row r="106" spans="1:48">
      <c r="A106">
        <v>106</v>
      </c>
      <c r="B106" s="662"/>
      <c r="C106" s="659">
        <f>+C104+15</f>
        <v>130</v>
      </c>
      <c r="D106" s="78" t="s">
        <v>133</v>
      </c>
      <c r="E106" s="97">
        <v>114.646</v>
      </c>
      <c r="F106" s="98">
        <v>110.37</v>
      </c>
      <c r="G106" s="98">
        <v>106.1</v>
      </c>
      <c r="H106" s="98">
        <v>101.83</v>
      </c>
      <c r="I106" s="98">
        <v>97.56</v>
      </c>
      <c r="J106" s="98">
        <v>93.29</v>
      </c>
      <c r="K106" s="98">
        <v>89.02</v>
      </c>
      <c r="L106" s="99">
        <v>84.753</v>
      </c>
      <c r="N106" s="662"/>
      <c r="O106" s="659">
        <f>+O104+15</f>
        <v>130</v>
      </c>
      <c r="P106" s="78" t="s">
        <v>133</v>
      </c>
      <c r="Q106" s="97">
        <v>123.01</v>
      </c>
      <c r="R106" s="98">
        <v>123.98</v>
      </c>
      <c r="S106" s="98">
        <v>124.95</v>
      </c>
      <c r="T106" s="98">
        <v>125.92</v>
      </c>
      <c r="U106" s="98">
        <v>126.89</v>
      </c>
      <c r="V106" s="98">
        <v>127.87</v>
      </c>
      <c r="W106" s="98">
        <v>128.84</v>
      </c>
      <c r="X106" s="99">
        <v>129.81700000000001</v>
      </c>
      <c r="Z106" s="662"/>
      <c r="AA106" s="659">
        <f>+AA104+15</f>
        <v>130</v>
      </c>
      <c r="AB106" s="78" t="s">
        <v>133</v>
      </c>
      <c r="AC106" s="97">
        <v>157.93899999999999</v>
      </c>
      <c r="AD106" s="98">
        <v>159.31</v>
      </c>
      <c r="AE106" s="98">
        <v>160.68</v>
      </c>
      <c r="AF106" s="98">
        <v>162.06</v>
      </c>
      <c r="AG106" s="98">
        <v>163.43</v>
      </c>
      <c r="AH106" s="98">
        <v>164.8</v>
      </c>
      <c r="AI106" s="98">
        <v>166.18</v>
      </c>
      <c r="AJ106" s="99">
        <v>167.55799999999999</v>
      </c>
      <c r="AL106" s="662"/>
      <c r="AM106" s="659">
        <f>+AM104+15</f>
        <v>130</v>
      </c>
      <c r="AN106" s="78" t="s">
        <v>133</v>
      </c>
      <c r="AO106" s="97">
        <v>169.7</v>
      </c>
      <c r="AP106" s="98">
        <v>171</v>
      </c>
      <c r="AQ106" s="98">
        <v>172.3</v>
      </c>
      <c r="AR106" s="98">
        <v>173.6</v>
      </c>
      <c r="AS106" s="98">
        <v>174.91</v>
      </c>
      <c r="AT106" s="98">
        <v>176.21</v>
      </c>
      <c r="AU106" s="98">
        <v>177.51</v>
      </c>
      <c r="AV106" s="99">
        <v>178.81800000000001</v>
      </c>
    </row>
    <row r="107" spans="1:48" ht="15" thickBot="1">
      <c r="A107">
        <v>107</v>
      </c>
      <c r="B107" s="662"/>
      <c r="C107" s="660"/>
      <c r="D107" s="82" t="s">
        <v>136</v>
      </c>
      <c r="E107" s="97">
        <v>121.619</v>
      </c>
      <c r="F107" s="98">
        <v>117.89</v>
      </c>
      <c r="G107" s="98">
        <v>114.17</v>
      </c>
      <c r="H107" s="98">
        <v>110.45</v>
      </c>
      <c r="I107" s="98">
        <v>106.73</v>
      </c>
      <c r="J107" s="98">
        <v>103.01</v>
      </c>
      <c r="K107" s="98">
        <v>99.29</v>
      </c>
      <c r="L107" s="99">
        <v>95.569000000000003</v>
      </c>
      <c r="N107" s="662"/>
      <c r="O107" s="660"/>
      <c r="P107" s="82" t="s">
        <v>136</v>
      </c>
      <c r="Q107" s="97">
        <v>142.483</v>
      </c>
      <c r="R107" s="98">
        <v>143.38999999999999</v>
      </c>
      <c r="S107" s="98">
        <v>144.31</v>
      </c>
      <c r="T107" s="98">
        <v>145.22999999999999</v>
      </c>
      <c r="U107" s="98">
        <v>146.13999999999999</v>
      </c>
      <c r="V107" s="98">
        <v>147.06</v>
      </c>
      <c r="W107" s="98">
        <v>147.97</v>
      </c>
      <c r="X107" s="99">
        <v>148.893</v>
      </c>
      <c r="Z107" s="662"/>
      <c r="AA107" s="660"/>
      <c r="AB107" s="82" t="s">
        <v>136</v>
      </c>
      <c r="AC107" s="97">
        <v>178.03899999999999</v>
      </c>
      <c r="AD107" s="98">
        <v>178.03</v>
      </c>
      <c r="AE107" s="98">
        <v>178.03</v>
      </c>
      <c r="AF107" s="98">
        <v>178.03</v>
      </c>
      <c r="AG107" s="98">
        <v>178.03</v>
      </c>
      <c r="AH107" s="98">
        <v>178.03</v>
      </c>
      <c r="AI107" s="98">
        <v>178.03</v>
      </c>
      <c r="AJ107" s="99">
        <v>178.03899999999999</v>
      </c>
      <c r="AL107" s="662"/>
      <c r="AM107" s="660"/>
      <c r="AN107" s="82" t="s">
        <v>136</v>
      </c>
      <c r="AO107" s="97">
        <v>178.37299999999999</v>
      </c>
      <c r="AP107" s="98">
        <v>178.37</v>
      </c>
      <c r="AQ107" s="98">
        <v>178.37</v>
      </c>
      <c r="AR107" s="98">
        <v>178.37</v>
      </c>
      <c r="AS107" s="98">
        <v>178.37</v>
      </c>
      <c r="AT107" s="98">
        <v>178.37</v>
      </c>
      <c r="AU107" s="98">
        <v>178.37</v>
      </c>
      <c r="AV107" s="99">
        <v>178.37299999999999</v>
      </c>
    </row>
    <row r="108" spans="1:48">
      <c r="A108">
        <v>108</v>
      </c>
      <c r="B108" s="662"/>
      <c r="C108" s="657">
        <f>+C106+10</f>
        <v>140</v>
      </c>
      <c r="D108" s="86" t="str">
        <f>+D106</f>
        <v>48-X</v>
      </c>
      <c r="E108" s="100">
        <v>129.81700000000001</v>
      </c>
      <c r="F108" s="101">
        <v>124.22</v>
      </c>
      <c r="G108" s="101">
        <v>118.63</v>
      </c>
      <c r="H108" s="101">
        <v>113.04</v>
      </c>
      <c r="I108" s="101">
        <v>107.44</v>
      </c>
      <c r="J108" s="101">
        <v>101.85</v>
      </c>
      <c r="K108" s="101">
        <v>96.26</v>
      </c>
      <c r="L108" s="102">
        <v>90.673000000000002</v>
      </c>
      <c r="N108" s="662"/>
      <c r="O108" s="657">
        <f>+O106+10</f>
        <v>140</v>
      </c>
      <c r="P108" s="86" t="str">
        <f>+P106</f>
        <v>48-X</v>
      </c>
      <c r="Q108" s="100">
        <v>120.31100000000001</v>
      </c>
      <c r="R108" s="101">
        <v>121.28</v>
      </c>
      <c r="S108" s="101">
        <v>122.26</v>
      </c>
      <c r="T108" s="101">
        <v>123.23</v>
      </c>
      <c r="U108" s="101">
        <v>124.21</v>
      </c>
      <c r="V108" s="101">
        <v>125.19</v>
      </c>
      <c r="W108" s="101">
        <v>126.16</v>
      </c>
      <c r="X108" s="102">
        <v>127.14400000000001</v>
      </c>
      <c r="Z108" s="662"/>
      <c r="AA108" s="657">
        <f>+AA106+10</f>
        <v>140</v>
      </c>
      <c r="AB108" s="86" t="str">
        <f>+AB106</f>
        <v>48-X</v>
      </c>
      <c r="AC108" s="100">
        <v>152.57599999999999</v>
      </c>
      <c r="AD108" s="101">
        <v>154.1</v>
      </c>
      <c r="AE108" s="101">
        <v>155.63</v>
      </c>
      <c r="AF108" s="101">
        <v>157.16</v>
      </c>
      <c r="AG108" s="101">
        <v>158.69</v>
      </c>
      <c r="AH108" s="101">
        <v>160.22</v>
      </c>
      <c r="AI108" s="101">
        <v>161.76</v>
      </c>
      <c r="AJ108" s="102">
        <v>163.291</v>
      </c>
      <c r="AL108" s="662"/>
      <c r="AM108" s="657">
        <f>+AM106+10</f>
        <v>140</v>
      </c>
      <c r="AN108" s="86" t="str">
        <f>+AN106</f>
        <v>48-X</v>
      </c>
      <c r="AO108" s="100">
        <v>165.803</v>
      </c>
      <c r="AP108" s="101">
        <v>167.28</v>
      </c>
      <c r="AQ108" s="101">
        <v>168.77</v>
      </c>
      <c r="AR108" s="101">
        <v>170.26</v>
      </c>
      <c r="AS108" s="101">
        <v>171.74</v>
      </c>
      <c r="AT108" s="101">
        <v>173.23</v>
      </c>
      <c r="AU108" s="101">
        <v>174.72</v>
      </c>
      <c r="AV108" s="102">
        <v>176.208</v>
      </c>
    </row>
    <row r="109" spans="1:48" ht="15" thickBot="1">
      <c r="A109">
        <v>109</v>
      </c>
      <c r="B109" s="662"/>
      <c r="C109" s="658"/>
      <c r="D109" s="90" t="str">
        <f>+D107</f>
        <v>48-XL</v>
      </c>
      <c r="E109" s="100">
        <v>137.19800000000001</v>
      </c>
      <c r="F109" s="101">
        <v>131.21</v>
      </c>
      <c r="G109" s="101">
        <v>125.23</v>
      </c>
      <c r="H109" s="101">
        <v>119.24</v>
      </c>
      <c r="I109" s="101">
        <v>113.26</v>
      </c>
      <c r="J109" s="101">
        <v>107.27</v>
      </c>
      <c r="K109" s="101">
        <v>101.29</v>
      </c>
      <c r="L109" s="102">
        <v>95.311000000000007</v>
      </c>
      <c r="N109" s="662"/>
      <c r="O109" s="658"/>
      <c r="P109" s="90" t="str">
        <f>+P107</f>
        <v>48-XL</v>
      </c>
      <c r="Q109" s="100">
        <v>138.904</v>
      </c>
      <c r="R109" s="101">
        <v>140.12</v>
      </c>
      <c r="S109" s="101">
        <v>141.35</v>
      </c>
      <c r="T109" s="101">
        <v>142.57</v>
      </c>
      <c r="U109" s="101">
        <v>143.80000000000001</v>
      </c>
      <c r="V109" s="101">
        <v>145.02000000000001</v>
      </c>
      <c r="W109" s="101">
        <v>146.25</v>
      </c>
      <c r="X109" s="102">
        <v>147.47800000000001</v>
      </c>
      <c r="Z109" s="662"/>
      <c r="AA109" s="658"/>
      <c r="AB109" s="90" t="str">
        <f>+AB107</f>
        <v>48-XL</v>
      </c>
      <c r="AC109" s="100">
        <v>178.03899999999999</v>
      </c>
      <c r="AD109" s="101">
        <v>178.03</v>
      </c>
      <c r="AE109" s="101">
        <v>178.03</v>
      </c>
      <c r="AF109" s="101">
        <v>178.03</v>
      </c>
      <c r="AG109" s="101">
        <v>178.03</v>
      </c>
      <c r="AH109" s="101">
        <v>178.03</v>
      </c>
      <c r="AI109" s="101">
        <v>178.03</v>
      </c>
      <c r="AJ109" s="102">
        <v>178.03899999999999</v>
      </c>
      <c r="AL109" s="662"/>
      <c r="AM109" s="658"/>
      <c r="AN109" s="90" t="str">
        <f>+AN107</f>
        <v>48-XL</v>
      </c>
      <c r="AO109" s="100">
        <v>178.37299999999999</v>
      </c>
      <c r="AP109" s="101">
        <v>178.37</v>
      </c>
      <c r="AQ109" s="101">
        <v>178.37</v>
      </c>
      <c r="AR109" s="101">
        <v>178.37</v>
      </c>
      <c r="AS109" s="101">
        <v>178.37</v>
      </c>
      <c r="AT109" s="101">
        <v>178.37</v>
      </c>
      <c r="AU109" s="101">
        <v>178.37</v>
      </c>
      <c r="AV109" s="102">
        <v>178.37299999999999</v>
      </c>
    </row>
    <row r="110" spans="1:48">
      <c r="A110">
        <v>110</v>
      </c>
      <c r="B110" s="662"/>
      <c r="C110" s="659">
        <f>+C108+10</f>
        <v>150</v>
      </c>
      <c r="D110" s="78" t="s">
        <v>133</v>
      </c>
      <c r="E110" s="97">
        <v>144.13800000000001</v>
      </c>
      <c r="F110" s="98">
        <v>138.16</v>
      </c>
      <c r="G110" s="98">
        <v>132.19</v>
      </c>
      <c r="H110" s="98">
        <v>126.21</v>
      </c>
      <c r="I110" s="98">
        <v>120.24</v>
      </c>
      <c r="J110" s="98">
        <v>114.27</v>
      </c>
      <c r="K110" s="98">
        <v>108.3</v>
      </c>
      <c r="L110" s="99">
        <v>102.32899999999999</v>
      </c>
      <c r="N110" s="662"/>
      <c r="O110" s="659">
        <f>+O108+10</f>
        <v>150</v>
      </c>
      <c r="P110" s="78" t="s">
        <v>133</v>
      </c>
      <c r="Q110" s="97">
        <v>132.52500000000001</v>
      </c>
      <c r="R110" s="98">
        <v>131.55000000000001</v>
      </c>
      <c r="S110" s="98">
        <v>130.59</v>
      </c>
      <c r="T110" s="98">
        <v>129.62</v>
      </c>
      <c r="U110" s="98">
        <v>128.66</v>
      </c>
      <c r="V110" s="98">
        <v>127.69</v>
      </c>
      <c r="W110" s="98">
        <v>126.73</v>
      </c>
      <c r="X110" s="99">
        <v>125.767</v>
      </c>
      <c r="Z110" s="662"/>
      <c r="AA110" s="659">
        <f>+AA108+10</f>
        <v>150</v>
      </c>
      <c r="AB110" s="78" t="s">
        <v>133</v>
      </c>
      <c r="AC110" s="97">
        <v>147.29900000000001</v>
      </c>
      <c r="AD110" s="98">
        <v>149.12</v>
      </c>
      <c r="AE110" s="98">
        <v>150.94999999999999</v>
      </c>
      <c r="AF110" s="98">
        <v>152.78</v>
      </c>
      <c r="AG110" s="98">
        <v>154.61000000000001</v>
      </c>
      <c r="AH110" s="98">
        <v>156.44</v>
      </c>
      <c r="AI110" s="98">
        <v>158.27000000000001</v>
      </c>
      <c r="AJ110" s="99">
        <v>160.108</v>
      </c>
      <c r="AL110" s="662"/>
      <c r="AM110" s="659">
        <f>+AM108+10</f>
        <v>150</v>
      </c>
      <c r="AN110" s="78" t="s">
        <v>133</v>
      </c>
      <c r="AO110" s="97">
        <v>160.619</v>
      </c>
      <c r="AP110" s="98">
        <v>162.28</v>
      </c>
      <c r="AQ110" s="98">
        <v>163.95</v>
      </c>
      <c r="AR110" s="98">
        <v>165.62</v>
      </c>
      <c r="AS110" s="98">
        <v>167.29</v>
      </c>
      <c r="AT110" s="98">
        <v>168.96</v>
      </c>
      <c r="AU110" s="98">
        <v>170.63</v>
      </c>
      <c r="AV110" s="99">
        <v>172.309</v>
      </c>
    </row>
    <row r="111" spans="1:48" ht="15" thickBot="1">
      <c r="A111">
        <v>111</v>
      </c>
      <c r="B111" s="662"/>
      <c r="C111" s="660"/>
      <c r="D111" s="82" t="s">
        <v>136</v>
      </c>
      <c r="E111" s="97">
        <v>154.434</v>
      </c>
      <c r="F111" s="98">
        <v>147.76</v>
      </c>
      <c r="G111" s="98">
        <v>141.08000000000001</v>
      </c>
      <c r="H111" s="98">
        <v>134.41</v>
      </c>
      <c r="I111" s="98">
        <v>127.73</v>
      </c>
      <c r="J111" s="98">
        <v>121.06</v>
      </c>
      <c r="K111" s="98">
        <v>114.39</v>
      </c>
      <c r="L111" s="99">
        <v>107.71899999999999</v>
      </c>
      <c r="N111" s="662"/>
      <c r="O111" s="660"/>
      <c r="P111" s="82" t="s">
        <v>136</v>
      </c>
      <c r="Q111" s="97">
        <v>144.69</v>
      </c>
      <c r="R111" s="98">
        <v>144.88</v>
      </c>
      <c r="S111" s="98">
        <v>145.07</v>
      </c>
      <c r="T111" s="98">
        <v>145.26</v>
      </c>
      <c r="U111" s="98">
        <v>145.44999999999999</v>
      </c>
      <c r="V111" s="98">
        <v>145.63999999999999</v>
      </c>
      <c r="W111" s="98">
        <v>145.83000000000001</v>
      </c>
      <c r="X111" s="99">
        <v>146.02099999999999</v>
      </c>
      <c r="Z111" s="662"/>
      <c r="AA111" s="660"/>
      <c r="AB111" s="82" t="s">
        <v>136</v>
      </c>
      <c r="AC111" s="97">
        <v>178.03899999999999</v>
      </c>
      <c r="AD111" s="98">
        <v>178.03</v>
      </c>
      <c r="AE111" s="98">
        <v>178.03</v>
      </c>
      <c r="AF111" s="98">
        <v>178.03</v>
      </c>
      <c r="AG111" s="98">
        <v>178.03</v>
      </c>
      <c r="AH111" s="98">
        <v>178.03</v>
      </c>
      <c r="AI111" s="98">
        <v>178.03</v>
      </c>
      <c r="AJ111" s="99">
        <v>178.03899999999999</v>
      </c>
      <c r="AL111" s="662"/>
      <c r="AM111" s="660"/>
      <c r="AN111" s="82" t="s">
        <v>136</v>
      </c>
      <c r="AO111" s="97">
        <v>178.37299999999999</v>
      </c>
      <c r="AP111" s="98">
        <v>178.37</v>
      </c>
      <c r="AQ111" s="98">
        <v>178.37</v>
      </c>
      <c r="AR111" s="98">
        <v>178.37</v>
      </c>
      <c r="AS111" s="98">
        <v>178.37</v>
      </c>
      <c r="AT111" s="98">
        <v>178.37</v>
      </c>
      <c r="AU111" s="98">
        <v>178.37</v>
      </c>
      <c r="AV111" s="99">
        <v>178.37299999999999</v>
      </c>
    </row>
    <row r="112" spans="1:48">
      <c r="A112">
        <v>112</v>
      </c>
      <c r="B112" s="662"/>
      <c r="C112" s="657">
        <f>+C110+10</f>
        <v>160</v>
      </c>
      <c r="D112" s="86" t="str">
        <f>+D110</f>
        <v>48-X</v>
      </c>
      <c r="E112" s="100">
        <v>158.45099999999999</v>
      </c>
      <c r="F112" s="101">
        <v>152.16</v>
      </c>
      <c r="G112" s="101">
        <v>145.87</v>
      </c>
      <c r="H112" s="101">
        <v>139.58000000000001</v>
      </c>
      <c r="I112" s="101">
        <v>133.30000000000001</v>
      </c>
      <c r="J112" s="101">
        <v>127.01</v>
      </c>
      <c r="K112" s="101">
        <v>120.72</v>
      </c>
      <c r="L112" s="102">
        <v>114.438</v>
      </c>
      <c r="N112" s="662"/>
      <c r="O112" s="657">
        <f>+O110+10</f>
        <v>160</v>
      </c>
      <c r="P112" s="86" t="str">
        <f>+P110</f>
        <v>48-X</v>
      </c>
      <c r="Q112" s="100">
        <v>146.23400000000001</v>
      </c>
      <c r="R112" s="101">
        <v>143.01</v>
      </c>
      <c r="S112" s="101">
        <v>139.79</v>
      </c>
      <c r="T112" s="101">
        <v>136.57</v>
      </c>
      <c r="U112" s="101">
        <v>133.35</v>
      </c>
      <c r="V112" s="101">
        <v>130.13</v>
      </c>
      <c r="W112" s="101">
        <v>126.91</v>
      </c>
      <c r="X112" s="102">
        <v>123.693</v>
      </c>
      <c r="Z112" s="662"/>
      <c r="AA112" s="657">
        <f>+AA110+10</f>
        <v>160</v>
      </c>
      <c r="AB112" s="86" t="str">
        <f>+AB110</f>
        <v>48-X</v>
      </c>
      <c r="AC112" s="100">
        <v>143.05099999999999</v>
      </c>
      <c r="AD112" s="101">
        <v>145.16999999999999</v>
      </c>
      <c r="AE112" s="101">
        <v>147.30000000000001</v>
      </c>
      <c r="AF112" s="101">
        <v>149.43</v>
      </c>
      <c r="AG112" s="101">
        <v>151.55000000000001</v>
      </c>
      <c r="AH112" s="101">
        <v>153.68</v>
      </c>
      <c r="AI112" s="101">
        <v>155.81</v>
      </c>
      <c r="AJ112" s="102">
        <v>157.93899999999999</v>
      </c>
      <c r="AL112" s="662"/>
      <c r="AM112" s="657">
        <f>+AM110+10</f>
        <v>160</v>
      </c>
      <c r="AN112" s="86" t="str">
        <f>+AN110</f>
        <v>48-X</v>
      </c>
      <c r="AO112" s="100">
        <v>155.41</v>
      </c>
      <c r="AP112" s="101">
        <v>157.44999999999999</v>
      </c>
      <c r="AQ112" s="101">
        <v>159.49</v>
      </c>
      <c r="AR112" s="101">
        <v>161.53</v>
      </c>
      <c r="AS112" s="101">
        <v>163.57</v>
      </c>
      <c r="AT112" s="101">
        <v>165.61</v>
      </c>
      <c r="AU112" s="101">
        <v>167.65</v>
      </c>
      <c r="AV112" s="102">
        <v>169.7</v>
      </c>
    </row>
    <row r="113" spans="1:48" ht="15" thickBot="1">
      <c r="A113">
        <v>113</v>
      </c>
      <c r="B113" s="662"/>
      <c r="C113" s="658"/>
      <c r="D113" s="90" t="str">
        <f>+D111</f>
        <v>48-XL</v>
      </c>
      <c r="E113" s="100">
        <v>170.25200000000001</v>
      </c>
      <c r="F113" s="101">
        <v>163.15</v>
      </c>
      <c r="G113" s="101">
        <v>156.06</v>
      </c>
      <c r="H113" s="101">
        <v>148.96</v>
      </c>
      <c r="I113" s="101">
        <v>141.87</v>
      </c>
      <c r="J113" s="101">
        <v>134.77000000000001</v>
      </c>
      <c r="K113" s="101">
        <v>127.68</v>
      </c>
      <c r="L113" s="102">
        <v>120.586</v>
      </c>
      <c r="N113" s="662"/>
      <c r="O113" s="658"/>
      <c r="P113" s="90" t="str">
        <f>+P111</f>
        <v>48-XL</v>
      </c>
      <c r="Q113" s="100">
        <v>160.08000000000001</v>
      </c>
      <c r="R113" s="101">
        <v>157.66</v>
      </c>
      <c r="S113" s="101">
        <v>155.25</v>
      </c>
      <c r="T113" s="101">
        <v>152.84</v>
      </c>
      <c r="U113" s="101">
        <v>150.41999999999999</v>
      </c>
      <c r="V113" s="101">
        <v>148.01</v>
      </c>
      <c r="W113" s="101">
        <v>145.6</v>
      </c>
      <c r="X113" s="102">
        <v>143.191</v>
      </c>
      <c r="Z113" s="662"/>
      <c r="AA113" s="658"/>
      <c r="AB113" s="90" t="str">
        <f>+AB111</f>
        <v>48-XL</v>
      </c>
      <c r="AC113" s="100">
        <v>178.03899999999999</v>
      </c>
      <c r="AD113" s="101">
        <v>178.03</v>
      </c>
      <c r="AE113" s="101">
        <v>178.03</v>
      </c>
      <c r="AF113" s="101">
        <v>178.03</v>
      </c>
      <c r="AG113" s="101">
        <v>178.03</v>
      </c>
      <c r="AH113" s="101">
        <v>178.03</v>
      </c>
      <c r="AI113" s="101">
        <v>178.03</v>
      </c>
      <c r="AJ113" s="102">
        <v>178.03899999999999</v>
      </c>
      <c r="AL113" s="662"/>
      <c r="AM113" s="658"/>
      <c r="AN113" s="90" t="str">
        <f>+AN111</f>
        <v>48-XL</v>
      </c>
      <c r="AO113" s="100">
        <v>178.37299999999999</v>
      </c>
      <c r="AP113" s="101">
        <v>178.37</v>
      </c>
      <c r="AQ113" s="101">
        <v>178.37</v>
      </c>
      <c r="AR113" s="101">
        <v>178.37</v>
      </c>
      <c r="AS113" s="101">
        <v>178.37</v>
      </c>
      <c r="AT113" s="101">
        <v>178.37</v>
      </c>
      <c r="AU113" s="101">
        <v>178.37</v>
      </c>
      <c r="AV113" s="102">
        <v>178.37299999999999</v>
      </c>
    </row>
    <row r="114" spans="1:48">
      <c r="A114">
        <v>114</v>
      </c>
      <c r="B114" s="662"/>
      <c r="C114" s="659">
        <f>+C112+10</f>
        <v>170</v>
      </c>
      <c r="D114" s="78" t="s">
        <v>133</v>
      </c>
      <c r="E114" s="97">
        <v>172.39500000000001</v>
      </c>
      <c r="F114" s="98">
        <v>165.75</v>
      </c>
      <c r="G114" s="98">
        <v>159.12</v>
      </c>
      <c r="H114" s="98">
        <v>152.47999999999999</v>
      </c>
      <c r="I114" s="98">
        <v>145.84</v>
      </c>
      <c r="J114" s="98">
        <v>139.21</v>
      </c>
      <c r="K114" s="98">
        <v>132.57</v>
      </c>
      <c r="L114" s="99">
        <v>125.93600000000001</v>
      </c>
      <c r="N114" s="662"/>
      <c r="O114" s="659">
        <f>+O112+10</f>
        <v>170</v>
      </c>
      <c r="P114" s="78" t="s">
        <v>133</v>
      </c>
      <c r="Q114" s="97">
        <v>160.83600000000001</v>
      </c>
      <c r="R114" s="98">
        <v>155.24</v>
      </c>
      <c r="S114" s="98">
        <v>149.65</v>
      </c>
      <c r="T114" s="98">
        <v>144.05000000000001</v>
      </c>
      <c r="U114" s="98">
        <v>138.46</v>
      </c>
      <c r="V114" s="98">
        <v>132.87</v>
      </c>
      <c r="W114" s="98">
        <v>127.28</v>
      </c>
      <c r="X114" s="99">
        <v>121.68899999999999</v>
      </c>
      <c r="Z114" s="662"/>
      <c r="AA114" s="659">
        <f>+AA112+10</f>
        <v>170</v>
      </c>
      <c r="AB114" s="78" t="s">
        <v>133</v>
      </c>
      <c r="AC114" s="97">
        <v>138.791</v>
      </c>
      <c r="AD114" s="98">
        <v>141.37</v>
      </c>
      <c r="AE114" s="98">
        <v>143.96</v>
      </c>
      <c r="AF114" s="98">
        <v>146.54</v>
      </c>
      <c r="AG114" s="98">
        <v>149.12</v>
      </c>
      <c r="AH114" s="98">
        <v>151.71</v>
      </c>
      <c r="AI114" s="98">
        <v>154.29</v>
      </c>
      <c r="AJ114" s="99">
        <v>156.88399999999999</v>
      </c>
      <c r="AL114" s="662"/>
      <c r="AM114" s="659">
        <f>+AM112+10</f>
        <v>170</v>
      </c>
      <c r="AN114" s="78" t="s">
        <v>133</v>
      </c>
      <c r="AO114" s="97">
        <v>151.56299999999999</v>
      </c>
      <c r="AP114" s="98">
        <v>153.78</v>
      </c>
      <c r="AQ114" s="98">
        <v>156</v>
      </c>
      <c r="AR114" s="98">
        <v>158.22999999999999</v>
      </c>
      <c r="AS114" s="98">
        <v>160.44999999999999</v>
      </c>
      <c r="AT114" s="98">
        <v>162.66999999999999</v>
      </c>
      <c r="AU114" s="98">
        <v>164.89</v>
      </c>
      <c r="AV114" s="99">
        <v>167.12100000000001</v>
      </c>
    </row>
    <row r="115" spans="1:48" ht="15" thickBot="1">
      <c r="A115">
        <v>115</v>
      </c>
      <c r="B115" s="662"/>
      <c r="C115" s="660"/>
      <c r="D115" s="82" t="s">
        <v>136</v>
      </c>
      <c r="E115" s="97">
        <v>186.97499999999999</v>
      </c>
      <c r="F115" s="98">
        <v>179.37</v>
      </c>
      <c r="G115" s="98">
        <v>171.77</v>
      </c>
      <c r="H115" s="98">
        <v>164.16</v>
      </c>
      <c r="I115" s="98">
        <v>156.56</v>
      </c>
      <c r="J115" s="98">
        <v>148.96</v>
      </c>
      <c r="K115" s="98">
        <v>141.36000000000001</v>
      </c>
      <c r="L115" s="99">
        <v>133.76</v>
      </c>
      <c r="N115" s="662"/>
      <c r="O115" s="660"/>
      <c r="P115" s="82" t="s">
        <v>136</v>
      </c>
      <c r="Q115" s="97">
        <v>175.459</v>
      </c>
      <c r="R115" s="98">
        <v>170.44</v>
      </c>
      <c r="S115" s="98">
        <v>165.43</v>
      </c>
      <c r="T115" s="98">
        <v>160.41</v>
      </c>
      <c r="U115" s="98">
        <v>155.4</v>
      </c>
      <c r="V115" s="98">
        <v>150.38</v>
      </c>
      <c r="W115" s="98">
        <v>145.37</v>
      </c>
      <c r="X115" s="99">
        <v>140.36099999999999</v>
      </c>
      <c r="Z115" s="662"/>
      <c r="AA115" s="660"/>
      <c r="AB115" s="82" t="s">
        <v>136</v>
      </c>
      <c r="AC115" s="97">
        <v>178.03899999999999</v>
      </c>
      <c r="AD115" s="98">
        <v>178.03</v>
      </c>
      <c r="AE115" s="98">
        <v>178.03</v>
      </c>
      <c r="AF115" s="98">
        <v>178.03</v>
      </c>
      <c r="AG115" s="98">
        <v>178.03</v>
      </c>
      <c r="AH115" s="98">
        <v>178.03</v>
      </c>
      <c r="AI115" s="98">
        <v>178.03</v>
      </c>
      <c r="AJ115" s="99">
        <v>178.03899999999999</v>
      </c>
      <c r="AL115" s="662"/>
      <c r="AM115" s="660"/>
      <c r="AN115" s="82" t="s">
        <v>136</v>
      </c>
      <c r="AO115" s="97">
        <v>178.37299999999999</v>
      </c>
      <c r="AP115" s="98">
        <v>178.37</v>
      </c>
      <c r="AQ115" s="98">
        <v>178.37</v>
      </c>
      <c r="AR115" s="98">
        <v>178.37</v>
      </c>
      <c r="AS115" s="98">
        <v>178.37</v>
      </c>
      <c r="AT115" s="98">
        <v>178.37</v>
      </c>
      <c r="AU115" s="98">
        <v>178.37</v>
      </c>
      <c r="AV115" s="99">
        <v>178.37299999999999</v>
      </c>
    </row>
    <row r="116" spans="1:48">
      <c r="A116">
        <v>116</v>
      </c>
      <c r="B116" s="662"/>
      <c r="C116" s="657">
        <f>+C114+10</f>
        <v>180</v>
      </c>
      <c r="D116" s="86" t="str">
        <f>+D114</f>
        <v>48-X</v>
      </c>
      <c r="E116" s="100">
        <v>188.49700000000001</v>
      </c>
      <c r="F116" s="101">
        <v>181.21</v>
      </c>
      <c r="G116" s="101">
        <v>173.92</v>
      </c>
      <c r="H116" s="101">
        <v>166.64</v>
      </c>
      <c r="I116" s="101">
        <v>159.36000000000001</v>
      </c>
      <c r="J116" s="101">
        <v>152.07</v>
      </c>
      <c r="K116" s="101">
        <v>144.79</v>
      </c>
      <c r="L116" s="102">
        <v>137.512</v>
      </c>
      <c r="N116" s="662"/>
      <c r="O116" s="657">
        <f>+O114+10</f>
        <v>180</v>
      </c>
      <c r="P116" s="86" t="str">
        <f>+P114</f>
        <v>48-X</v>
      </c>
      <c r="Q116" s="100">
        <v>174.28</v>
      </c>
      <c r="R116" s="101">
        <v>167.47</v>
      </c>
      <c r="S116" s="101">
        <v>160.66</v>
      </c>
      <c r="T116" s="101">
        <v>153.86000000000001</v>
      </c>
      <c r="U116" s="101">
        <v>147.05000000000001</v>
      </c>
      <c r="V116" s="101">
        <v>140.24</v>
      </c>
      <c r="W116" s="101">
        <v>133.44</v>
      </c>
      <c r="X116" s="102">
        <v>126.637</v>
      </c>
      <c r="Z116" s="662"/>
      <c r="AA116" s="657">
        <f>+AA114+10</f>
        <v>180</v>
      </c>
      <c r="AB116" s="86" t="str">
        <f>+AB114</f>
        <v>48-X</v>
      </c>
      <c r="AC116" s="100">
        <v>134.547</v>
      </c>
      <c r="AD116" s="101">
        <v>137.12</v>
      </c>
      <c r="AE116" s="101">
        <v>139.69</v>
      </c>
      <c r="AF116" s="101">
        <v>142.27000000000001</v>
      </c>
      <c r="AG116" s="101">
        <v>144.84</v>
      </c>
      <c r="AH116" s="101">
        <v>147.41999999999999</v>
      </c>
      <c r="AI116" s="101">
        <v>150</v>
      </c>
      <c r="AJ116" s="102">
        <v>152.57599999999999</v>
      </c>
      <c r="AL116" s="662"/>
      <c r="AM116" s="657">
        <f>+AM114+10</f>
        <v>180</v>
      </c>
      <c r="AN116" s="86" t="str">
        <f>+AN114</f>
        <v>48-X</v>
      </c>
      <c r="AO116" s="100">
        <v>146.376</v>
      </c>
      <c r="AP116" s="101">
        <v>148.77000000000001</v>
      </c>
      <c r="AQ116" s="101">
        <v>151.18</v>
      </c>
      <c r="AR116" s="101">
        <v>153.58000000000001</v>
      </c>
      <c r="AS116" s="101">
        <v>155.97999999999999</v>
      </c>
      <c r="AT116" s="101">
        <v>158.38999999999999</v>
      </c>
      <c r="AU116" s="101">
        <v>160.79</v>
      </c>
      <c r="AV116" s="102">
        <v>163.197</v>
      </c>
    </row>
    <row r="117" spans="1:48" ht="15" thickBot="1">
      <c r="A117">
        <v>117</v>
      </c>
      <c r="B117" s="662"/>
      <c r="C117" s="658"/>
      <c r="D117" s="90" t="str">
        <f>+D115</f>
        <v>48-XL</v>
      </c>
      <c r="E117" s="100">
        <v>203.59399999999999</v>
      </c>
      <c r="F117" s="101">
        <v>195.52</v>
      </c>
      <c r="G117" s="101">
        <v>187.46</v>
      </c>
      <c r="H117" s="101">
        <v>179.39</v>
      </c>
      <c r="I117" s="101">
        <v>171.33</v>
      </c>
      <c r="J117" s="101">
        <v>163.26</v>
      </c>
      <c r="K117" s="101">
        <v>155.19999999999999</v>
      </c>
      <c r="L117" s="102">
        <v>147.136</v>
      </c>
      <c r="N117" s="662"/>
      <c r="O117" s="658"/>
      <c r="P117" s="90" t="str">
        <f>+P115</f>
        <v>48-XL</v>
      </c>
      <c r="Q117" s="100">
        <v>190.75399999999999</v>
      </c>
      <c r="R117" s="101">
        <v>183.15</v>
      </c>
      <c r="S117" s="101">
        <v>175.54</v>
      </c>
      <c r="T117" s="101">
        <v>167.94</v>
      </c>
      <c r="U117" s="101">
        <v>160.34</v>
      </c>
      <c r="V117" s="101">
        <v>152.72999999999999</v>
      </c>
      <c r="W117" s="101">
        <v>145.13</v>
      </c>
      <c r="X117" s="102">
        <v>137.53100000000001</v>
      </c>
      <c r="Z117" s="662"/>
      <c r="AA117" s="658"/>
      <c r="AB117" s="90" t="str">
        <f>+AB115</f>
        <v>48-XL</v>
      </c>
      <c r="AC117" s="100">
        <v>178.03899999999999</v>
      </c>
      <c r="AD117" s="101">
        <v>178.03</v>
      </c>
      <c r="AE117" s="101">
        <v>178.03</v>
      </c>
      <c r="AF117" s="101">
        <v>178.03</v>
      </c>
      <c r="AG117" s="101">
        <v>178.03</v>
      </c>
      <c r="AH117" s="101">
        <v>178.03</v>
      </c>
      <c r="AI117" s="101">
        <v>178.03</v>
      </c>
      <c r="AJ117" s="102">
        <v>178.03899999999999</v>
      </c>
      <c r="AL117" s="662"/>
      <c r="AM117" s="658"/>
      <c r="AN117" s="90" t="str">
        <f>+AN115</f>
        <v>48-XL</v>
      </c>
      <c r="AO117" s="100">
        <v>178.37299999999999</v>
      </c>
      <c r="AP117" s="101">
        <v>178.37</v>
      </c>
      <c r="AQ117" s="101">
        <v>178.37</v>
      </c>
      <c r="AR117" s="101">
        <v>178.37</v>
      </c>
      <c r="AS117" s="101">
        <v>178.37</v>
      </c>
      <c r="AT117" s="101">
        <v>178.37</v>
      </c>
      <c r="AU117" s="101">
        <v>178.37</v>
      </c>
      <c r="AV117" s="102">
        <v>178.37299999999999</v>
      </c>
    </row>
    <row r="118" spans="1:48">
      <c r="A118">
        <v>118</v>
      </c>
      <c r="B118" s="662"/>
      <c r="C118" s="659">
        <f>+C116+10</f>
        <v>190</v>
      </c>
      <c r="D118" s="78" t="s">
        <v>133</v>
      </c>
      <c r="E118" s="97">
        <v>203.17099999999999</v>
      </c>
      <c r="F118" s="98">
        <v>195.44</v>
      </c>
      <c r="G118" s="98">
        <v>187.7</v>
      </c>
      <c r="H118" s="98">
        <v>179.97</v>
      </c>
      <c r="I118" s="98">
        <v>172.24</v>
      </c>
      <c r="J118" s="98">
        <v>164.51</v>
      </c>
      <c r="K118" s="98">
        <v>156.78</v>
      </c>
      <c r="L118" s="99">
        <v>149.05500000000001</v>
      </c>
      <c r="N118" s="662"/>
      <c r="O118" s="659">
        <f>+O116+10</f>
        <v>190</v>
      </c>
      <c r="P118" s="78" t="s">
        <v>133</v>
      </c>
      <c r="Q118" s="97">
        <v>185.80699999999999</v>
      </c>
      <c r="R118" s="98">
        <v>178.81</v>
      </c>
      <c r="S118" s="98">
        <v>171.83</v>
      </c>
      <c r="T118" s="98">
        <v>164.84</v>
      </c>
      <c r="U118" s="98">
        <v>157.85</v>
      </c>
      <c r="V118" s="98">
        <v>150.86000000000001</v>
      </c>
      <c r="W118" s="98">
        <v>143.88</v>
      </c>
      <c r="X118" s="99">
        <v>136.89500000000001</v>
      </c>
      <c r="Z118" s="662"/>
      <c r="AA118" s="659">
        <f>+AA116+10</f>
        <v>190</v>
      </c>
      <c r="AB118" s="78" t="s">
        <v>133</v>
      </c>
      <c r="AC118" s="97">
        <v>140.738</v>
      </c>
      <c r="AD118" s="98">
        <v>141.82</v>
      </c>
      <c r="AE118" s="98">
        <v>142.9</v>
      </c>
      <c r="AF118" s="98">
        <v>143.99</v>
      </c>
      <c r="AG118" s="98">
        <v>145.07</v>
      </c>
      <c r="AH118" s="98">
        <v>146.15</v>
      </c>
      <c r="AI118" s="98">
        <v>147.24</v>
      </c>
      <c r="AJ118" s="99">
        <v>148.32599999999999</v>
      </c>
      <c r="AL118" s="662"/>
      <c r="AM118" s="659">
        <f>+AM116+10</f>
        <v>190</v>
      </c>
      <c r="AN118" s="78" t="s">
        <v>133</v>
      </c>
      <c r="AO118" s="97">
        <v>142.535</v>
      </c>
      <c r="AP118" s="98">
        <v>144.93</v>
      </c>
      <c r="AQ118" s="98">
        <v>147.33000000000001</v>
      </c>
      <c r="AR118" s="98">
        <v>149.72999999999999</v>
      </c>
      <c r="AS118" s="98">
        <v>152.13999999999999</v>
      </c>
      <c r="AT118" s="98">
        <v>154.54</v>
      </c>
      <c r="AU118" s="98">
        <v>156.94</v>
      </c>
      <c r="AV118" s="99">
        <v>159.345</v>
      </c>
    </row>
    <row r="119" spans="1:48" ht="15" thickBot="1">
      <c r="A119">
        <v>119</v>
      </c>
      <c r="B119" s="662"/>
      <c r="C119" s="660"/>
      <c r="D119" s="82" t="s">
        <v>136</v>
      </c>
      <c r="E119" s="97">
        <v>220.06200000000001</v>
      </c>
      <c r="F119" s="98">
        <v>211.46</v>
      </c>
      <c r="G119" s="98">
        <v>202.85</v>
      </c>
      <c r="H119" s="98">
        <v>194.25</v>
      </c>
      <c r="I119" s="98">
        <v>185.65</v>
      </c>
      <c r="J119" s="98">
        <v>177.05</v>
      </c>
      <c r="K119" s="98">
        <v>168.45</v>
      </c>
      <c r="L119" s="99">
        <v>159.84800000000001</v>
      </c>
      <c r="N119" s="662"/>
      <c r="O119" s="660"/>
      <c r="P119" s="82" t="s">
        <v>136</v>
      </c>
      <c r="Q119" s="97">
        <v>205.60499999999999</v>
      </c>
      <c r="R119" s="98">
        <v>197.47</v>
      </c>
      <c r="S119" s="98">
        <v>189.34</v>
      </c>
      <c r="T119" s="98">
        <v>181.21</v>
      </c>
      <c r="U119" s="98">
        <v>173.08</v>
      </c>
      <c r="V119" s="98">
        <v>164.95</v>
      </c>
      <c r="W119" s="98">
        <v>156.81</v>
      </c>
      <c r="X119" s="99">
        <v>148.68899999999999</v>
      </c>
      <c r="Z119" s="662"/>
      <c r="AA119" s="660"/>
      <c r="AB119" s="82" t="s">
        <v>136</v>
      </c>
      <c r="AC119" s="97">
        <v>179.60499999999999</v>
      </c>
      <c r="AD119" s="98">
        <v>179.38</v>
      </c>
      <c r="AE119" s="98">
        <v>179.15</v>
      </c>
      <c r="AF119" s="98">
        <v>178.93</v>
      </c>
      <c r="AG119" s="98">
        <v>178.71</v>
      </c>
      <c r="AH119" s="98">
        <v>178.48</v>
      </c>
      <c r="AI119" s="98">
        <v>178.26</v>
      </c>
      <c r="AJ119" s="99">
        <v>178.03899999999999</v>
      </c>
      <c r="AL119" s="662"/>
      <c r="AM119" s="660"/>
      <c r="AN119" s="82" t="s">
        <v>136</v>
      </c>
      <c r="AO119" s="97">
        <v>178.37299999999999</v>
      </c>
      <c r="AP119" s="98">
        <v>178.37</v>
      </c>
      <c r="AQ119" s="98">
        <v>178.37</v>
      </c>
      <c r="AR119" s="98">
        <v>178.37</v>
      </c>
      <c r="AS119" s="98">
        <v>178.37</v>
      </c>
      <c r="AT119" s="98">
        <v>178.37</v>
      </c>
      <c r="AU119" s="98">
        <v>178.37</v>
      </c>
      <c r="AV119" s="99">
        <v>178.37299999999999</v>
      </c>
    </row>
    <row r="120" spans="1:48">
      <c r="A120">
        <v>120</v>
      </c>
      <c r="B120" s="662"/>
      <c r="C120" s="657">
        <f>+C118+10</f>
        <v>200</v>
      </c>
      <c r="D120" s="86" t="str">
        <f>+D118</f>
        <v>48-X</v>
      </c>
      <c r="E120" s="100">
        <v>217.56800000000001</v>
      </c>
      <c r="F120" s="101">
        <v>209.53</v>
      </c>
      <c r="G120" s="101">
        <v>201.5</v>
      </c>
      <c r="H120" s="101">
        <v>193.46</v>
      </c>
      <c r="I120" s="101">
        <v>185.43</v>
      </c>
      <c r="J120" s="101">
        <v>177.4</v>
      </c>
      <c r="K120" s="101">
        <v>169.36</v>
      </c>
      <c r="L120" s="102">
        <v>161.333</v>
      </c>
      <c r="N120" s="662"/>
      <c r="O120" s="657">
        <f>+O118+10</f>
        <v>200</v>
      </c>
      <c r="P120" s="86" t="str">
        <f>+P118</f>
        <v>48-X</v>
      </c>
      <c r="Q120" s="100">
        <v>194.97</v>
      </c>
      <c r="R120" s="101">
        <v>188.23</v>
      </c>
      <c r="S120" s="101">
        <v>181.5</v>
      </c>
      <c r="T120" s="101">
        <v>174.76</v>
      </c>
      <c r="U120" s="101">
        <v>168.03</v>
      </c>
      <c r="V120" s="101">
        <v>161.29</v>
      </c>
      <c r="W120" s="101">
        <v>154.56</v>
      </c>
      <c r="X120" s="102">
        <v>147.827</v>
      </c>
      <c r="Z120" s="662"/>
      <c r="AA120" s="657">
        <f>+AA118+10</f>
        <v>200</v>
      </c>
      <c r="AB120" s="86" t="str">
        <f>+AB118</f>
        <v>48-X</v>
      </c>
      <c r="AC120" s="100">
        <v>151.38499999999999</v>
      </c>
      <c r="AD120" s="101">
        <v>150.34</v>
      </c>
      <c r="AE120" s="101">
        <v>149.29</v>
      </c>
      <c r="AF120" s="101">
        <v>148.25</v>
      </c>
      <c r="AG120" s="101">
        <v>147.19999999999999</v>
      </c>
      <c r="AH120" s="101">
        <v>146.16</v>
      </c>
      <c r="AI120" s="101">
        <v>145.12</v>
      </c>
      <c r="AJ120" s="102">
        <v>144.078</v>
      </c>
      <c r="AL120" s="662"/>
      <c r="AM120" s="657">
        <f>+AM118+10</f>
        <v>200</v>
      </c>
      <c r="AN120" s="86" t="str">
        <f>+AN118</f>
        <v>48-X</v>
      </c>
      <c r="AO120" s="100">
        <v>138.642</v>
      </c>
      <c r="AP120" s="101">
        <v>141.03</v>
      </c>
      <c r="AQ120" s="101">
        <v>143.43</v>
      </c>
      <c r="AR120" s="101">
        <v>145.82</v>
      </c>
      <c r="AS120" s="101">
        <v>148.22</v>
      </c>
      <c r="AT120" s="101">
        <v>150.61000000000001</v>
      </c>
      <c r="AU120" s="101">
        <v>153.01</v>
      </c>
      <c r="AV120" s="102">
        <v>155.41</v>
      </c>
    </row>
    <row r="121" spans="1:48" ht="15" thickBot="1">
      <c r="A121">
        <v>121</v>
      </c>
      <c r="B121" s="663"/>
      <c r="C121" s="658"/>
      <c r="D121" s="90" t="str">
        <f>+D119</f>
        <v>48-XL</v>
      </c>
      <c r="E121" s="105">
        <v>236.364</v>
      </c>
      <c r="F121" s="103">
        <v>227.36</v>
      </c>
      <c r="G121" s="103">
        <v>218.36</v>
      </c>
      <c r="H121" s="103">
        <v>209.35</v>
      </c>
      <c r="I121" s="103">
        <v>200.35</v>
      </c>
      <c r="J121" s="103">
        <v>191.35</v>
      </c>
      <c r="K121" s="103">
        <v>182.35</v>
      </c>
      <c r="L121" s="104">
        <v>173.352</v>
      </c>
      <c r="N121" s="663"/>
      <c r="O121" s="658"/>
      <c r="P121" s="90" t="str">
        <f>+P119</f>
        <v>48-XL</v>
      </c>
      <c r="Q121" s="105">
        <v>221.952</v>
      </c>
      <c r="R121" s="103">
        <v>213.39</v>
      </c>
      <c r="S121" s="103">
        <v>204.82</v>
      </c>
      <c r="T121" s="103">
        <v>196.26</v>
      </c>
      <c r="U121" s="103">
        <v>187.7</v>
      </c>
      <c r="V121" s="103">
        <v>179.14</v>
      </c>
      <c r="W121" s="103">
        <v>170.58</v>
      </c>
      <c r="X121" s="104">
        <v>162.01900000000001</v>
      </c>
      <c r="Z121" s="663"/>
      <c r="AA121" s="658"/>
      <c r="AB121" s="90" t="str">
        <f>+AB119</f>
        <v>48-XL</v>
      </c>
      <c r="AC121" s="105">
        <v>191.41800000000001</v>
      </c>
      <c r="AD121" s="103">
        <v>189.5</v>
      </c>
      <c r="AE121" s="103">
        <v>187.59</v>
      </c>
      <c r="AF121" s="103">
        <v>185.68</v>
      </c>
      <c r="AG121" s="103">
        <v>183.77</v>
      </c>
      <c r="AH121" s="103">
        <v>181.86</v>
      </c>
      <c r="AI121" s="103">
        <v>179.95</v>
      </c>
      <c r="AJ121" s="104">
        <v>178.03899999999999</v>
      </c>
      <c r="AL121" s="663"/>
      <c r="AM121" s="658"/>
      <c r="AN121" s="90" t="str">
        <f>+AN119</f>
        <v>48-XL</v>
      </c>
      <c r="AO121" s="105">
        <v>178.37299999999999</v>
      </c>
      <c r="AP121" s="103">
        <v>178.37</v>
      </c>
      <c r="AQ121" s="103">
        <v>178.37</v>
      </c>
      <c r="AR121" s="103">
        <v>178.37</v>
      </c>
      <c r="AS121" s="103">
        <v>178.37</v>
      </c>
      <c r="AT121" s="103">
        <v>178.37</v>
      </c>
      <c r="AU121" s="103">
        <v>178.37</v>
      </c>
      <c r="AV121" s="104">
        <v>178.37299999999999</v>
      </c>
    </row>
    <row r="122" spans="1:48">
      <c r="A122">
        <v>122</v>
      </c>
    </row>
    <row r="123" spans="1:48">
      <c r="A123">
        <v>123</v>
      </c>
    </row>
    <row r="124" spans="1:48">
      <c r="A124">
        <v>124</v>
      </c>
    </row>
    <row r="125" spans="1:48">
      <c r="A125">
        <v>125</v>
      </c>
    </row>
    <row r="126" spans="1:48">
      <c r="A126">
        <v>126</v>
      </c>
    </row>
    <row r="127" spans="1:48">
      <c r="A127">
        <v>127</v>
      </c>
    </row>
    <row r="128" spans="1:48">
      <c r="A128">
        <v>128</v>
      </c>
    </row>
    <row r="129" spans="1:48" ht="15" thickBot="1">
      <c r="A129">
        <v>129</v>
      </c>
    </row>
    <row r="130" spans="1:48" ht="18.600000000000001" thickBot="1">
      <c r="A130">
        <v>130</v>
      </c>
      <c r="B130" s="649" t="str">
        <f>+B99</f>
        <v>Zona sísmica A</v>
      </c>
      <c r="C130" s="650"/>
      <c r="D130" s="651"/>
      <c r="E130" s="649" t="s">
        <v>1113</v>
      </c>
      <c r="F130" s="650"/>
      <c r="G130" s="650"/>
      <c r="H130" s="650"/>
      <c r="I130" s="650"/>
      <c r="J130" s="650"/>
      <c r="K130" s="650"/>
      <c r="L130" s="651"/>
      <c r="N130" s="649" t="str">
        <f>+N99</f>
        <v>Zona sísmica B</v>
      </c>
      <c r="O130" s="650"/>
      <c r="P130" s="651"/>
      <c r="Q130" s="649" t="s">
        <v>1113</v>
      </c>
      <c r="R130" s="650"/>
      <c r="S130" s="650"/>
      <c r="T130" s="650"/>
      <c r="U130" s="650"/>
      <c r="V130" s="650"/>
      <c r="W130" s="650"/>
      <c r="X130" s="651"/>
      <c r="Z130" s="649" t="str">
        <f>+Z99</f>
        <v>Zona sísmica C</v>
      </c>
      <c r="AA130" s="650"/>
      <c r="AB130" s="651"/>
      <c r="AC130" s="649" t="s">
        <v>1113</v>
      </c>
      <c r="AD130" s="650"/>
      <c r="AE130" s="650"/>
      <c r="AF130" s="650"/>
      <c r="AG130" s="650"/>
      <c r="AH130" s="650"/>
      <c r="AI130" s="650"/>
      <c r="AJ130" s="651"/>
      <c r="AL130" s="649" t="str">
        <f>+AL99</f>
        <v>Zona sísmica D</v>
      </c>
      <c r="AM130" s="650"/>
      <c r="AN130" s="651"/>
      <c r="AO130" s="649" t="s">
        <v>1113</v>
      </c>
      <c r="AP130" s="650"/>
      <c r="AQ130" s="650"/>
      <c r="AR130" s="650"/>
      <c r="AS130" s="650"/>
      <c r="AT130" s="650"/>
      <c r="AU130" s="650"/>
      <c r="AV130" s="651"/>
    </row>
    <row r="131" spans="1:48" ht="22.2" customHeight="1">
      <c r="A131">
        <v>131</v>
      </c>
      <c r="B131" s="652" t="str">
        <f>+B100</f>
        <v>Categoría de terreno 4</v>
      </c>
      <c r="C131" s="652" t="s">
        <v>1118</v>
      </c>
      <c r="D131" s="652" t="s">
        <v>1119</v>
      </c>
      <c r="E131" s="654" t="s">
        <v>1120</v>
      </c>
      <c r="F131" s="655"/>
      <c r="G131" s="655"/>
      <c r="H131" s="655"/>
      <c r="I131" s="655"/>
      <c r="J131" s="655"/>
      <c r="K131" s="655"/>
      <c r="L131" s="656"/>
      <c r="N131" s="652" t="str">
        <f>+N100</f>
        <v>Categoría de terreno 4</v>
      </c>
      <c r="O131" s="652" t="s">
        <v>1118</v>
      </c>
      <c r="P131" s="652" t="s">
        <v>1119</v>
      </c>
      <c r="Q131" s="654" t="s">
        <v>1120</v>
      </c>
      <c r="R131" s="655"/>
      <c r="S131" s="655"/>
      <c r="T131" s="655"/>
      <c r="U131" s="655"/>
      <c r="V131" s="655"/>
      <c r="W131" s="655"/>
      <c r="X131" s="656"/>
      <c r="Z131" s="652" t="str">
        <f>+Z100</f>
        <v>Categoría de terreno 4</v>
      </c>
      <c r="AA131" s="652" t="s">
        <v>1118</v>
      </c>
      <c r="AB131" s="652" t="s">
        <v>1119</v>
      </c>
      <c r="AC131" s="654" t="s">
        <v>1120</v>
      </c>
      <c r="AD131" s="655"/>
      <c r="AE131" s="655"/>
      <c r="AF131" s="655"/>
      <c r="AG131" s="655"/>
      <c r="AH131" s="655"/>
      <c r="AI131" s="655"/>
      <c r="AJ131" s="656"/>
      <c r="AL131" s="652" t="str">
        <f>+AL100</f>
        <v>Categoría de terreno 4</v>
      </c>
      <c r="AM131" s="652" t="s">
        <v>1118</v>
      </c>
      <c r="AN131" s="652" t="s">
        <v>1119</v>
      </c>
      <c r="AO131" s="654" t="s">
        <v>1120</v>
      </c>
      <c r="AP131" s="655"/>
      <c r="AQ131" s="655"/>
      <c r="AR131" s="655"/>
      <c r="AS131" s="655"/>
      <c r="AT131" s="655"/>
      <c r="AU131" s="655"/>
      <c r="AV131" s="656"/>
    </row>
    <row r="132" spans="1:48" ht="22.2" customHeight="1" thickBot="1">
      <c r="A132">
        <v>132</v>
      </c>
      <c r="B132" s="653"/>
      <c r="C132" s="653"/>
      <c r="D132" s="653"/>
      <c r="E132" s="75">
        <v>0</v>
      </c>
      <c r="F132" s="76">
        <v>500</v>
      </c>
      <c r="G132" s="76">
        <v>1000</v>
      </c>
      <c r="H132" s="76">
        <v>1500</v>
      </c>
      <c r="I132" s="76">
        <v>2000</v>
      </c>
      <c r="J132" s="76">
        <v>2500</v>
      </c>
      <c r="K132" s="76">
        <v>3000</v>
      </c>
      <c r="L132" s="77">
        <v>3500</v>
      </c>
      <c r="N132" s="653"/>
      <c r="O132" s="653"/>
      <c r="P132" s="653"/>
      <c r="Q132" s="75">
        <v>0</v>
      </c>
      <c r="R132" s="76">
        <v>500</v>
      </c>
      <c r="S132" s="76">
        <v>1000</v>
      </c>
      <c r="T132" s="76">
        <v>1500</v>
      </c>
      <c r="U132" s="76">
        <v>2000</v>
      </c>
      <c r="V132" s="76">
        <v>2500</v>
      </c>
      <c r="W132" s="76">
        <v>3000</v>
      </c>
      <c r="X132" s="77">
        <v>3500</v>
      </c>
      <c r="Z132" s="653"/>
      <c r="AA132" s="653"/>
      <c r="AB132" s="653"/>
      <c r="AC132" s="75">
        <v>0</v>
      </c>
      <c r="AD132" s="76">
        <v>500</v>
      </c>
      <c r="AE132" s="76">
        <v>1000</v>
      </c>
      <c r="AF132" s="76">
        <v>1500</v>
      </c>
      <c r="AG132" s="76">
        <v>2000</v>
      </c>
      <c r="AH132" s="76">
        <v>2500</v>
      </c>
      <c r="AI132" s="76">
        <v>3000</v>
      </c>
      <c r="AJ132" s="77">
        <v>3500</v>
      </c>
      <c r="AL132" s="653"/>
      <c r="AM132" s="653"/>
      <c r="AN132" s="653"/>
      <c r="AO132" s="75">
        <v>0</v>
      </c>
      <c r="AP132" s="76">
        <v>500</v>
      </c>
      <c r="AQ132" s="76">
        <v>1000</v>
      </c>
      <c r="AR132" s="76">
        <v>1500</v>
      </c>
      <c r="AS132" s="76">
        <v>2000</v>
      </c>
      <c r="AT132" s="76">
        <v>2500</v>
      </c>
      <c r="AU132" s="76">
        <v>3000</v>
      </c>
      <c r="AV132" s="77">
        <v>3500</v>
      </c>
    </row>
    <row r="133" spans="1:48">
      <c r="A133">
        <v>133</v>
      </c>
      <c r="B133" s="661" t="s">
        <v>1126</v>
      </c>
      <c r="C133" s="659">
        <v>100</v>
      </c>
      <c r="D133" s="78" t="s">
        <v>133</v>
      </c>
      <c r="E133" s="79">
        <v>169</v>
      </c>
      <c r="F133" s="80">
        <v>171</v>
      </c>
      <c r="G133" s="80">
        <v>173</v>
      </c>
      <c r="H133" s="80">
        <v>175</v>
      </c>
      <c r="I133" s="80">
        <v>178</v>
      </c>
      <c r="J133" s="80">
        <v>180</v>
      </c>
      <c r="K133" s="80">
        <v>182</v>
      </c>
      <c r="L133" s="81">
        <v>185</v>
      </c>
      <c r="N133" s="661" t="s">
        <v>1126</v>
      </c>
      <c r="O133" s="659">
        <v>100</v>
      </c>
      <c r="P133" s="78" t="s">
        <v>133</v>
      </c>
      <c r="Q133" s="79">
        <v>155</v>
      </c>
      <c r="R133" s="80">
        <v>156</v>
      </c>
      <c r="S133" s="80">
        <v>158</v>
      </c>
      <c r="T133" s="80">
        <v>160</v>
      </c>
      <c r="U133" s="80">
        <v>161</v>
      </c>
      <c r="V133" s="80">
        <v>163</v>
      </c>
      <c r="W133" s="80">
        <v>165</v>
      </c>
      <c r="X133" s="81">
        <v>167</v>
      </c>
      <c r="Z133" s="661" t="s">
        <v>1126</v>
      </c>
      <c r="AA133" s="659">
        <v>100</v>
      </c>
      <c r="AB133" s="78" t="s">
        <v>133</v>
      </c>
      <c r="AC133" s="79">
        <v>122</v>
      </c>
      <c r="AD133" s="80">
        <v>123</v>
      </c>
      <c r="AE133" s="80">
        <v>125</v>
      </c>
      <c r="AF133" s="80">
        <v>127</v>
      </c>
      <c r="AG133" s="80">
        <v>129</v>
      </c>
      <c r="AH133" s="80">
        <v>131</v>
      </c>
      <c r="AI133" s="80">
        <v>133</v>
      </c>
      <c r="AJ133" s="81">
        <v>135</v>
      </c>
      <c r="AL133" s="661" t="s">
        <v>1126</v>
      </c>
      <c r="AM133" s="659">
        <v>100</v>
      </c>
      <c r="AN133" s="78" t="s">
        <v>133</v>
      </c>
      <c r="AO133" s="79">
        <v>105</v>
      </c>
      <c r="AP133" s="80">
        <v>105</v>
      </c>
      <c r="AQ133" s="80">
        <v>106</v>
      </c>
      <c r="AR133" s="80">
        <v>107</v>
      </c>
      <c r="AS133" s="80">
        <v>107</v>
      </c>
      <c r="AT133" s="80">
        <v>108</v>
      </c>
      <c r="AU133" s="80">
        <v>109</v>
      </c>
      <c r="AV133" s="81">
        <v>110.00000000000001</v>
      </c>
    </row>
    <row r="134" spans="1:48" ht="15" thickBot="1">
      <c r="A134">
        <v>134</v>
      </c>
      <c r="B134" s="662"/>
      <c r="C134" s="660"/>
      <c r="D134" s="82" t="s">
        <v>136</v>
      </c>
      <c r="E134" s="83">
        <v>182</v>
      </c>
      <c r="F134" s="84">
        <v>183</v>
      </c>
      <c r="G134" s="84">
        <v>185</v>
      </c>
      <c r="H134" s="84">
        <v>187</v>
      </c>
      <c r="I134" s="84">
        <v>189</v>
      </c>
      <c r="J134" s="84">
        <v>191</v>
      </c>
      <c r="K134" s="84">
        <v>193</v>
      </c>
      <c r="L134" s="85">
        <v>195</v>
      </c>
      <c r="N134" s="662"/>
      <c r="O134" s="660"/>
      <c r="P134" s="82" t="s">
        <v>136</v>
      </c>
      <c r="Q134" s="83">
        <v>168</v>
      </c>
      <c r="R134" s="84">
        <v>169</v>
      </c>
      <c r="S134" s="84">
        <v>171</v>
      </c>
      <c r="T134" s="84">
        <v>173</v>
      </c>
      <c r="U134" s="84">
        <v>174</v>
      </c>
      <c r="V134" s="84">
        <v>176</v>
      </c>
      <c r="W134" s="84">
        <v>178</v>
      </c>
      <c r="X134" s="85">
        <v>180</v>
      </c>
      <c r="Z134" s="662"/>
      <c r="AA134" s="660"/>
      <c r="AB134" s="82" t="s">
        <v>136</v>
      </c>
      <c r="AC134" s="83">
        <v>125</v>
      </c>
      <c r="AD134" s="84">
        <v>125</v>
      </c>
      <c r="AE134" s="84">
        <v>125</v>
      </c>
      <c r="AF134" s="84">
        <v>125</v>
      </c>
      <c r="AG134" s="84">
        <v>125</v>
      </c>
      <c r="AH134" s="84">
        <v>125</v>
      </c>
      <c r="AI134" s="84">
        <v>125</v>
      </c>
      <c r="AJ134" s="85">
        <v>125</v>
      </c>
      <c r="AL134" s="662"/>
      <c r="AM134" s="660"/>
      <c r="AN134" s="82" t="s">
        <v>136</v>
      </c>
      <c r="AO134" s="83">
        <v>95</v>
      </c>
      <c r="AP134" s="84">
        <v>95</v>
      </c>
      <c r="AQ134" s="84">
        <v>95</v>
      </c>
      <c r="AR134" s="84">
        <v>95</v>
      </c>
      <c r="AS134" s="84">
        <v>95</v>
      </c>
      <c r="AT134" s="84">
        <v>95</v>
      </c>
      <c r="AU134" s="84">
        <v>95</v>
      </c>
      <c r="AV134" s="85">
        <v>95</v>
      </c>
    </row>
    <row r="135" spans="1:48">
      <c r="A135">
        <v>135</v>
      </c>
      <c r="B135" s="662"/>
      <c r="C135" s="657">
        <f>+C133+15</f>
        <v>115</v>
      </c>
      <c r="D135" s="86" t="str">
        <f>+D133</f>
        <v>48-X</v>
      </c>
      <c r="E135" s="87">
        <v>159</v>
      </c>
      <c r="F135" s="88">
        <v>161</v>
      </c>
      <c r="G135" s="88">
        <v>163</v>
      </c>
      <c r="H135" s="88">
        <v>166</v>
      </c>
      <c r="I135" s="88">
        <v>168</v>
      </c>
      <c r="J135" s="88">
        <v>171</v>
      </c>
      <c r="K135" s="88">
        <v>173</v>
      </c>
      <c r="L135" s="89">
        <v>176</v>
      </c>
      <c r="N135" s="662"/>
      <c r="O135" s="657">
        <f>+O133+15</f>
        <v>115</v>
      </c>
      <c r="P135" s="86" t="str">
        <f>+P133</f>
        <v>48-X</v>
      </c>
      <c r="Q135" s="87">
        <v>147</v>
      </c>
      <c r="R135" s="88">
        <v>148</v>
      </c>
      <c r="S135" s="88">
        <v>150</v>
      </c>
      <c r="T135" s="88">
        <v>152</v>
      </c>
      <c r="U135" s="88">
        <v>154</v>
      </c>
      <c r="V135" s="88">
        <v>156</v>
      </c>
      <c r="W135" s="88">
        <v>158</v>
      </c>
      <c r="X135" s="89">
        <v>160</v>
      </c>
      <c r="Z135" s="662"/>
      <c r="AA135" s="657">
        <f>+AA133+15</f>
        <v>115</v>
      </c>
      <c r="AB135" s="86" t="str">
        <f>+AB133</f>
        <v>48-X</v>
      </c>
      <c r="AC135" s="87">
        <v>114.99999999999999</v>
      </c>
      <c r="AD135" s="88">
        <v>116</v>
      </c>
      <c r="AE135" s="88">
        <v>118</v>
      </c>
      <c r="AF135" s="88">
        <v>120</v>
      </c>
      <c r="AG135" s="88">
        <v>122</v>
      </c>
      <c r="AH135" s="88">
        <v>124</v>
      </c>
      <c r="AI135" s="88">
        <v>126</v>
      </c>
      <c r="AJ135" s="89">
        <v>128</v>
      </c>
      <c r="AL135" s="662"/>
      <c r="AM135" s="657">
        <f>+AM133+15</f>
        <v>115</v>
      </c>
      <c r="AN135" s="86" t="str">
        <f>+AN133</f>
        <v>48-X</v>
      </c>
      <c r="AO135" s="87">
        <v>98</v>
      </c>
      <c r="AP135" s="88">
        <v>99</v>
      </c>
      <c r="AQ135" s="88">
        <v>101</v>
      </c>
      <c r="AR135" s="88">
        <v>102</v>
      </c>
      <c r="AS135" s="88">
        <v>104</v>
      </c>
      <c r="AT135" s="88">
        <v>105</v>
      </c>
      <c r="AU135" s="88">
        <v>107</v>
      </c>
      <c r="AV135" s="89">
        <v>109.00000000000001</v>
      </c>
    </row>
    <row r="136" spans="1:48" ht="15" thickBot="1">
      <c r="A136">
        <v>136</v>
      </c>
      <c r="B136" s="662"/>
      <c r="C136" s="658"/>
      <c r="D136" s="90" t="str">
        <f>+D134</f>
        <v>48-XL</v>
      </c>
      <c r="E136" s="87">
        <v>172</v>
      </c>
      <c r="F136" s="88">
        <v>174</v>
      </c>
      <c r="G136" s="88">
        <v>176</v>
      </c>
      <c r="H136" s="88">
        <v>178</v>
      </c>
      <c r="I136" s="88">
        <v>180</v>
      </c>
      <c r="J136" s="88">
        <v>182</v>
      </c>
      <c r="K136" s="88">
        <v>184</v>
      </c>
      <c r="L136" s="89">
        <v>186</v>
      </c>
      <c r="N136" s="662"/>
      <c r="O136" s="658"/>
      <c r="P136" s="90" t="str">
        <f>+P134</f>
        <v>48-XL</v>
      </c>
      <c r="Q136" s="87">
        <v>160</v>
      </c>
      <c r="R136" s="88">
        <v>161</v>
      </c>
      <c r="S136" s="88">
        <v>163</v>
      </c>
      <c r="T136" s="88">
        <v>165</v>
      </c>
      <c r="U136" s="88">
        <v>167</v>
      </c>
      <c r="V136" s="88">
        <v>169</v>
      </c>
      <c r="W136" s="88">
        <v>171</v>
      </c>
      <c r="X136" s="89">
        <v>173</v>
      </c>
      <c r="Z136" s="662"/>
      <c r="AA136" s="658"/>
      <c r="AB136" s="90" t="str">
        <f>+AB134</f>
        <v>48-XL</v>
      </c>
      <c r="AC136" s="87">
        <v>125</v>
      </c>
      <c r="AD136" s="88">
        <v>125</v>
      </c>
      <c r="AE136" s="88">
        <v>125</v>
      </c>
      <c r="AF136" s="88">
        <v>125</v>
      </c>
      <c r="AG136" s="88">
        <v>125</v>
      </c>
      <c r="AH136" s="88">
        <v>125</v>
      </c>
      <c r="AI136" s="88">
        <v>125</v>
      </c>
      <c r="AJ136" s="89">
        <v>125</v>
      </c>
      <c r="AL136" s="662"/>
      <c r="AM136" s="658"/>
      <c r="AN136" s="90" t="str">
        <f>+AN134</f>
        <v>48-XL</v>
      </c>
      <c r="AO136" s="87">
        <v>95</v>
      </c>
      <c r="AP136" s="88">
        <v>95</v>
      </c>
      <c r="AQ136" s="88">
        <v>95</v>
      </c>
      <c r="AR136" s="88">
        <v>95</v>
      </c>
      <c r="AS136" s="88">
        <v>95</v>
      </c>
      <c r="AT136" s="88">
        <v>95</v>
      </c>
      <c r="AU136" s="88">
        <v>95</v>
      </c>
      <c r="AV136" s="89">
        <v>95</v>
      </c>
    </row>
    <row r="137" spans="1:48">
      <c r="A137">
        <v>137</v>
      </c>
      <c r="B137" s="662"/>
      <c r="C137" s="659">
        <f>+C135+15</f>
        <v>130</v>
      </c>
      <c r="D137" s="78" t="s">
        <v>133</v>
      </c>
      <c r="E137" s="83">
        <v>149</v>
      </c>
      <c r="F137" s="84">
        <v>151</v>
      </c>
      <c r="G137" s="84">
        <v>154</v>
      </c>
      <c r="H137" s="84">
        <v>156</v>
      </c>
      <c r="I137" s="84">
        <v>159</v>
      </c>
      <c r="J137" s="84">
        <v>161</v>
      </c>
      <c r="K137" s="84">
        <v>164</v>
      </c>
      <c r="L137" s="85">
        <v>167</v>
      </c>
      <c r="N137" s="662"/>
      <c r="O137" s="659">
        <f>+O135+15</f>
        <v>130</v>
      </c>
      <c r="P137" s="78" t="s">
        <v>133</v>
      </c>
      <c r="Q137" s="83">
        <v>138</v>
      </c>
      <c r="R137" s="84">
        <v>140</v>
      </c>
      <c r="S137" s="84">
        <v>142</v>
      </c>
      <c r="T137" s="84">
        <v>144</v>
      </c>
      <c r="U137" s="84">
        <v>146</v>
      </c>
      <c r="V137" s="84">
        <v>148</v>
      </c>
      <c r="W137" s="84">
        <v>150</v>
      </c>
      <c r="X137" s="85">
        <v>153</v>
      </c>
      <c r="Z137" s="662"/>
      <c r="AA137" s="659">
        <f>+AA135+15</f>
        <v>130</v>
      </c>
      <c r="AB137" s="78" t="s">
        <v>133</v>
      </c>
      <c r="AC137" s="83">
        <v>105</v>
      </c>
      <c r="AD137" s="84">
        <v>107</v>
      </c>
      <c r="AE137" s="84">
        <v>109</v>
      </c>
      <c r="AF137" s="84">
        <v>111</v>
      </c>
      <c r="AG137" s="84">
        <v>113</v>
      </c>
      <c r="AH137" s="84">
        <v>115</v>
      </c>
      <c r="AI137" s="84">
        <v>117</v>
      </c>
      <c r="AJ137" s="85">
        <v>120</v>
      </c>
      <c r="AL137" s="662"/>
      <c r="AM137" s="659">
        <f>+AM135+15</f>
        <v>130</v>
      </c>
      <c r="AN137" s="78" t="s">
        <v>133</v>
      </c>
      <c r="AO137" s="83">
        <v>91</v>
      </c>
      <c r="AP137" s="84">
        <v>92</v>
      </c>
      <c r="AQ137" s="84">
        <v>94</v>
      </c>
      <c r="AR137" s="84">
        <v>96</v>
      </c>
      <c r="AS137" s="84">
        <v>97</v>
      </c>
      <c r="AT137" s="84">
        <v>99</v>
      </c>
      <c r="AU137" s="84">
        <v>101</v>
      </c>
      <c r="AV137" s="85">
        <v>103</v>
      </c>
    </row>
    <row r="138" spans="1:48" ht="15" thickBot="1">
      <c r="A138">
        <v>138</v>
      </c>
      <c r="B138" s="662"/>
      <c r="C138" s="660"/>
      <c r="D138" s="82" t="s">
        <v>136</v>
      </c>
      <c r="E138" s="83">
        <v>161</v>
      </c>
      <c r="F138" s="84">
        <v>163</v>
      </c>
      <c r="G138" s="84">
        <v>165</v>
      </c>
      <c r="H138" s="84">
        <v>168</v>
      </c>
      <c r="I138" s="84">
        <v>170</v>
      </c>
      <c r="J138" s="84">
        <v>173</v>
      </c>
      <c r="K138" s="84">
        <v>175</v>
      </c>
      <c r="L138" s="85">
        <v>178</v>
      </c>
      <c r="N138" s="662"/>
      <c r="O138" s="660"/>
      <c r="P138" s="82" t="s">
        <v>136</v>
      </c>
      <c r="Q138" s="83">
        <v>150</v>
      </c>
      <c r="R138" s="84">
        <v>152</v>
      </c>
      <c r="S138" s="84">
        <v>154</v>
      </c>
      <c r="T138" s="84">
        <v>156</v>
      </c>
      <c r="U138" s="84">
        <v>159</v>
      </c>
      <c r="V138" s="84">
        <v>161</v>
      </c>
      <c r="W138" s="84">
        <v>163</v>
      </c>
      <c r="X138" s="85">
        <v>166</v>
      </c>
      <c r="Z138" s="662"/>
      <c r="AA138" s="660"/>
      <c r="AB138" s="82" t="s">
        <v>136</v>
      </c>
      <c r="AC138" s="83">
        <v>125</v>
      </c>
      <c r="AD138" s="84">
        <v>125</v>
      </c>
      <c r="AE138" s="84">
        <v>125</v>
      </c>
      <c r="AF138" s="84">
        <v>125</v>
      </c>
      <c r="AG138" s="84">
        <v>125</v>
      </c>
      <c r="AH138" s="84">
        <v>125</v>
      </c>
      <c r="AI138" s="84">
        <v>125</v>
      </c>
      <c r="AJ138" s="85">
        <v>125</v>
      </c>
      <c r="AL138" s="662"/>
      <c r="AM138" s="660"/>
      <c r="AN138" s="82" t="s">
        <v>136</v>
      </c>
      <c r="AO138" s="83">
        <v>95</v>
      </c>
      <c r="AP138" s="84">
        <v>95</v>
      </c>
      <c r="AQ138" s="84">
        <v>95</v>
      </c>
      <c r="AR138" s="84">
        <v>95</v>
      </c>
      <c r="AS138" s="84">
        <v>95</v>
      </c>
      <c r="AT138" s="84">
        <v>95</v>
      </c>
      <c r="AU138" s="84">
        <v>95</v>
      </c>
      <c r="AV138" s="85">
        <v>95</v>
      </c>
    </row>
    <row r="139" spans="1:48">
      <c r="A139">
        <v>139</v>
      </c>
      <c r="B139" s="662"/>
      <c r="C139" s="657">
        <f>+C137+10</f>
        <v>140</v>
      </c>
      <c r="D139" s="86" t="str">
        <f>+D137</f>
        <v>48-X</v>
      </c>
      <c r="E139" s="87">
        <v>142</v>
      </c>
      <c r="F139" s="88">
        <v>144</v>
      </c>
      <c r="G139" s="88">
        <v>147</v>
      </c>
      <c r="H139" s="88">
        <v>150</v>
      </c>
      <c r="I139" s="88">
        <v>152</v>
      </c>
      <c r="J139" s="88">
        <v>155</v>
      </c>
      <c r="K139" s="88">
        <v>158</v>
      </c>
      <c r="L139" s="89">
        <v>161</v>
      </c>
      <c r="N139" s="662"/>
      <c r="O139" s="657">
        <f>+O137+10</f>
        <v>140</v>
      </c>
      <c r="P139" s="86" t="str">
        <f>+P137</f>
        <v>48-X</v>
      </c>
      <c r="Q139" s="87">
        <v>130</v>
      </c>
      <c r="R139" s="88">
        <v>132</v>
      </c>
      <c r="S139" s="88">
        <v>135</v>
      </c>
      <c r="T139" s="88">
        <v>137</v>
      </c>
      <c r="U139" s="88">
        <v>140</v>
      </c>
      <c r="V139" s="88">
        <v>142</v>
      </c>
      <c r="W139" s="88">
        <v>145</v>
      </c>
      <c r="X139" s="89">
        <v>148</v>
      </c>
      <c r="Z139" s="662"/>
      <c r="AA139" s="657">
        <f>+AA137+10</f>
        <v>140</v>
      </c>
      <c r="AB139" s="86" t="str">
        <f>+AB137</f>
        <v>48-X</v>
      </c>
      <c r="AC139" s="87">
        <v>98</v>
      </c>
      <c r="AD139" s="88">
        <v>100</v>
      </c>
      <c r="AE139" s="88">
        <v>102</v>
      </c>
      <c r="AF139" s="88">
        <v>105</v>
      </c>
      <c r="AG139" s="88">
        <v>107</v>
      </c>
      <c r="AH139" s="88">
        <v>110</v>
      </c>
      <c r="AI139" s="88">
        <v>112</v>
      </c>
      <c r="AJ139" s="89">
        <v>114.99999999999999</v>
      </c>
      <c r="AL139" s="662"/>
      <c r="AM139" s="657">
        <f>+AM137+10</f>
        <v>140</v>
      </c>
      <c r="AN139" s="86" t="str">
        <f>+AN137</f>
        <v>48-X</v>
      </c>
      <c r="AO139" s="87">
        <v>86</v>
      </c>
      <c r="AP139" s="88">
        <v>87</v>
      </c>
      <c r="AQ139" s="88">
        <v>89</v>
      </c>
      <c r="AR139" s="88">
        <v>91</v>
      </c>
      <c r="AS139" s="88">
        <v>93</v>
      </c>
      <c r="AT139" s="88">
        <v>95</v>
      </c>
      <c r="AU139" s="88">
        <v>97</v>
      </c>
      <c r="AV139" s="89">
        <v>99</v>
      </c>
    </row>
    <row r="140" spans="1:48" ht="15" thickBot="1">
      <c r="A140">
        <v>140</v>
      </c>
      <c r="B140" s="662"/>
      <c r="C140" s="658"/>
      <c r="D140" s="90" t="str">
        <f>+D138</f>
        <v>48-XL</v>
      </c>
      <c r="E140" s="87">
        <v>154</v>
      </c>
      <c r="F140" s="88">
        <v>156</v>
      </c>
      <c r="G140" s="88">
        <v>159</v>
      </c>
      <c r="H140" s="88">
        <v>161</v>
      </c>
      <c r="I140" s="88">
        <v>164</v>
      </c>
      <c r="J140" s="88">
        <v>166</v>
      </c>
      <c r="K140" s="88">
        <v>169</v>
      </c>
      <c r="L140" s="89">
        <v>172</v>
      </c>
      <c r="N140" s="662"/>
      <c r="O140" s="658"/>
      <c r="P140" s="90" t="str">
        <f>+P138</f>
        <v>48-XL</v>
      </c>
      <c r="Q140" s="87">
        <v>145</v>
      </c>
      <c r="R140" s="88">
        <v>147</v>
      </c>
      <c r="S140" s="88">
        <v>149</v>
      </c>
      <c r="T140" s="88">
        <v>151</v>
      </c>
      <c r="U140" s="88">
        <v>154</v>
      </c>
      <c r="V140" s="88">
        <v>156</v>
      </c>
      <c r="W140" s="88">
        <v>158</v>
      </c>
      <c r="X140" s="89">
        <v>161</v>
      </c>
      <c r="Z140" s="662"/>
      <c r="AA140" s="658"/>
      <c r="AB140" s="90" t="str">
        <f>+AB138</f>
        <v>48-XL</v>
      </c>
      <c r="AC140" s="87">
        <v>125</v>
      </c>
      <c r="AD140" s="88">
        <v>125</v>
      </c>
      <c r="AE140" s="88">
        <v>125</v>
      </c>
      <c r="AF140" s="88">
        <v>125</v>
      </c>
      <c r="AG140" s="88">
        <v>125</v>
      </c>
      <c r="AH140" s="88">
        <v>125</v>
      </c>
      <c r="AI140" s="88">
        <v>125</v>
      </c>
      <c r="AJ140" s="89">
        <v>125</v>
      </c>
      <c r="AL140" s="662"/>
      <c r="AM140" s="658"/>
      <c r="AN140" s="90" t="str">
        <f>+AN138</f>
        <v>48-XL</v>
      </c>
      <c r="AO140" s="87">
        <v>95</v>
      </c>
      <c r="AP140" s="88">
        <v>95</v>
      </c>
      <c r="AQ140" s="88">
        <v>95</v>
      </c>
      <c r="AR140" s="88">
        <v>95</v>
      </c>
      <c r="AS140" s="88">
        <v>95</v>
      </c>
      <c r="AT140" s="88">
        <v>95</v>
      </c>
      <c r="AU140" s="88">
        <v>95</v>
      </c>
      <c r="AV140" s="89">
        <v>95</v>
      </c>
    </row>
    <row r="141" spans="1:48">
      <c r="A141">
        <v>141</v>
      </c>
      <c r="B141" s="662"/>
      <c r="C141" s="659">
        <f>+C139+10</f>
        <v>150</v>
      </c>
      <c r="D141" s="78" t="s">
        <v>133</v>
      </c>
      <c r="E141" s="83">
        <v>135</v>
      </c>
      <c r="F141" s="84">
        <v>137</v>
      </c>
      <c r="G141" s="84">
        <v>140</v>
      </c>
      <c r="H141" s="84">
        <v>143</v>
      </c>
      <c r="I141" s="84">
        <v>146</v>
      </c>
      <c r="J141" s="84">
        <v>149</v>
      </c>
      <c r="K141" s="84">
        <v>152</v>
      </c>
      <c r="L141" s="85">
        <v>155</v>
      </c>
      <c r="N141" s="662"/>
      <c r="O141" s="659">
        <f>+O139+10</f>
        <v>150</v>
      </c>
      <c r="P141" s="78" t="s">
        <v>133</v>
      </c>
      <c r="Q141" s="83">
        <v>121</v>
      </c>
      <c r="R141" s="84">
        <v>124</v>
      </c>
      <c r="S141" s="84">
        <v>127</v>
      </c>
      <c r="T141" s="84">
        <v>130</v>
      </c>
      <c r="U141" s="84">
        <v>133</v>
      </c>
      <c r="V141" s="84">
        <v>136</v>
      </c>
      <c r="W141" s="84">
        <v>139</v>
      </c>
      <c r="X141" s="85">
        <v>143</v>
      </c>
      <c r="Z141" s="662"/>
      <c r="AA141" s="659">
        <f>+AA139+10</f>
        <v>150</v>
      </c>
      <c r="AB141" s="78" t="s">
        <v>133</v>
      </c>
      <c r="AC141" s="83">
        <v>92</v>
      </c>
      <c r="AD141" s="84">
        <v>94</v>
      </c>
      <c r="AE141" s="84">
        <v>97</v>
      </c>
      <c r="AF141" s="84">
        <v>99</v>
      </c>
      <c r="AG141" s="84">
        <v>102</v>
      </c>
      <c r="AH141" s="84">
        <v>104</v>
      </c>
      <c r="AI141" s="84">
        <v>107</v>
      </c>
      <c r="AJ141" s="85">
        <v>110.00000000000001</v>
      </c>
      <c r="AL141" s="662"/>
      <c r="AM141" s="659">
        <f>+AM139+10</f>
        <v>150</v>
      </c>
      <c r="AN141" s="78" t="s">
        <v>133</v>
      </c>
      <c r="AO141" s="83">
        <v>82</v>
      </c>
      <c r="AP141" s="84">
        <v>83</v>
      </c>
      <c r="AQ141" s="84">
        <v>85</v>
      </c>
      <c r="AR141" s="84">
        <v>87</v>
      </c>
      <c r="AS141" s="84">
        <v>89</v>
      </c>
      <c r="AT141" s="84">
        <v>91</v>
      </c>
      <c r="AU141" s="84">
        <v>93</v>
      </c>
      <c r="AV141" s="85">
        <v>95</v>
      </c>
    </row>
    <row r="142" spans="1:48" ht="15" thickBot="1">
      <c r="A142">
        <v>142</v>
      </c>
      <c r="B142" s="662"/>
      <c r="C142" s="660"/>
      <c r="D142" s="82" t="s">
        <v>136</v>
      </c>
      <c r="E142" s="83">
        <v>147</v>
      </c>
      <c r="F142" s="84">
        <v>149</v>
      </c>
      <c r="G142" s="84">
        <v>152</v>
      </c>
      <c r="H142" s="84">
        <v>155</v>
      </c>
      <c r="I142" s="84">
        <v>158</v>
      </c>
      <c r="J142" s="84">
        <v>161</v>
      </c>
      <c r="K142" s="84">
        <v>164</v>
      </c>
      <c r="L142" s="85">
        <v>167</v>
      </c>
      <c r="N142" s="662"/>
      <c r="O142" s="660"/>
      <c r="P142" s="82" t="s">
        <v>136</v>
      </c>
      <c r="Q142" s="83">
        <v>139</v>
      </c>
      <c r="R142" s="84">
        <v>141</v>
      </c>
      <c r="S142" s="84">
        <v>143</v>
      </c>
      <c r="T142" s="84">
        <v>146</v>
      </c>
      <c r="U142" s="84">
        <v>148</v>
      </c>
      <c r="V142" s="84">
        <v>151</v>
      </c>
      <c r="W142" s="84">
        <v>153</v>
      </c>
      <c r="X142" s="85">
        <v>156</v>
      </c>
      <c r="Z142" s="662"/>
      <c r="AA142" s="660"/>
      <c r="AB142" s="82" t="s">
        <v>136</v>
      </c>
      <c r="AC142" s="83">
        <v>120</v>
      </c>
      <c r="AD142" s="84">
        <v>120</v>
      </c>
      <c r="AE142" s="84">
        <v>121</v>
      </c>
      <c r="AF142" s="84">
        <v>122</v>
      </c>
      <c r="AG142" s="84">
        <v>122</v>
      </c>
      <c r="AH142" s="84">
        <v>123</v>
      </c>
      <c r="AI142" s="84">
        <v>124</v>
      </c>
      <c r="AJ142" s="85">
        <v>125</v>
      </c>
      <c r="AL142" s="662"/>
      <c r="AM142" s="660"/>
      <c r="AN142" s="82" t="s">
        <v>136</v>
      </c>
      <c r="AO142" s="83">
        <v>95</v>
      </c>
      <c r="AP142" s="84">
        <v>95</v>
      </c>
      <c r="AQ142" s="84">
        <v>95</v>
      </c>
      <c r="AR142" s="84">
        <v>95</v>
      </c>
      <c r="AS142" s="84">
        <v>95</v>
      </c>
      <c r="AT142" s="84">
        <v>95</v>
      </c>
      <c r="AU142" s="84">
        <v>95</v>
      </c>
      <c r="AV142" s="85">
        <v>95</v>
      </c>
    </row>
    <row r="143" spans="1:48">
      <c r="A143">
        <v>143</v>
      </c>
      <c r="B143" s="662"/>
      <c r="C143" s="657">
        <f>+C141+10</f>
        <v>160</v>
      </c>
      <c r="D143" s="86" t="str">
        <f>+D141</f>
        <v>48-X</v>
      </c>
      <c r="E143" s="87">
        <v>129</v>
      </c>
      <c r="F143" s="88">
        <v>131</v>
      </c>
      <c r="G143" s="88">
        <v>134</v>
      </c>
      <c r="H143" s="88">
        <v>137</v>
      </c>
      <c r="I143" s="88">
        <v>140</v>
      </c>
      <c r="J143" s="88">
        <v>143</v>
      </c>
      <c r="K143" s="88">
        <v>146</v>
      </c>
      <c r="L143" s="89">
        <v>149</v>
      </c>
      <c r="N143" s="662"/>
      <c r="O143" s="657">
        <f>+O141+10</f>
        <v>160</v>
      </c>
      <c r="P143" s="86" t="str">
        <f>+P141</f>
        <v>48-X</v>
      </c>
      <c r="Q143" s="87">
        <v>112.00000000000001</v>
      </c>
      <c r="R143" s="88">
        <v>115</v>
      </c>
      <c r="S143" s="88">
        <v>119</v>
      </c>
      <c r="T143" s="88">
        <v>123</v>
      </c>
      <c r="U143" s="88">
        <v>126</v>
      </c>
      <c r="V143" s="88">
        <v>130</v>
      </c>
      <c r="W143" s="88">
        <v>134</v>
      </c>
      <c r="X143" s="89">
        <v>138</v>
      </c>
      <c r="Z143" s="662"/>
      <c r="AA143" s="657">
        <f>+AA141+10</f>
        <v>160</v>
      </c>
      <c r="AB143" s="86" t="str">
        <f>+AB141</f>
        <v>48-X</v>
      </c>
      <c r="AC143" s="87">
        <v>86</v>
      </c>
      <c r="AD143" s="88">
        <v>88</v>
      </c>
      <c r="AE143" s="88">
        <v>91</v>
      </c>
      <c r="AF143" s="88">
        <v>94</v>
      </c>
      <c r="AG143" s="88">
        <v>96</v>
      </c>
      <c r="AH143" s="88">
        <v>99</v>
      </c>
      <c r="AI143" s="88">
        <v>102</v>
      </c>
      <c r="AJ143" s="89">
        <v>105</v>
      </c>
      <c r="AL143" s="662"/>
      <c r="AM143" s="657">
        <f>+AM141+10</f>
        <v>160</v>
      </c>
      <c r="AN143" s="86" t="str">
        <f>+AN141</f>
        <v>48-X</v>
      </c>
      <c r="AO143" s="87" t="s">
        <v>1122</v>
      </c>
      <c r="AP143" s="88" t="s">
        <v>1122</v>
      </c>
      <c r="AQ143" s="88">
        <v>81</v>
      </c>
      <c r="AR143" s="88">
        <v>83</v>
      </c>
      <c r="AS143" s="88">
        <v>85</v>
      </c>
      <c r="AT143" s="88">
        <v>87</v>
      </c>
      <c r="AU143" s="88">
        <v>89</v>
      </c>
      <c r="AV143" s="89">
        <v>91</v>
      </c>
    </row>
    <row r="144" spans="1:48" ht="15" thickBot="1">
      <c r="A144">
        <v>144</v>
      </c>
      <c r="B144" s="662"/>
      <c r="C144" s="658"/>
      <c r="D144" s="90" t="str">
        <f>+D142</f>
        <v>48-XL</v>
      </c>
      <c r="E144" s="87">
        <v>140</v>
      </c>
      <c r="F144" s="88">
        <v>143</v>
      </c>
      <c r="G144" s="88">
        <v>146</v>
      </c>
      <c r="H144" s="88">
        <v>149</v>
      </c>
      <c r="I144" s="88">
        <v>152</v>
      </c>
      <c r="J144" s="88">
        <v>155</v>
      </c>
      <c r="K144" s="88">
        <v>158</v>
      </c>
      <c r="L144" s="89">
        <v>161</v>
      </c>
      <c r="N144" s="662"/>
      <c r="O144" s="658"/>
      <c r="P144" s="90" t="str">
        <f>+P142</f>
        <v>48-XL</v>
      </c>
      <c r="Q144" s="87">
        <v>133</v>
      </c>
      <c r="R144" s="88">
        <v>135</v>
      </c>
      <c r="S144" s="88">
        <v>137</v>
      </c>
      <c r="T144" s="88">
        <v>140</v>
      </c>
      <c r="U144" s="88">
        <v>142</v>
      </c>
      <c r="V144" s="88">
        <v>145</v>
      </c>
      <c r="W144" s="88">
        <v>147</v>
      </c>
      <c r="X144" s="89">
        <v>150</v>
      </c>
      <c r="Z144" s="662"/>
      <c r="AA144" s="658"/>
      <c r="AB144" s="90" t="str">
        <f>+AB142</f>
        <v>48-XL</v>
      </c>
      <c r="AC144" s="87">
        <v>112.99999999999999</v>
      </c>
      <c r="AD144" s="88">
        <v>114</v>
      </c>
      <c r="AE144" s="88">
        <v>116</v>
      </c>
      <c r="AF144" s="88">
        <v>118</v>
      </c>
      <c r="AG144" s="88">
        <v>119</v>
      </c>
      <c r="AH144" s="88">
        <v>121</v>
      </c>
      <c r="AI144" s="88">
        <v>123</v>
      </c>
      <c r="AJ144" s="89">
        <v>125</v>
      </c>
      <c r="AL144" s="662"/>
      <c r="AM144" s="658"/>
      <c r="AN144" s="90" t="str">
        <f>+AN142</f>
        <v>48-XL</v>
      </c>
      <c r="AO144" s="87">
        <v>95</v>
      </c>
      <c r="AP144" s="88">
        <v>95</v>
      </c>
      <c r="AQ144" s="88">
        <v>95</v>
      </c>
      <c r="AR144" s="88">
        <v>95</v>
      </c>
      <c r="AS144" s="88">
        <v>95</v>
      </c>
      <c r="AT144" s="88">
        <v>95</v>
      </c>
      <c r="AU144" s="88">
        <v>95</v>
      </c>
      <c r="AV144" s="89">
        <v>95</v>
      </c>
    </row>
    <row r="145" spans="1:48">
      <c r="A145">
        <v>145</v>
      </c>
      <c r="B145" s="662"/>
      <c r="C145" s="659">
        <f>+C143+10</f>
        <v>170</v>
      </c>
      <c r="D145" s="78" t="s">
        <v>133</v>
      </c>
      <c r="E145" s="83">
        <v>123</v>
      </c>
      <c r="F145" s="84">
        <v>126</v>
      </c>
      <c r="G145" s="84">
        <v>129</v>
      </c>
      <c r="H145" s="84">
        <v>132</v>
      </c>
      <c r="I145" s="84">
        <v>135</v>
      </c>
      <c r="J145" s="84">
        <v>138</v>
      </c>
      <c r="K145" s="84">
        <v>141</v>
      </c>
      <c r="L145" s="85">
        <v>144</v>
      </c>
      <c r="N145" s="662"/>
      <c r="O145" s="659">
        <f>+O143+10</f>
        <v>170</v>
      </c>
      <c r="P145" s="78" t="s">
        <v>133</v>
      </c>
      <c r="Q145" s="83">
        <v>104</v>
      </c>
      <c r="R145" s="84">
        <v>108</v>
      </c>
      <c r="S145" s="84">
        <v>112</v>
      </c>
      <c r="T145" s="84">
        <v>116</v>
      </c>
      <c r="U145" s="84">
        <v>120</v>
      </c>
      <c r="V145" s="84">
        <v>124</v>
      </c>
      <c r="W145" s="84">
        <v>128</v>
      </c>
      <c r="X145" s="85">
        <v>132</v>
      </c>
      <c r="Z145" s="662"/>
      <c r="AA145" s="659">
        <f>+AA143+10</f>
        <v>170</v>
      </c>
      <c r="AB145" s="78" t="s">
        <v>133</v>
      </c>
      <c r="AC145" s="83">
        <v>83</v>
      </c>
      <c r="AD145" s="84">
        <v>85</v>
      </c>
      <c r="AE145" s="84">
        <v>87</v>
      </c>
      <c r="AF145" s="84">
        <v>90</v>
      </c>
      <c r="AG145" s="84">
        <v>92</v>
      </c>
      <c r="AH145" s="84">
        <v>95</v>
      </c>
      <c r="AI145" s="84">
        <v>97</v>
      </c>
      <c r="AJ145" s="85">
        <v>100</v>
      </c>
      <c r="AL145" s="662"/>
      <c r="AM145" s="659">
        <f>+AM143+10</f>
        <v>170</v>
      </c>
      <c r="AN145" s="78" t="s">
        <v>133</v>
      </c>
      <c r="AO145" s="83" t="s">
        <v>1122</v>
      </c>
      <c r="AP145" s="84" t="s">
        <v>1122</v>
      </c>
      <c r="AQ145" s="84" t="s">
        <v>1122</v>
      </c>
      <c r="AR145" s="84" t="s">
        <v>1122</v>
      </c>
      <c r="AS145" s="84">
        <v>81</v>
      </c>
      <c r="AT145" s="84">
        <v>83</v>
      </c>
      <c r="AU145" s="84">
        <v>85</v>
      </c>
      <c r="AV145" s="85">
        <v>87</v>
      </c>
    </row>
    <row r="146" spans="1:48" ht="15" thickBot="1">
      <c r="A146">
        <v>146</v>
      </c>
      <c r="B146" s="662"/>
      <c r="C146" s="660"/>
      <c r="D146" s="82" t="s">
        <v>136</v>
      </c>
      <c r="E146" s="83">
        <v>130</v>
      </c>
      <c r="F146" s="84">
        <v>133</v>
      </c>
      <c r="G146" s="84">
        <v>137</v>
      </c>
      <c r="H146" s="84">
        <v>140</v>
      </c>
      <c r="I146" s="84">
        <v>144</v>
      </c>
      <c r="J146" s="84">
        <v>147</v>
      </c>
      <c r="K146" s="84">
        <v>151</v>
      </c>
      <c r="L146" s="85">
        <v>155</v>
      </c>
      <c r="N146" s="662"/>
      <c r="O146" s="660"/>
      <c r="P146" s="82" t="s">
        <v>136</v>
      </c>
      <c r="Q146" s="83">
        <v>128</v>
      </c>
      <c r="R146" s="84">
        <v>130</v>
      </c>
      <c r="S146" s="84">
        <v>133</v>
      </c>
      <c r="T146" s="84">
        <v>135</v>
      </c>
      <c r="U146" s="84">
        <v>138</v>
      </c>
      <c r="V146" s="84">
        <v>140</v>
      </c>
      <c r="W146" s="84">
        <v>143</v>
      </c>
      <c r="X146" s="85">
        <v>146</v>
      </c>
      <c r="Z146" s="662"/>
      <c r="AA146" s="660"/>
      <c r="AB146" s="82" t="s">
        <v>136</v>
      </c>
      <c r="AC146" s="83">
        <v>106</v>
      </c>
      <c r="AD146" s="84">
        <v>108</v>
      </c>
      <c r="AE146" s="84">
        <v>111</v>
      </c>
      <c r="AF146" s="84">
        <v>114</v>
      </c>
      <c r="AG146" s="84">
        <v>116</v>
      </c>
      <c r="AH146" s="84">
        <v>119</v>
      </c>
      <c r="AI146" s="84">
        <v>122</v>
      </c>
      <c r="AJ146" s="85">
        <v>125</v>
      </c>
      <c r="AL146" s="662"/>
      <c r="AM146" s="660"/>
      <c r="AN146" s="82" t="s">
        <v>136</v>
      </c>
      <c r="AO146" s="83">
        <v>95</v>
      </c>
      <c r="AP146" s="84">
        <v>95</v>
      </c>
      <c r="AQ146" s="84">
        <v>95</v>
      </c>
      <c r="AR146" s="84">
        <v>95</v>
      </c>
      <c r="AS146" s="84">
        <v>95</v>
      </c>
      <c r="AT146" s="84">
        <v>95</v>
      </c>
      <c r="AU146" s="84">
        <v>95</v>
      </c>
      <c r="AV146" s="85">
        <v>95</v>
      </c>
    </row>
    <row r="147" spans="1:48">
      <c r="A147">
        <v>147</v>
      </c>
      <c r="B147" s="662"/>
      <c r="C147" s="657">
        <f>+C145+10</f>
        <v>180</v>
      </c>
      <c r="D147" s="86" t="str">
        <f>+D145</f>
        <v>48-X</v>
      </c>
      <c r="E147" s="87">
        <v>112.99999999999999</v>
      </c>
      <c r="F147" s="88">
        <v>116</v>
      </c>
      <c r="G147" s="88">
        <v>120</v>
      </c>
      <c r="H147" s="88">
        <v>123</v>
      </c>
      <c r="I147" s="88">
        <v>127</v>
      </c>
      <c r="J147" s="88">
        <v>130</v>
      </c>
      <c r="K147" s="88">
        <v>134</v>
      </c>
      <c r="L147" s="89">
        <v>138</v>
      </c>
      <c r="N147" s="662"/>
      <c r="O147" s="657">
        <f>+O145+10</f>
        <v>180</v>
      </c>
      <c r="P147" s="86" t="str">
        <f>+P145</f>
        <v>48-X</v>
      </c>
      <c r="Q147" s="87">
        <v>95</v>
      </c>
      <c r="R147" s="88">
        <v>99</v>
      </c>
      <c r="S147" s="88">
        <v>103</v>
      </c>
      <c r="T147" s="88">
        <v>107</v>
      </c>
      <c r="U147" s="88">
        <v>112</v>
      </c>
      <c r="V147" s="88">
        <v>116</v>
      </c>
      <c r="W147" s="88">
        <v>120</v>
      </c>
      <c r="X147" s="89">
        <v>125</v>
      </c>
      <c r="Z147" s="662"/>
      <c r="AA147" s="657">
        <f>+AA145+10</f>
        <v>180</v>
      </c>
      <c r="AB147" s="86" t="str">
        <f>+AB145</f>
        <v>48-X</v>
      </c>
      <c r="AC147" s="87" t="s">
        <v>1122</v>
      </c>
      <c r="AD147" s="88">
        <v>80</v>
      </c>
      <c r="AE147" s="88">
        <v>83</v>
      </c>
      <c r="AF147" s="88">
        <v>85</v>
      </c>
      <c r="AG147" s="88">
        <v>88</v>
      </c>
      <c r="AH147" s="88">
        <v>90</v>
      </c>
      <c r="AI147" s="88">
        <v>93</v>
      </c>
      <c r="AJ147" s="89">
        <v>96</v>
      </c>
      <c r="AL147" s="662"/>
      <c r="AM147" s="657">
        <f>+AM145+10</f>
        <v>180</v>
      </c>
      <c r="AN147" s="86" t="str">
        <f>+AN145</f>
        <v>48-X</v>
      </c>
      <c r="AO147" s="87" t="s">
        <v>1122</v>
      </c>
      <c r="AP147" s="88" t="s">
        <v>1122</v>
      </c>
      <c r="AQ147" s="88" t="s">
        <v>1122</v>
      </c>
      <c r="AR147" s="88" t="s">
        <v>1122</v>
      </c>
      <c r="AS147" s="88" t="s">
        <v>1122</v>
      </c>
      <c r="AT147" s="88" t="s">
        <v>1122</v>
      </c>
      <c r="AU147" s="88">
        <v>81</v>
      </c>
      <c r="AV147" s="89">
        <v>84</v>
      </c>
    </row>
    <row r="148" spans="1:48" ht="15" thickBot="1">
      <c r="A148">
        <v>148</v>
      </c>
      <c r="B148" s="662"/>
      <c r="C148" s="658"/>
      <c r="D148" s="90" t="str">
        <f>+D146</f>
        <v>48-XL</v>
      </c>
      <c r="E148" s="87">
        <v>114.99999999999999</v>
      </c>
      <c r="F148" s="88">
        <v>119</v>
      </c>
      <c r="G148" s="88">
        <v>124</v>
      </c>
      <c r="H148" s="88">
        <v>129</v>
      </c>
      <c r="I148" s="88">
        <v>134</v>
      </c>
      <c r="J148" s="88">
        <v>139</v>
      </c>
      <c r="K148" s="88">
        <v>144</v>
      </c>
      <c r="L148" s="89">
        <v>149</v>
      </c>
      <c r="N148" s="662"/>
      <c r="O148" s="658"/>
      <c r="P148" s="90" t="str">
        <f>+P146</f>
        <v>48-XL</v>
      </c>
      <c r="Q148" s="87">
        <v>114.99999999999999</v>
      </c>
      <c r="R148" s="88">
        <v>118</v>
      </c>
      <c r="S148" s="88">
        <v>122</v>
      </c>
      <c r="T148" s="88">
        <v>126</v>
      </c>
      <c r="U148" s="88">
        <v>130</v>
      </c>
      <c r="V148" s="88">
        <v>134</v>
      </c>
      <c r="W148" s="88">
        <v>138</v>
      </c>
      <c r="X148" s="89">
        <v>142</v>
      </c>
      <c r="Z148" s="662"/>
      <c r="AA148" s="658"/>
      <c r="AB148" s="90" t="str">
        <f>+AB146</f>
        <v>48-XL</v>
      </c>
      <c r="AC148" s="87">
        <v>100</v>
      </c>
      <c r="AD148" s="88">
        <v>103</v>
      </c>
      <c r="AE148" s="88">
        <v>106</v>
      </c>
      <c r="AF148" s="88">
        <v>109</v>
      </c>
      <c r="AG148" s="88">
        <v>112</v>
      </c>
      <c r="AH148" s="88">
        <v>115</v>
      </c>
      <c r="AI148" s="88">
        <v>118</v>
      </c>
      <c r="AJ148" s="89">
        <v>121</v>
      </c>
      <c r="AL148" s="662"/>
      <c r="AM148" s="658"/>
      <c r="AN148" s="90" t="str">
        <f>+AN146</f>
        <v>48-XL</v>
      </c>
      <c r="AO148" s="87">
        <v>89</v>
      </c>
      <c r="AP148" s="88">
        <v>89</v>
      </c>
      <c r="AQ148" s="88">
        <v>90</v>
      </c>
      <c r="AR148" s="88">
        <v>91</v>
      </c>
      <c r="AS148" s="88">
        <v>92</v>
      </c>
      <c r="AT148" s="88">
        <v>93</v>
      </c>
      <c r="AU148" s="88">
        <v>94</v>
      </c>
      <c r="AV148" s="89">
        <v>95</v>
      </c>
    </row>
    <row r="149" spans="1:48">
      <c r="A149">
        <v>149</v>
      </c>
      <c r="B149" s="662"/>
      <c r="C149" s="659">
        <f>+C147+10</f>
        <v>190</v>
      </c>
      <c r="D149" s="78" t="s">
        <v>133</v>
      </c>
      <c r="E149" s="83">
        <v>102</v>
      </c>
      <c r="F149" s="84">
        <v>106</v>
      </c>
      <c r="G149" s="84">
        <v>110</v>
      </c>
      <c r="H149" s="84">
        <v>115</v>
      </c>
      <c r="I149" s="84">
        <v>119</v>
      </c>
      <c r="J149" s="84">
        <v>124</v>
      </c>
      <c r="K149" s="84">
        <v>128</v>
      </c>
      <c r="L149" s="85">
        <v>133</v>
      </c>
      <c r="N149" s="662"/>
      <c r="O149" s="659">
        <f>+O147+10</f>
        <v>190</v>
      </c>
      <c r="P149" s="78" t="s">
        <v>133</v>
      </c>
      <c r="Q149" s="83">
        <v>89</v>
      </c>
      <c r="R149" s="84">
        <v>93</v>
      </c>
      <c r="S149" s="84">
        <v>97</v>
      </c>
      <c r="T149" s="84">
        <v>101</v>
      </c>
      <c r="U149" s="84">
        <v>105</v>
      </c>
      <c r="V149" s="84">
        <v>109</v>
      </c>
      <c r="W149" s="84">
        <v>113</v>
      </c>
      <c r="X149" s="85">
        <v>118</v>
      </c>
      <c r="Z149" s="662"/>
      <c r="AA149" s="659">
        <f>+AA147+10</f>
        <v>190</v>
      </c>
      <c r="AB149" s="78" t="s">
        <v>133</v>
      </c>
      <c r="AC149" s="83" t="s">
        <v>1122</v>
      </c>
      <c r="AD149" s="84" t="s">
        <v>1122</v>
      </c>
      <c r="AE149" s="84" t="s">
        <v>1122</v>
      </c>
      <c r="AF149" s="84">
        <v>81</v>
      </c>
      <c r="AG149" s="84">
        <v>84</v>
      </c>
      <c r="AH149" s="84">
        <v>86</v>
      </c>
      <c r="AI149" s="84">
        <v>89</v>
      </c>
      <c r="AJ149" s="85">
        <v>92</v>
      </c>
      <c r="AL149" s="662"/>
      <c r="AM149" s="659">
        <f>+AM147+10</f>
        <v>190</v>
      </c>
      <c r="AN149" s="78" t="s">
        <v>133</v>
      </c>
      <c r="AO149" s="83" t="s">
        <v>1122</v>
      </c>
      <c r="AP149" s="84" t="s">
        <v>1122</v>
      </c>
      <c r="AQ149" s="84" t="s">
        <v>1122</v>
      </c>
      <c r="AR149" s="84" t="s">
        <v>1122</v>
      </c>
      <c r="AS149" s="84" t="s">
        <v>1122</v>
      </c>
      <c r="AT149" s="84" t="s">
        <v>1122</v>
      </c>
      <c r="AU149" s="84" t="s">
        <v>1122</v>
      </c>
      <c r="AV149" s="85">
        <v>80</v>
      </c>
    </row>
    <row r="150" spans="1:48" ht="15" thickBot="1">
      <c r="A150">
        <v>150</v>
      </c>
      <c r="B150" s="662"/>
      <c r="C150" s="660"/>
      <c r="D150" s="82" t="s">
        <v>136</v>
      </c>
      <c r="E150" s="83">
        <v>102</v>
      </c>
      <c r="F150" s="84">
        <v>108</v>
      </c>
      <c r="G150" s="84">
        <v>114</v>
      </c>
      <c r="H150" s="84">
        <v>120</v>
      </c>
      <c r="I150" s="84">
        <v>126</v>
      </c>
      <c r="J150" s="84">
        <v>132</v>
      </c>
      <c r="K150" s="84">
        <v>138</v>
      </c>
      <c r="L150" s="85">
        <v>144</v>
      </c>
      <c r="N150" s="662"/>
      <c r="O150" s="660"/>
      <c r="P150" s="82" t="s">
        <v>136</v>
      </c>
      <c r="Q150" s="83">
        <v>105</v>
      </c>
      <c r="R150" s="84">
        <v>109</v>
      </c>
      <c r="S150" s="84">
        <v>114</v>
      </c>
      <c r="T150" s="84">
        <v>118</v>
      </c>
      <c r="U150" s="84">
        <v>123</v>
      </c>
      <c r="V150" s="84">
        <v>127</v>
      </c>
      <c r="W150" s="84">
        <v>132</v>
      </c>
      <c r="X150" s="85">
        <v>137</v>
      </c>
      <c r="Z150" s="662"/>
      <c r="AA150" s="660"/>
      <c r="AB150" s="82" t="s">
        <v>136</v>
      </c>
      <c r="AC150" s="83">
        <v>93</v>
      </c>
      <c r="AD150" s="84">
        <v>96</v>
      </c>
      <c r="AE150" s="84">
        <v>99</v>
      </c>
      <c r="AF150" s="84">
        <v>102</v>
      </c>
      <c r="AG150" s="84">
        <v>105</v>
      </c>
      <c r="AH150" s="84">
        <v>108</v>
      </c>
      <c r="AI150" s="84">
        <v>111</v>
      </c>
      <c r="AJ150" s="85">
        <v>114.99999999999999</v>
      </c>
      <c r="AL150" s="662"/>
      <c r="AM150" s="660"/>
      <c r="AN150" s="82" t="s">
        <v>136</v>
      </c>
      <c r="AO150" s="83">
        <v>84</v>
      </c>
      <c r="AP150" s="84">
        <v>85</v>
      </c>
      <c r="AQ150" s="84">
        <v>87</v>
      </c>
      <c r="AR150" s="84">
        <v>88</v>
      </c>
      <c r="AS150" s="84">
        <v>90</v>
      </c>
      <c r="AT150" s="84">
        <v>91</v>
      </c>
      <c r="AU150" s="84">
        <v>93</v>
      </c>
      <c r="AV150" s="85">
        <v>95</v>
      </c>
    </row>
    <row r="151" spans="1:48">
      <c r="A151">
        <v>151</v>
      </c>
      <c r="B151" s="662"/>
      <c r="C151" s="657">
        <f>+C149+10</f>
        <v>200</v>
      </c>
      <c r="D151" s="86" t="str">
        <f>+D149</f>
        <v>48-X</v>
      </c>
      <c r="E151" s="87">
        <v>94</v>
      </c>
      <c r="F151" s="88">
        <v>98</v>
      </c>
      <c r="G151" s="88">
        <v>103</v>
      </c>
      <c r="H151" s="88">
        <v>108</v>
      </c>
      <c r="I151" s="88">
        <v>113</v>
      </c>
      <c r="J151" s="88">
        <v>118</v>
      </c>
      <c r="K151" s="88">
        <v>123</v>
      </c>
      <c r="L151" s="89">
        <v>128</v>
      </c>
      <c r="N151" s="662"/>
      <c r="O151" s="657">
        <f>+O149+10</f>
        <v>200</v>
      </c>
      <c r="P151" s="86" t="str">
        <f>+P149</f>
        <v>48-X</v>
      </c>
      <c r="Q151" s="87">
        <v>83</v>
      </c>
      <c r="R151" s="88">
        <v>87</v>
      </c>
      <c r="S151" s="88">
        <v>91</v>
      </c>
      <c r="T151" s="88">
        <v>95</v>
      </c>
      <c r="U151" s="88">
        <v>99</v>
      </c>
      <c r="V151" s="88">
        <v>103</v>
      </c>
      <c r="W151" s="88">
        <v>107</v>
      </c>
      <c r="X151" s="89">
        <v>111.00000000000001</v>
      </c>
      <c r="Z151" s="662"/>
      <c r="AA151" s="657">
        <f>+AA149+10</f>
        <v>200</v>
      </c>
      <c r="AB151" s="86" t="str">
        <f>+AB149</f>
        <v>48-X</v>
      </c>
      <c r="AC151" s="87" t="s">
        <v>1122</v>
      </c>
      <c r="AD151" s="88" t="s">
        <v>1122</v>
      </c>
      <c r="AE151" s="88" t="s">
        <v>1122</v>
      </c>
      <c r="AF151" s="88" t="s">
        <v>1122</v>
      </c>
      <c r="AG151" s="88" t="s">
        <v>1122</v>
      </c>
      <c r="AH151" s="88">
        <v>80</v>
      </c>
      <c r="AI151" s="88">
        <v>82</v>
      </c>
      <c r="AJ151" s="89">
        <v>85</v>
      </c>
      <c r="AL151" s="662"/>
      <c r="AM151" s="657">
        <f>+AM149+10</f>
        <v>200</v>
      </c>
      <c r="AN151" s="86" t="str">
        <f>+AN149</f>
        <v>48-X</v>
      </c>
      <c r="AO151" s="87" t="s">
        <v>1122</v>
      </c>
      <c r="AP151" s="88" t="s">
        <v>1122</v>
      </c>
      <c r="AQ151" s="88" t="s">
        <v>1122</v>
      </c>
      <c r="AR151" s="88" t="s">
        <v>1122</v>
      </c>
      <c r="AS151" s="88" t="s">
        <v>1122</v>
      </c>
      <c r="AT151" s="88" t="s">
        <v>1122</v>
      </c>
      <c r="AU151" s="88" t="s">
        <v>1122</v>
      </c>
      <c r="AV151" s="89" t="s">
        <v>1122</v>
      </c>
    </row>
    <row r="152" spans="1:48" ht="15" thickBot="1">
      <c r="A152">
        <v>152</v>
      </c>
      <c r="B152" s="663"/>
      <c r="C152" s="658"/>
      <c r="D152" s="90" t="str">
        <f>+D150</f>
        <v>48-XL</v>
      </c>
      <c r="E152" s="91">
        <v>94</v>
      </c>
      <c r="F152" s="92">
        <v>100</v>
      </c>
      <c r="G152" s="92">
        <v>107</v>
      </c>
      <c r="H152" s="92">
        <v>113</v>
      </c>
      <c r="I152" s="92">
        <v>120</v>
      </c>
      <c r="J152" s="92">
        <v>126</v>
      </c>
      <c r="K152" s="92">
        <v>133</v>
      </c>
      <c r="L152" s="93">
        <v>140</v>
      </c>
      <c r="N152" s="663"/>
      <c r="O152" s="658"/>
      <c r="P152" s="90" t="str">
        <f>+P150</f>
        <v>48-XL</v>
      </c>
      <c r="Q152" s="91">
        <v>94</v>
      </c>
      <c r="R152" s="92">
        <v>99</v>
      </c>
      <c r="S152" s="92">
        <v>105</v>
      </c>
      <c r="T152" s="92">
        <v>110</v>
      </c>
      <c r="U152" s="92">
        <v>116</v>
      </c>
      <c r="V152" s="92">
        <v>121</v>
      </c>
      <c r="W152" s="92">
        <v>127</v>
      </c>
      <c r="X152" s="93">
        <v>133</v>
      </c>
      <c r="Z152" s="663"/>
      <c r="AA152" s="658"/>
      <c r="AB152" s="90" t="str">
        <f>+AB150</f>
        <v>48-XL</v>
      </c>
      <c r="AC152" s="91">
        <v>87</v>
      </c>
      <c r="AD152" s="92">
        <v>90</v>
      </c>
      <c r="AE152" s="92">
        <v>93</v>
      </c>
      <c r="AF152" s="92">
        <v>96</v>
      </c>
      <c r="AG152" s="92">
        <v>100</v>
      </c>
      <c r="AH152" s="92">
        <v>103</v>
      </c>
      <c r="AI152" s="92">
        <v>106</v>
      </c>
      <c r="AJ152" s="93">
        <v>110.00000000000001</v>
      </c>
      <c r="AL152" s="663"/>
      <c r="AM152" s="658"/>
      <c r="AN152" s="90" t="str">
        <f>+AN150</f>
        <v>48-XL</v>
      </c>
      <c r="AO152" s="91" t="s">
        <v>1122</v>
      </c>
      <c r="AP152" s="92">
        <v>81</v>
      </c>
      <c r="AQ152" s="92">
        <v>83</v>
      </c>
      <c r="AR152" s="92">
        <v>85</v>
      </c>
      <c r="AS152" s="92">
        <v>88</v>
      </c>
      <c r="AT152" s="92">
        <v>90</v>
      </c>
      <c r="AU152" s="92">
        <v>92</v>
      </c>
      <c r="AV152" s="93">
        <v>95</v>
      </c>
    </row>
    <row r="153" spans="1:48">
      <c r="A153">
        <v>153</v>
      </c>
    </row>
    <row r="154" spans="1:48">
      <c r="A154">
        <v>154</v>
      </c>
    </row>
    <row r="155" spans="1:48">
      <c r="A155">
        <v>155</v>
      </c>
    </row>
    <row r="156" spans="1:48">
      <c r="A156">
        <v>156</v>
      </c>
    </row>
    <row r="157" spans="1:48">
      <c r="A157">
        <v>157</v>
      </c>
    </row>
    <row r="158" spans="1:48">
      <c r="A158">
        <v>158</v>
      </c>
    </row>
    <row r="159" spans="1:48">
      <c r="A159">
        <v>159</v>
      </c>
    </row>
    <row r="160" spans="1:48" ht="15" thickBot="1">
      <c r="A160">
        <v>160</v>
      </c>
    </row>
    <row r="161" spans="1:48" ht="18.600000000000001" thickBot="1">
      <c r="A161">
        <v>161</v>
      </c>
      <c r="B161" s="649" t="str">
        <f>+B130</f>
        <v>Zona sísmica A</v>
      </c>
      <c r="C161" s="650"/>
      <c r="D161" s="651"/>
      <c r="E161" s="649" t="s">
        <v>1123</v>
      </c>
      <c r="F161" s="650"/>
      <c r="G161" s="650"/>
      <c r="H161" s="650"/>
      <c r="I161" s="650"/>
      <c r="J161" s="650"/>
      <c r="K161" s="650"/>
      <c r="L161" s="651"/>
      <c r="N161" s="649" t="str">
        <f>+N130</f>
        <v>Zona sísmica B</v>
      </c>
      <c r="O161" s="650"/>
      <c r="P161" s="651"/>
      <c r="Q161" s="649" t="s">
        <v>1123</v>
      </c>
      <c r="R161" s="650"/>
      <c r="S161" s="650"/>
      <c r="T161" s="650"/>
      <c r="U161" s="650"/>
      <c r="V161" s="650"/>
      <c r="W161" s="650"/>
      <c r="X161" s="651"/>
      <c r="Z161" s="649" t="str">
        <f>+Z130</f>
        <v>Zona sísmica C</v>
      </c>
      <c r="AA161" s="650"/>
      <c r="AB161" s="651"/>
      <c r="AC161" s="649" t="s">
        <v>1123</v>
      </c>
      <c r="AD161" s="650"/>
      <c r="AE161" s="650"/>
      <c r="AF161" s="650"/>
      <c r="AG161" s="650"/>
      <c r="AH161" s="650"/>
      <c r="AI161" s="650"/>
      <c r="AJ161" s="651"/>
      <c r="AL161" s="649" t="str">
        <f>+AL130</f>
        <v>Zona sísmica D</v>
      </c>
      <c r="AM161" s="650"/>
      <c r="AN161" s="651"/>
      <c r="AO161" s="649" t="s">
        <v>1123</v>
      </c>
      <c r="AP161" s="650"/>
      <c r="AQ161" s="650"/>
      <c r="AR161" s="650"/>
      <c r="AS161" s="650"/>
      <c r="AT161" s="650"/>
      <c r="AU161" s="650"/>
      <c r="AV161" s="651"/>
    </row>
    <row r="162" spans="1:48" ht="22.2" customHeight="1">
      <c r="A162">
        <v>162</v>
      </c>
      <c r="B162" s="652" t="str">
        <f>+B131</f>
        <v>Categoría de terreno 4</v>
      </c>
      <c r="C162" s="652" t="s">
        <v>1118</v>
      </c>
      <c r="D162" s="652" t="s">
        <v>1119</v>
      </c>
      <c r="E162" s="654" t="s">
        <v>1120</v>
      </c>
      <c r="F162" s="655"/>
      <c r="G162" s="655"/>
      <c r="H162" s="655"/>
      <c r="I162" s="655"/>
      <c r="J162" s="655"/>
      <c r="K162" s="655"/>
      <c r="L162" s="656"/>
      <c r="N162" s="652" t="str">
        <f>+N131</f>
        <v>Categoría de terreno 4</v>
      </c>
      <c r="O162" s="652" t="s">
        <v>1118</v>
      </c>
      <c r="P162" s="652" t="s">
        <v>1119</v>
      </c>
      <c r="Q162" s="654" t="s">
        <v>1120</v>
      </c>
      <c r="R162" s="655"/>
      <c r="S162" s="655"/>
      <c r="T162" s="655"/>
      <c r="U162" s="655"/>
      <c r="V162" s="655"/>
      <c r="W162" s="655"/>
      <c r="X162" s="656"/>
      <c r="Z162" s="652" t="str">
        <f>+Z131</f>
        <v>Categoría de terreno 4</v>
      </c>
      <c r="AA162" s="652" t="s">
        <v>1118</v>
      </c>
      <c r="AB162" s="652" t="s">
        <v>1119</v>
      </c>
      <c r="AC162" s="654" t="s">
        <v>1120</v>
      </c>
      <c r="AD162" s="655"/>
      <c r="AE162" s="655"/>
      <c r="AF162" s="655"/>
      <c r="AG162" s="655"/>
      <c r="AH162" s="655"/>
      <c r="AI162" s="655"/>
      <c r="AJ162" s="656"/>
      <c r="AL162" s="652" t="str">
        <f>+AL131</f>
        <v>Categoría de terreno 4</v>
      </c>
      <c r="AM162" s="652" t="s">
        <v>1118</v>
      </c>
      <c r="AN162" s="652" t="s">
        <v>1119</v>
      </c>
      <c r="AO162" s="654" t="s">
        <v>1120</v>
      </c>
      <c r="AP162" s="655"/>
      <c r="AQ162" s="655"/>
      <c r="AR162" s="655"/>
      <c r="AS162" s="655"/>
      <c r="AT162" s="655"/>
      <c r="AU162" s="655"/>
      <c r="AV162" s="656"/>
    </row>
    <row r="163" spans="1:48" ht="22.2" customHeight="1" thickBot="1">
      <c r="A163">
        <v>163</v>
      </c>
      <c r="B163" s="653"/>
      <c r="C163" s="653"/>
      <c r="D163" s="653"/>
      <c r="E163" s="75">
        <v>0</v>
      </c>
      <c r="F163" s="76">
        <v>500</v>
      </c>
      <c r="G163" s="76">
        <v>1000</v>
      </c>
      <c r="H163" s="76">
        <v>1500</v>
      </c>
      <c r="I163" s="76">
        <v>2000</v>
      </c>
      <c r="J163" s="76">
        <v>2500</v>
      </c>
      <c r="K163" s="76">
        <v>3000</v>
      </c>
      <c r="L163" s="77">
        <v>3500</v>
      </c>
      <c r="N163" s="653"/>
      <c r="O163" s="653"/>
      <c r="P163" s="653"/>
      <c r="Q163" s="75">
        <v>0</v>
      </c>
      <c r="R163" s="76">
        <v>500</v>
      </c>
      <c r="S163" s="76">
        <v>1000</v>
      </c>
      <c r="T163" s="76">
        <v>1500</v>
      </c>
      <c r="U163" s="76">
        <v>2000</v>
      </c>
      <c r="V163" s="76">
        <v>2500</v>
      </c>
      <c r="W163" s="76">
        <v>3000</v>
      </c>
      <c r="X163" s="77">
        <v>3500</v>
      </c>
      <c r="Z163" s="653"/>
      <c r="AA163" s="653"/>
      <c r="AB163" s="653"/>
      <c r="AC163" s="75">
        <v>0</v>
      </c>
      <c r="AD163" s="76">
        <v>500</v>
      </c>
      <c r="AE163" s="76">
        <v>1000</v>
      </c>
      <c r="AF163" s="76">
        <v>1500</v>
      </c>
      <c r="AG163" s="76">
        <v>2000</v>
      </c>
      <c r="AH163" s="76">
        <v>2500</v>
      </c>
      <c r="AI163" s="76">
        <v>3000</v>
      </c>
      <c r="AJ163" s="77">
        <v>3500</v>
      </c>
      <c r="AL163" s="653"/>
      <c r="AM163" s="653"/>
      <c r="AN163" s="653"/>
      <c r="AO163" s="75">
        <v>0</v>
      </c>
      <c r="AP163" s="76">
        <v>500</v>
      </c>
      <c r="AQ163" s="76">
        <v>1000</v>
      </c>
      <c r="AR163" s="76">
        <v>1500</v>
      </c>
      <c r="AS163" s="76">
        <v>2000</v>
      </c>
      <c r="AT163" s="76">
        <v>2500</v>
      </c>
      <c r="AU163" s="76">
        <v>3000</v>
      </c>
      <c r="AV163" s="77">
        <v>3500</v>
      </c>
    </row>
    <row r="164" spans="1:48">
      <c r="A164">
        <v>164</v>
      </c>
      <c r="B164" s="661" t="str">
        <f>+B133</f>
        <v>Rango de inclinación de &gt;15° a 25°</v>
      </c>
      <c r="C164" s="659">
        <v>100</v>
      </c>
      <c r="D164" s="78" t="s">
        <v>133</v>
      </c>
      <c r="E164" s="94">
        <v>126.081</v>
      </c>
      <c r="F164" s="95">
        <v>120.72</v>
      </c>
      <c r="G164" s="95">
        <v>115.36</v>
      </c>
      <c r="H164" s="95">
        <v>110.01</v>
      </c>
      <c r="I164" s="95">
        <v>104.65</v>
      </c>
      <c r="J164" s="95">
        <v>99.29</v>
      </c>
      <c r="K164" s="95">
        <v>93.94</v>
      </c>
      <c r="L164" s="96">
        <v>88.587000000000003</v>
      </c>
      <c r="N164" s="661" t="str">
        <f>+N133</f>
        <v>Rango de inclinación de &gt;15° a 25°</v>
      </c>
      <c r="O164" s="659">
        <v>100</v>
      </c>
      <c r="P164" s="78" t="s">
        <v>133</v>
      </c>
      <c r="Q164" s="94">
        <v>115.425</v>
      </c>
      <c r="R164" s="95">
        <v>110.53</v>
      </c>
      <c r="S164" s="95">
        <v>105.64</v>
      </c>
      <c r="T164" s="95">
        <v>100.74</v>
      </c>
      <c r="U164" s="95">
        <v>95.85</v>
      </c>
      <c r="V164" s="95">
        <v>90.96</v>
      </c>
      <c r="W164" s="95">
        <v>86.07</v>
      </c>
      <c r="X164" s="96">
        <v>81.179000000000002</v>
      </c>
      <c r="Z164" s="661" t="str">
        <f>+Z133</f>
        <v>Rango de inclinación de &gt;15° a 25°</v>
      </c>
      <c r="AA164" s="659">
        <v>100</v>
      </c>
      <c r="AB164" s="78" t="s">
        <v>133</v>
      </c>
      <c r="AC164" s="94">
        <v>139.988</v>
      </c>
      <c r="AD164" s="95">
        <v>139.76</v>
      </c>
      <c r="AE164" s="95">
        <v>139.53</v>
      </c>
      <c r="AF164" s="95">
        <v>139.31</v>
      </c>
      <c r="AG164" s="95">
        <v>139.09</v>
      </c>
      <c r="AH164" s="95">
        <v>138.86000000000001</v>
      </c>
      <c r="AI164" s="95">
        <v>138.63999999999999</v>
      </c>
      <c r="AJ164" s="96">
        <v>138.41900000000001</v>
      </c>
      <c r="AL164" s="661" t="str">
        <f>+AL133</f>
        <v>Rango de inclinación de &gt;15° a 25°</v>
      </c>
      <c r="AM164" s="659">
        <v>100</v>
      </c>
      <c r="AN164" s="78" t="s">
        <v>133</v>
      </c>
      <c r="AO164" s="94">
        <v>176.68600000000001</v>
      </c>
      <c r="AP164" s="95">
        <v>176.54</v>
      </c>
      <c r="AQ164" s="95">
        <v>176.4</v>
      </c>
      <c r="AR164" s="95">
        <v>176.25</v>
      </c>
      <c r="AS164" s="95">
        <v>176.11</v>
      </c>
      <c r="AT164" s="95">
        <v>175.97</v>
      </c>
      <c r="AU164" s="95">
        <v>175.82</v>
      </c>
      <c r="AV164" s="96">
        <v>175.68600000000001</v>
      </c>
    </row>
    <row r="165" spans="1:48" ht="15" thickBot="1">
      <c r="A165">
        <v>165</v>
      </c>
      <c r="B165" s="662"/>
      <c r="C165" s="660"/>
      <c r="D165" s="82" t="s">
        <v>136</v>
      </c>
      <c r="E165" s="97">
        <v>134.511</v>
      </c>
      <c r="F165" s="98">
        <v>128.61000000000001</v>
      </c>
      <c r="G165" s="98">
        <v>122.71</v>
      </c>
      <c r="H165" s="98">
        <v>116.82</v>
      </c>
      <c r="I165" s="98">
        <v>110.92</v>
      </c>
      <c r="J165" s="98">
        <v>105.03</v>
      </c>
      <c r="K165" s="98">
        <v>99.13</v>
      </c>
      <c r="L165" s="99">
        <v>93.242000000000004</v>
      </c>
      <c r="N165" s="662"/>
      <c r="O165" s="660"/>
      <c r="P165" s="82" t="s">
        <v>136</v>
      </c>
      <c r="Q165" s="97">
        <v>123.976</v>
      </c>
      <c r="R165" s="98">
        <v>118.65</v>
      </c>
      <c r="S165" s="98">
        <v>113.34</v>
      </c>
      <c r="T165" s="98">
        <v>108.02</v>
      </c>
      <c r="U165" s="98">
        <v>102.7</v>
      </c>
      <c r="V165" s="98">
        <v>97.38</v>
      </c>
      <c r="W165" s="98">
        <v>92.06</v>
      </c>
      <c r="X165" s="99">
        <v>86.75</v>
      </c>
      <c r="Z165" s="662"/>
      <c r="AA165" s="660"/>
      <c r="AB165" s="82" t="s">
        <v>136</v>
      </c>
      <c r="AC165" s="97">
        <v>152.41399999999999</v>
      </c>
      <c r="AD165" s="98">
        <v>152.41</v>
      </c>
      <c r="AE165" s="98">
        <v>152.41</v>
      </c>
      <c r="AF165" s="98">
        <v>152.41</v>
      </c>
      <c r="AG165" s="98">
        <v>152.41</v>
      </c>
      <c r="AH165" s="98">
        <v>152.41</v>
      </c>
      <c r="AI165" s="98">
        <v>152.41</v>
      </c>
      <c r="AJ165" s="99">
        <v>152.41399999999999</v>
      </c>
      <c r="AL165" s="662"/>
      <c r="AM165" s="660"/>
      <c r="AN165" s="82" t="s">
        <v>136</v>
      </c>
      <c r="AO165" s="97">
        <v>197.29300000000001</v>
      </c>
      <c r="AP165" s="98">
        <v>197.29</v>
      </c>
      <c r="AQ165" s="98">
        <v>197.29</v>
      </c>
      <c r="AR165" s="98">
        <v>197.29</v>
      </c>
      <c r="AS165" s="98">
        <v>197.29</v>
      </c>
      <c r="AT165" s="98">
        <v>197.29</v>
      </c>
      <c r="AU165" s="98">
        <v>197.29</v>
      </c>
      <c r="AV165" s="99">
        <v>197.29300000000001</v>
      </c>
    </row>
    <row r="166" spans="1:48">
      <c r="A166">
        <v>166</v>
      </c>
      <c r="B166" s="662"/>
      <c r="C166" s="657">
        <f>+C164+15</f>
        <v>115</v>
      </c>
      <c r="D166" s="86" t="str">
        <f>+D164</f>
        <v>48-X</v>
      </c>
      <c r="E166" s="100">
        <v>163.70500000000001</v>
      </c>
      <c r="F166" s="101">
        <v>156.24</v>
      </c>
      <c r="G166" s="101">
        <v>148.77000000000001</v>
      </c>
      <c r="H166" s="101">
        <v>141.31</v>
      </c>
      <c r="I166" s="101">
        <v>133.85</v>
      </c>
      <c r="J166" s="101">
        <v>126.39</v>
      </c>
      <c r="K166" s="101">
        <v>118.92</v>
      </c>
      <c r="L166" s="102">
        <v>111.465</v>
      </c>
      <c r="N166" s="662"/>
      <c r="O166" s="657">
        <f>+O164+15</f>
        <v>115</v>
      </c>
      <c r="P166" s="86" t="str">
        <f>+P164</f>
        <v>48-X</v>
      </c>
      <c r="Q166" s="100">
        <v>151.18600000000001</v>
      </c>
      <c r="R166" s="101">
        <v>144.06</v>
      </c>
      <c r="S166" s="101">
        <v>136.94999999999999</v>
      </c>
      <c r="T166" s="101">
        <v>129.83000000000001</v>
      </c>
      <c r="U166" s="101">
        <v>122.72</v>
      </c>
      <c r="V166" s="101">
        <v>115.6</v>
      </c>
      <c r="W166" s="101">
        <v>108.48</v>
      </c>
      <c r="X166" s="102">
        <v>101.371</v>
      </c>
      <c r="Z166" s="662"/>
      <c r="AA166" s="657">
        <f>+AA164+15</f>
        <v>115</v>
      </c>
      <c r="AB166" s="86" t="str">
        <f>+AB164</f>
        <v>48-X</v>
      </c>
      <c r="AC166" s="100">
        <v>140.98699999999999</v>
      </c>
      <c r="AD166" s="101">
        <v>140.72999999999999</v>
      </c>
      <c r="AE166" s="101">
        <v>140.47</v>
      </c>
      <c r="AF166" s="101">
        <v>140.21</v>
      </c>
      <c r="AG166" s="101">
        <v>139.96</v>
      </c>
      <c r="AH166" s="101">
        <v>139.69999999999999</v>
      </c>
      <c r="AI166" s="101">
        <v>139.44</v>
      </c>
      <c r="AJ166" s="102">
        <v>139.19200000000001</v>
      </c>
      <c r="AL166" s="662"/>
      <c r="AM166" s="657">
        <f>+AM164+15</f>
        <v>115</v>
      </c>
      <c r="AN166" s="86" t="str">
        <f>+AN164</f>
        <v>48-X</v>
      </c>
      <c r="AO166" s="100">
        <v>178.21199999999999</v>
      </c>
      <c r="AP166" s="101">
        <v>177.88</v>
      </c>
      <c r="AQ166" s="101">
        <v>177.55</v>
      </c>
      <c r="AR166" s="101">
        <v>177.22</v>
      </c>
      <c r="AS166" s="101">
        <v>176.89</v>
      </c>
      <c r="AT166" s="101">
        <v>176.56</v>
      </c>
      <c r="AU166" s="101">
        <v>176.23</v>
      </c>
      <c r="AV166" s="102">
        <v>175.904</v>
      </c>
    </row>
    <row r="167" spans="1:48" ht="15" thickBot="1">
      <c r="A167">
        <v>167</v>
      </c>
      <c r="B167" s="662"/>
      <c r="C167" s="658"/>
      <c r="D167" s="90" t="str">
        <f>+D165</f>
        <v>48-XL</v>
      </c>
      <c r="E167" s="100">
        <v>175.589</v>
      </c>
      <c r="F167" s="101">
        <v>167.31</v>
      </c>
      <c r="G167" s="101">
        <v>159.03</v>
      </c>
      <c r="H167" s="101">
        <v>150.75</v>
      </c>
      <c r="I167" s="101">
        <v>142.47</v>
      </c>
      <c r="J167" s="101">
        <v>134.19</v>
      </c>
      <c r="K167" s="101">
        <v>125.91</v>
      </c>
      <c r="L167" s="102">
        <v>117.639</v>
      </c>
      <c r="N167" s="662"/>
      <c r="O167" s="658"/>
      <c r="P167" s="90" t="str">
        <f>+P165</f>
        <v>48-XL</v>
      </c>
      <c r="Q167" s="100">
        <v>163.16300000000001</v>
      </c>
      <c r="R167" s="101">
        <v>155.47999999999999</v>
      </c>
      <c r="S167" s="101">
        <v>147.80000000000001</v>
      </c>
      <c r="T167" s="101">
        <v>140.12</v>
      </c>
      <c r="U167" s="101">
        <v>132.44999999999999</v>
      </c>
      <c r="V167" s="101">
        <v>124.77</v>
      </c>
      <c r="W167" s="101">
        <v>117.09</v>
      </c>
      <c r="X167" s="102">
        <v>109.417</v>
      </c>
      <c r="Z167" s="662"/>
      <c r="AA167" s="658"/>
      <c r="AB167" s="90" t="str">
        <f>+AB165</f>
        <v>48-XL</v>
      </c>
      <c r="AC167" s="100">
        <v>152.41399999999999</v>
      </c>
      <c r="AD167" s="101">
        <v>152.41</v>
      </c>
      <c r="AE167" s="101">
        <v>152.41</v>
      </c>
      <c r="AF167" s="101">
        <v>152.41</v>
      </c>
      <c r="AG167" s="101">
        <v>152.41</v>
      </c>
      <c r="AH167" s="101">
        <v>152.41</v>
      </c>
      <c r="AI167" s="101">
        <v>152.41</v>
      </c>
      <c r="AJ167" s="102">
        <v>152.41399999999999</v>
      </c>
      <c r="AL167" s="662"/>
      <c r="AM167" s="658"/>
      <c r="AN167" s="90" t="str">
        <f>+AN165</f>
        <v>48-XL</v>
      </c>
      <c r="AO167" s="100">
        <v>197.29300000000001</v>
      </c>
      <c r="AP167" s="101">
        <v>197.29</v>
      </c>
      <c r="AQ167" s="101">
        <v>197.29</v>
      </c>
      <c r="AR167" s="101">
        <v>197.29</v>
      </c>
      <c r="AS167" s="101">
        <v>197.29</v>
      </c>
      <c r="AT167" s="101">
        <v>197.29</v>
      </c>
      <c r="AU167" s="101">
        <v>197.29</v>
      </c>
      <c r="AV167" s="102">
        <v>197.29300000000001</v>
      </c>
    </row>
    <row r="168" spans="1:48">
      <c r="A168">
        <v>168</v>
      </c>
      <c r="B168" s="662"/>
      <c r="C168" s="659">
        <f>+C166+15</f>
        <v>130</v>
      </c>
      <c r="D168" s="78" t="s">
        <v>133</v>
      </c>
      <c r="E168" s="97">
        <v>201.60900000000001</v>
      </c>
      <c r="F168" s="98">
        <v>192.72</v>
      </c>
      <c r="G168" s="98">
        <v>183.84</v>
      </c>
      <c r="H168" s="98">
        <v>174.95</v>
      </c>
      <c r="I168" s="98">
        <v>166.07</v>
      </c>
      <c r="J168" s="98">
        <v>157.19</v>
      </c>
      <c r="K168" s="98">
        <v>148.30000000000001</v>
      </c>
      <c r="L168" s="99">
        <v>139.42599999999999</v>
      </c>
      <c r="N168" s="662"/>
      <c r="O168" s="659">
        <f>+O166+15</f>
        <v>130</v>
      </c>
      <c r="P168" s="78" t="s">
        <v>133</v>
      </c>
      <c r="Q168" s="97">
        <v>186.584</v>
      </c>
      <c r="R168" s="98">
        <v>178.15</v>
      </c>
      <c r="S168" s="98">
        <v>169.72</v>
      </c>
      <c r="T168" s="98">
        <v>161.30000000000001</v>
      </c>
      <c r="U168" s="98">
        <v>152.87</v>
      </c>
      <c r="V168" s="98">
        <v>144.44</v>
      </c>
      <c r="W168" s="98">
        <v>136.01</v>
      </c>
      <c r="X168" s="99">
        <v>127.589</v>
      </c>
      <c r="Z168" s="662"/>
      <c r="AA168" s="659">
        <f>+AA166+15</f>
        <v>130</v>
      </c>
      <c r="AB168" s="78" t="s">
        <v>133</v>
      </c>
      <c r="AC168" s="97">
        <v>142.62100000000001</v>
      </c>
      <c r="AD168" s="98">
        <v>142.27000000000001</v>
      </c>
      <c r="AE168" s="98">
        <v>141.93</v>
      </c>
      <c r="AF168" s="98">
        <v>141.59</v>
      </c>
      <c r="AG168" s="98">
        <v>141.25</v>
      </c>
      <c r="AH168" s="98">
        <v>140.9</v>
      </c>
      <c r="AI168" s="98">
        <v>140.56</v>
      </c>
      <c r="AJ168" s="99">
        <v>140.22499999999999</v>
      </c>
      <c r="AL168" s="662"/>
      <c r="AM168" s="659">
        <f>+AM166+15</f>
        <v>130</v>
      </c>
      <c r="AN168" s="78" t="s">
        <v>133</v>
      </c>
      <c r="AO168" s="97">
        <v>180.02600000000001</v>
      </c>
      <c r="AP168" s="98">
        <v>179.6</v>
      </c>
      <c r="AQ168" s="98">
        <v>179.18</v>
      </c>
      <c r="AR168" s="98">
        <v>178.76</v>
      </c>
      <c r="AS168" s="98">
        <v>178.34</v>
      </c>
      <c r="AT168" s="98">
        <v>177.92</v>
      </c>
      <c r="AU168" s="98">
        <v>177.5</v>
      </c>
      <c r="AV168" s="99">
        <v>177.09</v>
      </c>
    </row>
    <row r="169" spans="1:48" ht="15" thickBot="1">
      <c r="A169">
        <v>169</v>
      </c>
      <c r="B169" s="662"/>
      <c r="C169" s="660"/>
      <c r="D169" s="82" t="s">
        <v>136</v>
      </c>
      <c r="E169" s="97">
        <v>216.334</v>
      </c>
      <c r="F169" s="98">
        <v>206.44</v>
      </c>
      <c r="G169" s="98">
        <v>196.55</v>
      </c>
      <c r="H169" s="98">
        <v>186.66</v>
      </c>
      <c r="I169" s="98">
        <v>176.77</v>
      </c>
      <c r="J169" s="98">
        <v>166.88</v>
      </c>
      <c r="K169" s="98">
        <v>156.99</v>
      </c>
      <c r="L169" s="99">
        <v>147.10300000000001</v>
      </c>
      <c r="N169" s="662"/>
      <c r="O169" s="660"/>
      <c r="P169" s="82" t="s">
        <v>136</v>
      </c>
      <c r="Q169" s="97">
        <v>201.405</v>
      </c>
      <c r="R169" s="98">
        <v>192.2</v>
      </c>
      <c r="S169" s="98">
        <v>183</v>
      </c>
      <c r="T169" s="98">
        <v>173.81</v>
      </c>
      <c r="U169" s="98">
        <v>164.61</v>
      </c>
      <c r="V169" s="98">
        <v>155.41</v>
      </c>
      <c r="W169" s="98">
        <v>146.21</v>
      </c>
      <c r="X169" s="99">
        <v>137.01900000000001</v>
      </c>
      <c r="Z169" s="662"/>
      <c r="AA169" s="660"/>
      <c r="AB169" s="82" t="s">
        <v>136</v>
      </c>
      <c r="AC169" s="97">
        <v>167.26900000000001</v>
      </c>
      <c r="AD169" s="98">
        <v>165.14</v>
      </c>
      <c r="AE169" s="98">
        <v>163.02000000000001</v>
      </c>
      <c r="AF169" s="98">
        <v>160.9</v>
      </c>
      <c r="AG169" s="98">
        <v>158.78</v>
      </c>
      <c r="AH169" s="98">
        <v>156.65</v>
      </c>
      <c r="AI169" s="98">
        <v>154.53</v>
      </c>
      <c r="AJ169" s="99">
        <v>152.41399999999999</v>
      </c>
      <c r="AL169" s="662"/>
      <c r="AM169" s="660"/>
      <c r="AN169" s="82" t="s">
        <v>136</v>
      </c>
      <c r="AO169" s="97">
        <v>197.29300000000001</v>
      </c>
      <c r="AP169" s="98">
        <v>197.29</v>
      </c>
      <c r="AQ169" s="98">
        <v>197.29</v>
      </c>
      <c r="AR169" s="98">
        <v>197.29</v>
      </c>
      <c r="AS169" s="98">
        <v>197.29</v>
      </c>
      <c r="AT169" s="98">
        <v>197.29</v>
      </c>
      <c r="AU169" s="98">
        <v>197.29</v>
      </c>
      <c r="AV169" s="99">
        <v>197.29300000000001</v>
      </c>
    </row>
    <row r="170" spans="1:48">
      <c r="A170">
        <v>170</v>
      </c>
      <c r="B170" s="662"/>
      <c r="C170" s="657">
        <f>+C168+10</f>
        <v>140</v>
      </c>
      <c r="D170" s="86" t="str">
        <f>+D168</f>
        <v>48-X</v>
      </c>
      <c r="E170" s="100">
        <v>225.94200000000001</v>
      </c>
      <c r="F170" s="101">
        <v>216.41</v>
      </c>
      <c r="G170" s="101">
        <v>206.89</v>
      </c>
      <c r="H170" s="101">
        <v>197.37</v>
      </c>
      <c r="I170" s="101">
        <v>187.84</v>
      </c>
      <c r="J170" s="101">
        <v>178.32</v>
      </c>
      <c r="K170" s="101">
        <v>168.8</v>
      </c>
      <c r="L170" s="102">
        <v>159.28</v>
      </c>
      <c r="N170" s="662"/>
      <c r="O170" s="657">
        <f>+O168+10</f>
        <v>140</v>
      </c>
      <c r="P170" s="86" t="str">
        <f>+P168</f>
        <v>48-X</v>
      </c>
      <c r="Q170" s="100">
        <v>206.625</v>
      </c>
      <c r="R170" s="101">
        <v>198</v>
      </c>
      <c r="S170" s="101">
        <v>189.39</v>
      </c>
      <c r="T170" s="101">
        <v>180.77</v>
      </c>
      <c r="U170" s="101">
        <v>172.15</v>
      </c>
      <c r="V170" s="101">
        <v>163.53</v>
      </c>
      <c r="W170" s="101">
        <v>154.91999999999999</v>
      </c>
      <c r="X170" s="102">
        <v>146.304</v>
      </c>
      <c r="Z170" s="662"/>
      <c r="AA170" s="657">
        <f>+AA168+10</f>
        <v>140</v>
      </c>
      <c r="AB170" s="86" t="str">
        <f>+AB168</f>
        <v>48-X</v>
      </c>
      <c r="AC170" s="100">
        <v>154.834</v>
      </c>
      <c r="AD170" s="101">
        <v>152.85</v>
      </c>
      <c r="AE170" s="101">
        <v>150.87</v>
      </c>
      <c r="AF170" s="101">
        <v>148.88999999999999</v>
      </c>
      <c r="AG170" s="101">
        <v>146.91999999999999</v>
      </c>
      <c r="AH170" s="101">
        <v>144.94</v>
      </c>
      <c r="AI170" s="101">
        <v>142.96</v>
      </c>
      <c r="AJ170" s="102">
        <v>140.98699999999999</v>
      </c>
      <c r="AL170" s="662"/>
      <c r="AM170" s="657">
        <f>+AM168+10</f>
        <v>140</v>
      </c>
      <c r="AN170" s="86" t="str">
        <f>+AN168</f>
        <v>48-X</v>
      </c>
      <c r="AO170" s="100">
        <v>181.67599999999999</v>
      </c>
      <c r="AP170" s="101">
        <v>181.15</v>
      </c>
      <c r="AQ170" s="101">
        <v>180.63</v>
      </c>
      <c r="AR170" s="101">
        <v>180.11</v>
      </c>
      <c r="AS170" s="101">
        <v>179.59</v>
      </c>
      <c r="AT170" s="101">
        <v>179.06</v>
      </c>
      <c r="AU170" s="101">
        <v>178.54</v>
      </c>
      <c r="AV170" s="102">
        <v>178.02699999999999</v>
      </c>
    </row>
    <row r="171" spans="1:48" ht="15" thickBot="1">
      <c r="A171">
        <v>171</v>
      </c>
      <c r="B171" s="662"/>
      <c r="C171" s="658"/>
      <c r="D171" s="90" t="str">
        <f>+D169</f>
        <v>48-XL</v>
      </c>
      <c r="E171" s="100">
        <v>243.54300000000001</v>
      </c>
      <c r="F171" s="101">
        <v>232.84</v>
      </c>
      <c r="G171" s="101">
        <v>222.15</v>
      </c>
      <c r="H171" s="101">
        <v>211.45</v>
      </c>
      <c r="I171" s="101">
        <v>200.76</v>
      </c>
      <c r="J171" s="101">
        <v>190.06</v>
      </c>
      <c r="K171" s="101">
        <v>179.36</v>
      </c>
      <c r="L171" s="102">
        <v>168.67400000000001</v>
      </c>
      <c r="N171" s="662"/>
      <c r="O171" s="658"/>
      <c r="P171" s="90" t="str">
        <f>+P169</f>
        <v>48-XL</v>
      </c>
      <c r="Q171" s="100">
        <v>229.14500000000001</v>
      </c>
      <c r="R171" s="101">
        <v>218.93</v>
      </c>
      <c r="S171" s="101">
        <v>208.72</v>
      </c>
      <c r="T171" s="101">
        <v>198.51</v>
      </c>
      <c r="U171" s="101">
        <v>188.3</v>
      </c>
      <c r="V171" s="101">
        <v>178.08</v>
      </c>
      <c r="W171" s="101">
        <v>167.87</v>
      </c>
      <c r="X171" s="102">
        <v>157.667</v>
      </c>
      <c r="Z171" s="662"/>
      <c r="AA171" s="658"/>
      <c r="AB171" s="90" t="str">
        <f>+AB169</f>
        <v>48-XL</v>
      </c>
      <c r="AC171" s="100">
        <v>196.99700000000001</v>
      </c>
      <c r="AD171" s="101">
        <v>190.62</v>
      </c>
      <c r="AE171" s="101">
        <v>184.25</v>
      </c>
      <c r="AF171" s="101">
        <v>177.89</v>
      </c>
      <c r="AG171" s="101">
        <v>171.52</v>
      </c>
      <c r="AH171" s="101">
        <v>165.15</v>
      </c>
      <c r="AI171" s="101">
        <v>158.78</v>
      </c>
      <c r="AJ171" s="102">
        <v>152.41399999999999</v>
      </c>
      <c r="AL171" s="662"/>
      <c r="AM171" s="658"/>
      <c r="AN171" s="90" t="str">
        <f>+AN169</f>
        <v>48-XL</v>
      </c>
      <c r="AO171" s="100">
        <v>197.29300000000001</v>
      </c>
      <c r="AP171" s="101">
        <v>197.29</v>
      </c>
      <c r="AQ171" s="101">
        <v>197.29</v>
      </c>
      <c r="AR171" s="101">
        <v>197.29</v>
      </c>
      <c r="AS171" s="101">
        <v>197.29</v>
      </c>
      <c r="AT171" s="101">
        <v>197.29</v>
      </c>
      <c r="AU171" s="101">
        <v>197.29</v>
      </c>
      <c r="AV171" s="102">
        <v>197.29300000000001</v>
      </c>
    </row>
    <row r="172" spans="1:48">
      <c r="A172">
        <v>172</v>
      </c>
      <c r="B172" s="662"/>
      <c r="C172" s="659">
        <f>+C170+10</f>
        <v>150</v>
      </c>
      <c r="D172" s="78" t="s">
        <v>133</v>
      </c>
      <c r="E172" s="97">
        <v>249.18</v>
      </c>
      <c r="F172" s="98">
        <v>239.17</v>
      </c>
      <c r="G172" s="98">
        <v>229.16</v>
      </c>
      <c r="H172" s="98">
        <v>219.15</v>
      </c>
      <c r="I172" s="98">
        <v>209.14</v>
      </c>
      <c r="J172" s="98">
        <v>199.13</v>
      </c>
      <c r="K172" s="98">
        <v>189.12</v>
      </c>
      <c r="L172" s="99">
        <v>179.11699999999999</v>
      </c>
      <c r="N172" s="662"/>
      <c r="O172" s="659">
        <f>+O170+10</f>
        <v>150</v>
      </c>
      <c r="P172" s="78" t="s">
        <v>133</v>
      </c>
      <c r="Q172" s="97">
        <v>223.07599999999999</v>
      </c>
      <c r="R172" s="98">
        <v>214.78</v>
      </c>
      <c r="S172" s="98">
        <v>206.5</v>
      </c>
      <c r="T172" s="98">
        <v>198.21</v>
      </c>
      <c r="U172" s="98">
        <v>189.93</v>
      </c>
      <c r="V172" s="98">
        <v>181.64</v>
      </c>
      <c r="W172" s="98">
        <v>173.35</v>
      </c>
      <c r="X172" s="99">
        <v>165.072</v>
      </c>
      <c r="Z172" s="662"/>
      <c r="AA172" s="659">
        <f>+AA170+10</f>
        <v>150</v>
      </c>
      <c r="AB172" s="78" t="s">
        <v>133</v>
      </c>
      <c r="AC172" s="97">
        <v>168.56100000000001</v>
      </c>
      <c r="AD172" s="98">
        <v>164.73</v>
      </c>
      <c r="AE172" s="98">
        <v>160.9</v>
      </c>
      <c r="AF172" s="98">
        <v>157.07</v>
      </c>
      <c r="AG172" s="98">
        <v>153.24</v>
      </c>
      <c r="AH172" s="98">
        <v>149.41</v>
      </c>
      <c r="AI172" s="98">
        <v>145.58000000000001</v>
      </c>
      <c r="AJ172" s="99">
        <v>141.756</v>
      </c>
      <c r="AL172" s="662"/>
      <c r="AM172" s="659">
        <f>+AM170+10</f>
        <v>150</v>
      </c>
      <c r="AN172" s="78" t="s">
        <v>133</v>
      </c>
      <c r="AO172" s="97">
        <v>183.03800000000001</v>
      </c>
      <c r="AP172" s="98">
        <v>182.45</v>
      </c>
      <c r="AQ172" s="98">
        <v>181.86</v>
      </c>
      <c r="AR172" s="98">
        <v>181.28</v>
      </c>
      <c r="AS172" s="98">
        <v>180.69</v>
      </c>
      <c r="AT172" s="98">
        <v>180.1</v>
      </c>
      <c r="AU172" s="98">
        <v>179.52</v>
      </c>
      <c r="AV172" s="99">
        <v>178.93600000000001</v>
      </c>
    </row>
    <row r="173" spans="1:48" ht="15" thickBot="1">
      <c r="A173">
        <v>173</v>
      </c>
      <c r="B173" s="662"/>
      <c r="C173" s="660"/>
      <c r="D173" s="82" t="s">
        <v>136</v>
      </c>
      <c r="E173" s="97">
        <v>269.88200000000001</v>
      </c>
      <c r="F173" s="98">
        <v>258.67</v>
      </c>
      <c r="G173" s="98">
        <v>247.47</v>
      </c>
      <c r="H173" s="98">
        <v>236.27</v>
      </c>
      <c r="I173" s="98">
        <v>225.06</v>
      </c>
      <c r="J173" s="98">
        <v>213.86</v>
      </c>
      <c r="K173" s="98">
        <v>202.66</v>
      </c>
      <c r="L173" s="99">
        <v>191.45699999999999</v>
      </c>
      <c r="N173" s="662"/>
      <c r="O173" s="660"/>
      <c r="P173" s="82" t="s">
        <v>136</v>
      </c>
      <c r="Q173" s="97">
        <v>255.08</v>
      </c>
      <c r="R173" s="98">
        <v>244.16</v>
      </c>
      <c r="S173" s="98">
        <v>233.25</v>
      </c>
      <c r="T173" s="98">
        <v>222.34</v>
      </c>
      <c r="U173" s="98">
        <v>211.43</v>
      </c>
      <c r="V173" s="98">
        <v>200.52</v>
      </c>
      <c r="W173" s="98">
        <v>189.61</v>
      </c>
      <c r="X173" s="99">
        <v>178.70599999999999</v>
      </c>
      <c r="Z173" s="662"/>
      <c r="AA173" s="660"/>
      <c r="AB173" s="82" t="s">
        <v>136</v>
      </c>
      <c r="AC173" s="97">
        <v>219.67599999999999</v>
      </c>
      <c r="AD173" s="98">
        <v>210.06</v>
      </c>
      <c r="AE173" s="98">
        <v>200.45</v>
      </c>
      <c r="AF173" s="98">
        <v>190.84</v>
      </c>
      <c r="AG173" s="98">
        <v>181.24</v>
      </c>
      <c r="AH173" s="98">
        <v>171.63</v>
      </c>
      <c r="AI173" s="98">
        <v>162.02000000000001</v>
      </c>
      <c r="AJ173" s="99">
        <v>152.41399999999999</v>
      </c>
      <c r="AL173" s="662"/>
      <c r="AM173" s="660"/>
      <c r="AN173" s="82" t="s">
        <v>136</v>
      </c>
      <c r="AO173" s="97">
        <v>197.29300000000001</v>
      </c>
      <c r="AP173" s="98">
        <v>197.29</v>
      </c>
      <c r="AQ173" s="98">
        <v>197.29</v>
      </c>
      <c r="AR173" s="98">
        <v>197.29</v>
      </c>
      <c r="AS173" s="98">
        <v>197.29</v>
      </c>
      <c r="AT173" s="98">
        <v>197.29</v>
      </c>
      <c r="AU173" s="98">
        <v>197.29</v>
      </c>
      <c r="AV173" s="99">
        <v>197.29300000000001</v>
      </c>
    </row>
    <row r="174" spans="1:48">
      <c r="A174">
        <v>174</v>
      </c>
      <c r="B174" s="662"/>
      <c r="C174" s="657">
        <f>+C172+10</f>
        <v>160</v>
      </c>
      <c r="D174" s="86" t="str">
        <f>+D172</f>
        <v>48-X</v>
      </c>
      <c r="E174" s="100">
        <v>273.27</v>
      </c>
      <c r="F174" s="101">
        <v>262.61</v>
      </c>
      <c r="G174" s="101">
        <v>251.95</v>
      </c>
      <c r="H174" s="101">
        <v>241.3</v>
      </c>
      <c r="I174" s="101">
        <v>230.64</v>
      </c>
      <c r="J174" s="101">
        <v>219.99</v>
      </c>
      <c r="K174" s="101">
        <v>209.33</v>
      </c>
      <c r="L174" s="102">
        <v>198.679</v>
      </c>
      <c r="N174" s="662"/>
      <c r="O174" s="657">
        <f>+O172+10</f>
        <v>160</v>
      </c>
      <c r="P174" s="86" t="str">
        <f>+P172</f>
        <v>48-X</v>
      </c>
      <c r="Q174" s="100">
        <v>236.85400000000001</v>
      </c>
      <c r="R174" s="101">
        <v>229.28</v>
      </c>
      <c r="S174" s="101">
        <v>221.71</v>
      </c>
      <c r="T174" s="101">
        <v>214.14</v>
      </c>
      <c r="U174" s="101">
        <v>206.57</v>
      </c>
      <c r="V174" s="101">
        <v>199</v>
      </c>
      <c r="W174" s="101">
        <v>191.44</v>
      </c>
      <c r="X174" s="102">
        <v>183.87100000000001</v>
      </c>
      <c r="Z174" s="662"/>
      <c r="AA174" s="657">
        <f>+AA172+10</f>
        <v>160</v>
      </c>
      <c r="AB174" s="86" t="str">
        <f>+AB172</f>
        <v>48-X</v>
      </c>
      <c r="AC174" s="100">
        <v>180.67400000000001</v>
      </c>
      <c r="AD174" s="101">
        <v>175.23</v>
      </c>
      <c r="AE174" s="101">
        <v>169.8</v>
      </c>
      <c r="AF174" s="101">
        <v>164.36</v>
      </c>
      <c r="AG174" s="101">
        <v>158.91999999999999</v>
      </c>
      <c r="AH174" s="101">
        <v>153.49</v>
      </c>
      <c r="AI174" s="101">
        <v>148.05000000000001</v>
      </c>
      <c r="AJ174" s="102">
        <v>142.62100000000001</v>
      </c>
      <c r="AL174" s="662"/>
      <c r="AM174" s="657">
        <f>+AM172+10</f>
        <v>160</v>
      </c>
      <c r="AN174" s="86" t="str">
        <f>+AN172</f>
        <v>48-X</v>
      </c>
      <c r="AO174" s="87" t="s">
        <v>1122</v>
      </c>
      <c r="AP174" s="88" t="s">
        <v>1122</v>
      </c>
      <c r="AQ174" s="101">
        <v>183.58</v>
      </c>
      <c r="AR174" s="101">
        <v>182.87</v>
      </c>
      <c r="AS174" s="101">
        <v>182.16</v>
      </c>
      <c r="AT174" s="101">
        <v>181.45</v>
      </c>
      <c r="AU174" s="101">
        <v>180.73</v>
      </c>
      <c r="AV174" s="102">
        <v>180.02600000000001</v>
      </c>
    </row>
    <row r="175" spans="1:48" ht="15" thickBot="1">
      <c r="A175">
        <v>175</v>
      </c>
      <c r="B175" s="662"/>
      <c r="C175" s="658"/>
      <c r="D175" s="90" t="str">
        <f>+D173</f>
        <v>48-XL</v>
      </c>
      <c r="E175" s="100">
        <v>295.09199999999998</v>
      </c>
      <c r="F175" s="101">
        <v>283.38</v>
      </c>
      <c r="G175" s="101">
        <v>271.68</v>
      </c>
      <c r="H175" s="101">
        <v>259.98</v>
      </c>
      <c r="I175" s="101">
        <v>248.28</v>
      </c>
      <c r="J175" s="101">
        <v>236.57</v>
      </c>
      <c r="K175" s="101">
        <v>224.87</v>
      </c>
      <c r="L175" s="102">
        <v>213.173</v>
      </c>
      <c r="N175" s="662"/>
      <c r="O175" s="658"/>
      <c r="P175" s="90" t="str">
        <f>+P173</f>
        <v>48-XL</v>
      </c>
      <c r="Q175" s="100">
        <v>280.28699999999998</v>
      </c>
      <c r="R175" s="101">
        <v>268.58999999999997</v>
      </c>
      <c r="S175" s="101">
        <v>256.89999999999998</v>
      </c>
      <c r="T175" s="101">
        <v>245.21</v>
      </c>
      <c r="U175" s="101">
        <v>233.52</v>
      </c>
      <c r="V175" s="101">
        <v>221.83</v>
      </c>
      <c r="W175" s="101">
        <v>210.14</v>
      </c>
      <c r="X175" s="102">
        <v>198.459</v>
      </c>
      <c r="Z175" s="662"/>
      <c r="AA175" s="658"/>
      <c r="AB175" s="90" t="str">
        <f>+AB173</f>
        <v>48-XL</v>
      </c>
      <c r="AC175" s="100">
        <v>237.42400000000001</v>
      </c>
      <c r="AD175" s="101">
        <v>227.05</v>
      </c>
      <c r="AE175" s="101">
        <v>216.67</v>
      </c>
      <c r="AF175" s="101">
        <v>206.3</v>
      </c>
      <c r="AG175" s="101">
        <v>195.93</v>
      </c>
      <c r="AH175" s="101">
        <v>185.56</v>
      </c>
      <c r="AI175" s="101">
        <v>175.18</v>
      </c>
      <c r="AJ175" s="102">
        <v>164.816</v>
      </c>
      <c r="AL175" s="662"/>
      <c r="AM175" s="658"/>
      <c r="AN175" s="90" t="str">
        <f>+AN173</f>
        <v>48-XL</v>
      </c>
      <c r="AO175" s="100">
        <v>198.80500000000001</v>
      </c>
      <c r="AP175" s="101">
        <v>198.58</v>
      </c>
      <c r="AQ175" s="101">
        <v>198.37</v>
      </c>
      <c r="AR175" s="101">
        <v>198.15</v>
      </c>
      <c r="AS175" s="101">
        <v>197.94</v>
      </c>
      <c r="AT175" s="101">
        <v>197.72</v>
      </c>
      <c r="AU175" s="101">
        <v>197.5</v>
      </c>
      <c r="AV175" s="102">
        <v>197.29300000000001</v>
      </c>
    </row>
    <row r="176" spans="1:48">
      <c r="A176">
        <v>176</v>
      </c>
      <c r="B176" s="662"/>
      <c r="C176" s="659">
        <f>+C174+10</f>
        <v>170</v>
      </c>
      <c r="D176" s="78" t="s">
        <v>133</v>
      </c>
      <c r="E176" s="97">
        <v>296.209</v>
      </c>
      <c r="F176" s="98">
        <v>285.20999999999998</v>
      </c>
      <c r="G176" s="98">
        <v>274.20999999999998</v>
      </c>
      <c r="H176" s="98">
        <v>263.22000000000003</v>
      </c>
      <c r="I176" s="98">
        <v>252.22</v>
      </c>
      <c r="J176" s="98">
        <v>241.22</v>
      </c>
      <c r="K176" s="98">
        <v>230.23</v>
      </c>
      <c r="L176" s="99">
        <v>219.23500000000001</v>
      </c>
      <c r="N176" s="662"/>
      <c r="O176" s="659">
        <f>+O174+10</f>
        <v>170</v>
      </c>
      <c r="P176" s="78" t="s">
        <v>133</v>
      </c>
      <c r="Q176" s="97">
        <v>249.74700000000001</v>
      </c>
      <c r="R176" s="98">
        <v>242.74</v>
      </c>
      <c r="S176" s="98">
        <v>235.74</v>
      </c>
      <c r="T176" s="98">
        <v>228.74</v>
      </c>
      <c r="U176" s="98">
        <v>221.74</v>
      </c>
      <c r="V176" s="98">
        <v>214.74</v>
      </c>
      <c r="W176" s="98">
        <v>207.74</v>
      </c>
      <c r="X176" s="99">
        <v>200.74799999999999</v>
      </c>
      <c r="Z176" s="662"/>
      <c r="AA176" s="659">
        <f>+AA174+10</f>
        <v>170</v>
      </c>
      <c r="AB176" s="78" t="s">
        <v>133</v>
      </c>
      <c r="AC176" s="97">
        <v>198.214</v>
      </c>
      <c r="AD176" s="98">
        <v>191.51</v>
      </c>
      <c r="AE176" s="98">
        <v>184.81</v>
      </c>
      <c r="AF176" s="98">
        <v>178.11</v>
      </c>
      <c r="AG176" s="98">
        <v>171.41</v>
      </c>
      <c r="AH176" s="98">
        <v>164.72</v>
      </c>
      <c r="AI176" s="98">
        <v>158.02000000000001</v>
      </c>
      <c r="AJ176" s="99">
        <v>151.32400000000001</v>
      </c>
      <c r="AL176" s="662"/>
      <c r="AM176" s="659">
        <f>+AM174+10</f>
        <v>170</v>
      </c>
      <c r="AN176" s="78" t="s">
        <v>133</v>
      </c>
      <c r="AO176" s="83" t="s">
        <v>1122</v>
      </c>
      <c r="AP176" s="84" t="s">
        <v>1122</v>
      </c>
      <c r="AQ176" s="84" t="s">
        <v>1122</v>
      </c>
      <c r="AR176" s="84" t="s">
        <v>1122</v>
      </c>
      <c r="AS176" s="98">
        <v>183.62</v>
      </c>
      <c r="AT176" s="98">
        <v>182.85</v>
      </c>
      <c r="AU176" s="98">
        <v>182.08</v>
      </c>
      <c r="AV176" s="99">
        <v>181.31800000000001</v>
      </c>
    </row>
    <row r="177" spans="1:48" ht="15" thickBot="1">
      <c r="A177">
        <v>177</v>
      </c>
      <c r="B177" s="662"/>
      <c r="C177" s="660"/>
      <c r="D177" s="82" t="s">
        <v>136</v>
      </c>
      <c r="E177" s="97">
        <v>311.69900000000001</v>
      </c>
      <c r="F177" s="98">
        <v>300.66000000000003</v>
      </c>
      <c r="G177" s="98">
        <v>289.62</v>
      </c>
      <c r="H177" s="98">
        <v>278.58</v>
      </c>
      <c r="I177" s="98">
        <v>267.54000000000002</v>
      </c>
      <c r="J177" s="98">
        <v>256.5</v>
      </c>
      <c r="K177" s="98">
        <v>245.47</v>
      </c>
      <c r="L177" s="99">
        <v>234.43299999999999</v>
      </c>
      <c r="N177" s="662"/>
      <c r="O177" s="660"/>
      <c r="P177" s="82" t="s">
        <v>136</v>
      </c>
      <c r="Q177" s="97">
        <v>306.70600000000002</v>
      </c>
      <c r="R177" s="98">
        <v>294.41000000000003</v>
      </c>
      <c r="S177" s="98">
        <v>282.11</v>
      </c>
      <c r="T177" s="98">
        <v>269.82</v>
      </c>
      <c r="U177" s="98">
        <v>257.52999999999997</v>
      </c>
      <c r="V177" s="98">
        <v>245.23</v>
      </c>
      <c r="W177" s="98">
        <v>232.94</v>
      </c>
      <c r="X177" s="99">
        <v>220.65299999999999</v>
      </c>
      <c r="Z177" s="662"/>
      <c r="AA177" s="660"/>
      <c r="AB177" s="82" t="s">
        <v>136</v>
      </c>
      <c r="AC177" s="97">
        <v>253.346</v>
      </c>
      <c r="AD177" s="98">
        <v>244.07</v>
      </c>
      <c r="AE177" s="98">
        <v>234.8</v>
      </c>
      <c r="AF177" s="98">
        <v>225.52</v>
      </c>
      <c r="AG177" s="98">
        <v>216.25</v>
      </c>
      <c r="AH177" s="98">
        <v>206.98</v>
      </c>
      <c r="AI177" s="98">
        <v>197.71</v>
      </c>
      <c r="AJ177" s="99">
        <v>188.43899999999999</v>
      </c>
      <c r="AL177" s="662"/>
      <c r="AM177" s="660"/>
      <c r="AN177" s="82" t="s">
        <v>136</v>
      </c>
      <c r="AO177" s="97">
        <v>226.358</v>
      </c>
      <c r="AP177" s="98">
        <v>222.2</v>
      </c>
      <c r="AQ177" s="98">
        <v>218.05</v>
      </c>
      <c r="AR177" s="98">
        <v>213.9</v>
      </c>
      <c r="AS177" s="98">
        <v>209.74</v>
      </c>
      <c r="AT177" s="98">
        <v>205.59</v>
      </c>
      <c r="AU177" s="98">
        <v>201.44</v>
      </c>
      <c r="AV177" s="99">
        <v>197.29300000000001</v>
      </c>
    </row>
    <row r="178" spans="1:48">
      <c r="A178">
        <v>178</v>
      </c>
      <c r="B178" s="662"/>
      <c r="C178" s="657">
        <f>+C176+10</f>
        <v>180</v>
      </c>
      <c r="D178" s="86" t="str">
        <f>+D176</f>
        <v>48-X</v>
      </c>
      <c r="E178" s="100">
        <v>306.608</v>
      </c>
      <c r="F178" s="101">
        <v>296.76</v>
      </c>
      <c r="G178" s="101">
        <v>286.93</v>
      </c>
      <c r="H178" s="101">
        <v>277.08999999999997</v>
      </c>
      <c r="I178" s="101">
        <v>267.25</v>
      </c>
      <c r="J178" s="101">
        <v>257.41000000000003</v>
      </c>
      <c r="K178" s="101">
        <v>247.57</v>
      </c>
      <c r="L178" s="102">
        <v>237.73599999999999</v>
      </c>
      <c r="N178" s="662"/>
      <c r="O178" s="657">
        <f>+O176+10</f>
        <v>180</v>
      </c>
      <c r="P178" s="86" t="str">
        <f>+P176</f>
        <v>48-X</v>
      </c>
      <c r="Q178" s="100">
        <v>256.95999999999998</v>
      </c>
      <c r="R178" s="101">
        <v>250.96</v>
      </c>
      <c r="S178" s="101">
        <v>244.97</v>
      </c>
      <c r="T178" s="101">
        <v>238.98</v>
      </c>
      <c r="U178" s="101">
        <v>232.99</v>
      </c>
      <c r="V178" s="101">
        <v>227</v>
      </c>
      <c r="W178" s="101">
        <v>221</v>
      </c>
      <c r="X178" s="102">
        <v>215.018</v>
      </c>
      <c r="Z178" s="662"/>
      <c r="AA178" s="657">
        <f>+AA176+10</f>
        <v>180</v>
      </c>
      <c r="AB178" s="86" t="str">
        <f>+AB176</f>
        <v>48-X</v>
      </c>
      <c r="AC178" s="87" t="s">
        <v>1122</v>
      </c>
      <c r="AD178" s="101">
        <v>203.38</v>
      </c>
      <c r="AE178" s="101">
        <v>196.87</v>
      </c>
      <c r="AF178" s="101">
        <v>190.36</v>
      </c>
      <c r="AG178" s="101">
        <v>183.85</v>
      </c>
      <c r="AH178" s="101">
        <v>177.33</v>
      </c>
      <c r="AI178" s="101">
        <v>170.82</v>
      </c>
      <c r="AJ178" s="102">
        <v>164.31800000000001</v>
      </c>
      <c r="AL178" s="662"/>
      <c r="AM178" s="657">
        <f>+AM176+10</f>
        <v>180</v>
      </c>
      <c r="AN178" s="86" t="str">
        <f>+AN176</f>
        <v>48-X</v>
      </c>
      <c r="AO178" s="87" t="s">
        <v>1122</v>
      </c>
      <c r="AP178" s="88" t="s">
        <v>1122</v>
      </c>
      <c r="AQ178" s="88" t="s">
        <v>1122</v>
      </c>
      <c r="AR178" s="88" t="s">
        <v>1122</v>
      </c>
      <c r="AS178" s="88" t="s">
        <v>1122</v>
      </c>
      <c r="AT178" s="88" t="s">
        <v>1122</v>
      </c>
      <c r="AU178" s="101">
        <v>183.21</v>
      </c>
      <c r="AV178" s="102">
        <v>182.32599999999999</v>
      </c>
    </row>
    <row r="179" spans="1:48" ht="15" thickBot="1">
      <c r="A179">
        <v>179</v>
      </c>
      <c r="B179" s="662"/>
      <c r="C179" s="658"/>
      <c r="D179" s="90" t="str">
        <f>+D177</f>
        <v>48-XL</v>
      </c>
      <c r="E179" s="100">
        <v>310.72699999999998</v>
      </c>
      <c r="F179" s="101">
        <v>302.77999999999997</v>
      </c>
      <c r="G179" s="101">
        <v>294.85000000000002</v>
      </c>
      <c r="H179" s="101">
        <v>286.91000000000003</v>
      </c>
      <c r="I179" s="101">
        <v>278.97000000000003</v>
      </c>
      <c r="J179" s="101">
        <v>271.02999999999997</v>
      </c>
      <c r="K179" s="101">
        <v>263.10000000000002</v>
      </c>
      <c r="L179" s="102">
        <v>255.16300000000001</v>
      </c>
      <c r="N179" s="662"/>
      <c r="O179" s="658"/>
      <c r="P179" s="90" t="str">
        <f>+P177</f>
        <v>48-XL</v>
      </c>
      <c r="Q179" s="100">
        <v>310.72699999999998</v>
      </c>
      <c r="R179" s="101">
        <v>301.07</v>
      </c>
      <c r="S179" s="101">
        <v>291.41000000000003</v>
      </c>
      <c r="T179" s="101">
        <v>281.75</v>
      </c>
      <c r="U179" s="101">
        <v>272.10000000000002</v>
      </c>
      <c r="V179" s="101">
        <v>262.44</v>
      </c>
      <c r="W179" s="101">
        <v>252.78</v>
      </c>
      <c r="X179" s="102">
        <v>243.13200000000001</v>
      </c>
      <c r="Z179" s="662"/>
      <c r="AA179" s="658"/>
      <c r="AB179" s="90" t="str">
        <f>+AB177</f>
        <v>48-XL</v>
      </c>
      <c r="AC179" s="100">
        <v>269.51499999999999</v>
      </c>
      <c r="AD179" s="101">
        <v>260.52999999999997</v>
      </c>
      <c r="AE179" s="101">
        <v>251.55</v>
      </c>
      <c r="AF179" s="101">
        <v>242.58</v>
      </c>
      <c r="AG179" s="101">
        <v>233.6</v>
      </c>
      <c r="AH179" s="101">
        <v>224.62</v>
      </c>
      <c r="AI179" s="101">
        <v>215.64</v>
      </c>
      <c r="AJ179" s="102">
        <v>206.67099999999999</v>
      </c>
      <c r="AL179" s="662"/>
      <c r="AM179" s="658"/>
      <c r="AN179" s="90" t="str">
        <f>+AN177</f>
        <v>48-XL</v>
      </c>
      <c r="AO179" s="100">
        <v>239.03100000000001</v>
      </c>
      <c r="AP179" s="101">
        <v>233.06</v>
      </c>
      <c r="AQ179" s="101">
        <v>227.1</v>
      </c>
      <c r="AR179" s="101">
        <v>221.14</v>
      </c>
      <c r="AS179" s="101">
        <v>215.18</v>
      </c>
      <c r="AT179" s="101">
        <v>209.21</v>
      </c>
      <c r="AU179" s="101">
        <v>203.25</v>
      </c>
      <c r="AV179" s="102">
        <v>197.29300000000001</v>
      </c>
    </row>
    <row r="180" spans="1:48">
      <c r="A180">
        <v>180</v>
      </c>
      <c r="B180" s="662"/>
      <c r="C180" s="659">
        <f>+C178+10</f>
        <v>190</v>
      </c>
      <c r="D180" s="78" t="s">
        <v>133</v>
      </c>
      <c r="E180" s="97">
        <v>309.61700000000002</v>
      </c>
      <c r="F180" s="98">
        <v>302.14999999999998</v>
      </c>
      <c r="G180" s="98">
        <v>294.69</v>
      </c>
      <c r="H180" s="98">
        <v>287.22000000000003</v>
      </c>
      <c r="I180" s="98">
        <v>279.76</v>
      </c>
      <c r="J180" s="98">
        <v>272.29000000000002</v>
      </c>
      <c r="K180" s="98">
        <v>264.83</v>
      </c>
      <c r="L180" s="99">
        <v>257.37299999999999</v>
      </c>
      <c r="N180" s="662"/>
      <c r="O180" s="659">
        <f>+O178+10</f>
        <v>190</v>
      </c>
      <c r="P180" s="78" t="s">
        <v>133</v>
      </c>
      <c r="Q180" s="97">
        <v>269.29899999999998</v>
      </c>
      <c r="R180" s="98">
        <v>263.39</v>
      </c>
      <c r="S180" s="98">
        <v>257.49</v>
      </c>
      <c r="T180" s="98">
        <v>251.59</v>
      </c>
      <c r="U180" s="98">
        <v>245.69</v>
      </c>
      <c r="V180" s="98">
        <v>239.79</v>
      </c>
      <c r="W180" s="98">
        <v>233.89</v>
      </c>
      <c r="X180" s="99">
        <v>227.99</v>
      </c>
      <c r="Z180" s="662"/>
      <c r="AA180" s="659">
        <f>+AA178+10</f>
        <v>190</v>
      </c>
      <c r="AB180" s="78" t="s">
        <v>133</v>
      </c>
      <c r="AC180" s="83" t="s">
        <v>1122</v>
      </c>
      <c r="AD180" s="84" t="s">
        <v>1122</v>
      </c>
      <c r="AE180" s="84" t="s">
        <v>1122</v>
      </c>
      <c r="AF180" s="98">
        <v>202.97</v>
      </c>
      <c r="AG180" s="98">
        <v>196.41</v>
      </c>
      <c r="AH180" s="98">
        <v>189.85</v>
      </c>
      <c r="AI180" s="98">
        <v>183.29</v>
      </c>
      <c r="AJ180" s="99">
        <v>176.74199999999999</v>
      </c>
      <c r="AL180" s="662"/>
      <c r="AM180" s="659">
        <f>+AM178+10</f>
        <v>190</v>
      </c>
      <c r="AN180" s="78" t="s">
        <v>133</v>
      </c>
      <c r="AO180" s="83" t="s">
        <v>1122</v>
      </c>
      <c r="AP180" s="84" t="s">
        <v>1122</v>
      </c>
      <c r="AQ180" s="84" t="s">
        <v>1122</v>
      </c>
      <c r="AR180" s="84" t="s">
        <v>1122</v>
      </c>
      <c r="AS180" s="84" t="s">
        <v>1122</v>
      </c>
      <c r="AT180" s="84" t="s">
        <v>1122</v>
      </c>
      <c r="AU180" s="84" t="s">
        <v>1122</v>
      </c>
      <c r="AV180" s="99">
        <v>183.81200000000001</v>
      </c>
    </row>
    <row r="181" spans="1:48" ht="15" thickBot="1">
      <c r="A181">
        <v>181</v>
      </c>
      <c r="B181" s="662"/>
      <c r="C181" s="660"/>
      <c r="D181" s="82" t="s">
        <v>136</v>
      </c>
      <c r="E181" s="97">
        <v>308.15199999999999</v>
      </c>
      <c r="F181" s="98">
        <v>303.72000000000003</v>
      </c>
      <c r="G181" s="98">
        <v>299.29000000000002</v>
      </c>
      <c r="H181" s="98">
        <v>294.86</v>
      </c>
      <c r="I181" s="98">
        <v>290.43</v>
      </c>
      <c r="J181" s="98">
        <v>286</v>
      </c>
      <c r="K181" s="98">
        <v>281.57</v>
      </c>
      <c r="L181" s="99">
        <v>277.15100000000001</v>
      </c>
      <c r="N181" s="662"/>
      <c r="O181" s="660"/>
      <c r="P181" s="82" t="s">
        <v>136</v>
      </c>
      <c r="Q181" s="97">
        <v>317.38900000000001</v>
      </c>
      <c r="R181" s="98">
        <v>309.68</v>
      </c>
      <c r="S181" s="98">
        <v>301.98</v>
      </c>
      <c r="T181" s="98">
        <v>294.27</v>
      </c>
      <c r="U181" s="98">
        <v>286.57</v>
      </c>
      <c r="V181" s="98">
        <v>278.87</v>
      </c>
      <c r="W181" s="98">
        <v>271.17</v>
      </c>
      <c r="X181" s="99">
        <v>263.46699999999998</v>
      </c>
      <c r="Z181" s="662"/>
      <c r="AA181" s="660"/>
      <c r="AB181" s="82" t="s">
        <v>136</v>
      </c>
      <c r="AC181" s="97">
        <v>280.39600000000002</v>
      </c>
      <c r="AD181" s="98">
        <v>271.86</v>
      </c>
      <c r="AE181" s="98">
        <v>263.32</v>
      </c>
      <c r="AF181" s="98">
        <v>254.79</v>
      </c>
      <c r="AG181" s="98">
        <v>246.25</v>
      </c>
      <c r="AH181" s="98">
        <v>237.72</v>
      </c>
      <c r="AI181" s="98">
        <v>229.18</v>
      </c>
      <c r="AJ181" s="99">
        <v>220.655</v>
      </c>
      <c r="AL181" s="662"/>
      <c r="AM181" s="660"/>
      <c r="AN181" s="82" t="s">
        <v>136</v>
      </c>
      <c r="AO181" s="97">
        <v>252.55600000000001</v>
      </c>
      <c r="AP181" s="98">
        <v>244.66</v>
      </c>
      <c r="AQ181" s="98">
        <v>236.76</v>
      </c>
      <c r="AR181" s="98">
        <v>228.87</v>
      </c>
      <c r="AS181" s="98">
        <v>220.97</v>
      </c>
      <c r="AT181" s="98">
        <v>213.08</v>
      </c>
      <c r="AU181" s="98">
        <v>205.18</v>
      </c>
      <c r="AV181" s="99">
        <v>197.29300000000001</v>
      </c>
    </row>
    <row r="182" spans="1:48">
      <c r="A182">
        <v>182</v>
      </c>
      <c r="B182" s="662"/>
      <c r="C182" s="657">
        <f>+C180+10</f>
        <v>200</v>
      </c>
      <c r="D182" s="86" t="str">
        <f>+D180</f>
        <v>48-X</v>
      </c>
      <c r="E182" s="100">
        <v>317.233</v>
      </c>
      <c r="F182" s="101">
        <v>311.37</v>
      </c>
      <c r="G182" s="101">
        <v>305.5</v>
      </c>
      <c r="H182" s="101">
        <v>299.64</v>
      </c>
      <c r="I182" s="101">
        <v>293.77999999999997</v>
      </c>
      <c r="J182" s="101">
        <v>287.92</v>
      </c>
      <c r="K182" s="101">
        <v>282.06</v>
      </c>
      <c r="L182" s="102">
        <v>276.202</v>
      </c>
      <c r="N182" s="662"/>
      <c r="O182" s="657">
        <f>+O180+10</f>
        <v>200</v>
      </c>
      <c r="P182" s="86" t="str">
        <f>+P180</f>
        <v>48-X</v>
      </c>
      <c r="Q182" s="100">
        <v>279.08499999999998</v>
      </c>
      <c r="R182" s="101">
        <v>273.37</v>
      </c>
      <c r="S182" s="101">
        <v>267.64999999999998</v>
      </c>
      <c r="T182" s="101">
        <v>261.94</v>
      </c>
      <c r="U182" s="101">
        <v>256.23</v>
      </c>
      <c r="V182" s="101">
        <v>250.52</v>
      </c>
      <c r="W182" s="101">
        <v>244.8</v>
      </c>
      <c r="X182" s="102">
        <v>239.09399999999999</v>
      </c>
      <c r="Z182" s="662"/>
      <c r="AA182" s="657">
        <f>+AA180+10</f>
        <v>200</v>
      </c>
      <c r="AB182" s="86" t="str">
        <f>+AB180</f>
        <v>48-X</v>
      </c>
      <c r="AC182" s="87" t="s">
        <v>1122</v>
      </c>
      <c r="AD182" s="88" t="s">
        <v>1122</v>
      </c>
      <c r="AE182" s="88" t="s">
        <v>1122</v>
      </c>
      <c r="AF182" s="88" t="s">
        <v>1122</v>
      </c>
      <c r="AG182" s="88" t="s">
        <v>1122</v>
      </c>
      <c r="AH182" s="101">
        <v>195.9</v>
      </c>
      <c r="AI182" s="101">
        <v>188.96</v>
      </c>
      <c r="AJ182" s="102">
        <v>182.02799999999999</v>
      </c>
      <c r="AL182" s="662"/>
      <c r="AM182" s="657">
        <f>+AM180+10</f>
        <v>200</v>
      </c>
      <c r="AN182" s="86" t="str">
        <f>+AN180</f>
        <v>48-X</v>
      </c>
      <c r="AO182" s="87" t="s">
        <v>1122</v>
      </c>
      <c r="AP182" s="88" t="s">
        <v>1122</v>
      </c>
      <c r="AQ182" s="88" t="s">
        <v>1122</v>
      </c>
      <c r="AR182" s="88" t="s">
        <v>1122</v>
      </c>
      <c r="AS182" s="88" t="s">
        <v>1122</v>
      </c>
      <c r="AT182" s="88" t="s">
        <v>1122</v>
      </c>
      <c r="AU182" s="88" t="s">
        <v>1122</v>
      </c>
      <c r="AV182" s="89" t="s">
        <v>1122</v>
      </c>
    </row>
    <row r="183" spans="1:48" ht="15" thickBot="1">
      <c r="A183">
        <v>183</v>
      </c>
      <c r="B183" s="663"/>
      <c r="C183" s="658"/>
      <c r="D183" s="90" t="str">
        <f>+D181</f>
        <v>48-XL</v>
      </c>
      <c r="E183" s="105">
        <v>315.80700000000002</v>
      </c>
      <c r="F183" s="103">
        <v>313.64</v>
      </c>
      <c r="G183" s="103">
        <v>311.49</v>
      </c>
      <c r="H183" s="103">
        <v>309.33</v>
      </c>
      <c r="I183" s="103">
        <v>307.17</v>
      </c>
      <c r="J183" s="103">
        <v>305.01</v>
      </c>
      <c r="K183" s="103">
        <v>302.86</v>
      </c>
      <c r="L183" s="104">
        <v>300.70499999999998</v>
      </c>
      <c r="N183" s="663"/>
      <c r="O183" s="658"/>
      <c r="P183" s="90" t="str">
        <f>+P181</f>
        <v>48-XL</v>
      </c>
      <c r="Q183" s="105">
        <v>315.80700000000002</v>
      </c>
      <c r="R183" s="103">
        <v>311.49</v>
      </c>
      <c r="S183" s="103">
        <v>307.18</v>
      </c>
      <c r="T183" s="103">
        <v>302.87</v>
      </c>
      <c r="U183" s="103">
        <v>298.55</v>
      </c>
      <c r="V183" s="103">
        <v>294.24</v>
      </c>
      <c r="W183" s="103">
        <v>289.93</v>
      </c>
      <c r="X183" s="104">
        <v>285.62099999999998</v>
      </c>
      <c r="Z183" s="663"/>
      <c r="AA183" s="658"/>
      <c r="AB183" s="90" t="str">
        <f>+AB181</f>
        <v>48-XL</v>
      </c>
      <c r="AC183" s="105">
        <v>291.63799999999998</v>
      </c>
      <c r="AD183" s="103">
        <v>283.60000000000002</v>
      </c>
      <c r="AE183" s="103">
        <v>275.57</v>
      </c>
      <c r="AF183" s="103">
        <v>267.52999999999997</v>
      </c>
      <c r="AG183" s="103">
        <v>259.5</v>
      </c>
      <c r="AH183" s="103">
        <v>251.47</v>
      </c>
      <c r="AI183" s="103">
        <v>243.43</v>
      </c>
      <c r="AJ183" s="104">
        <v>235.405</v>
      </c>
      <c r="AL183" s="663"/>
      <c r="AM183" s="658"/>
      <c r="AN183" s="90" t="str">
        <f>+AN181</f>
        <v>48-XL</v>
      </c>
      <c r="AO183" s="105" t="s">
        <v>1122</v>
      </c>
      <c r="AP183" s="103">
        <v>255.34</v>
      </c>
      <c r="AQ183" s="103">
        <v>246.55</v>
      </c>
      <c r="AR183" s="103">
        <v>237.76</v>
      </c>
      <c r="AS183" s="103">
        <v>228.97</v>
      </c>
      <c r="AT183" s="103">
        <v>220.18</v>
      </c>
      <c r="AU183" s="103">
        <v>211.39</v>
      </c>
      <c r="AV183" s="104">
        <v>202.60400000000001</v>
      </c>
    </row>
    <row r="184" spans="1:48">
      <c r="A184">
        <v>184</v>
      </c>
    </row>
    <row r="185" spans="1:48">
      <c r="A185">
        <v>185</v>
      </c>
    </row>
    <row r="186" spans="1:48">
      <c r="A186">
        <v>186</v>
      </c>
    </row>
    <row r="187" spans="1:48">
      <c r="A187">
        <v>187</v>
      </c>
    </row>
    <row r="188" spans="1:48">
      <c r="A188">
        <v>188</v>
      </c>
    </row>
    <row r="189" spans="1:48">
      <c r="A189">
        <v>189</v>
      </c>
    </row>
    <row r="190" spans="1:48">
      <c r="A190">
        <v>190</v>
      </c>
    </row>
    <row r="191" spans="1:48" ht="15" thickBot="1">
      <c r="A191">
        <v>191</v>
      </c>
    </row>
    <row r="192" spans="1:48" ht="18.600000000000001" thickBot="1">
      <c r="A192">
        <v>192</v>
      </c>
      <c r="B192" s="649" t="str">
        <f>+B130</f>
        <v>Zona sísmica A</v>
      </c>
      <c r="C192" s="650"/>
      <c r="D192" s="651"/>
      <c r="E192" s="649" t="s">
        <v>1124</v>
      </c>
      <c r="F192" s="650"/>
      <c r="G192" s="650"/>
      <c r="H192" s="650"/>
      <c r="I192" s="650"/>
      <c r="J192" s="650"/>
      <c r="K192" s="650"/>
      <c r="L192" s="651"/>
      <c r="N192" s="649" t="str">
        <f>+N130</f>
        <v>Zona sísmica B</v>
      </c>
      <c r="O192" s="650"/>
      <c r="P192" s="651"/>
      <c r="Q192" s="649" t="s">
        <v>1124</v>
      </c>
      <c r="R192" s="650"/>
      <c r="S192" s="650"/>
      <c r="T192" s="650"/>
      <c r="U192" s="650"/>
      <c r="V192" s="650"/>
      <c r="W192" s="650"/>
      <c r="X192" s="651"/>
      <c r="Z192" s="649" t="str">
        <f>+Z130</f>
        <v>Zona sísmica C</v>
      </c>
      <c r="AA192" s="650"/>
      <c r="AB192" s="651"/>
      <c r="AC192" s="649" t="s">
        <v>1124</v>
      </c>
      <c r="AD192" s="650"/>
      <c r="AE192" s="650"/>
      <c r="AF192" s="650"/>
      <c r="AG192" s="650"/>
      <c r="AH192" s="650"/>
      <c r="AI192" s="650"/>
      <c r="AJ192" s="651"/>
      <c r="AL192" s="649" t="str">
        <f>+AL130</f>
        <v>Zona sísmica D</v>
      </c>
      <c r="AM192" s="650"/>
      <c r="AN192" s="651"/>
      <c r="AO192" s="649" t="s">
        <v>1124</v>
      </c>
      <c r="AP192" s="650"/>
      <c r="AQ192" s="650"/>
      <c r="AR192" s="650"/>
      <c r="AS192" s="650"/>
      <c r="AT192" s="650"/>
      <c r="AU192" s="650"/>
      <c r="AV192" s="651"/>
    </row>
    <row r="193" spans="1:48" ht="22.2" customHeight="1">
      <c r="A193">
        <v>193</v>
      </c>
      <c r="B193" s="652" t="str">
        <f>+B131</f>
        <v>Categoría de terreno 4</v>
      </c>
      <c r="C193" s="652" t="s">
        <v>1118</v>
      </c>
      <c r="D193" s="652" t="s">
        <v>1119</v>
      </c>
      <c r="E193" s="654" t="s">
        <v>1120</v>
      </c>
      <c r="F193" s="655"/>
      <c r="G193" s="655"/>
      <c r="H193" s="655"/>
      <c r="I193" s="655"/>
      <c r="J193" s="655"/>
      <c r="K193" s="655"/>
      <c r="L193" s="656"/>
      <c r="N193" s="652" t="str">
        <f>+N131</f>
        <v>Categoría de terreno 4</v>
      </c>
      <c r="O193" s="652" t="s">
        <v>1118</v>
      </c>
      <c r="P193" s="652" t="s">
        <v>1119</v>
      </c>
      <c r="Q193" s="654" t="s">
        <v>1120</v>
      </c>
      <c r="R193" s="655"/>
      <c r="S193" s="655"/>
      <c r="T193" s="655"/>
      <c r="U193" s="655"/>
      <c r="V193" s="655"/>
      <c r="W193" s="655"/>
      <c r="X193" s="656"/>
      <c r="Z193" s="652" t="str">
        <f>+Z131</f>
        <v>Categoría de terreno 4</v>
      </c>
      <c r="AA193" s="652" t="s">
        <v>1118</v>
      </c>
      <c r="AB193" s="652" t="s">
        <v>1119</v>
      </c>
      <c r="AC193" s="654" t="s">
        <v>1120</v>
      </c>
      <c r="AD193" s="655"/>
      <c r="AE193" s="655"/>
      <c r="AF193" s="655"/>
      <c r="AG193" s="655"/>
      <c r="AH193" s="655"/>
      <c r="AI193" s="655"/>
      <c r="AJ193" s="656"/>
      <c r="AL193" s="652" t="str">
        <f>+AL131</f>
        <v>Categoría de terreno 4</v>
      </c>
      <c r="AM193" s="652" t="s">
        <v>1118</v>
      </c>
      <c r="AN193" s="652" t="s">
        <v>1119</v>
      </c>
      <c r="AO193" s="654" t="s">
        <v>1120</v>
      </c>
      <c r="AP193" s="655"/>
      <c r="AQ193" s="655"/>
      <c r="AR193" s="655"/>
      <c r="AS193" s="655"/>
      <c r="AT193" s="655"/>
      <c r="AU193" s="655"/>
      <c r="AV193" s="656"/>
    </row>
    <row r="194" spans="1:48" ht="22.2" customHeight="1" thickBot="1">
      <c r="A194">
        <v>194</v>
      </c>
      <c r="B194" s="653"/>
      <c r="C194" s="653"/>
      <c r="D194" s="653"/>
      <c r="E194" s="75">
        <v>0</v>
      </c>
      <c r="F194" s="76">
        <v>500</v>
      </c>
      <c r="G194" s="76">
        <v>1000</v>
      </c>
      <c r="H194" s="76">
        <v>1500</v>
      </c>
      <c r="I194" s="76">
        <v>2000</v>
      </c>
      <c r="J194" s="76">
        <v>2500</v>
      </c>
      <c r="K194" s="76">
        <v>3000</v>
      </c>
      <c r="L194" s="77">
        <v>3500</v>
      </c>
      <c r="N194" s="653"/>
      <c r="O194" s="653"/>
      <c r="P194" s="653"/>
      <c r="Q194" s="75">
        <v>0</v>
      </c>
      <c r="R194" s="76">
        <v>500</v>
      </c>
      <c r="S194" s="76">
        <v>1000</v>
      </c>
      <c r="T194" s="76">
        <v>1500</v>
      </c>
      <c r="U194" s="76">
        <v>2000</v>
      </c>
      <c r="V194" s="76">
        <v>2500</v>
      </c>
      <c r="W194" s="76">
        <v>3000</v>
      </c>
      <c r="X194" s="77">
        <v>3500</v>
      </c>
      <c r="Z194" s="653"/>
      <c r="AA194" s="653"/>
      <c r="AB194" s="653"/>
      <c r="AC194" s="75">
        <v>0</v>
      </c>
      <c r="AD194" s="76">
        <v>500</v>
      </c>
      <c r="AE194" s="76">
        <v>1000</v>
      </c>
      <c r="AF194" s="76">
        <v>1500</v>
      </c>
      <c r="AG194" s="76">
        <v>2000</v>
      </c>
      <c r="AH194" s="76">
        <v>2500</v>
      </c>
      <c r="AI194" s="76">
        <v>3000</v>
      </c>
      <c r="AJ194" s="77">
        <v>3500</v>
      </c>
      <c r="AL194" s="653"/>
      <c r="AM194" s="653"/>
      <c r="AN194" s="653"/>
      <c r="AO194" s="75">
        <v>0</v>
      </c>
      <c r="AP194" s="76">
        <v>500</v>
      </c>
      <c r="AQ194" s="76">
        <v>1000</v>
      </c>
      <c r="AR194" s="76">
        <v>1500</v>
      </c>
      <c r="AS194" s="76">
        <v>2000</v>
      </c>
      <c r="AT194" s="76">
        <v>2500</v>
      </c>
      <c r="AU194" s="76">
        <v>3000</v>
      </c>
      <c r="AV194" s="77">
        <v>3500</v>
      </c>
    </row>
    <row r="195" spans="1:48">
      <c r="A195">
        <v>195</v>
      </c>
      <c r="B195" s="661" t="str">
        <f>+B133</f>
        <v>Rango de inclinación de &gt;15° a 25°</v>
      </c>
      <c r="C195" s="659">
        <v>100</v>
      </c>
      <c r="D195" s="78" t="s">
        <v>133</v>
      </c>
      <c r="E195" s="94">
        <v>140.97</v>
      </c>
      <c r="F195" s="95">
        <v>136.82</v>
      </c>
      <c r="G195" s="95">
        <v>132.68</v>
      </c>
      <c r="H195" s="95">
        <v>128.54</v>
      </c>
      <c r="I195" s="95">
        <v>124.4</v>
      </c>
      <c r="J195" s="95">
        <v>120.25</v>
      </c>
      <c r="K195" s="95">
        <v>116.11</v>
      </c>
      <c r="L195" s="96">
        <v>111.973</v>
      </c>
      <c r="N195" s="661" t="str">
        <f>+N133</f>
        <v>Rango de inclinación de &gt;15° a 25°</v>
      </c>
      <c r="O195" s="659">
        <v>100</v>
      </c>
      <c r="P195" s="78" t="s">
        <v>133</v>
      </c>
      <c r="Q195" s="94">
        <v>129.483</v>
      </c>
      <c r="R195" s="95">
        <v>127.56</v>
      </c>
      <c r="S195" s="95">
        <v>125.64</v>
      </c>
      <c r="T195" s="95">
        <v>123.72</v>
      </c>
      <c r="U195" s="95">
        <v>121.8</v>
      </c>
      <c r="V195" s="95">
        <v>119.88</v>
      </c>
      <c r="W195" s="95">
        <v>117.95</v>
      </c>
      <c r="X195" s="96">
        <v>116.039</v>
      </c>
      <c r="Z195" s="661" t="str">
        <f>+Z133</f>
        <v>Rango de inclinación de &gt;15° a 25°</v>
      </c>
      <c r="AA195" s="659">
        <v>100</v>
      </c>
      <c r="AB195" s="78" t="s">
        <v>133</v>
      </c>
      <c r="AC195" s="94">
        <v>167.648</v>
      </c>
      <c r="AD195" s="95">
        <v>167.76</v>
      </c>
      <c r="AE195" s="95">
        <v>167.87</v>
      </c>
      <c r="AF195" s="95">
        <v>167.98</v>
      </c>
      <c r="AG195" s="95">
        <v>168.1</v>
      </c>
      <c r="AH195" s="95">
        <v>168.21</v>
      </c>
      <c r="AI195" s="95">
        <v>168.32</v>
      </c>
      <c r="AJ195" s="96">
        <v>168.441</v>
      </c>
      <c r="AL195" s="661" t="str">
        <f>+AL133</f>
        <v>Rango de inclinación de &gt;15° a 25°</v>
      </c>
      <c r="AM195" s="659">
        <v>100</v>
      </c>
      <c r="AN195" s="78" t="s">
        <v>133</v>
      </c>
      <c r="AO195" s="94">
        <v>201.67699999999999</v>
      </c>
      <c r="AP195" s="95">
        <v>201.66</v>
      </c>
      <c r="AQ195" s="95">
        <v>201.65</v>
      </c>
      <c r="AR195" s="95">
        <v>201.64</v>
      </c>
      <c r="AS195" s="95">
        <v>201.63</v>
      </c>
      <c r="AT195" s="95">
        <v>201.61</v>
      </c>
      <c r="AU195" s="95">
        <v>201.6</v>
      </c>
      <c r="AV195" s="96">
        <v>201.59700000000001</v>
      </c>
    </row>
    <row r="196" spans="1:48" ht="15" thickBot="1">
      <c r="A196">
        <v>196</v>
      </c>
      <c r="B196" s="662"/>
      <c r="C196" s="660"/>
      <c r="D196" s="82" t="s">
        <v>136</v>
      </c>
      <c r="E196" s="97">
        <v>153.30699999999999</v>
      </c>
      <c r="F196" s="98">
        <v>148.51</v>
      </c>
      <c r="G196" s="98">
        <v>143.72</v>
      </c>
      <c r="H196" s="98">
        <v>138.91999999999999</v>
      </c>
      <c r="I196" s="98">
        <v>134.13</v>
      </c>
      <c r="J196" s="98">
        <v>129.34</v>
      </c>
      <c r="K196" s="98">
        <v>124.55</v>
      </c>
      <c r="L196" s="99">
        <v>119.76</v>
      </c>
      <c r="N196" s="662"/>
      <c r="O196" s="660"/>
      <c r="P196" s="82" t="s">
        <v>136</v>
      </c>
      <c r="Q196" s="97">
        <v>141.845</v>
      </c>
      <c r="R196" s="98">
        <v>139.69999999999999</v>
      </c>
      <c r="S196" s="98">
        <v>137.55000000000001</v>
      </c>
      <c r="T196" s="98">
        <v>135.41</v>
      </c>
      <c r="U196" s="98">
        <v>133.27000000000001</v>
      </c>
      <c r="V196" s="98">
        <v>131.12</v>
      </c>
      <c r="W196" s="98">
        <v>128.97999999999999</v>
      </c>
      <c r="X196" s="99">
        <v>126.842</v>
      </c>
      <c r="Z196" s="662"/>
      <c r="AA196" s="660"/>
      <c r="AB196" s="82" t="s">
        <v>136</v>
      </c>
      <c r="AC196" s="97">
        <v>183.304</v>
      </c>
      <c r="AD196" s="98">
        <v>183.3</v>
      </c>
      <c r="AE196" s="98">
        <v>183.3</v>
      </c>
      <c r="AF196" s="98">
        <v>183.3</v>
      </c>
      <c r="AG196" s="98">
        <v>183.3</v>
      </c>
      <c r="AH196" s="98">
        <v>183.3</v>
      </c>
      <c r="AI196" s="98">
        <v>183.3</v>
      </c>
      <c r="AJ196" s="99">
        <v>183.304</v>
      </c>
      <c r="AL196" s="662"/>
      <c r="AM196" s="660"/>
      <c r="AN196" s="82" t="s">
        <v>136</v>
      </c>
      <c r="AO196" s="97">
        <v>223.041</v>
      </c>
      <c r="AP196" s="98">
        <v>223.04</v>
      </c>
      <c r="AQ196" s="98">
        <v>223.04</v>
      </c>
      <c r="AR196" s="98">
        <v>223.04</v>
      </c>
      <c r="AS196" s="98">
        <v>223.04</v>
      </c>
      <c r="AT196" s="98">
        <v>223.04</v>
      </c>
      <c r="AU196" s="98">
        <v>223.04</v>
      </c>
      <c r="AV196" s="99">
        <v>223.041</v>
      </c>
    </row>
    <row r="197" spans="1:48">
      <c r="A197">
        <v>197</v>
      </c>
      <c r="B197" s="662"/>
      <c r="C197" s="657">
        <f>+C195+15</f>
        <v>115</v>
      </c>
      <c r="D197" s="86" t="str">
        <f>+D195</f>
        <v>48-X</v>
      </c>
      <c r="E197" s="100">
        <v>166.09800000000001</v>
      </c>
      <c r="F197" s="101">
        <v>161.05000000000001</v>
      </c>
      <c r="G197" s="101">
        <v>156</v>
      </c>
      <c r="H197" s="101">
        <v>150.96</v>
      </c>
      <c r="I197" s="101">
        <v>145.91999999999999</v>
      </c>
      <c r="J197" s="101">
        <v>140.87</v>
      </c>
      <c r="K197" s="101">
        <v>135.83000000000001</v>
      </c>
      <c r="L197" s="102">
        <v>130.78899999999999</v>
      </c>
      <c r="N197" s="662"/>
      <c r="O197" s="657">
        <f>+O195+15</f>
        <v>115</v>
      </c>
      <c r="P197" s="86" t="str">
        <f>+P195</f>
        <v>48-X</v>
      </c>
      <c r="Q197" s="100">
        <v>153.767</v>
      </c>
      <c r="R197" s="101">
        <v>148.82</v>
      </c>
      <c r="S197" s="101">
        <v>143.88</v>
      </c>
      <c r="T197" s="101">
        <v>138.94999999999999</v>
      </c>
      <c r="U197" s="101">
        <v>134.01</v>
      </c>
      <c r="V197" s="101">
        <v>129.07</v>
      </c>
      <c r="W197" s="101">
        <v>124.13</v>
      </c>
      <c r="X197" s="102">
        <v>119.196</v>
      </c>
      <c r="Z197" s="662"/>
      <c r="AA197" s="657">
        <f>+AA195+15</f>
        <v>115</v>
      </c>
      <c r="AB197" s="86" t="str">
        <f>+AB195</f>
        <v>48-X</v>
      </c>
      <c r="AC197" s="100">
        <v>167.374</v>
      </c>
      <c r="AD197" s="101">
        <v>167.45</v>
      </c>
      <c r="AE197" s="101">
        <v>167.53</v>
      </c>
      <c r="AF197" s="101">
        <v>167.61</v>
      </c>
      <c r="AG197" s="101">
        <v>167.7</v>
      </c>
      <c r="AH197" s="101">
        <v>167.78</v>
      </c>
      <c r="AI197" s="101">
        <v>167.86</v>
      </c>
      <c r="AJ197" s="102">
        <v>167.94499999999999</v>
      </c>
      <c r="AL197" s="662"/>
      <c r="AM197" s="657">
        <f>+AM195+15</f>
        <v>115</v>
      </c>
      <c r="AN197" s="86" t="str">
        <f>+AN195</f>
        <v>48-X</v>
      </c>
      <c r="AO197" s="100">
        <v>201.92500000000001</v>
      </c>
      <c r="AP197" s="101">
        <v>201.88</v>
      </c>
      <c r="AQ197" s="101">
        <v>201.84</v>
      </c>
      <c r="AR197" s="101">
        <v>201.79</v>
      </c>
      <c r="AS197" s="101">
        <v>201.75</v>
      </c>
      <c r="AT197" s="101">
        <v>201.71</v>
      </c>
      <c r="AU197" s="101">
        <v>201.67</v>
      </c>
      <c r="AV197" s="102">
        <v>201.631</v>
      </c>
    </row>
    <row r="198" spans="1:48" ht="15" thickBot="1">
      <c r="A198">
        <v>198</v>
      </c>
      <c r="B198" s="662"/>
      <c r="C198" s="658"/>
      <c r="D198" s="90" t="str">
        <f>+D196</f>
        <v>48-XL</v>
      </c>
      <c r="E198" s="100">
        <v>181.14699999999999</v>
      </c>
      <c r="F198" s="101">
        <v>175.25</v>
      </c>
      <c r="G198" s="101">
        <v>169.35</v>
      </c>
      <c r="H198" s="101">
        <v>163.44999999999999</v>
      </c>
      <c r="I198" s="101">
        <v>157.56</v>
      </c>
      <c r="J198" s="101">
        <v>151.66</v>
      </c>
      <c r="K198" s="101">
        <v>145.77000000000001</v>
      </c>
      <c r="L198" s="102">
        <v>139.87700000000001</v>
      </c>
      <c r="N198" s="662"/>
      <c r="O198" s="658"/>
      <c r="P198" s="90" t="str">
        <f>+P196</f>
        <v>48-XL</v>
      </c>
      <c r="Q198" s="100">
        <v>168.79</v>
      </c>
      <c r="R198" s="101">
        <v>163.30000000000001</v>
      </c>
      <c r="S198" s="101">
        <v>157.81</v>
      </c>
      <c r="T198" s="101">
        <v>152.32</v>
      </c>
      <c r="U198" s="101">
        <v>146.83000000000001</v>
      </c>
      <c r="V198" s="101">
        <v>141.34</v>
      </c>
      <c r="W198" s="101">
        <v>135.85</v>
      </c>
      <c r="X198" s="102">
        <v>130.364</v>
      </c>
      <c r="Z198" s="662"/>
      <c r="AA198" s="658"/>
      <c r="AB198" s="90" t="str">
        <f>+AB196</f>
        <v>48-XL</v>
      </c>
      <c r="AC198" s="100">
        <v>183.304</v>
      </c>
      <c r="AD198" s="101">
        <v>183.3</v>
      </c>
      <c r="AE198" s="101">
        <v>183.3</v>
      </c>
      <c r="AF198" s="101">
        <v>183.3</v>
      </c>
      <c r="AG198" s="101">
        <v>183.3</v>
      </c>
      <c r="AH198" s="101">
        <v>183.3</v>
      </c>
      <c r="AI198" s="101">
        <v>183.3</v>
      </c>
      <c r="AJ198" s="102">
        <v>183.304</v>
      </c>
      <c r="AL198" s="662"/>
      <c r="AM198" s="658"/>
      <c r="AN198" s="90" t="str">
        <f>+AN196</f>
        <v>48-XL</v>
      </c>
      <c r="AO198" s="100">
        <v>223.041</v>
      </c>
      <c r="AP198" s="101">
        <v>223.04</v>
      </c>
      <c r="AQ198" s="101">
        <v>223.04</v>
      </c>
      <c r="AR198" s="101">
        <v>223.04</v>
      </c>
      <c r="AS198" s="101">
        <v>223.04</v>
      </c>
      <c r="AT198" s="101">
        <v>223.04</v>
      </c>
      <c r="AU198" s="101">
        <v>223.04</v>
      </c>
      <c r="AV198" s="102">
        <v>223.041</v>
      </c>
    </row>
    <row r="199" spans="1:48">
      <c r="A199">
        <v>199</v>
      </c>
      <c r="B199" s="662"/>
      <c r="C199" s="659">
        <f>+C197+15</f>
        <v>130</v>
      </c>
      <c r="D199" s="78" t="s">
        <v>133</v>
      </c>
      <c r="E199" s="97">
        <v>191.54</v>
      </c>
      <c r="F199" s="98">
        <v>185.64</v>
      </c>
      <c r="G199" s="98">
        <v>179.74</v>
      </c>
      <c r="H199" s="98">
        <v>173.84</v>
      </c>
      <c r="I199" s="98">
        <v>167.94</v>
      </c>
      <c r="J199" s="98">
        <v>162.04</v>
      </c>
      <c r="K199" s="98">
        <v>156.15</v>
      </c>
      <c r="L199" s="99">
        <v>150.25200000000001</v>
      </c>
      <c r="N199" s="662"/>
      <c r="O199" s="659">
        <f>+O197+15</f>
        <v>130</v>
      </c>
      <c r="P199" s="78" t="s">
        <v>133</v>
      </c>
      <c r="Q199" s="97">
        <v>177.619</v>
      </c>
      <c r="R199" s="98">
        <v>171.94</v>
      </c>
      <c r="S199" s="98">
        <v>166.27</v>
      </c>
      <c r="T199" s="98">
        <v>160.6</v>
      </c>
      <c r="U199" s="98">
        <v>154.91999999999999</v>
      </c>
      <c r="V199" s="98">
        <v>149.25</v>
      </c>
      <c r="W199" s="98">
        <v>143.58000000000001</v>
      </c>
      <c r="X199" s="99">
        <v>137.91200000000001</v>
      </c>
      <c r="Z199" s="662"/>
      <c r="AA199" s="659">
        <f>+AA197+15</f>
        <v>130</v>
      </c>
      <c r="AB199" s="78" t="s">
        <v>133</v>
      </c>
      <c r="AC199" s="97">
        <v>167.20400000000001</v>
      </c>
      <c r="AD199" s="98">
        <v>167.24</v>
      </c>
      <c r="AE199" s="98">
        <v>167.29</v>
      </c>
      <c r="AF199" s="98">
        <v>167.33</v>
      </c>
      <c r="AG199" s="98">
        <v>167.38</v>
      </c>
      <c r="AH199" s="98">
        <v>167.43</v>
      </c>
      <c r="AI199" s="98">
        <v>167.47</v>
      </c>
      <c r="AJ199" s="99">
        <v>167.52099999999999</v>
      </c>
      <c r="AL199" s="662"/>
      <c r="AM199" s="659">
        <f>+AM197+15</f>
        <v>130</v>
      </c>
      <c r="AN199" s="78" t="s">
        <v>133</v>
      </c>
      <c r="AO199" s="97">
        <v>202.42400000000001</v>
      </c>
      <c r="AP199" s="98">
        <v>202.32</v>
      </c>
      <c r="AQ199" s="98">
        <v>202.22</v>
      </c>
      <c r="AR199" s="98">
        <v>202.11</v>
      </c>
      <c r="AS199" s="98">
        <v>202.01</v>
      </c>
      <c r="AT199" s="98">
        <v>201.91</v>
      </c>
      <c r="AU199" s="98">
        <v>201.81</v>
      </c>
      <c r="AV199" s="99">
        <v>201.714</v>
      </c>
    </row>
    <row r="200" spans="1:48" ht="15" thickBot="1">
      <c r="A200">
        <v>200</v>
      </c>
      <c r="B200" s="662"/>
      <c r="C200" s="660"/>
      <c r="D200" s="82" t="s">
        <v>136</v>
      </c>
      <c r="E200" s="97">
        <v>208.33600000000001</v>
      </c>
      <c r="F200" s="98">
        <v>201.67</v>
      </c>
      <c r="G200" s="98">
        <v>195.02</v>
      </c>
      <c r="H200" s="98">
        <v>188.36</v>
      </c>
      <c r="I200" s="98">
        <v>181.7</v>
      </c>
      <c r="J200" s="98">
        <v>175.05</v>
      </c>
      <c r="K200" s="98">
        <v>168.39</v>
      </c>
      <c r="L200" s="99">
        <v>161.738</v>
      </c>
      <c r="N200" s="662"/>
      <c r="O200" s="660"/>
      <c r="P200" s="82" t="s">
        <v>136</v>
      </c>
      <c r="Q200" s="97">
        <v>194.399</v>
      </c>
      <c r="R200" s="98">
        <v>188.21</v>
      </c>
      <c r="S200" s="98">
        <v>182.03</v>
      </c>
      <c r="T200" s="98">
        <v>175.84</v>
      </c>
      <c r="U200" s="98">
        <v>169.66</v>
      </c>
      <c r="V200" s="98">
        <v>163.47</v>
      </c>
      <c r="W200" s="98">
        <v>157.29</v>
      </c>
      <c r="X200" s="99">
        <v>151.108</v>
      </c>
      <c r="Z200" s="662"/>
      <c r="AA200" s="660"/>
      <c r="AB200" s="82" t="s">
        <v>136</v>
      </c>
      <c r="AC200" s="97">
        <v>183.304</v>
      </c>
      <c r="AD200" s="98">
        <v>183.3</v>
      </c>
      <c r="AE200" s="98">
        <v>183.3</v>
      </c>
      <c r="AF200" s="98">
        <v>183.3</v>
      </c>
      <c r="AG200" s="98">
        <v>183.3</v>
      </c>
      <c r="AH200" s="98">
        <v>183.3</v>
      </c>
      <c r="AI200" s="98">
        <v>183.3</v>
      </c>
      <c r="AJ200" s="99">
        <v>183.304</v>
      </c>
      <c r="AL200" s="662"/>
      <c r="AM200" s="660"/>
      <c r="AN200" s="82" t="s">
        <v>136</v>
      </c>
      <c r="AO200" s="97">
        <v>223.041</v>
      </c>
      <c r="AP200" s="98">
        <v>223.04</v>
      </c>
      <c r="AQ200" s="98">
        <v>223.04</v>
      </c>
      <c r="AR200" s="98">
        <v>223.04</v>
      </c>
      <c r="AS200" s="98">
        <v>223.04</v>
      </c>
      <c r="AT200" s="98">
        <v>223.04</v>
      </c>
      <c r="AU200" s="98">
        <v>223.04</v>
      </c>
      <c r="AV200" s="99">
        <v>223.041</v>
      </c>
    </row>
    <row r="201" spans="1:48">
      <c r="A201">
        <v>201</v>
      </c>
      <c r="B201" s="662"/>
      <c r="C201" s="657">
        <f>+C199+10</f>
        <v>140</v>
      </c>
      <c r="D201" s="86" t="str">
        <f>+D199</f>
        <v>48-X</v>
      </c>
      <c r="E201" s="100">
        <v>207.631</v>
      </c>
      <c r="F201" s="101">
        <v>201.31</v>
      </c>
      <c r="G201" s="101">
        <v>194.99</v>
      </c>
      <c r="H201" s="101">
        <v>188.67</v>
      </c>
      <c r="I201" s="101">
        <v>182.35</v>
      </c>
      <c r="J201" s="101">
        <v>176.03</v>
      </c>
      <c r="K201" s="101">
        <v>169.71</v>
      </c>
      <c r="L201" s="102">
        <v>163.398</v>
      </c>
      <c r="N201" s="662"/>
      <c r="O201" s="657">
        <f>+O199+10</f>
        <v>140</v>
      </c>
      <c r="P201" s="86" t="str">
        <f>+P199</f>
        <v>48-X</v>
      </c>
      <c r="Q201" s="100">
        <v>190.28700000000001</v>
      </c>
      <c r="R201" s="101">
        <v>184.59</v>
      </c>
      <c r="S201" s="101">
        <v>178.91</v>
      </c>
      <c r="T201" s="101">
        <v>173.22</v>
      </c>
      <c r="U201" s="101">
        <v>167.53</v>
      </c>
      <c r="V201" s="101">
        <v>161.85</v>
      </c>
      <c r="W201" s="101">
        <v>156.16</v>
      </c>
      <c r="X201" s="102">
        <v>150.477</v>
      </c>
      <c r="Z201" s="662"/>
      <c r="AA201" s="657">
        <f>+AA199+10</f>
        <v>140</v>
      </c>
      <c r="AB201" s="86" t="str">
        <f>+AB199</f>
        <v>48-X</v>
      </c>
      <c r="AC201" s="100">
        <v>167.309</v>
      </c>
      <c r="AD201" s="101">
        <v>167.31</v>
      </c>
      <c r="AE201" s="101">
        <v>167.32</v>
      </c>
      <c r="AF201" s="101">
        <v>167.33</v>
      </c>
      <c r="AG201" s="101">
        <v>167.34</v>
      </c>
      <c r="AH201" s="101">
        <v>167.35</v>
      </c>
      <c r="AI201" s="101">
        <v>167.36</v>
      </c>
      <c r="AJ201" s="102">
        <v>167.374</v>
      </c>
      <c r="AL201" s="662"/>
      <c r="AM201" s="657">
        <f>+AM199+10</f>
        <v>140</v>
      </c>
      <c r="AN201" s="86" t="str">
        <f>+AN199</f>
        <v>48-X</v>
      </c>
      <c r="AO201" s="100">
        <v>202.989</v>
      </c>
      <c r="AP201" s="101">
        <v>202.83</v>
      </c>
      <c r="AQ201" s="101">
        <v>202.68</v>
      </c>
      <c r="AR201" s="101">
        <v>202.53</v>
      </c>
      <c r="AS201" s="101">
        <v>202.37</v>
      </c>
      <c r="AT201" s="101">
        <v>202.22</v>
      </c>
      <c r="AU201" s="101">
        <v>202.07</v>
      </c>
      <c r="AV201" s="102">
        <v>201.922</v>
      </c>
    </row>
    <row r="202" spans="1:48" ht="15" thickBot="1">
      <c r="A202">
        <v>202</v>
      </c>
      <c r="B202" s="662"/>
      <c r="C202" s="658"/>
      <c r="D202" s="90" t="str">
        <f>+D200</f>
        <v>48-XL</v>
      </c>
      <c r="E202" s="100">
        <v>226.483</v>
      </c>
      <c r="F202" s="101">
        <v>219.28</v>
      </c>
      <c r="G202" s="101">
        <v>212.08</v>
      </c>
      <c r="H202" s="101">
        <v>204.89</v>
      </c>
      <c r="I202" s="101">
        <v>197.69</v>
      </c>
      <c r="J202" s="101">
        <v>190.49</v>
      </c>
      <c r="K202" s="101">
        <v>183.3</v>
      </c>
      <c r="L202" s="102">
        <v>176.10400000000001</v>
      </c>
      <c r="N202" s="662"/>
      <c r="O202" s="658"/>
      <c r="P202" s="90" t="str">
        <f>+P200</f>
        <v>48-XL</v>
      </c>
      <c r="Q202" s="100">
        <v>213.47</v>
      </c>
      <c r="R202" s="101">
        <v>206.55</v>
      </c>
      <c r="S202" s="101">
        <v>199.63</v>
      </c>
      <c r="T202" s="101">
        <v>192.71</v>
      </c>
      <c r="U202" s="101">
        <v>185.79</v>
      </c>
      <c r="V202" s="101">
        <v>178.88</v>
      </c>
      <c r="W202" s="101">
        <v>171.96</v>
      </c>
      <c r="X202" s="102">
        <v>165.04599999999999</v>
      </c>
      <c r="Z202" s="662"/>
      <c r="AA202" s="658"/>
      <c r="AB202" s="90" t="str">
        <f>+AB200</f>
        <v>48-XL</v>
      </c>
      <c r="AC202" s="100">
        <v>184.422</v>
      </c>
      <c r="AD202" s="101">
        <v>184.26</v>
      </c>
      <c r="AE202" s="101">
        <v>184.1</v>
      </c>
      <c r="AF202" s="101">
        <v>183.94</v>
      </c>
      <c r="AG202" s="101">
        <v>183.78</v>
      </c>
      <c r="AH202" s="101">
        <v>183.62</v>
      </c>
      <c r="AI202" s="101">
        <v>183.46</v>
      </c>
      <c r="AJ202" s="102">
        <v>183.304</v>
      </c>
      <c r="AL202" s="662"/>
      <c r="AM202" s="658"/>
      <c r="AN202" s="90" t="str">
        <f>+AN200</f>
        <v>48-XL</v>
      </c>
      <c r="AO202" s="100">
        <v>223.041</v>
      </c>
      <c r="AP202" s="101">
        <v>223.04</v>
      </c>
      <c r="AQ202" s="101">
        <v>223.04</v>
      </c>
      <c r="AR202" s="101">
        <v>223.04</v>
      </c>
      <c r="AS202" s="101">
        <v>223.04</v>
      </c>
      <c r="AT202" s="101">
        <v>223.04</v>
      </c>
      <c r="AU202" s="101">
        <v>223.04</v>
      </c>
      <c r="AV202" s="102">
        <v>223.041</v>
      </c>
    </row>
    <row r="203" spans="1:48">
      <c r="A203">
        <v>203</v>
      </c>
      <c r="B203" s="662"/>
      <c r="C203" s="659">
        <f>+C201+10</f>
        <v>150</v>
      </c>
      <c r="D203" s="78" t="s">
        <v>133</v>
      </c>
      <c r="E203" s="97">
        <v>222.999</v>
      </c>
      <c r="F203" s="98">
        <v>216.33</v>
      </c>
      <c r="G203" s="98">
        <v>209.68</v>
      </c>
      <c r="H203" s="98">
        <v>203.02</v>
      </c>
      <c r="I203" s="98">
        <v>196.36</v>
      </c>
      <c r="J203" s="98">
        <v>189.7</v>
      </c>
      <c r="K203" s="98">
        <v>183.04</v>
      </c>
      <c r="L203" s="99">
        <v>176.38300000000001</v>
      </c>
      <c r="N203" s="662"/>
      <c r="O203" s="659">
        <f>+O201+10</f>
        <v>150</v>
      </c>
      <c r="P203" s="78" t="s">
        <v>133</v>
      </c>
      <c r="Q203" s="97">
        <v>200.13399999999999</v>
      </c>
      <c r="R203" s="98">
        <v>194.81</v>
      </c>
      <c r="S203" s="98">
        <v>189.5</v>
      </c>
      <c r="T203" s="98">
        <v>184.18</v>
      </c>
      <c r="U203" s="98">
        <v>178.87</v>
      </c>
      <c r="V203" s="98">
        <v>173.55</v>
      </c>
      <c r="W203" s="98">
        <v>168.24</v>
      </c>
      <c r="X203" s="99">
        <v>162.93</v>
      </c>
      <c r="Z203" s="662"/>
      <c r="AA203" s="659">
        <f>+AA201+10</f>
        <v>150</v>
      </c>
      <c r="AB203" s="78" t="s">
        <v>133</v>
      </c>
      <c r="AC203" s="97">
        <v>167.511</v>
      </c>
      <c r="AD203" s="98">
        <v>167.47</v>
      </c>
      <c r="AE203" s="98">
        <v>167.43</v>
      </c>
      <c r="AF203" s="98">
        <v>167.39</v>
      </c>
      <c r="AG203" s="98">
        <v>167.35</v>
      </c>
      <c r="AH203" s="98">
        <v>167.31</v>
      </c>
      <c r="AI203" s="98">
        <v>167.27</v>
      </c>
      <c r="AJ203" s="99">
        <v>167.24100000000001</v>
      </c>
      <c r="AL203" s="662"/>
      <c r="AM203" s="659">
        <f>+AM201+10</f>
        <v>150</v>
      </c>
      <c r="AN203" s="78" t="s">
        <v>133</v>
      </c>
      <c r="AO203" s="97">
        <v>203.49199999999999</v>
      </c>
      <c r="AP203" s="98">
        <v>203.29</v>
      </c>
      <c r="AQ203" s="98">
        <v>203.09</v>
      </c>
      <c r="AR203" s="98">
        <v>202.89</v>
      </c>
      <c r="AS203" s="98">
        <v>202.69</v>
      </c>
      <c r="AT203" s="98">
        <v>202.5</v>
      </c>
      <c r="AU203" s="98">
        <v>202.3</v>
      </c>
      <c r="AV203" s="99">
        <v>202.10499999999999</v>
      </c>
    </row>
    <row r="204" spans="1:48" ht="15" thickBot="1">
      <c r="A204">
        <v>204</v>
      </c>
      <c r="B204" s="662"/>
      <c r="C204" s="660"/>
      <c r="D204" s="82" t="s">
        <v>136</v>
      </c>
      <c r="E204" s="97">
        <v>244.08099999999999</v>
      </c>
      <c r="F204" s="98">
        <v>236.56</v>
      </c>
      <c r="G204" s="98">
        <v>229.04</v>
      </c>
      <c r="H204" s="98">
        <v>221.52</v>
      </c>
      <c r="I204" s="98">
        <v>214.01</v>
      </c>
      <c r="J204" s="98">
        <v>206.49</v>
      </c>
      <c r="K204" s="98">
        <v>198.97</v>
      </c>
      <c r="L204" s="99">
        <v>191.46100000000001</v>
      </c>
      <c r="N204" s="662"/>
      <c r="O204" s="660"/>
      <c r="P204" s="82" t="s">
        <v>136</v>
      </c>
      <c r="Q204" s="97">
        <v>231.03899999999999</v>
      </c>
      <c r="R204" s="98">
        <v>223.62</v>
      </c>
      <c r="S204" s="98">
        <v>216.21</v>
      </c>
      <c r="T204" s="98">
        <v>208.79</v>
      </c>
      <c r="U204" s="98">
        <v>201.38</v>
      </c>
      <c r="V204" s="98">
        <v>193.96</v>
      </c>
      <c r="W204" s="98">
        <v>186.55</v>
      </c>
      <c r="X204" s="99">
        <v>179.13800000000001</v>
      </c>
      <c r="Z204" s="662"/>
      <c r="AA204" s="660"/>
      <c r="AB204" s="82" t="s">
        <v>136</v>
      </c>
      <c r="AC204" s="97">
        <v>199.857</v>
      </c>
      <c r="AD204" s="98">
        <v>197.49</v>
      </c>
      <c r="AE204" s="98">
        <v>195.12</v>
      </c>
      <c r="AF204" s="98">
        <v>192.76</v>
      </c>
      <c r="AG204" s="98">
        <v>190.39</v>
      </c>
      <c r="AH204" s="98">
        <v>188.03</v>
      </c>
      <c r="AI204" s="98">
        <v>185.66</v>
      </c>
      <c r="AJ204" s="99">
        <v>183.304</v>
      </c>
      <c r="AL204" s="662"/>
      <c r="AM204" s="660"/>
      <c r="AN204" s="82" t="s">
        <v>136</v>
      </c>
      <c r="AO204" s="97">
        <v>223.041</v>
      </c>
      <c r="AP204" s="98">
        <v>223.04</v>
      </c>
      <c r="AQ204" s="98">
        <v>223.04</v>
      </c>
      <c r="AR204" s="98">
        <v>223.04</v>
      </c>
      <c r="AS204" s="98">
        <v>223.04</v>
      </c>
      <c r="AT204" s="98">
        <v>223.04</v>
      </c>
      <c r="AU204" s="98">
        <v>223.04</v>
      </c>
      <c r="AV204" s="99">
        <v>223.041</v>
      </c>
    </row>
    <row r="205" spans="1:48">
      <c r="A205">
        <v>205</v>
      </c>
      <c r="B205" s="662"/>
      <c r="C205" s="657">
        <f>+C203+10</f>
        <v>160</v>
      </c>
      <c r="D205" s="86" t="str">
        <f>+D203</f>
        <v>48-X</v>
      </c>
      <c r="E205" s="100">
        <v>239.203</v>
      </c>
      <c r="F205" s="101">
        <v>232.08</v>
      </c>
      <c r="G205" s="101">
        <v>224.96</v>
      </c>
      <c r="H205" s="101">
        <v>217.83</v>
      </c>
      <c r="I205" s="101">
        <v>210.71</v>
      </c>
      <c r="J205" s="101">
        <v>203.59</v>
      </c>
      <c r="K205" s="101">
        <v>196.47</v>
      </c>
      <c r="L205" s="102">
        <v>189.35400000000001</v>
      </c>
      <c r="N205" s="662"/>
      <c r="O205" s="657">
        <f>+O203+10</f>
        <v>160</v>
      </c>
      <c r="P205" s="86" t="str">
        <f>+P203</f>
        <v>48-X</v>
      </c>
      <c r="Q205" s="100">
        <v>207.96</v>
      </c>
      <c r="R205" s="101">
        <v>203.33</v>
      </c>
      <c r="S205" s="101">
        <v>198.71</v>
      </c>
      <c r="T205" s="101">
        <v>194.08</v>
      </c>
      <c r="U205" s="101">
        <v>189.46</v>
      </c>
      <c r="V205" s="101">
        <v>184.84</v>
      </c>
      <c r="W205" s="101">
        <v>180.21</v>
      </c>
      <c r="X205" s="102">
        <v>175.59399999999999</v>
      </c>
      <c r="Z205" s="662"/>
      <c r="AA205" s="657">
        <f>+AA203+10</f>
        <v>160</v>
      </c>
      <c r="AB205" s="86" t="str">
        <f>+AB203</f>
        <v>48-X</v>
      </c>
      <c r="AC205" s="100">
        <v>167.953</v>
      </c>
      <c r="AD205" s="101">
        <v>167.84</v>
      </c>
      <c r="AE205" s="101">
        <v>167.73</v>
      </c>
      <c r="AF205" s="101">
        <v>167.63</v>
      </c>
      <c r="AG205" s="101">
        <v>167.52</v>
      </c>
      <c r="AH205" s="101">
        <v>167.41</v>
      </c>
      <c r="AI205" s="101">
        <v>167.31</v>
      </c>
      <c r="AJ205" s="102">
        <v>167.20400000000001</v>
      </c>
      <c r="AL205" s="662"/>
      <c r="AM205" s="657">
        <f>+AM203+10</f>
        <v>160</v>
      </c>
      <c r="AN205" s="86" t="str">
        <f>+AN203</f>
        <v>48-X</v>
      </c>
      <c r="AO205" s="87" t="s">
        <v>1122</v>
      </c>
      <c r="AP205" s="88" t="s">
        <v>1122</v>
      </c>
      <c r="AQ205" s="101">
        <v>203.79</v>
      </c>
      <c r="AR205" s="101">
        <v>203.52</v>
      </c>
      <c r="AS205" s="101">
        <v>203.24</v>
      </c>
      <c r="AT205" s="101">
        <v>202.97</v>
      </c>
      <c r="AU205" s="101">
        <v>202.69</v>
      </c>
      <c r="AV205" s="102">
        <v>202.42400000000001</v>
      </c>
    </row>
    <row r="206" spans="1:48" ht="15" thickBot="1">
      <c r="A206">
        <v>206</v>
      </c>
      <c r="B206" s="662"/>
      <c r="C206" s="658"/>
      <c r="D206" s="90" t="str">
        <f>+D204</f>
        <v>48-XL</v>
      </c>
      <c r="E206" s="100">
        <v>260.78399999999999</v>
      </c>
      <c r="F206" s="101">
        <v>252.95</v>
      </c>
      <c r="G206" s="101">
        <v>245.12</v>
      </c>
      <c r="H206" s="101">
        <v>237.29</v>
      </c>
      <c r="I206" s="101">
        <v>229.46</v>
      </c>
      <c r="J206" s="101">
        <v>221.63</v>
      </c>
      <c r="K206" s="101">
        <v>213.8</v>
      </c>
      <c r="L206" s="102">
        <v>205.976</v>
      </c>
      <c r="N206" s="662"/>
      <c r="O206" s="658"/>
      <c r="P206" s="90" t="str">
        <f>+P204</f>
        <v>48-XL</v>
      </c>
      <c r="Q206" s="100">
        <v>248.012</v>
      </c>
      <c r="R206" s="101">
        <v>240.03</v>
      </c>
      <c r="S206" s="101">
        <v>232.06</v>
      </c>
      <c r="T206" s="101">
        <v>224.09</v>
      </c>
      <c r="U206" s="101">
        <v>216.11</v>
      </c>
      <c r="V206" s="101">
        <v>208.14</v>
      </c>
      <c r="W206" s="101">
        <v>200.17</v>
      </c>
      <c r="X206" s="102">
        <v>192.2</v>
      </c>
      <c r="Z206" s="662"/>
      <c r="AA206" s="658"/>
      <c r="AB206" s="90" t="str">
        <f>+AB204</f>
        <v>48-XL</v>
      </c>
      <c r="AC206" s="100">
        <v>211.06</v>
      </c>
      <c r="AD206" s="101">
        <v>207.09</v>
      </c>
      <c r="AE206" s="101">
        <v>203.12</v>
      </c>
      <c r="AF206" s="101">
        <v>199.16</v>
      </c>
      <c r="AG206" s="101">
        <v>195.19</v>
      </c>
      <c r="AH206" s="101">
        <v>191.23</v>
      </c>
      <c r="AI206" s="101">
        <v>187.26</v>
      </c>
      <c r="AJ206" s="102">
        <v>183.304</v>
      </c>
      <c r="AL206" s="662"/>
      <c r="AM206" s="658"/>
      <c r="AN206" s="90" t="str">
        <f>+AN204</f>
        <v>48-XL</v>
      </c>
      <c r="AO206" s="100">
        <v>223.041</v>
      </c>
      <c r="AP206" s="101">
        <v>223.04</v>
      </c>
      <c r="AQ206" s="101">
        <v>223.04</v>
      </c>
      <c r="AR206" s="101">
        <v>223.04</v>
      </c>
      <c r="AS206" s="101">
        <v>223.04</v>
      </c>
      <c r="AT206" s="101">
        <v>223.04</v>
      </c>
      <c r="AU206" s="101">
        <v>223.04</v>
      </c>
      <c r="AV206" s="102">
        <v>223.041</v>
      </c>
    </row>
    <row r="207" spans="1:48">
      <c r="A207">
        <v>207</v>
      </c>
      <c r="B207" s="662"/>
      <c r="C207" s="659">
        <f>+C205+10</f>
        <v>170</v>
      </c>
      <c r="D207" s="78" t="s">
        <v>133</v>
      </c>
      <c r="E207" s="97">
        <v>254.66200000000001</v>
      </c>
      <c r="F207" s="98">
        <v>247.32</v>
      </c>
      <c r="G207" s="98">
        <v>239.98</v>
      </c>
      <c r="H207" s="98">
        <v>232.64</v>
      </c>
      <c r="I207" s="98">
        <v>225.3</v>
      </c>
      <c r="J207" s="98">
        <v>217.96</v>
      </c>
      <c r="K207" s="98">
        <v>210.62</v>
      </c>
      <c r="L207" s="99">
        <v>203.28700000000001</v>
      </c>
      <c r="N207" s="662"/>
      <c r="O207" s="659">
        <f>+O205+10</f>
        <v>170</v>
      </c>
      <c r="P207" s="78" t="s">
        <v>133</v>
      </c>
      <c r="Q207" s="97">
        <v>215.471</v>
      </c>
      <c r="R207" s="98">
        <v>211.33</v>
      </c>
      <c r="S207" s="98">
        <v>207.2</v>
      </c>
      <c r="T207" s="98">
        <v>203.07</v>
      </c>
      <c r="U207" s="98">
        <v>198.94</v>
      </c>
      <c r="V207" s="98">
        <v>194.81</v>
      </c>
      <c r="W207" s="98">
        <v>190.67</v>
      </c>
      <c r="X207" s="99">
        <v>186.547</v>
      </c>
      <c r="Z207" s="662"/>
      <c r="AA207" s="659">
        <f>+AA205+10</f>
        <v>170</v>
      </c>
      <c r="AB207" s="78" t="s">
        <v>133</v>
      </c>
      <c r="AC207" s="97">
        <v>172.00299999999999</v>
      </c>
      <c r="AD207" s="98">
        <v>171.32</v>
      </c>
      <c r="AE207" s="98">
        <v>170.65</v>
      </c>
      <c r="AF207" s="98">
        <v>169.97</v>
      </c>
      <c r="AG207" s="98">
        <v>169.3</v>
      </c>
      <c r="AH207" s="98">
        <v>168.62</v>
      </c>
      <c r="AI207" s="98">
        <v>167.95</v>
      </c>
      <c r="AJ207" s="99">
        <v>167.27799999999999</v>
      </c>
      <c r="AL207" s="662"/>
      <c r="AM207" s="659">
        <f>+AM205+10</f>
        <v>170</v>
      </c>
      <c r="AN207" s="78" t="s">
        <v>133</v>
      </c>
      <c r="AO207" s="83" t="s">
        <v>1122</v>
      </c>
      <c r="AP207" s="84" t="s">
        <v>1122</v>
      </c>
      <c r="AQ207" s="84" t="s">
        <v>1122</v>
      </c>
      <c r="AR207" s="84" t="s">
        <v>1122</v>
      </c>
      <c r="AS207" s="98">
        <v>203.83</v>
      </c>
      <c r="AT207" s="98">
        <v>203.5</v>
      </c>
      <c r="AU207" s="98">
        <v>203.18</v>
      </c>
      <c r="AV207" s="99">
        <v>202.85300000000001</v>
      </c>
    </row>
    <row r="208" spans="1:48" ht="15" thickBot="1">
      <c r="A208">
        <v>208</v>
      </c>
      <c r="B208" s="662"/>
      <c r="C208" s="660"/>
      <c r="D208" s="82" t="s">
        <v>136</v>
      </c>
      <c r="E208" s="97">
        <v>270.47000000000003</v>
      </c>
      <c r="F208" s="98">
        <v>263.27</v>
      </c>
      <c r="G208" s="98">
        <v>256.08</v>
      </c>
      <c r="H208" s="98">
        <v>248.89</v>
      </c>
      <c r="I208" s="98">
        <v>241.69</v>
      </c>
      <c r="J208" s="98">
        <v>234.5</v>
      </c>
      <c r="K208" s="98">
        <v>227.31</v>
      </c>
      <c r="L208" s="99">
        <v>220.12</v>
      </c>
      <c r="N208" s="662"/>
      <c r="O208" s="660"/>
      <c r="P208" s="82" t="s">
        <v>136</v>
      </c>
      <c r="Q208" s="97">
        <v>266.24400000000003</v>
      </c>
      <c r="R208" s="98">
        <v>257.86</v>
      </c>
      <c r="S208" s="98">
        <v>249.47</v>
      </c>
      <c r="T208" s="98">
        <v>241.09</v>
      </c>
      <c r="U208" s="98">
        <v>232.7</v>
      </c>
      <c r="V208" s="98">
        <v>224.32</v>
      </c>
      <c r="W208" s="98">
        <v>215.94</v>
      </c>
      <c r="X208" s="99">
        <v>207.55600000000001</v>
      </c>
      <c r="Z208" s="662"/>
      <c r="AA208" s="660"/>
      <c r="AB208" s="82" t="s">
        <v>136</v>
      </c>
      <c r="AC208" s="97">
        <v>221.023</v>
      </c>
      <c r="AD208" s="98">
        <v>215.63</v>
      </c>
      <c r="AE208" s="98">
        <v>210.24</v>
      </c>
      <c r="AF208" s="98">
        <v>204.85</v>
      </c>
      <c r="AG208" s="98">
        <v>199.46</v>
      </c>
      <c r="AH208" s="98">
        <v>194.08</v>
      </c>
      <c r="AI208" s="98">
        <v>188.69</v>
      </c>
      <c r="AJ208" s="99">
        <v>183.304</v>
      </c>
      <c r="AL208" s="662"/>
      <c r="AM208" s="660"/>
      <c r="AN208" s="82" t="s">
        <v>136</v>
      </c>
      <c r="AO208" s="97">
        <v>223.041</v>
      </c>
      <c r="AP208" s="98">
        <v>223.04</v>
      </c>
      <c r="AQ208" s="98">
        <v>223.04</v>
      </c>
      <c r="AR208" s="98">
        <v>223.04</v>
      </c>
      <c r="AS208" s="98">
        <v>223.04</v>
      </c>
      <c r="AT208" s="98">
        <v>223.04</v>
      </c>
      <c r="AU208" s="98">
        <v>223.04</v>
      </c>
      <c r="AV208" s="99">
        <v>223.041</v>
      </c>
    </row>
    <row r="209" spans="1:48">
      <c r="A209">
        <v>209</v>
      </c>
      <c r="B209" s="662"/>
      <c r="C209" s="657">
        <f>+C207+10</f>
        <v>180</v>
      </c>
      <c r="D209" s="86" t="str">
        <f>+D207</f>
        <v>48-X</v>
      </c>
      <c r="E209" s="100">
        <v>259.68299999999999</v>
      </c>
      <c r="F209" s="101">
        <v>253.34</v>
      </c>
      <c r="G209" s="101">
        <v>247.01</v>
      </c>
      <c r="H209" s="101">
        <v>240.67</v>
      </c>
      <c r="I209" s="101">
        <v>234.33</v>
      </c>
      <c r="J209" s="101">
        <v>228</v>
      </c>
      <c r="K209" s="101">
        <v>221.66</v>
      </c>
      <c r="L209" s="102">
        <v>215.32900000000001</v>
      </c>
      <c r="N209" s="662"/>
      <c r="O209" s="657">
        <f>+O207+10</f>
        <v>180</v>
      </c>
      <c r="P209" s="86" t="str">
        <f>+P207</f>
        <v>48-X</v>
      </c>
      <c r="Q209" s="100">
        <v>218.41499999999999</v>
      </c>
      <c r="R209" s="101">
        <v>215.09</v>
      </c>
      <c r="S209" s="101">
        <v>211.78</v>
      </c>
      <c r="T209" s="101">
        <v>208.46</v>
      </c>
      <c r="U209" s="101">
        <v>205.15</v>
      </c>
      <c r="V209" s="101">
        <v>201.83</v>
      </c>
      <c r="W209" s="101">
        <v>198.52</v>
      </c>
      <c r="X209" s="102">
        <v>195.209</v>
      </c>
      <c r="Z209" s="662"/>
      <c r="AA209" s="657">
        <f>+AA207+10</f>
        <v>180</v>
      </c>
      <c r="AB209" s="86" t="str">
        <f>+AB207</f>
        <v>48-X</v>
      </c>
      <c r="AC209" s="87" t="s">
        <v>1122</v>
      </c>
      <c r="AD209" s="101">
        <v>177.58</v>
      </c>
      <c r="AE209" s="101">
        <v>175.88</v>
      </c>
      <c r="AF209" s="101">
        <v>174.17</v>
      </c>
      <c r="AG209" s="101">
        <v>172.47</v>
      </c>
      <c r="AH209" s="101">
        <v>170.76</v>
      </c>
      <c r="AI209" s="101">
        <v>169.06</v>
      </c>
      <c r="AJ209" s="102">
        <v>167.363</v>
      </c>
      <c r="AL209" s="662"/>
      <c r="AM209" s="657">
        <f>+AM207+10</f>
        <v>180</v>
      </c>
      <c r="AN209" s="86" t="str">
        <f>+AN207</f>
        <v>48-X</v>
      </c>
      <c r="AO209" s="87" t="s">
        <v>1122</v>
      </c>
      <c r="AP209" s="88" t="s">
        <v>1122</v>
      </c>
      <c r="AQ209" s="88" t="s">
        <v>1122</v>
      </c>
      <c r="AR209" s="88" t="s">
        <v>1122</v>
      </c>
      <c r="AS209" s="88" t="s">
        <v>1122</v>
      </c>
      <c r="AT209" s="88" t="s">
        <v>1122</v>
      </c>
      <c r="AU209" s="101">
        <v>203.62</v>
      </c>
      <c r="AV209" s="102">
        <v>203.21100000000001</v>
      </c>
    </row>
    <row r="210" spans="1:48" ht="15" thickBot="1">
      <c r="A210">
        <v>210</v>
      </c>
      <c r="B210" s="662"/>
      <c r="C210" s="658"/>
      <c r="D210" s="90" t="str">
        <f>+D208</f>
        <v>48-XL</v>
      </c>
      <c r="E210" s="100">
        <v>265.68799999999999</v>
      </c>
      <c r="F210" s="101">
        <v>261.12</v>
      </c>
      <c r="G210" s="101">
        <v>256.56</v>
      </c>
      <c r="H210" s="101">
        <v>251.99</v>
      </c>
      <c r="I210" s="101">
        <v>247.43</v>
      </c>
      <c r="J210" s="101">
        <v>242.87</v>
      </c>
      <c r="K210" s="101">
        <v>238.31</v>
      </c>
      <c r="L210" s="102">
        <v>233.749</v>
      </c>
      <c r="N210" s="662"/>
      <c r="O210" s="658"/>
      <c r="P210" s="90" t="str">
        <f>+P208</f>
        <v>48-XL</v>
      </c>
      <c r="Q210" s="100">
        <v>265.68799999999999</v>
      </c>
      <c r="R210" s="101">
        <v>259.58999999999997</v>
      </c>
      <c r="S210" s="101">
        <v>253.49</v>
      </c>
      <c r="T210" s="101">
        <v>247.4</v>
      </c>
      <c r="U210" s="101">
        <v>241.3</v>
      </c>
      <c r="V210" s="101">
        <v>235.21</v>
      </c>
      <c r="W210" s="101">
        <v>229.11</v>
      </c>
      <c r="X210" s="102">
        <v>223.023</v>
      </c>
      <c r="Z210" s="662"/>
      <c r="AA210" s="658"/>
      <c r="AB210" s="90" t="str">
        <f>+AB208</f>
        <v>48-XL</v>
      </c>
      <c r="AC210" s="100">
        <v>231.292</v>
      </c>
      <c r="AD210" s="101">
        <v>225.46</v>
      </c>
      <c r="AE210" s="101">
        <v>219.64</v>
      </c>
      <c r="AF210" s="101">
        <v>213.82</v>
      </c>
      <c r="AG210" s="101">
        <v>208</v>
      </c>
      <c r="AH210" s="101">
        <v>202.17</v>
      </c>
      <c r="AI210" s="101">
        <v>196.35</v>
      </c>
      <c r="AJ210" s="102">
        <v>190.53299999999999</v>
      </c>
      <c r="AL210" s="662"/>
      <c r="AM210" s="658"/>
      <c r="AN210" s="90" t="str">
        <f>+AN208</f>
        <v>48-XL</v>
      </c>
      <c r="AO210" s="100">
        <v>224.16200000000001</v>
      </c>
      <c r="AP210" s="101">
        <v>224</v>
      </c>
      <c r="AQ210" s="101">
        <v>223.84</v>
      </c>
      <c r="AR210" s="101">
        <v>223.68</v>
      </c>
      <c r="AS210" s="101">
        <v>223.52</v>
      </c>
      <c r="AT210" s="101">
        <v>223.36</v>
      </c>
      <c r="AU210" s="101">
        <v>223.2</v>
      </c>
      <c r="AV210" s="102">
        <v>223.041</v>
      </c>
    </row>
    <row r="211" spans="1:48">
      <c r="A211">
        <v>211</v>
      </c>
      <c r="B211" s="662"/>
      <c r="C211" s="659">
        <f>+C209+10</f>
        <v>190</v>
      </c>
      <c r="D211" s="78" t="s">
        <v>133</v>
      </c>
      <c r="E211" s="97">
        <v>259.173</v>
      </c>
      <c r="F211" s="98">
        <v>254.79</v>
      </c>
      <c r="G211" s="98">
        <v>250.41</v>
      </c>
      <c r="H211" s="98">
        <v>246.02</v>
      </c>
      <c r="I211" s="98">
        <v>241.64</v>
      </c>
      <c r="J211" s="98">
        <v>237.26</v>
      </c>
      <c r="K211" s="98">
        <v>232.88</v>
      </c>
      <c r="L211" s="99">
        <v>228.505</v>
      </c>
      <c r="N211" s="662"/>
      <c r="O211" s="659">
        <f>+O209+10</f>
        <v>190</v>
      </c>
      <c r="P211" s="78" t="s">
        <v>133</v>
      </c>
      <c r="Q211" s="97">
        <v>226.05799999999999</v>
      </c>
      <c r="R211" s="98">
        <v>222.75</v>
      </c>
      <c r="S211" s="98">
        <v>219.45</v>
      </c>
      <c r="T211" s="98">
        <v>216.15</v>
      </c>
      <c r="U211" s="98">
        <v>212.86</v>
      </c>
      <c r="V211" s="98">
        <v>209.56</v>
      </c>
      <c r="W211" s="98">
        <v>206.26</v>
      </c>
      <c r="X211" s="99">
        <v>202.96199999999999</v>
      </c>
      <c r="Z211" s="662"/>
      <c r="AA211" s="659">
        <f>+AA209+10</f>
        <v>190</v>
      </c>
      <c r="AB211" s="78" t="s">
        <v>133</v>
      </c>
      <c r="AC211" s="83" t="s">
        <v>1122</v>
      </c>
      <c r="AD211" s="84" t="s">
        <v>1122</v>
      </c>
      <c r="AE211" s="84" t="s">
        <v>1122</v>
      </c>
      <c r="AF211" s="98">
        <v>179.06</v>
      </c>
      <c r="AG211" s="98">
        <v>176.17</v>
      </c>
      <c r="AH211" s="98">
        <v>173.28</v>
      </c>
      <c r="AI211" s="98">
        <v>170.39</v>
      </c>
      <c r="AJ211" s="99">
        <v>167.511</v>
      </c>
      <c r="AL211" s="662"/>
      <c r="AM211" s="659">
        <f>+AM209+10</f>
        <v>190</v>
      </c>
      <c r="AN211" s="78" t="s">
        <v>133</v>
      </c>
      <c r="AO211" s="83" t="s">
        <v>1122</v>
      </c>
      <c r="AP211" s="84" t="s">
        <v>1122</v>
      </c>
      <c r="AQ211" s="84" t="s">
        <v>1122</v>
      </c>
      <c r="AR211" s="84" t="s">
        <v>1122</v>
      </c>
      <c r="AS211" s="84" t="s">
        <v>1122</v>
      </c>
      <c r="AT211" s="84" t="s">
        <v>1122</v>
      </c>
      <c r="AU211" s="84" t="s">
        <v>1122</v>
      </c>
      <c r="AV211" s="99">
        <v>203.81299999999999</v>
      </c>
    </row>
    <row r="212" spans="1:48" ht="15" thickBot="1">
      <c r="A212">
        <v>212</v>
      </c>
      <c r="B212" s="662"/>
      <c r="C212" s="660"/>
      <c r="D212" s="82" t="s">
        <v>136</v>
      </c>
      <c r="E212" s="97">
        <v>260.41800000000001</v>
      </c>
      <c r="F212" s="98">
        <v>258.73</v>
      </c>
      <c r="G212" s="98">
        <v>257.04000000000002</v>
      </c>
      <c r="H212" s="98">
        <v>255.35</v>
      </c>
      <c r="I212" s="98">
        <v>253.67</v>
      </c>
      <c r="J212" s="98">
        <v>251.98</v>
      </c>
      <c r="K212" s="98">
        <v>250.3</v>
      </c>
      <c r="L212" s="99">
        <v>248.61500000000001</v>
      </c>
      <c r="N212" s="662"/>
      <c r="O212" s="660"/>
      <c r="P212" s="82" t="s">
        <v>136</v>
      </c>
      <c r="Q212" s="97">
        <v>268.03300000000002</v>
      </c>
      <c r="R212" s="98">
        <v>263.55</v>
      </c>
      <c r="S212" s="98">
        <v>259.06</v>
      </c>
      <c r="T212" s="98">
        <v>254.58</v>
      </c>
      <c r="U212" s="98">
        <v>250.1</v>
      </c>
      <c r="V212" s="98">
        <v>245.61</v>
      </c>
      <c r="W212" s="98">
        <v>241.13</v>
      </c>
      <c r="X212" s="99">
        <v>236.654</v>
      </c>
      <c r="Z212" s="662"/>
      <c r="AA212" s="660"/>
      <c r="AB212" s="82" t="s">
        <v>136</v>
      </c>
      <c r="AC212" s="97">
        <v>237.53399999999999</v>
      </c>
      <c r="AD212" s="98">
        <v>232.06</v>
      </c>
      <c r="AE212" s="98">
        <v>226.58</v>
      </c>
      <c r="AF212" s="98">
        <v>221.11</v>
      </c>
      <c r="AG212" s="98">
        <v>215.64</v>
      </c>
      <c r="AH212" s="98">
        <v>210.17</v>
      </c>
      <c r="AI212" s="98">
        <v>204.7</v>
      </c>
      <c r="AJ212" s="99">
        <v>199.22800000000001</v>
      </c>
      <c r="AL212" s="662"/>
      <c r="AM212" s="660"/>
      <c r="AN212" s="82" t="s">
        <v>136</v>
      </c>
      <c r="AO212" s="97">
        <v>225.33799999999999</v>
      </c>
      <c r="AP212" s="98">
        <v>225</v>
      </c>
      <c r="AQ212" s="98">
        <v>224.68</v>
      </c>
      <c r="AR212" s="98">
        <v>224.35</v>
      </c>
      <c r="AS212" s="98">
        <v>224.02</v>
      </c>
      <c r="AT212" s="98">
        <v>223.69</v>
      </c>
      <c r="AU212" s="98">
        <v>223.36</v>
      </c>
      <c r="AV212" s="99">
        <v>223.041</v>
      </c>
    </row>
    <row r="213" spans="1:48">
      <c r="A213">
        <v>213</v>
      </c>
      <c r="B213" s="662"/>
      <c r="C213" s="657">
        <f>+C211+10</f>
        <v>200</v>
      </c>
      <c r="D213" s="86" t="str">
        <f>+D211</f>
        <v>48-X</v>
      </c>
      <c r="E213" s="100">
        <v>262.72000000000003</v>
      </c>
      <c r="F213" s="101">
        <v>259.62</v>
      </c>
      <c r="G213" s="101">
        <v>256.52999999999997</v>
      </c>
      <c r="H213" s="101">
        <v>253.44</v>
      </c>
      <c r="I213" s="101">
        <v>250.35</v>
      </c>
      <c r="J213" s="101">
        <v>247.26</v>
      </c>
      <c r="K213" s="101">
        <v>244.17</v>
      </c>
      <c r="L213" s="102">
        <v>241.08099999999999</v>
      </c>
      <c r="N213" s="662"/>
      <c r="O213" s="657">
        <f>+O211+10</f>
        <v>200</v>
      </c>
      <c r="P213" s="86" t="str">
        <f>+P211</f>
        <v>48-X</v>
      </c>
      <c r="Q213" s="100">
        <v>231.71600000000001</v>
      </c>
      <c r="R213" s="101">
        <v>228.51</v>
      </c>
      <c r="S213" s="101">
        <v>225.32</v>
      </c>
      <c r="T213" s="101">
        <v>222.12</v>
      </c>
      <c r="U213" s="101">
        <v>218.92</v>
      </c>
      <c r="V213" s="101">
        <v>215.72</v>
      </c>
      <c r="W213" s="101">
        <v>212.52</v>
      </c>
      <c r="X213" s="102">
        <v>209.33199999999999</v>
      </c>
      <c r="Z213" s="662"/>
      <c r="AA213" s="657">
        <f>+AA211+10</f>
        <v>200</v>
      </c>
      <c r="AB213" s="86" t="str">
        <f>+AB211</f>
        <v>48-X</v>
      </c>
      <c r="AC213" s="87" t="s">
        <v>1122</v>
      </c>
      <c r="AD213" s="88" t="s">
        <v>1122</v>
      </c>
      <c r="AE213" s="88" t="s">
        <v>1122</v>
      </c>
      <c r="AF213" s="88" t="s">
        <v>1122</v>
      </c>
      <c r="AG213" s="88" t="s">
        <v>1122</v>
      </c>
      <c r="AH213" s="101">
        <v>174.97</v>
      </c>
      <c r="AI213" s="101">
        <v>171.5</v>
      </c>
      <c r="AJ213" s="102">
        <v>168.04499999999999</v>
      </c>
      <c r="AL213" s="662"/>
      <c r="AM213" s="657">
        <f>+AM211+10</f>
        <v>200</v>
      </c>
      <c r="AN213" s="86" t="str">
        <f>+AN211</f>
        <v>48-X</v>
      </c>
      <c r="AO213" s="87" t="s">
        <v>1122</v>
      </c>
      <c r="AP213" s="88" t="s">
        <v>1122</v>
      </c>
      <c r="AQ213" s="88" t="s">
        <v>1122</v>
      </c>
      <c r="AR213" s="88" t="s">
        <v>1122</v>
      </c>
      <c r="AS213" s="88" t="s">
        <v>1122</v>
      </c>
      <c r="AT213" s="88" t="s">
        <v>1122</v>
      </c>
      <c r="AU213" s="88" t="s">
        <v>1122</v>
      </c>
      <c r="AV213" s="89" t="s">
        <v>1122</v>
      </c>
    </row>
    <row r="214" spans="1:48" ht="15" thickBot="1">
      <c r="A214">
        <v>214</v>
      </c>
      <c r="B214" s="663"/>
      <c r="C214" s="658"/>
      <c r="D214" s="90" t="str">
        <f>+D212</f>
        <v>48-XL</v>
      </c>
      <c r="E214" s="105">
        <v>263.91800000000001</v>
      </c>
      <c r="F214" s="103">
        <v>264.05</v>
      </c>
      <c r="G214" s="103">
        <v>264.19</v>
      </c>
      <c r="H214" s="103">
        <v>264.33</v>
      </c>
      <c r="I214" s="103">
        <v>264.47000000000003</v>
      </c>
      <c r="J214" s="103">
        <v>264.61</v>
      </c>
      <c r="K214" s="103">
        <v>264.75</v>
      </c>
      <c r="L214" s="104">
        <v>264.89999999999998</v>
      </c>
      <c r="N214" s="663"/>
      <c r="O214" s="658"/>
      <c r="P214" s="90" t="str">
        <f>+P212</f>
        <v>48-XL</v>
      </c>
      <c r="Q214" s="105">
        <v>263.91800000000001</v>
      </c>
      <c r="R214" s="103">
        <v>262.2</v>
      </c>
      <c r="S214" s="103">
        <v>260.49</v>
      </c>
      <c r="T214" s="103">
        <v>258.77</v>
      </c>
      <c r="U214" s="103">
        <v>257.06</v>
      </c>
      <c r="V214" s="103">
        <v>255.35</v>
      </c>
      <c r="W214" s="103">
        <v>253.63</v>
      </c>
      <c r="X214" s="104">
        <v>251.92500000000001</v>
      </c>
      <c r="Z214" s="663"/>
      <c r="AA214" s="658"/>
      <c r="AB214" s="90" t="str">
        <f>+AB212</f>
        <v>48-XL</v>
      </c>
      <c r="AC214" s="105">
        <v>244.208</v>
      </c>
      <c r="AD214" s="103">
        <v>239.14</v>
      </c>
      <c r="AE214" s="103">
        <v>234.07</v>
      </c>
      <c r="AF214" s="103">
        <v>229.01</v>
      </c>
      <c r="AG214" s="103">
        <v>223.94</v>
      </c>
      <c r="AH214" s="103">
        <v>218.88</v>
      </c>
      <c r="AI214" s="103">
        <v>213.81</v>
      </c>
      <c r="AJ214" s="104">
        <v>208.75299999999999</v>
      </c>
      <c r="AL214" s="663"/>
      <c r="AM214" s="658"/>
      <c r="AN214" s="90" t="str">
        <f>+AN212</f>
        <v>48-XL</v>
      </c>
      <c r="AO214" s="105" t="s">
        <v>1122</v>
      </c>
      <c r="AP214" s="103">
        <v>226.22</v>
      </c>
      <c r="AQ214" s="103">
        <v>225.69</v>
      </c>
      <c r="AR214" s="103">
        <v>225.16</v>
      </c>
      <c r="AS214" s="103">
        <v>224.63</v>
      </c>
      <c r="AT214" s="103">
        <v>224.1</v>
      </c>
      <c r="AU214" s="103">
        <v>223.57</v>
      </c>
      <c r="AV214" s="104">
        <v>223.041</v>
      </c>
    </row>
    <row r="215" spans="1:48">
      <c r="A215">
        <v>215</v>
      </c>
    </row>
    <row r="216" spans="1:48">
      <c r="A216">
        <v>216</v>
      </c>
    </row>
    <row r="217" spans="1:48">
      <c r="A217">
        <v>217</v>
      </c>
    </row>
    <row r="218" spans="1:48">
      <c r="A218">
        <v>218</v>
      </c>
    </row>
    <row r="219" spans="1:48">
      <c r="A219">
        <v>219</v>
      </c>
    </row>
    <row r="220" spans="1:48">
      <c r="A220">
        <v>220</v>
      </c>
    </row>
    <row r="221" spans="1:48">
      <c r="A221">
        <v>221</v>
      </c>
    </row>
    <row r="222" spans="1:48" ht="15" thickBot="1">
      <c r="A222">
        <v>222</v>
      </c>
    </row>
    <row r="223" spans="1:48" ht="18.600000000000001" thickBot="1">
      <c r="A223">
        <v>223</v>
      </c>
      <c r="B223" s="649" t="str">
        <f>+B130</f>
        <v>Zona sísmica A</v>
      </c>
      <c r="C223" s="650"/>
      <c r="D223" s="651"/>
      <c r="E223" s="649" t="s">
        <v>1125</v>
      </c>
      <c r="F223" s="650"/>
      <c r="G223" s="650"/>
      <c r="H223" s="650"/>
      <c r="I223" s="650"/>
      <c r="J223" s="650"/>
      <c r="K223" s="650"/>
      <c r="L223" s="651"/>
      <c r="N223" s="649" t="str">
        <f>+N130</f>
        <v>Zona sísmica B</v>
      </c>
      <c r="O223" s="650"/>
      <c r="P223" s="651"/>
      <c r="Q223" s="649" t="s">
        <v>1125</v>
      </c>
      <c r="R223" s="650"/>
      <c r="S223" s="650"/>
      <c r="T223" s="650"/>
      <c r="U223" s="650"/>
      <c r="V223" s="650"/>
      <c r="W223" s="650"/>
      <c r="X223" s="651"/>
      <c r="Z223" s="649" t="str">
        <f>+Z130</f>
        <v>Zona sísmica C</v>
      </c>
      <c r="AA223" s="650"/>
      <c r="AB223" s="651"/>
      <c r="AC223" s="649" t="s">
        <v>1125</v>
      </c>
      <c r="AD223" s="650"/>
      <c r="AE223" s="650"/>
      <c r="AF223" s="650"/>
      <c r="AG223" s="650"/>
      <c r="AH223" s="650"/>
      <c r="AI223" s="650"/>
      <c r="AJ223" s="651"/>
      <c r="AL223" s="649" t="str">
        <f>+AL130</f>
        <v>Zona sísmica D</v>
      </c>
      <c r="AM223" s="650"/>
      <c r="AN223" s="651"/>
      <c r="AO223" s="649" t="s">
        <v>1125</v>
      </c>
      <c r="AP223" s="650"/>
      <c r="AQ223" s="650"/>
      <c r="AR223" s="650"/>
      <c r="AS223" s="650"/>
      <c r="AT223" s="650"/>
      <c r="AU223" s="650"/>
      <c r="AV223" s="651"/>
    </row>
    <row r="224" spans="1:48" ht="22.2" customHeight="1">
      <c r="A224">
        <v>224</v>
      </c>
      <c r="B224" s="652" t="str">
        <f>+B131</f>
        <v>Categoría de terreno 4</v>
      </c>
      <c r="C224" s="652" t="s">
        <v>1118</v>
      </c>
      <c r="D224" s="652" t="s">
        <v>1119</v>
      </c>
      <c r="E224" s="654" t="s">
        <v>1120</v>
      </c>
      <c r="F224" s="655"/>
      <c r="G224" s="655"/>
      <c r="H224" s="655"/>
      <c r="I224" s="655"/>
      <c r="J224" s="655"/>
      <c r="K224" s="655"/>
      <c r="L224" s="656"/>
      <c r="N224" s="652" t="str">
        <f>+N131</f>
        <v>Categoría de terreno 4</v>
      </c>
      <c r="O224" s="652" t="s">
        <v>1118</v>
      </c>
      <c r="P224" s="652" t="s">
        <v>1119</v>
      </c>
      <c r="Q224" s="654" t="s">
        <v>1120</v>
      </c>
      <c r="R224" s="655"/>
      <c r="S224" s="655"/>
      <c r="T224" s="655"/>
      <c r="U224" s="655"/>
      <c r="V224" s="655"/>
      <c r="W224" s="655"/>
      <c r="X224" s="656"/>
      <c r="Z224" s="652" t="str">
        <f>+Z131</f>
        <v>Categoría de terreno 4</v>
      </c>
      <c r="AA224" s="652" t="s">
        <v>1118</v>
      </c>
      <c r="AB224" s="652" t="s">
        <v>1119</v>
      </c>
      <c r="AC224" s="654" t="s">
        <v>1120</v>
      </c>
      <c r="AD224" s="655"/>
      <c r="AE224" s="655"/>
      <c r="AF224" s="655"/>
      <c r="AG224" s="655"/>
      <c r="AH224" s="655"/>
      <c r="AI224" s="655"/>
      <c r="AJ224" s="656"/>
      <c r="AL224" s="652" t="str">
        <f>+AL131</f>
        <v>Categoría de terreno 4</v>
      </c>
      <c r="AM224" s="652" t="s">
        <v>1118</v>
      </c>
      <c r="AN224" s="652" t="s">
        <v>1119</v>
      </c>
      <c r="AO224" s="654" t="s">
        <v>1120</v>
      </c>
      <c r="AP224" s="655"/>
      <c r="AQ224" s="655"/>
      <c r="AR224" s="655"/>
      <c r="AS224" s="655"/>
      <c r="AT224" s="655"/>
      <c r="AU224" s="655"/>
      <c r="AV224" s="656"/>
    </row>
    <row r="225" spans="1:48" ht="22.2" customHeight="1" thickBot="1">
      <c r="A225">
        <v>225</v>
      </c>
      <c r="B225" s="653"/>
      <c r="C225" s="653"/>
      <c r="D225" s="653"/>
      <c r="E225" s="75">
        <v>0</v>
      </c>
      <c r="F225" s="76">
        <v>500</v>
      </c>
      <c r="G225" s="76">
        <v>1000</v>
      </c>
      <c r="H225" s="76">
        <v>1500</v>
      </c>
      <c r="I225" s="76">
        <v>2000</v>
      </c>
      <c r="J225" s="76">
        <v>2500</v>
      </c>
      <c r="K225" s="76">
        <v>3000</v>
      </c>
      <c r="L225" s="77">
        <v>3500</v>
      </c>
      <c r="N225" s="653"/>
      <c r="O225" s="653"/>
      <c r="P225" s="653"/>
      <c r="Q225" s="75">
        <v>0</v>
      </c>
      <c r="R225" s="76">
        <v>500</v>
      </c>
      <c r="S225" s="76">
        <v>1000</v>
      </c>
      <c r="T225" s="76">
        <v>1500</v>
      </c>
      <c r="U225" s="76">
        <v>2000</v>
      </c>
      <c r="V225" s="76">
        <v>2500</v>
      </c>
      <c r="W225" s="76">
        <v>3000</v>
      </c>
      <c r="X225" s="77">
        <v>3500</v>
      </c>
      <c r="Z225" s="653"/>
      <c r="AA225" s="653"/>
      <c r="AB225" s="653"/>
      <c r="AC225" s="75">
        <v>0</v>
      </c>
      <c r="AD225" s="76">
        <v>500</v>
      </c>
      <c r="AE225" s="76">
        <v>1000</v>
      </c>
      <c r="AF225" s="76">
        <v>1500</v>
      </c>
      <c r="AG225" s="76">
        <v>2000</v>
      </c>
      <c r="AH225" s="76">
        <v>2500</v>
      </c>
      <c r="AI225" s="76">
        <v>3000</v>
      </c>
      <c r="AJ225" s="77">
        <v>3500</v>
      </c>
      <c r="AL225" s="653"/>
      <c r="AM225" s="653"/>
      <c r="AN225" s="653"/>
      <c r="AO225" s="75">
        <v>0</v>
      </c>
      <c r="AP225" s="76">
        <v>500</v>
      </c>
      <c r="AQ225" s="76">
        <v>1000</v>
      </c>
      <c r="AR225" s="76">
        <v>1500</v>
      </c>
      <c r="AS225" s="76">
        <v>2000</v>
      </c>
      <c r="AT225" s="76">
        <v>2500</v>
      </c>
      <c r="AU225" s="76">
        <v>3000</v>
      </c>
      <c r="AV225" s="77">
        <v>3500</v>
      </c>
    </row>
    <row r="226" spans="1:48">
      <c r="A226">
        <v>226</v>
      </c>
      <c r="B226" s="661" t="str">
        <f>+B133</f>
        <v>Rango de inclinación de &gt;15° a 25°</v>
      </c>
      <c r="C226" s="659">
        <v>100</v>
      </c>
      <c r="D226" s="78" t="s">
        <v>133</v>
      </c>
      <c r="E226" s="94">
        <v>167.03200000000001</v>
      </c>
      <c r="F226" s="95">
        <v>159.96</v>
      </c>
      <c r="G226" s="95">
        <v>152.88</v>
      </c>
      <c r="H226" s="95">
        <v>145.81</v>
      </c>
      <c r="I226" s="95">
        <v>138.74</v>
      </c>
      <c r="J226" s="95">
        <v>131.66999999999999</v>
      </c>
      <c r="K226" s="95">
        <v>124.6</v>
      </c>
      <c r="L226" s="96">
        <v>117.52800000000001</v>
      </c>
      <c r="N226" s="661" t="str">
        <f>+N133</f>
        <v>Rango de inclinación de &gt;15° a 25°</v>
      </c>
      <c r="O226" s="659">
        <v>100</v>
      </c>
      <c r="P226" s="78" t="s">
        <v>133</v>
      </c>
      <c r="Q226" s="94">
        <v>153.126</v>
      </c>
      <c r="R226" s="95">
        <v>150.08000000000001</v>
      </c>
      <c r="S226" s="95">
        <v>147.05000000000001</v>
      </c>
      <c r="T226" s="95">
        <v>144.01</v>
      </c>
      <c r="U226" s="95">
        <v>140.97</v>
      </c>
      <c r="V226" s="95">
        <v>137.93</v>
      </c>
      <c r="W226" s="95">
        <v>134.9</v>
      </c>
      <c r="X226" s="96">
        <v>131.864</v>
      </c>
      <c r="Z226" s="661" t="str">
        <f>+Z133</f>
        <v>Rango de inclinación de &gt;15° a 25°</v>
      </c>
      <c r="AA226" s="659">
        <v>100</v>
      </c>
      <c r="AB226" s="78" t="s">
        <v>133</v>
      </c>
      <c r="AC226" s="94">
        <v>159.18299999999999</v>
      </c>
      <c r="AD226" s="95">
        <v>161.13999999999999</v>
      </c>
      <c r="AE226" s="95">
        <v>163.11000000000001</v>
      </c>
      <c r="AF226" s="95">
        <v>165.08</v>
      </c>
      <c r="AG226" s="95">
        <v>167.04</v>
      </c>
      <c r="AH226" s="95">
        <v>169.01</v>
      </c>
      <c r="AI226" s="95">
        <v>170.98</v>
      </c>
      <c r="AJ226" s="96">
        <v>172.95</v>
      </c>
      <c r="AL226" s="661" t="str">
        <f>+AL133</f>
        <v>Rango de inclinación de &gt;15° a 25°</v>
      </c>
      <c r="AM226" s="659">
        <v>100</v>
      </c>
      <c r="AN226" s="78" t="s">
        <v>133</v>
      </c>
      <c r="AO226" s="94">
        <v>172.75899999999999</v>
      </c>
      <c r="AP226" s="95">
        <v>173.67</v>
      </c>
      <c r="AQ226" s="95">
        <v>174.58</v>
      </c>
      <c r="AR226" s="95">
        <v>175.5</v>
      </c>
      <c r="AS226" s="95">
        <v>176.41</v>
      </c>
      <c r="AT226" s="95">
        <v>177.33</v>
      </c>
      <c r="AU226" s="95">
        <v>178.24</v>
      </c>
      <c r="AV226" s="96">
        <v>179.16300000000001</v>
      </c>
    </row>
    <row r="227" spans="1:48" ht="15" thickBot="1">
      <c r="A227">
        <v>227</v>
      </c>
      <c r="B227" s="662"/>
      <c r="C227" s="660"/>
      <c r="D227" s="82" t="s">
        <v>136</v>
      </c>
      <c r="E227" s="97">
        <v>179.435</v>
      </c>
      <c r="F227" s="98">
        <v>171.45</v>
      </c>
      <c r="G227" s="98">
        <v>163.46</v>
      </c>
      <c r="H227" s="98">
        <v>155.47999999999999</v>
      </c>
      <c r="I227" s="98">
        <v>147.5</v>
      </c>
      <c r="J227" s="98">
        <v>139.52000000000001</v>
      </c>
      <c r="K227" s="98">
        <v>131.53</v>
      </c>
      <c r="L227" s="99">
        <v>123.556</v>
      </c>
      <c r="N227" s="662"/>
      <c r="O227" s="660"/>
      <c r="P227" s="82" t="s">
        <v>136</v>
      </c>
      <c r="Q227" s="97">
        <v>165.65899999999999</v>
      </c>
      <c r="R227" s="98">
        <v>163.77000000000001</v>
      </c>
      <c r="S227" s="98">
        <v>161.88</v>
      </c>
      <c r="T227" s="98">
        <v>159.99</v>
      </c>
      <c r="U227" s="98">
        <v>158.1</v>
      </c>
      <c r="V227" s="98">
        <v>156.22</v>
      </c>
      <c r="W227" s="98">
        <v>154.33000000000001</v>
      </c>
      <c r="X227" s="99">
        <v>152.447</v>
      </c>
      <c r="Z227" s="662"/>
      <c r="AA227" s="660"/>
      <c r="AB227" s="82" t="s">
        <v>136</v>
      </c>
      <c r="AC227" s="97">
        <v>178.43299999999999</v>
      </c>
      <c r="AD227" s="98">
        <v>178.43</v>
      </c>
      <c r="AE227" s="98">
        <v>178.43</v>
      </c>
      <c r="AF227" s="98">
        <v>178.43</v>
      </c>
      <c r="AG227" s="98">
        <v>178.43</v>
      </c>
      <c r="AH227" s="98">
        <v>178.43</v>
      </c>
      <c r="AI227" s="98">
        <v>178.43</v>
      </c>
      <c r="AJ227" s="99">
        <v>178.43299999999999</v>
      </c>
      <c r="AL227" s="662"/>
      <c r="AM227" s="660"/>
      <c r="AN227" s="82" t="s">
        <v>136</v>
      </c>
      <c r="AO227" s="97">
        <v>178.23400000000001</v>
      </c>
      <c r="AP227" s="98">
        <v>178.23</v>
      </c>
      <c r="AQ227" s="98">
        <v>178.23</v>
      </c>
      <c r="AR227" s="98">
        <v>178.23</v>
      </c>
      <c r="AS227" s="98">
        <v>178.23</v>
      </c>
      <c r="AT227" s="98">
        <v>178.23</v>
      </c>
      <c r="AU227" s="98">
        <v>178.23</v>
      </c>
      <c r="AV227" s="99">
        <v>178.23400000000001</v>
      </c>
    </row>
    <row r="228" spans="1:48">
      <c r="A228">
        <v>228</v>
      </c>
      <c r="B228" s="662"/>
      <c r="C228" s="657">
        <f>+C226+15</f>
        <v>115</v>
      </c>
      <c r="D228" s="86" t="str">
        <f>+D226</f>
        <v>48-X</v>
      </c>
      <c r="E228" s="100">
        <v>208.91800000000001</v>
      </c>
      <c r="F228" s="101">
        <v>200.38</v>
      </c>
      <c r="G228" s="101">
        <v>191.85</v>
      </c>
      <c r="H228" s="101">
        <v>183.31</v>
      </c>
      <c r="I228" s="101">
        <v>174.78</v>
      </c>
      <c r="J228" s="101">
        <v>166.25</v>
      </c>
      <c r="K228" s="101">
        <v>157.71</v>
      </c>
      <c r="L228" s="102">
        <v>149.184</v>
      </c>
      <c r="N228" s="662"/>
      <c r="O228" s="657">
        <f>+O226+15</f>
        <v>115</v>
      </c>
      <c r="P228" s="86" t="str">
        <f>+P226</f>
        <v>48-X</v>
      </c>
      <c r="Q228" s="100">
        <v>193.11699999999999</v>
      </c>
      <c r="R228" s="101">
        <v>184.9</v>
      </c>
      <c r="S228" s="101">
        <v>176.69</v>
      </c>
      <c r="T228" s="101">
        <v>168.49</v>
      </c>
      <c r="U228" s="101">
        <v>160.28</v>
      </c>
      <c r="V228" s="101">
        <v>152.07</v>
      </c>
      <c r="W228" s="101">
        <v>143.86000000000001</v>
      </c>
      <c r="X228" s="102">
        <v>135.65700000000001</v>
      </c>
      <c r="Z228" s="662"/>
      <c r="AA228" s="657">
        <f>+AA226+15</f>
        <v>115</v>
      </c>
      <c r="AB228" s="86" t="str">
        <f>+AB226</f>
        <v>48-X</v>
      </c>
      <c r="AC228" s="100">
        <v>151.785</v>
      </c>
      <c r="AD228" s="101">
        <v>153.74</v>
      </c>
      <c r="AE228" s="101">
        <v>155.69999999999999</v>
      </c>
      <c r="AF228" s="101">
        <v>157.66</v>
      </c>
      <c r="AG228" s="101">
        <v>159.62</v>
      </c>
      <c r="AH228" s="101">
        <v>161.58000000000001</v>
      </c>
      <c r="AI228" s="101">
        <v>163.54</v>
      </c>
      <c r="AJ228" s="102">
        <v>165.5</v>
      </c>
      <c r="AL228" s="662"/>
      <c r="AM228" s="657">
        <f>+AM226+15</f>
        <v>115</v>
      </c>
      <c r="AN228" s="86" t="str">
        <f>+AN226</f>
        <v>48-X</v>
      </c>
      <c r="AO228" s="100">
        <v>163.79499999999999</v>
      </c>
      <c r="AP228" s="101">
        <v>165.8</v>
      </c>
      <c r="AQ228" s="101">
        <v>167.82</v>
      </c>
      <c r="AR228" s="101">
        <v>169.83</v>
      </c>
      <c r="AS228" s="101">
        <v>171.85</v>
      </c>
      <c r="AT228" s="101">
        <v>173.86</v>
      </c>
      <c r="AU228" s="101">
        <v>175.88</v>
      </c>
      <c r="AV228" s="102">
        <v>177.899</v>
      </c>
    </row>
    <row r="229" spans="1:48" ht="15" thickBot="1">
      <c r="A229">
        <v>229</v>
      </c>
      <c r="B229" s="662"/>
      <c r="C229" s="658"/>
      <c r="D229" s="90" t="str">
        <f>+D227</f>
        <v>48-XL</v>
      </c>
      <c r="E229" s="100">
        <v>225.62100000000001</v>
      </c>
      <c r="F229" s="101">
        <v>215.86</v>
      </c>
      <c r="G229" s="101">
        <v>206.1</v>
      </c>
      <c r="H229" s="101">
        <v>196.34</v>
      </c>
      <c r="I229" s="101">
        <v>186.58</v>
      </c>
      <c r="J229" s="101">
        <v>176.83</v>
      </c>
      <c r="K229" s="101">
        <v>167.07</v>
      </c>
      <c r="L229" s="102">
        <v>157.31399999999999</v>
      </c>
      <c r="N229" s="662"/>
      <c r="O229" s="658"/>
      <c r="P229" s="90" t="str">
        <f>+P227</f>
        <v>48-XL</v>
      </c>
      <c r="Q229" s="100">
        <v>209.87299999999999</v>
      </c>
      <c r="R229" s="101">
        <v>200.96</v>
      </c>
      <c r="S229" s="101">
        <v>192.05</v>
      </c>
      <c r="T229" s="101">
        <v>183.14</v>
      </c>
      <c r="U229" s="101">
        <v>174.23</v>
      </c>
      <c r="V229" s="101">
        <v>165.31</v>
      </c>
      <c r="W229" s="101">
        <v>156.4</v>
      </c>
      <c r="X229" s="102">
        <v>147.49799999999999</v>
      </c>
      <c r="Z229" s="662"/>
      <c r="AA229" s="658"/>
      <c r="AB229" s="90" t="str">
        <f>+AB227</f>
        <v>48-XL</v>
      </c>
      <c r="AC229" s="100">
        <v>178.43299999999999</v>
      </c>
      <c r="AD229" s="101">
        <v>178.43</v>
      </c>
      <c r="AE229" s="101">
        <v>178.43</v>
      </c>
      <c r="AF229" s="101">
        <v>178.43</v>
      </c>
      <c r="AG229" s="101">
        <v>178.43</v>
      </c>
      <c r="AH229" s="101">
        <v>178.43</v>
      </c>
      <c r="AI229" s="101">
        <v>178.43</v>
      </c>
      <c r="AJ229" s="102">
        <v>178.43299999999999</v>
      </c>
      <c r="AL229" s="662"/>
      <c r="AM229" s="658"/>
      <c r="AN229" s="90" t="str">
        <f>+AN227</f>
        <v>48-XL</v>
      </c>
      <c r="AO229" s="100">
        <v>178.23400000000001</v>
      </c>
      <c r="AP229" s="101">
        <v>178.23</v>
      </c>
      <c r="AQ229" s="101">
        <v>178.23</v>
      </c>
      <c r="AR229" s="101">
        <v>178.23</v>
      </c>
      <c r="AS229" s="101">
        <v>178.23</v>
      </c>
      <c r="AT229" s="101">
        <v>178.23</v>
      </c>
      <c r="AU229" s="101">
        <v>178.23</v>
      </c>
      <c r="AV229" s="102">
        <v>178.23400000000001</v>
      </c>
    </row>
    <row r="230" spans="1:48">
      <c r="A230">
        <v>230</v>
      </c>
      <c r="B230" s="662"/>
      <c r="C230" s="659">
        <f>+C228+15</f>
        <v>130</v>
      </c>
      <c r="D230" s="78" t="s">
        <v>133</v>
      </c>
      <c r="E230" s="97">
        <v>251.14500000000001</v>
      </c>
      <c r="F230" s="98">
        <v>241.28</v>
      </c>
      <c r="G230" s="98">
        <v>231.41</v>
      </c>
      <c r="H230" s="98">
        <v>221.55</v>
      </c>
      <c r="I230" s="98">
        <v>211.68</v>
      </c>
      <c r="J230" s="98">
        <v>201.82</v>
      </c>
      <c r="K230" s="98">
        <v>191.95</v>
      </c>
      <c r="L230" s="99">
        <v>182.09299999999999</v>
      </c>
      <c r="N230" s="662"/>
      <c r="O230" s="659">
        <f>+O228+15</f>
        <v>130</v>
      </c>
      <c r="P230" s="78" t="s">
        <v>133</v>
      </c>
      <c r="Q230" s="97">
        <v>232.58500000000001</v>
      </c>
      <c r="R230" s="98">
        <v>223.19</v>
      </c>
      <c r="S230" s="98">
        <v>213.79</v>
      </c>
      <c r="T230" s="98">
        <v>204.4</v>
      </c>
      <c r="U230" s="98">
        <v>195.01</v>
      </c>
      <c r="V230" s="98">
        <v>185.62</v>
      </c>
      <c r="W230" s="98">
        <v>176.22</v>
      </c>
      <c r="X230" s="99">
        <v>166.834</v>
      </c>
      <c r="Z230" s="662"/>
      <c r="AA230" s="659">
        <f>+AA228+15</f>
        <v>130</v>
      </c>
      <c r="AB230" s="78" t="s">
        <v>133</v>
      </c>
      <c r="AC230" s="97">
        <v>176.56</v>
      </c>
      <c r="AD230" s="98">
        <v>173.76</v>
      </c>
      <c r="AE230" s="98">
        <v>170.97</v>
      </c>
      <c r="AF230" s="98">
        <v>168.18</v>
      </c>
      <c r="AG230" s="98">
        <v>165.39</v>
      </c>
      <c r="AH230" s="98">
        <v>162.6</v>
      </c>
      <c r="AI230" s="98">
        <v>159.81</v>
      </c>
      <c r="AJ230" s="99">
        <v>157.02699999999999</v>
      </c>
      <c r="AL230" s="662"/>
      <c r="AM230" s="659">
        <f>+AM228+15</f>
        <v>130</v>
      </c>
      <c r="AN230" s="78" t="s">
        <v>133</v>
      </c>
      <c r="AO230" s="97">
        <v>154.88300000000001</v>
      </c>
      <c r="AP230" s="98">
        <v>157.06</v>
      </c>
      <c r="AQ230" s="98">
        <v>159.25</v>
      </c>
      <c r="AR230" s="98">
        <v>161.43</v>
      </c>
      <c r="AS230" s="98">
        <v>163.62</v>
      </c>
      <c r="AT230" s="98">
        <v>165.8</v>
      </c>
      <c r="AU230" s="98">
        <v>167.99</v>
      </c>
      <c r="AV230" s="99">
        <v>170.178</v>
      </c>
    </row>
    <row r="231" spans="1:48" ht="15" thickBot="1">
      <c r="A231">
        <v>231</v>
      </c>
      <c r="B231" s="662"/>
      <c r="C231" s="660"/>
      <c r="D231" s="82" t="s">
        <v>136</v>
      </c>
      <c r="E231" s="97">
        <v>270.95100000000002</v>
      </c>
      <c r="F231" s="98">
        <v>259.92</v>
      </c>
      <c r="G231" s="98">
        <v>248.89</v>
      </c>
      <c r="H231" s="98">
        <v>237.86</v>
      </c>
      <c r="I231" s="98">
        <v>226.83</v>
      </c>
      <c r="J231" s="98">
        <v>215.8</v>
      </c>
      <c r="K231" s="98">
        <v>204.77</v>
      </c>
      <c r="L231" s="99">
        <v>193.751</v>
      </c>
      <c r="N231" s="662"/>
      <c r="O231" s="660"/>
      <c r="P231" s="82" t="s">
        <v>136</v>
      </c>
      <c r="Q231" s="97">
        <v>252.452</v>
      </c>
      <c r="R231" s="98">
        <v>242.2</v>
      </c>
      <c r="S231" s="98">
        <v>231.94</v>
      </c>
      <c r="T231" s="98">
        <v>221.69</v>
      </c>
      <c r="U231" s="98">
        <v>211.44</v>
      </c>
      <c r="V231" s="98">
        <v>201.19</v>
      </c>
      <c r="W231" s="98">
        <v>190.94</v>
      </c>
      <c r="X231" s="99">
        <v>180.69</v>
      </c>
      <c r="Z231" s="662"/>
      <c r="AA231" s="660"/>
      <c r="AB231" s="82" t="s">
        <v>136</v>
      </c>
      <c r="AC231" s="97">
        <v>210.15299999999999</v>
      </c>
      <c r="AD231" s="98">
        <v>205.62</v>
      </c>
      <c r="AE231" s="98">
        <v>201.09</v>
      </c>
      <c r="AF231" s="98">
        <v>196.55</v>
      </c>
      <c r="AG231" s="98">
        <v>192.02</v>
      </c>
      <c r="AH231" s="98">
        <v>187.49</v>
      </c>
      <c r="AI231" s="98">
        <v>182.96</v>
      </c>
      <c r="AJ231" s="99">
        <v>178.43299999999999</v>
      </c>
      <c r="AL231" s="662"/>
      <c r="AM231" s="660"/>
      <c r="AN231" s="82" t="s">
        <v>136</v>
      </c>
      <c r="AO231" s="97">
        <v>178.23400000000001</v>
      </c>
      <c r="AP231" s="98">
        <v>178.23</v>
      </c>
      <c r="AQ231" s="98">
        <v>178.23</v>
      </c>
      <c r="AR231" s="98">
        <v>178.23</v>
      </c>
      <c r="AS231" s="98">
        <v>178.23</v>
      </c>
      <c r="AT231" s="98">
        <v>178.23</v>
      </c>
      <c r="AU231" s="98">
        <v>178.23</v>
      </c>
      <c r="AV231" s="99">
        <v>178.23400000000001</v>
      </c>
    </row>
    <row r="232" spans="1:48">
      <c r="A232">
        <v>232</v>
      </c>
      <c r="B232" s="662"/>
      <c r="C232" s="657">
        <f>+C230+10</f>
        <v>140</v>
      </c>
      <c r="D232" s="86" t="str">
        <f>+D230</f>
        <v>48-X</v>
      </c>
      <c r="E232" s="100">
        <v>278.108</v>
      </c>
      <c r="F232" s="101">
        <v>267.52</v>
      </c>
      <c r="G232" s="101">
        <v>256.95</v>
      </c>
      <c r="H232" s="101">
        <v>246.37</v>
      </c>
      <c r="I232" s="101">
        <v>235.79</v>
      </c>
      <c r="J232" s="101">
        <v>225.21</v>
      </c>
      <c r="K232" s="101">
        <v>214.63</v>
      </c>
      <c r="L232" s="102">
        <v>204.05699999999999</v>
      </c>
      <c r="N232" s="662"/>
      <c r="O232" s="657">
        <f>+O230+10</f>
        <v>140</v>
      </c>
      <c r="P232" s="86" t="str">
        <f>+P230</f>
        <v>48-X</v>
      </c>
      <c r="Q232" s="100">
        <v>254.50399999999999</v>
      </c>
      <c r="R232" s="101">
        <v>244.94</v>
      </c>
      <c r="S232" s="101">
        <v>235.39</v>
      </c>
      <c r="T232" s="101">
        <v>225.83</v>
      </c>
      <c r="U232" s="101">
        <v>216.28</v>
      </c>
      <c r="V232" s="101">
        <v>206.72</v>
      </c>
      <c r="W232" s="101">
        <v>197.17</v>
      </c>
      <c r="X232" s="102">
        <v>187.61600000000001</v>
      </c>
      <c r="Z232" s="662"/>
      <c r="AA232" s="657">
        <f>+AA230+10</f>
        <v>140</v>
      </c>
      <c r="AB232" s="86" t="str">
        <f>+AB230</f>
        <v>48-X</v>
      </c>
      <c r="AC232" s="100">
        <v>191.178</v>
      </c>
      <c r="AD232" s="101">
        <v>185.55</v>
      </c>
      <c r="AE232" s="101">
        <v>179.92</v>
      </c>
      <c r="AF232" s="101">
        <v>174.29</v>
      </c>
      <c r="AG232" s="101">
        <v>168.66</v>
      </c>
      <c r="AH232" s="101">
        <v>163.04</v>
      </c>
      <c r="AI232" s="101">
        <v>157.41</v>
      </c>
      <c r="AJ232" s="102">
        <v>151.785</v>
      </c>
      <c r="AL232" s="662"/>
      <c r="AM232" s="657">
        <f>+AM230+10</f>
        <v>140</v>
      </c>
      <c r="AN232" s="86" t="str">
        <f>+AN230</f>
        <v>48-X</v>
      </c>
      <c r="AO232" s="100">
        <v>167.30199999999999</v>
      </c>
      <c r="AP232" s="101">
        <v>166.98</v>
      </c>
      <c r="AQ232" s="101">
        <v>166.67</v>
      </c>
      <c r="AR232" s="101">
        <v>166.36</v>
      </c>
      <c r="AS232" s="101">
        <v>166.04</v>
      </c>
      <c r="AT232" s="101">
        <v>165.73</v>
      </c>
      <c r="AU232" s="101">
        <v>165.42</v>
      </c>
      <c r="AV232" s="102">
        <v>165.11</v>
      </c>
    </row>
    <row r="233" spans="1:48" ht="15" thickBot="1">
      <c r="A233">
        <v>233</v>
      </c>
      <c r="B233" s="662"/>
      <c r="C233" s="658"/>
      <c r="D233" s="90" t="str">
        <f>+D231</f>
        <v>48-XL</v>
      </c>
      <c r="E233" s="100">
        <v>301.18599999999998</v>
      </c>
      <c r="F233" s="101">
        <v>289.25</v>
      </c>
      <c r="G233" s="101">
        <v>277.32</v>
      </c>
      <c r="H233" s="101">
        <v>265.38</v>
      </c>
      <c r="I233" s="101">
        <v>253.45</v>
      </c>
      <c r="J233" s="101">
        <v>241.52</v>
      </c>
      <c r="K233" s="101">
        <v>229.59</v>
      </c>
      <c r="L233" s="102">
        <v>217.661</v>
      </c>
      <c r="N233" s="662"/>
      <c r="O233" s="658"/>
      <c r="P233" s="90" t="str">
        <f>+P231</f>
        <v>48-XL</v>
      </c>
      <c r="Q233" s="100">
        <v>283.54500000000002</v>
      </c>
      <c r="R233" s="101">
        <v>272.13</v>
      </c>
      <c r="S233" s="101">
        <v>260.72000000000003</v>
      </c>
      <c r="T233" s="101">
        <v>249.31</v>
      </c>
      <c r="U233" s="101">
        <v>237.89</v>
      </c>
      <c r="V233" s="101">
        <v>226.48</v>
      </c>
      <c r="W233" s="101">
        <v>215.07</v>
      </c>
      <c r="X233" s="102">
        <v>203.666</v>
      </c>
      <c r="Z233" s="662"/>
      <c r="AA233" s="658"/>
      <c r="AB233" s="90" t="str">
        <f>+AB231</f>
        <v>48-XL</v>
      </c>
      <c r="AC233" s="100">
        <v>244.154</v>
      </c>
      <c r="AD233" s="101">
        <v>234.76</v>
      </c>
      <c r="AE233" s="101">
        <v>225.37</v>
      </c>
      <c r="AF233" s="101">
        <v>215.98</v>
      </c>
      <c r="AG233" s="101">
        <v>206.59</v>
      </c>
      <c r="AH233" s="101">
        <v>197.21</v>
      </c>
      <c r="AI233" s="101">
        <v>187.82</v>
      </c>
      <c r="AJ233" s="102">
        <v>178.43299999999999</v>
      </c>
      <c r="AL233" s="662"/>
      <c r="AM233" s="658"/>
      <c r="AN233" s="90" t="str">
        <f>+AN231</f>
        <v>48-XL</v>
      </c>
      <c r="AO233" s="100">
        <v>184.904</v>
      </c>
      <c r="AP233" s="101">
        <v>183.95</v>
      </c>
      <c r="AQ233" s="101">
        <v>182.99</v>
      </c>
      <c r="AR233" s="101">
        <v>182.04</v>
      </c>
      <c r="AS233" s="101">
        <v>181.09</v>
      </c>
      <c r="AT233" s="101">
        <v>180.13</v>
      </c>
      <c r="AU233" s="101">
        <v>179.18</v>
      </c>
      <c r="AV233" s="102">
        <v>178.23400000000001</v>
      </c>
    </row>
    <row r="234" spans="1:48">
      <c r="A234">
        <v>234</v>
      </c>
      <c r="B234" s="662"/>
      <c r="C234" s="659">
        <f>+C232+10</f>
        <v>150</v>
      </c>
      <c r="D234" s="78" t="s">
        <v>133</v>
      </c>
      <c r="E234" s="97">
        <v>303.86500000000001</v>
      </c>
      <c r="F234" s="98">
        <v>292.75</v>
      </c>
      <c r="G234" s="98">
        <v>281.64999999999998</v>
      </c>
      <c r="H234" s="98">
        <v>270.54000000000002</v>
      </c>
      <c r="I234" s="98">
        <v>259.44</v>
      </c>
      <c r="J234" s="98">
        <v>248.33</v>
      </c>
      <c r="K234" s="98">
        <v>237.22</v>
      </c>
      <c r="L234" s="99">
        <v>226.12200000000001</v>
      </c>
      <c r="N234" s="662"/>
      <c r="O234" s="659">
        <f>+O232+10</f>
        <v>150</v>
      </c>
      <c r="P234" s="78" t="s">
        <v>133</v>
      </c>
      <c r="Q234" s="97">
        <v>272.22699999999998</v>
      </c>
      <c r="R234" s="98">
        <v>263.13</v>
      </c>
      <c r="S234" s="98">
        <v>254.03</v>
      </c>
      <c r="T234" s="98">
        <v>244.94</v>
      </c>
      <c r="U234" s="98">
        <v>235.84</v>
      </c>
      <c r="V234" s="98">
        <v>226.75</v>
      </c>
      <c r="W234" s="98">
        <v>217.66</v>
      </c>
      <c r="X234" s="99">
        <v>208.56700000000001</v>
      </c>
      <c r="Z234" s="662"/>
      <c r="AA234" s="659">
        <f>+AA232+10</f>
        <v>150</v>
      </c>
      <c r="AB234" s="78" t="s">
        <v>133</v>
      </c>
      <c r="AC234" s="97">
        <v>206.1</v>
      </c>
      <c r="AD234" s="98">
        <v>199.53</v>
      </c>
      <c r="AE234" s="98">
        <v>192.96</v>
      </c>
      <c r="AF234" s="98">
        <v>186.39</v>
      </c>
      <c r="AG234" s="98">
        <v>179.83</v>
      </c>
      <c r="AH234" s="98">
        <v>173.26</v>
      </c>
      <c r="AI234" s="98">
        <v>166.69</v>
      </c>
      <c r="AJ234" s="99">
        <v>160.12799999999999</v>
      </c>
      <c r="AL234" s="662"/>
      <c r="AM234" s="659">
        <f>+AM232+10</f>
        <v>150</v>
      </c>
      <c r="AN234" s="78" t="s">
        <v>133</v>
      </c>
      <c r="AO234" s="97">
        <v>183.28299999999999</v>
      </c>
      <c r="AP234" s="98">
        <v>179.95</v>
      </c>
      <c r="AQ234" s="98">
        <v>176.62</v>
      </c>
      <c r="AR234" s="98">
        <v>173.29</v>
      </c>
      <c r="AS234" s="98">
        <v>169.96</v>
      </c>
      <c r="AT234" s="98">
        <v>166.62</v>
      </c>
      <c r="AU234" s="98">
        <v>163.29</v>
      </c>
      <c r="AV234" s="99">
        <v>159.96799999999999</v>
      </c>
    </row>
    <row r="235" spans="1:48" ht="15" thickBot="1">
      <c r="A235">
        <v>235</v>
      </c>
      <c r="B235" s="662"/>
      <c r="C235" s="660"/>
      <c r="D235" s="82" t="s">
        <v>136</v>
      </c>
      <c r="E235" s="97">
        <v>330.47399999999999</v>
      </c>
      <c r="F235" s="98">
        <v>318</v>
      </c>
      <c r="G235" s="98">
        <v>305.54000000000002</v>
      </c>
      <c r="H235" s="98">
        <v>293.07</v>
      </c>
      <c r="I235" s="98">
        <v>280.61</v>
      </c>
      <c r="J235" s="98">
        <v>268.14</v>
      </c>
      <c r="K235" s="98">
        <v>255.67</v>
      </c>
      <c r="L235" s="99">
        <v>243.21299999999999</v>
      </c>
      <c r="N235" s="662"/>
      <c r="O235" s="660"/>
      <c r="P235" s="82" t="s">
        <v>136</v>
      </c>
      <c r="Q235" s="97">
        <v>312.49200000000002</v>
      </c>
      <c r="R235" s="98">
        <v>300.3</v>
      </c>
      <c r="S235" s="98">
        <v>288.12</v>
      </c>
      <c r="T235" s="98">
        <v>275.94</v>
      </c>
      <c r="U235" s="98">
        <v>263.76</v>
      </c>
      <c r="V235" s="98">
        <v>251.57</v>
      </c>
      <c r="W235" s="98">
        <v>239.39</v>
      </c>
      <c r="X235" s="99">
        <v>227.214</v>
      </c>
      <c r="Z235" s="662"/>
      <c r="AA235" s="660"/>
      <c r="AB235" s="82" t="s">
        <v>136</v>
      </c>
      <c r="AC235" s="97">
        <v>269.48099999999999</v>
      </c>
      <c r="AD235" s="98">
        <v>256.95999999999998</v>
      </c>
      <c r="AE235" s="98">
        <v>244.44</v>
      </c>
      <c r="AF235" s="98">
        <v>231.92</v>
      </c>
      <c r="AG235" s="98">
        <v>219.4</v>
      </c>
      <c r="AH235" s="98">
        <v>206.88</v>
      </c>
      <c r="AI235" s="98">
        <v>194.37</v>
      </c>
      <c r="AJ235" s="99">
        <v>181.85300000000001</v>
      </c>
      <c r="AL235" s="662"/>
      <c r="AM235" s="660"/>
      <c r="AN235" s="82" t="s">
        <v>136</v>
      </c>
      <c r="AO235" s="97">
        <v>212.61099999999999</v>
      </c>
      <c r="AP235" s="98">
        <v>207.7</v>
      </c>
      <c r="AQ235" s="98">
        <v>202.78</v>
      </c>
      <c r="AR235" s="98">
        <v>197.87</v>
      </c>
      <c r="AS235" s="98">
        <v>192.96</v>
      </c>
      <c r="AT235" s="98">
        <v>188.05</v>
      </c>
      <c r="AU235" s="98">
        <v>183.14</v>
      </c>
      <c r="AV235" s="99">
        <v>178.23400000000001</v>
      </c>
    </row>
    <row r="236" spans="1:48">
      <c r="A236">
        <v>236</v>
      </c>
      <c r="B236" s="662"/>
      <c r="C236" s="657">
        <f>+C234+10</f>
        <v>160</v>
      </c>
      <c r="D236" s="86" t="str">
        <f>+D234</f>
        <v>48-X</v>
      </c>
      <c r="E236" s="100">
        <v>330.76299999999998</v>
      </c>
      <c r="F236" s="101">
        <v>318.89999999999998</v>
      </c>
      <c r="G236" s="101">
        <v>307.04000000000002</v>
      </c>
      <c r="H236" s="101">
        <v>295.18</v>
      </c>
      <c r="I236" s="101">
        <v>283.32</v>
      </c>
      <c r="J236" s="101">
        <v>271.45999999999998</v>
      </c>
      <c r="K236" s="101">
        <v>259.60000000000002</v>
      </c>
      <c r="L236" s="102">
        <v>247.75</v>
      </c>
      <c r="N236" s="662"/>
      <c r="O236" s="657">
        <f>+O234+10</f>
        <v>160</v>
      </c>
      <c r="P236" s="86" t="str">
        <f>+P234</f>
        <v>48-X</v>
      </c>
      <c r="Q236" s="100">
        <v>286.91000000000003</v>
      </c>
      <c r="R236" s="101">
        <v>278.7</v>
      </c>
      <c r="S236" s="101">
        <v>270.49</v>
      </c>
      <c r="T236" s="101">
        <v>262.27999999999997</v>
      </c>
      <c r="U236" s="101">
        <v>254.07</v>
      </c>
      <c r="V236" s="101">
        <v>245.86</v>
      </c>
      <c r="W236" s="101">
        <v>237.65</v>
      </c>
      <c r="X236" s="102">
        <v>229.44200000000001</v>
      </c>
      <c r="Z236" s="662"/>
      <c r="AA236" s="657">
        <f>+AA234+10</f>
        <v>160</v>
      </c>
      <c r="AB236" s="86" t="str">
        <f>+AB234</f>
        <v>48-X</v>
      </c>
      <c r="AC236" s="100">
        <v>219.17599999999999</v>
      </c>
      <c r="AD236" s="101">
        <v>212.74</v>
      </c>
      <c r="AE236" s="101">
        <v>206.31</v>
      </c>
      <c r="AF236" s="101">
        <v>199.88</v>
      </c>
      <c r="AG236" s="101">
        <v>193.46</v>
      </c>
      <c r="AH236" s="101">
        <v>187.03</v>
      </c>
      <c r="AI236" s="101">
        <v>180.6</v>
      </c>
      <c r="AJ236" s="102">
        <v>174.17400000000001</v>
      </c>
      <c r="AL236" s="662"/>
      <c r="AM236" s="657">
        <f>+AM234+10</f>
        <v>160</v>
      </c>
      <c r="AN236" s="86" t="str">
        <f>+AN234</f>
        <v>48-X</v>
      </c>
      <c r="AO236" s="87" t="s">
        <v>1122</v>
      </c>
      <c r="AP236" s="88" t="s">
        <v>1122</v>
      </c>
      <c r="AQ236" s="101">
        <v>183.95</v>
      </c>
      <c r="AR236" s="101">
        <v>178.13</v>
      </c>
      <c r="AS236" s="101">
        <v>172.32</v>
      </c>
      <c r="AT236" s="101">
        <v>166.51</v>
      </c>
      <c r="AU236" s="101">
        <v>160.69</v>
      </c>
      <c r="AV236" s="102">
        <v>154.88300000000001</v>
      </c>
    </row>
    <row r="237" spans="1:48" ht="15" thickBot="1">
      <c r="A237">
        <v>237</v>
      </c>
      <c r="B237" s="662"/>
      <c r="C237" s="658"/>
      <c r="D237" s="90" t="str">
        <f>+D235</f>
        <v>48-XL</v>
      </c>
      <c r="E237" s="100">
        <v>358.512</v>
      </c>
      <c r="F237" s="101">
        <v>345.47</v>
      </c>
      <c r="G237" s="101">
        <v>332.44</v>
      </c>
      <c r="H237" s="101">
        <v>319.41000000000003</v>
      </c>
      <c r="I237" s="101">
        <v>306.38</v>
      </c>
      <c r="J237" s="101">
        <v>293.35000000000002</v>
      </c>
      <c r="K237" s="101">
        <v>280.31</v>
      </c>
      <c r="L237" s="102">
        <v>267.28699999999998</v>
      </c>
      <c r="N237" s="662"/>
      <c r="O237" s="658"/>
      <c r="P237" s="90" t="str">
        <f>+P235</f>
        <v>48-XL</v>
      </c>
      <c r="Q237" s="100">
        <v>340.64800000000002</v>
      </c>
      <c r="R237" s="101">
        <v>327.56</v>
      </c>
      <c r="S237" s="101">
        <v>314.47000000000003</v>
      </c>
      <c r="T237" s="101">
        <v>301.38</v>
      </c>
      <c r="U237" s="101">
        <v>288.29000000000002</v>
      </c>
      <c r="V237" s="101">
        <v>275.20999999999998</v>
      </c>
      <c r="W237" s="101">
        <v>262.12</v>
      </c>
      <c r="X237" s="102">
        <v>249.03800000000001</v>
      </c>
      <c r="Z237" s="662"/>
      <c r="AA237" s="658"/>
      <c r="AB237" s="90" t="str">
        <f>+AB235</f>
        <v>48-XL</v>
      </c>
      <c r="AC237" s="100">
        <v>288.92599999999999</v>
      </c>
      <c r="AD237" s="101">
        <v>277.26</v>
      </c>
      <c r="AE237" s="101">
        <v>265.60000000000002</v>
      </c>
      <c r="AF237" s="101">
        <v>253.94</v>
      </c>
      <c r="AG237" s="101">
        <v>242.28</v>
      </c>
      <c r="AH237" s="101">
        <v>230.62</v>
      </c>
      <c r="AI237" s="101">
        <v>218.97</v>
      </c>
      <c r="AJ237" s="102">
        <v>207.31100000000001</v>
      </c>
      <c r="AL237" s="662"/>
      <c r="AM237" s="658"/>
      <c r="AN237" s="90" t="str">
        <f>+AN235</f>
        <v>48-XL</v>
      </c>
      <c r="AO237" s="100">
        <v>242.273</v>
      </c>
      <c r="AP237" s="101">
        <v>233.12</v>
      </c>
      <c r="AQ237" s="101">
        <v>223.97</v>
      </c>
      <c r="AR237" s="101">
        <v>214.82</v>
      </c>
      <c r="AS237" s="101">
        <v>205.67</v>
      </c>
      <c r="AT237" s="101">
        <v>196.53</v>
      </c>
      <c r="AU237" s="101">
        <v>187.38</v>
      </c>
      <c r="AV237" s="102">
        <v>178.23400000000001</v>
      </c>
    </row>
    <row r="238" spans="1:48">
      <c r="A238">
        <v>238</v>
      </c>
      <c r="B238" s="662"/>
      <c r="C238" s="659">
        <f>+C236+10</f>
        <v>170</v>
      </c>
      <c r="D238" s="78" t="s">
        <v>133</v>
      </c>
      <c r="E238" s="97">
        <v>356.24900000000002</v>
      </c>
      <c r="F238" s="98">
        <v>344.03</v>
      </c>
      <c r="G238" s="98">
        <v>331.81</v>
      </c>
      <c r="H238" s="98">
        <v>319.58999999999997</v>
      </c>
      <c r="I238" s="98">
        <v>307.37</v>
      </c>
      <c r="J238" s="98">
        <v>295.14999999999998</v>
      </c>
      <c r="K238" s="98">
        <v>282.94</v>
      </c>
      <c r="L238" s="99">
        <v>270.72199999999998</v>
      </c>
      <c r="N238" s="662"/>
      <c r="O238" s="659">
        <f>+O236+10</f>
        <v>170</v>
      </c>
      <c r="P238" s="78" t="s">
        <v>133</v>
      </c>
      <c r="Q238" s="97">
        <v>300.60899999999998</v>
      </c>
      <c r="R238" s="98">
        <v>293.10000000000002</v>
      </c>
      <c r="S238" s="98">
        <v>285.58999999999997</v>
      </c>
      <c r="T238" s="98">
        <v>278.08999999999997</v>
      </c>
      <c r="U238" s="98">
        <v>270.58</v>
      </c>
      <c r="V238" s="98">
        <v>263.07</v>
      </c>
      <c r="W238" s="98">
        <v>255.57</v>
      </c>
      <c r="X238" s="99">
        <v>248.06700000000001</v>
      </c>
      <c r="Z238" s="662"/>
      <c r="AA238" s="659">
        <f>+AA236+10</f>
        <v>170</v>
      </c>
      <c r="AB238" s="78" t="s">
        <v>133</v>
      </c>
      <c r="AC238" s="97">
        <v>238.78800000000001</v>
      </c>
      <c r="AD238" s="98">
        <v>231.45</v>
      </c>
      <c r="AE238" s="98">
        <v>224.12</v>
      </c>
      <c r="AF238" s="98">
        <v>216.78</v>
      </c>
      <c r="AG238" s="98">
        <v>209.45</v>
      </c>
      <c r="AH238" s="98">
        <v>202.12</v>
      </c>
      <c r="AI238" s="98">
        <v>194.78</v>
      </c>
      <c r="AJ238" s="99">
        <v>187.45500000000001</v>
      </c>
      <c r="AL238" s="662"/>
      <c r="AM238" s="659">
        <f>+AM236+10</f>
        <v>170</v>
      </c>
      <c r="AN238" s="78" t="s">
        <v>133</v>
      </c>
      <c r="AO238" s="83" t="s">
        <v>1122</v>
      </c>
      <c r="AP238" s="84" t="s">
        <v>1122</v>
      </c>
      <c r="AQ238" s="84" t="s">
        <v>1122</v>
      </c>
      <c r="AR238" s="84" t="s">
        <v>1122</v>
      </c>
      <c r="AS238" s="98">
        <v>182.57</v>
      </c>
      <c r="AT238" s="98">
        <v>175.91</v>
      </c>
      <c r="AU238" s="98">
        <v>169.24</v>
      </c>
      <c r="AV238" s="99">
        <v>162.58600000000001</v>
      </c>
    </row>
    <row r="239" spans="1:48" ht="15" thickBot="1">
      <c r="A239">
        <v>239</v>
      </c>
      <c r="B239" s="662"/>
      <c r="C239" s="660"/>
      <c r="D239" s="82" t="s">
        <v>136</v>
      </c>
      <c r="E239" s="97">
        <v>376.20699999999999</v>
      </c>
      <c r="F239" s="98">
        <v>364.02</v>
      </c>
      <c r="G239" s="98">
        <v>351.84</v>
      </c>
      <c r="H239" s="98">
        <v>339.65</v>
      </c>
      <c r="I239" s="98">
        <v>327.47000000000003</v>
      </c>
      <c r="J239" s="98">
        <v>315.29000000000002</v>
      </c>
      <c r="K239" s="98">
        <v>303.10000000000002</v>
      </c>
      <c r="L239" s="99">
        <v>290.92700000000002</v>
      </c>
      <c r="N239" s="662"/>
      <c r="O239" s="660"/>
      <c r="P239" s="82" t="s">
        <v>136</v>
      </c>
      <c r="Q239" s="97">
        <v>370.22399999999999</v>
      </c>
      <c r="R239" s="98">
        <v>356.47</v>
      </c>
      <c r="S239" s="98">
        <v>342.72</v>
      </c>
      <c r="T239" s="98">
        <v>328.98</v>
      </c>
      <c r="U239" s="98">
        <v>315.23</v>
      </c>
      <c r="V239" s="98">
        <v>301.48</v>
      </c>
      <c r="W239" s="98">
        <v>287.74</v>
      </c>
      <c r="X239" s="99">
        <v>273.99400000000003</v>
      </c>
      <c r="Z239" s="662"/>
      <c r="AA239" s="660"/>
      <c r="AB239" s="82" t="s">
        <v>136</v>
      </c>
      <c r="AC239" s="97">
        <v>306.18599999999998</v>
      </c>
      <c r="AD239" s="98">
        <v>295.93</v>
      </c>
      <c r="AE239" s="98">
        <v>285.67</v>
      </c>
      <c r="AF239" s="98">
        <v>275.41000000000003</v>
      </c>
      <c r="AG239" s="98">
        <v>265.16000000000003</v>
      </c>
      <c r="AH239" s="98">
        <v>254.9</v>
      </c>
      <c r="AI239" s="98">
        <v>244.65</v>
      </c>
      <c r="AJ239" s="99">
        <v>234.398</v>
      </c>
      <c r="AL239" s="662"/>
      <c r="AM239" s="660"/>
      <c r="AN239" s="82" t="s">
        <v>136</v>
      </c>
      <c r="AO239" s="97">
        <v>273.77300000000002</v>
      </c>
      <c r="AP239" s="98">
        <v>260.12</v>
      </c>
      <c r="AQ239" s="98">
        <v>246.47</v>
      </c>
      <c r="AR239" s="98">
        <v>232.82</v>
      </c>
      <c r="AS239" s="98">
        <v>219.17</v>
      </c>
      <c r="AT239" s="98">
        <v>205.53</v>
      </c>
      <c r="AU239" s="98">
        <v>191.88</v>
      </c>
      <c r="AV239" s="99">
        <v>178.23400000000001</v>
      </c>
    </row>
    <row r="240" spans="1:48">
      <c r="A240">
        <v>240</v>
      </c>
      <c r="B240" s="662"/>
      <c r="C240" s="657">
        <f>+C238+10</f>
        <v>180</v>
      </c>
      <c r="D240" s="86" t="str">
        <f>+D238</f>
        <v>48-X</v>
      </c>
      <c r="E240" s="100">
        <v>366.89499999999998</v>
      </c>
      <c r="F240" s="101">
        <v>356.07</v>
      </c>
      <c r="G240" s="101">
        <v>345.26</v>
      </c>
      <c r="H240" s="101">
        <v>334.44</v>
      </c>
      <c r="I240" s="101">
        <v>323.62</v>
      </c>
      <c r="J240" s="101">
        <v>312.8</v>
      </c>
      <c r="K240" s="101">
        <v>301.99</v>
      </c>
      <c r="L240" s="102">
        <v>291.17500000000001</v>
      </c>
      <c r="N240" s="662"/>
      <c r="O240" s="657">
        <f>+O238+10</f>
        <v>180</v>
      </c>
      <c r="P240" s="86" t="str">
        <f>+P238</f>
        <v>48-X</v>
      </c>
      <c r="Q240" s="100">
        <v>307.67500000000001</v>
      </c>
      <c r="R240" s="101">
        <v>301.37</v>
      </c>
      <c r="S240" s="101">
        <v>295.06</v>
      </c>
      <c r="T240" s="101">
        <v>288.76</v>
      </c>
      <c r="U240" s="101">
        <v>282.45</v>
      </c>
      <c r="V240" s="101">
        <v>276.14999999999998</v>
      </c>
      <c r="W240" s="101">
        <v>269.83999999999997</v>
      </c>
      <c r="X240" s="102">
        <v>263.54000000000002</v>
      </c>
      <c r="Z240" s="662"/>
      <c r="AA240" s="657">
        <f>+AA238+10</f>
        <v>180</v>
      </c>
      <c r="AB240" s="86" t="str">
        <f>+AB238</f>
        <v>48-X</v>
      </c>
      <c r="AC240" s="87" t="s">
        <v>1122</v>
      </c>
      <c r="AD240" s="101">
        <v>244.32</v>
      </c>
      <c r="AE240" s="101">
        <v>237.23</v>
      </c>
      <c r="AF240" s="101">
        <v>230.14</v>
      </c>
      <c r="AG240" s="101">
        <v>223.06</v>
      </c>
      <c r="AH240" s="101">
        <v>215.97</v>
      </c>
      <c r="AI240" s="101">
        <v>208.89</v>
      </c>
      <c r="AJ240" s="102">
        <v>201.80600000000001</v>
      </c>
      <c r="AL240" s="662"/>
      <c r="AM240" s="657">
        <f>+AM238+10</f>
        <v>180</v>
      </c>
      <c r="AN240" s="86" t="str">
        <f>+AN238</f>
        <v>48-X</v>
      </c>
      <c r="AO240" s="87" t="s">
        <v>1122</v>
      </c>
      <c r="AP240" s="88" t="s">
        <v>1122</v>
      </c>
      <c r="AQ240" s="88" t="s">
        <v>1122</v>
      </c>
      <c r="AR240" s="88" t="s">
        <v>1122</v>
      </c>
      <c r="AS240" s="88" t="s">
        <v>1122</v>
      </c>
      <c r="AT240" s="88" t="s">
        <v>1122</v>
      </c>
      <c r="AU240" s="101">
        <v>182.51</v>
      </c>
      <c r="AV240" s="102">
        <v>176.04900000000001</v>
      </c>
    </row>
    <row r="241" spans="1:48" ht="15" thickBot="1">
      <c r="A241">
        <v>241</v>
      </c>
      <c r="B241" s="662"/>
      <c r="C241" s="658"/>
      <c r="D241" s="90" t="str">
        <f>+D239</f>
        <v>48-XL</v>
      </c>
      <c r="E241" s="100">
        <v>373.12</v>
      </c>
      <c r="F241" s="101">
        <v>364.66</v>
      </c>
      <c r="G241" s="101">
        <v>356.2</v>
      </c>
      <c r="H241" s="101">
        <v>347.74</v>
      </c>
      <c r="I241" s="101">
        <v>339.28</v>
      </c>
      <c r="J241" s="101">
        <v>330.83</v>
      </c>
      <c r="K241" s="101">
        <v>322.37</v>
      </c>
      <c r="L241" s="102">
        <v>313.91500000000002</v>
      </c>
      <c r="N241" s="662"/>
      <c r="O241" s="658"/>
      <c r="P241" s="90" t="str">
        <f>+P239</f>
        <v>48-XL</v>
      </c>
      <c r="Q241" s="100">
        <v>373.12</v>
      </c>
      <c r="R241" s="101">
        <v>362.56</v>
      </c>
      <c r="S241" s="101">
        <v>352.01</v>
      </c>
      <c r="T241" s="101">
        <v>341.45</v>
      </c>
      <c r="U241" s="101">
        <v>330.9</v>
      </c>
      <c r="V241" s="101">
        <v>320.33999999999997</v>
      </c>
      <c r="W241" s="101">
        <v>309.79000000000002</v>
      </c>
      <c r="X241" s="102">
        <v>299.23899999999998</v>
      </c>
      <c r="Z241" s="662"/>
      <c r="AA241" s="658"/>
      <c r="AB241" s="90" t="str">
        <f>+AB239</f>
        <v>48-XL</v>
      </c>
      <c r="AC241" s="100">
        <v>323.87599999999998</v>
      </c>
      <c r="AD241" s="101">
        <v>314</v>
      </c>
      <c r="AE241" s="101">
        <v>304.12</v>
      </c>
      <c r="AF241" s="101">
        <v>294.25</v>
      </c>
      <c r="AG241" s="101">
        <v>284.38</v>
      </c>
      <c r="AH241" s="101">
        <v>274.5</v>
      </c>
      <c r="AI241" s="101">
        <v>264.63</v>
      </c>
      <c r="AJ241" s="102">
        <v>254.76</v>
      </c>
      <c r="AL241" s="662"/>
      <c r="AM241" s="658"/>
      <c r="AN241" s="90" t="str">
        <f>+AN239</f>
        <v>48-XL</v>
      </c>
      <c r="AO241" s="100">
        <v>287.41699999999997</v>
      </c>
      <c r="AP241" s="101">
        <v>274.82</v>
      </c>
      <c r="AQ241" s="101">
        <v>262.23</v>
      </c>
      <c r="AR241" s="101">
        <v>249.64</v>
      </c>
      <c r="AS241" s="101">
        <v>237.05</v>
      </c>
      <c r="AT241" s="101">
        <v>224.45</v>
      </c>
      <c r="AU241" s="101">
        <v>211.86</v>
      </c>
      <c r="AV241" s="102">
        <v>199.27600000000001</v>
      </c>
    </row>
    <row r="242" spans="1:48">
      <c r="A242">
        <v>242</v>
      </c>
      <c r="B242" s="662"/>
      <c r="C242" s="659">
        <f>+C240+10</f>
        <v>190</v>
      </c>
      <c r="D242" s="78" t="s">
        <v>133</v>
      </c>
      <c r="E242" s="97">
        <v>368.89</v>
      </c>
      <c r="F242" s="98">
        <v>360.9</v>
      </c>
      <c r="G242" s="98">
        <v>352.92</v>
      </c>
      <c r="H242" s="98">
        <v>344.94</v>
      </c>
      <c r="I242" s="98">
        <v>336.96</v>
      </c>
      <c r="J242" s="98">
        <v>328.97</v>
      </c>
      <c r="K242" s="98">
        <v>320.99</v>
      </c>
      <c r="L242" s="99">
        <v>313.01400000000001</v>
      </c>
      <c r="N242" s="662"/>
      <c r="O242" s="659">
        <f>+O240+10</f>
        <v>190</v>
      </c>
      <c r="P242" s="78" t="s">
        <v>133</v>
      </c>
      <c r="Q242" s="97">
        <v>320.95400000000001</v>
      </c>
      <c r="R242" s="98">
        <v>314.74</v>
      </c>
      <c r="S242" s="98">
        <v>308.52999999999997</v>
      </c>
      <c r="T242" s="98">
        <v>302.32</v>
      </c>
      <c r="U242" s="98">
        <v>296.11</v>
      </c>
      <c r="V242" s="98">
        <v>289.89999999999998</v>
      </c>
      <c r="W242" s="98">
        <v>283.69</v>
      </c>
      <c r="X242" s="99">
        <v>277.488</v>
      </c>
      <c r="Z242" s="662"/>
      <c r="AA242" s="659">
        <f>+AA240+10</f>
        <v>190</v>
      </c>
      <c r="AB242" s="78" t="s">
        <v>133</v>
      </c>
      <c r="AC242" s="83" t="s">
        <v>1122</v>
      </c>
      <c r="AD242" s="84" t="s">
        <v>1122</v>
      </c>
      <c r="AE242" s="84" t="s">
        <v>1122</v>
      </c>
      <c r="AF242" s="98">
        <v>243.96</v>
      </c>
      <c r="AG242" s="98">
        <v>236.84</v>
      </c>
      <c r="AH242" s="98">
        <v>229.71</v>
      </c>
      <c r="AI242" s="98">
        <v>222.59</v>
      </c>
      <c r="AJ242" s="99">
        <v>215.46799999999999</v>
      </c>
      <c r="AL242" s="662"/>
      <c r="AM242" s="659">
        <f>+AM240+10</f>
        <v>190</v>
      </c>
      <c r="AN242" s="78" t="s">
        <v>133</v>
      </c>
      <c r="AO242" s="83" t="s">
        <v>1122</v>
      </c>
      <c r="AP242" s="84" t="s">
        <v>1122</v>
      </c>
      <c r="AQ242" s="84" t="s">
        <v>1122</v>
      </c>
      <c r="AR242" s="84" t="s">
        <v>1122</v>
      </c>
      <c r="AS242" s="84" t="s">
        <v>1122</v>
      </c>
      <c r="AT242" s="84" t="s">
        <v>1122</v>
      </c>
      <c r="AU242" s="84" t="s">
        <v>1122</v>
      </c>
      <c r="AV242" s="99">
        <v>186.679</v>
      </c>
    </row>
    <row r="243" spans="1:48" ht="15" thickBot="1">
      <c r="A243">
        <v>243</v>
      </c>
      <c r="B243" s="662"/>
      <c r="C243" s="660"/>
      <c r="D243" s="82" t="s">
        <v>136</v>
      </c>
      <c r="E243" s="97">
        <v>368.38099999999997</v>
      </c>
      <c r="F243" s="98">
        <v>364.1</v>
      </c>
      <c r="G243" s="98">
        <v>359.82</v>
      </c>
      <c r="H243" s="98">
        <v>355.54</v>
      </c>
      <c r="I243" s="98">
        <v>351.26</v>
      </c>
      <c r="J243" s="98">
        <v>346.98</v>
      </c>
      <c r="K243" s="98">
        <v>342.7</v>
      </c>
      <c r="L243" s="99">
        <v>338.43099999999998</v>
      </c>
      <c r="N243" s="662"/>
      <c r="O243" s="660"/>
      <c r="P243" s="82" t="s">
        <v>136</v>
      </c>
      <c r="Q243" s="97">
        <v>379.375</v>
      </c>
      <c r="R243" s="98">
        <v>371.15</v>
      </c>
      <c r="S243" s="98">
        <v>362.94</v>
      </c>
      <c r="T243" s="98">
        <v>354.72</v>
      </c>
      <c r="U243" s="98">
        <v>346.5</v>
      </c>
      <c r="V243" s="98">
        <v>338.28</v>
      </c>
      <c r="W243" s="98">
        <v>330.07</v>
      </c>
      <c r="X243" s="99">
        <v>321.85300000000001</v>
      </c>
      <c r="Z243" s="662"/>
      <c r="AA243" s="660"/>
      <c r="AB243" s="82" t="s">
        <v>136</v>
      </c>
      <c r="AC243" s="97">
        <v>335.322</v>
      </c>
      <c r="AD243" s="98">
        <v>325.98</v>
      </c>
      <c r="AE243" s="98">
        <v>316.64</v>
      </c>
      <c r="AF243" s="98">
        <v>307.3</v>
      </c>
      <c r="AG243" s="98">
        <v>297.97000000000003</v>
      </c>
      <c r="AH243" s="98">
        <v>288.63</v>
      </c>
      <c r="AI243" s="98">
        <v>279.29000000000002</v>
      </c>
      <c r="AJ243" s="99">
        <v>269.95699999999999</v>
      </c>
      <c r="AL243" s="662"/>
      <c r="AM243" s="660"/>
      <c r="AN243" s="82" t="s">
        <v>136</v>
      </c>
      <c r="AO243" s="97">
        <v>302.12299999999999</v>
      </c>
      <c r="AP243" s="98">
        <v>290.70999999999998</v>
      </c>
      <c r="AQ243" s="98">
        <v>279.31</v>
      </c>
      <c r="AR243" s="98">
        <v>267.89999999999998</v>
      </c>
      <c r="AS243" s="98">
        <v>256.49</v>
      </c>
      <c r="AT243" s="98">
        <v>245.09</v>
      </c>
      <c r="AU243" s="98">
        <v>233.68</v>
      </c>
      <c r="AV243" s="99">
        <v>222.28100000000001</v>
      </c>
    </row>
    <row r="244" spans="1:48">
      <c r="A244">
        <v>244</v>
      </c>
      <c r="B244" s="662"/>
      <c r="C244" s="657">
        <f>+C242+10</f>
        <v>200</v>
      </c>
      <c r="D244" s="86" t="str">
        <f>+D242</f>
        <v>48-X</v>
      </c>
      <c r="E244" s="100">
        <v>376.49099999999999</v>
      </c>
      <c r="F244" s="101">
        <v>370.41</v>
      </c>
      <c r="G244" s="101">
        <v>364.33</v>
      </c>
      <c r="H244" s="101">
        <v>358.26</v>
      </c>
      <c r="I244" s="101">
        <v>352.18</v>
      </c>
      <c r="J244" s="101">
        <v>346.1</v>
      </c>
      <c r="K244" s="101">
        <v>340.03</v>
      </c>
      <c r="L244" s="102">
        <v>333.95400000000001</v>
      </c>
      <c r="N244" s="662"/>
      <c r="O244" s="657">
        <f>+O242+10</f>
        <v>200</v>
      </c>
      <c r="P244" s="86" t="str">
        <f>+P242</f>
        <v>48-X</v>
      </c>
      <c r="Q244" s="100">
        <v>331.25</v>
      </c>
      <c r="R244" s="101">
        <v>325.25</v>
      </c>
      <c r="S244" s="101">
        <v>319.26</v>
      </c>
      <c r="T244" s="101">
        <v>313.27</v>
      </c>
      <c r="U244" s="101">
        <v>307.27999999999997</v>
      </c>
      <c r="V244" s="101">
        <v>301.29000000000002</v>
      </c>
      <c r="W244" s="101">
        <v>295.3</v>
      </c>
      <c r="X244" s="102">
        <v>289.31299999999999</v>
      </c>
      <c r="Z244" s="662"/>
      <c r="AA244" s="657">
        <f>+AA242+10</f>
        <v>200</v>
      </c>
      <c r="AB244" s="86" t="str">
        <f>+AB242</f>
        <v>48-X</v>
      </c>
      <c r="AC244" s="87" t="s">
        <v>1122</v>
      </c>
      <c r="AD244" s="88" t="s">
        <v>1122</v>
      </c>
      <c r="AE244" s="88" t="s">
        <v>1122</v>
      </c>
      <c r="AF244" s="88" t="s">
        <v>1122</v>
      </c>
      <c r="AG244" s="88" t="s">
        <v>1122</v>
      </c>
      <c r="AH244" s="101">
        <v>235.7</v>
      </c>
      <c r="AI244" s="101">
        <v>228.12</v>
      </c>
      <c r="AJ244" s="102">
        <v>220.55500000000001</v>
      </c>
      <c r="AL244" s="662"/>
      <c r="AM244" s="657">
        <f>+AM242+10</f>
        <v>200</v>
      </c>
      <c r="AN244" s="86" t="str">
        <f>+AN242</f>
        <v>48-X</v>
      </c>
      <c r="AO244" s="87" t="s">
        <v>1122</v>
      </c>
      <c r="AP244" s="88" t="s">
        <v>1122</v>
      </c>
      <c r="AQ244" s="88" t="s">
        <v>1122</v>
      </c>
      <c r="AR244" s="88" t="s">
        <v>1122</v>
      </c>
      <c r="AS244" s="88" t="s">
        <v>1122</v>
      </c>
      <c r="AT244" s="88" t="s">
        <v>1122</v>
      </c>
      <c r="AU244" s="88" t="s">
        <v>1122</v>
      </c>
      <c r="AV244" s="89" t="s">
        <v>1122</v>
      </c>
    </row>
    <row r="245" spans="1:48" ht="15" thickBot="1">
      <c r="A245">
        <v>245</v>
      </c>
      <c r="B245" s="663"/>
      <c r="C245" s="658"/>
      <c r="D245" s="90" t="str">
        <f>+D243</f>
        <v>48-XL</v>
      </c>
      <c r="E245" s="105">
        <v>375.96899999999999</v>
      </c>
      <c r="F245" s="103">
        <v>374.38</v>
      </c>
      <c r="G245" s="103">
        <v>372.8</v>
      </c>
      <c r="H245" s="103">
        <v>371.22</v>
      </c>
      <c r="I245" s="103">
        <v>369.64</v>
      </c>
      <c r="J245" s="103">
        <v>368.06</v>
      </c>
      <c r="K245" s="103">
        <v>366.48</v>
      </c>
      <c r="L245" s="104">
        <v>364.9</v>
      </c>
      <c r="N245" s="663"/>
      <c r="O245" s="658"/>
      <c r="P245" s="90" t="str">
        <f>+P243</f>
        <v>48-XL</v>
      </c>
      <c r="Q245" s="105">
        <v>375.96899999999999</v>
      </c>
      <c r="R245" s="103">
        <v>371.79</v>
      </c>
      <c r="S245" s="103">
        <v>367.61</v>
      </c>
      <c r="T245" s="103">
        <v>363.43</v>
      </c>
      <c r="U245" s="103">
        <v>359.25</v>
      </c>
      <c r="V245" s="103">
        <v>355.07</v>
      </c>
      <c r="W245" s="103">
        <v>350.89</v>
      </c>
      <c r="X245" s="104">
        <v>346.71699999999998</v>
      </c>
      <c r="Z245" s="663"/>
      <c r="AA245" s="658"/>
      <c r="AB245" s="90" t="str">
        <f>+AB243</f>
        <v>48-XL</v>
      </c>
      <c r="AC245" s="105">
        <v>347.26299999999998</v>
      </c>
      <c r="AD245" s="103">
        <v>338.53</v>
      </c>
      <c r="AE245" s="103">
        <v>329.81</v>
      </c>
      <c r="AF245" s="103">
        <v>321.08</v>
      </c>
      <c r="AG245" s="103">
        <v>312.35000000000002</v>
      </c>
      <c r="AH245" s="103">
        <v>303.63</v>
      </c>
      <c r="AI245" s="103">
        <v>294.89999999999998</v>
      </c>
      <c r="AJ245" s="104">
        <v>286.17899999999997</v>
      </c>
      <c r="AL245" s="663"/>
      <c r="AM245" s="658"/>
      <c r="AN245" s="90" t="str">
        <f>+AN243</f>
        <v>48-XL</v>
      </c>
      <c r="AO245" s="105" t="s">
        <v>1122</v>
      </c>
      <c r="AP245" s="103">
        <v>304.83</v>
      </c>
      <c r="AQ245" s="103">
        <v>295.12</v>
      </c>
      <c r="AR245" s="103">
        <v>285.41000000000003</v>
      </c>
      <c r="AS245" s="103">
        <v>275.70999999999998</v>
      </c>
      <c r="AT245" s="103">
        <v>266</v>
      </c>
      <c r="AU245" s="103">
        <v>256.29000000000002</v>
      </c>
      <c r="AV245" s="104">
        <v>246.59</v>
      </c>
    </row>
    <row r="255" spans="1:48" ht="15" customHeight="1"/>
    <row r="257" ht="15" customHeight="1"/>
    <row r="286" ht="15" customHeight="1"/>
    <row r="288" ht="15" customHeight="1"/>
    <row r="317" ht="15" customHeight="1"/>
    <row r="319" ht="15" customHeight="1"/>
    <row r="348" ht="15" customHeight="1"/>
    <row r="350" ht="15" customHeight="1"/>
  </sheetData>
  <mergeCells count="544">
    <mergeCell ref="C244:C245"/>
    <mergeCell ref="O244:O245"/>
    <mergeCell ref="AA244:AA245"/>
    <mergeCell ref="AM244:AM245"/>
    <mergeCell ref="C240:C241"/>
    <mergeCell ref="O240:O241"/>
    <mergeCell ref="AA240:AA241"/>
    <mergeCell ref="AM240:AM241"/>
    <mergeCell ref="C242:C243"/>
    <mergeCell ref="O242:O243"/>
    <mergeCell ref="AA242:AA243"/>
    <mergeCell ref="AM242:AM243"/>
    <mergeCell ref="AA236:AA237"/>
    <mergeCell ref="AM236:AM237"/>
    <mergeCell ref="C238:C239"/>
    <mergeCell ref="O238:O239"/>
    <mergeCell ref="AA238:AA239"/>
    <mergeCell ref="AM238:AM239"/>
    <mergeCell ref="C232:C233"/>
    <mergeCell ref="O232:O233"/>
    <mergeCell ref="AA232:AA233"/>
    <mergeCell ref="AM232:AM233"/>
    <mergeCell ref="C234:C235"/>
    <mergeCell ref="O234:O235"/>
    <mergeCell ref="AA234:AA235"/>
    <mergeCell ref="AM234:AM235"/>
    <mergeCell ref="B226:B245"/>
    <mergeCell ref="C226:C227"/>
    <mergeCell ref="N226:N245"/>
    <mergeCell ref="O226:O227"/>
    <mergeCell ref="Z226:Z245"/>
    <mergeCell ref="AA226:AA227"/>
    <mergeCell ref="AL226:AL245"/>
    <mergeCell ref="AM226:AM227"/>
    <mergeCell ref="Z224:Z225"/>
    <mergeCell ref="AA224:AA225"/>
    <mergeCell ref="AB224:AB225"/>
    <mergeCell ref="AC224:AJ224"/>
    <mergeCell ref="AL224:AL225"/>
    <mergeCell ref="AM224:AM225"/>
    <mergeCell ref="C228:C229"/>
    <mergeCell ref="O228:O229"/>
    <mergeCell ref="AA228:AA229"/>
    <mergeCell ref="AM228:AM229"/>
    <mergeCell ref="C230:C231"/>
    <mergeCell ref="O230:O231"/>
    <mergeCell ref="AA230:AA231"/>
    <mergeCell ref="AM230:AM231"/>
    <mergeCell ref="C236:C237"/>
    <mergeCell ref="O236:O237"/>
    <mergeCell ref="AO223:AV223"/>
    <mergeCell ref="B224:B225"/>
    <mergeCell ref="C224:C225"/>
    <mergeCell ref="D224:D225"/>
    <mergeCell ref="E224:L224"/>
    <mergeCell ref="N224:N225"/>
    <mergeCell ref="O224:O225"/>
    <mergeCell ref="P224:P225"/>
    <mergeCell ref="Q224:X224"/>
    <mergeCell ref="AO224:AV224"/>
    <mergeCell ref="AN224:AN225"/>
    <mergeCell ref="C213:C214"/>
    <mergeCell ref="O213:O214"/>
    <mergeCell ref="AA213:AA214"/>
    <mergeCell ref="AM213:AM214"/>
    <mergeCell ref="B223:D223"/>
    <mergeCell ref="E223:L223"/>
    <mergeCell ref="N223:P223"/>
    <mergeCell ref="Q223:X223"/>
    <mergeCell ref="Z223:AB223"/>
    <mergeCell ref="AC223:AJ223"/>
    <mergeCell ref="AL223:AN223"/>
    <mergeCell ref="B195:B214"/>
    <mergeCell ref="C195:C196"/>
    <mergeCell ref="C209:C210"/>
    <mergeCell ref="O209:O210"/>
    <mergeCell ref="AA209:AA210"/>
    <mergeCell ref="AM209:AM210"/>
    <mergeCell ref="N195:N214"/>
    <mergeCell ref="O195:O196"/>
    <mergeCell ref="Z195:Z214"/>
    <mergeCell ref="AA195:AA196"/>
    <mergeCell ref="AL195:AL214"/>
    <mergeCell ref="C201:C202"/>
    <mergeCell ref="O201:O202"/>
    <mergeCell ref="AA201:AA202"/>
    <mergeCell ref="AM201:AM202"/>
    <mergeCell ref="C197:C198"/>
    <mergeCell ref="O197:O198"/>
    <mergeCell ref="AA197:AA198"/>
    <mergeCell ref="AM197:AM198"/>
    <mergeCell ref="C199:C200"/>
    <mergeCell ref="C203:C204"/>
    <mergeCell ref="O203:O204"/>
    <mergeCell ref="AA203:AA204"/>
    <mergeCell ref="AM203:AM204"/>
    <mergeCell ref="O199:O200"/>
    <mergeCell ref="AA199:AA200"/>
    <mergeCell ref="AM199:AM200"/>
    <mergeCell ref="C211:C212"/>
    <mergeCell ref="O211:O212"/>
    <mergeCell ref="AA211:AA212"/>
    <mergeCell ref="AM211:AM212"/>
    <mergeCell ref="C205:C206"/>
    <mergeCell ref="O205:O206"/>
    <mergeCell ref="AA205:AA206"/>
    <mergeCell ref="AM205:AM206"/>
    <mergeCell ref="C207:C208"/>
    <mergeCell ref="O207:O208"/>
    <mergeCell ref="AA207:AA208"/>
    <mergeCell ref="AM207:AM208"/>
    <mergeCell ref="AO192:AV192"/>
    <mergeCell ref="B193:B194"/>
    <mergeCell ref="C193:C194"/>
    <mergeCell ref="D193:D194"/>
    <mergeCell ref="E193:L193"/>
    <mergeCell ref="N193:N194"/>
    <mergeCell ref="O193:O194"/>
    <mergeCell ref="P193:P194"/>
    <mergeCell ref="Q193:X193"/>
    <mergeCell ref="AN193:AN194"/>
    <mergeCell ref="AO193:AV193"/>
    <mergeCell ref="Z193:Z194"/>
    <mergeCell ref="AA193:AA194"/>
    <mergeCell ref="AB193:AB194"/>
    <mergeCell ref="AC193:AJ193"/>
    <mergeCell ref="AL193:AL194"/>
    <mergeCell ref="AM193:AM194"/>
    <mergeCell ref="AM195:AM196"/>
    <mergeCell ref="C182:C183"/>
    <mergeCell ref="O182:O183"/>
    <mergeCell ref="AA182:AA183"/>
    <mergeCell ref="AM182:AM183"/>
    <mergeCell ref="B192:D192"/>
    <mergeCell ref="E192:L192"/>
    <mergeCell ref="N192:P192"/>
    <mergeCell ref="Q192:X192"/>
    <mergeCell ref="Z192:AB192"/>
    <mergeCell ref="AC192:AJ192"/>
    <mergeCell ref="AL192:AN192"/>
    <mergeCell ref="B164:B183"/>
    <mergeCell ref="C164:C165"/>
    <mergeCell ref="C178:C179"/>
    <mergeCell ref="O178:O179"/>
    <mergeCell ref="AA178:AA179"/>
    <mergeCell ref="AM178:AM179"/>
    <mergeCell ref="N164:N183"/>
    <mergeCell ref="O164:O165"/>
    <mergeCell ref="Z164:Z183"/>
    <mergeCell ref="AA164:AA165"/>
    <mergeCell ref="AL164:AL183"/>
    <mergeCell ref="C170:C171"/>
    <mergeCell ref="O170:O171"/>
    <mergeCell ref="AA170:AA171"/>
    <mergeCell ref="AM170:AM171"/>
    <mergeCell ref="C166:C167"/>
    <mergeCell ref="O166:O167"/>
    <mergeCell ref="AA166:AA167"/>
    <mergeCell ref="AM166:AM167"/>
    <mergeCell ref="C168:C169"/>
    <mergeCell ref="C172:C173"/>
    <mergeCell ref="O172:O173"/>
    <mergeCell ref="AA172:AA173"/>
    <mergeCell ref="AM172:AM173"/>
    <mergeCell ref="O168:O169"/>
    <mergeCell ref="AA168:AA169"/>
    <mergeCell ref="AM168:AM169"/>
    <mergeCell ref="C180:C181"/>
    <mergeCell ref="O180:O181"/>
    <mergeCell ref="AA180:AA181"/>
    <mergeCell ref="AM180:AM181"/>
    <mergeCell ref="C174:C175"/>
    <mergeCell ref="O174:O175"/>
    <mergeCell ref="AA174:AA175"/>
    <mergeCell ref="AM174:AM175"/>
    <mergeCell ref="C176:C177"/>
    <mergeCell ref="O176:O177"/>
    <mergeCell ref="AA176:AA177"/>
    <mergeCell ref="AM176:AM177"/>
    <mergeCell ref="AO161:AV161"/>
    <mergeCell ref="B162:B163"/>
    <mergeCell ref="C162:C163"/>
    <mergeCell ref="D162:D163"/>
    <mergeCell ref="E162:L162"/>
    <mergeCell ref="N162:N163"/>
    <mergeCell ref="O162:O163"/>
    <mergeCell ref="P162:P163"/>
    <mergeCell ref="Q162:X162"/>
    <mergeCell ref="AN162:AN163"/>
    <mergeCell ref="AO162:AV162"/>
    <mergeCell ref="Z162:Z163"/>
    <mergeCell ref="AA162:AA163"/>
    <mergeCell ref="AB162:AB163"/>
    <mergeCell ref="AC162:AJ162"/>
    <mergeCell ref="AL162:AL163"/>
    <mergeCell ref="AM162:AM163"/>
    <mergeCell ref="AM164:AM165"/>
    <mergeCell ref="C151:C152"/>
    <mergeCell ref="O151:O152"/>
    <mergeCell ref="AA151:AA152"/>
    <mergeCell ref="AM151:AM152"/>
    <mergeCell ref="B161:D161"/>
    <mergeCell ref="E161:L161"/>
    <mergeCell ref="N161:P161"/>
    <mergeCell ref="Q161:X161"/>
    <mergeCell ref="Z161:AB161"/>
    <mergeCell ref="AC161:AJ161"/>
    <mergeCell ref="AL161:AN161"/>
    <mergeCell ref="B133:B152"/>
    <mergeCell ref="C133:C134"/>
    <mergeCell ref="C147:C148"/>
    <mergeCell ref="O147:O148"/>
    <mergeCell ref="AA147:AA148"/>
    <mergeCell ref="AM147:AM148"/>
    <mergeCell ref="N133:N152"/>
    <mergeCell ref="O133:O134"/>
    <mergeCell ref="Z133:Z152"/>
    <mergeCell ref="AA133:AA134"/>
    <mergeCell ref="AL133:AL152"/>
    <mergeCell ref="C139:C140"/>
    <mergeCell ref="O139:O140"/>
    <mergeCell ref="AA139:AA140"/>
    <mergeCell ref="AM139:AM140"/>
    <mergeCell ref="C135:C136"/>
    <mergeCell ref="O135:O136"/>
    <mergeCell ref="AA135:AA136"/>
    <mergeCell ref="AM135:AM136"/>
    <mergeCell ref="C137:C138"/>
    <mergeCell ref="C141:C142"/>
    <mergeCell ref="O141:O142"/>
    <mergeCell ref="AA141:AA142"/>
    <mergeCell ref="AM141:AM142"/>
    <mergeCell ref="O137:O138"/>
    <mergeCell ref="AA137:AA138"/>
    <mergeCell ref="AM137:AM138"/>
    <mergeCell ref="C149:C150"/>
    <mergeCell ref="O149:O150"/>
    <mergeCell ref="AA149:AA150"/>
    <mergeCell ref="AM149:AM150"/>
    <mergeCell ref="C143:C144"/>
    <mergeCell ref="O143:O144"/>
    <mergeCell ref="AA143:AA144"/>
    <mergeCell ref="AM143:AM144"/>
    <mergeCell ref="C145:C146"/>
    <mergeCell ref="O145:O146"/>
    <mergeCell ref="AA145:AA146"/>
    <mergeCell ref="AM145:AM146"/>
    <mergeCell ref="AO130:AV130"/>
    <mergeCell ref="B131:B132"/>
    <mergeCell ref="C131:C132"/>
    <mergeCell ref="D131:D132"/>
    <mergeCell ref="E131:L131"/>
    <mergeCell ref="N131:N132"/>
    <mergeCell ref="O131:O132"/>
    <mergeCell ref="P131:P132"/>
    <mergeCell ref="Q131:X131"/>
    <mergeCell ref="AN131:AN132"/>
    <mergeCell ref="AO131:AV131"/>
    <mergeCell ref="Z131:Z132"/>
    <mergeCell ref="AA131:AA132"/>
    <mergeCell ref="AB131:AB132"/>
    <mergeCell ref="AC131:AJ131"/>
    <mergeCell ref="AL131:AL132"/>
    <mergeCell ref="AM131:AM132"/>
    <mergeCell ref="AM133:AM134"/>
    <mergeCell ref="C120:C121"/>
    <mergeCell ref="O120:O121"/>
    <mergeCell ref="AA120:AA121"/>
    <mergeCell ref="AM120:AM121"/>
    <mergeCell ref="B130:D130"/>
    <mergeCell ref="E130:L130"/>
    <mergeCell ref="N130:P130"/>
    <mergeCell ref="Q130:X130"/>
    <mergeCell ref="Z130:AB130"/>
    <mergeCell ref="AC130:AJ130"/>
    <mergeCell ref="AL130:AN130"/>
    <mergeCell ref="B102:B121"/>
    <mergeCell ref="C102:C103"/>
    <mergeCell ref="C116:C117"/>
    <mergeCell ref="O116:O117"/>
    <mergeCell ref="AA116:AA117"/>
    <mergeCell ref="AM116:AM117"/>
    <mergeCell ref="N102:N121"/>
    <mergeCell ref="O102:O103"/>
    <mergeCell ref="Z102:Z121"/>
    <mergeCell ref="AA102:AA103"/>
    <mergeCell ref="AL102:AL121"/>
    <mergeCell ref="C108:C109"/>
    <mergeCell ref="O108:O109"/>
    <mergeCell ref="AA108:AA109"/>
    <mergeCell ref="AM108:AM109"/>
    <mergeCell ref="C104:C105"/>
    <mergeCell ref="O104:O105"/>
    <mergeCell ref="AA104:AA105"/>
    <mergeCell ref="AM104:AM105"/>
    <mergeCell ref="C106:C107"/>
    <mergeCell ref="C110:C111"/>
    <mergeCell ref="O110:O111"/>
    <mergeCell ref="AA110:AA111"/>
    <mergeCell ref="AM110:AM111"/>
    <mergeCell ref="O106:O107"/>
    <mergeCell ref="AA106:AA107"/>
    <mergeCell ref="AM106:AM107"/>
    <mergeCell ref="C118:C119"/>
    <mergeCell ref="O118:O119"/>
    <mergeCell ref="AA118:AA119"/>
    <mergeCell ref="AM118:AM119"/>
    <mergeCell ref="C112:C113"/>
    <mergeCell ref="O112:O113"/>
    <mergeCell ref="AA112:AA113"/>
    <mergeCell ref="AM112:AM113"/>
    <mergeCell ref="C114:C115"/>
    <mergeCell ref="O114:O115"/>
    <mergeCell ref="AA114:AA115"/>
    <mergeCell ref="AM114:AM115"/>
    <mergeCell ref="AO99:AV99"/>
    <mergeCell ref="B100:B101"/>
    <mergeCell ref="C100:C101"/>
    <mergeCell ref="D100:D101"/>
    <mergeCell ref="E100:L100"/>
    <mergeCell ref="N100:N101"/>
    <mergeCell ref="O100:O101"/>
    <mergeCell ref="P100:P101"/>
    <mergeCell ref="Q100:X100"/>
    <mergeCell ref="AN100:AN101"/>
    <mergeCell ref="AO100:AV100"/>
    <mergeCell ref="Z100:Z101"/>
    <mergeCell ref="AA100:AA101"/>
    <mergeCell ref="AB100:AB101"/>
    <mergeCell ref="AC100:AJ100"/>
    <mergeCell ref="AL100:AL101"/>
    <mergeCell ref="AM100:AM101"/>
    <mergeCell ref="AM102:AM103"/>
    <mergeCell ref="C89:C90"/>
    <mergeCell ref="O89:O90"/>
    <mergeCell ref="AA89:AA90"/>
    <mergeCell ref="AM89:AM90"/>
    <mergeCell ref="B99:D99"/>
    <mergeCell ref="E99:L99"/>
    <mergeCell ref="N99:P99"/>
    <mergeCell ref="Q99:X99"/>
    <mergeCell ref="Z99:AB99"/>
    <mergeCell ref="AC99:AJ99"/>
    <mergeCell ref="AL99:AN99"/>
    <mergeCell ref="B71:B90"/>
    <mergeCell ref="C71:C72"/>
    <mergeCell ref="C85:C86"/>
    <mergeCell ref="O85:O86"/>
    <mergeCell ref="AA85:AA86"/>
    <mergeCell ref="AM85:AM86"/>
    <mergeCell ref="N71:N90"/>
    <mergeCell ref="O71:O72"/>
    <mergeCell ref="Z71:Z90"/>
    <mergeCell ref="AA71:AA72"/>
    <mergeCell ref="AL71:AL90"/>
    <mergeCell ref="C77:C78"/>
    <mergeCell ref="O77:O78"/>
    <mergeCell ref="AA77:AA78"/>
    <mergeCell ref="AM77:AM78"/>
    <mergeCell ref="C73:C74"/>
    <mergeCell ref="O73:O74"/>
    <mergeCell ref="AA73:AA74"/>
    <mergeCell ref="AM73:AM74"/>
    <mergeCell ref="C75:C76"/>
    <mergeCell ref="C79:C80"/>
    <mergeCell ref="O79:O80"/>
    <mergeCell ref="AA79:AA80"/>
    <mergeCell ref="AM79:AM80"/>
    <mergeCell ref="O75:O76"/>
    <mergeCell ref="AA75:AA76"/>
    <mergeCell ref="AM75:AM76"/>
    <mergeCell ref="C87:C88"/>
    <mergeCell ref="O87:O88"/>
    <mergeCell ref="AA87:AA88"/>
    <mergeCell ref="AM87:AM88"/>
    <mergeCell ref="C81:C82"/>
    <mergeCell ref="O81:O82"/>
    <mergeCell ref="AA81:AA82"/>
    <mergeCell ref="AM81:AM82"/>
    <mergeCell ref="C83:C84"/>
    <mergeCell ref="O83:O84"/>
    <mergeCell ref="AA83:AA84"/>
    <mergeCell ref="AM83:AM84"/>
    <mergeCell ref="AO68:AV68"/>
    <mergeCell ref="B69:B70"/>
    <mergeCell ref="C69:C70"/>
    <mergeCell ref="D69:D70"/>
    <mergeCell ref="E69:L69"/>
    <mergeCell ref="N69:N70"/>
    <mergeCell ref="O69:O70"/>
    <mergeCell ref="P69:P70"/>
    <mergeCell ref="Q69:X69"/>
    <mergeCell ref="AN69:AN70"/>
    <mergeCell ref="AO69:AV69"/>
    <mergeCell ref="Z69:Z70"/>
    <mergeCell ref="AA69:AA70"/>
    <mergeCell ref="AB69:AB70"/>
    <mergeCell ref="AC69:AJ69"/>
    <mergeCell ref="AL69:AL70"/>
    <mergeCell ref="AM69:AM70"/>
    <mergeCell ref="AM71:AM72"/>
    <mergeCell ref="C58:C59"/>
    <mergeCell ref="O58:O59"/>
    <mergeCell ref="AA58:AA59"/>
    <mergeCell ref="AM58:AM59"/>
    <mergeCell ref="B68:D68"/>
    <mergeCell ref="E68:L68"/>
    <mergeCell ref="N68:P68"/>
    <mergeCell ref="Q68:X68"/>
    <mergeCell ref="Z68:AB68"/>
    <mergeCell ref="AC68:AJ68"/>
    <mergeCell ref="AL68:AN68"/>
    <mergeCell ref="B40:B59"/>
    <mergeCell ref="C40:C41"/>
    <mergeCell ref="C54:C55"/>
    <mergeCell ref="O54:O55"/>
    <mergeCell ref="AA54:AA55"/>
    <mergeCell ref="AM54:AM55"/>
    <mergeCell ref="N40:N59"/>
    <mergeCell ref="O40:O41"/>
    <mergeCell ref="Z40:Z59"/>
    <mergeCell ref="AA40:AA41"/>
    <mergeCell ref="AL40:AL59"/>
    <mergeCell ref="C46:C47"/>
    <mergeCell ref="O46:O47"/>
    <mergeCell ref="AA46:AA47"/>
    <mergeCell ref="AM46:AM47"/>
    <mergeCell ref="C42:C43"/>
    <mergeCell ref="O42:O43"/>
    <mergeCell ref="AA42:AA43"/>
    <mergeCell ref="AM42:AM43"/>
    <mergeCell ref="C44:C45"/>
    <mergeCell ref="C48:C49"/>
    <mergeCell ref="O48:O49"/>
    <mergeCell ref="AA48:AA49"/>
    <mergeCell ref="AM48:AM49"/>
    <mergeCell ref="O44:O45"/>
    <mergeCell ref="AA44:AA45"/>
    <mergeCell ref="AM44:AM45"/>
    <mergeCell ref="C56:C57"/>
    <mergeCell ref="O56:O57"/>
    <mergeCell ref="AA56:AA57"/>
    <mergeCell ref="AM56:AM57"/>
    <mergeCell ref="C50:C51"/>
    <mergeCell ref="O50:O51"/>
    <mergeCell ref="AA50:AA51"/>
    <mergeCell ref="AM50:AM51"/>
    <mergeCell ref="C52:C53"/>
    <mergeCell ref="O52:O53"/>
    <mergeCell ref="AA52:AA53"/>
    <mergeCell ref="AM52:AM53"/>
    <mergeCell ref="AO37:AV37"/>
    <mergeCell ref="B38:B39"/>
    <mergeCell ref="C38:C39"/>
    <mergeCell ref="D38:D39"/>
    <mergeCell ref="E38:L38"/>
    <mergeCell ref="N38:N39"/>
    <mergeCell ref="O38:O39"/>
    <mergeCell ref="P38:P39"/>
    <mergeCell ref="Q38:X38"/>
    <mergeCell ref="AN38:AN39"/>
    <mergeCell ref="AO38:AV38"/>
    <mergeCell ref="Z38:Z39"/>
    <mergeCell ref="AA38:AA39"/>
    <mergeCell ref="AB38:AB39"/>
    <mergeCell ref="AC38:AJ38"/>
    <mergeCell ref="AL38:AL39"/>
    <mergeCell ref="AM38:AM39"/>
    <mergeCell ref="AM40:AM41"/>
    <mergeCell ref="B37:D37"/>
    <mergeCell ref="E37:L37"/>
    <mergeCell ref="N37:P37"/>
    <mergeCell ref="Q37:X37"/>
    <mergeCell ref="Z37:AB37"/>
    <mergeCell ref="AC37:AJ37"/>
    <mergeCell ref="AL37:AN37"/>
    <mergeCell ref="B9:B28"/>
    <mergeCell ref="C9:C10"/>
    <mergeCell ref="C23:C24"/>
    <mergeCell ref="O23:O24"/>
    <mergeCell ref="AA23:AA24"/>
    <mergeCell ref="AM23:AM24"/>
    <mergeCell ref="N9:N28"/>
    <mergeCell ref="O9:O10"/>
    <mergeCell ref="Z9:Z28"/>
    <mergeCell ref="AA9:AA10"/>
    <mergeCell ref="AL9:AL28"/>
    <mergeCell ref="AA11:AA12"/>
    <mergeCell ref="AM11:AM12"/>
    <mergeCell ref="C13:C14"/>
    <mergeCell ref="AA21:AA22"/>
    <mergeCell ref="AM21:AM22"/>
    <mergeCell ref="C27:C28"/>
    <mergeCell ref="O27:O28"/>
    <mergeCell ref="AA27:AA28"/>
    <mergeCell ref="AM27:AM28"/>
    <mergeCell ref="Z7:Z8"/>
    <mergeCell ref="AA7:AA8"/>
    <mergeCell ref="AB7:AB8"/>
    <mergeCell ref="AM9:AM10"/>
    <mergeCell ref="C17:C18"/>
    <mergeCell ref="O17:O18"/>
    <mergeCell ref="AA17:AA18"/>
    <mergeCell ref="AM17:AM18"/>
    <mergeCell ref="C25:C26"/>
    <mergeCell ref="O25:O26"/>
    <mergeCell ref="AA25:AA26"/>
    <mergeCell ref="AM25:AM26"/>
    <mergeCell ref="C19:C20"/>
    <mergeCell ref="O19:O20"/>
    <mergeCell ref="AA19:AA20"/>
    <mergeCell ref="AM19:AM20"/>
    <mergeCell ref="C21:C22"/>
    <mergeCell ref="O21:O22"/>
    <mergeCell ref="C15:C16"/>
    <mergeCell ref="O15:O16"/>
    <mergeCell ref="AA15:AA16"/>
    <mergeCell ref="AM15:AM16"/>
    <mergeCell ref="C11:C12"/>
    <mergeCell ref="O11:O12"/>
    <mergeCell ref="AC7:AJ7"/>
    <mergeCell ref="AL7:AL8"/>
    <mergeCell ref="AM7:AM8"/>
    <mergeCell ref="O13:O14"/>
    <mergeCell ref="AA13:AA14"/>
    <mergeCell ref="AM13:AM14"/>
    <mergeCell ref="AL6:AN6"/>
    <mergeCell ref="AO6:AV6"/>
    <mergeCell ref="B7:B8"/>
    <mergeCell ref="C7:C8"/>
    <mergeCell ref="D7:D8"/>
    <mergeCell ref="E7:L7"/>
    <mergeCell ref="N7:N8"/>
    <mergeCell ref="O7:O8"/>
    <mergeCell ref="P7:P8"/>
    <mergeCell ref="Q7:X7"/>
    <mergeCell ref="B6:D6"/>
    <mergeCell ref="E6:L6"/>
    <mergeCell ref="N6:P6"/>
    <mergeCell ref="Q6:X6"/>
    <mergeCell ref="Z6:AB6"/>
    <mergeCell ref="AC6:AJ6"/>
    <mergeCell ref="AN7:AN8"/>
    <mergeCell ref="AO7:AV7"/>
  </mergeCells>
  <dataValidations count="3">
    <dataValidation type="list" allowBlank="1" showInputMessage="1" showErrorMessage="1" sqref="B9:B28 B40:B59 B71:B90 B102:B121 B133:B152 B164:B183 B195:B214 B226:B245 N9:N28 N40:N59 N71:N90 N102:N121 N133:N152 N164:N183 N195:N214 N226:N245 Z9:Z28 Z40:Z59 Z71:Z90 Z102:Z121 Z133:Z152 Z164:Z183 Z195:Z214 Z226:Z245 AL9:AL28 AL40:AL59 AL71:AL90 AL102:AL121 AL133:AL152 AL164:AL183 AL195:AL214 AL226:AL245" xr:uid="{B5856820-9151-41D8-8A69-914678AF5E32}">
      <formula1>"Rango de inclinación de 7° a 15°,Rango de inclinación de &gt;15° a 25°,Rango de inclinación de &gt;25° a 35°"</formula1>
    </dataValidation>
    <dataValidation type="list" allowBlank="1" showInputMessage="1" showErrorMessage="1" sqref="B6:D6 B37:D37 B68:D68 B99:D99 B130:D130 B161:D161 B192:D192 B223:D223 N6:P6 N37:P37 N68:P68 N99:P99 N130:P130 N161:P161 N192:P192 N223:P223 Z6:AB6 Z37:AB37 Z68:AB68 Z99:AB99 Z130:AB130 Z161:AB161 Z192:AB192 Z223:AB223 AL6:AN6 AL37:AN37 AL68:AN68 AL99:AN99 AL130:AN130 AL161:AN161 AL192:AN192 AL223:AN223" xr:uid="{6F7FA3DD-4C12-452C-8EEE-4AFF6253274A}">
      <formula1>"Zona sísmica A,Zona sísmica B,Zona sísmica C,Zona sísmica D,"</formula1>
    </dataValidation>
    <dataValidation type="list" allowBlank="1" showInputMessage="1" showErrorMessage="1" sqref="B7 B38 B69 B100 B131 B162 B193 B224 N7 N38 N69 N100 N131 N162 N193 N224 Z7 Z38 Z69 Z100 Z131 Z162 Z193 Z224 AL7 AL38 AL69 AL100 AL131 AL162 AL193 AL224" xr:uid="{42B71E7A-4E31-42F3-A2F6-E07F694CC1A9}">
      <formula1>"Categoría de terreno 1,Categoría de terreno 2,Categoría de terreno 3,Categoría de terreno 4"</formula1>
    </dataValidation>
  </dataValidations>
  <pageMargins left="0.27559055118110237" right="0.23622047244094488" top="1.0236220472440944" bottom="0.74803149606299213" header="0.39370078740157483" footer="0.31496062992125984"/>
  <pageSetup paperSize="164" orientation="landscape" r:id="rId1"/>
  <headerFooter alignWithMargins="0">
    <oddHeader xml:space="preserve">&amp;L&amp;G&amp;R&amp;G    </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CE55-8498-4A19-91F9-8B172965A86E}">
  <sheetPr>
    <tabColor rgb="FF92D050"/>
  </sheetPr>
  <dimension ref="A1:AV350"/>
  <sheetViews>
    <sheetView workbookViewId="0"/>
  </sheetViews>
  <sheetFormatPr baseColWidth="10" defaultColWidth="11.44140625" defaultRowHeight="14.4"/>
  <cols>
    <col min="1" max="1" width="4.33203125" customWidth="1"/>
    <col min="3" max="3" width="11.44140625" customWidth="1"/>
    <col min="13" max="13" width="4.33203125" customWidth="1"/>
    <col min="25" max="25" width="4.33203125" customWidth="1"/>
    <col min="37" max="37" width="4.332031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c r="A4">
        <v>4</v>
      </c>
    </row>
    <row r="5" spans="1:48" ht="15" thickBot="1">
      <c r="A5">
        <v>5</v>
      </c>
    </row>
    <row r="6" spans="1:48" ht="18.600000000000001" thickBot="1">
      <c r="A6">
        <v>6</v>
      </c>
      <c r="B6" s="649" t="s">
        <v>1112</v>
      </c>
      <c r="C6" s="650"/>
      <c r="D6" s="651"/>
      <c r="E6" s="649" t="s">
        <v>1130</v>
      </c>
      <c r="F6" s="650"/>
      <c r="G6" s="650"/>
      <c r="H6" s="650"/>
      <c r="I6" s="650"/>
      <c r="J6" s="650"/>
      <c r="K6" s="650"/>
      <c r="L6" s="651"/>
      <c r="N6" s="649" t="s">
        <v>1114</v>
      </c>
      <c r="O6" s="650"/>
      <c r="P6" s="651"/>
      <c r="Q6" s="649" t="s">
        <v>1130</v>
      </c>
      <c r="R6" s="650"/>
      <c r="S6" s="650"/>
      <c r="T6" s="650"/>
      <c r="U6" s="650"/>
      <c r="V6" s="650"/>
      <c r="W6" s="650"/>
      <c r="X6" s="651"/>
      <c r="Z6" s="649" t="s">
        <v>1115</v>
      </c>
      <c r="AA6" s="650"/>
      <c r="AB6" s="651"/>
      <c r="AC6" s="649" t="s">
        <v>1130</v>
      </c>
      <c r="AD6" s="650"/>
      <c r="AE6" s="650"/>
      <c r="AF6" s="650"/>
      <c r="AG6" s="650"/>
      <c r="AH6" s="650"/>
      <c r="AI6" s="650"/>
      <c r="AJ6" s="651"/>
      <c r="AL6" s="649" t="s">
        <v>1116</v>
      </c>
      <c r="AM6" s="650"/>
      <c r="AN6" s="651"/>
      <c r="AO6" s="649" t="s">
        <v>1130</v>
      </c>
      <c r="AP6" s="650"/>
      <c r="AQ6" s="650"/>
      <c r="AR6" s="650"/>
      <c r="AS6" s="650"/>
      <c r="AT6" s="650"/>
      <c r="AU6" s="650"/>
      <c r="AV6" s="651"/>
    </row>
    <row r="7" spans="1:48" ht="22.2" customHeight="1">
      <c r="A7">
        <v>7</v>
      </c>
      <c r="B7" s="652" t="s">
        <v>1117</v>
      </c>
      <c r="C7" s="652" t="s">
        <v>1118</v>
      </c>
      <c r="D7" s="652" t="s">
        <v>1119</v>
      </c>
      <c r="E7" s="654" t="s">
        <v>1120</v>
      </c>
      <c r="F7" s="655"/>
      <c r="G7" s="655"/>
      <c r="H7" s="655"/>
      <c r="I7" s="655"/>
      <c r="J7" s="655"/>
      <c r="K7" s="655"/>
      <c r="L7" s="656"/>
      <c r="N7" s="652" t="str">
        <f>+B7</f>
        <v>Categoría de terreno 1</v>
      </c>
      <c r="O7" s="652" t="s">
        <v>1118</v>
      </c>
      <c r="P7" s="652" t="s">
        <v>1119</v>
      </c>
      <c r="Q7" s="654" t="s">
        <v>1120</v>
      </c>
      <c r="R7" s="655"/>
      <c r="S7" s="655"/>
      <c r="T7" s="655"/>
      <c r="U7" s="655"/>
      <c r="V7" s="655"/>
      <c r="W7" s="655"/>
      <c r="X7" s="656"/>
      <c r="Z7" s="652" t="str">
        <f>+N7</f>
        <v>Categoría de terreno 1</v>
      </c>
      <c r="AA7" s="652" t="s">
        <v>1118</v>
      </c>
      <c r="AB7" s="652" t="s">
        <v>1119</v>
      </c>
      <c r="AC7" s="654" t="s">
        <v>1120</v>
      </c>
      <c r="AD7" s="655"/>
      <c r="AE7" s="655"/>
      <c r="AF7" s="655"/>
      <c r="AG7" s="655"/>
      <c r="AH7" s="655"/>
      <c r="AI7" s="655"/>
      <c r="AJ7" s="656"/>
      <c r="AL7" s="652" t="str">
        <f>+Z7</f>
        <v>Categoría de terreno 1</v>
      </c>
      <c r="AM7" s="652" t="s">
        <v>1118</v>
      </c>
      <c r="AN7" s="652" t="s">
        <v>1119</v>
      </c>
      <c r="AO7" s="654" t="s">
        <v>1120</v>
      </c>
      <c r="AP7" s="655"/>
      <c r="AQ7" s="655"/>
      <c r="AR7" s="655"/>
      <c r="AS7" s="655"/>
      <c r="AT7" s="655"/>
      <c r="AU7" s="655"/>
      <c r="AV7" s="656"/>
    </row>
    <row r="8" spans="1:48" ht="22.2" customHeight="1" thickBot="1">
      <c r="A8">
        <v>8</v>
      </c>
      <c r="B8" s="653"/>
      <c r="C8" s="653"/>
      <c r="D8" s="653"/>
      <c r="E8" s="75">
        <v>0</v>
      </c>
      <c r="F8" s="76">
        <v>500</v>
      </c>
      <c r="G8" s="76">
        <v>1000</v>
      </c>
      <c r="H8" s="76">
        <v>1500</v>
      </c>
      <c r="I8" s="76">
        <v>2000</v>
      </c>
      <c r="J8" s="76">
        <v>2500</v>
      </c>
      <c r="K8" s="76">
        <v>3000</v>
      </c>
      <c r="L8" s="77">
        <v>3500</v>
      </c>
      <c r="N8" s="653"/>
      <c r="O8" s="653"/>
      <c r="P8" s="653"/>
      <c r="Q8" s="75">
        <v>0</v>
      </c>
      <c r="R8" s="76">
        <v>500</v>
      </c>
      <c r="S8" s="76">
        <v>1000</v>
      </c>
      <c r="T8" s="76">
        <v>1500</v>
      </c>
      <c r="U8" s="76">
        <v>2000</v>
      </c>
      <c r="V8" s="76">
        <v>2500</v>
      </c>
      <c r="W8" s="76">
        <v>3000</v>
      </c>
      <c r="X8" s="77">
        <v>3500</v>
      </c>
      <c r="Z8" s="653"/>
      <c r="AA8" s="653"/>
      <c r="AB8" s="653"/>
      <c r="AC8" s="75">
        <v>0</v>
      </c>
      <c r="AD8" s="76">
        <v>500</v>
      </c>
      <c r="AE8" s="76">
        <v>1000</v>
      </c>
      <c r="AF8" s="76">
        <v>1500</v>
      </c>
      <c r="AG8" s="76">
        <v>2000</v>
      </c>
      <c r="AH8" s="76">
        <v>2500</v>
      </c>
      <c r="AI8" s="76">
        <v>3000</v>
      </c>
      <c r="AJ8" s="77">
        <v>3500</v>
      </c>
      <c r="AL8" s="653"/>
      <c r="AM8" s="653"/>
      <c r="AN8" s="653"/>
      <c r="AO8" s="75">
        <v>0</v>
      </c>
      <c r="AP8" s="76">
        <v>500</v>
      </c>
      <c r="AQ8" s="76">
        <v>1000</v>
      </c>
      <c r="AR8" s="76">
        <v>1500</v>
      </c>
      <c r="AS8" s="76">
        <v>2000</v>
      </c>
      <c r="AT8" s="76">
        <v>2500</v>
      </c>
      <c r="AU8" s="76">
        <v>3000</v>
      </c>
      <c r="AV8" s="77">
        <v>3500</v>
      </c>
    </row>
    <row r="9" spans="1:48">
      <c r="A9">
        <v>9</v>
      </c>
      <c r="B9" s="661" t="s">
        <v>1121</v>
      </c>
      <c r="C9" s="659">
        <v>100</v>
      </c>
      <c r="D9" s="78" t="s">
        <v>133</v>
      </c>
      <c r="E9" s="79">
        <v>155</v>
      </c>
      <c r="F9" s="80">
        <v>156</v>
      </c>
      <c r="G9" s="80">
        <v>158</v>
      </c>
      <c r="H9" s="80">
        <v>160</v>
      </c>
      <c r="I9" s="80">
        <v>162</v>
      </c>
      <c r="J9" s="80">
        <v>164</v>
      </c>
      <c r="K9" s="80">
        <v>166</v>
      </c>
      <c r="L9" s="81">
        <v>168</v>
      </c>
      <c r="N9" s="661" t="s">
        <v>1121</v>
      </c>
      <c r="O9" s="659">
        <v>100</v>
      </c>
      <c r="P9" s="78" t="s">
        <v>133</v>
      </c>
      <c r="Q9" s="79">
        <v>133</v>
      </c>
      <c r="R9" s="80">
        <v>135</v>
      </c>
      <c r="S9" s="80">
        <v>137</v>
      </c>
      <c r="T9" s="80">
        <v>140</v>
      </c>
      <c r="U9" s="80">
        <v>142</v>
      </c>
      <c r="V9" s="80">
        <v>145</v>
      </c>
      <c r="W9" s="80">
        <v>147</v>
      </c>
      <c r="X9" s="81">
        <v>150</v>
      </c>
      <c r="Z9" s="661" t="s">
        <v>1121</v>
      </c>
      <c r="AA9" s="659">
        <v>100</v>
      </c>
      <c r="AB9" s="78" t="s">
        <v>133</v>
      </c>
      <c r="AC9" s="79">
        <v>96</v>
      </c>
      <c r="AD9" s="80">
        <v>97</v>
      </c>
      <c r="AE9" s="80">
        <v>98</v>
      </c>
      <c r="AF9" s="80">
        <v>100</v>
      </c>
      <c r="AG9" s="80">
        <v>101</v>
      </c>
      <c r="AH9" s="80">
        <v>103</v>
      </c>
      <c r="AI9" s="80">
        <v>104</v>
      </c>
      <c r="AJ9" s="81">
        <v>106</v>
      </c>
      <c r="AL9" s="661" t="s">
        <v>1121</v>
      </c>
      <c r="AM9" s="659">
        <v>100</v>
      </c>
      <c r="AN9" s="78" t="s">
        <v>133</v>
      </c>
      <c r="AO9" s="79">
        <v>82</v>
      </c>
      <c r="AP9" s="80">
        <v>82</v>
      </c>
      <c r="AQ9" s="80">
        <v>83</v>
      </c>
      <c r="AR9" s="80">
        <v>84</v>
      </c>
      <c r="AS9" s="80">
        <v>85</v>
      </c>
      <c r="AT9" s="80">
        <v>86</v>
      </c>
      <c r="AU9" s="80">
        <v>87</v>
      </c>
      <c r="AV9" s="81">
        <v>88</v>
      </c>
    </row>
    <row r="10" spans="1:48" ht="15" thickBot="1">
      <c r="A10">
        <v>10</v>
      </c>
      <c r="B10" s="662"/>
      <c r="C10" s="660"/>
      <c r="D10" s="82" t="s">
        <v>136</v>
      </c>
      <c r="E10" s="83">
        <v>168</v>
      </c>
      <c r="F10" s="84">
        <v>169</v>
      </c>
      <c r="G10" s="84">
        <v>171</v>
      </c>
      <c r="H10" s="84">
        <v>173</v>
      </c>
      <c r="I10" s="84">
        <v>175</v>
      </c>
      <c r="J10" s="84">
        <v>177</v>
      </c>
      <c r="K10" s="84">
        <v>179</v>
      </c>
      <c r="L10" s="85">
        <v>181</v>
      </c>
      <c r="N10" s="662"/>
      <c r="O10" s="660"/>
      <c r="P10" s="82" t="s">
        <v>136</v>
      </c>
      <c r="Q10" s="83">
        <v>155</v>
      </c>
      <c r="R10" s="84">
        <v>156</v>
      </c>
      <c r="S10" s="84">
        <v>158</v>
      </c>
      <c r="T10" s="84">
        <v>159</v>
      </c>
      <c r="U10" s="84">
        <v>161</v>
      </c>
      <c r="V10" s="84">
        <v>162</v>
      </c>
      <c r="W10" s="84">
        <v>164</v>
      </c>
      <c r="X10" s="85">
        <v>166</v>
      </c>
      <c r="Z10" s="662"/>
      <c r="AA10" s="660"/>
      <c r="AB10" s="82" t="s">
        <v>136</v>
      </c>
      <c r="AC10" s="83">
        <v>103</v>
      </c>
      <c r="AD10" s="84">
        <v>103</v>
      </c>
      <c r="AE10" s="84">
        <v>103</v>
      </c>
      <c r="AF10" s="84">
        <v>103</v>
      </c>
      <c r="AG10" s="84">
        <v>103</v>
      </c>
      <c r="AH10" s="84">
        <v>103</v>
      </c>
      <c r="AI10" s="84">
        <v>103</v>
      </c>
      <c r="AJ10" s="85">
        <v>104</v>
      </c>
      <c r="AL10" s="662"/>
      <c r="AM10" s="660"/>
      <c r="AN10" s="82" t="s">
        <v>136</v>
      </c>
      <c r="AO10" s="83">
        <v>80</v>
      </c>
      <c r="AP10" s="84">
        <v>80</v>
      </c>
      <c r="AQ10" s="84">
        <v>80</v>
      </c>
      <c r="AR10" s="84">
        <v>80</v>
      </c>
      <c r="AS10" s="84">
        <v>80</v>
      </c>
      <c r="AT10" s="84">
        <v>80</v>
      </c>
      <c r="AU10" s="84">
        <v>80</v>
      </c>
      <c r="AV10" s="85">
        <v>80</v>
      </c>
    </row>
    <row r="11" spans="1:48">
      <c r="A11">
        <v>11</v>
      </c>
      <c r="B11" s="662"/>
      <c r="C11" s="657">
        <f>+C9+15</f>
        <v>115</v>
      </c>
      <c r="D11" s="86" t="str">
        <f>+D9</f>
        <v>48-X</v>
      </c>
      <c r="E11" s="87">
        <v>143</v>
      </c>
      <c r="F11" s="88">
        <v>145</v>
      </c>
      <c r="G11" s="88">
        <v>147</v>
      </c>
      <c r="H11" s="88">
        <v>150</v>
      </c>
      <c r="I11" s="88">
        <v>152</v>
      </c>
      <c r="J11" s="88">
        <v>155</v>
      </c>
      <c r="K11" s="88">
        <v>157</v>
      </c>
      <c r="L11" s="89">
        <v>160</v>
      </c>
      <c r="N11" s="662"/>
      <c r="O11" s="657">
        <f>+O9+15</f>
        <v>115</v>
      </c>
      <c r="P11" s="86" t="str">
        <f>+P9</f>
        <v>48-X</v>
      </c>
      <c r="Q11" s="87">
        <v>118</v>
      </c>
      <c r="R11" s="88">
        <v>121</v>
      </c>
      <c r="S11" s="88">
        <v>125</v>
      </c>
      <c r="T11" s="88">
        <v>128</v>
      </c>
      <c r="U11" s="88">
        <v>132</v>
      </c>
      <c r="V11" s="88">
        <v>135</v>
      </c>
      <c r="W11" s="88">
        <v>139</v>
      </c>
      <c r="X11" s="89">
        <v>143</v>
      </c>
      <c r="Z11" s="662"/>
      <c r="AA11" s="657">
        <f>+AA9+15</f>
        <v>115</v>
      </c>
      <c r="AB11" s="86" t="str">
        <f>+AB9</f>
        <v>48-X</v>
      </c>
      <c r="AC11" s="87">
        <v>89</v>
      </c>
      <c r="AD11" s="88">
        <v>90</v>
      </c>
      <c r="AE11" s="88">
        <v>92</v>
      </c>
      <c r="AF11" s="88">
        <v>94</v>
      </c>
      <c r="AG11" s="88">
        <v>95</v>
      </c>
      <c r="AH11" s="88">
        <v>97</v>
      </c>
      <c r="AI11" s="88">
        <v>99</v>
      </c>
      <c r="AJ11" s="89">
        <v>101</v>
      </c>
      <c r="AL11" s="662"/>
      <c r="AM11" s="657">
        <f>+AM9+15</f>
        <v>115</v>
      </c>
      <c r="AN11" s="86" t="str">
        <f>+AN9</f>
        <v>48-X</v>
      </c>
      <c r="AO11" s="87" t="s">
        <v>1122</v>
      </c>
      <c r="AP11" s="88" t="s">
        <v>1122</v>
      </c>
      <c r="AQ11" s="88" t="s">
        <v>1122</v>
      </c>
      <c r="AR11" s="88" t="s">
        <v>1122</v>
      </c>
      <c r="AS11" s="88">
        <v>81</v>
      </c>
      <c r="AT11" s="88">
        <v>82</v>
      </c>
      <c r="AU11" s="88">
        <v>83</v>
      </c>
      <c r="AV11" s="89">
        <v>85</v>
      </c>
    </row>
    <row r="12" spans="1:48" ht="15" thickBot="1">
      <c r="A12">
        <v>12</v>
      </c>
      <c r="B12" s="662"/>
      <c r="C12" s="658"/>
      <c r="D12" s="90" t="str">
        <f>+D10</f>
        <v>48-XL</v>
      </c>
      <c r="E12" s="87">
        <v>155</v>
      </c>
      <c r="F12" s="88">
        <v>157</v>
      </c>
      <c r="G12" s="88">
        <v>160</v>
      </c>
      <c r="H12" s="88">
        <v>163</v>
      </c>
      <c r="I12" s="88">
        <v>165</v>
      </c>
      <c r="J12" s="88">
        <v>168</v>
      </c>
      <c r="K12" s="88">
        <v>171</v>
      </c>
      <c r="L12" s="89">
        <v>174</v>
      </c>
      <c r="N12" s="662"/>
      <c r="O12" s="658"/>
      <c r="P12" s="90" t="str">
        <f>+P10</f>
        <v>48-XL</v>
      </c>
      <c r="Q12" s="87">
        <v>145</v>
      </c>
      <c r="R12" s="88">
        <v>147</v>
      </c>
      <c r="S12" s="88">
        <v>149</v>
      </c>
      <c r="T12" s="88">
        <v>151</v>
      </c>
      <c r="U12" s="88">
        <v>153</v>
      </c>
      <c r="V12" s="88">
        <v>155</v>
      </c>
      <c r="W12" s="88">
        <v>157</v>
      </c>
      <c r="X12" s="89">
        <v>160</v>
      </c>
      <c r="Z12" s="662"/>
      <c r="AA12" s="658"/>
      <c r="AB12" s="90" t="str">
        <f>+AB10</f>
        <v>48-XL</v>
      </c>
      <c r="AC12" s="87">
        <v>103</v>
      </c>
      <c r="AD12" s="88">
        <v>103</v>
      </c>
      <c r="AE12" s="88">
        <v>103</v>
      </c>
      <c r="AF12" s="88">
        <v>103</v>
      </c>
      <c r="AG12" s="88">
        <v>103</v>
      </c>
      <c r="AH12" s="88">
        <v>103</v>
      </c>
      <c r="AI12" s="88">
        <v>103</v>
      </c>
      <c r="AJ12" s="89">
        <v>104</v>
      </c>
      <c r="AL12" s="662"/>
      <c r="AM12" s="658"/>
      <c r="AN12" s="90" t="str">
        <f>+AN10</f>
        <v>48-XL</v>
      </c>
      <c r="AO12" s="87">
        <v>80</v>
      </c>
      <c r="AP12" s="88">
        <v>80</v>
      </c>
      <c r="AQ12" s="88">
        <v>80</v>
      </c>
      <c r="AR12" s="88">
        <v>80</v>
      </c>
      <c r="AS12" s="88">
        <v>80</v>
      </c>
      <c r="AT12" s="88">
        <v>80</v>
      </c>
      <c r="AU12" s="88">
        <v>80</v>
      </c>
      <c r="AV12" s="89">
        <v>80</v>
      </c>
    </row>
    <row r="13" spans="1:48">
      <c r="A13">
        <v>13</v>
      </c>
      <c r="B13" s="662"/>
      <c r="C13" s="659">
        <f>+C11+15</f>
        <v>130</v>
      </c>
      <c r="D13" s="78" t="s">
        <v>133</v>
      </c>
      <c r="E13" s="83">
        <v>132</v>
      </c>
      <c r="F13" s="84">
        <v>134</v>
      </c>
      <c r="G13" s="84">
        <v>137</v>
      </c>
      <c r="H13" s="84">
        <v>140</v>
      </c>
      <c r="I13" s="84">
        <v>143</v>
      </c>
      <c r="J13" s="84">
        <v>146</v>
      </c>
      <c r="K13" s="84">
        <v>149</v>
      </c>
      <c r="L13" s="85">
        <v>152</v>
      </c>
      <c r="N13" s="662"/>
      <c r="O13" s="659">
        <f>+O11+15</f>
        <v>130</v>
      </c>
      <c r="P13" s="78" t="s">
        <v>133</v>
      </c>
      <c r="Q13" s="83">
        <v>106</v>
      </c>
      <c r="R13" s="84">
        <v>109</v>
      </c>
      <c r="S13" s="84">
        <v>113</v>
      </c>
      <c r="T13" s="84">
        <v>116</v>
      </c>
      <c r="U13" s="84">
        <v>120</v>
      </c>
      <c r="V13" s="84">
        <v>123</v>
      </c>
      <c r="W13" s="84">
        <v>127</v>
      </c>
      <c r="X13" s="85">
        <v>131</v>
      </c>
      <c r="Z13" s="662"/>
      <c r="AA13" s="659">
        <f>+AA11+15</f>
        <v>130</v>
      </c>
      <c r="AB13" s="78" t="s">
        <v>133</v>
      </c>
      <c r="AC13" s="83">
        <v>80</v>
      </c>
      <c r="AD13" s="84">
        <v>82</v>
      </c>
      <c r="AE13" s="84">
        <v>84</v>
      </c>
      <c r="AF13" s="84">
        <v>86</v>
      </c>
      <c r="AG13" s="84">
        <v>88</v>
      </c>
      <c r="AH13" s="84">
        <v>90</v>
      </c>
      <c r="AI13" s="84">
        <v>92</v>
      </c>
      <c r="AJ13" s="85">
        <v>95</v>
      </c>
      <c r="AL13" s="662"/>
      <c r="AM13" s="659">
        <f>+AM11+15</f>
        <v>130</v>
      </c>
      <c r="AN13" s="78" t="s">
        <v>133</v>
      </c>
      <c r="AO13" s="83" t="s">
        <v>1122</v>
      </c>
      <c r="AP13" s="84" t="s">
        <v>1122</v>
      </c>
      <c r="AQ13" s="84" t="s">
        <v>1122</v>
      </c>
      <c r="AR13" s="84" t="s">
        <v>1122</v>
      </c>
      <c r="AS13" s="84" t="s">
        <v>1122</v>
      </c>
      <c r="AT13" s="84" t="s">
        <v>1122</v>
      </c>
      <c r="AU13" s="84" t="s">
        <v>1122</v>
      </c>
      <c r="AV13" s="85">
        <v>80</v>
      </c>
    </row>
    <row r="14" spans="1:48" ht="15" thickBot="1">
      <c r="A14">
        <v>14</v>
      </c>
      <c r="B14" s="662"/>
      <c r="C14" s="660"/>
      <c r="D14" s="82" t="s">
        <v>136</v>
      </c>
      <c r="E14" s="83">
        <v>145</v>
      </c>
      <c r="F14" s="84">
        <v>147</v>
      </c>
      <c r="G14" s="84">
        <v>150</v>
      </c>
      <c r="H14" s="84">
        <v>153</v>
      </c>
      <c r="I14" s="84">
        <v>155</v>
      </c>
      <c r="J14" s="84">
        <v>158</v>
      </c>
      <c r="K14" s="84">
        <v>161</v>
      </c>
      <c r="L14" s="85">
        <v>164</v>
      </c>
      <c r="N14" s="662"/>
      <c r="O14" s="660"/>
      <c r="P14" s="82" t="s">
        <v>136</v>
      </c>
      <c r="Q14" s="83">
        <v>135</v>
      </c>
      <c r="R14" s="84">
        <v>137</v>
      </c>
      <c r="S14" s="84">
        <v>139</v>
      </c>
      <c r="T14" s="84">
        <v>142</v>
      </c>
      <c r="U14" s="84">
        <v>144</v>
      </c>
      <c r="V14" s="84">
        <v>147</v>
      </c>
      <c r="W14" s="84">
        <v>149</v>
      </c>
      <c r="X14" s="85">
        <v>152</v>
      </c>
      <c r="Z14" s="662"/>
      <c r="AA14" s="660"/>
      <c r="AB14" s="82" t="s">
        <v>136</v>
      </c>
      <c r="AC14" s="83">
        <v>103</v>
      </c>
      <c r="AD14" s="84">
        <v>103</v>
      </c>
      <c r="AE14" s="84">
        <v>103</v>
      </c>
      <c r="AF14" s="84">
        <v>103</v>
      </c>
      <c r="AG14" s="84">
        <v>103</v>
      </c>
      <c r="AH14" s="84">
        <v>103</v>
      </c>
      <c r="AI14" s="84">
        <v>103</v>
      </c>
      <c r="AJ14" s="85">
        <v>104</v>
      </c>
      <c r="AL14" s="662"/>
      <c r="AM14" s="660"/>
      <c r="AN14" s="82" t="s">
        <v>136</v>
      </c>
      <c r="AO14" s="83">
        <v>80</v>
      </c>
      <c r="AP14" s="84">
        <v>80</v>
      </c>
      <c r="AQ14" s="84">
        <v>80</v>
      </c>
      <c r="AR14" s="84">
        <v>80</v>
      </c>
      <c r="AS14" s="84">
        <v>80</v>
      </c>
      <c r="AT14" s="84">
        <v>80</v>
      </c>
      <c r="AU14" s="84">
        <v>80</v>
      </c>
      <c r="AV14" s="85">
        <v>80</v>
      </c>
    </row>
    <row r="15" spans="1:48">
      <c r="A15">
        <v>15</v>
      </c>
      <c r="B15" s="662"/>
      <c r="C15" s="657">
        <f>+C13+10</f>
        <v>140</v>
      </c>
      <c r="D15" s="86" t="str">
        <f>+D13</f>
        <v>48-X</v>
      </c>
      <c r="E15" s="87">
        <v>123</v>
      </c>
      <c r="F15" s="88">
        <v>126</v>
      </c>
      <c r="G15" s="88">
        <v>129</v>
      </c>
      <c r="H15" s="88">
        <v>132</v>
      </c>
      <c r="I15" s="88">
        <v>135</v>
      </c>
      <c r="J15" s="88">
        <v>138</v>
      </c>
      <c r="K15" s="88">
        <v>141</v>
      </c>
      <c r="L15" s="89">
        <v>145</v>
      </c>
      <c r="N15" s="662"/>
      <c r="O15" s="657">
        <f>+O13+10</f>
        <v>140</v>
      </c>
      <c r="P15" s="86" t="str">
        <f>+P13</f>
        <v>48-X</v>
      </c>
      <c r="Q15" s="87">
        <v>98</v>
      </c>
      <c r="R15" s="88">
        <v>101</v>
      </c>
      <c r="S15" s="88">
        <v>105</v>
      </c>
      <c r="T15" s="88">
        <v>108</v>
      </c>
      <c r="U15" s="88">
        <v>112</v>
      </c>
      <c r="V15" s="88">
        <v>115</v>
      </c>
      <c r="W15" s="88">
        <v>119</v>
      </c>
      <c r="X15" s="89">
        <v>123</v>
      </c>
      <c r="Z15" s="662"/>
      <c r="AA15" s="657">
        <f>+AA13+10</f>
        <v>140</v>
      </c>
      <c r="AB15" s="86" t="str">
        <f>+AB13</f>
        <v>48-X</v>
      </c>
      <c r="AC15" s="87" t="s">
        <v>1122</v>
      </c>
      <c r="AD15" s="88" t="s">
        <v>1122</v>
      </c>
      <c r="AE15" s="88">
        <v>80</v>
      </c>
      <c r="AF15" s="88">
        <v>82</v>
      </c>
      <c r="AG15" s="88">
        <v>84</v>
      </c>
      <c r="AH15" s="88">
        <v>86</v>
      </c>
      <c r="AI15" s="88">
        <v>88</v>
      </c>
      <c r="AJ15" s="89">
        <v>90</v>
      </c>
      <c r="AL15" s="662"/>
      <c r="AM15" s="657">
        <f>+AM13+10</f>
        <v>140</v>
      </c>
      <c r="AN15" s="86" t="str">
        <f>+AN13</f>
        <v>48-X</v>
      </c>
      <c r="AO15" s="87" t="s">
        <v>1122</v>
      </c>
      <c r="AP15" s="88" t="s">
        <v>1122</v>
      </c>
      <c r="AQ15" s="88" t="s">
        <v>1122</v>
      </c>
      <c r="AR15" s="88" t="s">
        <v>1122</v>
      </c>
      <c r="AS15" s="88" t="s">
        <v>1122</v>
      </c>
      <c r="AT15" s="88" t="s">
        <v>1122</v>
      </c>
      <c r="AU15" s="88" t="s">
        <v>1122</v>
      </c>
      <c r="AV15" s="89" t="s">
        <v>1122</v>
      </c>
    </row>
    <row r="16" spans="1:48" ht="15" thickBot="1">
      <c r="A16">
        <v>16</v>
      </c>
      <c r="B16" s="662"/>
      <c r="C16" s="658"/>
      <c r="D16" s="90" t="str">
        <f>+D14</f>
        <v>48-XL</v>
      </c>
      <c r="E16" s="87">
        <v>125</v>
      </c>
      <c r="F16" s="88">
        <v>129</v>
      </c>
      <c r="G16" s="88">
        <v>134</v>
      </c>
      <c r="H16" s="88">
        <v>138</v>
      </c>
      <c r="I16" s="88">
        <v>143</v>
      </c>
      <c r="J16" s="88">
        <v>147</v>
      </c>
      <c r="K16" s="88">
        <v>152</v>
      </c>
      <c r="L16" s="89">
        <v>157</v>
      </c>
      <c r="N16" s="662"/>
      <c r="O16" s="658"/>
      <c r="P16" s="90" t="str">
        <f>+P14</f>
        <v>48-XL</v>
      </c>
      <c r="Q16" s="87">
        <v>125</v>
      </c>
      <c r="R16" s="88">
        <v>127</v>
      </c>
      <c r="S16" s="88">
        <v>130</v>
      </c>
      <c r="T16" s="88">
        <v>133</v>
      </c>
      <c r="U16" s="88">
        <v>136</v>
      </c>
      <c r="V16" s="88">
        <v>139</v>
      </c>
      <c r="W16" s="88">
        <v>142</v>
      </c>
      <c r="X16" s="89">
        <v>145</v>
      </c>
      <c r="Z16" s="662"/>
      <c r="AA16" s="658"/>
      <c r="AB16" s="90" t="str">
        <f>+AB14</f>
        <v>48-XL</v>
      </c>
      <c r="AC16" s="87">
        <v>98</v>
      </c>
      <c r="AD16" s="88">
        <v>98</v>
      </c>
      <c r="AE16" s="88">
        <v>99</v>
      </c>
      <c r="AF16" s="88">
        <v>100</v>
      </c>
      <c r="AG16" s="88">
        <v>101</v>
      </c>
      <c r="AH16" s="88">
        <v>102</v>
      </c>
      <c r="AI16" s="88">
        <v>103</v>
      </c>
      <c r="AJ16" s="89">
        <v>104</v>
      </c>
      <c r="AL16" s="662"/>
      <c r="AM16" s="658"/>
      <c r="AN16" s="90" t="str">
        <f>+AN14</f>
        <v>48-XL</v>
      </c>
      <c r="AO16" s="87">
        <v>80</v>
      </c>
      <c r="AP16" s="88">
        <v>80</v>
      </c>
      <c r="AQ16" s="88">
        <v>80</v>
      </c>
      <c r="AR16" s="88">
        <v>80</v>
      </c>
      <c r="AS16" s="88">
        <v>80</v>
      </c>
      <c r="AT16" s="88">
        <v>80</v>
      </c>
      <c r="AU16" s="88">
        <v>80</v>
      </c>
      <c r="AV16" s="89">
        <v>80</v>
      </c>
    </row>
    <row r="17" spans="1:48">
      <c r="A17">
        <v>17</v>
      </c>
      <c r="B17" s="662"/>
      <c r="C17" s="659">
        <f>+C15+10</f>
        <v>150</v>
      </c>
      <c r="D17" s="78" t="s">
        <v>133</v>
      </c>
      <c r="E17" s="83">
        <v>108</v>
      </c>
      <c r="F17" s="84">
        <v>112</v>
      </c>
      <c r="G17" s="84">
        <v>116</v>
      </c>
      <c r="H17" s="84">
        <v>121</v>
      </c>
      <c r="I17" s="84">
        <v>125</v>
      </c>
      <c r="J17" s="84">
        <v>130</v>
      </c>
      <c r="K17" s="84">
        <v>134</v>
      </c>
      <c r="L17" s="85">
        <v>139</v>
      </c>
      <c r="N17" s="662"/>
      <c r="O17" s="659">
        <f>+O15+10</f>
        <v>150</v>
      </c>
      <c r="P17" s="78" t="s">
        <v>133</v>
      </c>
      <c r="Q17" s="83">
        <v>90</v>
      </c>
      <c r="R17" s="84">
        <v>93</v>
      </c>
      <c r="S17" s="84">
        <v>97</v>
      </c>
      <c r="T17" s="84">
        <v>100</v>
      </c>
      <c r="U17" s="84">
        <v>104</v>
      </c>
      <c r="V17" s="84">
        <v>107</v>
      </c>
      <c r="W17" s="84">
        <v>111</v>
      </c>
      <c r="X17" s="85">
        <v>114.99999999999999</v>
      </c>
      <c r="Z17" s="662"/>
      <c r="AA17" s="659">
        <f>+AA15+10</f>
        <v>150</v>
      </c>
      <c r="AB17" s="78" t="s">
        <v>133</v>
      </c>
      <c r="AC17" s="83" t="s">
        <v>1122</v>
      </c>
      <c r="AD17" s="84" t="s">
        <v>1122</v>
      </c>
      <c r="AE17" s="84" t="s">
        <v>1122</v>
      </c>
      <c r="AF17" s="84" t="s">
        <v>1122</v>
      </c>
      <c r="AG17" s="84" t="s">
        <v>1122</v>
      </c>
      <c r="AH17" s="84">
        <v>82</v>
      </c>
      <c r="AI17" s="84">
        <v>84</v>
      </c>
      <c r="AJ17" s="85">
        <v>86</v>
      </c>
      <c r="AL17" s="662"/>
      <c r="AM17" s="659">
        <f>+AM15+10</f>
        <v>150</v>
      </c>
      <c r="AN17" s="78" t="s">
        <v>133</v>
      </c>
      <c r="AO17" s="83" t="s">
        <v>1122</v>
      </c>
      <c r="AP17" s="84" t="s">
        <v>1122</v>
      </c>
      <c r="AQ17" s="84" t="s">
        <v>1122</v>
      </c>
      <c r="AR17" s="84" t="s">
        <v>1122</v>
      </c>
      <c r="AS17" s="84" t="s">
        <v>1122</v>
      </c>
      <c r="AT17" s="84" t="s">
        <v>1122</v>
      </c>
      <c r="AU17" s="84" t="s">
        <v>1122</v>
      </c>
      <c r="AV17" s="85" t="s">
        <v>1122</v>
      </c>
    </row>
    <row r="18" spans="1:48" ht="15" thickBot="1">
      <c r="A18">
        <v>18</v>
      </c>
      <c r="B18" s="662"/>
      <c r="C18" s="660"/>
      <c r="D18" s="82" t="s">
        <v>136</v>
      </c>
      <c r="E18" s="83">
        <v>108</v>
      </c>
      <c r="F18" s="84">
        <v>114</v>
      </c>
      <c r="G18" s="84">
        <v>120</v>
      </c>
      <c r="H18" s="84">
        <v>126</v>
      </c>
      <c r="I18" s="84">
        <v>133</v>
      </c>
      <c r="J18" s="84">
        <v>139</v>
      </c>
      <c r="K18" s="84">
        <v>145</v>
      </c>
      <c r="L18" s="85">
        <v>152</v>
      </c>
      <c r="N18" s="662"/>
      <c r="O18" s="660"/>
      <c r="P18" s="82" t="s">
        <v>136</v>
      </c>
      <c r="Q18" s="83">
        <v>110.00000000000001</v>
      </c>
      <c r="R18" s="84">
        <v>114</v>
      </c>
      <c r="S18" s="84">
        <v>118</v>
      </c>
      <c r="T18" s="84">
        <v>122</v>
      </c>
      <c r="U18" s="84">
        <v>127</v>
      </c>
      <c r="V18" s="84">
        <v>131</v>
      </c>
      <c r="W18" s="84">
        <v>135</v>
      </c>
      <c r="X18" s="85">
        <v>140</v>
      </c>
      <c r="Z18" s="662"/>
      <c r="AA18" s="660"/>
      <c r="AB18" s="82" t="s">
        <v>136</v>
      </c>
      <c r="AC18" s="83">
        <v>93</v>
      </c>
      <c r="AD18" s="84">
        <v>94</v>
      </c>
      <c r="AE18" s="84">
        <v>96</v>
      </c>
      <c r="AF18" s="84">
        <v>97</v>
      </c>
      <c r="AG18" s="84">
        <v>99</v>
      </c>
      <c r="AH18" s="84">
        <v>100</v>
      </c>
      <c r="AI18" s="84">
        <v>102</v>
      </c>
      <c r="AJ18" s="85">
        <v>104</v>
      </c>
      <c r="AL18" s="662"/>
      <c r="AM18" s="660"/>
      <c r="AN18" s="82" t="s">
        <v>136</v>
      </c>
      <c r="AO18" s="83">
        <v>80</v>
      </c>
      <c r="AP18" s="84">
        <v>80</v>
      </c>
      <c r="AQ18" s="84">
        <v>80</v>
      </c>
      <c r="AR18" s="84">
        <v>80</v>
      </c>
      <c r="AS18" s="84">
        <v>80</v>
      </c>
      <c r="AT18" s="84">
        <v>80</v>
      </c>
      <c r="AU18" s="84">
        <v>80</v>
      </c>
      <c r="AV18" s="85">
        <v>80</v>
      </c>
    </row>
    <row r="19" spans="1:48">
      <c r="A19">
        <v>19</v>
      </c>
      <c r="B19" s="662"/>
      <c r="C19" s="657">
        <f>+C17+10</f>
        <v>160</v>
      </c>
      <c r="D19" s="86" t="str">
        <f>+D17</f>
        <v>48-X</v>
      </c>
      <c r="E19" s="87">
        <v>95</v>
      </c>
      <c r="F19" s="88">
        <v>100</v>
      </c>
      <c r="G19" s="88">
        <v>105</v>
      </c>
      <c r="H19" s="88">
        <v>111</v>
      </c>
      <c r="I19" s="88">
        <v>116</v>
      </c>
      <c r="J19" s="88">
        <v>122</v>
      </c>
      <c r="K19" s="88">
        <v>127</v>
      </c>
      <c r="L19" s="89">
        <v>133</v>
      </c>
      <c r="N19" s="662"/>
      <c r="O19" s="657">
        <f>+O17+10</f>
        <v>160</v>
      </c>
      <c r="P19" s="86" t="str">
        <f>+P17</f>
        <v>48-X</v>
      </c>
      <c r="Q19" s="87">
        <v>83</v>
      </c>
      <c r="R19" s="88">
        <v>86</v>
      </c>
      <c r="S19" s="88">
        <v>90</v>
      </c>
      <c r="T19" s="88">
        <v>93</v>
      </c>
      <c r="U19" s="88">
        <v>97</v>
      </c>
      <c r="V19" s="88">
        <v>100</v>
      </c>
      <c r="W19" s="88">
        <v>104</v>
      </c>
      <c r="X19" s="89">
        <v>108</v>
      </c>
      <c r="Z19" s="662"/>
      <c r="AA19" s="657">
        <f>+AA17+10</f>
        <v>160</v>
      </c>
      <c r="AB19" s="86" t="str">
        <f>+AB17</f>
        <v>48-X</v>
      </c>
      <c r="AC19" s="87" t="s">
        <v>1122</v>
      </c>
      <c r="AD19" s="88" t="s">
        <v>1122</v>
      </c>
      <c r="AE19" s="88" t="s">
        <v>1122</v>
      </c>
      <c r="AF19" s="88" t="s">
        <v>1122</v>
      </c>
      <c r="AG19" s="88" t="s">
        <v>1122</v>
      </c>
      <c r="AH19" s="88" t="s">
        <v>1122</v>
      </c>
      <c r="AI19" s="88" t="s">
        <v>1122</v>
      </c>
      <c r="AJ19" s="89">
        <v>80</v>
      </c>
      <c r="AL19" s="662"/>
      <c r="AM19" s="657">
        <f>+AM17+10</f>
        <v>160</v>
      </c>
      <c r="AN19" s="86" t="str">
        <f>+AN17</f>
        <v>48-X</v>
      </c>
      <c r="AO19" s="87" t="s">
        <v>1122</v>
      </c>
      <c r="AP19" s="88" t="s">
        <v>1122</v>
      </c>
      <c r="AQ19" s="88" t="s">
        <v>1122</v>
      </c>
      <c r="AR19" s="88" t="s">
        <v>1122</v>
      </c>
      <c r="AS19" s="88" t="s">
        <v>1122</v>
      </c>
      <c r="AT19" s="88" t="s">
        <v>1122</v>
      </c>
      <c r="AU19" s="88" t="s">
        <v>1122</v>
      </c>
      <c r="AV19" s="89" t="s">
        <v>1122</v>
      </c>
    </row>
    <row r="20" spans="1:48" ht="15" thickBot="1">
      <c r="A20">
        <v>20</v>
      </c>
      <c r="B20" s="662"/>
      <c r="C20" s="658"/>
      <c r="D20" s="90" t="str">
        <f>+D18</f>
        <v>48-XL</v>
      </c>
      <c r="E20" s="87">
        <v>95</v>
      </c>
      <c r="F20" s="88">
        <v>102</v>
      </c>
      <c r="G20" s="88">
        <v>109</v>
      </c>
      <c r="H20" s="88">
        <v>116</v>
      </c>
      <c r="I20" s="88">
        <v>123</v>
      </c>
      <c r="J20" s="88">
        <v>130</v>
      </c>
      <c r="K20" s="88">
        <v>137</v>
      </c>
      <c r="L20" s="89">
        <v>145</v>
      </c>
      <c r="N20" s="662"/>
      <c r="O20" s="658"/>
      <c r="P20" s="90" t="str">
        <f>+P18</f>
        <v>48-XL</v>
      </c>
      <c r="Q20" s="87">
        <v>95</v>
      </c>
      <c r="R20" s="88">
        <v>100</v>
      </c>
      <c r="S20" s="88">
        <v>106</v>
      </c>
      <c r="T20" s="88">
        <v>112</v>
      </c>
      <c r="U20" s="88">
        <v>117</v>
      </c>
      <c r="V20" s="88">
        <v>123</v>
      </c>
      <c r="W20" s="88">
        <v>129</v>
      </c>
      <c r="X20" s="89">
        <v>135</v>
      </c>
      <c r="Z20" s="662"/>
      <c r="AA20" s="658"/>
      <c r="AB20" s="90" t="str">
        <f>+AB18</f>
        <v>48-XL</v>
      </c>
      <c r="AC20" s="87">
        <v>87</v>
      </c>
      <c r="AD20" s="88">
        <v>89</v>
      </c>
      <c r="AE20" s="88">
        <v>91</v>
      </c>
      <c r="AF20" s="88">
        <v>94</v>
      </c>
      <c r="AG20" s="88">
        <v>96</v>
      </c>
      <c r="AH20" s="88">
        <v>99</v>
      </c>
      <c r="AI20" s="88">
        <v>101</v>
      </c>
      <c r="AJ20" s="89">
        <v>104</v>
      </c>
      <c r="AL20" s="662"/>
      <c r="AM20" s="658"/>
      <c r="AN20" s="90" t="str">
        <f>+AN18</f>
        <v>48-XL</v>
      </c>
      <c r="AO20" s="87" t="s">
        <v>1122</v>
      </c>
      <c r="AP20" s="88" t="s">
        <v>1122</v>
      </c>
      <c r="AQ20" s="88">
        <v>80</v>
      </c>
      <c r="AR20" s="88">
        <v>80</v>
      </c>
      <c r="AS20" s="88">
        <v>80</v>
      </c>
      <c r="AT20" s="88">
        <v>80</v>
      </c>
      <c r="AU20" s="88">
        <v>80</v>
      </c>
      <c r="AV20" s="89">
        <v>80</v>
      </c>
    </row>
    <row r="21" spans="1:48">
      <c r="A21">
        <v>21</v>
      </c>
      <c r="B21" s="662"/>
      <c r="C21" s="659">
        <f>+C19+10</f>
        <v>170</v>
      </c>
      <c r="D21" s="78" t="s">
        <v>133</v>
      </c>
      <c r="E21" s="83">
        <v>84</v>
      </c>
      <c r="F21" s="84">
        <v>89</v>
      </c>
      <c r="G21" s="84">
        <v>95</v>
      </c>
      <c r="H21" s="84">
        <v>101</v>
      </c>
      <c r="I21" s="84">
        <v>107</v>
      </c>
      <c r="J21" s="84">
        <v>113</v>
      </c>
      <c r="K21" s="84">
        <v>119</v>
      </c>
      <c r="L21" s="85">
        <v>125</v>
      </c>
      <c r="N21" s="662"/>
      <c r="O21" s="659">
        <f>+O19+10</f>
        <v>170</v>
      </c>
      <c r="P21" s="78" t="s">
        <v>133</v>
      </c>
      <c r="Q21" s="83" t="s">
        <v>1122</v>
      </c>
      <c r="R21" s="84">
        <v>81</v>
      </c>
      <c r="S21" s="84">
        <v>84</v>
      </c>
      <c r="T21" s="84">
        <v>87</v>
      </c>
      <c r="U21" s="84">
        <v>90</v>
      </c>
      <c r="V21" s="84">
        <v>93</v>
      </c>
      <c r="W21" s="84">
        <v>96</v>
      </c>
      <c r="X21" s="85">
        <v>100</v>
      </c>
      <c r="Z21" s="662"/>
      <c r="AA21" s="659">
        <f>+AA19+10</f>
        <v>170</v>
      </c>
      <c r="AB21" s="78" t="s">
        <v>133</v>
      </c>
      <c r="AC21" s="83" t="s">
        <v>1122</v>
      </c>
      <c r="AD21" s="84" t="s">
        <v>1122</v>
      </c>
      <c r="AE21" s="84" t="s">
        <v>1122</v>
      </c>
      <c r="AF21" s="84" t="s">
        <v>1122</v>
      </c>
      <c r="AG21" s="84" t="s">
        <v>1122</v>
      </c>
      <c r="AH21" s="84" t="s">
        <v>1122</v>
      </c>
      <c r="AI21" s="84" t="s">
        <v>1122</v>
      </c>
      <c r="AJ21" s="85" t="s">
        <v>1122</v>
      </c>
      <c r="AL21" s="662"/>
      <c r="AM21" s="659">
        <f>+AM19+10</f>
        <v>170</v>
      </c>
      <c r="AN21" s="78" t="s">
        <v>133</v>
      </c>
      <c r="AO21" s="83" t="s">
        <v>1122</v>
      </c>
      <c r="AP21" s="84" t="s">
        <v>1122</v>
      </c>
      <c r="AQ21" s="84" t="s">
        <v>1122</v>
      </c>
      <c r="AR21" s="84" t="s">
        <v>1122</v>
      </c>
      <c r="AS21" s="84" t="s">
        <v>1122</v>
      </c>
      <c r="AT21" s="84" t="s">
        <v>1122</v>
      </c>
      <c r="AU21" s="84" t="s">
        <v>1122</v>
      </c>
      <c r="AV21" s="85" t="s">
        <v>1122</v>
      </c>
    </row>
    <row r="22" spans="1:48" ht="15" thickBot="1">
      <c r="A22">
        <v>22</v>
      </c>
      <c r="B22" s="662"/>
      <c r="C22" s="660"/>
      <c r="D22" s="82" t="s">
        <v>136</v>
      </c>
      <c r="E22" s="83">
        <v>84</v>
      </c>
      <c r="F22" s="84">
        <v>91</v>
      </c>
      <c r="G22" s="84">
        <v>98</v>
      </c>
      <c r="H22" s="84">
        <v>105</v>
      </c>
      <c r="I22" s="84">
        <v>112</v>
      </c>
      <c r="J22" s="84">
        <v>119</v>
      </c>
      <c r="K22" s="84">
        <v>126</v>
      </c>
      <c r="L22" s="85">
        <v>133</v>
      </c>
      <c r="N22" s="662"/>
      <c r="O22" s="660"/>
      <c r="P22" s="82" t="s">
        <v>136</v>
      </c>
      <c r="Q22" s="83">
        <v>85</v>
      </c>
      <c r="R22" s="84">
        <v>91</v>
      </c>
      <c r="S22" s="84">
        <v>97</v>
      </c>
      <c r="T22" s="84">
        <v>103</v>
      </c>
      <c r="U22" s="84">
        <v>110</v>
      </c>
      <c r="V22" s="84">
        <v>116</v>
      </c>
      <c r="W22" s="84">
        <v>122</v>
      </c>
      <c r="X22" s="85">
        <v>129</v>
      </c>
      <c r="Z22" s="662"/>
      <c r="AA22" s="660"/>
      <c r="AB22" s="82" t="s">
        <v>136</v>
      </c>
      <c r="AC22" s="83">
        <v>81</v>
      </c>
      <c r="AD22" s="84">
        <v>83</v>
      </c>
      <c r="AE22" s="84">
        <v>86</v>
      </c>
      <c r="AF22" s="84">
        <v>89</v>
      </c>
      <c r="AG22" s="84">
        <v>91</v>
      </c>
      <c r="AH22" s="84">
        <v>94</v>
      </c>
      <c r="AI22" s="84">
        <v>97</v>
      </c>
      <c r="AJ22" s="85">
        <v>100</v>
      </c>
      <c r="AL22" s="662"/>
      <c r="AM22" s="660"/>
      <c r="AN22" s="82" t="s">
        <v>136</v>
      </c>
      <c r="AO22" s="83" t="s">
        <v>1122</v>
      </c>
      <c r="AP22" s="84" t="s">
        <v>1122</v>
      </c>
      <c r="AQ22" s="84" t="s">
        <v>1122</v>
      </c>
      <c r="AR22" s="84" t="s">
        <v>1122</v>
      </c>
      <c r="AS22" s="84">
        <v>80</v>
      </c>
      <c r="AT22" s="84">
        <v>80</v>
      </c>
      <c r="AU22" s="84">
        <v>80</v>
      </c>
      <c r="AV22" s="85">
        <v>80</v>
      </c>
    </row>
    <row r="23" spans="1:48">
      <c r="A23">
        <v>23</v>
      </c>
      <c r="B23" s="662"/>
      <c r="C23" s="657">
        <f>+C21+10</f>
        <v>180</v>
      </c>
      <c r="D23" s="86" t="str">
        <f>+D21</f>
        <v>48-X</v>
      </c>
      <c r="E23" s="87" t="s">
        <v>1122</v>
      </c>
      <c r="F23" s="88">
        <v>80</v>
      </c>
      <c r="G23" s="88">
        <v>86</v>
      </c>
      <c r="H23" s="88">
        <v>92</v>
      </c>
      <c r="I23" s="88">
        <v>98</v>
      </c>
      <c r="J23" s="88">
        <v>104</v>
      </c>
      <c r="K23" s="88">
        <v>110</v>
      </c>
      <c r="L23" s="89">
        <v>117</v>
      </c>
      <c r="N23" s="662"/>
      <c r="O23" s="657">
        <f>+O21+10</f>
        <v>180</v>
      </c>
      <c r="P23" s="86" t="str">
        <f>+P21</f>
        <v>48-X</v>
      </c>
      <c r="Q23" s="87" t="s">
        <v>1122</v>
      </c>
      <c r="R23" s="88" t="s">
        <v>1122</v>
      </c>
      <c r="S23" s="88" t="s">
        <v>1122</v>
      </c>
      <c r="T23" s="88">
        <v>82</v>
      </c>
      <c r="U23" s="88">
        <v>85</v>
      </c>
      <c r="V23" s="88">
        <v>88</v>
      </c>
      <c r="W23" s="88">
        <v>91</v>
      </c>
      <c r="X23" s="89">
        <v>94</v>
      </c>
      <c r="Z23" s="662"/>
      <c r="AA23" s="657">
        <f>+AA21+10</f>
        <v>180</v>
      </c>
      <c r="AB23" s="86" t="str">
        <f>+AB21</f>
        <v>48-X</v>
      </c>
      <c r="AC23" s="87" t="s">
        <v>1122</v>
      </c>
      <c r="AD23" s="88" t="s">
        <v>1122</v>
      </c>
      <c r="AE23" s="88" t="s">
        <v>1122</v>
      </c>
      <c r="AF23" s="88" t="s">
        <v>1122</v>
      </c>
      <c r="AG23" s="88" t="s">
        <v>1122</v>
      </c>
      <c r="AH23" s="88" t="s">
        <v>1122</v>
      </c>
      <c r="AI23" s="88" t="s">
        <v>1122</v>
      </c>
      <c r="AJ23" s="89" t="s">
        <v>1122</v>
      </c>
      <c r="AL23" s="662"/>
      <c r="AM23" s="657">
        <f>+AM21+10</f>
        <v>180</v>
      </c>
      <c r="AN23" s="86" t="str">
        <f>+AN21</f>
        <v>48-X</v>
      </c>
      <c r="AO23" s="87" t="s">
        <v>1122</v>
      </c>
      <c r="AP23" s="88" t="s">
        <v>1122</v>
      </c>
      <c r="AQ23" s="88" t="s">
        <v>1122</v>
      </c>
      <c r="AR23" s="88" t="s">
        <v>1122</v>
      </c>
      <c r="AS23" s="88" t="s">
        <v>1122</v>
      </c>
      <c r="AT23" s="88" t="s">
        <v>1122</v>
      </c>
      <c r="AU23" s="88" t="s">
        <v>1122</v>
      </c>
      <c r="AV23" s="89" t="s">
        <v>1122</v>
      </c>
    </row>
    <row r="24" spans="1:48" ht="15" thickBot="1">
      <c r="A24">
        <v>24</v>
      </c>
      <c r="B24" s="662"/>
      <c r="C24" s="658"/>
      <c r="D24" s="90" t="str">
        <f>+D22</f>
        <v>48-XL</v>
      </c>
      <c r="E24" s="87" t="s">
        <v>1122</v>
      </c>
      <c r="F24" s="88">
        <v>82</v>
      </c>
      <c r="G24" s="88">
        <v>88</v>
      </c>
      <c r="H24" s="88">
        <v>94</v>
      </c>
      <c r="I24" s="88">
        <v>100</v>
      </c>
      <c r="J24" s="88">
        <v>106</v>
      </c>
      <c r="K24" s="88">
        <v>112</v>
      </c>
      <c r="L24" s="89">
        <v>118</v>
      </c>
      <c r="N24" s="662"/>
      <c r="O24" s="658"/>
      <c r="P24" s="90" t="str">
        <f>+P22</f>
        <v>48-XL</v>
      </c>
      <c r="Q24" s="87" t="s">
        <v>1122</v>
      </c>
      <c r="R24" s="88">
        <v>81</v>
      </c>
      <c r="S24" s="88">
        <v>87</v>
      </c>
      <c r="T24" s="88">
        <v>93</v>
      </c>
      <c r="U24" s="88">
        <v>99</v>
      </c>
      <c r="V24" s="88">
        <v>105</v>
      </c>
      <c r="W24" s="88">
        <v>111</v>
      </c>
      <c r="X24" s="89">
        <v>117</v>
      </c>
      <c r="Z24" s="662"/>
      <c r="AA24" s="658"/>
      <c r="AB24" s="90" t="str">
        <f>+AB22</f>
        <v>48-XL</v>
      </c>
      <c r="AC24" s="87" t="s">
        <v>1122</v>
      </c>
      <c r="AD24" s="88" t="s">
        <v>1122</v>
      </c>
      <c r="AE24" s="88">
        <v>80</v>
      </c>
      <c r="AF24" s="88">
        <v>83</v>
      </c>
      <c r="AG24" s="88">
        <v>86</v>
      </c>
      <c r="AH24" s="88">
        <v>89</v>
      </c>
      <c r="AI24" s="88">
        <v>92</v>
      </c>
      <c r="AJ24" s="89">
        <v>95</v>
      </c>
      <c r="AL24" s="662"/>
      <c r="AM24" s="658"/>
      <c r="AN24" s="90" t="str">
        <f>+AN22</f>
        <v>48-XL</v>
      </c>
      <c r="AO24" s="87" t="s">
        <v>1122</v>
      </c>
      <c r="AP24" s="88" t="s">
        <v>1122</v>
      </c>
      <c r="AQ24" s="88" t="s">
        <v>1122</v>
      </c>
      <c r="AR24" s="88" t="s">
        <v>1122</v>
      </c>
      <c r="AS24" s="88" t="s">
        <v>1122</v>
      </c>
      <c r="AT24" s="88" t="s">
        <v>1122</v>
      </c>
      <c r="AU24" s="88">
        <v>80</v>
      </c>
      <c r="AV24" s="89">
        <v>80</v>
      </c>
    </row>
    <row r="25" spans="1:48">
      <c r="A25">
        <v>25</v>
      </c>
      <c r="B25" s="662"/>
      <c r="C25" s="659">
        <f>+C23+10</f>
        <v>190</v>
      </c>
      <c r="D25" s="78" t="s">
        <v>133</v>
      </c>
      <c r="E25" s="83" t="s">
        <v>1122</v>
      </c>
      <c r="F25" s="84" t="s">
        <v>1122</v>
      </c>
      <c r="G25" s="84" t="s">
        <v>1122</v>
      </c>
      <c r="H25" s="84">
        <v>82</v>
      </c>
      <c r="I25" s="84">
        <v>87</v>
      </c>
      <c r="J25" s="84">
        <v>92</v>
      </c>
      <c r="K25" s="84">
        <v>97</v>
      </c>
      <c r="L25" s="85">
        <v>103</v>
      </c>
      <c r="N25" s="662"/>
      <c r="O25" s="659">
        <f>+O23+10</f>
        <v>190</v>
      </c>
      <c r="P25" s="78" t="s">
        <v>133</v>
      </c>
      <c r="Q25" s="83" t="s">
        <v>1122</v>
      </c>
      <c r="R25" s="84" t="s">
        <v>1122</v>
      </c>
      <c r="S25" s="84" t="s">
        <v>1122</v>
      </c>
      <c r="T25" s="84" t="s">
        <v>1122</v>
      </c>
      <c r="U25" s="84" t="s">
        <v>1122</v>
      </c>
      <c r="V25" s="84">
        <v>82</v>
      </c>
      <c r="W25" s="84">
        <v>85</v>
      </c>
      <c r="X25" s="85">
        <v>88</v>
      </c>
      <c r="Z25" s="662"/>
      <c r="AA25" s="659">
        <f>+AA23+10</f>
        <v>190</v>
      </c>
      <c r="AB25" s="78" t="s">
        <v>133</v>
      </c>
      <c r="AC25" s="83" t="s">
        <v>1122</v>
      </c>
      <c r="AD25" s="84" t="s">
        <v>1122</v>
      </c>
      <c r="AE25" s="84" t="s">
        <v>1122</v>
      </c>
      <c r="AF25" s="84" t="s">
        <v>1122</v>
      </c>
      <c r="AG25" s="84" t="s">
        <v>1122</v>
      </c>
      <c r="AH25" s="84" t="s">
        <v>1122</v>
      </c>
      <c r="AI25" s="84" t="s">
        <v>1122</v>
      </c>
      <c r="AJ25" s="85" t="s">
        <v>1122</v>
      </c>
      <c r="AL25" s="662"/>
      <c r="AM25" s="659">
        <f>+AM23+10</f>
        <v>190</v>
      </c>
      <c r="AN25" s="78" t="s">
        <v>133</v>
      </c>
      <c r="AO25" s="83" t="s">
        <v>1122</v>
      </c>
      <c r="AP25" s="84" t="s">
        <v>1122</v>
      </c>
      <c r="AQ25" s="84" t="s">
        <v>1122</v>
      </c>
      <c r="AR25" s="84" t="s">
        <v>1122</v>
      </c>
      <c r="AS25" s="84" t="s">
        <v>1122</v>
      </c>
      <c r="AT25" s="84" t="s">
        <v>1122</v>
      </c>
      <c r="AU25" s="84" t="s">
        <v>1122</v>
      </c>
      <c r="AV25" s="85" t="s">
        <v>1122</v>
      </c>
    </row>
    <row r="26" spans="1:48" ht="15" thickBot="1">
      <c r="A26">
        <v>26</v>
      </c>
      <c r="B26" s="662"/>
      <c r="C26" s="660"/>
      <c r="D26" s="82" t="s">
        <v>136</v>
      </c>
      <c r="E26" s="83" t="s">
        <v>1122</v>
      </c>
      <c r="F26" s="84" t="s">
        <v>1122</v>
      </c>
      <c r="G26" s="84" t="s">
        <v>1122</v>
      </c>
      <c r="H26" s="84">
        <v>82</v>
      </c>
      <c r="I26" s="84">
        <v>87</v>
      </c>
      <c r="J26" s="84">
        <v>92</v>
      </c>
      <c r="K26" s="84">
        <v>97</v>
      </c>
      <c r="L26" s="85">
        <v>103</v>
      </c>
      <c r="N26" s="662"/>
      <c r="O26" s="660"/>
      <c r="P26" s="82" t="s">
        <v>136</v>
      </c>
      <c r="Q26" s="83" t="s">
        <v>1122</v>
      </c>
      <c r="R26" s="84" t="s">
        <v>1122</v>
      </c>
      <c r="S26" s="84" t="s">
        <v>1122</v>
      </c>
      <c r="T26" s="84">
        <v>83</v>
      </c>
      <c r="U26" s="84">
        <v>88</v>
      </c>
      <c r="V26" s="84">
        <v>94</v>
      </c>
      <c r="W26" s="84">
        <v>99</v>
      </c>
      <c r="X26" s="85">
        <v>105</v>
      </c>
      <c r="Z26" s="662"/>
      <c r="AA26" s="660"/>
      <c r="AB26" s="82" t="s">
        <v>136</v>
      </c>
      <c r="AC26" s="83" t="s">
        <v>1122</v>
      </c>
      <c r="AD26" s="84" t="s">
        <v>1122</v>
      </c>
      <c r="AE26" s="84" t="s">
        <v>1122</v>
      </c>
      <c r="AF26" s="84" t="s">
        <v>1122</v>
      </c>
      <c r="AG26" s="84">
        <v>80</v>
      </c>
      <c r="AH26" s="84">
        <v>83</v>
      </c>
      <c r="AI26" s="84">
        <v>86</v>
      </c>
      <c r="AJ26" s="85">
        <v>90</v>
      </c>
      <c r="AL26" s="662"/>
      <c r="AM26" s="660"/>
      <c r="AN26" s="82" t="s">
        <v>136</v>
      </c>
      <c r="AO26" s="83" t="s">
        <v>1122</v>
      </c>
      <c r="AP26" s="84" t="s">
        <v>1122</v>
      </c>
      <c r="AQ26" s="84" t="s">
        <v>1122</v>
      </c>
      <c r="AR26" s="84" t="s">
        <v>1122</v>
      </c>
      <c r="AS26" s="84" t="s">
        <v>1122</v>
      </c>
      <c r="AT26" s="84" t="s">
        <v>1122</v>
      </c>
      <c r="AU26" s="84" t="s">
        <v>1122</v>
      </c>
      <c r="AV26" s="85">
        <v>80</v>
      </c>
    </row>
    <row r="27" spans="1:48">
      <c r="A27">
        <v>27</v>
      </c>
      <c r="B27" s="662"/>
      <c r="C27" s="657">
        <f>+C25+10</f>
        <v>200</v>
      </c>
      <c r="D27" s="86" t="str">
        <f>+D25</f>
        <v>48-X</v>
      </c>
      <c r="E27" s="87" t="s">
        <v>1122</v>
      </c>
      <c r="F27" s="88" t="s">
        <v>1122</v>
      </c>
      <c r="G27" s="88" t="s">
        <v>1122</v>
      </c>
      <c r="H27" s="88" t="s">
        <v>1122</v>
      </c>
      <c r="I27" s="88" t="s">
        <v>1122</v>
      </c>
      <c r="J27" s="88">
        <v>84</v>
      </c>
      <c r="K27" s="88">
        <v>89</v>
      </c>
      <c r="L27" s="89">
        <v>94</v>
      </c>
      <c r="N27" s="662"/>
      <c r="O27" s="657">
        <f>+O25+10</f>
        <v>200</v>
      </c>
      <c r="P27" s="86" t="str">
        <f>+P25</f>
        <v>48-X</v>
      </c>
      <c r="Q27" s="87" t="s">
        <v>1122</v>
      </c>
      <c r="R27" s="88" t="s">
        <v>1122</v>
      </c>
      <c r="S27" s="88" t="s">
        <v>1122</v>
      </c>
      <c r="T27" s="88" t="s">
        <v>1122</v>
      </c>
      <c r="U27" s="88" t="s">
        <v>1122</v>
      </c>
      <c r="V27" s="88" t="s">
        <v>1122</v>
      </c>
      <c r="W27" s="88" t="s">
        <v>1122</v>
      </c>
      <c r="X27" s="89">
        <v>82</v>
      </c>
      <c r="Z27" s="662"/>
      <c r="AA27" s="657">
        <f>+AA25+10</f>
        <v>200</v>
      </c>
      <c r="AB27" s="86" t="str">
        <f>+AB25</f>
        <v>48-X</v>
      </c>
      <c r="AC27" s="87" t="s">
        <v>1122</v>
      </c>
      <c r="AD27" s="88" t="s">
        <v>1122</v>
      </c>
      <c r="AE27" s="88" t="s">
        <v>1122</v>
      </c>
      <c r="AF27" s="88" t="s">
        <v>1122</v>
      </c>
      <c r="AG27" s="88" t="s">
        <v>1122</v>
      </c>
      <c r="AH27" s="88" t="s">
        <v>1122</v>
      </c>
      <c r="AI27" s="88" t="s">
        <v>1122</v>
      </c>
      <c r="AJ27" s="89" t="s">
        <v>1122</v>
      </c>
      <c r="AL27" s="662"/>
      <c r="AM27" s="657">
        <f>+AM25+10</f>
        <v>200</v>
      </c>
      <c r="AN27" s="86" t="str">
        <f>+AN25</f>
        <v>48-X</v>
      </c>
      <c r="AO27" s="87" t="s">
        <v>1122</v>
      </c>
      <c r="AP27" s="88" t="s">
        <v>1122</v>
      </c>
      <c r="AQ27" s="88" t="s">
        <v>1122</v>
      </c>
      <c r="AR27" s="88" t="s">
        <v>1122</v>
      </c>
      <c r="AS27" s="88" t="s">
        <v>1122</v>
      </c>
      <c r="AT27" s="88" t="s">
        <v>1122</v>
      </c>
      <c r="AU27" s="88" t="s">
        <v>1122</v>
      </c>
      <c r="AV27" s="89" t="s">
        <v>1122</v>
      </c>
    </row>
    <row r="28" spans="1:48" ht="15" thickBot="1">
      <c r="A28">
        <v>28</v>
      </c>
      <c r="B28" s="663"/>
      <c r="C28" s="658"/>
      <c r="D28" s="90" t="str">
        <f>+D26</f>
        <v>48-XL</v>
      </c>
      <c r="E28" s="91" t="s">
        <v>1122</v>
      </c>
      <c r="F28" s="92" t="s">
        <v>1122</v>
      </c>
      <c r="G28" s="92" t="s">
        <v>1122</v>
      </c>
      <c r="H28" s="92" t="s">
        <v>1122</v>
      </c>
      <c r="I28" s="92" t="s">
        <v>1122</v>
      </c>
      <c r="J28" s="92">
        <v>84</v>
      </c>
      <c r="K28" s="92">
        <v>89</v>
      </c>
      <c r="L28" s="93">
        <v>94</v>
      </c>
      <c r="N28" s="663"/>
      <c r="O28" s="658"/>
      <c r="P28" s="90" t="str">
        <f>+P26</f>
        <v>48-XL</v>
      </c>
      <c r="Q28" s="91" t="s">
        <v>1122</v>
      </c>
      <c r="R28" s="92" t="s">
        <v>1122</v>
      </c>
      <c r="S28" s="92" t="s">
        <v>1122</v>
      </c>
      <c r="T28" s="92" t="s">
        <v>1122</v>
      </c>
      <c r="U28" s="92" t="s">
        <v>1122</v>
      </c>
      <c r="V28" s="92">
        <v>83</v>
      </c>
      <c r="W28" s="92">
        <v>88</v>
      </c>
      <c r="X28" s="93">
        <v>93</v>
      </c>
      <c r="Z28" s="663"/>
      <c r="AA28" s="658"/>
      <c r="AB28" s="90" t="str">
        <f>+AB26</f>
        <v>48-XL</v>
      </c>
      <c r="AC28" s="91" t="s">
        <v>1122</v>
      </c>
      <c r="AD28" s="92" t="s">
        <v>1122</v>
      </c>
      <c r="AE28" s="92" t="s">
        <v>1122</v>
      </c>
      <c r="AF28" s="92" t="s">
        <v>1122</v>
      </c>
      <c r="AG28" s="92" t="s">
        <v>1122</v>
      </c>
      <c r="AH28" s="92" t="s">
        <v>1122</v>
      </c>
      <c r="AI28" s="92">
        <v>81</v>
      </c>
      <c r="AJ28" s="93">
        <v>85</v>
      </c>
      <c r="AL28" s="663"/>
      <c r="AM28" s="658"/>
      <c r="AN28" s="90" t="str">
        <f>+AN26</f>
        <v>48-XL</v>
      </c>
      <c r="AO28" s="91" t="s">
        <v>1122</v>
      </c>
      <c r="AP28" s="92" t="s">
        <v>1122</v>
      </c>
      <c r="AQ28" s="92" t="s">
        <v>1122</v>
      </c>
      <c r="AR28" s="92" t="s">
        <v>1122</v>
      </c>
      <c r="AS28" s="92" t="s">
        <v>1122</v>
      </c>
      <c r="AT28" s="92" t="s">
        <v>1122</v>
      </c>
      <c r="AU28" s="92" t="s">
        <v>1122</v>
      </c>
      <c r="AV28" s="93" t="s">
        <v>1122</v>
      </c>
    </row>
    <row r="29" spans="1:48">
      <c r="A29">
        <v>29</v>
      </c>
    </row>
    <row r="30" spans="1:48">
      <c r="A30">
        <v>30</v>
      </c>
    </row>
    <row r="31" spans="1:48">
      <c r="A31">
        <v>31</v>
      </c>
    </row>
    <row r="32" spans="1:48">
      <c r="A32">
        <v>32</v>
      </c>
    </row>
    <row r="33" spans="1:48">
      <c r="A33">
        <v>33</v>
      </c>
    </row>
    <row r="34" spans="1:48">
      <c r="A34">
        <v>34</v>
      </c>
    </row>
    <row r="35" spans="1:48">
      <c r="A35">
        <v>35</v>
      </c>
    </row>
    <row r="36" spans="1:48" ht="15" thickBot="1">
      <c r="A36">
        <v>36</v>
      </c>
    </row>
    <row r="37" spans="1:48" ht="18.600000000000001" thickBot="1">
      <c r="A37">
        <v>37</v>
      </c>
      <c r="B37" s="649" t="str">
        <f>+B6</f>
        <v>Zona sísmica A</v>
      </c>
      <c r="C37" s="650"/>
      <c r="D37" s="651"/>
      <c r="E37" s="649" t="s">
        <v>1131</v>
      </c>
      <c r="F37" s="650"/>
      <c r="G37" s="650"/>
      <c r="H37" s="650"/>
      <c r="I37" s="650"/>
      <c r="J37" s="650"/>
      <c r="K37" s="650"/>
      <c r="L37" s="651"/>
      <c r="N37" s="649" t="str">
        <f>+N6</f>
        <v>Zona sísmica B</v>
      </c>
      <c r="O37" s="650"/>
      <c r="P37" s="651"/>
      <c r="Q37" s="649" t="s">
        <v>1131</v>
      </c>
      <c r="R37" s="650"/>
      <c r="S37" s="650"/>
      <c r="T37" s="650"/>
      <c r="U37" s="650"/>
      <c r="V37" s="650"/>
      <c r="W37" s="650"/>
      <c r="X37" s="651"/>
      <c r="Z37" s="649" t="str">
        <f>+Z6</f>
        <v>Zona sísmica C</v>
      </c>
      <c r="AA37" s="650"/>
      <c r="AB37" s="651"/>
      <c r="AC37" s="649" t="s">
        <v>1131</v>
      </c>
      <c r="AD37" s="650"/>
      <c r="AE37" s="650"/>
      <c r="AF37" s="650"/>
      <c r="AG37" s="650"/>
      <c r="AH37" s="650"/>
      <c r="AI37" s="650"/>
      <c r="AJ37" s="651"/>
      <c r="AL37" s="649" t="str">
        <f>+AL6</f>
        <v>Zona sísmica D</v>
      </c>
      <c r="AM37" s="650"/>
      <c r="AN37" s="651"/>
      <c r="AO37" s="649" t="s">
        <v>1131</v>
      </c>
      <c r="AP37" s="650"/>
      <c r="AQ37" s="650"/>
      <c r="AR37" s="650"/>
      <c r="AS37" s="650"/>
      <c r="AT37" s="650"/>
      <c r="AU37" s="650"/>
      <c r="AV37" s="651"/>
    </row>
    <row r="38" spans="1:48" ht="22.2" customHeight="1">
      <c r="A38">
        <v>38</v>
      </c>
      <c r="B38" s="652" t="str">
        <f>+B7</f>
        <v>Categoría de terreno 1</v>
      </c>
      <c r="C38" s="652" t="s">
        <v>1118</v>
      </c>
      <c r="D38" s="652" t="s">
        <v>1119</v>
      </c>
      <c r="E38" s="654" t="s">
        <v>1120</v>
      </c>
      <c r="F38" s="655"/>
      <c r="G38" s="655"/>
      <c r="H38" s="655"/>
      <c r="I38" s="655"/>
      <c r="J38" s="655"/>
      <c r="K38" s="655"/>
      <c r="L38" s="656"/>
      <c r="N38" s="652" t="str">
        <f>+N7</f>
        <v>Categoría de terreno 1</v>
      </c>
      <c r="O38" s="652" t="s">
        <v>1118</v>
      </c>
      <c r="P38" s="652" t="s">
        <v>1119</v>
      </c>
      <c r="Q38" s="654" t="s">
        <v>1120</v>
      </c>
      <c r="R38" s="655"/>
      <c r="S38" s="655"/>
      <c r="T38" s="655"/>
      <c r="U38" s="655"/>
      <c r="V38" s="655"/>
      <c r="W38" s="655"/>
      <c r="X38" s="656"/>
      <c r="Z38" s="652" t="str">
        <f>+Z7</f>
        <v>Categoría de terreno 1</v>
      </c>
      <c r="AA38" s="652" t="s">
        <v>1118</v>
      </c>
      <c r="AB38" s="652" t="s">
        <v>1119</v>
      </c>
      <c r="AC38" s="654" t="s">
        <v>1120</v>
      </c>
      <c r="AD38" s="655"/>
      <c r="AE38" s="655"/>
      <c r="AF38" s="655"/>
      <c r="AG38" s="655"/>
      <c r="AH38" s="655"/>
      <c r="AI38" s="655"/>
      <c r="AJ38" s="656"/>
      <c r="AL38" s="652" t="str">
        <f>+AL7</f>
        <v>Categoría de terreno 1</v>
      </c>
      <c r="AM38" s="652" t="s">
        <v>1118</v>
      </c>
      <c r="AN38" s="652" t="s">
        <v>1119</v>
      </c>
      <c r="AO38" s="654" t="s">
        <v>1120</v>
      </c>
      <c r="AP38" s="655"/>
      <c r="AQ38" s="655"/>
      <c r="AR38" s="655"/>
      <c r="AS38" s="655"/>
      <c r="AT38" s="655"/>
      <c r="AU38" s="655"/>
      <c r="AV38" s="656"/>
    </row>
    <row r="39" spans="1:48" ht="22.2" customHeight="1" thickBot="1">
      <c r="A39">
        <v>39</v>
      </c>
      <c r="B39" s="653"/>
      <c r="C39" s="653"/>
      <c r="D39" s="653"/>
      <c r="E39" s="75">
        <v>0</v>
      </c>
      <c r="F39" s="76">
        <v>500</v>
      </c>
      <c r="G39" s="76">
        <v>1000</v>
      </c>
      <c r="H39" s="76">
        <v>1500</v>
      </c>
      <c r="I39" s="76">
        <v>2000</v>
      </c>
      <c r="J39" s="76">
        <v>2500</v>
      </c>
      <c r="K39" s="76">
        <v>3000</v>
      </c>
      <c r="L39" s="77">
        <v>3500</v>
      </c>
      <c r="N39" s="653"/>
      <c r="O39" s="653"/>
      <c r="P39" s="653"/>
      <c r="Q39" s="75">
        <v>0</v>
      </c>
      <c r="R39" s="76">
        <v>500</v>
      </c>
      <c r="S39" s="76">
        <v>1000</v>
      </c>
      <c r="T39" s="76">
        <v>1500</v>
      </c>
      <c r="U39" s="76">
        <v>2000</v>
      </c>
      <c r="V39" s="76">
        <v>2500</v>
      </c>
      <c r="W39" s="76">
        <v>3000</v>
      </c>
      <c r="X39" s="77">
        <v>3500</v>
      </c>
      <c r="Z39" s="653"/>
      <c r="AA39" s="653"/>
      <c r="AB39" s="653"/>
      <c r="AC39" s="75">
        <v>0</v>
      </c>
      <c r="AD39" s="76">
        <v>500</v>
      </c>
      <c r="AE39" s="76">
        <v>1000</v>
      </c>
      <c r="AF39" s="76">
        <v>1500</v>
      </c>
      <c r="AG39" s="76">
        <v>2000</v>
      </c>
      <c r="AH39" s="76">
        <v>2500</v>
      </c>
      <c r="AI39" s="76">
        <v>3000</v>
      </c>
      <c r="AJ39" s="77">
        <v>3500</v>
      </c>
      <c r="AL39" s="653"/>
      <c r="AM39" s="653"/>
      <c r="AN39" s="653"/>
      <c r="AO39" s="75">
        <v>0</v>
      </c>
      <c r="AP39" s="76">
        <v>500</v>
      </c>
      <c r="AQ39" s="76">
        <v>1000</v>
      </c>
      <c r="AR39" s="76">
        <v>1500</v>
      </c>
      <c r="AS39" s="76">
        <v>2000</v>
      </c>
      <c r="AT39" s="76">
        <v>2500</v>
      </c>
      <c r="AU39" s="76">
        <v>3000</v>
      </c>
      <c r="AV39" s="77">
        <v>3500</v>
      </c>
    </row>
    <row r="40" spans="1:48">
      <c r="A40">
        <v>40</v>
      </c>
      <c r="B40" s="661" t="str">
        <f>+B9</f>
        <v>Rango de inclinación de 7° a 15°</v>
      </c>
      <c r="C40" s="659">
        <v>100</v>
      </c>
      <c r="D40" s="78" t="s">
        <v>133</v>
      </c>
      <c r="E40" s="94">
        <v>185.691</v>
      </c>
      <c r="F40" s="95">
        <v>176.73</v>
      </c>
      <c r="G40" s="95">
        <v>167.78</v>
      </c>
      <c r="H40" s="95">
        <v>158.83000000000001</v>
      </c>
      <c r="I40" s="95">
        <v>149.88</v>
      </c>
      <c r="J40" s="95">
        <v>140.93</v>
      </c>
      <c r="K40" s="95">
        <v>131.97999999999999</v>
      </c>
      <c r="L40" s="96">
        <v>123.033</v>
      </c>
      <c r="N40" s="661" t="str">
        <f>+N9</f>
        <v>Rango de inclinación de 7° a 15°</v>
      </c>
      <c r="O40" s="659">
        <v>100</v>
      </c>
      <c r="P40" s="78" t="s">
        <v>133</v>
      </c>
      <c r="Q40" s="94">
        <v>159.07900000000001</v>
      </c>
      <c r="R40" s="95">
        <v>152.04</v>
      </c>
      <c r="S40" s="95">
        <v>145.01</v>
      </c>
      <c r="T40" s="95">
        <v>137.97</v>
      </c>
      <c r="U40" s="95">
        <v>130.94</v>
      </c>
      <c r="V40" s="95">
        <v>123.91</v>
      </c>
      <c r="W40" s="95">
        <v>116.87</v>
      </c>
      <c r="X40" s="96">
        <v>109.845</v>
      </c>
      <c r="Z40" s="661" t="str">
        <f>+Z9</f>
        <v>Rango de inclinación de 7° a 15°</v>
      </c>
      <c r="AA40" s="659">
        <v>100</v>
      </c>
      <c r="AB40" s="78" t="s">
        <v>133</v>
      </c>
      <c r="AC40" s="94">
        <v>141.821</v>
      </c>
      <c r="AD40" s="95">
        <v>141.52000000000001</v>
      </c>
      <c r="AE40" s="95">
        <v>141.22</v>
      </c>
      <c r="AF40" s="95">
        <v>140.91999999999999</v>
      </c>
      <c r="AG40" s="95">
        <v>140.63</v>
      </c>
      <c r="AH40" s="95">
        <v>140.33000000000001</v>
      </c>
      <c r="AI40" s="95">
        <v>140.03</v>
      </c>
      <c r="AJ40" s="96">
        <v>139.739</v>
      </c>
      <c r="AL40" s="661" t="str">
        <f>+AL9</f>
        <v>Rango de inclinación de 7° a 15°</v>
      </c>
      <c r="AM40" s="659">
        <v>100</v>
      </c>
      <c r="AN40" s="78" t="s">
        <v>133</v>
      </c>
      <c r="AO40" s="94">
        <v>180.51</v>
      </c>
      <c r="AP40" s="95">
        <v>180.23</v>
      </c>
      <c r="AQ40" s="95">
        <v>179.95</v>
      </c>
      <c r="AR40" s="95">
        <v>179.67</v>
      </c>
      <c r="AS40" s="95">
        <v>179.39</v>
      </c>
      <c r="AT40" s="95">
        <v>179.11</v>
      </c>
      <c r="AU40" s="95">
        <v>178.83</v>
      </c>
      <c r="AV40" s="96">
        <v>178.55</v>
      </c>
    </row>
    <row r="41" spans="1:48" ht="15" thickBot="1">
      <c r="A41">
        <v>41</v>
      </c>
      <c r="B41" s="662"/>
      <c r="C41" s="660"/>
      <c r="D41" s="82" t="s">
        <v>136</v>
      </c>
      <c r="E41" s="97">
        <v>199.875</v>
      </c>
      <c r="F41" s="98">
        <v>190.23</v>
      </c>
      <c r="G41" s="98">
        <v>180.59</v>
      </c>
      <c r="H41" s="98">
        <v>170.95</v>
      </c>
      <c r="I41" s="98">
        <v>161.30000000000001</v>
      </c>
      <c r="J41" s="98">
        <v>151.66</v>
      </c>
      <c r="K41" s="98">
        <v>142.02000000000001</v>
      </c>
      <c r="L41" s="99">
        <v>132.38399999999999</v>
      </c>
      <c r="N41" s="662"/>
      <c r="O41" s="660"/>
      <c r="P41" s="82" t="s">
        <v>136</v>
      </c>
      <c r="Q41" s="97">
        <v>184.18299999999999</v>
      </c>
      <c r="R41" s="98">
        <v>175.21</v>
      </c>
      <c r="S41" s="98">
        <v>166.25</v>
      </c>
      <c r="T41" s="98">
        <v>157.28</v>
      </c>
      <c r="U41" s="98">
        <v>148.32</v>
      </c>
      <c r="V41" s="98">
        <v>139.36000000000001</v>
      </c>
      <c r="W41" s="98">
        <v>130.38999999999999</v>
      </c>
      <c r="X41" s="99">
        <v>121.432</v>
      </c>
      <c r="Z41" s="662"/>
      <c r="AA41" s="660"/>
      <c r="AB41" s="82" t="s">
        <v>136</v>
      </c>
      <c r="AC41" s="97">
        <v>152.18100000000001</v>
      </c>
      <c r="AD41" s="98">
        <v>152.13</v>
      </c>
      <c r="AE41" s="98">
        <v>152.09</v>
      </c>
      <c r="AF41" s="98">
        <v>152.04</v>
      </c>
      <c r="AG41" s="98">
        <v>152</v>
      </c>
      <c r="AH41" s="98">
        <v>151.96</v>
      </c>
      <c r="AI41" s="98">
        <v>151.91</v>
      </c>
      <c r="AJ41" s="99">
        <v>151.874</v>
      </c>
      <c r="AL41" s="662"/>
      <c r="AM41" s="660"/>
      <c r="AN41" s="82" t="s">
        <v>136</v>
      </c>
      <c r="AO41" s="97">
        <v>198.45</v>
      </c>
      <c r="AP41" s="98">
        <v>198.45</v>
      </c>
      <c r="AQ41" s="98">
        <v>198.45</v>
      </c>
      <c r="AR41" s="98">
        <v>198.45</v>
      </c>
      <c r="AS41" s="98">
        <v>198.45</v>
      </c>
      <c r="AT41" s="98">
        <v>198.45</v>
      </c>
      <c r="AU41" s="98">
        <v>198.45</v>
      </c>
      <c r="AV41" s="99">
        <v>198.45</v>
      </c>
    </row>
    <row r="42" spans="1:48">
      <c r="A42">
        <v>42</v>
      </c>
      <c r="B42" s="662"/>
      <c r="C42" s="657">
        <f>+C40+15</f>
        <v>115</v>
      </c>
      <c r="D42" s="86" t="str">
        <f>+D40</f>
        <v>48-X</v>
      </c>
      <c r="E42" s="100">
        <v>233.31800000000001</v>
      </c>
      <c r="F42" s="101">
        <v>223.1</v>
      </c>
      <c r="G42" s="101">
        <v>212.88</v>
      </c>
      <c r="H42" s="101">
        <v>202.66</v>
      </c>
      <c r="I42" s="101">
        <v>192.44</v>
      </c>
      <c r="J42" s="101">
        <v>182.23</v>
      </c>
      <c r="K42" s="101">
        <v>172.01</v>
      </c>
      <c r="L42" s="102">
        <v>161.79599999999999</v>
      </c>
      <c r="N42" s="662"/>
      <c r="O42" s="657">
        <f>+O40+15</f>
        <v>115</v>
      </c>
      <c r="P42" s="86" t="str">
        <f>+P40</f>
        <v>48-X</v>
      </c>
      <c r="Q42" s="100">
        <v>192.124</v>
      </c>
      <c r="R42" s="101">
        <v>185.29</v>
      </c>
      <c r="S42" s="101">
        <v>178.46</v>
      </c>
      <c r="T42" s="101">
        <v>171.63</v>
      </c>
      <c r="U42" s="101">
        <v>164.81</v>
      </c>
      <c r="V42" s="101">
        <v>157.97999999999999</v>
      </c>
      <c r="W42" s="101">
        <v>151.15</v>
      </c>
      <c r="X42" s="102">
        <v>144.327</v>
      </c>
      <c r="Z42" s="662"/>
      <c r="AA42" s="657">
        <f>+AA40+15</f>
        <v>115</v>
      </c>
      <c r="AB42" s="86" t="str">
        <f>+AB40</f>
        <v>48-X</v>
      </c>
      <c r="AC42" s="100">
        <v>143.869</v>
      </c>
      <c r="AD42" s="101">
        <v>143.41</v>
      </c>
      <c r="AE42" s="101">
        <v>142.96</v>
      </c>
      <c r="AF42" s="101">
        <v>142.51</v>
      </c>
      <c r="AG42" s="101">
        <v>142.06</v>
      </c>
      <c r="AH42" s="101">
        <v>141.61000000000001</v>
      </c>
      <c r="AI42" s="101">
        <v>141.16</v>
      </c>
      <c r="AJ42" s="102">
        <v>140.71799999999999</v>
      </c>
      <c r="AL42" s="662"/>
      <c r="AM42" s="657">
        <f>+AM40+15</f>
        <v>115</v>
      </c>
      <c r="AN42" s="86" t="str">
        <f>+AN40</f>
        <v>48-X</v>
      </c>
      <c r="AO42" s="87" t="s">
        <v>1122</v>
      </c>
      <c r="AP42" s="88" t="s">
        <v>1122</v>
      </c>
      <c r="AQ42" s="88" t="s">
        <v>1122</v>
      </c>
      <c r="AR42" s="88" t="s">
        <v>1122</v>
      </c>
      <c r="AS42" s="101">
        <v>180.92</v>
      </c>
      <c r="AT42" s="101">
        <v>180.45</v>
      </c>
      <c r="AU42" s="101">
        <v>179.98</v>
      </c>
      <c r="AV42" s="102">
        <v>179.52</v>
      </c>
    </row>
    <row r="43" spans="1:48" ht="15" thickBot="1">
      <c r="A43">
        <v>43</v>
      </c>
      <c r="B43" s="662"/>
      <c r="C43" s="658"/>
      <c r="D43" s="90" t="str">
        <f>+D41</f>
        <v>48-XL</v>
      </c>
      <c r="E43" s="100">
        <v>251.5</v>
      </c>
      <c r="F43" s="101">
        <v>240.49</v>
      </c>
      <c r="G43" s="101">
        <v>229.49</v>
      </c>
      <c r="H43" s="101">
        <v>218.49</v>
      </c>
      <c r="I43" s="101">
        <v>207.49</v>
      </c>
      <c r="J43" s="101">
        <v>196.49</v>
      </c>
      <c r="K43" s="101">
        <v>185.49</v>
      </c>
      <c r="L43" s="102">
        <v>174.49799999999999</v>
      </c>
      <c r="N43" s="662"/>
      <c r="O43" s="658"/>
      <c r="P43" s="90" t="str">
        <f>+P41</f>
        <v>48-XL</v>
      </c>
      <c r="Q43" s="100">
        <v>235.18799999999999</v>
      </c>
      <c r="R43" s="101">
        <v>224.48</v>
      </c>
      <c r="S43" s="101">
        <v>213.78</v>
      </c>
      <c r="T43" s="101">
        <v>203.09</v>
      </c>
      <c r="U43" s="101">
        <v>192.39</v>
      </c>
      <c r="V43" s="101">
        <v>181.69</v>
      </c>
      <c r="W43" s="101">
        <v>170.99</v>
      </c>
      <c r="X43" s="102">
        <v>160.29400000000001</v>
      </c>
      <c r="Z43" s="662"/>
      <c r="AA43" s="658"/>
      <c r="AB43" s="90" t="str">
        <f>+AB41</f>
        <v>48-XL</v>
      </c>
      <c r="AC43" s="100">
        <v>166.006</v>
      </c>
      <c r="AD43" s="101">
        <v>163.98</v>
      </c>
      <c r="AE43" s="101">
        <v>161.96</v>
      </c>
      <c r="AF43" s="101">
        <v>159.94</v>
      </c>
      <c r="AG43" s="101">
        <v>157.93</v>
      </c>
      <c r="AH43" s="101">
        <v>155.91</v>
      </c>
      <c r="AI43" s="101">
        <v>153.88999999999999</v>
      </c>
      <c r="AJ43" s="102">
        <v>151.874</v>
      </c>
      <c r="AL43" s="662"/>
      <c r="AM43" s="658"/>
      <c r="AN43" s="90" t="str">
        <f>+AN41</f>
        <v>48-XL</v>
      </c>
      <c r="AO43" s="100">
        <v>198.45</v>
      </c>
      <c r="AP43" s="101">
        <v>198.45</v>
      </c>
      <c r="AQ43" s="101">
        <v>198.45</v>
      </c>
      <c r="AR43" s="101">
        <v>198.45</v>
      </c>
      <c r="AS43" s="101">
        <v>198.45</v>
      </c>
      <c r="AT43" s="101">
        <v>198.45</v>
      </c>
      <c r="AU43" s="101">
        <v>198.45</v>
      </c>
      <c r="AV43" s="102">
        <v>198.45</v>
      </c>
    </row>
    <row r="44" spans="1:48">
      <c r="A44">
        <v>44</v>
      </c>
      <c r="B44" s="662"/>
      <c r="C44" s="659">
        <f>+C42+15</f>
        <v>130</v>
      </c>
      <c r="D44" s="78" t="s">
        <v>133</v>
      </c>
      <c r="E44" s="97">
        <v>280.61500000000001</v>
      </c>
      <c r="F44" s="98">
        <v>269.45999999999998</v>
      </c>
      <c r="G44" s="98">
        <v>258.31</v>
      </c>
      <c r="H44" s="98">
        <v>247.16</v>
      </c>
      <c r="I44" s="98">
        <v>236.01</v>
      </c>
      <c r="J44" s="98">
        <v>224.86</v>
      </c>
      <c r="K44" s="98">
        <v>213.71</v>
      </c>
      <c r="L44" s="99">
        <v>202.566</v>
      </c>
      <c r="N44" s="662"/>
      <c r="O44" s="659">
        <f>+O42+15</f>
        <v>130</v>
      </c>
      <c r="P44" s="78" t="s">
        <v>133</v>
      </c>
      <c r="Q44" s="97">
        <v>224.69300000000001</v>
      </c>
      <c r="R44" s="98">
        <v>217.48</v>
      </c>
      <c r="S44" s="98">
        <v>210.28</v>
      </c>
      <c r="T44" s="98">
        <v>203.07</v>
      </c>
      <c r="U44" s="98">
        <v>195.86</v>
      </c>
      <c r="V44" s="98">
        <v>188.66</v>
      </c>
      <c r="W44" s="98">
        <v>181.45</v>
      </c>
      <c r="X44" s="99">
        <v>174.24799999999999</v>
      </c>
      <c r="Z44" s="662"/>
      <c r="AA44" s="659">
        <f>+AA42+15</f>
        <v>130</v>
      </c>
      <c r="AB44" s="78" t="s">
        <v>133</v>
      </c>
      <c r="AC44" s="97">
        <v>168.20099999999999</v>
      </c>
      <c r="AD44" s="98">
        <v>164.46</v>
      </c>
      <c r="AE44" s="98">
        <v>160.72</v>
      </c>
      <c r="AF44" s="98">
        <v>156.97999999999999</v>
      </c>
      <c r="AG44" s="98">
        <v>153.25</v>
      </c>
      <c r="AH44" s="98">
        <v>149.51</v>
      </c>
      <c r="AI44" s="98">
        <v>145.77000000000001</v>
      </c>
      <c r="AJ44" s="99">
        <v>142.03700000000001</v>
      </c>
      <c r="AL44" s="662"/>
      <c r="AM44" s="659">
        <f>+AM42+15</f>
        <v>130</v>
      </c>
      <c r="AN44" s="78" t="s">
        <v>133</v>
      </c>
      <c r="AO44" s="83" t="s">
        <v>1122</v>
      </c>
      <c r="AP44" s="84" t="s">
        <v>1122</v>
      </c>
      <c r="AQ44" s="84" t="s">
        <v>1122</v>
      </c>
      <c r="AR44" s="84" t="s">
        <v>1122</v>
      </c>
      <c r="AS44" s="84" t="s">
        <v>1122</v>
      </c>
      <c r="AT44" s="84" t="s">
        <v>1122</v>
      </c>
      <c r="AU44" s="84" t="s">
        <v>1122</v>
      </c>
      <c r="AV44" s="99">
        <v>181.23</v>
      </c>
    </row>
    <row r="45" spans="1:48" ht="15" thickBot="1">
      <c r="A45">
        <v>45</v>
      </c>
      <c r="B45" s="662"/>
      <c r="C45" s="660"/>
      <c r="D45" s="82" t="s">
        <v>136</v>
      </c>
      <c r="E45" s="97">
        <v>306.97500000000002</v>
      </c>
      <c r="F45" s="98">
        <v>294.13</v>
      </c>
      <c r="G45" s="98">
        <v>281.3</v>
      </c>
      <c r="H45" s="98">
        <v>268.45999999999998</v>
      </c>
      <c r="I45" s="98">
        <v>255.63</v>
      </c>
      <c r="J45" s="98">
        <v>242.79</v>
      </c>
      <c r="K45" s="98">
        <v>229.96</v>
      </c>
      <c r="L45" s="99">
        <v>217.12700000000001</v>
      </c>
      <c r="N45" s="662"/>
      <c r="O45" s="660"/>
      <c r="P45" s="82" t="s">
        <v>136</v>
      </c>
      <c r="Q45" s="97">
        <v>285.52800000000002</v>
      </c>
      <c r="R45" s="98">
        <v>273.45999999999998</v>
      </c>
      <c r="S45" s="98">
        <v>261.39</v>
      </c>
      <c r="T45" s="98">
        <v>249.32</v>
      </c>
      <c r="U45" s="98">
        <v>237.25</v>
      </c>
      <c r="V45" s="98">
        <v>225.18</v>
      </c>
      <c r="W45" s="98">
        <v>213.12</v>
      </c>
      <c r="X45" s="99">
        <v>201.05199999999999</v>
      </c>
      <c r="Z45" s="662"/>
      <c r="AA45" s="660"/>
      <c r="AB45" s="82" t="s">
        <v>136</v>
      </c>
      <c r="AC45" s="97">
        <v>216.90799999999999</v>
      </c>
      <c r="AD45" s="98">
        <v>207.61</v>
      </c>
      <c r="AE45" s="98">
        <v>198.32</v>
      </c>
      <c r="AF45" s="98">
        <v>189.03</v>
      </c>
      <c r="AG45" s="98">
        <v>179.74</v>
      </c>
      <c r="AH45" s="98">
        <v>170.45</v>
      </c>
      <c r="AI45" s="98">
        <v>161.16</v>
      </c>
      <c r="AJ45" s="99">
        <v>151.874</v>
      </c>
      <c r="AL45" s="662"/>
      <c r="AM45" s="660"/>
      <c r="AN45" s="82" t="s">
        <v>136</v>
      </c>
      <c r="AO45" s="97">
        <v>198.45</v>
      </c>
      <c r="AP45" s="98">
        <v>198.45</v>
      </c>
      <c r="AQ45" s="98">
        <v>198.45</v>
      </c>
      <c r="AR45" s="98">
        <v>198.45</v>
      </c>
      <c r="AS45" s="98">
        <v>198.45</v>
      </c>
      <c r="AT45" s="98">
        <v>198.45</v>
      </c>
      <c r="AU45" s="98">
        <v>198.45</v>
      </c>
      <c r="AV45" s="99">
        <v>198.45</v>
      </c>
    </row>
    <row r="46" spans="1:48">
      <c r="A46">
        <v>46</v>
      </c>
      <c r="B46" s="662"/>
      <c r="C46" s="657">
        <f>+C44+10</f>
        <v>140</v>
      </c>
      <c r="D46" s="86" t="str">
        <f>+D44</f>
        <v>48-X</v>
      </c>
      <c r="E46" s="100">
        <v>306.02100000000002</v>
      </c>
      <c r="F46" s="101">
        <v>294.83999999999997</v>
      </c>
      <c r="G46" s="101">
        <v>283.64999999999998</v>
      </c>
      <c r="H46" s="101">
        <v>272.47000000000003</v>
      </c>
      <c r="I46" s="101">
        <v>261.29000000000002</v>
      </c>
      <c r="J46" s="101">
        <v>250.11</v>
      </c>
      <c r="K46" s="101">
        <v>238.93</v>
      </c>
      <c r="L46" s="102">
        <v>227.755</v>
      </c>
      <c r="N46" s="662"/>
      <c r="O46" s="657">
        <f>+O44+10</f>
        <v>140</v>
      </c>
      <c r="P46" s="86" t="str">
        <f>+P44</f>
        <v>48-X</v>
      </c>
      <c r="Q46" s="100">
        <v>242.85300000000001</v>
      </c>
      <c r="R46" s="101">
        <v>235.69</v>
      </c>
      <c r="S46" s="101">
        <v>228.53</v>
      </c>
      <c r="T46" s="101">
        <v>221.38</v>
      </c>
      <c r="U46" s="101">
        <v>214.22</v>
      </c>
      <c r="V46" s="101">
        <v>207.06</v>
      </c>
      <c r="W46" s="101">
        <v>199.91</v>
      </c>
      <c r="X46" s="102">
        <v>192.755</v>
      </c>
      <c r="Z46" s="662"/>
      <c r="AA46" s="657">
        <f>+AA44+10</f>
        <v>140</v>
      </c>
      <c r="AB46" s="86" t="str">
        <f>+AB44</f>
        <v>48-X</v>
      </c>
      <c r="AC46" s="87" t="s">
        <v>1122</v>
      </c>
      <c r="AD46" s="88" t="s">
        <v>1122</v>
      </c>
      <c r="AE46" s="101">
        <v>174.54</v>
      </c>
      <c r="AF46" s="101">
        <v>168.28</v>
      </c>
      <c r="AG46" s="101">
        <v>162.03</v>
      </c>
      <c r="AH46" s="101">
        <v>155.77000000000001</v>
      </c>
      <c r="AI46" s="101">
        <v>149.52000000000001</v>
      </c>
      <c r="AJ46" s="102">
        <v>143.27000000000001</v>
      </c>
      <c r="AL46" s="662"/>
      <c r="AM46" s="657">
        <f>+AM44+10</f>
        <v>140</v>
      </c>
      <c r="AN46" s="86" t="str">
        <f>+AN44</f>
        <v>48-X</v>
      </c>
      <c r="AO46" s="87" t="s">
        <v>1122</v>
      </c>
      <c r="AP46" s="88" t="s">
        <v>1122</v>
      </c>
      <c r="AQ46" s="88" t="s">
        <v>1122</v>
      </c>
      <c r="AR46" s="88" t="s">
        <v>1122</v>
      </c>
      <c r="AS46" s="88" t="s">
        <v>1122</v>
      </c>
      <c r="AT46" s="88" t="s">
        <v>1122</v>
      </c>
      <c r="AU46" s="88" t="s">
        <v>1122</v>
      </c>
      <c r="AV46" s="89" t="s">
        <v>1122</v>
      </c>
    </row>
    <row r="47" spans="1:48" ht="15" thickBot="1">
      <c r="A47">
        <v>47</v>
      </c>
      <c r="B47" s="662"/>
      <c r="C47" s="658"/>
      <c r="D47" s="90" t="str">
        <f>+D45</f>
        <v>48-XL</v>
      </c>
      <c r="E47" s="100">
        <v>309.47699999999998</v>
      </c>
      <c r="F47" s="101">
        <v>300.29000000000002</v>
      </c>
      <c r="G47" s="101">
        <v>291.10000000000002</v>
      </c>
      <c r="H47" s="101">
        <v>281.92</v>
      </c>
      <c r="I47" s="101">
        <v>272.73</v>
      </c>
      <c r="J47" s="101">
        <v>263.55</v>
      </c>
      <c r="K47" s="101">
        <v>254.37</v>
      </c>
      <c r="L47" s="102">
        <v>245.18700000000001</v>
      </c>
      <c r="N47" s="662"/>
      <c r="O47" s="658"/>
      <c r="P47" s="90" t="str">
        <f>+P45</f>
        <v>48-XL</v>
      </c>
      <c r="Q47" s="100">
        <v>309.47699999999998</v>
      </c>
      <c r="R47" s="101">
        <v>297.58</v>
      </c>
      <c r="S47" s="101">
        <v>285.69</v>
      </c>
      <c r="T47" s="101">
        <v>273.8</v>
      </c>
      <c r="U47" s="101">
        <v>261.91000000000003</v>
      </c>
      <c r="V47" s="101">
        <v>250.02</v>
      </c>
      <c r="W47" s="101">
        <v>238.13</v>
      </c>
      <c r="X47" s="102">
        <v>226.24199999999999</v>
      </c>
      <c r="Z47" s="662"/>
      <c r="AA47" s="658"/>
      <c r="AB47" s="90" t="str">
        <f>+AB45</f>
        <v>48-XL</v>
      </c>
      <c r="AC47" s="100">
        <v>241.54900000000001</v>
      </c>
      <c r="AD47" s="101">
        <v>230.06</v>
      </c>
      <c r="AE47" s="101">
        <v>218.58</v>
      </c>
      <c r="AF47" s="101">
        <v>207.09</v>
      </c>
      <c r="AG47" s="101">
        <v>195.61</v>
      </c>
      <c r="AH47" s="101">
        <v>184.13</v>
      </c>
      <c r="AI47" s="101">
        <v>172.64</v>
      </c>
      <c r="AJ47" s="102">
        <v>161.16499999999999</v>
      </c>
      <c r="AL47" s="662"/>
      <c r="AM47" s="658"/>
      <c r="AN47" s="90" t="str">
        <f>+AN45</f>
        <v>48-XL</v>
      </c>
      <c r="AO47" s="100">
        <v>198.45</v>
      </c>
      <c r="AP47" s="101">
        <v>198.45</v>
      </c>
      <c r="AQ47" s="101">
        <v>198.45</v>
      </c>
      <c r="AR47" s="101">
        <v>198.45</v>
      </c>
      <c r="AS47" s="101">
        <v>198.45</v>
      </c>
      <c r="AT47" s="101">
        <v>198.45</v>
      </c>
      <c r="AU47" s="101">
        <v>198.45</v>
      </c>
      <c r="AV47" s="102">
        <v>198.45</v>
      </c>
    </row>
    <row r="48" spans="1:48">
      <c r="A48">
        <v>48</v>
      </c>
      <c r="B48" s="662"/>
      <c r="C48" s="659">
        <f>+C46+10</f>
        <v>150</v>
      </c>
      <c r="D48" s="78" t="s">
        <v>133</v>
      </c>
      <c r="E48" s="97">
        <v>310.38</v>
      </c>
      <c r="F48" s="98">
        <v>302.25</v>
      </c>
      <c r="G48" s="98">
        <v>294.13</v>
      </c>
      <c r="H48" s="98">
        <v>286.01</v>
      </c>
      <c r="I48" s="98">
        <v>277.89</v>
      </c>
      <c r="J48" s="98">
        <v>269.77</v>
      </c>
      <c r="K48" s="98">
        <v>261.64999999999998</v>
      </c>
      <c r="L48" s="99">
        <v>253.535</v>
      </c>
      <c r="N48" s="662"/>
      <c r="O48" s="659">
        <f>+O46+10</f>
        <v>150</v>
      </c>
      <c r="P48" s="78" t="s">
        <v>133</v>
      </c>
      <c r="Q48" s="97">
        <v>257.702</v>
      </c>
      <c r="R48" s="98">
        <v>250.77</v>
      </c>
      <c r="S48" s="98">
        <v>243.85</v>
      </c>
      <c r="T48" s="98">
        <v>236.93</v>
      </c>
      <c r="U48" s="98">
        <v>230.01</v>
      </c>
      <c r="V48" s="98">
        <v>223.08</v>
      </c>
      <c r="W48" s="98">
        <v>216.16</v>
      </c>
      <c r="X48" s="99">
        <v>209.24199999999999</v>
      </c>
      <c r="Z48" s="662"/>
      <c r="AA48" s="659">
        <f>+AA46+10</f>
        <v>150</v>
      </c>
      <c r="AB48" s="78" t="s">
        <v>133</v>
      </c>
      <c r="AC48" s="83" t="s">
        <v>1122</v>
      </c>
      <c r="AD48" s="84" t="s">
        <v>1122</v>
      </c>
      <c r="AE48" s="84" t="s">
        <v>1122</v>
      </c>
      <c r="AF48" s="84" t="s">
        <v>1122</v>
      </c>
      <c r="AG48" s="84" t="s">
        <v>1122</v>
      </c>
      <c r="AH48" s="98">
        <v>169.4</v>
      </c>
      <c r="AI48" s="98">
        <v>162.35</v>
      </c>
      <c r="AJ48" s="99">
        <v>155.304</v>
      </c>
      <c r="AL48" s="662"/>
      <c r="AM48" s="659">
        <f>+AM46+10</f>
        <v>150</v>
      </c>
      <c r="AN48" s="78" t="s">
        <v>133</v>
      </c>
      <c r="AO48" s="83" t="s">
        <v>1122</v>
      </c>
      <c r="AP48" s="84" t="s">
        <v>1122</v>
      </c>
      <c r="AQ48" s="84" t="s">
        <v>1122</v>
      </c>
      <c r="AR48" s="84" t="s">
        <v>1122</v>
      </c>
      <c r="AS48" s="84" t="s">
        <v>1122</v>
      </c>
      <c r="AT48" s="84" t="s">
        <v>1122</v>
      </c>
      <c r="AU48" s="84" t="s">
        <v>1122</v>
      </c>
      <c r="AV48" s="85" t="s">
        <v>1122</v>
      </c>
    </row>
    <row r="49" spans="1:48" ht="15" thickBot="1">
      <c r="A49">
        <v>49</v>
      </c>
      <c r="B49" s="662"/>
      <c r="C49" s="660"/>
      <c r="D49" s="82" t="s">
        <v>136</v>
      </c>
      <c r="E49" s="97">
        <v>308.95999999999998</v>
      </c>
      <c r="F49" s="98">
        <v>304.20999999999998</v>
      </c>
      <c r="G49" s="98">
        <v>299.47000000000003</v>
      </c>
      <c r="H49" s="98">
        <v>294.72000000000003</v>
      </c>
      <c r="I49" s="98">
        <v>289.98</v>
      </c>
      <c r="J49" s="98">
        <v>285.24</v>
      </c>
      <c r="K49" s="98">
        <v>280.49</v>
      </c>
      <c r="L49" s="99">
        <v>275.75400000000002</v>
      </c>
      <c r="N49" s="662"/>
      <c r="O49" s="660"/>
      <c r="P49" s="82" t="s">
        <v>136</v>
      </c>
      <c r="Q49" s="97">
        <v>314.69900000000001</v>
      </c>
      <c r="R49" s="98">
        <v>305.99</v>
      </c>
      <c r="S49" s="98">
        <v>297.27999999999997</v>
      </c>
      <c r="T49" s="98">
        <v>288.57</v>
      </c>
      <c r="U49" s="98">
        <v>279.87</v>
      </c>
      <c r="V49" s="98">
        <v>271.16000000000003</v>
      </c>
      <c r="W49" s="98">
        <v>262.45</v>
      </c>
      <c r="X49" s="99">
        <v>253.751</v>
      </c>
      <c r="Z49" s="662"/>
      <c r="AA49" s="660"/>
      <c r="AB49" s="82" t="s">
        <v>136</v>
      </c>
      <c r="AC49" s="97">
        <v>265.197</v>
      </c>
      <c r="AD49" s="98">
        <v>254.09</v>
      </c>
      <c r="AE49" s="98">
        <v>242.99</v>
      </c>
      <c r="AF49" s="98">
        <v>231.89</v>
      </c>
      <c r="AG49" s="98">
        <v>220.79</v>
      </c>
      <c r="AH49" s="98">
        <v>209.69</v>
      </c>
      <c r="AI49" s="98">
        <v>198.59</v>
      </c>
      <c r="AJ49" s="99">
        <v>187.49</v>
      </c>
      <c r="AL49" s="662"/>
      <c r="AM49" s="660"/>
      <c r="AN49" s="82" t="s">
        <v>136</v>
      </c>
      <c r="AO49" s="97">
        <v>226.99</v>
      </c>
      <c r="AP49" s="98">
        <v>222.91</v>
      </c>
      <c r="AQ49" s="98">
        <v>218.83</v>
      </c>
      <c r="AR49" s="98">
        <v>214.75</v>
      </c>
      <c r="AS49" s="98">
        <v>210.68</v>
      </c>
      <c r="AT49" s="98">
        <v>206.6</v>
      </c>
      <c r="AU49" s="98">
        <v>202.52</v>
      </c>
      <c r="AV49" s="99">
        <v>198.45</v>
      </c>
    </row>
    <row r="50" spans="1:48">
      <c r="A50">
        <v>50</v>
      </c>
      <c r="B50" s="662"/>
      <c r="C50" s="657">
        <f>+C48+10</f>
        <v>160</v>
      </c>
      <c r="D50" s="86" t="str">
        <f>+D48</f>
        <v>48-X</v>
      </c>
      <c r="E50" s="100">
        <v>311.85199999999998</v>
      </c>
      <c r="F50" s="101">
        <v>307.12</v>
      </c>
      <c r="G50" s="101">
        <v>302.39999999999998</v>
      </c>
      <c r="H50" s="101">
        <v>297.68</v>
      </c>
      <c r="I50" s="101">
        <v>292.95999999999998</v>
      </c>
      <c r="J50" s="101">
        <v>288.24</v>
      </c>
      <c r="K50" s="101">
        <v>283.51</v>
      </c>
      <c r="L50" s="102">
        <v>278.79599999999999</v>
      </c>
      <c r="N50" s="662"/>
      <c r="O50" s="657">
        <f>+O48+10</f>
        <v>160</v>
      </c>
      <c r="P50" s="86" t="str">
        <f>+P48</f>
        <v>48-X</v>
      </c>
      <c r="Q50" s="100">
        <v>271.52800000000002</v>
      </c>
      <c r="R50" s="101">
        <v>264.97000000000003</v>
      </c>
      <c r="S50" s="101">
        <v>258.42</v>
      </c>
      <c r="T50" s="101">
        <v>251.87</v>
      </c>
      <c r="U50" s="101">
        <v>245.32</v>
      </c>
      <c r="V50" s="101">
        <v>238.78</v>
      </c>
      <c r="W50" s="101">
        <v>232.23</v>
      </c>
      <c r="X50" s="102">
        <v>225.68100000000001</v>
      </c>
      <c r="Z50" s="662"/>
      <c r="AA50" s="657">
        <f>+AA48+10</f>
        <v>160</v>
      </c>
      <c r="AB50" s="86" t="str">
        <f>+AB48</f>
        <v>48-X</v>
      </c>
      <c r="AC50" s="87" t="s">
        <v>1122</v>
      </c>
      <c r="AD50" s="88" t="s">
        <v>1122</v>
      </c>
      <c r="AE50" s="88" t="s">
        <v>1122</v>
      </c>
      <c r="AF50" s="88" t="s">
        <v>1122</v>
      </c>
      <c r="AG50" s="88" t="s">
        <v>1122</v>
      </c>
      <c r="AH50" s="88" t="s">
        <v>1122</v>
      </c>
      <c r="AI50" s="88" t="s">
        <v>1122</v>
      </c>
      <c r="AJ50" s="102">
        <v>165.79400000000001</v>
      </c>
      <c r="AL50" s="662"/>
      <c r="AM50" s="657">
        <f>+AM48+10</f>
        <v>160</v>
      </c>
      <c r="AN50" s="86" t="str">
        <f>+AN48</f>
        <v>48-X</v>
      </c>
      <c r="AO50" s="87" t="s">
        <v>1122</v>
      </c>
      <c r="AP50" s="88" t="s">
        <v>1122</v>
      </c>
      <c r="AQ50" s="88" t="s">
        <v>1122</v>
      </c>
      <c r="AR50" s="88" t="s">
        <v>1122</v>
      </c>
      <c r="AS50" s="88" t="s">
        <v>1122</v>
      </c>
      <c r="AT50" s="88" t="s">
        <v>1122</v>
      </c>
      <c r="AU50" s="88" t="s">
        <v>1122</v>
      </c>
      <c r="AV50" s="89" t="s">
        <v>1122</v>
      </c>
    </row>
    <row r="51" spans="1:48" ht="15" thickBot="1">
      <c r="A51">
        <v>51</v>
      </c>
      <c r="B51" s="662"/>
      <c r="C51" s="658"/>
      <c r="D51" s="90" t="str">
        <f>+D49</f>
        <v>48-XL</v>
      </c>
      <c r="E51" s="100">
        <v>310.495</v>
      </c>
      <c r="F51" s="101">
        <v>309.36</v>
      </c>
      <c r="G51" s="101">
        <v>308.23</v>
      </c>
      <c r="H51" s="101">
        <v>307.10000000000002</v>
      </c>
      <c r="I51" s="101">
        <v>305.97000000000003</v>
      </c>
      <c r="J51" s="101">
        <v>304.83999999999997</v>
      </c>
      <c r="K51" s="101">
        <v>303.70999999999998</v>
      </c>
      <c r="L51" s="102">
        <v>302.58600000000001</v>
      </c>
      <c r="N51" s="662"/>
      <c r="O51" s="658"/>
      <c r="P51" s="90" t="str">
        <f>+P49</f>
        <v>48-XL</v>
      </c>
      <c r="Q51" s="100">
        <v>310.495</v>
      </c>
      <c r="R51" s="101">
        <v>306.33999999999997</v>
      </c>
      <c r="S51" s="101">
        <v>302.19</v>
      </c>
      <c r="T51" s="101">
        <v>298.04000000000002</v>
      </c>
      <c r="U51" s="101">
        <v>293.89</v>
      </c>
      <c r="V51" s="101">
        <v>289.74</v>
      </c>
      <c r="W51" s="101">
        <v>285.58999999999997</v>
      </c>
      <c r="X51" s="102">
        <v>281.44299999999998</v>
      </c>
      <c r="Z51" s="662"/>
      <c r="AA51" s="658"/>
      <c r="AB51" s="90" t="str">
        <f>+AB49</f>
        <v>48-XL</v>
      </c>
      <c r="AC51" s="100">
        <v>283.78899999999999</v>
      </c>
      <c r="AD51" s="101">
        <v>274.07</v>
      </c>
      <c r="AE51" s="101">
        <v>264.36</v>
      </c>
      <c r="AF51" s="101">
        <v>254.65</v>
      </c>
      <c r="AG51" s="101">
        <v>244.93</v>
      </c>
      <c r="AH51" s="101">
        <v>235.22</v>
      </c>
      <c r="AI51" s="101">
        <v>225.51</v>
      </c>
      <c r="AJ51" s="102">
        <v>215.79900000000001</v>
      </c>
      <c r="AL51" s="662"/>
      <c r="AM51" s="658"/>
      <c r="AN51" s="90" t="str">
        <f>+AN49</f>
        <v>48-XL</v>
      </c>
      <c r="AO51" s="87" t="s">
        <v>1122</v>
      </c>
      <c r="AP51" s="88" t="s">
        <v>1122</v>
      </c>
      <c r="AQ51" s="101">
        <v>229.58</v>
      </c>
      <c r="AR51" s="101">
        <v>215.13</v>
      </c>
      <c r="AS51" s="101">
        <v>198.45</v>
      </c>
      <c r="AT51" s="101">
        <v>198.45</v>
      </c>
      <c r="AU51" s="101">
        <v>198.45</v>
      </c>
      <c r="AV51" s="102">
        <v>198.45</v>
      </c>
    </row>
    <row r="52" spans="1:48">
      <c r="A52">
        <v>52</v>
      </c>
      <c r="B52" s="662"/>
      <c r="C52" s="659">
        <f>+C50+10</f>
        <v>170</v>
      </c>
      <c r="D52" s="78" t="s">
        <v>133</v>
      </c>
      <c r="E52" s="97">
        <v>312.25599999999997</v>
      </c>
      <c r="F52" s="98">
        <v>310.20999999999998</v>
      </c>
      <c r="G52" s="98">
        <v>308.16000000000003</v>
      </c>
      <c r="H52" s="98">
        <v>306.11</v>
      </c>
      <c r="I52" s="98">
        <v>304.07</v>
      </c>
      <c r="J52" s="98">
        <v>302.02</v>
      </c>
      <c r="K52" s="98">
        <v>299.98</v>
      </c>
      <c r="L52" s="99">
        <v>297.93400000000003</v>
      </c>
      <c r="N52" s="662"/>
      <c r="O52" s="659">
        <f>+O50+10</f>
        <v>170</v>
      </c>
      <c r="P52" s="78" t="s">
        <v>133</v>
      </c>
      <c r="Q52" s="83" t="s">
        <v>1122</v>
      </c>
      <c r="R52" s="98">
        <v>281.91000000000003</v>
      </c>
      <c r="S52" s="98">
        <v>274.52999999999997</v>
      </c>
      <c r="T52" s="98">
        <v>267.14999999999998</v>
      </c>
      <c r="U52" s="98">
        <v>259.77</v>
      </c>
      <c r="V52" s="98">
        <v>252.39</v>
      </c>
      <c r="W52" s="98">
        <v>245.01</v>
      </c>
      <c r="X52" s="99">
        <v>237.63399999999999</v>
      </c>
      <c r="Z52" s="662"/>
      <c r="AA52" s="659">
        <f>+AA50+10</f>
        <v>170</v>
      </c>
      <c r="AB52" s="78" t="s">
        <v>133</v>
      </c>
      <c r="AC52" s="83" t="s">
        <v>1122</v>
      </c>
      <c r="AD52" s="84" t="s">
        <v>1122</v>
      </c>
      <c r="AE52" s="84" t="s">
        <v>1122</v>
      </c>
      <c r="AF52" s="84" t="s">
        <v>1122</v>
      </c>
      <c r="AG52" s="84" t="s">
        <v>1122</v>
      </c>
      <c r="AH52" s="84" t="s">
        <v>1122</v>
      </c>
      <c r="AI52" s="84" t="s">
        <v>1122</v>
      </c>
      <c r="AJ52" s="85" t="s">
        <v>1122</v>
      </c>
      <c r="AL52" s="662"/>
      <c r="AM52" s="659">
        <f>+AM50+10</f>
        <v>170</v>
      </c>
      <c r="AN52" s="78" t="s">
        <v>133</v>
      </c>
      <c r="AO52" s="83" t="s">
        <v>1122</v>
      </c>
      <c r="AP52" s="84" t="s">
        <v>1122</v>
      </c>
      <c r="AQ52" s="84" t="s">
        <v>1122</v>
      </c>
      <c r="AR52" s="84" t="s">
        <v>1122</v>
      </c>
      <c r="AS52" s="84" t="s">
        <v>1122</v>
      </c>
      <c r="AT52" s="84" t="s">
        <v>1122</v>
      </c>
      <c r="AU52" s="84" t="s">
        <v>1122</v>
      </c>
      <c r="AV52" s="85" t="s">
        <v>1122</v>
      </c>
    </row>
    <row r="53" spans="1:48" ht="15" thickBot="1">
      <c r="A53">
        <v>53</v>
      </c>
      <c r="B53" s="662"/>
      <c r="C53" s="660"/>
      <c r="D53" s="82" t="s">
        <v>136</v>
      </c>
      <c r="E53" s="97">
        <v>310.94799999999998</v>
      </c>
      <c r="F53" s="98">
        <v>311.64</v>
      </c>
      <c r="G53" s="98">
        <v>312.33</v>
      </c>
      <c r="H53" s="98">
        <v>313.02</v>
      </c>
      <c r="I53" s="98">
        <v>313.70999999999998</v>
      </c>
      <c r="J53" s="98">
        <v>314.41000000000003</v>
      </c>
      <c r="K53" s="98">
        <v>315.10000000000002</v>
      </c>
      <c r="L53" s="99">
        <v>315.798</v>
      </c>
      <c r="N53" s="662"/>
      <c r="O53" s="660"/>
      <c r="P53" s="82" t="s">
        <v>136</v>
      </c>
      <c r="Q53" s="97">
        <v>314.863</v>
      </c>
      <c r="R53" s="98">
        <v>313.61</v>
      </c>
      <c r="S53" s="98">
        <v>312.36</v>
      </c>
      <c r="T53" s="98">
        <v>311.11</v>
      </c>
      <c r="U53" s="98">
        <v>309.86</v>
      </c>
      <c r="V53" s="98">
        <v>308.62</v>
      </c>
      <c r="W53" s="98">
        <v>307.37</v>
      </c>
      <c r="X53" s="99">
        <v>306.12299999999999</v>
      </c>
      <c r="Z53" s="662"/>
      <c r="AA53" s="660"/>
      <c r="AB53" s="82" t="s">
        <v>136</v>
      </c>
      <c r="AC53" s="97">
        <v>299.50099999999998</v>
      </c>
      <c r="AD53" s="98">
        <v>290.47000000000003</v>
      </c>
      <c r="AE53" s="98">
        <v>281.45</v>
      </c>
      <c r="AF53" s="98">
        <v>272.42</v>
      </c>
      <c r="AG53" s="98">
        <v>263.39</v>
      </c>
      <c r="AH53" s="98">
        <v>254.37</v>
      </c>
      <c r="AI53" s="98">
        <v>245.34</v>
      </c>
      <c r="AJ53" s="99">
        <v>236.32300000000001</v>
      </c>
      <c r="AL53" s="662"/>
      <c r="AM53" s="660"/>
      <c r="AN53" s="82" t="s">
        <v>136</v>
      </c>
      <c r="AO53" s="83" t="s">
        <v>1122</v>
      </c>
      <c r="AP53" s="84" t="s">
        <v>1122</v>
      </c>
      <c r="AQ53" s="84" t="s">
        <v>1122</v>
      </c>
      <c r="AR53" s="84" t="s">
        <v>1122</v>
      </c>
      <c r="AS53" s="98">
        <v>230.38</v>
      </c>
      <c r="AT53" s="98">
        <v>216.11</v>
      </c>
      <c r="AU53" s="98">
        <v>201.93</v>
      </c>
      <c r="AV53" s="99">
        <v>198.45</v>
      </c>
    </row>
    <row r="54" spans="1:48">
      <c r="A54">
        <v>54</v>
      </c>
      <c r="B54" s="662"/>
      <c r="C54" s="657">
        <f>+C52+10</f>
        <v>180</v>
      </c>
      <c r="D54" s="86" t="str">
        <f>+D52</f>
        <v>48-X</v>
      </c>
      <c r="E54" s="87" t="s">
        <v>1122</v>
      </c>
      <c r="F54" s="101">
        <v>309.33999999999997</v>
      </c>
      <c r="G54" s="101">
        <v>310.23</v>
      </c>
      <c r="H54" s="101">
        <v>311.12</v>
      </c>
      <c r="I54" s="101">
        <v>312.01</v>
      </c>
      <c r="J54" s="101">
        <v>312.89999999999998</v>
      </c>
      <c r="K54" s="101">
        <v>313.79000000000002</v>
      </c>
      <c r="L54" s="102">
        <v>314.67899999999997</v>
      </c>
      <c r="N54" s="662"/>
      <c r="O54" s="657">
        <f>+O52+10</f>
        <v>180</v>
      </c>
      <c r="P54" s="86" t="str">
        <f>+P52</f>
        <v>48-X</v>
      </c>
      <c r="Q54" s="87" t="s">
        <v>1122</v>
      </c>
      <c r="R54" s="88" t="s">
        <v>1122</v>
      </c>
      <c r="S54" s="88" t="s">
        <v>1122</v>
      </c>
      <c r="T54" s="101">
        <v>281.88</v>
      </c>
      <c r="U54" s="101">
        <v>274.39</v>
      </c>
      <c r="V54" s="101">
        <v>266.89999999999998</v>
      </c>
      <c r="W54" s="101">
        <v>259.41000000000003</v>
      </c>
      <c r="X54" s="102">
        <v>251.92</v>
      </c>
      <c r="Z54" s="662"/>
      <c r="AA54" s="657">
        <f>+AA52+10</f>
        <v>180</v>
      </c>
      <c r="AB54" s="86" t="str">
        <f>+AB52</f>
        <v>48-X</v>
      </c>
      <c r="AC54" s="87" t="s">
        <v>1122</v>
      </c>
      <c r="AD54" s="88" t="s">
        <v>1122</v>
      </c>
      <c r="AE54" s="88" t="s">
        <v>1122</v>
      </c>
      <c r="AF54" s="88" t="s">
        <v>1122</v>
      </c>
      <c r="AG54" s="88" t="s">
        <v>1122</v>
      </c>
      <c r="AH54" s="88" t="s">
        <v>1122</v>
      </c>
      <c r="AI54" s="88" t="s">
        <v>1122</v>
      </c>
      <c r="AJ54" s="89" t="s">
        <v>1122</v>
      </c>
      <c r="AL54" s="662"/>
      <c r="AM54" s="657">
        <f>+AM52+10</f>
        <v>180</v>
      </c>
      <c r="AN54" s="86" t="str">
        <f>+AN52</f>
        <v>48-X</v>
      </c>
      <c r="AO54" s="87" t="s">
        <v>1122</v>
      </c>
      <c r="AP54" s="88" t="s">
        <v>1122</v>
      </c>
      <c r="AQ54" s="88" t="s">
        <v>1122</v>
      </c>
      <c r="AR54" s="88" t="s">
        <v>1122</v>
      </c>
      <c r="AS54" s="88" t="s">
        <v>1122</v>
      </c>
      <c r="AT54" s="88" t="s">
        <v>1122</v>
      </c>
      <c r="AU54" s="88" t="s">
        <v>1122</v>
      </c>
      <c r="AV54" s="89" t="s">
        <v>1122</v>
      </c>
    </row>
    <row r="55" spans="1:48" ht="15" thickBot="1">
      <c r="A55">
        <v>55</v>
      </c>
      <c r="B55" s="662"/>
      <c r="C55" s="658"/>
      <c r="D55" s="90" t="str">
        <f>+D53</f>
        <v>48-XL</v>
      </c>
      <c r="E55" s="87" t="s">
        <v>1122</v>
      </c>
      <c r="F55" s="101">
        <v>316.04000000000002</v>
      </c>
      <c r="G55" s="101">
        <v>316.02999999999997</v>
      </c>
      <c r="H55" s="101">
        <v>316.02999999999997</v>
      </c>
      <c r="I55" s="101">
        <v>316.02</v>
      </c>
      <c r="J55" s="101">
        <v>316.01</v>
      </c>
      <c r="K55" s="101">
        <v>316.01</v>
      </c>
      <c r="L55" s="102">
        <v>316.00299999999999</v>
      </c>
      <c r="N55" s="662"/>
      <c r="O55" s="658"/>
      <c r="P55" s="90" t="str">
        <f>+P53</f>
        <v>48-XL</v>
      </c>
      <c r="Q55" s="87" t="s">
        <v>1122</v>
      </c>
      <c r="R55" s="101">
        <v>315.64</v>
      </c>
      <c r="S55" s="101">
        <v>315.24</v>
      </c>
      <c r="T55" s="101">
        <v>314.83</v>
      </c>
      <c r="U55" s="101">
        <v>314.42</v>
      </c>
      <c r="V55" s="101">
        <v>314.02</v>
      </c>
      <c r="W55" s="101">
        <v>313.61</v>
      </c>
      <c r="X55" s="102">
        <v>313.209</v>
      </c>
      <c r="Z55" s="662"/>
      <c r="AA55" s="658"/>
      <c r="AB55" s="90" t="str">
        <f>+AB53</f>
        <v>48-XL</v>
      </c>
      <c r="AC55" s="87" t="s">
        <v>1122</v>
      </c>
      <c r="AD55" s="88" t="s">
        <v>1122</v>
      </c>
      <c r="AE55" s="101">
        <v>294.93</v>
      </c>
      <c r="AF55" s="101">
        <v>286.58999999999997</v>
      </c>
      <c r="AG55" s="101">
        <v>278.24</v>
      </c>
      <c r="AH55" s="101">
        <v>269.89</v>
      </c>
      <c r="AI55" s="101">
        <v>261.55</v>
      </c>
      <c r="AJ55" s="102">
        <v>253.20400000000001</v>
      </c>
      <c r="AL55" s="662"/>
      <c r="AM55" s="658"/>
      <c r="AN55" s="90" t="str">
        <f>+AN53</f>
        <v>48-XL</v>
      </c>
      <c r="AO55" s="87" t="s">
        <v>1122</v>
      </c>
      <c r="AP55" s="88" t="s">
        <v>1122</v>
      </c>
      <c r="AQ55" s="88" t="s">
        <v>1122</v>
      </c>
      <c r="AR55" s="88" t="s">
        <v>1122</v>
      </c>
      <c r="AS55" s="88" t="s">
        <v>1122</v>
      </c>
      <c r="AT55" s="88" t="s">
        <v>1122</v>
      </c>
      <c r="AU55" s="101">
        <v>228.06</v>
      </c>
      <c r="AV55" s="102">
        <v>212.09</v>
      </c>
    </row>
    <row r="56" spans="1:48">
      <c r="A56">
        <v>56</v>
      </c>
      <c r="B56" s="662"/>
      <c r="C56" s="659">
        <f>+C54+10</f>
        <v>190</v>
      </c>
      <c r="D56" s="78" t="s">
        <v>133</v>
      </c>
      <c r="E56" s="83" t="s">
        <v>1122</v>
      </c>
      <c r="F56" s="84" t="s">
        <v>1122</v>
      </c>
      <c r="G56" s="84" t="s">
        <v>1122</v>
      </c>
      <c r="H56" s="98">
        <v>310.76</v>
      </c>
      <c r="I56" s="98">
        <v>310.55</v>
      </c>
      <c r="J56" s="98">
        <v>310.35000000000002</v>
      </c>
      <c r="K56" s="98">
        <v>310.14</v>
      </c>
      <c r="L56" s="99">
        <v>309.94200000000001</v>
      </c>
      <c r="N56" s="662"/>
      <c r="O56" s="659">
        <f>+O54+10</f>
        <v>190</v>
      </c>
      <c r="P56" s="78" t="s">
        <v>133</v>
      </c>
      <c r="Q56" s="83" t="s">
        <v>1122</v>
      </c>
      <c r="R56" s="84" t="s">
        <v>1122</v>
      </c>
      <c r="S56" s="84" t="s">
        <v>1122</v>
      </c>
      <c r="T56" s="84" t="s">
        <v>1122</v>
      </c>
      <c r="U56" s="84" t="s">
        <v>1122</v>
      </c>
      <c r="V56" s="98">
        <v>277.47000000000003</v>
      </c>
      <c r="W56" s="98">
        <v>270.69</v>
      </c>
      <c r="X56" s="99">
        <v>263.91500000000002</v>
      </c>
      <c r="Z56" s="662"/>
      <c r="AA56" s="659">
        <f>+AA54+10</f>
        <v>190</v>
      </c>
      <c r="AB56" s="78" t="s">
        <v>133</v>
      </c>
      <c r="AC56" s="83" t="s">
        <v>1122</v>
      </c>
      <c r="AD56" s="84" t="s">
        <v>1122</v>
      </c>
      <c r="AE56" s="84" t="s">
        <v>1122</v>
      </c>
      <c r="AF56" s="84" t="s">
        <v>1122</v>
      </c>
      <c r="AG56" s="84" t="s">
        <v>1122</v>
      </c>
      <c r="AH56" s="84" t="s">
        <v>1122</v>
      </c>
      <c r="AI56" s="84" t="s">
        <v>1122</v>
      </c>
      <c r="AJ56" s="85" t="s">
        <v>1122</v>
      </c>
      <c r="AL56" s="662"/>
      <c r="AM56" s="659">
        <f>+AM54+10</f>
        <v>190</v>
      </c>
      <c r="AN56" s="78" t="s">
        <v>133</v>
      </c>
      <c r="AO56" s="83" t="s">
        <v>1122</v>
      </c>
      <c r="AP56" s="84" t="s">
        <v>1122</v>
      </c>
      <c r="AQ56" s="84" t="s">
        <v>1122</v>
      </c>
      <c r="AR56" s="84" t="s">
        <v>1122</v>
      </c>
      <c r="AS56" s="84" t="s">
        <v>1122</v>
      </c>
      <c r="AT56" s="84" t="s">
        <v>1122</v>
      </c>
      <c r="AU56" s="84" t="s">
        <v>1122</v>
      </c>
      <c r="AV56" s="99" t="s">
        <v>1122</v>
      </c>
    </row>
    <row r="57" spans="1:48" ht="15" thickBot="1">
      <c r="A57">
        <v>57</v>
      </c>
      <c r="B57" s="662"/>
      <c r="C57" s="660"/>
      <c r="D57" s="82" t="s">
        <v>136</v>
      </c>
      <c r="E57" s="83" t="s">
        <v>1122</v>
      </c>
      <c r="F57" s="84" t="s">
        <v>1122</v>
      </c>
      <c r="G57" s="84" t="s">
        <v>1122</v>
      </c>
      <c r="H57" s="98">
        <v>309.45</v>
      </c>
      <c r="I57" s="98">
        <v>309.23</v>
      </c>
      <c r="J57" s="98">
        <v>309</v>
      </c>
      <c r="K57" s="98">
        <v>308.77</v>
      </c>
      <c r="L57" s="99">
        <v>308.54500000000002</v>
      </c>
      <c r="N57" s="662"/>
      <c r="O57" s="660"/>
      <c r="P57" s="82" t="s">
        <v>136</v>
      </c>
      <c r="Q57" s="83" t="s">
        <v>1122</v>
      </c>
      <c r="R57" s="84" t="s">
        <v>1122</v>
      </c>
      <c r="S57" s="84" t="s">
        <v>1122</v>
      </c>
      <c r="T57" s="98">
        <v>312.02999999999997</v>
      </c>
      <c r="U57" s="98">
        <v>312.67</v>
      </c>
      <c r="V57" s="98">
        <v>313.3</v>
      </c>
      <c r="W57" s="98">
        <v>313.93</v>
      </c>
      <c r="X57" s="99">
        <v>314.565</v>
      </c>
      <c r="Z57" s="662"/>
      <c r="AA57" s="660"/>
      <c r="AB57" s="82" t="s">
        <v>136</v>
      </c>
      <c r="AC57" s="83" t="s">
        <v>1122</v>
      </c>
      <c r="AD57" s="84" t="s">
        <v>1122</v>
      </c>
      <c r="AE57" s="84" t="s">
        <v>1122</v>
      </c>
      <c r="AF57" s="84" t="s">
        <v>1122</v>
      </c>
      <c r="AG57" s="98">
        <v>288.42</v>
      </c>
      <c r="AH57" s="98">
        <v>281.83999999999997</v>
      </c>
      <c r="AI57" s="98">
        <v>275.26</v>
      </c>
      <c r="AJ57" s="99">
        <v>268.68599999999998</v>
      </c>
      <c r="AL57" s="662"/>
      <c r="AM57" s="660"/>
      <c r="AN57" s="82" t="s">
        <v>136</v>
      </c>
      <c r="AO57" s="83" t="s">
        <v>1122</v>
      </c>
      <c r="AP57" s="84" t="s">
        <v>1122</v>
      </c>
      <c r="AQ57" s="84" t="s">
        <v>1122</v>
      </c>
      <c r="AR57" s="84" t="s">
        <v>1122</v>
      </c>
      <c r="AS57" s="84" t="s">
        <v>1122</v>
      </c>
      <c r="AT57" s="84" t="s">
        <v>1122</v>
      </c>
      <c r="AU57" s="84" t="s">
        <v>1122</v>
      </c>
      <c r="AV57" s="99">
        <v>237.87</v>
      </c>
    </row>
    <row r="58" spans="1:48">
      <c r="A58">
        <v>58</v>
      </c>
      <c r="B58" s="662"/>
      <c r="C58" s="657">
        <f>+C56+10</f>
        <v>200</v>
      </c>
      <c r="D58" s="86" t="str">
        <f>+D56</f>
        <v>48-X</v>
      </c>
      <c r="E58" s="87" t="s">
        <v>1122</v>
      </c>
      <c r="F58" s="88" t="s">
        <v>1122</v>
      </c>
      <c r="G58" s="88" t="s">
        <v>1122</v>
      </c>
      <c r="H58" s="88" t="s">
        <v>1122</v>
      </c>
      <c r="I58" s="88" t="s">
        <v>1122</v>
      </c>
      <c r="J58" s="101">
        <v>314.26</v>
      </c>
      <c r="K58" s="101">
        <v>314.36</v>
      </c>
      <c r="L58" s="102">
        <v>314.47399999999999</v>
      </c>
      <c r="N58" s="662"/>
      <c r="O58" s="657">
        <f>+O56+10</f>
        <v>200</v>
      </c>
      <c r="P58" s="86" t="str">
        <f>+P56</f>
        <v>48-X</v>
      </c>
      <c r="Q58" s="87" t="s">
        <v>1122</v>
      </c>
      <c r="R58" s="88" t="s">
        <v>1122</v>
      </c>
      <c r="S58" s="88" t="s">
        <v>1122</v>
      </c>
      <c r="T58" s="88" t="s">
        <v>1122</v>
      </c>
      <c r="U58" s="88" t="s">
        <v>1122</v>
      </c>
      <c r="V58" s="88" t="s">
        <v>1122</v>
      </c>
      <c r="W58" s="88" t="s">
        <v>1122</v>
      </c>
      <c r="X58" s="102">
        <v>273.37799999999999</v>
      </c>
      <c r="Z58" s="662"/>
      <c r="AA58" s="657">
        <f>+AA56+10</f>
        <v>200</v>
      </c>
      <c r="AB58" s="86" t="str">
        <f>+AB56</f>
        <v>48-X</v>
      </c>
      <c r="AC58" s="87" t="s">
        <v>1122</v>
      </c>
      <c r="AD58" s="88" t="s">
        <v>1122</v>
      </c>
      <c r="AE58" s="88" t="s">
        <v>1122</v>
      </c>
      <c r="AF58" s="88" t="s">
        <v>1122</v>
      </c>
      <c r="AG58" s="88" t="s">
        <v>1122</v>
      </c>
      <c r="AH58" s="88" t="s">
        <v>1122</v>
      </c>
      <c r="AI58" s="88" t="s">
        <v>1122</v>
      </c>
      <c r="AJ58" s="89" t="s">
        <v>1122</v>
      </c>
      <c r="AL58" s="662"/>
      <c r="AM58" s="657">
        <f>+AM56+10</f>
        <v>200</v>
      </c>
      <c r="AN58" s="86" t="str">
        <f>+AN56</f>
        <v>48-X</v>
      </c>
      <c r="AO58" s="87" t="s">
        <v>1122</v>
      </c>
      <c r="AP58" s="88" t="s">
        <v>1122</v>
      </c>
      <c r="AQ58" s="88" t="s">
        <v>1122</v>
      </c>
      <c r="AR58" s="88" t="s">
        <v>1122</v>
      </c>
      <c r="AS58" s="88" t="s">
        <v>1122</v>
      </c>
      <c r="AT58" s="88" t="s">
        <v>1122</v>
      </c>
      <c r="AU58" s="88" t="s">
        <v>1122</v>
      </c>
      <c r="AV58" s="89" t="s">
        <v>1122</v>
      </c>
    </row>
    <row r="59" spans="1:48" ht="15" thickBot="1">
      <c r="A59">
        <v>59</v>
      </c>
      <c r="B59" s="663"/>
      <c r="C59" s="658"/>
      <c r="D59" s="90" t="str">
        <f>+D57</f>
        <v>48-XL</v>
      </c>
      <c r="E59" s="91" t="s">
        <v>1122</v>
      </c>
      <c r="F59" s="92" t="s">
        <v>1122</v>
      </c>
      <c r="G59" s="92" t="s">
        <v>1122</v>
      </c>
      <c r="H59" s="92" t="s">
        <v>1122</v>
      </c>
      <c r="I59" s="92" t="s">
        <v>1122</v>
      </c>
      <c r="J59" s="103">
        <v>312.94</v>
      </c>
      <c r="K59" s="103">
        <v>313.02999999999997</v>
      </c>
      <c r="L59" s="104">
        <v>313.11700000000002</v>
      </c>
      <c r="N59" s="663"/>
      <c r="O59" s="658"/>
      <c r="P59" s="90" t="str">
        <f>+P57</f>
        <v>48-XL</v>
      </c>
      <c r="Q59" s="91" t="s">
        <v>1122</v>
      </c>
      <c r="R59" s="92" t="s">
        <v>1122</v>
      </c>
      <c r="S59" s="92" t="s">
        <v>1122</v>
      </c>
      <c r="T59" s="92" t="s">
        <v>1122</v>
      </c>
      <c r="U59" s="92" t="s">
        <v>1122</v>
      </c>
      <c r="V59" s="103">
        <v>310.44</v>
      </c>
      <c r="W59" s="103">
        <v>310.02</v>
      </c>
      <c r="X59" s="104">
        <v>309.61399999999998</v>
      </c>
      <c r="Z59" s="663"/>
      <c r="AA59" s="658"/>
      <c r="AB59" s="90" t="str">
        <f>+AB57</f>
        <v>48-XL</v>
      </c>
      <c r="AC59" s="91" t="s">
        <v>1122</v>
      </c>
      <c r="AD59" s="92" t="s">
        <v>1122</v>
      </c>
      <c r="AE59" s="92" t="s">
        <v>1122</v>
      </c>
      <c r="AF59" s="92" t="s">
        <v>1122</v>
      </c>
      <c r="AG59" s="92" t="s">
        <v>1122</v>
      </c>
      <c r="AH59" s="92" t="s">
        <v>1122</v>
      </c>
      <c r="AI59" s="103">
        <v>286.68</v>
      </c>
      <c r="AJ59" s="104">
        <v>282.38499999999999</v>
      </c>
      <c r="AL59" s="663"/>
      <c r="AM59" s="658"/>
      <c r="AN59" s="90" t="str">
        <f>+AN57</f>
        <v>48-XL</v>
      </c>
      <c r="AO59" s="91" t="s">
        <v>1122</v>
      </c>
      <c r="AP59" s="92" t="s">
        <v>1122</v>
      </c>
      <c r="AQ59" s="92" t="s">
        <v>1122</v>
      </c>
      <c r="AR59" s="92" t="s">
        <v>1122</v>
      </c>
      <c r="AS59" s="92" t="s">
        <v>1122</v>
      </c>
      <c r="AT59" s="92" t="s">
        <v>1122</v>
      </c>
      <c r="AU59" s="92" t="s">
        <v>1122</v>
      </c>
      <c r="AV59" s="93" t="s">
        <v>1122</v>
      </c>
    </row>
    <row r="60" spans="1:48">
      <c r="A60">
        <v>60</v>
      </c>
    </row>
    <row r="61" spans="1:48">
      <c r="A61">
        <v>61</v>
      </c>
    </row>
    <row r="62" spans="1:48">
      <c r="A62">
        <v>62</v>
      </c>
    </row>
    <row r="63" spans="1:48">
      <c r="A63">
        <v>63</v>
      </c>
    </row>
    <row r="64" spans="1:48">
      <c r="A64">
        <v>64</v>
      </c>
    </row>
    <row r="65" spans="1:48">
      <c r="A65">
        <v>65</v>
      </c>
    </row>
    <row r="66" spans="1:48">
      <c r="A66">
        <v>66</v>
      </c>
    </row>
    <row r="67" spans="1:48" ht="15" thickBot="1">
      <c r="A67">
        <v>67</v>
      </c>
    </row>
    <row r="68" spans="1:48" ht="18.600000000000001" thickBot="1">
      <c r="A68">
        <v>68</v>
      </c>
      <c r="B68" s="649" t="str">
        <f>+B6</f>
        <v>Zona sísmica A</v>
      </c>
      <c r="C68" s="650"/>
      <c r="D68" s="651"/>
      <c r="E68" s="649" t="s">
        <v>1132</v>
      </c>
      <c r="F68" s="650"/>
      <c r="G68" s="650"/>
      <c r="H68" s="650"/>
      <c r="I68" s="650"/>
      <c r="J68" s="650"/>
      <c r="K68" s="650"/>
      <c r="L68" s="651"/>
      <c r="N68" s="649" t="str">
        <f>+N6</f>
        <v>Zona sísmica B</v>
      </c>
      <c r="O68" s="650"/>
      <c r="P68" s="651"/>
      <c r="Q68" s="649" t="s">
        <v>1132</v>
      </c>
      <c r="R68" s="650"/>
      <c r="S68" s="650"/>
      <c r="T68" s="650"/>
      <c r="U68" s="650"/>
      <c r="V68" s="650"/>
      <c r="W68" s="650"/>
      <c r="X68" s="651"/>
      <c r="Z68" s="649" t="str">
        <f>+Z6</f>
        <v>Zona sísmica C</v>
      </c>
      <c r="AA68" s="650"/>
      <c r="AB68" s="651"/>
      <c r="AC68" s="649" t="s">
        <v>1132</v>
      </c>
      <c r="AD68" s="650"/>
      <c r="AE68" s="650"/>
      <c r="AF68" s="650"/>
      <c r="AG68" s="650"/>
      <c r="AH68" s="650"/>
      <c r="AI68" s="650"/>
      <c r="AJ68" s="651"/>
      <c r="AL68" s="649" t="str">
        <f>+AL6</f>
        <v>Zona sísmica D</v>
      </c>
      <c r="AM68" s="650"/>
      <c r="AN68" s="651"/>
      <c r="AO68" s="649" t="s">
        <v>1132</v>
      </c>
      <c r="AP68" s="650"/>
      <c r="AQ68" s="650"/>
      <c r="AR68" s="650"/>
      <c r="AS68" s="650"/>
      <c r="AT68" s="650"/>
      <c r="AU68" s="650"/>
      <c r="AV68" s="651"/>
    </row>
    <row r="69" spans="1:48" ht="22.2" customHeight="1">
      <c r="A69">
        <v>69</v>
      </c>
      <c r="B69" s="652" t="str">
        <f>+B7</f>
        <v>Categoría de terreno 1</v>
      </c>
      <c r="C69" s="652" t="s">
        <v>1118</v>
      </c>
      <c r="D69" s="652" t="s">
        <v>1119</v>
      </c>
      <c r="E69" s="654" t="s">
        <v>1120</v>
      </c>
      <c r="F69" s="655"/>
      <c r="G69" s="655"/>
      <c r="H69" s="655"/>
      <c r="I69" s="655"/>
      <c r="J69" s="655"/>
      <c r="K69" s="655"/>
      <c r="L69" s="656"/>
      <c r="N69" s="652" t="str">
        <f>+N7</f>
        <v>Categoría de terreno 1</v>
      </c>
      <c r="O69" s="652" t="s">
        <v>1118</v>
      </c>
      <c r="P69" s="652" t="s">
        <v>1119</v>
      </c>
      <c r="Q69" s="654" t="s">
        <v>1120</v>
      </c>
      <c r="R69" s="655"/>
      <c r="S69" s="655"/>
      <c r="T69" s="655"/>
      <c r="U69" s="655"/>
      <c r="V69" s="655"/>
      <c r="W69" s="655"/>
      <c r="X69" s="656"/>
      <c r="Z69" s="652" t="str">
        <f>+Z7</f>
        <v>Categoría de terreno 1</v>
      </c>
      <c r="AA69" s="652" t="s">
        <v>1118</v>
      </c>
      <c r="AB69" s="652" t="s">
        <v>1119</v>
      </c>
      <c r="AC69" s="654" t="s">
        <v>1120</v>
      </c>
      <c r="AD69" s="655"/>
      <c r="AE69" s="655"/>
      <c r="AF69" s="655"/>
      <c r="AG69" s="655"/>
      <c r="AH69" s="655"/>
      <c r="AI69" s="655"/>
      <c r="AJ69" s="656"/>
      <c r="AL69" s="652" t="str">
        <f>+AL7</f>
        <v>Categoría de terreno 1</v>
      </c>
      <c r="AM69" s="652" t="s">
        <v>1118</v>
      </c>
      <c r="AN69" s="652" t="s">
        <v>1119</v>
      </c>
      <c r="AO69" s="654" t="s">
        <v>1120</v>
      </c>
      <c r="AP69" s="655"/>
      <c r="AQ69" s="655"/>
      <c r="AR69" s="655"/>
      <c r="AS69" s="655"/>
      <c r="AT69" s="655"/>
      <c r="AU69" s="655"/>
      <c r="AV69" s="656"/>
    </row>
    <row r="70" spans="1:48" ht="22.2" customHeight="1" thickBot="1">
      <c r="A70">
        <v>70</v>
      </c>
      <c r="B70" s="653"/>
      <c r="C70" s="653"/>
      <c r="D70" s="653"/>
      <c r="E70" s="75">
        <v>0</v>
      </c>
      <c r="F70" s="76">
        <v>500</v>
      </c>
      <c r="G70" s="76">
        <v>1000</v>
      </c>
      <c r="H70" s="76">
        <v>1500</v>
      </c>
      <c r="I70" s="76">
        <v>2000</v>
      </c>
      <c r="J70" s="76">
        <v>2500</v>
      </c>
      <c r="K70" s="76">
        <v>3000</v>
      </c>
      <c r="L70" s="77">
        <v>3500</v>
      </c>
      <c r="N70" s="653"/>
      <c r="O70" s="653"/>
      <c r="P70" s="653"/>
      <c r="Q70" s="75">
        <v>0</v>
      </c>
      <c r="R70" s="76">
        <v>500</v>
      </c>
      <c r="S70" s="76">
        <v>1000</v>
      </c>
      <c r="T70" s="76">
        <v>1500</v>
      </c>
      <c r="U70" s="76">
        <v>2000</v>
      </c>
      <c r="V70" s="76">
        <v>2500</v>
      </c>
      <c r="W70" s="76">
        <v>3000</v>
      </c>
      <c r="X70" s="77">
        <v>3500</v>
      </c>
      <c r="Z70" s="653"/>
      <c r="AA70" s="653"/>
      <c r="AB70" s="653"/>
      <c r="AC70" s="75">
        <v>0</v>
      </c>
      <c r="AD70" s="76">
        <v>500</v>
      </c>
      <c r="AE70" s="76">
        <v>1000</v>
      </c>
      <c r="AF70" s="76">
        <v>1500</v>
      </c>
      <c r="AG70" s="76">
        <v>2000</v>
      </c>
      <c r="AH70" s="76">
        <v>2500</v>
      </c>
      <c r="AI70" s="76">
        <v>3000</v>
      </c>
      <c r="AJ70" s="77">
        <v>3500</v>
      </c>
      <c r="AL70" s="653"/>
      <c r="AM70" s="653"/>
      <c r="AN70" s="653"/>
      <c r="AO70" s="75">
        <v>0</v>
      </c>
      <c r="AP70" s="76">
        <v>500</v>
      </c>
      <c r="AQ70" s="76">
        <v>1000</v>
      </c>
      <c r="AR70" s="76">
        <v>1500</v>
      </c>
      <c r="AS70" s="76">
        <v>2000</v>
      </c>
      <c r="AT70" s="76">
        <v>2500</v>
      </c>
      <c r="AU70" s="76">
        <v>3000</v>
      </c>
      <c r="AV70" s="77">
        <v>3500</v>
      </c>
    </row>
    <row r="71" spans="1:48">
      <c r="A71">
        <v>71</v>
      </c>
      <c r="B71" s="661" t="str">
        <f>+B9</f>
        <v>Rango de inclinación de 7° a 15°</v>
      </c>
      <c r="C71" s="659">
        <v>100</v>
      </c>
      <c r="D71" s="78" t="s">
        <v>133</v>
      </c>
      <c r="E71" s="94">
        <v>195.25399999999999</v>
      </c>
      <c r="F71" s="95">
        <v>188.73</v>
      </c>
      <c r="G71" s="95">
        <v>182.2</v>
      </c>
      <c r="H71" s="95">
        <v>175.68</v>
      </c>
      <c r="I71" s="95">
        <v>169.15</v>
      </c>
      <c r="J71" s="95">
        <v>162.63</v>
      </c>
      <c r="K71" s="95">
        <v>156.11000000000001</v>
      </c>
      <c r="L71" s="96">
        <v>149.58600000000001</v>
      </c>
      <c r="N71" s="661" t="str">
        <f>+N9</f>
        <v>Rango de inclinación de 7° a 15°</v>
      </c>
      <c r="O71" s="659">
        <v>100</v>
      </c>
      <c r="P71" s="78" t="s">
        <v>133</v>
      </c>
      <c r="Q71" s="94">
        <v>167.92500000000001</v>
      </c>
      <c r="R71" s="95">
        <v>163.05000000000001</v>
      </c>
      <c r="S71" s="95">
        <v>158.18</v>
      </c>
      <c r="T71" s="95">
        <v>153.31</v>
      </c>
      <c r="U71" s="95">
        <v>148.44</v>
      </c>
      <c r="V71" s="95">
        <v>143.57</v>
      </c>
      <c r="W71" s="95">
        <v>138.69999999999999</v>
      </c>
      <c r="X71" s="96">
        <v>133.83000000000001</v>
      </c>
      <c r="Z71" s="661" t="str">
        <f>+Z9</f>
        <v>Rango de inclinación de 7° a 15°</v>
      </c>
      <c r="AA71" s="659">
        <v>100</v>
      </c>
      <c r="AB71" s="78" t="s">
        <v>133</v>
      </c>
      <c r="AC71" s="94">
        <v>172.691</v>
      </c>
      <c r="AD71" s="95">
        <v>172.77</v>
      </c>
      <c r="AE71" s="95">
        <v>172.86</v>
      </c>
      <c r="AF71" s="95">
        <v>172.94</v>
      </c>
      <c r="AG71" s="95">
        <v>173.03</v>
      </c>
      <c r="AH71" s="95">
        <v>173.11</v>
      </c>
      <c r="AI71" s="95">
        <v>173.2</v>
      </c>
      <c r="AJ71" s="96">
        <v>173.28899999999999</v>
      </c>
      <c r="AL71" s="661" t="str">
        <f>+AL9</f>
        <v>Rango de inclinación de 7° a 15°</v>
      </c>
      <c r="AM71" s="659">
        <v>100</v>
      </c>
      <c r="AN71" s="78" t="s">
        <v>133</v>
      </c>
      <c r="AO71" s="94">
        <v>207.95</v>
      </c>
      <c r="AP71" s="95">
        <v>207.9</v>
      </c>
      <c r="AQ71" s="95">
        <v>207.85</v>
      </c>
      <c r="AR71" s="95">
        <v>207.8</v>
      </c>
      <c r="AS71" s="95">
        <v>207.76</v>
      </c>
      <c r="AT71" s="95">
        <v>207.71</v>
      </c>
      <c r="AU71" s="95">
        <v>207.66</v>
      </c>
      <c r="AV71" s="96">
        <v>207.62</v>
      </c>
    </row>
    <row r="72" spans="1:48" ht="15" thickBot="1">
      <c r="A72">
        <v>72</v>
      </c>
      <c r="B72" s="662"/>
      <c r="C72" s="660"/>
      <c r="D72" s="82" t="s">
        <v>136</v>
      </c>
      <c r="E72" s="97">
        <v>212.93700000000001</v>
      </c>
      <c r="F72" s="98">
        <v>205.74</v>
      </c>
      <c r="G72" s="98">
        <v>198.54</v>
      </c>
      <c r="H72" s="98">
        <v>191.35</v>
      </c>
      <c r="I72" s="98">
        <v>184.16</v>
      </c>
      <c r="J72" s="98">
        <v>176.96</v>
      </c>
      <c r="K72" s="98">
        <v>169.77</v>
      </c>
      <c r="L72" s="99">
        <v>162.58099999999999</v>
      </c>
      <c r="N72" s="662"/>
      <c r="O72" s="660"/>
      <c r="P72" s="82" t="s">
        <v>136</v>
      </c>
      <c r="Q72" s="97">
        <v>196.71</v>
      </c>
      <c r="R72" s="98">
        <v>189.95</v>
      </c>
      <c r="S72" s="98">
        <v>183.19</v>
      </c>
      <c r="T72" s="98">
        <v>176.44</v>
      </c>
      <c r="U72" s="98">
        <v>169.68</v>
      </c>
      <c r="V72" s="98">
        <v>162.93</v>
      </c>
      <c r="W72" s="98">
        <v>156.16999999999999</v>
      </c>
      <c r="X72" s="99">
        <v>149.423</v>
      </c>
      <c r="Z72" s="662"/>
      <c r="AA72" s="660"/>
      <c r="AB72" s="82" t="s">
        <v>136</v>
      </c>
      <c r="AC72" s="97">
        <v>187.57</v>
      </c>
      <c r="AD72" s="98">
        <v>187.56</v>
      </c>
      <c r="AE72" s="98">
        <v>187.56</v>
      </c>
      <c r="AF72" s="98">
        <v>187.55</v>
      </c>
      <c r="AG72" s="98">
        <v>187.55</v>
      </c>
      <c r="AH72" s="98">
        <v>187.54</v>
      </c>
      <c r="AI72" s="98">
        <v>187.54</v>
      </c>
      <c r="AJ72" s="99">
        <v>187.541</v>
      </c>
      <c r="AL72" s="662"/>
      <c r="AM72" s="660"/>
      <c r="AN72" s="82" t="s">
        <v>136</v>
      </c>
      <c r="AO72" s="97">
        <v>227.88</v>
      </c>
      <c r="AP72" s="98">
        <v>227.88</v>
      </c>
      <c r="AQ72" s="98">
        <v>227.88</v>
      </c>
      <c r="AR72" s="98">
        <v>227.88</v>
      </c>
      <c r="AS72" s="98">
        <v>227.88</v>
      </c>
      <c r="AT72" s="98">
        <v>227.88</v>
      </c>
      <c r="AU72" s="98">
        <v>227.88</v>
      </c>
      <c r="AV72" s="99">
        <v>227.88</v>
      </c>
    </row>
    <row r="73" spans="1:48">
      <c r="A73">
        <v>73</v>
      </c>
      <c r="B73" s="662"/>
      <c r="C73" s="657">
        <f>+C71+15</f>
        <v>115</v>
      </c>
      <c r="D73" s="86" t="str">
        <f>+D71</f>
        <v>48-X</v>
      </c>
      <c r="E73" s="100">
        <v>229.14</v>
      </c>
      <c r="F73" s="101">
        <v>221.85</v>
      </c>
      <c r="G73" s="101">
        <v>214.57</v>
      </c>
      <c r="H73" s="101">
        <v>207.28</v>
      </c>
      <c r="I73" s="101">
        <v>200</v>
      </c>
      <c r="J73" s="101">
        <v>192.72</v>
      </c>
      <c r="K73" s="101">
        <v>185.43</v>
      </c>
      <c r="L73" s="102">
        <v>178.15199999999999</v>
      </c>
      <c r="N73" s="662"/>
      <c r="O73" s="657">
        <f>+O71+15</f>
        <v>115</v>
      </c>
      <c r="P73" s="86" t="str">
        <f>+P71</f>
        <v>48-X</v>
      </c>
      <c r="Q73" s="100">
        <v>189.476</v>
      </c>
      <c r="R73" s="101">
        <v>185.18</v>
      </c>
      <c r="S73" s="101">
        <v>180.88</v>
      </c>
      <c r="T73" s="101">
        <v>176.59</v>
      </c>
      <c r="U73" s="101">
        <v>172.3</v>
      </c>
      <c r="V73" s="101">
        <v>168</v>
      </c>
      <c r="W73" s="101">
        <v>163.71</v>
      </c>
      <c r="X73" s="102">
        <v>159.42099999999999</v>
      </c>
      <c r="Z73" s="662"/>
      <c r="AA73" s="657">
        <f>+AA71+15</f>
        <v>115</v>
      </c>
      <c r="AB73" s="86" t="str">
        <f>+AB71</f>
        <v>48-X</v>
      </c>
      <c r="AC73" s="100">
        <v>172.542</v>
      </c>
      <c r="AD73" s="101">
        <v>172.59</v>
      </c>
      <c r="AE73" s="101">
        <v>172.65</v>
      </c>
      <c r="AF73" s="101">
        <v>172.7</v>
      </c>
      <c r="AG73" s="101">
        <v>172.76</v>
      </c>
      <c r="AH73" s="101">
        <v>172.81</v>
      </c>
      <c r="AI73" s="101">
        <v>172.87</v>
      </c>
      <c r="AJ73" s="102">
        <v>172.93</v>
      </c>
      <c r="AL73" s="662"/>
      <c r="AM73" s="657">
        <f>+AM71+15</f>
        <v>115</v>
      </c>
      <c r="AN73" s="86" t="str">
        <f>+AN71</f>
        <v>48-X</v>
      </c>
      <c r="AO73" s="87" t="s">
        <v>1122</v>
      </c>
      <c r="AP73" s="88" t="s">
        <v>1122</v>
      </c>
      <c r="AQ73" s="88" t="s">
        <v>1122</v>
      </c>
      <c r="AR73" s="88" t="s">
        <v>1122</v>
      </c>
      <c r="AS73" s="101">
        <v>208.12</v>
      </c>
      <c r="AT73" s="101">
        <v>208</v>
      </c>
      <c r="AU73" s="101">
        <v>207.88</v>
      </c>
      <c r="AV73" s="102">
        <v>207.77</v>
      </c>
    </row>
    <row r="74" spans="1:48" ht="15" thickBot="1">
      <c r="A74">
        <v>74</v>
      </c>
      <c r="B74" s="662"/>
      <c r="C74" s="658"/>
      <c r="D74" s="90" t="str">
        <f>+D72</f>
        <v>48-XL</v>
      </c>
      <c r="E74" s="100">
        <v>249.56700000000001</v>
      </c>
      <c r="F74" s="101">
        <v>241.77</v>
      </c>
      <c r="G74" s="101">
        <v>233.97</v>
      </c>
      <c r="H74" s="101">
        <v>226.18</v>
      </c>
      <c r="I74" s="101">
        <v>218.38</v>
      </c>
      <c r="J74" s="101">
        <v>210.59</v>
      </c>
      <c r="K74" s="101">
        <v>202.8</v>
      </c>
      <c r="L74" s="102">
        <v>195.00700000000001</v>
      </c>
      <c r="N74" s="662"/>
      <c r="O74" s="658"/>
      <c r="P74" s="90" t="str">
        <f>+P72</f>
        <v>48-XL</v>
      </c>
      <c r="Q74" s="100">
        <v>233.773</v>
      </c>
      <c r="R74" s="101">
        <v>226.04</v>
      </c>
      <c r="S74" s="101">
        <v>218.3</v>
      </c>
      <c r="T74" s="101">
        <v>210.57</v>
      </c>
      <c r="U74" s="101">
        <v>202.84</v>
      </c>
      <c r="V74" s="101">
        <v>195.11</v>
      </c>
      <c r="W74" s="101">
        <v>187.38</v>
      </c>
      <c r="X74" s="102">
        <v>179.649</v>
      </c>
      <c r="Z74" s="662"/>
      <c r="AA74" s="658"/>
      <c r="AB74" s="90" t="str">
        <f>+AB72</f>
        <v>48-XL</v>
      </c>
      <c r="AC74" s="100">
        <v>187.57</v>
      </c>
      <c r="AD74" s="101">
        <v>187.56</v>
      </c>
      <c r="AE74" s="101">
        <v>187.56</v>
      </c>
      <c r="AF74" s="101">
        <v>187.55</v>
      </c>
      <c r="AG74" s="101">
        <v>187.55</v>
      </c>
      <c r="AH74" s="101">
        <v>187.54</v>
      </c>
      <c r="AI74" s="101">
        <v>187.54</v>
      </c>
      <c r="AJ74" s="102">
        <v>187.541</v>
      </c>
      <c r="AL74" s="662"/>
      <c r="AM74" s="658"/>
      <c r="AN74" s="90" t="str">
        <f>+AN72</f>
        <v>48-XL</v>
      </c>
      <c r="AO74" s="100">
        <v>227.88</v>
      </c>
      <c r="AP74" s="101">
        <v>227.88</v>
      </c>
      <c r="AQ74" s="101">
        <v>227.88</v>
      </c>
      <c r="AR74" s="101">
        <v>227.88</v>
      </c>
      <c r="AS74" s="101">
        <v>227.88</v>
      </c>
      <c r="AT74" s="101">
        <v>227.88</v>
      </c>
      <c r="AU74" s="101">
        <v>227.88</v>
      </c>
      <c r="AV74" s="102">
        <v>227.88</v>
      </c>
    </row>
    <row r="75" spans="1:48">
      <c r="A75">
        <v>75</v>
      </c>
      <c r="B75" s="662"/>
      <c r="C75" s="659">
        <f>+C73+15</f>
        <v>130</v>
      </c>
      <c r="D75" s="78" t="s">
        <v>133</v>
      </c>
      <c r="E75" s="97">
        <v>262.96199999999999</v>
      </c>
      <c r="F75" s="98">
        <v>255.08</v>
      </c>
      <c r="G75" s="98">
        <v>247.2</v>
      </c>
      <c r="H75" s="98">
        <v>239.32</v>
      </c>
      <c r="I75" s="98">
        <v>231.43</v>
      </c>
      <c r="J75" s="98">
        <v>223.55</v>
      </c>
      <c r="K75" s="98">
        <v>215.67</v>
      </c>
      <c r="L75" s="99">
        <v>207.798</v>
      </c>
      <c r="N75" s="662"/>
      <c r="O75" s="659">
        <f>+O73+15</f>
        <v>130</v>
      </c>
      <c r="P75" s="78" t="s">
        <v>133</v>
      </c>
      <c r="Q75" s="97">
        <v>211.45099999999999</v>
      </c>
      <c r="R75" s="98">
        <v>206.87</v>
      </c>
      <c r="S75" s="98">
        <v>202.28</v>
      </c>
      <c r="T75" s="98">
        <v>197.7</v>
      </c>
      <c r="U75" s="98">
        <v>193.12</v>
      </c>
      <c r="V75" s="98">
        <v>188.54</v>
      </c>
      <c r="W75" s="98">
        <v>183.96</v>
      </c>
      <c r="X75" s="99">
        <v>179.38399999999999</v>
      </c>
      <c r="Z75" s="662"/>
      <c r="AA75" s="659">
        <f>+AA73+15</f>
        <v>130</v>
      </c>
      <c r="AB75" s="78" t="s">
        <v>133</v>
      </c>
      <c r="AC75" s="97">
        <v>172.76300000000001</v>
      </c>
      <c r="AD75" s="98">
        <v>172.74</v>
      </c>
      <c r="AE75" s="98">
        <v>172.72</v>
      </c>
      <c r="AF75" s="98">
        <v>172.71</v>
      </c>
      <c r="AG75" s="98">
        <v>172.69</v>
      </c>
      <c r="AH75" s="98">
        <v>172.67</v>
      </c>
      <c r="AI75" s="98">
        <v>172.66</v>
      </c>
      <c r="AJ75" s="99">
        <v>172.643</v>
      </c>
      <c r="AL75" s="662"/>
      <c r="AM75" s="659">
        <f>+AM73+15</f>
        <v>130</v>
      </c>
      <c r="AN75" s="78" t="s">
        <v>133</v>
      </c>
      <c r="AO75" s="83" t="s">
        <v>1122</v>
      </c>
      <c r="AP75" s="84" t="s">
        <v>1122</v>
      </c>
      <c r="AQ75" s="84" t="s">
        <v>1122</v>
      </c>
      <c r="AR75" s="84" t="s">
        <v>1122</v>
      </c>
      <c r="AS75" s="84" t="s">
        <v>1122</v>
      </c>
      <c r="AT75" s="84" t="s">
        <v>1122</v>
      </c>
      <c r="AU75" s="84" t="s">
        <v>1122</v>
      </c>
      <c r="AV75" s="99">
        <v>208.12</v>
      </c>
    </row>
    <row r="76" spans="1:48" ht="15" thickBot="1">
      <c r="A76">
        <v>76</v>
      </c>
      <c r="B76" s="662"/>
      <c r="C76" s="660"/>
      <c r="D76" s="82" t="s">
        <v>136</v>
      </c>
      <c r="E76" s="97">
        <v>290.02600000000001</v>
      </c>
      <c r="F76" s="98">
        <v>280.8</v>
      </c>
      <c r="G76" s="98">
        <v>271.57</v>
      </c>
      <c r="H76" s="98">
        <v>262.35000000000002</v>
      </c>
      <c r="I76" s="98">
        <v>253.13</v>
      </c>
      <c r="J76" s="98">
        <v>243.9</v>
      </c>
      <c r="K76" s="98">
        <v>234.68</v>
      </c>
      <c r="L76" s="99">
        <v>225.46100000000001</v>
      </c>
      <c r="N76" s="662"/>
      <c r="O76" s="660"/>
      <c r="P76" s="82" t="s">
        <v>136</v>
      </c>
      <c r="Q76" s="97">
        <v>270.18599999999998</v>
      </c>
      <c r="R76" s="98">
        <v>261.47000000000003</v>
      </c>
      <c r="S76" s="98">
        <v>252.76</v>
      </c>
      <c r="T76" s="98">
        <v>244.06</v>
      </c>
      <c r="U76" s="98">
        <v>235.35</v>
      </c>
      <c r="V76" s="98">
        <v>226.64</v>
      </c>
      <c r="W76" s="98">
        <v>217.93</v>
      </c>
      <c r="X76" s="99">
        <v>209.226</v>
      </c>
      <c r="Z76" s="662"/>
      <c r="AA76" s="660"/>
      <c r="AB76" s="82" t="s">
        <v>136</v>
      </c>
      <c r="AC76" s="97">
        <v>206.71299999999999</v>
      </c>
      <c r="AD76" s="98">
        <v>203.97</v>
      </c>
      <c r="AE76" s="98">
        <v>201.23</v>
      </c>
      <c r="AF76" s="98">
        <v>198.49</v>
      </c>
      <c r="AG76" s="98">
        <v>195.75</v>
      </c>
      <c r="AH76" s="98">
        <v>193.01</v>
      </c>
      <c r="AI76" s="98">
        <v>190.27</v>
      </c>
      <c r="AJ76" s="99">
        <v>187.541</v>
      </c>
      <c r="AL76" s="662"/>
      <c r="AM76" s="660"/>
      <c r="AN76" s="82" t="s">
        <v>136</v>
      </c>
      <c r="AO76" s="97">
        <v>227.88</v>
      </c>
      <c r="AP76" s="98">
        <v>227.88</v>
      </c>
      <c r="AQ76" s="98">
        <v>227.88</v>
      </c>
      <c r="AR76" s="98">
        <v>227.88</v>
      </c>
      <c r="AS76" s="98">
        <v>227.88</v>
      </c>
      <c r="AT76" s="98">
        <v>227.88</v>
      </c>
      <c r="AU76" s="98">
        <v>227.88</v>
      </c>
      <c r="AV76" s="99">
        <v>227.88</v>
      </c>
    </row>
    <row r="77" spans="1:48">
      <c r="A77">
        <v>77</v>
      </c>
      <c r="B77" s="662"/>
      <c r="C77" s="657">
        <f>+C75+10</f>
        <v>140</v>
      </c>
      <c r="D77" s="86" t="str">
        <f>+D75</f>
        <v>48-X</v>
      </c>
      <c r="E77" s="100">
        <v>280.26</v>
      </c>
      <c r="F77" s="101">
        <v>272.39999999999998</v>
      </c>
      <c r="G77" s="101">
        <v>264.55</v>
      </c>
      <c r="H77" s="101">
        <v>256.7</v>
      </c>
      <c r="I77" s="101">
        <v>248.84</v>
      </c>
      <c r="J77" s="101">
        <v>240.99</v>
      </c>
      <c r="K77" s="101">
        <v>233.14</v>
      </c>
      <c r="L77" s="102">
        <v>225.28700000000001</v>
      </c>
      <c r="N77" s="662"/>
      <c r="O77" s="657">
        <f>+O75+10</f>
        <v>140</v>
      </c>
      <c r="P77" s="86" t="str">
        <f>+P75</f>
        <v>48-X</v>
      </c>
      <c r="Q77" s="100">
        <v>223.34100000000001</v>
      </c>
      <c r="R77" s="101">
        <v>218.77</v>
      </c>
      <c r="S77" s="101">
        <v>214.2</v>
      </c>
      <c r="T77" s="101">
        <v>209.63</v>
      </c>
      <c r="U77" s="101">
        <v>205.06</v>
      </c>
      <c r="V77" s="101">
        <v>200.49</v>
      </c>
      <c r="W77" s="101">
        <v>195.92</v>
      </c>
      <c r="X77" s="102">
        <v>191.36099999999999</v>
      </c>
      <c r="Z77" s="662"/>
      <c r="AA77" s="657">
        <f>+AA75+10</f>
        <v>140</v>
      </c>
      <c r="AB77" s="86" t="str">
        <f>+AB75</f>
        <v>48-X</v>
      </c>
      <c r="AC77" s="87" t="s">
        <v>1122</v>
      </c>
      <c r="AD77" s="88" t="s">
        <v>1122</v>
      </c>
      <c r="AE77" s="101">
        <v>172.91</v>
      </c>
      <c r="AF77" s="101">
        <v>172.84</v>
      </c>
      <c r="AG77" s="101">
        <v>172.76</v>
      </c>
      <c r="AH77" s="101">
        <v>172.68</v>
      </c>
      <c r="AI77" s="101">
        <v>172.61</v>
      </c>
      <c r="AJ77" s="102">
        <v>172.53399999999999</v>
      </c>
      <c r="AL77" s="662"/>
      <c r="AM77" s="657">
        <f>+AM75+10</f>
        <v>140</v>
      </c>
      <c r="AN77" s="86" t="str">
        <f>+AN75</f>
        <v>48-X</v>
      </c>
      <c r="AO77" s="87" t="s">
        <v>1122</v>
      </c>
      <c r="AP77" s="88" t="s">
        <v>1122</v>
      </c>
      <c r="AQ77" s="88" t="s">
        <v>1122</v>
      </c>
      <c r="AR77" s="88" t="s">
        <v>1122</v>
      </c>
      <c r="AS77" s="88" t="s">
        <v>1122</v>
      </c>
      <c r="AT77" s="88" t="s">
        <v>1122</v>
      </c>
      <c r="AU77" s="88" t="s">
        <v>1122</v>
      </c>
      <c r="AV77" s="89" t="s">
        <v>1122</v>
      </c>
    </row>
    <row r="78" spans="1:48" ht="15" thickBot="1">
      <c r="A78">
        <v>78</v>
      </c>
      <c r="B78" s="662"/>
      <c r="C78" s="658"/>
      <c r="D78" s="90" t="str">
        <f>+D76</f>
        <v>48-XL</v>
      </c>
      <c r="E78" s="100">
        <v>285.96499999999997</v>
      </c>
      <c r="F78" s="101">
        <v>280.13</v>
      </c>
      <c r="G78" s="101">
        <v>274.29000000000002</v>
      </c>
      <c r="H78" s="101">
        <v>268.45999999999998</v>
      </c>
      <c r="I78" s="101">
        <v>262.63</v>
      </c>
      <c r="J78" s="101">
        <v>256.79000000000002</v>
      </c>
      <c r="K78" s="101">
        <v>250.96</v>
      </c>
      <c r="L78" s="102">
        <v>245.13300000000001</v>
      </c>
      <c r="N78" s="662"/>
      <c r="O78" s="658"/>
      <c r="P78" s="90" t="str">
        <f>+P76</f>
        <v>48-XL</v>
      </c>
      <c r="Q78" s="100">
        <v>285.96499999999997</v>
      </c>
      <c r="R78" s="101">
        <v>277.49</v>
      </c>
      <c r="S78" s="101">
        <v>269.02</v>
      </c>
      <c r="T78" s="101">
        <v>260.55</v>
      </c>
      <c r="U78" s="101">
        <v>252.07</v>
      </c>
      <c r="V78" s="101">
        <v>243.6</v>
      </c>
      <c r="W78" s="101">
        <v>235.13</v>
      </c>
      <c r="X78" s="102">
        <v>226.66499999999999</v>
      </c>
      <c r="Z78" s="662"/>
      <c r="AA78" s="658"/>
      <c r="AB78" s="90" t="str">
        <f>+AB76</f>
        <v>48-XL</v>
      </c>
      <c r="AC78" s="100">
        <v>224.53</v>
      </c>
      <c r="AD78" s="101">
        <v>219.24</v>
      </c>
      <c r="AE78" s="101">
        <v>213.96</v>
      </c>
      <c r="AF78" s="101">
        <v>208.67</v>
      </c>
      <c r="AG78" s="101">
        <v>203.39</v>
      </c>
      <c r="AH78" s="101">
        <v>198.1</v>
      </c>
      <c r="AI78" s="101">
        <v>192.82</v>
      </c>
      <c r="AJ78" s="102">
        <v>187.541</v>
      </c>
      <c r="AL78" s="662"/>
      <c r="AM78" s="658"/>
      <c r="AN78" s="90" t="str">
        <f>+AN76</f>
        <v>48-XL</v>
      </c>
      <c r="AO78" s="100">
        <v>227.88</v>
      </c>
      <c r="AP78" s="101">
        <v>227.88</v>
      </c>
      <c r="AQ78" s="101">
        <v>227.88</v>
      </c>
      <c r="AR78" s="101">
        <v>227.88</v>
      </c>
      <c r="AS78" s="101">
        <v>227.88</v>
      </c>
      <c r="AT78" s="101">
        <v>227.88</v>
      </c>
      <c r="AU78" s="101">
        <v>227.88</v>
      </c>
      <c r="AV78" s="102">
        <v>227.88</v>
      </c>
    </row>
    <row r="79" spans="1:48">
      <c r="A79">
        <v>79</v>
      </c>
      <c r="B79" s="662"/>
      <c r="C79" s="659">
        <f>+C77+10</f>
        <v>150</v>
      </c>
      <c r="D79" s="78" t="s">
        <v>133</v>
      </c>
      <c r="E79" s="97">
        <v>279.27999999999997</v>
      </c>
      <c r="F79" s="98">
        <v>274.23</v>
      </c>
      <c r="G79" s="98">
        <v>269.19</v>
      </c>
      <c r="H79" s="98">
        <v>264.14</v>
      </c>
      <c r="I79" s="98">
        <v>259.10000000000002</v>
      </c>
      <c r="J79" s="98">
        <v>254.06</v>
      </c>
      <c r="K79" s="98">
        <v>249.01</v>
      </c>
      <c r="L79" s="99">
        <v>243.97300000000001</v>
      </c>
      <c r="N79" s="662"/>
      <c r="O79" s="659">
        <f>+O77+10</f>
        <v>150</v>
      </c>
      <c r="P79" s="78" t="s">
        <v>133</v>
      </c>
      <c r="Q79" s="97">
        <v>232.65199999999999</v>
      </c>
      <c r="R79" s="98">
        <v>228.29</v>
      </c>
      <c r="S79" s="98">
        <v>223.93</v>
      </c>
      <c r="T79" s="98">
        <v>219.57</v>
      </c>
      <c r="U79" s="98">
        <v>215.21</v>
      </c>
      <c r="V79" s="98">
        <v>210.85</v>
      </c>
      <c r="W79" s="98">
        <v>206.49</v>
      </c>
      <c r="X79" s="99">
        <v>202.136</v>
      </c>
      <c r="Z79" s="662"/>
      <c r="AA79" s="659">
        <f>+AA77+10</f>
        <v>150</v>
      </c>
      <c r="AB79" s="78" t="s">
        <v>133</v>
      </c>
      <c r="AC79" s="83" t="s">
        <v>1122</v>
      </c>
      <c r="AD79" s="84" t="s">
        <v>1122</v>
      </c>
      <c r="AE79" s="84" t="s">
        <v>1122</v>
      </c>
      <c r="AF79" s="84" t="s">
        <v>1122</v>
      </c>
      <c r="AG79" s="84" t="s">
        <v>1122</v>
      </c>
      <c r="AH79" s="98">
        <v>176.28</v>
      </c>
      <c r="AI79" s="98">
        <v>174.39</v>
      </c>
      <c r="AJ79" s="99">
        <v>172.518</v>
      </c>
      <c r="AL79" s="662"/>
      <c r="AM79" s="659">
        <f>+AM77+10</f>
        <v>150</v>
      </c>
      <c r="AN79" s="78" t="s">
        <v>133</v>
      </c>
      <c r="AO79" s="83" t="s">
        <v>1122</v>
      </c>
      <c r="AP79" s="84" t="s">
        <v>1122</v>
      </c>
      <c r="AQ79" s="84" t="s">
        <v>1122</v>
      </c>
      <c r="AR79" s="84" t="s">
        <v>1122</v>
      </c>
      <c r="AS79" s="84" t="s">
        <v>1122</v>
      </c>
      <c r="AT79" s="84" t="s">
        <v>1122</v>
      </c>
      <c r="AU79" s="84" t="s">
        <v>1122</v>
      </c>
      <c r="AV79" s="85" t="s">
        <v>1122</v>
      </c>
    </row>
    <row r="80" spans="1:48" ht="15" thickBot="1">
      <c r="A80">
        <v>80</v>
      </c>
      <c r="B80" s="662"/>
      <c r="C80" s="660"/>
      <c r="D80" s="82" t="s">
        <v>136</v>
      </c>
      <c r="E80" s="97">
        <v>280.45100000000002</v>
      </c>
      <c r="F80" s="98">
        <v>278.64</v>
      </c>
      <c r="G80" s="98">
        <v>276.83999999999997</v>
      </c>
      <c r="H80" s="98">
        <v>275.04000000000002</v>
      </c>
      <c r="I80" s="98">
        <v>273.24</v>
      </c>
      <c r="J80" s="98">
        <v>271.44</v>
      </c>
      <c r="K80" s="98">
        <v>269.63</v>
      </c>
      <c r="L80" s="99">
        <v>267.83600000000001</v>
      </c>
      <c r="N80" s="662"/>
      <c r="O80" s="660"/>
      <c r="P80" s="82" t="s">
        <v>136</v>
      </c>
      <c r="Q80" s="97">
        <v>285.55</v>
      </c>
      <c r="R80" s="98">
        <v>280.02999999999997</v>
      </c>
      <c r="S80" s="98">
        <v>274.52</v>
      </c>
      <c r="T80" s="98">
        <v>269</v>
      </c>
      <c r="U80" s="98">
        <v>263.49</v>
      </c>
      <c r="V80" s="98">
        <v>257.97000000000003</v>
      </c>
      <c r="W80" s="98">
        <v>252.46</v>
      </c>
      <c r="X80" s="99">
        <v>246.95</v>
      </c>
      <c r="Z80" s="662"/>
      <c r="AA80" s="660"/>
      <c r="AB80" s="82" t="s">
        <v>136</v>
      </c>
      <c r="AC80" s="97">
        <v>241.58799999999999</v>
      </c>
      <c r="AD80" s="98">
        <v>233.86</v>
      </c>
      <c r="AE80" s="98">
        <v>226.14</v>
      </c>
      <c r="AF80" s="98">
        <v>218.42</v>
      </c>
      <c r="AG80" s="98">
        <v>210.7</v>
      </c>
      <c r="AH80" s="98">
        <v>202.98</v>
      </c>
      <c r="AI80" s="98">
        <v>195.26</v>
      </c>
      <c r="AJ80" s="99">
        <v>187.541</v>
      </c>
      <c r="AL80" s="662"/>
      <c r="AM80" s="660"/>
      <c r="AN80" s="82" t="s">
        <v>136</v>
      </c>
      <c r="AO80" s="97">
        <v>227.88</v>
      </c>
      <c r="AP80" s="98">
        <v>227.88</v>
      </c>
      <c r="AQ80" s="98">
        <v>227.88</v>
      </c>
      <c r="AR80" s="98">
        <v>227.88</v>
      </c>
      <c r="AS80" s="98">
        <v>227.88</v>
      </c>
      <c r="AT80" s="98">
        <v>227.88</v>
      </c>
      <c r="AU80" s="98">
        <v>227.88</v>
      </c>
      <c r="AV80" s="99">
        <v>227.88</v>
      </c>
    </row>
    <row r="81" spans="1:48">
      <c r="A81">
        <v>81</v>
      </c>
      <c r="B81" s="662"/>
      <c r="C81" s="657">
        <f>+C79+10</f>
        <v>160</v>
      </c>
      <c r="D81" s="86" t="str">
        <f>+D79</f>
        <v>48-X</v>
      </c>
      <c r="E81" s="100">
        <v>276.62700000000001</v>
      </c>
      <c r="F81" s="101">
        <v>274.51</v>
      </c>
      <c r="G81" s="101">
        <v>272.41000000000003</v>
      </c>
      <c r="H81" s="101">
        <v>270.3</v>
      </c>
      <c r="I81" s="101">
        <v>268.19</v>
      </c>
      <c r="J81" s="101">
        <v>266.08</v>
      </c>
      <c r="K81" s="101">
        <v>263.98</v>
      </c>
      <c r="L81" s="102">
        <v>261.87400000000002</v>
      </c>
      <c r="N81" s="662"/>
      <c r="O81" s="657">
        <f>+O79+10</f>
        <v>160</v>
      </c>
      <c r="P81" s="86" t="str">
        <f>+P79</f>
        <v>48-X</v>
      </c>
      <c r="Q81" s="100">
        <v>241.45099999999999</v>
      </c>
      <c r="R81" s="101">
        <v>237.36</v>
      </c>
      <c r="S81" s="101">
        <v>233.27</v>
      </c>
      <c r="T81" s="101">
        <v>229.18</v>
      </c>
      <c r="U81" s="101">
        <v>225.1</v>
      </c>
      <c r="V81" s="101">
        <v>221.01</v>
      </c>
      <c r="W81" s="101">
        <v>216.92</v>
      </c>
      <c r="X81" s="102">
        <v>212.84</v>
      </c>
      <c r="Z81" s="662"/>
      <c r="AA81" s="657">
        <f>+AA79+10</f>
        <v>160</v>
      </c>
      <c r="AB81" s="86" t="str">
        <f>+AB79</f>
        <v>48-X</v>
      </c>
      <c r="AC81" s="87" t="s">
        <v>1122</v>
      </c>
      <c r="AD81" s="88" t="s">
        <v>1122</v>
      </c>
      <c r="AE81" s="88" t="s">
        <v>1122</v>
      </c>
      <c r="AF81" s="88" t="s">
        <v>1122</v>
      </c>
      <c r="AG81" s="88" t="s">
        <v>1122</v>
      </c>
      <c r="AH81" s="88" t="s">
        <v>1122</v>
      </c>
      <c r="AI81" s="88" t="s">
        <v>1122</v>
      </c>
      <c r="AJ81" s="102">
        <v>172.76300000000001</v>
      </c>
      <c r="AL81" s="662"/>
      <c r="AM81" s="657">
        <f>+AM79+10</f>
        <v>160</v>
      </c>
      <c r="AN81" s="86" t="str">
        <f>+AN79</f>
        <v>48-X</v>
      </c>
      <c r="AO81" s="87" t="s">
        <v>1122</v>
      </c>
      <c r="AP81" s="88" t="s">
        <v>1122</v>
      </c>
      <c r="AQ81" s="88" t="s">
        <v>1122</v>
      </c>
      <c r="AR81" s="88" t="s">
        <v>1122</v>
      </c>
      <c r="AS81" s="88" t="s">
        <v>1122</v>
      </c>
      <c r="AT81" s="88" t="s">
        <v>1122</v>
      </c>
      <c r="AU81" s="88" t="s">
        <v>1122</v>
      </c>
      <c r="AV81" s="89" t="s">
        <v>1122</v>
      </c>
    </row>
    <row r="82" spans="1:48" ht="15" thickBot="1">
      <c r="A82">
        <v>82</v>
      </c>
      <c r="B82" s="662"/>
      <c r="C82" s="658"/>
      <c r="D82" s="90" t="str">
        <f>+D80</f>
        <v>48-XL</v>
      </c>
      <c r="E82" s="100">
        <v>277.745</v>
      </c>
      <c r="F82" s="101">
        <v>279.01</v>
      </c>
      <c r="G82" s="101">
        <v>280.27999999999997</v>
      </c>
      <c r="H82" s="101">
        <v>281.55</v>
      </c>
      <c r="I82" s="101">
        <v>282.81</v>
      </c>
      <c r="J82" s="101">
        <v>284.08</v>
      </c>
      <c r="K82" s="101">
        <v>285.35000000000002</v>
      </c>
      <c r="L82" s="102">
        <v>286.625</v>
      </c>
      <c r="N82" s="662"/>
      <c r="O82" s="658"/>
      <c r="P82" s="90" t="str">
        <f>+P80</f>
        <v>48-XL</v>
      </c>
      <c r="Q82" s="100">
        <v>277.745</v>
      </c>
      <c r="R82" s="101">
        <v>276.20999999999998</v>
      </c>
      <c r="S82" s="101">
        <v>274.68</v>
      </c>
      <c r="T82" s="101">
        <v>273.14</v>
      </c>
      <c r="U82" s="101">
        <v>271.61</v>
      </c>
      <c r="V82" s="101">
        <v>270.08</v>
      </c>
      <c r="W82" s="101">
        <v>268.55</v>
      </c>
      <c r="X82" s="102">
        <v>267.02100000000002</v>
      </c>
      <c r="Z82" s="662"/>
      <c r="AA82" s="658"/>
      <c r="AB82" s="90" t="str">
        <f>+AB80</f>
        <v>48-XL</v>
      </c>
      <c r="AC82" s="100">
        <v>254.37899999999999</v>
      </c>
      <c r="AD82" s="101">
        <v>247.49</v>
      </c>
      <c r="AE82" s="101">
        <v>240.6</v>
      </c>
      <c r="AF82" s="101">
        <v>233.71</v>
      </c>
      <c r="AG82" s="101">
        <v>226.82</v>
      </c>
      <c r="AH82" s="101">
        <v>219.93</v>
      </c>
      <c r="AI82" s="101">
        <v>213.04</v>
      </c>
      <c r="AJ82" s="102">
        <v>206.161</v>
      </c>
      <c r="AL82" s="662"/>
      <c r="AM82" s="658"/>
      <c r="AN82" s="90" t="str">
        <f>+AN80</f>
        <v>48-XL</v>
      </c>
      <c r="AO82" s="87" t="s">
        <v>1122</v>
      </c>
      <c r="AP82" s="88" t="s">
        <v>1122</v>
      </c>
      <c r="AQ82" s="101">
        <v>277.88</v>
      </c>
      <c r="AR82" s="101">
        <v>277.88</v>
      </c>
      <c r="AS82" s="101">
        <v>227.88</v>
      </c>
      <c r="AT82" s="101">
        <v>227.88</v>
      </c>
      <c r="AU82" s="101">
        <v>227.88</v>
      </c>
      <c r="AV82" s="102">
        <v>227.88</v>
      </c>
    </row>
    <row r="83" spans="1:48">
      <c r="A83">
        <v>83</v>
      </c>
      <c r="B83" s="662"/>
      <c r="C83" s="659">
        <f>+C81+10</f>
        <v>170</v>
      </c>
      <c r="D83" s="78" t="s">
        <v>133</v>
      </c>
      <c r="E83" s="97">
        <v>273.66800000000001</v>
      </c>
      <c r="F83" s="98">
        <v>273.79000000000002</v>
      </c>
      <c r="G83" s="98">
        <v>273.92</v>
      </c>
      <c r="H83" s="98">
        <v>274.04000000000002</v>
      </c>
      <c r="I83" s="98">
        <v>274.17</v>
      </c>
      <c r="J83" s="98">
        <v>274.29000000000002</v>
      </c>
      <c r="K83" s="98">
        <v>274.42</v>
      </c>
      <c r="L83" s="99">
        <v>274.55200000000002</v>
      </c>
      <c r="N83" s="662"/>
      <c r="O83" s="659">
        <f>+O81+10</f>
        <v>170</v>
      </c>
      <c r="P83" s="78" t="s">
        <v>133</v>
      </c>
      <c r="Q83" s="83" t="s">
        <v>1122</v>
      </c>
      <c r="R83" s="98">
        <v>249.02</v>
      </c>
      <c r="S83" s="98">
        <v>244.17</v>
      </c>
      <c r="T83" s="98">
        <v>239.31</v>
      </c>
      <c r="U83" s="98">
        <v>234.46</v>
      </c>
      <c r="V83" s="98">
        <v>229.6</v>
      </c>
      <c r="W83" s="98">
        <v>224.74</v>
      </c>
      <c r="X83" s="99">
        <v>219.893</v>
      </c>
      <c r="Z83" s="662"/>
      <c r="AA83" s="659">
        <f>+AA81+10</f>
        <v>170</v>
      </c>
      <c r="AB83" s="78" t="s">
        <v>133</v>
      </c>
      <c r="AC83" s="83" t="s">
        <v>1122</v>
      </c>
      <c r="AD83" s="84" t="s">
        <v>1122</v>
      </c>
      <c r="AE83" s="84" t="s">
        <v>1122</v>
      </c>
      <c r="AF83" s="84" t="s">
        <v>1122</v>
      </c>
      <c r="AG83" s="84" t="s">
        <v>1122</v>
      </c>
      <c r="AH83" s="84" t="s">
        <v>1122</v>
      </c>
      <c r="AI83" s="84" t="s">
        <v>1122</v>
      </c>
      <c r="AJ83" s="85" t="s">
        <v>1122</v>
      </c>
      <c r="AL83" s="662"/>
      <c r="AM83" s="659">
        <f>+AM81+10</f>
        <v>170</v>
      </c>
      <c r="AN83" s="78" t="s">
        <v>133</v>
      </c>
      <c r="AO83" s="83" t="s">
        <v>1122</v>
      </c>
      <c r="AP83" s="84" t="s">
        <v>1122</v>
      </c>
      <c r="AQ83" s="84" t="s">
        <v>1122</v>
      </c>
      <c r="AR83" s="84" t="s">
        <v>1122</v>
      </c>
      <c r="AS83" s="84" t="s">
        <v>1122</v>
      </c>
      <c r="AT83" s="84" t="s">
        <v>1122</v>
      </c>
      <c r="AU83" s="84" t="s">
        <v>1122</v>
      </c>
      <c r="AV83" s="85" t="s">
        <v>1122</v>
      </c>
    </row>
    <row r="84" spans="1:48" ht="15" thickBot="1">
      <c r="A84">
        <v>84</v>
      </c>
      <c r="B84" s="662"/>
      <c r="C84" s="660"/>
      <c r="D84" s="82" t="s">
        <v>136</v>
      </c>
      <c r="E84" s="97">
        <v>274.73700000000002</v>
      </c>
      <c r="F84" s="98">
        <v>277.39999999999998</v>
      </c>
      <c r="G84" s="98">
        <v>280.07</v>
      </c>
      <c r="H84" s="98">
        <v>282.73</v>
      </c>
      <c r="I84" s="98">
        <v>285.39999999999998</v>
      </c>
      <c r="J84" s="98">
        <v>288.07</v>
      </c>
      <c r="K84" s="98">
        <v>290.73</v>
      </c>
      <c r="L84" s="99">
        <v>293.40600000000001</v>
      </c>
      <c r="N84" s="662"/>
      <c r="O84" s="660"/>
      <c r="P84" s="82" t="s">
        <v>136</v>
      </c>
      <c r="Q84" s="97">
        <v>278.11700000000002</v>
      </c>
      <c r="R84" s="98">
        <v>279.04000000000002</v>
      </c>
      <c r="S84" s="98">
        <v>279.97000000000003</v>
      </c>
      <c r="T84" s="98">
        <v>280.89</v>
      </c>
      <c r="U84" s="98">
        <v>281.82</v>
      </c>
      <c r="V84" s="98">
        <v>282.75</v>
      </c>
      <c r="W84" s="98">
        <v>283.67</v>
      </c>
      <c r="X84" s="99">
        <v>284.60399999999998</v>
      </c>
      <c r="Z84" s="662"/>
      <c r="AA84" s="660"/>
      <c r="AB84" s="82" t="s">
        <v>136</v>
      </c>
      <c r="AC84" s="97">
        <v>264.84800000000001</v>
      </c>
      <c r="AD84" s="98">
        <v>258.58999999999997</v>
      </c>
      <c r="AE84" s="98">
        <v>252.34</v>
      </c>
      <c r="AF84" s="98">
        <v>246.09</v>
      </c>
      <c r="AG84" s="98">
        <v>239.84</v>
      </c>
      <c r="AH84" s="98">
        <v>233.59</v>
      </c>
      <c r="AI84" s="98">
        <v>227.34</v>
      </c>
      <c r="AJ84" s="99">
        <v>221.09399999999999</v>
      </c>
      <c r="AL84" s="662"/>
      <c r="AM84" s="660"/>
      <c r="AN84" s="82" t="s">
        <v>136</v>
      </c>
      <c r="AO84" s="83" t="s">
        <v>1122</v>
      </c>
      <c r="AP84" s="84" t="s">
        <v>1122</v>
      </c>
      <c r="AQ84" s="84" t="s">
        <v>1122</v>
      </c>
      <c r="AR84" s="84" t="s">
        <v>1122</v>
      </c>
      <c r="AS84" s="98">
        <v>227.88</v>
      </c>
      <c r="AT84" s="98">
        <v>227.88</v>
      </c>
      <c r="AU84" s="98">
        <v>227.88</v>
      </c>
      <c r="AV84" s="99">
        <v>227.88</v>
      </c>
    </row>
    <row r="85" spans="1:48">
      <c r="A85">
        <v>85</v>
      </c>
      <c r="B85" s="662"/>
      <c r="C85" s="657">
        <f>+C83+10</f>
        <v>180</v>
      </c>
      <c r="D85" s="86" t="str">
        <f>+D83</f>
        <v>48-X</v>
      </c>
      <c r="E85" s="87" t="s">
        <v>1122</v>
      </c>
      <c r="F85" s="101">
        <v>270.26</v>
      </c>
      <c r="G85" s="101">
        <v>272.77</v>
      </c>
      <c r="H85" s="101">
        <v>275.27</v>
      </c>
      <c r="I85" s="101">
        <v>277.77999999999997</v>
      </c>
      <c r="J85" s="101">
        <v>280.27999999999997</v>
      </c>
      <c r="K85" s="101">
        <v>282.77999999999997</v>
      </c>
      <c r="L85" s="102">
        <v>285.29300000000001</v>
      </c>
      <c r="N85" s="662"/>
      <c r="O85" s="657">
        <f>+O83+10</f>
        <v>180</v>
      </c>
      <c r="P85" s="86" t="str">
        <f>+P83</f>
        <v>48-X</v>
      </c>
      <c r="Q85" s="87" t="s">
        <v>1122</v>
      </c>
      <c r="R85" s="88" t="s">
        <v>1122</v>
      </c>
      <c r="S85" s="88" t="s">
        <v>1122</v>
      </c>
      <c r="T85" s="101">
        <v>249.27</v>
      </c>
      <c r="U85" s="101">
        <v>244.28</v>
      </c>
      <c r="V85" s="101">
        <v>239.28</v>
      </c>
      <c r="W85" s="101">
        <v>234.29</v>
      </c>
      <c r="X85" s="102">
        <v>229.29499999999999</v>
      </c>
      <c r="Z85" s="662"/>
      <c r="AA85" s="657">
        <f>+AA83+10</f>
        <v>180</v>
      </c>
      <c r="AB85" s="86" t="str">
        <f>+AB83</f>
        <v>48-X</v>
      </c>
      <c r="AC85" s="87" t="s">
        <v>1122</v>
      </c>
      <c r="AD85" s="88" t="s">
        <v>1122</v>
      </c>
      <c r="AE85" s="88" t="s">
        <v>1122</v>
      </c>
      <c r="AF85" s="88" t="s">
        <v>1122</v>
      </c>
      <c r="AG85" s="88" t="s">
        <v>1122</v>
      </c>
      <c r="AH85" s="88" t="s">
        <v>1122</v>
      </c>
      <c r="AI85" s="88" t="s">
        <v>1122</v>
      </c>
      <c r="AJ85" s="89" t="s">
        <v>1122</v>
      </c>
      <c r="AL85" s="662"/>
      <c r="AM85" s="657">
        <f>+AM83+10</f>
        <v>180</v>
      </c>
      <c r="AN85" s="86" t="str">
        <f>+AN83</f>
        <v>48-X</v>
      </c>
      <c r="AO85" s="87" t="s">
        <v>1122</v>
      </c>
      <c r="AP85" s="88" t="s">
        <v>1122</v>
      </c>
      <c r="AQ85" s="88" t="s">
        <v>1122</v>
      </c>
      <c r="AR85" s="88" t="s">
        <v>1122</v>
      </c>
      <c r="AS85" s="88" t="s">
        <v>1122</v>
      </c>
      <c r="AT85" s="88" t="s">
        <v>1122</v>
      </c>
      <c r="AU85" s="88" t="s">
        <v>1122</v>
      </c>
      <c r="AV85" s="89" t="s">
        <v>1122</v>
      </c>
    </row>
    <row r="86" spans="1:48" ht="15" thickBot="1">
      <c r="A86">
        <v>86</v>
      </c>
      <c r="B86" s="662"/>
      <c r="C86" s="658"/>
      <c r="D86" s="90" t="str">
        <f>+D84</f>
        <v>48-XL</v>
      </c>
      <c r="E86" s="87" t="s">
        <v>1122</v>
      </c>
      <c r="F86" s="101">
        <v>278.14999999999998</v>
      </c>
      <c r="G86" s="101">
        <v>279.95999999999998</v>
      </c>
      <c r="H86" s="101">
        <v>281.77</v>
      </c>
      <c r="I86" s="101">
        <v>283.57</v>
      </c>
      <c r="J86" s="101">
        <v>285.38</v>
      </c>
      <c r="K86" s="101">
        <v>287.18</v>
      </c>
      <c r="L86" s="102">
        <v>288.99299999999999</v>
      </c>
      <c r="N86" s="662"/>
      <c r="O86" s="658"/>
      <c r="P86" s="90" t="str">
        <f>+P84</f>
        <v>48-XL</v>
      </c>
      <c r="Q86" s="87" t="s">
        <v>1122</v>
      </c>
      <c r="R86" s="101">
        <v>277.8</v>
      </c>
      <c r="S86" s="101">
        <v>279.25</v>
      </c>
      <c r="T86" s="101">
        <v>280.69</v>
      </c>
      <c r="U86" s="101">
        <v>282.14</v>
      </c>
      <c r="V86" s="101">
        <v>283.58999999999997</v>
      </c>
      <c r="W86" s="101">
        <v>285.04000000000002</v>
      </c>
      <c r="X86" s="102">
        <v>286.49299999999999</v>
      </c>
      <c r="Z86" s="662"/>
      <c r="AA86" s="658"/>
      <c r="AB86" s="90" t="str">
        <f>+AB84</f>
        <v>48-XL</v>
      </c>
      <c r="AC86" s="87" t="s">
        <v>1122</v>
      </c>
      <c r="AD86" s="88" t="s">
        <v>1122</v>
      </c>
      <c r="AE86" s="101">
        <v>261.19</v>
      </c>
      <c r="AF86" s="101">
        <v>255.51</v>
      </c>
      <c r="AG86" s="101">
        <v>249.82</v>
      </c>
      <c r="AH86" s="101">
        <v>244.14</v>
      </c>
      <c r="AI86" s="101">
        <v>238.45</v>
      </c>
      <c r="AJ86" s="102">
        <v>232.77199999999999</v>
      </c>
      <c r="AL86" s="662"/>
      <c r="AM86" s="658"/>
      <c r="AN86" s="90" t="str">
        <f>+AN84</f>
        <v>48-XL</v>
      </c>
      <c r="AO86" s="87" t="s">
        <v>1122</v>
      </c>
      <c r="AP86" s="88" t="s">
        <v>1122</v>
      </c>
      <c r="AQ86" s="88" t="s">
        <v>1122</v>
      </c>
      <c r="AR86" s="88" t="s">
        <v>1122</v>
      </c>
      <c r="AS86" s="88" t="s">
        <v>1122</v>
      </c>
      <c r="AT86" s="88" t="s">
        <v>1122</v>
      </c>
      <c r="AU86" s="101">
        <v>227.88</v>
      </c>
      <c r="AV86" s="102">
        <v>227.88</v>
      </c>
    </row>
    <row r="87" spans="1:48">
      <c r="A87">
        <v>87</v>
      </c>
      <c r="B87" s="662"/>
      <c r="C87" s="659">
        <f>+C85+10</f>
        <v>190</v>
      </c>
      <c r="D87" s="78" t="s">
        <v>133</v>
      </c>
      <c r="E87" s="83" t="s">
        <v>1122</v>
      </c>
      <c r="F87" s="84" t="s">
        <v>1122</v>
      </c>
      <c r="G87" s="84" t="s">
        <v>1122</v>
      </c>
      <c r="H87" s="98">
        <v>272.06</v>
      </c>
      <c r="I87" s="98">
        <v>273.39999999999998</v>
      </c>
      <c r="J87" s="98">
        <v>274.75</v>
      </c>
      <c r="K87" s="98">
        <v>276.08999999999997</v>
      </c>
      <c r="L87" s="99">
        <v>277.43799999999999</v>
      </c>
      <c r="N87" s="662"/>
      <c r="O87" s="659">
        <f>+O85+10</f>
        <v>190</v>
      </c>
      <c r="P87" s="78" t="s">
        <v>133</v>
      </c>
      <c r="Q87" s="83" t="s">
        <v>1122</v>
      </c>
      <c r="R87" s="84" t="s">
        <v>1122</v>
      </c>
      <c r="S87" s="84" t="s">
        <v>1122</v>
      </c>
      <c r="T87" s="84" t="s">
        <v>1122</v>
      </c>
      <c r="U87" s="84" t="s">
        <v>1122</v>
      </c>
      <c r="V87" s="98">
        <v>245.8</v>
      </c>
      <c r="W87" s="98">
        <v>241.36</v>
      </c>
      <c r="X87" s="99">
        <v>236.91499999999999</v>
      </c>
      <c r="Z87" s="662"/>
      <c r="AA87" s="659">
        <f>+AA85+10</f>
        <v>190</v>
      </c>
      <c r="AB87" s="78" t="s">
        <v>133</v>
      </c>
      <c r="AC87" s="83" t="s">
        <v>1122</v>
      </c>
      <c r="AD87" s="84" t="s">
        <v>1122</v>
      </c>
      <c r="AE87" s="84" t="s">
        <v>1122</v>
      </c>
      <c r="AF87" s="84" t="s">
        <v>1122</v>
      </c>
      <c r="AG87" s="84" t="s">
        <v>1122</v>
      </c>
      <c r="AH87" s="84" t="s">
        <v>1122</v>
      </c>
      <c r="AI87" s="84" t="s">
        <v>1122</v>
      </c>
      <c r="AJ87" s="85" t="s">
        <v>1122</v>
      </c>
      <c r="AL87" s="662"/>
      <c r="AM87" s="659">
        <f>+AM85+10</f>
        <v>190</v>
      </c>
      <c r="AN87" s="78" t="s">
        <v>133</v>
      </c>
      <c r="AO87" s="83" t="s">
        <v>1122</v>
      </c>
      <c r="AP87" s="84" t="s">
        <v>1122</v>
      </c>
      <c r="AQ87" s="84" t="s">
        <v>1122</v>
      </c>
      <c r="AR87" s="84" t="s">
        <v>1122</v>
      </c>
      <c r="AS87" s="84" t="s">
        <v>1122</v>
      </c>
      <c r="AT87" s="84" t="s">
        <v>1122</v>
      </c>
      <c r="AU87" s="84" t="s">
        <v>1122</v>
      </c>
      <c r="AV87" s="99" t="s">
        <v>1122</v>
      </c>
    </row>
    <row r="88" spans="1:48" ht="15" thickBot="1">
      <c r="A88">
        <v>88</v>
      </c>
      <c r="B88" s="662"/>
      <c r="C88" s="660"/>
      <c r="D88" s="82" t="s">
        <v>136</v>
      </c>
      <c r="E88" s="83" t="s">
        <v>1122</v>
      </c>
      <c r="F88" s="84" t="s">
        <v>1122</v>
      </c>
      <c r="G88" s="84" t="s">
        <v>1122</v>
      </c>
      <c r="H88" s="98">
        <v>273.11</v>
      </c>
      <c r="I88" s="98">
        <v>274.48</v>
      </c>
      <c r="J88" s="98">
        <v>275.85000000000002</v>
      </c>
      <c r="K88" s="98">
        <v>277.22000000000003</v>
      </c>
      <c r="L88" s="99">
        <v>278.589</v>
      </c>
      <c r="N88" s="662"/>
      <c r="O88" s="660"/>
      <c r="P88" s="82" t="s">
        <v>136</v>
      </c>
      <c r="Q88" s="83" t="s">
        <v>1122</v>
      </c>
      <c r="R88" s="84" t="s">
        <v>1122</v>
      </c>
      <c r="S88" s="84" t="s">
        <v>1122</v>
      </c>
      <c r="T88" s="98">
        <v>275.39</v>
      </c>
      <c r="U88" s="98">
        <v>277.52</v>
      </c>
      <c r="V88" s="98">
        <v>279.64999999999998</v>
      </c>
      <c r="W88" s="98">
        <v>281.77</v>
      </c>
      <c r="X88" s="99">
        <v>283.90699999999998</v>
      </c>
      <c r="Z88" s="662"/>
      <c r="AA88" s="660"/>
      <c r="AB88" s="82" t="s">
        <v>136</v>
      </c>
      <c r="AC88" s="83" t="s">
        <v>1122</v>
      </c>
      <c r="AD88" s="84" t="s">
        <v>1122</v>
      </c>
      <c r="AE88" s="84" t="s">
        <v>1122</v>
      </c>
      <c r="AF88" s="84" t="s">
        <v>1122</v>
      </c>
      <c r="AG88" s="98">
        <v>256.04000000000002</v>
      </c>
      <c r="AH88" s="98">
        <v>251.82</v>
      </c>
      <c r="AI88" s="98">
        <v>247.6</v>
      </c>
      <c r="AJ88" s="99">
        <v>243.38800000000001</v>
      </c>
      <c r="AL88" s="662"/>
      <c r="AM88" s="660"/>
      <c r="AN88" s="82" t="s">
        <v>136</v>
      </c>
      <c r="AO88" s="83" t="s">
        <v>1122</v>
      </c>
      <c r="AP88" s="84" t="s">
        <v>1122</v>
      </c>
      <c r="AQ88" s="84" t="s">
        <v>1122</v>
      </c>
      <c r="AR88" s="84" t="s">
        <v>1122</v>
      </c>
      <c r="AS88" s="84" t="s">
        <v>1122</v>
      </c>
      <c r="AT88" s="84" t="s">
        <v>1122</v>
      </c>
      <c r="AU88" s="84" t="s">
        <v>1122</v>
      </c>
      <c r="AV88" s="99">
        <v>227.88</v>
      </c>
    </row>
    <row r="89" spans="1:48">
      <c r="A89">
        <v>89</v>
      </c>
      <c r="B89" s="662"/>
      <c r="C89" s="657">
        <f>+C87+10</f>
        <v>200</v>
      </c>
      <c r="D89" s="86" t="str">
        <f>+D87</f>
        <v>48-X</v>
      </c>
      <c r="E89" s="87" t="s">
        <v>1122</v>
      </c>
      <c r="F89" s="88" t="s">
        <v>1122</v>
      </c>
      <c r="G89" s="88" t="s">
        <v>1122</v>
      </c>
      <c r="H89" s="88" t="s">
        <v>1122</v>
      </c>
      <c r="I89" s="88" t="s">
        <v>1122</v>
      </c>
      <c r="J89" s="101">
        <v>275.43</v>
      </c>
      <c r="K89" s="101">
        <v>276.89999999999998</v>
      </c>
      <c r="L89" s="102">
        <v>278.36399999999998</v>
      </c>
      <c r="N89" s="662"/>
      <c r="O89" s="657">
        <f>+O87+10</f>
        <v>200</v>
      </c>
      <c r="P89" s="86" t="str">
        <f>+P87</f>
        <v>48-X</v>
      </c>
      <c r="Q89" s="87" t="s">
        <v>1122</v>
      </c>
      <c r="R89" s="88" t="s">
        <v>1122</v>
      </c>
      <c r="S89" s="88" t="s">
        <v>1122</v>
      </c>
      <c r="T89" s="88" t="s">
        <v>1122</v>
      </c>
      <c r="U89" s="88" t="s">
        <v>1122</v>
      </c>
      <c r="V89" s="88" t="s">
        <v>1122</v>
      </c>
      <c r="W89" s="88" t="s">
        <v>1122</v>
      </c>
      <c r="X89" s="102">
        <v>242.58600000000001</v>
      </c>
      <c r="Z89" s="662"/>
      <c r="AA89" s="657">
        <f>+AA87+10</f>
        <v>200</v>
      </c>
      <c r="AB89" s="86" t="str">
        <f>+AB87</f>
        <v>48-X</v>
      </c>
      <c r="AC89" s="87" t="s">
        <v>1122</v>
      </c>
      <c r="AD89" s="88" t="s">
        <v>1122</v>
      </c>
      <c r="AE89" s="88" t="s">
        <v>1122</v>
      </c>
      <c r="AF89" s="88" t="s">
        <v>1122</v>
      </c>
      <c r="AG89" s="88" t="s">
        <v>1122</v>
      </c>
      <c r="AH89" s="88" t="s">
        <v>1122</v>
      </c>
      <c r="AI89" s="88" t="s">
        <v>1122</v>
      </c>
      <c r="AJ89" s="89" t="s">
        <v>1122</v>
      </c>
      <c r="AL89" s="662"/>
      <c r="AM89" s="657">
        <f>+AM87+10</f>
        <v>200</v>
      </c>
      <c r="AN89" s="86" t="str">
        <f>+AN87</f>
        <v>48-X</v>
      </c>
      <c r="AO89" s="87" t="s">
        <v>1122</v>
      </c>
      <c r="AP89" s="88" t="s">
        <v>1122</v>
      </c>
      <c r="AQ89" s="88" t="s">
        <v>1122</v>
      </c>
      <c r="AR89" s="88" t="s">
        <v>1122</v>
      </c>
      <c r="AS89" s="88" t="s">
        <v>1122</v>
      </c>
      <c r="AT89" s="88" t="s">
        <v>1122</v>
      </c>
      <c r="AU89" s="88" t="s">
        <v>1122</v>
      </c>
      <c r="AV89" s="89" t="s">
        <v>1122</v>
      </c>
    </row>
    <row r="90" spans="1:48" ht="15" thickBot="1">
      <c r="A90">
        <v>90</v>
      </c>
      <c r="B90" s="663"/>
      <c r="C90" s="658"/>
      <c r="D90" s="90" t="str">
        <f>+D88</f>
        <v>48-XL</v>
      </c>
      <c r="E90" s="91" t="s">
        <v>1122</v>
      </c>
      <c r="F90" s="92" t="s">
        <v>1122</v>
      </c>
      <c r="G90" s="92" t="s">
        <v>1122</v>
      </c>
      <c r="H90" s="92" t="s">
        <v>1122</v>
      </c>
      <c r="I90" s="92" t="s">
        <v>1122</v>
      </c>
      <c r="J90" s="103">
        <v>276.49</v>
      </c>
      <c r="K90" s="103">
        <v>277.98</v>
      </c>
      <c r="L90" s="104">
        <v>279.47500000000002</v>
      </c>
      <c r="N90" s="663"/>
      <c r="O90" s="658"/>
      <c r="P90" s="90" t="str">
        <f>+P88</f>
        <v>48-XL</v>
      </c>
      <c r="Q90" s="91" t="s">
        <v>1122</v>
      </c>
      <c r="R90" s="92" t="s">
        <v>1122</v>
      </c>
      <c r="S90" s="92" t="s">
        <v>1122</v>
      </c>
      <c r="T90" s="92" t="s">
        <v>1122</v>
      </c>
      <c r="U90" s="92" t="s">
        <v>1122</v>
      </c>
      <c r="V90" s="103">
        <v>274.31</v>
      </c>
      <c r="W90" s="103">
        <v>275.36</v>
      </c>
      <c r="X90" s="104">
        <v>276.41699999999997</v>
      </c>
      <c r="Z90" s="663"/>
      <c r="AA90" s="658"/>
      <c r="AB90" s="90" t="str">
        <f>+AB88</f>
        <v>48-XL</v>
      </c>
      <c r="AC90" s="91" t="s">
        <v>1122</v>
      </c>
      <c r="AD90" s="92" t="s">
        <v>1122</v>
      </c>
      <c r="AE90" s="92" t="s">
        <v>1122</v>
      </c>
      <c r="AF90" s="92" t="s">
        <v>1122</v>
      </c>
      <c r="AG90" s="92" t="s">
        <v>1122</v>
      </c>
      <c r="AH90" s="92" t="s">
        <v>1122</v>
      </c>
      <c r="AI90" s="103">
        <v>254.98</v>
      </c>
      <c r="AJ90" s="104">
        <v>252.64400000000001</v>
      </c>
      <c r="AL90" s="663"/>
      <c r="AM90" s="658"/>
      <c r="AN90" s="90" t="str">
        <f>+AN88</f>
        <v>48-XL</v>
      </c>
      <c r="AO90" s="91" t="s">
        <v>1122</v>
      </c>
      <c r="AP90" s="92" t="s">
        <v>1122</v>
      </c>
      <c r="AQ90" s="92" t="s">
        <v>1122</v>
      </c>
      <c r="AR90" s="92" t="s">
        <v>1122</v>
      </c>
      <c r="AS90" s="92" t="s">
        <v>1122</v>
      </c>
      <c r="AT90" s="92" t="s">
        <v>1122</v>
      </c>
      <c r="AU90" s="92" t="s">
        <v>1122</v>
      </c>
      <c r="AV90" s="93" t="s">
        <v>1122</v>
      </c>
    </row>
    <row r="91" spans="1:48">
      <c r="A91">
        <v>91</v>
      </c>
    </row>
    <row r="92" spans="1:48">
      <c r="A92">
        <v>92</v>
      </c>
    </row>
    <row r="93" spans="1:48">
      <c r="A93">
        <v>93</v>
      </c>
    </row>
    <row r="94" spans="1:48">
      <c r="A94">
        <v>94</v>
      </c>
    </row>
    <row r="95" spans="1:48">
      <c r="A95">
        <v>95</v>
      </c>
    </row>
    <row r="96" spans="1:48">
      <c r="A96">
        <v>96</v>
      </c>
    </row>
    <row r="97" spans="1:48">
      <c r="A97">
        <v>97</v>
      </c>
    </row>
    <row r="98" spans="1:48" ht="15" thickBot="1">
      <c r="A98">
        <v>98</v>
      </c>
    </row>
    <row r="99" spans="1:48" ht="18.600000000000001" thickBot="1">
      <c r="A99">
        <v>99</v>
      </c>
      <c r="B99" s="649" t="str">
        <f>+B6</f>
        <v>Zona sísmica A</v>
      </c>
      <c r="C99" s="650"/>
      <c r="D99" s="651"/>
      <c r="E99" s="649" t="s">
        <v>1133</v>
      </c>
      <c r="F99" s="650"/>
      <c r="G99" s="650"/>
      <c r="H99" s="650"/>
      <c r="I99" s="650"/>
      <c r="J99" s="650"/>
      <c r="K99" s="650"/>
      <c r="L99" s="651"/>
      <c r="N99" s="649" t="str">
        <f>+N6</f>
        <v>Zona sísmica B</v>
      </c>
      <c r="O99" s="650"/>
      <c r="P99" s="651"/>
      <c r="Q99" s="649" t="s">
        <v>1133</v>
      </c>
      <c r="R99" s="650"/>
      <c r="S99" s="650"/>
      <c r="T99" s="650"/>
      <c r="U99" s="650"/>
      <c r="V99" s="650"/>
      <c r="W99" s="650"/>
      <c r="X99" s="651"/>
      <c r="Z99" s="649" t="str">
        <f>+Z6</f>
        <v>Zona sísmica C</v>
      </c>
      <c r="AA99" s="650"/>
      <c r="AB99" s="651"/>
      <c r="AC99" s="649" t="s">
        <v>1133</v>
      </c>
      <c r="AD99" s="650"/>
      <c r="AE99" s="650"/>
      <c r="AF99" s="650"/>
      <c r="AG99" s="650"/>
      <c r="AH99" s="650"/>
      <c r="AI99" s="650"/>
      <c r="AJ99" s="651"/>
      <c r="AL99" s="649" t="str">
        <f>+AL6</f>
        <v>Zona sísmica D</v>
      </c>
      <c r="AM99" s="650"/>
      <c r="AN99" s="651"/>
      <c r="AO99" s="649" t="s">
        <v>1133</v>
      </c>
      <c r="AP99" s="650"/>
      <c r="AQ99" s="650"/>
      <c r="AR99" s="650"/>
      <c r="AS99" s="650"/>
      <c r="AT99" s="650"/>
      <c r="AU99" s="650"/>
      <c r="AV99" s="651"/>
    </row>
    <row r="100" spans="1:48" ht="22.2" customHeight="1">
      <c r="A100">
        <v>100</v>
      </c>
      <c r="B100" s="652" t="str">
        <f>+B7</f>
        <v>Categoría de terreno 1</v>
      </c>
      <c r="C100" s="652" t="s">
        <v>1118</v>
      </c>
      <c r="D100" s="652" t="s">
        <v>1119</v>
      </c>
      <c r="E100" s="654" t="s">
        <v>1120</v>
      </c>
      <c r="F100" s="655"/>
      <c r="G100" s="655"/>
      <c r="H100" s="655"/>
      <c r="I100" s="655"/>
      <c r="J100" s="655"/>
      <c r="K100" s="655"/>
      <c r="L100" s="656"/>
      <c r="N100" s="652" t="str">
        <f>+N7</f>
        <v>Categoría de terreno 1</v>
      </c>
      <c r="O100" s="652" t="s">
        <v>1118</v>
      </c>
      <c r="P100" s="652" t="s">
        <v>1119</v>
      </c>
      <c r="Q100" s="654" t="s">
        <v>1120</v>
      </c>
      <c r="R100" s="655"/>
      <c r="S100" s="655"/>
      <c r="T100" s="655"/>
      <c r="U100" s="655"/>
      <c r="V100" s="655"/>
      <c r="W100" s="655"/>
      <c r="X100" s="656"/>
      <c r="Z100" s="652" t="str">
        <f>+Z7</f>
        <v>Categoría de terreno 1</v>
      </c>
      <c r="AA100" s="652" t="s">
        <v>1118</v>
      </c>
      <c r="AB100" s="652" t="s">
        <v>1119</v>
      </c>
      <c r="AC100" s="654" t="s">
        <v>1120</v>
      </c>
      <c r="AD100" s="655"/>
      <c r="AE100" s="655"/>
      <c r="AF100" s="655"/>
      <c r="AG100" s="655"/>
      <c r="AH100" s="655"/>
      <c r="AI100" s="655"/>
      <c r="AJ100" s="656"/>
      <c r="AL100" s="652" t="str">
        <f>+AL7</f>
        <v>Categoría de terreno 1</v>
      </c>
      <c r="AM100" s="652" t="s">
        <v>1118</v>
      </c>
      <c r="AN100" s="652" t="s">
        <v>1119</v>
      </c>
      <c r="AO100" s="654" t="s">
        <v>1120</v>
      </c>
      <c r="AP100" s="655"/>
      <c r="AQ100" s="655"/>
      <c r="AR100" s="655"/>
      <c r="AS100" s="655"/>
      <c r="AT100" s="655"/>
      <c r="AU100" s="655"/>
      <c r="AV100" s="656"/>
    </row>
    <row r="101" spans="1:48" ht="22.2" customHeight="1" thickBot="1">
      <c r="A101">
        <v>101</v>
      </c>
      <c r="B101" s="653"/>
      <c r="C101" s="653"/>
      <c r="D101" s="653"/>
      <c r="E101" s="75">
        <v>0</v>
      </c>
      <c r="F101" s="76">
        <v>500</v>
      </c>
      <c r="G101" s="76">
        <v>1000</v>
      </c>
      <c r="H101" s="76">
        <v>1500</v>
      </c>
      <c r="I101" s="76">
        <v>2000</v>
      </c>
      <c r="J101" s="76">
        <v>2500</v>
      </c>
      <c r="K101" s="76">
        <v>3000</v>
      </c>
      <c r="L101" s="77">
        <v>3500</v>
      </c>
      <c r="N101" s="653"/>
      <c r="O101" s="653"/>
      <c r="P101" s="653"/>
      <c r="Q101" s="75">
        <v>0</v>
      </c>
      <c r="R101" s="76">
        <v>500</v>
      </c>
      <c r="S101" s="76">
        <v>1000</v>
      </c>
      <c r="T101" s="76">
        <v>1500</v>
      </c>
      <c r="U101" s="76">
        <v>2000</v>
      </c>
      <c r="V101" s="76">
        <v>2500</v>
      </c>
      <c r="W101" s="76">
        <v>3000</v>
      </c>
      <c r="X101" s="77">
        <v>3500</v>
      </c>
      <c r="Z101" s="653"/>
      <c r="AA101" s="653"/>
      <c r="AB101" s="653"/>
      <c r="AC101" s="75">
        <v>0</v>
      </c>
      <c r="AD101" s="76">
        <v>500</v>
      </c>
      <c r="AE101" s="76">
        <v>1000</v>
      </c>
      <c r="AF101" s="76">
        <v>1500</v>
      </c>
      <c r="AG101" s="76">
        <v>2000</v>
      </c>
      <c r="AH101" s="76">
        <v>2500</v>
      </c>
      <c r="AI101" s="76">
        <v>3000</v>
      </c>
      <c r="AJ101" s="77">
        <v>3500</v>
      </c>
      <c r="AL101" s="653"/>
      <c r="AM101" s="653"/>
      <c r="AN101" s="653"/>
      <c r="AO101" s="75">
        <v>0</v>
      </c>
      <c r="AP101" s="76">
        <v>500</v>
      </c>
      <c r="AQ101" s="76">
        <v>1000</v>
      </c>
      <c r="AR101" s="76">
        <v>1500</v>
      </c>
      <c r="AS101" s="76">
        <v>2000</v>
      </c>
      <c r="AT101" s="76">
        <v>2500</v>
      </c>
      <c r="AU101" s="76">
        <v>3000</v>
      </c>
      <c r="AV101" s="77">
        <v>3500</v>
      </c>
    </row>
    <row r="102" spans="1:48">
      <c r="A102">
        <v>102</v>
      </c>
      <c r="B102" s="661" t="str">
        <f>+B9</f>
        <v>Rango de inclinación de 7° a 15°</v>
      </c>
      <c r="C102" s="659">
        <v>100</v>
      </c>
      <c r="D102" s="78" t="s">
        <v>133</v>
      </c>
      <c r="E102" s="94">
        <v>145.881</v>
      </c>
      <c r="F102" s="95">
        <v>139.51</v>
      </c>
      <c r="G102" s="95">
        <v>133.13999999999999</v>
      </c>
      <c r="H102" s="95">
        <v>126.78</v>
      </c>
      <c r="I102" s="95">
        <v>120.41</v>
      </c>
      <c r="J102" s="95">
        <v>114.04</v>
      </c>
      <c r="K102" s="95">
        <v>107.67</v>
      </c>
      <c r="L102" s="96">
        <v>101.313</v>
      </c>
      <c r="N102" s="661" t="str">
        <f>+N9</f>
        <v>Rango de inclinación de 7° a 15°</v>
      </c>
      <c r="O102" s="659">
        <v>100</v>
      </c>
      <c r="P102" s="78" t="s">
        <v>133</v>
      </c>
      <c r="Q102" s="94">
        <v>128.679</v>
      </c>
      <c r="R102" s="95">
        <v>130.72</v>
      </c>
      <c r="S102" s="95">
        <v>132.76</v>
      </c>
      <c r="T102" s="95">
        <v>134.80000000000001</v>
      </c>
      <c r="U102" s="95">
        <v>136.85</v>
      </c>
      <c r="V102" s="95">
        <v>138.88999999999999</v>
      </c>
      <c r="W102" s="95">
        <v>140.94</v>
      </c>
      <c r="X102" s="96">
        <v>142.98400000000001</v>
      </c>
      <c r="Z102" s="661" t="str">
        <f>+Z9</f>
        <v>Rango de inclinación de 7° a 15°</v>
      </c>
      <c r="AA102" s="659">
        <v>100</v>
      </c>
      <c r="AB102" s="78" t="s">
        <v>133</v>
      </c>
      <c r="AC102" s="94">
        <v>153.45099999999999</v>
      </c>
      <c r="AD102" s="95">
        <v>155.32</v>
      </c>
      <c r="AE102" s="95">
        <v>157.19</v>
      </c>
      <c r="AF102" s="95">
        <v>159.07</v>
      </c>
      <c r="AG102" s="95">
        <v>160.94</v>
      </c>
      <c r="AH102" s="95">
        <v>162.81</v>
      </c>
      <c r="AI102" s="95">
        <v>164.68</v>
      </c>
      <c r="AJ102" s="96">
        <v>166.56200000000001</v>
      </c>
      <c r="AL102" s="661" t="str">
        <f>+AL9</f>
        <v>Rango de inclinación de 7° a 15°</v>
      </c>
      <c r="AM102" s="659">
        <v>100</v>
      </c>
      <c r="AN102" s="78" t="s">
        <v>133</v>
      </c>
      <c r="AO102" s="94">
        <v>165.29</v>
      </c>
      <c r="AP102" s="95">
        <v>166.65</v>
      </c>
      <c r="AQ102" s="95">
        <v>168.02</v>
      </c>
      <c r="AR102" s="95">
        <v>169.39</v>
      </c>
      <c r="AS102" s="95">
        <v>170.75</v>
      </c>
      <c r="AT102" s="95">
        <v>172.12</v>
      </c>
      <c r="AU102" s="95">
        <v>173.49</v>
      </c>
      <c r="AV102" s="96">
        <v>174.86</v>
      </c>
    </row>
    <row r="103" spans="1:48" ht="15" thickBot="1">
      <c r="A103">
        <v>103</v>
      </c>
      <c r="B103" s="662"/>
      <c r="C103" s="660"/>
      <c r="D103" s="82" t="s">
        <v>136</v>
      </c>
      <c r="E103" s="97">
        <v>157.762</v>
      </c>
      <c r="F103" s="98">
        <v>150.77000000000001</v>
      </c>
      <c r="G103" s="98">
        <v>143.77000000000001</v>
      </c>
      <c r="H103" s="98">
        <v>136.78</v>
      </c>
      <c r="I103" s="98">
        <v>129.79</v>
      </c>
      <c r="J103" s="98">
        <v>122.8</v>
      </c>
      <c r="K103" s="98">
        <v>115.81</v>
      </c>
      <c r="L103" s="99">
        <v>108.821</v>
      </c>
      <c r="N103" s="662"/>
      <c r="O103" s="660"/>
      <c r="P103" s="82" t="s">
        <v>136</v>
      </c>
      <c r="Q103" s="97">
        <v>157.77600000000001</v>
      </c>
      <c r="R103" s="98">
        <v>159.13999999999999</v>
      </c>
      <c r="S103" s="98">
        <v>160.51</v>
      </c>
      <c r="T103" s="98">
        <v>161.88</v>
      </c>
      <c r="U103" s="98">
        <v>163.25</v>
      </c>
      <c r="V103" s="98">
        <v>164.62</v>
      </c>
      <c r="W103" s="98">
        <v>165.99</v>
      </c>
      <c r="X103" s="99">
        <v>167.36500000000001</v>
      </c>
      <c r="Z103" s="662"/>
      <c r="AA103" s="660"/>
      <c r="AB103" s="82" t="s">
        <v>136</v>
      </c>
      <c r="AC103" s="97">
        <v>176.93199999999999</v>
      </c>
      <c r="AD103" s="98">
        <v>177.12</v>
      </c>
      <c r="AE103" s="98">
        <v>177.31</v>
      </c>
      <c r="AF103" s="98">
        <v>177.5</v>
      </c>
      <c r="AG103" s="98">
        <v>177.69</v>
      </c>
      <c r="AH103" s="98">
        <v>177.87</v>
      </c>
      <c r="AI103" s="98">
        <v>178.06</v>
      </c>
      <c r="AJ103" s="99">
        <v>178.25899999999999</v>
      </c>
      <c r="AL103" s="662"/>
      <c r="AM103" s="660"/>
      <c r="AN103" s="82" t="s">
        <v>136</v>
      </c>
      <c r="AO103" s="97">
        <v>178.43</v>
      </c>
      <c r="AP103" s="98">
        <v>178.43</v>
      </c>
      <c r="AQ103" s="98">
        <v>178.43</v>
      </c>
      <c r="AR103" s="98">
        <v>178.43</v>
      </c>
      <c r="AS103" s="98">
        <v>178.43</v>
      </c>
      <c r="AT103" s="98">
        <v>178.43</v>
      </c>
      <c r="AU103" s="98">
        <v>178.43</v>
      </c>
      <c r="AV103" s="99">
        <v>178.43</v>
      </c>
    </row>
    <row r="104" spans="1:48">
      <c r="A104">
        <v>104</v>
      </c>
      <c r="B104" s="662"/>
      <c r="C104" s="657">
        <f>+C102+15</f>
        <v>115</v>
      </c>
      <c r="D104" s="86" t="str">
        <f>+D102</f>
        <v>48-X</v>
      </c>
      <c r="E104" s="100">
        <v>179.27199999999999</v>
      </c>
      <c r="F104" s="101">
        <v>172.1</v>
      </c>
      <c r="G104" s="101">
        <v>164.93</v>
      </c>
      <c r="H104" s="101">
        <v>157.77000000000001</v>
      </c>
      <c r="I104" s="101">
        <v>150.6</v>
      </c>
      <c r="J104" s="101">
        <v>143.43</v>
      </c>
      <c r="K104" s="101">
        <v>136.27000000000001</v>
      </c>
      <c r="L104" s="102">
        <v>129.10400000000001</v>
      </c>
      <c r="N104" s="662"/>
      <c r="O104" s="657">
        <f>+O102+15</f>
        <v>115</v>
      </c>
      <c r="P104" s="86" t="str">
        <f>+P102</f>
        <v>48-X</v>
      </c>
      <c r="Q104" s="100">
        <v>147.82300000000001</v>
      </c>
      <c r="R104" s="101">
        <v>146.29</v>
      </c>
      <c r="S104" s="101">
        <v>144.76</v>
      </c>
      <c r="T104" s="101">
        <v>143.22999999999999</v>
      </c>
      <c r="U104" s="101">
        <v>141.69999999999999</v>
      </c>
      <c r="V104" s="101">
        <v>140.16999999999999</v>
      </c>
      <c r="W104" s="101">
        <v>138.63999999999999</v>
      </c>
      <c r="X104" s="102">
        <v>137.11099999999999</v>
      </c>
      <c r="Z104" s="662"/>
      <c r="AA104" s="657">
        <f>+AA102+15</f>
        <v>115</v>
      </c>
      <c r="AB104" s="86" t="str">
        <f>+AB102</f>
        <v>48-X</v>
      </c>
      <c r="AC104" s="100">
        <v>144.30600000000001</v>
      </c>
      <c r="AD104" s="101">
        <v>146.54</v>
      </c>
      <c r="AE104" s="101">
        <v>148.78</v>
      </c>
      <c r="AF104" s="101">
        <v>151.03</v>
      </c>
      <c r="AG104" s="101">
        <v>153.27000000000001</v>
      </c>
      <c r="AH104" s="101">
        <v>155.51</v>
      </c>
      <c r="AI104" s="101">
        <v>157.75</v>
      </c>
      <c r="AJ104" s="102">
        <v>159.99700000000001</v>
      </c>
      <c r="AL104" s="662"/>
      <c r="AM104" s="657">
        <f>+AM102+15</f>
        <v>115</v>
      </c>
      <c r="AN104" s="86" t="str">
        <f>+AN102</f>
        <v>48-X</v>
      </c>
      <c r="AO104" s="87" t="s">
        <v>1122</v>
      </c>
      <c r="AP104" s="88" t="s">
        <v>1122</v>
      </c>
      <c r="AQ104" s="88" t="s">
        <v>1122</v>
      </c>
      <c r="AR104" s="88" t="s">
        <v>1122</v>
      </c>
      <c r="AS104" s="101">
        <v>163.94</v>
      </c>
      <c r="AT104" s="101">
        <v>165.99</v>
      </c>
      <c r="AU104" s="101">
        <v>168.04</v>
      </c>
      <c r="AV104" s="102">
        <v>170.09</v>
      </c>
    </row>
    <row r="105" spans="1:48" ht="15" thickBot="1">
      <c r="A105">
        <v>105</v>
      </c>
      <c r="B105" s="662"/>
      <c r="C105" s="658"/>
      <c r="D105" s="90" t="str">
        <f>+D103</f>
        <v>48-XL</v>
      </c>
      <c r="E105" s="100">
        <v>193.929</v>
      </c>
      <c r="F105" s="101">
        <v>186.22</v>
      </c>
      <c r="G105" s="101">
        <v>178.52</v>
      </c>
      <c r="H105" s="101">
        <v>170.81</v>
      </c>
      <c r="I105" s="101">
        <v>163.11000000000001</v>
      </c>
      <c r="J105" s="101">
        <v>155.41</v>
      </c>
      <c r="K105" s="101">
        <v>147.69999999999999</v>
      </c>
      <c r="L105" s="102">
        <v>140.00299999999999</v>
      </c>
      <c r="N105" s="662"/>
      <c r="O105" s="658"/>
      <c r="P105" s="90" t="str">
        <f>+P103</f>
        <v>48-XL</v>
      </c>
      <c r="Q105" s="100">
        <v>181.45</v>
      </c>
      <c r="R105" s="101">
        <v>178.69</v>
      </c>
      <c r="S105" s="101">
        <v>175.93</v>
      </c>
      <c r="T105" s="101">
        <v>173.17</v>
      </c>
      <c r="U105" s="101">
        <v>170.41</v>
      </c>
      <c r="V105" s="101">
        <v>167.66</v>
      </c>
      <c r="W105" s="101">
        <v>164.9</v>
      </c>
      <c r="X105" s="102">
        <v>162.14699999999999</v>
      </c>
      <c r="Z105" s="662"/>
      <c r="AA105" s="658"/>
      <c r="AB105" s="90" t="str">
        <f>+AB103</f>
        <v>48-XL</v>
      </c>
      <c r="AC105" s="100">
        <v>176.93199999999999</v>
      </c>
      <c r="AD105" s="101">
        <v>177.12</v>
      </c>
      <c r="AE105" s="101">
        <v>177.31</v>
      </c>
      <c r="AF105" s="101">
        <v>177.5</v>
      </c>
      <c r="AG105" s="101">
        <v>177.69</v>
      </c>
      <c r="AH105" s="101">
        <v>177.87</v>
      </c>
      <c r="AI105" s="101">
        <v>178.06</v>
      </c>
      <c r="AJ105" s="102">
        <v>178.25899999999999</v>
      </c>
      <c r="AL105" s="662"/>
      <c r="AM105" s="658"/>
      <c r="AN105" s="90" t="str">
        <f>+AN103</f>
        <v>48-XL</v>
      </c>
      <c r="AO105" s="100">
        <v>178.43</v>
      </c>
      <c r="AP105" s="101">
        <v>178.43</v>
      </c>
      <c r="AQ105" s="101">
        <v>178.43</v>
      </c>
      <c r="AR105" s="101">
        <v>178.43</v>
      </c>
      <c r="AS105" s="101">
        <v>178.43</v>
      </c>
      <c r="AT105" s="101">
        <v>178.43</v>
      </c>
      <c r="AU105" s="101">
        <v>178.43</v>
      </c>
      <c r="AV105" s="102">
        <v>178.43</v>
      </c>
    </row>
    <row r="106" spans="1:48">
      <c r="A106">
        <v>106</v>
      </c>
      <c r="B106" s="662"/>
      <c r="C106" s="659">
        <f>+C104+15</f>
        <v>130</v>
      </c>
      <c r="D106" s="78" t="s">
        <v>133</v>
      </c>
      <c r="E106" s="97">
        <v>212.499</v>
      </c>
      <c r="F106" s="98">
        <v>204.69</v>
      </c>
      <c r="G106" s="98">
        <v>196.88</v>
      </c>
      <c r="H106" s="98">
        <v>189.08</v>
      </c>
      <c r="I106" s="98">
        <v>181.27</v>
      </c>
      <c r="J106" s="98">
        <v>173.47</v>
      </c>
      <c r="K106" s="98">
        <v>165.66</v>
      </c>
      <c r="L106" s="99">
        <v>157.86099999999999</v>
      </c>
      <c r="N106" s="662"/>
      <c r="O106" s="659">
        <f>+O104+15</f>
        <v>130</v>
      </c>
      <c r="P106" s="78" t="s">
        <v>133</v>
      </c>
      <c r="Q106" s="97">
        <v>170.36500000000001</v>
      </c>
      <c r="R106" s="98">
        <v>165.45</v>
      </c>
      <c r="S106" s="98">
        <v>160.53</v>
      </c>
      <c r="T106" s="98">
        <v>155.62</v>
      </c>
      <c r="U106" s="98">
        <v>150.69999999999999</v>
      </c>
      <c r="V106" s="98">
        <v>145.79</v>
      </c>
      <c r="W106" s="98">
        <v>140.87</v>
      </c>
      <c r="X106" s="99">
        <v>135.96299999999999</v>
      </c>
      <c r="Z106" s="662"/>
      <c r="AA106" s="659">
        <f>+AA104+15</f>
        <v>130</v>
      </c>
      <c r="AB106" s="78" t="s">
        <v>133</v>
      </c>
      <c r="AC106" s="97">
        <v>132.59200000000001</v>
      </c>
      <c r="AD106" s="98">
        <v>135.38</v>
      </c>
      <c r="AE106" s="98">
        <v>138.16999999999999</v>
      </c>
      <c r="AF106" s="98">
        <v>140.96</v>
      </c>
      <c r="AG106" s="98">
        <v>143.75</v>
      </c>
      <c r="AH106" s="98">
        <v>146.55000000000001</v>
      </c>
      <c r="AI106" s="98">
        <v>149.34</v>
      </c>
      <c r="AJ106" s="99">
        <v>152.13399999999999</v>
      </c>
      <c r="AL106" s="662"/>
      <c r="AM106" s="659">
        <f>+AM104+15</f>
        <v>130</v>
      </c>
      <c r="AN106" s="78" t="s">
        <v>133</v>
      </c>
      <c r="AO106" s="83" t="s">
        <v>1122</v>
      </c>
      <c r="AP106" s="84" t="s">
        <v>1122</v>
      </c>
      <c r="AQ106" s="84" t="s">
        <v>1122</v>
      </c>
      <c r="AR106" s="84" t="s">
        <v>1122</v>
      </c>
      <c r="AS106" s="84" t="s">
        <v>1122</v>
      </c>
      <c r="AT106" s="84" t="s">
        <v>1122</v>
      </c>
      <c r="AU106" s="84" t="s">
        <v>1122</v>
      </c>
      <c r="AV106" s="99">
        <v>162.11000000000001</v>
      </c>
    </row>
    <row r="107" spans="1:48" ht="15" thickBot="1">
      <c r="A107">
        <v>107</v>
      </c>
      <c r="B107" s="662"/>
      <c r="C107" s="660"/>
      <c r="D107" s="82" t="s">
        <v>136</v>
      </c>
      <c r="E107" s="97">
        <v>233.09399999999999</v>
      </c>
      <c r="F107" s="98">
        <v>224.07</v>
      </c>
      <c r="G107" s="98">
        <v>215.04</v>
      </c>
      <c r="H107" s="98">
        <v>206.02</v>
      </c>
      <c r="I107" s="98">
        <v>197</v>
      </c>
      <c r="J107" s="98">
        <v>187.98</v>
      </c>
      <c r="K107" s="98">
        <v>178.95</v>
      </c>
      <c r="L107" s="99">
        <v>169.93600000000001</v>
      </c>
      <c r="N107" s="662"/>
      <c r="O107" s="660"/>
      <c r="P107" s="82" t="s">
        <v>136</v>
      </c>
      <c r="Q107" s="97">
        <v>216.911</v>
      </c>
      <c r="R107" s="98">
        <v>208.42</v>
      </c>
      <c r="S107" s="98">
        <v>199.92</v>
      </c>
      <c r="T107" s="98">
        <v>191.43</v>
      </c>
      <c r="U107" s="98">
        <v>182.94</v>
      </c>
      <c r="V107" s="98">
        <v>174.45</v>
      </c>
      <c r="W107" s="98">
        <v>165.96</v>
      </c>
      <c r="X107" s="99">
        <v>157.47399999999999</v>
      </c>
      <c r="Z107" s="662"/>
      <c r="AA107" s="660"/>
      <c r="AB107" s="82" t="s">
        <v>136</v>
      </c>
      <c r="AC107" s="97">
        <v>176.93199999999999</v>
      </c>
      <c r="AD107" s="98">
        <v>177.12</v>
      </c>
      <c r="AE107" s="98">
        <v>177.31</v>
      </c>
      <c r="AF107" s="98">
        <v>177.5</v>
      </c>
      <c r="AG107" s="98">
        <v>177.69</v>
      </c>
      <c r="AH107" s="98">
        <v>177.87</v>
      </c>
      <c r="AI107" s="98">
        <v>178.06</v>
      </c>
      <c r="AJ107" s="99">
        <v>178.25899999999999</v>
      </c>
      <c r="AL107" s="662"/>
      <c r="AM107" s="660"/>
      <c r="AN107" s="82" t="s">
        <v>136</v>
      </c>
      <c r="AO107" s="97">
        <v>178.43</v>
      </c>
      <c r="AP107" s="98">
        <v>178.43</v>
      </c>
      <c r="AQ107" s="98">
        <v>178.43</v>
      </c>
      <c r="AR107" s="98">
        <v>178.43</v>
      </c>
      <c r="AS107" s="98">
        <v>178.43</v>
      </c>
      <c r="AT107" s="98">
        <v>178.43</v>
      </c>
      <c r="AU107" s="98">
        <v>178.43</v>
      </c>
      <c r="AV107" s="99">
        <v>178.43</v>
      </c>
    </row>
    <row r="108" spans="1:48">
      <c r="A108">
        <v>108</v>
      </c>
      <c r="B108" s="662"/>
      <c r="C108" s="657">
        <f>+C106+10</f>
        <v>140</v>
      </c>
      <c r="D108" s="86" t="str">
        <f>+D106</f>
        <v>48-X</v>
      </c>
      <c r="E108" s="100">
        <v>230.11</v>
      </c>
      <c r="F108" s="101">
        <v>222.3</v>
      </c>
      <c r="G108" s="101">
        <v>214.49</v>
      </c>
      <c r="H108" s="101">
        <v>206.68</v>
      </c>
      <c r="I108" s="101">
        <v>198.87</v>
      </c>
      <c r="J108" s="101">
        <v>191.06</v>
      </c>
      <c r="K108" s="101">
        <v>183.25</v>
      </c>
      <c r="L108" s="102">
        <v>175.44200000000001</v>
      </c>
      <c r="N108" s="662"/>
      <c r="O108" s="657">
        <f>+O106+10</f>
        <v>140</v>
      </c>
      <c r="P108" s="86" t="str">
        <f>+P106</f>
        <v>48-X</v>
      </c>
      <c r="Q108" s="100">
        <v>182.822</v>
      </c>
      <c r="R108" s="101">
        <v>177.94</v>
      </c>
      <c r="S108" s="101">
        <v>173.06</v>
      </c>
      <c r="T108" s="101">
        <v>168.18</v>
      </c>
      <c r="U108" s="101">
        <v>163.30000000000001</v>
      </c>
      <c r="V108" s="101">
        <v>158.41999999999999</v>
      </c>
      <c r="W108" s="101">
        <v>153.54</v>
      </c>
      <c r="X108" s="102">
        <v>148.66399999999999</v>
      </c>
      <c r="Z108" s="662"/>
      <c r="AA108" s="657">
        <f>+AA106+10</f>
        <v>140</v>
      </c>
      <c r="AB108" s="86" t="str">
        <f>+AB106</f>
        <v>48-X</v>
      </c>
      <c r="AC108" s="87" t="s">
        <v>1122</v>
      </c>
      <c r="AD108" s="88" t="s">
        <v>1122</v>
      </c>
      <c r="AE108" s="101">
        <v>142.30000000000001</v>
      </c>
      <c r="AF108" s="101">
        <v>142.96</v>
      </c>
      <c r="AG108" s="101">
        <v>143.62</v>
      </c>
      <c r="AH108" s="101">
        <v>144.27000000000001</v>
      </c>
      <c r="AI108" s="101">
        <v>144.93</v>
      </c>
      <c r="AJ108" s="102">
        <v>145.59399999999999</v>
      </c>
      <c r="AL108" s="662"/>
      <c r="AM108" s="657">
        <f>+AM106+10</f>
        <v>140</v>
      </c>
      <c r="AN108" s="86" t="str">
        <f>+AN106</f>
        <v>48-X</v>
      </c>
      <c r="AO108" s="87" t="s">
        <v>1122</v>
      </c>
      <c r="AP108" s="88" t="s">
        <v>1122</v>
      </c>
      <c r="AQ108" s="88" t="s">
        <v>1122</v>
      </c>
      <c r="AR108" s="88" t="s">
        <v>1122</v>
      </c>
      <c r="AS108" s="88" t="s">
        <v>1122</v>
      </c>
      <c r="AT108" s="88" t="s">
        <v>1122</v>
      </c>
      <c r="AU108" s="88" t="s">
        <v>1122</v>
      </c>
      <c r="AV108" s="89" t="s">
        <v>1122</v>
      </c>
    </row>
    <row r="109" spans="1:48" ht="15" thickBot="1">
      <c r="A109">
        <v>109</v>
      </c>
      <c r="B109" s="662"/>
      <c r="C109" s="658"/>
      <c r="D109" s="90" t="str">
        <f>+D107</f>
        <v>48-XL</v>
      </c>
      <c r="E109" s="100">
        <v>233.37299999999999</v>
      </c>
      <c r="F109" s="101">
        <v>227.11</v>
      </c>
      <c r="G109" s="101">
        <v>220.85</v>
      </c>
      <c r="H109" s="101">
        <v>214.59</v>
      </c>
      <c r="I109" s="101">
        <v>208.34</v>
      </c>
      <c r="J109" s="101">
        <v>202.08</v>
      </c>
      <c r="K109" s="101">
        <v>195.82</v>
      </c>
      <c r="L109" s="102">
        <v>189.566</v>
      </c>
      <c r="N109" s="662"/>
      <c r="O109" s="658"/>
      <c r="P109" s="90" t="str">
        <f>+P107</f>
        <v>48-XL</v>
      </c>
      <c r="Q109" s="100">
        <v>233.37299999999999</v>
      </c>
      <c r="R109" s="101">
        <v>225.03</v>
      </c>
      <c r="S109" s="101">
        <v>216.7</v>
      </c>
      <c r="T109" s="101">
        <v>208.37</v>
      </c>
      <c r="U109" s="101">
        <v>200.03</v>
      </c>
      <c r="V109" s="101">
        <v>191.7</v>
      </c>
      <c r="W109" s="101">
        <v>183.37</v>
      </c>
      <c r="X109" s="102">
        <v>175.04</v>
      </c>
      <c r="Z109" s="662"/>
      <c r="AA109" s="658"/>
      <c r="AB109" s="90" t="str">
        <f>+AB107</f>
        <v>48-XL</v>
      </c>
      <c r="AC109" s="100">
        <v>182.44</v>
      </c>
      <c r="AD109" s="101">
        <v>181.84</v>
      </c>
      <c r="AE109" s="101">
        <v>181.24</v>
      </c>
      <c r="AF109" s="101">
        <v>180.64</v>
      </c>
      <c r="AG109" s="101">
        <v>180.05</v>
      </c>
      <c r="AH109" s="101">
        <v>179.45</v>
      </c>
      <c r="AI109" s="101">
        <v>178.85</v>
      </c>
      <c r="AJ109" s="102">
        <v>178.25899999999999</v>
      </c>
      <c r="AL109" s="662"/>
      <c r="AM109" s="658"/>
      <c r="AN109" s="90" t="str">
        <f>+AN107</f>
        <v>48-XL</v>
      </c>
      <c r="AO109" s="100">
        <v>178.43</v>
      </c>
      <c r="AP109" s="101">
        <v>178.43</v>
      </c>
      <c r="AQ109" s="101">
        <v>178.43</v>
      </c>
      <c r="AR109" s="101">
        <v>178.43</v>
      </c>
      <c r="AS109" s="101">
        <v>178.43</v>
      </c>
      <c r="AT109" s="101">
        <v>178.43</v>
      </c>
      <c r="AU109" s="101">
        <v>178.43</v>
      </c>
      <c r="AV109" s="102">
        <v>178.43</v>
      </c>
    </row>
    <row r="110" spans="1:48">
      <c r="A110">
        <v>110</v>
      </c>
      <c r="B110" s="662"/>
      <c r="C110" s="659">
        <f>+C108+10</f>
        <v>150</v>
      </c>
      <c r="D110" s="78" t="s">
        <v>133</v>
      </c>
      <c r="E110" s="97">
        <v>232.15199999999999</v>
      </c>
      <c r="F110" s="98">
        <v>226.63</v>
      </c>
      <c r="G110" s="98">
        <v>221.12</v>
      </c>
      <c r="H110" s="98">
        <v>215.6</v>
      </c>
      <c r="I110" s="98">
        <v>210.08</v>
      </c>
      <c r="J110" s="98">
        <v>204.57</v>
      </c>
      <c r="K110" s="98">
        <v>199.05</v>
      </c>
      <c r="L110" s="99">
        <v>193.541</v>
      </c>
      <c r="N110" s="662"/>
      <c r="O110" s="659">
        <f>+O108+10</f>
        <v>150</v>
      </c>
      <c r="P110" s="78" t="s">
        <v>133</v>
      </c>
      <c r="Q110" s="97">
        <v>192.9</v>
      </c>
      <c r="R110" s="98">
        <v>188.18</v>
      </c>
      <c r="S110" s="98">
        <v>183.47</v>
      </c>
      <c r="T110" s="98">
        <v>178.76</v>
      </c>
      <c r="U110" s="98">
        <v>174.05</v>
      </c>
      <c r="V110" s="98">
        <v>169.34</v>
      </c>
      <c r="W110" s="98">
        <v>164.63</v>
      </c>
      <c r="X110" s="99">
        <v>159.92699999999999</v>
      </c>
      <c r="Z110" s="662"/>
      <c r="AA110" s="659">
        <f>+AA108+10</f>
        <v>150</v>
      </c>
      <c r="AB110" s="78" t="s">
        <v>133</v>
      </c>
      <c r="AC110" s="83" t="s">
        <v>1122</v>
      </c>
      <c r="AD110" s="84" t="s">
        <v>1122</v>
      </c>
      <c r="AE110" s="84" t="s">
        <v>1122</v>
      </c>
      <c r="AF110" s="84" t="s">
        <v>1122</v>
      </c>
      <c r="AG110" s="84" t="s">
        <v>1122</v>
      </c>
      <c r="AH110" s="98">
        <v>144.05000000000001</v>
      </c>
      <c r="AI110" s="98">
        <v>142.19999999999999</v>
      </c>
      <c r="AJ110" s="99">
        <v>140.36099999999999</v>
      </c>
      <c r="AL110" s="662"/>
      <c r="AM110" s="659">
        <f>+AM108+10</f>
        <v>150</v>
      </c>
      <c r="AN110" s="78" t="s">
        <v>133</v>
      </c>
      <c r="AO110" s="83" t="s">
        <v>1122</v>
      </c>
      <c r="AP110" s="84" t="s">
        <v>1122</v>
      </c>
      <c r="AQ110" s="84" t="s">
        <v>1122</v>
      </c>
      <c r="AR110" s="84" t="s">
        <v>1122</v>
      </c>
      <c r="AS110" s="84" t="s">
        <v>1122</v>
      </c>
      <c r="AT110" s="84" t="s">
        <v>1122</v>
      </c>
      <c r="AU110" s="84" t="s">
        <v>1122</v>
      </c>
      <c r="AV110" s="85" t="s">
        <v>1122</v>
      </c>
    </row>
    <row r="111" spans="1:48" ht="15" thickBot="1">
      <c r="A111">
        <v>111</v>
      </c>
      <c r="B111" s="662"/>
      <c r="C111" s="660"/>
      <c r="D111" s="82" t="s">
        <v>136</v>
      </c>
      <c r="E111" s="97">
        <v>231.71100000000001</v>
      </c>
      <c r="F111" s="98">
        <v>228.77</v>
      </c>
      <c r="G111" s="98">
        <v>225.84</v>
      </c>
      <c r="H111" s="98">
        <v>222.9</v>
      </c>
      <c r="I111" s="98">
        <v>219.97</v>
      </c>
      <c r="J111" s="98">
        <v>217.03</v>
      </c>
      <c r="K111" s="98">
        <v>214.1</v>
      </c>
      <c r="L111" s="99">
        <v>211.16900000000001</v>
      </c>
      <c r="N111" s="662"/>
      <c r="O111" s="660"/>
      <c r="P111" s="82" t="s">
        <v>136</v>
      </c>
      <c r="Q111" s="97">
        <v>235.99299999999999</v>
      </c>
      <c r="R111" s="98">
        <v>230.05</v>
      </c>
      <c r="S111" s="98">
        <v>224.12</v>
      </c>
      <c r="T111" s="98">
        <v>218.18</v>
      </c>
      <c r="U111" s="98">
        <v>212.24</v>
      </c>
      <c r="V111" s="98">
        <v>206.31</v>
      </c>
      <c r="W111" s="98">
        <v>200.37</v>
      </c>
      <c r="X111" s="99">
        <v>194.441</v>
      </c>
      <c r="Z111" s="662"/>
      <c r="AA111" s="660"/>
      <c r="AB111" s="82" t="s">
        <v>136</v>
      </c>
      <c r="AC111" s="97">
        <v>199.05600000000001</v>
      </c>
      <c r="AD111" s="98">
        <v>196.08</v>
      </c>
      <c r="AE111" s="98">
        <v>193.11</v>
      </c>
      <c r="AF111" s="98">
        <v>190.14</v>
      </c>
      <c r="AG111" s="98">
        <v>187.17</v>
      </c>
      <c r="AH111" s="98">
        <v>184.2</v>
      </c>
      <c r="AI111" s="98">
        <v>181.23</v>
      </c>
      <c r="AJ111" s="99">
        <v>178.25899999999999</v>
      </c>
      <c r="AL111" s="662"/>
      <c r="AM111" s="660"/>
      <c r="AN111" s="82" t="s">
        <v>136</v>
      </c>
      <c r="AO111" s="97">
        <v>178.43</v>
      </c>
      <c r="AP111" s="98">
        <v>178.43</v>
      </c>
      <c r="AQ111" s="98">
        <v>178.43</v>
      </c>
      <c r="AR111" s="98">
        <v>178.43</v>
      </c>
      <c r="AS111" s="98">
        <v>178.43</v>
      </c>
      <c r="AT111" s="98">
        <v>178.43</v>
      </c>
      <c r="AU111" s="98">
        <v>178.43</v>
      </c>
      <c r="AV111" s="99">
        <v>178.43</v>
      </c>
    </row>
    <row r="112" spans="1:48">
      <c r="A112">
        <v>112</v>
      </c>
      <c r="B112" s="662"/>
      <c r="C112" s="657">
        <f>+C110+10</f>
        <v>160</v>
      </c>
      <c r="D112" s="86" t="str">
        <f>+D110</f>
        <v>48-X</v>
      </c>
      <c r="E112" s="100">
        <v>232.19499999999999</v>
      </c>
      <c r="F112" s="101">
        <v>229.2</v>
      </c>
      <c r="G112" s="101">
        <v>226.21</v>
      </c>
      <c r="H112" s="101">
        <v>223.23</v>
      </c>
      <c r="I112" s="101">
        <v>220.24</v>
      </c>
      <c r="J112" s="101">
        <v>217.25</v>
      </c>
      <c r="K112" s="101">
        <v>214.26</v>
      </c>
      <c r="L112" s="102">
        <v>211.28200000000001</v>
      </c>
      <c r="N112" s="662"/>
      <c r="O112" s="657">
        <f>+O110+10</f>
        <v>160</v>
      </c>
      <c r="P112" s="86" t="str">
        <f>+P110</f>
        <v>48-X</v>
      </c>
      <c r="Q112" s="100">
        <v>202.26</v>
      </c>
      <c r="R112" s="101">
        <v>197.82</v>
      </c>
      <c r="S112" s="101">
        <v>193.39</v>
      </c>
      <c r="T112" s="101">
        <v>188.96</v>
      </c>
      <c r="U112" s="101">
        <v>184.53</v>
      </c>
      <c r="V112" s="101">
        <v>180.1</v>
      </c>
      <c r="W112" s="101">
        <v>175.67</v>
      </c>
      <c r="X112" s="102">
        <v>171.239</v>
      </c>
      <c r="Z112" s="662"/>
      <c r="AA112" s="657">
        <f>+AA110+10</f>
        <v>160</v>
      </c>
      <c r="AB112" s="86" t="str">
        <f>+AB110</f>
        <v>48-X</v>
      </c>
      <c r="AC112" s="87" t="s">
        <v>1122</v>
      </c>
      <c r="AD112" s="88" t="s">
        <v>1122</v>
      </c>
      <c r="AE112" s="88" t="s">
        <v>1122</v>
      </c>
      <c r="AF112" s="88" t="s">
        <v>1122</v>
      </c>
      <c r="AG112" s="88" t="s">
        <v>1122</v>
      </c>
      <c r="AH112" s="88" t="s">
        <v>1122</v>
      </c>
      <c r="AI112" s="88" t="s">
        <v>1122</v>
      </c>
      <c r="AJ112" s="102">
        <v>132.59200000000001</v>
      </c>
      <c r="AL112" s="662"/>
      <c r="AM112" s="657">
        <f>+AM110+10</f>
        <v>160</v>
      </c>
      <c r="AN112" s="86" t="str">
        <f>+AN110</f>
        <v>48-X</v>
      </c>
      <c r="AO112" s="87" t="s">
        <v>1122</v>
      </c>
      <c r="AP112" s="88" t="s">
        <v>1122</v>
      </c>
      <c r="AQ112" s="88" t="s">
        <v>1122</v>
      </c>
      <c r="AR112" s="88" t="s">
        <v>1122</v>
      </c>
      <c r="AS112" s="88" t="s">
        <v>1122</v>
      </c>
      <c r="AT112" s="88" t="s">
        <v>1122</v>
      </c>
      <c r="AU112" s="88" t="s">
        <v>1122</v>
      </c>
      <c r="AV112" s="89" t="s">
        <v>1122</v>
      </c>
    </row>
    <row r="113" spans="1:48" ht="15" thickBot="1">
      <c r="A113">
        <v>113</v>
      </c>
      <c r="B113" s="662"/>
      <c r="C113" s="658"/>
      <c r="D113" s="90" t="str">
        <f>+D111</f>
        <v>48-XL</v>
      </c>
      <c r="E113" s="100">
        <v>231.75200000000001</v>
      </c>
      <c r="F113" s="101">
        <v>231.49</v>
      </c>
      <c r="G113" s="101">
        <v>231.23</v>
      </c>
      <c r="H113" s="101">
        <v>230.98</v>
      </c>
      <c r="I113" s="101">
        <v>230.72</v>
      </c>
      <c r="J113" s="101">
        <v>230.46</v>
      </c>
      <c r="K113" s="101">
        <v>230.21</v>
      </c>
      <c r="L113" s="102">
        <v>229.95599999999999</v>
      </c>
      <c r="N113" s="662"/>
      <c r="O113" s="658"/>
      <c r="P113" s="90" t="str">
        <f>+P111</f>
        <v>48-XL</v>
      </c>
      <c r="Q113" s="100">
        <v>231.75200000000001</v>
      </c>
      <c r="R113" s="101">
        <v>229.21</v>
      </c>
      <c r="S113" s="101">
        <v>226.67</v>
      </c>
      <c r="T113" s="101">
        <v>224.14</v>
      </c>
      <c r="U113" s="101">
        <v>221.6</v>
      </c>
      <c r="V113" s="101">
        <v>219.06</v>
      </c>
      <c r="W113" s="101">
        <v>216.52</v>
      </c>
      <c r="X113" s="102">
        <v>213.99199999999999</v>
      </c>
      <c r="Z113" s="662"/>
      <c r="AA113" s="658"/>
      <c r="AB113" s="90" t="str">
        <f>+AB111</f>
        <v>48-XL</v>
      </c>
      <c r="AC113" s="100">
        <v>211.899</v>
      </c>
      <c r="AD113" s="101">
        <v>207.09</v>
      </c>
      <c r="AE113" s="101">
        <v>202.28</v>
      </c>
      <c r="AF113" s="101">
        <v>197.48</v>
      </c>
      <c r="AG113" s="101">
        <v>192.67</v>
      </c>
      <c r="AH113" s="101">
        <v>187.87</v>
      </c>
      <c r="AI113" s="101">
        <v>183.06</v>
      </c>
      <c r="AJ113" s="102">
        <v>178.25899999999999</v>
      </c>
      <c r="AL113" s="662"/>
      <c r="AM113" s="658"/>
      <c r="AN113" s="90" t="str">
        <f>+AN111</f>
        <v>48-XL</v>
      </c>
      <c r="AO113" s="87" t="s">
        <v>1122</v>
      </c>
      <c r="AP113" s="88" t="s">
        <v>1122</v>
      </c>
      <c r="AQ113" s="101">
        <v>178.43</v>
      </c>
      <c r="AR113" s="101">
        <v>178.43</v>
      </c>
      <c r="AS113" s="101">
        <v>178.43</v>
      </c>
      <c r="AT113" s="101">
        <v>178.43</v>
      </c>
      <c r="AU113" s="101">
        <v>178.43</v>
      </c>
      <c r="AV113" s="102">
        <v>178.43</v>
      </c>
    </row>
    <row r="114" spans="1:48">
      <c r="A114">
        <v>114</v>
      </c>
      <c r="B114" s="662"/>
      <c r="C114" s="659">
        <f>+C112+10</f>
        <v>170</v>
      </c>
      <c r="D114" s="78" t="s">
        <v>133</v>
      </c>
      <c r="E114" s="97">
        <v>231.58799999999999</v>
      </c>
      <c r="F114" s="98">
        <v>230.56</v>
      </c>
      <c r="G114" s="98">
        <v>229.55</v>
      </c>
      <c r="H114" s="98">
        <v>228.53</v>
      </c>
      <c r="I114" s="98">
        <v>227.51</v>
      </c>
      <c r="J114" s="98">
        <v>226.49</v>
      </c>
      <c r="K114" s="98">
        <v>225.47</v>
      </c>
      <c r="L114" s="99">
        <v>224.458</v>
      </c>
      <c r="N114" s="662"/>
      <c r="O114" s="659">
        <f>+O112+10</f>
        <v>170</v>
      </c>
      <c r="P114" s="78" t="s">
        <v>133</v>
      </c>
      <c r="Q114" s="83" t="s">
        <v>1122</v>
      </c>
      <c r="R114" s="98">
        <v>209.53</v>
      </c>
      <c r="S114" s="98">
        <v>204.48</v>
      </c>
      <c r="T114" s="98">
        <v>199.43</v>
      </c>
      <c r="U114" s="98">
        <v>194.38</v>
      </c>
      <c r="V114" s="98">
        <v>189.33</v>
      </c>
      <c r="W114" s="98">
        <v>184.28</v>
      </c>
      <c r="X114" s="99">
        <v>179.23500000000001</v>
      </c>
      <c r="Z114" s="662"/>
      <c r="AA114" s="659">
        <f>+AA112+10</f>
        <v>170</v>
      </c>
      <c r="AB114" s="78" t="s">
        <v>133</v>
      </c>
      <c r="AC114" s="83" t="s">
        <v>1122</v>
      </c>
      <c r="AD114" s="84" t="s">
        <v>1122</v>
      </c>
      <c r="AE114" s="84" t="s">
        <v>1122</v>
      </c>
      <c r="AF114" s="84" t="s">
        <v>1122</v>
      </c>
      <c r="AG114" s="84" t="s">
        <v>1122</v>
      </c>
      <c r="AH114" s="84" t="s">
        <v>1122</v>
      </c>
      <c r="AI114" s="84" t="s">
        <v>1122</v>
      </c>
      <c r="AJ114" s="85" t="s">
        <v>1122</v>
      </c>
      <c r="AL114" s="662"/>
      <c r="AM114" s="659">
        <f>+AM112+10</f>
        <v>170</v>
      </c>
      <c r="AN114" s="78" t="s">
        <v>133</v>
      </c>
      <c r="AO114" s="83" t="s">
        <v>1122</v>
      </c>
      <c r="AP114" s="84" t="s">
        <v>1122</v>
      </c>
      <c r="AQ114" s="84" t="s">
        <v>1122</v>
      </c>
      <c r="AR114" s="84" t="s">
        <v>1122</v>
      </c>
      <c r="AS114" s="84" t="s">
        <v>1122</v>
      </c>
      <c r="AT114" s="84" t="s">
        <v>1122</v>
      </c>
      <c r="AU114" s="84" t="s">
        <v>1122</v>
      </c>
      <c r="AV114" s="85" t="s">
        <v>1122</v>
      </c>
    </row>
    <row r="115" spans="1:48" ht="15" thickBot="1">
      <c r="A115">
        <v>115</v>
      </c>
      <c r="B115" s="662"/>
      <c r="C115" s="660"/>
      <c r="D115" s="82" t="s">
        <v>136</v>
      </c>
      <c r="E115" s="97">
        <v>231.13399999999999</v>
      </c>
      <c r="F115" s="98">
        <v>232.19</v>
      </c>
      <c r="G115" s="98">
        <v>233.25</v>
      </c>
      <c r="H115" s="98">
        <v>234.31</v>
      </c>
      <c r="I115" s="98">
        <v>235.37</v>
      </c>
      <c r="J115" s="98">
        <v>236.43</v>
      </c>
      <c r="K115" s="98">
        <v>237.49</v>
      </c>
      <c r="L115" s="99">
        <v>238.55</v>
      </c>
      <c r="N115" s="662"/>
      <c r="O115" s="660"/>
      <c r="P115" s="82" t="s">
        <v>136</v>
      </c>
      <c r="Q115" s="97">
        <v>234.03200000000001</v>
      </c>
      <c r="R115" s="98">
        <v>233.63</v>
      </c>
      <c r="S115" s="98">
        <v>233.24</v>
      </c>
      <c r="T115" s="98">
        <v>232.85</v>
      </c>
      <c r="U115" s="98">
        <v>232.46</v>
      </c>
      <c r="V115" s="98">
        <v>232.07</v>
      </c>
      <c r="W115" s="98">
        <v>231.67</v>
      </c>
      <c r="X115" s="99">
        <v>231.286</v>
      </c>
      <c r="Z115" s="662"/>
      <c r="AA115" s="660"/>
      <c r="AB115" s="82" t="s">
        <v>136</v>
      </c>
      <c r="AC115" s="97">
        <v>222.65</v>
      </c>
      <c r="AD115" s="98">
        <v>216.39</v>
      </c>
      <c r="AE115" s="98">
        <v>210.13</v>
      </c>
      <c r="AF115" s="98">
        <v>203.88</v>
      </c>
      <c r="AG115" s="98">
        <v>197.62</v>
      </c>
      <c r="AH115" s="98">
        <v>191.36</v>
      </c>
      <c r="AI115" s="98">
        <v>185.11</v>
      </c>
      <c r="AJ115" s="99">
        <v>178.857</v>
      </c>
      <c r="AL115" s="662"/>
      <c r="AM115" s="660"/>
      <c r="AN115" s="82" t="s">
        <v>136</v>
      </c>
      <c r="AO115" s="83" t="s">
        <v>1122</v>
      </c>
      <c r="AP115" s="84" t="s">
        <v>1122</v>
      </c>
      <c r="AQ115" s="84" t="s">
        <v>1122</v>
      </c>
      <c r="AR115" s="84" t="s">
        <v>1122</v>
      </c>
      <c r="AS115" s="98">
        <v>178.43</v>
      </c>
      <c r="AT115" s="98">
        <v>178.43</v>
      </c>
      <c r="AU115" s="98">
        <v>178.43</v>
      </c>
      <c r="AV115" s="99">
        <v>178.43</v>
      </c>
    </row>
    <row r="116" spans="1:48">
      <c r="A116">
        <v>116</v>
      </c>
      <c r="B116" s="662"/>
      <c r="C116" s="657">
        <f>+C114+10</f>
        <v>180</v>
      </c>
      <c r="D116" s="86" t="str">
        <f>+D114</f>
        <v>48-X</v>
      </c>
      <c r="E116" s="87" t="s">
        <v>1122</v>
      </c>
      <c r="F116" s="101">
        <v>229.14</v>
      </c>
      <c r="G116" s="101">
        <v>230.26</v>
      </c>
      <c r="H116" s="101">
        <v>231.38</v>
      </c>
      <c r="I116" s="101">
        <v>232.5</v>
      </c>
      <c r="J116" s="101">
        <v>233.63</v>
      </c>
      <c r="K116" s="101">
        <v>234.75</v>
      </c>
      <c r="L116" s="102">
        <v>235.875</v>
      </c>
      <c r="N116" s="662"/>
      <c r="O116" s="657">
        <f>+O114+10</f>
        <v>180</v>
      </c>
      <c r="P116" s="86" t="str">
        <f>+P114</f>
        <v>48-X</v>
      </c>
      <c r="Q116" s="87" t="s">
        <v>1122</v>
      </c>
      <c r="R116" s="88" t="s">
        <v>1122</v>
      </c>
      <c r="S116" s="88" t="s">
        <v>1122</v>
      </c>
      <c r="T116" s="101">
        <v>209.57</v>
      </c>
      <c r="U116" s="101">
        <v>204.43</v>
      </c>
      <c r="V116" s="101">
        <v>199.29</v>
      </c>
      <c r="W116" s="101">
        <v>194.15</v>
      </c>
      <c r="X116" s="102">
        <v>189.02</v>
      </c>
      <c r="Z116" s="662"/>
      <c r="AA116" s="657">
        <f>+AA114+10</f>
        <v>180</v>
      </c>
      <c r="AB116" s="86" t="str">
        <f>+AB114</f>
        <v>48-X</v>
      </c>
      <c r="AC116" s="87" t="s">
        <v>1122</v>
      </c>
      <c r="AD116" s="88" t="s">
        <v>1122</v>
      </c>
      <c r="AE116" s="88" t="s">
        <v>1122</v>
      </c>
      <c r="AF116" s="88" t="s">
        <v>1122</v>
      </c>
      <c r="AG116" s="88" t="s">
        <v>1122</v>
      </c>
      <c r="AH116" s="88" t="s">
        <v>1122</v>
      </c>
      <c r="AI116" s="88" t="s">
        <v>1122</v>
      </c>
      <c r="AJ116" s="89" t="s">
        <v>1122</v>
      </c>
      <c r="AL116" s="662"/>
      <c r="AM116" s="657">
        <f>+AM114+10</f>
        <v>180</v>
      </c>
      <c r="AN116" s="86" t="str">
        <f>+AN114</f>
        <v>48-X</v>
      </c>
      <c r="AO116" s="87" t="s">
        <v>1122</v>
      </c>
      <c r="AP116" s="88" t="s">
        <v>1122</v>
      </c>
      <c r="AQ116" s="88" t="s">
        <v>1122</v>
      </c>
      <c r="AR116" s="88" t="s">
        <v>1122</v>
      </c>
      <c r="AS116" s="88" t="s">
        <v>1122</v>
      </c>
      <c r="AT116" s="88" t="s">
        <v>1122</v>
      </c>
      <c r="AU116" s="88" t="s">
        <v>1122</v>
      </c>
      <c r="AV116" s="89" t="s">
        <v>1122</v>
      </c>
    </row>
    <row r="117" spans="1:48" ht="15" thickBot="1">
      <c r="A117">
        <v>117</v>
      </c>
      <c r="B117" s="662"/>
      <c r="C117" s="658"/>
      <c r="D117" s="90" t="str">
        <f>+D115</f>
        <v>48-XL</v>
      </c>
      <c r="E117" s="87" t="s">
        <v>1122</v>
      </c>
      <c r="F117" s="101">
        <v>234.58</v>
      </c>
      <c r="G117" s="101">
        <v>235.07</v>
      </c>
      <c r="H117" s="101">
        <v>235.56</v>
      </c>
      <c r="I117" s="101">
        <v>236.04</v>
      </c>
      <c r="J117" s="101">
        <v>236.53</v>
      </c>
      <c r="K117" s="101">
        <v>237.02</v>
      </c>
      <c r="L117" s="102">
        <v>237.512</v>
      </c>
      <c r="N117" s="662"/>
      <c r="O117" s="658"/>
      <c r="P117" s="90" t="str">
        <f>+P115</f>
        <v>48-XL</v>
      </c>
      <c r="Q117" s="87" t="s">
        <v>1122</v>
      </c>
      <c r="R117" s="101">
        <v>234.28</v>
      </c>
      <c r="S117" s="101">
        <v>234.47</v>
      </c>
      <c r="T117" s="101">
        <v>234.66</v>
      </c>
      <c r="U117" s="101">
        <v>234.85</v>
      </c>
      <c r="V117" s="101">
        <v>235.04</v>
      </c>
      <c r="W117" s="101">
        <v>235.23</v>
      </c>
      <c r="X117" s="102">
        <v>235.42500000000001</v>
      </c>
      <c r="Z117" s="662"/>
      <c r="AA117" s="658"/>
      <c r="AB117" s="90" t="str">
        <f>+AB115</f>
        <v>48-XL</v>
      </c>
      <c r="AC117" s="87" t="s">
        <v>1122</v>
      </c>
      <c r="AD117" s="88" t="s">
        <v>1122</v>
      </c>
      <c r="AE117" s="101">
        <v>219.32</v>
      </c>
      <c r="AF117" s="101">
        <v>213.57</v>
      </c>
      <c r="AG117" s="101">
        <v>207.81</v>
      </c>
      <c r="AH117" s="101">
        <v>202.06</v>
      </c>
      <c r="AI117" s="101">
        <v>196.31</v>
      </c>
      <c r="AJ117" s="102">
        <v>190.56399999999999</v>
      </c>
      <c r="AL117" s="662"/>
      <c r="AM117" s="658"/>
      <c r="AN117" s="90" t="str">
        <f>+AN115</f>
        <v>48-XL</v>
      </c>
      <c r="AO117" s="87" t="s">
        <v>1122</v>
      </c>
      <c r="AP117" s="88" t="s">
        <v>1122</v>
      </c>
      <c r="AQ117" s="88" t="s">
        <v>1122</v>
      </c>
      <c r="AR117" s="88" t="s">
        <v>1122</v>
      </c>
      <c r="AS117" s="88" t="s">
        <v>1122</v>
      </c>
      <c r="AT117" s="88" t="s">
        <v>1122</v>
      </c>
      <c r="AU117" s="101">
        <v>178.43</v>
      </c>
      <c r="AV117" s="102">
        <v>178.43</v>
      </c>
    </row>
    <row r="118" spans="1:48">
      <c r="A118">
        <v>118</v>
      </c>
      <c r="B118" s="662"/>
      <c r="C118" s="659">
        <f>+C116+10</f>
        <v>190</v>
      </c>
      <c r="D118" s="78" t="s">
        <v>133</v>
      </c>
      <c r="E118" s="83" t="s">
        <v>1122</v>
      </c>
      <c r="F118" s="84" t="s">
        <v>1122</v>
      </c>
      <c r="G118" s="84" t="s">
        <v>1122</v>
      </c>
      <c r="H118" s="98">
        <v>230.29</v>
      </c>
      <c r="I118" s="98">
        <v>230.57</v>
      </c>
      <c r="J118" s="98">
        <v>230.85</v>
      </c>
      <c r="K118" s="98">
        <v>231.13</v>
      </c>
      <c r="L118" s="99">
        <v>231.417</v>
      </c>
      <c r="N118" s="662"/>
      <c r="O118" s="659">
        <f>+O116+10</f>
        <v>190</v>
      </c>
      <c r="P118" s="78" t="s">
        <v>133</v>
      </c>
      <c r="Q118" s="83" t="s">
        <v>1122</v>
      </c>
      <c r="R118" s="84" t="s">
        <v>1122</v>
      </c>
      <c r="S118" s="84" t="s">
        <v>1122</v>
      </c>
      <c r="T118" s="84" t="s">
        <v>1122</v>
      </c>
      <c r="U118" s="84" t="s">
        <v>1122</v>
      </c>
      <c r="V118" s="98">
        <v>206.39</v>
      </c>
      <c r="W118" s="98">
        <v>201.78</v>
      </c>
      <c r="X118" s="99">
        <v>197.173</v>
      </c>
      <c r="Z118" s="662"/>
      <c r="AA118" s="659">
        <f>+AA116+10</f>
        <v>190</v>
      </c>
      <c r="AB118" s="78" t="s">
        <v>133</v>
      </c>
      <c r="AC118" s="83" t="s">
        <v>1122</v>
      </c>
      <c r="AD118" s="84" t="s">
        <v>1122</v>
      </c>
      <c r="AE118" s="84" t="s">
        <v>1122</v>
      </c>
      <c r="AF118" s="84" t="s">
        <v>1122</v>
      </c>
      <c r="AG118" s="84" t="s">
        <v>1122</v>
      </c>
      <c r="AH118" s="84" t="s">
        <v>1122</v>
      </c>
      <c r="AI118" s="84" t="s">
        <v>1122</v>
      </c>
      <c r="AJ118" s="85" t="s">
        <v>1122</v>
      </c>
      <c r="AL118" s="662"/>
      <c r="AM118" s="659">
        <f>+AM116+10</f>
        <v>190</v>
      </c>
      <c r="AN118" s="78" t="s">
        <v>133</v>
      </c>
      <c r="AO118" s="83" t="s">
        <v>1122</v>
      </c>
      <c r="AP118" s="84" t="s">
        <v>1122</v>
      </c>
      <c r="AQ118" s="84" t="s">
        <v>1122</v>
      </c>
      <c r="AR118" s="84" t="s">
        <v>1122</v>
      </c>
      <c r="AS118" s="84" t="s">
        <v>1122</v>
      </c>
      <c r="AT118" s="84" t="s">
        <v>1122</v>
      </c>
      <c r="AU118" s="84" t="s">
        <v>1122</v>
      </c>
      <c r="AV118" s="99" t="s">
        <v>1122</v>
      </c>
    </row>
    <row r="119" spans="1:48" ht="15" thickBot="1">
      <c r="A119">
        <v>119</v>
      </c>
      <c r="B119" s="662"/>
      <c r="C119" s="660"/>
      <c r="D119" s="82" t="s">
        <v>136</v>
      </c>
      <c r="E119" s="83" t="s">
        <v>1122</v>
      </c>
      <c r="F119" s="84" t="s">
        <v>1122</v>
      </c>
      <c r="G119" s="84" t="s">
        <v>1122</v>
      </c>
      <c r="H119" s="98">
        <v>229.82</v>
      </c>
      <c r="I119" s="98">
        <v>230.11</v>
      </c>
      <c r="J119" s="98">
        <v>230.39</v>
      </c>
      <c r="K119" s="98">
        <v>230.68</v>
      </c>
      <c r="L119" s="99">
        <v>230.976</v>
      </c>
      <c r="N119" s="662"/>
      <c r="O119" s="660"/>
      <c r="P119" s="82" t="s">
        <v>136</v>
      </c>
      <c r="Q119" s="83" t="s">
        <v>1122</v>
      </c>
      <c r="R119" s="84" t="s">
        <v>1122</v>
      </c>
      <c r="S119" s="84" t="s">
        <v>1122</v>
      </c>
      <c r="T119" s="98">
        <v>231.74</v>
      </c>
      <c r="U119" s="98">
        <v>232.67</v>
      </c>
      <c r="V119" s="98">
        <v>233.6</v>
      </c>
      <c r="W119" s="98">
        <v>234.53</v>
      </c>
      <c r="X119" s="99">
        <v>235.46100000000001</v>
      </c>
      <c r="Z119" s="662"/>
      <c r="AA119" s="660"/>
      <c r="AB119" s="82" t="s">
        <v>136</v>
      </c>
      <c r="AC119" s="83" t="s">
        <v>1122</v>
      </c>
      <c r="AD119" s="84" t="s">
        <v>1122</v>
      </c>
      <c r="AE119" s="84" t="s">
        <v>1122</v>
      </c>
      <c r="AF119" s="84" t="s">
        <v>1122</v>
      </c>
      <c r="AG119" s="98">
        <v>214.6</v>
      </c>
      <c r="AH119" s="98">
        <v>210.16</v>
      </c>
      <c r="AI119" s="98">
        <v>205.72</v>
      </c>
      <c r="AJ119" s="99">
        <v>201.28200000000001</v>
      </c>
      <c r="AL119" s="662"/>
      <c r="AM119" s="660"/>
      <c r="AN119" s="82" t="s">
        <v>136</v>
      </c>
      <c r="AO119" s="83" t="s">
        <v>1122</v>
      </c>
      <c r="AP119" s="84" t="s">
        <v>1122</v>
      </c>
      <c r="AQ119" s="84" t="s">
        <v>1122</v>
      </c>
      <c r="AR119" s="84" t="s">
        <v>1122</v>
      </c>
      <c r="AS119" s="84" t="s">
        <v>1122</v>
      </c>
      <c r="AT119" s="84" t="s">
        <v>1122</v>
      </c>
      <c r="AU119" s="84" t="s">
        <v>1122</v>
      </c>
      <c r="AV119" s="99">
        <v>178.43</v>
      </c>
    </row>
    <row r="120" spans="1:48">
      <c r="A120">
        <v>120</v>
      </c>
      <c r="B120" s="662"/>
      <c r="C120" s="657">
        <f>+C118+10</f>
        <v>200</v>
      </c>
      <c r="D120" s="86" t="str">
        <f>+D118</f>
        <v>48-X</v>
      </c>
      <c r="E120" s="87" t="s">
        <v>1122</v>
      </c>
      <c r="F120" s="88" t="s">
        <v>1122</v>
      </c>
      <c r="G120" s="88" t="s">
        <v>1122</v>
      </c>
      <c r="H120" s="88" t="s">
        <v>1122</v>
      </c>
      <c r="I120" s="88" t="s">
        <v>1122</v>
      </c>
      <c r="J120" s="101">
        <v>232.98</v>
      </c>
      <c r="K120" s="101">
        <v>233.48</v>
      </c>
      <c r="L120" s="102">
        <v>233.98500000000001</v>
      </c>
      <c r="N120" s="662"/>
      <c r="O120" s="657">
        <f>+O118+10</f>
        <v>200</v>
      </c>
      <c r="P120" s="86" t="str">
        <f>+P118</f>
        <v>48-X</v>
      </c>
      <c r="Q120" s="87" t="s">
        <v>1122</v>
      </c>
      <c r="R120" s="88" t="s">
        <v>1122</v>
      </c>
      <c r="S120" s="88" t="s">
        <v>1122</v>
      </c>
      <c r="T120" s="88" t="s">
        <v>1122</v>
      </c>
      <c r="U120" s="88" t="s">
        <v>1122</v>
      </c>
      <c r="V120" s="88" t="s">
        <v>1122</v>
      </c>
      <c r="W120" s="88" t="s">
        <v>1122</v>
      </c>
      <c r="X120" s="102">
        <v>203.49100000000001</v>
      </c>
      <c r="Z120" s="662"/>
      <c r="AA120" s="657">
        <f>+AA118+10</f>
        <v>200</v>
      </c>
      <c r="AB120" s="86" t="str">
        <f>+AB118</f>
        <v>48-X</v>
      </c>
      <c r="AC120" s="87" t="s">
        <v>1122</v>
      </c>
      <c r="AD120" s="88" t="s">
        <v>1122</v>
      </c>
      <c r="AE120" s="88" t="s">
        <v>1122</v>
      </c>
      <c r="AF120" s="88" t="s">
        <v>1122</v>
      </c>
      <c r="AG120" s="88" t="s">
        <v>1122</v>
      </c>
      <c r="AH120" s="88" t="s">
        <v>1122</v>
      </c>
      <c r="AI120" s="88" t="s">
        <v>1122</v>
      </c>
      <c r="AJ120" s="89" t="s">
        <v>1122</v>
      </c>
      <c r="AL120" s="662"/>
      <c r="AM120" s="657">
        <f>+AM118+10</f>
        <v>200</v>
      </c>
      <c r="AN120" s="86" t="str">
        <f>+AN118</f>
        <v>48-X</v>
      </c>
      <c r="AO120" s="87" t="s">
        <v>1122</v>
      </c>
      <c r="AP120" s="88" t="s">
        <v>1122</v>
      </c>
      <c r="AQ120" s="88" t="s">
        <v>1122</v>
      </c>
      <c r="AR120" s="88" t="s">
        <v>1122</v>
      </c>
      <c r="AS120" s="88" t="s">
        <v>1122</v>
      </c>
      <c r="AT120" s="88" t="s">
        <v>1122</v>
      </c>
      <c r="AU120" s="88" t="s">
        <v>1122</v>
      </c>
      <c r="AV120" s="89" t="s">
        <v>1122</v>
      </c>
    </row>
    <row r="121" spans="1:48" ht="15" thickBot="1">
      <c r="A121">
        <v>121</v>
      </c>
      <c r="B121" s="663"/>
      <c r="C121" s="658"/>
      <c r="D121" s="90" t="str">
        <f>+D119</f>
        <v>48-XL</v>
      </c>
      <c r="E121" s="91" t="s">
        <v>1122</v>
      </c>
      <c r="F121" s="92" t="s">
        <v>1122</v>
      </c>
      <c r="G121" s="92" t="s">
        <v>1122</v>
      </c>
      <c r="H121" s="92" t="s">
        <v>1122</v>
      </c>
      <c r="I121" s="92" t="s">
        <v>1122</v>
      </c>
      <c r="J121" s="103">
        <v>232.51</v>
      </c>
      <c r="K121" s="103">
        <v>233.02</v>
      </c>
      <c r="L121" s="104">
        <v>233.53800000000001</v>
      </c>
      <c r="N121" s="663"/>
      <c r="O121" s="658"/>
      <c r="P121" s="90" t="str">
        <f>+P119</f>
        <v>48-XL</v>
      </c>
      <c r="Q121" s="91" t="s">
        <v>1122</v>
      </c>
      <c r="R121" s="92" t="s">
        <v>1122</v>
      </c>
      <c r="S121" s="92" t="s">
        <v>1122</v>
      </c>
      <c r="T121" s="92" t="s">
        <v>1122</v>
      </c>
      <c r="U121" s="92" t="s">
        <v>1122</v>
      </c>
      <c r="V121" s="103">
        <v>230.66</v>
      </c>
      <c r="W121" s="103">
        <v>230.79</v>
      </c>
      <c r="X121" s="104">
        <v>230.93899999999999</v>
      </c>
      <c r="Z121" s="663"/>
      <c r="AA121" s="658"/>
      <c r="AB121" s="90" t="str">
        <f>+AB119</f>
        <v>48-XL</v>
      </c>
      <c r="AC121" s="91" t="s">
        <v>1122</v>
      </c>
      <c r="AD121" s="92" t="s">
        <v>1122</v>
      </c>
      <c r="AE121" s="92" t="s">
        <v>1122</v>
      </c>
      <c r="AF121" s="92" t="s">
        <v>1122</v>
      </c>
      <c r="AG121" s="92" t="s">
        <v>1122</v>
      </c>
      <c r="AH121" s="92" t="s">
        <v>1122</v>
      </c>
      <c r="AI121" s="103">
        <v>213.45</v>
      </c>
      <c r="AJ121" s="104">
        <v>210.70699999999999</v>
      </c>
      <c r="AL121" s="663"/>
      <c r="AM121" s="658"/>
      <c r="AN121" s="90" t="str">
        <f>+AN119</f>
        <v>48-XL</v>
      </c>
      <c r="AO121" s="91" t="s">
        <v>1122</v>
      </c>
      <c r="AP121" s="92" t="s">
        <v>1122</v>
      </c>
      <c r="AQ121" s="92" t="s">
        <v>1122</v>
      </c>
      <c r="AR121" s="92" t="s">
        <v>1122</v>
      </c>
      <c r="AS121" s="92" t="s">
        <v>1122</v>
      </c>
      <c r="AT121" s="92" t="s">
        <v>1122</v>
      </c>
      <c r="AU121" s="92" t="s">
        <v>1122</v>
      </c>
      <c r="AV121" s="93" t="s">
        <v>1122</v>
      </c>
    </row>
    <row r="122" spans="1:48">
      <c r="A122">
        <v>122</v>
      </c>
    </row>
    <row r="123" spans="1:48">
      <c r="A123">
        <v>123</v>
      </c>
    </row>
    <row r="124" spans="1:48">
      <c r="A124">
        <v>124</v>
      </c>
    </row>
    <row r="125" spans="1:48">
      <c r="A125">
        <v>125</v>
      </c>
    </row>
    <row r="126" spans="1:48">
      <c r="A126">
        <v>126</v>
      </c>
    </row>
    <row r="127" spans="1:48">
      <c r="A127">
        <v>127</v>
      </c>
    </row>
    <row r="128" spans="1:48">
      <c r="A128">
        <v>128</v>
      </c>
    </row>
    <row r="129" spans="1:48" ht="15" thickBot="1">
      <c r="A129">
        <v>129</v>
      </c>
    </row>
    <row r="130" spans="1:48" ht="18.600000000000001" thickBot="1">
      <c r="A130">
        <v>130</v>
      </c>
      <c r="B130" s="649" t="str">
        <f>+B99</f>
        <v>Zona sísmica A</v>
      </c>
      <c r="C130" s="650"/>
      <c r="D130" s="651"/>
      <c r="E130" s="649" t="s">
        <v>1130</v>
      </c>
      <c r="F130" s="650"/>
      <c r="G130" s="650"/>
      <c r="H130" s="650"/>
      <c r="I130" s="650"/>
      <c r="J130" s="650"/>
      <c r="K130" s="650"/>
      <c r="L130" s="651"/>
      <c r="N130" s="649" t="str">
        <f>+N99</f>
        <v>Zona sísmica B</v>
      </c>
      <c r="O130" s="650"/>
      <c r="P130" s="651"/>
      <c r="Q130" s="649" t="s">
        <v>1130</v>
      </c>
      <c r="R130" s="650"/>
      <c r="S130" s="650"/>
      <c r="T130" s="650"/>
      <c r="U130" s="650"/>
      <c r="V130" s="650"/>
      <c r="W130" s="650"/>
      <c r="X130" s="651"/>
      <c r="Z130" s="649" t="str">
        <f>+Z99</f>
        <v>Zona sísmica C</v>
      </c>
      <c r="AA130" s="650"/>
      <c r="AB130" s="651"/>
      <c r="AC130" s="649" t="s">
        <v>1130</v>
      </c>
      <c r="AD130" s="650"/>
      <c r="AE130" s="650"/>
      <c r="AF130" s="650"/>
      <c r="AG130" s="650"/>
      <c r="AH130" s="650"/>
      <c r="AI130" s="650"/>
      <c r="AJ130" s="651"/>
      <c r="AL130" s="649" t="str">
        <f>+AL99</f>
        <v>Zona sísmica D</v>
      </c>
      <c r="AM130" s="650"/>
      <c r="AN130" s="651"/>
      <c r="AO130" s="649" t="s">
        <v>1130</v>
      </c>
      <c r="AP130" s="650"/>
      <c r="AQ130" s="650"/>
      <c r="AR130" s="650"/>
      <c r="AS130" s="650"/>
      <c r="AT130" s="650"/>
      <c r="AU130" s="650"/>
      <c r="AV130" s="651"/>
    </row>
    <row r="131" spans="1:48" ht="22.2" customHeight="1">
      <c r="A131">
        <v>131</v>
      </c>
      <c r="B131" s="652" t="str">
        <f>+B100</f>
        <v>Categoría de terreno 1</v>
      </c>
      <c r="C131" s="652" t="s">
        <v>1118</v>
      </c>
      <c r="D131" s="652" t="s">
        <v>1119</v>
      </c>
      <c r="E131" s="654" t="s">
        <v>1120</v>
      </c>
      <c r="F131" s="655"/>
      <c r="G131" s="655"/>
      <c r="H131" s="655"/>
      <c r="I131" s="655"/>
      <c r="J131" s="655"/>
      <c r="K131" s="655"/>
      <c r="L131" s="656"/>
      <c r="N131" s="652" t="str">
        <f>+N100</f>
        <v>Categoría de terreno 1</v>
      </c>
      <c r="O131" s="652" t="s">
        <v>1118</v>
      </c>
      <c r="P131" s="652" t="s">
        <v>1119</v>
      </c>
      <c r="Q131" s="654" t="s">
        <v>1120</v>
      </c>
      <c r="R131" s="655"/>
      <c r="S131" s="655"/>
      <c r="T131" s="655"/>
      <c r="U131" s="655"/>
      <c r="V131" s="655"/>
      <c r="W131" s="655"/>
      <c r="X131" s="656"/>
      <c r="Z131" s="652" t="str">
        <f>+Z100</f>
        <v>Categoría de terreno 1</v>
      </c>
      <c r="AA131" s="652" t="s">
        <v>1118</v>
      </c>
      <c r="AB131" s="652" t="s">
        <v>1119</v>
      </c>
      <c r="AC131" s="654" t="s">
        <v>1120</v>
      </c>
      <c r="AD131" s="655"/>
      <c r="AE131" s="655"/>
      <c r="AF131" s="655"/>
      <c r="AG131" s="655"/>
      <c r="AH131" s="655"/>
      <c r="AI131" s="655"/>
      <c r="AJ131" s="656"/>
      <c r="AL131" s="652" t="str">
        <f>+AL100</f>
        <v>Categoría de terreno 1</v>
      </c>
      <c r="AM131" s="652" t="s">
        <v>1118</v>
      </c>
      <c r="AN131" s="652" t="s">
        <v>1119</v>
      </c>
      <c r="AO131" s="654" t="s">
        <v>1120</v>
      </c>
      <c r="AP131" s="655"/>
      <c r="AQ131" s="655"/>
      <c r="AR131" s="655"/>
      <c r="AS131" s="655"/>
      <c r="AT131" s="655"/>
      <c r="AU131" s="655"/>
      <c r="AV131" s="656"/>
    </row>
    <row r="132" spans="1:48" ht="22.2" customHeight="1" thickBot="1">
      <c r="A132">
        <v>132</v>
      </c>
      <c r="B132" s="653"/>
      <c r="C132" s="653"/>
      <c r="D132" s="653"/>
      <c r="E132" s="75">
        <v>0</v>
      </c>
      <c r="F132" s="76">
        <v>500</v>
      </c>
      <c r="G132" s="76">
        <v>1000</v>
      </c>
      <c r="H132" s="76">
        <v>1500</v>
      </c>
      <c r="I132" s="76">
        <v>2000</v>
      </c>
      <c r="J132" s="76">
        <v>2500</v>
      </c>
      <c r="K132" s="76">
        <v>3000</v>
      </c>
      <c r="L132" s="77">
        <v>3500</v>
      </c>
      <c r="N132" s="653"/>
      <c r="O132" s="653"/>
      <c r="P132" s="653"/>
      <c r="Q132" s="75">
        <v>0</v>
      </c>
      <c r="R132" s="76">
        <v>500</v>
      </c>
      <c r="S132" s="76">
        <v>1000</v>
      </c>
      <c r="T132" s="76">
        <v>1500</v>
      </c>
      <c r="U132" s="76">
        <v>2000</v>
      </c>
      <c r="V132" s="76">
        <v>2500</v>
      </c>
      <c r="W132" s="76">
        <v>3000</v>
      </c>
      <c r="X132" s="77">
        <v>3500</v>
      </c>
      <c r="Z132" s="653"/>
      <c r="AA132" s="653"/>
      <c r="AB132" s="653"/>
      <c r="AC132" s="75">
        <v>0</v>
      </c>
      <c r="AD132" s="76">
        <v>500</v>
      </c>
      <c r="AE132" s="76">
        <v>1000</v>
      </c>
      <c r="AF132" s="76">
        <v>1500</v>
      </c>
      <c r="AG132" s="76">
        <v>2000</v>
      </c>
      <c r="AH132" s="76">
        <v>2500</v>
      </c>
      <c r="AI132" s="76">
        <v>3000</v>
      </c>
      <c r="AJ132" s="77">
        <v>3500</v>
      </c>
      <c r="AL132" s="653"/>
      <c r="AM132" s="653"/>
      <c r="AN132" s="653"/>
      <c r="AO132" s="75">
        <v>0</v>
      </c>
      <c r="AP132" s="76">
        <v>500</v>
      </c>
      <c r="AQ132" s="76">
        <v>1000</v>
      </c>
      <c r="AR132" s="76">
        <v>1500</v>
      </c>
      <c r="AS132" s="76">
        <v>2000</v>
      </c>
      <c r="AT132" s="76">
        <v>2500</v>
      </c>
      <c r="AU132" s="76">
        <v>3000</v>
      </c>
      <c r="AV132" s="77">
        <v>3500</v>
      </c>
    </row>
    <row r="133" spans="1:48">
      <c r="A133">
        <v>133</v>
      </c>
      <c r="B133" s="661" t="s">
        <v>1126</v>
      </c>
      <c r="C133" s="659">
        <v>100</v>
      </c>
      <c r="D133" s="78" t="s">
        <v>133</v>
      </c>
      <c r="E133" s="79">
        <v>129</v>
      </c>
      <c r="F133" s="80">
        <v>131</v>
      </c>
      <c r="G133" s="80">
        <v>134</v>
      </c>
      <c r="H133" s="80">
        <v>137</v>
      </c>
      <c r="I133" s="80">
        <v>139</v>
      </c>
      <c r="J133" s="80">
        <v>142</v>
      </c>
      <c r="K133" s="80">
        <v>145</v>
      </c>
      <c r="L133" s="81">
        <v>148</v>
      </c>
      <c r="N133" s="661" t="s">
        <v>1126</v>
      </c>
      <c r="O133" s="659">
        <v>100</v>
      </c>
      <c r="P133" s="78" t="s">
        <v>133</v>
      </c>
      <c r="Q133" s="79">
        <v>103</v>
      </c>
      <c r="R133" s="80">
        <v>106</v>
      </c>
      <c r="S133" s="80">
        <v>109</v>
      </c>
      <c r="T133" s="80">
        <v>112</v>
      </c>
      <c r="U133" s="80">
        <v>115</v>
      </c>
      <c r="V133" s="80">
        <v>118</v>
      </c>
      <c r="W133" s="80">
        <v>121</v>
      </c>
      <c r="X133" s="81">
        <v>125</v>
      </c>
      <c r="Z133" s="661" t="s">
        <v>1126</v>
      </c>
      <c r="AA133" s="659">
        <v>100</v>
      </c>
      <c r="AB133" s="78" t="s">
        <v>133</v>
      </c>
      <c r="AC133" s="79" t="s">
        <v>1122</v>
      </c>
      <c r="AD133" s="80">
        <v>80</v>
      </c>
      <c r="AE133" s="80">
        <v>82</v>
      </c>
      <c r="AF133" s="80">
        <v>84</v>
      </c>
      <c r="AG133" s="80">
        <v>86</v>
      </c>
      <c r="AH133" s="80">
        <v>88</v>
      </c>
      <c r="AI133" s="80">
        <v>90</v>
      </c>
      <c r="AJ133" s="81">
        <v>92</v>
      </c>
      <c r="AL133" s="661" t="s">
        <v>1126</v>
      </c>
      <c r="AM133" s="659">
        <v>100</v>
      </c>
      <c r="AN133" s="78" t="s">
        <v>133</v>
      </c>
      <c r="AO133" s="79" t="s">
        <v>1122</v>
      </c>
      <c r="AP133" s="80" t="s">
        <v>1122</v>
      </c>
      <c r="AQ133" s="80" t="s">
        <v>1122</v>
      </c>
      <c r="AR133" s="80" t="s">
        <v>1122</v>
      </c>
      <c r="AS133" s="80" t="s">
        <v>1122</v>
      </c>
      <c r="AT133" s="80" t="s">
        <v>1122</v>
      </c>
      <c r="AU133" s="80" t="s">
        <v>1122</v>
      </c>
      <c r="AV133" s="81" t="s">
        <v>1122</v>
      </c>
    </row>
    <row r="134" spans="1:48" ht="15" thickBot="1">
      <c r="A134">
        <v>134</v>
      </c>
      <c r="B134" s="662"/>
      <c r="C134" s="660"/>
      <c r="D134" s="82" t="s">
        <v>136</v>
      </c>
      <c r="E134" s="83">
        <v>142</v>
      </c>
      <c r="F134" s="84">
        <v>144</v>
      </c>
      <c r="G134" s="84">
        <v>147</v>
      </c>
      <c r="H134" s="84">
        <v>149</v>
      </c>
      <c r="I134" s="84">
        <v>152</v>
      </c>
      <c r="J134" s="84">
        <v>154</v>
      </c>
      <c r="K134" s="84">
        <v>157</v>
      </c>
      <c r="L134" s="85">
        <v>160</v>
      </c>
      <c r="N134" s="662"/>
      <c r="O134" s="660"/>
      <c r="P134" s="82" t="s">
        <v>136</v>
      </c>
      <c r="Q134" s="83">
        <v>130</v>
      </c>
      <c r="R134" s="84">
        <v>132</v>
      </c>
      <c r="S134" s="84">
        <v>135</v>
      </c>
      <c r="T134" s="84">
        <v>137</v>
      </c>
      <c r="U134" s="84">
        <v>140</v>
      </c>
      <c r="V134" s="84">
        <v>142</v>
      </c>
      <c r="W134" s="84">
        <v>145</v>
      </c>
      <c r="X134" s="85">
        <v>148</v>
      </c>
      <c r="Z134" s="662"/>
      <c r="AA134" s="660"/>
      <c r="AB134" s="82" t="s">
        <v>136</v>
      </c>
      <c r="AC134" s="83">
        <v>99</v>
      </c>
      <c r="AD134" s="84">
        <v>98</v>
      </c>
      <c r="AE134" s="84">
        <v>98</v>
      </c>
      <c r="AF134" s="84">
        <v>98</v>
      </c>
      <c r="AG134" s="84">
        <v>97</v>
      </c>
      <c r="AH134" s="84">
        <v>97</v>
      </c>
      <c r="AI134" s="84">
        <v>97</v>
      </c>
      <c r="AJ134" s="85">
        <v>97</v>
      </c>
      <c r="AL134" s="662"/>
      <c r="AM134" s="660"/>
      <c r="AN134" s="82" t="s">
        <v>136</v>
      </c>
      <c r="AO134" s="83" t="s">
        <v>1122</v>
      </c>
      <c r="AP134" s="84" t="s">
        <v>1122</v>
      </c>
      <c r="AQ134" s="84" t="s">
        <v>1122</v>
      </c>
      <c r="AR134" s="84" t="s">
        <v>1122</v>
      </c>
      <c r="AS134" s="84" t="s">
        <v>1122</v>
      </c>
      <c r="AT134" s="84" t="s">
        <v>1122</v>
      </c>
      <c r="AU134" s="84" t="s">
        <v>1122</v>
      </c>
      <c r="AV134" s="85" t="s">
        <v>1122</v>
      </c>
    </row>
    <row r="135" spans="1:48">
      <c r="A135">
        <v>135</v>
      </c>
      <c r="B135" s="662"/>
      <c r="C135" s="657">
        <f>+C133+15</f>
        <v>115</v>
      </c>
      <c r="D135" s="86" t="str">
        <f>+D133</f>
        <v>48-X</v>
      </c>
      <c r="E135" s="87">
        <v>107</v>
      </c>
      <c r="F135" s="88">
        <v>111</v>
      </c>
      <c r="G135" s="88">
        <v>115</v>
      </c>
      <c r="H135" s="88">
        <v>119</v>
      </c>
      <c r="I135" s="88">
        <v>123</v>
      </c>
      <c r="J135" s="88">
        <v>127</v>
      </c>
      <c r="K135" s="88">
        <v>131</v>
      </c>
      <c r="L135" s="89">
        <v>136</v>
      </c>
      <c r="N135" s="662"/>
      <c r="O135" s="657">
        <f>+O133+15</f>
        <v>115</v>
      </c>
      <c r="P135" s="86" t="str">
        <f>+P133</f>
        <v>48-X</v>
      </c>
      <c r="Q135" s="87">
        <v>87</v>
      </c>
      <c r="R135" s="88">
        <v>90</v>
      </c>
      <c r="S135" s="88">
        <v>93</v>
      </c>
      <c r="T135" s="88">
        <v>97</v>
      </c>
      <c r="U135" s="88">
        <v>100</v>
      </c>
      <c r="V135" s="88">
        <v>104</v>
      </c>
      <c r="W135" s="88">
        <v>107</v>
      </c>
      <c r="X135" s="89">
        <v>111.00000000000001</v>
      </c>
      <c r="Z135" s="662"/>
      <c r="AA135" s="657">
        <f>+AA133+15</f>
        <v>115</v>
      </c>
      <c r="AB135" s="86" t="str">
        <f>+AB133</f>
        <v>48-X</v>
      </c>
      <c r="AC135" s="87" t="s">
        <v>1122</v>
      </c>
      <c r="AD135" s="88" t="s">
        <v>1122</v>
      </c>
      <c r="AE135" s="88" t="s">
        <v>1122</v>
      </c>
      <c r="AF135" s="88" t="s">
        <v>1122</v>
      </c>
      <c r="AG135" s="88" t="s">
        <v>1122</v>
      </c>
      <c r="AH135" s="88" t="s">
        <v>1122</v>
      </c>
      <c r="AI135" s="88">
        <v>80</v>
      </c>
      <c r="AJ135" s="89">
        <v>83</v>
      </c>
      <c r="AL135" s="662"/>
      <c r="AM135" s="657">
        <f>+AM133+15</f>
        <v>115</v>
      </c>
      <c r="AN135" s="86" t="str">
        <f>+AN133</f>
        <v>48-X</v>
      </c>
      <c r="AO135" s="87" t="s">
        <v>1122</v>
      </c>
      <c r="AP135" s="88" t="s">
        <v>1122</v>
      </c>
      <c r="AQ135" s="88" t="s">
        <v>1122</v>
      </c>
      <c r="AR135" s="88" t="s">
        <v>1122</v>
      </c>
      <c r="AS135" s="88" t="s">
        <v>1122</v>
      </c>
      <c r="AT135" s="88" t="s">
        <v>1122</v>
      </c>
      <c r="AU135" s="88" t="s">
        <v>1122</v>
      </c>
      <c r="AV135" s="89" t="s">
        <v>1122</v>
      </c>
    </row>
    <row r="136" spans="1:48" ht="15" thickBot="1">
      <c r="A136">
        <v>136</v>
      </c>
      <c r="B136" s="662"/>
      <c r="C136" s="658"/>
      <c r="D136" s="90" t="str">
        <f>+D134</f>
        <v>48-XL</v>
      </c>
      <c r="E136" s="87">
        <v>120</v>
      </c>
      <c r="F136" s="88">
        <v>124</v>
      </c>
      <c r="G136" s="88">
        <v>128</v>
      </c>
      <c r="H136" s="88">
        <v>132</v>
      </c>
      <c r="I136" s="88">
        <v>136</v>
      </c>
      <c r="J136" s="88">
        <v>140</v>
      </c>
      <c r="K136" s="88">
        <v>144</v>
      </c>
      <c r="L136" s="89">
        <v>149</v>
      </c>
      <c r="N136" s="662"/>
      <c r="O136" s="658"/>
      <c r="P136" s="90" t="str">
        <f>+P134</f>
        <v>48-XL</v>
      </c>
      <c r="Q136" s="87">
        <v>112.00000000000001</v>
      </c>
      <c r="R136" s="88">
        <v>115</v>
      </c>
      <c r="S136" s="88">
        <v>119</v>
      </c>
      <c r="T136" s="88">
        <v>123</v>
      </c>
      <c r="U136" s="88">
        <v>126</v>
      </c>
      <c r="V136" s="88">
        <v>130</v>
      </c>
      <c r="W136" s="88">
        <v>134</v>
      </c>
      <c r="X136" s="89">
        <v>138</v>
      </c>
      <c r="Z136" s="662"/>
      <c r="AA136" s="658"/>
      <c r="AB136" s="90" t="str">
        <f>+AB134</f>
        <v>48-XL</v>
      </c>
      <c r="AC136" s="87">
        <v>88</v>
      </c>
      <c r="AD136" s="88">
        <v>89</v>
      </c>
      <c r="AE136" s="88">
        <v>90</v>
      </c>
      <c r="AF136" s="88">
        <v>91</v>
      </c>
      <c r="AG136" s="88">
        <v>93</v>
      </c>
      <c r="AH136" s="88">
        <v>94</v>
      </c>
      <c r="AI136" s="88">
        <v>95</v>
      </c>
      <c r="AJ136" s="89">
        <v>97</v>
      </c>
      <c r="AL136" s="662"/>
      <c r="AM136" s="658"/>
      <c r="AN136" s="90" t="str">
        <f>+AN134</f>
        <v>48-XL</v>
      </c>
      <c r="AO136" s="87" t="s">
        <v>1122</v>
      </c>
      <c r="AP136" s="88" t="s">
        <v>1122</v>
      </c>
      <c r="AQ136" s="88" t="s">
        <v>1122</v>
      </c>
      <c r="AR136" s="88" t="s">
        <v>1122</v>
      </c>
      <c r="AS136" s="88" t="s">
        <v>1122</v>
      </c>
      <c r="AT136" s="88" t="s">
        <v>1122</v>
      </c>
      <c r="AU136" s="88" t="s">
        <v>1122</v>
      </c>
      <c r="AV136" s="89" t="s">
        <v>1122</v>
      </c>
    </row>
    <row r="137" spans="1:48">
      <c r="A137">
        <v>137</v>
      </c>
      <c r="B137" s="662"/>
      <c r="C137" s="659">
        <f>+C135+15</f>
        <v>130</v>
      </c>
      <c r="D137" s="78" t="s">
        <v>133</v>
      </c>
      <c r="E137" s="83">
        <v>90</v>
      </c>
      <c r="F137" s="84">
        <v>94</v>
      </c>
      <c r="G137" s="84">
        <v>98</v>
      </c>
      <c r="H137" s="84">
        <v>102</v>
      </c>
      <c r="I137" s="84">
        <v>107</v>
      </c>
      <c r="J137" s="84">
        <v>111</v>
      </c>
      <c r="K137" s="84">
        <v>115</v>
      </c>
      <c r="L137" s="85">
        <v>120</v>
      </c>
      <c r="N137" s="662"/>
      <c r="O137" s="659">
        <f>+O135+15</f>
        <v>130</v>
      </c>
      <c r="P137" s="78" t="s">
        <v>133</v>
      </c>
      <c r="Q137" s="83" t="s">
        <v>1122</v>
      </c>
      <c r="R137" s="84" t="s">
        <v>1122</v>
      </c>
      <c r="S137" s="84">
        <v>81</v>
      </c>
      <c r="T137" s="84">
        <v>84</v>
      </c>
      <c r="U137" s="84">
        <v>87</v>
      </c>
      <c r="V137" s="84">
        <v>90</v>
      </c>
      <c r="W137" s="84">
        <v>93</v>
      </c>
      <c r="X137" s="85">
        <v>96</v>
      </c>
      <c r="Z137" s="662"/>
      <c r="AA137" s="659">
        <f>+AA135+15</f>
        <v>130</v>
      </c>
      <c r="AB137" s="78" t="s">
        <v>133</v>
      </c>
      <c r="AC137" s="83" t="s">
        <v>1122</v>
      </c>
      <c r="AD137" s="84" t="s">
        <v>1122</v>
      </c>
      <c r="AE137" s="84" t="s">
        <v>1122</v>
      </c>
      <c r="AF137" s="84" t="s">
        <v>1122</v>
      </c>
      <c r="AG137" s="84" t="s">
        <v>1122</v>
      </c>
      <c r="AH137" s="84" t="s">
        <v>1122</v>
      </c>
      <c r="AI137" s="84" t="s">
        <v>1122</v>
      </c>
      <c r="AJ137" s="85" t="s">
        <v>1122</v>
      </c>
      <c r="AL137" s="662"/>
      <c r="AM137" s="659">
        <f>+AM135+15</f>
        <v>130</v>
      </c>
      <c r="AN137" s="78" t="s">
        <v>133</v>
      </c>
      <c r="AO137" s="83" t="s">
        <v>1122</v>
      </c>
      <c r="AP137" s="84" t="s">
        <v>1122</v>
      </c>
      <c r="AQ137" s="84" t="s">
        <v>1122</v>
      </c>
      <c r="AR137" s="84" t="s">
        <v>1122</v>
      </c>
      <c r="AS137" s="84" t="s">
        <v>1122</v>
      </c>
      <c r="AT137" s="84" t="s">
        <v>1122</v>
      </c>
      <c r="AU137" s="84" t="s">
        <v>1122</v>
      </c>
      <c r="AV137" s="85" t="s">
        <v>1122</v>
      </c>
    </row>
    <row r="138" spans="1:48" ht="15" thickBot="1">
      <c r="A138">
        <v>138</v>
      </c>
      <c r="B138" s="662"/>
      <c r="C138" s="660"/>
      <c r="D138" s="82" t="s">
        <v>136</v>
      </c>
      <c r="E138" s="83">
        <v>93</v>
      </c>
      <c r="F138" s="84">
        <v>99</v>
      </c>
      <c r="G138" s="84">
        <v>105</v>
      </c>
      <c r="H138" s="84">
        <v>111</v>
      </c>
      <c r="I138" s="84">
        <v>118</v>
      </c>
      <c r="J138" s="84">
        <v>124</v>
      </c>
      <c r="K138" s="84">
        <v>130</v>
      </c>
      <c r="L138" s="85">
        <v>137</v>
      </c>
      <c r="N138" s="662"/>
      <c r="O138" s="660"/>
      <c r="P138" s="82" t="s">
        <v>136</v>
      </c>
      <c r="Q138" s="83">
        <v>92</v>
      </c>
      <c r="R138" s="84">
        <v>96</v>
      </c>
      <c r="S138" s="84">
        <v>101</v>
      </c>
      <c r="T138" s="84">
        <v>106</v>
      </c>
      <c r="U138" s="84">
        <v>110</v>
      </c>
      <c r="V138" s="84">
        <v>115</v>
      </c>
      <c r="W138" s="84">
        <v>120</v>
      </c>
      <c r="X138" s="85">
        <v>125</v>
      </c>
      <c r="Z138" s="662"/>
      <c r="AA138" s="660"/>
      <c r="AB138" s="82" t="s">
        <v>136</v>
      </c>
      <c r="AC138" s="83" t="s">
        <v>1122</v>
      </c>
      <c r="AD138" s="84" t="s">
        <v>1122</v>
      </c>
      <c r="AE138" s="84">
        <v>82</v>
      </c>
      <c r="AF138" s="84">
        <v>85</v>
      </c>
      <c r="AG138" s="84">
        <v>88</v>
      </c>
      <c r="AH138" s="84">
        <v>91</v>
      </c>
      <c r="AI138" s="84">
        <v>94</v>
      </c>
      <c r="AJ138" s="85">
        <v>97</v>
      </c>
      <c r="AL138" s="662"/>
      <c r="AM138" s="660"/>
      <c r="AN138" s="82" t="s">
        <v>136</v>
      </c>
      <c r="AO138" s="83" t="s">
        <v>1122</v>
      </c>
      <c r="AP138" s="84" t="s">
        <v>1122</v>
      </c>
      <c r="AQ138" s="84" t="s">
        <v>1122</v>
      </c>
      <c r="AR138" s="84" t="s">
        <v>1122</v>
      </c>
      <c r="AS138" s="84" t="s">
        <v>1122</v>
      </c>
      <c r="AT138" s="84" t="s">
        <v>1122</v>
      </c>
      <c r="AU138" s="84" t="s">
        <v>1122</v>
      </c>
      <c r="AV138" s="85" t="s">
        <v>1122</v>
      </c>
    </row>
    <row r="139" spans="1:48">
      <c r="A139">
        <v>139</v>
      </c>
      <c r="B139" s="662"/>
      <c r="C139" s="657">
        <f>+C137+10</f>
        <v>140</v>
      </c>
      <c r="D139" s="86" t="str">
        <f>+D137</f>
        <v>48-X</v>
      </c>
      <c r="E139" s="87" t="s">
        <v>1122</v>
      </c>
      <c r="F139" s="88">
        <v>83</v>
      </c>
      <c r="G139" s="88">
        <v>87</v>
      </c>
      <c r="H139" s="88">
        <v>91</v>
      </c>
      <c r="I139" s="88">
        <v>95</v>
      </c>
      <c r="J139" s="88">
        <v>99</v>
      </c>
      <c r="K139" s="88">
        <v>103</v>
      </c>
      <c r="L139" s="89">
        <v>107</v>
      </c>
      <c r="N139" s="662"/>
      <c r="O139" s="657">
        <f>+O137+10</f>
        <v>140</v>
      </c>
      <c r="P139" s="86" t="str">
        <f>+P137</f>
        <v>48-X</v>
      </c>
      <c r="Q139" s="87" t="s">
        <v>1122</v>
      </c>
      <c r="R139" s="88" t="s">
        <v>1122</v>
      </c>
      <c r="S139" s="88" t="s">
        <v>1122</v>
      </c>
      <c r="T139" s="88" t="s">
        <v>1122</v>
      </c>
      <c r="U139" s="88" t="s">
        <v>1122</v>
      </c>
      <c r="V139" s="88">
        <v>82</v>
      </c>
      <c r="W139" s="88">
        <v>85</v>
      </c>
      <c r="X139" s="89">
        <v>88</v>
      </c>
      <c r="Z139" s="662"/>
      <c r="AA139" s="657">
        <f>+AA137+10</f>
        <v>140</v>
      </c>
      <c r="AB139" s="86" t="str">
        <f>+AB137</f>
        <v>48-X</v>
      </c>
      <c r="AC139" s="87" t="s">
        <v>1122</v>
      </c>
      <c r="AD139" s="88" t="s">
        <v>1122</v>
      </c>
      <c r="AE139" s="88" t="s">
        <v>1122</v>
      </c>
      <c r="AF139" s="88" t="s">
        <v>1122</v>
      </c>
      <c r="AG139" s="88" t="s">
        <v>1122</v>
      </c>
      <c r="AH139" s="88" t="s">
        <v>1122</v>
      </c>
      <c r="AI139" s="88" t="s">
        <v>1122</v>
      </c>
      <c r="AJ139" s="89" t="s">
        <v>1122</v>
      </c>
      <c r="AL139" s="662"/>
      <c r="AM139" s="657">
        <f>+AM137+10</f>
        <v>140</v>
      </c>
      <c r="AN139" s="86" t="str">
        <f>+AN137</f>
        <v>48-X</v>
      </c>
      <c r="AO139" s="87" t="s">
        <v>1122</v>
      </c>
      <c r="AP139" s="88" t="s">
        <v>1122</v>
      </c>
      <c r="AQ139" s="88" t="s">
        <v>1122</v>
      </c>
      <c r="AR139" s="88" t="s">
        <v>1122</v>
      </c>
      <c r="AS139" s="88" t="s">
        <v>1122</v>
      </c>
      <c r="AT139" s="88" t="s">
        <v>1122</v>
      </c>
      <c r="AU139" s="88" t="s">
        <v>1122</v>
      </c>
      <c r="AV139" s="89" t="s">
        <v>1122</v>
      </c>
    </row>
    <row r="140" spans="1:48" ht="15" thickBot="1">
      <c r="A140">
        <v>140</v>
      </c>
      <c r="B140" s="662"/>
      <c r="C140" s="658"/>
      <c r="D140" s="90" t="str">
        <f>+D138</f>
        <v>48-XL</v>
      </c>
      <c r="E140" s="87" t="s">
        <v>1122</v>
      </c>
      <c r="F140" s="88">
        <v>85</v>
      </c>
      <c r="G140" s="88">
        <v>91</v>
      </c>
      <c r="H140" s="88">
        <v>97</v>
      </c>
      <c r="I140" s="88">
        <v>104</v>
      </c>
      <c r="J140" s="88">
        <v>110</v>
      </c>
      <c r="K140" s="88">
        <v>116</v>
      </c>
      <c r="L140" s="89">
        <v>123</v>
      </c>
      <c r="N140" s="662"/>
      <c r="O140" s="658"/>
      <c r="P140" s="90" t="str">
        <f>+P138</f>
        <v>48-XL</v>
      </c>
      <c r="Q140" s="87">
        <v>80</v>
      </c>
      <c r="R140" s="88">
        <v>84</v>
      </c>
      <c r="S140" s="88">
        <v>89</v>
      </c>
      <c r="T140" s="88">
        <v>94</v>
      </c>
      <c r="U140" s="88">
        <v>99</v>
      </c>
      <c r="V140" s="88">
        <v>104</v>
      </c>
      <c r="W140" s="88">
        <v>109</v>
      </c>
      <c r="X140" s="89">
        <v>113.99999999999999</v>
      </c>
      <c r="Z140" s="662"/>
      <c r="AA140" s="658"/>
      <c r="AB140" s="90" t="str">
        <f>+AB138</f>
        <v>48-XL</v>
      </c>
      <c r="AC140" s="87" t="s">
        <v>1122</v>
      </c>
      <c r="AD140" s="88" t="s">
        <v>1122</v>
      </c>
      <c r="AE140" s="88" t="s">
        <v>1122</v>
      </c>
      <c r="AF140" s="88" t="s">
        <v>1122</v>
      </c>
      <c r="AG140" s="88">
        <v>81</v>
      </c>
      <c r="AH140" s="88">
        <v>84</v>
      </c>
      <c r="AI140" s="88">
        <v>87</v>
      </c>
      <c r="AJ140" s="89">
        <v>90</v>
      </c>
      <c r="AL140" s="662"/>
      <c r="AM140" s="658"/>
      <c r="AN140" s="90" t="str">
        <f>+AN138</f>
        <v>48-XL</v>
      </c>
      <c r="AO140" s="87" t="s">
        <v>1122</v>
      </c>
      <c r="AP140" s="88" t="s">
        <v>1122</v>
      </c>
      <c r="AQ140" s="88" t="s">
        <v>1122</v>
      </c>
      <c r="AR140" s="88" t="s">
        <v>1122</v>
      </c>
      <c r="AS140" s="88" t="s">
        <v>1122</v>
      </c>
      <c r="AT140" s="88" t="s">
        <v>1122</v>
      </c>
      <c r="AU140" s="88" t="s">
        <v>1122</v>
      </c>
      <c r="AV140" s="89" t="s">
        <v>1122</v>
      </c>
    </row>
    <row r="141" spans="1:48">
      <c r="A141">
        <v>141</v>
      </c>
      <c r="B141" s="662"/>
      <c r="C141" s="659">
        <f>+C139+10</f>
        <v>150</v>
      </c>
      <c r="D141" s="78" t="s">
        <v>133</v>
      </c>
      <c r="E141" s="83" t="s">
        <v>1122</v>
      </c>
      <c r="F141" s="84" t="s">
        <v>1122</v>
      </c>
      <c r="G141" s="84" t="s">
        <v>1122</v>
      </c>
      <c r="H141" s="84">
        <v>80</v>
      </c>
      <c r="I141" s="84">
        <v>84</v>
      </c>
      <c r="J141" s="84">
        <v>88</v>
      </c>
      <c r="K141" s="84">
        <v>92</v>
      </c>
      <c r="L141" s="85">
        <v>97</v>
      </c>
      <c r="N141" s="662"/>
      <c r="O141" s="659">
        <f>+O139+10</f>
        <v>150</v>
      </c>
      <c r="P141" s="78" t="s">
        <v>133</v>
      </c>
      <c r="Q141" s="83" t="s">
        <v>1122</v>
      </c>
      <c r="R141" s="84" t="s">
        <v>1122</v>
      </c>
      <c r="S141" s="84" t="s">
        <v>1122</v>
      </c>
      <c r="T141" s="84" t="s">
        <v>1122</v>
      </c>
      <c r="U141" s="84" t="s">
        <v>1122</v>
      </c>
      <c r="V141" s="84" t="s">
        <v>1122</v>
      </c>
      <c r="W141" s="84" t="s">
        <v>1122</v>
      </c>
      <c r="X141" s="85">
        <v>82</v>
      </c>
      <c r="Z141" s="662"/>
      <c r="AA141" s="659">
        <f>+AA139+10</f>
        <v>150</v>
      </c>
      <c r="AB141" s="78" t="s">
        <v>133</v>
      </c>
      <c r="AC141" s="83" t="s">
        <v>1122</v>
      </c>
      <c r="AD141" s="84" t="s">
        <v>1122</v>
      </c>
      <c r="AE141" s="84" t="s">
        <v>1122</v>
      </c>
      <c r="AF141" s="84" t="s">
        <v>1122</v>
      </c>
      <c r="AG141" s="84" t="s">
        <v>1122</v>
      </c>
      <c r="AH141" s="84" t="s">
        <v>1122</v>
      </c>
      <c r="AI141" s="84" t="s">
        <v>1122</v>
      </c>
      <c r="AJ141" s="85" t="s">
        <v>1122</v>
      </c>
      <c r="AL141" s="662"/>
      <c r="AM141" s="659">
        <f>+AM139+10</f>
        <v>150</v>
      </c>
      <c r="AN141" s="78" t="s">
        <v>133</v>
      </c>
      <c r="AO141" s="83" t="s">
        <v>1122</v>
      </c>
      <c r="AP141" s="84" t="s">
        <v>1122</v>
      </c>
      <c r="AQ141" s="84" t="s">
        <v>1122</v>
      </c>
      <c r="AR141" s="84" t="s">
        <v>1122</v>
      </c>
      <c r="AS141" s="84" t="s">
        <v>1122</v>
      </c>
      <c r="AT141" s="84" t="s">
        <v>1122</v>
      </c>
      <c r="AU141" s="84" t="s">
        <v>1122</v>
      </c>
      <c r="AV141" s="85" t="s">
        <v>1122</v>
      </c>
    </row>
    <row r="142" spans="1:48" ht="15" thickBot="1">
      <c r="A142">
        <v>142</v>
      </c>
      <c r="B142" s="662"/>
      <c r="C142" s="660"/>
      <c r="D142" s="82" t="s">
        <v>136</v>
      </c>
      <c r="E142" s="83" t="s">
        <v>1122</v>
      </c>
      <c r="F142" s="84" t="s">
        <v>1122</v>
      </c>
      <c r="G142" s="84" t="s">
        <v>1122</v>
      </c>
      <c r="H142" s="84">
        <v>83</v>
      </c>
      <c r="I142" s="84">
        <v>89</v>
      </c>
      <c r="J142" s="84">
        <v>94</v>
      </c>
      <c r="K142" s="84">
        <v>99</v>
      </c>
      <c r="L142" s="85">
        <v>105</v>
      </c>
      <c r="N142" s="662"/>
      <c r="O142" s="660"/>
      <c r="P142" s="82" t="s">
        <v>136</v>
      </c>
      <c r="Q142" s="83" t="s">
        <v>1122</v>
      </c>
      <c r="R142" s="84" t="s">
        <v>1122</v>
      </c>
      <c r="S142" s="84" t="s">
        <v>1122</v>
      </c>
      <c r="T142" s="84">
        <v>83</v>
      </c>
      <c r="U142" s="84">
        <v>88</v>
      </c>
      <c r="V142" s="84">
        <v>93</v>
      </c>
      <c r="W142" s="84">
        <v>98</v>
      </c>
      <c r="X142" s="85">
        <v>103</v>
      </c>
      <c r="Z142" s="662"/>
      <c r="AA142" s="660"/>
      <c r="AB142" s="82" t="s">
        <v>136</v>
      </c>
      <c r="AC142" s="83" t="s">
        <v>1122</v>
      </c>
      <c r="AD142" s="84" t="s">
        <v>1122</v>
      </c>
      <c r="AE142" s="84" t="s">
        <v>1122</v>
      </c>
      <c r="AF142" s="84" t="s">
        <v>1122</v>
      </c>
      <c r="AG142" s="84" t="s">
        <v>1122</v>
      </c>
      <c r="AH142" s="84" t="s">
        <v>1122</v>
      </c>
      <c r="AI142" s="84">
        <v>80</v>
      </c>
      <c r="AJ142" s="85">
        <v>83</v>
      </c>
      <c r="AL142" s="662"/>
      <c r="AM142" s="660"/>
      <c r="AN142" s="82" t="s">
        <v>136</v>
      </c>
      <c r="AO142" s="83" t="s">
        <v>1122</v>
      </c>
      <c r="AP142" s="84" t="s">
        <v>1122</v>
      </c>
      <c r="AQ142" s="84" t="s">
        <v>1122</v>
      </c>
      <c r="AR142" s="84" t="s">
        <v>1122</v>
      </c>
      <c r="AS142" s="84" t="s">
        <v>1122</v>
      </c>
      <c r="AT142" s="84" t="s">
        <v>1122</v>
      </c>
      <c r="AU142" s="84" t="s">
        <v>1122</v>
      </c>
      <c r="AV142" s="85" t="s">
        <v>1122</v>
      </c>
    </row>
    <row r="143" spans="1:48">
      <c r="A143">
        <v>143</v>
      </c>
      <c r="B143" s="662"/>
      <c r="C143" s="657">
        <f>+C141+10</f>
        <v>160</v>
      </c>
      <c r="D143" s="86" t="str">
        <f>+D141</f>
        <v>48-X</v>
      </c>
      <c r="E143" s="87" t="s">
        <v>1122</v>
      </c>
      <c r="F143" s="88" t="s">
        <v>1122</v>
      </c>
      <c r="G143" s="88" t="s">
        <v>1122</v>
      </c>
      <c r="H143" s="88" t="s">
        <v>1122</v>
      </c>
      <c r="I143" s="88" t="s">
        <v>1122</v>
      </c>
      <c r="J143" s="88">
        <v>81</v>
      </c>
      <c r="K143" s="88">
        <v>85</v>
      </c>
      <c r="L143" s="89">
        <v>90</v>
      </c>
      <c r="N143" s="662"/>
      <c r="O143" s="657">
        <f>+O141+10</f>
        <v>160</v>
      </c>
      <c r="P143" s="86" t="str">
        <f>+P141</f>
        <v>48-X</v>
      </c>
      <c r="Q143" s="87" t="s">
        <v>1122</v>
      </c>
      <c r="R143" s="88" t="s">
        <v>1122</v>
      </c>
      <c r="S143" s="88" t="s">
        <v>1122</v>
      </c>
      <c r="T143" s="88" t="s">
        <v>1122</v>
      </c>
      <c r="U143" s="88" t="s">
        <v>1122</v>
      </c>
      <c r="V143" s="88" t="s">
        <v>1122</v>
      </c>
      <c r="W143" s="88" t="s">
        <v>1122</v>
      </c>
      <c r="X143" s="89" t="s">
        <v>1122</v>
      </c>
      <c r="Z143" s="662"/>
      <c r="AA143" s="657">
        <f>+AA141+10</f>
        <v>160</v>
      </c>
      <c r="AB143" s="86" t="str">
        <f>+AB141</f>
        <v>48-X</v>
      </c>
      <c r="AC143" s="87" t="s">
        <v>1122</v>
      </c>
      <c r="AD143" s="88" t="s">
        <v>1122</v>
      </c>
      <c r="AE143" s="88" t="s">
        <v>1122</v>
      </c>
      <c r="AF143" s="88" t="s">
        <v>1122</v>
      </c>
      <c r="AG143" s="88" t="s">
        <v>1122</v>
      </c>
      <c r="AH143" s="88" t="s">
        <v>1122</v>
      </c>
      <c r="AI143" s="88" t="s">
        <v>1122</v>
      </c>
      <c r="AJ143" s="89" t="s">
        <v>1122</v>
      </c>
      <c r="AL143" s="662"/>
      <c r="AM143" s="657">
        <f>+AM141+10</f>
        <v>160</v>
      </c>
      <c r="AN143" s="86" t="str">
        <f>+AN141</f>
        <v>48-X</v>
      </c>
      <c r="AO143" s="87" t="s">
        <v>1122</v>
      </c>
      <c r="AP143" s="88" t="s">
        <v>1122</v>
      </c>
      <c r="AQ143" s="88" t="s">
        <v>1122</v>
      </c>
      <c r="AR143" s="88" t="s">
        <v>1122</v>
      </c>
      <c r="AS143" s="88" t="s">
        <v>1122</v>
      </c>
      <c r="AT143" s="88" t="s">
        <v>1122</v>
      </c>
      <c r="AU143" s="88" t="s">
        <v>1122</v>
      </c>
      <c r="AV143" s="89" t="s">
        <v>1122</v>
      </c>
    </row>
    <row r="144" spans="1:48" ht="15" thickBot="1">
      <c r="A144">
        <v>144</v>
      </c>
      <c r="B144" s="662"/>
      <c r="C144" s="658"/>
      <c r="D144" s="90" t="str">
        <f>+D142</f>
        <v>48-XL</v>
      </c>
      <c r="E144" s="87" t="s">
        <v>1122</v>
      </c>
      <c r="F144" s="88" t="s">
        <v>1122</v>
      </c>
      <c r="G144" s="88" t="s">
        <v>1122</v>
      </c>
      <c r="H144" s="88" t="s">
        <v>1122</v>
      </c>
      <c r="I144" s="88" t="s">
        <v>1122</v>
      </c>
      <c r="J144" s="88">
        <v>82</v>
      </c>
      <c r="K144" s="88">
        <v>87</v>
      </c>
      <c r="L144" s="89">
        <v>92</v>
      </c>
      <c r="N144" s="662"/>
      <c r="O144" s="658"/>
      <c r="P144" s="90" t="str">
        <f>+P142</f>
        <v>48-XL</v>
      </c>
      <c r="Q144" s="87" t="s">
        <v>1122</v>
      </c>
      <c r="R144" s="88" t="s">
        <v>1122</v>
      </c>
      <c r="S144" s="88" t="s">
        <v>1122</v>
      </c>
      <c r="T144" s="88" t="s">
        <v>1122</v>
      </c>
      <c r="U144" s="88" t="s">
        <v>1122</v>
      </c>
      <c r="V144" s="88">
        <v>83</v>
      </c>
      <c r="W144" s="88">
        <v>87</v>
      </c>
      <c r="X144" s="89">
        <v>92</v>
      </c>
      <c r="Z144" s="662"/>
      <c r="AA144" s="658"/>
      <c r="AB144" s="90" t="str">
        <f>+AB142</f>
        <v>48-XL</v>
      </c>
      <c r="AC144" s="87" t="s">
        <v>1122</v>
      </c>
      <c r="AD144" s="88" t="s">
        <v>1122</v>
      </c>
      <c r="AE144" s="88" t="s">
        <v>1122</v>
      </c>
      <c r="AF144" s="88" t="s">
        <v>1122</v>
      </c>
      <c r="AG144" s="88" t="s">
        <v>1122</v>
      </c>
      <c r="AH144" s="88" t="s">
        <v>1122</v>
      </c>
      <c r="AI144" s="88" t="s">
        <v>1122</v>
      </c>
      <c r="AJ144" s="89" t="s">
        <v>1122</v>
      </c>
      <c r="AL144" s="662"/>
      <c r="AM144" s="658"/>
      <c r="AN144" s="90" t="str">
        <f>+AN142</f>
        <v>48-XL</v>
      </c>
      <c r="AO144" s="87" t="s">
        <v>1122</v>
      </c>
      <c r="AP144" s="88" t="s">
        <v>1122</v>
      </c>
      <c r="AQ144" s="88" t="s">
        <v>1122</v>
      </c>
      <c r="AR144" s="88" t="s">
        <v>1122</v>
      </c>
      <c r="AS144" s="88" t="s">
        <v>1122</v>
      </c>
      <c r="AT144" s="88" t="s">
        <v>1122</v>
      </c>
      <c r="AU144" s="88" t="s">
        <v>1122</v>
      </c>
      <c r="AV144" s="89" t="s">
        <v>1122</v>
      </c>
    </row>
    <row r="145" spans="1:48">
      <c r="A145">
        <v>145</v>
      </c>
      <c r="B145" s="662"/>
      <c r="C145" s="659">
        <f>+C143+10</f>
        <v>170</v>
      </c>
      <c r="D145" s="78" t="s">
        <v>133</v>
      </c>
      <c r="E145" s="83" t="s">
        <v>1122</v>
      </c>
      <c r="F145" s="84" t="s">
        <v>1122</v>
      </c>
      <c r="G145" s="84" t="s">
        <v>1122</v>
      </c>
      <c r="H145" s="84" t="s">
        <v>1122</v>
      </c>
      <c r="I145" s="84" t="s">
        <v>1122</v>
      </c>
      <c r="J145" s="84" t="s">
        <v>1122</v>
      </c>
      <c r="K145" s="84" t="s">
        <v>1122</v>
      </c>
      <c r="L145" s="85">
        <v>82</v>
      </c>
      <c r="N145" s="662"/>
      <c r="O145" s="659">
        <f>+O143+10</f>
        <v>170</v>
      </c>
      <c r="P145" s="78" t="s">
        <v>133</v>
      </c>
      <c r="Q145" s="83" t="s">
        <v>1122</v>
      </c>
      <c r="R145" s="84" t="s">
        <v>1122</v>
      </c>
      <c r="S145" s="84" t="s">
        <v>1122</v>
      </c>
      <c r="T145" s="84" t="s">
        <v>1122</v>
      </c>
      <c r="U145" s="84" t="s">
        <v>1122</v>
      </c>
      <c r="V145" s="84" t="s">
        <v>1122</v>
      </c>
      <c r="W145" s="84" t="s">
        <v>1122</v>
      </c>
      <c r="X145" s="85" t="s">
        <v>1122</v>
      </c>
      <c r="Z145" s="662"/>
      <c r="AA145" s="659">
        <f>+AA143+10</f>
        <v>170</v>
      </c>
      <c r="AB145" s="78" t="s">
        <v>133</v>
      </c>
      <c r="AC145" s="83" t="s">
        <v>1122</v>
      </c>
      <c r="AD145" s="84" t="s">
        <v>1122</v>
      </c>
      <c r="AE145" s="84" t="s">
        <v>1122</v>
      </c>
      <c r="AF145" s="84" t="s">
        <v>1122</v>
      </c>
      <c r="AG145" s="84" t="s">
        <v>1122</v>
      </c>
      <c r="AH145" s="84" t="s">
        <v>1122</v>
      </c>
      <c r="AI145" s="84" t="s">
        <v>1122</v>
      </c>
      <c r="AJ145" s="85" t="s">
        <v>1122</v>
      </c>
      <c r="AL145" s="662"/>
      <c r="AM145" s="659">
        <f>+AM143+10</f>
        <v>170</v>
      </c>
      <c r="AN145" s="78" t="s">
        <v>133</v>
      </c>
      <c r="AO145" s="83" t="s">
        <v>1122</v>
      </c>
      <c r="AP145" s="84" t="s">
        <v>1122</v>
      </c>
      <c r="AQ145" s="84" t="s">
        <v>1122</v>
      </c>
      <c r="AR145" s="84" t="s">
        <v>1122</v>
      </c>
      <c r="AS145" s="84" t="s">
        <v>1122</v>
      </c>
      <c r="AT145" s="84" t="s">
        <v>1122</v>
      </c>
      <c r="AU145" s="84" t="s">
        <v>1122</v>
      </c>
      <c r="AV145" s="85" t="s">
        <v>1122</v>
      </c>
    </row>
    <row r="146" spans="1:48" ht="15" thickBot="1">
      <c r="A146">
        <v>146</v>
      </c>
      <c r="B146" s="662"/>
      <c r="C146" s="660"/>
      <c r="D146" s="82" t="s">
        <v>136</v>
      </c>
      <c r="E146" s="83" t="s">
        <v>1122</v>
      </c>
      <c r="F146" s="84" t="s">
        <v>1122</v>
      </c>
      <c r="G146" s="84" t="s">
        <v>1122</v>
      </c>
      <c r="H146" s="84" t="s">
        <v>1122</v>
      </c>
      <c r="I146" s="84" t="s">
        <v>1122</v>
      </c>
      <c r="J146" s="84" t="s">
        <v>1122</v>
      </c>
      <c r="K146" s="84" t="s">
        <v>1122</v>
      </c>
      <c r="L146" s="85">
        <v>82</v>
      </c>
      <c r="N146" s="662"/>
      <c r="O146" s="660"/>
      <c r="P146" s="82" t="s">
        <v>136</v>
      </c>
      <c r="Q146" s="83" t="s">
        <v>1122</v>
      </c>
      <c r="R146" s="84" t="s">
        <v>1122</v>
      </c>
      <c r="S146" s="84" t="s">
        <v>1122</v>
      </c>
      <c r="T146" s="84" t="s">
        <v>1122</v>
      </c>
      <c r="U146" s="84" t="s">
        <v>1122</v>
      </c>
      <c r="V146" s="84" t="s">
        <v>1122</v>
      </c>
      <c r="W146" s="84" t="s">
        <v>1122</v>
      </c>
      <c r="X146" s="85">
        <v>82</v>
      </c>
      <c r="Z146" s="662"/>
      <c r="AA146" s="660"/>
      <c r="AB146" s="82" t="s">
        <v>136</v>
      </c>
      <c r="AC146" s="83" t="s">
        <v>1122</v>
      </c>
      <c r="AD146" s="84" t="s">
        <v>1122</v>
      </c>
      <c r="AE146" s="84" t="s">
        <v>1122</v>
      </c>
      <c r="AF146" s="84" t="s">
        <v>1122</v>
      </c>
      <c r="AG146" s="84" t="s">
        <v>1122</v>
      </c>
      <c r="AH146" s="84" t="s">
        <v>1122</v>
      </c>
      <c r="AI146" s="84" t="s">
        <v>1122</v>
      </c>
      <c r="AJ146" s="85" t="s">
        <v>1122</v>
      </c>
      <c r="AL146" s="662"/>
      <c r="AM146" s="660"/>
      <c r="AN146" s="82" t="s">
        <v>136</v>
      </c>
      <c r="AO146" s="83" t="s">
        <v>1122</v>
      </c>
      <c r="AP146" s="84" t="s">
        <v>1122</v>
      </c>
      <c r="AQ146" s="84" t="s">
        <v>1122</v>
      </c>
      <c r="AR146" s="84" t="s">
        <v>1122</v>
      </c>
      <c r="AS146" s="84" t="s">
        <v>1122</v>
      </c>
      <c r="AT146" s="84" t="s">
        <v>1122</v>
      </c>
      <c r="AU146" s="84" t="s">
        <v>1122</v>
      </c>
      <c r="AV146" s="85" t="s">
        <v>1122</v>
      </c>
    </row>
    <row r="147" spans="1:48">
      <c r="A147">
        <v>147</v>
      </c>
      <c r="B147" s="662"/>
      <c r="C147" s="657">
        <f>+C145+10</f>
        <v>180</v>
      </c>
      <c r="D147" s="86" t="str">
        <f>+D145</f>
        <v>48-X</v>
      </c>
      <c r="E147" s="87" t="s">
        <v>1122</v>
      </c>
      <c r="F147" s="88" t="s">
        <v>1122</v>
      </c>
      <c r="G147" s="88" t="s">
        <v>1122</v>
      </c>
      <c r="H147" s="88" t="s">
        <v>1122</v>
      </c>
      <c r="I147" s="88" t="s">
        <v>1122</v>
      </c>
      <c r="J147" s="88" t="s">
        <v>1122</v>
      </c>
      <c r="K147" s="88" t="s">
        <v>1122</v>
      </c>
      <c r="L147" s="89" t="s">
        <v>1122</v>
      </c>
      <c r="N147" s="662"/>
      <c r="O147" s="657">
        <f>+O145+10</f>
        <v>180</v>
      </c>
      <c r="P147" s="86" t="str">
        <f>+P145</f>
        <v>48-X</v>
      </c>
      <c r="Q147" s="87" t="s">
        <v>1122</v>
      </c>
      <c r="R147" s="88" t="s">
        <v>1122</v>
      </c>
      <c r="S147" s="88" t="s">
        <v>1122</v>
      </c>
      <c r="T147" s="88" t="s">
        <v>1122</v>
      </c>
      <c r="U147" s="88" t="s">
        <v>1122</v>
      </c>
      <c r="V147" s="88" t="s">
        <v>1122</v>
      </c>
      <c r="W147" s="88" t="s">
        <v>1122</v>
      </c>
      <c r="X147" s="89" t="s">
        <v>1122</v>
      </c>
      <c r="Z147" s="662"/>
      <c r="AA147" s="657">
        <f>+AA145+10</f>
        <v>180</v>
      </c>
      <c r="AB147" s="86" t="str">
        <f>+AB145</f>
        <v>48-X</v>
      </c>
      <c r="AC147" s="87" t="s">
        <v>1122</v>
      </c>
      <c r="AD147" s="88" t="s">
        <v>1122</v>
      </c>
      <c r="AE147" s="88" t="s">
        <v>1122</v>
      </c>
      <c r="AF147" s="88" t="s">
        <v>1122</v>
      </c>
      <c r="AG147" s="88" t="s">
        <v>1122</v>
      </c>
      <c r="AH147" s="88" t="s">
        <v>1122</v>
      </c>
      <c r="AI147" s="88" t="s">
        <v>1122</v>
      </c>
      <c r="AJ147" s="89" t="s">
        <v>1122</v>
      </c>
      <c r="AL147" s="662"/>
      <c r="AM147" s="657">
        <f>+AM145+10</f>
        <v>180</v>
      </c>
      <c r="AN147" s="86" t="str">
        <f>+AN145</f>
        <v>48-X</v>
      </c>
      <c r="AO147" s="87" t="s">
        <v>1122</v>
      </c>
      <c r="AP147" s="88" t="s">
        <v>1122</v>
      </c>
      <c r="AQ147" s="88" t="s">
        <v>1122</v>
      </c>
      <c r="AR147" s="88" t="s">
        <v>1122</v>
      </c>
      <c r="AS147" s="88" t="s">
        <v>1122</v>
      </c>
      <c r="AT147" s="88" t="s">
        <v>1122</v>
      </c>
      <c r="AU147" s="88" t="s">
        <v>1122</v>
      </c>
      <c r="AV147" s="89" t="s">
        <v>1122</v>
      </c>
    </row>
    <row r="148" spans="1:48" ht="15" thickBot="1">
      <c r="A148">
        <v>148</v>
      </c>
      <c r="B148" s="662"/>
      <c r="C148" s="658"/>
      <c r="D148" s="90" t="str">
        <f>+D146</f>
        <v>48-XL</v>
      </c>
      <c r="E148" s="87" t="s">
        <v>1122</v>
      </c>
      <c r="F148" s="88" t="s">
        <v>1122</v>
      </c>
      <c r="G148" s="88" t="s">
        <v>1122</v>
      </c>
      <c r="H148" s="88" t="s">
        <v>1122</v>
      </c>
      <c r="I148" s="88" t="s">
        <v>1122</v>
      </c>
      <c r="J148" s="88" t="s">
        <v>1122</v>
      </c>
      <c r="K148" s="88" t="s">
        <v>1122</v>
      </c>
      <c r="L148" s="89" t="s">
        <v>1122</v>
      </c>
      <c r="N148" s="662"/>
      <c r="O148" s="658"/>
      <c r="P148" s="90" t="str">
        <f>+P146</f>
        <v>48-XL</v>
      </c>
      <c r="Q148" s="87" t="s">
        <v>1122</v>
      </c>
      <c r="R148" s="88" t="s">
        <v>1122</v>
      </c>
      <c r="S148" s="88" t="s">
        <v>1122</v>
      </c>
      <c r="T148" s="88" t="s">
        <v>1122</v>
      </c>
      <c r="U148" s="88" t="s">
        <v>1122</v>
      </c>
      <c r="V148" s="88" t="s">
        <v>1122</v>
      </c>
      <c r="W148" s="88" t="s">
        <v>1122</v>
      </c>
      <c r="X148" s="89" t="s">
        <v>1122</v>
      </c>
      <c r="Z148" s="662"/>
      <c r="AA148" s="658"/>
      <c r="AB148" s="90" t="str">
        <f>+AB146</f>
        <v>48-XL</v>
      </c>
      <c r="AC148" s="87" t="s">
        <v>1122</v>
      </c>
      <c r="AD148" s="88" t="s">
        <v>1122</v>
      </c>
      <c r="AE148" s="88" t="s">
        <v>1122</v>
      </c>
      <c r="AF148" s="88" t="s">
        <v>1122</v>
      </c>
      <c r="AG148" s="88" t="s">
        <v>1122</v>
      </c>
      <c r="AH148" s="88" t="s">
        <v>1122</v>
      </c>
      <c r="AI148" s="88" t="s">
        <v>1122</v>
      </c>
      <c r="AJ148" s="89" t="s">
        <v>1122</v>
      </c>
      <c r="AL148" s="662"/>
      <c r="AM148" s="658"/>
      <c r="AN148" s="90" t="str">
        <f>+AN146</f>
        <v>48-XL</v>
      </c>
      <c r="AO148" s="87" t="s">
        <v>1122</v>
      </c>
      <c r="AP148" s="88" t="s">
        <v>1122</v>
      </c>
      <c r="AQ148" s="88" t="s">
        <v>1122</v>
      </c>
      <c r="AR148" s="88" t="s">
        <v>1122</v>
      </c>
      <c r="AS148" s="88" t="s">
        <v>1122</v>
      </c>
      <c r="AT148" s="88" t="s">
        <v>1122</v>
      </c>
      <c r="AU148" s="88" t="s">
        <v>1122</v>
      </c>
      <c r="AV148" s="89" t="s">
        <v>1122</v>
      </c>
    </row>
    <row r="149" spans="1:48">
      <c r="A149">
        <v>149</v>
      </c>
      <c r="B149" s="662"/>
      <c r="C149" s="659">
        <f>+C147+10</f>
        <v>190</v>
      </c>
      <c r="D149" s="78" t="s">
        <v>133</v>
      </c>
      <c r="E149" s="83" t="s">
        <v>1122</v>
      </c>
      <c r="F149" s="84" t="s">
        <v>1122</v>
      </c>
      <c r="G149" s="84" t="s">
        <v>1122</v>
      </c>
      <c r="H149" s="84" t="s">
        <v>1122</v>
      </c>
      <c r="I149" s="84" t="s">
        <v>1122</v>
      </c>
      <c r="J149" s="84" t="s">
        <v>1122</v>
      </c>
      <c r="K149" s="84" t="s">
        <v>1122</v>
      </c>
      <c r="L149" s="85" t="s">
        <v>1122</v>
      </c>
      <c r="N149" s="662"/>
      <c r="O149" s="659">
        <f>+O147+10</f>
        <v>190</v>
      </c>
      <c r="P149" s="78" t="s">
        <v>133</v>
      </c>
      <c r="Q149" s="83" t="s">
        <v>1122</v>
      </c>
      <c r="R149" s="84" t="s">
        <v>1122</v>
      </c>
      <c r="S149" s="84" t="s">
        <v>1122</v>
      </c>
      <c r="T149" s="84" t="s">
        <v>1122</v>
      </c>
      <c r="U149" s="84" t="s">
        <v>1122</v>
      </c>
      <c r="V149" s="84" t="s">
        <v>1122</v>
      </c>
      <c r="W149" s="84" t="s">
        <v>1122</v>
      </c>
      <c r="X149" s="85" t="s">
        <v>1122</v>
      </c>
      <c r="Z149" s="662"/>
      <c r="AA149" s="659">
        <f>+AA147+10</f>
        <v>190</v>
      </c>
      <c r="AB149" s="78" t="s">
        <v>133</v>
      </c>
      <c r="AC149" s="83" t="s">
        <v>1122</v>
      </c>
      <c r="AD149" s="84" t="s">
        <v>1122</v>
      </c>
      <c r="AE149" s="84" t="s">
        <v>1122</v>
      </c>
      <c r="AF149" s="84" t="s">
        <v>1122</v>
      </c>
      <c r="AG149" s="84" t="s">
        <v>1122</v>
      </c>
      <c r="AH149" s="84" t="s">
        <v>1122</v>
      </c>
      <c r="AI149" s="84" t="s">
        <v>1122</v>
      </c>
      <c r="AJ149" s="85" t="s">
        <v>1122</v>
      </c>
      <c r="AL149" s="662"/>
      <c r="AM149" s="659">
        <f>+AM147+10</f>
        <v>190</v>
      </c>
      <c r="AN149" s="78" t="s">
        <v>133</v>
      </c>
      <c r="AO149" s="83" t="s">
        <v>1122</v>
      </c>
      <c r="AP149" s="84" t="s">
        <v>1122</v>
      </c>
      <c r="AQ149" s="84" t="s">
        <v>1122</v>
      </c>
      <c r="AR149" s="84" t="s">
        <v>1122</v>
      </c>
      <c r="AS149" s="84" t="s">
        <v>1122</v>
      </c>
      <c r="AT149" s="84" t="s">
        <v>1122</v>
      </c>
      <c r="AU149" s="84" t="s">
        <v>1122</v>
      </c>
      <c r="AV149" s="85" t="s">
        <v>1122</v>
      </c>
    </row>
    <row r="150" spans="1:48" ht="15" thickBot="1">
      <c r="A150">
        <v>150</v>
      </c>
      <c r="B150" s="662"/>
      <c r="C150" s="660"/>
      <c r="D150" s="82" t="s">
        <v>136</v>
      </c>
      <c r="E150" s="83" t="s">
        <v>1122</v>
      </c>
      <c r="F150" s="84" t="s">
        <v>1122</v>
      </c>
      <c r="G150" s="84" t="s">
        <v>1122</v>
      </c>
      <c r="H150" s="84" t="s">
        <v>1122</v>
      </c>
      <c r="I150" s="84" t="s">
        <v>1122</v>
      </c>
      <c r="J150" s="84" t="s">
        <v>1122</v>
      </c>
      <c r="K150" s="84" t="s">
        <v>1122</v>
      </c>
      <c r="L150" s="85" t="s">
        <v>1122</v>
      </c>
      <c r="N150" s="662"/>
      <c r="O150" s="660"/>
      <c r="P150" s="82" t="s">
        <v>136</v>
      </c>
      <c r="Q150" s="83" t="s">
        <v>1122</v>
      </c>
      <c r="R150" s="84" t="s">
        <v>1122</v>
      </c>
      <c r="S150" s="84" t="s">
        <v>1122</v>
      </c>
      <c r="T150" s="84" t="s">
        <v>1122</v>
      </c>
      <c r="U150" s="84" t="s">
        <v>1122</v>
      </c>
      <c r="V150" s="84" t="s">
        <v>1122</v>
      </c>
      <c r="W150" s="84" t="s">
        <v>1122</v>
      </c>
      <c r="X150" s="85" t="s">
        <v>1122</v>
      </c>
      <c r="Z150" s="662"/>
      <c r="AA150" s="660"/>
      <c r="AB150" s="82" t="s">
        <v>136</v>
      </c>
      <c r="AC150" s="83" t="s">
        <v>1122</v>
      </c>
      <c r="AD150" s="84" t="s">
        <v>1122</v>
      </c>
      <c r="AE150" s="84" t="s">
        <v>1122</v>
      </c>
      <c r="AF150" s="84" t="s">
        <v>1122</v>
      </c>
      <c r="AG150" s="84" t="s">
        <v>1122</v>
      </c>
      <c r="AH150" s="84" t="s">
        <v>1122</v>
      </c>
      <c r="AI150" s="84" t="s">
        <v>1122</v>
      </c>
      <c r="AJ150" s="85" t="s">
        <v>1122</v>
      </c>
      <c r="AL150" s="662"/>
      <c r="AM150" s="660"/>
      <c r="AN150" s="82" t="s">
        <v>136</v>
      </c>
      <c r="AO150" s="83" t="s">
        <v>1122</v>
      </c>
      <c r="AP150" s="84" t="s">
        <v>1122</v>
      </c>
      <c r="AQ150" s="84" t="s">
        <v>1122</v>
      </c>
      <c r="AR150" s="84" t="s">
        <v>1122</v>
      </c>
      <c r="AS150" s="84" t="s">
        <v>1122</v>
      </c>
      <c r="AT150" s="84" t="s">
        <v>1122</v>
      </c>
      <c r="AU150" s="84" t="s">
        <v>1122</v>
      </c>
      <c r="AV150" s="85" t="s">
        <v>1122</v>
      </c>
    </row>
    <row r="151" spans="1:48">
      <c r="A151">
        <v>151</v>
      </c>
      <c r="B151" s="662"/>
      <c r="C151" s="657">
        <f>+C149+10</f>
        <v>200</v>
      </c>
      <c r="D151" s="86" t="str">
        <f>+D149</f>
        <v>48-X</v>
      </c>
      <c r="E151" s="87" t="s">
        <v>1122</v>
      </c>
      <c r="F151" s="88" t="s">
        <v>1122</v>
      </c>
      <c r="G151" s="88" t="s">
        <v>1122</v>
      </c>
      <c r="H151" s="88" t="s">
        <v>1122</v>
      </c>
      <c r="I151" s="88" t="s">
        <v>1122</v>
      </c>
      <c r="J151" s="88" t="s">
        <v>1122</v>
      </c>
      <c r="K151" s="88" t="s">
        <v>1122</v>
      </c>
      <c r="L151" s="89" t="s">
        <v>1122</v>
      </c>
      <c r="N151" s="662"/>
      <c r="O151" s="657">
        <f>+O149+10</f>
        <v>200</v>
      </c>
      <c r="P151" s="86" t="str">
        <f>+P149</f>
        <v>48-X</v>
      </c>
      <c r="Q151" s="87" t="s">
        <v>1122</v>
      </c>
      <c r="R151" s="88" t="s">
        <v>1122</v>
      </c>
      <c r="S151" s="88" t="s">
        <v>1122</v>
      </c>
      <c r="T151" s="88" t="s">
        <v>1122</v>
      </c>
      <c r="U151" s="88" t="s">
        <v>1122</v>
      </c>
      <c r="V151" s="88" t="s">
        <v>1122</v>
      </c>
      <c r="W151" s="88" t="s">
        <v>1122</v>
      </c>
      <c r="X151" s="89" t="s">
        <v>1122</v>
      </c>
      <c r="Z151" s="662"/>
      <c r="AA151" s="657">
        <f>+AA149+10</f>
        <v>200</v>
      </c>
      <c r="AB151" s="86" t="str">
        <f>+AB149</f>
        <v>48-X</v>
      </c>
      <c r="AC151" s="87" t="s">
        <v>1122</v>
      </c>
      <c r="AD151" s="88" t="s">
        <v>1122</v>
      </c>
      <c r="AE151" s="88" t="s">
        <v>1122</v>
      </c>
      <c r="AF151" s="88" t="s">
        <v>1122</v>
      </c>
      <c r="AG151" s="88" t="s">
        <v>1122</v>
      </c>
      <c r="AH151" s="88" t="s">
        <v>1122</v>
      </c>
      <c r="AI151" s="88" t="s">
        <v>1122</v>
      </c>
      <c r="AJ151" s="89" t="s">
        <v>1122</v>
      </c>
      <c r="AL151" s="662"/>
      <c r="AM151" s="657">
        <f>+AM149+10</f>
        <v>200</v>
      </c>
      <c r="AN151" s="86" t="str">
        <f>+AN149</f>
        <v>48-X</v>
      </c>
      <c r="AO151" s="87" t="s">
        <v>1122</v>
      </c>
      <c r="AP151" s="88" t="s">
        <v>1122</v>
      </c>
      <c r="AQ151" s="88" t="s">
        <v>1122</v>
      </c>
      <c r="AR151" s="88" t="s">
        <v>1122</v>
      </c>
      <c r="AS151" s="88" t="s">
        <v>1122</v>
      </c>
      <c r="AT151" s="88" t="s">
        <v>1122</v>
      </c>
      <c r="AU151" s="88" t="s">
        <v>1122</v>
      </c>
      <c r="AV151" s="89" t="s">
        <v>1122</v>
      </c>
    </row>
    <row r="152" spans="1:48" ht="15" thickBot="1">
      <c r="A152">
        <v>152</v>
      </c>
      <c r="B152" s="663"/>
      <c r="C152" s="658"/>
      <c r="D152" s="90" t="str">
        <f>+D150</f>
        <v>48-XL</v>
      </c>
      <c r="E152" s="91" t="s">
        <v>1122</v>
      </c>
      <c r="F152" s="92" t="s">
        <v>1122</v>
      </c>
      <c r="G152" s="92" t="s">
        <v>1122</v>
      </c>
      <c r="H152" s="92" t="s">
        <v>1122</v>
      </c>
      <c r="I152" s="92" t="s">
        <v>1122</v>
      </c>
      <c r="J152" s="92" t="s">
        <v>1122</v>
      </c>
      <c r="K152" s="92" t="s">
        <v>1122</v>
      </c>
      <c r="L152" s="93" t="s">
        <v>1122</v>
      </c>
      <c r="N152" s="663"/>
      <c r="O152" s="658"/>
      <c r="P152" s="90" t="str">
        <f>+P150</f>
        <v>48-XL</v>
      </c>
      <c r="Q152" s="91" t="s">
        <v>1122</v>
      </c>
      <c r="R152" s="92" t="s">
        <v>1122</v>
      </c>
      <c r="S152" s="92" t="s">
        <v>1122</v>
      </c>
      <c r="T152" s="92" t="s">
        <v>1122</v>
      </c>
      <c r="U152" s="92" t="s">
        <v>1122</v>
      </c>
      <c r="V152" s="92" t="s">
        <v>1122</v>
      </c>
      <c r="W152" s="92" t="s">
        <v>1122</v>
      </c>
      <c r="X152" s="93" t="s">
        <v>1122</v>
      </c>
      <c r="Z152" s="663"/>
      <c r="AA152" s="658"/>
      <c r="AB152" s="90" t="str">
        <f>+AB150</f>
        <v>48-XL</v>
      </c>
      <c r="AC152" s="91" t="s">
        <v>1122</v>
      </c>
      <c r="AD152" s="92" t="s">
        <v>1122</v>
      </c>
      <c r="AE152" s="92" t="s">
        <v>1122</v>
      </c>
      <c r="AF152" s="92" t="s">
        <v>1122</v>
      </c>
      <c r="AG152" s="92" t="s">
        <v>1122</v>
      </c>
      <c r="AH152" s="92" t="s">
        <v>1122</v>
      </c>
      <c r="AI152" s="92" t="s">
        <v>1122</v>
      </c>
      <c r="AJ152" s="93" t="s">
        <v>1122</v>
      </c>
      <c r="AL152" s="663"/>
      <c r="AM152" s="658"/>
      <c r="AN152" s="90" t="str">
        <f>+AN150</f>
        <v>48-XL</v>
      </c>
      <c r="AO152" s="91" t="s">
        <v>1122</v>
      </c>
      <c r="AP152" s="92" t="s">
        <v>1122</v>
      </c>
      <c r="AQ152" s="92" t="s">
        <v>1122</v>
      </c>
      <c r="AR152" s="92" t="s">
        <v>1122</v>
      </c>
      <c r="AS152" s="92" t="s">
        <v>1122</v>
      </c>
      <c r="AT152" s="92" t="s">
        <v>1122</v>
      </c>
      <c r="AU152" s="92" t="s">
        <v>1122</v>
      </c>
      <c r="AV152" s="93" t="s">
        <v>1122</v>
      </c>
    </row>
    <row r="153" spans="1:48">
      <c r="A153">
        <v>153</v>
      </c>
    </row>
    <row r="154" spans="1:48">
      <c r="A154">
        <v>154</v>
      </c>
    </row>
    <row r="155" spans="1:48">
      <c r="A155">
        <v>155</v>
      </c>
    </row>
    <row r="156" spans="1:48">
      <c r="A156">
        <v>156</v>
      </c>
    </row>
    <row r="157" spans="1:48">
      <c r="A157">
        <v>157</v>
      </c>
    </row>
    <row r="158" spans="1:48">
      <c r="A158">
        <v>158</v>
      </c>
    </row>
    <row r="159" spans="1:48">
      <c r="A159">
        <v>159</v>
      </c>
    </row>
    <row r="160" spans="1:48" ht="15" thickBot="1">
      <c r="A160">
        <v>160</v>
      </c>
    </row>
    <row r="161" spans="1:48" ht="18.600000000000001" thickBot="1">
      <c r="A161">
        <v>161</v>
      </c>
      <c r="B161" s="649" t="str">
        <f>+B130</f>
        <v>Zona sísmica A</v>
      </c>
      <c r="C161" s="650"/>
      <c r="D161" s="651"/>
      <c r="E161" s="649" t="s">
        <v>1131</v>
      </c>
      <c r="F161" s="650"/>
      <c r="G161" s="650"/>
      <c r="H161" s="650"/>
      <c r="I161" s="650"/>
      <c r="J161" s="650"/>
      <c r="K161" s="650"/>
      <c r="L161" s="651"/>
      <c r="N161" s="649" t="str">
        <f>+N130</f>
        <v>Zona sísmica B</v>
      </c>
      <c r="O161" s="650"/>
      <c r="P161" s="651"/>
      <c r="Q161" s="649" t="s">
        <v>1131</v>
      </c>
      <c r="R161" s="650"/>
      <c r="S161" s="650"/>
      <c r="T161" s="650"/>
      <c r="U161" s="650"/>
      <c r="V161" s="650"/>
      <c r="W161" s="650"/>
      <c r="X161" s="651"/>
      <c r="Z161" s="649" t="str">
        <f>+Z130</f>
        <v>Zona sísmica C</v>
      </c>
      <c r="AA161" s="650"/>
      <c r="AB161" s="651"/>
      <c r="AC161" s="649" t="s">
        <v>1131</v>
      </c>
      <c r="AD161" s="650"/>
      <c r="AE161" s="650"/>
      <c r="AF161" s="650"/>
      <c r="AG161" s="650"/>
      <c r="AH161" s="650"/>
      <c r="AI161" s="650"/>
      <c r="AJ161" s="651"/>
      <c r="AL161" s="649" t="str">
        <f>+AL130</f>
        <v>Zona sísmica D</v>
      </c>
      <c r="AM161" s="650"/>
      <c r="AN161" s="651"/>
      <c r="AO161" s="649" t="s">
        <v>1131</v>
      </c>
      <c r="AP161" s="650"/>
      <c r="AQ161" s="650"/>
      <c r="AR161" s="650"/>
      <c r="AS161" s="650"/>
      <c r="AT161" s="650"/>
      <c r="AU161" s="650"/>
      <c r="AV161" s="651"/>
    </row>
    <row r="162" spans="1:48" ht="22.2" customHeight="1">
      <c r="A162">
        <v>162</v>
      </c>
      <c r="B162" s="652" t="str">
        <f>+B131</f>
        <v>Categoría de terreno 1</v>
      </c>
      <c r="C162" s="652" t="s">
        <v>1118</v>
      </c>
      <c r="D162" s="652" t="s">
        <v>1119</v>
      </c>
      <c r="E162" s="654" t="s">
        <v>1120</v>
      </c>
      <c r="F162" s="655"/>
      <c r="G162" s="655"/>
      <c r="H162" s="655"/>
      <c r="I162" s="655"/>
      <c r="J162" s="655"/>
      <c r="K162" s="655"/>
      <c r="L162" s="656"/>
      <c r="N162" s="652" t="str">
        <f>+N131</f>
        <v>Categoría de terreno 1</v>
      </c>
      <c r="O162" s="652" t="s">
        <v>1118</v>
      </c>
      <c r="P162" s="652" t="s">
        <v>1119</v>
      </c>
      <c r="Q162" s="654" t="s">
        <v>1120</v>
      </c>
      <c r="R162" s="655"/>
      <c r="S162" s="655"/>
      <c r="T162" s="655"/>
      <c r="U162" s="655"/>
      <c r="V162" s="655"/>
      <c r="W162" s="655"/>
      <c r="X162" s="656"/>
      <c r="Z162" s="652" t="str">
        <f>+Z131</f>
        <v>Categoría de terreno 1</v>
      </c>
      <c r="AA162" s="652" t="s">
        <v>1118</v>
      </c>
      <c r="AB162" s="652" t="s">
        <v>1119</v>
      </c>
      <c r="AC162" s="654" t="s">
        <v>1120</v>
      </c>
      <c r="AD162" s="655"/>
      <c r="AE162" s="655"/>
      <c r="AF162" s="655"/>
      <c r="AG162" s="655"/>
      <c r="AH162" s="655"/>
      <c r="AI162" s="655"/>
      <c r="AJ162" s="656"/>
      <c r="AL162" s="652" t="str">
        <f>+AL131</f>
        <v>Categoría de terreno 1</v>
      </c>
      <c r="AM162" s="652" t="s">
        <v>1118</v>
      </c>
      <c r="AN162" s="652" t="s">
        <v>1119</v>
      </c>
      <c r="AO162" s="654" t="s">
        <v>1120</v>
      </c>
      <c r="AP162" s="655"/>
      <c r="AQ162" s="655"/>
      <c r="AR162" s="655"/>
      <c r="AS162" s="655"/>
      <c r="AT162" s="655"/>
      <c r="AU162" s="655"/>
      <c r="AV162" s="656"/>
    </row>
    <row r="163" spans="1:48" ht="22.2" customHeight="1" thickBot="1">
      <c r="A163">
        <v>163</v>
      </c>
      <c r="B163" s="653"/>
      <c r="C163" s="653"/>
      <c r="D163" s="653"/>
      <c r="E163" s="75">
        <v>0</v>
      </c>
      <c r="F163" s="76">
        <v>500</v>
      </c>
      <c r="G163" s="76">
        <v>1000</v>
      </c>
      <c r="H163" s="76">
        <v>1500</v>
      </c>
      <c r="I163" s="76">
        <v>2000</v>
      </c>
      <c r="J163" s="76">
        <v>2500</v>
      </c>
      <c r="K163" s="76">
        <v>3000</v>
      </c>
      <c r="L163" s="77">
        <v>3500</v>
      </c>
      <c r="N163" s="653"/>
      <c r="O163" s="653"/>
      <c r="P163" s="653"/>
      <c r="Q163" s="75">
        <v>0</v>
      </c>
      <c r="R163" s="76">
        <v>500</v>
      </c>
      <c r="S163" s="76">
        <v>1000</v>
      </c>
      <c r="T163" s="76">
        <v>1500</v>
      </c>
      <c r="U163" s="76">
        <v>2000</v>
      </c>
      <c r="V163" s="76">
        <v>2500</v>
      </c>
      <c r="W163" s="76">
        <v>3000</v>
      </c>
      <c r="X163" s="77">
        <v>3500</v>
      </c>
      <c r="Z163" s="653"/>
      <c r="AA163" s="653"/>
      <c r="AB163" s="653"/>
      <c r="AC163" s="75">
        <v>0</v>
      </c>
      <c r="AD163" s="76">
        <v>500</v>
      </c>
      <c r="AE163" s="76">
        <v>1000</v>
      </c>
      <c r="AF163" s="76">
        <v>1500</v>
      </c>
      <c r="AG163" s="76">
        <v>2000</v>
      </c>
      <c r="AH163" s="76">
        <v>2500</v>
      </c>
      <c r="AI163" s="76">
        <v>3000</v>
      </c>
      <c r="AJ163" s="77">
        <v>3500</v>
      </c>
      <c r="AL163" s="653"/>
      <c r="AM163" s="653"/>
      <c r="AN163" s="653"/>
      <c r="AO163" s="75">
        <v>0</v>
      </c>
      <c r="AP163" s="76">
        <v>500</v>
      </c>
      <c r="AQ163" s="76">
        <v>1000</v>
      </c>
      <c r="AR163" s="76">
        <v>1500</v>
      </c>
      <c r="AS163" s="76">
        <v>2000</v>
      </c>
      <c r="AT163" s="76">
        <v>2500</v>
      </c>
      <c r="AU163" s="76">
        <v>3000</v>
      </c>
      <c r="AV163" s="77">
        <v>3500</v>
      </c>
    </row>
    <row r="164" spans="1:48">
      <c r="A164">
        <v>164</v>
      </c>
      <c r="B164" s="661" t="str">
        <f>+B133</f>
        <v>Rango de inclinación de &gt;15° a 25°</v>
      </c>
      <c r="C164" s="659">
        <v>100</v>
      </c>
      <c r="D164" s="78" t="s">
        <v>133</v>
      </c>
      <c r="E164" s="94">
        <v>253.774</v>
      </c>
      <c r="F164" s="95">
        <v>243.4</v>
      </c>
      <c r="G164" s="95">
        <v>233.04</v>
      </c>
      <c r="H164" s="95">
        <v>222.67</v>
      </c>
      <c r="I164" s="95">
        <v>212.31</v>
      </c>
      <c r="J164" s="95">
        <v>201.95</v>
      </c>
      <c r="K164" s="95">
        <v>191.58</v>
      </c>
      <c r="L164" s="96">
        <v>181.221</v>
      </c>
      <c r="N164" s="661" t="str">
        <f>+N133</f>
        <v>Rango de inclinación de &gt;15° a 25°</v>
      </c>
      <c r="O164" s="659">
        <v>100</v>
      </c>
      <c r="P164" s="78" t="s">
        <v>133</v>
      </c>
      <c r="Q164" s="94">
        <v>201.881</v>
      </c>
      <c r="R164" s="95">
        <v>194.83</v>
      </c>
      <c r="S164" s="95">
        <v>187.78</v>
      </c>
      <c r="T164" s="95">
        <v>180.74</v>
      </c>
      <c r="U164" s="95">
        <v>173.69</v>
      </c>
      <c r="V164" s="95">
        <v>166.64</v>
      </c>
      <c r="W164" s="95">
        <v>159.6</v>
      </c>
      <c r="X164" s="96">
        <v>152.554</v>
      </c>
      <c r="Z164" s="661" t="str">
        <f>+Z133</f>
        <v>Rango de inclinación de &gt;15° a 25°</v>
      </c>
      <c r="AA164" s="659">
        <v>100</v>
      </c>
      <c r="AB164" s="78" t="s">
        <v>133</v>
      </c>
      <c r="AC164" s="79" t="s">
        <v>1122</v>
      </c>
      <c r="AD164" s="95">
        <v>191.7</v>
      </c>
      <c r="AE164" s="95">
        <v>191.04</v>
      </c>
      <c r="AF164" s="95">
        <v>190.39</v>
      </c>
      <c r="AG164" s="95">
        <v>189.73</v>
      </c>
      <c r="AH164" s="95">
        <v>189.08</v>
      </c>
      <c r="AI164" s="95">
        <v>188.43</v>
      </c>
      <c r="AJ164" s="96">
        <v>187.77600000000001</v>
      </c>
      <c r="AL164" s="661" t="str">
        <f>+AL133</f>
        <v>Rango de inclinación de &gt;15° a 25°</v>
      </c>
      <c r="AM164" s="659">
        <v>100</v>
      </c>
      <c r="AN164" s="78" t="s">
        <v>133</v>
      </c>
      <c r="AO164" s="79" t="s">
        <v>1122</v>
      </c>
      <c r="AP164" s="80" t="s">
        <v>1122</v>
      </c>
      <c r="AQ164" s="80" t="s">
        <v>1122</v>
      </c>
      <c r="AR164" s="80" t="s">
        <v>1122</v>
      </c>
      <c r="AS164" s="80" t="s">
        <v>1122</v>
      </c>
      <c r="AT164" s="80" t="s">
        <v>1122</v>
      </c>
      <c r="AU164" s="80" t="s">
        <v>1122</v>
      </c>
      <c r="AV164" s="81" t="s">
        <v>1122</v>
      </c>
    </row>
    <row r="165" spans="1:48" ht="15" thickBot="1">
      <c r="A165">
        <v>165</v>
      </c>
      <c r="B165" s="662"/>
      <c r="C165" s="660"/>
      <c r="D165" s="82" t="s">
        <v>136</v>
      </c>
      <c r="E165" s="97">
        <v>278.00099999999998</v>
      </c>
      <c r="F165" s="98">
        <v>266.05</v>
      </c>
      <c r="G165" s="98">
        <v>254.11</v>
      </c>
      <c r="H165" s="98">
        <v>242.16</v>
      </c>
      <c r="I165" s="98">
        <v>230.22</v>
      </c>
      <c r="J165" s="98">
        <v>218.27</v>
      </c>
      <c r="K165" s="98">
        <v>206.33</v>
      </c>
      <c r="L165" s="99">
        <v>194.39</v>
      </c>
      <c r="N165" s="662"/>
      <c r="O165" s="660"/>
      <c r="P165" s="82" t="s">
        <v>136</v>
      </c>
      <c r="Q165" s="97">
        <v>254.197</v>
      </c>
      <c r="R165" s="98">
        <v>243.53</v>
      </c>
      <c r="S165" s="98">
        <v>232.87</v>
      </c>
      <c r="T165" s="98">
        <v>222.21</v>
      </c>
      <c r="U165" s="98">
        <v>211.56</v>
      </c>
      <c r="V165" s="98">
        <v>200.9</v>
      </c>
      <c r="W165" s="98">
        <v>190.24</v>
      </c>
      <c r="X165" s="99">
        <v>179.583</v>
      </c>
      <c r="Z165" s="662"/>
      <c r="AA165" s="660"/>
      <c r="AB165" s="82" t="s">
        <v>136</v>
      </c>
      <c r="AC165" s="97">
        <v>202.345</v>
      </c>
      <c r="AD165" s="98">
        <v>202.44</v>
      </c>
      <c r="AE165" s="98">
        <v>202.54</v>
      </c>
      <c r="AF165" s="98">
        <v>202.64</v>
      </c>
      <c r="AG165" s="98">
        <v>202.74</v>
      </c>
      <c r="AH165" s="98">
        <v>202.85</v>
      </c>
      <c r="AI165" s="98">
        <v>202.95</v>
      </c>
      <c r="AJ165" s="99">
        <v>203.05199999999999</v>
      </c>
      <c r="AL165" s="662"/>
      <c r="AM165" s="660"/>
      <c r="AN165" s="82" t="s">
        <v>136</v>
      </c>
      <c r="AO165" s="83" t="s">
        <v>1122</v>
      </c>
      <c r="AP165" s="84" t="s">
        <v>1122</v>
      </c>
      <c r="AQ165" s="84" t="s">
        <v>1122</v>
      </c>
      <c r="AR165" s="84" t="s">
        <v>1122</v>
      </c>
      <c r="AS165" s="84" t="s">
        <v>1122</v>
      </c>
      <c r="AT165" s="84" t="s">
        <v>1122</v>
      </c>
      <c r="AU165" s="84" t="s">
        <v>1122</v>
      </c>
      <c r="AV165" s="85" t="s">
        <v>1122</v>
      </c>
    </row>
    <row r="166" spans="1:48">
      <c r="A166">
        <v>166</v>
      </c>
      <c r="B166" s="662"/>
      <c r="C166" s="657">
        <f>+C164+15</f>
        <v>115</v>
      </c>
      <c r="D166" s="86" t="str">
        <f>+D164</f>
        <v>48-X</v>
      </c>
      <c r="E166" s="100">
        <v>283.358</v>
      </c>
      <c r="F166" s="101">
        <v>275.36</v>
      </c>
      <c r="G166" s="101">
        <v>267.36</v>
      </c>
      <c r="H166" s="101">
        <v>259.36</v>
      </c>
      <c r="I166" s="101">
        <v>251.37</v>
      </c>
      <c r="J166" s="101">
        <v>243.37</v>
      </c>
      <c r="K166" s="101">
        <v>235.38</v>
      </c>
      <c r="L166" s="102">
        <v>227.38399999999999</v>
      </c>
      <c r="N166" s="662"/>
      <c r="O166" s="657">
        <f>+O164+15</f>
        <v>115</v>
      </c>
      <c r="P166" s="86" t="str">
        <f>+P164</f>
        <v>48-X</v>
      </c>
      <c r="Q166" s="100">
        <v>229.36199999999999</v>
      </c>
      <c r="R166" s="101">
        <v>223.01</v>
      </c>
      <c r="S166" s="101">
        <v>216.66</v>
      </c>
      <c r="T166" s="101">
        <v>210.31</v>
      </c>
      <c r="U166" s="101">
        <v>203.96</v>
      </c>
      <c r="V166" s="101">
        <v>197.61</v>
      </c>
      <c r="W166" s="101">
        <v>191.26</v>
      </c>
      <c r="X166" s="102">
        <v>184.91200000000001</v>
      </c>
      <c r="Z166" s="662"/>
      <c r="AA166" s="657">
        <f>+AA164+15</f>
        <v>115</v>
      </c>
      <c r="AB166" s="86" t="str">
        <f>+AB164</f>
        <v>48-X</v>
      </c>
      <c r="AC166" s="87" t="s">
        <v>1122</v>
      </c>
      <c r="AD166" s="88" t="s">
        <v>1122</v>
      </c>
      <c r="AE166" s="88" t="s">
        <v>1122</v>
      </c>
      <c r="AF166" s="88" t="s">
        <v>1122</v>
      </c>
      <c r="AG166" s="88" t="s">
        <v>1122</v>
      </c>
      <c r="AH166" s="88" t="s">
        <v>1122</v>
      </c>
      <c r="AI166" s="101">
        <v>191.43</v>
      </c>
      <c r="AJ166" s="102">
        <v>190.56100000000001</v>
      </c>
      <c r="AL166" s="662"/>
      <c r="AM166" s="657">
        <f>+AM164+15</f>
        <v>115</v>
      </c>
      <c r="AN166" s="86" t="str">
        <f>+AN164</f>
        <v>48-X</v>
      </c>
      <c r="AO166" s="87" t="s">
        <v>1122</v>
      </c>
      <c r="AP166" s="88" t="s">
        <v>1122</v>
      </c>
      <c r="AQ166" s="88" t="s">
        <v>1122</v>
      </c>
      <c r="AR166" s="88" t="s">
        <v>1122</v>
      </c>
      <c r="AS166" s="88" t="s">
        <v>1122</v>
      </c>
      <c r="AT166" s="88" t="s">
        <v>1122</v>
      </c>
      <c r="AU166" s="88" t="s">
        <v>1122</v>
      </c>
      <c r="AV166" s="89" t="s">
        <v>1122</v>
      </c>
    </row>
    <row r="167" spans="1:48" ht="15" thickBot="1">
      <c r="A167">
        <v>167</v>
      </c>
      <c r="B167" s="662"/>
      <c r="C167" s="658"/>
      <c r="D167" s="90" t="str">
        <f>+D165</f>
        <v>48-XL</v>
      </c>
      <c r="E167" s="100">
        <v>316.80099999999999</v>
      </c>
      <c r="F167" s="101">
        <v>306.89999999999998</v>
      </c>
      <c r="G167" s="101">
        <v>297.01</v>
      </c>
      <c r="H167" s="101">
        <v>287.12</v>
      </c>
      <c r="I167" s="101">
        <v>277.23</v>
      </c>
      <c r="J167" s="101">
        <v>267.33999999999997</v>
      </c>
      <c r="K167" s="101">
        <v>257.45</v>
      </c>
      <c r="L167" s="102">
        <v>247.559</v>
      </c>
      <c r="N167" s="662"/>
      <c r="O167" s="658"/>
      <c r="P167" s="90" t="str">
        <f>+P165</f>
        <v>48-XL</v>
      </c>
      <c r="Q167" s="100">
        <v>295.41699999999997</v>
      </c>
      <c r="R167" s="101">
        <v>285.93</v>
      </c>
      <c r="S167" s="101">
        <v>276.45999999999998</v>
      </c>
      <c r="T167" s="101">
        <v>266.98</v>
      </c>
      <c r="U167" s="101">
        <v>257.5</v>
      </c>
      <c r="V167" s="101">
        <v>248.03</v>
      </c>
      <c r="W167" s="101">
        <v>238.55</v>
      </c>
      <c r="X167" s="102">
        <v>229.077</v>
      </c>
      <c r="Z167" s="662"/>
      <c r="AA167" s="658"/>
      <c r="AB167" s="90" t="str">
        <f>+AB165</f>
        <v>48-XL</v>
      </c>
      <c r="AC167" s="100">
        <v>230.78</v>
      </c>
      <c r="AD167" s="101">
        <v>226.81</v>
      </c>
      <c r="AE167" s="101">
        <v>222.85</v>
      </c>
      <c r="AF167" s="101">
        <v>218.89</v>
      </c>
      <c r="AG167" s="101">
        <v>214.93</v>
      </c>
      <c r="AH167" s="101">
        <v>210.97</v>
      </c>
      <c r="AI167" s="101">
        <v>207.01</v>
      </c>
      <c r="AJ167" s="102">
        <v>203.05199999999999</v>
      </c>
      <c r="AL167" s="662"/>
      <c r="AM167" s="658"/>
      <c r="AN167" s="90" t="str">
        <f>+AN165</f>
        <v>48-XL</v>
      </c>
      <c r="AO167" s="87" t="s">
        <v>1122</v>
      </c>
      <c r="AP167" s="88" t="s">
        <v>1122</v>
      </c>
      <c r="AQ167" s="88" t="s">
        <v>1122</v>
      </c>
      <c r="AR167" s="88" t="s">
        <v>1122</v>
      </c>
      <c r="AS167" s="88" t="s">
        <v>1122</v>
      </c>
      <c r="AT167" s="88" t="s">
        <v>1122</v>
      </c>
      <c r="AU167" s="88" t="s">
        <v>1122</v>
      </c>
      <c r="AV167" s="89" t="s">
        <v>1122</v>
      </c>
    </row>
    <row r="168" spans="1:48">
      <c r="A168">
        <v>168</v>
      </c>
      <c r="B168" s="662"/>
      <c r="C168" s="659">
        <f>+C166+15</f>
        <v>130</v>
      </c>
      <c r="D168" s="78" t="s">
        <v>133</v>
      </c>
      <c r="E168" s="97">
        <v>307.95999999999998</v>
      </c>
      <c r="F168" s="98">
        <v>301.33</v>
      </c>
      <c r="G168" s="98">
        <v>294.70999999999998</v>
      </c>
      <c r="H168" s="98">
        <v>288.08999999999997</v>
      </c>
      <c r="I168" s="98">
        <v>281.47000000000003</v>
      </c>
      <c r="J168" s="98">
        <v>274.83999999999997</v>
      </c>
      <c r="K168" s="98">
        <v>268.22000000000003</v>
      </c>
      <c r="L168" s="99">
        <v>261.60399999999998</v>
      </c>
      <c r="N168" s="662"/>
      <c r="O168" s="659">
        <f>+O166+15</f>
        <v>130</v>
      </c>
      <c r="P168" s="78" t="s">
        <v>133</v>
      </c>
      <c r="Q168" s="83" t="s">
        <v>1122</v>
      </c>
      <c r="R168" s="84" t="s">
        <v>1122</v>
      </c>
      <c r="S168" s="98">
        <v>241.82</v>
      </c>
      <c r="T168" s="98">
        <v>235.13</v>
      </c>
      <c r="U168" s="98">
        <v>228.44</v>
      </c>
      <c r="V168" s="98">
        <v>221.75</v>
      </c>
      <c r="W168" s="98">
        <v>215.05</v>
      </c>
      <c r="X168" s="99">
        <v>208.36699999999999</v>
      </c>
      <c r="Z168" s="662"/>
      <c r="AA168" s="659">
        <f>+AA166+15</f>
        <v>130</v>
      </c>
      <c r="AB168" s="78" t="s">
        <v>133</v>
      </c>
      <c r="AC168" s="83" t="s">
        <v>1122</v>
      </c>
      <c r="AD168" s="84" t="s">
        <v>1122</v>
      </c>
      <c r="AE168" s="84" t="s">
        <v>1122</v>
      </c>
      <c r="AF168" s="84" t="s">
        <v>1122</v>
      </c>
      <c r="AG168" s="84" t="s">
        <v>1122</v>
      </c>
      <c r="AH168" s="84" t="s">
        <v>1122</v>
      </c>
      <c r="AI168" s="84" t="s">
        <v>1122</v>
      </c>
      <c r="AJ168" s="85" t="s">
        <v>1122</v>
      </c>
      <c r="AL168" s="662"/>
      <c r="AM168" s="659">
        <f>+AM166+15</f>
        <v>130</v>
      </c>
      <c r="AN168" s="78" t="s">
        <v>133</v>
      </c>
      <c r="AO168" s="83" t="s">
        <v>1122</v>
      </c>
      <c r="AP168" s="84" t="s">
        <v>1122</v>
      </c>
      <c r="AQ168" s="84" t="s">
        <v>1122</v>
      </c>
      <c r="AR168" s="84" t="s">
        <v>1122</v>
      </c>
      <c r="AS168" s="84" t="s">
        <v>1122</v>
      </c>
      <c r="AT168" s="84" t="s">
        <v>1122</v>
      </c>
      <c r="AU168" s="84" t="s">
        <v>1122</v>
      </c>
      <c r="AV168" s="85" t="s">
        <v>1122</v>
      </c>
    </row>
    <row r="169" spans="1:48" ht="15" thickBot="1">
      <c r="A169">
        <v>169</v>
      </c>
      <c r="B169" s="662"/>
      <c r="C169" s="660"/>
      <c r="D169" s="82" t="s">
        <v>136</v>
      </c>
      <c r="E169" s="97">
        <v>316.99700000000001</v>
      </c>
      <c r="F169" s="98">
        <v>314.19</v>
      </c>
      <c r="G169" s="98">
        <v>311.39</v>
      </c>
      <c r="H169" s="98">
        <v>308.58999999999997</v>
      </c>
      <c r="I169" s="98">
        <v>305.79000000000002</v>
      </c>
      <c r="J169" s="98">
        <v>302.99</v>
      </c>
      <c r="K169" s="98">
        <v>300.19</v>
      </c>
      <c r="L169" s="99">
        <v>297.38900000000001</v>
      </c>
      <c r="N169" s="662"/>
      <c r="O169" s="660"/>
      <c r="P169" s="82" t="s">
        <v>136</v>
      </c>
      <c r="Q169" s="97">
        <v>313.40699999999998</v>
      </c>
      <c r="R169" s="98">
        <v>307.33999999999997</v>
      </c>
      <c r="S169" s="98">
        <v>301.27999999999997</v>
      </c>
      <c r="T169" s="98">
        <v>295.22000000000003</v>
      </c>
      <c r="U169" s="98">
        <v>289.16000000000003</v>
      </c>
      <c r="V169" s="98">
        <v>283.10000000000002</v>
      </c>
      <c r="W169" s="98">
        <v>277.04000000000002</v>
      </c>
      <c r="X169" s="99">
        <v>270.98099999999999</v>
      </c>
      <c r="Z169" s="662"/>
      <c r="AA169" s="660"/>
      <c r="AB169" s="82" t="s">
        <v>136</v>
      </c>
      <c r="AC169" s="83" t="s">
        <v>1122</v>
      </c>
      <c r="AD169" s="84" t="s">
        <v>1122</v>
      </c>
      <c r="AE169" s="98">
        <v>246.1</v>
      </c>
      <c r="AF169" s="98">
        <v>238.73</v>
      </c>
      <c r="AG169" s="98">
        <v>231.36</v>
      </c>
      <c r="AH169" s="98">
        <v>223.99</v>
      </c>
      <c r="AI169" s="98">
        <v>216.62</v>
      </c>
      <c r="AJ169" s="99">
        <v>209.255</v>
      </c>
      <c r="AL169" s="662"/>
      <c r="AM169" s="660"/>
      <c r="AN169" s="82" t="s">
        <v>136</v>
      </c>
      <c r="AO169" s="83" t="s">
        <v>1122</v>
      </c>
      <c r="AP169" s="84" t="s">
        <v>1122</v>
      </c>
      <c r="AQ169" s="84" t="s">
        <v>1122</v>
      </c>
      <c r="AR169" s="84" t="s">
        <v>1122</v>
      </c>
      <c r="AS169" s="84" t="s">
        <v>1122</v>
      </c>
      <c r="AT169" s="84" t="s">
        <v>1122</v>
      </c>
      <c r="AU169" s="84" t="s">
        <v>1122</v>
      </c>
      <c r="AV169" s="85" t="s">
        <v>1122</v>
      </c>
    </row>
    <row r="170" spans="1:48">
      <c r="A170">
        <v>170</v>
      </c>
      <c r="B170" s="662"/>
      <c r="C170" s="657">
        <f>+C168+10</f>
        <v>140</v>
      </c>
      <c r="D170" s="86" t="str">
        <f>+D168</f>
        <v>48-X</v>
      </c>
      <c r="E170" s="87" t="s">
        <v>1122</v>
      </c>
      <c r="F170" s="101">
        <v>308.8</v>
      </c>
      <c r="G170" s="101">
        <v>302.81</v>
      </c>
      <c r="H170" s="101">
        <v>296.83</v>
      </c>
      <c r="I170" s="101">
        <v>290.83999999999997</v>
      </c>
      <c r="J170" s="101">
        <v>284.86</v>
      </c>
      <c r="K170" s="101">
        <v>278.87</v>
      </c>
      <c r="L170" s="102">
        <v>272.892</v>
      </c>
      <c r="N170" s="662"/>
      <c r="O170" s="657">
        <f>+O168+10</f>
        <v>140</v>
      </c>
      <c r="P170" s="86" t="str">
        <f>+P168</f>
        <v>48-X</v>
      </c>
      <c r="Q170" s="87" t="s">
        <v>1122</v>
      </c>
      <c r="R170" s="88" t="s">
        <v>1122</v>
      </c>
      <c r="S170" s="88" t="s">
        <v>1122</v>
      </c>
      <c r="T170" s="88" t="s">
        <v>1122</v>
      </c>
      <c r="U170" s="88" t="s">
        <v>1122</v>
      </c>
      <c r="V170" s="101">
        <v>236.6</v>
      </c>
      <c r="W170" s="101">
        <v>230.08</v>
      </c>
      <c r="X170" s="102">
        <v>223.56100000000001</v>
      </c>
      <c r="Z170" s="662"/>
      <c r="AA170" s="657">
        <f>+AA168+10</f>
        <v>140</v>
      </c>
      <c r="AB170" s="86" t="str">
        <f>+AB168</f>
        <v>48-X</v>
      </c>
      <c r="AC170" s="87" t="s">
        <v>1122</v>
      </c>
      <c r="AD170" s="88" t="s">
        <v>1122</v>
      </c>
      <c r="AE170" s="88" t="s">
        <v>1122</v>
      </c>
      <c r="AF170" s="88" t="s">
        <v>1122</v>
      </c>
      <c r="AG170" s="88" t="s">
        <v>1122</v>
      </c>
      <c r="AH170" s="88" t="s">
        <v>1122</v>
      </c>
      <c r="AI170" s="88" t="s">
        <v>1122</v>
      </c>
      <c r="AJ170" s="89" t="s">
        <v>1122</v>
      </c>
      <c r="AL170" s="662"/>
      <c r="AM170" s="657">
        <f>+AM168+10</f>
        <v>140</v>
      </c>
      <c r="AN170" s="86" t="str">
        <f>+AN168</f>
        <v>48-X</v>
      </c>
      <c r="AO170" s="87" t="s">
        <v>1122</v>
      </c>
      <c r="AP170" s="88" t="s">
        <v>1122</v>
      </c>
      <c r="AQ170" s="88" t="s">
        <v>1122</v>
      </c>
      <c r="AR170" s="88" t="s">
        <v>1122</v>
      </c>
      <c r="AS170" s="88" t="s">
        <v>1122</v>
      </c>
      <c r="AT170" s="88" t="s">
        <v>1122</v>
      </c>
      <c r="AU170" s="88" t="s">
        <v>1122</v>
      </c>
      <c r="AV170" s="89" t="s">
        <v>1122</v>
      </c>
    </row>
    <row r="171" spans="1:48" ht="15" thickBot="1">
      <c r="A171">
        <v>171</v>
      </c>
      <c r="B171" s="662"/>
      <c r="C171" s="658"/>
      <c r="D171" s="90" t="str">
        <f>+D169</f>
        <v>48-XL</v>
      </c>
      <c r="E171" s="87" t="s">
        <v>1122</v>
      </c>
      <c r="F171" s="101">
        <v>313.31</v>
      </c>
      <c r="G171" s="101">
        <v>313.22000000000003</v>
      </c>
      <c r="H171" s="101">
        <v>313.14</v>
      </c>
      <c r="I171" s="101">
        <v>313.05</v>
      </c>
      <c r="J171" s="101">
        <v>312.97000000000003</v>
      </c>
      <c r="K171" s="101">
        <v>312.89</v>
      </c>
      <c r="L171" s="102">
        <v>312.80700000000002</v>
      </c>
      <c r="N171" s="662"/>
      <c r="O171" s="658"/>
      <c r="P171" s="90" t="str">
        <f>+P169</f>
        <v>48-XL</v>
      </c>
      <c r="Q171" s="100">
        <v>317.27600000000001</v>
      </c>
      <c r="R171" s="101">
        <v>313.31</v>
      </c>
      <c r="S171" s="101">
        <v>309.35000000000002</v>
      </c>
      <c r="T171" s="101">
        <v>305.39</v>
      </c>
      <c r="U171" s="101">
        <v>301.43</v>
      </c>
      <c r="V171" s="101">
        <v>297.47000000000003</v>
      </c>
      <c r="W171" s="101">
        <v>293.52</v>
      </c>
      <c r="X171" s="102">
        <v>289.56099999999998</v>
      </c>
      <c r="Z171" s="662"/>
      <c r="AA171" s="658"/>
      <c r="AB171" s="90" t="str">
        <f>+AB169</f>
        <v>48-XL</v>
      </c>
      <c r="AC171" s="87" t="s">
        <v>1122</v>
      </c>
      <c r="AD171" s="88" t="s">
        <v>1122</v>
      </c>
      <c r="AE171" s="88" t="s">
        <v>1122</v>
      </c>
      <c r="AF171" s="88" t="s">
        <v>1122</v>
      </c>
      <c r="AG171" s="101">
        <v>250.03</v>
      </c>
      <c r="AH171" s="101">
        <v>242.46</v>
      </c>
      <c r="AI171" s="101">
        <v>234.9</v>
      </c>
      <c r="AJ171" s="102">
        <v>227.333</v>
      </c>
      <c r="AL171" s="662"/>
      <c r="AM171" s="658"/>
      <c r="AN171" s="90" t="str">
        <f>+AN169</f>
        <v>48-XL</v>
      </c>
      <c r="AO171" s="87" t="s">
        <v>1122</v>
      </c>
      <c r="AP171" s="88" t="s">
        <v>1122</v>
      </c>
      <c r="AQ171" s="88" t="s">
        <v>1122</v>
      </c>
      <c r="AR171" s="88" t="s">
        <v>1122</v>
      </c>
      <c r="AS171" s="88" t="s">
        <v>1122</v>
      </c>
      <c r="AT171" s="88" t="s">
        <v>1122</v>
      </c>
      <c r="AU171" s="88" t="s">
        <v>1122</v>
      </c>
      <c r="AV171" s="89" t="s">
        <v>1122</v>
      </c>
    </row>
    <row r="172" spans="1:48">
      <c r="A172">
        <v>172</v>
      </c>
      <c r="B172" s="662"/>
      <c r="C172" s="659">
        <f>+C170+10</f>
        <v>150</v>
      </c>
      <c r="D172" s="78" t="s">
        <v>133</v>
      </c>
      <c r="E172" s="83" t="s">
        <v>1122</v>
      </c>
      <c r="F172" s="84" t="s">
        <v>1122</v>
      </c>
      <c r="G172" s="84" t="s">
        <v>1122</v>
      </c>
      <c r="H172" s="98">
        <v>300.27999999999997</v>
      </c>
      <c r="I172" s="98">
        <v>296.74</v>
      </c>
      <c r="J172" s="98">
        <v>293.2</v>
      </c>
      <c r="K172" s="98">
        <v>289.66000000000003</v>
      </c>
      <c r="L172" s="99">
        <v>286.12700000000001</v>
      </c>
      <c r="N172" s="662"/>
      <c r="O172" s="659">
        <f>+O170+10</f>
        <v>150</v>
      </c>
      <c r="P172" s="78" t="s">
        <v>133</v>
      </c>
      <c r="Q172" s="83" t="s">
        <v>1122</v>
      </c>
      <c r="R172" s="84" t="s">
        <v>1122</v>
      </c>
      <c r="S172" s="84" t="s">
        <v>1122</v>
      </c>
      <c r="T172" s="84" t="s">
        <v>1122</v>
      </c>
      <c r="U172" s="84" t="s">
        <v>1122</v>
      </c>
      <c r="V172" s="84" t="s">
        <v>1122</v>
      </c>
      <c r="W172" s="84" t="s">
        <v>1122</v>
      </c>
      <c r="X172" s="99">
        <v>240.822</v>
      </c>
      <c r="Z172" s="662"/>
      <c r="AA172" s="659">
        <f>+AA170+10</f>
        <v>150</v>
      </c>
      <c r="AB172" s="78" t="s">
        <v>133</v>
      </c>
      <c r="AC172" s="83" t="s">
        <v>1122</v>
      </c>
      <c r="AD172" s="84" t="s">
        <v>1122</v>
      </c>
      <c r="AE172" s="84" t="s">
        <v>1122</v>
      </c>
      <c r="AF172" s="84" t="s">
        <v>1122</v>
      </c>
      <c r="AG172" s="84" t="s">
        <v>1122</v>
      </c>
      <c r="AH172" s="84" t="s">
        <v>1122</v>
      </c>
      <c r="AI172" s="84" t="s">
        <v>1122</v>
      </c>
      <c r="AJ172" s="85" t="s">
        <v>1122</v>
      </c>
      <c r="AL172" s="662"/>
      <c r="AM172" s="659">
        <f>+AM170+10</f>
        <v>150</v>
      </c>
      <c r="AN172" s="78" t="s">
        <v>133</v>
      </c>
      <c r="AO172" s="83" t="s">
        <v>1122</v>
      </c>
      <c r="AP172" s="84" t="s">
        <v>1122</v>
      </c>
      <c r="AQ172" s="84" t="s">
        <v>1122</v>
      </c>
      <c r="AR172" s="84" t="s">
        <v>1122</v>
      </c>
      <c r="AS172" s="84" t="s">
        <v>1122</v>
      </c>
      <c r="AT172" s="84" t="s">
        <v>1122</v>
      </c>
      <c r="AU172" s="84" t="s">
        <v>1122</v>
      </c>
      <c r="AV172" s="85" t="s">
        <v>1122</v>
      </c>
    </row>
    <row r="173" spans="1:48" ht="15" thickBot="1">
      <c r="A173">
        <v>173</v>
      </c>
      <c r="B173" s="662"/>
      <c r="C173" s="660"/>
      <c r="D173" s="82" t="s">
        <v>136</v>
      </c>
      <c r="E173" s="83" t="s">
        <v>1122</v>
      </c>
      <c r="F173" s="84" t="s">
        <v>1122</v>
      </c>
      <c r="G173" s="84" t="s">
        <v>1122</v>
      </c>
      <c r="H173" s="98">
        <v>309.14999999999998</v>
      </c>
      <c r="I173" s="98">
        <v>309</v>
      </c>
      <c r="J173" s="98">
        <v>308.86</v>
      </c>
      <c r="K173" s="98">
        <v>308.72000000000003</v>
      </c>
      <c r="L173" s="99">
        <v>308.577</v>
      </c>
      <c r="N173" s="662"/>
      <c r="O173" s="660"/>
      <c r="P173" s="82" t="s">
        <v>136</v>
      </c>
      <c r="Q173" s="83" t="s">
        <v>1122</v>
      </c>
      <c r="R173" s="84" t="s">
        <v>1122</v>
      </c>
      <c r="S173" s="84" t="s">
        <v>1122</v>
      </c>
      <c r="T173" s="98">
        <v>309.39999999999998</v>
      </c>
      <c r="U173" s="98">
        <v>307.72000000000003</v>
      </c>
      <c r="V173" s="98">
        <v>306.02999999999997</v>
      </c>
      <c r="W173" s="98">
        <v>304.35000000000002</v>
      </c>
      <c r="X173" s="99">
        <v>302.666</v>
      </c>
      <c r="Z173" s="662"/>
      <c r="AA173" s="660"/>
      <c r="AB173" s="82" t="s">
        <v>136</v>
      </c>
      <c r="AC173" s="83" t="s">
        <v>1122</v>
      </c>
      <c r="AD173" s="84" t="s">
        <v>1122</v>
      </c>
      <c r="AE173" s="84" t="s">
        <v>1122</v>
      </c>
      <c r="AF173" s="84" t="s">
        <v>1122</v>
      </c>
      <c r="AG173" s="84" t="s">
        <v>1122</v>
      </c>
      <c r="AH173" s="84" t="s">
        <v>1122</v>
      </c>
      <c r="AI173" s="98">
        <v>249.89</v>
      </c>
      <c r="AJ173" s="99">
        <v>242.334</v>
      </c>
      <c r="AL173" s="662"/>
      <c r="AM173" s="660"/>
      <c r="AN173" s="82" t="s">
        <v>136</v>
      </c>
      <c r="AO173" s="83" t="s">
        <v>1122</v>
      </c>
      <c r="AP173" s="84" t="s">
        <v>1122</v>
      </c>
      <c r="AQ173" s="84" t="s">
        <v>1122</v>
      </c>
      <c r="AR173" s="84" t="s">
        <v>1122</v>
      </c>
      <c r="AS173" s="84" t="s">
        <v>1122</v>
      </c>
      <c r="AT173" s="84" t="s">
        <v>1122</v>
      </c>
      <c r="AU173" s="84" t="s">
        <v>1122</v>
      </c>
      <c r="AV173" s="85" t="s">
        <v>1122</v>
      </c>
    </row>
    <row r="174" spans="1:48">
      <c r="A174">
        <v>174</v>
      </c>
      <c r="B174" s="662"/>
      <c r="C174" s="657">
        <f>+C172+10</f>
        <v>160</v>
      </c>
      <c r="D174" s="86" t="str">
        <f>+D172</f>
        <v>48-X</v>
      </c>
      <c r="E174" s="87" t="s">
        <v>1122</v>
      </c>
      <c r="F174" s="88" t="s">
        <v>1122</v>
      </c>
      <c r="G174" s="88" t="s">
        <v>1122</v>
      </c>
      <c r="H174" s="88" t="s">
        <v>1122</v>
      </c>
      <c r="I174" s="88" t="s">
        <v>1122</v>
      </c>
      <c r="J174" s="101">
        <v>306</v>
      </c>
      <c r="K174" s="101">
        <v>304.82</v>
      </c>
      <c r="L174" s="102">
        <v>303.65199999999999</v>
      </c>
      <c r="N174" s="662"/>
      <c r="O174" s="657">
        <f>+O172+10</f>
        <v>160</v>
      </c>
      <c r="P174" s="86" t="str">
        <f>+P172</f>
        <v>48-X</v>
      </c>
      <c r="Q174" s="87" t="s">
        <v>1122</v>
      </c>
      <c r="R174" s="88" t="s">
        <v>1122</v>
      </c>
      <c r="S174" s="88" t="s">
        <v>1122</v>
      </c>
      <c r="T174" s="88" t="s">
        <v>1122</v>
      </c>
      <c r="U174" s="88" t="s">
        <v>1122</v>
      </c>
      <c r="V174" s="88" t="s">
        <v>1122</v>
      </c>
      <c r="W174" s="88" t="s">
        <v>1122</v>
      </c>
      <c r="X174" s="89" t="s">
        <v>1122</v>
      </c>
      <c r="Z174" s="662"/>
      <c r="AA174" s="657">
        <f>+AA172+10</f>
        <v>160</v>
      </c>
      <c r="AB174" s="86" t="str">
        <f>+AB172</f>
        <v>48-X</v>
      </c>
      <c r="AC174" s="87" t="s">
        <v>1122</v>
      </c>
      <c r="AD174" s="88" t="s">
        <v>1122</v>
      </c>
      <c r="AE174" s="88" t="s">
        <v>1122</v>
      </c>
      <c r="AF174" s="88" t="s">
        <v>1122</v>
      </c>
      <c r="AG174" s="88" t="s">
        <v>1122</v>
      </c>
      <c r="AH174" s="88" t="s">
        <v>1122</v>
      </c>
      <c r="AI174" s="88" t="s">
        <v>1122</v>
      </c>
      <c r="AJ174" s="89" t="s">
        <v>1122</v>
      </c>
      <c r="AL174" s="662"/>
      <c r="AM174" s="657">
        <f>+AM172+10</f>
        <v>160</v>
      </c>
      <c r="AN174" s="86" t="str">
        <f>+AN172</f>
        <v>48-X</v>
      </c>
      <c r="AO174" s="87" t="s">
        <v>1122</v>
      </c>
      <c r="AP174" s="88" t="s">
        <v>1122</v>
      </c>
      <c r="AQ174" s="88" t="s">
        <v>1122</v>
      </c>
      <c r="AR174" s="88" t="s">
        <v>1122</v>
      </c>
      <c r="AS174" s="88" t="s">
        <v>1122</v>
      </c>
      <c r="AT174" s="88" t="s">
        <v>1122</v>
      </c>
      <c r="AU174" s="88" t="s">
        <v>1122</v>
      </c>
      <c r="AV174" s="89" t="s">
        <v>1122</v>
      </c>
    </row>
    <row r="175" spans="1:48" ht="15" thickBot="1">
      <c r="A175">
        <v>175</v>
      </c>
      <c r="B175" s="662"/>
      <c r="C175" s="658"/>
      <c r="D175" s="90" t="str">
        <f>+D173</f>
        <v>48-XL</v>
      </c>
      <c r="E175" s="87" t="s">
        <v>1122</v>
      </c>
      <c r="F175" s="88" t="s">
        <v>1122</v>
      </c>
      <c r="G175" s="88" t="s">
        <v>1122</v>
      </c>
      <c r="H175" s="88" t="s">
        <v>1122</v>
      </c>
      <c r="I175" s="88" t="s">
        <v>1122</v>
      </c>
      <c r="J175" s="101">
        <v>309.45999999999998</v>
      </c>
      <c r="K175" s="101">
        <v>309.23</v>
      </c>
      <c r="L175" s="102">
        <v>309.00700000000001</v>
      </c>
      <c r="N175" s="662"/>
      <c r="O175" s="658"/>
      <c r="P175" s="90" t="str">
        <f>+P173</f>
        <v>48-XL</v>
      </c>
      <c r="Q175" s="87" t="s">
        <v>1122</v>
      </c>
      <c r="R175" s="88" t="s">
        <v>1122</v>
      </c>
      <c r="S175" s="88" t="s">
        <v>1122</v>
      </c>
      <c r="T175" s="88" t="s">
        <v>1122</v>
      </c>
      <c r="U175" s="88" t="s">
        <v>1122</v>
      </c>
      <c r="V175" s="101">
        <v>311.06</v>
      </c>
      <c r="W175" s="101">
        <v>310.02999999999997</v>
      </c>
      <c r="X175" s="102">
        <v>309.00700000000001</v>
      </c>
      <c r="Z175" s="662"/>
      <c r="AA175" s="658"/>
      <c r="AB175" s="90" t="str">
        <f>+AB173</f>
        <v>48-XL</v>
      </c>
      <c r="AC175" s="87" t="s">
        <v>1122</v>
      </c>
      <c r="AD175" s="88" t="s">
        <v>1122</v>
      </c>
      <c r="AE175" s="88" t="s">
        <v>1122</v>
      </c>
      <c r="AF175" s="88" t="s">
        <v>1122</v>
      </c>
      <c r="AG175" s="88" t="s">
        <v>1122</v>
      </c>
      <c r="AH175" s="88" t="s">
        <v>1122</v>
      </c>
      <c r="AI175" s="88" t="s">
        <v>1122</v>
      </c>
      <c r="AJ175" s="89" t="s">
        <v>1122</v>
      </c>
      <c r="AL175" s="662"/>
      <c r="AM175" s="658"/>
      <c r="AN175" s="90" t="str">
        <f>+AN173</f>
        <v>48-XL</v>
      </c>
      <c r="AO175" s="87" t="s">
        <v>1122</v>
      </c>
      <c r="AP175" s="88" t="s">
        <v>1122</v>
      </c>
      <c r="AQ175" s="88" t="s">
        <v>1122</v>
      </c>
      <c r="AR175" s="88" t="s">
        <v>1122</v>
      </c>
      <c r="AS175" s="88" t="s">
        <v>1122</v>
      </c>
      <c r="AT175" s="88" t="s">
        <v>1122</v>
      </c>
      <c r="AU175" s="88" t="s">
        <v>1122</v>
      </c>
      <c r="AV175" s="89" t="s">
        <v>1122</v>
      </c>
    </row>
    <row r="176" spans="1:48">
      <c r="A176">
        <v>176</v>
      </c>
      <c r="B176" s="662"/>
      <c r="C176" s="659">
        <f>+C174+10</f>
        <v>170</v>
      </c>
      <c r="D176" s="78" t="s">
        <v>133</v>
      </c>
      <c r="E176" s="83" t="s">
        <v>1122</v>
      </c>
      <c r="F176" s="84" t="s">
        <v>1122</v>
      </c>
      <c r="G176" s="84" t="s">
        <v>1122</v>
      </c>
      <c r="H176" s="84" t="s">
        <v>1122</v>
      </c>
      <c r="I176" s="84" t="s">
        <v>1122</v>
      </c>
      <c r="J176" s="84" t="s">
        <v>1122</v>
      </c>
      <c r="K176" s="84" t="s">
        <v>1122</v>
      </c>
      <c r="L176" s="99">
        <v>313.48899999999998</v>
      </c>
      <c r="N176" s="662"/>
      <c r="O176" s="659">
        <f>+O174+10</f>
        <v>170</v>
      </c>
      <c r="P176" s="78" t="s">
        <v>133</v>
      </c>
      <c r="Q176" s="83" t="s">
        <v>1122</v>
      </c>
      <c r="R176" s="84" t="s">
        <v>1122</v>
      </c>
      <c r="S176" s="84" t="s">
        <v>1122</v>
      </c>
      <c r="T176" s="84" t="s">
        <v>1122</v>
      </c>
      <c r="U176" s="84" t="s">
        <v>1122</v>
      </c>
      <c r="V176" s="84" t="s">
        <v>1122</v>
      </c>
      <c r="W176" s="84" t="s">
        <v>1122</v>
      </c>
      <c r="X176" s="85" t="s">
        <v>1122</v>
      </c>
      <c r="Z176" s="662"/>
      <c r="AA176" s="659">
        <f>+AA174+10</f>
        <v>170</v>
      </c>
      <c r="AB176" s="78" t="s">
        <v>133</v>
      </c>
      <c r="AC176" s="83" t="s">
        <v>1122</v>
      </c>
      <c r="AD176" s="84" t="s">
        <v>1122</v>
      </c>
      <c r="AE176" s="84" t="s">
        <v>1122</v>
      </c>
      <c r="AF176" s="84" t="s">
        <v>1122</v>
      </c>
      <c r="AG176" s="84" t="s">
        <v>1122</v>
      </c>
      <c r="AH176" s="84" t="s">
        <v>1122</v>
      </c>
      <c r="AI176" s="84" t="s">
        <v>1122</v>
      </c>
      <c r="AJ176" s="85" t="s">
        <v>1122</v>
      </c>
      <c r="AL176" s="662"/>
      <c r="AM176" s="659">
        <f>+AM174+10</f>
        <v>170</v>
      </c>
      <c r="AN176" s="78" t="s">
        <v>133</v>
      </c>
      <c r="AO176" s="83" t="s">
        <v>1122</v>
      </c>
      <c r="AP176" s="84" t="s">
        <v>1122</v>
      </c>
      <c r="AQ176" s="84" t="s">
        <v>1122</v>
      </c>
      <c r="AR176" s="84" t="s">
        <v>1122</v>
      </c>
      <c r="AS176" s="84" t="s">
        <v>1122</v>
      </c>
      <c r="AT176" s="84" t="s">
        <v>1122</v>
      </c>
      <c r="AU176" s="84" t="s">
        <v>1122</v>
      </c>
      <c r="AV176" s="85" t="s">
        <v>1122</v>
      </c>
    </row>
    <row r="177" spans="1:48" ht="15" thickBot="1">
      <c r="A177">
        <v>177</v>
      </c>
      <c r="B177" s="662"/>
      <c r="C177" s="660"/>
      <c r="D177" s="82" t="s">
        <v>136</v>
      </c>
      <c r="E177" s="83" t="s">
        <v>1122</v>
      </c>
      <c r="F177" s="84" t="s">
        <v>1122</v>
      </c>
      <c r="G177" s="84" t="s">
        <v>1122</v>
      </c>
      <c r="H177" s="84" t="s">
        <v>1122</v>
      </c>
      <c r="I177" s="84" t="s">
        <v>1122</v>
      </c>
      <c r="J177" s="84" t="s">
        <v>1122</v>
      </c>
      <c r="K177" s="84" t="s">
        <v>1122</v>
      </c>
      <c r="L177" s="99">
        <v>312.084</v>
      </c>
      <c r="N177" s="662"/>
      <c r="O177" s="660"/>
      <c r="P177" s="82" t="s">
        <v>136</v>
      </c>
      <c r="Q177" s="83" t="s">
        <v>1122</v>
      </c>
      <c r="R177" s="84" t="s">
        <v>1122</v>
      </c>
      <c r="S177" s="84" t="s">
        <v>1122</v>
      </c>
      <c r="T177" s="84" t="s">
        <v>1122</v>
      </c>
      <c r="U177" s="84" t="s">
        <v>1122</v>
      </c>
      <c r="V177" s="84" t="s">
        <v>1122</v>
      </c>
      <c r="W177" s="84" t="s">
        <v>1122</v>
      </c>
      <c r="X177" s="99">
        <v>312.084</v>
      </c>
      <c r="Z177" s="662"/>
      <c r="AA177" s="660"/>
      <c r="AB177" s="82" t="s">
        <v>136</v>
      </c>
      <c r="AC177" s="83" t="s">
        <v>1122</v>
      </c>
      <c r="AD177" s="84" t="s">
        <v>1122</v>
      </c>
      <c r="AE177" s="84" t="s">
        <v>1122</v>
      </c>
      <c r="AF177" s="84" t="s">
        <v>1122</v>
      </c>
      <c r="AG177" s="84" t="s">
        <v>1122</v>
      </c>
      <c r="AH177" s="84" t="s">
        <v>1122</v>
      </c>
      <c r="AI177" s="84" t="s">
        <v>1122</v>
      </c>
      <c r="AJ177" s="85" t="s">
        <v>1122</v>
      </c>
      <c r="AL177" s="662"/>
      <c r="AM177" s="660"/>
      <c r="AN177" s="82" t="s">
        <v>136</v>
      </c>
      <c r="AO177" s="83" t="s">
        <v>1122</v>
      </c>
      <c r="AP177" s="84" t="s">
        <v>1122</v>
      </c>
      <c r="AQ177" s="84" t="s">
        <v>1122</v>
      </c>
      <c r="AR177" s="84" t="s">
        <v>1122</v>
      </c>
      <c r="AS177" s="84" t="s">
        <v>1122</v>
      </c>
      <c r="AT177" s="84" t="s">
        <v>1122</v>
      </c>
      <c r="AU177" s="84" t="s">
        <v>1122</v>
      </c>
      <c r="AV177" s="85" t="s">
        <v>1122</v>
      </c>
    </row>
    <row r="178" spans="1:48">
      <c r="A178">
        <v>178</v>
      </c>
      <c r="B178" s="662"/>
      <c r="C178" s="657">
        <f>+C176+10</f>
        <v>180</v>
      </c>
      <c r="D178" s="86" t="str">
        <f>+D176</f>
        <v>48-X</v>
      </c>
      <c r="E178" s="87" t="s">
        <v>1122</v>
      </c>
      <c r="F178" s="88" t="s">
        <v>1122</v>
      </c>
      <c r="G178" s="88" t="s">
        <v>1122</v>
      </c>
      <c r="H178" s="88" t="s">
        <v>1122</v>
      </c>
      <c r="I178" s="88" t="s">
        <v>1122</v>
      </c>
      <c r="J178" s="88" t="s">
        <v>1122</v>
      </c>
      <c r="K178" s="88" t="s">
        <v>1122</v>
      </c>
      <c r="L178" s="89" t="s">
        <v>1122</v>
      </c>
      <c r="N178" s="662"/>
      <c r="O178" s="657">
        <f>+O176+10</f>
        <v>180</v>
      </c>
      <c r="P178" s="86" t="str">
        <f>+P176</f>
        <v>48-X</v>
      </c>
      <c r="Q178" s="87" t="s">
        <v>1122</v>
      </c>
      <c r="R178" s="88" t="s">
        <v>1122</v>
      </c>
      <c r="S178" s="88" t="s">
        <v>1122</v>
      </c>
      <c r="T178" s="88" t="s">
        <v>1122</v>
      </c>
      <c r="U178" s="88" t="s">
        <v>1122</v>
      </c>
      <c r="V178" s="88" t="s">
        <v>1122</v>
      </c>
      <c r="W178" s="88" t="s">
        <v>1122</v>
      </c>
      <c r="X178" s="89" t="s">
        <v>1122</v>
      </c>
      <c r="Z178" s="662"/>
      <c r="AA178" s="657">
        <f>+AA176+10</f>
        <v>180</v>
      </c>
      <c r="AB178" s="86" t="str">
        <f>+AB176</f>
        <v>48-X</v>
      </c>
      <c r="AC178" s="87" t="s">
        <v>1122</v>
      </c>
      <c r="AD178" s="88" t="s">
        <v>1122</v>
      </c>
      <c r="AE178" s="88" t="s">
        <v>1122</v>
      </c>
      <c r="AF178" s="88" t="s">
        <v>1122</v>
      </c>
      <c r="AG178" s="88" t="s">
        <v>1122</v>
      </c>
      <c r="AH178" s="88" t="s">
        <v>1122</v>
      </c>
      <c r="AI178" s="88" t="s">
        <v>1122</v>
      </c>
      <c r="AJ178" s="89" t="s">
        <v>1122</v>
      </c>
      <c r="AL178" s="662"/>
      <c r="AM178" s="657">
        <f>+AM176+10</f>
        <v>180</v>
      </c>
      <c r="AN178" s="86" t="str">
        <f>+AN176</f>
        <v>48-X</v>
      </c>
      <c r="AO178" s="87" t="s">
        <v>1122</v>
      </c>
      <c r="AP178" s="88" t="s">
        <v>1122</v>
      </c>
      <c r="AQ178" s="88" t="s">
        <v>1122</v>
      </c>
      <c r="AR178" s="88" t="s">
        <v>1122</v>
      </c>
      <c r="AS178" s="88" t="s">
        <v>1122</v>
      </c>
      <c r="AT178" s="88" t="s">
        <v>1122</v>
      </c>
      <c r="AU178" s="88" t="s">
        <v>1122</v>
      </c>
      <c r="AV178" s="89" t="s">
        <v>1122</v>
      </c>
    </row>
    <row r="179" spans="1:48" ht="15" thickBot="1">
      <c r="A179">
        <v>179</v>
      </c>
      <c r="B179" s="662"/>
      <c r="C179" s="658"/>
      <c r="D179" s="90" t="str">
        <f>+D177</f>
        <v>48-XL</v>
      </c>
      <c r="E179" s="87" t="s">
        <v>1122</v>
      </c>
      <c r="F179" s="88" t="s">
        <v>1122</v>
      </c>
      <c r="G179" s="88" t="s">
        <v>1122</v>
      </c>
      <c r="H179" s="88" t="s">
        <v>1122</v>
      </c>
      <c r="I179" s="88" t="s">
        <v>1122</v>
      </c>
      <c r="J179" s="88" t="s">
        <v>1122</v>
      </c>
      <c r="K179" s="88" t="s">
        <v>1122</v>
      </c>
      <c r="L179" s="89" t="s">
        <v>1122</v>
      </c>
      <c r="N179" s="662"/>
      <c r="O179" s="658"/>
      <c r="P179" s="90" t="str">
        <f>+P177</f>
        <v>48-XL</v>
      </c>
      <c r="Q179" s="87" t="s">
        <v>1122</v>
      </c>
      <c r="R179" s="88" t="s">
        <v>1122</v>
      </c>
      <c r="S179" s="88" t="s">
        <v>1122</v>
      </c>
      <c r="T179" s="88" t="s">
        <v>1122</v>
      </c>
      <c r="U179" s="88" t="s">
        <v>1122</v>
      </c>
      <c r="V179" s="88" t="s">
        <v>1122</v>
      </c>
      <c r="W179" s="88" t="s">
        <v>1122</v>
      </c>
      <c r="X179" s="89" t="s">
        <v>1122</v>
      </c>
      <c r="Z179" s="662"/>
      <c r="AA179" s="658"/>
      <c r="AB179" s="90" t="str">
        <f>+AB177</f>
        <v>48-XL</v>
      </c>
      <c r="AC179" s="87" t="s">
        <v>1122</v>
      </c>
      <c r="AD179" s="88" t="s">
        <v>1122</v>
      </c>
      <c r="AE179" s="88" t="s">
        <v>1122</v>
      </c>
      <c r="AF179" s="88" t="s">
        <v>1122</v>
      </c>
      <c r="AG179" s="88" t="s">
        <v>1122</v>
      </c>
      <c r="AH179" s="88" t="s">
        <v>1122</v>
      </c>
      <c r="AI179" s="88" t="s">
        <v>1122</v>
      </c>
      <c r="AJ179" s="89" t="s">
        <v>1122</v>
      </c>
      <c r="AL179" s="662"/>
      <c r="AM179" s="658"/>
      <c r="AN179" s="90" t="str">
        <f>+AN177</f>
        <v>48-XL</v>
      </c>
      <c r="AO179" s="87" t="s">
        <v>1122</v>
      </c>
      <c r="AP179" s="88" t="s">
        <v>1122</v>
      </c>
      <c r="AQ179" s="88" t="s">
        <v>1122</v>
      </c>
      <c r="AR179" s="88" t="s">
        <v>1122</v>
      </c>
      <c r="AS179" s="88" t="s">
        <v>1122</v>
      </c>
      <c r="AT179" s="88" t="s">
        <v>1122</v>
      </c>
      <c r="AU179" s="88" t="s">
        <v>1122</v>
      </c>
      <c r="AV179" s="89" t="s">
        <v>1122</v>
      </c>
    </row>
    <row r="180" spans="1:48">
      <c r="A180">
        <v>180</v>
      </c>
      <c r="B180" s="662"/>
      <c r="C180" s="659">
        <f>+C178+10</f>
        <v>190</v>
      </c>
      <c r="D180" s="78" t="s">
        <v>133</v>
      </c>
      <c r="E180" s="83" t="s">
        <v>1122</v>
      </c>
      <c r="F180" s="84" t="s">
        <v>1122</v>
      </c>
      <c r="G180" s="84" t="s">
        <v>1122</v>
      </c>
      <c r="H180" s="84" t="s">
        <v>1122</v>
      </c>
      <c r="I180" s="84" t="s">
        <v>1122</v>
      </c>
      <c r="J180" s="84" t="s">
        <v>1122</v>
      </c>
      <c r="K180" s="84" t="s">
        <v>1122</v>
      </c>
      <c r="L180" s="85" t="s">
        <v>1122</v>
      </c>
      <c r="N180" s="662"/>
      <c r="O180" s="659">
        <f>+O178+10</f>
        <v>190</v>
      </c>
      <c r="P180" s="78" t="s">
        <v>133</v>
      </c>
      <c r="Q180" s="83" t="s">
        <v>1122</v>
      </c>
      <c r="R180" s="84" t="s">
        <v>1122</v>
      </c>
      <c r="S180" s="84" t="s">
        <v>1122</v>
      </c>
      <c r="T180" s="84" t="s">
        <v>1122</v>
      </c>
      <c r="U180" s="84" t="s">
        <v>1122</v>
      </c>
      <c r="V180" s="84" t="s">
        <v>1122</v>
      </c>
      <c r="W180" s="84" t="s">
        <v>1122</v>
      </c>
      <c r="X180" s="85" t="s">
        <v>1122</v>
      </c>
      <c r="Z180" s="662"/>
      <c r="AA180" s="659">
        <f>+AA178+10</f>
        <v>190</v>
      </c>
      <c r="AB180" s="78" t="s">
        <v>133</v>
      </c>
      <c r="AC180" s="83" t="s">
        <v>1122</v>
      </c>
      <c r="AD180" s="84" t="s">
        <v>1122</v>
      </c>
      <c r="AE180" s="84" t="s">
        <v>1122</v>
      </c>
      <c r="AF180" s="84" t="s">
        <v>1122</v>
      </c>
      <c r="AG180" s="84" t="s">
        <v>1122</v>
      </c>
      <c r="AH180" s="84" t="s">
        <v>1122</v>
      </c>
      <c r="AI180" s="84" t="s">
        <v>1122</v>
      </c>
      <c r="AJ180" s="85" t="s">
        <v>1122</v>
      </c>
      <c r="AL180" s="662"/>
      <c r="AM180" s="659">
        <f>+AM178+10</f>
        <v>190</v>
      </c>
      <c r="AN180" s="78" t="s">
        <v>133</v>
      </c>
      <c r="AO180" s="83" t="s">
        <v>1122</v>
      </c>
      <c r="AP180" s="84" t="s">
        <v>1122</v>
      </c>
      <c r="AQ180" s="84" t="s">
        <v>1122</v>
      </c>
      <c r="AR180" s="84" t="s">
        <v>1122</v>
      </c>
      <c r="AS180" s="84" t="s">
        <v>1122</v>
      </c>
      <c r="AT180" s="84" t="s">
        <v>1122</v>
      </c>
      <c r="AU180" s="84" t="s">
        <v>1122</v>
      </c>
      <c r="AV180" s="85" t="s">
        <v>1122</v>
      </c>
    </row>
    <row r="181" spans="1:48" ht="15" thickBot="1">
      <c r="A181">
        <v>181</v>
      </c>
      <c r="B181" s="662"/>
      <c r="C181" s="660"/>
      <c r="D181" s="82" t="s">
        <v>136</v>
      </c>
      <c r="E181" s="83" t="s">
        <v>1122</v>
      </c>
      <c r="F181" s="84" t="s">
        <v>1122</v>
      </c>
      <c r="G181" s="84" t="s">
        <v>1122</v>
      </c>
      <c r="H181" s="84" t="s">
        <v>1122</v>
      </c>
      <c r="I181" s="84" t="s">
        <v>1122</v>
      </c>
      <c r="J181" s="84" t="s">
        <v>1122</v>
      </c>
      <c r="K181" s="84" t="s">
        <v>1122</v>
      </c>
      <c r="L181" s="85" t="s">
        <v>1122</v>
      </c>
      <c r="N181" s="662"/>
      <c r="O181" s="660"/>
      <c r="P181" s="82" t="s">
        <v>136</v>
      </c>
      <c r="Q181" s="83" t="s">
        <v>1122</v>
      </c>
      <c r="R181" s="84" t="s">
        <v>1122</v>
      </c>
      <c r="S181" s="84" t="s">
        <v>1122</v>
      </c>
      <c r="T181" s="84" t="s">
        <v>1122</v>
      </c>
      <c r="U181" s="84" t="s">
        <v>1122</v>
      </c>
      <c r="V181" s="84" t="s">
        <v>1122</v>
      </c>
      <c r="W181" s="84" t="s">
        <v>1122</v>
      </c>
      <c r="X181" s="85" t="s">
        <v>1122</v>
      </c>
      <c r="Z181" s="662"/>
      <c r="AA181" s="660"/>
      <c r="AB181" s="82" t="s">
        <v>136</v>
      </c>
      <c r="AC181" s="83" t="s">
        <v>1122</v>
      </c>
      <c r="AD181" s="84" t="s">
        <v>1122</v>
      </c>
      <c r="AE181" s="84" t="s">
        <v>1122</v>
      </c>
      <c r="AF181" s="84" t="s">
        <v>1122</v>
      </c>
      <c r="AG181" s="84" t="s">
        <v>1122</v>
      </c>
      <c r="AH181" s="84" t="s">
        <v>1122</v>
      </c>
      <c r="AI181" s="84" t="s">
        <v>1122</v>
      </c>
      <c r="AJ181" s="85" t="s">
        <v>1122</v>
      </c>
      <c r="AL181" s="662"/>
      <c r="AM181" s="660"/>
      <c r="AN181" s="82" t="s">
        <v>136</v>
      </c>
      <c r="AO181" s="83" t="s">
        <v>1122</v>
      </c>
      <c r="AP181" s="84" t="s">
        <v>1122</v>
      </c>
      <c r="AQ181" s="84" t="s">
        <v>1122</v>
      </c>
      <c r="AR181" s="84" t="s">
        <v>1122</v>
      </c>
      <c r="AS181" s="84" t="s">
        <v>1122</v>
      </c>
      <c r="AT181" s="84" t="s">
        <v>1122</v>
      </c>
      <c r="AU181" s="84" t="s">
        <v>1122</v>
      </c>
      <c r="AV181" s="85" t="s">
        <v>1122</v>
      </c>
    </row>
    <row r="182" spans="1:48">
      <c r="A182">
        <v>182</v>
      </c>
      <c r="B182" s="662"/>
      <c r="C182" s="657">
        <f>+C180+10</f>
        <v>200</v>
      </c>
      <c r="D182" s="86" t="str">
        <f>+D180</f>
        <v>48-X</v>
      </c>
      <c r="E182" s="87" t="s">
        <v>1122</v>
      </c>
      <c r="F182" s="88" t="s">
        <v>1122</v>
      </c>
      <c r="G182" s="88" t="s">
        <v>1122</v>
      </c>
      <c r="H182" s="88" t="s">
        <v>1122</v>
      </c>
      <c r="I182" s="88" t="s">
        <v>1122</v>
      </c>
      <c r="J182" s="88" t="s">
        <v>1122</v>
      </c>
      <c r="K182" s="88" t="s">
        <v>1122</v>
      </c>
      <c r="L182" s="89" t="s">
        <v>1122</v>
      </c>
      <c r="N182" s="662"/>
      <c r="O182" s="657">
        <f>+O180+10</f>
        <v>200</v>
      </c>
      <c r="P182" s="86" t="str">
        <f>+P180</f>
        <v>48-X</v>
      </c>
      <c r="Q182" s="87" t="s">
        <v>1122</v>
      </c>
      <c r="R182" s="88" t="s">
        <v>1122</v>
      </c>
      <c r="S182" s="88" t="s">
        <v>1122</v>
      </c>
      <c r="T182" s="88" t="s">
        <v>1122</v>
      </c>
      <c r="U182" s="88" t="s">
        <v>1122</v>
      </c>
      <c r="V182" s="88" t="s">
        <v>1122</v>
      </c>
      <c r="W182" s="88" t="s">
        <v>1122</v>
      </c>
      <c r="X182" s="89" t="s">
        <v>1122</v>
      </c>
      <c r="Z182" s="662"/>
      <c r="AA182" s="657">
        <f>+AA180+10</f>
        <v>200</v>
      </c>
      <c r="AB182" s="86" t="str">
        <f>+AB180</f>
        <v>48-X</v>
      </c>
      <c r="AC182" s="87" t="s">
        <v>1122</v>
      </c>
      <c r="AD182" s="88" t="s">
        <v>1122</v>
      </c>
      <c r="AE182" s="88" t="s">
        <v>1122</v>
      </c>
      <c r="AF182" s="88" t="s">
        <v>1122</v>
      </c>
      <c r="AG182" s="88" t="s">
        <v>1122</v>
      </c>
      <c r="AH182" s="88" t="s">
        <v>1122</v>
      </c>
      <c r="AI182" s="88" t="s">
        <v>1122</v>
      </c>
      <c r="AJ182" s="89" t="s">
        <v>1122</v>
      </c>
      <c r="AL182" s="662"/>
      <c r="AM182" s="657">
        <f>+AM180+10</f>
        <v>200</v>
      </c>
      <c r="AN182" s="86" t="str">
        <f>+AN180</f>
        <v>48-X</v>
      </c>
      <c r="AO182" s="87" t="s">
        <v>1122</v>
      </c>
      <c r="AP182" s="88" t="s">
        <v>1122</v>
      </c>
      <c r="AQ182" s="88" t="s">
        <v>1122</v>
      </c>
      <c r="AR182" s="88" t="s">
        <v>1122</v>
      </c>
      <c r="AS182" s="88" t="s">
        <v>1122</v>
      </c>
      <c r="AT182" s="88" t="s">
        <v>1122</v>
      </c>
      <c r="AU182" s="88" t="s">
        <v>1122</v>
      </c>
      <c r="AV182" s="89" t="s">
        <v>1122</v>
      </c>
    </row>
    <row r="183" spans="1:48" ht="15" thickBot="1">
      <c r="A183">
        <v>183</v>
      </c>
      <c r="B183" s="663"/>
      <c r="C183" s="658"/>
      <c r="D183" s="90" t="str">
        <f>+D181</f>
        <v>48-XL</v>
      </c>
      <c r="E183" s="91" t="s">
        <v>1122</v>
      </c>
      <c r="F183" s="92" t="s">
        <v>1122</v>
      </c>
      <c r="G183" s="92" t="s">
        <v>1122</v>
      </c>
      <c r="H183" s="92" t="s">
        <v>1122</v>
      </c>
      <c r="I183" s="92" t="s">
        <v>1122</v>
      </c>
      <c r="J183" s="92" t="s">
        <v>1122</v>
      </c>
      <c r="K183" s="92" t="s">
        <v>1122</v>
      </c>
      <c r="L183" s="93" t="s">
        <v>1122</v>
      </c>
      <c r="N183" s="663"/>
      <c r="O183" s="658"/>
      <c r="P183" s="90" t="str">
        <f>+P181</f>
        <v>48-XL</v>
      </c>
      <c r="Q183" s="91" t="s">
        <v>1122</v>
      </c>
      <c r="R183" s="92" t="s">
        <v>1122</v>
      </c>
      <c r="S183" s="92" t="s">
        <v>1122</v>
      </c>
      <c r="T183" s="92" t="s">
        <v>1122</v>
      </c>
      <c r="U183" s="92" t="s">
        <v>1122</v>
      </c>
      <c r="V183" s="92" t="s">
        <v>1122</v>
      </c>
      <c r="W183" s="92" t="s">
        <v>1122</v>
      </c>
      <c r="X183" s="93" t="s">
        <v>1122</v>
      </c>
      <c r="Z183" s="663"/>
      <c r="AA183" s="658"/>
      <c r="AB183" s="90" t="str">
        <f>+AB181</f>
        <v>48-XL</v>
      </c>
      <c r="AC183" s="91" t="s">
        <v>1122</v>
      </c>
      <c r="AD183" s="92" t="s">
        <v>1122</v>
      </c>
      <c r="AE183" s="92" t="s">
        <v>1122</v>
      </c>
      <c r="AF183" s="92" t="s">
        <v>1122</v>
      </c>
      <c r="AG183" s="92" t="s">
        <v>1122</v>
      </c>
      <c r="AH183" s="92" t="s">
        <v>1122</v>
      </c>
      <c r="AI183" s="92" t="s">
        <v>1122</v>
      </c>
      <c r="AJ183" s="93" t="s">
        <v>1122</v>
      </c>
      <c r="AL183" s="663"/>
      <c r="AM183" s="658"/>
      <c r="AN183" s="90" t="str">
        <f>+AN181</f>
        <v>48-XL</v>
      </c>
      <c r="AO183" s="91" t="s">
        <v>1122</v>
      </c>
      <c r="AP183" s="92" t="s">
        <v>1122</v>
      </c>
      <c r="AQ183" s="92" t="s">
        <v>1122</v>
      </c>
      <c r="AR183" s="92" t="s">
        <v>1122</v>
      </c>
      <c r="AS183" s="92" t="s">
        <v>1122</v>
      </c>
      <c r="AT183" s="92" t="s">
        <v>1122</v>
      </c>
      <c r="AU183" s="92" t="s">
        <v>1122</v>
      </c>
      <c r="AV183" s="93" t="s">
        <v>1122</v>
      </c>
    </row>
    <row r="184" spans="1:48">
      <c r="A184">
        <v>184</v>
      </c>
    </row>
    <row r="185" spans="1:48">
      <c r="A185">
        <v>185</v>
      </c>
    </row>
    <row r="186" spans="1:48">
      <c r="A186">
        <v>186</v>
      </c>
    </row>
    <row r="187" spans="1:48">
      <c r="A187">
        <v>187</v>
      </c>
    </row>
    <row r="188" spans="1:48">
      <c r="A188">
        <v>188</v>
      </c>
    </row>
    <row r="189" spans="1:48">
      <c r="A189">
        <v>189</v>
      </c>
    </row>
    <row r="190" spans="1:48">
      <c r="A190">
        <v>190</v>
      </c>
    </row>
    <row r="191" spans="1:48" ht="15" thickBot="1">
      <c r="A191">
        <v>191</v>
      </c>
    </row>
    <row r="192" spans="1:48" ht="18.600000000000001" thickBot="1">
      <c r="A192">
        <v>192</v>
      </c>
      <c r="B192" s="649" t="str">
        <f>+B130</f>
        <v>Zona sísmica A</v>
      </c>
      <c r="C192" s="650"/>
      <c r="D192" s="651"/>
      <c r="E192" s="649" t="s">
        <v>1132</v>
      </c>
      <c r="F192" s="650"/>
      <c r="G192" s="650"/>
      <c r="H192" s="650"/>
      <c r="I192" s="650"/>
      <c r="J192" s="650"/>
      <c r="K192" s="650"/>
      <c r="L192" s="651"/>
      <c r="N192" s="649" t="str">
        <f>+N130</f>
        <v>Zona sísmica B</v>
      </c>
      <c r="O192" s="650"/>
      <c r="P192" s="651"/>
      <c r="Q192" s="649" t="s">
        <v>1132</v>
      </c>
      <c r="R192" s="650"/>
      <c r="S192" s="650"/>
      <c r="T192" s="650"/>
      <c r="U192" s="650"/>
      <c r="V192" s="650"/>
      <c r="W192" s="650"/>
      <c r="X192" s="651"/>
      <c r="Z192" s="649" t="str">
        <f>+Z130</f>
        <v>Zona sísmica C</v>
      </c>
      <c r="AA192" s="650"/>
      <c r="AB192" s="651"/>
      <c r="AC192" s="649" t="s">
        <v>1132</v>
      </c>
      <c r="AD192" s="650"/>
      <c r="AE192" s="650"/>
      <c r="AF192" s="650"/>
      <c r="AG192" s="650"/>
      <c r="AH192" s="650"/>
      <c r="AI192" s="650"/>
      <c r="AJ192" s="651"/>
      <c r="AL192" s="649" t="str">
        <f>+AL130</f>
        <v>Zona sísmica D</v>
      </c>
      <c r="AM192" s="650"/>
      <c r="AN192" s="651"/>
      <c r="AO192" s="649" t="s">
        <v>1132</v>
      </c>
      <c r="AP192" s="650"/>
      <c r="AQ192" s="650"/>
      <c r="AR192" s="650"/>
      <c r="AS192" s="650"/>
      <c r="AT192" s="650"/>
      <c r="AU192" s="650"/>
      <c r="AV192" s="651"/>
    </row>
    <row r="193" spans="1:48" ht="22.2" customHeight="1">
      <c r="A193">
        <v>193</v>
      </c>
      <c r="B193" s="652" t="str">
        <f>+B131</f>
        <v>Categoría de terreno 1</v>
      </c>
      <c r="C193" s="652" t="s">
        <v>1118</v>
      </c>
      <c r="D193" s="652" t="s">
        <v>1119</v>
      </c>
      <c r="E193" s="654" t="s">
        <v>1120</v>
      </c>
      <c r="F193" s="655"/>
      <c r="G193" s="655"/>
      <c r="H193" s="655"/>
      <c r="I193" s="655"/>
      <c r="J193" s="655"/>
      <c r="K193" s="655"/>
      <c r="L193" s="656"/>
      <c r="N193" s="652" t="str">
        <f>+N131</f>
        <v>Categoría de terreno 1</v>
      </c>
      <c r="O193" s="652" t="s">
        <v>1118</v>
      </c>
      <c r="P193" s="652" t="s">
        <v>1119</v>
      </c>
      <c r="Q193" s="654" t="s">
        <v>1120</v>
      </c>
      <c r="R193" s="655"/>
      <c r="S193" s="655"/>
      <c r="T193" s="655"/>
      <c r="U193" s="655"/>
      <c r="V193" s="655"/>
      <c r="W193" s="655"/>
      <c r="X193" s="656"/>
      <c r="Z193" s="652" t="str">
        <f>+Z131</f>
        <v>Categoría de terreno 1</v>
      </c>
      <c r="AA193" s="652" t="s">
        <v>1118</v>
      </c>
      <c r="AB193" s="652" t="s">
        <v>1119</v>
      </c>
      <c r="AC193" s="654" t="s">
        <v>1120</v>
      </c>
      <c r="AD193" s="655"/>
      <c r="AE193" s="655"/>
      <c r="AF193" s="655"/>
      <c r="AG193" s="655"/>
      <c r="AH193" s="655"/>
      <c r="AI193" s="655"/>
      <c r="AJ193" s="656"/>
      <c r="AL193" s="652" t="str">
        <f>+AL131</f>
        <v>Categoría de terreno 1</v>
      </c>
      <c r="AM193" s="652" t="s">
        <v>1118</v>
      </c>
      <c r="AN193" s="652" t="s">
        <v>1119</v>
      </c>
      <c r="AO193" s="654" t="s">
        <v>1120</v>
      </c>
      <c r="AP193" s="655"/>
      <c r="AQ193" s="655"/>
      <c r="AR193" s="655"/>
      <c r="AS193" s="655"/>
      <c r="AT193" s="655"/>
      <c r="AU193" s="655"/>
      <c r="AV193" s="656"/>
    </row>
    <row r="194" spans="1:48" ht="22.2" customHeight="1" thickBot="1">
      <c r="A194">
        <v>194</v>
      </c>
      <c r="B194" s="653"/>
      <c r="C194" s="653"/>
      <c r="D194" s="653"/>
      <c r="E194" s="75">
        <v>0</v>
      </c>
      <c r="F194" s="76">
        <v>500</v>
      </c>
      <c r="G194" s="76">
        <v>1000</v>
      </c>
      <c r="H194" s="76">
        <v>1500</v>
      </c>
      <c r="I194" s="76">
        <v>2000</v>
      </c>
      <c r="J194" s="76">
        <v>2500</v>
      </c>
      <c r="K194" s="76">
        <v>3000</v>
      </c>
      <c r="L194" s="77">
        <v>3500</v>
      </c>
      <c r="N194" s="653"/>
      <c r="O194" s="653"/>
      <c r="P194" s="653"/>
      <c r="Q194" s="75">
        <v>0</v>
      </c>
      <c r="R194" s="76">
        <v>500</v>
      </c>
      <c r="S194" s="76">
        <v>1000</v>
      </c>
      <c r="T194" s="76">
        <v>1500</v>
      </c>
      <c r="U194" s="76">
        <v>2000</v>
      </c>
      <c r="V194" s="76">
        <v>2500</v>
      </c>
      <c r="W194" s="76">
        <v>3000</v>
      </c>
      <c r="X194" s="77">
        <v>3500</v>
      </c>
      <c r="Z194" s="653"/>
      <c r="AA194" s="653"/>
      <c r="AB194" s="653"/>
      <c r="AC194" s="75">
        <v>0</v>
      </c>
      <c r="AD194" s="76">
        <v>500</v>
      </c>
      <c r="AE194" s="76">
        <v>1000</v>
      </c>
      <c r="AF194" s="76">
        <v>1500</v>
      </c>
      <c r="AG194" s="76">
        <v>2000</v>
      </c>
      <c r="AH194" s="76">
        <v>2500</v>
      </c>
      <c r="AI194" s="76">
        <v>3000</v>
      </c>
      <c r="AJ194" s="77">
        <v>3500</v>
      </c>
      <c r="AL194" s="653"/>
      <c r="AM194" s="653"/>
      <c r="AN194" s="653"/>
      <c r="AO194" s="75">
        <v>0</v>
      </c>
      <c r="AP194" s="76">
        <v>500</v>
      </c>
      <c r="AQ194" s="76">
        <v>1000</v>
      </c>
      <c r="AR194" s="76">
        <v>1500</v>
      </c>
      <c r="AS194" s="76">
        <v>2000</v>
      </c>
      <c r="AT194" s="76">
        <v>2500</v>
      </c>
      <c r="AU194" s="76">
        <v>3000</v>
      </c>
      <c r="AV194" s="77">
        <v>3500</v>
      </c>
    </row>
    <row r="195" spans="1:48">
      <c r="A195">
        <v>195</v>
      </c>
      <c r="B195" s="661" t="str">
        <f>+B133</f>
        <v>Rango de inclinación de &gt;15° a 25°</v>
      </c>
      <c r="C195" s="659">
        <v>100</v>
      </c>
      <c r="D195" s="78" t="s">
        <v>133</v>
      </c>
      <c r="E195" s="94">
        <v>233.07</v>
      </c>
      <c r="F195" s="95">
        <v>226.28</v>
      </c>
      <c r="G195" s="95">
        <v>219.5</v>
      </c>
      <c r="H195" s="95">
        <v>212.72</v>
      </c>
      <c r="I195" s="95">
        <v>205.94</v>
      </c>
      <c r="J195" s="95">
        <v>199.16</v>
      </c>
      <c r="K195" s="95">
        <v>192.38</v>
      </c>
      <c r="L195" s="96">
        <v>185.6</v>
      </c>
      <c r="N195" s="661" t="str">
        <f>+N133</f>
        <v>Rango de inclinación de &gt;15° a 25°</v>
      </c>
      <c r="O195" s="659">
        <v>100</v>
      </c>
      <c r="P195" s="78" t="s">
        <v>133</v>
      </c>
      <c r="Q195" s="94">
        <v>186.49799999999999</v>
      </c>
      <c r="R195" s="95">
        <v>182.29</v>
      </c>
      <c r="S195" s="95">
        <v>178.09</v>
      </c>
      <c r="T195" s="95">
        <v>173.89</v>
      </c>
      <c r="U195" s="95">
        <v>169.69</v>
      </c>
      <c r="V195" s="95">
        <v>165.5</v>
      </c>
      <c r="W195" s="95">
        <v>161.30000000000001</v>
      </c>
      <c r="X195" s="96">
        <v>157.101</v>
      </c>
      <c r="Z195" s="661" t="str">
        <f>+Z133</f>
        <v>Rango de inclinación de &gt;15° a 25°</v>
      </c>
      <c r="AA195" s="659">
        <v>100</v>
      </c>
      <c r="AB195" s="78" t="s">
        <v>133</v>
      </c>
      <c r="AC195" s="79" t="s">
        <v>1122</v>
      </c>
      <c r="AD195" s="95">
        <v>216</v>
      </c>
      <c r="AE195" s="95">
        <v>215.8</v>
      </c>
      <c r="AF195" s="95">
        <v>215.6</v>
      </c>
      <c r="AG195" s="95">
        <v>215.39</v>
      </c>
      <c r="AH195" s="95">
        <v>215.19</v>
      </c>
      <c r="AI195" s="95">
        <v>214.99</v>
      </c>
      <c r="AJ195" s="96">
        <v>214.79599999999999</v>
      </c>
      <c r="AL195" s="661" t="str">
        <f>+AL133</f>
        <v>Rango de inclinación de &gt;15° a 25°</v>
      </c>
      <c r="AM195" s="659">
        <v>100</v>
      </c>
      <c r="AN195" s="78" t="s">
        <v>133</v>
      </c>
      <c r="AO195" s="79" t="s">
        <v>1122</v>
      </c>
      <c r="AP195" s="80" t="s">
        <v>1122</v>
      </c>
      <c r="AQ195" s="80" t="s">
        <v>1122</v>
      </c>
      <c r="AR195" s="80" t="s">
        <v>1122</v>
      </c>
      <c r="AS195" s="80" t="s">
        <v>1122</v>
      </c>
      <c r="AT195" s="80" t="s">
        <v>1122</v>
      </c>
      <c r="AU195" s="80" t="s">
        <v>1122</v>
      </c>
      <c r="AV195" s="81" t="s">
        <v>1122</v>
      </c>
    </row>
    <row r="196" spans="1:48" ht="15" thickBot="1">
      <c r="A196">
        <v>196</v>
      </c>
      <c r="B196" s="662"/>
      <c r="C196" s="660"/>
      <c r="D196" s="82" t="s">
        <v>136</v>
      </c>
      <c r="E196" s="97">
        <v>257.87799999999999</v>
      </c>
      <c r="F196" s="98">
        <v>249.9</v>
      </c>
      <c r="G196" s="98">
        <v>241.93</v>
      </c>
      <c r="H196" s="98">
        <v>233.96</v>
      </c>
      <c r="I196" s="98">
        <v>225.99</v>
      </c>
      <c r="J196" s="98">
        <v>218.02</v>
      </c>
      <c r="K196" s="98">
        <v>210.05</v>
      </c>
      <c r="L196" s="99">
        <v>202.08</v>
      </c>
      <c r="N196" s="662"/>
      <c r="O196" s="660"/>
      <c r="P196" s="82" t="s">
        <v>136</v>
      </c>
      <c r="Q196" s="97">
        <v>236.4</v>
      </c>
      <c r="R196" s="98">
        <v>229.37</v>
      </c>
      <c r="S196" s="98">
        <v>222.35</v>
      </c>
      <c r="T196" s="98">
        <v>215.33</v>
      </c>
      <c r="U196" s="98">
        <v>208.3</v>
      </c>
      <c r="V196" s="98">
        <v>201.28</v>
      </c>
      <c r="W196" s="98">
        <v>194.26</v>
      </c>
      <c r="X196" s="99">
        <v>187.239</v>
      </c>
      <c r="Z196" s="662"/>
      <c r="AA196" s="660"/>
      <c r="AB196" s="82" t="s">
        <v>136</v>
      </c>
      <c r="AC196" s="97">
        <v>233.751</v>
      </c>
      <c r="AD196" s="98">
        <v>233.78</v>
      </c>
      <c r="AE196" s="98">
        <v>233.82</v>
      </c>
      <c r="AF196" s="98">
        <v>233.85</v>
      </c>
      <c r="AG196" s="98">
        <v>233.89</v>
      </c>
      <c r="AH196" s="98">
        <v>233.92</v>
      </c>
      <c r="AI196" s="98">
        <v>233.96</v>
      </c>
      <c r="AJ196" s="99">
        <v>233.995</v>
      </c>
      <c r="AL196" s="662"/>
      <c r="AM196" s="660"/>
      <c r="AN196" s="82" t="s">
        <v>136</v>
      </c>
      <c r="AO196" s="83" t="s">
        <v>1122</v>
      </c>
      <c r="AP196" s="84" t="s">
        <v>1122</v>
      </c>
      <c r="AQ196" s="84" t="s">
        <v>1122</v>
      </c>
      <c r="AR196" s="84" t="s">
        <v>1122</v>
      </c>
      <c r="AS196" s="84" t="s">
        <v>1122</v>
      </c>
      <c r="AT196" s="84" t="s">
        <v>1122</v>
      </c>
      <c r="AU196" s="84" t="s">
        <v>1122</v>
      </c>
      <c r="AV196" s="85" t="s">
        <v>1122</v>
      </c>
    </row>
    <row r="197" spans="1:48">
      <c r="A197">
        <v>197</v>
      </c>
      <c r="B197" s="662"/>
      <c r="C197" s="657">
        <f>+C195+15</f>
        <v>115</v>
      </c>
      <c r="D197" s="86" t="str">
        <f>+D195</f>
        <v>48-X</v>
      </c>
      <c r="E197" s="100">
        <v>248.02799999999999</v>
      </c>
      <c r="F197" s="101">
        <v>243.43</v>
      </c>
      <c r="G197" s="101">
        <v>238.84</v>
      </c>
      <c r="H197" s="101">
        <v>234.25</v>
      </c>
      <c r="I197" s="101">
        <v>229.66</v>
      </c>
      <c r="J197" s="101">
        <v>225.07</v>
      </c>
      <c r="K197" s="101">
        <v>220.47</v>
      </c>
      <c r="L197" s="102">
        <v>215.88800000000001</v>
      </c>
      <c r="N197" s="662"/>
      <c r="O197" s="657">
        <f>+O195+15</f>
        <v>115</v>
      </c>
      <c r="P197" s="86" t="str">
        <f>+P195</f>
        <v>48-X</v>
      </c>
      <c r="Q197" s="100">
        <v>201.78100000000001</v>
      </c>
      <c r="R197" s="101">
        <v>198.17</v>
      </c>
      <c r="S197" s="101">
        <v>194.57</v>
      </c>
      <c r="T197" s="101">
        <v>190.97</v>
      </c>
      <c r="U197" s="101">
        <v>187.37</v>
      </c>
      <c r="V197" s="101">
        <v>183.76</v>
      </c>
      <c r="W197" s="101">
        <v>180.16</v>
      </c>
      <c r="X197" s="102">
        <v>176.56299999999999</v>
      </c>
      <c r="Z197" s="662"/>
      <c r="AA197" s="657">
        <f>+AA195+15</f>
        <v>115</v>
      </c>
      <c r="AB197" s="86" t="str">
        <f>+AB195</f>
        <v>48-X</v>
      </c>
      <c r="AC197" s="87" t="s">
        <v>1122</v>
      </c>
      <c r="AD197" s="88" t="s">
        <v>1122</v>
      </c>
      <c r="AE197" s="88" t="s">
        <v>1122</v>
      </c>
      <c r="AF197" s="88" t="s">
        <v>1122</v>
      </c>
      <c r="AG197" s="88" t="s">
        <v>1122</v>
      </c>
      <c r="AH197" s="88" t="s">
        <v>1122</v>
      </c>
      <c r="AI197" s="101">
        <v>215.9</v>
      </c>
      <c r="AJ197" s="102">
        <v>215.53899999999999</v>
      </c>
      <c r="AL197" s="662"/>
      <c r="AM197" s="657">
        <f>+AM195+15</f>
        <v>115</v>
      </c>
      <c r="AN197" s="86" t="str">
        <f>+AN195</f>
        <v>48-X</v>
      </c>
      <c r="AO197" s="87" t="s">
        <v>1122</v>
      </c>
      <c r="AP197" s="88" t="s">
        <v>1122</v>
      </c>
      <c r="AQ197" s="88" t="s">
        <v>1122</v>
      </c>
      <c r="AR197" s="88" t="s">
        <v>1122</v>
      </c>
      <c r="AS197" s="88" t="s">
        <v>1122</v>
      </c>
      <c r="AT197" s="88" t="s">
        <v>1122</v>
      </c>
      <c r="AU197" s="88" t="s">
        <v>1122</v>
      </c>
      <c r="AV197" s="89" t="s">
        <v>1122</v>
      </c>
    </row>
    <row r="198" spans="1:48" ht="15" thickBot="1">
      <c r="A198">
        <v>198</v>
      </c>
      <c r="B198" s="662"/>
      <c r="C198" s="658"/>
      <c r="D198" s="90" t="str">
        <f>+D196</f>
        <v>48-XL</v>
      </c>
      <c r="E198" s="100">
        <v>279.464</v>
      </c>
      <c r="F198" s="101">
        <v>273.5</v>
      </c>
      <c r="G198" s="101">
        <v>267.54000000000002</v>
      </c>
      <c r="H198" s="101">
        <v>261.58</v>
      </c>
      <c r="I198" s="101">
        <v>255.62</v>
      </c>
      <c r="J198" s="101">
        <v>249.67</v>
      </c>
      <c r="K198" s="101">
        <v>243.71</v>
      </c>
      <c r="L198" s="102">
        <v>237.75299999999999</v>
      </c>
      <c r="N198" s="662"/>
      <c r="O198" s="658"/>
      <c r="P198" s="90" t="str">
        <f>+P196</f>
        <v>48-XL</v>
      </c>
      <c r="Q198" s="100">
        <v>261.072</v>
      </c>
      <c r="R198" s="101">
        <v>255.28</v>
      </c>
      <c r="S198" s="101">
        <v>249.48</v>
      </c>
      <c r="T198" s="101">
        <v>243.69</v>
      </c>
      <c r="U198" s="101">
        <v>237.9</v>
      </c>
      <c r="V198" s="101">
        <v>232.11</v>
      </c>
      <c r="W198" s="101">
        <v>226.32</v>
      </c>
      <c r="X198" s="102">
        <v>220.53</v>
      </c>
      <c r="Z198" s="662"/>
      <c r="AA198" s="658"/>
      <c r="AB198" s="90" t="str">
        <f>+AB196</f>
        <v>48-XL</v>
      </c>
      <c r="AC198" s="100">
        <v>235.45500000000001</v>
      </c>
      <c r="AD198" s="101">
        <v>235.24</v>
      </c>
      <c r="AE198" s="101">
        <v>235.03</v>
      </c>
      <c r="AF198" s="101">
        <v>234.82</v>
      </c>
      <c r="AG198" s="101">
        <v>234.62</v>
      </c>
      <c r="AH198" s="101">
        <v>234.41</v>
      </c>
      <c r="AI198" s="101">
        <v>234.2</v>
      </c>
      <c r="AJ198" s="102">
        <v>233.995</v>
      </c>
      <c r="AL198" s="662"/>
      <c r="AM198" s="658"/>
      <c r="AN198" s="90" t="str">
        <f>+AN196</f>
        <v>48-XL</v>
      </c>
      <c r="AO198" s="87" t="s">
        <v>1122</v>
      </c>
      <c r="AP198" s="88" t="s">
        <v>1122</v>
      </c>
      <c r="AQ198" s="88" t="s">
        <v>1122</v>
      </c>
      <c r="AR198" s="88" t="s">
        <v>1122</v>
      </c>
      <c r="AS198" s="88" t="s">
        <v>1122</v>
      </c>
      <c r="AT198" s="88" t="s">
        <v>1122</v>
      </c>
      <c r="AU198" s="88" t="s">
        <v>1122</v>
      </c>
      <c r="AV198" s="89" t="s">
        <v>1122</v>
      </c>
    </row>
    <row r="199" spans="1:48">
      <c r="A199">
        <v>199</v>
      </c>
      <c r="B199" s="662"/>
      <c r="C199" s="659">
        <f>+C197+15</f>
        <v>130</v>
      </c>
      <c r="D199" s="78" t="s">
        <v>133</v>
      </c>
      <c r="E199" s="97">
        <v>260.815</v>
      </c>
      <c r="F199" s="98">
        <v>257.27</v>
      </c>
      <c r="G199" s="98">
        <v>253.73</v>
      </c>
      <c r="H199" s="98">
        <v>250.18</v>
      </c>
      <c r="I199" s="98">
        <v>246.64</v>
      </c>
      <c r="J199" s="98">
        <v>243.1</v>
      </c>
      <c r="K199" s="98">
        <v>239.56</v>
      </c>
      <c r="L199" s="99">
        <v>236.01900000000001</v>
      </c>
      <c r="N199" s="662"/>
      <c r="O199" s="659">
        <f>+O197+15</f>
        <v>130</v>
      </c>
      <c r="P199" s="78" t="s">
        <v>133</v>
      </c>
      <c r="Q199" s="83" t="s">
        <v>1122</v>
      </c>
      <c r="R199" s="84" t="s">
        <v>1122</v>
      </c>
      <c r="S199" s="98">
        <v>209.05</v>
      </c>
      <c r="T199" s="98">
        <v>205.06</v>
      </c>
      <c r="U199" s="98">
        <v>201.06</v>
      </c>
      <c r="V199" s="98">
        <v>197.06</v>
      </c>
      <c r="W199" s="98">
        <v>193.07</v>
      </c>
      <c r="X199" s="99">
        <v>189.07499999999999</v>
      </c>
      <c r="Z199" s="662"/>
      <c r="AA199" s="659">
        <f>+AA197+15</f>
        <v>130</v>
      </c>
      <c r="AB199" s="78" t="s">
        <v>133</v>
      </c>
      <c r="AC199" s="83" t="s">
        <v>1122</v>
      </c>
      <c r="AD199" s="84" t="s">
        <v>1122</v>
      </c>
      <c r="AE199" s="84" t="s">
        <v>1122</v>
      </c>
      <c r="AF199" s="84" t="s">
        <v>1122</v>
      </c>
      <c r="AG199" s="84" t="s">
        <v>1122</v>
      </c>
      <c r="AH199" s="84" t="s">
        <v>1122</v>
      </c>
      <c r="AI199" s="84" t="s">
        <v>1122</v>
      </c>
      <c r="AJ199" s="85" t="s">
        <v>1122</v>
      </c>
      <c r="AL199" s="662"/>
      <c r="AM199" s="659">
        <f>+AM197+15</f>
        <v>130</v>
      </c>
      <c r="AN199" s="78" t="s">
        <v>133</v>
      </c>
      <c r="AO199" s="83" t="s">
        <v>1122</v>
      </c>
      <c r="AP199" s="84" t="s">
        <v>1122</v>
      </c>
      <c r="AQ199" s="84" t="s">
        <v>1122</v>
      </c>
      <c r="AR199" s="84" t="s">
        <v>1122</v>
      </c>
      <c r="AS199" s="84" t="s">
        <v>1122</v>
      </c>
      <c r="AT199" s="84" t="s">
        <v>1122</v>
      </c>
      <c r="AU199" s="84" t="s">
        <v>1122</v>
      </c>
      <c r="AV199" s="85" t="s">
        <v>1122</v>
      </c>
    </row>
    <row r="200" spans="1:48" ht="15" thickBot="1">
      <c r="A200">
        <v>200</v>
      </c>
      <c r="B200" s="662"/>
      <c r="C200" s="660"/>
      <c r="D200" s="82" t="s">
        <v>136</v>
      </c>
      <c r="E200" s="97">
        <v>270.803</v>
      </c>
      <c r="F200" s="98">
        <v>270.77</v>
      </c>
      <c r="G200" s="98">
        <v>270.73</v>
      </c>
      <c r="H200" s="98">
        <v>270.7</v>
      </c>
      <c r="I200" s="98">
        <v>270.67</v>
      </c>
      <c r="J200" s="98">
        <v>270.64</v>
      </c>
      <c r="K200" s="98">
        <v>270.60000000000002</v>
      </c>
      <c r="L200" s="99">
        <v>270.57499999999999</v>
      </c>
      <c r="N200" s="662"/>
      <c r="O200" s="660"/>
      <c r="P200" s="82" t="s">
        <v>136</v>
      </c>
      <c r="Q200" s="97">
        <v>267.81799999999998</v>
      </c>
      <c r="R200" s="98">
        <v>264.86</v>
      </c>
      <c r="S200" s="98">
        <v>261.91000000000003</v>
      </c>
      <c r="T200" s="98">
        <v>258.97000000000003</v>
      </c>
      <c r="U200" s="98">
        <v>256.02</v>
      </c>
      <c r="V200" s="98">
        <v>253.07</v>
      </c>
      <c r="W200" s="98">
        <v>250.12</v>
      </c>
      <c r="X200" s="99">
        <v>247.17400000000001</v>
      </c>
      <c r="Z200" s="662"/>
      <c r="AA200" s="660"/>
      <c r="AB200" s="82" t="s">
        <v>136</v>
      </c>
      <c r="AC200" s="83" t="s">
        <v>1122</v>
      </c>
      <c r="AD200" s="84" t="s">
        <v>1122</v>
      </c>
      <c r="AE200" s="98">
        <v>236.91</v>
      </c>
      <c r="AF200" s="98">
        <v>236.33</v>
      </c>
      <c r="AG200" s="98">
        <v>235.74</v>
      </c>
      <c r="AH200" s="98">
        <v>235.16</v>
      </c>
      <c r="AI200" s="98">
        <v>234.57</v>
      </c>
      <c r="AJ200" s="99">
        <v>233.995</v>
      </c>
      <c r="AL200" s="662"/>
      <c r="AM200" s="660"/>
      <c r="AN200" s="82" t="s">
        <v>136</v>
      </c>
      <c r="AO200" s="83" t="s">
        <v>1122</v>
      </c>
      <c r="AP200" s="84" t="s">
        <v>1122</v>
      </c>
      <c r="AQ200" s="84" t="s">
        <v>1122</v>
      </c>
      <c r="AR200" s="84" t="s">
        <v>1122</v>
      </c>
      <c r="AS200" s="84" t="s">
        <v>1122</v>
      </c>
      <c r="AT200" s="84" t="s">
        <v>1122</v>
      </c>
      <c r="AU200" s="84" t="s">
        <v>1122</v>
      </c>
      <c r="AV200" s="85" t="s">
        <v>1122</v>
      </c>
    </row>
    <row r="201" spans="1:48">
      <c r="A201">
        <v>201</v>
      </c>
      <c r="B201" s="662"/>
      <c r="C201" s="657">
        <f>+C199+10</f>
        <v>140</v>
      </c>
      <c r="D201" s="86" t="str">
        <f>+D199</f>
        <v>48-X</v>
      </c>
      <c r="E201" s="87" t="s">
        <v>1122</v>
      </c>
      <c r="F201" s="101">
        <v>259.13</v>
      </c>
      <c r="G201" s="101">
        <v>255.98</v>
      </c>
      <c r="H201" s="101">
        <v>252.83</v>
      </c>
      <c r="I201" s="101">
        <v>249.68</v>
      </c>
      <c r="J201" s="101">
        <v>246.53</v>
      </c>
      <c r="K201" s="101">
        <v>243.38</v>
      </c>
      <c r="L201" s="102">
        <v>240.233</v>
      </c>
      <c r="N201" s="662"/>
      <c r="O201" s="657">
        <f>+O199+10</f>
        <v>140</v>
      </c>
      <c r="P201" s="86" t="str">
        <f>+P199</f>
        <v>48-X</v>
      </c>
      <c r="Q201" s="87" t="s">
        <v>1122</v>
      </c>
      <c r="R201" s="88" t="s">
        <v>1122</v>
      </c>
      <c r="S201" s="88" t="s">
        <v>1122</v>
      </c>
      <c r="T201" s="88" t="s">
        <v>1122</v>
      </c>
      <c r="U201" s="88" t="s">
        <v>1122</v>
      </c>
      <c r="V201" s="101">
        <v>205.57</v>
      </c>
      <c r="W201" s="101">
        <v>201.66</v>
      </c>
      <c r="X201" s="102">
        <v>197.767</v>
      </c>
      <c r="Z201" s="662"/>
      <c r="AA201" s="657">
        <f>+AA199+10</f>
        <v>140</v>
      </c>
      <c r="AB201" s="86" t="str">
        <f>+AB199</f>
        <v>48-X</v>
      </c>
      <c r="AC201" s="87" t="s">
        <v>1122</v>
      </c>
      <c r="AD201" s="88" t="s">
        <v>1122</v>
      </c>
      <c r="AE201" s="88" t="s">
        <v>1122</v>
      </c>
      <c r="AF201" s="88" t="s">
        <v>1122</v>
      </c>
      <c r="AG201" s="88" t="s">
        <v>1122</v>
      </c>
      <c r="AH201" s="88" t="s">
        <v>1122</v>
      </c>
      <c r="AI201" s="88" t="s">
        <v>1122</v>
      </c>
      <c r="AJ201" s="89" t="s">
        <v>1122</v>
      </c>
      <c r="AL201" s="662"/>
      <c r="AM201" s="657">
        <f>+AM199+10</f>
        <v>140</v>
      </c>
      <c r="AN201" s="86" t="str">
        <f>+AN199</f>
        <v>48-X</v>
      </c>
      <c r="AO201" s="87" t="s">
        <v>1122</v>
      </c>
      <c r="AP201" s="88" t="s">
        <v>1122</v>
      </c>
      <c r="AQ201" s="88" t="s">
        <v>1122</v>
      </c>
      <c r="AR201" s="88" t="s">
        <v>1122</v>
      </c>
      <c r="AS201" s="88" t="s">
        <v>1122</v>
      </c>
      <c r="AT201" s="88" t="s">
        <v>1122</v>
      </c>
      <c r="AU201" s="88" t="s">
        <v>1122</v>
      </c>
      <c r="AV201" s="89" t="s">
        <v>1122</v>
      </c>
    </row>
    <row r="202" spans="1:48" ht="15" thickBot="1">
      <c r="A202">
        <v>202</v>
      </c>
      <c r="B202" s="662"/>
      <c r="C202" s="658"/>
      <c r="D202" s="90" t="str">
        <f>+D200</f>
        <v>48-XL</v>
      </c>
      <c r="E202" s="87" t="s">
        <v>1122</v>
      </c>
      <c r="F202" s="101">
        <v>265.45999999999998</v>
      </c>
      <c r="G202" s="101">
        <v>267.45999999999998</v>
      </c>
      <c r="H202" s="101">
        <v>269.45</v>
      </c>
      <c r="I202" s="101">
        <v>271.44</v>
      </c>
      <c r="J202" s="101">
        <v>273.43</v>
      </c>
      <c r="K202" s="101">
        <v>275.42</v>
      </c>
      <c r="L202" s="102">
        <v>277.41800000000001</v>
      </c>
      <c r="N202" s="662"/>
      <c r="O202" s="658"/>
      <c r="P202" s="90" t="str">
        <f>+P200</f>
        <v>48-XL</v>
      </c>
      <c r="Q202" s="100">
        <v>266.65899999999999</v>
      </c>
      <c r="R202" s="101">
        <v>265.32</v>
      </c>
      <c r="S202" s="101">
        <v>263.99</v>
      </c>
      <c r="T202" s="101">
        <v>262.64999999999998</v>
      </c>
      <c r="U202" s="101">
        <v>261.32</v>
      </c>
      <c r="V202" s="101">
        <v>259.99</v>
      </c>
      <c r="W202" s="101">
        <v>258.64999999999998</v>
      </c>
      <c r="X202" s="102">
        <v>257.32499999999999</v>
      </c>
      <c r="Z202" s="662"/>
      <c r="AA202" s="658"/>
      <c r="AB202" s="90" t="str">
        <f>+AB200</f>
        <v>48-XL</v>
      </c>
      <c r="AC202" s="87" t="s">
        <v>1122</v>
      </c>
      <c r="AD202" s="88" t="s">
        <v>1122</v>
      </c>
      <c r="AE202" s="88" t="s">
        <v>1122</v>
      </c>
      <c r="AF202" s="88" t="s">
        <v>1122</v>
      </c>
      <c r="AG202" s="101">
        <v>237.18</v>
      </c>
      <c r="AH202" s="101">
        <v>236.46</v>
      </c>
      <c r="AI202" s="101">
        <v>235.74</v>
      </c>
      <c r="AJ202" s="102">
        <v>235.03100000000001</v>
      </c>
      <c r="AL202" s="662"/>
      <c r="AM202" s="658"/>
      <c r="AN202" s="90" t="str">
        <f>+AN200</f>
        <v>48-XL</v>
      </c>
      <c r="AO202" s="87" t="s">
        <v>1122</v>
      </c>
      <c r="AP202" s="88" t="s">
        <v>1122</v>
      </c>
      <c r="AQ202" s="88" t="s">
        <v>1122</v>
      </c>
      <c r="AR202" s="88" t="s">
        <v>1122</v>
      </c>
      <c r="AS202" s="88" t="s">
        <v>1122</v>
      </c>
      <c r="AT202" s="88" t="s">
        <v>1122</v>
      </c>
      <c r="AU202" s="88" t="s">
        <v>1122</v>
      </c>
      <c r="AV202" s="89" t="s">
        <v>1122</v>
      </c>
    </row>
    <row r="203" spans="1:48">
      <c r="A203">
        <v>203</v>
      </c>
      <c r="B203" s="662"/>
      <c r="C203" s="659">
        <f>+C201+10</f>
        <v>150</v>
      </c>
      <c r="D203" s="78" t="s">
        <v>133</v>
      </c>
      <c r="E203" s="83" t="s">
        <v>1122</v>
      </c>
      <c r="F203" s="84" t="s">
        <v>1122</v>
      </c>
      <c r="G203" s="84" t="s">
        <v>1122</v>
      </c>
      <c r="H203" s="98">
        <v>252.06</v>
      </c>
      <c r="I203" s="98">
        <v>250.77</v>
      </c>
      <c r="J203" s="98">
        <v>249.48</v>
      </c>
      <c r="K203" s="98">
        <v>248.18</v>
      </c>
      <c r="L203" s="99">
        <v>246.89500000000001</v>
      </c>
      <c r="N203" s="662"/>
      <c r="O203" s="659">
        <f>+O201+10</f>
        <v>150</v>
      </c>
      <c r="P203" s="78" t="s">
        <v>133</v>
      </c>
      <c r="Q203" s="83" t="s">
        <v>1122</v>
      </c>
      <c r="R203" s="84" t="s">
        <v>1122</v>
      </c>
      <c r="S203" s="84" t="s">
        <v>1122</v>
      </c>
      <c r="T203" s="84" t="s">
        <v>1122</v>
      </c>
      <c r="U203" s="84" t="s">
        <v>1122</v>
      </c>
      <c r="V203" s="84" t="s">
        <v>1122</v>
      </c>
      <c r="W203" s="84" t="s">
        <v>1122</v>
      </c>
      <c r="X203" s="99">
        <v>208.64599999999999</v>
      </c>
      <c r="Z203" s="662"/>
      <c r="AA203" s="659">
        <f>+AA201+10</f>
        <v>150</v>
      </c>
      <c r="AB203" s="78" t="s">
        <v>133</v>
      </c>
      <c r="AC203" s="83" t="s">
        <v>1122</v>
      </c>
      <c r="AD203" s="84" t="s">
        <v>1122</v>
      </c>
      <c r="AE203" s="84" t="s">
        <v>1122</v>
      </c>
      <c r="AF203" s="84" t="s">
        <v>1122</v>
      </c>
      <c r="AG203" s="84" t="s">
        <v>1122</v>
      </c>
      <c r="AH203" s="84" t="s">
        <v>1122</v>
      </c>
      <c r="AI203" s="84" t="s">
        <v>1122</v>
      </c>
      <c r="AJ203" s="85" t="s">
        <v>1122</v>
      </c>
      <c r="AL203" s="662"/>
      <c r="AM203" s="659">
        <f>+AM201+10</f>
        <v>150</v>
      </c>
      <c r="AN203" s="78" t="s">
        <v>133</v>
      </c>
      <c r="AO203" s="83" t="s">
        <v>1122</v>
      </c>
      <c r="AP203" s="84" t="s">
        <v>1122</v>
      </c>
      <c r="AQ203" s="84" t="s">
        <v>1122</v>
      </c>
      <c r="AR203" s="84" t="s">
        <v>1122</v>
      </c>
      <c r="AS203" s="84" t="s">
        <v>1122</v>
      </c>
      <c r="AT203" s="84" t="s">
        <v>1122</v>
      </c>
      <c r="AU203" s="84" t="s">
        <v>1122</v>
      </c>
      <c r="AV203" s="85" t="s">
        <v>1122</v>
      </c>
    </row>
    <row r="204" spans="1:48" ht="15" thickBot="1">
      <c r="A204">
        <v>204</v>
      </c>
      <c r="B204" s="662"/>
      <c r="C204" s="660"/>
      <c r="D204" s="82" t="s">
        <v>136</v>
      </c>
      <c r="E204" s="83" t="s">
        <v>1122</v>
      </c>
      <c r="F204" s="84" t="s">
        <v>1122</v>
      </c>
      <c r="G204" s="84" t="s">
        <v>1122</v>
      </c>
      <c r="H204" s="98">
        <v>261.95999999999998</v>
      </c>
      <c r="I204" s="98">
        <v>263.58999999999997</v>
      </c>
      <c r="J204" s="98">
        <v>265.22000000000003</v>
      </c>
      <c r="K204" s="98">
        <v>266.85000000000002</v>
      </c>
      <c r="L204" s="99">
        <v>268.48200000000003</v>
      </c>
      <c r="N204" s="662"/>
      <c r="O204" s="660"/>
      <c r="P204" s="82" t="s">
        <v>136</v>
      </c>
      <c r="Q204" s="83" t="s">
        <v>1122</v>
      </c>
      <c r="R204" s="84" t="s">
        <v>1122</v>
      </c>
      <c r="S204" s="84" t="s">
        <v>1122</v>
      </c>
      <c r="T204" s="98">
        <v>262.07</v>
      </c>
      <c r="U204" s="98">
        <v>262.42</v>
      </c>
      <c r="V204" s="98">
        <v>262.77</v>
      </c>
      <c r="W204" s="98">
        <v>263.12</v>
      </c>
      <c r="X204" s="99">
        <v>263.471</v>
      </c>
      <c r="Z204" s="662"/>
      <c r="AA204" s="660"/>
      <c r="AB204" s="82" t="s">
        <v>136</v>
      </c>
      <c r="AC204" s="83" t="s">
        <v>1122</v>
      </c>
      <c r="AD204" s="84" t="s">
        <v>1122</v>
      </c>
      <c r="AE204" s="84" t="s">
        <v>1122</v>
      </c>
      <c r="AF204" s="84" t="s">
        <v>1122</v>
      </c>
      <c r="AG204" s="84" t="s">
        <v>1122</v>
      </c>
      <c r="AH204" s="84" t="s">
        <v>1122</v>
      </c>
      <c r="AI204" s="98">
        <v>237.74</v>
      </c>
      <c r="AJ204" s="99">
        <v>236.45</v>
      </c>
      <c r="AL204" s="662"/>
      <c r="AM204" s="660"/>
      <c r="AN204" s="82" t="s">
        <v>136</v>
      </c>
      <c r="AO204" s="83" t="s">
        <v>1122</v>
      </c>
      <c r="AP204" s="84" t="s">
        <v>1122</v>
      </c>
      <c r="AQ204" s="84" t="s">
        <v>1122</v>
      </c>
      <c r="AR204" s="84" t="s">
        <v>1122</v>
      </c>
      <c r="AS204" s="84" t="s">
        <v>1122</v>
      </c>
      <c r="AT204" s="84" t="s">
        <v>1122</v>
      </c>
      <c r="AU204" s="84" t="s">
        <v>1122</v>
      </c>
      <c r="AV204" s="85" t="s">
        <v>1122</v>
      </c>
    </row>
    <row r="205" spans="1:48">
      <c r="A205">
        <v>205</v>
      </c>
      <c r="B205" s="662"/>
      <c r="C205" s="657">
        <f>+C203+10</f>
        <v>160</v>
      </c>
      <c r="D205" s="86" t="str">
        <f>+D203</f>
        <v>48-X</v>
      </c>
      <c r="E205" s="87" t="s">
        <v>1122</v>
      </c>
      <c r="F205" s="88" t="s">
        <v>1122</v>
      </c>
      <c r="G205" s="88" t="s">
        <v>1122</v>
      </c>
      <c r="H205" s="88" t="s">
        <v>1122</v>
      </c>
      <c r="I205" s="88" t="s">
        <v>1122</v>
      </c>
      <c r="J205" s="101">
        <v>256.58</v>
      </c>
      <c r="K205" s="101">
        <v>257.08999999999997</v>
      </c>
      <c r="L205" s="102">
        <v>257.59199999999998</v>
      </c>
      <c r="N205" s="662"/>
      <c r="O205" s="657">
        <f>+O203+10</f>
        <v>160</v>
      </c>
      <c r="P205" s="86" t="str">
        <f>+P203</f>
        <v>48-X</v>
      </c>
      <c r="Q205" s="87" t="s">
        <v>1122</v>
      </c>
      <c r="R205" s="88" t="s">
        <v>1122</v>
      </c>
      <c r="S205" s="88" t="s">
        <v>1122</v>
      </c>
      <c r="T205" s="88" t="s">
        <v>1122</v>
      </c>
      <c r="U205" s="88" t="s">
        <v>1122</v>
      </c>
      <c r="V205" s="88" t="s">
        <v>1122</v>
      </c>
      <c r="W205" s="88" t="s">
        <v>1122</v>
      </c>
      <c r="X205" s="89" t="s">
        <v>1122</v>
      </c>
      <c r="Z205" s="662"/>
      <c r="AA205" s="657">
        <f>+AA203+10</f>
        <v>160</v>
      </c>
      <c r="AB205" s="86" t="str">
        <f>+AB203</f>
        <v>48-X</v>
      </c>
      <c r="AC205" s="87" t="s">
        <v>1122</v>
      </c>
      <c r="AD205" s="88" t="s">
        <v>1122</v>
      </c>
      <c r="AE205" s="88" t="s">
        <v>1122</v>
      </c>
      <c r="AF205" s="88" t="s">
        <v>1122</v>
      </c>
      <c r="AG205" s="88" t="s">
        <v>1122</v>
      </c>
      <c r="AH205" s="88" t="s">
        <v>1122</v>
      </c>
      <c r="AI205" s="88" t="s">
        <v>1122</v>
      </c>
      <c r="AJ205" s="89" t="s">
        <v>1122</v>
      </c>
      <c r="AL205" s="662"/>
      <c r="AM205" s="657">
        <f>+AM203+10</f>
        <v>160</v>
      </c>
      <c r="AN205" s="86" t="str">
        <f>+AN203</f>
        <v>48-X</v>
      </c>
      <c r="AO205" s="87" t="s">
        <v>1122</v>
      </c>
      <c r="AP205" s="88" t="s">
        <v>1122</v>
      </c>
      <c r="AQ205" s="88" t="s">
        <v>1122</v>
      </c>
      <c r="AR205" s="88" t="s">
        <v>1122</v>
      </c>
      <c r="AS205" s="88" t="s">
        <v>1122</v>
      </c>
      <c r="AT205" s="88" t="s">
        <v>1122</v>
      </c>
      <c r="AU205" s="88" t="s">
        <v>1122</v>
      </c>
      <c r="AV205" s="89" t="s">
        <v>1122</v>
      </c>
    </row>
    <row r="206" spans="1:48" ht="15" thickBot="1">
      <c r="A206">
        <v>206</v>
      </c>
      <c r="B206" s="662"/>
      <c r="C206" s="658"/>
      <c r="D206" s="90" t="str">
        <f>+D204</f>
        <v>48-XL</v>
      </c>
      <c r="E206" s="87" t="s">
        <v>1122</v>
      </c>
      <c r="F206" s="88" t="s">
        <v>1122</v>
      </c>
      <c r="G206" s="88" t="s">
        <v>1122</v>
      </c>
      <c r="H206" s="88" t="s">
        <v>1122</v>
      </c>
      <c r="I206" s="88" t="s">
        <v>1122</v>
      </c>
      <c r="J206" s="101">
        <v>261.85000000000002</v>
      </c>
      <c r="K206" s="101">
        <v>263.18</v>
      </c>
      <c r="L206" s="102">
        <v>264.52699999999999</v>
      </c>
      <c r="N206" s="662"/>
      <c r="O206" s="658"/>
      <c r="P206" s="90" t="str">
        <f>+P204</f>
        <v>48-XL</v>
      </c>
      <c r="Q206" s="87" t="s">
        <v>1122</v>
      </c>
      <c r="R206" s="88" t="s">
        <v>1122</v>
      </c>
      <c r="S206" s="88" t="s">
        <v>1122</v>
      </c>
      <c r="T206" s="88" t="s">
        <v>1122</v>
      </c>
      <c r="U206" s="88" t="s">
        <v>1122</v>
      </c>
      <c r="V206" s="101">
        <v>263.13</v>
      </c>
      <c r="W206" s="101">
        <v>263.82</v>
      </c>
      <c r="X206" s="102">
        <v>264.52699999999999</v>
      </c>
      <c r="Z206" s="662"/>
      <c r="AA206" s="658"/>
      <c r="AB206" s="90" t="str">
        <f>+AB204</f>
        <v>48-XL</v>
      </c>
      <c r="AC206" s="87" t="s">
        <v>1122</v>
      </c>
      <c r="AD206" s="88" t="s">
        <v>1122</v>
      </c>
      <c r="AE206" s="88" t="s">
        <v>1122</v>
      </c>
      <c r="AF206" s="88" t="s">
        <v>1122</v>
      </c>
      <c r="AG206" s="88" t="s">
        <v>1122</v>
      </c>
      <c r="AH206" s="88" t="s">
        <v>1122</v>
      </c>
      <c r="AI206" s="88" t="s">
        <v>1122</v>
      </c>
      <c r="AJ206" s="89" t="s">
        <v>1122</v>
      </c>
      <c r="AL206" s="662"/>
      <c r="AM206" s="658"/>
      <c r="AN206" s="90" t="str">
        <f>+AN204</f>
        <v>48-XL</v>
      </c>
      <c r="AO206" s="87" t="s">
        <v>1122</v>
      </c>
      <c r="AP206" s="88" t="s">
        <v>1122</v>
      </c>
      <c r="AQ206" s="88" t="s">
        <v>1122</v>
      </c>
      <c r="AR206" s="88" t="s">
        <v>1122</v>
      </c>
      <c r="AS206" s="88" t="s">
        <v>1122</v>
      </c>
      <c r="AT206" s="88" t="s">
        <v>1122</v>
      </c>
      <c r="AU206" s="88" t="s">
        <v>1122</v>
      </c>
      <c r="AV206" s="89" t="s">
        <v>1122</v>
      </c>
    </row>
    <row r="207" spans="1:48">
      <c r="A207">
        <v>207</v>
      </c>
      <c r="B207" s="662"/>
      <c r="C207" s="659">
        <f>+C205+10</f>
        <v>170</v>
      </c>
      <c r="D207" s="78" t="s">
        <v>133</v>
      </c>
      <c r="E207" s="83" t="s">
        <v>1122</v>
      </c>
      <c r="F207" s="84" t="s">
        <v>1122</v>
      </c>
      <c r="G207" s="84" t="s">
        <v>1122</v>
      </c>
      <c r="H207" s="84" t="s">
        <v>1122</v>
      </c>
      <c r="I207" s="84" t="s">
        <v>1122</v>
      </c>
      <c r="J207" s="84" t="s">
        <v>1122</v>
      </c>
      <c r="K207" s="84" t="s">
        <v>1122</v>
      </c>
      <c r="L207" s="99">
        <v>262.38799999999998</v>
      </c>
      <c r="N207" s="662"/>
      <c r="O207" s="659">
        <f>+O205+10</f>
        <v>170</v>
      </c>
      <c r="P207" s="78" t="s">
        <v>133</v>
      </c>
      <c r="Q207" s="83" t="s">
        <v>1122</v>
      </c>
      <c r="R207" s="84" t="s">
        <v>1122</v>
      </c>
      <c r="S207" s="84" t="s">
        <v>1122</v>
      </c>
      <c r="T207" s="84" t="s">
        <v>1122</v>
      </c>
      <c r="U207" s="84" t="s">
        <v>1122</v>
      </c>
      <c r="V207" s="84" t="s">
        <v>1122</v>
      </c>
      <c r="W207" s="84" t="s">
        <v>1122</v>
      </c>
      <c r="X207" s="85" t="s">
        <v>1122</v>
      </c>
      <c r="Z207" s="662"/>
      <c r="AA207" s="659">
        <f>+AA205+10</f>
        <v>170</v>
      </c>
      <c r="AB207" s="78" t="s">
        <v>133</v>
      </c>
      <c r="AC207" s="83" t="s">
        <v>1122</v>
      </c>
      <c r="AD207" s="84" t="s">
        <v>1122</v>
      </c>
      <c r="AE207" s="84" t="s">
        <v>1122</v>
      </c>
      <c r="AF207" s="84" t="s">
        <v>1122</v>
      </c>
      <c r="AG207" s="84" t="s">
        <v>1122</v>
      </c>
      <c r="AH207" s="84" t="s">
        <v>1122</v>
      </c>
      <c r="AI207" s="84" t="s">
        <v>1122</v>
      </c>
      <c r="AJ207" s="85" t="s">
        <v>1122</v>
      </c>
      <c r="AL207" s="662"/>
      <c r="AM207" s="659">
        <f>+AM205+10</f>
        <v>170</v>
      </c>
      <c r="AN207" s="78" t="s">
        <v>133</v>
      </c>
      <c r="AO207" s="83" t="s">
        <v>1122</v>
      </c>
      <c r="AP207" s="84" t="s">
        <v>1122</v>
      </c>
      <c r="AQ207" s="84" t="s">
        <v>1122</v>
      </c>
      <c r="AR207" s="84" t="s">
        <v>1122</v>
      </c>
      <c r="AS207" s="84" t="s">
        <v>1122</v>
      </c>
      <c r="AT207" s="84" t="s">
        <v>1122</v>
      </c>
      <c r="AU207" s="84" t="s">
        <v>1122</v>
      </c>
      <c r="AV207" s="85" t="s">
        <v>1122</v>
      </c>
    </row>
    <row r="208" spans="1:48" ht="15" thickBot="1">
      <c r="A208">
        <v>208</v>
      </c>
      <c r="B208" s="662"/>
      <c r="C208" s="660"/>
      <c r="D208" s="82" t="s">
        <v>136</v>
      </c>
      <c r="E208" s="83" t="s">
        <v>1122</v>
      </c>
      <c r="F208" s="84" t="s">
        <v>1122</v>
      </c>
      <c r="G208" s="84" t="s">
        <v>1122</v>
      </c>
      <c r="H208" s="84" t="s">
        <v>1122</v>
      </c>
      <c r="I208" s="84" t="s">
        <v>1122</v>
      </c>
      <c r="J208" s="84" t="s">
        <v>1122</v>
      </c>
      <c r="K208" s="84" t="s">
        <v>1122</v>
      </c>
      <c r="L208" s="99">
        <v>263.60300000000001</v>
      </c>
      <c r="N208" s="662"/>
      <c r="O208" s="660"/>
      <c r="P208" s="82" t="s">
        <v>136</v>
      </c>
      <c r="Q208" s="83" t="s">
        <v>1122</v>
      </c>
      <c r="R208" s="84" t="s">
        <v>1122</v>
      </c>
      <c r="S208" s="84" t="s">
        <v>1122</v>
      </c>
      <c r="T208" s="84" t="s">
        <v>1122</v>
      </c>
      <c r="U208" s="84" t="s">
        <v>1122</v>
      </c>
      <c r="V208" s="84" t="s">
        <v>1122</v>
      </c>
      <c r="W208" s="84" t="s">
        <v>1122</v>
      </c>
      <c r="X208" s="99">
        <v>263.60300000000001</v>
      </c>
      <c r="Z208" s="662"/>
      <c r="AA208" s="660"/>
      <c r="AB208" s="82" t="s">
        <v>136</v>
      </c>
      <c r="AC208" s="83" t="s">
        <v>1122</v>
      </c>
      <c r="AD208" s="84" t="s">
        <v>1122</v>
      </c>
      <c r="AE208" s="84" t="s">
        <v>1122</v>
      </c>
      <c r="AF208" s="84" t="s">
        <v>1122</v>
      </c>
      <c r="AG208" s="84" t="s">
        <v>1122</v>
      </c>
      <c r="AH208" s="84" t="s">
        <v>1122</v>
      </c>
      <c r="AI208" s="84" t="s">
        <v>1122</v>
      </c>
      <c r="AJ208" s="85" t="s">
        <v>1122</v>
      </c>
      <c r="AL208" s="662"/>
      <c r="AM208" s="660"/>
      <c r="AN208" s="82" t="s">
        <v>136</v>
      </c>
      <c r="AO208" s="83" t="s">
        <v>1122</v>
      </c>
      <c r="AP208" s="84" t="s">
        <v>1122</v>
      </c>
      <c r="AQ208" s="84" t="s">
        <v>1122</v>
      </c>
      <c r="AR208" s="84" t="s">
        <v>1122</v>
      </c>
      <c r="AS208" s="84" t="s">
        <v>1122</v>
      </c>
      <c r="AT208" s="84" t="s">
        <v>1122</v>
      </c>
      <c r="AU208" s="84" t="s">
        <v>1122</v>
      </c>
      <c r="AV208" s="85" t="s">
        <v>1122</v>
      </c>
    </row>
    <row r="209" spans="1:48">
      <c r="A209">
        <v>209</v>
      </c>
      <c r="B209" s="662"/>
      <c r="C209" s="657">
        <f>+C207+10</f>
        <v>180</v>
      </c>
      <c r="D209" s="86" t="str">
        <f>+D207</f>
        <v>48-X</v>
      </c>
      <c r="E209" s="87" t="s">
        <v>1122</v>
      </c>
      <c r="F209" s="88" t="s">
        <v>1122</v>
      </c>
      <c r="G209" s="88" t="s">
        <v>1122</v>
      </c>
      <c r="H209" s="88" t="s">
        <v>1122</v>
      </c>
      <c r="I209" s="88" t="s">
        <v>1122</v>
      </c>
      <c r="J209" s="88" t="s">
        <v>1122</v>
      </c>
      <c r="K209" s="88" t="s">
        <v>1122</v>
      </c>
      <c r="L209" s="89" t="s">
        <v>1122</v>
      </c>
      <c r="N209" s="662"/>
      <c r="O209" s="657">
        <f>+O207+10</f>
        <v>180</v>
      </c>
      <c r="P209" s="86" t="str">
        <f>+P207</f>
        <v>48-X</v>
      </c>
      <c r="Q209" s="87" t="s">
        <v>1122</v>
      </c>
      <c r="R209" s="88" t="s">
        <v>1122</v>
      </c>
      <c r="S209" s="88" t="s">
        <v>1122</v>
      </c>
      <c r="T209" s="88" t="s">
        <v>1122</v>
      </c>
      <c r="U209" s="88" t="s">
        <v>1122</v>
      </c>
      <c r="V209" s="88" t="s">
        <v>1122</v>
      </c>
      <c r="W209" s="88" t="s">
        <v>1122</v>
      </c>
      <c r="X209" s="89" t="s">
        <v>1122</v>
      </c>
      <c r="Z209" s="662"/>
      <c r="AA209" s="657">
        <f>+AA207+10</f>
        <v>180</v>
      </c>
      <c r="AB209" s="86" t="str">
        <f>+AB207</f>
        <v>48-X</v>
      </c>
      <c r="AC209" s="87" t="s">
        <v>1122</v>
      </c>
      <c r="AD209" s="88" t="s">
        <v>1122</v>
      </c>
      <c r="AE209" s="88" t="s">
        <v>1122</v>
      </c>
      <c r="AF209" s="88" t="s">
        <v>1122</v>
      </c>
      <c r="AG209" s="88" t="s">
        <v>1122</v>
      </c>
      <c r="AH209" s="88" t="s">
        <v>1122</v>
      </c>
      <c r="AI209" s="88" t="s">
        <v>1122</v>
      </c>
      <c r="AJ209" s="89" t="s">
        <v>1122</v>
      </c>
      <c r="AL209" s="662"/>
      <c r="AM209" s="657">
        <f>+AM207+10</f>
        <v>180</v>
      </c>
      <c r="AN209" s="86" t="str">
        <f>+AN207</f>
        <v>48-X</v>
      </c>
      <c r="AO209" s="87" t="s">
        <v>1122</v>
      </c>
      <c r="AP209" s="88" t="s">
        <v>1122</v>
      </c>
      <c r="AQ209" s="88" t="s">
        <v>1122</v>
      </c>
      <c r="AR209" s="88" t="s">
        <v>1122</v>
      </c>
      <c r="AS209" s="88" t="s">
        <v>1122</v>
      </c>
      <c r="AT209" s="88" t="s">
        <v>1122</v>
      </c>
      <c r="AU209" s="88" t="s">
        <v>1122</v>
      </c>
      <c r="AV209" s="89" t="s">
        <v>1122</v>
      </c>
    </row>
    <row r="210" spans="1:48" ht="15" thickBot="1">
      <c r="A210">
        <v>210</v>
      </c>
      <c r="B210" s="662"/>
      <c r="C210" s="658"/>
      <c r="D210" s="90" t="str">
        <f>+D208</f>
        <v>48-XL</v>
      </c>
      <c r="E210" s="87" t="s">
        <v>1122</v>
      </c>
      <c r="F210" s="88" t="s">
        <v>1122</v>
      </c>
      <c r="G210" s="88" t="s">
        <v>1122</v>
      </c>
      <c r="H210" s="88" t="s">
        <v>1122</v>
      </c>
      <c r="I210" s="88" t="s">
        <v>1122</v>
      </c>
      <c r="J210" s="88" t="s">
        <v>1122</v>
      </c>
      <c r="K210" s="88" t="s">
        <v>1122</v>
      </c>
      <c r="L210" s="89" t="s">
        <v>1122</v>
      </c>
      <c r="N210" s="662"/>
      <c r="O210" s="658"/>
      <c r="P210" s="90" t="str">
        <f>+P208</f>
        <v>48-XL</v>
      </c>
      <c r="Q210" s="87" t="s">
        <v>1122</v>
      </c>
      <c r="R210" s="88" t="s">
        <v>1122</v>
      </c>
      <c r="S210" s="88" t="s">
        <v>1122</v>
      </c>
      <c r="T210" s="88" t="s">
        <v>1122</v>
      </c>
      <c r="U210" s="88" t="s">
        <v>1122</v>
      </c>
      <c r="V210" s="88" t="s">
        <v>1122</v>
      </c>
      <c r="W210" s="88" t="s">
        <v>1122</v>
      </c>
      <c r="X210" s="89" t="s">
        <v>1122</v>
      </c>
      <c r="Z210" s="662"/>
      <c r="AA210" s="658"/>
      <c r="AB210" s="90" t="str">
        <f>+AB208</f>
        <v>48-XL</v>
      </c>
      <c r="AC210" s="87" t="s">
        <v>1122</v>
      </c>
      <c r="AD210" s="88" t="s">
        <v>1122</v>
      </c>
      <c r="AE210" s="88" t="s">
        <v>1122</v>
      </c>
      <c r="AF210" s="88" t="s">
        <v>1122</v>
      </c>
      <c r="AG210" s="88" t="s">
        <v>1122</v>
      </c>
      <c r="AH210" s="88" t="s">
        <v>1122</v>
      </c>
      <c r="AI210" s="88" t="s">
        <v>1122</v>
      </c>
      <c r="AJ210" s="89" t="s">
        <v>1122</v>
      </c>
      <c r="AL210" s="662"/>
      <c r="AM210" s="658"/>
      <c r="AN210" s="90" t="str">
        <f>+AN208</f>
        <v>48-XL</v>
      </c>
      <c r="AO210" s="87" t="s">
        <v>1122</v>
      </c>
      <c r="AP210" s="88" t="s">
        <v>1122</v>
      </c>
      <c r="AQ210" s="88" t="s">
        <v>1122</v>
      </c>
      <c r="AR210" s="88" t="s">
        <v>1122</v>
      </c>
      <c r="AS210" s="88" t="s">
        <v>1122</v>
      </c>
      <c r="AT210" s="88" t="s">
        <v>1122</v>
      </c>
      <c r="AU210" s="88" t="s">
        <v>1122</v>
      </c>
      <c r="AV210" s="89" t="s">
        <v>1122</v>
      </c>
    </row>
    <row r="211" spans="1:48">
      <c r="A211">
        <v>211</v>
      </c>
      <c r="B211" s="662"/>
      <c r="C211" s="659">
        <f>+C209+10</f>
        <v>190</v>
      </c>
      <c r="D211" s="78" t="s">
        <v>133</v>
      </c>
      <c r="E211" s="83" t="s">
        <v>1122</v>
      </c>
      <c r="F211" s="84" t="s">
        <v>1122</v>
      </c>
      <c r="G211" s="84" t="s">
        <v>1122</v>
      </c>
      <c r="H211" s="84" t="s">
        <v>1122</v>
      </c>
      <c r="I211" s="84" t="s">
        <v>1122</v>
      </c>
      <c r="J211" s="84" t="s">
        <v>1122</v>
      </c>
      <c r="K211" s="84" t="s">
        <v>1122</v>
      </c>
      <c r="L211" s="85" t="s">
        <v>1122</v>
      </c>
      <c r="N211" s="662"/>
      <c r="O211" s="659">
        <f>+O209+10</f>
        <v>190</v>
      </c>
      <c r="P211" s="78" t="s">
        <v>133</v>
      </c>
      <c r="Q211" s="83" t="s">
        <v>1122</v>
      </c>
      <c r="R211" s="84" t="s">
        <v>1122</v>
      </c>
      <c r="S211" s="84" t="s">
        <v>1122</v>
      </c>
      <c r="T211" s="84" t="s">
        <v>1122</v>
      </c>
      <c r="U211" s="84" t="s">
        <v>1122</v>
      </c>
      <c r="V211" s="84" t="s">
        <v>1122</v>
      </c>
      <c r="W211" s="84" t="s">
        <v>1122</v>
      </c>
      <c r="X211" s="85" t="s">
        <v>1122</v>
      </c>
      <c r="Z211" s="662"/>
      <c r="AA211" s="659">
        <f>+AA209+10</f>
        <v>190</v>
      </c>
      <c r="AB211" s="78" t="s">
        <v>133</v>
      </c>
      <c r="AC211" s="83" t="s">
        <v>1122</v>
      </c>
      <c r="AD211" s="84" t="s">
        <v>1122</v>
      </c>
      <c r="AE211" s="84" t="s">
        <v>1122</v>
      </c>
      <c r="AF211" s="84" t="s">
        <v>1122</v>
      </c>
      <c r="AG211" s="84" t="s">
        <v>1122</v>
      </c>
      <c r="AH211" s="84" t="s">
        <v>1122</v>
      </c>
      <c r="AI211" s="84" t="s">
        <v>1122</v>
      </c>
      <c r="AJ211" s="85" t="s">
        <v>1122</v>
      </c>
      <c r="AL211" s="662"/>
      <c r="AM211" s="659">
        <f>+AM209+10</f>
        <v>190</v>
      </c>
      <c r="AN211" s="78" t="s">
        <v>133</v>
      </c>
      <c r="AO211" s="83" t="s">
        <v>1122</v>
      </c>
      <c r="AP211" s="84" t="s">
        <v>1122</v>
      </c>
      <c r="AQ211" s="84" t="s">
        <v>1122</v>
      </c>
      <c r="AR211" s="84" t="s">
        <v>1122</v>
      </c>
      <c r="AS211" s="84" t="s">
        <v>1122</v>
      </c>
      <c r="AT211" s="84" t="s">
        <v>1122</v>
      </c>
      <c r="AU211" s="84" t="s">
        <v>1122</v>
      </c>
      <c r="AV211" s="85" t="s">
        <v>1122</v>
      </c>
    </row>
    <row r="212" spans="1:48" ht="15" thickBot="1">
      <c r="A212">
        <v>212</v>
      </c>
      <c r="B212" s="662"/>
      <c r="C212" s="660"/>
      <c r="D212" s="82" t="s">
        <v>136</v>
      </c>
      <c r="E212" s="83" t="s">
        <v>1122</v>
      </c>
      <c r="F212" s="84" t="s">
        <v>1122</v>
      </c>
      <c r="G212" s="84" t="s">
        <v>1122</v>
      </c>
      <c r="H212" s="84" t="s">
        <v>1122</v>
      </c>
      <c r="I212" s="84" t="s">
        <v>1122</v>
      </c>
      <c r="J212" s="84" t="s">
        <v>1122</v>
      </c>
      <c r="K212" s="84" t="s">
        <v>1122</v>
      </c>
      <c r="L212" s="85" t="s">
        <v>1122</v>
      </c>
      <c r="N212" s="662"/>
      <c r="O212" s="660"/>
      <c r="P212" s="82" t="s">
        <v>136</v>
      </c>
      <c r="Q212" s="83" t="s">
        <v>1122</v>
      </c>
      <c r="R212" s="84" t="s">
        <v>1122</v>
      </c>
      <c r="S212" s="84" t="s">
        <v>1122</v>
      </c>
      <c r="T212" s="84" t="s">
        <v>1122</v>
      </c>
      <c r="U212" s="84" t="s">
        <v>1122</v>
      </c>
      <c r="V212" s="84" t="s">
        <v>1122</v>
      </c>
      <c r="W212" s="84" t="s">
        <v>1122</v>
      </c>
      <c r="X212" s="85" t="s">
        <v>1122</v>
      </c>
      <c r="Z212" s="662"/>
      <c r="AA212" s="660"/>
      <c r="AB212" s="82" t="s">
        <v>136</v>
      </c>
      <c r="AC212" s="83" t="s">
        <v>1122</v>
      </c>
      <c r="AD212" s="84" t="s">
        <v>1122</v>
      </c>
      <c r="AE212" s="84" t="s">
        <v>1122</v>
      </c>
      <c r="AF212" s="84" t="s">
        <v>1122</v>
      </c>
      <c r="AG212" s="84" t="s">
        <v>1122</v>
      </c>
      <c r="AH212" s="84" t="s">
        <v>1122</v>
      </c>
      <c r="AI212" s="84" t="s">
        <v>1122</v>
      </c>
      <c r="AJ212" s="85" t="s">
        <v>1122</v>
      </c>
      <c r="AL212" s="662"/>
      <c r="AM212" s="660"/>
      <c r="AN212" s="82" t="s">
        <v>136</v>
      </c>
      <c r="AO212" s="83" t="s">
        <v>1122</v>
      </c>
      <c r="AP212" s="84" t="s">
        <v>1122</v>
      </c>
      <c r="AQ212" s="84" t="s">
        <v>1122</v>
      </c>
      <c r="AR212" s="84" t="s">
        <v>1122</v>
      </c>
      <c r="AS212" s="84" t="s">
        <v>1122</v>
      </c>
      <c r="AT212" s="84" t="s">
        <v>1122</v>
      </c>
      <c r="AU212" s="84" t="s">
        <v>1122</v>
      </c>
      <c r="AV212" s="85" t="s">
        <v>1122</v>
      </c>
    </row>
    <row r="213" spans="1:48">
      <c r="A213">
        <v>213</v>
      </c>
      <c r="B213" s="662"/>
      <c r="C213" s="657">
        <f>+C211+10</f>
        <v>200</v>
      </c>
      <c r="D213" s="86" t="str">
        <f>+D211</f>
        <v>48-X</v>
      </c>
      <c r="E213" s="87" t="s">
        <v>1122</v>
      </c>
      <c r="F213" s="88" t="s">
        <v>1122</v>
      </c>
      <c r="G213" s="88" t="s">
        <v>1122</v>
      </c>
      <c r="H213" s="88" t="s">
        <v>1122</v>
      </c>
      <c r="I213" s="88" t="s">
        <v>1122</v>
      </c>
      <c r="J213" s="88" t="s">
        <v>1122</v>
      </c>
      <c r="K213" s="88" t="s">
        <v>1122</v>
      </c>
      <c r="L213" s="89" t="s">
        <v>1122</v>
      </c>
      <c r="N213" s="662"/>
      <c r="O213" s="657">
        <f>+O211+10</f>
        <v>200</v>
      </c>
      <c r="P213" s="86" t="str">
        <f>+P211</f>
        <v>48-X</v>
      </c>
      <c r="Q213" s="87" t="s">
        <v>1122</v>
      </c>
      <c r="R213" s="88" t="s">
        <v>1122</v>
      </c>
      <c r="S213" s="88" t="s">
        <v>1122</v>
      </c>
      <c r="T213" s="88" t="s">
        <v>1122</v>
      </c>
      <c r="U213" s="88" t="s">
        <v>1122</v>
      </c>
      <c r="V213" s="88" t="s">
        <v>1122</v>
      </c>
      <c r="W213" s="88" t="s">
        <v>1122</v>
      </c>
      <c r="X213" s="89" t="s">
        <v>1122</v>
      </c>
      <c r="Z213" s="662"/>
      <c r="AA213" s="657">
        <f>+AA211+10</f>
        <v>200</v>
      </c>
      <c r="AB213" s="86" t="str">
        <f>+AB211</f>
        <v>48-X</v>
      </c>
      <c r="AC213" s="87" t="s">
        <v>1122</v>
      </c>
      <c r="AD213" s="88" t="s">
        <v>1122</v>
      </c>
      <c r="AE213" s="88" t="s">
        <v>1122</v>
      </c>
      <c r="AF213" s="88" t="s">
        <v>1122</v>
      </c>
      <c r="AG213" s="88" t="s">
        <v>1122</v>
      </c>
      <c r="AH213" s="88" t="s">
        <v>1122</v>
      </c>
      <c r="AI213" s="88" t="s">
        <v>1122</v>
      </c>
      <c r="AJ213" s="89" t="s">
        <v>1122</v>
      </c>
      <c r="AL213" s="662"/>
      <c r="AM213" s="657">
        <f>+AM211+10</f>
        <v>200</v>
      </c>
      <c r="AN213" s="86" t="str">
        <f>+AN211</f>
        <v>48-X</v>
      </c>
      <c r="AO213" s="87" t="s">
        <v>1122</v>
      </c>
      <c r="AP213" s="88" t="s">
        <v>1122</v>
      </c>
      <c r="AQ213" s="88" t="s">
        <v>1122</v>
      </c>
      <c r="AR213" s="88" t="s">
        <v>1122</v>
      </c>
      <c r="AS213" s="88" t="s">
        <v>1122</v>
      </c>
      <c r="AT213" s="88" t="s">
        <v>1122</v>
      </c>
      <c r="AU213" s="88" t="s">
        <v>1122</v>
      </c>
      <c r="AV213" s="89" t="s">
        <v>1122</v>
      </c>
    </row>
    <row r="214" spans="1:48" ht="15" thickBot="1">
      <c r="A214">
        <v>214</v>
      </c>
      <c r="B214" s="663"/>
      <c r="C214" s="658"/>
      <c r="D214" s="90" t="str">
        <f>+D212</f>
        <v>48-XL</v>
      </c>
      <c r="E214" s="91" t="s">
        <v>1122</v>
      </c>
      <c r="F214" s="92" t="s">
        <v>1122</v>
      </c>
      <c r="G214" s="92" t="s">
        <v>1122</v>
      </c>
      <c r="H214" s="92" t="s">
        <v>1122</v>
      </c>
      <c r="I214" s="92" t="s">
        <v>1122</v>
      </c>
      <c r="J214" s="92" t="s">
        <v>1122</v>
      </c>
      <c r="K214" s="92" t="s">
        <v>1122</v>
      </c>
      <c r="L214" s="93" t="s">
        <v>1122</v>
      </c>
      <c r="N214" s="663"/>
      <c r="O214" s="658"/>
      <c r="P214" s="90" t="str">
        <f>+P212</f>
        <v>48-XL</v>
      </c>
      <c r="Q214" s="91" t="s">
        <v>1122</v>
      </c>
      <c r="R214" s="92" t="s">
        <v>1122</v>
      </c>
      <c r="S214" s="92" t="s">
        <v>1122</v>
      </c>
      <c r="T214" s="92" t="s">
        <v>1122</v>
      </c>
      <c r="U214" s="92" t="s">
        <v>1122</v>
      </c>
      <c r="V214" s="92" t="s">
        <v>1122</v>
      </c>
      <c r="W214" s="92" t="s">
        <v>1122</v>
      </c>
      <c r="X214" s="93" t="s">
        <v>1122</v>
      </c>
      <c r="Z214" s="663"/>
      <c r="AA214" s="658"/>
      <c r="AB214" s="90" t="str">
        <f>+AB212</f>
        <v>48-XL</v>
      </c>
      <c r="AC214" s="91" t="s">
        <v>1122</v>
      </c>
      <c r="AD214" s="92" t="s">
        <v>1122</v>
      </c>
      <c r="AE214" s="92" t="s">
        <v>1122</v>
      </c>
      <c r="AF214" s="92" t="s">
        <v>1122</v>
      </c>
      <c r="AG214" s="92" t="s">
        <v>1122</v>
      </c>
      <c r="AH214" s="92" t="s">
        <v>1122</v>
      </c>
      <c r="AI214" s="92" t="s">
        <v>1122</v>
      </c>
      <c r="AJ214" s="93" t="s">
        <v>1122</v>
      </c>
      <c r="AL214" s="663"/>
      <c r="AM214" s="658"/>
      <c r="AN214" s="90" t="str">
        <f>+AN212</f>
        <v>48-XL</v>
      </c>
      <c r="AO214" s="91" t="s">
        <v>1122</v>
      </c>
      <c r="AP214" s="92" t="s">
        <v>1122</v>
      </c>
      <c r="AQ214" s="92" t="s">
        <v>1122</v>
      </c>
      <c r="AR214" s="92" t="s">
        <v>1122</v>
      </c>
      <c r="AS214" s="92" t="s">
        <v>1122</v>
      </c>
      <c r="AT214" s="92" t="s">
        <v>1122</v>
      </c>
      <c r="AU214" s="92" t="s">
        <v>1122</v>
      </c>
      <c r="AV214" s="93" t="s">
        <v>1122</v>
      </c>
    </row>
    <row r="215" spans="1:48">
      <c r="A215">
        <v>215</v>
      </c>
    </row>
    <row r="216" spans="1:48">
      <c r="A216">
        <v>216</v>
      </c>
    </row>
    <row r="217" spans="1:48">
      <c r="A217">
        <v>217</v>
      </c>
    </row>
    <row r="218" spans="1:48">
      <c r="A218">
        <v>218</v>
      </c>
    </row>
    <row r="219" spans="1:48">
      <c r="A219">
        <v>219</v>
      </c>
    </row>
    <row r="220" spans="1:48">
      <c r="A220">
        <v>220</v>
      </c>
    </row>
    <row r="221" spans="1:48">
      <c r="A221">
        <v>221</v>
      </c>
    </row>
    <row r="222" spans="1:48" ht="15" thickBot="1">
      <c r="A222">
        <v>222</v>
      </c>
    </row>
    <row r="223" spans="1:48" ht="18.600000000000001" thickBot="1">
      <c r="A223">
        <v>223</v>
      </c>
      <c r="B223" s="649" t="str">
        <f>+B130</f>
        <v>Zona sísmica A</v>
      </c>
      <c r="C223" s="650"/>
      <c r="D223" s="651"/>
      <c r="E223" s="649" t="s">
        <v>1133</v>
      </c>
      <c r="F223" s="650"/>
      <c r="G223" s="650"/>
      <c r="H223" s="650"/>
      <c r="I223" s="650"/>
      <c r="J223" s="650"/>
      <c r="K223" s="650"/>
      <c r="L223" s="651"/>
      <c r="N223" s="649" t="str">
        <f>+N130</f>
        <v>Zona sísmica B</v>
      </c>
      <c r="O223" s="650"/>
      <c r="P223" s="651"/>
      <c r="Q223" s="649" t="s">
        <v>1133</v>
      </c>
      <c r="R223" s="650"/>
      <c r="S223" s="650"/>
      <c r="T223" s="650"/>
      <c r="U223" s="650"/>
      <c r="V223" s="650"/>
      <c r="W223" s="650"/>
      <c r="X223" s="651"/>
      <c r="Z223" s="649" t="str">
        <f>+Z130</f>
        <v>Zona sísmica C</v>
      </c>
      <c r="AA223" s="650"/>
      <c r="AB223" s="651"/>
      <c r="AC223" s="649" t="s">
        <v>1133</v>
      </c>
      <c r="AD223" s="650"/>
      <c r="AE223" s="650"/>
      <c r="AF223" s="650"/>
      <c r="AG223" s="650"/>
      <c r="AH223" s="650"/>
      <c r="AI223" s="650"/>
      <c r="AJ223" s="651"/>
      <c r="AL223" s="649" t="str">
        <f>+AL130</f>
        <v>Zona sísmica D</v>
      </c>
      <c r="AM223" s="650"/>
      <c r="AN223" s="651"/>
      <c r="AO223" s="649" t="s">
        <v>1133</v>
      </c>
      <c r="AP223" s="650"/>
      <c r="AQ223" s="650"/>
      <c r="AR223" s="650"/>
      <c r="AS223" s="650"/>
      <c r="AT223" s="650"/>
      <c r="AU223" s="650"/>
      <c r="AV223" s="651"/>
    </row>
    <row r="224" spans="1:48" ht="22.2" customHeight="1">
      <c r="A224">
        <v>224</v>
      </c>
      <c r="B224" s="652" t="str">
        <f>+B131</f>
        <v>Categoría de terreno 1</v>
      </c>
      <c r="C224" s="652" t="s">
        <v>1118</v>
      </c>
      <c r="D224" s="652" t="s">
        <v>1119</v>
      </c>
      <c r="E224" s="654" t="s">
        <v>1120</v>
      </c>
      <c r="F224" s="655"/>
      <c r="G224" s="655"/>
      <c r="H224" s="655"/>
      <c r="I224" s="655"/>
      <c r="J224" s="655"/>
      <c r="K224" s="655"/>
      <c r="L224" s="656"/>
      <c r="N224" s="652" t="str">
        <f>+N131</f>
        <v>Categoría de terreno 1</v>
      </c>
      <c r="O224" s="652" t="s">
        <v>1118</v>
      </c>
      <c r="P224" s="652" t="s">
        <v>1119</v>
      </c>
      <c r="Q224" s="654" t="s">
        <v>1120</v>
      </c>
      <c r="R224" s="655"/>
      <c r="S224" s="655"/>
      <c r="T224" s="655"/>
      <c r="U224" s="655"/>
      <c r="V224" s="655"/>
      <c r="W224" s="655"/>
      <c r="X224" s="656"/>
      <c r="Z224" s="652" t="str">
        <f>+Z131</f>
        <v>Categoría de terreno 1</v>
      </c>
      <c r="AA224" s="652" t="s">
        <v>1118</v>
      </c>
      <c r="AB224" s="652" t="s">
        <v>1119</v>
      </c>
      <c r="AC224" s="654" t="s">
        <v>1120</v>
      </c>
      <c r="AD224" s="655"/>
      <c r="AE224" s="655"/>
      <c r="AF224" s="655"/>
      <c r="AG224" s="655"/>
      <c r="AH224" s="655"/>
      <c r="AI224" s="655"/>
      <c r="AJ224" s="656"/>
      <c r="AL224" s="652" t="str">
        <f>+AL131</f>
        <v>Categoría de terreno 1</v>
      </c>
      <c r="AM224" s="652" t="s">
        <v>1118</v>
      </c>
      <c r="AN224" s="652" t="s">
        <v>1119</v>
      </c>
      <c r="AO224" s="654" t="s">
        <v>1120</v>
      </c>
      <c r="AP224" s="655"/>
      <c r="AQ224" s="655"/>
      <c r="AR224" s="655"/>
      <c r="AS224" s="655"/>
      <c r="AT224" s="655"/>
      <c r="AU224" s="655"/>
      <c r="AV224" s="656"/>
    </row>
    <row r="225" spans="1:48" ht="22.2" customHeight="1" thickBot="1">
      <c r="A225">
        <v>225</v>
      </c>
      <c r="B225" s="653"/>
      <c r="C225" s="653"/>
      <c r="D225" s="653"/>
      <c r="E225" s="75">
        <v>0</v>
      </c>
      <c r="F225" s="76">
        <v>500</v>
      </c>
      <c r="G225" s="76">
        <v>1000</v>
      </c>
      <c r="H225" s="76">
        <v>1500</v>
      </c>
      <c r="I225" s="76">
        <v>2000</v>
      </c>
      <c r="J225" s="76">
        <v>2500</v>
      </c>
      <c r="K225" s="76">
        <v>3000</v>
      </c>
      <c r="L225" s="77">
        <v>3500</v>
      </c>
      <c r="N225" s="653"/>
      <c r="O225" s="653"/>
      <c r="P225" s="653"/>
      <c r="Q225" s="75">
        <v>0</v>
      </c>
      <c r="R225" s="76">
        <v>500</v>
      </c>
      <c r="S225" s="76">
        <v>1000</v>
      </c>
      <c r="T225" s="76">
        <v>1500</v>
      </c>
      <c r="U225" s="76">
        <v>2000</v>
      </c>
      <c r="V225" s="76">
        <v>2500</v>
      </c>
      <c r="W225" s="76">
        <v>3000</v>
      </c>
      <c r="X225" s="77">
        <v>3500</v>
      </c>
      <c r="Z225" s="653"/>
      <c r="AA225" s="653"/>
      <c r="AB225" s="653"/>
      <c r="AC225" s="75">
        <v>0</v>
      </c>
      <c r="AD225" s="76">
        <v>500</v>
      </c>
      <c r="AE225" s="76">
        <v>1000</v>
      </c>
      <c r="AF225" s="76">
        <v>1500</v>
      </c>
      <c r="AG225" s="76">
        <v>2000</v>
      </c>
      <c r="AH225" s="76">
        <v>2500</v>
      </c>
      <c r="AI225" s="76">
        <v>3000</v>
      </c>
      <c r="AJ225" s="77">
        <v>3500</v>
      </c>
      <c r="AL225" s="653"/>
      <c r="AM225" s="653"/>
      <c r="AN225" s="653"/>
      <c r="AO225" s="75">
        <v>0</v>
      </c>
      <c r="AP225" s="76">
        <v>500</v>
      </c>
      <c r="AQ225" s="76">
        <v>1000</v>
      </c>
      <c r="AR225" s="76">
        <v>1500</v>
      </c>
      <c r="AS225" s="76">
        <v>2000</v>
      </c>
      <c r="AT225" s="76">
        <v>2500</v>
      </c>
      <c r="AU225" s="76">
        <v>3000</v>
      </c>
      <c r="AV225" s="77">
        <v>3500</v>
      </c>
    </row>
    <row r="226" spans="1:48">
      <c r="A226">
        <v>226</v>
      </c>
      <c r="B226" s="661" t="str">
        <f>+B133</f>
        <v>Rango de inclinación de &gt;15° a 25°</v>
      </c>
      <c r="C226" s="659">
        <v>100</v>
      </c>
      <c r="D226" s="78" t="s">
        <v>133</v>
      </c>
      <c r="E226" s="94">
        <v>307.17399999999998</v>
      </c>
      <c r="F226" s="95">
        <v>295.88</v>
      </c>
      <c r="G226" s="95">
        <v>284.60000000000002</v>
      </c>
      <c r="H226" s="95">
        <v>273.31</v>
      </c>
      <c r="I226" s="95">
        <v>262.02999999999997</v>
      </c>
      <c r="J226" s="95">
        <v>250.75</v>
      </c>
      <c r="K226" s="95">
        <v>239.46</v>
      </c>
      <c r="L226" s="96">
        <v>228.18100000000001</v>
      </c>
      <c r="N226" s="661" t="str">
        <f>+N133</f>
        <v>Rango de inclinación de &gt;15° a 25°</v>
      </c>
      <c r="O226" s="659">
        <v>100</v>
      </c>
      <c r="P226" s="78" t="s">
        <v>133</v>
      </c>
      <c r="Q226" s="94">
        <v>244.74600000000001</v>
      </c>
      <c r="R226" s="95">
        <v>237.27</v>
      </c>
      <c r="S226" s="95">
        <v>229.81</v>
      </c>
      <c r="T226" s="95">
        <v>222.34</v>
      </c>
      <c r="U226" s="95">
        <v>214.87</v>
      </c>
      <c r="V226" s="95">
        <v>207.4</v>
      </c>
      <c r="W226" s="95">
        <v>199.93</v>
      </c>
      <c r="X226" s="96">
        <v>192.471</v>
      </c>
      <c r="Z226" s="661" t="str">
        <f>+Z133</f>
        <v>Rango de inclinación de &gt;15° a 25°</v>
      </c>
      <c r="AA226" s="659">
        <v>100</v>
      </c>
      <c r="AB226" s="78" t="s">
        <v>133</v>
      </c>
      <c r="AC226" s="79" t="s">
        <v>1122</v>
      </c>
      <c r="AD226" s="95">
        <v>179.69</v>
      </c>
      <c r="AE226" s="95">
        <v>175.36</v>
      </c>
      <c r="AF226" s="95">
        <v>171.02</v>
      </c>
      <c r="AG226" s="95">
        <v>166.69</v>
      </c>
      <c r="AH226" s="95">
        <v>162.36000000000001</v>
      </c>
      <c r="AI226" s="95">
        <v>158.03</v>
      </c>
      <c r="AJ226" s="96">
        <v>153.69800000000001</v>
      </c>
      <c r="AL226" s="661" t="str">
        <f>+AL133</f>
        <v>Rango de inclinación de &gt;15° a 25°</v>
      </c>
      <c r="AM226" s="659">
        <v>100</v>
      </c>
      <c r="AN226" s="78" t="s">
        <v>133</v>
      </c>
      <c r="AO226" s="79" t="s">
        <v>1122</v>
      </c>
      <c r="AP226" s="80" t="s">
        <v>1122</v>
      </c>
      <c r="AQ226" s="80" t="s">
        <v>1122</v>
      </c>
      <c r="AR226" s="80" t="s">
        <v>1122</v>
      </c>
      <c r="AS226" s="80" t="s">
        <v>1122</v>
      </c>
      <c r="AT226" s="80" t="s">
        <v>1122</v>
      </c>
      <c r="AU226" s="80" t="s">
        <v>1122</v>
      </c>
      <c r="AV226" s="81" t="s">
        <v>1122</v>
      </c>
    </row>
    <row r="227" spans="1:48" ht="15" thickBot="1">
      <c r="A227">
        <v>227</v>
      </c>
      <c r="B227" s="662"/>
      <c r="C227" s="660"/>
      <c r="D227" s="82" t="s">
        <v>136</v>
      </c>
      <c r="E227" s="97">
        <v>337.84199999999998</v>
      </c>
      <c r="F227" s="98">
        <v>324.76</v>
      </c>
      <c r="G227" s="98">
        <v>311.67</v>
      </c>
      <c r="H227" s="98">
        <v>298.58999999999997</v>
      </c>
      <c r="I227" s="98">
        <v>285.51</v>
      </c>
      <c r="J227" s="98">
        <v>272.43</v>
      </c>
      <c r="K227" s="98">
        <v>259.35000000000002</v>
      </c>
      <c r="L227" s="99">
        <v>246.273</v>
      </c>
      <c r="N227" s="662"/>
      <c r="O227" s="660"/>
      <c r="P227" s="82" t="s">
        <v>136</v>
      </c>
      <c r="Q227" s="97">
        <v>309.15499999999997</v>
      </c>
      <c r="R227" s="98">
        <v>297.52</v>
      </c>
      <c r="S227" s="98">
        <v>285.89999999999998</v>
      </c>
      <c r="T227" s="98">
        <v>274.27</v>
      </c>
      <c r="U227" s="98">
        <v>262.64</v>
      </c>
      <c r="V227" s="98">
        <v>251.01</v>
      </c>
      <c r="W227" s="98">
        <v>239.39</v>
      </c>
      <c r="X227" s="99">
        <v>227.76300000000001</v>
      </c>
      <c r="Z227" s="662"/>
      <c r="AA227" s="660"/>
      <c r="AB227" s="82" t="s">
        <v>136</v>
      </c>
      <c r="AC227" s="97">
        <v>234.63200000000001</v>
      </c>
      <c r="AD227" s="98">
        <v>226.26</v>
      </c>
      <c r="AE227" s="98">
        <v>217.89</v>
      </c>
      <c r="AF227" s="98">
        <v>209.52</v>
      </c>
      <c r="AG227" s="98">
        <v>201.16</v>
      </c>
      <c r="AH227" s="98">
        <v>192.79</v>
      </c>
      <c r="AI227" s="98">
        <v>184.42</v>
      </c>
      <c r="AJ227" s="99">
        <v>176.059</v>
      </c>
      <c r="AL227" s="662"/>
      <c r="AM227" s="660"/>
      <c r="AN227" s="82" t="s">
        <v>136</v>
      </c>
      <c r="AO227" s="83" t="s">
        <v>1122</v>
      </c>
      <c r="AP227" s="84" t="s">
        <v>1122</v>
      </c>
      <c r="AQ227" s="84" t="s">
        <v>1122</v>
      </c>
      <c r="AR227" s="84" t="s">
        <v>1122</v>
      </c>
      <c r="AS227" s="84" t="s">
        <v>1122</v>
      </c>
      <c r="AT227" s="84" t="s">
        <v>1122</v>
      </c>
      <c r="AU227" s="84" t="s">
        <v>1122</v>
      </c>
      <c r="AV227" s="85" t="s">
        <v>1122</v>
      </c>
    </row>
    <row r="228" spans="1:48">
      <c r="A228">
        <v>228</v>
      </c>
      <c r="B228" s="662"/>
      <c r="C228" s="657">
        <f>+C226+15</f>
        <v>115</v>
      </c>
      <c r="D228" s="86" t="str">
        <f>+D226</f>
        <v>48-X</v>
      </c>
      <c r="E228" s="100">
        <v>337.166</v>
      </c>
      <c r="F228" s="101">
        <v>328.77</v>
      </c>
      <c r="G228" s="101">
        <v>320.39</v>
      </c>
      <c r="H228" s="101">
        <v>312</v>
      </c>
      <c r="I228" s="101">
        <v>303.61</v>
      </c>
      <c r="J228" s="101">
        <v>295.23</v>
      </c>
      <c r="K228" s="101">
        <v>286.83999999999997</v>
      </c>
      <c r="L228" s="102">
        <v>278.459</v>
      </c>
      <c r="N228" s="662"/>
      <c r="O228" s="657">
        <f>+O226+15</f>
        <v>115</v>
      </c>
      <c r="P228" s="86" t="str">
        <f>+P226</f>
        <v>48-X</v>
      </c>
      <c r="Q228" s="100">
        <v>273.11799999999999</v>
      </c>
      <c r="R228" s="101">
        <v>266.5</v>
      </c>
      <c r="S228" s="101">
        <v>259.89</v>
      </c>
      <c r="T228" s="101">
        <v>253.28</v>
      </c>
      <c r="U228" s="101">
        <v>246.67</v>
      </c>
      <c r="V228" s="101">
        <v>240.06</v>
      </c>
      <c r="W228" s="101">
        <v>233.45</v>
      </c>
      <c r="X228" s="102">
        <v>226.846</v>
      </c>
      <c r="Z228" s="662"/>
      <c r="AA228" s="657">
        <f>+AA226+15</f>
        <v>115</v>
      </c>
      <c r="AB228" s="86" t="str">
        <f>+AB226</f>
        <v>48-X</v>
      </c>
      <c r="AC228" s="87" t="s">
        <v>1122</v>
      </c>
      <c r="AD228" s="88" t="s">
        <v>1122</v>
      </c>
      <c r="AE228" s="88" t="s">
        <v>1122</v>
      </c>
      <c r="AF228" s="88" t="s">
        <v>1122</v>
      </c>
      <c r="AG228" s="88" t="s">
        <v>1122</v>
      </c>
      <c r="AH228" s="88" t="s">
        <v>1122</v>
      </c>
      <c r="AI228" s="101">
        <v>174.7</v>
      </c>
      <c r="AJ228" s="102">
        <v>168.58699999999999</v>
      </c>
      <c r="AL228" s="662"/>
      <c r="AM228" s="657">
        <f>+AM226+15</f>
        <v>115</v>
      </c>
      <c r="AN228" s="86" t="str">
        <f>+AN226</f>
        <v>48-X</v>
      </c>
      <c r="AO228" s="87" t="s">
        <v>1122</v>
      </c>
      <c r="AP228" s="88" t="s">
        <v>1122</v>
      </c>
      <c r="AQ228" s="88" t="s">
        <v>1122</v>
      </c>
      <c r="AR228" s="88" t="s">
        <v>1122</v>
      </c>
      <c r="AS228" s="88" t="s">
        <v>1122</v>
      </c>
      <c r="AT228" s="88" t="s">
        <v>1122</v>
      </c>
      <c r="AU228" s="88" t="s">
        <v>1122</v>
      </c>
      <c r="AV228" s="89" t="s">
        <v>1122</v>
      </c>
    </row>
    <row r="229" spans="1:48" ht="15" thickBot="1">
      <c r="A229">
        <v>229</v>
      </c>
      <c r="B229" s="662"/>
      <c r="C229" s="658"/>
      <c r="D229" s="90" t="str">
        <f>+D227</f>
        <v>48-XL</v>
      </c>
      <c r="E229" s="100">
        <v>378.16399999999999</v>
      </c>
      <c r="F229" s="101">
        <v>367.65</v>
      </c>
      <c r="G229" s="101">
        <v>357.13</v>
      </c>
      <c r="H229" s="101">
        <v>346.62</v>
      </c>
      <c r="I229" s="101">
        <v>336.11</v>
      </c>
      <c r="J229" s="101">
        <v>325.58999999999997</v>
      </c>
      <c r="K229" s="101">
        <v>315.08</v>
      </c>
      <c r="L229" s="102">
        <v>304.57</v>
      </c>
      <c r="N229" s="662"/>
      <c r="O229" s="658"/>
      <c r="P229" s="90" t="str">
        <f>+P227</f>
        <v>48-XL</v>
      </c>
      <c r="Q229" s="100">
        <v>352.78699999999998</v>
      </c>
      <c r="R229" s="101">
        <v>342.68</v>
      </c>
      <c r="S229" s="101">
        <v>332.57</v>
      </c>
      <c r="T229" s="101">
        <v>322.47000000000003</v>
      </c>
      <c r="U229" s="101">
        <v>312.36</v>
      </c>
      <c r="V229" s="101">
        <v>302.26</v>
      </c>
      <c r="W229" s="101">
        <v>292.14999999999998</v>
      </c>
      <c r="X229" s="102">
        <v>282.05399999999997</v>
      </c>
      <c r="Z229" s="662"/>
      <c r="AA229" s="658"/>
      <c r="AB229" s="90" t="str">
        <f>+AB227</f>
        <v>48-XL</v>
      </c>
      <c r="AC229" s="100">
        <v>275.97800000000001</v>
      </c>
      <c r="AD229" s="101">
        <v>264.77</v>
      </c>
      <c r="AE229" s="101">
        <v>253.56</v>
      </c>
      <c r="AF229" s="101">
        <v>242.35</v>
      </c>
      <c r="AG229" s="101">
        <v>231.15</v>
      </c>
      <c r="AH229" s="101">
        <v>219.94</v>
      </c>
      <c r="AI229" s="101">
        <v>208.73</v>
      </c>
      <c r="AJ229" s="102">
        <v>197.53</v>
      </c>
      <c r="AL229" s="662"/>
      <c r="AM229" s="658"/>
      <c r="AN229" s="90" t="str">
        <f>+AN227</f>
        <v>48-XL</v>
      </c>
      <c r="AO229" s="87" t="s">
        <v>1122</v>
      </c>
      <c r="AP229" s="88" t="s">
        <v>1122</v>
      </c>
      <c r="AQ229" s="88" t="s">
        <v>1122</v>
      </c>
      <c r="AR229" s="88" t="s">
        <v>1122</v>
      </c>
      <c r="AS229" s="88" t="s">
        <v>1122</v>
      </c>
      <c r="AT229" s="88" t="s">
        <v>1122</v>
      </c>
      <c r="AU229" s="88" t="s">
        <v>1122</v>
      </c>
      <c r="AV229" s="89" t="s">
        <v>1122</v>
      </c>
    </row>
    <row r="230" spans="1:48">
      <c r="A230">
        <v>230</v>
      </c>
      <c r="B230" s="662"/>
      <c r="C230" s="659">
        <f>+C228+15</f>
        <v>130</v>
      </c>
      <c r="D230" s="78" t="s">
        <v>133</v>
      </c>
      <c r="E230" s="97">
        <v>362.13299999999998</v>
      </c>
      <c r="F230" s="98">
        <v>355.35</v>
      </c>
      <c r="G230" s="98">
        <v>348.57</v>
      </c>
      <c r="H230" s="98">
        <v>341.79</v>
      </c>
      <c r="I230" s="98">
        <v>335</v>
      </c>
      <c r="J230" s="98">
        <v>328.22</v>
      </c>
      <c r="K230" s="98">
        <v>321.44</v>
      </c>
      <c r="L230" s="99">
        <v>314.66699999999997</v>
      </c>
      <c r="N230" s="662"/>
      <c r="O230" s="659">
        <f>+O228+15</f>
        <v>130</v>
      </c>
      <c r="P230" s="78" t="s">
        <v>133</v>
      </c>
      <c r="Q230" s="83" t="s">
        <v>1122</v>
      </c>
      <c r="R230" s="84" t="s">
        <v>1122</v>
      </c>
      <c r="S230" s="98">
        <v>286.02</v>
      </c>
      <c r="T230" s="98">
        <v>279.01</v>
      </c>
      <c r="U230" s="98">
        <v>272</v>
      </c>
      <c r="V230" s="98">
        <v>264.99</v>
      </c>
      <c r="W230" s="98">
        <v>257.98</v>
      </c>
      <c r="X230" s="99">
        <v>250.96899999999999</v>
      </c>
      <c r="Z230" s="662"/>
      <c r="AA230" s="659">
        <f>+AA228+15</f>
        <v>130</v>
      </c>
      <c r="AB230" s="78" t="s">
        <v>133</v>
      </c>
      <c r="AC230" s="83" t="s">
        <v>1122</v>
      </c>
      <c r="AD230" s="84" t="s">
        <v>1122</v>
      </c>
      <c r="AE230" s="84" t="s">
        <v>1122</v>
      </c>
      <c r="AF230" s="84" t="s">
        <v>1122</v>
      </c>
      <c r="AG230" s="84" t="s">
        <v>1122</v>
      </c>
      <c r="AH230" s="84" t="s">
        <v>1122</v>
      </c>
      <c r="AI230" s="84" t="s">
        <v>1122</v>
      </c>
      <c r="AJ230" s="85" t="s">
        <v>1122</v>
      </c>
      <c r="AL230" s="662"/>
      <c r="AM230" s="659">
        <f>+AM228+15</f>
        <v>130</v>
      </c>
      <c r="AN230" s="78" t="s">
        <v>133</v>
      </c>
      <c r="AO230" s="83" t="s">
        <v>1122</v>
      </c>
      <c r="AP230" s="84" t="s">
        <v>1122</v>
      </c>
      <c r="AQ230" s="84" t="s">
        <v>1122</v>
      </c>
      <c r="AR230" s="84" t="s">
        <v>1122</v>
      </c>
      <c r="AS230" s="84" t="s">
        <v>1122</v>
      </c>
      <c r="AT230" s="84" t="s">
        <v>1122</v>
      </c>
      <c r="AU230" s="84" t="s">
        <v>1122</v>
      </c>
      <c r="AV230" s="85" t="s">
        <v>1122</v>
      </c>
    </row>
    <row r="231" spans="1:48" ht="15" thickBot="1">
      <c r="A231">
        <v>231</v>
      </c>
      <c r="B231" s="662"/>
      <c r="C231" s="660"/>
      <c r="D231" s="82" t="s">
        <v>136</v>
      </c>
      <c r="E231" s="97">
        <v>373.93700000000001</v>
      </c>
      <c r="F231" s="98">
        <v>371.79</v>
      </c>
      <c r="G231" s="98">
        <v>369.65</v>
      </c>
      <c r="H231" s="98">
        <v>367.51</v>
      </c>
      <c r="I231" s="98">
        <v>365.37</v>
      </c>
      <c r="J231" s="98">
        <v>363.23</v>
      </c>
      <c r="K231" s="98">
        <v>361.09</v>
      </c>
      <c r="L231" s="99">
        <v>358.95400000000001</v>
      </c>
      <c r="N231" s="662"/>
      <c r="O231" s="660"/>
      <c r="P231" s="82" t="s">
        <v>136</v>
      </c>
      <c r="Q231" s="97">
        <v>369.71800000000002</v>
      </c>
      <c r="R231" s="98">
        <v>363.66</v>
      </c>
      <c r="S231" s="98">
        <v>357.6</v>
      </c>
      <c r="T231" s="98">
        <v>351.54</v>
      </c>
      <c r="U231" s="98">
        <v>345.49</v>
      </c>
      <c r="V231" s="98">
        <v>339.43</v>
      </c>
      <c r="W231" s="98">
        <v>333.37</v>
      </c>
      <c r="X231" s="99">
        <v>327.31900000000002</v>
      </c>
      <c r="Z231" s="662"/>
      <c r="AA231" s="660"/>
      <c r="AB231" s="82" t="s">
        <v>136</v>
      </c>
      <c r="AC231" s="83" t="s">
        <v>1122</v>
      </c>
      <c r="AD231" s="84" t="s">
        <v>1122</v>
      </c>
      <c r="AE231" s="98">
        <v>292.2</v>
      </c>
      <c r="AF231" s="98">
        <v>284.42</v>
      </c>
      <c r="AG231" s="98">
        <v>276.63</v>
      </c>
      <c r="AH231" s="98">
        <v>268.85000000000002</v>
      </c>
      <c r="AI231" s="98">
        <v>261.07</v>
      </c>
      <c r="AJ231" s="99">
        <v>253.291</v>
      </c>
      <c r="AL231" s="662"/>
      <c r="AM231" s="660"/>
      <c r="AN231" s="82" t="s">
        <v>136</v>
      </c>
      <c r="AO231" s="83" t="s">
        <v>1122</v>
      </c>
      <c r="AP231" s="84" t="s">
        <v>1122</v>
      </c>
      <c r="AQ231" s="84" t="s">
        <v>1122</v>
      </c>
      <c r="AR231" s="84" t="s">
        <v>1122</v>
      </c>
      <c r="AS231" s="84" t="s">
        <v>1122</v>
      </c>
      <c r="AT231" s="84" t="s">
        <v>1122</v>
      </c>
      <c r="AU231" s="84" t="s">
        <v>1122</v>
      </c>
      <c r="AV231" s="85" t="s">
        <v>1122</v>
      </c>
    </row>
    <row r="232" spans="1:48">
      <c r="A232">
        <v>232</v>
      </c>
      <c r="B232" s="662"/>
      <c r="C232" s="657">
        <f>+C230+10</f>
        <v>140</v>
      </c>
      <c r="D232" s="86" t="str">
        <f>+D230</f>
        <v>48-X</v>
      </c>
      <c r="E232" s="87" t="s">
        <v>1122</v>
      </c>
      <c r="F232" s="101">
        <v>361.73</v>
      </c>
      <c r="G232" s="101">
        <v>355.67</v>
      </c>
      <c r="H232" s="101">
        <v>349.61</v>
      </c>
      <c r="I232" s="101">
        <v>343.55</v>
      </c>
      <c r="J232" s="101">
        <v>337.49</v>
      </c>
      <c r="K232" s="101">
        <v>331.43</v>
      </c>
      <c r="L232" s="102">
        <v>325.375</v>
      </c>
      <c r="N232" s="662"/>
      <c r="O232" s="657">
        <f>+O230+10</f>
        <v>140</v>
      </c>
      <c r="P232" s="86" t="str">
        <f>+P230</f>
        <v>48-X</v>
      </c>
      <c r="Q232" s="87" t="s">
        <v>1122</v>
      </c>
      <c r="R232" s="88" t="s">
        <v>1122</v>
      </c>
      <c r="S232" s="88" t="s">
        <v>1122</v>
      </c>
      <c r="T232" s="88" t="s">
        <v>1122</v>
      </c>
      <c r="U232" s="88" t="s">
        <v>1122</v>
      </c>
      <c r="V232" s="101">
        <v>280.33999999999997</v>
      </c>
      <c r="W232" s="101">
        <v>273.55</v>
      </c>
      <c r="X232" s="102">
        <v>266.75599999999997</v>
      </c>
      <c r="Z232" s="662"/>
      <c r="AA232" s="657">
        <f>+AA230+10</f>
        <v>140</v>
      </c>
      <c r="AB232" s="86" t="str">
        <f>+AB230</f>
        <v>48-X</v>
      </c>
      <c r="AC232" s="87" t="s">
        <v>1122</v>
      </c>
      <c r="AD232" s="88" t="s">
        <v>1122</v>
      </c>
      <c r="AE232" s="88" t="s">
        <v>1122</v>
      </c>
      <c r="AF232" s="88" t="s">
        <v>1122</v>
      </c>
      <c r="AG232" s="88" t="s">
        <v>1122</v>
      </c>
      <c r="AH232" s="88" t="s">
        <v>1122</v>
      </c>
      <c r="AI232" s="88" t="s">
        <v>1122</v>
      </c>
      <c r="AJ232" s="89" t="s">
        <v>1122</v>
      </c>
      <c r="AL232" s="662"/>
      <c r="AM232" s="657">
        <f>+AM230+10</f>
        <v>140</v>
      </c>
      <c r="AN232" s="86" t="str">
        <f>+AN230</f>
        <v>48-X</v>
      </c>
      <c r="AO232" s="87" t="s">
        <v>1122</v>
      </c>
      <c r="AP232" s="88" t="s">
        <v>1122</v>
      </c>
      <c r="AQ232" s="88" t="s">
        <v>1122</v>
      </c>
      <c r="AR232" s="88" t="s">
        <v>1122</v>
      </c>
      <c r="AS232" s="88" t="s">
        <v>1122</v>
      </c>
      <c r="AT232" s="88" t="s">
        <v>1122</v>
      </c>
      <c r="AU232" s="88" t="s">
        <v>1122</v>
      </c>
      <c r="AV232" s="89" t="s">
        <v>1122</v>
      </c>
    </row>
    <row r="233" spans="1:48" ht="15" thickBot="1">
      <c r="A233">
        <v>233</v>
      </c>
      <c r="B233" s="662"/>
      <c r="C233" s="658"/>
      <c r="D233" s="90" t="str">
        <f>+D231</f>
        <v>48-XL</v>
      </c>
      <c r="E233" s="87" t="s">
        <v>1122</v>
      </c>
      <c r="F233" s="101">
        <v>368.22</v>
      </c>
      <c r="G233" s="101">
        <v>369.2</v>
      </c>
      <c r="H233" s="101">
        <v>370.19</v>
      </c>
      <c r="I233" s="101">
        <v>371.17</v>
      </c>
      <c r="J233" s="101">
        <v>372.16</v>
      </c>
      <c r="K233" s="101">
        <v>373.15</v>
      </c>
      <c r="L233" s="102">
        <v>374.137</v>
      </c>
      <c r="N233" s="662"/>
      <c r="O233" s="658"/>
      <c r="P233" s="90" t="str">
        <f>+P231</f>
        <v>48-XL</v>
      </c>
      <c r="Q233" s="100">
        <v>371.80799999999999</v>
      </c>
      <c r="R233" s="101">
        <v>368.19</v>
      </c>
      <c r="S233" s="101">
        <v>364.57</v>
      </c>
      <c r="T233" s="101">
        <v>360.96</v>
      </c>
      <c r="U233" s="101">
        <v>357.35</v>
      </c>
      <c r="V233" s="101">
        <v>353.73</v>
      </c>
      <c r="W233" s="101">
        <v>350.12</v>
      </c>
      <c r="X233" s="102">
        <v>346.50799999999998</v>
      </c>
      <c r="Z233" s="662"/>
      <c r="AA233" s="658"/>
      <c r="AB233" s="90" t="str">
        <f>+AB231</f>
        <v>48-XL</v>
      </c>
      <c r="AC233" s="87" t="s">
        <v>1122</v>
      </c>
      <c r="AD233" s="88" t="s">
        <v>1122</v>
      </c>
      <c r="AE233" s="88" t="s">
        <v>1122</v>
      </c>
      <c r="AF233" s="88" t="s">
        <v>1122</v>
      </c>
      <c r="AG233" s="101">
        <v>296.41000000000003</v>
      </c>
      <c r="AH233" s="101">
        <v>288.42</v>
      </c>
      <c r="AI233" s="101">
        <v>280.43</v>
      </c>
      <c r="AJ233" s="102">
        <v>272.44900000000001</v>
      </c>
      <c r="AL233" s="662"/>
      <c r="AM233" s="658"/>
      <c r="AN233" s="90" t="str">
        <f>+AN231</f>
        <v>48-XL</v>
      </c>
      <c r="AO233" s="87" t="s">
        <v>1122</v>
      </c>
      <c r="AP233" s="88" t="s">
        <v>1122</v>
      </c>
      <c r="AQ233" s="88" t="s">
        <v>1122</v>
      </c>
      <c r="AR233" s="88" t="s">
        <v>1122</v>
      </c>
      <c r="AS233" s="88" t="s">
        <v>1122</v>
      </c>
      <c r="AT233" s="88" t="s">
        <v>1122</v>
      </c>
      <c r="AU233" s="88" t="s">
        <v>1122</v>
      </c>
      <c r="AV233" s="89" t="s">
        <v>1122</v>
      </c>
    </row>
    <row r="234" spans="1:48">
      <c r="A234">
        <v>234</v>
      </c>
      <c r="B234" s="662"/>
      <c r="C234" s="659">
        <f>+C232+10</f>
        <v>150</v>
      </c>
      <c r="D234" s="78" t="s">
        <v>133</v>
      </c>
      <c r="E234" s="83" t="s">
        <v>1122</v>
      </c>
      <c r="F234" s="84" t="s">
        <v>1122</v>
      </c>
      <c r="G234" s="84" t="s">
        <v>1122</v>
      </c>
      <c r="H234" s="98">
        <v>351.51</v>
      </c>
      <c r="I234" s="98">
        <v>348.31</v>
      </c>
      <c r="J234" s="98">
        <v>345.11</v>
      </c>
      <c r="K234" s="98">
        <v>341.91</v>
      </c>
      <c r="L234" s="99">
        <v>338.721</v>
      </c>
      <c r="N234" s="662"/>
      <c r="O234" s="659">
        <f>+O232+10</f>
        <v>150</v>
      </c>
      <c r="P234" s="78" t="s">
        <v>133</v>
      </c>
      <c r="Q234" s="83" t="s">
        <v>1122</v>
      </c>
      <c r="R234" s="84" t="s">
        <v>1122</v>
      </c>
      <c r="S234" s="84" t="s">
        <v>1122</v>
      </c>
      <c r="T234" s="84" t="s">
        <v>1122</v>
      </c>
      <c r="U234" s="84" t="s">
        <v>1122</v>
      </c>
      <c r="V234" s="84" t="s">
        <v>1122</v>
      </c>
      <c r="W234" s="84" t="s">
        <v>1122</v>
      </c>
      <c r="X234" s="99">
        <v>285.16800000000001</v>
      </c>
      <c r="Z234" s="662"/>
      <c r="AA234" s="659">
        <f>+AA232+10</f>
        <v>150</v>
      </c>
      <c r="AB234" s="78" t="s">
        <v>133</v>
      </c>
      <c r="AC234" s="83" t="s">
        <v>1122</v>
      </c>
      <c r="AD234" s="84" t="s">
        <v>1122</v>
      </c>
      <c r="AE234" s="84" t="s">
        <v>1122</v>
      </c>
      <c r="AF234" s="84" t="s">
        <v>1122</v>
      </c>
      <c r="AG234" s="84" t="s">
        <v>1122</v>
      </c>
      <c r="AH234" s="84" t="s">
        <v>1122</v>
      </c>
      <c r="AI234" s="84" t="s">
        <v>1122</v>
      </c>
      <c r="AJ234" s="85" t="s">
        <v>1122</v>
      </c>
      <c r="AL234" s="662"/>
      <c r="AM234" s="659">
        <f>+AM232+10</f>
        <v>150</v>
      </c>
      <c r="AN234" s="78" t="s">
        <v>133</v>
      </c>
      <c r="AO234" s="83" t="s">
        <v>1122</v>
      </c>
      <c r="AP234" s="84" t="s">
        <v>1122</v>
      </c>
      <c r="AQ234" s="84" t="s">
        <v>1122</v>
      </c>
      <c r="AR234" s="84" t="s">
        <v>1122</v>
      </c>
      <c r="AS234" s="84" t="s">
        <v>1122</v>
      </c>
      <c r="AT234" s="84" t="s">
        <v>1122</v>
      </c>
      <c r="AU234" s="84" t="s">
        <v>1122</v>
      </c>
      <c r="AV234" s="85" t="s">
        <v>1122</v>
      </c>
    </row>
    <row r="235" spans="1:48" ht="15" thickBot="1">
      <c r="A235">
        <v>235</v>
      </c>
      <c r="B235" s="662"/>
      <c r="C235" s="660"/>
      <c r="D235" s="82" t="s">
        <v>136</v>
      </c>
      <c r="E235" s="83" t="s">
        <v>1122</v>
      </c>
      <c r="F235" s="84" t="s">
        <v>1122</v>
      </c>
      <c r="G235" s="84" t="s">
        <v>1122</v>
      </c>
      <c r="H235" s="98">
        <v>363.09</v>
      </c>
      <c r="I235" s="98">
        <v>363.94</v>
      </c>
      <c r="J235" s="98">
        <v>364.79</v>
      </c>
      <c r="K235" s="98">
        <v>365.65</v>
      </c>
      <c r="L235" s="99">
        <v>366.50400000000002</v>
      </c>
      <c r="N235" s="662"/>
      <c r="O235" s="660"/>
      <c r="P235" s="82" t="s">
        <v>136</v>
      </c>
      <c r="Q235" s="83" t="s">
        <v>1122</v>
      </c>
      <c r="R235" s="84" t="s">
        <v>1122</v>
      </c>
      <c r="S235" s="84" t="s">
        <v>1122</v>
      </c>
      <c r="T235" s="98">
        <v>363.35</v>
      </c>
      <c r="U235" s="98">
        <v>362.39</v>
      </c>
      <c r="V235" s="98">
        <v>361.43</v>
      </c>
      <c r="W235" s="98">
        <v>360.47</v>
      </c>
      <c r="X235" s="99">
        <v>359.51299999999998</v>
      </c>
      <c r="Z235" s="662"/>
      <c r="AA235" s="660"/>
      <c r="AB235" s="82" t="s">
        <v>136</v>
      </c>
      <c r="AC235" s="83" t="s">
        <v>1122</v>
      </c>
      <c r="AD235" s="84" t="s">
        <v>1122</v>
      </c>
      <c r="AE235" s="84" t="s">
        <v>1122</v>
      </c>
      <c r="AF235" s="84" t="s">
        <v>1122</v>
      </c>
      <c r="AG235" s="84" t="s">
        <v>1122</v>
      </c>
      <c r="AH235" s="84" t="s">
        <v>1122</v>
      </c>
      <c r="AI235" s="98">
        <v>296.05</v>
      </c>
      <c r="AJ235" s="99">
        <v>288.10700000000003</v>
      </c>
      <c r="AL235" s="662"/>
      <c r="AM235" s="660"/>
      <c r="AN235" s="82" t="s">
        <v>136</v>
      </c>
      <c r="AO235" s="83" t="s">
        <v>1122</v>
      </c>
      <c r="AP235" s="84" t="s">
        <v>1122</v>
      </c>
      <c r="AQ235" s="84" t="s">
        <v>1122</v>
      </c>
      <c r="AR235" s="84" t="s">
        <v>1122</v>
      </c>
      <c r="AS235" s="84" t="s">
        <v>1122</v>
      </c>
      <c r="AT235" s="84" t="s">
        <v>1122</v>
      </c>
      <c r="AU235" s="84" t="s">
        <v>1122</v>
      </c>
      <c r="AV235" s="85" t="s">
        <v>1122</v>
      </c>
    </row>
    <row r="236" spans="1:48">
      <c r="A236">
        <v>236</v>
      </c>
      <c r="B236" s="662"/>
      <c r="C236" s="657">
        <f>+C234+10</f>
        <v>160</v>
      </c>
      <c r="D236" s="86" t="str">
        <f>+D234</f>
        <v>48-X</v>
      </c>
      <c r="E236" s="87" t="s">
        <v>1122</v>
      </c>
      <c r="F236" s="88" t="s">
        <v>1122</v>
      </c>
      <c r="G236" s="88" t="s">
        <v>1122</v>
      </c>
      <c r="H236" s="88" t="s">
        <v>1122</v>
      </c>
      <c r="I236" s="88" t="s">
        <v>1122</v>
      </c>
      <c r="J236" s="101">
        <v>358.07</v>
      </c>
      <c r="K236" s="101">
        <v>357.66</v>
      </c>
      <c r="L236" s="102">
        <v>357.25599999999997</v>
      </c>
      <c r="N236" s="662"/>
      <c r="O236" s="657">
        <f>+O234+10</f>
        <v>160</v>
      </c>
      <c r="P236" s="86" t="str">
        <f>+P234</f>
        <v>48-X</v>
      </c>
      <c r="Q236" s="87" t="s">
        <v>1122</v>
      </c>
      <c r="R236" s="88" t="s">
        <v>1122</v>
      </c>
      <c r="S236" s="88" t="s">
        <v>1122</v>
      </c>
      <c r="T236" s="88" t="s">
        <v>1122</v>
      </c>
      <c r="U236" s="88" t="s">
        <v>1122</v>
      </c>
      <c r="V236" s="88" t="s">
        <v>1122</v>
      </c>
      <c r="W236" s="88" t="s">
        <v>1122</v>
      </c>
      <c r="X236" s="89" t="s">
        <v>1122</v>
      </c>
      <c r="Z236" s="662"/>
      <c r="AA236" s="657">
        <f>+AA234+10</f>
        <v>160</v>
      </c>
      <c r="AB236" s="86" t="str">
        <f>+AB234</f>
        <v>48-X</v>
      </c>
      <c r="AC236" s="87" t="s">
        <v>1122</v>
      </c>
      <c r="AD236" s="88" t="s">
        <v>1122</v>
      </c>
      <c r="AE236" s="88" t="s">
        <v>1122</v>
      </c>
      <c r="AF236" s="88" t="s">
        <v>1122</v>
      </c>
      <c r="AG236" s="88" t="s">
        <v>1122</v>
      </c>
      <c r="AH236" s="88" t="s">
        <v>1122</v>
      </c>
      <c r="AI236" s="88" t="s">
        <v>1122</v>
      </c>
      <c r="AJ236" s="89" t="s">
        <v>1122</v>
      </c>
      <c r="AL236" s="662"/>
      <c r="AM236" s="657">
        <f>+AM234+10</f>
        <v>160</v>
      </c>
      <c r="AN236" s="86" t="str">
        <f>+AN234</f>
        <v>48-X</v>
      </c>
      <c r="AO236" s="87" t="s">
        <v>1122</v>
      </c>
      <c r="AP236" s="88" t="s">
        <v>1122</v>
      </c>
      <c r="AQ236" s="88" t="s">
        <v>1122</v>
      </c>
      <c r="AR236" s="88" t="s">
        <v>1122</v>
      </c>
      <c r="AS236" s="88" t="s">
        <v>1122</v>
      </c>
      <c r="AT236" s="88" t="s">
        <v>1122</v>
      </c>
      <c r="AU236" s="88" t="s">
        <v>1122</v>
      </c>
      <c r="AV236" s="89" t="s">
        <v>1122</v>
      </c>
    </row>
    <row r="237" spans="1:48" ht="15" thickBot="1">
      <c r="A237">
        <v>237</v>
      </c>
      <c r="B237" s="662"/>
      <c r="C237" s="658"/>
      <c r="D237" s="90" t="str">
        <f>+D235</f>
        <v>48-XL</v>
      </c>
      <c r="E237" s="87" t="s">
        <v>1122</v>
      </c>
      <c r="F237" s="88" t="s">
        <v>1122</v>
      </c>
      <c r="G237" s="88" t="s">
        <v>1122</v>
      </c>
      <c r="H237" s="88" t="s">
        <v>1122</v>
      </c>
      <c r="I237" s="88" t="s">
        <v>1122</v>
      </c>
      <c r="J237" s="101">
        <v>363.24</v>
      </c>
      <c r="K237" s="101">
        <v>363.98</v>
      </c>
      <c r="L237" s="102">
        <v>364.73599999999999</v>
      </c>
      <c r="N237" s="662"/>
      <c r="O237" s="658"/>
      <c r="P237" s="90" t="str">
        <f>+P235</f>
        <v>48-XL</v>
      </c>
      <c r="Q237" s="87" t="s">
        <v>1122</v>
      </c>
      <c r="R237" s="88" t="s">
        <v>1122</v>
      </c>
      <c r="S237" s="88" t="s">
        <v>1122</v>
      </c>
      <c r="T237" s="88" t="s">
        <v>1122</v>
      </c>
      <c r="U237" s="88" t="s">
        <v>1122</v>
      </c>
      <c r="V237" s="101">
        <v>365.11</v>
      </c>
      <c r="W237" s="101">
        <v>364.92</v>
      </c>
      <c r="X237" s="102">
        <v>364.73599999999999</v>
      </c>
      <c r="Z237" s="662"/>
      <c r="AA237" s="658"/>
      <c r="AB237" s="90" t="str">
        <f>+AB235</f>
        <v>48-XL</v>
      </c>
      <c r="AC237" s="87" t="s">
        <v>1122</v>
      </c>
      <c r="AD237" s="88" t="s">
        <v>1122</v>
      </c>
      <c r="AE237" s="88" t="s">
        <v>1122</v>
      </c>
      <c r="AF237" s="88" t="s">
        <v>1122</v>
      </c>
      <c r="AG237" s="88" t="s">
        <v>1122</v>
      </c>
      <c r="AH237" s="88" t="s">
        <v>1122</v>
      </c>
      <c r="AI237" s="88" t="s">
        <v>1122</v>
      </c>
      <c r="AJ237" s="89" t="s">
        <v>1122</v>
      </c>
      <c r="AL237" s="662"/>
      <c r="AM237" s="658"/>
      <c r="AN237" s="90" t="str">
        <f>+AN235</f>
        <v>48-XL</v>
      </c>
      <c r="AO237" s="87" t="s">
        <v>1122</v>
      </c>
      <c r="AP237" s="88" t="s">
        <v>1122</v>
      </c>
      <c r="AQ237" s="88" t="s">
        <v>1122</v>
      </c>
      <c r="AR237" s="88" t="s">
        <v>1122</v>
      </c>
      <c r="AS237" s="88" t="s">
        <v>1122</v>
      </c>
      <c r="AT237" s="88" t="s">
        <v>1122</v>
      </c>
      <c r="AU237" s="88" t="s">
        <v>1122</v>
      </c>
      <c r="AV237" s="89" t="s">
        <v>1122</v>
      </c>
    </row>
    <row r="238" spans="1:48">
      <c r="A238">
        <v>238</v>
      </c>
      <c r="B238" s="662"/>
      <c r="C238" s="659">
        <f>+C236+10</f>
        <v>170</v>
      </c>
      <c r="D238" s="78" t="s">
        <v>133</v>
      </c>
      <c r="E238" s="83" t="s">
        <v>1122</v>
      </c>
      <c r="F238" s="84" t="s">
        <v>1122</v>
      </c>
      <c r="G238" s="84" t="s">
        <v>1122</v>
      </c>
      <c r="H238" s="84" t="s">
        <v>1122</v>
      </c>
      <c r="I238" s="84" t="s">
        <v>1122</v>
      </c>
      <c r="J238" s="84" t="s">
        <v>1122</v>
      </c>
      <c r="K238" s="84" t="s">
        <v>1122</v>
      </c>
      <c r="L238" s="99">
        <v>366.928</v>
      </c>
      <c r="N238" s="662"/>
      <c r="O238" s="659">
        <f>+O236+10</f>
        <v>170</v>
      </c>
      <c r="P238" s="78" t="s">
        <v>133</v>
      </c>
      <c r="Q238" s="83" t="s">
        <v>1122</v>
      </c>
      <c r="R238" s="84" t="s">
        <v>1122</v>
      </c>
      <c r="S238" s="84" t="s">
        <v>1122</v>
      </c>
      <c r="T238" s="84" t="s">
        <v>1122</v>
      </c>
      <c r="U238" s="84" t="s">
        <v>1122</v>
      </c>
      <c r="V238" s="84" t="s">
        <v>1122</v>
      </c>
      <c r="W238" s="84" t="s">
        <v>1122</v>
      </c>
      <c r="X238" s="85" t="s">
        <v>1122</v>
      </c>
      <c r="Z238" s="662"/>
      <c r="AA238" s="659">
        <f>+AA236+10</f>
        <v>170</v>
      </c>
      <c r="AB238" s="78" t="s">
        <v>133</v>
      </c>
      <c r="AC238" s="83" t="s">
        <v>1122</v>
      </c>
      <c r="AD238" s="84" t="s">
        <v>1122</v>
      </c>
      <c r="AE238" s="84" t="s">
        <v>1122</v>
      </c>
      <c r="AF238" s="84" t="s">
        <v>1122</v>
      </c>
      <c r="AG238" s="84" t="s">
        <v>1122</v>
      </c>
      <c r="AH238" s="84" t="s">
        <v>1122</v>
      </c>
      <c r="AI238" s="84" t="s">
        <v>1122</v>
      </c>
      <c r="AJ238" s="85" t="s">
        <v>1122</v>
      </c>
      <c r="AL238" s="662"/>
      <c r="AM238" s="659">
        <f>+AM236+10</f>
        <v>170</v>
      </c>
      <c r="AN238" s="78" t="s">
        <v>133</v>
      </c>
      <c r="AO238" s="83" t="s">
        <v>1122</v>
      </c>
      <c r="AP238" s="84" t="s">
        <v>1122</v>
      </c>
      <c r="AQ238" s="84" t="s">
        <v>1122</v>
      </c>
      <c r="AR238" s="84" t="s">
        <v>1122</v>
      </c>
      <c r="AS238" s="84" t="s">
        <v>1122</v>
      </c>
      <c r="AT238" s="84" t="s">
        <v>1122</v>
      </c>
      <c r="AU238" s="84" t="s">
        <v>1122</v>
      </c>
      <c r="AV238" s="85" t="s">
        <v>1122</v>
      </c>
    </row>
    <row r="239" spans="1:48" ht="15" thickBot="1">
      <c r="A239">
        <v>239</v>
      </c>
      <c r="B239" s="662"/>
      <c r="C239" s="660"/>
      <c r="D239" s="82" t="s">
        <v>136</v>
      </c>
      <c r="E239" s="83" t="s">
        <v>1122</v>
      </c>
      <c r="F239" s="84" t="s">
        <v>1122</v>
      </c>
      <c r="G239" s="84" t="s">
        <v>1122</v>
      </c>
      <c r="H239" s="84" t="s">
        <v>1122</v>
      </c>
      <c r="I239" s="84" t="s">
        <v>1122</v>
      </c>
      <c r="J239" s="84" t="s">
        <v>1122</v>
      </c>
      <c r="K239" s="84" t="s">
        <v>1122</v>
      </c>
      <c r="L239" s="99">
        <v>366.37200000000001</v>
      </c>
      <c r="N239" s="662"/>
      <c r="O239" s="660"/>
      <c r="P239" s="82" t="s">
        <v>136</v>
      </c>
      <c r="Q239" s="83" t="s">
        <v>1122</v>
      </c>
      <c r="R239" s="84" t="s">
        <v>1122</v>
      </c>
      <c r="S239" s="84" t="s">
        <v>1122</v>
      </c>
      <c r="T239" s="84" t="s">
        <v>1122</v>
      </c>
      <c r="U239" s="84" t="s">
        <v>1122</v>
      </c>
      <c r="V239" s="84" t="s">
        <v>1122</v>
      </c>
      <c r="W239" s="84" t="s">
        <v>1122</v>
      </c>
      <c r="X239" s="99">
        <v>366.37200000000001</v>
      </c>
      <c r="Z239" s="662"/>
      <c r="AA239" s="660"/>
      <c r="AB239" s="82" t="s">
        <v>136</v>
      </c>
      <c r="AC239" s="83" t="s">
        <v>1122</v>
      </c>
      <c r="AD239" s="84" t="s">
        <v>1122</v>
      </c>
      <c r="AE239" s="84" t="s">
        <v>1122</v>
      </c>
      <c r="AF239" s="84" t="s">
        <v>1122</v>
      </c>
      <c r="AG239" s="84" t="s">
        <v>1122</v>
      </c>
      <c r="AH239" s="84" t="s">
        <v>1122</v>
      </c>
      <c r="AI239" s="84" t="s">
        <v>1122</v>
      </c>
      <c r="AJ239" s="85" t="s">
        <v>1122</v>
      </c>
      <c r="AL239" s="662"/>
      <c r="AM239" s="660"/>
      <c r="AN239" s="82" t="s">
        <v>136</v>
      </c>
      <c r="AO239" s="83" t="s">
        <v>1122</v>
      </c>
      <c r="AP239" s="84" t="s">
        <v>1122</v>
      </c>
      <c r="AQ239" s="84" t="s">
        <v>1122</v>
      </c>
      <c r="AR239" s="84" t="s">
        <v>1122</v>
      </c>
      <c r="AS239" s="84" t="s">
        <v>1122</v>
      </c>
      <c r="AT239" s="84" t="s">
        <v>1122</v>
      </c>
      <c r="AU239" s="84" t="s">
        <v>1122</v>
      </c>
      <c r="AV239" s="85" t="s">
        <v>1122</v>
      </c>
    </row>
    <row r="240" spans="1:48">
      <c r="A240">
        <v>240</v>
      </c>
      <c r="B240" s="662"/>
      <c r="C240" s="657">
        <f>+C238+10</f>
        <v>180</v>
      </c>
      <c r="D240" s="86" t="str">
        <f>+D238</f>
        <v>48-X</v>
      </c>
      <c r="E240" s="87" t="s">
        <v>1122</v>
      </c>
      <c r="F240" s="88" t="s">
        <v>1122</v>
      </c>
      <c r="G240" s="88" t="s">
        <v>1122</v>
      </c>
      <c r="H240" s="88" t="s">
        <v>1122</v>
      </c>
      <c r="I240" s="88" t="s">
        <v>1122</v>
      </c>
      <c r="J240" s="88" t="s">
        <v>1122</v>
      </c>
      <c r="K240" s="88" t="s">
        <v>1122</v>
      </c>
      <c r="L240" s="89" t="s">
        <v>1122</v>
      </c>
      <c r="N240" s="662"/>
      <c r="O240" s="657">
        <f>+O238+10</f>
        <v>180</v>
      </c>
      <c r="P240" s="86" t="str">
        <f>+P238</f>
        <v>48-X</v>
      </c>
      <c r="Q240" s="87" t="s">
        <v>1122</v>
      </c>
      <c r="R240" s="88" t="s">
        <v>1122</v>
      </c>
      <c r="S240" s="88" t="s">
        <v>1122</v>
      </c>
      <c r="T240" s="88" t="s">
        <v>1122</v>
      </c>
      <c r="U240" s="88" t="s">
        <v>1122</v>
      </c>
      <c r="V240" s="88" t="s">
        <v>1122</v>
      </c>
      <c r="W240" s="88" t="s">
        <v>1122</v>
      </c>
      <c r="X240" s="89" t="s">
        <v>1122</v>
      </c>
      <c r="Z240" s="662"/>
      <c r="AA240" s="657">
        <f>+AA238+10</f>
        <v>180</v>
      </c>
      <c r="AB240" s="86" t="str">
        <f>+AB238</f>
        <v>48-X</v>
      </c>
      <c r="AC240" s="87" t="s">
        <v>1122</v>
      </c>
      <c r="AD240" s="88" t="s">
        <v>1122</v>
      </c>
      <c r="AE240" s="88" t="s">
        <v>1122</v>
      </c>
      <c r="AF240" s="88" t="s">
        <v>1122</v>
      </c>
      <c r="AG240" s="88" t="s">
        <v>1122</v>
      </c>
      <c r="AH240" s="88" t="s">
        <v>1122</v>
      </c>
      <c r="AI240" s="88" t="s">
        <v>1122</v>
      </c>
      <c r="AJ240" s="89" t="s">
        <v>1122</v>
      </c>
      <c r="AL240" s="662"/>
      <c r="AM240" s="657">
        <f>+AM238+10</f>
        <v>180</v>
      </c>
      <c r="AN240" s="86" t="str">
        <f>+AN238</f>
        <v>48-X</v>
      </c>
      <c r="AO240" s="87" t="s">
        <v>1122</v>
      </c>
      <c r="AP240" s="88" t="s">
        <v>1122</v>
      </c>
      <c r="AQ240" s="88" t="s">
        <v>1122</v>
      </c>
      <c r="AR240" s="88" t="s">
        <v>1122</v>
      </c>
      <c r="AS240" s="88" t="s">
        <v>1122</v>
      </c>
      <c r="AT240" s="88" t="s">
        <v>1122</v>
      </c>
      <c r="AU240" s="88" t="s">
        <v>1122</v>
      </c>
      <c r="AV240" s="89" t="s">
        <v>1122</v>
      </c>
    </row>
    <row r="241" spans="1:48" ht="15" thickBot="1">
      <c r="A241">
        <v>241</v>
      </c>
      <c r="B241" s="662"/>
      <c r="C241" s="658"/>
      <c r="D241" s="90" t="str">
        <f>+D239</f>
        <v>48-XL</v>
      </c>
      <c r="E241" s="87" t="s">
        <v>1122</v>
      </c>
      <c r="F241" s="88" t="s">
        <v>1122</v>
      </c>
      <c r="G241" s="88" t="s">
        <v>1122</v>
      </c>
      <c r="H241" s="88" t="s">
        <v>1122</v>
      </c>
      <c r="I241" s="88" t="s">
        <v>1122</v>
      </c>
      <c r="J241" s="88" t="s">
        <v>1122</v>
      </c>
      <c r="K241" s="88" t="s">
        <v>1122</v>
      </c>
      <c r="L241" s="89" t="s">
        <v>1122</v>
      </c>
      <c r="N241" s="662"/>
      <c r="O241" s="658"/>
      <c r="P241" s="90" t="str">
        <f>+P239</f>
        <v>48-XL</v>
      </c>
      <c r="Q241" s="87" t="s">
        <v>1122</v>
      </c>
      <c r="R241" s="88" t="s">
        <v>1122</v>
      </c>
      <c r="S241" s="88" t="s">
        <v>1122</v>
      </c>
      <c r="T241" s="88" t="s">
        <v>1122</v>
      </c>
      <c r="U241" s="88" t="s">
        <v>1122</v>
      </c>
      <c r="V241" s="88" t="s">
        <v>1122</v>
      </c>
      <c r="W241" s="88" t="s">
        <v>1122</v>
      </c>
      <c r="X241" s="89" t="s">
        <v>1122</v>
      </c>
      <c r="Z241" s="662"/>
      <c r="AA241" s="658"/>
      <c r="AB241" s="90" t="str">
        <f>+AB239</f>
        <v>48-XL</v>
      </c>
      <c r="AC241" s="87" t="s">
        <v>1122</v>
      </c>
      <c r="AD241" s="88" t="s">
        <v>1122</v>
      </c>
      <c r="AE241" s="88" t="s">
        <v>1122</v>
      </c>
      <c r="AF241" s="88" t="s">
        <v>1122</v>
      </c>
      <c r="AG241" s="88" t="s">
        <v>1122</v>
      </c>
      <c r="AH241" s="88" t="s">
        <v>1122</v>
      </c>
      <c r="AI241" s="88" t="s">
        <v>1122</v>
      </c>
      <c r="AJ241" s="89" t="s">
        <v>1122</v>
      </c>
      <c r="AL241" s="662"/>
      <c r="AM241" s="658"/>
      <c r="AN241" s="90" t="str">
        <f>+AN239</f>
        <v>48-XL</v>
      </c>
      <c r="AO241" s="87" t="s">
        <v>1122</v>
      </c>
      <c r="AP241" s="88" t="s">
        <v>1122</v>
      </c>
      <c r="AQ241" s="88" t="s">
        <v>1122</v>
      </c>
      <c r="AR241" s="88" t="s">
        <v>1122</v>
      </c>
      <c r="AS241" s="88" t="s">
        <v>1122</v>
      </c>
      <c r="AT241" s="88" t="s">
        <v>1122</v>
      </c>
      <c r="AU241" s="88" t="s">
        <v>1122</v>
      </c>
      <c r="AV241" s="89" t="s">
        <v>1122</v>
      </c>
    </row>
    <row r="242" spans="1:48">
      <c r="A242">
        <v>242</v>
      </c>
      <c r="B242" s="662"/>
      <c r="C242" s="659">
        <f>+C240+10</f>
        <v>190</v>
      </c>
      <c r="D242" s="78" t="s">
        <v>133</v>
      </c>
      <c r="E242" s="83" t="s">
        <v>1122</v>
      </c>
      <c r="F242" s="84" t="s">
        <v>1122</v>
      </c>
      <c r="G242" s="84" t="s">
        <v>1122</v>
      </c>
      <c r="H242" s="84" t="s">
        <v>1122</v>
      </c>
      <c r="I242" s="84" t="s">
        <v>1122</v>
      </c>
      <c r="J242" s="84" t="s">
        <v>1122</v>
      </c>
      <c r="K242" s="84" t="s">
        <v>1122</v>
      </c>
      <c r="L242" s="85" t="s">
        <v>1122</v>
      </c>
      <c r="N242" s="662"/>
      <c r="O242" s="659">
        <f>+O240+10</f>
        <v>190</v>
      </c>
      <c r="P242" s="78" t="s">
        <v>133</v>
      </c>
      <c r="Q242" s="83" t="s">
        <v>1122</v>
      </c>
      <c r="R242" s="84" t="s">
        <v>1122</v>
      </c>
      <c r="S242" s="84" t="s">
        <v>1122</v>
      </c>
      <c r="T242" s="84" t="s">
        <v>1122</v>
      </c>
      <c r="U242" s="84" t="s">
        <v>1122</v>
      </c>
      <c r="V242" s="84" t="s">
        <v>1122</v>
      </c>
      <c r="W242" s="84" t="s">
        <v>1122</v>
      </c>
      <c r="X242" s="85" t="s">
        <v>1122</v>
      </c>
      <c r="Z242" s="662"/>
      <c r="AA242" s="659">
        <f>+AA240+10</f>
        <v>190</v>
      </c>
      <c r="AB242" s="78" t="s">
        <v>133</v>
      </c>
      <c r="AC242" s="83" t="s">
        <v>1122</v>
      </c>
      <c r="AD242" s="84" t="s">
        <v>1122</v>
      </c>
      <c r="AE242" s="84" t="s">
        <v>1122</v>
      </c>
      <c r="AF242" s="84" t="s">
        <v>1122</v>
      </c>
      <c r="AG242" s="84" t="s">
        <v>1122</v>
      </c>
      <c r="AH242" s="84" t="s">
        <v>1122</v>
      </c>
      <c r="AI242" s="84" t="s">
        <v>1122</v>
      </c>
      <c r="AJ242" s="85" t="s">
        <v>1122</v>
      </c>
      <c r="AL242" s="662"/>
      <c r="AM242" s="659">
        <f>+AM240+10</f>
        <v>190</v>
      </c>
      <c r="AN242" s="78" t="s">
        <v>133</v>
      </c>
      <c r="AO242" s="83" t="s">
        <v>1122</v>
      </c>
      <c r="AP242" s="84" t="s">
        <v>1122</v>
      </c>
      <c r="AQ242" s="84" t="s">
        <v>1122</v>
      </c>
      <c r="AR242" s="84" t="s">
        <v>1122</v>
      </c>
      <c r="AS242" s="84" t="s">
        <v>1122</v>
      </c>
      <c r="AT242" s="84" t="s">
        <v>1122</v>
      </c>
      <c r="AU242" s="84" t="s">
        <v>1122</v>
      </c>
      <c r="AV242" s="85" t="s">
        <v>1122</v>
      </c>
    </row>
    <row r="243" spans="1:48" ht="15" thickBot="1">
      <c r="A243">
        <v>243</v>
      </c>
      <c r="B243" s="662"/>
      <c r="C243" s="660"/>
      <c r="D243" s="82" t="s">
        <v>136</v>
      </c>
      <c r="E243" s="83" t="s">
        <v>1122</v>
      </c>
      <c r="F243" s="84" t="s">
        <v>1122</v>
      </c>
      <c r="G243" s="84" t="s">
        <v>1122</v>
      </c>
      <c r="H243" s="84" t="s">
        <v>1122</v>
      </c>
      <c r="I243" s="84" t="s">
        <v>1122</v>
      </c>
      <c r="J243" s="84" t="s">
        <v>1122</v>
      </c>
      <c r="K243" s="84" t="s">
        <v>1122</v>
      </c>
      <c r="L243" s="85" t="s">
        <v>1122</v>
      </c>
      <c r="N243" s="662"/>
      <c r="O243" s="660"/>
      <c r="P243" s="82" t="s">
        <v>136</v>
      </c>
      <c r="Q243" s="83" t="s">
        <v>1122</v>
      </c>
      <c r="R243" s="84" t="s">
        <v>1122</v>
      </c>
      <c r="S243" s="84" t="s">
        <v>1122</v>
      </c>
      <c r="T243" s="84" t="s">
        <v>1122</v>
      </c>
      <c r="U243" s="84" t="s">
        <v>1122</v>
      </c>
      <c r="V243" s="84" t="s">
        <v>1122</v>
      </c>
      <c r="W243" s="84" t="s">
        <v>1122</v>
      </c>
      <c r="X243" s="85" t="s">
        <v>1122</v>
      </c>
      <c r="Z243" s="662"/>
      <c r="AA243" s="660"/>
      <c r="AB243" s="82" t="s">
        <v>136</v>
      </c>
      <c r="AC243" s="83" t="s">
        <v>1122</v>
      </c>
      <c r="AD243" s="84" t="s">
        <v>1122</v>
      </c>
      <c r="AE243" s="84" t="s">
        <v>1122</v>
      </c>
      <c r="AF243" s="84" t="s">
        <v>1122</v>
      </c>
      <c r="AG243" s="84" t="s">
        <v>1122</v>
      </c>
      <c r="AH243" s="84" t="s">
        <v>1122</v>
      </c>
      <c r="AI243" s="84" t="s">
        <v>1122</v>
      </c>
      <c r="AJ243" s="85" t="s">
        <v>1122</v>
      </c>
      <c r="AL243" s="662"/>
      <c r="AM243" s="660"/>
      <c r="AN243" s="82" t="s">
        <v>136</v>
      </c>
      <c r="AO243" s="83" t="s">
        <v>1122</v>
      </c>
      <c r="AP243" s="84" t="s">
        <v>1122</v>
      </c>
      <c r="AQ243" s="84" t="s">
        <v>1122</v>
      </c>
      <c r="AR243" s="84" t="s">
        <v>1122</v>
      </c>
      <c r="AS243" s="84" t="s">
        <v>1122</v>
      </c>
      <c r="AT243" s="84" t="s">
        <v>1122</v>
      </c>
      <c r="AU243" s="84" t="s">
        <v>1122</v>
      </c>
      <c r="AV243" s="85" t="s">
        <v>1122</v>
      </c>
    </row>
    <row r="244" spans="1:48">
      <c r="A244">
        <v>244</v>
      </c>
      <c r="B244" s="662"/>
      <c r="C244" s="657">
        <f>+C242+10</f>
        <v>200</v>
      </c>
      <c r="D244" s="86" t="str">
        <f>+D242</f>
        <v>48-X</v>
      </c>
      <c r="E244" s="87" t="s">
        <v>1122</v>
      </c>
      <c r="F244" s="88" t="s">
        <v>1122</v>
      </c>
      <c r="G244" s="88" t="s">
        <v>1122</v>
      </c>
      <c r="H244" s="88" t="s">
        <v>1122</v>
      </c>
      <c r="I244" s="88" t="s">
        <v>1122</v>
      </c>
      <c r="J244" s="88" t="s">
        <v>1122</v>
      </c>
      <c r="K244" s="88" t="s">
        <v>1122</v>
      </c>
      <c r="L244" s="89" t="s">
        <v>1122</v>
      </c>
      <c r="N244" s="662"/>
      <c r="O244" s="657">
        <f>+O242+10</f>
        <v>200</v>
      </c>
      <c r="P244" s="86" t="str">
        <f>+P242</f>
        <v>48-X</v>
      </c>
      <c r="Q244" s="87" t="s">
        <v>1122</v>
      </c>
      <c r="R244" s="88" t="s">
        <v>1122</v>
      </c>
      <c r="S244" s="88" t="s">
        <v>1122</v>
      </c>
      <c r="T244" s="88" t="s">
        <v>1122</v>
      </c>
      <c r="U244" s="88" t="s">
        <v>1122</v>
      </c>
      <c r="V244" s="88" t="s">
        <v>1122</v>
      </c>
      <c r="W244" s="88" t="s">
        <v>1122</v>
      </c>
      <c r="X244" s="89" t="s">
        <v>1122</v>
      </c>
      <c r="Z244" s="662"/>
      <c r="AA244" s="657">
        <f>+AA242+10</f>
        <v>200</v>
      </c>
      <c r="AB244" s="86" t="str">
        <f>+AB242</f>
        <v>48-X</v>
      </c>
      <c r="AC244" s="87" t="s">
        <v>1122</v>
      </c>
      <c r="AD244" s="88" t="s">
        <v>1122</v>
      </c>
      <c r="AE244" s="88" t="s">
        <v>1122</v>
      </c>
      <c r="AF244" s="88" t="s">
        <v>1122</v>
      </c>
      <c r="AG244" s="88" t="s">
        <v>1122</v>
      </c>
      <c r="AH244" s="88" t="s">
        <v>1122</v>
      </c>
      <c r="AI244" s="88" t="s">
        <v>1122</v>
      </c>
      <c r="AJ244" s="89" t="s">
        <v>1122</v>
      </c>
      <c r="AL244" s="662"/>
      <c r="AM244" s="657">
        <f>+AM242+10</f>
        <v>200</v>
      </c>
      <c r="AN244" s="86" t="str">
        <f>+AN242</f>
        <v>48-X</v>
      </c>
      <c r="AO244" s="87" t="s">
        <v>1122</v>
      </c>
      <c r="AP244" s="88" t="s">
        <v>1122</v>
      </c>
      <c r="AQ244" s="88" t="s">
        <v>1122</v>
      </c>
      <c r="AR244" s="88" t="s">
        <v>1122</v>
      </c>
      <c r="AS244" s="88" t="s">
        <v>1122</v>
      </c>
      <c r="AT244" s="88" t="s">
        <v>1122</v>
      </c>
      <c r="AU244" s="88" t="s">
        <v>1122</v>
      </c>
      <c r="AV244" s="89" t="s">
        <v>1122</v>
      </c>
    </row>
    <row r="245" spans="1:48" ht="15" thickBot="1">
      <c r="A245">
        <v>245</v>
      </c>
      <c r="B245" s="663"/>
      <c r="C245" s="658"/>
      <c r="D245" s="90" t="str">
        <f>+D243</f>
        <v>48-XL</v>
      </c>
      <c r="E245" s="91" t="s">
        <v>1122</v>
      </c>
      <c r="F245" s="92" t="s">
        <v>1122</v>
      </c>
      <c r="G245" s="92" t="s">
        <v>1122</v>
      </c>
      <c r="H245" s="92" t="s">
        <v>1122</v>
      </c>
      <c r="I245" s="92" t="s">
        <v>1122</v>
      </c>
      <c r="J245" s="92" t="s">
        <v>1122</v>
      </c>
      <c r="K245" s="92" t="s">
        <v>1122</v>
      </c>
      <c r="L245" s="93" t="s">
        <v>1122</v>
      </c>
      <c r="N245" s="663"/>
      <c r="O245" s="658"/>
      <c r="P245" s="90" t="str">
        <f>+P243</f>
        <v>48-XL</v>
      </c>
      <c r="Q245" s="91" t="s">
        <v>1122</v>
      </c>
      <c r="R245" s="92" t="s">
        <v>1122</v>
      </c>
      <c r="S245" s="92" t="s">
        <v>1122</v>
      </c>
      <c r="T245" s="92" t="s">
        <v>1122</v>
      </c>
      <c r="U245" s="92" t="s">
        <v>1122</v>
      </c>
      <c r="V245" s="92" t="s">
        <v>1122</v>
      </c>
      <c r="W245" s="92" t="s">
        <v>1122</v>
      </c>
      <c r="X245" s="93" t="s">
        <v>1122</v>
      </c>
      <c r="Z245" s="663"/>
      <c r="AA245" s="658"/>
      <c r="AB245" s="90" t="str">
        <f>+AB243</f>
        <v>48-XL</v>
      </c>
      <c r="AC245" s="91" t="s">
        <v>1122</v>
      </c>
      <c r="AD245" s="92" t="s">
        <v>1122</v>
      </c>
      <c r="AE245" s="92" t="s">
        <v>1122</v>
      </c>
      <c r="AF245" s="92" t="s">
        <v>1122</v>
      </c>
      <c r="AG245" s="92" t="s">
        <v>1122</v>
      </c>
      <c r="AH245" s="92" t="s">
        <v>1122</v>
      </c>
      <c r="AI245" s="92" t="s">
        <v>1122</v>
      </c>
      <c r="AJ245" s="93" t="s">
        <v>1122</v>
      </c>
      <c r="AL245" s="663"/>
      <c r="AM245" s="658"/>
      <c r="AN245" s="90" t="str">
        <f>+AN243</f>
        <v>48-XL</v>
      </c>
      <c r="AO245" s="91" t="s">
        <v>1122</v>
      </c>
      <c r="AP245" s="92" t="s">
        <v>1122</v>
      </c>
      <c r="AQ245" s="92" t="s">
        <v>1122</v>
      </c>
      <c r="AR245" s="92" t="s">
        <v>1122</v>
      </c>
      <c r="AS245" s="92" t="s">
        <v>1122</v>
      </c>
      <c r="AT245" s="92" t="s">
        <v>1122</v>
      </c>
      <c r="AU245" s="92" t="s">
        <v>1122</v>
      </c>
      <c r="AV245" s="93" t="s">
        <v>1122</v>
      </c>
    </row>
    <row r="255" spans="1:48" ht="15" customHeight="1"/>
    <row r="257" ht="15" customHeight="1"/>
    <row r="286" ht="15" customHeight="1"/>
    <row r="288" ht="15" customHeight="1"/>
    <row r="317" ht="15" customHeight="1"/>
    <row r="319" ht="15" customHeight="1"/>
    <row r="348" ht="15" customHeight="1"/>
    <row r="350" ht="15" customHeight="1"/>
  </sheetData>
  <mergeCells count="544">
    <mergeCell ref="C244:C245"/>
    <mergeCell ref="O244:O245"/>
    <mergeCell ref="AA244:AA245"/>
    <mergeCell ref="AM244:AM245"/>
    <mergeCell ref="C240:C241"/>
    <mergeCell ref="O240:O241"/>
    <mergeCell ref="AA240:AA241"/>
    <mergeCell ref="AM240:AM241"/>
    <mergeCell ref="C242:C243"/>
    <mergeCell ref="O242:O243"/>
    <mergeCell ref="AA242:AA243"/>
    <mergeCell ref="AM242:AM243"/>
    <mergeCell ref="AA236:AA237"/>
    <mergeCell ref="AM236:AM237"/>
    <mergeCell ref="C238:C239"/>
    <mergeCell ref="O238:O239"/>
    <mergeCell ref="AA238:AA239"/>
    <mergeCell ref="AM238:AM239"/>
    <mergeCell ref="C232:C233"/>
    <mergeCell ref="O232:O233"/>
    <mergeCell ref="AA232:AA233"/>
    <mergeCell ref="AM232:AM233"/>
    <mergeCell ref="C234:C235"/>
    <mergeCell ref="O234:O235"/>
    <mergeCell ref="AA234:AA235"/>
    <mergeCell ref="AM234:AM235"/>
    <mergeCell ref="B226:B245"/>
    <mergeCell ref="C226:C227"/>
    <mergeCell ref="N226:N245"/>
    <mergeCell ref="O226:O227"/>
    <mergeCell ref="Z226:Z245"/>
    <mergeCell ref="AA226:AA227"/>
    <mergeCell ref="AL226:AL245"/>
    <mergeCell ref="AM226:AM227"/>
    <mergeCell ref="Z224:Z225"/>
    <mergeCell ref="AA224:AA225"/>
    <mergeCell ref="AB224:AB225"/>
    <mergeCell ref="AC224:AJ224"/>
    <mergeCell ref="AL224:AL225"/>
    <mergeCell ref="AM224:AM225"/>
    <mergeCell ref="C228:C229"/>
    <mergeCell ref="O228:O229"/>
    <mergeCell ref="AA228:AA229"/>
    <mergeCell ref="AM228:AM229"/>
    <mergeCell ref="C230:C231"/>
    <mergeCell ref="O230:O231"/>
    <mergeCell ref="AA230:AA231"/>
    <mergeCell ref="AM230:AM231"/>
    <mergeCell ref="C236:C237"/>
    <mergeCell ref="O236:O237"/>
    <mergeCell ref="AO223:AV223"/>
    <mergeCell ref="B224:B225"/>
    <mergeCell ref="C224:C225"/>
    <mergeCell ref="D224:D225"/>
    <mergeCell ref="E224:L224"/>
    <mergeCell ref="N224:N225"/>
    <mergeCell ref="O224:O225"/>
    <mergeCell ref="P224:P225"/>
    <mergeCell ref="Q224:X224"/>
    <mergeCell ref="AO224:AV224"/>
    <mergeCell ref="AN224:AN225"/>
    <mergeCell ref="C213:C214"/>
    <mergeCell ref="O213:O214"/>
    <mergeCell ref="AA213:AA214"/>
    <mergeCell ref="AM213:AM214"/>
    <mergeCell ref="B223:D223"/>
    <mergeCell ref="E223:L223"/>
    <mergeCell ref="N223:P223"/>
    <mergeCell ref="Q223:X223"/>
    <mergeCell ref="Z223:AB223"/>
    <mergeCell ref="AC223:AJ223"/>
    <mergeCell ref="AL223:AN223"/>
    <mergeCell ref="B195:B214"/>
    <mergeCell ref="C195:C196"/>
    <mergeCell ref="C209:C210"/>
    <mergeCell ref="O209:O210"/>
    <mergeCell ref="AA209:AA210"/>
    <mergeCell ref="AM209:AM210"/>
    <mergeCell ref="N195:N214"/>
    <mergeCell ref="O195:O196"/>
    <mergeCell ref="Z195:Z214"/>
    <mergeCell ref="AA195:AA196"/>
    <mergeCell ref="AL195:AL214"/>
    <mergeCell ref="C201:C202"/>
    <mergeCell ref="O201:O202"/>
    <mergeCell ref="AA201:AA202"/>
    <mergeCell ref="AM201:AM202"/>
    <mergeCell ref="C197:C198"/>
    <mergeCell ref="O197:O198"/>
    <mergeCell ref="AA197:AA198"/>
    <mergeCell ref="AM197:AM198"/>
    <mergeCell ref="C199:C200"/>
    <mergeCell ref="C203:C204"/>
    <mergeCell ref="O203:O204"/>
    <mergeCell ref="AA203:AA204"/>
    <mergeCell ref="AM203:AM204"/>
    <mergeCell ref="O199:O200"/>
    <mergeCell ref="AA199:AA200"/>
    <mergeCell ref="AM199:AM200"/>
    <mergeCell ref="C211:C212"/>
    <mergeCell ref="O211:O212"/>
    <mergeCell ref="AA211:AA212"/>
    <mergeCell ref="AM211:AM212"/>
    <mergeCell ref="C205:C206"/>
    <mergeCell ref="O205:O206"/>
    <mergeCell ref="AA205:AA206"/>
    <mergeCell ref="AM205:AM206"/>
    <mergeCell ref="C207:C208"/>
    <mergeCell ref="O207:O208"/>
    <mergeCell ref="AA207:AA208"/>
    <mergeCell ref="AM207:AM208"/>
    <mergeCell ref="AO192:AV192"/>
    <mergeCell ref="B193:B194"/>
    <mergeCell ref="C193:C194"/>
    <mergeCell ref="D193:D194"/>
    <mergeCell ref="E193:L193"/>
    <mergeCell ref="N193:N194"/>
    <mergeCell ref="O193:O194"/>
    <mergeCell ref="P193:P194"/>
    <mergeCell ref="Q193:X193"/>
    <mergeCell ref="AN193:AN194"/>
    <mergeCell ref="AO193:AV193"/>
    <mergeCell ref="Z193:Z194"/>
    <mergeCell ref="AA193:AA194"/>
    <mergeCell ref="AB193:AB194"/>
    <mergeCell ref="AC193:AJ193"/>
    <mergeCell ref="AL193:AL194"/>
    <mergeCell ref="AM193:AM194"/>
    <mergeCell ref="AM195:AM196"/>
    <mergeCell ref="C182:C183"/>
    <mergeCell ref="O182:O183"/>
    <mergeCell ref="AA182:AA183"/>
    <mergeCell ref="AM182:AM183"/>
    <mergeCell ref="B192:D192"/>
    <mergeCell ref="E192:L192"/>
    <mergeCell ref="N192:P192"/>
    <mergeCell ref="Q192:X192"/>
    <mergeCell ref="Z192:AB192"/>
    <mergeCell ref="AC192:AJ192"/>
    <mergeCell ref="AL192:AN192"/>
    <mergeCell ref="B164:B183"/>
    <mergeCell ref="C164:C165"/>
    <mergeCell ref="C178:C179"/>
    <mergeCell ref="O178:O179"/>
    <mergeCell ref="AA178:AA179"/>
    <mergeCell ref="AM178:AM179"/>
    <mergeCell ref="N164:N183"/>
    <mergeCell ref="O164:O165"/>
    <mergeCell ref="Z164:Z183"/>
    <mergeCell ref="AA164:AA165"/>
    <mergeCell ref="AL164:AL183"/>
    <mergeCell ref="C170:C171"/>
    <mergeCell ref="O170:O171"/>
    <mergeCell ref="AA170:AA171"/>
    <mergeCell ref="AM170:AM171"/>
    <mergeCell ref="C166:C167"/>
    <mergeCell ref="O166:O167"/>
    <mergeCell ref="AA166:AA167"/>
    <mergeCell ref="AM166:AM167"/>
    <mergeCell ref="C168:C169"/>
    <mergeCell ref="C172:C173"/>
    <mergeCell ref="O172:O173"/>
    <mergeCell ref="AA172:AA173"/>
    <mergeCell ref="AM172:AM173"/>
    <mergeCell ref="O168:O169"/>
    <mergeCell ref="AA168:AA169"/>
    <mergeCell ref="AM168:AM169"/>
    <mergeCell ref="C180:C181"/>
    <mergeCell ref="O180:O181"/>
    <mergeCell ref="AA180:AA181"/>
    <mergeCell ref="AM180:AM181"/>
    <mergeCell ref="C174:C175"/>
    <mergeCell ref="O174:O175"/>
    <mergeCell ref="AA174:AA175"/>
    <mergeCell ref="AM174:AM175"/>
    <mergeCell ref="C176:C177"/>
    <mergeCell ref="O176:O177"/>
    <mergeCell ref="AA176:AA177"/>
    <mergeCell ref="AM176:AM177"/>
    <mergeCell ref="AO161:AV161"/>
    <mergeCell ref="B162:B163"/>
    <mergeCell ref="C162:C163"/>
    <mergeCell ref="D162:D163"/>
    <mergeCell ref="E162:L162"/>
    <mergeCell ref="N162:N163"/>
    <mergeCell ref="O162:O163"/>
    <mergeCell ref="P162:P163"/>
    <mergeCell ref="Q162:X162"/>
    <mergeCell ref="AN162:AN163"/>
    <mergeCell ref="AO162:AV162"/>
    <mergeCell ref="Z162:Z163"/>
    <mergeCell ref="AA162:AA163"/>
    <mergeCell ref="AB162:AB163"/>
    <mergeCell ref="AC162:AJ162"/>
    <mergeCell ref="AL162:AL163"/>
    <mergeCell ref="AM162:AM163"/>
    <mergeCell ref="AM164:AM165"/>
    <mergeCell ref="C151:C152"/>
    <mergeCell ref="O151:O152"/>
    <mergeCell ref="AA151:AA152"/>
    <mergeCell ref="AM151:AM152"/>
    <mergeCell ref="B161:D161"/>
    <mergeCell ref="E161:L161"/>
    <mergeCell ref="N161:P161"/>
    <mergeCell ref="Q161:X161"/>
    <mergeCell ref="Z161:AB161"/>
    <mergeCell ref="AC161:AJ161"/>
    <mergeCell ref="AL161:AN161"/>
    <mergeCell ref="B133:B152"/>
    <mergeCell ref="C133:C134"/>
    <mergeCell ref="C147:C148"/>
    <mergeCell ref="O147:O148"/>
    <mergeCell ref="AA147:AA148"/>
    <mergeCell ref="AM147:AM148"/>
    <mergeCell ref="N133:N152"/>
    <mergeCell ref="O133:O134"/>
    <mergeCell ref="Z133:Z152"/>
    <mergeCell ref="AA133:AA134"/>
    <mergeCell ref="AL133:AL152"/>
    <mergeCell ref="C139:C140"/>
    <mergeCell ref="O139:O140"/>
    <mergeCell ref="AA139:AA140"/>
    <mergeCell ref="AM139:AM140"/>
    <mergeCell ref="C135:C136"/>
    <mergeCell ref="O135:O136"/>
    <mergeCell ref="AA135:AA136"/>
    <mergeCell ref="AM135:AM136"/>
    <mergeCell ref="C137:C138"/>
    <mergeCell ref="C141:C142"/>
    <mergeCell ref="O141:O142"/>
    <mergeCell ref="AA141:AA142"/>
    <mergeCell ref="AM141:AM142"/>
    <mergeCell ref="O137:O138"/>
    <mergeCell ref="AA137:AA138"/>
    <mergeCell ref="AM137:AM138"/>
    <mergeCell ref="C149:C150"/>
    <mergeCell ref="O149:O150"/>
    <mergeCell ref="AA149:AA150"/>
    <mergeCell ref="AM149:AM150"/>
    <mergeCell ref="C143:C144"/>
    <mergeCell ref="O143:O144"/>
    <mergeCell ref="AA143:AA144"/>
    <mergeCell ref="AM143:AM144"/>
    <mergeCell ref="C145:C146"/>
    <mergeCell ref="O145:O146"/>
    <mergeCell ref="AA145:AA146"/>
    <mergeCell ref="AM145:AM146"/>
    <mergeCell ref="AO130:AV130"/>
    <mergeCell ref="B131:B132"/>
    <mergeCell ref="C131:C132"/>
    <mergeCell ref="D131:D132"/>
    <mergeCell ref="E131:L131"/>
    <mergeCell ref="N131:N132"/>
    <mergeCell ref="O131:O132"/>
    <mergeCell ref="P131:P132"/>
    <mergeCell ref="Q131:X131"/>
    <mergeCell ref="AN131:AN132"/>
    <mergeCell ref="AO131:AV131"/>
    <mergeCell ref="Z131:Z132"/>
    <mergeCell ref="AA131:AA132"/>
    <mergeCell ref="AB131:AB132"/>
    <mergeCell ref="AC131:AJ131"/>
    <mergeCell ref="AL131:AL132"/>
    <mergeCell ref="AM131:AM132"/>
    <mergeCell ref="AM133:AM134"/>
    <mergeCell ref="C120:C121"/>
    <mergeCell ref="O120:O121"/>
    <mergeCell ref="AA120:AA121"/>
    <mergeCell ref="AM120:AM121"/>
    <mergeCell ref="B130:D130"/>
    <mergeCell ref="E130:L130"/>
    <mergeCell ref="N130:P130"/>
    <mergeCell ref="Q130:X130"/>
    <mergeCell ref="Z130:AB130"/>
    <mergeCell ref="AC130:AJ130"/>
    <mergeCell ref="AL130:AN130"/>
    <mergeCell ref="B102:B121"/>
    <mergeCell ref="C102:C103"/>
    <mergeCell ref="C116:C117"/>
    <mergeCell ref="O116:O117"/>
    <mergeCell ref="AA116:AA117"/>
    <mergeCell ref="AM116:AM117"/>
    <mergeCell ref="N102:N121"/>
    <mergeCell ref="O102:O103"/>
    <mergeCell ref="Z102:Z121"/>
    <mergeCell ref="AA102:AA103"/>
    <mergeCell ref="AL102:AL121"/>
    <mergeCell ref="C108:C109"/>
    <mergeCell ref="O108:O109"/>
    <mergeCell ref="AA108:AA109"/>
    <mergeCell ref="AM108:AM109"/>
    <mergeCell ref="C104:C105"/>
    <mergeCell ref="O104:O105"/>
    <mergeCell ref="AA104:AA105"/>
    <mergeCell ref="AM104:AM105"/>
    <mergeCell ref="C106:C107"/>
    <mergeCell ref="C110:C111"/>
    <mergeCell ref="O110:O111"/>
    <mergeCell ref="AA110:AA111"/>
    <mergeCell ref="AM110:AM111"/>
    <mergeCell ref="O106:O107"/>
    <mergeCell ref="AA106:AA107"/>
    <mergeCell ref="AM106:AM107"/>
    <mergeCell ref="C118:C119"/>
    <mergeCell ref="O118:O119"/>
    <mergeCell ref="AA118:AA119"/>
    <mergeCell ref="AM118:AM119"/>
    <mergeCell ref="C112:C113"/>
    <mergeCell ref="O112:O113"/>
    <mergeCell ref="AA112:AA113"/>
    <mergeCell ref="AM112:AM113"/>
    <mergeCell ref="C114:C115"/>
    <mergeCell ref="O114:O115"/>
    <mergeCell ref="AA114:AA115"/>
    <mergeCell ref="AM114:AM115"/>
    <mergeCell ref="AO99:AV99"/>
    <mergeCell ref="B100:B101"/>
    <mergeCell ref="C100:C101"/>
    <mergeCell ref="D100:D101"/>
    <mergeCell ref="E100:L100"/>
    <mergeCell ref="N100:N101"/>
    <mergeCell ref="O100:O101"/>
    <mergeCell ref="P100:P101"/>
    <mergeCell ref="Q100:X100"/>
    <mergeCell ref="AN100:AN101"/>
    <mergeCell ref="AO100:AV100"/>
    <mergeCell ref="Z100:Z101"/>
    <mergeCell ref="AA100:AA101"/>
    <mergeCell ref="AB100:AB101"/>
    <mergeCell ref="AC100:AJ100"/>
    <mergeCell ref="AL100:AL101"/>
    <mergeCell ref="AM100:AM101"/>
    <mergeCell ref="AM102:AM103"/>
    <mergeCell ref="C89:C90"/>
    <mergeCell ref="O89:O90"/>
    <mergeCell ref="AA89:AA90"/>
    <mergeCell ref="AM89:AM90"/>
    <mergeCell ref="B99:D99"/>
    <mergeCell ref="E99:L99"/>
    <mergeCell ref="N99:P99"/>
    <mergeCell ref="Q99:X99"/>
    <mergeCell ref="Z99:AB99"/>
    <mergeCell ref="AC99:AJ99"/>
    <mergeCell ref="AL99:AN99"/>
    <mergeCell ref="B71:B90"/>
    <mergeCell ref="C71:C72"/>
    <mergeCell ref="C85:C86"/>
    <mergeCell ref="O85:O86"/>
    <mergeCell ref="AA85:AA86"/>
    <mergeCell ref="AM85:AM86"/>
    <mergeCell ref="N71:N90"/>
    <mergeCell ref="O71:O72"/>
    <mergeCell ref="Z71:Z90"/>
    <mergeCell ref="AA71:AA72"/>
    <mergeCell ref="AL71:AL90"/>
    <mergeCell ref="C77:C78"/>
    <mergeCell ref="O77:O78"/>
    <mergeCell ref="AA77:AA78"/>
    <mergeCell ref="AM77:AM78"/>
    <mergeCell ref="C73:C74"/>
    <mergeCell ref="O73:O74"/>
    <mergeCell ref="AA73:AA74"/>
    <mergeCell ref="AM73:AM74"/>
    <mergeCell ref="C75:C76"/>
    <mergeCell ref="C79:C80"/>
    <mergeCell ref="O79:O80"/>
    <mergeCell ref="AA79:AA80"/>
    <mergeCell ref="AM79:AM80"/>
    <mergeCell ref="O75:O76"/>
    <mergeCell ref="AA75:AA76"/>
    <mergeCell ref="AM75:AM76"/>
    <mergeCell ref="C87:C88"/>
    <mergeCell ref="O87:O88"/>
    <mergeCell ref="AA87:AA88"/>
    <mergeCell ref="AM87:AM88"/>
    <mergeCell ref="C81:C82"/>
    <mergeCell ref="O81:O82"/>
    <mergeCell ref="AA81:AA82"/>
    <mergeCell ref="AM81:AM82"/>
    <mergeCell ref="C83:C84"/>
    <mergeCell ref="O83:O84"/>
    <mergeCell ref="AA83:AA84"/>
    <mergeCell ref="AM83:AM84"/>
    <mergeCell ref="AO68:AV68"/>
    <mergeCell ref="B69:B70"/>
    <mergeCell ref="C69:C70"/>
    <mergeCell ref="D69:D70"/>
    <mergeCell ref="E69:L69"/>
    <mergeCell ref="N69:N70"/>
    <mergeCell ref="O69:O70"/>
    <mergeCell ref="P69:P70"/>
    <mergeCell ref="Q69:X69"/>
    <mergeCell ref="AN69:AN70"/>
    <mergeCell ref="AO69:AV69"/>
    <mergeCell ref="Z69:Z70"/>
    <mergeCell ref="AA69:AA70"/>
    <mergeCell ref="AB69:AB70"/>
    <mergeCell ref="AC69:AJ69"/>
    <mergeCell ref="AL69:AL70"/>
    <mergeCell ref="AM69:AM70"/>
    <mergeCell ref="AM71:AM72"/>
    <mergeCell ref="C58:C59"/>
    <mergeCell ref="O58:O59"/>
    <mergeCell ref="AA58:AA59"/>
    <mergeCell ref="AM58:AM59"/>
    <mergeCell ref="B68:D68"/>
    <mergeCell ref="E68:L68"/>
    <mergeCell ref="N68:P68"/>
    <mergeCell ref="Q68:X68"/>
    <mergeCell ref="Z68:AB68"/>
    <mergeCell ref="AC68:AJ68"/>
    <mergeCell ref="AL68:AN68"/>
    <mergeCell ref="B40:B59"/>
    <mergeCell ref="C40:C41"/>
    <mergeCell ref="C54:C55"/>
    <mergeCell ref="O54:O55"/>
    <mergeCell ref="AA54:AA55"/>
    <mergeCell ref="AM54:AM55"/>
    <mergeCell ref="N40:N59"/>
    <mergeCell ref="O40:O41"/>
    <mergeCell ref="Z40:Z59"/>
    <mergeCell ref="AA40:AA41"/>
    <mergeCell ref="AL40:AL59"/>
    <mergeCell ref="C46:C47"/>
    <mergeCell ref="O46:O47"/>
    <mergeCell ref="AA46:AA47"/>
    <mergeCell ref="AM46:AM47"/>
    <mergeCell ref="C42:C43"/>
    <mergeCell ref="O42:O43"/>
    <mergeCell ref="AA42:AA43"/>
    <mergeCell ref="AM42:AM43"/>
    <mergeCell ref="C44:C45"/>
    <mergeCell ref="C48:C49"/>
    <mergeCell ref="O48:O49"/>
    <mergeCell ref="AA48:AA49"/>
    <mergeCell ref="AM48:AM49"/>
    <mergeCell ref="O44:O45"/>
    <mergeCell ref="AA44:AA45"/>
    <mergeCell ref="AM44:AM45"/>
    <mergeCell ref="C56:C57"/>
    <mergeCell ref="O56:O57"/>
    <mergeCell ref="AA56:AA57"/>
    <mergeCell ref="AM56:AM57"/>
    <mergeCell ref="C50:C51"/>
    <mergeCell ref="O50:O51"/>
    <mergeCell ref="AA50:AA51"/>
    <mergeCell ref="AM50:AM51"/>
    <mergeCell ref="C52:C53"/>
    <mergeCell ref="O52:O53"/>
    <mergeCell ref="AA52:AA53"/>
    <mergeCell ref="AM52:AM53"/>
    <mergeCell ref="AO37:AV37"/>
    <mergeCell ref="B38:B39"/>
    <mergeCell ref="C38:C39"/>
    <mergeCell ref="D38:D39"/>
    <mergeCell ref="E38:L38"/>
    <mergeCell ref="N38:N39"/>
    <mergeCell ref="O38:O39"/>
    <mergeCell ref="P38:P39"/>
    <mergeCell ref="Q38:X38"/>
    <mergeCell ref="AN38:AN39"/>
    <mergeCell ref="AO38:AV38"/>
    <mergeCell ref="Z38:Z39"/>
    <mergeCell ref="AA38:AA39"/>
    <mergeCell ref="AB38:AB39"/>
    <mergeCell ref="AC38:AJ38"/>
    <mergeCell ref="AL38:AL39"/>
    <mergeCell ref="AM38:AM39"/>
    <mergeCell ref="AM40:AM41"/>
    <mergeCell ref="B37:D37"/>
    <mergeCell ref="E37:L37"/>
    <mergeCell ref="N37:P37"/>
    <mergeCell ref="Q37:X37"/>
    <mergeCell ref="Z37:AB37"/>
    <mergeCell ref="AC37:AJ37"/>
    <mergeCell ref="AL37:AN37"/>
    <mergeCell ref="B9:B28"/>
    <mergeCell ref="C9:C10"/>
    <mergeCell ref="C23:C24"/>
    <mergeCell ref="O23:O24"/>
    <mergeCell ref="AA23:AA24"/>
    <mergeCell ref="AM23:AM24"/>
    <mergeCell ref="N9:N28"/>
    <mergeCell ref="O9:O10"/>
    <mergeCell ref="Z9:Z28"/>
    <mergeCell ref="AA9:AA10"/>
    <mergeCell ref="AL9:AL28"/>
    <mergeCell ref="AA11:AA12"/>
    <mergeCell ref="AM11:AM12"/>
    <mergeCell ref="C13:C14"/>
    <mergeCell ref="AA21:AA22"/>
    <mergeCell ref="AM21:AM22"/>
    <mergeCell ref="C27:C28"/>
    <mergeCell ref="O27:O28"/>
    <mergeCell ref="AA27:AA28"/>
    <mergeCell ref="AM27:AM28"/>
    <mergeCell ref="Z7:Z8"/>
    <mergeCell ref="AA7:AA8"/>
    <mergeCell ref="AB7:AB8"/>
    <mergeCell ref="AM9:AM10"/>
    <mergeCell ref="C17:C18"/>
    <mergeCell ref="O17:O18"/>
    <mergeCell ref="AA17:AA18"/>
    <mergeCell ref="AM17:AM18"/>
    <mergeCell ref="C25:C26"/>
    <mergeCell ref="O25:O26"/>
    <mergeCell ref="AA25:AA26"/>
    <mergeCell ref="AM25:AM26"/>
    <mergeCell ref="C19:C20"/>
    <mergeCell ref="O19:O20"/>
    <mergeCell ref="AA19:AA20"/>
    <mergeCell ref="AM19:AM20"/>
    <mergeCell ref="C21:C22"/>
    <mergeCell ref="O21:O22"/>
    <mergeCell ref="C15:C16"/>
    <mergeCell ref="O15:O16"/>
    <mergeCell ref="AA15:AA16"/>
    <mergeCell ref="AM15:AM16"/>
    <mergeCell ref="C11:C12"/>
    <mergeCell ref="O11:O12"/>
    <mergeCell ref="AC7:AJ7"/>
    <mergeCell ref="AL7:AL8"/>
    <mergeCell ref="AM7:AM8"/>
    <mergeCell ref="O13:O14"/>
    <mergeCell ref="AA13:AA14"/>
    <mergeCell ref="AM13:AM14"/>
    <mergeCell ref="AL6:AN6"/>
    <mergeCell ref="AO6:AV6"/>
    <mergeCell ref="B7:B8"/>
    <mergeCell ref="C7:C8"/>
    <mergeCell ref="D7:D8"/>
    <mergeCell ref="E7:L7"/>
    <mergeCell ref="N7:N8"/>
    <mergeCell ref="O7:O8"/>
    <mergeCell ref="P7:P8"/>
    <mergeCell ref="Q7:X7"/>
    <mergeCell ref="B6:D6"/>
    <mergeCell ref="E6:L6"/>
    <mergeCell ref="N6:P6"/>
    <mergeCell ref="Q6:X6"/>
    <mergeCell ref="Z6:AB6"/>
    <mergeCell ref="AC6:AJ6"/>
    <mergeCell ref="AN7:AN8"/>
    <mergeCell ref="AO7:AV7"/>
  </mergeCells>
  <dataValidations count="3">
    <dataValidation type="list" allowBlank="1" showInputMessage="1" showErrorMessage="1" sqref="B7 B38 B69 B100 B131 B162 B193 B224 N7 N38 N69 N100 N131 N162 N193 N224 Z7 Z38 Z69 Z100 Z131 Z162 Z193 Z224 AL7 AL38 AL69 AL100 AL131 AL162 AL193 AL224" xr:uid="{CBF98F83-5198-43D6-B3CE-993FABE0E27B}">
      <formula1>"Categoría de terreno 1,Categoría de terreno 2,Categoría de terreno 3,Categoría de terreno 4"</formula1>
    </dataValidation>
    <dataValidation type="list" allowBlank="1" showInputMessage="1" showErrorMessage="1" sqref="B6:D6 B37:D37 B68:D68 B99:D99 B130:D130 B161:D161 B192:D192 B223:D223 N6:P6 N37:P37 N68:P68 N99:P99 N130:P130 N161:P161 N192:P192 N223:P223 Z6:AB6 Z37:AB37 Z68:AB68 Z99:AB99 Z130:AB130 Z161:AB161 Z192:AB192 Z223:AB223 AL6:AN6 AL37:AN37 AL68:AN68 AL99:AN99 AL130:AN130 AL161:AN161 AL192:AN192 AL223:AN223" xr:uid="{3EB90772-369F-4911-A8E5-EFB8DACFC4B4}">
      <formula1>"Zona sísmica A,Zona sísmica B,Zona sísmica C,Zona sísmica D,"</formula1>
    </dataValidation>
    <dataValidation type="list" allowBlank="1" showInputMessage="1" showErrorMessage="1" sqref="B9:B28 B40:B59 B71:B90 B102:B121 B133:B152 B164:B183 B195:B214 B226:B245 N9:N28 N40:N59 N71:N90 N102:N121 N133:N152 N164:N183 N195:N214 N226:N245 Z9:Z28 Z40:Z59 Z71:Z90 Z102:Z121 Z133:Z152 Z164:Z183 Z195:Z214 Z226:Z245 AL9:AL28 AL40:AL59 AL71:AL90 AL102:AL121 AL133:AL152 AL164:AL183 AL195:AL214 AL226:AL245" xr:uid="{788A87E2-1618-4F7E-819F-27363C1CF765}">
      <formula1>"Rango de inclinación de 7° a 15°,Rango de inclinación de &gt;15° a 25°,Rango de inclinación de &gt;25° a 35°"</formula1>
    </dataValidation>
  </dataValidations>
  <pageMargins left="0.27559055118110237" right="0.23622047244094488" top="1.0236220472440944" bottom="0.74803149606299213" header="0.39370078740157483" footer="0.31496062992125984"/>
  <pageSetup paperSize="164" orientation="landscape" r:id="rId1"/>
  <headerFooter alignWithMargins="0">
    <oddHeader xml:space="preserve">&amp;L&amp;G&amp;R&amp;G    </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69F29-0ED7-4589-A7FE-DE1AF574D88F}">
  <sheetPr>
    <tabColor rgb="FF92D050"/>
  </sheetPr>
  <dimension ref="A1:AV350"/>
  <sheetViews>
    <sheetView workbookViewId="0"/>
  </sheetViews>
  <sheetFormatPr baseColWidth="10" defaultColWidth="11.44140625" defaultRowHeight="14.4"/>
  <cols>
    <col min="1" max="1" width="4.33203125" customWidth="1"/>
    <col min="3" max="3" width="11.44140625" customWidth="1"/>
    <col min="13" max="13" width="4.33203125" customWidth="1"/>
    <col min="25" max="25" width="4.33203125" customWidth="1"/>
    <col min="37" max="37" width="4.332031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c r="A4">
        <v>4</v>
      </c>
    </row>
    <row r="5" spans="1:48" ht="15" thickBot="1">
      <c r="A5">
        <v>5</v>
      </c>
    </row>
    <row r="6" spans="1:48" ht="18.600000000000001" thickBot="1">
      <c r="A6">
        <v>6</v>
      </c>
      <c r="B6" s="649" t="s">
        <v>1112</v>
      </c>
      <c r="C6" s="650"/>
      <c r="D6" s="651"/>
      <c r="E6" s="649" t="s">
        <v>1130</v>
      </c>
      <c r="F6" s="650"/>
      <c r="G6" s="650"/>
      <c r="H6" s="650"/>
      <c r="I6" s="650"/>
      <c r="J6" s="650"/>
      <c r="K6" s="650"/>
      <c r="L6" s="651"/>
      <c r="N6" s="649" t="s">
        <v>1114</v>
      </c>
      <c r="O6" s="650"/>
      <c r="P6" s="651"/>
      <c r="Q6" s="649" t="s">
        <v>1130</v>
      </c>
      <c r="R6" s="650"/>
      <c r="S6" s="650"/>
      <c r="T6" s="650"/>
      <c r="U6" s="650"/>
      <c r="V6" s="650"/>
      <c r="W6" s="650"/>
      <c r="X6" s="651"/>
      <c r="Z6" s="649" t="s">
        <v>1115</v>
      </c>
      <c r="AA6" s="650"/>
      <c r="AB6" s="651"/>
      <c r="AC6" s="649" t="s">
        <v>1130</v>
      </c>
      <c r="AD6" s="650"/>
      <c r="AE6" s="650"/>
      <c r="AF6" s="650"/>
      <c r="AG6" s="650"/>
      <c r="AH6" s="650"/>
      <c r="AI6" s="650"/>
      <c r="AJ6" s="651"/>
      <c r="AL6" s="649" t="s">
        <v>1116</v>
      </c>
      <c r="AM6" s="650"/>
      <c r="AN6" s="651"/>
      <c r="AO6" s="649" t="s">
        <v>1130</v>
      </c>
      <c r="AP6" s="650"/>
      <c r="AQ6" s="650"/>
      <c r="AR6" s="650"/>
      <c r="AS6" s="650"/>
      <c r="AT6" s="650"/>
      <c r="AU6" s="650"/>
      <c r="AV6" s="651"/>
    </row>
    <row r="7" spans="1:48" ht="22.2" customHeight="1">
      <c r="A7">
        <v>7</v>
      </c>
      <c r="B7" s="652" t="s">
        <v>1127</v>
      </c>
      <c r="C7" s="652" t="s">
        <v>1118</v>
      </c>
      <c r="D7" s="652" t="s">
        <v>1119</v>
      </c>
      <c r="E7" s="654" t="s">
        <v>1120</v>
      </c>
      <c r="F7" s="655"/>
      <c r="G7" s="655"/>
      <c r="H7" s="655"/>
      <c r="I7" s="655"/>
      <c r="J7" s="655"/>
      <c r="K7" s="655"/>
      <c r="L7" s="656"/>
      <c r="N7" s="652" t="str">
        <f>+B7</f>
        <v>Categoría de terreno 2</v>
      </c>
      <c r="O7" s="652" t="s">
        <v>1118</v>
      </c>
      <c r="P7" s="652" t="s">
        <v>1119</v>
      </c>
      <c r="Q7" s="654" t="s">
        <v>1120</v>
      </c>
      <c r="R7" s="655"/>
      <c r="S7" s="655"/>
      <c r="T7" s="655"/>
      <c r="U7" s="655"/>
      <c r="V7" s="655"/>
      <c r="W7" s="655"/>
      <c r="X7" s="656"/>
      <c r="Z7" s="652" t="str">
        <f>+N7</f>
        <v>Categoría de terreno 2</v>
      </c>
      <c r="AA7" s="652" t="s">
        <v>1118</v>
      </c>
      <c r="AB7" s="652" t="s">
        <v>1119</v>
      </c>
      <c r="AC7" s="654" t="s">
        <v>1120</v>
      </c>
      <c r="AD7" s="655"/>
      <c r="AE7" s="655"/>
      <c r="AF7" s="655"/>
      <c r="AG7" s="655"/>
      <c r="AH7" s="655"/>
      <c r="AI7" s="655"/>
      <c r="AJ7" s="656"/>
      <c r="AL7" s="652" t="str">
        <f>+Z7</f>
        <v>Categoría de terreno 2</v>
      </c>
      <c r="AM7" s="652" t="s">
        <v>1118</v>
      </c>
      <c r="AN7" s="652" t="s">
        <v>1119</v>
      </c>
      <c r="AO7" s="654" t="s">
        <v>1120</v>
      </c>
      <c r="AP7" s="655"/>
      <c r="AQ7" s="655"/>
      <c r="AR7" s="655"/>
      <c r="AS7" s="655"/>
      <c r="AT7" s="655"/>
      <c r="AU7" s="655"/>
      <c r="AV7" s="656"/>
    </row>
    <row r="8" spans="1:48" ht="22.2" customHeight="1" thickBot="1">
      <c r="A8">
        <v>8</v>
      </c>
      <c r="B8" s="653"/>
      <c r="C8" s="653"/>
      <c r="D8" s="653"/>
      <c r="E8" s="75">
        <v>0</v>
      </c>
      <c r="F8" s="76">
        <v>500</v>
      </c>
      <c r="G8" s="76">
        <v>1000</v>
      </c>
      <c r="H8" s="76">
        <v>1500</v>
      </c>
      <c r="I8" s="76">
        <v>2000</v>
      </c>
      <c r="J8" s="76">
        <v>2500</v>
      </c>
      <c r="K8" s="76">
        <v>3000</v>
      </c>
      <c r="L8" s="77">
        <v>3500</v>
      </c>
      <c r="N8" s="653"/>
      <c r="O8" s="653"/>
      <c r="P8" s="653"/>
      <c r="Q8" s="75">
        <v>0</v>
      </c>
      <c r="R8" s="76">
        <v>500</v>
      </c>
      <c r="S8" s="76">
        <v>1000</v>
      </c>
      <c r="T8" s="76">
        <v>1500</v>
      </c>
      <c r="U8" s="76">
        <v>2000</v>
      </c>
      <c r="V8" s="76">
        <v>2500</v>
      </c>
      <c r="W8" s="76">
        <v>3000</v>
      </c>
      <c r="X8" s="77">
        <v>3500</v>
      </c>
      <c r="Z8" s="653"/>
      <c r="AA8" s="653"/>
      <c r="AB8" s="653"/>
      <c r="AC8" s="75">
        <v>0</v>
      </c>
      <c r="AD8" s="76">
        <v>500</v>
      </c>
      <c r="AE8" s="76">
        <v>1000</v>
      </c>
      <c r="AF8" s="76">
        <v>1500</v>
      </c>
      <c r="AG8" s="76">
        <v>2000</v>
      </c>
      <c r="AH8" s="76">
        <v>2500</v>
      </c>
      <c r="AI8" s="76">
        <v>3000</v>
      </c>
      <c r="AJ8" s="77">
        <v>3500</v>
      </c>
      <c r="AL8" s="653"/>
      <c r="AM8" s="653"/>
      <c r="AN8" s="653"/>
      <c r="AO8" s="75">
        <v>0</v>
      </c>
      <c r="AP8" s="76">
        <v>500</v>
      </c>
      <c r="AQ8" s="76">
        <v>1000</v>
      </c>
      <c r="AR8" s="76">
        <v>1500</v>
      </c>
      <c r="AS8" s="76">
        <v>2000</v>
      </c>
      <c r="AT8" s="76">
        <v>2500</v>
      </c>
      <c r="AU8" s="76">
        <v>3000</v>
      </c>
      <c r="AV8" s="77">
        <v>3500</v>
      </c>
    </row>
    <row r="9" spans="1:48">
      <c r="A9">
        <v>9</v>
      </c>
      <c r="B9" s="661" t="s">
        <v>1121</v>
      </c>
      <c r="C9" s="659">
        <v>100</v>
      </c>
      <c r="D9" s="78" t="s">
        <v>133</v>
      </c>
      <c r="E9" s="79">
        <v>164</v>
      </c>
      <c r="F9" s="80">
        <v>165</v>
      </c>
      <c r="G9" s="80">
        <v>167</v>
      </c>
      <c r="H9" s="80">
        <v>168</v>
      </c>
      <c r="I9" s="80">
        <v>170</v>
      </c>
      <c r="J9" s="80">
        <v>171</v>
      </c>
      <c r="K9" s="80">
        <v>173</v>
      </c>
      <c r="L9" s="81">
        <v>175</v>
      </c>
      <c r="N9" s="661" t="s">
        <v>1121</v>
      </c>
      <c r="O9" s="659">
        <v>100</v>
      </c>
      <c r="P9" s="78" t="s">
        <v>133</v>
      </c>
      <c r="Q9" s="79">
        <v>145</v>
      </c>
      <c r="R9" s="80">
        <v>146</v>
      </c>
      <c r="S9" s="80">
        <v>148</v>
      </c>
      <c r="T9" s="80">
        <v>149</v>
      </c>
      <c r="U9" s="80">
        <v>151</v>
      </c>
      <c r="V9" s="80">
        <v>152</v>
      </c>
      <c r="W9" s="80">
        <v>154</v>
      </c>
      <c r="X9" s="81">
        <v>156</v>
      </c>
      <c r="Z9" s="661" t="s">
        <v>1121</v>
      </c>
      <c r="AA9" s="659">
        <v>100</v>
      </c>
      <c r="AB9" s="78" t="s">
        <v>133</v>
      </c>
      <c r="AC9" s="79">
        <v>103</v>
      </c>
      <c r="AD9" s="80">
        <v>104</v>
      </c>
      <c r="AE9" s="80">
        <v>105</v>
      </c>
      <c r="AF9" s="80">
        <v>106</v>
      </c>
      <c r="AG9" s="80">
        <v>107</v>
      </c>
      <c r="AH9" s="80">
        <v>108</v>
      </c>
      <c r="AI9" s="80">
        <v>109</v>
      </c>
      <c r="AJ9" s="81">
        <v>110.00000000000001</v>
      </c>
      <c r="AL9" s="661" t="s">
        <v>1121</v>
      </c>
      <c r="AM9" s="659">
        <v>100</v>
      </c>
      <c r="AN9" s="78" t="s">
        <v>133</v>
      </c>
      <c r="AO9" s="79">
        <v>86</v>
      </c>
      <c r="AP9" s="80">
        <v>86</v>
      </c>
      <c r="AQ9" s="80">
        <v>87</v>
      </c>
      <c r="AR9" s="80">
        <v>87</v>
      </c>
      <c r="AS9" s="80">
        <v>88</v>
      </c>
      <c r="AT9" s="80">
        <v>88</v>
      </c>
      <c r="AU9" s="80">
        <v>89</v>
      </c>
      <c r="AV9" s="81">
        <v>90</v>
      </c>
    </row>
    <row r="10" spans="1:48" ht="15" thickBot="1">
      <c r="A10">
        <v>10</v>
      </c>
      <c r="B10" s="662"/>
      <c r="C10" s="660"/>
      <c r="D10" s="82" t="s">
        <v>136</v>
      </c>
      <c r="E10" s="83">
        <v>177</v>
      </c>
      <c r="F10" s="84">
        <v>178</v>
      </c>
      <c r="G10" s="84">
        <v>179</v>
      </c>
      <c r="H10" s="84">
        <v>181</v>
      </c>
      <c r="I10" s="84">
        <v>182</v>
      </c>
      <c r="J10" s="84">
        <v>184</v>
      </c>
      <c r="K10" s="84">
        <v>185</v>
      </c>
      <c r="L10" s="85">
        <v>187</v>
      </c>
      <c r="N10" s="662"/>
      <c r="O10" s="660"/>
      <c r="P10" s="82" t="s">
        <v>136</v>
      </c>
      <c r="Q10" s="83">
        <v>162</v>
      </c>
      <c r="R10" s="84">
        <v>163</v>
      </c>
      <c r="S10" s="84">
        <v>164</v>
      </c>
      <c r="T10" s="84">
        <v>165</v>
      </c>
      <c r="U10" s="84">
        <v>166</v>
      </c>
      <c r="V10" s="84">
        <v>167</v>
      </c>
      <c r="W10" s="84">
        <v>168</v>
      </c>
      <c r="X10" s="85">
        <v>170</v>
      </c>
      <c r="Z10" s="662"/>
      <c r="AA10" s="660"/>
      <c r="AB10" s="82" t="s">
        <v>136</v>
      </c>
      <c r="AC10" s="83">
        <v>104</v>
      </c>
      <c r="AD10" s="84">
        <v>104</v>
      </c>
      <c r="AE10" s="84">
        <v>104</v>
      </c>
      <c r="AF10" s="84">
        <v>104</v>
      </c>
      <c r="AG10" s="84">
        <v>104</v>
      </c>
      <c r="AH10" s="84">
        <v>104</v>
      </c>
      <c r="AI10" s="84">
        <v>104</v>
      </c>
      <c r="AJ10" s="85">
        <v>104</v>
      </c>
      <c r="AL10" s="662"/>
      <c r="AM10" s="660"/>
      <c r="AN10" s="82" t="s">
        <v>136</v>
      </c>
      <c r="AO10" s="83">
        <v>80</v>
      </c>
      <c r="AP10" s="84">
        <v>80</v>
      </c>
      <c r="AQ10" s="84">
        <v>80</v>
      </c>
      <c r="AR10" s="84">
        <v>80</v>
      </c>
      <c r="AS10" s="84">
        <v>80</v>
      </c>
      <c r="AT10" s="84">
        <v>80</v>
      </c>
      <c r="AU10" s="84">
        <v>80</v>
      </c>
      <c r="AV10" s="85">
        <v>80</v>
      </c>
    </row>
    <row r="11" spans="1:48">
      <c r="A11">
        <v>11</v>
      </c>
      <c r="B11" s="662"/>
      <c r="C11" s="657">
        <f>+C9+15</f>
        <v>115</v>
      </c>
      <c r="D11" s="86" t="str">
        <f>+D9</f>
        <v>48-X</v>
      </c>
      <c r="E11" s="87">
        <v>155</v>
      </c>
      <c r="F11" s="88">
        <v>156</v>
      </c>
      <c r="G11" s="88">
        <v>158</v>
      </c>
      <c r="H11" s="88">
        <v>160</v>
      </c>
      <c r="I11" s="88">
        <v>162</v>
      </c>
      <c r="J11" s="88">
        <v>164</v>
      </c>
      <c r="K11" s="88">
        <v>166</v>
      </c>
      <c r="L11" s="89">
        <v>168</v>
      </c>
      <c r="N11" s="662"/>
      <c r="O11" s="657">
        <f>+O9+15</f>
        <v>115</v>
      </c>
      <c r="P11" s="86" t="str">
        <f>+P9</f>
        <v>48-X</v>
      </c>
      <c r="Q11" s="87">
        <v>134</v>
      </c>
      <c r="R11" s="88">
        <v>136</v>
      </c>
      <c r="S11" s="88">
        <v>138</v>
      </c>
      <c r="T11" s="88">
        <v>141</v>
      </c>
      <c r="U11" s="88">
        <v>143</v>
      </c>
      <c r="V11" s="88">
        <v>146</v>
      </c>
      <c r="W11" s="88">
        <v>148</v>
      </c>
      <c r="X11" s="89">
        <v>151</v>
      </c>
      <c r="Z11" s="662"/>
      <c r="AA11" s="657">
        <f>+AA9+15</f>
        <v>115</v>
      </c>
      <c r="AB11" s="86" t="str">
        <f>+AB9</f>
        <v>48-X</v>
      </c>
      <c r="AC11" s="87">
        <v>97</v>
      </c>
      <c r="AD11" s="88">
        <v>98</v>
      </c>
      <c r="AE11" s="88">
        <v>99</v>
      </c>
      <c r="AF11" s="88">
        <v>100</v>
      </c>
      <c r="AG11" s="88">
        <v>102</v>
      </c>
      <c r="AH11" s="88">
        <v>103</v>
      </c>
      <c r="AI11" s="88">
        <v>104</v>
      </c>
      <c r="AJ11" s="89">
        <v>106</v>
      </c>
      <c r="AL11" s="662"/>
      <c r="AM11" s="657">
        <f>+AM9+15</f>
        <v>115</v>
      </c>
      <c r="AN11" s="86" t="str">
        <f>+AN9</f>
        <v>48-X</v>
      </c>
      <c r="AO11" s="87">
        <v>82</v>
      </c>
      <c r="AP11" s="88">
        <v>82</v>
      </c>
      <c r="AQ11" s="88">
        <v>83</v>
      </c>
      <c r="AR11" s="88">
        <v>84</v>
      </c>
      <c r="AS11" s="88">
        <v>84</v>
      </c>
      <c r="AT11" s="88">
        <v>85</v>
      </c>
      <c r="AU11" s="88">
        <v>86</v>
      </c>
      <c r="AV11" s="89">
        <v>87</v>
      </c>
    </row>
    <row r="12" spans="1:48" ht="15" thickBot="1">
      <c r="A12">
        <v>12</v>
      </c>
      <c r="B12" s="662"/>
      <c r="C12" s="658"/>
      <c r="D12" s="90" t="str">
        <f>+D10</f>
        <v>48-XL</v>
      </c>
      <c r="E12" s="87">
        <v>167</v>
      </c>
      <c r="F12" s="88">
        <v>168</v>
      </c>
      <c r="G12" s="88">
        <v>170</v>
      </c>
      <c r="H12" s="88">
        <v>172</v>
      </c>
      <c r="I12" s="88">
        <v>174</v>
      </c>
      <c r="J12" s="88">
        <v>176</v>
      </c>
      <c r="K12" s="88">
        <v>178</v>
      </c>
      <c r="L12" s="89">
        <v>180</v>
      </c>
      <c r="N12" s="662"/>
      <c r="O12" s="658"/>
      <c r="P12" s="90" t="str">
        <f>+P10</f>
        <v>48-XL</v>
      </c>
      <c r="Q12" s="87">
        <v>154</v>
      </c>
      <c r="R12" s="88">
        <v>155</v>
      </c>
      <c r="S12" s="88">
        <v>157</v>
      </c>
      <c r="T12" s="88">
        <v>158</v>
      </c>
      <c r="U12" s="88">
        <v>160</v>
      </c>
      <c r="V12" s="88">
        <v>161</v>
      </c>
      <c r="W12" s="88">
        <v>163</v>
      </c>
      <c r="X12" s="89">
        <v>165</v>
      </c>
      <c r="Z12" s="662"/>
      <c r="AA12" s="658"/>
      <c r="AB12" s="90" t="str">
        <f>+AB10</f>
        <v>48-XL</v>
      </c>
      <c r="AC12" s="87">
        <v>104</v>
      </c>
      <c r="AD12" s="88">
        <v>104</v>
      </c>
      <c r="AE12" s="88">
        <v>104</v>
      </c>
      <c r="AF12" s="88">
        <v>104</v>
      </c>
      <c r="AG12" s="88">
        <v>104</v>
      </c>
      <c r="AH12" s="88">
        <v>104</v>
      </c>
      <c r="AI12" s="88">
        <v>104</v>
      </c>
      <c r="AJ12" s="89">
        <v>104</v>
      </c>
      <c r="AL12" s="662"/>
      <c r="AM12" s="658"/>
      <c r="AN12" s="90" t="str">
        <f>+AN10</f>
        <v>48-XL</v>
      </c>
      <c r="AO12" s="87">
        <v>80</v>
      </c>
      <c r="AP12" s="88">
        <v>80</v>
      </c>
      <c r="AQ12" s="88">
        <v>80</v>
      </c>
      <c r="AR12" s="88">
        <v>80</v>
      </c>
      <c r="AS12" s="88">
        <v>80</v>
      </c>
      <c r="AT12" s="88">
        <v>80</v>
      </c>
      <c r="AU12" s="88">
        <v>80</v>
      </c>
      <c r="AV12" s="89">
        <v>80</v>
      </c>
    </row>
    <row r="13" spans="1:48">
      <c r="A13">
        <v>13</v>
      </c>
      <c r="B13" s="662"/>
      <c r="C13" s="659">
        <f>+C11+15</f>
        <v>130</v>
      </c>
      <c r="D13" s="78" t="s">
        <v>133</v>
      </c>
      <c r="E13" s="83">
        <v>144</v>
      </c>
      <c r="F13" s="84">
        <v>146</v>
      </c>
      <c r="G13" s="84">
        <v>149</v>
      </c>
      <c r="H13" s="84">
        <v>151</v>
      </c>
      <c r="I13" s="84">
        <v>154</v>
      </c>
      <c r="J13" s="84">
        <v>156</v>
      </c>
      <c r="K13" s="84">
        <v>159</v>
      </c>
      <c r="L13" s="85">
        <v>162</v>
      </c>
      <c r="N13" s="662"/>
      <c r="O13" s="659">
        <f>+O11+15</f>
        <v>130</v>
      </c>
      <c r="P13" s="78" t="s">
        <v>133</v>
      </c>
      <c r="Q13" s="83">
        <v>121</v>
      </c>
      <c r="R13" s="84">
        <v>123</v>
      </c>
      <c r="S13" s="84">
        <v>126</v>
      </c>
      <c r="T13" s="84">
        <v>129</v>
      </c>
      <c r="U13" s="84">
        <v>132</v>
      </c>
      <c r="V13" s="84">
        <v>135</v>
      </c>
      <c r="W13" s="84">
        <v>138</v>
      </c>
      <c r="X13" s="85">
        <v>141</v>
      </c>
      <c r="Z13" s="662"/>
      <c r="AA13" s="659">
        <f>+AA11+15</f>
        <v>130</v>
      </c>
      <c r="AB13" s="78" t="s">
        <v>133</v>
      </c>
      <c r="AC13" s="83">
        <v>90</v>
      </c>
      <c r="AD13" s="84">
        <v>91</v>
      </c>
      <c r="AE13" s="84">
        <v>93</v>
      </c>
      <c r="AF13" s="84">
        <v>94</v>
      </c>
      <c r="AG13" s="84">
        <v>96</v>
      </c>
      <c r="AH13" s="84">
        <v>97</v>
      </c>
      <c r="AI13" s="84">
        <v>99</v>
      </c>
      <c r="AJ13" s="85">
        <v>101</v>
      </c>
      <c r="AL13" s="662"/>
      <c r="AM13" s="659">
        <f>+AM11+15</f>
        <v>130</v>
      </c>
      <c r="AN13" s="78" t="s">
        <v>133</v>
      </c>
      <c r="AO13" s="83" t="s">
        <v>1122</v>
      </c>
      <c r="AP13" s="84" t="s">
        <v>1122</v>
      </c>
      <c r="AQ13" s="84" t="s">
        <v>1122</v>
      </c>
      <c r="AR13" s="84" t="s">
        <v>1122</v>
      </c>
      <c r="AS13" s="84">
        <v>81</v>
      </c>
      <c r="AT13" s="84">
        <v>82</v>
      </c>
      <c r="AU13" s="84">
        <v>83</v>
      </c>
      <c r="AV13" s="85">
        <v>85</v>
      </c>
    </row>
    <row r="14" spans="1:48" ht="15" thickBot="1">
      <c r="A14">
        <v>14</v>
      </c>
      <c r="B14" s="662"/>
      <c r="C14" s="660"/>
      <c r="D14" s="82" t="s">
        <v>136</v>
      </c>
      <c r="E14" s="83">
        <v>157</v>
      </c>
      <c r="F14" s="84">
        <v>159</v>
      </c>
      <c r="G14" s="84">
        <v>162</v>
      </c>
      <c r="H14" s="84">
        <v>164</v>
      </c>
      <c r="I14" s="84">
        <v>167</v>
      </c>
      <c r="J14" s="84">
        <v>169</v>
      </c>
      <c r="K14" s="84">
        <v>172</v>
      </c>
      <c r="L14" s="85">
        <v>175</v>
      </c>
      <c r="N14" s="662"/>
      <c r="O14" s="660"/>
      <c r="P14" s="82" t="s">
        <v>136</v>
      </c>
      <c r="Q14" s="83">
        <v>145</v>
      </c>
      <c r="R14" s="84">
        <v>147</v>
      </c>
      <c r="S14" s="84">
        <v>149</v>
      </c>
      <c r="T14" s="84">
        <v>151</v>
      </c>
      <c r="U14" s="84">
        <v>153</v>
      </c>
      <c r="V14" s="84">
        <v>155</v>
      </c>
      <c r="W14" s="84">
        <v>157</v>
      </c>
      <c r="X14" s="85">
        <v>160</v>
      </c>
      <c r="Z14" s="662"/>
      <c r="AA14" s="660"/>
      <c r="AB14" s="82" t="s">
        <v>136</v>
      </c>
      <c r="AC14" s="83">
        <v>104</v>
      </c>
      <c r="AD14" s="84">
        <v>104</v>
      </c>
      <c r="AE14" s="84">
        <v>104</v>
      </c>
      <c r="AF14" s="84">
        <v>104</v>
      </c>
      <c r="AG14" s="84">
        <v>104</v>
      </c>
      <c r="AH14" s="84">
        <v>104</v>
      </c>
      <c r="AI14" s="84">
        <v>104</v>
      </c>
      <c r="AJ14" s="85">
        <v>104</v>
      </c>
      <c r="AL14" s="662"/>
      <c r="AM14" s="660"/>
      <c r="AN14" s="82" t="s">
        <v>136</v>
      </c>
      <c r="AO14" s="83">
        <v>80</v>
      </c>
      <c r="AP14" s="84">
        <v>80</v>
      </c>
      <c r="AQ14" s="84">
        <v>80</v>
      </c>
      <c r="AR14" s="84">
        <v>80</v>
      </c>
      <c r="AS14" s="84">
        <v>80</v>
      </c>
      <c r="AT14" s="84">
        <v>80</v>
      </c>
      <c r="AU14" s="84">
        <v>80</v>
      </c>
      <c r="AV14" s="85">
        <v>80</v>
      </c>
    </row>
    <row r="15" spans="1:48">
      <c r="A15">
        <v>15</v>
      </c>
      <c r="B15" s="662"/>
      <c r="C15" s="657">
        <f>+C13+10</f>
        <v>140</v>
      </c>
      <c r="D15" s="86" t="str">
        <f>+D13</f>
        <v>48-X</v>
      </c>
      <c r="E15" s="87">
        <v>138</v>
      </c>
      <c r="F15" s="88">
        <v>140</v>
      </c>
      <c r="G15" s="88">
        <v>143</v>
      </c>
      <c r="H15" s="88">
        <v>145</v>
      </c>
      <c r="I15" s="88">
        <v>148</v>
      </c>
      <c r="J15" s="88">
        <v>150</v>
      </c>
      <c r="K15" s="88">
        <v>153</v>
      </c>
      <c r="L15" s="89">
        <v>156</v>
      </c>
      <c r="N15" s="662"/>
      <c r="O15" s="657">
        <f>+O13+10</f>
        <v>140</v>
      </c>
      <c r="P15" s="86" t="str">
        <f>+P13</f>
        <v>48-X</v>
      </c>
      <c r="Q15" s="87">
        <v>112.99999999999999</v>
      </c>
      <c r="R15" s="88">
        <v>116</v>
      </c>
      <c r="S15" s="88">
        <v>119</v>
      </c>
      <c r="T15" s="88">
        <v>122</v>
      </c>
      <c r="U15" s="88">
        <v>125</v>
      </c>
      <c r="V15" s="88">
        <v>128</v>
      </c>
      <c r="W15" s="88">
        <v>131</v>
      </c>
      <c r="X15" s="89">
        <v>134</v>
      </c>
      <c r="Z15" s="662"/>
      <c r="AA15" s="657">
        <f>+AA13+10</f>
        <v>140</v>
      </c>
      <c r="AB15" s="86" t="str">
        <f>+AB13</f>
        <v>48-X</v>
      </c>
      <c r="AC15" s="87">
        <v>85</v>
      </c>
      <c r="AD15" s="88">
        <v>86</v>
      </c>
      <c r="AE15" s="88">
        <v>88</v>
      </c>
      <c r="AF15" s="88">
        <v>90</v>
      </c>
      <c r="AG15" s="88">
        <v>92</v>
      </c>
      <c r="AH15" s="88">
        <v>94</v>
      </c>
      <c r="AI15" s="88">
        <v>96</v>
      </c>
      <c r="AJ15" s="89">
        <v>98</v>
      </c>
      <c r="AL15" s="662"/>
      <c r="AM15" s="657">
        <f>+AM13+10</f>
        <v>140</v>
      </c>
      <c r="AN15" s="86" t="str">
        <f>+AN13</f>
        <v>48-X</v>
      </c>
      <c r="AO15" s="87" t="s">
        <v>1122</v>
      </c>
      <c r="AP15" s="88" t="s">
        <v>1122</v>
      </c>
      <c r="AQ15" s="88" t="s">
        <v>1122</v>
      </c>
      <c r="AR15" s="88" t="s">
        <v>1122</v>
      </c>
      <c r="AS15" s="88" t="s">
        <v>1122</v>
      </c>
      <c r="AT15" s="88">
        <v>80</v>
      </c>
      <c r="AU15" s="88">
        <v>81</v>
      </c>
      <c r="AV15" s="89">
        <v>83</v>
      </c>
    </row>
    <row r="16" spans="1:48" ht="15" thickBot="1">
      <c r="A16">
        <v>16</v>
      </c>
      <c r="B16" s="662"/>
      <c r="C16" s="658"/>
      <c r="D16" s="90" t="str">
        <f>+D14</f>
        <v>48-XL</v>
      </c>
      <c r="E16" s="87">
        <v>150</v>
      </c>
      <c r="F16" s="88">
        <v>152</v>
      </c>
      <c r="G16" s="88">
        <v>155</v>
      </c>
      <c r="H16" s="88">
        <v>157</v>
      </c>
      <c r="I16" s="88">
        <v>160</v>
      </c>
      <c r="J16" s="88">
        <v>162</v>
      </c>
      <c r="K16" s="88">
        <v>165</v>
      </c>
      <c r="L16" s="89">
        <v>168</v>
      </c>
      <c r="N16" s="662"/>
      <c r="O16" s="658"/>
      <c r="P16" s="90" t="str">
        <f>+P14</f>
        <v>48-XL</v>
      </c>
      <c r="Q16" s="87">
        <v>139</v>
      </c>
      <c r="R16" s="88">
        <v>141</v>
      </c>
      <c r="S16" s="88">
        <v>143</v>
      </c>
      <c r="T16" s="88">
        <v>145</v>
      </c>
      <c r="U16" s="88">
        <v>148</v>
      </c>
      <c r="V16" s="88">
        <v>150</v>
      </c>
      <c r="W16" s="88">
        <v>152</v>
      </c>
      <c r="X16" s="89">
        <v>155</v>
      </c>
      <c r="Z16" s="662"/>
      <c r="AA16" s="658"/>
      <c r="AB16" s="90" t="str">
        <f>+AB14</f>
        <v>48-XL</v>
      </c>
      <c r="AC16" s="87">
        <v>104</v>
      </c>
      <c r="AD16" s="88">
        <v>104</v>
      </c>
      <c r="AE16" s="88">
        <v>104</v>
      </c>
      <c r="AF16" s="88">
        <v>104</v>
      </c>
      <c r="AG16" s="88">
        <v>104</v>
      </c>
      <c r="AH16" s="88">
        <v>104</v>
      </c>
      <c r="AI16" s="88">
        <v>104</v>
      </c>
      <c r="AJ16" s="89">
        <v>104</v>
      </c>
      <c r="AL16" s="662"/>
      <c r="AM16" s="658"/>
      <c r="AN16" s="90" t="str">
        <f>+AN14</f>
        <v>48-XL</v>
      </c>
      <c r="AO16" s="87">
        <v>80</v>
      </c>
      <c r="AP16" s="88">
        <v>80</v>
      </c>
      <c r="AQ16" s="88">
        <v>80</v>
      </c>
      <c r="AR16" s="88">
        <v>80</v>
      </c>
      <c r="AS16" s="88">
        <v>80</v>
      </c>
      <c r="AT16" s="88">
        <v>80</v>
      </c>
      <c r="AU16" s="88">
        <v>80</v>
      </c>
      <c r="AV16" s="89">
        <v>80</v>
      </c>
    </row>
    <row r="17" spans="1:48">
      <c r="A17">
        <v>17</v>
      </c>
      <c r="B17" s="662"/>
      <c r="C17" s="659">
        <f>+C15+10</f>
        <v>150</v>
      </c>
      <c r="D17" s="78" t="s">
        <v>133</v>
      </c>
      <c r="E17" s="83">
        <v>132</v>
      </c>
      <c r="F17" s="84">
        <v>134</v>
      </c>
      <c r="G17" s="84">
        <v>137</v>
      </c>
      <c r="H17" s="84">
        <v>139</v>
      </c>
      <c r="I17" s="84">
        <v>142</v>
      </c>
      <c r="J17" s="84">
        <v>144</v>
      </c>
      <c r="K17" s="84">
        <v>147</v>
      </c>
      <c r="L17" s="85">
        <v>150</v>
      </c>
      <c r="N17" s="662"/>
      <c r="O17" s="659">
        <f>+O15+10</f>
        <v>150</v>
      </c>
      <c r="P17" s="78" t="s">
        <v>133</v>
      </c>
      <c r="Q17" s="83">
        <v>105</v>
      </c>
      <c r="R17" s="84">
        <v>108</v>
      </c>
      <c r="S17" s="84">
        <v>111</v>
      </c>
      <c r="T17" s="84">
        <v>114</v>
      </c>
      <c r="U17" s="84">
        <v>117</v>
      </c>
      <c r="V17" s="84">
        <v>120</v>
      </c>
      <c r="W17" s="84">
        <v>123</v>
      </c>
      <c r="X17" s="85">
        <v>127</v>
      </c>
      <c r="Z17" s="662"/>
      <c r="AA17" s="659">
        <f>+AA15+10</f>
        <v>150</v>
      </c>
      <c r="AB17" s="78" t="s">
        <v>133</v>
      </c>
      <c r="AC17" s="83">
        <v>80</v>
      </c>
      <c r="AD17" s="84">
        <v>82</v>
      </c>
      <c r="AE17" s="84">
        <v>84</v>
      </c>
      <c r="AF17" s="84">
        <v>86</v>
      </c>
      <c r="AG17" s="84">
        <v>88</v>
      </c>
      <c r="AH17" s="84">
        <v>90</v>
      </c>
      <c r="AI17" s="84">
        <v>92</v>
      </c>
      <c r="AJ17" s="85">
        <v>94</v>
      </c>
      <c r="AL17" s="662"/>
      <c r="AM17" s="659">
        <f>+AM15+10</f>
        <v>150</v>
      </c>
      <c r="AN17" s="78" t="s">
        <v>133</v>
      </c>
      <c r="AO17" s="83" t="s">
        <v>1122</v>
      </c>
      <c r="AP17" s="84" t="s">
        <v>1122</v>
      </c>
      <c r="AQ17" s="84" t="s">
        <v>1122</v>
      </c>
      <c r="AR17" s="84" t="s">
        <v>1122</v>
      </c>
      <c r="AS17" s="84" t="s">
        <v>1122</v>
      </c>
      <c r="AT17" s="84" t="s">
        <v>1122</v>
      </c>
      <c r="AU17" s="84" t="s">
        <v>1122</v>
      </c>
      <c r="AV17" s="85">
        <v>80</v>
      </c>
    </row>
    <row r="18" spans="1:48" ht="15" thickBot="1">
      <c r="A18">
        <v>18</v>
      </c>
      <c r="B18" s="662"/>
      <c r="C18" s="660"/>
      <c r="D18" s="82" t="s">
        <v>136</v>
      </c>
      <c r="E18" s="83">
        <v>143</v>
      </c>
      <c r="F18" s="84">
        <v>145</v>
      </c>
      <c r="G18" s="84">
        <v>148</v>
      </c>
      <c r="H18" s="84">
        <v>151</v>
      </c>
      <c r="I18" s="84">
        <v>154</v>
      </c>
      <c r="J18" s="84">
        <v>157</v>
      </c>
      <c r="K18" s="84">
        <v>160</v>
      </c>
      <c r="L18" s="85">
        <v>163</v>
      </c>
      <c r="N18" s="662"/>
      <c r="O18" s="660"/>
      <c r="P18" s="82" t="s">
        <v>136</v>
      </c>
      <c r="Q18" s="83">
        <v>133</v>
      </c>
      <c r="R18" s="84">
        <v>135</v>
      </c>
      <c r="S18" s="84">
        <v>138</v>
      </c>
      <c r="T18" s="84">
        <v>140</v>
      </c>
      <c r="U18" s="84">
        <v>143</v>
      </c>
      <c r="V18" s="84">
        <v>145</v>
      </c>
      <c r="W18" s="84">
        <v>148</v>
      </c>
      <c r="X18" s="85">
        <v>151</v>
      </c>
      <c r="Z18" s="662"/>
      <c r="AA18" s="660"/>
      <c r="AB18" s="82" t="s">
        <v>136</v>
      </c>
      <c r="AC18" s="83">
        <v>104</v>
      </c>
      <c r="AD18" s="84">
        <v>104</v>
      </c>
      <c r="AE18" s="84">
        <v>104</v>
      </c>
      <c r="AF18" s="84">
        <v>104</v>
      </c>
      <c r="AG18" s="84">
        <v>104</v>
      </c>
      <c r="AH18" s="84">
        <v>104</v>
      </c>
      <c r="AI18" s="84">
        <v>104</v>
      </c>
      <c r="AJ18" s="85">
        <v>104</v>
      </c>
      <c r="AL18" s="662"/>
      <c r="AM18" s="660"/>
      <c r="AN18" s="82" t="s">
        <v>136</v>
      </c>
      <c r="AO18" s="83">
        <v>80</v>
      </c>
      <c r="AP18" s="84">
        <v>80</v>
      </c>
      <c r="AQ18" s="84">
        <v>80</v>
      </c>
      <c r="AR18" s="84">
        <v>80</v>
      </c>
      <c r="AS18" s="84">
        <v>80</v>
      </c>
      <c r="AT18" s="84">
        <v>80</v>
      </c>
      <c r="AU18" s="84">
        <v>80</v>
      </c>
      <c r="AV18" s="85">
        <v>80</v>
      </c>
    </row>
    <row r="19" spans="1:48">
      <c r="A19">
        <v>19</v>
      </c>
      <c r="B19" s="662"/>
      <c r="C19" s="657">
        <f>+C17+10</f>
        <v>160</v>
      </c>
      <c r="D19" s="86" t="str">
        <f>+D17</f>
        <v>48-X</v>
      </c>
      <c r="E19" s="87">
        <v>123</v>
      </c>
      <c r="F19" s="88">
        <v>126</v>
      </c>
      <c r="G19" s="88">
        <v>129</v>
      </c>
      <c r="H19" s="88">
        <v>132</v>
      </c>
      <c r="I19" s="88">
        <v>135</v>
      </c>
      <c r="J19" s="88">
        <v>138</v>
      </c>
      <c r="K19" s="88">
        <v>141</v>
      </c>
      <c r="L19" s="89">
        <v>144</v>
      </c>
      <c r="N19" s="662"/>
      <c r="O19" s="657">
        <f>+O17+10</f>
        <v>160</v>
      </c>
      <c r="P19" s="86" t="str">
        <f>+P17</f>
        <v>48-X</v>
      </c>
      <c r="Q19" s="87">
        <v>98</v>
      </c>
      <c r="R19" s="88">
        <v>101</v>
      </c>
      <c r="S19" s="88">
        <v>104</v>
      </c>
      <c r="T19" s="88">
        <v>107</v>
      </c>
      <c r="U19" s="88">
        <v>110</v>
      </c>
      <c r="V19" s="88">
        <v>113</v>
      </c>
      <c r="W19" s="88">
        <v>116</v>
      </c>
      <c r="X19" s="89">
        <v>120</v>
      </c>
      <c r="Z19" s="662"/>
      <c r="AA19" s="657">
        <f>+AA17+10</f>
        <v>160</v>
      </c>
      <c r="AB19" s="86" t="str">
        <f>+AB17</f>
        <v>48-X</v>
      </c>
      <c r="AC19" s="87" t="s">
        <v>1122</v>
      </c>
      <c r="AD19" s="88" t="s">
        <v>1122</v>
      </c>
      <c r="AE19" s="88">
        <v>80</v>
      </c>
      <c r="AF19" s="88">
        <v>82</v>
      </c>
      <c r="AG19" s="88">
        <v>84</v>
      </c>
      <c r="AH19" s="88">
        <v>86</v>
      </c>
      <c r="AI19" s="88">
        <v>88</v>
      </c>
      <c r="AJ19" s="89">
        <v>90</v>
      </c>
      <c r="AL19" s="662"/>
      <c r="AM19" s="657">
        <f>+AM17+10</f>
        <v>160</v>
      </c>
      <c r="AN19" s="86" t="str">
        <f>+AN17</f>
        <v>48-X</v>
      </c>
      <c r="AO19" s="87" t="s">
        <v>1122</v>
      </c>
      <c r="AP19" s="88" t="s">
        <v>1122</v>
      </c>
      <c r="AQ19" s="88" t="s">
        <v>1122</v>
      </c>
      <c r="AR19" s="88" t="s">
        <v>1122</v>
      </c>
      <c r="AS19" s="88" t="s">
        <v>1122</v>
      </c>
      <c r="AT19" s="88" t="s">
        <v>1122</v>
      </c>
      <c r="AU19" s="88" t="s">
        <v>1122</v>
      </c>
      <c r="AV19" s="89" t="s">
        <v>1122</v>
      </c>
    </row>
    <row r="20" spans="1:48" ht="15" thickBot="1">
      <c r="A20">
        <v>20</v>
      </c>
      <c r="B20" s="662"/>
      <c r="C20" s="658"/>
      <c r="D20" s="90" t="str">
        <f>+D18</f>
        <v>48-XL</v>
      </c>
      <c r="E20" s="87">
        <v>126</v>
      </c>
      <c r="F20" s="88">
        <v>130</v>
      </c>
      <c r="G20" s="88">
        <v>134</v>
      </c>
      <c r="H20" s="88">
        <v>139</v>
      </c>
      <c r="I20" s="88">
        <v>143</v>
      </c>
      <c r="J20" s="88">
        <v>148</v>
      </c>
      <c r="K20" s="88">
        <v>152</v>
      </c>
      <c r="L20" s="89">
        <v>157</v>
      </c>
      <c r="N20" s="662"/>
      <c r="O20" s="658"/>
      <c r="P20" s="90" t="str">
        <f>+P18</f>
        <v>48-XL</v>
      </c>
      <c r="Q20" s="87">
        <v>125</v>
      </c>
      <c r="R20" s="88">
        <v>128</v>
      </c>
      <c r="S20" s="88">
        <v>131</v>
      </c>
      <c r="T20" s="88">
        <v>134</v>
      </c>
      <c r="U20" s="88">
        <v>137</v>
      </c>
      <c r="V20" s="88">
        <v>140</v>
      </c>
      <c r="W20" s="88">
        <v>143</v>
      </c>
      <c r="X20" s="89">
        <v>146</v>
      </c>
      <c r="Z20" s="662"/>
      <c r="AA20" s="658"/>
      <c r="AB20" s="90" t="str">
        <f>+AB18</f>
        <v>48-XL</v>
      </c>
      <c r="AC20" s="87">
        <v>99</v>
      </c>
      <c r="AD20" s="88">
        <v>99</v>
      </c>
      <c r="AE20" s="88">
        <v>100</v>
      </c>
      <c r="AF20" s="88">
        <v>101</v>
      </c>
      <c r="AG20" s="88">
        <v>101</v>
      </c>
      <c r="AH20" s="88">
        <v>102</v>
      </c>
      <c r="AI20" s="88">
        <v>103</v>
      </c>
      <c r="AJ20" s="89">
        <v>104</v>
      </c>
      <c r="AL20" s="662"/>
      <c r="AM20" s="658"/>
      <c r="AN20" s="90" t="str">
        <f>+AN18</f>
        <v>48-XL</v>
      </c>
      <c r="AO20" s="87">
        <v>80</v>
      </c>
      <c r="AP20" s="88">
        <v>80</v>
      </c>
      <c r="AQ20" s="88">
        <v>80</v>
      </c>
      <c r="AR20" s="88">
        <v>80</v>
      </c>
      <c r="AS20" s="88">
        <v>80</v>
      </c>
      <c r="AT20" s="88">
        <v>80</v>
      </c>
      <c r="AU20" s="88">
        <v>80</v>
      </c>
      <c r="AV20" s="89">
        <v>80</v>
      </c>
    </row>
    <row r="21" spans="1:48">
      <c r="A21">
        <v>21</v>
      </c>
      <c r="B21" s="662"/>
      <c r="C21" s="659">
        <f>+C19+10</f>
        <v>170</v>
      </c>
      <c r="D21" s="78" t="s">
        <v>133</v>
      </c>
      <c r="E21" s="83">
        <v>110</v>
      </c>
      <c r="F21" s="84">
        <v>114</v>
      </c>
      <c r="G21" s="84">
        <v>118</v>
      </c>
      <c r="H21" s="84">
        <v>122</v>
      </c>
      <c r="I21" s="84">
        <v>126</v>
      </c>
      <c r="J21" s="84">
        <v>130</v>
      </c>
      <c r="K21" s="84">
        <v>134</v>
      </c>
      <c r="L21" s="85">
        <v>139</v>
      </c>
      <c r="N21" s="662"/>
      <c r="O21" s="659">
        <f>+O19+10</f>
        <v>170</v>
      </c>
      <c r="P21" s="78" t="s">
        <v>133</v>
      </c>
      <c r="Q21" s="83">
        <v>90</v>
      </c>
      <c r="R21" s="84">
        <v>93</v>
      </c>
      <c r="S21" s="84">
        <v>96</v>
      </c>
      <c r="T21" s="84">
        <v>99</v>
      </c>
      <c r="U21" s="84">
        <v>103</v>
      </c>
      <c r="V21" s="84">
        <v>106</v>
      </c>
      <c r="W21" s="84">
        <v>109</v>
      </c>
      <c r="X21" s="85">
        <v>112.99999999999999</v>
      </c>
      <c r="Z21" s="662"/>
      <c r="AA21" s="659">
        <f>+AA19+10</f>
        <v>170</v>
      </c>
      <c r="AB21" s="78" t="s">
        <v>133</v>
      </c>
      <c r="AC21" s="83" t="s">
        <v>1122</v>
      </c>
      <c r="AD21" s="84" t="s">
        <v>1122</v>
      </c>
      <c r="AE21" s="84" t="s">
        <v>1122</v>
      </c>
      <c r="AF21" s="84" t="s">
        <v>1122</v>
      </c>
      <c r="AG21" s="84">
        <v>80</v>
      </c>
      <c r="AH21" s="84">
        <v>82</v>
      </c>
      <c r="AI21" s="84">
        <v>84</v>
      </c>
      <c r="AJ21" s="85">
        <v>86</v>
      </c>
      <c r="AL21" s="662"/>
      <c r="AM21" s="659">
        <f>+AM19+10</f>
        <v>170</v>
      </c>
      <c r="AN21" s="78" t="s">
        <v>133</v>
      </c>
      <c r="AO21" s="83" t="s">
        <v>1122</v>
      </c>
      <c r="AP21" s="84" t="s">
        <v>1122</v>
      </c>
      <c r="AQ21" s="84" t="s">
        <v>1122</v>
      </c>
      <c r="AR21" s="84" t="s">
        <v>1122</v>
      </c>
      <c r="AS21" s="84" t="s">
        <v>1122</v>
      </c>
      <c r="AT21" s="84" t="s">
        <v>1122</v>
      </c>
      <c r="AU21" s="84" t="s">
        <v>1122</v>
      </c>
      <c r="AV21" s="85" t="s">
        <v>1122</v>
      </c>
    </row>
    <row r="22" spans="1:48" ht="15" thickBot="1">
      <c r="A22">
        <v>22</v>
      </c>
      <c r="B22" s="662"/>
      <c r="C22" s="660"/>
      <c r="D22" s="82" t="s">
        <v>136</v>
      </c>
      <c r="E22" s="83">
        <v>110</v>
      </c>
      <c r="F22" s="84">
        <v>116</v>
      </c>
      <c r="G22" s="84">
        <v>122</v>
      </c>
      <c r="H22" s="84">
        <v>128</v>
      </c>
      <c r="I22" s="84">
        <v>134</v>
      </c>
      <c r="J22" s="84">
        <v>140</v>
      </c>
      <c r="K22" s="84">
        <v>146</v>
      </c>
      <c r="L22" s="85">
        <v>152</v>
      </c>
      <c r="N22" s="662"/>
      <c r="O22" s="660"/>
      <c r="P22" s="82" t="s">
        <v>136</v>
      </c>
      <c r="Q22" s="83">
        <v>111.00000000000001</v>
      </c>
      <c r="R22" s="84">
        <v>115</v>
      </c>
      <c r="S22" s="84">
        <v>119</v>
      </c>
      <c r="T22" s="84">
        <v>123</v>
      </c>
      <c r="U22" s="84">
        <v>128</v>
      </c>
      <c r="V22" s="84">
        <v>132</v>
      </c>
      <c r="W22" s="84">
        <v>136</v>
      </c>
      <c r="X22" s="85">
        <v>141</v>
      </c>
      <c r="Z22" s="662"/>
      <c r="AA22" s="660"/>
      <c r="AB22" s="82" t="s">
        <v>136</v>
      </c>
      <c r="AC22" s="83">
        <v>93</v>
      </c>
      <c r="AD22" s="84">
        <v>94</v>
      </c>
      <c r="AE22" s="84">
        <v>96</v>
      </c>
      <c r="AF22" s="84">
        <v>97</v>
      </c>
      <c r="AG22" s="84">
        <v>99</v>
      </c>
      <c r="AH22" s="84">
        <v>100</v>
      </c>
      <c r="AI22" s="84">
        <v>102</v>
      </c>
      <c r="AJ22" s="85">
        <v>104</v>
      </c>
      <c r="AL22" s="662"/>
      <c r="AM22" s="660"/>
      <c r="AN22" s="82" t="s">
        <v>136</v>
      </c>
      <c r="AO22" s="83">
        <v>80</v>
      </c>
      <c r="AP22" s="84">
        <v>80</v>
      </c>
      <c r="AQ22" s="84">
        <v>80</v>
      </c>
      <c r="AR22" s="84">
        <v>80</v>
      </c>
      <c r="AS22" s="84">
        <v>80</v>
      </c>
      <c r="AT22" s="84">
        <v>80</v>
      </c>
      <c r="AU22" s="84">
        <v>80</v>
      </c>
      <c r="AV22" s="85">
        <v>80</v>
      </c>
    </row>
    <row r="23" spans="1:48">
      <c r="A23">
        <v>23</v>
      </c>
      <c r="B23" s="662"/>
      <c r="C23" s="657">
        <f>+C21+10</f>
        <v>180</v>
      </c>
      <c r="D23" s="86" t="str">
        <f>+D21</f>
        <v>48-X</v>
      </c>
      <c r="E23" s="87">
        <v>97</v>
      </c>
      <c r="F23" s="88">
        <v>102</v>
      </c>
      <c r="G23" s="88">
        <v>107</v>
      </c>
      <c r="H23" s="88">
        <v>113</v>
      </c>
      <c r="I23" s="88">
        <v>118</v>
      </c>
      <c r="J23" s="88">
        <v>124</v>
      </c>
      <c r="K23" s="88">
        <v>129</v>
      </c>
      <c r="L23" s="89">
        <v>135</v>
      </c>
      <c r="N23" s="662"/>
      <c r="O23" s="657">
        <f>+O21+10</f>
        <v>180</v>
      </c>
      <c r="P23" s="86" t="str">
        <f>+P21</f>
        <v>48-X</v>
      </c>
      <c r="Q23" s="87">
        <v>84</v>
      </c>
      <c r="R23" s="88">
        <v>87</v>
      </c>
      <c r="S23" s="88">
        <v>90</v>
      </c>
      <c r="T23" s="88">
        <v>94</v>
      </c>
      <c r="U23" s="88">
        <v>97</v>
      </c>
      <c r="V23" s="88">
        <v>101</v>
      </c>
      <c r="W23" s="88">
        <v>104</v>
      </c>
      <c r="X23" s="89">
        <v>108</v>
      </c>
      <c r="Z23" s="662"/>
      <c r="AA23" s="657">
        <f>+AA21+10</f>
        <v>180</v>
      </c>
      <c r="AB23" s="86" t="str">
        <f>+AB21</f>
        <v>48-X</v>
      </c>
      <c r="AC23" s="87" t="s">
        <v>1122</v>
      </c>
      <c r="AD23" s="88" t="s">
        <v>1122</v>
      </c>
      <c r="AE23" s="88" t="s">
        <v>1122</v>
      </c>
      <c r="AF23" s="88" t="s">
        <v>1122</v>
      </c>
      <c r="AG23" s="88" t="s">
        <v>1122</v>
      </c>
      <c r="AH23" s="88" t="s">
        <v>1122</v>
      </c>
      <c r="AI23" s="88">
        <v>80</v>
      </c>
      <c r="AJ23" s="89">
        <v>83</v>
      </c>
      <c r="AL23" s="662"/>
      <c r="AM23" s="657">
        <f>+AM21+10</f>
        <v>180</v>
      </c>
      <c r="AN23" s="86" t="str">
        <f>+AN21</f>
        <v>48-X</v>
      </c>
      <c r="AO23" s="87" t="s">
        <v>1122</v>
      </c>
      <c r="AP23" s="88" t="s">
        <v>1122</v>
      </c>
      <c r="AQ23" s="88" t="s">
        <v>1122</v>
      </c>
      <c r="AR23" s="88" t="s">
        <v>1122</v>
      </c>
      <c r="AS23" s="88" t="s">
        <v>1122</v>
      </c>
      <c r="AT23" s="88" t="s">
        <v>1122</v>
      </c>
      <c r="AU23" s="88" t="s">
        <v>1122</v>
      </c>
      <c r="AV23" s="89" t="s">
        <v>1122</v>
      </c>
    </row>
    <row r="24" spans="1:48" ht="15" thickBot="1">
      <c r="A24">
        <v>24</v>
      </c>
      <c r="B24" s="662"/>
      <c r="C24" s="658"/>
      <c r="D24" s="90" t="str">
        <f>+D22</f>
        <v>48-XL</v>
      </c>
      <c r="E24" s="87">
        <v>98</v>
      </c>
      <c r="F24" s="88">
        <v>105</v>
      </c>
      <c r="G24" s="88">
        <v>112</v>
      </c>
      <c r="H24" s="88">
        <v>119</v>
      </c>
      <c r="I24" s="88">
        <v>126</v>
      </c>
      <c r="J24" s="88">
        <v>133</v>
      </c>
      <c r="K24" s="88">
        <v>140</v>
      </c>
      <c r="L24" s="89">
        <v>147</v>
      </c>
      <c r="N24" s="662"/>
      <c r="O24" s="658"/>
      <c r="P24" s="90" t="str">
        <f>+P22</f>
        <v>48-XL</v>
      </c>
      <c r="Q24" s="87">
        <v>98</v>
      </c>
      <c r="R24" s="88">
        <v>103</v>
      </c>
      <c r="S24" s="88">
        <v>109</v>
      </c>
      <c r="T24" s="88">
        <v>114</v>
      </c>
      <c r="U24" s="88">
        <v>120</v>
      </c>
      <c r="V24" s="88">
        <v>125</v>
      </c>
      <c r="W24" s="88">
        <v>131</v>
      </c>
      <c r="X24" s="89">
        <v>137</v>
      </c>
      <c r="Z24" s="662"/>
      <c r="AA24" s="658"/>
      <c r="AB24" s="90" t="str">
        <f>+AB22</f>
        <v>48-XL</v>
      </c>
      <c r="AC24" s="87">
        <v>88</v>
      </c>
      <c r="AD24" s="88">
        <v>90</v>
      </c>
      <c r="AE24" s="88">
        <v>92</v>
      </c>
      <c r="AF24" s="88">
        <v>94</v>
      </c>
      <c r="AG24" s="88">
        <v>97</v>
      </c>
      <c r="AH24" s="88">
        <v>99</v>
      </c>
      <c r="AI24" s="88">
        <v>101</v>
      </c>
      <c r="AJ24" s="89">
        <v>104</v>
      </c>
      <c r="AL24" s="662"/>
      <c r="AM24" s="658"/>
      <c r="AN24" s="90" t="str">
        <f>+AN22</f>
        <v>48-XL</v>
      </c>
      <c r="AO24" s="87" t="s">
        <v>1122</v>
      </c>
      <c r="AP24" s="88" t="s">
        <v>1122</v>
      </c>
      <c r="AQ24" s="88" t="s">
        <v>1122</v>
      </c>
      <c r="AR24" s="88" t="s">
        <v>1122</v>
      </c>
      <c r="AS24" s="88" t="s">
        <v>1122</v>
      </c>
      <c r="AT24" s="88" t="s">
        <v>1122</v>
      </c>
      <c r="AU24" s="88" t="s">
        <v>1122</v>
      </c>
      <c r="AV24" s="89">
        <v>80</v>
      </c>
    </row>
    <row r="25" spans="1:48">
      <c r="A25">
        <v>25</v>
      </c>
      <c r="B25" s="662"/>
      <c r="C25" s="659">
        <f>+C23+10</f>
        <v>190</v>
      </c>
      <c r="D25" s="78" t="s">
        <v>133</v>
      </c>
      <c r="E25" s="83">
        <v>88</v>
      </c>
      <c r="F25" s="84">
        <v>93</v>
      </c>
      <c r="G25" s="84">
        <v>99</v>
      </c>
      <c r="H25" s="84">
        <v>105</v>
      </c>
      <c r="I25" s="84">
        <v>111</v>
      </c>
      <c r="J25" s="84">
        <v>117</v>
      </c>
      <c r="K25" s="84">
        <v>123</v>
      </c>
      <c r="L25" s="85">
        <v>129</v>
      </c>
      <c r="N25" s="662"/>
      <c r="O25" s="659">
        <f>+O23+10</f>
        <v>190</v>
      </c>
      <c r="P25" s="78" t="s">
        <v>133</v>
      </c>
      <c r="Q25" s="83" t="s">
        <v>1122</v>
      </c>
      <c r="R25" s="84">
        <v>82</v>
      </c>
      <c r="S25" s="84">
        <v>85</v>
      </c>
      <c r="T25" s="84">
        <v>89</v>
      </c>
      <c r="U25" s="84">
        <v>92</v>
      </c>
      <c r="V25" s="84">
        <v>96</v>
      </c>
      <c r="W25" s="84">
        <v>99</v>
      </c>
      <c r="X25" s="85">
        <v>103</v>
      </c>
      <c r="Z25" s="662"/>
      <c r="AA25" s="659">
        <f>+AA23+10</f>
        <v>190</v>
      </c>
      <c r="AB25" s="78" t="s">
        <v>133</v>
      </c>
      <c r="AC25" s="83" t="s">
        <v>1122</v>
      </c>
      <c r="AD25" s="84" t="s">
        <v>1122</v>
      </c>
      <c r="AE25" s="84" t="s">
        <v>1122</v>
      </c>
      <c r="AF25" s="84" t="s">
        <v>1122</v>
      </c>
      <c r="AG25" s="84" t="s">
        <v>1122</v>
      </c>
      <c r="AH25" s="84" t="s">
        <v>1122</v>
      </c>
      <c r="AI25" s="84" t="s">
        <v>1122</v>
      </c>
      <c r="AJ25" s="85" t="s">
        <v>1122</v>
      </c>
      <c r="AL25" s="662"/>
      <c r="AM25" s="659">
        <f>+AM23+10</f>
        <v>190</v>
      </c>
      <c r="AN25" s="78" t="s">
        <v>133</v>
      </c>
      <c r="AO25" s="83" t="s">
        <v>1122</v>
      </c>
      <c r="AP25" s="84" t="s">
        <v>1122</v>
      </c>
      <c r="AQ25" s="84" t="s">
        <v>1122</v>
      </c>
      <c r="AR25" s="84" t="s">
        <v>1122</v>
      </c>
      <c r="AS25" s="84" t="s">
        <v>1122</v>
      </c>
      <c r="AT25" s="84" t="s">
        <v>1122</v>
      </c>
      <c r="AU25" s="84" t="s">
        <v>1122</v>
      </c>
      <c r="AV25" s="85" t="s">
        <v>1122</v>
      </c>
    </row>
    <row r="26" spans="1:48" ht="15" thickBot="1">
      <c r="A26">
        <v>26</v>
      </c>
      <c r="B26" s="662"/>
      <c r="C26" s="660"/>
      <c r="D26" s="82" t="s">
        <v>136</v>
      </c>
      <c r="E26" s="83">
        <v>88</v>
      </c>
      <c r="F26" s="84">
        <v>95</v>
      </c>
      <c r="G26" s="84">
        <v>102</v>
      </c>
      <c r="H26" s="84">
        <v>109</v>
      </c>
      <c r="I26" s="84">
        <v>116</v>
      </c>
      <c r="J26" s="84">
        <v>123</v>
      </c>
      <c r="K26" s="84">
        <v>130</v>
      </c>
      <c r="L26" s="85">
        <v>138</v>
      </c>
      <c r="N26" s="662"/>
      <c r="O26" s="660"/>
      <c r="P26" s="82" t="s">
        <v>136</v>
      </c>
      <c r="Q26" s="83">
        <v>87</v>
      </c>
      <c r="R26" s="84">
        <v>93</v>
      </c>
      <c r="S26" s="84">
        <v>99</v>
      </c>
      <c r="T26" s="84">
        <v>105</v>
      </c>
      <c r="U26" s="84">
        <v>111</v>
      </c>
      <c r="V26" s="84">
        <v>117</v>
      </c>
      <c r="W26" s="84">
        <v>123</v>
      </c>
      <c r="X26" s="85">
        <v>130</v>
      </c>
      <c r="Z26" s="662"/>
      <c r="AA26" s="660"/>
      <c r="AB26" s="82" t="s">
        <v>136</v>
      </c>
      <c r="AC26" s="83">
        <v>83</v>
      </c>
      <c r="AD26" s="84">
        <v>85</v>
      </c>
      <c r="AE26" s="84">
        <v>88</v>
      </c>
      <c r="AF26" s="84">
        <v>91</v>
      </c>
      <c r="AG26" s="84">
        <v>94</v>
      </c>
      <c r="AH26" s="84">
        <v>97</v>
      </c>
      <c r="AI26" s="84">
        <v>100</v>
      </c>
      <c r="AJ26" s="85">
        <v>103</v>
      </c>
      <c r="AL26" s="662"/>
      <c r="AM26" s="660"/>
      <c r="AN26" s="82" t="s">
        <v>136</v>
      </c>
      <c r="AO26" s="83" t="s">
        <v>1122</v>
      </c>
      <c r="AP26" s="84" t="s">
        <v>1122</v>
      </c>
      <c r="AQ26" s="84" t="s">
        <v>1122</v>
      </c>
      <c r="AR26" s="84" t="s">
        <v>1122</v>
      </c>
      <c r="AS26" s="84" t="s">
        <v>1122</v>
      </c>
      <c r="AT26" s="84" t="s">
        <v>1122</v>
      </c>
      <c r="AU26" s="84" t="s">
        <v>1122</v>
      </c>
      <c r="AV26" s="85">
        <v>80</v>
      </c>
    </row>
    <row r="27" spans="1:48">
      <c r="A27">
        <v>27</v>
      </c>
      <c r="B27" s="662"/>
      <c r="C27" s="657">
        <f>+C25+10</f>
        <v>200</v>
      </c>
      <c r="D27" s="86" t="str">
        <f>+D25</f>
        <v>48-X</v>
      </c>
      <c r="E27" s="87" t="s">
        <v>1122</v>
      </c>
      <c r="F27" s="88">
        <v>85</v>
      </c>
      <c r="G27" s="88">
        <v>91</v>
      </c>
      <c r="H27" s="88">
        <v>97</v>
      </c>
      <c r="I27" s="88">
        <v>103</v>
      </c>
      <c r="J27" s="88">
        <v>109</v>
      </c>
      <c r="K27" s="88">
        <v>115</v>
      </c>
      <c r="L27" s="89">
        <v>121</v>
      </c>
      <c r="N27" s="662"/>
      <c r="O27" s="657">
        <f>+O25+10</f>
        <v>200</v>
      </c>
      <c r="P27" s="86" t="str">
        <f>+P25</f>
        <v>48-X</v>
      </c>
      <c r="Q27" s="87" t="s">
        <v>1122</v>
      </c>
      <c r="R27" s="88" t="s">
        <v>1122</v>
      </c>
      <c r="S27" s="88">
        <v>80</v>
      </c>
      <c r="T27" s="88">
        <v>84</v>
      </c>
      <c r="U27" s="88">
        <v>87</v>
      </c>
      <c r="V27" s="88">
        <v>91</v>
      </c>
      <c r="W27" s="88">
        <v>94</v>
      </c>
      <c r="X27" s="89">
        <v>98</v>
      </c>
      <c r="Z27" s="662"/>
      <c r="AA27" s="657">
        <f>+AA25+10</f>
        <v>200</v>
      </c>
      <c r="AB27" s="86" t="str">
        <f>+AB25</f>
        <v>48-X</v>
      </c>
      <c r="AC27" s="87" t="s">
        <v>1122</v>
      </c>
      <c r="AD27" s="88" t="s">
        <v>1122</v>
      </c>
      <c r="AE27" s="88" t="s">
        <v>1122</v>
      </c>
      <c r="AF27" s="88" t="s">
        <v>1122</v>
      </c>
      <c r="AG27" s="88" t="s">
        <v>1122</v>
      </c>
      <c r="AH27" s="88" t="s">
        <v>1122</v>
      </c>
      <c r="AI27" s="88" t="s">
        <v>1122</v>
      </c>
      <c r="AJ27" s="89" t="s">
        <v>1122</v>
      </c>
      <c r="AL27" s="662"/>
      <c r="AM27" s="657">
        <f>+AM25+10</f>
        <v>200</v>
      </c>
      <c r="AN27" s="86" t="str">
        <f>+AN25</f>
        <v>48-X</v>
      </c>
      <c r="AO27" s="87" t="s">
        <v>1122</v>
      </c>
      <c r="AP27" s="88" t="s">
        <v>1122</v>
      </c>
      <c r="AQ27" s="88" t="s">
        <v>1122</v>
      </c>
      <c r="AR27" s="88" t="s">
        <v>1122</v>
      </c>
      <c r="AS27" s="88" t="s">
        <v>1122</v>
      </c>
      <c r="AT27" s="88" t="s">
        <v>1122</v>
      </c>
      <c r="AU27" s="88" t="s">
        <v>1122</v>
      </c>
      <c r="AV27" s="89" t="s">
        <v>1122</v>
      </c>
    </row>
    <row r="28" spans="1:48" ht="15" thickBot="1">
      <c r="A28">
        <v>28</v>
      </c>
      <c r="B28" s="663"/>
      <c r="C28" s="658"/>
      <c r="D28" s="90" t="str">
        <f>+D26</f>
        <v>48-XL</v>
      </c>
      <c r="E28" s="91">
        <v>80</v>
      </c>
      <c r="F28" s="92">
        <v>86</v>
      </c>
      <c r="G28" s="92">
        <v>92</v>
      </c>
      <c r="H28" s="92">
        <v>98</v>
      </c>
      <c r="I28" s="92">
        <v>105</v>
      </c>
      <c r="J28" s="92">
        <v>111</v>
      </c>
      <c r="K28" s="92">
        <v>117</v>
      </c>
      <c r="L28" s="93">
        <v>124</v>
      </c>
      <c r="N28" s="663"/>
      <c r="O28" s="658"/>
      <c r="P28" s="90" t="str">
        <f>+P26</f>
        <v>48-XL</v>
      </c>
      <c r="Q28" s="91" t="s">
        <v>1122</v>
      </c>
      <c r="R28" s="92">
        <v>84</v>
      </c>
      <c r="S28" s="92">
        <v>90</v>
      </c>
      <c r="T28" s="92">
        <v>97</v>
      </c>
      <c r="U28" s="92">
        <v>103</v>
      </c>
      <c r="V28" s="92">
        <v>110</v>
      </c>
      <c r="W28" s="92">
        <v>116</v>
      </c>
      <c r="X28" s="93">
        <v>123</v>
      </c>
      <c r="Z28" s="663"/>
      <c r="AA28" s="658"/>
      <c r="AB28" s="90" t="str">
        <f>+AB26</f>
        <v>48-XL</v>
      </c>
      <c r="AC28" s="91" t="s">
        <v>1122</v>
      </c>
      <c r="AD28" s="92">
        <v>80</v>
      </c>
      <c r="AE28" s="92">
        <v>83</v>
      </c>
      <c r="AF28" s="92">
        <v>86</v>
      </c>
      <c r="AG28" s="92">
        <v>89</v>
      </c>
      <c r="AH28" s="92">
        <v>92</v>
      </c>
      <c r="AI28" s="92">
        <v>95</v>
      </c>
      <c r="AJ28" s="93">
        <v>98</v>
      </c>
      <c r="AL28" s="663"/>
      <c r="AM28" s="658"/>
      <c r="AN28" s="90" t="str">
        <f>+AN26</f>
        <v>48-XL</v>
      </c>
      <c r="AO28" s="91" t="s">
        <v>1122</v>
      </c>
      <c r="AP28" s="92" t="s">
        <v>1122</v>
      </c>
      <c r="AQ28" s="92" t="s">
        <v>1122</v>
      </c>
      <c r="AR28" s="92" t="s">
        <v>1122</v>
      </c>
      <c r="AS28" s="92" t="s">
        <v>1122</v>
      </c>
      <c r="AT28" s="92" t="s">
        <v>1122</v>
      </c>
      <c r="AU28" s="92" t="s">
        <v>1122</v>
      </c>
      <c r="AV28" s="93">
        <v>80</v>
      </c>
    </row>
    <row r="29" spans="1:48">
      <c r="A29">
        <v>29</v>
      </c>
    </row>
    <row r="30" spans="1:48">
      <c r="A30">
        <v>30</v>
      </c>
    </row>
    <row r="31" spans="1:48">
      <c r="A31">
        <v>31</v>
      </c>
    </row>
    <row r="32" spans="1:48">
      <c r="A32">
        <v>32</v>
      </c>
    </row>
    <row r="33" spans="1:48">
      <c r="A33">
        <v>33</v>
      </c>
    </row>
    <row r="34" spans="1:48">
      <c r="A34">
        <v>34</v>
      </c>
    </row>
    <row r="35" spans="1:48">
      <c r="A35">
        <v>35</v>
      </c>
    </row>
    <row r="36" spans="1:48" ht="15" thickBot="1">
      <c r="A36">
        <v>36</v>
      </c>
    </row>
    <row r="37" spans="1:48" ht="18.600000000000001" thickBot="1">
      <c r="A37">
        <v>37</v>
      </c>
      <c r="B37" s="649" t="str">
        <f>+B6</f>
        <v>Zona sísmica A</v>
      </c>
      <c r="C37" s="650"/>
      <c r="D37" s="651"/>
      <c r="E37" s="649" t="s">
        <v>1131</v>
      </c>
      <c r="F37" s="650"/>
      <c r="G37" s="650"/>
      <c r="H37" s="650"/>
      <c r="I37" s="650"/>
      <c r="J37" s="650"/>
      <c r="K37" s="650"/>
      <c r="L37" s="651"/>
      <c r="N37" s="649" t="str">
        <f>+N6</f>
        <v>Zona sísmica B</v>
      </c>
      <c r="O37" s="650"/>
      <c r="P37" s="651"/>
      <c r="Q37" s="649" t="s">
        <v>1131</v>
      </c>
      <c r="R37" s="650"/>
      <c r="S37" s="650"/>
      <c r="T37" s="650"/>
      <c r="U37" s="650"/>
      <c r="V37" s="650"/>
      <c r="W37" s="650"/>
      <c r="X37" s="651"/>
      <c r="Z37" s="649" t="str">
        <f>+Z6</f>
        <v>Zona sísmica C</v>
      </c>
      <c r="AA37" s="650"/>
      <c r="AB37" s="651"/>
      <c r="AC37" s="649" t="s">
        <v>1131</v>
      </c>
      <c r="AD37" s="650"/>
      <c r="AE37" s="650"/>
      <c r="AF37" s="650"/>
      <c r="AG37" s="650"/>
      <c r="AH37" s="650"/>
      <c r="AI37" s="650"/>
      <c r="AJ37" s="651"/>
      <c r="AL37" s="649" t="str">
        <f>+AL6</f>
        <v>Zona sísmica D</v>
      </c>
      <c r="AM37" s="650"/>
      <c r="AN37" s="651"/>
      <c r="AO37" s="649" t="s">
        <v>1131</v>
      </c>
      <c r="AP37" s="650"/>
      <c r="AQ37" s="650"/>
      <c r="AR37" s="650"/>
      <c r="AS37" s="650"/>
      <c r="AT37" s="650"/>
      <c r="AU37" s="650"/>
      <c r="AV37" s="651"/>
    </row>
    <row r="38" spans="1:48" ht="22.2" customHeight="1">
      <c r="A38">
        <v>38</v>
      </c>
      <c r="B38" s="652" t="str">
        <f>+B7</f>
        <v>Categoría de terreno 2</v>
      </c>
      <c r="C38" s="652" t="s">
        <v>1118</v>
      </c>
      <c r="D38" s="652" t="s">
        <v>1119</v>
      </c>
      <c r="E38" s="654" t="s">
        <v>1120</v>
      </c>
      <c r="F38" s="655"/>
      <c r="G38" s="655"/>
      <c r="H38" s="655"/>
      <c r="I38" s="655"/>
      <c r="J38" s="655"/>
      <c r="K38" s="655"/>
      <c r="L38" s="656"/>
      <c r="N38" s="652" t="str">
        <f>+N7</f>
        <v>Categoría de terreno 2</v>
      </c>
      <c r="O38" s="652" t="s">
        <v>1118</v>
      </c>
      <c r="P38" s="652" t="s">
        <v>1119</v>
      </c>
      <c r="Q38" s="654" t="s">
        <v>1120</v>
      </c>
      <c r="R38" s="655"/>
      <c r="S38" s="655"/>
      <c r="T38" s="655"/>
      <c r="U38" s="655"/>
      <c r="V38" s="655"/>
      <c r="W38" s="655"/>
      <c r="X38" s="656"/>
      <c r="Z38" s="652" t="str">
        <f>+Z7</f>
        <v>Categoría de terreno 2</v>
      </c>
      <c r="AA38" s="652" t="s">
        <v>1118</v>
      </c>
      <c r="AB38" s="652" t="s">
        <v>1119</v>
      </c>
      <c r="AC38" s="654" t="s">
        <v>1120</v>
      </c>
      <c r="AD38" s="655"/>
      <c r="AE38" s="655"/>
      <c r="AF38" s="655"/>
      <c r="AG38" s="655"/>
      <c r="AH38" s="655"/>
      <c r="AI38" s="655"/>
      <c r="AJ38" s="656"/>
      <c r="AL38" s="652" t="str">
        <f>+AL7</f>
        <v>Categoría de terreno 2</v>
      </c>
      <c r="AM38" s="652" t="s">
        <v>1118</v>
      </c>
      <c r="AN38" s="652" t="s">
        <v>1119</v>
      </c>
      <c r="AO38" s="654" t="s">
        <v>1120</v>
      </c>
      <c r="AP38" s="655"/>
      <c r="AQ38" s="655"/>
      <c r="AR38" s="655"/>
      <c r="AS38" s="655"/>
      <c r="AT38" s="655"/>
      <c r="AU38" s="655"/>
      <c r="AV38" s="656"/>
    </row>
    <row r="39" spans="1:48" ht="22.2" customHeight="1" thickBot="1">
      <c r="A39">
        <v>39</v>
      </c>
      <c r="B39" s="653"/>
      <c r="C39" s="653"/>
      <c r="D39" s="653"/>
      <c r="E39" s="75">
        <v>0</v>
      </c>
      <c r="F39" s="76">
        <v>500</v>
      </c>
      <c r="G39" s="76">
        <v>1000</v>
      </c>
      <c r="H39" s="76">
        <v>1500</v>
      </c>
      <c r="I39" s="76">
        <v>2000</v>
      </c>
      <c r="J39" s="76">
        <v>2500</v>
      </c>
      <c r="K39" s="76">
        <v>3000</v>
      </c>
      <c r="L39" s="77">
        <v>3500</v>
      </c>
      <c r="N39" s="653"/>
      <c r="O39" s="653"/>
      <c r="P39" s="653"/>
      <c r="Q39" s="75">
        <v>0</v>
      </c>
      <c r="R39" s="76">
        <v>500</v>
      </c>
      <c r="S39" s="76">
        <v>1000</v>
      </c>
      <c r="T39" s="76">
        <v>1500</v>
      </c>
      <c r="U39" s="76">
        <v>2000</v>
      </c>
      <c r="V39" s="76">
        <v>2500</v>
      </c>
      <c r="W39" s="76">
        <v>3000</v>
      </c>
      <c r="X39" s="77">
        <v>3500</v>
      </c>
      <c r="Z39" s="653"/>
      <c r="AA39" s="653"/>
      <c r="AB39" s="653"/>
      <c r="AC39" s="75">
        <v>0</v>
      </c>
      <c r="AD39" s="76">
        <v>500</v>
      </c>
      <c r="AE39" s="76">
        <v>1000</v>
      </c>
      <c r="AF39" s="76">
        <v>1500</v>
      </c>
      <c r="AG39" s="76">
        <v>2000</v>
      </c>
      <c r="AH39" s="76">
        <v>2500</v>
      </c>
      <c r="AI39" s="76">
        <v>3000</v>
      </c>
      <c r="AJ39" s="77">
        <v>3500</v>
      </c>
      <c r="AL39" s="653"/>
      <c r="AM39" s="653"/>
      <c r="AN39" s="653"/>
      <c r="AO39" s="75">
        <v>0</v>
      </c>
      <c r="AP39" s="76">
        <v>500</v>
      </c>
      <c r="AQ39" s="76">
        <v>1000</v>
      </c>
      <c r="AR39" s="76">
        <v>1500</v>
      </c>
      <c r="AS39" s="76">
        <v>2000</v>
      </c>
      <c r="AT39" s="76">
        <v>2500</v>
      </c>
      <c r="AU39" s="76">
        <v>3000</v>
      </c>
      <c r="AV39" s="77">
        <v>3500</v>
      </c>
    </row>
    <row r="40" spans="1:48">
      <c r="A40">
        <v>40</v>
      </c>
      <c r="B40" s="661" t="str">
        <f>+B9</f>
        <v>Rango de inclinación de 7° a 15°</v>
      </c>
      <c r="C40" s="659">
        <v>100</v>
      </c>
      <c r="D40" s="78" t="s">
        <v>133</v>
      </c>
      <c r="E40" s="94">
        <v>146.47300000000001</v>
      </c>
      <c r="F40" s="95">
        <v>139.71</v>
      </c>
      <c r="G40" s="95">
        <v>132.94999999999999</v>
      </c>
      <c r="H40" s="95">
        <v>126.19</v>
      </c>
      <c r="I40" s="95">
        <v>119.43</v>
      </c>
      <c r="J40" s="95">
        <v>112.67</v>
      </c>
      <c r="K40" s="95">
        <v>105.91</v>
      </c>
      <c r="L40" s="96">
        <v>99.16</v>
      </c>
      <c r="N40" s="661" t="str">
        <f>+N9</f>
        <v>Rango de inclinación de 7° a 15°</v>
      </c>
      <c r="O40" s="659">
        <v>100</v>
      </c>
      <c r="P40" s="78" t="s">
        <v>133</v>
      </c>
      <c r="Q40" s="94">
        <v>129.32</v>
      </c>
      <c r="R40" s="95">
        <v>123.47</v>
      </c>
      <c r="S40" s="95">
        <v>117.62</v>
      </c>
      <c r="T40" s="95">
        <v>111.77</v>
      </c>
      <c r="U40" s="95">
        <v>105.92</v>
      </c>
      <c r="V40" s="95">
        <v>100.07</v>
      </c>
      <c r="W40" s="95">
        <v>94.22</v>
      </c>
      <c r="X40" s="96">
        <v>88.381</v>
      </c>
      <c r="Z40" s="661" t="str">
        <f>+Z9</f>
        <v>Rango de inclinación de 7° a 15°</v>
      </c>
      <c r="AA40" s="659">
        <v>100</v>
      </c>
      <c r="AB40" s="78" t="s">
        <v>133</v>
      </c>
      <c r="AC40" s="94">
        <v>140.36099999999999</v>
      </c>
      <c r="AD40" s="95">
        <v>140.16</v>
      </c>
      <c r="AE40" s="95">
        <v>139.96</v>
      </c>
      <c r="AF40" s="95">
        <v>139.76</v>
      </c>
      <c r="AG40" s="95">
        <v>139.56</v>
      </c>
      <c r="AH40" s="95">
        <v>139.36000000000001</v>
      </c>
      <c r="AI40" s="95">
        <v>139.16999999999999</v>
      </c>
      <c r="AJ40" s="96">
        <v>138.97300000000001</v>
      </c>
      <c r="AL40" s="661" t="str">
        <f>+AL9</f>
        <v>Rango de inclinación de 7° a 15°</v>
      </c>
      <c r="AM40" s="659">
        <v>100</v>
      </c>
      <c r="AN40" s="78" t="s">
        <v>133</v>
      </c>
      <c r="AO40" s="94">
        <v>179.142</v>
      </c>
      <c r="AP40" s="95">
        <v>178.96</v>
      </c>
      <c r="AQ40" s="95">
        <v>178.79</v>
      </c>
      <c r="AR40" s="95">
        <v>178.62</v>
      </c>
      <c r="AS40" s="95">
        <v>178.45</v>
      </c>
      <c r="AT40" s="95">
        <v>178.27</v>
      </c>
      <c r="AU40" s="95">
        <v>178.1</v>
      </c>
      <c r="AV40" s="96">
        <v>177.93299999999999</v>
      </c>
    </row>
    <row r="41" spans="1:48" ht="15" thickBot="1">
      <c r="A41">
        <v>41</v>
      </c>
      <c r="B41" s="662"/>
      <c r="C41" s="660"/>
      <c r="D41" s="82" t="s">
        <v>136</v>
      </c>
      <c r="E41" s="97">
        <v>156.68100000000001</v>
      </c>
      <c r="F41" s="98">
        <v>149.41</v>
      </c>
      <c r="G41" s="98">
        <v>142.13999999999999</v>
      </c>
      <c r="H41" s="98">
        <v>134.87</v>
      </c>
      <c r="I41" s="98">
        <v>127.6</v>
      </c>
      <c r="J41" s="98">
        <v>120.33</v>
      </c>
      <c r="K41" s="98">
        <v>113.06</v>
      </c>
      <c r="L41" s="99">
        <v>105.801</v>
      </c>
      <c r="N41" s="662"/>
      <c r="O41" s="660"/>
      <c r="P41" s="82" t="s">
        <v>136</v>
      </c>
      <c r="Q41" s="97">
        <v>143.20099999999999</v>
      </c>
      <c r="R41" s="98">
        <v>136.47999999999999</v>
      </c>
      <c r="S41" s="98">
        <v>129.76</v>
      </c>
      <c r="T41" s="98">
        <v>123.04</v>
      </c>
      <c r="U41" s="98">
        <v>116.32</v>
      </c>
      <c r="V41" s="98">
        <v>109.6</v>
      </c>
      <c r="W41" s="98">
        <v>102.88</v>
      </c>
      <c r="X41" s="99">
        <v>96.171000000000006</v>
      </c>
      <c r="Z41" s="662"/>
      <c r="AA41" s="660"/>
      <c r="AB41" s="82" t="s">
        <v>136</v>
      </c>
      <c r="AC41" s="97">
        <v>151.874</v>
      </c>
      <c r="AD41" s="98">
        <v>151.87</v>
      </c>
      <c r="AE41" s="98">
        <v>151.87</v>
      </c>
      <c r="AF41" s="98">
        <v>151.87</v>
      </c>
      <c r="AG41" s="98">
        <v>151.87</v>
      </c>
      <c r="AH41" s="98">
        <v>151.87</v>
      </c>
      <c r="AI41" s="98">
        <v>151.87</v>
      </c>
      <c r="AJ41" s="99">
        <v>151.874</v>
      </c>
      <c r="AL41" s="662"/>
      <c r="AM41" s="660"/>
      <c r="AN41" s="82" t="s">
        <v>136</v>
      </c>
      <c r="AO41" s="97">
        <v>198.45400000000001</v>
      </c>
      <c r="AP41" s="98">
        <v>198.45</v>
      </c>
      <c r="AQ41" s="98">
        <v>198.45</v>
      </c>
      <c r="AR41" s="98">
        <v>198.45</v>
      </c>
      <c r="AS41" s="98">
        <v>198.45</v>
      </c>
      <c r="AT41" s="98">
        <v>198.45</v>
      </c>
      <c r="AU41" s="98">
        <v>198.45</v>
      </c>
      <c r="AV41" s="99">
        <v>198.45400000000001</v>
      </c>
    </row>
    <row r="42" spans="1:48">
      <c r="A42">
        <v>42</v>
      </c>
      <c r="B42" s="662"/>
      <c r="C42" s="657">
        <f>+C40+15</f>
        <v>115</v>
      </c>
      <c r="D42" s="86" t="str">
        <f>+D40</f>
        <v>48-X</v>
      </c>
      <c r="E42" s="100">
        <v>190.40100000000001</v>
      </c>
      <c r="F42" s="101">
        <v>181.18</v>
      </c>
      <c r="G42" s="101">
        <v>171.96</v>
      </c>
      <c r="H42" s="101">
        <v>162.74</v>
      </c>
      <c r="I42" s="101">
        <v>153.52000000000001</v>
      </c>
      <c r="J42" s="101">
        <v>144.30000000000001</v>
      </c>
      <c r="K42" s="101">
        <v>135.08000000000001</v>
      </c>
      <c r="L42" s="102">
        <v>125.861</v>
      </c>
      <c r="N42" s="662"/>
      <c r="O42" s="657">
        <f>+O40+15</f>
        <v>115</v>
      </c>
      <c r="P42" s="86" t="str">
        <f>+P40</f>
        <v>48-X</v>
      </c>
      <c r="Q42" s="100">
        <v>164.29300000000001</v>
      </c>
      <c r="R42" s="101">
        <v>156.97999999999999</v>
      </c>
      <c r="S42" s="101">
        <v>149.66999999999999</v>
      </c>
      <c r="T42" s="101">
        <v>142.37</v>
      </c>
      <c r="U42" s="101">
        <v>135.06</v>
      </c>
      <c r="V42" s="101">
        <v>127.75</v>
      </c>
      <c r="W42" s="101">
        <v>120.44</v>
      </c>
      <c r="X42" s="102">
        <v>113.142</v>
      </c>
      <c r="Z42" s="662"/>
      <c r="AA42" s="657">
        <f>+AA40+15</f>
        <v>115</v>
      </c>
      <c r="AB42" s="86" t="str">
        <f>+AB40</f>
        <v>48-X</v>
      </c>
      <c r="AC42" s="100">
        <v>141.58000000000001</v>
      </c>
      <c r="AD42" s="101">
        <v>141.31</v>
      </c>
      <c r="AE42" s="101">
        <v>141.05000000000001</v>
      </c>
      <c r="AF42" s="101">
        <v>140.79</v>
      </c>
      <c r="AG42" s="101">
        <v>140.52000000000001</v>
      </c>
      <c r="AH42" s="101">
        <v>140.26</v>
      </c>
      <c r="AI42" s="101">
        <v>140</v>
      </c>
      <c r="AJ42" s="102">
        <v>139.739</v>
      </c>
      <c r="AL42" s="662"/>
      <c r="AM42" s="657">
        <f>+AM40+15</f>
        <v>115</v>
      </c>
      <c r="AN42" s="86" t="str">
        <f>+AN40</f>
        <v>48-X</v>
      </c>
      <c r="AO42" s="100">
        <v>180.51499999999999</v>
      </c>
      <c r="AP42" s="101">
        <v>180.27</v>
      </c>
      <c r="AQ42" s="101">
        <v>180.04</v>
      </c>
      <c r="AR42" s="101">
        <v>179.8</v>
      </c>
      <c r="AS42" s="101">
        <v>179.56</v>
      </c>
      <c r="AT42" s="101">
        <v>179.33</v>
      </c>
      <c r="AU42" s="101">
        <v>179.09</v>
      </c>
      <c r="AV42" s="102">
        <v>178.85900000000001</v>
      </c>
    </row>
    <row r="43" spans="1:48" ht="15" thickBot="1">
      <c r="A43">
        <v>43</v>
      </c>
      <c r="B43" s="662"/>
      <c r="C43" s="658"/>
      <c r="D43" s="90" t="str">
        <f>+D41</f>
        <v>48-XL</v>
      </c>
      <c r="E43" s="100">
        <v>203.70599999999999</v>
      </c>
      <c r="F43" s="101">
        <v>193.84</v>
      </c>
      <c r="G43" s="101">
        <v>183.97</v>
      </c>
      <c r="H43" s="101">
        <v>174.11</v>
      </c>
      <c r="I43" s="101">
        <v>164.25</v>
      </c>
      <c r="J43" s="101">
        <v>154.38</v>
      </c>
      <c r="K43" s="101">
        <v>144.52000000000001</v>
      </c>
      <c r="L43" s="102">
        <v>134.66</v>
      </c>
      <c r="N43" s="662"/>
      <c r="O43" s="658"/>
      <c r="P43" s="90" t="str">
        <f>+P41</f>
        <v>48-XL</v>
      </c>
      <c r="Q43" s="100">
        <v>187.72300000000001</v>
      </c>
      <c r="R43" s="101">
        <v>178.54</v>
      </c>
      <c r="S43" s="101">
        <v>169.36</v>
      </c>
      <c r="T43" s="101">
        <v>160.16999999999999</v>
      </c>
      <c r="U43" s="101">
        <v>150.99</v>
      </c>
      <c r="V43" s="101">
        <v>141.81</v>
      </c>
      <c r="W43" s="101">
        <v>132.63</v>
      </c>
      <c r="X43" s="102">
        <v>123.455</v>
      </c>
      <c r="Z43" s="662"/>
      <c r="AA43" s="658"/>
      <c r="AB43" s="90" t="str">
        <f>+AB41</f>
        <v>48-XL</v>
      </c>
      <c r="AC43" s="100">
        <v>151.874</v>
      </c>
      <c r="AD43" s="101">
        <v>151.87</v>
      </c>
      <c r="AE43" s="101">
        <v>151.87</v>
      </c>
      <c r="AF43" s="101">
        <v>151.87</v>
      </c>
      <c r="AG43" s="101">
        <v>151.87</v>
      </c>
      <c r="AH43" s="101">
        <v>151.87</v>
      </c>
      <c r="AI43" s="101">
        <v>151.87</v>
      </c>
      <c r="AJ43" s="102">
        <v>151.874</v>
      </c>
      <c r="AL43" s="662"/>
      <c r="AM43" s="658"/>
      <c r="AN43" s="90" t="str">
        <f>+AN41</f>
        <v>48-XL</v>
      </c>
      <c r="AO43" s="100">
        <v>198.45400000000001</v>
      </c>
      <c r="AP43" s="101">
        <v>198.45</v>
      </c>
      <c r="AQ43" s="101">
        <v>198.45</v>
      </c>
      <c r="AR43" s="101">
        <v>198.45</v>
      </c>
      <c r="AS43" s="101">
        <v>198.45</v>
      </c>
      <c r="AT43" s="101">
        <v>198.45</v>
      </c>
      <c r="AU43" s="101">
        <v>198.45</v>
      </c>
      <c r="AV43" s="102">
        <v>198.45400000000001</v>
      </c>
    </row>
    <row r="44" spans="1:48">
      <c r="A44">
        <v>44</v>
      </c>
      <c r="B44" s="662"/>
      <c r="C44" s="659">
        <f>+C42+15</f>
        <v>130</v>
      </c>
      <c r="D44" s="78" t="s">
        <v>133</v>
      </c>
      <c r="E44" s="97">
        <v>231.953</v>
      </c>
      <c r="F44" s="98">
        <v>221.9</v>
      </c>
      <c r="G44" s="98">
        <v>211.86</v>
      </c>
      <c r="H44" s="98">
        <v>201.81</v>
      </c>
      <c r="I44" s="98">
        <v>191.76</v>
      </c>
      <c r="J44" s="98">
        <v>181.72</v>
      </c>
      <c r="K44" s="98">
        <v>171.67</v>
      </c>
      <c r="L44" s="99">
        <v>161.63</v>
      </c>
      <c r="N44" s="662"/>
      <c r="O44" s="659">
        <f>+O42+15</f>
        <v>130</v>
      </c>
      <c r="P44" s="78" t="s">
        <v>133</v>
      </c>
      <c r="Q44" s="97">
        <v>194.51599999999999</v>
      </c>
      <c r="R44" s="98">
        <v>186.78</v>
      </c>
      <c r="S44" s="98">
        <v>179.05</v>
      </c>
      <c r="T44" s="98">
        <v>171.32</v>
      </c>
      <c r="U44" s="98">
        <v>163.59</v>
      </c>
      <c r="V44" s="98">
        <v>155.86000000000001</v>
      </c>
      <c r="W44" s="98">
        <v>148.13</v>
      </c>
      <c r="X44" s="99">
        <v>140.40899999999999</v>
      </c>
      <c r="Z44" s="662"/>
      <c r="AA44" s="659">
        <f>+AA42+15</f>
        <v>130</v>
      </c>
      <c r="AB44" s="78" t="s">
        <v>133</v>
      </c>
      <c r="AC44" s="97">
        <v>143.67699999999999</v>
      </c>
      <c r="AD44" s="98">
        <v>143.25</v>
      </c>
      <c r="AE44" s="98">
        <v>142.83000000000001</v>
      </c>
      <c r="AF44" s="98">
        <v>142.4</v>
      </c>
      <c r="AG44" s="98">
        <v>141.97999999999999</v>
      </c>
      <c r="AH44" s="98">
        <v>141.56</v>
      </c>
      <c r="AI44" s="98">
        <v>141.13999999999999</v>
      </c>
      <c r="AJ44" s="99">
        <v>140.71799999999999</v>
      </c>
      <c r="AL44" s="662"/>
      <c r="AM44" s="659">
        <f>+AM42+15</f>
        <v>130</v>
      </c>
      <c r="AN44" s="78" t="s">
        <v>133</v>
      </c>
      <c r="AO44" s="83" t="s">
        <v>1122</v>
      </c>
      <c r="AP44" s="84" t="s">
        <v>1122</v>
      </c>
      <c r="AQ44" s="84" t="s">
        <v>1122</v>
      </c>
      <c r="AR44" s="84" t="s">
        <v>1122</v>
      </c>
      <c r="AS44" s="98">
        <v>180.92</v>
      </c>
      <c r="AT44" s="98">
        <v>180.45</v>
      </c>
      <c r="AU44" s="98">
        <v>179.98</v>
      </c>
      <c r="AV44" s="99">
        <v>179.51599999999999</v>
      </c>
    </row>
    <row r="45" spans="1:48" ht="15" thickBot="1">
      <c r="A45">
        <v>45</v>
      </c>
      <c r="B45" s="662"/>
      <c r="C45" s="660"/>
      <c r="D45" s="82" t="s">
        <v>136</v>
      </c>
      <c r="E45" s="97">
        <v>251.53800000000001</v>
      </c>
      <c r="F45" s="98">
        <v>240.34</v>
      </c>
      <c r="G45" s="98">
        <v>229.15</v>
      </c>
      <c r="H45" s="98">
        <v>217.95</v>
      </c>
      <c r="I45" s="98">
        <v>206.76</v>
      </c>
      <c r="J45" s="98">
        <v>195.57</v>
      </c>
      <c r="K45" s="98">
        <v>184.38</v>
      </c>
      <c r="L45" s="99">
        <v>173.18899999999999</v>
      </c>
      <c r="N45" s="662"/>
      <c r="O45" s="660"/>
      <c r="P45" s="82" t="s">
        <v>136</v>
      </c>
      <c r="Q45" s="97">
        <v>232.108</v>
      </c>
      <c r="R45" s="98">
        <v>221.54</v>
      </c>
      <c r="S45" s="98">
        <v>210.97</v>
      </c>
      <c r="T45" s="98">
        <v>200.4</v>
      </c>
      <c r="U45" s="98">
        <v>189.84</v>
      </c>
      <c r="V45" s="98">
        <v>179.27</v>
      </c>
      <c r="W45" s="98">
        <v>168.7</v>
      </c>
      <c r="X45" s="99">
        <v>158.14099999999999</v>
      </c>
      <c r="Z45" s="662"/>
      <c r="AA45" s="660"/>
      <c r="AB45" s="82" t="s">
        <v>136</v>
      </c>
      <c r="AC45" s="97">
        <v>165.363</v>
      </c>
      <c r="AD45" s="98">
        <v>163.43</v>
      </c>
      <c r="AE45" s="98">
        <v>161.5</v>
      </c>
      <c r="AF45" s="98">
        <v>159.58000000000001</v>
      </c>
      <c r="AG45" s="98">
        <v>157.65</v>
      </c>
      <c r="AH45" s="98">
        <v>155.72</v>
      </c>
      <c r="AI45" s="98">
        <v>153.80000000000001</v>
      </c>
      <c r="AJ45" s="99">
        <v>151.874</v>
      </c>
      <c r="AL45" s="662"/>
      <c r="AM45" s="660"/>
      <c r="AN45" s="82" t="s">
        <v>136</v>
      </c>
      <c r="AO45" s="97">
        <v>198.45400000000001</v>
      </c>
      <c r="AP45" s="98">
        <v>198.45</v>
      </c>
      <c r="AQ45" s="98">
        <v>198.45</v>
      </c>
      <c r="AR45" s="98">
        <v>198.45</v>
      </c>
      <c r="AS45" s="98">
        <v>198.45</v>
      </c>
      <c r="AT45" s="98">
        <v>198.45</v>
      </c>
      <c r="AU45" s="98">
        <v>198.45</v>
      </c>
      <c r="AV45" s="99">
        <v>198.45400000000001</v>
      </c>
    </row>
    <row r="46" spans="1:48">
      <c r="A46">
        <v>46</v>
      </c>
      <c r="B46" s="662"/>
      <c r="C46" s="657">
        <f>+C44+10</f>
        <v>140</v>
      </c>
      <c r="D46" s="86" t="str">
        <f>+D44</f>
        <v>48-X</v>
      </c>
      <c r="E46" s="100">
        <v>261.10199999999998</v>
      </c>
      <c r="F46" s="101">
        <v>250.13</v>
      </c>
      <c r="G46" s="101">
        <v>239.16</v>
      </c>
      <c r="H46" s="101">
        <v>228.19</v>
      </c>
      <c r="I46" s="101">
        <v>217.22</v>
      </c>
      <c r="J46" s="101">
        <v>206.25</v>
      </c>
      <c r="K46" s="101">
        <v>195.28</v>
      </c>
      <c r="L46" s="102">
        <v>184.31100000000001</v>
      </c>
      <c r="N46" s="662"/>
      <c r="O46" s="657">
        <f>+O44+10</f>
        <v>140</v>
      </c>
      <c r="P46" s="86" t="str">
        <f>+P44</f>
        <v>48-X</v>
      </c>
      <c r="Q46" s="100">
        <v>213.17500000000001</v>
      </c>
      <c r="R46" s="101">
        <v>205.28</v>
      </c>
      <c r="S46" s="101">
        <v>197.4</v>
      </c>
      <c r="T46" s="101">
        <v>189.51</v>
      </c>
      <c r="U46" s="101">
        <v>181.62</v>
      </c>
      <c r="V46" s="101">
        <v>173.74</v>
      </c>
      <c r="W46" s="101">
        <v>165.85</v>
      </c>
      <c r="X46" s="102">
        <v>157.96700000000001</v>
      </c>
      <c r="Z46" s="662"/>
      <c r="AA46" s="657">
        <f>+AA44+10</f>
        <v>140</v>
      </c>
      <c r="AB46" s="86" t="str">
        <f>+AB44</f>
        <v>48-X</v>
      </c>
      <c r="AC46" s="100">
        <v>159.34200000000001</v>
      </c>
      <c r="AD46" s="101">
        <v>156.77000000000001</v>
      </c>
      <c r="AE46" s="101">
        <v>154.21</v>
      </c>
      <c r="AF46" s="101">
        <v>151.65</v>
      </c>
      <c r="AG46" s="101">
        <v>149.08000000000001</v>
      </c>
      <c r="AH46" s="101">
        <v>146.52000000000001</v>
      </c>
      <c r="AI46" s="101">
        <v>143.94999999999999</v>
      </c>
      <c r="AJ46" s="102">
        <v>141.39500000000001</v>
      </c>
      <c r="AL46" s="662"/>
      <c r="AM46" s="657">
        <f>+AM44+10</f>
        <v>140</v>
      </c>
      <c r="AN46" s="86" t="str">
        <f>+AN44</f>
        <v>48-X</v>
      </c>
      <c r="AO46" s="87" t="s">
        <v>1122</v>
      </c>
      <c r="AP46" s="88" t="s">
        <v>1122</v>
      </c>
      <c r="AQ46" s="88" t="s">
        <v>1122</v>
      </c>
      <c r="AR46" s="88" t="s">
        <v>1122</v>
      </c>
      <c r="AS46" s="88" t="s">
        <v>1122</v>
      </c>
      <c r="AT46" s="101">
        <v>180.81</v>
      </c>
      <c r="AU46" s="101">
        <v>180.16</v>
      </c>
      <c r="AV46" s="102">
        <v>179.51599999999999</v>
      </c>
    </row>
    <row r="47" spans="1:48" ht="15" thickBot="1">
      <c r="A47">
        <v>47</v>
      </c>
      <c r="B47" s="662"/>
      <c r="C47" s="658"/>
      <c r="D47" s="90" t="str">
        <f>+D45</f>
        <v>48-XL</v>
      </c>
      <c r="E47" s="100">
        <v>282.41699999999997</v>
      </c>
      <c r="F47" s="101">
        <v>270.22000000000003</v>
      </c>
      <c r="G47" s="101">
        <v>258.02</v>
      </c>
      <c r="H47" s="101">
        <v>245.83</v>
      </c>
      <c r="I47" s="101">
        <v>233.63</v>
      </c>
      <c r="J47" s="101">
        <v>221.44</v>
      </c>
      <c r="K47" s="101">
        <v>209.24</v>
      </c>
      <c r="L47" s="102">
        <v>197.05099999999999</v>
      </c>
      <c r="N47" s="662"/>
      <c r="O47" s="658"/>
      <c r="P47" s="90" t="str">
        <f>+P45</f>
        <v>48-XL</v>
      </c>
      <c r="Q47" s="100">
        <v>261.54399999999998</v>
      </c>
      <c r="R47" s="101">
        <v>250.12</v>
      </c>
      <c r="S47" s="101">
        <v>238.69</v>
      </c>
      <c r="T47" s="101">
        <v>227.27</v>
      </c>
      <c r="U47" s="101">
        <v>215.84</v>
      </c>
      <c r="V47" s="101">
        <v>204.42</v>
      </c>
      <c r="W47" s="101">
        <v>193</v>
      </c>
      <c r="X47" s="102">
        <v>181.577</v>
      </c>
      <c r="Z47" s="662"/>
      <c r="AA47" s="658"/>
      <c r="AB47" s="90" t="str">
        <f>+AB45</f>
        <v>48-XL</v>
      </c>
      <c r="AC47" s="100">
        <v>194.6</v>
      </c>
      <c r="AD47" s="101">
        <v>188.49</v>
      </c>
      <c r="AE47" s="101">
        <v>182.39</v>
      </c>
      <c r="AF47" s="101">
        <v>176.28</v>
      </c>
      <c r="AG47" s="101">
        <v>170.18</v>
      </c>
      <c r="AH47" s="101">
        <v>164.08</v>
      </c>
      <c r="AI47" s="101">
        <v>157.97</v>
      </c>
      <c r="AJ47" s="102">
        <v>151.874</v>
      </c>
      <c r="AL47" s="662"/>
      <c r="AM47" s="658"/>
      <c r="AN47" s="90" t="str">
        <f>+AN45</f>
        <v>48-XL</v>
      </c>
      <c r="AO47" s="100">
        <v>198.45400000000001</v>
      </c>
      <c r="AP47" s="101">
        <v>198.45</v>
      </c>
      <c r="AQ47" s="101">
        <v>198.45</v>
      </c>
      <c r="AR47" s="101">
        <v>198.45</v>
      </c>
      <c r="AS47" s="101">
        <v>198.45</v>
      </c>
      <c r="AT47" s="101">
        <v>198.45</v>
      </c>
      <c r="AU47" s="101">
        <v>198.45</v>
      </c>
      <c r="AV47" s="102">
        <v>198.45400000000001</v>
      </c>
    </row>
    <row r="48" spans="1:48">
      <c r="A48">
        <v>48</v>
      </c>
      <c r="B48" s="662"/>
      <c r="C48" s="659">
        <f>+C46+10</f>
        <v>150</v>
      </c>
      <c r="D48" s="78" t="s">
        <v>133</v>
      </c>
      <c r="E48" s="97">
        <v>289.654</v>
      </c>
      <c r="F48" s="98">
        <v>277.79000000000002</v>
      </c>
      <c r="G48" s="98">
        <v>265.93</v>
      </c>
      <c r="H48" s="98">
        <v>254.08</v>
      </c>
      <c r="I48" s="98">
        <v>242.22</v>
      </c>
      <c r="J48" s="98">
        <v>230.36</v>
      </c>
      <c r="K48" s="98">
        <v>218.5</v>
      </c>
      <c r="L48" s="99">
        <v>206.65</v>
      </c>
      <c r="N48" s="662"/>
      <c r="O48" s="659">
        <f>+O46+10</f>
        <v>150</v>
      </c>
      <c r="P48" s="78" t="s">
        <v>133</v>
      </c>
      <c r="Q48" s="97">
        <v>229.65</v>
      </c>
      <c r="R48" s="98">
        <v>221.78</v>
      </c>
      <c r="S48" s="98">
        <v>213.92</v>
      </c>
      <c r="T48" s="98">
        <v>206.06</v>
      </c>
      <c r="U48" s="98">
        <v>198.2</v>
      </c>
      <c r="V48" s="98">
        <v>190.34</v>
      </c>
      <c r="W48" s="98">
        <v>182.48</v>
      </c>
      <c r="X48" s="99">
        <v>174.62700000000001</v>
      </c>
      <c r="Z48" s="662"/>
      <c r="AA48" s="659">
        <f>+AA46+10</f>
        <v>150</v>
      </c>
      <c r="AB48" s="78" t="s">
        <v>133</v>
      </c>
      <c r="AC48" s="97">
        <v>173.643</v>
      </c>
      <c r="AD48" s="98">
        <v>169.16</v>
      </c>
      <c r="AE48" s="98">
        <v>164.68</v>
      </c>
      <c r="AF48" s="98">
        <v>160.21</v>
      </c>
      <c r="AG48" s="98">
        <v>155.72999999999999</v>
      </c>
      <c r="AH48" s="98">
        <v>151.26</v>
      </c>
      <c r="AI48" s="98">
        <v>146.78</v>
      </c>
      <c r="AJ48" s="99">
        <v>142.30699999999999</v>
      </c>
      <c r="AL48" s="662"/>
      <c r="AM48" s="659">
        <f>+AM46+10</f>
        <v>150</v>
      </c>
      <c r="AN48" s="78" t="s">
        <v>133</v>
      </c>
      <c r="AO48" s="83" t="s">
        <v>1122</v>
      </c>
      <c r="AP48" s="84" t="s">
        <v>1122</v>
      </c>
      <c r="AQ48" s="84" t="s">
        <v>1122</v>
      </c>
      <c r="AR48" s="84" t="s">
        <v>1122</v>
      </c>
      <c r="AS48" s="84" t="s">
        <v>1122</v>
      </c>
      <c r="AT48" s="84" t="s">
        <v>1122</v>
      </c>
      <c r="AU48" s="84" t="s">
        <v>1122</v>
      </c>
      <c r="AV48" s="99">
        <v>181.23</v>
      </c>
    </row>
    <row r="49" spans="1:48" ht="15" thickBot="1">
      <c r="A49">
        <v>49</v>
      </c>
      <c r="B49" s="662"/>
      <c r="C49" s="660"/>
      <c r="D49" s="82" t="s">
        <v>136</v>
      </c>
      <c r="E49" s="97">
        <v>312.358</v>
      </c>
      <c r="F49" s="98">
        <v>299.61</v>
      </c>
      <c r="G49" s="98">
        <v>286.87</v>
      </c>
      <c r="H49" s="98">
        <v>274.13</v>
      </c>
      <c r="I49" s="98">
        <v>261.39</v>
      </c>
      <c r="J49" s="98">
        <v>248.66</v>
      </c>
      <c r="K49" s="98">
        <v>235.92</v>
      </c>
      <c r="L49" s="99">
        <v>223.18100000000001</v>
      </c>
      <c r="N49" s="662"/>
      <c r="O49" s="660"/>
      <c r="P49" s="82" t="s">
        <v>136</v>
      </c>
      <c r="Q49" s="97">
        <v>290.40699999999998</v>
      </c>
      <c r="R49" s="98">
        <v>278.42</v>
      </c>
      <c r="S49" s="98">
        <v>266.45</v>
      </c>
      <c r="T49" s="98">
        <v>254.47</v>
      </c>
      <c r="U49" s="98">
        <v>242.49</v>
      </c>
      <c r="V49" s="98">
        <v>230.51</v>
      </c>
      <c r="W49" s="98">
        <v>218.54</v>
      </c>
      <c r="X49" s="99">
        <v>206.565</v>
      </c>
      <c r="Z49" s="662"/>
      <c r="AA49" s="660"/>
      <c r="AB49" s="82" t="s">
        <v>136</v>
      </c>
      <c r="AC49" s="97">
        <v>226.041</v>
      </c>
      <c r="AD49" s="98">
        <v>215.44</v>
      </c>
      <c r="AE49" s="98">
        <v>204.85</v>
      </c>
      <c r="AF49" s="98">
        <v>194.25</v>
      </c>
      <c r="AG49" s="98">
        <v>183.65</v>
      </c>
      <c r="AH49" s="98">
        <v>173.06</v>
      </c>
      <c r="AI49" s="98">
        <v>162.46</v>
      </c>
      <c r="AJ49" s="99">
        <v>151.874</v>
      </c>
      <c r="AL49" s="662"/>
      <c r="AM49" s="660"/>
      <c r="AN49" s="82" t="s">
        <v>136</v>
      </c>
      <c r="AO49" s="97">
        <v>198.45400000000001</v>
      </c>
      <c r="AP49" s="98">
        <v>198.45</v>
      </c>
      <c r="AQ49" s="98">
        <v>198.45</v>
      </c>
      <c r="AR49" s="98">
        <v>198.45</v>
      </c>
      <c r="AS49" s="98">
        <v>198.45</v>
      </c>
      <c r="AT49" s="98">
        <v>198.45</v>
      </c>
      <c r="AU49" s="98">
        <v>198.45</v>
      </c>
      <c r="AV49" s="99">
        <v>198.45400000000001</v>
      </c>
    </row>
    <row r="50" spans="1:48">
      <c r="A50">
        <v>50</v>
      </c>
      <c r="B50" s="662"/>
      <c r="C50" s="657">
        <f>+C48+10</f>
        <v>160</v>
      </c>
      <c r="D50" s="86" t="str">
        <f>+D48</f>
        <v>48-X</v>
      </c>
      <c r="E50" s="100">
        <v>309.34399999999999</v>
      </c>
      <c r="F50" s="101">
        <v>297.8</v>
      </c>
      <c r="G50" s="101">
        <v>286.26</v>
      </c>
      <c r="H50" s="101">
        <v>274.72000000000003</v>
      </c>
      <c r="I50" s="101">
        <v>263.18</v>
      </c>
      <c r="J50" s="101">
        <v>251.64</v>
      </c>
      <c r="K50" s="101">
        <v>240.1</v>
      </c>
      <c r="L50" s="102">
        <v>228.56</v>
      </c>
      <c r="N50" s="662"/>
      <c r="O50" s="657">
        <f>+O48+10</f>
        <v>160</v>
      </c>
      <c r="P50" s="86" t="str">
        <f>+P48</f>
        <v>48-X</v>
      </c>
      <c r="Q50" s="100">
        <v>245.494</v>
      </c>
      <c r="R50" s="101">
        <v>237.56</v>
      </c>
      <c r="S50" s="101">
        <v>229.64</v>
      </c>
      <c r="T50" s="101">
        <v>221.71</v>
      </c>
      <c r="U50" s="101">
        <v>213.78</v>
      </c>
      <c r="V50" s="101">
        <v>205.86</v>
      </c>
      <c r="W50" s="101">
        <v>197.93</v>
      </c>
      <c r="X50" s="102">
        <v>190.01</v>
      </c>
      <c r="Z50" s="662"/>
      <c r="AA50" s="657">
        <f>+AA48+10</f>
        <v>160</v>
      </c>
      <c r="AB50" s="86" t="str">
        <f>+AB48</f>
        <v>48-X</v>
      </c>
      <c r="AC50" s="87" t="s">
        <v>1122</v>
      </c>
      <c r="AD50" s="88" t="s">
        <v>1122</v>
      </c>
      <c r="AE50" s="101">
        <v>175.99</v>
      </c>
      <c r="AF50" s="101">
        <v>169.45</v>
      </c>
      <c r="AG50" s="101">
        <v>162.9</v>
      </c>
      <c r="AH50" s="101">
        <v>156.36000000000001</v>
      </c>
      <c r="AI50" s="101">
        <v>149.81</v>
      </c>
      <c r="AJ50" s="102">
        <v>143.27000000000001</v>
      </c>
      <c r="AL50" s="662"/>
      <c r="AM50" s="657">
        <f>+AM48+10</f>
        <v>160</v>
      </c>
      <c r="AN50" s="86" t="str">
        <f>+AN48</f>
        <v>48-X</v>
      </c>
      <c r="AO50" s="87" t="s">
        <v>1122</v>
      </c>
      <c r="AP50" s="88" t="s">
        <v>1122</v>
      </c>
      <c r="AQ50" s="88" t="s">
        <v>1122</v>
      </c>
      <c r="AR50" s="88" t="s">
        <v>1122</v>
      </c>
      <c r="AS50" s="88" t="s">
        <v>1122</v>
      </c>
      <c r="AT50" s="88" t="s">
        <v>1122</v>
      </c>
      <c r="AU50" s="88" t="s">
        <v>1122</v>
      </c>
      <c r="AV50" s="89" t="s">
        <v>1122</v>
      </c>
    </row>
    <row r="51" spans="1:48" ht="15" thickBot="1">
      <c r="A51">
        <v>51</v>
      </c>
      <c r="B51" s="662"/>
      <c r="C51" s="658"/>
      <c r="D51" s="90" t="str">
        <f>+D49</f>
        <v>48-XL</v>
      </c>
      <c r="E51" s="100">
        <v>315.45699999999999</v>
      </c>
      <c r="F51" s="101">
        <v>305.79000000000002</v>
      </c>
      <c r="G51" s="101">
        <v>296.13</v>
      </c>
      <c r="H51" s="101">
        <v>286.47000000000003</v>
      </c>
      <c r="I51" s="101">
        <v>276.81</v>
      </c>
      <c r="J51" s="101">
        <v>267.16000000000003</v>
      </c>
      <c r="K51" s="101">
        <v>257.5</v>
      </c>
      <c r="L51" s="102">
        <v>247.84200000000001</v>
      </c>
      <c r="N51" s="662"/>
      <c r="O51" s="658"/>
      <c r="P51" s="90" t="str">
        <f>+P49</f>
        <v>48-XL</v>
      </c>
      <c r="Q51" s="100">
        <v>312.84899999999999</v>
      </c>
      <c r="R51" s="101">
        <v>301.04000000000002</v>
      </c>
      <c r="S51" s="101">
        <v>289.23</v>
      </c>
      <c r="T51" s="101">
        <v>277.42</v>
      </c>
      <c r="U51" s="101">
        <v>265.62</v>
      </c>
      <c r="V51" s="101">
        <v>253.81</v>
      </c>
      <c r="W51" s="101">
        <v>242</v>
      </c>
      <c r="X51" s="102">
        <v>230.19900000000001</v>
      </c>
      <c r="Z51" s="662"/>
      <c r="AA51" s="658"/>
      <c r="AB51" s="90" t="str">
        <f>+AB49</f>
        <v>48-XL</v>
      </c>
      <c r="AC51" s="100">
        <v>246.81</v>
      </c>
      <c r="AD51" s="101">
        <v>234.82</v>
      </c>
      <c r="AE51" s="101">
        <v>222.84</v>
      </c>
      <c r="AF51" s="101">
        <v>210.85</v>
      </c>
      <c r="AG51" s="101">
        <v>198.87</v>
      </c>
      <c r="AH51" s="101">
        <v>186.88</v>
      </c>
      <c r="AI51" s="101">
        <v>174.9</v>
      </c>
      <c r="AJ51" s="102">
        <v>162.91999999999999</v>
      </c>
      <c r="AL51" s="662"/>
      <c r="AM51" s="658"/>
      <c r="AN51" s="90" t="str">
        <f>+AN49</f>
        <v>48-XL</v>
      </c>
      <c r="AO51" s="100">
        <v>198.45400000000001</v>
      </c>
      <c r="AP51" s="101">
        <v>198.45</v>
      </c>
      <c r="AQ51" s="101">
        <v>198.45</v>
      </c>
      <c r="AR51" s="101">
        <v>198.45</v>
      </c>
      <c r="AS51" s="101">
        <v>198.45</v>
      </c>
      <c r="AT51" s="101">
        <v>198.45</v>
      </c>
      <c r="AU51" s="101">
        <v>198.45</v>
      </c>
      <c r="AV51" s="102">
        <v>198.45400000000001</v>
      </c>
    </row>
    <row r="52" spans="1:48">
      <c r="A52">
        <v>52</v>
      </c>
      <c r="B52" s="662"/>
      <c r="C52" s="659">
        <f>+C50+10</f>
        <v>170</v>
      </c>
      <c r="D52" s="78" t="s">
        <v>133</v>
      </c>
      <c r="E52" s="97">
        <v>314.03199999999998</v>
      </c>
      <c r="F52" s="98">
        <v>305.14</v>
      </c>
      <c r="G52" s="98">
        <v>296.25</v>
      </c>
      <c r="H52" s="98">
        <v>287.37</v>
      </c>
      <c r="I52" s="98">
        <v>278.48</v>
      </c>
      <c r="J52" s="98">
        <v>269.58999999999997</v>
      </c>
      <c r="K52" s="98">
        <v>260.70999999999998</v>
      </c>
      <c r="L52" s="99">
        <v>251.82300000000001</v>
      </c>
      <c r="N52" s="662"/>
      <c r="O52" s="659">
        <f>+O50+10</f>
        <v>170</v>
      </c>
      <c r="P52" s="78" t="s">
        <v>133</v>
      </c>
      <c r="Q52" s="97">
        <v>255.98599999999999</v>
      </c>
      <c r="R52" s="98">
        <v>248.56</v>
      </c>
      <c r="S52" s="98">
        <v>241.14</v>
      </c>
      <c r="T52" s="98">
        <v>233.72</v>
      </c>
      <c r="U52" s="98">
        <v>226.3</v>
      </c>
      <c r="V52" s="98">
        <v>218.88</v>
      </c>
      <c r="W52" s="98">
        <v>211.46</v>
      </c>
      <c r="X52" s="99">
        <v>204.047</v>
      </c>
      <c r="Z52" s="662"/>
      <c r="AA52" s="659">
        <f>+AA50+10</f>
        <v>170</v>
      </c>
      <c r="AB52" s="78" t="s">
        <v>133</v>
      </c>
      <c r="AC52" s="83" t="s">
        <v>1122</v>
      </c>
      <c r="AD52" s="84" t="s">
        <v>1122</v>
      </c>
      <c r="AE52" s="84" t="s">
        <v>1122</v>
      </c>
      <c r="AF52" s="84" t="s">
        <v>1122</v>
      </c>
      <c r="AG52" s="98">
        <v>175.26</v>
      </c>
      <c r="AH52" s="98">
        <v>168.25</v>
      </c>
      <c r="AI52" s="98">
        <v>161.25</v>
      </c>
      <c r="AJ52" s="99">
        <v>154.25</v>
      </c>
      <c r="AL52" s="662"/>
      <c r="AM52" s="659">
        <f>+AM50+10</f>
        <v>170</v>
      </c>
      <c r="AN52" s="78" t="s">
        <v>133</v>
      </c>
      <c r="AO52" s="83" t="s">
        <v>1122</v>
      </c>
      <c r="AP52" s="84" t="s">
        <v>1122</v>
      </c>
      <c r="AQ52" s="84" t="s">
        <v>1122</v>
      </c>
      <c r="AR52" s="84" t="s">
        <v>1122</v>
      </c>
      <c r="AS52" s="84" t="s">
        <v>1122</v>
      </c>
      <c r="AT52" s="84" t="s">
        <v>1122</v>
      </c>
      <c r="AU52" s="84" t="s">
        <v>1122</v>
      </c>
      <c r="AV52" s="85" t="s">
        <v>1122</v>
      </c>
    </row>
    <row r="53" spans="1:48" ht="15" thickBot="1">
      <c r="A53">
        <v>53</v>
      </c>
      <c r="B53" s="662"/>
      <c r="C53" s="660"/>
      <c r="D53" s="82" t="s">
        <v>136</v>
      </c>
      <c r="E53" s="97">
        <v>312.59899999999999</v>
      </c>
      <c r="F53" s="98">
        <v>307.06</v>
      </c>
      <c r="G53" s="98">
        <v>301.52999999999997</v>
      </c>
      <c r="H53" s="98">
        <v>296</v>
      </c>
      <c r="I53" s="98">
        <v>290.47000000000003</v>
      </c>
      <c r="J53" s="98">
        <v>284.94</v>
      </c>
      <c r="K53" s="98">
        <v>279.41000000000003</v>
      </c>
      <c r="L53" s="99">
        <v>273.88400000000001</v>
      </c>
      <c r="N53" s="662"/>
      <c r="O53" s="660"/>
      <c r="P53" s="82" t="s">
        <v>136</v>
      </c>
      <c r="Q53" s="97">
        <v>315.57100000000003</v>
      </c>
      <c r="R53" s="98">
        <v>306.76</v>
      </c>
      <c r="S53" s="98">
        <v>297.95</v>
      </c>
      <c r="T53" s="98">
        <v>289.14</v>
      </c>
      <c r="U53" s="98">
        <v>280.33</v>
      </c>
      <c r="V53" s="98">
        <v>271.52</v>
      </c>
      <c r="W53" s="98">
        <v>262.70999999999998</v>
      </c>
      <c r="X53" s="99">
        <v>253.904</v>
      </c>
      <c r="Z53" s="662"/>
      <c r="AA53" s="660"/>
      <c r="AB53" s="82" t="s">
        <v>136</v>
      </c>
      <c r="AC53" s="97">
        <v>263.42500000000001</v>
      </c>
      <c r="AD53" s="98">
        <v>252.39</v>
      </c>
      <c r="AE53" s="98">
        <v>241.36</v>
      </c>
      <c r="AF53" s="98">
        <v>230.33</v>
      </c>
      <c r="AG53" s="98">
        <v>219.3</v>
      </c>
      <c r="AH53" s="98">
        <v>208.27</v>
      </c>
      <c r="AI53" s="98">
        <v>197.24</v>
      </c>
      <c r="AJ53" s="99">
        <v>186.214</v>
      </c>
      <c r="AL53" s="662"/>
      <c r="AM53" s="660"/>
      <c r="AN53" s="82" t="s">
        <v>136</v>
      </c>
      <c r="AO53" s="97">
        <v>225.47499999999999</v>
      </c>
      <c r="AP53" s="98">
        <v>221.61</v>
      </c>
      <c r="AQ53" s="98">
        <v>217.75</v>
      </c>
      <c r="AR53" s="98">
        <v>213.89</v>
      </c>
      <c r="AS53" s="98">
        <v>210.03</v>
      </c>
      <c r="AT53" s="98">
        <v>206.17</v>
      </c>
      <c r="AU53" s="98">
        <v>202.31</v>
      </c>
      <c r="AV53" s="99">
        <v>198.45400000000001</v>
      </c>
    </row>
    <row r="54" spans="1:48">
      <c r="A54">
        <v>54</v>
      </c>
      <c r="B54" s="662"/>
      <c r="C54" s="657">
        <f>+C52+10</f>
        <v>180</v>
      </c>
      <c r="D54" s="86" t="str">
        <f>+D52</f>
        <v>48-X</v>
      </c>
      <c r="E54" s="100">
        <v>311.78199999999998</v>
      </c>
      <c r="F54" s="101">
        <v>306.75</v>
      </c>
      <c r="G54" s="101">
        <v>301.72000000000003</v>
      </c>
      <c r="H54" s="101">
        <v>296.7</v>
      </c>
      <c r="I54" s="101">
        <v>291.67</v>
      </c>
      <c r="J54" s="101">
        <v>286.64</v>
      </c>
      <c r="K54" s="101">
        <v>281.62</v>
      </c>
      <c r="L54" s="102">
        <v>276.59500000000003</v>
      </c>
      <c r="N54" s="662"/>
      <c r="O54" s="657">
        <f>+O52+10</f>
        <v>180</v>
      </c>
      <c r="P54" s="86" t="str">
        <f>+P52</f>
        <v>48-X</v>
      </c>
      <c r="Q54" s="100">
        <v>268.97699999999998</v>
      </c>
      <c r="R54" s="101">
        <v>262.06</v>
      </c>
      <c r="S54" s="101">
        <v>255.15</v>
      </c>
      <c r="T54" s="101">
        <v>248.23</v>
      </c>
      <c r="U54" s="101">
        <v>241.32</v>
      </c>
      <c r="V54" s="101">
        <v>234.41</v>
      </c>
      <c r="W54" s="101">
        <v>227.5</v>
      </c>
      <c r="X54" s="102">
        <v>220.58799999999999</v>
      </c>
      <c r="Z54" s="662"/>
      <c r="AA54" s="657">
        <f>+AA52+10</f>
        <v>180</v>
      </c>
      <c r="AB54" s="86" t="str">
        <f>+AB52</f>
        <v>48-X</v>
      </c>
      <c r="AC54" s="87" t="s">
        <v>1122</v>
      </c>
      <c r="AD54" s="88" t="s">
        <v>1122</v>
      </c>
      <c r="AE54" s="88" t="s">
        <v>1122</v>
      </c>
      <c r="AF54" s="88" t="s">
        <v>1122</v>
      </c>
      <c r="AG54" s="88" t="s">
        <v>1122</v>
      </c>
      <c r="AH54" s="88" t="s">
        <v>1122</v>
      </c>
      <c r="AI54" s="101">
        <v>175.13</v>
      </c>
      <c r="AJ54" s="102">
        <v>168.339</v>
      </c>
      <c r="AL54" s="662"/>
      <c r="AM54" s="657">
        <f>+AM52+10</f>
        <v>180</v>
      </c>
      <c r="AN54" s="86" t="str">
        <f>+AN52</f>
        <v>48-X</v>
      </c>
      <c r="AO54" s="87" t="s">
        <v>1122</v>
      </c>
      <c r="AP54" s="88" t="s">
        <v>1122</v>
      </c>
      <c r="AQ54" s="88" t="s">
        <v>1122</v>
      </c>
      <c r="AR54" s="88" t="s">
        <v>1122</v>
      </c>
      <c r="AS54" s="88" t="s">
        <v>1122</v>
      </c>
      <c r="AT54" s="88" t="s">
        <v>1122</v>
      </c>
      <c r="AU54" s="88" t="s">
        <v>1122</v>
      </c>
      <c r="AV54" s="102" t="s">
        <v>1122</v>
      </c>
    </row>
    <row r="55" spans="1:48" ht="15" thickBot="1">
      <c r="A55">
        <v>55</v>
      </c>
      <c r="B55" s="662"/>
      <c r="C55" s="658"/>
      <c r="D55" s="90" t="str">
        <f>+D53</f>
        <v>48-XL</v>
      </c>
      <c r="E55" s="100">
        <v>313.50099999999998</v>
      </c>
      <c r="F55" s="101">
        <v>311.54000000000002</v>
      </c>
      <c r="G55" s="101">
        <v>309.58</v>
      </c>
      <c r="H55" s="101">
        <v>307.63</v>
      </c>
      <c r="I55" s="101">
        <v>305.67</v>
      </c>
      <c r="J55" s="101">
        <v>303.70999999999998</v>
      </c>
      <c r="K55" s="101">
        <v>301.76</v>
      </c>
      <c r="L55" s="102">
        <v>299.80399999999997</v>
      </c>
      <c r="N55" s="662"/>
      <c r="O55" s="658"/>
      <c r="P55" s="90" t="str">
        <f>+P53</f>
        <v>48-XL</v>
      </c>
      <c r="Q55" s="100">
        <v>313.50099999999998</v>
      </c>
      <c r="R55" s="101">
        <v>308.58999999999997</v>
      </c>
      <c r="S55" s="101">
        <v>303.68</v>
      </c>
      <c r="T55" s="101">
        <v>298.77</v>
      </c>
      <c r="U55" s="101">
        <v>293.86</v>
      </c>
      <c r="V55" s="101">
        <v>288.95</v>
      </c>
      <c r="W55" s="101">
        <v>284.04000000000002</v>
      </c>
      <c r="X55" s="102">
        <v>279.14100000000002</v>
      </c>
      <c r="Z55" s="662"/>
      <c r="AA55" s="658"/>
      <c r="AB55" s="90" t="str">
        <f>+AB53</f>
        <v>48-XL</v>
      </c>
      <c r="AC55" s="100">
        <v>280.935</v>
      </c>
      <c r="AD55" s="101">
        <v>270.93</v>
      </c>
      <c r="AE55" s="101">
        <v>260.92</v>
      </c>
      <c r="AF55" s="101">
        <v>250.92</v>
      </c>
      <c r="AG55" s="101">
        <v>240.91</v>
      </c>
      <c r="AH55" s="101">
        <v>230.91</v>
      </c>
      <c r="AI55" s="101">
        <v>220.9</v>
      </c>
      <c r="AJ55" s="102">
        <v>210.90299999999999</v>
      </c>
      <c r="AL55" s="662"/>
      <c r="AM55" s="658"/>
      <c r="AN55" s="90" t="str">
        <f>+AN53</f>
        <v>48-XL</v>
      </c>
      <c r="AO55" s="87" t="s">
        <v>1122</v>
      </c>
      <c r="AP55" s="88" t="s">
        <v>1122</v>
      </c>
      <c r="AQ55" s="88" t="s">
        <v>1122</v>
      </c>
      <c r="AR55" s="88" t="s">
        <v>1122</v>
      </c>
      <c r="AS55" s="88" t="s">
        <v>1122</v>
      </c>
      <c r="AT55" s="88" t="s">
        <v>1122</v>
      </c>
      <c r="AU55" s="88" t="s">
        <v>1122</v>
      </c>
      <c r="AV55" s="102">
        <v>198.45400000000001</v>
      </c>
    </row>
    <row r="56" spans="1:48">
      <c r="A56">
        <v>56</v>
      </c>
      <c r="B56" s="662"/>
      <c r="C56" s="659">
        <f>+C54+10</f>
        <v>190</v>
      </c>
      <c r="D56" s="78" t="s">
        <v>133</v>
      </c>
      <c r="E56" s="97">
        <v>316.11399999999998</v>
      </c>
      <c r="F56" s="98">
        <v>313.33</v>
      </c>
      <c r="G56" s="98">
        <v>310.54000000000002</v>
      </c>
      <c r="H56" s="98">
        <v>307.76</v>
      </c>
      <c r="I56" s="98">
        <v>304.98</v>
      </c>
      <c r="J56" s="98">
        <v>302.19</v>
      </c>
      <c r="K56" s="98">
        <v>299.41000000000003</v>
      </c>
      <c r="L56" s="99">
        <v>296.63200000000001</v>
      </c>
      <c r="N56" s="662"/>
      <c r="O56" s="659">
        <f>+O54+10</f>
        <v>190</v>
      </c>
      <c r="P56" s="78" t="s">
        <v>133</v>
      </c>
      <c r="Q56" s="97" t="s">
        <v>1122</v>
      </c>
      <c r="R56" s="98">
        <v>276.23</v>
      </c>
      <c r="S56" s="98">
        <v>269.54000000000002</v>
      </c>
      <c r="T56" s="98">
        <v>262.86</v>
      </c>
      <c r="U56" s="98">
        <v>256.17</v>
      </c>
      <c r="V56" s="98">
        <v>249.49</v>
      </c>
      <c r="W56" s="98">
        <v>242.8</v>
      </c>
      <c r="X56" s="99">
        <v>236.12299999999999</v>
      </c>
      <c r="Z56" s="662"/>
      <c r="AA56" s="659">
        <f>+AA54+10</f>
        <v>190</v>
      </c>
      <c r="AB56" s="78" t="s">
        <v>133</v>
      </c>
      <c r="AC56" s="83" t="s">
        <v>1122</v>
      </c>
      <c r="AD56" s="84" t="s">
        <v>1122</v>
      </c>
      <c r="AE56" s="84" t="s">
        <v>1122</v>
      </c>
      <c r="AF56" s="84" t="s">
        <v>1122</v>
      </c>
      <c r="AG56" s="84" t="s">
        <v>1122</v>
      </c>
      <c r="AH56" s="84" t="s">
        <v>1122</v>
      </c>
      <c r="AI56" s="84" t="s">
        <v>1122</v>
      </c>
      <c r="AJ56" s="85" t="s">
        <v>1122</v>
      </c>
      <c r="AL56" s="662"/>
      <c r="AM56" s="659">
        <f>+AM54+10</f>
        <v>190</v>
      </c>
      <c r="AN56" s="78" t="s">
        <v>133</v>
      </c>
      <c r="AO56" s="83" t="s">
        <v>1122</v>
      </c>
      <c r="AP56" s="84" t="s">
        <v>1122</v>
      </c>
      <c r="AQ56" s="84" t="s">
        <v>1122</v>
      </c>
      <c r="AR56" s="84" t="s">
        <v>1122</v>
      </c>
      <c r="AS56" s="84" t="s">
        <v>1122</v>
      </c>
      <c r="AT56" s="84" t="s">
        <v>1122</v>
      </c>
      <c r="AU56" s="84" t="s">
        <v>1122</v>
      </c>
      <c r="AV56" s="99" t="s">
        <v>1122</v>
      </c>
    </row>
    <row r="57" spans="1:48" ht="15" thickBot="1">
      <c r="A57">
        <v>57</v>
      </c>
      <c r="B57" s="662"/>
      <c r="C57" s="660"/>
      <c r="D57" s="82" t="s">
        <v>136</v>
      </c>
      <c r="E57" s="97">
        <v>314.78399999999999</v>
      </c>
      <c r="F57" s="98">
        <v>314.95</v>
      </c>
      <c r="G57" s="98">
        <v>315.11</v>
      </c>
      <c r="H57" s="98">
        <v>315.27999999999997</v>
      </c>
      <c r="I57" s="98">
        <v>315.45</v>
      </c>
      <c r="J57" s="98">
        <v>315.62</v>
      </c>
      <c r="K57" s="98">
        <v>315.77999999999997</v>
      </c>
      <c r="L57" s="99">
        <v>315.95600000000002</v>
      </c>
      <c r="N57" s="662"/>
      <c r="O57" s="660"/>
      <c r="P57" s="82" t="s">
        <v>136</v>
      </c>
      <c r="Q57" s="97">
        <v>311.01</v>
      </c>
      <c r="R57" s="98">
        <v>309.08</v>
      </c>
      <c r="S57" s="98">
        <v>307.14999999999998</v>
      </c>
      <c r="T57" s="98">
        <v>305.22000000000003</v>
      </c>
      <c r="U57" s="98">
        <v>303.29000000000002</v>
      </c>
      <c r="V57" s="98">
        <v>301.36</v>
      </c>
      <c r="W57" s="98">
        <v>299.43</v>
      </c>
      <c r="X57" s="99">
        <v>297.50299999999999</v>
      </c>
      <c r="Z57" s="662"/>
      <c r="AA57" s="660"/>
      <c r="AB57" s="82" t="s">
        <v>136</v>
      </c>
      <c r="AC57" s="97">
        <v>296.2</v>
      </c>
      <c r="AD57" s="98">
        <v>287.42</v>
      </c>
      <c r="AE57" s="98">
        <v>278.64999999999998</v>
      </c>
      <c r="AF57" s="98">
        <v>269.88</v>
      </c>
      <c r="AG57" s="98">
        <v>261.11</v>
      </c>
      <c r="AH57" s="98">
        <v>252.34</v>
      </c>
      <c r="AI57" s="98">
        <v>243.57</v>
      </c>
      <c r="AJ57" s="99">
        <v>234.8</v>
      </c>
      <c r="AL57" s="662"/>
      <c r="AM57" s="660"/>
      <c r="AN57" s="82" t="s">
        <v>136</v>
      </c>
      <c r="AO57" s="83" t="s">
        <v>1122</v>
      </c>
      <c r="AP57" s="84" t="s">
        <v>1122</v>
      </c>
      <c r="AQ57" s="84" t="s">
        <v>1122</v>
      </c>
      <c r="AR57" s="84" t="s">
        <v>1122</v>
      </c>
      <c r="AS57" s="84" t="s">
        <v>1122</v>
      </c>
      <c r="AT57" s="84" t="s">
        <v>1122</v>
      </c>
      <c r="AU57" s="84" t="s">
        <v>1122</v>
      </c>
      <c r="AV57" s="99">
        <v>198.45400000000001</v>
      </c>
    </row>
    <row r="58" spans="1:48">
      <c r="A58">
        <v>58</v>
      </c>
      <c r="B58" s="662"/>
      <c r="C58" s="657">
        <f>+C56+10</f>
        <v>200</v>
      </c>
      <c r="D58" s="86" t="str">
        <f>+D56</f>
        <v>48-X</v>
      </c>
      <c r="E58" s="100" t="s">
        <v>1122</v>
      </c>
      <c r="F58" s="101">
        <v>314.14999999999998</v>
      </c>
      <c r="G58" s="101">
        <v>313.45999999999998</v>
      </c>
      <c r="H58" s="101">
        <v>312.77</v>
      </c>
      <c r="I58" s="101">
        <v>312.08</v>
      </c>
      <c r="J58" s="101">
        <v>311.39999999999998</v>
      </c>
      <c r="K58" s="101">
        <v>310.70999999999998</v>
      </c>
      <c r="L58" s="102">
        <v>310.02800000000002</v>
      </c>
      <c r="N58" s="662"/>
      <c r="O58" s="657">
        <f>+O56+10</f>
        <v>200</v>
      </c>
      <c r="P58" s="86" t="str">
        <f>+P56</f>
        <v>48-X</v>
      </c>
      <c r="Q58" s="87" t="s">
        <v>1122</v>
      </c>
      <c r="R58" s="88" t="s">
        <v>1122</v>
      </c>
      <c r="S58" s="101">
        <v>281.48</v>
      </c>
      <c r="T58" s="101">
        <v>275.2</v>
      </c>
      <c r="U58" s="101">
        <v>268.92</v>
      </c>
      <c r="V58" s="101">
        <v>262.64999999999998</v>
      </c>
      <c r="W58" s="101">
        <v>256.37</v>
      </c>
      <c r="X58" s="102">
        <v>250.1</v>
      </c>
      <c r="Z58" s="662"/>
      <c r="AA58" s="657">
        <f>+AA56+10</f>
        <v>200</v>
      </c>
      <c r="AB58" s="86" t="str">
        <f>+AB56</f>
        <v>48-X</v>
      </c>
      <c r="AC58" s="87" t="s">
        <v>1122</v>
      </c>
      <c r="AD58" s="88" t="s">
        <v>1122</v>
      </c>
      <c r="AE58" s="88" t="s">
        <v>1122</v>
      </c>
      <c r="AF58" s="88" t="s">
        <v>1122</v>
      </c>
      <c r="AG58" s="88" t="s">
        <v>1122</v>
      </c>
      <c r="AH58" s="88" t="s">
        <v>1122</v>
      </c>
      <c r="AI58" s="88" t="s">
        <v>1122</v>
      </c>
      <c r="AJ58" s="89" t="s">
        <v>1122</v>
      </c>
      <c r="AL58" s="662"/>
      <c r="AM58" s="657">
        <f>+AM56+10</f>
        <v>200</v>
      </c>
      <c r="AN58" s="86" t="str">
        <f>+AN56</f>
        <v>48-X</v>
      </c>
      <c r="AO58" s="87" t="s">
        <v>1122</v>
      </c>
      <c r="AP58" s="88" t="s">
        <v>1122</v>
      </c>
      <c r="AQ58" s="88" t="s">
        <v>1122</v>
      </c>
      <c r="AR58" s="88" t="s">
        <v>1122</v>
      </c>
      <c r="AS58" s="88" t="s">
        <v>1122</v>
      </c>
      <c r="AT58" s="88" t="s">
        <v>1122</v>
      </c>
      <c r="AU58" s="88" t="s">
        <v>1122</v>
      </c>
      <c r="AV58" s="89" t="s">
        <v>1122</v>
      </c>
    </row>
    <row r="59" spans="1:48" ht="15" thickBot="1">
      <c r="A59">
        <v>59</v>
      </c>
      <c r="B59" s="663"/>
      <c r="C59" s="658"/>
      <c r="D59" s="90" t="str">
        <f>+D57</f>
        <v>48-XL</v>
      </c>
      <c r="E59" s="105">
        <v>317.43400000000003</v>
      </c>
      <c r="F59" s="103">
        <v>317.27</v>
      </c>
      <c r="G59" s="103">
        <v>317.10000000000002</v>
      </c>
      <c r="H59" s="103">
        <v>316.94</v>
      </c>
      <c r="I59" s="103">
        <v>316.77999999999997</v>
      </c>
      <c r="J59" s="103">
        <v>316.61</v>
      </c>
      <c r="K59" s="103">
        <v>316.45</v>
      </c>
      <c r="L59" s="104">
        <v>316.29399999999998</v>
      </c>
      <c r="N59" s="663"/>
      <c r="O59" s="658"/>
      <c r="P59" s="90" t="str">
        <f>+P57</f>
        <v>48-XL</v>
      </c>
      <c r="Q59" s="105" t="s">
        <v>1122</v>
      </c>
      <c r="R59" s="103">
        <v>309.95</v>
      </c>
      <c r="S59" s="103">
        <v>310.56</v>
      </c>
      <c r="T59" s="103">
        <v>311.18</v>
      </c>
      <c r="U59" s="103">
        <v>311.79000000000002</v>
      </c>
      <c r="V59" s="103">
        <v>312.39999999999998</v>
      </c>
      <c r="W59" s="103">
        <v>313.02</v>
      </c>
      <c r="X59" s="104">
        <v>313.637</v>
      </c>
      <c r="Z59" s="663"/>
      <c r="AA59" s="658"/>
      <c r="AB59" s="90" t="str">
        <f>+AB57</f>
        <v>48-XL</v>
      </c>
      <c r="AC59" s="91" t="s">
        <v>1122</v>
      </c>
      <c r="AD59" s="103">
        <v>300.68</v>
      </c>
      <c r="AE59" s="103">
        <v>292.02999999999997</v>
      </c>
      <c r="AF59" s="103">
        <v>283.38</v>
      </c>
      <c r="AG59" s="103">
        <v>274.73</v>
      </c>
      <c r="AH59" s="103">
        <v>266.08</v>
      </c>
      <c r="AI59" s="103">
        <v>257.43</v>
      </c>
      <c r="AJ59" s="104">
        <v>248.78800000000001</v>
      </c>
      <c r="AL59" s="663"/>
      <c r="AM59" s="658"/>
      <c r="AN59" s="90" t="str">
        <f>+AN57</f>
        <v>48-XL</v>
      </c>
      <c r="AO59" s="91" t="s">
        <v>1122</v>
      </c>
      <c r="AP59" s="92" t="s">
        <v>1122</v>
      </c>
      <c r="AQ59" s="92" t="s">
        <v>1122</v>
      </c>
      <c r="AR59" s="92" t="s">
        <v>1122</v>
      </c>
      <c r="AS59" s="92" t="s">
        <v>1122</v>
      </c>
      <c r="AT59" s="92" t="s">
        <v>1122</v>
      </c>
      <c r="AU59" s="92" t="s">
        <v>1122</v>
      </c>
      <c r="AV59" s="104">
        <v>201.834</v>
      </c>
    </row>
    <row r="60" spans="1:48">
      <c r="A60">
        <v>60</v>
      </c>
    </row>
    <row r="61" spans="1:48">
      <c r="A61">
        <v>61</v>
      </c>
    </row>
    <row r="62" spans="1:48">
      <c r="A62">
        <v>62</v>
      </c>
    </row>
    <row r="63" spans="1:48">
      <c r="A63">
        <v>63</v>
      </c>
    </row>
    <row r="64" spans="1:48">
      <c r="A64">
        <v>64</v>
      </c>
    </row>
    <row r="65" spans="1:48">
      <c r="A65">
        <v>65</v>
      </c>
    </row>
    <row r="66" spans="1:48">
      <c r="A66">
        <v>66</v>
      </c>
    </row>
    <row r="67" spans="1:48" ht="15" thickBot="1">
      <c r="A67">
        <v>67</v>
      </c>
    </row>
    <row r="68" spans="1:48" ht="18.600000000000001" thickBot="1">
      <c r="A68">
        <v>68</v>
      </c>
      <c r="B68" s="649" t="str">
        <f>+B6</f>
        <v>Zona sísmica A</v>
      </c>
      <c r="C68" s="650"/>
      <c r="D68" s="651"/>
      <c r="E68" s="649" t="s">
        <v>1132</v>
      </c>
      <c r="F68" s="650"/>
      <c r="G68" s="650"/>
      <c r="H68" s="650"/>
      <c r="I68" s="650"/>
      <c r="J68" s="650"/>
      <c r="K68" s="650"/>
      <c r="L68" s="651"/>
      <c r="N68" s="649" t="str">
        <f>+N6</f>
        <v>Zona sísmica B</v>
      </c>
      <c r="O68" s="650"/>
      <c r="P68" s="651"/>
      <c r="Q68" s="649" t="s">
        <v>1132</v>
      </c>
      <c r="R68" s="650"/>
      <c r="S68" s="650"/>
      <c r="T68" s="650"/>
      <c r="U68" s="650"/>
      <c r="V68" s="650"/>
      <c r="W68" s="650"/>
      <c r="X68" s="651"/>
      <c r="Z68" s="649" t="str">
        <f>+Z6</f>
        <v>Zona sísmica C</v>
      </c>
      <c r="AA68" s="650"/>
      <c r="AB68" s="651"/>
      <c r="AC68" s="649" t="s">
        <v>1132</v>
      </c>
      <c r="AD68" s="650"/>
      <c r="AE68" s="650"/>
      <c r="AF68" s="650"/>
      <c r="AG68" s="650"/>
      <c r="AH68" s="650"/>
      <c r="AI68" s="650"/>
      <c r="AJ68" s="651"/>
      <c r="AL68" s="649" t="str">
        <f>+AL6</f>
        <v>Zona sísmica D</v>
      </c>
      <c r="AM68" s="650"/>
      <c r="AN68" s="651"/>
      <c r="AO68" s="649" t="s">
        <v>1132</v>
      </c>
      <c r="AP68" s="650"/>
      <c r="AQ68" s="650"/>
      <c r="AR68" s="650"/>
      <c r="AS68" s="650"/>
      <c r="AT68" s="650"/>
      <c r="AU68" s="650"/>
      <c r="AV68" s="651"/>
    </row>
    <row r="69" spans="1:48" ht="22.2" customHeight="1">
      <c r="A69">
        <v>69</v>
      </c>
      <c r="B69" s="652" t="str">
        <f>+B7</f>
        <v>Categoría de terreno 2</v>
      </c>
      <c r="C69" s="652" t="s">
        <v>1118</v>
      </c>
      <c r="D69" s="652" t="s">
        <v>1119</v>
      </c>
      <c r="E69" s="654" t="s">
        <v>1120</v>
      </c>
      <c r="F69" s="655"/>
      <c r="G69" s="655"/>
      <c r="H69" s="655"/>
      <c r="I69" s="655"/>
      <c r="J69" s="655"/>
      <c r="K69" s="655"/>
      <c r="L69" s="656"/>
      <c r="N69" s="652" t="str">
        <f>+N7</f>
        <v>Categoría de terreno 2</v>
      </c>
      <c r="O69" s="652" t="s">
        <v>1118</v>
      </c>
      <c r="P69" s="652" t="s">
        <v>1119</v>
      </c>
      <c r="Q69" s="654" t="s">
        <v>1120</v>
      </c>
      <c r="R69" s="655"/>
      <c r="S69" s="655"/>
      <c r="T69" s="655"/>
      <c r="U69" s="655"/>
      <c r="V69" s="655"/>
      <c r="W69" s="655"/>
      <c r="X69" s="656"/>
      <c r="Z69" s="652" t="str">
        <f>+Z7</f>
        <v>Categoría de terreno 2</v>
      </c>
      <c r="AA69" s="652" t="s">
        <v>1118</v>
      </c>
      <c r="AB69" s="652" t="s">
        <v>1119</v>
      </c>
      <c r="AC69" s="654" t="s">
        <v>1120</v>
      </c>
      <c r="AD69" s="655"/>
      <c r="AE69" s="655"/>
      <c r="AF69" s="655"/>
      <c r="AG69" s="655"/>
      <c r="AH69" s="655"/>
      <c r="AI69" s="655"/>
      <c r="AJ69" s="656"/>
      <c r="AL69" s="652" t="str">
        <f>+AL7</f>
        <v>Categoría de terreno 2</v>
      </c>
      <c r="AM69" s="652" t="s">
        <v>1118</v>
      </c>
      <c r="AN69" s="652" t="s">
        <v>1119</v>
      </c>
      <c r="AO69" s="654" t="s">
        <v>1120</v>
      </c>
      <c r="AP69" s="655"/>
      <c r="AQ69" s="655"/>
      <c r="AR69" s="655"/>
      <c r="AS69" s="655"/>
      <c r="AT69" s="655"/>
      <c r="AU69" s="655"/>
      <c r="AV69" s="656"/>
    </row>
    <row r="70" spans="1:48" ht="22.2" customHeight="1" thickBot="1">
      <c r="A70">
        <v>70</v>
      </c>
      <c r="B70" s="653"/>
      <c r="C70" s="653"/>
      <c r="D70" s="653"/>
      <c r="E70" s="75">
        <v>0</v>
      </c>
      <c r="F70" s="76">
        <v>500</v>
      </c>
      <c r="G70" s="76">
        <v>1000</v>
      </c>
      <c r="H70" s="76">
        <v>1500</v>
      </c>
      <c r="I70" s="76">
        <v>2000</v>
      </c>
      <c r="J70" s="76">
        <v>2500</v>
      </c>
      <c r="K70" s="76">
        <v>3000</v>
      </c>
      <c r="L70" s="77">
        <v>3500</v>
      </c>
      <c r="N70" s="653"/>
      <c r="O70" s="653"/>
      <c r="P70" s="653"/>
      <c r="Q70" s="75">
        <v>0</v>
      </c>
      <c r="R70" s="76">
        <v>500</v>
      </c>
      <c r="S70" s="76">
        <v>1000</v>
      </c>
      <c r="T70" s="76">
        <v>1500</v>
      </c>
      <c r="U70" s="76">
        <v>2000</v>
      </c>
      <c r="V70" s="76">
        <v>2500</v>
      </c>
      <c r="W70" s="76">
        <v>3000</v>
      </c>
      <c r="X70" s="77">
        <v>3500</v>
      </c>
      <c r="Z70" s="653"/>
      <c r="AA70" s="653"/>
      <c r="AB70" s="653"/>
      <c r="AC70" s="75">
        <v>0</v>
      </c>
      <c r="AD70" s="76">
        <v>500</v>
      </c>
      <c r="AE70" s="76">
        <v>1000</v>
      </c>
      <c r="AF70" s="76">
        <v>1500</v>
      </c>
      <c r="AG70" s="76">
        <v>2000</v>
      </c>
      <c r="AH70" s="76">
        <v>2500</v>
      </c>
      <c r="AI70" s="76">
        <v>3000</v>
      </c>
      <c r="AJ70" s="77">
        <v>3500</v>
      </c>
      <c r="AL70" s="653"/>
      <c r="AM70" s="653"/>
      <c r="AN70" s="653"/>
      <c r="AO70" s="75">
        <v>0</v>
      </c>
      <c r="AP70" s="76">
        <v>500</v>
      </c>
      <c r="AQ70" s="76">
        <v>1000</v>
      </c>
      <c r="AR70" s="76">
        <v>1500</v>
      </c>
      <c r="AS70" s="76">
        <v>2000</v>
      </c>
      <c r="AT70" s="76">
        <v>2500</v>
      </c>
      <c r="AU70" s="76">
        <v>3000</v>
      </c>
      <c r="AV70" s="77">
        <v>3500</v>
      </c>
    </row>
    <row r="71" spans="1:48">
      <c r="A71">
        <v>71</v>
      </c>
      <c r="B71" s="661" t="str">
        <f>+B9</f>
        <v>Rango de inclinación de 7° a 15°</v>
      </c>
      <c r="C71" s="659">
        <v>100</v>
      </c>
      <c r="D71" s="78" t="s">
        <v>133</v>
      </c>
      <c r="E71" s="94">
        <v>167.11</v>
      </c>
      <c r="F71" s="95">
        <v>161.57</v>
      </c>
      <c r="G71" s="95">
        <v>156.04</v>
      </c>
      <c r="H71" s="95">
        <v>150.51</v>
      </c>
      <c r="I71" s="95">
        <v>144.97</v>
      </c>
      <c r="J71" s="95">
        <v>139.44</v>
      </c>
      <c r="K71" s="95">
        <v>133.91</v>
      </c>
      <c r="L71" s="96">
        <v>128.381</v>
      </c>
      <c r="N71" s="661" t="str">
        <f>+N9</f>
        <v>Rango de inclinación de 7° a 15°</v>
      </c>
      <c r="O71" s="659">
        <v>100</v>
      </c>
      <c r="P71" s="78" t="s">
        <v>133</v>
      </c>
      <c r="Q71" s="94">
        <v>148.08799999999999</v>
      </c>
      <c r="R71" s="95">
        <v>144.61000000000001</v>
      </c>
      <c r="S71" s="95">
        <v>141.13</v>
      </c>
      <c r="T71" s="95">
        <v>137.66</v>
      </c>
      <c r="U71" s="95">
        <v>134.18</v>
      </c>
      <c r="V71" s="95">
        <v>130.71</v>
      </c>
      <c r="W71" s="95">
        <v>127.23</v>
      </c>
      <c r="X71" s="96">
        <v>123.762</v>
      </c>
      <c r="Z71" s="661" t="str">
        <f>+Z9</f>
        <v>Rango de inclinación de 7° a 15°</v>
      </c>
      <c r="AA71" s="659">
        <v>100</v>
      </c>
      <c r="AB71" s="78" t="s">
        <v>133</v>
      </c>
      <c r="AC71" s="94">
        <v>173.10599999999999</v>
      </c>
      <c r="AD71" s="95">
        <v>173.17</v>
      </c>
      <c r="AE71" s="95">
        <v>173.24</v>
      </c>
      <c r="AF71" s="95">
        <v>173.31</v>
      </c>
      <c r="AG71" s="95">
        <v>173.38</v>
      </c>
      <c r="AH71" s="95">
        <v>173.45</v>
      </c>
      <c r="AI71" s="95">
        <v>173.53</v>
      </c>
      <c r="AJ71" s="96">
        <v>173.601</v>
      </c>
      <c r="AL71" s="661" t="str">
        <f>+AL9</f>
        <v>Rango de inclinación de 7° a 15°</v>
      </c>
      <c r="AM71" s="659">
        <v>100</v>
      </c>
      <c r="AN71" s="78" t="s">
        <v>133</v>
      </c>
      <c r="AO71" s="94">
        <v>207.673</v>
      </c>
      <c r="AP71" s="95">
        <v>207.65</v>
      </c>
      <c r="AQ71" s="95">
        <v>207.63</v>
      </c>
      <c r="AR71" s="95">
        <v>207.62</v>
      </c>
      <c r="AS71" s="95">
        <v>207.6</v>
      </c>
      <c r="AT71" s="95">
        <v>207.58</v>
      </c>
      <c r="AU71" s="95">
        <v>207.56</v>
      </c>
      <c r="AV71" s="96">
        <v>207.55</v>
      </c>
    </row>
    <row r="72" spans="1:48" ht="15" thickBot="1">
      <c r="A72">
        <v>72</v>
      </c>
      <c r="B72" s="662"/>
      <c r="C72" s="660"/>
      <c r="D72" s="82" t="s">
        <v>136</v>
      </c>
      <c r="E72" s="97">
        <v>181.73699999999999</v>
      </c>
      <c r="F72" s="98">
        <v>175.58</v>
      </c>
      <c r="G72" s="98">
        <v>169.42</v>
      </c>
      <c r="H72" s="98">
        <v>163.27000000000001</v>
      </c>
      <c r="I72" s="98">
        <v>157.12</v>
      </c>
      <c r="J72" s="98">
        <v>150.96</v>
      </c>
      <c r="K72" s="98">
        <v>144.81</v>
      </c>
      <c r="L72" s="99">
        <v>138.66</v>
      </c>
      <c r="N72" s="662"/>
      <c r="O72" s="660"/>
      <c r="P72" s="82" t="s">
        <v>136</v>
      </c>
      <c r="Q72" s="97">
        <v>166.655</v>
      </c>
      <c r="R72" s="98">
        <v>162.04</v>
      </c>
      <c r="S72" s="98">
        <v>157.43</v>
      </c>
      <c r="T72" s="98">
        <v>152.82</v>
      </c>
      <c r="U72" s="98">
        <v>148.21</v>
      </c>
      <c r="V72" s="98">
        <v>143.6</v>
      </c>
      <c r="W72" s="98">
        <v>138.99</v>
      </c>
      <c r="X72" s="99">
        <v>134.387</v>
      </c>
      <c r="Z72" s="662"/>
      <c r="AA72" s="660"/>
      <c r="AB72" s="82" t="s">
        <v>136</v>
      </c>
      <c r="AC72" s="97">
        <v>187.541</v>
      </c>
      <c r="AD72" s="98">
        <v>187.54</v>
      </c>
      <c r="AE72" s="98">
        <v>187.54</v>
      </c>
      <c r="AF72" s="98">
        <v>187.54</v>
      </c>
      <c r="AG72" s="98">
        <v>187.54</v>
      </c>
      <c r="AH72" s="98">
        <v>187.54</v>
      </c>
      <c r="AI72" s="98">
        <v>187.54</v>
      </c>
      <c r="AJ72" s="99">
        <v>187.541</v>
      </c>
      <c r="AL72" s="662"/>
      <c r="AM72" s="660"/>
      <c r="AN72" s="82" t="s">
        <v>136</v>
      </c>
      <c r="AO72" s="97">
        <v>227.88300000000001</v>
      </c>
      <c r="AP72" s="98">
        <v>227.88</v>
      </c>
      <c r="AQ72" s="98">
        <v>227.88</v>
      </c>
      <c r="AR72" s="98">
        <v>227.88</v>
      </c>
      <c r="AS72" s="98">
        <v>227.88</v>
      </c>
      <c r="AT72" s="98">
        <v>227.88</v>
      </c>
      <c r="AU72" s="98">
        <v>227.88</v>
      </c>
      <c r="AV72" s="99">
        <v>227.88300000000001</v>
      </c>
    </row>
    <row r="73" spans="1:48">
      <c r="A73">
        <v>73</v>
      </c>
      <c r="B73" s="662"/>
      <c r="C73" s="657">
        <f>+C71+15</f>
        <v>115</v>
      </c>
      <c r="D73" s="86" t="str">
        <f>+D71</f>
        <v>48-X</v>
      </c>
      <c r="E73" s="100">
        <v>199.05699999999999</v>
      </c>
      <c r="F73" s="101">
        <v>192.36</v>
      </c>
      <c r="G73" s="101">
        <v>185.67</v>
      </c>
      <c r="H73" s="101">
        <v>178.97</v>
      </c>
      <c r="I73" s="101">
        <v>172.28</v>
      </c>
      <c r="J73" s="101">
        <v>165.59</v>
      </c>
      <c r="K73" s="101">
        <v>158.88999999999999</v>
      </c>
      <c r="L73" s="102">
        <v>152.20500000000001</v>
      </c>
      <c r="N73" s="662"/>
      <c r="O73" s="657">
        <f>+O71+15</f>
        <v>115</v>
      </c>
      <c r="P73" s="86" t="str">
        <f>+P71</f>
        <v>48-X</v>
      </c>
      <c r="Q73" s="100">
        <v>172.38900000000001</v>
      </c>
      <c r="R73" s="101">
        <v>167.34</v>
      </c>
      <c r="S73" s="101">
        <v>162.30000000000001</v>
      </c>
      <c r="T73" s="101">
        <v>157.25</v>
      </c>
      <c r="U73" s="101">
        <v>152.21</v>
      </c>
      <c r="V73" s="101">
        <v>147.16999999999999</v>
      </c>
      <c r="W73" s="101">
        <v>142.12</v>
      </c>
      <c r="X73" s="102">
        <v>137.084</v>
      </c>
      <c r="Z73" s="662"/>
      <c r="AA73" s="657">
        <f>+AA71+15</f>
        <v>115</v>
      </c>
      <c r="AB73" s="86" t="str">
        <f>+AB71</f>
        <v>48-X</v>
      </c>
      <c r="AC73" s="100">
        <v>172.71700000000001</v>
      </c>
      <c r="AD73" s="101">
        <v>172.79</v>
      </c>
      <c r="AE73" s="101">
        <v>172.88</v>
      </c>
      <c r="AF73" s="101">
        <v>172.96</v>
      </c>
      <c r="AG73" s="101">
        <v>173.04</v>
      </c>
      <c r="AH73" s="101">
        <v>173.12</v>
      </c>
      <c r="AI73" s="101">
        <v>173.2</v>
      </c>
      <c r="AJ73" s="102">
        <v>173.28899999999999</v>
      </c>
      <c r="AL73" s="662"/>
      <c r="AM73" s="657">
        <f>+AM71+15</f>
        <v>115</v>
      </c>
      <c r="AN73" s="86" t="str">
        <f>+AN71</f>
        <v>48-X</v>
      </c>
      <c r="AO73" s="100">
        <v>207.94900000000001</v>
      </c>
      <c r="AP73" s="101">
        <v>207.9</v>
      </c>
      <c r="AQ73" s="101">
        <v>207.86</v>
      </c>
      <c r="AR73" s="101">
        <v>207.82</v>
      </c>
      <c r="AS73" s="101">
        <v>207.78</v>
      </c>
      <c r="AT73" s="101">
        <v>207.74</v>
      </c>
      <c r="AU73" s="101">
        <v>207.69</v>
      </c>
      <c r="AV73" s="102">
        <v>207.65700000000001</v>
      </c>
    </row>
    <row r="74" spans="1:48" ht="15" thickBot="1">
      <c r="A74">
        <v>74</v>
      </c>
      <c r="B74" s="662"/>
      <c r="C74" s="658"/>
      <c r="D74" s="90" t="str">
        <f>+D72</f>
        <v>48-XL</v>
      </c>
      <c r="E74" s="100">
        <v>215.75</v>
      </c>
      <c r="F74" s="101">
        <v>208.42</v>
      </c>
      <c r="G74" s="101">
        <v>201.1</v>
      </c>
      <c r="H74" s="101">
        <v>193.77</v>
      </c>
      <c r="I74" s="101">
        <v>186.45</v>
      </c>
      <c r="J74" s="101">
        <v>179.13</v>
      </c>
      <c r="K74" s="101">
        <v>171.8</v>
      </c>
      <c r="L74" s="102">
        <v>164.482</v>
      </c>
      <c r="N74" s="662"/>
      <c r="O74" s="658"/>
      <c r="P74" s="90" t="str">
        <f>+P72</f>
        <v>48-XL</v>
      </c>
      <c r="Q74" s="100">
        <v>199.30799999999999</v>
      </c>
      <c r="R74" s="101">
        <v>192.41</v>
      </c>
      <c r="S74" s="101">
        <v>185.53</v>
      </c>
      <c r="T74" s="101">
        <v>178.64</v>
      </c>
      <c r="U74" s="101">
        <v>171.75</v>
      </c>
      <c r="V74" s="101">
        <v>164.86</v>
      </c>
      <c r="W74" s="101">
        <v>157.97</v>
      </c>
      <c r="X74" s="102">
        <v>151.09</v>
      </c>
      <c r="Z74" s="662"/>
      <c r="AA74" s="658"/>
      <c r="AB74" s="90" t="str">
        <f>+AB72</f>
        <v>48-XL</v>
      </c>
      <c r="AC74" s="100">
        <v>187.541</v>
      </c>
      <c r="AD74" s="101">
        <v>187.54</v>
      </c>
      <c r="AE74" s="101">
        <v>187.54</v>
      </c>
      <c r="AF74" s="101">
        <v>187.54</v>
      </c>
      <c r="AG74" s="101">
        <v>187.54</v>
      </c>
      <c r="AH74" s="101">
        <v>187.54</v>
      </c>
      <c r="AI74" s="101">
        <v>187.54</v>
      </c>
      <c r="AJ74" s="102">
        <v>187.541</v>
      </c>
      <c r="AL74" s="662"/>
      <c r="AM74" s="658"/>
      <c r="AN74" s="90" t="str">
        <f>+AN72</f>
        <v>48-XL</v>
      </c>
      <c r="AO74" s="100">
        <v>227.88300000000001</v>
      </c>
      <c r="AP74" s="101">
        <v>227.88</v>
      </c>
      <c r="AQ74" s="101">
        <v>227.88</v>
      </c>
      <c r="AR74" s="101">
        <v>227.88</v>
      </c>
      <c r="AS74" s="101">
        <v>227.88</v>
      </c>
      <c r="AT74" s="101">
        <v>227.88</v>
      </c>
      <c r="AU74" s="101">
        <v>227.88</v>
      </c>
      <c r="AV74" s="102">
        <v>227.88300000000001</v>
      </c>
    </row>
    <row r="75" spans="1:48">
      <c r="A75">
        <v>75</v>
      </c>
      <c r="B75" s="662"/>
      <c r="C75" s="659">
        <f>+C73+15</f>
        <v>130</v>
      </c>
      <c r="D75" s="78" t="s">
        <v>133</v>
      </c>
      <c r="E75" s="97">
        <v>228.51400000000001</v>
      </c>
      <c r="F75" s="98">
        <v>221.37</v>
      </c>
      <c r="G75" s="98">
        <v>214.22</v>
      </c>
      <c r="H75" s="98">
        <v>207.08</v>
      </c>
      <c r="I75" s="98">
        <v>199.93</v>
      </c>
      <c r="J75" s="98">
        <v>192.79</v>
      </c>
      <c r="K75" s="98">
        <v>185.65</v>
      </c>
      <c r="L75" s="99">
        <v>178.50700000000001</v>
      </c>
      <c r="N75" s="662"/>
      <c r="O75" s="659">
        <f>+O73+15</f>
        <v>130</v>
      </c>
      <c r="P75" s="78" t="s">
        <v>133</v>
      </c>
      <c r="Q75" s="97">
        <v>192.358</v>
      </c>
      <c r="R75" s="98">
        <v>187.11</v>
      </c>
      <c r="S75" s="98">
        <v>181.87</v>
      </c>
      <c r="T75" s="98">
        <v>176.63</v>
      </c>
      <c r="U75" s="98">
        <v>171.39</v>
      </c>
      <c r="V75" s="98">
        <v>166.15</v>
      </c>
      <c r="W75" s="98">
        <v>160.91</v>
      </c>
      <c r="X75" s="99">
        <v>155.679</v>
      </c>
      <c r="Z75" s="662"/>
      <c r="AA75" s="659">
        <f>+AA73+15</f>
        <v>130</v>
      </c>
      <c r="AB75" s="78" t="s">
        <v>133</v>
      </c>
      <c r="AC75" s="97">
        <v>172.53399999999999</v>
      </c>
      <c r="AD75" s="98">
        <v>172.59</v>
      </c>
      <c r="AE75" s="98">
        <v>172.64</v>
      </c>
      <c r="AF75" s="98">
        <v>172.7</v>
      </c>
      <c r="AG75" s="98">
        <v>172.76</v>
      </c>
      <c r="AH75" s="98">
        <v>172.81</v>
      </c>
      <c r="AI75" s="98">
        <v>172.87</v>
      </c>
      <c r="AJ75" s="99">
        <v>172.93</v>
      </c>
      <c r="AL75" s="662"/>
      <c r="AM75" s="659">
        <f>+AM73+15</f>
        <v>130</v>
      </c>
      <c r="AN75" s="78" t="s">
        <v>133</v>
      </c>
      <c r="AO75" s="83" t="s">
        <v>1122</v>
      </c>
      <c r="AP75" s="84" t="s">
        <v>1122</v>
      </c>
      <c r="AQ75" s="84" t="s">
        <v>1122</v>
      </c>
      <c r="AR75" s="84" t="s">
        <v>1122</v>
      </c>
      <c r="AS75" s="98">
        <v>208.12</v>
      </c>
      <c r="AT75" s="98">
        <v>208</v>
      </c>
      <c r="AU75" s="98">
        <v>207.88</v>
      </c>
      <c r="AV75" s="99">
        <v>207.767</v>
      </c>
    </row>
    <row r="76" spans="1:48" ht="15" thickBot="1">
      <c r="A76">
        <v>76</v>
      </c>
      <c r="B76" s="662"/>
      <c r="C76" s="660"/>
      <c r="D76" s="82" t="s">
        <v>136</v>
      </c>
      <c r="E76" s="97">
        <v>250.37</v>
      </c>
      <c r="F76" s="98">
        <v>242.34</v>
      </c>
      <c r="G76" s="98">
        <v>234.31</v>
      </c>
      <c r="H76" s="98">
        <v>226.29</v>
      </c>
      <c r="I76" s="98">
        <v>218.26</v>
      </c>
      <c r="J76" s="98">
        <v>210.23</v>
      </c>
      <c r="K76" s="98">
        <v>202.21</v>
      </c>
      <c r="L76" s="99">
        <v>194.185</v>
      </c>
      <c r="N76" s="662"/>
      <c r="O76" s="660"/>
      <c r="P76" s="82" t="s">
        <v>136</v>
      </c>
      <c r="Q76" s="97">
        <v>231.50200000000001</v>
      </c>
      <c r="R76" s="98">
        <v>223.83</v>
      </c>
      <c r="S76" s="98">
        <v>216.17</v>
      </c>
      <c r="T76" s="98">
        <v>208.51</v>
      </c>
      <c r="U76" s="98">
        <v>200.85</v>
      </c>
      <c r="V76" s="98">
        <v>193.18</v>
      </c>
      <c r="W76" s="98">
        <v>185.52</v>
      </c>
      <c r="X76" s="99">
        <v>177.86500000000001</v>
      </c>
      <c r="Z76" s="662"/>
      <c r="AA76" s="660"/>
      <c r="AB76" s="82" t="s">
        <v>136</v>
      </c>
      <c r="AC76" s="97">
        <v>187.541</v>
      </c>
      <c r="AD76" s="98">
        <v>187.54</v>
      </c>
      <c r="AE76" s="98">
        <v>187.54</v>
      </c>
      <c r="AF76" s="98">
        <v>187.54</v>
      </c>
      <c r="AG76" s="98">
        <v>187.54</v>
      </c>
      <c r="AH76" s="98">
        <v>187.54</v>
      </c>
      <c r="AI76" s="98">
        <v>187.54</v>
      </c>
      <c r="AJ76" s="99">
        <v>187.541</v>
      </c>
      <c r="AL76" s="662"/>
      <c r="AM76" s="660"/>
      <c r="AN76" s="82" t="s">
        <v>136</v>
      </c>
      <c r="AO76" s="97">
        <v>227.88300000000001</v>
      </c>
      <c r="AP76" s="98">
        <v>227.88</v>
      </c>
      <c r="AQ76" s="98">
        <v>227.88</v>
      </c>
      <c r="AR76" s="98">
        <v>227.88</v>
      </c>
      <c r="AS76" s="98">
        <v>227.88</v>
      </c>
      <c r="AT76" s="98">
        <v>227.88</v>
      </c>
      <c r="AU76" s="98">
        <v>227.88</v>
      </c>
      <c r="AV76" s="99">
        <v>227.88300000000001</v>
      </c>
    </row>
    <row r="77" spans="1:48">
      <c r="A77">
        <v>77</v>
      </c>
      <c r="B77" s="662"/>
      <c r="C77" s="657">
        <f>+C75+10</f>
        <v>140</v>
      </c>
      <c r="D77" s="86" t="str">
        <f>+D75</f>
        <v>48-X</v>
      </c>
      <c r="E77" s="100">
        <v>249.566</v>
      </c>
      <c r="F77" s="101">
        <v>241.69</v>
      </c>
      <c r="G77" s="101">
        <v>233.81</v>
      </c>
      <c r="H77" s="101">
        <v>225.94</v>
      </c>
      <c r="I77" s="101">
        <v>218.06</v>
      </c>
      <c r="J77" s="101">
        <v>210.19</v>
      </c>
      <c r="K77" s="101">
        <v>202.32</v>
      </c>
      <c r="L77" s="102">
        <v>194.447</v>
      </c>
      <c r="N77" s="662"/>
      <c r="O77" s="657">
        <f>+O75+10</f>
        <v>140</v>
      </c>
      <c r="P77" s="86" t="str">
        <f>+P75</f>
        <v>48-X</v>
      </c>
      <c r="Q77" s="100">
        <v>204.58199999999999</v>
      </c>
      <c r="R77" s="101">
        <v>199.25</v>
      </c>
      <c r="S77" s="101">
        <v>193.93</v>
      </c>
      <c r="T77" s="101">
        <v>188.6</v>
      </c>
      <c r="U77" s="101">
        <v>183.28</v>
      </c>
      <c r="V77" s="101">
        <v>177.95</v>
      </c>
      <c r="W77" s="101">
        <v>172.63</v>
      </c>
      <c r="X77" s="102">
        <v>167.31</v>
      </c>
      <c r="Z77" s="662"/>
      <c r="AA77" s="657">
        <f>+AA75+10</f>
        <v>140</v>
      </c>
      <c r="AB77" s="86" t="str">
        <f>+AB75</f>
        <v>48-X</v>
      </c>
      <c r="AC77" s="100">
        <v>172.56100000000001</v>
      </c>
      <c r="AD77" s="101">
        <v>172.59</v>
      </c>
      <c r="AE77" s="101">
        <v>172.62</v>
      </c>
      <c r="AF77" s="101">
        <v>172.66</v>
      </c>
      <c r="AG77" s="101">
        <v>172.69</v>
      </c>
      <c r="AH77" s="101">
        <v>172.73</v>
      </c>
      <c r="AI77" s="101">
        <v>172.76</v>
      </c>
      <c r="AJ77" s="102">
        <v>172.80199999999999</v>
      </c>
      <c r="AL77" s="662"/>
      <c r="AM77" s="657">
        <f>+AM75+10</f>
        <v>140</v>
      </c>
      <c r="AN77" s="86" t="str">
        <f>+AN75</f>
        <v>48-X</v>
      </c>
      <c r="AO77" s="87" t="s">
        <v>1122</v>
      </c>
      <c r="AP77" s="88" t="s">
        <v>1122</v>
      </c>
      <c r="AQ77" s="88" t="s">
        <v>1122</v>
      </c>
      <c r="AR77" s="88" t="s">
        <v>1122</v>
      </c>
      <c r="AS77" s="88" t="s">
        <v>1122</v>
      </c>
      <c r="AT77" s="101">
        <v>208.13</v>
      </c>
      <c r="AU77" s="101">
        <v>207.95</v>
      </c>
      <c r="AV77" s="102">
        <v>207.767</v>
      </c>
    </row>
    <row r="78" spans="1:48" ht="15" thickBot="1">
      <c r="A78">
        <v>78</v>
      </c>
      <c r="B78" s="662"/>
      <c r="C78" s="658"/>
      <c r="D78" s="90" t="str">
        <f>+D76</f>
        <v>48-XL</v>
      </c>
      <c r="E78" s="100">
        <v>272.42099999999999</v>
      </c>
      <c r="F78" s="101">
        <v>263.60000000000002</v>
      </c>
      <c r="G78" s="101">
        <v>254.78</v>
      </c>
      <c r="H78" s="101">
        <v>245.96</v>
      </c>
      <c r="I78" s="101">
        <v>237.14</v>
      </c>
      <c r="J78" s="101">
        <v>228.32</v>
      </c>
      <c r="K78" s="101">
        <v>219.51</v>
      </c>
      <c r="L78" s="102">
        <v>210.69300000000001</v>
      </c>
      <c r="N78" s="662"/>
      <c r="O78" s="658"/>
      <c r="P78" s="90" t="str">
        <f>+P76</f>
        <v>48-XL</v>
      </c>
      <c r="Q78" s="100">
        <v>252.73400000000001</v>
      </c>
      <c r="R78" s="101">
        <v>244.43</v>
      </c>
      <c r="S78" s="101">
        <v>236.13</v>
      </c>
      <c r="T78" s="101">
        <v>227.83</v>
      </c>
      <c r="U78" s="101">
        <v>219.53</v>
      </c>
      <c r="V78" s="101">
        <v>211.23</v>
      </c>
      <c r="W78" s="101">
        <v>202.93</v>
      </c>
      <c r="X78" s="102">
        <v>194.64</v>
      </c>
      <c r="Z78" s="662"/>
      <c r="AA78" s="658"/>
      <c r="AB78" s="90" t="str">
        <f>+AB76</f>
        <v>48-XL</v>
      </c>
      <c r="AC78" s="100">
        <v>189.61</v>
      </c>
      <c r="AD78" s="101">
        <v>189.31</v>
      </c>
      <c r="AE78" s="101">
        <v>189.01</v>
      </c>
      <c r="AF78" s="101">
        <v>188.72</v>
      </c>
      <c r="AG78" s="101">
        <v>188.42</v>
      </c>
      <c r="AH78" s="101">
        <v>188.13</v>
      </c>
      <c r="AI78" s="101">
        <v>187.83</v>
      </c>
      <c r="AJ78" s="102">
        <v>187.541</v>
      </c>
      <c r="AL78" s="662"/>
      <c r="AM78" s="658"/>
      <c r="AN78" s="90" t="str">
        <f>+AN76</f>
        <v>48-XL</v>
      </c>
      <c r="AO78" s="100">
        <v>227.88300000000001</v>
      </c>
      <c r="AP78" s="101">
        <v>227.88</v>
      </c>
      <c r="AQ78" s="101">
        <v>227.88</v>
      </c>
      <c r="AR78" s="101">
        <v>227.88</v>
      </c>
      <c r="AS78" s="101">
        <v>227.88</v>
      </c>
      <c r="AT78" s="101">
        <v>227.88</v>
      </c>
      <c r="AU78" s="101">
        <v>227.88</v>
      </c>
      <c r="AV78" s="102">
        <v>227.88300000000001</v>
      </c>
    </row>
    <row r="79" spans="1:48">
      <c r="A79">
        <v>79</v>
      </c>
      <c r="B79" s="662"/>
      <c r="C79" s="659">
        <f>+C77+10</f>
        <v>150</v>
      </c>
      <c r="D79" s="78" t="s">
        <v>133</v>
      </c>
      <c r="E79" s="97">
        <v>270.02199999999999</v>
      </c>
      <c r="F79" s="98">
        <v>261.49</v>
      </c>
      <c r="G79" s="98">
        <v>252.96</v>
      </c>
      <c r="H79" s="98">
        <v>244.43</v>
      </c>
      <c r="I79" s="98">
        <v>235.91</v>
      </c>
      <c r="J79" s="98">
        <v>227.38</v>
      </c>
      <c r="K79" s="98">
        <v>218.85</v>
      </c>
      <c r="L79" s="99">
        <v>210.32900000000001</v>
      </c>
      <c r="N79" s="662"/>
      <c r="O79" s="659">
        <f>+O77+10</f>
        <v>150</v>
      </c>
      <c r="P79" s="78" t="s">
        <v>133</v>
      </c>
      <c r="Q79" s="97">
        <v>215.01599999999999</v>
      </c>
      <c r="R79" s="98">
        <v>209.79</v>
      </c>
      <c r="S79" s="98">
        <v>204.56</v>
      </c>
      <c r="T79" s="98">
        <v>199.33</v>
      </c>
      <c r="U79" s="98">
        <v>194.11</v>
      </c>
      <c r="V79" s="98">
        <v>188.88</v>
      </c>
      <c r="W79" s="98">
        <v>183.66</v>
      </c>
      <c r="X79" s="99">
        <v>178.43799999999999</v>
      </c>
      <c r="Z79" s="662"/>
      <c r="AA79" s="659">
        <f>+AA77+10</f>
        <v>150</v>
      </c>
      <c r="AB79" s="78" t="s">
        <v>133</v>
      </c>
      <c r="AC79" s="97">
        <v>172.76300000000001</v>
      </c>
      <c r="AD79" s="98">
        <v>172.74</v>
      </c>
      <c r="AE79" s="98">
        <v>172.72</v>
      </c>
      <c r="AF79" s="98">
        <v>172.7</v>
      </c>
      <c r="AG79" s="98">
        <v>172.69</v>
      </c>
      <c r="AH79" s="98">
        <v>172.67</v>
      </c>
      <c r="AI79" s="98">
        <v>172.65</v>
      </c>
      <c r="AJ79" s="99">
        <v>172.63900000000001</v>
      </c>
      <c r="AL79" s="662"/>
      <c r="AM79" s="659">
        <f>+AM77+10</f>
        <v>150</v>
      </c>
      <c r="AN79" s="78" t="s">
        <v>133</v>
      </c>
      <c r="AO79" s="83" t="s">
        <v>1122</v>
      </c>
      <c r="AP79" s="84" t="s">
        <v>1122</v>
      </c>
      <c r="AQ79" s="84" t="s">
        <v>1122</v>
      </c>
      <c r="AR79" s="84" t="s">
        <v>1122</v>
      </c>
      <c r="AS79" s="84" t="s">
        <v>1122</v>
      </c>
      <c r="AT79" s="84" t="s">
        <v>1122</v>
      </c>
      <c r="AU79" s="84" t="s">
        <v>1122</v>
      </c>
      <c r="AV79" s="99">
        <v>208.12299999999999</v>
      </c>
    </row>
    <row r="80" spans="1:48" ht="15" thickBot="1">
      <c r="A80">
        <v>80</v>
      </c>
      <c r="B80" s="662"/>
      <c r="C80" s="660"/>
      <c r="D80" s="82" t="s">
        <v>136</v>
      </c>
      <c r="E80" s="97">
        <v>293.60000000000002</v>
      </c>
      <c r="F80" s="98">
        <v>284.48</v>
      </c>
      <c r="G80" s="98">
        <v>275.37</v>
      </c>
      <c r="H80" s="98">
        <v>266.26</v>
      </c>
      <c r="I80" s="98">
        <v>257.14999999999998</v>
      </c>
      <c r="J80" s="98">
        <v>248.04</v>
      </c>
      <c r="K80" s="98">
        <v>238.93</v>
      </c>
      <c r="L80" s="99">
        <v>229.82400000000001</v>
      </c>
      <c r="N80" s="662"/>
      <c r="O80" s="660"/>
      <c r="P80" s="82" t="s">
        <v>136</v>
      </c>
      <c r="Q80" s="97">
        <v>273.38799999999998</v>
      </c>
      <c r="R80" s="98">
        <v>264.77999999999997</v>
      </c>
      <c r="S80" s="98">
        <v>256.18</v>
      </c>
      <c r="T80" s="98">
        <v>247.58</v>
      </c>
      <c r="U80" s="98">
        <v>238.97</v>
      </c>
      <c r="V80" s="98">
        <v>230.37</v>
      </c>
      <c r="W80" s="98">
        <v>221.77</v>
      </c>
      <c r="X80" s="99">
        <v>213.172</v>
      </c>
      <c r="Z80" s="662"/>
      <c r="AA80" s="660"/>
      <c r="AB80" s="82" t="s">
        <v>136</v>
      </c>
      <c r="AC80" s="97">
        <v>214.143</v>
      </c>
      <c r="AD80" s="98">
        <v>210.34</v>
      </c>
      <c r="AE80" s="98">
        <v>206.54</v>
      </c>
      <c r="AF80" s="98">
        <v>202.74</v>
      </c>
      <c r="AG80" s="98">
        <v>198.94</v>
      </c>
      <c r="AH80" s="98">
        <v>195.14</v>
      </c>
      <c r="AI80" s="98">
        <v>191.34</v>
      </c>
      <c r="AJ80" s="99">
        <v>187.541</v>
      </c>
      <c r="AL80" s="662"/>
      <c r="AM80" s="660"/>
      <c r="AN80" s="82" t="s">
        <v>136</v>
      </c>
      <c r="AO80" s="97">
        <v>227.88300000000001</v>
      </c>
      <c r="AP80" s="98">
        <v>227.88</v>
      </c>
      <c r="AQ80" s="98">
        <v>227.88</v>
      </c>
      <c r="AR80" s="98">
        <v>227.88</v>
      </c>
      <c r="AS80" s="98">
        <v>227.88</v>
      </c>
      <c r="AT80" s="98">
        <v>227.88</v>
      </c>
      <c r="AU80" s="98">
        <v>227.88</v>
      </c>
      <c r="AV80" s="99">
        <v>227.88300000000001</v>
      </c>
    </row>
    <row r="81" spans="1:48">
      <c r="A81">
        <v>81</v>
      </c>
      <c r="B81" s="662"/>
      <c r="C81" s="657">
        <f>+C79+10</f>
        <v>160</v>
      </c>
      <c r="D81" s="86" t="str">
        <f>+D79</f>
        <v>48-X</v>
      </c>
      <c r="E81" s="100">
        <v>282.99299999999999</v>
      </c>
      <c r="F81" s="101">
        <v>274.82</v>
      </c>
      <c r="G81" s="101">
        <v>266.64</v>
      </c>
      <c r="H81" s="101">
        <v>258.47000000000003</v>
      </c>
      <c r="I81" s="101">
        <v>250.3</v>
      </c>
      <c r="J81" s="101">
        <v>242.12</v>
      </c>
      <c r="K81" s="101">
        <v>233.95</v>
      </c>
      <c r="L81" s="102">
        <v>225.78399999999999</v>
      </c>
      <c r="N81" s="662"/>
      <c r="O81" s="657">
        <f>+O79+10</f>
        <v>160</v>
      </c>
      <c r="P81" s="86" t="str">
        <f>+P79</f>
        <v>48-X</v>
      </c>
      <c r="Q81" s="100">
        <v>225.51400000000001</v>
      </c>
      <c r="R81" s="101">
        <v>220.22</v>
      </c>
      <c r="S81" s="101">
        <v>214.92</v>
      </c>
      <c r="T81" s="101">
        <v>209.63</v>
      </c>
      <c r="U81" s="101">
        <v>204.34</v>
      </c>
      <c r="V81" s="101">
        <v>199.04</v>
      </c>
      <c r="W81" s="101">
        <v>193.75</v>
      </c>
      <c r="X81" s="102">
        <v>188.46299999999999</v>
      </c>
      <c r="Z81" s="662"/>
      <c r="AA81" s="657">
        <f>+AA79+10</f>
        <v>160</v>
      </c>
      <c r="AB81" s="86" t="str">
        <f>+AB79</f>
        <v>48-X</v>
      </c>
      <c r="AC81" s="87" t="s">
        <v>1122</v>
      </c>
      <c r="AD81" s="88" t="s">
        <v>1122</v>
      </c>
      <c r="AE81" s="101">
        <v>174.11</v>
      </c>
      <c r="AF81" s="101">
        <v>173.79</v>
      </c>
      <c r="AG81" s="101">
        <v>173.48</v>
      </c>
      <c r="AH81" s="101">
        <v>173.16</v>
      </c>
      <c r="AI81" s="101">
        <v>172.85</v>
      </c>
      <c r="AJ81" s="102">
        <v>172.53399999999999</v>
      </c>
      <c r="AL81" s="662"/>
      <c r="AM81" s="657">
        <f>+AM79+10</f>
        <v>160</v>
      </c>
      <c r="AN81" s="86" t="str">
        <f>+AN79</f>
        <v>48-X</v>
      </c>
      <c r="AO81" s="87" t="s">
        <v>1122</v>
      </c>
      <c r="AP81" s="88" t="s">
        <v>1122</v>
      </c>
      <c r="AQ81" s="88" t="s">
        <v>1122</v>
      </c>
      <c r="AR81" s="88" t="s">
        <v>1122</v>
      </c>
      <c r="AS81" s="88" t="s">
        <v>1122</v>
      </c>
      <c r="AT81" s="88" t="s">
        <v>1122</v>
      </c>
      <c r="AU81" s="88" t="s">
        <v>1122</v>
      </c>
      <c r="AV81" s="89" t="s">
        <v>1122</v>
      </c>
    </row>
    <row r="82" spans="1:48" ht="15" thickBot="1">
      <c r="A82">
        <v>82</v>
      </c>
      <c r="B82" s="662"/>
      <c r="C82" s="658"/>
      <c r="D82" s="90" t="str">
        <f>+D80</f>
        <v>48-XL</v>
      </c>
      <c r="E82" s="100">
        <v>291.09399999999999</v>
      </c>
      <c r="F82" s="101">
        <v>284.85000000000002</v>
      </c>
      <c r="G82" s="101">
        <v>278.60000000000002</v>
      </c>
      <c r="H82" s="101">
        <v>272.36</v>
      </c>
      <c r="I82" s="101">
        <v>266.12</v>
      </c>
      <c r="J82" s="101">
        <v>259.88</v>
      </c>
      <c r="K82" s="101">
        <v>253.63</v>
      </c>
      <c r="L82" s="102">
        <v>247.39699999999999</v>
      </c>
      <c r="N82" s="662"/>
      <c r="O82" s="658"/>
      <c r="P82" s="90" t="str">
        <f>+P80</f>
        <v>48-XL</v>
      </c>
      <c r="Q82" s="100">
        <v>288.73899999999998</v>
      </c>
      <c r="R82" s="101">
        <v>280.37</v>
      </c>
      <c r="S82" s="101">
        <v>272.02</v>
      </c>
      <c r="T82" s="101">
        <v>263.66000000000003</v>
      </c>
      <c r="U82" s="101">
        <v>255.3</v>
      </c>
      <c r="V82" s="101">
        <v>246.94</v>
      </c>
      <c r="W82" s="101">
        <v>238.58</v>
      </c>
      <c r="X82" s="102">
        <v>230.22399999999999</v>
      </c>
      <c r="Z82" s="662"/>
      <c r="AA82" s="658"/>
      <c r="AB82" s="90" t="str">
        <f>+AB80</f>
        <v>48-XL</v>
      </c>
      <c r="AC82" s="100">
        <v>229.06899999999999</v>
      </c>
      <c r="AD82" s="101">
        <v>223.13</v>
      </c>
      <c r="AE82" s="101">
        <v>217.2</v>
      </c>
      <c r="AF82" s="101">
        <v>211.27</v>
      </c>
      <c r="AG82" s="101">
        <v>205.33</v>
      </c>
      <c r="AH82" s="101">
        <v>199.4</v>
      </c>
      <c r="AI82" s="101">
        <v>193.47</v>
      </c>
      <c r="AJ82" s="102">
        <v>187.541</v>
      </c>
      <c r="AL82" s="662"/>
      <c r="AM82" s="658"/>
      <c r="AN82" s="90" t="str">
        <f>+AN80</f>
        <v>48-XL</v>
      </c>
      <c r="AO82" s="100">
        <v>227.88300000000001</v>
      </c>
      <c r="AP82" s="101">
        <v>227.88</v>
      </c>
      <c r="AQ82" s="101">
        <v>227.88</v>
      </c>
      <c r="AR82" s="101">
        <v>227.88</v>
      </c>
      <c r="AS82" s="101">
        <v>227.88</v>
      </c>
      <c r="AT82" s="101">
        <v>227.88</v>
      </c>
      <c r="AU82" s="101">
        <v>227.88</v>
      </c>
      <c r="AV82" s="102">
        <v>227.88300000000001</v>
      </c>
    </row>
    <row r="83" spans="1:48">
      <c r="A83">
        <v>83</v>
      </c>
      <c r="B83" s="662"/>
      <c r="C83" s="659">
        <f>+C81+10</f>
        <v>170</v>
      </c>
      <c r="D83" s="78" t="s">
        <v>133</v>
      </c>
      <c r="E83" s="97">
        <v>282.76900000000001</v>
      </c>
      <c r="F83" s="98">
        <v>277.02</v>
      </c>
      <c r="G83" s="98">
        <v>271.27999999999997</v>
      </c>
      <c r="H83" s="98">
        <v>265.54000000000002</v>
      </c>
      <c r="I83" s="98">
        <v>259.79000000000002</v>
      </c>
      <c r="J83" s="98">
        <v>254.05</v>
      </c>
      <c r="K83" s="98">
        <v>248.31</v>
      </c>
      <c r="L83" s="99">
        <v>242.56800000000001</v>
      </c>
      <c r="N83" s="662"/>
      <c r="O83" s="659">
        <f>+O81+10</f>
        <v>170</v>
      </c>
      <c r="P83" s="78" t="s">
        <v>133</v>
      </c>
      <c r="Q83" s="97">
        <v>231.34100000000001</v>
      </c>
      <c r="R83" s="98">
        <v>226.49</v>
      </c>
      <c r="S83" s="98">
        <v>221.64</v>
      </c>
      <c r="T83" s="98">
        <v>216.79</v>
      </c>
      <c r="U83" s="98">
        <v>211.94</v>
      </c>
      <c r="V83" s="98">
        <v>207.1</v>
      </c>
      <c r="W83" s="98">
        <v>202.25</v>
      </c>
      <c r="X83" s="99">
        <v>197.404</v>
      </c>
      <c r="Z83" s="662"/>
      <c r="AA83" s="659">
        <f>+AA81+10</f>
        <v>170</v>
      </c>
      <c r="AB83" s="78" t="s">
        <v>133</v>
      </c>
      <c r="AC83" s="83" t="s">
        <v>1122</v>
      </c>
      <c r="AD83" s="84" t="s">
        <v>1122</v>
      </c>
      <c r="AE83" s="84" t="s">
        <v>1122</v>
      </c>
      <c r="AF83" s="84" t="s">
        <v>1122</v>
      </c>
      <c r="AG83" s="98">
        <v>177.71</v>
      </c>
      <c r="AH83" s="98">
        <v>175.98</v>
      </c>
      <c r="AI83" s="98">
        <v>174.25</v>
      </c>
      <c r="AJ83" s="99">
        <v>172.518</v>
      </c>
      <c r="AL83" s="662"/>
      <c r="AM83" s="659">
        <f>+AM81+10</f>
        <v>170</v>
      </c>
      <c r="AN83" s="78" t="s">
        <v>133</v>
      </c>
      <c r="AO83" s="83" t="s">
        <v>1122</v>
      </c>
      <c r="AP83" s="84" t="s">
        <v>1122</v>
      </c>
      <c r="AQ83" s="84" t="s">
        <v>1122</v>
      </c>
      <c r="AR83" s="84" t="s">
        <v>1122</v>
      </c>
      <c r="AS83" s="84" t="s">
        <v>1122</v>
      </c>
      <c r="AT83" s="84" t="s">
        <v>1122</v>
      </c>
      <c r="AU83" s="84" t="s">
        <v>1122</v>
      </c>
      <c r="AV83" s="85" t="s">
        <v>1122</v>
      </c>
    </row>
    <row r="84" spans="1:48" ht="15" thickBot="1">
      <c r="A84">
        <v>84</v>
      </c>
      <c r="B84" s="662"/>
      <c r="C84" s="660"/>
      <c r="D84" s="82" t="s">
        <v>136</v>
      </c>
      <c r="E84" s="97">
        <v>283.94499999999999</v>
      </c>
      <c r="F84" s="98">
        <v>281.42</v>
      </c>
      <c r="G84" s="98">
        <v>278.89999999999998</v>
      </c>
      <c r="H84" s="98">
        <v>276.38</v>
      </c>
      <c r="I84" s="98">
        <v>273.86</v>
      </c>
      <c r="J84" s="98">
        <v>271.33999999999997</v>
      </c>
      <c r="K84" s="98">
        <v>268.82</v>
      </c>
      <c r="L84" s="99">
        <v>266.303</v>
      </c>
      <c r="N84" s="662"/>
      <c r="O84" s="660"/>
      <c r="P84" s="82" t="s">
        <v>136</v>
      </c>
      <c r="Q84" s="97">
        <v>286.58600000000001</v>
      </c>
      <c r="R84" s="98">
        <v>280.97000000000003</v>
      </c>
      <c r="S84" s="98">
        <v>275.36</v>
      </c>
      <c r="T84" s="98">
        <v>269.75</v>
      </c>
      <c r="U84" s="98">
        <v>264.14</v>
      </c>
      <c r="V84" s="98">
        <v>258.52999999999997</v>
      </c>
      <c r="W84" s="98">
        <v>252.92</v>
      </c>
      <c r="X84" s="99">
        <v>247.31800000000001</v>
      </c>
      <c r="Z84" s="662"/>
      <c r="AA84" s="660"/>
      <c r="AB84" s="82" t="s">
        <v>136</v>
      </c>
      <c r="AC84" s="97">
        <v>240.23400000000001</v>
      </c>
      <c r="AD84" s="98">
        <v>232.7</v>
      </c>
      <c r="AE84" s="98">
        <v>225.17</v>
      </c>
      <c r="AF84" s="98">
        <v>217.65</v>
      </c>
      <c r="AG84" s="98">
        <v>210.12</v>
      </c>
      <c r="AH84" s="98">
        <v>202.59</v>
      </c>
      <c r="AI84" s="98">
        <v>195.06</v>
      </c>
      <c r="AJ84" s="99">
        <v>187.541</v>
      </c>
      <c r="AL84" s="662"/>
      <c r="AM84" s="660"/>
      <c r="AN84" s="82" t="s">
        <v>136</v>
      </c>
      <c r="AO84" s="97">
        <v>227.88300000000001</v>
      </c>
      <c r="AP84" s="98">
        <v>227.88</v>
      </c>
      <c r="AQ84" s="98">
        <v>227.88</v>
      </c>
      <c r="AR84" s="98">
        <v>227.88</v>
      </c>
      <c r="AS84" s="98">
        <v>227.88</v>
      </c>
      <c r="AT84" s="98">
        <v>227.88</v>
      </c>
      <c r="AU84" s="98">
        <v>227.88</v>
      </c>
      <c r="AV84" s="99">
        <v>227.88300000000001</v>
      </c>
    </row>
    <row r="85" spans="1:48">
      <c r="A85">
        <v>85</v>
      </c>
      <c r="B85" s="662"/>
      <c r="C85" s="657">
        <f>+C83+10</f>
        <v>180</v>
      </c>
      <c r="D85" s="86" t="str">
        <f>+D83</f>
        <v>48-X</v>
      </c>
      <c r="E85" s="100">
        <v>277.13200000000001</v>
      </c>
      <c r="F85" s="101">
        <v>274.79000000000002</v>
      </c>
      <c r="G85" s="101">
        <v>272.45</v>
      </c>
      <c r="H85" s="101">
        <v>270.11</v>
      </c>
      <c r="I85" s="101">
        <v>267.77</v>
      </c>
      <c r="J85" s="101">
        <v>265.43</v>
      </c>
      <c r="K85" s="101">
        <v>263.08999999999997</v>
      </c>
      <c r="L85" s="102">
        <v>260.755</v>
      </c>
      <c r="N85" s="662"/>
      <c r="O85" s="657">
        <f>+O83+10</f>
        <v>180</v>
      </c>
      <c r="P85" s="86" t="str">
        <f>+P83</f>
        <v>48-X</v>
      </c>
      <c r="Q85" s="100">
        <v>239.714</v>
      </c>
      <c r="R85" s="101">
        <v>235.3</v>
      </c>
      <c r="S85" s="101">
        <v>230.9</v>
      </c>
      <c r="T85" s="101">
        <v>226.49</v>
      </c>
      <c r="U85" s="101">
        <v>222.08</v>
      </c>
      <c r="V85" s="101">
        <v>217.67</v>
      </c>
      <c r="W85" s="101">
        <v>213.27</v>
      </c>
      <c r="X85" s="102">
        <v>208.86500000000001</v>
      </c>
      <c r="Z85" s="662"/>
      <c r="AA85" s="657">
        <f>+AA83+10</f>
        <v>180</v>
      </c>
      <c r="AB85" s="86" t="str">
        <f>+AB83</f>
        <v>48-X</v>
      </c>
      <c r="AC85" s="87" t="s">
        <v>1122</v>
      </c>
      <c r="AD85" s="88" t="s">
        <v>1122</v>
      </c>
      <c r="AE85" s="88" t="s">
        <v>1122</v>
      </c>
      <c r="AF85" s="88" t="s">
        <v>1122</v>
      </c>
      <c r="AG85" s="88" t="s">
        <v>1122</v>
      </c>
      <c r="AH85" s="88" t="s">
        <v>1122</v>
      </c>
      <c r="AI85" s="101">
        <v>175.57</v>
      </c>
      <c r="AJ85" s="102">
        <v>172.61099999999999</v>
      </c>
      <c r="AL85" s="662"/>
      <c r="AM85" s="657">
        <f>+AM83+10</f>
        <v>180</v>
      </c>
      <c r="AN85" s="86" t="str">
        <f>+AN83</f>
        <v>48-X</v>
      </c>
      <c r="AO85" s="87" t="s">
        <v>1122</v>
      </c>
      <c r="AP85" s="88" t="s">
        <v>1122</v>
      </c>
      <c r="AQ85" s="88" t="s">
        <v>1122</v>
      </c>
      <c r="AR85" s="88" t="s">
        <v>1122</v>
      </c>
      <c r="AS85" s="88" t="s">
        <v>1122</v>
      </c>
      <c r="AT85" s="88" t="s">
        <v>1122</v>
      </c>
      <c r="AU85" s="88" t="s">
        <v>1122</v>
      </c>
      <c r="AV85" s="102" t="s">
        <v>1122</v>
      </c>
    </row>
    <row r="86" spans="1:48" ht="15" thickBot="1">
      <c r="A86">
        <v>86</v>
      </c>
      <c r="B86" s="662"/>
      <c r="C86" s="658"/>
      <c r="D86" s="90" t="str">
        <f>+D84</f>
        <v>48-XL</v>
      </c>
      <c r="E86" s="100">
        <v>280.96699999999998</v>
      </c>
      <c r="F86" s="101">
        <v>281.55</v>
      </c>
      <c r="G86" s="101">
        <v>282.13</v>
      </c>
      <c r="H86" s="101">
        <v>282.72000000000003</v>
      </c>
      <c r="I86" s="101">
        <v>283.3</v>
      </c>
      <c r="J86" s="101">
        <v>283.89</v>
      </c>
      <c r="K86" s="101">
        <v>284.48</v>
      </c>
      <c r="L86" s="102">
        <v>285.06700000000001</v>
      </c>
      <c r="N86" s="662"/>
      <c r="O86" s="658"/>
      <c r="P86" s="90" t="str">
        <f>+P84</f>
        <v>48-XL</v>
      </c>
      <c r="Q86" s="100">
        <v>280.96699999999998</v>
      </c>
      <c r="R86" s="101">
        <v>278.8</v>
      </c>
      <c r="S86" s="101">
        <v>276.64</v>
      </c>
      <c r="T86" s="101">
        <v>274.48</v>
      </c>
      <c r="U86" s="101">
        <v>272.32</v>
      </c>
      <c r="V86" s="101">
        <v>270.14999999999998</v>
      </c>
      <c r="W86" s="101">
        <v>267.99</v>
      </c>
      <c r="X86" s="102">
        <v>265.83699999999999</v>
      </c>
      <c r="Z86" s="662"/>
      <c r="AA86" s="658"/>
      <c r="AB86" s="90" t="str">
        <f>+AB84</f>
        <v>48-XL</v>
      </c>
      <c r="AC86" s="100">
        <v>252.41200000000001</v>
      </c>
      <c r="AD86" s="101">
        <v>245.25</v>
      </c>
      <c r="AE86" s="101">
        <v>238.1</v>
      </c>
      <c r="AF86" s="101">
        <v>230.95</v>
      </c>
      <c r="AG86" s="101">
        <v>223.79</v>
      </c>
      <c r="AH86" s="101">
        <v>216.64</v>
      </c>
      <c r="AI86" s="101">
        <v>209.49</v>
      </c>
      <c r="AJ86" s="102">
        <v>202.34</v>
      </c>
      <c r="AL86" s="662"/>
      <c r="AM86" s="658"/>
      <c r="AN86" s="90" t="str">
        <f>+AN84</f>
        <v>48-XL</v>
      </c>
      <c r="AO86" s="87" t="s">
        <v>1122</v>
      </c>
      <c r="AP86" s="88" t="s">
        <v>1122</v>
      </c>
      <c r="AQ86" s="88" t="s">
        <v>1122</v>
      </c>
      <c r="AR86" s="88" t="s">
        <v>1122</v>
      </c>
      <c r="AS86" s="88" t="s">
        <v>1122</v>
      </c>
      <c r="AT86" s="88" t="s">
        <v>1122</v>
      </c>
      <c r="AU86" s="88" t="s">
        <v>1122</v>
      </c>
      <c r="AV86" s="102">
        <v>227.88300000000001</v>
      </c>
    </row>
    <row r="87" spans="1:48">
      <c r="A87">
        <v>87</v>
      </c>
      <c r="B87" s="662"/>
      <c r="C87" s="659">
        <f>+C85+10</f>
        <v>190</v>
      </c>
      <c r="D87" s="78" t="s">
        <v>133</v>
      </c>
      <c r="E87" s="97">
        <v>277.91199999999998</v>
      </c>
      <c r="F87" s="98">
        <v>277.45</v>
      </c>
      <c r="G87" s="98">
        <v>276.99</v>
      </c>
      <c r="H87" s="98">
        <v>276.54000000000002</v>
      </c>
      <c r="I87" s="98">
        <v>276.08</v>
      </c>
      <c r="J87" s="98">
        <v>275.63</v>
      </c>
      <c r="K87" s="98">
        <v>275.17</v>
      </c>
      <c r="L87" s="99">
        <v>274.71899999999999</v>
      </c>
      <c r="N87" s="662"/>
      <c r="O87" s="659">
        <f>+O85+10</f>
        <v>190</v>
      </c>
      <c r="P87" s="78" t="s">
        <v>133</v>
      </c>
      <c r="Q87" s="97" t="s">
        <v>1122</v>
      </c>
      <c r="R87" s="98">
        <v>244.98</v>
      </c>
      <c r="S87" s="98">
        <v>240.74</v>
      </c>
      <c r="T87" s="98">
        <v>236.51</v>
      </c>
      <c r="U87" s="98">
        <v>232.28</v>
      </c>
      <c r="V87" s="98">
        <v>228.05</v>
      </c>
      <c r="W87" s="98">
        <v>223.82</v>
      </c>
      <c r="X87" s="99">
        <v>219.596</v>
      </c>
      <c r="Z87" s="662"/>
      <c r="AA87" s="659">
        <f>+AA85+10</f>
        <v>190</v>
      </c>
      <c r="AB87" s="78" t="s">
        <v>133</v>
      </c>
      <c r="AC87" s="83" t="s">
        <v>1122</v>
      </c>
      <c r="AD87" s="84" t="s">
        <v>1122</v>
      </c>
      <c r="AE87" s="84" t="s">
        <v>1122</v>
      </c>
      <c r="AF87" s="84" t="s">
        <v>1122</v>
      </c>
      <c r="AG87" s="84" t="s">
        <v>1122</v>
      </c>
      <c r="AH87" s="84" t="s">
        <v>1122</v>
      </c>
      <c r="AI87" s="84" t="s">
        <v>1122</v>
      </c>
      <c r="AJ87" s="85" t="s">
        <v>1122</v>
      </c>
      <c r="AL87" s="662"/>
      <c r="AM87" s="659">
        <f>+AM85+10</f>
        <v>190</v>
      </c>
      <c r="AN87" s="78" t="s">
        <v>133</v>
      </c>
      <c r="AO87" s="83" t="s">
        <v>1122</v>
      </c>
      <c r="AP87" s="84" t="s">
        <v>1122</v>
      </c>
      <c r="AQ87" s="84" t="s">
        <v>1122</v>
      </c>
      <c r="AR87" s="84" t="s">
        <v>1122</v>
      </c>
      <c r="AS87" s="84" t="s">
        <v>1122</v>
      </c>
      <c r="AT87" s="84" t="s">
        <v>1122</v>
      </c>
      <c r="AU87" s="84" t="s">
        <v>1122</v>
      </c>
      <c r="AV87" s="99" t="s">
        <v>1122</v>
      </c>
    </row>
    <row r="88" spans="1:48" ht="15" thickBot="1">
      <c r="A88">
        <v>88</v>
      </c>
      <c r="B88" s="662"/>
      <c r="C88" s="660"/>
      <c r="D88" s="82" t="s">
        <v>136</v>
      </c>
      <c r="E88" s="97">
        <v>278.995</v>
      </c>
      <c r="F88" s="98">
        <v>281.27999999999997</v>
      </c>
      <c r="G88" s="98">
        <v>283.57</v>
      </c>
      <c r="H88" s="98">
        <v>285.86</v>
      </c>
      <c r="I88" s="98">
        <v>288.16000000000003</v>
      </c>
      <c r="J88" s="98">
        <v>290.45</v>
      </c>
      <c r="K88" s="98">
        <v>292.74</v>
      </c>
      <c r="L88" s="99">
        <v>295.036</v>
      </c>
      <c r="N88" s="662"/>
      <c r="O88" s="660"/>
      <c r="P88" s="82" t="s">
        <v>136</v>
      </c>
      <c r="Q88" s="97">
        <v>275.72500000000002</v>
      </c>
      <c r="R88" s="98">
        <v>276.07</v>
      </c>
      <c r="S88" s="98">
        <v>276.41000000000003</v>
      </c>
      <c r="T88" s="98">
        <v>276.76</v>
      </c>
      <c r="U88" s="98">
        <v>277.11</v>
      </c>
      <c r="V88" s="98">
        <v>277.45999999999998</v>
      </c>
      <c r="W88" s="98">
        <v>277.8</v>
      </c>
      <c r="X88" s="99">
        <v>278.15499999999997</v>
      </c>
      <c r="Z88" s="662"/>
      <c r="AA88" s="660"/>
      <c r="AB88" s="82" t="s">
        <v>136</v>
      </c>
      <c r="AC88" s="97">
        <v>262.88799999999998</v>
      </c>
      <c r="AD88" s="98">
        <v>256.87</v>
      </c>
      <c r="AE88" s="98">
        <v>250.86</v>
      </c>
      <c r="AF88" s="98">
        <v>244.85</v>
      </c>
      <c r="AG88" s="98">
        <v>238.84</v>
      </c>
      <c r="AH88" s="98">
        <v>232.83</v>
      </c>
      <c r="AI88" s="98">
        <v>226.82</v>
      </c>
      <c r="AJ88" s="99">
        <v>220.81</v>
      </c>
      <c r="AL88" s="662"/>
      <c r="AM88" s="660"/>
      <c r="AN88" s="82" t="s">
        <v>136</v>
      </c>
      <c r="AO88" s="83" t="s">
        <v>1122</v>
      </c>
      <c r="AP88" s="84" t="s">
        <v>1122</v>
      </c>
      <c r="AQ88" s="84" t="s">
        <v>1122</v>
      </c>
      <c r="AR88" s="84" t="s">
        <v>1122</v>
      </c>
      <c r="AS88" s="84" t="s">
        <v>1122</v>
      </c>
      <c r="AT88" s="84" t="s">
        <v>1122</v>
      </c>
      <c r="AU88" s="84" t="s">
        <v>1122</v>
      </c>
      <c r="AV88" s="99">
        <v>227.88300000000001</v>
      </c>
    </row>
    <row r="89" spans="1:48">
      <c r="A89">
        <v>89</v>
      </c>
      <c r="B89" s="662"/>
      <c r="C89" s="657">
        <f>+C87+10</f>
        <v>200</v>
      </c>
      <c r="D89" s="86" t="str">
        <f>+D87</f>
        <v>48-X</v>
      </c>
      <c r="E89" s="100" t="s">
        <v>1122</v>
      </c>
      <c r="F89" s="101">
        <v>275.51</v>
      </c>
      <c r="G89" s="101">
        <v>276.75</v>
      </c>
      <c r="H89" s="101">
        <v>277.98</v>
      </c>
      <c r="I89" s="101">
        <v>279.22000000000003</v>
      </c>
      <c r="J89" s="101">
        <v>280.45999999999998</v>
      </c>
      <c r="K89" s="101">
        <v>281.69</v>
      </c>
      <c r="L89" s="102">
        <v>282.93200000000002</v>
      </c>
      <c r="N89" s="662"/>
      <c r="O89" s="657">
        <f>+O87+10</f>
        <v>200</v>
      </c>
      <c r="P89" s="86" t="str">
        <f>+P87</f>
        <v>48-X</v>
      </c>
      <c r="Q89" s="87" t="s">
        <v>1122</v>
      </c>
      <c r="R89" s="88" t="s">
        <v>1122</v>
      </c>
      <c r="S89" s="101">
        <v>248.65</v>
      </c>
      <c r="T89" s="101">
        <v>244.74</v>
      </c>
      <c r="U89" s="101">
        <v>240.83</v>
      </c>
      <c r="V89" s="101">
        <v>236.93</v>
      </c>
      <c r="W89" s="101">
        <v>233.02</v>
      </c>
      <c r="X89" s="102">
        <v>229.11600000000001</v>
      </c>
      <c r="Z89" s="662"/>
      <c r="AA89" s="657">
        <f>+AA87+10</f>
        <v>200</v>
      </c>
      <c r="AB89" s="86" t="str">
        <f>+AB87</f>
        <v>48-X</v>
      </c>
      <c r="AC89" s="87" t="s">
        <v>1122</v>
      </c>
      <c r="AD89" s="88" t="s">
        <v>1122</v>
      </c>
      <c r="AE89" s="88" t="s">
        <v>1122</v>
      </c>
      <c r="AF89" s="88" t="s">
        <v>1122</v>
      </c>
      <c r="AG89" s="88" t="s">
        <v>1122</v>
      </c>
      <c r="AH89" s="88" t="s">
        <v>1122</v>
      </c>
      <c r="AI89" s="88" t="s">
        <v>1122</v>
      </c>
      <c r="AJ89" s="89" t="s">
        <v>1122</v>
      </c>
      <c r="AL89" s="662"/>
      <c r="AM89" s="657">
        <f>+AM87+10</f>
        <v>200</v>
      </c>
      <c r="AN89" s="86" t="str">
        <f>+AN87</f>
        <v>48-X</v>
      </c>
      <c r="AO89" s="87" t="s">
        <v>1122</v>
      </c>
      <c r="AP89" s="88" t="s">
        <v>1122</v>
      </c>
      <c r="AQ89" s="88" t="s">
        <v>1122</v>
      </c>
      <c r="AR89" s="88" t="s">
        <v>1122</v>
      </c>
      <c r="AS89" s="88" t="s">
        <v>1122</v>
      </c>
      <c r="AT89" s="88" t="s">
        <v>1122</v>
      </c>
      <c r="AU89" s="88" t="s">
        <v>1122</v>
      </c>
      <c r="AV89" s="89" t="s">
        <v>1122</v>
      </c>
    </row>
    <row r="90" spans="1:48" ht="15" thickBot="1">
      <c r="A90">
        <v>90</v>
      </c>
      <c r="B90" s="663"/>
      <c r="C90" s="658"/>
      <c r="D90" s="90" t="str">
        <f>+D88</f>
        <v>48-XL</v>
      </c>
      <c r="E90" s="105">
        <v>278.65699999999998</v>
      </c>
      <c r="F90" s="103">
        <v>280.44</v>
      </c>
      <c r="G90" s="103">
        <v>282.22000000000003</v>
      </c>
      <c r="H90" s="103">
        <v>284</v>
      </c>
      <c r="I90" s="103">
        <v>285.77999999999997</v>
      </c>
      <c r="J90" s="103">
        <v>287.57</v>
      </c>
      <c r="K90" s="103">
        <v>289.35000000000002</v>
      </c>
      <c r="L90" s="104">
        <v>291.13799999999998</v>
      </c>
      <c r="N90" s="663"/>
      <c r="O90" s="658"/>
      <c r="P90" s="90" t="str">
        <f>+P88</f>
        <v>48-XL</v>
      </c>
      <c r="Q90" s="105" t="s">
        <v>1122</v>
      </c>
      <c r="R90" s="103">
        <v>274.13</v>
      </c>
      <c r="S90" s="103">
        <v>276.57</v>
      </c>
      <c r="T90" s="103">
        <v>279</v>
      </c>
      <c r="U90" s="103">
        <v>281.44</v>
      </c>
      <c r="V90" s="103">
        <v>283.87</v>
      </c>
      <c r="W90" s="103">
        <v>286.31</v>
      </c>
      <c r="X90" s="104">
        <v>288.745</v>
      </c>
      <c r="Z90" s="663"/>
      <c r="AA90" s="658"/>
      <c r="AB90" s="90" t="str">
        <f>+AB88</f>
        <v>48-XL</v>
      </c>
      <c r="AC90" s="91" t="s">
        <v>1122</v>
      </c>
      <c r="AD90" s="103">
        <v>265.77999999999997</v>
      </c>
      <c r="AE90" s="103">
        <v>259.87</v>
      </c>
      <c r="AF90" s="103">
        <v>253.95</v>
      </c>
      <c r="AG90" s="103">
        <v>248.04</v>
      </c>
      <c r="AH90" s="103">
        <v>242.12</v>
      </c>
      <c r="AI90" s="103">
        <v>236.21</v>
      </c>
      <c r="AJ90" s="104">
        <v>230.29900000000001</v>
      </c>
      <c r="AL90" s="663"/>
      <c r="AM90" s="658"/>
      <c r="AN90" s="90" t="str">
        <f>+AN88</f>
        <v>48-XL</v>
      </c>
      <c r="AO90" s="91" t="s">
        <v>1122</v>
      </c>
      <c r="AP90" s="92" t="s">
        <v>1122</v>
      </c>
      <c r="AQ90" s="92" t="s">
        <v>1122</v>
      </c>
      <c r="AR90" s="92" t="s">
        <v>1122</v>
      </c>
      <c r="AS90" s="92" t="s">
        <v>1122</v>
      </c>
      <c r="AT90" s="92" t="s">
        <v>1122</v>
      </c>
      <c r="AU90" s="92" t="s">
        <v>1122</v>
      </c>
      <c r="AV90" s="104">
        <v>227.88300000000001</v>
      </c>
    </row>
    <row r="91" spans="1:48">
      <c r="A91">
        <v>91</v>
      </c>
    </row>
    <row r="92" spans="1:48">
      <c r="A92">
        <v>92</v>
      </c>
    </row>
    <row r="93" spans="1:48">
      <c r="A93">
        <v>93</v>
      </c>
    </row>
    <row r="94" spans="1:48">
      <c r="A94">
        <v>94</v>
      </c>
    </row>
    <row r="95" spans="1:48">
      <c r="A95">
        <v>95</v>
      </c>
    </row>
    <row r="96" spans="1:48">
      <c r="A96">
        <v>96</v>
      </c>
    </row>
    <row r="97" spans="1:48">
      <c r="A97">
        <v>97</v>
      </c>
    </row>
    <row r="98" spans="1:48" ht="15" thickBot="1">
      <c r="A98">
        <v>98</v>
      </c>
    </row>
    <row r="99" spans="1:48" ht="18.600000000000001" thickBot="1">
      <c r="A99">
        <v>99</v>
      </c>
      <c r="B99" s="649" t="str">
        <f>+B6</f>
        <v>Zona sísmica A</v>
      </c>
      <c r="C99" s="650"/>
      <c r="D99" s="651"/>
      <c r="E99" s="649" t="s">
        <v>1133</v>
      </c>
      <c r="F99" s="650"/>
      <c r="G99" s="650"/>
      <c r="H99" s="650"/>
      <c r="I99" s="650"/>
      <c r="J99" s="650"/>
      <c r="K99" s="650"/>
      <c r="L99" s="651"/>
      <c r="N99" s="649" t="str">
        <f>+N6</f>
        <v>Zona sísmica B</v>
      </c>
      <c r="O99" s="650"/>
      <c r="P99" s="651"/>
      <c r="Q99" s="649" t="s">
        <v>1133</v>
      </c>
      <c r="R99" s="650"/>
      <c r="S99" s="650"/>
      <c r="T99" s="650"/>
      <c r="U99" s="650"/>
      <c r="V99" s="650"/>
      <c r="W99" s="650"/>
      <c r="X99" s="651"/>
      <c r="Z99" s="649" t="str">
        <f>+Z6</f>
        <v>Zona sísmica C</v>
      </c>
      <c r="AA99" s="650"/>
      <c r="AB99" s="651"/>
      <c r="AC99" s="649" t="s">
        <v>1133</v>
      </c>
      <c r="AD99" s="650"/>
      <c r="AE99" s="650"/>
      <c r="AF99" s="650"/>
      <c r="AG99" s="650"/>
      <c r="AH99" s="650"/>
      <c r="AI99" s="650"/>
      <c r="AJ99" s="651"/>
      <c r="AL99" s="649" t="str">
        <f>+AL6</f>
        <v>Zona sísmica D</v>
      </c>
      <c r="AM99" s="650"/>
      <c r="AN99" s="651"/>
      <c r="AO99" s="649" t="s">
        <v>1133</v>
      </c>
      <c r="AP99" s="650"/>
      <c r="AQ99" s="650"/>
      <c r="AR99" s="650"/>
      <c r="AS99" s="650"/>
      <c r="AT99" s="650"/>
      <c r="AU99" s="650"/>
      <c r="AV99" s="651"/>
    </row>
    <row r="100" spans="1:48" ht="22.2" customHeight="1">
      <c r="A100">
        <v>100</v>
      </c>
      <c r="B100" s="652" t="str">
        <f>+B7</f>
        <v>Categoría de terreno 2</v>
      </c>
      <c r="C100" s="652" t="s">
        <v>1118</v>
      </c>
      <c r="D100" s="652" t="s">
        <v>1119</v>
      </c>
      <c r="E100" s="654" t="s">
        <v>1120</v>
      </c>
      <c r="F100" s="655"/>
      <c r="G100" s="655"/>
      <c r="H100" s="655"/>
      <c r="I100" s="655"/>
      <c r="J100" s="655"/>
      <c r="K100" s="655"/>
      <c r="L100" s="656"/>
      <c r="N100" s="652" t="str">
        <f>+N7</f>
        <v>Categoría de terreno 2</v>
      </c>
      <c r="O100" s="652" t="s">
        <v>1118</v>
      </c>
      <c r="P100" s="652" t="s">
        <v>1119</v>
      </c>
      <c r="Q100" s="654" t="s">
        <v>1120</v>
      </c>
      <c r="R100" s="655"/>
      <c r="S100" s="655"/>
      <c r="T100" s="655"/>
      <c r="U100" s="655"/>
      <c r="V100" s="655"/>
      <c r="W100" s="655"/>
      <c r="X100" s="656"/>
      <c r="Z100" s="652" t="str">
        <f>+Z7</f>
        <v>Categoría de terreno 2</v>
      </c>
      <c r="AA100" s="652" t="s">
        <v>1118</v>
      </c>
      <c r="AB100" s="652" t="s">
        <v>1119</v>
      </c>
      <c r="AC100" s="654" t="s">
        <v>1120</v>
      </c>
      <c r="AD100" s="655"/>
      <c r="AE100" s="655"/>
      <c r="AF100" s="655"/>
      <c r="AG100" s="655"/>
      <c r="AH100" s="655"/>
      <c r="AI100" s="655"/>
      <c r="AJ100" s="656"/>
      <c r="AL100" s="652" t="str">
        <f>+AL7</f>
        <v>Categoría de terreno 2</v>
      </c>
      <c r="AM100" s="652" t="s">
        <v>1118</v>
      </c>
      <c r="AN100" s="652" t="s">
        <v>1119</v>
      </c>
      <c r="AO100" s="654" t="s">
        <v>1120</v>
      </c>
      <c r="AP100" s="655"/>
      <c r="AQ100" s="655"/>
      <c r="AR100" s="655"/>
      <c r="AS100" s="655"/>
      <c r="AT100" s="655"/>
      <c r="AU100" s="655"/>
      <c r="AV100" s="656"/>
    </row>
    <row r="101" spans="1:48" ht="22.2" customHeight="1" thickBot="1">
      <c r="A101">
        <v>101</v>
      </c>
      <c r="B101" s="653"/>
      <c r="C101" s="653"/>
      <c r="D101" s="653"/>
      <c r="E101" s="75">
        <v>0</v>
      </c>
      <c r="F101" s="76">
        <v>500</v>
      </c>
      <c r="G101" s="76">
        <v>1000</v>
      </c>
      <c r="H101" s="76">
        <v>1500</v>
      </c>
      <c r="I101" s="76">
        <v>2000</v>
      </c>
      <c r="J101" s="76">
        <v>2500</v>
      </c>
      <c r="K101" s="76">
        <v>3000</v>
      </c>
      <c r="L101" s="77">
        <v>3500</v>
      </c>
      <c r="N101" s="653"/>
      <c r="O101" s="653"/>
      <c r="P101" s="653"/>
      <c r="Q101" s="75">
        <v>0</v>
      </c>
      <c r="R101" s="76">
        <v>500</v>
      </c>
      <c r="S101" s="76">
        <v>1000</v>
      </c>
      <c r="T101" s="76">
        <v>1500</v>
      </c>
      <c r="U101" s="76">
        <v>2000</v>
      </c>
      <c r="V101" s="76">
        <v>2500</v>
      </c>
      <c r="W101" s="76">
        <v>3000</v>
      </c>
      <c r="X101" s="77">
        <v>3500</v>
      </c>
      <c r="Z101" s="653"/>
      <c r="AA101" s="653"/>
      <c r="AB101" s="653"/>
      <c r="AC101" s="75">
        <v>0</v>
      </c>
      <c r="AD101" s="76">
        <v>500</v>
      </c>
      <c r="AE101" s="76">
        <v>1000</v>
      </c>
      <c r="AF101" s="76">
        <v>1500</v>
      </c>
      <c r="AG101" s="76">
        <v>2000</v>
      </c>
      <c r="AH101" s="76">
        <v>2500</v>
      </c>
      <c r="AI101" s="76">
        <v>3000</v>
      </c>
      <c r="AJ101" s="77">
        <v>3500</v>
      </c>
      <c r="AL101" s="653"/>
      <c r="AM101" s="653"/>
      <c r="AN101" s="653"/>
      <c r="AO101" s="75">
        <v>0</v>
      </c>
      <c r="AP101" s="76">
        <v>500</v>
      </c>
      <c r="AQ101" s="76">
        <v>1000</v>
      </c>
      <c r="AR101" s="76">
        <v>1500</v>
      </c>
      <c r="AS101" s="76">
        <v>2000</v>
      </c>
      <c r="AT101" s="76">
        <v>2500</v>
      </c>
      <c r="AU101" s="76">
        <v>3000</v>
      </c>
      <c r="AV101" s="77">
        <v>3500</v>
      </c>
    </row>
    <row r="102" spans="1:48">
      <c r="A102">
        <v>102</v>
      </c>
      <c r="B102" s="661" t="str">
        <f>+B9</f>
        <v>Rango de inclinación de 7° a 15°</v>
      </c>
      <c r="C102" s="659">
        <v>100</v>
      </c>
      <c r="D102" s="78" t="s">
        <v>133</v>
      </c>
      <c r="E102" s="94">
        <v>118.349</v>
      </c>
      <c r="F102" s="95">
        <v>115.41</v>
      </c>
      <c r="G102" s="95">
        <v>112.47</v>
      </c>
      <c r="H102" s="95">
        <v>109.54</v>
      </c>
      <c r="I102" s="95">
        <v>106.61</v>
      </c>
      <c r="J102" s="95">
        <v>103.67</v>
      </c>
      <c r="K102" s="95">
        <v>100.74</v>
      </c>
      <c r="L102" s="96">
        <v>97.807000000000002</v>
      </c>
      <c r="N102" s="661" t="str">
        <f>+N9</f>
        <v>Rango de inclinación de 7° a 15°</v>
      </c>
      <c r="O102" s="659">
        <v>100</v>
      </c>
      <c r="P102" s="78" t="s">
        <v>133</v>
      </c>
      <c r="Q102" s="94">
        <v>138.75299999999999</v>
      </c>
      <c r="R102" s="95">
        <v>140.07</v>
      </c>
      <c r="S102" s="95">
        <v>141.4</v>
      </c>
      <c r="T102" s="95">
        <v>142.72999999999999</v>
      </c>
      <c r="U102" s="95">
        <v>144.05000000000001</v>
      </c>
      <c r="V102" s="95">
        <v>145.38</v>
      </c>
      <c r="W102" s="95">
        <v>146.69999999999999</v>
      </c>
      <c r="X102" s="96">
        <v>148.036</v>
      </c>
      <c r="Z102" s="661" t="str">
        <f>+Z9</f>
        <v>Rango de inclinación de 7° a 15°</v>
      </c>
      <c r="AA102" s="659">
        <v>100</v>
      </c>
      <c r="AB102" s="78" t="s">
        <v>133</v>
      </c>
      <c r="AC102" s="94">
        <v>162.66200000000001</v>
      </c>
      <c r="AD102" s="95">
        <v>163.96</v>
      </c>
      <c r="AE102" s="95">
        <v>165.27</v>
      </c>
      <c r="AF102" s="95">
        <v>166.57</v>
      </c>
      <c r="AG102" s="95">
        <v>167.88</v>
      </c>
      <c r="AH102" s="95">
        <v>169.18</v>
      </c>
      <c r="AI102" s="95">
        <v>170.49</v>
      </c>
      <c r="AJ102" s="96">
        <v>171.797</v>
      </c>
      <c r="AL102" s="661" t="str">
        <f>+AL9</f>
        <v>Rango de inclinación de 7° a 15°</v>
      </c>
      <c r="AM102" s="659">
        <v>100</v>
      </c>
      <c r="AN102" s="78" t="s">
        <v>133</v>
      </c>
      <c r="AO102" s="94">
        <v>171.65199999999999</v>
      </c>
      <c r="AP102" s="95">
        <v>172.56</v>
      </c>
      <c r="AQ102" s="95">
        <v>173.47</v>
      </c>
      <c r="AR102" s="95">
        <v>174.39</v>
      </c>
      <c r="AS102" s="95">
        <v>175.3</v>
      </c>
      <c r="AT102" s="95">
        <v>176.22</v>
      </c>
      <c r="AU102" s="95">
        <v>177.13</v>
      </c>
      <c r="AV102" s="96">
        <v>178.048</v>
      </c>
    </row>
    <row r="103" spans="1:48" ht="15" thickBot="1">
      <c r="A103">
        <v>103</v>
      </c>
      <c r="B103" s="662"/>
      <c r="C103" s="660"/>
      <c r="D103" s="82" t="s">
        <v>136</v>
      </c>
      <c r="E103" s="97">
        <v>127.386</v>
      </c>
      <c r="F103" s="98">
        <v>124.99</v>
      </c>
      <c r="G103" s="98">
        <v>122.6</v>
      </c>
      <c r="H103" s="98">
        <v>120.21</v>
      </c>
      <c r="I103" s="98">
        <v>117.82</v>
      </c>
      <c r="J103" s="98">
        <v>115.43</v>
      </c>
      <c r="K103" s="98">
        <v>113.05</v>
      </c>
      <c r="L103" s="99">
        <v>110.661</v>
      </c>
      <c r="N103" s="662"/>
      <c r="O103" s="660"/>
      <c r="P103" s="82" t="s">
        <v>136</v>
      </c>
      <c r="Q103" s="97">
        <v>163.86799999999999</v>
      </c>
      <c r="R103" s="98">
        <v>164.86</v>
      </c>
      <c r="S103" s="98">
        <v>165.85</v>
      </c>
      <c r="T103" s="98">
        <v>166.84</v>
      </c>
      <c r="U103" s="98">
        <v>167.84</v>
      </c>
      <c r="V103" s="98">
        <v>168.83</v>
      </c>
      <c r="W103" s="98">
        <v>169.82</v>
      </c>
      <c r="X103" s="99">
        <v>170.82</v>
      </c>
      <c r="Z103" s="662"/>
      <c r="AA103" s="660"/>
      <c r="AB103" s="82" t="s">
        <v>136</v>
      </c>
      <c r="AC103" s="97">
        <v>178.25899999999999</v>
      </c>
      <c r="AD103" s="98">
        <v>178.25</v>
      </c>
      <c r="AE103" s="98">
        <v>178.25</v>
      </c>
      <c r="AF103" s="98">
        <v>178.25</v>
      </c>
      <c r="AG103" s="98">
        <v>178.25</v>
      </c>
      <c r="AH103" s="98">
        <v>178.25</v>
      </c>
      <c r="AI103" s="98">
        <v>178.25</v>
      </c>
      <c r="AJ103" s="99">
        <v>178.25899999999999</v>
      </c>
      <c r="AL103" s="662"/>
      <c r="AM103" s="660"/>
      <c r="AN103" s="82" t="s">
        <v>136</v>
      </c>
      <c r="AO103" s="97">
        <v>178.428</v>
      </c>
      <c r="AP103" s="98">
        <v>178.42</v>
      </c>
      <c r="AQ103" s="98">
        <v>178.42</v>
      </c>
      <c r="AR103" s="98">
        <v>178.42</v>
      </c>
      <c r="AS103" s="98">
        <v>178.42</v>
      </c>
      <c r="AT103" s="98">
        <v>178.42</v>
      </c>
      <c r="AU103" s="98">
        <v>178.42</v>
      </c>
      <c r="AV103" s="99">
        <v>178.428</v>
      </c>
    </row>
    <row r="104" spans="1:48">
      <c r="A104">
        <v>104</v>
      </c>
      <c r="B104" s="662"/>
      <c r="C104" s="657">
        <f>+C102+15</f>
        <v>115</v>
      </c>
      <c r="D104" s="86" t="str">
        <f>+D102</f>
        <v>48-X</v>
      </c>
      <c r="E104" s="100">
        <v>149.30000000000001</v>
      </c>
      <c r="F104" s="101">
        <v>142.79</v>
      </c>
      <c r="G104" s="101">
        <v>136.28</v>
      </c>
      <c r="H104" s="101">
        <v>129.77000000000001</v>
      </c>
      <c r="I104" s="101">
        <v>123.26</v>
      </c>
      <c r="J104" s="101">
        <v>116.75</v>
      </c>
      <c r="K104" s="101">
        <v>110.24</v>
      </c>
      <c r="L104" s="102">
        <v>103.739</v>
      </c>
      <c r="N104" s="662"/>
      <c r="O104" s="657">
        <f>+O102+15</f>
        <v>115</v>
      </c>
      <c r="P104" s="86" t="str">
        <f>+P102</f>
        <v>48-X</v>
      </c>
      <c r="Q104" s="100">
        <v>129.52799999999999</v>
      </c>
      <c r="R104" s="101">
        <v>131.56</v>
      </c>
      <c r="S104" s="101">
        <v>133.6</v>
      </c>
      <c r="T104" s="101">
        <v>135.63999999999999</v>
      </c>
      <c r="U104" s="101">
        <v>137.68</v>
      </c>
      <c r="V104" s="101">
        <v>139.72</v>
      </c>
      <c r="W104" s="101">
        <v>141.76</v>
      </c>
      <c r="X104" s="102">
        <v>143.80500000000001</v>
      </c>
      <c r="Z104" s="662"/>
      <c r="AA104" s="657">
        <f>+AA102+15</f>
        <v>115</v>
      </c>
      <c r="AB104" s="86" t="str">
        <f>+AB102</f>
        <v>48-X</v>
      </c>
      <c r="AC104" s="100">
        <v>154.74</v>
      </c>
      <c r="AD104" s="101">
        <v>156.41999999999999</v>
      </c>
      <c r="AE104" s="101">
        <v>158.11000000000001</v>
      </c>
      <c r="AF104" s="101">
        <v>159.80000000000001</v>
      </c>
      <c r="AG104" s="101">
        <v>161.49</v>
      </c>
      <c r="AH104" s="101">
        <v>163.18</v>
      </c>
      <c r="AI104" s="101">
        <v>164.87</v>
      </c>
      <c r="AJ104" s="102">
        <v>166.56200000000001</v>
      </c>
      <c r="AL104" s="662"/>
      <c r="AM104" s="657">
        <f>+AM102+15</f>
        <v>115</v>
      </c>
      <c r="AN104" s="86" t="str">
        <f>+AN102</f>
        <v>48-X</v>
      </c>
      <c r="AO104" s="100">
        <v>165.291</v>
      </c>
      <c r="AP104" s="101">
        <v>166.43</v>
      </c>
      <c r="AQ104" s="101">
        <v>167.57</v>
      </c>
      <c r="AR104" s="101">
        <v>168.71</v>
      </c>
      <c r="AS104" s="101">
        <v>169.85</v>
      </c>
      <c r="AT104" s="101">
        <v>170.99</v>
      </c>
      <c r="AU104" s="101">
        <v>172.13</v>
      </c>
      <c r="AV104" s="102">
        <v>173.27199999999999</v>
      </c>
    </row>
    <row r="105" spans="1:48" ht="15" thickBot="1">
      <c r="A105">
        <v>105</v>
      </c>
      <c r="B105" s="662"/>
      <c r="C105" s="658"/>
      <c r="D105" s="90" t="str">
        <f>+D103</f>
        <v>48-XL</v>
      </c>
      <c r="E105" s="100">
        <v>160.47399999999999</v>
      </c>
      <c r="F105" s="101">
        <v>153.37</v>
      </c>
      <c r="G105" s="101">
        <v>146.28</v>
      </c>
      <c r="H105" s="101">
        <v>139.18</v>
      </c>
      <c r="I105" s="101">
        <v>132.08000000000001</v>
      </c>
      <c r="J105" s="101">
        <v>124.99</v>
      </c>
      <c r="K105" s="101">
        <v>117.89</v>
      </c>
      <c r="L105" s="102">
        <v>110.79900000000001</v>
      </c>
      <c r="N105" s="662"/>
      <c r="O105" s="658"/>
      <c r="P105" s="90" t="str">
        <f>+P103</f>
        <v>48-XL</v>
      </c>
      <c r="Q105" s="100">
        <v>156.88800000000001</v>
      </c>
      <c r="R105" s="101">
        <v>158.25</v>
      </c>
      <c r="S105" s="101">
        <v>159.63</v>
      </c>
      <c r="T105" s="101">
        <v>161</v>
      </c>
      <c r="U105" s="101">
        <v>162.37</v>
      </c>
      <c r="V105" s="101">
        <v>163.74</v>
      </c>
      <c r="W105" s="101">
        <v>165.11</v>
      </c>
      <c r="X105" s="102">
        <v>166.49100000000001</v>
      </c>
      <c r="Z105" s="662"/>
      <c r="AA105" s="658"/>
      <c r="AB105" s="90" t="str">
        <f>+AB103</f>
        <v>48-XL</v>
      </c>
      <c r="AC105" s="100">
        <v>178.25899999999999</v>
      </c>
      <c r="AD105" s="101">
        <v>178.25</v>
      </c>
      <c r="AE105" s="101">
        <v>178.25</v>
      </c>
      <c r="AF105" s="101">
        <v>178.25</v>
      </c>
      <c r="AG105" s="101">
        <v>178.25</v>
      </c>
      <c r="AH105" s="101">
        <v>178.25</v>
      </c>
      <c r="AI105" s="101">
        <v>178.25</v>
      </c>
      <c r="AJ105" s="102">
        <v>178.25899999999999</v>
      </c>
      <c r="AL105" s="662"/>
      <c r="AM105" s="658"/>
      <c r="AN105" s="90" t="str">
        <f>+AN103</f>
        <v>48-XL</v>
      </c>
      <c r="AO105" s="100">
        <v>178.428</v>
      </c>
      <c r="AP105" s="101">
        <v>178.42</v>
      </c>
      <c r="AQ105" s="101">
        <v>178.42</v>
      </c>
      <c r="AR105" s="101">
        <v>178.42</v>
      </c>
      <c r="AS105" s="101">
        <v>178.42</v>
      </c>
      <c r="AT105" s="101">
        <v>178.42</v>
      </c>
      <c r="AU105" s="101">
        <v>178.42</v>
      </c>
      <c r="AV105" s="102">
        <v>178.428</v>
      </c>
    </row>
    <row r="106" spans="1:48">
      <c r="A106">
        <v>106</v>
      </c>
      <c r="B106" s="662"/>
      <c r="C106" s="659">
        <f>+C104+15</f>
        <v>130</v>
      </c>
      <c r="D106" s="78" t="s">
        <v>133</v>
      </c>
      <c r="E106" s="97">
        <v>178.41</v>
      </c>
      <c r="F106" s="98">
        <v>171.37</v>
      </c>
      <c r="G106" s="98">
        <v>164.33</v>
      </c>
      <c r="H106" s="98">
        <v>157.29</v>
      </c>
      <c r="I106" s="98">
        <v>150.25</v>
      </c>
      <c r="J106" s="98">
        <v>143.21</v>
      </c>
      <c r="K106" s="98">
        <v>136.16999999999999</v>
      </c>
      <c r="L106" s="99">
        <v>129.13999999999999</v>
      </c>
      <c r="N106" s="662"/>
      <c r="O106" s="659">
        <f>+O104+15</f>
        <v>130</v>
      </c>
      <c r="P106" s="78" t="s">
        <v>133</v>
      </c>
      <c r="Q106" s="97">
        <v>149.80199999999999</v>
      </c>
      <c r="R106" s="98">
        <v>147.74</v>
      </c>
      <c r="S106" s="98">
        <v>145.69</v>
      </c>
      <c r="T106" s="98">
        <v>143.63999999999999</v>
      </c>
      <c r="U106" s="98">
        <v>141.58000000000001</v>
      </c>
      <c r="V106" s="98">
        <v>139.53</v>
      </c>
      <c r="W106" s="98">
        <v>137.47999999999999</v>
      </c>
      <c r="X106" s="99">
        <v>135.42699999999999</v>
      </c>
      <c r="Z106" s="662"/>
      <c r="AA106" s="659">
        <f>+AA104+15</f>
        <v>130</v>
      </c>
      <c r="AB106" s="78" t="s">
        <v>133</v>
      </c>
      <c r="AC106" s="97">
        <v>145.59399999999999</v>
      </c>
      <c r="AD106" s="98">
        <v>147.65</v>
      </c>
      <c r="AE106" s="98">
        <v>149.69999999999999</v>
      </c>
      <c r="AF106" s="98">
        <v>151.76</v>
      </c>
      <c r="AG106" s="98">
        <v>153.82</v>
      </c>
      <c r="AH106" s="98">
        <v>155.88</v>
      </c>
      <c r="AI106" s="98">
        <v>157.93</v>
      </c>
      <c r="AJ106" s="99">
        <v>159.99700000000001</v>
      </c>
      <c r="AL106" s="662"/>
      <c r="AM106" s="659">
        <f>+AM104+15</f>
        <v>130</v>
      </c>
      <c r="AN106" s="78" t="s">
        <v>133</v>
      </c>
      <c r="AO106" s="83" t="s">
        <v>1122</v>
      </c>
      <c r="AP106" s="84" t="s">
        <v>1122</v>
      </c>
      <c r="AQ106" s="84" t="s">
        <v>1122</v>
      </c>
      <c r="AR106" s="84" t="s">
        <v>1122</v>
      </c>
      <c r="AS106" s="98">
        <v>163.95</v>
      </c>
      <c r="AT106" s="98">
        <v>165.99</v>
      </c>
      <c r="AU106" s="98">
        <v>168.04</v>
      </c>
      <c r="AV106" s="99">
        <v>170.09</v>
      </c>
    </row>
    <row r="107" spans="1:48" ht="15" thickBot="1">
      <c r="A107">
        <v>107</v>
      </c>
      <c r="B107" s="662"/>
      <c r="C107" s="660"/>
      <c r="D107" s="82" t="s">
        <v>136</v>
      </c>
      <c r="E107" s="97">
        <v>194.15799999999999</v>
      </c>
      <c r="F107" s="98">
        <v>186.29</v>
      </c>
      <c r="G107" s="98">
        <v>178.44</v>
      </c>
      <c r="H107" s="98">
        <v>170.58</v>
      </c>
      <c r="I107" s="98">
        <v>162.72</v>
      </c>
      <c r="J107" s="98">
        <v>154.86000000000001</v>
      </c>
      <c r="K107" s="98">
        <v>147</v>
      </c>
      <c r="L107" s="99">
        <v>139.14699999999999</v>
      </c>
      <c r="N107" s="662"/>
      <c r="O107" s="660"/>
      <c r="P107" s="82" t="s">
        <v>136</v>
      </c>
      <c r="Q107" s="97">
        <v>179.28100000000001</v>
      </c>
      <c r="R107" s="98">
        <v>176.83</v>
      </c>
      <c r="S107" s="98">
        <v>174.38</v>
      </c>
      <c r="T107" s="98">
        <v>171.93</v>
      </c>
      <c r="U107" s="98">
        <v>169.49</v>
      </c>
      <c r="V107" s="98">
        <v>167.04</v>
      </c>
      <c r="W107" s="98">
        <v>164.59</v>
      </c>
      <c r="X107" s="99">
        <v>162.14699999999999</v>
      </c>
      <c r="Z107" s="662"/>
      <c r="AA107" s="660"/>
      <c r="AB107" s="82" t="s">
        <v>136</v>
      </c>
      <c r="AC107" s="97">
        <v>178.25899999999999</v>
      </c>
      <c r="AD107" s="98">
        <v>178.25</v>
      </c>
      <c r="AE107" s="98">
        <v>178.25</v>
      </c>
      <c r="AF107" s="98">
        <v>178.25</v>
      </c>
      <c r="AG107" s="98">
        <v>178.25</v>
      </c>
      <c r="AH107" s="98">
        <v>178.25</v>
      </c>
      <c r="AI107" s="98">
        <v>178.25</v>
      </c>
      <c r="AJ107" s="99">
        <v>178.25899999999999</v>
      </c>
      <c r="AL107" s="662"/>
      <c r="AM107" s="660"/>
      <c r="AN107" s="82" t="s">
        <v>136</v>
      </c>
      <c r="AO107" s="97">
        <v>178.428</v>
      </c>
      <c r="AP107" s="98">
        <v>178.42</v>
      </c>
      <c r="AQ107" s="98">
        <v>178.42</v>
      </c>
      <c r="AR107" s="98">
        <v>178.42</v>
      </c>
      <c r="AS107" s="98">
        <v>178.42</v>
      </c>
      <c r="AT107" s="98">
        <v>178.42</v>
      </c>
      <c r="AU107" s="98">
        <v>178.42</v>
      </c>
      <c r="AV107" s="99">
        <v>178.428</v>
      </c>
    </row>
    <row r="108" spans="1:48">
      <c r="A108">
        <v>108</v>
      </c>
      <c r="B108" s="662"/>
      <c r="C108" s="657">
        <f>+C106+10</f>
        <v>140</v>
      </c>
      <c r="D108" s="86" t="str">
        <f>+D106</f>
        <v>48-X</v>
      </c>
      <c r="E108" s="100">
        <v>198.928</v>
      </c>
      <c r="F108" s="101">
        <v>191.22</v>
      </c>
      <c r="G108" s="101">
        <v>183.51</v>
      </c>
      <c r="H108" s="101">
        <v>175.8</v>
      </c>
      <c r="I108" s="101">
        <v>168.09</v>
      </c>
      <c r="J108" s="101">
        <v>160.38</v>
      </c>
      <c r="K108" s="101">
        <v>152.68</v>
      </c>
      <c r="L108" s="102">
        <v>144.97399999999999</v>
      </c>
      <c r="N108" s="662"/>
      <c r="O108" s="657">
        <f>+O106+10</f>
        <v>140</v>
      </c>
      <c r="P108" s="86" t="str">
        <f>+P106</f>
        <v>48-X</v>
      </c>
      <c r="Q108" s="100">
        <v>162.62200000000001</v>
      </c>
      <c r="R108" s="101">
        <v>157.88999999999999</v>
      </c>
      <c r="S108" s="101">
        <v>153.16</v>
      </c>
      <c r="T108" s="101">
        <v>148.43</v>
      </c>
      <c r="U108" s="101">
        <v>143.71</v>
      </c>
      <c r="V108" s="101">
        <v>138.97999999999999</v>
      </c>
      <c r="W108" s="101">
        <v>134.25</v>
      </c>
      <c r="X108" s="102">
        <v>129.52799999999999</v>
      </c>
      <c r="Z108" s="662"/>
      <c r="AA108" s="657">
        <f>+AA106+10</f>
        <v>140</v>
      </c>
      <c r="AB108" s="86" t="str">
        <f>+AB106</f>
        <v>48-X</v>
      </c>
      <c r="AC108" s="100">
        <v>139.07499999999999</v>
      </c>
      <c r="AD108" s="101">
        <v>141.5</v>
      </c>
      <c r="AE108" s="101">
        <v>143.93</v>
      </c>
      <c r="AF108" s="101">
        <v>146.37</v>
      </c>
      <c r="AG108" s="101">
        <v>148.80000000000001</v>
      </c>
      <c r="AH108" s="101">
        <v>151.22999999999999</v>
      </c>
      <c r="AI108" s="101">
        <v>153.66</v>
      </c>
      <c r="AJ108" s="102">
        <v>156.1</v>
      </c>
      <c r="AL108" s="662"/>
      <c r="AM108" s="657">
        <f>+AM106+10</f>
        <v>140</v>
      </c>
      <c r="AN108" s="86" t="str">
        <f>+AN106</f>
        <v>48-X</v>
      </c>
      <c r="AO108" s="87" t="s">
        <v>1122</v>
      </c>
      <c r="AP108" s="88" t="s">
        <v>1122</v>
      </c>
      <c r="AQ108" s="88" t="s">
        <v>1122</v>
      </c>
      <c r="AR108" s="88" t="s">
        <v>1122</v>
      </c>
      <c r="AS108" s="88" t="s">
        <v>1122</v>
      </c>
      <c r="AT108" s="101">
        <v>164.63</v>
      </c>
      <c r="AU108" s="101">
        <v>167.36</v>
      </c>
      <c r="AV108" s="102">
        <v>170.09</v>
      </c>
    </row>
    <row r="109" spans="1:48" ht="15" thickBot="1">
      <c r="A109">
        <v>109</v>
      </c>
      <c r="B109" s="662"/>
      <c r="C109" s="658"/>
      <c r="D109" s="90" t="str">
        <f>+D107</f>
        <v>48-XL</v>
      </c>
      <c r="E109" s="100">
        <v>215.83199999999999</v>
      </c>
      <c r="F109" s="101">
        <v>207.24</v>
      </c>
      <c r="G109" s="101">
        <v>198.66</v>
      </c>
      <c r="H109" s="101">
        <v>190.07</v>
      </c>
      <c r="I109" s="101">
        <v>181.49</v>
      </c>
      <c r="J109" s="101">
        <v>172.91</v>
      </c>
      <c r="K109" s="101">
        <v>164.32</v>
      </c>
      <c r="L109" s="102">
        <v>155.74199999999999</v>
      </c>
      <c r="N109" s="662"/>
      <c r="O109" s="658"/>
      <c r="P109" s="90" t="str">
        <f>+P107</f>
        <v>48-XL</v>
      </c>
      <c r="Q109" s="100">
        <v>199.99</v>
      </c>
      <c r="R109" s="101">
        <v>193.95</v>
      </c>
      <c r="S109" s="101">
        <v>187.92</v>
      </c>
      <c r="T109" s="101">
        <v>181.89</v>
      </c>
      <c r="U109" s="101">
        <v>175.86</v>
      </c>
      <c r="V109" s="101">
        <v>169.83</v>
      </c>
      <c r="W109" s="101">
        <v>163.80000000000001</v>
      </c>
      <c r="X109" s="102">
        <v>157.77600000000001</v>
      </c>
      <c r="Z109" s="662"/>
      <c r="AA109" s="658"/>
      <c r="AB109" s="90" t="str">
        <f>+AB107</f>
        <v>48-XL</v>
      </c>
      <c r="AC109" s="100">
        <v>178.25899999999999</v>
      </c>
      <c r="AD109" s="101">
        <v>178.25</v>
      </c>
      <c r="AE109" s="101">
        <v>178.25</v>
      </c>
      <c r="AF109" s="101">
        <v>178.25</v>
      </c>
      <c r="AG109" s="101">
        <v>178.25</v>
      </c>
      <c r="AH109" s="101">
        <v>178.25</v>
      </c>
      <c r="AI109" s="101">
        <v>178.25</v>
      </c>
      <c r="AJ109" s="102">
        <v>178.25899999999999</v>
      </c>
      <c r="AL109" s="662"/>
      <c r="AM109" s="658"/>
      <c r="AN109" s="90" t="str">
        <f>+AN107</f>
        <v>48-XL</v>
      </c>
      <c r="AO109" s="100">
        <v>178.428</v>
      </c>
      <c r="AP109" s="101">
        <v>178.42</v>
      </c>
      <c r="AQ109" s="101">
        <v>178.42</v>
      </c>
      <c r="AR109" s="101">
        <v>178.42</v>
      </c>
      <c r="AS109" s="101">
        <v>178.42</v>
      </c>
      <c r="AT109" s="101">
        <v>178.42</v>
      </c>
      <c r="AU109" s="101">
        <v>178.42</v>
      </c>
      <c r="AV109" s="102">
        <v>178.428</v>
      </c>
    </row>
    <row r="110" spans="1:48">
      <c r="A110">
        <v>110</v>
      </c>
      <c r="B110" s="662"/>
      <c r="C110" s="659">
        <f>+C108+10</f>
        <v>150</v>
      </c>
      <c r="D110" s="78" t="s">
        <v>133</v>
      </c>
      <c r="E110" s="97">
        <v>218.97300000000001</v>
      </c>
      <c r="F110" s="98">
        <v>210.63</v>
      </c>
      <c r="G110" s="98">
        <v>202.3</v>
      </c>
      <c r="H110" s="98">
        <v>193.97</v>
      </c>
      <c r="I110" s="98">
        <v>185.63</v>
      </c>
      <c r="J110" s="98">
        <v>177.3</v>
      </c>
      <c r="K110" s="98">
        <v>168.97</v>
      </c>
      <c r="L110" s="99">
        <v>160.63999999999999</v>
      </c>
      <c r="N110" s="662"/>
      <c r="O110" s="659">
        <f>+O108+10</f>
        <v>150</v>
      </c>
      <c r="P110" s="78" t="s">
        <v>133</v>
      </c>
      <c r="Q110" s="97">
        <v>173.833</v>
      </c>
      <c r="R110" s="98">
        <v>168.41</v>
      </c>
      <c r="S110" s="98">
        <v>163</v>
      </c>
      <c r="T110" s="98">
        <v>157.59</v>
      </c>
      <c r="U110" s="98">
        <v>152.16999999999999</v>
      </c>
      <c r="V110" s="98">
        <v>146.76</v>
      </c>
      <c r="W110" s="98">
        <v>141.34</v>
      </c>
      <c r="X110" s="99">
        <v>135.93299999999999</v>
      </c>
      <c r="Z110" s="662"/>
      <c r="AA110" s="659">
        <f>+AA108+10</f>
        <v>150</v>
      </c>
      <c r="AB110" s="78" t="s">
        <v>133</v>
      </c>
      <c r="AC110" s="97">
        <v>132.59200000000001</v>
      </c>
      <c r="AD110" s="98">
        <v>135.19</v>
      </c>
      <c r="AE110" s="98">
        <v>137.80000000000001</v>
      </c>
      <c r="AF110" s="98">
        <v>140.41</v>
      </c>
      <c r="AG110" s="98">
        <v>143.02000000000001</v>
      </c>
      <c r="AH110" s="98">
        <v>145.62</v>
      </c>
      <c r="AI110" s="98">
        <v>148.22999999999999</v>
      </c>
      <c r="AJ110" s="99">
        <v>150.845</v>
      </c>
      <c r="AL110" s="662"/>
      <c r="AM110" s="659">
        <f>+AM108+10</f>
        <v>150</v>
      </c>
      <c r="AN110" s="78" t="s">
        <v>133</v>
      </c>
      <c r="AO110" s="83" t="s">
        <v>1122</v>
      </c>
      <c r="AP110" s="84" t="s">
        <v>1122</v>
      </c>
      <c r="AQ110" s="84" t="s">
        <v>1122</v>
      </c>
      <c r="AR110" s="84" t="s">
        <v>1122</v>
      </c>
      <c r="AS110" s="84" t="s">
        <v>1122</v>
      </c>
      <c r="AT110" s="84" t="s">
        <v>1122</v>
      </c>
      <c r="AU110" s="84" t="s">
        <v>1122</v>
      </c>
      <c r="AV110" s="99">
        <v>162.114</v>
      </c>
    </row>
    <row r="111" spans="1:48" ht="15" thickBot="1">
      <c r="A111">
        <v>111</v>
      </c>
      <c r="B111" s="662"/>
      <c r="C111" s="660"/>
      <c r="D111" s="82" t="s">
        <v>136</v>
      </c>
      <c r="E111" s="97">
        <v>236.78399999999999</v>
      </c>
      <c r="F111" s="98">
        <v>227.84</v>
      </c>
      <c r="G111" s="98">
        <v>218.9</v>
      </c>
      <c r="H111" s="98">
        <v>209.96</v>
      </c>
      <c r="I111" s="98">
        <v>201.02</v>
      </c>
      <c r="J111" s="98">
        <v>192.08</v>
      </c>
      <c r="K111" s="98">
        <v>183.14</v>
      </c>
      <c r="L111" s="99">
        <v>174.202</v>
      </c>
      <c r="N111" s="662"/>
      <c r="O111" s="660"/>
      <c r="P111" s="82" t="s">
        <v>136</v>
      </c>
      <c r="Q111" s="97">
        <v>220.24299999999999</v>
      </c>
      <c r="R111" s="98">
        <v>211.83</v>
      </c>
      <c r="S111" s="98">
        <v>203.41</v>
      </c>
      <c r="T111" s="98">
        <v>195</v>
      </c>
      <c r="U111" s="98">
        <v>186.59</v>
      </c>
      <c r="V111" s="98">
        <v>178.17</v>
      </c>
      <c r="W111" s="98">
        <v>169.76</v>
      </c>
      <c r="X111" s="99">
        <v>161.352</v>
      </c>
      <c r="Z111" s="662"/>
      <c r="AA111" s="660"/>
      <c r="AB111" s="82" t="s">
        <v>136</v>
      </c>
      <c r="AC111" s="97">
        <v>178.25899999999999</v>
      </c>
      <c r="AD111" s="98">
        <v>178.25</v>
      </c>
      <c r="AE111" s="98">
        <v>178.25</v>
      </c>
      <c r="AF111" s="98">
        <v>178.25</v>
      </c>
      <c r="AG111" s="98">
        <v>178.25</v>
      </c>
      <c r="AH111" s="98">
        <v>178.25</v>
      </c>
      <c r="AI111" s="98">
        <v>178.25</v>
      </c>
      <c r="AJ111" s="99">
        <v>178.25899999999999</v>
      </c>
      <c r="AL111" s="662"/>
      <c r="AM111" s="660"/>
      <c r="AN111" s="82" t="s">
        <v>136</v>
      </c>
      <c r="AO111" s="97">
        <v>178.428</v>
      </c>
      <c r="AP111" s="98">
        <v>178.42</v>
      </c>
      <c r="AQ111" s="98">
        <v>178.42</v>
      </c>
      <c r="AR111" s="98">
        <v>178.42</v>
      </c>
      <c r="AS111" s="98">
        <v>178.42</v>
      </c>
      <c r="AT111" s="98">
        <v>178.42</v>
      </c>
      <c r="AU111" s="98">
        <v>178.42</v>
      </c>
      <c r="AV111" s="99">
        <v>178.428</v>
      </c>
    </row>
    <row r="112" spans="1:48">
      <c r="A112">
        <v>112</v>
      </c>
      <c r="B112" s="662"/>
      <c r="C112" s="657">
        <f>+C110+10</f>
        <v>160</v>
      </c>
      <c r="D112" s="86" t="str">
        <f>+D110</f>
        <v>48-X</v>
      </c>
      <c r="E112" s="100">
        <v>232.52500000000001</v>
      </c>
      <c r="F112" s="101">
        <v>224.3</v>
      </c>
      <c r="G112" s="101">
        <v>216.08</v>
      </c>
      <c r="H112" s="101">
        <v>207.87</v>
      </c>
      <c r="I112" s="101">
        <v>199.65</v>
      </c>
      <c r="J112" s="101">
        <v>191.43</v>
      </c>
      <c r="K112" s="101">
        <v>183.21</v>
      </c>
      <c r="L112" s="102">
        <v>175</v>
      </c>
      <c r="N112" s="662"/>
      <c r="O112" s="657">
        <f>+O110+10</f>
        <v>160</v>
      </c>
      <c r="P112" s="86" t="str">
        <f>+P110</f>
        <v>48-X</v>
      </c>
      <c r="Q112" s="100">
        <v>184.74100000000001</v>
      </c>
      <c r="R112" s="101">
        <v>179.27</v>
      </c>
      <c r="S112" s="101">
        <v>173.81</v>
      </c>
      <c r="T112" s="101">
        <v>168.35</v>
      </c>
      <c r="U112" s="101">
        <v>162.88</v>
      </c>
      <c r="V112" s="101">
        <v>157.41999999999999</v>
      </c>
      <c r="W112" s="101">
        <v>151.96</v>
      </c>
      <c r="X112" s="102">
        <v>146.5</v>
      </c>
      <c r="Z112" s="662"/>
      <c r="AA112" s="657">
        <f>+AA110+10</f>
        <v>160</v>
      </c>
      <c r="AB112" s="86" t="str">
        <f>+AB110</f>
        <v>48-X</v>
      </c>
      <c r="AC112" s="87" t="s">
        <v>1122</v>
      </c>
      <c r="AD112" s="88" t="s">
        <v>1122</v>
      </c>
      <c r="AE112" s="101">
        <v>143.36000000000001</v>
      </c>
      <c r="AF112" s="101">
        <v>143.80000000000001</v>
      </c>
      <c r="AG112" s="101">
        <v>144.25</v>
      </c>
      <c r="AH112" s="101">
        <v>144.69999999999999</v>
      </c>
      <c r="AI112" s="101">
        <v>145.13999999999999</v>
      </c>
      <c r="AJ112" s="102">
        <v>145.59399999999999</v>
      </c>
      <c r="AL112" s="662"/>
      <c r="AM112" s="657">
        <f>+AM110+10</f>
        <v>160</v>
      </c>
      <c r="AN112" s="86" t="str">
        <f>+AN110</f>
        <v>48-X</v>
      </c>
      <c r="AO112" s="87" t="s">
        <v>1122</v>
      </c>
      <c r="AP112" s="88" t="s">
        <v>1122</v>
      </c>
      <c r="AQ112" s="88" t="s">
        <v>1122</v>
      </c>
      <c r="AR112" s="88" t="s">
        <v>1122</v>
      </c>
      <c r="AS112" s="88" t="s">
        <v>1122</v>
      </c>
      <c r="AT112" s="88" t="s">
        <v>1122</v>
      </c>
      <c r="AU112" s="88" t="s">
        <v>1122</v>
      </c>
      <c r="AV112" s="89" t="s">
        <v>1122</v>
      </c>
    </row>
    <row r="113" spans="1:48" ht="15" thickBot="1">
      <c r="A113">
        <v>113</v>
      </c>
      <c r="B113" s="662"/>
      <c r="C113" s="658"/>
      <c r="D113" s="90" t="str">
        <f>+D111</f>
        <v>48-XL</v>
      </c>
      <c r="E113" s="100">
        <v>237.77699999999999</v>
      </c>
      <c r="F113" s="101">
        <v>231.17</v>
      </c>
      <c r="G113" s="101">
        <v>224.56</v>
      </c>
      <c r="H113" s="101">
        <v>217.95</v>
      </c>
      <c r="I113" s="101">
        <v>211.34</v>
      </c>
      <c r="J113" s="101">
        <v>204.73</v>
      </c>
      <c r="K113" s="101">
        <v>198.12</v>
      </c>
      <c r="L113" s="102">
        <v>191.52</v>
      </c>
      <c r="N113" s="662"/>
      <c r="O113" s="658"/>
      <c r="P113" s="90" t="str">
        <f>+P111</f>
        <v>48-XL</v>
      </c>
      <c r="Q113" s="100">
        <v>235.82400000000001</v>
      </c>
      <c r="R113" s="101">
        <v>227.56</v>
      </c>
      <c r="S113" s="101">
        <v>219.3</v>
      </c>
      <c r="T113" s="101">
        <v>211.04</v>
      </c>
      <c r="U113" s="101">
        <v>202.77</v>
      </c>
      <c r="V113" s="101">
        <v>194.51</v>
      </c>
      <c r="W113" s="101">
        <v>186.25</v>
      </c>
      <c r="X113" s="102">
        <v>177.99600000000001</v>
      </c>
      <c r="Z113" s="662"/>
      <c r="AA113" s="658"/>
      <c r="AB113" s="90" t="str">
        <f>+AB111</f>
        <v>48-XL</v>
      </c>
      <c r="AC113" s="100">
        <v>186.322</v>
      </c>
      <c r="AD113" s="101">
        <v>185.17</v>
      </c>
      <c r="AE113" s="101">
        <v>184.01</v>
      </c>
      <c r="AF113" s="101">
        <v>182.86</v>
      </c>
      <c r="AG113" s="101">
        <v>181.71</v>
      </c>
      <c r="AH113" s="101">
        <v>180.56</v>
      </c>
      <c r="AI113" s="101">
        <v>179.41</v>
      </c>
      <c r="AJ113" s="102">
        <v>178.25899999999999</v>
      </c>
      <c r="AL113" s="662"/>
      <c r="AM113" s="658"/>
      <c r="AN113" s="90" t="str">
        <f>+AN111</f>
        <v>48-XL</v>
      </c>
      <c r="AO113" s="100">
        <v>178.428</v>
      </c>
      <c r="AP113" s="101">
        <v>178.42</v>
      </c>
      <c r="AQ113" s="101">
        <v>178.42</v>
      </c>
      <c r="AR113" s="101">
        <v>178.42</v>
      </c>
      <c r="AS113" s="101">
        <v>178.42</v>
      </c>
      <c r="AT113" s="101">
        <v>178.42</v>
      </c>
      <c r="AU113" s="101">
        <v>178.42</v>
      </c>
      <c r="AV113" s="102">
        <v>178.428</v>
      </c>
    </row>
    <row r="114" spans="1:48">
      <c r="A114">
        <v>114</v>
      </c>
      <c r="B114" s="662"/>
      <c r="C114" s="659">
        <f>+C112+10</f>
        <v>170</v>
      </c>
      <c r="D114" s="78" t="s">
        <v>133</v>
      </c>
      <c r="E114" s="97">
        <v>234.91399999999999</v>
      </c>
      <c r="F114" s="98">
        <v>228.83</v>
      </c>
      <c r="G114" s="98">
        <v>222.74</v>
      </c>
      <c r="H114" s="98">
        <v>216.66</v>
      </c>
      <c r="I114" s="98">
        <v>210.58</v>
      </c>
      <c r="J114" s="98">
        <v>204.49</v>
      </c>
      <c r="K114" s="98">
        <v>198.41</v>
      </c>
      <c r="L114" s="99">
        <v>192.333</v>
      </c>
      <c r="N114" s="662"/>
      <c r="O114" s="659">
        <f>+O112+10</f>
        <v>170</v>
      </c>
      <c r="P114" s="78" t="s">
        <v>133</v>
      </c>
      <c r="Q114" s="97">
        <v>191.655</v>
      </c>
      <c r="R114" s="98">
        <v>186.57</v>
      </c>
      <c r="S114" s="98">
        <v>181.48</v>
      </c>
      <c r="T114" s="98">
        <v>176.4</v>
      </c>
      <c r="U114" s="98">
        <v>171.31</v>
      </c>
      <c r="V114" s="98">
        <v>166.23</v>
      </c>
      <c r="W114" s="98">
        <v>161.13999999999999</v>
      </c>
      <c r="X114" s="99">
        <v>156.06200000000001</v>
      </c>
      <c r="Z114" s="662"/>
      <c r="AA114" s="659">
        <f>+AA112+10</f>
        <v>170</v>
      </c>
      <c r="AB114" s="78" t="s">
        <v>133</v>
      </c>
      <c r="AC114" s="83" t="s">
        <v>1122</v>
      </c>
      <c r="AD114" s="84" t="s">
        <v>1122</v>
      </c>
      <c r="AE114" s="84" t="s">
        <v>1122</v>
      </c>
      <c r="AF114" s="84" t="s">
        <v>1122</v>
      </c>
      <c r="AG114" s="98">
        <v>145.47999999999999</v>
      </c>
      <c r="AH114" s="98">
        <v>143.77000000000001</v>
      </c>
      <c r="AI114" s="98">
        <v>142.06</v>
      </c>
      <c r="AJ114" s="99">
        <v>140.36099999999999</v>
      </c>
      <c r="AL114" s="662"/>
      <c r="AM114" s="659">
        <f>+AM112+10</f>
        <v>170</v>
      </c>
      <c r="AN114" s="78" t="s">
        <v>133</v>
      </c>
      <c r="AO114" s="83" t="s">
        <v>1122</v>
      </c>
      <c r="AP114" s="84" t="s">
        <v>1122</v>
      </c>
      <c r="AQ114" s="84" t="s">
        <v>1122</v>
      </c>
      <c r="AR114" s="84" t="s">
        <v>1122</v>
      </c>
      <c r="AS114" s="84" t="s">
        <v>1122</v>
      </c>
      <c r="AT114" s="84" t="s">
        <v>1122</v>
      </c>
      <c r="AU114" s="84" t="s">
        <v>1122</v>
      </c>
      <c r="AV114" s="85" t="s">
        <v>1122</v>
      </c>
    </row>
    <row r="115" spans="1:48" ht="15" thickBot="1">
      <c r="A115">
        <v>115</v>
      </c>
      <c r="B115" s="662"/>
      <c r="C115" s="660"/>
      <c r="D115" s="82" t="s">
        <v>136</v>
      </c>
      <c r="E115" s="97">
        <v>234.46899999999999</v>
      </c>
      <c r="F115" s="98">
        <v>230.95</v>
      </c>
      <c r="G115" s="98">
        <v>227.43</v>
      </c>
      <c r="H115" s="98">
        <v>223.91</v>
      </c>
      <c r="I115" s="98">
        <v>220.4</v>
      </c>
      <c r="J115" s="98">
        <v>216.88</v>
      </c>
      <c r="K115" s="98">
        <v>213.36</v>
      </c>
      <c r="L115" s="99">
        <v>209.85</v>
      </c>
      <c r="N115" s="662"/>
      <c r="O115" s="660"/>
      <c r="P115" s="82" t="s">
        <v>136</v>
      </c>
      <c r="Q115" s="97">
        <v>236.684</v>
      </c>
      <c r="R115" s="98">
        <v>230.67</v>
      </c>
      <c r="S115" s="98">
        <v>224.67</v>
      </c>
      <c r="T115" s="98">
        <v>218.66</v>
      </c>
      <c r="U115" s="98">
        <v>212.66</v>
      </c>
      <c r="V115" s="98">
        <v>206.66</v>
      </c>
      <c r="W115" s="98">
        <v>200.65</v>
      </c>
      <c r="X115" s="99">
        <v>194.65100000000001</v>
      </c>
      <c r="Z115" s="662"/>
      <c r="AA115" s="660"/>
      <c r="AB115" s="82" t="s">
        <v>136</v>
      </c>
      <c r="AC115" s="97">
        <v>197.77</v>
      </c>
      <c r="AD115" s="98">
        <v>194.98</v>
      </c>
      <c r="AE115" s="98">
        <v>192.19</v>
      </c>
      <c r="AF115" s="98">
        <v>189.4</v>
      </c>
      <c r="AG115" s="98">
        <v>186.62</v>
      </c>
      <c r="AH115" s="98">
        <v>183.83</v>
      </c>
      <c r="AI115" s="98">
        <v>181.04</v>
      </c>
      <c r="AJ115" s="99">
        <v>178.25899999999999</v>
      </c>
      <c r="AL115" s="662"/>
      <c r="AM115" s="660"/>
      <c r="AN115" s="82" t="s">
        <v>136</v>
      </c>
      <c r="AO115" s="97">
        <v>178.428</v>
      </c>
      <c r="AP115" s="98">
        <v>178.42</v>
      </c>
      <c r="AQ115" s="98">
        <v>178.42</v>
      </c>
      <c r="AR115" s="98">
        <v>178.42</v>
      </c>
      <c r="AS115" s="98">
        <v>178.42</v>
      </c>
      <c r="AT115" s="98">
        <v>178.42</v>
      </c>
      <c r="AU115" s="98">
        <v>178.42</v>
      </c>
      <c r="AV115" s="99">
        <v>178.428</v>
      </c>
    </row>
    <row r="116" spans="1:48">
      <c r="A116">
        <v>116</v>
      </c>
      <c r="B116" s="662"/>
      <c r="C116" s="657">
        <f>+C114+10</f>
        <v>180</v>
      </c>
      <c r="D116" s="86" t="str">
        <f>+D114</f>
        <v>48-X</v>
      </c>
      <c r="E116" s="100">
        <v>232.28700000000001</v>
      </c>
      <c r="F116" s="101">
        <v>229.07</v>
      </c>
      <c r="G116" s="101">
        <v>225.87</v>
      </c>
      <c r="H116" s="101">
        <v>222.66</v>
      </c>
      <c r="I116" s="101">
        <v>219.45</v>
      </c>
      <c r="J116" s="101">
        <v>216.24</v>
      </c>
      <c r="K116" s="101">
        <v>213.03</v>
      </c>
      <c r="L116" s="102">
        <v>209.82900000000001</v>
      </c>
      <c r="N116" s="662"/>
      <c r="O116" s="657">
        <f>+O114+10</f>
        <v>180</v>
      </c>
      <c r="P116" s="86" t="str">
        <f>+P114</f>
        <v>48-X</v>
      </c>
      <c r="Q116" s="100">
        <v>200.49700000000001</v>
      </c>
      <c r="R116" s="101">
        <v>195.79</v>
      </c>
      <c r="S116" s="101">
        <v>191.08</v>
      </c>
      <c r="T116" s="101">
        <v>186.38</v>
      </c>
      <c r="U116" s="101">
        <v>181.67</v>
      </c>
      <c r="V116" s="101">
        <v>176.97</v>
      </c>
      <c r="W116" s="101">
        <v>172.26</v>
      </c>
      <c r="X116" s="102">
        <v>167.56399999999999</v>
      </c>
      <c r="Z116" s="662"/>
      <c r="AA116" s="657">
        <f>+AA114+10</f>
        <v>180</v>
      </c>
      <c r="AB116" s="86" t="str">
        <f>+AB114</f>
        <v>48-X</v>
      </c>
      <c r="AC116" s="87" t="s">
        <v>1122</v>
      </c>
      <c r="AD116" s="88" t="s">
        <v>1122</v>
      </c>
      <c r="AE116" s="88" t="s">
        <v>1122</v>
      </c>
      <c r="AF116" s="88" t="s">
        <v>1122</v>
      </c>
      <c r="AG116" s="88" t="s">
        <v>1122</v>
      </c>
      <c r="AH116" s="88" t="s">
        <v>1122</v>
      </c>
      <c r="AI116" s="101">
        <v>139.97999999999999</v>
      </c>
      <c r="AJ116" s="102">
        <v>136.47499999999999</v>
      </c>
      <c r="AL116" s="662"/>
      <c r="AM116" s="657">
        <f>+AM114+10</f>
        <v>180</v>
      </c>
      <c r="AN116" s="86" t="str">
        <f>+AN114</f>
        <v>48-X</v>
      </c>
      <c r="AO116" s="87" t="s">
        <v>1122</v>
      </c>
      <c r="AP116" s="88" t="s">
        <v>1122</v>
      </c>
      <c r="AQ116" s="88" t="s">
        <v>1122</v>
      </c>
      <c r="AR116" s="88" t="s">
        <v>1122</v>
      </c>
      <c r="AS116" s="88" t="s">
        <v>1122</v>
      </c>
      <c r="AT116" s="88" t="s">
        <v>1122</v>
      </c>
      <c r="AU116" s="88" t="s">
        <v>1122</v>
      </c>
      <c r="AV116" s="102" t="s">
        <v>1122</v>
      </c>
    </row>
    <row r="117" spans="1:48" ht="15" thickBot="1">
      <c r="A117">
        <v>117</v>
      </c>
      <c r="B117" s="662"/>
      <c r="C117" s="658"/>
      <c r="D117" s="90" t="str">
        <f>+D115</f>
        <v>48-XL</v>
      </c>
      <c r="E117" s="100">
        <v>234.14400000000001</v>
      </c>
      <c r="F117" s="101">
        <v>233.27</v>
      </c>
      <c r="G117" s="101">
        <v>232.41</v>
      </c>
      <c r="H117" s="101">
        <v>231.54</v>
      </c>
      <c r="I117" s="101">
        <v>230.68</v>
      </c>
      <c r="J117" s="101">
        <v>229.81</v>
      </c>
      <c r="K117" s="101">
        <v>228.95</v>
      </c>
      <c r="L117" s="102">
        <v>228.089</v>
      </c>
      <c r="N117" s="662"/>
      <c r="O117" s="658"/>
      <c r="P117" s="90" t="str">
        <f>+P115</f>
        <v>48-XL</v>
      </c>
      <c r="Q117" s="100">
        <v>234.14400000000001</v>
      </c>
      <c r="R117" s="101">
        <v>231.04</v>
      </c>
      <c r="S117" s="101">
        <v>227.95</v>
      </c>
      <c r="T117" s="101">
        <v>224.85</v>
      </c>
      <c r="U117" s="101">
        <v>221.75</v>
      </c>
      <c r="V117" s="101">
        <v>218.66</v>
      </c>
      <c r="W117" s="101">
        <v>215.56</v>
      </c>
      <c r="X117" s="102">
        <v>212.471</v>
      </c>
      <c r="Z117" s="662"/>
      <c r="AA117" s="658"/>
      <c r="AB117" s="90" t="str">
        <f>+AB115</f>
        <v>48-XL</v>
      </c>
      <c r="AC117" s="100">
        <v>209.922</v>
      </c>
      <c r="AD117" s="101">
        <v>210.06</v>
      </c>
      <c r="AE117" s="101">
        <v>210.2</v>
      </c>
      <c r="AF117" s="101">
        <v>210.34</v>
      </c>
      <c r="AG117" s="101">
        <v>210.48</v>
      </c>
      <c r="AH117" s="101">
        <v>210.62</v>
      </c>
      <c r="AI117" s="101">
        <v>210.76</v>
      </c>
      <c r="AJ117" s="102">
        <v>210.90299999999999</v>
      </c>
      <c r="AL117" s="662"/>
      <c r="AM117" s="658"/>
      <c r="AN117" s="90" t="str">
        <f>+AN115</f>
        <v>48-XL</v>
      </c>
      <c r="AO117" s="87" t="s">
        <v>1122</v>
      </c>
      <c r="AP117" s="88" t="s">
        <v>1122</v>
      </c>
      <c r="AQ117" s="88" t="s">
        <v>1122</v>
      </c>
      <c r="AR117" s="88" t="s">
        <v>1122</v>
      </c>
      <c r="AS117" s="88" t="s">
        <v>1122</v>
      </c>
      <c r="AT117" s="88" t="s">
        <v>1122</v>
      </c>
      <c r="AU117" s="88" t="s">
        <v>1122</v>
      </c>
      <c r="AV117" s="102">
        <v>178.428</v>
      </c>
    </row>
    <row r="118" spans="1:48">
      <c r="A118">
        <v>118</v>
      </c>
      <c r="B118" s="662"/>
      <c r="C118" s="659">
        <f>+C116+10</f>
        <v>190</v>
      </c>
      <c r="D118" s="78" t="s">
        <v>133</v>
      </c>
      <c r="E118" s="97">
        <v>234.70699999999999</v>
      </c>
      <c r="F118" s="98">
        <v>233.15</v>
      </c>
      <c r="G118" s="98">
        <v>231.59</v>
      </c>
      <c r="H118" s="98">
        <v>230.03</v>
      </c>
      <c r="I118" s="98">
        <v>228.48</v>
      </c>
      <c r="J118" s="98">
        <v>226.92</v>
      </c>
      <c r="K118" s="98">
        <v>225.36</v>
      </c>
      <c r="L118" s="99">
        <v>223.81</v>
      </c>
      <c r="N118" s="662"/>
      <c r="O118" s="659">
        <f>+O116+10</f>
        <v>190</v>
      </c>
      <c r="P118" s="78" t="s">
        <v>133</v>
      </c>
      <c r="Q118" s="97" t="s">
        <v>1122</v>
      </c>
      <c r="R118" s="98">
        <v>205.57</v>
      </c>
      <c r="S118" s="98">
        <v>201.04</v>
      </c>
      <c r="T118" s="98">
        <v>196.5</v>
      </c>
      <c r="U118" s="98">
        <v>191.97</v>
      </c>
      <c r="V118" s="98">
        <v>187.43</v>
      </c>
      <c r="W118" s="98">
        <v>182.9</v>
      </c>
      <c r="X118" s="99">
        <v>178.369</v>
      </c>
      <c r="Z118" s="662"/>
      <c r="AA118" s="659">
        <f>+AA116+10</f>
        <v>190</v>
      </c>
      <c r="AB118" s="78" t="s">
        <v>133</v>
      </c>
      <c r="AC118" s="83" t="s">
        <v>1122</v>
      </c>
      <c r="AD118" s="84" t="s">
        <v>1122</v>
      </c>
      <c r="AE118" s="84" t="s">
        <v>1122</v>
      </c>
      <c r="AF118" s="84" t="s">
        <v>1122</v>
      </c>
      <c r="AG118" s="84" t="s">
        <v>1122</v>
      </c>
      <c r="AH118" s="84" t="s">
        <v>1122</v>
      </c>
      <c r="AI118" s="84" t="s">
        <v>1122</v>
      </c>
      <c r="AJ118" s="85" t="s">
        <v>1122</v>
      </c>
      <c r="AL118" s="662"/>
      <c r="AM118" s="659">
        <f>+AM116+10</f>
        <v>190</v>
      </c>
      <c r="AN118" s="78" t="s">
        <v>133</v>
      </c>
      <c r="AO118" s="83" t="s">
        <v>1122</v>
      </c>
      <c r="AP118" s="84" t="s">
        <v>1122</v>
      </c>
      <c r="AQ118" s="84" t="s">
        <v>1122</v>
      </c>
      <c r="AR118" s="84" t="s">
        <v>1122</v>
      </c>
      <c r="AS118" s="84" t="s">
        <v>1122</v>
      </c>
      <c r="AT118" s="84" t="s">
        <v>1122</v>
      </c>
      <c r="AU118" s="84" t="s">
        <v>1122</v>
      </c>
      <c r="AV118" s="99" t="s">
        <v>1122</v>
      </c>
    </row>
    <row r="119" spans="1:48" ht="15" thickBot="1">
      <c r="A119">
        <v>119</v>
      </c>
      <c r="B119" s="662"/>
      <c r="C119" s="660"/>
      <c r="D119" s="82" t="s">
        <v>136</v>
      </c>
      <c r="E119" s="97">
        <v>234.25399999999999</v>
      </c>
      <c r="F119" s="98">
        <v>234.93</v>
      </c>
      <c r="G119" s="98">
        <v>235.62</v>
      </c>
      <c r="H119" s="98">
        <v>236.3</v>
      </c>
      <c r="I119" s="98">
        <v>236.98</v>
      </c>
      <c r="J119" s="98">
        <v>237.66</v>
      </c>
      <c r="K119" s="98">
        <v>238.35</v>
      </c>
      <c r="L119" s="99">
        <v>239.036</v>
      </c>
      <c r="N119" s="662"/>
      <c r="O119" s="660"/>
      <c r="P119" s="82" t="s">
        <v>136</v>
      </c>
      <c r="Q119" s="97">
        <v>231.458</v>
      </c>
      <c r="R119" s="98">
        <v>230.55</v>
      </c>
      <c r="S119" s="98">
        <v>229.65</v>
      </c>
      <c r="T119" s="98">
        <v>228.75</v>
      </c>
      <c r="U119" s="98">
        <v>227.85</v>
      </c>
      <c r="V119" s="98">
        <v>226.95</v>
      </c>
      <c r="W119" s="98">
        <v>226.05</v>
      </c>
      <c r="X119" s="99">
        <v>225.15700000000001</v>
      </c>
      <c r="Z119" s="662"/>
      <c r="AA119" s="660"/>
      <c r="AB119" s="82" t="s">
        <v>136</v>
      </c>
      <c r="AC119" s="97">
        <v>220.476</v>
      </c>
      <c r="AD119" s="98">
        <v>214.4</v>
      </c>
      <c r="AE119" s="98">
        <v>208.33</v>
      </c>
      <c r="AF119" s="98">
        <v>202.26</v>
      </c>
      <c r="AG119" s="98">
        <v>196.19</v>
      </c>
      <c r="AH119" s="98">
        <v>190.13</v>
      </c>
      <c r="AI119" s="98">
        <v>184.06</v>
      </c>
      <c r="AJ119" s="99">
        <v>177.99199999999999</v>
      </c>
      <c r="AL119" s="662"/>
      <c r="AM119" s="660"/>
      <c r="AN119" s="82" t="s">
        <v>136</v>
      </c>
      <c r="AO119" s="83" t="s">
        <v>1122</v>
      </c>
      <c r="AP119" s="84" t="s">
        <v>1122</v>
      </c>
      <c r="AQ119" s="84" t="s">
        <v>1122</v>
      </c>
      <c r="AR119" s="84" t="s">
        <v>1122</v>
      </c>
      <c r="AS119" s="84" t="s">
        <v>1122</v>
      </c>
      <c r="AT119" s="84" t="s">
        <v>1122</v>
      </c>
      <c r="AU119" s="84" t="s">
        <v>1122</v>
      </c>
      <c r="AV119" s="99">
        <v>178.428</v>
      </c>
    </row>
    <row r="120" spans="1:48">
      <c r="A120">
        <v>120</v>
      </c>
      <c r="B120" s="662"/>
      <c r="C120" s="657">
        <f>+C118+10</f>
        <v>200</v>
      </c>
      <c r="D120" s="86" t="str">
        <f>+D118</f>
        <v>48-X</v>
      </c>
      <c r="E120" s="100" t="s">
        <v>1122</v>
      </c>
      <c r="F120" s="101">
        <v>232.99</v>
      </c>
      <c r="G120" s="101">
        <v>232.97</v>
      </c>
      <c r="H120" s="101">
        <v>232.94</v>
      </c>
      <c r="I120" s="101">
        <v>232.91</v>
      </c>
      <c r="J120" s="101">
        <v>232.89</v>
      </c>
      <c r="K120" s="101">
        <v>232.86</v>
      </c>
      <c r="L120" s="102">
        <v>232.84299999999999</v>
      </c>
      <c r="N120" s="662"/>
      <c r="O120" s="657">
        <f>+O118+10</f>
        <v>200</v>
      </c>
      <c r="P120" s="86" t="str">
        <f>+P118</f>
        <v>48-X</v>
      </c>
      <c r="Q120" s="87" t="s">
        <v>1122</v>
      </c>
      <c r="R120" s="88" t="s">
        <v>1122</v>
      </c>
      <c r="S120" s="101">
        <v>209.18</v>
      </c>
      <c r="T120" s="101">
        <v>204.95</v>
      </c>
      <c r="U120" s="101">
        <v>200.72</v>
      </c>
      <c r="V120" s="101">
        <v>196.49</v>
      </c>
      <c r="W120" s="101">
        <v>192.26</v>
      </c>
      <c r="X120" s="102">
        <v>188.03100000000001</v>
      </c>
      <c r="Z120" s="662"/>
      <c r="AA120" s="657">
        <f>+AA118+10</f>
        <v>200</v>
      </c>
      <c r="AB120" s="86" t="str">
        <f>+AB118</f>
        <v>48-X</v>
      </c>
      <c r="AC120" s="87" t="s">
        <v>1122</v>
      </c>
      <c r="AD120" s="88" t="s">
        <v>1122</v>
      </c>
      <c r="AE120" s="88" t="s">
        <v>1122</v>
      </c>
      <c r="AF120" s="88" t="s">
        <v>1122</v>
      </c>
      <c r="AG120" s="88" t="s">
        <v>1122</v>
      </c>
      <c r="AH120" s="88" t="s">
        <v>1122</v>
      </c>
      <c r="AI120" s="88" t="s">
        <v>1122</v>
      </c>
      <c r="AJ120" s="89" t="s">
        <v>1122</v>
      </c>
      <c r="AL120" s="662"/>
      <c r="AM120" s="657">
        <f>+AM118+10</f>
        <v>200</v>
      </c>
      <c r="AN120" s="86" t="str">
        <f>+AN118</f>
        <v>48-X</v>
      </c>
      <c r="AO120" s="87" t="s">
        <v>1122</v>
      </c>
      <c r="AP120" s="88" t="s">
        <v>1122</v>
      </c>
      <c r="AQ120" s="88" t="s">
        <v>1122</v>
      </c>
      <c r="AR120" s="88" t="s">
        <v>1122</v>
      </c>
      <c r="AS120" s="88" t="s">
        <v>1122</v>
      </c>
      <c r="AT120" s="88" t="s">
        <v>1122</v>
      </c>
      <c r="AU120" s="88" t="s">
        <v>1122</v>
      </c>
      <c r="AV120" s="89" t="s">
        <v>1122</v>
      </c>
    </row>
    <row r="121" spans="1:48" ht="15" thickBot="1">
      <c r="A121">
        <v>121</v>
      </c>
      <c r="B121" s="663"/>
      <c r="C121" s="658"/>
      <c r="D121" s="90" t="str">
        <f>+D119</f>
        <v>48-XL</v>
      </c>
      <c r="E121" s="105">
        <v>235.44</v>
      </c>
      <c r="F121" s="103">
        <v>235.83</v>
      </c>
      <c r="G121" s="103">
        <v>236.22</v>
      </c>
      <c r="H121" s="103">
        <v>236.62</v>
      </c>
      <c r="I121" s="103">
        <v>237.01</v>
      </c>
      <c r="J121" s="103">
        <v>237.41</v>
      </c>
      <c r="K121" s="103">
        <v>237.8</v>
      </c>
      <c r="L121" s="104">
        <v>238.2</v>
      </c>
      <c r="N121" s="663"/>
      <c r="O121" s="658"/>
      <c r="P121" s="90" t="str">
        <f>+P119</f>
        <v>48-XL</v>
      </c>
      <c r="Q121" s="105" t="s">
        <v>1122</v>
      </c>
      <c r="R121" s="103">
        <v>230.41</v>
      </c>
      <c r="S121" s="103">
        <v>231.37</v>
      </c>
      <c r="T121" s="103">
        <v>232.34</v>
      </c>
      <c r="U121" s="103">
        <v>233.31</v>
      </c>
      <c r="V121" s="103">
        <v>234.27</v>
      </c>
      <c r="W121" s="103">
        <v>235.24</v>
      </c>
      <c r="X121" s="104">
        <v>236.21199999999999</v>
      </c>
      <c r="Z121" s="663"/>
      <c r="AA121" s="658"/>
      <c r="AB121" s="90" t="str">
        <f>+AB119</f>
        <v>48-XL</v>
      </c>
      <c r="AC121" s="91" t="s">
        <v>1122</v>
      </c>
      <c r="AD121" s="103">
        <v>223.47</v>
      </c>
      <c r="AE121" s="103">
        <v>217.5</v>
      </c>
      <c r="AF121" s="103">
        <v>211.52</v>
      </c>
      <c r="AG121" s="103">
        <v>205.55</v>
      </c>
      <c r="AH121" s="103">
        <v>199.58</v>
      </c>
      <c r="AI121" s="103">
        <v>193.61</v>
      </c>
      <c r="AJ121" s="104">
        <v>187.643</v>
      </c>
      <c r="AL121" s="663"/>
      <c r="AM121" s="658"/>
      <c r="AN121" s="90" t="str">
        <f>+AN119</f>
        <v>48-XL</v>
      </c>
      <c r="AO121" s="91" t="s">
        <v>1122</v>
      </c>
      <c r="AP121" s="92" t="s">
        <v>1122</v>
      </c>
      <c r="AQ121" s="92" t="s">
        <v>1122</v>
      </c>
      <c r="AR121" s="92" t="s">
        <v>1122</v>
      </c>
      <c r="AS121" s="92" t="s">
        <v>1122</v>
      </c>
      <c r="AT121" s="92" t="s">
        <v>1122</v>
      </c>
      <c r="AU121" s="92" t="s">
        <v>1122</v>
      </c>
      <c r="AV121" s="104">
        <v>178.428</v>
      </c>
    </row>
    <row r="122" spans="1:48">
      <c r="A122">
        <v>122</v>
      </c>
    </row>
    <row r="123" spans="1:48">
      <c r="A123">
        <v>123</v>
      </c>
    </row>
    <row r="124" spans="1:48">
      <c r="A124">
        <v>124</v>
      </c>
    </row>
    <row r="125" spans="1:48">
      <c r="A125">
        <v>125</v>
      </c>
    </row>
    <row r="126" spans="1:48">
      <c r="A126">
        <v>126</v>
      </c>
    </row>
    <row r="127" spans="1:48">
      <c r="A127">
        <v>127</v>
      </c>
    </row>
    <row r="128" spans="1:48">
      <c r="A128">
        <v>128</v>
      </c>
    </row>
    <row r="129" spans="1:48" ht="15" thickBot="1">
      <c r="A129">
        <v>129</v>
      </c>
    </row>
    <row r="130" spans="1:48" ht="18.600000000000001" thickBot="1">
      <c r="A130">
        <v>130</v>
      </c>
      <c r="B130" s="649" t="str">
        <f>+B99</f>
        <v>Zona sísmica A</v>
      </c>
      <c r="C130" s="650"/>
      <c r="D130" s="651"/>
      <c r="E130" s="649" t="s">
        <v>1130</v>
      </c>
      <c r="F130" s="650"/>
      <c r="G130" s="650"/>
      <c r="H130" s="650"/>
      <c r="I130" s="650"/>
      <c r="J130" s="650"/>
      <c r="K130" s="650"/>
      <c r="L130" s="651"/>
      <c r="N130" s="649" t="str">
        <f>+N99</f>
        <v>Zona sísmica B</v>
      </c>
      <c r="O130" s="650"/>
      <c r="P130" s="651"/>
      <c r="Q130" s="649" t="s">
        <v>1130</v>
      </c>
      <c r="R130" s="650"/>
      <c r="S130" s="650"/>
      <c r="T130" s="650"/>
      <c r="U130" s="650"/>
      <c r="V130" s="650"/>
      <c r="W130" s="650"/>
      <c r="X130" s="651"/>
      <c r="Z130" s="649" t="str">
        <f>+Z99</f>
        <v>Zona sísmica C</v>
      </c>
      <c r="AA130" s="650"/>
      <c r="AB130" s="651"/>
      <c r="AC130" s="649" t="s">
        <v>1130</v>
      </c>
      <c r="AD130" s="650"/>
      <c r="AE130" s="650"/>
      <c r="AF130" s="650"/>
      <c r="AG130" s="650"/>
      <c r="AH130" s="650"/>
      <c r="AI130" s="650"/>
      <c r="AJ130" s="651"/>
      <c r="AL130" s="649" t="str">
        <f>+AL99</f>
        <v>Zona sísmica D</v>
      </c>
      <c r="AM130" s="650"/>
      <c r="AN130" s="651"/>
      <c r="AO130" s="649" t="s">
        <v>1130</v>
      </c>
      <c r="AP130" s="650"/>
      <c r="AQ130" s="650"/>
      <c r="AR130" s="650"/>
      <c r="AS130" s="650"/>
      <c r="AT130" s="650"/>
      <c r="AU130" s="650"/>
      <c r="AV130" s="651"/>
    </row>
    <row r="131" spans="1:48" ht="22.2" customHeight="1">
      <c r="A131">
        <v>131</v>
      </c>
      <c r="B131" s="652" t="str">
        <f>+B100</f>
        <v>Categoría de terreno 2</v>
      </c>
      <c r="C131" s="652" t="s">
        <v>1118</v>
      </c>
      <c r="D131" s="652" t="s">
        <v>1119</v>
      </c>
      <c r="E131" s="654" t="s">
        <v>1120</v>
      </c>
      <c r="F131" s="655"/>
      <c r="G131" s="655"/>
      <c r="H131" s="655"/>
      <c r="I131" s="655"/>
      <c r="J131" s="655"/>
      <c r="K131" s="655"/>
      <c r="L131" s="656"/>
      <c r="N131" s="652" t="str">
        <f>+N100</f>
        <v>Categoría de terreno 2</v>
      </c>
      <c r="O131" s="652" t="s">
        <v>1118</v>
      </c>
      <c r="P131" s="652" t="s">
        <v>1119</v>
      </c>
      <c r="Q131" s="654" t="s">
        <v>1120</v>
      </c>
      <c r="R131" s="655"/>
      <c r="S131" s="655"/>
      <c r="T131" s="655"/>
      <c r="U131" s="655"/>
      <c r="V131" s="655"/>
      <c r="W131" s="655"/>
      <c r="X131" s="656"/>
      <c r="Z131" s="652" t="str">
        <f>+Z100</f>
        <v>Categoría de terreno 2</v>
      </c>
      <c r="AA131" s="652" t="s">
        <v>1118</v>
      </c>
      <c r="AB131" s="652" t="s">
        <v>1119</v>
      </c>
      <c r="AC131" s="654" t="s">
        <v>1120</v>
      </c>
      <c r="AD131" s="655"/>
      <c r="AE131" s="655"/>
      <c r="AF131" s="655"/>
      <c r="AG131" s="655"/>
      <c r="AH131" s="655"/>
      <c r="AI131" s="655"/>
      <c r="AJ131" s="656"/>
      <c r="AL131" s="652" t="str">
        <f>+AL100</f>
        <v>Categoría de terreno 2</v>
      </c>
      <c r="AM131" s="652" t="s">
        <v>1118</v>
      </c>
      <c r="AN131" s="652" t="s">
        <v>1119</v>
      </c>
      <c r="AO131" s="654" t="s">
        <v>1120</v>
      </c>
      <c r="AP131" s="655"/>
      <c r="AQ131" s="655"/>
      <c r="AR131" s="655"/>
      <c r="AS131" s="655"/>
      <c r="AT131" s="655"/>
      <c r="AU131" s="655"/>
      <c r="AV131" s="656"/>
    </row>
    <row r="132" spans="1:48" ht="22.2" customHeight="1" thickBot="1">
      <c r="A132">
        <v>132</v>
      </c>
      <c r="B132" s="653"/>
      <c r="C132" s="653"/>
      <c r="D132" s="653"/>
      <c r="E132" s="75">
        <v>0</v>
      </c>
      <c r="F132" s="76">
        <v>500</v>
      </c>
      <c r="G132" s="76">
        <v>1000</v>
      </c>
      <c r="H132" s="76">
        <v>1500</v>
      </c>
      <c r="I132" s="76">
        <v>2000</v>
      </c>
      <c r="J132" s="76">
        <v>2500</v>
      </c>
      <c r="K132" s="76">
        <v>3000</v>
      </c>
      <c r="L132" s="77">
        <v>3500</v>
      </c>
      <c r="N132" s="653"/>
      <c r="O132" s="653"/>
      <c r="P132" s="653"/>
      <c r="Q132" s="75">
        <v>0</v>
      </c>
      <c r="R132" s="76">
        <v>500</v>
      </c>
      <c r="S132" s="76">
        <v>1000</v>
      </c>
      <c r="T132" s="76">
        <v>1500</v>
      </c>
      <c r="U132" s="76">
        <v>2000</v>
      </c>
      <c r="V132" s="76">
        <v>2500</v>
      </c>
      <c r="W132" s="76">
        <v>3000</v>
      </c>
      <c r="X132" s="77">
        <v>3500</v>
      </c>
      <c r="Z132" s="653"/>
      <c r="AA132" s="653"/>
      <c r="AB132" s="653"/>
      <c r="AC132" s="75">
        <v>0</v>
      </c>
      <c r="AD132" s="76">
        <v>500</v>
      </c>
      <c r="AE132" s="76">
        <v>1000</v>
      </c>
      <c r="AF132" s="76">
        <v>1500</v>
      </c>
      <c r="AG132" s="76">
        <v>2000</v>
      </c>
      <c r="AH132" s="76">
        <v>2500</v>
      </c>
      <c r="AI132" s="76">
        <v>3000</v>
      </c>
      <c r="AJ132" s="77">
        <v>3500</v>
      </c>
      <c r="AL132" s="653"/>
      <c r="AM132" s="653"/>
      <c r="AN132" s="653"/>
      <c r="AO132" s="75">
        <v>0</v>
      </c>
      <c r="AP132" s="76">
        <v>500</v>
      </c>
      <c r="AQ132" s="76">
        <v>1000</v>
      </c>
      <c r="AR132" s="76">
        <v>1500</v>
      </c>
      <c r="AS132" s="76">
        <v>2000</v>
      </c>
      <c r="AT132" s="76">
        <v>2500</v>
      </c>
      <c r="AU132" s="76">
        <v>3000</v>
      </c>
      <c r="AV132" s="77">
        <v>3500</v>
      </c>
    </row>
    <row r="133" spans="1:48">
      <c r="A133">
        <v>133</v>
      </c>
      <c r="B133" s="661" t="s">
        <v>1126</v>
      </c>
      <c r="C133" s="659">
        <v>100</v>
      </c>
      <c r="D133" s="78" t="s">
        <v>133</v>
      </c>
      <c r="E133" s="79">
        <v>141</v>
      </c>
      <c r="F133" s="80">
        <v>143</v>
      </c>
      <c r="G133" s="80">
        <v>145</v>
      </c>
      <c r="H133" s="80">
        <v>148</v>
      </c>
      <c r="I133" s="80">
        <v>150</v>
      </c>
      <c r="J133" s="80">
        <v>153</v>
      </c>
      <c r="K133" s="80">
        <v>155</v>
      </c>
      <c r="L133" s="81">
        <v>158</v>
      </c>
      <c r="N133" s="661" t="s">
        <v>1126</v>
      </c>
      <c r="O133" s="659">
        <v>100</v>
      </c>
      <c r="P133" s="78" t="s">
        <v>133</v>
      </c>
      <c r="Q133" s="79">
        <v>113.99999999999999</v>
      </c>
      <c r="R133" s="80">
        <v>117</v>
      </c>
      <c r="S133" s="80">
        <v>120</v>
      </c>
      <c r="T133" s="80">
        <v>123</v>
      </c>
      <c r="U133" s="80">
        <v>126</v>
      </c>
      <c r="V133" s="80">
        <v>129</v>
      </c>
      <c r="W133" s="80">
        <v>132</v>
      </c>
      <c r="X133" s="81">
        <v>136</v>
      </c>
      <c r="Z133" s="661" t="s">
        <v>1126</v>
      </c>
      <c r="AA133" s="659">
        <v>100</v>
      </c>
      <c r="AB133" s="78" t="s">
        <v>133</v>
      </c>
      <c r="AC133" s="79">
        <v>85</v>
      </c>
      <c r="AD133" s="80">
        <v>87</v>
      </c>
      <c r="AE133" s="80">
        <v>89</v>
      </c>
      <c r="AF133" s="80">
        <v>91</v>
      </c>
      <c r="AG133" s="80">
        <v>93</v>
      </c>
      <c r="AH133" s="80">
        <v>95</v>
      </c>
      <c r="AI133" s="80">
        <v>97</v>
      </c>
      <c r="AJ133" s="81">
        <v>99</v>
      </c>
      <c r="AL133" s="661" t="s">
        <v>1126</v>
      </c>
      <c r="AM133" s="659">
        <v>100</v>
      </c>
      <c r="AN133" s="78" t="s">
        <v>133</v>
      </c>
      <c r="AO133" s="94" t="s">
        <v>1122</v>
      </c>
      <c r="AP133" s="95" t="s">
        <v>1122</v>
      </c>
      <c r="AQ133" s="95" t="s">
        <v>1122</v>
      </c>
      <c r="AR133" s="95" t="s">
        <v>1122</v>
      </c>
      <c r="AS133" s="95" t="s">
        <v>1122</v>
      </c>
      <c r="AT133" s="95" t="s">
        <v>1122</v>
      </c>
      <c r="AU133" s="95">
        <v>80</v>
      </c>
      <c r="AV133" s="96">
        <v>82</v>
      </c>
    </row>
    <row r="134" spans="1:48" ht="15" thickBot="1">
      <c r="A134">
        <v>134</v>
      </c>
      <c r="B134" s="662"/>
      <c r="C134" s="660"/>
      <c r="D134" s="82" t="s">
        <v>136</v>
      </c>
      <c r="E134" s="83">
        <v>153</v>
      </c>
      <c r="F134" s="84">
        <v>155</v>
      </c>
      <c r="G134" s="84">
        <v>158</v>
      </c>
      <c r="H134" s="84">
        <v>160</v>
      </c>
      <c r="I134" s="84">
        <v>163</v>
      </c>
      <c r="J134" s="84">
        <v>165</v>
      </c>
      <c r="K134" s="84">
        <v>168</v>
      </c>
      <c r="L134" s="85">
        <v>171</v>
      </c>
      <c r="N134" s="662"/>
      <c r="O134" s="660"/>
      <c r="P134" s="82" t="s">
        <v>136</v>
      </c>
      <c r="Q134" s="83">
        <v>142</v>
      </c>
      <c r="R134" s="84">
        <v>144</v>
      </c>
      <c r="S134" s="84">
        <v>146</v>
      </c>
      <c r="T134" s="84">
        <v>148</v>
      </c>
      <c r="U134" s="84">
        <v>150</v>
      </c>
      <c r="V134" s="84">
        <v>152</v>
      </c>
      <c r="W134" s="84">
        <v>154</v>
      </c>
      <c r="X134" s="85">
        <v>157</v>
      </c>
      <c r="Z134" s="662"/>
      <c r="AA134" s="660"/>
      <c r="AB134" s="82" t="s">
        <v>136</v>
      </c>
      <c r="AC134" s="83">
        <v>99</v>
      </c>
      <c r="AD134" s="84">
        <v>99</v>
      </c>
      <c r="AE134" s="84">
        <v>99</v>
      </c>
      <c r="AF134" s="84">
        <v>99</v>
      </c>
      <c r="AG134" s="84">
        <v>99</v>
      </c>
      <c r="AH134" s="84">
        <v>99</v>
      </c>
      <c r="AI134" s="84">
        <v>99</v>
      </c>
      <c r="AJ134" s="85">
        <v>99</v>
      </c>
      <c r="AL134" s="662"/>
      <c r="AM134" s="660"/>
      <c r="AN134" s="82" t="s">
        <v>136</v>
      </c>
      <c r="AO134" s="83" t="s">
        <v>1122</v>
      </c>
      <c r="AP134" s="84" t="s">
        <v>1122</v>
      </c>
      <c r="AQ134" s="84" t="s">
        <v>1122</v>
      </c>
      <c r="AR134" s="84" t="s">
        <v>1122</v>
      </c>
      <c r="AS134" s="84" t="s">
        <v>1122</v>
      </c>
      <c r="AT134" s="84" t="s">
        <v>1122</v>
      </c>
      <c r="AU134" s="84" t="s">
        <v>1122</v>
      </c>
      <c r="AV134" s="85" t="s">
        <v>1122</v>
      </c>
    </row>
    <row r="135" spans="1:48">
      <c r="A135">
        <v>135</v>
      </c>
      <c r="B135" s="662"/>
      <c r="C135" s="657">
        <f>+C133+15</f>
        <v>115</v>
      </c>
      <c r="D135" s="86" t="str">
        <f>+D133</f>
        <v>48-X</v>
      </c>
      <c r="E135" s="87">
        <v>127</v>
      </c>
      <c r="F135" s="88">
        <v>129</v>
      </c>
      <c r="G135" s="88">
        <v>132</v>
      </c>
      <c r="H135" s="88">
        <v>135</v>
      </c>
      <c r="I135" s="88">
        <v>138</v>
      </c>
      <c r="J135" s="88">
        <v>141</v>
      </c>
      <c r="K135" s="88">
        <v>144</v>
      </c>
      <c r="L135" s="89">
        <v>147</v>
      </c>
      <c r="N135" s="662"/>
      <c r="O135" s="657">
        <f>+O133+15</f>
        <v>115</v>
      </c>
      <c r="P135" s="86" t="str">
        <f>+P133</f>
        <v>48-X</v>
      </c>
      <c r="Q135" s="87">
        <v>100</v>
      </c>
      <c r="R135" s="88">
        <v>103</v>
      </c>
      <c r="S135" s="88">
        <v>107</v>
      </c>
      <c r="T135" s="88">
        <v>110</v>
      </c>
      <c r="U135" s="88">
        <v>114</v>
      </c>
      <c r="V135" s="88">
        <v>117</v>
      </c>
      <c r="W135" s="88">
        <v>121</v>
      </c>
      <c r="X135" s="89">
        <v>125</v>
      </c>
      <c r="Z135" s="662"/>
      <c r="AA135" s="657">
        <f>+AA133+15</f>
        <v>115</v>
      </c>
      <c r="AB135" s="86" t="str">
        <f>+AB133</f>
        <v>48-X</v>
      </c>
      <c r="AC135" s="87" t="s">
        <v>1122</v>
      </c>
      <c r="AD135" s="88" t="s">
        <v>1122</v>
      </c>
      <c r="AE135" s="88">
        <v>80</v>
      </c>
      <c r="AF135" s="88">
        <v>82</v>
      </c>
      <c r="AG135" s="88">
        <v>84</v>
      </c>
      <c r="AH135" s="88">
        <v>86</v>
      </c>
      <c r="AI135" s="88">
        <v>88</v>
      </c>
      <c r="AJ135" s="89">
        <v>91</v>
      </c>
      <c r="AL135" s="662"/>
      <c r="AM135" s="657">
        <f>+AM133+15</f>
        <v>115</v>
      </c>
      <c r="AN135" s="86" t="str">
        <f>+AN133</f>
        <v>48-X</v>
      </c>
      <c r="AO135" s="87" t="s">
        <v>1122</v>
      </c>
      <c r="AP135" s="88" t="s">
        <v>1122</v>
      </c>
      <c r="AQ135" s="88" t="s">
        <v>1122</v>
      </c>
      <c r="AR135" s="88" t="s">
        <v>1122</v>
      </c>
      <c r="AS135" s="88" t="s">
        <v>1122</v>
      </c>
      <c r="AT135" s="88" t="s">
        <v>1122</v>
      </c>
      <c r="AU135" s="88" t="s">
        <v>1122</v>
      </c>
      <c r="AV135" s="89" t="s">
        <v>1122</v>
      </c>
    </row>
    <row r="136" spans="1:48" ht="15" thickBot="1">
      <c r="A136">
        <v>136</v>
      </c>
      <c r="B136" s="662"/>
      <c r="C136" s="658"/>
      <c r="D136" s="90" t="str">
        <f>+D134</f>
        <v>48-XL</v>
      </c>
      <c r="E136" s="87">
        <v>141</v>
      </c>
      <c r="F136" s="88">
        <v>143</v>
      </c>
      <c r="G136" s="88">
        <v>146</v>
      </c>
      <c r="H136" s="88">
        <v>149</v>
      </c>
      <c r="I136" s="88">
        <v>151</v>
      </c>
      <c r="J136" s="88">
        <v>154</v>
      </c>
      <c r="K136" s="88">
        <v>157</v>
      </c>
      <c r="L136" s="89">
        <v>160</v>
      </c>
      <c r="N136" s="662"/>
      <c r="O136" s="658"/>
      <c r="P136" s="90" t="str">
        <f>+P134</f>
        <v>48-XL</v>
      </c>
      <c r="Q136" s="87">
        <v>130</v>
      </c>
      <c r="R136" s="88">
        <v>132</v>
      </c>
      <c r="S136" s="88">
        <v>135</v>
      </c>
      <c r="T136" s="88">
        <v>137</v>
      </c>
      <c r="U136" s="88">
        <v>140</v>
      </c>
      <c r="V136" s="88">
        <v>142</v>
      </c>
      <c r="W136" s="88">
        <v>145</v>
      </c>
      <c r="X136" s="89">
        <v>148</v>
      </c>
      <c r="Z136" s="662"/>
      <c r="AA136" s="658"/>
      <c r="AB136" s="90" t="str">
        <f>+AB134</f>
        <v>48-XL</v>
      </c>
      <c r="AC136" s="87">
        <v>99</v>
      </c>
      <c r="AD136" s="88">
        <v>99</v>
      </c>
      <c r="AE136" s="88">
        <v>99</v>
      </c>
      <c r="AF136" s="88">
        <v>99</v>
      </c>
      <c r="AG136" s="88">
        <v>99</v>
      </c>
      <c r="AH136" s="88">
        <v>99</v>
      </c>
      <c r="AI136" s="88">
        <v>99</v>
      </c>
      <c r="AJ136" s="89">
        <v>99</v>
      </c>
      <c r="AL136" s="662"/>
      <c r="AM136" s="658"/>
      <c r="AN136" s="90" t="str">
        <f>+AN134</f>
        <v>48-XL</v>
      </c>
      <c r="AO136" s="87" t="s">
        <v>1122</v>
      </c>
      <c r="AP136" s="88" t="s">
        <v>1122</v>
      </c>
      <c r="AQ136" s="88" t="s">
        <v>1122</v>
      </c>
      <c r="AR136" s="88" t="s">
        <v>1122</v>
      </c>
      <c r="AS136" s="88" t="s">
        <v>1122</v>
      </c>
      <c r="AT136" s="88" t="s">
        <v>1122</v>
      </c>
      <c r="AU136" s="88" t="s">
        <v>1122</v>
      </c>
      <c r="AV136" s="89" t="s">
        <v>1122</v>
      </c>
    </row>
    <row r="137" spans="1:48">
      <c r="A137">
        <v>137</v>
      </c>
      <c r="B137" s="662"/>
      <c r="C137" s="659">
        <f>+C135+15</f>
        <v>130</v>
      </c>
      <c r="D137" s="78" t="s">
        <v>133</v>
      </c>
      <c r="E137" s="83">
        <v>108</v>
      </c>
      <c r="F137" s="84">
        <v>112</v>
      </c>
      <c r="G137" s="84">
        <v>116</v>
      </c>
      <c r="H137" s="84">
        <v>120</v>
      </c>
      <c r="I137" s="84">
        <v>124</v>
      </c>
      <c r="J137" s="84">
        <v>128</v>
      </c>
      <c r="K137" s="84">
        <v>132</v>
      </c>
      <c r="L137" s="85">
        <v>137</v>
      </c>
      <c r="N137" s="662"/>
      <c r="O137" s="659">
        <f>+O135+15</f>
        <v>130</v>
      </c>
      <c r="P137" s="78" t="s">
        <v>133</v>
      </c>
      <c r="Q137" s="83">
        <v>89</v>
      </c>
      <c r="R137" s="84">
        <v>92</v>
      </c>
      <c r="S137" s="84">
        <v>95</v>
      </c>
      <c r="T137" s="84">
        <v>98</v>
      </c>
      <c r="U137" s="84">
        <v>102</v>
      </c>
      <c r="V137" s="84">
        <v>105</v>
      </c>
      <c r="W137" s="84">
        <v>108</v>
      </c>
      <c r="X137" s="85">
        <v>112.00000000000001</v>
      </c>
      <c r="Z137" s="662"/>
      <c r="AA137" s="659">
        <f>+AA135+15</f>
        <v>130</v>
      </c>
      <c r="AB137" s="78" t="s">
        <v>133</v>
      </c>
      <c r="AC137" s="83" t="s">
        <v>1122</v>
      </c>
      <c r="AD137" s="84" t="s">
        <v>1122</v>
      </c>
      <c r="AE137" s="84" t="s">
        <v>1122</v>
      </c>
      <c r="AF137" s="84" t="s">
        <v>1122</v>
      </c>
      <c r="AG137" s="84" t="s">
        <v>1122</v>
      </c>
      <c r="AH137" s="84" t="s">
        <v>1122</v>
      </c>
      <c r="AI137" s="84">
        <v>81</v>
      </c>
      <c r="AJ137" s="85">
        <v>84</v>
      </c>
      <c r="AL137" s="662"/>
      <c r="AM137" s="659">
        <f>+AM135+15</f>
        <v>130</v>
      </c>
      <c r="AN137" s="78" t="s">
        <v>133</v>
      </c>
      <c r="AO137" s="83" t="s">
        <v>1122</v>
      </c>
      <c r="AP137" s="84" t="s">
        <v>1122</v>
      </c>
      <c r="AQ137" s="84" t="s">
        <v>1122</v>
      </c>
      <c r="AR137" s="84" t="s">
        <v>1122</v>
      </c>
      <c r="AS137" s="84" t="s">
        <v>1122</v>
      </c>
      <c r="AT137" s="84" t="s">
        <v>1122</v>
      </c>
      <c r="AU137" s="84" t="s">
        <v>1122</v>
      </c>
      <c r="AV137" s="85" t="s">
        <v>1122</v>
      </c>
    </row>
    <row r="138" spans="1:48" ht="15" thickBot="1">
      <c r="A138">
        <v>138</v>
      </c>
      <c r="B138" s="662"/>
      <c r="C138" s="660"/>
      <c r="D138" s="82" t="s">
        <v>136</v>
      </c>
      <c r="E138" s="83">
        <v>121</v>
      </c>
      <c r="F138" s="84">
        <v>125</v>
      </c>
      <c r="G138" s="84">
        <v>129</v>
      </c>
      <c r="H138" s="84">
        <v>133</v>
      </c>
      <c r="I138" s="84">
        <v>137</v>
      </c>
      <c r="J138" s="84">
        <v>141</v>
      </c>
      <c r="K138" s="84">
        <v>145</v>
      </c>
      <c r="L138" s="85">
        <v>149</v>
      </c>
      <c r="N138" s="662"/>
      <c r="O138" s="660"/>
      <c r="P138" s="82" t="s">
        <v>136</v>
      </c>
      <c r="Q138" s="83">
        <v>112.00000000000001</v>
      </c>
      <c r="R138" s="84">
        <v>115</v>
      </c>
      <c r="S138" s="84">
        <v>119</v>
      </c>
      <c r="T138" s="84">
        <v>123</v>
      </c>
      <c r="U138" s="84">
        <v>126</v>
      </c>
      <c r="V138" s="84">
        <v>130</v>
      </c>
      <c r="W138" s="84">
        <v>134</v>
      </c>
      <c r="X138" s="85">
        <v>138</v>
      </c>
      <c r="Z138" s="662"/>
      <c r="AA138" s="660"/>
      <c r="AB138" s="82" t="s">
        <v>136</v>
      </c>
      <c r="AC138" s="83">
        <v>88</v>
      </c>
      <c r="AD138" s="84">
        <v>89</v>
      </c>
      <c r="AE138" s="84">
        <v>91</v>
      </c>
      <c r="AF138" s="84">
        <v>92</v>
      </c>
      <c r="AG138" s="84">
        <v>94</v>
      </c>
      <c r="AH138" s="84">
        <v>95</v>
      </c>
      <c r="AI138" s="84">
        <v>97</v>
      </c>
      <c r="AJ138" s="85">
        <v>99</v>
      </c>
      <c r="AL138" s="662"/>
      <c r="AM138" s="660"/>
      <c r="AN138" s="82" t="s">
        <v>136</v>
      </c>
      <c r="AO138" s="83" t="s">
        <v>1122</v>
      </c>
      <c r="AP138" s="84" t="s">
        <v>1122</v>
      </c>
      <c r="AQ138" s="84" t="s">
        <v>1122</v>
      </c>
      <c r="AR138" s="84" t="s">
        <v>1122</v>
      </c>
      <c r="AS138" s="84" t="s">
        <v>1122</v>
      </c>
      <c r="AT138" s="84" t="s">
        <v>1122</v>
      </c>
      <c r="AU138" s="84" t="s">
        <v>1122</v>
      </c>
      <c r="AV138" s="85" t="s">
        <v>1122</v>
      </c>
    </row>
    <row r="139" spans="1:48">
      <c r="A139">
        <v>139</v>
      </c>
      <c r="B139" s="662"/>
      <c r="C139" s="657">
        <f>+C137+10</f>
        <v>140</v>
      </c>
      <c r="D139" s="86" t="str">
        <f>+D137</f>
        <v>48-X</v>
      </c>
      <c r="E139" s="87">
        <v>97</v>
      </c>
      <c r="F139" s="88">
        <v>101</v>
      </c>
      <c r="G139" s="88">
        <v>106</v>
      </c>
      <c r="H139" s="88">
        <v>111</v>
      </c>
      <c r="I139" s="88">
        <v>115</v>
      </c>
      <c r="J139" s="88">
        <v>120</v>
      </c>
      <c r="K139" s="88">
        <v>125</v>
      </c>
      <c r="L139" s="89">
        <v>130</v>
      </c>
      <c r="N139" s="662"/>
      <c r="O139" s="657">
        <f>+O137+10</f>
        <v>140</v>
      </c>
      <c r="P139" s="86" t="str">
        <f>+P137</f>
        <v>48-X</v>
      </c>
      <c r="Q139" s="87">
        <v>80</v>
      </c>
      <c r="R139" s="88">
        <v>83</v>
      </c>
      <c r="S139" s="88">
        <v>86</v>
      </c>
      <c r="T139" s="88">
        <v>89</v>
      </c>
      <c r="U139" s="88">
        <v>93</v>
      </c>
      <c r="V139" s="88">
        <v>96</v>
      </c>
      <c r="W139" s="88">
        <v>99</v>
      </c>
      <c r="X139" s="89">
        <v>103</v>
      </c>
      <c r="Z139" s="662"/>
      <c r="AA139" s="657">
        <f>+AA137+10</f>
        <v>140</v>
      </c>
      <c r="AB139" s="86" t="str">
        <f>+AB137</f>
        <v>48-X</v>
      </c>
      <c r="AC139" s="87" t="s">
        <v>1122</v>
      </c>
      <c r="AD139" s="88" t="s">
        <v>1122</v>
      </c>
      <c r="AE139" s="88" t="s">
        <v>1122</v>
      </c>
      <c r="AF139" s="88" t="s">
        <v>1122</v>
      </c>
      <c r="AG139" s="88" t="s">
        <v>1122</v>
      </c>
      <c r="AH139" s="88" t="s">
        <v>1122</v>
      </c>
      <c r="AI139" s="88" t="s">
        <v>1122</v>
      </c>
      <c r="AJ139" s="89" t="s">
        <v>1122</v>
      </c>
      <c r="AL139" s="662"/>
      <c r="AM139" s="657">
        <f>+AM137+10</f>
        <v>140</v>
      </c>
      <c r="AN139" s="86" t="str">
        <f>+AN137</f>
        <v>48-X</v>
      </c>
      <c r="AO139" s="87" t="s">
        <v>1122</v>
      </c>
      <c r="AP139" s="88" t="s">
        <v>1122</v>
      </c>
      <c r="AQ139" s="88" t="s">
        <v>1122</v>
      </c>
      <c r="AR139" s="88" t="s">
        <v>1122</v>
      </c>
      <c r="AS139" s="88" t="s">
        <v>1122</v>
      </c>
      <c r="AT139" s="88" t="s">
        <v>1122</v>
      </c>
      <c r="AU139" s="88" t="s">
        <v>1122</v>
      </c>
      <c r="AV139" s="89" t="s">
        <v>1122</v>
      </c>
    </row>
    <row r="140" spans="1:48" ht="15" thickBot="1">
      <c r="A140">
        <v>140</v>
      </c>
      <c r="B140" s="662"/>
      <c r="C140" s="658"/>
      <c r="D140" s="90" t="str">
        <f>+D138</f>
        <v>48-XL</v>
      </c>
      <c r="E140" s="87">
        <v>104</v>
      </c>
      <c r="F140" s="88">
        <v>109</v>
      </c>
      <c r="G140" s="88">
        <v>114</v>
      </c>
      <c r="H140" s="88">
        <v>120</v>
      </c>
      <c r="I140" s="88">
        <v>125</v>
      </c>
      <c r="J140" s="88">
        <v>131</v>
      </c>
      <c r="K140" s="88">
        <v>136</v>
      </c>
      <c r="L140" s="89">
        <v>142</v>
      </c>
      <c r="N140" s="662"/>
      <c r="O140" s="658"/>
      <c r="P140" s="90" t="str">
        <f>+P138</f>
        <v>48-XL</v>
      </c>
      <c r="Q140" s="87">
        <v>100</v>
      </c>
      <c r="R140" s="88">
        <v>104</v>
      </c>
      <c r="S140" s="88">
        <v>108</v>
      </c>
      <c r="T140" s="88">
        <v>112</v>
      </c>
      <c r="U140" s="88">
        <v>117</v>
      </c>
      <c r="V140" s="88">
        <v>121</v>
      </c>
      <c r="W140" s="88">
        <v>125</v>
      </c>
      <c r="X140" s="89">
        <v>130</v>
      </c>
      <c r="Z140" s="662"/>
      <c r="AA140" s="658"/>
      <c r="AB140" s="90" t="str">
        <f>+AB138</f>
        <v>48-XL</v>
      </c>
      <c r="AC140" s="87">
        <v>82</v>
      </c>
      <c r="AD140" s="88">
        <v>84</v>
      </c>
      <c r="AE140" s="88">
        <v>86</v>
      </c>
      <c r="AF140" s="88">
        <v>89</v>
      </c>
      <c r="AG140" s="88">
        <v>91</v>
      </c>
      <c r="AH140" s="88">
        <v>94</v>
      </c>
      <c r="AI140" s="88">
        <v>96</v>
      </c>
      <c r="AJ140" s="89">
        <v>99</v>
      </c>
      <c r="AL140" s="662"/>
      <c r="AM140" s="658"/>
      <c r="AN140" s="90" t="str">
        <f>+AN138</f>
        <v>48-XL</v>
      </c>
      <c r="AO140" s="87" t="s">
        <v>1122</v>
      </c>
      <c r="AP140" s="88" t="s">
        <v>1122</v>
      </c>
      <c r="AQ140" s="88" t="s">
        <v>1122</v>
      </c>
      <c r="AR140" s="88" t="s">
        <v>1122</v>
      </c>
      <c r="AS140" s="88" t="s">
        <v>1122</v>
      </c>
      <c r="AT140" s="88" t="s">
        <v>1122</v>
      </c>
      <c r="AU140" s="88" t="s">
        <v>1122</v>
      </c>
      <c r="AV140" s="89" t="s">
        <v>1122</v>
      </c>
    </row>
    <row r="141" spans="1:48">
      <c r="A141">
        <v>141</v>
      </c>
      <c r="B141" s="662"/>
      <c r="C141" s="659">
        <f>+C139+10</f>
        <v>150</v>
      </c>
      <c r="D141" s="78" t="s">
        <v>133</v>
      </c>
      <c r="E141" s="83">
        <v>87</v>
      </c>
      <c r="F141" s="84">
        <v>91</v>
      </c>
      <c r="G141" s="84">
        <v>96</v>
      </c>
      <c r="H141" s="84">
        <v>100</v>
      </c>
      <c r="I141" s="84">
        <v>105</v>
      </c>
      <c r="J141" s="84">
        <v>109</v>
      </c>
      <c r="K141" s="84">
        <v>114</v>
      </c>
      <c r="L141" s="85">
        <v>119</v>
      </c>
      <c r="N141" s="662"/>
      <c r="O141" s="659">
        <f>+O139+10</f>
        <v>150</v>
      </c>
      <c r="P141" s="78" t="s">
        <v>133</v>
      </c>
      <c r="Q141" s="83" t="s">
        <v>1122</v>
      </c>
      <c r="R141" s="84" t="s">
        <v>1122</v>
      </c>
      <c r="S141" s="84" t="s">
        <v>1122</v>
      </c>
      <c r="T141" s="84">
        <v>82</v>
      </c>
      <c r="U141" s="84">
        <v>85</v>
      </c>
      <c r="V141" s="84">
        <v>88</v>
      </c>
      <c r="W141" s="84">
        <v>91</v>
      </c>
      <c r="X141" s="85">
        <v>94</v>
      </c>
      <c r="Z141" s="662"/>
      <c r="AA141" s="659">
        <f>+AA139+10</f>
        <v>150</v>
      </c>
      <c r="AB141" s="78" t="s">
        <v>133</v>
      </c>
      <c r="AC141" s="83" t="s">
        <v>1122</v>
      </c>
      <c r="AD141" s="84" t="s">
        <v>1122</v>
      </c>
      <c r="AE141" s="84" t="s">
        <v>1122</v>
      </c>
      <c r="AF141" s="84" t="s">
        <v>1122</v>
      </c>
      <c r="AG141" s="84" t="s">
        <v>1122</v>
      </c>
      <c r="AH141" s="84" t="s">
        <v>1122</v>
      </c>
      <c r="AI141" s="84" t="s">
        <v>1122</v>
      </c>
      <c r="AJ141" s="85" t="s">
        <v>1122</v>
      </c>
      <c r="AL141" s="662"/>
      <c r="AM141" s="659">
        <f>+AM139+10</f>
        <v>150</v>
      </c>
      <c r="AN141" s="78" t="s">
        <v>133</v>
      </c>
      <c r="AO141" s="83" t="s">
        <v>1122</v>
      </c>
      <c r="AP141" s="84" t="s">
        <v>1122</v>
      </c>
      <c r="AQ141" s="84" t="s">
        <v>1122</v>
      </c>
      <c r="AR141" s="84" t="s">
        <v>1122</v>
      </c>
      <c r="AS141" s="84" t="s">
        <v>1122</v>
      </c>
      <c r="AT141" s="84" t="s">
        <v>1122</v>
      </c>
      <c r="AU141" s="84" t="s">
        <v>1122</v>
      </c>
      <c r="AV141" s="85" t="s">
        <v>1122</v>
      </c>
    </row>
    <row r="142" spans="1:48" ht="15" thickBot="1">
      <c r="A142">
        <v>142</v>
      </c>
      <c r="B142" s="662"/>
      <c r="C142" s="660"/>
      <c r="D142" s="82" t="s">
        <v>136</v>
      </c>
      <c r="E142" s="83">
        <v>90</v>
      </c>
      <c r="F142" s="84">
        <v>96</v>
      </c>
      <c r="G142" s="84">
        <v>103</v>
      </c>
      <c r="H142" s="84">
        <v>109</v>
      </c>
      <c r="I142" s="84">
        <v>116</v>
      </c>
      <c r="J142" s="84">
        <v>122</v>
      </c>
      <c r="K142" s="84">
        <v>129</v>
      </c>
      <c r="L142" s="85">
        <v>136</v>
      </c>
      <c r="N142" s="662"/>
      <c r="O142" s="660"/>
      <c r="P142" s="82" t="s">
        <v>136</v>
      </c>
      <c r="Q142" s="83">
        <v>89</v>
      </c>
      <c r="R142" s="84">
        <v>93</v>
      </c>
      <c r="S142" s="84">
        <v>98</v>
      </c>
      <c r="T142" s="84">
        <v>103</v>
      </c>
      <c r="U142" s="84">
        <v>107</v>
      </c>
      <c r="V142" s="84">
        <v>112</v>
      </c>
      <c r="W142" s="84">
        <v>117</v>
      </c>
      <c r="X142" s="85">
        <v>122</v>
      </c>
      <c r="Z142" s="662"/>
      <c r="AA142" s="660"/>
      <c r="AB142" s="82" t="s">
        <v>136</v>
      </c>
      <c r="AC142" s="83" t="s">
        <v>1122</v>
      </c>
      <c r="AD142" s="84" t="s">
        <v>1122</v>
      </c>
      <c r="AE142" s="84">
        <v>81</v>
      </c>
      <c r="AF142" s="84">
        <v>84</v>
      </c>
      <c r="AG142" s="84">
        <v>87</v>
      </c>
      <c r="AH142" s="84">
        <v>90</v>
      </c>
      <c r="AI142" s="84">
        <v>93</v>
      </c>
      <c r="AJ142" s="85">
        <v>96</v>
      </c>
      <c r="AL142" s="662"/>
      <c r="AM142" s="660"/>
      <c r="AN142" s="82" t="s">
        <v>136</v>
      </c>
      <c r="AO142" s="83" t="s">
        <v>1122</v>
      </c>
      <c r="AP142" s="84" t="s">
        <v>1122</v>
      </c>
      <c r="AQ142" s="84" t="s">
        <v>1122</v>
      </c>
      <c r="AR142" s="84" t="s">
        <v>1122</v>
      </c>
      <c r="AS142" s="84" t="s">
        <v>1122</v>
      </c>
      <c r="AT142" s="84" t="s">
        <v>1122</v>
      </c>
      <c r="AU142" s="84" t="s">
        <v>1122</v>
      </c>
      <c r="AV142" s="85" t="s">
        <v>1122</v>
      </c>
    </row>
    <row r="143" spans="1:48">
      <c r="A143">
        <v>143</v>
      </c>
      <c r="B143" s="662"/>
      <c r="C143" s="657">
        <f>+C141+10</f>
        <v>160</v>
      </c>
      <c r="D143" s="86" t="str">
        <f>+D141</f>
        <v>48-X</v>
      </c>
      <c r="E143" s="87" t="s">
        <v>1122</v>
      </c>
      <c r="F143" s="88">
        <v>82</v>
      </c>
      <c r="G143" s="88">
        <v>86</v>
      </c>
      <c r="H143" s="88">
        <v>91</v>
      </c>
      <c r="I143" s="88">
        <v>95</v>
      </c>
      <c r="J143" s="88">
        <v>100</v>
      </c>
      <c r="K143" s="88">
        <v>104</v>
      </c>
      <c r="L143" s="89">
        <v>109</v>
      </c>
      <c r="N143" s="662"/>
      <c r="O143" s="657">
        <f>+O141+10</f>
        <v>160</v>
      </c>
      <c r="P143" s="86" t="str">
        <f>+P141</f>
        <v>48-X</v>
      </c>
      <c r="Q143" s="87" t="s">
        <v>1122</v>
      </c>
      <c r="R143" s="88" t="s">
        <v>1122</v>
      </c>
      <c r="S143" s="88" t="s">
        <v>1122</v>
      </c>
      <c r="T143" s="88" t="s">
        <v>1122</v>
      </c>
      <c r="U143" s="88" t="s">
        <v>1122</v>
      </c>
      <c r="V143" s="88">
        <v>81</v>
      </c>
      <c r="W143" s="88">
        <v>84</v>
      </c>
      <c r="X143" s="89">
        <v>87</v>
      </c>
      <c r="Z143" s="662"/>
      <c r="AA143" s="657">
        <f>+AA141+10</f>
        <v>160</v>
      </c>
      <c r="AB143" s="86" t="str">
        <f>+AB141</f>
        <v>48-X</v>
      </c>
      <c r="AC143" s="87" t="s">
        <v>1122</v>
      </c>
      <c r="AD143" s="88" t="s">
        <v>1122</v>
      </c>
      <c r="AE143" s="88" t="s">
        <v>1122</v>
      </c>
      <c r="AF143" s="88" t="s">
        <v>1122</v>
      </c>
      <c r="AG143" s="88" t="s">
        <v>1122</v>
      </c>
      <c r="AH143" s="88" t="s">
        <v>1122</v>
      </c>
      <c r="AI143" s="88" t="s">
        <v>1122</v>
      </c>
      <c r="AJ143" s="89" t="s">
        <v>1122</v>
      </c>
      <c r="AL143" s="662"/>
      <c r="AM143" s="657">
        <f>+AM141+10</f>
        <v>160</v>
      </c>
      <c r="AN143" s="86" t="str">
        <f>+AN141</f>
        <v>48-X</v>
      </c>
      <c r="AO143" s="87" t="s">
        <v>1122</v>
      </c>
      <c r="AP143" s="88" t="s">
        <v>1122</v>
      </c>
      <c r="AQ143" s="88" t="s">
        <v>1122</v>
      </c>
      <c r="AR143" s="88" t="s">
        <v>1122</v>
      </c>
      <c r="AS143" s="88" t="s">
        <v>1122</v>
      </c>
      <c r="AT143" s="88" t="s">
        <v>1122</v>
      </c>
      <c r="AU143" s="88" t="s">
        <v>1122</v>
      </c>
      <c r="AV143" s="89" t="s">
        <v>1122</v>
      </c>
    </row>
    <row r="144" spans="1:48" ht="15" thickBot="1">
      <c r="A144">
        <v>144</v>
      </c>
      <c r="B144" s="662"/>
      <c r="C144" s="658"/>
      <c r="D144" s="90" t="str">
        <f>+D142</f>
        <v>48-XL</v>
      </c>
      <c r="E144" s="87" t="s">
        <v>1122</v>
      </c>
      <c r="F144" s="88">
        <v>85</v>
      </c>
      <c r="G144" s="88">
        <v>91</v>
      </c>
      <c r="H144" s="88">
        <v>97</v>
      </c>
      <c r="I144" s="88">
        <v>103</v>
      </c>
      <c r="J144" s="88">
        <v>109</v>
      </c>
      <c r="K144" s="88">
        <v>115</v>
      </c>
      <c r="L144" s="89">
        <v>122</v>
      </c>
      <c r="N144" s="662"/>
      <c r="O144" s="658"/>
      <c r="P144" s="90" t="str">
        <f>+P142</f>
        <v>48-XL</v>
      </c>
      <c r="Q144" s="87" t="s">
        <v>1122</v>
      </c>
      <c r="R144" s="88">
        <v>83</v>
      </c>
      <c r="S144" s="88">
        <v>88</v>
      </c>
      <c r="T144" s="88">
        <v>93</v>
      </c>
      <c r="U144" s="88">
        <v>98</v>
      </c>
      <c r="V144" s="88">
        <v>103</v>
      </c>
      <c r="W144" s="88">
        <v>108</v>
      </c>
      <c r="X144" s="89">
        <v>112.99999999999999</v>
      </c>
      <c r="Z144" s="662"/>
      <c r="AA144" s="658"/>
      <c r="AB144" s="90" t="str">
        <f>+AB142</f>
        <v>48-XL</v>
      </c>
      <c r="AC144" s="87" t="s">
        <v>1122</v>
      </c>
      <c r="AD144" s="88" t="s">
        <v>1122</v>
      </c>
      <c r="AE144" s="88" t="s">
        <v>1122</v>
      </c>
      <c r="AF144" s="88" t="s">
        <v>1122</v>
      </c>
      <c r="AG144" s="88">
        <v>81</v>
      </c>
      <c r="AH144" s="88">
        <v>84</v>
      </c>
      <c r="AI144" s="88">
        <v>87</v>
      </c>
      <c r="AJ144" s="89">
        <v>90</v>
      </c>
      <c r="AL144" s="662"/>
      <c r="AM144" s="658"/>
      <c r="AN144" s="90" t="str">
        <f>+AN142</f>
        <v>48-XL</v>
      </c>
      <c r="AO144" s="87" t="s">
        <v>1122</v>
      </c>
      <c r="AP144" s="88" t="s">
        <v>1122</v>
      </c>
      <c r="AQ144" s="88" t="s">
        <v>1122</v>
      </c>
      <c r="AR144" s="88" t="s">
        <v>1122</v>
      </c>
      <c r="AS144" s="88" t="s">
        <v>1122</v>
      </c>
      <c r="AT144" s="88" t="s">
        <v>1122</v>
      </c>
      <c r="AU144" s="88" t="s">
        <v>1122</v>
      </c>
      <c r="AV144" s="89" t="s">
        <v>1122</v>
      </c>
    </row>
    <row r="145" spans="1:48">
      <c r="A145">
        <v>145</v>
      </c>
      <c r="B145" s="662"/>
      <c r="C145" s="659">
        <f>+C143+10</f>
        <v>170</v>
      </c>
      <c r="D145" s="78" t="s">
        <v>133</v>
      </c>
      <c r="E145" s="83" t="s">
        <v>1122</v>
      </c>
      <c r="F145" s="84" t="s">
        <v>1122</v>
      </c>
      <c r="G145" s="84" t="s">
        <v>1122</v>
      </c>
      <c r="H145" s="84">
        <v>82</v>
      </c>
      <c r="I145" s="84">
        <v>86</v>
      </c>
      <c r="J145" s="84">
        <v>91</v>
      </c>
      <c r="K145" s="84">
        <v>95</v>
      </c>
      <c r="L145" s="85">
        <v>100</v>
      </c>
      <c r="N145" s="662"/>
      <c r="O145" s="659">
        <f>+O143+10</f>
        <v>170</v>
      </c>
      <c r="P145" s="78" t="s">
        <v>133</v>
      </c>
      <c r="Q145" s="83" t="s">
        <v>1122</v>
      </c>
      <c r="R145" s="84" t="s">
        <v>1122</v>
      </c>
      <c r="S145" s="84" t="s">
        <v>1122</v>
      </c>
      <c r="T145" s="84" t="s">
        <v>1122</v>
      </c>
      <c r="U145" s="84" t="s">
        <v>1122</v>
      </c>
      <c r="V145" s="84" t="s">
        <v>1122</v>
      </c>
      <c r="W145" s="84">
        <v>80</v>
      </c>
      <c r="X145" s="85">
        <v>83</v>
      </c>
      <c r="Z145" s="662"/>
      <c r="AA145" s="659">
        <f>+AA143+10</f>
        <v>170</v>
      </c>
      <c r="AB145" s="78" t="s">
        <v>133</v>
      </c>
      <c r="AC145" s="83" t="s">
        <v>1122</v>
      </c>
      <c r="AD145" s="84" t="s">
        <v>1122</v>
      </c>
      <c r="AE145" s="84" t="s">
        <v>1122</v>
      </c>
      <c r="AF145" s="84" t="s">
        <v>1122</v>
      </c>
      <c r="AG145" s="84" t="s">
        <v>1122</v>
      </c>
      <c r="AH145" s="84" t="s">
        <v>1122</v>
      </c>
      <c r="AI145" s="84" t="s">
        <v>1122</v>
      </c>
      <c r="AJ145" s="85" t="s">
        <v>1122</v>
      </c>
      <c r="AL145" s="662"/>
      <c r="AM145" s="659">
        <f>+AM143+10</f>
        <v>170</v>
      </c>
      <c r="AN145" s="78" t="s">
        <v>133</v>
      </c>
      <c r="AO145" s="83" t="s">
        <v>1122</v>
      </c>
      <c r="AP145" s="84" t="s">
        <v>1122</v>
      </c>
      <c r="AQ145" s="84" t="s">
        <v>1122</v>
      </c>
      <c r="AR145" s="84" t="s">
        <v>1122</v>
      </c>
      <c r="AS145" s="84" t="s">
        <v>1122</v>
      </c>
      <c r="AT145" s="84" t="s">
        <v>1122</v>
      </c>
      <c r="AU145" s="84" t="s">
        <v>1122</v>
      </c>
      <c r="AV145" s="85" t="s">
        <v>1122</v>
      </c>
    </row>
    <row r="146" spans="1:48" ht="15" thickBot="1">
      <c r="A146">
        <v>146</v>
      </c>
      <c r="B146" s="662"/>
      <c r="C146" s="660"/>
      <c r="D146" s="82" t="s">
        <v>136</v>
      </c>
      <c r="E146" s="83" t="s">
        <v>1122</v>
      </c>
      <c r="F146" s="84" t="s">
        <v>1122</v>
      </c>
      <c r="G146" s="84">
        <v>80</v>
      </c>
      <c r="H146" s="84">
        <v>85</v>
      </c>
      <c r="I146" s="84">
        <v>91</v>
      </c>
      <c r="J146" s="84">
        <v>96</v>
      </c>
      <c r="K146" s="84">
        <v>102</v>
      </c>
      <c r="L146" s="85">
        <v>108</v>
      </c>
      <c r="N146" s="662"/>
      <c r="O146" s="660"/>
      <c r="P146" s="82" t="s">
        <v>136</v>
      </c>
      <c r="Q146" s="83" t="s">
        <v>1122</v>
      </c>
      <c r="R146" s="84" t="s">
        <v>1122</v>
      </c>
      <c r="S146" s="84" t="s">
        <v>1122</v>
      </c>
      <c r="T146" s="84">
        <v>84</v>
      </c>
      <c r="U146" s="84">
        <v>89</v>
      </c>
      <c r="V146" s="84">
        <v>94</v>
      </c>
      <c r="W146" s="84">
        <v>99</v>
      </c>
      <c r="X146" s="85">
        <v>104</v>
      </c>
      <c r="Z146" s="662"/>
      <c r="AA146" s="660"/>
      <c r="AB146" s="82" t="s">
        <v>136</v>
      </c>
      <c r="AC146" s="83" t="s">
        <v>1122</v>
      </c>
      <c r="AD146" s="84" t="s">
        <v>1122</v>
      </c>
      <c r="AE146" s="84" t="s">
        <v>1122</v>
      </c>
      <c r="AF146" s="84" t="s">
        <v>1122</v>
      </c>
      <c r="AG146" s="84" t="s">
        <v>1122</v>
      </c>
      <c r="AH146" s="84" t="s">
        <v>1122</v>
      </c>
      <c r="AI146" s="84">
        <v>82</v>
      </c>
      <c r="AJ146" s="85">
        <v>85</v>
      </c>
      <c r="AL146" s="662"/>
      <c r="AM146" s="660"/>
      <c r="AN146" s="82" t="s">
        <v>136</v>
      </c>
      <c r="AO146" s="83" t="s">
        <v>1122</v>
      </c>
      <c r="AP146" s="84" t="s">
        <v>1122</v>
      </c>
      <c r="AQ146" s="84" t="s">
        <v>1122</v>
      </c>
      <c r="AR146" s="84" t="s">
        <v>1122</v>
      </c>
      <c r="AS146" s="84" t="s">
        <v>1122</v>
      </c>
      <c r="AT146" s="84" t="s">
        <v>1122</v>
      </c>
      <c r="AU146" s="84" t="s">
        <v>1122</v>
      </c>
      <c r="AV146" s="85" t="s">
        <v>1122</v>
      </c>
    </row>
    <row r="147" spans="1:48">
      <c r="A147">
        <v>147</v>
      </c>
      <c r="B147" s="662"/>
      <c r="C147" s="657">
        <f>+C145+10</f>
        <v>180</v>
      </c>
      <c r="D147" s="86" t="str">
        <f>+D145</f>
        <v>48-X</v>
      </c>
      <c r="E147" s="87" t="s">
        <v>1122</v>
      </c>
      <c r="F147" s="88" t="s">
        <v>1122</v>
      </c>
      <c r="G147" s="88" t="s">
        <v>1122</v>
      </c>
      <c r="H147" s="88" t="s">
        <v>1122</v>
      </c>
      <c r="I147" s="88" t="s">
        <v>1122</v>
      </c>
      <c r="J147" s="88">
        <v>83</v>
      </c>
      <c r="K147" s="88">
        <v>87</v>
      </c>
      <c r="L147" s="89">
        <v>92</v>
      </c>
      <c r="N147" s="662"/>
      <c r="O147" s="657">
        <f>+O145+10</f>
        <v>180</v>
      </c>
      <c r="P147" s="86" t="str">
        <f>+P145</f>
        <v>48-X</v>
      </c>
      <c r="Q147" s="87" t="s">
        <v>1122</v>
      </c>
      <c r="R147" s="88" t="s">
        <v>1122</v>
      </c>
      <c r="S147" s="88" t="s">
        <v>1122</v>
      </c>
      <c r="T147" s="88" t="s">
        <v>1122</v>
      </c>
      <c r="U147" s="88" t="s">
        <v>1122</v>
      </c>
      <c r="V147" s="88" t="s">
        <v>1122</v>
      </c>
      <c r="W147" s="88" t="s">
        <v>1122</v>
      </c>
      <c r="X147" s="89" t="s">
        <v>1122</v>
      </c>
      <c r="Z147" s="662"/>
      <c r="AA147" s="657">
        <f>+AA145+10</f>
        <v>180</v>
      </c>
      <c r="AB147" s="86" t="str">
        <f>+AB145</f>
        <v>48-X</v>
      </c>
      <c r="AC147" s="87" t="s">
        <v>1122</v>
      </c>
      <c r="AD147" s="88" t="s">
        <v>1122</v>
      </c>
      <c r="AE147" s="88" t="s">
        <v>1122</v>
      </c>
      <c r="AF147" s="88" t="s">
        <v>1122</v>
      </c>
      <c r="AG147" s="88" t="s">
        <v>1122</v>
      </c>
      <c r="AH147" s="88" t="s">
        <v>1122</v>
      </c>
      <c r="AI147" s="88" t="s">
        <v>1122</v>
      </c>
      <c r="AJ147" s="89" t="s">
        <v>1122</v>
      </c>
      <c r="AL147" s="662"/>
      <c r="AM147" s="657">
        <f>+AM145+10</f>
        <v>180</v>
      </c>
      <c r="AN147" s="86" t="str">
        <f>+AN145</f>
        <v>48-X</v>
      </c>
      <c r="AO147" s="87" t="s">
        <v>1122</v>
      </c>
      <c r="AP147" s="88" t="s">
        <v>1122</v>
      </c>
      <c r="AQ147" s="88" t="s">
        <v>1122</v>
      </c>
      <c r="AR147" s="88" t="s">
        <v>1122</v>
      </c>
      <c r="AS147" s="88" t="s">
        <v>1122</v>
      </c>
      <c r="AT147" s="88" t="s">
        <v>1122</v>
      </c>
      <c r="AU147" s="88" t="s">
        <v>1122</v>
      </c>
      <c r="AV147" s="89" t="s">
        <v>1122</v>
      </c>
    </row>
    <row r="148" spans="1:48" ht="15" thickBot="1">
      <c r="A148">
        <v>148</v>
      </c>
      <c r="B148" s="662"/>
      <c r="C148" s="658"/>
      <c r="D148" s="90" t="str">
        <f>+D146</f>
        <v>48-XL</v>
      </c>
      <c r="E148" s="87" t="s">
        <v>1122</v>
      </c>
      <c r="F148" s="88" t="s">
        <v>1122</v>
      </c>
      <c r="G148" s="88" t="s">
        <v>1122</v>
      </c>
      <c r="H148" s="88" t="s">
        <v>1122</v>
      </c>
      <c r="I148" s="88">
        <v>81</v>
      </c>
      <c r="J148" s="88">
        <v>86</v>
      </c>
      <c r="K148" s="88">
        <v>91</v>
      </c>
      <c r="L148" s="89">
        <v>96</v>
      </c>
      <c r="N148" s="662"/>
      <c r="O148" s="658"/>
      <c r="P148" s="90" t="str">
        <f>+P146</f>
        <v>48-XL</v>
      </c>
      <c r="Q148" s="87" t="s">
        <v>1122</v>
      </c>
      <c r="R148" s="88" t="s">
        <v>1122</v>
      </c>
      <c r="S148" s="88" t="s">
        <v>1122</v>
      </c>
      <c r="T148" s="88" t="s">
        <v>1122</v>
      </c>
      <c r="U148" s="88">
        <v>80</v>
      </c>
      <c r="V148" s="88">
        <v>85</v>
      </c>
      <c r="W148" s="88">
        <v>90</v>
      </c>
      <c r="X148" s="89">
        <v>95</v>
      </c>
      <c r="Z148" s="662"/>
      <c r="AA148" s="658"/>
      <c r="AB148" s="90" t="str">
        <f>+AB146</f>
        <v>48-XL</v>
      </c>
      <c r="AC148" s="87" t="s">
        <v>1122</v>
      </c>
      <c r="AD148" s="88" t="s">
        <v>1122</v>
      </c>
      <c r="AE148" s="88" t="s">
        <v>1122</v>
      </c>
      <c r="AF148" s="88" t="s">
        <v>1122</v>
      </c>
      <c r="AG148" s="88" t="s">
        <v>1122</v>
      </c>
      <c r="AH148" s="88" t="s">
        <v>1122</v>
      </c>
      <c r="AI148" s="88" t="s">
        <v>1122</v>
      </c>
      <c r="AJ148" s="89" t="s">
        <v>1122</v>
      </c>
      <c r="AL148" s="662"/>
      <c r="AM148" s="658"/>
      <c r="AN148" s="90" t="str">
        <f>+AN146</f>
        <v>48-XL</v>
      </c>
      <c r="AO148" s="87" t="s">
        <v>1122</v>
      </c>
      <c r="AP148" s="88" t="s">
        <v>1122</v>
      </c>
      <c r="AQ148" s="88" t="s">
        <v>1122</v>
      </c>
      <c r="AR148" s="88" t="s">
        <v>1122</v>
      </c>
      <c r="AS148" s="88" t="s">
        <v>1122</v>
      </c>
      <c r="AT148" s="88" t="s">
        <v>1122</v>
      </c>
      <c r="AU148" s="88" t="s">
        <v>1122</v>
      </c>
      <c r="AV148" s="89" t="s">
        <v>1122</v>
      </c>
    </row>
    <row r="149" spans="1:48">
      <c r="A149">
        <v>149</v>
      </c>
      <c r="B149" s="662"/>
      <c r="C149" s="659">
        <f>+C147+10</f>
        <v>190</v>
      </c>
      <c r="D149" s="78" t="s">
        <v>133</v>
      </c>
      <c r="E149" s="83" t="s">
        <v>1122</v>
      </c>
      <c r="F149" s="84" t="s">
        <v>1122</v>
      </c>
      <c r="G149" s="84" t="s">
        <v>1122</v>
      </c>
      <c r="H149" s="84" t="s">
        <v>1122</v>
      </c>
      <c r="I149" s="84" t="s">
        <v>1122</v>
      </c>
      <c r="J149" s="84" t="s">
        <v>1122</v>
      </c>
      <c r="K149" s="84">
        <v>80</v>
      </c>
      <c r="L149" s="85">
        <v>85</v>
      </c>
      <c r="N149" s="662"/>
      <c r="O149" s="659">
        <f>+O147+10</f>
        <v>190</v>
      </c>
      <c r="P149" s="78" t="s">
        <v>133</v>
      </c>
      <c r="Q149" s="83" t="s">
        <v>1122</v>
      </c>
      <c r="R149" s="84" t="s">
        <v>1122</v>
      </c>
      <c r="S149" s="84" t="s">
        <v>1122</v>
      </c>
      <c r="T149" s="84" t="s">
        <v>1122</v>
      </c>
      <c r="U149" s="84" t="s">
        <v>1122</v>
      </c>
      <c r="V149" s="84" t="s">
        <v>1122</v>
      </c>
      <c r="W149" s="84" t="s">
        <v>1122</v>
      </c>
      <c r="X149" s="85" t="s">
        <v>1122</v>
      </c>
      <c r="Z149" s="662"/>
      <c r="AA149" s="659">
        <f>+AA147+10</f>
        <v>190</v>
      </c>
      <c r="AB149" s="78" t="s">
        <v>133</v>
      </c>
      <c r="AC149" s="83" t="s">
        <v>1122</v>
      </c>
      <c r="AD149" s="84" t="s">
        <v>1122</v>
      </c>
      <c r="AE149" s="84" t="s">
        <v>1122</v>
      </c>
      <c r="AF149" s="84" t="s">
        <v>1122</v>
      </c>
      <c r="AG149" s="84" t="s">
        <v>1122</v>
      </c>
      <c r="AH149" s="84" t="s">
        <v>1122</v>
      </c>
      <c r="AI149" s="84" t="s">
        <v>1122</v>
      </c>
      <c r="AJ149" s="85" t="s">
        <v>1122</v>
      </c>
      <c r="AL149" s="662"/>
      <c r="AM149" s="659">
        <f>+AM147+10</f>
        <v>190</v>
      </c>
      <c r="AN149" s="78" t="s">
        <v>133</v>
      </c>
      <c r="AO149" s="83" t="s">
        <v>1122</v>
      </c>
      <c r="AP149" s="84" t="s">
        <v>1122</v>
      </c>
      <c r="AQ149" s="84" t="s">
        <v>1122</v>
      </c>
      <c r="AR149" s="84" t="s">
        <v>1122</v>
      </c>
      <c r="AS149" s="84" t="s">
        <v>1122</v>
      </c>
      <c r="AT149" s="84" t="s">
        <v>1122</v>
      </c>
      <c r="AU149" s="84" t="s">
        <v>1122</v>
      </c>
      <c r="AV149" s="85" t="s">
        <v>1122</v>
      </c>
    </row>
    <row r="150" spans="1:48" ht="15" thickBot="1">
      <c r="A150">
        <v>150</v>
      </c>
      <c r="B150" s="662"/>
      <c r="C150" s="660"/>
      <c r="D150" s="82" t="s">
        <v>136</v>
      </c>
      <c r="E150" s="83" t="s">
        <v>1122</v>
      </c>
      <c r="F150" s="84" t="s">
        <v>1122</v>
      </c>
      <c r="G150" s="84" t="s">
        <v>1122</v>
      </c>
      <c r="H150" s="84" t="s">
        <v>1122</v>
      </c>
      <c r="I150" s="84" t="s">
        <v>1122</v>
      </c>
      <c r="J150" s="84" t="s">
        <v>1122</v>
      </c>
      <c r="K150" s="84">
        <v>81</v>
      </c>
      <c r="L150" s="85">
        <v>86</v>
      </c>
      <c r="N150" s="662"/>
      <c r="O150" s="660"/>
      <c r="P150" s="82" t="s">
        <v>136</v>
      </c>
      <c r="Q150" s="83" t="s">
        <v>1122</v>
      </c>
      <c r="R150" s="84" t="s">
        <v>1122</v>
      </c>
      <c r="S150" s="84" t="s">
        <v>1122</v>
      </c>
      <c r="T150" s="84" t="s">
        <v>1122</v>
      </c>
      <c r="U150" s="84" t="s">
        <v>1122</v>
      </c>
      <c r="V150" s="84" t="s">
        <v>1122</v>
      </c>
      <c r="W150" s="84">
        <v>81</v>
      </c>
      <c r="X150" s="85">
        <v>86</v>
      </c>
      <c r="Z150" s="662"/>
      <c r="AA150" s="660"/>
      <c r="AB150" s="82" t="s">
        <v>136</v>
      </c>
      <c r="AC150" s="83" t="s">
        <v>1122</v>
      </c>
      <c r="AD150" s="84" t="s">
        <v>1122</v>
      </c>
      <c r="AE150" s="84" t="s">
        <v>1122</v>
      </c>
      <c r="AF150" s="84" t="s">
        <v>1122</v>
      </c>
      <c r="AG150" s="84" t="s">
        <v>1122</v>
      </c>
      <c r="AH150" s="84" t="s">
        <v>1122</v>
      </c>
      <c r="AI150" s="84" t="s">
        <v>1122</v>
      </c>
      <c r="AJ150" s="85" t="s">
        <v>1122</v>
      </c>
      <c r="AL150" s="662"/>
      <c r="AM150" s="660"/>
      <c r="AN150" s="82" t="s">
        <v>136</v>
      </c>
      <c r="AO150" s="83" t="s">
        <v>1122</v>
      </c>
      <c r="AP150" s="84" t="s">
        <v>1122</v>
      </c>
      <c r="AQ150" s="84" t="s">
        <v>1122</v>
      </c>
      <c r="AR150" s="84" t="s">
        <v>1122</v>
      </c>
      <c r="AS150" s="84" t="s">
        <v>1122</v>
      </c>
      <c r="AT150" s="84" t="s">
        <v>1122</v>
      </c>
      <c r="AU150" s="84" t="s">
        <v>1122</v>
      </c>
      <c r="AV150" s="85" t="s">
        <v>1122</v>
      </c>
    </row>
    <row r="151" spans="1:48">
      <c r="A151">
        <v>151</v>
      </c>
      <c r="B151" s="662"/>
      <c r="C151" s="657">
        <f>+C149+10</f>
        <v>200</v>
      </c>
      <c r="D151" s="86" t="str">
        <f>+D149</f>
        <v>48-X</v>
      </c>
      <c r="E151" s="87" t="s">
        <v>1122</v>
      </c>
      <c r="F151" s="88" t="s">
        <v>1122</v>
      </c>
      <c r="G151" s="88" t="s">
        <v>1122</v>
      </c>
      <c r="H151" s="88" t="s">
        <v>1122</v>
      </c>
      <c r="I151" s="88" t="s">
        <v>1122</v>
      </c>
      <c r="J151" s="88" t="s">
        <v>1122</v>
      </c>
      <c r="K151" s="88" t="s">
        <v>1122</v>
      </c>
      <c r="L151" s="89" t="s">
        <v>1122</v>
      </c>
      <c r="N151" s="662"/>
      <c r="O151" s="657">
        <f>+O149+10</f>
        <v>200</v>
      </c>
      <c r="P151" s="86" t="str">
        <f>+P149</f>
        <v>48-X</v>
      </c>
      <c r="Q151" s="87" t="s">
        <v>1122</v>
      </c>
      <c r="R151" s="88" t="s">
        <v>1122</v>
      </c>
      <c r="S151" s="88" t="s">
        <v>1122</v>
      </c>
      <c r="T151" s="88" t="s">
        <v>1122</v>
      </c>
      <c r="U151" s="88" t="s">
        <v>1122</v>
      </c>
      <c r="V151" s="88" t="s">
        <v>1122</v>
      </c>
      <c r="W151" s="88" t="s">
        <v>1122</v>
      </c>
      <c r="X151" s="89" t="s">
        <v>1122</v>
      </c>
      <c r="Z151" s="662"/>
      <c r="AA151" s="657">
        <f>+AA149+10</f>
        <v>200</v>
      </c>
      <c r="AB151" s="86" t="str">
        <f>+AB149</f>
        <v>48-X</v>
      </c>
      <c r="AC151" s="87" t="s">
        <v>1122</v>
      </c>
      <c r="AD151" s="88" t="s">
        <v>1122</v>
      </c>
      <c r="AE151" s="88" t="s">
        <v>1122</v>
      </c>
      <c r="AF151" s="88" t="s">
        <v>1122</v>
      </c>
      <c r="AG151" s="88" t="s">
        <v>1122</v>
      </c>
      <c r="AH151" s="88" t="s">
        <v>1122</v>
      </c>
      <c r="AI151" s="88" t="s">
        <v>1122</v>
      </c>
      <c r="AJ151" s="89" t="s">
        <v>1122</v>
      </c>
      <c r="AL151" s="662"/>
      <c r="AM151" s="657">
        <f>+AM149+10</f>
        <v>200</v>
      </c>
      <c r="AN151" s="86" t="str">
        <f>+AN149</f>
        <v>48-X</v>
      </c>
      <c r="AO151" s="87" t="s">
        <v>1122</v>
      </c>
      <c r="AP151" s="88" t="s">
        <v>1122</v>
      </c>
      <c r="AQ151" s="88" t="s">
        <v>1122</v>
      </c>
      <c r="AR151" s="88" t="s">
        <v>1122</v>
      </c>
      <c r="AS151" s="88" t="s">
        <v>1122</v>
      </c>
      <c r="AT151" s="88" t="s">
        <v>1122</v>
      </c>
      <c r="AU151" s="88" t="s">
        <v>1122</v>
      </c>
      <c r="AV151" s="89" t="s">
        <v>1122</v>
      </c>
    </row>
    <row r="152" spans="1:48" ht="15" thickBot="1">
      <c r="A152">
        <v>152</v>
      </c>
      <c r="B152" s="663"/>
      <c r="C152" s="658"/>
      <c r="D152" s="90" t="str">
        <f>+D150</f>
        <v>48-XL</v>
      </c>
      <c r="E152" s="91" t="s">
        <v>1122</v>
      </c>
      <c r="F152" s="92" t="s">
        <v>1122</v>
      </c>
      <c r="G152" s="92" t="s">
        <v>1122</v>
      </c>
      <c r="H152" s="92" t="s">
        <v>1122</v>
      </c>
      <c r="I152" s="92" t="s">
        <v>1122</v>
      </c>
      <c r="J152" s="92" t="s">
        <v>1122</v>
      </c>
      <c r="K152" s="92" t="s">
        <v>1122</v>
      </c>
      <c r="L152" s="93" t="s">
        <v>1122</v>
      </c>
      <c r="N152" s="663"/>
      <c r="O152" s="658"/>
      <c r="P152" s="90" t="str">
        <f>+P150</f>
        <v>48-XL</v>
      </c>
      <c r="Q152" s="91" t="s">
        <v>1122</v>
      </c>
      <c r="R152" s="92" t="s">
        <v>1122</v>
      </c>
      <c r="S152" s="92" t="s">
        <v>1122</v>
      </c>
      <c r="T152" s="92" t="s">
        <v>1122</v>
      </c>
      <c r="U152" s="92" t="s">
        <v>1122</v>
      </c>
      <c r="V152" s="92" t="s">
        <v>1122</v>
      </c>
      <c r="W152" s="92" t="s">
        <v>1122</v>
      </c>
      <c r="X152" s="93" t="s">
        <v>1122</v>
      </c>
      <c r="Z152" s="663"/>
      <c r="AA152" s="658"/>
      <c r="AB152" s="90" t="str">
        <f>+AB150</f>
        <v>48-XL</v>
      </c>
      <c r="AC152" s="91" t="s">
        <v>1122</v>
      </c>
      <c r="AD152" s="92" t="s">
        <v>1122</v>
      </c>
      <c r="AE152" s="92" t="s">
        <v>1122</v>
      </c>
      <c r="AF152" s="92" t="s">
        <v>1122</v>
      </c>
      <c r="AG152" s="92" t="s">
        <v>1122</v>
      </c>
      <c r="AH152" s="92" t="s">
        <v>1122</v>
      </c>
      <c r="AI152" s="92" t="s">
        <v>1122</v>
      </c>
      <c r="AJ152" s="93" t="s">
        <v>1122</v>
      </c>
      <c r="AL152" s="663"/>
      <c r="AM152" s="658"/>
      <c r="AN152" s="90" t="str">
        <f>+AN150</f>
        <v>48-XL</v>
      </c>
      <c r="AO152" s="91" t="s">
        <v>1122</v>
      </c>
      <c r="AP152" s="92" t="s">
        <v>1122</v>
      </c>
      <c r="AQ152" s="92" t="s">
        <v>1122</v>
      </c>
      <c r="AR152" s="92" t="s">
        <v>1122</v>
      </c>
      <c r="AS152" s="92" t="s">
        <v>1122</v>
      </c>
      <c r="AT152" s="92" t="s">
        <v>1122</v>
      </c>
      <c r="AU152" s="92" t="s">
        <v>1122</v>
      </c>
      <c r="AV152" s="93" t="s">
        <v>1122</v>
      </c>
    </row>
    <row r="153" spans="1:48">
      <c r="A153">
        <v>153</v>
      </c>
    </row>
    <row r="154" spans="1:48">
      <c r="A154">
        <v>154</v>
      </c>
    </row>
    <row r="155" spans="1:48">
      <c r="A155">
        <v>155</v>
      </c>
    </row>
    <row r="156" spans="1:48">
      <c r="A156">
        <v>156</v>
      </c>
    </row>
    <row r="157" spans="1:48">
      <c r="A157">
        <v>157</v>
      </c>
    </row>
    <row r="158" spans="1:48">
      <c r="A158">
        <v>158</v>
      </c>
    </row>
    <row r="159" spans="1:48">
      <c r="A159">
        <v>159</v>
      </c>
    </row>
    <row r="160" spans="1:48" ht="15" thickBot="1">
      <c r="A160">
        <v>160</v>
      </c>
    </row>
    <row r="161" spans="1:48" ht="18.600000000000001" thickBot="1">
      <c r="A161">
        <v>161</v>
      </c>
      <c r="B161" s="649" t="str">
        <f>+B130</f>
        <v>Zona sísmica A</v>
      </c>
      <c r="C161" s="650"/>
      <c r="D161" s="651"/>
      <c r="E161" s="649" t="s">
        <v>1131</v>
      </c>
      <c r="F161" s="650"/>
      <c r="G161" s="650"/>
      <c r="H161" s="650"/>
      <c r="I161" s="650"/>
      <c r="J161" s="650"/>
      <c r="K161" s="650"/>
      <c r="L161" s="651"/>
      <c r="N161" s="649" t="str">
        <f>+N130</f>
        <v>Zona sísmica B</v>
      </c>
      <c r="O161" s="650"/>
      <c r="P161" s="651"/>
      <c r="Q161" s="649" t="s">
        <v>1131</v>
      </c>
      <c r="R161" s="650"/>
      <c r="S161" s="650"/>
      <c r="T161" s="650"/>
      <c r="U161" s="650"/>
      <c r="V161" s="650"/>
      <c r="W161" s="650"/>
      <c r="X161" s="651"/>
      <c r="Z161" s="649" t="str">
        <f>+Z130</f>
        <v>Zona sísmica C</v>
      </c>
      <c r="AA161" s="650"/>
      <c r="AB161" s="651"/>
      <c r="AC161" s="649" t="s">
        <v>1131</v>
      </c>
      <c r="AD161" s="650"/>
      <c r="AE161" s="650"/>
      <c r="AF161" s="650"/>
      <c r="AG161" s="650"/>
      <c r="AH161" s="650"/>
      <c r="AI161" s="650"/>
      <c r="AJ161" s="651"/>
      <c r="AL161" s="649" t="str">
        <f>+AL130</f>
        <v>Zona sísmica D</v>
      </c>
      <c r="AM161" s="650"/>
      <c r="AN161" s="651"/>
      <c r="AO161" s="649" t="s">
        <v>1131</v>
      </c>
      <c r="AP161" s="650"/>
      <c r="AQ161" s="650"/>
      <c r="AR161" s="650"/>
      <c r="AS161" s="650"/>
      <c r="AT161" s="650"/>
      <c r="AU161" s="650"/>
      <c r="AV161" s="651"/>
    </row>
    <row r="162" spans="1:48" ht="22.2" customHeight="1">
      <c r="A162">
        <v>162</v>
      </c>
      <c r="B162" s="652" t="str">
        <f>+B131</f>
        <v>Categoría de terreno 2</v>
      </c>
      <c r="C162" s="652" t="s">
        <v>1118</v>
      </c>
      <c r="D162" s="652" t="s">
        <v>1119</v>
      </c>
      <c r="E162" s="654" t="s">
        <v>1120</v>
      </c>
      <c r="F162" s="655"/>
      <c r="G162" s="655"/>
      <c r="H162" s="655"/>
      <c r="I162" s="655"/>
      <c r="J162" s="655"/>
      <c r="K162" s="655"/>
      <c r="L162" s="656"/>
      <c r="N162" s="652" t="str">
        <f>+N131</f>
        <v>Categoría de terreno 2</v>
      </c>
      <c r="O162" s="652" t="s">
        <v>1118</v>
      </c>
      <c r="P162" s="652" t="s">
        <v>1119</v>
      </c>
      <c r="Q162" s="654" t="s">
        <v>1120</v>
      </c>
      <c r="R162" s="655"/>
      <c r="S162" s="655"/>
      <c r="T162" s="655"/>
      <c r="U162" s="655"/>
      <c r="V162" s="655"/>
      <c r="W162" s="655"/>
      <c r="X162" s="656"/>
      <c r="Z162" s="652" t="str">
        <f>+Z131</f>
        <v>Categoría de terreno 2</v>
      </c>
      <c r="AA162" s="652" t="s">
        <v>1118</v>
      </c>
      <c r="AB162" s="652" t="s">
        <v>1119</v>
      </c>
      <c r="AC162" s="654" t="s">
        <v>1120</v>
      </c>
      <c r="AD162" s="655"/>
      <c r="AE162" s="655"/>
      <c r="AF162" s="655"/>
      <c r="AG162" s="655"/>
      <c r="AH162" s="655"/>
      <c r="AI162" s="655"/>
      <c r="AJ162" s="656"/>
      <c r="AL162" s="652" t="str">
        <f>+AL131</f>
        <v>Categoría de terreno 2</v>
      </c>
      <c r="AM162" s="652" t="s">
        <v>1118</v>
      </c>
      <c r="AN162" s="652" t="s">
        <v>1119</v>
      </c>
      <c r="AO162" s="654" t="s">
        <v>1120</v>
      </c>
      <c r="AP162" s="655"/>
      <c r="AQ162" s="655"/>
      <c r="AR162" s="655"/>
      <c r="AS162" s="655"/>
      <c r="AT162" s="655"/>
      <c r="AU162" s="655"/>
      <c r="AV162" s="656"/>
    </row>
    <row r="163" spans="1:48" ht="22.2" customHeight="1" thickBot="1">
      <c r="A163">
        <v>163</v>
      </c>
      <c r="B163" s="653"/>
      <c r="C163" s="653"/>
      <c r="D163" s="653"/>
      <c r="E163" s="75">
        <v>0</v>
      </c>
      <c r="F163" s="76">
        <v>500</v>
      </c>
      <c r="G163" s="76">
        <v>1000</v>
      </c>
      <c r="H163" s="76">
        <v>1500</v>
      </c>
      <c r="I163" s="76">
        <v>2000</v>
      </c>
      <c r="J163" s="76">
        <v>2500</v>
      </c>
      <c r="K163" s="76">
        <v>3000</v>
      </c>
      <c r="L163" s="77">
        <v>3500</v>
      </c>
      <c r="N163" s="653"/>
      <c r="O163" s="653"/>
      <c r="P163" s="653"/>
      <c r="Q163" s="75">
        <v>0</v>
      </c>
      <c r="R163" s="76">
        <v>500</v>
      </c>
      <c r="S163" s="76">
        <v>1000</v>
      </c>
      <c r="T163" s="76">
        <v>1500</v>
      </c>
      <c r="U163" s="76">
        <v>2000</v>
      </c>
      <c r="V163" s="76">
        <v>2500</v>
      </c>
      <c r="W163" s="76">
        <v>3000</v>
      </c>
      <c r="X163" s="77">
        <v>3500</v>
      </c>
      <c r="Z163" s="653"/>
      <c r="AA163" s="653"/>
      <c r="AB163" s="653"/>
      <c r="AC163" s="75">
        <v>0</v>
      </c>
      <c r="AD163" s="76">
        <v>500</v>
      </c>
      <c r="AE163" s="76">
        <v>1000</v>
      </c>
      <c r="AF163" s="76">
        <v>1500</v>
      </c>
      <c r="AG163" s="76">
        <v>2000</v>
      </c>
      <c r="AH163" s="76">
        <v>2500</v>
      </c>
      <c r="AI163" s="76">
        <v>3000</v>
      </c>
      <c r="AJ163" s="77">
        <v>3500</v>
      </c>
      <c r="AL163" s="653"/>
      <c r="AM163" s="653"/>
      <c r="AN163" s="653"/>
      <c r="AO163" s="75">
        <v>0</v>
      </c>
      <c r="AP163" s="76">
        <v>500</v>
      </c>
      <c r="AQ163" s="76">
        <v>1000</v>
      </c>
      <c r="AR163" s="76">
        <v>1500</v>
      </c>
      <c r="AS163" s="76">
        <v>2000</v>
      </c>
      <c r="AT163" s="76">
        <v>2500</v>
      </c>
      <c r="AU163" s="76">
        <v>3000</v>
      </c>
      <c r="AV163" s="77">
        <v>3500</v>
      </c>
    </row>
    <row r="164" spans="1:48">
      <c r="A164">
        <v>164</v>
      </c>
      <c r="B164" s="661" t="str">
        <f>+B133</f>
        <v>Rango de inclinación de &gt;15° a 25°</v>
      </c>
      <c r="C164" s="659">
        <v>100</v>
      </c>
      <c r="D164" s="78" t="s">
        <v>133</v>
      </c>
      <c r="E164" s="94">
        <v>209.29400000000001</v>
      </c>
      <c r="F164" s="95">
        <v>199.91</v>
      </c>
      <c r="G164" s="95">
        <v>190.53</v>
      </c>
      <c r="H164" s="95">
        <v>181.14</v>
      </c>
      <c r="I164" s="95">
        <v>171.76</v>
      </c>
      <c r="J164" s="95">
        <v>162.38</v>
      </c>
      <c r="K164" s="95">
        <v>153</v>
      </c>
      <c r="L164" s="96">
        <v>143.62100000000001</v>
      </c>
      <c r="N164" s="661" t="str">
        <f>+N133</f>
        <v>Rango de inclinación de &gt;15° a 25°</v>
      </c>
      <c r="O164" s="659">
        <v>100</v>
      </c>
      <c r="P164" s="78" t="s">
        <v>133</v>
      </c>
      <c r="Q164" s="94">
        <v>168.60499999999999</v>
      </c>
      <c r="R164" s="95">
        <v>162.13</v>
      </c>
      <c r="S164" s="95">
        <v>155.66</v>
      </c>
      <c r="T164" s="95">
        <v>149.19999999999999</v>
      </c>
      <c r="U164" s="95">
        <v>142.72999999999999</v>
      </c>
      <c r="V164" s="95">
        <v>136.26</v>
      </c>
      <c r="W164" s="95">
        <v>129.79</v>
      </c>
      <c r="X164" s="96">
        <v>123.328</v>
      </c>
      <c r="Z164" s="661" t="str">
        <f>+Z133</f>
        <v>Rango de inclinación de &gt;15° a 25°</v>
      </c>
      <c r="AA164" s="659">
        <v>100</v>
      </c>
      <c r="AB164" s="78" t="s">
        <v>133</v>
      </c>
      <c r="AC164" s="94">
        <v>189.90899999999999</v>
      </c>
      <c r="AD164" s="95">
        <v>189.34</v>
      </c>
      <c r="AE164" s="95">
        <v>188.77</v>
      </c>
      <c r="AF164" s="95">
        <v>188.2</v>
      </c>
      <c r="AG164" s="95">
        <v>187.63</v>
      </c>
      <c r="AH164" s="95">
        <v>187.06</v>
      </c>
      <c r="AI164" s="95">
        <v>186.49</v>
      </c>
      <c r="AJ164" s="96">
        <v>185.928</v>
      </c>
      <c r="AL164" s="661" t="str">
        <f>+AL133</f>
        <v>Rango de inclinación de &gt;15° a 25°</v>
      </c>
      <c r="AM164" s="659">
        <v>100</v>
      </c>
      <c r="AN164" s="78" t="s">
        <v>133</v>
      </c>
      <c r="AO164" s="94" t="s">
        <v>1122</v>
      </c>
      <c r="AP164" s="95" t="s">
        <v>1122</v>
      </c>
      <c r="AQ164" s="95" t="s">
        <v>1122</v>
      </c>
      <c r="AR164" s="95" t="s">
        <v>1122</v>
      </c>
      <c r="AS164" s="95" t="s">
        <v>1122</v>
      </c>
      <c r="AT164" s="95" t="s">
        <v>1122</v>
      </c>
      <c r="AU164" s="95">
        <v>236.35</v>
      </c>
      <c r="AV164" s="96">
        <v>235.79499999999999</v>
      </c>
    </row>
    <row r="165" spans="1:48" ht="15" thickBot="1">
      <c r="A165">
        <v>165</v>
      </c>
      <c r="B165" s="662"/>
      <c r="C165" s="660"/>
      <c r="D165" s="82" t="s">
        <v>136</v>
      </c>
      <c r="E165" s="97">
        <v>225.60900000000001</v>
      </c>
      <c r="F165" s="98">
        <v>215.36</v>
      </c>
      <c r="G165" s="98">
        <v>205.12</v>
      </c>
      <c r="H165" s="98">
        <v>194.88</v>
      </c>
      <c r="I165" s="98">
        <v>184.64</v>
      </c>
      <c r="J165" s="98">
        <v>174.4</v>
      </c>
      <c r="K165" s="98">
        <v>164.16</v>
      </c>
      <c r="L165" s="99">
        <v>153.93</v>
      </c>
      <c r="N165" s="662"/>
      <c r="O165" s="660"/>
      <c r="P165" s="82" t="s">
        <v>136</v>
      </c>
      <c r="Q165" s="97">
        <v>209.19900000000001</v>
      </c>
      <c r="R165" s="98">
        <v>199.47</v>
      </c>
      <c r="S165" s="98">
        <v>189.74</v>
      </c>
      <c r="T165" s="98">
        <v>180.02</v>
      </c>
      <c r="U165" s="98">
        <v>170.29</v>
      </c>
      <c r="V165" s="98">
        <v>160.56</v>
      </c>
      <c r="W165" s="98">
        <v>150.84</v>
      </c>
      <c r="X165" s="99">
        <v>141.11699999999999</v>
      </c>
      <c r="Z165" s="662"/>
      <c r="AA165" s="660"/>
      <c r="AB165" s="82" t="s">
        <v>136</v>
      </c>
      <c r="AC165" s="97">
        <v>202.345</v>
      </c>
      <c r="AD165" s="98">
        <v>202.34</v>
      </c>
      <c r="AE165" s="98">
        <v>202.34</v>
      </c>
      <c r="AF165" s="98">
        <v>202.34</v>
      </c>
      <c r="AG165" s="98">
        <v>202.34</v>
      </c>
      <c r="AH165" s="98">
        <v>202.34</v>
      </c>
      <c r="AI165" s="98">
        <v>202.34</v>
      </c>
      <c r="AJ165" s="99">
        <v>202.345</v>
      </c>
      <c r="AL165" s="662"/>
      <c r="AM165" s="660"/>
      <c r="AN165" s="82" t="s">
        <v>136</v>
      </c>
      <c r="AO165" s="83" t="s">
        <v>1122</v>
      </c>
      <c r="AP165" s="84" t="s">
        <v>1122</v>
      </c>
      <c r="AQ165" s="84" t="s">
        <v>1122</v>
      </c>
      <c r="AR165" s="84" t="s">
        <v>1122</v>
      </c>
      <c r="AS165" s="84" t="s">
        <v>1122</v>
      </c>
      <c r="AT165" s="84" t="s">
        <v>1122</v>
      </c>
      <c r="AU165" s="84" t="s">
        <v>1122</v>
      </c>
      <c r="AV165" s="85" t="s">
        <v>1122</v>
      </c>
    </row>
    <row r="166" spans="1:48">
      <c r="A166">
        <v>166</v>
      </c>
      <c r="B166" s="662"/>
      <c r="C166" s="657">
        <f>+C164+15</f>
        <v>115</v>
      </c>
      <c r="D166" s="86" t="str">
        <f>+D164</f>
        <v>48-X</v>
      </c>
      <c r="E166" s="100">
        <v>256.06700000000001</v>
      </c>
      <c r="F166" s="101">
        <v>245.86</v>
      </c>
      <c r="G166" s="101">
        <v>235.65</v>
      </c>
      <c r="H166" s="101">
        <v>225.45</v>
      </c>
      <c r="I166" s="101">
        <v>215.25</v>
      </c>
      <c r="J166" s="101">
        <v>205.04</v>
      </c>
      <c r="K166" s="101">
        <v>194.84</v>
      </c>
      <c r="L166" s="102">
        <v>184.64</v>
      </c>
      <c r="N166" s="662"/>
      <c r="O166" s="657">
        <f>+O164+15</f>
        <v>115</v>
      </c>
      <c r="P166" s="86" t="str">
        <f>+P164</f>
        <v>48-X</v>
      </c>
      <c r="Q166" s="100">
        <v>200.75700000000001</v>
      </c>
      <c r="R166" s="101">
        <v>194.44</v>
      </c>
      <c r="S166" s="101">
        <v>188.12</v>
      </c>
      <c r="T166" s="101">
        <v>181.8</v>
      </c>
      <c r="U166" s="101">
        <v>175.49</v>
      </c>
      <c r="V166" s="101">
        <v>169.17</v>
      </c>
      <c r="W166" s="101">
        <v>162.86000000000001</v>
      </c>
      <c r="X166" s="102">
        <v>156.54499999999999</v>
      </c>
      <c r="Z166" s="662"/>
      <c r="AA166" s="657">
        <f>+AA164+15</f>
        <v>115</v>
      </c>
      <c r="AB166" s="86" t="str">
        <f>+AB164</f>
        <v>48-X</v>
      </c>
      <c r="AC166" s="87" t="s">
        <v>1122</v>
      </c>
      <c r="AD166" s="88" t="s">
        <v>1122</v>
      </c>
      <c r="AE166" s="101">
        <v>191.68</v>
      </c>
      <c r="AF166" s="101">
        <v>190.96</v>
      </c>
      <c r="AG166" s="101">
        <v>190.24</v>
      </c>
      <c r="AH166" s="101">
        <v>189.53</v>
      </c>
      <c r="AI166" s="101">
        <v>188.81</v>
      </c>
      <c r="AJ166" s="102">
        <v>188.095</v>
      </c>
      <c r="AL166" s="662"/>
      <c r="AM166" s="657">
        <f>+AM164+15</f>
        <v>115</v>
      </c>
      <c r="AN166" s="86" t="str">
        <f>+AN164</f>
        <v>48-X</v>
      </c>
      <c r="AO166" s="87" t="s">
        <v>1122</v>
      </c>
      <c r="AP166" s="88" t="s">
        <v>1122</v>
      </c>
      <c r="AQ166" s="88" t="s">
        <v>1122</v>
      </c>
      <c r="AR166" s="88" t="s">
        <v>1122</v>
      </c>
      <c r="AS166" s="88" t="s">
        <v>1122</v>
      </c>
      <c r="AT166" s="88" t="s">
        <v>1122</v>
      </c>
      <c r="AU166" s="88" t="s">
        <v>1122</v>
      </c>
      <c r="AV166" s="89" t="s">
        <v>1122</v>
      </c>
    </row>
    <row r="167" spans="1:48" ht="15" thickBot="1">
      <c r="A167">
        <v>167</v>
      </c>
      <c r="B167" s="662"/>
      <c r="C167" s="658"/>
      <c r="D167" s="90" t="str">
        <f>+D165</f>
        <v>48-XL</v>
      </c>
      <c r="E167" s="100">
        <v>282.86200000000002</v>
      </c>
      <c r="F167" s="101">
        <v>270.95</v>
      </c>
      <c r="G167" s="101">
        <v>259.04000000000002</v>
      </c>
      <c r="H167" s="101">
        <v>247.13</v>
      </c>
      <c r="I167" s="101">
        <v>235.22</v>
      </c>
      <c r="J167" s="101">
        <v>223.31</v>
      </c>
      <c r="K167" s="101">
        <v>211.4</v>
      </c>
      <c r="L167" s="102">
        <v>199.49700000000001</v>
      </c>
      <c r="N167" s="662"/>
      <c r="O167" s="658"/>
      <c r="P167" s="90" t="str">
        <f>+P165</f>
        <v>48-XL</v>
      </c>
      <c r="Q167" s="100">
        <v>260.55900000000003</v>
      </c>
      <c r="R167" s="101">
        <v>249.66</v>
      </c>
      <c r="S167" s="101">
        <v>238.77</v>
      </c>
      <c r="T167" s="101">
        <v>227.87</v>
      </c>
      <c r="U167" s="101">
        <v>216.98</v>
      </c>
      <c r="V167" s="101">
        <v>206.09</v>
      </c>
      <c r="W167" s="101">
        <v>195.2</v>
      </c>
      <c r="X167" s="102">
        <v>184.30699999999999</v>
      </c>
      <c r="Z167" s="662"/>
      <c r="AA167" s="658"/>
      <c r="AB167" s="90" t="str">
        <f>+AB165</f>
        <v>48-XL</v>
      </c>
      <c r="AC167" s="100">
        <v>202.345</v>
      </c>
      <c r="AD167" s="101">
        <v>202.34</v>
      </c>
      <c r="AE167" s="101">
        <v>202.34</v>
      </c>
      <c r="AF167" s="101">
        <v>202.34</v>
      </c>
      <c r="AG167" s="101">
        <v>202.34</v>
      </c>
      <c r="AH167" s="101">
        <v>202.34</v>
      </c>
      <c r="AI167" s="101">
        <v>202.34</v>
      </c>
      <c r="AJ167" s="102">
        <v>202.345</v>
      </c>
      <c r="AL167" s="662"/>
      <c r="AM167" s="658"/>
      <c r="AN167" s="90" t="str">
        <f>+AN165</f>
        <v>48-XL</v>
      </c>
      <c r="AO167" s="87" t="s">
        <v>1122</v>
      </c>
      <c r="AP167" s="88" t="s">
        <v>1122</v>
      </c>
      <c r="AQ167" s="88" t="s">
        <v>1122</v>
      </c>
      <c r="AR167" s="88" t="s">
        <v>1122</v>
      </c>
      <c r="AS167" s="88" t="s">
        <v>1122</v>
      </c>
      <c r="AT167" s="88" t="s">
        <v>1122</v>
      </c>
      <c r="AU167" s="88" t="s">
        <v>1122</v>
      </c>
      <c r="AV167" s="89" t="s">
        <v>1122</v>
      </c>
    </row>
    <row r="168" spans="1:48">
      <c r="A168">
        <v>168</v>
      </c>
      <c r="B168" s="662"/>
      <c r="C168" s="659">
        <f>+C166+15</f>
        <v>130</v>
      </c>
      <c r="D168" s="78" t="s">
        <v>133</v>
      </c>
      <c r="E168" s="97">
        <v>282.67700000000002</v>
      </c>
      <c r="F168" s="98">
        <v>274.58999999999997</v>
      </c>
      <c r="G168" s="98">
        <v>266.51</v>
      </c>
      <c r="H168" s="98">
        <v>258.42</v>
      </c>
      <c r="I168" s="98">
        <v>250.34</v>
      </c>
      <c r="J168" s="98">
        <v>242.26</v>
      </c>
      <c r="K168" s="98">
        <v>234.18</v>
      </c>
      <c r="L168" s="99">
        <v>226.1</v>
      </c>
      <c r="N168" s="662"/>
      <c r="O168" s="659">
        <f>+O166+15</f>
        <v>130</v>
      </c>
      <c r="P168" s="78" t="s">
        <v>133</v>
      </c>
      <c r="Q168" s="97">
        <v>231.87100000000001</v>
      </c>
      <c r="R168" s="98">
        <v>225.07</v>
      </c>
      <c r="S168" s="98">
        <v>218.28</v>
      </c>
      <c r="T168" s="98">
        <v>211.48</v>
      </c>
      <c r="U168" s="98">
        <v>204.69</v>
      </c>
      <c r="V168" s="98">
        <v>197.89</v>
      </c>
      <c r="W168" s="98">
        <v>191.1</v>
      </c>
      <c r="X168" s="99">
        <v>184.31100000000001</v>
      </c>
      <c r="Z168" s="662"/>
      <c r="AA168" s="659">
        <f>+AA166+15</f>
        <v>130</v>
      </c>
      <c r="AB168" s="78" t="s">
        <v>133</v>
      </c>
      <c r="AC168" s="83" t="s">
        <v>1122</v>
      </c>
      <c r="AD168" s="84" t="s">
        <v>1122</v>
      </c>
      <c r="AE168" s="84" t="s">
        <v>1122</v>
      </c>
      <c r="AF168" s="84" t="s">
        <v>1122</v>
      </c>
      <c r="AG168" s="84" t="s">
        <v>1122</v>
      </c>
      <c r="AH168" s="84" t="s">
        <v>1122</v>
      </c>
      <c r="AI168" s="98">
        <v>191.06</v>
      </c>
      <c r="AJ168" s="99">
        <v>190.21100000000001</v>
      </c>
      <c r="AL168" s="662"/>
      <c r="AM168" s="659">
        <f>+AM166+15</f>
        <v>130</v>
      </c>
      <c r="AN168" s="78" t="s">
        <v>133</v>
      </c>
      <c r="AO168" s="83" t="s">
        <v>1122</v>
      </c>
      <c r="AP168" s="84" t="s">
        <v>1122</v>
      </c>
      <c r="AQ168" s="84" t="s">
        <v>1122</v>
      </c>
      <c r="AR168" s="84" t="s">
        <v>1122</v>
      </c>
      <c r="AS168" s="84" t="s">
        <v>1122</v>
      </c>
      <c r="AT168" s="84" t="s">
        <v>1122</v>
      </c>
      <c r="AU168" s="84" t="s">
        <v>1122</v>
      </c>
      <c r="AV168" s="85" t="s">
        <v>1122</v>
      </c>
    </row>
    <row r="169" spans="1:48" ht="15" thickBot="1">
      <c r="A169">
        <v>169</v>
      </c>
      <c r="B169" s="662"/>
      <c r="C169" s="660"/>
      <c r="D169" s="82" t="s">
        <v>136</v>
      </c>
      <c r="E169" s="97">
        <v>315.68799999999999</v>
      </c>
      <c r="F169" s="98">
        <v>305.5</v>
      </c>
      <c r="G169" s="98">
        <v>295.32</v>
      </c>
      <c r="H169" s="98">
        <v>285.14</v>
      </c>
      <c r="I169" s="98">
        <v>274.97000000000003</v>
      </c>
      <c r="J169" s="98">
        <v>264.79000000000002</v>
      </c>
      <c r="K169" s="98">
        <v>254.61</v>
      </c>
      <c r="L169" s="99">
        <v>244.43199999999999</v>
      </c>
      <c r="N169" s="662"/>
      <c r="O169" s="660"/>
      <c r="P169" s="82" t="s">
        <v>136</v>
      </c>
      <c r="Q169" s="97">
        <v>291.83699999999999</v>
      </c>
      <c r="R169" s="98">
        <v>282.45</v>
      </c>
      <c r="S169" s="98">
        <v>273.07</v>
      </c>
      <c r="T169" s="98">
        <v>263.69</v>
      </c>
      <c r="U169" s="98">
        <v>254.31</v>
      </c>
      <c r="V169" s="98">
        <v>244.93</v>
      </c>
      <c r="W169" s="98">
        <v>235.56</v>
      </c>
      <c r="X169" s="99">
        <v>226.18100000000001</v>
      </c>
      <c r="Z169" s="662"/>
      <c r="AA169" s="660"/>
      <c r="AB169" s="82" t="s">
        <v>136</v>
      </c>
      <c r="AC169" s="97">
        <v>227.97499999999999</v>
      </c>
      <c r="AD169" s="98">
        <v>224.31</v>
      </c>
      <c r="AE169" s="98">
        <v>220.65</v>
      </c>
      <c r="AF169" s="98">
        <v>216.99</v>
      </c>
      <c r="AG169" s="98">
        <v>213.32</v>
      </c>
      <c r="AH169" s="98">
        <v>209.66</v>
      </c>
      <c r="AI169" s="98">
        <v>206</v>
      </c>
      <c r="AJ169" s="99">
        <v>202.345</v>
      </c>
      <c r="AL169" s="662"/>
      <c r="AM169" s="660"/>
      <c r="AN169" s="82" t="s">
        <v>136</v>
      </c>
      <c r="AO169" s="83" t="s">
        <v>1122</v>
      </c>
      <c r="AP169" s="84" t="s">
        <v>1122</v>
      </c>
      <c r="AQ169" s="84" t="s">
        <v>1122</v>
      </c>
      <c r="AR169" s="84" t="s">
        <v>1122</v>
      </c>
      <c r="AS169" s="84" t="s">
        <v>1122</v>
      </c>
      <c r="AT169" s="84" t="s">
        <v>1122</v>
      </c>
      <c r="AU169" s="84" t="s">
        <v>1122</v>
      </c>
      <c r="AV169" s="85" t="s">
        <v>1122</v>
      </c>
    </row>
    <row r="170" spans="1:48">
      <c r="A170">
        <v>170</v>
      </c>
      <c r="B170" s="662"/>
      <c r="C170" s="657">
        <f>+C168+10</f>
        <v>140</v>
      </c>
      <c r="D170" s="86" t="str">
        <f>+D168</f>
        <v>48-X</v>
      </c>
      <c r="E170" s="100">
        <v>296.57600000000002</v>
      </c>
      <c r="F170" s="101">
        <v>290.25</v>
      </c>
      <c r="G170" s="101">
        <v>283.92</v>
      </c>
      <c r="H170" s="101">
        <v>277.60000000000002</v>
      </c>
      <c r="I170" s="101">
        <v>271.27999999999997</v>
      </c>
      <c r="J170" s="101">
        <v>264.95</v>
      </c>
      <c r="K170" s="101">
        <v>258.63</v>
      </c>
      <c r="L170" s="102">
        <v>252.31100000000001</v>
      </c>
      <c r="N170" s="662"/>
      <c r="O170" s="657">
        <f>+O168+10</f>
        <v>140</v>
      </c>
      <c r="P170" s="86" t="str">
        <f>+P168</f>
        <v>48-X</v>
      </c>
      <c r="Q170" s="100">
        <v>243.17599999999999</v>
      </c>
      <c r="R170" s="101">
        <v>236.87</v>
      </c>
      <c r="S170" s="101">
        <v>230.58</v>
      </c>
      <c r="T170" s="101">
        <v>224.28</v>
      </c>
      <c r="U170" s="101">
        <v>217.99</v>
      </c>
      <c r="V170" s="101">
        <v>211.69</v>
      </c>
      <c r="W170" s="101">
        <v>205.39</v>
      </c>
      <c r="X170" s="102">
        <v>199.101</v>
      </c>
      <c r="Z170" s="662"/>
      <c r="AA170" s="657">
        <f>+AA168+10</f>
        <v>140</v>
      </c>
      <c r="AB170" s="86" t="str">
        <f>+AB168</f>
        <v>48-X</v>
      </c>
      <c r="AC170" s="87" t="s">
        <v>1122</v>
      </c>
      <c r="AD170" s="88" t="s">
        <v>1122</v>
      </c>
      <c r="AE170" s="88" t="s">
        <v>1122</v>
      </c>
      <c r="AF170" s="88" t="s">
        <v>1122</v>
      </c>
      <c r="AG170" s="88" t="s">
        <v>1122</v>
      </c>
      <c r="AH170" s="88" t="s">
        <v>1122</v>
      </c>
      <c r="AI170" s="88" t="s">
        <v>1122</v>
      </c>
      <c r="AJ170" s="89" t="s">
        <v>1122</v>
      </c>
      <c r="AL170" s="662"/>
      <c r="AM170" s="657">
        <f>+AM168+10</f>
        <v>140</v>
      </c>
      <c r="AN170" s="86" t="str">
        <f>+AN168</f>
        <v>48-X</v>
      </c>
      <c r="AO170" s="87" t="s">
        <v>1122</v>
      </c>
      <c r="AP170" s="88" t="s">
        <v>1122</v>
      </c>
      <c r="AQ170" s="88" t="s">
        <v>1122</v>
      </c>
      <c r="AR170" s="88" t="s">
        <v>1122</v>
      </c>
      <c r="AS170" s="88" t="s">
        <v>1122</v>
      </c>
      <c r="AT170" s="88" t="s">
        <v>1122</v>
      </c>
      <c r="AU170" s="88" t="s">
        <v>1122</v>
      </c>
      <c r="AV170" s="89" t="s">
        <v>1122</v>
      </c>
    </row>
    <row r="171" spans="1:48" ht="15" thickBot="1">
      <c r="A171">
        <v>171</v>
      </c>
      <c r="B171" s="662"/>
      <c r="C171" s="658"/>
      <c r="D171" s="90" t="str">
        <f>+D169</f>
        <v>48-XL</v>
      </c>
      <c r="E171" s="100">
        <v>316.69</v>
      </c>
      <c r="F171" s="101">
        <v>310.61</v>
      </c>
      <c r="G171" s="101">
        <v>304.54000000000002</v>
      </c>
      <c r="H171" s="101">
        <v>298.45999999999998</v>
      </c>
      <c r="I171" s="101">
        <v>292.39</v>
      </c>
      <c r="J171" s="101">
        <v>286.31</v>
      </c>
      <c r="K171" s="101">
        <v>280.24</v>
      </c>
      <c r="L171" s="102">
        <v>274.16500000000002</v>
      </c>
      <c r="N171" s="662"/>
      <c r="O171" s="658"/>
      <c r="P171" s="90" t="str">
        <f>+P169</f>
        <v>48-XL</v>
      </c>
      <c r="Q171" s="100">
        <v>304.43099999999998</v>
      </c>
      <c r="R171" s="101">
        <v>296.75</v>
      </c>
      <c r="S171" s="101">
        <v>289.07</v>
      </c>
      <c r="T171" s="101">
        <v>281.39</v>
      </c>
      <c r="U171" s="101">
        <v>273.70999999999998</v>
      </c>
      <c r="V171" s="101">
        <v>266.04000000000002</v>
      </c>
      <c r="W171" s="101">
        <v>258.36</v>
      </c>
      <c r="X171" s="102">
        <v>250.68600000000001</v>
      </c>
      <c r="Z171" s="662"/>
      <c r="AA171" s="658"/>
      <c r="AB171" s="90" t="str">
        <f>+AB169</f>
        <v>48-XL</v>
      </c>
      <c r="AC171" s="100">
        <v>248.27699999999999</v>
      </c>
      <c r="AD171" s="101">
        <v>241.71</v>
      </c>
      <c r="AE171" s="101">
        <v>235.15</v>
      </c>
      <c r="AF171" s="101">
        <v>228.59</v>
      </c>
      <c r="AG171" s="101">
        <v>222.03</v>
      </c>
      <c r="AH171" s="101">
        <v>215.46</v>
      </c>
      <c r="AI171" s="101">
        <v>208.9</v>
      </c>
      <c r="AJ171" s="102">
        <v>202.345</v>
      </c>
      <c r="AL171" s="662"/>
      <c r="AM171" s="658"/>
      <c r="AN171" s="90" t="str">
        <f>+AN169</f>
        <v>48-XL</v>
      </c>
      <c r="AO171" s="87" t="s">
        <v>1122</v>
      </c>
      <c r="AP171" s="88" t="s">
        <v>1122</v>
      </c>
      <c r="AQ171" s="88" t="s">
        <v>1122</v>
      </c>
      <c r="AR171" s="88" t="s">
        <v>1122</v>
      </c>
      <c r="AS171" s="88" t="s">
        <v>1122</v>
      </c>
      <c r="AT171" s="88" t="s">
        <v>1122</v>
      </c>
      <c r="AU171" s="88" t="s">
        <v>1122</v>
      </c>
      <c r="AV171" s="89" t="s">
        <v>1122</v>
      </c>
    </row>
    <row r="172" spans="1:48">
      <c r="A172">
        <v>172</v>
      </c>
      <c r="B172" s="662"/>
      <c r="C172" s="659">
        <f>+C170+10</f>
        <v>150</v>
      </c>
      <c r="D172" s="78" t="s">
        <v>133</v>
      </c>
      <c r="E172" s="97">
        <v>306.78899999999999</v>
      </c>
      <c r="F172" s="98">
        <v>301.19</v>
      </c>
      <c r="G172" s="98">
        <v>295.60000000000002</v>
      </c>
      <c r="H172" s="98">
        <v>290.01</v>
      </c>
      <c r="I172" s="98">
        <v>284.42</v>
      </c>
      <c r="J172" s="98">
        <v>278.83</v>
      </c>
      <c r="K172" s="98">
        <v>273.24</v>
      </c>
      <c r="L172" s="99">
        <v>267.64999999999998</v>
      </c>
      <c r="N172" s="662"/>
      <c r="O172" s="659">
        <f>+O170+10</f>
        <v>150</v>
      </c>
      <c r="P172" s="78" t="s">
        <v>133</v>
      </c>
      <c r="Q172" s="83" t="s">
        <v>1122</v>
      </c>
      <c r="R172" s="84" t="s">
        <v>1122</v>
      </c>
      <c r="S172" s="84" t="s">
        <v>1122</v>
      </c>
      <c r="T172" s="98">
        <v>238.52</v>
      </c>
      <c r="U172" s="98">
        <v>231.52</v>
      </c>
      <c r="V172" s="98">
        <v>224.53</v>
      </c>
      <c r="W172" s="98">
        <v>217.53</v>
      </c>
      <c r="X172" s="99">
        <v>210.541</v>
      </c>
      <c r="Z172" s="662"/>
      <c r="AA172" s="659">
        <f>+AA170+10</f>
        <v>150</v>
      </c>
      <c r="AB172" s="78" t="s">
        <v>133</v>
      </c>
      <c r="AC172" s="83" t="s">
        <v>1122</v>
      </c>
      <c r="AD172" s="84" t="s">
        <v>1122</v>
      </c>
      <c r="AE172" s="84" t="s">
        <v>1122</v>
      </c>
      <c r="AF172" s="84" t="s">
        <v>1122</v>
      </c>
      <c r="AG172" s="84" t="s">
        <v>1122</v>
      </c>
      <c r="AH172" s="84" t="s">
        <v>1122</v>
      </c>
      <c r="AI172" s="84" t="s">
        <v>1122</v>
      </c>
      <c r="AJ172" s="85" t="s">
        <v>1122</v>
      </c>
      <c r="AL172" s="662"/>
      <c r="AM172" s="659">
        <f>+AM170+10</f>
        <v>150</v>
      </c>
      <c r="AN172" s="78" t="s">
        <v>133</v>
      </c>
      <c r="AO172" s="83" t="s">
        <v>1122</v>
      </c>
      <c r="AP172" s="84" t="s">
        <v>1122</v>
      </c>
      <c r="AQ172" s="84" t="s">
        <v>1122</v>
      </c>
      <c r="AR172" s="84" t="s">
        <v>1122</v>
      </c>
      <c r="AS172" s="84" t="s">
        <v>1122</v>
      </c>
      <c r="AT172" s="84" t="s">
        <v>1122</v>
      </c>
      <c r="AU172" s="84" t="s">
        <v>1122</v>
      </c>
      <c r="AV172" s="85" t="s">
        <v>1122</v>
      </c>
    </row>
    <row r="173" spans="1:48" ht="15" thickBot="1">
      <c r="A173">
        <v>173</v>
      </c>
      <c r="B173" s="662"/>
      <c r="C173" s="660"/>
      <c r="D173" s="82" t="s">
        <v>136</v>
      </c>
      <c r="E173" s="97">
        <v>316.185</v>
      </c>
      <c r="F173" s="98">
        <v>314.56</v>
      </c>
      <c r="G173" s="98">
        <v>312.94</v>
      </c>
      <c r="H173" s="98">
        <v>311.31</v>
      </c>
      <c r="I173" s="98">
        <v>309.69</v>
      </c>
      <c r="J173" s="98">
        <v>308.07</v>
      </c>
      <c r="K173" s="98">
        <v>306.45</v>
      </c>
      <c r="L173" s="99">
        <v>304.82799999999997</v>
      </c>
      <c r="N173" s="662"/>
      <c r="O173" s="660"/>
      <c r="P173" s="82" t="s">
        <v>136</v>
      </c>
      <c r="Q173" s="97">
        <v>312.47899999999998</v>
      </c>
      <c r="R173" s="98">
        <v>306.82</v>
      </c>
      <c r="S173" s="98">
        <v>301.16000000000003</v>
      </c>
      <c r="T173" s="98">
        <v>295.51</v>
      </c>
      <c r="U173" s="98">
        <v>289.86</v>
      </c>
      <c r="V173" s="98">
        <v>284.2</v>
      </c>
      <c r="W173" s="98">
        <v>278.55</v>
      </c>
      <c r="X173" s="99">
        <v>272.89600000000002</v>
      </c>
      <c r="Z173" s="662"/>
      <c r="AA173" s="660"/>
      <c r="AB173" s="82" t="s">
        <v>136</v>
      </c>
      <c r="AC173" s="83" t="s">
        <v>1122</v>
      </c>
      <c r="AD173" s="84" t="s">
        <v>1122</v>
      </c>
      <c r="AE173" s="98">
        <v>250.79</v>
      </c>
      <c r="AF173" s="98">
        <v>243.37</v>
      </c>
      <c r="AG173" s="98">
        <v>235.94</v>
      </c>
      <c r="AH173" s="98">
        <v>228.52</v>
      </c>
      <c r="AI173" s="98">
        <v>221.09</v>
      </c>
      <c r="AJ173" s="99">
        <v>213.67099999999999</v>
      </c>
      <c r="AL173" s="662"/>
      <c r="AM173" s="660"/>
      <c r="AN173" s="82" t="s">
        <v>136</v>
      </c>
      <c r="AO173" s="83" t="s">
        <v>1122</v>
      </c>
      <c r="AP173" s="84" t="s">
        <v>1122</v>
      </c>
      <c r="AQ173" s="84" t="s">
        <v>1122</v>
      </c>
      <c r="AR173" s="84" t="s">
        <v>1122</v>
      </c>
      <c r="AS173" s="84" t="s">
        <v>1122</v>
      </c>
      <c r="AT173" s="84" t="s">
        <v>1122</v>
      </c>
      <c r="AU173" s="84" t="s">
        <v>1122</v>
      </c>
      <c r="AV173" s="85" t="s">
        <v>1122</v>
      </c>
    </row>
    <row r="174" spans="1:48">
      <c r="A174">
        <v>174</v>
      </c>
      <c r="B174" s="662"/>
      <c r="C174" s="657">
        <f>+C172+10</f>
        <v>160</v>
      </c>
      <c r="D174" s="86" t="str">
        <f>+D172</f>
        <v>48-X</v>
      </c>
      <c r="E174" s="87" t="s">
        <v>1122</v>
      </c>
      <c r="F174" s="101">
        <v>309.23</v>
      </c>
      <c r="G174" s="101">
        <v>304.57</v>
      </c>
      <c r="H174" s="101">
        <v>299.91000000000003</v>
      </c>
      <c r="I174" s="101">
        <v>295.25</v>
      </c>
      <c r="J174" s="101">
        <v>290.58999999999997</v>
      </c>
      <c r="K174" s="101">
        <v>285.94</v>
      </c>
      <c r="L174" s="102">
        <v>281.28199999999998</v>
      </c>
      <c r="N174" s="662"/>
      <c r="O174" s="657">
        <f>+O172+10</f>
        <v>160</v>
      </c>
      <c r="P174" s="86" t="str">
        <f>+P172</f>
        <v>48-X</v>
      </c>
      <c r="Q174" s="87" t="s">
        <v>1122</v>
      </c>
      <c r="R174" s="88" t="s">
        <v>1122</v>
      </c>
      <c r="S174" s="88" t="s">
        <v>1122</v>
      </c>
      <c r="T174" s="88" t="s">
        <v>1122</v>
      </c>
      <c r="U174" s="88" t="s">
        <v>1122</v>
      </c>
      <c r="V174" s="101">
        <v>237.24</v>
      </c>
      <c r="W174" s="101">
        <v>230.27</v>
      </c>
      <c r="X174" s="102">
        <v>223.29900000000001</v>
      </c>
      <c r="Z174" s="662"/>
      <c r="AA174" s="657">
        <f>+AA172+10</f>
        <v>160</v>
      </c>
      <c r="AB174" s="86" t="str">
        <f>+AB172</f>
        <v>48-X</v>
      </c>
      <c r="AC174" s="87" t="s">
        <v>1122</v>
      </c>
      <c r="AD174" s="88" t="s">
        <v>1122</v>
      </c>
      <c r="AE174" s="88" t="s">
        <v>1122</v>
      </c>
      <c r="AF174" s="88" t="s">
        <v>1122</v>
      </c>
      <c r="AG174" s="88" t="s">
        <v>1122</v>
      </c>
      <c r="AH174" s="88" t="s">
        <v>1122</v>
      </c>
      <c r="AI174" s="88" t="s">
        <v>1122</v>
      </c>
      <c r="AJ174" s="89" t="s">
        <v>1122</v>
      </c>
      <c r="AL174" s="662"/>
      <c r="AM174" s="657">
        <f>+AM172+10</f>
        <v>160</v>
      </c>
      <c r="AN174" s="86" t="str">
        <f>+AN172</f>
        <v>48-X</v>
      </c>
      <c r="AO174" s="87" t="s">
        <v>1122</v>
      </c>
      <c r="AP174" s="88" t="s">
        <v>1122</v>
      </c>
      <c r="AQ174" s="88" t="s">
        <v>1122</v>
      </c>
      <c r="AR174" s="88" t="s">
        <v>1122</v>
      </c>
      <c r="AS174" s="88" t="s">
        <v>1122</v>
      </c>
      <c r="AT174" s="88" t="s">
        <v>1122</v>
      </c>
      <c r="AU174" s="88" t="s">
        <v>1122</v>
      </c>
      <c r="AV174" s="89" t="s">
        <v>1122</v>
      </c>
    </row>
    <row r="175" spans="1:48" ht="15" thickBot="1">
      <c r="A175">
        <v>175</v>
      </c>
      <c r="B175" s="662"/>
      <c r="C175" s="658"/>
      <c r="D175" s="90" t="str">
        <f>+D173</f>
        <v>48-XL</v>
      </c>
      <c r="E175" s="87" t="s">
        <v>1122</v>
      </c>
      <c r="F175" s="101">
        <v>316.3</v>
      </c>
      <c r="G175" s="101">
        <v>315.85000000000002</v>
      </c>
      <c r="H175" s="101">
        <v>315.39</v>
      </c>
      <c r="I175" s="101">
        <v>314.93</v>
      </c>
      <c r="J175" s="101">
        <v>314.47000000000003</v>
      </c>
      <c r="K175" s="101">
        <v>314.01</v>
      </c>
      <c r="L175" s="102">
        <v>313.56</v>
      </c>
      <c r="N175" s="662"/>
      <c r="O175" s="658"/>
      <c r="P175" s="90" t="str">
        <f>+P173</f>
        <v>48-XL</v>
      </c>
      <c r="Q175" s="87" t="s">
        <v>1122</v>
      </c>
      <c r="R175" s="101">
        <v>309.3</v>
      </c>
      <c r="S175" s="101">
        <v>306.08999999999997</v>
      </c>
      <c r="T175" s="101">
        <v>302.88</v>
      </c>
      <c r="U175" s="101">
        <v>299.68</v>
      </c>
      <c r="V175" s="101">
        <v>296.47000000000003</v>
      </c>
      <c r="W175" s="101">
        <v>293.26</v>
      </c>
      <c r="X175" s="102">
        <v>290.05700000000002</v>
      </c>
      <c r="Z175" s="662"/>
      <c r="AA175" s="658"/>
      <c r="AB175" s="90" t="str">
        <f>+AB173</f>
        <v>48-XL</v>
      </c>
      <c r="AC175" s="87" t="s">
        <v>1122</v>
      </c>
      <c r="AD175" s="88" t="s">
        <v>1122</v>
      </c>
      <c r="AE175" s="88" t="s">
        <v>1122</v>
      </c>
      <c r="AF175" s="88" t="s">
        <v>1122</v>
      </c>
      <c r="AG175" s="101">
        <v>251.06</v>
      </c>
      <c r="AH175" s="101">
        <v>243.99</v>
      </c>
      <c r="AI175" s="101">
        <v>236.91</v>
      </c>
      <c r="AJ175" s="102">
        <v>229.84</v>
      </c>
      <c r="AL175" s="662"/>
      <c r="AM175" s="658"/>
      <c r="AN175" s="90" t="str">
        <f>+AN173</f>
        <v>48-XL</v>
      </c>
      <c r="AO175" s="87" t="s">
        <v>1122</v>
      </c>
      <c r="AP175" s="88" t="s">
        <v>1122</v>
      </c>
      <c r="AQ175" s="88" t="s">
        <v>1122</v>
      </c>
      <c r="AR175" s="88" t="s">
        <v>1122</v>
      </c>
      <c r="AS175" s="88" t="s">
        <v>1122</v>
      </c>
      <c r="AT175" s="88" t="s">
        <v>1122</v>
      </c>
      <c r="AU175" s="88" t="s">
        <v>1122</v>
      </c>
      <c r="AV175" s="89" t="s">
        <v>1122</v>
      </c>
    </row>
    <row r="176" spans="1:48">
      <c r="A176">
        <v>176</v>
      </c>
      <c r="B176" s="662"/>
      <c r="C176" s="659">
        <f>+C174+10</f>
        <v>170</v>
      </c>
      <c r="D176" s="78" t="s">
        <v>133</v>
      </c>
      <c r="E176" s="83" t="s">
        <v>1122</v>
      </c>
      <c r="F176" s="84" t="s">
        <v>1122</v>
      </c>
      <c r="G176" s="84" t="s">
        <v>1122</v>
      </c>
      <c r="H176" s="98">
        <v>304.88</v>
      </c>
      <c r="I176" s="98">
        <v>301.95</v>
      </c>
      <c r="J176" s="98">
        <v>299.02</v>
      </c>
      <c r="K176" s="98">
        <v>296.08999999999997</v>
      </c>
      <c r="L176" s="99">
        <v>293.16000000000003</v>
      </c>
      <c r="N176" s="662"/>
      <c r="O176" s="659">
        <f>+O174+10</f>
        <v>170</v>
      </c>
      <c r="P176" s="78" t="s">
        <v>133</v>
      </c>
      <c r="Q176" s="83" t="s">
        <v>1122</v>
      </c>
      <c r="R176" s="84" t="s">
        <v>1122</v>
      </c>
      <c r="S176" s="84" t="s">
        <v>1122</v>
      </c>
      <c r="T176" s="84" t="s">
        <v>1122</v>
      </c>
      <c r="U176" s="84" t="s">
        <v>1122</v>
      </c>
      <c r="V176" s="84" t="s">
        <v>1122</v>
      </c>
      <c r="W176" s="98">
        <v>248.19</v>
      </c>
      <c r="X176" s="99">
        <v>242.02799999999999</v>
      </c>
      <c r="Z176" s="662"/>
      <c r="AA176" s="659">
        <f>+AA174+10</f>
        <v>170</v>
      </c>
      <c r="AB176" s="78" t="s">
        <v>133</v>
      </c>
      <c r="AC176" s="83" t="s">
        <v>1122</v>
      </c>
      <c r="AD176" s="84" t="s">
        <v>1122</v>
      </c>
      <c r="AE176" s="84" t="s">
        <v>1122</v>
      </c>
      <c r="AF176" s="84" t="s">
        <v>1122</v>
      </c>
      <c r="AG176" s="84" t="s">
        <v>1122</v>
      </c>
      <c r="AH176" s="84" t="s">
        <v>1122</v>
      </c>
      <c r="AI176" s="84" t="s">
        <v>1122</v>
      </c>
      <c r="AJ176" s="85" t="s">
        <v>1122</v>
      </c>
      <c r="AL176" s="662"/>
      <c r="AM176" s="659">
        <f>+AM174+10</f>
        <v>170</v>
      </c>
      <c r="AN176" s="78" t="s">
        <v>133</v>
      </c>
      <c r="AO176" s="83" t="s">
        <v>1122</v>
      </c>
      <c r="AP176" s="84" t="s">
        <v>1122</v>
      </c>
      <c r="AQ176" s="84" t="s">
        <v>1122</v>
      </c>
      <c r="AR176" s="84" t="s">
        <v>1122</v>
      </c>
      <c r="AS176" s="84" t="s">
        <v>1122</v>
      </c>
      <c r="AT176" s="84" t="s">
        <v>1122</v>
      </c>
      <c r="AU176" s="84" t="s">
        <v>1122</v>
      </c>
      <c r="AV176" s="85" t="s">
        <v>1122</v>
      </c>
    </row>
    <row r="177" spans="1:48" ht="15" thickBot="1">
      <c r="A177">
        <v>177</v>
      </c>
      <c r="B177" s="662"/>
      <c r="C177" s="660"/>
      <c r="D177" s="82" t="s">
        <v>136</v>
      </c>
      <c r="E177" s="83" t="s">
        <v>1122</v>
      </c>
      <c r="F177" s="84" t="s">
        <v>1122</v>
      </c>
      <c r="G177" s="98">
        <v>313.22000000000003</v>
      </c>
      <c r="H177" s="98">
        <v>313.66000000000003</v>
      </c>
      <c r="I177" s="98">
        <v>314.08999999999997</v>
      </c>
      <c r="J177" s="98">
        <v>314.52999999999997</v>
      </c>
      <c r="K177" s="98">
        <v>314.95999999999998</v>
      </c>
      <c r="L177" s="99">
        <v>315.40499999999997</v>
      </c>
      <c r="N177" s="662"/>
      <c r="O177" s="660"/>
      <c r="P177" s="82" t="s">
        <v>136</v>
      </c>
      <c r="Q177" s="83" t="s">
        <v>1122</v>
      </c>
      <c r="R177" s="84" t="s">
        <v>1122</v>
      </c>
      <c r="S177" s="84" t="s">
        <v>1122</v>
      </c>
      <c r="T177" s="98">
        <v>311.29000000000002</v>
      </c>
      <c r="U177" s="98">
        <v>309.32</v>
      </c>
      <c r="V177" s="98">
        <v>307.35000000000002</v>
      </c>
      <c r="W177" s="98">
        <v>305.38</v>
      </c>
      <c r="X177" s="99">
        <v>303.41500000000002</v>
      </c>
      <c r="Z177" s="662"/>
      <c r="AA177" s="660"/>
      <c r="AB177" s="82" t="s">
        <v>136</v>
      </c>
      <c r="AC177" s="83" t="s">
        <v>1122</v>
      </c>
      <c r="AD177" s="84" t="s">
        <v>1122</v>
      </c>
      <c r="AE177" s="84" t="s">
        <v>1122</v>
      </c>
      <c r="AF177" s="84" t="s">
        <v>1122</v>
      </c>
      <c r="AG177" s="84" t="s">
        <v>1122</v>
      </c>
      <c r="AH177" s="84" t="s">
        <v>1122</v>
      </c>
      <c r="AI177" s="98">
        <v>253.47</v>
      </c>
      <c r="AJ177" s="99">
        <v>246.839</v>
      </c>
      <c r="AL177" s="662"/>
      <c r="AM177" s="660"/>
      <c r="AN177" s="82" t="s">
        <v>136</v>
      </c>
      <c r="AO177" s="83" t="s">
        <v>1122</v>
      </c>
      <c r="AP177" s="84" t="s">
        <v>1122</v>
      </c>
      <c r="AQ177" s="84" t="s">
        <v>1122</v>
      </c>
      <c r="AR177" s="84" t="s">
        <v>1122</v>
      </c>
      <c r="AS177" s="84" t="s">
        <v>1122</v>
      </c>
      <c r="AT177" s="84" t="s">
        <v>1122</v>
      </c>
      <c r="AU177" s="84" t="s">
        <v>1122</v>
      </c>
      <c r="AV177" s="85" t="s">
        <v>1122</v>
      </c>
    </row>
    <row r="178" spans="1:48">
      <c r="A178">
        <v>178</v>
      </c>
      <c r="B178" s="662"/>
      <c r="C178" s="657">
        <f>+C176+10</f>
        <v>180</v>
      </c>
      <c r="D178" s="86" t="str">
        <f>+D176</f>
        <v>48-X</v>
      </c>
      <c r="E178" s="87" t="s">
        <v>1122</v>
      </c>
      <c r="F178" s="88" t="s">
        <v>1122</v>
      </c>
      <c r="G178" s="88" t="s">
        <v>1122</v>
      </c>
      <c r="H178" s="88" t="s">
        <v>1122</v>
      </c>
      <c r="I178" s="88" t="s">
        <v>1122</v>
      </c>
      <c r="J178" s="101">
        <v>307.05</v>
      </c>
      <c r="K178" s="101">
        <v>305.32</v>
      </c>
      <c r="L178" s="102">
        <v>303.59300000000002</v>
      </c>
      <c r="N178" s="662"/>
      <c r="O178" s="657">
        <f>+O176+10</f>
        <v>180</v>
      </c>
      <c r="P178" s="86" t="str">
        <f>+P176</f>
        <v>48-X</v>
      </c>
      <c r="Q178" s="87" t="s">
        <v>1122</v>
      </c>
      <c r="R178" s="88" t="s">
        <v>1122</v>
      </c>
      <c r="S178" s="88" t="s">
        <v>1122</v>
      </c>
      <c r="T178" s="88" t="s">
        <v>1122</v>
      </c>
      <c r="U178" s="88" t="s">
        <v>1122</v>
      </c>
      <c r="V178" s="88" t="s">
        <v>1122</v>
      </c>
      <c r="W178" s="88" t="s">
        <v>1122</v>
      </c>
      <c r="X178" s="89" t="s">
        <v>1122</v>
      </c>
      <c r="Z178" s="662"/>
      <c r="AA178" s="657">
        <f>+AA176+10</f>
        <v>180</v>
      </c>
      <c r="AB178" s="86" t="str">
        <f>+AB176</f>
        <v>48-X</v>
      </c>
      <c r="AC178" s="87" t="s">
        <v>1122</v>
      </c>
      <c r="AD178" s="88" t="s">
        <v>1122</v>
      </c>
      <c r="AE178" s="88" t="s">
        <v>1122</v>
      </c>
      <c r="AF178" s="88" t="s">
        <v>1122</v>
      </c>
      <c r="AG178" s="88" t="s">
        <v>1122</v>
      </c>
      <c r="AH178" s="88" t="s">
        <v>1122</v>
      </c>
      <c r="AI178" s="88" t="s">
        <v>1122</v>
      </c>
      <c r="AJ178" s="89" t="s">
        <v>1122</v>
      </c>
      <c r="AL178" s="662"/>
      <c r="AM178" s="657">
        <f>+AM176+10</f>
        <v>180</v>
      </c>
      <c r="AN178" s="86" t="str">
        <f>+AN176</f>
        <v>48-X</v>
      </c>
      <c r="AO178" s="87" t="s">
        <v>1122</v>
      </c>
      <c r="AP178" s="88" t="s">
        <v>1122</v>
      </c>
      <c r="AQ178" s="88" t="s">
        <v>1122</v>
      </c>
      <c r="AR178" s="88" t="s">
        <v>1122</v>
      </c>
      <c r="AS178" s="88" t="s">
        <v>1122</v>
      </c>
      <c r="AT178" s="88" t="s">
        <v>1122</v>
      </c>
      <c r="AU178" s="88" t="s">
        <v>1122</v>
      </c>
      <c r="AV178" s="89" t="s">
        <v>1122</v>
      </c>
    </row>
    <row r="179" spans="1:48" ht="15" thickBot="1">
      <c r="A179">
        <v>179</v>
      </c>
      <c r="B179" s="662"/>
      <c r="C179" s="658"/>
      <c r="D179" s="90" t="str">
        <f>+D177</f>
        <v>48-XL</v>
      </c>
      <c r="E179" s="87" t="s">
        <v>1122</v>
      </c>
      <c r="F179" s="88" t="s">
        <v>1122</v>
      </c>
      <c r="G179" s="88" t="s">
        <v>1122</v>
      </c>
      <c r="H179" s="88" t="s">
        <v>1122</v>
      </c>
      <c r="I179" s="101">
        <v>315.14</v>
      </c>
      <c r="J179" s="101">
        <v>315.33</v>
      </c>
      <c r="K179" s="101">
        <v>315.51</v>
      </c>
      <c r="L179" s="102">
        <v>315.70299999999997</v>
      </c>
      <c r="N179" s="662"/>
      <c r="O179" s="658"/>
      <c r="P179" s="90" t="str">
        <f>+P177</f>
        <v>48-XL</v>
      </c>
      <c r="Q179" s="87" t="s">
        <v>1122</v>
      </c>
      <c r="R179" s="88" t="s">
        <v>1122</v>
      </c>
      <c r="S179" s="88" t="s">
        <v>1122</v>
      </c>
      <c r="T179" s="88" t="s">
        <v>1122</v>
      </c>
      <c r="U179" s="101">
        <v>313.16000000000003</v>
      </c>
      <c r="V179" s="101">
        <v>312.86</v>
      </c>
      <c r="W179" s="101">
        <v>312.55</v>
      </c>
      <c r="X179" s="102">
        <v>312.24400000000003</v>
      </c>
      <c r="Z179" s="662"/>
      <c r="AA179" s="658"/>
      <c r="AB179" s="90" t="str">
        <f>+AB177</f>
        <v>48-XL</v>
      </c>
      <c r="AC179" s="87" t="s">
        <v>1122</v>
      </c>
      <c r="AD179" s="88" t="s">
        <v>1122</v>
      </c>
      <c r="AE179" s="88" t="s">
        <v>1122</v>
      </c>
      <c r="AF179" s="88" t="s">
        <v>1122</v>
      </c>
      <c r="AG179" s="88" t="s">
        <v>1122</v>
      </c>
      <c r="AH179" s="88" t="s">
        <v>1122</v>
      </c>
      <c r="AI179" s="88" t="s">
        <v>1122</v>
      </c>
      <c r="AJ179" s="89" t="s">
        <v>1122</v>
      </c>
      <c r="AL179" s="662"/>
      <c r="AM179" s="658"/>
      <c r="AN179" s="90" t="str">
        <f>+AN177</f>
        <v>48-XL</v>
      </c>
      <c r="AO179" s="87" t="s">
        <v>1122</v>
      </c>
      <c r="AP179" s="88" t="s">
        <v>1122</v>
      </c>
      <c r="AQ179" s="88" t="s">
        <v>1122</v>
      </c>
      <c r="AR179" s="88" t="s">
        <v>1122</v>
      </c>
      <c r="AS179" s="88" t="s">
        <v>1122</v>
      </c>
      <c r="AT179" s="88" t="s">
        <v>1122</v>
      </c>
      <c r="AU179" s="88" t="s">
        <v>1122</v>
      </c>
      <c r="AV179" s="89" t="s">
        <v>1122</v>
      </c>
    </row>
    <row r="180" spans="1:48">
      <c r="A180">
        <v>180</v>
      </c>
      <c r="B180" s="662"/>
      <c r="C180" s="659">
        <f>+C178+10</f>
        <v>190</v>
      </c>
      <c r="D180" s="78" t="s">
        <v>133</v>
      </c>
      <c r="E180" s="83" t="s">
        <v>1122</v>
      </c>
      <c r="F180" s="84" t="s">
        <v>1122</v>
      </c>
      <c r="G180" s="84" t="s">
        <v>1122</v>
      </c>
      <c r="H180" s="84" t="s">
        <v>1122</v>
      </c>
      <c r="I180" s="84" t="s">
        <v>1122</v>
      </c>
      <c r="J180" s="84" t="s">
        <v>1122</v>
      </c>
      <c r="K180" s="98">
        <v>314.32</v>
      </c>
      <c r="L180" s="99">
        <v>313.86200000000002</v>
      </c>
      <c r="N180" s="662"/>
      <c r="O180" s="659">
        <f>+O178+10</f>
        <v>190</v>
      </c>
      <c r="P180" s="78" t="s">
        <v>133</v>
      </c>
      <c r="Q180" s="83" t="s">
        <v>1122</v>
      </c>
      <c r="R180" s="84" t="s">
        <v>1122</v>
      </c>
      <c r="S180" s="84" t="s">
        <v>1122</v>
      </c>
      <c r="T180" s="84" t="s">
        <v>1122</v>
      </c>
      <c r="U180" s="84" t="s">
        <v>1122</v>
      </c>
      <c r="V180" s="84" t="s">
        <v>1122</v>
      </c>
      <c r="W180" s="84" t="s">
        <v>1122</v>
      </c>
      <c r="X180" s="85" t="s">
        <v>1122</v>
      </c>
      <c r="Z180" s="662"/>
      <c r="AA180" s="659">
        <f>+AA178+10</f>
        <v>190</v>
      </c>
      <c r="AB180" s="78" t="s">
        <v>133</v>
      </c>
      <c r="AC180" s="83" t="s">
        <v>1122</v>
      </c>
      <c r="AD180" s="84" t="s">
        <v>1122</v>
      </c>
      <c r="AE180" s="84" t="s">
        <v>1122</v>
      </c>
      <c r="AF180" s="84" t="s">
        <v>1122</v>
      </c>
      <c r="AG180" s="84" t="s">
        <v>1122</v>
      </c>
      <c r="AH180" s="84" t="s">
        <v>1122</v>
      </c>
      <c r="AI180" s="84" t="s">
        <v>1122</v>
      </c>
      <c r="AJ180" s="85" t="s">
        <v>1122</v>
      </c>
      <c r="AL180" s="662"/>
      <c r="AM180" s="659">
        <f>+AM178+10</f>
        <v>190</v>
      </c>
      <c r="AN180" s="78" t="s">
        <v>133</v>
      </c>
      <c r="AO180" s="83" t="s">
        <v>1122</v>
      </c>
      <c r="AP180" s="84" t="s">
        <v>1122</v>
      </c>
      <c r="AQ180" s="84" t="s">
        <v>1122</v>
      </c>
      <c r="AR180" s="84" t="s">
        <v>1122</v>
      </c>
      <c r="AS180" s="84" t="s">
        <v>1122</v>
      </c>
      <c r="AT180" s="84" t="s">
        <v>1122</v>
      </c>
      <c r="AU180" s="84" t="s">
        <v>1122</v>
      </c>
      <c r="AV180" s="85" t="s">
        <v>1122</v>
      </c>
    </row>
    <row r="181" spans="1:48" ht="15" thickBot="1">
      <c r="A181">
        <v>181</v>
      </c>
      <c r="B181" s="662"/>
      <c r="C181" s="660"/>
      <c r="D181" s="82" t="s">
        <v>136</v>
      </c>
      <c r="E181" s="83" t="s">
        <v>1122</v>
      </c>
      <c r="F181" s="84" t="s">
        <v>1122</v>
      </c>
      <c r="G181" s="84" t="s">
        <v>1122</v>
      </c>
      <c r="H181" s="84" t="s">
        <v>1122</v>
      </c>
      <c r="I181" s="84" t="s">
        <v>1122</v>
      </c>
      <c r="J181" s="84" t="s">
        <v>1122</v>
      </c>
      <c r="K181" s="98">
        <v>315.98</v>
      </c>
      <c r="L181" s="99">
        <v>316.01499999999999</v>
      </c>
      <c r="N181" s="662"/>
      <c r="O181" s="660"/>
      <c r="P181" s="82" t="s">
        <v>136</v>
      </c>
      <c r="Q181" s="83" t="s">
        <v>1122</v>
      </c>
      <c r="R181" s="84" t="s">
        <v>1122</v>
      </c>
      <c r="S181" s="84" t="s">
        <v>1122</v>
      </c>
      <c r="T181" s="84" t="s">
        <v>1122</v>
      </c>
      <c r="U181" s="84" t="s">
        <v>1122</v>
      </c>
      <c r="V181" s="84" t="s">
        <v>1122</v>
      </c>
      <c r="W181" s="98">
        <v>315.98</v>
      </c>
      <c r="X181" s="99">
        <v>316.01499999999999</v>
      </c>
      <c r="Z181" s="662"/>
      <c r="AA181" s="660"/>
      <c r="AB181" s="82" t="s">
        <v>136</v>
      </c>
      <c r="AC181" s="83" t="s">
        <v>1122</v>
      </c>
      <c r="AD181" s="84" t="s">
        <v>1122</v>
      </c>
      <c r="AE181" s="84" t="s">
        <v>1122</v>
      </c>
      <c r="AF181" s="84" t="s">
        <v>1122</v>
      </c>
      <c r="AG181" s="84" t="s">
        <v>1122</v>
      </c>
      <c r="AH181" s="84" t="s">
        <v>1122</v>
      </c>
      <c r="AI181" s="84" t="s">
        <v>1122</v>
      </c>
      <c r="AJ181" s="85" t="s">
        <v>1122</v>
      </c>
      <c r="AL181" s="662"/>
      <c r="AM181" s="660"/>
      <c r="AN181" s="82" t="s">
        <v>136</v>
      </c>
      <c r="AO181" s="83" t="s">
        <v>1122</v>
      </c>
      <c r="AP181" s="84" t="s">
        <v>1122</v>
      </c>
      <c r="AQ181" s="84" t="s">
        <v>1122</v>
      </c>
      <c r="AR181" s="84" t="s">
        <v>1122</v>
      </c>
      <c r="AS181" s="84" t="s">
        <v>1122</v>
      </c>
      <c r="AT181" s="84" t="s">
        <v>1122</v>
      </c>
      <c r="AU181" s="84" t="s">
        <v>1122</v>
      </c>
      <c r="AV181" s="85" t="s">
        <v>1122</v>
      </c>
    </row>
    <row r="182" spans="1:48">
      <c r="A182">
        <v>182</v>
      </c>
      <c r="B182" s="662"/>
      <c r="C182" s="657">
        <f>+C180+10</f>
        <v>200</v>
      </c>
      <c r="D182" s="86" t="str">
        <f>+D180</f>
        <v>48-X</v>
      </c>
      <c r="E182" s="87" t="s">
        <v>1122</v>
      </c>
      <c r="F182" s="88" t="s">
        <v>1122</v>
      </c>
      <c r="G182" s="88" t="s">
        <v>1122</v>
      </c>
      <c r="H182" s="88" t="s">
        <v>1122</v>
      </c>
      <c r="I182" s="88" t="s">
        <v>1122</v>
      </c>
      <c r="J182" s="88" t="s">
        <v>1122</v>
      </c>
      <c r="K182" s="88" t="s">
        <v>1122</v>
      </c>
      <c r="L182" s="89" t="s">
        <v>1122</v>
      </c>
      <c r="N182" s="662"/>
      <c r="O182" s="657">
        <f>+O180+10</f>
        <v>200</v>
      </c>
      <c r="P182" s="86" t="str">
        <f>+P180</f>
        <v>48-X</v>
      </c>
      <c r="Q182" s="87" t="s">
        <v>1122</v>
      </c>
      <c r="R182" s="88" t="s">
        <v>1122</v>
      </c>
      <c r="S182" s="88" t="s">
        <v>1122</v>
      </c>
      <c r="T182" s="88" t="s">
        <v>1122</v>
      </c>
      <c r="U182" s="88" t="s">
        <v>1122</v>
      </c>
      <c r="V182" s="88" t="s">
        <v>1122</v>
      </c>
      <c r="W182" s="88" t="s">
        <v>1122</v>
      </c>
      <c r="X182" s="89" t="s">
        <v>1122</v>
      </c>
      <c r="Z182" s="662"/>
      <c r="AA182" s="657">
        <f>+AA180+10</f>
        <v>200</v>
      </c>
      <c r="AB182" s="86" t="str">
        <f>+AB180</f>
        <v>48-X</v>
      </c>
      <c r="AC182" s="87" t="s">
        <v>1122</v>
      </c>
      <c r="AD182" s="88" t="s">
        <v>1122</v>
      </c>
      <c r="AE182" s="88" t="s">
        <v>1122</v>
      </c>
      <c r="AF182" s="88" t="s">
        <v>1122</v>
      </c>
      <c r="AG182" s="88" t="s">
        <v>1122</v>
      </c>
      <c r="AH182" s="88" t="s">
        <v>1122</v>
      </c>
      <c r="AI182" s="88" t="s">
        <v>1122</v>
      </c>
      <c r="AJ182" s="89" t="s">
        <v>1122</v>
      </c>
      <c r="AL182" s="662"/>
      <c r="AM182" s="657">
        <f>+AM180+10</f>
        <v>200</v>
      </c>
      <c r="AN182" s="86" t="str">
        <f>+AN180</f>
        <v>48-X</v>
      </c>
      <c r="AO182" s="87" t="s">
        <v>1122</v>
      </c>
      <c r="AP182" s="88" t="s">
        <v>1122</v>
      </c>
      <c r="AQ182" s="88" t="s">
        <v>1122</v>
      </c>
      <c r="AR182" s="88" t="s">
        <v>1122</v>
      </c>
      <c r="AS182" s="88" t="s">
        <v>1122</v>
      </c>
      <c r="AT182" s="88" t="s">
        <v>1122</v>
      </c>
      <c r="AU182" s="88" t="s">
        <v>1122</v>
      </c>
      <c r="AV182" s="89" t="s">
        <v>1122</v>
      </c>
    </row>
    <row r="183" spans="1:48" ht="15" thickBot="1">
      <c r="A183">
        <v>183</v>
      </c>
      <c r="B183" s="663"/>
      <c r="C183" s="658"/>
      <c r="D183" s="90" t="str">
        <f>+D181</f>
        <v>48-XL</v>
      </c>
      <c r="E183" s="91" t="s">
        <v>1122</v>
      </c>
      <c r="F183" s="92" t="s">
        <v>1122</v>
      </c>
      <c r="G183" s="92" t="s">
        <v>1122</v>
      </c>
      <c r="H183" s="92" t="s">
        <v>1122</v>
      </c>
      <c r="I183" s="92" t="s">
        <v>1122</v>
      </c>
      <c r="J183" s="92" t="s">
        <v>1122</v>
      </c>
      <c r="K183" s="92" t="s">
        <v>1122</v>
      </c>
      <c r="L183" s="93" t="s">
        <v>1122</v>
      </c>
      <c r="N183" s="663"/>
      <c r="O183" s="658"/>
      <c r="P183" s="90" t="str">
        <f>+P181</f>
        <v>48-XL</v>
      </c>
      <c r="Q183" s="91" t="s">
        <v>1122</v>
      </c>
      <c r="R183" s="92" t="s">
        <v>1122</v>
      </c>
      <c r="S183" s="92" t="s">
        <v>1122</v>
      </c>
      <c r="T183" s="92" t="s">
        <v>1122</v>
      </c>
      <c r="U183" s="92" t="s">
        <v>1122</v>
      </c>
      <c r="V183" s="92" t="s">
        <v>1122</v>
      </c>
      <c r="W183" s="92" t="s">
        <v>1122</v>
      </c>
      <c r="X183" s="93" t="s">
        <v>1122</v>
      </c>
      <c r="Z183" s="663"/>
      <c r="AA183" s="658"/>
      <c r="AB183" s="90" t="str">
        <f>+AB181</f>
        <v>48-XL</v>
      </c>
      <c r="AC183" s="91" t="s">
        <v>1122</v>
      </c>
      <c r="AD183" s="92" t="s">
        <v>1122</v>
      </c>
      <c r="AE183" s="92" t="s">
        <v>1122</v>
      </c>
      <c r="AF183" s="92" t="s">
        <v>1122</v>
      </c>
      <c r="AG183" s="92" t="s">
        <v>1122</v>
      </c>
      <c r="AH183" s="92" t="s">
        <v>1122</v>
      </c>
      <c r="AI183" s="92" t="s">
        <v>1122</v>
      </c>
      <c r="AJ183" s="93" t="s">
        <v>1122</v>
      </c>
      <c r="AL183" s="663"/>
      <c r="AM183" s="658"/>
      <c r="AN183" s="90" t="str">
        <f>+AN181</f>
        <v>48-XL</v>
      </c>
      <c r="AO183" s="91" t="s">
        <v>1122</v>
      </c>
      <c r="AP183" s="92" t="s">
        <v>1122</v>
      </c>
      <c r="AQ183" s="92" t="s">
        <v>1122</v>
      </c>
      <c r="AR183" s="92" t="s">
        <v>1122</v>
      </c>
      <c r="AS183" s="92" t="s">
        <v>1122</v>
      </c>
      <c r="AT183" s="92" t="s">
        <v>1122</v>
      </c>
      <c r="AU183" s="92" t="s">
        <v>1122</v>
      </c>
      <c r="AV183" s="93" t="s">
        <v>1122</v>
      </c>
    </row>
    <row r="184" spans="1:48">
      <c r="A184">
        <v>184</v>
      </c>
    </row>
    <row r="185" spans="1:48">
      <c r="A185">
        <v>185</v>
      </c>
    </row>
    <row r="186" spans="1:48">
      <c r="A186">
        <v>186</v>
      </c>
    </row>
    <row r="187" spans="1:48">
      <c r="A187">
        <v>187</v>
      </c>
    </row>
    <row r="188" spans="1:48">
      <c r="A188">
        <v>188</v>
      </c>
    </row>
    <row r="189" spans="1:48">
      <c r="A189">
        <v>189</v>
      </c>
    </row>
    <row r="190" spans="1:48">
      <c r="A190">
        <v>190</v>
      </c>
    </row>
    <row r="191" spans="1:48" ht="15" thickBot="1">
      <c r="A191">
        <v>191</v>
      </c>
    </row>
    <row r="192" spans="1:48" ht="18.600000000000001" thickBot="1">
      <c r="A192">
        <v>192</v>
      </c>
      <c r="B192" s="649" t="str">
        <f>+B130</f>
        <v>Zona sísmica A</v>
      </c>
      <c r="C192" s="650"/>
      <c r="D192" s="651"/>
      <c r="E192" s="649" t="s">
        <v>1132</v>
      </c>
      <c r="F192" s="650"/>
      <c r="G192" s="650"/>
      <c r="H192" s="650"/>
      <c r="I192" s="650"/>
      <c r="J192" s="650"/>
      <c r="K192" s="650"/>
      <c r="L192" s="651"/>
      <c r="N192" s="649" t="str">
        <f>+N130</f>
        <v>Zona sísmica B</v>
      </c>
      <c r="O192" s="650"/>
      <c r="P192" s="651"/>
      <c r="Q192" s="649" t="s">
        <v>1132</v>
      </c>
      <c r="R192" s="650"/>
      <c r="S192" s="650"/>
      <c r="T192" s="650"/>
      <c r="U192" s="650"/>
      <c r="V192" s="650"/>
      <c r="W192" s="650"/>
      <c r="X192" s="651"/>
      <c r="Z192" s="649" t="str">
        <f>+Z130</f>
        <v>Zona sísmica C</v>
      </c>
      <c r="AA192" s="650"/>
      <c r="AB192" s="651"/>
      <c r="AC192" s="649" t="s">
        <v>1132</v>
      </c>
      <c r="AD192" s="650"/>
      <c r="AE192" s="650"/>
      <c r="AF192" s="650"/>
      <c r="AG192" s="650"/>
      <c r="AH192" s="650"/>
      <c r="AI192" s="650"/>
      <c r="AJ192" s="651"/>
      <c r="AL192" s="649" t="str">
        <f>+AL130</f>
        <v>Zona sísmica D</v>
      </c>
      <c r="AM192" s="650"/>
      <c r="AN192" s="651"/>
      <c r="AO192" s="649" t="s">
        <v>1132</v>
      </c>
      <c r="AP192" s="650"/>
      <c r="AQ192" s="650"/>
      <c r="AR192" s="650"/>
      <c r="AS192" s="650"/>
      <c r="AT192" s="650"/>
      <c r="AU192" s="650"/>
      <c r="AV192" s="651"/>
    </row>
    <row r="193" spans="1:48" ht="22.2" customHeight="1">
      <c r="A193">
        <v>193</v>
      </c>
      <c r="B193" s="652" t="str">
        <f>+B131</f>
        <v>Categoría de terreno 2</v>
      </c>
      <c r="C193" s="652" t="s">
        <v>1118</v>
      </c>
      <c r="D193" s="652" t="s">
        <v>1119</v>
      </c>
      <c r="E193" s="654" t="s">
        <v>1120</v>
      </c>
      <c r="F193" s="655"/>
      <c r="G193" s="655"/>
      <c r="H193" s="655"/>
      <c r="I193" s="655"/>
      <c r="J193" s="655"/>
      <c r="K193" s="655"/>
      <c r="L193" s="656"/>
      <c r="N193" s="652" t="str">
        <f>+N131</f>
        <v>Categoría de terreno 2</v>
      </c>
      <c r="O193" s="652" t="s">
        <v>1118</v>
      </c>
      <c r="P193" s="652" t="s">
        <v>1119</v>
      </c>
      <c r="Q193" s="654" t="s">
        <v>1120</v>
      </c>
      <c r="R193" s="655"/>
      <c r="S193" s="655"/>
      <c r="T193" s="655"/>
      <c r="U193" s="655"/>
      <c r="V193" s="655"/>
      <c r="W193" s="655"/>
      <c r="X193" s="656"/>
      <c r="Z193" s="652" t="str">
        <f>+Z131</f>
        <v>Categoría de terreno 2</v>
      </c>
      <c r="AA193" s="652" t="s">
        <v>1118</v>
      </c>
      <c r="AB193" s="652" t="s">
        <v>1119</v>
      </c>
      <c r="AC193" s="654" t="s">
        <v>1120</v>
      </c>
      <c r="AD193" s="655"/>
      <c r="AE193" s="655"/>
      <c r="AF193" s="655"/>
      <c r="AG193" s="655"/>
      <c r="AH193" s="655"/>
      <c r="AI193" s="655"/>
      <c r="AJ193" s="656"/>
      <c r="AL193" s="652" t="str">
        <f>+AL131</f>
        <v>Categoría de terreno 2</v>
      </c>
      <c r="AM193" s="652" t="s">
        <v>1118</v>
      </c>
      <c r="AN193" s="652" t="s">
        <v>1119</v>
      </c>
      <c r="AO193" s="654" t="s">
        <v>1120</v>
      </c>
      <c r="AP193" s="655"/>
      <c r="AQ193" s="655"/>
      <c r="AR193" s="655"/>
      <c r="AS193" s="655"/>
      <c r="AT193" s="655"/>
      <c r="AU193" s="655"/>
      <c r="AV193" s="656"/>
    </row>
    <row r="194" spans="1:48" ht="22.2" customHeight="1" thickBot="1">
      <c r="A194">
        <v>194</v>
      </c>
      <c r="B194" s="653"/>
      <c r="C194" s="653"/>
      <c r="D194" s="653"/>
      <c r="E194" s="75">
        <v>0</v>
      </c>
      <c r="F194" s="76">
        <v>500</v>
      </c>
      <c r="G194" s="76">
        <v>1000</v>
      </c>
      <c r="H194" s="76">
        <v>1500</v>
      </c>
      <c r="I194" s="76">
        <v>2000</v>
      </c>
      <c r="J194" s="76">
        <v>2500</v>
      </c>
      <c r="K194" s="76">
        <v>3000</v>
      </c>
      <c r="L194" s="77">
        <v>3500</v>
      </c>
      <c r="N194" s="653"/>
      <c r="O194" s="653"/>
      <c r="P194" s="653"/>
      <c r="Q194" s="75">
        <v>0</v>
      </c>
      <c r="R194" s="76">
        <v>500</v>
      </c>
      <c r="S194" s="76">
        <v>1000</v>
      </c>
      <c r="T194" s="76">
        <v>1500</v>
      </c>
      <c r="U194" s="76">
        <v>2000</v>
      </c>
      <c r="V194" s="76">
        <v>2500</v>
      </c>
      <c r="W194" s="76">
        <v>3000</v>
      </c>
      <c r="X194" s="77">
        <v>3500</v>
      </c>
      <c r="Z194" s="653"/>
      <c r="AA194" s="653"/>
      <c r="AB194" s="653"/>
      <c r="AC194" s="75">
        <v>0</v>
      </c>
      <c r="AD194" s="76">
        <v>500</v>
      </c>
      <c r="AE194" s="76">
        <v>1000</v>
      </c>
      <c r="AF194" s="76">
        <v>1500</v>
      </c>
      <c r="AG194" s="76">
        <v>2000</v>
      </c>
      <c r="AH194" s="76">
        <v>2500</v>
      </c>
      <c r="AI194" s="76">
        <v>3000</v>
      </c>
      <c r="AJ194" s="77">
        <v>3500</v>
      </c>
      <c r="AL194" s="653"/>
      <c r="AM194" s="653"/>
      <c r="AN194" s="653"/>
      <c r="AO194" s="75">
        <v>0</v>
      </c>
      <c r="AP194" s="76">
        <v>500</v>
      </c>
      <c r="AQ194" s="76">
        <v>1000</v>
      </c>
      <c r="AR194" s="76">
        <v>1500</v>
      </c>
      <c r="AS194" s="76">
        <v>2000</v>
      </c>
      <c r="AT194" s="76">
        <v>2500</v>
      </c>
      <c r="AU194" s="76">
        <v>3000</v>
      </c>
      <c r="AV194" s="77">
        <v>3500</v>
      </c>
    </row>
    <row r="195" spans="1:48">
      <c r="A195">
        <v>195</v>
      </c>
      <c r="B195" s="661" t="str">
        <f>+B133</f>
        <v>Rango de inclinación de &gt;15° a 25°</v>
      </c>
      <c r="C195" s="659">
        <v>100</v>
      </c>
      <c r="D195" s="78" t="s">
        <v>133</v>
      </c>
      <c r="E195" s="94">
        <v>204.10499999999999</v>
      </c>
      <c r="F195" s="95">
        <v>197.95</v>
      </c>
      <c r="G195" s="95">
        <v>191.81</v>
      </c>
      <c r="H195" s="95">
        <v>185.66</v>
      </c>
      <c r="I195" s="95">
        <v>179.52</v>
      </c>
      <c r="J195" s="95">
        <v>173.37</v>
      </c>
      <c r="K195" s="95">
        <v>167.23</v>
      </c>
      <c r="L195" s="96">
        <v>161.08600000000001</v>
      </c>
      <c r="N195" s="661" t="str">
        <f>+N133</f>
        <v>Rango de inclinación de &gt;15° a 25°</v>
      </c>
      <c r="O195" s="659">
        <v>100</v>
      </c>
      <c r="P195" s="78" t="s">
        <v>133</v>
      </c>
      <c r="Q195" s="94">
        <v>165.46700000000001</v>
      </c>
      <c r="R195" s="95">
        <v>162.47999999999999</v>
      </c>
      <c r="S195" s="95">
        <v>159.51</v>
      </c>
      <c r="T195" s="95">
        <v>156.53</v>
      </c>
      <c r="U195" s="95">
        <v>153.55000000000001</v>
      </c>
      <c r="V195" s="95">
        <v>150.58000000000001</v>
      </c>
      <c r="W195" s="95">
        <v>147.6</v>
      </c>
      <c r="X195" s="96">
        <v>144.62700000000001</v>
      </c>
      <c r="Z195" s="661" t="str">
        <f>+Z133</f>
        <v>Rango de inclinación de &gt;15° a 25°</v>
      </c>
      <c r="AA195" s="659">
        <v>100</v>
      </c>
      <c r="AB195" s="78" t="s">
        <v>133</v>
      </c>
      <c r="AC195" s="94">
        <v>215.334</v>
      </c>
      <c r="AD195" s="95">
        <v>215.21</v>
      </c>
      <c r="AE195" s="95">
        <v>215.1</v>
      </c>
      <c r="AF195" s="95">
        <v>214.99</v>
      </c>
      <c r="AG195" s="95">
        <v>214.87</v>
      </c>
      <c r="AH195" s="95">
        <v>214.76</v>
      </c>
      <c r="AI195" s="95">
        <v>214.64</v>
      </c>
      <c r="AJ195" s="96">
        <v>214.53399999999999</v>
      </c>
      <c r="AL195" s="661" t="str">
        <f>+AL133</f>
        <v>Rango de inclinación de &gt;15° a 25°</v>
      </c>
      <c r="AM195" s="659">
        <v>100</v>
      </c>
      <c r="AN195" s="78" t="s">
        <v>133</v>
      </c>
      <c r="AO195" s="94" t="s">
        <v>1122</v>
      </c>
      <c r="AP195" s="95" t="s">
        <v>1122</v>
      </c>
      <c r="AQ195" s="95" t="s">
        <v>1122</v>
      </c>
      <c r="AR195" s="95" t="s">
        <v>1122</v>
      </c>
      <c r="AS195" s="95" t="s">
        <v>1122</v>
      </c>
      <c r="AT195" s="95" t="s">
        <v>1122</v>
      </c>
      <c r="AU195" s="95">
        <v>261.17</v>
      </c>
      <c r="AV195" s="96">
        <v>260.93200000000002</v>
      </c>
    </row>
    <row r="196" spans="1:48" ht="15" thickBot="1">
      <c r="A196">
        <v>196</v>
      </c>
      <c r="B196" s="662"/>
      <c r="C196" s="660"/>
      <c r="D196" s="82" t="s">
        <v>136</v>
      </c>
      <c r="E196" s="97">
        <v>222.85</v>
      </c>
      <c r="F196" s="98">
        <v>216.13</v>
      </c>
      <c r="G196" s="98">
        <v>209.42</v>
      </c>
      <c r="H196" s="98">
        <v>202.71</v>
      </c>
      <c r="I196" s="98">
        <v>196</v>
      </c>
      <c r="J196" s="98">
        <v>189.29</v>
      </c>
      <c r="K196" s="98">
        <v>182.58</v>
      </c>
      <c r="L196" s="99">
        <v>175.87700000000001</v>
      </c>
      <c r="N196" s="662"/>
      <c r="O196" s="660"/>
      <c r="P196" s="82" t="s">
        <v>136</v>
      </c>
      <c r="Q196" s="97">
        <v>207.15700000000001</v>
      </c>
      <c r="R196" s="98">
        <v>200.68</v>
      </c>
      <c r="S196" s="98">
        <v>194.21</v>
      </c>
      <c r="T196" s="98">
        <v>187.74</v>
      </c>
      <c r="U196" s="98">
        <v>181.27</v>
      </c>
      <c r="V196" s="98">
        <v>174.79</v>
      </c>
      <c r="W196" s="98">
        <v>168.32</v>
      </c>
      <c r="X196" s="99">
        <v>161.85599999999999</v>
      </c>
      <c r="Z196" s="662"/>
      <c r="AA196" s="660"/>
      <c r="AB196" s="82" t="s">
        <v>136</v>
      </c>
      <c r="AC196" s="97">
        <v>233.751</v>
      </c>
      <c r="AD196" s="98">
        <v>233.75</v>
      </c>
      <c r="AE196" s="98">
        <v>233.75</v>
      </c>
      <c r="AF196" s="98">
        <v>233.75</v>
      </c>
      <c r="AG196" s="98">
        <v>233.75</v>
      </c>
      <c r="AH196" s="98">
        <v>233.75</v>
      </c>
      <c r="AI196" s="98">
        <v>233.75</v>
      </c>
      <c r="AJ196" s="99">
        <v>233.751</v>
      </c>
      <c r="AL196" s="662"/>
      <c r="AM196" s="660"/>
      <c r="AN196" s="82" t="s">
        <v>136</v>
      </c>
      <c r="AO196" s="83" t="s">
        <v>1122</v>
      </c>
      <c r="AP196" s="84" t="s">
        <v>1122</v>
      </c>
      <c r="AQ196" s="84" t="s">
        <v>1122</v>
      </c>
      <c r="AR196" s="84" t="s">
        <v>1122</v>
      </c>
      <c r="AS196" s="84" t="s">
        <v>1122</v>
      </c>
      <c r="AT196" s="84" t="s">
        <v>1122</v>
      </c>
      <c r="AU196" s="84" t="s">
        <v>1122</v>
      </c>
      <c r="AV196" s="85" t="s">
        <v>1122</v>
      </c>
    </row>
    <row r="197" spans="1:48">
      <c r="A197">
        <v>197</v>
      </c>
      <c r="B197" s="662"/>
      <c r="C197" s="657">
        <f>+C195+15</f>
        <v>115</v>
      </c>
      <c r="D197" s="86" t="str">
        <f>+D195</f>
        <v>48-X</v>
      </c>
      <c r="E197" s="100">
        <v>234.23400000000001</v>
      </c>
      <c r="F197" s="101">
        <v>227.6</v>
      </c>
      <c r="G197" s="101">
        <v>220.98</v>
      </c>
      <c r="H197" s="101">
        <v>214.35</v>
      </c>
      <c r="I197" s="101">
        <v>207.73</v>
      </c>
      <c r="J197" s="101">
        <v>201.1</v>
      </c>
      <c r="K197" s="101">
        <v>194.47</v>
      </c>
      <c r="L197" s="102">
        <v>187.852</v>
      </c>
      <c r="N197" s="662"/>
      <c r="O197" s="657">
        <f>+O195+15</f>
        <v>115</v>
      </c>
      <c r="P197" s="86" t="str">
        <f>+P195</f>
        <v>48-X</v>
      </c>
      <c r="Q197" s="100">
        <v>184.792</v>
      </c>
      <c r="R197" s="101">
        <v>181.26</v>
      </c>
      <c r="S197" s="101">
        <v>177.73</v>
      </c>
      <c r="T197" s="101">
        <v>174.2</v>
      </c>
      <c r="U197" s="101">
        <v>170.67</v>
      </c>
      <c r="V197" s="101">
        <v>167.14</v>
      </c>
      <c r="W197" s="101">
        <v>163.62</v>
      </c>
      <c r="X197" s="102">
        <v>160.09299999999999</v>
      </c>
      <c r="Z197" s="662"/>
      <c r="AA197" s="657">
        <f>+AA195+15</f>
        <v>115</v>
      </c>
      <c r="AB197" s="86" t="str">
        <f>+AB195</f>
        <v>48-X</v>
      </c>
      <c r="AC197" s="87" t="s">
        <v>1122</v>
      </c>
      <c r="AD197" s="88" t="s">
        <v>1122</v>
      </c>
      <c r="AE197" s="101">
        <v>216.04</v>
      </c>
      <c r="AF197" s="101">
        <v>215.81</v>
      </c>
      <c r="AG197" s="101">
        <v>215.58</v>
      </c>
      <c r="AH197" s="101">
        <v>215.34</v>
      </c>
      <c r="AI197" s="101">
        <v>215.11</v>
      </c>
      <c r="AJ197" s="102">
        <v>214.88300000000001</v>
      </c>
      <c r="AL197" s="662"/>
      <c r="AM197" s="657">
        <f>+AM195+15</f>
        <v>115</v>
      </c>
      <c r="AN197" s="86" t="str">
        <f>+AN195</f>
        <v>48-X</v>
      </c>
      <c r="AO197" s="87" t="s">
        <v>1122</v>
      </c>
      <c r="AP197" s="88" t="s">
        <v>1122</v>
      </c>
      <c r="AQ197" s="88" t="s">
        <v>1122</v>
      </c>
      <c r="AR197" s="88" t="s">
        <v>1122</v>
      </c>
      <c r="AS197" s="88" t="s">
        <v>1122</v>
      </c>
      <c r="AT197" s="88" t="s">
        <v>1122</v>
      </c>
      <c r="AU197" s="88" t="s">
        <v>1122</v>
      </c>
      <c r="AV197" s="89" t="s">
        <v>1122</v>
      </c>
    </row>
    <row r="198" spans="1:48" ht="15" thickBot="1">
      <c r="A198">
        <v>198</v>
      </c>
      <c r="B198" s="662"/>
      <c r="C198" s="658"/>
      <c r="D198" s="90" t="str">
        <f>+D196</f>
        <v>48-XL</v>
      </c>
      <c r="E198" s="100">
        <v>261.245</v>
      </c>
      <c r="F198" s="101">
        <v>253.33</v>
      </c>
      <c r="G198" s="101">
        <v>245.43</v>
      </c>
      <c r="H198" s="101">
        <v>237.52</v>
      </c>
      <c r="I198" s="101">
        <v>229.62</v>
      </c>
      <c r="J198" s="101">
        <v>221.71</v>
      </c>
      <c r="K198" s="101">
        <v>213.81</v>
      </c>
      <c r="L198" s="102">
        <v>205.90700000000001</v>
      </c>
      <c r="N198" s="662"/>
      <c r="O198" s="658"/>
      <c r="P198" s="90" t="str">
        <f>+P196</f>
        <v>48-XL</v>
      </c>
      <c r="Q198" s="100">
        <v>241.19900000000001</v>
      </c>
      <c r="R198" s="101">
        <v>233.99</v>
      </c>
      <c r="S198" s="101">
        <v>226.79</v>
      </c>
      <c r="T198" s="101">
        <v>219.59</v>
      </c>
      <c r="U198" s="101">
        <v>212.38</v>
      </c>
      <c r="V198" s="101">
        <v>205.18</v>
      </c>
      <c r="W198" s="101">
        <v>197.98</v>
      </c>
      <c r="X198" s="102">
        <v>190.779</v>
      </c>
      <c r="Z198" s="662"/>
      <c r="AA198" s="658"/>
      <c r="AB198" s="90" t="str">
        <f>+AB196</f>
        <v>48-XL</v>
      </c>
      <c r="AC198" s="100">
        <v>233.751</v>
      </c>
      <c r="AD198" s="101">
        <v>233.75</v>
      </c>
      <c r="AE198" s="101">
        <v>233.75</v>
      </c>
      <c r="AF198" s="101">
        <v>233.75</v>
      </c>
      <c r="AG198" s="101">
        <v>233.75</v>
      </c>
      <c r="AH198" s="101">
        <v>233.75</v>
      </c>
      <c r="AI198" s="101">
        <v>233.75</v>
      </c>
      <c r="AJ198" s="102">
        <v>233.751</v>
      </c>
      <c r="AL198" s="662"/>
      <c r="AM198" s="658"/>
      <c r="AN198" s="90" t="str">
        <f>+AN196</f>
        <v>48-XL</v>
      </c>
      <c r="AO198" s="87" t="s">
        <v>1122</v>
      </c>
      <c r="AP198" s="88" t="s">
        <v>1122</v>
      </c>
      <c r="AQ198" s="88" t="s">
        <v>1122</v>
      </c>
      <c r="AR198" s="88" t="s">
        <v>1122</v>
      </c>
      <c r="AS198" s="88" t="s">
        <v>1122</v>
      </c>
      <c r="AT198" s="88" t="s">
        <v>1122</v>
      </c>
      <c r="AU198" s="88" t="s">
        <v>1122</v>
      </c>
      <c r="AV198" s="89" t="s">
        <v>1122</v>
      </c>
    </row>
    <row r="199" spans="1:48">
      <c r="A199">
        <v>199</v>
      </c>
      <c r="B199" s="662"/>
      <c r="C199" s="659">
        <f>+C197+15</f>
        <v>130</v>
      </c>
      <c r="D199" s="78" t="s">
        <v>133</v>
      </c>
      <c r="E199" s="97">
        <v>247.809</v>
      </c>
      <c r="F199" s="98">
        <v>243.16</v>
      </c>
      <c r="G199" s="98">
        <v>238.52</v>
      </c>
      <c r="H199" s="98">
        <v>233.87</v>
      </c>
      <c r="I199" s="98">
        <v>229.23</v>
      </c>
      <c r="J199" s="98">
        <v>224.59</v>
      </c>
      <c r="K199" s="98">
        <v>219.94</v>
      </c>
      <c r="L199" s="99">
        <v>215.30500000000001</v>
      </c>
      <c r="N199" s="662"/>
      <c r="O199" s="659">
        <f>+O197+15</f>
        <v>130</v>
      </c>
      <c r="P199" s="78" t="s">
        <v>133</v>
      </c>
      <c r="Q199" s="97">
        <v>204.232</v>
      </c>
      <c r="R199" s="98">
        <v>200.26</v>
      </c>
      <c r="S199" s="98">
        <v>196.3</v>
      </c>
      <c r="T199" s="98">
        <v>192.34</v>
      </c>
      <c r="U199" s="98">
        <v>188.38</v>
      </c>
      <c r="V199" s="98">
        <v>184.41</v>
      </c>
      <c r="W199" s="98">
        <v>180.45</v>
      </c>
      <c r="X199" s="99">
        <v>176.494</v>
      </c>
      <c r="Z199" s="662"/>
      <c r="AA199" s="659">
        <f>+AA197+15</f>
        <v>130</v>
      </c>
      <c r="AB199" s="78" t="s">
        <v>133</v>
      </c>
      <c r="AC199" s="83" t="s">
        <v>1122</v>
      </c>
      <c r="AD199" s="84" t="s">
        <v>1122</v>
      </c>
      <c r="AE199" s="84" t="s">
        <v>1122</v>
      </c>
      <c r="AF199" s="84" t="s">
        <v>1122</v>
      </c>
      <c r="AG199" s="84" t="s">
        <v>1122</v>
      </c>
      <c r="AH199" s="84" t="s">
        <v>1122</v>
      </c>
      <c r="AI199" s="98">
        <v>215.75</v>
      </c>
      <c r="AJ199" s="99">
        <v>215.41399999999999</v>
      </c>
      <c r="AL199" s="662"/>
      <c r="AM199" s="659">
        <f>+AM197+15</f>
        <v>130</v>
      </c>
      <c r="AN199" s="78" t="s">
        <v>133</v>
      </c>
      <c r="AO199" s="83" t="s">
        <v>1122</v>
      </c>
      <c r="AP199" s="84" t="s">
        <v>1122</v>
      </c>
      <c r="AQ199" s="84" t="s">
        <v>1122</v>
      </c>
      <c r="AR199" s="84" t="s">
        <v>1122</v>
      </c>
      <c r="AS199" s="84" t="s">
        <v>1122</v>
      </c>
      <c r="AT199" s="84" t="s">
        <v>1122</v>
      </c>
      <c r="AU199" s="84" t="s">
        <v>1122</v>
      </c>
      <c r="AV199" s="85" t="s">
        <v>1122</v>
      </c>
    </row>
    <row r="200" spans="1:48" ht="15" thickBot="1">
      <c r="A200">
        <v>200</v>
      </c>
      <c r="B200" s="662"/>
      <c r="C200" s="660"/>
      <c r="D200" s="82" t="s">
        <v>136</v>
      </c>
      <c r="E200" s="97">
        <v>278.92899999999997</v>
      </c>
      <c r="F200" s="98">
        <v>272.72000000000003</v>
      </c>
      <c r="G200" s="98">
        <v>266.52</v>
      </c>
      <c r="H200" s="98">
        <v>260.32</v>
      </c>
      <c r="I200" s="98">
        <v>254.11</v>
      </c>
      <c r="J200" s="98">
        <v>247.91</v>
      </c>
      <c r="K200" s="98">
        <v>241.71</v>
      </c>
      <c r="L200" s="99">
        <v>235.511</v>
      </c>
      <c r="N200" s="662"/>
      <c r="O200" s="660"/>
      <c r="P200" s="82" t="s">
        <v>136</v>
      </c>
      <c r="Q200" s="97">
        <v>258.38600000000002</v>
      </c>
      <c r="R200" s="98">
        <v>252.68</v>
      </c>
      <c r="S200" s="98">
        <v>246.97</v>
      </c>
      <c r="T200" s="98">
        <v>241.27</v>
      </c>
      <c r="U200" s="98">
        <v>235.56</v>
      </c>
      <c r="V200" s="98">
        <v>229.86</v>
      </c>
      <c r="W200" s="98">
        <v>224.15</v>
      </c>
      <c r="X200" s="99">
        <v>218.453</v>
      </c>
      <c r="Z200" s="662"/>
      <c r="AA200" s="660"/>
      <c r="AB200" s="82" t="s">
        <v>136</v>
      </c>
      <c r="AC200" s="97">
        <v>235.45500000000001</v>
      </c>
      <c r="AD200" s="98">
        <v>235.21</v>
      </c>
      <c r="AE200" s="98">
        <v>234.96</v>
      </c>
      <c r="AF200" s="98">
        <v>234.72</v>
      </c>
      <c r="AG200" s="98">
        <v>234.48</v>
      </c>
      <c r="AH200" s="98">
        <v>234.23</v>
      </c>
      <c r="AI200" s="98">
        <v>233.99</v>
      </c>
      <c r="AJ200" s="99">
        <v>233.751</v>
      </c>
      <c r="AL200" s="662"/>
      <c r="AM200" s="660"/>
      <c r="AN200" s="82" t="s">
        <v>136</v>
      </c>
      <c r="AO200" s="83" t="s">
        <v>1122</v>
      </c>
      <c r="AP200" s="84" t="s">
        <v>1122</v>
      </c>
      <c r="AQ200" s="84" t="s">
        <v>1122</v>
      </c>
      <c r="AR200" s="84" t="s">
        <v>1122</v>
      </c>
      <c r="AS200" s="84" t="s">
        <v>1122</v>
      </c>
      <c r="AT200" s="84" t="s">
        <v>1122</v>
      </c>
      <c r="AU200" s="84" t="s">
        <v>1122</v>
      </c>
      <c r="AV200" s="85" t="s">
        <v>1122</v>
      </c>
    </row>
    <row r="201" spans="1:48">
      <c r="A201">
        <v>201</v>
      </c>
      <c r="B201" s="662"/>
      <c r="C201" s="657">
        <f>+C199+10</f>
        <v>140</v>
      </c>
      <c r="D201" s="86" t="str">
        <f>+D199</f>
        <v>48-X</v>
      </c>
      <c r="E201" s="100">
        <v>254.62700000000001</v>
      </c>
      <c r="F201" s="101">
        <v>251.45</v>
      </c>
      <c r="G201" s="101">
        <v>248.28</v>
      </c>
      <c r="H201" s="101">
        <v>245.12</v>
      </c>
      <c r="I201" s="101">
        <v>241.95</v>
      </c>
      <c r="J201" s="101">
        <v>238.78</v>
      </c>
      <c r="K201" s="101">
        <v>235.61</v>
      </c>
      <c r="L201" s="102">
        <v>232.44499999999999</v>
      </c>
      <c r="N201" s="662"/>
      <c r="O201" s="657">
        <f>+O199+10</f>
        <v>140</v>
      </c>
      <c r="P201" s="86" t="str">
        <f>+P199</f>
        <v>48-X</v>
      </c>
      <c r="Q201" s="100">
        <v>209.745</v>
      </c>
      <c r="R201" s="101">
        <v>206.14</v>
      </c>
      <c r="S201" s="101">
        <v>202.54</v>
      </c>
      <c r="T201" s="101">
        <v>198.94</v>
      </c>
      <c r="U201" s="101">
        <v>195.34</v>
      </c>
      <c r="V201" s="101">
        <v>191.74</v>
      </c>
      <c r="W201" s="101">
        <v>188.14</v>
      </c>
      <c r="X201" s="102">
        <v>184.54900000000001</v>
      </c>
      <c r="Z201" s="662"/>
      <c r="AA201" s="657">
        <f>+AA199+10</f>
        <v>140</v>
      </c>
      <c r="AB201" s="86" t="str">
        <f>+AB199</f>
        <v>48-X</v>
      </c>
      <c r="AC201" s="87" t="s">
        <v>1122</v>
      </c>
      <c r="AD201" s="88" t="s">
        <v>1122</v>
      </c>
      <c r="AE201" s="88" t="s">
        <v>1122</v>
      </c>
      <c r="AF201" s="88" t="s">
        <v>1122</v>
      </c>
      <c r="AG201" s="88" t="s">
        <v>1122</v>
      </c>
      <c r="AH201" s="88" t="s">
        <v>1122</v>
      </c>
      <c r="AI201" s="88" t="s">
        <v>1122</v>
      </c>
      <c r="AJ201" s="89" t="s">
        <v>1122</v>
      </c>
      <c r="AL201" s="662"/>
      <c r="AM201" s="657">
        <f>+AM199+10</f>
        <v>140</v>
      </c>
      <c r="AN201" s="86" t="str">
        <f>+AN199</f>
        <v>48-X</v>
      </c>
      <c r="AO201" s="87" t="s">
        <v>1122</v>
      </c>
      <c r="AP201" s="88" t="s">
        <v>1122</v>
      </c>
      <c r="AQ201" s="88" t="s">
        <v>1122</v>
      </c>
      <c r="AR201" s="88" t="s">
        <v>1122</v>
      </c>
      <c r="AS201" s="88" t="s">
        <v>1122</v>
      </c>
      <c r="AT201" s="88" t="s">
        <v>1122</v>
      </c>
      <c r="AU201" s="88" t="s">
        <v>1122</v>
      </c>
      <c r="AV201" s="89" t="s">
        <v>1122</v>
      </c>
    </row>
    <row r="202" spans="1:48" ht="15" thickBot="1">
      <c r="A202">
        <v>202</v>
      </c>
      <c r="B202" s="662"/>
      <c r="C202" s="658"/>
      <c r="D202" s="90" t="str">
        <f>+D200</f>
        <v>48-XL</v>
      </c>
      <c r="E202" s="100">
        <v>274.154</v>
      </c>
      <c r="F202" s="101">
        <v>271.44</v>
      </c>
      <c r="G202" s="101">
        <v>268.73</v>
      </c>
      <c r="H202" s="101">
        <v>266.02</v>
      </c>
      <c r="I202" s="101">
        <v>263.31</v>
      </c>
      <c r="J202" s="101">
        <v>260.60000000000002</v>
      </c>
      <c r="K202" s="101">
        <v>257.89</v>
      </c>
      <c r="L202" s="102">
        <v>255.19</v>
      </c>
      <c r="N202" s="662"/>
      <c r="O202" s="658"/>
      <c r="P202" s="90" t="str">
        <f>+P200</f>
        <v>48-XL</v>
      </c>
      <c r="Q202" s="100">
        <v>263.80900000000003</v>
      </c>
      <c r="R202" s="101">
        <v>259.54000000000002</v>
      </c>
      <c r="S202" s="101">
        <v>255.27</v>
      </c>
      <c r="T202" s="101">
        <v>251</v>
      </c>
      <c r="U202" s="101">
        <v>246.74</v>
      </c>
      <c r="V202" s="101">
        <v>242.47</v>
      </c>
      <c r="W202" s="101">
        <v>238.2</v>
      </c>
      <c r="X202" s="102">
        <v>233.93899999999999</v>
      </c>
      <c r="Z202" s="662"/>
      <c r="AA202" s="658"/>
      <c r="AB202" s="90" t="str">
        <f>+AB200</f>
        <v>48-XL</v>
      </c>
      <c r="AC202" s="100">
        <v>236.72300000000001</v>
      </c>
      <c r="AD202" s="101">
        <v>236.29</v>
      </c>
      <c r="AE202" s="101">
        <v>235.87</v>
      </c>
      <c r="AF202" s="101">
        <v>235.44</v>
      </c>
      <c r="AG202" s="101">
        <v>235.02</v>
      </c>
      <c r="AH202" s="101">
        <v>234.6</v>
      </c>
      <c r="AI202" s="101">
        <v>234.17</v>
      </c>
      <c r="AJ202" s="102">
        <v>233.751</v>
      </c>
      <c r="AL202" s="662"/>
      <c r="AM202" s="658"/>
      <c r="AN202" s="90" t="str">
        <f>+AN200</f>
        <v>48-XL</v>
      </c>
      <c r="AO202" s="87" t="s">
        <v>1122</v>
      </c>
      <c r="AP202" s="88" t="s">
        <v>1122</v>
      </c>
      <c r="AQ202" s="88" t="s">
        <v>1122</v>
      </c>
      <c r="AR202" s="88" t="s">
        <v>1122</v>
      </c>
      <c r="AS202" s="88" t="s">
        <v>1122</v>
      </c>
      <c r="AT202" s="88" t="s">
        <v>1122</v>
      </c>
      <c r="AU202" s="88" t="s">
        <v>1122</v>
      </c>
      <c r="AV202" s="89" t="s">
        <v>1122</v>
      </c>
    </row>
    <row r="203" spans="1:48">
      <c r="A203">
        <v>203</v>
      </c>
      <c r="B203" s="662"/>
      <c r="C203" s="659">
        <f>+C201+10</f>
        <v>150</v>
      </c>
      <c r="D203" s="78" t="s">
        <v>133</v>
      </c>
      <c r="E203" s="97">
        <v>258.93299999999999</v>
      </c>
      <c r="F203" s="98">
        <v>256.25</v>
      </c>
      <c r="G203" s="98">
        <v>253.57</v>
      </c>
      <c r="H203" s="98">
        <v>250.9</v>
      </c>
      <c r="I203" s="98">
        <v>248.22</v>
      </c>
      <c r="J203" s="98">
        <v>245.54</v>
      </c>
      <c r="K203" s="98">
        <v>242.86</v>
      </c>
      <c r="L203" s="99">
        <v>240.19</v>
      </c>
      <c r="N203" s="662"/>
      <c r="O203" s="659">
        <f>+O201+10</f>
        <v>150</v>
      </c>
      <c r="P203" s="78" t="s">
        <v>133</v>
      </c>
      <c r="Q203" s="83" t="s">
        <v>1122</v>
      </c>
      <c r="R203" s="84" t="s">
        <v>1122</v>
      </c>
      <c r="S203" s="84" t="s">
        <v>1122</v>
      </c>
      <c r="T203" s="98">
        <v>207.08</v>
      </c>
      <c r="U203" s="98">
        <v>202.83</v>
      </c>
      <c r="V203" s="98">
        <v>198.58</v>
      </c>
      <c r="W203" s="98">
        <v>194.32</v>
      </c>
      <c r="X203" s="99">
        <v>190.07499999999999</v>
      </c>
      <c r="Z203" s="662"/>
      <c r="AA203" s="659">
        <f>+AA201+10</f>
        <v>150</v>
      </c>
      <c r="AB203" s="78" t="s">
        <v>133</v>
      </c>
      <c r="AC203" s="83" t="s">
        <v>1122</v>
      </c>
      <c r="AD203" s="84" t="s">
        <v>1122</v>
      </c>
      <c r="AE203" s="84" t="s">
        <v>1122</v>
      </c>
      <c r="AF203" s="84" t="s">
        <v>1122</v>
      </c>
      <c r="AG203" s="84" t="s">
        <v>1122</v>
      </c>
      <c r="AH203" s="84" t="s">
        <v>1122</v>
      </c>
      <c r="AI203" s="84" t="s">
        <v>1122</v>
      </c>
      <c r="AJ203" s="85" t="s">
        <v>1122</v>
      </c>
      <c r="AL203" s="662"/>
      <c r="AM203" s="659">
        <f>+AM201+10</f>
        <v>150</v>
      </c>
      <c r="AN203" s="78" t="s">
        <v>133</v>
      </c>
      <c r="AO203" s="83" t="s">
        <v>1122</v>
      </c>
      <c r="AP203" s="84" t="s">
        <v>1122</v>
      </c>
      <c r="AQ203" s="84" t="s">
        <v>1122</v>
      </c>
      <c r="AR203" s="84" t="s">
        <v>1122</v>
      </c>
      <c r="AS203" s="84" t="s">
        <v>1122</v>
      </c>
      <c r="AT203" s="84" t="s">
        <v>1122</v>
      </c>
      <c r="AU203" s="84" t="s">
        <v>1122</v>
      </c>
      <c r="AV203" s="85" t="s">
        <v>1122</v>
      </c>
    </row>
    <row r="204" spans="1:48" ht="15" thickBot="1">
      <c r="A204">
        <v>204</v>
      </c>
      <c r="B204" s="662"/>
      <c r="C204" s="660"/>
      <c r="D204" s="82" t="s">
        <v>136</v>
      </c>
      <c r="E204" s="97">
        <v>269.15699999999998</v>
      </c>
      <c r="F204" s="98">
        <v>270.10000000000002</v>
      </c>
      <c r="G204" s="98">
        <v>271.05</v>
      </c>
      <c r="H204" s="98">
        <v>271.99</v>
      </c>
      <c r="I204" s="98">
        <v>272.94</v>
      </c>
      <c r="J204" s="98">
        <v>273.89</v>
      </c>
      <c r="K204" s="98">
        <v>274.83999999999997</v>
      </c>
      <c r="L204" s="99">
        <v>275.79000000000002</v>
      </c>
      <c r="N204" s="662"/>
      <c r="O204" s="660"/>
      <c r="P204" s="82" t="s">
        <v>136</v>
      </c>
      <c r="Q204" s="97">
        <v>266.08600000000001</v>
      </c>
      <c r="R204" s="98">
        <v>263.45</v>
      </c>
      <c r="S204" s="98">
        <v>260.81</v>
      </c>
      <c r="T204" s="98">
        <v>258.18</v>
      </c>
      <c r="U204" s="98">
        <v>255.54</v>
      </c>
      <c r="V204" s="98">
        <v>252.91</v>
      </c>
      <c r="W204" s="98">
        <v>250.27</v>
      </c>
      <c r="X204" s="99">
        <v>247.642</v>
      </c>
      <c r="Z204" s="662"/>
      <c r="AA204" s="660"/>
      <c r="AB204" s="82" t="s">
        <v>136</v>
      </c>
      <c r="AC204" s="83" t="s">
        <v>1122</v>
      </c>
      <c r="AD204" s="84" t="s">
        <v>1122</v>
      </c>
      <c r="AE204" s="98">
        <v>237.13</v>
      </c>
      <c r="AF204" s="98">
        <v>236.52</v>
      </c>
      <c r="AG204" s="98">
        <v>235.91</v>
      </c>
      <c r="AH204" s="98">
        <v>235.3</v>
      </c>
      <c r="AI204" s="98">
        <v>234.7</v>
      </c>
      <c r="AJ204" s="99">
        <v>234.09399999999999</v>
      </c>
      <c r="AL204" s="662"/>
      <c r="AM204" s="660"/>
      <c r="AN204" s="82" t="s">
        <v>136</v>
      </c>
      <c r="AO204" s="83" t="s">
        <v>1122</v>
      </c>
      <c r="AP204" s="84" t="s">
        <v>1122</v>
      </c>
      <c r="AQ204" s="84" t="s">
        <v>1122</v>
      </c>
      <c r="AR204" s="84" t="s">
        <v>1122</v>
      </c>
      <c r="AS204" s="84" t="s">
        <v>1122</v>
      </c>
      <c r="AT204" s="84" t="s">
        <v>1122</v>
      </c>
      <c r="AU204" s="84" t="s">
        <v>1122</v>
      </c>
      <c r="AV204" s="85" t="s">
        <v>1122</v>
      </c>
    </row>
    <row r="205" spans="1:48">
      <c r="A205">
        <v>205</v>
      </c>
      <c r="B205" s="662"/>
      <c r="C205" s="657">
        <f>+C203+10</f>
        <v>160</v>
      </c>
      <c r="D205" s="86" t="str">
        <f>+D203</f>
        <v>48-X</v>
      </c>
      <c r="E205" s="87" t="s">
        <v>1122</v>
      </c>
      <c r="F205" s="101">
        <v>259.27999999999997</v>
      </c>
      <c r="G205" s="101">
        <v>257.25</v>
      </c>
      <c r="H205" s="101">
        <v>255.22</v>
      </c>
      <c r="I205" s="101">
        <v>253.2</v>
      </c>
      <c r="J205" s="101">
        <v>251.17</v>
      </c>
      <c r="K205" s="101">
        <v>249.14</v>
      </c>
      <c r="L205" s="102">
        <v>247.11600000000001</v>
      </c>
      <c r="N205" s="662"/>
      <c r="O205" s="657">
        <f>+O203+10</f>
        <v>160</v>
      </c>
      <c r="P205" s="86" t="str">
        <f>+P203</f>
        <v>48-X</v>
      </c>
      <c r="Q205" s="87" t="s">
        <v>1122</v>
      </c>
      <c r="R205" s="88" t="s">
        <v>1122</v>
      </c>
      <c r="S205" s="88" t="s">
        <v>1122</v>
      </c>
      <c r="T205" s="88" t="s">
        <v>1122</v>
      </c>
      <c r="U205" s="88" t="s">
        <v>1122</v>
      </c>
      <c r="V205" s="101">
        <v>205.83</v>
      </c>
      <c r="W205" s="101">
        <v>201.55</v>
      </c>
      <c r="X205" s="102">
        <v>197.279</v>
      </c>
      <c r="Z205" s="662"/>
      <c r="AA205" s="657">
        <f>+AA203+10</f>
        <v>160</v>
      </c>
      <c r="AB205" s="86" t="str">
        <f>+AB203</f>
        <v>48-X</v>
      </c>
      <c r="AC205" s="87" t="s">
        <v>1122</v>
      </c>
      <c r="AD205" s="88" t="s">
        <v>1122</v>
      </c>
      <c r="AE205" s="88" t="s">
        <v>1122</v>
      </c>
      <c r="AF205" s="88" t="s">
        <v>1122</v>
      </c>
      <c r="AG205" s="88" t="s">
        <v>1122</v>
      </c>
      <c r="AH205" s="88" t="s">
        <v>1122</v>
      </c>
      <c r="AI205" s="88" t="s">
        <v>1122</v>
      </c>
      <c r="AJ205" s="89" t="s">
        <v>1122</v>
      </c>
      <c r="AL205" s="662"/>
      <c r="AM205" s="657">
        <f>+AM203+10</f>
        <v>160</v>
      </c>
      <c r="AN205" s="86" t="str">
        <f>+AN203</f>
        <v>48-X</v>
      </c>
      <c r="AO205" s="87" t="s">
        <v>1122</v>
      </c>
      <c r="AP205" s="88" t="s">
        <v>1122</v>
      </c>
      <c r="AQ205" s="88" t="s">
        <v>1122</v>
      </c>
      <c r="AR205" s="88" t="s">
        <v>1122</v>
      </c>
      <c r="AS205" s="88" t="s">
        <v>1122</v>
      </c>
      <c r="AT205" s="88" t="s">
        <v>1122</v>
      </c>
      <c r="AU205" s="88" t="s">
        <v>1122</v>
      </c>
      <c r="AV205" s="89" t="s">
        <v>1122</v>
      </c>
    </row>
    <row r="206" spans="1:48" ht="15" thickBot="1">
      <c r="A206">
        <v>206</v>
      </c>
      <c r="B206" s="662"/>
      <c r="C206" s="658"/>
      <c r="D206" s="90" t="str">
        <f>+D204</f>
        <v>48-XL</v>
      </c>
      <c r="E206" s="87" t="s">
        <v>1122</v>
      </c>
      <c r="F206" s="101">
        <v>267.64999999999998</v>
      </c>
      <c r="G206" s="101">
        <v>269.32</v>
      </c>
      <c r="H206" s="101">
        <v>270.99</v>
      </c>
      <c r="I206" s="101">
        <v>272.67</v>
      </c>
      <c r="J206" s="101">
        <v>274.33999999999997</v>
      </c>
      <c r="K206" s="101">
        <v>276.01</v>
      </c>
      <c r="L206" s="102">
        <v>277.685</v>
      </c>
      <c r="N206" s="662"/>
      <c r="O206" s="658"/>
      <c r="P206" s="90" t="str">
        <f>+P204</f>
        <v>48-XL</v>
      </c>
      <c r="Q206" s="87" t="s">
        <v>1122</v>
      </c>
      <c r="R206" s="101">
        <v>261.77</v>
      </c>
      <c r="S206" s="101">
        <v>261.04000000000002</v>
      </c>
      <c r="T206" s="101">
        <v>260.31</v>
      </c>
      <c r="U206" s="101">
        <v>259.58</v>
      </c>
      <c r="V206" s="101">
        <v>258.85000000000002</v>
      </c>
      <c r="W206" s="101">
        <v>258.12</v>
      </c>
      <c r="X206" s="102">
        <v>257.39800000000002</v>
      </c>
      <c r="Z206" s="662"/>
      <c r="AA206" s="658"/>
      <c r="AB206" s="90" t="str">
        <f>+AB204</f>
        <v>48-XL</v>
      </c>
      <c r="AC206" s="87" t="s">
        <v>1122</v>
      </c>
      <c r="AD206" s="88" t="s">
        <v>1122</v>
      </c>
      <c r="AE206" s="88" t="s">
        <v>1122</v>
      </c>
      <c r="AF206" s="88" t="s">
        <v>1122</v>
      </c>
      <c r="AG206" s="101">
        <v>237.32</v>
      </c>
      <c r="AH206" s="101">
        <v>236.56</v>
      </c>
      <c r="AI206" s="101">
        <v>235.79</v>
      </c>
      <c r="AJ206" s="102">
        <v>235.03100000000001</v>
      </c>
      <c r="AL206" s="662"/>
      <c r="AM206" s="658"/>
      <c r="AN206" s="90" t="str">
        <f>+AN204</f>
        <v>48-XL</v>
      </c>
      <c r="AO206" s="87" t="s">
        <v>1122</v>
      </c>
      <c r="AP206" s="88" t="s">
        <v>1122</v>
      </c>
      <c r="AQ206" s="88" t="s">
        <v>1122</v>
      </c>
      <c r="AR206" s="88" t="s">
        <v>1122</v>
      </c>
      <c r="AS206" s="88" t="s">
        <v>1122</v>
      </c>
      <c r="AT206" s="88" t="s">
        <v>1122</v>
      </c>
      <c r="AU206" s="88" t="s">
        <v>1122</v>
      </c>
      <c r="AV206" s="89" t="s">
        <v>1122</v>
      </c>
    </row>
    <row r="207" spans="1:48">
      <c r="A207">
        <v>207</v>
      </c>
      <c r="B207" s="662"/>
      <c r="C207" s="659">
        <f>+C205+10</f>
        <v>170</v>
      </c>
      <c r="D207" s="78" t="s">
        <v>133</v>
      </c>
      <c r="E207" s="83" t="s">
        <v>1122</v>
      </c>
      <c r="F207" s="84" t="s">
        <v>1122</v>
      </c>
      <c r="G207" s="84" t="s">
        <v>1122</v>
      </c>
      <c r="H207" s="98">
        <v>256.04000000000002</v>
      </c>
      <c r="I207" s="98">
        <v>255.29</v>
      </c>
      <c r="J207" s="98">
        <v>254.53</v>
      </c>
      <c r="K207" s="98">
        <v>253.78</v>
      </c>
      <c r="L207" s="99">
        <v>253.02500000000001</v>
      </c>
      <c r="N207" s="662"/>
      <c r="O207" s="659">
        <f>+O205+10</f>
        <v>170</v>
      </c>
      <c r="P207" s="78" t="s">
        <v>133</v>
      </c>
      <c r="Q207" s="83" t="s">
        <v>1122</v>
      </c>
      <c r="R207" s="84" t="s">
        <v>1122</v>
      </c>
      <c r="S207" s="84" t="s">
        <v>1122</v>
      </c>
      <c r="T207" s="84" t="s">
        <v>1122</v>
      </c>
      <c r="U207" s="84" t="s">
        <v>1122</v>
      </c>
      <c r="V207" s="84" t="s">
        <v>1122</v>
      </c>
      <c r="W207" s="98">
        <v>213.47</v>
      </c>
      <c r="X207" s="99">
        <v>209.82900000000001</v>
      </c>
      <c r="Z207" s="662"/>
      <c r="AA207" s="659">
        <f>+AA205+10</f>
        <v>170</v>
      </c>
      <c r="AB207" s="78" t="s">
        <v>133</v>
      </c>
      <c r="AC207" s="83" t="s">
        <v>1122</v>
      </c>
      <c r="AD207" s="84" t="s">
        <v>1122</v>
      </c>
      <c r="AE207" s="84" t="s">
        <v>1122</v>
      </c>
      <c r="AF207" s="84" t="s">
        <v>1122</v>
      </c>
      <c r="AG207" s="84" t="s">
        <v>1122</v>
      </c>
      <c r="AH207" s="84" t="s">
        <v>1122</v>
      </c>
      <c r="AI207" s="84" t="s">
        <v>1122</v>
      </c>
      <c r="AJ207" s="85" t="s">
        <v>1122</v>
      </c>
      <c r="AL207" s="662"/>
      <c r="AM207" s="659">
        <f>+AM205+10</f>
        <v>170</v>
      </c>
      <c r="AN207" s="78" t="s">
        <v>133</v>
      </c>
      <c r="AO207" s="83" t="s">
        <v>1122</v>
      </c>
      <c r="AP207" s="84" t="s">
        <v>1122</v>
      </c>
      <c r="AQ207" s="84" t="s">
        <v>1122</v>
      </c>
      <c r="AR207" s="84" t="s">
        <v>1122</v>
      </c>
      <c r="AS207" s="84" t="s">
        <v>1122</v>
      </c>
      <c r="AT207" s="84" t="s">
        <v>1122</v>
      </c>
      <c r="AU207" s="84" t="s">
        <v>1122</v>
      </c>
      <c r="AV207" s="85" t="s">
        <v>1122</v>
      </c>
    </row>
    <row r="208" spans="1:48" ht="15" thickBot="1">
      <c r="A208">
        <v>208</v>
      </c>
      <c r="B208" s="662"/>
      <c r="C208" s="660"/>
      <c r="D208" s="82" t="s">
        <v>136</v>
      </c>
      <c r="E208" s="83" t="s">
        <v>1122</v>
      </c>
      <c r="F208" s="84" t="s">
        <v>1122</v>
      </c>
      <c r="G208" s="98">
        <v>263.74</v>
      </c>
      <c r="H208" s="98">
        <v>265.89</v>
      </c>
      <c r="I208" s="98">
        <v>268.04000000000002</v>
      </c>
      <c r="J208" s="98">
        <v>270.18</v>
      </c>
      <c r="K208" s="98">
        <v>272.33</v>
      </c>
      <c r="L208" s="99">
        <v>274.483</v>
      </c>
      <c r="N208" s="662"/>
      <c r="O208" s="660"/>
      <c r="P208" s="82" t="s">
        <v>136</v>
      </c>
      <c r="Q208" s="83" t="s">
        <v>1122</v>
      </c>
      <c r="R208" s="84" t="s">
        <v>1122</v>
      </c>
      <c r="S208" s="84" t="s">
        <v>1122</v>
      </c>
      <c r="T208" s="98">
        <v>263.77</v>
      </c>
      <c r="U208" s="98">
        <v>263.91000000000003</v>
      </c>
      <c r="V208" s="98">
        <v>264.04000000000002</v>
      </c>
      <c r="W208" s="98">
        <v>264.18</v>
      </c>
      <c r="X208" s="99">
        <v>264.31900000000002</v>
      </c>
      <c r="Z208" s="662"/>
      <c r="AA208" s="660"/>
      <c r="AB208" s="82" t="s">
        <v>136</v>
      </c>
      <c r="AC208" s="83" t="s">
        <v>1122</v>
      </c>
      <c r="AD208" s="84" t="s">
        <v>1122</v>
      </c>
      <c r="AE208" s="84" t="s">
        <v>1122</v>
      </c>
      <c r="AF208" s="84" t="s">
        <v>1122</v>
      </c>
      <c r="AG208" s="84" t="s">
        <v>1122</v>
      </c>
      <c r="AH208" s="84" t="s">
        <v>1122</v>
      </c>
      <c r="AI208" s="98">
        <v>237.16</v>
      </c>
      <c r="AJ208" s="99">
        <v>236.01400000000001</v>
      </c>
      <c r="AL208" s="662"/>
      <c r="AM208" s="660"/>
      <c r="AN208" s="82" t="s">
        <v>136</v>
      </c>
      <c r="AO208" s="83" t="s">
        <v>1122</v>
      </c>
      <c r="AP208" s="84" t="s">
        <v>1122</v>
      </c>
      <c r="AQ208" s="84" t="s">
        <v>1122</v>
      </c>
      <c r="AR208" s="84" t="s">
        <v>1122</v>
      </c>
      <c r="AS208" s="84" t="s">
        <v>1122</v>
      </c>
      <c r="AT208" s="84" t="s">
        <v>1122</v>
      </c>
      <c r="AU208" s="84" t="s">
        <v>1122</v>
      </c>
      <c r="AV208" s="85" t="s">
        <v>1122</v>
      </c>
    </row>
    <row r="209" spans="1:48">
      <c r="A209">
        <v>209</v>
      </c>
      <c r="B209" s="662"/>
      <c r="C209" s="657">
        <f>+C207+10</f>
        <v>180</v>
      </c>
      <c r="D209" s="86" t="str">
        <f>+D207</f>
        <v>48-X</v>
      </c>
      <c r="E209" s="87" t="s">
        <v>1122</v>
      </c>
      <c r="F209" s="88" t="s">
        <v>1122</v>
      </c>
      <c r="G209" s="88" t="s">
        <v>1122</v>
      </c>
      <c r="H209" s="88" t="s">
        <v>1122</v>
      </c>
      <c r="I209" s="88" t="s">
        <v>1122</v>
      </c>
      <c r="J209" s="101">
        <v>258.02</v>
      </c>
      <c r="K209" s="101">
        <v>258.11</v>
      </c>
      <c r="L209" s="102">
        <v>258.214</v>
      </c>
      <c r="N209" s="662"/>
      <c r="O209" s="657">
        <f>+O207+10</f>
        <v>180</v>
      </c>
      <c r="P209" s="86" t="str">
        <f>+P207</f>
        <v>48-X</v>
      </c>
      <c r="Q209" s="87" t="s">
        <v>1122</v>
      </c>
      <c r="R209" s="88" t="s">
        <v>1122</v>
      </c>
      <c r="S209" s="88" t="s">
        <v>1122</v>
      </c>
      <c r="T209" s="88" t="s">
        <v>1122</v>
      </c>
      <c r="U209" s="88" t="s">
        <v>1122</v>
      </c>
      <c r="V209" s="88" t="s">
        <v>1122</v>
      </c>
      <c r="W209" s="88" t="s">
        <v>1122</v>
      </c>
      <c r="X209" s="89" t="s">
        <v>1122</v>
      </c>
      <c r="Z209" s="662"/>
      <c r="AA209" s="657">
        <f>+AA207+10</f>
        <v>180</v>
      </c>
      <c r="AB209" s="86" t="str">
        <f>+AB207</f>
        <v>48-X</v>
      </c>
      <c r="AC209" s="87" t="s">
        <v>1122</v>
      </c>
      <c r="AD209" s="88" t="s">
        <v>1122</v>
      </c>
      <c r="AE209" s="88" t="s">
        <v>1122</v>
      </c>
      <c r="AF209" s="88" t="s">
        <v>1122</v>
      </c>
      <c r="AG209" s="88" t="s">
        <v>1122</v>
      </c>
      <c r="AH209" s="88" t="s">
        <v>1122</v>
      </c>
      <c r="AI209" s="88" t="s">
        <v>1122</v>
      </c>
      <c r="AJ209" s="89" t="s">
        <v>1122</v>
      </c>
      <c r="AL209" s="662"/>
      <c r="AM209" s="657">
        <f>+AM207+10</f>
        <v>180</v>
      </c>
      <c r="AN209" s="86" t="str">
        <f>+AN207</f>
        <v>48-X</v>
      </c>
      <c r="AO209" s="87" t="s">
        <v>1122</v>
      </c>
      <c r="AP209" s="88" t="s">
        <v>1122</v>
      </c>
      <c r="AQ209" s="88" t="s">
        <v>1122</v>
      </c>
      <c r="AR209" s="88" t="s">
        <v>1122</v>
      </c>
      <c r="AS209" s="88" t="s">
        <v>1122</v>
      </c>
      <c r="AT209" s="88" t="s">
        <v>1122</v>
      </c>
      <c r="AU209" s="88" t="s">
        <v>1122</v>
      </c>
      <c r="AV209" s="89" t="s">
        <v>1122</v>
      </c>
    </row>
    <row r="210" spans="1:48" ht="15" thickBot="1">
      <c r="A210">
        <v>210</v>
      </c>
      <c r="B210" s="662"/>
      <c r="C210" s="658"/>
      <c r="D210" s="90" t="str">
        <f>+D208</f>
        <v>48-XL</v>
      </c>
      <c r="E210" s="87" t="s">
        <v>1122</v>
      </c>
      <c r="F210" s="88" t="s">
        <v>1122</v>
      </c>
      <c r="G210" s="88" t="s">
        <v>1122</v>
      </c>
      <c r="H210" s="88" t="s">
        <v>1122</v>
      </c>
      <c r="I210" s="101">
        <v>265.58999999999997</v>
      </c>
      <c r="J210" s="101">
        <v>267.33</v>
      </c>
      <c r="K210" s="101">
        <v>269.08</v>
      </c>
      <c r="L210" s="102">
        <v>270.82400000000001</v>
      </c>
      <c r="N210" s="662"/>
      <c r="O210" s="658"/>
      <c r="P210" s="90" t="str">
        <f>+P208</f>
        <v>48-XL</v>
      </c>
      <c r="Q210" s="87" t="s">
        <v>1122</v>
      </c>
      <c r="R210" s="88" t="s">
        <v>1122</v>
      </c>
      <c r="S210" s="88" t="s">
        <v>1122</v>
      </c>
      <c r="T210" s="88" t="s">
        <v>1122</v>
      </c>
      <c r="U210" s="101">
        <v>263.94</v>
      </c>
      <c r="V210" s="101">
        <v>265.27</v>
      </c>
      <c r="W210" s="101">
        <v>266.60000000000002</v>
      </c>
      <c r="X210" s="102">
        <v>267.93599999999998</v>
      </c>
      <c r="Z210" s="662"/>
      <c r="AA210" s="658"/>
      <c r="AB210" s="90" t="str">
        <f>+AB208</f>
        <v>48-XL</v>
      </c>
      <c r="AC210" s="87" t="s">
        <v>1122</v>
      </c>
      <c r="AD210" s="88" t="s">
        <v>1122</v>
      </c>
      <c r="AE210" s="88" t="s">
        <v>1122</v>
      </c>
      <c r="AF210" s="88" t="s">
        <v>1122</v>
      </c>
      <c r="AG210" s="88" t="s">
        <v>1122</v>
      </c>
      <c r="AH210" s="88" t="s">
        <v>1122</v>
      </c>
      <c r="AI210" s="88" t="s">
        <v>1122</v>
      </c>
      <c r="AJ210" s="89" t="s">
        <v>1122</v>
      </c>
      <c r="AL210" s="662"/>
      <c r="AM210" s="658"/>
      <c r="AN210" s="90" t="str">
        <f>+AN208</f>
        <v>48-XL</v>
      </c>
      <c r="AO210" s="87" t="s">
        <v>1122</v>
      </c>
      <c r="AP210" s="88" t="s">
        <v>1122</v>
      </c>
      <c r="AQ210" s="88" t="s">
        <v>1122</v>
      </c>
      <c r="AR210" s="88" t="s">
        <v>1122</v>
      </c>
      <c r="AS210" s="88" t="s">
        <v>1122</v>
      </c>
      <c r="AT210" s="88" t="s">
        <v>1122</v>
      </c>
      <c r="AU210" s="88" t="s">
        <v>1122</v>
      </c>
      <c r="AV210" s="89" t="s">
        <v>1122</v>
      </c>
    </row>
    <row r="211" spans="1:48">
      <c r="A211">
        <v>211</v>
      </c>
      <c r="B211" s="662"/>
      <c r="C211" s="659">
        <f>+C209+10</f>
        <v>190</v>
      </c>
      <c r="D211" s="78" t="s">
        <v>133</v>
      </c>
      <c r="E211" s="83" t="s">
        <v>1122</v>
      </c>
      <c r="F211" s="84" t="s">
        <v>1122</v>
      </c>
      <c r="G211" s="84" t="s">
        <v>1122</v>
      </c>
      <c r="H211" s="84" t="s">
        <v>1122</v>
      </c>
      <c r="I211" s="84" t="s">
        <v>1122</v>
      </c>
      <c r="J211" s="84" t="s">
        <v>1122</v>
      </c>
      <c r="K211" s="98">
        <v>262.52</v>
      </c>
      <c r="L211" s="99">
        <v>263.51799999999997</v>
      </c>
      <c r="N211" s="662"/>
      <c r="O211" s="659">
        <f>+O209+10</f>
        <v>190</v>
      </c>
      <c r="P211" s="78" t="s">
        <v>133</v>
      </c>
      <c r="Q211" s="83" t="s">
        <v>1122</v>
      </c>
      <c r="R211" s="84" t="s">
        <v>1122</v>
      </c>
      <c r="S211" s="84" t="s">
        <v>1122</v>
      </c>
      <c r="T211" s="84" t="s">
        <v>1122</v>
      </c>
      <c r="U211" s="84" t="s">
        <v>1122</v>
      </c>
      <c r="V211" s="84" t="s">
        <v>1122</v>
      </c>
      <c r="W211" s="84" t="s">
        <v>1122</v>
      </c>
      <c r="X211" s="85" t="s">
        <v>1122</v>
      </c>
      <c r="Z211" s="662"/>
      <c r="AA211" s="659">
        <f>+AA209+10</f>
        <v>190</v>
      </c>
      <c r="AB211" s="78" t="s">
        <v>133</v>
      </c>
      <c r="AC211" s="83" t="s">
        <v>1122</v>
      </c>
      <c r="AD211" s="84" t="s">
        <v>1122</v>
      </c>
      <c r="AE211" s="84" t="s">
        <v>1122</v>
      </c>
      <c r="AF211" s="84" t="s">
        <v>1122</v>
      </c>
      <c r="AG211" s="84" t="s">
        <v>1122</v>
      </c>
      <c r="AH211" s="84" t="s">
        <v>1122</v>
      </c>
      <c r="AI211" s="84" t="s">
        <v>1122</v>
      </c>
      <c r="AJ211" s="85" t="s">
        <v>1122</v>
      </c>
      <c r="AL211" s="662"/>
      <c r="AM211" s="659">
        <f>+AM209+10</f>
        <v>190</v>
      </c>
      <c r="AN211" s="78" t="s">
        <v>133</v>
      </c>
      <c r="AO211" s="83" t="s">
        <v>1122</v>
      </c>
      <c r="AP211" s="84" t="s">
        <v>1122</v>
      </c>
      <c r="AQ211" s="84" t="s">
        <v>1122</v>
      </c>
      <c r="AR211" s="84" t="s">
        <v>1122</v>
      </c>
      <c r="AS211" s="84" t="s">
        <v>1122</v>
      </c>
      <c r="AT211" s="84" t="s">
        <v>1122</v>
      </c>
      <c r="AU211" s="84" t="s">
        <v>1122</v>
      </c>
      <c r="AV211" s="85" t="s">
        <v>1122</v>
      </c>
    </row>
    <row r="212" spans="1:48" ht="15" thickBot="1">
      <c r="A212">
        <v>212</v>
      </c>
      <c r="B212" s="662"/>
      <c r="C212" s="660"/>
      <c r="D212" s="82" t="s">
        <v>136</v>
      </c>
      <c r="E212" s="83" t="s">
        <v>1122</v>
      </c>
      <c r="F212" s="84" t="s">
        <v>1122</v>
      </c>
      <c r="G212" s="84" t="s">
        <v>1122</v>
      </c>
      <c r="H212" s="84" t="s">
        <v>1122</v>
      </c>
      <c r="I212" s="84" t="s">
        <v>1122</v>
      </c>
      <c r="J212" s="84" t="s">
        <v>1122</v>
      </c>
      <c r="K212" s="98">
        <v>266.26</v>
      </c>
      <c r="L212" s="99">
        <v>267.70499999999998</v>
      </c>
      <c r="N212" s="662"/>
      <c r="O212" s="660"/>
      <c r="P212" s="82" t="s">
        <v>136</v>
      </c>
      <c r="Q212" s="83" t="s">
        <v>1122</v>
      </c>
      <c r="R212" s="84" t="s">
        <v>1122</v>
      </c>
      <c r="S212" s="84" t="s">
        <v>1122</v>
      </c>
      <c r="T212" s="84" t="s">
        <v>1122</v>
      </c>
      <c r="U212" s="84" t="s">
        <v>1122</v>
      </c>
      <c r="V212" s="84" t="s">
        <v>1122</v>
      </c>
      <c r="W212" s="98">
        <v>266.26</v>
      </c>
      <c r="X212" s="99">
        <v>267.70499999999998</v>
      </c>
      <c r="Z212" s="662"/>
      <c r="AA212" s="660"/>
      <c r="AB212" s="82" t="s">
        <v>136</v>
      </c>
      <c r="AC212" s="83" t="s">
        <v>1122</v>
      </c>
      <c r="AD212" s="84" t="s">
        <v>1122</v>
      </c>
      <c r="AE212" s="84" t="s">
        <v>1122</v>
      </c>
      <c r="AF212" s="84" t="s">
        <v>1122</v>
      </c>
      <c r="AG212" s="84" t="s">
        <v>1122</v>
      </c>
      <c r="AH212" s="84" t="s">
        <v>1122</v>
      </c>
      <c r="AI212" s="84" t="s">
        <v>1122</v>
      </c>
      <c r="AJ212" s="85" t="s">
        <v>1122</v>
      </c>
      <c r="AL212" s="662"/>
      <c r="AM212" s="660"/>
      <c r="AN212" s="82" t="s">
        <v>136</v>
      </c>
      <c r="AO212" s="83" t="s">
        <v>1122</v>
      </c>
      <c r="AP212" s="84" t="s">
        <v>1122</v>
      </c>
      <c r="AQ212" s="84" t="s">
        <v>1122</v>
      </c>
      <c r="AR212" s="84" t="s">
        <v>1122</v>
      </c>
      <c r="AS212" s="84" t="s">
        <v>1122</v>
      </c>
      <c r="AT212" s="84" t="s">
        <v>1122</v>
      </c>
      <c r="AU212" s="84" t="s">
        <v>1122</v>
      </c>
      <c r="AV212" s="85" t="s">
        <v>1122</v>
      </c>
    </row>
    <row r="213" spans="1:48">
      <c r="A213">
        <v>213</v>
      </c>
      <c r="B213" s="662"/>
      <c r="C213" s="657">
        <f>+C211+10</f>
        <v>200</v>
      </c>
      <c r="D213" s="86" t="str">
        <f>+D211</f>
        <v>48-X</v>
      </c>
      <c r="E213" s="87" t="s">
        <v>1122</v>
      </c>
      <c r="F213" s="88" t="s">
        <v>1122</v>
      </c>
      <c r="G213" s="88" t="s">
        <v>1122</v>
      </c>
      <c r="H213" s="88" t="s">
        <v>1122</v>
      </c>
      <c r="I213" s="88" t="s">
        <v>1122</v>
      </c>
      <c r="J213" s="88" t="s">
        <v>1122</v>
      </c>
      <c r="K213" s="88" t="s">
        <v>1122</v>
      </c>
      <c r="L213" s="89" t="s">
        <v>1122</v>
      </c>
      <c r="N213" s="662"/>
      <c r="O213" s="657">
        <f>+O211+10</f>
        <v>200</v>
      </c>
      <c r="P213" s="86" t="str">
        <f>+P211</f>
        <v>48-X</v>
      </c>
      <c r="Q213" s="87" t="s">
        <v>1122</v>
      </c>
      <c r="R213" s="88" t="s">
        <v>1122</v>
      </c>
      <c r="S213" s="88" t="s">
        <v>1122</v>
      </c>
      <c r="T213" s="88" t="s">
        <v>1122</v>
      </c>
      <c r="U213" s="88" t="s">
        <v>1122</v>
      </c>
      <c r="V213" s="88" t="s">
        <v>1122</v>
      </c>
      <c r="W213" s="88" t="s">
        <v>1122</v>
      </c>
      <c r="X213" s="89" t="s">
        <v>1122</v>
      </c>
      <c r="Z213" s="662"/>
      <c r="AA213" s="657">
        <f>+AA211+10</f>
        <v>200</v>
      </c>
      <c r="AB213" s="86" t="str">
        <f>+AB211</f>
        <v>48-X</v>
      </c>
      <c r="AC213" s="87" t="s">
        <v>1122</v>
      </c>
      <c r="AD213" s="88" t="s">
        <v>1122</v>
      </c>
      <c r="AE213" s="88" t="s">
        <v>1122</v>
      </c>
      <c r="AF213" s="88" t="s">
        <v>1122</v>
      </c>
      <c r="AG213" s="88" t="s">
        <v>1122</v>
      </c>
      <c r="AH213" s="88" t="s">
        <v>1122</v>
      </c>
      <c r="AI213" s="88" t="s">
        <v>1122</v>
      </c>
      <c r="AJ213" s="89" t="s">
        <v>1122</v>
      </c>
      <c r="AL213" s="662"/>
      <c r="AM213" s="657">
        <f>+AM211+10</f>
        <v>200</v>
      </c>
      <c r="AN213" s="86" t="str">
        <f>+AN211</f>
        <v>48-X</v>
      </c>
      <c r="AO213" s="87" t="s">
        <v>1122</v>
      </c>
      <c r="AP213" s="88" t="s">
        <v>1122</v>
      </c>
      <c r="AQ213" s="88" t="s">
        <v>1122</v>
      </c>
      <c r="AR213" s="88" t="s">
        <v>1122</v>
      </c>
      <c r="AS213" s="88" t="s">
        <v>1122</v>
      </c>
      <c r="AT213" s="88" t="s">
        <v>1122</v>
      </c>
      <c r="AU213" s="88" t="s">
        <v>1122</v>
      </c>
      <c r="AV213" s="89" t="s">
        <v>1122</v>
      </c>
    </row>
    <row r="214" spans="1:48" ht="15" thickBot="1">
      <c r="A214">
        <v>214</v>
      </c>
      <c r="B214" s="663"/>
      <c r="C214" s="658"/>
      <c r="D214" s="90" t="str">
        <f>+D212</f>
        <v>48-XL</v>
      </c>
      <c r="E214" s="91" t="s">
        <v>1122</v>
      </c>
      <c r="F214" s="92" t="s">
        <v>1122</v>
      </c>
      <c r="G214" s="92" t="s">
        <v>1122</v>
      </c>
      <c r="H214" s="92" t="s">
        <v>1122</v>
      </c>
      <c r="I214" s="92" t="s">
        <v>1122</v>
      </c>
      <c r="J214" s="92" t="s">
        <v>1122</v>
      </c>
      <c r="K214" s="92" t="s">
        <v>1122</v>
      </c>
      <c r="L214" s="93" t="s">
        <v>1122</v>
      </c>
      <c r="N214" s="663"/>
      <c r="O214" s="658"/>
      <c r="P214" s="90" t="str">
        <f>+P212</f>
        <v>48-XL</v>
      </c>
      <c r="Q214" s="91" t="s">
        <v>1122</v>
      </c>
      <c r="R214" s="92" t="s">
        <v>1122</v>
      </c>
      <c r="S214" s="92" t="s">
        <v>1122</v>
      </c>
      <c r="T214" s="92" t="s">
        <v>1122</v>
      </c>
      <c r="U214" s="92" t="s">
        <v>1122</v>
      </c>
      <c r="V214" s="92" t="s">
        <v>1122</v>
      </c>
      <c r="W214" s="92" t="s">
        <v>1122</v>
      </c>
      <c r="X214" s="93" t="s">
        <v>1122</v>
      </c>
      <c r="Z214" s="663"/>
      <c r="AA214" s="658"/>
      <c r="AB214" s="90" t="str">
        <f>+AB212</f>
        <v>48-XL</v>
      </c>
      <c r="AC214" s="91" t="s">
        <v>1122</v>
      </c>
      <c r="AD214" s="92" t="s">
        <v>1122</v>
      </c>
      <c r="AE214" s="92" t="s">
        <v>1122</v>
      </c>
      <c r="AF214" s="92" t="s">
        <v>1122</v>
      </c>
      <c r="AG214" s="92" t="s">
        <v>1122</v>
      </c>
      <c r="AH214" s="92" t="s">
        <v>1122</v>
      </c>
      <c r="AI214" s="92" t="s">
        <v>1122</v>
      </c>
      <c r="AJ214" s="93" t="s">
        <v>1122</v>
      </c>
      <c r="AL214" s="663"/>
      <c r="AM214" s="658"/>
      <c r="AN214" s="90" t="str">
        <f>+AN212</f>
        <v>48-XL</v>
      </c>
      <c r="AO214" s="91" t="s">
        <v>1122</v>
      </c>
      <c r="AP214" s="92" t="s">
        <v>1122</v>
      </c>
      <c r="AQ214" s="92" t="s">
        <v>1122</v>
      </c>
      <c r="AR214" s="92" t="s">
        <v>1122</v>
      </c>
      <c r="AS214" s="92" t="s">
        <v>1122</v>
      </c>
      <c r="AT214" s="92" t="s">
        <v>1122</v>
      </c>
      <c r="AU214" s="92" t="s">
        <v>1122</v>
      </c>
      <c r="AV214" s="93" t="s">
        <v>1122</v>
      </c>
    </row>
    <row r="215" spans="1:48">
      <c r="A215">
        <v>215</v>
      </c>
    </row>
    <row r="216" spans="1:48">
      <c r="A216">
        <v>216</v>
      </c>
    </row>
    <row r="217" spans="1:48">
      <c r="A217">
        <v>217</v>
      </c>
    </row>
    <row r="218" spans="1:48">
      <c r="A218">
        <v>218</v>
      </c>
    </row>
    <row r="219" spans="1:48">
      <c r="A219">
        <v>219</v>
      </c>
    </row>
    <row r="220" spans="1:48">
      <c r="A220">
        <v>220</v>
      </c>
    </row>
    <row r="221" spans="1:48">
      <c r="A221">
        <v>221</v>
      </c>
    </row>
    <row r="222" spans="1:48" ht="15" thickBot="1">
      <c r="A222">
        <v>222</v>
      </c>
    </row>
    <row r="223" spans="1:48" ht="18.600000000000001" thickBot="1">
      <c r="A223">
        <v>223</v>
      </c>
      <c r="B223" s="649" t="str">
        <f>+B130</f>
        <v>Zona sísmica A</v>
      </c>
      <c r="C223" s="650"/>
      <c r="D223" s="651"/>
      <c r="E223" s="649" t="s">
        <v>1133</v>
      </c>
      <c r="F223" s="650"/>
      <c r="G223" s="650"/>
      <c r="H223" s="650"/>
      <c r="I223" s="650"/>
      <c r="J223" s="650"/>
      <c r="K223" s="650"/>
      <c r="L223" s="651"/>
      <c r="N223" s="649" t="str">
        <f>+N130</f>
        <v>Zona sísmica B</v>
      </c>
      <c r="O223" s="650"/>
      <c r="P223" s="651"/>
      <c r="Q223" s="649" t="s">
        <v>1133</v>
      </c>
      <c r="R223" s="650"/>
      <c r="S223" s="650"/>
      <c r="T223" s="650"/>
      <c r="U223" s="650"/>
      <c r="V223" s="650"/>
      <c r="W223" s="650"/>
      <c r="X223" s="651"/>
      <c r="Z223" s="649" t="str">
        <f>+Z130</f>
        <v>Zona sísmica C</v>
      </c>
      <c r="AA223" s="650"/>
      <c r="AB223" s="651"/>
      <c r="AC223" s="649" t="s">
        <v>1133</v>
      </c>
      <c r="AD223" s="650"/>
      <c r="AE223" s="650"/>
      <c r="AF223" s="650"/>
      <c r="AG223" s="650"/>
      <c r="AH223" s="650"/>
      <c r="AI223" s="650"/>
      <c r="AJ223" s="651"/>
      <c r="AL223" s="649" t="str">
        <f>+AL130</f>
        <v>Zona sísmica D</v>
      </c>
      <c r="AM223" s="650"/>
      <c r="AN223" s="651"/>
      <c r="AO223" s="649" t="s">
        <v>1133</v>
      </c>
      <c r="AP223" s="650"/>
      <c r="AQ223" s="650"/>
      <c r="AR223" s="650"/>
      <c r="AS223" s="650"/>
      <c r="AT223" s="650"/>
      <c r="AU223" s="650"/>
      <c r="AV223" s="651"/>
    </row>
    <row r="224" spans="1:48" ht="22.2" customHeight="1">
      <c r="A224">
        <v>224</v>
      </c>
      <c r="B224" s="652" t="str">
        <f>+B131</f>
        <v>Categoría de terreno 2</v>
      </c>
      <c r="C224" s="652" t="s">
        <v>1118</v>
      </c>
      <c r="D224" s="652" t="s">
        <v>1119</v>
      </c>
      <c r="E224" s="654" t="s">
        <v>1120</v>
      </c>
      <c r="F224" s="655"/>
      <c r="G224" s="655"/>
      <c r="H224" s="655"/>
      <c r="I224" s="655"/>
      <c r="J224" s="655"/>
      <c r="K224" s="655"/>
      <c r="L224" s="656"/>
      <c r="N224" s="652" t="str">
        <f>+N131</f>
        <v>Categoría de terreno 2</v>
      </c>
      <c r="O224" s="652" t="s">
        <v>1118</v>
      </c>
      <c r="P224" s="652" t="s">
        <v>1119</v>
      </c>
      <c r="Q224" s="654" t="s">
        <v>1120</v>
      </c>
      <c r="R224" s="655"/>
      <c r="S224" s="655"/>
      <c r="T224" s="655"/>
      <c r="U224" s="655"/>
      <c r="V224" s="655"/>
      <c r="W224" s="655"/>
      <c r="X224" s="656"/>
      <c r="Z224" s="652" t="str">
        <f>+Z131</f>
        <v>Categoría de terreno 2</v>
      </c>
      <c r="AA224" s="652" t="s">
        <v>1118</v>
      </c>
      <c r="AB224" s="652" t="s">
        <v>1119</v>
      </c>
      <c r="AC224" s="654" t="s">
        <v>1120</v>
      </c>
      <c r="AD224" s="655"/>
      <c r="AE224" s="655"/>
      <c r="AF224" s="655"/>
      <c r="AG224" s="655"/>
      <c r="AH224" s="655"/>
      <c r="AI224" s="655"/>
      <c r="AJ224" s="656"/>
      <c r="AL224" s="652" t="str">
        <f>+AL131</f>
        <v>Categoría de terreno 2</v>
      </c>
      <c r="AM224" s="652" t="s">
        <v>1118</v>
      </c>
      <c r="AN224" s="652" t="s">
        <v>1119</v>
      </c>
      <c r="AO224" s="654" t="s">
        <v>1120</v>
      </c>
      <c r="AP224" s="655"/>
      <c r="AQ224" s="655"/>
      <c r="AR224" s="655"/>
      <c r="AS224" s="655"/>
      <c r="AT224" s="655"/>
      <c r="AU224" s="655"/>
      <c r="AV224" s="656"/>
    </row>
    <row r="225" spans="1:48" ht="22.2" customHeight="1" thickBot="1">
      <c r="A225">
        <v>225</v>
      </c>
      <c r="B225" s="653"/>
      <c r="C225" s="653"/>
      <c r="D225" s="653"/>
      <c r="E225" s="75">
        <v>0</v>
      </c>
      <c r="F225" s="76">
        <v>500</v>
      </c>
      <c r="G225" s="76">
        <v>1000</v>
      </c>
      <c r="H225" s="76">
        <v>1500</v>
      </c>
      <c r="I225" s="76">
        <v>2000</v>
      </c>
      <c r="J225" s="76">
        <v>2500</v>
      </c>
      <c r="K225" s="76">
        <v>3000</v>
      </c>
      <c r="L225" s="77">
        <v>3500</v>
      </c>
      <c r="N225" s="653"/>
      <c r="O225" s="653"/>
      <c r="P225" s="653"/>
      <c r="Q225" s="75">
        <v>0</v>
      </c>
      <c r="R225" s="76">
        <v>500</v>
      </c>
      <c r="S225" s="76">
        <v>1000</v>
      </c>
      <c r="T225" s="76">
        <v>1500</v>
      </c>
      <c r="U225" s="76">
        <v>2000</v>
      </c>
      <c r="V225" s="76">
        <v>2500</v>
      </c>
      <c r="W225" s="76">
        <v>3000</v>
      </c>
      <c r="X225" s="77">
        <v>3500</v>
      </c>
      <c r="Z225" s="653"/>
      <c r="AA225" s="653"/>
      <c r="AB225" s="653"/>
      <c r="AC225" s="75">
        <v>0</v>
      </c>
      <c r="AD225" s="76">
        <v>500</v>
      </c>
      <c r="AE225" s="76">
        <v>1000</v>
      </c>
      <c r="AF225" s="76">
        <v>1500</v>
      </c>
      <c r="AG225" s="76">
        <v>2000</v>
      </c>
      <c r="AH225" s="76">
        <v>2500</v>
      </c>
      <c r="AI225" s="76">
        <v>3000</v>
      </c>
      <c r="AJ225" s="77">
        <v>3500</v>
      </c>
      <c r="AL225" s="653"/>
      <c r="AM225" s="653"/>
      <c r="AN225" s="653"/>
      <c r="AO225" s="75">
        <v>0</v>
      </c>
      <c r="AP225" s="76">
        <v>500</v>
      </c>
      <c r="AQ225" s="76">
        <v>1000</v>
      </c>
      <c r="AR225" s="76">
        <v>1500</v>
      </c>
      <c r="AS225" s="76">
        <v>2000</v>
      </c>
      <c r="AT225" s="76">
        <v>2500</v>
      </c>
      <c r="AU225" s="76">
        <v>3000</v>
      </c>
      <c r="AV225" s="77">
        <v>3500</v>
      </c>
    </row>
    <row r="226" spans="1:48">
      <c r="A226">
        <v>226</v>
      </c>
      <c r="B226" s="661" t="str">
        <f>+B133</f>
        <v>Rango de inclinación de &gt;15° a 25°</v>
      </c>
      <c r="C226" s="659">
        <v>100</v>
      </c>
      <c r="D226" s="78" t="s">
        <v>133</v>
      </c>
      <c r="E226" s="94">
        <v>258.81200000000001</v>
      </c>
      <c r="F226" s="95">
        <v>248.58</v>
      </c>
      <c r="G226" s="95">
        <v>238.35</v>
      </c>
      <c r="H226" s="95">
        <v>228.12</v>
      </c>
      <c r="I226" s="95">
        <v>217.89</v>
      </c>
      <c r="J226" s="95">
        <v>207.66</v>
      </c>
      <c r="K226" s="95">
        <v>197.43</v>
      </c>
      <c r="L226" s="96">
        <v>187.20599999999999</v>
      </c>
      <c r="N226" s="661" t="str">
        <f>+N133</f>
        <v>Rango de inclinación de &gt;15° a 25°</v>
      </c>
      <c r="O226" s="659">
        <v>100</v>
      </c>
      <c r="P226" s="78" t="s">
        <v>133</v>
      </c>
      <c r="Q226" s="94">
        <v>208.93100000000001</v>
      </c>
      <c r="R226" s="95">
        <v>202.1</v>
      </c>
      <c r="S226" s="95">
        <v>195.26</v>
      </c>
      <c r="T226" s="95">
        <v>188.43</v>
      </c>
      <c r="U226" s="95">
        <v>181.6</v>
      </c>
      <c r="V226" s="95">
        <v>174.77</v>
      </c>
      <c r="W226" s="95">
        <v>167.94</v>
      </c>
      <c r="X226" s="96">
        <v>161.11600000000001</v>
      </c>
      <c r="Z226" s="661" t="str">
        <f>+Z133</f>
        <v>Rango de inclinación de &gt;15° a 25°</v>
      </c>
      <c r="AA226" s="659">
        <v>100</v>
      </c>
      <c r="AB226" s="78" t="s">
        <v>133</v>
      </c>
      <c r="AC226" s="94">
        <v>154.98699999999999</v>
      </c>
      <c r="AD226" s="95">
        <v>156.09</v>
      </c>
      <c r="AE226" s="95">
        <v>157.19999999999999</v>
      </c>
      <c r="AF226" s="95">
        <v>158.31</v>
      </c>
      <c r="AG226" s="95">
        <v>159.41999999999999</v>
      </c>
      <c r="AH226" s="95">
        <v>160.53</v>
      </c>
      <c r="AI226" s="95">
        <v>161.63999999999999</v>
      </c>
      <c r="AJ226" s="96">
        <v>162.75700000000001</v>
      </c>
      <c r="AL226" s="661" t="str">
        <f>+AL133</f>
        <v>Rango de inclinación de &gt;15° a 25°</v>
      </c>
      <c r="AM226" s="659">
        <v>100</v>
      </c>
      <c r="AN226" s="78" t="s">
        <v>133</v>
      </c>
      <c r="AO226" s="94" t="s">
        <v>1122</v>
      </c>
      <c r="AP226" s="95" t="s">
        <v>1122</v>
      </c>
      <c r="AQ226" s="95" t="s">
        <v>1122</v>
      </c>
      <c r="AR226" s="95" t="s">
        <v>1122</v>
      </c>
      <c r="AS226" s="95" t="s">
        <v>1122</v>
      </c>
      <c r="AT226" s="95" t="s">
        <v>1122</v>
      </c>
      <c r="AU226" s="95">
        <v>170.48</v>
      </c>
      <c r="AV226" s="96">
        <v>172.262</v>
      </c>
    </row>
    <row r="227" spans="1:48" ht="15" thickBot="1">
      <c r="A227">
        <v>227</v>
      </c>
      <c r="B227" s="662"/>
      <c r="C227" s="660"/>
      <c r="D227" s="82" t="s">
        <v>136</v>
      </c>
      <c r="E227" s="97">
        <v>280.43700000000001</v>
      </c>
      <c r="F227" s="98">
        <v>269.26</v>
      </c>
      <c r="G227" s="98">
        <v>258.08999999999997</v>
      </c>
      <c r="H227" s="98">
        <v>246.92</v>
      </c>
      <c r="I227" s="98">
        <v>235.75</v>
      </c>
      <c r="J227" s="98">
        <v>224.58</v>
      </c>
      <c r="K227" s="98">
        <v>213.41</v>
      </c>
      <c r="L227" s="99">
        <v>202.24700000000001</v>
      </c>
      <c r="N227" s="662"/>
      <c r="O227" s="660"/>
      <c r="P227" s="82" t="s">
        <v>136</v>
      </c>
      <c r="Q227" s="97">
        <v>260.262</v>
      </c>
      <c r="R227" s="98">
        <v>249.61</v>
      </c>
      <c r="S227" s="98">
        <v>238.95</v>
      </c>
      <c r="T227" s="98">
        <v>228.3</v>
      </c>
      <c r="U227" s="98">
        <v>217.65</v>
      </c>
      <c r="V227" s="98">
        <v>207</v>
      </c>
      <c r="W227" s="98">
        <v>196.35</v>
      </c>
      <c r="X227" s="99">
        <v>185.7</v>
      </c>
      <c r="Z227" s="662"/>
      <c r="AA227" s="660"/>
      <c r="AB227" s="82" t="s">
        <v>136</v>
      </c>
      <c r="AC227" s="97">
        <v>180.745</v>
      </c>
      <c r="AD227" s="98">
        <v>180.45</v>
      </c>
      <c r="AE227" s="98">
        <v>180.16</v>
      </c>
      <c r="AF227" s="98">
        <v>179.87</v>
      </c>
      <c r="AG227" s="98">
        <v>179.58</v>
      </c>
      <c r="AH227" s="98">
        <v>179.29</v>
      </c>
      <c r="AI227" s="98">
        <v>179</v>
      </c>
      <c r="AJ227" s="99">
        <v>178.71700000000001</v>
      </c>
      <c r="AL227" s="662"/>
      <c r="AM227" s="660"/>
      <c r="AN227" s="82" t="s">
        <v>136</v>
      </c>
      <c r="AO227" s="83" t="s">
        <v>1122</v>
      </c>
      <c r="AP227" s="84" t="s">
        <v>1122</v>
      </c>
      <c r="AQ227" s="84" t="s">
        <v>1122</v>
      </c>
      <c r="AR227" s="84" t="s">
        <v>1122</v>
      </c>
      <c r="AS227" s="84" t="s">
        <v>1122</v>
      </c>
      <c r="AT227" s="84" t="s">
        <v>1122</v>
      </c>
      <c r="AU227" s="84" t="s">
        <v>1122</v>
      </c>
      <c r="AV227" s="85" t="s">
        <v>1122</v>
      </c>
    </row>
    <row r="228" spans="1:48">
      <c r="A228">
        <v>228</v>
      </c>
      <c r="B228" s="662"/>
      <c r="C228" s="657">
        <f>+C226+15</f>
        <v>115</v>
      </c>
      <c r="D228" s="86" t="str">
        <f>+D226</f>
        <v>48-X</v>
      </c>
      <c r="E228" s="100">
        <v>309.459</v>
      </c>
      <c r="F228" s="101">
        <v>298.37</v>
      </c>
      <c r="G228" s="101">
        <v>287.27999999999997</v>
      </c>
      <c r="H228" s="101">
        <v>276.19</v>
      </c>
      <c r="I228" s="101">
        <v>265.10000000000002</v>
      </c>
      <c r="J228" s="101">
        <v>254.01</v>
      </c>
      <c r="K228" s="101">
        <v>242.92</v>
      </c>
      <c r="L228" s="102">
        <v>231.84100000000001</v>
      </c>
      <c r="N228" s="662"/>
      <c r="O228" s="657">
        <f>+O226+15</f>
        <v>115</v>
      </c>
      <c r="P228" s="86" t="str">
        <f>+P226</f>
        <v>48-X</v>
      </c>
      <c r="Q228" s="100">
        <v>243.01300000000001</v>
      </c>
      <c r="R228" s="101">
        <v>236.42</v>
      </c>
      <c r="S228" s="101">
        <v>229.84</v>
      </c>
      <c r="T228" s="101">
        <v>223.26</v>
      </c>
      <c r="U228" s="101">
        <v>216.68</v>
      </c>
      <c r="V228" s="101">
        <v>210.09</v>
      </c>
      <c r="W228" s="101">
        <v>203.51</v>
      </c>
      <c r="X228" s="102">
        <v>196.93100000000001</v>
      </c>
      <c r="Z228" s="662"/>
      <c r="AA228" s="657">
        <f>+AA226+15</f>
        <v>115</v>
      </c>
      <c r="AB228" s="86" t="str">
        <f>+AB226</f>
        <v>48-X</v>
      </c>
      <c r="AC228" s="87" t="s">
        <v>1122</v>
      </c>
      <c r="AD228" s="88" t="s">
        <v>1122</v>
      </c>
      <c r="AE228" s="101">
        <v>174.51</v>
      </c>
      <c r="AF228" s="101">
        <v>170.09</v>
      </c>
      <c r="AG228" s="101">
        <v>165.67</v>
      </c>
      <c r="AH228" s="101">
        <v>161.25</v>
      </c>
      <c r="AI228" s="101">
        <v>156.84</v>
      </c>
      <c r="AJ228" s="102">
        <v>152.42500000000001</v>
      </c>
      <c r="AL228" s="662"/>
      <c r="AM228" s="657">
        <f>+AM226+15</f>
        <v>115</v>
      </c>
      <c r="AN228" s="86" t="str">
        <f>+AN226</f>
        <v>48-X</v>
      </c>
      <c r="AO228" s="87" t="s">
        <v>1122</v>
      </c>
      <c r="AP228" s="88" t="s">
        <v>1122</v>
      </c>
      <c r="AQ228" s="88" t="s">
        <v>1122</v>
      </c>
      <c r="AR228" s="88" t="s">
        <v>1122</v>
      </c>
      <c r="AS228" s="88" t="s">
        <v>1122</v>
      </c>
      <c r="AT228" s="88" t="s">
        <v>1122</v>
      </c>
      <c r="AU228" s="88" t="s">
        <v>1122</v>
      </c>
      <c r="AV228" s="89" t="s">
        <v>1122</v>
      </c>
    </row>
    <row r="229" spans="1:48" ht="15" thickBot="1">
      <c r="A229">
        <v>229</v>
      </c>
      <c r="B229" s="662"/>
      <c r="C229" s="658"/>
      <c r="D229" s="90" t="str">
        <f>+D227</f>
        <v>48-XL</v>
      </c>
      <c r="E229" s="100">
        <v>343.16800000000001</v>
      </c>
      <c r="F229" s="101">
        <v>330.14</v>
      </c>
      <c r="G229" s="101">
        <v>317.11</v>
      </c>
      <c r="H229" s="101">
        <v>304.08</v>
      </c>
      <c r="I229" s="101">
        <v>291.06</v>
      </c>
      <c r="J229" s="101">
        <v>278.02999999999997</v>
      </c>
      <c r="K229" s="101">
        <v>265</v>
      </c>
      <c r="L229" s="102">
        <v>251.983</v>
      </c>
      <c r="N229" s="662"/>
      <c r="O229" s="658"/>
      <c r="P229" s="90" t="str">
        <f>+P227</f>
        <v>48-XL</v>
      </c>
      <c r="Q229" s="100">
        <v>316.327</v>
      </c>
      <c r="R229" s="101">
        <v>304.42</v>
      </c>
      <c r="S229" s="101">
        <v>292.52999999999997</v>
      </c>
      <c r="T229" s="101">
        <v>280.63</v>
      </c>
      <c r="U229" s="101">
        <v>268.73</v>
      </c>
      <c r="V229" s="101">
        <v>256.83</v>
      </c>
      <c r="W229" s="101">
        <v>244.94</v>
      </c>
      <c r="X229" s="102">
        <v>233.04400000000001</v>
      </c>
      <c r="Z229" s="662"/>
      <c r="AA229" s="658"/>
      <c r="AB229" s="90" t="str">
        <f>+AB227</f>
        <v>48-XL</v>
      </c>
      <c r="AC229" s="100">
        <v>240.07599999999999</v>
      </c>
      <c r="AD229" s="101">
        <v>231.31</v>
      </c>
      <c r="AE229" s="101">
        <v>222.54</v>
      </c>
      <c r="AF229" s="101">
        <v>213.77</v>
      </c>
      <c r="AG229" s="101">
        <v>205.01</v>
      </c>
      <c r="AH229" s="101">
        <v>196.24</v>
      </c>
      <c r="AI229" s="101">
        <v>187.48</v>
      </c>
      <c r="AJ229" s="102">
        <v>178.71700000000001</v>
      </c>
      <c r="AL229" s="662"/>
      <c r="AM229" s="658"/>
      <c r="AN229" s="90" t="str">
        <f>+AN227</f>
        <v>48-XL</v>
      </c>
      <c r="AO229" s="87" t="s">
        <v>1122</v>
      </c>
      <c r="AP229" s="88" t="s">
        <v>1122</v>
      </c>
      <c r="AQ229" s="88" t="s">
        <v>1122</v>
      </c>
      <c r="AR229" s="88" t="s">
        <v>1122</v>
      </c>
      <c r="AS229" s="88" t="s">
        <v>1122</v>
      </c>
      <c r="AT229" s="88" t="s">
        <v>1122</v>
      </c>
      <c r="AU229" s="88" t="s">
        <v>1122</v>
      </c>
      <c r="AV229" s="89" t="s">
        <v>1122</v>
      </c>
    </row>
    <row r="230" spans="1:48">
      <c r="A230">
        <v>230</v>
      </c>
      <c r="B230" s="662"/>
      <c r="C230" s="659">
        <f>+C228+15</f>
        <v>130</v>
      </c>
      <c r="D230" s="78" t="s">
        <v>133</v>
      </c>
      <c r="E230" s="97">
        <v>336.53300000000002</v>
      </c>
      <c r="F230" s="98">
        <v>328.04</v>
      </c>
      <c r="G230" s="98">
        <v>319.56</v>
      </c>
      <c r="H230" s="98">
        <v>311.08</v>
      </c>
      <c r="I230" s="98">
        <v>302.58999999999997</v>
      </c>
      <c r="J230" s="98">
        <v>294.11</v>
      </c>
      <c r="K230" s="98">
        <v>285.63</v>
      </c>
      <c r="L230" s="99">
        <v>277.14699999999999</v>
      </c>
      <c r="N230" s="662"/>
      <c r="O230" s="659">
        <f>+O228+15</f>
        <v>130</v>
      </c>
      <c r="P230" s="78" t="s">
        <v>133</v>
      </c>
      <c r="Q230" s="97">
        <v>276.26100000000002</v>
      </c>
      <c r="R230" s="98">
        <v>269.12</v>
      </c>
      <c r="S230" s="98">
        <v>261.99</v>
      </c>
      <c r="T230" s="98">
        <v>254.85</v>
      </c>
      <c r="U230" s="98">
        <v>247.71</v>
      </c>
      <c r="V230" s="98">
        <v>240.58</v>
      </c>
      <c r="W230" s="98">
        <v>233.44</v>
      </c>
      <c r="X230" s="99">
        <v>226.31299999999999</v>
      </c>
      <c r="Z230" s="662"/>
      <c r="AA230" s="659">
        <f>+AA228+15</f>
        <v>130</v>
      </c>
      <c r="AB230" s="78" t="s">
        <v>133</v>
      </c>
      <c r="AC230" s="83" t="s">
        <v>1122</v>
      </c>
      <c r="AD230" s="84" t="s">
        <v>1122</v>
      </c>
      <c r="AE230" s="84" t="s">
        <v>1122</v>
      </c>
      <c r="AF230" s="84" t="s">
        <v>1122</v>
      </c>
      <c r="AG230" s="84" t="s">
        <v>1122</v>
      </c>
      <c r="AH230" s="84" t="s">
        <v>1122</v>
      </c>
      <c r="AI230" s="98">
        <v>174.96</v>
      </c>
      <c r="AJ230" s="99">
        <v>168.751</v>
      </c>
      <c r="AL230" s="662"/>
      <c r="AM230" s="659">
        <f>+AM228+15</f>
        <v>130</v>
      </c>
      <c r="AN230" s="78" t="s">
        <v>133</v>
      </c>
      <c r="AO230" s="83" t="s">
        <v>1122</v>
      </c>
      <c r="AP230" s="84" t="s">
        <v>1122</v>
      </c>
      <c r="AQ230" s="84" t="s">
        <v>1122</v>
      </c>
      <c r="AR230" s="84" t="s">
        <v>1122</v>
      </c>
      <c r="AS230" s="84" t="s">
        <v>1122</v>
      </c>
      <c r="AT230" s="84" t="s">
        <v>1122</v>
      </c>
      <c r="AU230" s="84" t="s">
        <v>1122</v>
      </c>
      <c r="AV230" s="85" t="s">
        <v>1122</v>
      </c>
    </row>
    <row r="231" spans="1:48" ht="15" thickBot="1">
      <c r="A231">
        <v>231</v>
      </c>
      <c r="B231" s="662"/>
      <c r="C231" s="660"/>
      <c r="D231" s="82" t="s">
        <v>136</v>
      </c>
      <c r="E231" s="97">
        <v>377.04399999999998</v>
      </c>
      <c r="F231" s="98">
        <v>366.18</v>
      </c>
      <c r="G231" s="98">
        <v>355.32</v>
      </c>
      <c r="H231" s="98">
        <v>344.46</v>
      </c>
      <c r="I231" s="98">
        <v>333.6</v>
      </c>
      <c r="J231" s="98">
        <v>322.75</v>
      </c>
      <c r="K231" s="98">
        <v>311.89</v>
      </c>
      <c r="L231" s="99">
        <v>301.0333</v>
      </c>
      <c r="N231" s="662"/>
      <c r="O231" s="660"/>
      <c r="P231" s="82" t="s">
        <v>136</v>
      </c>
      <c r="Q231" s="97">
        <v>348.72800000000001</v>
      </c>
      <c r="R231" s="98">
        <v>338.73</v>
      </c>
      <c r="S231" s="98">
        <v>328.74</v>
      </c>
      <c r="T231" s="98">
        <v>318.74</v>
      </c>
      <c r="U231" s="98">
        <v>308.75</v>
      </c>
      <c r="V231" s="98">
        <v>298.76</v>
      </c>
      <c r="W231" s="98">
        <v>288.77</v>
      </c>
      <c r="X231" s="99">
        <v>278.779</v>
      </c>
      <c r="Z231" s="662"/>
      <c r="AA231" s="660"/>
      <c r="AB231" s="82" t="s">
        <v>136</v>
      </c>
      <c r="AC231" s="97">
        <v>272.803</v>
      </c>
      <c r="AD231" s="98">
        <v>262.3</v>
      </c>
      <c r="AE231" s="98">
        <v>251.79</v>
      </c>
      <c r="AF231" s="98">
        <v>241.29</v>
      </c>
      <c r="AG231" s="98">
        <v>230.79</v>
      </c>
      <c r="AH231" s="98">
        <v>220.28</v>
      </c>
      <c r="AI231" s="98">
        <v>209.78</v>
      </c>
      <c r="AJ231" s="99">
        <v>199.28399999999999</v>
      </c>
      <c r="AL231" s="662"/>
      <c r="AM231" s="660"/>
      <c r="AN231" s="82" t="s">
        <v>136</v>
      </c>
      <c r="AO231" s="83" t="s">
        <v>1122</v>
      </c>
      <c r="AP231" s="84" t="s">
        <v>1122</v>
      </c>
      <c r="AQ231" s="84" t="s">
        <v>1122</v>
      </c>
      <c r="AR231" s="84" t="s">
        <v>1122</v>
      </c>
      <c r="AS231" s="84" t="s">
        <v>1122</v>
      </c>
      <c r="AT231" s="84" t="s">
        <v>1122</v>
      </c>
      <c r="AU231" s="84" t="s">
        <v>1122</v>
      </c>
      <c r="AV231" s="85" t="s">
        <v>1122</v>
      </c>
    </row>
    <row r="232" spans="1:48">
      <c r="A232">
        <v>232</v>
      </c>
      <c r="B232" s="662"/>
      <c r="C232" s="657">
        <f>+C230+10</f>
        <v>140</v>
      </c>
      <c r="D232" s="86" t="str">
        <f>+D230</f>
        <v>48-X</v>
      </c>
      <c r="E232" s="100">
        <v>350.48099999999999</v>
      </c>
      <c r="F232" s="101">
        <v>344.07</v>
      </c>
      <c r="G232" s="101">
        <v>337.67</v>
      </c>
      <c r="H232" s="101">
        <v>331.26</v>
      </c>
      <c r="I232" s="101">
        <v>324.85000000000002</v>
      </c>
      <c r="J232" s="101">
        <v>318.45</v>
      </c>
      <c r="K232" s="101">
        <v>312.04000000000002</v>
      </c>
      <c r="L232" s="102">
        <v>305.64400000000001</v>
      </c>
      <c r="N232" s="662"/>
      <c r="O232" s="657">
        <f>+O230+10</f>
        <v>140</v>
      </c>
      <c r="P232" s="86" t="str">
        <f>+P230</f>
        <v>48-X</v>
      </c>
      <c r="Q232" s="100">
        <v>287.45600000000002</v>
      </c>
      <c r="R232" s="101">
        <v>280.89999999999998</v>
      </c>
      <c r="S232" s="101">
        <v>274.35000000000002</v>
      </c>
      <c r="T232" s="101">
        <v>267.79000000000002</v>
      </c>
      <c r="U232" s="101">
        <v>261.24</v>
      </c>
      <c r="V232" s="101">
        <v>254.69</v>
      </c>
      <c r="W232" s="101">
        <v>248.14</v>
      </c>
      <c r="X232" s="102">
        <v>241.589</v>
      </c>
      <c r="Z232" s="662"/>
      <c r="AA232" s="657">
        <f>+AA230+10</f>
        <v>140</v>
      </c>
      <c r="AB232" s="86" t="str">
        <f>+AB230</f>
        <v>48-X</v>
      </c>
      <c r="AC232" s="87" t="s">
        <v>1122</v>
      </c>
      <c r="AD232" s="88" t="s">
        <v>1122</v>
      </c>
      <c r="AE232" s="88" t="s">
        <v>1122</v>
      </c>
      <c r="AF232" s="88" t="s">
        <v>1122</v>
      </c>
      <c r="AG232" s="88" t="s">
        <v>1122</v>
      </c>
      <c r="AH232" s="88" t="s">
        <v>1122</v>
      </c>
      <c r="AI232" s="88" t="s">
        <v>1122</v>
      </c>
      <c r="AJ232" s="89" t="s">
        <v>1122</v>
      </c>
      <c r="AL232" s="662"/>
      <c r="AM232" s="657">
        <f>+AM230+10</f>
        <v>140</v>
      </c>
      <c r="AN232" s="86" t="str">
        <f>+AN230</f>
        <v>48-X</v>
      </c>
      <c r="AO232" s="87" t="s">
        <v>1122</v>
      </c>
      <c r="AP232" s="88" t="s">
        <v>1122</v>
      </c>
      <c r="AQ232" s="88" t="s">
        <v>1122</v>
      </c>
      <c r="AR232" s="88" t="s">
        <v>1122</v>
      </c>
      <c r="AS232" s="88" t="s">
        <v>1122</v>
      </c>
      <c r="AT232" s="88" t="s">
        <v>1122</v>
      </c>
      <c r="AU232" s="88" t="s">
        <v>1122</v>
      </c>
      <c r="AV232" s="89" t="s">
        <v>1122</v>
      </c>
    </row>
    <row r="233" spans="1:48" ht="15" thickBot="1">
      <c r="A233">
        <v>233</v>
      </c>
      <c r="B233" s="662"/>
      <c r="C233" s="658"/>
      <c r="D233" s="90" t="str">
        <f>+D231</f>
        <v>48-XL</v>
      </c>
      <c r="E233" s="100">
        <v>375.46899999999999</v>
      </c>
      <c r="F233" s="101">
        <v>369.47</v>
      </c>
      <c r="G233" s="101">
        <v>363.47</v>
      </c>
      <c r="H233" s="101">
        <v>357.47</v>
      </c>
      <c r="I233" s="101">
        <v>351.47</v>
      </c>
      <c r="J233" s="101">
        <v>345.47</v>
      </c>
      <c r="K233" s="101">
        <v>339.48</v>
      </c>
      <c r="L233" s="102">
        <v>333.483</v>
      </c>
      <c r="N233" s="662"/>
      <c r="O233" s="658"/>
      <c r="P233" s="90" t="str">
        <f>+P231</f>
        <v>48-XL</v>
      </c>
      <c r="Q233" s="100">
        <v>360.98899999999998</v>
      </c>
      <c r="R233" s="101">
        <v>353.01</v>
      </c>
      <c r="S233" s="101">
        <v>345.03</v>
      </c>
      <c r="T233" s="101">
        <v>337.06</v>
      </c>
      <c r="U233" s="101">
        <v>329.09</v>
      </c>
      <c r="V233" s="101">
        <v>321.11</v>
      </c>
      <c r="W233" s="101">
        <v>313.14</v>
      </c>
      <c r="X233" s="102">
        <v>305.166</v>
      </c>
      <c r="Z233" s="662"/>
      <c r="AA233" s="658"/>
      <c r="AB233" s="90" t="str">
        <f>+AB231</f>
        <v>48-XL</v>
      </c>
      <c r="AC233" s="100">
        <v>294.596</v>
      </c>
      <c r="AD233" s="101">
        <v>285.58999999999997</v>
      </c>
      <c r="AE233" s="101">
        <v>276.58999999999997</v>
      </c>
      <c r="AF233" s="101">
        <v>267.58999999999997</v>
      </c>
      <c r="AG233" s="101">
        <v>258.60000000000002</v>
      </c>
      <c r="AH233" s="101">
        <v>249.6</v>
      </c>
      <c r="AI233" s="101">
        <v>240.6</v>
      </c>
      <c r="AJ233" s="102">
        <v>231.60400000000001</v>
      </c>
      <c r="AL233" s="662"/>
      <c r="AM233" s="658"/>
      <c r="AN233" s="90" t="str">
        <f>+AN231</f>
        <v>48-XL</v>
      </c>
      <c r="AO233" s="87" t="s">
        <v>1122</v>
      </c>
      <c r="AP233" s="88" t="s">
        <v>1122</v>
      </c>
      <c r="AQ233" s="88" t="s">
        <v>1122</v>
      </c>
      <c r="AR233" s="88" t="s">
        <v>1122</v>
      </c>
      <c r="AS233" s="88" t="s">
        <v>1122</v>
      </c>
      <c r="AT233" s="88" t="s">
        <v>1122</v>
      </c>
      <c r="AU233" s="88" t="s">
        <v>1122</v>
      </c>
      <c r="AV233" s="89" t="s">
        <v>1122</v>
      </c>
    </row>
    <row r="234" spans="1:48">
      <c r="A234">
        <v>234</v>
      </c>
      <c r="B234" s="662"/>
      <c r="C234" s="659">
        <f>+C232+10</f>
        <v>150</v>
      </c>
      <c r="D234" s="78" t="s">
        <v>133</v>
      </c>
      <c r="E234" s="97">
        <v>360.28399999999999</v>
      </c>
      <c r="F234" s="98">
        <v>354.72</v>
      </c>
      <c r="G234" s="98">
        <v>349.15</v>
      </c>
      <c r="H234" s="98">
        <v>343.59</v>
      </c>
      <c r="I234" s="98">
        <v>338.02</v>
      </c>
      <c r="J234" s="98">
        <v>332.46</v>
      </c>
      <c r="K234" s="98">
        <v>326.89999999999998</v>
      </c>
      <c r="L234" s="99">
        <v>321.33699999999999</v>
      </c>
      <c r="N234" s="662"/>
      <c r="O234" s="659">
        <f>+O232+10</f>
        <v>150</v>
      </c>
      <c r="P234" s="78" t="s">
        <v>133</v>
      </c>
      <c r="Q234" s="83" t="s">
        <v>1122</v>
      </c>
      <c r="R234" s="84" t="s">
        <v>1122</v>
      </c>
      <c r="S234" s="84" t="s">
        <v>1122</v>
      </c>
      <c r="T234" s="98">
        <v>282.57</v>
      </c>
      <c r="U234" s="98">
        <v>275.2</v>
      </c>
      <c r="V234" s="98">
        <v>267.83</v>
      </c>
      <c r="W234" s="98">
        <v>260.47000000000003</v>
      </c>
      <c r="X234" s="99">
        <v>253.102</v>
      </c>
      <c r="Z234" s="662"/>
      <c r="AA234" s="659">
        <f>+AA232+10</f>
        <v>150</v>
      </c>
      <c r="AB234" s="78" t="s">
        <v>133</v>
      </c>
      <c r="AC234" s="83" t="s">
        <v>1122</v>
      </c>
      <c r="AD234" s="84" t="s">
        <v>1122</v>
      </c>
      <c r="AE234" s="84" t="s">
        <v>1122</v>
      </c>
      <c r="AF234" s="84" t="s">
        <v>1122</v>
      </c>
      <c r="AG234" s="84" t="s">
        <v>1122</v>
      </c>
      <c r="AH234" s="84" t="s">
        <v>1122</v>
      </c>
      <c r="AI234" s="84" t="s">
        <v>1122</v>
      </c>
      <c r="AJ234" s="85" t="s">
        <v>1122</v>
      </c>
      <c r="AL234" s="662"/>
      <c r="AM234" s="659">
        <f>+AM232+10</f>
        <v>150</v>
      </c>
      <c r="AN234" s="78" t="s">
        <v>133</v>
      </c>
      <c r="AO234" s="83" t="s">
        <v>1122</v>
      </c>
      <c r="AP234" s="84" t="s">
        <v>1122</v>
      </c>
      <c r="AQ234" s="84" t="s">
        <v>1122</v>
      </c>
      <c r="AR234" s="84" t="s">
        <v>1122</v>
      </c>
      <c r="AS234" s="84" t="s">
        <v>1122</v>
      </c>
      <c r="AT234" s="84" t="s">
        <v>1122</v>
      </c>
      <c r="AU234" s="84" t="s">
        <v>1122</v>
      </c>
      <c r="AV234" s="85" t="s">
        <v>1122</v>
      </c>
    </row>
    <row r="235" spans="1:48" ht="15" thickBot="1">
      <c r="A235">
        <v>235</v>
      </c>
      <c r="B235" s="662"/>
      <c r="C235" s="660"/>
      <c r="D235" s="82" t="s">
        <v>136</v>
      </c>
      <c r="E235" s="97">
        <v>372.47699999999998</v>
      </c>
      <c r="F235" s="98">
        <v>371.72</v>
      </c>
      <c r="G235" s="98">
        <v>370.96</v>
      </c>
      <c r="H235" s="98">
        <v>370.21</v>
      </c>
      <c r="I235" s="98">
        <v>369.46</v>
      </c>
      <c r="J235" s="98">
        <v>368.7</v>
      </c>
      <c r="K235" s="98">
        <v>367.95</v>
      </c>
      <c r="L235" s="99">
        <v>367.2</v>
      </c>
      <c r="N235" s="662"/>
      <c r="O235" s="660"/>
      <c r="P235" s="82" t="s">
        <v>136</v>
      </c>
      <c r="Q235" s="97">
        <v>368.125</v>
      </c>
      <c r="R235" s="98">
        <v>362.53</v>
      </c>
      <c r="S235" s="98">
        <v>356.95</v>
      </c>
      <c r="T235" s="98">
        <v>351.36</v>
      </c>
      <c r="U235" s="98">
        <v>345.77</v>
      </c>
      <c r="V235" s="98">
        <v>340.19</v>
      </c>
      <c r="W235" s="98">
        <v>334.6</v>
      </c>
      <c r="X235" s="99">
        <v>329.01600000000002</v>
      </c>
      <c r="Z235" s="662"/>
      <c r="AA235" s="660"/>
      <c r="AB235" s="82" t="s">
        <v>136</v>
      </c>
      <c r="AC235" s="83" t="s">
        <v>1122</v>
      </c>
      <c r="AD235" s="84" t="s">
        <v>1122</v>
      </c>
      <c r="AE235" s="98">
        <v>297.27999999999997</v>
      </c>
      <c r="AF235" s="98">
        <v>289.44</v>
      </c>
      <c r="AG235" s="98">
        <v>281.61</v>
      </c>
      <c r="AH235" s="98">
        <v>273.77</v>
      </c>
      <c r="AI235" s="98">
        <v>265.94</v>
      </c>
      <c r="AJ235" s="99">
        <v>258.10399999999998</v>
      </c>
      <c r="AL235" s="662"/>
      <c r="AM235" s="660"/>
      <c r="AN235" s="82" t="s">
        <v>136</v>
      </c>
      <c r="AO235" s="83" t="s">
        <v>1122</v>
      </c>
      <c r="AP235" s="84" t="s">
        <v>1122</v>
      </c>
      <c r="AQ235" s="84" t="s">
        <v>1122</v>
      </c>
      <c r="AR235" s="84" t="s">
        <v>1122</v>
      </c>
      <c r="AS235" s="84" t="s">
        <v>1122</v>
      </c>
      <c r="AT235" s="84" t="s">
        <v>1122</v>
      </c>
      <c r="AU235" s="84" t="s">
        <v>1122</v>
      </c>
      <c r="AV235" s="85" t="s">
        <v>1122</v>
      </c>
    </row>
    <row r="236" spans="1:48">
      <c r="A236">
        <v>236</v>
      </c>
      <c r="B236" s="662"/>
      <c r="C236" s="657">
        <f>+C234+10</f>
        <v>160</v>
      </c>
      <c r="D236" s="86" t="str">
        <f>+D234</f>
        <v>48-X</v>
      </c>
      <c r="E236" s="87" t="s">
        <v>1122</v>
      </c>
      <c r="F236" s="101">
        <v>362.09</v>
      </c>
      <c r="G236" s="101">
        <v>357.6</v>
      </c>
      <c r="H236" s="101">
        <v>353.1</v>
      </c>
      <c r="I236" s="101">
        <v>348.61</v>
      </c>
      <c r="J236" s="101">
        <v>344.11</v>
      </c>
      <c r="K236" s="101">
        <v>339.62</v>
      </c>
      <c r="L236" s="102">
        <v>335.13200000000001</v>
      </c>
      <c r="N236" s="662"/>
      <c r="O236" s="657">
        <f>+O234+10</f>
        <v>160</v>
      </c>
      <c r="P236" s="86" t="str">
        <f>+P234</f>
        <v>48-X</v>
      </c>
      <c r="Q236" s="87" t="s">
        <v>1122</v>
      </c>
      <c r="R236" s="88" t="s">
        <v>1122</v>
      </c>
      <c r="S236" s="88" t="s">
        <v>1122</v>
      </c>
      <c r="T236" s="88" t="s">
        <v>1122</v>
      </c>
      <c r="U236" s="88" t="s">
        <v>1122</v>
      </c>
      <c r="V236" s="101">
        <v>280.93</v>
      </c>
      <c r="W236" s="101">
        <v>273.61</v>
      </c>
      <c r="X236" s="102">
        <v>266.28800000000001</v>
      </c>
      <c r="Z236" s="662"/>
      <c r="AA236" s="657">
        <f>+AA234+10</f>
        <v>160</v>
      </c>
      <c r="AB236" s="86" t="str">
        <f>+AB234</f>
        <v>48-X</v>
      </c>
      <c r="AC236" s="87" t="s">
        <v>1122</v>
      </c>
      <c r="AD236" s="88" t="s">
        <v>1122</v>
      </c>
      <c r="AE236" s="88" t="s">
        <v>1122</v>
      </c>
      <c r="AF236" s="88" t="s">
        <v>1122</v>
      </c>
      <c r="AG236" s="88" t="s">
        <v>1122</v>
      </c>
      <c r="AH236" s="88" t="s">
        <v>1122</v>
      </c>
      <c r="AI236" s="88" t="s">
        <v>1122</v>
      </c>
      <c r="AJ236" s="89" t="s">
        <v>1122</v>
      </c>
      <c r="AL236" s="662"/>
      <c r="AM236" s="657">
        <f>+AM234+10</f>
        <v>160</v>
      </c>
      <c r="AN236" s="86" t="str">
        <f>+AN234</f>
        <v>48-X</v>
      </c>
      <c r="AO236" s="87" t="s">
        <v>1122</v>
      </c>
      <c r="AP236" s="88" t="s">
        <v>1122</v>
      </c>
      <c r="AQ236" s="88" t="s">
        <v>1122</v>
      </c>
      <c r="AR236" s="88" t="s">
        <v>1122</v>
      </c>
      <c r="AS236" s="88" t="s">
        <v>1122</v>
      </c>
      <c r="AT236" s="88" t="s">
        <v>1122</v>
      </c>
      <c r="AU236" s="88" t="s">
        <v>1122</v>
      </c>
      <c r="AV236" s="89" t="s">
        <v>1122</v>
      </c>
    </row>
    <row r="237" spans="1:48" ht="15" thickBot="1">
      <c r="A237">
        <v>237</v>
      </c>
      <c r="B237" s="662"/>
      <c r="C237" s="658"/>
      <c r="D237" s="90" t="str">
        <f>+D235</f>
        <v>48-XL</v>
      </c>
      <c r="E237" s="87" t="s">
        <v>1122</v>
      </c>
      <c r="F237" s="101">
        <v>371.55</v>
      </c>
      <c r="G237" s="101">
        <v>372.09</v>
      </c>
      <c r="H237" s="101">
        <v>372.64</v>
      </c>
      <c r="I237" s="101">
        <v>373.18</v>
      </c>
      <c r="J237" s="101">
        <v>373.72</v>
      </c>
      <c r="K237" s="101">
        <v>374.27</v>
      </c>
      <c r="L237" s="102">
        <v>374.81729999999999</v>
      </c>
      <c r="N237" s="662"/>
      <c r="O237" s="658"/>
      <c r="P237" s="90" t="str">
        <f>+P235</f>
        <v>48-XL</v>
      </c>
      <c r="Q237" s="87" t="s">
        <v>1122</v>
      </c>
      <c r="R237" s="101">
        <v>363.29</v>
      </c>
      <c r="S237" s="101">
        <v>360.55</v>
      </c>
      <c r="T237" s="101">
        <v>357.82</v>
      </c>
      <c r="U237" s="101">
        <v>355.09</v>
      </c>
      <c r="V237" s="101">
        <v>352.36</v>
      </c>
      <c r="W237" s="101">
        <v>349.62</v>
      </c>
      <c r="X237" s="102">
        <v>346.89699999999999</v>
      </c>
      <c r="Z237" s="662"/>
      <c r="AA237" s="658"/>
      <c r="AB237" s="90" t="str">
        <f>+AB235</f>
        <v>48-XL</v>
      </c>
      <c r="AC237" s="87" t="s">
        <v>1122</v>
      </c>
      <c r="AD237" s="88" t="s">
        <v>1122</v>
      </c>
      <c r="AE237" s="88" t="s">
        <v>1122</v>
      </c>
      <c r="AF237" s="88" t="s">
        <v>1122</v>
      </c>
      <c r="AG237" s="101">
        <v>297.45999999999998</v>
      </c>
      <c r="AH237" s="101">
        <v>290.06</v>
      </c>
      <c r="AI237" s="101">
        <v>282.66000000000003</v>
      </c>
      <c r="AJ237" s="102">
        <v>275.26299999999998</v>
      </c>
      <c r="AL237" s="662"/>
      <c r="AM237" s="658"/>
      <c r="AN237" s="90" t="str">
        <f>+AN235</f>
        <v>48-XL</v>
      </c>
      <c r="AO237" s="87" t="s">
        <v>1122</v>
      </c>
      <c r="AP237" s="88" t="s">
        <v>1122</v>
      </c>
      <c r="AQ237" s="88" t="s">
        <v>1122</v>
      </c>
      <c r="AR237" s="88" t="s">
        <v>1122</v>
      </c>
      <c r="AS237" s="88" t="s">
        <v>1122</v>
      </c>
      <c r="AT237" s="88" t="s">
        <v>1122</v>
      </c>
      <c r="AU237" s="88" t="s">
        <v>1122</v>
      </c>
      <c r="AV237" s="89" t="s">
        <v>1122</v>
      </c>
    </row>
    <row r="238" spans="1:48">
      <c r="A238">
        <v>238</v>
      </c>
      <c r="B238" s="662"/>
      <c r="C238" s="659">
        <f>+C236+10</f>
        <v>170</v>
      </c>
      <c r="D238" s="78" t="s">
        <v>133</v>
      </c>
      <c r="E238" s="83" t="s">
        <v>1122</v>
      </c>
      <c r="F238" s="84" t="s">
        <v>1122</v>
      </c>
      <c r="G238" s="84" t="s">
        <v>1122</v>
      </c>
      <c r="H238" s="98">
        <v>357.01</v>
      </c>
      <c r="I238" s="98">
        <v>354.53</v>
      </c>
      <c r="J238" s="98">
        <v>352.05</v>
      </c>
      <c r="K238" s="98">
        <v>349.57</v>
      </c>
      <c r="L238" s="99">
        <v>347.09</v>
      </c>
      <c r="N238" s="662"/>
      <c r="O238" s="659">
        <f>+O236+10</f>
        <v>170</v>
      </c>
      <c r="P238" s="78" t="s">
        <v>133</v>
      </c>
      <c r="Q238" s="83" t="s">
        <v>1122</v>
      </c>
      <c r="R238" s="84" t="s">
        <v>1122</v>
      </c>
      <c r="S238" s="84" t="s">
        <v>1122</v>
      </c>
      <c r="T238" s="84" t="s">
        <v>1122</v>
      </c>
      <c r="U238" s="84" t="s">
        <v>1122</v>
      </c>
      <c r="V238" s="84" t="s">
        <v>1122</v>
      </c>
      <c r="W238" s="98">
        <v>293.01</v>
      </c>
      <c r="X238" s="99">
        <v>286.67500000000001</v>
      </c>
      <c r="Z238" s="662"/>
      <c r="AA238" s="659">
        <f>+AA236+10</f>
        <v>170</v>
      </c>
      <c r="AB238" s="78" t="s">
        <v>133</v>
      </c>
      <c r="AC238" s="83" t="s">
        <v>1122</v>
      </c>
      <c r="AD238" s="84" t="s">
        <v>1122</v>
      </c>
      <c r="AE238" s="84" t="s">
        <v>1122</v>
      </c>
      <c r="AF238" s="84" t="s">
        <v>1122</v>
      </c>
      <c r="AG238" s="84" t="s">
        <v>1122</v>
      </c>
      <c r="AH238" s="84" t="s">
        <v>1122</v>
      </c>
      <c r="AI238" s="84" t="s">
        <v>1122</v>
      </c>
      <c r="AJ238" s="85" t="s">
        <v>1122</v>
      </c>
      <c r="AL238" s="662"/>
      <c r="AM238" s="659">
        <f>+AM236+10</f>
        <v>170</v>
      </c>
      <c r="AN238" s="78" t="s">
        <v>133</v>
      </c>
      <c r="AO238" s="83" t="s">
        <v>1122</v>
      </c>
      <c r="AP238" s="84" t="s">
        <v>1122</v>
      </c>
      <c r="AQ238" s="84" t="s">
        <v>1122</v>
      </c>
      <c r="AR238" s="84" t="s">
        <v>1122</v>
      </c>
      <c r="AS238" s="84" t="s">
        <v>1122</v>
      </c>
      <c r="AT238" s="84" t="s">
        <v>1122</v>
      </c>
      <c r="AU238" s="84" t="s">
        <v>1122</v>
      </c>
      <c r="AV238" s="85" t="s">
        <v>1122</v>
      </c>
    </row>
    <row r="239" spans="1:48" ht="15" thickBot="1">
      <c r="A239">
        <v>239</v>
      </c>
      <c r="B239" s="662"/>
      <c r="C239" s="660"/>
      <c r="D239" s="82" t="s">
        <v>136</v>
      </c>
      <c r="E239" s="83" t="s">
        <v>1122</v>
      </c>
      <c r="F239" s="84" t="s">
        <v>1122</v>
      </c>
      <c r="G239" s="98">
        <v>366.94</v>
      </c>
      <c r="H239" s="98">
        <v>368.48</v>
      </c>
      <c r="I239" s="98">
        <v>370.02</v>
      </c>
      <c r="J239" s="98">
        <v>371.56</v>
      </c>
      <c r="K239" s="98">
        <v>373.1</v>
      </c>
      <c r="L239" s="99">
        <v>374.649</v>
      </c>
      <c r="N239" s="662"/>
      <c r="O239" s="660"/>
      <c r="P239" s="82" t="s">
        <v>136</v>
      </c>
      <c r="Q239" s="83" t="s">
        <v>1122</v>
      </c>
      <c r="R239" s="84" t="s">
        <v>1122</v>
      </c>
      <c r="S239" s="84" t="s">
        <v>1122</v>
      </c>
      <c r="T239" s="98">
        <v>365.65</v>
      </c>
      <c r="U239" s="98">
        <v>364.36</v>
      </c>
      <c r="V239" s="98">
        <v>363.06</v>
      </c>
      <c r="W239" s="98">
        <v>361.77</v>
      </c>
      <c r="X239" s="99">
        <v>360.48200000000003</v>
      </c>
      <c r="Z239" s="662"/>
      <c r="AA239" s="660"/>
      <c r="AB239" s="82" t="s">
        <v>136</v>
      </c>
      <c r="AC239" s="83" t="s">
        <v>1122</v>
      </c>
      <c r="AD239" s="84" t="s">
        <v>1122</v>
      </c>
      <c r="AE239" s="84" t="s">
        <v>1122</v>
      </c>
      <c r="AF239" s="84" t="s">
        <v>1122</v>
      </c>
      <c r="AG239" s="84" t="s">
        <v>1122</v>
      </c>
      <c r="AH239" s="84" t="s">
        <v>1122</v>
      </c>
      <c r="AI239" s="98">
        <v>300.36</v>
      </c>
      <c r="AJ239" s="99">
        <v>293.505</v>
      </c>
      <c r="AL239" s="662"/>
      <c r="AM239" s="660"/>
      <c r="AN239" s="82" t="s">
        <v>136</v>
      </c>
      <c r="AO239" s="83" t="s">
        <v>1122</v>
      </c>
      <c r="AP239" s="84" t="s">
        <v>1122</v>
      </c>
      <c r="AQ239" s="84" t="s">
        <v>1122</v>
      </c>
      <c r="AR239" s="84" t="s">
        <v>1122</v>
      </c>
      <c r="AS239" s="84" t="s">
        <v>1122</v>
      </c>
      <c r="AT239" s="84" t="s">
        <v>1122</v>
      </c>
      <c r="AU239" s="84" t="s">
        <v>1122</v>
      </c>
      <c r="AV239" s="85" t="s">
        <v>1122</v>
      </c>
    </row>
    <row r="240" spans="1:48">
      <c r="A240">
        <v>240</v>
      </c>
      <c r="B240" s="662"/>
      <c r="C240" s="657">
        <f>+C238+10</f>
        <v>180</v>
      </c>
      <c r="D240" s="86" t="str">
        <f>+D238</f>
        <v>48-X</v>
      </c>
      <c r="E240" s="87" t="s">
        <v>1122</v>
      </c>
      <c r="F240" s="88" t="s">
        <v>1122</v>
      </c>
      <c r="G240" s="88" t="s">
        <v>1122</v>
      </c>
      <c r="H240" s="88" t="s">
        <v>1122</v>
      </c>
      <c r="I240" s="88" t="s">
        <v>1122</v>
      </c>
      <c r="J240" s="101">
        <v>359.65</v>
      </c>
      <c r="K240" s="101">
        <v>358.59</v>
      </c>
      <c r="L240" s="102">
        <v>357.529</v>
      </c>
      <c r="N240" s="662"/>
      <c r="O240" s="657">
        <f>+O238+10</f>
        <v>180</v>
      </c>
      <c r="P240" s="86" t="str">
        <f>+P238</f>
        <v>48-X</v>
      </c>
      <c r="Q240" s="87" t="s">
        <v>1122</v>
      </c>
      <c r="R240" s="88" t="s">
        <v>1122</v>
      </c>
      <c r="S240" s="88" t="s">
        <v>1122</v>
      </c>
      <c r="T240" s="88" t="s">
        <v>1122</v>
      </c>
      <c r="U240" s="88" t="s">
        <v>1122</v>
      </c>
      <c r="V240" s="88" t="s">
        <v>1122</v>
      </c>
      <c r="W240" s="88" t="s">
        <v>1122</v>
      </c>
      <c r="X240" s="89" t="s">
        <v>1122</v>
      </c>
      <c r="Z240" s="662"/>
      <c r="AA240" s="657">
        <f>+AA238+10</f>
        <v>180</v>
      </c>
      <c r="AB240" s="86" t="str">
        <f>+AB238</f>
        <v>48-X</v>
      </c>
      <c r="AC240" s="87" t="s">
        <v>1122</v>
      </c>
      <c r="AD240" s="88" t="s">
        <v>1122</v>
      </c>
      <c r="AE240" s="88" t="s">
        <v>1122</v>
      </c>
      <c r="AF240" s="88" t="s">
        <v>1122</v>
      </c>
      <c r="AG240" s="88" t="s">
        <v>1122</v>
      </c>
      <c r="AH240" s="88" t="s">
        <v>1122</v>
      </c>
      <c r="AI240" s="88" t="s">
        <v>1122</v>
      </c>
      <c r="AJ240" s="89" t="s">
        <v>1122</v>
      </c>
      <c r="AL240" s="662"/>
      <c r="AM240" s="657">
        <f>+AM238+10</f>
        <v>180</v>
      </c>
      <c r="AN240" s="86" t="str">
        <f>+AN238</f>
        <v>48-X</v>
      </c>
      <c r="AO240" s="87" t="s">
        <v>1122</v>
      </c>
      <c r="AP240" s="88" t="s">
        <v>1122</v>
      </c>
      <c r="AQ240" s="88" t="s">
        <v>1122</v>
      </c>
      <c r="AR240" s="88" t="s">
        <v>1122</v>
      </c>
      <c r="AS240" s="88" t="s">
        <v>1122</v>
      </c>
      <c r="AT240" s="88" t="s">
        <v>1122</v>
      </c>
      <c r="AU240" s="88" t="s">
        <v>1122</v>
      </c>
      <c r="AV240" s="89" t="s">
        <v>1122</v>
      </c>
    </row>
    <row r="241" spans="1:48" ht="15" thickBot="1">
      <c r="A241">
        <v>241</v>
      </c>
      <c r="B241" s="662"/>
      <c r="C241" s="658"/>
      <c r="D241" s="90" t="str">
        <f>+D239</f>
        <v>48-XL</v>
      </c>
      <c r="E241" s="87" t="s">
        <v>1122</v>
      </c>
      <c r="F241" s="88" t="s">
        <v>1122</v>
      </c>
      <c r="G241" s="88" t="s">
        <v>1122</v>
      </c>
      <c r="H241" s="88" t="s">
        <v>1122</v>
      </c>
      <c r="I241" s="101">
        <v>369.28</v>
      </c>
      <c r="J241" s="101">
        <v>370.51</v>
      </c>
      <c r="K241" s="101">
        <v>371.74</v>
      </c>
      <c r="L241" s="102">
        <v>372.97300000000001</v>
      </c>
      <c r="N241" s="662"/>
      <c r="O241" s="658"/>
      <c r="P241" s="90" t="str">
        <f>+P239</f>
        <v>48-XL</v>
      </c>
      <c r="Q241" s="87" t="s">
        <v>1122</v>
      </c>
      <c r="R241" s="88" t="s">
        <v>1122</v>
      </c>
      <c r="S241" s="88" t="s">
        <v>1122</v>
      </c>
      <c r="T241" s="88" t="s">
        <v>1122</v>
      </c>
      <c r="U241" s="101">
        <v>366.95</v>
      </c>
      <c r="V241" s="101">
        <v>367.6</v>
      </c>
      <c r="W241" s="101">
        <v>368.25</v>
      </c>
      <c r="X241" s="102">
        <v>368.904</v>
      </c>
      <c r="Z241" s="662"/>
      <c r="AA241" s="658"/>
      <c r="AB241" s="90" t="str">
        <f>+AB239</f>
        <v>48-XL</v>
      </c>
      <c r="AC241" s="87" t="s">
        <v>1122</v>
      </c>
      <c r="AD241" s="88" t="s">
        <v>1122</v>
      </c>
      <c r="AE241" s="88" t="s">
        <v>1122</v>
      </c>
      <c r="AF241" s="88" t="s">
        <v>1122</v>
      </c>
      <c r="AG241" s="88" t="s">
        <v>1122</v>
      </c>
      <c r="AH241" s="88" t="s">
        <v>1122</v>
      </c>
      <c r="AI241" s="88" t="s">
        <v>1122</v>
      </c>
      <c r="AJ241" s="89" t="s">
        <v>1122</v>
      </c>
      <c r="AL241" s="662"/>
      <c r="AM241" s="658"/>
      <c r="AN241" s="90" t="str">
        <f>+AN239</f>
        <v>48-XL</v>
      </c>
      <c r="AO241" s="87" t="s">
        <v>1122</v>
      </c>
      <c r="AP241" s="88" t="s">
        <v>1122</v>
      </c>
      <c r="AQ241" s="88" t="s">
        <v>1122</v>
      </c>
      <c r="AR241" s="88" t="s">
        <v>1122</v>
      </c>
      <c r="AS241" s="88" t="s">
        <v>1122</v>
      </c>
      <c r="AT241" s="88" t="s">
        <v>1122</v>
      </c>
      <c r="AU241" s="88" t="s">
        <v>1122</v>
      </c>
      <c r="AV241" s="89" t="s">
        <v>1122</v>
      </c>
    </row>
    <row r="242" spans="1:48">
      <c r="A242">
        <v>242</v>
      </c>
      <c r="B242" s="662"/>
      <c r="C242" s="659">
        <f>+C240+10</f>
        <v>190</v>
      </c>
      <c r="D242" s="78" t="s">
        <v>133</v>
      </c>
      <c r="E242" s="83" t="s">
        <v>1122</v>
      </c>
      <c r="F242" s="84" t="s">
        <v>1122</v>
      </c>
      <c r="G242" s="84" t="s">
        <v>1122</v>
      </c>
      <c r="H242" s="84" t="s">
        <v>1122</v>
      </c>
      <c r="I242" s="84" t="s">
        <v>1122</v>
      </c>
      <c r="J242" s="84" t="s">
        <v>1122</v>
      </c>
      <c r="K242" s="98">
        <v>367.43</v>
      </c>
      <c r="L242" s="99">
        <v>367.88799999999998</v>
      </c>
      <c r="N242" s="662"/>
      <c r="O242" s="659">
        <f>+O240+10</f>
        <v>190</v>
      </c>
      <c r="P242" s="78" t="s">
        <v>133</v>
      </c>
      <c r="Q242" s="83" t="s">
        <v>1122</v>
      </c>
      <c r="R242" s="84" t="s">
        <v>1122</v>
      </c>
      <c r="S242" s="84" t="s">
        <v>1122</v>
      </c>
      <c r="T242" s="84" t="s">
        <v>1122</v>
      </c>
      <c r="U242" s="84" t="s">
        <v>1122</v>
      </c>
      <c r="V242" s="84" t="s">
        <v>1122</v>
      </c>
      <c r="W242" s="84" t="s">
        <v>1122</v>
      </c>
      <c r="X242" s="85" t="s">
        <v>1122</v>
      </c>
      <c r="Z242" s="662"/>
      <c r="AA242" s="659">
        <f>+AA240+10</f>
        <v>190</v>
      </c>
      <c r="AB242" s="78" t="s">
        <v>133</v>
      </c>
      <c r="AC242" s="83" t="s">
        <v>1122</v>
      </c>
      <c r="AD242" s="84" t="s">
        <v>1122</v>
      </c>
      <c r="AE242" s="84" t="s">
        <v>1122</v>
      </c>
      <c r="AF242" s="84" t="s">
        <v>1122</v>
      </c>
      <c r="AG242" s="84" t="s">
        <v>1122</v>
      </c>
      <c r="AH242" s="84" t="s">
        <v>1122</v>
      </c>
      <c r="AI242" s="84" t="s">
        <v>1122</v>
      </c>
      <c r="AJ242" s="85" t="s">
        <v>1122</v>
      </c>
      <c r="AL242" s="662"/>
      <c r="AM242" s="659">
        <f>+AM240+10</f>
        <v>190</v>
      </c>
      <c r="AN242" s="78" t="s">
        <v>133</v>
      </c>
      <c r="AO242" s="83" t="s">
        <v>1122</v>
      </c>
      <c r="AP242" s="84" t="s">
        <v>1122</v>
      </c>
      <c r="AQ242" s="84" t="s">
        <v>1122</v>
      </c>
      <c r="AR242" s="84" t="s">
        <v>1122</v>
      </c>
      <c r="AS242" s="84" t="s">
        <v>1122</v>
      </c>
      <c r="AT242" s="84" t="s">
        <v>1122</v>
      </c>
      <c r="AU242" s="84" t="s">
        <v>1122</v>
      </c>
      <c r="AV242" s="85" t="s">
        <v>1122</v>
      </c>
    </row>
    <row r="243" spans="1:48" ht="15" thickBot="1">
      <c r="A243">
        <v>243</v>
      </c>
      <c r="B243" s="662"/>
      <c r="C243" s="660"/>
      <c r="D243" s="82" t="s">
        <v>136</v>
      </c>
      <c r="E243" s="83" t="s">
        <v>1122</v>
      </c>
      <c r="F243" s="84" t="s">
        <v>1122</v>
      </c>
      <c r="G243" s="84" t="s">
        <v>1122</v>
      </c>
      <c r="H243" s="84" t="s">
        <v>1122</v>
      </c>
      <c r="I243" s="84" t="s">
        <v>1122</v>
      </c>
      <c r="J243" s="84" t="s">
        <v>1122</v>
      </c>
      <c r="K243" s="98">
        <v>370.48</v>
      </c>
      <c r="L243" s="99">
        <v>371.553</v>
      </c>
      <c r="N243" s="662"/>
      <c r="O243" s="660"/>
      <c r="P243" s="82" t="s">
        <v>136</v>
      </c>
      <c r="Q243" s="83" t="s">
        <v>1122</v>
      </c>
      <c r="R243" s="84" t="s">
        <v>1122</v>
      </c>
      <c r="S243" s="84" t="s">
        <v>1122</v>
      </c>
      <c r="T243" s="84" t="s">
        <v>1122</v>
      </c>
      <c r="U243" s="84" t="s">
        <v>1122</v>
      </c>
      <c r="V243" s="84" t="s">
        <v>1122</v>
      </c>
      <c r="W243" s="98">
        <v>370.48</v>
      </c>
      <c r="X243" s="99">
        <v>371.553</v>
      </c>
      <c r="Z243" s="662"/>
      <c r="AA243" s="660"/>
      <c r="AB243" s="82" t="s">
        <v>136</v>
      </c>
      <c r="AC243" s="83" t="s">
        <v>1122</v>
      </c>
      <c r="AD243" s="84" t="s">
        <v>1122</v>
      </c>
      <c r="AE243" s="84" t="s">
        <v>1122</v>
      </c>
      <c r="AF243" s="84" t="s">
        <v>1122</v>
      </c>
      <c r="AG243" s="84" t="s">
        <v>1122</v>
      </c>
      <c r="AH243" s="84" t="s">
        <v>1122</v>
      </c>
      <c r="AI243" s="84" t="s">
        <v>1122</v>
      </c>
      <c r="AJ243" s="85" t="s">
        <v>1122</v>
      </c>
      <c r="AL243" s="662"/>
      <c r="AM243" s="660"/>
      <c r="AN243" s="82" t="s">
        <v>136</v>
      </c>
      <c r="AO243" s="83" t="s">
        <v>1122</v>
      </c>
      <c r="AP243" s="84" t="s">
        <v>1122</v>
      </c>
      <c r="AQ243" s="84" t="s">
        <v>1122</v>
      </c>
      <c r="AR243" s="84" t="s">
        <v>1122</v>
      </c>
      <c r="AS243" s="84" t="s">
        <v>1122</v>
      </c>
      <c r="AT243" s="84" t="s">
        <v>1122</v>
      </c>
      <c r="AU243" s="84" t="s">
        <v>1122</v>
      </c>
      <c r="AV243" s="85" t="s">
        <v>1122</v>
      </c>
    </row>
    <row r="244" spans="1:48">
      <c r="A244">
        <v>244</v>
      </c>
      <c r="B244" s="662"/>
      <c r="C244" s="657">
        <f>+C242+10</f>
        <v>200</v>
      </c>
      <c r="D244" s="86" t="str">
        <f>+D242</f>
        <v>48-X</v>
      </c>
      <c r="E244" s="87" t="s">
        <v>1122</v>
      </c>
      <c r="F244" s="88" t="s">
        <v>1122</v>
      </c>
      <c r="G244" s="88" t="s">
        <v>1122</v>
      </c>
      <c r="H244" s="88" t="s">
        <v>1122</v>
      </c>
      <c r="I244" s="88" t="s">
        <v>1122</v>
      </c>
      <c r="J244" s="88" t="s">
        <v>1122</v>
      </c>
      <c r="K244" s="88" t="s">
        <v>1122</v>
      </c>
      <c r="L244" s="89" t="s">
        <v>1122</v>
      </c>
      <c r="N244" s="662"/>
      <c r="O244" s="657">
        <f>+O242+10</f>
        <v>200</v>
      </c>
      <c r="P244" s="86" t="str">
        <f>+P242</f>
        <v>48-X</v>
      </c>
      <c r="Q244" s="87" t="s">
        <v>1122</v>
      </c>
      <c r="R244" s="88" t="s">
        <v>1122</v>
      </c>
      <c r="S244" s="88" t="s">
        <v>1122</v>
      </c>
      <c r="T244" s="88" t="s">
        <v>1122</v>
      </c>
      <c r="U244" s="88" t="s">
        <v>1122</v>
      </c>
      <c r="V244" s="88" t="s">
        <v>1122</v>
      </c>
      <c r="W244" s="88" t="s">
        <v>1122</v>
      </c>
      <c r="X244" s="89" t="s">
        <v>1122</v>
      </c>
      <c r="Z244" s="662"/>
      <c r="AA244" s="657">
        <f>+AA242+10</f>
        <v>200</v>
      </c>
      <c r="AB244" s="86" t="str">
        <f>+AB242</f>
        <v>48-X</v>
      </c>
      <c r="AC244" s="87" t="s">
        <v>1122</v>
      </c>
      <c r="AD244" s="88" t="s">
        <v>1122</v>
      </c>
      <c r="AE244" s="88" t="s">
        <v>1122</v>
      </c>
      <c r="AF244" s="88" t="s">
        <v>1122</v>
      </c>
      <c r="AG244" s="88" t="s">
        <v>1122</v>
      </c>
      <c r="AH244" s="88" t="s">
        <v>1122</v>
      </c>
      <c r="AI244" s="88" t="s">
        <v>1122</v>
      </c>
      <c r="AJ244" s="89" t="s">
        <v>1122</v>
      </c>
      <c r="AL244" s="662"/>
      <c r="AM244" s="657">
        <f>+AM242+10</f>
        <v>200</v>
      </c>
      <c r="AN244" s="86" t="str">
        <f>+AN242</f>
        <v>48-X</v>
      </c>
      <c r="AO244" s="87" t="s">
        <v>1122</v>
      </c>
      <c r="AP244" s="88" t="s">
        <v>1122</v>
      </c>
      <c r="AQ244" s="88" t="s">
        <v>1122</v>
      </c>
      <c r="AR244" s="88" t="s">
        <v>1122</v>
      </c>
      <c r="AS244" s="88" t="s">
        <v>1122</v>
      </c>
      <c r="AT244" s="88" t="s">
        <v>1122</v>
      </c>
      <c r="AU244" s="88" t="s">
        <v>1122</v>
      </c>
      <c r="AV244" s="89" t="s">
        <v>1122</v>
      </c>
    </row>
    <row r="245" spans="1:48" ht="15" thickBot="1">
      <c r="A245">
        <v>245</v>
      </c>
      <c r="B245" s="663"/>
      <c r="C245" s="658"/>
      <c r="D245" s="90" t="str">
        <f>+D243</f>
        <v>48-XL</v>
      </c>
      <c r="E245" s="91" t="s">
        <v>1122</v>
      </c>
      <c r="F245" s="92" t="s">
        <v>1122</v>
      </c>
      <c r="G245" s="92" t="s">
        <v>1122</v>
      </c>
      <c r="H245" s="92" t="s">
        <v>1122</v>
      </c>
      <c r="I245" s="92" t="s">
        <v>1122</v>
      </c>
      <c r="J245" s="92" t="s">
        <v>1122</v>
      </c>
      <c r="K245" s="92" t="s">
        <v>1122</v>
      </c>
      <c r="L245" s="93" t="s">
        <v>1122</v>
      </c>
      <c r="N245" s="663"/>
      <c r="O245" s="658"/>
      <c r="P245" s="90" t="str">
        <f>+P243</f>
        <v>48-XL</v>
      </c>
      <c r="Q245" s="91" t="s">
        <v>1122</v>
      </c>
      <c r="R245" s="92" t="s">
        <v>1122</v>
      </c>
      <c r="S245" s="92" t="s">
        <v>1122</v>
      </c>
      <c r="T245" s="92" t="s">
        <v>1122</v>
      </c>
      <c r="U245" s="92" t="s">
        <v>1122</v>
      </c>
      <c r="V245" s="92" t="s">
        <v>1122</v>
      </c>
      <c r="W245" s="92" t="s">
        <v>1122</v>
      </c>
      <c r="X245" s="93" t="s">
        <v>1122</v>
      </c>
      <c r="Z245" s="663"/>
      <c r="AA245" s="658"/>
      <c r="AB245" s="90" t="str">
        <f>+AB243</f>
        <v>48-XL</v>
      </c>
      <c r="AC245" s="91" t="s">
        <v>1122</v>
      </c>
      <c r="AD245" s="92" t="s">
        <v>1122</v>
      </c>
      <c r="AE245" s="92" t="s">
        <v>1122</v>
      </c>
      <c r="AF245" s="92" t="s">
        <v>1122</v>
      </c>
      <c r="AG245" s="92" t="s">
        <v>1122</v>
      </c>
      <c r="AH245" s="92" t="s">
        <v>1122</v>
      </c>
      <c r="AI245" s="92" t="s">
        <v>1122</v>
      </c>
      <c r="AJ245" s="93" t="s">
        <v>1122</v>
      </c>
      <c r="AL245" s="663"/>
      <c r="AM245" s="658"/>
      <c r="AN245" s="90" t="str">
        <f>+AN243</f>
        <v>48-XL</v>
      </c>
      <c r="AO245" s="91" t="s">
        <v>1122</v>
      </c>
      <c r="AP245" s="92" t="s">
        <v>1122</v>
      </c>
      <c r="AQ245" s="92" t="s">
        <v>1122</v>
      </c>
      <c r="AR245" s="92" t="s">
        <v>1122</v>
      </c>
      <c r="AS245" s="92" t="s">
        <v>1122</v>
      </c>
      <c r="AT245" s="92" t="s">
        <v>1122</v>
      </c>
      <c r="AU245" s="92" t="s">
        <v>1122</v>
      </c>
      <c r="AV245" s="93" t="s">
        <v>1122</v>
      </c>
    </row>
    <row r="255" spans="1:48" ht="15" customHeight="1"/>
    <row r="257" ht="15" customHeight="1"/>
    <row r="286" ht="15" customHeight="1"/>
    <row r="288" ht="15" customHeight="1"/>
    <row r="317" ht="15" customHeight="1"/>
    <row r="319" ht="15" customHeight="1"/>
    <row r="348" ht="15" customHeight="1"/>
    <row r="350" ht="15" customHeight="1"/>
  </sheetData>
  <mergeCells count="544">
    <mergeCell ref="C244:C245"/>
    <mergeCell ref="O244:O245"/>
    <mergeCell ref="AA244:AA245"/>
    <mergeCell ref="AM244:AM245"/>
    <mergeCell ref="C240:C241"/>
    <mergeCell ref="O240:O241"/>
    <mergeCell ref="AA240:AA241"/>
    <mergeCell ref="AM240:AM241"/>
    <mergeCell ref="C242:C243"/>
    <mergeCell ref="O242:O243"/>
    <mergeCell ref="AA242:AA243"/>
    <mergeCell ref="AM242:AM243"/>
    <mergeCell ref="AA236:AA237"/>
    <mergeCell ref="AM236:AM237"/>
    <mergeCell ref="C238:C239"/>
    <mergeCell ref="O238:O239"/>
    <mergeCell ref="AA238:AA239"/>
    <mergeCell ref="AM238:AM239"/>
    <mergeCell ref="C232:C233"/>
    <mergeCell ref="O232:O233"/>
    <mergeCell ref="AA232:AA233"/>
    <mergeCell ref="AM232:AM233"/>
    <mergeCell ref="C234:C235"/>
    <mergeCell ref="O234:O235"/>
    <mergeCell ref="AA234:AA235"/>
    <mergeCell ref="AM234:AM235"/>
    <mergeCell ref="B226:B245"/>
    <mergeCell ref="C226:C227"/>
    <mergeCell ref="N226:N245"/>
    <mergeCell ref="O226:O227"/>
    <mergeCell ref="Z226:Z245"/>
    <mergeCell ref="AA226:AA227"/>
    <mergeCell ref="AL226:AL245"/>
    <mergeCell ref="AM226:AM227"/>
    <mergeCell ref="Z224:Z225"/>
    <mergeCell ref="AA224:AA225"/>
    <mergeCell ref="AB224:AB225"/>
    <mergeCell ref="AC224:AJ224"/>
    <mergeCell ref="AL224:AL225"/>
    <mergeCell ref="AM224:AM225"/>
    <mergeCell ref="C228:C229"/>
    <mergeCell ref="O228:O229"/>
    <mergeCell ref="AA228:AA229"/>
    <mergeCell ref="AM228:AM229"/>
    <mergeCell ref="C230:C231"/>
    <mergeCell ref="O230:O231"/>
    <mergeCell ref="AA230:AA231"/>
    <mergeCell ref="AM230:AM231"/>
    <mergeCell ref="C236:C237"/>
    <mergeCell ref="O236:O237"/>
    <mergeCell ref="AO223:AV223"/>
    <mergeCell ref="B224:B225"/>
    <mergeCell ref="C224:C225"/>
    <mergeCell ref="D224:D225"/>
    <mergeCell ref="E224:L224"/>
    <mergeCell ref="N224:N225"/>
    <mergeCell ref="O224:O225"/>
    <mergeCell ref="P224:P225"/>
    <mergeCell ref="Q224:X224"/>
    <mergeCell ref="AO224:AV224"/>
    <mergeCell ref="AN224:AN225"/>
    <mergeCell ref="C213:C214"/>
    <mergeCell ref="O213:O214"/>
    <mergeCell ref="AA213:AA214"/>
    <mergeCell ref="AM213:AM214"/>
    <mergeCell ref="B223:D223"/>
    <mergeCell ref="E223:L223"/>
    <mergeCell ref="N223:P223"/>
    <mergeCell ref="Q223:X223"/>
    <mergeCell ref="Z223:AB223"/>
    <mergeCell ref="AC223:AJ223"/>
    <mergeCell ref="AL223:AN223"/>
    <mergeCell ref="B195:B214"/>
    <mergeCell ref="C195:C196"/>
    <mergeCell ref="C209:C210"/>
    <mergeCell ref="O209:O210"/>
    <mergeCell ref="AA209:AA210"/>
    <mergeCell ref="AM209:AM210"/>
    <mergeCell ref="N195:N214"/>
    <mergeCell ref="O195:O196"/>
    <mergeCell ref="Z195:Z214"/>
    <mergeCell ref="AA195:AA196"/>
    <mergeCell ref="AL195:AL214"/>
    <mergeCell ref="C201:C202"/>
    <mergeCell ref="O201:O202"/>
    <mergeCell ref="AA201:AA202"/>
    <mergeCell ref="AM201:AM202"/>
    <mergeCell ref="C197:C198"/>
    <mergeCell ref="O197:O198"/>
    <mergeCell ref="AA197:AA198"/>
    <mergeCell ref="AM197:AM198"/>
    <mergeCell ref="C199:C200"/>
    <mergeCell ref="C203:C204"/>
    <mergeCell ref="O203:O204"/>
    <mergeCell ref="AA203:AA204"/>
    <mergeCell ref="AM203:AM204"/>
    <mergeCell ref="O199:O200"/>
    <mergeCell ref="AA199:AA200"/>
    <mergeCell ref="AM199:AM200"/>
    <mergeCell ref="C211:C212"/>
    <mergeCell ref="O211:O212"/>
    <mergeCell ref="AA211:AA212"/>
    <mergeCell ref="AM211:AM212"/>
    <mergeCell ref="C205:C206"/>
    <mergeCell ref="O205:O206"/>
    <mergeCell ref="AA205:AA206"/>
    <mergeCell ref="AM205:AM206"/>
    <mergeCell ref="C207:C208"/>
    <mergeCell ref="O207:O208"/>
    <mergeCell ref="AA207:AA208"/>
    <mergeCell ref="AM207:AM208"/>
    <mergeCell ref="AO192:AV192"/>
    <mergeCell ref="B193:B194"/>
    <mergeCell ref="C193:C194"/>
    <mergeCell ref="D193:D194"/>
    <mergeCell ref="E193:L193"/>
    <mergeCell ref="N193:N194"/>
    <mergeCell ref="O193:O194"/>
    <mergeCell ref="P193:P194"/>
    <mergeCell ref="Q193:X193"/>
    <mergeCell ref="AN193:AN194"/>
    <mergeCell ref="AO193:AV193"/>
    <mergeCell ref="Z193:Z194"/>
    <mergeCell ref="AA193:AA194"/>
    <mergeCell ref="AB193:AB194"/>
    <mergeCell ref="AC193:AJ193"/>
    <mergeCell ref="AL193:AL194"/>
    <mergeCell ref="AM193:AM194"/>
    <mergeCell ref="AM195:AM196"/>
    <mergeCell ref="C182:C183"/>
    <mergeCell ref="O182:O183"/>
    <mergeCell ref="AA182:AA183"/>
    <mergeCell ref="AM182:AM183"/>
    <mergeCell ref="B192:D192"/>
    <mergeCell ref="E192:L192"/>
    <mergeCell ref="N192:P192"/>
    <mergeCell ref="Q192:X192"/>
    <mergeCell ref="Z192:AB192"/>
    <mergeCell ref="AC192:AJ192"/>
    <mergeCell ref="AL192:AN192"/>
    <mergeCell ref="B164:B183"/>
    <mergeCell ref="C164:C165"/>
    <mergeCell ref="C178:C179"/>
    <mergeCell ref="O178:O179"/>
    <mergeCell ref="AA178:AA179"/>
    <mergeCell ref="AM178:AM179"/>
    <mergeCell ref="N164:N183"/>
    <mergeCell ref="O164:O165"/>
    <mergeCell ref="Z164:Z183"/>
    <mergeCell ref="AA164:AA165"/>
    <mergeCell ref="AL164:AL183"/>
    <mergeCell ref="C170:C171"/>
    <mergeCell ref="O170:O171"/>
    <mergeCell ref="AA170:AA171"/>
    <mergeCell ref="AM170:AM171"/>
    <mergeCell ref="C166:C167"/>
    <mergeCell ref="O166:O167"/>
    <mergeCell ref="AA166:AA167"/>
    <mergeCell ref="AM166:AM167"/>
    <mergeCell ref="C168:C169"/>
    <mergeCell ref="C172:C173"/>
    <mergeCell ref="O172:O173"/>
    <mergeCell ref="AA172:AA173"/>
    <mergeCell ref="AM172:AM173"/>
    <mergeCell ref="O168:O169"/>
    <mergeCell ref="AA168:AA169"/>
    <mergeCell ref="AM168:AM169"/>
    <mergeCell ref="C180:C181"/>
    <mergeCell ref="O180:O181"/>
    <mergeCell ref="AA180:AA181"/>
    <mergeCell ref="AM180:AM181"/>
    <mergeCell ref="C174:C175"/>
    <mergeCell ref="O174:O175"/>
    <mergeCell ref="AA174:AA175"/>
    <mergeCell ref="AM174:AM175"/>
    <mergeCell ref="C176:C177"/>
    <mergeCell ref="O176:O177"/>
    <mergeCell ref="AA176:AA177"/>
    <mergeCell ref="AM176:AM177"/>
    <mergeCell ref="AO161:AV161"/>
    <mergeCell ref="B162:B163"/>
    <mergeCell ref="C162:C163"/>
    <mergeCell ref="D162:D163"/>
    <mergeCell ref="E162:L162"/>
    <mergeCell ref="N162:N163"/>
    <mergeCell ref="O162:O163"/>
    <mergeCell ref="P162:P163"/>
    <mergeCell ref="Q162:X162"/>
    <mergeCell ref="AN162:AN163"/>
    <mergeCell ref="AO162:AV162"/>
    <mergeCell ref="Z162:Z163"/>
    <mergeCell ref="AA162:AA163"/>
    <mergeCell ref="AB162:AB163"/>
    <mergeCell ref="AC162:AJ162"/>
    <mergeCell ref="AL162:AL163"/>
    <mergeCell ref="AM162:AM163"/>
    <mergeCell ref="AM164:AM165"/>
    <mergeCell ref="C151:C152"/>
    <mergeCell ref="O151:O152"/>
    <mergeCell ref="AA151:AA152"/>
    <mergeCell ref="AM151:AM152"/>
    <mergeCell ref="B161:D161"/>
    <mergeCell ref="E161:L161"/>
    <mergeCell ref="N161:P161"/>
    <mergeCell ref="Q161:X161"/>
    <mergeCell ref="Z161:AB161"/>
    <mergeCell ref="AC161:AJ161"/>
    <mergeCell ref="AL161:AN161"/>
    <mergeCell ref="B133:B152"/>
    <mergeCell ref="C133:C134"/>
    <mergeCell ref="C147:C148"/>
    <mergeCell ref="O147:O148"/>
    <mergeCell ref="AA147:AA148"/>
    <mergeCell ref="AM147:AM148"/>
    <mergeCell ref="N133:N152"/>
    <mergeCell ref="O133:O134"/>
    <mergeCell ref="Z133:Z152"/>
    <mergeCell ref="AA133:AA134"/>
    <mergeCell ref="AL133:AL152"/>
    <mergeCell ref="C139:C140"/>
    <mergeCell ref="O139:O140"/>
    <mergeCell ref="AA139:AA140"/>
    <mergeCell ref="AM139:AM140"/>
    <mergeCell ref="C135:C136"/>
    <mergeCell ref="O135:O136"/>
    <mergeCell ref="AA135:AA136"/>
    <mergeCell ref="AM135:AM136"/>
    <mergeCell ref="C137:C138"/>
    <mergeCell ref="C141:C142"/>
    <mergeCell ref="O141:O142"/>
    <mergeCell ref="AA141:AA142"/>
    <mergeCell ref="AM141:AM142"/>
    <mergeCell ref="O137:O138"/>
    <mergeCell ref="AA137:AA138"/>
    <mergeCell ref="AM137:AM138"/>
    <mergeCell ref="C149:C150"/>
    <mergeCell ref="O149:O150"/>
    <mergeCell ref="AA149:AA150"/>
    <mergeCell ref="AM149:AM150"/>
    <mergeCell ref="C143:C144"/>
    <mergeCell ref="O143:O144"/>
    <mergeCell ref="AA143:AA144"/>
    <mergeCell ref="AM143:AM144"/>
    <mergeCell ref="C145:C146"/>
    <mergeCell ref="O145:O146"/>
    <mergeCell ref="AA145:AA146"/>
    <mergeCell ref="AM145:AM146"/>
    <mergeCell ref="AO130:AV130"/>
    <mergeCell ref="B131:B132"/>
    <mergeCell ref="C131:C132"/>
    <mergeCell ref="D131:D132"/>
    <mergeCell ref="E131:L131"/>
    <mergeCell ref="N131:N132"/>
    <mergeCell ref="O131:O132"/>
    <mergeCell ref="P131:P132"/>
    <mergeCell ref="Q131:X131"/>
    <mergeCell ref="AN131:AN132"/>
    <mergeCell ref="AO131:AV131"/>
    <mergeCell ref="Z131:Z132"/>
    <mergeCell ref="AA131:AA132"/>
    <mergeCell ref="AB131:AB132"/>
    <mergeCell ref="AC131:AJ131"/>
    <mergeCell ref="AL131:AL132"/>
    <mergeCell ref="AM131:AM132"/>
    <mergeCell ref="AM133:AM134"/>
    <mergeCell ref="C120:C121"/>
    <mergeCell ref="O120:O121"/>
    <mergeCell ref="AA120:AA121"/>
    <mergeCell ref="AM120:AM121"/>
    <mergeCell ref="B130:D130"/>
    <mergeCell ref="E130:L130"/>
    <mergeCell ref="N130:P130"/>
    <mergeCell ref="Q130:X130"/>
    <mergeCell ref="Z130:AB130"/>
    <mergeCell ref="AC130:AJ130"/>
    <mergeCell ref="AL130:AN130"/>
    <mergeCell ref="B102:B121"/>
    <mergeCell ref="C102:C103"/>
    <mergeCell ref="C116:C117"/>
    <mergeCell ref="O116:O117"/>
    <mergeCell ref="AA116:AA117"/>
    <mergeCell ref="AM116:AM117"/>
    <mergeCell ref="N102:N121"/>
    <mergeCell ref="O102:O103"/>
    <mergeCell ref="Z102:Z121"/>
    <mergeCell ref="AA102:AA103"/>
    <mergeCell ref="AL102:AL121"/>
    <mergeCell ref="C108:C109"/>
    <mergeCell ref="O108:O109"/>
    <mergeCell ref="AA108:AA109"/>
    <mergeCell ref="AM108:AM109"/>
    <mergeCell ref="C104:C105"/>
    <mergeCell ref="O104:O105"/>
    <mergeCell ref="AA104:AA105"/>
    <mergeCell ref="AM104:AM105"/>
    <mergeCell ref="C106:C107"/>
    <mergeCell ref="C110:C111"/>
    <mergeCell ref="O110:O111"/>
    <mergeCell ref="AA110:AA111"/>
    <mergeCell ref="AM110:AM111"/>
    <mergeCell ref="O106:O107"/>
    <mergeCell ref="AA106:AA107"/>
    <mergeCell ref="AM106:AM107"/>
    <mergeCell ref="C118:C119"/>
    <mergeCell ref="O118:O119"/>
    <mergeCell ref="AA118:AA119"/>
    <mergeCell ref="AM118:AM119"/>
    <mergeCell ref="C112:C113"/>
    <mergeCell ref="O112:O113"/>
    <mergeCell ref="AA112:AA113"/>
    <mergeCell ref="AM112:AM113"/>
    <mergeCell ref="C114:C115"/>
    <mergeCell ref="O114:O115"/>
    <mergeCell ref="AA114:AA115"/>
    <mergeCell ref="AM114:AM115"/>
    <mergeCell ref="AO99:AV99"/>
    <mergeCell ref="B100:B101"/>
    <mergeCell ref="C100:C101"/>
    <mergeCell ref="D100:D101"/>
    <mergeCell ref="E100:L100"/>
    <mergeCell ref="N100:N101"/>
    <mergeCell ref="O100:O101"/>
    <mergeCell ref="P100:P101"/>
    <mergeCell ref="Q100:X100"/>
    <mergeCell ref="AN100:AN101"/>
    <mergeCell ref="AO100:AV100"/>
    <mergeCell ref="Z100:Z101"/>
    <mergeCell ref="AA100:AA101"/>
    <mergeCell ref="AB100:AB101"/>
    <mergeCell ref="AC100:AJ100"/>
    <mergeCell ref="AL100:AL101"/>
    <mergeCell ref="AM100:AM101"/>
    <mergeCell ref="AM102:AM103"/>
    <mergeCell ref="C89:C90"/>
    <mergeCell ref="O89:O90"/>
    <mergeCell ref="AA89:AA90"/>
    <mergeCell ref="AM89:AM90"/>
    <mergeCell ref="B99:D99"/>
    <mergeCell ref="E99:L99"/>
    <mergeCell ref="N99:P99"/>
    <mergeCell ref="Q99:X99"/>
    <mergeCell ref="Z99:AB99"/>
    <mergeCell ref="AC99:AJ99"/>
    <mergeCell ref="AL99:AN99"/>
    <mergeCell ref="B71:B90"/>
    <mergeCell ref="C71:C72"/>
    <mergeCell ref="C85:C86"/>
    <mergeCell ref="O85:O86"/>
    <mergeCell ref="AA85:AA86"/>
    <mergeCell ref="AM85:AM86"/>
    <mergeCell ref="N71:N90"/>
    <mergeCell ref="O71:O72"/>
    <mergeCell ref="Z71:Z90"/>
    <mergeCell ref="AA71:AA72"/>
    <mergeCell ref="AL71:AL90"/>
    <mergeCell ref="C77:C78"/>
    <mergeCell ref="O77:O78"/>
    <mergeCell ref="AA77:AA78"/>
    <mergeCell ref="AM77:AM78"/>
    <mergeCell ref="C73:C74"/>
    <mergeCell ref="O73:O74"/>
    <mergeCell ref="AA73:AA74"/>
    <mergeCell ref="AM73:AM74"/>
    <mergeCell ref="C75:C76"/>
    <mergeCell ref="C79:C80"/>
    <mergeCell ref="O79:O80"/>
    <mergeCell ref="AA79:AA80"/>
    <mergeCell ref="AM79:AM80"/>
    <mergeCell ref="O75:O76"/>
    <mergeCell ref="AA75:AA76"/>
    <mergeCell ref="AM75:AM76"/>
    <mergeCell ref="C87:C88"/>
    <mergeCell ref="O87:O88"/>
    <mergeCell ref="AA87:AA88"/>
    <mergeCell ref="AM87:AM88"/>
    <mergeCell ref="C81:C82"/>
    <mergeCell ref="O81:O82"/>
    <mergeCell ref="AA81:AA82"/>
    <mergeCell ref="AM81:AM82"/>
    <mergeCell ref="C83:C84"/>
    <mergeCell ref="O83:O84"/>
    <mergeCell ref="AA83:AA84"/>
    <mergeCell ref="AM83:AM84"/>
    <mergeCell ref="AO68:AV68"/>
    <mergeCell ref="B69:B70"/>
    <mergeCell ref="C69:C70"/>
    <mergeCell ref="D69:D70"/>
    <mergeCell ref="E69:L69"/>
    <mergeCell ref="N69:N70"/>
    <mergeCell ref="O69:O70"/>
    <mergeCell ref="P69:P70"/>
    <mergeCell ref="Q69:X69"/>
    <mergeCell ref="AN69:AN70"/>
    <mergeCell ref="AO69:AV69"/>
    <mergeCell ref="Z69:Z70"/>
    <mergeCell ref="AA69:AA70"/>
    <mergeCell ref="AB69:AB70"/>
    <mergeCell ref="AC69:AJ69"/>
    <mergeCell ref="AL69:AL70"/>
    <mergeCell ref="AM69:AM70"/>
    <mergeCell ref="AM71:AM72"/>
    <mergeCell ref="C58:C59"/>
    <mergeCell ref="O58:O59"/>
    <mergeCell ref="AA58:AA59"/>
    <mergeCell ref="AM58:AM59"/>
    <mergeCell ref="B68:D68"/>
    <mergeCell ref="E68:L68"/>
    <mergeCell ref="N68:P68"/>
    <mergeCell ref="Q68:X68"/>
    <mergeCell ref="Z68:AB68"/>
    <mergeCell ref="AC68:AJ68"/>
    <mergeCell ref="AL68:AN68"/>
    <mergeCell ref="B40:B59"/>
    <mergeCell ref="C40:C41"/>
    <mergeCell ref="C54:C55"/>
    <mergeCell ref="O54:O55"/>
    <mergeCell ref="AA54:AA55"/>
    <mergeCell ref="AM54:AM55"/>
    <mergeCell ref="N40:N59"/>
    <mergeCell ref="O40:O41"/>
    <mergeCell ref="Z40:Z59"/>
    <mergeCell ref="AA40:AA41"/>
    <mergeCell ref="AL40:AL59"/>
    <mergeCell ref="C46:C47"/>
    <mergeCell ref="O46:O47"/>
    <mergeCell ref="AA46:AA47"/>
    <mergeCell ref="AM46:AM47"/>
    <mergeCell ref="C42:C43"/>
    <mergeCell ref="O42:O43"/>
    <mergeCell ref="AA42:AA43"/>
    <mergeCell ref="AM42:AM43"/>
    <mergeCell ref="C44:C45"/>
    <mergeCell ref="C48:C49"/>
    <mergeCell ref="O48:O49"/>
    <mergeCell ref="AA48:AA49"/>
    <mergeCell ref="AM48:AM49"/>
    <mergeCell ref="O44:O45"/>
    <mergeCell ref="AA44:AA45"/>
    <mergeCell ref="AM44:AM45"/>
    <mergeCell ref="C56:C57"/>
    <mergeCell ref="O56:O57"/>
    <mergeCell ref="AA56:AA57"/>
    <mergeCell ref="AM56:AM57"/>
    <mergeCell ref="C50:C51"/>
    <mergeCell ref="O50:O51"/>
    <mergeCell ref="AA50:AA51"/>
    <mergeCell ref="AM50:AM51"/>
    <mergeCell ref="C52:C53"/>
    <mergeCell ref="O52:O53"/>
    <mergeCell ref="AA52:AA53"/>
    <mergeCell ref="AM52:AM53"/>
    <mergeCell ref="AO37:AV37"/>
    <mergeCell ref="B38:B39"/>
    <mergeCell ref="C38:C39"/>
    <mergeCell ref="D38:D39"/>
    <mergeCell ref="E38:L38"/>
    <mergeCell ref="N38:N39"/>
    <mergeCell ref="O38:O39"/>
    <mergeCell ref="P38:P39"/>
    <mergeCell ref="Q38:X38"/>
    <mergeCell ref="AN38:AN39"/>
    <mergeCell ref="AO38:AV38"/>
    <mergeCell ref="Z38:Z39"/>
    <mergeCell ref="AA38:AA39"/>
    <mergeCell ref="AB38:AB39"/>
    <mergeCell ref="AC38:AJ38"/>
    <mergeCell ref="AL38:AL39"/>
    <mergeCell ref="AM38:AM39"/>
    <mergeCell ref="AM40:AM41"/>
    <mergeCell ref="B37:D37"/>
    <mergeCell ref="E37:L37"/>
    <mergeCell ref="N37:P37"/>
    <mergeCell ref="Q37:X37"/>
    <mergeCell ref="Z37:AB37"/>
    <mergeCell ref="AC37:AJ37"/>
    <mergeCell ref="AL37:AN37"/>
    <mergeCell ref="B9:B28"/>
    <mergeCell ref="C9:C10"/>
    <mergeCell ref="C23:C24"/>
    <mergeCell ref="O23:O24"/>
    <mergeCell ref="AA23:AA24"/>
    <mergeCell ref="AM23:AM24"/>
    <mergeCell ref="N9:N28"/>
    <mergeCell ref="O9:O10"/>
    <mergeCell ref="Z9:Z28"/>
    <mergeCell ref="AA9:AA10"/>
    <mergeCell ref="AL9:AL28"/>
    <mergeCell ref="AA11:AA12"/>
    <mergeCell ref="AM11:AM12"/>
    <mergeCell ref="C13:C14"/>
    <mergeCell ref="AA21:AA22"/>
    <mergeCell ref="AM21:AM22"/>
    <mergeCell ref="C27:C28"/>
    <mergeCell ref="O27:O28"/>
    <mergeCell ref="AA27:AA28"/>
    <mergeCell ref="AM27:AM28"/>
    <mergeCell ref="Z7:Z8"/>
    <mergeCell ref="AA7:AA8"/>
    <mergeCell ref="AB7:AB8"/>
    <mergeCell ref="AM9:AM10"/>
    <mergeCell ref="C17:C18"/>
    <mergeCell ref="O17:O18"/>
    <mergeCell ref="AA17:AA18"/>
    <mergeCell ref="AM17:AM18"/>
    <mergeCell ref="C25:C26"/>
    <mergeCell ref="O25:O26"/>
    <mergeCell ref="AA25:AA26"/>
    <mergeCell ref="AM25:AM26"/>
    <mergeCell ref="C19:C20"/>
    <mergeCell ref="O19:O20"/>
    <mergeCell ref="AA19:AA20"/>
    <mergeCell ref="AM19:AM20"/>
    <mergeCell ref="C21:C22"/>
    <mergeCell ref="O21:O22"/>
    <mergeCell ref="C15:C16"/>
    <mergeCell ref="O15:O16"/>
    <mergeCell ref="AA15:AA16"/>
    <mergeCell ref="AM15:AM16"/>
    <mergeCell ref="C11:C12"/>
    <mergeCell ref="O11:O12"/>
    <mergeCell ref="AC7:AJ7"/>
    <mergeCell ref="AL7:AL8"/>
    <mergeCell ref="AM7:AM8"/>
    <mergeCell ref="O13:O14"/>
    <mergeCell ref="AA13:AA14"/>
    <mergeCell ref="AM13:AM14"/>
    <mergeCell ref="AL6:AN6"/>
    <mergeCell ref="AO6:AV6"/>
    <mergeCell ref="B7:B8"/>
    <mergeCell ref="C7:C8"/>
    <mergeCell ref="D7:D8"/>
    <mergeCell ref="E7:L7"/>
    <mergeCell ref="N7:N8"/>
    <mergeCell ref="O7:O8"/>
    <mergeCell ref="P7:P8"/>
    <mergeCell ref="Q7:X7"/>
    <mergeCell ref="B6:D6"/>
    <mergeCell ref="E6:L6"/>
    <mergeCell ref="N6:P6"/>
    <mergeCell ref="Q6:X6"/>
    <mergeCell ref="Z6:AB6"/>
    <mergeCell ref="AC6:AJ6"/>
    <mergeCell ref="AN7:AN8"/>
    <mergeCell ref="AO7:AV7"/>
  </mergeCells>
  <dataValidations count="3">
    <dataValidation type="list" allowBlank="1" showInputMessage="1" showErrorMessage="1" sqref="B9:B28 B40:B59 B71:B90 B102:B121 B133:B152 B164:B183 B195:B214 B226:B245 N9:N28 N40:N59 N71:N90 N102:N121 N133:N152 N164:N183 N195:N214 N226:N245 Z9:Z28 Z40:Z59 Z71:Z90 Z102:Z121 Z133:Z152 Z164:Z183 Z195:Z214 Z226:Z245 AL9:AL28 AL40:AL59 AL71:AL90 AL102:AL121 AL133:AL152 AL164:AL183 AL195:AL214 AL226:AL245" xr:uid="{77727550-94FB-4C93-94D0-66D357C9AAA7}">
      <formula1>"Rango de inclinación de 7° a 15°,Rango de inclinación de &gt;15° a 25°,Rango de inclinación de &gt;25° a 35°"</formula1>
    </dataValidation>
    <dataValidation type="list" allowBlank="1" showInputMessage="1" showErrorMessage="1" sqref="B6:D6 B37:D37 B68:D68 B99:D99 B130:D130 B161:D161 B192:D192 B223:D223 N6:P6 N37:P37 N68:P68 N99:P99 N130:P130 N161:P161 N192:P192 N223:P223 Z6:AB6 Z37:AB37 Z68:AB68 Z99:AB99 Z130:AB130 Z161:AB161 Z192:AB192 Z223:AB223 AL6:AN6 AL37:AN37 AL68:AN68 AL99:AN99 AL130:AN130 AL161:AN161 AL192:AN192 AL223:AN223" xr:uid="{E0BD20CA-3630-4EA5-935B-7AAEAC39D37B}">
      <formula1>"Zona sísmica A,Zona sísmica B,Zona sísmica C,Zona sísmica D,"</formula1>
    </dataValidation>
    <dataValidation type="list" allowBlank="1" showInputMessage="1" showErrorMessage="1" sqref="B7 B38 B69 B100 B131 B162 B193 B224 N7 N38 N69 N100 N131 N162 N193 N224 Z7 Z38 Z69 Z100 Z131 Z162 Z193 Z224 AL7 AL38 AL69 AL100 AL131 AL162 AL193 AL224" xr:uid="{A453AB7E-0EDE-4E4D-A562-FBD459D31864}">
      <formula1>"Categoría de terreno 1,Categoría de terreno 2,Categoría de terreno 3,Categoría de terreno 4"</formula1>
    </dataValidation>
  </dataValidations>
  <pageMargins left="0.27559055118110237" right="0.23622047244094488" top="1.0236220472440944" bottom="0.74803149606299213" header="0.39370078740157483" footer="0.31496062992125984"/>
  <pageSetup paperSize="164" orientation="landscape" r:id="rId1"/>
  <headerFooter alignWithMargins="0">
    <oddHeader xml:space="preserve">&amp;L&amp;G&amp;R&amp;G    </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519CB-0FA6-4654-9418-C571E8FB9CC3}">
  <sheetPr>
    <tabColor rgb="FF92D050"/>
  </sheetPr>
  <dimension ref="A1:AV350"/>
  <sheetViews>
    <sheetView workbookViewId="0"/>
  </sheetViews>
  <sheetFormatPr baseColWidth="10" defaultColWidth="11.44140625" defaultRowHeight="14.4"/>
  <cols>
    <col min="1" max="1" width="4.33203125" customWidth="1"/>
    <col min="3" max="3" width="11.44140625" customWidth="1"/>
    <col min="13" max="13" width="4.33203125" customWidth="1"/>
    <col min="25" max="25" width="4.33203125" customWidth="1"/>
    <col min="37" max="37" width="4.332031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c r="A4">
        <v>4</v>
      </c>
    </row>
    <row r="5" spans="1:48" ht="15" thickBot="1">
      <c r="A5">
        <v>5</v>
      </c>
    </row>
    <row r="6" spans="1:48" ht="18.600000000000001" thickBot="1">
      <c r="A6">
        <v>6</v>
      </c>
      <c r="B6" s="649" t="s">
        <v>1112</v>
      </c>
      <c r="C6" s="650"/>
      <c r="D6" s="651"/>
      <c r="E6" s="649" t="s">
        <v>1130</v>
      </c>
      <c r="F6" s="650"/>
      <c r="G6" s="650"/>
      <c r="H6" s="650"/>
      <c r="I6" s="650"/>
      <c r="J6" s="650"/>
      <c r="K6" s="650"/>
      <c r="L6" s="651"/>
      <c r="N6" s="649" t="s">
        <v>1114</v>
      </c>
      <c r="O6" s="650"/>
      <c r="P6" s="651"/>
      <c r="Q6" s="649" t="s">
        <v>1130</v>
      </c>
      <c r="R6" s="650"/>
      <c r="S6" s="650"/>
      <c r="T6" s="650"/>
      <c r="U6" s="650"/>
      <c r="V6" s="650"/>
      <c r="W6" s="650"/>
      <c r="X6" s="651"/>
      <c r="Z6" s="649" t="s">
        <v>1115</v>
      </c>
      <c r="AA6" s="650"/>
      <c r="AB6" s="651"/>
      <c r="AC6" s="649" t="s">
        <v>1130</v>
      </c>
      <c r="AD6" s="650"/>
      <c r="AE6" s="650"/>
      <c r="AF6" s="650"/>
      <c r="AG6" s="650"/>
      <c r="AH6" s="650"/>
      <c r="AI6" s="650"/>
      <c r="AJ6" s="651"/>
      <c r="AL6" s="649" t="s">
        <v>1116</v>
      </c>
      <c r="AM6" s="650"/>
      <c r="AN6" s="651"/>
      <c r="AO6" s="649" t="s">
        <v>1130</v>
      </c>
      <c r="AP6" s="650"/>
      <c r="AQ6" s="650"/>
      <c r="AR6" s="650"/>
      <c r="AS6" s="650"/>
      <c r="AT6" s="650"/>
      <c r="AU6" s="650"/>
      <c r="AV6" s="651"/>
    </row>
    <row r="7" spans="1:48" ht="22.2" customHeight="1">
      <c r="A7">
        <v>7</v>
      </c>
      <c r="B7" s="652" t="s">
        <v>1128</v>
      </c>
      <c r="C7" s="652" t="s">
        <v>1118</v>
      </c>
      <c r="D7" s="652" t="s">
        <v>1119</v>
      </c>
      <c r="E7" s="654" t="s">
        <v>1120</v>
      </c>
      <c r="F7" s="655"/>
      <c r="G7" s="655"/>
      <c r="H7" s="655"/>
      <c r="I7" s="655"/>
      <c r="J7" s="655"/>
      <c r="K7" s="655"/>
      <c r="L7" s="656"/>
      <c r="N7" s="652" t="str">
        <f>+B7</f>
        <v>Categoría de terreno 3</v>
      </c>
      <c r="O7" s="652" t="s">
        <v>1118</v>
      </c>
      <c r="P7" s="652" t="s">
        <v>1119</v>
      </c>
      <c r="Q7" s="654" t="s">
        <v>1120</v>
      </c>
      <c r="R7" s="655"/>
      <c r="S7" s="655"/>
      <c r="T7" s="655"/>
      <c r="U7" s="655"/>
      <c r="V7" s="655"/>
      <c r="W7" s="655"/>
      <c r="X7" s="656"/>
      <c r="Z7" s="652" t="str">
        <f>+N7</f>
        <v>Categoría de terreno 3</v>
      </c>
      <c r="AA7" s="652" t="s">
        <v>1118</v>
      </c>
      <c r="AB7" s="652" t="s">
        <v>1119</v>
      </c>
      <c r="AC7" s="654" t="s">
        <v>1120</v>
      </c>
      <c r="AD7" s="655"/>
      <c r="AE7" s="655"/>
      <c r="AF7" s="655"/>
      <c r="AG7" s="655"/>
      <c r="AH7" s="655"/>
      <c r="AI7" s="655"/>
      <c r="AJ7" s="656"/>
      <c r="AL7" s="652" t="str">
        <f>+Z7</f>
        <v>Categoría de terreno 3</v>
      </c>
      <c r="AM7" s="652" t="s">
        <v>1118</v>
      </c>
      <c r="AN7" s="652" t="s">
        <v>1119</v>
      </c>
      <c r="AO7" s="654" t="s">
        <v>1120</v>
      </c>
      <c r="AP7" s="655"/>
      <c r="AQ7" s="655"/>
      <c r="AR7" s="655"/>
      <c r="AS7" s="655"/>
      <c r="AT7" s="655"/>
      <c r="AU7" s="655"/>
      <c r="AV7" s="656"/>
    </row>
    <row r="8" spans="1:48" ht="22.2" customHeight="1" thickBot="1">
      <c r="A8">
        <v>8</v>
      </c>
      <c r="B8" s="653"/>
      <c r="C8" s="653"/>
      <c r="D8" s="653"/>
      <c r="E8" s="75">
        <v>0</v>
      </c>
      <c r="F8" s="76">
        <v>500</v>
      </c>
      <c r="G8" s="76">
        <v>1000</v>
      </c>
      <c r="H8" s="76">
        <v>1500</v>
      </c>
      <c r="I8" s="76">
        <v>2000</v>
      </c>
      <c r="J8" s="76">
        <v>2500</v>
      </c>
      <c r="K8" s="76">
        <v>3000</v>
      </c>
      <c r="L8" s="77">
        <v>3500</v>
      </c>
      <c r="N8" s="653"/>
      <c r="O8" s="653"/>
      <c r="P8" s="653"/>
      <c r="Q8" s="75">
        <v>0</v>
      </c>
      <c r="R8" s="76">
        <v>500</v>
      </c>
      <c r="S8" s="76">
        <v>1000</v>
      </c>
      <c r="T8" s="76">
        <v>1500</v>
      </c>
      <c r="U8" s="76">
        <v>2000</v>
      </c>
      <c r="V8" s="76">
        <v>2500</v>
      </c>
      <c r="W8" s="76">
        <v>3000</v>
      </c>
      <c r="X8" s="77">
        <v>3500</v>
      </c>
      <c r="Z8" s="653"/>
      <c r="AA8" s="653"/>
      <c r="AB8" s="653"/>
      <c r="AC8" s="75">
        <v>0</v>
      </c>
      <c r="AD8" s="76">
        <v>500</v>
      </c>
      <c r="AE8" s="76">
        <v>1000</v>
      </c>
      <c r="AF8" s="76">
        <v>1500</v>
      </c>
      <c r="AG8" s="76">
        <v>2000</v>
      </c>
      <c r="AH8" s="76">
        <v>2500</v>
      </c>
      <c r="AI8" s="76">
        <v>3000</v>
      </c>
      <c r="AJ8" s="77">
        <v>3500</v>
      </c>
      <c r="AL8" s="653"/>
      <c r="AM8" s="653"/>
      <c r="AN8" s="653"/>
      <c r="AO8" s="75">
        <v>0</v>
      </c>
      <c r="AP8" s="76">
        <v>500</v>
      </c>
      <c r="AQ8" s="76">
        <v>1000</v>
      </c>
      <c r="AR8" s="76">
        <v>1500</v>
      </c>
      <c r="AS8" s="76">
        <v>2000</v>
      </c>
      <c r="AT8" s="76">
        <v>2500</v>
      </c>
      <c r="AU8" s="76">
        <v>3000</v>
      </c>
      <c r="AV8" s="77">
        <v>3500</v>
      </c>
    </row>
    <row r="9" spans="1:48">
      <c r="A9">
        <v>9</v>
      </c>
      <c r="B9" s="661" t="s">
        <v>1121</v>
      </c>
      <c r="C9" s="659">
        <v>100</v>
      </c>
      <c r="D9" s="78" t="s">
        <v>133</v>
      </c>
      <c r="E9" s="79">
        <v>171</v>
      </c>
      <c r="F9" s="80">
        <v>172</v>
      </c>
      <c r="G9" s="80">
        <v>173</v>
      </c>
      <c r="H9" s="80">
        <v>174</v>
      </c>
      <c r="I9" s="80">
        <v>176</v>
      </c>
      <c r="J9" s="80">
        <v>177</v>
      </c>
      <c r="K9" s="80">
        <v>178</v>
      </c>
      <c r="L9" s="81">
        <v>180</v>
      </c>
      <c r="N9" s="661" t="s">
        <v>1121</v>
      </c>
      <c r="O9" s="659">
        <v>100</v>
      </c>
      <c r="P9" s="78" t="s">
        <v>133</v>
      </c>
      <c r="Q9" s="79">
        <v>153</v>
      </c>
      <c r="R9" s="80">
        <v>154</v>
      </c>
      <c r="S9" s="80">
        <v>155</v>
      </c>
      <c r="T9" s="80">
        <v>156</v>
      </c>
      <c r="U9" s="80">
        <v>157</v>
      </c>
      <c r="V9" s="80">
        <v>158</v>
      </c>
      <c r="W9" s="80">
        <v>159</v>
      </c>
      <c r="X9" s="81">
        <v>160</v>
      </c>
      <c r="Z9" s="661" t="s">
        <v>1121</v>
      </c>
      <c r="AA9" s="659">
        <v>100</v>
      </c>
      <c r="AB9" s="78" t="s">
        <v>133</v>
      </c>
      <c r="AC9" s="79">
        <v>115</v>
      </c>
      <c r="AD9" s="80">
        <v>114</v>
      </c>
      <c r="AE9" s="80">
        <v>114</v>
      </c>
      <c r="AF9" s="80">
        <v>114</v>
      </c>
      <c r="AG9" s="80">
        <v>113</v>
      </c>
      <c r="AH9" s="80">
        <v>113</v>
      </c>
      <c r="AI9" s="80">
        <v>113</v>
      </c>
      <c r="AJ9" s="81">
        <v>113</v>
      </c>
      <c r="AL9" s="661" t="s">
        <v>1121</v>
      </c>
      <c r="AM9" s="659">
        <v>100</v>
      </c>
      <c r="AN9" s="78" t="s">
        <v>133</v>
      </c>
      <c r="AO9" s="79">
        <v>89</v>
      </c>
      <c r="AP9" s="80">
        <v>89</v>
      </c>
      <c r="AQ9" s="80">
        <v>89</v>
      </c>
      <c r="AR9" s="80">
        <v>89</v>
      </c>
      <c r="AS9" s="80">
        <v>89</v>
      </c>
      <c r="AT9" s="80">
        <v>89</v>
      </c>
      <c r="AU9" s="80">
        <v>89</v>
      </c>
      <c r="AV9" s="81">
        <v>90</v>
      </c>
    </row>
    <row r="10" spans="1:48" ht="15" thickBot="1">
      <c r="A10">
        <v>10</v>
      </c>
      <c r="B10" s="662"/>
      <c r="C10" s="660"/>
      <c r="D10" s="82" t="s">
        <v>136</v>
      </c>
      <c r="E10" s="83">
        <v>183</v>
      </c>
      <c r="F10" s="84">
        <v>184</v>
      </c>
      <c r="G10" s="84">
        <v>185</v>
      </c>
      <c r="H10" s="84">
        <v>186</v>
      </c>
      <c r="I10" s="84">
        <v>188</v>
      </c>
      <c r="J10" s="84">
        <v>189</v>
      </c>
      <c r="K10" s="84">
        <v>190</v>
      </c>
      <c r="L10" s="85">
        <v>192</v>
      </c>
      <c r="N10" s="662"/>
      <c r="O10" s="660"/>
      <c r="P10" s="82" t="s">
        <v>136</v>
      </c>
      <c r="Q10" s="83">
        <v>167</v>
      </c>
      <c r="R10" s="84">
        <v>168</v>
      </c>
      <c r="S10" s="84">
        <v>169</v>
      </c>
      <c r="T10" s="84">
        <v>170</v>
      </c>
      <c r="U10" s="84">
        <v>171</v>
      </c>
      <c r="V10" s="84">
        <v>172</v>
      </c>
      <c r="W10" s="84">
        <v>173</v>
      </c>
      <c r="X10" s="85">
        <v>175</v>
      </c>
      <c r="Z10" s="662"/>
      <c r="AA10" s="660"/>
      <c r="AB10" s="82" t="s">
        <v>136</v>
      </c>
      <c r="AC10" s="83">
        <v>105</v>
      </c>
      <c r="AD10" s="84">
        <v>104</v>
      </c>
      <c r="AE10" s="84">
        <v>104</v>
      </c>
      <c r="AF10" s="84">
        <v>104</v>
      </c>
      <c r="AG10" s="84">
        <v>104</v>
      </c>
      <c r="AH10" s="84">
        <v>104</v>
      </c>
      <c r="AI10" s="84">
        <v>104</v>
      </c>
      <c r="AJ10" s="85">
        <v>104</v>
      </c>
      <c r="AL10" s="662"/>
      <c r="AM10" s="660"/>
      <c r="AN10" s="82" t="s">
        <v>136</v>
      </c>
      <c r="AO10" s="83">
        <v>80</v>
      </c>
      <c r="AP10" s="84">
        <v>80</v>
      </c>
      <c r="AQ10" s="84">
        <v>80</v>
      </c>
      <c r="AR10" s="84">
        <v>80</v>
      </c>
      <c r="AS10" s="84">
        <v>80</v>
      </c>
      <c r="AT10" s="84">
        <v>80</v>
      </c>
      <c r="AU10" s="84">
        <v>80</v>
      </c>
      <c r="AV10" s="85">
        <v>80</v>
      </c>
    </row>
    <row r="11" spans="1:48">
      <c r="A11">
        <v>11</v>
      </c>
      <c r="B11" s="662"/>
      <c r="C11" s="657">
        <f>+C9+15</f>
        <v>115</v>
      </c>
      <c r="D11" s="86" t="str">
        <f>+D9</f>
        <v>48-X</v>
      </c>
      <c r="E11" s="87">
        <v>164</v>
      </c>
      <c r="F11" s="88">
        <v>165</v>
      </c>
      <c r="G11" s="88">
        <v>166</v>
      </c>
      <c r="H11" s="88">
        <v>168</v>
      </c>
      <c r="I11" s="88">
        <v>169</v>
      </c>
      <c r="J11" s="88">
        <v>171</v>
      </c>
      <c r="K11" s="88">
        <v>172</v>
      </c>
      <c r="L11" s="89">
        <v>174</v>
      </c>
      <c r="N11" s="662"/>
      <c r="O11" s="657">
        <f>+O9+15</f>
        <v>115</v>
      </c>
      <c r="P11" s="86" t="str">
        <f>+P9</f>
        <v>48-X</v>
      </c>
      <c r="Q11" s="87">
        <v>145</v>
      </c>
      <c r="R11" s="88">
        <v>146</v>
      </c>
      <c r="S11" s="88">
        <v>148</v>
      </c>
      <c r="T11" s="88">
        <v>149</v>
      </c>
      <c r="U11" s="88">
        <v>151</v>
      </c>
      <c r="V11" s="88">
        <v>152</v>
      </c>
      <c r="W11" s="88">
        <v>154</v>
      </c>
      <c r="X11" s="89">
        <v>156</v>
      </c>
      <c r="Z11" s="662"/>
      <c r="AA11" s="657">
        <f>+AA9+15</f>
        <v>115</v>
      </c>
      <c r="AB11" s="86" t="str">
        <f>+AB9</f>
        <v>48-X</v>
      </c>
      <c r="AC11" s="87">
        <v>103</v>
      </c>
      <c r="AD11" s="88">
        <v>104</v>
      </c>
      <c r="AE11" s="88">
        <v>105</v>
      </c>
      <c r="AF11" s="88">
        <v>106</v>
      </c>
      <c r="AG11" s="88">
        <v>107</v>
      </c>
      <c r="AH11" s="88">
        <v>108</v>
      </c>
      <c r="AI11" s="88">
        <v>109</v>
      </c>
      <c r="AJ11" s="89">
        <v>110</v>
      </c>
      <c r="AL11" s="662"/>
      <c r="AM11" s="657">
        <f>+AM9+15</f>
        <v>115</v>
      </c>
      <c r="AN11" s="86" t="str">
        <f>+AN9</f>
        <v>48-X</v>
      </c>
      <c r="AO11" s="87">
        <v>86</v>
      </c>
      <c r="AP11" s="88">
        <v>86</v>
      </c>
      <c r="AQ11" s="88">
        <v>87</v>
      </c>
      <c r="AR11" s="88">
        <v>87</v>
      </c>
      <c r="AS11" s="88">
        <v>88</v>
      </c>
      <c r="AT11" s="88">
        <v>88</v>
      </c>
      <c r="AU11" s="88">
        <v>89</v>
      </c>
      <c r="AV11" s="89">
        <v>90</v>
      </c>
    </row>
    <row r="12" spans="1:48" ht="15" thickBot="1">
      <c r="A12">
        <v>12</v>
      </c>
      <c r="B12" s="662"/>
      <c r="C12" s="658"/>
      <c r="D12" s="90" t="str">
        <f>+D10</f>
        <v>48-XL</v>
      </c>
      <c r="E12" s="87">
        <v>177</v>
      </c>
      <c r="F12" s="88">
        <v>178</v>
      </c>
      <c r="G12" s="88">
        <v>179</v>
      </c>
      <c r="H12" s="88">
        <v>180</v>
      </c>
      <c r="I12" s="88">
        <v>182</v>
      </c>
      <c r="J12" s="88">
        <v>183</v>
      </c>
      <c r="K12" s="88">
        <v>184</v>
      </c>
      <c r="L12" s="89">
        <v>186</v>
      </c>
      <c r="N12" s="662"/>
      <c r="O12" s="658"/>
      <c r="P12" s="90" t="str">
        <f>+P10</f>
        <v>48-XL</v>
      </c>
      <c r="Q12" s="87">
        <v>161</v>
      </c>
      <c r="R12" s="88">
        <v>162</v>
      </c>
      <c r="S12" s="88">
        <v>163</v>
      </c>
      <c r="T12" s="88">
        <v>164</v>
      </c>
      <c r="U12" s="88">
        <v>166</v>
      </c>
      <c r="V12" s="88">
        <v>167</v>
      </c>
      <c r="W12" s="88">
        <v>168</v>
      </c>
      <c r="X12" s="89">
        <v>170</v>
      </c>
      <c r="Z12" s="662"/>
      <c r="AA12" s="658"/>
      <c r="AB12" s="90" t="str">
        <f>+AB10</f>
        <v>48-XL</v>
      </c>
      <c r="AC12" s="87">
        <v>105</v>
      </c>
      <c r="AD12" s="88">
        <v>104</v>
      </c>
      <c r="AE12" s="88">
        <v>104</v>
      </c>
      <c r="AF12" s="88">
        <v>104</v>
      </c>
      <c r="AG12" s="88">
        <v>104</v>
      </c>
      <c r="AH12" s="88">
        <v>104</v>
      </c>
      <c r="AI12" s="88">
        <v>104</v>
      </c>
      <c r="AJ12" s="89">
        <v>104</v>
      </c>
      <c r="AL12" s="662"/>
      <c r="AM12" s="658"/>
      <c r="AN12" s="90" t="str">
        <f>+AN10</f>
        <v>48-XL</v>
      </c>
      <c r="AO12" s="87">
        <v>80</v>
      </c>
      <c r="AP12" s="88">
        <v>80</v>
      </c>
      <c r="AQ12" s="88">
        <v>80</v>
      </c>
      <c r="AR12" s="88">
        <v>80</v>
      </c>
      <c r="AS12" s="88">
        <v>80</v>
      </c>
      <c r="AT12" s="88">
        <v>80</v>
      </c>
      <c r="AU12" s="88">
        <v>80</v>
      </c>
      <c r="AV12" s="89">
        <v>80</v>
      </c>
    </row>
    <row r="13" spans="1:48">
      <c r="A13">
        <v>13</v>
      </c>
      <c r="B13" s="662"/>
      <c r="C13" s="659">
        <f>+C11+15</f>
        <v>130</v>
      </c>
      <c r="D13" s="78" t="s">
        <v>133</v>
      </c>
      <c r="E13" s="83">
        <v>154</v>
      </c>
      <c r="F13" s="84">
        <v>156</v>
      </c>
      <c r="G13" s="84">
        <v>158</v>
      </c>
      <c r="H13" s="84">
        <v>160</v>
      </c>
      <c r="I13" s="84">
        <v>162</v>
      </c>
      <c r="J13" s="84">
        <v>164</v>
      </c>
      <c r="K13" s="84">
        <v>166</v>
      </c>
      <c r="L13" s="85">
        <v>168</v>
      </c>
      <c r="N13" s="662"/>
      <c r="O13" s="659">
        <f>+O11+15</f>
        <v>130</v>
      </c>
      <c r="P13" s="78" t="s">
        <v>133</v>
      </c>
      <c r="Q13" s="83">
        <v>135</v>
      </c>
      <c r="R13" s="84">
        <v>137</v>
      </c>
      <c r="S13" s="84">
        <v>139</v>
      </c>
      <c r="T13" s="84">
        <v>142</v>
      </c>
      <c r="U13" s="84">
        <v>144</v>
      </c>
      <c r="V13" s="84">
        <v>147</v>
      </c>
      <c r="W13" s="84">
        <v>149</v>
      </c>
      <c r="X13" s="85">
        <v>152</v>
      </c>
      <c r="Z13" s="662"/>
      <c r="AA13" s="659">
        <f>+AA11+15</f>
        <v>130</v>
      </c>
      <c r="AB13" s="78" t="s">
        <v>133</v>
      </c>
      <c r="AC13" s="83">
        <v>97</v>
      </c>
      <c r="AD13" s="84">
        <v>98</v>
      </c>
      <c r="AE13" s="84">
        <v>99</v>
      </c>
      <c r="AF13" s="84">
        <v>100</v>
      </c>
      <c r="AG13" s="84">
        <v>101</v>
      </c>
      <c r="AH13" s="84">
        <v>102</v>
      </c>
      <c r="AI13" s="84">
        <v>103</v>
      </c>
      <c r="AJ13" s="85">
        <v>105</v>
      </c>
      <c r="AL13" s="662"/>
      <c r="AM13" s="659">
        <f>+AM11+15</f>
        <v>130</v>
      </c>
      <c r="AN13" s="78" t="s">
        <v>133</v>
      </c>
      <c r="AO13" s="83">
        <v>82</v>
      </c>
      <c r="AP13" s="84">
        <v>82</v>
      </c>
      <c r="AQ13" s="84">
        <v>83</v>
      </c>
      <c r="AR13" s="84">
        <v>84</v>
      </c>
      <c r="AS13" s="84">
        <v>85</v>
      </c>
      <c r="AT13" s="84">
        <v>86</v>
      </c>
      <c r="AU13" s="84">
        <v>87</v>
      </c>
      <c r="AV13" s="85">
        <v>88</v>
      </c>
    </row>
    <row r="14" spans="1:48" ht="15" thickBot="1">
      <c r="A14">
        <v>14</v>
      </c>
      <c r="B14" s="662"/>
      <c r="C14" s="660"/>
      <c r="D14" s="82" t="s">
        <v>136</v>
      </c>
      <c r="E14" s="83">
        <v>167</v>
      </c>
      <c r="F14" s="84">
        <v>168</v>
      </c>
      <c r="G14" s="84">
        <v>170</v>
      </c>
      <c r="H14" s="84">
        <v>172</v>
      </c>
      <c r="I14" s="84">
        <v>174</v>
      </c>
      <c r="J14" s="84">
        <v>176</v>
      </c>
      <c r="K14" s="84">
        <v>178</v>
      </c>
      <c r="L14" s="85">
        <v>180</v>
      </c>
      <c r="N14" s="662"/>
      <c r="O14" s="660"/>
      <c r="P14" s="82" t="s">
        <v>136</v>
      </c>
      <c r="Q14" s="83">
        <v>155</v>
      </c>
      <c r="R14" s="84">
        <v>156</v>
      </c>
      <c r="S14" s="84">
        <v>157</v>
      </c>
      <c r="T14" s="84">
        <v>159</v>
      </c>
      <c r="U14" s="84">
        <v>160</v>
      </c>
      <c r="V14" s="84">
        <v>162</v>
      </c>
      <c r="W14" s="84">
        <v>163</v>
      </c>
      <c r="X14" s="85">
        <v>165</v>
      </c>
      <c r="Z14" s="662"/>
      <c r="AA14" s="660"/>
      <c r="AB14" s="82" t="s">
        <v>136</v>
      </c>
      <c r="AC14" s="83">
        <v>105</v>
      </c>
      <c r="AD14" s="84">
        <v>104</v>
      </c>
      <c r="AE14" s="84">
        <v>104</v>
      </c>
      <c r="AF14" s="84">
        <v>104</v>
      </c>
      <c r="AG14" s="84">
        <v>104</v>
      </c>
      <c r="AH14" s="84">
        <v>104</v>
      </c>
      <c r="AI14" s="84">
        <v>104</v>
      </c>
      <c r="AJ14" s="85">
        <v>104</v>
      </c>
      <c r="AL14" s="662"/>
      <c r="AM14" s="660"/>
      <c r="AN14" s="82" t="s">
        <v>136</v>
      </c>
      <c r="AO14" s="83">
        <v>80</v>
      </c>
      <c r="AP14" s="84">
        <v>80</v>
      </c>
      <c r="AQ14" s="84">
        <v>80</v>
      </c>
      <c r="AR14" s="84">
        <v>80</v>
      </c>
      <c r="AS14" s="84">
        <v>80</v>
      </c>
      <c r="AT14" s="84">
        <v>80</v>
      </c>
      <c r="AU14" s="84">
        <v>80</v>
      </c>
      <c r="AV14" s="85">
        <v>80</v>
      </c>
    </row>
    <row r="15" spans="1:48">
      <c r="A15">
        <v>15</v>
      </c>
      <c r="B15" s="662"/>
      <c r="C15" s="657">
        <f>+C13+10</f>
        <v>140</v>
      </c>
      <c r="D15" s="86" t="str">
        <f>+D13</f>
        <v>48-X</v>
      </c>
      <c r="E15" s="87">
        <v>148</v>
      </c>
      <c r="F15" s="88">
        <v>150</v>
      </c>
      <c r="G15" s="88">
        <v>152</v>
      </c>
      <c r="H15" s="88">
        <v>154</v>
      </c>
      <c r="I15" s="88">
        <v>157</v>
      </c>
      <c r="J15" s="88">
        <v>159</v>
      </c>
      <c r="K15" s="88">
        <v>161</v>
      </c>
      <c r="L15" s="89">
        <v>164</v>
      </c>
      <c r="N15" s="662"/>
      <c r="O15" s="657">
        <f>+O13+10</f>
        <v>140</v>
      </c>
      <c r="P15" s="86" t="str">
        <f>+P13</f>
        <v>48-X</v>
      </c>
      <c r="Q15" s="87">
        <v>127</v>
      </c>
      <c r="R15" s="88">
        <v>129</v>
      </c>
      <c r="S15" s="88">
        <v>132</v>
      </c>
      <c r="T15" s="88">
        <v>134</v>
      </c>
      <c r="U15" s="88">
        <v>137</v>
      </c>
      <c r="V15" s="88">
        <v>139</v>
      </c>
      <c r="W15" s="88">
        <v>142</v>
      </c>
      <c r="X15" s="89">
        <v>145</v>
      </c>
      <c r="Z15" s="662"/>
      <c r="AA15" s="657">
        <f>+AA13+10</f>
        <v>140</v>
      </c>
      <c r="AB15" s="86" t="str">
        <f>+AB13</f>
        <v>48-X</v>
      </c>
      <c r="AC15" s="87">
        <v>92</v>
      </c>
      <c r="AD15" s="88">
        <v>93</v>
      </c>
      <c r="AE15" s="88">
        <v>94</v>
      </c>
      <c r="AF15" s="88">
        <v>96</v>
      </c>
      <c r="AG15" s="88">
        <v>97</v>
      </c>
      <c r="AH15" s="88">
        <v>99</v>
      </c>
      <c r="AI15" s="88">
        <v>100</v>
      </c>
      <c r="AJ15" s="89">
        <v>102</v>
      </c>
      <c r="AL15" s="662"/>
      <c r="AM15" s="657">
        <f>+AM13+10</f>
        <v>140</v>
      </c>
      <c r="AN15" s="86" t="str">
        <f>+AN13</f>
        <v>48-X</v>
      </c>
      <c r="AO15" s="87" t="s">
        <v>1122</v>
      </c>
      <c r="AP15" s="88">
        <v>80</v>
      </c>
      <c r="AQ15" s="88">
        <v>81</v>
      </c>
      <c r="AR15" s="88">
        <v>82</v>
      </c>
      <c r="AS15" s="88">
        <v>83</v>
      </c>
      <c r="AT15" s="88">
        <v>84</v>
      </c>
      <c r="AU15" s="88">
        <v>85</v>
      </c>
      <c r="AV15" s="89">
        <v>86</v>
      </c>
    </row>
    <row r="16" spans="1:48" ht="15" thickBot="1">
      <c r="A16">
        <v>16</v>
      </c>
      <c r="B16" s="662"/>
      <c r="C16" s="658"/>
      <c r="D16" s="90" t="str">
        <f>+D14</f>
        <v>48-XL</v>
      </c>
      <c r="E16" s="87">
        <v>160</v>
      </c>
      <c r="F16" s="88">
        <v>162</v>
      </c>
      <c r="G16" s="88">
        <v>164</v>
      </c>
      <c r="H16" s="88">
        <v>167</v>
      </c>
      <c r="I16" s="88">
        <v>169</v>
      </c>
      <c r="J16" s="88">
        <v>172</v>
      </c>
      <c r="K16" s="88">
        <v>174</v>
      </c>
      <c r="L16" s="89">
        <v>177</v>
      </c>
      <c r="N16" s="662"/>
      <c r="O16" s="658"/>
      <c r="P16" s="90" t="str">
        <f>+P14</f>
        <v>48-XL</v>
      </c>
      <c r="Q16" s="87">
        <v>148</v>
      </c>
      <c r="R16" s="88">
        <v>150</v>
      </c>
      <c r="S16" s="88">
        <v>152</v>
      </c>
      <c r="T16" s="88">
        <v>154</v>
      </c>
      <c r="U16" s="88">
        <v>156</v>
      </c>
      <c r="V16" s="88">
        <v>158</v>
      </c>
      <c r="W16" s="88">
        <v>160</v>
      </c>
      <c r="X16" s="89">
        <v>162</v>
      </c>
      <c r="Z16" s="662"/>
      <c r="AA16" s="658"/>
      <c r="AB16" s="90" t="str">
        <f>+AB14</f>
        <v>48-XL</v>
      </c>
      <c r="AC16" s="87">
        <v>105</v>
      </c>
      <c r="AD16" s="88">
        <v>104</v>
      </c>
      <c r="AE16" s="88">
        <v>104</v>
      </c>
      <c r="AF16" s="88">
        <v>104</v>
      </c>
      <c r="AG16" s="88">
        <v>104</v>
      </c>
      <c r="AH16" s="88">
        <v>104</v>
      </c>
      <c r="AI16" s="88">
        <v>104</v>
      </c>
      <c r="AJ16" s="89">
        <v>104</v>
      </c>
      <c r="AL16" s="662"/>
      <c r="AM16" s="658"/>
      <c r="AN16" s="90" t="str">
        <f>+AN14</f>
        <v>48-XL</v>
      </c>
      <c r="AO16" s="87">
        <v>80</v>
      </c>
      <c r="AP16" s="88">
        <v>80</v>
      </c>
      <c r="AQ16" s="88">
        <v>80</v>
      </c>
      <c r="AR16" s="88">
        <v>80</v>
      </c>
      <c r="AS16" s="88">
        <v>80</v>
      </c>
      <c r="AT16" s="88">
        <v>80</v>
      </c>
      <c r="AU16" s="88">
        <v>80</v>
      </c>
      <c r="AV16" s="89">
        <v>80</v>
      </c>
    </row>
    <row r="17" spans="1:48">
      <c r="A17">
        <v>17</v>
      </c>
      <c r="B17" s="662"/>
      <c r="C17" s="659">
        <f>+C15+10</f>
        <v>150</v>
      </c>
      <c r="D17" s="78" t="s">
        <v>133</v>
      </c>
      <c r="E17" s="83">
        <v>142</v>
      </c>
      <c r="F17" s="84">
        <v>144</v>
      </c>
      <c r="G17" s="84">
        <v>147</v>
      </c>
      <c r="H17" s="84">
        <v>149</v>
      </c>
      <c r="I17" s="84">
        <v>152</v>
      </c>
      <c r="J17" s="84">
        <v>154</v>
      </c>
      <c r="K17" s="84">
        <v>157</v>
      </c>
      <c r="L17" s="85">
        <v>160</v>
      </c>
      <c r="N17" s="662"/>
      <c r="O17" s="659">
        <f>+O15+10</f>
        <v>150</v>
      </c>
      <c r="P17" s="78" t="s">
        <v>133</v>
      </c>
      <c r="Q17" s="83">
        <v>120</v>
      </c>
      <c r="R17" s="84">
        <v>122</v>
      </c>
      <c r="S17" s="84">
        <v>125</v>
      </c>
      <c r="T17" s="84">
        <v>127</v>
      </c>
      <c r="U17" s="84">
        <v>130</v>
      </c>
      <c r="V17" s="84">
        <v>132</v>
      </c>
      <c r="W17" s="84">
        <v>135</v>
      </c>
      <c r="X17" s="85">
        <v>138</v>
      </c>
      <c r="Z17" s="662"/>
      <c r="AA17" s="659">
        <f>+AA15+10</f>
        <v>150</v>
      </c>
      <c r="AB17" s="78" t="s">
        <v>133</v>
      </c>
      <c r="AC17" s="83">
        <v>89</v>
      </c>
      <c r="AD17" s="84">
        <v>90</v>
      </c>
      <c r="AE17" s="84">
        <v>92</v>
      </c>
      <c r="AF17" s="84">
        <v>93</v>
      </c>
      <c r="AG17" s="84">
        <v>95</v>
      </c>
      <c r="AH17" s="84">
        <v>96</v>
      </c>
      <c r="AI17" s="84">
        <v>98</v>
      </c>
      <c r="AJ17" s="85">
        <v>100</v>
      </c>
      <c r="AL17" s="662"/>
      <c r="AM17" s="659">
        <f>+AM15+10</f>
        <v>150</v>
      </c>
      <c r="AN17" s="78" t="s">
        <v>133</v>
      </c>
      <c r="AO17" s="83" t="s">
        <v>1122</v>
      </c>
      <c r="AP17" s="84" t="s">
        <v>1122</v>
      </c>
      <c r="AQ17" s="84" t="s">
        <v>1122</v>
      </c>
      <c r="AR17" s="84" t="s">
        <v>1122</v>
      </c>
      <c r="AS17" s="84">
        <v>81</v>
      </c>
      <c r="AT17" s="84">
        <v>82</v>
      </c>
      <c r="AU17" s="84">
        <v>83</v>
      </c>
      <c r="AV17" s="85">
        <v>85</v>
      </c>
    </row>
    <row r="18" spans="1:48" ht="15" thickBot="1">
      <c r="A18">
        <v>18</v>
      </c>
      <c r="B18" s="662"/>
      <c r="C18" s="660"/>
      <c r="D18" s="82" t="s">
        <v>136</v>
      </c>
      <c r="E18" s="83">
        <v>155</v>
      </c>
      <c r="F18" s="84">
        <v>157</v>
      </c>
      <c r="G18" s="84">
        <v>160</v>
      </c>
      <c r="H18" s="84">
        <v>163</v>
      </c>
      <c r="I18" s="84">
        <v>165</v>
      </c>
      <c r="J18" s="84">
        <v>168</v>
      </c>
      <c r="K18" s="84">
        <v>171</v>
      </c>
      <c r="L18" s="85">
        <v>174</v>
      </c>
      <c r="N18" s="662"/>
      <c r="O18" s="660"/>
      <c r="P18" s="82" t="s">
        <v>136</v>
      </c>
      <c r="Q18" s="83">
        <v>144</v>
      </c>
      <c r="R18" s="84">
        <v>146</v>
      </c>
      <c r="S18" s="84">
        <v>148</v>
      </c>
      <c r="T18" s="84">
        <v>150</v>
      </c>
      <c r="U18" s="84">
        <v>152</v>
      </c>
      <c r="V18" s="84">
        <v>154</v>
      </c>
      <c r="W18" s="84">
        <v>156</v>
      </c>
      <c r="X18" s="85">
        <v>158</v>
      </c>
      <c r="Z18" s="662"/>
      <c r="AA18" s="660"/>
      <c r="AB18" s="82" t="s">
        <v>136</v>
      </c>
      <c r="AC18" s="83">
        <v>104</v>
      </c>
      <c r="AD18" s="84">
        <v>104</v>
      </c>
      <c r="AE18" s="84">
        <v>104</v>
      </c>
      <c r="AF18" s="84">
        <v>104</v>
      </c>
      <c r="AG18" s="84">
        <v>104</v>
      </c>
      <c r="AH18" s="84">
        <v>104</v>
      </c>
      <c r="AI18" s="84">
        <v>104</v>
      </c>
      <c r="AJ18" s="85">
        <v>104</v>
      </c>
      <c r="AL18" s="662"/>
      <c r="AM18" s="660"/>
      <c r="AN18" s="82" t="s">
        <v>136</v>
      </c>
      <c r="AO18" s="83">
        <v>80</v>
      </c>
      <c r="AP18" s="84">
        <v>80</v>
      </c>
      <c r="AQ18" s="84">
        <v>80</v>
      </c>
      <c r="AR18" s="84">
        <v>80</v>
      </c>
      <c r="AS18" s="84">
        <v>80</v>
      </c>
      <c r="AT18" s="84">
        <v>80</v>
      </c>
      <c r="AU18" s="84">
        <v>80</v>
      </c>
      <c r="AV18" s="85">
        <v>80</v>
      </c>
    </row>
    <row r="19" spans="1:48">
      <c r="A19">
        <v>19</v>
      </c>
      <c r="B19" s="662"/>
      <c r="C19" s="657">
        <f>+C17+10</f>
        <v>160</v>
      </c>
      <c r="D19" s="86" t="str">
        <f>+D17</f>
        <v>48-X</v>
      </c>
      <c r="E19" s="87">
        <v>137</v>
      </c>
      <c r="F19" s="88">
        <v>139</v>
      </c>
      <c r="G19" s="88">
        <v>142</v>
      </c>
      <c r="H19" s="88">
        <v>145</v>
      </c>
      <c r="I19" s="88">
        <v>147</v>
      </c>
      <c r="J19" s="88">
        <v>150</v>
      </c>
      <c r="K19" s="88">
        <v>153</v>
      </c>
      <c r="L19" s="89">
        <v>156</v>
      </c>
      <c r="N19" s="662"/>
      <c r="O19" s="657">
        <f>+O17+10</f>
        <v>160</v>
      </c>
      <c r="P19" s="86" t="str">
        <f>+P17</f>
        <v>48-X</v>
      </c>
      <c r="Q19" s="87">
        <v>112.99999999999999</v>
      </c>
      <c r="R19" s="88">
        <v>115</v>
      </c>
      <c r="S19" s="88">
        <v>118</v>
      </c>
      <c r="T19" s="88">
        <v>121</v>
      </c>
      <c r="U19" s="88">
        <v>123</v>
      </c>
      <c r="V19" s="88">
        <v>126</v>
      </c>
      <c r="W19" s="88">
        <v>129</v>
      </c>
      <c r="X19" s="89">
        <v>132</v>
      </c>
      <c r="Z19" s="662"/>
      <c r="AA19" s="657">
        <f>+AA17+10</f>
        <v>160</v>
      </c>
      <c r="AB19" s="86" t="str">
        <f>+AB17</f>
        <v>48-X</v>
      </c>
      <c r="AC19" s="87">
        <v>85</v>
      </c>
      <c r="AD19" s="88">
        <v>86</v>
      </c>
      <c r="AE19" s="88">
        <v>88</v>
      </c>
      <c r="AF19" s="88">
        <v>90</v>
      </c>
      <c r="AG19" s="88">
        <v>91</v>
      </c>
      <c r="AH19" s="88">
        <v>93</v>
      </c>
      <c r="AI19" s="88">
        <v>95</v>
      </c>
      <c r="AJ19" s="89">
        <v>97</v>
      </c>
      <c r="AL19" s="662"/>
      <c r="AM19" s="657">
        <f>+AM17+10</f>
        <v>160</v>
      </c>
      <c r="AN19" s="86" t="str">
        <f>+AN17</f>
        <v>48-X</v>
      </c>
      <c r="AO19" s="87" t="s">
        <v>1122</v>
      </c>
      <c r="AP19" s="88" t="s">
        <v>1122</v>
      </c>
      <c r="AQ19" s="88" t="s">
        <v>1122</v>
      </c>
      <c r="AR19" s="88" t="s">
        <v>1122</v>
      </c>
      <c r="AS19" s="88" t="s">
        <v>1122</v>
      </c>
      <c r="AT19" s="88" t="s">
        <v>1122</v>
      </c>
      <c r="AU19" s="88">
        <v>80</v>
      </c>
      <c r="AV19" s="89">
        <v>82</v>
      </c>
    </row>
    <row r="20" spans="1:48" ht="15" thickBot="1">
      <c r="A20">
        <v>20</v>
      </c>
      <c r="B20" s="662"/>
      <c r="C20" s="658"/>
      <c r="D20" s="90" t="str">
        <f>+D18</f>
        <v>48-XL</v>
      </c>
      <c r="E20" s="87">
        <v>150</v>
      </c>
      <c r="F20" s="88">
        <v>152</v>
      </c>
      <c r="G20" s="88">
        <v>155</v>
      </c>
      <c r="H20" s="88">
        <v>157</v>
      </c>
      <c r="I20" s="88">
        <v>160</v>
      </c>
      <c r="J20" s="88">
        <v>162</v>
      </c>
      <c r="K20" s="88">
        <v>165</v>
      </c>
      <c r="L20" s="89">
        <v>168</v>
      </c>
      <c r="N20" s="662"/>
      <c r="O20" s="658"/>
      <c r="P20" s="90" t="str">
        <f>+P18</f>
        <v>48-XL</v>
      </c>
      <c r="Q20" s="87">
        <v>139</v>
      </c>
      <c r="R20" s="88">
        <v>141</v>
      </c>
      <c r="S20" s="88">
        <v>143</v>
      </c>
      <c r="T20" s="88">
        <v>145</v>
      </c>
      <c r="U20" s="88">
        <v>148</v>
      </c>
      <c r="V20" s="88">
        <v>150</v>
      </c>
      <c r="W20" s="88">
        <v>152</v>
      </c>
      <c r="X20" s="89">
        <v>155</v>
      </c>
      <c r="Z20" s="662"/>
      <c r="AA20" s="658"/>
      <c r="AB20" s="90" t="str">
        <f>+AB18</f>
        <v>48-XL</v>
      </c>
      <c r="AC20" s="87">
        <v>104</v>
      </c>
      <c r="AD20" s="88">
        <v>104</v>
      </c>
      <c r="AE20" s="88">
        <v>104</v>
      </c>
      <c r="AF20" s="88">
        <v>104</v>
      </c>
      <c r="AG20" s="88">
        <v>104</v>
      </c>
      <c r="AH20" s="88">
        <v>104</v>
      </c>
      <c r="AI20" s="88">
        <v>104</v>
      </c>
      <c r="AJ20" s="89">
        <v>104</v>
      </c>
      <c r="AL20" s="662"/>
      <c r="AM20" s="658"/>
      <c r="AN20" s="90" t="str">
        <f>+AN18</f>
        <v>48-XL</v>
      </c>
      <c r="AO20" s="87">
        <v>80</v>
      </c>
      <c r="AP20" s="88">
        <v>80</v>
      </c>
      <c r="AQ20" s="88">
        <v>80</v>
      </c>
      <c r="AR20" s="88">
        <v>80</v>
      </c>
      <c r="AS20" s="88">
        <v>80</v>
      </c>
      <c r="AT20" s="88">
        <v>80</v>
      </c>
      <c r="AU20" s="88">
        <v>80</v>
      </c>
      <c r="AV20" s="89">
        <v>80</v>
      </c>
    </row>
    <row r="21" spans="1:48">
      <c r="A21">
        <v>21</v>
      </c>
      <c r="B21" s="662"/>
      <c r="C21" s="659">
        <f>+C19+10</f>
        <v>170</v>
      </c>
      <c r="D21" s="78" t="s">
        <v>133</v>
      </c>
      <c r="E21" s="83">
        <v>132</v>
      </c>
      <c r="F21" s="84">
        <v>134</v>
      </c>
      <c r="G21" s="84">
        <v>137</v>
      </c>
      <c r="H21" s="84">
        <v>139</v>
      </c>
      <c r="I21" s="84">
        <v>142</v>
      </c>
      <c r="J21" s="84">
        <v>144</v>
      </c>
      <c r="K21" s="84">
        <v>147</v>
      </c>
      <c r="L21" s="85">
        <v>150</v>
      </c>
      <c r="N21" s="662"/>
      <c r="O21" s="659">
        <f>+O19+10</f>
        <v>170</v>
      </c>
      <c r="P21" s="78" t="s">
        <v>133</v>
      </c>
      <c r="Q21" s="83">
        <v>105</v>
      </c>
      <c r="R21" s="84">
        <v>108</v>
      </c>
      <c r="S21" s="84">
        <v>111</v>
      </c>
      <c r="T21" s="84">
        <v>114</v>
      </c>
      <c r="U21" s="84">
        <v>117</v>
      </c>
      <c r="V21" s="84">
        <v>120</v>
      </c>
      <c r="W21" s="84">
        <v>123</v>
      </c>
      <c r="X21" s="85">
        <v>127</v>
      </c>
      <c r="Z21" s="662"/>
      <c r="AA21" s="659">
        <f>+AA19+10</f>
        <v>170</v>
      </c>
      <c r="AB21" s="78" t="s">
        <v>133</v>
      </c>
      <c r="AC21" s="83">
        <v>80</v>
      </c>
      <c r="AD21" s="84">
        <v>82</v>
      </c>
      <c r="AE21" s="84">
        <v>84</v>
      </c>
      <c r="AF21" s="84">
        <v>86</v>
      </c>
      <c r="AG21" s="84">
        <v>88</v>
      </c>
      <c r="AH21" s="84">
        <v>90</v>
      </c>
      <c r="AI21" s="84">
        <v>92</v>
      </c>
      <c r="AJ21" s="85">
        <v>94</v>
      </c>
      <c r="AL21" s="662"/>
      <c r="AM21" s="659">
        <f>+AM19+10</f>
        <v>170</v>
      </c>
      <c r="AN21" s="78" t="s">
        <v>133</v>
      </c>
      <c r="AO21" s="83" t="s">
        <v>1122</v>
      </c>
      <c r="AP21" s="84" t="s">
        <v>1122</v>
      </c>
      <c r="AQ21" s="84" t="s">
        <v>1122</v>
      </c>
      <c r="AR21" s="84" t="s">
        <v>1122</v>
      </c>
      <c r="AS21" s="84" t="s">
        <v>1122</v>
      </c>
      <c r="AT21" s="84" t="s">
        <v>1122</v>
      </c>
      <c r="AU21" s="84" t="s">
        <v>1122</v>
      </c>
      <c r="AV21" s="85">
        <v>80</v>
      </c>
    </row>
    <row r="22" spans="1:48" ht="15" thickBot="1">
      <c r="A22">
        <v>22</v>
      </c>
      <c r="B22" s="662"/>
      <c r="C22" s="660"/>
      <c r="D22" s="82" t="s">
        <v>136</v>
      </c>
      <c r="E22" s="83">
        <v>142</v>
      </c>
      <c r="F22" s="84">
        <v>144</v>
      </c>
      <c r="G22" s="84">
        <v>147</v>
      </c>
      <c r="H22" s="84">
        <v>150</v>
      </c>
      <c r="I22" s="84">
        <v>153</v>
      </c>
      <c r="J22" s="84">
        <v>156</v>
      </c>
      <c r="K22" s="84">
        <v>159</v>
      </c>
      <c r="L22" s="85">
        <v>162</v>
      </c>
      <c r="N22" s="662"/>
      <c r="O22" s="660"/>
      <c r="P22" s="82" t="s">
        <v>136</v>
      </c>
      <c r="Q22" s="83">
        <v>133</v>
      </c>
      <c r="R22" s="84">
        <v>135</v>
      </c>
      <c r="S22" s="84">
        <v>137</v>
      </c>
      <c r="T22" s="84">
        <v>140</v>
      </c>
      <c r="U22" s="84">
        <v>142</v>
      </c>
      <c r="V22" s="84">
        <v>145</v>
      </c>
      <c r="W22" s="84">
        <v>147</v>
      </c>
      <c r="X22" s="85">
        <v>150</v>
      </c>
      <c r="Z22" s="662"/>
      <c r="AA22" s="660"/>
      <c r="AB22" s="82" t="s">
        <v>136</v>
      </c>
      <c r="AC22" s="83">
        <v>104</v>
      </c>
      <c r="AD22" s="84">
        <v>104</v>
      </c>
      <c r="AE22" s="84">
        <v>104</v>
      </c>
      <c r="AF22" s="84">
        <v>104</v>
      </c>
      <c r="AG22" s="84">
        <v>104</v>
      </c>
      <c r="AH22" s="84">
        <v>104</v>
      </c>
      <c r="AI22" s="84">
        <v>104</v>
      </c>
      <c r="AJ22" s="85">
        <v>104</v>
      </c>
      <c r="AL22" s="662"/>
      <c r="AM22" s="660"/>
      <c r="AN22" s="82" t="s">
        <v>136</v>
      </c>
      <c r="AO22" s="83">
        <v>80</v>
      </c>
      <c r="AP22" s="84">
        <v>80</v>
      </c>
      <c r="AQ22" s="84">
        <v>80</v>
      </c>
      <c r="AR22" s="84">
        <v>80</v>
      </c>
      <c r="AS22" s="84">
        <v>80</v>
      </c>
      <c r="AT22" s="84">
        <v>80</v>
      </c>
      <c r="AU22" s="84">
        <v>80</v>
      </c>
      <c r="AV22" s="85">
        <v>80</v>
      </c>
    </row>
    <row r="23" spans="1:48">
      <c r="A23">
        <v>23</v>
      </c>
      <c r="B23" s="662"/>
      <c r="C23" s="657">
        <f>+C21+10</f>
        <v>180</v>
      </c>
      <c r="D23" s="86" t="str">
        <f>+D21</f>
        <v>48-X</v>
      </c>
      <c r="E23" s="87">
        <v>124</v>
      </c>
      <c r="F23" s="88">
        <v>127</v>
      </c>
      <c r="G23" s="88">
        <v>130</v>
      </c>
      <c r="H23" s="88">
        <v>133</v>
      </c>
      <c r="I23" s="88">
        <v>136</v>
      </c>
      <c r="J23" s="88">
        <v>139</v>
      </c>
      <c r="K23" s="88">
        <v>142</v>
      </c>
      <c r="L23" s="89">
        <v>145</v>
      </c>
      <c r="N23" s="662"/>
      <c r="O23" s="657">
        <f>+O21+10</f>
        <v>180</v>
      </c>
      <c r="P23" s="86" t="str">
        <f>+P21</f>
        <v>48-X</v>
      </c>
      <c r="Q23" s="87">
        <v>98</v>
      </c>
      <c r="R23" s="88">
        <v>101</v>
      </c>
      <c r="S23" s="88">
        <v>104</v>
      </c>
      <c r="T23" s="88">
        <v>108</v>
      </c>
      <c r="U23" s="88">
        <v>111</v>
      </c>
      <c r="V23" s="88">
        <v>115</v>
      </c>
      <c r="W23" s="88">
        <v>118</v>
      </c>
      <c r="X23" s="89">
        <v>122</v>
      </c>
      <c r="Z23" s="662"/>
      <c r="AA23" s="657">
        <f>+AA21+10</f>
        <v>180</v>
      </c>
      <c r="AB23" s="86" t="str">
        <f>+AB21</f>
        <v>48-X</v>
      </c>
      <c r="AC23" s="87" t="s">
        <v>1122</v>
      </c>
      <c r="AD23" s="88" t="s">
        <v>1122</v>
      </c>
      <c r="AE23" s="88">
        <v>81</v>
      </c>
      <c r="AF23" s="88">
        <v>83</v>
      </c>
      <c r="AG23" s="88">
        <v>85</v>
      </c>
      <c r="AH23" s="88">
        <v>87</v>
      </c>
      <c r="AI23" s="88">
        <v>89</v>
      </c>
      <c r="AJ23" s="89">
        <v>91</v>
      </c>
      <c r="AL23" s="662"/>
      <c r="AM23" s="657">
        <f>+AM21+10</f>
        <v>180</v>
      </c>
      <c r="AN23" s="86" t="str">
        <f>+AN21</f>
        <v>48-X</v>
      </c>
      <c r="AO23" s="87" t="s">
        <v>1122</v>
      </c>
      <c r="AP23" s="88" t="s">
        <v>1122</v>
      </c>
      <c r="AQ23" s="88" t="s">
        <v>1122</v>
      </c>
      <c r="AR23" s="88" t="s">
        <v>1122</v>
      </c>
      <c r="AS23" s="88" t="s">
        <v>1122</v>
      </c>
      <c r="AT23" s="88" t="s">
        <v>1122</v>
      </c>
      <c r="AU23" s="88" t="s">
        <v>1122</v>
      </c>
      <c r="AV23" s="89" t="s">
        <v>1122</v>
      </c>
    </row>
    <row r="24" spans="1:48" ht="15" thickBot="1">
      <c r="A24">
        <v>24</v>
      </c>
      <c r="B24" s="662"/>
      <c r="C24" s="658"/>
      <c r="D24" s="90" t="str">
        <f>+D22</f>
        <v>48-XL</v>
      </c>
      <c r="E24" s="87">
        <v>127</v>
      </c>
      <c r="F24" s="88">
        <v>131</v>
      </c>
      <c r="G24" s="88">
        <v>135</v>
      </c>
      <c r="H24" s="88">
        <v>139</v>
      </c>
      <c r="I24" s="88">
        <v>144</v>
      </c>
      <c r="J24" s="88">
        <v>148</v>
      </c>
      <c r="K24" s="88">
        <v>152</v>
      </c>
      <c r="L24" s="89">
        <v>157</v>
      </c>
      <c r="N24" s="662"/>
      <c r="O24" s="658"/>
      <c r="P24" s="90" t="str">
        <f>+P22</f>
        <v>48-XL</v>
      </c>
      <c r="Q24" s="87">
        <v>127</v>
      </c>
      <c r="R24" s="88">
        <v>129</v>
      </c>
      <c r="S24" s="88">
        <v>132</v>
      </c>
      <c r="T24" s="88">
        <v>135</v>
      </c>
      <c r="U24" s="88">
        <v>137</v>
      </c>
      <c r="V24" s="88">
        <v>140</v>
      </c>
      <c r="W24" s="88">
        <v>143</v>
      </c>
      <c r="X24" s="89">
        <v>146</v>
      </c>
      <c r="Z24" s="662"/>
      <c r="AA24" s="658"/>
      <c r="AB24" s="90" t="str">
        <f>+AB22</f>
        <v>48-XL</v>
      </c>
      <c r="AC24" s="87">
        <v>99</v>
      </c>
      <c r="AD24" s="88">
        <v>99</v>
      </c>
      <c r="AE24" s="88">
        <v>100</v>
      </c>
      <c r="AF24" s="88">
        <v>101</v>
      </c>
      <c r="AG24" s="88">
        <v>101</v>
      </c>
      <c r="AH24" s="88">
        <v>102</v>
      </c>
      <c r="AI24" s="88">
        <v>103</v>
      </c>
      <c r="AJ24" s="89">
        <v>104</v>
      </c>
      <c r="AL24" s="662"/>
      <c r="AM24" s="658"/>
      <c r="AN24" s="90" t="str">
        <f>+AN22</f>
        <v>48-XL</v>
      </c>
      <c r="AO24" s="87">
        <v>80</v>
      </c>
      <c r="AP24" s="88">
        <v>80</v>
      </c>
      <c r="AQ24" s="88">
        <v>80</v>
      </c>
      <c r="AR24" s="88">
        <v>80</v>
      </c>
      <c r="AS24" s="88">
        <v>80</v>
      </c>
      <c r="AT24" s="88">
        <v>80</v>
      </c>
      <c r="AU24" s="88">
        <v>80</v>
      </c>
      <c r="AV24" s="89">
        <v>80</v>
      </c>
    </row>
    <row r="25" spans="1:48">
      <c r="A25">
        <v>25</v>
      </c>
      <c r="B25" s="662"/>
      <c r="C25" s="659">
        <f>+C23+10</f>
        <v>190</v>
      </c>
      <c r="D25" s="78" t="s">
        <v>133</v>
      </c>
      <c r="E25" s="83">
        <v>114.99999999999999</v>
      </c>
      <c r="F25" s="84">
        <v>118</v>
      </c>
      <c r="G25" s="84">
        <v>122</v>
      </c>
      <c r="H25" s="84">
        <v>125</v>
      </c>
      <c r="I25" s="84">
        <v>129</v>
      </c>
      <c r="J25" s="84">
        <v>132</v>
      </c>
      <c r="K25" s="84">
        <v>136</v>
      </c>
      <c r="L25" s="85">
        <v>140</v>
      </c>
      <c r="N25" s="662"/>
      <c r="O25" s="659">
        <f>+O23+10</f>
        <v>190</v>
      </c>
      <c r="P25" s="78" t="s">
        <v>133</v>
      </c>
      <c r="Q25" s="83">
        <v>92</v>
      </c>
      <c r="R25" s="84">
        <v>95</v>
      </c>
      <c r="S25" s="84">
        <v>99</v>
      </c>
      <c r="T25" s="84">
        <v>102</v>
      </c>
      <c r="U25" s="84">
        <v>106</v>
      </c>
      <c r="V25" s="84">
        <v>109</v>
      </c>
      <c r="W25" s="84">
        <v>113</v>
      </c>
      <c r="X25" s="85">
        <v>117</v>
      </c>
      <c r="Z25" s="662"/>
      <c r="AA25" s="659">
        <f>+AA23+10</f>
        <v>190</v>
      </c>
      <c r="AB25" s="78" t="s">
        <v>133</v>
      </c>
      <c r="AC25" s="83" t="s">
        <v>1122</v>
      </c>
      <c r="AD25" s="84" t="s">
        <v>1122</v>
      </c>
      <c r="AE25" s="84" t="s">
        <v>1122</v>
      </c>
      <c r="AF25" s="84" t="s">
        <v>1122</v>
      </c>
      <c r="AG25" s="84">
        <v>81</v>
      </c>
      <c r="AH25" s="84">
        <v>83</v>
      </c>
      <c r="AI25" s="84">
        <v>85</v>
      </c>
      <c r="AJ25" s="85">
        <v>87</v>
      </c>
      <c r="AL25" s="662"/>
      <c r="AM25" s="659">
        <f>+AM23+10</f>
        <v>190</v>
      </c>
      <c r="AN25" s="78" t="s">
        <v>133</v>
      </c>
      <c r="AO25" s="83" t="s">
        <v>1122</v>
      </c>
      <c r="AP25" s="84" t="s">
        <v>1122</v>
      </c>
      <c r="AQ25" s="84" t="s">
        <v>1122</v>
      </c>
      <c r="AR25" s="84" t="s">
        <v>1122</v>
      </c>
      <c r="AS25" s="84" t="s">
        <v>1122</v>
      </c>
      <c r="AT25" s="84" t="s">
        <v>1122</v>
      </c>
      <c r="AU25" s="84" t="s">
        <v>1122</v>
      </c>
      <c r="AV25" s="85" t="s">
        <v>1122</v>
      </c>
    </row>
    <row r="26" spans="1:48" ht="15" thickBot="1">
      <c r="A26">
        <v>26</v>
      </c>
      <c r="B26" s="662"/>
      <c r="C26" s="660"/>
      <c r="D26" s="82" t="s">
        <v>136</v>
      </c>
      <c r="E26" s="83">
        <v>114.99999999999999</v>
      </c>
      <c r="F26" s="84">
        <v>120</v>
      </c>
      <c r="G26" s="84">
        <v>125</v>
      </c>
      <c r="H26" s="84">
        <v>131</v>
      </c>
      <c r="I26" s="84">
        <v>136</v>
      </c>
      <c r="J26" s="84">
        <v>142</v>
      </c>
      <c r="K26" s="84">
        <v>147</v>
      </c>
      <c r="L26" s="85">
        <v>153</v>
      </c>
      <c r="N26" s="662"/>
      <c r="O26" s="660"/>
      <c r="P26" s="82" t="s">
        <v>136</v>
      </c>
      <c r="Q26" s="83">
        <v>114.99999999999999</v>
      </c>
      <c r="R26" s="84">
        <v>118</v>
      </c>
      <c r="S26" s="84">
        <v>122</v>
      </c>
      <c r="T26" s="84">
        <v>126</v>
      </c>
      <c r="U26" s="84">
        <v>130</v>
      </c>
      <c r="V26" s="84">
        <v>134</v>
      </c>
      <c r="W26" s="84">
        <v>138</v>
      </c>
      <c r="X26" s="85">
        <v>142</v>
      </c>
      <c r="Z26" s="662"/>
      <c r="AA26" s="660"/>
      <c r="AB26" s="82" t="s">
        <v>136</v>
      </c>
      <c r="AC26" s="83">
        <v>94</v>
      </c>
      <c r="AD26" s="84">
        <v>95</v>
      </c>
      <c r="AE26" s="84">
        <v>96</v>
      </c>
      <c r="AF26" s="84">
        <v>98</v>
      </c>
      <c r="AG26" s="84">
        <v>99</v>
      </c>
      <c r="AH26" s="84">
        <v>101</v>
      </c>
      <c r="AI26" s="84">
        <v>102</v>
      </c>
      <c r="AJ26" s="85">
        <v>104</v>
      </c>
      <c r="AL26" s="662"/>
      <c r="AM26" s="660"/>
      <c r="AN26" s="82" t="s">
        <v>136</v>
      </c>
      <c r="AO26" s="83">
        <v>80</v>
      </c>
      <c r="AP26" s="84">
        <v>80</v>
      </c>
      <c r="AQ26" s="84">
        <v>80</v>
      </c>
      <c r="AR26" s="84">
        <v>80</v>
      </c>
      <c r="AS26" s="84">
        <v>80</v>
      </c>
      <c r="AT26" s="84">
        <v>80</v>
      </c>
      <c r="AU26" s="84">
        <v>80</v>
      </c>
      <c r="AV26" s="85">
        <v>80</v>
      </c>
    </row>
    <row r="27" spans="1:48">
      <c r="A27">
        <v>27</v>
      </c>
      <c r="B27" s="662"/>
      <c r="C27" s="657">
        <f>+C25+10</f>
        <v>200</v>
      </c>
      <c r="D27" s="86" t="str">
        <f>+D25</f>
        <v>48-X</v>
      </c>
      <c r="E27" s="87">
        <v>102</v>
      </c>
      <c r="F27" s="88">
        <v>106</v>
      </c>
      <c r="G27" s="88">
        <v>111</v>
      </c>
      <c r="H27" s="88">
        <v>116</v>
      </c>
      <c r="I27" s="88">
        <v>121</v>
      </c>
      <c r="J27" s="88">
        <v>126</v>
      </c>
      <c r="K27" s="88">
        <v>131</v>
      </c>
      <c r="L27" s="89">
        <v>136</v>
      </c>
      <c r="N27" s="662"/>
      <c r="O27" s="657">
        <f>+O25+10</f>
        <v>200</v>
      </c>
      <c r="P27" s="86" t="str">
        <f>+P25</f>
        <v>48-X</v>
      </c>
      <c r="Q27" s="87">
        <v>86</v>
      </c>
      <c r="R27" s="88">
        <v>89</v>
      </c>
      <c r="S27" s="88">
        <v>93</v>
      </c>
      <c r="T27" s="88">
        <v>97</v>
      </c>
      <c r="U27" s="88">
        <v>100</v>
      </c>
      <c r="V27" s="88">
        <v>104</v>
      </c>
      <c r="W27" s="88">
        <v>108</v>
      </c>
      <c r="X27" s="89">
        <v>112.00000000000001</v>
      </c>
      <c r="Z27" s="662"/>
      <c r="AA27" s="657">
        <f>+AA25+10</f>
        <v>200</v>
      </c>
      <c r="AB27" s="86" t="str">
        <f>+AB25</f>
        <v>48-X</v>
      </c>
      <c r="AC27" s="87" t="s">
        <v>1122</v>
      </c>
      <c r="AD27" s="88" t="s">
        <v>1122</v>
      </c>
      <c r="AE27" s="88" t="s">
        <v>1122</v>
      </c>
      <c r="AF27" s="88" t="s">
        <v>1122</v>
      </c>
      <c r="AG27" s="88" t="s">
        <v>1122</v>
      </c>
      <c r="AH27" s="88" t="s">
        <v>1122</v>
      </c>
      <c r="AI27" s="88">
        <v>81</v>
      </c>
      <c r="AJ27" s="89">
        <v>83</v>
      </c>
      <c r="AL27" s="662"/>
      <c r="AM27" s="657">
        <f>+AM25+10</f>
        <v>200</v>
      </c>
      <c r="AN27" s="86" t="str">
        <f>+AN25</f>
        <v>48-X</v>
      </c>
      <c r="AO27" s="87" t="s">
        <v>1122</v>
      </c>
      <c r="AP27" s="88" t="s">
        <v>1122</v>
      </c>
      <c r="AQ27" s="88" t="s">
        <v>1122</v>
      </c>
      <c r="AR27" s="88" t="s">
        <v>1122</v>
      </c>
      <c r="AS27" s="88" t="s">
        <v>1122</v>
      </c>
      <c r="AT27" s="88" t="s">
        <v>1122</v>
      </c>
      <c r="AU27" s="88" t="s">
        <v>1122</v>
      </c>
      <c r="AV27" s="89" t="s">
        <v>1122</v>
      </c>
    </row>
    <row r="28" spans="1:48" ht="15" thickBot="1">
      <c r="A28">
        <v>28</v>
      </c>
      <c r="B28" s="663"/>
      <c r="C28" s="658"/>
      <c r="D28" s="90" t="str">
        <f>+D26</f>
        <v>48-XL</v>
      </c>
      <c r="E28" s="91">
        <v>102</v>
      </c>
      <c r="F28" s="92">
        <v>108</v>
      </c>
      <c r="G28" s="92">
        <v>115</v>
      </c>
      <c r="H28" s="92">
        <v>121</v>
      </c>
      <c r="I28" s="92">
        <v>128</v>
      </c>
      <c r="J28" s="92">
        <v>134</v>
      </c>
      <c r="K28" s="92">
        <v>141</v>
      </c>
      <c r="L28" s="93">
        <v>148</v>
      </c>
      <c r="N28" s="663"/>
      <c r="O28" s="658"/>
      <c r="P28" s="90" t="str">
        <f>+P26</f>
        <v>48-XL</v>
      </c>
      <c r="Q28" s="91">
        <v>103</v>
      </c>
      <c r="R28" s="92">
        <v>108</v>
      </c>
      <c r="S28" s="92">
        <v>113</v>
      </c>
      <c r="T28" s="92">
        <v>118</v>
      </c>
      <c r="U28" s="92">
        <v>123</v>
      </c>
      <c r="V28" s="92">
        <v>128</v>
      </c>
      <c r="W28" s="92">
        <v>133</v>
      </c>
      <c r="X28" s="93">
        <v>138</v>
      </c>
      <c r="Z28" s="663"/>
      <c r="AA28" s="658"/>
      <c r="AB28" s="90" t="str">
        <f>+AB26</f>
        <v>48-XL</v>
      </c>
      <c r="AC28" s="91">
        <v>90</v>
      </c>
      <c r="AD28" s="92">
        <v>92</v>
      </c>
      <c r="AE28" s="92">
        <v>94</v>
      </c>
      <c r="AF28" s="92">
        <v>96</v>
      </c>
      <c r="AG28" s="92">
        <v>98</v>
      </c>
      <c r="AH28" s="92">
        <v>100</v>
      </c>
      <c r="AI28" s="92">
        <v>102</v>
      </c>
      <c r="AJ28" s="93">
        <v>104</v>
      </c>
      <c r="AL28" s="663"/>
      <c r="AM28" s="658"/>
      <c r="AN28" s="90" t="str">
        <f>+AN26</f>
        <v>48-XL</v>
      </c>
      <c r="AO28" s="91" t="s">
        <v>1122</v>
      </c>
      <c r="AP28" s="92" t="s">
        <v>1122</v>
      </c>
      <c r="AQ28" s="92" t="s">
        <v>1122</v>
      </c>
      <c r="AR28" s="92" t="s">
        <v>1122</v>
      </c>
      <c r="AS28" s="92" t="s">
        <v>1122</v>
      </c>
      <c r="AT28" s="92" t="s">
        <v>1122</v>
      </c>
      <c r="AU28" s="92" t="s">
        <v>1122</v>
      </c>
      <c r="AV28" s="93">
        <v>80</v>
      </c>
    </row>
    <row r="29" spans="1:48">
      <c r="A29">
        <v>29</v>
      </c>
    </row>
    <row r="30" spans="1:48">
      <c r="A30">
        <v>30</v>
      </c>
    </row>
    <row r="31" spans="1:48">
      <c r="A31">
        <v>31</v>
      </c>
    </row>
    <row r="32" spans="1:48">
      <c r="A32">
        <v>32</v>
      </c>
    </row>
    <row r="33" spans="1:48">
      <c r="A33">
        <v>33</v>
      </c>
    </row>
    <row r="34" spans="1:48">
      <c r="A34">
        <v>34</v>
      </c>
    </row>
    <row r="35" spans="1:48">
      <c r="A35">
        <v>35</v>
      </c>
    </row>
    <row r="36" spans="1:48" ht="15" thickBot="1">
      <c r="A36">
        <v>36</v>
      </c>
    </row>
    <row r="37" spans="1:48" ht="18.600000000000001" thickBot="1">
      <c r="A37">
        <v>37</v>
      </c>
      <c r="B37" s="649" t="str">
        <f>+B6</f>
        <v>Zona sísmica A</v>
      </c>
      <c r="C37" s="650"/>
      <c r="D37" s="651"/>
      <c r="E37" s="649" t="s">
        <v>1131</v>
      </c>
      <c r="F37" s="650"/>
      <c r="G37" s="650"/>
      <c r="H37" s="650"/>
      <c r="I37" s="650"/>
      <c r="J37" s="650"/>
      <c r="K37" s="650"/>
      <c r="L37" s="651"/>
      <c r="N37" s="649" t="str">
        <f>+N6</f>
        <v>Zona sísmica B</v>
      </c>
      <c r="O37" s="650"/>
      <c r="P37" s="651"/>
      <c r="Q37" s="649" t="s">
        <v>1131</v>
      </c>
      <c r="R37" s="650"/>
      <c r="S37" s="650"/>
      <c r="T37" s="650"/>
      <c r="U37" s="650"/>
      <c r="V37" s="650"/>
      <c r="W37" s="650"/>
      <c r="X37" s="651"/>
      <c r="Z37" s="649" t="str">
        <f>+Z6</f>
        <v>Zona sísmica C</v>
      </c>
      <c r="AA37" s="650"/>
      <c r="AB37" s="651"/>
      <c r="AC37" s="649" t="s">
        <v>1131</v>
      </c>
      <c r="AD37" s="650"/>
      <c r="AE37" s="650"/>
      <c r="AF37" s="650"/>
      <c r="AG37" s="650"/>
      <c r="AH37" s="650"/>
      <c r="AI37" s="650"/>
      <c r="AJ37" s="651"/>
      <c r="AL37" s="649" t="str">
        <f>+AL6</f>
        <v>Zona sísmica D</v>
      </c>
      <c r="AM37" s="650"/>
      <c r="AN37" s="651"/>
      <c r="AO37" s="649" t="s">
        <v>1131</v>
      </c>
      <c r="AP37" s="650"/>
      <c r="AQ37" s="650"/>
      <c r="AR37" s="650"/>
      <c r="AS37" s="650"/>
      <c r="AT37" s="650"/>
      <c r="AU37" s="650"/>
      <c r="AV37" s="651"/>
    </row>
    <row r="38" spans="1:48" ht="22.2" customHeight="1">
      <c r="A38">
        <v>38</v>
      </c>
      <c r="B38" s="652" t="str">
        <f>+B7</f>
        <v>Categoría de terreno 3</v>
      </c>
      <c r="C38" s="652" t="s">
        <v>1118</v>
      </c>
      <c r="D38" s="652" t="s">
        <v>1119</v>
      </c>
      <c r="E38" s="654" t="s">
        <v>1120</v>
      </c>
      <c r="F38" s="655"/>
      <c r="G38" s="655"/>
      <c r="H38" s="655"/>
      <c r="I38" s="655"/>
      <c r="J38" s="655"/>
      <c r="K38" s="655"/>
      <c r="L38" s="656"/>
      <c r="N38" s="652" t="str">
        <f>+N7</f>
        <v>Categoría de terreno 3</v>
      </c>
      <c r="O38" s="652" t="s">
        <v>1118</v>
      </c>
      <c r="P38" s="652" t="s">
        <v>1119</v>
      </c>
      <c r="Q38" s="654" t="s">
        <v>1120</v>
      </c>
      <c r="R38" s="655"/>
      <c r="S38" s="655"/>
      <c r="T38" s="655"/>
      <c r="U38" s="655"/>
      <c r="V38" s="655"/>
      <c r="W38" s="655"/>
      <c r="X38" s="656"/>
      <c r="Z38" s="652" t="str">
        <f>+Z7</f>
        <v>Categoría de terreno 3</v>
      </c>
      <c r="AA38" s="652" t="s">
        <v>1118</v>
      </c>
      <c r="AB38" s="652" t="s">
        <v>1119</v>
      </c>
      <c r="AC38" s="654" t="s">
        <v>1120</v>
      </c>
      <c r="AD38" s="655"/>
      <c r="AE38" s="655"/>
      <c r="AF38" s="655"/>
      <c r="AG38" s="655"/>
      <c r="AH38" s="655"/>
      <c r="AI38" s="655"/>
      <c r="AJ38" s="656"/>
      <c r="AL38" s="652" t="str">
        <f>+AL7</f>
        <v>Categoría de terreno 3</v>
      </c>
      <c r="AM38" s="652" t="s">
        <v>1118</v>
      </c>
      <c r="AN38" s="652" t="s">
        <v>1119</v>
      </c>
      <c r="AO38" s="654" t="s">
        <v>1120</v>
      </c>
      <c r="AP38" s="655"/>
      <c r="AQ38" s="655"/>
      <c r="AR38" s="655"/>
      <c r="AS38" s="655"/>
      <c r="AT38" s="655"/>
      <c r="AU38" s="655"/>
      <c r="AV38" s="656"/>
    </row>
    <row r="39" spans="1:48" ht="22.2" customHeight="1" thickBot="1">
      <c r="A39">
        <v>39</v>
      </c>
      <c r="B39" s="653"/>
      <c r="C39" s="653"/>
      <c r="D39" s="653"/>
      <c r="E39" s="75">
        <v>0</v>
      </c>
      <c r="F39" s="76">
        <v>500</v>
      </c>
      <c r="G39" s="76">
        <v>1000</v>
      </c>
      <c r="H39" s="76">
        <v>1500</v>
      </c>
      <c r="I39" s="76">
        <v>2000</v>
      </c>
      <c r="J39" s="76">
        <v>2500</v>
      </c>
      <c r="K39" s="76">
        <v>3000</v>
      </c>
      <c r="L39" s="77">
        <v>3500</v>
      </c>
      <c r="N39" s="653"/>
      <c r="O39" s="653"/>
      <c r="P39" s="653"/>
      <c r="Q39" s="75">
        <v>0</v>
      </c>
      <c r="R39" s="76">
        <v>500</v>
      </c>
      <c r="S39" s="76">
        <v>1000</v>
      </c>
      <c r="T39" s="76">
        <v>1500</v>
      </c>
      <c r="U39" s="76">
        <v>2000</v>
      </c>
      <c r="V39" s="76">
        <v>2500</v>
      </c>
      <c r="W39" s="76">
        <v>3000</v>
      </c>
      <c r="X39" s="77">
        <v>3500</v>
      </c>
      <c r="Z39" s="653"/>
      <c r="AA39" s="653"/>
      <c r="AB39" s="653"/>
      <c r="AC39" s="75">
        <v>0</v>
      </c>
      <c r="AD39" s="76">
        <v>500</v>
      </c>
      <c r="AE39" s="76">
        <v>1000</v>
      </c>
      <c r="AF39" s="76">
        <v>1500</v>
      </c>
      <c r="AG39" s="76">
        <v>2000</v>
      </c>
      <c r="AH39" s="76">
        <v>2500</v>
      </c>
      <c r="AI39" s="76">
        <v>3000</v>
      </c>
      <c r="AJ39" s="77">
        <v>3500</v>
      </c>
      <c r="AL39" s="653"/>
      <c r="AM39" s="653"/>
      <c r="AN39" s="653"/>
      <c r="AO39" s="75">
        <v>0</v>
      </c>
      <c r="AP39" s="76">
        <v>500</v>
      </c>
      <c r="AQ39" s="76">
        <v>1000</v>
      </c>
      <c r="AR39" s="76">
        <v>1500</v>
      </c>
      <c r="AS39" s="76">
        <v>2000</v>
      </c>
      <c r="AT39" s="76">
        <v>2500</v>
      </c>
      <c r="AU39" s="76">
        <v>3000</v>
      </c>
      <c r="AV39" s="77">
        <v>3500</v>
      </c>
    </row>
    <row r="40" spans="1:48">
      <c r="A40">
        <v>40</v>
      </c>
      <c r="B40" s="661" t="str">
        <f>+B9</f>
        <v>Rango de inclinación de 7° a 15°</v>
      </c>
      <c r="C40" s="659">
        <v>100</v>
      </c>
      <c r="D40" s="78" t="s">
        <v>133</v>
      </c>
      <c r="E40" s="94">
        <v>115.452</v>
      </c>
      <c r="F40" s="95">
        <v>110.25</v>
      </c>
      <c r="G40" s="95">
        <v>105.05</v>
      </c>
      <c r="H40" s="95">
        <v>99.85</v>
      </c>
      <c r="I40" s="95">
        <v>94.65</v>
      </c>
      <c r="J40" s="95">
        <v>89.45</v>
      </c>
      <c r="K40" s="95">
        <v>84.25</v>
      </c>
      <c r="L40" s="96">
        <v>79.058000000000007</v>
      </c>
      <c r="N40" s="661" t="str">
        <f>+N9</f>
        <v>Rango de inclinación de 7° a 15°</v>
      </c>
      <c r="O40" s="659">
        <v>100</v>
      </c>
      <c r="P40" s="78" t="s">
        <v>133</v>
      </c>
      <c r="Q40" s="94">
        <v>103.29600000000001</v>
      </c>
      <c r="R40" s="95">
        <v>99.6</v>
      </c>
      <c r="S40" s="95">
        <v>95.9</v>
      </c>
      <c r="T40" s="95">
        <v>92.21</v>
      </c>
      <c r="U40" s="95">
        <v>88.51</v>
      </c>
      <c r="V40" s="95">
        <v>84.82</v>
      </c>
      <c r="W40" s="95">
        <v>81.12</v>
      </c>
      <c r="X40" s="96">
        <v>77.432000000000002</v>
      </c>
      <c r="Z40" s="661" t="str">
        <f>+Z9</f>
        <v>Rango de inclinación de 7° a 15°</v>
      </c>
      <c r="AA40" s="659">
        <v>100</v>
      </c>
      <c r="AB40" s="78" t="s">
        <v>133</v>
      </c>
      <c r="AC40" s="94">
        <v>137.81700000000001</v>
      </c>
      <c r="AD40" s="95">
        <v>137.91</v>
      </c>
      <c r="AE40" s="95">
        <v>138</v>
      </c>
      <c r="AF40" s="95">
        <v>138.1</v>
      </c>
      <c r="AG40" s="95">
        <v>138.19</v>
      </c>
      <c r="AH40" s="95">
        <v>138.29</v>
      </c>
      <c r="AI40" s="95">
        <v>138.38</v>
      </c>
      <c r="AJ40" s="96">
        <v>138.48099999999999</v>
      </c>
      <c r="AL40" s="661" t="str">
        <f>+AL9</f>
        <v>Rango de inclinación de 7° a 15°</v>
      </c>
      <c r="AM40" s="659">
        <v>100</v>
      </c>
      <c r="AN40" s="78" t="s">
        <v>133</v>
      </c>
      <c r="AO40" s="94">
        <v>178.24</v>
      </c>
      <c r="AP40" s="95">
        <v>178.19</v>
      </c>
      <c r="AQ40" s="95">
        <v>178.15</v>
      </c>
      <c r="AR40" s="95">
        <v>178.1</v>
      </c>
      <c r="AS40" s="95">
        <v>178.06</v>
      </c>
      <c r="AT40" s="95">
        <v>178.01</v>
      </c>
      <c r="AU40" s="95">
        <v>177.97</v>
      </c>
      <c r="AV40" s="96">
        <v>177.93</v>
      </c>
    </row>
    <row r="41" spans="1:48" ht="15" thickBot="1">
      <c r="A41">
        <v>41</v>
      </c>
      <c r="B41" s="662"/>
      <c r="C41" s="660"/>
      <c r="D41" s="82" t="s">
        <v>136</v>
      </c>
      <c r="E41" s="97">
        <v>123.376</v>
      </c>
      <c r="F41" s="98">
        <v>117.77</v>
      </c>
      <c r="G41" s="98">
        <v>112.18</v>
      </c>
      <c r="H41" s="98">
        <v>106.58</v>
      </c>
      <c r="I41" s="98">
        <v>100.98</v>
      </c>
      <c r="J41" s="98">
        <v>95.39</v>
      </c>
      <c r="K41" s="98">
        <v>89.79</v>
      </c>
      <c r="L41" s="99">
        <v>84.2</v>
      </c>
      <c r="N41" s="662"/>
      <c r="O41" s="660"/>
      <c r="P41" s="82" t="s">
        <v>136</v>
      </c>
      <c r="Q41" s="97">
        <v>112.587</v>
      </c>
      <c r="R41" s="98">
        <v>108.1</v>
      </c>
      <c r="S41" s="98">
        <v>103.62</v>
      </c>
      <c r="T41" s="98">
        <v>99.14</v>
      </c>
      <c r="U41" s="98">
        <v>94.66</v>
      </c>
      <c r="V41" s="98">
        <v>90.18</v>
      </c>
      <c r="W41" s="98">
        <v>85.7</v>
      </c>
      <c r="X41" s="99">
        <v>81.221000000000004</v>
      </c>
      <c r="Z41" s="662"/>
      <c r="AA41" s="660"/>
      <c r="AB41" s="82" t="s">
        <v>136</v>
      </c>
      <c r="AC41" s="97">
        <v>151.703</v>
      </c>
      <c r="AD41" s="98">
        <v>151.72</v>
      </c>
      <c r="AE41" s="98">
        <v>151.75</v>
      </c>
      <c r="AF41" s="98">
        <v>151.77000000000001</v>
      </c>
      <c r="AG41" s="98">
        <v>151.80000000000001</v>
      </c>
      <c r="AH41" s="98">
        <v>151.82</v>
      </c>
      <c r="AI41" s="98">
        <v>151.84</v>
      </c>
      <c r="AJ41" s="99">
        <v>151.874</v>
      </c>
      <c r="AL41" s="662"/>
      <c r="AM41" s="660"/>
      <c r="AN41" s="82" t="s">
        <v>136</v>
      </c>
      <c r="AO41" s="97">
        <v>198.45</v>
      </c>
      <c r="AP41" s="98">
        <v>198.45</v>
      </c>
      <c r="AQ41" s="98">
        <v>198.45</v>
      </c>
      <c r="AR41" s="98">
        <v>198.45</v>
      </c>
      <c r="AS41" s="98">
        <v>198.45</v>
      </c>
      <c r="AT41" s="98">
        <v>198.45</v>
      </c>
      <c r="AU41" s="98">
        <v>198.45</v>
      </c>
      <c r="AV41" s="99">
        <v>198.45</v>
      </c>
    </row>
    <row r="42" spans="1:48">
      <c r="A42">
        <v>42</v>
      </c>
      <c r="B42" s="662"/>
      <c r="C42" s="657">
        <f>+C40+15</f>
        <v>115</v>
      </c>
      <c r="D42" s="86" t="str">
        <f>+D40</f>
        <v>48-X</v>
      </c>
      <c r="E42" s="100">
        <v>150.05600000000001</v>
      </c>
      <c r="F42" s="101">
        <v>143.07</v>
      </c>
      <c r="G42" s="101">
        <v>136.09</v>
      </c>
      <c r="H42" s="101">
        <v>129.11000000000001</v>
      </c>
      <c r="I42" s="101">
        <v>122.12</v>
      </c>
      <c r="J42" s="101">
        <v>115.14</v>
      </c>
      <c r="K42" s="101">
        <v>108.16</v>
      </c>
      <c r="L42" s="102">
        <v>101.184</v>
      </c>
      <c r="N42" s="662"/>
      <c r="O42" s="657">
        <f>+O40+15</f>
        <v>115</v>
      </c>
      <c r="P42" s="86" t="str">
        <f>+P40</f>
        <v>48-X</v>
      </c>
      <c r="Q42" s="100">
        <v>132.47800000000001</v>
      </c>
      <c r="R42" s="101">
        <v>126.51</v>
      </c>
      <c r="S42" s="101">
        <v>120.54</v>
      </c>
      <c r="T42" s="101">
        <v>114.58</v>
      </c>
      <c r="U42" s="101">
        <v>108.61</v>
      </c>
      <c r="V42" s="101">
        <v>102.65</v>
      </c>
      <c r="W42" s="101">
        <v>96.68</v>
      </c>
      <c r="X42" s="102">
        <v>90.718999999999994</v>
      </c>
      <c r="Z42" s="662"/>
      <c r="AA42" s="657">
        <f>+AA40+15</f>
        <v>115</v>
      </c>
      <c r="AB42" s="86" t="str">
        <f>+AB40</f>
        <v>48-X</v>
      </c>
      <c r="AC42" s="100">
        <v>140.184</v>
      </c>
      <c r="AD42" s="101">
        <v>140.01</v>
      </c>
      <c r="AE42" s="101">
        <v>139.83000000000001</v>
      </c>
      <c r="AF42" s="101">
        <v>139.66</v>
      </c>
      <c r="AG42" s="101">
        <v>139.49</v>
      </c>
      <c r="AH42" s="101">
        <v>139.31</v>
      </c>
      <c r="AI42" s="101">
        <v>139.13999999999999</v>
      </c>
      <c r="AJ42" s="102">
        <v>138.97300000000001</v>
      </c>
      <c r="AL42" s="662"/>
      <c r="AM42" s="657">
        <f>+AM40+15</f>
        <v>115</v>
      </c>
      <c r="AN42" s="86" t="str">
        <f>+AN40</f>
        <v>48-X</v>
      </c>
      <c r="AO42" s="100">
        <v>179.14</v>
      </c>
      <c r="AP42" s="101">
        <v>178.96</v>
      </c>
      <c r="AQ42" s="101">
        <v>178.79</v>
      </c>
      <c r="AR42" s="101">
        <v>178.62</v>
      </c>
      <c r="AS42" s="101">
        <v>178.44</v>
      </c>
      <c r="AT42" s="101">
        <v>178.27</v>
      </c>
      <c r="AU42" s="101">
        <v>178.1</v>
      </c>
      <c r="AV42" s="102">
        <v>177.93</v>
      </c>
    </row>
    <row r="43" spans="1:48" ht="15" thickBot="1">
      <c r="A43">
        <v>43</v>
      </c>
      <c r="B43" s="662"/>
      <c r="C43" s="658"/>
      <c r="D43" s="90" t="str">
        <f>+D41</f>
        <v>48-XL</v>
      </c>
      <c r="E43" s="100">
        <v>160.55000000000001</v>
      </c>
      <c r="F43" s="101">
        <v>153.04</v>
      </c>
      <c r="G43" s="101">
        <v>145.53</v>
      </c>
      <c r="H43" s="101">
        <v>138.02000000000001</v>
      </c>
      <c r="I43" s="101">
        <v>130.52000000000001</v>
      </c>
      <c r="J43" s="101">
        <v>123.01</v>
      </c>
      <c r="K43" s="101">
        <v>115.5</v>
      </c>
      <c r="L43" s="102">
        <v>108.003</v>
      </c>
      <c r="N43" s="662"/>
      <c r="O43" s="658"/>
      <c r="P43" s="90" t="str">
        <f>+P41</f>
        <v>48-XL</v>
      </c>
      <c r="Q43" s="100">
        <v>145.786</v>
      </c>
      <c r="R43" s="101">
        <v>139.06</v>
      </c>
      <c r="S43" s="101">
        <v>132.33000000000001</v>
      </c>
      <c r="T43" s="101">
        <v>125.61</v>
      </c>
      <c r="U43" s="101">
        <v>118.88</v>
      </c>
      <c r="V43" s="101">
        <v>112.16</v>
      </c>
      <c r="W43" s="101">
        <v>105.43</v>
      </c>
      <c r="X43" s="102">
        <v>98.715000000000003</v>
      </c>
      <c r="Z43" s="662"/>
      <c r="AA43" s="658"/>
      <c r="AB43" s="90" t="str">
        <f>+AB41</f>
        <v>48-XL</v>
      </c>
      <c r="AC43" s="100">
        <v>151.703</v>
      </c>
      <c r="AD43" s="101">
        <v>151.72</v>
      </c>
      <c r="AE43" s="101">
        <v>151.75</v>
      </c>
      <c r="AF43" s="101">
        <v>151.77000000000001</v>
      </c>
      <c r="AG43" s="101">
        <v>151.80000000000001</v>
      </c>
      <c r="AH43" s="101">
        <v>151.82</v>
      </c>
      <c r="AI43" s="101">
        <v>151.84</v>
      </c>
      <c r="AJ43" s="102">
        <v>151.874</v>
      </c>
      <c r="AL43" s="662"/>
      <c r="AM43" s="658"/>
      <c r="AN43" s="90" t="str">
        <f>+AN41</f>
        <v>48-XL</v>
      </c>
      <c r="AO43" s="100">
        <v>198.45</v>
      </c>
      <c r="AP43" s="101">
        <v>198.45</v>
      </c>
      <c r="AQ43" s="101">
        <v>198.45</v>
      </c>
      <c r="AR43" s="101">
        <v>198.45</v>
      </c>
      <c r="AS43" s="101">
        <v>198.45</v>
      </c>
      <c r="AT43" s="101">
        <v>198.45</v>
      </c>
      <c r="AU43" s="101">
        <v>198.45</v>
      </c>
      <c r="AV43" s="102">
        <v>198.45</v>
      </c>
    </row>
    <row r="44" spans="1:48">
      <c r="A44">
        <v>44</v>
      </c>
      <c r="B44" s="662"/>
      <c r="C44" s="659">
        <f>+C42+15</f>
        <v>130</v>
      </c>
      <c r="D44" s="78" t="s">
        <v>133</v>
      </c>
      <c r="E44" s="97">
        <v>186.69399999999999</v>
      </c>
      <c r="F44" s="98">
        <v>177.84</v>
      </c>
      <c r="G44" s="98">
        <v>169</v>
      </c>
      <c r="H44" s="98">
        <v>160.15</v>
      </c>
      <c r="I44" s="98">
        <v>151.30000000000001</v>
      </c>
      <c r="J44" s="98">
        <v>142.46</v>
      </c>
      <c r="K44" s="98">
        <v>133.61000000000001</v>
      </c>
      <c r="L44" s="99">
        <v>124.767</v>
      </c>
      <c r="N44" s="662"/>
      <c r="O44" s="659">
        <f>+O42+15</f>
        <v>130</v>
      </c>
      <c r="P44" s="78" t="s">
        <v>133</v>
      </c>
      <c r="Q44" s="97">
        <v>163.33600000000001</v>
      </c>
      <c r="R44" s="98">
        <v>156.12</v>
      </c>
      <c r="S44" s="98">
        <v>148.91</v>
      </c>
      <c r="T44" s="98">
        <v>141.69999999999999</v>
      </c>
      <c r="U44" s="98">
        <v>134.49</v>
      </c>
      <c r="V44" s="98">
        <v>127.28</v>
      </c>
      <c r="W44" s="98">
        <v>120.07</v>
      </c>
      <c r="X44" s="99">
        <v>112.861</v>
      </c>
      <c r="Z44" s="662"/>
      <c r="AA44" s="659">
        <f>+AA42+15</f>
        <v>130</v>
      </c>
      <c r="AB44" s="78" t="s">
        <v>133</v>
      </c>
      <c r="AC44" s="97">
        <v>141.5</v>
      </c>
      <c r="AD44" s="98">
        <v>141.27000000000001</v>
      </c>
      <c r="AE44" s="98">
        <v>141.04</v>
      </c>
      <c r="AF44" s="98">
        <v>140.82</v>
      </c>
      <c r="AG44" s="98">
        <v>140.59</v>
      </c>
      <c r="AH44" s="98">
        <v>140.37</v>
      </c>
      <c r="AI44" s="98">
        <v>140.13999999999999</v>
      </c>
      <c r="AJ44" s="99">
        <v>139.91800000000001</v>
      </c>
      <c r="AL44" s="662"/>
      <c r="AM44" s="659">
        <f>+AM42+15</f>
        <v>130</v>
      </c>
      <c r="AN44" s="78" t="s">
        <v>133</v>
      </c>
      <c r="AO44" s="97">
        <v>180.51</v>
      </c>
      <c r="AP44" s="98">
        <v>180.23</v>
      </c>
      <c r="AQ44" s="98">
        <v>179.95</v>
      </c>
      <c r="AR44" s="98">
        <v>179.67</v>
      </c>
      <c r="AS44" s="98">
        <v>179.39</v>
      </c>
      <c r="AT44" s="98">
        <v>179.11</v>
      </c>
      <c r="AU44" s="98">
        <v>178.83</v>
      </c>
      <c r="AV44" s="99">
        <v>178.55</v>
      </c>
    </row>
    <row r="45" spans="1:48" ht="15" thickBot="1">
      <c r="A45">
        <v>45</v>
      </c>
      <c r="B45" s="662"/>
      <c r="C45" s="660"/>
      <c r="D45" s="82" t="s">
        <v>136</v>
      </c>
      <c r="E45" s="97">
        <v>200.965</v>
      </c>
      <c r="F45" s="98">
        <v>191.32</v>
      </c>
      <c r="G45" s="98">
        <v>181.68</v>
      </c>
      <c r="H45" s="98">
        <v>172.04</v>
      </c>
      <c r="I45" s="98">
        <v>162.4</v>
      </c>
      <c r="J45" s="98">
        <v>152.76</v>
      </c>
      <c r="K45" s="98">
        <v>143.12</v>
      </c>
      <c r="L45" s="99">
        <v>133.49</v>
      </c>
      <c r="N45" s="662"/>
      <c r="O45" s="660"/>
      <c r="P45" s="82" t="s">
        <v>136</v>
      </c>
      <c r="Q45" s="97">
        <v>186.33600000000001</v>
      </c>
      <c r="R45" s="98">
        <v>177.2</v>
      </c>
      <c r="S45" s="98">
        <v>168.06</v>
      </c>
      <c r="T45" s="98">
        <v>158.91999999999999</v>
      </c>
      <c r="U45" s="98">
        <v>149.79</v>
      </c>
      <c r="V45" s="98">
        <v>140.65</v>
      </c>
      <c r="W45" s="98">
        <v>131.52000000000001</v>
      </c>
      <c r="X45" s="99">
        <v>122.38500000000001</v>
      </c>
      <c r="Z45" s="662"/>
      <c r="AA45" s="660"/>
      <c r="AB45" s="82" t="s">
        <v>136</v>
      </c>
      <c r="AC45" s="97">
        <v>151.703</v>
      </c>
      <c r="AD45" s="98">
        <v>151.72</v>
      </c>
      <c r="AE45" s="98">
        <v>151.75</v>
      </c>
      <c r="AF45" s="98">
        <v>151.77000000000001</v>
      </c>
      <c r="AG45" s="98">
        <v>151.80000000000001</v>
      </c>
      <c r="AH45" s="98">
        <v>151.82</v>
      </c>
      <c r="AI45" s="98">
        <v>151.84</v>
      </c>
      <c r="AJ45" s="99">
        <v>151.874</v>
      </c>
      <c r="AL45" s="662"/>
      <c r="AM45" s="660"/>
      <c r="AN45" s="82" t="s">
        <v>136</v>
      </c>
      <c r="AO45" s="97">
        <v>198.45</v>
      </c>
      <c r="AP45" s="98">
        <v>198.45</v>
      </c>
      <c r="AQ45" s="98">
        <v>198.45</v>
      </c>
      <c r="AR45" s="98">
        <v>198.45</v>
      </c>
      <c r="AS45" s="98">
        <v>198.45</v>
      </c>
      <c r="AT45" s="98">
        <v>198.45</v>
      </c>
      <c r="AU45" s="98">
        <v>198.45</v>
      </c>
      <c r="AV45" s="99">
        <v>198.45</v>
      </c>
    </row>
    <row r="46" spans="1:48">
      <c r="A46">
        <v>46</v>
      </c>
      <c r="B46" s="662"/>
      <c r="C46" s="657">
        <f>+C44+10</f>
        <v>140</v>
      </c>
      <c r="D46" s="86" t="str">
        <f>+D44</f>
        <v>48-X</v>
      </c>
      <c r="E46" s="100">
        <v>211.77099999999999</v>
      </c>
      <c r="F46" s="101">
        <v>202.08</v>
      </c>
      <c r="G46" s="101">
        <v>192.39</v>
      </c>
      <c r="H46" s="101">
        <v>182.71</v>
      </c>
      <c r="I46" s="101">
        <v>173.02</v>
      </c>
      <c r="J46" s="101">
        <v>163.33000000000001</v>
      </c>
      <c r="K46" s="101">
        <v>153.65</v>
      </c>
      <c r="L46" s="102">
        <v>143.96700000000001</v>
      </c>
      <c r="N46" s="662"/>
      <c r="O46" s="657">
        <f>+O44+10</f>
        <v>140</v>
      </c>
      <c r="P46" s="86" t="str">
        <f>+P44</f>
        <v>48-X</v>
      </c>
      <c r="Q46" s="100">
        <v>181.35599999999999</v>
      </c>
      <c r="R46" s="101">
        <v>173.71</v>
      </c>
      <c r="S46" s="101">
        <v>166.07</v>
      </c>
      <c r="T46" s="101">
        <v>158.41999999999999</v>
      </c>
      <c r="U46" s="101">
        <v>150.78</v>
      </c>
      <c r="V46" s="101">
        <v>143.13999999999999</v>
      </c>
      <c r="W46" s="101">
        <v>135.49</v>
      </c>
      <c r="X46" s="102">
        <v>127.855</v>
      </c>
      <c r="Z46" s="662"/>
      <c r="AA46" s="657">
        <f>+AA44+10</f>
        <v>140</v>
      </c>
      <c r="AB46" s="86" t="str">
        <f>+AB44</f>
        <v>48-X</v>
      </c>
      <c r="AC46" s="100">
        <v>142.75899999999999</v>
      </c>
      <c r="AD46" s="101">
        <v>142.44</v>
      </c>
      <c r="AE46" s="101">
        <v>142.12</v>
      </c>
      <c r="AF46" s="101">
        <v>141.80000000000001</v>
      </c>
      <c r="AG46" s="101">
        <v>141.47999999999999</v>
      </c>
      <c r="AH46" s="101">
        <v>141.16999999999999</v>
      </c>
      <c r="AI46" s="101">
        <v>140.85</v>
      </c>
      <c r="AJ46" s="102">
        <v>140.53800000000001</v>
      </c>
      <c r="AL46" s="662"/>
      <c r="AM46" s="657">
        <f>+AM44+10</f>
        <v>140</v>
      </c>
      <c r="AN46" s="86" t="str">
        <f>+AN44</f>
        <v>48-X</v>
      </c>
      <c r="AO46" s="87" t="s">
        <v>1122</v>
      </c>
      <c r="AP46" s="101">
        <v>181.26</v>
      </c>
      <c r="AQ46" s="101">
        <v>180.91</v>
      </c>
      <c r="AR46" s="101">
        <v>180.55</v>
      </c>
      <c r="AS46" s="101">
        <v>180.2</v>
      </c>
      <c r="AT46" s="101">
        <v>179.84</v>
      </c>
      <c r="AU46" s="101">
        <v>179.49</v>
      </c>
      <c r="AV46" s="102">
        <v>179.14</v>
      </c>
    </row>
    <row r="47" spans="1:48" ht="15" thickBot="1">
      <c r="A47">
        <v>47</v>
      </c>
      <c r="B47" s="662"/>
      <c r="C47" s="658"/>
      <c r="D47" s="90" t="str">
        <f>+D45</f>
        <v>48-XL</v>
      </c>
      <c r="E47" s="100">
        <v>227.529</v>
      </c>
      <c r="F47" s="101">
        <v>217.02</v>
      </c>
      <c r="G47" s="101">
        <v>206.51</v>
      </c>
      <c r="H47" s="101">
        <v>196.01</v>
      </c>
      <c r="I47" s="101">
        <v>185.5</v>
      </c>
      <c r="J47" s="101">
        <v>174.99</v>
      </c>
      <c r="K47" s="101">
        <v>164.49</v>
      </c>
      <c r="L47" s="102">
        <v>153.98699999999999</v>
      </c>
      <c r="N47" s="662"/>
      <c r="O47" s="658"/>
      <c r="P47" s="90" t="str">
        <f>+P45</f>
        <v>48-XL</v>
      </c>
      <c r="Q47" s="100">
        <v>210.262</v>
      </c>
      <c r="R47" s="101">
        <v>200.44</v>
      </c>
      <c r="S47" s="101">
        <v>190.63</v>
      </c>
      <c r="T47" s="101">
        <v>180.82</v>
      </c>
      <c r="U47" s="101">
        <v>171</v>
      </c>
      <c r="V47" s="101">
        <v>161.19</v>
      </c>
      <c r="W47" s="101">
        <v>151.38</v>
      </c>
      <c r="X47" s="102">
        <v>141.56700000000001</v>
      </c>
      <c r="Z47" s="662"/>
      <c r="AA47" s="658"/>
      <c r="AB47" s="90" t="str">
        <f>+AB45</f>
        <v>48-XL</v>
      </c>
      <c r="AC47" s="100">
        <v>151.703</v>
      </c>
      <c r="AD47" s="101">
        <v>151.72</v>
      </c>
      <c r="AE47" s="101">
        <v>151.75</v>
      </c>
      <c r="AF47" s="101">
        <v>151.77000000000001</v>
      </c>
      <c r="AG47" s="101">
        <v>151.80000000000001</v>
      </c>
      <c r="AH47" s="101">
        <v>151.82</v>
      </c>
      <c r="AI47" s="101">
        <v>151.84</v>
      </c>
      <c r="AJ47" s="102">
        <v>151.874</v>
      </c>
      <c r="AL47" s="662"/>
      <c r="AM47" s="658"/>
      <c r="AN47" s="90" t="str">
        <f>+AN45</f>
        <v>48-XL</v>
      </c>
      <c r="AO47" s="100">
        <v>198.45</v>
      </c>
      <c r="AP47" s="101">
        <v>198.45</v>
      </c>
      <c r="AQ47" s="101">
        <v>198.45</v>
      </c>
      <c r="AR47" s="101">
        <v>198.45</v>
      </c>
      <c r="AS47" s="101">
        <v>198.45</v>
      </c>
      <c r="AT47" s="101">
        <v>198.45</v>
      </c>
      <c r="AU47" s="101">
        <v>198.45</v>
      </c>
      <c r="AV47" s="102">
        <v>198.45</v>
      </c>
    </row>
    <row r="48" spans="1:48">
      <c r="A48">
        <v>48</v>
      </c>
      <c r="B48" s="662"/>
      <c r="C48" s="659">
        <f>+C46+10</f>
        <v>150</v>
      </c>
      <c r="D48" s="78" t="s">
        <v>133</v>
      </c>
      <c r="E48" s="97">
        <v>236.44900000000001</v>
      </c>
      <c r="F48" s="98">
        <v>226.23</v>
      </c>
      <c r="G48" s="98">
        <v>216.01</v>
      </c>
      <c r="H48" s="98">
        <v>205.79</v>
      </c>
      <c r="I48" s="98">
        <v>195.57</v>
      </c>
      <c r="J48" s="98">
        <v>185.35</v>
      </c>
      <c r="K48" s="98">
        <v>175.13</v>
      </c>
      <c r="L48" s="99">
        <v>164.92099999999999</v>
      </c>
      <c r="N48" s="662"/>
      <c r="O48" s="659">
        <f>+O46+10</f>
        <v>150</v>
      </c>
      <c r="P48" s="78" t="s">
        <v>133</v>
      </c>
      <c r="Q48" s="97">
        <v>199.31800000000001</v>
      </c>
      <c r="R48" s="98">
        <v>191.22</v>
      </c>
      <c r="S48" s="98">
        <v>183.12</v>
      </c>
      <c r="T48" s="98">
        <v>175.02</v>
      </c>
      <c r="U48" s="98">
        <v>166.93</v>
      </c>
      <c r="V48" s="98">
        <v>158.83000000000001</v>
      </c>
      <c r="W48" s="98">
        <v>150.72999999999999</v>
      </c>
      <c r="X48" s="99">
        <v>142.642</v>
      </c>
      <c r="Z48" s="662"/>
      <c r="AA48" s="659">
        <f>+AA46+10</f>
        <v>150</v>
      </c>
      <c r="AB48" s="78" t="s">
        <v>133</v>
      </c>
      <c r="AC48" s="97">
        <v>146.72399999999999</v>
      </c>
      <c r="AD48" s="98">
        <v>145.88999999999999</v>
      </c>
      <c r="AE48" s="98">
        <v>145.06</v>
      </c>
      <c r="AF48" s="98">
        <v>144.24</v>
      </c>
      <c r="AG48" s="98">
        <v>143.41</v>
      </c>
      <c r="AH48" s="98">
        <v>142.58000000000001</v>
      </c>
      <c r="AI48" s="98">
        <v>141.76</v>
      </c>
      <c r="AJ48" s="99">
        <v>140.93299999999999</v>
      </c>
      <c r="AL48" s="662"/>
      <c r="AM48" s="659">
        <f>+AM46+10</f>
        <v>150</v>
      </c>
      <c r="AN48" s="78" t="s">
        <v>133</v>
      </c>
      <c r="AO48" s="83" t="s">
        <v>1122</v>
      </c>
      <c r="AP48" s="84" t="s">
        <v>1122</v>
      </c>
      <c r="AQ48" s="84" t="s">
        <v>1122</v>
      </c>
      <c r="AR48" s="84" t="s">
        <v>1122</v>
      </c>
      <c r="AS48" s="98">
        <v>180.92</v>
      </c>
      <c r="AT48" s="98">
        <v>180.45</v>
      </c>
      <c r="AU48" s="98">
        <v>179.98</v>
      </c>
      <c r="AV48" s="99">
        <v>179.52</v>
      </c>
    </row>
    <row r="49" spans="1:48" ht="15" thickBot="1">
      <c r="A49">
        <v>49</v>
      </c>
      <c r="B49" s="662"/>
      <c r="C49" s="660"/>
      <c r="D49" s="82" t="s">
        <v>136</v>
      </c>
      <c r="E49" s="97">
        <v>256.61399999999998</v>
      </c>
      <c r="F49" s="98">
        <v>245.36</v>
      </c>
      <c r="G49" s="98">
        <v>234.12</v>
      </c>
      <c r="H49" s="98">
        <v>222.87</v>
      </c>
      <c r="I49" s="98">
        <v>211.63</v>
      </c>
      <c r="J49" s="98">
        <v>200.38</v>
      </c>
      <c r="K49" s="98">
        <v>189.14</v>
      </c>
      <c r="L49" s="99">
        <v>177.898</v>
      </c>
      <c r="N49" s="662"/>
      <c r="O49" s="660"/>
      <c r="P49" s="82" t="s">
        <v>136</v>
      </c>
      <c r="Q49" s="97">
        <v>238.24299999999999</v>
      </c>
      <c r="R49" s="98">
        <v>227.36</v>
      </c>
      <c r="S49" s="98">
        <v>216.48</v>
      </c>
      <c r="T49" s="98">
        <v>205.61</v>
      </c>
      <c r="U49" s="98">
        <v>194.73</v>
      </c>
      <c r="V49" s="98">
        <v>183.85</v>
      </c>
      <c r="W49" s="98">
        <v>172.97</v>
      </c>
      <c r="X49" s="99">
        <v>162.101</v>
      </c>
      <c r="Z49" s="662"/>
      <c r="AA49" s="660"/>
      <c r="AB49" s="82" t="s">
        <v>136</v>
      </c>
      <c r="AC49" s="97">
        <v>171.535</v>
      </c>
      <c r="AD49" s="98">
        <v>168.72</v>
      </c>
      <c r="AE49" s="98">
        <v>165.91</v>
      </c>
      <c r="AF49" s="98">
        <v>163.1</v>
      </c>
      <c r="AG49" s="98">
        <v>160.30000000000001</v>
      </c>
      <c r="AH49" s="98">
        <v>157.49</v>
      </c>
      <c r="AI49" s="98">
        <v>154.68</v>
      </c>
      <c r="AJ49" s="99">
        <v>151.874</v>
      </c>
      <c r="AL49" s="662"/>
      <c r="AM49" s="660"/>
      <c r="AN49" s="82" t="s">
        <v>136</v>
      </c>
      <c r="AO49" s="97">
        <v>198.45</v>
      </c>
      <c r="AP49" s="98">
        <v>198.45</v>
      </c>
      <c r="AQ49" s="98">
        <v>198.45</v>
      </c>
      <c r="AR49" s="98">
        <v>198.45</v>
      </c>
      <c r="AS49" s="98">
        <v>198.45</v>
      </c>
      <c r="AT49" s="98">
        <v>198.45</v>
      </c>
      <c r="AU49" s="98">
        <v>198.45</v>
      </c>
      <c r="AV49" s="99">
        <v>198.45</v>
      </c>
    </row>
    <row r="50" spans="1:48">
      <c r="A50">
        <v>50</v>
      </c>
      <c r="B50" s="662"/>
      <c r="C50" s="657">
        <f>+C48+10</f>
        <v>160</v>
      </c>
      <c r="D50" s="86" t="str">
        <f>+D48</f>
        <v>48-X</v>
      </c>
      <c r="E50" s="100">
        <v>262.24900000000002</v>
      </c>
      <c r="F50" s="101">
        <v>251.39</v>
      </c>
      <c r="G50" s="101">
        <v>240.55</v>
      </c>
      <c r="H50" s="101">
        <v>229.7</v>
      </c>
      <c r="I50" s="101">
        <v>218.85</v>
      </c>
      <c r="J50" s="101">
        <v>208</v>
      </c>
      <c r="K50" s="101">
        <v>197.15</v>
      </c>
      <c r="L50" s="102">
        <v>186.304</v>
      </c>
      <c r="N50" s="662"/>
      <c r="O50" s="657">
        <f>+O48+10</f>
        <v>160</v>
      </c>
      <c r="P50" s="86" t="str">
        <f>+P48</f>
        <v>48-X</v>
      </c>
      <c r="Q50" s="100">
        <v>215.71299999999999</v>
      </c>
      <c r="R50" s="101">
        <v>207.46</v>
      </c>
      <c r="S50" s="101">
        <v>199.21</v>
      </c>
      <c r="T50" s="101">
        <v>190.97</v>
      </c>
      <c r="U50" s="101">
        <v>182.72</v>
      </c>
      <c r="V50" s="101">
        <v>174.47</v>
      </c>
      <c r="W50" s="101">
        <v>166.22</v>
      </c>
      <c r="X50" s="102">
        <v>157.98099999999999</v>
      </c>
      <c r="Z50" s="662"/>
      <c r="AA50" s="657">
        <f>+AA48+10</f>
        <v>160</v>
      </c>
      <c r="AB50" s="86" t="str">
        <f>+AB48</f>
        <v>48-X</v>
      </c>
      <c r="AC50" s="100">
        <v>161.191</v>
      </c>
      <c r="AD50" s="101">
        <v>158.38</v>
      </c>
      <c r="AE50" s="101">
        <v>155.58000000000001</v>
      </c>
      <c r="AF50" s="101">
        <v>152.78</v>
      </c>
      <c r="AG50" s="101">
        <v>149.97999999999999</v>
      </c>
      <c r="AH50" s="101">
        <v>147.18</v>
      </c>
      <c r="AI50" s="101">
        <v>144.38</v>
      </c>
      <c r="AJ50" s="102">
        <v>141.58000000000001</v>
      </c>
      <c r="AL50" s="662"/>
      <c r="AM50" s="657">
        <f>+AM48+10</f>
        <v>160</v>
      </c>
      <c r="AN50" s="86" t="str">
        <f>+AN48</f>
        <v>48-X</v>
      </c>
      <c r="AO50" s="87" t="s">
        <v>1122</v>
      </c>
      <c r="AP50" s="88" t="s">
        <v>1122</v>
      </c>
      <c r="AQ50" s="88" t="s">
        <v>1122</v>
      </c>
      <c r="AR50" s="88" t="s">
        <v>1122</v>
      </c>
      <c r="AS50" s="88" t="s">
        <v>1122</v>
      </c>
      <c r="AT50" s="88" t="s">
        <v>1122</v>
      </c>
      <c r="AU50" s="101">
        <v>181.02</v>
      </c>
      <c r="AV50" s="102">
        <v>180.51</v>
      </c>
    </row>
    <row r="51" spans="1:48" ht="15" thickBot="1">
      <c r="A51">
        <v>51</v>
      </c>
      <c r="B51" s="662"/>
      <c r="C51" s="658"/>
      <c r="D51" s="90" t="str">
        <f>+D49</f>
        <v>48-XL</v>
      </c>
      <c r="E51" s="100">
        <v>285.83499999999998</v>
      </c>
      <c r="F51" s="101">
        <v>273.45</v>
      </c>
      <c r="G51" s="101">
        <v>261.08</v>
      </c>
      <c r="H51" s="101">
        <v>248.7</v>
      </c>
      <c r="I51" s="101">
        <v>236.32</v>
      </c>
      <c r="J51" s="101">
        <v>223.95</v>
      </c>
      <c r="K51" s="101">
        <v>211.57</v>
      </c>
      <c r="L51" s="102">
        <v>199.2</v>
      </c>
      <c r="N51" s="662"/>
      <c r="O51" s="658"/>
      <c r="P51" s="90" t="str">
        <f>+P49</f>
        <v>48-XL</v>
      </c>
      <c r="Q51" s="100">
        <v>264.702</v>
      </c>
      <c r="R51" s="101">
        <v>253.22</v>
      </c>
      <c r="S51" s="101">
        <v>241.74</v>
      </c>
      <c r="T51" s="101">
        <v>230.27</v>
      </c>
      <c r="U51" s="101">
        <v>218.79</v>
      </c>
      <c r="V51" s="101">
        <v>207.31</v>
      </c>
      <c r="W51" s="101">
        <v>195.83</v>
      </c>
      <c r="X51" s="102">
        <v>184.36099999999999</v>
      </c>
      <c r="Z51" s="662"/>
      <c r="AA51" s="658"/>
      <c r="AB51" s="90" t="str">
        <f>+AB49</f>
        <v>48-XL</v>
      </c>
      <c r="AC51" s="100">
        <v>197.511</v>
      </c>
      <c r="AD51" s="101">
        <v>190.99</v>
      </c>
      <c r="AE51" s="101">
        <v>184.47</v>
      </c>
      <c r="AF51" s="101">
        <v>177.95</v>
      </c>
      <c r="AG51" s="101">
        <v>171.43</v>
      </c>
      <c r="AH51" s="101">
        <v>164.91</v>
      </c>
      <c r="AI51" s="101">
        <v>158.38999999999999</v>
      </c>
      <c r="AJ51" s="102">
        <v>151.874</v>
      </c>
      <c r="AL51" s="662"/>
      <c r="AM51" s="658"/>
      <c r="AN51" s="90" t="str">
        <f>+AN49</f>
        <v>48-XL</v>
      </c>
      <c r="AO51" s="100">
        <v>198.45</v>
      </c>
      <c r="AP51" s="101">
        <v>198.45</v>
      </c>
      <c r="AQ51" s="101">
        <v>198.45</v>
      </c>
      <c r="AR51" s="101">
        <v>198.45</v>
      </c>
      <c r="AS51" s="101">
        <v>198.45</v>
      </c>
      <c r="AT51" s="101">
        <v>198.45</v>
      </c>
      <c r="AU51" s="101">
        <v>198.45</v>
      </c>
      <c r="AV51" s="102">
        <v>198.45</v>
      </c>
    </row>
    <row r="52" spans="1:48">
      <c r="A52">
        <v>52</v>
      </c>
      <c r="B52" s="662"/>
      <c r="C52" s="659">
        <f>+C50+10</f>
        <v>170</v>
      </c>
      <c r="D52" s="78" t="s">
        <v>133</v>
      </c>
      <c r="E52" s="97">
        <v>287.91199999999998</v>
      </c>
      <c r="F52" s="98">
        <v>276.08999999999997</v>
      </c>
      <c r="G52" s="98">
        <v>264.27</v>
      </c>
      <c r="H52" s="98">
        <v>252.45</v>
      </c>
      <c r="I52" s="98">
        <v>240.63</v>
      </c>
      <c r="J52" s="98">
        <v>228.82</v>
      </c>
      <c r="K52" s="98">
        <v>217</v>
      </c>
      <c r="L52" s="99">
        <v>205.185</v>
      </c>
      <c r="N52" s="662"/>
      <c r="O52" s="659">
        <f>+O50+10</f>
        <v>170</v>
      </c>
      <c r="P52" s="78" t="s">
        <v>133</v>
      </c>
      <c r="Q52" s="97">
        <v>228.23099999999999</v>
      </c>
      <c r="R52" s="98">
        <v>220.39</v>
      </c>
      <c r="S52" s="98">
        <v>212.55</v>
      </c>
      <c r="T52" s="98">
        <v>204.71</v>
      </c>
      <c r="U52" s="98">
        <v>196.88</v>
      </c>
      <c r="V52" s="98">
        <v>189.04</v>
      </c>
      <c r="W52" s="98">
        <v>181.2</v>
      </c>
      <c r="X52" s="99">
        <v>173.36799999999999</v>
      </c>
      <c r="Z52" s="662"/>
      <c r="AA52" s="659">
        <f>+AA50+10</f>
        <v>170</v>
      </c>
      <c r="AB52" s="78" t="s">
        <v>133</v>
      </c>
      <c r="AC52" s="97">
        <v>172.506</v>
      </c>
      <c r="AD52" s="98">
        <v>168.19</v>
      </c>
      <c r="AE52" s="98">
        <v>163.87</v>
      </c>
      <c r="AF52" s="98">
        <v>159.56</v>
      </c>
      <c r="AG52" s="98">
        <v>155.24</v>
      </c>
      <c r="AH52" s="98">
        <v>150.93</v>
      </c>
      <c r="AI52" s="98">
        <v>146.62</v>
      </c>
      <c r="AJ52" s="99">
        <v>142.30699999999999</v>
      </c>
      <c r="AL52" s="662"/>
      <c r="AM52" s="659">
        <f>+AM50+10</f>
        <v>170</v>
      </c>
      <c r="AN52" s="78" t="s">
        <v>133</v>
      </c>
      <c r="AO52" s="83" t="s">
        <v>1122</v>
      </c>
      <c r="AP52" s="84" t="s">
        <v>1122</v>
      </c>
      <c r="AQ52" s="84" t="s">
        <v>1122</v>
      </c>
      <c r="AR52" s="84" t="s">
        <v>1122</v>
      </c>
      <c r="AS52" s="84" t="s">
        <v>1122</v>
      </c>
      <c r="AT52" s="84" t="s">
        <v>1122</v>
      </c>
      <c r="AU52" s="84" t="s">
        <v>1122</v>
      </c>
      <c r="AV52" s="99">
        <v>181.23</v>
      </c>
    </row>
    <row r="53" spans="1:48" ht="15" thickBot="1">
      <c r="A53">
        <v>53</v>
      </c>
      <c r="B53" s="662"/>
      <c r="C53" s="660"/>
      <c r="D53" s="82" t="s">
        <v>136</v>
      </c>
      <c r="E53" s="97">
        <v>308.41699999999997</v>
      </c>
      <c r="F53" s="98">
        <v>295.81</v>
      </c>
      <c r="G53" s="98">
        <v>283.2</v>
      </c>
      <c r="H53" s="98">
        <v>270.60000000000002</v>
      </c>
      <c r="I53" s="98">
        <v>257.99</v>
      </c>
      <c r="J53" s="98">
        <v>245.39</v>
      </c>
      <c r="K53" s="98">
        <v>232.78</v>
      </c>
      <c r="L53" s="99">
        <v>220.184</v>
      </c>
      <c r="N53" s="662"/>
      <c r="O53" s="660"/>
      <c r="P53" s="82" t="s">
        <v>136</v>
      </c>
      <c r="Q53" s="97">
        <v>288.654</v>
      </c>
      <c r="R53" s="98">
        <v>276.62</v>
      </c>
      <c r="S53" s="98">
        <v>264.58999999999997</v>
      </c>
      <c r="T53" s="98">
        <v>252.57</v>
      </c>
      <c r="U53" s="98">
        <v>240.54</v>
      </c>
      <c r="V53" s="98">
        <v>228.51</v>
      </c>
      <c r="W53" s="98">
        <v>216.48</v>
      </c>
      <c r="X53" s="99">
        <v>204.46199999999999</v>
      </c>
      <c r="Z53" s="662"/>
      <c r="AA53" s="660"/>
      <c r="AB53" s="82" t="s">
        <v>136</v>
      </c>
      <c r="AC53" s="97">
        <v>225.233</v>
      </c>
      <c r="AD53" s="98">
        <v>214.75</v>
      </c>
      <c r="AE53" s="98">
        <v>204.27</v>
      </c>
      <c r="AF53" s="98">
        <v>193.79</v>
      </c>
      <c r="AG53" s="98">
        <v>183.31</v>
      </c>
      <c r="AH53" s="98">
        <v>172.83</v>
      </c>
      <c r="AI53" s="98">
        <v>162.35</v>
      </c>
      <c r="AJ53" s="99">
        <v>151.874</v>
      </c>
      <c r="AL53" s="662"/>
      <c r="AM53" s="660"/>
      <c r="AN53" s="82" t="s">
        <v>136</v>
      </c>
      <c r="AO53" s="97">
        <v>198.45</v>
      </c>
      <c r="AP53" s="98">
        <v>198.45</v>
      </c>
      <c r="AQ53" s="98">
        <v>198.45</v>
      </c>
      <c r="AR53" s="98">
        <v>198.45</v>
      </c>
      <c r="AS53" s="98">
        <v>198.45</v>
      </c>
      <c r="AT53" s="98">
        <v>198.45</v>
      </c>
      <c r="AU53" s="98">
        <v>198.45</v>
      </c>
      <c r="AV53" s="99">
        <v>198.45</v>
      </c>
    </row>
    <row r="54" spans="1:48">
      <c r="A54">
        <v>54</v>
      </c>
      <c r="B54" s="662"/>
      <c r="C54" s="657">
        <f>+C52+10</f>
        <v>180</v>
      </c>
      <c r="D54" s="86" t="str">
        <f>+D52</f>
        <v>48-X</v>
      </c>
      <c r="E54" s="100">
        <v>305.42599999999999</v>
      </c>
      <c r="F54" s="101">
        <v>293.94</v>
      </c>
      <c r="G54" s="101">
        <v>282.45</v>
      </c>
      <c r="H54" s="101">
        <v>270.97000000000003</v>
      </c>
      <c r="I54" s="101">
        <v>259.48</v>
      </c>
      <c r="J54" s="101">
        <v>248</v>
      </c>
      <c r="K54" s="101">
        <v>236.52</v>
      </c>
      <c r="L54" s="102">
        <v>225.036</v>
      </c>
      <c r="N54" s="662"/>
      <c r="O54" s="657">
        <f>+O52+10</f>
        <v>180</v>
      </c>
      <c r="P54" s="86" t="str">
        <f>+P52</f>
        <v>48-X</v>
      </c>
      <c r="Q54" s="100">
        <v>240.29900000000001</v>
      </c>
      <c r="R54" s="101">
        <v>232.94</v>
      </c>
      <c r="S54" s="101">
        <v>225.58</v>
      </c>
      <c r="T54" s="101">
        <v>218.23</v>
      </c>
      <c r="U54" s="101">
        <v>210.87</v>
      </c>
      <c r="V54" s="101">
        <v>203.52</v>
      </c>
      <c r="W54" s="101">
        <v>196.16</v>
      </c>
      <c r="X54" s="102">
        <v>188.81100000000001</v>
      </c>
      <c r="Z54" s="662"/>
      <c r="AA54" s="657">
        <f>+AA52+10</f>
        <v>180</v>
      </c>
      <c r="AB54" s="86" t="str">
        <f>+AB52</f>
        <v>48-X</v>
      </c>
      <c r="AC54" s="87" t="s">
        <v>1122</v>
      </c>
      <c r="AD54" s="88" t="s">
        <v>1122</v>
      </c>
      <c r="AE54" s="101">
        <v>174.73</v>
      </c>
      <c r="AF54" s="101">
        <v>168.39</v>
      </c>
      <c r="AG54" s="101">
        <v>162.05000000000001</v>
      </c>
      <c r="AH54" s="101">
        <v>155.71</v>
      </c>
      <c r="AI54" s="101">
        <v>149.37</v>
      </c>
      <c r="AJ54" s="102">
        <v>143.03100000000001</v>
      </c>
      <c r="AL54" s="662"/>
      <c r="AM54" s="657">
        <f>+AM52+10</f>
        <v>180</v>
      </c>
      <c r="AN54" s="86" t="str">
        <f>+AN52</f>
        <v>48-X</v>
      </c>
      <c r="AO54" s="87" t="s">
        <v>1122</v>
      </c>
      <c r="AP54" s="88" t="s">
        <v>1122</v>
      </c>
      <c r="AQ54" s="88" t="s">
        <v>1122</v>
      </c>
      <c r="AR54" s="88" t="s">
        <v>1122</v>
      </c>
      <c r="AS54" s="88" t="s">
        <v>1122</v>
      </c>
      <c r="AT54" s="88" t="s">
        <v>1122</v>
      </c>
      <c r="AU54" s="88" t="s">
        <v>1122</v>
      </c>
      <c r="AV54" s="89" t="s">
        <v>1122</v>
      </c>
    </row>
    <row r="55" spans="1:48" ht="15" thickBot="1">
      <c r="A55">
        <v>55</v>
      </c>
      <c r="B55" s="662"/>
      <c r="C55" s="658"/>
      <c r="D55" s="90" t="str">
        <f>+D53</f>
        <v>48-XL</v>
      </c>
      <c r="E55" s="100">
        <v>311.38</v>
      </c>
      <c r="F55" s="101">
        <v>301.5</v>
      </c>
      <c r="G55" s="101">
        <v>291.63</v>
      </c>
      <c r="H55" s="101">
        <v>281.75</v>
      </c>
      <c r="I55" s="101">
        <v>271.88</v>
      </c>
      <c r="J55" s="101">
        <v>262</v>
      </c>
      <c r="K55" s="101">
        <v>252.13</v>
      </c>
      <c r="L55" s="102">
        <v>242.255</v>
      </c>
      <c r="N55" s="662"/>
      <c r="O55" s="658"/>
      <c r="P55" s="90" t="str">
        <f>+P53</f>
        <v>48-XL</v>
      </c>
      <c r="Q55" s="100">
        <v>311.38</v>
      </c>
      <c r="R55" s="101">
        <v>299.02999999999997</v>
      </c>
      <c r="S55" s="101">
        <v>286.69</v>
      </c>
      <c r="T55" s="101">
        <v>274.35000000000002</v>
      </c>
      <c r="U55" s="101">
        <v>262.01</v>
      </c>
      <c r="V55" s="101">
        <v>249.67</v>
      </c>
      <c r="W55" s="101">
        <v>237.33</v>
      </c>
      <c r="X55" s="102">
        <v>224.99700000000001</v>
      </c>
      <c r="Z55" s="662"/>
      <c r="AA55" s="658"/>
      <c r="AB55" s="90" t="str">
        <f>+AB53</f>
        <v>48-XL</v>
      </c>
      <c r="AC55" s="100">
        <v>242.15</v>
      </c>
      <c r="AD55" s="101">
        <v>230.38</v>
      </c>
      <c r="AE55" s="101">
        <v>218.61</v>
      </c>
      <c r="AF55" s="101">
        <v>206.84</v>
      </c>
      <c r="AG55" s="101">
        <v>195.07</v>
      </c>
      <c r="AH55" s="101">
        <v>183.3</v>
      </c>
      <c r="AI55" s="101">
        <v>171.53</v>
      </c>
      <c r="AJ55" s="102">
        <v>159.76900000000001</v>
      </c>
      <c r="AL55" s="662"/>
      <c r="AM55" s="658"/>
      <c r="AN55" s="90" t="str">
        <f>+AN53</f>
        <v>48-XL</v>
      </c>
      <c r="AO55" s="100">
        <v>198.45</v>
      </c>
      <c r="AP55" s="101">
        <v>198.45</v>
      </c>
      <c r="AQ55" s="101">
        <v>198.45</v>
      </c>
      <c r="AR55" s="101">
        <v>198.45</v>
      </c>
      <c r="AS55" s="101">
        <v>198.45</v>
      </c>
      <c r="AT55" s="101">
        <v>198.45</v>
      </c>
      <c r="AU55" s="101">
        <v>198.45</v>
      </c>
      <c r="AV55" s="102">
        <v>198.45</v>
      </c>
    </row>
    <row r="56" spans="1:48">
      <c r="A56">
        <v>56</v>
      </c>
      <c r="B56" s="662"/>
      <c r="C56" s="659">
        <f>+C54+10</f>
        <v>190</v>
      </c>
      <c r="D56" s="78" t="s">
        <v>133</v>
      </c>
      <c r="E56" s="97">
        <v>317.447</v>
      </c>
      <c r="F56" s="98">
        <v>307.01</v>
      </c>
      <c r="G56" s="98">
        <v>296.58999999999997</v>
      </c>
      <c r="H56" s="98">
        <v>286.16000000000003</v>
      </c>
      <c r="I56" s="98">
        <v>275.73</v>
      </c>
      <c r="J56" s="98">
        <v>265.3</v>
      </c>
      <c r="K56" s="98">
        <v>254.88</v>
      </c>
      <c r="L56" s="99">
        <v>244.45500000000001</v>
      </c>
      <c r="N56" s="662"/>
      <c r="O56" s="659">
        <f>+O54+10</f>
        <v>190</v>
      </c>
      <c r="P56" s="78" t="s">
        <v>133</v>
      </c>
      <c r="Q56" s="97">
        <v>252.72499999999999</v>
      </c>
      <c r="R56" s="98">
        <v>245.74</v>
      </c>
      <c r="S56" s="98">
        <v>238.75</v>
      </c>
      <c r="T56" s="98">
        <v>231.77</v>
      </c>
      <c r="U56" s="98">
        <v>224.78</v>
      </c>
      <c r="V56" s="98">
        <v>217.8</v>
      </c>
      <c r="W56" s="98">
        <v>210.81</v>
      </c>
      <c r="X56" s="99">
        <v>203.83</v>
      </c>
      <c r="Z56" s="662"/>
      <c r="AA56" s="659">
        <f>+AA54+10</f>
        <v>190</v>
      </c>
      <c r="AB56" s="78" t="s">
        <v>133</v>
      </c>
      <c r="AC56" s="83" t="s">
        <v>1122</v>
      </c>
      <c r="AD56" s="84" t="s">
        <v>1122</v>
      </c>
      <c r="AE56" s="84" t="s">
        <v>1122</v>
      </c>
      <c r="AF56" s="84" t="s">
        <v>1122</v>
      </c>
      <c r="AG56" s="98">
        <v>171.61</v>
      </c>
      <c r="AH56" s="98">
        <v>164.73</v>
      </c>
      <c r="AI56" s="98">
        <v>157.86000000000001</v>
      </c>
      <c r="AJ56" s="99">
        <v>150.99</v>
      </c>
      <c r="AL56" s="662"/>
      <c r="AM56" s="659">
        <f>+AM54+10</f>
        <v>190</v>
      </c>
      <c r="AN56" s="78" t="s">
        <v>133</v>
      </c>
      <c r="AO56" s="83" t="s">
        <v>1122</v>
      </c>
      <c r="AP56" s="84" t="s">
        <v>1122</v>
      </c>
      <c r="AQ56" s="84" t="s">
        <v>1122</v>
      </c>
      <c r="AR56" s="84" t="s">
        <v>1122</v>
      </c>
      <c r="AS56" s="84" t="s">
        <v>1122</v>
      </c>
      <c r="AT56" s="84" t="s">
        <v>1122</v>
      </c>
      <c r="AU56" s="84" t="s">
        <v>1122</v>
      </c>
      <c r="AV56" s="85" t="s">
        <v>1122</v>
      </c>
    </row>
    <row r="57" spans="1:48" ht="15" thickBot="1">
      <c r="A57">
        <v>57</v>
      </c>
      <c r="B57" s="662"/>
      <c r="C57" s="660"/>
      <c r="D57" s="82" t="s">
        <v>136</v>
      </c>
      <c r="E57" s="97">
        <v>315.98099999999999</v>
      </c>
      <c r="F57" s="98">
        <v>308.81</v>
      </c>
      <c r="G57" s="98">
        <v>301.64999999999998</v>
      </c>
      <c r="H57" s="98">
        <v>294.49</v>
      </c>
      <c r="I57" s="98">
        <v>287.32</v>
      </c>
      <c r="J57" s="98">
        <v>280.16000000000003</v>
      </c>
      <c r="K57" s="98">
        <v>273</v>
      </c>
      <c r="L57" s="99">
        <v>265.83999999999997</v>
      </c>
      <c r="N57" s="662"/>
      <c r="O57" s="660"/>
      <c r="P57" s="82" t="s">
        <v>136</v>
      </c>
      <c r="Q57" s="97">
        <v>315.98099999999999</v>
      </c>
      <c r="R57" s="98">
        <v>306.06</v>
      </c>
      <c r="S57" s="98">
        <v>296.14</v>
      </c>
      <c r="T57" s="98">
        <v>286.23</v>
      </c>
      <c r="U57" s="98">
        <v>276.31</v>
      </c>
      <c r="V57" s="98">
        <v>266.39</v>
      </c>
      <c r="W57" s="98">
        <v>256.48</v>
      </c>
      <c r="X57" s="99">
        <v>246.565</v>
      </c>
      <c r="Z57" s="662"/>
      <c r="AA57" s="660"/>
      <c r="AB57" s="82" t="s">
        <v>136</v>
      </c>
      <c r="AC57" s="97">
        <v>257.78199999999998</v>
      </c>
      <c r="AD57" s="98">
        <v>246.67</v>
      </c>
      <c r="AE57" s="98">
        <v>235.56</v>
      </c>
      <c r="AF57" s="98">
        <v>224.46</v>
      </c>
      <c r="AG57" s="98">
        <v>213.35</v>
      </c>
      <c r="AH57" s="98">
        <v>202.24</v>
      </c>
      <c r="AI57" s="98">
        <v>191.13</v>
      </c>
      <c r="AJ57" s="99">
        <v>180.03200000000001</v>
      </c>
      <c r="AL57" s="662"/>
      <c r="AM57" s="660"/>
      <c r="AN57" s="82" t="s">
        <v>136</v>
      </c>
      <c r="AO57" s="97">
        <v>218.16</v>
      </c>
      <c r="AP57" s="98">
        <v>215.34</v>
      </c>
      <c r="AQ57" s="98">
        <v>212.52</v>
      </c>
      <c r="AR57" s="98">
        <v>209.71</v>
      </c>
      <c r="AS57" s="98">
        <v>206.89</v>
      </c>
      <c r="AT57" s="98">
        <v>204.08</v>
      </c>
      <c r="AU57" s="98">
        <v>201.26</v>
      </c>
      <c r="AV57" s="99">
        <v>198.45</v>
      </c>
    </row>
    <row r="58" spans="1:48">
      <c r="A58">
        <v>58</v>
      </c>
      <c r="B58" s="662"/>
      <c r="C58" s="657">
        <f>+C56+10</f>
        <v>200</v>
      </c>
      <c r="D58" s="86" t="str">
        <f>+D56</f>
        <v>48-X</v>
      </c>
      <c r="E58" s="100">
        <v>313.06299999999999</v>
      </c>
      <c r="F58" s="101">
        <v>306.26</v>
      </c>
      <c r="G58" s="101">
        <v>299.45999999999998</v>
      </c>
      <c r="H58" s="101">
        <v>292.66000000000003</v>
      </c>
      <c r="I58" s="101">
        <v>285.86</v>
      </c>
      <c r="J58" s="101">
        <v>279.06</v>
      </c>
      <c r="K58" s="101">
        <v>272.26</v>
      </c>
      <c r="L58" s="102">
        <v>265.46300000000002</v>
      </c>
      <c r="N58" s="662"/>
      <c r="O58" s="657">
        <f>+O56+10</f>
        <v>200</v>
      </c>
      <c r="P58" s="86" t="str">
        <f>+P56</f>
        <v>48-X</v>
      </c>
      <c r="Q58" s="100">
        <v>262.81400000000002</v>
      </c>
      <c r="R58" s="101">
        <v>256.41000000000003</v>
      </c>
      <c r="S58" s="101">
        <v>250.01</v>
      </c>
      <c r="T58" s="101">
        <v>243.61</v>
      </c>
      <c r="U58" s="101">
        <v>237.22</v>
      </c>
      <c r="V58" s="101">
        <v>230.82</v>
      </c>
      <c r="W58" s="101">
        <v>224.42</v>
      </c>
      <c r="X58" s="102">
        <v>218.02500000000001</v>
      </c>
      <c r="Z58" s="662"/>
      <c r="AA58" s="657">
        <f>+AA56+10</f>
        <v>200</v>
      </c>
      <c r="AB58" s="86" t="str">
        <f>+AB56</f>
        <v>48-X</v>
      </c>
      <c r="AC58" s="87" t="s">
        <v>1122</v>
      </c>
      <c r="AD58" s="88" t="s">
        <v>1122</v>
      </c>
      <c r="AE58" s="88" t="s">
        <v>1122</v>
      </c>
      <c r="AF58" s="88" t="s">
        <v>1122</v>
      </c>
      <c r="AG58" s="88" t="s">
        <v>1122</v>
      </c>
      <c r="AH58" s="88" t="s">
        <v>1122</v>
      </c>
      <c r="AI58" s="101">
        <v>168.12</v>
      </c>
      <c r="AJ58" s="102">
        <v>160.73599999999999</v>
      </c>
      <c r="AL58" s="662"/>
      <c r="AM58" s="657">
        <f>+AM56+10</f>
        <v>200</v>
      </c>
      <c r="AN58" s="86" t="str">
        <f>+AN56</f>
        <v>48-X</v>
      </c>
      <c r="AO58" s="87" t="s">
        <v>1122</v>
      </c>
      <c r="AP58" s="88" t="s">
        <v>1122</v>
      </c>
      <c r="AQ58" s="88" t="s">
        <v>1122</v>
      </c>
      <c r="AR58" s="88" t="s">
        <v>1122</v>
      </c>
      <c r="AS58" s="88" t="s">
        <v>1122</v>
      </c>
      <c r="AT58" s="88" t="s">
        <v>1122</v>
      </c>
      <c r="AU58" s="88" t="s">
        <v>1122</v>
      </c>
      <c r="AV58" s="89" t="s">
        <v>1122</v>
      </c>
    </row>
    <row r="59" spans="1:48" ht="15" thickBot="1">
      <c r="A59">
        <v>59</v>
      </c>
      <c r="B59" s="663"/>
      <c r="C59" s="658"/>
      <c r="D59" s="90" t="str">
        <f>+D57</f>
        <v>48-XL</v>
      </c>
      <c r="E59" s="105">
        <v>311.66699999999997</v>
      </c>
      <c r="F59" s="103">
        <v>308.20999999999998</v>
      </c>
      <c r="G59" s="103">
        <v>304.76</v>
      </c>
      <c r="H59" s="103">
        <v>301.31</v>
      </c>
      <c r="I59" s="103">
        <v>297.86</v>
      </c>
      <c r="J59" s="103">
        <v>294.41000000000003</v>
      </c>
      <c r="K59" s="103">
        <v>290.95999999999998</v>
      </c>
      <c r="L59" s="104">
        <v>287.51600000000002</v>
      </c>
      <c r="N59" s="663"/>
      <c r="O59" s="658"/>
      <c r="P59" s="90" t="str">
        <f>+P57</f>
        <v>48-XL</v>
      </c>
      <c r="Q59" s="105">
        <v>314.87299999999999</v>
      </c>
      <c r="R59" s="103">
        <v>308.14999999999998</v>
      </c>
      <c r="S59" s="103">
        <v>301.43</v>
      </c>
      <c r="T59" s="103">
        <v>294.7</v>
      </c>
      <c r="U59" s="103">
        <v>287.98</v>
      </c>
      <c r="V59" s="103">
        <v>281.26</v>
      </c>
      <c r="W59" s="103">
        <v>274.54000000000002</v>
      </c>
      <c r="X59" s="104">
        <v>267.82299999999998</v>
      </c>
      <c r="Z59" s="663"/>
      <c r="AA59" s="658"/>
      <c r="AB59" s="90" t="str">
        <f>+AB57</f>
        <v>48-XL</v>
      </c>
      <c r="AC59" s="105">
        <v>274.733</v>
      </c>
      <c r="AD59" s="103">
        <v>264.24</v>
      </c>
      <c r="AE59" s="103">
        <v>253.76</v>
      </c>
      <c r="AF59" s="103">
        <v>243.28</v>
      </c>
      <c r="AG59" s="103">
        <v>232.8</v>
      </c>
      <c r="AH59" s="103">
        <v>222.31</v>
      </c>
      <c r="AI59" s="103">
        <v>211.83</v>
      </c>
      <c r="AJ59" s="104">
        <v>201.351</v>
      </c>
      <c r="AL59" s="663"/>
      <c r="AM59" s="658"/>
      <c r="AN59" s="90" t="str">
        <f>+AN57</f>
        <v>48-XL</v>
      </c>
      <c r="AO59" s="91" t="s">
        <v>1122</v>
      </c>
      <c r="AP59" s="92" t="s">
        <v>1122</v>
      </c>
      <c r="AQ59" s="92" t="s">
        <v>1122</v>
      </c>
      <c r="AR59" s="92" t="s">
        <v>1122</v>
      </c>
      <c r="AS59" s="92" t="s">
        <v>1122</v>
      </c>
      <c r="AT59" s="92" t="s">
        <v>1122</v>
      </c>
      <c r="AU59" s="92" t="s">
        <v>1122</v>
      </c>
      <c r="AV59" s="104">
        <v>198.45</v>
      </c>
    </row>
    <row r="60" spans="1:48">
      <c r="A60">
        <v>60</v>
      </c>
    </row>
    <row r="61" spans="1:48">
      <c r="A61">
        <v>61</v>
      </c>
    </row>
    <row r="62" spans="1:48">
      <c r="A62">
        <v>62</v>
      </c>
    </row>
    <row r="63" spans="1:48">
      <c r="A63">
        <v>63</v>
      </c>
    </row>
    <row r="64" spans="1:48">
      <c r="A64">
        <v>64</v>
      </c>
    </row>
    <row r="65" spans="1:48">
      <c r="A65">
        <v>65</v>
      </c>
    </row>
    <row r="66" spans="1:48">
      <c r="A66">
        <v>66</v>
      </c>
    </row>
    <row r="67" spans="1:48" ht="15" thickBot="1">
      <c r="A67">
        <v>67</v>
      </c>
    </row>
    <row r="68" spans="1:48" ht="18.600000000000001" thickBot="1">
      <c r="A68">
        <v>68</v>
      </c>
      <c r="B68" s="649" t="str">
        <f>+B6</f>
        <v>Zona sísmica A</v>
      </c>
      <c r="C68" s="650"/>
      <c r="D68" s="651"/>
      <c r="E68" s="649" t="s">
        <v>1132</v>
      </c>
      <c r="F68" s="650"/>
      <c r="G68" s="650"/>
      <c r="H68" s="650"/>
      <c r="I68" s="650"/>
      <c r="J68" s="650"/>
      <c r="K68" s="650"/>
      <c r="L68" s="651"/>
      <c r="N68" s="649" t="str">
        <f>+N6</f>
        <v>Zona sísmica B</v>
      </c>
      <c r="O68" s="650"/>
      <c r="P68" s="651"/>
      <c r="Q68" s="649" t="s">
        <v>1132</v>
      </c>
      <c r="R68" s="650"/>
      <c r="S68" s="650"/>
      <c r="T68" s="650"/>
      <c r="U68" s="650"/>
      <c r="V68" s="650"/>
      <c r="W68" s="650"/>
      <c r="X68" s="651"/>
      <c r="Z68" s="649" t="str">
        <f>+Z6</f>
        <v>Zona sísmica C</v>
      </c>
      <c r="AA68" s="650"/>
      <c r="AB68" s="651"/>
      <c r="AC68" s="649" t="s">
        <v>1132</v>
      </c>
      <c r="AD68" s="650"/>
      <c r="AE68" s="650"/>
      <c r="AF68" s="650"/>
      <c r="AG68" s="650"/>
      <c r="AH68" s="650"/>
      <c r="AI68" s="650"/>
      <c r="AJ68" s="651"/>
      <c r="AL68" s="649" t="str">
        <f>+AL6</f>
        <v>Zona sísmica D</v>
      </c>
      <c r="AM68" s="650"/>
      <c r="AN68" s="651"/>
      <c r="AO68" s="649" t="s">
        <v>1132</v>
      </c>
      <c r="AP68" s="650"/>
      <c r="AQ68" s="650"/>
      <c r="AR68" s="650"/>
      <c r="AS68" s="650"/>
      <c r="AT68" s="650"/>
      <c r="AU68" s="650"/>
      <c r="AV68" s="651"/>
    </row>
    <row r="69" spans="1:48" ht="22.2" customHeight="1">
      <c r="A69">
        <v>69</v>
      </c>
      <c r="B69" s="652" t="str">
        <f>+B7</f>
        <v>Categoría de terreno 3</v>
      </c>
      <c r="C69" s="652" t="s">
        <v>1118</v>
      </c>
      <c r="D69" s="652" t="s">
        <v>1119</v>
      </c>
      <c r="E69" s="654" t="s">
        <v>1120</v>
      </c>
      <c r="F69" s="655"/>
      <c r="G69" s="655"/>
      <c r="H69" s="655"/>
      <c r="I69" s="655"/>
      <c r="J69" s="655"/>
      <c r="K69" s="655"/>
      <c r="L69" s="656"/>
      <c r="N69" s="652" t="str">
        <f>+N7</f>
        <v>Categoría de terreno 3</v>
      </c>
      <c r="O69" s="652" t="s">
        <v>1118</v>
      </c>
      <c r="P69" s="652" t="s">
        <v>1119</v>
      </c>
      <c r="Q69" s="654" t="s">
        <v>1120</v>
      </c>
      <c r="R69" s="655"/>
      <c r="S69" s="655"/>
      <c r="T69" s="655"/>
      <c r="U69" s="655"/>
      <c r="V69" s="655"/>
      <c r="W69" s="655"/>
      <c r="X69" s="656"/>
      <c r="Z69" s="652" t="str">
        <f>+Z7</f>
        <v>Categoría de terreno 3</v>
      </c>
      <c r="AA69" s="652" t="s">
        <v>1118</v>
      </c>
      <c r="AB69" s="652" t="s">
        <v>1119</v>
      </c>
      <c r="AC69" s="654" t="s">
        <v>1120</v>
      </c>
      <c r="AD69" s="655"/>
      <c r="AE69" s="655"/>
      <c r="AF69" s="655"/>
      <c r="AG69" s="655"/>
      <c r="AH69" s="655"/>
      <c r="AI69" s="655"/>
      <c r="AJ69" s="656"/>
      <c r="AL69" s="652" t="str">
        <f>+AL7</f>
        <v>Categoría de terreno 3</v>
      </c>
      <c r="AM69" s="652" t="s">
        <v>1118</v>
      </c>
      <c r="AN69" s="652" t="s">
        <v>1119</v>
      </c>
      <c r="AO69" s="654" t="s">
        <v>1120</v>
      </c>
      <c r="AP69" s="655"/>
      <c r="AQ69" s="655"/>
      <c r="AR69" s="655"/>
      <c r="AS69" s="655"/>
      <c r="AT69" s="655"/>
      <c r="AU69" s="655"/>
      <c r="AV69" s="656"/>
    </row>
    <row r="70" spans="1:48" ht="22.2" customHeight="1" thickBot="1">
      <c r="A70">
        <v>70</v>
      </c>
      <c r="B70" s="653"/>
      <c r="C70" s="653"/>
      <c r="D70" s="653"/>
      <c r="E70" s="75">
        <v>0</v>
      </c>
      <c r="F70" s="76">
        <v>500</v>
      </c>
      <c r="G70" s="76">
        <v>1000</v>
      </c>
      <c r="H70" s="76">
        <v>1500</v>
      </c>
      <c r="I70" s="76">
        <v>2000</v>
      </c>
      <c r="J70" s="76">
        <v>2500</v>
      </c>
      <c r="K70" s="76">
        <v>3000</v>
      </c>
      <c r="L70" s="77">
        <v>3500</v>
      </c>
      <c r="N70" s="653"/>
      <c r="O70" s="653"/>
      <c r="P70" s="653"/>
      <c r="Q70" s="75">
        <v>0</v>
      </c>
      <c r="R70" s="76">
        <v>500</v>
      </c>
      <c r="S70" s="76">
        <v>1000</v>
      </c>
      <c r="T70" s="76">
        <v>1500</v>
      </c>
      <c r="U70" s="76">
        <v>2000</v>
      </c>
      <c r="V70" s="76">
        <v>2500</v>
      </c>
      <c r="W70" s="76">
        <v>3000</v>
      </c>
      <c r="X70" s="77">
        <v>3500</v>
      </c>
      <c r="Z70" s="653"/>
      <c r="AA70" s="653"/>
      <c r="AB70" s="653"/>
      <c r="AC70" s="75">
        <v>0</v>
      </c>
      <c r="AD70" s="76">
        <v>500</v>
      </c>
      <c r="AE70" s="76">
        <v>1000</v>
      </c>
      <c r="AF70" s="76">
        <v>1500</v>
      </c>
      <c r="AG70" s="76">
        <v>2000</v>
      </c>
      <c r="AH70" s="76">
        <v>2500</v>
      </c>
      <c r="AI70" s="76">
        <v>3000</v>
      </c>
      <c r="AJ70" s="77">
        <v>3500</v>
      </c>
      <c r="AL70" s="653"/>
      <c r="AM70" s="653"/>
      <c r="AN70" s="653"/>
      <c r="AO70" s="75">
        <v>0</v>
      </c>
      <c r="AP70" s="76">
        <v>500</v>
      </c>
      <c r="AQ70" s="76">
        <v>1000</v>
      </c>
      <c r="AR70" s="76">
        <v>1500</v>
      </c>
      <c r="AS70" s="76">
        <v>2000</v>
      </c>
      <c r="AT70" s="76">
        <v>2500</v>
      </c>
      <c r="AU70" s="76">
        <v>3000</v>
      </c>
      <c r="AV70" s="77">
        <v>3500</v>
      </c>
    </row>
    <row r="71" spans="1:48">
      <c r="A71">
        <v>71</v>
      </c>
      <c r="B71" s="661" t="str">
        <f>+B9</f>
        <v>Rango de inclinación de 7° a 15°</v>
      </c>
      <c r="C71" s="659">
        <v>100</v>
      </c>
      <c r="D71" s="78" t="s">
        <v>133</v>
      </c>
      <c r="E71" s="94">
        <v>144.03800000000001</v>
      </c>
      <c r="F71" s="95">
        <v>139.41</v>
      </c>
      <c r="G71" s="95">
        <v>134.79</v>
      </c>
      <c r="H71" s="95">
        <v>130.16999999999999</v>
      </c>
      <c r="I71" s="95">
        <v>125.55</v>
      </c>
      <c r="J71" s="95">
        <v>120.93</v>
      </c>
      <c r="K71" s="95">
        <v>116.31</v>
      </c>
      <c r="L71" s="96">
        <v>111.68899999999999</v>
      </c>
      <c r="N71" s="661" t="str">
        <f>+N9</f>
        <v>Rango de inclinación de 7° a 15°</v>
      </c>
      <c r="O71" s="659">
        <v>100</v>
      </c>
      <c r="P71" s="78" t="s">
        <v>133</v>
      </c>
      <c r="Q71" s="94">
        <v>129.15700000000001</v>
      </c>
      <c r="R71" s="95">
        <v>128.47</v>
      </c>
      <c r="S71" s="95">
        <v>127.8</v>
      </c>
      <c r="T71" s="95">
        <v>127.12</v>
      </c>
      <c r="U71" s="95">
        <v>126.44</v>
      </c>
      <c r="V71" s="95">
        <v>125.76</v>
      </c>
      <c r="W71" s="95">
        <v>125.09</v>
      </c>
      <c r="X71" s="96">
        <v>124.41500000000001</v>
      </c>
      <c r="Z71" s="661" t="str">
        <f>+Z9</f>
        <v>Rango de inclinación de 7° a 15°</v>
      </c>
      <c r="AA71" s="659">
        <v>100</v>
      </c>
      <c r="AB71" s="78" t="s">
        <v>133</v>
      </c>
      <c r="AC71" s="94">
        <v>175.42400000000001</v>
      </c>
      <c r="AD71" s="95">
        <v>175.2</v>
      </c>
      <c r="AE71" s="95">
        <v>174.99</v>
      </c>
      <c r="AF71" s="95">
        <v>174.77</v>
      </c>
      <c r="AG71" s="95">
        <v>174.55</v>
      </c>
      <c r="AH71" s="95">
        <v>174.34</v>
      </c>
      <c r="AI71" s="95">
        <v>174.12</v>
      </c>
      <c r="AJ71" s="96">
        <v>173.91</v>
      </c>
      <c r="AL71" s="661" t="str">
        <f>+AL9</f>
        <v>Rango de inclinación de 7° a 15°</v>
      </c>
      <c r="AM71" s="659">
        <v>100</v>
      </c>
      <c r="AN71" s="78" t="s">
        <v>133</v>
      </c>
      <c r="AO71" s="94">
        <v>207.59</v>
      </c>
      <c r="AP71" s="95">
        <v>207.58</v>
      </c>
      <c r="AQ71" s="95">
        <v>207.57</v>
      </c>
      <c r="AR71" s="95">
        <v>207.57</v>
      </c>
      <c r="AS71" s="95">
        <v>207.56</v>
      </c>
      <c r="AT71" s="95">
        <v>207.56</v>
      </c>
      <c r="AU71" s="95">
        <v>207.55</v>
      </c>
      <c r="AV71" s="96">
        <v>207.55</v>
      </c>
    </row>
    <row r="72" spans="1:48" ht="15" thickBot="1">
      <c r="A72">
        <v>72</v>
      </c>
      <c r="B72" s="662"/>
      <c r="C72" s="660"/>
      <c r="D72" s="82" t="s">
        <v>136</v>
      </c>
      <c r="E72" s="97">
        <v>155.57400000000001</v>
      </c>
      <c r="F72" s="98">
        <v>150.58000000000001</v>
      </c>
      <c r="G72" s="98">
        <v>145.59</v>
      </c>
      <c r="H72" s="98">
        <v>140.61000000000001</v>
      </c>
      <c r="I72" s="98">
        <v>135.62</v>
      </c>
      <c r="J72" s="98">
        <v>130.63</v>
      </c>
      <c r="K72" s="98">
        <v>125.64</v>
      </c>
      <c r="L72" s="99">
        <v>120.661</v>
      </c>
      <c r="N72" s="662"/>
      <c r="O72" s="660"/>
      <c r="P72" s="82" t="s">
        <v>136</v>
      </c>
      <c r="Q72" s="97">
        <v>142.28800000000001</v>
      </c>
      <c r="R72" s="98">
        <v>141.27000000000001</v>
      </c>
      <c r="S72" s="98">
        <v>140.26</v>
      </c>
      <c r="T72" s="98">
        <v>139.25</v>
      </c>
      <c r="U72" s="98">
        <v>138.24</v>
      </c>
      <c r="V72" s="98">
        <v>137.22999999999999</v>
      </c>
      <c r="W72" s="98">
        <v>136.22</v>
      </c>
      <c r="X72" s="99">
        <v>135.21</v>
      </c>
      <c r="Z72" s="662"/>
      <c r="AA72" s="660"/>
      <c r="AB72" s="82" t="s">
        <v>136</v>
      </c>
      <c r="AC72" s="97">
        <v>189.16800000000001</v>
      </c>
      <c r="AD72" s="98">
        <v>188.93</v>
      </c>
      <c r="AE72" s="98">
        <v>188.7</v>
      </c>
      <c r="AF72" s="98">
        <v>188.47</v>
      </c>
      <c r="AG72" s="98">
        <v>188.23</v>
      </c>
      <c r="AH72" s="98">
        <v>188</v>
      </c>
      <c r="AI72" s="98">
        <v>187.77</v>
      </c>
      <c r="AJ72" s="99">
        <v>187.541</v>
      </c>
      <c r="AL72" s="662"/>
      <c r="AM72" s="660"/>
      <c r="AN72" s="82" t="s">
        <v>136</v>
      </c>
      <c r="AO72" s="97">
        <v>227.88</v>
      </c>
      <c r="AP72" s="98">
        <v>227.88</v>
      </c>
      <c r="AQ72" s="98">
        <v>227.88</v>
      </c>
      <c r="AR72" s="98">
        <v>227.88</v>
      </c>
      <c r="AS72" s="98">
        <v>227.88</v>
      </c>
      <c r="AT72" s="98">
        <v>227.88</v>
      </c>
      <c r="AU72" s="98">
        <v>227.88</v>
      </c>
      <c r="AV72" s="99">
        <v>227.88</v>
      </c>
    </row>
    <row r="73" spans="1:48">
      <c r="A73">
        <v>73</v>
      </c>
      <c r="B73" s="662"/>
      <c r="C73" s="657">
        <f>+C71+15</f>
        <v>115</v>
      </c>
      <c r="D73" s="86" t="str">
        <f>+D71</f>
        <v>48-X</v>
      </c>
      <c r="E73" s="100">
        <v>171.887</v>
      </c>
      <c r="F73" s="101">
        <v>166.07</v>
      </c>
      <c r="G73" s="101">
        <v>160.25</v>
      </c>
      <c r="H73" s="101">
        <v>154.44</v>
      </c>
      <c r="I73" s="101">
        <v>148.62</v>
      </c>
      <c r="J73" s="101">
        <v>142.81</v>
      </c>
      <c r="K73" s="101">
        <v>136.99</v>
      </c>
      <c r="L73" s="102">
        <v>131.18</v>
      </c>
      <c r="N73" s="662"/>
      <c r="O73" s="657">
        <f>+O71+15</f>
        <v>115</v>
      </c>
      <c r="P73" s="86" t="str">
        <f>+P71</f>
        <v>48-X</v>
      </c>
      <c r="Q73" s="100">
        <v>152.32599999999999</v>
      </c>
      <c r="R73" s="101">
        <v>148.24</v>
      </c>
      <c r="S73" s="101">
        <v>144.16</v>
      </c>
      <c r="T73" s="101">
        <v>140.08000000000001</v>
      </c>
      <c r="U73" s="101">
        <v>136</v>
      </c>
      <c r="V73" s="101">
        <v>131.91999999999999</v>
      </c>
      <c r="W73" s="101">
        <v>127.84</v>
      </c>
      <c r="X73" s="102">
        <v>123.762</v>
      </c>
      <c r="Z73" s="662"/>
      <c r="AA73" s="657">
        <f>+AA71+15</f>
        <v>115</v>
      </c>
      <c r="AB73" s="86" t="str">
        <f>+AB71</f>
        <v>48-X</v>
      </c>
      <c r="AC73" s="100">
        <v>174.45099999999999</v>
      </c>
      <c r="AD73" s="101">
        <v>174.32</v>
      </c>
      <c r="AE73" s="101">
        <v>174.2</v>
      </c>
      <c r="AF73" s="101">
        <v>174.08</v>
      </c>
      <c r="AG73" s="101">
        <v>173.96</v>
      </c>
      <c r="AH73" s="101">
        <v>173.84</v>
      </c>
      <c r="AI73" s="101">
        <v>173.72</v>
      </c>
      <c r="AJ73" s="102">
        <v>173.601</v>
      </c>
      <c r="AL73" s="662"/>
      <c r="AM73" s="657">
        <f>+AM71+15</f>
        <v>115</v>
      </c>
      <c r="AN73" s="86" t="str">
        <f>+AN71</f>
        <v>48-X</v>
      </c>
      <c r="AO73" s="100">
        <v>207.67</v>
      </c>
      <c r="AP73" s="101">
        <v>207.65</v>
      </c>
      <c r="AQ73" s="101">
        <v>207.63</v>
      </c>
      <c r="AR73" s="101">
        <v>207.61</v>
      </c>
      <c r="AS73" s="101">
        <v>207.6</v>
      </c>
      <c r="AT73" s="101">
        <v>207.58</v>
      </c>
      <c r="AU73" s="101">
        <v>207.56</v>
      </c>
      <c r="AV73" s="102">
        <v>207.55</v>
      </c>
    </row>
    <row r="74" spans="1:48" ht="15" thickBot="1">
      <c r="A74">
        <v>74</v>
      </c>
      <c r="B74" s="662"/>
      <c r="C74" s="658"/>
      <c r="D74" s="90" t="str">
        <f>+D72</f>
        <v>48-XL</v>
      </c>
      <c r="E74" s="100">
        <v>186.87899999999999</v>
      </c>
      <c r="F74" s="101">
        <v>180.42</v>
      </c>
      <c r="G74" s="101">
        <v>173.96</v>
      </c>
      <c r="H74" s="101">
        <v>167.51</v>
      </c>
      <c r="I74" s="101">
        <v>161.05000000000001</v>
      </c>
      <c r="J74" s="101">
        <v>154.6</v>
      </c>
      <c r="K74" s="101">
        <v>148.13999999999999</v>
      </c>
      <c r="L74" s="102">
        <v>141.69</v>
      </c>
      <c r="N74" s="662"/>
      <c r="O74" s="658"/>
      <c r="P74" s="90" t="str">
        <f>+P72</f>
        <v>48-XL</v>
      </c>
      <c r="Q74" s="100">
        <v>170.30699999999999</v>
      </c>
      <c r="R74" s="101">
        <v>165.17</v>
      </c>
      <c r="S74" s="101">
        <v>160.04</v>
      </c>
      <c r="T74" s="101">
        <v>154.91</v>
      </c>
      <c r="U74" s="101">
        <v>149.78</v>
      </c>
      <c r="V74" s="101">
        <v>144.63999999999999</v>
      </c>
      <c r="W74" s="101">
        <v>139.51</v>
      </c>
      <c r="X74" s="102">
        <v>134.387</v>
      </c>
      <c r="Z74" s="662"/>
      <c r="AA74" s="658"/>
      <c r="AB74" s="90" t="str">
        <f>+AB72</f>
        <v>48-XL</v>
      </c>
      <c r="AC74" s="100">
        <v>189.16800000000001</v>
      </c>
      <c r="AD74" s="101">
        <v>188.93</v>
      </c>
      <c r="AE74" s="101">
        <v>188.7</v>
      </c>
      <c r="AF74" s="101">
        <v>188.47</v>
      </c>
      <c r="AG74" s="101">
        <v>188.23</v>
      </c>
      <c r="AH74" s="101">
        <v>188</v>
      </c>
      <c r="AI74" s="101">
        <v>187.77</v>
      </c>
      <c r="AJ74" s="102">
        <v>187.541</v>
      </c>
      <c r="AL74" s="662"/>
      <c r="AM74" s="658"/>
      <c r="AN74" s="90" t="str">
        <f>+AN72</f>
        <v>48-XL</v>
      </c>
      <c r="AO74" s="100">
        <v>227.88</v>
      </c>
      <c r="AP74" s="101">
        <v>227.88</v>
      </c>
      <c r="AQ74" s="101">
        <v>227.88</v>
      </c>
      <c r="AR74" s="101">
        <v>227.88</v>
      </c>
      <c r="AS74" s="101">
        <v>227.88</v>
      </c>
      <c r="AT74" s="101">
        <v>227.88</v>
      </c>
      <c r="AU74" s="101">
        <v>227.88</v>
      </c>
      <c r="AV74" s="102">
        <v>227.88</v>
      </c>
    </row>
    <row r="75" spans="1:48">
      <c r="A75">
        <v>75</v>
      </c>
      <c r="B75" s="662"/>
      <c r="C75" s="659">
        <f>+C73+15</f>
        <v>130</v>
      </c>
      <c r="D75" s="78" t="s">
        <v>133</v>
      </c>
      <c r="E75" s="97">
        <v>197.55099999999999</v>
      </c>
      <c r="F75" s="98">
        <v>191.1</v>
      </c>
      <c r="G75" s="98">
        <v>184.65</v>
      </c>
      <c r="H75" s="98">
        <v>178.21</v>
      </c>
      <c r="I75" s="98">
        <v>171.76</v>
      </c>
      <c r="J75" s="98">
        <v>165.31</v>
      </c>
      <c r="K75" s="98">
        <v>158.86000000000001</v>
      </c>
      <c r="L75" s="99">
        <v>152.423</v>
      </c>
      <c r="N75" s="662"/>
      <c r="O75" s="659">
        <f>+O73+15</f>
        <v>130</v>
      </c>
      <c r="P75" s="78" t="s">
        <v>133</v>
      </c>
      <c r="Q75" s="97">
        <v>173.44</v>
      </c>
      <c r="R75" s="98">
        <v>168.24</v>
      </c>
      <c r="S75" s="98">
        <v>163.05000000000001</v>
      </c>
      <c r="T75" s="98">
        <v>157.85</v>
      </c>
      <c r="U75" s="98">
        <v>152.66</v>
      </c>
      <c r="V75" s="98">
        <v>147.46</v>
      </c>
      <c r="W75" s="98">
        <v>142.27000000000001</v>
      </c>
      <c r="X75" s="99">
        <v>137.078</v>
      </c>
      <c r="Z75" s="662"/>
      <c r="AA75" s="659">
        <f>+AA73+15</f>
        <v>130</v>
      </c>
      <c r="AB75" s="78" t="s">
        <v>133</v>
      </c>
      <c r="AC75" s="97">
        <v>174.096</v>
      </c>
      <c r="AD75" s="98">
        <v>173.96</v>
      </c>
      <c r="AE75" s="98">
        <v>173.84</v>
      </c>
      <c r="AF75" s="98">
        <v>173.71</v>
      </c>
      <c r="AG75" s="98">
        <v>173.58</v>
      </c>
      <c r="AH75" s="98">
        <v>173.45</v>
      </c>
      <c r="AI75" s="98">
        <v>173.33</v>
      </c>
      <c r="AJ75" s="99">
        <v>173.20400000000001</v>
      </c>
      <c r="AL75" s="662"/>
      <c r="AM75" s="659">
        <f>+AM73+15</f>
        <v>130</v>
      </c>
      <c r="AN75" s="78" t="s">
        <v>133</v>
      </c>
      <c r="AO75" s="97">
        <v>207.95</v>
      </c>
      <c r="AP75" s="98">
        <v>207.9</v>
      </c>
      <c r="AQ75" s="98">
        <v>207.85</v>
      </c>
      <c r="AR75" s="98">
        <v>207.8</v>
      </c>
      <c r="AS75" s="98">
        <v>207.76</v>
      </c>
      <c r="AT75" s="98">
        <v>207.71</v>
      </c>
      <c r="AU75" s="98">
        <v>207.66</v>
      </c>
      <c r="AV75" s="99">
        <v>207.62</v>
      </c>
    </row>
    <row r="76" spans="1:48" ht="15" thickBot="1">
      <c r="A76">
        <v>76</v>
      </c>
      <c r="B76" s="662"/>
      <c r="C76" s="660"/>
      <c r="D76" s="82" t="s">
        <v>136</v>
      </c>
      <c r="E76" s="97">
        <v>215.40799999999999</v>
      </c>
      <c r="F76" s="98">
        <v>208.16</v>
      </c>
      <c r="G76" s="98">
        <v>200.92</v>
      </c>
      <c r="H76" s="98">
        <v>193.68</v>
      </c>
      <c r="I76" s="98">
        <v>186.43</v>
      </c>
      <c r="J76" s="98">
        <v>179.19</v>
      </c>
      <c r="K76" s="98">
        <v>171.95</v>
      </c>
      <c r="L76" s="99">
        <v>164.71100000000001</v>
      </c>
      <c r="N76" s="662"/>
      <c r="O76" s="660"/>
      <c r="P76" s="82" t="s">
        <v>136</v>
      </c>
      <c r="Q76" s="97">
        <v>200.19800000000001</v>
      </c>
      <c r="R76" s="98">
        <v>193.05</v>
      </c>
      <c r="S76" s="98">
        <v>185.9</v>
      </c>
      <c r="T76" s="98">
        <v>178.75</v>
      </c>
      <c r="U76" s="98">
        <v>171.61</v>
      </c>
      <c r="V76" s="98">
        <v>164.46</v>
      </c>
      <c r="W76" s="98">
        <v>157.31</v>
      </c>
      <c r="X76" s="99">
        <v>150.16999999999999</v>
      </c>
      <c r="Z76" s="662"/>
      <c r="AA76" s="660"/>
      <c r="AB76" s="82" t="s">
        <v>136</v>
      </c>
      <c r="AC76" s="97">
        <v>189.16800000000001</v>
      </c>
      <c r="AD76" s="98">
        <v>188.93</v>
      </c>
      <c r="AE76" s="98">
        <v>188.7</v>
      </c>
      <c r="AF76" s="98">
        <v>188.47</v>
      </c>
      <c r="AG76" s="98">
        <v>188.23</v>
      </c>
      <c r="AH76" s="98">
        <v>188</v>
      </c>
      <c r="AI76" s="98">
        <v>187.77</v>
      </c>
      <c r="AJ76" s="99">
        <v>187.541</v>
      </c>
      <c r="AL76" s="662"/>
      <c r="AM76" s="660"/>
      <c r="AN76" s="82" t="s">
        <v>136</v>
      </c>
      <c r="AO76" s="97">
        <v>227.88</v>
      </c>
      <c r="AP76" s="98">
        <v>227.88</v>
      </c>
      <c r="AQ76" s="98">
        <v>227.88</v>
      </c>
      <c r="AR76" s="98">
        <v>227.88</v>
      </c>
      <c r="AS76" s="98">
        <v>227.88</v>
      </c>
      <c r="AT76" s="98">
        <v>227.88</v>
      </c>
      <c r="AU76" s="98">
        <v>227.88</v>
      </c>
      <c r="AV76" s="99">
        <v>227.88</v>
      </c>
    </row>
    <row r="77" spans="1:48">
      <c r="A77">
        <v>77</v>
      </c>
      <c r="B77" s="662"/>
      <c r="C77" s="657">
        <f>+C75+10</f>
        <v>140</v>
      </c>
      <c r="D77" s="86" t="str">
        <f>+D75</f>
        <v>48-X</v>
      </c>
      <c r="E77" s="100">
        <v>215.393</v>
      </c>
      <c r="F77" s="101">
        <v>208.49</v>
      </c>
      <c r="G77" s="101">
        <v>201.6</v>
      </c>
      <c r="H77" s="101">
        <v>194.71</v>
      </c>
      <c r="I77" s="101">
        <v>187.81</v>
      </c>
      <c r="J77" s="101">
        <v>180.92</v>
      </c>
      <c r="K77" s="101">
        <v>174.03</v>
      </c>
      <c r="L77" s="102">
        <v>167.137</v>
      </c>
      <c r="N77" s="662"/>
      <c r="O77" s="657">
        <f>+O75+10</f>
        <v>140</v>
      </c>
      <c r="P77" s="86" t="str">
        <f>+P75</f>
        <v>48-X</v>
      </c>
      <c r="Q77" s="100">
        <v>185.14500000000001</v>
      </c>
      <c r="R77" s="101">
        <v>179.71</v>
      </c>
      <c r="S77" s="101">
        <v>174.27</v>
      </c>
      <c r="T77" s="101">
        <v>168.84</v>
      </c>
      <c r="U77" s="101">
        <v>163.41</v>
      </c>
      <c r="V77" s="101">
        <v>157.97</v>
      </c>
      <c r="W77" s="101">
        <v>152.54</v>
      </c>
      <c r="X77" s="102">
        <v>147.11199999999999</v>
      </c>
      <c r="Z77" s="662"/>
      <c r="AA77" s="657">
        <f>+AA75+10</f>
        <v>140</v>
      </c>
      <c r="AB77" s="86" t="str">
        <f>+AB75</f>
        <v>48-X</v>
      </c>
      <c r="AC77" s="100">
        <v>173.96700000000001</v>
      </c>
      <c r="AD77" s="101">
        <v>173.83</v>
      </c>
      <c r="AE77" s="101">
        <v>173.69</v>
      </c>
      <c r="AF77" s="101">
        <v>173.55</v>
      </c>
      <c r="AG77" s="101">
        <v>173.42</v>
      </c>
      <c r="AH77" s="101">
        <v>173.28</v>
      </c>
      <c r="AI77" s="101">
        <v>173.15</v>
      </c>
      <c r="AJ77" s="102">
        <v>173.01599999999999</v>
      </c>
      <c r="AL77" s="662"/>
      <c r="AM77" s="657">
        <f>+AM75+10</f>
        <v>140</v>
      </c>
      <c r="AN77" s="86" t="str">
        <f>+AN75</f>
        <v>48-X</v>
      </c>
      <c r="AO77" s="87" t="s">
        <v>1122</v>
      </c>
      <c r="AP77" s="101">
        <v>208.15</v>
      </c>
      <c r="AQ77" s="101">
        <v>208.07</v>
      </c>
      <c r="AR77" s="101">
        <v>207.99</v>
      </c>
      <c r="AS77" s="101">
        <v>207.91</v>
      </c>
      <c r="AT77" s="101">
        <v>207.83</v>
      </c>
      <c r="AU77" s="101">
        <v>207.75</v>
      </c>
      <c r="AV77" s="102">
        <v>207.67</v>
      </c>
    </row>
    <row r="78" spans="1:48" ht="15" thickBot="1">
      <c r="A78">
        <v>78</v>
      </c>
      <c r="B78" s="662"/>
      <c r="C78" s="658"/>
      <c r="D78" s="90" t="str">
        <f>+D76</f>
        <v>48-XL</v>
      </c>
      <c r="E78" s="100">
        <v>234.07400000000001</v>
      </c>
      <c r="F78" s="101">
        <v>226.6</v>
      </c>
      <c r="G78" s="101">
        <v>219.12</v>
      </c>
      <c r="H78" s="101">
        <v>211.65</v>
      </c>
      <c r="I78" s="101">
        <v>204.17</v>
      </c>
      <c r="J78" s="101">
        <v>196.7</v>
      </c>
      <c r="K78" s="101">
        <v>189.23</v>
      </c>
      <c r="L78" s="102">
        <v>181.75899999999999</v>
      </c>
      <c r="N78" s="662"/>
      <c r="O78" s="658"/>
      <c r="P78" s="90" t="str">
        <f>+P76</f>
        <v>48-XL</v>
      </c>
      <c r="Q78" s="100">
        <v>216.79599999999999</v>
      </c>
      <c r="R78" s="101">
        <v>209.47</v>
      </c>
      <c r="S78" s="101">
        <v>202.15</v>
      </c>
      <c r="T78" s="101">
        <v>194.83</v>
      </c>
      <c r="U78" s="101">
        <v>187.52</v>
      </c>
      <c r="V78" s="101">
        <v>180.2</v>
      </c>
      <c r="W78" s="101">
        <v>172.88</v>
      </c>
      <c r="X78" s="102">
        <v>165.565</v>
      </c>
      <c r="Z78" s="662"/>
      <c r="AA78" s="658"/>
      <c r="AB78" s="90" t="str">
        <f>+AB76</f>
        <v>48-XL</v>
      </c>
      <c r="AC78" s="100">
        <v>189.16800000000001</v>
      </c>
      <c r="AD78" s="101">
        <v>188.93</v>
      </c>
      <c r="AE78" s="101">
        <v>188.7</v>
      </c>
      <c r="AF78" s="101">
        <v>188.47</v>
      </c>
      <c r="AG78" s="101">
        <v>188.23</v>
      </c>
      <c r="AH78" s="101">
        <v>188</v>
      </c>
      <c r="AI78" s="101">
        <v>187.77</v>
      </c>
      <c r="AJ78" s="102">
        <v>187.541</v>
      </c>
      <c r="AL78" s="662"/>
      <c r="AM78" s="658"/>
      <c r="AN78" s="90" t="str">
        <f>+AN76</f>
        <v>48-XL</v>
      </c>
      <c r="AO78" s="100">
        <v>227.88</v>
      </c>
      <c r="AP78" s="101">
        <v>227.88</v>
      </c>
      <c r="AQ78" s="101">
        <v>227.88</v>
      </c>
      <c r="AR78" s="101">
        <v>227.88</v>
      </c>
      <c r="AS78" s="101">
        <v>227.88</v>
      </c>
      <c r="AT78" s="101">
        <v>227.88</v>
      </c>
      <c r="AU78" s="101">
        <v>227.88</v>
      </c>
      <c r="AV78" s="102">
        <v>227.88</v>
      </c>
    </row>
    <row r="79" spans="1:48">
      <c r="A79">
        <v>79</v>
      </c>
      <c r="B79" s="662"/>
      <c r="C79" s="659">
        <f>+C77+10</f>
        <v>150</v>
      </c>
      <c r="D79" s="78" t="s">
        <v>133</v>
      </c>
      <c r="E79" s="97">
        <v>232.91399999999999</v>
      </c>
      <c r="F79" s="98">
        <v>225.68</v>
      </c>
      <c r="G79" s="98">
        <v>218.45</v>
      </c>
      <c r="H79" s="98">
        <v>211.21</v>
      </c>
      <c r="I79" s="98">
        <v>203.98</v>
      </c>
      <c r="J79" s="98">
        <v>196.75</v>
      </c>
      <c r="K79" s="98">
        <v>189.52</v>
      </c>
      <c r="L79" s="99">
        <v>182.291</v>
      </c>
      <c r="N79" s="662"/>
      <c r="O79" s="659">
        <f>+O77+10</f>
        <v>150</v>
      </c>
      <c r="P79" s="78" t="s">
        <v>133</v>
      </c>
      <c r="Q79" s="97">
        <v>197.09100000000001</v>
      </c>
      <c r="R79" s="98">
        <v>191.3</v>
      </c>
      <c r="S79" s="98">
        <v>185.51</v>
      </c>
      <c r="T79" s="98">
        <v>179.72</v>
      </c>
      <c r="U79" s="98">
        <v>173.93</v>
      </c>
      <c r="V79" s="98">
        <v>168.14</v>
      </c>
      <c r="W79" s="98">
        <v>162.35</v>
      </c>
      <c r="X79" s="99">
        <v>156.57</v>
      </c>
      <c r="Z79" s="662"/>
      <c r="AA79" s="659">
        <f>+AA77+10</f>
        <v>150</v>
      </c>
      <c r="AB79" s="78" t="s">
        <v>133</v>
      </c>
      <c r="AC79" s="97">
        <v>173.989</v>
      </c>
      <c r="AD79" s="98">
        <v>173.82</v>
      </c>
      <c r="AE79" s="98">
        <v>173.67</v>
      </c>
      <c r="AF79" s="98">
        <v>173.51</v>
      </c>
      <c r="AG79" s="98">
        <v>173.35</v>
      </c>
      <c r="AH79" s="98">
        <v>173.19</v>
      </c>
      <c r="AI79" s="98">
        <v>173.03</v>
      </c>
      <c r="AJ79" s="99">
        <v>172.875</v>
      </c>
      <c r="AL79" s="662"/>
      <c r="AM79" s="659">
        <f>+AM77+10</f>
        <v>150</v>
      </c>
      <c r="AN79" s="78" t="s">
        <v>133</v>
      </c>
      <c r="AO79" s="83" t="s">
        <v>1122</v>
      </c>
      <c r="AP79" s="84" t="s">
        <v>1122</v>
      </c>
      <c r="AQ79" s="84" t="s">
        <v>1122</v>
      </c>
      <c r="AR79" s="84" t="s">
        <v>1122</v>
      </c>
      <c r="AS79" s="98">
        <v>208.12</v>
      </c>
      <c r="AT79" s="98">
        <v>208</v>
      </c>
      <c r="AU79" s="98">
        <v>207.88</v>
      </c>
      <c r="AV79" s="99">
        <v>207.77</v>
      </c>
    </row>
    <row r="80" spans="1:48" ht="15" thickBot="1">
      <c r="A80">
        <v>80</v>
      </c>
      <c r="B80" s="662"/>
      <c r="C80" s="660"/>
      <c r="D80" s="82" t="s">
        <v>136</v>
      </c>
      <c r="E80" s="97">
        <v>255.304</v>
      </c>
      <c r="F80" s="98">
        <v>247.33</v>
      </c>
      <c r="G80" s="98">
        <v>239.35</v>
      </c>
      <c r="H80" s="98">
        <v>231.38</v>
      </c>
      <c r="I80" s="98">
        <v>223.41</v>
      </c>
      <c r="J80" s="98">
        <v>215.44</v>
      </c>
      <c r="K80" s="98">
        <v>207.46</v>
      </c>
      <c r="L80" s="99">
        <v>199.495</v>
      </c>
      <c r="N80" s="662"/>
      <c r="O80" s="660"/>
      <c r="P80" s="82" t="s">
        <v>136</v>
      </c>
      <c r="Q80" s="97">
        <v>237.47900000000001</v>
      </c>
      <c r="R80" s="98">
        <v>229.32</v>
      </c>
      <c r="S80" s="98">
        <v>221.16</v>
      </c>
      <c r="T80" s="98">
        <v>213</v>
      </c>
      <c r="U80" s="98">
        <v>204.85</v>
      </c>
      <c r="V80" s="98">
        <v>196.69</v>
      </c>
      <c r="W80" s="98">
        <v>188.53</v>
      </c>
      <c r="X80" s="99">
        <v>180.37899999999999</v>
      </c>
      <c r="Z80" s="662"/>
      <c r="AA80" s="660"/>
      <c r="AB80" s="82" t="s">
        <v>136</v>
      </c>
      <c r="AC80" s="97">
        <v>187.541</v>
      </c>
      <c r="AD80" s="98">
        <v>187.54</v>
      </c>
      <c r="AE80" s="98">
        <v>187.54</v>
      </c>
      <c r="AF80" s="98">
        <v>187.54</v>
      </c>
      <c r="AG80" s="98">
        <v>187.54</v>
      </c>
      <c r="AH80" s="98">
        <v>187.54</v>
      </c>
      <c r="AI80" s="98">
        <v>187.54</v>
      </c>
      <c r="AJ80" s="99">
        <v>187.541</v>
      </c>
      <c r="AL80" s="662"/>
      <c r="AM80" s="660"/>
      <c r="AN80" s="82" t="s">
        <v>136</v>
      </c>
      <c r="AO80" s="97">
        <v>227.88</v>
      </c>
      <c r="AP80" s="98">
        <v>227.88</v>
      </c>
      <c r="AQ80" s="98">
        <v>227.88</v>
      </c>
      <c r="AR80" s="98">
        <v>227.88</v>
      </c>
      <c r="AS80" s="98">
        <v>227.88</v>
      </c>
      <c r="AT80" s="98">
        <v>227.88</v>
      </c>
      <c r="AU80" s="98">
        <v>227.88</v>
      </c>
      <c r="AV80" s="99">
        <v>227.88</v>
      </c>
    </row>
    <row r="81" spans="1:48">
      <c r="A81">
        <v>81</v>
      </c>
      <c r="B81" s="662"/>
      <c r="C81" s="657">
        <f>+C79+10</f>
        <v>160</v>
      </c>
      <c r="D81" s="86" t="str">
        <f>+D79</f>
        <v>48-X</v>
      </c>
      <c r="E81" s="100">
        <v>251.59700000000001</v>
      </c>
      <c r="F81" s="101">
        <v>243.91</v>
      </c>
      <c r="G81" s="101">
        <v>236.22</v>
      </c>
      <c r="H81" s="101">
        <v>228.53</v>
      </c>
      <c r="I81" s="101">
        <v>220.85</v>
      </c>
      <c r="J81" s="101">
        <v>213.16</v>
      </c>
      <c r="K81" s="101">
        <v>205.48</v>
      </c>
      <c r="L81" s="102">
        <v>197.79499999999999</v>
      </c>
      <c r="N81" s="662"/>
      <c r="O81" s="657">
        <f>+O79+10</f>
        <v>160</v>
      </c>
      <c r="P81" s="86" t="str">
        <f>+P79</f>
        <v>48-X</v>
      </c>
      <c r="Q81" s="100">
        <v>207.80099999999999</v>
      </c>
      <c r="R81" s="101">
        <v>201.94</v>
      </c>
      <c r="S81" s="101">
        <v>196.08</v>
      </c>
      <c r="T81" s="101">
        <v>190.22</v>
      </c>
      <c r="U81" s="101">
        <v>184.36</v>
      </c>
      <c r="V81" s="101">
        <v>178.51</v>
      </c>
      <c r="W81" s="101">
        <v>172.65</v>
      </c>
      <c r="X81" s="102">
        <v>166.79499999999999</v>
      </c>
      <c r="Z81" s="662"/>
      <c r="AA81" s="657">
        <f>+AA79+10</f>
        <v>160</v>
      </c>
      <c r="AB81" s="86" t="str">
        <f>+AB79</f>
        <v>48-X</v>
      </c>
      <c r="AC81" s="100">
        <v>174.054</v>
      </c>
      <c r="AD81" s="101">
        <v>173.86</v>
      </c>
      <c r="AE81" s="101">
        <v>173.67</v>
      </c>
      <c r="AF81" s="101">
        <v>173.48</v>
      </c>
      <c r="AG81" s="101">
        <v>173.29</v>
      </c>
      <c r="AH81" s="101">
        <v>173.09</v>
      </c>
      <c r="AI81" s="101">
        <v>172.9</v>
      </c>
      <c r="AJ81" s="102">
        <v>172.71700000000001</v>
      </c>
      <c r="AL81" s="662"/>
      <c r="AM81" s="657">
        <f>+AM79+10</f>
        <v>160</v>
      </c>
      <c r="AN81" s="86" t="str">
        <f>+AN79</f>
        <v>48-X</v>
      </c>
      <c r="AO81" s="87" t="s">
        <v>1122</v>
      </c>
      <c r="AP81" s="88" t="s">
        <v>1122</v>
      </c>
      <c r="AQ81" s="88" t="s">
        <v>1122</v>
      </c>
      <c r="AR81" s="88" t="s">
        <v>1122</v>
      </c>
      <c r="AS81" s="88" t="s">
        <v>1122</v>
      </c>
      <c r="AT81" s="88" t="s">
        <v>1122</v>
      </c>
      <c r="AU81" s="101">
        <v>208.1</v>
      </c>
      <c r="AV81" s="102">
        <v>207.95</v>
      </c>
    </row>
    <row r="82" spans="1:48" ht="15" thickBot="1">
      <c r="A82">
        <v>82</v>
      </c>
      <c r="B82" s="662"/>
      <c r="C82" s="658"/>
      <c r="D82" s="90" t="str">
        <f>+D80</f>
        <v>48-XL</v>
      </c>
      <c r="E82" s="100">
        <v>276.65100000000001</v>
      </c>
      <c r="F82" s="101">
        <v>267.74</v>
      </c>
      <c r="G82" s="101">
        <v>258.83</v>
      </c>
      <c r="H82" s="101">
        <v>249.92</v>
      </c>
      <c r="I82" s="101">
        <v>241.01</v>
      </c>
      <c r="J82" s="101">
        <v>232.1</v>
      </c>
      <c r="K82" s="101">
        <v>223.19</v>
      </c>
      <c r="L82" s="102">
        <v>214.28700000000001</v>
      </c>
      <c r="N82" s="662"/>
      <c r="O82" s="658"/>
      <c r="P82" s="90" t="str">
        <f>+P80</f>
        <v>48-XL</v>
      </c>
      <c r="Q82" s="100">
        <v>256.66199999999998</v>
      </c>
      <c r="R82" s="101">
        <v>248.12</v>
      </c>
      <c r="S82" s="101">
        <v>239.58</v>
      </c>
      <c r="T82" s="101">
        <v>231.04</v>
      </c>
      <c r="U82" s="101">
        <v>222.5</v>
      </c>
      <c r="V82" s="101">
        <v>213.96</v>
      </c>
      <c r="W82" s="101">
        <v>205.42</v>
      </c>
      <c r="X82" s="102">
        <v>196.88900000000001</v>
      </c>
      <c r="Z82" s="662"/>
      <c r="AA82" s="658"/>
      <c r="AB82" s="90" t="str">
        <f>+AB80</f>
        <v>48-XL</v>
      </c>
      <c r="AC82" s="100">
        <v>191.815</v>
      </c>
      <c r="AD82" s="101">
        <v>191.2</v>
      </c>
      <c r="AE82" s="101">
        <v>190.59</v>
      </c>
      <c r="AF82" s="101">
        <v>189.98</v>
      </c>
      <c r="AG82" s="101">
        <v>189.37</v>
      </c>
      <c r="AH82" s="101">
        <v>188.76</v>
      </c>
      <c r="AI82" s="101">
        <v>188.15</v>
      </c>
      <c r="AJ82" s="102">
        <v>187.541</v>
      </c>
      <c r="AL82" s="662"/>
      <c r="AM82" s="658"/>
      <c r="AN82" s="90" t="str">
        <f>+AN80</f>
        <v>48-XL</v>
      </c>
      <c r="AO82" s="100">
        <v>227.88</v>
      </c>
      <c r="AP82" s="101">
        <v>227.88</v>
      </c>
      <c r="AQ82" s="101">
        <v>227.88</v>
      </c>
      <c r="AR82" s="101">
        <v>227.88</v>
      </c>
      <c r="AS82" s="101">
        <v>227.88</v>
      </c>
      <c r="AT82" s="101">
        <v>227.88</v>
      </c>
      <c r="AU82" s="101">
        <v>227.88</v>
      </c>
      <c r="AV82" s="102">
        <v>227.88</v>
      </c>
    </row>
    <row r="83" spans="1:48">
      <c r="A83">
        <v>83</v>
      </c>
      <c r="B83" s="662"/>
      <c r="C83" s="659">
        <f>+C81+10</f>
        <v>170</v>
      </c>
      <c r="D83" s="78" t="s">
        <v>133</v>
      </c>
      <c r="E83" s="97">
        <v>270.22000000000003</v>
      </c>
      <c r="F83" s="98">
        <v>261.74</v>
      </c>
      <c r="G83" s="98">
        <v>253.26</v>
      </c>
      <c r="H83" s="98">
        <v>244.78</v>
      </c>
      <c r="I83" s="98">
        <v>236.3</v>
      </c>
      <c r="J83" s="98">
        <v>227.82</v>
      </c>
      <c r="K83" s="98">
        <v>219.34</v>
      </c>
      <c r="L83" s="99">
        <v>210.86799999999999</v>
      </c>
      <c r="N83" s="662"/>
      <c r="O83" s="659">
        <f>+O81+10</f>
        <v>170</v>
      </c>
      <c r="P83" s="78" t="s">
        <v>133</v>
      </c>
      <c r="Q83" s="97">
        <v>215.203</v>
      </c>
      <c r="R83" s="98">
        <v>210.01</v>
      </c>
      <c r="S83" s="98">
        <v>204.83</v>
      </c>
      <c r="T83" s="98">
        <v>199.65</v>
      </c>
      <c r="U83" s="98">
        <v>194.46</v>
      </c>
      <c r="V83" s="98">
        <v>189.28</v>
      </c>
      <c r="W83" s="98">
        <v>184.09</v>
      </c>
      <c r="X83" s="99">
        <v>178.91399999999999</v>
      </c>
      <c r="Z83" s="662"/>
      <c r="AA83" s="659">
        <f>+AA81+10</f>
        <v>170</v>
      </c>
      <c r="AB83" s="78" t="s">
        <v>133</v>
      </c>
      <c r="AC83" s="97">
        <v>174.327</v>
      </c>
      <c r="AD83" s="98">
        <v>174.08</v>
      </c>
      <c r="AE83" s="98">
        <v>173.84</v>
      </c>
      <c r="AF83" s="98">
        <v>173.6</v>
      </c>
      <c r="AG83" s="98">
        <v>173.36</v>
      </c>
      <c r="AH83" s="98">
        <v>173.12</v>
      </c>
      <c r="AI83" s="98">
        <v>172.88</v>
      </c>
      <c r="AJ83" s="99">
        <v>172.63900000000001</v>
      </c>
      <c r="AL83" s="662"/>
      <c r="AM83" s="659">
        <f>+AM81+10</f>
        <v>170</v>
      </c>
      <c r="AN83" s="78" t="s">
        <v>133</v>
      </c>
      <c r="AO83" s="83" t="s">
        <v>1122</v>
      </c>
      <c r="AP83" s="84" t="s">
        <v>1122</v>
      </c>
      <c r="AQ83" s="84" t="s">
        <v>1122</v>
      </c>
      <c r="AR83" s="84" t="s">
        <v>1122</v>
      </c>
      <c r="AS83" s="84" t="s">
        <v>1122</v>
      </c>
      <c r="AT83" s="84" t="s">
        <v>1122</v>
      </c>
      <c r="AU83" s="84" t="s">
        <v>1122</v>
      </c>
      <c r="AV83" s="99">
        <v>208.12</v>
      </c>
    </row>
    <row r="84" spans="1:48" ht="15" thickBot="1">
      <c r="A84">
        <v>84</v>
      </c>
      <c r="B84" s="662"/>
      <c r="C84" s="660"/>
      <c r="D84" s="82" t="s">
        <v>136</v>
      </c>
      <c r="E84" s="97">
        <v>291.88499999999999</v>
      </c>
      <c r="F84" s="98">
        <v>282.89</v>
      </c>
      <c r="G84" s="98">
        <v>273.89999999999998</v>
      </c>
      <c r="H84" s="98">
        <v>264.92</v>
      </c>
      <c r="I84" s="98">
        <v>255.93</v>
      </c>
      <c r="J84" s="98">
        <v>246.94</v>
      </c>
      <c r="K84" s="98">
        <v>237.95</v>
      </c>
      <c r="L84" s="99">
        <v>228.97200000000001</v>
      </c>
      <c r="N84" s="662"/>
      <c r="O84" s="660"/>
      <c r="P84" s="82" t="s">
        <v>136</v>
      </c>
      <c r="Q84" s="97">
        <v>273.58699999999999</v>
      </c>
      <c r="R84" s="98">
        <v>264.68</v>
      </c>
      <c r="S84" s="98">
        <v>255.77</v>
      </c>
      <c r="T84" s="98">
        <v>246.86</v>
      </c>
      <c r="U84" s="98">
        <v>237.96</v>
      </c>
      <c r="V84" s="98">
        <v>229.05</v>
      </c>
      <c r="W84" s="98">
        <v>220.14</v>
      </c>
      <c r="X84" s="99">
        <v>211.24100000000001</v>
      </c>
      <c r="Z84" s="662"/>
      <c r="AA84" s="660"/>
      <c r="AB84" s="82" t="s">
        <v>136</v>
      </c>
      <c r="AC84" s="97">
        <v>213.56399999999999</v>
      </c>
      <c r="AD84" s="98">
        <v>209.84</v>
      </c>
      <c r="AE84" s="98">
        <v>206.12</v>
      </c>
      <c r="AF84" s="98">
        <v>202.41</v>
      </c>
      <c r="AG84" s="98">
        <v>198.69</v>
      </c>
      <c r="AH84" s="98">
        <v>194.97</v>
      </c>
      <c r="AI84" s="98">
        <v>191.25</v>
      </c>
      <c r="AJ84" s="99">
        <v>187.541</v>
      </c>
      <c r="AL84" s="662"/>
      <c r="AM84" s="660"/>
      <c r="AN84" s="82" t="s">
        <v>136</v>
      </c>
      <c r="AO84" s="97">
        <v>227.88</v>
      </c>
      <c r="AP84" s="98">
        <v>227.88</v>
      </c>
      <c r="AQ84" s="98">
        <v>227.88</v>
      </c>
      <c r="AR84" s="98">
        <v>227.88</v>
      </c>
      <c r="AS84" s="98">
        <v>227.88</v>
      </c>
      <c r="AT84" s="98">
        <v>227.88</v>
      </c>
      <c r="AU84" s="98">
        <v>227.88</v>
      </c>
      <c r="AV84" s="99">
        <v>227.88</v>
      </c>
    </row>
    <row r="85" spans="1:48">
      <c r="A85">
        <v>85</v>
      </c>
      <c r="B85" s="662"/>
      <c r="C85" s="657">
        <f>+C83+10</f>
        <v>180</v>
      </c>
      <c r="D85" s="86" t="str">
        <f>+D83</f>
        <v>48-X</v>
      </c>
      <c r="E85" s="100">
        <v>281.53399999999999</v>
      </c>
      <c r="F85" s="101">
        <v>273.43</v>
      </c>
      <c r="G85" s="101">
        <v>265.33</v>
      </c>
      <c r="H85" s="101">
        <v>257.23</v>
      </c>
      <c r="I85" s="101">
        <v>249.13</v>
      </c>
      <c r="J85" s="101">
        <v>241.03</v>
      </c>
      <c r="K85" s="101">
        <v>232.93</v>
      </c>
      <c r="L85" s="102">
        <v>224.83500000000001</v>
      </c>
      <c r="N85" s="662"/>
      <c r="O85" s="657">
        <f>+O83+10</f>
        <v>180</v>
      </c>
      <c r="P85" s="86" t="str">
        <f>+P83</f>
        <v>48-X</v>
      </c>
      <c r="Q85" s="100">
        <v>222.54</v>
      </c>
      <c r="R85" s="101">
        <v>217.8</v>
      </c>
      <c r="S85" s="101">
        <v>213.07</v>
      </c>
      <c r="T85" s="101">
        <v>208.34</v>
      </c>
      <c r="U85" s="101">
        <v>203.61</v>
      </c>
      <c r="V85" s="101">
        <v>198.88</v>
      </c>
      <c r="W85" s="101">
        <v>194.14</v>
      </c>
      <c r="X85" s="102">
        <v>189.417</v>
      </c>
      <c r="Z85" s="662"/>
      <c r="AA85" s="657">
        <f>+AA83+10</f>
        <v>180</v>
      </c>
      <c r="AB85" s="86" t="str">
        <f>+AB83</f>
        <v>48-X</v>
      </c>
      <c r="AC85" s="87" t="s">
        <v>1122</v>
      </c>
      <c r="AD85" s="88" t="s">
        <v>1122</v>
      </c>
      <c r="AE85" s="101">
        <v>174.06</v>
      </c>
      <c r="AF85" s="101">
        <v>173.76</v>
      </c>
      <c r="AG85" s="101">
        <v>173.46</v>
      </c>
      <c r="AH85" s="101">
        <v>173.16</v>
      </c>
      <c r="AI85" s="101">
        <v>172.86</v>
      </c>
      <c r="AJ85" s="102">
        <v>172.559</v>
      </c>
      <c r="AL85" s="662"/>
      <c r="AM85" s="657">
        <f>+AM83+10</f>
        <v>180</v>
      </c>
      <c r="AN85" s="86" t="str">
        <f>+AN83</f>
        <v>48-X</v>
      </c>
      <c r="AO85" s="87" t="s">
        <v>1122</v>
      </c>
      <c r="AP85" s="88" t="s">
        <v>1122</v>
      </c>
      <c r="AQ85" s="88" t="s">
        <v>1122</v>
      </c>
      <c r="AR85" s="88" t="s">
        <v>1122</v>
      </c>
      <c r="AS85" s="88" t="s">
        <v>1122</v>
      </c>
      <c r="AT85" s="88" t="s">
        <v>1122</v>
      </c>
      <c r="AU85" s="88" t="s">
        <v>1122</v>
      </c>
      <c r="AV85" s="89" t="s">
        <v>1122</v>
      </c>
    </row>
    <row r="86" spans="1:48" ht="15" thickBot="1">
      <c r="A86">
        <v>86</v>
      </c>
      <c r="B86" s="662"/>
      <c r="C86" s="658"/>
      <c r="D86" s="90" t="str">
        <f>+D84</f>
        <v>48-XL</v>
      </c>
      <c r="E86" s="100">
        <v>289.54300000000001</v>
      </c>
      <c r="F86" s="101">
        <v>283.12</v>
      </c>
      <c r="G86" s="101">
        <v>276.70999999999998</v>
      </c>
      <c r="H86" s="101">
        <v>270.29000000000002</v>
      </c>
      <c r="I86" s="101">
        <v>263.88</v>
      </c>
      <c r="J86" s="101">
        <v>257.45999999999998</v>
      </c>
      <c r="K86" s="101">
        <v>251.05</v>
      </c>
      <c r="L86" s="102">
        <v>244.636</v>
      </c>
      <c r="N86" s="662"/>
      <c r="O86" s="658"/>
      <c r="P86" s="90" t="str">
        <f>+P84</f>
        <v>48-XL</v>
      </c>
      <c r="Q86" s="100">
        <v>289.54300000000001</v>
      </c>
      <c r="R86" s="101">
        <v>280.7</v>
      </c>
      <c r="S86" s="101">
        <v>271.86</v>
      </c>
      <c r="T86" s="101">
        <v>263.02</v>
      </c>
      <c r="U86" s="101">
        <v>254.18</v>
      </c>
      <c r="V86" s="101">
        <v>245.34</v>
      </c>
      <c r="W86" s="101">
        <v>236.5</v>
      </c>
      <c r="X86" s="102">
        <v>227.666</v>
      </c>
      <c r="Z86" s="662"/>
      <c r="AA86" s="658"/>
      <c r="AB86" s="90" t="str">
        <f>+AB84</f>
        <v>48-XL</v>
      </c>
      <c r="AC86" s="100">
        <v>225.328</v>
      </c>
      <c r="AD86" s="101">
        <v>219.92</v>
      </c>
      <c r="AE86" s="101">
        <v>214.53</v>
      </c>
      <c r="AF86" s="101">
        <v>209.13</v>
      </c>
      <c r="AG86" s="101">
        <v>203.73</v>
      </c>
      <c r="AH86" s="101">
        <v>198.33</v>
      </c>
      <c r="AI86" s="101">
        <v>192.93</v>
      </c>
      <c r="AJ86" s="102">
        <v>187.541</v>
      </c>
      <c r="AL86" s="662"/>
      <c r="AM86" s="658"/>
      <c r="AN86" s="90" t="str">
        <f>+AN84</f>
        <v>48-XL</v>
      </c>
      <c r="AO86" s="100">
        <v>227.88</v>
      </c>
      <c r="AP86" s="101">
        <v>227.88</v>
      </c>
      <c r="AQ86" s="101">
        <v>227.88</v>
      </c>
      <c r="AR86" s="101">
        <v>227.88</v>
      </c>
      <c r="AS86" s="101">
        <v>227.88</v>
      </c>
      <c r="AT86" s="101">
        <v>227.88</v>
      </c>
      <c r="AU86" s="101">
        <v>227.88</v>
      </c>
      <c r="AV86" s="102">
        <v>227.88</v>
      </c>
    </row>
    <row r="87" spans="1:48">
      <c r="A87">
        <v>87</v>
      </c>
      <c r="B87" s="662"/>
      <c r="C87" s="659">
        <f>+C85+10</f>
        <v>190</v>
      </c>
      <c r="D87" s="78" t="s">
        <v>133</v>
      </c>
      <c r="E87" s="97">
        <v>288.25200000000001</v>
      </c>
      <c r="F87" s="98">
        <v>281.16000000000003</v>
      </c>
      <c r="G87" s="98">
        <v>274.07</v>
      </c>
      <c r="H87" s="98">
        <v>266.98</v>
      </c>
      <c r="I87" s="98">
        <v>259.89</v>
      </c>
      <c r="J87" s="98">
        <v>252.8</v>
      </c>
      <c r="K87" s="98">
        <v>245.71</v>
      </c>
      <c r="L87" s="99">
        <v>238.625</v>
      </c>
      <c r="N87" s="662"/>
      <c r="O87" s="659">
        <f>+O85+10</f>
        <v>190</v>
      </c>
      <c r="P87" s="78" t="s">
        <v>133</v>
      </c>
      <c r="Q87" s="97">
        <v>230.488</v>
      </c>
      <c r="R87" s="98">
        <v>226.09</v>
      </c>
      <c r="S87" s="98">
        <v>221.7</v>
      </c>
      <c r="T87" s="98">
        <v>217.32</v>
      </c>
      <c r="U87" s="98">
        <v>212.93</v>
      </c>
      <c r="V87" s="98">
        <v>208.54</v>
      </c>
      <c r="W87" s="98">
        <v>204.15</v>
      </c>
      <c r="X87" s="99">
        <v>199.76300000000001</v>
      </c>
      <c r="Z87" s="662"/>
      <c r="AA87" s="659">
        <f>+AA85+10</f>
        <v>190</v>
      </c>
      <c r="AB87" s="78" t="s">
        <v>133</v>
      </c>
      <c r="AC87" s="83" t="s">
        <v>1122</v>
      </c>
      <c r="AD87" s="84" t="s">
        <v>1122</v>
      </c>
      <c r="AE87" s="84" t="s">
        <v>1122</v>
      </c>
      <c r="AF87" s="84" t="s">
        <v>1122</v>
      </c>
      <c r="AG87" s="98">
        <v>176.87</v>
      </c>
      <c r="AH87" s="98">
        <v>175.43</v>
      </c>
      <c r="AI87" s="98">
        <v>173.98</v>
      </c>
      <c r="AJ87" s="99">
        <v>172.541</v>
      </c>
      <c r="AL87" s="662"/>
      <c r="AM87" s="659">
        <f>+AM85+10</f>
        <v>190</v>
      </c>
      <c r="AN87" s="78" t="s">
        <v>133</v>
      </c>
      <c r="AO87" s="83" t="s">
        <v>1122</v>
      </c>
      <c r="AP87" s="84" t="s">
        <v>1122</v>
      </c>
      <c r="AQ87" s="84" t="s">
        <v>1122</v>
      </c>
      <c r="AR87" s="84" t="s">
        <v>1122</v>
      </c>
      <c r="AS87" s="84" t="s">
        <v>1122</v>
      </c>
      <c r="AT87" s="84" t="s">
        <v>1122</v>
      </c>
      <c r="AU87" s="84" t="s">
        <v>1122</v>
      </c>
      <c r="AV87" s="85" t="s">
        <v>1122</v>
      </c>
    </row>
    <row r="88" spans="1:48" ht="15" thickBot="1">
      <c r="A88">
        <v>88</v>
      </c>
      <c r="B88" s="662"/>
      <c r="C88" s="660"/>
      <c r="D88" s="82" t="s">
        <v>136</v>
      </c>
      <c r="E88" s="97">
        <v>289.44099999999997</v>
      </c>
      <c r="F88" s="98">
        <v>285.51</v>
      </c>
      <c r="G88" s="98">
        <v>281.58999999999997</v>
      </c>
      <c r="H88" s="98">
        <v>277.67</v>
      </c>
      <c r="I88" s="98">
        <v>273.75</v>
      </c>
      <c r="J88" s="98">
        <v>269.82</v>
      </c>
      <c r="K88" s="98">
        <v>265.89999999999998</v>
      </c>
      <c r="L88" s="99">
        <v>261.98200000000003</v>
      </c>
      <c r="N88" s="662"/>
      <c r="O88" s="660"/>
      <c r="P88" s="82" t="s">
        <v>136</v>
      </c>
      <c r="Q88" s="97">
        <v>289.44099999999997</v>
      </c>
      <c r="R88" s="98">
        <v>282.87</v>
      </c>
      <c r="S88" s="98">
        <v>276.29000000000002</v>
      </c>
      <c r="T88" s="98">
        <v>269.72000000000003</v>
      </c>
      <c r="U88" s="98">
        <v>263.14999999999998</v>
      </c>
      <c r="V88" s="98">
        <v>256.58</v>
      </c>
      <c r="W88" s="98">
        <v>250.01</v>
      </c>
      <c r="X88" s="99">
        <v>243.44499999999999</v>
      </c>
      <c r="Z88" s="662"/>
      <c r="AA88" s="660"/>
      <c r="AB88" s="82" t="s">
        <v>136</v>
      </c>
      <c r="AC88" s="97">
        <v>236.1</v>
      </c>
      <c r="AD88" s="98">
        <v>229.16</v>
      </c>
      <c r="AE88" s="98">
        <v>222.22</v>
      </c>
      <c r="AF88" s="98">
        <v>215.28</v>
      </c>
      <c r="AG88" s="98">
        <v>208.35</v>
      </c>
      <c r="AH88" s="98">
        <v>201.41</v>
      </c>
      <c r="AI88" s="98">
        <v>194.47</v>
      </c>
      <c r="AJ88" s="99">
        <v>187.541</v>
      </c>
      <c r="AL88" s="662"/>
      <c r="AM88" s="660"/>
      <c r="AN88" s="82" t="s">
        <v>136</v>
      </c>
      <c r="AO88" s="97">
        <v>227.88</v>
      </c>
      <c r="AP88" s="98">
        <v>227.88</v>
      </c>
      <c r="AQ88" s="98">
        <v>227.88</v>
      </c>
      <c r="AR88" s="98">
        <v>227.88</v>
      </c>
      <c r="AS88" s="98">
        <v>227.88</v>
      </c>
      <c r="AT88" s="98">
        <v>227.88</v>
      </c>
      <c r="AU88" s="98">
        <v>227.88</v>
      </c>
      <c r="AV88" s="99">
        <v>227.88</v>
      </c>
    </row>
    <row r="89" spans="1:48">
      <c r="A89">
        <v>89</v>
      </c>
      <c r="B89" s="662"/>
      <c r="C89" s="657">
        <f>+C87+10</f>
        <v>200</v>
      </c>
      <c r="D89" s="86" t="str">
        <f>+D87</f>
        <v>48-X</v>
      </c>
      <c r="E89" s="100">
        <v>280.86900000000003</v>
      </c>
      <c r="F89" s="101">
        <v>277</v>
      </c>
      <c r="G89" s="101">
        <v>273.13</v>
      </c>
      <c r="H89" s="101">
        <v>269.27</v>
      </c>
      <c r="I89" s="101">
        <v>265.41000000000003</v>
      </c>
      <c r="J89" s="101">
        <v>261.54000000000002</v>
      </c>
      <c r="K89" s="101">
        <v>257.68</v>
      </c>
      <c r="L89" s="102">
        <v>253.81700000000001</v>
      </c>
      <c r="N89" s="662"/>
      <c r="O89" s="657">
        <f>+O87+10</f>
        <v>200</v>
      </c>
      <c r="P89" s="86" t="str">
        <f>+P87</f>
        <v>48-X</v>
      </c>
      <c r="Q89" s="100">
        <v>236.59200000000001</v>
      </c>
      <c r="R89" s="101">
        <v>232.69</v>
      </c>
      <c r="S89" s="101">
        <v>228.79</v>
      </c>
      <c r="T89" s="101">
        <v>224.9</v>
      </c>
      <c r="U89" s="101">
        <v>221</v>
      </c>
      <c r="V89" s="101">
        <v>217.1</v>
      </c>
      <c r="W89" s="101">
        <v>213.21</v>
      </c>
      <c r="X89" s="102">
        <v>209.316</v>
      </c>
      <c r="Z89" s="662"/>
      <c r="AA89" s="657">
        <f>+AA87+10</f>
        <v>200</v>
      </c>
      <c r="AB89" s="86" t="str">
        <f>+AB87</f>
        <v>48-X</v>
      </c>
      <c r="AC89" s="87" t="s">
        <v>1122</v>
      </c>
      <c r="AD89" s="88" t="s">
        <v>1122</v>
      </c>
      <c r="AE89" s="88" t="s">
        <v>1122</v>
      </c>
      <c r="AF89" s="88" t="s">
        <v>1122</v>
      </c>
      <c r="AG89" s="88" t="s">
        <v>1122</v>
      </c>
      <c r="AH89" s="88" t="s">
        <v>1122</v>
      </c>
      <c r="AI89" s="101">
        <v>175.41</v>
      </c>
      <c r="AJ89" s="102">
        <v>172.61099999999999</v>
      </c>
      <c r="AL89" s="662"/>
      <c r="AM89" s="657">
        <f>+AM87+10</f>
        <v>200</v>
      </c>
      <c r="AN89" s="86" t="str">
        <f>+AN87</f>
        <v>48-X</v>
      </c>
      <c r="AO89" s="87" t="s">
        <v>1122</v>
      </c>
      <c r="AP89" s="88" t="s">
        <v>1122</v>
      </c>
      <c r="AQ89" s="88" t="s">
        <v>1122</v>
      </c>
      <c r="AR89" s="88" t="s">
        <v>1122</v>
      </c>
      <c r="AS89" s="88" t="s">
        <v>1122</v>
      </c>
      <c r="AT89" s="88" t="s">
        <v>1122</v>
      </c>
      <c r="AU89" s="88" t="s">
        <v>1122</v>
      </c>
      <c r="AV89" s="89" t="s">
        <v>1122</v>
      </c>
    </row>
    <row r="90" spans="1:48" ht="15" thickBot="1">
      <c r="A90">
        <v>90</v>
      </c>
      <c r="B90" s="663"/>
      <c r="C90" s="658"/>
      <c r="D90" s="90" t="str">
        <f>+D88</f>
        <v>48-XL</v>
      </c>
      <c r="E90" s="105">
        <v>282.01400000000001</v>
      </c>
      <c r="F90" s="103">
        <v>281.33999999999997</v>
      </c>
      <c r="G90" s="103">
        <v>280.67</v>
      </c>
      <c r="H90" s="103">
        <v>280.01</v>
      </c>
      <c r="I90" s="103">
        <v>279.33999999999997</v>
      </c>
      <c r="J90" s="103">
        <v>278.67</v>
      </c>
      <c r="K90" s="103">
        <v>278</v>
      </c>
      <c r="L90" s="104">
        <v>277.34199999999998</v>
      </c>
      <c r="N90" s="663"/>
      <c r="O90" s="658"/>
      <c r="P90" s="90" t="str">
        <f>+P88</f>
        <v>48-XL</v>
      </c>
      <c r="Q90" s="105">
        <v>284.84699999999998</v>
      </c>
      <c r="R90" s="103">
        <v>281.12</v>
      </c>
      <c r="S90" s="103">
        <v>277.39</v>
      </c>
      <c r="T90" s="103">
        <v>273.67</v>
      </c>
      <c r="U90" s="103">
        <v>269.95</v>
      </c>
      <c r="V90" s="103">
        <v>266.22000000000003</v>
      </c>
      <c r="W90" s="103">
        <v>262.5</v>
      </c>
      <c r="X90" s="104">
        <v>258.78100000000001</v>
      </c>
      <c r="Z90" s="663"/>
      <c r="AA90" s="658"/>
      <c r="AB90" s="90" t="str">
        <f>+AB88</f>
        <v>48-XL</v>
      </c>
      <c r="AC90" s="105">
        <v>248.18100000000001</v>
      </c>
      <c r="AD90" s="103">
        <v>240.55</v>
      </c>
      <c r="AE90" s="103">
        <v>232.93</v>
      </c>
      <c r="AF90" s="103">
        <v>225.31</v>
      </c>
      <c r="AG90" s="103">
        <v>217.68</v>
      </c>
      <c r="AH90" s="103">
        <v>210.06</v>
      </c>
      <c r="AI90" s="103">
        <v>202.44</v>
      </c>
      <c r="AJ90" s="104">
        <v>194.81800000000001</v>
      </c>
      <c r="AL90" s="663"/>
      <c r="AM90" s="658"/>
      <c r="AN90" s="90" t="str">
        <f>+AN88</f>
        <v>48-XL</v>
      </c>
      <c r="AO90" s="91" t="s">
        <v>1122</v>
      </c>
      <c r="AP90" s="92" t="s">
        <v>1122</v>
      </c>
      <c r="AQ90" s="92" t="s">
        <v>1122</v>
      </c>
      <c r="AR90" s="92" t="s">
        <v>1122</v>
      </c>
      <c r="AS90" s="92" t="s">
        <v>1122</v>
      </c>
      <c r="AT90" s="92" t="s">
        <v>1122</v>
      </c>
      <c r="AU90" s="92" t="s">
        <v>1122</v>
      </c>
      <c r="AV90" s="104">
        <v>227.88</v>
      </c>
    </row>
    <row r="91" spans="1:48">
      <c r="A91">
        <v>91</v>
      </c>
    </row>
    <row r="92" spans="1:48">
      <c r="A92">
        <v>92</v>
      </c>
    </row>
    <row r="93" spans="1:48">
      <c r="A93">
        <v>93</v>
      </c>
    </row>
    <row r="94" spans="1:48">
      <c r="A94">
        <v>94</v>
      </c>
    </row>
    <row r="95" spans="1:48">
      <c r="A95">
        <v>95</v>
      </c>
    </row>
    <row r="96" spans="1:48">
      <c r="A96">
        <v>96</v>
      </c>
    </row>
    <row r="97" spans="1:48">
      <c r="A97">
        <v>97</v>
      </c>
    </row>
    <row r="98" spans="1:48" ht="15" thickBot="1">
      <c r="A98">
        <v>98</v>
      </c>
    </row>
    <row r="99" spans="1:48" ht="18.600000000000001" thickBot="1">
      <c r="A99">
        <v>99</v>
      </c>
      <c r="B99" s="649" t="str">
        <f>+B6</f>
        <v>Zona sísmica A</v>
      </c>
      <c r="C99" s="650"/>
      <c r="D99" s="651"/>
      <c r="E99" s="649" t="s">
        <v>1133</v>
      </c>
      <c r="F99" s="650"/>
      <c r="G99" s="650"/>
      <c r="H99" s="650"/>
      <c r="I99" s="650"/>
      <c r="J99" s="650"/>
      <c r="K99" s="650"/>
      <c r="L99" s="651"/>
      <c r="N99" s="649" t="str">
        <f>+N6</f>
        <v>Zona sísmica B</v>
      </c>
      <c r="O99" s="650"/>
      <c r="P99" s="651"/>
      <c r="Q99" s="649" t="s">
        <v>1133</v>
      </c>
      <c r="R99" s="650"/>
      <c r="S99" s="650"/>
      <c r="T99" s="650"/>
      <c r="U99" s="650"/>
      <c r="V99" s="650"/>
      <c r="W99" s="650"/>
      <c r="X99" s="651"/>
      <c r="Z99" s="649" t="str">
        <f>+Z6</f>
        <v>Zona sísmica C</v>
      </c>
      <c r="AA99" s="650"/>
      <c r="AB99" s="651"/>
      <c r="AC99" s="649" t="s">
        <v>1133</v>
      </c>
      <c r="AD99" s="650"/>
      <c r="AE99" s="650"/>
      <c r="AF99" s="650"/>
      <c r="AG99" s="650"/>
      <c r="AH99" s="650"/>
      <c r="AI99" s="650"/>
      <c r="AJ99" s="651"/>
      <c r="AL99" s="649" t="str">
        <f>+AL6</f>
        <v>Zona sísmica D</v>
      </c>
      <c r="AM99" s="650"/>
      <c r="AN99" s="651"/>
      <c r="AO99" s="649" t="s">
        <v>1133</v>
      </c>
      <c r="AP99" s="650"/>
      <c r="AQ99" s="650"/>
      <c r="AR99" s="650"/>
      <c r="AS99" s="650"/>
      <c r="AT99" s="650"/>
      <c r="AU99" s="650"/>
      <c r="AV99" s="651"/>
    </row>
    <row r="100" spans="1:48" ht="22.2" customHeight="1">
      <c r="A100">
        <v>100</v>
      </c>
      <c r="B100" s="652" t="str">
        <f>+B7</f>
        <v>Categoría de terreno 3</v>
      </c>
      <c r="C100" s="652" t="s">
        <v>1118</v>
      </c>
      <c r="D100" s="652" t="s">
        <v>1119</v>
      </c>
      <c r="E100" s="654" t="s">
        <v>1120</v>
      </c>
      <c r="F100" s="655"/>
      <c r="G100" s="655"/>
      <c r="H100" s="655"/>
      <c r="I100" s="655"/>
      <c r="J100" s="655"/>
      <c r="K100" s="655"/>
      <c r="L100" s="656"/>
      <c r="N100" s="652" t="str">
        <f>+N7</f>
        <v>Categoría de terreno 3</v>
      </c>
      <c r="O100" s="652" t="s">
        <v>1118</v>
      </c>
      <c r="P100" s="652" t="s">
        <v>1119</v>
      </c>
      <c r="Q100" s="654" t="s">
        <v>1120</v>
      </c>
      <c r="R100" s="655"/>
      <c r="S100" s="655"/>
      <c r="T100" s="655"/>
      <c r="U100" s="655"/>
      <c r="V100" s="655"/>
      <c r="W100" s="655"/>
      <c r="X100" s="656"/>
      <c r="Z100" s="652" t="str">
        <f>+Z7</f>
        <v>Categoría de terreno 3</v>
      </c>
      <c r="AA100" s="652" t="s">
        <v>1118</v>
      </c>
      <c r="AB100" s="652" t="s">
        <v>1119</v>
      </c>
      <c r="AC100" s="654" t="s">
        <v>1120</v>
      </c>
      <c r="AD100" s="655"/>
      <c r="AE100" s="655"/>
      <c r="AF100" s="655"/>
      <c r="AG100" s="655"/>
      <c r="AH100" s="655"/>
      <c r="AI100" s="655"/>
      <c r="AJ100" s="656"/>
      <c r="AL100" s="652" t="str">
        <f>+AL7</f>
        <v>Categoría de terreno 3</v>
      </c>
      <c r="AM100" s="652" t="s">
        <v>1118</v>
      </c>
      <c r="AN100" s="652" t="s">
        <v>1119</v>
      </c>
      <c r="AO100" s="654" t="s">
        <v>1120</v>
      </c>
      <c r="AP100" s="655"/>
      <c r="AQ100" s="655"/>
      <c r="AR100" s="655"/>
      <c r="AS100" s="655"/>
      <c r="AT100" s="655"/>
      <c r="AU100" s="655"/>
      <c r="AV100" s="656"/>
    </row>
    <row r="101" spans="1:48" ht="22.2" customHeight="1" thickBot="1">
      <c r="A101">
        <v>101</v>
      </c>
      <c r="B101" s="653"/>
      <c r="C101" s="653"/>
      <c r="D101" s="653"/>
      <c r="E101" s="75">
        <v>0</v>
      </c>
      <c r="F101" s="76">
        <v>500</v>
      </c>
      <c r="G101" s="76">
        <v>1000</v>
      </c>
      <c r="H101" s="76">
        <v>1500</v>
      </c>
      <c r="I101" s="76">
        <v>2000</v>
      </c>
      <c r="J101" s="76">
        <v>2500</v>
      </c>
      <c r="K101" s="76">
        <v>3000</v>
      </c>
      <c r="L101" s="77">
        <v>3500</v>
      </c>
      <c r="N101" s="653"/>
      <c r="O101" s="653"/>
      <c r="P101" s="653"/>
      <c r="Q101" s="75">
        <v>0</v>
      </c>
      <c r="R101" s="76">
        <v>500</v>
      </c>
      <c r="S101" s="76">
        <v>1000</v>
      </c>
      <c r="T101" s="76">
        <v>1500</v>
      </c>
      <c r="U101" s="76">
        <v>2000</v>
      </c>
      <c r="V101" s="76">
        <v>2500</v>
      </c>
      <c r="W101" s="76">
        <v>3000</v>
      </c>
      <c r="X101" s="77">
        <v>3500</v>
      </c>
      <c r="Z101" s="653"/>
      <c r="AA101" s="653"/>
      <c r="AB101" s="653"/>
      <c r="AC101" s="75">
        <v>0</v>
      </c>
      <c r="AD101" s="76">
        <v>500</v>
      </c>
      <c r="AE101" s="76">
        <v>1000</v>
      </c>
      <c r="AF101" s="76">
        <v>1500</v>
      </c>
      <c r="AG101" s="76">
        <v>2000</v>
      </c>
      <c r="AH101" s="76">
        <v>2500</v>
      </c>
      <c r="AI101" s="76">
        <v>3000</v>
      </c>
      <c r="AJ101" s="77">
        <v>3500</v>
      </c>
      <c r="AL101" s="653"/>
      <c r="AM101" s="653"/>
      <c r="AN101" s="653"/>
      <c r="AO101" s="75">
        <v>0</v>
      </c>
      <c r="AP101" s="76">
        <v>500</v>
      </c>
      <c r="AQ101" s="76">
        <v>1000</v>
      </c>
      <c r="AR101" s="76">
        <v>1500</v>
      </c>
      <c r="AS101" s="76">
        <v>2000</v>
      </c>
      <c r="AT101" s="76">
        <v>2500</v>
      </c>
      <c r="AU101" s="76">
        <v>3000</v>
      </c>
      <c r="AV101" s="77">
        <v>3500</v>
      </c>
    </row>
    <row r="102" spans="1:48">
      <c r="A102">
        <v>102</v>
      </c>
      <c r="B102" s="661" t="str">
        <f>+B9</f>
        <v>Rango de inclinación de 7° a 15°</v>
      </c>
      <c r="C102" s="659">
        <v>100</v>
      </c>
      <c r="D102" s="78" t="s">
        <v>133</v>
      </c>
      <c r="E102" s="94">
        <v>95.757000000000005</v>
      </c>
      <c r="F102" s="95">
        <v>96.4</v>
      </c>
      <c r="G102" s="95">
        <v>97.05</v>
      </c>
      <c r="H102" s="95">
        <v>97.7</v>
      </c>
      <c r="I102" s="95">
        <v>98.35</v>
      </c>
      <c r="J102" s="95">
        <v>99</v>
      </c>
      <c r="K102" s="95">
        <v>99.64</v>
      </c>
      <c r="L102" s="96">
        <v>100.298</v>
      </c>
      <c r="N102" s="661" t="str">
        <f>+N9</f>
        <v>Rango de inclinación de 7° a 15°</v>
      </c>
      <c r="O102" s="659">
        <v>100</v>
      </c>
      <c r="P102" s="78" t="s">
        <v>133</v>
      </c>
      <c r="Q102" s="94">
        <v>145.428</v>
      </c>
      <c r="R102" s="95">
        <v>146.27000000000001</v>
      </c>
      <c r="S102" s="95">
        <v>147.12</v>
      </c>
      <c r="T102" s="95">
        <v>147.97</v>
      </c>
      <c r="U102" s="95">
        <v>148.82</v>
      </c>
      <c r="V102" s="95">
        <v>149.66999999999999</v>
      </c>
      <c r="W102" s="95">
        <v>150.52000000000001</v>
      </c>
      <c r="X102" s="96">
        <v>151.37700000000001</v>
      </c>
      <c r="Z102" s="661" t="str">
        <f>+Z9</f>
        <v>Rango de inclinación de 7° a 15°</v>
      </c>
      <c r="AA102" s="659">
        <v>100</v>
      </c>
      <c r="AB102" s="78" t="s">
        <v>133</v>
      </c>
      <c r="AC102" s="94">
        <v>178.10599999999999</v>
      </c>
      <c r="AD102" s="95">
        <v>177.77</v>
      </c>
      <c r="AE102" s="95">
        <v>177.43</v>
      </c>
      <c r="AF102" s="95">
        <v>177.1</v>
      </c>
      <c r="AG102" s="95">
        <v>176.77</v>
      </c>
      <c r="AH102" s="95">
        <v>176.43</v>
      </c>
      <c r="AI102" s="95">
        <v>176.1</v>
      </c>
      <c r="AJ102" s="96">
        <v>175.77</v>
      </c>
      <c r="AL102" s="661" t="str">
        <f>+AL9</f>
        <v>Rango de inclinación de 7° a 15°</v>
      </c>
      <c r="AM102" s="659">
        <v>100</v>
      </c>
      <c r="AN102" s="78" t="s">
        <v>133</v>
      </c>
      <c r="AO102" s="94">
        <v>176.47</v>
      </c>
      <c r="AP102" s="95">
        <v>176.69</v>
      </c>
      <c r="AQ102" s="95">
        <v>176.92</v>
      </c>
      <c r="AR102" s="95">
        <v>177.14</v>
      </c>
      <c r="AS102" s="95">
        <v>177.37</v>
      </c>
      <c r="AT102" s="95">
        <v>177.59</v>
      </c>
      <c r="AU102" s="95">
        <v>177.82</v>
      </c>
      <c r="AV102" s="96">
        <v>178.05</v>
      </c>
    </row>
    <row r="103" spans="1:48" ht="15" thickBot="1">
      <c r="A103">
        <v>103</v>
      </c>
      <c r="B103" s="662"/>
      <c r="C103" s="660"/>
      <c r="D103" s="82" t="s">
        <v>136</v>
      </c>
      <c r="E103" s="97">
        <v>108.66</v>
      </c>
      <c r="F103" s="98">
        <v>109.33</v>
      </c>
      <c r="G103" s="98">
        <v>110</v>
      </c>
      <c r="H103" s="98">
        <v>110.67</v>
      </c>
      <c r="I103" s="98">
        <v>111.34</v>
      </c>
      <c r="J103" s="98">
        <v>112.01</v>
      </c>
      <c r="K103" s="98">
        <v>112.69</v>
      </c>
      <c r="L103" s="99">
        <v>113.36199999999999</v>
      </c>
      <c r="N103" s="662"/>
      <c r="O103" s="660"/>
      <c r="P103" s="82" t="s">
        <v>136</v>
      </c>
      <c r="Q103" s="97">
        <v>168.21100000000001</v>
      </c>
      <c r="R103" s="98">
        <v>169.2</v>
      </c>
      <c r="S103" s="98">
        <v>170.19</v>
      </c>
      <c r="T103" s="98">
        <v>171.19</v>
      </c>
      <c r="U103" s="98">
        <v>172.18</v>
      </c>
      <c r="V103" s="98">
        <v>173.17</v>
      </c>
      <c r="W103" s="98">
        <v>174.17</v>
      </c>
      <c r="X103" s="99">
        <v>175.16399999999999</v>
      </c>
      <c r="Z103" s="662"/>
      <c r="AA103" s="660"/>
      <c r="AB103" s="82" t="s">
        <v>136</v>
      </c>
      <c r="AC103" s="97">
        <v>179.17699999999999</v>
      </c>
      <c r="AD103" s="98">
        <v>179.04</v>
      </c>
      <c r="AE103" s="98">
        <v>178.91</v>
      </c>
      <c r="AF103" s="98">
        <v>178.78</v>
      </c>
      <c r="AG103" s="98">
        <v>178.65</v>
      </c>
      <c r="AH103" s="98">
        <v>178.52</v>
      </c>
      <c r="AI103" s="98">
        <v>178.39</v>
      </c>
      <c r="AJ103" s="99">
        <v>178.25899999999999</v>
      </c>
      <c r="AL103" s="662"/>
      <c r="AM103" s="660"/>
      <c r="AN103" s="82" t="s">
        <v>136</v>
      </c>
      <c r="AO103" s="97">
        <v>178.43</v>
      </c>
      <c r="AP103" s="98">
        <v>178.43</v>
      </c>
      <c r="AQ103" s="98">
        <v>178.43</v>
      </c>
      <c r="AR103" s="98">
        <v>178.43</v>
      </c>
      <c r="AS103" s="98">
        <v>178.43</v>
      </c>
      <c r="AT103" s="98">
        <v>178.43</v>
      </c>
      <c r="AU103" s="98">
        <v>178.43</v>
      </c>
      <c r="AV103" s="99">
        <v>178.43</v>
      </c>
    </row>
    <row r="104" spans="1:48">
      <c r="A104">
        <v>104</v>
      </c>
      <c r="B104" s="662"/>
      <c r="C104" s="657">
        <f>+C102+15</f>
        <v>115</v>
      </c>
      <c r="D104" s="86" t="str">
        <f>+D102</f>
        <v>48-X</v>
      </c>
      <c r="E104" s="100">
        <v>121.572</v>
      </c>
      <c r="F104" s="101">
        <v>118.1</v>
      </c>
      <c r="G104" s="101">
        <v>114.63</v>
      </c>
      <c r="H104" s="101">
        <v>111.17</v>
      </c>
      <c r="I104" s="101">
        <v>107.7</v>
      </c>
      <c r="J104" s="101">
        <v>104.24</v>
      </c>
      <c r="K104" s="101">
        <v>100.77</v>
      </c>
      <c r="L104" s="102">
        <v>97.308000000000007</v>
      </c>
      <c r="N104" s="662"/>
      <c r="O104" s="657">
        <f>+O102+15</f>
        <v>115</v>
      </c>
      <c r="P104" s="86" t="str">
        <f>+P102</f>
        <v>48-X</v>
      </c>
      <c r="Q104" s="100">
        <v>138.65700000000001</v>
      </c>
      <c r="R104" s="101">
        <v>139.99</v>
      </c>
      <c r="S104" s="101">
        <v>141.33000000000001</v>
      </c>
      <c r="T104" s="101">
        <v>142.66999999999999</v>
      </c>
      <c r="U104" s="101">
        <v>144.01</v>
      </c>
      <c r="V104" s="101">
        <v>145.35</v>
      </c>
      <c r="W104" s="101">
        <v>146.69</v>
      </c>
      <c r="X104" s="102">
        <v>148.036</v>
      </c>
      <c r="Z104" s="662"/>
      <c r="AA104" s="657">
        <f>+AA102+15</f>
        <v>115</v>
      </c>
      <c r="AB104" s="86" t="str">
        <f>+AB102</f>
        <v>48-X</v>
      </c>
      <c r="AC104" s="100">
        <v>162.30699999999999</v>
      </c>
      <c r="AD104" s="101">
        <v>163.66</v>
      </c>
      <c r="AE104" s="101">
        <v>165.01</v>
      </c>
      <c r="AF104" s="101">
        <v>166.37</v>
      </c>
      <c r="AG104" s="101">
        <v>167.72</v>
      </c>
      <c r="AH104" s="101">
        <v>169.08</v>
      </c>
      <c r="AI104" s="101">
        <v>170.44</v>
      </c>
      <c r="AJ104" s="102">
        <v>171.797</v>
      </c>
      <c r="AL104" s="662"/>
      <c r="AM104" s="657">
        <f>+AM102+15</f>
        <v>115</v>
      </c>
      <c r="AN104" s="86" t="str">
        <f>+AN102</f>
        <v>48-X</v>
      </c>
      <c r="AO104" s="100">
        <v>171.65</v>
      </c>
      <c r="AP104" s="101">
        <v>172.56</v>
      </c>
      <c r="AQ104" s="101">
        <v>173.47</v>
      </c>
      <c r="AR104" s="101">
        <v>174.39</v>
      </c>
      <c r="AS104" s="101">
        <v>175.3</v>
      </c>
      <c r="AT104" s="101">
        <v>176.22</v>
      </c>
      <c r="AU104" s="101">
        <v>177.13</v>
      </c>
      <c r="AV104" s="102">
        <v>178.05</v>
      </c>
    </row>
    <row r="105" spans="1:48" ht="15" thickBot="1">
      <c r="A105">
        <v>105</v>
      </c>
      <c r="B105" s="662"/>
      <c r="C105" s="658"/>
      <c r="D105" s="90" t="str">
        <f>+D103</f>
        <v>48-XL</v>
      </c>
      <c r="E105" s="100">
        <v>130.85599999999999</v>
      </c>
      <c r="F105" s="101">
        <v>127.9</v>
      </c>
      <c r="G105" s="101">
        <v>124.96</v>
      </c>
      <c r="H105" s="101">
        <v>122.01</v>
      </c>
      <c r="I105" s="101">
        <v>119.06</v>
      </c>
      <c r="J105" s="101">
        <v>116.11</v>
      </c>
      <c r="K105" s="101">
        <v>113.17</v>
      </c>
      <c r="L105" s="102">
        <v>110.223</v>
      </c>
      <c r="N105" s="662"/>
      <c r="O105" s="658"/>
      <c r="P105" s="90" t="str">
        <f>+P103</f>
        <v>48-XL</v>
      </c>
      <c r="Q105" s="100">
        <v>162.96799999999999</v>
      </c>
      <c r="R105" s="101">
        <v>164.08</v>
      </c>
      <c r="S105" s="101">
        <v>165.21</v>
      </c>
      <c r="T105" s="101">
        <v>166.33</v>
      </c>
      <c r="U105" s="101">
        <v>167.45</v>
      </c>
      <c r="V105" s="101">
        <v>168.57</v>
      </c>
      <c r="W105" s="101">
        <v>169.69</v>
      </c>
      <c r="X105" s="102">
        <v>170.82</v>
      </c>
      <c r="Z105" s="662"/>
      <c r="AA105" s="658"/>
      <c r="AB105" s="90" t="str">
        <f>+AB103</f>
        <v>48-XL</v>
      </c>
      <c r="AC105" s="100">
        <v>179.17699999999999</v>
      </c>
      <c r="AD105" s="101">
        <v>179.04</v>
      </c>
      <c r="AE105" s="101">
        <v>178.91</v>
      </c>
      <c r="AF105" s="101">
        <v>178.78</v>
      </c>
      <c r="AG105" s="101">
        <v>178.65</v>
      </c>
      <c r="AH105" s="101">
        <v>178.52</v>
      </c>
      <c r="AI105" s="101">
        <v>178.39</v>
      </c>
      <c r="AJ105" s="102">
        <v>178.25899999999999</v>
      </c>
      <c r="AL105" s="662"/>
      <c r="AM105" s="658"/>
      <c r="AN105" s="90" t="str">
        <f>+AN103</f>
        <v>48-XL</v>
      </c>
      <c r="AO105" s="100">
        <v>178.43</v>
      </c>
      <c r="AP105" s="101">
        <v>178.43</v>
      </c>
      <c r="AQ105" s="101">
        <v>178.43</v>
      </c>
      <c r="AR105" s="101">
        <v>178.43</v>
      </c>
      <c r="AS105" s="101">
        <v>178.43</v>
      </c>
      <c r="AT105" s="101">
        <v>178.43</v>
      </c>
      <c r="AU105" s="101">
        <v>178.43</v>
      </c>
      <c r="AV105" s="102">
        <v>178.43</v>
      </c>
    </row>
    <row r="106" spans="1:48">
      <c r="A106">
        <v>106</v>
      </c>
      <c r="B106" s="662"/>
      <c r="C106" s="659">
        <f>+C104+15</f>
        <v>130</v>
      </c>
      <c r="D106" s="78" t="s">
        <v>133</v>
      </c>
      <c r="E106" s="97">
        <v>147.137</v>
      </c>
      <c r="F106" s="98">
        <v>140.80000000000001</v>
      </c>
      <c r="G106" s="98">
        <v>134.47999999999999</v>
      </c>
      <c r="H106" s="98">
        <v>128.15</v>
      </c>
      <c r="I106" s="98">
        <v>121.82</v>
      </c>
      <c r="J106" s="98">
        <v>115.49</v>
      </c>
      <c r="K106" s="98">
        <v>109.16</v>
      </c>
      <c r="L106" s="99">
        <v>102.83799999999999</v>
      </c>
      <c r="N106" s="662"/>
      <c r="O106" s="659">
        <f>+O104+15</f>
        <v>130</v>
      </c>
      <c r="P106" s="78" t="s">
        <v>133</v>
      </c>
      <c r="Q106" s="97">
        <v>130.238</v>
      </c>
      <c r="R106" s="98">
        <v>132.29</v>
      </c>
      <c r="S106" s="98">
        <v>134.35</v>
      </c>
      <c r="T106" s="98">
        <v>136.41</v>
      </c>
      <c r="U106" s="98">
        <v>138.47</v>
      </c>
      <c r="V106" s="98">
        <v>140.53</v>
      </c>
      <c r="W106" s="98">
        <v>142.59</v>
      </c>
      <c r="X106" s="99">
        <v>144.654</v>
      </c>
      <c r="Z106" s="662"/>
      <c r="AA106" s="659">
        <f>+AA104+15</f>
        <v>130</v>
      </c>
      <c r="AB106" s="78" t="s">
        <v>133</v>
      </c>
      <c r="AC106" s="97">
        <v>154.34899999999999</v>
      </c>
      <c r="AD106" s="98">
        <v>155.9</v>
      </c>
      <c r="AE106" s="98">
        <v>157.46</v>
      </c>
      <c r="AF106" s="98">
        <v>159.01</v>
      </c>
      <c r="AG106" s="98">
        <v>160.57</v>
      </c>
      <c r="AH106" s="98">
        <v>162.13</v>
      </c>
      <c r="AI106" s="98">
        <v>163.68</v>
      </c>
      <c r="AJ106" s="99">
        <v>165.24299999999999</v>
      </c>
      <c r="AL106" s="662"/>
      <c r="AM106" s="659">
        <f>+AM104+15</f>
        <v>130</v>
      </c>
      <c r="AN106" s="78" t="s">
        <v>133</v>
      </c>
      <c r="AO106" s="97">
        <v>165.29</v>
      </c>
      <c r="AP106" s="98">
        <v>166.65</v>
      </c>
      <c r="AQ106" s="98">
        <v>168.02</v>
      </c>
      <c r="AR106" s="98">
        <v>169.39</v>
      </c>
      <c r="AS106" s="98">
        <v>170.75</v>
      </c>
      <c r="AT106" s="98">
        <v>172.12</v>
      </c>
      <c r="AU106" s="98">
        <v>173.49</v>
      </c>
      <c r="AV106" s="99">
        <v>174.86</v>
      </c>
    </row>
    <row r="107" spans="1:48" ht="15" thickBot="1">
      <c r="A107">
        <v>107</v>
      </c>
      <c r="B107" s="662"/>
      <c r="C107" s="660"/>
      <c r="D107" s="82" t="s">
        <v>136</v>
      </c>
      <c r="E107" s="97">
        <v>159.114</v>
      </c>
      <c r="F107" s="98">
        <v>152.07</v>
      </c>
      <c r="G107" s="98">
        <v>145.03</v>
      </c>
      <c r="H107" s="98">
        <v>137.99</v>
      </c>
      <c r="I107" s="98">
        <v>130.94999999999999</v>
      </c>
      <c r="J107" s="98">
        <v>123.91</v>
      </c>
      <c r="K107" s="98">
        <v>116.87</v>
      </c>
      <c r="L107" s="99">
        <v>109.83199999999999</v>
      </c>
      <c r="N107" s="662"/>
      <c r="O107" s="660"/>
      <c r="P107" s="82" t="s">
        <v>136</v>
      </c>
      <c r="Q107" s="97">
        <v>157.72499999999999</v>
      </c>
      <c r="R107" s="98">
        <v>158.97</v>
      </c>
      <c r="S107" s="98">
        <v>160.22</v>
      </c>
      <c r="T107" s="98">
        <v>161.47999999999999</v>
      </c>
      <c r="U107" s="98">
        <v>162.72999999999999</v>
      </c>
      <c r="V107" s="98">
        <v>163.98</v>
      </c>
      <c r="W107" s="98">
        <v>165.23</v>
      </c>
      <c r="X107" s="99">
        <v>166.49100000000001</v>
      </c>
      <c r="Z107" s="662"/>
      <c r="AA107" s="660"/>
      <c r="AB107" s="82" t="s">
        <v>136</v>
      </c>
      <c r="AC107" s="97">
        <v>179.17699999999999</v>
      </c>
      <c r="AD107" s="98">
        <v>179.04</v>
      </c>
      <c r="AE107" s="98">
        <v>178.91</v>
      </c>
      <c r="AF107" s="98">
        <v>178.78</v>
      </c>
      <c r="AG107" s="98">
        <v>178.65</v>
      </c>
      <c r="AH107" s="98">
        <v>178.52</v>
      </c>
      <c r="AI107" s="98">
        <v>178.39</v>
      </c>
      <c r="AJ107" s="99">
        <v>178.25899999999999</v>
      </c>
      <c r="AL107" s="662"/>
      <c r="AM107" s="660"/>
      <c r="AN107" s="82" t="s">
        <v>136</v>
      </c>
      <c r="AO107" s="97">
        <v>178.43</v>
      </c>
      <c r="AP107" s="98">
        <v>178.43</v>
      </c>
      <c r="AQ107" s="98">
        <v>178.43</v>
      </c>
      <c r="AR107" s="98">
        <v>178.43</v>
      </c>
      <c r="AS107" s="98">
        <v>178.43</v>
      </c>
      <c r="AT107" s="98">
        <v>178.43</v>
      </c>
      <c r="AU107" s="98">
        <v>178.43</v>
      </c>
      <c r="AV107" s="99">
        <v>178.43</v>
      </c>
    </row>
    <row r="108" spans="1:48">
      <c r="A108">
        <v>108</v>
      </c>
      <c r="B108" s="662"/>
      <c r="C108" s="657">
        <f>+C106+10</f>
        <v>140</v>
      </c>
      <c r="D108" s="86" t="str">
        <f>+D106</f>
        <v>48-X</v>
      </c>
      <c r="E108" s="100">
        <v>164.72499999999999</v>
      </c>
      <c r="F108" s="101">
        <v>157.93</v>
      </c>
      <c r="G108" s="101">
        <v>151.13</v>
      </c>
      <c r="H108" s="101">
        <v>144.34</v>
      </c>
      <c r="I108" s="101">
        <v>137.54</v>
      </c>
      <c r="J108" s="101">
        <v>130.75</v>
      </c>
      <c r="K108" s="101">
        <v>123.95</v>
      </c>
      <c r="L108" s="102">
        <v>117.16500000000001</v>
      </c>
      <c r="N108" s="662"/>
      <c r="O108" s="657">
        <f>+O106+10</f>
        <v>140</v>
      </c>
      <c r="P108" s="86" t="str">
        <f>+P106</f>
        <v>48-X</v>
      </c>
      <c r="Q108" s="100">
        <v>141.26300000000001</v>
      </c>
      <c r="R108" s="101">
        <v>140.9</v>
      </c>
      <c r="S108" s="101">
        <v>140.54</v>
      </c>
      <c r="T108" s="101">
        <v>140.18</v>
      </c>
      <c r="U108" s="101">
        <v>139.82</v>
      </c>
      <c r="V108" s="101">
        <v>139.47</v>
      </c>
      <c r="W108" s="101">
        <v>139.11000000000001</v>
      </c>
      <c r="X108" s="102">
        <v>138.75299999999999</v>
      </c>
      <c r="Z108" s="662"/>
      <c r="AA108" s="657">
        <f>+AA106+10</f>
        <v>140</v>
      </c>
      <c r="AB108" s="86" t="str">
        <f>+AB106</f>
        <v>48-X</v>
      </c>
      <c r="AC108" s="100">
        <v>147.773</v>
      </c>
      <c r="AD108" s="101">
        <v>149.69999999999999</v>
      </c>
      <c r="AE108" s="101">
        <v>151.63999999999999</v>
      </c>
      <c r="AF108" s="101">
        <v>153.58000000000001</v>
      </c>
      <c r="AG108" s="101">
        <v>155.51</v>
      </c>
      <c r="AH108" s="101">
        <v>157.44999999999999</v>
      </c>
      <c r="AI108" s="101">
        <v>159.38999999999999</v>
      </c>
      <c r="AJ108" s="102">
        <v>161.33000000000001</v>
      </c>
      <c r="AL108" s="662"/>
      <c r="AM108" s="657">
        <f>+AM106+10</f>
        <v>140</v>
      </c>
      <c r="AN108" s="86" t="str">
        <f>+AN106</f>
        <v>48-X</v>
      </c>
      <c r="AO108" s="87" t="s">
        <v>1122</v>
      </c>
      <c r="AP108" s="101">
        <v>162.11000000000001</v>
      </c>
      <c r="AQ108" s="101">
        <v>163.69999999999999</v>
      </c>
      <c r="AR108" s="101">
        <v>165.29</v>
      </c>
      <c r="AS108" s="101">
        <v>166.88</v>
      </c>
      <c r="AT108" s="101">
        <v>168.47</v>
      </c>
      <c r="AU108" s="101">
        <v>170.06</v>
      </c>
      <c r="AV108" s="102">
        <v>171.65</v>
      </c>
    </row>
    <row r="109" spans="1:48" ht="15" thickBot="1">
      <c r="A109">
        <v>109</v>
      </c>
      <c r="B109" s="662"/>
      <c r="C109" s="658"/>
      <c r="D109" s="90" t="str">
        <f>+D107</f>
        <v>48-XL</v>
      </c>
      <c r="E109" s="100">
        <v>177.684</v>
      </c>
      <c r="F109" s="101">
        <v>170.31</v>
      </c>
      <c r="G109" s="101">
        <v>162.94</v>
      </c>
      <c r="H109" s="101">
        <v>155.57</v>
      </c>
      <c r="I109" s="101">
        <v>148.21</v>
      </c>
      <c r="J109" s="101">
        <v>140.84</v>
      </c>
      <c r="K109" s="101">
        <v>133.47</v>
      </c>
      <c r="L109" s="102">
        <v>126.10599999999999</v>
      </c>
      <c r="N109" s="662"/>
      <c r="O109" s="658"/>
      <c r="P109" s="90" t="str">
        <f>+P107</f>
        <v>48-XL</v>
      </c>
      <c r="Q109" s="100">
        <v>164.33199999999999</v>
      </c>
      <c r="R109" s="101">
        <v>164.26</v>
      </c>
      <c r="S109" s="101">
        <v>164.19</v>
      </c>
      <c r="T109" s="101">
        <v>164.13</v>
      </c>
      <c r="U109" s="101">
        <v>164.06</v>
      </c>
      <c r="V109" s="101">
        <v>164</v>
      </c>
      <c r="W109" s="101">
        <v>163.93</v>
      </c>
      <c r="X109" s="102">
        <v>163.86799999999999</v>
      </c>
      <c r="Z109" s="662"/>
      <c r="AA109" s="658"/>
      <c r="AB109" s="90" t="str">
        <f>+AB107</f>
        <v>48-XL</v>
      </c>
      <c r="AC109" s="100">
        <v>179.17699999999999</v>
      </c>
      <c r="AD109" s="101">
        <v>179.04</v>
      </c>
      <c r="AE109" s="101">
        <v>178.91</v>
      </c>
      <c r="AF109" s="101">
        <v>178.78</v>
      </c>
      <c r="AG109" s="101">
        <v>178.65</v>
      </c>
      <c r="AH109" s="101">
        <v>178.52</v>
      </c>
      <c r="AI109" s="101">
        <v>178.39</v>
      </c>
      <c r="AJ109" s="102">
        <v>178.25899999999999</v>
      </c>
      <c r="AL109" s="662"/>
      <c r="AM109" s="658"/>
      <c r="AN109" s="90" t="str">
        <f>+AN107</f>
        <v>48-XL</v>
      </c>
      <c r="AO109" s="100">
        <v>178.43</v>
      </c>
      <c r="AP109" s="101">
        <v>178.43</v>
      </c>
      <c r="AQ109" s="101">
        <v>178.43</v>
      </c>
      <c r="AR109" s="101">
        <v>178.43</v>
      </c>
      <c r="AS109" s="101">
        <v>178.43</v>
      </c>
      <c r="AT109" s="101">
        <v>178.43</v>
      </c>
      <c r="AU109" s="101">
        <v>178.43</v>
      </c>
      <c r="AV109" s="102">
        <v>178.43</v>
      </c>
    </row>
    <row r="110" spans="1:48">
      <c r="A110">
        <v>110</v>
      </c>
      <c r="B110" s="662"/>
      <c r="C110" s="659">
        <f>+C108+10</f>
        <v>150</v>
      </c>
      <c r="D110" s="78" t="s">
        <v>133</v>
      </c>
      <c r="E110" s="97">
        <v>182.047</v>
      </c>
      <c r="F110" s="98">
        <v>174.89</v>
      </c>
      <c r="G110" s="98">
        <v>167.73</v>
      </c>
      <c r="H110" s="98">
        <v>160.57</v>
      </c>
      <c r="I110" s="98">
        <v>153.41999999999999</v>
      </c>
      <c r="J110" s="98">
        <v>146.26</v>
      </c>
      <c r="K110" s="98">
        <v>139.1</v>
      </c>
      <c r="L110" s="99">
        <v>131.952</v>
      </c>
      <c r="N110" s="662"/>
      <c r="O110" s="659">
        <f>+O108+10</f>
        <v>150</v>
      </c>
      <c r="P110" s="78" t="s">
        <v>133</v>
      </c>
      <c r="Q110" s="97">
        <v>153.67400000000001</v>
      </c>
      <c r="R110" s="98">
        <v>150.69999999999999</v>
      </c>
      <c r="S110" s="98">
        <v>147.72999999999999</v>
      </c>
      <c r="T110" s="98">
        <v>144.76</v>
      </c>
      <c r="U110" s="98">
        <v>141.79</v>
      </c>
      <c r="V110" s="98">
        <v>138.82</v>
      </c>
      <c r="W110" s="98">
        <v>135.85</v>
      </c>
      <c r="X110" s="99">
        <v>132.881</v>
      </c>
      <c r="Z110" s="662"/>
      <c r="AA110" s="659">
        <f>+AA108+10</f>
        <v>150</v>
      </c>
      <c r="AB110" s="78" t="s">
        <v>133</v>
      </c>
      <c r="AC110" s="97">
        <v>143.86099999999999</v>
      </c>
      <c r="AD110" s="98">
        <v>145.97</v>
      </c>
      <c r="AE110" s="98">
        <v>148.09</v>
      </c>
      <c r="AF110" s="98">
        <v>150.21</v>
      </c>
      <c r="AG110" s="98">
        <v>152.32</v>
      </c>
      <c r="AH110" s="98">
        <v>154.44</v>
      </c>
      <c r="AI110" s="98">
        <v>156.56</v>
      </c>
      <c r="AJ110" s="99">
        <v>158.679</v>
      </c>
      <c r="AL110" s="662"/>
      <c r="AM110" s="659">
        <f>+AM108+10</f>
        <v>150</v>
      </c>
      <c r="AN110" s="78" t="s">
        <v>133</v>
      </c>
      <c r="AO110" s="83" t="s">
        <v>1122</v>
      </c>
      <c r="AP110" s="84" t="s">
        <v>1122</v>
      </c>
      <c r="AQ110" s="84" t="s">
        <v>1122</v>
      </c>
      <c r="AR110" s="84" t="s">
        <v>1122</v>
      </c>
      <c r="AS110" s="98">
        <v>163.94</v>
      </c>
      <c r="AT110" s="98">
        <v>165.99</v>
      </c>
      <c r="AU110" s="98">
        <v>168.04</v>
      </c>
      <c r="AV110" s="99">
        <v>170.09</v>
      </c>
    </row>
    <row r="111" spans="1:48" ht="15" thickBot="1">
      <c r="A111">
        <v>111</v>
      </c>
      <c r="B111" s="662"/>
      <c r="C111" s="660"/>
      <c r="D111" s="82" t="s">
        <v>136</v>
      </c>
      <c r="E111" s="97">
        <v>198.24100000000001</v>
      </c>
      <c r="F111" s="98">
        <v>190.36</v>
      </c>
      <c r="G111" s="98">
        <v>182.48</v>
      </c>
      <c r="H111" s="98">
        <v>174.6</v>
      </c>
      <c r="I111" s="98">
        <v>166.72</v>
      </c>
      <c r="J111" s="98">
        <v>158.84</v>
      </c>
      <c r="K111" s="98">
        <v>150.96</v>
      </c>
      <c r="L111" s="99">
        <v>143.09</v>
      </c>
      <c r="N111" s="662"/>
      <c r="O111" s="660"/>
      <c r="P111" s="82" t="s">
        <v>136</v>
      </c>
      <c r="Q111" s="97">
        <v>184.17099999999999</v>
      </c>
      <c r="R111" s="98">
        <v>180.76</v>
      </c>
      <c r="S111" s="98">
        <v>177.36</v>
      </c>
      <c r="T111" s="98">
        <v>173.95</v>
      </c>
      <c r="U111" s="98">
        <v>170.55</v>
      </c>
      <c r="V111" s="98">
        <v>167.15</v>
      </c>
      <c r="W111" s="98">
        <v>163.74</v>
      </c>
      <c r="X111" s="99">
        <v>160.34299999999999</v>
      </c>
      <c r="Z111" s="662"/>
      <c r="AA111" s="660"/>
      <c r="AB111" s="82" t="s">
        <v>136</v>
      </c>
      <c r="AC111" s="97">
        <v>178.25899999999999</v>
      </c>
      <c r="AD111" s="98">
        <v>178.25</v>
      </c>
      <c r="AE111" s="98">
        <v>178.25</v>
      </c>
      <c r="AF111" s="98">
        <v>178.25</v>
      </c>
      <c r="AG111" s="98">
        <v>178.25</v>
      </c>
      <c r="AH111" s="98">
        <v>178.25</v>
      </c>
      <c r="AI111" s="98">
        <v>178.25</v>
      </c>
      <c r="AJ111" s="99">
        <v>178.25899999999999</v>
      </c>
      <c r="AL111" s="662"/>
      <c r="AM111" s="660"/>
      <c r="AN111" s="82" t="s">
        <v>136</v>
      </c>
      <c r="AO111" s="97">
        <v>178.43</v>
      </c>
      <c r="AP111" s="98">
        <v>178.43</v>
      </c>
      <c r="AQ111" s="98">
        <v>178.43</v>
      </c>
      <c r="AR111" s="98">
        <v>178.43</v>
      </c>
      <c r="AS111" s="98">
        <v>178.43</v>
      </c>
      <c r="AT111" s="98">
        <v>178.43</v>
      </c>
      <c r="AU111" s="98">
        <v>178.43</v>
      </c>
      <c r="AV111" s="99">
        <v>178.43</v>
      </c>
    </row>
    <row r="112" spans="1:48">
      <c r="A112">
        <v>112</v>
      </c>
      <c r="B112" s="662"/>
      <c r="C112" s="657">
        <f>+C110+10</f>
        <v>160</v>
      </c>
      <c r="D112" s="86" t="str">
        <f>+D110</f>
        <v>48-X</v>
      </c>
      <c r="E112" s="100">
        <v>200.22399999999999</v>
      </c>
      <c r="F112" s="101">
        <v>192.62</v>
      </c>
      <c r="G112" s="101">
        <v>185.01</v>
      </c>
      <c r="H112" s="101">
        <v>177.41</v>
      </c>
      <c r="I112" s="101">
        <v>169.81</v>
      </c>
      <c r="J112" s="101">
        <v>162.19999999999999</v>
      </c>
      <c r="K112" s="101">
        <v>154.6</v>
      </c>
      <c r="L112" s="102">
        <v>147.00200000000001</v>
      </c>
      <c r="N112" s="662"/>
      <c r="O112" s="657">
        <f>+O110+10</f>
        <v>160</v>
      </c>
      <c r="P112" s="86" t="str">
        <f>+P110</f>
        <v>48-X</v>
      </c>
      <c r="Q112" s="100">
        <v>164.93600000000001</v>
      </c>
      <c r="R112" s="101">
        <v>159.63</v>
      </c>
      <c r="S112" s="101">
        <v>154.33000000000001</v>
      </c>
      <c r="T112" s="101">
        <v>149.03</v>
      </c>
      <c r="U112" s="101">
        <v>143.72999999999999</v>
      </c>
      <c r="V112" s="101">
        <v>138.43</v>
      </c>
      <c r="W112" s="101">
        <v>133.13</v>
      </c>
      <c r="X112" s="102">
        <v>127.831</v>
      </c>
      <c r="Z112" s="662"/>
      <c r="AA112" s="657">
        <f>+AA110+10</f>
        <v>160</v>
      </c>
      <c r="AB112" s="86" t="str">
        <f>+AB110</f>
        <v>48-X</v>
      </c>
      <c r="AC112" s="100">
        <v>138.59899999999999</v>
      </c>
      <c r="AD112" s="101">
        <v>140.9</v>
      </c>
      <c r="AE112" s="101">
        <v>143.21</v>
      </c>
      <c r="AF112" s="101">
        <v>145.51</v>
      </c>
      <c r="AG112" s="101">
        <v>147.82</v>
      </c>
      <c r="AH112" s="101">
        <v>150.12</v>
      </c>
      <c r="AI112" s="101">
        <v>152.43</v>
      </c>
      <c r="AJ112" s="102">
        <v>154.74</v>
      </c>
      <c r="AL112" s="662"/>
      <c r="AM112" s="657">
        <f>+AM110+10</f>
        <v>160</v>
      </c>
      <c r="AN112" s="86" t="str">
        <f>+AN110</f>
        <v>48-X</v>
      </c>
      <c r="AO112" s="87" t="s">
        <v>1122</v>
      </c>
      <c r="AP112" s="88" t="s">
        <v>1122</v>
      </c>
      <c r="AQ112" s="88" t="s">
        <v>1122</v>
      </c>
      <c r="AR112" s="88" t="s">
        <v>1122</v>
      </c>
      <c r="AS112" s="88" t="s">
        <v>1122</v>
      </c>
      <c r="AT112" s="88" t="s">
        <v>1122</v>
      </c>
      <c r="AU112" s="101">
        <v>163.25</v>
      </c>
      <c r="AV112" s="102">
        <v>165.29</v>
      </c>
    </row>
    <row r="113" spans="1:48" ht="15" thickBot="1">
      <c r="A113">
        <v>113</v>
      </c>
      <c r="B113" s="662"/>
      <c r="C113" s="658"/>
      <c r="D113" s="90" t="str">
        <f>+D111</f>
        <v>48-XL</v>
      </c>
      <c r="E113" s="100">
        <v>218.869</v>
      </c>
      <c r="F113" s="101">
        <v>210.16</v>
      </c>
      <c r="G113" s="101">
        <v>201.45</v>
      </c>
      <c r="H113" s="101">
        <v>192.74</v>
      </c>
      <c r="I113" s="101">
        <v>184.03</v>
      </c>
      <c r="J113" s="101">
        <v>175.33</v>
      </c>
      <c r="K113" s="101">
        <v>166.62</v>
      </c>
      <c r="L113" s="102">
        <v>157.91800000000001</v>
      </c>
      <c r="N113" s="662"/>
      <c r="O113" s="658"/>
      <c r="P113" s="90" t="str">
        <f>+P111</f>
        <v>48-XL</v>
      </c>
      <c r="Q113" s="100">
        <v>202.81100000000001</v>
      </c>
      <c r="R113" s="101">
        <v>196.37</v>
      </c>
      <c r="S113" s="101">
        <v>189.94</v>
      </c>
      <c r="T113" s="101">
        <v>183.51</v>
      </c>
      <c r="U113" s="101">
        <v>177.07</v>
      </c>
      <c r="V113" s="101">
        <v>170.64</v>
      </c>
      <c r="W113" s="101">
        <v>164.2</v>
      </c>
      <c r="X113" s="102">
        <v>157.77600000000001</v>
      </c>
      <c r="Z113" s="662"/>
      <c r="AA113" s="658"/>
      <c r="AB113" s="90" t="str">
        <f>+AB111</f>
        <v>48-XL</v>
      </c>
      <c r="AC113" s="100">
        <v>178.25899999999999</v>
      </c>
      <c r="AD113" s="101">
        <v>178.25</v>
      </c>
      <c r="AE113" s="101">
        <v>178.25</v>
      </c>
      <c r="AF113" s="101">
        <v>178.25</v>
      </c>
      <c r="AG113" s="101">
        <v>178.25</v>
      </c>
      <c r="AH113" s="101">
        <v>178.25</v>
      </c>
      <c r="AI113" s="101">
        <v>178.25</v>
      </c>
      <c r="AJ113" s="102">
        <v>178.25899999999999</v>
      </c>
      <c r="AL113" s="662"/>
      <c r="AM113" s="658"/>
      <c r="AN113" s="90" t="str">
        <f>+AN111</f>
        <v>48-XL</v>
      </c>
      <c r="AO113" s="100">
        <v>178.43</v>
      </c>
      <c r="AP113" s="101">
        <v>178.43</v>
      </c>
      <c r="AQ113" s="101">
        <v>178.43</v>
      </c>
      <c r="AR113" s="101">
        <v>178.43</v>
      </c>
      <c r="AS113" s="101">
        <v>178.43</v>
      </c>
      <c r="AT113" s="101">
        <v>178.43</v>
      </c>
      <c r="AU113" s="101">
        <v>178.43</v>
      </c>
      <c r="AV113" s="102">
        <v>178.43</v>
      </c>
    </row>
    <row r="114" spans="1:48">
      <c r="A114">
        <v>114</v>
      </c>
      <c r="B114" s="662"/>
      <c r="C114" s="659">
        <f>+C112+10</f>
        <v>170</v>
      </c>
      <c r="D114" s="78" t="s">
        <v>133</v>
      </c>
      <c r="E114" s="97">
        <v>218.29400000000001</v>
      </c>
      <c r="F114" s="98">
        <v>209.98</v>
      </c>
      <c r="G114" s="98">
        <v>201.68</v>
      </c>
      <c r="H114" s="98">
        <v>193.37</v>
      </c>
      <c r="I114" s="98">
        <v>185.06</v>
      </c>
      <c r="J114" s="98">
        <v>176.76</v>
      </c>
      <c r="K114" s="98">
        <v>168.45</v>
      </c>
      <c r="L114" s="99">
        <v>160.14699999999999</v>
      </c>
      <c r="N114" s="662"/>
      <c r="O114" s="659">
        <f>+O112+10</f>
        <v>170</v>
      </c>
      <c r="P114" s="78" t="s">
        <v>133</v>
      </c>
      <c r="Q114" s="97">
        <v>173.32499999999999</v>
      </c>
      <c r="R114" s="98">
        <v>167.92</v>
      </c>
      <c r="S114" s="98">
        <v>162.52000000000001</v>
      </c>
      <c r="T114" s="98">
        <v>157.12</v>
      </c>
      <c r="U114" s="98">
        <v>151.72</v>
      </c>
      <c r="V114" s="98">
        <v>146.32</v>
      </c>
      <c r="W114" s="98">
        <v>140.91999999999999</v>
      </c>
      <c r="X114" s="99">
        <v>135.52500000000001</v>
      </c>
      <c r="Z114" s="662"/>
      <c r="AA114" s="659">
        <f>+AA112+10</f>
        <v>170</v>
      </c>
      <c r="AB114" s="78" t="s">
        <v>133</v>
      </c>
      <c r="AC114" s="97">
        <v>132.07499999999999</v>
      </c>
      <c r="AD114" s="98">
        <v>134.75</v>
      </c>
      <c r="AE114" s="98">
        <v>137.43</v>
      </c>
      <c r="AF114" s="98">
        <v>140.11000000000001</v>
      </c>
      <c r="AG114" s="98">
        <v>142.80000000000001</v>
      </c>
      <c r="AH114" s="98">
        <v>145.47999999999999</v>
      </c>
      <c r="AI114" s="98">
        <v>148.16</v>
      </c>
      <c r="AJ114" s="99">
        <v>150.845</v>
      </c>
      <c r="AL114" s="662"/>
      <c r="AM114" s="659">
        <f>+AM112+10</f>
        <v>170</v>
      </c>
      <c r="AN114" s="78" t="s">
        <v>133</v>
      </c>
      <c r="AO114" s="83" t="s">
        <v>1122</v>
      </c>
      <c r="AP114" s="84" t="s">
        <v>1122</v>
      </c>
      <c r="AQ114" s="84" t="s">
        <v>1122</v>
      </c>
      <c r="AR114" s="84" t="s">
        <v>1122</v>
      </c>
      <c r="AS114" s="84" t="s">
        <v>1122</v>
      </c>
      <c r="AT114" s="84" t="s">
        <v>1122</v>
      </c>
      <c r="AU114" s="84" t="s">
        <v>1122</v>
      </c>
      <c r="AV114" s="99">
        <v>162.11000000000001</v>
      </c>
    </row>
    <row r="115" spans="1:48" ht="15" thickBot="1">
      <c r="A115">
        <v>115</v>
      </c>
      <c r="B115" s="662"/>
      <c r="C115" s="660"/>
      <c r="D115" s="82" t="s">
        <v>136</v>
      </c>
      <c r="E115" s="97">
        <v>234.476</v>
      </c>
      <c r="F115" s="98">
        <v>225.63</v>
      </c>
      <c r="G115" s="98">
        <v>216.78</v>
      </c>
      <c r="H115" s="98">
        <v>207.94</v>
      </c>
      <c r="I115" s="98">
        <v>199.09</v>
      </c>
      <c r="J115" s="98">
        <v>190.25</v>
      </c>
      <c r="K115" s="98">
        <v>181.4</v>
      </c>
      <c r="L115" s="99">
        <v>172.565</v>
      </c>
      <c r="N115" s="662"/>
      <c r="O115" s="660"/>
      <c r="P115" s="82" t="s">
        <v>136</v>
      </c>
      <c r="Q115" s="97">
        <v>219.559</v>
      </c>
      <c r="R115" s="98">
        <v>211.01</v>
      </c>
      <c r="S115" s="98">
        <v>202.47</v>
      </c>
      <c r="T115" s="98">
        <v>193.92</v>
      </c>
      <c r="U115" s="98">
        <v>185.38</v>
      </c>
      <c r="V115" s="98">
        <v>176.83</v>
      </c>
      <c r="W115" s="98">
        <v>168.29</v>
      </c>
      <c r="X115" s="99">
        <v>159.751</v>
      </c>
      <c r="Z115" s="662"/>
      <c r="AA115" s="660"/>
      <c r="AB115" s="82" t="s">
        <v>136</v>
      </c>
      <c r="AC115" s="97">
        <v>178.25899999999999</v>
      </c>
      <c r="AD115" s="98">
        <v>178.25</v>
      </c>
      <c r="AE115" s="98">
        <v>178.25</v>
      </c>
      <c r="AF115" s="98">
        <v>178.25</v>
      </c>
      <c r="AG115" s="98">
        <v>178.25</v>
      </c>
      <c r="AH115" s="98">
        <v>178.25</v>
      </c>
      <c r="AI115" s="98">
        <v>178.25</v>
      </c>
      <c r="AJ115" s="99">
        <v>178.25899999999999</v>
      </c>
      <c r="AL115" s="662"/>
      <c r="AM115" s="660"/>
      <c r="AN115" s="82" t="s">
        <v>136</v>
      </c>
      <c r="AO115" s="97">
        <v>178.43</v>
      </c>
      <c r="AP115" s="98">
        <v>178.43</v>
      </c>
      <c r="AQ115" s="98">
        <v>178.43</v>
      </c>
      <c r="AR115" s="98">
        <v>178.43</v>
      </c>
      <c r="AS115" s="98">
        <v>178.43</v>
      </c>
      <c r="AT115" s="98">
        <v>178.43</v>
      </c>
      <c r="AU115" s="98">
        <v>178.43</v>
      </c>
      <c r="AV115" s="99">
        <v>178.43</v>
      </c>
    </row>
    <row r="116" spans="1:48">
      <c r="A116">
        <v>116</v>
      </c>
      <c r="B116" s="662"/>
      <c r="C116" s="657">
        <f>+C114+10</f>
        <v>180</v>
      </c>
      <c r="D116" s="86" t="str">
        <f>+D114</f>
        <v>48-X</v>
      </c>
      <c r="E116" s="100">
        <v>230.29499999999999</v>
      </c>
      <c r="F116" s="101">
        <v>222.26</v>
      </c>
      <c r="G116" s="101">
        <v>214.22</v>
      </c>
      <c r="H116" s="101">
        <v>206.19</v>
      </c>
      <c r="I116" s="101">
        <v>198.15</v>
      </c>
      <c r="J116" s="101">
        <v>190.12</v>
      </c>
      <c r="K116" s="101">
        <v>182.09</v>
      </c>
      <c r="L116" s="102">
        <v>174.05799999999999</v>
      </c>
      <c r="N116" s="662"/>
      <c r="O116" s="657">
        <f>+O114+10</f>
        <v>180</v>
      </c>
      <c r="P116" s="86" t="str">
        <f>+P114</f>
        <v>48-X</v>
      </c>
      <c r="Q116" s="100">
        <v>181.483</v>
      </c>
      <c r="R116" s="101">
        <v>176.45</v>
      </c>
      <c r="S116" s="101">
        <v>171.41</v>
      </c>
      <c r="T116" s="101">
        <v>166.38</v>
      </c>
      <c r="U116" s="101">
        <v>161.35</v>
      </c>
      <c r="V116" s="101">
        <v>156.32</v>
      </c>
      <c r="W116" s="101">
        <v>151.29</v>
      </c>
      <c r="X116" s="102">
        <v>146.262</v>
      </c>
      <c r="Z116" s="662"/>
      <c r="AA116" s="657">
        <f>+AA114+10</f>
        <v>180</v>
      </c>
      <c r="AB116" s="86" t="str">
        <f>+AB114</f>
        <v>48-X</v>
      </c>
      <c r="AC116" s="87" t="s">
        <v>1122</v>
      </c>
      <c r="AD116" s="88" t="s">
        <v>1122</v>
      </c>
      <c r="AE116" s="101">
        <v>143.28</v>
      </c>
      <c r="AF116" s="101">
        <v>144.01</v>
      </c>
      <c r="AG116" s="101">
        <v>144.72999999999999</v>
      </c>
      <c r="AH116" s="101">
        <v>145.46</v>
      </c>
      <c r="AI116" s="101">
        <v>146.18</v>
      </c>
      <c r="AJ116" s="102">
        <v>146.91</v>
      </c>
      <c r="AL116" s="662"/>
      <c r="AM116" s="657">
        <f>+AM114+10</f>
        <v>180</v>
      </c>
      <c r="AN116" s="86" t="str">
        <f>+AN114</f>
        <v>48-X</v>
      </c>
      <c r="AO116" s="87" t="s">
        <v>1122</v>
      </c>
      <c r="AP116" s="88" t="s">
        <v>1122</v>
      </c>
      <c r="AQ116" s="88" t="s">
        <v>1122</v>
      </c>
      <c r="AR116" s="88" t="s">
        <v>1122</v>
      </c>
      <c r="AS116" s="88" t="s">
        <v>1122</v>
      </c>
      <c r="AT116" s="88" t="s">
        <v>1122</v>
      </c>
      <c r="AU116" s="88" t="s">
        <v>1122</v>
      </c>
      <c r="AV116" s="89" t="s">
        <v>1122</v>
      </c>
    </row>
    <row r="117" spans="1:48" ht="15" thickBot="1">
      <c r="A117">
        <v>117</v>
      </c>
      <c r="B117" s="662"/>
      <c r="C117" s="658"/>
      <c r="D117" s="90" t="str">
        <f>+D115</f>
        <v>48-XL</v>
      </c>
      <c r="E117" s="100">
        <v>235.44300000000001</v>
      </c>
      <c r="F117" s="101">
        <v>228.67</v>
      </c>
      <c r="G117" s="101">
        <v>221.9</v>
      </c>
      <c r="H117" s="101">
        <v>215.13</v>
      </c>
      <c r="I117" s="101">
        <v>208.36</v>
      </c>
      <c r="J117" s="101">
        <v>201.59</v>
      </c>
      <c r="K117" s="101">
        <v>194.83</v>
      </c>
      <c r="L117" s="102">
        <v>188.06200000000001</v>
      </c>
      <c r="N117" s="662"/>
      <c r="O117" s="658"/>
      <c r="P117" s="90" t="str">
        <f>+P115</f>
        <v>48-XL</v>
      </c>
      <c r="Q117" s="100">
        <v>235.44300000000001</v>
      </c>
      <c r="R117" s="101">
        <v>226.77</v>
      </c>
      <c r="S117" s="101">
        <v>218.11</v>
      </c>
      <c r="T117" s="101">
        <v>209.44</v>
      </c>
      <c r="U117" s="101">
        <v>200.78</v>
      </c>
      <c r="V117" s="101">
        <v>192.12</v>
      </c>
      <c r="W117" s="101">
        <v>183.45</v>
      </c>
      <c r="X117" s="102">
        <v>174.791</v>
      </c>
      <c r="Z117" s="662"/>
      <c r="AA117" s="658"/>
      <c r="AB117" s="90" t="str">
        <f>+AB115</f>
        <v>48-XL</v>
      </c>
      <c r="AC117" s="100">
        <v>182.96100000000001</v>
      </c>
      <c r="AD117" s="101">
        <v>182.28</v>
      </c>
      <c r="AE117" s="101">
        <v>181.61</v>
      </c>
      <c r="AF117" s="101">
        <v>180.94</v>
      </c>
      <c r="AG117" s="101">
        <v>180.27</v>
      </c>
      <c r="AH117" s="101">
        <v>179.6</v>
      </c>
      <c r="AI117" s="101">
        <v>178.93</v>
      </c>
      <c r="AJ117" s="102">
        <v>178.25899999999999</v>
      </c>
      <c r="AL117" s="662"/>
      <c r="AM117" s="658"/>
      <c r="AN117" s="90" t="str">
        <f>+AN115</f>
        <v>48-XL</v>
      </c>
      <c r="AO117" s="100">
        <v>178.43</v>
      </c>
      <c r="AP117" s="101">
        <v>178.43</v>
      </c>
      <c r="AQ117" s="101">
        <v>178.43</v>
      </c>
      <c r="AR117" s="101">
        <v>178.43</v>
      </c>
      <c r="AS117" s="101">
        <v>178.43</v>
      </c>
      <c r="AT117" s="101">
        <v>178.43</v>
      </c>
      <c r="AU117" s="101">
        <v>178.43</v>
      </c>
      <c r="AV117" s="102">
        <v>178.43</v>
      </c>
    </row>
    <row r="118" spans="1:48">
      <c r="A118">
        <v>118</v>
      </c>
      <c r="B118" s="662"/>
      <c r="C118" s="659">
        <f>+C116+10</f>
        <v>190</v>
      </c>
      <c r="D118" s="78" t="s">
        <v>133</v>
      </c>
      <c r="E118" s="97">
        <v>238.26</v>
      </c>
      <c r="F118" s="98">
        <v>231.02</v>
      </c>
      <c r="G118" s="98">
        <v>223.79</v>
      </c>
      <c r="H118" s="98">
        <v>216.55</v>
      </c>
      <c r="I118" s="98">
        <v>209.32</v>
      </c>
      <c r="J118" s="98">
        <v>202.08</v>
      </c>
      <c r="K118" s="98">
        <v>194.85</v>
      </c>
      <c r="L118" s="99">
        <v>187.61699999999999</v>
      </c>
      <c r="N118" s="662"/>
      <c r="O118" s="659">
        <f>+O116+10</f>
        <v>190</v>
      </c>
      <c r="P118" s="78" t="s">
        <v>133</v>
      </c>
      <c r="Q118" s="97">
        <v>189.964</v>
      </c>
      <c r="R118" s="98">
        <v>185.2</v>
      </c>
      <c r="S118" s="98">
        <v>180.44</v>
      </c>
      <c r="T118" s="98">
        <v>175.69</v>
      </c>
      <c r="U118" s="98">
        <v>170.93</v>
      </c>
      <c r="V118" s="98">
        <v>166.17</v>
      </c>
      <c r="W118" s="98">
        <v>161.41999999999999</v>
      </c>
      <c r="X118" s="99">
        <v>156.66300000000001</v>
      </c>
      <c r="Z118" s="662"/>
      <c r="AA118" s="659">
        <f>+AA116+10</f>
        <v>190</v>
      </c>
      <c r="AB118" s="78" t="s">
        <v>133</v>
      </c>
      <c r="AC118" s="83" t="s">
        <v>1122</v>
      </c>
      <c r="AD118" s="84" t="s">
        <v>1122</v>
      </c>
      <c r="AE118" s="84" t="s">
        <v>1122</v>
      </c>
      <c r="AF118" s="84" t="s">
        <v>1122</v>
      </c>
      <c r="AG118" s="98">
        <v>145.22</v>
      </c>
      <c r="AH118" s="98">
        <v>144.04</v>
      </c>
      <c r="AI118" s="98">
        <v>142.86000000000001</v>
      </c>
      <c r="AJ118" s="99">
        <v>141.69</v>
      </c>
      <c r="AL118" s="662"/>
      <c r="AM118" s="659">
        <f>+AM116+10</f>
        <v>190</v>
      </c>
      <c r="AN118" s="78" t="s">
        <v>133</v>
      </c>
      <c r="AO118" s="83" t="s">
        <v>1122</v>
      </c>
      <c r="AP118" s="84" t="s">
        <v>1122</v>
      </c>
      <c r="AQ118" s="84" t="s">
        <v>1122</v>
      </c>
      <c r="AR118" s="84" t="s">
        <v>1122</v>
      </c>
      <c r="AS118" s="84" t="s">
        <v>1122</v>
      </c>
      <c r="AT118" s="84" t="s">
        <v>1122</v>
      </c>
      <c r="AU118" s="84" t="s">
        <v>1122</v>
      </c>
      <c r="AV118" s="85" t="s">
        <v>1122</v>
      </c>
    </row>
    <row r="119" spans="1:48" ht="15" thickBot="1">
      <c r="A119">
        <v>119</v>
      </c>
      <c r="B119" s="662"/>
      <c r="C119" s="660"/>
      <c r="D119" s="82" t="s">
        <v>136</v>
      </c>
      <c r="E119" s="97">
        <v>237.81</v>
      </c>
      <c r="F119" s="98">
        <v>233.07</v>
      </c>
      <c r="G119" s="98">
        <v>228.34</v>
      </c>
      <c r="H119" s="98">
        <v>223.61</v>
      </c>
      <c r="I119" s="98">
        <v>218.88</v>
      </c>
      <c r="J119" s="98">
        <v>214.14</v>
      </c>
      <c r="K119" s="98">
        <v>209.41</v>
      </c>
      <c r="L119" s="99">
        <v>204.684</v>
      </c>
      <c r="N119" s="662"/>
      <c r="O119" s="660"/>
      <c r="P119" s="82" t="s">
        <v>136</v>
      </c>
      <c r="Q119" s="97">
        <v>237.81</v>
      </c>
      <c r="R119" s="98">
        <v>230.97</v>
      </c>
      <c r="S119" s="98">
        <v>224.14</v>
      </c>
      <c r="T119" s="98">
        <v>217.3</v>
      </c>
      <c r="U119" s="98">
        <v>210.47</v>
      </c>
      <c r="V119" s="98">
        <v>203.63</v>
      </c>
      <c r="W119" s="98">
        <v>196.8</v>
      </c>
      <c r="X119" s="99">
        <v>189.965</v>
      </c>
      <c r="Z119" s="662"/>
      <c r="AA119" s="660"/>
      <c r="AB119" s="82" t="s">
        <v>136</v>
      </c>
      <c r="AC119" s="97">
        <v>193.79400000000001</v>
      </c>
      <c r="AD119" s="98">
        <v>191.57</v>
      </c>
      <c r="AE119" s="98">
        <v>189.35</v>
      </c>
      <c r="AF119" s="98">
        <v>187.13</v>
      </c>
      <c r="AG119" s="98">
        <v>184.91</v>
      </c>
      <c r="AH119" s="98">
        <v>182.69</v>
      </c>
      <c r="AI119" s="98">
        <v>180.47</v>
      </c>
      <c r="AJ119" s="99">
        <v>178.25899999999999</v>
      </c>
      <c r="AL119" s="662"/>
      <c r="AM119" s="660"/>
      <c r="AN119" s="82" t="s">
        <v>136</v>
      </c>
      <c r="AO119" s="97">
        <v>178.43</v>
      </c>
      <c r="AP119" s="98">
        <v>178.43</v>
      </c>
      <c r="AQ119" s="98">
        <v>178.43</v>
      </c>
      <c r="AR119" s="98">
        <v>178.43</v>
      </c>
      <c r="AS119" s="98">
        <v>178.43</v>
      </c>
      <c r="AT119" s="98">
        <v>178.43</v>
      </c>
      <c r="AU119" s="98">
        <v>178.43</v>
      </c>
      <c r="AV119" s="99">
        <v>178.43</v>
      </c>
    </row>
    <row r="120" spans="1:48">
      <c r="A120">
        <v>120</v>
      </c>
      <c r="B120" s="662"/>
      <c r="C120" s="657">
        <f>+C118+10</f>
        <v>200</v>
      </c>
      <c r="D120" s="86" t="str">
        <f>+D118</f>
        <v>48-X</v>
      </c>
      <c r="E120" s="100">
        <v>234.13800000000001</v>
      </c>
      <c r="F120" s="101">
        <v>229.6</v>
      </c>
      <c r="G120" s="101">
        <v>225.08</v>
      </c>
      <c r="H120" s="101">
        <v>220.55</v>
      </c>
      <c r="I120" s="101">
        <v>216.02</v>
      </c>
      <c r="J120" s="101">
        <v>211.49</v>
      </c>
      <c r="K120" s="101">
        <v>206.96</v>
      </c>
      <c r="L120" s="102">
        <v>202.43899999999999</v>
      </c>
      <c r="N120" s="662"/>
      <c r="O120" s="657">
        <f>+O118+10</f>
        <v>200</v>
      </c>
      <c r="P120" s="86" t="str">
        <f>+P118</f>
        <v>48-X</v>
      </c>
      <c r="Q120" s="100">
        <v>196.77500000000001</v>
      </c>
      <c r="R120" s="101">
        <v>192.45</v>
      </c>
      <c r="S120" s="101">
        <v>188.12</v>
      </c>
      <c r="T120" s="101">
        <v>183.8</v>
      </c>
      <c r="U120" s="101">
        <v>179.47</v>
      </c>
      <c r="V120" s="101">
        <v>175.15</v>
      </c>
      <c r="W120" s="101">
        <v>170.82</v>
      </c>
      <c r="X120" s="102">
        <v>166.505</v>
      </c>
      <c r="Z120" s="662"/>
      <c r="AA120" s="657">
        <f>+AA118+10</f>
        <v>200</v>
      </c>
      <c r="AB120" s="86" t="str">
        <f>+AB118</f>
        <v>48-X</v>
      </c>
      <c r="AC120" s="87" t="s">
        <v>1122</v>
      </c>
      <c r="AD120" s="88" t="s">
        <v>1122</v>
      </c>
      <c r="AE120" s="88" t="s">
        <v>1122</v>
      </c>
      <c r="AF120" s="88" t="s">
        <v>1122</v>
      </c>
      <c r="AG120" s="88" t="s">
        <v>1122</v>
      </c>
      <c r="AH120" s="88" t="s">
        <v>1122</v>
      </c>
      <c r="AI120" s="101">
        <v>139.72999999999999</v>
      </c>
      <c r="AJ120" s="102">
        <v>136.47499999999999</v>
      </c>
      <c r="AL120" s="662"/>
      <c r="AM120" s="657">
        <f>+AM118+10</f>
        <v>200</v>
      </c>
      <c r="AN120" s="86" t="str">
        <f>+AN118</f>
        <v>48-X</v>
      </c>
      <c r="AO120" s="87" t="s">
        <v>1122</v>
      </c>
      <c r="AP120" s="88" t="s">
        <v>1122</v>
      </c>
      <c r="AQ120" s="88" t="s">
        <v>1122</v>
      </c>
      <c r="AR120" s="88" t="s">
        <v>1122</v>
      </c>
      <c r="AS120" s="88" t="s">
        <v>1122</v>
      </c>
      <c r="AT120" s="88" t="s">
        <v>1122</v>
      </c>
      <c r="AU120" s="88" t="s">
        <v>1122</v>
      </c>
      <c r="AV120" s="89" t="s">
        <v>1122</v>
      </c>
    </row>
    <row r="121" spans="1:48" ht="15" thickBot="1">
      <c r="A121">
        <v>121</v>
      </c>
      <c r="B121" s="663"/>
      <c r="C121" s="658"/>
      <c r="D121" s="90" t="str">
        <f>+D119</f>
        <v>48-XL</v>
      </c>
      <c r="E121" s="105">
        <v>233.69800000000001</v>
      </c>
      <c r="F121" s="103">
        <v>231.72</v>
      </c>
      <c r="G121" s="103">
        <v>229.75</v>
      </c>
      <c r="H121" s="103">
        <v>227.78</v>
      </c>
      <c r="I121" s="103">
        <v>225.81</v>
      </c>
      <c r="J121" s="103">
        <v>223.84</v>
      </c>
      <c r="K121" s="103">
        <v>221.87</v>
      </c>
      <c r="L121" s="104">
        <v>219.899</v>
      </c>
      <c r="N121" s="663"/>
      <c r="O121" s="658"/>
      <c r="P121" s="90" t="str">
        <f>+P119</f>
        <v>48-XL</v>
      </c>
      <c r="Q121" s="105">
        <v>236.083</v>
      </c>
      <c r="R121" s="103">
        <v>231.63</v>
      </c>
      <c r="S121" s="103">
        <v>227.18</v>
      </c>
      <c r="T121" s="103">
        <v>222.74</v>
      </c>
      <c r="U121" s="103">
        <v>218.29</v>
      </c>
      <c r="V121" s="103">
        <v>213.84</v>
      </c>
      <c r="W121" s="103">
        <v>209.4</v>
      </c>
      <c r="X121" s="104">
        <v>204.95400000000001</v>
      </c>
      <c r="Z121" s="663"/>
      <c r="AA121" s="658"/>
      <c r="AB121" s="90" t="str">
        <f>+AB119</f>
        <v>48-XL</v>
      </c>
      <c r="AC121" s="105">
        <v>205.65899999999999</v>
      </c>
      <c r="AD121" s="103">
        <v>201.74</v>
      </c>
      <c r="AE121" s="103">
        <v>197.83</v>
      </c>
      <c r="AF121" s="103">
        <v>193.91</v>
      </c>
      <c r="AG121" s="103">
        <v>190</v>
      </c>
      <c r="AH121" s="103">
        <v>186.08</v>
      </c>
      <c r="AI121" s="103">
        <v>182.17</v>
      </c>
      <c r="AJ121" s="104">
        <v>178.25899999999999</v>
      </c>
      <c r="AL121" s="663"/>
      <c r="AM121" s="658"/>
      <c r="AN121" s="90" t="str">
        <f>+AN119</f>
        <v>48-XL</v>
      </c>
      <c r="AO121" s="91" t="s">
        <v>1122</v>
      </c>
      <c r="AP121" s="92" t="s">
        <v>1122</v>
      </c>
      <c r="AQ121" s="92" t="s">
        <v>1122</v>
      </c>
      <c r="AR121" s="92" t="s">
        <v>1122</v>
      </c>
      <c r="AS121" s="92" t="s">
        <v>1122</v>
      </c>
      <c r="AT121" s="92" t="s">
        <v>1122</v>
      </c>
      <c r="AU121" s="92" t="s">
        <v>1122</v>
      </c>
      <c r="AV121" s="104">
        <v>178.43</v>
      </c>
    </row>
    <row r="122" spans="1:48">
      <c r="A122">
        <v>122</v>
      </c>
    </row>
    <row r="123" spans="1:48">
      <c r="A123">
        <v>123</v>
      </c>
    </row>
    <row r="124" spans="1:48">
      <c r="A124">
        <v>124</v>
      </c>
    </row>
    <row r="125" spans="1:48">
      <c r="A125">
        <v>125</v>
      </c>
    </row>
    <row r="126" spans="1:48">
      <c r="A126">
        <v>126</v>
      </c>
    </row>
    <row r="127" spans="1:48">
      <c r="A127">
        <v>127</v>
      </c>
    </row>
    <row r="128" spans="1:48">
      <c r="A128">
        <v>128</v>
      </c>
    </row>
    <row r="129" spans="1:48" ht="15" thickBot="1">
      <c r="A129">
        <v>129</v>
      </c>
    </row>
    <row r="130" spans="1:48" ht="18.600000000000001" thickBot="1">
      <c r="A130">
        <v>130</v>
      </c>
      <c r="B130" s="649" t="str">
        <f>+B99</f>
        <v>Zona sísmica A</v>
      </c>
      <c r="C130" s="650"/>
      <c r="D130" s="651"/>
      <c r="E130" s="649" t="s">
        <v>1130</v>
      </c>
      <c r="F130" s="650"/>
      <c r="G130" s="650"/>
      <c r="H130" s="650"/>
      <c r="I130" s="650"/>
      <c r="J130" s="650"/>
      <c r="K130" s="650"/>
      <c r="L130" s="651"/>
      <c r="N130" s="649" t="str">
        <f>+N99</f>
        <v>Zona sísmica B</v>
      </c>
      <c r="O130" s="650"/>
      <c r="P130" s="651"/>
      <c r="Q130" s="649" t="s">
        <v>1130</v>
      </c>
      <c r="R130" s="650"/>
      <c r="S130" s="650"/>
      <c r="T130" s="650"/>
      <c r="U130" s="650"/>
      <c r="V130" s="650"/>
      <c r="W130" s="650"/>
      <c r="X130" s="651"/>
      <c r="Z130" s="649" t="str">
        <f>+Z99</f>
        <v>Zona sísmica C</v>
      </c>
      <c r="AA130" s="650"/>
      <c r="AB130" s="651"/>
      <c r="AC130" s="649" t="s">
        <v>1130</v>
      </c>
      <c r="AD130" s="650"/>
      <c r="AE130" s="650"/>
      <c r="AF130" s="650"/>
      <c r="AG130" s="650"/>
      <c r="AH130" s="650"/>
      <c r="AI130" s="650"/>
      <c r="AJ130" s="651"/>
      <c r="AL130" s="649" t="str">
        <f>+AL99</f>
        <v>Zona sísmica D</v>
      </c>
      <c r="AM130" s="650"/>
      <c r="AN130" s="651"/>
      <c r="AO130" s="649" t="s">
        <v>1130</v>
      </c>
      <c r="AP130" s="650"/>
      <c r="AQ130" s="650"/>
      <c r="AR130" s="650"/>
      <c r="AS130" s="650"/>
      <c r="AT130" s="650"/>
      <c r="AU130" s="650"/>
      <c r="AV130" s="651"/>
    </row>
    <row r="131" spans="1:48" ht="22.2" customHeight="1">
      <c r="A131">
        <v>131</v>
      </c>
      <c r="B131" s="652" t="str">
        <f>+B100</f>
        <v>Categoría de terreno 3</v>
      </c>
      <c r="C131" s="652" t="s">
        <v>1118</v>
      </c>
      <c r="D131" s="652" t="s">
        <v>1119</v>
      </c>
      <c r="E131" s="654" t="s">
        <v>1120</v>
      </c>
      <c r="F131" s="655"/>
      <c r="G131" s="655"/>
      <c r="H131" s="655"/>
      <c r="I131" s="655"/>
      <c r="J131" s="655"/>
      <c r="K131" s="655"/>
      <c r="L131" s="656"/>
      <c r="N131" s="652" t="str">
        <f>+N100</f>
        <v>Categoría de terreno 3</v>
      </c>
      <c r="O131" s="652" t="s">
        <v>1118</v>
      </c>
      <c r="P131" s="652" t="s">
        <v>1119</v>
      </c>
      <c r="Q131" s="654" t="s">
        <v>1120</v>
      </c>
      <c r="R131" s="655"/>
      <c r="S131" s="655"/>
      <c r="T131" s="655"/>
      <c r="U131" s="655"/>
      <c r="V131" s="655"/>
      <c r="W131" s="655"/>
      <c r="X131" s="656"/>
      <c r="Z131" s="652" t="str">
        <f>+Z100</f>
        <v>Categoría de terreno 3</v>
      </c>
      <c r="AA131" s="652" t="s">
        <v>1118</v>
      </c>
      <c r="AB131" s="652" t="s">
        <v>1119</v>
      </c>
      <c r="AC131" s="654" t="s">
        <v>1120</v>
      </c>
      <c r="AD131" s="655"/>
      <c r="AE131" s="655"/>
      <c r="AF131" s="655"/>
      <c r="AG131" s="655"/>
      <c r="AH131" s="655"/>
      <c r="AI131" s="655"/>
      <c r="AJ131" s="656"/>
      <c r="AL131" s="652" t="str">
        <f>+AL100</f>
        <v>Categoría de terreno 3</v>
      </c>
      <c r="AM131" s="652" t="s">
        <v>1118</v>
      </c>
      <c r="AN131" s="652" t="s">
        <v>1119</v>
      </c>
      <c r="AO131" s="654" t="s">
        <v>1120</v>
      </c>
      <c r="AP131" s="655"/>
      <c r="AQ131" s="655"/>
      <c r="AR131" s="655"/>
      <c r="AS131" s="655"/>
      <c r="AT131" s="655"/>
      <c r="AU131" s="655"/>
      <c r="AV131" s="656"/>
    </row>
    <row r="132" spans="1:48" ht="22.2" customHeight="1" thickBot="1">
      <c r="A132">
        <v>132</v>
      </c>
      <c r="B132" s="653"/>
      <c r="C132" s="653"/>
      <c r="D132" s="653"/>
      <c r="E132" s="75">
        <v>0</v>
      </c>
      <c r="F132" s="76">
        <v>500</v>
      </c>
      <c r="G132" s="76">
        <v>1000</v>
      </c>
      <c r="H132" s="76">
        <v>1500</v>
      </c>
      <c r="I132" s="76">
        <v>2000</v>
      </c>
      <c r="J132" s="76">
        <v>2500</v>
      </c>
      <c r="K132" s="76">
        <v>3000</v>
      </c>
      <c r="L132" s="77">
        <v>3500</v>
      </c>
      <c r="N132" s="653"/>
      <c r="O132" s="653"/>
      <c r="P132" s="653"/>
      <c r="Q132" s="75">
        <v>0</v>
      </c>
      <c r="R132" s="76">
        <v>500</v>
      </c>
      <c r="S132" s="76">
        <v>1000</v>
      </c>
      <c r="T132" s="76">
        <v>1500</v>
      </c>
      <c r="U132" s="76">
        <v>2000</v>
      </c>
      <c r="V132" s="76">
        <v>2500</v>
      </c>
      <c r="W132" s="76">
        <v>3000</v>
      </c>
      <c r="X132" s="77">
        <v>3500</v>
      </c>
      <c r="Z132" s="653"/>
      <c r="AA132" s="653"/>
      <c r="AB132" s="653"/>
      <c r="AC132" s="75">
        <v>0</v>
      </c>
      <c r="AD132" s="76">
        <v>500</v>
      </c>
      <c r="AE132" s="76">
        <v>1000</v>
      </c>
      <c r="AF132" s="76">
        <v>1500</v>
      </c>
      <c r="AG132" s="76">
        <v>2000</v>
      </c>
      <c r="AH132" s="76">
        <v>2500</v>
      </c>
      <c r="AI132" s="76">
        <v>3000</v>
      </c>
      <c r="AJ132" s="77">
        <v>3500</v>
      </c>
      <c r="AL132" s="653"/>
      <c r="AM132" s="653"/>
      <c r="AN132" s="653"/>
      <c r="AO132" s="75">
        <v>0</v>
      </c>
      <c r="AP132" s="76">
        <v>500</v>
      </c>
      <c r="AQ132" s="76">
        <v>1000</v>
      </c>
      <c r="AR132" s="76">
        <v>1500</v>
      </c>
      <c r="AS132" s="76">
        <v>2000</v>
      </c>
      <c r="AT132" s="76">
        <v>2500</v>
      </c>
      <c r="AU132" s="76">
        <v>3000</v>
      </c>
      <c r="AV132" s="77">
        <v>3500</v>
      </c>
    </row>
    <row r="133" spans="1:48">
      <c r="A133">
        <v>133</v>
      </c>
      <c r="B133" s="661" t="s">
        <v>1126</v>
      </c>
      <c r="C133" s="659">
        <v>100</v>
      </c>
      <c r="D133" s="78" t="s">
        <v>133</v>
      </c>
      <c r="E133" s="79">
        <v>152</v>
      </c>
      <c r="F133" s="80">
        <v>154</v>
      </c>
      <c r="G133" s="80">
        <v>156</v>
      </c>
      <c r="H133" s="80">
        <v>158</v>
      </c>
      <c r="I133" s="80">
        <v>160</v>
      </c>
      <c r="J133" s="80">
        <v>162</v>
      </c>
      <c r="K133" s="80">
        <v>164</v>
      </c>
      <c r="L133" s="81">
        <v>167</v>
      </c>
      <c r="N133" s="661" t="s">
        <v>1126</v>
      </c>
      <c r="O133" s="659">
        <v>100</v>
      </c>
      <c r="P133" s="78" t="s">
        <v>133</v>
      </c>
      <c r="Q133" s="79">
        <v>128</v>
      </c>
      <c r="R133" s="80">
        <v>130</v>
      </c>
      <c r="S133" s="80">
        <v>133</v>
      </c>
      <c r="T133" s="80">
        <v>136</v>
      </c>
      <c r="U133" s="80">
        <v>139</v>
      </c>
      <c r="V133" s="80">
        <v>142</v>
      </c>
      <c r="W133" s="80">
        <v>145</v>
      </c>
      <c r="X133" s="81">
        <v>148</v>
      </c>
      <c r="Z133" s="661" t="s">
        <v>1126</v>
      </c>
      <c r="AA133" s="659">
        <v>100</v>
      </c>
      <c r="AB133" s="78" t="s">
        <v>133</v>
      </c>
      <c r="AC133" s="79">
        <v>95</v>
      </c>
      <c r="AD133" s="80">
        <v>96</v>
      </c>
      <c r="AE133" s="80">
        <v>97</v>
      </c>
      <c r="AF133" s="80">
        <v>99</v>
      </c>
      <c r="AG133" s="80">
        <v>100</v>
      </c>
      <c r="AH133" s="80">
        <v>102</v>
      </c>
      <c r="AI133" s="80">
        <v>103</v>
      </c>
      <c r="AJ133" s="81">
        <v>105</v>
      </c>
      <c r="AL133" s="661" t="s">
        <v>1126</v>
      </c>
      <c r="AM133" s="659">
        <v>100</v>
      </c>
      <c r="AN133" s="78" t="s">
        <v>133</v>
      </c>
      <c r="AO133" s="79">
        <v>80</v>
      </c>
      <c r="AP133" s="80">
        <v>80</v>
      </c>
      <c r="AQ133" s="80">
        <v>81</v>
      </c>
      <c r="AR133" s="80">
        <v>82</v>
      </c>
      <c r="AS133" s="80">
        <v>83</v>
      </c>
      <c r="AT133" s="80">
        <v>84</v>
      </c>
      <c r="AU133" s="80">
        <v>85</v>
      </c>
      <c r="AV133" s="81">
        <v>86</v>
      </c>
    </row>
    <row r="134" spans="1:48" ht="15" thickBot="1">
      <c r="A134">
        <v>134</v>
      </c>
      <c r="B134" s="662"/>
      <c r="C134" s="660"/>
      <c r="D134" s="82" t="s">
        <v>136</v>
      </c>
      <c r="E134" s="83">
        <v>164</v>
      </c>
      <c r="F134" s="84">
        <v>166</v>
      </c>
      <c r="G134" s="84">
        <v>168</v>
      </c>
      <c r="H134" s="84">
        <v>170</v>
      </c>
      <c r="I134" s="84">
        <v>173</v>
      </c>
      <c r="J134" s="84">
        <v>175</v>
      </c>
      <c r="K134" s="84">
        <v>177</v>
      </c>
      <c r="L134" s="85">
        <v>180</v>
      </c>
      <c r="N134" s="662"/>
      <c r="O134" s="660"/>
      <c r="P134" s="82" t="s">
        <v>136</v>
      </c>
      <c r="Q134" s="83">
        <v>152</v>
      </c>
      <c r="R134" s="84">
        <v>153</v>
      </c>
      <c r="S134" s="84">
        <v>155</v>
      </c>
      <c r="T134" s="84">
        <v>156</v>
      </c>
      <c r="U134" s="84">
        <v>158</v>
      </c>
      <c r="V134" s="84">
        <v>159</v>
      </c>
      <c r="W134" s="84">
        <v>161</v>
      </c>
      <c r="X134" s="85">
        <v>163</v>
      </c>
      <c r="Z134" s="662"/>
      <c r="AA134" s="660"/>
      <c r="AB134" s="82" t="s">
        <v>136</v>
      </c>
      <c r="AC134" s="83">
        <v>98</v>
      </c>
      <c r="AD134" s="84">
        <v>98</v>
      </c>
      <c r="AE134" s="84">
        <v>98</v>
      </c>
      <c r="AF134" s="84">
        <v>98</v>
      </c>
      <c r="AG134" s="84">
        <v>98</v>
      </c>
      <c r="AH134" s="84">
        <v>98</v>
      </c>
      <c r="AI134" s="84">
        <v>98</v>
      </c>
      <c r="AJ134" s="85">
        <v>98</v>
      </c>
      <c r="AL134" s="662"/>
      <c r="AM134" s="660"/>
      <c r="AN134" s="82" t="s">
        <v>136</v>
      </c>
      <c r="AO134" s="83" t="s">
        <v>1122</v>
      </c>
      <c r="AP134" s="84" t="s">
        <v>1122</v>
      </c>
      <c r="AQ134" s="84" t="s">
        <v>1122</v>
      </c>
      <c r="AR134" s="84" t="s">
        <v>1122</v>
      </c>
      <c r="AS134" s="84" t="s">
        <v>1122</v>
      </c>
      <c r="AT134" s="84" t="s">
        <v>1122</v>
      </c>
      <c r="AU134" s="84" t="s">
        <v>1122</v>
      </c>
      <c r="AV134" s="85" t="s">
        <v>1122</v>
      </c>
    </row>
    <row r="135" spans="1:48">
      <c r="A135">
        <v>135</v>
      </c>
      <c r="B135" s="662"/>
      <c r="C135" s="657">
        <f>+C133+15</f>
        <v>115</v>
      </c>
      <c r="D135" s="86" t="str">
        <f>+D133</f>
        <v>48-X</v>
      </c>
      <c r="E135" s="87">
        <v>140</v>
      </c>
      <c r="F135" s="88">
        <v>142</v>
      </c>
      <c r="G135" s="88">
        <v>144</v>
      </c>
      <c r="H135" s="88">
        <v>147</v>
      </c>
      <c r="I135" s="88">
        <v>149</v>
      </c>
      <c r="J135" s="88">
        <v>152</v>
      </c>
      <c r="K135" s="88">
        <v>154</v>
      </c>
      <c r="L135" s="89">
        <v>157</v>
      </c>
      <c r="N135" s="662"/>
      <c r="O135" s="657">
        <f>+O133+15</f>
        <v>115</v>
      </c>
      <c r="P135" s="86" t="str">
        <f>+P133</f>
        <v>48-X</v>
      </c>
      <c r="Q135" s="87">
        <v>114.99999999999999</v>
      </c>
      <c r="R135" s="88">
        <v>118</v>
      </c>
      <c r="S135" s="88">
        <v>121</v>
      </c>
      <c r="T135" s="88">
        <v>125</v>
      </c>
      <c r="U135" s="88">
        <v>128</v>
      </c>
      <c r="V135" s="88">
        <v>132</v>
      </c>
      <c r="W135" s="88">
        <v>135</v>
      </c>
      <c r="X135" s="89">
        <v>139</v>
      </c>
      <c r="Z135" s="662"/>
      <c r="AA135" s="657">
        <f>+AA133+15</f>
        <v>115</v>
      </c>
      <c r="AB135" s="86" t="str">
        <f>+AB133</f>
        <v>48-X</v>
      </c>
      <c r="AC135" s="87">
        <v>85</v>
      </c>
      <c r="AD135" s="88">
        <v>87</v>
      </c>
      <c r="AE135" s="88">
        <v>89</v>
      </c>
      <c r="AF135" s="88">
        <v>91</v>
      </c>
      <c r="AG135" s="88">
        <v>93</v>
      </c>
      <c r="AH135" s="88">
        <v>95</v>
      </c>
      <c r="AI135" s="88">
        <v>97</v>
      </c>
      <c r="AJ135" s="89">
        <v>99</v>
      </c>
      <c r="AL135" s="662"/>
      <c r="AM135" s="657">
        <f>+AM133+15</f>
        <v>115</v>
      </c>
      <c r="AN135" s="86" t="str">
        <f>+AN133</f>
        <v>48-X</v>
      </c>
      <c r="AO135" s="87" t="s">
        <v>1122</v>
      </c>
      <c r="AP135" s="88" t="s">
        <v>1122</v>
      </c>
      <c r="AQ135" s="88" t="s">
        <v>1122</v>
      </c>
      <c r="AR135" s="88" t="s">
        <v>1122</v>
      </c>
      <c r="AS135" s="88" t="s">
        <v>1122</v>
      </c>
      <c r="AT135" s="88">
        <v>80</v>
      </c>
      <c r="AU135" s="88">
        <v>81</v>
      </c>
      <c r="AV135" s="89">
        <v>83</v>
      </c>
    </row>
    <row r="136" spans="1:48" ht="15" thickBot="1">
      <c r="A136">
        <v>136</v>
      </c>
      <c r="B136" s="662"/>
      <c r="C136" s="658"/>
      <c r="D136" s="90" t="str">
        <f>+D134</f>
        <v>48-XL</v>
      </c>
      <c r="E136" s="87">
        <v>152</v>
      </c>
      <c r="F136" s="88">
        <v>154</v>
      </c>
      <c r="G136" s="88">
        <v>157</v>
      </c>
      <c r="H136" s="88">
        <v>159</v>
      </c>
      <c r="I136" s="88">
        <v>162</v>
      </c>
      <c r="J136" s="88">
        <v>164</v>
      </c>
      <c r="K136" s="88">
        <v>167</v>
      </c>
      <c r="L136" s="89">
        <v>170</v>
      </c>
      <c r="N136" s="662"/>
      <c r="O136" s="658"/>
      <c r="P136" s="90" t="str">
        <f>+P134</f>
        <v>48-XL</v>
      </c>
      <c r="Q136" s="87">
        <v>141</v>
      </c>
      <c r="R136" s="88">
        <v>143</v>
      </c>
      <c r="S136" s="88">
        <v>145</v>
      </c>
      <c r="T136" s="88">
        <v>147</v>
      </c>
      <c r="U136" s="88">
        <v>149</v>
      </c>
      <c r="V136" s="88">
        <v>151</v>
      </c>
      <c r="W136" s="88">
        <v>153</v>
      </c>
      <c r="X136" s="89">
        <v>156</v>
      </c>
      <c r="Z136" s="662"/>
      <c r="AA136" s="658"/>
      <c r="AB136" s="90" t="str">
        <f>+AB134</f>
        <v>48-XL</v>
      </c>
      <c r="AC136" s="87">
        <v>98</v>
      </c>
      <c r="AD136" s="88">
        <v>98</v>
      </c>
      <c r="AE136" s="88">
        <v>98</v>
      </c>
      <c r="AF136" s="88">
        <v>98</v>
      </c>
      <c r="AG136" s="88">
        <v>98</v>
      </c>
      <c r="AH136" s="88">
        <v>98</v>
      </c>
      <c r="AI136" s="88">
        <v>98</v>
      </c>
      <c r="AJ136" s="89">
        <v>98</v>
      </c>
      <c r="AL136" s="662"/>
      <c r="AM136" s="658"/>
      <c r="AN136" s="90" t="str">
        <f>+AN134</f>
        <v>48-XL</v>
      </c>
      <c r="AO136" s="87" t="s">
        <v>1122</v>
      </c>
      <c r="AP136" s="88" t="s">
        <v>1122</v>
      </c>
      <c r="AQ136" s="88" t="s">
        <v>1122</v>
      </c>
      <c r="AR136" s="88" t="s">
        <v>1122</v>
      </c>
      <c r="AS136" s="88" t="s">
        <v>1122</v>
      </c>
      <c r="AT136" s="88" t="s">
        <v>1122</v>
      </c>
      <c r="AU136" s="88" t="s">
        <v>1122</v>
      </c>
      <c r="AV136" s="89" t="s">
        <v>1122</v>
      </c>
    </row>
    <row r="137" spans="1:48">
      <c r="A137">
        <v>137</v>
      </c>
      <c r="B137" s="662"/>
      <c r="C137" s="659">
        <f>+C135+15</f>
        <v>130</v>
      </c>
      <c r="D137" s="78" t="s">
        <v>133</v>
      </c>
      <c r="E137" s="83">
        <v>127</v>
      </c>
      <c r="F137" s="84">
        <v>129</v>
      </c>
      <c r="G137" s="84">
        <v>132</v>
      </c>
      <c r="H137" s="84">
        <v>135</v>
      </c>
      <c r="I137" s="84">
        <v>138</v>
      </c>
      <c r="J137" s="84">
        <v>141</v>
      </c>
      <c r="K137" s="84">
        <v>144</v>
      </c>
      <c r="L137" s="85">
        <v>147</v>
      </c>
      <c r="N137" s="662"/>
      <c r="O137" s="659">
        <f>+O135+15</f>
        <v>130</v>
      </c>
      <c r="P137" s="78" t="s">
        <v>133</v>
      </c>
      <c r="Q137" s="83">
        <v>100</v>
      </c>
      <c r="R137" s="84">
        <v>103</v>
      </c>
      <c r="S137" s="84">
        <v>107</v>
      </c>
      <c r="T137" s="84">
        <v>110</v>
      </c>
      <c r="U137" s="84">
        <v>114</v>
      </c>
      <c r="V137" s="84">
        <v>117</v>
      </c>
      <c r="W137" s="84">
        <v>121</v>
      </c>
      <c r="X137" s="85">
        <v>125</v>
      </c>
      <c r="Z137" s="662"/>
      <c r="AA137" s="659">
        <f>+AA135+15</f>
        <v>130</v>
      </c>
      <c r="AB137" s="78" t="s">
        <v>133</v>
      </c>
      <c r="AC137" s="83" t="s">
        <v>1122</v>
      </c>
      <c r="AD137" s="84">
        <v>80</v>
      </c>
      <c r="AE137" s="84">
        <v>82</v>
      </c>
      <c r="AF137" s="84">
        <v>84</v>
      </c>
      <c r="AG137" s="84">
        <v>86</v>
      </c>
      <c r="AH137" s="84">
        <v>88</v>
      </c>
      <c r="AI137" s="84">
        <v>90</v>
      </c>
      <c r="AJ137" s="85">
        <v>92</v>
      </c>
      <c r="AL137" s="662"/>
      <c r="AM137" s="659">
        <f>+AM135+15</f>
        <v>130</v>
      </c>
      <c r="AN137" s="78" t="s">
        <v>133</v>
      </c>
      <c r="AO137" s="83" t="s">
        <v>1122</v>
      </c>
      <c r="AP137" s="84" t="s">
        <v>1122</v>
      </c>
      <c r="AQ137" s="84" t="s">
        <v>1122</v>
      </c>
      <c r="AR137" s="84" t="s">
        <v>1122</v>
      </c>
      <c r="AS137" s="84" t="s">
        <v>1122</v>
      </c>
      <c r="AT137" s="84" t="s">
        <v>1122</v>
      </c>
      <c r="AU137" s="84" t="s">
        <v>1122</v>
      </c>
      <c r="AV137" s="85" t="s">
        <v>1122</v>
      </c>
    </row>
    <row r="138" spans="1:48" ht="15" thickBot="1">
      <c r="A138">
        <v>138</v>
      </c>
      <c r="B138" s="662"/>
      <c r="C138" s="660"/>
      <c r="D138" s="82" t="s">
        <v>136</v>
      </c>
      <c r="E138" s="83">
        <v>140</v>
      </c>
      <c r="F138" s="84">
        <v>142</v>
      </c>
      <c r="G138" s="84">
        <v>145</v>
      </c>
      <c r="H138" s="84">
        <v>148</v>
      </c>
      <c r="I138" s="84">
        <v>151</v>
      </c>
      <c r="J138" s="84">
        <v>154</v>
      </c>
      <c r="K138" s="84">
        <v>157</v>
      </c>
      <c r="L138" s="85">
        <v>160</v>
      </c>
      <c r="N138" s="662"/>
      <c r="O138" s="660"/>
      <c r="P138" s="82" t="s">
        <v>136</v>
      </c>
      <c r="Q138" s="83">
        <v>128</v>
      </c>
      <c r="R138" s="84">
        <v>130</v>
      </c>
      <c r="S138" s="84">
        <v>133</v>
      </c>
      <c r="T138" s="84">
        <v>136</v>
      </c>
      <c r="U138" s="84">
        <v>139</v>
      </c>
      <c r="V138" s="84">
        <v>142</v>
      </c>
      <c r="W138" s="84">
        <v>145</v>
      </c>
      <c r="X138" s="85">
        <v>148</v>
      </c>
      <c r="Z138" s="662"/>
      <c r="AA138" s="660"/>
      <c r="AB138" s="82" t="s">
        <v>136</v>
      </c>
      <c r="AC138" s="83">
        <v>98</v>
      </c>
      <c r="AD138" s="84">
        <v>98</v>
      </c>
      <c r="AE138" s="84">
        <v>98</v>
      </c>
      <c r="AF138" s="84">
        <v>98</v>
      </c>
      <c r="AG138" s="84">
        <v>98</v>
      </c>
      <c r="AH138" s="84">
        <v>98</v>
      </c>
      <c r="AI138" s="84">
        <v>98</v>
      </c>
      <c r="AJ138" s="85">
        <v>98</v>
      </c>
      <c r="AL138" s="662"/>
      <c r="AM138" s="660"/>
      <c r="AN138" s="82" t="s">
        <v>136</v>
      </c>
      <c r="AO138" s="83" t="s">
        <v>1122</v>
      </c>
      <c r="AP138" s="84" t="s">
        <v>1122</v>
      </c>
      <c r="AQ138" s="84" t="s">
        <v>1122</v>
      </c>
      <c r="AR138" s="84" t="s">
        <v>1122</v>
      </c>
      <c r="AS138" s="84" t="s">
        <v>1122</v>
      </c>
      <c r="AT138" s="84" t="s">
        <v>1122</v>
      </c>
      <c r="AU138" s="84" t="s">
        <v>1122</v>
      </c>
      <c r="AV138" s="85" t="s">
        <v>1122</v>
      </c>
    </row>
    <row r="139" spans="1:48">
      <c r="A139">
        <v>139</v>
      </c>
      <c r="B139" s="662"/>
      <c r="C139" s="657">
        <f>+C137+10</f>
        <v>140</v>
      </c>
      <c r="D139" s="86" t="str">
        <f>+D137</f>
        <v>48-X</v>
      </c>
      <c r="E139" s="87">
        <v>115.99999999999999</v>
      </c>
      <c r="F139" s="88">
        <v>119</v>
      </c>
      <c r="G139" s="88">
        <v>123</v>
      </c>
      <c r="H139" s="88">
        <v>126</v>
      </c>
      <c r="I139" s="88">
        <v>130</v>
      </c>
      <c r="J139" s="88">
        <v>133</v>
      </c>
      <c r="K139" s="88">
        <v>137</v>
      </c>
      <c r="L139" s="89">
        <v>141</v>
      </c>
      <c r="N139" s="662"/>
      <c r="O139" s="657">
        <f>+O137+10</f>
        <v>140</v>
      </c>
      <c r="P139" s="86" t="str">
        <f>+P137</f>
        <v>48-X</v>
      </c>
      <c r="Q139" s="87">
        <v>92</v>
      </c>
      <c r="R139" s="88">
        <v>95</v>
      </c>
      <c r="S139" s="88">
        <v>99</v>
      </c>
      <c r="T139" s="88">
        <v>103</v>
      </c>
      <c r="U139" s="88">
        <v>106</v>
      </c>
      <c r="V139" s="88">
        <v>110</v>
      </c>
      <c r="W139" s="88">
        <v>114</v>
      </c>
      <c r="X139" s="89">
        <v>118</v>
      </c>
      <c r="Z139" s="662"/>
      <c r="AA139" s="657">
        <f>+AA137+10</f>
        <v>140</v>
      </c>
      <c r="AB139" s="86" t="str">
        <f>+AB137</f>
        <v>48-X</v>
      </c>
      <c r="AC139" s="87" t="s">
        <v>1122</v>
      </c>
      <c r="AD139" s="88" t="s">
        <v>1122</v>
      </c>
      <c r="AE139" s="88" t="s">
        <v>1122</v>
      </c>
      <c r="AF139" s="88" t="s">
        <v>1122</v>
      </c>
      <c r="AG139" s="88">
        <v>80</v>
      </c>
      <c r="AH139" s="88">
        <v>82</v>
      </c>
      <c r="AI139" s="88">
        <v>84</v>
      </c>
      <c r="AJ139" s="89">
        <v>87</v>
      </c>
      <c r="AL139" s="662"/>
      <c r="AM139" s="657">
        <f>+AM137+10</f>
        <v>140</v>
      </c>
      <c r="AN139" s="86" t="str">
        <f>+AN137</f>
        <v>48-X</v>
      </c>
      <c r="AO139" s="87" t="s">
        <v>1122</v>
      </c>
      <c r="AP139" s="88" t="s">
        <v>1122</v>
      </c>
      <c r="AQ139" s="88" t="s">
        <v>1122</v>
      </c>
      <c r="AR139" s="88" t="s">
        <v>1122</v>
      </c>
      <c r="AS139" s="88" t="s">
        <v>1122</v>
      </c>
      <c r="AT139" s="88" t="s">
        <v>1122</v>
      </c>
      <c r="AU139" s="88" t="s">
        <v>1122</v>
      </c>
      <c r="AV139" s="89" t="s">
        <v>1122</v>
      </c>
    </row>
    <row r="140" spans="1:48" ht="15" thickBot="1">
      <c r="A140">
        <v>140</v>
      </c>
      <c r="B140" s="662"/>
      <c r="C140" s="658"/>
      <c r="D140" s="90" t="str">
        <f>+D138</f>
        <v>48-XL</v>
      </c>
      <c r="E140" s="87">
        <v>133</v>
      </c>
      <c r="F140" s="88">
        <v>135</v>
      </c>
      <c r="G140" s="88">
        <v>138</v>
      </c>
      <c r="H140" s="88">
        <v>141</v>
      </c>
      <c r="I140" s="88">
        <v>144</v>
      </c>
      <c r="J140" s="88">
        <v>147</v>
      </c>
      <c r="K140" s="88">
        <v>150</v>
      </c>
      <c r="L140" s="89">
        <v>153</v>
      </c>
      <c r="N140" s="662"/>
      <c r="O140" s="658"/>
      <c r="P140" s="90" t="str">
        <f>+P138</f>
        <v>48-XL</v>
      </c>
      <c r="Q140" s="87">
        <v>118</v>
      </c>
      <c r="R140" s="88">
        <v>121</v>
      </c>
      <c r="S140" s="88">
        <v>125</v>
      </c>
      <c r="T140" s="88">
        <v>128</v>
      </c>
      <c r="U140" s="88">
        <v>132</v>
      </c>
      <c r="V140" s="88">
        <v>135</v>
      </c>
      <c r="W140" s="88">
        <v>139</v>
      </c>
      <c r="X140" s="89">
        <v>143</v>
      </c>
      <c r="Z140" s="662"/>
      <c r="AA140" s="658"/>
      <c r="AB140" s="90" t="str">
        <f>+AB138</f>
        <v>48-XL</v>
      </c>
      <c r="AC140" s="87">
        <v>95</v>
      </c>
      <c r="AD140" s="88">
        <v>95</v>
      </c>
      <c r="AE140" s="88">
        <v>95</v>
      </c>
      <c r="AF140" s="88">
        <v>96</v>
      </c>
      <c r="AG140" s="88">
        <v>96</v>
      </c>
      <c r="AH140" s="88">
        <v>97</v>
      </c>
      <c r="AI140" s="88">
        <v>97</v>
      </c>
      <c r="AJ140" s="89">
        <v>98</v>
      </c>
      <c r="AL140" s="662"/>
      <c r="AM140" s="658"/>
      <c r="AN140" s="90" t="str">
        <f>+AN138</f>
        <v>48-XL</v>
      </c>
      <c r="AO140" s="87" t="s">
        <v>1122</v>
      </c>
      <c r="AP140" s="88" t="s">
        <v>1122</v>
      </c>
      <c r="AQ140" s="88" t="s">
        <v>1122</v>
      </c>
      <c r="AR140" s="88" t="s">
        <v>1122</v>
      </c>
      <c r="AS140" s="88" t="s">
        <v>1122</v>
      </c>
      <c r="AT140" s="88" t="s">
        <v>1122</v>
      </c>
      <c r="AU140" s="88" t="s">
        <v>1122</v>
      </c>
      <c r="AV140" s="89" t="s">
        <v>1122</v>
      </c>
    </row>
    <row r="141" spans="1:48">
      <c r="A141">
        <v>141</v>
      </c>
      <c r="B141" s="662"/>
      <c r="C141" s="659">
        <f>+C139+10</f>
        <v>150</v>
      </c>
      <c r="D141" s="78" t="s">
        <v>133</v>
      </c>
      <c r="E141" s="83">
        <v>105</v>
      </c>
      <c r="F141" s="84">
        <v>109</v>
      </c>
      <c r="G141" s="84">
        <v>113</v>
      </c>
      <c r="H141" s="84">
        <v>117</v>
      </c>
      <c r="I141" s="84">
        <v>122</v>
      </c>
      <c r="J141" s="84">
        <v>126</v>
      </c>
      <c r="K141" s="84">
        <v>130</v>
      </c>
      <c r="L141" s="85">
        <v>135</v>
      </c>
      <c r="N141" s="662"/>
      <c r="O141" s="659">
        <f>+O139+10</f>
        <v>150</v>
      </c>
      <c r="P141" s="78" t="s">
        <v>133</v>
      </c>
      <c r="Q141" s="83">
        <v>86</v>
      </c>
      <c r="R141" s="84">
        <v>89</v>
      </c>
      <c r="S141" s="84">
        <v>92</v>
      </c>
      <c r="T141" s="84">
        <v>96</v>
      </c>
      <c r="U141" s="84">
        <v>99</v>
      </c>
      <c r="V141" s="84">
        <v>103</v>
      </c>
      <c r="W141" s="84">
        <v>106</v>
      </c>
      <c r="X141" s="85">
        <v>110.00000000000001</v>
      </c>
      <c r="Z141" s="662"/>
      <c r="AA141" s="659">
        <f>+AA139+10</f>
        <v>150</v>
      </c>
      <c r="AB141" s="78" t="s">
        <v>133</v>
      </c>
      <c r="AC141" s="83" t="s">
        <v>1122</v>
      </c>
      <c r="AD141" s="84" t="s">
        <v>1122</v>
      </c>
      <c r="AE141" s="84" t="s">
        <v>1122</v>
      </c>
      <c r="AF141" s="84" t="s">
        <v>1122</v>
      </c>
      <c r="AG141" s="84" t="s">
        <v>1122</v>
      </c>
      <c r="AH141" s="84" t="s">
        <v>1122</v>
      </c>
      <c r="AI141" s="84">
        <v>80</v>
      </c>
      <c r="AJ141" s="85">
        <v>82</v>
      </c>
      <c r="AL141" s="662"/>
      <c r="AM141" s="659">
        <f>+AM139+10</f>
        <v>150</v>
      </c>
      <c r="AN141" s="78" t="s">
        <v>133</v>
      </c>
      <c r="AO141" s="83" t="s">
        <v>1122</v>
      </c>
      <c r="AP141" s="84" t="s">
        <v>1122</v>
      </c>
      <c r="AQ141" s="84" t="s">
        <v>1122</v>
      </c>
      <c r="AR141" s="84" t="s">
        <v>1122</v>
      </c>
      <c r="AS141" s="84" t="s">
        <v>1122</v>
      </c>
      <c r="AT141" s="84" t="s">
        <v>1122</v>
      </c>
      <c r="AU141" s="84" t="s">
        <v>1122</v>
      </c>
      <c r="AV141" s="85" t="s">
        <v>1122</v>
      </c>
    </row>
    <row r="142" spans="1:48" ht="15" thickBot="1">
      <c r="A142">
        <v>142</v>
      </c>
      <c r="B142" s="662"/>
      <c r="C142" s="660"/>
      <c r="D142" s="82" t="s">
        <v>136</v>
      </c>
      <c r="E142" s="83">
        <v>115.99999999999999</v>
      </c>
      <c r="F142" s="84">
        <v>120</v>
      </c>
      <c r="G142" s="84">
        <v>125</v>
      </c>
      <c r="H142" s="84">
        <v>129</v>
      </c>
      <c r="I142" s="84">
        <v>134</v>
      </c>
      <c r="J142" s="84">
        <v>138</v>
      </c>
      <c r="K142" s="84">
        <v>143</v>
      </c>
      <c r="L142" s="85">
        <v>148</v>
      </c>
      <c r="N142" s="662"/>
      <c r="O142" s="660"/>
      <c r="P142" s="82" t="s">
        <v>136</v>
      </c>
      <c r="Q142" s="83">
        <v>110.00000000000001</v>
      </c>
      <c r="R142" s="84">
        <v>114</v>
      </c>
      <c r="S142" s="84">
        <v>118</v>
      </c>
      <c r="T142" s="84">
        <v>122</v>
      </c>
      <c r="U142" s="84">
        <v>126</v>
      </c>
      <c r="V142" s="84">
        <v>130</v>
      </c>
      <c r="W142" s="84">
        <v>134</v>
      </c>
      <c r="X142" s="85">
        <v>138</v>
      </c>
      <c r="Z142" s="662"/>
      <c r="AA142" s="660"/>
      <c r="AB142" s="82" t="s">
        <v>136</v>
      </c>
      <c r="AC142" s="83">
        <v>88</v>
      </c>
      <c r="AD142" s="84">
        <v>89</v>
      </c>
      <c r="AE142" s="84">
        <v>90</v>
      </c>
      <c r="AF142" s="84">
        <v>92</v>
      </c>
      <c r="AG142" s="84">
        <v>93</v>
      </c>
      <c r="AH142" s="84">
        <v>95</v>
      </c>
      <c r="AI142" s="84">
        <v>96</v>
      </c>
      <c r="AJ142" s="85">
        <v>98</v>
      </c>
      <c r="AL142" s="662"/>
      <c r="AM142" s="660"/>
      <c r="AN142" s="82" t="s">
        <v>136</v>
      </c>
      <c r="AO142" s="83" t="s">
        <v>1122</v>
      </c>
      <c r="AP142" s="84" t="s">
        <v>1122</v>
      </c>
      <c r="AQ142" s="84" t="s">
        <v>1122</v>
      </c>
      <c r="AR142" s="84" t="s">
        <v>1122</v>
      </c>
      <c r="AS142" s="84" t="s">
        <v>1122</v>
      </c>
      <c r="AT142" s="84" t="s">
        <v>1122</v>
      </c>
      <c r="AU142" s="84" t="s">
        <v>1122</v>
      </c>
      <c r="AV142" s="85" t="s">
        <v>1122</v>
      </c>
    </row>
    <row r="143" spans="1:48">
      <c r="A143">
        <v>143</v>
      </c>
      <c r="B143" s="662"/>
      <c r="C143" s="657">
        <f>+C141+10</f>
        <v>160</v>
      </c>
      <c r="D143" s="86" t="str">
        <f>+D141</f>
        <v>48-X</v>
      </c>
      <c r="E143" s="87">
        <v>94</v>
      </c>
      <c r="F143" s="88">
        <v>98</v>
      </c>
      <c r="G143" s="88">
        <v>103</v>
      </c>
      <c r="H143" s="88">
        <v>107</v>
      </c>
      <c r="I143" s="88">
        <v>112</v>
      </c>
      <c r="J143" s="88">
        <v>116</v>
      </c>
      <c r="K143" s="88">
        <v>121</v>
      </c>
      <c r="L143" s="89">
        <v>126</v>
      </c>
      <c r="N143" s="662"/>
      <c r="O143" s="657">
        <f>+O141+10</f>
        <v>160</v>
      </c>
      <c r="P143" s="86" t="str">
        <f>+P141</f>
        <v>48-X</v>
      </c>
      <c r="Q143" s="87">
        <v>80</v>
      </c>
      <c r="R143" s="88">
        <v>83</v>
      </c>
      <c r="S143" s="88">
        <v>86</v>
      </c>
      <c r="T143" s="88">
        <v>89</v>
      </c>
      <c r="U143" s="88">
        <v>93</v>
      </c>
      <c r="V143" s="88">
        <v>96</v>
      </c>
      <c r="W143" s="88">
        <v>99</v>
      </c>
      <c r="X143" s="89">
        <v>103</v>
      </c>
      <c r="Z143" s="662"/>
      <c r="AA143" s="657">
        <f>+AA141+10</f>
        <v>160</v>
      </c>
      <c r="AB143" s="86" t="str">
        <f>+AB141</f>
        <v>48-X</v>
      </c>
      <c r="AC143" s="87" t="s">
        <v>1122</v>
      </c>
      <c r="AD143" s="88" t="s">
        <v>1122</v>
      </c>
      <c r="AE143" s="88" t="s">
        <v>1122</v>
      </c>
      <c r="AF143" s="88" t="s">
        <v>1122</v>
      </c>
      <c r="AG143" s="88" t="s">
        <v>1122</v>
      </c>
      <c r="AH143" s="88" t="s">
        <v>1122</v>
      </c>
      <c r="AI143" s="88" t="s">
        <v>1122</v>
      </c>
      <c r="AJ143" s="89" t="s">
        <v>1122</v>
      </c>
      <c r="AL143" s="662"/>
      <c r="AM143" s="657">
        <f>+AM141+10</f>
        <v>160</v>
      </c>
      <c r="AN143" s="86" t="str">
        <f>+AN141</f>
        <v>48-X</v>
      </c>
      <c r="AO143" s="87" t="s">
        <v>1122</v>
      </c>
      <c r="AP143" s="88" t="s">
        <v>1122</v>
      </c>
      <c r="AQ143" s="88" t="s">
        <v>1122</v>
      </c>
      <c r="AR143" s="88" t="s">
        <v>1122</v>
      </c>
      <c r="AS143" s="88" t="s">
        <v>1122</v>
      </c>
      <c r="AT143" s="88" t="s">
        <v>1122</v>
      </c>
      <c r="AU143" s="88" t="s">
        <v>1122</v>
      </c>
      <c r="AV143" s="89" t="s">
        <v>1122</v>
      </c>
    </row>
    <row r="144" spans="1:48" ht="15" thickBot="1">
      <c r="A144">
        <v>144</v>
      </c>
      <c r="B144" s="662"/>
      <c r="C144" s="658"/>
      <c r="D144" s="90" t="str">
        <f>+D142</f>
        <v>48-XL</v>
      </c>
      <c r="E144" s="87">
        <v>103</v>
      </c>
      <c r="F144" s="88">
        <v>108</v>
      </c>
      <c r="G144" s="88">
        <v>114</v>
      </c>
      <c r="H144" s="88">
        <v>119</v>
      </c>
      <c r="I144" s="88">
        <v>125</v>
      </c>
      <c r="J144" s="88">
        <v>130</v>
      </c>
      <c r="K144" s="88">
        <v>136</v>
      </c>
      <c r="L144" s="89">
        <v>142</v>
      </c>
      <c r="N144" s="662"/>
      <c r="O144" s="658"/>
      <c r="P144" s="90" t="str">
        <f>+P142</f>
        <v>48-XL</v>
      </c>
      <c r="Q144" s="87">
        <v>100</v>
      </c>
      <c r="R144" s="88">
        <v>104</v>
      </c>
      <c r="S144" s="88">
        <v>109</v>
      </c>
      <c r="T144" s="88">
        <v>113</v>
      </c>
      <c r="U144" s="88">
        <v>118</v>
      </c>
      <c r="V144" s="88">
        <v>122</v>
      </c>
      <c r="W144" s="88">
        <v>127</v>
      </c>
      <c r="X144" s="89">
        <v>132</v>
      </c>
      <c r="Z144" s="662"/>
      <c r="AA144" s="658"/>
      <c r="AB144" s="90" t="str">
        <f>+AB142</f>
        <v>48-XL</v>
      </c>
      <c r="AC144" s="87">
        <v>82</v>
      </c>
      <c r="AD144" s="88">
        <v>84</v>
      </c>
      <c r="AE144" s="88">
        <v>86</v>
      </c>
      <c r="AF144" s="88">
        <v>88</v>
      </c>
      <c r="AG144" s="88">
        <v>91</v>
      </c>
      <c r="AH144" s="88">
        <v>93</v>
      </c>
      <c r="AI144" s="88">
        <v>95</v>
      </c>
      <c r="AJ144" s="89">
        <v>98</v>
      </c>
      <c r="AL144" s="662"/>
      <c r="AM144" s="658"/>
      <c r="AN144" s="90" t="str">
        <f>+AN142</f>
        <v>48-XL</v>
      </c>
      <c r="AO144" s="87" t="s">
        <v>1122</v>
      </c>
      <c r="AP144" s="88" t="s">
        <v>1122</v>
      </c>
      <c r="AQ144" s="88" t="s">
        <v>1122</v>
      </c>
      <c r="AR144" s="88" t="s">
        <v>1122</v>
      </c>
      <c r="AS144" s="88" t="s">
        <v>1122</v>
      </c>
      <c r="AT144" s="88" t="s">
        <v>1122</v>
      </c>
      <c r="AU144" s="88" t="s">
        <v>1122</v>
      </c>
      <c r="AV144" s="89" t="s">
        <v>1122</v>
      </c>
    </row>
    <row r="145" spans="1:48">
      <c r="A145">
        <v>145</v>
      </c>
      <c r="B145" s="662"/>
      <c r="C145" s="659">
        <f>+C143+10</f>
        <v>170</v>
      </c>
      <c r="D145" s="78" t="s">
        <v>133</v>
      </c>
      <c r="E145" s="83">
        <v>86</v>
      </c>
      <c r="F145" s="84">
        <v>90</v>
      </c>
      <c r="G145" s="84">
        <v>94</v>
      </c>
      <c r="H145" s="84">
        <v>99</v>
      </c>
      <c r="I145" s="84">
        <v>103</v>
      </c>
      <c r="J145" s="84">
        <v>108</v>
      </c>
      <c r="K145" s="84">
        <v>112</v>
      </c>
      <c r="L145" s="85">
        <v>117</v>
      </c>
      <c r="N145" s="662"/>
      <c r="O145" s="659">
        <f>+O143+10</f>
        <v>170</v>
      </c>
      <c r="P145" s="78" t="s">
        <v>133</v>
      </c>
      <c r="Q145" s="83" t="s">
        <v>1122</v>
      </c>
      <c r="R145" s="84" t="s">
        <v>1122</v>
      </c>
      <c r="S145" s="84">
        <v>80</v>
      </c>
      <c r="T145" s="84">
        <v>83</v>
      </c>
      <c r="U145" s="84">
        <v>86</v>
      </c>
      <c r="V145" s="84">
        <v>89</v>
      </c>
      <c r="W145" s="84">
        <v>92</v>
      </c>
      <c r="X145" s="85">
        <v>95</v>
      </c>
      <c r="Z145" s="662"/>
      <c r="AA145" s="659">
        <f>+AA143+10</f>
        <v>170</v>
      </c>
      <c r="AB145" s="78" t="s">
        <v>133</v>
      </c>
      <c r="AC145" s="83" t="s">
        <v>1122</v>
      </c>
      <c r="AD145" s="84" t="s">
        <v>1122</v>
      </c>
      <c r="AE145" s="84" t="s">
        <v>1122</v>
      </c>
      <c r="AF145" s="84" t="s">
        <v>1122</v>
      </c>
      <c r="AG145" s="84" t="s">
        <v>1122</v>
      </c>
      <c r="AH145" s="84" t="s">
        <v>1122</v>
      </c>
      <c r="AI145" s="84" t="s">
        <v>1122</v>
      </c>
      <c r="AJ145" s="85" t="s">
        <v>1122</v>
      </c>
      <c r="AL145" s="662"/>
      <c r="AM145" s="659">
        <f>+AM143+10</f>
        <v>170</v>
      </c>
      <c r="AN145" s="78" t="s">
        <v>133</v>
      </c>
      <c r="AO145" s="83" t="s">
        <v>1122</v>
      </c>
      <c r="AP145" s="84" t="s">
        <v>1122</v>
      </c>
      <c r="AQ145" s="84" t="s">
        <v>1122</v>
      </c>
      <c r="AR145" s="84" t="s">
        <v>1122</v>
      </c>
      <c r="AS145" s="84" t="s">
        <v>1122</v>
      </c>
      <c r="AT145" s="84" t="s">
        <v>1122</v>
      </c>
      <c r="AU145" s="84" t="s">
        <v>1122</v>
      </c>
      <c r="AV145" s="85" t="s">
        <v>1122</v>
      </c>
    </row>
    <row r="146" spans="1:48" ht="15" thickBot="1">
      <c r="A146">
        <v>146</v>
      </c>
      <c r="B146" s="662"/>
      <c r="C146" s="660"/>
      <c r="D146" s="82" t="s">
        <v>136</v>
      </c>
      <c r="E146" s="83">
        <v>90</v>
      </c>
      <c r="F146" s="84">
        <v>96</v>
      </c>
      <c r="G146" s="84">
        <v>103</v>
      </c>
      <c r="H146" s="84">
        <v>109</v>
      </c>
      <c r="I146" s="84">
        <v>116</v>
      </c>
      <c r="J146" s="84">
        <v>122</v>
      </c>
      <c r="K146" s="84">
        <v>129</v>
      </c>
      <c r="L146" s="85">
        <v>136</v>
      </c>
      <c r="N146" s="662"/>
      <c r="O146" s="660"/>
      <c r="P146" s="82" t="s">
        <v>136</v>
      </c>
      <c r="Q146" s="83">
        <v>90</v>
      </c>
      <c r="R146" s="84">
        <v>94</v>
      </c>
      <c r="S146" s="84">
        <v>99</v>
      </c>
      <c r="T146" s="84">
        <v>103</v>
      </c>
      <c r="U146" s="84">
        <v>108</v>
      </c>
      <c r="V146" s="84">
        <v>112</v>
      </c>
      <c r="W146" s="84">
        <v>117</v>
      </c>
      <c r="X146" s="85">
        <v>122</v>
      </c>
      <c r="Z146" s="662"/>
      <c r="AA146" s="660"/>
      <c r="AB146" s="82" t="s">
        <v>136</v>
      </c>
      <c r="AC146" s="83" t="s">
        <v>1122</v>
      </c>
      <c r="AD146" s="84" t="s">
        <v>1122</v>
      </c>
      <c r="AE146" s="84">
        <v>82</v>
      </c>
      <c r="AF146" s="84">
        <v>85</v>
      </c>
      <c r="AG146" s="84">
        <v>88</v>
      </c>
      <c r="AH146" s="84">
        <v>91</v>
      </c>
      <c r="AI146" s="84">
        <v>94</v>
      </c>
      <c r="AJ146" s="85">
        <v>97</v>
      </c>
      <c r="AL146" s="662"/>
      <c r="AM146" s="660"/>
      <c r="AN146" s="82" t="s">
        <v>136</v>
      </c>
      <c r="AO146" s="83" t="s">
        <v>1122</v>
      </c>
      <c r="AP146" s="84" t="s">
        <v>1122</v>
      </c>
      <c r="AQ146" s="84" t="s">
        <v>1122</v>
      </c>
      <c r="AR146" s="84" t="s">
        <v>1122</v>
      </c>
      <c r="AS146" s="84" t="s">
        <v>1122</v>
      </c>
      <c r="AT146" s="84" t="s">
        <v>1122</v>
      </c>
      <c r="AU146" s="84" t="s">
        <v>1122</v>
      </c>
      <c r="AV146" s="85" t="s">
        <v>1122</v>
      </c>
    </row>
    <row r="147" spans="1:48">
      <c r="A147">
        <v>147</v>
      </c>
      <c r="B147" s="662"/>
      <c r="C147" s="657">
        <f>+C145+10</f>
        <v>180</v>
      </c>
      <c r="D147" s="86" t="str">
        <f>+D145</f>
        <v>48-X</v>
      </c>
      <c r="E147" s="87">
        <v>80</v>
      </c>
      <c r="F147" s="88">
        <v>84</v>
      </c>
      <c r="G147" s="88">
        <v>88</v>
      </c>
      <c r="H147" s="88">
        <v>92</v>
      </c>
      <c r="I147" s="88">
        <v>96</v>
      </c>
      <c r="J147" s="88">
        <v>100</v>
      </c>
      <c r="K147" s="88">
        <v>104</v>
      </c>
      <c r="L147" s="89">
        <v>108</v>
      </c>
      <c r="N147" s="662"/>
      <c r="O147" s="657">
        <f>+O145+10</f>
        <v>180</v>
      </c>
      <c r="P147" s="86" t="str">
        <f>+P145</f>
        <v>48-X</v>
      </c>
      <c r="Q147" s="87" t="s">
        <v>1122</v>
      </c>
      <c r="R147" s="88" t="s">
        <v>1122</v>
      </c>
      <c r="S147" s="88" t="s">
        <v>1122</v>
      </c>
      <c r="T147" s="88" t="s">
        <v>1122</v>
      </c>
      <c r="U147" s="88" t="s">
        <v>1122</v>
      </c>
      <c r="V147" s="88">
        <v>82</v>
      </c>
      <c r="W147" s="88">
        <v>85</v>
      </c>
      <c r="X147" s="89">
        <v>88</v>
      </c>
      <c r="Z147" s="662"/>
      <c r="AA147" s="657">
        <f>+AA145+10</f>
        <v>180</v>
      </c>
      <c r="AB147" s="86" t="str">
        <f>+AB145</f>
        <v>48-X</v>
      </c>
      <c r="AC147" s="87" t="s">
        <v>1122</v>
      </c>
      <c r="AD147" s="88" t="s">
        <v>1122</v>
      </c>
      <c r="AE147" s="88" t="s">
        <v>1122</v>
      </c>
      <c r="AF147" s="88" t="s">
        <v>1122</v>
      </c>
      <c r="AG147" s="88" t="s">
        <v>1122</v>
      </c>
      <c r="AH147" s="88" t="s">
        <v>1122</v>
      </c>
      <c r="AI147" s="88" t="s">
        <v>1122</v>
      </c>
      <c r="AJ147" s="89" t="s">
        <v>1122</v>
      </c>
      <c r="AL147" s="662"/>
      <c r="AM147" s="657">
        <f>+AM145+10</f>
        <v>180</v>
      </c>
      <c r="AN147" s="86" t="str">
        <f>+AN145</f>
        <v>48-X</v>
      </c>
      <c r="AO147" s="87" t="s">
        <v>1122</v>
      </c>
      <c r="AP147" s="88" t="s">
        <v>1122</v>
      </c>
      <c r="AQ147" s="88" t="s">
        <v>1122</v>
      </c>
      <c r="AR147" s="88" t="s">
        <v>1122</v>
      </c>
      <c r="AS147" s="88" t="s">
        <v>1122</v>
      </c>
      <c r="AT147" s="88" t="s">
        <v>1122</v>
      </c>
      <c r="AU147" s="88" t="s">
        <v>1122</v>
      </c>
      <c r="AV147" s="89" t="s">
        <v>1122</v>
      </c>
    </row>
    <row r="148" spans="1:48" ht="15" thickBot="1">
      <c r="A148">
        <v>148</v>
      </c>
      <c r="B148" s="662"/>
      <c r="C148" s="658"/>
      <c r="D148" s="90" t="str">
        <f>+D146</f>
        <v>48-XL</v>
      </c>
      <c r="E148" s="87">
        <v>80</v>
      </c>
      <c r="F148" s="88">
        <v>86</v>
      </c>
      <c r="G148" s="88">
        <v>92</v>
      </c>
      <c r="H148" s="88">
        <v>98</v>
      </c>
      <c r="I148" s="88">
        <v>105</v>
      </c>
      <c r="J148" s="88">
        <v>111</v>
      </c>
      <c r="K148" s="88">
        <v>117</v>
      </c>
      <c r="L148" s="89">
        <v>124</v>
      </c>
      <c r="N148" s="662"/>
      <c r="O148" s="658"/>
      <c r="P148" s="90" t="str">
        <f>+P146</f>
        <v>48-XL</v>
      </c>
      <c r="Q148" s="87">
        <v>80</v>
      </c>
      <c r="R148" s="88">
        <v>84</v>
      </c>
      <c r="S148" s="88">
        <v>89</v>
      </c>
      <c r="T148" s="88">
        <v>93</v>
      </c>
      <c r="U148" s="88">
        <v>98</v>
      </c>
      <c r="V148" s="88">
        <v>102</v>
      </c>
      <c r="W148" s="88">
        <v>107</v>
      </c>
      <c r="X148" s="89">
        <v>112.00000000000001</v>
      </c>
      <c r="Z148" s="662"/>
      <c r="AA148" s="658"/>
      <c r="AB148" s="90" t="str">
        <f>+AB146</f>
        <v>48-XL</v>
      </c>
      <c r="AC148" s="87" t="s">
        <v>1122</v>
      </c>
      <c r="AD148" s="88" t="s">
        <v>1122</v>
      </c>
      <c r="AE148" s="88" t="s">
        <v>1122</v>
      </c>
      <c r="AF148" s="88" t="s">
        <v>1122</v>
      </c>
      <c r="AG148" s="88">
        <v>82</v>
      </c>
      <c r="AH148" s="88">
        <v>84</v>
      </c>
      <c r="AI148" s="88">
        <v>87</v>
      </c>
      <c r="AJ148" s="89">
        <v>90</v>
      </c>
      <c r="AL148" s="662"/>
      <c r="AM148" s="658"/>
      <c r="AN148" s="90" t="str">
        <f>+AN146</f>
        <v>48-XL</v>
      </c>
      <c r="AO148" s="87" t="s">
        <v>1122</v>
      </c>
      <c r="AP148" s="88" t="s">
        <v>1122</v>
      </c>
      <c r="AQ148" s="88" t="s">
        <v>1122</v>
      </c>
      <c r="AR148" s="88" t="s">
        <v>1122</v>
      </c>
      <c r="AS148" s="88" t="s">
        <v>1122</v>
      </c>
      <c r="AT148" s="88" t="s">
        <v>1122</v>
      </c>
      <c r="AU148" s="88" t="s">
        <v>1122</v>
      </c>
      <c r="AV148" s="89" t="s">
        <v>1122</v>
      </c>
    </row>
    <row r="149" spans="1:48">
      <c r="A149">
        <v>149</v>
      </c>
      <c r="B149" s="662"/>
      <c r="C149" s="659">
        <f>+C147+10</f>
        <v>190</v>
      </c>
      <c r="D149" s="78" t="s">
        <v>133</v>
      </c>
      <c r="E149" s="83" t="s">
        <v>1122</v>
      </c>
      <c r="F149" s="84" t="s">
        <v>1122</v>
      </c>
      <c r="G149" s="84">
        <v>80</v>
      </c>
      <c r="H149" s="84">
        <v>84</v>
      </c>
      <c r="I149" s="84">
        <v>89</v>
      </c>
      <c r="J149" s="84">
        <v>93</v>
      </c>
      <c r="K149" s="84">
        <v>97</v>
      </c>
      <c r="L149" s="85">
        <v>102</v>
      </c>
      <c r="N149" s="662"/>
      <c r="O149" s="659">
        <f>+O147+10</f>
        <v>190</v>
      </c>
      <c r="P149" s="78" t="s">
        <v>133</v>
      </c>
      <c r="Q149" s="83" t="s">
        <v>1122</v>
      </c>
      <c r="R149" s="84" t="s">
        <v>1122</v>
      </c>
      <c r="S149" s="84" t="s">
        <v>1122</v>
      </c>
      <c r="T149" s="84" t="s">
        <v>1122</v>
      </c>
      <c r="U149" s="84" t="s">
        <v>1122</v>
      </c>
      <c r="V149" s="84" t="s">
        <v>1122</v>
      </c>
      <c r="W149" s="84">
        <v>80</v>
      </c>
      <c r="X149" s="85">
        <v>83</v>
      </c>
      <c r="Z149" s="662"/>
      <c r="AA149" s="659">
        <f>+AA147+10</f>
        <v>190</v>
      </c>
      <c r="AB149" s="78" t="s">
        <v>133</v>
      </c>
      <c r="AC149" s="83" t="s">
        <v>1122</v>
      </c>
      <c r="AD149" s="84" t="s">
        <v>1122</v>
      </c>
      <c r="AE149" s="84" t="s">
        <v>1122</v>
      </c>
      <c r="AF149" s="84" t="s">
        <v>1122</v>
      </c>
      <c r="AG149" s="84" t="s">
        <v>1122</v>
      </c>
      <c r="AH149" s="84" t="s">
        <v>1122</v>
      </c>
      <c r="AI149" s="84" t="s">
        <v>1122</v>
      </c>
      <c r="AJ149" s="85" t="s">
        <v>1122</v>
      </c>
      <c r="AL149" s="662"/>
      <c r="AM149" s="659">
        <f>+AM147+10</f>
        <v>190</v>
      </c>
      <c r="AN149" s="78" t="s">
        <v>133</v>
      </c>
      <c r="AO149" s="83" t="s">
        <v>1122</v>
      </c>
      <c r="AP149" s="84" t="s">
        <v>1122</v>
      </c>
      <c r="AQ149" s="84" t="s">
        <v>1122</v>
      </c>
      <c r="AR149" s="84" t="s">
        <v>1122</v>
      </c>
      <c r="AS149" s="84" t="s">
        <v>1122</v>
      </c>
      <c r="AT149" s="84" t="s">
        <v>1122</v>
      </c>
      <c r="AU149" s="84" t="s">
        <v>1122</v>
      </c>
      <c r="AV149" s="85" t="s">
        <v>1122</v>
      </c>
    </row>
    <row r="150" spans="1:48" ht="15" thickBot="1">
      <c r="A150">
        <v>150</v>
      </c>
      <c r="B150" s="662"/>
      <c r="C150" s="660"/>
      <c r="D150" s="82" t="s">
        <v>136</v>
      </c>
      <c r="E150" s="83" t="s">
        <v>1122</v>
      </c>
      <c r="F150" s="84" t="s">
        <v>1122</v>
      </c>
      <c r="G150" s="84">
        <v>82</v>
      </c>
      <c r="H150" s="84">
        <v>88</v>
      </c>
      <c r="I150" s="84">
        <v>93</v>
      </c>
      <c r="J150" s="84">
        <v>99</v>
      </c>
      <c r="K150" s="84">
        <v>104</v>
      </c>
      <c r="L150" s="85">
        <v>110.00000000000001</v>
      </c>
      <c r="N150" s="662"/>
      <c r="O150" s="660"/>
      <c r="P150" s="82" t="s">
        <v>136</v>
      </c>
      <c r="Q150" s="83" t="s">
        <v>1122</v>
      </c>
      <c r="R150" s="84" t="s">
        <v>1122</v>
      </c>
      <c r="S150" s="84">
        <v>81</v>
      </c>
      <c r="T150" s="84">
        <v>85</v>
      </c>
      <c r="U150" s="84">
        <v>90</v>
      </c>
      <c r="V150" s="84">
        <v>94</v>
      </c>
      <c r="W150" s="84">
        <v>99</v>
      </c>
      <c r="X150" s="85">
        <v>104</v>
      </c>
      <c r="Z150" s="662"/>
      <c r="AA150" s="660"/>
      <c r="AB150" s="82" t="s">
        <v>136</v>
      </c>
      <c r="AC150" s="83" t="s">
        <v>1122</v>
      </c>
      <c r="AD150" s="84" t="s">
        <v>1122</v>
      </c>
      <c r="AE150" s="84" t="s">
        <v>1122</v>
      </c>
      <c r="AF150" s="84" t="s">
        <v>1122</v>
      </c>
      <c r="AG150" s="84" t="s">
        <v>1122</v>
      </c>
      <c r="AH150" s="84">
        <v>80</v>
      </c>
      <c r="AI150" s="84">
        <v>83</v>
      </c>
      <c r="AJ150" s="85">
        <v>86</v>
      </c>
      <c r="AL150" s="662"/>
      <c r="AM150" s="660"/>
      <c r="AN150" s="82" t="s">
        <v>136</v>
      </c>
      <c r="AO150" s="83" t="s">
        <v>1122</v>
      </c>
      <c r="AP150" s="84" t="s">
        <v>1122</v>
      </c>
      <c r="AQ150" s="84" t="s">
        <v>1122</v>
      </c>
      <c r="AR150" s="84" t="s">
        <v>1122</v>
      </c>
      <c r="AS150" s="84" t="s">
        <v>1122</v>
      </c>
      <c r="AT150" s="84" t="s">
        <v>1122</v>
      </c>
      <c r="AU150" s="84" t="s">
        <v>1122</v>
      </c>
      <c r="AV150" s="85" t="s">
        <v>1122</v>
      </c>
    </row>
    <row r="151" spans="1:48">
      <c r="A151">
        <v>151</v>
      </c>
      <c r="B151" s="662"/>
      <c r="C151" s="657">
        <f>+C149+10</f>
        <v>200</v>
      </c>
      <c r="D151" s="86" t="str">
        <f>+D149</f>
        <v>48-X</v>
      </c>
      <c r="E151" s="87" t="s">
        <v>1122</v>
      </c>
      <c r="F151" s="88" t="s">
        <v>1122</v>
      </c>
      <c r="G151" s="88" t="s">
        <v>1122</v>
      </c>
      <c r="H151" s="88" t="s">
        <v>1122</v>
      </c>
      <c r="I151" s="88">
        <v>82</v>
      </c>
      <c r="J151" s="88">
        <v>86</v>
      </c>
      <c r="K151" s="88">
        <v>90</v>
      </c>
      <c r="L151" s="89">
        <v>95</v>
      </c>
      <c r="N151" s="662"/>
      <c r="O151" s="657">
        <f>+O149+10</f>
        <v>200</v>
      </c>
      <c r="P151" s="86" t="str">
        <f>+P149</f>
        <v>48-X</v>
      </c>
      <c r="Q151" s="87" t="s">
        <v>1122</v>
      </c>
      <c r="R151" s="88" t="s">
        <v>1122</v>
      </c>
      <c r="S151" s="88" t="s">
        <v>1122</v>
      </c>
      <c r="T151" s="88" t="s">
        <v>1122</v>
      </c>
      <c r="U151" s="88" t="s">
        <v>1122</v>
      </c>
      <c r="V151" s="88" t="s">
        <v>1122</v>
      </c>
      <c r="W151" s="88" t="s">
        <v>1122</v>
      </c>
      <c r="X151" s="89" t="s">
        <v>1122</v>
      </c>
      <c r="Z151" s="662"/>
      <c r="AA151" s="657">
        <f>+AA149+10</f>
        <v>200</v>
      </c>
      <c r="AB151" s="86" t="str">
        <f>+AB149</f>
        <v>48-X</v>
      </c>
      <c r="AC151" s="87" t="s">
        <v>1122</v>
      </c>
      <c r="AD151" s="88" t="s">
        <v>1122</v>
      </c>
      <c r="AE151" s="88" t="s">
        <v>1122</v>
      </c>
      <c r="AF151" s="88" t="s">
        <v>1122</v>
      </c>
      <c r="AG151" s="88" t="s">
        <v>1122</v>
      </c>
      <c r="AH151" s="88" t="s">
        <v>1122</v>
      </c>
      <c r="AI151" s="88" t="s">
        <v>1122</v>
      </c>
      <c r="AJ151" s="89" t="s">
        <v>1122</v>
      </c>
      <c r="AL151" s="662"/>
      <c r="AM151" s="657">
        <f>+AM149+10</f>
        <v>200</v>
      </c>
      <c r="AN151" s="86" t="str">
        <f>+AN149</f>
        <v>48-X</v>
      </c>
      <c r="AO151" s="87" t="s">
        <v>1122</v>
      </c>
      <c r="AP151" s="88" t="s">
        <v>1122</v>
      </c>
      <c r="AQ151" s="88" t="s">
        <v>1122</v>
      </c>
      <c r="AR151" s="88" t="s">
        <v>1122</v>
      </c>
      <c r="AS151" s="88" t="s">
        <v>1122</v>
      </c>
      <c r="AT151" s="88" t="s">
        <v>1122</v>
      </c>
      <c r="AU151" s="88" t="s">
        <v>1122</v>
      </c>
      <c r="AV151" s="89" t="s">
        <v>1122</v>
      </c>
    </row>
    <row r="152" spans="1:48" ht="15" thickBot="1">
      <c r="A152">
        <v>152</v>
      </c>
      <c r="B152" s="663"/>
      <c r="C152" s="658"/>
      <c r="D152" s="90" t="str">
        <f>+D150</f>
        <v>48-XL</v>
      </c>
      <c r="E152" s="91" t="s">
        <v>1122</v>
      </c>
      <c r="F152" s="92" t="s">
        <v>1122</v>
      </c>
      <c r="G152" s="92" t="s">
        <v>1122</v>
      </c>
      <c r="H152" s="92">
        <v>80</v>
      </c>
      <c r="I152" s="92">
        <v>85</v>
      </c>
      <c r="J152" s="92">
        <v>90</v>
      </c>
      <c r="K152" s="92">
        <v>95</v>
      </c>
      <c r="L152" s="93">
        <v>100</v>
      </c>
      <c r="N152" s="663"/>
      <c r="O152" s="658"/>
      <c r="P152" s="90" t="str">
        <f>+P150</f>
        <v>48-XL</v>
      </c>
      <c r="Q152" s="91" t="s">
        <v>1122</v>
      </c>
      <c r="R152" s="92" t="s">
        <v>1122</v>
      </c>
      <c r="S152" s="92" t="s">
        <v>1122</v>
      </c>
      <c r="T152" s="92" t="s">
        <v>1122</v>
      </c>
      <c r="U152" s="92">
        <v>83</v>
      </c>
      <c r="V152" s="92">
        <v>88</v>
      </c>
      <c r="W152" s="92">
        <v>93</v>
      </c>
      <c r="X152" s="93">
        <v>98</v>
      </c>
      <c r="Z152" s="663"/>
      <c r="AA152" s="658"/>
      <c r="AB152" s="90" t="str">
        <f>+AB150</f>
        <v>48-XL</v>
      </c>
      <c r="AC152" s="91" t="s">
        <v>1122</v>
      </c>
      <c r="AD152" s="92" t="s">
        <v>1122</v>
      </c>
      <c r="AE152" s="92" t="s">
        <v>1122</v>
      </c>
      <c r="AF152" s="92" t="s">
        <v>1122</v>
      </c>
      <c r="AG152" s="92" t="s">
        <v>1122</v>
      </c>
      <c r="AH152" s="92" t="s">
        <v>1122</v>
      </c>
      <c r="AI152" s="92" t="s">
        <v>1122</v>
      </c>
      <c r="AJ152" s="93">
        <v>81</v>
      </c>
      <c r="AL152" s="663"/>
      <c r="AM152" s="658"/>
      <c r="AN152" s="90" t="str">
        <f>+AN150</f>
        <v>48-XL</v>
      </c>
      <c r="AO152" s="91" t="s">
        <v>1122</v>
      </c>
      <c r="AP152" s="92" t="s">
        <v>1122</v>
      </c>
      <c r="AQ152" s="92" t="s">
        <v>1122</v>
      </c>
      <c r="AR152" s="92" t="s">
        <v>1122</v>
      </c>
      <c r="AS152" s="92" t="s">
        <v>1122</v>
      </c>
      <c r="AT152" s="92" t="s">
        <v>1122</v>
      </c>
      <c r="AU152" s="92" t="s">
        <v>1122</v>
      </c>
      <c r="AV152" s="93" t="s">
        <v>1122</v>
      </c>
    </row>
    <row r="153" spans="1:48">
      <c r="A153">
        <v>153</v>
      </c>
    </row>
    <row r="154" spans="1:48">
      <c r="A154">
        <v>154</v>
      </c>
    </row>
    <row r="155" spans="1:48">
      <c r="A155">
        <v>155</v>
      </c>
    </row>
    <row r="156" spans="1:48">
      <c r="A156">
        <v>156</v>
      </c>
    </row>
    <row r="157" spans="1:48">
      <c r="A157">
        <v>157</v>
      </c>
    </row>
    <row r="158" spans="1:48">
      <c r="A158">
        <v>158</v>
      </c>
    </row>
    <row r="159" spans="1:48">
      <c r="A159">
        <v>159</v>
      </c>
    </row>
    <row r="160" spans="1:48" ht="15" thickBot="1">
      <c r="A160">
        <v>160</v>
      </c>
    </row>
    <row r="161" spans="1:48" ht="18.600000000000001" thickBot="1">
      <c r="A161">
        <v>161</v>
      </c>
      <c r="B161" s="649" t="str">
        <f>+B130</f>
        <v>Zona sísmica A</v>
      </c>
      <c r="C161" s="650"/>
      <c r="D161" s="651"/>
      <c r="E161" s="649" t="s">
        <v>1131</v>
      </c>
      <c r="F161" s="650"/>
      <c r="G161" s="650"/>
      <c r="H161" s="650"/>
      <c r="I161" s="650"/>
      <c r="J161" s="650"/>
      <c r="K161" s="650"/>
      <c r="L161" s="651"/>
      <c r="N161" s="649" t="str">
        <f>+N130</f>
        <v>Zona sísmica B</v>
      </c>
      <c r="O161" s="650"/>
      <c r="P161" s="651"/>
      <c r="Q161" s="649" t="s">
        <v>1131</v>
      </c>
      <c r="R161" s="650"/>
      <c r="S161" s="650"/>
      <c r="T161" s="650"/>
      <c r="U161" s="650"/>
      <c r="V161" s="650"/>
      <c r="W161" s="650"/>
      <c r="X161" s="651"/>
      <c r="Z161" s="649" t="str">
        <f>+Z130</f>
        <v>Zona sísmica C</v>
      </c>
      <c r="AA161" s="650"/>
      <c r="AB161" s="651"/>
      <c r="AC161" s="649" t="s">
        <v>1131</v>
      </c>
      <c r="AD161" s="650"/>
      <c r="AE161" s="650"/>
      <c r="AF161" s="650"/>
      <c r="AG161" s="650"/>
      <c r="AH161" s="650"/>
      <c r="AI161" s="650"/>
      <c r="AJ161" s="651"/>
      <c r="AL161" s="649" t="str">
        <f>+AL130</f>
        <v>Zona sísmica D</v>
      </c>
      <c r="AM161" s="650"/>
      <c r="AN161" s="651"/>
      <c r="AO161" s="649" t="s">
        <v>1131</v>
      </c>
      <c r="AP161" s="650"/>
      <c r="AQ161" s="650"/>
      <c r="AR161" s="650"/>
      <c r="AS161" s="650"/>
      <c r="AT161" s="650"/>
      <c r="AU161" s="650"/>
      <c r="AV161" s="651"/>
    </row>
    <row r="162" spans="1:48" ht="22.2" customHeight="1">
      <c r="A162">
        <v>162</v>
      </c>
      <c r="B162" s="652" t="str">
        <f>+B131</f>
        <v>Categoría de terreno 3</v>
      </c>
      <c r="C162" s="652" t="s">
        <v>1118</v>
      </c>
      <c r="D162" s="652" t="s">
        <v>1119</v>
      </c>
      <c r="E162" s="654" t="s">
        <v>1120</v>
      </c>
      <c r="F162" s="655"/>
      <c r="G162" s="655"/>
      <c r="H162" s="655"/>
      <c r="I162" s="655"/>
      <c r="J162" s="655"/>
      <c r="K162" s="655"/>
      <c r="L162" s="656"/>
      <c r="N162" s="652" t="str">
        <f>+N131</f>
        <v>Categoría de terreno 3</v>
      </c>
      <c r="O162" s="652" t="s">
        <v>1118</v>
      </c>
      <c r="P162" s="652" t="s">
        <v>1119</v>
      </c>
      <c r="Q162" s="654" t="s">
        <v>1120</v>
      </c>
      <c r="R162" s="655"/>
      <c r="S162" s="655"/>
      <c r="T162" s="655"/>
      <c r="U162" s="655"/>
      <c r="V162" s="655"/>
      <c r="W162" s="655"/>
      <c r="X162" s="656"/>
      <c r="Z162" s="652" t="str">
        <f>+Z131</f>
        <v>Categoría de terreno 3</v>
      </c>
      <c r="AA162" s="652" t="s">
        <v>1118</v>
      </c>
      <c r="AB162" s="652" t="s">
        <v>1119</v>
      </c>
      <c r="AC162" s="654" t="s">
        <v>1120</v>
      </c>
      <c r="AD162" s="655"/>
      <c r="AE162" s="655"/>
      <c r="AF162" s="655"/>
      <c r="AG162" s="655"/>
      <c r="AH162" s="655"/>
      <c r="AI162" s="655"/>
      <c r="AJ162" s="656"/>
      <c r="AL162" s="652" t="str">
        <f>+AL131</f>
        <v>Categoría de terreno 3</v>
      </c>
      <c r="AM162" s="652" t="s">
        <v>1118</v>
      </c>
      <c r="AN162" s="652" t="s">
        <v>1119</v>
      </c>
      <c r="AO162" s="654" t="s">
        <v>1120</v>
      </c>
      <c r="AP162" s="655"/>
      <c r="AQ162" s="655"/>
      <c r="AR162" s="655"/>
      <c r="AS162" s="655"/>
      <c r="AT162" s="655"/>
      <c r="AU162" s="655"/>
      <c r="AV162" s="656"/>
    </row>
    <row r="163" spans="1:48" ht="22.2" customHeight="1" thickBot="1">
      <c r="A163">
        <v>163</v>
      </c>
      <c r="B163" s="653"/>
      <c r="C163" s="653"/>
      <c r="D163" s="653"/>
      <c r="E163" s="75">
        <v>0</v>
      </c>
      <c r="F163" s="76">
        <v>500</v>
      </c>
      <c r="G163" s="76">
        <v>1000</v>
      </c>
      <c r="H163" s="76">
        <v>1500</v>
      </c>
      <c r="I163" s="76">
        <v>2000</v>
      </c>
      <c r="J163" s="76">
        <v>2500</v>
      </c>
      <c r="K163" s="76">
        <v>3000</v>
      </c>
      <c r="L163" s="77">
        <v>3500</v>
      </c>
      <c r="N163" s="653"/>
      <c r="O163" s="653"/>
      <c r="P163" s="653"/>
      <c r="Q163" s="75">
        <v>0</v>
      </c>
      <c r="R163" s="76">
        <v>500</v>
      </c>
      <c r="S163" s="76">
        <v>1000</v>
      </c>
      <c r="T163" s="76">
        <v>1500</v>
      </c>
      <c r="U163" s="76">
        <v>2000</v>
      </c>
      <c r="V163" s="76">
        <v>2500</v>
      </c>
      <c r="W163" s="76">
        <v>3000</v>
      </c>
      <c r="X163" s="77">
        <v>3500</v>
      </c>
      <c r="Z163" s="653"/>
      <c r="AA163" s="653"/>
      <c r="AB163" s="653"/>
      <c r="AC163" s="75">
        <v>0</v>
      </c>
      <c r="AD163" s="76">
        <v>500</v>
      </c>
      <c r="AE163" s="76">
        <v>1000</v>
      </c>
      <c r="AF163" s="76">
        <v>1500</v>
      </c>
      <c r="AG163" s="76">
        <v>2000</v>
      </c>
      <c r="AH163" s="76">
        <v>2500</v>
      </c>
      <c r="AI163" s="76">
        <v>3000</v>
      </c>
      <c r="AJ163" s="77">
        <v>3500</v>
      </c>
      <c r="AL163" s="653"/>
      <c r="AM163" s="653"/>
      <c r="AN163" s="653"/>
      <c r="AO163" s="75">
        <v>0</v>
      </c>
      <c r="AP163" s="76">
        <v>500</v>
      </c>
      <c r="AQ163" s="76">
        <v>1000</v>
      </c>
      <c r="AR163" s="76">
        <v>1500</v>
      </c>
      <c r="AS163" s="76">
        <v>2000</v>
      </c>
      <c r="AT163" s="76">
        <v>2500</v>
      </c>
      <c r="AU163" s="76">
        <v>3000</v>
      </c>
      <c r="AV163" s="77">
        <v>3500</v>
      </c>
    </row>
    <row r="164" spans="1:48">
      <c r="A164">
        <v>164</v>
      </c>
      <c r="B164" s="661" t="str">
        <f>+B133</f>
        <v>Rango de inclinación de &gt;15° a 25°</v>
      </c>
      <c r="C164" s="659">
        <v>100</v>
      </c>
      <c r="D164" s="78" t="s">
        <v>133</v>
      </c>
      <c r="E164" s="94">
        <v>168.666</v>
      </c>
      <c r="F164" s="95">
        <v>161.19</v>
      </c>
      <c r="G164" s="95">
        <v>153.71</v>
      </c>
      <c r="H164" s="95">
        <v>146.24</v>
      </c>
      <c r="I164" s="95">
        <v>138.77000000000001</v>
      </c>
      <c r="J164" s="95">
        <v>131.29</v>
      </c>
      <c r="K164" s="95">
        <v>123.82</v>
      </c>
      <c r="L164" s="96">
        <v>116.349</v>
      </c>
      <c r="N164" s="661" t="str">
        <f>+N133</f>
        <v>Rango de inclinación de &gt;15° a 25°</v>
      </c>
      <c r="O164" s="659">
        <v>100</v>
      </c>
      <c r="P164" s="78" t="s">
        <v>133</v>
      </c>
      <c r="Q164" s="94">
        <v>142.34299999999999</v>
      </c>
      <c r="R164" s="95">
        <v>137.32</v>
      </c>
      <c r="S164" s="95">
        <v>132.31</v>
      </c>
      <c r="T164" s="95">
        <v>127.3</v>
      </c>
      <c r="U164" s="95">
        <v>122.28</v>
      </c>
      <c r="V164" s="95">
        <v>117.27</v>
      </c>
      <c r="W164" s="95">
        <v>112.25</v>
      </c>
      <c r="X164" s="96">
        <v>107.246</v>
      </c>
      <c r="Z164" s="661" t="str">
        <f>+Z133</f>
        <v>Rango de inclinación de &gt;15° a 25°</v>
      </c>
      <c r="AA164" s="659">
        <v>100</v>
      </c>
      <c r="AB164" s="78" t="s">
        <v>133</v>
      </c>
      <c r="AC164" s="94">
        <v>186.92</v>
      </c>
      <c r="AD164" s="95">
        <v>186.57</v>
      </c>
      <c r="AE164" s="95">
        <v>186.23</v>
      </c>
      <c r="AF164" s="95">
        <v>185.88</v>
      </c>
      <c r="AG164" s="95">
        <v>185.54</v>
      </c>
      <c r="AH164" s="95">
        <v>185.2</v>
      </c>
      <c r="AI164" s="95">
        <v>184.85</v>
      </c>
      <c r="AJ164" s="96">
        <v>184.51300000000001</v>
      </c>
      <c r="AL164" s="661" t="str">
        <f>+AL133</f>
        <v>Rango de inclinación de &gt;15° a 25°</v>
      </c>
      <c r="AM164" s="659">
        <v>100</v>
      </c>
      <c r="AN164" s="78" t="s">
        <v>133</v>
      </c>
      <c r="AO164" s="94">
        <v>236.65</v>
      </c>
      <c r="AP164" s="95">
        <v>236.3</v>
      </c>
      <c r="AQ164" s="95">
        <v>235.96</v>
      </c>
      <c r="AR164" s="95">
        <v>235.61</v>
      </c>
      <c r="AS164" s="95">
        <v>235.27</v>
      </c>
      <c r="AT164" s="95">
        <v>234.92</v>
      </c>
      <c r="AU164" s="95">
        <v>234.58</v>
      </c>
      <c r="AV164" s="96">
        <v>234.24</v>
      </c>
    </row>
    <row r="165" spans="1:48" ht="15" thickBot="1">
      <c r="A165">
        <v>165</v>
      </c>
      <c r="B165" s="662"/>
      <c r="C165" s="660"/>
      <c r="D165" s="82" t="s">
        <v>136</v>
      </c>
      <c r="E165" s="97">
        <v>180.46299999999999</v>
      </c>
      <c r="F165" s="98">
        <v>172.57</v>
      </c>
      <c r="G165" s="98">
        <v>164.68</v>
      </c>
      <c r="H165" s="98">
        <v>156.79</v>
      </c>
      <c r="I165" s="98">
        <v>148.91</v>
      </c>
      <c r="J165" s="98">
        <v>141.02000000000001</v>
      </c>
      <c r="K165" s="98">
        <v>133.13</v>
      </c>
      <c r="L165" s="99">
        <v>125.248</v>
      </c>
      <c r="N165" s="662"/>
      <c r="O165" s="660"/>
      <c r="P165" s="82" t="s">
        <v>136</v>
      </c>
      <c r="Q165" s="97">
        <v>167.899</v>
      </c>
      <c r="R165" s="98">
        <v>160.12</v>
      </c>
      <c r="S165" s="98">
        <v>152.34</v>
      </c>
      <c r="T165" s="98">
        <v>144.56</v>
      </c>
      <c r="U165" s="98">
        <v>136.79</v>
      </c>
      <c r="V165" s="98">
        <v>129.01</v>
      </c>
      <c r="W165" s="98">
        <v>121.23</v>
      </c>
      <c r="X165" s="99">
        <v>113.461</v>
      </c>
      <c r="Z165" s="662"/>
      <c r="AA165" s="660"/>
      <c r="AB165" s="82" t="s">
        <v>136</v>
      </c>
      <c r="AC165" s="97">
        <v>202.661</v>
      </c>
      <c r="AD165" s="98">
        <v>202.66</v>
      </c>
      <c r="AE165" s="98">
        <v>202.66</v>
      </c>
      <c r="AF165" s="98">
        <v>202.66</v>
      </c>
      <c r="AG165" s="98">
        <v>202.66</v>
      </c>
      <c r="AH165" s="98">
        <v>202.66</v>
      </c>
      <c r="AI165" s="98">
        <v>202.66</v>
      </c>
      <c r="AJ165" s="99">
        <v>202.661</v>
      </c>
      <c r="AL165" s="662"/>
      <c r="AM165" s="660"/>
      <c r="AN165" s="82" t="s">
        <v>136</v>
      </c>
      <c r="AO165" s="83" t="s">
        <v>1122</v>
      </c>
      <c r="AP165" s="84" t="s">
        <v>1122</v>
      </c>
      <c r="AQ165" s="84" t="s">
        <v>1122</v>
      </c>
      <c r="AR165" s="84" t="s">
        <v>1122</v>
      </c>
      <c r="AS165" s="84" t="s">
        <v>1122</v>
      </c>
      <c r="AT165" s="84" t="s">
        <v>1122</v>
      </c>
      <c r="AU165" s="84" t="s">
        <v>1122</v>
      </c>
      <c r="AV165" s="85" t="s">
        <v>1122</v>
      </c>
    </row>
    <row r="166" spans="1:48">
      <c r="A166">
        <v>166</v>
      </c>
      <c r="B166" s="662"/>
      <c r="C166" s="657">
        <f>+C164+15</f>
        <v>115</v>
      </c>
      <c r="D166" s="86" t="str">
        <f>+D164</f>
        <v>48-X</v>
      </c>
      <c r="E166" s="100">
        <v>213.07300000000001</v>
      </c>
      <c r="F166" s="101">
        <v>203.55</v>
      </c>
      <c r="G166" s="101">
        <v>194.02</v>
      </c>
      <c r="H166" s="101">
        <v>184.5</v>
      </c>
      <c r="I166" s="101">
        <v>174.98</v>
      </c>
      <c r="J166" s="101">
        <v>165.46</v>
      </c>
      <c r="K166" s="101">
        <v>155.93</v>
      </c>
      <c r="L166" s="102">
        <v>146.41499999999999</v>
      </c>
      <c r="N166" s="662"/>
      <c r="O166" s="657">
        <f>+O164+15</f>
        <v>115</v>
      </c>
      <c r="P166" s="86" t="str">
        <f>+P164</f>
        <v>48-X</v>
      </c>
      <c r="Q166" s="100">
        <v>175.21600000000001</v>
      </c>
      <c r="R166" s="101">
        <v>168.77</v>
      </c>
      <c r="S166" s="101">
        <v>162.33000000000001</v>
      </c>
      <c r="T166" s="101">
        <v>155.88999999999999</v>
      </c>
      <c r="U166" s="101">
        <v>149.44999999999999</v>
      </c>
      <c r="V166" s="101">
        <v>143.01</v>
      </c>
      <c r="W166" s="101">
        <v>136.57</v>
      </c>
      <c r="X166" s="102">
        <v>130.13999999999999</v>
      </c>
      <c r="Z166" s="662"/>
      <c r="AA166" s="657">
        <f>+AA164+15</f>
        <v>115</v>
      </c>
      <c r="AB166" s="86" t="str">
        <f>+AB164</f>
        <v>48-X</v>
      </c>
      <c r="AC166" s="100">
        <v>189.90899999999999</v>
      </c>
      <c r="AD166" s="101">
        <v>189.34</v>
      </c>
      <c r="AE166" s="101">
        <v>188.77</v>
      </c>
      <c r="AF166" s="101">
        <v>188.2</v>
      </c>
      <c r="AG166" s="101">
        <v>187.63</v>
      </c>
      <c r="AH166" s="101">
        <v>187.06</v>
      </c>
      <c r="AI166" s="101">
        <v>186.49</v>
      </c>
      <c r="AJ166" s="102">
        <v>185.928</v>
      </c>
      <c r="AL166" s="662"/>
      <c r="AM166" s="657">
        <f>+AM164+15</f>
        <v>115</v>
      </c>
      <c r="AN166" s="86" t="str">
        <f>+AN164</f>
        <v>48-X</v>
      </c>
      <c r="AO166" s="87" t="s">
        <v>1122</v>
      </c>
      <c r="AP166" s="88" t="s">
        <v>1122</v>
      </c>
      <c r="AQ166" s="88" t="s">
        <v>1122</v>
      </c>
      <c r="AR166" s="88" t="s">
        <v>1122</v>
      </c>
      <c r="AS166" s="88" t="s">
        <v>1122</v>
      </c>
      <c r="AT166" s="101">
        <v>236.61</v>
      </c>
      <c r="AU166" s="101">
        <v>236</v>
      </c>
      <c r="AV166" s="102">
        <v>235.39</v>
      </c>
    </row>
    <row r="167" spans="1:48" ht="15" thickBot="1">
      <c r="A167">
        <v>167</v>
      </c>
      <c r="B167" s="662"/>
      <c r="C167" s="658"/>
      <c r="D167" s="90" t="str">
        <f>+D165</f>
        <v>48-XL</v>
      </c>
      <c r="E167" s="100">
        <v>229.869</v>
      </c>
      <c r="F167" s="101">
        <v>219.45</v>
      </c>
      <c r="G167" s="101">
        <v>209.03</v>
      </c>
      <c r="H167" s="101">
        <v>198.62</v>
      </c>
      <c r="I167" s="101">
        <v>188.2</v>
      </c>
      <c r="J167" s="101">
        <v>177.78</v>
      </c>
      <c r="K167" s="101">
        <v>167.37</v>
      </c>
      <c r="L167" s="102">
        <v>156.958</v>
      </c>
      <c r="N167" s="662"/>
      <c r="O167" s="658"/>
      <c r="P167" s="90" t="str">
        <f>+P165</f>
        <v>48-XL</v>
      </c>
      <c r="Q167" s="100">
        <v>213.85599999999999</v>
      </c>
      <c r="R167" s="101">
        <v>203.97</v>
      </c>
      <c r="S167" s="101">
        <v>194.09</v>
      </c>
      <c r="T167" s="101">
        <v>184.21</v>
      </c>
      <c r="U167" s="101">
        <v>174.33</v>
      </c>
      <c r="V167" s="101">
        <v>164.45</v>
      </c>
      <c r="W167" s="101">
        <v>154.57</v>
      </c>
      <c r="X167" s="102">
        <v>144.69399999999999</v>
      </c>
      <c r="Z167" s="662"/>
      <c r="AA167" s="658"/>
      <c r="AB167" s="90" t="str">
        <f>+AB165</f>
        <v>48-XL</v>
      </c>
      <c r="AC167" s="100">
        <v>202.661</v>
      </c>
      <c r="AD167" s="101">
        <v>202.66</v>
      </c>
      <c r="AE167" s="101">
        <v>202.66</v>
      </c>
      <c r="AF167" s="101">
        <v>202.66</v>
      </c>
      <c r="AG167" s="101">
        <v>202.66</v>
      </c>
      <c r="AH167" s="101">
        <v>202.66</v>
      </c>
      <c r="AI167" s="101">
        <v>202.66</v>
      </c>
      <c r="AJ167" s="102">
        <v>202.661</v>
      </c>
      <c r="AL167" s="662"/>
      <c r="AM167" s="658"/>
      <c r="AN167" s="90" t="str">
        <f>+AN165</f>
        <v>48-XL</v>
      </c>
      <c r="AO167" s="87" t="s">
        <v>1122</v>
      </c>
      <c r="AP167" s="88" t="s">
        <v>1122</v>
      </c>
      <c r="AQ167" s="88" t="s">
        <v>1122</v>
      </c>
      <c r="AR167" s="88" t="s">
        <v>1122</v>
      </c>
      <c r="AS167" s="88" t="s">
        <v>1122</v>
      </c>
      <c r="AT167" s="88" t="s">
        <v>1122</v>
      </c>
      <c r="AU167" s="88" t="s">
        <v>1122</v>
      </c>
      <c r="AV167" s="89" t="s">
        <v>1122</v>
      </c>
    </row>
    <row r="168" spans="1:48">
      <c r="A168">
        <v>168</v>
      </c>
      <c r="B168" s="662"/>
      <c r="C168" s="659">
        <f>+C166+15</f>
        <v>130</v>
      </c>
      <c r="D168" s="78" t="s">
        <v>133</v>
      </c>
      <c r="E168" s="97">
        <v>252.99100000000001</v>
      </c>
      <c r="F168" s="98">
        <v>242.85</v>
      </c>
      <c r="G168" s="98">
        <v>232.71</v>
      </c>
      <c r="H168" s="98">
        <v>222.57</v>
      </c>
      <c r="I168" s="98">
        <v>212.43</v>
      </c>
      <c r="J168" s="98">
        <v>202.3</v>
      </c>
      <c r="K168" s="98">
        <v>192.16</v>
      </c>
      <c r="L168" s="99">
        <v>182.02500000000001</v>
      </c>
      <c r="N168" s="662"/>
      <c r="O168" s="659">
        <f>+O166+15</f>
        <v>130</v>
      </c>
      <c r="P168" s="78" t="s">
        <v>133</v>
      </c>
      <c r="Q168" s="97">
        <v>198.96100000000001</v>
      </c>
      <c r="R168" s="98">
        <v>192.68</v>
      </c>
      <c r="S168" s="98">
        <v>186.41</v>
      </c>
      <c r="T168" s="98">
        <v>180.14</v>
      </c>
      <c r="U168" s="98">
        <v>173.86</v>
      </c>
      <c r="V168" s="98">
        <v>167.59</v>
      </c>
      <c r="W168" s="98">
        <v>161.32</v>
      </c>
      <c r="X168" s="99">
        <v>155.05000000000001</v>
      </c>
      <c r="Z168" s="662"/>
      <c r="AA168" s="659">
        <f>+AA166+15</f>
        <v>130</v>
      </c>
      <c r="AB168" s="78" t="s">
        <v>133</v>
      </c>
      <c r="AC168" s="83" t="s">
        <v>1122</v>
      </c>
      <c r="AD168" s="98">
        <v>191.7</v>
      </c>
      <c r="AE168" s="98">
        <v>191.04</v>
      </c>
      <c r="AF168" s="98">
        <v>190.39</v>
      </c>
      <c r="AG168" s="98">
        <v>189.73</v>
      </c>
      <c r="AH168" s="98">
        <v>189.08</v>
      </c>
      <c r="AI168" s="98">
        <v>188.43</v>
      </c>
      <c r="AJ168" s="99">
        <v>187.77600000000001</v>
      </c>
      <c r="AL168" s="662"/>
      <c r="AM168" s="659">
        <f>+AM166+15</f>
        <v>130</v>
      </c>
      <c r="AN168" s="78" t="s">
        <v>133</v>
      </c>
      <c r="AO168" s="83" t="s">
        <v>1122</v>
      </c>
      <c r="AP168" s="84" t="s">
        <v>1122</v>
      </c>
      <c r="AQ168" s="84" t="s">
        <v>1122</v>
      </c>
      <c r="AR168" s="84" t="s">
        <v>1122</v>
      </c>
      <c r="AS168" s="84" t="s">
        <v>1122</v>
      </c>
      <c r="AT168" s="84" t="s">
        <v>1122</v>
      </c>
      <c r="AU168" s="84" t="s">
        <v>1122</v>
      </c>
      <c r="AV168" s="85" t="s">
        <v>1122</v>
      </c>
    </row>
    <row r="169" spans="1:48" ht="15" thickBot="1">
      <c r="A169">
        <v>169</v>
      </c>
      <c r="B169" s="662"/>
      <c r="C169" s="660"/>
      <c r="D169" s="82" t="s">
        <v>136</v>
      </c>
      <c r="E169" s="97">
        <v>277.41500000000002</v>
      </c>
      <c r="F169" s="98">
        <v>265.88</v>
      </c>
      <c r="G169" s="98">
        <v>254.34</v>
      </c>
      <c r="H169" s="98">
        <v>242.81</v>
      </c>
      <c r="I169" s="98">
        <v>231.27</v>
      </c>
      <c r="J169" s="98">
        <v>219.74</v>
      </c>
      <c r="K169" s="98">
        <v>208.2</v>
      </c>
      <c r="L169" s="99">
        <v>196.67</v>
      </c>
      <c r="N169" s="662"/>
      <c r="O169" s="660"/>
      <c r="P169" s="82" t="s">
        <v>136</v>
      </c>
      <c r="Q169" s="97">
        <v>254.072</v>
      </c>
      <c r="R169" s="98">
        <v>243.85</v>
      </c>
      <c r="S169" s="98">
        <v>233.63</v>
      </c>
      <c r="T169" s="98">
        <v>223.41</v>
      </c>
      <c r="U169" s="98">
        <v>213.19</v>
      </c>
      <c r="V169" s="98">
        <v>202.97</v>
      </c>
      <c r="W169" s="98">
        <v>192.75</v>
      </c>
      <c r="X169" s="99">
        <v>182.53700000000001</v>
      </c>
      <c r="Z169" s="662"/>
      <c r="AA169" s="660"/>
      <c r="AB169" s="82" t="s">
        <v>136</v>
      </c>
      <c r="AC169" s="97">
        <v>202.661</v>
      </c>
      <c r="AD169" s="98">
        <v>202.66</v>
      </c>
      <c r="AE169" s="98">
        <v>202.66</v>
      </c>
      <c r="AF169" s="98">
        <v>202.66</v>
      </c>
      <c r="AG169" s="98">
        <v>202.66</v>
      </c>
      <c r="AH169" s="98">
        <v>202.66</v>
      </c>
      <c r="AI169" s="98">
        <v>202.66</v>
      </c>
      <c r="AJ169" s="99">
        <v>202.661</v>
      </c>
      <c r="AL169" s="662"/>
      <c r="AM169" s="660"/>
      <c r="AN169" s="82" t="s">
        <v>136</v>
      </c>
      <c r="AO169" s="83" t="s">
        <v>1122</v>
      </c>
      <c r="AP169" s="84" t="s">
        <v>1122</v>
      </c>
      <c r="AQ169" s="84" t="s">
        <v>1122</v>
      </c>
      <c r="AR169" s="84" t="s">
        <v>1122</v>
      </c>
      <c r="AS169" s="84" t="s">
        <v>1122</v>
      </c>
      <c r="AT169" s="84" t="s">
        <v>1122</v>
      </c>
      <c r="AU169" s="84" t="s">
        <v>1122</v>
      </c>
      <c r="AV169" s="85" t="s">
        <v>1122</v>
      </c>
    </row>
    <row r="170" spans="1:48">
      <c r="A170">
        <v>170</v>
      </c>
      <c r="B170" s="662"/>
      <c r="C170" s="657">
        <f>+C168+10</f>
        <v>140</v>
      </c>
      <c r="D170" s="86" t="str">
        <f>+D168</f>
        <v>48-X</v>
      </c>
      <c r="E170" s="100">
        <v>270.80099999999999</v>
      </c>
      <c r="F170" s="101">
        <v>261.58999999999997</v>
      </c>
      <c r="G170" s="101">
        <v>252.38</v>
      </c>
      <c r="H170" s="101">
        <v>243.17</v>
      </c>
      <c r="I170" s="101">
        <v>233.97</v>
      </c>
      <c r="J170" s="101">
        <v>224.76</v>
      </c>
      <c r="K170" s="101">
        <v>215.55</v>
      </c>
      <c r="L170" s="102">
        <v>206.34700000000001</v>
      </c>
      <c r="N170" s="662"/>
      <c r="O170" s="657">
        <f>+O168+10</f>
        <v>140</v>
      </c>
      <c r="P170" s="86" t="str">
        <f>+P168</f>
        <v>48-X</v>
      </c>
      <c r="Q170" s="100">
        <v>214.33099999999999</v>
      </c>
      <c r="R170" s="101">
        <v>208.41</v>
      </c>
      <c r="S170" s="101">
        <v>202.49</v>
      </c>
      <c r="T170" s="101">
        <v>196.58</v>
      </c>
      <c r="U170" s="101">
        <v>190.66</v>
      </c>
      <c r="V170" s="101">
        <v>184.75</v>
      </c>
      <c r="W170" s="101">
        <v>178.83</v>
      </c>
      <c r="X170" s="102">
        <v>172.92099999999999</v>
      </c>
      <c r="Z170" s="662"/>
      <c r="AA170" s="657">
        <f>+AA168+10</f>
        <v>140</v>
      </c>
      <c r="AB170" s="86" t="str">
        <f>+AB168</f>
        <v>48-X</v>
      </c>
      <c r="AC170" s="87" t="s">
        <v>1122</v>
      </c>
      <c r="AD170" s="88" t="s">
        <v>1122</v>
      </c>
      <c r="AE170" s="88" t="s">
        <v>1122</v>
      </c>
      <c r="AF170" s="88" t="s">
        <v>1122</v>
      </c>
      <c r="AG170" s="101">
        <v>191.6</v>
      </c>
      <c r="AH170" s="101">
        <v>190.82</v>
      </c>
      <c r="AI170" s="101">
        <v>190.05</v>
      </c>
      <c r="AJ170" s="102">
        <v>189.28299999999999</v>
      </c>
      <c r="AL170" s="662"/>
      <c r="AM170" s="657">
        <f>+AM168+10</f>
        <v>140</v>
      </c>
      <c r="AN170" s="86" t="str">
        <f>+AN168</f>
        <v>48-X</v>
      </c>
      <c r="AO170" s="87" t="s">
        <v>1122</v>
      </c>
      <c r="AP170" s="88" t="s">
        <v>1122</v>
      </c>
      <c r="AQ170" s="88" t="s">
        <v>1122</v>
      </c>
      <c r="AR170" s="88" t="s">
        <v>1122</v>
      </c>
      <c r="AS170" s="88" t="s">
        <v>1122</v>
      </c>
      <c r="AT170" s="88" t="s">
        <v>1122</v>
      </c>
      <c r="AU170" s="88" t="s">
        <v>1122</v>
      </c>
      <c r="AV170" s="89" t="s">
        <v>1122</v>
      </c>
    </row>
    <row r="171" spans="1:48" ht="15" thickBot="1">
      <c r="A171">
        <v>171</v>
      </c>
      <c r="B171" s="662"/>
      <c r="C171" s="658"/>
      <c r="D171" s="90" t="str">
        <f>+D169</f>
        <v>48-XL</v>
      </c>
      <c r="E171" s="100">
        <v>309.541</v>
      </c>
      <c r="F171" s="101">
        <v>297.08999999999997</v>
      </c>
      <c r="G171" s="101">
        <v>284.64999999999998</v>
      </c>
      <c r="H171" s="101">
        <v>272.2</v>
      </c>
      <c r="I171" s="101">
        <v>259.76</v>
      </c>
      <c r="J171" s="101">
        <v>247.32</v>
      </c>
      <c r="K171" s="101">
        <v>234.87</v>
      </c>
      <c r="L171" s="102">
        <v>222.434</v>
      </c>
      <c r="N171" s="662"/>
      <c r="O171" s="658"/>
      <c r="P171" s="90" t="str">
        <f>+P169</f>
        <v>48-XL</v>
      </c>
      <c r="Q171" s="100">
        <v>274.87299999999999</v>
      </c>
      <c r="R171" s="101">
        <v>265.38</v>
      </c>
      <c r="S171" s="101">
        <v>255.9</v>
      </c>
      <c r="T171" s="101">
        <v>246.41</v>
      </c>
      <c r="U171" s="101">
        <v>236.92</v>
      </c>
      <c r="V171" s="101">
        <v>227.44</v>
      </c>
      <c r="W171" s="101">
        <v>217.95</v>
      </c>
      <c r="X171" s="102">
        <v>208.46899999999999</v>
      </c>
      <c r="Z171" s="662"/>
      <c r="AA171" s="658"/>
      <c r="AB171" s="90" t="str">
        <f>+AB169</f>
        <v>48-XL</v>
      </c>
      <c r="AC171" s="100">
        <v>220.108</v>
      </c>
      <c r="AD171" s="101">
        <v>217.61</v>
      </c>
      <c r="AE171" s="101">
        <v>215.12</v>
      </c>
      <c r="AF171" s="101">
        <v>212.63</v>
      </c>
      <c r="AG171" s="101">
        <v>210.13</v>
      </c>
      <c r="AH171" s="101">
        <v>207.64</v>
      </c>
      <c r="AI171" s="101">
        <v>205.15</v>
      </c>
      <c r="AJ171" s="102">
        <v>202.661</v>
      </c>
      <c r="AL171" s="662"/>
      <c r="AM171" s="658"/>
      <c r="AN171" s="90" t="str">
        <f>+AN169</f>
        <v>48-XL</v>
      </c>
      <c r="AO171" s="87" t="s">
        <v>1122</v>
      </c>
      <c r="AP171" s="88" t="s">
        <v>1122</v>
      </c>
      <c r="AQ171" s="88" t="s">
        <v>1122</v>
      </c>
      <c r="AR171" s="88" t="s">
        <v>1122</v>
      </c>
      <c r="AS171" s="88" t="s">
        <v>1122</v>
      </c>
      <c r="AT171" s="88" t="s">
        <v>1122</v>
      </c>
      <c r="AU171" s="88" t="s">
        <v>1122</v>
      </c>
      <c r="AV171" s="89" t="s">
        <v>1122</v>
      </c>
    </row>
    <row r="172" spans="1:48">
      <c r="A172">
        <v>172</v>
      </c>
      <c r="B172" s="662"/>
      <c r="C172" s="659">
        <f>+C170+10</f>
        <v>150</v>
      </c>
      <c r="D172" s="78" t="s">
        <v>133</v>
      </c>
      <c r="E172" s="97">
        <v>283.69299999999998</v>
      </c>
      <c r="F172" s="98">
        <v>276.05</v>
      </c>
      <c r="G172" s="98">
        <v>268.41000000000003</v>
      </c>
      <c r="H172" s="98">
        <v>260.77</v>
      </c>
      <c r="I172" s="98">
        <v>253.13</v>
      </c>
      <c r="J172" s="98">
        <v>245.49</v>
      </c>
      <c r="K172" s="98">
        <v>237.85</v>
      </c>
      <c r="L172" s="99">
        <v>230.22</v>
      </c>
      <c r="N172" s="662"/>
      <c r="O172" s="659">
        <f>+O170+10</f>
        <v>150</v>
      </c>
      <c r="P172" s="78" t="s">
        <v>133</v>
      </c>
      <c r="Q172" s="97">
        <v>231.798</v>
      </c>
      <c r="R172" s="98">
        <v>225.47</v>
      </c>
      <c r="S172" s="98">
        <v>219.15</v>
      </c>
      <c r="T172" s="98">
        <v>212.83</v>
      </c>
      <c r="U172" s="98">
        <v>206.51</v>
      </c>
      <c r="V172" s="98">
        <v>200.19</v>
      </c>
      <c r="W172" s="98">
        <v>193.87</v>
      </c>
      <c r="X172" s="99">
        <v>187.55</v>
      </c>
      <c r="Z172" s="662"/>
      <c r="AA172" s="659">
        <f>+AA170+10</f>
        <v>150</v>
      </c>
      <c r="AB172" s="78" t="s">
        <v>133</v>
      </c>
      <c r="AC172" s="83" t="s">
        <v>1122</v>
      </c>
      <c r="AD172" s="84" t="s">
        <v>1122</v>
      </c>
      <c r="AE172" s="84" t="s">
        <v>1122</v>
      </c>
      <c r="AF172" s="84" t="s">
        <v>1122</v>
      </c>
      <c r="AG172" s="84" t="s">
        <v>1122</v>
      </c>
      <c r="AH172" s="84" t="s">
        <v>1122</v>
      </c>
      <c r="AI172" s="98">
        <v>191.72</v>
      </c>
      <c r="AJ172" s="99">
        <v>190.89099999999999</v>
      </c>
      <c r="AL172" s="662"/>
      <c r="AM172" s="659">
        <f>+AM170+10</f>
        <v>150</v>
      </c>
      <c r="AN172" s="78" t="s">
        <v>133</v>
      </c>
      <c r="AO172" s="83" t="s">
        <v>1122</v>
      </c>
      <c r="AP172" s="84" t="s">
        <v>1122</v>
      </c>
      <c r="AQ172" s="84" t="s">
        <v>1122</v>
      </c>
      <c r="AR172" s="84" t="s">
        <v>1122</v>
      </c>
      <c r="AS172" s="84" t="s">
        <v>1122</v>
      </c>
      <c r="AT172" s="84" t="s">
        <v>1122</v>
      </c>
      <c r="AU172" s="84" t="s">
        <v>1122</v>
      </c>
      <c r="AV172" s="85" t="s">
        <v>1122</v>
      </c>
    </row>
    <row r="173" spans="1:48" ht="15" thickBot="1">
      <c r="A173">
        <v>173</v>
      </c>
      <c r="B173" s="662"/>
      <c r="C173" s="660"/>
      <c r="D173" s="82" t="s">
        <v>136</v>
      </c>
      <c r="E173" s="97">
        <v>312.28800000000001</v>
      </c>
      <c r="F173" s="98">
        <v>303.52999999999997</v>
      </c>
      <c r="G173" s="98">
        <v>294.77999999999997</v>
      </c>
      <c r="H173" s="98">
        <v>286.02</v>
      </c>
      <c r="I173" s="98">
        <v>277.27</v>
      </c>
      <c r="J173" s="98">
        <v>268.52</v>
      </c>
      <c r="K173" s="98">
        <v>259.76</v>
      </c>
      <c r="L173" s="99">
        <v>251.01300000000001</v>
      </c>
      <c r="N173" s="662"/>
      <c r="O173" s="660"/>
      <c r="P173" s="82" t="s">
        <v>136</v>
      </c>
      <c r="Q173" s="97">
        <v>296.59199999999998</v>
      </c>
      <c r="R173" s="98">
        <v>287.73</v>
      </c>
      <c r="S173" s="98">
        <v>278.87</v>
      </c>
      <c r="T173" s="98">
        <v>270.01</v>
      </c>
      <c r="U173" s="98">
        <v>261.14999999999998</v>
      </c>
      <c r="V173" s="98">
        <v>252.3</v>
      </c>
      <c r="W173" s="98">
        <v>243.44</v>
      </c>
      <c r="X173" s="99">
        <v>234.584</v>
      </c>
      <c r="Z173" s="662"/>
      <c r="AA173" s="660"/>
      <c r="AB173" s="82" t="s">
        <v>136</v>
      </c>
      <c r="AC173" s="97">
        <v>236.126</v>
      </c>
      <c r="AD173" s="98">
        <v>231.34</v>
      </c>
      <c r="AE173" s="98">
        <v>226.56</v>
      </c>
      <c r="AF173" s="98">
        <v>221.78</v>
      </c>
      <c r="AG173" s="98">
        <v>217</v>
      </c>
      <c r="AH173" s="98">
        <v>212.22</v>
      </c>
      <c r="AI173" s="98">
        <v>207.44</v>
      </c>
      <c r="AJ173" s="99">
        <v>202.661</v>
      </c>
      <c r="AL173" s="662"/>
      <c r="AM173" s="660"/>
      <c r="AN173" s="82" t="s">
        <v>136</v>
      </c>
      <c r="AO173" s="83" t="s">
        <v>1122</v>
      </c>
      <c r="AP173" s="84" t="s">
        <v>1122</v>
      </c>
      <c r="AQ173" s="84" t="s">
        <v>1122</v>
      </c>
      <c r="AR173" s="84" t="s">
        <v>1122</v>
      </c>
      <c r="AS173" s="84" t="s">
        <v>1122</v>
      </c>
      <c r="AT173" s="84" t="s">
        <v>1122</v>
      </c>
      <c r="AU173" s="84" t="s">
        <v>1122</v>
      </c>
      <c r="AV173" s="85" t="s">
        <v>1122</v>
      </c>
    </row>
    <row r="174" spans="1:48">
      <c r="A174">
        <v>174</v>
      </c>
      <c r="B174" s="662"/>
      <c r="C174" s="657">
        <f>+C172+10</f>
        <v>160</v>
      </c>
      <c r="D174" s="86" t="str">
        <f>+D172</f>
        <v>48-X</v>
      </c>
      <c r="E174" s="100">
        <v>290.67200000000003</v>
      </c>
      <c r="F174" s="101">
        <v>284.45999999999998</v>
      </c>
      <c r="G174" s="101">
        <v>278.26</v>
      </c>
      <c r="H174" s="101">
        <v>272.06</v>
      </c>
      <c r="I174" s="101">
        <v>265.86</v>
      </c>
      <c r="J174" s="101">
        <v>259.66000000000003</v>
      </c>
      <c r="K174" s="101">
        <v>253.45</v>
      </c>
      <c r="L174" s="102">
        <v>247.256</v>
      </c>
      <c r="N174" s="662"/>
      <c r="O174" s="657">
        <f>+O172+10</f>
        <v>160</v>
      </c>
      <c r="P174" s="86" t="str">
        <f>+P172</f>
        <v>48-X</v>
      </c>
      <c r="Q174" s="100">
        <v>246.749</v>
      </c>
      <c r="R174" s="101">
        <v>240.36</v>
      </c>
      <c r="S174" s="101">
        <v>233.98</v>
      </c>
      <c r="T174" s="101">
        <v>227.6</v>
      </c>
      <c r="U174" s="101">
        <v>221.22</v>
      </c>
      <c r="V174" s="101">
        <v>214.84</v>
      </c>
      <c r="W174" s="101">
        <v>208.46</v>
      </c>
      <c r="X174" s="102">
        <v>202.08500000000001</v>
      </c>
      <c r="Z174" s="662"/>
      <c r="AA174" s="657">
        <f>+AA172+10</f>
        <v>160</v>
      </c>
      <c r="AB174" s="86" t="str">
        <f>+AB172</f>
        <v>48-X</v>
      </c>
      <c r="AC174" s="87" t="s">
        <v>1122</v>
      </c>
      <c r="AD174" s="88" t="s">
        <v>1122</v>
      </c>
      <c r="AE174" s="88" t="s">
        <v>1122</v>
      </c>
      <c r="AF174" s="88" t="s">
        <v>1122</v>
      </c>
      <c r="AG174" s="88" t="s">
        <v>1122</v>
      </c>
      <c r="AH174" s="88" t="s">
        <v>1122</v>
      </c>
      <c r="AI174" s="88" t="s">
        <v>1122</v>
      </c>
      <c r="AJ174" s="89" t="s">
        <v>1122</v>
      </c>
      <c r="AL174" s="662"/>
      <c r="AM174" s="657">
        <f>+AM172+10</f>
        <v>160</v>
      </c>
      <c r="AN174" s="86" t="str">
        <f>+AN172</f>
        <v>48-X</v>
      </c>
      <c r="AO174" s="87" t="s">
        <v>1122</v>
      </c>
      <c r="AP174" s="88" t="s">
        <v>1122</v>
      </c>
      <c r="AQ174" s="88" t="s">
        <v>1122</v>
      </c>
      <c r="AR174" s="88" t="s">
        <v>1122</v>
      </c>
      <c r="AS174" s="88" t="s">
        <v>1122</v>
      </c>
      <c r="AT174" s="88" t="s">
        <v>1122</v>
      </c>
      <c r="AU174" s="88" t="s">
        <v>1122</v>
      </c>
      <c r="AV174" s="89" t="s">
        <v>1122</v>
      </c>
    </row>
    <row r="175" spans="1:48" ht="15" thickBot="1">
      <c r="A175">
        <v>175</v>
      </c>
      <c r="B175" s="662"/>
      <c r="C175" s="658"/>
      <c r="D175" s="90" t="str">
        <f>+D173</f>
        <v>48-XL</v>
      </c>
      <c r="E175" s="100">
        <v>317.613</v>
      </c>
      <c r="F175" s="101">
        <v>311.87</v>
      </c>
      <c r="G175" s="101">
        <v>306.13</v>
      </c>
      <c r="H175" s="101">
        <v>300.39</v>
      </c>
      <c r="I175" s="101">
        <v>294.64999999999998</v>
      </c>
      <c r="J175" s="101">
        <v>288.91000000000003</v>
      </c>
      <c r="K175" s="101">
        <v>283.17</v>
      </c>
      <c r="L175" s="102">
        <v>277.43400000000003</v>
      </c>
      <c r="N175" s="662"/>
      <c r="O175" s="658"/>
      <c r="P175" s="90" t="str">
        <f>+P173</f>
        <v>48-XL</v>
      </c>
      <c r="Q175" s="100">
        <v>308.91300000000001</v>
      </c>
      <c r="R175" s="101">
        <v>301.69</v>
      </c>
      <c r="S175" s="101">
        <v>294.47000000000003</v>
      </c>
      <c r="T175" s="101">
        <v>287.25</v>
      </c>
      <c r="U175" s="101">
        <v>280.02999999999997</v>
      </c>
      <c r="V175" s="101">
        <v>272.81</v>
      </c>
      <c r="W175" s="101">
        <v>265.58999999999997</v>
      </c>
      <c r="X175" s="102">
        <v>258.37099999999998</v>
      </c>
      <c r="Z175" s="662"/>
      <c r="AA175" s="658"/>
      <c r="AB175" s="90" t="str">
        <f>+AB173</f>
        <v>48-XL</v>
      </c>
      <c r="AC175" s="100">
        <v>251.94</v>
      </c>
      <c r="AD175" s="101">
        <v>244.9</v>
      </c>
      <c r="AE175" s="101">
        <v>237.86</v>
      </c>
      <c r="AF175" s="101">
        <v>230.82</v>
      </c>
      <c r="AG175" s="101">
        <v>223.78</v>
      </c>
      <c r="AH175" s="101">
        <v>216.74</v>
      </c>
      <c r="AI175" s="101">
        <v>209.7</v>
      </c>
      <c r="AJ175" s="102">
        <v>202.661</v>
      </c>
      <c r="AL175" s="662"/>
      <c r="AM175" s="658"/>
      <c r="AN175" s="90" t="str">
        <f>+AN173</f>
        <v>48-XL</v>
      </c>
      <c r="AO175" s="87" t="s">
        <v>1122</v>
      </c>
      <c r="AP175" s="88" t="s">
        <v>1122</v>
      </c>
      <c r="AQ175" s="88" t="s">
        <v>1122</v>
      </c>
      <c r="AR175" s="88" t="s">
        <v>1122</v>
      </c>
      <c r="AS175" s="88" t="s">
        <v>1122</v>
      </c>
      <c r="AT175" s="88" t="s">
        <v>1122</v>
      </c>
      <c r="AU175" s="88" t="s">
        <v>1122</v>
      </c>
      <c r="AV175" s="89" t="s">
        <v>1122</v>
      </c>
    </row>
    <row r="176" spans="1:48">
      <c r="A176">
        <v>176</v>
      </c>
      <c r="B176" s="662"/>
      <c r="C176" s="659">
        <f>+C174+10</f>
        <v>170</v>
      </c>
      <c r="D176" s="78" t="s">
        <v>133</v>
      </c>
      <c r="E176" s="97">
        <v>301.35599999999999</v>
      </c>
      <c r="F176" s="98">
        <v>295.67</v>
      </c>
      <c r="G176" s="98">
        <v>289.98</v>
      </c>
      <c r="H176" s="98">
        <v>284.3</v>
      </c>
      <c r="I176" s="98">
        <v>278.61</v>
      </c>
      <c r="J176" s="98">
        <v>272.93</v>
      </c>
      <c r="K176" s="98">
        <v>267.24</v>
      </c>
      <c r="L176" s="99">
        <v>261.56099999999998</v>
      </c>
      <c r="N176" s="662"/>
      <c r="O176" s="659">
        <f>+O174+10</f>
        <v>170</v>
      </c>
      <c r="P176" s="78" t="s">
        <v>133</v>
      </c>
      <c r="Q176" s="97" t="s">
        <v>1122</v>
      </c>
      <c r="R176" s="98" t="s">
        <v>1122</v>
      </c>
      <c r="S176" s="98">
        <v>245.37</v>
      </c>
      <c r="T176" s="98">
        <v>238.7</v>
      </c>
      <c r="U176" s="98">
        <v>232.03</v>
      </c>
      <c r="V176" s="98">
        <v>225.37</v>
      </c>
      <c r="W176" s="98">
        <v>218.7</v>
      </c>
      <c r="X176" s="99">
        <v>212.03899999999999</v>
      </c>
      <c r="Z176" s="662"/>
      <c r="AA176" s="659">
        <f>+AA174+10</f>
        <v>170</v>
      </c>
      <c r="AB176" s="78" t="s">
        <v>133</v>
      </c>
      <c r="AC176" s="83" t="s">
        <v>1122</v>
      </c>
      <c r="AD176" s="84" t="s">
        <v>1122</v>
      </c>
      <c r="AE176" s="84" t="s">
        <v>1122</v>
      </c>
      <c r="AF176" s="84" t="s">
        <v>1122</v>
      </c>
      <c r="AG176" s="84" t="s">
        <v>1122</v>
      </c>
      <c r="AH176" s="84" t="s">
        <v>1122</v>
      </c>
      <c r="AI176" s="84" t="s">
        <v>1122</v>
      </c>
      <c r="AJ176" s="85" t="s">
        <v>1122</v>
      </c>
      <c r="AL176" s="662"/>
      <c r="AM176" s="659">
        <f>+AM174+10</f>
        <v>170</v>
      </c>
      <c r="AN176" s="78" t="s">
        <v>133</v>
      </c>
      <c r="AO176" s="83" t="s">
        <v>1122</v>
      </c>
      <c r="AP176" s="84" t="s">
        <v>1122</v>
      </c>
      <c r="AQ176" s="84" t="s">
        <v>1122</v>
      </c>
      <c r="AR176" s="84" t="s">
        <v>1122</v>
      </c>
      <c r="AS176" s="84" t="s">
        <v>1122</v>
      </c>
      <c r="AT176" s="84" t="s">
        <v>1122</v>
      </c>
      <c r="AU176" s="84" t="s">
        <v>1122</v>
      </c>
      <c r="AV176" s="85" t="s">
        <v>1122</v>
      </c>
    </row>
    <row r="177" spans="1:48" ht="15" thickBot="1">
      <c r="A177">
        <v>177</v>
      </c>
      <c r="B177" s="662"/>
      <c r="C177" s="660"/>
      <c r="D177" s="82" t="s">
        <v>136</v>
      </c>
      <c r="E177" s="97">
        <v>314.42599999999999</v>
      </c>
      <c r="F177" s="98">
        <v>312.79000000000002</v>
      </c>
      <c r="G177" s="98">
        <v>311.17</v>
      </c>
      <c r="H177" s="98">
        <v>309.54000000000002</v>
      </c>
      <c r="I177" s="98">
        <v>307.91000000000003</v>
      </c>
      <c r="J177" s="98">
        <v>306.29000000000002</v>
      </c>
      <c r="K177" s="98">
        <v>304.66000000000003</v>
      </c>
      <c r="L177" s="99">
        <v>303.03800000000001</v>
      </c>
      <c r="N177" s="662"/>
      <c r="O177" s="660"/>
      <c r="P177" s="82" t="s">
        <v>136</v>
      </c>
      <c r="Q177" s="97">
        <v>315.19799999999998</v>
      </c>
      <c r="R177" s="98">
        <v>309.02999999999997</v>
      </c>
      <c r="S177" s="98">
        <v>302.86</v>
      </c>
      <c r="T177" s="98">
        <v>296.7</v>
      </c>
      <c r="U177" s="98">
        <v>290.52999999999997</v>
      </c>
      <c r="V177" s="98">
        <v>284.36</v>
      </c>
      <c r="W177" s="98">
        <v>278.2</v>
      </c>
      <c r="X177" s="99">
        <v>272.036</v>
      </c>
      <c r="Z177" s="662"/>
      <c r="AA177" s="660"/>
      <c r="AB177" s="82" t="s">
        <v>136</v>
      </c>
      <c r="AC177" s="83" t="s">
        <v>1122</v>
      </c>
      <c r="AD177" s="84" t="s">
        <v>1122</v>
      </c>
      <c r="AE177" s="98">
        <v>253.12</v>
      </c>
      <c r="AF177" s="98">
        <v>245.57</v>
      </c>
      <c r="AG177" s="98">
        <v>238.01</v>
      </c>
      <c r="AH177" s="98">
        <v>230.45</v>
      </c>
      <c r="AI177" s="98">
        <v>222.89</v>
      </c>
      <c r="AJ177" s="99">
        <v>215.34</v>
      </c>
      <c r="AL177" s="662"/>
      <c r="AM177" s="660"/>
      <c r="AN177" s="82" t="s">
        <v>136</v>
      </c>
      <c r="AO177" s="83" t="s">
        <v>1122</v>
      </c>
      <c r="AP177" s="84" t="s">
        <v>1122</v>
      </c>
      <c r="AQ177" s="84" t="s">
        <v>1122</v>
      </c>
      <c r="AR177" s="84" t="s">
        <v>1122</v>
      </c>
      <c r="AS177" s="84" t="s">
        <v>1122</v>
      </c>
      <c r="AT177" s="84" t="s">
        <v>1122</v>
      </c>
      <c r="AU177" s="84" t="s">
        <v>1122</v>
      </c>
      <c r="AV177" s="85" t="s">
        <v>1122</v>
      </c>
    </row>
    <row r="178" spans="1:48">
      <c r="A178">
        <v>178</v>
      </c>
      <c r="B178" s="662"/>
      <c r="C178" s="657">
        <f>+C176+10</f>
        <v>180</v>
      </c>
      <c r="D178" s="86" t="str">
        <f>+D176</f>
        <v>48-X</v>
      </c>
      <c r="E178" s="100">
        <v>315.32400000000001</v>
      </c>
      <c r="F178" s="101">
        <v>309.20999999999998</v>
      </c>
      <c r="G178" s="101">
        <v>303.10000000000002</v>
      </c>
      <c r="H178" s="101">
        <v>296.99</v>
      </c>
      <c r="I178" s="101">
        <v>290.88</v>
      </c>
      <c r="J178" s="101">
        <v>284.77</v>
      </c>
      <c r="K178" s="101">
        <v>278.66000000000003</v>
      </c>
      <c r="L178" s="102">
        <v>272.56</v>
      </c>
      <c r="N178" s="662"/>
      <c r="O178" s="657">
        <f>+O176+10</f>
        <v>180</v>
      </c>
      <c r="P178" s="86" t="str">
        <f>+P176</f>
        <v>48-X</v>
      </c>
      <c r="Q178" s="100" t="s">
        <v>1122</v>
      </c>
      <c r="R178" s="101" t="s">
        <v>1122</v>
      </c>
      <c r="S178" s="101" t="s">
        <v>1122</v>
      </c>
      <c r="T178" s="101" t="s">
        <v>1122</v>
      </c>
      <c r="U178" s="101" t="s">
        <v>1122</v>
      </c>
      <c r="V178" s="101">
        <v>234.68</v>
      </c>
      <c r="W178" s="101">
        <v>228.2</v>
      </c>
      <c r="X178" s="102">
        <v>221.726</v>
      </c>
      <c r="Z178" s="662"/>
      <c r="AA178" s="657">
        <f>+AA176+10</f>
        <v>180</v>
      </c>
      <c r="AB178" s="86" t="str">
        <f>+AB176</f>
        <v>48-X</v>
      </c>
      <c r="AC178" s="87" t="s">
        <v>1122</v>
      </c>
      <c r="AD178" s="88" t="s">
        <v>1122</v>
      </c>
      <c r="AE178" s="88" t="s">
        <v>1122</v>
      </c>
      <c r="AF178" s="88" t="s">
        <v>1122</v>
      </c>
      <c r="AG178" s="88" t="s">
        <v>1122</v>
      </c>
      <c r="AH178" s="88" t="s">
        <v>1122</v>
      </c>
      <c r="AI178" s="88" t="s">
        <v>1122</v>
      </c>
      <c r="AJ178" s="89" t="s">
        <v>1122</v>
      </c>
      <c r="AL178" s="662"/>
      <c r="AM178" s="657">
        <f>+AM176+10</f>
        <v>180</v>
      </c>
      <c r="AN178" s="86" t="str">
        <f>+AN176</f>
        <v>48-X</v>
      </c>
      <c r="AO178" s="87" t="s">
        <v>1122</v>
      </c>
      <c r="AP178" s="88" t="s">
        <v>1122</v>
      </c>
      <c r="AQ178" s="88" t="s">
        <v>1122</v>
      </c>
      <c r="AR178" s="88" t="s">
        <v>1122</v>
      </c>
      <c r="AS178" s="88" t="s">
        <v>1122</v>
      </c>
      <c r="AT178" s="88" t="s">
        <v>1122</v>
      </c>
      <c r="AU178" s="88" t="s">
        <v>1122</v>
      </c>
      <c r="AV178" s="89" t="s">
        <v>1122</v>
      </c>
    </row>
    <row r="179" spans="1:48" ht="15" thickBot="1">
      <c r="A179">
        <v>179</v>
      </c>
      <c r="B179" s="662"/>
      <c r="C179" s="658"/>
      <c r="D179" s="90" t="str">
        <f>+D177</f>
        <v>48-XL</v>
      </c>
      <c r="E179" s="100">
        <v>313.93200000000002</v>
      </c>
      <c r="F179" s="101">
        <v>313.66000000000003</v>
      </c>
      <c r="G179" s="101">
        <v>313.39999999999998</v>
      </c>
      <c r="H179" s="101">
        <v>313.13</v>
      </c>
      <c r="I179" s="101">
        <v>312.87</v>
      </c>
      <c r="J179" s="101">
        <v>312.60000000000002</v>
      </c>
      <c r="K179" s="101">
        <v>312.33</v>
      </c>
      <c r="L179" s="102">
        <v>312.07400000000001</v>
      </c>
      <c r="N179" s="662"/>
      <c r="O179" s="658"/>
      <c r="P179" s="90" t="str">
        <f>+P177</f>
        <v>48-XL</v>
      </c>
      <c r="Q179" s="100">
        <v>314.73899999999998</v>
      </c>
      <c r="R179" s="101">
        <v>310.07</v>
      </c>
      <c r="S179" s="101">
        <v>305.42</v>
      </c>
      <c r="T179" s="101">
        <v>300.76</v>
      </c>
      <c r="U179" s="101">
        <v>296.10000000000002</v>
      </c>
      <c r="V179" s="101">
        <v>291.44</v>
      </c>
      <c r="W179" s="101">
        <v>286.77999999999997</v>
      </c>
      <c r="X179" s="102">
        <v>282.12400000000002</v>
      </c>
      <c r="Z179" s="662"/>
      <c r="AA179" s="658"/>
      <c r="AB179" s="90" t="str">
        <f>+AB177</f>
        <v>48-XL</v>
      </c>
      <c r="AC179" s="87" t="s">
        <v>1122</v>
      </c>
      <c r="AD179" s="88" t="s">
        <v>1122</v>
      </c>
      <c r="AE179" s="88" t="s">
        <v>1122</v>
      </c>
      <c r="AF179" s="88" t="s">
        <v>1122</v>
      </c>
      <c r="AG179" s="101">
        <v>249.79</v>
      </c>
      <c r="AH179" s="101">
        <v>241.68</v>
      </c>
      <c r="AI179" s="101">
        <v>233.57</v>
      </c>
      <c r="AJ179" s="102">
        <v>225.458</v>
      </c>
      <c r="AL179" s="662"/>
      <c r="AM179" s="658"/>
      <c r="AN179" s="90" t="str">
        <f>+AN177</f>
        <v>48-XL</v>
      </c>
      <c r="AO179" s="87" t="s">
        <v>1122</v>
      </c>
      <c r="AP179" s="88" t="s">
        <v>1122</v>
      </c>
      <c r="AQ179" s="88" t="s">
        <v>1122</v>
      </c>
      <c r="AR179" s="88" t="s">
        <v>1122</v>
      </c>
      <c r="AS179" s="88" t="s">
        <v>1122</v>
      </c>
      <c r="AT179" s="88" t="s">
        <v>1122</v>
      </c>
      <c r="AU179" s="88" t="s">
        <v>1122</v>
      </c>
      <c r="AV179" s="89" t="s">
        <v>1122</v>
      </c>
    </row>
    <row r="180" spans="1:48">
      <c r="A180">
        <v>180</v>
      </c>
      <c r="B180" s="662"/>
      <c r="C180" s="659">
        <f>+C178+10</f>
        <v>190</v>
      </c>
      <c r="D180" s="78" t="s">
        <v>133</v>
      </c>
      <c r="E180" s="97" t="s">
        <v>1122</v>
      </c>
      <c r="F180" s="98" t="s">
        <v>1122</v>
      </c>
      <c r="G180" s="98">
        <v>308.60000000000002</v>
      </c>
      <c r="H180" s="98">
        <v>304.61</v>
      </c>
      <c r="I180" s="98">
        <v>300.61</v>
      </c>
      <c r="J180" s="98">
        <v>296.62</v>
      </c>
      <c r="K180" s="98">
        <v>292.63</v>
      </c>
      <c r="L180" s="99">
        <v>288.64</v>
      </c>
      <c r="N180" s="662"/>
      <c r="O180" s="659">
        <f>+O178+10</f>
        <v>190</v>
      </c>
      <c r="P180" s="78" t="s">
        <v>133</v>
      </c>
      <c r="Q180" s="97" t="s">
        <v>1122</v>
      </c>
      <c r="R180" s="98" t="s">
        <v>1122</v>
      </c>
      <c r="S180" s="98" t="s">
        <v>1122</v>
      </c>
      <c r="T180" s="98" t="s">
        <v>1122</v>
      </c>
      <c r="U180" s="98" t="s">
        <v>1122</v>
      </c>
      <c r="V180" s="98" t="s">
        <v>1122</v>
      </c>
      <c r="W180" s="98">
        <v>240.85</v>
      </c>
      <c r="X180" s="99">
        <v>234.19</v>
      </c>
      <c r="Z180" s="662"/>
      <c r="AA180" s="659">
        <f>+AA178+10</f>
        <v>190</v>
      </c>
      <c r="AB180" s="78" t="s">
        <v>133</v>
      </c>
      <c r="AC180" s="83" t="s">
        <v>1122</v>
      </c>
      <c r="AD180" s="84" t="s">
        <v>1122</v>
      </c>
      <c r="AE180" s="84" t="s">
        <v>1122</v>
      </c>
      <c r="AF180" s="84" t="s">
        <v>1122</v>
      </c>
      <c r="AG180" s="84" t="s">
        <v>1122</v>
      </c>
      <c r="AH180" s="84" t="s">
        <v>1122</v>
      </c>
      <c r="AI180" s="84" t="s">
        <v>1122</v>
      </c>
      <c r="AJ180" s="85" t="s">
        <v>1122</v>
      </c>
      <c r="AL180" s="662"/>
      <c r="AM180" s="659">
        <f>+AM178+10</f>
        <v>190</v>
      </c>
      <c r="AN180" s="78" t="s">
        <v>133</v>
      </c>
      <c r="AO180" s="83" t="s">
        <v>1122</v>
      </c>
      <c r="AP180" s="84" t="s">
        <v>1122</v>
      </c>
      <c r="AQ180" s="84" t="s">
        <v>1122</v>
      </c>
      <c r="AR180" s="84" t="s">
        <v>1122</v>
      </c>
      <c r="AS180" s="84" t="s">
        <v>1122</v>
      </c>
      <c r="AT180" s="84" t="s">
        <v>1122</v>
      </c>
      <c r="AU180" s="84" t="s">
        <v>1122</v>
      </c>
      <c r="AV180" s="85" t="s">
        <v>1122</v>
      </c>
    </row>
    <row r="181" spans="1:48" ht="15" thickBot="1">
      <c r="A181">
        <v>181</v>
      </c>
      <c r="B181" s="662"/>
      <c r="C181" s="660"/>
      <c r="D181" s="82" t="s">
        <v>136</v>
      </c>
      <c r="E181" s="97" t="s">
        <v>1122</v>
      </c>
      <c r="F181" s="98" t="s">
        <v>1122</v>
      </c>
      <c r="G181" s="98">
        <v>313.77</v>
      </c>
      <c r="H181" s="98">
        <v>313.02999999999997</v>
      </c>
      <c r="I181" s="98">
        <v>312.29000000000002</v>
      </c>
      <c r="J181" s="98">
        <v>311.55</v>
      </c>
      <c r="K181" s="98">
        <v>310.82</v>
      </c>
      <c r="L181" s="99">
        <v>310.08300000000003</v>
      </c>
      <c r="N181" s="662"/>
      <c r="O181" s="660"/>
      <c r="P181" s="82" t="s">
        <v>136</v>
      </c>
      <c r="Q181" s="97" t="s">
        <v>1122</v>
      </c>
      <c r="R181" s="98" t="s">
        <v>1122</v>
      </c>
      <c r="S181" s="98">
        <v>309.67</v>
      </c>
      <c r="T181" s="98">
        <v>306.45</v>
      </c>
      <c r="U181" s="98">
        <v>303.22000000000003</v>
      </c>
      <c r="V181" s="98">
        <v>300</v>
      </c>
      <c r="W181" s="98">
        <v>296.77999999999997</v>
      </c>
      <c r="X181" s="99">
        <v>293.56799999999998</v>
      </c>
      <c r="Z181" s="662"/>
      <c r="AA181" s="660"/>
      <c r="AB181" s="82" t="s">
        <v>136</v>
      </c>
      <c r="AC181" s="83" t="s">
        <v>1122</v>
      </c>
      <c r="AD181" s="84" t="s">
        <v>1122</v>
      </c>
      <c r="AE181" s="84" t="s">
        <v>1122</v>
      </c>
      <c r="AF181" s="84" t="s">
        <v>1122</v>
      </c>
      <c r="AG181" s="84" t="s">
        <v>1122</v>
      </c>
      <c r="AH181" s="98">
        <v>256.35000000000002</v>
      </c>
      <c r="AI181" s="98">
        <v>248.95</v>
      </c>
      <c r="AJ181" s="99">
        <v>241.55099999999999</v>
      </c>
      <c r="AL181" s="662"/>
      <c r="AM181" s="660"/>
      <c r="AN181" s="82" t="s">
        <v>136</v>
      </c>
      <c r="AO181" s="83" t="s">
        <v>1122</v>
      </c>
      <c r="AP181" s="84" t="s">
        <v>1122</v>
      </c>
      <c r="AQ181" s="84" t="s">
        <v>1122</v>
      </c>
      <c r="AR181" s="84" t="s">
        <v>1122</v>
      </c>
      <c r="AS181" s="84" t="s">
        <v>1122</v>
      </c>
      <c r="AT181" s="84" t="s">
        <v>1122</v>
      </c>
      <c r="AU181" s="84" t="s">
        <v>1122</v>
      </c>
      <c r="AV181" s="85" t="s">
        <v>1122</v>
      </c>
    </row>
    <row r="182" spans="1:48">
      <c r="A182">
        <v>182</v>
      </c>
      <c r="B182" s="662"/>
      <c r="C182" s="657">
        <f>+C180+10</f>
        <v>200</v>
      </c>
      <c r="D182" s="86" t="str">
        <f>+D180</f>
        <v>48-X</v>
      </c>
      <c r="E182" s="100" t="s">
        <v>1122</v>
      </c>
      <c r="F182" s="101" t="s">
        <v>1122</v>
      </c>
      <c r="G182" s="101" t="s">
        <v>1122</v>
      </c>
      <c r="H182" s="101" t="s">
        <v>1122</v>
      </c>
      <c r="I182" s="101">
        <v>306.55</v>
      </c>
      <c r="J182" s="101">
        <v>304.08</v>
      </c>
      <c r="K182" s="101">
        <v>301.62</v>
      </c>
      <c r="L182" s="102">
        <v>299.154</v>
      </c>
      <c r="N182" s="662"/>
      <c r="O182" s="657">
        <f>+O180+10</f>
        <v>200</v>
      </c>
      <c r="P182" s="86" t="str">
        <f>+P180</f>
        <v>48-X</v>
      </c>
      <c r="Q182" s="100" t="s">
        <v>1122</v>
      </c>
      <c r="R182" s="101" t="s">
        <v>1122</v>
      </c>
      <c r="S182" s="101" t="s">
        <v>1122</v>
      </c>
      <c r="T182" s="101" t="s">
        <v>1122</v>
      </c>
      <c r="U182" s="101" t="s">
        <v>1122</v>
      </c>
      <c r="V182" s="101" t="s">
        <v>1122</v>
      </c>
      <c r="W182" s="101" t="s">
        <v>1122</v>
      </c>
      <c r="X182" s="102" t="s">
        <v>1122</v>
      </c>
      <c r="Z182" s="662"/>
      <c r="AA182" s="657">
        <f>+AA180+10</f>
        <v>200</v>
      </c>
      <c r="AB182" s="86" t="str">
        <f>+AB180</f>
        <v>48-X</v>
      </c>
      <c r="AC182" s="87" t="s">
        <v>1122</v>
      </c>
      <c r="AD182" s="88" t="s">
        <v>1122</v>
      </c>
      <c r="AE182" s="88" t="s">
        <v>1122</v>
      </c>
      <c r="AF182" s="88" t="s">
        <v>1122</v>
      </c>
      <c r="AG182" s="88" t="s">
        <v>1122</v>
      </c>
      <c r="AH182" s="88" t="s">
        <v>1122</v>
      </c>
      <c r="AI182" s="88" t="s">
        <v>1122</v>
      </c>
      <c r="AJ182" s="102" t="s">
        <v>1122</v>
      </c>
      <c r="AL182" s="662"/>
      <c r="AM182" s="657">
        <f>+AM180+10</f>
        <v>200</v>
      </c>
      <c r="AN182" s="86" t="str">
        <f>+AN180</f>
        <v>48-X</v>
      </c>
      <c r="AO182" s="87" t="s">
        <v>1122</v>
      </c>
      <c r="AP182" s="88" t="s">
        <v>1122</v>
      </c>
      <c r="AQ182" s="88" t="s">
        <v>1122</v>
      </c>
      <c r="AR182" s="88" t="s">
        <v>1122</v>
      </c>
      <c r="AS182" s="88" t="s">
        <v>1122</v>
      </c>
      <c r="AT182" s="88" t="s">
        <v>1122</v>
      </c>
      <c r="AU182" s="88" t="s">
        <v>1122</v>
      </c>
      <c r="AV182" s="89" t="s">
        <v>1122</v>
      </c>
    </row>
    <row r="183" spans="1:48" ht="15" thickBot="1">
      <c r="A183">
        <v>183</v>
      </c>
      <c r="B183" s="663"/>
      <c r="C183" s="658"/>
      <c r="D183" s="90" t="str">
        <f>+D181</f>
        <v>48-XL</v>
      </c>
      <c r="E183" s="105" t="s">
        <v>1122</v>
      </c>
      <c r="F183" s="103" t="s">
        <v>1122</v>
      </c>
      <c r="G183" s="103" t="s">
        <v>1122</v>
      </c>
      <c r="H183" s="103">
        <v>314.61</v>
      </c>
      <c r="I183" s="103">
        <v>314.44</v>
      </c>
      <c r="J183" s="103">
        <v>314.27</v>
      </c>
      <c r="K183" s="103">
        <v>314.10000000000002</v>
      </c>
      <c r="L183" s="104">
        <v>313.93799999999999</v>
      </c>
      <c r="N183" s="663"/>
      <c r="O183" s="658"/>
      <c r="P183" s="90" t="str">
        <f>+P181</f>
        <v>48-XL</v>
      </c>
      <c r="Q183" s="105" t="s">
        <v>1122</v>
      </c>
      <c r="R183" s="103" t="s">
        <v>1122</v>
      </c>
      <c r="S183" s="103" t="s">
        <v>1122</v>
      </c>
      <c r="T183" s="103" t="s">
        <v>1122</v>
      </c>
      <c r="U183" s="103">
        <v>311.5</v>
      </c>
      <c r="V183" s="103">
        <v>310.36</v>
      </c>
      <c r="W183" s="103">
        <v>309.22000000000003</v>
      </c>
      <c r="X183" s="104">
        <v>308.08800000000002</v>
      </c>
      <c r="Z183" s="663"/>
      <c r="AA183" s="658"/>
      <c r="AB183" s="90" t="str">
        <f>+AB181</f>
        <v>48-XL</v>
      </c>
      <c r="AC183" s="91" t="s">
        <v>1122</v>
      </c>
      <c r="AD183" s="92" t="s">
        <v>1122</v>
      </c>
      <c r="AE183" s="92" t="s">
        <v>1122</v>
      </c>
      <c r="AF183" s="92" t="s">
        <v>1122</v>
      </c>
      <c r="AG183" s="92" t="s">
        <v>1122</v>
      </c>
      <c r="AH183" s="92" t="s">
        <v>1122</v>
      </c>
      <c r="AI183" s="92" t="s">
        <v>1122</v>
      </c>
      <c r="AJ183" s="104">
        <v>253.346</v>
      </c>
      <c r="AL183" s="663"/>
      <c r="AM183" s="658"/>
      <c r="AN183" s="90" t="str">
        <f>+AN181</f>
        <v>48-XL</v>
      </c>
      <c r="AO183" s="91" t="s">
        <v>1122</v>
      </c>
      <c r="AP183" s="92" t="s">
        <v>1122</v>
      </c>
      <c r="AQ183" s="92" t="s">
        <v>1122</v>
      </c>
      <c r="AR183" s="92" t="s">
        <v>1122</v>
      </c>
      <c r="AS183" s="92" t="s">
        <v>1122</v>
      </c>
      <c r="AT183" s="92" t="s">
        <v>1122</v>
      </c>
      <c r="AU183" s="92" t="s">
        <v>1122</v>
      </c>
      <c r="AV183" s="93" t="s">
        <v>1122</v>
      </c>
    </row>
    <row r="184" spans="1:48">
      <c r="A184">
        <v>184</v>
      </c>
    </row>
    <row r="185" spans="1:48">
      <c r="A185">
        <v>185</v>
      </c>
    </row>
    <row r="186" spans="1:48">
      <c r="A186">
        <v>186</v>
      </c>
    </row>
    <row r="187" spans="1:48">
      <c r="A187">
        <v>187</v>
      </c>
    </row>
    <row r="188" spans="1:48">
      <c r="A188">
        <v>188</v>
      </c>
    </row>
    <row r="189" spans="1:48">
      <c r="A189">
        <v>189</v>
      </c>
    </row>
    <row r="190" spans="1:48">
      <c r="A190">
        <v>190</v>
      </c>
    </row>
    <row r="191" spans="1:48" ht="15" thickBot="1">
      <c r="A191">
        <v>191</v>
      </c>
    </row>
    <row r="192" spans="1:48" ht="18.600000000000001" thickBot="1">
      <c r="A192">
        <v>192</v>
      </c>
      <c r="B192" s="649" t="str">
        <f>+B130</f>
        <v>Zona sísmica A</v>
      </c>
      <c r="C192" s="650"/>
      <c r="D192" s="651"/>
      <c r="E192" s="649" t="s">
        <v>1132</v>
      </c>
      <c r="F192" s="650"/>
      <c r="G192" s="650"/>
      <c r="H192" s="650"/>
      <c r="I192" s="650"/>
      <c r="J192" s="650"/>
      <c r="K192" s="650"/>
      <c r="L192" s="651"/>
      <c r="N192" s="649" t="str">
        <f>+N130</f>
        <v>Zona sísmica B</v>
      </c>
      <c r="O192" s="650"/>
      <c r="P192" s="651"/>
      <c r="Q192" s="649" t="s">
        <v>1132</v>
      </c>
      <c r="R192" s="650"/>
      <c r="S192" s="650"/>
      <c r="T192" s="650"/>
      <c r="U192" s="650"/>
      <c r="V192" s="650"/>
      <c r="W192" s="650"/>
      <c r="X192" s="651"/>
      <c r="Z192" s="649" t="str">
        <f>+Z130</f>
        <v>Zona sísmica C</v>
      </c>
      <c r="AA192" s="650"/>
      <c r="AB192" s="651"/>
      <c r="AC192" s="649" t="s">
        <v>1132</v>
      </c>
      <c r="AD192" s="650"/>
      <c r="AE192" s="650"/>
      <c r="AF192" s="650"/>
      <c r="AG192" s="650"/>
      <c r="AH192" s="650"/>
      <c r="AI192" s="650"/>
      <c r="AJ192" s="651"/>
      <c r="AL192" s="649" t="str">
        <f>+AL130</f>
        <v>Zona sísmica D</v>
      </c>
      <c r="AM192" s="650"/>
      <c r="AN192" s="651"/>
      <c r="AO192" s="649" t="s">
        <v>1132</v>
      </c>
      <c r="AP192" s="650"/>
      <c r="AQ192" s="650"/>
      <c r="AR192" s="650"/>
      <c r="AS192" s="650"/>
      <c r="AT192" s="650"/>
      <c r="AU192" s="650"/>
      <c r="AV192" s="651"/>
    </row>
    <row r="193" spans="1:48" ht="22.2" customHeight="1">
      <c r="A193">
        <v>193</v>
      </c>
      <c r="B193" s="652" t="str">
        <f>+B131</f>
        <v>Categoría de terreno 3</v>
      </c>
      <c r="C193" s="652" t="s">
        <v>1118</v>
      </c>
      <c r="D193" s="652" t="s">
        <v>1119</v>
      </c>
      <c r="E193" s="654" t="s">
        <v>1120</v>
      </c>
      <c r="F193" s="655"/>
      <c r="G193" s="655"/>
      <c r="H193" s="655"/>
      <c r="I193" s="655"/>
      <c r="J193" s="655"/>
      <c r="K193" s="655"/>
      <c r="L193" s="656"/>
      <c r="N193" s="652" t="str">
        <f>+N131</f>
        <v>Categoría de terreno 3</v>
      </c>
      <c r="O193" s="652" t="s">
        <v>1118</v>
      </c>
      <c r="P193" s="652" t="s">
        <v>1119</v>
      </c>
      <c r="Q193" s="654" t="s">
        <v>1120</v>
      </c>
      <c r="R193" s="655"/>
      <c r="S193" s="655"/>
      <c r="T193" s="655"/>
      <c r="U193" s="655"/>
      <c r="V193" s="655"/>
      <c r="W193" s="655"/>
      <c r="X193" s="656"/>
      <c r="Z193" s="652" t="str">
        <f>+Z131</f>
        <v>Categoría de terreno 3</v>
      </c>
      <c r="AA193" s="652" t="s">
        <v>1118</v>
      </c>
      <c r="AB193" s="652" t="s">
        <v>1119</v>
      </c>
      <c r="AC193" s="654" t="s">
        <v>1120</v>
      </c>
      <c r="AD193" s="655"/>
      <c r="AE193" s="655"/>
      <c r="AF193" s="655"/>
      <c r="AG193" s="655"/>
      <c r="AH193" s="655"/>
      <c r="AI193" s="655"/>
      <c r="AJ193" s="656"/>
      <c r="AL193" s="652" t="str">
        <f>+AL131</f>
        <v>Categoría de terreno 3</v>
      </c>
      <c r="AM193" s="652" t="s">
        <v>1118</v>
      </c>
      <c r="AN193" s="652" t="s">
        <v>1119</v>
      </c>
      <c r="AO193" s="654" t="s">
        <v>1120</v>
      </c>
      <c r="AP193" s="655"/>
      <c r="AQ193" s="655"/>
      <c r="AR193" s="655"/>
      <c r="AS193" s="655"/>
      <c r="AT193" s="655"/>
      <c r="AU193" s="655"/>
      <c r="AV193" s="656"/>
    </row>
    <row r="194" spans="1:48" ht="22.2" customHeight="1" thickBot="1">
      <c r="A194">
        <v>194</v>
      </c>
      <c r="B194" s="653"/>
      <c r="C194" s="653"/>
      <c r="D194" s="653"/>
      <c r="E194" s="75">
        <v>0</v>
      </c>
      <c r="F194" s="76">
        <v>500</v>
      </c>
      <c r="G194" s="76">
        <v>1000</v>
      </c>
      <c r="H194" s="76">
        <v>1500</v>
      </c>
      <c r="I194" s="76">
        <v>2000</v>
      </c>
      <c r="J194" s="76">
        <v>2500</v>
      </c>
      <c r="K194" s="76">
        <v>3000</v>
      </c>
      <c r="L194" s="77">
        <v>3500</v>
      </c>
      <c r="N194" s="653"/>
      <c r="O194" s="653"/>
      <c r="P194" s="653"/>
      <c r="Q194" s="75">
        <v>0</v>
      </c>
      <c r="R194" s="76">
        <v>500</v>
      </c>
      <c r="S194" s="76">
        <v>1000</v>
      </c>
      <c r="T194" s="76">
        <v>1500</v>
      </c>
      <c r="U194" s="76">
        <v>2000</v>
      </c>
      <c r="V194" s="76">
        <v>2500</v>
      </c>
      <c r="W194" s="76">
        <v>3000</v>
      </c>
      <c r="X194" s="77">
        <v>3500</v>
      </c>
      <c r="Z194" s="653"/>
      <c r="AA194" s="653"/>
      <c r="AB194" s="653"/>
      <c r="AC194" s="75">
        <v>0</v>
      </c>
      <c r="AD194" s="76">
        <v>500</v>
      </c>
      <c r="AE194" s="76">
        <v>1000</v>
      </c>
      <c r="AF194" s="76">
        <v>1500</v>
      </c>
      <c r="AG194" s="76">
        <v>2000</v>
      </c>
      <c r="AH194" s="76">
        <v>2500</v>
      </c>
      <c r="AI194" s="76">
        <v>3000</v>
      </c>
      <c r="AJ194" s="77">
        <v>3500</v>
      </c>
      <c r="AL194" s="653"/>
      <c r="AM194" s="653"/>
      <c r="AN194" s="653"/>
      <c r="AO194" s="75">
        <v>0</v>
      </c>
      <c r="AP194" s="76">
        <v>500</v>
      </c>
      <c r="AQ194" s="76">
        <v>1000</v>
      </c>
      <c r="AR194" s="76">
        <v>1500</v>
      </c>
      <c r="AS194" s="76">
        <v>2000</v>
      </c>
      <c r="AT194" s="76">
        <v>2500</v>
      </c>
      <c r="AU194" s="76">
        <v>3000</v>
      </c>
      <c r="AV194" s="77">
        <v>3500</v>
      </c>
    </row>
    <row r="195" spans="1:48">
      <c r="A195">
        <v>195</v>
      </c>
      <c r="B195" s="661" t="str">
        <f>+B133</f>
        <v>Rango de inclinación de &gt;15° a 25°</v>
      </c>
      <c r="C195" s="659">
        <v>100</v>
      </c>
      <c r="D195" s="78" t="s">
        <v>133</v>
      </c>
      <c r="E195" s="94">
        <v>179.45599999999999</v>
      </c>
      <c r="F195" s="95">
        <f>ROUNDDOWN($E195+(($L195-$E195)/(3500-0))*(500-0),2)</f>
        <v>174.05</v>
      </c>
      <c r="G195" s="95">
        <f>ROUNDDOWN($E195+(($L195-$E195)/(3500-0))*(1000-0),2)</f>
        <v>168.65</v>
      </c>
      <c r="H195" s="95">
        <f>ROUNDDOWN($E195+(($L195-$E195)/(3500-0))*(1500-0),2)</f>
        <v>163.25</v>
      </c>
      <c r="I195" s="95">
        <f>ROUNDDOWN($E195+(($L195-$E195)/(3500-0))*(2000-0),2)</f>
        <v>157.85</v>
      </c>
      <c r="J195" s="95">
        <f>ROUNDDOWN($E195+(($L195-$E195)/(3500-0))*(2500-0),2)</f>
        <v>152.44</v>
      </c>
      <c r="K195" s="95">
        <f>ROUNDDOWN($E195+(($L195-$E195)/(3500-0))*(3000-0),2)</f>
        <v>147.04</v>
      </c>
      <c r="L195" s="96">
        <v>141.64599999999999</v>
      </c>
      <c r="N195" s="661" t="str">
        <f>+N133</f>
        <v>Rango de inclinación de &gt;15° a 25°</v>
      </c>
      <c r="O195" s="659">
        <v>100</v>
      </c>
      <c r="P195" s="78" t="s">
        <v>133</v>
      </c>
      <c r="Q195" s="94">
        <v>150.57599999999999</v>
      </c>
      <c r="R195" s="95">
        <v>149.91</v>
      </c>
      <c r="S195" s="95">
        <v>149.26</v>
      </c>
      <c r="T195" s="95">
        <v>148.6</v>
      </c>
      <c r="U195" s="95">
        <v>147.94999999999999</v>
      </c>
      <c r="V195" s="95">
        <v>147.29</v>
      </c>
      <c r="W195" s="95">
        <v>146.63</v>
      </c>
      <c r="X195" s="96">
        <v>145.98099999999999</v>
      </c>
      <c r="Z195" s="661" t="str">
        <f>+Z133</f>
        <v>Rango de inclinación de &gt;15° a 25°</v>
      </c>
      <c r="AA195" s="659">
        <v>100</v>
      </c>
      <c r="AB195" s="78" t="s">
        <v>133</v>
      </c>
      <c r="AC195" s="94">
        <v>214.62100000000001</v>
      </c>
      <c r="AD195" s="95">
        <v>214.6</v>
      </c>
      <c r="AE195" s="95">
        <v>214.58</v>
      </c>
      <c r="AF195" s="95">
        <v>214.56</v>
      </c>
      <c r="AG195" s="95">
        <v>214.54</v>
      </c>
      <c r="AH195" s="95">
        <v>214.52</v>
      </c>
      <c r="AI195" s="95">
        <v>214.5</v>
      </c>
      <c r="AJ195" s="96">
        <v>214.48699999999999</v>
      </c>
      <c r="AL195" s="661" t="str">
        <f>+AL133</f>
        <v>Rango de inclinación de &gt;15° a 25°</v>
      </c>
      <c r="AM195" s="659">
        <v>100</v>
      </c>
      <c r="AN195" s="78" t="s">
        <v>133</v>
      </c>
      <c r="AO195" s="94">
        <v>261.27999999999997</v>
      </c>
      <c r="AP195" s="95">
        <v>261.14</v>
      </c>
      <c r="AQ195" s="95">
        <v>261</v>
      </c>
      <c r="AR195" s="95">
        <v>260.86</v>
      </c>
      <c r="AS195" s="95">
        <v>260.72000000000003</v>
      </c>
      <c r="AT195" s="95">
        <v>260.58</v>
      </c>
      <c r="AU195" s="95">
        <v>260.44</v>
      </c>
      <c r="AV195" s="96">
        <v>260.3</v>
      </c>
    </row>
    <row r="196" spans="1:48" ht="15" thickBot="1">
      <c r="A196">
        <v>196</v>
      </c>
      <c r="B196" s="662"/>
      <c r="C196" s="660"/>
      <c r="D196" s="82" t="s">
        <v>136</v>
      </c>
      <c r="E196" s="97">
        <v>195.08</v>
      </c>
      <c r="F196" s="98">
        <f t="shared" ref="F196:F210" si="0">ROUNDDOWN($E196+(($L196-$E196)/(3500-0))*(500-0),2)</f>
        <v>189.25</v>
      </c>
      <c r="G196" s="98">
        <f t="shared" ref="G196:G210" si="1">ROUNDDOWN($E196+(($L196-$E196)/(3500-0))*(1000-0),2)</f>
        <v>183.42</v>
      </c>
      <c r="H196" s="98">
        <f t="shared" ref="H196:H210" si="2">ROUNDDOWN($E196+(($L196-$E196)/(3500-0))*(1500-0),2)</f>
        <v>177.59</v>
      </c>
      <c r="I196" s="98">
        <f t="shared" ref="I196:I210" si="3">ROUNDDOWN($E196+(($L196-$E196)/(3500-0))*(2000-0),2)</f>
        <v>171.76</v>
      </c>
      <c r="J196" s="98">
        <f t="shared" ref="J196:J210" si="4">ROUNDDOWN($E196+(($L196-$E196)/(3500-0))*(2500-0),2)</f>
        <v>165.93</v>
      </c>
      <c r="K196" s="98">
        <f t="shared" ref="K196:K210" si="5">ROUNDDOWN($E196+(($L196-$E196)/(3500-0))*(3000-0),2)</f>
        <v>160.1</v>
      </c>
      <c r="L196" s="99">
        <v>154.27699999999999</v>
      </c>
      <c r="N196" s="662"/>
      <c r="O196" s="660"/>
      <c r="P196" s="82" t="s">
        <v>136</v>
      </c>
      <c r="Q196" s="97">
        <v>179.97499999999999</v>
      </c>
      <c r="R196" s="98">
        <v>176.9</v>
      </c>
      <c r="S196" s="98">
        <v>173.82</v>
      </c>
      <c r="T196" s="98">
        <v>170.75</v>
      </c>
      <c r="U196" s="98">
        <v>167.67</v>
      </c>
      <c r="V196" s="98">
        <v>164.6</v>
      </c>
      <c r="W196" s="98">
        <v>161.52000000000001</v>
      </c>
      <c r="X196" s="99">
        <v>158.45099999999999</v>
      </c>
      <c r="Z196" s="662"/>
      <c r="AA196" s="660"/>
      <c r="AB196" s="82" t="s">
        <v>136</v>
      </c>
      <c r="AC196" s="97">
        <v>233.83799999999999</v>
      </c>
      <c r="AD196" s="98">
        <v>233.83</v>
      </c>
      <c r="AE196" s="98">
        <v>233.83</v>
      </c>
      <c r="AF196" s="98">
        <v>233.83</v>
      </c>
      <c r="AG196" s="98">
        <v>233.83</v>
      </c>
      <c r="AH196" s="98">
        <v>233.83</v>
      </c>
      <c r="AI196" s="98">
        <v>233.83</v>
      </c>
      <c r="AJ196" s="99">
        <v>233.83799999999999</v>
      </c>
      <c r="AL196" s="662"/>
      <c r="AM196" s="660"/>
      <c r="AN196" s="82" t="s">
        <v>136</v>
      </c>
      <c r="AO196" s="83" t="s">
        <v>1122</v>
      </c>
      <c r="AP196" s="84" t="s">
        <v>1122</v>
      </c>
      <c r="AQ196" s="84" t="s">
        <v>1122</v>
      </c>
      <c r="AR196" s="84" t="s">
        <v>1122</v>
      </c>
      <c r="AS196" s="84" t="s">
        <v>1122</v>
      </c>
      <c r="AT196" s="84" t="s">
        <v>1122</v>
      </c>
      <c r="AU196" s="84" t="s">
        <v>1122</v>
      </c>
      <c r="AV196" s="85" t="s">
        <v>1122</v>
      </c>
    </row>
    <row r="197" spans="1:48">
      <c r="A197">
        <v>197</v>
      </c>
      <c r="B197" s="662"/>
      <c r="C197" s="657">
        <f>+C195+15</f>
        <v>115</v>
      </c>
      <c r="D197" s="86" t="str">
        <f>+D195</f>
        <v>48-X</v>
      </c>
      <c r="E197" s="100">
        <v>208.315</v>
      </c>
      <c r="F197" s="101">
        <f t="shared" si="0"/>
        <v>202.07</v>
      </c>
      <c r="G197" s="101">
        <f t="shared" si="1"/>
        <v>195.83</v>
      </c>
      <c r="H197" s="101">
        <f t="shared" si="2"/>
        <v>189.58</v>
      </c>
      <c r="I197" s="101">
        <f t="shared" si="3"/>
        <v>183.34</v>
      </c>
      <c r="J197" s="101">
        <f t="shared" si="4"/>
        <v>177.1</v>
      </c>
      <c r="K197" s="101">
        <f t="shared" si="5"/>
        <v>170.86</v>
      </c>
      <c r="L197" s="102">
        <v>164.62200000000001</v>
      </c>
      <c r="N197" s="662"/>
      <c r="O197" s="657">
        <f>+O195+15</f>
        <v>115</v>
      </c>
      <c r="P197" s="86" t="str">
        <f>+P195</f>
        <v>48-X</v>
      </c>
      <c r="Q197" s="100">
        <v>170.72300000000001</v>
      </c>
      <c r="R197" s="101">
        <v>167.05</v>
      </c>
      <c r="S197" s="101">
        <v>163.38</v>
      </c>
      <c r="T197" s="101">
        <v>159.71</v>
      </c>
      <c r="U197" s="101">
        <v>156.04</v>
      </c>
      <c r="V197" s="101">
        <v>152.37</v>
      </c>
      <c r="W197" s="101">
        <v>148.69999999999999</v>
      </c>
      <c r="X197" s="102">
        <v>145.035</v>
      </c>
      <c r="Z197" s="662"/>
      <c r="AA197" s="657">
        <f>+AA195+15</f>
        <v>115</v>
      </c>
      <c r="AB197" s="86" t="str">
        <f>+AB195</f>
        <v>48-X</v>
      </c>
      <c r="AC197" s="100">
        <v>215.334</v>
      </c>
      <c r="AD197" s="101">
        <v>215.21</v>
      </c>
      <c r="AE197" s="101">
        <v>215.1</v>
      </c>
      <c r="AF197" s="101">
        <v>214.99</v>
      </c>
      <c r="AG197" s="101">
        <v>214.87</v>
      </c>
      <c r="AH197" s="101">
        <v>214.76</v>
      </c>
      <c r="AI197" s="101">
        <v>214.64</v>
      </c>
      <c r="AJ197" s="102">
        <v>214.53399999999999</v>
      </c>
      <c r="AL197" s="662"/>
      <c r="AM197" s="657">
        <f>+AM195+15</f>
        <v>115</v>
      </c>
      <c r="AN197" s="86" t="str">
        <f>+AN195</f>
        <v>48-X</v>
      </c>
      <c r="AO197" s="87" t="s">
        <v>1122</v>
      </c>
      <c r="AP197" s="88" t="s">
        <v>1122</v>
      </c>
      <c r="AQ197" s="88" t="s">
        <v>1122</v>
      </c>
      <c r="AR197" s="88" t="s">
        <v>1122</v>
      </c>
      <c r="AS197" s="88" t="s">
        <v>1122</v>
      </c>
      <c r="AT197" s="101">
        <v>261.29000000000002</v>
      </c>
      <c r="AU197" s="101">
        <v>261.02</v>
      </c>
      <c r="AV197" s="102">
        <v>260.76</v>
      </c>
    </row>
    <row r="198" spans="1:48" ht="15" thickBot="1">
      <c r="A198">
        <v>198</v>
      </c>
      <c r="B198" s="662"/>
      <c r="C198" s="658"/>
      <c r="D198" s="90" t="str">
        <f>+D196</f>
        <v>48-XL</v>
      </c>
      <c r="E198" s="100">
        <v>227.52600000000001</v>
      </c>
      <c r="F198" s="101">
        <f t="shared" si="0"/>
        <v>220.69</v>
      </c>
      <c r="G198" s="101">
        <f t="shared" si="1"/>
        <v>213.85</v>
      </c>
      <c r="H198" s="101">
        <f t="shared" si="2"/>
        <v>207.02</v>
      </c>
      <c r="I198" s="101">
        <f t="shared" si="3"/>
        <v>200.18</v>
      </c>
      <c r="J198" s="101">
        <f t="shared" si="4"/>
        <v>193.35</v>
      </c>
      <c r="K198" s="101">
        <f t="shared" si="5"/>
        <v>186.51</v>
      </c>
      <c r="L198" s="102">
        <v>179.68100000000001</v>
      </c>
      <c r="N198" s="662"/>
      <c r="O198" s="658"/>
      <c r="P198" s="90" t="str">
        <f>+P196</f>
        <v>48-XL</v>
      </c>
      <c r="Q198" s="100">
        <v>210.321</v>
      </c>
      <c r="R198" s="101">
        <v>203.71</v>
      </c>
      <c r="S198" s="101">
        <v>197.11</v>
      </c>
      <c r="T198" s="101">
        <v>190.51</v>
      </c>
      <c r="U198" s="101">
        <v>183.9</v>
      </c>
      <c r="V198" s="101">
        <v>177.3</v>
      </c>
      <c r="W198" s="101">
        <v>170.7</v>
      </c>
      <c r="X198" s="102">
        <v>164.1</v>
      </c>
      <c r="Z198" s="662"/>
      <c r="AA198" s="658"/>
      <c r="AB198" s="90" t="str">
        <f>+AB196</f>
        <v>48-XL</v>
      </c>
      <c r="AC198" s="100">
        <v>233.83799999999999</v>
      </c>
      <c r="AD198" s="101">
        <v>233.83</v>
      </c>
      <c r="AE198" s="101">
        <v>233.83</v>
      </c>
      <c r="AF198" s="101">
        <v>233.83</v>
      </c>
      <c r="AG198" s="101">
        <v>233.83</v>
      </c>
      <c r="AH198" s="101">
        <v>233.83</v>
      </c>
      <c r="AI198" s="101">
        <v>233.83</v>
      </c>
      <c r="AJ198" s="102">
        <v>233.83799999999999</v>
      </c>
      <c r="AL198" s="662"/>
      <c r="AM198" s="658"/>
      <c r="AN198" s="90" t="str">
        <f>+AN196</f>
        <v>48-XL</v>
      </c>
      <c r="AO198" s="87" t="s">
        <v>1122</v>
      </c>
      <c r="AP198" s="88" t="s">
        <v>1122</v>
      </c>
      <c r="AQ198" s="88" t="s">
        <v>1122</v>
      </c>
      <c r="AR198" s="88" t="s">
        <v>1122</v>
      </c>
      <c r="AS198" s="88" t="s">
        <v>1122</v>
      </c>
      <c r="AT198" s="88" t="s">
        <v>1122</v>
      </c>
      <c r="AU198" s="88" t="s">
        <v>1122</v>
      </c>
      <c r="AV198" s="89" t="s">
        <v>1122</v>
      </c>
    </row>
    <row r="199" spans="1:48">
      <c r="A199">
        <v>199</v>
      </c>
      <c r="B199" s="662"/>
      <c r="C199" s="659">
        <f>+C197+15</f>
        <v>130</v>
      </c>
      <c r="D199" s="78" t="s">
        <v>133</v>
      </c>
      <c r="E199" s="97">
        <v>233.45099999999999</v>
      </c>
      <c r="F199" s="98">
        <f t="shared" si="0"/>
        <v>226.9</v>
      </c>
      <c r="G199" s="98">
        <f t="shared" si="1"/>
        <v>220.36</v>
      </c>
      <c r="H199" s="98">
        <f t="shared" si="2"/>
        <v>213.82</v>
      </c>
      <c r="I199" s="98">
        <f t="shared" si="3"/>
        <v>207.28</v>
      </c>
      <c r="J199" s="98">
        <f t="shared" si="4"/>
        <v>200.73</v>
      </c>
      <c r="K199" s="98">
        <f t="shared" si="5"/>
        <v>194.19</v>
      </c>
      <c r="L199" s="99">
        <v>187.65199999999999</v>
      </c>
      <c r="N199" s="662"/>
      <c r="O199" s="659">
        <f>+O197+15</f>
        <v>130</v>
      </c>
      <c r="P199" s="78" t="s">
        <v>133</v>
      </c>
      <c r="Q199" s="97">
        <v>183.399</v>
      </c>
      <c r="R199" s="98">
        <v>179.9</v>
      </c>
      <c r="S199" s="98">
        <v>176.42</v>
      </c>
      <c r="T199" s="98">
        <v>172.93</v>
      </c>
      <c r="U199" s="98">
        <v>169.44</v>
      </c>
      <c r="V199" s="98">
        <v>165.95</v>
      </c>
      <c r="W199" s="98">
        <v>162.46</v>
      </c>
      <c r="X199" s="99">
        <v>158.97399999999999</v>
      </c>
      <c r="Z199" s="662"/>
      <c r="AA199" s="659">
        <f>+AA197+15</f>
        <v>130</v>
      </c>
      <c r="AB199" s="78" t="s">
        <v>133</v>
      </c>
      <c r="AC199" s="83" t="s">
        <v>1122</v>
      </c>
      <c r="AD199" s="98">
        <v>216</v>
      </c>
      <c r="AE199" s="98">
        <v>215.8</v>
      </c>
      <c r="AF199" s="98">
        <v>215.6</v>
      </c>
      <c r="AG199" s="98">
        <v>215.39</v>
      </c>
      <c r="AH199" s="98">
        <v>215.19</v>
      </c>
      <c r="AI199" s="98">
        <v>214.99</v>
      </c>
      <c r="AJ199" s="99">
        <v>214.79599999999999</v>
      </c>
      <c r="AL199" s="662"/>
      <c r="AM199" s="659">
        <f>+AM197+15</f>
        <v>130</v>
      </c>
      <c r="AN199" s="78" t="s">
        <v>133</v>
      </c>
      <c r="AO199" s="83" t="s">
        <v>1122</v>
      </c>
      <c r="AP199" s="84" t="s">
        <v>1122</v>
      </c>
      <c r="AQ199" s="84" t="s">
        <v>1122</v>
      </c>
      <c r="AR199" s="84" t="s">
        <v>1122</v>
      </c>
      <c r="AS199" s="84" t="s">
        <v>1122</v>
      </c>
      <c r="AT199" s="84" t="s">
        <v>1122</v>
      </c>
      <c r="AU199" s="84" t="s">
        <v>1122</v>
      </c>
      <c r="AV199" s="85" t="s">
        <v>1122</v>
      </c>
    </row>
    <row r="200" spans="1:48" ht="15" thickBot="1">
      <c r="A200">
        <v>200</v>
      </c>
      <c r="B200" s="662"/>
      <c r="C200" s="660"/>
      <c r="D200" s="82" t="s">
        <v>136</v>
      </c>
      <c r="E200" s="97">
        <v>258.49</v>
      </c>
      <c r="F200" s="98">
        <f t="shared" si="0"/>
        <v>250.94</v>
      </c>
      <c r="G200" s="98">
        <f t="shared" si="1"/>
        <v>243.4</v>
      </c>
      <c r="H200" s="98">
        <f t="shared" si="2"/>
        <v>235.85</v>
      </c>
      <c r="I200" s="98">
        <f t="shared" si="3"/>
        <v>228.31</v>
      </c>
      <c r="J200" s="98">
        <f t="shared" si="4"/>
        <v>220.76</v>
      </c>
      <c r="K200" s="98">
        <f t="shared" si="5"/>
        <v>213.22</v>
      </c>
      <c r="L200" s="99">
        <v>205.67599999999999</v>
      </c>
      <c r="N200" s="662"/>
      <c r="O200" s="660"/>
      <c r="P200" s="82" t="s">
        <v>136</v>
      </c>
      <c r="Q200" s="97">
        <v>235.65799999999999</v>
      </c>
      <c r="R200" s="98">
        <v>229.05</v>
      </c>
      <c r="S200" s="98">
        <v>222.45</v>
      </c>
      <c r="T200" s="98">
        <v>215.85</v>
      </c>
      <c r="U200" s="98">
        <v>209.25</v>
      </c>
      <c r="V200" s="98">
        <v>202.65</v>
      </c>
      <c r="W200" s="98">
        <v>196.05</v>
      </c>
      <c r="X200" s="99">
        <v>189.45500000000001</v>
      </c>
      <c r="Z200" s="662"/>
      <c r="AA200" s="660"/>
      <c r="AB200" s="82" t="s">
        <v>136</v>
      </c>
      <c r="AC200" s="97">
        <v>233.83799999999999</v>
      </c>
      <c r="AD200" s="98">
        <v>233.83</v>
      </c>
      <c r="AE200" s="98">
        <v>233.83</v>
      </c>
      <c r="AF200" s="98">
        <v>233.83</v>
      </c>
      <c r="AG200" s="98">
        <v>233.83</v>
      </c>
      <c r="AH200" s="98">
        <v>233.83</v>
      </c>
      <c r="AI200" s="98">
        <v>233.83</v>
      </c>
      <c r="AJ200" s="99">
        <v>233.83799999999999</v>
      </c>
      <c r="AL200" s="662"/>
      <c r="AM200" s="660"/>
      <c r="AN200" s="82" t="s">
        <v>136</v>
      </c>
      <c r="AO200" s="83" t="s">
        <v>1122</v>
      </c>
      <c r="AP200" s="84" t="s">
        <v>1122</v>
      </c>
      <c r="AQ200" s="84" t="s">
        <v>1122</v>
      </c>
      <c r="AR200" s="84" t="s">
        <v>1122</v>
      </c>
      <c r="AS200" s="84" t="s">
        <v>1122</v>
      </c>
      <c r="AT200" s="84" t="s">
        <v>1122</v>
      </c>
      <c r="AU200" s="84" t="s">
        <v>1122</v>
      </c>
      <c r="AV200" s="85" t="s">
        <v>1122</v>
      </c>
    </row>
    <row r="201" spans="1:48">
      <c r="A201">
        <v>201</v>
      </c>
      <c r="B201" s="662"/>
      <c r="C201" s="657">
        <f>+C199+10</f>
        <v>140</v>
      </c>
      <c r="D201" s="86" t="str">
        <f>+D199</f>
        <v>48-X</v>
      </c>
      <c r="E201" s="100">
        <v>243.07499999999999</v>
      </c>
      <c r="F201" s="101">
        <f t="shared" si="0"/>
        <v>237.43</v>
      </c>
      <c r="G201" s="101">
        <f t="shared" si="1"/>
        <v>231.8</v>
      </c>
      <c r="H201" s="101">
        <f t="shared" si="2"/>
        <v>226.16</v>
      </c>
      <c r="I201" s="101">
        <f t="shared" si="3"/>
        <v>220.53</v>
      </c>
      <c r="J201" s="101">
        <f t="shared" si="4"/>
        <v>214.89</v>
      </c>
      <c r="K201" s="101">
        <f t="shared" si="5"/>
        <v>209.26</v>
      </c>
      <c r="L201" s="102">
        <v>203.62799999999999</v>
      </c>
      <c r="N201" s="662"/>
      <c r="O201" s="657">
        <f>+O199+10</f>
        <v>140</v>
      </c>
      <c r="P201" s="86" t="str">
        <f>+P199</f>
        <v>48-X</v>
      </c>
      <c r="Q201" s="100">
        <v>192.24600000000001</v>
      </c>
      <c r="R201" s="101">
        <v>189.05</v>
      </c>
      <c r="S201" s="101">
        <v>185.87</v>
      </c>
      <c r="T201" s="101">
        <v>182.68</v>
      </c>
      <c r="U201" s="101">
        <v>179.49</v>
      </c>
      <c r="V201" s="101">
        <v>176.31</v>
      </c>
      <c r="W201" s="101">
        <v>173.12</v>
      </c>
      <c r="X201" s="102">
        <v>169.94</v>
      </c>
      <c r="Z201" s="662"/>
      <c r="AA201" s="657">
        <f>+AA199+10</f>
        <v>140</v>
      </c>
      <c r="AB201" s="86" t="str">
        <f>+AB199</f>
        <v>48-X</v>
      </c>
      <c r="AC201" s="87" t="s">
        <v>1122</v>
      </c>
      <c r="AD201" s="88" t="s">
        <v>1122</v>
      </c>
      <c r="AE201" s="88" t="s">
        <v>1122</v>
      </c>
      <c r="AF201" s="88" t="s">
        <v>1122</v>
      </c>
      <c r="AG201" s="101">
        <v>216.03</v>
      </c>
      <c r="AH201" s="101">
        <v>215.74</v>
      </c>
      <c r="AI201" s="101">
        <v>215.45</v>
      </c>
      <c r="AJ201" s="102">
        <v>215.16499999999999</v>
      </c>
      <c r="AL201" s="662"/>
      <c r="AM201" s="657">
        <f>+AM199+10</f>
        <v>140</v>
      </c>
      <c r="AN201" s="86" t="str">
        <f>+AN199</f>
        <v>48-X</v>
      </c>
      <c r="AO201" s="87" t="s">
        <v>1122</v>
      </c>
      <c r="AP201" s="88" t="s">
        <v>1122</v>
      </c>
      <c r="AQ201" s="88" t="s">
        <v>1122</v>
      </c>
      <c r="AR201" s="88" t="s">
        <v>1122</v>
      </c>
      <c r="AS201" s="88" t="s">
        <v>1122</v>
      </c>
      <c r="AT201" s="88" t="s">
        <v>1122</v>
      </c>
      <c r="AU201" s="88" t="s">
        <v>1122</v>
      </c>
      <c r="AV201" s="89" t="s">
        <v>1122</v>
      </c>
    </row>
    <row r="202" spans="1:48" ht="15" thickBot="1">
      <c r="A202">
        <v>202</v>
      </c>
      <c r="B202" s="662"/>
      <c r="C202" s="658"/>
      <c r="D202" s="90" t="str">
        <f>+D200</f>
        <v>48-XL</v>
      </c>
      <c r="E202" s="100">
        <v>279.95800000000003</v>
      </c>
      <c r="F202" s="101">
        <f t="shared" si="0"/>
        <v>271.72000000000003</v>
      </c>
      <c r="G202" s="101">
        <f t="shared" si="1"/>
        <v>263.49</v>
      </c>
      <c r="H202" s="101">
        <f t="shared" si="2"/>
        <v>255.25</v>
      </c>
      <c r="I202" s="101">
        <f t="shared" si="3"/>
        <v>247.02</v>
      </c>
      <c r="J202" s="101">
        <f t="shared" si="4"/>
        <v>238.78</v>
      </c>
      <c r="K202" s="101">
        <f t="shared" si="5"/>
        <v>230.55</v>
      </c>
      <c r="L202" s="102">
        <v>222.321</v>
      </c>
      <c r="N202" s="662"/>
      <c r="O202" s="658"/>
      <c r="P202" s="90" t="str">
        <f>+P200</f>
        <v>48-XL</v>
      </c>
      <c r="Q202" s="100">
        <v>247.83799999999999</v>
      </c>
      <c r="R202" s="101">
        <v>241.99</v>
      </c>
      <c r="S202" s="101">
        <v>236.15</v>
      </c>
      <c r="T202" s="101">
        <v>230.3</v>
      </c>
      <c r="U202" s="101">
        <v>224.46</v>
      </c>
      <c r="V202" s="101">
        <v>218.62</v>
      </c>
      <c r="W202" s="101">
        <v>212.77</v>
      </c>
      <c r="X202" s="102">
        <v>206.93600000000001</v>
      </c>
      <c r="Z202" s="662"/>
      <c r="AA202" s="658"/>
      <c r="AB202" s="90" t="str">
        <f>+AB200</f>
        <v>48-XL</v>
      </c>
      <c r="AC202" s="100">
        <v>234.25299999999999</v>
      </c>
      <c r="AD202" s="101">
        <v>234.19</v>
      </c>
      <c r="AE202" s="101">
        <v>234.13</v>
      </c>
      <c r="AF202" s="101">
        <v>234.07</v>
      </c>
      <c r="AG202" s="101">
        <v>234.01</v>
      </c>
      <c r="AH202" s="101">
        <v>233.95</v>
      </c>
      <c r="AI202" s="101">
        <v>233.89</v>
      </c>
      <c r="AJ202" s="102">
        <v>233.83799999999999</v>
      </c>
      <c r="AL202" s="662"/>
      <c r="AM202" s="658"/>
      <c r="AN202" s="90" t="str">
        <f>+AN200</f>
        <v>48-XL</v>
      </c>
      <c r="AO202" s="87" t="s">
        <v>1122</v>
      </c>
      <c r="AP202" s="88" t="s">
        <v>1122</v>
      </c>
      <c r="AQ202" s="88" t="s">
        <v>1122</v>
      </c>
      <c r="AR202" s="88" t="s">
        <v>1122</v>
      </c>
      <c r="AS202" s="88" t="s">
        <v>1122</v>
      </c>
      <c r="AT202" s="88" t="s">
        <v>1122</v>
      </c>
      <c r="AU202" s="88" t="s">
        <v>1122</v>
      </c>
      <c r="AV202" s="89" t="s">
        <v>1122</v>
      </c>
    </row>
    <row r="203" spans="1:48">
      <c r="A203">
        <v>203</v>
      </c>
      <c r="B203" s="662"/>
      <c r="C203" s="659">
        <f>+C201+10</f>
        <v>150</v>
      </c>
      <c r="D203" s="78" t="s">
        <v>133</v>
      </c>
      <c r="E203" s="97">
        <v>249.04</v>
      </c>
      <c r="F203" s="98">
        <f t="shared" si="0"/>
        <v>244.78</v>
      </c>
      <c r="G203" s="98">
        <f t="shared" si="1"/>
        <v>240.52</v>
      </c>
      <c r="H203" s="98">
        <f t="shared" si="2"/>
        <v>236.26</v>
      </c>
      <c r="I203" s="98">
        <f t="shared" si="3"/>
        <v>232</v>
      </c>
      <c r="J203" s="98">
        <f t="shared" si="4"/>
        <v>227.74</v>
      </c>
      <c r="K203" s="98">
        <f t="shared" si="5"/>
        <v>223.48</v>
      </c>
      <c r="L203" s="99">
        <v>219.22300000000001</v>
      </c>
      <c r="N203" s="662"/>
      <c r="O203" s="659">
        <f>+O201+10</f>
        <v>150</v>
      </c>
      <c r="P203" s="78" t="s">
        <v>133</v>
      </c>
      <c r="Q203" s="97">
        <v>203.24600000000001</v>
      </c>
      <c r="R203" s="98">
        <v>199.65</v>
      </c>
      <c r="S203" s="98">
        <v>196.06</v>
      </c>
      <c r="T203" s="98">
        <v>192.47</v>
      </c>
      <c r="U203" s="98">
        <v>188.89</v>
      </c>
      <c r="V203" s="98">
        <v>185.3</v>
      </c>
      <c r="W203" s="98">
        <v>181.71</v>
      </c>
      <c r="X203" s="99">
        <v>178.125</v>
      </c>
      <c r="Z203" s="662"/>
      <c r="AA203" s="659">
        <f>+AA201+10</f>
        <v>150</v>
      </c>
      <c r="AB203" s="78" t="s">
        <v>133</v>
      </c>
      <c r="AC203" s="83" t="s">
        <v>1122</v>
      </c>
      <c r="AD203" s="84" t="s">
        <v>1122</v>
      </c>
      <c r="AE203" s="84" t="s">
        <v>1122</v>
      </c>
      <c r="AF203" s="84" t="s">
        <v>1122</v>
      </c>
      <c r="AG203" s="84" t="s">
        <v>1122</v>
      </c>
      <c r="AH203" s="84" t="s">
        <v>1122</v>
      </c>
      <c r="AI203" s="98">
        <v>215.98</v>
      </c>
      <c r="AJ203" s="99">
        <v>215.64099999999999</v>
      </c>
      <c r="AL203" s="662"/>
      <c r="AM203" s="659">
        <f>+AM201+10</f>
        <v>150</v>
      </c>
      <c r="AN203" s="78" t="s">
        <v>133</v>
      </c>
      <c r="AO203" s="83" t="s">
        <v>1122</v>
      </c>
      <c r="AP203" s="84" t="s">
        <v>1122</v>
      </c>
      <c r="AQ203" s="84" t="s">
        <v>1122</v>
      </c>
      <c r="AR203" s="84" t="s">
        <v>1122</v>
      </c>
      <c r="AS203" s="84" t="s">
        <v>1122</v>
      </c>
      <c r="AT203" s="84" t="s">
        <v>1122</v>
      </c>
      <c r="AU203" s="84" t="s">
        <v>1122</v>
      </c>
      <c r="AV203" s="85" t="s">
        <v>1122</v>
      </c>
    </row>
    <row r="204" spans="1:48" ht="15" thickBot="1">
      <c r="A204">
        <v>204</v>
      </c>
      <c r="B204" s="662"/>
      <c r="C204" s="660"/>
      <c r="D204" s="82" t="s">
        <v>136</v>
      </c>
      <c r="E204" s="97">
        <v>276.303</v>
      </c>
      <c r="F204" s="98">
        <f t="shared" si="0"/>
        <v>271.35000000000002</v>
      </c>
      <c r="G204" s="98">
        <f t="shared" si="1"/>
        <v>266.39999999999998</v>
      </c>
      <c r="H204" s="98">
        <f t="shared" si="2"/>
        <v>261.45999999999998</v>
      </c>
      <c r="I204" s="98">
        <f t="shared" si="3"/>
        <v>256.51</v>
      </c>
      <c r="J204" s="98">
        <f t="shared" si="4"/>
        <v>251.56</v>
      </c>
      <c r="K204" s="98">
        <f t="shared" si="5"/>
        <v>246.61</v>
      </c>
      <c r="L204" s="99">
        <v>241.672</v>
      </c>
      <c r="N204" s="662"/>
      <c r="O204" s="660"/>
      <c r="P204" s="82" t="s">
        <v>136</v>
      </c>
      <c r="Q204" s="97">
        <v>261.262</v>
      </c>
      <c r="R204" s="98">
        <v>256.01</v>
      </c>
      <c r="S204" s="98">
        <v>250.76</v>
      </c>
      <c r="T204" s="98">
        <v>245.51</v>
      </c>
      <c r="U204" s="98">
        <v>240.26</v>
      </c>
      <c r="V204" s="98">
        <v>235.01</v>
      </c>
      <c r="W204" s="98">
        <v>229.76</v>
      </c>
      <c r="X204" s="99">
        <v>224.51900000000001</v>
      </c>
      <c r="Z204" s="662"/>
      <c r="AA204" s="660"/>
      <c r="AB204" s="82" t="s">
        <v>136</v>
      </c>
      <c r="AC204" s="97">
        <v>235.45500000000001</v>
      </c>
      <c r="AD204" s="98">
        <v>235.22</v>
      </c>
      <c r="AE204" s="98">
        <v>234.99</v>
      </c>
      <c r="AF204" s="98">
        <v>234.76</v>
      </c>
      <c r="AG204" s="98">
        <v>234.53</v>
      </c>
      <c r="AH204" s="98">
        <v>234.3</v>
      </c>
      <c r="AI204" s="98">
        <v>234.06</v>
      </c>
      <c r="AJ204" s="99">
        <v>233.83799999999999</v>
      </c>
      <c r="AL204" s="662"/>
      <c r="AM204" s="660"/>
      <c r="AN204" s="82" t="s">
        <v>136</v>
      </c>
      <c r="AO204" s="83" t="s">
        <v>1122</v>
      </c>
      <c r="AP204" s="84" t="s">
        <v>1122</v>
      </c>
      <c r="AQ204" s="84" t="s">
        <v>1122</v>
      </c>
      <c r="AR204" s="84" t="s">
        <v>1122</v>
      </c>
      <c r="AS204" s="84" t="s">
        <v>1122</v>
      </c>
      <c r="AT204" s="84" t="s">
        <v>1122</v>
      </c>
      <c r="AU204" s="84" t="s">
        <v>1122</v>
      </c>
      <c r="AV204" s="85" t="s">
        <v>1122</v>
      </c>
    </row>
    <row r="205" spans="1:48">
      <c r="A205">
        <v>205</v>
      </c>
      <c r="B205" s="662"/>
      <c r="C205" s="657">
        <f>+C203+10</f>
        <v>160</v>
      </c>
      <c r="D205" s="86" t="str">
        <f>+D203</f>
        <v>48-X</v>
      </c>
      <c r="E205" s="100">
        <v>250.63200000000001</v>
      </c>
      <c r="F205" s="101">
        <f t="shared" si="0"/>
        <v>247.53</v>
      </c>
      <c r="G205" s="101">
        <f t="shared" si="1"/>
        <v>244.43</v>
      </c>
      <c r="H205" s="101">
        <f t="shared" si="2"/>
        <v>241.33</v>
      </c>
      <c r="I205" s="101">
        <f t="shared" si="3"/>
        <v>238.23</v>
      </c>
      <c r="J205" s="101">
        <f t="shared" si="4"/>
        <v>235.13</v>
      </c>
      <c r="K205" s="101">
        <f t="shared" si="5"/>
        <v>232.03</v>
      </c>
      <c r="L205" s="102">
        <v>228.934</v>
      </c>
      <c r="N205" s="662"/>
      <c r="O205" s="657">
        <f>+O203+10</f>
        <v>160</v>
      </c>
      <c r="P205" s="86" t="str">
        <f>+P203</f>
        <v>48-X</v>
      </c>
      <c r="Q205" s="100">
        <v>212.37</v>
      </c>
      <c r="R205" s="101">
        <v>208.7</v>
      </c>
      <c r="S205" s="101">
        <v>205.03</v>
      </c>
      <c r="T205" s="101">
        <v>201.36</v>
      </c>
      <c r="U205" s="101">
        <v>197.7</v>
      </c>
      <c r="V205" s="101">
        <v>194.03</v>
      </c>
      <c r="W205" s="101">
        <v>190.36</v>
      </c>
      <c r="X205" s="102">
        <v>186.702</v>
      </c>
      <c r="Z205" s="662"/>
      <c r="AA205" s="657">
        <f>+AA203+10</f>
        <v>160</v>
      </c>
      <c r="AB205" s="86" t="str">
        <f>+AB203</f>
        <v>48-X</v>
      </c>
      <c r="AC205" s="87" t="s">
        <v>1122</v>
      </c>
      <c r="AD205" s="88" t="s">
        <v>1122</v>
      </c>
      <c r="AE205" s="88" t="s">
        <v>1122</v>
      </c>
      <c r="AF205" s="88" t="s">
        <v>1122</v>
      </c>
      <c r="AG205" s="88" t="s">
        <v>1122</v>
      </c>
      <c r="AH205" s="88" t="s">
        <v>1122</v>
      </c>
      <c r="AI205" s="88" t="s">
        <v>1122</v>
      </c>
      <c r="AJ205" s="89" t="s">
        <v>1122</v>
      </c>
      <c r="AL205" s="662"/>
      <c r="AM205" s="657">
        <f>+AM203+10</f>
        <v>160</v>
      </c>
      <c r="AN205" s="86" t="str">
        <f>+AN203</f>
        <v>48-X</v>
      </c>
      <c r="AO205" s="87" t="s">
        <v>1122</v>
      </c>
      <c r="AP205" s="88" t="s">
        <v>1122</v>
      </c>
      <c r="AQ205" s="88" t="s">
        <v>1122</v>
      </c>
      <c r="AR205" s="88" t="s">
        <v>1122</v>
      </c>
      <c r="AS205" s="88" t="s">
        <v>1122</v>
      </c>
      <c r="AT205" s="88" t="s">
        <v>1122</v>
      </c>
      <c r="AU205" s="88" t="s">
        <v>1122</v>
      </c>
      <c r="AV205" s="89" t="s">
        <v>1122</v>
      </c>
    </row>
    <row r="206" spans="1:48" ht="15" thickBot="1">
      <c r="A206">
        <v>206</v>
      </c>
      <c r="B206" s="662"/>
      <c r="C206" s="658"/>
      <c r="D206" s="90" t="str">
        <f>+D204</f>
        <v>48-XL</v>
      </c>
      <c r="E206" s="100">
        <v>275.90600000000001</v>
      </c>
      <c r="F206" s="101">
        <f t="shared" si="0"/>
        <v>273.52</v>
      </c>
      <c r="G206" s="101">
        <f t="shared" si="1"/>
        <v>271.14</v>
      </c>
      <c r="H206" s="101">
        <f t="shared" si="2"/>
        <v>268.76</v>
      </c>
      <c r="I206" s="101">
        <f t="shared" si="3"/>
        <v>266.38</v>
      </c>
      <c r="J206" s="101">
        <f t="shared" si="4"/>
        <v>264</v>
      </c>
      <c r="K206" s="101">
        <f t="shared" si="5"/>
        <v>261.62</v>
      </c>
      <c r="L206" s="102">
        <v>259.24400000000003</v>
      </c>
      <c r="N206" s="662"/>
      <c r="O206" s="658"/>
      <c r="P206" s="90" t="str">
        <f>+P204</f>
        <v>48-XL</v>
      </c>
      <c r="Q206" s="100">
        <v>267.09899999999999</v>
      </c>
      <c r="R206" s="101">
        <v>263.25</v>
      </c>
      <c r="S206" s="101">
        <v>259.41000000000003</v>
      </c>
      <c r="T206" s="101">
        <v>255.56</v>
      </c>
      <c r="U206" s="101">
        <v>251.72</v>
      </c>
      <c r="V206" s="101">
        <v>247.88</v>
      </c>
      <c r="W206" s="101">
        <v>244.03</v>
      </c>
      <c r="X206" s="102">
        <v>240.19499999999999</v>
      </c>
      <c r="Z206" s="662"/>
      <c r="AA206" s="658"/>
      <c r="AB206" s="90" t="str">
        <f>+AB204</f>
        <v>48-XL</v>
      </c>
      <c r="AC206" s="100">
        <v>236.72300000000001</v>
      </c>
      <c r="AD206" s="101">
        <v>236.31</v>
      </c>
      <c r="AE206" s="101">
        <v>235.89</v>
      </c>
      <c r="AF206" s="101">
        <v>235.48</v>
      </c>
      <c r="AG206" s="101">
        <v>235.07</v>
      </c>
      <c r="AH206" s="101">
        <v>234.66</v>
      </c>
      <c r="AI206" s="101">
        <v>234.25</v>
      </c>
      <c r="AJ206" s="102">
        <v>233.83799999999999</v>
      </c>
      <c r="AL206" s="662"/>
      <c r="AM206" s="658"/>
      <c r="AN206" s="90" t="str">
        <f>+AN204</f>
        <v>48-XL</v>
      </c>
      <c r="AO206" s="87" t="s">
        <v>1122</v>
      </c>
      <c r="AP206" s="88" t="s">
        <v>1122</v>
      </c>
      <c r="AQ206" s="88" t="s">
        <v>1122</v>
      </c>
      <c r="AR206" s="88" t="s">
        <v>1122</v>
      </c>
      <c r="AS206" s="88" t="s">
        <v>1122</v>
      </c>
      <c r="AT206" s="88" t="s">
        <v>1122</v>
      </c>
      <c r="AU206" s="88" t="s">
        <v>1122</v>
      </c>
      <c r="AV206" s="89" t="s">
        <v>1122</v>
      </c>
    </row>
    <row r="207" spans="1:48">
      <c r="A207">
        <v>207</v>
      </c>
      <c r="B207" s="662"/>
      <c r="C207" s="659">
        <f>+C205+10</f>
        <v>170</v>
      </c>
      <c r="D207" s="78" t="s">
        <v>133</v>
      </c>
      <c r="E207" s="97">
        <v>255.91399999999999</v>
      </c>
      <c r="F207" s="98">
        <f t="shared" si="0"/>
        <v>253.15</v>
      </c>
      <c r="G207" s="98">
        <f t="shared" si="1"/>
        <v>250.38</v>
      </c>
      <c r="H207" s="98">
        <f t="shared" si="2"/>
        <v>247.62</v>
      </c>
      <c r="I207" s="98">
        <f t="shared" si="3"/>
        <v>244.86</v>
      </c>
      <c r="J207" s="98">
        <f t="shared" si="4"/>
        <v>242.09</v>
      </c>
      <c r="K207" s="98">
        <f t="shared" si="5"/>
        <v>239.33</v>
      </c>
      <c r="L207" s="99">
        <v>236.57</v>
      </c>
      <c r="N207" s="662"/>
      <c r="O207" s="659">
        <f>+O205+10</f>
        <v>170</v>
      </c>
      <c r="P207" s="78" t="s">
        <v>133</v>
      </c>
      <c r="Q207" s="97" t="s">
        <v>1122</v>
      </c>
      <c r="R207" s="98" t="s">
        <v>1122</v>
      </c>
      <c r="S207" s="98">
        <v>211.32</v>
      </c>
      <c r="T207" s="98">
        <v>207.36</v>
      </c>
      <c r="U207" s="98">
        <v>203.39</v>
      </c>
      <c r="V207" s="98">
        <v>199.43</v>
      </c>
      <c r="W207" s="98">
        <v>195.46</v>
      </c>
      <c r="X207" s="99">
        <v>191.499</v>
      </c>
      <c r="Z207" s="662"/>
      <c r="AA207" s="659">
        <f>+AA205+10</f>
        <v>170</v>
      </c>
      <c r="AB207" s="78" t="s">
        <v>133</v>
      </c>
      <c r="AC207" s="83" t="s">
        <v>1122</v>
      </c>
      <c r="AD207" s="84" t="s">
        <v>1122</v>
      </c>
      <c r="AE207" s="84" t="s">
        <v>1122</v>
      </c>
      <c r="AF207" s="84" t="s">
        <v>1122</v>
      </c>
      <c r="AG207" s="84" t="s">
        <v>1122</v>
      </c>
      <c r="AH207" s="84" t="s">
        <v>1122</v>
      </c>
      <c r="AI207" s="84" t="s">
        <v>1122</v>
      </c>
      <c r="AJ207" s="85" t="s">
        <v>1122</v>
      </c>
      <c r="AL207" s="662"/>
      <c r="AM207" s="659">
        <f>+AM205+10</f>
        <v>170</v>
      </c>
      <c r="AN207" s="78" t="s">
        <v>133</v>
      </c>
      <c r="AO207" s="83" t="s">
        <v>1122</v>
      </c>
      <c r="AP207" s="84" t="s">
        <v>1122</v>
      </c>
      <c r="AQ207" s="84" t="s">
        <v>1122</v>
      </c>
      <c r="AR207" s="84" t="s">
        <v>1122</v>
      </c>
      <c r="AS207" s="84" t="s">
        <v>1122</v>
      </c>
      <c r="AT207" s="84" t="s">
        <v>1122</v>
      </c>
      <c r="AU207" s="84" t="s">
        <v>1122</v>
      </c>
      <c r="AV207" s="85" t="s">
        <v>1122</v>
      </c>
    </row>
    <row r="208" spans="1:48" ht="15" thickBot="1">
      <c r="A208">
        <v>208</v>
      </c>
      <c r="B208" s="662"/>
      <c r="C208" s="660"/>
      <c r="D208" s="82" t="s">
        <v>136</v>
      </c>
      <c r="E208" s="97">
        <v>269.202</v>
      </c>
      <c r="F208" s="98">
        <f t="shared" si="0"/>
        <v>270.19</v>
      </c>
      <c r="G208" s="98">
        <f t="shared" si="1"/>
        <v>271.18</v>
      </c>
      <c r="H208" s="98">
        <f t="shared" si="2"/>
        <v>272.17</v>
      </c>
      <c r="I208" s="98">
        <f t="shared" si="3"/>
        <v>273.17</v>
      </c>
      <c r="J208" s="98">
        <f t="shared" si="4"/>
        <v>274.16000000000003</v>
      </c>
      <c r="K208" s="98">
        <f t="shared" si="5"/>
        <v>275.14999999999998</v>
      </c>
      <c r="L208" s="99">
        <v>276.14600000000002</v>
      </c>
      <c r="N208" s="662"/>
      <c r="O208" s="660"/>
      <c r="P208" s="82" t="s">
        <v>136</v>
      </c>
      <c r="Q208" s="97">
        <v>268.43900000000002</v>
      </c>
      <c r="R208" s="98">
        <v>265.37</v>
      </c>
      <c r="S208" s="98">
        <v>262.32</v>
      </c>
      <c r="T208" s="98">
        <v>259.26</v>
      </c>
      <c r="U208" s="98">
        <v>256.2</v>
      </c>
      <c r="V208" s="98">
        <v>253.14</v>
      </c>
      <c r="W208" s="98">
        <v>250.08</v>
      </c>
      <c r="X208" s="99">
        <v>247.023</v>
      </c>
      <c r="Z208" s="662"/>
      <c r="AA208" s="660"/>
      <c r="AB208" s="82" t="s">
        <v>136</v>
      </c>
      <c r="AC208" s="83" t="s">
        <v>1122</v>
      </c>
      <c r="AD208" s="84" t="s">
        <v>1122</v>
      </c>
      <c r="AE208" s="98">
        <v>236.91</v>
      </c>
      <c r="AF208" s="98">
        <v>236.33</v>
      </c>
      <c r="AG208" s="98">
        <v>235.74</v>
      </c>
      <c r="AH208" s="98">
        <v>235.16</v>
      </c>
      <c r="AI208" s="98">
        <v>234.57</v>
      </c>
      <c r="AJ208" s="99">
        <v>233.995</v>
      </c>
      <c r="AL208" s="662"/>
      <c r="AM208" s="660"/>
      <c r="AN208" s="82" t="s">
        <v>136</v>
      </c>
      <c r="AO208" s="83" t="s">
        <v>1122</v>
      </c>
      <c r="AP208" s="84" t="s">
        <v>1122</v>
      </c>
      <c r="AQ208" s="84" t="s">
        <v>1122</v>
      </c>
      <c r="AR208" s="84" t="s">
        <v>1122</v>
      </c>
      <c r="AS208" s="84" t="s">
        <v>1122</v>
      </c>
      <c r="AT208" s="84" t="s">
        <v>1122</v>
      </c>
      <c r="AU208" s="84" t="s">
        <v>1122</v>
      </c>
      <c r="AV208" s="85" t="s">
        <v>1122</v>
      </c>
    </row>
    <row r="209" spans="1:48">
      <c r="A209">
        <v>209</v>
      </c>
      <c r="B209" s="662"/>
      <c r="C209" s="657">
        <f>+C207+10</f>
        <v>180</v>
      </c>
      <c r="D209" s="86" t="str">
        <f>+D207</f>
        <v>48-X</v>
      </c>
      <c r="E209" s="100">
        <v>264.33300000000003</v>
      </c>
      <c r="F209" s="101">
        <f t="shared" si="0"/>
        <v>261.11</v>
      </c>
      <c r="G209" s="101">
        <f t="shared" si="1"/>
        <v>257.89</v>
      </c>
      <c r="H209" s="101">
        <f t="shared" si="2"/>
        <v>254.66</v>
      </c>
      <c r="I209" s="101">
        <f t="shared" si="3"/>
        <v>251.44</v>
      </c>
      <c r="J209" s="101">
        <f t="shared" si="4"/>
        <v>248.22</v>
      </c>
      <c r="K209" s="101">
        <f t="shared" si="5"/>
        <v>245</v>
      </c>
      <c r="L209" s="102">
        <v>241.78399999999999</v>
      </c>
      <c r="N209" s="662"/>
      <c r="O209" s="657">
        <f>+O207+10</f>
        <v>180</v>
      </c>
      <c r="P209" s="86" t="str">
        <f>+P207</f>
        <v>48-X</v>
      </c>
      <c r="Q209" s="100" t="s">
        <v>1122</v>
      </c>
      <c r="R209" s="101" t="s">
        <v>1122</v>
      </c>
      <c r="S209" s="101" t="s">
        <v>1122</v>
      </c>
      <c r="T209" s="101" t="s">
        <v>1122</v>
      </c>
      <c r="U209" s="101" t="s">
        <v>1122</v>
      </c>
      <c r="V209" s="101">
        <v>204.18</v>
      </c>
      <c r="W209" s="101">
        <v>200.32</v>
      </c>
      <c r="X209" s="102">
        <v>196.452</v>
      </c>
      <c r="Z209" s="662"/>
      <c r="AA209" s="657">
        <f>+AA207+10</f>
        <v>180</v>
      </c>
      <c r="AB209" s="86" t="str">
        <f>+AB207</f>
        <v>48-X</v>
      </c>
      <c r="AC209" s="87" t="s">
        <v>1122</v>
      </c>
      <c r="AD209" s="88" t="s">
        <v>1122</v>
      </c>
      <c r="AE209" s="88" t="s">
        <v>1122</v>
      </c>
      <c r="AF209" s="88" t="s">
        <v>1122</v>
      </c>
      <c r="AG209" s="88" t="s">
        <v>1122</v>
      </c>
      <c r="AH209" s="88" t="s">
        <v>1122</v>
      </c>
      <c r="AI209" s="88" t="s">
        <v>1122</v>
      </c>
      <c r="AJ209" s="89" t="s">
        <v>1122</v>
      </c>
      <c r="AL209" s="662"/>
      <c r="AM209" s="657">
        <f>+AM207+10</f>
        <v>180</v>
      </c>
      <c r="AN209" s="86" t="str">
        <f>+AN207</f>
        <v>48-X</v>
      </c>
      <c r="AO209" s="87" t="s">
        <v>1122</v>
      </c>
      <c r="AP209" s="88" t="s">
        <v>1122</v>
      </c>
      <c r="AQ209" s="88" t="s">
        <v>1122</v>
      </c>
      <c r="AR209" s="88" t="s">
        <v>1122</v>
      </c>
      <c r="AS209" s="88" t="s">
        <v>1122</v>
      </c>
      <c r="AT209" s="88" t="s">
        <v>1122</v>
      </c>
      <c r="AU209" s="88" t="s">
        <v>1122</v>
      </c>
      <c r="AV209" s="89" t="s">
        <v>1122</v>
      </c>
    </row>
    <row r="210" spans="1:48" ht="15" thickBot="1">
      <c r="A210">
        <v>210</v>
      </c>
      <c r="B210" s="662"/>
      <c r="C210" s="658"/>
      <c r="D210" s="90" t="str">
        <f>+D208</f>
        <v>48-XL</v>
      </c>
      <c r="E210" s="100">
        <v>265.536</v>
      </c>
      <c r="F210" s="101">
        <f t="shared" si="0"/>
        <v>267.43</v>
      </c>
      <c r="G210" s="101">
        <f t="shared" si="1"/>
        <v>269.33</v>
      </c>
      <c r="H210" s="101">
        <f t="shared" si="2"/>
        <v>271.23</v>
      </c>
      <c r="I210" s="101">
        <f t="shared" si="3"/>
        <v>273.12</v>
      </c>
      <c r="J210" s="101">
        <f t="shared" si="4"/>
        <v>275.02</v>
      </c>
      <c r="K210" s="101">
        <f t="shared" si="5"/>
        <v>276.92</v>
      </c>
      <c r="L210" s="102">
        <v>278.82400000000001</v>
      </c>
      <c r="N210" s="662"/>
      <c r="O210" s="658"/>
      <c r="P210" s="90" t="str">
        <f>+P208</f>
        <v>48-XL</v>
      </c>
      <c r="Q210" s="100">
        <v>264.83100000000002</v>
      </c>
      <c r="R210" s="101">
        <v>262.88</v>
      </c>
      <c r="S210" s="101">
        <v>260.94</v>
      </c>
      <c r="T210" s="101">
        <v>259</v>
      </c>
      <c r="U210" s="101">
        <v>257.06</v>
      </c>
      <c r="V210" s="101">
        <v>255.12</v>
      </c>
      <c r="W210" s="101">
        <v>253.18</v>
      </c>
      <c r="X210" s="102">
        <v>251.24</v>
      </c>
      <c r="Z210" s="662"/>
      <c r="AA210" s="658"/>
      <c r="AB210" s="90" t="str">
        <f>+AB208</f>
        <v>48-XL</v>
      </c>
      <c r="AC210" s="87" t="s">
        <v>1122</v>
      </c>
      <c r="AD210" s="88" t="s">
        <v>1122</v>
      </c>
      <c r="AE210" s="88" t="s">
        <v>1122</v>
      </c>
      <c r="AF210" s="88" t="s">
        <v>1122</v>
      </c>
      <c r="AG210" s="101">
        <v>237.02</v>
      </c>
      <c r="AH210" s="101">
        <v>236.36</v>
      </c>
      <c r="AI210" s="101">
        <v>235.69</v>
      </c>
      <c r="AJ210" s="102">
        <v>235.03100000000001</v>
      </c>
      <c r="AL210" s="662"/>
      <c r="AM210" s="658"/>
      <c r="AN210" s="90" t="str">
        <f>+AN208</f>
        <v>48-XL</v>
      </c>
      <c r="AO210" s="87" t="s">
        <v>1122</v>
      </c>
      <c r="AP210" s="88" t="s">
        <v>1122</v>
      </c>
      <c r="AQ210" s="88" t="s">
        <v>1122</v>
      </c>
      <c r="AR210" s="88" t="s">
        <v>1122</v>
      </c>
      <c r="AS210" s="88" t="s">
        <v>1122</v>
      </c>
      <c r="AT210" s="88" t="s">
        <v>1122</v>
      </c>
      <c r="AU210" s="88" t="s">
        <v>1122</v>
      </c>
      <c r="AV210" s="89" t="s">
        <v>1122</v>
      </c>
    </row>
    <row r="211" spans="1:48">
      <c r="A211">
        <v>211</v>
      </c>
      <c r="B211" s="662"/>
      <c r="C211" s="659">
        <f>+C209+10</f>
        <v>190</v>
      </c>
      <c r="D211" s="78" t="s">
        <v>133</v>
      </c>
      <c r="E211" s="97" t="s">
        <v>1122</v>
      </c>
      <c r="F211" s="98" t="s">
        <v>1122</v>
      </c>
      <c r="G211" s="98">
        <v>259.58</v>
      </c>
      <c r="H211" s="98">
        <v>258</v>
      </c>
      <c r="I211" s="98">
        <v>256.43</v>
      </c>
      <c r="J211" s="98">
        <v>254.86</v>
      </c>
      <c r="K211" s="98">
        <v>253.28</v>
      </c>
      <c r="L211" s="99">
        <v>251.71700000000001</v>
      </c>
      <c r="N211" s="662"/>
      <c r="O211" s="659">
        <f>+O209+10</f>
        <v>190</v>
      </c>
      <c r="P211" s="78" t="s">
        <v>133</v>
      </c>
      <c r="Q211" s="97" t="s">
        <v>1122</v>
      </c>
      <c r="R211" s="98" t="s">
        <v>1122</v>
      </c>
      <c r="S211" s="98" t="s">
        <v>1122</v>
      </c>
      <c r="T211" s="98" t="s">
        <v>1122</v>
      </c>
      <c r="U211" s="98" t="s">
        <v>1122</v>
      </c>
      <c r="V211" s="98" t="s">
        <v>1122</v>
      </c>
      <c r="W211" s="98">
        <v>208.1</v>
      </c>
      <c r="X211" s="99">
        <v>204.05199999999999</v>
      </c>
      <c r="Z211" s="662"/>
      <c r="AA211" s="659">
        <f>+AA209+10</f>
        <v>190</v>
      </c>
      <c r="AB211" s="78" t="s">
        <v>133</v>
      </c>
      <c r="AC211" s="83" t="s">
        <v>1122</v>
      </c>
      <c r="AD211" s="84" t="s">
        <v>1122</v>
      </c>
      <c r="AE211" s="84" t="s">
        <v>1122</v>
      </c>
      <c r="AF211" s="84" t="s">
        <v>1122</v>
      </c>
      <c r="AG211" s="84" t="s">
        <v>1122</v>
      </c>
      <c r="AH211" s="84" t="s">
        <v>1122</v>
      </c>
      <c r="AI211" s="84" t="s">
        <v>1122</v>
      </c>
      <c r="AJ211" s="85" t="s">
        <v>1122</v>
      </c>
      <c r="AL211" s="662"/>
      <c r="AM211" s="659">
        <f>+AM209+10</f>
        <v>190</v>
      </c>
      <c r="AN211" s="78" t="s">
        <v>133</v>
      </c>
      <c r="AO211" s="83" t="s">
        <v>1122</v>
      </c>
      <c r="AP211" s="84" t="s">
        <v>1122</v>
      </c>
      <c r="AQ211" s="84" t="s">
        <v>1122</v>
      </c>
      <c r="AR211" s="84" t="s">
        <v>1122</v>
      </c>
      <c r="AS211" s="84" t="s">
        <v>1122</v>
      </c>
      <c r="AT211" s="84" t="s">
        <v>1122</v>
      </c>
      <c r="AU211" s="84" t="s">
        <v>1122</v>
      </c>
      <c r="AV211" s="85" t="s">
        <v>1122</v>
      </c>
    </row>
    <row r="212" spans="1:48" ht="15" thickBot="1">
      <c r="A212">
        <v>212</v>
      </c>
      <c r="B212" s="662"/>
      <c r="C212" s="660"/>
      <c r="D212" s="82" t="s">
        <v>136</v>
      </c>
      <c r="E212" s="97" t="s">
        <v>1122</v>
      </c>
      <c r="F212" s="98" t="s">
        <v>1122</v>
      </c>
      <c r="G212" s="98">
        <v>266.38</v>
      </c>
      <c r="H212" s="98">
        <v>267.64</v>
      </c>
      <c r="I212" s="98">
        <v>268.89999999999998</v>
      </c>
      <c r="J212" s="98">
        <v>270.14999999999998</v>
      </c>
      <c r="K212" s="98">
        <v>271.41000000000003</v>
      </c>
      <c r="L212" s="99">
        <v>272.666</v>
      </c>
      <c r="N212" s="662"/>
      <c r="O212" s="660"/>
      <c r="P212" s="82" t="s">
        <v>136</v>
      </c>
      <c r="Q212" s="97" t="s">
        <v>1122</v>
      </c>
      <c r="R212" s="98" t="s">
        <v>1122</v>
      </c>
      <c r="S212" s="98">
        <v>261.45999999999998</v>
      </c>
      <c r="T212" s="98">
        <v>260.58</v>
      </c>
      <c r="U212" s="98">
        <v>259.7</v>
      </c>
      <c r="V212" s="98">
        <v>258.82</v>
      </c>
      <c r="W212" s="98">
        <v>257.94</v>
      </c>
      <c r="X212" s="99">
        <v>257.065</v>
      </c>
      <c r="Z212" s="662"/>
      <c r="AA212" s="660"/>
      <c r="AB212" s="82" t="s">
        <v>136</v>
      </c>
      <c r="AC212" s="83" t="s">
        <v>1122</v>
      </c>
      <c r="AD212" s="84" t="s">
        <v>1122</v>
      </c>
      <c r="AE212" s="84" t="s">
        <v>1122</v>
      </c>
      <c r="AF212" s="84" t="s">
        <v>1122</v>
      </c>
      <c r="AG212" s="84" t="s">
        <v>1122</v>
      </c>
      <c r="AH212" s="98">
        <v>238.38</v>
      </c>
      <c r="AI212" s="98">
        <v>237.11</v>
      </c>
      <c r="AJ212" s="99">
        <v>235.84299999999999</v>
      </c>
      <c r="AL212" s="662"/>
      <c r="AM212" s="660"/>
      <c r="AN212" s="82" t="s">
        <v>136</v>
      </c>
      <c r="AO212" s="83" t="s">
        <v>1122</v>
      </c>
      <c r="AP212" s="84" t="s">
        <v>1122</v>
      </c>
      <c r="AQ212" s="84" t="s">
        <v>1122</v>
      </c>
      <c r="AR212" s="84" t="s">
        <v>1122</v>
      </c>
      <c r="AS212" s="84" t="s">
        <v>1122</v>
      </c>
      <c r="AT212" s="84" t="s">
        <v>1122</v>
      </c>
      <c r="AU212" s="84" t="s">
        <v>1122</v>
      </c>
      <c r="AV212" s="85" t="s">
        <v>1122</v>
      </c>
    </row>
    <row r="213" spans="1:48">
      <c r="A213">
        <v>213</v>
      </c>
      <c r="B213" s="662"/>
      <c r="C213" s="657">
        <f>+C211+10</f>
        <v>200</v>
      </c>
      <c r="D213" s="86" t="str">
        <f>+D211</f>
        <v>48-X</v>
      </c>
      <c r="E213" s="100" t="s">
        <v>1122</v>
      </c>
      <c r="F213" s="101" t="s">
        <v>1122</v>
      </c>
      <c r="G213" s="101" t="s">
        <v>1122</v>
      </c>
      <c r="H213" s="101" t="s">
        <v>1122</v>
      </c>
      <c r="I213" s="101">
        <v>258.56</v>
      </c>
      <c r="J213" s="101">
        <v>258.11</v>
      </c>
      <c r="K213" s="101">
        <v>257.67</v>
      </c>
      <c r="L213" s="102">
        <v>257.22399999999999</v>
      </c>
      <c r="N213" s="662"/>
      <c r="O213" s="657">
        <f>+O211+10</f>
        <v>200</v>
      </c>
      <c r="P213" s="86" t="str">
        <f>+P211</f>
        <v>48-X</v>
      </c>
      <c r="Q213" s="100" t="s">
        <v>1122</v>
      </c>
      <c r="R213" s="101" t="s">
        <v>1122</v>
      </c>
      <c r="S213" s="101" t="s">
        <v>1122</v>
      </c>
      <c r="T213" s="101" t="s">
        <v>1122</v>
      </c>
      <c r="U213" s="101" t="s">
        <v>1122</v>
      </c>
      <c r="V213" s="101" t="s">
        <v>1122</v>
      </c>
      <c r="W213" s="101" t="s">
        <v>1122</v>
      </c>
      <c r="X213" s="102" t="s">
        <v>1122</v>
      </c>
      <c r="Z213" s="662"/>
      <c r="AA213" s="657">
        <f>+AA211+10</f>
        <v>200</v>
      </c>
      <c r="AB213" s="86" t="str">
        <f>+AB211</f>
        <v>48-X</v>
      </c>
      <c r="AC213" s="87" t="s">
        <v>1122</v>
      </c>
      <c r="AD213" s="88" t="s">
        <v>1122</v>
      </c>
      <c r="AE213" s="88" t="s">
        <v>1122</v>
      </c>
      <c r="AF213" s="88" t="s">
        <v>1122</v>
      </c>
      <c r="AG213" s="88" t="s">
        <v>1122</v>
      </c>
      <c r="AH213" s="88" t="s">
        <v>1122</v>
      </c>
      <c r="AI213" s="88" t="s">
        <v>1122</v>
      </c>
      <c r="AJ213" s="102" t="s">
        <v>1122</v>
      </c>
      <c r="AL213" s="662"/>
      <c r="AM213" s="657">
        <f>+AM211+10</f>
        <v>200</v>
      </c>
      <c r="AN213" s="86" t="str">
        <f>+AN211</f>
        <v>48-X</v>
      </c>
      <c r="AO213" s="87" t="s">
        <v>1122</v>
      </c>
      <c r="AP213" s="88" t="s">
        <v>1122</v>
      </c>
      <c r="AQ213" s="88" t="s">
        <v>1122</v>
      </c>
      <c r="AR213" s="88" t="s">
        <v>1122</v>
      </c>
      <c r="AS213" s="88" t="s">
        <v>1122</v>
      </c>
      <c r="AT213" s="88" t="s">
        <v>1122</v>
      </c>
      <c r="AU213" s="88" t="s">
        <v>1122</v>
      </c>
      <c r="AV213" s="89" t="s">
        <v>1122</v>
      </c>
    </row>
    <row r="214" spans="1:48" ht="15" thickBot="1">
      <c r="A214">
        <v>214</v>
      </c>
      <c r="B214" s="663"/>
      <c r="C214" s="658"/>
      <c r="D214" s="90" t="str">
        <f>+D212</f>
        <v>48-XL</v>
      </c>
      <c r="E214" s="100" t="s">
        <v>1122</v>
      </c>
      <c r="F214" s="101" t="s">
        <v>1122</v>
      </c>
      <c r="G214" s="101" t="s">
        <v>1122</v>
      </c>
      <c r="H214" s="101">
        <v>266.06</v>
      </c>
      <c r="I214" s="101">
        <v>267.58999999999997</v>
      </c>
      <c r="J214" s="101">
        <v>269.13</v>
      </c>
      <c r="K214" s="101">
        <v>270.67</v>
      </c>
      <c r="L214" s="102">
        <v>272.20800000000003</v>
      </c>
      <c r="N214" s="663"/>
      <c r="O214" s="658"/>
      <c r="P214" s="90" t="str">
        <f>+P212</f>
        <v>48-XL</v>
      </c>
      <c r="Q214" s="105" t="s">
        <v>1122</v>
      </c>
      <c r="R214" s="103" t="s">
        <v>1122</v>
      </c>
      <c r="S214" s="103" t="s">
        <v>1122</v>
      </c>
      <c r="T214" s="103" t="s">
        <v>1122</v>
      </c>
      <c r="U214" s="103">
        <v>263.69</v>
      </c>
      <c r="V214" s="103">
        <v>264.39999999999998</v>
      </c>
      <c r="W214" s="103">
        <v>265.12</v>
      </c>
      <c r="X214" s="104">
        <v>265.83800000000002</v>
      </c>
      <c r="Z214" s="663"/>
      <c r="AA214" s="658"/>
      <c r="AB214" s="90" t="str">
        <f>+AB212</f>
        <v>48-XL</v>
      </c>
      <c r="AC214" s="91" t="s">
        <v>1122</v>
      </c>
      <c r="AD214" s="92" t="s">
        <v>1122</v>
      </c>
      <c r="AE214" s="92" t="s">
        <v>1122</v>
      </c>
      <c r="AF214" s="92" t="s">
        <v>1122</v>
      </c>
      <c r="AG214" s="92" t="s">
        <v>1122</v>
      </c>
      <c r="AH214" s="92" t="s">
        <v>1122</v>
      </c>
      <c r="AI214" s="92" t="s">
        <v>1122</v>
      </c>
      <c r="AJ214" s="104">
        <v>236.93199999999999</v>
      </c>
      <c r="AL214" s="663"/>
      <c r="AM214" s="658"/>
      <c r="AN214" s="90" t="str">
        <f>+AN212</f>
        <v>48-XL</v>
      </c>
      <c r="AO214" s="91" t="s">
        <v>1122</v>
      </c>
      <c r="AP214" s="92" t="s">
        <v>1122</v>
      </c>
      <c r="AQ214" s="92" t="s">
        <v>1122</v>
      </c>
      <c r="AR214" s="92" t="s">
        <v>1122</v>
      </c>
      <c r="AS214" s="92" t="s">
        <v>1122</v>
      </c>
      <c r="AT214" s="92" t="s">
        <v>1122</v>
      </c>
      <c r="AU214" s="92" t="s">
        <v>1122</v>
      </c>
      <c r="AV214" s="93" t="s">
        <v>1122</v>
      </c>
    </row>
    <row r="215" spans="1:48">
      <c r="A215">
        <v>215</v>
      </c>
    </row>
    <row r="216" spans="1:48">
      <c r="A216">
        <v>216</v>
      </c>
    </row>
    <row r="217" spans="1:48">
      <c r="A217">
        <v>217</v>
      </c>
    </row>
    <row r="218" spans="1:48">
      <c r="A218">
        <v>218</v>
      </c>
    </row>
    <row r="219" spans="1:48">
      <c r="A219">
        <v>219</v>
      </c>
    </row>
    <row r="220" spans="1:48">
      <c r="A220">
        <v>220</v>
      </c>
    </row>
    <row r="221" spans="1:48">
      <c r="A221">
        <v>221</v>
      </c>
    </row>
    <row r="222" spans="1:48" ht="15" thickBot="1">
      <c r="A222">
        <v>222</v>
      </c>
    </row>
    <row r="223" spans="1:48" ht="18.600000000000001" thickBot="1">
      <c r="A223">
        <v>223</v>
      </c>
      <c r="B223" s="649" t="str">
        <f>+B130</f>
        <v>Zona sísmica A</v>
      </c>
      <c r="C223" s="650"/>
      <c r="D223" s="651"/>
      <c r="E223" s="649" t="s">
        <v>1133</v>
      </c>
      <c r="F223" s="650"/>
      <c r="G223" s="650"/>
      <c r="H223" s="650"/>
      <c r="I223" s="650"/>
      <c r="J223" s="650"/>
      <c r="K223" s="650"/>
      <c r="L223" s="651"/>
      <c r="N223" s="649" t="str">
        <f>+N130</f>
        <v>Zona sísmica B</v>
      </c>
      <c r="O223" s="650"/>
      <c r="P223" s="651"/>
      <c r="Q223" s="649" t="s">
        <v>1133</v>
      </c>
      <c r="R223" s="650"/>
      <c r="S223" s="650"/>
      <c r="T223" s="650"/>
      <c r="U223" s="650"/>
      <c r="V223" s="650"/>
      <c r="W223" s="650"/>
      <c r="X223" s="651"/>
      <c r="Z223" s="649" t="str">
        <f>+Z130</f>
        <v>Zona sísmica C</v>
      </c>
      <c r="AA223" s="650"/>
      <c r="AB223" s="651"/>
      <c r="AC223" s="649" t="s">
        <v>1133</v>
      </c>
      <c r="AD223" s="650"/>
      <c r="AE223" s="650"/>
      <c r="AF223" s="650"/>
      <c r="AG223" s="650"/>
      <c r="AH223" s="650"/>
      <c r="AI223" s="650"/>
      <c r="AJ223" s="651"/>
      <c r="AL223" s="649" t="str">
        <f>+AL130</f>
        <v>Zona sísmica D</v>
      </c>
      <c r="AM223" s="650"/>
      <c r="AN223" s="651"/>
      <c r="AO223" s="649" t="s">
        <v>1133</v>
      </c>
      <c r="AP223" s="650"/>
      <c r="AQ223" s="650"/>
      <c r="AR223" s="650"/>
      <c r="AS223" s="650"/>
      <c r="AT223" s="650"/>
      <c r="AU223" s="650"/>
      <c r="AV223" s="651"/>
    </row>
    <row r="224" spans="1:48" ht="22.2" customHeight="1">
      <c r="A224">
        <v>224</v>
      </c>
      <c r="B224" s="652" t="str">
        <f>+B131</f>
        <v>Categoría de terreno 3</v>
      </c>
      <c r="C224" s="652" t="s">
        <v>1118</v>
      </c>
      <c r="D224" s="652" t="s">
        <v>1119</v>
      </c>
      <c r="E224" s="654" t="s">
        <v>1120</v>
      </c>
      <c r="F224" s="655"/>
      <c r="G224" s="655"/>
      <c r="H224" s="655"/>
      <c r="I224" s="655"/>
      <c r="J224" s="655"/>
      <c r="K224" s="655"/>
      <c r="L224" s="656"/>
      <c r="N224" s="652" t="str">
        <f>+N131</f>
        <v>Categoría de terreno 3</v>
      </c>
      <c r="O224" s="652" t="s">
        <v>1118</v>
      </c>
      <c r="P224" s="652" t="s">
        <v>1119</v>
      </c>
      <c r="Q224" s="654" t="s">
        <v>1120</v>
      </c>
      <c r="R224" s="655"/>
      <c r="S224" s="655"/>
      <c r="T224" s="655"/>
      <c r="U224" s="655"/>
      <c r="V224" s="655"/>
      <c r="W224" s="655"/>
      <c r="X224" s="656"/>
      <c r="Z224" s="652" t="str">
        <f>+Z131</f>
        <v>Categoría de terreno 3</v>
      </c>
      <c r="AA224" s="652" t="s">
        <v>1118</v>
      </c>
      <c r="AB224" s="652" t="s">
        <v>1119</v>
      </c>
      <c r="AC224" s="654" t="s">
        <v>1120</v>
      </c>
      <c r="AD224" s="655"/>
      <c r="AE224" s="655"/>
      <c r="AF224" s="655"/>
      <c r="AG224" s="655"/>
      <c r="AH224" s="655"/>
      <c r="AI224" s="655"/>
      <c r="AJ224" s="656"/>
      <c r="AL224" s="652" t="str">
        <f>+AL131</f>
        <v>Categoría de terreno 3</v>
      </c>
      <c r="AM224" s="652" t="s">
        <v>1118</v>
      </c>
      <c r="AN224" s="652" t="s">
        <v>1119</v>
      </c>
      <c r="AO224" s="654" t="s">
        <v>1120</v>
      </c>
      <c r="AP224" s="655"/>
      <c r="AQ224" s="655"/>
      <c r="AR224" s="655"/>
      <c r="AS224" s="655"/>
      <c r="AT224" s="655"/>
      <c r="AU224" s="655"/>
      <c r="AV224" s="656"/>
    </row>
    <row r="225" spans="1:48" ht="22.2" customHeight="1" thickBot="1">
      <c r="A225">
        <v>225</v>
      </c>
      <c r="B225" s="653"/>
      <c r="C225" s="653"/>
      <c r="D225" s="653"/>
      <c r="E225" s="75">
        <v>0</v>
      </c>
      <c r="F225" s="76">
        <v>500</v>
      </c>
      <c r="G225" s="76">
        <v>1000</v>
      </c>
      <c r="H225" s="76">
        <v>1500</v>
      </c>
      <c r="I225" s="76">
        <v>2000</v>
      </c>
      <c r="J225" s="76">
        <v>2500</v>
      </c>
      <c r="K225" s="76">
        <v>3000</v>
      </c>
      <c r="L225" s="77">
        <v>3500</v>
      </c>
      <c r="N225" s="653"/>
      <c r="O225" s="653"/>
      <c r="P225" s="653"/>
      <c r="Q225" s="75">
        <v>0</v>
      </c>
      <c r="R225" s="76">
        <v>500</v>
      </c>
      <c r="S225" s="76">
        <v>1000</v>
      </c>
      <c r="T225" s="76">
        <v>1500</v>
      </c>
      <c r="U225" s="76">
        <v>2000</v>
      </c>
      <c r="V225" s="76">
        <v>2500</v>
      </c>
      <c r="W225" s="76">
        <v>3000</v>
      </c>
      <c r="X225" s="77">
        <v>3500</v>
      </c>
      <c r="Z225" s="653"/>
      <c r="AA225" s="653"/>
      <c r="AB225" s="653"/>
      <c r="AC225" s="75">
        <v>0</v>
      </c>
      <c r="AD225" s="76">
        <v>500</v>
      </c>
      <c r="AE225" s="76">
        <v>1000</v>
      </c>
      <c r="AF225" s="76">
        <v>1500</v>
      </c>
      <c r="AG225" s="76">
        <v>2000</v>
      </c>
      <c r="AH225" s="76">
        <v>2500</v>
      </c>
      <c r="AI225" s="76">
        <v>3000</v>
      </c>
      <c r="AJ225" s="77">
        <v>3500</v>
      </c>
      <c r="AL225" s="653"/>
      <c r="AM225" s="653"/>
      <c r="AN225" s="653"/>
      <c r="AO225" s="75">
        <v>0</v>
      </c>
      <c r="AP225" s="76">
        <v>500</v>
      </c>
      <c r="AQ225" s="76">
        <v>1000</v>
      </c>
      <c r="AR225" s="76">
        <v>1500</v>
      </c>
      <c r="AS225" s="76">
        <v>2000</v>
      </c>
      <c r="AT225" s="76">
        <v>2500</v>
      </c>
      <c r="AU225" s="76">
        <v>3000</v>
      </c>
      <c r="AV225" s="77">
        <v>3500</v>
      </c>
    </row>
    <row r="226" spans="1:48">
      <c r="A226">
        <v>226</v>
      </c>
      <c r="B226" s="661" t="str">
        <f>+B133</f>
        <v>Rango de inclinación de &gt;15° a 25°</v>
      </c>
      <c r="C226" s="659">
        <v>100</v>
      </c>
      <c r="D226" s="78" t="s">
        <v>133</v>
      </c>
      <c r="E226" s="94">
        <v>215.59299999999999</v>
      </c>
      <c r="F226" s="95">
        <v>206.58</v>
      </c>
      <c r="G226" s="95">
        <v>197.58</v>
      </c>
      <c r="H226" s="95">
        <v>188.58</v>
      </c>
      <c r="I226" s="95">
        <v>179.57</v>
      </c>
      <c r="J226" s="95">
        <v>170.57</v>
      </c>
      <c r="K226" s="95">
        <v>161.56</v>
      </c>
      <c r="L226" s="96">
        <v>152.565</v>
      </c>
      <c r="N226" s="661" t="str">
        <f>+N133</f>
        <v>Rango de inclinación de &gt;15° a 25°</v>
      </c>
      <c r="O226" s="659">
        <v>100</v>
      </c>
      <c r="P226" s="78" t="s">
        <v>133</v>
      </c>
      <c r="Q226" s="94">
        <v>181.38800000000001</v>
      </c>
      <c r="R226" s="95">
        <v>176.11</v>
      </c>
      <c r="S226" s="95">
        <v>170.84</v>
      </c>
      <c r="T226" s="95">
        <v>165.56</v>
      </c>
      <c r="U226" s="95">
        <v>160.29</v>
      </c>
      <c r="V226" s="95">
        <v>155.02000000000001</v>
      </c>
      <c r="W226" s="95">
        <v>149.75</v>
      </c>
      <c r="X226" s="96">
        <v>144.47900000000001</v>
      </c>
      <c r="Z226" s="661" t="str">
        <f>+Z133</f>
        <v>Rango de inclinación de &gt;15° a 25°</v>
      </c>
      <c r="AA226" s="659">
        <v>100</v>
      </c>
      <c r="AB226" s="78" t="s">
        <v>133</v>
      </c>
      <c r="AC226" s="94">
        <v>157.55000000000001</v>
      </c>
      <c r="AD226" s="95">
        <v>159.4</v>
      </c>
      <c r="AE226" s="95">
        <v>161.26</v>
      </c>
      <c r="AF226" s="95">
        <v>163.12</v>
      </c>
      <c r="AG226" s="95">
        <v>164.97</v>
      </c>
      <c r="AH226" s="95">
        <v>166.83</v>
      </c>
      <c r="AI226" s="95">
        <v>168.69</v>
      </c>
      <c r="AJ226" s="96">
        <v>170.55199999999999</v>
      </c>
      <c r="AL226" s="661" t="str">
        <f>+AL133</f>
        <v>Rango de inclinación de &gt;15° a 25°</v>
      </c>
      <c r="AM226" s="659">
        <v>100</v>
      </c>
      <c r="AN226" s="78" t="s">
        <v>133</v>
      </c>
      <c r="AO226" s="94">
        <v>169.14</v>
      </c>
      <c r="AP226" s="95">
        <v>170.48</v>
      </c>
      <c r="AQ226" s="95">
        <v>171.82</v>
      </c>
      <c r="AR226" s="95">
        <v>173.16</v>
      </c>
      <c r="AS226" s="95">
        <v>174.5</v>
      </c>
      <c r="AT226" s="95">
        <v>175.84</v>
      </c>
      <c r="AU226" s="95">
        <v>177.18</v>
      </c>
      <c r="AV226" s="96">
        <v>178.52</v>
      </c>
    </row>
    <row r="227" spans="1:48" ht="15" thickBot="1">
      <c r="A227">
        <v>227</v>
      </c>
      <c r="B227" s="662"/>
      <c r="C227" s="660"/>
      <c r="D227" s="82" t="s">
        <v>136</v>
      </c>
      <c r="E227" s="97">
        <v>232.20099999999999</v>
      </c>
      <c r="F227" s="98">
        <v>222.47</v>
      </c>
      <c r="G227" s="98">
        <v>212.73</v>
      </c>
      <c r="H227" s="98">
        <v>203</v>
      </c>
      <c r="I227" s="98">
        <v>193.27</v>
      </c>
      <c r="J227" s="98">
        <v>183.54</v>
      </c>
      <c r="K227" s="98">
        <v>173.81</v>
      </c>
      <c r="L227" s="99">
        <v>164.084</v>
      </c>
      <c r="N227" s="662"/>
      <c r="O227" s="660"/>
      <c r="P227" s="82" t="s">
        <v>136</v>
      </c>
      <c r="Q227" s="97">
        <v>215.16800000000001</v>
      </c>
      <c r="R227" s="98">
        <v>208.56</v>
      </c>
      <c r="S227" s="98">
        <v>201.95</v>
      </c>
      <c r="T227" s="98">
        <v>195.35</v>
      </c>
      <c r="U227" s="98">
        <v>188.74</v>
      </c>
      <c r="V227" s="98">
        <v>182.14</v>
      </c>
      <c r="W227" s="98">
        <v>175.53</v>
      </c>
      <c r="X227" s="99">
        <v>168.93199999999999</v>
      </c>
      <c r="Z227" s="662"/>
      <c r="AA227" s="660"/>
      <c r="AB227" s="82" t="s">
        <v>136</v>
      </c>
      <c r="AC227" s="97">
        <v>177.36600000000001</v>
      </c>
      <c r="AD227" s="98">
        <v>177.36</v>
      </c>
      <c r="AE227" s="98">
        <v>177.36</v>
      </c>
      <c r="AF227" s="98">
        <v>177.36</v>
      </c>
      <c r="AG227" s="98">
        <v>177.36</v>
      </c>
      <c r="AH227" s="98">
        <v>177.36</v>
      </c>
      <c r="AI227" s="98">
        <v>177.36</v>
      </c>
      <c r="AJ227" s="99">
        <v>177.36600000000001</v>
      </c>
      <c r="AL227" s="662"/>
      <c r="AM227" s="660"/>
      <c r="AN227" s="82" t="s">
        <v>136</v>
      </c>
      <c r="AO227" s="83" t="s">
        <v>1122</v>
      </c>
      <c r="AP227" s="84" t="s">
        <v>1122</v>
      </c>
      <c r="AQ227" s="84" t="s">
        <v>1122</v>
      </c>
      <c r="AR227" s="84" t="s">
        <v>1122</v>
      </c>
      <c r="AS227" s="84" t="s">
        <v>1122</v>
      </c>
      <c r="AT227" s="84" t="s">
        <v>1122</v>
      </c>
      <c r="AU227" s="84" t="s">
        <v>1122</v>
      </c>
      <c r="AV227" s="85" t="s">
        <v>1122</v>
      </c>
    </row>
    <row r="228" spans="1:48">
      <c r="A228">
        <v>228</v>
      </c>
      <c r="B228" s="662"/>
      <c r="C228" s="657">
        <f>+C226+15</f>
        <v>115</v>
      </c>
      <c r="D228" s="86" t="str">
        <f>+D226</f>
        <v>48-X</v>
      </c>
      <c r="E228" s="100">
        <v>263.90199999999999</v>
      </c>
      <c r="F228" s="101">
        <v>253.52</v>
      </c>
      <c r="G228" s="101">
        <v>243.14</v>
      </c>
      <c r="H228" s="101">
        <v>232.76</v>
      </c>
      <c r="I228" s="101">
        <v>222.38</v>
      </c>
      <c r="J228" s="101">
        <v>212.01</v>
      </c>
      <c r="K228" s="101">
        <v>201.63</v>
      </c>
      <c r="L228" s="102">
        <v>191.25399999999999</v>
      </c>
      <c r="N228" s="662"/>
      <c r="O228" s="657">
        <f>+O226+15</f>
        <v>115</v>
      </c>
      <c r="P228" s="86" t="str">
        <f>+P226</f>
        <v>48-X</v>
      </c>
      <c r="Q228" s="100">
        <v>216.536</v>
      </c>
      <c r="R228" s="101">
        <v>209.78</v>
      </c>
      <c r="S228" s="101">
        <v>203.02</v>
      </c>
      <c r="T228" s="101">
        <v>196.27</v>
      </c>
      <c r="U228" s="101">
        <v>189.51</v>
      </c>
      <c r="V228" s="101">
        <v>182.76</v>
      </c>
      <c r="W228" s="101">
        <v>176</v>
      </c>
      <c r="X228" s="102">
        <v>169.25299999999999</v>
      </c>
      <c r="Z228" s="662"/>
      <c r="AA228" s="657">
        <f>+AA226+15</f>
        <v>115</v>
      </c>
      <c r="AB228" s="86" t="str">
        <f>+AB226</f>
        <v>48-X</v>
      </c>
      <c r="AC228" s="100">
        <v>159.178</v>
      </c>
      <c r="AD228" s="101">
        <v>159.68</v>
      </c>
      <c r="AE228" s="101">
        <v>160.19999999999999</v>
      </c>
      <c r="AF228" s="101">
        <v>160.71</v>
      </c>
      <c r="AG228" s="101">
        <v>161.22</v>
      </c>
      <c r="AH228" s="101">
        <v>161.72999999999999</v>
      </c>
      <c r="AI228" s="101">
        <v>162.24</v>
      </c>
      <c r="AJ228" s="102">
        <v>162.75700000000001</v>
      </c>
      <c r="AL228" s="662"/>
      <c r="AM228" s="657">
        <f>+AM226+15</f>
        <v>115</v>
      </c>
      <c r="AN228" s="86" t="str">
        <f>+AN226</f>
        <v>48-X</v>
      </c>
      <c r="AO228" s="87" t="s">
        <v>1122</v>
      </c>
      <c r="AP228" s="88" t="s">
        <v>1122</v>
      </c>
      <c r="AQ228" s="88" t="s">
        <v>1122</v>
      </c>
      <c r="AR228" s="88" t="s">
        <v>1122</v>
      </c>
      <c r="AS228" s="88" t="s">
        <v>1122</v>
      </c>
      <c r="AT228" s="101">
        <v>169.83</v>
      </c>
      <c r="AU228" s="101">
        <v>171.83</v>
      </c>
      <c r="AV228" s="102">
        <v>173.83</v>
      </c>
    </row>
    <row r="229" spans="1:48" ht="15" thickBot="1">
      <c r="A229">
        <v>229</v>
      </c>
      <c r="B229" s="662"/>
      <c r="C229" s="658"/>
      <c r="D229" s="90" t="str">
        <f>+D227</f>
        <v>48-XL</v>
      </c>
      <c r="E229" s="100">
        <v>286.11099999999999</v>
      </c>
      <c r="F229" s="101">
        <v>274.75</v>
      </c>
      <c r="G229" s="101">
        <v>263.39</v>
      </c>
      <c r="H229" s="101">
        <v>252.04</v>
      </c>
      <c r="I229" s="101">
        <v>240.68</v>
      </c>
      <c r="J229" s="101">
        <v>229.32</v>
      </c>
      <c r="K229" s="101">
        <v>217.97</v>
      </c>
      <c r="L229" s="102">
        <v>206.614</v>
      </c>
      <c r="N229" s="662"/>
      <c r="O229" s="658"/>
      <c r="P229" s="90" t="str">
        <f>+P227</f>
        <v>48-XL</v>
      </c>
      <c r="Q229" s="100">
        <v>265.363</v>
      </c>
      <c r="R229" s="101">
        <v>254.54</v>
      </c>
      <c r="S229" s="101">
        <v>243.71</v>
      </c>
      <c r="T229" s="101">
        <v>232.89</v>
      </c>
      <c r="U229" s="101">
        <v>222.07</v>
      </c>
      <c r="V229" s="101">
        <v>211.24</v>
      </c>
      <c r="W229" s="101">
        <v>200.42</v>
      </c>
      <c r="X229" s="102">
        <v>189.60300000000001</v>
      </c>
      <c r="Z229" s="662"/>
      <c r="AA229" s="658"/>
      <c r="AB229" s="90" t="str">
        <f>+AB227</f>
        <v>48-XL</v>
      </c>
      <c r="AC229" s="100">
        <v>183.67699999999999</v>
      </c>
      <c r="AD229" s="101">
        <v>182.77</v>
      </c>
      <c r="AE229" s="101">
        <v>181.87</v>
      </c>
      <c r="AF229" s="101">
        <v>180.97</v>
      </c>
      <c r="AG229" s="101">
        <v>180.07</v>
      </c>
      <c r="AH229" s="101">
        <v>179.16</v>
      </c>
      <c r="AI229" s="101">
        <v>178.26</v>
      </c>
      <c r="AJ229" s="102">
        <v>177.36600000000001</v>
      </c>
      <c r="AL229" s="662"/>
      <c r="AM229" s="658"/>
      <c r="AN229" s="90" t="str">
        <f>+AN227</f>
        <v>48-XL</v>
      </c>
      <c r="AO229" s="87" t="s">
        <v>1122</v>
      </c>
      <c r="AP229" s="88" t="s">
        <v>1122</v>
      </c>
      <c r="AQ229" s="88" t="s">
        <v>1122</v>
      </c>
      <c r="AR229" s="88" t="s">
        <v>1122</v>
      </c>
      <c r="AS229" s="88" t="s">
        <v>1122</v>
      </c>
      <c r="AT229" s="88" t="s">
        <v>1122</v>
      </c>
      <c r="AU229" s="88" t="s">
        <v>1122</v>
      </c>
      <c r="AV229" s="89" t="s">
        <v>1122</v>
      </c>
    </row>
    <row r="230" spans="1:48">
      <c r="A230">
        <v>230</v>
      </c>
      <c r="B230" s="662"/>
      <c r="C230" s="659">
        <f>+C228+15</f>
        <v>130</v>
      </c>
      <c r="D230" s="78" t="s">
        <v>133</v>
      </c>
      <c r="E230" s="97">
        <v>306.952</v>
      </c>
      <c r="F230" s="98">
        <v>295.94</v>
      </c>
      <c r="G230" s="98">
        <v>284.93</v>
      </c>
      <c r="H230" s="98">
        <v>273.93</v>
      </c>
      <c r="I230" s="98">
        <v>262.92</v>
      </c>
      <c r="J230" s="98">
        <v>251.91</v>
      </c>
      <c r="K230" s="98">
        <v>240.91</v>
      </c>
      <c r="L230" s="99">
        <v>229.90700000000001</v>
      </c>
      <c r="N230" s="662"/>
      <c r="O230" s="659">
        <f>+O228+15</f>
        <v>130</v>
      </c>
      <c r="P230" s="78" t="s">
        <v>133</v>
      </c>
      <c r="Q230" s="97">
        <v>240.99100000000001</v>
      </c>
      <c r="R230" s="98">
        <v>234.45</v>
      </c>
      <c r="S230" s="98">
        <v>227.92</v>
      </c>
      <c r="T230" s="98">
        <v>221.39</v>
      </c>
      <c r="U230" s="98">
        <v>214.86</v>
      </c>
      <c r="V230" s="98">
        <v>208.33</v>
      </c>
      <c r="W230" s="98">
        <v>201.79</v>
      </c>
      <c r="X230" s="99">
        <v>195.268</v>
      </c>
      <c r="Z230" s="662"/>
      <c r="AA230" s="659">
        <f>+AA228+15</f>
        <v>130</v>
      </c>
      <c r="AB230" s="78" t="s">
        <v>133</v>
      </c>
      <c r="AC230" s="83" t="s">
        <v>1122</v>
      </c>
      <c r="AD230" s="98">
        <v>182</v>
      </c>
      <c r="AE230" s="98">
        <v>177.28</v>
      </c>
      <c r="AF230" s="98">
        <v>172.57</v>
      </c>
      <c r="AG230" s="98">
        <v>167.85</v>
      </c>
      <c r="AH230" s="98">
        <v>163.13</v>
      </c>
      <c r="AI230" s="98">
        <v>158.41</v>
      </c>
      <c r="AJ230" s="99">
        <v>153.69800000000001</v>
      </c>
      <c r="AL230" s="662"/>
      <c r="AM230" s="659">
        <f>+AM228+15</f>
        <v>130</v>
      </c>
      <c r="AN230" s="78" t="s">
        <v>133</v>
      </c>
      <c r="AO230" s="83" t="s">
        <v>1122</v>
      </c>
      <c r="AP230" s="84" t="s">
        <v>1122</v>
      </c>
      <c r="AQ230" s="84" t="s">
        <v>1122</v>
      </c>
      <c r="AR230" s="84" t="s">
        <v>1122</v>
      </c>
      <c r="AS230" s="84" t="s">
        <v>1122</v>
      </c>
      <c r="AT230" s="84" t="s">
        <v>1122</v>
      </c>
      <c r="AU230" s="84" t="s">
        <v>1122</v>
      </c>
      <c r="AV230" s="85" t="s">
        <v>1122</v>
      </c>
    </row>
    <row r="231" spans="1:48" ht="15" thickBot="1">
      <c r="A231">
        <v>231</v>
      </c>
      <c r="B231" s="662"/>
      <c r="C231" s="660"/>
      <c r="D231" s="82" t="s">
        <v>136</v>
      </c>
      <c r="E231" s="97">
        <v>337.87</v>
      </c>
      <c r="F231" s="98">
        <v>325.29000000000002</v>
      </c>
      <c r="G231" s="98">
        <v>312.72000000000003</v>
      </c>
      <c r="H231" s="98">
        <v>300.14999999999998</v>
      </c>
      <c r="I231" s="98">
        <v>287.58</v>
      </c>
      <c r="J231" s="98">
        <v>275.01</v>
      </c>
      <c r="K231" s="98">
        <v>262.43</v>
      </c>
      <c r="L231" s="99">
        <v>249.86799999999999</v>
      </c>
      <c r="N231" s="662"/>
      <c r="O231" s="660"/>
      <c r="P231" s="82" t="s">
        <v>136</v>
      </c>
      <c r="Q231" s="97">
        <v>308.70299999999997</v>
      </c>
      <c r="R231" s="98">
        <v>297.61</v>
      </c>
      <c r="S231" s="98">
        <v>286.52</v>
      </c>
      <c r="T231" s="98">
        <v>275.43</v>
      </c>
      <c r="U231" s="98">
        <v>264.33999999999997</v>
      </c>
      <c r="V231" s="98">
        <v>253.25</v>
      </c>
      <c r="W231" s="98">
        <v>242.16</v>
      </c>
      <c r="X231" s="99">
        <v>231.07499999999999</v>
      </c>
      <c r="Z231" s="662"/>
      <c r="AA231" s="660"/>
      <c r="AB231" s="82" t="s">
        <v>136</v>
      </c>
      <c r="AC231" s="97">
        <v>235.56299999999999</v>
      </c>
      <c r="AD231" s="98">
        <v>227.24</v>
      </c>
      <c r="AE231" s="98">
        <v>218.93</v>
      </c>
      <c r="AF231" s="98">
        <v>210.62</v>
      </c>
      <c r="AG231" s="98">
        <v>202.3</v>
      </c>
      <c r="AH231" s="98">
        <v>193.99</v>
      </c>
      <c r="AI231" s="98">
        <v>185.67</v>
      </c>
      <c r="AJ231" s="99">
        <v>177.36600000000001</v>
      </c>
      <c r="AL231" s="662"/>
      <c r="AM231" s="660"/>
      <c r="AN231" s="82" t="s">
        <v>136</v>
      </c>
      <c r="AO231" s="83" t="s">
        <v>1122</v>
      </c>
      <c r="AP231" s="84" t="s">
        <v>1122</v>
      </c>
      <c r="AQ231" s="84" t="s">
        <v>1122</v>
      </c>
      <c r="AR231" s="84" t="s">
        <v>1122</v>
      </c>
      <c r="AS231" s="84" t="s">
        <v>1122</v>
      </c>
      <c r="AT231" s="84" t="s">
        <v>1122</v>
      </c>
      <c r="AU231" s="84" t="s">
        <v>1122</v>
      </c>
      <c r="AV231" s="85" t="s">
        <v>1122</v>
      </c>
    </row>
    <row r="232" spans="1:48">
      <c r="A232">
        <v>232</v>
      </c>
      <c r="B232" s="662"/>
      <c r="C232" s="657">
        <f>+C230+10</f>
        <v>140</v>
      </c>
      <c r="D232" s="86" t="str">
        <f>+D230</f>
        <v>48-X</v>
      </c>
      <c r="E232" s="100">
        <v>325.334</v>
      </c>
      <c r="F232" s="101">
        <v>315.49</v>
      </c>
      <c r="G232" s="101">
        <v>305.66000000000003</v>
      </c>
      <c r="H232" s="101">
        <v>295.82</v>
      </c>
      <c r="I232" s="101">
        <v>285.98</v>
      </c>
      <c r="J232" s="101">
        <v>276.14999999999998</v>
      </c>
      <c r="K232" s="101">
        <v>266.31</v>
      </c>
      <c r="L232" s="102">
        <v>256.47800000000001</v>
      </c>
      <c r="N232" s="662"/>
      <c r="O232" s="657">
        <f>+O230+10</f>
        <v>140</v>
      </c>
      <c r="P232" s="86" t="str">
        <f>+P230</f>
        <v>48-X</v>
      </c>
      <c r="Q232" s="100">
        <v>257.00099999999998</v>
      </c>
      <c r="R232" s="101">
        <v>250.91</v>
      </c>
      <c r="S232" s="101">
        <v>244.83</v>
      </c>
      <c r="T232" s="101">
        <v>238.74</v>
      </c>
      <c r="U232" s="101">
        <v>232.66</v>
      </c>
      <c r="V232" s="101">
        <v>226.57</v>
      </c>
      <c r="W232" s="101">
        <v>220.49</v>
      </c>
      <c r="X232" s="102">
        <v>214.40799999999999</v>
      </c>
      <c r="Z232" s="662"/>
      <c r="AA232" s="657">
        <f>+AA230+10</f>
        <v>140</v>
      </c>
      <c r="AB232" s="86" t="str">
        <f>+AB230</f>
        <v>48-X</v>
      </c>
      <c r="AC232" s="87" t="s">
        <v>1122</v>
      </c>
      <c r="AD232" s="88" t="s">
        <v>1122</v>
      </c>
      <c r="AE232" s="88" t="s">
        <v>1122</v>
      </c>
      <c r="AF232" s="88" t="s">
        <v>1122</v>
      </c>
      <c r="AG232" s="101">
        <v>175.38</v>
      </c>
      <c r="AH232" s="101">
        <v>169.33</v>
      </c>
      <c r="AI232" s="101">
        <v>163.28</v>
      </c>
      <c r="AJ232" s="102">
        <v>157.233</v>
      </c>
      <c r="AL232" s="662"/>
      <c r="AM232" s="657">
        <f>+AM230+10</f>
        <v>140</v>
      </c>
      <c r="AN232" s="86" t="str">
        <f>+AN230</f>
        <v>48-X</v>
      </c>
      <c r="AO232" s="87" t="s">
        <v>1122</v>
      </c>
      <c r="AP232" s="88" t="s">
        <v>1122</v>
      </c>
      <c r="AQ232" s="88" t="s">
        <v>1122</v>
      </c>
      <c r="AR232" s="88" t="s">
        <v>1122</v>
      </c>
      <c r="AS232" s="88" t="s">
        <v>1122</v>
      </c>
      <c r="AT232" s="88" t="s">
        <v>1122</v>
      </c>
      <c r="AU232" s="88" t="s">
        <v>1122</v>
      </c>
      <c r="AV232" s="89" t="s">
        <v>1122</v>
      </c>
    </row>
    <row r="233" spans="1:48" ht="15" thickBot="1">
      <c r="A233">
        <v>233</v>
      </c>
      <c r="B233" s="662"/>
      <c r="C233" s="658"/>
      <c r="D233" s="90" t="str">
        <f>+D231</f>
        <v>48-XL</v>
      </c>
      <c r="E233" s="100">
        <v>372.98099999999999</v>
      </c>
      <c r="F233" s="101">
        <v>359.39</v>
      </c>
      <c r="G233" s="101">
        <v>345.81</v>
      </c>
      <c r="H233" s="101">
        <v>332.22</v>
      </c>
      <c r="I233" s="101">
        <v>318.64</v>
      </c>
      <c r="J233" s="101">
        <v>305.06</v>
      </c>
      <c r="K233" s="101">
        <v>291.47000000000003</v>
      </c>
      <c r="L233" s="102">
        <v>277.892</v>
      </c>
      <c r="N233" s="662"/>
      <c r="O233" s="658"/>
      <c r="P233" s="90" t="str">
        <f>+P231</f>
        <v>48-XL</v>
      </c>
      <c r="Q233" s="100">
        <v>330.55799999999999</v>
      </c>
      <c r="R233" s="101">
        <v>320.42</v>
      </c>
      <c r="S233" s="101">
        <v>310.27999999999997</v>
      </c>
      <c r="T233" s="101">
        <v>300.14</v>
      </c>
      <c r="U233" s="101">
        <v>290.01</v>
      </c>
      <c r="V233" s="101">
        <v>279.87</v>
      </c>
      <c r="W233" s="101">
        <v>269.73</v>
      </c>
      <c r="X233" s="102">
        <v>259.601</v>
      </c>
      <c r="Z233" s="662"/>
      <c r="AA233" s="658"/>
      <c r="AB233" s="90" t="str">
        <f>+AB231</f>
        <v>48-XL</v>
      </c>
      <c r="AC233" s="100">
        <v>265.137</v>
      </c>
      <c r="AD233" s="101">
        <v>252.59</v>
      </c>
      <c r="AE233" s="101">
        <v>240.05</v>
      </c>
      <c r="AF233" s="101">
        <v>227.52</v>
      </c>
      <c r="AG233" s="101">
        <v>214.98</v>
      </c>
      <c r="AH233" s="101">
        <v>202.44</v>
      </c>
      <c r="AI233" s="101">
        <v>189.9</v>
      </c>
      <c r="AJ233" s="102">
        <v>177.36600000000001</v>
      </c>
      <c r="AL233" s="662"/>
      <c r="AM233" s="658"/>
      <c r="AN233" s="90" t="str">
        <f>+AN231</f>
        <v>48-XL</v>
      </c>
      <c r="AO233" s="87" t="s">
        <v>1122</v>
      </c>
      <c r="AP233" s="88" t="s">
        <v>1122</v>
      </c>
      <c r="AQ233" s="88" t="s">
        <v>1122</v>
      </c>
      <c r="AR233" s="88" t="s">
        <v>1122</v>
      </c>
      <c r="AS233" s="88" t="s">
        <v>1122</v>
      </c>
      <c r="AT233" s="88" t="s">
        <v>1122</v>
      </c>
      <c r="AU233" s="88" t="s">
        <v>1122</v>
      </c>
      <c r="AV233" s="89" t="s">
        <v>1122</v>
      </c>
    </row>
    <row r="234" spans="1:48">
      <c r="A234">
        <v>234</v>
      </c>
      <c r="B234" s="662"/>
      <c r="C234" s="659">
        <f>+C232+10</f>
        <v>150</v>
      </c>
      <c r="D234" s="78" t="s">
        <v>133</v>
      </c>
      <c r="E234" s="97">
        <v>338.25900000000001</v>
      </c>
      <c r="F234" s="98">
        <v>330.28</v>
      </c>
      <c r="G234" s="98">
        <v>322.3</v>
      </c>
      <c r="H234" s="98">
        <v>314.33</v>
      </c>
      <c r="I234" s="98">
        <v>306.36</v>
      </c>
      <c r="J234" s="98">
        <v>298.38</v>
      </c>
      <c r="K234" s="98">
        <v>290.41000000000003</v>
      </c>
      <c r="L234" s="99">
        <v>282.43599999999998</v>
      </c>
      <c r="N234" s="662"/>
      <c r="O234" s="659">
        <f>+O232+10</f>
        <v>150</v>
      </c>
      <c r="P234" s="78" t="s">
        <v>133</v>
      </c>
      <c r="Q234" s="97">
        <v>275.72000000000003</v>
      </c>
      <c r="R234" s="98">
        <v>269.13</v>
      </c>
      <c r="S234" s="98">
        <v>262.55</v>
      </c>
      <c r="T234" s="98">
        <v>255.97</v>
      </c>
      <c r="U234" s="98">
        <v>249.38</v>
      </c>
      <c r="V234" s="98">
        <v>242.8</v>
      </c>
      <c r="W234" s="98">
        <v>236.22</v>
      </c>
      <c r="X234" s="99">
        <v>229.637</v>
      </c>
      <c r="Z234" s="662"/>
      <c r="AA234" s="659">
        <f>+AA232+10</f>
        <v>150</v>
      </c>
      <c r="AB234" s="78" t="s">
        <v>133</v>
      </c>
      <c r="AC234" s="83" t="s">
        <v>1122</v>
      </c>
      <c r="AD234" s="84" t="s">
        <v>1122</v>
      </c>
      <c r="AE234" s="84" t="s">
        <v>1122</v>
      </c>
      <c r="AF234" s="84" t="s">
        <v>1122</v>
      </c>
      <c r="AG234" s="84" t="s">
        <v>1122</v>
      </c>
      <c r="AH234" s="84" t="s">
        <v>1122</v>
      </c>
      <c r="AI234" s="98">
        <v>176.78</v>
      </c>
      <c r="AJ234" s="99">
        <v>170.24299999999999</v>
      </c>
      <c r="AL234" s="662"/>
      <c r="AM234" s="659">
        <f>+AM232+10</f>
        <v>150</v>
      </c>
      <c r="AN234" s="78" t="s">
        <v>133</v>
      </c>
      <c r="AO234" s="83" t="s">
        <v>1122</v>
      </c>
      <c r="AP234" s="84" t="s">
        <v>1122</v>
      </c>
      <c r="AQ234" s="84" t="s">
        <v>1122</v>
      </c>
      <c r="AR234" s="84" t="s">
        <v>1122</v>
      </c>
      <c r="AS234" s="84" t="s">
        <v>1122</v>
      </c>
      <c r="AT234" s="84" t="s">
        <v>1122</v>
      </c>
      <c r="AU234" s="84" t="s">
        <v>1122</v>
      </c>
      <c r="AV234" s="85" t="s">
        <v>1122</v>
      </c>
    </row>
    <row r="235" spans="1:48" ht="15" thickBot="1">
      <c r="A235">
        <v>235</v>
      </c>
      <c r="B235" s="662"/>
      <c r="C235" s="660"/>
      <c r="D235" s="82" t="s">
        <v>136</v>
      </c>
      <c r="E235" s="97">
        <v>373.476</v>
      </c>
      <c r="F235" s="98">
        <v>364.3</v>
      </c>
      <c r="G235" s="98">
        <v>355.13</v>
      </c>
      <c r="H235" s="98">
        <v>345.96</v>
      </c>
      <c r="I235" s="98">
        <v>336.79</v>
      </c>
      <c r="J235" s="98">
        <v>327.62</v>
      </c>
      <c r="K235" s="98">
        <v>318.45999999999998</v>
      </c>
      <c r="L235" s="99">
        <v>309.291</v>
      </c>
      <c r="N235" s="662"/>
      <c r="O235" s="660"/>
      <c r="P235" s="82" t="s">
        <v>136</v>
      </c>
      <c r="Q235" s="97">
        <v>353.822</v>
      </c>
      <c r="R235" s="98">
        <v>344.45</v>
      </c>
      <c r="S235" s="98">
        <v>335.08</v>
      </c>
      <c r="T235" s="98">
        <v>325.70999999999998</v>
      </c>
      <c r="U235" s="98">
        <v>316.33</v>
      </c>
      <c r="V235" s="98">
        <v>306.95999999999998</v>
      </c>
      <c r="W235" s="98">
        <v>297.58999999999997</v>
      </c>
      <c r="X235" s="99">
        <v>288.22800000000001</v>
      </c>
      <c r="Z235" s="662"/>
      <c r="AA235" s="660"/>
      <c r="AB235" s="82" t="s">
        <v>136</v>
      </c>
      <c r="AC235" s="97">
        <v>282.024</v>
      </c>
      <c r="AD235" s="98">
        <v>270.85000000000002</v>
      </c>
      <c r="AE235" s="98">
        <v>259.69</v>
      </c>
      <c r="AF235" s="98">
        <v>248.52</v>
      </c>
      <c r="AG235" s="98">
        <v>237.36</v>
      </c>
      <c r="AH235" s="98">
        <v>226.19</v>
      </c>
      <c r="AI235" s="98">
        <v>215.02</v>
      </c>
      <c r="AJ235" s="99">
        <v>203.864</v>
      </c>
      <c r="AL235" s="662"/>
      <c r="AM235" s="660"/>
      <c r="AN235" s="82" t="s">
        <v>136</v>
      </c>
      <c r="AO235" s="83" t="s">
        <v>1122</v>
      </c>
      <c r="AP235" s="84" t="s">
        <v>1122</v>
      </c>
      <c r="AQ235" s="84" t="s">
        <v>1122</v>
      </c>
      <c r="AR235" s="84" t="s">
        <v>1122</v>
      </c>
      <c r="AS235" s="84" t="s">
        <v>1122</v>
      </c>
      <c r="AT235" s="84" t="s">
        <v>1122</v>
      </c>
      <c r="AU235" s="84" t="s">
        <v>1122</v>
      </c>
      <c r="AV235" s="85" t="s">
        <v>1122</v>
      </c>
    </row>
    <row r="236" spans="1:48">
      <c r="A236">
        <v>236</v>
      </c>
      <c r="B236" s="662"/>
      <c r="C236" s="657">
        <f>+C234+10</f>
        <v>160</v>
      </c>
      <c r="D236" s="86" t="str">
        <f>+D234</f>
        <v>48-X</v>
      </c>
      <c r="E236" s="100">
        <v>344.375</v>
      </c>
      <c r="F236" s="101">
        <v>338.08</v>
      </c>
      <c r="G236" s="101">
        <v>331.78</v>
      </c>
      <c r="H236" s="101">
        <v>325.49</v>
      </c>
      <c r="I236" s="101">
        <v>319.19</v>
      </c>
      <c r="J236" s="101">
        <v>312.89999999999998</v>
      </c>
      <c r="K236" s="101">
        <v>306.61</v>
      </c>
      <c r="L236" s="102">
        <v>300.31599999999997</v>
      </c>
      <c r="N236" s="662"/>
      <c r="O236" s="657">
        <f>+O234+10</f>
        <v>160</v>
      </c>
      <c r="P236" s="86" t="str">
        <f>+P234</f>
        <v>48-X</v>
      </c>
      <c r="Q236" s="100">
        <v>291.45100000000002</v>
      </c>
      <c r="R236" s="101">
        <v>284.81</v>
      </c>
      <c r="S236" s="101">
        <v>278.16000000000003</v>
      </c>
      <c r="T236" s="101">
        <v>271.52</v>
      </c>
      <c r="U236" s="101">
        <v>264.88</v>
      </c>
      <c r="V236" s="101">
        <v>258.24</v>
      </c>
      <c r="W236" s="101">
        <v>251.6</v>
      </c>
      <c r="X236" s="102">
        <v>244.964</v>
      </c>
      <c r="Z236" s="662"/>
      <c r="AA236" s="657">
        <f>+AA234+10</f>
        <v>160</v>
      </c>
      <c r="AB236" s="86" t="str">
        <f>+AB234</f>
        <v>48-X</v>
      </c>
      <c r="AC236" s="87" t="s">
        <v>1122</v>
      </c>
      <c r="AD236" s="88" t="s">
        <v>1122</v>
      </c>
      <c r="AE236" s="88" t="s">
        <v>1122</v>
      </c>
      <c r="AF236" s="88" t="s">
        <v>1122</v>
      </c>
      <c r="AG236" s="88" t="s">
        <v>1122</v>
      </c>
      <c r="AH236" s="88" t="s">
        <v>1122</v>
      </c>
      <c r="AI236" s="88" t="s">
        <v>1122</v>
      </c>
      <c r="AJ236" s="89" t="s">
        <v>1122</v>
      </c>
      <c r="AL236" s="662"/>
      <c r="AM236" s="657">
        <f>+AM234+10</f>
        <v>160</v>
      </c>
      <c r="AN236" s="86" t="str">
        <f>+AN234</f>
        <v>48-X</v>
      </c>
      <c r="AO236" s="87" t="s">
        <v>1122</v>
      </c>
      <c r="AP236" s="88" t="s">
        <v>1122</v>
      </c>
      <c r="AQ236" s="88" t="s">
        <v>1122</v>
      </c>
      <c r="AR236" s="88" t="s">
        <v>1122</v>
      </c>
      <c r="AS236" s="88" t="s">
        <v>1122</v>
      </c>
      <c r="AT236" s="88" t="s">
        <v>1122</v>
      </c>
      <c r="AU236" s="88" t="s">
        <v>1122</v>
      </c>
      <c r="AV236" s="89" t="s">
        <v>1122</v>
      </c>
    </row>
    <row r="237" spans="1:48" ht="15" thickBot="1">
      <c r="A237">
        <v>237</v>
      </c>
      <c r="B237" s="662"/>
      <c r="C237" s="658"/>
      <c r="D237" s="90" t="str">
        <f>+D235</f>
        <v>48-XL</v>
      </c>
      <c r="E237" s="100">
        <v>377.35899999999998</v>
      </c>
      <c r="F237" s="101">
        <v>371.76</v>
      </c>
      <c r="G237" s="101">
        <v>366.16</v>
      </c>
      <c r="H237" s="101">
        <v>360.57</v>
      </c>
      <c r="I237" s="101">
        <v>354.97</v>
      </c>
      <c r="J237" s="101">
        <v>349.38</v>
      </c>
      <c r="K237" s="101">
        <v>343.78</v>
      </c>
      <c r="L237" s="102">
        <v>338.18900000000002</v>
      </c>
      <c r="N237" s="662"/>
      <c r="O237" s="658"/>
      <c r="P237" s="90" t="str">
        <f>+P235</f>
        <v>48-XL</v>
      </c>
      <c r="Q237" s="100">
        <v>366.00700000000001</v>
      </c>
      <c r="R237" s="101">
        <v>358.59</v>
      </c>
      <c r="S237" s="101">
        <v>351.19</v>
      </c>
      <c r="T237" s="101">
        <v>343.78</v>
      </c>
      <c r="U237" s="101">
        <v>336.37</v>
      </c>
      <c r="V237" s="101">
        <v>328.96</v>
      </c>
      <c r="W237" s="101">
        <v>321.56</v>
      </c>
      <c r="X237" s="102">
        <v>314.15300000000002</v>
      </c>
      <c r="Z237" s="662"/>
      <c r="AA237" s="658"/>
      <c r="AB237" s="90" t="str">
        <f>+AB235</f>
        <v>48-XL</v>
      </c>
      <c r="AC237" s="100">
        <v>298.69200000000001</v>
      </c>
      <c r="AD237" s="101">
        <v>289.20999999999998</v>
      </c>
      <c r="AE237" s="101">
        <v>279.74</v>
      </c>
      <c r="AF237" s="101">
        <v>270.26</v>
      </c>
      <c r="AG237" s="101">
        <v>260.77999999999997</v>
      </c>
      <c r="AH237" s="101">
        <v>251.31</v>
      </c>
      <c r="AI237" s="101">
        <v>241.83</v>
      </c>
      <c r="AJ237" s="102">
        <v>232.36099999999999</v>
      </c>
      <c r="AL237" s="662"/>
      <c r="AM237" s="658"/>
      <c r="AN237" s="90" t="str">
        <f>+AN235</f>
        <v>48-XL</v>
      </c>
      <c r="AO237" s="87" t="s">
        <v>1122</v>
      </c>
      <c r="AP237" s="88" t="s">
        <v>1122</v>
      </c>
      <c r="AQ237" s="88" t="s">
        <v>1122</v>
      </c>
      <c r="AR237" s="88" t="s">
        <v>1122</v>
      </c>
      <c r="AS237" s="88" t="s">
        <v>1122</v>
      </c>
      <c r="AT237" s="88" t="s">
        <v>1122</v>
      </c>
      <c r="AU237" s="88" t="s">
        <v>1122</v>
      </c>
      <c r="AV237" s="89" t="s">
        <v>1122</v>
      </c>
    </row>
    <row r="238" spans="1:48">
      <c r="A238">
        <v>238</v>
      </c>
      <c r="B238" s="662"/>
      <c r="C238" s="659">
        <f>+C236+10</f>
        <v>170</v>
      </c>
      <c r="D238" s="78" t="s">
        <v>133</v>
      </c>
      <c r="E238" s="97">
        <v>355.15800000000002</v>
      </c>
      <c r="F238" s="98">
        <v>349.43</v>
      </c>
      <c r="G238" s="98">
        <v>343.7</v>
      </c>
      <c r="H238" s="98">
        <v>337.98</v>
      </c>
      <c r="I238" s="98">
        <v>332.25</v>
      </c>
      <c r="J238" s="98">
        <v>326.52999999999997</v>
      </c>
      <c r="K238" s="98">
        <v>320.8</v>
      </c>
      <c r="L238" s="99">
        <v>315.08100000000002</v>
      </c>
      <c r="N238" s="662"/>
      <c r="O238" s="659">
        <f>+O236+10</f>
        <v>170</v>
      </c>
      <c r="P238" s="78" t="s">
        <v>133</v>
      </c>
      <c r="Q238" s="97" t="s">
        <v>1122</v>
      </c>
      <c r="R238" s="98" t="s">
        <v>1122</v>
      </c>
      <c r="S238" s="98">
        <v>289.8</v>
      </c>
      <c r="T238" s="98">
        <v>282.82</v>
      </c>
      <c r="U238" s="98">
        <v>275.83999999999997</v>
      </c>
      <c r="V238" s="98">
        <v>268.87</v>
      </c>
      <c r="W238" s="98">
        <v>261.89</v>
      </c>
      <c r="X238" s="99">
        <v>254.916</v>
      </c>
      <c r="Z238" s="662"/>
      <c r="AA238" s="659">
        <f>+AA236+10</f>
        <v>170</v>
      </c>
      <c r="AB238" s="78" t="s">
        <v>133</v>
      </c>
      <c r="AC238" s="83" t="s">
        <v>1122</v>
      </c>
      <c r="AD238" s="84" t="s">
        <v>1122</v>
      </c>
      <c r="AE238" s="84" t="s">
        <v>1122</v>
      </c>
      <c r="AF238" s="84" t="s">
        <v>1122</v>
      </c>
      <c r="AG238" s="84" t="s">
        <v>1122</v>
      </c>
      <c r="AH238" s="84" t="s">
        <v>1122</v>
      </c>
      <c r="AI238" s="84" t="s">
        <v>1122</v>
      </c>
      <c r="AJ238" s="85" t="s">
        <v>1122</v>
      </c>
      <c r="AL238" s="662"/>
      <c r="AM238" s="659">
        <f>+AM236+10</f>
        <v>170</v>
      </c>
      <c r="AN238" s="78" t="s">
        <v>133</v>
      </c>
      <c r="AO238" s="83" t="s">
        <v>1122</v>
      </c>
      <c r="AP238" s="84" t="s">
        <v>1122</v>
      </c>
      <c r="AQ238" s="84" t="s">
        <v>1122</v>
      </c>
      <c r="AR238" s="84" t="s">
        <v>1122</v>
      </c>
      <c r="AS238" s="84" t="s">
        <v>1122</v>
      </c>
      <c r="AT238" s="84" t="s">
        <v>1122</v>
      </c>
      <c r="AU238" s="84" t="s">
        <v>1122</v>
      </c>
      <c r="AV238" s="85" t="s">
        <v>1122</v>
      </c>
    </row>
    <row r="239" spans="1:48" ht="15" thickBot="1">
      <c r="A239">
        <v>239</v>
      </c>
      <c r="B239" s="662"/>
      <c r="C239" s="660"/>
      <c r="D239" s="82" t="s">
        <v>136</v>
      </c>
      <c r="E239" s="97">
        <v>371.63799999999998</v>
      </c>
      <c r="F239" s="98">
        <v>370.85</v>
      </c>
      <c r="G239" s="98">
        <v>370.06</v>
      </c>
      <c r="H239" s="98">
        <v>369.27</v>
      </c>
      <c r="I239" s="98">
        <v>368.49</v>
      </c>
      <c r="J239" s="98">
        <v>367.7</v>
      </c>
      <c r="K239" s="98">
        <v>366.91</v>
      </c>
      <c r="L239" s="99">
        <v>366.13099999999997</v>
      </c>
      <c r="N239" s="662"/>
      <c r="O239" s="660"/>
      <c r="P239" s="82" t="s">
        <v>136</v>
      </c>
      <c r="Q239" s="97">
        <v>371.35399999999998</v>
      </c>
      <c r="R239" s="98">
        <v>365.16</v>
      </c>
      <c r="S239" s="98">
        <v>358.96</v>
      </c>
      <c r="T239" s="98">
        <v>352.77</v>
      </c>
      <c r="U239" s="98">
        <v>346.58</v>
      </c>
      <c r="V239" s="98">
        <v>340.38</v>
      </c>
      <c r="W239" s="98">
        <v>334.19</v>
      </c>
      <c r="X239" s="99">
        <v>328.00200000000001</v>
      </c>
      <c r="Z239" s="662"/>
      <c r="AA239" s="660"/>
      <c r="AB239" s="82" t="s">
        <v>136</v>
      </c>
      <c r="AC239" s="83" t="s">
        <v>1122</v>
      </c>
      <c r="AD239" s="84" t="s">
        <v>1122</v>
      </c>
      <c r="AE239" s="98">
        <v>300.08</v>
      </c>
      <c r="AF239" s="98">
        <v>292.08</v>
      </c>
      <c r="AG239" s="98">
        <v>284.08999999999997</v>
      </c>
      <c r="AH239" s="98">
        <v>276.10000000000002</v>
      </c>
      <c r="AI239" s="98">
        <v>268.10000000000002</v>
      </c>
      <c r="AJ239" s="99">
        <v>260.11399999999998</v>
      </c>
      <c r="AL239" s="662"/>
      <c r="AM239" s="660"/>
      <c r="AN239" s="82" t="s">
        <v>136</v>
      </c>
      <c r="AO239" s="83" t="s">
        <v>1122</v>
      </c>
      <c r="AP239" s="84" t="s">
        <v>1122</v>
      </c>
      <c r="AQ239" s="84" t="s">
        <v>1122</v>
      </c>
      <c r="AR239" s="84" t="s">
        <v>1122</v>
      </c>
      <c r="AS239" s="84" t="s">
        <v>1122</v>
      </c>
      <c r="AT239" s="84" t="s">
        <v>1122</v>
      </c>
      <c r="AU239" s="84" t="s">
        <v>1122</v>
      </c>
      <c r="AV239" s="85" t="s">
        <v>1122</v>
      </c>
    </row>
    <row r="240" spans="1:48">
      <c r="A240">
        <v>240</v>
      </c>
      <c r="B240" s="662"/>
      <c r="C240" s="657">
        <f>+C238+10</f>
        <v>180</v>
      </c>
      <c r="D240" s="86" t="str">
        <f>+D238</f>
        <v>48-X</v>
      </c>
      <c r="E240" s="100">
        <v>369.94200000000001</v>
      </c>
      <c r="F240" s="101">
        <v>363.69</v>
      </c>
      <c r="G240" s="101">
        <v>357.43</v>
      </c>
      <c r="H240" s="101">
        <v>351.18</v>
      </c>
      <c r="I240" s="101">
        <v>344.93</v>
      </c>
      <c r="J240" s="101">
        <v>338.68</v>
      </c>
      <c r="K240" s="101">
        <v>332.43</v>
      </c>
      <c r="L240" s="102">
        <v>326.18</v>
      </c>
      <c r="N240" s="662"/>
      <c r="O240" s="657">
        <f>+O238+10</f>
        <v>180</v>
      </c>
      <c r="P240" s="86" t="str">
        <f>+P238</f>
        <v>48-X</v>
      </c>
      <c r="Q240" s="100" t="s">
        <v>1122</v>
      </c>
      <c r="R240" s="101" t="s">
        <v>1122</v>
      </c>
      <c r="S240" s="101" t="s">
        <v>1122</v>
      </c>
      <c r="T240" s="101" t="s">
        <v>1122</v>
      </c>
      <c r="U240" s="101" t="s">
        <v>1122</v>
      </c>
      <c r="V240" s="101">
        <v>278.20999999999998</v>
      </c>
      <c r="W240" s="101">
        <v>271.47000000000003</v>
      </c>
      <c r="X240" s="102">
        <v>264.73099999999999</v>
      </c>
      <c r="Z240" s="662"/>
      <c r="AA240" s="657">
        <f>+AA238+10</f>
        <v>180</v>
      </c>
      <c r="AB240" s="86" t="str">
        <f>+AB238</f>
        <v>48-X</v>
      </c>
      <c r="AC240" s="87" t="s">
        <v>1122</v>
      </c>
      <c r="AD240" s="88" t="s">
        <v>1122</v>
      </c>
      <c r="AE240" s="88" t="s">
        <v>1122</v>
      </c>
      <c r="AF240" s="88" t="s">
        <v>1122</v>
      </c>
      <c r="AG240" s="88" t="s">
        <v>1122</v>
      </c>
      <c r="AH240" s="88" t="s">
        <v>1122</v>
      </c>
      <c r="AI240" s="88" t="s">
        <v>1122</v>
      </c>
      <c r="AJ240" s="89" t="s">
        <v>1122</v>
      </c>
      <c r="AL240" s="662"/>
      <c r="AM240" s="657">
        <f>+AM238+10</f>
        <v>180</v>
      </c>
      <c r="AN240" s="86" t="str">
        <f>+AN238</f>
        <v>48-X</v>
      </c>
      <c r="AO240" s="87" t="s">
        <v>1122</v>
      </c>
      <c r="AP240" s="88" t="s">
        <v>1122</v>
      </c>
      <c r="AQ240" s="88" t="s">
        <v>1122</v>
      </c>
      <c r="AR240" s="88" t="s">
        <v>1122</v>
      </c>
      <c r="AS240" s="88" t="s">
        <v>1122</v>
      </c>
      <c r="AT240" s="88" t="s">
        <v>1122</v>
      </c>
      <c r="AU240" s="88" t="s">
        <v>1122</v>
      </c>
      <c r="AV240" s="89" t="s">
        <v>1122</v>
      </c>
    </row>
    <row r="241" spans="1:48" ht="15" thickBot="1">
      <c r="A241">
        <v>241</v>
      </c>
      <c r="B241" s="662"/>
      <c r="C241" s="658"/>
      <c r="D241" s="90" t="str">
        <f>+D239</f>
        <v>48-XL</v>
      </c>
      <c r="E241" s="100">
        <v>369.38</v>
      </c>
      <c r="F241" s="101">
        <v>370.11</v>
      </c>
      <c r="G241" s="101">
        <v>370.84</v>
      </c>
      <c r="H241" s="101">
        <v>371.58</v>
      </c>
      <c r="I241" s="101">
        <v>372.31</v>
      </c>
      <c r="J241" s="101">
        <v>373.05</v>
      </c>
      <c r="K241" s="101">
        <v>373.78</v>
      </c>
      <c r="L241" s="102">
        <v>374.51799999999997</v>
      </c>
      <c r="N241" s="662"/>
      <c r="O241" s="658"/>
      <c r="P241" s="90" t="str">
        <f>+P239</f>
        <v>48-XL</v>
      </c>
      <c r="Q241" s="100">
        <v>368.98</v>
      </c>
      <c r="R241" s="101">
        <v>364.53</v>
      </c>
      <c r="S241" s="101">
        <v>360.08</v>
      </c>
      <c r="T241" s="101">
        <v>355.64</v>
      </c>
      <c r="U241" s="101">
        <v>351.19</v>
      </c>
      <c r="V241" s="101">
        <v>346.75</v>
      </c>
      <c r="W241" s="101">
        <v>342.3</v>
      </c>
      <c r="X241" s="102">
        <v>337.858</v>
      </c>
      <c r="Z241" s="662"/>
      <c r="AA241" s="658"/>
      <c r="AB241" s="90" t="str">
        <f>+AB239</f>
        <v>48-XL</v>
      </c>
      <c r="AC241" s="87" t="s">
        <v>1122</v>
      </c>
      <c r="AD241" s="88" t="s">
        <v>1122</v>
      </c>
      <c r="AE241" s="88" t="s">
        <v>1122</v>
      </c>
      <c r="AF241" s="88" t="s">
        <v>1122</v>
      </c>
      <c r="AG241" s="101">
        <v>296.26</v>
      </c>
      <c r="AH241" s="101">
        <v>287.63</v>
      </c>
      <c r="AI241" s="101">
        <v>279</v>
      </c>
      <c r="AJ241" s="102">
        <v>270.38</v>
      </c>
      <c r="AL241" s="662"/>
      <c r="AM241" s="658"/>
      <c r="AN241" s="90" t="str">
        <f>+AN239</f>
        <v>48-XL</v>
      </c>
      <c r="AO241" s="87" t="s">
        <v>1122</v>
      </c>
      <c r="AP241" s="88" t="s">
        <v>1122</v>
      </c>
      <c r="AQ241" s="88" t="s">
        <v>1122</v>
      </c>
      <c r="AR241" s="88" t="s">
        <v>1122</v>
      </c>
      <c r="AS241" s="88" t="s">
        <v>1122</v>
      </c>
      <c r="AT241" s="88" t="s">
        <v>1122</v>
      </c>
      <c r="AU241" s="88" t="s">
        <v>1122</v>
      </c>
      <c r="AV241" s="89" t="s">
        <v>1122</v>
      </c>
    </row>
    <row r="242" spans="1:48">
      <c r="A242">
        <v>242</v>
      </c>
      <c r="B242" s="662"/>
      <c r="C242" s="659">
        <f>+C240+10</f>
        <v>190</v>
      </c>
      <c r="D242" s="78" t="s">
        <v>133</v>
      </c>
      <c r="E242" s="97" t="s">
        <v>1122</v>
      </c>
      <c r="F242" s="98" t="s">
        <v>1122</v>
      </c>
      <c r="G242" s="98">
        <v>362.33</v>
      </c>
      <c r="H242" s="98">
        <v>358.53</v>
      </c>
      <c r="I242" s="98">
        <v>354.73</v>
      </c>
      <c r="J242" s="98">
        <v>350.93</v>
      </c>
      <c r="K242" s="98">
        <v>347.13</v>
      </c>
      <c r="L242" s="99">
        <v>343.34</v>
      </c>
      <c r="N242" s="662"/>
      <c r="O242" s="659">
        <f>+O240+10</f>
        <v>190</v>
      </c>
      <c r="P242" s="78" t="s">
        <v>133</v>
      </c>
      <c r="Q242" s="97" t="s">
        <v>1122</v>
      </c>
      <c r="R242" s="98" t="s">
        <v>1122</v>
      </c>
      <c r="S242" s="98" t="s">
        <v>1122</v>
      </c>
      <c r="T242" s="98" t="s">
        <v>1122</v>
      </c>
      <c r="U242" s="98" t="s">
        <v>1122</v>
      </c>
      <c r="V242" s="98" t="s">
        <v>1122</v>
      </c>
      <c r="W242" s="98">
        <v>284.8</v>
      </c>
      <c r="X242" s="99">
        <v>277.86500000000001</v>
      </c>
      <c r="Z242" s="662"/>
      <c r="AA242" s="659">
        <f>+AA240+10</f>
        <v>190</v>
      </c>
      <c r="AB242" s="78" t="s">
        <v>133</v>
      </c>
      <c r="AC242" s="83" t="s">
        <v>1122</v>
      </c>
      <c r="AD242" s="84" t="s">
        <v>1122</v>
      </c>
      <c r="AE242" s="84" t="s">
        <v>1122</v>
      </c>
      <c r="AF242" s="84" t="s">
        <v>1122</v>
      </c>
      <c r="AG242" s="84" t="s">
        <v>1122</v>
      </c>
      <c r="AH242" s="84" t="s">
        <v>1122</v>
      </c>
      <c r="AI242" s="84" t="s">
        <v>1122</v>
      </c>
      <c r="AJ242" s="85" t="s">
        <v>1122</v>
      </c>
      <c r="AL242" s="662"/>
      <c r="AM242" s="659">
        <f>+AM240+10</f>
        <v>190</v>
      </c>
      <c r="AN242" s="78" t="s">
        <v>133</v>
      </c>
      <c r="AO242" s="83" t="s">
        <v>1122</v>
      </c>
      <c r="AP242" s="84" t="s">
        <v>1122</v>
      </c>
      <c r="AQ242" s="84" t="s">
        <v>1122</v>
      </c>
      <c r="AR242" s="84" t="s">
        <v>1122</v>
      </c>
      <c r="AS242" s="84" t="s">
        <v>1122</v>
      </c>
      <c r="AT242" s="84" t="s">
        <v>1122</v>
      </c>
      <c r="AU242" s="84" t="s">
        <v>1122</v>
      </c>
      <c r="AV242" s="85" t="s">
        <v>1122</v>
      </c>
    </row>
    <row r="243" spans="1:48" ht="15" thickBot="1">
      <c r="A243">
        <v>243</v>
      </c>
      <c r="B243" s="662"/>
      <c r="C243" s="660"/>
      <c r="D243" s="82" t="s">
        <v>136</v>
      </c>
      <c r="E243" s="97" t="s">
        <v>1122</v>
      </c>
      <c r="F243" s="98" t="s">
        <v>1122</v>
      </c>
      <c r="G243" s="98">
        <v>369.52</v>
      </c>
      <c r="H243" s="98">
        <v>369.61</v>
      </c>
      <c r="I243" s="98">
        <v>369.71</v>
      </c>
      <c r="J243" s="98">
        <v>369.8</v>
      </c>
      <c r="K243" s="98">
        <v>369.9</v>
      </c>
      <c r="L243" s="99">
        <v>369.99799999999999</v>
      </c>
      <c r="N243" s="662"/>
      <c r="O243" s="660"/>
      <c r="P243" s="82" t="s">
        <v>136</v>
      </c>
      <c r="Q243" s="97" t="s">
        <v>1122</v>
      </c>
      <c r="R243" s="98" t="s">
        <v>1122</v>
      </c>
      <c r="S243" s="98">
        <v>363.26</v>
      </c>
      <c r="T243" s="98">
        <v>360.49</v>
      </c>
      <c r="U243" s="98">
        <v>357.71</v>
      </c>
      <c r="V243" s="98">
        <v>354.94</v>
      </c>
      <c r="W243" s="98">
        <v>352.17</v>
      </c>
      <c r="X243" s="99">
        <v>349.399</v>
      </c>
      <c r="Z243" s="662"/>
      <c r="AA243" s="660"/>
      <c r="AB243" s="82" t="s">
        <v>136</v>
      </c>
      <c r="AC243" s="83" t="s">
        <v>1122</v>
      </c>
      <c r="AD243" s="84" t="s">
        <v>1122</v>
      </c>
      <c r="AE243" s="84" t="s">
        <v>1122</v>
      </c>
      <c r="AF243" s="84" t="s">
        <v>1122</v>
      </c>
      <c r="AG243" s="84" t="s">
        <v>1122</v>
      </c>
      <c r="AH243" s="98">
        <v>303.26</v>
      </c>
      <c r="AI243" s="98">
        <v>295.5</v>
      </c>
      <c r="AJ243" s="99">
        <v>287.74599999999998</v>
      </c>
      <c r="AL243" s="662"/>
      <c r="AM243" s="660"/>
      <c r="AN243" s="82" t="s">
        <v>136</v>
      </c>
      <c r="AO243" s="83" t="s">
        <v>1122</v>
      </c>
      <c r="AP243" s="84" t="s">
        <v>1122</v>
      </c>
      <c r="AQ243" s="84" t="s">
        <v>1122</v>
      </c>
      <c r="AR243" s="84" t="s">
        <v>1122</v>
      </c>
      <c r="AS243" s="84" t="s">
        <v>1122</v>
      </c>
      <c r="AT243" s="84" t="s">
        <v>1122</v>
      </c>
      <c r="AU243" s="84" t="s">
        <v>1122</v>
      </c>
      <c r="AV243" s="85" t="s">
        <v>1122</v>
      </c>
    </row>
    <row r="244" spans="1:48">
      <c r="A244">
        <v>244</v>
      </c>
      <c r="B244" s="662"/>
      <c r="C244" s="657">
        <f>+C242+10</f>
        <v>200</v>
      </c>
      <c r="D244" s="86" t="str">
        <f>+D242</f>
        <v>48-X</v>
      </c>
      <c r="E244" s="100" t="s">
        <v>1122</v>
      </c>
      <c r="F244" s="101" t="s">
        <v>1122</v>
      </c>
      <c r="G244" s="101" t="s">
        <v>1122</v>
      </c>
      <c r="H244" s="101" t="s">
        <v>1122</v>
      </c>
      <c r="I244" s="101">
        <v>360.21</v>
      </c>
      <c r="J244" s="101">
        <v>358.18</v>
      </c>
      <c r="K244" s="101">
        <v>356.15</v>
      </c>
      <c r="L244" s="102">
        <v>354.12299999999999</v>
      </c>
      <c r="N244" s="662"/>
      <c r="O244" s="657">
        <f>+O242+10</f>
        <v>200</v>
      </c>
      <c r="P244" s="86" t="str">
        <f>+P242</f>
        <v>48-X</v>
      </c>
      <c r="Q244" s="100" t="s">
        <v>1122</v>
      </c>
      <c r="R244" s="101" t="s">
        <v>1122</v>
      </c>
      <c r="S244" s="101" t="s">
        <v>1122</v>
      </c>
      <c r="T244" s="101" t="s">
        <v>1122</v>
      </c>
      <c r="U244" s="101" t="s">
        <v>1122</v>
      </c>
      <c r="V244" s="101" t="s">
        <v>1122</v>
      </c>
      <c r="W244" s="101" t="s">
        <v>1122</v>
      </c>
      <c r="X244" s="102" t="s">
        <v>1122</v>
      </c>
      <c r="Z244" s="662"/>
      <c r="AA244" s="657">
        <f>+AA242+10</f>
        <v>200</v>
      </c>
      <c r="AB244" s="86" t="str">
        <f>+AB242</f>
        <v>48-X</v>
      </c>
      <c r="AC244" s="87" t="s">
        <v>1122</v>
      </c>
      <c r="AD244" s="88" t="s">
        <v>1122</v>
      </c>
      <c r="AE244" s="88" t="s">
        <v>1122</v>
      </c>
      <c r="AF244" s="88" t="s">
        <v>1122</v>
      </c>
      <c r="AG244" s="88" t="s">
        <v>1122</v>
      </c>
      <c r="AH244" s="88" t="s">
        <v>1122</v>
      </c>
      <c r="AI244" s="88" t="s">
        <v>1122</v>
      </c>
      <c r="AJ244" s="102" t="s">
        <v>1122</v>
      </c>
      <c r="AL244" s="662"/>
      <c r="AM244" s="657">
        <f>+AM242+10</f>
        <v>200</v>
      </c>
      <c r="AN244" s="86" t="str">
        <f>+AN242</f>
        <v>48-X</v>
      </c>
      <c r="AO244" s="87" t="s">
        <v>1122</v>
      </c>
      <c r="AP244" s="88" t="s">
        <v>1122</v>
      </c>
      <c r="AQ244" s="88" t="s">
        <v>1122</v>
      </c>
      <c r="AR244" s="88" t="s">
        <v>1122</v>
      </c>
      <c r="AS244" s="88" t="s">
        <v>1122</v>
      </c>
      <c r="AT244" s="88" t="s">
        <v>1122</v>
      </c>
      <c r="AU244" s="88" t="s">
        <v>1122</v>
      </c>
      <c r="AV244" s="89" t="s">
        <v>1122</v>
      </c>
    </row>
    <row r="245" spans="1:48" ht="15" thickBot="1">
      <c r="A245">
        <v>245</v>
      </c>
      <c r="B245" s="663"/>
      <c r="C245" s="658"/>
      <c r="D245" s="90" t="str">
        <f>+D243</f>
        <v>48-XL</v>
      </c>
      <c r="E245" s="105" t="s">
        <v>1122</v>
      </c>
      <c r="F245" s="103" t="s">
        <v>1122</v>
      </c>
      <c r="G245" s="103" t="s">
        <v>1122</v>
      </c>
      <c r="H245" s="103">
        <v>369.87</v>
      </c>
      <c r="I245" s="103">
        <v>370.59</v>
      </c>
      <c r="J245" s="103">
        <v>371.31</v>
      </c>
      <c r="K245" s="103">
        <v>372.03</v>
      </c>
      <c r="L245" s="104">
        <v>372.75400000000002</v>
      </c>
      <c r="N245" s="663"/>
      <c r="O245" s="658"/>
      <c r="P245" s="90" t="str">
        <f>+P243</f>
        <v>48-XL</v>
      </c>
      <c r="Q245" s="105" t="s">
        <v>1122</v>
      </c>
      <c r="R245" s="103" t="s">
        <v>1122</v>
      </c>
      <c r="S245" s="103" t="s">
        <v>1122</v>
      </c>
      <c r="T245" s="103" t="s">
        <v>1122</v>
      </c>
      <c r="U245" s="103">
        <v>365.74</v>
      </c>
      <c r="V245" s="103">
        <v>365.41</v>
      </c>
      <c r="W245" s="103">
        <v>365.09</v>
      </c>
      <c r="X245" s="104">
        <v>364.76400000000001</v>
      </c>
      <c r="Z245" s="663"/>
      <c r="AA245" s="658"/>
      <c r="AB245" s="90" t="str">
        <f>+AB243</f>
        <v>48-XL</v>
      </c>
      <c r="AC245" s="91" t="s">
        <v>1122</v>
      </c>
      <c r="AD245" s="92" t="s">
        <v>1122</v>
      </c>
      <c r="AE245" s="92" t="s">
        <v>1122</v>
      </c>
      <c r="AF245" s="92" t="s">
        <v>1122</v>
      </c>
      <c r="AG245" s="92" t="s">
        <v>1122</v>
      </c>
      <c r="AH245" s="92" t="s">
        <v>1122</v>
      </c>
      <c r="AI245" s="92" t="s">
        <v>1122</v>
      </c>
      <c r="AJ245" s="104">
        <v>300.10700000000003</v>
      </c>
      <c r="AL245" s="663"/>
      <c r="AM245" s="658"/>
      <c r="AN245" s="90" t="str">
        <f>+AN243</f>
        <v>48-XL</v>
      </c>
      <c r="AO245" s="91" t="s">
        <v>1122</v>
      </c>
      <c r="AP245" s="92" t="s">
        <v>1122</v>
      </c>
      <c r="AQ245" s="92" t="s">
        <v>1122</v>
      </c>
      <c r="AR245" s="92" t="s">
        <v>1122</v>
      </c>
      <c r="AS245" s="92" t="s">
        <v>1122</v>
      </c>
      <c r="AT245" s="92" t="s">
        <v>1122</v>
      </c>
      <c r="AU245" s="92" t="s">
        <v>1122</v>
      </c>
      <c r="AV245" s="93" t="s">
        <v>1122</v>
      </c>
    </row>
    <row r="255" spans="1:48" ht="15" customHeight="1"/>
    <row r="257" ht="15" customHeight="1"/>
    <row r="286" ht="15" customHeight="1"/>
    <row r="288" ht="15" customHeight="1"/>
    <row r="317" ht="15" customHeight="1"/>
    <row r="319" ht="15" customHeight="1"/>
    <row r="348" ht="15" customHeight="1"/>
    <row r="350" ht="15" customHeight="1"/>
  </sheetData>
  <mergeCells count="544">
    <mergeCell ref="C244:C245"/>
    <mergeCell ref="O244:O245"/>
    <mergeCell ref="AA244:AA245"/>
    <mergeCell ref="AM244:AM245"/>
    <mergeCell ref="C240:C241"/>
    <mergeCell ref="O240:O241"/>
    <mergeCell ref="AA240:AA241"/>
    <mergeCell ref="AM240:AM241"/>
    <mergeCell ref="C242:C243"/>
    <mergeCell ref="O242:O243"/>
    <mergeCell ref="AA242:AA243"/>
    <mergeCell ref="AM242:AM243"/>
    <mergeCell ref="AA236:AA237"/>
    <mergeCell ref="AM236:AM237"/>
    <mergeCell ref="C238:C239"/>
    <mergeCell ref="O238:O239"/>
    <mergeCell ref="AA238:AA239"/>
    <mergeCell ref="AM238:AM239"/>
    <mergeCell ref="C232:C233"/>
    <mergeCell ref="O232:O233"/>
    <mergeCell ref="AA232:AA233"/>
    <mergeCell ref="AM232:AM233"/>
    <mergeCell ref="C234:C235"/>
    <mergeCell ref="O234:O235"/>
    <mergeCell ref="AA234:AA235"/>
    <mergeCell ref="AM234:AM235"/>
    <mergeCell ref="B226:B245"/>
    <mergeCell ref="C226:C227"/>
    <mergeCell ref="N226:N245"/>
    <mergeCell ref="O226:O227"/>
    <mergeCell ref="Z226:Z245"/>
    <mergeCell ref="AA226:AA227"/>
    <mergeCell ref="AL226:AL245"/>
    <mergeCell ref="AM226:AM227"/>
    <mergeCell ref="Z224:Z225"/>
    <mergeCell ref="AA224:AA225"/>
    <mergeCell ref="AB224:AB225"/>
    <mergeCell ref="AC224:AJ224"/>
    <mergeCell ref="AL224:AL225"/>
    <mergeCell ref="AM224:AM225"/>
    <mergeCell ref="C228:C229"/>
    <mergeCell ref="O228:O229"/>
    <mergeCell ref="AA228:AA229"/>
    <mergeCell ref="AM228:AM229"/>
    <mergeCell ref="C230:C231"/>
    <mergeCell ref="O230:O231"/>
    <mergeCell ref="AA230:AA231"/>
    <mergeCell ref="AM230:AM231"/>
    <mergeCell ref="C236:C237"/>
    <mergeCell ref="O236:O237"/>
    <mergeCell ref="AO223:AV223"/>
    <mergeCell ref="B224:B225"/>
    <mergeCell ref="C224:C225"/>
    <mergeCell ref="D224:D225"/>
    <mergeCell ref="E224:L224"/>
    <mergeCell ref="N224:N225"/>
    <mergeCell ref="O224:O225"/>
    <mergeCell ref="P224:P225"/>
    <mergeCell ref="Q224:X224"/>
    <mergeCell ref="AO224:AV224"/>
    <mergeCell ref="AN224:AN225"/>
    <mergeCell ref="C213:C214"/>
    <mergeCell ref="O213:O214"/>
    <mergeCell ref="AA213:AA214"/>
    <mergeCell ref="AM213:AM214"/>
    <mergeCell ref="B223:D223"/>
    <mergeCell ref="E223:L223"/>
    <mergeCell ref="N223:P223"/>
    <mergeCell ref="Q223:X223"/>
    <mergeCell ref="Z223:AB223"/>
    <mergeCell ref="AC223:AJ223"/>
    <mergeCell ref="AL223:AN223"/>
    <mergeCell ref="B195:B214"/>
    <mergeCell ref="C195:C196"/>
    <mergeCell ref="C209:C210"/>
    <mergeCell ref="O209:O210"/>
    <mergeCell ref="AA209:AA210"/>
    <mergeCell ref="AM209:AM210"/>
    <mergeCell ref="N195:N214"/>
    <mergeCell ref="O195:O196"/>
    <mergeCell ref="Z195:Z214"/>
    <mergeCell ref="AA195:AA196"/>
    <mergeCell ref="AL195:AL214"/>
    <mergeCell ref="C201:C202"/>
    <mergeCell ref="O201:O202"/>
    <mergeCell ref="AA201:AA202"/>
    <mergeCell ref="AM201:AM202"/>
    <mergeCell ref="C197:C198"/>
    <mergeCell ref="O197:O198"/>
    <mergeCell ref="AA197:AA198"/>
    <mergeCell ref="AM197:AM198"/>
    <mergeCell ref="C199:C200"/>
    <mergeCell ref="C203:C204"/>
    <mergeCell ref="O203:O204"/>
    <mergeCell ref="AA203:AA204"/>
    <mergeCell ref="AM203:AM204"/>
    <mergeCell ref="O199:O200"/>
    <mergeCell ref="AA199:AA200"/>
    <mergeCell ref="AM199:AM200"/>
    <mergeCell ref="C211:C212"/>
    <mergeCell ref="O211:O212"/>
    <mergeCell ref="AA211:AA212"/>
    <mergeCell ref="AM211:AM212"/>
    <mergeCell ref="C205:C206"/>
    <mergeCell ref="O205:O206"/>
    <mergeCell ref="AA205:AA206"/>
    <mergeCell ref="AM205:AM206"/>
    <mergeCell ref="C207:C208"/>
    <mergeCell ref="O207:O208"/>
    <mergeCell ref="AA207:AA208"/>
    <mergeCell ref="AM207:AM208"/>
    <mergeCell ref="AO192:AV192"/>
    <mergeCell ref="B193:B194"/>
    <mergeCell ref="C193:C194"/>
    <mergeCell ref="D193:D194"/>
    <mergeCell ref="E193:L193"/>
    <mergeCell ref="N193:N194"/>
    <mergeCell ref="O193:O194"/>
    <mergeCell ref="P193:P194"/>
    <mergeCell ref="Q193:X193"/>
    <mergeCell ref="AN193:AN194"/>
    <mergeCell ref="AO193:AV193"/>
    <mergeCell ref="Z193:Z194"/>
    <mergeCell ref="AA193:AA194"/>
    <mergeCell ref="AB193:AB194"/>
    <mergeCell ref="AC193:AJ193"/>
    <mergeCell ref="AL193:AL194"/>
    <mergeCell ref="AM193:AM194"/>
    <mergeCell ref="AM195:AM196"/>
    <mergeCell ref="C182:C183"/>
    <mergeCell ref="O182:O183"/>
    <mergeCell ref="AA182:AA183"/>
    <mergeCell ref="AM182:AM183"/>
    <mergeCell ref="B192:D192"/>
    <mergeCell ref="E192:L192"/>
    <mergeCell ref="N192:P192"/>
    <mergeCell ref="Q192:X192"/>
    <mergeCell ref="Z192:AB192"/>
    <mergeCell ref="AC192:AJ192"/>
    <mergeCell ref="AL192:AN192"/>
    <mergeCell ref="B164:B183"/>
    <mergeCell ref="C164:C165"/>
    <mergeCell ref="C178:C179"/>
    <mergeCell ref="O178:O179"/>
    <mergeCell ref="AA178:AA179"/>
    <mergeCell ref="AM178:AM179"/>
    <mergeCell ref="N164:N183"/>
    <mergeCell ref="O164:O165"/>
    <mergeCell ref="Z164:Z183"/>
    <mergeCell ref="AA164:AA165"/>
    <mergeCell ref="AL164:AL183"/>
    <mergeCell ref="C170:C171"/>
    <mergeCell ref="O170:O171"/>
    <mergeCell ref="AA170:AA171"/>
    <mergeCell ref="AM170:AM171"/>
    <mergeCell ref="C166:C167"/>
    <mergeCell ref="O166:O167"/>
    <mergeCell ref="AA166:AA167"/>
    <mergeCell ref="AM166:AM167"/>
    <mergeCell ref="C168:C169"/>
    <mergeCell ref="C172:C173"/>
    <mergeCell ref="O172:O173"/>
    <mergeCell ref="AA172:AA173"/>
    <mergeCell ref="AM172:AM173"/>
    <mergeCell ref="O168:O169"/>
    <mergeCell ref="AA168:AA169"/>
    <mergeCell ref="AM168:AM169"/>
    <mergeCell ref="C180:C181"/>
    <mergeCell ref="O180:O181"/>
    <mergeCell ref="AA180:AA181"/>
    <mergeCell ref="AM180:AM181"/>
    <mergeCell ref="C174:C175"/>
    <mergeCell ref="O174:O175"/>
    <mergeCell ref="AA174:AA175"/>
    <mergeCell ref="AM174:AM175"/>
    <mergeCell ref="C176:C177"/>
    <mergeCell ref="O176:O177"/>
    <mergeCell ref="AA176:AA177"/>
    <mergeCell ref="AM176:AM177"/>
    <mergeCell ref="AO161:AV161"/>
    <mergeCell ref="B162:B163"/>
    <mergeCell ref="C162:C163"/>
    <mergeCell ref="D162:D163"/>
    <mergeCell ref="E162:L162"/>
    <mergeCell ref="N162:N163"/>
    <mergeCell ref="O162:O163"/>
    <mergeCell ref="P162:P163"/>
    <mergeCell ref="Q162:X162"/>
    <mergeCell ref="AN162:AN163"/>
    <mergeCell ref="AO162:AV162"/>
    <mergeCell ref="Z162:Z163"/>
    <mergeCell ref="AA162:AA163"/>
    <mergeCell ref="AB162:AB163"/>
    <mergeCell ref="AC162:AJ162"/>
    <mergeCell ref="AL162:AL163"/>
    <mergeCell ref="AM162:AM163"/>
    <mergeCell ref="AM164:AM165"/>
    <mergeCell ref="C151:C152"/>
    <mergeCell ref="O151:O152"/>
    <mergeCell ref="AA151:AA152"/>
    <mergeCell ref="AM151:AM152"/>
    <mergeCell ref="B161:D161"/>
    <mergeCell ref="E161:L161"/>
    <mergeCell ref="N161:P161"/>
    <mergeCell ref="Q161:X161"/>
    <mergeCell ref="Z161:AB161"/>
    <mergeCell ref="AC161:AJ161"/>
    <mergeCell ref="AL161:AN161"/>
    <mergeCell ref="B133:B152"/>
    <mergeCell ref="C133:C134"/>
    <mergeCell ref="C147:C148"/>
    <mergeCell ref="O147:O148"/>
    <mergeCell ref="AA147:AA148"/>
    <mergeCell ref="AM147:AM148"/>
    <mergeCell ref="N133:N152"/>
    <mergeCell ref="O133:O134"/>
    <mergeCell ref="Z133:Z152"/>
    <mergeCell ref="AA133:AA134"/>
    <mergeCell ref="AL133:AL152"/>
    <mergeCell ref="C139:C140"/>
    <mergeCell ref="O139:O140"/>
    <mergeCell ref="AA139:AA140"/>
    <mergeCell ref="AM139:AM140"/>
    <mergeCell ref="C135:C136"/>
    <mergeCell ref="O135:O136"/>
    <mergeCell ref="AA135:AA136"/>
    <mergeCell ref="AM135:AM136"/>
    <mergeCell ref="C137:C138"/>
    <mergeCell ref="C141:C142"/>
    <mergeCell ref="O141:O142"/>
    <mergeCell ref="AA141:AA142"/>
    <mergeCell ref="AM141:AM142"/>
    <mergeCell ref="O137:O138"/>
    <mergeCell ref="AA137:AA138"/>
    <mergeCell ref="AM137:AM138"/>
    <mergeCell ref="C149:C150"/>
    <mergeCell ref="O149:O150"/>
    <mergeCell ref="AA149:AA150"/>
    <mergeCell ref="AM149:AM150"/>
    <mergeCell ref="C143:C144"/>
    <mergeCell ref="O143:O144"/>
    <mergeCell ref="AA143:AA144"/>
    <mergeCell ref="AM143:AM144"/>
    <mergeCell ref="C145:C146"/>
    <mergeCell ref="O145:O146"/>
    <mergeCell ref="AA145:AA146"/>
    <mergeCell ref="AM145:AM146"/>
    <mergeCell ref="AO130:AV130"/>
    <mergeCell ref="B131:B132"/>
    <mergeCell ref="C131:C132"/>
    <mergeCell ref="D131:D132"/>
    <mergeCell ref="E131:L131"/>
    <mergeCell ref="N131:N132"/>
    <mergeCell ref="O131:O132"/>
    <mergeCell ref="P131:P132"/>
    <mergeCell ref="Q131:X131"/>
    <mergeCell ref="AN131:AN132"/>
    <mergeCell ref="AO131:AV131"/>
    <mergeCell ref="Z131:Z132"/>
    <mergeCell ref="AA131:AA132"/>
    <mergeCell ref="AB131:AB132"/>
    <mergeCell ref="AC131:AJ131"/>
    <mergeCell ref="AL131:AL132"/>
    <mergeCell ref="AM131:AM132"/>
    <mergeCell ref="AM133:AM134"/>
    <mergeCell ref="C120:C121"/>
    <mergeCell ref="O120:O121"/>
    <mergeCell ref="AA120:AA121"/>
    <mergeCell ref="AM120:AM121"/>
    <mergeCell ref="B130:D130"/>
    <mergeCell ref="E130:L130"/>
    <mergeCell ref="N130:P130"/>
    <mergeCell ref="Q130:X130"/>
    <mergeCell ref="Z130:AB130"/>
    <mergeCell ref="AC130:AJ130"/>
    <mergeCell ref="AL130:AN130"/>
    <mergeCell ref="B102:B121"/>
    <mergeCell ref="C102:C103"/>
    <mergeCell ref="C116:C117"/>
    <mergeCell ref="O116:O117"/>
    <mergeCell ref="AA116:AA117"/>
    <mergeCell ref="AM116:AM117"/>
    <mergeCell ref="N102:N121"/>
    <mergeCell ref="O102:O103"/>
    <mergeCell ref="Z102:Z121"/>
    <mergeCell ref="AA102:AA103"/>
    <mergeCell ref="AL102:AL121"/>
    <mergeCell ref="C108:C109"/>
    <mergeCell ref="O108:O109"/>
    <mergeCell ref="AA108:AA109"/>
    <mergeCell ref="AM108:AM109"/>
    <mergeCell ref="C104:C105"/>
    <mergeCell ref="O104:O105"/>
    <mergeCell ref="AA104:AA105"/>
    <mergeCell ref="AM104:AM105"/>
    <mergeCell ref="C106:C107"/>
    <mergeCell ref="C110:C111"/>
    <mergeCell ref="O110:O111"/>
    <mergeCell ref="AA110:AA111"/>
    <mergeCell ref="AM110:AM111"/>
    <mergeCell ref="O106:O107"/>
    <mergeCell ref="AA106:AA107"/>
    <mergeCell ref="AM106:AM107"/>
    <mergeCell ref="C118:C119"/>
    <mergeCell ref="O118:O119"/>
    <mergeCell ref="AA118:AA119"/>
    <mergeCell ref="AM118:AM119"/>
    <mergeCell ref="C112:C113"/>
    <mergeCell ref="O112:O113"/>
    <mergeCell ref="AA112:AA113"/>
    <mergeCell ref="AM112:AM113"/>
    <mergeCell ref="C114:C115"/>
    <mergeCell ref="O114:O115"/>
    <mergeCell ref="AA114:AA115"/>
    <mergeCell ref="AM114:AM115"/>
    <mergeCell ref="AO99:AV99"/>
    <mergeCell ref="B100:B101"/>
    <mergeCell ref="C100:C101"/>
    <mergeCell ref="D100:D101"/>
    <mergeCell ref="E100:L100"/>
    <mergeCell ref="N100:N101"/>
    <mergeCell ref="O100:O101"/>
    <mergeCell ref="P100:P101"/>
    <mergeCell ref="Q100:X100"/>
    <mergeCell ref="AN100:AN101"/>
    <mergeCell ref="AO100:AV100"/>
    <mergeCell ref="Z100:Z101"/>
    <mergeCell ref="AA100:AA101"/>
    <mergeCell ref="AB100:AB101"/>
    <mergeCell ref="AC100:AJ100"/>
    <mergeCell ref="AL100:AL101"/>
    <mergeCell ref="AM100:AM101"/>
    <mergeCell ref="AM102:AM103"/>
    <mergeCell ref="C89:C90"/>
    <mergeCell ref="O89:O90"/>
    <mergeCell ref="AA89:AA90"/>
    <mergeCell ref="AM89:AM90"/>
    <mergeCell ref="B99:D99"/>
    <mergeCell ref="E99:L99"/>
    <mergeCell ref="N99:P99"/>
    <mergeCell ref="Q99:X99"/>
    <mergeCell ref="Z99:AB99"/>
    <mergeCell ref="AC99:AJ99"/>
    <mergeCell ref="AL99:AN99"/>
    <mergeCell ref="B71:B90"/>
    <mergeCell ref="C71:C72"/>
    <mergeCell ref="C85:C86"/>
    <mergeCell ref="O85:O86"/>
    <mergeCell ref="AA85:AA86"/>
    <mergeCell ref="AM85:AM86"/>
    <mergeCell ref="N71:N90"/>
    <mergeCell ref="O71:O72"/>
    <mergeCell ref="Z71:Z90"/>
    <mergeCell ref="AA71:AA72"/>
    <mergeCell ref="AL71:AL90"/>
    <mergeCell ref="C77:C78"/>
    <mergeCell ref="O77:O78"/>
    <mergeCell ref="AA77:AA78"/>
    <mergeCell ref="AM77:AM78"/>
    <mergeCell ref="C73:C74"/>
    <mergeCell ref="O73:O74"/>
    <mergeCell ref="AA73:AA74"/>
    <mergeCell ref="AM73:AM74"/>
    <mergeCell ref="C75:C76"/>
    <mergeCell ref="C79:C80"/>
    <mergeCell ref="O79:O80"/>
    <mergeCell ref="AA79:AA80"/>
    <mergeCell ref="AM79:AM80"/>
    <mergeCell ref="O75:O76"/>
    <mergeCell ref="AA75:AA76"/>
    <mergeCell ref="AM75:AM76"/>
    <mergeCell ref="C87:C88"/>
    <mergeCell ref="O87:O88"/>
    <mergeCell ref="AA87:AA88"/>
    <mergeCell ref="AM87:AM88"/>
    <mergeCell ref="C81:C82"/>
    <mergeCell ref="O81:O82"/>
    <mergeCell ref="AA81:AA82"/>
    <mergeCell ref="AM81:AM82"/>
    <mergeCell ref="C83:C84"/>
    <mergeCell ref="O83:O84"/>
    <mergeCell ref="AA83:AA84"/>
    <mergeCell ref="AM83:AM84"/>
    <mergeCell ref="AO68:AV68"/>
    <mergeCell ref="B69:B70"/>
    <mergeCell ref="C69:C70"/>
    <mergeCell ref="D69:D70"/>
    <mergeCell ref="E69:L69"/>
    <mergeCell ref="N69:N70"/>
    <mergeCell ref="O69:O70"/>
    <mergeCell ref="P69:P70"/>
    <mergeCell ref="Q69:X69"/>
    <mergeCell ref="AN69:AN70"/>
    <mergeCell ref="AO69:AV69"/>
    <mergeCell ref="Z69:Z70"/>
    <mergeCell ref="AA69:AA70"/>
    <mergeCell ref="AB69:AB70"/>
    <mergeCell ref="AC69:AJ69"/>
    <mergeCell ref="AL69:AL70"/>
    <mergeCell ref="AM69:AM70"/>
    <mergeCell ref="AM71:AM72"/>
    <mergeCell ref="C58:C59"/>
    <mergeCell ref="O58:O59"/>
    <mergeCell ref="AA58:AA59"/>
    <mergeCell ref="AM58:AM59"/>
    <mergeCell ref="B68:D68"/>
    <mergeCell ref="E68:L68"/>
    <mergeCell ref="N68:P68"/>
    <mergeCell ref="Q68:X68"/>
    <mergeCell ref="Z68:AB68"/>
    <mergeCell ref="AC68:AJ68"/>
    <mergeCell ref="AL68:AN68"/>
    <mergeCell ref="B40:B59"/>
    <mergeCell ref="C40:C41"/>
    <mergeCell ref="C54:C55"/>
    <mergeCell ref="O54:O55"/>
    <mergeCell ref="AA54:AA55"/>
    <mergeCell ref="AM54:AM55"/>
    <mergeCell ref="N40:N59"/>
    <mergeCell ref="O40:O41"/>
    <mergeCell ref="Z40:Z59"/>
    <mergeCell ref="AA40:AA41"/>
    <mergeCell ref="AL40:AL59"/>
    <mergeCell ref="C46:C47"/>
    <mergeCell ref="O46:O47"/>
    <mergeCell ref="AA46:AA47"/>
    <mergeCell ref="AM46:AM47"/>
    <mergeCell ref="C42:C43"/>
    <mergeCell ref="O42:O43"/>
    <mergeCell ref="AA42:AA43"/>
    <mergeCell ref="AM42:AM43"/>
    <mergeCell ref="C44:C45"/>
    <mergeCell ref="C48:C49"/>
    <mergeCell ref="O48:O49"/>
    <mergeCell ref="AA48:AA49"/>
    <mergeCell ref="AM48:AM49"/>
    <mergeCell ref="O44:O45"/>
    <mergeCell ref="AA44:AA45"/>
    <mergeCell ref="AM44:AM45"/>
    <mergeCell ref="C56:C57"/>
    <mergeCell ref="O56:O57"/>
    <mergeCell ref="AA56:AA57"/>
    <mergeCell ref="AM56:AM57"/>
    <mergeCell ref="C50:C51"/>
    <mergeCell ref="O50:O51"/>
    <mergeCell ref="AA50:AA51"/>
    <mergeCell ref="AM50:AM51"/>
    <mergeCell ref="C52:C53"/>
    <mergeCell ref="O52:O53"/>
    <mergeCell ref="AA52:AA53"/>
    <mergeCell ref="AM52:AM53"/>
    <mergeCell ref="AO37:AV37"/>
    <mergeCell ref="B38:B39"/>
    <mergeCell ref="C38:C39"/>
    <mergeCell ref="D38:D39"/>
    <mergeCell ref="E38:L38"/>
    <mergeCell ref="N38:N39"/>
    <mergeCell ref="O38:O39"/>
    <mergeCell ref="P38:P39"/>
    <mergeCell ref="Q38:X38"/>
    <mergeCell ref="AN38:AN39"/>
    <mergeCell ref="AO38:AV38"/>
    <mergeCell ref="Z38:Z39"/>
    <mergeCell ref="AA38:AA39"/>
    <mergeCell ref="AB38:AB39"/>
    <mergeCell ref="AC38:AJ38"/>
    <mergeCell ref="AL38:AL39"/>
    <mergeCell ref="AM38:AM39"/>
    <mergeCell ref="AM40:AM41"/>
    <mergeCell ref="B37:D37"/>
    <mergeCell ref="E37:L37"/>
    <mergeCell ref="N37:P37"/>
    <mergeCell ref="Q37:X37"/>
    <mergeCell ref="Z37:AB37"/>
    <mergeCell ref="AC37:AJ37"/>
    <mergeCell ref="AL37:AN37"/>
    <mergeCell ref="B9:B28"/>
    <mergeCell ref="C9:C10"/>
    <mergeCell ref="C23:C24"/>
    <mergeCell ref="O23:O24"/>
    <mergeCell ref="AA23:AA24"/>
    <mergeCell ref="AM23:AM24"/>
    <mergeCell ref="N9:N28"/>
    <mergeCell ref="O9:O10"/>
    <mergeCell ref="Z9:Z28"/>
    <mergeCell ref="AA9:AA10"/>
    <mergeCell ref="AL9:AL28"/>
    <mergeCell ref="AA11:AA12"/>
    <mergeCell ref="AM11:AM12"/>
    <mergeCell ref="C13:C14"/>
    <mergeCell ref="AA21:AA22"/>
    <mergeCell ref="AM21:AM22"/>
    <mergeCell ref="C27:C28"/>
    <mergeCell ref="O27:O28"/>
    <mergeCell ref="AA27:AA28"/>
    <mergeCell ref="AM27:AM28"/>
    <mergeCell ref="Z7:Z8"/>
    <mergeCell ref="AA7:AA8"/>
    <mergeCell ref="AB7:AB8"/>
    <mergeCell ref="AM9:AM10"/>
    <mergeCell ref="C17:C18"/>
    <mergeCell ref="O17:O18"/>
    <mergeCell ref="AA17:AA18"/>
    <mergeCell ref="AM17:AM18"/>
    <mergeCell ref="C25:C26"/>
    <mergeCell ref="O25:O26"/>
    <mergeCell ref="AA25:AA26"/>
    <mergeCell ref="AM25:AM26"/>
    <mergeCell ref="C19:C20"/>
    <mergeCell ref="O19:O20"/>
    <mergeCell ref="AA19:AA20"/>
    <mergeCell ref="AM19:AM20"/>
    <mergeCell ref="C21:C22"/>
    <mergeCell ref="O21:O22"/>
    <mergeCell ref="C15:C16"/>
    <mergeCell ref="O15:O16"/>
    <mergeCell ref="AA15:AA16"/>
    <mergeCell ref="AM15:AM16"/>
    <mergeCell ref="C11:C12"/>
    <mergeCell ref="O11:O12"/>
    <mergeCell ref="AC7:AJ7"/>
    <mergeCell ref="AL7:AL8"/>
    <mergeCell ref="AM7:AM8"/>
    <mergeCell ref="O13:O14"/>
    <mergeCell ref="AA13:AA14"/>
    <mergeCell ref="AM13:AM14"/>
    <mergeCell ref="AL6:AN6"/>
    <mergeCell ref="AO6:AV6"/>
    <mergeCell ref="B7:B8"/>
    <mergeCell ref="C7:C8"/>
    <mergeCell ref="D7:D8"/>
    <mergeCell ref="E7:L7"/>
    <mergeCell ref="N7:N8"/>
    <mergeCell ref="O7:O8"/>
    <mergeCell ref="P7:P8"/>
    <mergeCell ref="Q7:X7"/>
    <mergeCell ref="B6:D6"/>
    <mergeCell ref="E6:L6"/>
    <mergeCell ref="N6:P6"/>
    <mergeCell ref="Q6:X6"/>
    <mergeCell ref="Z6:AB6"/>
    <mergeCell ref="AC6:AJ6"/>
    <mergeCell ref="AN7:AN8"/>
    <mergeCell ref="AO7:AV7"/>
  </mergeCells>
  <conditionalFormatting sqref="E195:K210 G211:K212 I213:K213 H214:K214">
    <cfRule type="cellIs" dxfId="864" priority="1" operator="greaterThan">
      <formula>319.8</formula>
    </cfRule>
  </conditionalFormatting>
  <dataValidations count="3">
    <dataValidation type="list" allowBlank="1" showInputMessage="1" showErrorMessage="1" sqref="B7 B38 B69 B100 B131 B162 B193 B224 N7 N38 N69 N100 N131 N162 N193 N224 Z7 Z38 Z69 Z100 Z131 Z162 Z193 Z224 AL7 AL38 AL69 AL100 AL131 AL162 AL193 AL224" xr:uid="{C8F48E95-210C-47A4-B9EF-12AF32C21270}">
      <formula1>"Categoría de terreno 1,Categoría de terreno 2,Categoría de terreno 3,Categoría de terreno 4"</formula1>
    </dataValidation>
    <dataValidation type="list" allowBlank="1" showInputMessage="1" showErrorMessage="1" sqref="B6:D6 B37:D37 B68:D68 B99:D99 B130:D130 B161:D161 B192:D192 B223:D223 N6:P6 N37:P37 N68:P68 N99:P99 N130:P130 N161:P161 N192:P192 N223:P223 Z6:AB6 Z37:AB37 Z68:AB68 Z99:AB99 Z130:AB130 Z161:AB161 Z192:AB192 Z223:AB223 AL6:AN6 AL37:AN37 AL68:AN68 AL99:AN99 AL130:AN130 AL161:AN161 AL192:AN192 AL223:AN223" xr:uid="{B5410E45-8932-48DD-A489-C332C03B1EA2}">
      <formula1>"Zona sísmica A,Zona sísmica B,Zona sísmica C,Zona sísmica D,"</formula1>
    </dataValidation>
    <dataValidation type="list" allowBlank="1" showInputMessage="1" showErrorMessage="1" sqref="B9:B28 B40:B59 B71:B90 B102:B121 B133:B152 B164:B183 B195:B214 B226:B245 N9:N28 N40:N59 N71:N90 N102:N121 N133:N152 N164:N183 N195:N214 N226:N245 Z9:Z28 Z40:Z59 Z71:Z90 Z102:Z121 Z133:Z152 Z164:Z183 Z195:Z214 Z226:Z245 AL9:AL28 AL40:AL59 AL71:AL90 AL102:AL121 AL133:AL152 AL164:AL183 AL195:AL214 AL226:AL245" xr:uid="{65FED8D0-6ECE-4899-A36E-599FDBAC3727}">
      <formula1>"Rango de inclinación de 7° a 15°,Rango de inclinación de &gt;15° a 25°,Rango de inclinación de &gt;25° a 35°"</formula1>
    </dataValidation>
  </dataValidations>
  <pageMargins left="0.27559055118110237" right="0.23622047244094488" top="1.0236220472440944" bottom="0.74803149606299213" header="0.39370078740157483" footer="0.31496062992125984"/>
  <pageSetup paperSize="164" orientation="landscape" r:id="rId1"/>
  <headerFooter alignWithMargins="0">
    <oddHeader xml:space="preserve">&amp;L&amp;G&amp;R&amp;G    </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E33-6B55-4B59-90DF-F5648EA76CC7}">
  <sheetPr>
    <tabColor rgb="FF92D050"/>
  </sheetPr>
  <dimension ref="A1:AV245"/>
  <sheetViews>
    <sheetView workbookViewId="0"/>
  </sheetViews>
  <sheetFormatPr baseColWidth="10" defaultColWidth="11.44140625" defaultRowHeight="14.4"/>
  <cols>
    <col min="1" max="1" width="4.33203125" customWidth="1"/>
    <col min="3" max="3" width="11.44140625" customWidth="1"/>
    <col min="13" max="13" width="4.33203125" customWidth="1"/>
    <col min="25" max="25" width="4.33203125" customWidth="1"/>
    <col min="37" max="37" width="4.332031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c r="A4">
        <v>4</v>
      </c>
    </row>
    <row r="5" spans="1:48" ht="15" thickBot="1">
      <c r="A5">
        <v>5</v>
      </c>
    </row>
    <row r="6" spans="1:48" ht="15.75" customHeight="1" thickBot="1">
      <c r="A6">
        <v>6</v>
      </c>
      <c r="B6" s="649" t="s">
        <v>1112</v>
      </c>
      <c r="C6" s="650"/>
      <c r="D6" s="651"/>
      <c r="E6" s="649" t="s">
        <v>1130</v>
      </c>
      <c r="F6" s="650"/>
      <c r="G6" s="650"/>
      <c r="H6" s="650"/>
      <c r="I6" s="650"/>
      <c r="J6" s="650"/>
      <c r="K6" s="650"/>
      <c r="L6" s="651"/>
      <c r="N6" s="649" t="s">
        <v>1114</v>
      </c>
      <c r="O6" s="650"/>
      <c r="P6" s="651"/>
      <c r="Q6" s="649" t="s">
        <v>1130</v>
      </c>
      <c r="R6" s="650"/>
      <c r="S6" s="650"/>
      <c r="T6" s="650"/>
      <c r="U6" s="650"/>
      <c r="V6" s="650"/>
      <c r="W6" s="650"/>
      <c r="X6" s="651"/>
      <c r="Z6" s="649" t="s">
        <v>1115</v>
      </c>
      <c r="AA6" s="650"/>
      <c r="AB6" s="651"/>
      <c r="AC6" s="649" t="s">
        <v>1130</v>
      </c>
      <c r="AD6" s="650"/>
      <c r="AE6" s="650"/>
      <c r="AF6" s="650"/>
      <c r="AG6" s="650"/>
      <c r="AH6" s="650"/>
      <c r="AI6" s="650"/>
      <c r="AJ6" s="651"/>
      <c r="AL6" s="649" t="s">
        <v>1116</v>
      </c>
      <c r="AM6" s="650"/>
      <c r="AN6" s="651"/>
      <c r="AO6" s="649" t="s">
        <v>1130</v>
      </c>
      <c r="AP6" s="650"/>
      <c r="AQ6" s="650"/>
      <c r="AR6" s="650"/>
      <c r="AS6" s="650"/>
      <c r="AT6" s="650"/>
      <c r="AU6" s="650"/>
      <c r="AV6" s="651"/>
    </row>
    <row r="7" spans="1:48" ht="15" customHeight="1">
      <c r="A7">
        <v>7</v>
      </c>
      <c r="B7" s="652" t="s">
        <v>1129</v>
      </c>
      <c r="C7" s="652" t="s">
        <v>1118</v>
      </c>
      <c r="D7" s="652" t="s">
        <v>1119</v>
      </c>
      <c r="E7" s="654" t="s">
        <v>1120</v>
      </c>
      <c r="F7" s="655"/>
      <c r="G7" s="655"/>
      <c r="H7" s="655"/>
      <c r="I7" s="655"/>
      <c r="J7" s="655"/>
      <c r="K7" s="655"/>
      <c r="L7" s="656"/>
      <c r="N7" s="652" t="str">
        <f>+B7</f>
        <v>Categoría de terreno 4</v>
      </c>
      <c r="O7" s="652" t="s">
        <v>1118</v>
      </c>
      <c r="P7" s="652" t="s">
        <v>1119</v>
      </c>
      <c r="Q7" s="654" t="s">
        <v>1120</v>
      </c>
      <c r="R7" s="655"/>
      <c r="S7" s="655"/>
      <c r="T7" s="655"/>
      <c r="U7" s="655"/>
      <c r="V7" s="655"/>
      <c r="W7" s="655"/>
      <c r="X7" s="656"/>
      <c r="Z7" s="652" t="str">
        <f>+N7</f>
        <v>Categoría de terreno 4</v>
      </c>
      <c r="AA7" s="652" t="s">
        <v>1118</v>
      </c>
      <c r="AB7" s="652" t="s">
        <v>1119</v>
      </c>
      <c r="AC7" s="654" t="s">
        <v>1120</v>
      </c>
      <c r="AD7" s="655"/>
      <c r="AE7" s="655"/>
      <c r="AF7" s="655"/>
      <c r="AG7" s="655"/>
      <c r="AH7" s="655"/>
      <c r="AI7" s="655"/>
      <c r="AJ7" s="656"/>
      <c r="AL7" s="652" t="str">
        <f>+Z7</f>
        <v>Categoría de terreno 4</v>
      </c>
      <c r="AM7" s="652" t="s">
        <v>1118</v>
      </c>
      <c r="AN7" s="652" t="s">
        <v>1119</v>
      </c>
      <c r="AO7" s="654" t="s">
        <v>1120</v>
      </c>
      <c r="AP7" s="655"/>
      <c r="AQ7" s="655"/>
      <c r="AR7" s="655"/>
      <c r="AS7" s="655"/>
      <c r="AT7" s="655"/>
      <c r="AU7" s="655"/>
      <c r="AV7" s="656"/>
    </row>
    <row r="8" spans="1:48" ht="15" thickBot="1">
      <c r="A8">
        <v>8</v>
      </c>
      <c r="B8" s="653"/>
      <c r="C8" s="653"/>
      <c r="D8" s="653"/>
      <c r="E8" s="75">
        <v>0</v>
      </c>
      <c r="F8" s="76">
        <v>500</v>
      </c>
      <c r="G8" s="76">
        <v>1000</v>
      </c>
      <c r="H8" s="76">
        <v>1500</v>
      </c>
      <c r="I8" s="76">
        <v>2000</v>
      </c>
      <c r="J8" s="76">
        <v>2500</v>
      </c>
      <c r="K8" s="76">
        <v>3000</v>
      </c>
      <c r="L8" s="77">
        <v>3500</v>
      </c>
      <c r="N8" s="653"/>
      <c r="O8" s="653"/>
      <c r="P8" s="653"/>
      <c r="Q8" s="75">
        <v>0</v>
      </c>
      <c r="R8" s="76">
        <v>500</v>
      </c>
      <c r="S8" s="76">
        <v>1000</v>
      </c>
      <c r="T8" s="76">
        <v>1500</v>
      </c>
      <c r="U8" s="76">
        <v>2000</v>
      </c>
      <c r="V8" s="76">
        <v>2500</v>
      </c>
      <c r="W8" s="76">
        <v>3000</v>
      </c>
      <c r="X8" s="77">
        <v>3500</v>
      </c>
      <c r="Z8" s="653"/>
      <c r="AA8" s="653"/>
      <c r="AB8" s="653"/>
      <c r="AC8" s="75">
        <v>0</v>
      </c>
      <c r="AD8" s="76">
        <v>500</v>
      </c>
      <c r="AE8" s="76">
        <v>1000</v>
      </c>
      <c r="AF8" s="76">
        <v>1500</v>
      </c>
      <c r="AG8" s="76">
        <v>2000</v>
      </c>
      <c r="AH8" s="76">
        <v>2500</v>
      </c>
      <c r="AI8" s="76">
        <v>3000</v>
      </c>
      <c r="AJ8" s="77">
        <v>3500</v>
      </c>
      <c r="AL8" s="653"/>
      <c r="AM8" s="653"/>
      <c r="AN8" s="653"/>
      <c r="AO8" s="75">
        <v>0</v>
      </c>
      <c r="AP8" s="76">
        <v>500</v>
      </c>
      <c r="AQ8" s="76">
        <v>1000</v>
      </c>
      <c r="AR8" s="76">
        <v>1500</v>
      </c>
      <c r="AS8" s="76">
        <v>2000</v>
      </c>
      <c r="AT8" s="76">
        <v>2500</v>
      </c>
      <c r="AU8" s="76">
        <v>3000</v>
      </c>
      <c r="AV8" s="77">
        <v>3500</v>
      </c>
    </row>
    <row r="9" spans="1:48" ht="15" customHeight="1">
      <c r="A9">
        <v>9</v>
      </c>
      <c r="B9" s="661" t="s">
        <v>1121</v>
      </c>
      <c r="C9" s="664">
        <v>100</v>
      </c>
      <c r="D9" s="78" t="s">
        <v>133</v>
      </c>
      <c r="E9" s="79">
        <v>175</v>
      </c>
      <c r="F9" s="80">
        <v>176</v>
      </c>
      <c r="G9" s="80">
        <v>177</v>
      </c>
      <c r="H9" s="80">
        <v>178</v>
      </c>
      <c r="I9" s="80">
        <v>180</v>
      </c>
      <c r="J9" s="80">
        <v>181</v>
      </c>
      <c r="K9" s="80">
        <v>182</v>
      </c>
      <c r="L9" s="81">
        <v>184</v>
      </c>
      <c r="N9" s="661" t="s">
        <v>1121</v>
      </c>
      <c r="O9" s="664">
        <v>100</v>
      </c>
      <c r="P9" s="78" t="s">
        <v>133</v>
      </c>
      <c r="Q9" s="79">
        <v>156</v>
      </c>
      <c r="R9" s="80">
        <v>156</v>
      </c>
      <c r="S9" s="80">
        <v>157</v>
      </c>
      <c r="T9" s="80">
        <v>158</v>
      </c>
      <c r="U9" s="80">
        <v>159</v>
      </c>
      <c r="V9" s="80">
        <v>160</v>
      </c>
      <c r="W9" s="80">
        <v>161</v>
      </c>
      <c r="X9" s="81">
        <v>162</v>
      </c>
      <c r="Z9" s="661" t="s">
        <v>1121</v>
      </c>
      <c r="AA9" s="664">
        <v>100</v>
      </c>
      <c r="AB9" s="78" t="s">
        <v>133</v>
      </c>
      <c r="AC9" s="79">
        <v>110</v>
      </c>
      <c r="AD9" s="80">
        <v>110</v>
      </c>
      <c r="AE9" s="80">
        <v>111</v>
      </c>
      <c r="AF9" s="80">
        <v>112</v>
      </c>
      <c r="AG9" s="80">
        <v>112</v>
      </c>
      <c r="AH9" s="80">
        <v>113</v>
      </c>
      <c r="AI9" s="80">
        <v>114</v>
      </c>
      <c r="AJ9" s="81">
        <v>115</v>
      </c>
      <c r="AL9" s="661" t="s">
        <v>1121</v>
      </c>
      <c r="AM9" s="664">
        <v>100</v>
      </c>
      <c r="AN9" s="78" t="s">
        <v>133</v>
      </c>
      <c r="AO9" s="79">
        <v>90</v>
      </c>
      <c r="AP9" s="80">
        <v>90</v>
      </c>
      <c r="AQ9" s="80">
        <v>90</v>
      </c>
      <c r="AR9" s="80">
        <v>90</v>
      </c>
      <c r="AS9" s="80">
        <v>90</v>
      </c>
      <c r="AT9" s="80">
        <v>90</v>
      </c>
      <c r="AU9" s="80">
        <v>90</v>
      </c>
      <c r="AV9" s="81">
        <v>90</v>
      </c>
    </row>
    <row r="10" spans="1:48" ht="15" thickBot="1">
      <c r="A10">
        <v>10</v>
      </c>
      <c r="B10" s="662"/>
      <c r="C10" s="665"/>
      <c r="D10" s="82" t="s">
        <v>136</v>
      </c>
      <c r="E10" s="83">
        <v>187</v>
      </c>
      <c r="F10" s="84">
        <v>188</v>
      </c>
      <c r="G10" s="84">
        <v>189</v>
      </c>
      <c r="H10" s="84">
        <v>190</v>
      </c>
      <c r="I10" s="84">
        <v>191</v>
      </c>
      <c r="J10" s="84">
        <v>192</v>
      </c>
      <c r="K10" s="84">
        <v>193</v>
      </c>
      <c r="L10" s="85">
        <v>195</v>
      </c>
      <c r="N10" s="662"/>
      <c r="O10" s="665"/>
      <c r="P10" s="82" t="s">
        <v>136</v>
      </c>
      <c r="Q10" s="83">
        <v>170</v>
      </c>
      <c r="R10" s="84">
        <v>171</v>
      </c>
      <c r="S10" s="84">
        <v>172</v>
      </c>
      <c r="T10" s="84">
        <v>173</v>
      </c>
      <c r="U10" s="84">
        <v>174</v>
      </c>
      <c r="V10" s="84">
        <v>175</v>
      </c>
      <c r="W10" s="84">
        <v>176</v>
      </c>
      <c r="X10" s="85">
        <v>177</v>
      </c>
      <c r="Z10" s="662"/>
      <c r="AA10" s="665"/>
      <c r="AB10" s="82" t="s">
        <v>136</v>
      </c>
      <c r="AC10" s="83">
        <v>104</v>
      </c>
      <c r="AD10" s="84">
        <v>104</v>
      </c>
      <c r="AE10" s="84">
        <v>104</v>
      </c>
      <c r="AF10" s="84">
        <v>104</v>
      </c>
      <c r="AG10" s="84">
        <v>104</v>
      </c>
      <c r="AH10" s="84">
        <v>104</v>
      </c>
      <c r="AI10" s="84">
        <v>104</v>
      </c>
      <c r="AJ10" s="85">
        <v>104</v>
      </c>
      <c r="AL10" s="662"/>
      <c r="AM10" s="665"/>
      <c r="AN10" s="82" t="s">
        <v>136</v>
      </c>
      <c r="AO10" s="83">
        <v>80</v>
      </c>
      <c r="AP10" s="84">
        <v>80</v>
      </c>
      <c r="AQ10" s="84">
        <v>80</v>
      </c>
      <c r="AR10" s="84">
        <v>80</v>
      </c>
      <c r="AS10" s="84">
        <v>80</v>
      </c>
      <c r="AT10" s="84">
        <v>80</v>
      </c>
      <c r="AU10" s="84">
        <v>80</v>
      </c>
      <c r="AV10" s="85">
        <v>80</v>
      </c>
    </row>
    <row r="11" spans="1:48">
      <c r="A11">
        <v>11</v>
      </c>
      <c r="B11" s="662"/>
      <c r="C11" s="666">
        <f>+C9+15</f>
        <v>115</v>
      </c>
      <c r="D11" s="86" t="str">
        <f>+D9</f>
        <v>48-X</v>
      </c>
      <c r="E11" s="87">
        <v>168</v>
      </c>
      <c r="F11" s="88">
        <v>169</v>
      </c>
      <c r="G11" s="88">
        <v>170</v>
      </c>
      <c r="H11" s="88">
        <v>172</v>
      </c>
      <c r="I11" s="88">
        <v>173</v>
      </c>
      <c r="J11" s="88">
        <v>175</v>
      </c>
      <c r="K11" s="88">
        <v>176</v>
      </c>
      <c r="L11" s="89">
        <v>178</v>
      </c>
      <c r="N11" s="662"/>
      <c r="O11" s="666">
        <f>+O9+15</f>
        <v>115</v>
      </c>
      <c r="P11" s="86" t="str">
        <f>+P9</f>
        <v>48-X</v>
      </c>
      <c r="Q11" s="87">
        <v>151</v>
      </c>
      <c r="R11" s="88">
        <v>152</v>
      </c>
      <c r="S11" s="88">
        <v>153</v>
      </c>
      <c r="T11" s="88">
        <v>154</v>
      </c>
      <c r="U11" s="88">
        <v>155</v>
      </c>
      <c r="V11" s="88">
        <v>156</v>
      </c>
      <c r="W11" s="88">
        <v>157</v>
      </c>
      <c r="X11" s="89">
        <v>159</v>
      </c>
      <c r="Z11" s="662"/>
      <c r="AA11" s="666">
        <f>+AA9+15</f>
        <v>115</v>
      </c>
      <c r="AB11" s="86" t="str">
        <f>+AB9</f>
        <v>48-X</v>
      </c>
      <c r="AC11" s="87">
        <v>105</v>
      </c>
      <c r="AD11" s="88">
        <v>106</v>
      </c>
      <c r="AE11" s="88">
        <v>107</v>
      </c>
      <c r="AF11" s="88">
        <v>108</v>
      </c>
      <c r="AG11" s="88">
        <v>109</v>
      </c>
      <c r="AH11" s="88">
        <v>110</v>
      </c>
      <c r="AI11" s="88">
        <v>111</v>
      </c>
      <c r="AJ11" s="89">
        <v>112</v>
      </c>
      <c r="AL11" s="662"/>
      <c r="AM11" s="666">
        <f>+AM9+15</f>
        <v>115</v>
      </c>
      <c r="AN11" s="86" t="str">
        <f>+AN9</f>
        <v>48-X</v>
      </c>
      <c r="AO11" s="87">
        <v>88</v>
      </c>
      <c r="AP11" s="88">
        <v>88</v>
      </c>
      <c r="AQ11" s="88">
        <v>88</v>
      </c>
      <c r="AR11" s="88">
        <v>88</v>
      </c>
      <c r="AS11" s="88">
        <v>89</v>
      </c>
      <c r="AT11" s="88">
        <v>89</v>
      </c>
      <c r="AU11" s="88">
        <v>89</v>
      </c>
      <c r="AV11" s="89">
        <v>90</v>
      </c>
    </row>
    <row r="12" spans="1:48" ht="15" thickBot="1">
      <c r="A12">
        <v>12</v>
      </c>
      <c r="B12" s="662"/>
      <c r="C12" s="667"/>
      <c r="D12" s="90" t="str">
        <f>+D10</f>
        <v>48-XL</v>
      </c>
      <c r="E12" s="87">
        <v>180</v>
      </c>
      <c r="F12" s="88">
        <v>181</v>
      </c>
      <c r="G12" s="88">
        <v>182</v>
      </c>
      <c r="H12" s="88">
        <v>184</v>
      </c>
      <c r="I12" s="88">
        <v>185</v>
      </c>
      <c r="J12" s="88">
        <v>187</v>
      </c>
      <c r="K12" s="88">
        <v>188</v>
      </c>
      <c r="L12" s="89">
        <v>190</v>
      </c>
      <c r="N12" s="662"/>
      <c r="O12" s="667"/>
      <c r="P12" s="90" t="str">
        <f>+P10</f>
        <v>48-XL</v>
      </c>
      <c r="Q12" s="87">
        <v>165</v>
      </c>
      <c r="R12" s="88">
        <v>166</v>
      </c>
      <c r="S12" s="88">
        <v>167</v>
      </c>
      <c r="T12" s="88">
        <v>168</v>
      </c>
      <c r="U12" s="88">
        <v>169</v>
      </c>
      <c r="V12" s="88">
        <v>170</v>
      </c>
      <c r="W12" s="88">
        <v>171</v>
      </c>
      <c r="X12" s="89">
        <v>173</v>
      </c>
      <c r="Z12" s="662"/>
      <c r="AA12" s="667"/>
      <c r="AB12" s="90" t="str">
        <f>+AB10</f>
        <v>48-XL</v>
      </c>
      <c r="AC12" s="87">
        <v>104</v>
      </c>
      <c r="AD12" s="88">
        <v>104</v>
      </c>
      <c r="AE12" s="88">
        <v>104</v>
      </c>
      <c r="AF12" s="88">
        <v>104</v>
      </c>
      <c r="AG12" s="88">
        <v>104</v>
      </c>
      <c r="AH12" s="88">
        <v>104</v>
      </c>
      <c r="AI12" s="88">
        <v>104</v>
      </c>
      <c r="AJ12" s="89">
        <v>104</v>
      </c>
      <c r="AL12" s="662"/>
      <c r="AM12" s="667"/>
      <c r="AN12" s="90" t="str">
        <f>+AN10</f>
        <v>48-XL</v>
      </c>
      <c r="AO12" s="87">
        <v>80</v>
      </c>
      <c r="AP12" s="88">
        <v>80</v>
      </c>
      <c r="AQ12" s="88">
        <v>80</v>
      </c>
      <c r="AR12" s="88">
        <v>80</v>
      </c>
      <c r="AS12" s="88">
        <v>80</v>
      </c>
      <c r="AT12" s="88">
        <v>80</v>
      </c>
      <c r="AU12" s="88">
        <v>80</v>
      </c>
      <c r="AV12" s="89">
        <v>80</v>
      </c>
    </row>
    <row r="13" spans="1:48">
      <c r="A13">
        <v>13</v>
      </c>
      <c r="B13" s="662"/>
      <c r="C13" s="664">
        <f>+C11+15</f>
        <v>130</v>
      </c>
      <c r="D13" s="78" t="s">
        <v>133</v>
      </c>
      <c r="E13" s="83">
        <v>161</v>
      </c>
      <c r="F13" s="84">
        <v>162</v>
      </c>
      <c r="G13" s="84">
        <v>164</v>
      </c>
      <c r="H13" s="84">
        <v>166</v>
      </c>
      <c r="I13" s="84">
        <v>167</v>
      </c>
      <c r="J13" s="84">
        <v>169</v>
      </c>
      <c r="K13" s="84">
        <v>171</v>
      </c>
      <c r="L13" s="85">
        <v>173</v>
      </c>
      <c r="N13" s="662"/>
      <c r="O13" s="664">
        <f>+O11+15</f>
        <v>130</v>
      </c>
      <c r="P13" s="78" t="s">
        <v>133</v>
      </c>
      <c r="Q13" s="83">
        <v>143</v>
      </c>
      <c r="R13" s="84">
        <v>144</v>
      </c>
      <c r="S13" s="84">
        <v>146</v>
      </c>
      <c r="T13" s="84">
        <v>148</v>
      </c>
      <c r="U13" s="84">
        <v>149</v>
      </c>
      <c r="V13" s="84">
        <v>151</v>
      </c>
      <c r="W13" s="84">
        <v>153</v>
      </c>
      <c r="X13" s="85">
        <v>155</v>
      </c>
      <c r="Z13" s="662"/>
      <c r="AA13" s="664">
        <f>+AA11+15</f>
        <v>130</v>
      </c>
      <c r="AB13" s="78" t="s">
        <v>133</v>
      </c>
      <c r="AC13" s="83">
        <v>101</v>
      </c>
      <c r="AD13" s="84">
        <v>102</v>
      </c>
      <c r="AE13" s="84">
        <v>103</v>
      </c>
      <c r="AF13" s="84">
        <v>104</v>
      </c>
      <c r="AG13" s="84">
        <v>105</v>
      </c>
      <c r="AH13" s="84">
        <v>106</v>
      </c>
      <c r="AI13" s="84">
        <v>107</v>
      </c>
      <c r="AJ13" s="85">
        <v>108</v>
      </c>
      <c r="AL13" s="662"/>
      <c r="AM13" s="664">
        <f>+AM11+15</f>
        <v>130</v>
      </c>
      <c r="AN13" s="78" t="s">
        <v>133</v>
      </c>
      <c r="AO13" s="83">
        <v>85</v>
      </c>
      <c r="AP13" s="84">
        <v>85</v>
      </c>
      <c r="AQ13" s="84">
        <v>86</v>
      </c>
      <c r="AR13" s="84">
        <v>87</v>
      </c>
      <c r="AS13" s="84">
        <v>87</v>
      </c>
      <c r="AT13" s="84">
        <v>88</v>
      </c>
      <c r="AU13" s="84">
        <v>89</v>
      </c>
      <c r="AV13" s="85">
        <v>90</v>
      </c>
    </row>
    <row r="14" spans="1:48" ht="15" thickBot="1">
      <c r="A14">
        <v>14</v>
      </c>
      <c r="B14" s="662"/>
      <c r="C14" s="665"/>
      <c r="D14" s="82" t="s">
        <v>136</v>
      </c>
      <c r="E14" s="83">
        <v>174</v>
      </c>
      <c r="F14" s="84">
        <v>175</v>
      </c>
      <c r="G14" s="84">
        <v>177</v>
      </c>
      <c r="H14" s="84">
        <v>178</v>
      </c>
      <c r="I14" s="84">
        <v>180</v>
      </c>
      <c r="J14" s="84">
        <v>181</v>
      </c>
      <c r="K14" s="84">
        <v>183</v>
      </c>
      <c r="L14" s="85">
        <v>185</v>
      </c>
      <c r="N14" s="662"/>
      <c r="O14" s="665"/>
      <c r="P14" s="82" t="s">
        <v>136</v>
      </c>
      <c r="Q14" s="83">
        <v>159</v>
      </c>
      <c r="R14" s="84">
        <v>160</v>
      </c>
      <c r="S14" s="84">
        <v>161</v>
      </c>
      <c r="T14" s="84">
        <v>163</v>
      </c>
      <c r="U14" s="84">
        <v>164</v>
      </c>
      <c r="V14" s="84">
        <v>166</v>
      </c>
      <c r="W14" s="84">
        <v>167</v>
      </c>
      <c r="X14" s="85">
        <v>169</v>
      </c>
      <c r="Z14" s="662"/>
      <c r="AA14" s="665"/>
      <c r="AB14" s="82" t="s">
        <v>136</v>
      </c>
      <c r="AC14" s="83">
        <v>104</v>
      </c>
      <c r="AD14" s="84">
        <v>104</v>
      </c>
      <c r="AE14" s="84">
        <v>104</v>
      </c>
      <c r="AF14" s="84">
        <v>104</v>
      </c>
      <c r="AG14" s="84">
        <v>104</v>
      </c>
      <c r="AH14" s="84">
        <v>104</v>
      </c>
      <c r="AI14" s="84">
        <v>104</v>
      </c>
      <c r="AJ14" s="85">
        <v>104</v>
      </c>
      <c r="AL14" s="662"/>
      <c r="AM14" s="665"/>
      <c r="AN14" s="82" t="s">
        <v>136</v>
      </c>
      <c r="AO14" s="83">
        <v>80</v>
      </c>
      <c r="AP14" s="84">
        <v>80</v>
      </c>
      <c r="AQ14" s="84">
        <v>80</v>
      </c>
      <c r="AR14" s="84">
        <v>80</v>
      </c>
      <c r="AS14" s="84">
        <v>80</v>
      </c>
      <c r="AT14" s="84">
        <v>80</v>
      </c>
      <c r="AU14" s="84">
        <v>80</v>
      </c>
      <c r="AV14" s="85">
        <v>80</v>
      </c>
    </row>
    <row r="15" spans="1:48">
      <c r="A15">
        <v>15</v>
      </c>
      <c r="B15" s="662"/>
      <c r="C15" s="666">
        <f>+C13+10</f>
        <v>140</v>
      </c>
      <c r="D15" s="86" t="str">
        <f>+D13</f>
        <v>48-X</v>
      </c>
      <c r="E15" s="87">
        <v>155</v>
      </c>
      <c r="F15" s="88">
        <v>157</v>
      </c>
      <c r="G15" s="88">
        <v>159</v>
      </c>
      <c r="H15" s="88">
        <v>161</v>
      </c>
      <c r="I15" s="88">
        <v>163</v>
      </c>
      <c r="J15" s="88">
        <v>165</v>
      </c>
      <c r="K15" s="88">
        <v>167</v>
      </c>
      <c r="L15" s="89">
        <v>169</v>
      </c>
      <c r="N15" s="662"/>
      <c r="O15" s="666">
        <f>+O13+10</f>
        <v>140</v>
      </c>
      <c r="P15" s="86" t="str">
        <f>+P13</f>
        <v>48-X</v>
      </c>
      <c r="Q15" s="87">
        <v>136</v>
      </c>
      <c r="R15" s="88">
        <v>138</v>
      </c>
      <c r="S15" s="88">
        <v>140</v>
      </c>
      <c r="T15" s="88">
        <v>142</v>
      </c>
      <c r="U15" s="88">
        <v>145</v>
      </c>
      <c r="V15" s="88">
        <v>147</v>
      </c>
      <c r="W15" s="88">
        <v>149</v>
      </c>
      <c r="X15" s="89">
        <v>152</v>
      </c>
      <c r="Z15" s="662"/>
      <c r="AA15" s="666">
        <f>+AA13+10</f>
        <v>140</v>
      </c>
      <c r="AB15" s="86" t="str">
        <f>+AB13</f>
        <v>48-X</v>
      </c>
      <c r="AC15" s="87">
        <v>97</v>
      </c>
      <c r="AD15" s="88">
        <v>98</v>
      </c>
      <c r="AE15" s="88">
        <v>99</v>
      </c>
      <c r="AF15" s="88">
        <v>100</v>
      </c>
      <c r="AG15" s="88">
        <v>102</v>
      </c>
      <c r="AH15" s="88">
        <v>103</v>
      </c>
      <c r="AI15" s="88">
        <v>104</v>
      </c>
      <c r="AJ15" s="89">
        <v>106</v>
      </c>
      <c r="AL15" s="662"/>
      <c r="AM15" s="666">
        <f>+AM13+10</f>
        <v>140</v>
      </c>
      <c r="AN15" s="86" t="str">
        <f>+AN13</f>
        <v>48-X</v>
      </c>
      <c r="AO15" s="87">
        <v>82</v>
      </c>
      <c r="AP15" s="88">
        <v>82</v>
      </c>
      <c r="AQ15" s="88">
        <v>83</v>
      </c>
      <c r="AR15" s="88">
        <v>84</v>
      </c>
      <c r="AS15" s="88">
        <v>85</v>
      </c>
      <c r="AT15" s="88">
        <v>86</v>
      </c>
      <c r="AU15" s="88">
        <v>87</v>
      </c>
      <c r="AV15" s="89">
        <v>88</v>
      </c>
    </row>
    <row r="16" spans="1:48" ht="15" thickBot="1">
      <c r="A16">
        <v>16</v>
      </c>
      <c r="B16" s="662"/>
      <c r="C16" s="667"/>
      <c r="D16" s="90" t="str">
        <f>+D14</f>
        <v>48-XL</v>
      </c>
      <c r="E16" s="87">
        <v>168</v>
      </c>
      <c r="F16" s="88">
        <v>169</v>
      </c>
      <c r="G16" s="88">
        <v>171</v>
      </c>
      <c r="H16" s="88">
        <v>173</v>
      </c>
      <c r="I16" s="88">
        <v>175</v>
      </c>
      <c r="J16" s="88">
        <v>177</v>
      </c>
      <c r="K16" s="88">
        <v>179</v>
      </c>
      <c r="L16" s="89">
        <v>181</v>
      </c>
      <c r="N16" s="662"/>
      <c r="O16" s="667"/>
      <c r="P16" s="90" t="str">
        <f>+P14</f>
        <v>48-XL</v>
      </c>
      <c r="Q16" s="87">
        <v>155</v>
      </c>
      <c r="R16" s="88">
        <v>156</v>
      </c>
      <c r="S16" s="88">
        <v>158</v>
      </c>
      <c r="T16" s="88">
        <v>159</v>
      </c>
      <c r="U16" s="88">
        <v>161</v>
      </c>
      <c r="V16" s="88">
        <v>162</v>
      </c>
      <c r="W16" s="88">
        <v>164</v>
      </c>
      <c r="X16" s="89">
        <v>166</v>
      </c>
      <c r="Z16" s="662"/>
      <c r="AA16" s="667"/>
      <c r="AB16" s="90" t="str">
        <f>+AB14</f>
        <v>48-XL</v>
      </c>
      <c r="AC16" s="87">
        <v>104</v>
      </c>
      <c r="AD16" s="88">
        <v>104</v>
      </c>
      <c r="AE16" s="88">
        <v>104</v>
      </c>
      <c r="AF16" s="88">
        <v>104</v>
      </c>
      <c r="AG16" s="88">
        <v>104</v>
      </c>
      <c r="AH16" s="88">
        <v>104</v>
      </c>
      <c r="AI16" s="88">
        <v>104</v>
      </c>
      <c r="AJ16" s="89">
        <v>104</v>
      </c>
      <c r="AL16" s="662"/>
      <c r="AM16" s="667"/>
      <c r="AN16" s="90" t="str">
        <f>+AN14</f>
        <v>48-XL</v>
      </c>
      <c r="AO16" s="87">
        <v>80</v>
      </c>
      <c r="AP16" s="88">
        <v>80</v>
      </c>
      <c r="AQ16" s="88">
        <v>80</v>
      </c>
      <c r="AR16" s="88">
        <v>80</v>
      </c>
      <c r="AS16" s="88">
        <v>80</v>
      </c>
      <c r="AT16" s="88">
        <v>80</v>
      </c>
      <c r="AU16" s="88">
        <v>80</v>
      </c>
      <c r="AV16" s="89">
        <v>80</v>
      </c>
    </row>
    <row r="17" spans="1:48">
      <c r="A17">
        <v>17</v>
      </c>
      <c r="B17" s="662"/>
      <c r="C17" s="664">
        <f>+C15+10</f>
        <v>150</v>
      </c>
      <c r="D17" s="78" t="s">
        <v>133</v>
      </c>
      <c r="E17" s="83">
        <v>149</v>
      </c>
      <c r="F17" s="84">
        <v>151</v>
      </c>
      <c r="G17" s="84">
        <v>153</v>
      </c>
      <c r="H17" s="84">
        <v>155</v>
      </c>
      <c r="I17" s="84">
        <v>158</v>
      </c>
      <c r="J17" s="84">
        <v>160</v>
      </c>
      <c r="K17" s="84">
        <v>162</v>
      </c>
      <c r="L17" s="85">
        <v>165</v>
      </c>
      <c r="N17" s="662"/>
      <c r="O17" s="664">
        <f>+O15+10</f>
        <v>150</v>
      </c>
      <c r="P17" s="78" t="s">
        <v>133</v>
      </c>
      <c r="Q17" s="83">
        <v>128</v>
      </c>
      <c r="R17" s="84">
        <v>130</v>
      </c>
      <c r="S17" s="84">
        <v>133</v>
      </c>
      <c r="T17" s="84">
        <v>136</v>
      </c>
      <c r="U17" s="84">
        <v>139</v>
      </c>
      <c r="V17" s="84">
        <v>142</v>
      </c>
      <c r="W17" s="84">
        <v>145</v>
      </c>
      <c r="X17" s="85">
        <v>148</v>
      </c>
      <c r="Z17" s="662"/>
      <c r="AA17" s="664">
        <f>+AA15+10</f>
        <v>150</v>
      </c>
      <c r="AB17" s="78" t="s">
        <v>133</v>
      </c>
      <c r="AC17" s="83">
        <v>93</v>
      </c>
      <c r="AD17" s="84">
        <v>94</v>
      </c>
      <c r="AE17" s="84">
        <v>96</v>
      </c>
      <c r="AF17" s="84">
        <v>97</v>
      </c>
      <c r="AG17" s="84">
        <v>99</v>
      </c>
      <c r="AH17" s="84">
        <v>100</v>
      </c>
      <c r="AI17" s="84">
        <v>102</v>
      </c>
      <c r="AJ17" s="85">
        <v>104</v>
      </c>
      <c r="AL17" s="662"/>
      <c r="AM17" s="664">
        <f>+AM15+10</f>
        <v>150</v>
      </c>
      <c r="AN17" s="78" t="s">
        <v>133</v>
      </c>
      <c r="AO17" s="83" t="s">
        <v>1122</v>
      </c>
      <c r="AP17" s="84">
        <v>80</v>
      </c>
      <c r="AQ17" s="84">
        <v>81</v>
      </c>
      <c r="AR17" s="84">
        <v>82</v>
      </c>
      <c r="AS17" s="84">
        <v>83</v>
      </c>
      <c r="AT17" s="84">
        <v>84</v>
      </c>
      <c r="AU17" s="84">
        <v>85</v>
      </c>
      <c r="AV17" s="85">
        <v>87</v>
      </c>
    </row>
    <row r="18" spans="1:48" ht="15" thickBot="1">
      <c r="A18">
        <v>18</v>
      </c>
      <c r="B18" s="662"/>
      <c r="C18" s="665"/>
      <c r="D18" s="82" t="s">
        <v>136</v>
      </c>
      <c r="E18" s="83">
        <v>162</v>
      </c>
      <c r="F18" s="84">
        <v>164</v>
      </c>
      <c r="G18" s="84">
        <v>166</v>
      </c>
      <c r="H18" s="84">
        <v>168</v>
      </c>
      <c r="I18" s="84">
        <v>171</v>
      </c>
      <c r="J18" s="84">
        <v>173</v>
      </c>
      <c r="K18" s="84">
        <v>175</v>
      </c>
      <c r="L18" s="85">
        <v>178</v>
      </c>
      <c r="N18" s="662"/>
      <c r="O18" s="665"/>
      <c r="P18" s="82" t="s">
        <v>136</v>
      </c>
      <c r="Q18" s="83">
        <v>150</v>
      </c>
      <c r="R18" s="84">
        <v>151</v>
      </c>
      <c r="S18" s="84">
        <v>153</v>
      </c>
      <c r="T18" s="84">
        <v>155</v>
      </c>
      <c r="U18" s="84">
        <v>157</v>
      </c>
      <c r="V18" s="84">
        <v>159</v>
      </c>
      <c r="W18" s="84">
        <v>161</v>
      </c>
      <c r="X18" s="85">
        <v>163</v>
      </c>
      <c r="Z18" s="662"/>
      <c r="AA18" s="665"/>
      <c r="AB18" s="82" t="s">
        <v>136</v>
      </c>
      <c r="AC18" s="83">
        <v>104</v>
      </c>
      <c r="AD18" s="84">
        <v>104</v>
      </c>
      <c r="AE18" s="84">
        <v>104</v>
      </c>
      <c r="AF18" s="84">
        <v>104</v>
      </c>
      <c r="AG18" s="84">
        <v>104</v>
      </c>
      <c r="AH18" s="84">
        <v>104</v>
      </c>
      <c r="AI18" s="84">
        <v>104</v>
      </c>
      <c r="AJ18" s="85">
        <v>104</v>
      </c>
      <c r="AL18" s="662"/>
      <c r="AM18" s="665"/>
      <c r="AN18" s="82" t="s">
        <v>136</v>
      </c>
      <c r="AO18" s="83">
        <v>0</v>
      </c>
      <c r="AP18" s="84">
        <v>11</v>
      </c>
      <c r="AQ18" s="84">
        <v>22</v>
      </c>
      <c r="AR18" s="84">
        <v>34</v>
      </c>
      <c r="AS18" s="84">
        <v>45</v>
      </c>
      <c r="AT18" s="84">
        <v>57</v>
      </c>
      <c r="AU18" s="84">
        <v>68</v>
      </c>
      <c r="AV18" s="85">
        <v>80</v>
      </c>
    </row>
    <row r="19" spans="1:48">
      <c r="A19">
        <v>19</v>
      </c>
      <c r="B19" s="662"/>
      <c r="C19" s="666">
        <f>+C17+10</f>
        <v>160</v>
      </c>
      <c r="D19" s="86" t="str">
        <f>+D17</f>
        <v>48-X</v>
      </c>
      <c r="E19" s="87">
        <v>144</v>
      </c>
      <c r="F19" s="88">
        <v>146</v>
      </c>
      <c r="G19" s="88">
        <v>148</v>
      </c>
      <c r="H19" s="88">
        <v>151</v>
      </c>
      <c r="I19" s="88">
        <v>153</v>
      </c>
      <c r="J19" s="88">
        <v>156</v>
      </c>
      <c r="K19" s="88">
        <v>158</v>
      </c>
      <c r="L19" s="89">
        <v>161</v>
      </c>
      <c r="N19" s="662"/>
      <c r="O19" s="666">
        <f>+O17+10</f>
        <v>160</v>
      </c>
      <c r="P19" s="86" t="str">
        <f>+P17</f>
        <v>48-X</v>
      </c>
      <c r="Q19" s="87">
        <v>121</v>
      </c>
      <c r="R19" s="88">
        <v>124</v>
      </c>
      <c r="S19" s="88">
        <v>127</v>
      </c>
      <c r="T19" s="88">
        <v>130</v>
      </c>
      <c r="U19" s="88">
        <v>133</v>
      </c>
      <c r="V19" s="88">
        <v>136</v>
      </c>
      <c r="W19" s="88">
        <v>139</v>
      </c>
      <c r="X19" s="89">
        <v>143</v>
      </c>
      <c r="Z19" s="662"/>
      <c r="AA19" s="666">
        <f>+AA17+10</f>
        <v>160</v>
      </c>
      <c r="AB19" s="86" t="str">
        <f>+AB17</f>
        <v>48-X</v>
      </c>
      <c r="AC19" s="87">
        <v>89</v>
      </c>
      <c r="AD19" s="88">
        <v>90</v>
      </c>
      <c r="AE19" s="88">
        <v>92</v>
      </c>
      <c r="AF19" s="88">
        <v>94</v>
      </c>
      <c r="AG19" s="88">
        <v>95</v>
      </c>
      <c r="AH19" s="88">
        <v>97</v>
      </c>
      <c r="AI19" s="88">
        <v>99</v>
      </c>
      <c r="AJ19" s="89">
        <v>101</v>
      </c>
      <c r="AL19" s="662"/>
      <c r="AM19" s="666">
        <f>+AM17+10</f>
        <v>160</v>
      </c>
      <c r="AN19" s="86" t="str">
        <f>+AN17</f>
        <v>48-X</v>
      </c>
      <c r="AO19" s="87" t="s">
        <v>1122</v>
      </c>
      <c r="AP19" s="88" t="s">
        <v>1122</v>
      </c>
      <c r="AQ19" s="88" t="s">
        <v>1122</v>
      </c>
      <c r="AR19" s="88" t="s">
        <v>1122</v>
      </c>
      <c r="AS19" s="88">
        <v>81</v>
      </c>
      <c r="AT19" s="88">
        <v>82</v>
      </c>
      <c r="AU19" s="88">
        <v>83</v>
      </c>
      <c r="AV19" s="89">
        <v>85</v>
      </c>
    </row>
    <row r="20" spans="1:48" ht="15" thickBot="1">
      <c r="A20">
        <v>20</v>
      </c>
      <c r="B20" s="662"/>
      <c r="C20" s="667"/>
      <c r="D20" s="90" t="str">
        <f>+D18</f>
        <v>48-XL</v>
      </c>
      <c r="E20" s="87">
        <v>157</v>
      </c>
      <c r="F20" s="88">
        <v>159</v>
      </c>
      <c r="G20" s="88">
        <v>162</v>
      </c>
      <c r="H20" s="88">
        <v>164</v>
      </c>
      <c r="I20" s="88">
        <v>167</v>
      </c>
      <c r="J20" s="88">
        <v>169</v>
      </c>
      <c r="K20" s="88">
        <v>172</v>
      </c>
      <c r="L20" s="89">
        <v>175</v>
      </c>
      <c r="N20" s="662"/>
      <c r="O20" s="667"/>
      <c r="P20" s="90" t="str">
        <f>+P18</f>
        <v>48-XL</v>
      </c>
      <c r="Q20" s="87">
        <v>145</v>
      </c>
      <c r="R20" s="88">
        <v>147</v>
      </c>
      <c r="S20" s="88">
        <v>149</v>
      </c>
      <c r="T20" s="88">
        <v>151</v>
      </c>
      <c r="U20" s="88">
        <v>153</v>
      </c>
      <c r="V20" s="88">
        <v>155</v>
      </c>
      <c r="W20" s="88">
        <v>157</v>
      </c>
      <c r="X20" s="89">
        <v>160</v>
      </c>
      <c r="Z20" s="662"/>
      <c r="AA20" s="667"/>
      <c r="AB20" s="90" t="str">
        <f>+AB18</f>
        <v>48-XL</v>
      </c>
      <c r="AC20" s="87">
        <v>104</v>
      </c>
      <c r="AD20" s="88">
        <v>104</v>
      </c>
      <c r="AE20" s="88">
        <v>104</v>
      </c>
      <c r="AF20" s="88">
        <v>104</v>
      </c>
      <c r="AG20" s="88">
        <v>104</v>
      </c>
      <c r="AH20" s="88">
        <v>104</v>
      </c>
      <c r="AI20" s="88">
        <v>104</v>
      </c>
      <c r="AJ20" s="89">
        <v>104</v>
      </c>
      <c r="AL20" s="662"/>
      <c r="AM20" s="667"/>
      <c r="AN20" s="90" t="str">
        <f>+AN18</f>
        <v>48-XL</v>
      </c>
      <c r="AO20" s="87">
        <v>80</v>
      </c>
      <c r="AP20" s="88">
        <v>80</v>
      </c>
      <c r="AQ20" s="88">
        <v>80</v>
      </c>
      <c r="AR20" s="88">
        <v>80</v>
      </c>
      <c r="AS20" s="88">
        <v>80</v>
      </c>
      <c r="AT20" s="88">
        <v>80</v>
      </c>
      <c r="AU20" s="88">
        <v>80</v>
      </c>
      <c r="AV20" s="89">
        <v>80</v>
      </c>
    </row>
    <row r="21" spans="1:48">
      <c r="A21">
        <v>21</v>
      </c>
      <c r="B21" s="662"/>
      <c r="C21" s="664">
        <f>+C19+10</f>
        <v>170</v>
      </c>
      <c r="D21" s="78" t="s">
        <v>133</v>
      </c>
      <c r="E21" s="83">
        <v>139</v>
      </c>
      <c r="F21" s="84">
        <v>141</v>
      </c>
      <c r="G21" s="84">
        <v>144</v>
      </c>
      <c r="H21" s="84">
        <v>146</v>
      </c>
      <c r="I21" s="84">
        <v>149</v>
      </c>
      <c r="J21" s="84">
        <v>151</v>
      </c>
      <c r="K21" s="84">
        <v>154</v>
      </c>
      <c r="L21" s="85">
        <v>157</v>
      </c>
      <c r="N21" s="662"/>
      <c r="O21" s="664">
        <f>+O19+10</f>
        <v>170</v>
      </c>
      <c r="P21" s="78" t="s">
        <v>133</v>
      </c>
      <c r="Q21" s="83">
        <v>115</v>
      </c>
      <c r="R21" s="84">
        <v>118</v>
      </c>
      <c r="S21" s="84">
        <v>121</v>
      </c>
      <c r="T21" s="84">
        <v>124</v>
      </c>
      <c r="U21" s="84">
        <v>128</v>
      </c>
      <c r="V21" s="84">
        <v>131</v>
      </c>
      <c r="W21" s="84">
        <v>134</v>
      </c>
      <c r="X21" s="85">
        <v>138</v>
      </c>
      <c r="Z21" s="662"/>
      <c r="AA21" s="664">
        <f>+AA19+10</f>
        <v>170</v>
      </c>
      <c r="AB21" s="78" t="s">
        <v>133</v>
      </c>
      <c r="AC21" s="83">
        <v>86</v>
      </c>
      <c r="AD21" s="84">
        <v>87</v>
      </c>
      <c r="AE21" s="84">
        <v>89</v>
      </c>
      <c r="AF21" s="84">
        <v>91</v>
      </c>
      <c r="AG21" s="84">
        <v>92</v>
      </c>
      <c r="AH21" s="84">
        <v>94</v>
      </c>
      <c r="AI21" s="84">
        <v>96</v>
      </c>
      <c r="AJ21" s="85">
        <v>98</v>
      </c>
      <c r="AL21" s="662"/>
      <c r="AM21" s="664">
        <f>+AM19+10</f>
        <v>170</v>
      </c>
      <c r="AN21" s="78" t="s">
        <v>133</v>
      </c>
      <c r="AO21" s="83" t="s">
        <v>1122</v>
      </c>
      <c r="AP21" s="84" t="s">
        <v>1122</v>
      </c>
      <c r="AQ21" s="84" t="s">
        <v>1122</v>
      </c>
      <c r="AR21" s="84" t="s">
        <v>1122</v>
      </c>
      <c r="AS21" s="84" t="s">
        <v>1122</v>
      </c>
      <c r="AT21" s="84">
        <v>80</v>
      </c>
      <c r="AU21" s="84">
        <v>81</v>
      </c>
      <c r="AV21" s="85">
        <v>83</v>
      </c>
    </row>
    <row r="22" spans="1:48" ht="15" thickBot="1">
      <c r="A22">
        <v>22</v>
      </c>
      <c r="B22" s="662"/>
      <c r="C22" s="665"/>
      <c r="D22" s="82" t="s">
        <v>136</v>
      </c>
      <c r="E22" s="83">
        <v>151</v>
      </c>
      <c r="F22" s="84">
        <v>153</v>
      </c>
      <c r="G22" s="84">
        <v>156</v>
      </c>
      <c r="H22" s="84">
        <v>159</v>
      </c>
      <c r="I22" s="84">
        <v>161</v>
      </c>
      <c r="J22" s="84">
        <v>164</v>
      </c>
      <c r="K22" s="84">
        <v>167</v>
      </c>
      <c r="L22" s="85">
        <v>170</v>
      </c>
      <c r="N22" s="662"/>
      <c r="O22" s="665"/>
      <c r="P22" s="82" t="s">
        <v>136</v>
      </c>
      <c r="Q22" s="83">
        <v>141</v>
      </c>
      <c r="R22" s="84">
        <v>143</v>
      </c>
      <c r="S22" s="84">
        <v>145</v>
      </c>
      <c r="T22" s="84">
        <v>147</v>
      </c>
      <c r="U22" s="84">
        <v>149</v>
      </c>
      <c r="V22" s="84">
        <v>151</v>
      </c>
      <c r="W22" s="84">
        <v>153</v>
      </c>
      <c r="X22" s="85">
        <v>156</v>
      </c>
      <c r="Z22" s="662"/>
      <c r="AA22" s="665"/>
      <c r="AB22" s="82" t="s">
        <v>136</v>
      </c>
      <c r="AC22" s="83">
        <v>104</v>
      </c>
      <c r="AD22" s="84">
        <v>104</v>
      </c>
      <c r="AE22" s="84">
        <v>104</v>
      </c>
      <c r="AF22" s="84">
        <v>104</v>
      </c>
      <c r="AG22" s="84">
        <v>104</v>
      </c>
      <c r="AH22" s="84">
        <v>104</v>
      </c>
      <c r="AI22" s="84">
        <v>104</v>
      </c>
      <c r="AJ22" s="85">
        <v>104</v>
      </c>
      <c r="AL22" s="662"/>
      <c r="AM22" s="665"/>
      <c r="AN22" s="82" t="s">
        <v>136</v>
      </c>
      <c r="AO22" s="83">
        <v>80</v>
      </c>
      <c r="AP22" s="84">
        <v>80</v>
      </c>
      <c r="AQ22" s="84">
        <v>80</v>
      </c>
      <c r="AR22" s="84">
        <v>80</v>
      </c>
      <c r="AS22" s="84">
        <v>80</v>
      </c>
      <c r="AT22" s="84">
        <v>80</v>
      </c>
      <c r="AU22" s="84">
        <v>80</v>
      </c>
      <c r="AV22" s="85">
        <v>80</v>
      </c>
    </row>
    <row r="23" spans="1:48">
      <c r="A23">
        <v>23</v>
      </c>
      <c r="B23" s="662"/>
      <c r="C23" s="666">
        <f>+C21+10</f>
        <v>180</v>
      </c>
      <c r="D23" s="86" t="str">
        <f>+D21</f>
        <v>48-X</v>
      </c>
      <c r="E23" s="87">
        <v>134</v>
      </c>
      <c r="F23" s="88">
        <v>136</v>
      </c>
      <c r="G23" s="88">
        <v>139</v>
      </c>
      <c r="H23" s="88">
        <v>141</v>
      </c>
      <c r="I23" s="88">
        <v>144</v>
      </c>
      <c r="J23" s="88">
        <v>146</v>
      </c>
      <c r="K23" s="88">
        <v>149</v>
      </c>
      <c r="L23" s="89">
        <v>152</v>
      </c>
      <c r="N23" s="662"/>
      <c r="O23" s="666">
        <f>+O21+10</f>
        <v>180</v>
      </c>
      <c r="P23" s="86" t="str">
        <f>+P21</f>
        <v>48-X</v>
      </c>
      <c r="Q23" s="87">
        <v>108</v>
      </c>
      <c r="R23" s="88">
        <v>111</v>
      </c>
      <c r="S23" s="88">
        <v>114</v>
      </c>
      <c r="T23" s="88">
        <v>118</v>
      </c>
      <c r="U23" s="88">
        <v>121</v>
      </c>
      <c r="V23" s="88">
        <v>125</v>
      </c>
      <c r="W23" s="88">
        <v>128</v>
      </c>
      <c r="X23" s="89">
        <v>132</v>
      </c>
      <c r="Z23" s="662"/>
      <c r="AA23" s="666">
        <f>+AA21+10</f>
        <v>180</v>
      </c>
      <c r="AB23" s="86" t="str">
        <f>+AB21</f>
        <v>48-X</v>
      </c>
      <c r="AC23" s="87">
        <v>82</v>
      </c>
      <c r="AD23" s="88">
        <v>83</v>
      </c>
      <c r="AE23" s="88">
        <v>85</v>
      </c>
      <c r="AF23" s="88">
        <v>87</v>
      </c>
      <c r="AG23" s="88">
        <v>89</v>
      </c>
      <c r="AH23" s="88">
        <v>91</v>
      </c>
      <c r="AI23" s="88">
        <v>93</v>
      </c>
      <c r="AJ23" s="89">
        <v>95</v>
      </c>
      <c r="AL23" s="662"/>
      <c r="AM23" s="666">
        <f>+AM21+10</f>
        <v>180</v>
      </c>
      <c r="AN23" s="86" t="str">
        <f>+AN21</f>
        <v>48-X</v>
      </c>
      <c r="AO23" s="87" t="s">
        <v>1122</v>
      </c>
      <c r="AP23" s="88" t="s">
        <v>1122</v>
      </c>
      <c r="AQ23" s="88" t="s">
        <v>1122</v>
      </c>
      <c r="AR23" s="88" t="s">
        <v>1122</v>
      </c>
      <c r="AS23" s="88" t="s">
        <v>1122</v>
      </c>
      <c r="AT23" s="88" t="s">
        <v>1122</v>
      </c>
      <c r="AU23" s="88" t="s">
        <v>1122</v>
      </c>
      <c r="AV23" s="89">
        <v>81</v>
      </c>
    </row>
    <row r="24" spans="1:48" ht="15" thickBot="1">
      <c r="A24">
        <v>24</v>
      </c>
      <c r="B24" s="662"/>
      <c r="C24" s="667"/>
      <c r="D24" s="90" t="str">
        <f>+D22</f>
        <v>48-XL</v>
      </c>
      <c r="E24" s="87">
        <v>146</v>
      </c>
      <c r="F24" s="88">
        <v>148</v>
      </c>
      <c r="G24" s="88">
        <v>151</v>
      </c>
      <c r="H24" s="88">
        <v>154</v>
      </c>
      <c r="I24" s="88">
        <v>156</v>
      </c>
      <c r="J24" s="88">
        <v>159</v>
      </c>
      <c r="K24" s="88">
        <v>162</v>
      </c>
      <c r="L24" s="89">
        <v>165</v>
      </c>
      <c r="N24" s="662"/>
      <c r="O24" s="667"/>
      <c r="P24" s="90" t="str">
        <f>+P22</f>
        <v>48-XL</v>
      </c>
      <c r="Q24" s="87">
        <v>136</v>
      </c>
      <c r="R24" s="88">
        <v>138</v>
      </c>
      <c r="S24" s="88">
        <v>140</v>
      </c>
      <c r="T24" s="88">
        <v>143</v>
      </c>
      <c r="U24" s="88">
        <v>145</v>
      </c>
      <c r="V24" s="88">
        <v>148</v>
      </c>
      <c r="W24" s="88">
        <v>150</v>
      </c>
      <c r="X24" s="89">
        <v>153</v>
      </c>
      <c r="Z24" s="662"/>
      <c r="AA24" s="667"/>
      <c r="AB24" s="90" t="str">
        <f>+AB22</f>
        <v>48-XL</v>
      </c>
      <c r="AC24" s="87">
        <v>104</v>
      </c>
      <c r="AD24" s="88">
        <v>104</v>
      </c>
      <c r="AE24" s="88">
        <v>104</v>
      </c>
      <c r="AF24" s="88">
        <v>104</v>
      </c>
      <c r="AG24" s="88">
        <v>104</v>
      </c>
      <c r="AH24" s="88">
        <v>104</v>
      </c>
      <c r="AI24" s="88">
        <v>104</v>
      </c>
      <c r="AJ24" s="89">
        <v>104</v>
      </c>
      <c r="AL24" s="662"/>
      <c r="AM24" s="667"/>
      <c r="AN24" s="90" t="str">
        <f>+AN22</f>
        <v>48-XL</v>
      </c>
      <c r="AO24" s="87">
        <v>80</v>
      </c>
      <c r="AP24" s="88">
        <v>80</v>
      </c>
      <c r="AQ24" s="88">
        <v>80</v>
      </c>
      <c r="AR24" s="88">
        <v>80</v>
      </c>
      <c r="AS24" s="88">
        <v>80</v>
      </c>
      <c r="AT24" s="88">
        <v>80</v>
      </c>
      <c r="AU24" s="88">
        <v>80</v>
      </c>
      <c r="AV24" s="89">
        <v>80</v>
      </c>
    </row>
    <row r="25" spans="1:48">
      <c r="A25">
        <v>25</v>
      </c>
      <c r="B25" s="662"/>
      <c r="C25" s="664">
        <f>+C23+10</f>
        <v>190</v>
      </c>
      <c r="D25" s="78" t="s">
        <v>133</v>
      </c>
      <c r="E25" s="83">
        <v>128</v>
      </c>
      <c r="F25" s="84">
        <v>130</v>
      </c>
      <c r="G25" s="84">
        <v>133</v>
      </c>
      <c r="H25" s="84">
        <v>136</v>
      </c>
      <c r="I25" s="84">
        <v>139</v>
      </c>
      <c r="J25" s="84">
        <v>142</v>
      </c>
      <c r="K25" s="84">
        <v>145</v>
      </c>
      <c r="L25" s="85">
        <v>148</v>
      </c>
      <c r="N25" s="662"/>
      <c r="O25" s="664">
        <f>+O23+10</f>
        <v>190</v>
      </c>
      <c r="P25" s="78" t="s">
        <v>133</v>
      </c>
      <c r="Q25" s="83">
        <v>102</v>
      </c>
      <c r="R25" s="84">
        <v>105</v>
      </c>
      <c r="S25" s="84">
        <v>108</v>
      </c>
      <c r="T25" s="84">
        <v>112</v>
      </c>
      <c r="U25" s="84">
        <v>115</v>
      </c>
      <c r="V25" s="84">
        <v>119</v>
      </c>
      <c r="W25" s="84">
        <v>122</v>
      </c>
      <c r="X25" s="85">
        <v>126</v>
      </c>
      <c r="Z25" s="662"/>
      <c r="AA25" s="664">
        <f>+AA23+10</f>
        <v>190</v>
      </c>
      <c r="AB25" s="78" t="s">
        <v>133</v>
      </c>
      <c r="AC25" s="83" t="s">
        <v>1122</v>
      </c>
      <c r="AD25" s="84">
        <v>80</v>
      </c>
      <c r="AE25" s="84">
        <v>82</v>
      </c>
      <c r="AF25" s="84">
        <v>84</v>
      </c>
      <c r="AG25" s="84">
        <v>86</v>
      </c>
      <c r="AH25" s="84">
        <v>88</v>
      </c>
      <c r="AI25" s="84">
        <v>90</v>
      </c>
      <c r="AJ25" s="85">
        <v>92</v>
      </c>
      <c r="AL25" s="662"/>
      <c r="AM25" s="664">
        <f>+AM23+10</f>
        <v>190</v>
      </c>
      <c r="AN25" s="78" t="s">
        <v>133</v>
      </c>
      <c r="AO25" s="83" t="s">
        <v>1122</v>
      </c>
      <c r="AP25" s="84" t="s">
        <v>1122</v>
      </c>
      <c r="AQ25" s="84" t="s">
        <v>1122</v>
      </c>
      <c r="AR25" s="84" t="s">
        <v>1122</v>
      </c>
      <c r="AS25" s="84" t="s">
        <v>1122</v>
      </c>
      <c r="AT25" s="84" t="s">
        <v>1122</v>
      </c>
      <c r="AU25" s="84" t="s">
        <v>1122</v>
      </c>
      <c r="AV25" s="85" t="s">
        <v>1122</v>
      </c>
    </row>
    <row r="26" spans="1:48" ht="15" thickBot="1">
      <c r="A26">
        <v>26</v>
      </c>
      <c r="B26" s="662"/>
      <c r="C26" s="665"/>
      <c r="D26" s="82" t="s">
        <v>136</v>
      </c>
      <c r="E26" s="83">
        <v>135</v>
      </c>
      <c r="F26" s="84">
        <v>138</v>
      </c>
      <c r="G26" s="84">
        <v>142</v>
      </c>
      <c r="H26" s="84">
        <v>145</v>
      </c>
      <c r="I26" s="84">
        <v>149</v>
      </c>
      <c r="J26" s="84">
        <v>152</v>
      </c>
      <c r="K26" s="84">
        <v>156</v>
      </c>
      <c r="L26" s="85">
        <v>160</v>
      </c>
      <c r="N26" s="662"/>
      <c r="O26" s="665"/>
      <c r="P26" s="82" t="s">
        <v>136</v>
      </c>
      <c r="Q26" s="83">
        <v>131</v>
      </c>
      <c r="R26" s="84">
        <v>133</v>
      </c>
      <c r="S26" s="84">
        <v>136</v>
      </c>
      <c r="T26" s="84">
        <v>138</v>
      </c>
      <c r="U26" s="84">
        <v>141</v>
      </c>
      <c r="V26" s="84">
        <v>143</v>
      </c>
      <c r="W26" s="84">
        <v>146</v>
      </c>
      <c r="X26" s="85">
        <v>149</v>
      </c>
      <c r="Z26" s="662"/>
      <c r="AA26" s="665"/>
      <c r="AB26" s="82" t="s">
        <v>136</v>
      </c>
      <c r="AC26" s="83">
        <v>102</v>
      </c>
      <c r="AD26" s="84">
        <v>102</v>
      </c>
      <c r="AE26" s="84">
        <v>102</v>
      </c>
      <c r="AF26" s="84">
        <v>102</v>
      </c>
      <c r="AG26" s="84">
        <v>103</v>
      </c>
      <c r="AH26" s="84">
        <v>103</v>
      </c>
      <c r="AI26" s="84">
        <v>103</v>
      </c>
      <c r="AJ26" s="85">
        <v>104</v>
      </c>
      <c r="AL26" s="662"/>
      <c r="AM26" s="665"/>
      <c r="AN26" s="82" t="s">
        <v>136</v>
      </c>
      <c r="AO26" s="83">
        <v>80</v>
      </c>
      <c r="AP26" s="84">
        <v>80</v>
      </c>
      <c r="AQ26" s="84">
        <v>80</v>
      </c>
      <c r="AR26" s="84">
        <v>80</v>
      </c>
      <c r="AS26" s="84">
        <v>80</v>
      </c>
      <c r="AT26" s="84">
        <v>80</v>
      </c>
      <c r="AU26" s="84">
        <v>80</v>
      </c>
      <c r="AV26" s="85">
        <v>80</v>
      </c>
    </row>
    <row r="27" spans="1:48">
      <c r="A27">
        <v>27</v>
      </c>
      <c r="B27" s="662"/>
      <c r="C27" s="666">
        <f>+C25+10</f>
        <v>200</v>
      </c>
      <c r="D27" s="86" t="str">
        <f>+D25</f>
        <v>48-X</v>
      </c>
      <c r="E27" s="87">
        <v>120</v>
      </c>
      <c r="F27" s="88">
        <v>123</v>
      </c>
      <c r="G27" s="88">
        <v>126</v>
      </c>
      <c r="H27" s="88">
        <v>129</v>
      </c>
      <c r="I27" s="88">
        <v>133</v>
      </c>
      <c r="J27" s="88">
        <v>136</v>
      </c>
      <c r="K27" s="88">
        <v>139</v>
      </c>
      <c r="L27" s="89">
        <v>143</v>
      </c>
      <c r="N27" s="662"/>
      <c r="O27" s="666">
        <f>+O25+10</f>
        <v>200</v>
      </c>
      <c r="P27" s="86" t="str">
        <f>+P25</f>
        <v>48-X</v>
      </c>
      <c r="Q27" s="87">
        <v>96</v>
      </c>
      <c r="R27" s="88">
        <v>99</v>
      </c>
      <c r="S27" s="88">
        <v>102</v>
      </c>
      <c r="T27" s="88">
        <v>106</v>
      </c>
      <c r="U27" s="88">
        <v>109</v>
      </c>
      <c r="V27" s="88">
        <v>113</v>
      </c>
      <c r="W27" s="88">
        <v>116</v>
      </c>
      <c r="X27" s="89">
        <v>120</v>
      </c>
      <c r="Z27" s="662"/>
      <c r="AA27" s="666">
        <f>+AA25+10</f>
        <v>200</v>
      </c>
      <c r="AB27" s="86" t="str">
        <f>+AB25</f>
        <v>48-X</v>
      </c>
      <c r="AC27" s="87" t="s">
        <v>1122</v>
      </c>
      <c r="AD27" s="88" t="s">
        <v>1122</v>
      </c>
      <c r="AE27" s="88" t="s">
        <v>1122</v>
      </c>
      <c r="AF27" s="88">
        <v>81</v>
      </c>
      <c r="AG27" s="88">
        <v>83</v>
      </c>
      <c r="AH27" s="88">
        <v>85</v>
      </c>
      <c r="AI27" s="88">
        <v>87</v>
      </c>
      <c r="AJ27" s="89">
        <v>89</v>
      </c>
      <c r="AL27" s="662"/>
      <c r="AM27" s="666">
        <f>+AM25+10</f>
        <v>200</v>
      </c>
      <c r="AN27" s="86" t="str">
        <f>+AN25</f>
        <v>48-X</v>
      </c>
      <c r="AO27" s="87" t="s">
        <v>1122</v>
      </c>
      <c r="AP27" s="88" t="s">
        <v>1122</v>
      </c>
      <c r="AQ27" s="88" t="s">
        <v>1122</v>
      </c>
      <c r="AR27" s="88" t="s">
        <v>1122</v>
      </c>
      <c r="AS27" s="88" t="s">
        <v>1122</v>
      </c>
      <c r="AT27" s="88" t="s">
        <v>1122</v>
      </c>
      <c r="AU27" s="88" t="s">
        <v>1122</v>
      </c>
      <c r="AV27" s="89" t="s">
        <v>1122</v>
      </c>
    </row>
    <row r="28" spans="1:48" ht="15" thickBot="1">
      <c r="A28">
        <v>28</v>
      </c>
      <c r="B28" s="663"/>
      <c r="C28" s="667"/>
      <c r="D28" s="90" t="str">
        <f>+D26</f>
        <v>48-XL</v>
      </c>
      <c r="E28" s="91">
        <v>121</v>
      </c>
      <c r="F28" s="92">
        <v>126</v>
      </c>
      <c r="G28" s="92">
        <v>131</v>
      </c>
      <c r="H28" s="92">
        <v>136</v>
      </c>
      <c r="I28" s="92">
        <v>141</v>
      </c>
      <c r="J28" s="92">
        <v>146</v>
      </c>
      <c r="K28" s="92">
        <v>151</v>
      </c>
      <c r="L28" s="93">
        <v>156</v>
      </c>
      <c r="N28" s="663"/>
      <c r="O28" s="667"/>
      <c r="P28" s="90" t="str">
        <f>+P26</f>
        <v>48-XL</v>
      </c>
      <c r="Q28" s="91">
        <v>122</v>
      </c>
      <c r="R28" s="92">
        <v>125</v>
      </c>
      <c r="S28" s="92">
        <v>128</v>
      </c>
      <c r="T28" s="92">
        <v>131</v>
      </c>
      <c r="U28" s="92">
        <v>135</v>
      </c>
      <c r="V28" s="92">
        <v>138</v>
      </c>
      <c r="W28" s="92">
        <v>141</v>
      </c>
      <c r="X28" s="93">
        <v>145</v>
      </c>
      <c r="Z28" s="663"/>
      <c r="AA28" s="667"/>
      <c r="AB28" s="90" t="str">
        <f>+AB26</f>
        <v>48-XL</v>
      </c>
      <c r="AC28" s="91">
        <v>97</v>
      </c>
      <c r="AD28" s="92">
        <v>98</v>
      </c>
      <c r="AE28" s="92">
        <v>99</v>
      </c>
      <c r="AF28" s="92">
        <v>100</v>
      </c>
      <c r="AG28" s="92">
        <v>101</v>
      </c>
      <c r="AH28" s="92">
        <v>102</v>
      </c>
      <c r="AI28" s="92">
        <v>103</v>
      </c>
      <c r="AJ28" s="93">
        <v>104</v>
      </c>
      <c r="AL28" s="663"/>
      <c r="AM28" s="667"/>
      <c r="AN28" s="90" t="str">
        <f>+AN26</f>
        <v>48-XL</v>
      </c>
      <c r="AO28" s="91">
        <v>80</v>
      </c>
      <c r="AP28" s="92">
        <v>80</v>
      </c>
      <c r="AQ28" s="92">
        <v>80</v>
      </c>
      <c r="AR28" s="92">
        <v>80</v>
      </c>
      <c r="AS28" s="92">
        <v>80</v>
      </c>
      <c r="AT28" s="92">
        <v>80</v>
      </c>
      <c r="AU28" s="92">
        <v>80</v>
      </c>
      <c r="AV28" s="93">
        <v>80</v>
      </c>
    </row>
    <row r="29" spans="1:48">
      <c r="A29">
        <v>29</v>
      </c>
    </row>
    <row r="30" spans="1:48">
      <c r="A30">
        <v>30</v>
      </c>
    </row>
    <row r="31" spans="1:48">
      <c r="A31">
        <v>31</v>
      </c>
    </row>
    <row r="32" spans="1:48">
      <c r="A32">
        <v>32</v>
      </c>
    </row>
    <row r="33" spans="1:48">
      <c r="A33">
        <v>33</v>
      </c>
    </row>
    <row r="34" spans="1:48">
      <c r="A34">
        <v>34</v>
      </c>
    </row>
    <row r="35" spans="1:48">
      <c r="A35">
        <v>35</v>
      </c>
    </row>
    <row r="36" spans="1:48" ht="15" thickBot="1">
      <c r="A36">
        <v>36</v>
      </c>
    </row>
    <row r="37" spans="1:48" ht="18.600000000000001" thickBot="1">
      <c r="A37">
        <v>37</v>
      </c>
      <c r="B37" s="649" t="str">
        <f>+B6</f>
        <v>Zona sísmica A</v>
      </c>
      <c r="C37" s="650"/>
      <c r="D37" s="651"/>
      <c r="E37" s="649" t="s">
        <v>1131</v>
      </c>
      <c r="F37" s="650"/>
      <c r="G37" s="650"/>
      <c r="H37" s="650"/>
      <c r="I37" s="650"/>
      <c r="J37" s="650"/>
      <c r="K37" s="650"/>
      <c r="L37" s="651"/>
      <c r="N37" s="649" t="str">
        <f>+N6</f>
        <v>Zona sísmica B</v>
      </c>
      <c r="O37" s="650"/>
      <c r="P37" s="651"/>
      <c r="Q37" s="649" t="s">
        <v>1131</v>
      </c>
      <c r="R37" s="650"/>
      <c r="S37" s="650"/>
      <c r="T37" s="650"/>
      <c r="U37" s="650"/>
      <c r="V37" s="650"/>
      <c r="W37" s="650"/>
      <c r="X37" s="651"/>
      <c r="Z37" s="649" t="str">
        <f>+Z6</f>
        <v>Zona sísmica C</v>
      </c>
      <c r="AA37" s="650"/>
      <c r="AB37" s="651"/>
      <c r="AC37" s="649" t="s">
        <v>1131</v>
      </c>
      <c r="AD37" s="650"/>
      <c r="AE37" s="650"/>
      <c r="AF37" s="650"/>
      <c r="AG37" s="650"/>
      <c r="AH37" s="650"/>
      <c r="AI37" s="650"/>
      <c r="AJ37" s="651"/>
      <c r="AL37" s="649" t="str">
        <f>+AL6</f>
        <v>Zona sísmica D</v>
      </c>
      <c r="AM37" s="650"/>
      <c r="AN37" s="651"/>
      <c r="AO37" s="649" t="s">
        <v>1131</v>
      </c>
      <c r="AP37" s="650"/>
      <c r="AQ37" s="650"/>
      <c r="AR37" s="650"/>
      <c r="AS37" s="650"/>
      <c r="AT37" s="650"/>
      <c r="AU37" s="650"/>
      <c r="AV37" s="651"/>
    </row>
    <row r="38" spans="1:48">
      <c r="A38">
        <v>38</v>
      </c>
      <c r="B38" s="652" t="str">
        <f>+B7</f>
        <v>Categoría de terreno 4</v>
      </c>
      <c r="C38" s="652" t="s">
        <v>1118</v>
      </c>
      <c r="D38" s="652" t="s">
        <v>1119</v>
      </c>
      <c r="E38" s="654" t="s">
        <v>1120</v>
      </c>
      <c r="F38" s="655"/>
      <c r="G38" s="655"/>
      <c r="H38" s="655"/>
      <c r="I38" s="655"/>
      <c r="J38" s="655"/>
      <c r="K38" s="655"/>
      <c r="L38" s="656"/>
      <c r="N38" s="652" t="str">
        <f>+N7</f>
        <v>Categoría de terreno 4</v>
      </c>
      <c r="O38" s="652" t="s">
        <v>1118</v>
      </c>
      <c r="P38" s="652" t="s">
        <v>1119</v>
      </c>
      <c r="Q38" s="654" t="s">
        <v>1120</v>
      </c>
      <c r="R38" s="655"/>
      <c r="S38" s="655"/>
      <c r="T38" s="655"/>
      <c r="U38" s="655"/>
      <c r="V38" s="655"/>
      <c r="W38" s="655"/>
      <c r="X38" s="656"/>
      <c r="Z38" s="652" t="str">
        <f>+Z7</f>
        <v>Categoría de terreno 4</v>
      </c>
      <c r="AA38" s="652" t="s">
        <v>1118</v>
      </c>
      <c r="AB38" s="652" t="s">
        <v>1119</v>
      </c>
      <c r="AC38" s="654" t="s">
        <v>1120</v>
      </c>
      <c r="AD38" s="655"/>
      <c r="AE38" s="655"/>
      <c r="AF38" s="655"/>
      <c r="AG38" s="655"/>
      <c r="AH38" s="655"/>
      <c r="AI38" s="655"/>
      <c r="AJ38" s="656"/>
      <c r="AL38" s="652" t="str">
        <f>+AL7</f>
        <v>Categoría de terreno 4</v>
      </c>
      <c r="AM38" s="652" t="s">
        <v>1118</v>
      </c>
      <c r="AN38" s="652" t="s">
        <v>1119</v>
      </c>
      <c r="AO38" s="654" t="s">
        <v>1120</v>
      </c>
      <c r="AP38" s="655"/>
      <c r="AQ38" s="655"/>
      <c r="AR38" s="655"/>
      <c r="AS38" s="655"/>
      <c r="AT38" s="655"/>
      <c r="AU38" s="655"/>
      <c r="AV38" s="656"/>
    </row>
    <row r="39" spans="1:48" ht="15.75" customHeight="1" thickBot="1">
      <c r="A39">
        <v>39</v>
      </c>
      <c r="B39" s="653"/>
      <c r="C39" s="653"/>
      <c r="D39" s="653"/>
      <c r="E39" s="75">
        <v>0</v>
      </c>
      <c r="F39" s="76">
        <v>500</v>
      </c>
      <c r="G39" s="76">
        <v>1000</v>
      </c>
      <c r="H39" s="76">
        <v>1500</v>
      </c>
      <c r="I39" s="76">
        <v>2000</v>
      </c>
      <c r="J39" s="76">
        <v>2500</v>
      </c>
      <c r="K39" s="76">
        <v>3000</v>
      </c>
      <c r="L39" s="77">
        <v>3500</v>
      </c>
      <c r="N39" s="653"/>
      <c r="O39" s="653"/>
      <c r="P39" s="653"/>
      <c r="Q39" s="75">
        <v>0</v>
      </c>
      <c r="R39" s="76">
        <v>500</v>
      </c>
      <c r="S39" s="76">
        <v>1000</v>
      </c>
      <c r="T39" s="76">
        <v>1500</v>
      </c>
      <c r="U39" s="76">
        <v>2000</v>
      </c>
      <c r="V39" s="76">
        <v>2500</v>
      </c>
      <c r="W39" s="76">
        <v>3000</v>
      </c>
      <c r="X39" s="77">
        <v>3500</v>
      </c>
      <c r="Z39" s="653"/>
      <c r="AA39" s="653"/>
      <c r="AB39" s="653"/>
      <c r="AC39" s="75">
        <v>0</v>
      </c>
      <c r="AD39" s="76">
        <v>500</v>
      </c>
      <c r="AE39" s="76">
        <v>1000</v>
      </c>
      <c r="AF39" s="76">
        <v>1500</v>
      </c>
      <c r="AG39" s="76">
        <v>2000</v>
      </c>
      <c r="AH39" s="76">
        <v>2500</v>
      </c>
      <c r="AI39" s="76">
        <v>3000</v>
      </c>
      <c r="AJ39" s="77">
        <v>3500</v>
      </c>
      <c r="AL39" s="653"/>
      <c r="AM39" s="653"/>
      <c r="AN39" s="653"/>
      <c r="AO39" s="75">
        <v>0</v>
      </c>
      <c r="AP39" s="76">
        <v>500</v>
      </c>
      <c r="AQ39" s="76">
        <v>1000</v>
      </c>
      <c r="AR39" s="76">
        <v>1500</v>
      </c>
      <c r="AS39" s="76">
        <v>2000</v>
      </c>
      <c r="AT39" s="76">
        <v>2500</v>
      </c>
      <c r="AU39" s="76">
        <v>3000</v>
      </c>
      <c r="AV39" s="77">
        <v>3500</v>
      </c>
    </row>
    <row r="40" spans="1:48" ht="15" customHeight="1">
      <c r="A40">
        <v>40</v>
      </c>
      <c r="B40" s="661" t="str">
        <f>+B9</f>
        <v>Rango de inclinación de 7° a 15°</v>
      </c>
      <c r="C40" s="664">
        <v>100</v>
      </c>
      <c r="D40" s="78" t="s">
        <v>133</v>
      </c>
      <c r="E40" s="94">
        <v>101.14</v>
      </c>
      <c r="F40" s="95">
        <v>96.58</v>
      </c>
      <c r="G40" s="95">
        <v>92.03</v>
      </c>
      <c r="H40" s="95">
        <v>87.48</v>
      </c>
      <c r="I40" s="95">
        <v>82.93</v>
      </c>
      <c r="J40" s="95">
        <v>78.38</v>
      </c>
      <c r="K40" s="95">
        <v>73.83</v>
      </c>
      <c r="L40" s="96">
        <v>69.28</v>
      </c>
      <c r="N40" s="661" t="str">
        <f>+N9</f>
        <v>Rango de inclinación de 7° a 15°</v>
      </c>
      <c r="O40" s="664">
        <v>100</v>
      </c>
      <c r="P40" s="78" t="s">
        <v>133</v>
      </c>
      <c r="Q40" s="94">
        <v>90.14</v>
      </c>
      <c r="R40" s="95">
        <v>88.29</v>
      </c>
      <c r="S40" s="95">
        <v>86.45</v>
      </c>
      <c r="T40" s="95">
        <v>84.61</v>
      </c>
      <c r="U40" s="95">
        <v>82.76</v>
      </c>
      <c r="V40" s="95">
        <v>80.92</v>
      </c>
      <c r="W40" s="95">
        <v>79.08</v>
      </c>
      <c r="X40" s="96">
        <v>77.239999999999995</v>
      </c>
      <c r="Z40" s="661" t="str">
        <f>+Z9</f>
        <v>Rango de inclinación de 7° a 15°</v>
      </c>
      <c r="AA40" s="664">
        <v>100</v>
      </c>
      <c r="AB40" s="78" t="s">
        <v>133</v>
      </c>
      <c r="AC40" s="94">
        <v>138.97</v>
      </c>
      <c r="AD40" s="95">
        <v>138.85</v>
      </c>
      <c r="AE40" s="95">
        <v>138.72999999999999</v>
      </c>
      <c r="AF40" s="95">
        <v>138.62</v>
      </c>
      <c r="AG40" s="95">
        <v>138.5</v>
      </c>
      <c r="AH40" s="95">
        <v>138.38999999999999</v>
      </c>
      <c r="AI40" s="95">
        <v>138.27000000000001</v>
      </c>
      <c r="AJ40" s="96">
        <v>138.16</v>
      </c>
      <c r="AL40" s="661" t="str">
        <f>+AL9</f>
        <v>Rango de inclinación de 7° a 15°</v>
      </c>
      <c r="AM40" s="664">
        <v>100</v>
      </c>
      <c r="AN40" s="78" t="s">
        <v>133</v>
      </c>
      <c r="AO40" s="94">
        <v>177.93</v>
      </c>
      <c r="AP40" s="95">
        <v>177.93</v>
      </c>
      <c r="AQ40" s="95">
        <v>177.93</v>
      </c>
      <c r="AR40" s="95">
        <v>177.93</v>
      </c>
      <c r="AS40" s="95">
        <v>177.93</v>
      </c>
      <c r="AT40" s="95">
        <v>177.93</v>
      </c>
      <c r="AU40" s="95">
        <v>177.93</v>
      </c>
      <c r="AV40" s="96">
        <v>177.93</v>
      </c>
    </row>
    <row r="41" spans="1:48" ht="15" thickBot="1">
      <c r="A41">
        <v>41</v>
      </c>
      <c r="B41" s="662"/>
      <c r="C41" s="665"/>
      <c r="D41" s="82" t="s">
        <v>136</v>
      </c>
      <c r="E41" s="97">
        <v>107.91</v>
      </c>
      <c r="F41" s="98">
        <v>102.96</v>
      </c>
      <c r="G41" s="98">
        <v>98.01</v>
      </c>
      <c r="H41" s="98">
        <v>93.07</v>
      </c>
      <c r="I41" s="98">
        <v>88.12</v>
      </c>
      <c r="J41" s="98">
        <v>83.18</v>
      </c>
      <c r="K41" s="98">
        <v>78.23</v>
      </c>
      <c r="L41" s="99">
        <v>73.290000000000006</v>
      </c>
      <c r="N41" s="662"/>
      <c r="O41" s="665"/>
      <c r="P41" s="82" t="s">
        <v>136</v>
      </c>
      <c r="Q41" s="97">
        <v>98.09</v>
      </c>
      <c r="R41" s="98">
        <v>95.65</v>
      </c>
      <c r="S41" s="98">
        <v>93.21</v>
      </c>
      <c r="T41" s="98">
        <v>90.77</v>
      </c>
      <c r="U41" s="98">
        <v>88.33</v>
      </c>
      <c r="V41" s="98">
        <v>85.89</v>
      </c>
      <c r="W41" s="98">
        <v>83.45</v>
      </c>
      <c r="X41" s="99">
        <v>81.02</v>
      </c>
      <c r="Z41" s="662"/>
      <c r="AA41" s="665"/>
      <c r="AB41" s="82" t="s">
        <v>136</v>
      </c>
      <c r="AC41" s="97">
        <v>151.87</v>
      </c>
      <c r="AD41" s="98">
        <v>151.87</v>
      </c>
      <c r="AE41" s="98">
        <v>151.87</v>
      </c>
      <c r="AF41" s="98">
        <v>151.87</v>
      </c>
      <c r="AG41" s="98">
        <v>151.87</v>
      </c>
      <c r="AH41" s="98">
        <v>151.87</v>
      </c>
      <c r="AI41" s="98">
        <v>151.87</v>
      </c>
      <c r="AJ41" s="99">
        <v>151.87</v>
      </c>
      <c r="AL41" s="662"/>
      <c r="AM41" s="665"/>
      <c r="AN41" s="82" t="s">
        <v>136</v>
      </c>
      <c r="AO41" s="97">
        <v>198.45</v>
      </c>
      <c r="AP41" s="98">
        <v>198.45</v>
      </c>
      <c r="AQ41" s="98">
        <v>198.45</v>
      </c>
      <c r="AR41" s="98">
        <v>198.45</v>
      </c>
      <c r="AS41" s="98">
        <v>198.45</v>
      </c>
      <c r="AT41" s="98">
        <v>198.45</v>
      </c>
      <c r="AU41" s="98">
        <v>198.45</v>
      </c>
      <c r="AV41" s="99">
        <v>198.45</v>
      </c>
    </row>
    <row r="42" spans="1:48" ht="15" customHeight="1">
      <c r="A42">
        <v>42</v>
      </c>
      <c r="B42" s="662"/>
      <c r="C42" s="666">
        <f>+C40+15</f>
        <v>115</v>
      </c>
      <c r="D42" s="86" t="str">
        <f>+D40</f>
        <v>48-X</v>
      </c>
      <c r="E42" s="100">
        <v>128.78</v>
      </c>
      <c r="F42" s="101">
        <v>123.03</v>
      </c>
      <c r="G42" s="101">
        <v>117.28</v>
      </c>
      <c r="H42" s="101">
        <v>111.53</v>
      </c>
      <c r="I42" s="101">
        <v>105.78</v>
      </c>
      <c r="J42" s="101">
        <v>100.03</v>
      </c>
      <c r="K42" s="101">
        <v>94.28</v>
      </c>
      <c r="L42" s="102">
        <v>88.53</v>
      </c>
      <c r="N42" s="662"/>
      <c r="O42" s="666">
        <f>+O40+15</f>
        <v>115</v>
      </c>
      <c r="P42" s="86" t="str">
        <f>+P40</f>
        <v>48-X</v>
      </c>
      <c r="Q42" s="100">
        <v>115.58</v>
      </c>
      <c r="R42" s="101">
        <v>110.36</v>
      </c>
      <c r="S42" s="101">
        <v>105.14</v>
      </c>
      <c r="T42" s="101">
        <v>99.93</v>
      </c>
      <c r="U42" s="101">
        <v>94.71</v>
      </c>
      <c r="V42" s="101">
        <v>89.5</v>
      </c>
      <c r="W42" s="101">
        <v>84.28</v>
      </c>
      <c r="X42" s="102">
        <v>79.069999999999993</v>
      </c>
      <c r="Z42" s="662"/>
      <c r="AA42" s="666">
        <f>+AA40+15</f>
        <v>115</v>
      </c>
      <c r="AB42" s="86" t="str">
        <f>+AB40</f>
        <v>48-X</v>
      </c>
      <c r="AC42" s="100">
        <v>139.91999999999999</v>
      </c>
      <c r="AD42" s="101">
        <v>139.74</v>
      </c>
      <c r="AE42" s="101">
        <v>139.56</v>
      </c>
      <c r="AF42" s="101">
        <v>139.38</v>
      </c>
      <c r="AG42" s="101">
        <v>139.19999999999999</v>
      </c>
      <c r="AH42" s="101">
        <v>139.02000000000001</v>
      </c>
      <c r="AI42" s="101">
        <v>138.84</v>
      </c>
      <c r="AJ42" s="102">
        <v>138.66</v>
      </c>
      <c r="AL42" s="662"/>
      <c r="AM42" s="666">
        <f>+AM40+15</f>
        <v>115</v>
      </c>
      <c r="AN42" s="86" t="str">
        <f>+AN40</f>
        <v>48-X</v>
      </c>
      <c r="AO42" s="100">
        <v>178.55</v>
      </c>
      <c r="AP42" s="101">
        <v>178.46</v>
      </c>
      <c r="AQ42" s="101">
        <v>178.37</v>
      </c>
      <c r="AR42" s="101">
        <v>178.28</v>
      </c>
      <c r="AS42" s="101">
        <v>178.19</v>
      </c>
      <c r="AT42" s="101">
        <v>178.1</v>
      </c>
      <c r="AU42" s="101">
        <v>178.01</v>
      </c>
      <c r="AV42" s="102">
        <v>177.93</v>
      </c>
    </row>
    <row r="43" spans="1:48" ht="15" thickBot="1">
      <c r="A43">
        <v>43</v>
      </c>
      <c r="B43" s="662"/>
      <c r="C43" s="667"/>
      <c r="D43" s="90" t="str">
        <f>+D41</f>
        <v>48-XL</v>
      </c>
      <c r="E43" s="100">
        <v>137.35</v>
      </c>
      <c r="F43" s="101">
        <v>131.19999999999999</v>
      </c>
      <c r="G43" s="101">
        <v>125.06</v>
      </c>
      <c r="H43" s="101">
        <v>118.92</v>
      </c>
      <c r="I43" s="101">
        <v>112.77</v>
      </c>
      <c r="J43" s="101">
        <v>106.63</v>
      </c>
      <c r="K43" s="101">
        <v>100.49</v>
      </c>
      <c r="L43" s="102">
        <v>94.35</v>
      </c>
      <c r="N43" s="662"/>
      <c r="O43" s="667"/>
      <c r="P43" s="90" t="str">
        <f>+P41</f>
        <v>48-XL</v>
      </c>
      <c r="Q43" s="100">
        <v>125.93</v>
      </c>
      <c r="R43" s="101">
        <v>120.21</v>
      </c>
      <c r="S43" s="101">
        <v>114.49</v>
      </c>
      <c r="T43" s="101">
        <v>108.77</v>
      </c>
      <c r="U43" s="101">
        <v>103.05</v>
      </c>
      <c r="V43" s="101">
        <v>97.33</v>
      </c>
      <c r="W43" s="101">
        <v>91.61</v>
      </c>
      <c r="X43" s="102">
        <v>85.9</v>
      </c>
      <c r="Z43" s="662"/>
      <c r="AA43" s="667"/>
      <c r="AB43" s="90" t="str">
        <f>+AB41</f>
        <v>48-XL</v>
      </c>
      <c r="AC43" s="100">
        <v>151.87</v>
      </c>
      <c r="AD43" s="101">
        <v>151.87</v>
      </c>
      <c r="AE43" s="101">
        <v>151.87</v>
      </c>
      <c r="AF43" s="101">
        <v>151.87</v>
      </c>
      <c r="AG43" s="101">
        <v>151.87</v>
      </c>
      <c r="AH43" s="101">
        <v>151.87</v>
      </c>
      <c r="AI43" s="101">
        <v>151.87</v>
      </c>
      <c r="AJ43" s="102">
        <v>151.87</v>
      </c>
      <c r="AL43" s="662"/>
      <c r="AM43" s="667"/>
      <c r="AN43" s="90" t="str">
        <f>+AN41</f>
        <v>48-XL</v>
      </c>
      <c r="AO43" s="100">
        <v>198.45</v>
      </c>
      <c r="AP43" s="101">
        <v>198.45</v>
      </c>
      <c r="AQ43" s="101">
        <v>198.45</v>
      </c>
      <c r="AR43" s="101">
        <v>198.45</v>
      </c>
      <c r="AS43" s="101">
        <v>198.45</v>
      </c>
      <c r="AT43" s="101">
        <v>198.45</v>
      </c>
      <c r="AU43" s="101">
        <v>198.45</v>
      </c>
      <c r="AV43" s="102">
        <v>198.45</v>
      </c>
    </row>
    <row r="44" spans="1:48">
      <c r="A44">
        <v>44</v>
      </c>
      <c r="B44" s="662"/>
      <c r="C44" s="664">
        <f>+C42+15</f>
        <v>130</v>
      </c>
      <c r="D44" s="78" t="s">
        <v>133</v>
      </c>
      <c r="E44" s="97">
        <v>164.21</v>
      </c>
      <c r="F44" s="98">
        <v>156.46</v>
      </c>
      <c r="G44" s="98">
        <v>148.71</v>
      </c>
      <c r="H44" s="98">
        <v>140.97</v>
      </c>
      <c r="I44" s="98">
        <v>133.22</v>
      </c>
      <c r="J44" s="98">
        <v>125.48</v>
      </c>
      <c r="K44" s="98">
        <v>117.73</v>
      </c>
      <c r="L44" s="99">
        <v>109.99</v>
      </c>
      <c r="N44" s="662"/>
      <c r="O44" s="664">
        <f>+O42+15</f>
        <v>130</v>
      </c>
      <c r="P44" s="78" t="s">
        <v>133</v>
      </c>
      <c r="Q44" s="97">
        <v>145.62</v>
      </c>
      <c r="R44" s="98">
        <v>138.88999999999999</v>
      </c>
      <c r="S44" s="98">
        <v>132.16</v>
      </c>
      <c r="T44" s="98">
        <v>125.44</v>
      </c>
      <c r="U44" s="98">
        <v>118.71</v>
      </c>
      <c r="V44" s="98">
        <v>111.99</v>
      </c>
      <c r="W44" s="98">
        <v>105.26</v>
      </c>
      <c r="X44" s="99">
        <v>98.54</v>
      </c>
      <c r="Z44" s="662"/>
      <c r="AA44" s="664">
        <f>+AA42+15</f>
        <v>130</v>
      </c>
      <c r="AB44" s="78" t="s">
        <v>133</v>
      </c>
      <c r="AC44" s="97">
        <v>140.72</v>
      </c>
      <c r="AD44" s="98">
        <v>140.53</v>
      </c>
      <c r="AE44" s="98">
        <v>140.34</v>
      </c>
      <c r="AF44" s="98">
        <v>140.15</v>
      </c>
      <c r="AG44" s="98">
        <v>139.96</v>
      </c>
      <c r="AH44" s="98">
        <v>139.77000000000001</v>
      </c>
      <c r="AI44" s="98">
        <v>139.58000000000001</v>
      </c>
      <c r="AJ44" s="99">
        <v>139.38999999999999</v>
      </c>
      <c r="AL44" s="662"/>
      <c r="AM44" s="664">
        <f>+AM42+15</f>
        <v>130</v>
      </c>
      <c r="AN44" s="78" t="s">
        <v>133</v>
      </c>
      <c r="AO44" s="97">
        <v>179.52</v>
      </c>
      <c r="AP44" s="98">
        <v>179.29</v>
      </c>
      <c r="AQ44" s="98">
        <v>179.06</v>
      </c>
      <c r="AR44" s="98">
        <v>178.83</v>
      </c>
      <c r="AS44" s="98">
        <v>178.61</v>
      </c>
      <c r="AT44" s="98">
        <v>178.38</v>
      </c>
      <c r="AU44" s="98">
        <v>178.15</v>
      </c>
      <c r="AV44" s="99">
        <v>177.93</v>
      </c>
    </row>
    <row r="45" spans="1:48" ht="15" thickBot="1">
      <c r="A45">
        <v>45</v>
      </c>
      <c r="B45" s="662"/>
      <c r="C45" s="665"/>
      <c r="D45" s="82" t="s">
        <v>136</v>
      </c>
      <c r="E45" s="97">
        <v>176.07</v>
      </c>
      <c r="F45" s="98">
        <v>167.69</v>
      </c>
      <c r="G45" s="98">
        <v>159.32</v>
      </c>
      <c r="H45" s="98">
        <v>150.94</v>
      </c>
      <c r="I45" s="98">
        <v>142.57</v>
      </c>
      <c r="J45" s="98">
        <v>134.19</v>
      </c>
      <c r="K45" s="98">
        <v>125.82</v>
      </c>
      <c r="L45" s="99">
        <v>117.45</v>
      </c>
      <c r="N45" s="662"/>
      <c r="O45" s="665"/>
      <c r="P45" s="82" t="s">
        <v>136</v>
      </c>
      <c r="Q45" s="97">
        <v>160.68</v>
      </c>
      <c r="R45" s="98">
        <v>153.06</v>
      </c>
      <c r="S45" s="98">
        <v>145.44</v>
      </c>
      <c r="T45" s="98">
        <v>137.82</v>
      </c>
      <c r="U45" s="98">
        <v>130.19999999999999</v>
      </c>
      <c r="V45" s="98">
        <v>122.58</v>
      </c>
      <c r="W45" s="98">
        <v>114.96</v>
      </c>
      <c r="X45" s="99">
        <v>107.34</v>
      </c>
      <c r="Z45" s="662"/>
      <c r="AA45" s="665"/>
      <c r="AB45" s="82" t="s">
        <v>136</v>
      </c>
      <c r="AC45" s="97">
        <v>151.87</v>
      </c>
      <c r="AD45" s="98">
        <v>151.87</v>
      </c>
      <c r="AE45" s="98">
        <v>151.87</v>
      </c>
      <c r="AF45" s="98">
        <v>151.87</v>
      </c>
      <c r="AG45" s="98">
        <v>151.87</v>
      </c>
      <c r="AH45" s="98">
        <v>151.87</v>
      </c>
      <c r="AI45" s="98">
        <v>151.87</v>
      </c>
      <c r="AJ45" s="99">
        <v>151.87</v>
      </c>
      <c r="AL45" s="662"/>
      <c r="AM45" s="665"/>
      <c r="AN45" s="82" t="s">
        <v>136</v>
      </c>
      <c r="AO45" s="97">
        <v>198.45</v>
      </c>
      <c r="AP45" s="98">
        <v>198.45</v>
      </c>
      <c r="AQ45" s="98">
        <v>198.45</v>
      </c>
      <c r="AR45" s="98">
        <v>198.45</v>
      </c>
      <c r="AS45" s="98">
        <v>198.45</v>
      </c>
      <c r="AT45" s="98">
        <v>198.45</v>
      </c>
      <c r="AU45" s="98">
        <v>198.45</v>
      </c>
      <c r="AV45" s="99">
        <v>198.45</v>
      </c>
    </row>
    <row r="46" spans="1:48">
      <c r="A46">
        <v>46</v>
      </c>
      <c r="B46" s="662"/>
      <c r="C46" s="666">
        <f>+C44+10</f>
        <v>140</v>
      </c>
      <c r="D46" s="86" t="str">
        <f>+D44</f>
        <v>48-X</v>
      </c>
      <c r="E46" s="100">
        <v>187.09</v>
      </c>
      <c r="F46" s="101">
        <v>178.16</v>
      </c>
      <c r="G46" s="101">
        <v>169.23</v>
      </c>
      <c r="H46" s="101">
        <v>160.30000000000001</v>
      </c>
      <c r="I46" s="101">
        <v>151.37</v>
      </c>
      <c r="J46" s="101">
        <v>142.44</v>
      </c>
      <c r="K46" s="101">
        <v>133.51</v>
      </c>
      <c r="L46" s="102">
        <v>124.58</v>
      </c>
      <c r="N46" s="662"/>
      <c r="O46" s="666">
        <f>+O44+10</f>
        <v>140</v>
      </c>
      <c r="P46" s="86" t="str">
        <f>+P44</f>
        <v>48-X</v>
      </c>
      <c r="Q46" s="100">
        <v>163.95</v>
      </c>
      <c r="R46" s="101">
        <v>156.53</v>
      </c>
      <c r="S46" s="101">
        <v>149.11000000000001</v>
      </c>
      <c r="T46" s="101">
        <v>141.69</v>
      </c>
      <c r="U46" s="101">
        <v>134.27000000000001</v>
      </c>
      <c r="V46" s="101">
        <v>126.85</v>
      </c>
      <c r="W46" s="101">
        <v>119.43</v>
      </c>
      <c r="X46" s="102">
        <v>112.01</v>
      </c>
      <c r="Z46" s="662"/>
      <c r="AA46" s="666">
        <f>+AA44+10</f>
        <v>140</v>
      </c>
      <c r="AB46" s="86" t="str">
        <f>+AB44</f>
        <v>48-X</v>
      </c>
      <c r="AC46" s="100">
        <v>141.58000000000001</v>
      </c>
      <c r="AD46" s="101">
        <v>141.31</v>
      </c>
      <c r="AE46" s="101">
        <v>141.05000000000001</v>
      </c>
      <c r="AF46" s="101">
        <v>140.79</v>
      </c>
      <c r="AG46" s="101">
        <v>140.52000000000001</v>
      </c>
      <c r="AH46" s="101">
        <v>140.26</v>
      </c>
      <c r="AI46" s="101">
        <v>140</v>
      </c>
      <c r="AJ46" s="102">
        <v>139.74</v>
      </c>
      <c r="AL46" s="662"/>
      <c r="AM46" s="666">
        <f>+AM44+10</f>
        <v>140</v>
      </c>
      <c r="AN46" s="86" t="str">
        <f>+AN44</f>
        <v>48-X</v>
      </c>
      <c r="AO46" s="100">
        <v>180.51</v>
      </c>
      <c r="AP46" s="101">
        <v>180.23</v>
      </c>
      <c r="AQ46" s="101">
        <v>179.95</v>
      </c>
      <c r="AR46" s="101">
        <v>179.67</v>
      </c>
      <c r="AS46" s="101">
        <v>179.39</v>
      </c>
      <c r="AT46" s="101">
        <v>179.11</v>
      </c>
      <c r="AU46" s="101">
        <v>178.83</v>
      </c>
      <c r="AV46" s="102">
        <v>178.55</v>
      </c>
    </row>
    <row r="47" spans="1:48" ht="15" thickBot="1">
      <c r="A47">
        <v>47</v>
      </c>
      <c r="B47" s="662"/>
      <c r="C47" s="667"/>
      <c r="D47" s="90" t="str">
        <f>+D45</f>
        <v>48-XL</v>
      </c>
      <c r="E47" s="100">
        <v>201.39</v>
      </c>
      <c r="F47" s="101">
        <v>191.65</v>
      </c>
      <c r="G47" s="101">
        <v>181.91</v>
      </c>
      <c r="H47" s="101">
        <v>172.18</v>
      </c>
      <c r="I47" s="101">
        <v>162.44</v>
      </c>
      <c r="J47" s="101">
        <v>152.71</v>
      </c>
      <c r="K47" s="101">
        <v>142.97</v>
      </c>
      <c r="L47" s="102">
        <v>133.24</v>
      </c>
      <c r="N47" s="662"/>
      <c r="O47" s="667"/>
      <c r="P47" s="90" t="str">
        <f>+P45</f>
        <v>48-XL</v>
      </c>
      <c r="Q47" s="100">
        <v>185.58</v>
      </c>
      <c r="R47" s="101">
        <v>176.52</v>
      </c>
      <c r="S47" s="101">
        <v>167.47</v>
      </c>
      <c r="T47" s="101">
        <v>158.41999999999999</v>
      </c>
      <c r="U47" s="101">
        <v>149.37</v>
      </c>
      <c r="V47" s="101">
        <v>140.32</v>
      </c>
      <c r="W47" s="101">
        <v>131.27000000000001</v>
      </c>
      <c r="X47" s="102">
        <v>122.22</v>
      </c>
      <c r="Z47" s="662"/>
      <c r="AA47" s="667"/>
      <c r="AB47" s="90" t="str">
        <f>+AB45</f>
        <v>48-XL</v>
      </c>
      <c r="AC47" s="100">
        <v>151.87</v>
      </c>
      <c r="AD47" s="101">
        <v>151.87</v>
      </c>
      <c r="AE47" s="101">
        <v>151.87</v>
      </c>
      <c r="AF47" s="101">
        <v>151.87</v>
      </c>
      <c r="AG47" s="101">
        <v>151.87</v>
      </c>
      <c r="AH47" s="101">
        <v>151.87</v>
      </c>
      <c r="AI47" s="101">
        <v>151.87</v>
      </c>
      <c r="AJ47" s="102">
        <v>151.87</v>
      </c>
      <c r="AL47" s="662"/>
      <c r="AM47" s="667"/>
      <c r="AN47" s="90" t="str">
        <f>+AN45</f>
        <v>48-XL</v>
      </c>
      <c r="AO47" s="100">
        <v>198.45</v>
      </c>
      <c r="AP47" s="101">
        <v>198.45</v>
      </c>
      <c r="AQ47" s="101">
        <v>198.45</v>
      </c>
      <c r="AR47" s="101">
        <v>198.45</v>
      </c>
      <c r="AS47" s="101">
        <v>198.45</v>
      </c>
      <c r="AT47" s="101">
        <v>198.45</v>
      </c>
      <c r="AU47" s="101">
        <v>198.45</v>
      </c>
      <c r="AV47" s="102">
        <v>198.45</v>
      </c>
    </row>
    <row r="48" spans="1:48">
      <c r="A48">
        <v>48</v>
      </c>
      <c r="B48" s="662"/>
      <c r="C48" s="664">
        <f>+C46+10</f>
        <v>150</v>
      </c>
      <c r="D48" s="78" t="s">
        <v>133</v>
      </c>
      <c r="E48" s="97">
        <v>209.73</v>
      </c>
      <c r="F48" s="98">
        <v>200.16</v>
      </c>
      <c r="G48" s="98">
        <v>190.59</v>
      </c>
      <c r="H48" s="98">
        <v>181.03</v>
      </c>
      <c r="I48" s="98">
        <v>171.46</v>
      </c>
      <c r="J48" s="98">
        <v>161.9</v>
      </c>
      <c r="K48" s="98">
        <v>152.33000000000001</v>
      </c>
      <c r="L48" s="99">
        <v>142.77000000000001</v>
      </c>
      <c r="N48" s="662"/>
      <c r="O48" s="664">
        <f>+O46+10</f>
        <v>150</v>
      </c>
      <c r="P48" s="78" t="s">
        <v>133</v>
      </c>
      <c r="Q48" s="97">
        <v>179.82</v>
      </c>
      <c r="R48" s="98">
        <v>172.4</v>
      </c>
      <c r="S48" s="98">
        <v>164.98</v>
      </c>
      <c r="T48" s="98">
        <v>157.56</v>
      </c>
      <c r="U48" s="98">
        <v>150.13999999999999</v>
      </c>
      <c r="V48" s="98">
        <v>142.72</v>
      </c>
      <c r="W48" s="98">
        <v>135.30000000000001</v>
      </c>
      <c r="X48" s="99">
        <v>127.88</v>
      </c>
      <c r="Z48" s="662"/>
      <c r="AA48" s="664">
        <f>+AA46+10</f>
        <v>150</v>
      </c>
      <c r="AB48" s="78" t="s">
        <v>133</v>
      </c>
      <c r="AC48" s="97">
        <v>142.56</v>
      </c>
      <c r="AD48" s="98">
        <v>142.21</v>
      </c>
      <c r="AE48" s="98">
        <v>141.86000000000001</v>
      </c>
      <c r="AF48" s="98">
        <v>141.51</v>
      </c>
      <c r="AG48" s="98">
        <v>141.16999999999999</v>
      </c>
      <c r="AH48" s="98">
        <v>140.82</v>
      </c>
      <c r="AI48" s="98">
        <v>140.47</v>
      </c>
      <c r="AJ48" s="99">
        <v>140.13</v>
      </c>
      <c r="AL48" s="662"/>
      <c r="AM48" s="664">
        <f>+AM46+10</f>
        <v>150</v>
      </c>
      <c r="AN48" s="78" t="s">
        <v>133</v>
      </c>
      <c r="AO48" s="83" t="s">
        <v>1122</v>
      </c>
      <c r="AP48" s="98">
        <v>181.22</v>
      </c>
      <c r="AQ48" s="98">
        <v>180.83</v>
      </c>
      <c r="AR48" s="98">
        <v>180.43</v>
      </c>
      <c r="AS48" s="98">
        <v>180.04</v>
      </c>
      <c r="AT48" s="98">
        <v>179.64</v>
      </c>
      <c r="AU48" s="98">
        <v>179.25</v>
      </c>
      <c r="AV48" s="99">
        <v>178.86</v>
      </c>
    </row>
    <row r="49" spans="1:48" ht="15" thickBot="1">
      <c r="A49">
        <v>49</v>
      </c>
      <c r="B49" s="662"/>
      <c r="C49" s="665"/>
      <c r="D49" s="82" t="s">
        <v>136</v>
      </c>
      <c r="E49" s="97">
        <v>226.66</v>
      </c>
      <c r="F49" s="98">
        <v>216.08</v>
      </c>
      <c r="G49" s="98">
        <v>205.5</v>
      </c>
      <c r="H49" s="98">
        <v>194.92</v>
      </c>
      <c r="I49" s="98">
        <v>184.34</v>
      </c>
      <c r="J49" s="98">
        <v>173.76</v>
      </c>
      <c r="K49" s="98">
        <v>163.18</v>
      </c>
      <c r="L49" s="99">
        <v>152.61000000000001</v>
      </c>
      <c r="N49" s="662"/>
      <c r="O49" s="665"/>
      <c r="P49" s="82" t="s">
        <v>136</v>
      </c>
      <c r="Q49" s="97">
        <v>209.68</v>
      </c>
      <c r="R49" s="98">
        <v>199.66</v>
      </c>
      <c r="S49" s="98">
        <v>189.64</v>
      </c>
      <c r="T49" s="98">
        <v>179.62</v>
      </c>
      <c r="U49" s="98">
        <v>169.6</v>
      </c>
      <c r="V49" s="98">
        <v>159.58000000000001</v>
      </c>
      <c r="W49" s="98">
        <v>149.56</v>
      </c>
      <c r="X49" s="99">
        <v>139.55000000000001</v>
      </c>
      <c r="Z49" s="662"/>
      <c r="AA49" s="665"/>
      <c r="AB49" s="82" t="s">
        <v>136</v>
      </c>
      <c r="AC49" s="97">
        <v>151.87</v>
      </c>
      <c r="AD49" s="98">
        <v>151.87</v>
      </c>
      <c r="AE49" s="98">
        <v>151.87</v>
      </c>
      <c r="AF49" s="98">
        <v>151.87</v>
      </c>
      <c r="AG49" s="98">
        <v>151.87</v>
      </c>
      <c r="AH49" s="98">
        <v>151.87</v>
      </c>
      <c r="AI49" s="98">
        <v>151.87</v>
      </c>
      <c r="AJ49" s="99">
        <v>151.87</v>
      </c>
      <c r="AL49" s="662"/>
      <c r="AM49" s="665"/>
      <c r="AN49" s="82" t="s">
        <v>136</v>
      </c>
      <c r="AO49" s="97">
        <v>198.45</v>
      </c>
      <c r="AP49" s="98">
        <v>198.45</v>
      </c>
      <c r="AQ49" s="98">
        <v>198.45</v>
      </c>
      <c r="AR49" s="98">
        <v>198.45</v>
      </c>
      <c r="AS49" s="98">
        <v>198.45</v>
      </c>
      <c r="AT49" s="98">
        <v>198.45</v>
      </c>
      <c r="AU49" s="98">
        <v>198.45</v>
      </c>
      <c r="AV49" s="99">
        <v>198.45</v>
      </c>
    </row>
    <row r="50" spans="1:48">
      <c r="A50">
        <v>50</v>
      </c>
      <c r="B50" s="662"/>
      <c r="C50" s="666">
        <f>+C48+10</f>
        <v>160</v>
      </c>
      <c r="D50" s="86" t="str">
        <f>+D48</f>
        <v>48-X</v>
      </c>
      <c r="E50" s="100">
        <v>233.57</v>
      </c>
      <c r="F50" s="101">
        <v>223.32</v>
      </c>
      <c r="G50" s="101">
        <v>213.07</v>
      </c>
      <c r="H50" s="101">
        <v>202.83</v>
      </c>
      <c r="I50" s="101">
        <v>192.58</v>
      </c>
      <c r="J50" s="101">
        <v>182.34</v>
      </c>
      <c r="K50" s="101">
        <v>172.09</v>
      </c>
      <c r="L50" s="102">
        <v>161.85</v>
      </c>
      <c r="N50" s="662"/>
      <c r="O50" s="666">
        <f>+O48+10</f>
        <v>160</v>
      </c>
      <c r="P50" s="86" t="str">
        <f>+P48</f>
        <v>48-X</v>
      </c>
      <c r="Q50" s="100">
        <v>195.88</v>
      </c>
      <c r="R50" s="101">
        <v>188.4</v>
      </c>
      <c r="S50" s="101">
        <v>180.92</v>
      </c>
      <c r="T50" s="101">
        <v>173.44</v>
      </c>
      <c r="U50" s="101">
        <v>165.96</v>
      </c>
      <c r="V50" s="101">
        <v>158.47999999999999</v>
      </c>
      <c r="W50" s="101">
        <v>151</v>
      </c>
      <c r="X50" s="102">
        <v>143.52000000000001</v>
      </c>
      <c r="Z50" s="662"/>
      <c r="AA50" s="666">
        <f>+AA48+10</f>
        <v>160</v>
      </c>
      <c r="AB50" s="86" t="str">
        <f>+AB48</f>
        <v>48-X</v>
      </c>
      <c r="AC50" s="100">
        <v>143.55000000000001</v>
      </c>
      <c r="AD50" s="101">
        <v>143.13999999999999</v>
      </c>
      <c r="AE50" s="101">
        <v>142.74</v>
      </c>
      <c r="AF50" s="101">
        <v>142.33000000000001</v>
      </c>
      <c r="AG50" s="101">
        <v>141.93</v>
      </c>
      <c r="AH50" s="101">
        <v>141.52000000000001</v>
      </c>
      <c r="AI50" s="101">
        <v>141.12</v>
      </c>
      <c r="AJ50" s="102">
        <v>140.72</v>
      </c>
      <c r="AL50" s="662"/>
      <c r="AM50" s="666">
        <f>+AM48+10</f>
        <v>160</v>
      </c>
      <c r="AN50" s="86" t="str">
        <f>+AN48</f>
        <v>48-X</v>
      </c>
      <c r="AO50" s="87" t="s">
        <v>1122</v>
      </c>
      <c r="AP50" s="88" t="s">
        <v>1122</v>
      </c>
      <c r="AQ50" s="88" t="s">
        <v>1122</v>
      </c>
      <c r="AR50" s="88" t="s">
        <v>1122</v>
      </c>
      <c r="AS50" s="101">
        <v>180.92</v>
      </c>
      <c r="AT50" s="101">
        <v>180.45</v>
      </c>
      <c r="AU50" s="101">
        <v>179.98</v>
      </c>
      <c r="AV50" s="102">
        <v>179.52</v>
      </c>
    </row>
    <row r="51" spans="1:48" ht="15" thickBot="1">
      <c r="A51">
        <v>51</v>
      </c>
      <c r="B51" s="662"/>
      <c r="C51" s="667"/>
      <c r="D51" s="90" t="str">
        <f>+D49</f>
        <v>48-XL</v>
      </c>
      <c r="E51" s="100">
        <v>253.3</v>
      </c>
      <c r="F51" s="101">
        <v>242.05</v>
      </c>
      <c r="G51" s="101">
        <v>230.8</v>
      </c>
      <c r="H51" s="101">
        <v>219.55</v>
      </c>
      <c r="I51" s="101">
        <v>208.3</v>
      </c>
      <c r="J51" s="101">
        <v>197.05</v>
      </c>
      <c r="K51" s="101">
        <v>185.8</v>
      </c>
      <c r="L51" s="102">
        <v>174.55</v>
      </c>
      <c r="N51" s="662"/>
      <c r="O51" s="667"/>
      <c r="P51" s="90" t="str">
        <f>+P49</f>
        <v>48-XL</v>
      </c>
      <c r="Q51" s="100">
        <v>233.74</v>
      </c>
      <c r="R51" s="101">
        <v>223.11</v>
      </c>
      <c r="S51" s="101">
        <v>212.49</v>
      </c>
      <c r="T51" s="101">
        <v>201.87</v>
      </c>
      <c r="U51" s="101">
        <v>191.25</v>
      </c>
      <c r="V51" s="101">
        <v>180.63</v>
      </c>
      <c r="W51" s="101">
        <v>170.01</v>
      </c>
      <c r="X51" s="102">
        <v>159.38999999999999</v>
      </c>
      <c r="Z51" s="662"/>
      <c r="AA51" s="667"/>
      <c r="AB51" s="90" t="str">
        <f>+AB49</f>
        <v>48-XL</v>
      </c>
      <c r="AC51" s="100">
        <v>166.53</v>
      </c>
      <c r="AD51" s="101">
        <v>164.43</v>
      </c>
      <c r="AE51" s="101">
        <v>162.34</v>
      </c>
      <c r="AF51" s="101">
        <v>160.24</v>
      </c>
      <c r="AG51" s="101">
        <v>158.15</v>
      </c>
      <c r="AH51" s="101">
        <v>156.05000000000001</v>
      </c>
      <c r="AI51" s="101">
        <v>153.96</v>
      </c>
      <c r="AJ51" s="102">
        <v>151.87</v>
      </c>
      <c r="AL51" s="662"/>
      <c r="AM51" s="667"/>
      <c r="AN51" s="90" t="str">
        <f>+AN49</f>
        <v>48-XL</v>
      </c>
      <c r="AO51" s="100">
        <v>198.45</v>
      </c>
      <c r="AP51" s="101">
        <v>198.45</v>
      </c>
      <c r="AQ51" s="101">
        <v>198.45</v>
      </c>
      <c r="AR51" s="101">
        <v>198.45</v>
      </c>
      <c r="AS51" s="101">
        <v>198.45</v>
      </c>
      <c r="AT51" s="101">
        <v>198.45</v>
      </c>
      <c r="AU51" s="101">
        <v>198.45</v>
      </c>
      <c r="AV51" s="102">
        <v>198.45</v>
      </c>
    </row>
    <row r="52" spans="1:48">
      <c r="A52">
        <v>52</v>
      </c>
      <c r="B52" s="662"/>
      <c r="C52" s="664">
        <f>+C50+10</f>
        <v>170</v>
      </c>
      <c r="D52" s="78" t="s">
        <v>133</v>
      </c>
      <c r="E52" s="97">
        <v>257.27999999999997</v>
      </c>
      <c r="F52" s="98">
        <v>246.4</v>
      </c>
      <c r="G52" s="98">
        <v>235.52</v>
      </c>
      <c r="H52" s="98">
        <v>224.64</v>
      </c>
      <c r="I52" s="98">
        <v>213.77</v>
      </c>
      <c r="J52" s="98">
        <v>202.89</v>
      </c>
      <c r="K52" s="98">
        <v>192.01</v>
      </c>
      <c r="L52" s="99">
        <v>181.14</v>
      </c>
      <c r="N52" s="662"/>
      <c r="O52" s="664">
        <f>+O50+10</f>
        <v>170</v>
      </c>
      <c r="P52" s="78" t="s">
        <v>133</v>
      </c>
      <c r="Q52" s="97">
        <v>212.34</v>
      </c>
      <c r="R52" s="98">
        <v>204.71</v>
      </c>
      <c r="S52" s="98">
        <v>197.08</v>
      </c>
      <c r="T52" s="98">
        <v>189.45</v>
      </c>
      <c r="U52" s="98">
        <v>181.82</v>
      </c>
      <c r="V52" s="98">
        <v>174.19</v>
      </c>
      <c r="W52" s="98">
        <v>166.56</v>
      </c>
      <c r="X52" s="99">
        <v>158.93</v>
      </c>
      <c r="Z52" s="662"/>
      <c r="AA52" s="664">
        <f>+AA50+10</f>
        <v>170</v>
      </c>
      <c r="AB52" s="78" t="s">
        <v>133</v>
      </c>
      <c r="AC52" s="97">
        <v>157.61000000000001</v>
      </c>
      <c r="AD52" s="98">
        <v>155.29</v>
      </c>
      <c r="AE52" s="98">
        <v>152.97</v>
      </c>
      <c r="AF52" s="98">
        <v>150.66</v>
      </c>
      <c r="AG52" s="98">
        <v>148.34</v>
      </c>
      <c r="AH52" s="98">
        <v>146.03</v>
      </c>
      <c r="AI52" s="98">
        <v>143.71</v>
      </c>
      <c r="AJ52" s="99">
        <v>141.4</v>
      </c>
      <c r="AL52" s="662"/>
      <c r="AM52" s="664">
        <f>+AM50+10</f>
        <v>170</v>
      </c>
      <c r="AN52" s="78" t="s">
        <v>133</v>
      </c>
      <c r="AO52" s="83" t="s">
        <v>1122</v>
      </c>
      <c r="AP52" s="84" t="s">
        <v>1122</v>
      </c>
      <c r="AQ52" s="84" t="s">
        <v>1122</v>
      </c>
      <c r="AR52" s="84" t="s">
        <v>1122</v>
      </c>
      <c r="AS52" s="84" t="s">
        <v>1122</v>
      </c>
      <c r="AT52" s="98">
        <v>181.14</v>
      </c>
      <c r="AU52" s="98">
        <v>180.64</v>
      </c>
      <c r="AV52" s="99">
        <v>180.15</v>
      </c>
    </row>
    <row r="53" spans="1:48" ht="15" thickBot="1">
      <c r="A53">
        <v>53</v>
      </c>
      <c r="B53" s="662"/>
      <c r="C53" s="665"/>
      <c r="D53" s="82" t="s">
        <v>136</v>
      </c>
      <c r="E53" s="97">
        <v>278.08999999999997</v>
      </c>
      <c r="F53" s="98">
        <v>266.16000000000003</v>
      </c>
      <c r="G53" s="98">
        <v>254.24</v>
      </c>
      <c r="H53" s="98">
        <v>242.32</v>
      </c>
      <c r="I53" s="98">
        <v>230.4</v>
      </c>
      <c r="J53" s="98">
        <v>218.48</v>
      </c>
      <c r="K53" s="98">
        <v>206.56</v>
      </c>
      <c r="L53" s="99">
        <v>194.64</v>
      </c>
      <c r="N53" s="662"/>
      <c r="O53" s="665"/>
      <c r="P53" s="82" t="s">
        <v>136</v>
      </c>
      <c r="Q53" s="97">
        <v>259.43</v>
      </c>
      <c r="R53" s="98">
        <v>247.86</v>
      </c>
      <c r="S53" s="98">
        <v>236.29</v>
      </c>
      <c r="T53" s="98">
        <v>224.72</v>
      </c>
      <c r="U53" s="98">
        <v>213.15</v>
      </c>
      <c r="V53" s="98">
        <v>201.58</v>
      </c>
      <c r="W53" s="98">
        <v>190.01</v>
      </c>
      <c r="X53" s="99">
        <v>178.44</v>
      </c>
      <c r="Z53" s="662"/>
      <c r="AA53" s="665"/>
      <c r="AB53" s="82" t="s">
        <v>136</v>
      </c>
      <c r="AC53" s="97">
        <v>190.28</v>
      </c>
      <c r="AD53" s="98">
        <v>184.79</v>
      </c>
      <c r="AE53" s="98">
        <v>179.3</v>
      </c>
      <c r="AF53" s="98">
        <v>173.81</v>
      </c>
      <c r="AG53" s="98">
        <v>168.33</v>
      </c>
      <c r="AH53" s="98">
        <v>162.84</v>
      </c>
      <c r="AI53" s="98">
        <v>157.35</v>
      </c>
      <c r="AJ53" s="99">
        <v>151.87</v>
      </c>
      <c r="AL53" s="662"/>
      <c r="AM53" s="665"/>
      <c r="AN53" s="82" t="s">
        <v>136</v>
      </c>
      <c r="AO53" s="97">
        <v>198.45</v>
      </c>
      <c r="AP53" s="98">
        <v>198.45</v>
      </c>
      <c r="AQ53" s="98">
        <v>198.45</v>
      </c>
      <c r="AR53" s="98">
        <v>198.45</v>
      </c>
      <c r="AS53" s="98">
        <v>198.45</v>
      </c>
      <c r="AT53" s="98">
        <v>198.45</v>
      </c>
      <c r="AU53" s="98">
        <v>198.45</v>
      </c>
      <c r="AV53" s="99">
        <v>198.45</v>
      </c>
    </row>
    <row r="54" spans="1:48">
      <c r="A54">
        <v>54</v>
      </c>
      <c r="B54" s="662"/>
      <c r="C54" s="666">
        <f>+C52+10</f>
        <v>180</v>
      </c>
      <c r="D54" s="86" t="str">
        <f>+D52</f>
        <v>48-X</v>
      </c>
      <c r="E54" s="100">
        <v>280.33999999999997</v>
      </c>
      <c r="F54" s="101">
        <v>268.76</v>
      </c>
      <c r="G54" s="101">
        <v>257.18</v>
      </c>
      <c r="H54" s="101">
        <v>245.61</v>
      </c>
      <c r="I54" s="101">
        <v>234.03</v>
      </c>
      <c r="J54" s="101">
        <v>222.46</v>
      </c>
      <c r="K54" s="101">
        <v>210.88</v>
      </c>
      <c r="L54" s="102">
        <v>199.31</v>
      </c>
      <c r="N54" s="662"/>
      <c r="O54" s="666">
        <f>+O52+10</f>
        <v>180</v>
      </c>
      <c r="P54" s="86" t="str">
        <f>+P52</f>
        <v>48-X</v>
      </c>
      <c r="Q54" s="100">
        <v>225.32</v>
      </c>
      <c r="R54" s="101">
        <v>217.81</v>
      </c>
      <c r="S54" s="101">
        <v>210.31</v>
      </c>
      <c r="T54" s="101">
        <v>202.81</v>
      </c>
      <c r="U54" s="101">
        <v>195.31</v>
      </c>
      <c r="V54" s="101">
        <v>187.81</v>
      </c>
      <c r="W54" s="101">
        <v>180.31</v>
      </c>
      <c r="X54" s="102">
        <v>172.81</v>
      </c>
      <c r="Z54" s="662"/>
      <c r="AA54" s="666">
        <f>+AA52+10</f>
        <v>180</v>
      </c>
      <c r="AB54" s="86" t="str">
        <f>+AB52</f>
        <v>48-X</v>
      </c>
      <c r="AC54" s="100">
        <v>169.93</v>
      </c>
      <c r="AD54" s="101">
        <v>165.94</v>
      </c>
      <c r="AE54" s="101">
        <v>161.96</v>
      </c>
      <c r="AF54" s="101">
        <v>157.97</v>
      </c>
      <c r="AG54" s="101">
        <v>153.99</v>
      </c>
      <c r="AH54" s="101">
        <v>150</v>
      </c>
      <c r="AI54" s="101">
        <v>146.02000000000001</v>
      </c>
      <c r="AJ54" s="102">
        <v>142.04</v>
      </c>
      <c r="AL54" s="662"/>
      <c r="AM54" s="666">
        <f>+AM52+10</f>
        <v>180</v>
      </c>
      <c r="AN54" s="86" t="str">
        <f>+AN52</f>
        <v>48-X</v>
      </c>
      <c r="AO54" s="87" t="s">
        <v>1122</v>
      </c>
      <c r="AP54" s="88" t="s">
        <v>1122</v>
      </c>
      <c r="AQ54" s="88" t="s">
        <v>1122</v>
      </c>
      <c r="AR54" s="88" t="s">
        <v>1122</v>
      </c>
      <c r="AS54" s="88" t="s">
        <v>1122</v>
      </c>
      <c r="AT54" s="88" t="s">
        <v>1122</v>
      </c>
      <c r="AU54" s="88" t="s">
        <v>1122</v>
      </c>
      <c r="AV54" s="102">
        <v>180.85</v>
      </c>
    </row>
    <row r="55" spans="1:48" ht="15" thickBot="1">
      <c r="A55">
        <v>55</v>
      </c>
      <c r="B55" s="662"/>
      <c r="C55" s="667"/>
      <c r="D55" s="90" t="str">
        <f>+D53</f>
        <v>48-XL</v>
      </c>
      <c r="E55" s="100">
        <v>304.08</v>
      </c>
      <c r="F55" s="101">
        <v>291.35000000000002</v>
      </c>
      <c r="G55" s="101">
        <v>278.62</v>
      </c>
      <c r="H55" s="101">
        <v>265.89</v>
      </c>
      <c r="I55" s="101">
        <v>253.16</v>
      </c>
      <c r="J55" s="101">
        <v>240.43</v>
      </c>
      <c r="K55" s="101">
        <v>227.7</v>
      </c>
      <c r="L55" s="102">
        <v>214.97</v>
      </c>
      <c r="N55" s="662"/>
      <c r="O55" s="667"/>
      <c r="P55" s="90" t="str">
        <f>+P53</f>
        <v>48-XL</v>
      </c>
      <c r="Q55" s="100">
        <v>283.16000000000003</v>
      </c>
      <c r="R55" s="101">
        <v>271.14999999999998</v>
      </c>
      <c r="S55" s="101">
        <v>259.14999999999998</v>
      </c>
      <c r="T55" s="101">
        <v>247.15</v>
      </c>
      <c r="U55" s="101">
        <v>235.15</v>
      </c>
      <c r="V55" s="101">
        <v>223.15</v>
      </c>
      <c r="W55" s="101">
        <v>211.15</v>
      </c>
      <c r="X55" s="102">
        <v>199.15</v>
      </c>
      <c r="Z55" s="662"/>
      <c r="AA55" s="667"/>
      <c r="AB55" s="90" t="str">
        <f>+AB53</f>
        <v>48-XL</v>
      </c>
      <c r="AC55" s="100">
        <v>215.45</v>
      </c>
      <c r="AD55" s="101">
        <v>206.36</v>
      </c>
      <c r="AE55" s="101">
        <v>197.28</v>
      </c>
      <c r="AF55" s="101">
        <v>188.2</v>
      </c>
      <c r="AG55" s="101">
        <v>179.11</v>
      </c>
      <c r="AH55" s="101">
        <v>170.03</v>
      </c>
      <c r="AI55" s="101">
        <v>160.94999999999999</v>
      </c>
      <c r="AJ55" s="102">
        <v>151.87</v>
      </c>
      <c r="AL55" s="662"/>
      <c r="AM55" s="667"/>
      <c r="AN55" s="90" t="str">
        <f>+AN53</f>
        <v>48-XL</v>
      </c>
      <c r="AO55" s="100">
        <v>198.45</v>
      </c>
      <c r="AP55" s="101">
        <v>198.45</v>
      </c>
      <c r="AQ55" s="101">
        <v>198.45</v>
      </c>
      <c r="AR55" s="101">
        <v>198.45</v>
      </c>
      <c r="AS55" s="101">
        <v>198.45</v>
      </c>
      <c r="AT55" s="101">
        <v>198.45</v>
      </c>
      <c r="AU55" s="101">
        <v>198.45</v>
      </c>
      <c r="AV55" s="102">
        <v>198.45</v>
      </c>
    </row>
    <row r="56" spans="1:48">
      <c r="A56">
        <v>56</v>
      </c>
      <c r="B56" s="662"/>
      <c r="C56" s="664">
        <f>+C54+10</f>
        <v>190</v>
      </c>
      <c r="D56" s="78" t="s">
        <v>133</v>
      </c>
      <c r="E56" s="97">
        <v>300.42</v>
      </c>
      <c r="F56" s="98">
        <v>288.74</v>
      </c>
      <c r="G56" s="98">
        <v>277.07</v>
      </c>
      <c r="H56" s="98">
        <v>265.39999999999998</v>
      </c>
      <c r="I56" s="98">
        <v>253.73</v>
      </c>
      <c r="J56" s="98">
        <v>242.06</v>
      </c>
      <c r="K56" s="98">
        <v>230.39</v>
      </c>
      <c r="L56" s="99">
        <v>218.72</v>
      </c>
      <c r="N56" s="662"/>
      <c r="O56" s="664">
        <f>+O54+10</f>
        <v>190</v>
      </c>
      <c r="P56" s="78" t="s">
        <v>133</v>
      </c>
      <c r="Q56" s="97">
        <v>238.64</v>
      </c>
      <c r="R56" s="98">
        <v>231.09</v>
      </c>
      <c r="S56" s="98">
        <v>223.54</v>
      </c>
      <c r="T56" s="98">
        <v>215.99</v>
      </c>
      <c r="U56" s="98">
        <v>208.44</v>
      </c>
      <c r="V56" s="98">
        <v>200.89</v>
      </c>
      <c r="W56" s="98">
        <v>193.34</v>
      </c>
      <c r="X56" s="99">
        <v>185.79</v>
      </c>
      <c r="Z56" s="662"/>
      <c r="AA56" s="664">
        <f>+AA54+10</f>
        <v>190</v>
      </c>
      <c r="AB56" s="78" t="s">
        <v>133</v>
      </c>
      <c r="AC56" s="83" t="s">
        <v>1122</v>
      </c>
      <c r="AD56" s="98">
        <v>175.64</v>
      </c>
      <c r="AE56" s="98">
        <v>170.16</v>
      </c>
      <c r="AF56" s="98">
        <v>164.68</v>
      </c>
      <c r="AG56" s="98">
        <v>159.19</v>
      </c>
      <c r="AH56" s="98">
        <v>153.71</v>
      </c>
      <c r="AI56" s="98">
        <v>148.22999999999999</v>
      </c>
      <c r="AJ56" s="99">
        <v>142.75</v>
      </c>
      <c r="AL56" s="662"/>
      <c r="AM56" s="664">
        <f>+AM54+10</f>
        <v>190</v>
      </c>
      <c r="AN56" s="78" t="s">
        <v>133</v>
      </c>
      <c r="AO56" s="83" t="s">
        <v>1122</v>
      </c>
      <c r="AP56" s="84" t="s">
        <v>1122</v>
      </c>
      <c r="AQ56" s="84" t="s">
        <v>1122</v>
      </c>
      <c r="AR56" s="84" t="s">
        <v>1122</v>
      </c>
      <c r="AS56" s="84" t="s">
        <v>1122</v>
      </c>
      <c r="AT56" s="84" t="s">
        <v>1122</v>
      </c>
      <c r="AU56" s="84" t="s">
        <v>1122</v>
      </c>
      <c r="AV56" s="85" t="s">
        <v>1122</v>
      </c>
    </row>
    <row r="57" spans="1:48" ht="15" thickBot="1">
      <c r="A57">
        <v>57</v>
      </c>
      <c r="B57" s="662"/>
      <c r="C57" s="665"/>
      <c r="D57" s="82" t="s">
        <v>136</v>
      </c>
      <c r="E57" s="97">
        <v>315.52</v>
      </c>
      <c r="F57" s="98">
        <v>304.02</v>
      </c>
      <c r="G57" s="98">
        <v>292.52</v>
      </c>
      <c r="H57" s="98">
        <v>281.02</v>
      </c>
      <c r="I57" s="98">
        <v>269.52</v>
      </c>
      <c r="J57" s="98">
        <v>258.02</v>
      </c>
      <c r="K57" s="98">
        <v>246.52</v>
      </c>
      <c r="L57" s="99">
        <v>235.02</v>
      </c>
      <c r="N57" s="662"/>
      <c r="O57" s="665"/>
      <c r="P57" s="82" t="s">
        <v>136</v>
      </c>
      <c r="Q57" s="97">
        <v>306</v>
      </c>
      <c r="R57" s="98">
        <v>293.51</v>
      </c>
      <c r="S57" s="98">
        <v>281.02</v>
      </c>
      <c r="T57" s="98">
        <v>268.54000000000002</v>
      </c>
      <c r="U57" s="98">
        <v>256.05</v>
      </c>
      <c r="V57" s="98">
        <v>243.57</v>
      </c>
      <c r="W57" s="98">
        <v>231.08</v>
      </c>
      <c r="X57" s="99">
        <v>218.6</v>
      </c>
      <c r="Z57" s="662"/>
      <c r="AA57" s="665"/>
      <c r="AB57" s="82" t="s">
        <v>136</v>
      </c>
      <c r="AC57" s="97">
        <v>237.32</v>
      </c>
      <c r="AD57" s="98">
        <v>225.11</v>
      </c>
      <c r="AE57" s="98">
        <v>212.9</v>
      </c>
      <c r="AF57" s="98">
        <v>200.69</v>
      </c>
      <c r="AG57" s="98">
        <v>188.49</v>
      </c>
      <c r="AH57" s="98">
        <v>176.28</v>
      </c>
      <c r="AI57" s="98">
        <v>164.07</v>
      </c>
      <c r="AJ57" s="99">
        <v>151.87</v>
      </c>
      <c r="AL57" s="662"/>
      <c r="AM57" s="665"/>
      <c r="AN57" s="82" t="s">
        <v>136</v>
      </c>
      <c r="AO57" s="97">
        <v>198.45</v>
      </c>
      <c r="AP57" s="98">
        <v>198.45</v>
      </c>
      <c r="AQ57" s="98">
        <v>198.45</v>
      </c>
      <c r="AR57" s="98">
        <v>198.45</v>
      </c>
      <c r="AS57" s="98">
        <v>198.45</v>
      </c>
      <c r="AT57" s="98">
        <v>198.45</v>
      </c>
      <c r="AU57" s="98">
        <v>198.45</v>
      </c>
      <c r="AV57" s="99">
        <v>198.45</v>
      </c>
    </row>
    <row r="58" spans="1:48">
      <c r="A58">
        <v>58</v>
      </c>
      <c r="B58" s="662"/>
      <c r="C58" s="666">
        <f>+C56+10</f>
        <v>200</v>
      </c>
      <c r="D58" s="86" t="str">
        <f>+D56</f>
        <v>48-X</v>
      </c>
      <c r="E58" s="100">
        <v>313.83</v>
      </c>
      <c r="F58" s="101">
        <v>302.76</v>
      </c>
      <c r="G58" s="101">
        <v>291.7</v>
      </c>
      <c r="H58" s="101">
        <v>280.63</v>
      </c>
      <c r="I58" s="101">
        <v>269.57</v>
      </c>
      <c r="J58" s="101">
        <v>258.5</v>
      </c>
      <c r="K58" s="101">
        <v>247.44</v>
      </c>
      <c r="L58" s="102">
        <v>236.38</v>
      </c>
      <c r="N58" s="662"/>
      <c r="O58" s="666">
        <f>+O56+10</f>
        <v>200</v>
      </c>
      <c r="P58" s="86" t="str">
        <f>+P56</f>
        <v>48-X</v>
      </c>
      <c r="Q58" s="100">
        <v>250.12</v>
      </c>
      <c r="R58" s="101">
        <v>242.66</v>
      </c>
      <c r="S58" s="101">
        <v>235.21</v>
      </c>
      <c r="T58" s="101">
        <v>227.76</v>
      </c>
      <c r="U58" s="101">
        <v>220.31</v>
      </c>
      <c r="V58" s="101">
        <v>212.86</v>
      </c>
      <c r="W58" s="101">
        <v>205.41</v>
      </c>
      <c r="X58" s="102">
        <v>197.96</v>
      </c>
      <c r="Z58" s="662"/>
      <c r="AA58" s="666">
        <f>+AA56+10</f>
        <v>200</v>
      </c>
      <c r="AB58" s="86" t="str">
        <f>+AB56</f>
        <v>48-X</v>
      </c>
      <c r="AC58" s="87" t="s">
        <v>1122</v>
      </c>
      <c r="AD58" s="88" t="s">
        <v>1122</v>
      </c>
      <c r="AE58" s="88" t="s">
        <v>1122</v>
      </c>
      <c r="AF58" s="101">
        <v>173.3</v>
      </c>
      <c r="AG58" s="101">
        <v>166.42</v>
      </c>
      <c r="AH58" s="101">
        <v>159.53</v>
      </c>
      <c r="AI58" s="101">
        <v>152.65</v>
      </c>
      <c r="AJ58" s="102">
        <v>145.77000000000001</v>
      </c>
      <c r="AL58" s="662"/>
      <c r="AM58" s="666">
        <f>+AM56+10</f>
        <v>200</v>
      </c>
      <c r="AN58" s="86" t="str">
        <f>+AN56</f>
        <v>48-X</v>
      </c>
      <c r="AO58" s="87" t="s">
        <v>1122</v>
      </c>
      <c r="AP58" s="88" t="s">
        <v>1122</v>
      </c>
      <c r="AQ58" s="88" t="s">
        <v>1122</v>
      </c>
      <c r="AR58" s="88" t="s">
        <v>1122</v>
      </c>
      <c r="AS58" s="88" t="s">
        <v>1122</v>
      </c>
      <c r="AT58" s="88" t="s">
        <v>1122</v>
      </c>
      <c r="AU58" s="88" t="s">
        <v>1122</v>
      </c>
      <c r="AV58" s="89" t="s">
        <v>1122</v>
      </c>
    </row>
    <row r="59" spans="1:48" ht="15" thickBot="1">
      <c r="A59">
        <v>59</v>
      </c>
      <c r="B59" s="663"/>
      <c r="C59" s="667"/>
      <c r="D59" s="90" t="str">
        <f>+D57</f>
        <v>48-XL</v>
      </c>
      <c r="E59" s="105">
        <v>315.06</v>
      </c>
      <c r="F59" s="103">
        <v>306.69</v>
      </c>
      <c r="G59" s="103">
        <v>298.33</v>
      </c>
      <c r="H59" s="103">
        <v>289.97000000000003</v>
      </c>
      <c r="I59" s="103">
        <v>281.61</v>
      </c>
      <c r="J59" s="103">
        <v>273.25</v>
      </c>
      <c r="K59" s="103">
        <v>264.89</v>
      </c>
      <c r="L59" s="104">
        <v>256.52999999999997</v>
      </c>
      <c r="N59" s="663"/>
      <c r="O59" s="667"/>
      <c r="P59" s="90" t="str">
        <f>+P57</f>
        <v>48-XL</v>
      </c>
      <c r="Q59" s="105">
        <v>317.55</v>
      </c>
      <c r="R59" s="103">
        <v>306.22000000000003</v>
      </c>
      <c r="S59" s="103">
        <v>294.89999999999998</v>
      </c>
      <c r="T59" s="103">
        <v>283.58</v>
      </c>
      <c r="U59" s="103">
        <v>272.25</v>
      </c>
      <c r="V59" s="103">
        <v>260.93</v>
      </c>
      <c r="W59" s="103">
        <v>249.61</v>
      </c>
      <c r="X59" s="104">
        <v>238.29</v>
      </c>
      <c r="Z59" s="663"/>
      <c r="AA59" s="667"/>
      <c r="AB59" s="90" t="str">
        <f>+AB57</f>
        <v>48-XL</v>
      </c>
      <c r="AC59" s="105">
        <v>251.55</v>
      </c>
      <c r="AD59" s="103">
        <v>239.87</v>
      </c>
      <c r="AE59" s="103">
        <v>228.19</v>
      </c>
      <c r="AF59" s="103">
        <v>216.51</v>
      </c>
      <c r="AG59" s="103">
        <v>204.83</v>
      </c>
      <c r="AH59" s="103">
        <v>193.15</v>
      </c>
      <c r="AI59" s="103">
        <v>181.47</v>
      </c>
      <c r="AJ59" s="104">
        <v>169.79</v>
      </c>
      <c r="AL59" s="663"/>
      <c r="AM59" s="667"/>
      <c r="AN59" s="90" t="str">
        <f>+AN57</f>
        <v>48-XL</v>
      </c>
      <c r="AO59" s="105">
        <v>206.12</v>
      </c>
      <c r="AP59" s="103">
        <v>205.02</v>
      </c>
      <c r="AQ59" s="103">
        <v>203.92</v>
      </c>
      <c r="AR59" s="103">
        <v>202.83</v>
      </c>
      <c r="AS59" s="103">
        <v>201.73</v>
      </c>
      <c r="AT59" s="103">
        <v>200.64</v>
      </c>
      <c r="AU59" s="103">
        <v>199.54</v>
      </c>
      <c r="AV59" s="104">
        <v>198.45</v>
      </c>
    </row>
    <row r="60" spans="1:48">
      <c r="A60">
        <v>60</v>
      </c>
    </row>
    <row r="61" spans="1:48">
      <c r="A61">
        <v>61</v>
      </c>
    </row>
    <row r="62" spans="1:48">
      <c r="A62">
        <v>62</v>
      </c>
    </row>
    <row r="63" spans="1:48">
      <c r="A63">
        <v>63</v>
      </c>
    </row>
    <row r="64" spans="1:48">
      <c r="A64">
        <v>64</v>
      </c>
    </row>
    <row r="65" spans="1:48">
      <c r="A65">
        <v>65</v>
      </c>
    </row>
    <row r="66" spans="1:48">
      <c r="A66">
        <v>66</v>
      </c>
    </row>
    <row r="67" spans="1:48" ht="15" thickBot="1">
      <c r="A67">
        <v>67</v>
      </c>
    </row>
    <row r="68" spans="1:48" ht="18.600000000000001" thickBot="1">
      <c r="A68">
        <v>68</v>
      </c>
      <c r="B68" s="649" t="str">
        <f>+B6</f>
        <v>Zona sísmica A</v>
      </c>
      <c r="C68" s="650"/>
      <c r="D68" s="651"/>
      <c r="E68" s="649" t="s">
        <v>1132</v>
      </c>
      <c r="F68" s="650"/>
      <c r="G68" s="650"/>
      <c r="H68" s="650"/>
      <c r="I68" s="650"/>
      <c r="J68" s="650"/>
      <c r="K68" s="650"/>
      <c r="L68" s="651"/>
      <c r="N68" s="649" t="str">
        <f>+N6</f>
        <v>Zona sísmica B</v>
      </c>
      <c r="O68" s="650"/>
      <c r="P68" s="651"/>
      <c r="Q68" s="649" t="s">
        <v>1132</v>
      </c>
      <c r="R68" s="650"/>
      <c r="S68" s="650"/>
      <c r="T68" s="650"/>
      <c r="U68" s="650"/>
      <c r="V68" s="650"/>
      <c r="W68" s="650"/>
      <c r="X68" s="651"/>
      <c r="Z68" s="649" t="str">
        <f>+Z6</f>
        <v>Zona sísmica C</v>
      </c>
      <c r="AA68" s="650"/>
      <c r="AB68" s="651"/>
      <c r="AC68" s="649" t="s">
        <v>1132</v>
      </c>
      <c r="AD68" s="650"/>
      <c r="AE68" s="650"/>
      <c r="AF68" s="650"/>
      <c r="AG68" s="650"/>
      <c r="AH68" s="650"/>
      <c r="AI68" s="650"/>
      <c r="AJ68" s="651"/>
      <c r="AL68" s="649" t="str">
        <f>+AL6</f>
        <v>Zona sísmica D</v>
      </c>
      <c r="AM68" s="650"/>
      <c r="AN68" s="651"/>
      <c r="AO68" s="649" t="s">
        <v>1132</v>
      </c>
      <c r="AP68" s="650"/>
      <c r="AQ68" s="650"/>
      <c r="AR68" s="650"/>
      <c r="AS68" s="650"/>
      <c r="AT68" s="650"/>
      <c r="AU68" s="650"/>
      <c r="AV68" s="651"/>
    </row>
    <row r="69" spans="1:48">
      <c r="A69">
        <v>69</v>
      </c>
      <c r="B69" s="652" t="str">
        <f>+B7</f>
        <v>Categoría de terreno 4</v>
      </c>
      <c r="C69" s="652" t="s">
        <v>1118</v>
      </c>
      <c r="D69" s="652" t="s">
        <v>1119</v>
      </c>
      <c r="E69" s="654" t="s">
        <v>1120</v>
      </c>
      <c r="F69" s="655"/>
      <c r="G69" s="655"/>
      <c r="H69" s="655"/>
      <c r="I69" s="655"/>
      <c r="J69" s="655"/>
      <c r="K69" s="655"/>
      <c r="L69" s="656"/>
      <c r="N69" s="652" t="str">
        <f>+N7</f>
        <v>Categoría de terreno 4</v>
      </c>
      <c r="O69" s="652" t="s">
        <v>1118</v>
      </c>
      <c r="P69" s="652" t="s">
        <v>1119</v>
      </c>
      <c r="Q69" s="654" t="s">
        <v>1120</v>
      </c>
      <c r="R69" s="655"/>
      <c r="S69" s="655"/>
      <c r="T69" s="655"/>
      <c r="U69" s="655"/>
      <c r="V69" s="655"/>
      <c r="W69" s="655"/>
      <c r="X69" s="656"/>
      <c r="Z69" s="652" t="str">
        <f>+Z7</f>
        <v>Categoría de terreno 4</v>
      </c>
      <c r="AA69" s="652" t="s">
        <v>1118</v>
      </c>
      <c r="AB69" s="652" t="s">
        <v>1119</v>
      </c>
      <c r="AC69" s="654" t="s">
        <v>1120</v>
      </c>
      <c r="AD69" s="655"/>
      <c r="AE69" s="655"/>
      <c r="AF69" s="655"/>
      <c r="AG69" s="655"/>
      <c r="AH69" s="655"/>
      <c r="AI69" s="655"/>
      <c r="AJ69" s="656"/>
      <c r="AL69" s="652" t="str">
        <f>+AL7</f>
        <v>Categoría de terreno 4</v>
      </c>
      <c r="AM69" s="652" t="s">
        <v>1118</v>
      </c>
      <c r="AN69" s="652" t="s">
        <v>1119</v>
      </c>
      <c r="AO69" s="654" t="s">
        <v>1120</v>
      </c>
      <c r="AP69" s="655"/>
      <c r="AQ69" s="655"/>
      <c r="AR69" s="655"/>
      <c r="AS69" s="655"/>
      <c r="AT69" s="655"/>
      <c r="AU69" s="655"/>
      <c r="AV69" s="656"/>
    </row>
    <row r="70" spans="1:48" ht="15" thickBot="1">
      <c r="A70">
        <v>70</v>
      </c>
      <c r="B70" s="653"/>
      <c r="C70" s="653"/>
      <c r="D70" s="653"/>
      <c r="E70" s="75">
        <v>0</v>
      </c>
      <c r="F70" s="76">
        <v>500</v>
      </c>
      <c r="G70" s="76">
        <v>1000</v>
      </c>
      <c r="H70" s="76">
        <v>1500</v>
      </c>
      <c r="I70" s="76">
        <v>2000</v>
      </c>
      <c r="J70" s="76">
        <v>2500</v>
      </c>
      <c r="K70" s="76">
        <v>3000</v>
      </c>
      <c r="L70" s="77">
        <v>3500</v>
      </c>
      <c r="N70" s="653"/>
      <c r="O70" s="653"/>
      <c r="P70" s="653"/>
      <c r="Q70" s="75">
        <v>0</v>
      </c>
      <c r="R70" s="76">
        <v>500</v>
      </c>
      <c r="S70" s="76">
        <v>1000</v>
      </c>
      <c r="T70" s="76">
        <v>1500</v>
      </c>
      <c r="U70" s="76">
        <v>2000</v>
      </c>
      <c r="V70" s="76">
        <v>2500</v>
      </c>
      <c r="W70" s="76">
        <v>3000</v>
      </c>
      <c r="X70" s="77">
        <v>3500</v>
      </c>
      <c r="Z70" s="653"/>
      <c r="AA70" s="653"/>
      <c r="AB70" s="653"/>
      <c r="AC70" s="75">
        <v>0</v>
      </c>
      <c r="AD70" s="76">
        <v>500</v>
      </c>
      <c r="AE70" s="76">
        <v>1000</v>
      </c>
      <c r="AF70" s="76">
        <v>1500</v>
      </c>
      <c r="AG70" s="76">
        <v>2000</v>
      </c>
      <c r="AH70" s="76">
        <v>2500</v>
      </c>
      <c r="AI70" s="76">
        <v>3000</v>
      </c>
      <c r="AJ70" s="77">
        <v>3500</v>
      </c>
      <c r="AL70" s="653"/>
      <c r="AM70" s="653"/>
      <c r="AN70" s="653"/>
      <c r="AO70" s="75">
        <v>0</v>
      </c>
      <c r="AP70" s="76">
        <v>500</v>
      </c>
      <c r="AQ70" s="76">
        <v>1000</v>
      </c>
      <c r="AR70" s="76">
        <v>1500</v>
      </c>
      <c r="AS70" s="76">
        <v>2000</v>
      </c>
      <c r="AT70" s="76">
        <v>2500</v>
      </c>
      <c r="AU70" s="76">
        <v>3000</v>
      </c>
      <c r="AV70" s="77">
        <v>3500</v>
      </c>
    </row>
    <row r="71" spans="1:48">
      <c r="A71">
        <v>71</v>
      </c>
      <c r="B71" s="661" t="str">
        <f>+B9</f>
        <v>Rango de inclinación de 7° a 15°</v>
      </c>
      <c r="C71" s="664">
        <v>100</v>
      </c>
      <c r="D71" s="78" t="s">
        <v>133</v>
      </c>
      <c r="E71" s="94">
        <v>130.15</v>
      </c>
      <c r="F71" s="95">
        <v>126.09</v>
      </c>
      <c r="G71" s="95">
        <v>122.04</v>
      </c>
      <c r="H71" s="95">
        <v>117.99</v>
      </c>
      <c r="I71" s="95">
        <v>113.93</v>
      </c>
      <c r="J71" s="95">
        <v>109.88</v>
      </c>
      <c r="K71" s="95">
        <v>105.83</v>
      </c>
      <c r="L71" s="96">
        <v>101.78</v>
      </c>
      <c r="N71" s="661" t="str">
        <f>+N9</f>
        <v>Rango de inclinación de 7° a 15°</v>
      </c>
      <c r="O71" s="664">
        <v>100</v>
      </c>
      <c r="P71" s="78" t="s">
        <v>133</v>
      </c>
      <c r="Q71" s="94">
        <v>123.76</v>
      </c>
      <c r="R71" s="95">
        <v>123.9</v>
      </c>
      <c r="S71" s="95">
        <v>124.04</v>
      </c>
      <c r="T71" s="95">
        <v>124.18</v>
      </c>
      <c r="U71" s="95">
        <v>124.32</v>
      </c>
      <c r="V71" s="95">
        <v>124.46</v>
      </c>
      <c r="W71" s="95">
        <v>124.6</v>
      </c>
      <c r="X71" s="96">
        <v>124.75</v>
      </c>
      <c r="Z71" s="661" t="str">
        <f>+Z9</f>
        <v>Rango de inclinación de 7° a 15°</v>
      </c>
      <c r="AA71" s="664">
        <v>100</v>
      </c>
      <c r="AB71" s="78" t="s">
        <v>133</v>
      </c>
      <c r="AC71" s="94">
        <v>173.6</v>
      </c>
      <c r="AD71" s="95">
        <v>173.67</v>
      </c>
      <c r="AE71" s="95">
        <v>173.74</v>
      </c>
      <c r="AF71" s="95">
        <v>173.82</v>
      </c>
      <c r="AG71" s="95">
        <v>173.89</v>
      </c>
      <c r="AH71" s="95">
        <v>173.97</v>
      </c>
      <c r="AI71" s="95">
        <v>174.04</v>
      </c>
      <c r="AJ71" s="96">
        <v>174.12</v>
      </c>
      <c r="AL71" s="661" t="str">
        <f>+AL9</f>
        <v>Rango de inclinación de 7° a 15°</v>
      </c>
      <c r="AM71" s="664">
        <v>100</v>
      </c>
      <c r="AN71" s="78" t="s">
        <v>133</v>
      </c>
      <c r="AO71" s="94">
        <v>207.55</v>
      </c>
      <c r="AP71" s="95">
        <v>207.55</v>
      </c>
      <c r="AQ71" s="95">
        <v>207.55</v>
      </c>
      <c r="AR71" s="95">
        <v>207.55</v>
      </c>
      <c r="AS71" s="95">
        <v>207.55</v>
      </c>
      <c r="AT71" s="95">
        <v>207.55</v>
      </c>
      <c r="AU71" s="95">
        <v>207.55</v>
      </c>
      <c r="AV71" s="96">
        <v>207.55</v>
      </c>
    </row>
    <row r="72" spans="1:48" ht="15.75" customHeight="1" thickBot="1">
      <c r="A72">
        <v>72</v>
      </c>
      <c r="B72" s="662"/>
      <c r="C72" s="665"/>
      <c r="D72" s="82" t="s">
        <v>136</v>
      </c>
      <c r="E72" s="97">
        <v>140.55000000000001</v>
      </c>
      <c r="F72" s="98">
        <v>136.1</v>
      </c>
      <c r="G72" s="98">
        <v>131.65</v>
      </c>
      <c r="H72" s="98">
        <v>127.21</v>
      </c>
      <c r="I72" s="98">
        <v>122.76</v>
      </c>
      <c r="J72" s="98">
        <v>118.32</v>
      </c>
      <c r="K72" s="98">
        <v>113.87</v>
      </c>
      <c r="L72" s="99">
        <v>109.43</v>
      </c>
      <c r="N72" s="662"/>
      <c r="O72" s="665"/>
      <c r="P72" s="82" t="s">
        <v>136</v>
      </c>
      <c r="Q72" s="97">
        <v>134.38999999999999</v>
      </c>
      <c r="R72" s="98">
        <v>134.55000000000001</v>
      </c>
      <c r="S72" s="98">
        <v>134.72</v>
      </c>
      <c r="T72" s="98">
        <v>134.88</v>
      </c>
      <c r="U72" s="98">
        <v>135.05000000000001</v>
      </c>
      <c r="V72" s="98">
        <v>135.21</v>
      </c>
      <c r="W72" s="98">
        <v>135.38</v>
      </c>
      <c r="X72" s="99">
        <v>135.55000000000001</v>
      </c>
      <c r="Z72" s="662"/>
      <c r="AA72" s="665"/>
      <c r="AB72" s="82" t="s">
        <v>136</v>
      </c>
      <c r="AC72" s="97">
        <v>187.54</v>
      </c>
      <c r="AD72" s="98">
        <v>187.54</v>
      </c>
      <c r="AE72" s="98">
        <v>187.54</v>
      </c>
      <c r="AF72" s="98">
        <v>187.54</v>
      </c>
      <c r="AG72" s="98">
        <v>187.54</v>
      </c>
      <c r="AH72" s="98">
        <v>187.54</v>
      </c>
      <c r="AI72" s="98">
        <v>187.54</v>
      </c>
      <c r="AJ72" s="99">
        <v>187.54</v>
      </c>
      <c r="AL72" s="662"/>
      <c r="AM72" s="665"/>
      <c r="AN72" s="82" t="s">
        <v>136</v>
      </c>
      <c r="AO72" s="97">
        <v>227.88</v>
      </c>
      <c r="AP72" s="98">
        <v>227.88</v>
      </c>
      <c r="AQ72" s="98">
        <v>227.88</v>
      </c>
      <c r="AR72" s="98">
        <v>227.88</v>
      </c>
      <c r="AS72" s="98">
        <v>227.88</v>
      </c>
      <c r="AT72" s="98">
        <v>227.88</v>
      </c>
      <c r="AU72" s="98">
        <v>227.88</v>
      </c>
      <c r="AV72" s="99">
        <v>227.88</v>
      </c>
    </row>
    <row r="73" spans="1:48" ht="15" customHeight="1">
      <c r="A73">
        <v>73</v>
      </c>
      <c r="B73" s="662"/>
      <c r="C73" s="666">
        <f>+C71+15</f>
        <v>115</v>
      </c>
      <c r="D73" s="86" t="str">
        <f>+D71</f>
        <v>48-X</v>
      </c>
      <c r="E73" s="100">
        <v>154.47</v>
      </c>
      <c r="F73" s="101">
        <v>149.4</v>
      </c>
      <c r="G73" s="101">
        <v>144.34</v>
      </c>
      <c r="H73" s="101">
        <v>139.27000000000001</v>
      </c>
      <c r="I73" s="101">
        <v>134.21</v>
      </c>
      <c r="J73" s="101">
        <v>129.13999999999999</v>
      </c>
      <c r="K73" s="101">
        <v>124.08</v>
      </c>
      <c r="L73" s="102">
        <v>119.02</v>
      </c>
      <c r="N73" s="662"/>
      <c r="O73" s="666">
        <f>+O71+15</f>
        <v>115</v>
      </c>
      <c r="P73" s="86" t="str">
        <f>+P71</f>
        <v>48-X</v>
      </c>
      <c r="Q73" s="100">
        <v>139.12</v>
      </c>
      <c r="R73" s="101">
        <v>136.99</v>
      </c>
      <c r="S73" s="101">
        <v>134.86000000000001</v>
      </c>
      <c r="T73" s="101">
        <v>132.74</v>
      </c>
      <c r="U73" s="101">
        <v>130.61000000000001</v>
      </c>
      <c r="V73" s="101">
        <v>128.49</v>
      </c>
      <c r="W73" s="101">
        <v>126.36</v>
      </c>
      <c r="X73" s="102">
        <v>124.24</v>
      </c>
      <c r="Z73" s="662"/>
      <c r="AA73" s="666">
        <f>+AA71+15</f>
        <v>115</v>
      </c>
      <c r="AB73" s="86" t="str">
        <f>+AB71</f>
        <v>48-X</v>
      </c>
      <c r="AC73" s="100">
        <v>173.2</v>
      </c>
      <c r="AD73" s="101">
        <v>173.28</v>
      </c>
      <c r="AE73" s="101">
        <v>173.37</v>
      </c>
      <c r="AF73" s="101">
        <v>173.46</v>
      </c>
      <c r="AG73" s="101">
        <v>173.55</v>
      </c>
      <c r="AH73" s="101">
        <v>173.64</v>
      </c>
      <c r="AI73" s="101">
        <v>173.73</v>
      </c>
      <c r="AJ73" s="102">
        <v>173.82</v>
      </c>
      <c r="AL73" s="662"/>
      <c r="AM73" s="666">
        <f>+AM71+15</f>
        <v>115</v>
      </c>
      <c r="AN73" s="86" t="str">
        <f>+AN71</f>
        <v>48-X</v>
      </c>
      <c r="AO73" s="100">
        <v>207.62</v>
      </c>
      <c r="AP73" s="101">
        <v>207.61</v>
      </c>
      <c r="AQ73" s="101">
        <v>207.6</v>
      </c>
      <c r="AR73" s="101">
        <v>207.59</v>
      </c>
      <c r="AS73" s="101">
        <v>207.58</v>
      </c>
      <c r="AT73" s="101">
        <v>207.57</v>
      </c>
      <c r="AU73" s="101">
        <v>207.56</v>
      </c>
      <c r="AV73" s="102">
        <v>207.55</v>
      </c>
    </row>
    <row r="74" spans="1:48" ht="15" thickBot="1">
      <c r="A74">
        <v>74</v>
      </c>
      <c r="B74" s="662"/>
      <c r="C74" s="667"/>
      <c r="D74" s="90" t="str">
        <f>+D72</f>
        <v>48-XL</v>
      </c>
      <c r="E74" s="100">
        <v>166.9</v>
      </c>
      <c r="F74" s="101">
        <v>161.41999999999999</v>
      </c>
      <c r="G74" s="101">
        <v>155.94</v>
      </c>
      <c r="H74" s="101">
        <v>150.46</v>
      </c>
      <c r="I74" s="101">
        <v>144.97999999999999</v>
      </c>
      <c r="J74" s="101">
        <v>139.5</v>
      </c>
      <c r="K74" s="101">
        <v>134.02000000000001</v>
      </c>
      <c r="L74" s="102">
        <v>128.55000000000001</v>
      </c>
      <c r="N74" s="662"/>
      <c r="O74" s="667"/>
      <c r="P74" s="90" t="str">
        <f>+P72</f>
        <v>48-XL</v>
      </c>
      <c r="Q74" s="100">
        <v>153.31</v>
      </c>
      <c r="R74" s="101">
        <v>150.66999999999999</v>
      </c>
      <c r="S74" s="101">
        <v>148.04</v>
      </c>
      <c r="T74" s="101">
        <v>145.4</v>
      </c>
      <c r="U74" s="101">
        <v>142.77000000000001</v>
      </c>
      <c r="V74" s="101">
        <v>140.13</v>
      </c>
      <c r="W74" s="101">
        <v>137.5</v>
      </c>
      <c r="X74" s="102">
        <v>134.87</v>
      </c>
      <c r="Z74" s="662"/>
      <c r="AA74" s="667"/>
      <c r="AB74" s="90" t="str">
        <f>+AB72</f>
        <v>48-XL</v>
      </c>
      <c r="AC74" s="100">
        <v>187.54</v>
      </c>
      <c r="AD74" s="101">
        <v>187.54</v>
      </c>
      <c r="AE74" s="101">
        <v>187.54</v>
      </c>
      <c r="AF74" s="101">
        <v>187.54</v>
      </c>
      <c r="AG74" s="101">
        <v>187.54</v>
      </c>
      <c r="AH74" s="101">
        <v>187.54</v>
      </c>
      <c r="AI74" s="101">
        <v>187.54</v>
      </c>
      <c r="AJ74" s="102">
        <v>187.54</v>
      </c>
      <c r="AL74" s="662"/>
      <c r="AM74" s="667"/>
      <c r="AN74" s="90" t="str">
        <f>+AN72</f>
        <v>48-XL</v>
      </c>
      <c r="AO74" s="100">
        <v>227.88</v>
      </c>
      <c r="AP74" s="101">
        <v>227.88</v>
      </c>
      <c r="AQ74" s="101">
        <v>227.88</v>
      </c>
      <c r="AR74" s="101">
        <v>227.88</v>
      </c>
      <c r="AS74" s="101">
        <v>227.88</v>
      </c>
      <c r="AT74" s="101">
        <v>227.88</v>
      </c>
      <c r="AU74" s="101">
        <v>227.88</v>
      </c>
      <c r="AV74" s="102">
        <v>227.88</v>
      </c>
    </row>
    <row r="75" spans="1:48" ht="15" customHeight="1">
      <c r="A75">
        <v>75</v>
      </c>
      <c r="B75" s="662"/>
      <c r="C75" s="664">
        <f>+C73+15</f>
        <v>130</v>
      </c>
      <c r="D75" s="78" t="s">
        <v>133</v>
      </c>
      <c r="E75" s="97">
        <v>180.27</v>
      </c>
      <c r="F75" s="98">
        <v>174.24</v>
      </c>
      <c r="G75" s="98">
        <v>168.22</v>
      </c>
      <c r="H75" s="98">
        <v>162.19999999999999</v>
      </c>
      <c r="I75" s="98">
        <v>156.16999999999999</v>
      </c>
      <c r="J75" s="98">
        <v>150.15</v>
      </c>
      <c r="K75" s="98">
        <v>144.13</v>
      </c>
      <c r="L75" s="99">
        <v>138.11000000000001</v>
      </c>
      <c r="N75" s="662"/>
      <c r="O75" s="664">
        <f>+O73+15</f>
        <v>130</v>
      </c>
      <c r="P75" s="78" t="s">
        <v>133</v>
      </c>
      <c r="Q75" s="97">
        <v>160.38</v>
      </c>
      <c r="R75" s="98">
        <v>155.18</v>
      </c>
      <c r="S75" s="98">
        <v>149.97999999999999</v>
      </c>
      <c r="T75" s="98">
        <v>144.78</v>
      </c>
      <c r="U75" s="98">
        <v>139.59</v>
      </c>
      <c r="V75" s="98">
        <v>134.38999999999999</v>
      </c>
      <c r="W75" s="98">
        <v>129.19</v>
      </c>
      <c r="X75" s="99">
        <v>124</v>
      </c>
      <c r="Z75" s="662"/>
      <c r="AA75" s="664">
        <f>+AA73+15</f>
        <v>130</v>
      </c>
      <c r="AB75" s="78" t="s">
        <v>133</v>
      </c>
      <c r="AC75" s="97">
        <v>172.93</v>
      </c>
      <c r="AD75" s="98">
        <v>173</v>
      </c>
      <c r="AE75" s="98">
        <v>173.08</v>
      </c>
      <c r="AF75" s="98">
        <v>173.16</v>
      </c>
      <c r="AG75" s="98">
        <v>173.23</v>
      </c>
      <c r="AH75" s="98">
        <v>173.31</v>
      </c>
      <c r="AI75" s="98">
        <v>173.39</v>
      </c>
      <c r="AJ75" s="99">
        <v>173.47</v>
      </c>
      <c r="AL75" s="662"/>
      <c r="AM75" s="664">
        <f>+AM73+15</f>
        <v>130</v>
      </c>
      <c r="AN75" s="78" t="s">
        <v>133</v>
      </c>
      <c r="AO75" s="97">
        <v>207.77</v>
      </c>
      <c r="AP75" s="98">
        <v>207.73</v>
      </c>
      <c r="AQ75" s="98">
        <v>207.7</v>
      </c>
      <c r="AR75" s="98">
        <v>207.67</v>
      </c>
      <c r="AS75" s="98">
        <v>207.64</v>
      </c>
      <c r="AT75" s="98">
        <v>207.61</v>
      </c>
      <c r="AU75" s="98">
        <v>207.58</v>
      </c>
      <c r="AV75" s="99">
        <v>207.55</v>
      </c>
    </row>
    <row r="76" spans="1:48" ht="15" thickBot="1">
      <c r="A76">
        <v>76</v>
      </c>
      <c r="B76" s="662"/>
      <c r="C76" s="665"/>
      <c r="D76" s="82" t="s">
        <v>136</v>
      </c>
      <c r="E76" s="97">
        <v>196.18</v>
      </c>
      <c r="F76" s="98">
        <v>189.46</v>
      </c>
      <c r="G76" s="98">
        <v>182.74</v>
      </c>
      <c r="H76" s="98">
        <v>176.02</v>
      </c>
      <c r="I76" s="98">
        <v>169.3</v>
      </c>
      <c r="J76" s="98">
        <v>162.58000000000001</v>
      </c>
      <c r="K76" s="98">
        <v>155.86000000000001</v>
      </c>
      <c r="L76" s="99">
        <v>149.13999999999999</v>
      </c>
      <c r="N76" s="662"/>
      <c r="O76" s="665"/>
      <c r="P76" s="82" t="s">
        <v>136</v>
      </c>
      <c r="Q76" s="97">
        <v>179.59</v>
      </c>
      <c r="R76" s="98">
        <v>173.45</v>
      </c>
      <c r="S76" s="98">
        <v>167.31</v>
      </c>
      <c r="T76" s="98">
        <v>161.16999999999999</v>
      </c>
      <c r="U76" s="98">
        <v>155.03</v>
      </c>
      <c r="V76" s="98">
        <v>148.88999999999999</v>
      </c>
      <c r="W76" s="98">
        <v>142.75</v>
      </c>
      <c r="X76" s="99">
        <v>136.61000000000001</v>
      </c>
      <c r="Z76" s="662"/>
      <c r="AA76" s="665"/>
      <c r="AB76" s="82" t="s">
        <v>136</v>
      </c>
      <c r="AC76" s="97">
        <v>187.54</v>
      </c>
      <c r="AD76" s="98">
        <v>187.54</v>
      </c>
      <c r="AE76" s="98">
        <v>187.54</v>
      </c>
      <c r="AF76" s="98">
        <v>187.54</v>
      </c>
      <c r="AG76" s="98">
        <v>187.54</v>
      </c>
      <c r="AH76" s="98">
        <v>187.54</v>
      </c>
      <c r="AI76" s="98">
        <v>187.54</v>
      </c>
      <c r="AJ76" s="99">
        <v>187.54</v>
      </c>
      <c r="AL76" s="662"/>
      <c r="AM76" s="665"/>
      <c r="AN76" s="82" t="s">
        <v>136</v>
      </c>
      <c r="AO76" s="97">
        <v>227.88</v>
      </c>
      <c r="AP76" s="98">
        <v>227.88</v>
      </c>
      <c r="AQ76" s="98">
        <v>227.88</v>
      </c>
      <c r="AR76" s="98">
        <v>227.88</v>
      </c>
      <c r="AS76" s="98">
        <v>227.88</v>
      </c>
      <c r="AT76" s="98">
        <v>227.88</v>
      </c>
      <c r="AU76" s="98">
        <v>227.88</v>
      </c>
      <c r="AV76" s="99">
        <v>227.88</v>
      </c>
    </row>
    <row r="77" spans="1:48">
      <c r="A77">
        <v>77</v>
      </c>
      <c r="B77" s="662"/>
      <c r="C77" s="666">
        <f>+C75+10</f>
        <v>140</v>
      </c>
      <c r="D77" s="86" t="str">
        <f>+D75</f>
        <v>48-X</v>
      </c>
      <c r="E77" s="100">
        <v>196.46</v>
      </c>
      <c r="F77" s="101">
        <v>189.99</v>
      </c>
      <c r="G77" s="101">
        <v>183.53</v>
      </c>
      <c r="H77" s="101">
        <v>177.07</v>
      </c>
      <c r="I77" s="101">
        <v>170.61</v>
      </c>
      <c r="J77" s="101">
        <v>164.15</v>
      </c>
      <c r="K77" s="101">
        <v>157.69</v>
      </c>
      <c r="L77" s="102">
        <v>151.22999999999999</v>
      </c>
      <c r="N77" s="662"/>
      <c r="O77" s="666">
        <f>+O75+10</f>
        <v>140</v>
      </c>
      <c r="P77" s="86" t="str">
        <f>+P75</f>
        <v>48-X</v>
      </c>
      <c r="Q77" s="100">
        <v>172.73</v>
      </c>
      <c r="R77" s="101">
        <v>167.51</v>
      </c>
      <c r="S77" s="101">
        <v>162.30000000000001</v>
      </c>
      <c r="T77" s="101">
        <v>157.08000000000001</v>
      </c>
      <c r="U77" s="101">
        <v>151.87</v>
      </c>
      <c r="V77" s="101">
        <v>146.65</v>
      </c>
      <c r="W77" s="101">
        <v>141.44</v>
      </c>
      <c r="X77" s="102">
        <v>136.22999999999999</v>
      </c>
      <c r="Z77" s="662"/>
      <c r="AA77" s="666">
        <f>+AA75+10</f>
        <v>140</v>
      </c>
      <c r="AB77" s="86" t="str">
        <f>+AB75</f>
        <v>48-X</v>
      </c>
      <c r="AC77" s="100">
        <v>172.72</v>
      </c>
      <c r="AD77" s="101">
        <v>172.8</v>
      </c>
      <c r="AE77" s="101">
        <v>172.88</v>
      </c>
      <c r="AF77" s="101">
        <v>172.96</v>
      </c>
      <c r="AG77" s="101">
        <v>173.04</v>
      </c>
      <c r="AH77" s="101">
        <v>173.12</v>
      </c>
      <c r="AI77" s="101">
        <v>173.2</v>
      </c>
      <c r="AJ77" s="102">
        <v>173.29</v>
      </c>
      <c r="AL77" s="662"/>
      <c r="AM77" s="666">
        <f>+AM75+10</f>
        <v>140</v>
      </c>
      <c r="AN77" s="86" t="str">
        <f>+AN75</f>
        <v>48-X</v>
      </c>
      <c r="AO77" s="100">
        <v>207.95</v>
      </c>
      <c r="AP77" s="101">
        <v>207.9</v>
      </c>
      <c r="AQ77" s="101">
        <v>207.85</v>
      </c>
      <c r="AR77" s="101">
        <v>207.8</v>
      </c>
      <c r="AS77" s="101">
        <v>207.76</v>
      </c>
      <c r="AT77" s="101">
        <v>207.71</v>
      </c>
      <c r="AU77" s="101">
        <v>207.66</v>
      </c>
      <c r="AV77" s="102">
        <v>207.62</v>
      </c>
    </row>
    <row r="78" spans="1:48" ht="15" thickBot="1">
      <c r="A78">
        <v>78</v>
      </c>
      <c r="B78" s="662"/>
      <c r="C78" s="667"/>
      <c r="D78" s="90" t="str">
        <f>+D76</f>
        <v>48-XL</v>
      </c>
      <c r="E78" s="100">
        <v>214.25</v>
      </c>
      <c r="F78" s="101">
        <v>206.98</v>
      </c>
      <c r="G78" s="101">
        <v>199.71</v>
      </c>
      <c r="H78" s="101">
        <v>192.44</v>
      </c>
      <c r="I78" s="101">
        <v>185.18</v>
      </c>
      <c r="J78" s="101">
        <v>177.91</v>
      </c>
      <c r="K78" s="101">
        <v>170.64</v>
      </c>
      <c r="L78" s="102">
        <v>163.38</v>
      </c>
      <c r="N78" s="662"/>
      <c r="O78" s="667"/>
      <c r="P78" s="90" t="str">
        <f>+P76</f>
        <v>48-XL</v>
      </c>
      <c r="Q78" s="100">
        <v>197.92</v>
      </c>
      <c r="R78" s="101">
        <v>191.09</v>
      </c>
      <c r="S78" s="101">
        <v>184.27</v>
      </c>
      <c r="T78" s="101">
        <v>177.45</v>
      </c>
      <c r="U78" s="101">
        <v>170.62</v>
      </c>
      <c r="V78" s="101">
        <v>163.80000000000001</v>
      </c>
      <c r="W78" s="101">
        <v>156.97999999999999</v>
      </c>
      <c r="X78" s="102">
        <v>150.16</v>
      </c>
      <c r="Z78" s="662"/>
      <c r="AA78" s="667"/>
      <c r="AB78" s="90" t="str">
        <f>+AB76</f>
        <v>48-XL</v>
      </c>
      <c r="AC78" s="100">
        <v>187.54</v>
      </c>
      <c r="AD78" s="101">
        <v>187.54</v>
      </c>
      <c r="AE78" s="101">
        <v>187.54</v>
      </c>
      <c r="AF78" s="101">
        <v>187.54</v>
      </c>
      <c r="AG78" s="101">
        <v>187.54</v>
      </c>
      <c r="AH78" s="101">
        <v>187.54</v>
      </c>
      <c r="AI78" s="101">
        <v>187.54</v>
      </c>
      <c r="AJ78" s="102">
        <v>187.54</v>
      </c>
      <c r="AL78" s="662"/>
      <c r="AM78" s="667"/>
      <c r="AN78" s="90" t="str">
        <f>+AN76</f>
        <v>48-XL</v>
      </c>
      <c r="AO78" s="100">
        <v>227.88</v>
      </c>
      <c r="AP78" s="101">
        <v>227.88</v>
      </c>
      <c r="AQ78" s="101">
        <v>227.88</v>
      </c>
      <c r="AR78" s="101">
        <v>227.88</v>
      </c>
      <c r="AS78" s="101">
        <v>227.88</v>
      </c>
      <c r="AT78" s="101">
        <v>227.88</v>
      </c>
      <c r="AU78" s="101">
        <v>227.88</v>
      </c>
      <c r="AV78" s="102">
        <v>227.88</v>
      </c>
    </row>
    <row r="79" spans="1:48">
      <c r="A79">
        <v>79</v>
      </c>
      <c r="B79" s="662"/>
      <c r="C79" s="664">
        <f>+C77+10</f>
        <v>150</v>
      </c>
      <c r="D79" s="78" t="s">
        <v>133</v>
      </c>
      <c r="E79" s="97">
        <v>212.39</v>
      </c>
      <c r="F79" s="98">
        <v>205.56</v>
      </c>
      <c r="G79" s="98">
        <v>198.74</v>
      </c>
      <c r="H79" s="98">
        <v>191.92</v>
      </c>
      <c r="I79" s="98">
        <v>185.09</v>
      </c>
      <c r="J79" s="98">
        <v>178.27</v>
      </c>
      <c r="K79" s="98">
        <v>171.45</v>
      </c>
      <c r="L79" s="99">
        <v>164.63</v>
      </c>
      <c r="N79" s="662"/>
      <c r="O79" s="664">
        <f>+O77+10</f>
        <v>150</v>
      </c>
      <c r="P79" s="78" t="s">
        <v>133</v>
      </c>
      <c r="Q79" s="97">
        <v>182.74</v>
      </c>
      <c r="R79" s="98">
        <v>177.77</v>
      </c>
      <c r="S79" s="98">
        <v>172.8</v>
      </c>
      <c r="T79" s="98">
        <v>167.83</v>
      </c>
      <c r="U79" s="98">
        <v>162.86000000000001</v>
      </c>
      <c r="V79" s="98">
        <v>157.88999999999999</v>
      </c>
      <c r="W79" s="98">
        <v>152.91999999999999</v>
      </c>
      <c r="X79" s="99">
        <v>147.96</v>
      </c>
      <c r="Z79" s="662"/>
      <c r="AA79" s="664">
        <f>+AA77+10</f>
        <v>150</v>
      </c>
      <c r="AB79" s="78" t="s">
        <v>133</v>
      </c>
      <c r="AC79" s="97">
        <v>172.63</v>
      </c>
      <c r="AD79" s="98">
        <v>172.7</v>
      </c>
      <c r="AE79" s="98">
        <v>172.77</v>
      </c>
      <c r="AF79" s="98">
        <v>172.85</v>
      </c>
      <c r="AG79" s="98">
        <v>172.92</v>
      </c>
      <c r="AH79" s="98">
        <v>173</v>
      </c>
      <c r="AI79" s="98">
        <v>173.07</v>
      </c>
      <c r="AJ79" s="99">
        <v>173.15</v>
      </c>
      <c r="AL79" s="662"/>
      <c r="AM79" s="664">
        <f>+AM77+10</f>
        <v>150</v>
      </c>
      <c r="AN79" s="78" t="s">
        <v>133</v>
      </c>
      <c r="AO79" s="83" t="s">
        <v>1122</v>
      </c>
      <c r="AP79" s="98">
        <v>208.14</v>
      </c>
      <c r="AQ79" s="98">
        <v>208.06</v>
      </c>
      <c r="AR79" s="98">
        <v>207.98</v>
      </c>
      <c r="AS79" s="98">
        <v>207.9</v>
      </c>
      <c r="AT79" s="98">
        <v>207.82</v>
      </c>
      <c r="AU79" s="98">
        <v>207.74</v>
      </c>
      <c r="AV79" s="99">
        <v>207.66</v>
      </c>
    </row>
    <row r="80" spans="1:48" ht="15" thickBot="1">
      <c r="A80">
        <v>80</v>
      </c>
      <c r="B80" s="662"/>
      <c r="C80" s="665"/>
      <c r="D80" s="82" t="s">
        <v>136</v>
      </c>
      <c r="E80" s="97">
        <v>232.18</v>
      </c>
      <c r="F80" s="98">
        <v>224.58</v>
      </c>
      <c r="G80" s="98">
        <v>216.98</v>
      </c>
      <c r="H80" s="98">
        <v>209.38</v>
      </c>
      <c r="I80" s="98">
        <v>201.78</v>
      </c>
      <c r="J80" s="98">
        <v>194.18</v>
      </c>
      <c r="K80" s="98">
        <v>186.58</v>
      </c>
      <c r="L80" s="99">
        <v>178.99</v>
      </c>
      <c r="N80" s="662"/>
      <c r="O80" s="665"/>
      <c r="P80" s="82" t="s">
        <v>136</v>
      </c>
      <c r="Q80" s="97">
        <v>215.25</v>
      </c>
      <c r="R80" s="98">
        <v>207.92</v>
      </c>
      <c r="S80" s="98">
        <v>200.6</v>
      </c>
      <c r="T80" s="98">
        <v>193.28</v>
      </c>
      <c r="U80" s="98">
        <v>185.96</v>
      </c>
      <c r="V80" s="98">
        <v>178.64</v>
      </c>
      <c r="W80" s="98">
        <v>171.32</v>
      </c>
      <c r="X80" s="99">
        <v>164</v>
      </c>
      <c r="Z80" s="662"/>
      <c r="AA80" s="665"/>
      <c r="AB80" s="82" t="s">
        <v>136</v>
      </c>
      <c r="AC80" s="97">
        <v>187.54</v>
      </c>
      <c r="AD80" s="98">
        <v>187.54</v>
      </c>
      <c r="AE80" s="98">
        <v>187.54</v>
      </c>
      <c r="AF80" s="98">
        <v>187.54</v>
      </c>
      <c r="AG80" s="98">
        <v>187.54</v>
      </c>
      <c r="AH80" s="98">
        <v>187.54</v>
      </c>
      <c r="AI80" s="98">
        <v>187.54</v>
      </c>
      <c r="AJ80" s="99">
        <v>187.54</v>
      </c>
      <c r="AL80" s="662"/>
      <c r="AM80" s="665"/>
      <c r="AN80" s="82" t="s">
        <v>136</v>
      </c>
      <c r="AO80" s="97">
        <v>227.88</v>
      </c>
      <c r="AP80" s="98">
        <v>227.88</v>
      </c>
      <c r="AQ80" s="98">
        <v>227.88</v>
      </c>
      <c r="AR80" s="98">
        <v>227.88</v>
      </c>
      <c r="AS80" s="98">
        <v>227.88</v>
      </c>
      <c r="AT80" s="98">
        <v>227.88</v>
      </c>
      <c r="AU80" s="98">
        <v>227.88</v>
      </c>
      <c r="AV80" s="99">
        <v>227.88</v>
      </c>
    </row>
    <row r="81" spans="1:48">
      <c r="A81">
        <v>81</v>
      </c>
      <c r="B81" s="662"/>
      <c r="C81" s="666">
        <f>+C79+10</f>
        <v>160</v>
      </c>
      <c r="D81" s="86" t="str">
        <f>+D79</f>
        <v>48-X</v>
      </c>
      <c r="E81" s="100">
        <v>229.65</v>
      </c>
      <c r="F81" s="101">
        <v>222.31</v>
      </c>
      <c r="G81" s="101">
        <v>214.97</v>
      </c>
      <c r="H81" s="101">
        <v>207.63</v>
      </c>
      <c r="I81" s="101">
        <v>200.3</v>
      </c>
      <c r="J81" s="101">
        <v>192.96</v>
      </c>
      <c r="K81" s="101">
        <v>185.62</v>
      </c>
      <c r="L81" s="102">
        <v>178.29</v>
      </c>
      <c r="N81" s="662"/>
      <c r="O81" s="666">
        <f>+O79+10</f>
        <v>160</v>
      </c>
      <c r="P81" s="86" t="str">
        <f>+P79</f>
        <v>48-X</v>
      </c>
      <c r="Q81" s="100">
        <v>193.31</v>
      </c>
      <c r="R81" s="101">
        <v>188.35</v>
      </c>
      <c r="S81" s="101">
        <v>183.39</v>
      </c>
      <c r="T81" s="101">
        <v>178.44</v>
      </c>
      <c r="U81" s="101">
        <v>173.48</v>
      </c>
      <c r="V81" s="101">
        <v>168.53</v>
      </c>
      <c r="W81" s="101">
        <v>163.57</v>
      </c>
      <c r="X81" s="102">
        <v>158.62</v>
      </c>
      <c r="Z81" s="662"/>
      <c r="AA81" s="666">
        <f>+AA79+10</f>
        <v>160</v>
      </c>
      <c r="AB81" s="86" t="str">
        <f>+AB79</f>
        <v>48-X</v>
      </c>
      <c r="AC81" s="100">
        <v>172.54</v>
      </c>
      <c r="AD81" s="101">
        <v>172.59</v>
      </c>
      <c r="AE81" s="101">
        <v>172.65</v>
      </c>
      <c r="AF81" s="101">
        <v>172.7</v>
      </c>
      <c r="AG81" s="101">
        <v>172.76</v>
      </c>
      <c r="AH81" s="101">
        <v>172.81</v>
      </c>
      <c r="AI81" s="101">
        <v>172.87</v>
      </c>
      <c r="AJ81" s="102">
        <v>172.93</v>
      </c>
      <c r="AL81" s="662"/>
      <c r="AM81" s="666">
        <f>+AM79+10</f>
        <v>160</v>
      </c>
      <c r="AN81" s="86" t="str">
        <f>+AN79</f>
        <v>48-X</v>
      </c>
      <c r="AO81" s="87" t="s">
        <v>1122</v>
      </c>
      <c r="AP81" s="88" t="s">
        <v>1122</v>
      </c>
      <c r="AQ81" s="88" t="s">
        <v>1122</v>
      </c>
      <c r="AR81" s="88" t="s">
        <v>1122</v>
      </c>
      <c r="AS81" s="101">
        <v>208.12</v>
      </c>
      <c r="AT81" s="101">
        <v>208</v>
      </c>
      <c r="AU81" s="101">
        <v>207.88</v>
      </c>
      <c r="AV81" s="102">
        <v>207.77</v>
      </c>
    </row>
    <row r="82" spans="1:48" ht="15" thickBot="1">
      <c r="A82">
        <v>82</v>
      </c>
      <c r="B82" s="662"/>
      <c r="C82" s="667"/>
      <c r="D82" s="90" t="str">
        <f>+D80</f>
        <v>48-XL</v>
      </c>
      <c r="E82" s="100">
        <v>251.61</v>
      </c>
      <c r="F82" s="101">
        <v>243.54</v>
      </c>
      <c r="G82" s="101">
        <v>235.48</v>
      </c>
      <c r="H82" s="101">
        <v>227.41</v>
      </c>
      <c r="I82" s="101">
        <v>219.35</v>
      </c>
      <c r="J82" s="101">
        <v>211.28</v>
      </c>
      <c r="K82" s="101">
        <v>203.22</v>
      </c>
      <c r="L82" s="102">
        <v>195.16</v>
      </c>
      <c r="N82" s="662"/>
      <c r="O82" s="667"/>
      <c r="P82" s="90" t="str">
        <f>+P80</f>
        <v>48-XL</v>
      </c>
      <c r="Q82" s="100">
        <v>232.64</v>
      </c>
      <c r="R82" s="101">
        <v>224.94</v>
      </c>
      <c r="S82" s="101">
        <v>217.24</v>
      </c>
      <c r="T82" s="101">
        <v>209.54</v>
      </c>
      <c r="U82" s="101">
        <v>201.85</v>
      </c>
      <c r="V82" s="101">
        <v>194.15</v>
      </c>
      <c r="W82" s="101">
        <v>186.45</v>
      </c>
      <c r="X82" s="102">
        <v>178.76</v>
      </c>
      <c r="Z82" s="662"/>
      <c r="AA82" s="667"/>
      <c r="AB82" s="90" t="str">
        <f>+AB80</f>
        <v>48-XL</v>
      </c>
      <c r="AC82" s="100">
        <v>187.54</v>
      </c>
      <c r="AD82" s="101">
        <v>187.54</v>
      </c>
      <c r="AE82" s="101">
        <v>187.54</v>
      </c>
      <c r="AF82" s="101">
        <v>187.54</v>
      </c>
      <c r="AG82" s="101">
        <v>187.54</v>
      </c>
      <c r="AH82" s="101">
        <v>187.54</v>
      </c>
      <c r="AI82" s="101">
        <v>187.54</v>
      </c>
      <c r="AJ82" s="102">
        <v>187.54</v>
      </c>
      <c r="AL82" s="662"/>
      <c r="AM82" s="667"/>
      <c r="AN82" s="90" t="str">
        <f>+AN80</f>
        <v>48-XL</v>
      </c>
      <c r="AO82" s="100">
        <v>227.88</v>
      </c>
      <c r="AP82" s="101">
        <v>227.88</v>
      </c>
      <c r="AQ82" s="101">
        <v>227.88</v>
      </c>
      <c r="AR82" s="101">
        <v>227.88</v>
      </c>
      <c r="AS82" s="101">
        <v>227.88</v>
      </c>
      <c r="AT82" s="101">
        <v>227.88</v>
      </c>
      <c r="AU82" s="101">
        <v>227.88</v>
      </c>
      <c r="AV82" s="102">
        <v>227.88</v>
      </c>
    </row>
    <row r="83" spans="1:48">
      <c r="A83">
        <v>83</v>
      </c>
      <c r="B83" s="662"/>
      <c r="C83" s="664">
        <f>+C81+10</f>
        <v>170</v>
      </c>
      <c r="D83" s="78" t="s">
        <v>133</v>
      </c>
      <c r="E83" s="97">
        <v>246.77</v>
      </c>
      <c r="F83" s="98">
        <v>238.99</v>
      </c>
      <c r="G83" s="98">
        <v>231.22</v>
      </c>
      <c r="H83" s="98">
        <v>223.45</v>
      </c>
      <c r="I83" s="98">
        <v>215.68</v>
      </c>
      <c r="J83" s="98">
        <v>207.91</v>
      </c>
      <c r="K83" s="98">
        <v>200.14</v>
      </c>
      <c r="L83" s="99">
        <v>192.37</v>
      </c>
      <c r="N83" s="662"/>
      <c r="O83" s="664">
        <f>+O81+10</f>
        <v>170</v>
      </c>
      <c r="P83" s="78" t="s">
        <v>133</v>
      </c>
      <c r="Q83" s="97">
        <v>204.45</v>
      </c>
      <c r="R83" s="98">
        <v>199.43</v>
      </c>
      <c r="S83" s="98">
        <v>194.41</v>
      </c>
      <c r="T83" s="98">
        <v>189.4</v>
      </c>
      <c r="U83" s="98">
        <v>184.38</v>
      </c>
      <c r="V83" s="98">
        <v>179.37</v>
      </c>
      <c r="W83" s="98">
        <v>174.35</v>
      </c>
      <c r="X83" s="99">
        <v>169.34</v>
      </c>
      <c r="Z83" s="662"/>
      <c r="AA83" s="664">
        <f>+AA81+10</f>
        <v>170</v>
      </c>
      <c r="AB83" s="78" t="s">
        <v>133</v>
      </c>
      <c r="AC83" s="97">
        <v>172.52</v>
      </c>
      <c r="AD83" s="98">
        <v>172.56</v>
      </c>
      <c r="AE83" s="98">
        <v>172.6</v>
      </c>
      <c r="AF83" s="98">
        <v>172.64</v>
      </c>
      <c r="AG83" s="98">
        <v>172.68</v>
      </c>
      <c r="AH83" s="98">
        <v>172.72</v>
      </c>
      <c r="AI83" s="98">
        <v>172.76</v>
      </c>
      <c r="AJ83" s="99">
        <v>172.8</v>
      </c>
      <c r="AL83" s="662"/>
      <c r="AM83" s="664">
        <f>+AM81+10</f>
        <v>170</v>
      </c>
      <c r="AN83" s="78" t="s">
        <v>133</v>
      </c>
      <c r="AO83" s="83" t="s">
        <v>1122</v>
      </c>
      <c r="AP83" s="84" t="s">
        <v>1122</v>
      </c>
      <c r="AQ83" s="84" t="s">
        <v>1122</v>
      </c>
      <c r="AR83" s="84" t="s">
        <v>1122</v>
      </c>
      <c r="AS83" s="84" t="s">
        <v>1122</v>
      </c>
      <c r="AT83" s="98">
        <v>208.15</v>
      </c>
      <c r="AU83" s="98">
        <v>208</v>
      </c>
      <c r="AV83" s="99">
        <v>207.86</v>
      </c>
    </row>
    <row r="84" spans="1:48" ht="15" thickBot="1">
      <c r="A84">
        <v>84</v>
      </c>
      <c r="B84" s="662"/>
      <c r="C84" s="665"/>
      <c r="D84" s="82" t="s">
        <v>136</v>
      </c>
      <c r="E84" s="97">
        <v>269.23</v>
      </c>
      <c r="F84" s="98">
        <v>260.69</v>
      </c>
      <c r="G84" s="98">
        <v>252.16</v>
      </c>
      <c r="H84" s="98">
        <v>243.63</v>
      </c>
      <c r="I84" s="98">
        <v>235.1</v>
      </c>
      <c r="J84" s="98">
        <v>226.57</v>
      </c>
      <c r="K84" s="98">
        <v>218.04</v>
      </c>
      <c r="L84" s="99">
        <v>209.51</v>
      </c>
      <c r="N84" s="662"/>
      <c r="O84" s="665"/>
      <c r="P84" s="82" t="s">
        <v>136</v>
      </c>
      <c r="Q84" s="97">
        <v>251.57</v>
      </c>
      <c r="R84" s="98">
        <v>243.14</v>
      </c>
      <c r="S84" s="98">
        <v>234.71</v>
      </c>
      <c r="T84" s="98">
        <v>226.29</v>
      </c>
      <c r="U84" s="98">
        <v>217.86</v>
      </c>
      <c r="V84" s="98">
        <v>209.44</v>
      </c>
      <c r="W84" s="98">
        <v>201.01</v>
      </c>
      <c r="X84" s="99">
        <v>192.59</v>
      </c>
      <c r="Z84" s="662"/>
      <c r="AA84" s="665"/>
      <c r="AB84" s="82" t="s">
        <v>136</v>
      </c>
      <c r="AC84" s="97">
        <v>187.54</v>
      </c>
      <c r="AD84" s="98">
        <v>187.54</v>
      </c>
      <c r="AE84" s="98">
        <v>187.54</v>
      </c>
      <c r="AF84" s="98">
        <v>187.54</v>
      </c>
      <c r="AG84" s="98">
        <v>187.54</v>
      </c>
      <c r="AH84" s="98">
        <v>187.54</v>
      </c>
      <c r="AI84" s="98">
        <v>187.54</v>
      </c>
      <c r="AJ84" s="99">
        <v>187.54</v>
      </c>
      <c r="AL84" s="662"/>
      <c r="AM84" s="665"/>
      <c r="AN84" s="82" t="s">
        <v>136</v>
      </c>
      <c r="AO84" s="97">
        <v>227.88</v>
      </c>
      <c r="AP84" s="98">
        <v>227.88</v>
      </c>
      <c r="AQ84" s="98">
        <v>227.88</v>
      </c>
      <c r="AR84" s="98">
        <v>227.88</v>
      </c>
      <c r="AS84" s="98">
        <v>227.88</v>
      </c>
      <c r="AT84" s="98">
        <v>227.88</v>
      </c>
      <c r="AU84" s="98">
        <v>227.88</v>
      </c>
      <c r="AV84" s="99">
        <v>227.88</v>
      </c>
    </row>
    <row r="85" spans="1:48">
      <c r="A85">
        <v>85</v>
      </c>
      <c r="B85" s="662"/>
      <c r="C85" s="666">
        <f>+C83+10</f>
        <v>180</v>
      </c>
      <c r="D85" s="86" t="str">
        <f>+D83</f>
        <v>48-X</v>
      </c>
      <c r="E85" s="100">
        <v>263.27</v>
      </c>
      <c r="F85" s="101">
        <v>254.95</v>
      </c>
      <c r="G85" s="101">
        <v>246.64</v>
      </c>
      <c r="H85" s="101">
        <v>238.33</v>
      </c>
      <c r="I85" s="101">
        <v>230.02</v>
      </c>
      <c r="J85" s="101">
        <v>221.71</v>
      </c>
      <c r="K85" s="101">
        <v>213.4</v>
      </c>
      <c r="L85" s="102">
        <v>205.09</v>
      </c>
      <c r="N85" s="662"/>
      <c r="O85" s="666">
        <f>+O83+10</f>
        <v>180</v>
      </c>
      <c r="P85" s="86" t="str">
        <f>+P83</f>
        <v>48-X</v>
      </c>
      <c r="Q85" s="100">
        <v>212.48</v>
      </c>
      <c r="R85" s="101">
        <v>207.61</v>
      </c>
      <c r="S85" s="101">
        <v>202.75</v>
      </c>
      <c r="T85" s="101">
        <v>197.88</v>
      </c>
      <c r="U85" s="101">
        <v>193.02</v>
      </c>
      <c r="V85" s="101">
        <v>188.15</v>
      </c>
      <c r="W85" s="101">
        <v>183.29</v>
      </c>
      <c r="X85" s="102">
        <v>178.43</v>
      </c>
      <c r="Z85" s="662"/>
      <c r="AA85" s="666">
        <f>+AA83+10</f>
        <v>180</v>
      </c>
      <c r="AB85" s="86" t="str">
        <f>+AB83</f>
        <v>48-X</v>
      </c>
      <c r="AC85" s="100">
        <v>172.64</v>
      </c>
      <c r="AD85" s="101">
        <v>172.64</v>
      </c>
      <c r="AE85" s="101">
        <v>172.64</v>
      </c>
      <c r="AF85" s="101">
        <v>172.64</v>
      </c>
      <c r="AG85" s="101">
        <v>172.64</v>
      </c>
      <c r="AH85" s="101">
        <v>172.64</v>
      </c>
      <c r="AI85" s="101">
        <v>172.64</v>
      </c>
      <c r="AJ85" s="102">
        <v>172.64</v>
      </c>
      <c r="AL85" s="662"/>
      <c r="AM85" s="666">
        <f>+AM83+10</f>
        <v>180</v>
      </c>
      <c r="AN85" s="86" t="str">
        <f>+AN83</f>
        <v>48-X</v>
      </c>
      <c r="AO85" s="87" t="s">
        <v>1122</v>
      </c>
      <c r="AP85" s="88" t="s">
        <v>1122</v>
      </c>
      <c r="AQ85" s="88" t="s">
        <v>1122</v>
      </c>
      <c r="AR85" s="88" t="s">
        <v>1122</v>
      </c>
      <c r="AS85" s="88" t="s">
        <v>1122</v>
      </c>
      <c r="AT85" s="88" t="s">
        <v>1122</v>
      </c>
      <c r="AU85" s="88" t="s">
        <v>1122</v>
      </c>
      <c r="AV85" s="102">
        <v>208.01</v>
      </c>
    </row>
    <row r="86" spans="1:48" ht="15" thickBot="1">
      <c r="A86">
        <v>86</v>
      </c>
      <c r="B86" s="662"/>
      <c r="C86" s="667"/>
      <c r="D86" s="90" t="str">
        <f>+D84</f>
        <v>48-XL</v>
      </c>
      <c r="E86" s="100">
        <v>287.98</v>
      </c>
      <c r="F86" s="101">
        <v>278.82</v>
      </c>
      <c r="G86" s="101">
        <v>269.67</v>
      </c>
      <c r="H86" s="101">
        <v>260.52</v>
      </c>
      <c r="I86" s="101">
        <v>251.37</v>
      </c>
      <c r="J86" s="101">
        <v>242.22</v>
      </c>
      <c r="K86" s="101">
        <v>233.07</v>
      </c>
      <c r="L86" s="102">
        <v>223.92</v>
      </c>
      <c r="N86" s="662"/>
      <c r="O86" s="667"/>
      <c r="P86" s="90" t="str">
        <f>+P84</f>
        <v>48-XL</v>
      </c>
      <c r="Q86" s="100">
        <v>268.57</v>
      </c>
      <c r="R86" s="101">
        <v>259.89999999999998</v>
      </c>
      <c r="S86" s="101">
        <v>251.23</v>
      </c>
      <c r="T86" s="101">
        <v>242.56</v>
      </c>
      <c r="U86" s="101">
        <v>233.9</v>
      </c>
      <c r="V86" s="101">
        <v>225.23</v>
      </c>
      <c r="W86" s="101">
        <v>216.56</v>
      </c>
      <c r="X86" s="102">
        <v>207.9</v>
      </c>
      <c r="Z86" s="662"/>
      <c r="AA86" s="667"/>
      <c r="AB86" s="90" t="str">
        <f>+AB84</f>
        <v>48-XL</v>
      </c>
      <c r="AC86" s="100">
        <v>205.81</v>
      </c>
      <c r="AD86" s="101">
        <v>203.2</v>
      </c>
      <c r="AE86" s="101">
        <v>200.59</v>
      </c>
      <c r="AF86" s="101">
        <v>197.98</v>
      </c>
      <c r="AG86" s="101">
        <v>195.37</v>
      </c>
      <c r="AH86" s="101">
        <v>192.76</v>
      </c>
      <c r="AI86" s="101">
        <v>190.15</v>
      </c>
      <c r="AJ86" s="102">
        <v>187.54</v>
      </c>
      <c r="AL86" s="662"/>
      <c r="AM86" s="667"/>
      <c r="AN86" s="90" t="str">
        <f>+AN84</f>
        <v>48-XL</v>
      </c>
      <c r="AO86" s="100">
        <v>227.88</v>
      </c>
      <c r="AP86" s="101">
        <v>227.88</v>
      </c>
      <c r="AQ86" s="101">
        <v>227.88</v>
      </c>
      <c r="AR86" s="101">
        <v>227.88</v>
      </c>
      <c r="AS86" s="101">
        <v>227.88</v>
      </c>
      <c r="AT86" s="101">
        <v>227.88</v>
      </c>
      <c r="AU86" s="101">
        <v>227.88</v>
      </c>
      <c r="AV86" s="102">
        <v>227.88</v>
      </c>
    </row>
    <row r="87" spans="1:48">
      <c r="A87">
        <v>87</v>
      </c>
      <c r="B87" s="662"/>
      <c r="C87" s="664">
        <f>+C85+10</f>
        <v>190</v>
      </c>
      <c r="D87" s="78" t="s">
        <v>133</v>
      </c>
      <c r="E87" s="97">
        <v>277.39</v>
      </c>
      <c r="F87" s="98">
        <v>269.07</v>
      </c>
      <c r="G87" s="98">
        <v>260.75</v>
      </c>
      <c r="H87" s="98">
        <v>252.43</v>
      </c>
      <c r="I87" s="98">
        <v>244.11</v>
      </c>
      <c r="J87" s="98">
        <v>235.79</v>
      </c>
      <c r="K87" s="98">
        <v>227.47</v>
      </c>
      <c r="L87" s="99">
        <v>219.16</v>
      </c>
      <c r="N87" s="662"/>
      <c r="O87" s="664">
        <f>+O85+10</f>
        <v>190</v>
      </c>
      <c r="P87" s="78" t="s">
        <v>133</v>
      </c>
      <c r="Q87" s="97">
        <v>221.27</v>
      </c>
      <c r="R87" s="98">
        <v>216.35</v>
      </c>
      <c r="S87" s="98">
        <v>211.43</v>
      </c>
      <c r="T87" s="98">
        <v>206.51</v>
      </c>
      <c r="U87" s="98">
        <v>201.6</v>
      </c>
      <c r="V87" s="98">
        <v>196.68</v>
      </c>
      <c r="W87" s="98">
        <v>191.76</v>
      </c>
      <c r="X87" s="99">
        <v>186.85</v>
      </c>
      <c r="Z87" s="662"/>
      <c r="AA87" s="664">
        <f>+AA85+10</f>
        <v>190</v>
      </c>
      <c r="AB87" s="78" t="s">
        <v>133</v>
      </c>
      <c r="AC87" s="83" t="s">
        <v>1122</v>
      </c>
      <c r="AD87" s="98">
        <v>172.79</v>
      </c>
      <c r="AE87" s="98">
        <v>172.75</v>
      </c>
      <c r="AF87" s="98">
        <v>172.71</v>
      </c>
      <c r="AG87" s="98">
        <v>172.67</v>
      </c>
      <c r="AH87" s="98">
        <v>172.63</v>
      </c>
      <c r="AI87" s="98">
        <v>172.59</v>
      </c>
      <c r="AJ87" s="99">
        <v>172.55</v>
      </c>
      <c r="AL87" s="662"/>
      <c r="AM87" s="664">
        <f>+AM85+10</f>
        <v>190</v>
      </c>
      <c r="AN87" s="78" t="s">
        <v>133</v>
      </c>
      <c r="AO87" s="83" t="s">
        <v>1122</v>
      </c>
      <c r="AP87" s="84" t="s">
        <v>1122</v>
      </c>
      <c r="AQ87" s="84" t="s">
        <v>1122</v>
      </c>
      <c r="AR87" s="84" t="s">
        <v>1122</v>
      </c>
      <c r="AS87" s="84" t="s">
        <v>1122</v>
      </c>
      <c r="AT87" s="84" t="s">
        <v>1122</v>
      </c>
      <c r="AU87" s="84" t="s">
        <v>1122</v>
      </c>
      <c r="AV87" s="85" t="s">
        <v>1122</v>
      </c>
    </row>
    <row r="88" spans="1:48" ht="15" thickBot="1">
      <c r="A88">
        <v>88</v>
      </c>
      <c r="B88" s="662"/>
      <c r="C88" s="665"/>
      <c r="D88" s="82" t="s">
        <v>136</v>
      </c>
      <c r="E88" s="97">
        <v>293.8</v>
      </c>
      <c r="F88" s="98">
        <v>285.85000000000002</v>
      </c>
      <c r="G88" s="98">
        <v>277.89999999999998</v>
      </c>
      <c r="H88" s="98">
        <v>269.95</v>
      </c>
      <c r="I88" s="98">
        <v>262</v>
      </c>
      <c r="J88" s="98">
        <v>254.05</v>
      </c>
      <c r="K88" s="98">
        <v>246.1</v>
      </c>
      <c r="L88" s="99">
        <v>238.15</v>
      </c>
      <c r="N88" s="662"/>
      <c r="O88" s="665"/>
      <c r="P88" s="82" t="s">
        <v>136</v>
      </c>
      <c r="Q88" s="97">
        <v>285.11</v>
      </c>
      <c r="R88" s="98">
        <v>276.08</v>
      </c>
      <c r="S88" s="98">
        <v>267.06</v>
      </c>
      <c r="T88" s="98">
        <v>258.02999999999997</v>
      </c>
      <c r="U88" s="98">
        <v>249.01</v>
      </c>
      <c r="V88" s="98">
        <v>239.98</v>
      </c>
      <c r="W88" s="98">
        <v>230.96</v>
      </c>
      <c r="X88" s="99">
        <v>221.94</v>
      </c>
      <c r="Z88" s="662"/>
      <c r="AA88" s="665"/>
      <c r="AB88" s="82" t="s">
        <v>136</v>
      </c>
      <c r="AC88" s="97">
        <v>222.48</v>
      </c>
      <c r="AD88" s="98">
        <v>217.48</v>
      </c>
      <c r="AE88" s="98">
        <v>212.49</v>
      </c>
      <c r="AF88" s="98">
        <v>207.5</v>
      </c>
      <c r="AG88" s="98">
        <v>202.51</v>
      </c>
      <c r="AH88" s="98">
        <v>197.52</v>
      </c>
      <c r="AI88" s="98">
        <v>192.53</v>
      </c>
      <c r="AJ88" s="99">
        <v>187.54</v>
      </c>
      <c r="AL88" s="662"/>
      <c r="AM88" s="665"/>
      <c r="AN88" s="82" t="s">
        <v>136</v>
      </c>
      <c r="AO88" s="97">
        <v>227.88</v>
      </c>
      <c r="AP88" s="98">
        <v>227.88</v>
      </c>
      <c r="AQ88" s="98">
        <v>227.88</v>
      </c>
      <c r="AR88" s="98">
        <v>227.88</v>
      </c>
      <c r="AS88" s="98">
        <v>227.88</v>
      </c>
      <c r="AT88" s="98">
        <v>227.88</v>
      </c>
      <c r="AU88" s="98">
        <v>227.88</v>
      </c>
      <c r="AV88" s="99">
        <v>227.88</v>
      </c>
    </row>
    <row r="89" spans="1:48">
      <c r="A89">
        <v>89</v>
      </c>
      <c r="B89" s="662"/>
      <c r="C89" s="666">
        <f>+C87+10</f>
        <v>200</v>
      </c>
      <c r="D89" s="86" t="str">
        <f>+D87</f>
        <v>48-X</v>
      </c>
      <c r="E89" s="100">
        <v>285.62</v>
      </c>
      <c r="F89" s="101">
        <v>277.89</v>
      </c>
      <c r="G89" s="101">
        <v>270.16000000000003</v>
      </c>
      <c r="H89" s="101">
        <v>262.43</v>
      </c>
      <c r="I89" s="101">
        <v>254.71</v>
      </c>
      <c r="J89" s="101">
        <v>246.98</v>
      </c>
      <c r="K89" s="101">
        <v>239.25</v>
      </c>
      <c r="L89" s="102">
        <v>231.53</v>
      </c>
      <c r="N89" s="662"/>
      <c r="O89" s="666">
        <f>+O87+10</f>
        <v>200</v>
      </c>
      <c r="P89" s="86" t="str">
        <f>+P87</f>
        <v>48-X</v>
      </c>
      <c r="Q89" s="100">
        <v>228.55</v>
      </c>
      <c r="R89" s="101">
        <v>223.7</v>
      </c>
      <c r="S89" s="101">
        <v>218.85</v>
      </c>
      <c r="T89" s="101">
        <v>214.01</v>
      </c>
      <c r="U89" s="101">
        <v>209.16</v>
      </c>
      <c r="V89" s="101">
        <v>204.32</v>
      </c>
      <c r="W89" s="101">
        <v>199.47</v>
      </c>
      <c r="X89" s="102">
        <v>194.63</v>
      </c>
      <c r="Z89" s="662"/>
      <c r="AA89" s="666">
        <f>+AA87+10</f>
        <v>200</v>
      </c>
      <c r="AB89" s="86" t="str">
        <f>+AB87</f>
        <v>48-X</v>
      </c>
      <c r="AC89" s="87" t="s">
        <v>1122</v>
      </c>
      <c r="AD89" s="88" t="s">
        <v>1122</v>
      </c>
      <c r="AE89" s="88" t="s">
        <v>1122</v>
      </c>
      <c r="AF89" s="101">
        <v>175.8</v>
      </c>
      <c r="AG89" s="101">
        <v>174.99</v>
      </c>
      <c r="AH89" s="101">
        <v>174.17</v>
      </c>
      <c r="AI89" s="101">
        <v>173.35</v>
      </c>
      <c r="AJ89" s="102">
        <v>172.54</v>
      </c>
      <c r="AL89" s="662"/>
      <c r="AM89" s="666">
        <f>+AM87+10</f>
        <v>200</v>
      </c>
      <c r="AN89" s="86" t="str">
        <f>+AN87</f>
        <v>48-X</v>
      </c>
      <c r="AO89" s="87" t="s">
        <v>1122</v>
      </c>
      <c r="AP89" s="88" t="s">
        <v>1122</v>
      </c>
      <c r="AQ89" s="88" t="s">
        <v>1122</v>
      </c>
      <c r="AR89" s="88" t="s">
        <v>1122</v>
      </c>
      <c r="AS89" s="88" t="s">
        <v>1122</v>
      </c>
      <c r="AT89" s="88" t="s">
        <v>1122</v>
      </c>
      <c r="AU89" s="88" t="s">
        <v>1122</v>
      </c>
      <c r="AV89" s="89" t="s">
        <v>1122</v>
      </c>
    </row>
    <row r="90" spans="1:48" ht="15" thickBot="1">
      <c r="A90">
        <v>90</v>
      </c>
      <c r="B90" s="663"/>
      <c r="C90" s="667"/>
      <c r="D90" s="90" t="str">
        <f>+D88</f>
        <v>48-XL</v>
      </c>
      <c r="E90" s="105">
        <v>289.27</v>
      </c>
      <c r="F90" s="103">
        <v>284.2</v>
      </c>
      <c r="G90" s="103">
        <v>279.13</v>
      </c>
      <c r="H90" s="103">
        <v>274.07</v>
      </c>
      <c r="I90" s="103">
        <v>269</v>
      </c>
      <c r="J90" s="103">
        <v>263.94</v>
      </c>
      <c r="K90" s="103">
        <v>258.87</v>
      </c>
      <c r="L90" s="104">
        <v>253.81</v>
      </c>
      <c r="N90" s="663"/>
      <c r="O90" s="667"/>
      <c r="P90" s="90" t="str">
        <f>+P88</f>
        <v>48-XL</v>
      </c>
      <c r="Q90" s="105">
        <v>291.51</v>
      </c>
      <c r="R90" s="103">
        <v>283.60000000000002</v>
      </c>
      <c r="S90" s="103">
        <v>275.7</v>
      </c>
      <c r="T90" s="103">
        <v>267.8</v>
      </c>
      <c r="U90" s="103">
        <v>259.89999999999998</v>
      </c>
      <c r="V90" s="103">
        <v>252</v>
      </c>
      <c r="W90" s="103">
        <v>244.1</v>
      </c>
      <c r="X90" s="104">
        <v>236.2</v>
      </c>
      <c r="Z90" s="663"/>
      <c r="AA90" s="667"/>
      <c r="AB90" s="90" t="str">
        <f>+AB88</f>
        <v>48-XL</v>
      </c>
      <c r="AC90" s="105">
        <v>232.18</v>
      </c>
      <c r="AD90" s="103">
        <v>225.8</v>
      </c>
      <c r="AE90" s="103">
        <v>219.42</v>
      </c>
      <c r="AF90" s="103">
        <v>213.04</v>
      </c>
      <c r="AG90" s="103">
        <v>206.67</v>
      </c>
      <c r="AH90" s="103">
        <v>200.29</v>
      </c>
      <c r="AI90" s="103">
        <v>193.91</v>
      </c>
      <c r="AJ90" s="104">
        <v>187.54</v>
      </c>
      <c r="AL90" s="663"/>
      <c r="AM90" s="667"/>
      <c r="AN90" s="90" t="str">
        <f>+AN88</f>
        <v>48-XL</v>
      </c>
      <c r="AO90" s="105">
        <v>227.88</v>
      </c>
      <c r="AP90" s="103">
        <v>227.88</v>
      </c>
      <c r="AQ90" s="103">
        <v>227.88</v>
      </c>
      <c r="AR90" s="103">
        <v>227.88</v>
      </c>
      <c r="AS90" s="103">
        <v>227.88</v>
      </c>
      <c r="AT90" s="103">
        <v>227.88</v>
      </c>
      <c r="AU90" s="103">
        <v>227.88</v>
      </c>
      <c r="AV90" s="104">
        <v>227.88</v>
      </c>
    </row>
    <row r="91" spans="1:48">
      <c r="A91">
        <v>91</v>
      </c>
    </row>
    <row r="92" spans="1:48">
      <c r="A92">
        <v>92</v>
      </c>
    </row>
    <row r="93" spans="1:48">
      <c r="A93">
        <v>93</v>
      </c>
    </row>
    <row r="94" spans="1:48">
      <c r="A94">
        <v>94</v>
      </c>
    </row>
    <row r="95" spans="1:48">
      <c r="A95">
        <v>95</v>
      </c>
    </row>
    <row r="96" spans="1:48">
      <c r="A96">
        <v>96</v>
      </c>
    </row>
    <row r="97" spans="1:48">
      <c r="A97">
        <v>97</v>
      </c>
    </row>
    <row r="98" spans="1:48" ht="15" thickBot="1">
      <c r="A98">
        <v>98</v>
      </c>
    </row>
    <row r="99" spans="1:48" ht="18.600000000000001" thickBot="1">
      <c r="A99">
        <v>99</v>
      </c>
      <c r="B99" s="649" t="str">
        <f>+B6</f>
        <v>Zona sísmica A</v>
      </c>
      <c r="C99" s="650"/>
      <c r="D99" s="651"/>
      <c r="E99" s="649" t="s">
        <v>1133</v>
      </c>
      <c r="F99" s="650"/>
      <c r="G99" s="650"/>
      <c r="H99" s="650"/>
      <c r="I99" s="650"/>
      <c r="J99" s="650"/>
      <c r="K99" s="650"/>
      <c r="L99" s="651"/>
      <c r="N99" s="649" t="str">
        <f>+N6</f>
        <v>Zona sísmica B</v>
      </c>
      <c r="O99" s="650"/>
      <c r="P99" s="651"/>
      <c r="Q99" s="649" t="s">
        <v>1133</v>
      </c>
      <c r="R99" s="650"/>
      <c r="S99" s="650"/>
      <c r="T99" s="650"/>
      <c r="U99" s="650"/>
      <c r="V99" s="650"/>
      <c r="W99" s="650"/>
      <c r="X99" s="651"/>
      <c r="Z99" s="649" t="str">
        <f>+Z6</f>
        <v>Zona sísmica C</v>
      </c>
      <c r="AA99" s="650"/>
      <c r="AB99" s="651"/>
      <c r="AC99" s="649" t="s">
        <v>1133</v>
      </c>
      <c r="AD99" s="650"/>
      <c r="AE99" s="650"/>
      <c r="AF99" s="650"/>
      <c r="AG99" s="650"/>
      <c r="AH99" s="650"/>
      <c r="AI99" s="650"/>
      <c r="AJ99" s="651"/>
      <c r="AL99" s="649" t="str">
        <f>+AL6</f>
        <v>Zona sísmica D</v>
      </c>
      <c r="AM99" s="650"/>
      <c r="AN99" s="651"/>
      <c r="AO99" s="649" t="s">
        <v>1133</v>
      </c>
      <c r="AP99" s="650"/>
      <c r="AQ99" s="650"/>
      <c r="AR99" s="650"/>
      <c r="AS99" s="650"/>
      <c r="AT99" s="650"/>
      <c r="AU99" s="650"/>
      <c r="AV99" s="651"/>
    </row>
    <row r="100" spans="1:48">
      <c r="A100">
        <v>100</v>
      </c>
      <c r="B100" s="652" t="str">
        <f>+B7</f>
        <v>Categoría de terreno 4</v>
      </c>
      <c r="C100" s="652" t="s">
        <v>1118</v>
      </c>
      <c r="D100" s="652" t="s">
        <v>1119</v>
      </c>
      <c r="E100" s="654" t="s">
        <v>1120</v>
      </c>
      <c r="F100" s="655"/>
      <c r="G100" s="655"/>
      <c r="H100" s="655"/>
      <c r="I100" s="655"/>
      <c r="J100" s="655"/>
      <c r="K100" s="655"/>
      <c r="L100" s="656"/>
      <c r="N100" s="652" t="str">
        <f>+N7</f>
        <v>Categoría de terreno 4</v>
      </c>
      <c r="O100" s="652" t="s">
        <v>1118</v>
      </c>
      <c r="P100" s="652" t="s">
        <v>1119</v>
      </c>
      <c r="Q100" s="654" t="s">
        <v>1120</v>
      </c>
      <c r="R100" s="655"/>
      <c r="S100" s="655"/>
      <c r="T100" s="655"/>
      <c r="U100" s="655"/>
      <c r="V100" s="655"/>
      <c r="W100" s="655"/>
      <c r="X100" s="656"/>
      <c r="Z100" s="652" t="str">
        <f>+Z7</f>
        <v>Categoría de terreno 4</v>
      </c>
      <c r="AA100" s="652" t="s">
        <v>1118</v>
      </c>
      <c r="AB100" s="652" t="s">
        <v>1119</v>
      </c>
      <c r="AC100" s="654" t="s">
        <v>1120</v>
      </c>
      <c r="AD100" s="655"/>
      <c r="AE100" s="655"/>
      <c r="AF100" s="655"/>
      <c r="AG100" s="655"/>
      <c r="AH100" s="655"/>
      <c r="AI100" s="655"/>
      <c r="AJ100" s="656"/>
      <c r="AL100" s="652" t="str">
        <f>+AL7</f>
        <v>Categoría de terreno 4</v>
      </c>
      <c r="AM100" s="652" t="s">
        <v>1118</v>
      </c>
      <c r="AN100" s="652" t="s">
        <v>1119</v>
      </c>
      <c r="AO100" s="654" t="s">
        <v>1120</v>
      </c>
      <c r="AP100" s="655"/>
      <c r="AQ100" s="655"/>
      <c r="AR100" s="655"/>
      <c r="AS100" s="655"/>
      <c r="AT100" s="655"/>
      <c r="AU100" s="655"/>
      <c r="AV100" s="656"/>
    </row>
    <row r="101" spans="1:48" ht="15" thickBot="1">
      <c r="A101">
        <v>101</v>
      </c>
      <c r="B101" s="653"/>
      <c r="C101" s="653"/>
      <c r="D101" s="653"/>
      <c r="E101" s="75">
        <v>0</v>
      </c>
      <c r="F101" s="76">
        <v>500</v>
      </c>
      <c r="G101" s="76">
        <v>1000</v>
      </c>
      <c r="H101" s="76">
        <v>1500</v>
      </c>
      <c r="I101" s="76">
        <v>2000</v>
      </c>
      <c r="J101" s="76">
        <v>2500</v>
      </c>
      <c r="K101" s="76">
        <v>3000</v>
      </c>
      <c r="L101" s="77">
        <v>3500</v>
      </c>
      <c r="N101" s="653"/>
      <c r="O101" s="653"/>
      <c r="P101" s="653"/>
      <c r="Q101" s="75">
        <v>0</v>
      </c>
      <c r="R101" s="76">
        <v>500</v>
      </c>
      <c r="S101" s="76">
        <v>1000</v>
      </c>
      <c r="T101" s="76">
        <v>1500</v>
      </c>
      <c r="U101" s="76">
        <v>2000</v>
      </c>
      <c r="V101" s="76">
        <v>2500</v>
      </c>
      <c r="W101" s="76">
        <v>3000</v>
      </c>
      <c r="X101" s="77">
        <v>3500</v>
      </c>
      <c r="Z101" s="653"/>
      <c r="AA101" s="653"/>
      <c r="AB101" s="653"/>
      <c r="AC101" s="75">
        <v>0</v>
      </c>
      <c r="AD101" s="76">
        <v>500</v>
      </c>
      <c r="AE101" s="76">
        <v>1000</v>
      </c>
      <c r="AF101" s="76">
        <v>1500</v>
      </c>
      <c r="AG101" s="76">
        <v>2000</v>
      </c>
      <c r="AH101" s="76">
        <v>2500</v>
      </c>
      <c r="AI101" s="76">
        <v>3000</v>
      </c>
      <c r="AJ101" s="77">
        <v>3500</v>
      </c>
      <c r="AL101" s="653"/>
      <c r="AM101" s="653"/>
      <c r="AN101" s="653"/>
      <c r="AO101" s="75">
        <v>0</v>
      </c>
      <c r="AP101" s="76">
        <v>500</v>
      </c>
      <c r="AQ101" s="76">
        <v>1000</v>
      </c>
      <c r="AR101" s="76">
        <v>1500</v>
      </c>
      <c r="AS101" s="76">
        <v>2000</v>
      </c>
      <c r="AT101" s="76">
        <v>2500</v>
      </c>
      <c r="AU101" s="76">
        <v>3000</v>
      </c>
      <c r="AV101" s="77">
        <v>3500</v>
      </c>
    </row>
    <row r="102" spans="1:48">
      <c r="A102">
        <v>102</v>
      </c>
      <c r="B102" s="661" t="str">
        <f>+B9</f>
        <v>Rango de inclinación de 7° a 15°</v>
      </c>
      <c r="C102" s="664">
        <v>100</v>
      </c>
      <c r="D102" s="78" t="s">
        <v>133</v>
      </c>
      <c r="E102" s="94">
        <v>97.81</v>
      </c>
      <c r="F102" s="95">
        <v>98.45</v>
      </c>
      <c r="G102" s="95">
        <v>99.09</v>
      </c>
      <c r="H102" s="95">
        <v>99.73</v>
      </c>
      <c r="I102" s="95">
        <v>100.38</v>
      </c>
      <c r="J102" s="95">
        <v>101.02</v>
      </c>
      <c r="K102" s="95">
        <v>101.66</v>
      </c>
      <c r="L102" s="96">
        <v>102.31</v>
      </c>
      <c r="N102" s="661" t="str">
        <f>+N9</f>
        <v>Rango de inclinación de 7° a 15°</v>
      </c>
      <c r="O102" s="664">
        <v>100</v>
      </c>
      <c r="P102" s="78" t="s">
        <v>133</v>
      </c>
      <c r="Q102" s="94">
        <v>148.04</v>
      </c>
      <c r="R102" s="95">
        <v>148.75</v>
      </c>
      <c r="S102" s="95">
        <v>149.47</v>
      </c>
      <c r="T102" s="95">
        <v>150.19</v>
      </c>
      <c r="U102" s="95">
        <v>150.9</v>
      </c>
      <c r="V102" s="95">
        <v>151.62</v>
      </c>
      <c r="W102" s="95">
        <v>152.34</v>
      </c>
      <c r="X102" s="96">
        <v>153.06</v>
      </c>
      <c r="Z102" s="661" t="str">
        <f>+Z9</f>
        <v>Rango de inclinación de 7° a 15°</v>
      </c>
      <c r="AA102" s="664">
        <v>100</v>
      </c>
      <c r="AB102" s="78" t="s">
        <v>133</v>
      </c>
      <c r="AC102" s="94">
        <v>171.8</v>
      </c>
      <c r="AD102" s="95">
        <v>172.74</v>
      </c>
      <c r="AE102" s="95">
        <v>173.68</v>
      </c>
      <c r="AF102" s="95">
        <v>174.62</v>
      </c>
      <c r="AG102" s="95">
        <v>175.57</v>
      </c>
      <c r="AH102" s="95">
        <v>176.51</v>
      </c>
      <c r="AI102" s="95">
        <v>177.45</v>
      </c>
      <c r="AJ102" s="96">
        <v>178.4</v>
      </c>
      <c r="AL102" s="661" t="str">
        <f>+AL9</f>
        <v>Rango de inclinación de 7° a 15°</v>
      </c>
      <c r="AM102" s="664">
        <v>100</v>
      </c>
      <c r="AN102" s="78" t="s">
        <v>133</v>
      </c>
      <c r="AO102" s="94">
        <v>178.05</v>
      </c>
      <c r="AP102" s="95">
        <v>178.05</v>
      </c>
      <c r="AQ102" s="95">
        <v>178.05</v>
      </c>
      <c r="AR102" s="95">
        <v>178.05</v>
      </c>
      <c r="AS102" s="95">
        <v>178.05</v>
      </c>
      <c r="AT102" s="95">
        <v>178.05</v>
      </c>
      <c r="AU102" s="95">
        <v>178.05</v>
      </c>
      <c r="AV102" s="96">
        <v>178.05</v>
      </c>
    </row>
    <row r="103" spans="1:48" ht="15" thickBot="1">
      <c r="A103">
        <v>103</v>
      </c>
      <c r="B103" s="662"/>
      <c r="C103" s="665"/>
      <c r="D103" s="82" t="s">
        <v>136</v>
      </c>
      <c r="E103" s="97">
        <v>110.66</v>
      </c>
      <c r="F103" s="98">
        <v>111.25</v>
      </c>
      <c r="G103" s="98">
        <v>111.85</v>
      </c>
      <c r="H103" s="98">
        <v>112.45</v>
      </c>
      <c r="I103" s="98">
        <v>113.05</v>
      </c>
      <c r="J103" s="98">
        <v>113.65</v>
      </c>
      <c r="K103" s="98">
        <v>114.25</v>
      </c>
      <c r="L103" s="99">
        <v>114.85</v>
      </c>
      <c r="N103" s="662"/>
      <c r="O103" s="665"/>
      <c r="P103" s="82" t="s">
        <v>136</v>
      </c>
      <c r="Q103" s="97">
        <v>170.82</v>
      </c>
      <c r="R103" s="98">
        <v>171.69</v>
      </c>
      <c r="S103" s="98">
        <v>172.56</v>
      </c>
      <c r="T103" s="98">
        <v>173.43</v>
      </c>
      <c r="U103" s="98">
        <v>174.31</v>
      </c>
      <c r="V103" s="98">
        <v>175.18</v>
      </c>
      <c r="W103" s="98">
        <v>176.05</v>
      </c>
      <c r="X103" s="99">
        <v>176.93</v>
      </c>
      <c r="Z103" s="662"/>
      <c r="AA103" s="665"/>
      <c r="AB103" s="82" t="s">
        <v>136</v>
      </c>
      <c r="AC103" s="97">
        <v>178.26</v>
      </c>
      <c r="AD103" s="98">
        <v>178.26</v>
      </c>
      <c r="AE103" s="98">
        <v>178.26</v>
      </c>
      <c r="AF103" s="98">
        <v>178.26</v>
      </c>
      <c r="AG103" s="98">
        <v>178.26</v>
      </c>
      <c r="AH103" s="98">
        <v>178.26</v>
      </c>
      <c r="AI103" s="98">
        <v>178.26</v>
      </c>
      <c r="AJ103" s="99">
        <v>178.26</v>
      </c>
      <c r="AL103" s="662"/>
      <c r="AM103" s="665"/>
      <c r="AN103" s="82" t="s">
        <v>136</v>
      </c>
      <c r="AO103" s="97">
        <v>178.43</v>
      </c>
      <c r="AP103" s="98">
        <v>178.43</v>
      </c>
      <c r="AQ103" s="98">
        <v>178.43</v>
      </c>
      <c r="AR103" s="98">
        <v>178.43</v>
      </c>
      <c r="AS103" s="98">
        <v>178.43</v>
      </c>
      <c r="AT103" s="98">
        <v>178.43</v>
      </c>
      <c r="AU103" s="98">
        <v>178.43</v>
      </c>
      <c r="AV103" s="99">
        <v>178.43</v>
      </c>
    </row>
    <row r="104" spans="1:48">
      <c r="A104">
        <v>104</v>
      </c>
      <c r="B104" s="662"/>
      <c r="C104" s="666">
        <f>+C102+15</f>
        <v>115</v>
      </c>
      <c r="D104" s="86" t="str">
        <f>+D102</f>
        <v>48-X</v>
      </c>
      <c r="E104" s="100">
        <v>105.92</v>
      </c>
      <c r="F104" s="101">
        <v>104.97</v>
      </c>
      <c r="G104" s="101">
        <v>104.03</v>
      </c>
      <c r="H104" s="101">
        <v>103.08</v>
      </c>
      <c r="I104" s="101">
        <v>102.14</v>
      </c>
      <c r="J104" s="101">
        <v>101.19</v>
      </c>
      <c r="K104" s="101">
        <v>100.25</v>
      </c>
      <c r="L104" s="102">
        <v>99.31</v>
      </c>
      <c r="N104" s="662"/>
      <c r="O104" s="666">
        <f>+O102+15</f>
        <v>115</v>
      </c>
      <c r="P104" s="86" t="str">
        <f>+P102</f>
        <v>48-X</v>
      </c>
      <c r="Q104" s="100">
        <v>143.80000000000001</v>
      </c>
      <c r="R104" s="101">
        <v>144.76</v>
      </c>
      <c r="S104" s="101">
        <v>145.72</v>
      </c>
      <c r="T104" s="101">
        <v>146.68</v>
      </c>
      <c r="U104" s="101">
        <v>147.63999999999999</v>
      </c>
      <c r="V104" s="101">
        <v>148.6</v>
      </c>
      <c r="W104" s="101">
        <v>149.56</v>
      </c>
      <c r="X104" s="102">
        <v>150.53</v>
      </c>
      <c r="Z104" s="662"/>
      <c r="AA104" s="666">
        <f>+AA102+15</f>
        <v>115</v>
      </c>
      <c r="AB104" s="86" t="str">
        <f>+AB102</f>
        <v>48-X</v>
      </c>
      <c r="AC104" s="100">
        <v>165.24</v>
      </c>
      <c r="AD104" s="101">
        <v>166.55</v>
      </c>
      <c r="AE104" s="101">
        <v>167.87</v>
      </c>
      <c r="AF104" s="101">
        <v>169.18</v>
      </c>
      <c r="AG104" s="101">
        <v>170.5</v>
      </c>
      <c r="AH104" s="101">
        <v>171.81</v>
      </c>
      <c r="AI104" s="101">
        <v>173.13</v>
      </c>
      <c r="AJ104" s="102">
        <v>174.45</v>
      </c>
      <c r="AL104" s="662"/>
      <c r="AM104" s="666">
        <f>+AM102+15</f>
        <v>115</v>
      </c>
      <c r="AN104" s="86" t="str">
        <f>+AN102</f>
        <v>48-X</v>
      </c>
      <c r="AO104" s="100">
        <v>174.86</v>
      </c>
      <c r="AP104" s="101">
        <v>175.31</v>
      </c>
      <c r="AQ104" s="101">
        <v>175.77</v>
      </c>
      <c r="AR104" s="101">
        <v>176.22</v>
      </c>
      <c r="AS104" s="101">
        <v>176.68</v>
      </c>
      <c r="AT104" s="101">
        <v>177.13</v>
      </c>
      <c r="AU104" s="101">
        <v>177.59</v>
      </c>
      <c r="AV104" s="102">
        <v>178.05</v>
      </c>
    </row>
    <row r="105" spans="1:48" ht="15.75" customHeight="1" thickBot="1">
      <c r="A105">
        <v>105</v>
      </c>
      <c r="B105" s="662"/>
      <c r="C105" s="667"/>
      <c r="D105" s="90" t="str">
        <f>+D103</f>
        <v>48-XL</v>
      </c>
      <c r="E105" s="100">
        <v>113.13</v>
      </c>
      <c r="F105" s="101">
        <v>113</v>
      </c>
      <c r="G105" s="101">
        <v>112.88</v>
      </c>
      <c r="H105" s="101">
        <v>112.75</v>
      </c>
      <c r="I105" s="101">
        <v>112.63</v>
      </c>
      <c r="J105" s="101">
        <v>112.5</v>
      </c>
      <c r="K105" s="101">
        <v>112.38</v>
      </c>
      <c r="L105" s="102">
        <v>112.26</v>
      </c>
      <c r="N105" s="662"/>
      <c r="O105" s="667"/>
      <c r="P105" s="90" t="str">
        <f>+P103</f>
        <v>48-XL</v>
      </c>
      <c r="Q105" s="100">
        <v>166.49</v>
      </c>
      <c r="R105" s="101">
        <v>167.48</v>
      </c>
      <c r="S105" s="101">
        <v>168.47</v>
      </c>
      <c r="T105" s="101">
        <v>169.46</v>
      </c>
      <c r="U105" s="101">
        <v>170.45</v>
      </c>
      <c r="V105" s="101">
        <v>171.44</v>
      </c>
      <c r="W105" s="101">
        <v>172.43</v>
      </c>
      <c r="X105" s="102">
        <v>173.43</v>
      </c>
      <c r="Z105" s="662"/>
      <c r="AA105" s="667"/>
      <c r="AB105" s="90" t="str">
        <f>+AB103</f>
        <v>48-XL</v>
      </c>
      <c r="AC105" s="100">
        <v>178.26</v>
      </c>
      <c r="AD105" s="101">
        <v>178.26</v>
      </c>
      <c r="AE105" s="101">
        <v>178.26</v>
      </c>
      <c r="AF105" s="101">
        <v>178.26</v>
      </c>
      <c r="AG105" s="101">
        <v>178.26</v>
      </c>
      <c r="AH105" s="101">
        <v>178.26</v>
      </c>
      <c r="AI105" s="101">
        <v>178.26</v>
      </c>
      <c r="AJ105" s="102">
        <v>178.26</v>
      </c>
      <c r="AL105" s="662"/>
      <c r="AM105" s="667"/>
      <c r="AN105" s="90" t="str">
        <f>+AN103</f>
        <v>48-XL</v>
      </c>
      <c r="AO105" s="100">
        <v>178.43</v>
      </c>
      <c r="AP105" s="101">
        <v>178.43</v>
      </c>
      <c r="AQ105" s="101">
        <v>178.43</v>
      </c>
      <c r="AR105" s="101">
        <v>178.43</v>
      </c>
      <c r="AS105" s="101">
        <v>178.43</v>
      </c>
      <c r="AT105" s="101">
        <v>178.43</v>
      </c>
      <c r="AU105" s="101">
        <v>178.43</v>
      </c>
      <c r="AV105" s="102">
        <v>178.43</v>
      </c>
    </row>
    <row r="106" spans="1:48" ht="15" customHeight="1">
      <c r="A106">
        <v>106</v>
      </c>
      <c r="B106" s="662"/>
      <c r="C106" s="664">
        <f>+C104+15</f>
        <v>130</v>
      </c>
      <c r="D106" s="78" t="s">
        <v>133</v>
      </c>
      <c r="E106" s="97">
        <v>130.94</v>
      </c>
      <c r="F106" s="98">
        <v>126.06</v>
      </c>
      <c r="G106" s="98">
        <v>121.18</v>
      </c>
      <c r="H106" s="98">
        <v>116.3</v>
      </c>
      <c r="I106" s="98">
        <v>111.42</v>
      </c>
      <c r="J106" s="98">
        <v>106.54</v>
      </c>
      <c r="K106" s="98">
        <v>101.66</v>
      </c>
      <c r="L106" s="99">
        <v>96.79</v>
      </c>
      <c r="N106" s="662"/>
      <c r="O106" s="664">
        <f>+O104+15</f>
        <v>130</v>
      </c>
      <c r="P106" s="78" t="s">
        <v>133</v>
      </c>
      <c r="Q106" s="97">
        <v>137.11000000000001</v>
      </c>
      <c r="R106" s="98">
        <v>138.55000000000001</v>
      </c>
      <c r="S106" s="98">
        <v>139.99</v>
      </c>
      <c r="T106" s="98">
        <v>141.43</v>
      </c>
      <c r="U106" s="98">
        <v>142.87</v>
      </c>
      <c r="V106" s="98">
        <v>144.31</v>
      </c>
      <c r="W106" s="98">
        <v>145.75</v>
      </c>
      <c r="X106" s="99">
        <v>147.19</v>
      </c>
      <c r="Z106" s="662"/>
      <c r="AA106" s="664">
        <f>+AA104+15</f>
        <v>130</v>
      </c>
      <c r="AB106" s="78" t="s">
        <v>133</v>
      </c>
      <c r="AC106" s="97">
        <v>160</v>
      </c>
      <c r="AD106" s="98">
        <v>161.31</v>
      </c>
      <c r="AE106" s="98">
        <v>162.63</v>
      </c>
      <c r="AF106" s="98">
        <v>163.94</v>
      </c>
      <c r="AG106" s="98">
        <v>165.26</v>
      </c>
      <c r="AH106" s="98">
        <v>166.57</v>
      </c>
      <c r="AI106" s="98">
        <v>167.89</v>
      </c>
      <c r="AJ106" s="99">
        <v>169.21</v>
      </c>
      <c r="AL106" s="662"/>
      <c r="AM106" s="664">
        <f>+AM104+15</f>
        <v>130</v>
      </c>
      <c r="AN106" s="78" t="s">
        <v>133</v>
      </c>
      <c r="AO106" s="97">
        <v>170.09</v>
      </c>
      <c r="AP106" s="98">
        <v>171.22</v>
      </c>
      <c r="AQ106" s="98">
        <v>172.36</v>
      </c>
      <c r="AR106" s="98">
        <v>173.5</v>
      </c>
      <c r="AS106" s="98">
        <v>174.63</v>
      </c>
      <c r="AT106" s="98">
        <v>175.77</v>
      </c>
      <c r="AU106" s="98">
        <v>176.91</v>
      </c>
      <c r="AV106" s="99">
        <v>178.05</v>
      </c>
    </row>
    <row r="107" spans="1:48" ht="15" thickBot="1">
      <c r="A107">
        <v>107</v>
      </c>
      <c r="B107" s="662"/>
      <c r="C107" s="665"/>
      <c r="D107" s="82" t="s">
        <v>136</v>
      </c>
      <c r="E107" s="97">
        <v>141.16</v>
      </c>
      <c r="F107" s="98">
        <v>136.65</v>
      </c>
      <c r="G107" s="98">
        <v>132.15</v>
      </c>
      <c r="H107" s="98">
        <v>127.64</v>
      </c>
      <c r="I107" s="98">
        <v>123.14</v>
      </c>
      <c r="J107" s="98">
        <v>118.63</v>
      </c>
      <c r="K107" s="98">
        <v>114.13</v>
      </c>
      <c r="L107" s="99">
        <v>109.63</v>
      </c>
      <c r="N107" s="662"/>
      <c r="O107" s="665"/>
      <c r="P107" s="82" t="s">
        <v>136</v>
      </c>
      <c r="Q107" s="97">
        <v>161.22</v>
      </c>
      <c r="R107" s="98">
        <v>162.46</v>
      </c>
      <c r="S107" s="98">
        <v>163.69999999999999</v>
      </c>
      <c r="T107" s="98">
        <v>164.95</v>
      </c>
      <c r="U107" s="98">
        <v>166.19</v>
      </c>
      <c r="V107" s="98">
        <v>167.44</v>
      </c>
      <c r="W107" s="98">
        <v>168.68</v>
      </c>
      <c r="X107" s="99">
        <v>169.93</v>
      </c>
      <c r="Z107" s="662"/>
      <c r="AA107" s="665"/>
      <c r="AB107" s="82" t="s">
        <v>136</v>
      </c>
      <c r="AC107" s="97">
        <v>178.26</v>
      </c>
      <c r="AD107" s="98">
        <v>178.26</v>
      </c>
      <c r="AE107" s="98">
        <v>178.26</v>
      </c>
      <c r="AF107" s="98">
        <v>178.26</v>
      </c>
      <c r="AG107" s="98">
        <v>178.26</v>
      </c>
      <c r="AH107" s="98">
        <v>178.26</v>
      </c>
      <c r="AI107" s="98">
        <v>178.26</v>
      </c>
      <c r="AJ107" s="99">
        <v>178.26</v>
      </c>
      <c r="AL107" s="662"/>
      <c r="AM107" s="665"/>
      <c r="AN107" s="82" t="s">
        <v>136</v>
      </c>
      <c r="AO107" s="97">
        <v>178.43</v>
      </c>
      <c r="AP107" s="98">
        <v>178.43</v>
      </c>
      <c r="AQ107" s="98">
        <v>178.43</v>
      </c>
      <c r="AR107" s="98">
        <v>178.43</v>
      </c>
      <c r="AS107" s="98">
        <v>178.43</v>
      </c>
      <c r="AT107" s="98">
        <v>178.43</v>
      </c>
      <c r="AU107" s="98">
        <v>178.43</v>
      </c>
      <c r="AV107" s="99">
        <v>178.43</v>
      </c>
    </row>
    <row r="108" spans="1:48" ht="15" customHeight="1">
      <c r="A108">
        <v>108</v>
      </c>
      <c r="B108" s="662"/>
      <c r="C108" s="666">
        <f>+C106+10</f>
        <v>140</v>
      </c>
      <c r="D108" s="86" t="str">
        <f>+D106</f>
        <v>48-X</v>
      </c>
      <c r="E108" s="100">
        <v>146.91999999999999</v>
      </c>
      <c r="F108" s="101">
        <v>140.59</v>
      </c>
      <c r="G108" s="101">
        <v>134.27000000000001</v>
      </c>
      <c r="H108" s="101">
        <v>127.95</v>
      </c>
      <c r="I108" s="101">
        <v>121.62</v>
      </c>
      <c r="J108" s="101">
        <v>115.3</v>
      </c>
      <c r="K108" s="101">
        <v>108.98</v>
      </c>
      <c r="L108" s="102">
        <v>102.66</v>
      </c>
      <c r="N108" s="662"/>
      <c r="O108" s="666">
        <f>+O106+10</f>
        <v>140</v>
      </c>
      <c r="P108" s="86" t="str">
        <f>+P106</f>
        <v>48-X</v>
      </c>
      <c r="Q108" s="100">
        <v>131.21</v>
      </c>
      <c r="R108" s="101">
        <v>133.13</v>
      </c>
      <c r="S108" s="101">
        <v>135.05000000000001</v>
      </c>
      <c r="T108" s="101">
        <v>136.97</v>
      </c>
      <c r="U108" s="101">
        <v>138.88999999999999</v>
      </c>
      <c r="V108" s="101">
        <v>140.81</v>
      </c>
      <c r="W108" s="101">
        <v>142.72999999999999</v>
      </c>
      <c r="X108" s="102">
        <v>144.65</v>
      </c>
      <c r="Z108" s="662"/>
      <c r="AA108" s="666">
        <f>+AA106+10</f>
        <v>140</v>
      </c>
      <c r="AB108" s="86" t="str">
        <f>+AB106</f>
        <v>48-X</v>
      </c>
      <c r="AC108" s="100">
        <v>154.74</v>
      </c>
      <c r="AD108" s="101">
        <v>156.41999999999999</v>
      </c>
      <c r="AE108" s="101">
        <v>158.11000000000001</v>
      </c>
      <c r="AF108" s="101">
        <v>159.80000000000001</v>
      </c>
      <c r="AG108" s="101">
        <v>161.49</v>
      </c>
      <c r="AH108" s="101">
        <v>163.18</v>
      </c>
      <c r="AI108" s="101">
        <v>164.87</v>
      </c>
      <c r="AJ108" s="102">
        <v>166.56</v>
      </c>
      <c r="AL108" s="662"/>
      <c r="AM108" s="666">
        <f>+AM106+10</f>
        <v>140</v>
      </c>
      <c r="AN108" s="86" t="str">
        <f>+AN106</f>
        <v>48-X</v>
      </c>
      <c r="AO108" s="100">
        <v>165.29</v>
      </c>
      <c r="AP108" s="101">
        <v>166.65</v>
      </c>
      <c r="AQ108" s="101">
        <v>168.02</v>
      </c>
      <c r="AR108" s="101">
        <v>169.39</v>
      </c>
      <c r="AS108" s="101">
        <v>170.75</v>
      </c>
      <c r="AT108" s="101">
        <v>172.12</v>
      </c>
      <c r="AU108" s="101">
        <v>173.49</v>
      </c>
      <c r="AV108" s="102">
        <v>174.86</v>
      </c>
    </row>
    <row r="109" spans="1:48" ht="15" thickBot="1">
      <c r="A109">
        <v>109</v>
      </c>
      <c r="B109" s="662"/>
      <c r="C109" s="667"/>
      <c r="D109" s="90" t="str">
        <f>+D107</f>
        <v>48-XL</v>
      </c>
      <c r="E109" s="100">
        <v>158.88</v>
      </c>
      <c r="F109" s="101">
        <v>151.83000000000001</v>
      </c>
      <c r="G109" s="101">
        <v>144.79</v>
      </c>
      <c r="H109" s="101">
        <v>137.75</v>
      </c>
      <c r="I109" s="101">
        <v>130.71</v>
      </c>
      <c r="J109" s="101">
        <v>123.67</v>
      </c>
      <c r="K109" s="101">
        <v>116.63</v>
      </c>
      <c r="L109" s="102">
        <v>109.59</v>
      </c>
      <c r="N109" s="662"/>
      <c r="O109" s="667"/>
      <c r="P109" s="90" t="str">
        <f>+P107</f>
        <v>48-XL</v>
      </c>
      <c r="Q109" s="100">
        <v>157.78</v>
      </c>
      <c r="R109" s="101">
        <v>159.15</v>
      </c>
      <c r="S109" s="101">
        <v>160.52000000000001</v>
      </c>
      <c r="T109" s="101">
        <v>161.88999999999999</v>
      </c>
      <c r="U109" s="101">
        <v>163.26</v>
      </c>
      <c r="V109" s="101">
        <v>164.63</v>
      </c>
      <c r="W109" s="101">
        <v>166</v>
      </c>
      <c r="X109" s="102">
        <v>167.37</v>
      </c>
      <c r="Z109" s="662"/>
      <c r="AA109" s="667"/>
      <c r="AB109" s="90" t="str">
        <f>+AB107</f>
        <v>48-XL</v>
      </c>
      <c r="AC109" s="100">
        <v>178.26</v>
      </c>
      <c r="AD109" s="101">
        <v>178.26</v>
      </c>
      <c r="AE109" s="101">
        <v>178.26</v>
      </c>
      <c r="AF109" s="101">
        <v>178.26</v>
      </c>
      <c r="AG109" s="101">
        <v>178.26</v>
      </c>
      <c r="AH109" s="101">
        <v>178.26</v>
      </c>
      <c r="AI109" s="101">
        <v>178.26</v>
      </c>
      <c r="AJ109" s="102">
        <v>178.26</v>
      </c>
      <c r="AL109" s="662"/>
      <c r="AM109" s="667"/>
      <c r="AN109" s="90" t="str">
        <f>+AN107</f>
        <v>48-XL</v>
      </c>
      <c r="AO109" s="100">
        <v>178.43</v>
      </c>
      <c r="AP109" s="101">
        <v>178.43</v>
      </c>
      <c r="AQ109" s="101">
        <v>178.43</v>
      </c>
      <c r="AR109" s="101">
        <v>178.43</v>
      </c>
      <c r="AS109" s="101">
        <v>178.43</v>
      </c>
      <c r="AT109" s="101">
        <v>178.43</v>
      </c>
      <c r="AU109" s="101">
        <v>178.43</v>
      </c>
      <c r="AV109" s="102">
        <v>178.43</v>
      </c>
    </row>
    <row r="110" spans="1:48">
      <c r="A110">
        <v>110</v>
      </c>
      <c r="B110" s="662"/>
      <c r="C110" s="664">
        <f>+C108+10</f>
        <v>150</v>
      </c>
      <c r="D110" s="78" t="s">
        <v>133</v>
      </c>
      <c r="E110" s="97">
        <v>162.76</v>
      </c>
      <c r="F110" s="98">
        <v>156.04</v>
      </c>
      <c r="G110" s="98">
        <v>149.33000000000001</v>
      </c>
      <c r="H110" s="98">
        <v>142.61000000000001</v>
      </c>
      <c r="I110" s="98">
        <v>135.9</v>
      </c>
      <c r="J110" s="98">
        <v>129.18</v>
      </c>
      <c r="K110" s="98">
        <v>122.47</v>
      </c>
      <c r="L110" s="99">
        <v>115.76</v>
      </c>
      <c r="N110" s="662"/>
      <c r="O110" s="664">
        <f>+O108+10</f>
        <v>150</v>
      </c>
      <c r="P110" s="78" t="s">
        <v>133</v>
      </c>
      <c r="Q110" s="97">
        <v>139.72</v>
      </c>
      <c r="R110" s="98">
        <v>139.94</v>
      </c>
      <c r="S110" s="98">
        <v>140.16</v>
      </c>
      <c r="T110" s="98">
        <v>140.38999999999999</v>
      </c>
      <c r="U110" s="98">
        <v>140.61000000000001</v>
      </c>
      <c r="V110" s="98">
        <v>140.84</v>
      </c>
      <c r="W110" s="98">
        <v>141.06</v>
      </c>
      <c r="X110" s="99">
        <v>141.29</v>
      </c>
      <c r="Z110" s="662"/>
      <c r="AA110" s="664">
        <f>+AA108+10</f>
        <v>150</v>
      </c>
      <c r="AB110" s="78" t="s">
        <v>133</v>
      </c>
      <c r="AC110" s="97">
        <v>149.56</v>
      </c>
      <c r="AD110" s="98">
        <v>151.61000000000001</v>
      </c>
      <c r="AE110" s="98">
        <v>153.66999999999999</v>
      </c>
      <c r="AF110" s="98">
        <v>155.72</v>
      </c>
      <c r="AG110" s="98">
        <v>157.78</v>
      </c>
      <c r="AH110" s="98">
        <v>159.83000000000001</v>
      </c>
      <c r="AI110" s="98">
        <v>161.88999999999999</v>
      </c>
      <c r="AJ110" s="99">
        <v>163.95</v>
      </c>
      <c r="AL110" s="662"/>
      <c r="AM110" s="664">
        <f>+AM108+10</f>
        <v>150</v>
      </c>
      <c r="AN110" s="78" t="s">
        <v>133</v>
      </c>
      <c r="AO110" s="83" t="s">
        <v>1122</v>
      </c>
      <c r="AP110" s="98">
        <v>162.35</v>
      </c>
      <c r="AQ110" s="98">
        <v>164.17</v>
      </c>
      <c r="AR110" s="98">
        <v>165.99</v>
      </c>
      <c r="AS110" s="98">
        <v>167.81</v>
      </c>
      <c r="AT110" s="98">
        <v>169.63</v>
      </c>
      <c r="AU110" s="98">
        <v>171.45</v>
      </c>
      <c r="AV110" s="99">
        <v>173.27</v>
      </c>
    </row>
    <row r="111" spans="1:48" ht="15" thickBot="1">
      <c r="A111">
        <v>111</v>
      </c>
      <c r="B111" s="662"/>
      <c r="C111" s="665"/>
      <c r="D111" s="82" t="s">
        <v>136</v>
      </c>
      <c r="E111" s="97">
        <v>176.61</v>
      </c>
      <c r="F111" s="98">
        <v>169.17</v>
      </c>
      <c r="G111" s="98">
        <v>161.72999999999999</v>
      </c>
      <c r="H111" s="98">
        <v>154.29</v>
      </c>
      <c r="I111" s="98">
        <v>146.85</v>
      </c>
      <c r="J111" s="98">
        <v>139.41</v>
      </c>
      <c r="K111" s="98">
        <v>131.97</v>
      </c>
      <c r="L111" s="99">
        <v>124.54</v>
      </c>
      <c r="N111" s="662"/>
      <c r="O111" s="665"/>
      <c r="P111" s="82" t="s">
        <v>136</v>
      </c>
      <c r="Q111" s="97">
        <v>163.5</v>
      </c>
      <c r="R111" s="98">
        <v>163.66999999999999</v>
      </c>
      <c r="S111" s="98">
        <v>163.84</v>
      </c>
      <c r="T111" s="98">
        <v>164.01</v>
      </c>
      <c r="U111" s="98">
        <v>164.19</v>
      </c>
      <c r="V111" s="98">
        <v>164.36</v>
      </c>
      <c r="W111" s="98">
        <v>164.53</v>
      </c>
      <c r="X111" s="99">
        <v>164.71</v>
      </c>
      <c r="Z111" s="662"/>
      <c r="AA111" s="665"/>
      <c r="AB111" s="82" t="s">
        <v>136</v>
      </c>
      <c r="AC111" s="97">
        <v>178.26</v>
      </c>
      <c r="AD111" s="98">
        <v>178.26</v>
      </c>
      <c r="AE111" s="98">
        <v>178.26</v>
      </c>
      <c r="AF111" s="98">
        <v>178.26</v>
      </c>
      <c r="AG111" s="98">
        <v>178.26</v>
      </c>
      <c r="AH111" s="98">
        <v>178.26</v>
      </c>
      <c r="AI111" s="98">
        <v>178.26</v>
      </c>
      <c r="AJ111" s="99">
        <v>178.26</v>
      </c>
      <c r="AL111" s="662"/>
      <c r="AM111" s="665"/>
      <c r="AN111" s="82" t="s">
        <v>136</v>
      </c>
      <c r="AO111" s="97">
        <v>178.43</v>
      </c>
      <c r="AP111" s="98">
        <v>178.43</v>
      </c>
      <c r="AQ111" s="98">
        <v>178.43</v>
      </c>
      <c r="AR111" s="98">
        <v>178.43</v>
      </c>
      <c r="AS111" s="98">
        <v>178.43</v>
      </c>
      <c r="AT111" s="98">
        <v>178.43</v>
      </c>
      <c r="AU111" s="98">
        <v>178.43</v>
      </c>
      <c r="AV111" s="99">
        <v>178.43</v>
      </c>
    </row>
    <row r="112" spans="1:48">
      <c r="A112">
        <v>112</v>
      </c>
      <c r="B112" s="662"/>
      <c r="C112" s="666">
        <f>+C110+10</f>
        <v>160</v>
      </c>
      <c r="D112" s="86" t="str">
        <f>+D110</f>
        <v>48-X</v>
      </c>
      <c r="E112" s="100">
        <v>179.58</v>
      </c>
      <c r="F112" s="101">
        <v>172.38</v>
      </c>
      <c r="G112" s="101">
        <v>165.18</v>
      </c>
      <c r="H112" s="101">
        <v>157.97999999999999</v>
      </c>
      <c r="I112" s="101">
        <v>150.78</v>
      </c>
      <c r="J112" s="101">
        <v>143.58000000000001</v>
      </c>
      <c r="K112" s="101">
        <v>136.38</v>
      </c>
      <c r="L112" s="102">
        <v>129.18</v>
      </c>
      <c r="N112" s="662"/>
      <c r="O112" s="666">
        <f>+O110+10</f>
        <v>160</v>
      </c>
      <c r="P112" s="86" t="str">
        <f>+P110</f>
        <v>48-X</v>
      </c>
      <c r="Q112" s="100">
        <v>150.79</v>
      </c>
      <c r="R112" s="101">
        <v>148.83000000000001</v>
      </c>
      <c r="S112" s="101">
        <v>146.88</v>
      </c>
      <c r="T112" s="101">
        <v>144.91999999999999</v>
      </c>
      <c r="U112" s="101">
        <v>142.97</v>
      </c>
      <c r="V112" s="101">
        <v>141.01</v>
      </c>
      <c r="W112" s="101">
        <v>139.06</v>
      </c>
      <c r="X112" s="102">
        <v>137.11000000000001</v>
      </c>
      <c r="Z112" s="662"/>
      <c r="AA112" s="666">
        <f>+AA110+10</f>
        <v>160</v>
      </c>
      <c r="AB112" s="86" t="str">
        <f>+AB110</f>
        <v>48-X</v>
      </c>
      <c r="AC112" s="100">
        <v>144.31</v>
      </c>
      <c r="AD112" s="101">
        <v>146.55000000000001</v>
      </c>
      <c r="AE112" s="101">
        <v>148.79</v>
      </c>
      <c r="AF112" s="101">
        <v>151.03</v>
      </c>
      <c r="AG112" s="101">
        <v>153.27000000000001</v>
      </c>
      <c r="AH112" s="101">
        <v>155.51</v>
      </c>
      <c r="AI112" s="101">
        <v>157.75</v>
      </c>
      <c r="AJ112" s="102">
        <v>160</v>
      </c>
      <c r="AL112" s="662"/>
      <c r="AM112" s="666">
        <f>+AM110+10</f>
        <v>160</v>
      </c>
      <c r="AN112" s="86" t="str">
        <f>+AN110</f>
        <v>48-X</v>
      </c>
      <c r="AO112" s="87" t="s">
        <v>1122</v>
      </c>
      <c r="AP112" s="88" t="s">
        <v>1122</v>
      </c>
      <c r="AQ112" s="88" t="s">
        <v>1122</v>
      </c>
      <c r="AR112" s="88" t="s">
        <v>1122</v>
      </c>
      <c r="AS112" s="101">
        <v>163.94</v>
      </c>
      <c r="AT112" s="101">
        <v>165.99</v>
      </c>
      <c r="AU112" s="101">
        <v>168.04</v>
      </c>
      <c r="AV112" s="102">
        <v>170.09</v>
      </c>
    </row>
    <row r="113" spans="1:48" ht="15" thickBot="1">
      <c r="A113">
        <v>113</v>
      </c>
      <c r="B113" s="662"/>
      <c r="C113" s="667"/>
      <c r="D113" s="90" t="str">
        <f>+D111</f>
        <v>48-XL</v>
      </c>
      <c r="E113" s="100">
        <v>195.44</v>
      </c>
      <c r="F113" s="101">
        <v>187.53</v>
      </c>
      <c r="G113" s="101">
        <v>179.62</v>
      </c>
      <c r="H113" s="101">
        <v>171.71</v>
      </c>
      <c r="I113" s="101">
        <v>163.80000000000001</v>
      </c>
      <c r="J113" s="101">
        <v>155.88999999999999</v>
      </c>
      <c r="K113" s="101">
        <v>147.97999999999999</v>
      </c>
      <c r="L113" s="102">
        <v>140.08000000000001</v>
      </c>
      <c r="N113" s="662"/>
      <c r="O113" s="667"/>
      <c r="P113" s="90" t="str">
        <f>+P111</f>
        <v>48-XL</v>
      </c>
      <c r="Q113" s="100">
        <v>180.46</v>
      </c>
      <c r="R113" s="101">
        <v>177.84</v>
      </c>
      <c r="S113" s="101">
        <v>175.22</v>
      </c>
      <c r="T113" s="101">
        <v>172.61</v>
      </c>
      <c r="U113" s="101">
        <v>169.99</v>
      </c>
      <c r="V113" s="101">
        <v>167.38</v>
      </c>
      <c r="W113" s="101">
        <v>164.76</v>
      </c>
      <c r="X113" s="102">
        <v>162.15</v>
      </c>
      <c r="Z113" s="662"/>
      <c r="AA113" s="667"/>
      <c r="AB113" s="90" t="str">
        <f>+AB111</f>
        <v>48-XL</v>
      </c>
      <c r="AC113" s="100">
        <v>178.26</v>
      </c>
      <c r="AD113" s="101">
        <v>178.26</v>
      </c>
      <c r="AE113" s="101">
        <v>178.26</v>
      </c>
      <c r="AF113" s="101">
        <v>178.26</v>
      </c>
      <c r="AG113" s="101">
        <v>178.26</v>
      </c>
      <c r="AH113" s="101">
        <v>178.26</v>
      </c>
      <c r="AI113" s="101">
        <v>178.26</v>
      </c>
      <c r="AJ113" s="102">
        <v>178.26</v>
      </c>
      <c r="AL113" s="662"/>
      <c r="AM113" s="667"/>
      <c r="AN113" s="90" t="str">
        <f>+AN111</f>
        <v>48-XL</v>
      </c>
      <c r="AO113" s="100">
        <v>178.43</v>
      </c>
      <c r="AP113" s="101">
        <v>178.43</v>
      </c>
      <c r="AQ113" s="101">
        <v>178.43</v>
      </c>
      <c r="AR113" s="101">
        <v>178.43</v>
      </c>
      <c r="AS113" s="101">
        <v>178.43</v>
      </c>
      <c r="AT113" s="101">
        <v>178.43</v>
      </c>
      <c r="AU113" s="101">
        <v>178.43</v>
      </c>
      <c r="AV113" s="102">
        <v>178.43</v>
      </c>
    </row>
    <row r="114" spans="1:48">
      <c r="A114">
        <v>114</v>
      </c>
      <c r="B114" s="662"/>
      <c r="C114" s="664">
        <f>+C112+10</f>
        <v>170</v>
      </c>
      <c r="D114" s="78" t="s">
        <v>133</v>
      </c>
      <c r="E114" s="97">
        <v>196.22</v>
      </c>
      <c r="F114" s="98">
        <v>188.59</v>
      </c>
      <c r="G114" s="98">
        <v>180.96</v>
      </c>
      <c r="H114" s="98">
        <v>173.33</v>
      </c>
      <c r="I114" s="98">
        <v>165.7</v>
      </c>
      <c r="J114" s="98">
        <v>158.07</v>
      </c>
      <c r="K114" s="98">
        <v>150.44</v>
      </c>
      <c r="L114" s="99">
        <v>142.82</v>
      </c>
      <c r="N114" s="662"/>
      <c r="O114" s="664">
        <f>+O112+10</f>
        <v>170</v>
      </c>
      <c r="P114" s="78" t="s">
        <v>133</v>
      </c>
      <c r="Q114" s="97">
        <v>162.13999999999999</v>
      </c>
      <c r="R114" s="98">
        <v>157.96</v>
      </c>
      <c r="S114" s="98">
        <v>153.78</v>
      </c>
      <c r="T114" s="98">
        <v>149.6</v>
      </c>
      <c r="U114" s="98">
        <v>145.41999999999999</v>
      </c>
      <c r="V114" s="98">
        <v>141.24</v>
      </c>
      <c r="W114" s="98">
        <v>137.06</v>
      </c>
      <c r="X114" s="99">
        <v>132.88</v>
      </c>
      <c r="Z114" s="662"/>
      <c r="AA114" s="664">
        <f>+AA112+10</f>
        <v>170</v>
      </c>
      <c r="AB114" s="78" t="s">
        <v>133</v>
      </c>
      <c r="AC114" s="97">
        <v>140.36000000000001</v>
      </c>
      <c r="AD114" s="98">
        <v>142.6</v>
      </c>
      <c r="AE114" s="98">
        <v>144.85</v>
      </c>
      <c r="AF114" s="98">
        <v>147.1</v>
      </c>
      <c r="AG114" s="98">
        <v>149.35</v>
      </c>
      <c r="AH114" s="98">
        <v>151.6</v>
      </c>
      <c r="AI114" s="98">
        <v>153.85</v>
      </c>
      <c r="AJ114" s="99">
        <v>156.1</v>
      </c>
      <c r="AL114" s="662"/>
      <c r="AM114" s="664">
        <f>+AM112+10</f>
        <v>170</v>
      </c>
      <c r="AN114" s="78" t="s">
        <v>133</v>
      </c>
      <c r="AO114" s="83" t="s">
        <v>1122</v>
      </c>
      <c r="AP114" s="84" t="s">
        <v>1122</v>
      </c>
      <c r="AQ114" s="84" t="s">
        <v>1122</v>
      </c>
      <c r="AR114" s="84" t="s">
        <v>1122</v>
      </c>
      <c r="AS114" s="84" t="s">
        <v>1122</v>
      </c>
      <c r="AT114" s="98">
        <v>162.79</v>
      </c>
      <c r="AU114" s="98">
        <v>164.83</v>
      </c>
      <c r="AV114" s="99">
        <v>166.88</v>
      </c>
    </row>
    <row r="115" spans="1:48" ht="15" thickBot="1">
      <c r="A115">
        <v>115</v>
      </c>
      <c r="B115" s="662"/>
      <c r="C115" s="665"/>
      <c r="D115" s="82" t="s">
        <v>136</v>
      </c>
      <c r="E115" s="97">
        <v>212.76</v>
      </c>
      <c r="F115" s="98">
        <v>204.39</v>
      </c>
      <c r="G115" s="98">
        <v>196.03</v>
      </c>
      <c r="H115" s="98">
        <v>187.66</v>
      </c>
      <c r="I115" s="98">
        <v>179.3</v>
      </c>
      <c r="J115" s="98">
        <v>170.93</v>
      </c>
      <c r="K115" s="98">
        <v>162.57</v>
      </c>
      <c r="L115" s="99">
        <v>154.21</v>
      </c>
      <c r="N115" s="662"/>
      <c r="O115" s="665"/>
      <c r="P115" s="82" t="s">
        <v>136</v>
      </c>
      <c r="Q115" s="97">
        <v>198.59</v>
      </c>
      <c r="R115" s="98">
        <v>192.88</v>
      </c>
      <c r="S115" s="98">
        <v>187.17</v>
      </c>
      <c r="T115" s="98">
        <v>181.46</v>
      </c>
      <c r="U115" s="98">
        <v>175.75</v>
      </c>
      <c r="V115" s="98">
        <v>170.04</v>
      </c>
      <c r="W115" s="98">
        <v>164.33</v>
      </c>
      <c r="X115" s="99">
        <v>158.62</v>
      </c>
      <c r="Z115" s="662"/>
      <c r="AA115" s="665"/>
      <c r="AB115" s="82" t="s">
        <v>136</v>
      </c>
      <c r="AC115" s="97">
        <v>178.26</v>
      </c>
      <c r="AD115" s="98">
        <v>178.26</v>
      </c>
      <c r="AE115" s="98">
        <v>178.26</v>
      </c>
      <c r="AF115" s="98">
        <v>178.26</v>
      </c>
      <c r="AG115" s="98">
        <v>178.26</v>
      </c>
      <c r="AH115" s="98">
        <v>178.26</v>
      </c>
      <c r="AI115" s="98">
        <v>178.26</v>
      </c>
      <c r="AJ115" s="99">
        <v>178.26</v>
      </c>
      <c r="AL115" s="662"/>
      <c r="AM115" s="665"/>
      <c r="AN115" s="82" t="s">
        <v>136</v>
      </c>
      <c r="AO115" s="97">
        <v>178.43</v>
      </c>
      <c r="AP115" s="98">
        <v>178.43</v>
      </c>
      <c r="AQ115" s="98">
        <v>178.43</v>
      </c>
      <c r="AR115" s="98">
        <v>178.43</v>
      </c>
      <c r="AS115" s="98">
        <v>178.43</v>
      </c>
      <c r="AT115" s="98">
        <v>178.43</v>
      </c>
      <c r="AU115" s="98">
        <v>178.43</v>
      </c>
      <c r="AV115" s="99">
        <v>178.43</v>
      </c>
    </row>
    <row r="116" spans="1:48">
      <c r="A116">
        <v>116</v>
      </c>
      <c r="B116" s="662"/>
      <c r="C116" s="666">
        <f>+C114+10</f>
        <v>180</v>
      </c>
      <c r="D116" s="86" t="str">
        <f>+D114</f>
        <v>48-X</v>
      </c>
      <c r="E116" s="100">
        <v>212.47</v>
      </c>
      <c r="F116" s="101">
        <v>204.32</v>
      </c>
      <c r="G116" s="101">
        <v>196.18</v>
      </c>
      <c r="H116" s="101">
        <v>188.03</v>
      </c>
      <c r="I116" s="101">
        <v>179.89</v>
      </c>
      <c r="J116" s="101">
        <v>171.74</v>
      </c>
      <c r="K116" s="101">
        <v>163.6</v>
      </c>
      <c r="L116" s="102">
        <v>155.46</v>
      </c>
      <c r="N116" s="662"/>
      <c r="O116" s="666">
        <f>+O114+10</f>
        <v>180</v>
      </c>
      <c r="P116" s="86" t="str">
        <f>+P114</f>
        <v>48-X</v>
      </c>
      <c r="Q116" s="100">
        <v>170.98</v>
      </c>
      <c r="R116" s="101">
        <v>165.83</v>
      </c>
      <c r="S116" s="101">
        <v>160.68</v>
      </c>
      <c r="T116" s="101">
        <v>155.53</v>
      </c>
      <c r="U116" s="101">
        <v>150.38999999999999</v>
      </c>
      <c r="V116" s="101">
        <v>145.24</v>
      </c>
      <c r="W116" s="101">
        <v>140.09</v>
      </c>
      <c r="X116" s="102">
        <v>134.94999999999999</v>
      </c>
      <c r="Z116" s="662"/>
      <c r="AA116" s="666">
        <f>+AA114+10</f>
        <v>180</v>
      </c>
      <c r="AB116" s="86" t="str">
        <f>+AB114</f>
        <v>48-X</v>
      </c>
      <c r="AC116" s="100">
        <v>135.16</v>
      </c>
      <c r="AD116" s="101">
        <v>137.58000000000001</v>
      </c>
      <c r="AE116" s="101">
        <v>140</v>
      </c>
      <c r="AF116" s="101">
        <v>142.43</v>
      </c>
      <c r="AG116" s="101">
        <v>144.85</v>
      </c>
      <c r="AH116" s="101">
        <v>147.28</v>
      </c>
      <c r="AI116" s="101">
        <v>149.69999999999999</v>
      </c>
      <c r="AJ116" s="102">
        <v>152.13</v>
      </c>
      <c r="AL116" s="662"/>
      <c r="AM116" s="666">
        <f>+AM114+10</f>
        <v>180</v>
      </c>
      <c r="AN116" s="86" t="str">
        <f>+AN114</f>
        <v>48-X</v>
      </c>
      <c r="AO116" s="87" t="s">
        <v>1122</v>
      </c>
      <c r="AP116" s="88" t="s">
        <v>1122</v>
      </c>
      <c r="AQ116" s="88" t="s">
        <v>1122</v>
      </c>
      <c r="AR116" s="88" t="s">
        <v>1122</v>
      </c>
      <c r="AS116" s="88" t="s">
        <v>1122</v>
      </c>
      <c r="AT116" s="88" t="s">
        <v>1122</v>
      </c>
      <c r="AU116" s="88" t="s">
        <v>1122</v>
      </c>
      <c r="AV116" s="102">
        <v>163.69</v>
      </c>
    </row>
    <row r="117" spans="1:48" ht="15" thickBot="1">
      <c r="A117">
        <v>117</v>
      </c>
      <c r="B117" s="662"/>
      <c r="C117" s="667"/>
      <c r="D117" s="90" t="str">
        <f>+D115</f>
        <v>48-XL</v>
      </c>
      <c r="E117" s="100">
        <v>231.11</v>
      </c>
      <c r="F117" s="101">
        <v>222.15</v>
      </c>
      <c r="G117" s="101">
        <v>213.19</v>
      </c>
      <c r="H117" s="101">
        <v>204.23</v>
      </c>
      <c r="I117" s="101">
        <v>195.27</v>
      </c>
      <c r="J117" s="101">
        <v>186.31</v>
      </c>
      <c r="K117" s="101">
        <v>177.35</v>
      </c>
      <c r="L117" s="102">
        <v>168.4</v>
      </c>
      <c r="N117" s="662"/>
      <c r="O117" s="667"/>
      <c r="P117" s="90" t="str">
        <f>+P115</f>
        <v>48-XL</v>
      </c>
      <c r="Q117" s="100">
        <v>215.3</v>
      </c>
      <c r="R117" s="101">
        <v>206.84</v>
      </c>
      <c r="S117" s="101">
        <v>198.39</v>
      </c>
      <c r="T117" s="101">
        <v>189.94</v>
      </c>
      <c r="U117" s="101">
        <v>181.48</v>
      </c>
      <c r="V117" s="101">
        <v>173.03</v>
      </c>
      <c r="W117" s="101">
        <v>164.58</v>
      </c>
      <c r="X117" s="102">
        <v>156.13</v>
      </c>
      <c r="Z117" s="662"/>
      <c r="AA117" s="667"/>
      <c r="AB117" s="90" t="str">
        <f>+AB115</f>
        <v>48-XL</v>
      </c>
      <c r="AC117" s="100">
        <v>178.26</v>
      </c>
      <c r="AD117" s="101">
        <v>178.26</v>
      </c>
      <c r="AE117" s="101">
        <v>178.26</v>
      </c>
      <c r="AF117" s="101">
        <v>178.26</v>
      </c>
      <c r="AG117" s="101">
        <v>178.26</v>
      </c>
      <c r="AH117" s="101">
        <v>178.26</v>
      </c>
      <c r="AI117" s="101">
        <v>178.26</v>
      </c>
      <c r="AJ117" s="102">
        <v>178.26</v>
      </c>
      <c r="AL117" s="662"/>
      <c r="AM117" s="667"/>
      <c r="AN117" s="90" t="str">
        <f>+AN115</f>
        <v>48-XL</v>
      </c>
      <c r="AO117" s="100">
        <v>178.43</v>
      </c>
      <c r="AP117" s="101">
        <v>178.43</v>
      </c>
      <c r="AQ117" s="101">
        <v>178.43</v>
      </c>
      <c r="AR117" s="101">
        <v>178.43</v>
      </c>
      <c r="AS117" s="101">
        <v>178.43</v>
      </c>
      <c r="AT117" s="101">
        <v>178.43</v>
      </c>
      <c r="AU117" s="101">
        <v>178.43</v>
      </c>
      <c r="AV117" s="102">
        <v>178.43</v>
      </c>
    </row>
    <row r="118" spans="1:48">
      <c r="A118">
        <v>118</v>
      </c>
      <c r="B118" s="662"/>
      <c r="C118" s="664">
        <f>+C116+10</f>
        <v>190</v>
      </c>
      <c r="D118" s="78" t="s">
        <v>133</v>
      </c>
      <c r="E118" s="97">
        <v>226.44</v>
      </c>
      <c r="F118" s="98">
        <v>218.26</v>
      </c>
      <c r="G118" s="98">
        <v>210.08</v>
      </c>
      <c r="H118" s="98">
        <v>201.9</v>
      </c>
      <c r="I118" s="98">
        <v>193.72</v>
      </c>
      <c r="J118" s="98">
        <v>185.54</v>
      </c>
      <c r="K118" s="98">
        <v>177.36</v>
      </c>
      <c r="L118" s="99">
        <v>169.19</v>
      </c>
      <c r="N118" s="662"/>
      <c r="O118" s="664">
        <f>+O116+10</f>
        <v>190</v>
      </c>
      <c r="P118" s="78" t="s">
        <v>133</v>
      </c>
      <c r="Q118" s="97">
        <v>180.09</v>
      </c>
      <c r="R118" s="98">
        <v>174.92</v>
      </c>
      <c r="S118" s="98">
        <v>169.75</v>
      </c>
      <c r="T118" s="98">
        <v>164.58</v>
      </c>
      <c r="U118" s="98">
        <v>159.41</v>
      </c>
      <c r="V118" s="98">
        <v>154.24</v>
      </c>
      <c r="W118" s="98">
        <v>149.07</v>
      </c>
      <c r="X118" s="99">
        <v>143.9</v>
      </c>
      <c r="Z118" s="662"/>
      <c r="AA118" s="664">
        <f>+AA116+10</f>
        <v>190</v>
      </c>
      <c r="AB118" s="78" t="s">
        <v>133</v>
      </c>
      <c r="AC118" s="83" t="s">
        <v>1122</v>
      </c>
      <c r="AD118" s="98">
        <v>138.51</v>
      </c>
      <c r="AE118" s="98">
        <v>140.12</v>
      </c>
      <c r="AF118" s="98">
        <v>141.74</v>
      </c>
      <c r="AG118" s="98">
        <v>143.35</v>
      </c>
      <c r="AH118" s="98">
        <v>144.97</v>
      </c>
      <c r="AI118" s="98">
        <v>146.58000000000001</v>
      </c>
      <c r="AJ118" s="99">
        <v>148.19999999999999</v>
      </c>
      <c r="AL118" s="662"/>
      <c r="AM118" s="664">
        <f>+AM116+10</f>
        <v>190</v>
      </c>
      <c r="AN118" s="78" t="s">
        <v>133</v>
      </c>
      <c r="AO118" s="83" t="s">
        <v>1122</v>
      </c>
      <c r="AP118" s="84" t="s">
        <v>1122</v>
      </c>
      <c r="AQ118" s="84" t="s">
        <v>1122</v>
      </c>
      <c r="AR118" s="84" t="s">
        <v>1122</v>
      </c>
      <c r="AS118" s="84" t="s">
        <v>1122</v>
      </c>
      <c r="AT118" s="84" t="s">
        <v>1122</v>
      </c>
      <c r="AU118" s="84" t="s">
        <v>1122</v>
      </c>
      <c r="AV118" s="85" t="s">
        <v>1122</v>
      </c>
    </row>
    <row r="119" spans="1:48" ht="15" thickBot="1">
      <c r="A119">
        <v>119</v>
      </c>
      <c r="B119" s="662"/>
      <c r="C119" s="665"/>
      <c r="D119" s="82" t="s">
        <v>136</v>
      </c>
      <c r="E119" s="97">
        <v>238.48</v>
      </c>
      <c r="F119" s="98">
        <v>230.48</v>
      </c>
      <c r="G119" s="98">
        <v>222.48</v>
      </c>
      <c r="H119" s="98">
        <v>214.49</v>
      </c>
      <c r="I119" s="98">
        <v>206.49</v>
      </c>
      <c r="J119" s="98">
        <v>198.5</v>
      </c>
      <c r="K119" s="98">
        <v>190.5</v>
      </c>
      <c r="L119" s="99">
        <v>182.51</v>
      </c>
      <c r="N119" s="662"/>
      <c r="O119" s="665"/>
      <c r="P119" s="82" t="s">
        <v>136</v>
      </c>
      <c r="Q119" s="97">
        <v>231.33</v>
      </c>
      <c r="R119" s="98">
        <v>222.55</v>
      </c>
      <c r="S119" s="98">
        <v>213.77</v>
      </c>
      <c r="T119" s="98">
        <v>204.99</v>
      </c>
      <c r="U119" s="98">
        <v>196.21</v>
      </c>
      <c r="V119" s="98">
        <v>187.43</v>
      </c>
      <c r="W119" s="98">
        <v>178.65</v>
      </c>
      <c r="X119" s="99">
        <v>169.87</v>
      </c>
      <c r="Z119" s="662"/>
      <c r="AA119" s="665"/>
      <c r="AB119" s="82" t="s">
        <v>136</v>
      </c>
      <c r="AC119" s="97">
        <v>179.71</v>
      </c>
      <c r="AD119" s="98">
        <v>179.5</v>
      </c>
      <c r="AE119" s="98">
        <v>179.29</v>
      </c>
      <c r="AF119" s="98">
        <v>179.08</v>
      </c>
      <c r="AG119" s="98">
        <v>178.88</v>
      </c>
      <c r="AH119" s="98">
        <v>178.67</v>
      </c>
      <c r="AI119" s="98">
        <v>178.46</v>
      </c>
      <c r="AJ119" s="99">
        <v>178.26</v>
      </c>
      <c r="AL119" s="662"/>
      <c r="AM119" s="665"/>
      <c r="AN119" s="82" t="s">
        <v>136</v>
      </c>
      <c r="AO119" s="97">
        <v>178.43</v>
      </c>
      <c r="AP119" s="98">
        <v>178.43</v>
      </c>
      <c r="AQ119" s="98">
        <v>178.43</v>
      </c>
      <c r="AR119" s="98">
        <v>178.43</v>
      </c>
      <c r="AS119" s="98">
        <v>178.43</v>
      </c>
      <c r="AT119" s="98">
        <v>178.43</v>
      </c>
      <c r="AU119" s="98">
        <v>178.43</v>
      </c>
      <c r="AV119" s="99">
        <v>178.43</v>
      </c>
    </row>
    <row r="120" spans="1:48">
      <c r="A120">
        <v>120</v>
      </c>
      <c r="B120" s="662"/>
      <c r="C120" s="666">
        <f>+C118+10</f>
        <v>200</v>
      </c>
      <c r="D120" s="86" t="str">
        <f>+D118</f>
        <v>48-X</v>
      </c>
      <c r="E120" s="100">
        <v>235.51</v>
      </c>
      <c r="F120" s="101">
        <v>227.79</v>
      </c>
      <c r="G120" s="101">
        <v>220.08</v>
      </c>
      <c r="H120" s="101">
        <v>212.37</v>
      </c>
      <c r="I120" s="101">
        <v>204.66</v>
      </c>
      <c r="J120" s="101">
        <v>196.95</v>
      </c>
      <c r="K120" s="101">
        <v>189.24</v>
      </c>
      <c r="L120" s="102">
        <v>181.53</v>
      </c>
      <c r="N120" s="662"/>
      <c r="O120" s="666">
        <f>+O118+10</f>
        <v>200</v>
      </c>
      <c r="P120" s="86" t="str">
        <f>+P118</f>
        <v>48-X</v>
      </c>
      <c r="Q120" s="100">
        <v>187.9</v>
      </c>
      <c r="R120" s="101">
        <v>182.8</v>
      </c>
      <c r="S120" s="101">
        <v>177.7</v>
      </c>
      <c r="T120" s="101">
        <v>172.6</v>
      </c>
      <c r="U120" s="101">
        <v>167.5</v>
      </c>
      <c r="V120" s="101">
        <v>162.4</v>
      </c>
      <c r="W120" s="101">
        <v>157.30000000000001</v>
      </c>
      <c r="X120" s="102">
        <v>152.21</v>
      </c>
      <c r="Z120" s="662"/>
      <c r="AA120" s="666">
        <f>+AA118+10</f>
        <v>200</v>
      </c>
      <c r="AB120" s="86" t="str">
        <f>+AB118</f>
        <v>48-X</v>
      </c>
      <c r="AC120" s="87" t="s">
        <v>1122</v>
      </c>
      <c r="AD120" s="88" t="s">
        <v>1122</v>
      </c>
      <c r="AE120" s="88" t="s">
        <v>1122</v>
      </c>
      <c r="AF120" s="101">
        <v>145.19999999999999</v>
      </c>
      <c r="AG120" s="101">
        <v>144.97999999999999</v>
      </c>
      <c r="AH120" s="101">
        <v>144.75</v>
      </c>
      <c r="AI120" s="101">
        <v>144.53</v>
      </c>
      <c r="AJ120" s="102">
        <v>144.31</v>
      </c>
      <c r="AL120" s="662"/>
      <c r="AM120" s="666">
        <f>+AM118+10</f>
        <v>200</v>
      </c>
      <c r="AN120" s="86" t="str">
        <f>+AN118</f>
        <v>48-X</v>
      </c>
      <c r="AO120" s="87" t="s">
        <v>1122</v>
      </c>
      <c r="AP120" s="88" t="s">
        <v>1122</v>
      </c>
      <c r="AQ120" s="88" t="s">
        <v>1122</v>
      </c>
      <c r="AR120" s="88" t="s">
        <v>1122</v>
      </c>
      <c r="AS120" s="88" t="s">
        <v>1122</v>
      </c>
      <c r="AT120" s="88" t="s">
        <v>1122</v>
      </c>
      <c r="AU120" s="88" t="s">
        <v>1122</v>
      </c>
      <c r="AV120" s="89" t="s">
        <v>1122</v>
      </c>
    </row>
    <row r="121" spans="1:48" ht="15" thickBot="1">
      <c r="A121">
        <v>121</v>
      </c>
      <c r="B121" s="663"/>
      <c r="C121" s="667"/>
      <c r="D121" s="90" t="str">
        <f>+D119</f>
        <v>48-XL</v>
      </c>
      <c r="E121" s="105">
        <v>237.09</v>
      </c>
      <c r="F121" s="103">
        <v>231.46</v>
      </c>
      <c r="G121" s="103">
        <v>225.83</v>
      </c>
      <c r="H121" s="103">
        <v>220.2</v>
      </c>
      <c r="I121" s="103">
        <v>214.57</v>
      </c>
      <c r="J121" s="103">
        <v>208.94</v>
      </c>
      <c r="K121" s="103">
        <v>203.31</v>
      </c>
      <c r="L121" s="104">
        <v>197.68</v>
      </c>
      <c r="N121" s="663"/>
      <c r="O121" s="667"/>
      <c r="P121" s="90" t="str">
        <f>+P119</f>
        <v>48-XL</v>
      </c>
      <c r="Q121" s="105">
        <v>238.96</v>
      </c>
      <c r="R121" s="103">
        <v>231.07</v>
      </c>
      <c r="S121" s="103">
        <v>223.18</v>
      </c>
      <c r="T121" s="103">
        <v>215.29</v>
      </c>
      <c r="U121" s="103">
        <v>207.4</v>
      </c>
      <c r="V121" s="103">
        <v>199.51</v>
      </c>
      <c r="W121" s="103">
        <v>191.62</v>
      </c>
      <c r="X121" s="104">
        <v>183.73</v>
      </c>
      <c r="Z121" s="663"/>
      <c r="AA121" s="667"/>
      <c r="AB121" s="90" t="str">
        <f>+AB119</f>
        <v>48-XL</v>
      </c>
      <c r="AC121" s="105">
        <v>189.56</v>
      </c>
      <c r="AD121" s="103">
        <v>187.94</v>
      </c>
      <c r="AE121" s="103">
        <v>186.33</v>
      </c>
      <c r="AF121" s="103">
        <v>184.71</v>
      </c>
      <c r="AG121" s="103">
        <v>183.1</v>
      </c>
      <c r="AH121" s="103">
        <v>181.48</v>
      </c>
      <c r="AI121" s="103">
        <v>179.87</v>
      </c>
      <c r="AJ121" s="104">
        <v>178.26</v>
      </c>
      <c r="AL121" s="663"/>
      <c r="AM121" s="667"/>
      <c r="AN121" s="90" t="str">
        <f>+AN119</f>
        <v>48-XL</v>
      </c>
      <c r="AO121" s="105">
        <v>178.43</v>
      </c>
      <c r="AP121" s="103">
        <v>178.43</v>
      </c>
      <c r="AQ121" s="103">
        <v>178.43</v>
      </c>
      <c r="AR121" s="103">
        <v>178.43</v>
      </c>
      <c r="AS121" s="103">
        <v>178.43</v>
      </c>
      <c r="AT121" s="103">
        <v>178.43</v>
      </c>
      <c r="AU121" s="103">
        <v>178.43</v>
      </c>
      <c r="AV121" s="104">
        <v>178.43</v>
      </c>
    </row>
    <row r="122" spans="1:48">
      <c r="A122">
        <v>122</v>
      </c>
    </row>
    <row r="123" spans="1:48">
      <c r="A123">
        <v>123</v>
      </c>
    </row>
    <row r="124" spans="1:48">
      <c r="A124">
        <v>124</v>
      </c>
    </row>
    <row r="125" spans="1:48">
      <c r="A125">
        <v>125</v>
      </c>
    </row>
    <row r="126" spans="1:48">
      <c r="A126">
        <v>126</v>
      </c>
    </row>
    <row r="127" spans="1:48">
      <c r="A127">
        <v>127</v>
      </c>
    </row>
    <row r="128" spans="1:48">
      <c r="A128">
        <v>128</v>
      </c>
    </row>
    <row r="129" spans="1:48" ht="15" thickBot="1">
      <c r="A129">
        <v>129</v>
      </c>
    </row>
    <row r="130" spans="1:48" ht="18.600000000000001" thickBot="1">
      <c r="A130">
        <v>130</v>
      </c>
      <c r="B130" s="649" t="str">
        <f>+B99</f>
        <v>Zona sísmica A</v>
      </c>
      <c r="C130" s="650"/>
      <c r="D130" s="651"/>
      <c r="E130" s="649" t="s">
        <v>1130</v>
      </c>
      <c r="F130" s="650"/>
      <c r="G130" s="650"/>
      <c r="H130" s="650"/>
      <c r="I130" s="650"/>
      <c r="J130" s="650"/>
      <c r="K130" s="650"/>
      <c r="L130" s="651"/>
      <c r="N130" s="649" t="str">
        <f>+N99</f>
        <v>Zona sísmica B</v>
      </c>
      <c r="O130" s="650"/>
      <c r="P130" s="651"/>
      <c r="Q130" s="649" t="s">
        <v>1130</v>
      </c>
      <c r="R130" s="650"/>
      <c r="S130" s="650"/>
      <c r="T130" s="650"/>
      <c r="U130" s="650"/>
      <c r="V130" s="650"/>
      <c r="W130" s="650"/>
      <c r="X130" s="651"/>
      <c r="Z130" s="649" t="str">
        <f>+Z99</f>
        <v>Zona sísmica C</v>
      </c>
      <c r="AA130" s="650"/>
      <c r="AB130" s="651"/>
      <c r="AC130" s="649" t="s">
        <v>1130</v>
      </c>
      <c r="AD130" s="650"/>
      <c r="AE130" s="650"/>
      <c r="AF130" s="650"/>
      <c r="AG130" s="650"/>
      <c r="AH130" s="650"/>
      <c r="AI130" s="650"/>
      <c r="AJ130" s="651"/>
      <c r="AL130" s="649" t="str">
        <f>+AL99</f>
        <v>Zona sísmica D</v>
      </c>
      <c r="AM130" s="650"/>
      <c r="AN130" s="651"/>
      <c r="AO130" s="649" t="s">
        <v>1130</v>
      </c>
      <c r="AP130" s="650"/>
      <c r="AQ130" s="650"/>
      <c r="AR130" s="650"/>
      <c r="AS130" s="650"/>
      <c r="AT130" s="650"/>
      <c r="AU130" s="650"/>
      <c r="AV130" s="651"/>
    </row>
    <row r="131" spans="1:48">
      <c r="A131">
        <v>131</v>
      </c>
      <c r="B131" s="652" t="str">
        <f>+B100</f>
        <v>Categoría de terreno 4</v>
      </c>
      <c r="C131" s="652" t="s">
        <v>1118</v>
      </c>
      <c r="D131" s="652" t="s">
        <v>1119</v>
      </c>
      <c r="E131" s="654" t="s">
        <v>1120</v>
      </c>
      <c r="F131" s="655"/>
      <c r="G131" s="655"/>
      <c r="H131" s="655"/>
      <c r="I131" s="655"/>
      <c r="J131" s="655"/>
      <c r="K131" s="655"/>
      <c r="L131" s="656"/>
      <c r="N131" s="652" t="str">
        <f>+N100</f>
        <v>Categoría de terreno 4</v>
      </c>
      <c r="O131" s="652" t="s">
        <v>1118</v>
      </c>
      <c r="P131" s="652" t="s">
        <v>1119</v>
      </c>
      <c r="Q131" s="654" t="s">
        <v>1120</v>
      </c>
      <c r="R131" s="655"/>
      <c r="S131" s="655"/>
      <c r="T131" s="655"/>
      <c r="U131" s="655"/>
      <c r="V131" s="655"/>
      <c r="W131" s="655"/>
      <c r="X131" s="656"/>
      <c r="Z131" s="652" t="str">
        <f>+Z100</f>
        <v>Categoría de terreno 4</v>
      </c>
      <c r="AA131" s="652" t="s">
        <v>1118</v>
      </c>
      <c r="AB131" s="652" t="s">
        <v>1119</v>
      </c>
      <c r="AC131" s="654" t="s">
        <v>1120</v>
      </c>
      <c r="AD131" s="655"/>
      <c r="AE131" s="655"/>
      <c r="AF131" s="655"/>
      <c r="AG131" s="655"/>
      <c r="AH131" s="655"/>
      <c r="AI131" s="655"/>
      <c r="AJ131" s="656"/>
      <c r="AL131" s="652" t="str">
        <f>+AL100</f>
        <v>Categoría de terreno 4</v>
      </c>
      <c r="AM131" s="652" t="s">
        <v>1118</v>
      </c>
      <c r="AN131" s="652" t="s">
        <v>1119</v>
      </c>
      <c r="AO131" s="654" t="s">
        <v>1120</v>
      </c>
      <c r="AP131" s="655"/>
      <c r="AQ131" s="655"/>
      <c r="AR131" s="655"/>
      <c r="AS131" s="655"/>
      <c r="AT131" s="655"/>
      <c r="AU131" s="655"/>
      <c r="AV131" s="656"/>
    </row>
    <row r="132" spans="1:48" ht="15" thickBot="1">
      <c r="A132">
        <v>132</v>
      </c>
      <c r="B132" s="653"/>
      <c r="C132" s="653"/>
      <c r="D132" s="653"/>
      <c r="E132" s="75">
        <v>0</v>
      </c>
      <c r="F132" s="76">
        <v>500</v>
      </c>
      <c r="G132" s="76">
        <v>1000</v>
      </c>
      <c r="H132" s="76">
        <v>1500</v>
      </c>
      <c r="I132" s="76">
        <v>2000</v>
      </c>
      <c r="J132" s="76">
        <v>2500</v>
      </c>
      <c r="K132" s="76">
        <v>3000</v>
      </c>
      <c r="L132" s="77">
        <v>3500</v>
      </c>
      <c r="N132" s="653"/>
      <c r="O132" s="653"/>
      <c r="P132" s="653"/>
      <c r="Q132" s="75">
        <v>0</v>
      </c>
      <c r="R132" s="76">
        <v>500</v>
      </c>
      <c r="S132" s="76">
        <v>1000</v>
      </c>
      <c r="T132" s="76">
        <v>1500</v>
      </c>
      <c r="U132" s="76">
        <v>2000</v>
      </c>
      <c r="V132" s="76">
        <v>2500</v>
      </c>
      <c r="W132" s="76">
        <v>3000</v>
      </c>
      <c r="X132" s="77">
        <v>3500</v>
      </c>
      <c r="Z132" s="653"/>
      <c r="AA132" s="653"/>
      <c r="AB132" s="653"/>
      <c r="AC132" s="75">
        <v>0</v>
      </c>
      <c r="AD132" s="76">
        <v>500</v>
      </c>
      <c r="AE132" s="76">
        <v>1000</v>
      </c>
      <c r="AF132" s="76">
        <v>1500</v>
      </c>
      <c r="AG132" s="76">
        <v>2000</v>
      </c>
      <c r="AH132" s="76">
        <v>2500</v>
      </c>
      <c r="AI132" s="76">
        <v>3000</v>
      </c>
      <c r="AJ132" s="77">
        <v>3500</v>
      </c>
      <c r="AL132" s="653"/>
      <c r="AM132" s="653"/>
      <c r="AN132" s="653"/>
      <c r="AO132" s="75">
        <v>0</v>
      </c>
      <c r="AP132" s="76">
        <v>500</v>
      </c>
      <c r="AQ132" s="76">
        <v>1000</v>
      </c>
      <c r="AR132" s="76">
        <v>1500</v>
      </c>
      <c r="AS132" s="76">
        <v>2000</v>
      </c>
      <c r="AT132" s="76">
        <v>2500</v>
      </c>
      <c r="AU132" s="76">
        <v>3000</v>
      </c>
      <c r="AV132" s="77">
        <v>3500</v>
      </c>
    </row>
    <row r="133" spans="1:48">
      <c r="A133">
        <v>133</v>
      </c>
      <c r="B133" s="661" t="s">
        <v>1126</v>
      </c>
      <c r="C133" s="664">
        <v>100</v>
      </c>
      <c r="D133" s="78" t="s">
        <v>133</v>
      </c>
      <c r="E133" s="79">
        <v>158</v>
      </c>
      <c r="F133" s="80">
        <v>160</v>
      </c>
      <c r="G133" s="80">
        <v>162</v>
      </c>
      <c r="H133" s="80">
        <v>164</v>
      </c>
      <c r="I133" s="80">
        <v>166</v>
      </c>
      <c r="J133" s="80">
        <v>168</v>
      </c>
      <c r="K133" s="80">
        <v>170</v>
      </c>
      <c r="L133" s="81">
        <v>172</v>
      </c>
      <c r="N133" s="661" t="s">
        <v>1126</v>
      </c>
      <c r="O133" s="664">
        <v>100</v>
      </c>
      <c r="P133" s="78" t="s">
        <v>133</v>
      </c>
      <c r="Q133" s="79">
        <v>139</v>
      </c>
      <c r="R133" s="80">
        <v>141</v>
      </c>
      <c r="S133" s="80">
        <v>143</v>
      </c>
      <c r="T133" s="80">
        <v>145</v>
      </c>
      <c r="U133" s="80">
        <v>147</v>
      </c>
      <c r="V133" s="80">
        <v>149</v>
      </c>
      <c r="W133" s="80">
        <v>151</v>
      </c>
      <c r="X133" s="81">
        <v>154</v>
      </c>
      <c r="Z133" s="661" t="s">
        <v>1126</v>
      </c>
      <c r="AA133" s="664">
        <v>100</v>
      </c>
      <c r="AB133" s="78" t="s">
        <v>133</v>
      </c>
      <c r="AC133" s="79">
        <v>99</v>
      </c>
      <c r="AD133" s="80">
        <v>100</v>
      </c>
      <c r="AE133" s="80">
        <v>101</v>
      </c>
      <c r="AF133" s="80">
        <v>102</v>
      </c>
      <c r="AG133" s="80">
        <v>104</v>
      </c>
      <c r="AH133" s="80">
        <v>105</v>
      </c>
      <c r="AI133" s="80">
        <v>106</v>
      </c>
      <c r="AJ133" s="81">
        <v>108</v>
      </c>
      <c r="AL133" s="661" t="s">
        <v>1126</v>
      </c>
      <c r="AM133" s="664">
        <v>100</v>
      </c>
      <c r="AN133" s="78" t="s">
        <v>133</v>
      </c>
      <c r="AO133" s="79">
        <v>83</v>
      </c>
      <c r="AP133" s="80">
        <v>83</v>
      </c>
      <c r="AQ133" s="80">
        <v>83</v>
      </c>
      <c r="AR133" s="80">
        <v>84</v>
      </c>
      <c r="AS133" s="80">
        <v>84</v>
      </c>
      <c r="AT133" s="80">
        <v>85</v>
      </c>
      <c r="AU133" s="80">
        <v>85</v>
      </c>
      <c r="AV133" s="81">
        <v>86</v>
      </c>
    </row>
    <row r="134" spans="1:48" ht="15" thickBot="1">
      <c r="A134">
        <v>134</v>
      </c>
      <c r="B134" s="662"/>
      <c r="C134" s="665"/>
      <c r="D134" s="82" t="s">
        <v>136</v>
      </c>
      <c r="E134" s="83">
        <v>170</v>
      </c>
      <c r="F134" s="84">
        <v>172</v>
      </c>
      <c r="G134" s="84">
        <v>174</v>
      </c>
      <c r="H134" s="84">
        <v>176</v>
      </c>
      <c r="I134" s="84">
        <v>178</v>
      </c>
      <c r="J134" s="84">
        <v>180</v>
      </c>
      <c r="K134" s="84">
        <v>182</v>
      </c>
      <c r="L134" s="85">
        <v>184</v>
      </c>
      <c r="N134" s="662"/>
      <c r="O134" s="665"/>
      <c r="P134" s="82" t="s">
        <v>136</v>
      </c>
      <c r="Q134" s="83">
        <v>156</v>
      </c>
      <c r="R134" s="84">
        <v>157</v>
      </c>
      <c r="S134" s="84">
        <v>159</v>
      </c>
      <c r="T134" s="84">
        <v>161</v>
      </c>
      <c r="U134" s="84">
        <v>162</v>
      </c>
      <c r="V134" s="84">
        <v>164</v>
      </c>
      <c r="W134" s="84">
        <v>166</v>
      </c>
      <c r="X134" s="85">
        <v>168</v>
      </c>
      <c r="Z134" s="662"/>
      <c r="AA134" s="665"/>
      <c r="AB134" s="82" t="s">
        <v>136</v>
      </c>
      <c r="AC134" s="83">
        <v>99</v>
      </c>
      <c r="AD134" s="84">
        <v>99</v>
      </c>
      <c r="AE134" s="84">
        <v>99</v>
      </c>
      <c r="AF134" s="84">
        <v>99</v>
      </c>
      <c r="AG134" s="84">
        <v>99</v>
      </c>
      <c r="AH134" s="84">
        <v>99</v>
      </c>
      <c r="AI134" s="84">
        <v>99</v>
      </c>
      <c r="AJ134" s="85">
        <v>99</v>
      </c>
      <c r="AL134" s="662"/>
      <c r="AM134" s="665"/>
      <c r="AN134" s="82" t="s">
        <v>136</v>
      </c>
      <c r="AO134" s="83" t="s">
        <v>1122</v>
      </c>
      <c r="AP134" s="84" t="s">
        <v>1122</v>
      </c>
      <c r="AQ134" s="84" t="s">
        <v>1122</v>
      </c>
      <c r="AR134" s="84" t="s">
        <v>1122</v>
      </c>
      <c r="AS134" s="84" t="s">
        <v>1122</v>
      </c>
      <c r="AT134" s="84" t="s">
        <v>1122</v>
      </c>
      <c r="AU134" s="84" t="s">
        <v>1122</v>
      </c>
      <c r="AV134" s="85" t="s">
        <v>1122</v>
      </c>
    </row>
    <row r="135" spans="1:48">
      <c r="A135">
        <v>135</v>
      </c>
      <c r="B135" s="662"/>
      <c r="C135" s="666">
        <f>+C133+15</f>
        <v>115</v>
      </c>
      <c r="D135" s="86" t="str">
        <f>+D133</f>
        <v>48-X</v>
      </c>
      <c r="E135" s="87">
        <v>146</v>
      </c>
      <c r="F135" s="88">
        <v>148</v>
      </c>
      <c r="G135" s="88">
        <v>150</v>
      </c>
      <c r="H135" s="88">
        <v>153</v>
      </c>
      <c r="I135" s="88">
        <v>155</v>
      </c>
      <c r="J135" s="88">
        <v>158</v>
      </c>
      <c r="K135" s="88">
        <v>160</v>
      </c>
      <c r="L135" s="89">
        <v>163</v>
      </c>
      <c r="N135" s="662"/>
      <c r="O135" s="666">
        <f>+O133+15</f>
        <v>115</v>
      </c>
      <c r="P135" s="86" t="str">
        <f>+P133</f>
        <v>48-X</v>
      </c>
      <c r="Q135" s="87">
        <v>124</v>
      </c>
      <c r="R135" s="88">
        <v>127</v>
      </c>
      <c r="S135" s="88">
        <v>130</v>
      </c>
      <c r="T135" s="88">
        <v>133</v>
      </c>
      <c r="U135" s="88">
        <v>136</v>
      </c>
      <c r="V135" s="88">
        <v>139</v>
      </c>
      <c r="W135" s="88">
        <v>142</v>
      </c>
      <c r="X135" s="89">
        <v>146</v>
      </c>
      <c r="Z135" s="662"/>
      <c r="AA135" s="666">
        <f>+AA133+15</f>
        <v>115</v>
      </c>
      <c r="AB135" s="86" t="str">
        <f>+AB133</f>
        <v>48-X</v>
      </c>
      <c r="AC135" s="87">
        <v>91</v>
      </c>
      <c r="AD135" s="88">
        <v>92</v>
      </c>
      <c r="AE135" s="88">
        <v>94</v>
      </c>
      <c r="AF135" s="88">
        <v>96</v>
      </c>
      <c r="AG135" s="88">
        <v>97</v>
      </c>
      <c r="AH135" s="88">
        <v>99</v>
      </c>
      <c r="AI135" s="88">
        <v>101</v>
      </c>
      <c r="AJ135" s="89">
        <v>103</v>
      </c>
      <c r="AL135" s="662"/>
      <c r="AM135" s="666">
        <f>+AM133+15</f>
        <v>115</v>
      </c>
      <c r="AN135" s="86" t="str">
        <f>+AN133</f>
        <v>48-X</v>
      </c>
      <c r="AO135" s="87" t="s">
        <v>1122</v>
      </c>
      <c r="AP135" s="88" t="s">
        <v>1122</v>
      </c>
      <c r="AQ135" s="88" t="s">
        <v>1122</v>
      </c>
      <c r="AR135" s="88">
        <v>80</v>
      </c>
      <c r="AS135" s="88">
        <v>82</v>
      </c>
      <c r="AT135" s="88">
        <v>83</v>
      </c>
      <c r="AU135" s="88">
        <v>84</v>
      </c>
      <c r="AV135" s="89">
        <v>86</v>
      </c>
    </row>
    <row r="136" spans="1:48" ht="15" thickBot="1">
      <c r="A136">
        <v>136</v>
      </c>
      <c r="B136" s="662"/>
      <c r="C136" s="667"/>
      <c r="D136" s="90" t="str">
        <f>+D134</f>
        <v>48-XL</v>
      </c>
      <c r="E136" s="87">
        <v>159</v>
      </c>
      <c r="F136" s="88">
        <v>161</v>
      </c>
      <c r="G136" s="88">
        <v>163</v>
      </c>
      <c r="H136" s="88">
        <v>166</v>
      </c>
      <c r="I136" s="88">
        <v>168</v>
      </c>
      <c r="J136" s="88">
        <v>171</v>
      </c>
      <c r="K136" s="88">
        <v>173</v>
      </c>
      <c r="L136" s="89">
        <v>176</v>
      </c>
      <c r="N136" s="662"/>
      <c r="O136" s="667"/>
      <c r="P136" s="90" t="str">
        <f>+P134</f>
        <v>48-XL</v>
      </c>
      <c r="Q136" s="87">
        <v>147</v>
      </c>
      <c r="R136" s="88">
        <v>149</v>
      </c>
      <c r="S136" s="88">
        <v>151</v>
      </c>
      <c r="T136" s="88">
        <v>153</v>
      </c>
      <c r="U136" s="88">
        <v>155</v>
      </c>
      <c r="V136" s="88">
        <v>157</v>
      </c>
      <c r="W136" s="88">
        <v>159</v>
      </c>
      <c r="X136" s="89">
        <v>161</v>
      </c>
      <c r="Z136" s="662"/>
      <c r="AA136" s="667"/>
      <c r="AB136" s="90" t="str">
        <f>+AB134</f>
        <v>48-XL</v>
      </c>
      <c r="AC136" s="87">
        <v>99</v>
      </c>
      <c r="AD136" s="88">
        <v>99</v>
      </c>
      <c r="AE136" s="88">
        <v>99</v>
      </c>
      <c r="AF136" s="88">
        <v>99</v>
      </c>
      <c r="AG136" s="88">
        <v>99</v>
      </c>
      <c r="AH136" s="88">
        <v>99</v>
      </c>
      <c r="AI136" s="88">
        <v>99</v>
      </c>
      <c r="AJ136" s="89">
        <v>99</v>
      </c>
      <c r="AL136" s="662"/>
      <c r="AM136" s="667"/>
      <c r="AN136" s="90" t="str">
        <f>+AN134</f>
        <v>48-XL</v>
      </c>
      <c r="AO136" s="87" t="s">
        <v>1122</v>
      </c>
      <c r="AP136" s="88" t="s">
        <v>1122</v>
      </c>
      <c r="AQ136" s="88" t="s">
        <v>1122</v>
      </c>
      <c r="AR136" s="88" t="s">
        <v>1122</v>
      </c>
      <c r="AS136" s="88" t="s">
        <v>1122</v>
      </c>
      <c r="AT136" s="88" t="s">
        <v>1122</v>
      </c>
      <c r="AU136" s="88" t="s">
        <v>1122</v>
      </c>
      <c r="AV136" s="89" t="s">
        <v>1122</v>
      </c>
    </row>
    <row r="137" spans="1:48">
      <c r="A137">
        <v>137</v>
      </c>
      <c r="B137" s="662"/>
      <c r="C137" s="664">
        <f>+C135+15</f>
        <v>130</v>
      </c>
      <c r="D137" s="78" t="s">
        <v>133</v>
      </c>
      <c r="E137" s="83">
        <v>136</v>
      </c>
      <c r="F137" s="84">
        <v>138</v>
      </c>
      <c r="G137" s="84">
        <v>141</v>
      </c>
      <c r="H137" s="84">
        <v>143</v>
      </c>
      <c r="I137" s="84">
        <v>146</v>
      </c>
      <c r="J137" s="84">
        <v>148</v>
      </c>
      <c r="K137" s="84">
        <v>151</v>
      </c>
      <c r="L137" s="85">
        <v>154</v>
      </c>
      <c r="N137" s="662"/>
      <c r="O137" s="664">
        <f>+O135+15</f>
        <v>130</v>
      </c>
      <c r="P137" s="78" t="s">
        <v>133</v>
      </c>
      <c r="Q137" s="83">
        <v>111</v>
      </c>
      <c r="R137" s="84">
        <v>114</v>
      </c>
      <c r="S137" s="84">
        <v>117</v>
      </c>
      <c r="T137" s="84">
        <v>120</v>
      </c>
      <c r="U137" s="84">
        <v>124</v>
      </c>
      <c r="V137" s="84">
        <v>127</v>
      </c>
      <c r="W137" s="84">
        <v>130</v>
      </c>
      <c r="X137" s="85">
        <v>134</v>
      </c>
      <c r="Z137" s="662"/>
      <c r="AA137" s="664">
        <f>+AA135+15</f>
        <v>130</v>
      </c>
      <c r="AB137" s="78" t="s">
        <v>133</v>
      </c>
      <c r="AC137" s="83">
        <v>83</v>
      </c>
      <c r="AD137" s="84">
        <v>84</v>
      </c>
      <c r="AE137" s="84">
        <v>86</v>
      </c>
      <c r="AF137" s="84">
        <v>88</v>
      </c>
      <c r="AG137" s="84">
        <v>90</v>
      </c>
      <c r="AH137" s="84">
        <v>92</v>
      </c>
      <c r="AI137" s="84">
        <v>94</v>
      </c>
      <c r="AJ137" s="85">
        <v>96</v>
      </c>
      <c r="AL137" s="662"/>
      <c r="AM137" s="664">
        <f>+AM135+15</f>
        <v>130</v>
      </c>
      <c r="AN137" s="78" t="s">
        <v>133</v>
      </c>
      <c r="AO137" s="83" t="s">
        <v>1122</v>
      </c>
      <c r="AP137" s="84" t="s">
        <v>1122</v>
      </c>
      <c r="AQ137" s="84" t="s">
        <v>1122</v>
      </c>
      <c r="AR137" s="84" t="s">
        <v>1122</v>
      </c>
      <c r="AS137" s="84" t="s">
        <v>1122</v>
      </c>
      <c r="AT137" s="84" t="s">
        <v>1122</v>
      </c>
      <c r="AU137" s="84" t="s">
        <v>1122</v>
      </c>
      <c r="AV137" s="85">
        <v>81</v>
      </c>
    </row>
    <row r="138" spans="1:48" ht="15.75" customHeight="1" thickBot="1">
      <c r="A138">
        <v>138</v>
      </c>
      <c r="B138" s="662"/>
      <c r="C138" s="665"/>
      <c r="D138" s="82" t="s">
        <v>136</v>
      </c>
      <c r="E138" s="83">
        <v>148</v>
      </c>
      <c r="F138" s="84">
        <v>150</v>
      </c>
      <c r="G138" s="84">
        <v>153</v>
      </c>
      <c r="H138" s="84">
        <v>156</v>
      </c>
      <c r="I138" s="84">
        <v>158</v>
      </c>
      <c r="J138" s="84">
        <v>161</v>
      </c>
      <c r="K138" s="84">
        <v>164</v>
      </c>
      <c r="L138" s="85">
        <v>167</v>
      </c>
      <c r="N138" s="662"/>
      <c r="O138" s="665"/>
      <c r="P138" s="82" t="s">
        <v>136</v>
      </c>
      <c r="Q138" s="83">
        <v>138</v>
      </c>
      <c r="R138" s="84">
        <v>140</v>
      </c>
      <c r="S138" s="84">
        <v>142</v>
      </c>
      <c r="T138" s="84">
        <v>144</v>
      </c>
      <c r="U138" s="84">
        <v>147</v>
      </c>
      <c r="V138" s="84">
        <v>149</v>
      </c>
      <c r="W138" s="84">
        <v>151</v>
      </c>
      <c r="X138" s="85">
        <v>154</v>
      </c>
      <c r="Z138" s="662"/>
      <c r="AA138" s="665"/>
      <c r="AB138" s="82" t="s">
        <v>136</v>
      </c>
      <c r="AC138" s="83">
        <v>99</v>
      </c>
      <c r="AD138" s="84">
        <v>99</v>
      </c>
      <c r="AE138" s="84">
        <v>99</v>
      </c>
      <c r="AF138" s="84">
        <v>99</v>
      </c>
      <c r="AG138" s="84">
        <v>99</v>
      </c>
      <c r="AH138" s="84">
        <v>99</v>
      </c>
      <c r="AI138" s="84">
        <v>99</v>
      </c>
      <c r="AJ138" s="85">
        <v>99</v>
      </c>
      <c r="AL138" s="662"/>
      <c r="AM138" s="665"/>
      <c r="AN138" s="82" t="s">
        <v>136</v>
      </c>
      <c r="AO138" s="83" t="s">
        <v>1122</v>
      </c>
      <c r="AP138" s="84" t="s">
        <v>1122</v>
      </c>
      <c r="AQ138" s="84" t="s">
        <v>1122</v>
      </c>
      <c r="AR138" s="84" t="s">
        <v>1122</v>
      </c>
      <c r="AS138" s="84" t="s">
        <v>1122</v>
      </c>
      <c r="AT138" s="84" t="s">
        <v>1122</v>
      </c>
      <c r="AU138" s="84" t="s">
        <v>1122</v>
      </c>
      <c r="AV138" s="85" t="s">
        <v>1122</v>
      </c>
    </row>
    <row r="139" spans="1:48" ht="15" customHeight="1">
      <c r="A139">
        <v>139</v>
      </c>
      <c r="B139" s="662"/>
      <c r="C139" s="666">
        <f>+C137+10</f>
        <v>140</v>
      </c>
      <c r="D139" s="86" t="str">
        <f>+D137</f>
        <v>48-X</v>
      </c>
      <c r="E139" s="87">
        <v>129</v>
      </c>
      <c r="F139" s="88">
        <v>131</v>
      </c>
      <c r="G139" s="88">
        <v>134</v>
      </c>
      <c r="H139" s="88">
        <v>137</v>
      </c>
      <c r="I139" s="88">
        <v>139</v>
      </c>
      <c r="J139" s="88">
        <v>142</v>
      </c>
      <c r="K139" s="88">
        <v>145</v>
      </c>
      <c r="L139" s="89">
        <v>148</v>
      </c>
      <c r="N139" s="662"/>
      <c r="O139" s="666">
        <f>+O137+10</f>
        <v>140</v>
      </c>
      <c r="P139" s="86" t="str">
        <f>+P137</f>
        <v>48-X</v>
      </c>
      <c r="Q139" s="87">
        <v>103</v>
      </c>
      <c r="R139" s="88">
        <v>106</v>
      </c>
      <c r="S139" s="88">
        <v>109</v>
      </c>
      <c r="T139" s="88">
        <v>112</v>
      </c>
      <c r="U139" s="88">
        <v>116</v>
      </c>
      <c r="V139" s="88">
        <v>119</v>
      </c>
      <c r="W139" s="88">
        <v>122</v>
      </c>
      <c r="X139" s="89">
        <v>126</v>
      </c>
      <c r="Z139" s="662"/>
      <c r="AA139" s="666">
        <f>+AA137+10</f>
        <v>140</v>
      </c>
      <c r="AB139" s="86" t="str">
        <f>+AB137</f>
        <v>48-X</v>
      </c>
      <c r="AC139" s="87" t="s">
        <v>1122</v>
      </c>
      <c r="AD139" s="88">
        <v>80</v>
      </c>
      <c r="AE139" s="88">
        <v>82</v>
      </c>
      <c r="AF139" s="88">
        <v>84</v>
      </c>
      <c r="AG139" s="88">
        <v>86</v>
      </c>
      <c r="AH139" s="88">
        <v>88</v>
      </c>
      <c r="AI139" s="88">
        <v>90</v>
      </c>
      <c r="AJ139" s="89">
        <v>92</v>
      </c>
      <c r="AL139" s="662"/>
      <c r="AM139" s="666">
        <f>+AM137+10</f>
        <v>140</v>
      </c>
      <c r="AN139" s="86" t="str">
        <f>+AN137</f>
        <v>48-X</v>
      </c>
      <c r="AO139" s="87" t="s">
        <v>1122</v>
      </c>
      <c r="AP139" s="88" t="s">
        <v>1122</v>
      </c>
      <c r="AQ139" s="88" t="s">
        <v>1122</v>
      </c>
      <c r="AR139" s="88" t="s">
        <v>1122</v>
      </c>
      <c r="AS139" s="88" t="s">
        <v>1122</v>
      </c>
      <c r="AT139" s="88" t="s">
        <v>1122</v>
      </c>
      <c r="AU139" s="88" t="s">
        <v>1122</v>
      </c>
      <c r="AV139" s="89" t="s">
        <v>1122</v>
      </c>
    </row>
    <row r="140" spans="1:48" ht="15" thickBot="1">
      <c r="A140">
        <v>140</v>
      </c>
      <c r="B140" s="662"/>
      <c r="C140" s="667"/>
      <c r="D140" s="90" t="str">
        <f>+D138</f>
        <v>48-XL</v>
      </c>
      <c r="E140" s="87">
        <v>142</v>
      </c>
      <c r="F140" s="88">
        <v>144</v>
      </c>
      <c r="G140" s="88">
        <v>147</v>
      </c>
      <c r="H140" s="88">
        <v>150</v>
      </c>
      <c r="I140" s="88">
        <v>152</v>
      </c>
      <c r="J140" s="88">
        <v>155</v>
      </c>
      <c r="K140" s="88">
        <v>158</v>
      </c>
      <c r="L140" s="89">
        <v>161</v>
      </c>
      <c r="N140" s="662"/>
      <c r="O140" s="667"/>
      <c r="P140" s="90" t="str">
        <f>+P138</f>
        <v>48-XL</v>
      </c>
      <c r="Q140" s="87">
        <v>131</v>
      </c>
      <c r="R140" s="88">
        <v>133</v>
      </c>
      <c r="S140" s="88">
        <v>136</v>
      </c>
      <c r="T140" s="88">
        <v>138</v>
      </c>
      <c r="U140" s="88">
        <v>141</v>
      </c>
      <c r="V140" s="88">
        <v>143</v>
      </c>
      <c r="W140" s="88">
        <v>146</v>
      </c>
      <c r="X140" s="89">
        <v>149</v>
      </c>
      <c r="Z140" s="662"/>
      <c r="AA140" s="667"/>
      <c r="AB140" s="90" t="str">
        <f>+AB138</f>
        <v>48-XL</v>
      </c>
      <c r="AC140" s="87">
        <v>99</v>
      </c>
      <c r="AD140" s="88">
        <v>99</v>
      </c>
      <c r="AE140" s="88">
        <v>99</v>
      </c>
      <c r="AF140" s="88">
        <v>99</v>
      </c>
      <c r="AG140" s="88">
        <v>99</v>
      </c>
      <c r="AH140" s="88">
        <v>99</v>
      </c>
      <c r="AI140" s="88">
        <v>99</v>
      </c>
      <c r="AJ140" s="89">
        <v>99</v>
      </c>
      <c r="AL140" s="662"/>
      <c r="AM140" s="667"/>
      <c r="AN140" s="90" t="str">
        <f>+AN138</f>
        <v>48-XL</v>
      </c>
      <c r="AO140" s="87" t="s">
        <v>1122</v>
      </c>
      <c r="AP140" s="88" t="s">
        <v>1122</v>
      </c>
      <c r="AQ140" s="88" t="s">
        <v>1122</v>
      </c>
      <c r="AR140" s="88" t="s">
        <v>1122</v>
      </c>
      <c r="AS140" s="88" t="s">
        <v>1122</v>
      </c>
      <c r="AT140" s="88" t="s">
        <v>1122</v>
      </c>
      <c r="AU140" s="88" t="s">
        <v>1122</v>
      </c>
      <c r="AV140" s="89" t="s">
        <v>1122</v>
      </c>
    </row>
    <row r="141" spans="1:48" ht="15" customHeight="1">
      <c r="A141">
        <v>141</v>
      </c>
      <c r="B141" s="662"/>
      <c r="C141" s="664">
        <f>+C139+10</f>
        <v>150</v>
      </c>
      <c r="D141" s="78" t="s">
        <v>133</v>
      </c>
      <c r="E141" s="83">
        <v>118</v>
      </c>
      <c r="F141" s="84">
        <v>121</v>
      </c>
      <c r="G141" s="84">
        <v>124</v>
      </c>
      <c r="H141" s="84">
        <v>128</v>
      </c>
      <c r="I141" s="84">
        <v>131</v>
      </c>
      <c r="J141" s="84">
        <v>135</v>
      </c>
      <c r="K141" s="84">
        <v>138</v>
      </c>
      <c r="L141" s="85">
        <v>142</v>
      </c>
      <c r="N141" s="662"/>
      <c r="O141" s="664">
        <f>+O139+10</f>
        <v>150</v>
      </c>
      <c r="P141" s="78" t="s">
        <v>133</v>
      </c>
      <c r="Q141" s="83">
        <v>95</v>
      </c>
      <c r="R141" s="84">
        <v>98</v>
      </c>
      <c r="S141" s="84">
        <v>101</v>
      </c>
      <c r="T141" s="84">
        <v>104</v>
      </c>
      <c r="U141" s="84">
        <v>108</v>
      </c>
      <c r="V141" s="84">
        <v>111</v>
      </c>
      <c r="W141" s="84">
        <v>114</v>
      </c>
      <c r="X141" s="85">
        <v>118</v>
      </c>
      <c r="Z141" s="662"/>
      <c r="AA141" s="664">
        <f>+AA139+10</f>
        <v>150</v>
      </c>
      <c r="AB141" s="78" t="s">
        <v>133</v>
      </c>
      <c r="AC141" s="83" t="s">
        <v>1122</v>
      </c>
      <c r="AD141" s="84" t="s">
        <v>1122</v>
      </c>
      <c r="AE141" s="84" t="s">
        <v>1122</v>
      </c>
      <c r="AF141" s="84">
        <v>80</v>
      </c>
      <c r="AG141" s="84">
        <v>82</v>
      </c>
      <c r="AH141" s="84">
        <v>84</v>
      </c>
      <c r="AI141" s="84">
        <v>86</v>
      </c>
      <c r="AJ141" s="85">
        <v>88</v>
      </c>
      <c r="AL141" s="662"/>
      <c r="AM141" s="664">
        <f>+AM139+10</f>
        <v>150</v>
      </c>
      <c r="AN141" s="78" t="s">
        <v>133</v>
      </c>
      <c r="AO141" s="83" t="s">
        <v>1122</v>
      </c>
      <c r="AP141" s="84" t="s">
        <v>1122</v>
      </c>
      <c r="AQ141" s="84" t="s">
        <v>1122</v>
      </c>
      <c r="AR141" s="84" t="s">
        <v>1122</v>
      </c>
      <c r="AS141" s="84" t="s">
        <v>1122</v>
      </c>
      <c r="AT141" s="84" t="s">
        <v>1122</v>
      </c>
      <c r="AU141" s="84" t="s">
        <v>1122</v>
      </c>
      <c r="AV141" s="85" t="s">
        <v>1122</v>
      </c>
    </row>
    <row r="142" spans="1:48" ht="15" thickBot="1">
      <c r="A142">
        <v>142</v>
      </c>
      <c r="B142" s="662"/>
      <c r="C142" s="665"/>
      <c r="D142" s="82" t="s">
        <v>136</v>
      </c>
      <c r="E142" s="83">
        <v>135</v>
      </c>
      <c r="F142" s="84">
        <v>137</v>
      </c>
      <c r="G142" s="84">
        <v>140</v>
      </c>
      <c r="H142" s="84">
        <v>143</v>
      </c>
      <c r="I142" s="84">
        <v>146</v>
      </c>
      <c r="J142" s="84">
        <v>149</v>
      </c>
      <c r="K142" s="84">
        <v>152</v>
      </c>
      <c r="L142" s="85">
        <v>155</v>
      </c>
      <c r="N142" s="662"/>
      <c r="O142" s="665"/>
      <c r="P142" s="82" t="s">
        <v>136</v>
      </c>
      <c r="Q142" s="83">
        <v>121</v>
      </c>
      <c r="R142" s="84">
        <v>124</v>
      </c>
      <c r="S142" s="84">
        <v>127</v>
      </c>
      <c r="T142" s="84">
        <v>130</v>
      </c>
      <c r="U142" s="84">
        <v>133</v>
      </c>
      <c r="V142" s="84">
        <v>136</v>
      </c>
      <c r="W142" s="84">
        <v>139</v>
      </c>
      <c r="X142" s="85">
        <v>143</v>
      </c>
      <c r="Z142" s="662"/>
      <c r="AA142" s="665"/>
      <c r="AB142" s="82" t="s">
        <v>136</v>
      </c>
      <c r="AC142" s="83">
        <v>96</v>
      </c>
      <c r="AD142" s="84">
        <v>96</v>
      </c>
      <c r="AE142" s="84">
        <v>96</v>
      </c>
      <c r="AF142" s="84">
        <v>97</v>
      </c>
      <c r="AG142" s="84">
        <v>97</v>
      </c>
      <c r="AH142" s="84">
        <v>98</v>
      </c>
      <c r="AI142" s="84">
        <v>98</v>
      </c>
      <c r="AJ142" s="85">
        <v>99</v>
      </c>
      <c r="AL142" s="662"/>
      <c r="AM142" s="665"/>
      <c r="AN142" s="82" t="s">
        <v>136</v>
      </c>
      <c r="AO142" s="83" t="s">
        <v>1122</v>
      </c>
      <c r="AP142" s="84" t="s">
        <v>1122</v>
      </c>
      <c r="AQ142" s="84" t="s">
        <v>1122</v>
      </c>
      <c r="AR142" s="84" t="s">
        <v>1122</v>
      </c>
      <c r="AS142" s="84" t="s">
        <v>1122</v>
      </c>
      <c r="AT142" s="84" t="s">
        <v>1122</v>
      </c>
      <c r="AU142" s="84" t="s">
        <v>1122</v>
      </c>
      <c r="AV142" s="85" t="s">
        <v>1122</v>
      </c>
    </row>
    <row r="143" spans="1:48">
      <c r="A143">
        <v>143</v>
      </c>
      <c r="B143" s="662"/>
      <c r="C143" s="666">
        <f>+C141+10</f>
        <v>160</v>
      </c>
      <c r="D143" s="86" t="str">
        <f>+D141</f>
        <v>48-X</v>
      </c>
      <c r="E143" s="87">
        <v>108</v>
      </c>
      <c r="F143" s="88">
        <v>112</v>
      </c>
      <c r="G143" s="88">
        <v>116</v>
      </c>
      <c r="H143" s="88">
        <v>120</v>
      </c>
      <c r="I143" s="88">
        <v>124</v>
      </c>
      <c r="J143" s="88">
        <v>128</v>
      </c>
      <c r="K143" s="88">
        <v>132</v>
      </c>
      <c r="L143" s="89">
        <v>137</v>
      </c>
      <c r="N143" s="662"/>
      <c r="O143" s="666">
        <f>+O141+10</f>
        <v>160</v>
      </c>
      <c r="P143" s="86" t="str">
        <f>+P141</f>
        <v>48-X</v>
      </c>
      <c r="Q143" s="87">
        <v>88</v>
      </c>
      <c r="R143" s="88">
        <v>91</v>
      </c>
      <c r="S143" s="88">
        <v>94</v>
      </c>
      <c r="T143" s="88">
        <v>97</v>
      </c>
      <c r="U143" s="88">
        <v>101</v>
      </c>
      <c r="V143" s="88">
        <v>104</v>
      </c>
      <c r="W143" s="88">
        <v>107</v>
      </c>
      <c r="X143" s="89">
        <v>111</v>
      </c>
      <c r="Z143" s="662"/>
      <c r="AA143" s="666">
        <f>+AA141+10</f>
        <v>160</v>
      </c>
      <c r="AB143" s="86" t="str">
        <f>+AB141</f>
        <v>48-X</v>
      </c>
      <c r="AC143" s="87" t="s">
        <v>1122</v>
      </c>
      <c r="AD143" s="88" t="s">
        <v>1122</v>
      </c>
      <c r="AE143" s="88" t="s">
        <v>1122</v>
      </c>
      <c r="AF143" s="88" t="s">
        <v>1122</v>
      </c>
      <c r="AG143" s="88" t="s">
        <v>1122</v>
      </c>
      <c r="AH143" s="88" t="s">
        <v>1122</v>
      </c>
      <c r="AI143" s="88">
        <v>81</v>
      </c>
      <c r="AJ143" s="89">
        <v>84</v>
      </c>
      <c r="AL143" s="662"/>
      <c r="AM143" s="666">
        <f>+AM141+10</f>
        <v>160</v>
      </c>
      <c r="AN143" s="86" t="str">
        <f>+AN141</f>
        <v>48-X</v>
      </c>
      <c r="AO143" s="87" t="s">
        <v>1122</v>
      </c>
      <c r="AP143" s="88" t="s">
        <v>1122</v>
      </c>
      <c r="AQ143" s="88" t="s">
        <v>1122</v>
      </c>
      <c r="AR143" s="88" t="s">
        <v>1122</v>
      </c>
      <c r="AS143" s="88" t="s">
        <v>1122</v>
      </c>
      <c r="AT143" s="88" t="s">
        <v>1122</v>
      </c>
      <c r="AU143" s="88" t="s">
        <v>1122</v>
      </c>
      <c r="AV143" s="89" t="s">
        <v>1122</v>
      </c>
    </row>
    <row r="144" spans="1:48" ht="15" thickBot="1">
      <c r="A144">
        <v>144</v>
      </c>
      <c r="B144" s="662"/>
      <c r="C144" s="667"/>
      <c r="D144" s="90" t="str">
        <f>+D142</f>
        <v>48-XL</v>
      </c>
      <c r="E144" s="87">
        <v>120</v>
      </c>
      <c r="F144" s="88">
        <v>124</v>
      </c>
      <c r="G144" s="88">
        <v>128</v>
      </c>
      <c r="H144" s="88">
        <v>132</v>
      </c>
      <c r="I144" s="88">
        <v>136</v>
      </c>
      <c r="J144" s="88">
        <v>140</v>
      </c>
      <c r="K144" s="88">
        <v>144</v>
      </c>
      <c r="L144" s="89">
        <v>149</v>
      </c>
      <c r="N144" s="662"/>
      <c r="O144" s="667"/>
      <c r="P144" s="90" t="str">
        <f>+P142</f>
        <v>48-XL</v>
      </c>
      <c r="Q144" s="87">
        <v>112</v>
      </c>
      <c r="R144" s="88">
        <v>115</v>
      </c>
      <c r="S144" s="88">
        <v>119</v>
      </c>
      <c r="T144" s="88">
        <v>123</v>
      </c>
      <c r="U144" s="88">
        <v>127</v>
      </c>
      <c r="V144" s="88">
        <v>131</v>
      </c>
      <c r="W144" s="88">
        <v>135</v>
      </c>
      <c r="X144" s="89">
        <v>139</v>
      </c>
      <c r="Z144" s="662"/>
      <c r="AA144" s="667"/>
      <c r="AB144" s="90" t="str">
        <f>+AB142</f>
        <v>48-XL</v>
      </c>
      <c r="AC144" s="87">
        <v>89</v>
      </c>
      <c r="AD144" s="88">
        <v>90</v>
      </c>
      <c r="AE144" s="88">
        <v>91</v>
      </c>
      <c r="AF144" s="88">
        <v>93</v>
      </c>
      <c r="AG144" s="88">
        <v>94</v>
      </c>
      <c r="AH144" s="88">
        <v>96</v>
      </c>
      <c r="AI144" s="88">
        <v>97</v>
      </c>
      <c r="AJ144" s="89">
        <v>99</v>
      </c>
      <c r="AL144" s="662"/>
      <c r="AM144" s="667"/>
      <c r="AN144" s="90" t="str">
        <f>+AN142</f>
        <v>48-XL</v>
      </c>
      <c r="AO144" s="87" t="s">
        <v>1122</v>
      </c>
      <c r="AP144" s="88" t="s">
        <v>1122</v>
      </c>
      <c r="AQ144" s="88" t="s">
        <v>1122</v>
      </c>
      <c r="AR144" s="88" t="s">
        <v>1122</v>
      </c>
      <c r="AS144" s="88" t="s">
        <v>1122</v>
      </c>
      <c r="AT144" s="88" t="s">
        <v>1122</v>
      </c>
      <c r="AU144" s="88" t="s">
        <v>1122</v>
      </c>
      <c r="AV144" s="89" t="s">
        <v>1122</v>
      </c>
    </row>
    <row r="145" spans="1:48">
      <c r="A145">
        <v>145</v>
      </c>
      <c r="B145" s="662"/>
      <c r="C145" s="664">
        <f>+C143+10</f>
        <v>170</v>
      </c>
      <c r="D145" s="78" t="s">
        <v>133</v>
      </c>
      <c r="E145" s="83">
        <v>99</v>
      </c>
      <c r="F145" s="84">
        <v>103</v>
      </c>
      <c r="G145" s="84">
        <v>108</v>
      </c>
      <c r="H145" s="84">
        <v>112</v>
      </c>
      <c r="I145" s="84">
        <v>117</v>
      </c>
      <c r="J145" s="84">
        <v>121</v>
      </c>
      <c r="K145" s="84">
        <v>126</v>
      </c>
      <c r="L145" s="85">
        <v>131</v>
      </c>
      <c r="N145" s="662"/>
      <c r="O145" s="664">
        <f>+O143+10</f>
        <v>170</v>
      </c>
      <c r="P145" s="78" t="s">
        <v>133</v>
      </c>
      <c r="Q145" s="83">
        <v>82</v>
      </c>
      <c r="R145" s="84">
        <v>85</v>
      </c>
      <c r="S145" s="84">
        <v>88</v>
      </c>
      <c r="T145" s="84">
        <v>91</v>
      </c>
      <c r="U145" s="84">
        <v>95</v>
      </c>
      <c r="V145" s="84">
        <v>98</v>
      </c>
      <c r="W145" s="84">
        <v>101</v>
      </c>
      <c r="X145" s="85">
        <v>105</v>
      </c>
      <c r="Z145" s="662"/>
      <c r="AA145" s="664">
        <f>+AA143+10</f>
        <v>170</v>
      </c>
      <c r="AB145" s="78" t="s">
        <v>133</v>
      </c>
      <c r="AC145" s="83" t="s">
        <v>1122</v>
      </c>
      <c r="AD145" s="84" t="s">
        <v>1122</v>
      </c>
      <c r="AE145" s="84" t="s">
        <v>1122</v>
      </c>
      <c r="AF145" s="84" t="s">
        <v>1122</v>
      </c>
      <c r="AG145" s="84" t="s">
        <v>1122</v>
      </c>
      <c r="AH145" s="84" t="s">
        <v>1122</v>
      </c>
      <c r="AI145" s="84" t="s">
        <v>1122</v>
      </c>
      <c r="AJ145" s="85">
        <v>80</v>
      </c>
      <c r="AL145" s="662"/>
      <c r="AM145" s="664">
        <f>+AM143+10</f>
        <v>170</v>
      </c>
      <c r="AN145" s="78" t="s">
        <v>133</v>
      </c>
      <c r="AO145" s="83" t="s">
        <v>1122</v>
      </c>
      <c r="AP145" s="84" t="s">
        <v>1122</v>
      </c>
      <c r="AQ145" s="84" t="s">
        <v>1122</v>
      </c>
      <c r="AR145" s="84" t="s">
        <v>1122</v>
      </c>
      <c r="AS145" s="84" t="s">
        <v>1122</v>
      </c>
      <c r="AT145" s="84" t="s">
        <v>1122</v>
      </c>
      <c r="AU145" s="84" t="s">
        <v>1122</v>
      </c>
      <c r="AV145" s="85" t="s">
        <v>1122</v>
      </c>
    </row>
    <row r="146" spans="1:48" ht="15" thickBot="1">
      <c r="A146">
        <v>146</v>
      </c>
      <c r="B146" s="662"/>
      <c r="C146" s="665"/>
      <c r="D146" s="82" t="s">
        <v>136</v>
      </c>
      <c r="E146" s="83">
        <v>106</v>
      </c>
      <c r="F146" s="84">
        <v>111</v>
      </c>
      <c r="G146" s="84">
        <v>116</v>
      </c>
      <c r="H146" s="84">
        <v>121</v>
      </c>
      <c r="I146" s="84">
        <v>127</v>
      </c>
      <c r="J146" s="84">
        <v>132</v>
      </c>
      <c r="K146" s="84">
        <v>137</v>
      </c>
      <c r="L146" s="85">
        <v>143</v>
      </c>
      <c r="N146" s="662"/>
      <c r="O146" s="665"/>
      <c r="P146" s="82" t="s">
        <v>136</v>
      </c>
      <c r="Q146" s="83">
        <v>103</v>
      </c>
      <c r="R146" s="84">
        <v>107</v>
      </c>
      <c r="S146" s="84">
        <v>111</v>
      </c>
      <c r="T146" s="84">
        <v>116</v>
      </c>
      <c r="U146" s="84">
        <v>120</v>
      </c>
      <c r="V146" s="84">
        <v>125</v>
      </c>
      <c r="W146" s="84">
        <v>129</v>
      </c>
      <c r="X146" s="85">
        <v>134</v>
      </c>
      <c r="Z146" s="662"/>
      <c r="AA146" s="665"/>
      <c r="AB146" s="82" t="s">
        <v>136</v>
      </c>
      <c r="AC146" s="83">
        <v>84</v>
      </c>
      <c r="AD146" s="84">
        <v>86</v>
      </c>
      <c r="AE146" s="84">
        <v>88</v>
      </c>
      <c r="AF146" s="84">
        <v>90</v>
      </c>
      <c r="AG146" s="84">
        <v>92</v>
      </c>
      <c r="AH146" s="84">
        <v>94</v>
      </c>
      <c r="AI146" s="84">
        <v>96</v>
      </c>
      <c r="AJ146" s="85">
        <v>99</v>
      </c>
      <c r="AL146" s="662"/>
      <c r="AM146" s="665"/>
      <c r="AN146" s="82" t="s">
        <v>136</v>
      </c>
      <c r="AO146" s="83" t="s">
        <v>1122</v>
      </c>
      <c r="AP146" s="84" t="s">
        <v>1122</v>
      </c>
      <c r="AQ146" s="84" t="s">
        <v>1122</v>
      </c>
      <c r="AR146" s="84" t="s">
        <v>1122</v>
      </c>
      <c r="AS146" s="84" t="s">
        <v>1122</v>
      </c>
      <c r="AT146" s="84" t="s">
        <v>1122</v>
      </c>
      <c r="AU146" s="84" t="s">
        <v>1122</v>
      </c>
      <c r="AV146" s="85" t="s">
        <v>1122</v>
      </c>
    </row>
    <row r="147" spans="1:48">
      <c r="A147">
        <v>147</v>
      </c>
      <c r="B147" s="662"/>
      <c r="C147" s="666">
        <f>+C145+10</f>
        <v>180</v>
      </c>
      <c r="D147" s="86" t="str">
        <f>+D145</f>
        <v>48-X</v>
      </c>
      <c r="E147" s="87">
        <v>90</v>
      </c>
      <c r="F147" s="88">
        <v>94</v>
      </c>
      <c r="G147" s="88">
        <v>99</v>
      </c>
      <c r="H147" s="88">
        <v>104</v>
      </c>
      <c r="I147" s="88">
        <v>108</v>
      </c>
      <c r="J147" s="88">
        <v>113</v>
      </c>
      <c r="K147" s="88">
        <v>118</v>
      </c>
      <c r="L147" s="89">
        <v>123</v>
      </c>
      <c r="N147" s="662"/>
      <c r="O147" s="666">
        <f>+O145+10</f>
        <v>180</v>
      </c>
      <c r="P147" s="86" t="str">
        <f>+P145</f>
        <v>48-X</v>
      </c>
      <c r="Q147" s="87" t="s">
        <v>1122</v>
      </c>
      <c r="R147" s="88" t="s">
        <v>1122</v>
      </c>
      <c r="S147" s="88">
        <v>82</v>
      </c>
      <c r="T147" s="88">
        <v>85</v>
      </c>
      <c r="U147" s="88">
        <v>89</v>
      </c>
      <c r="V147" s="88">
        <v>92</v>
      </c>
      <c r="W147" s="88">
        <v>95</v>
      </c>
      <c r="X147" s="89">
        <v>99</v>
      </c>
      <c r="Z147" s="662"/>
      <c r="AA147" s="666">
        <f>+AA145+10</f>
        <v>180</v>
      </c>
      <c r="AB147" s="86" t="str">
        <f>+AB145</f>
        <v>48-X</v>
      </c>
      <c r="AC147" s="87" t="s">
        <v>1122</v>
      </c>
      <c r="AD147" s="88" t="s">
        <v>1122</v>
      </c>
      <c r="AE147" s="88" t="s">
        <v>1122</v>
      </c>
      <c r="AF147" s="88" t="s">
        <v>1122</v>
      </c>
      <c r="AG147" s="88" t="s">
        <v>1122</v>
      </c>
      <c r="AH147" s="88" t="s">
        <v>1122</v>
      </c>
      <c r="AI147" s="88" t="s">
        <v>1122</v>
      </c>
      <c r="AJ147" s="89" t="s">
        <v>1122</v>
      </c>
      <c r="AL147" s="662"/>
      <c r="AM147" s="666">
        <f>+AM145+10</f>
        <v>180</v>
      </c>
      <c r="AN147" s="86" t="str">
        <f>+AN145</f>
        <v>48-X</v>
      </c>
      <c r="AO147" s="87" t="s">
        <v>1122</v>
      </c>
      <c r="AP147" s="88" t="s">
        <v>1122</v>
      </c>
      <c r="AQ147" s="88" t="s">
        <v>1122</v>
      </c>
      <c r="AR147" s="88" t="s">
        <v>1122</v>
      </c>
      <c r="AS147" s="88" t="s">
        <v>1122</v>
      </c>
      <c r="AT147" s="88" t="s">
        <v>1122</v>
      </c>
      <c r="AU147" s="88" t="s">
        <v>1122</v>
      </c>
      <c r="AV147" s="89" t="s">
        <v>1122</v>
      </c>
    </row>
    <row r="148" spans="1:48" ht="15" thickBot="1">
      <c r="A148">
        <v>148</v>
      </c>
      <c r="B148" s="662"/>
      <c r="C148" s="667"/>
      <c r="D148" s="90" t="str">
        <f>+D146</f>
        <v>48-XL</v>
      </c>
      <c r="E148" s="87">
        <v>94</v>
      </c>
      <c r="F148" s="88">
        <v>100</v>
      </c>
      <c r="G148" s="88">
        <v>106</v>
      </c>
      <c r="H148" s="88">
        <v>112</v>
      </c>
      <c r="I148" s="88">
        <v>119</v>
      </c>
      <c r="J148" s="88">
        <v>125</v>
      </c>
      <c r="K148" s="88">
        <v>131</v>
      </c>
      <c r="L148" s="89">
        <v>138</v>
      </c>
      <c r="N148" s="662"/>
      <c r="O148" s="667"/>
      <c r="P148" s="90" t="str">
        <f>+P146</f>
        <v>48-XL</v>
      </c>
      <c r="Q148" s="87">
        <v>94</v>
      </c>
      <c r="R148" s="88">
        <v>98</v>
      </c>
      <c r="S148" s="88">
        <v>103</v>
      </c>
      <c r="T148" s="88">
        <v>107</v>
      </c>
      <c r="U148" s="88">
        <v>112</v>
      </c>
      <c r="V148" s="88">
        <v>116</v>
      </c>
      <c r="W148" s="88">
        <v>121</v>
      </c>
      <c r="X148" s="89">
        <v>126</v>
      </c>
      <c r="Z148" s="662"/>
      <c r="AA148" s="667"/>
      <c r="AB148" s="90" t="str">
        <f>+AB146</f>
        <v>48-XL</v>
      </c>
      <c r="AC148" s="87" t="s">
        <v>1122</v>
      </c>
      <c r="AD148" s="88">
        <v>81</v>
      </c>
      <c r="AE148" s="88">
        <v>84</v>
      </c>
      <c r="AF148" s="88">
        <v>87</v>
      </c>
      <c r="AG148" s="88">
        <v>90</v>
      </c>
      <c r="AH148" s="88">
        <v>93</v>
      </c>
      <c r="AI148" s="88">
        <v>96</v>
      </c>
      <c r="AJ148" s="89">
        <v>99</v>
      </c>
      <c r="AL148" s="662"/>
      <c r="AM148" s="667"/>
      <c r="AN148" s="90" t="str">
        <f>+AN146</f>
        <v>48-XL</v>
      </c>
      <c r="AO148" s="87" t="s">
        <v>1122</v>
      </c>
      <c r="AP148" s="88" t="s">
        <v>1122</v>
      </c>
      <c r="AQ148" s="88" t="s">
        <v>1122</v>
      </c>
      <c r="AR148" s="88" t="s">
        <v>1122</v>
      </c>
      <c r="AS148" s="88" t="s">
        <v>1122</v>
      </c>
      <c r="AT148" s="88" t="s">
        <v>1122</v>
      </c>
      <c r="AU148" s="88" t="s">
        <v>1122</v>
      </c>
      <c r="AV148" s="89" t="s">
        <v>1122</v>
      </c>
    </row>
    <row r="149" spans="1:48">
      <c r="A149">
        <v>149</v>
      </c>
      <c r="B149" s="662"/>
      <c r="C149" s="664">
        <f>+C147+10</f>
        <v>190</v>
      </c>
      <c r="D149" s="78" t="s">
        <v>133</v>
      </c>
      <c r="E149" s="83">
        <v>84</v>
      </c>
      <c r="F149" s="84">
        <v>88</v>
      </c>
      <c r="G149" s="84">
        <v>92</v>
      </c>
      <c r="H149" s="84">
        <v>96</v>
      </c>
      <c r="I149" s="84">
        <v>101</v>
      </c>
      <c r="J149" s="84">
        <v>105</v>
      </c>
      <c r="K149" s="84">
        <v>109</v>
      </c>
      <c r="L149" s="85">
        <v>114</v>
      </c>
      <c r="N149" s="662"/>
      <c r="O149" s="664">
        <f>+O147+10</f>
        <v>190</v>
      </c>
      <c r="P149" s="78" t="s">
        <v>133</v>
      </c>
      <c r="Q149" s="83" t="s">
        <v>1122</v>
      </c>
      <c r="R149" s="84" t="s">
        <v>1122</v>
      </c>
      <c r="S149" s="84" t="s">
        <v>1122</v>
      </c>
      <c r="T149" s="84">
        <v>80</v>
      </c>
      <c r="U149" s="84">
        <v>83</v>
      </c>
      <c r="V149" s="84">
        <v>86</v>
      </c>
      <c r="W149" s="84">
        <v>89</v>
      </c>
      <c r="X149" s="85">
        <v>93</v>
      </c>
      <c r="Z149" s="662"/>
      <c r="AA149" s="664">
        <f>+AA147+10</f>
        <v>190</v>
      </c>
      <c r="AB149" s="78" t="s">
        <v>133</v>
      </c>
      <c r="AC149" s="83" t="s">
        <v>1122</v>
      </c>
      <c r="AD149" s="84" t="s">
        <v>1122</v>
      </c>
      <c r="AE149" s="84" t="s">
        <v>1122</v>
      </c>
      <c r="AF149" s="84" t="s">
        <v>1122</v>
      </c>
      <c r="AG149" s="84" t="s">
        <v>1122</v>
      </c>
      <c r="AH149" s="84" t="s">
        <v>1122</v>
      </c>
      <c r="AI149" s="84" t="s">
        <v>1122</v>
      </c>
      <c r="AJ149" s="85" t="s">
        <v>1122</v>
      </c>
      <c r="AL149" s="662"/>
      <c r="AM149" s="664">
        <f>+AM147+10</f>
        <v>190</v>
      </c>
      <c r="AN149" s="78" t="s">
        <v>133</v>
      </c>
      <c r="AO149" s="83" t="s">
        <v>1122</v>
      </c>
      <c r="AP149" s="84" t="s">
        <v>1122</v>
      </c>
      <c r="AQ149" s="84" t="s">
        <v>1122</v>
      </c>
      <c r="AR149" s="84" t="s">
        <v>1122</v>
      </c>
      <c r="AS149" s="84" t="s">
        <v>1122</v>
      </c>
      <c r="AT149" s="84" t="s">
        <v>1122</v>
      </c>
      <c r="AU149" s="84" t="s">
        <v>1122</v>
      </c>
      <c r="AV149" s="85" t="s">
        <v>1122</v>
      </c>
    </row>
    <row r="150" spans="1:48" ht="15" thickBot="1">
      <c r="A150">
        <v>150</v>
      </c>
      <c r="B150" s="662"/>
      <c r="C150" s="665"/>
      <c r="D150" s="82" t="s">
        <v>136</v>
      </c>
      <c r="E150" s="83">
        <v>84</v>
      </c>
      <c r="F150" s="84">
        <v>90</v>
      </c>
      <c r="G150" s="84">
        <v>97</v>
      </c>
      <c r="H150" s="84">
        <v>104</v>
      </c>
      <c r="I150" s="84">
        <v>111</v>
      </c>
      <c r="J150" s="84">
        <v>118</v>
      </c>
      <c r="K150" s="84">
        <v>125</v>
      </c>
      <c r="L150" s="85">
        <v>132</v>
      </c>
      <c r="N150" s="662"/>
      <c r="O150" s="665"/>
      <c r="P150" s="82" t="s">
        <v>136</v>
      </c>
      <c r="Q150" s="83">
        <v>84</v>
      </c>
      <c r="R150" s="84">
        <v>88</v>
      </c>
      <c r="S150" s="84">
        <v>93</v>
      </c>
      <c r="T150" s="84">
        <v>98</v>
      </c>
      <c r="U150" s="84">
        <v>103</v>
      </c>
      <c r="V150" s="84">
        <v>108</v>
      </c>
      <c r="W150" s="84">
        <v>113</v>
      </c>
      <c r="X150" s="85">
        <v>118</v>
      </c>
      <c r="Z150" s="662"/>
      <c r="AA150" s="665"/>
      <c r="AB150" s="82" t="s">
        <v>136</v>
      </c>
      <c r="AC150" s="83" t="s">
        <v>1122</v>
      </c>
      <c r="AD150" s="84" t="s">
        <v>1122</v>
      </c>
      <c r="AE150" s="84" t="s">
        <v>1122</v>
      </c>
      <c r="AF150" s="84">
        <v>82</v>
      </c>
      <c r="AG150" s="84">
        <v>84</v>
      </c>
      <c r="AH150" s="84">
        <v>87</v>
      </c>
      <c r="AI150" s="84">
        <v>90</v>
      </c>
      <c r="AJ150" s="85">
        <v>93</v>
      </c>
      <c r="AL150" s="662"/>
      <c r="AM150" s="665"/>
      <c r="AN150" s="82" t="s">
        <v>136</v>
      </c>
      <c r="AO150" s="83" t="s">
        <v>1122</v>
      </c>
      <c r="AP150" s="84" t="s">
        <v>1122</v>
      </c>
      <c r="AQ150" s="84" t="s">
        <v>1122</v>
      </c>
      <c r="AR150" s="84" t="s">
        <v>1122</v>
      </c>
      <c r="AS150" s="84" t="s">
        <v>1122</v>
      </c>
      <c r="AT150" s="84" t="s">
        <v>1122</v>
      </c>
      <c r="AU150" s="84" t="s">
        <v>1122</v>
      </c>
      <c r="AV150" s="85" t="s">
        <v>1122</v>
      </c>
    </row>
    <row r="151" spans="1:48">
      <c r="A151">
        <v>151</v>
      </c>
      <c r="B151" s="662"/>
      <c r="C151" s="666">
        <f>+C149+10</f>
        <v>200</v>
      </c>
      <c r="D151" s="86" t="str">
        <f>+D149</f>
        <v>48-X</v>
      </c>
      <c r="E151" s="87" t="s">
        <v>1122</v>
      </c>
      <c r="F151" s="88">
        <v>80</v>
      </c>
      <c r="G151" s="88">
        <v>84</v>
      </c>
      <c r="H151" s="88">
        <v>88</v>
      </c>
      <c r="I151" s="88">
        <v>93</v>
      </c>
      <c r="J151" s="88">
        <v>97</v>
      </c>
      <c r="K151" s="88">
        <v>101</v>
      </c>
      <c r="L151" s="89">
        <v>106</v>
      </c>
      <c r="N151" s="662"/>
      <c r="O151" s="666">
        <f>+O149+10</f>
        <v>200</v>
      </c>
      <c r="P151" s="86" t="str">
        <f>+P149</f>
        <v>48-X</v>
      </c>
      <c r="Q151" s="87" t="s">
        <v>1122</v>
      </c>
      <c r="R151" s="88" t="s">
        <v>1122</v>
      </c>
      <c r="S151" s="88" t="s">
        <v>1122</v>
      </c>
      <c r="T151" s="88" t="s">
        <v>1122</v>
      </c>
      <c r="U151" s="88" t="s">
        <v>1122</v>
      </c>
      <c r="V151" s="88">
        <v>81</v>
      </c>
      <c r="W151" s="88">
        <v>84</v>
      </c>
      <c r="X151" s="89">
        <v>87</v>
      </c>
      <c r="Z151" s="662"/>
      <c r="AA151" s="666">
        <f>+AA149+10</f>
        <v>200</v>
      </c>
      <c r="AB151" s="86" t="str">
        <f>+AB149</f>
        <v>48-X</v>
      </c>
      <c r="AC151" s="87" t="s">
        <v>1122</v>
      </c>
      <c r="AD151" s="88" t="s">
        <v>1122</v>
      </c>
      <c r="AE151" s="88" t="s">
        <v>1122</v>
      </c>
      <c r="AF151" s="88" t="s">
        <v>1122</v>
      </c>
      <c r="AG151" s="88" t="s">
        <v>1122</v>
      </c>
      <c r="AH151" s="88" t="s">
        <v>1122</v>
      </c>
      <c r="AI151" s="88" t="s">
        <v>1122</v>
      </c>
      <c r="AJ151" s="89" t="s">
        <v>1122</v>
      </c>
      <c r="AL151" s="662"/>
      <c r="AM151" s="666">
        <f>+AM149+10</f>
        <v>200</v>
      </c>
      <c r="AN151" s="86" t="str">
        <f>+AN149</f>
        <v>48-X</v>
      </c>
      <c r="AO151" s="87" t="s">
        <v>1122</v>
      </c>
      <c r="AP151" s="88" t="s">
        <v>1122</v>
      </c>
      <c r="AQ151" s="88" t="s">
        <v>1122</v>
      </c>
      <c r="AR151" s="88" t="s">
        <v>1122</v>
      </c>
      <c r="AS151" s="88" t="s">
        <v>1122</v>
      </c>
      <c r="AT151" s="88" t="s">
        <v>1122</v>
      </c>
      <c r="AU151" s="88" t="s">
        <v>1122</v>
      </c>
      <c r="AV151" s="89" t="s">
        <v>1122</v>
      </c>
    </row>
    <row r="152" spans="1:48" ht="15" thickBot="1">
      <c r="A152">
        <v>152</v>
      </c>
      <c r="B152" s="663"/>
      <c r="C152" s="667"/>
      <c r="D152" s="90" t="str">
        <f>+D150</f>
        <v>48-XL</v>
      </c>
      <c r="E152" s="91" t="s">
        <v>1122</v>
      </c>
      <c r="F152" s="92">
        <v>82</v>
      </c>
      <c r="G152" s="92">
        <v>88</v>
      </c>
      <c r="H152" s="92">
        <v>94</v>
      </c>
      <c r="I152" s="92">
        <v>100</v>
      </c>
      <c r="J152" s="92">
        <v>106</v>
      </c>
      <c r="K152" s="92">
        <v>112</v>
      </c>
      <c r="L152" s="93">
        <v>118</v>
      </c>
      <c r="N152" s="663"/>
      <c r="O152" s="667"/>
      <c r="P152" s="90" t="str">
        <f>+P150</f>
        <v>48-XL</v>
      </c>
      <c r="Q152" s="91" t="s">
        <v>1122</v>
      </c>
      <c r="R152" s="92">
        <v>80</v>
      </c>
      <c r="S152" s="92">
        <v>85</v>
      </c>
      <c r="T152" s="92">
        <v>90</v>
      </c>
      <c r="U152" s="92">
        <v>95</v>
      </c>
      <c r="V152" s="92">
        <v>100</v>
      </c>
      <c r="W152" s="92">
        <v>105</v>
      </c>
      <c r="X152" s="93">
        <v>110</v>
      </c>
      <c r="Z152" s="663"/>
      <c r="AA152" s="667"/>
      <c r="AB152" s="90" t="str">
        <f>+AB150</f>
        <v>48-XL</v>
      </c>
      <c r="AC152" s="91" t="s">
        <v>1122</v>
      </c>
      <c r="AD152" s="92" t="s">
        <v>1122</v>
      </c>
      <c r="AE152" s="92" t="s">
        <v>1122</v>
      </c>
      <c r="AF152" s="92" t="s">
        <v>1122</v>
      </c>
      <c r="AG152" s="92">
        <v>80</v>
      </c>
      <c r="AH152" s="92">
        <v>83</v>
      </c>
      <c r="AI152" s="92">
        <v>86</v>
      </c>
      <c r="AJ152" s="93">
        <v>89</v>
      </c>
      <c r="AL152" s="663"/>
      <c r="AM152" s="667"/>
      <c r="AN152" s="90" t="str">
        <f>+AN150</f>
        <v>48-XL</v>
      </c>
      <c r="AO152" s="91" t="s">
        <v>1122</v>
      </c>
      <c r="AP152" s="92" t="s">
        <v>1122</v>
      </c>
      <c r="AQ152" s="92" t="s">
        <v>1122</v>
      </c>
      <c r="AR152" s="92" t="s">
        <v>1122</v>
      </c>
      <c r="AS152" s="92" t="s">
        <v>1122</v>
      </c>
      <c r="AT152" s="92" t="s">
        <v>1122</v>
      </c>
      <c r="AU152" s="92" t="s">
        <v>1122</v>
      </c>
      <c r="AV152" s="93" t="s">
        <v>1122</v>
      </c>
    </row>
    <row r="153" spans="1:48">
      <c r="A153">
        <v>153</v>
      </c>
    </row>
    <row r="154" spans="1:48">
      <c r="A154">
        <v>154</v>
      </c>
    </row>
    <row r="155" spans="1:48">
      <c r="A155">
        <v>155</v>
      </c>
    </row>
    <row r="156" spans="1:48">
      <c r="A156">
        <v>156</v>
      </c>
    </row>
    <row r="157" spans="1:48">
      <c r="A157">
        <v>157</v>
      </c>
    </row>
    <row r="158" spans="1:48">
      <c r="A158">
        <v>158</v>
      </c>
    </row>
    <row r="159" spans="1:48">
      <c r="A159">
        <v>159</v>
      </c>
    </row>
    <row r="160" spans="1:48" ht="15" thickBot="1">
      <c r="A160">
        <v>160</v>
      </c>
    </row>
    <row r="161" spans="1:48" ht="18.600000000000001" thickBot="1">
      <c r="A161">
        <v>161</v>
      </c>
      <c r="B161" s="649" t="str">
        <f>+B130</f>
        <v>Zona sísmica A</v>
      </c>
      <c r="C161" s="650"/>
      <c r="D161" s="651"/>
      <c r="E161" s="649" t="s">
        <v>1131</v>
      </c>
      <c r="F161" s="650"/>
      <c r="G161" s="650"/>
      <c r="H161" s="650"/>
      <c r="I161" s="650"/>
      <c r="J161" s="650"/>
      <c r="K161" s="650"/>
      <c r="L161" s="651"/>
      <c r="N161" s="649" t="str">
        <f>+N130</f>
        <v>Zona sísmica B</v>
      </c>
      <c r="O161" s="650"/>
      <c r="P161" s="651"/>
      <c r="Q161" s="649" t="s">
        <v>1131</v>
      </c>
      <c r="R161" s="650"/>
      <c r="S161" s="650"/>
      <c r="T161" s="650"/>
      <c r="U161" s="650"/>
      <c r="V161" s="650"/>
      <c r="W161" s="650"/>
      <c r="X161" s="651"/>
      <c r="Z161" s="649" t="str">
        <f>+Z130</f>
        <v>Zona sísmica C</v>
      </c>
      <c r="AA161" s="650"/>
      <c r="AB161" s="651"/>
      <c r="AC161" s="649" t="s">
        <v>1131</v>
      </c>
      <c r="AD161" s="650"/>
      <c r="AE161" s="650"/>
      <c r="AF161" s="650"/>
      <c r="AG161" s="650"/>
      <c r="AH161" s="650"/>
      <c r="AI161" s="650"/>
      <c r="AJ161" s="651"/>
      <c r="AL161" s="649" t="str">
        <f>+AL130</f>
        <v>Zona sísmica D</v>
      </c>
      <c r="AM161" s="650"/>
      <c r="AN161" s="651"/>
      <c r="AO161" s="649" t="s">
        <v>1131</v>
      </c>
      <c r="AP161" s="650"/>
      <c r="AQ161" s="650"/>
      <c r="AR161" s="650"/>
      <c r="AS161" s="650"/>
      <c r="AT161" s="650"/>
      <c r="AU161" s="650"/>
      <c r="AV161" s="651"/>
    </row>
    <row r="162" spans="1:48">
      <c r="A162">
        <v>162</v>
      </c>
      <c r="B162" s="652" t="str">
        <f>+B131</f>
        <v>Categoría de terreno 4</v>
      </c>
      <c r="C162" s="652" t="s">
        <v>1118</v>
      </c>
      <c r="D162" s="652" t="s">
        <v>1119</v>
      </c>
      <c r="E162" s="654" t="s">
        <v>1120</v>
      </c>
      <c r="F162" s="655"/>
      <c r="G162" s="655"/>
      <c r="H162" s="655"/>
      <c r="I162" s="655"/>
      <c r="J162" s="655"/>
      <c r="K162" s="655"/>
      <c r="L162" s="656"/>
      <c r="N162" s="652" t="str">
        <f>+N131</f>
        <v>Categoría de terreno 4</v>
      </c>
      <c r="O162" s="652" t="s">
        <v>1118</v>
      </c>
      <c r="P162" s="652" t="s">
        <v>1119</v>
      </c>
      <c r="Q162" s="654" t="s">
        <v>1120</v>
      </c>
      <c r="R162" s="655"/>
      <c r="S162" s="655"/>
      <c r="T162" s="655"/>
      <c r="U162" s="655"/>
      <c r="V162" s="655"/>
      <c r="W162" s="655"/>
      <c r="X162" s="656"/>
      <c r="Z162" s="652" t="str">
        <f>+Z131</f>
        <v>Categoría de terreno 4</v>
      </c>
      <c r="AA162" s="652" t="s">
        <v>1118</v>
      </c>
      <c r="AB162" s="652" t="s">
        <v>1119</v>
      </c>
      <c r="AC162" s="654" t="s">
        <v>1120</v>
      </c>
      <c r="AD162" s="655"/>
      <c r="AE162" s="655"/>
      <c r="AF162" s="655"/>
      <c r="AG162" s="655"/>
      <c r="AH162" s="655"/>
      <c r="AI162" s="655"/>
      <c r="AJ162" s="656"/>
      <c r="AL162" s="652" t="str">
        <f>+AL131</f>
        <v>Categoría de terreno 4</v>
      </c>
      <c r="AM162" s="652" t="s">
        <v>1118</v>
      </c>
      <c r="AN162" s="652" t="s">
        <v>1119</v>
      </c>
      <c r="AO162" s="654" t="s">
        <v>1120</v>
      </c>
      <c r="AP162" s="655"/>
      <c r="AQ162" s="655"/>
      <c r="AR162" s="655"/>
      <c r="AS162" s="655"/>
      <c r="AT162" s="655"/>
      <c r="AU162" s="655"/>
      <c r="AV162" s="656"/>
    </row>
    <row r="163" spans="1:48" ht="15" thickBot="1">
      <c r="A163">
        <v>163</v>
      </c>
      <c r="B163" s="653"/>
      <c r="C163" s="653"/>
      <c r="D163" s="653"/>
      <c r="E163" s="75">
        <v>0</v>
      </c>
      <c r="F163" s="76">
        <v>500</v>
      </c>
      <c r="G163" s="76">
        <v>1000</v>
      </c>
      <c r="H163" s="76">
        <v>1500</v>
      </c>
      <c r="I163" s="76">
        <v>2000</v>
      </c>
      <c r="J163" s="76">
        <v>2500</v>
      </c>
      <c r="K163" s="76">
        <v>3000</v>
      </c>
      <c r="L163" s="77">
        <v>3500</v>
      </c>
      <c r="N163" s="653"/>
      <c r="O163" s="653"/>
      <c r="P163" s="653"/>
      <c r="Q163" s="75">
        <v>0</v>
      </c>
      <c r="R163" s="76">
        <v>500</v>
      </c>
      <c r="S163" s="76">
        <v>1000</v>
      </c>
      <c r="T163" s="76">
        <v>1500</v>
      </c>
      <c r="U163" s="76">
        <v>2000</v>
      </c>
      <c r="V163" s="76">
        <v>2500</v>
      </c>
      <c r="W163" s="76">
        <v>3000</v>
      </c>
      <c r="X163" s="77">
        <v>3500</v>
      </c>
      <c r="Z163" s="653"/>
      <c r="AA163" s="653"/>
      <c r="AB163" s="653"/>
      <c r="AC163" s="75">
        <v>0</v>
      </c>
      <c r="AD163" s="76">
        <v>500</v>
      </c>
      <c r="AE163" s="76">
        <v>1000</v>
      </c>
      <c r="AF163" s="76">
        <v>1500</v>
      </c>
      <c r="AG163" s="76">
        <v>2000</v>
      </c>
      <c r="AH163" s="76">
        <v>2500</v>
      </c>
      <c r="AI163" s="76">
        <v>3000</v>
      </c>
      <c r="AJ163" s="77">
        <v>3500</v>
      </c>
      <c r="AL163" s="653"/>
      <c r="AM163" s="653"/>
      <c r="AN163" s="653"/>
      <c r="AO163" s="75">
        <v>0</v>
      </c>
      <c r="AP163" s="76">
        <v>500</v>
      </c>
      <c r="AQ163" s="76">
        <v>1000</v>
      </c>
      <c r="AR163" s="76">
        <v>1500</v>
      </c>
      <c r="AS163" s="76">
        <v>2000</v>
      </c>
      <c r="AT163" s="76">
        <v>2500</v>
      </c>
      <c r="AU163" s="76">
        <v>3000</v>
      </c>
      <c r="AV163" s="77">
        <v>3500</v>
      </c>
    </row>
    <row r="164" spans="1:48">
      <c r="A164">
        <v>164</v>
      </c>
      <c r="B164" s="661" t="str">
        <f>+B133</f>
        <v>Rango de inclinación de &gt;15° a 25°</v>
      </c>
      <c r="C164" s="664">
        <v>100</v>
      </c>
      <c r="D164" s="78" t="s">
        <v>133</v>
      </c>
      <c r="E164" s="94">
        <v>147.09</v>
      </c>
      <c r="F164" s="95">
        <v>140.74</v>
      </c>
      <c r="G164" s="95">
        <v>134.38999999999999</v>
      </c>
      <c r="H164" s="95">
        <v>128.05000000000001</v>
      </c>
      <c r="I164" s="95">
        <v>121.7</v>
      </c>
      <c r="J164" s="95">
        <v>115.36</v>
      </c>
      <c r="K164" s="95">
        <v>109.01</v>
      </c>
      <c r="L164" s="96">
        <v>102.67</v>
      </c>
      <c r="N164" s="661" t="str">
        <f>+N133</f>
        <v>Rango de inclinación de &gt;15° a 25°</v>
      </c>
      <c r="O164" s="664">
        <v>100</v>
      </c>
      <c r="P164" s="78" t="s">
        <v>133</v>
      </c>
      <c r="Q164" s="94">
        <v>129.16</v>
      </c>
      <c r="R164" s="95">
        <v>125.94</v>
      </c>
      <c r="S164" s="95">
        <v>122.73</v>
      </c>
      <c r="T164" s="95">
        <v>119.52</v>
      </c>
      <c r="U164" s="95">
        <v>116.3</v>
      </c>
      <c r="V164" s="95">
        <v>113.09</v>
      </c>
      <c r="W164" s="95">
        <v>109.88</v>
      </c>
      <c r="X164" s="96">
        <v>106.67</v>
      </c>
      <c r="Z164" s="661" t="str">
        <f>+Z133</f>
        <v>Rango de inclinación de &gt;15° a 25°</v>
      </c>
      <c r="AA164" s="664">
        <v>100</v>
      </c>
      <c r="AB164" s="78" t="s">
        <v>133</v>
      </c>
      <c r="AC164" s="94">
        <v>185.93</v>
      </c>
      <c r="AD164" s="95">
        <v>185.63</v>
      </c>
      <c r="AE164" s="95">
        <v>185.33</v>
      </c>
      <c r="AF164" s="95">
        <v>185.04</v>
      </c>
      <c r="AG164" s="95">
        <v>184.74</v>
      </c>
      <c r="AH164" s="95">
        <v>184.45</v>
      </c>
      <c r="AI164" s="95">
        <v>184.15</v>
      </c>
      <c r="AJ164" s="96">
        <v>183.86</v>
      </c>
      <c r="AL164" s="661" t="str">
        <f>+AL133</f>
        <v>Rango de inclinación de &gt;15° a 25°</v>
      </c>
      <c r="AM164" s="664">
        <v>100</v>
      </c>
      <c r="AN164" s="78" t="s">
        <v>133</v>
      </c>
      <c r="AO164" s="94">
        <v>235.39</v>
      </c>
      <c r="AP164" s="95">
        <v>235.22</v>
      </c>
      <c r="AQ164" s="95">
        <v>235.06</v>
      </c>
      <c r="AR164" s="95">
        <v>234.89</v>
      </c>
      <c r="AS164" s="95">
        <v>234.73</v>
      </c>
      <c r="AT164" s="95">
        <v>234.56</v>
      </c>
      <c r="AU164" s="95">
        <v>234.4</v>
      </c>
      <c r="AV164" s="96">
        <v>234.24</v>
      </c>
    </row>
    <row r="165" spans="1:48" ht="15" thickBot="1">
      <c r="A165">
        <v>165</v>
      </c>
      <c r="B165" s="662"/>
      <c r="C165" s="665"/>
      <c r="D165" s="82" t="s">
        <v>136</v>
      </c>
      <c r="E165" s="97">
        <v>156.72</v>
      </c>
      <c r="F165" s="98">
        <v>149.99</v>
      </c>
      <c r="G165" s="98">
        <v>143.27000000000001</v>
      </c>
      <c r="H165" s="98">
        <v>136.55000000000001</v>
      </c>
      <c r="I165" s="98">
        <v>129.83000000000001</v>
      </c>
      <c r="J165" s="98">
        <v>123.11</v>
      </c>
      <c r="K165" s="98">
        <v>116.39</v>
      </c>
      <c r="L165" s="99">
        <v>109.67</v>
      </c>
      <c r="N165" s="662"/>
      <c r="O165" s="665"/>
      <c r="P165" s="82" t="s">
        <v>136</v>
      </c>
      <c r="Q165" s="97">
        <v>143.59</v>
      </c>
      <c r="R165" s="98">
        <v>139.19</v>
      </c>
      <c r="S165" s="98">
        <v>134.79</v>
      </c>
      <c r="T165" s="98">
        <v>130.38999999999999</v>
      </c>
      <c r="U165" s="98">
        <v>125.99</v>
      </c>
      <c r="V165" s="98">
        <v>121.59</v>
      </c>
      <c r="W165" s="98">
        <v>117.19</v>
      </c>
      <c r="X165" s="99">
        <v>112.79</v>
      </c>
      <c r="Z165" s="662"/>
      <c r="AA165" s="665"/>
      <c r="AB165" s="82" t="s">
        <v>136</v>
      </c>
      <c r="AC165" s="97">
        <v>202.35</v>
      </c>
      <c r="AD165" s="98">
        <v>202.35</v>
      </c>
      <c r="AE165" s="98">
        <v>202.35</v>
      </c>
      <c r="AF165" s="98">
        <v>202.35</v>
      </c>
      <c r="AG165" s="98">
        <v>202.35</v>
      </c>
      <c r="AH165" s="98">
        <v>202.35</v>
      </c>
      <c r="AI165" s="98">
        <v>202.35</v>
      </c>
      <c r="AJ165" s="99">
        <v>202.35</v>
      </c>
      <c r="AL165" s="662"/>
      <c r="AM165" s="665"/>
      <c r="AN165" s="82" t="s">
        <v>136</v>
      </c>
      <c r="AO165" s="83" t="s">
        <v>1122</v>
      </c>
      <c r="AP165" s="84" t="s">
        <v>1122</v>
      </c>
      <c r="AQ165" s="84" t="s">
        <v>1122</v>
      </c>
      <c r="AR165" s="84" t="s">
        <v>1122</v>
      </c>
      <c r="AS165" s="84" t="s">
        <v>1122</v>
      </c>
      <c r="AT165" s="84" t="s">
        <v>1122</v>
      </c>
      <c r="AU165" s="84" t="s">
        <v>1122</v>
      </c>
      <c r="AV165" s="85" t="s">
        <v>1122</v>
      </c>
    </row>
    <row r="166" spans="1:48">
      <c r="A166">
        <v>166</v>
      </c>
      <c r="B166" s="662"/>
      <c r="C166" s="666">
        <f>+C164+15</f>
        <v>115</v>
      </c>
      <c r="D166" s="86" t="str">
        <f>+D164</f>
        <v>48-X</v>
      </c>
      <c r="E166" s="100">
        <v>187.43</v>
      </c>
      <c r="F166" s="101">
        <v>179.01</v>
      </c>
      <c r="G166" s="101">
        <v>170.6</v>
      </c>
      <c r="H166" s="101">
        <v>162.19</v>
      </c>
      <c r="I166" s="101">
        <v>153.78</v>
      </c>
      <c r="J166" s="101">
        <v>145.37</v>
      </c>
      <c r="K166" s="101">
        <v>136.96</v>
      </c>
      <c r="L166" s="102">
        <v>128.55000000000001</v>
      </c>
      <c r="N166" s="662"/>
      <c r="O166" s="666">
        <f>+O164+15</f>
        <v>115</v>
      </c>
      <c r="P166" s="86" t="str">
        <f>+P164</f>
        <v>48-X</v>
      </c>
      <c r="Q166" s="100">
        <v>158.82</v>
      </c>
      <c r="R166" s="101">
        <v>152.57</v>
      </c>
      <c r="S166" s="101">
        <v>146.32</v>
      </c>
      <c r="T166" s="101">
        <v>140.07</v>
      </c>
      <c r="U166" s="101">
        <v>133.83000000000001</v>
      </c>
      <c r="V166" s="101">
        <v>127.58</v>
      </c>
      <c r="W166" s="101">
        <v>121.33</v>
      </c>
      <c r="X166" s="102">
        <v>115.09</v>
      </c>
      <c r="Z166" s="662"/>
      <c r="AA166" s="666">
        <f>+AA164+15</f>
        <v>115</v>
      </c>
      <c r="AB166" s="86" t="str">
        <f>+AB164</f>
        <v>48-X</v>
      </c>
      <c r="AC166" s="100">
        <v>188.1</v>
      </c>
      <c r="AD166" s="101">
        <v>187.65</v>
      </c>
      <c r="AE166" s="101">
        <v>187.2</v>
      </c>
      <c r="AF166" s="101">
        <v>186.75</v>
      </c>
      <c r="AG166" s="101">
        <v>186.31</v>
      </c>
      <c r="AH166" s="101">
        <v>185.86</v>
      </c>
      <c r="AI166" s="101">
        <v>185.41</v>
      </c>
      <c r="AJ166" s="102">
        <v>184.97</v>
      </c>
      <c r="AL166" s="662"/>
      <c r="AM166" s="666">
        <f>+AM164+15</f>
        <v>115</v>
      </c>
      <c r="AN166" s="86" t="str">
        <f>+AN164</f>
        <v>48-X</v>
      </c>
      <c r="AO166" s="87" t="s">
        <v>1122</v>
      </c>
      <c r="AP166" s="88" t="s">
        <v>1122</v>
      </c>
      <c r="AQ166" s="88" t="s">
        <v>1122</v>
      </c>
      <c r="AR166" s="101">
        <v>236.43</v>
      </c>
      <c r="AS166" s="101">
        <v>235.88</v>
      </c>
      <c r="AT166" s="101">
        <v>235.33</v>
      </c>
      <c r="AU166" s="101">
        <v>234.78</v>
      </c>
      <c r="AV166" s="102">
        <v>234.24</v>
      </c>
    </row>
    <row r="167" spans="1:48" ht="15" thickBot="1">
      <c r="A167">
        <v>167</v>
      </c>
      <c r="B167" s="662"/>
      <c r="C167" s="667"/>
      <c r="D167" s="90" t="str">
        <f>+D165</f>
        <v>48-XL</v>
      </c>
      <c r="E167" s="100">
        <v>202.65</v>
      </c>
      <c r="F167" s="101">
        <v>193.49</v>
      </c>
      <c r="G167" s="101">
        <v>184.33</v>
      </c>
      <c r="H167" s="101">
        <v>175.18</v>
      </c>
      <c r="I167" s="101">
        <v>166.02</v>
      </c>
      <c r="J167" s="101">
        <v>156.87</v>
      </c>
      <c r="K167" s="101">
        <v>147.71</v>
      </c>
      <c r="L167" s="102">
        <v>138.56</v>
      </c>
      <c r="N167" s="662"/>
      <c r="O167" s="667"/>
      <c r="P167" s="90" t="str">
        <f>+P165</f>
        <v>48-XL</v>
      </c>
      <c r="Q167" s="100">
        <v>187.12</v>
      </c>
      <c r="R167" s="101">
        <v>178.49</v>
      </c>
      <c r="S167" s="101">
        <v>169.87</v>
      </c>
      <c r="T167" s="101">
        <v>161.25</v>
      </c>
      <c r="U167" s="101">
        <v>152.63</v>
      </c>
      <c r="V167" s="101">
        <v>144.01</v>
      </c>
      <c r="W167" s="101">
        <v>135.38999999999999</v>
      </c>
      <c r="X167" s="102">
        <v>126.77</v>
      </c>
      <c r="Z167" s="662"/>
      <c r="AA167" s="667"/>
      <c r="AB167" s="90" t="str">
        <f>+AB165</f>
        <v>48-XL</v>
      </c>
      <c r="AC167" s="100">
        <v>202.35</v>
      </c>
      <c r="AD167" s="101">
        <v>202.35</v>
      </c>
      <c r="AE167" s="101">
        <v>202.35</v>
      </c>
      <c r="AF167" s="101">
        <v>202.35</v>
      </c>
      <c r="AG167" s="101">
        <v>202.35</v>
      </c>
      <c r="AH167" s="101">
        <v>202.35</v>
      </c>
      <c r="AI167" s="101">
        <v>202.35</v>
      </c>
      <c r="AJ167" s="102">
        <v>202.35</v>
      </c>
      <c r="AL167" s="662"/>
      <c r="AM167" s="667"/>
      <c r="AN167" s="90" t="str">
        <f>+AN165</f>
        <v>48-XL</v>
      </c>
      <c r="AO167" s="87" t="s">
        <v>1122</v>
      </c>
      <c r="AP167" s="88" t="s">
        <v>1122</v>
      </c>
      <c r="AQ167" s="88" t="s">
        <v>1122</v>
      </c>
      <c r="AR167" s="88" t="s">
        <v>1122</v>
      </c>
      <c r="AS167" s="88" t="s">
        <v>1122</v>
      </c>
      <c r="AT167" s="88" t="s">
        <v>1122</v>
      </c>
      <c r="AU167" s="88" t="s">
        <v>1122</v>
      </c>
      <c r="AV167" s="89" t="s">
        <v>1122</v>
      </c>
    </row>
    <row r="168" spans="1:48">
      <c r="A168">
        <v>168</v>
      </c>
      <c r="B168" s="662"/>
      <c r="C168" s="664">
        <f>+C166+15</f>
        <v>130</v>
      </c>
      <c r="D168" s="78" t="s">
        <v>133</v>
      </c>
      <c r="E168" s="97">
        <v>229.42</v>
      </c>
      <c r="F168" s="98">
        <v>219.54</v>
      </c>
      <c r="G168" s="98">
        <v>209.67</v>
      </c>
      <c r="H168" s="98">
        <v>199.8</v>
      </c>
      <c r="I168" s="98">
        <v>189.93</v>
      </c>
      <c r="J168" s="98">
        <v>180.06</v>
      </c>
      <c r="K168" s="98">
        <v>170.19</v>
      </c>
      <c r="L168" s="99">
        <v>160.32</v>
      </c>
      <c r="N168" s="662"/>
      <c r="O168" s="664">
        <f>+O166+15</f>
        <v>130</v>
      </c>
      <c r="P168" s="78" t="s">
        <v>133</v>
      </c>
      <c r="Q168" s="97">
        <v>186.57</v>
      </c>
      <c r="R168" s="98">
        <v>179.78</v>
      </c>
      <c r="S168" s="98">
        <v>173</v>
      </c>
      <c r="T168" s="98">
        <v>166.22</v>
      </c>
      <c r="U168" s="98">
        <v>159.44</v>
      </c>
      <c r="V168" s="98">
        <v>152.66</v>
      </c>
      <c r="W168" s="98">
        <v>145.88</v>
      </c>
      <c r="X168" s="99">
        <v>139.1</v>
      </c>
      <c r="Z168" s="662"/>
      <c r="AA168" s="664">
        <f>+AA166+15</f>
        <v>130</v>
      </c>
      <c r="AB168" s="78" t="s">
        <v>133</v>
      </c>
      <c r="AC168" s="97">
        <v>190.56</v>
      </c>
      <c r="AD168" s="98">
        <v>190</v>
      </c>
      <c r="AE168" s="98">
        <v>189.44</v>
      </c>
      <c r="AF168" s="98">
        <v>188.89</v>
      </c>
      <c r="AG168" s="98">
        <v>188.33</v>
      </c>
      <c r="AH168" s="98">
        <v>187.78</v>
      </c>
      <c r="AI168" s="98">
        <v>187.22</v>
      </c>
      <c r="AJ168" s="99">
        <v>186.67</v>
      </c>
      <c r="AL168" s="662"/>
      <c r="AM168" s="664">
        <f>+AM166+15</f>
        <v>130</v>
      </c>
      <c r="AN168" s="78" t="s">
        <v>133</v>
      </c>
      <c r="AO168" s="83" t="s">
        <v>1122</v>
      </c>
      <c r="AP168" s="84" t="s">
        <v>1122</v>
      </c>
      <c r="AQ168" s="84" t="s">
        <v>1122</v>
      </c>
      <c r="AR168" s="84" t="s">
        <v>1122</v>
      </c>
      <c r="AS168" s="84" t="s">
        <v>1122</v>
      </c>
      <c r="AT168" s="84" t="s">
        <v>1122</v>
      </c>
      <c r="AU168" s="84" t="s">
        <v>1122</v>
      </c>
      <c r="AV168" s="99">
        <v>236.18</v>
      </c>
    </row>
    <row r="169" spans="1:48" ht="15" thickBot="1">
      <c r="A169">
        <v>169</v>
      </c>
      <c r="B169" s="662"/>
      <c r="C169" s="665"/>
      <c r="D169" s="82" t="s">
        <v>136</v>
      </c>
      <c r="E169" s="97">
        <v>248.19</v>
      </c>
      <c r="F169" s="98">
        <v>237.34</v>
      </c>
      <c r="G169" s="98">
        <v>226.49</v>
      </c>
      <c r="H169" s="98">
        <v>215.64</v>
      </c>
      <c r="I169" s="98">
        <v>204.79</v>
      </c>
      <c r="J169" s="98">
        <v>193.94</v>
      </c>
      <c r="K169" s="98">
        <v>183.09</v>
      </c>
      <c r="L169" s="99">
        <v>172.25</v>
      </c>
      <c r="N169" s="662"/>
      <c r="O169" s="665"/>
      <c r="P169" s="82" t="s">
        <v>136</v>
      </c>
      <c r="Q169" s="97">
        <v>231.14</v>
      </c>
      <c r="R169" s="98">
        <v>220.78</v>
      </c>
      <c r="S169" s="98">
        <v>210.43</v>
      </c>
      <c r="T169" s="98">
        <v>200.08</v>
      </c>
      <c r="U169" s="98">
        <v>189.72</v>
      </c>
      <c r="V169" s="98">
        <v>179.37</v>
      </c>
      <c r="W169" s="98">
        <v>169.02</v>
      </c>
      <c r="X169" s="99">
        <v>158.66999999999999</v>
      </c>
      <c r="Z169" s="662"/>
      <c r="AA169" s="665"/>
      <c r="AB169" s="82" t="s">
        <v>136</v>
      </c>
      <c r="AC169" s="97">
        <v>202.35</v>
      </c>
      <c r="AD169" s="98">
        <v>202.35</v>
      </c>
      <c r="AE169" s="98">
        <v>202.35</v>
      </c>
      <c r="AF169" s="98">
        <v>202.35</v>
      </c>
      <c r="AG169" s="98">
        <v>202.35</v>
      </c>
      <c r="AH169" s="98">
        <v>202.35</v>
      </c>
      <c r="AI169" s="98">
        <v>202.35</v>
      </c>
      <c r="AJ169" s="99">
        <v>202.35</v>
      </c>
      <c r="AL169" s="662"/>
      <c r="AM169" s="665"/>
      <c r="AN169" s="82" t="s">
        <v>136</v>
      </c>
      <c r="AO169" s="83" t="s">
        <v>1122</v>
      </c>
      <c r="AP169" s="84" t="s">
        <v>1122</v>
      </c>
      <c r="AQ169" s="84" t="s">
        <v>1122</v>
      </c>
      <c r="AR169" s="84" t="s">
        <v>1122</v>
      </c>
      <c r="AS169" s="84" t="s">
        <v>1122</v>
      </c>
      <c r="AT169" s="84" t="s">
        <v>1122</v>
      </c>
      <c r="AU169" s="84" t="s">
        <v>1122</v>
      </c>
      <c r="AV169" s="85" t="s">
        <v>1122</v>
      </c>
    </row>
    <row r="170" spans="1:48">
      <c r="A170">
        <v>170</v>
      </c>
      <c r="B170" s="662"/>
      <c r="C170" s="666">
        <f>+C168+10</f>
        <v>140</v>
      </c>
      <c r="D170" s="86" t="str">
        <f>+D168</f>
        <v>48-X</v>
      </c>
      <c r="E170" s="100">
        <v>255.71</v>
      </c>
      <c r="F170" s="101">
        <v>245.28</v>
      </c>
      <c r="G170" s="101">
        <v>234.85</v>
      </c>
      <c r="H170" s="101">
        <v>224.42</v>
      </c>
      <c r="I170" s="101">
        <v>213.99</v>
      </c>
      <c r="J170" s="101">
        <v>203.56</v>
      </c>
      <c r="K170" s="101">
        <v>193.13</v>
      </c>
      <c r="L170" s="102">
        <v>182.7</v>
      </c>
      <c r="N170" s="662"/>
      <c r="O170" s="666">
        <f>+O168+10</f>
        <v>140</v>
      </c>
      <c r="P170" s="86" t="str">
        <f>+P168</f>
        <v>48-X</v>
      </c>
      <c r="Q170" s="100">
        <v>203.42</v>
      </c>
      <c r="R170" s="101">
        <v>196.51</v>
      </c>
      <c r="S170" s="101">
        <v>189.61</v>
      </c>
      <c r="T170" s="101">
        <v>182.7</v>
      </c>
      <c r="U170" s="101">
        <v>175.8</v>
      </c>
      <c r="V170" s="101">
        <v>168.89</v>
      </c>
      <c r="W170" s="101">
        <v>161.99</v>
      </c>
      <c r="X170" s="102">
        <v>155.09</v>
      </c>
      <c r="Z170" s="662"/>
      <c r="AA170" s="666">
        <f>+AA168+10</f>
        <v>140</v>
      </c>
      <c r="AB170" s="86" t="str">
        <f>+AB168</f>
        <v>48-X</v>
      </c>
      <c r="AC170" s="87" t="s">
        <v>1122</v>
      </c>
      <c r="AD170" s="101">
        <v>191.7</v>
      </c>
      <c r="AE170" s="101">
        <v>191.05</v>
      </c>
      <c r="AF170" s="101">
        <v>190.39</v>
      </c>
      <c r="AG170" s="101">
        <v>189.74</v>
      </c>
      <c r="AH170" s="101">
        <v>189.08</v>
      </c>
      <c r="AI170" s="101">
        <v>188.43</v>
      </c>
      <c r="AJ170" s="102">
        <v>187.78</v>
      </c>
      <c r="AL170" s="662"/>
      <c r="AM170" s="666">
        <f>+AM168+10</f>
        <v>140</v>
      </c>
      <c r="AN170" s="86" t="str">
        <f>+AN168</f>
        <v>48-X</v>
      </c>
      <c r="AO170" s="87" t="s">
        <v>1122</v>
      </c>
      <c r="AP170" s="88" t="s">
        <v>1122</v>
      </c>
      <c r="AQ170" s="88" t="s">
        <v>1122</v>
      </c>
      <c r="AR170" s="88" t="s">
        <v>1122</v>
      </c>
      <c r="AS170" s="88" t="s">
        <v>1122</v>
      </c>
      <c r="AT170" s="88" t="s">
        <v>1122</v>
      </c>
      <c r="AU170" s="88" t="s">
        <v>1122</v>
      </c>
      <c r="AV170" s="89" t="s">
        <v>1122</v>
      </c>
    </row>
    <row r="171" spans="1:48" ht="15.75" customHeight="1" thickBot="1">
      <c r="A171">
        <v>171</v>
      </c>
      <c r="B171" s="662"/>
      <c r="C171" s="667"/>
      <c r="D171" s="90" t="str">
        <f>+D169</f>
        <v>48-XL</v>
      </c>
      <c r="E171" s="100">
        <v>280.13</v>
      </c>
      <c r="F171" s="101">
        <v>268.27</v>
      </c>
      <c r="G171" s="101">
        <v>256.42</v>
      </c>
      <c r="H171" s="101">
        <v>244.57</v>
      </c>
      <c r="I171" s="101">
        <v>232.71</v>
      </c>
      <c r="J171" s="101">
        <v>220.86</v>
      </c>
      <c r="K171" s="101">
        <v>209.01</v>
      </c>
      <c r="L171" s="102">
        <v>197.16</v>
      </c>
      <c r="N171" s="662"/>
      <c r="O171" s="667"/>
      <c r="P171" s="90" t="str">
        <f>+P169</f>
        <v>48-XL</v>
      </c>
      <c r="Q171" s="100">
        <v>258.02999999999997</v>
      </c>
      <c r="R171" s="101">
        <v>247.2</v>
      </c>
      <c r="S171" s="101">
        <v>236.37</v>
      </c>
      <c r="T171" s="101">
        <v>225.54</v>
      </c>
      <c r="U171" s="101">
        <v>214.71</v>
      </c>
      <c r="V171" s="101">
        <v>203.88</v>
      </c>
      <c r="W171" s="101">
        <v>193.05</v>
      </c>
      <c r="X171" s="102">
        <v>182.23</v>
      </c>
      <c r="Z171" s="662"/>
      <c r="AA171" s="667"/>
      <c r="AB171" s="90" t="str">
        <f>+AB169</f>
        <v>48-XL</v>
      </c>
      <c r="AC171" s="100">
        <v>202.35</v>
      </c>
      <c r="AD171" s="101">
        <v>202.35</v>
      </c>
      <c r="AE171" s="101">
        <v>202.35</v>
      </c>
      <c r="AF171" s="101">
        <v>202.35</v>
      </c>
      <c r="AG171" s="101">
        <v>202.35</v>
      </c>
      <c r="AH171" s="101">
        <v>202.35</v>
      </c>
      <c r="AI171" s="101">
        <v>202.35</v>
      </c>
      <c r="AJ171" s="102">
        <v>202.35</v>
      </c>
      <c r="AL171" s="662"/>
      <c r="AM171" s="667"/>
      <c r="AN171" s="90" t="str">
        <f>+AN169</f>
        <v>48-XL</v>
      </c>
      <c r="AO171" s="87" t="s">
        <v>1122</v>
      </c>
      <c r="AP171" s="88" t="s">
        <v>1122</v>
      </c>
      <c r="AQ171" s="88" t="s">
        <v>1122</v>
      </c>
      <c r="AR171" s="88" t="s">
        <v>1122</v>
      </c>
      <c r="AS171" s="88" t="s">
        <v>1122</v>
      </c>
      <c r="AT171" s="88" t="s">
        <v>1122</v>
      </c>
      <c r="AU171" s="88" t="s">
        <v>1122</v>
      </c>
      <c r="AV171" s="89" t="s">
        <v>1122</v>
      </c>
    </row>
    <row r="172" spans="1:48" ht="15" customHeight="1">
      <c r="A172">
        <v>172</v>
      </c>
      <c r="B172" s="662"/>
      <c r="C172" s="664">
        <f>+C170+10</f>
        <v>150</v>
      </c>
      <c r="D172" s="78" t="s">
        <v>133</v>
      </c>
      <c r="E172" s="97">
        <v>271.16000000000003</v>
      </c>
      <c r="F172" s="98">
        <v>261.64999999999998</v>
      </c>
      <c r="G172" s="98">
        <v>252.14</v>
      </c>
      <c r="H172" s="98">
        <v>242.63</v>
      </c>
      <c r="I172" s="98">
        <v>233.12</v>
      </c>
      <c r="J172" s="98">
        <v>223.61</v>
      </c>
      <c r="K172" s="98">
        <v>214.1</v>
      </c>
      <c r="L172" s="99">
        <v>204.59</v>
      </c>
      <c r="N172" s="662"/>
      <c r="O172" s="664">
        <f>+O170+10</f>
        <v>150</v>
      </c>
      <c r="P172" s="78" t="s">
        <v>133</v>
      </c>
      <c r="Q172" s="97">
        <v>217.25</v>
      </c>
      <c r="R172" s="98">
        <v>210.42</v>
      </c>
      <c r="S172" s="98">
        <v>203.6</v>
      </c>
      <c r="T172" s="98">
        <v>196.78</v>
      </c>
      <c r="U172" s="98">
        <v>189.96</v>
      </c>
      <c r="V172" s="98">
        <v>183.14</v>
      </c>
      <c r="W172" s="98">
        <v>176.32</v>
      </c>
      <c r="X172" s="99">
        <v>169.5</v>
      </c>
      <c r="Z172" s="662"/>
      <c r="AA172" s="664">
        <f>+AA170+10</f>
        <v>150</v>
      </c>
      <c r="AB172" s="78" t="s">
        <v>133</v>
      </c>
      <c r="AC172" s="83" t="s">
        <v>1122</v>
      </c>
      <c r="AD172" s="84" t="s">
        <v>1122</v>
      </c>
      <c r="AE172" s="84" t="s">
        <v>1122</v>
      </c>
      <c r="AF172" s="98">
        <v>191.78</v>
      </c>
      <c r="AG172" s="98">
        <v>191.08</v>
      </c>
      <c r="AH172" s="98">
        <v>190.39</v>
      </c>
      <c r="AI172" s="98">
        <v>189.69</v>
      </c>
      <c r="AJ172" s="99">
        <v>189</v>
      </c>
      <c r="AL172" s="662"/>
      <c r="AM172" s="664">
        <f>+AM170+10</f>
        <v>150</v>
      </c>
      <c r="AN172" s="78" t="s">
        <v>133</v>
      </c>
      <c r="AO172" s="83" t="s">
        <v>1122</v>
      </c>
      <c r="AP172" s="84" t="s">
        <v>1122</v>
      </c>
      <c r="AQ172" s="84" t="s">
        <v>1122</v>
      </c>
      <c r="AR172" s="84" t="s">
        <v>1122</v>
      </c>
      <c r="AS172" s="84" t="s">
        <v>1122</v>
      </c>
      <c r="AT172" s="84" t="s">
        <v>1122</v>
      </c>
      <c r="AU172" s="84" t="s">
        <v>1122</v>
      </c>
      <c r="AV172" s="85" t="s">
        <v>1122</v>
      </c>
    </row>
    <row r="173" spans="1:48" ht="15" thickBot="1">
      <c r="A173">
        <v>173</v>
      </c>
      <c r="B173" s="662"/>
      <c r="C173" s="665"/>
      <c r="D173" s="82" t="s">
        <v>136</v>
      </c>
      <c r="E173" s="97">
        <v>308.95999999999998</v>
      </c>
      <c r="F173" s="98">
        <v>296.5</v>
      </c>
      <c r="G173" s="98">
        <v>284.04000000000002</v>
      </c>
      <c r="H173" s="98">
        <v>271.58</v>
      </c>
      <c r="I173" s="98">
        <v>259.12</v>
      </c>
      <c r="J173" s="98">
        <v>246.66</v>
      </c>
      <c r="K173" s="98">
        <v>234.2</v>
      </c>
      <c r="L173" s="99">
        <v>221.74</v>
      </c>
      <c r="N173" s="662"/>
      <c r="O173" s="665"/>
      <c r="P173" s="82" t="s">
        <v>136</v>
      </c>
      <c r="Q173" s="97">
        <v>276.55</v>
      </c>
      <c r="R173" s="98">
        <v>266.23</v>
      </c>
      <c r="S173" s="98">
        <v>255.91</v>
      </c>
      <c r="T173" s="98">
        <v>245.59</v>
      </c>
      <c r="U173" s="98">
        <v>235.27</v>
      </c>
      <c r="V173" s="98">
        <v>224.95</v>
      </c>
      <c r="W173" s="98">
        <v>214.63</v>
      </c>
      <c r="X173" s="99">
        <v>204.32</v>
      </c>
      <c r="Z173" s="662"/>
      <c r="AA173" s="665"/>
      <c r="AB173" s="82" t="s">
        <v>136</v>
      </c>
      <c r="AC173" s="97">
        <v>218.26</v>
      </c>
      <c r="AD173" s="98">
        <v>215.98</v>
      </c>
      <c r="AE173" s="98">
        <v>213.71</v>
      </c>
      <c r="AF173" s="98">
        <v>211.44</v>
      </c>
      <c r="AG173" s="98">
        <v>209.16</v>
      </c>
      <c r="AH173" s="98">
        <v>206.89</v>
      </c>
      <c r="AI173" s="98">
        <v>204.62</v>
      </c>
      <c r="AJ173" s="99">
        <v>202.35</v>
      </c>
      <c r="AL173" s="662"/>
      <c r="AM173" s="665"/>
      <c r="AN173" s="82" t="s">
        <v>136</v>
      </c>
      <c r="AO173" s="83" t="s">
        <v>1122</v>
      </c>
      <c r="AP173" s="84" t="s">
        <v>1122</v>
      </c>
      <c r="AQ173" s="84" t="s">
        <v>1122</v>
      </c>
      <c r="AR173" s="84" t="s">
        <v>1122</v>
      </c>
      <c r="AS173" s="84" t="s">
        <v>1122</v>
      </c>
      <c r="AT173" s="84" t="s">
        <v>1122</v>
      </c>
      <c r="AU173" s="84" t="s">
        <v>1122</v>
      </c>
      <c r="AV173" s="85" t="s">
        <v>1122</v>
      </c>
    </row>
    <row r="174" spans="1:48" ht="15" customHeight="1">
      <c r="A174">
        <v>174</v>
      </c>
      <c r="B174" s="662"/>
      <c r="C174" s="666">
        <f>+C172+10</f>
        <v>160</v>
      </c>
      <c r="D174" s="86" t="str">
        <f>+D172</f>
        <v>48-X</v>
      </c>
      <c r="E174" s="100">
        <v>284.52</v>
      </c>
      <c r="F174" s="101">
        <v>276.39</v>
      </c>
      <c r="G174" s="101">
        <v>268.26</v>
      </c>
      <c r="H174" s="101">
        <v>260.13</v>
      </c>
      <c r="I174" s="101">
        <v>252</v>
      </c>
      <c r="J174" s="101">
        <v>243.87</v>
      </c>
      <c r="K174" s="101">
        <v>235.74</v>
      </c>
      <c r="L174" s="102">
        <v>227.61</v>
      </c>
      <c r="N174" s="662"/>
      <c r="O174" s="666">
        <f>+O172+10</f>
        <v>160</v>
      </c>
      <c r="P174" s="86" t="str">
        <f>+P172</f>
        <v>48-X</v>
      </c>
      <c r="Q174" s="100">
        <v>230.84</v>
      </c>
      <c r="R174" s="101">
        <v>224.12</v>
      </c>
      <c r="S174" s="101">
        <v>217.4</v>
      </c>
      <c r="T174" s="101">
        <v>210.68</v>
      </c>
      <c r="U174" s="101">
        <v>203.96</v>
      </c>
      <c r="V174" s="101">
        <v>197.24</v>
      </c>
      <c r="W174" s="101">
        <v>190.52</v>
      </c>
      <c r="X174" s="102">
        <v>183.8</v>
      </c>
      <c r="Z174" s="662"/>
      <c r="AA174" s="666">
        <f>+AA172+10</f>
        <v>160</v>
      </c>
      <c r="AB174" s="86" t="str">
        <f>+AB172</f>
        <v>48-X</v>
      </c>
      <c r="AC174" s="87" t="s">
        <v>1122</v>
      </c>
      <c r="AD174" s="88" t="s">
        <v>1122</v>
      </c>
      <c r="AE174" s="88" t="s">
        <v>1122</v>
      </c>
      <c r="AF174" s="88" t="s">
        <v>1122</v>
      </c>
      <c r="AG174" s="88" t="s">
        <v>1122</v>
      </c>
      <c r="AH174" s="88" t="s">
        <v>1122</v>
      </c>
      <c r="AI174" s="101">
        <v>191.06</v>
      </c>
      <c r="AJ174" s="102">
        <v>190.21</v>
      </c>
      <c r="AL174" s="662"/>
      <c r="AM174" s="666">
        <f>+AM172+10</f>
        <v>160</v>
      </c>
      <c r="AN174" s="86" t="str">
        <f>+AN172</f>
        <v>48-X</v>
      </c>
      <c r="AO174" s="87" t="s">
        <v>1122</v>
      </c>
      <c r="AP174" s="88" t="s">
        <v>1122</v>
      </c>
      <c r="AQ174" s="88" t="s">
        <v>1122</v>
      </c>
      <c r="AR174" s="88" t="s">
        <v>1122</v>
      </c>
      <c r="AS174" s="88" t="s">
        <v>1122</v>
      </c>
      <c r="AT174" s="88" t="s">
        <v>1122</v>
      </c>
      <c r="AU174" s="88" t="s">
        <v>1122</v>
      </c>
      <c r="AV174" s="89" t="s">
        <v>1122</v>
      </c>
    </row>
    <row r="175" spans="1:48" ht="15" thickBot="1">
      <c r="A175">
        <v>175</v>
      </c>
      <c r="B175" s="662"/>
      <c r="C175" s="667"/>
      <c r="D175" s="90" t="str">
        <f>+D173</f>
        <v>48-XL</v>
      </c>
      <c r="E175" s="100">
        <v>315.01</v>
      </c>
      <c r="F175" s="101">
        <v>305.16000000000003</v>
      </c>
      <c r="G175" s="101">
        <v>295.31</v>
      </c>
      <c r="H175" s="101">
        <v>285.45999999999998</v>
      </c>
      <c r="I175" s="101">
        <v>275.61</v>
      </c>
      <c r="J175" s="101">
        <v>265.76</v>
      </c>
      <c r="K175" s="101">
        <v>255.91</v>
      </c>
      <c r="L175" s="102">
        <v>246.07</v>
      </c>
      <c r="N175" s="662"/>
      <c r="O175" s="667"/>
      <c r="P175" s="90" t="str">
        <f>+P173</f>
        <v>48-XL</v>
      </c>
      <c r="Q175" s="100">
        <v>293.74</v>
      </c>
      <c r="R175" s="101">
        <v>284.55</v>
      </c>
      <c r="S175" s="101">
        <v>275.36</v>
      </c>
      <c r="T175" s="101">
        <v>266.17</v>
      </c>
      <c r="U175" s="101">
        <v>256.98</v>
      </c>
      <c r="V175" s="101">
        <v>247.79</v>
      </c>
      <c r="W175" s="101">
        <v>238.6</v>
      </c>
      <c r="X175" s="102">
        <v>229.42</v>
      </c>
      <c r="Z175" s="662"/>
      <c r="AA175" s="667"/>
      <c r="AB175" s="90" t="str">
        <f>+AB173</f>
        <v>48-XL</v>
      </c>
      <c r="AC175" s="100">
        <v>232.01</v>
      </c>
      <c r="AD175" s="101">
        <v>227.77</v>
      </c>
      <c r="AE175" s="101">
        <v>223.53</v>
      </c>
      <c r="AF175" s="101">
        <v>219.29</v>
      </c>
      <c r="AG175" s="101">
        <v>215.06</v>
      </c>
      <c r="AH175" s="101">
        <v>210.82</v>
      </c>
      <c r="AI175" s="101">
        <v>206.58</v>
      </c>
      <c r="AJ175" s="102">
        <v>202.35</v>
      </c>
      <c r="AL175" s="662"/>
      <c r="AM175" s="667"/>
      <c r="AN175" s="90" t="str">
        <f>+AN173</f>
        <v>48-XL</v>
      </c>
      <c r="AO175" s="87" t="s">
        <v>1122</v>
      </c>
      <c r="AP175" s="88" t="s">
        <v>1122</v>
      </c>
      <c r="AQ175" s="88" t="s">
        <v>1122</v>
      </c>
      <c r="AR175" s="88" t="s">
        <v>1122</v>
      </c>
      <c r="AS175" s="88" t="s">
        <v>1122</v>
      </c>
      <c r="AT175" s="88" t="s">
        <v>1122</v>
      </c>
      <c r="AU175" s="88" t="s">
        <v>1122</v>
      </c>
      <c r="AV175" s="89" t="s">
        <v>1122</v>
      </c>
    </row>
    <row r="176" spans="1:48">
      <c r="A176">
        <v>176</v>
      </c>
      <c r="B176" s="662"/>
      <c r="C176" s="664">
        <f>+C174+10</f>
        <v>170</v>
      </c>
      <c r="D176" s="78" t="s">
        <v>133</v>
      </c>
      <c r="E176" s="97">
        <v>296.11</v>
      </c>
      <c r="F176" s="98">
        <v>289.29000000000002</v>
      </c>
      <c r="G176" s="98">
        <v>282.48</v>
      </c>
      <c r="H176" s="98">
        <v>275.66000000000003</v>
      </c>
      <c r="I176" s="98">
        <v>268.85000000000002</v>
      </c>
      <c r="J176" s="98">
        <v>262.02999999999997</v>
      </c>
      <c r="K176" s="98">
        <v>255.22</v>
      </c>
      <c r="L176" s="99">
        <v>248.41</v>
      </c>
      <c r="N176" s="662"/>
      <c r="O176" s="664">
        <f>+O174+10</f>
        <v>170</v>
      </c>
      <c r="P176" s="78" t="s">
        <v>133</v>
      </c>
      <c r="Q176" s="97">
        <v>244.16</v>
      </c>
      <c r="R176" s="98">
        <v>237.62</v>
      </c>
      <c r="S176" s="98">
        <v>231.08</v>
      </c>
      <c r="T176" s="98">
        <v>224.54</v>
      </c>
      <c r="U176" s="98">
        <v>218</v>
      </c>
      <c r="V176" s="98">
        <v>211.46</v>
      </c>
      <c r="W176" s="98">
        <v>204.92</v>
      </c>
      <c r="X176" s="99">
        <v>198.39</v>
      </c>
      <c r="Z176" s="662"/>
      <c r="AA176" s="664">
        <f>+AA174+10</f>
        <v>170</v>
      </c>
      <c r="AB176" s="78" t="s">
        <v>133</v>
      </c>
      <c r="AC176" s="83" t="s">
        <v>1122</v>
      </c>
      <c r="AD176" s="84" t="s">
        <v>1122</v>
      </c>
      <c r="AE176" s="84" t="s">
        <v>1122</v>
      </c>
      <c r="AF176" s="84" t="s">
        <v>1122</v>
      </c>
      <c r="AG176" s="84" t="s">
        <v>1122</v>
      </c>
      <c r="AH176" s="84" t="s">
        <v>1122</v>
      </c>
      <c r="AI176" s="84" t="s">
        <v>1122</v>
      </c>
      <c r="AJ176" s="99">
        <v>191.62</v>
      </c>
      <c r="AL176" s="662"/>
      <c r="AM176" s="664">
        <f>+AM174+10</f>
        <v>170</v>
      </c>
      <c r="AN176" s="78" t="s">
        <v>133</v>
      </c>
      <c r="AO176" s="83" t="s">
        <v>1122</v>
      </c>
      <c r="AP176" s="84" t="s">
        <v>1122</v>
      </c>
      <c r="AQ176" s="84" t="s">
        <v>1122</v>
      </c>
      <c r="AR176" s="84" t="s">
        <v>1122</v>
      </c>
      <c r="AS176" s="84" t="s">
        <v>1122</v>
      </c>
      <c r="AT176" s="84" t="s">
        <v>1122</v>
      </c>
      <c r="AU176" s="84" t="s">
        <v>1122</v>
      </c>
      <c r="AV176" s="85" t="s">
        <v>1122</v>
      </c>
    </row>
    <row r="177" spans="1:48" ht="15" thickBot="1">
      <c r="A177">
        <v>177</v>
      </c>
      <c r="B177" s="662"/>
      <c r="C177" s="665"/>
      <c r="D177" s="82" t="s">
        <v>136</v>
      </c>
      <c r="E177" s="97">
        <v>315.99</v>
      </c>
      <c r="F177" s="98">
        <v>309.38</v>
      </c>
      <c r="G177" s="98">
        <v>302.77</v>
      </c>
      <c r="H177" s="98">
        <v>296.16000000000003</v>
      </c>
      <c r="I177" s="98">
        <v>289.56</v>
      </c>
      <c r="J177" s="98">
        <v>282.95</v>
      </c>
      <c r="K177" s="98">
        <v>276.33999999999997</v>
      </c>
      <c r="L177" s="99">
        <v>269.74</v>
      </c>
      <c r="N177" s="662"/>
      <c r="O177" s="665"/>
      <c r="P177" s="82" t="s">
        <v>136</v>
      </c>
      <c r="Q177" s="97">
        <v>306.88</v>
      </c>
      <c r="R177" s="98">
        <v>299.11</v>
      </c>
      <c r="S177" s="98">
        <v>291.35000000000002</v>
      </c>
      <c r="T177" s="98">
        <v>283.58</v>
      </c>
      <c r="U177" s="98">
        <v>275.82</v>
      </c>
      <c r="V177" s="98">
        <v>268.05</v>
      </c>
      <c r="W177" s="98">
        <v>260.29000000000002</v>
      </c>
      <c r="X177" s="99">
        <v>252.53</v>
      </c>
      <c r="Z177" s="662"/>
      <c r="AA177" s="665"/>
      <c r="AB177" s="82" t="s">
        <v>136</v>
      </c>
      <c r="AC177" s="97">
        <v>248.86</v>
      </c>
      <c r="AD177" s="98">
        <v>242.21</v>
      </c>
      <c r="AE177" s="98">
        <v>235.57</v>
      </c>
      <c r="AF177" s="98">
        <v>228.92</v>
      </c>
      <c r="AG177" s="98">
        <v>222.28</v>
      </c>
      <c r="AH177" s="98">
        <v>215.63</v>
      </c>
      <c r="AI177" s="98">
        <v>208.99</v>
      </c>
      <c r="AJ177" s="99">
        <v>202.35</v>
      </c>
      <c r="AL177" s="662"/>
      <c r="AM177" s="665"/>
      <c r="AN177" s="82" t="s">
        <v>136</v>
      </c>
      <c r="AO177" s="83" t="s">
        <v>1122</v>
      </c>
      <c r="AP177" s="84" t="s">
        <v>1122</v>
      </c>
      <c r="AQ177" s="84" t="s">
        <v>1122</v>
      </c>
      <c r="AR177" s="84" t="s">
        <v>1122</v>
      </c>
      <c r="AS177" s="84" t="s">
        <v>1122</v>
      </c>
      <c r="AT177" s="84" t="s">
        <v>1122</v>
      </c>
      <c r="AU177" s="84" t="s">
        <v>1122</v>
      </c>
      <c r="AV177" s="85" t="s">
        <v>1122</v>
      </c>
    </row>
    <row r="178" spans="1:48">
      <c r="A178">
        <v>178</v>
      </c>
      <c r="B178" s="662"/>
      <c r="C178" s="666">
        <f>+C176+10</f>
        <v>180</v>
      </c>
      <c r="D178" s="86" t="str">
        <f>+D176</f>
        <v>48-X</v>
      </c>
      <c r="E178" s="100">
        <v>303.12</v>
      </c>
      <c r="F178" s="101">
        <v>297.52</v>
      </c>
      <c r="G178" s="101">
        <v>291.92</v>
      </c>
      <c r="H178" s="101">
        <v>286.32</v>
      </c>
      <c r="I178" s="101">
        <v>280.72000000000003</v>
      </c>
      <c r="J178" s="101">
        <v>275.12</v>
      </c>
      <c r="K178" s="101">
        <v>269.52</v>
      </c>
      <c r="L178" s="102">
        <v>263.93</v>
      </c>
      <c r="N178" s="662"/>
      <c r="O178" s="666">
        <f>+O176+10</f>
        <v>180</v>
      </c>
      <c r="P178" s="86" t="str">
        <f>+P176</f>
        <v>48-X</v>
      </c>
      <c r="Q178" s="87" t="s">
        <v>1122</v>
      </c>
      <c r="R178" s="88" t="s">
        <v>1122</v>
      </c>
      <c r="S178" s="101">
        <v>242.42</v>
      </c>
      <c r="T178" s="101">
        <v>236.25</v>
      </c>
      <c r="U178" s="101">
        <v>230.08</v>
      </c>
      <c r="V178" s="101">
        <v>223.91</v>
      </c>
      <c r="W178" s="101">
        <v>217.74</v>
      </c>
      <c r="X178" s="102">
        <v>211.58</v>
      </c>
      <c r="Z178" s="662"/>
      <c r="AA178" s="666">
        <f>+AA176+10</f>
        <v>180</v>
      </c>
      <c r="AB178" s="86" t="str">
        <f>+AB176</f>
        <v>48-X</v>
      </c>
      <c r="AC178" s="87" t="s">
        <v>1122</v>
      </c>
      <c r="AD178" s="88" t="s">
        <v>1122</v>
      </c>
      <c r="AE178" s="88" t="s">
        <v>1122</v>
      </c>
      <c r="AF178" s="88" t="s">
        <v>1122</v>
      </c>
      <c r="AG178" s="88" t="s">
        <v>1122</v>
      </c>
      <c r="AH178" s="88" t="s">
        <v>1122</v>
      </c>
      <c r="AI178" s="88" t="s">
        <v>1122</v>
      </c>
      <c r="AJ178" s="89" t="s">
        <v>1122</v>
      </c>
      <c r="AL178" s="662"/>
      <c r="AM178" s="666">
        <f>+AM176+10</f>
        <v>180</v>
      </c>
      <c r="AN178" s="86" t="str">
        <f>+AN176</f>
        <v>48-X</v>
      </c>
      <c r="AO178" s="87" t="s">
        <v>1122</v>
      </c>
      <c r="AP178" s="88" t="s">
        <v>1122</v>
      </c>
      <c r="AQ178" s="88" t="s">
        <v>1122</v>
      </c>
      <c r="AR178" s="88" t="s">
        <v>1122</v>
      </c>
      <c r="AS178" s="88" t="s">
        <v>1122</v>
      </c>
      <c r="AT178" s="88" t="s">
        <v>1122</v>
      </c>
      <c r="AU178" s="88" t="s">
        <v>1122</v>
      </c>
      <c r="AV178" s="89" t="s">
        <v>1122</v>
      </c>
    </row>
    <row r="179" spans="1:48" ht="15" thickBot="1">
      <c r="A179">
        <v>179</v>
      </c>
      <c r="B179" s="662"/>
      <c r="C179" s="667"/>
      <c r="D179" s="90" t="str">
        <f>+D177</f>
        <v>48-XL</v>
      </c>
      <c r="E179" s="100">
        <v>315.52999999999997</v>
      </c>
      <c r="F179" s="101">
        <v>312.57</v>
      </c>
      <c r="G179" s="101">
        <v>309.61</v>
      </c>
      <c r="H179" s="101">
        <v>306.64999999999998</v>
      </c>
      <c r="I179" s="101">
        <v>303.69</v>
      </c>
      <c r="J179" s="101">
        <v>300.73</v>
      </c>
      <c r="K179" s="101">
        <v>297.77</v>
      </c>
      <c r="L179" s="102">
        <v>294.82</v>
      </c>
      <c r="N179" s="662"/>
      <c r="O179" s="667"/>
      <c r="P179" s="90" t="str">
        <f>+P177</f>
        <v>48-XL</v>
      </c>
      <c r="Q179" s="100">
        <v>315.52999999999997</v>
      </c>
      <c r="R179" s="101">
        <v>308.86</v>
      </c>
      <c r="S179" s="101">
        <v>302.19</v>
      </c>
      <c r="T179" s="101">
        <v>295.52</v>
      </c>
      <c r="U179" s="101">
        <v>288.85000000000002</v>
      </c>
      <c r="V179" s="101">
        <v>282.18</v>
      </c>
      <c r="W179" s="101">
        <v>275.51</v>
      </c>
      <c r="X179" s="102">
        <v>268.83999999999997</v>
      </c>
      <c r="Z179" s="662"/>
      <c r="AA179" s="667"/>
      <c r="AB179" s="90" t="str">
        <f>+AB177</f>
        <v>48-XL</v>
      </c>
      <c r="AC179" s="100" t="s">
        <v>1122</v>
      </c>
      <c r="AD179" s="101">
        <v>256.14999999999998</v>
      </c>
      <c r="AE179" s="101">
        <v>248.49</v>
      </c>
      <c r="AF179" s="101">
        <v>240.82</v>
      </c>
      <c r="AG179" s="101">
        <v>233.16</v>
      </c>
      <c r="AH179" s="101">
        <v>225.49</v>
      </c>
      <c r="AI179" s="101">
        <v>217.83</v>
      </c>
      <c r="AJ179" s="102">
        <v>210.17</v>
      </c>
      <c r="AL179" s="662"/>
      <c r="AM179" s="667"/>
      <c r="AN179" s="90" t="str">
        <f>+AN177</f>
        <v>48-XL</v>
      </c>
      <c r="AO179" s="87" t="s">
        <v>1122</v>
      </c>
      <c r="AP179" s="88" t="s">
        <v>1122</v>
      </c>
      <c r="AQ179" s="88" t="s">
        <v>1122</v>
      </c>
      <c r="AR179" s="88" t="s">
        <v>1122</v>
      </c>
      <c r="AS179" s="88" t="s">
        <v>1122</v>
      </c>
      <c r="AT179" s="88" t="s">
        <v>1122</v>
      </c>
      <c r="AU179" s="88" t="s">
        <v>1122</v>
      </c>
      <c r="AV179" s="89" t="s">
        <v>1122</v>
      </c>
    </row>
    <row r="180" spans="1:48">
      <c r="A180">
        <v>180</v>
      </c>
      <c r="B180" s="662"/>
      <c r="C180" s="664">
        <f>+C178+10</f>
        <v>190</v>
      </c>
      <c r="D180" s="78" t="s">
        <v>133</v>
      </c>
      <c r="E180" s="97">
        <v>316.39999999999998</v>
      </c>
      <c r="F180" s="98">
        <v>310.41000000000003</v>
      </c>
      <c r="G180" s="98">
        <v>304.42</v>
      </c>
      <c r="H180" s="98">
        <v>298.44</v>
      </c>
      <c r="I180" s="98">
        <v>292.45</v>
      </c>
      <c r="J180" s="98">
        <v>286.47000000000003</v>
      </c>
      <c r="K180" s="98">
        <v>280.48</v>
      </c>
      <c r="L180" s="99">
        <v>274.5</v>
      </c>
      <c r="N180" s="662"/>
      <c r="O180" s="664">
        <f>+O178+10</f>
        <v>190</v>
      </c>
      <c r="P180" s="78" t="s">
        <v>133</v>
      </c>
      <c r="Q180" s="83" t="s">
        <v>1122</v>
      </c>
      <c r="R180" s="84" t="s">
        <v>1122</v>
      </c>
      <c r="S180" s="84" t="s">
        <v>1122</v>
      </c>
      <c r="T180" s="98">
        <v>247.45</v>
      </c>
      <c r="U180" s="98">
        <v>241.34</v>
      </c>
      <c r="V180" s="98">
        <v>235.22</v>
      </c>
      <c r="W180" s="98">
        <v>229.11</v>
      </c>
      <c r="X180" s="99">
        <v>223</v>
      </c>
      <c r="Z180" s="662"/>
      <c r="AA180" s="664">
        <f>+AA178+10</f>
        <v>190</v>
      </c>
      <c r="AB180" s="78" t="s">
        <v>133</v>
      </c>
      <c r="AC180" s="83" t="s">
        <v>1122</v>
      </c>
      <c r="AD180" s="84" t="s">
        <v>1122</v>
      </c>
      <c r="AE180" s="84" t="s">
        <v>1122</v>
      </c>
      <c r="AF180" s="84" t="s">
        <v>1122</v>
      </c>
      <c r="AG180" s="84" t="s">
        <v>1122</v>
      </c>
      <c r="AH180" s="84" t="s">
        <v>1122</v>
      </c>
      <c r="AI180" s="84" t="s">
        <v>1122</v>
      </c>
      <c r="AJ180" s="85" t="s">
        <v>1122</v>
      </c>
      <c r="AL180" s="662"/>
      <c r="AM180" s="664">
        <f>+AM178+10</f>
        <v>190</v>
      </c>
      <c r="AN180" s="78" t="s">
        <v>133</v>
      </c>
      <c r="AO180" s="83" t="s">
        <v>1122</v>
      </c>
      <c r="AP180" s="84" t="s">
        <v>1122</v>
      </c>
      <c r="AQ180" s="84" t="s">
        <v>1122</v>
      </c>
      <c r="AR180" s="84" t="s">
        <v>1122</v>
      </c>
      <c r="AS180" s="84" t="s">
        <v>1122</v>
      </c>
      <c r="AT180" s="84" t="s">
        <v>1122</v>
      </c>
      <c r="AU180" s="84" t="s">
        <v>1122</v>
      </c>
      <c r="AV180" s="85" t="s">
        <v>1122</v>
      </c>
    </row>
    <row r="181" spans="1:48" ht="15" thickBot="1">
      <c r="A181">
        <v>181</v>
      </c>
      <c r="B181" s="662"/>
      <c r="C181" s="665"/>
      <c r="D181" s="82" t="s">
        <v>136</v>
      </c>
      <c r="E181" s="97">
        <v>314.98</v>
      </c>
      <c r="F181" s="98">
        <v>315.23</v>
      </c>
      <c r="G181" s="98">
        <v>315.48</v>
      </c>
      <c r="H181" s="98">
        <v>315.74</v>
      </c>
      <c r="I181" s="98">
        <v>315.99</v>
      </c>
      <c r="J181" s="98">
        <v>316.25</v>
      </c>
      <c r="K181" s="98">
        <v>316.5</v>
      </c>
      <c r="L181" s="99">
        <v>316.76</v>
      </c>
      <c r="N181" s="662"/>
      <c r="O181" s="665"/>
      <c r="P181" s="82" t="s">
        <v>136</v>
      </c>
      <c r="Q181" s="97">
        <v>314.98</v>
      </c>
      <c r="R181" s="98">
        <v>310.37</v>
      </c>
      <c r="S181" s="98">
        <v>305.77</v>
      </c>
      <c r="T181" s="98">
        <v>301.17</v>
      </c>
      <c r="U181" s="98">
        <v>296.57</v>
      </c>
      <c r="V181" s="98">
        <v>291.97000000000003</v>
      </c>
      <c r="W181" s="98">
        <v>287.37</v>
      </c>
      <c r="X181" s="99">
        <v>282.77</v>
      </c>
      <c r="Z181" s="662"/>
      <c r="AA181" s="665"/>
      <c r="AB181" s="82" t="s">
        <v>136</v>
      </c>
      <c r="AC181" s="83" t="s">
        <v>1122</v>
      </c>
      <c r="AD181" s="84" t="s">
        <v>1122</v>
      </c>
      <c r="AE181" s="84" t="s">
        <v>1122</v>
      </c>
      <c r="AF181" s="98">
        <v>252.78</v>
      </c>
      <c r="AG181" s="98">
        <v>244.98</v>
      </c>
      <c r="AH181" s="98">
        <v>237.19</v>
      </c>
      <c r="AI181" s="98">
        <v>229.4</v>
      </c>
      <c r="AJ181" s="99">
        <v>221.61</v>
      </c>
      <c r="AL181" s="662"/>
      <c r="AM181" s="665"/>
      <c r="AN181" s="82" t="s">
        <v>136</v>
      </c>
      <c r="AO181" s="83" t="s">
        <v>1122</v>
      </c>
      <c r="AP181" s="84" t="s">
        <v>1122</v>
      </c>
      <c r="AQ181" s="84" t="s">
        <v>1122</v>
      </c>
      <c r="AR181" s="84" t="s">
        <v>1122</v>
      </c>
      <c r="AS181" s="84" t="s">
        <v>1122</v>
      </c>
      <c r="AT181" s="84" t="s">
        <v>1122</v>
      </c>
      <c r="AU181" s="84" t="s">
        <v>1122</v>
      </c>
      <c r="AV181" s="85" t="s">
        <v>1122</v>
      </c>
    </row>
    <row r="182" spans="1:48">
      <c r="A182">
        <v>182</v>
      </c>
      <c r="B182" s="662"/>
      <c r="C182" s="666">
        <f>+C180+10</f>
        <v>200</v>
      </c>
      <c r="D182" s="86" t="str">
        <f>+D180</f>
        <v>48-X</v>
      </c>
      <c r="E182" s="87" t="s">
        <v>1122</v>
      </c>
      <c r="F182" s="101">
        <v>313.02</v>
      </c>
      <c r="G182" s="101">
        <v>308.27</v>
      </c>
      <c r="H182" s="101">
        <v>303.52</v>
      </c>
      <c r="I182" s="101">
        <v>298.77</v>
      </c>
      <c r="J182" s="101">
        <v>294.02</v>
      </c>
      <c r="K182" s="101">
        <v>289.27</v>
      </c>
      <c r="L182" s="102">
        <v>284.52</v>
      </c>
      <c r="N182" s="662"/>
      <c r="O182" s="666">
        <f>+O180+10</f>
        <v>200</v>
      </c>
      <c r="P182" s="86" t="str">
        <f>+P180</f>
        <v>48-X</v>
      </c>
      <c r="Q182" s="87" t="s">
        <v>1122</v>
      </c>
      <c r="R182" s="88" t="s">
        <v>1122</v>
      </c>
      <c r="S182" s="88" t="s">
        <v>1122</v>
      </c>
      <c r="T182" s="88" t="s">
        <v>1122</v>
      </c>
      <c r="U182" s="88" t="s">
        <v>1122</v>
      </c>
      <c r="V182" s="101">
        <v>244.36</v>
      </c>
      <c r="W182" s="101">
        <v>238.37</v>
      </c>
      <c r="X182" s="102">
        <v>232.39</v>
      </c>
      <c r="Z182" s="662"/>
      <c r="AA182" s="666">
        <f>+AA180+10</f>
        <v>200</v>
      </c>
      <c r="AB182" s="86" t="str">
        <f>+AB180</f>
        <v>48-X</v>
      </c>
      <c r="AC182" s="87" t="s">
        <v>1122</v>
      </c>
      <c r="AD182" s="88" t="s">
        <v>1122</v>
      </c>
      <c r="AE182" s="88" t="s">
        <v>1122</v>
      </c>
      <c r="AF182" s="88" t="s">
        <v>1122</v>
      </c>
      <c r="AG182" s="88" t="s">
        <v>1122</v>
      </c>
      <c r="AH182" s="88" t="s">
        <v>1122</v>
      </c>
      <c r="AI182" s="88" t="s">
        <v>1122</v>
      </c>
      <c r="AJ182" s="89" t="s">
        <v>1122</v>
      </c>
      <c r="AL182" s="662"/>
      <c r="AM182" s="666">
        <f>+AM180+10</f>
        <v>200</v>
      </c>
      <c r="AN182" s="86" t="str">
        <f>+AN180</f>
        <v>48-X</v>
      </c>
      <c r="AO182" s="87" t="s">
        <v>1122</v>
      </c>
      <c r="AP182" s="88" t="s">
        <v>1122</v>
      </c>
      <c r="AQ182" s="88" t="s">
        <v>1122</v>
      </c>
      <c r="AR182" s="88" t="s">
        <v>1122</v>
      </c>
      <c r="AS182" s="88" t="s">
        <v>1122</v>
      </c>
      <c r="AT182" s="88" t="s">
        <v>1122</v>
      </c>
      <c r="AU182" s="88" t="s">
        <v>1122</v>
      </c>
      <c r="AV182" s="89" t="s">
        <v>1122</v>
      </c>
    </row>
    <row r="183" spans="1:48" ht="15" thickBot="1">
      <c r="A183">
        <v>183</v>
      </c>
      <c r="B183" s="663"/>
      <c r="C183" s="667"/>
      <c r="D183" s="90" t="str">
        <f>+D181</f>
        <v>48-XL</v>
      </c>
      <c r="E183" s="91" t="s">
        <v>1122</v>
      </c>
      <c r="F183" s="103">
        <v>316.27999999999997</v>
      </c>
      <c r="G183" s="103">
        <v>316.17</v>
      </c>
      <c r="H183" s="103">
        <v>316.06</v>
      </c>
      <c r="I183" s="103">
        <v>315.95</v>
      </c>
      <c r="J183" s="103">
        <v>315.83999999999997</v>
      </c>
      <c r="K183" s="103">
        <v>315.73</v>
      </c>
      <c r="L183" s="104">
        <v>315.63</v>
      </c>
      <c r="N183" s="663"/>
      <c r="O183" s="667"/>
      <c r="P183" s="90" t="str">
        <f>+P181</f>
        <v>48-XL</v>
      </c>
      <c r="Q183" s="91" t="s">
        <v>1122</v>
      </c>
      <c r="R183" s="103">
        <v>313.14999999999998</v>
      </c>
      <c r="S183" s="103">
        <v>309.91000000000003</v>
      </c>
      <c r="T183" s="103">
        <v>306.67</v>
      </c>
      <c r="U183" s="103">
        <v>303.44</v>
      </c>
      <c r="V183" s="103">
        <v>300.2</v>
      </c>
      <c r="W183" s="103">
        <v>296.95999999999998</v>
      </c>
      <c r="X183" s="104">
        <v>293.73</v>
      </c>
      <c r="Z183" s="663"/>
      <c r="AA183" s="667"/>
      <c r="AB183" s="90" t="str">
        <f>+AB181</f>
        <v>48-XL</v>
      </c>
      <c r="AC183" s="91" t="s">
        <v>1122</v>
      </c>
      <c r="AD183" s="92" t="s">
        <v>1122</v>
      </c>
      <c r="AE183" s="92" t="s">
        <v>1122</v>
      </c>
      <c r="AF183" s="92" t="s">
        <v>1122</v>
      </c>
      <c r="AG183" s="103">
        <v>257.68</v>
      </c>
      <c r="AH183" s="103">
        <v>250.59</v>
      </c>
      <c r="AI183" s="103">
        <v>243.51</v>
      </c>
      <c r="AJ183" s="104">
        <v>236.43</v>
      </c>
      <c r="AL183" s="663"/>
      <c r="AM183" s="667"/>
      <c r="AN183" s="90" t="str">
        <f>+AN181</f>
        <v>48-XL</v>
      </c>
      <c r="AO183" s="91" t="s">
        <v>1122</v>
      </c>
      <c r="AP183" s="92" t="s">
        <v>1122</v>
      </c>
      <c r="AQ183" s="92" t="s">
        <v>1122</v>
      </c>
      <c r="AR183" s="92" t="s">
        <v>1122</v>
      </c>
      <c r="AS183" s="92" t="s">
        <v>1122</v>
      </c>
      <c r="AT183" s="92" t="s">
        <v>1122</v>
      </c>
      <c r="AU183" s="92" t="s">
        <v>1122</v>
      </c>
      <c r="AV183" s="93" t="s">
        <v>1122</v>
      </c>
    </row>
    <row r="184" spans="1:48">
      <c r="A184">
        <v>184</v>
      </c>
    </row>
    <row r="185" spans="1:48">
      <c r="A185">
        <v>185</v>
      </c>
    </row>
    <row r="186" spans="1:48">
      <c r="A186">
        <v>186</v>
      </c>
    </row>
    <row r="187" spans="1:48">
      <c r="A187">
        <v>187</v>
      </c>
    </row>
    <row r="188" spans="1:48">
      <c r="A188">
        <v>188</v>
      </c>
    </row>
    <row r="189" spans="1:48">
      <c r="A189">
        <v>189</v>
      </c>
    </row>
    <row r="190" spans="1:48">
      <c r="A190">
        <v>190</v>
      </c>
    </row>
    <row r="191" spans="1:48" ht="15" thickBot="1">
      <c r="A191">
        <v>191</v>
      </c>
    </row>
    <row r="192" spans="1:48" ht="18.600000000000001" thickBot="1">
      <c r="A192">
        <v>192</v>
      </c>
      <c r="B192" s="649" t="str">
        <f>+B130</f>
        <v>Zona sísmica A</v>
      </c>
      <c r="C192" s="650"/>
      <c r="D192" s="651"/>
      <c r="E192" s="649" t="s">
        <v>1132</v>
      </c>
      <c r="F192" s="650"/>
      <c r="G192" s="650"/>
      <c r="H192" s="650"/>
      <c r="I192" s="650"/>
      <c r="J192" s="650"/>
      <c r="K192" s="650"/>
      <c r="L192" s="651"/>
      <c r="N192" s="649" t="str">
        <f>+N130</f>
        <v>Zona sísmica B</v>
      </c>
      <c r="O192" s="650"/>
      <c r="P192" s="651"/>
      <c r="Q192" s="649" t="s">
        <v>1132</v>
      </c>
      <c r="R192" s="650"/>
      <c r="S192" s="650"/>
      <c r="T192" s="650"/>
      <c r="U192" s="650"/>
      <c r="V192" s="650"/>
      <c r="W192" s="650"/>
      <c r="X192" s="651"/>
      <c r="Z192" s="649" t="str">
        <f>+Z130</f>
        <v>Zona sísmica C</v>
      </c>
      <c r="AA192" s="650"/>
      <c r="AB192" s="651"/>
      <c r="AC192" s="649" t="s">
        <v>1132</v>
      </c>
      <c r="AD192" s="650"/>
      <c r="AE192" s="650"/>
      <c r="AF192" s="650"/>
      <c r="AG192" s="650"/>
      <c r="AH192" s="650"/>
      <c r="AI192" s="650"/>
      <c r="AJ192" s="651"/>
      <c r="AL192" s="649" t="str">
        <f>+AL130</f>
        <v>Zona sísmica D</v>
      </c>
      <c r="AM192" s="650"/>
      <c r="AN192" s="651"/>
      <c r="AO192" s="649" t="s">
        <v>1132</v>
      </c>
      <c r="AP192" s="650"/>
      <c r="AQ192" s="650"/>
      <c r="AR192" s="650"/>
      <c r="AS192" s="650"/>
      <c r="AT192" s="650"/>
      <c r="AU192" s="650"/>
      <c r="AV192" s="651"/>
    </row>
    <row r="193" spans="1:48">
      <c r="A193">
        <v>193</v>
      </c>
      <c r="B193" s="652" t="str">
        <f>+B131</f>
        <v>Categoría de terreno 4</v>
      </c>
      <c r="C193" s="652" t="s">
        <v>1118</v>
      </c>
      <c r="D193" s="652" t="s">
        <v>1119</v>
      </c>
      <c r="E193" s="654" t="s">
        <v>1120</v>
      </c>
      <c r="F193" s="655"/>
      <c r="G193" s="655"/>
      <c r="H193" s="655"/>
      <c r="I193" s="655"/>
      <c r="J193" s="655"/>
      <c r="K193" s="655"/>
      <c r="L193" s="656"/>
      <c r="N193" s="652" t="str">
        <f>+N131</f>
        <v>Categoría de terreno 4</v>
      </c>
      <c r="O193" s="652" t="s">
        <v>1118</v>
      </c>
      <c r="P193" s="652" t="s">
        <v>1119</v>
      </c>
      <c r="Q193" s="654" t="s">
        <v>1120</v>
      </c>
      <c r="R193" s="655"/>
      <c r="S193" s="655"/>
      <c r="T193" s="655"/>
      <c r="U193" s="655"/>
      <c r="V193" s="655"/>
      <c r="W193" s="655"/>
      <c r="X193" s="656"/>
      <c r="Z193" s="652" t="str">
        <f>+Z131</f>
        <v>Categoría de terreno 4</v>
      </c>
      <c r="AA193" s="652" t="s">
        <v>1118</v>
      </c>
      <c r="AB193" s="652" t="s">
        <v>1119</v>
      </c>
      <c r="AC193" s="654" t="s">
        <v>1120</v>
      </c>
      <c r="AD193" s="655"/>
      <c r="AE193" s="655"/>
      <c r="AF193" s="655"/>
      <c r="AG193" s="655"/>
      <c r="AH193" s="655"/>
      <c r="AI193" s="655"/>
      <c r="AJ193" s="656"/>
      <c r="AL193" s="652" t="str">
        <f>+AL131</f>
        <v>Categoría de terreno 4</v>
      </c>
      <c r="AM193" s="652" t="s">
        <v>1118</v>
      </c>
      <c r="AN193" s="652" t="s">
        <v>1119</v>
      </c>
      <c r="AO193" s="654" t="s">
        <v>1120</v>
      </c>
      <c r="AP193" s="655"/>
      <c r="AQ193" s="655"/>
      <c r="AR193" s="655"/>
      <c r="AS193" s="655"/>
      <c r="AT193" s="655"/>
      <c r="AU193" s="655"/>
      <c r="AV193" s="656"/>
    </row>
    <row r="194" spans="1:48" ht="15" thickBot="1">
      <c r="A194">
        <v>194</v>
      </c>
      <c r="B194" s="653"/>
      <c r="C194" s="653"/>
      <c r="D194" s="653"/>
      <c r="E194" s="75">
        <v>0</v>
      </c>
      <c r="F194" s="76">
        <v>500</v>
      </c>
      <c r="G194" s="76">
        <v>1000</v>
      </c>
      <c r="H194" s="76">
        <v>1500</v>
      </c>
      <c r="I194" s="76">
        <v>2000</v>
      </c>
      <c r="J194" s="76">
        <v>2500</v>
      </c>
      <c r="K194" s="76">
        <v>3000</v>
      </c>
      <c r="L194" s="77">
        <v>3500</v>
      </c>
      <c r="N194" s="653"/>
      <c r="O194" s="653"/>
      <c r="P194" s="653"/>
      <c r="Q194" s="75">
        <v>0</v>
      </c>
      <c r="R194" s="76">
        <v>500</v>
      </c>
      <c r="S194" s="76">
        <v>1000</v>
      </c>
      <c r="T194" s="76">
        <v>1500</v>
      </c>
      <c r="U194" s="76">
        <v>2000</v>
      </c>
      <c r="V194" s="76">
        <v>2500</v>
      </c>
      <c r="W194" s="76">
        <v>3000</v>
      </c>
      <c r="X194" s="77">
        <v>3500</v>
      </c>
      <c r="Z194" s="653"/>
      <c r="AA194" s="653"/>
      <c r="AB194" s="653"/>
      <c r="AC194" s="75">
        <v>0</v>
      </c>
      <c r="AD194" s="76">
        <v>500</v>
      </c>
      <c r="AE194" s="76">
        <v>1000</v>
      </c>
      <c r="AF194" s="76">
        <v>1500</v>
      </c>
      <c r="AG194" s="76">
        <v>2000</v>
      </c>
      <c r="AH194" s="76">
        <v>2500</v>
      </c>
      <c r="AI194" s="76">
        <v>3000</v>
      </c>
      <c r="AJ194" s="77">
        <v>3500</v>
      </c>
      <c r="AL194" s="653"/>
      <c r="AM194" s="653"/>
      <c r="AN194" s="653"/>
      <c r="AO194" s="75">
        <v>0</v>
      </c>
      <c r="AP194" s="76">
        <v>500</v>
      </c>
      <c r="AQ194" s="76">
        <v>1000</v>
      </c>
      <c r="AR194" s="76">
        <v>1500</v>
      </c>
      <c r="AS194" s="76">
        <v>2000</v>
      </c>
      <c r="AT194" s="76">
        <v>2500</v>
      </c>
      <c r="AU194" s="76">
        <v>3000</v>
      </c>
      <c r="AV194" s="77">
        <v>3500</v>
      </c>
    </row>
    <row r="195" spans="1:48">
      <c r="A195">
        <v>195</v>
      </c>
      <c r="B195" s="661" t="str">
        <f>+B133</f>
        <v>Rango de inclinación de &gt;15° a 25°</v>
      </c>
      <c r="C195" s="664">
        <v>100</v>
      </c>
      <c r="D195" s="78" t="s">
        <v>133</v>
      </c>
      <c r="E195" s="94">
        <v>163.62</v>
      </c>
      <c r="F195" s="95">
        <v>158.71</v>
      </c>
      <c r="G195" s="95">
        <v>153.80000000000001</v>
      </c>
      <c r="H195" s="95">
        <v>148.88999999999999</v>
      </c>
      <c r="I195" s="95">
        <v>143.97999999999999</v>
      </c>
      <c r="J195" s="95">
        <v>139.07</v>
      </c>
      <c r="K195" s="95">
        <v>134.16</v>
      </c>
      <c r="L195" s="96">
        <v>129.26</v>
      </c>
      <c r="N195" s="661" t="str">
        <f>+N133</f>
        <v>Rango de inclinación de &gt;15° a 25°</v>
      </c>
      <c r="O195" s="664">
        <v>100</v>
      </c>
      <c r="P195" s="78" t="s">
        <v>133</v>
      </c>
      <c r="Q195" s="94">
        <v>144.99</v>
      </c>
      <c r="R195" s="95">
        <v>145.24</v>
      </c>
      <c r="S195" s="95">
        <v>145.49</v>
      </c>
      <c r="T195" s="95">
        <v>145.74</v>
      </c>
      <c r="U195" s="95">
        <v>145.99</v>
      </c>
      <c r="V195" s="95">
        <v>146.24</v>
      </c>
      <c r="W195" s="95">
        <v>146.49</v>
      </c>
      <c r="X195" s="96">
        <v>146.74</v>
      </c>
      <c r="Z195" s="661" t="str">
        <f>+Z133</f>
        <v>Rango de inclinación de &gt;15° a 25°</v>
      </c>
      <c r="AA195" s="664">
        <v>100</v>
      </c>
      <c r="AB195" s="78" t="s">
        <v>133</v>
      </c>
      <c r="AC195" s="94">
        <v>214.53</v>
      </c>
      <c r="AD195" s="95">
        <v>214.52</v>
      </c>
      <c r="AE195" s="95">
        <v>214.52</v>
      </c>
      <c r="AF195" s="95">
        <v>214.52</v>
      </c>
      <c r="AG195" s="95">
        <v>214.51</v>
      </c>
      <c r="AH195" s="95">
        <v>214.51</v>
      </c>
      <c r="AI195" s="95">
        <v>214.51</v>
      </c>
      <c r="AJ195" s="96">
        <v>214.51</v>
      </c>
      <c r="AL195" s="661" t="str">
        <f>+AL133</f>
        <v>Rango de inclinación de &gt;15° a 25°</v>
      </c>
      <c r="AM195" s="664">
        <v>100</v>
      </c>
      <c r="AN195" s="78" t="s">
        <v>133</v>
      </c>
      <c r="AO195" s="94">
        <v>260.76</v>
      </c>
      <c r="AP195" s="95">
        <v>260.64999999999998</v>
      </c>
      <c r="AQ195" s="95">
        <v>260.55</v>
      </c>
      <c r="AR195" s="95">
        <v>260.44</v>
      </c>
      <c r="AS195" s="95">
        <v>260.33999999999997</v>
      </c>
      <c r="AT195" s="95">
        <v>260.23</v>
      </c>
      <c r="AU195" s="95">
        <v>260.13</v>
      </c>
      <c r="AV195" s="96">
        <v>260.02999999999997</v>
      </c>
    </row>
    <row r="196" spans="1:48" ht="15" thickBot="1">
      <c r="A196">
        <v>196</v>
      </c>
      <c r="B196" s="662"/>
      <c r="C196" s="665"/>
      <c r="D196" s="82" t="s">
        <v>136</v>
      </c>
      <c r="E196" s="97">
        <v>177.57</v>
      </c>
      <c r="F196" s="98">
        <v>172.19</v>
      </c>
      <c r="G196" s="98">
        <v>166.81</v>
      </c>
      <c r="H196" s="98">
        <v>161.43</v>
      </c>
      <c r="I196" s="98">
        <v>156.06</v>
      </c>
      <c r="J196" s="98">
        <v>150.68</v>
      </c>
      <c r="K196" s="98">
        <v>145.30000000000001</v>
      </c>
      <c r="L196" s="99">
        <v>139.93</v>
      </c>
      <c r="N196" s="662"/>
      <c r="O196" s="665"/>
      <c r="P196" s="82" t="s">
        <v>136</v>
      </c>
      <c r="Q196" s="97">
        <v>163.32</v>
      </c>
      <c r="R196" s="98">
        <v>162.71</v>
      </c>
      <c r="S196" s="98">
        <v>162.1</v>
      </c>
      <c r="T196" s="98">
        <v>161.49</v>
      </c>
      <c r="U196" s="98">
        <v>160.88</v>
      </c>
      <c r="V196" s="98">
        <v>160.27000000000001</v>
      </c>
      <c r="W196" s="98">
        <v>159.66</v>
      </c>
      <c r="X196" s="99">
        <v>159.05000000000001</v>
      </c>
      <c r="Z196" s="662"/>
      <c r="AA196" s="665"/>
      <c r="AB196" s="82" t="s">
        <v>136</v>
      </c>
      <c r="AC196" s="97">
        <v>233.75</v>
      </c>
      <c r="AD196" s="98">
        <v>233.75</v>
      </c>
      <c r="AE196" s="98">
        <v>233.75</v>
      </c>
      <c r="AF196" s="98">
        <v>233.75</v>
      </c>
      <c r="AG196" s="98">
        <v>233.75</v>
      </c>
      <c r="AH196" s="98">
        <v>233.75</v>
      </c>
      <c r="AI196" s="98">
        <v>233.75</v>
      </c>
      <c r="AJ196" s="99">
        <v>233.75</v>
      </c>
      <c r="AL196" s="662"/>
      <c r="AM196" s="665"/>
      <c r="AN196" s="82" t="s">
        <v>136</v>
      </c>
      <c r="AO196" s="83" t="s">
        <v>1122</v>
      </c>
      <c r="AP196" s="84" t="s">
        <v>1122</v>
      </c>
      <c r="AQ196" s="84" t="s">
        <v>1122</v>
      </c>
      <c r="AR196" s="84" t="s">
        <v>1122</v>
      </c>
      <c r="AS196" s="84" t="s">
        <v>1122</v>
      </c>
      <c r="AT196" s="84" t="s">
        <v>1122</v>
      </c>
      <c r="AU196" s="84" t="s">
        <v>1122</v>
      </c>
      <c r="AV196" s="85" t="s">
        <v>1122</v>
      </c>
    </row>
    <row r="197" spans="1:48">
      <c r="A197">
        <v>197</v>
      </c>
      <c r="B197" s="662"/>
      <c r="C197" s="666">
        <f>+C195+15</f>
        <v>115</v>
      </c>
      <c r="D197" s="86" t="str">
        <f>+D195</f>
        <v>48-X</v>
      </c>
      <c r="E197" s="100">
        <v>189.61</v>
      </c>
      <c r="F197" s="101">
        <v>184</v>
      </c>
      <c r="G197" s="101">
        <v>178.39</v>
      </c>
      <c r="H197" s="101">
        <v>172.78</v>
      </c>
      <c r="I197" s="101">
        <v>167.18</v>
      </c>
      <c r="J197" s="101">
        <v>161.57</v>
      </c>
      <c r="K197" s="101">
        <v>155.96</v>
      </c>
      <c r="L197" s="102">
        <v>150.36000000000001</v>
      </c>
      <c r="N197" s="662"/>
      <c r="O197" s="666">
        <f>+O195+15</f>
        <v>115</v>
      </c>
      <c r="P197" s="86" t="str">
        <f>+P195</f>
        <v>48-X</v>
      </c>
      <c r="Q197" s="100">
        <v>161.5</v>
      </c>
      <c r="R197" s="101">
        <v>159.24</v>
      </c>
      <c r="S197" s="101">
        <v>156.99</v>
      </c>
      <c r="T197" s="101">
        <v>154.74</v>
      </c>
      <c r="U197" s="101">
        <v>152.47999999999999</v>
      </c>
      <c r="V197" s="101">
        <v>150.22999999999999</v>
      </c>
      <c r="W197" s="101">
        <v>147.97999999999999</v>
      </c>
      <c r="X197" s="102">
        <v>145.72999999999999</v>
      </c>
      <c r="Z197" s="662"/>
      <c r="AA197" s="666">
        <f>+AA195+15</f>
        <v>115</v>
      </c>
      <c r="AB197" s="86" t="str">
        <f>+AB195</f>
        <v>48-X</v>
      </c>
      <c r="AC197" s="100">
        <v>214.88</v>
      </c>
      <c r="AD197" s="101">
        <v>214.82</v>
      </c>
      <c r="AE197" s="101">
        <v>214.76</v>
      </c>
      <c r="AF197" s="101">
        <v>214.7</v>
      </c>
      <c r="AG197" s="101">
        <v>214.65</v>
      </c>
      <c r="AH197" s="101">
        <v>214.59</v>
      </c>
      <c r="AI197" s="101">
        <v>214.53</v>
      </c>
      <c r="AJ197" s="102">
        <v>214.48</v>
      </c>
      <c r="AL197" s="662"/>
      <c r="AM197" s="666">
        <f>+AM195+15</f>
        <v>115</v>
      </c>
      <c r="AN197" s="86" t="str">
        <f>+AN195</f>
        <v>48-X</v>
      </c>
      <c r="AO197" s="87" t="s">
        <v>1122</v>
      </c>
      <c r="AP197" s="88" t="s">
        <v>1122</v>
      </c>
      <c r="AQ197" s="88" t="s">
        <v>1122</v>
      </c>
      <c r="AR197" s="101">
        <v>261.2</v>
      </c>
      <c r="AS197" s="101">
        <v>260.98</v>
      </c>
      <c r="AT197" s="101">
        <v>260.75</v>
      </c>
      <c r="AU197" s="101">
        <v>260.52</v>
      </c>
      <c r="AV197" s="102">
        <v>260.3</v>
      </c>
    </row>
    <row r="198" spans="1:48" ht="15" thickBot="1">
      <c r="A198">
        <v>198</v>
      </c>
      <c r="B198" s="662"/>
      <c r="C198" s="667"/>
      <c r="D198" s="90" t="str">
        <f>+D196</f>
        <v>48-XL</v>
      </c>
      <c r="E198" s="100">
        <v>207.94</v>
      </c>
      <c r="F198" s="101">
        <v>201.64</v>
      </c>
      <c r="G198" s="101">
        <v>195.34</v>
      </c>
      <c r="H198" s="101">
        <v>189.04</v>
      </c>
      <c r="I198" s="101">
        <v>182.74</v>
      </c>
      <c r="J198" s="101">
        <v>176.44</v>
      </c>
      <c r="K198" s="101">
        <v>170.14</v>
      </c>
      <c r="L198" s="102">
        <v>163.85</v>
      </c>
      <c r="N198" s="662"/>
      <c r="O198" s="667"/>
      <c r="P198" s="90" t="str">
        <f>+P196</f>
        <v>48-XL</v>
      </c>
      <c r="Q198" s="100">
        <v>192.56</v>
      </c>
      <c r="R198" s="101">
        <v>187.65</v>
      </c>
      <c r="S198" s="101">
        <v>182.75</v>
      </c>
      <c r="T198" s="101">
        <v>177.84</v>
      </c>
      <c r="U198" s="101">
        <v>172.94</v>
      </c>
      <c r="V198" s="101">
        <v>168.03</v>
      </c>
      <c r="W198" s="101">
        <v>163.13</v>
      </c>
      <c r="X198" s="102">
        <v>158.22999999999999</v>
      </c>
      <c r="Z198" s="662"/>
      <c r="AA198" s="667"/>
      <c r="AB198" s="90" t="str">
        <f>+AB196</f>
        <v>48-XL</v>
      </c>
      <c r="AC198" s="100">
        <v>233.75</v>
      </c>
      <c r="AD198" s="101">
        <v>233.75</v>
      </c>
      <c r="AE198" s="101">
        <v>233.75</v>
      </c>
      <c r="AF198" s="101">
        <v>233.75</v>
      </c>
      <c r="AG198" s="101">
        <v>233.75</v>
      </c>
      <c r="AH198" s="101">
        <v>233.75</v>
      </c>
      <c r="AI198" s="101">
        <v>233.75</v>
      </c>
      <c r="AJ198" s="102">
        <v>233.75</v>
      </c>
      <c r="AL198" s="662"/>
      <c r="AM198" s="667"/>
      <c r="AN198" s="90" t="str">
        <f>+AN196</f>
        <v>48-XL</v>
      </c>
      <c r="AO198" s="87" t="s">
        <v>1122</v>
      </c>
      <c r="AP198" s="88" t="s">
        <v>1122</v>
      </c>
      <c r="AQ198" s="88" t="s">
        <v>1122</v>
      </c>
      <c r="AR198" s="88" t="s">
        <v>1122</v>
      </c>
      <c r="AS198" s="88" t="s">
        <v>1122</v>
      </c>
      <c r="AT198" s="88" t="s">
        <v>1122</v>
      </c>
      <c r="AU198" s="88" t="s">
        <v>1122</v>
      </c>
      <c r="AV198" s="89" t="s">
        <v>1122</v>
      </c>
    </row>
    <row r="199" spans="1:48">
      <c r="A199">
        <v>199</v>
      </c>
      <c r="B199" s="662"/>
      <c r="C199" s="664">
        <f>+C197+15</f>
        <v>130</v>
      </c>
      <c r="D199" s="78" t="s">
        <v>133</v>
      </c>
      <c r="E199" s="97">
        <v>217.38</v>
      </c>
      <c r="F199" s="98">
        <v>210.92</v>
      </c>
      <c r="G199" s="98">
        <v>204.47</v>
      </c>
      <c r="H199" s="98">
        <v>198.02</v>
      </c>
      <c r="I199" s="98">
        <v>191.57</v>
      </c>
      <c r="J199" s="98">
        <v>185.12</v>
      </c>
      <c r="K199" s="98">
        <v>178.67</v>
      </c>
      <c r="L199" s="99">
        <v>172.22</v>
      </c>
      <c r="N199" s="662"/>
      <c r="O199" s="664">
        <f>+O197+15</f>
        <v>130</v>
      </c>
      <c r="P199" s="78" t="s">
        <v>133</v>
      </c>
      <c r="Q199" s="97">
        <v>177.78</v>
      </c>
      <c r="R199" s="98">
        <v>173.83</v>
      </c>
      <c r="S199" s="98">
        <v>169.88</v>
      </c>
      <c r="T199" s="98">
        <v>165.94</v>
      </c>
      <c r="U199" s="98">
        <v>161.99</v>
      </c>
      <c r="V199" s="98">
        <v>158.05000000000001</v>
      </c>
      <c r="W199" s="98">
        <v>154.1</v>
      </c>
      <c r="X199" s="99">
        <v>150.16</v>
      </c>
      <c r="Z199" s="662"/>
      <c r="AA199" s="664">
        <f>+AA197+15</f>
        <v>130</v>
      </c>
      <c r="AB199" s="78" t="s">
        <v>133</v>
      </c>
      <c r="AC199" s="97">
        <v>215.54</v>
      </c>
      <c r="AD199" s="98">
        <v>215.4</v>
      </c>
      <c r="AE199" s="98">
        <v>215.27</v>
      </c>
      <c r="AF199" s="98">
        <v>215.13</v>
      </c>
      <c r="AG199" s="98">
        <v>215</v>
      </c>
      <c r="AH199" s="98">
        <v>214.86</v>
      </c>
      <c r="AI199" s="98">
        <v>214.73</v>
      </c>
      <c r="AJ199" s="99">
        <v>214.6</v>
      </c>
      <c r="AL199" s="662"/>
      <c r="AM199" s="664">
        <f>+AM197+15</f>
        <v>130</v>
      </c>
      <c r="AN199" s="78" t="s">
        <v>133</v>
      </c>
      <c r="AO199" s="83" t="s">
        <v>1122</v>
      </c>
      <c r="AP199" s="84" t="s">
        <v>1122</v>
      </c>
      <c r="AQ199" s="84" t="s">
        <v>1122</v>
      </c>
      <c r="AR199" s="84" t="s">
        <v>1122</v>
      </c>
      <c r="AS199" s="84" t="s">
        <v>1122</v>
      </c>
      <c r="AT199" s="84" t="s">
        <v>1122</v>
      </c>
      <c r="AU199" s="84" t="s">
        <v>1122</v>
      </c>
      <c r="AV199" s="99">
        <v>261.08</v>
      </c>
    </row>
    <row r="200" spans="1:48" ht="15" thickBot="1">
      <c r="A200">
        <v>200</v>
      </c>
      <c r="B200" s="662"/>
      <c r="C200" s="665"/>
      <c r="D200" s="82" t="s">
        <v>136</v>
      </c>
      <c r="E200" s="97">
        <v>237.89</v>
      </c>
      <c r="F200" s="98">
        <v>230.78</v>
      </c>
      <c r="G200" s="98">
        <v>223.68</v>
      </c>
      <c r="H200" s="98">
        <v>216.58</v>
      </c>
      <c r="I200" s="98">
        <v>209.47</v>
      </c>
      <c r="J200" s="98">
        <v>202.37</v>
      </c>
      <c r="K200" s="98">
        <v>195.27</v>
      </c>
      <c r="L200" s="99">
        <v>188.17</v>
      </c>
      <c r="N200" s="662"/>
      <c r="O200" s="665"/>
      <c r="P200" s="82" t="s">
        <v>136</v>
      </c>
      <c r="Q200" s="97">
        <v>222.04</v>
      </c>
      <c r="R200" s="98">
        <v>215.16</v>
      </c>
      <c r="S200" s="98">
        <v>208.28</v>
      </c>
      <c r="T200" s="98">
        <v>201.41</v>
      </c>
      <c r="U200" s="98">
        <v>194.53</v>
      </c>
      <c r="V200" s="98">
        <v>187.66</v>
      </c>
      <c r="W200" s="98">
        <v>180.78</v>
      </c>
      <c r="X200" s="99">
        <v>173.91</v>
      </c>
      <c r="Z200" s="662"/>
      <c r="AA200" s="665"/>
      <c r="AB200" s="82" t="s">
        <v>136</v>
      </c>
      <c r="AC200" s="97">
        <v>233.75</v>
      </c>
      <c r="AD200" s="98">
        <v>233.75</v>
      </c>
      <c r="AE200" s="98">
        <v>233.75</v>
      </c>
      <c r="AF200" s="98">
        <v>233.75</v>
      </c>
      <c r="AG200" s="98">
        <v>233.75</v>
      </c>
      <c r="AH200" s="98">
        <v>233.75</v>
      </c>
      <c r="AI200" s="98">
        <v>233.75</v>
      </c>
      <c r="AJ200" s="99">
        <v>233.75</v>
      </c>
      <c r="AL200" s="662"/>
      <c r="AM200" s="665"/>
      <c r="AN200" s="82" t="s">
        <v>136</v>
      </c>
      <c r="AO200" s="83" t="s">
        <v>1122</v>
      </c>
      <c r="AP200" s="84" t="s">
        <v>1122</v>
      </c>
      <c r="AQ200" s="84" t="s">
        <v>1122</v>
      </c>
      <c r="AR200" s="84" t="s">
        <v>1122</v>
      </c>
      <c r="AS200" s="84" t="s">
        <v>1122</v>
      </c>
      <c r="AT200" s="84" t="s">
        <v>1122</v>
      </c>
      <c r="AU200" s="84" t="s">
        <v>1122</v>
      </c>
      <c r="AV200" s="85" t="s">
        <v>1122</v>
      </c>
    </row>
    <row r="201" spans="1:48">
      <c r="A201">
        <v>201</v>
      </c>
      <c r="B201" s="662"/>
      <c r="C201" s="666">
        <f>+C199+10</f>
        <v>140</v>
      </c>
      <c r="D201" s="86" t="str">
        <f>+D199</f>
        <v>48-X</v>
      </c>
      <c r="E201" s="100">
        <v>234.49</v>
      </c>
      <c r="F201" s="101">
        <v>227.67</v>
      </c>
      <c r="G201" s="101">
        <v>220.85</v>
      </c>
      <c r="H201" s="101">
        <v>214.03</v>
      </c>
      <c r="I201" s="101">
        <v>207.22</v>
      </c>
      <c r="J201" s="101">
        <v>200.4</v>
      </c>
      <c r="K201" s="101">
        <v>193.58</v>
      </c>
      <c r="L201" s="102">
        <v>186.77</v>
      </c>
      <c r="N201" s="662"/>
      <c r="O201" s="666">
        <f>+O199+10</f>
        <v>140</v>
      </c>
      <c r="P201" s="86" t="str">
        <f>+P199</f>
        <v>48-X</v>
      </c>
      <c r="Q201" s="100">
        <v>187.63</v>
      </c>
      <c r="R201" s="101">
        <v>183.59</v>
      </c>
      <c r="S201" s="101">
        <v>179.55</v>
      </c>
      <c r="T201" s="101">
        <v>175.51</v>
      </c>
      <c r="U201" s="101">
        <v>171.48</v>
      </c>
      <c r="V201" s="101">
        <v>167.44</v>
      </c>
      <c r="W201" s="101">
        <v>163.4</v>
      </c>
      <c r="X201" s="102">
        <v>159.37</v>
      </c>
      <c r="Z201" s="662"/>
      <c r="AA201" s="666">
        <f>+AA199+10</f>
        <v>140</v>
      </c>
      <c r="AB201" s="86" t="str">
        <f>+AB199</f>
        <v>48-X</v>
      </c>
      <c r="AC201" s="87" t="s">
        <v>1122</v>
      </c>
      <c r="AD201" s="101">
        <v>216</v>
      </c>
      <c r="AE201" s="101">
        <v>215.8</v>
      </c>
      <c r="AF201" s="101">
        <v>215.6</v>
      </c>
      <c r="AG201" s="101">
        <v>215.4</v>
      </c>
      <c r="AH201" s="101">
        <v>215.2</v>
      </c>
      <c r="AI201" s="101">
        <v>215</v>
      </c>
      <c r="AJ201" s="102">
        <v>214.8</v>
      </c>
      <c r="AL201" s="662"/>
      <c r="AM201" s="666">
        <f>+AM199+10</f>
        <v>140</v>
      </c>
      <c r="AN201" s="86" t="str">
        <f>+AN199</f>
        <v>48-X</v>
      </c>
      <c r="AO201" s="87" t="s">
        <v>1122</v>
      </c>
      <c r="AP201" s="88" t="s">
        <v>1122</v>
      </c>
      <c r="AQ201" s="88" t="s">
        <v>1122</v>
      </c>
      <c r="AR201" s="88" t="s">
        <v>1122</v>
      </c>
      <c r="AS201" s="88" t="s">
        <v>1122</v>
      </c>
      <c r="AT201" s="88" t="s">
        <v>1122</v>
      </c>
      <c r="AU201" s="88" t="s">
        <v>1122</v>
      </c>
      <c r="AV201" s="89" t="s">
        <v>1122</v>
      </c>
    </row>
    <row r="202" spans="1:48" ht="15" thickBot="1">
      <c r="A202">
        <v>202</v>
      </c>
      <c r="B202" s="662"/>
      <c r="C202" s="667"/>
      <c r="D202" s="90" t="str">
        <f>+D200</f>
        <v>48-XL</v>
      </c>
      <c r="E202" s="100">
        <v>259.44</v>
      </c>
      <c r="F202" s="101">
        <v>251.59</v>
      </c>
      <c r="G202" s="101">
        <v>243.74</v>
      </c>
      <c r="H202" s="101">
        <v>235.9</v>
      </c>
      <c r="I202" s="101">
        <v>228.05</v>
      </c>
      <c r="J202" s="101">
        <v>220.21</v>
      </c>
      <c r="K202" s="101">
        <v>212.36</v>
      </c>
      <c r="L202" s="102">
        <v>204.52</v>
      </c>
      <c r="N202" s="662"/>
      <c r="O202" s="667"/>
      <c r="P202" s="90" t="str">
        <f>+P200</f>
        <v>48-XL</v>
      </c>
      <c r="Q202" s="100">
        <v>239.54</v>
      </c>
      <c r="R202" s="101">
        <v>232.4</v>
      </c>
      <c r="S202" s="101">
        <v>225.26</v>
      </c>
      <c r="T202" s="101">
        <v>218.13</v>
      </c>
      <c r="U202" s="101">
        <v>210.99</v>
      </c>
      <c r="V202" s="101">
        <v>203.86</v>
      </c>
      <c r="W202" s="101">
        <v>196.72</v>
      </c>
      <c r="X202" s="102">
        <v>189.59</v>
      </c>
      <c r="Z202" s="662"/>
      <c r="AA202" s="667"/>
      <c r="AB202" s="90" t="str">
        <f>+AB200</f>
        <v>48-XL</v>
      </c>
      <c r="AC202" s="100">
        <v>233.75</v>
      </c>
      <c r="AD202" s="101">
        <v>233.75</v>
      </c>
      <c r="AE202" s="101">
        <v>233.75</v>
      </c>
      <c r="AF202" s="101">
        <v>233.75</v>
      </c>
      <c r="AG202" s="101">
        <v>233.75</v>
      </c>
      <c r="AH202" s="101">
        <v>233.75</v>
      </c>
      <c r="AI202" s="101">
        <v>233.75</v>
      </c>
      <c r="AJ202" s="102">
        <v>233.75</v>
      </c>
      <c r="AL202" s="662"/>
      <c r="AM202" s="667"/>
      <c r="AN202" s="90" t="str">
        <f>+AN200</f>
        <v>48-XL</v>
      </c>
      <c r="AO202" s="87" t="s">
        <v>1122</v>
      </c>
      <c r="AP202" s="88" t="s">
        <v>1122</v>
      </c>
      <c r="AQ202" s="88" t="s">
        <v>1122</v>
      </c>
      <c r="AR202" s="88" t="s">
        <v>1122</v>
      </c>
      <c r="AS202" s="88" t="s">
        <v>1122</v>
      </c>
      <c r="AT202" s="88" t="s">
        <v>1122</v>
      </c>
      <c r="AU202" s="88" t="s">
        <v>1122</v>
      </c>
      <c r="AV202" s="89" t="s">
        <v>1122</v>
      </c>
    </row>
    <row r="203" spans="1:48">
      <c r="A203">
        <v>203</v>
      </c>
      <c r="B203" s="662"/>
      <c r="C203" s="664">
        <f>+C201+10</f>
        <v>150</v>
      </c>
      <c r="D203" s="78" t="s">
        <v>133</v>
      </c>
      <c r="E203" s="97">
        <v>242.54</v>
      </c>
      <c r="F203" s="98">
        <v>236.6</v>
      </c>
      <c r="G203" s="98">
        <v>230.67</v>
      </c>
      <c r="H203" s="98">
        <v>224.74</v>
      </c>
      <c r="I203" s="98">
        <v>218.81</v>
      </c>
      <c r="J203" s="98">
        <v>212.88</v>
      </c>
      <c r="K203" s="98">
        <v>206.95</v>
      </c>
      <c r="L203" s="99">
        <v>201.02</v>
      </c>
      <c r="N203" s="662"/>
      <c r="O203" s="664">
        <f>+O201+10</f>
        <v>150</v>
      </c>
      <c r="P203" s="78" t="s">
        <v>133</v>
      </c>
      <c r="Q203" s="97">
        <v>195.38</v>
      </c>
      <c r="R203" s="98">
        <v>191.39</v>
      </c>
      <c r="S203" s="98">
        <v>187.4</v>
      </c>
      <c r="T203" s="98">
        <v>183.41</v>
      </c>
      <c r="U203" s="98">
        <v>179.42</v>
      </c>
      <c r="V203" s="98">
        <v>175.43</v>
      </c>
      <c r="W203" s="98">
        <v>171.44</v>
      </c>
      <c r="X203" s="99">
        <v>167.46</v>
      </c>
      <c r="Z203" s="662"/>
      <c r="AA203" s="664">
        <f>+AA201+10</f>
        <v>150</v>
      </c>
      <c r="AB203" s="78" t="s">
        <v>133</v>
      </c>
      <c r="AC203" s="83" t="s">
        <v>1122</v>
      </c>
      <c r="AD203" s="84" t="s">
        <v>1122</v>
      </c>
      <c r="AE203" s="84" t="s">
        <v>1122</v>
      </c>
      <c r="AF203" s="98">
        <v>216.08</v>
      </c>
      <c r="AG203" s="98">
        <v>215.83</v>
      </c>
      <c r="AH203" s="98">
        <v>215.59</v>
      </c>
      <c r="AI203" s="98">
        <v>215.34</v>
      </c>
      <c r="AJ203" s="99">
        <v>215.1</v>
      </c>
      <c r="AL203" s="662"/>
      <c r="AM203" s="664">
        <f>+AM201+10</f>
        <v>150</v>
      </c>
      <c r="AN203" s="78" t="s">
        <v>133</v>
      </c>
      <c r="AO203" s="83" t="s">
        <v>1122</v>
      </c>
      <c r="AP203" s="84" t="s">
        <v>1122</v>
      </c>
      <c r="AQ203" s="84" t="s">
        <v>1122</v>
      </c>
      <c r="AR203" s="84" t="s">
        <v>1122</v>
      </c>
      <c r="AS203" s="84" t="s">
        <v>1122</v>
      </c>
      <c r="AT203" s="84" t="s">
        <v>1122</v>
      </c>
      <c r="AU203" s="84" t="s">
        <v>1122</v>
      </c>
      <c r="AV203" s="85" t="s">
        <v>1122</v>
      </c>
    </row>
    <row r="204" spans="1:48" ht="15.75" customHeight="1" thickBot="1">
      <c r="A204">
        <v>204</v>
      </c>
      <c r="B204" s="662"/>
      <c r="C204" s="665"/>
      <c r="D204" s="82" t="s">
        <v>136</v>
      </c>
      <c r="E204" s="97">
        <v>278.58</v>
      </c>
      <c r="F204" s="98">
        <v>270.31</v>
      </c>
      <c r="G204" s="98">
        <v>262.04000000000002</v>
      </c>
      <c r="H204" s="98">
        <v>253.77</v>
      </c>
      <c r="I204" s="98">
        <v>245.51</v>
      </c>
      <c r="J204" s="98">
        <v>237.24</v>
      </c>
      <c r="K204" s="98">
        <v>228.97</v>
      </c>
      <c r="L204" s="99">
        <v>220.71</v>
      </c>
      <c r="N204" s="662"/>
      <c r="O204" s="665"/>
      <c r="P204" s="82" t="s">
        <v>136</v>
      </c>
      <c r="Q204" s="97">
        <v>250.09</v>
      </c>
      <c r="R204" s="98">
        <v>243.49</v>
      </c>
      <c r="S204" s="98">
        <v>236.9</v>
      </c>
      <c r="T204" s="98">
        <v>230.31</v>
      </c>
      <c r="U204" s="98">
        <v>223.71</v>
      </c>
      <c r="V204" s="98">
        <v>217.12</v>
      </c>
      <c r="W204" s="98">
        <v>210.53</v>
      </c>
      <c r="X204" s="99">
        <v>203.94</v>
      </c>
      <c r="Z204" s="662"/>
      <c r="AA204" s="665"/>
      <c r="AB204" s="82" t="s">
        <v>136</v>
      </c>
      <c r="AC204" s="97">
        <v>234.09</v>
      </c>
      <c r="AD204" s="98">
        <v>234.04</v>
      </c>
      <c r="AE204" s="98">
        <v>233.99</v>
      </c>
      <c r="AF204" s="98">
        <v>233.94</v>
      </c>
      <c r="AG204" s="98">
        <v>233.89</v>
      </c>
      <c r="AH204" s="98">
        <v>233.84</v>
      </c>
      <c r="AI204" s="98">
        <v>233.79</v>
      </c>
      <c r="AJ204" s="99">
        <v>233.75</v>
      </c>
      <c r="AL204" s="662"/>
      <c r="AM204" s="665"/>
      <c r="AN204" s="82" t="s">
        <v>136</v>
      </c>
      <c r="AO204" s="83" t="s">
        <v>1122</v>
      </c>
      <c r="AP204" s="84" t="s">
        <v>1122</v>
      </c>
      <c r="AQ204" s="84" t="s">
        <v>1122</v>
      </c>
      <c r="AR204" s="84" t="s">
        <v>1122</v>
      </c>
      <c r="AS204" s="84" t="s">
        <v>1122</v>
      </c>
      <c r="AT204" s="84" t="s">
        <v>1122</v>
      </c>
      <c r="AU204" s="84" t="s">
        <v>1122</v>
      </c>
      <c r="AV204" s="85" t="s">
        <v>1122</v>
      </c>
    </row>
    <row r="205" spans="1:48" ht="15" customHeight="1">
      <c r="A205">
        <v>205</v>
      </c>
      <c r="B205" s="662"/>
      <c r="C205" s="666">
        <f>+C203+10</f>
        <v>160</v>
      </c>
      <c r="D205" s="86" t="str">
        <f>+D203</f>
        <v>48-X</v>
      </c>
      <c r="E205" s="100">
        <v>249.21</v>
      </c>
      <c r="F205" s="101">
        <v>244.52</v>
      </c>
      <c r="G205" s="101">
        <v>239.83</v>
      </c>
      <c r="H205" s="101">
        <v>235.14</v>
      </c>
      <c r="I205" s="101">
        <v>230.46</v>
      </c>
      <c r="J205" s="101">
        <v>225.77</v>
      </c>
      <c r="K205" s="101">
        <v>221.08</v>
      </c>
      <c r="L205" s="102">
        <v>216.4</v>
      </c>
      <c r="N205" s="662"/>
      <c r="O205" s="666">
        <f>+O203+10</f>
        <v>160</v>
      </c>
      <c r="P205" s="86" t="str">
        <f>+P203</f>
        <v>48-X</v>
      </c>
      <c r="Q205" s="100">
        <v>203.2</v>
      </c>
      <c r="R205" s="101">
        <v>199.28</v>
      </c>
      <c r="S205" s="101">
        <v>195.36</v>
      </c>
      <c r="T205" s="101">
        <v>191.44</v>
      </c>
      <c r="U205" s="101">
        <v>187.53</v>
      </c>
      <c r="V205" s="101">
        <v>183.61</v>
      </c>
      <c r="W205" s="101">
        <v>179.69</v>
      </c>
      <c r="X205" s="102">
        <v>175.78</v>
      </c>
      <c r="Z205" s="662"/>
      <c r="AA205" s="666">
        <f>+AA203+10</f>
        <v>160</v>
      </c>
      <c r="AB205" s="86" t="str">
        <f>+AB203</f>
        <v>48-X</v>
      </c>
      <c r="AC205" s="87" t="s">
        <v>1122</v>
      </c>
      <c r="AD205" s="88" t="s">
        <v>1122</v>
      </c>
      <c r="AE205" s="88" t="s">
        <v>1122</v>
      </c>
      <c r="AF205" s="88" t="s">
        <v>1122</v>
      </c>
      <c r="AG205" s="88" t="s">
        <v>1122</v>
      </c>
      <c r="AH205" s="88" t="s">
        <v>1122</v>
      </c>
      <c r="AI205" s="101">
        <v>215.75</v>
      </c>
      <c r="AJ205" s="102">
        <v>215.41</v>
      </c>
      <c r="AL205" s="662"/>
      <c r="AM205" s="666">
        <f>+AM203+10</f>
        <v>160</v>
      </c>
      <c r="AN205" s="86" t="str">
        <f>+AN203</f>
        <v>48-X</v>
      </c>
      <c r="AO205" s="87" t="s">
        <v>1122</v>
      </c>
      <c r="AP205" s="88" t="s">
        <v>1122</v>
      </c>
      <c r="AQ205" s="88" t="s">
        <v>1122</v>
      </c>
      <c r="AR205" s="88" t="s">
        <v>1122</v>
      </c>
      <c r="AS205" s="88" t="s">
        <v>1122</v>
      </c>
      <c r="AT205" s="88" t="s">
        <v>1122</v>
      </c>
      <c r="AU205" s="88" t="s">
        <v>1122</v>
      </c>
      <c r="AV205" s="89" t="s">
        <v>1122</v>
      </c>
    </row>
    <row r="206" spans="1:48" ht="15" thickBot="1">
      <c r="A206">
        <v>206</v>
      </c>
      <c r="B206" s="662"/>
      <c r="C206" s="667"/>
      <c r="D206" s="90" t="str">
        <f>+D204</f>
        <v>48-XL</v>
      </c>
      <c r="E206" s="100">
        <v>278.14</v>
      </c>
      <c r="F206" s="101">
        <v>272.22000000000003</v>
      </c>
      <c r="G206" s="101">
        <v>266.3</v>
      </c>
      <c r="H206" s="101">
        <v>260.38</v>
      </c>
      <c r="I206" s="101">
        <v>254.46</v>
      </c>
      <c r="J206" s="101">
        <v>248.54</v>
      </c>
      <c r="K206" s="101">
        <v>242.62</v>
      </c>
      <c r="L206" s="102">
        <v>236.7</v>
      </c>
      <c r="N206" s="662"/>
      <c r="O206" s="667"/>
      <c r="P206" s="90" t="str">
        <f>+P204</f>
        <v>48-XL</v>
      </c>
      <c r="Q206" s="100">
        <v>259.83999999999997</v>
      </c>
      <c r="R206" s="101">
        <v>254.31</v>
      </c>
      <c r="S206" s="101">
        <v>248.78</v>
      </c>
      <c r="T206" s="101">
        <v>243.26</v>
      </c>
      <c r="U206" s="101">
        <v>237.73</v>
      </c>
      <c r="V206" s="101">
        <v>232.21</v>
      </c>
      <c r="W206" s="101">
        <v>226.68</v>
      </c>
      <c r="X206" s="102">
        <v>221.16</v>
      </c>
      <c r="Z206" s="662"/>
      <c r="AA206" s="667"/>
      <c r="AB206" s="90" t="str">
        <f>+AB204</f>
        <v>48-XL</v>
      </c>
      <c r="AC206" s="100">
        <v>235.23</v>
      </c>
      <c r="AD206" s="101">
        <v>235.01</v>
      </c>
      <c r="AE206" s="101">
        <v>234.8</v>
      </c>
      <c r="AF206" s="101">
        <v>234.59</v>
      </c>
      <c r="AG206" s="101">
        <v>234.38</v>
      </c>
      <c r="AH206" s="101">
        <v>234.17</v>
      </c>
      <c r="AI206" s="101">
        <v>233.96</v>
      </c>
      <c r="AJ206" s="102">
        <v>233.75</v>
      </c>
      <c r="AL206" s="662"/>
      <c r="AM206" s="667"/>
      <c r="AN206" s="90" t="str">
        <f>+AN204</f>
        <v>48-XL</v>
      </c>
      <c r="AO206" s="87" t="s">
        <v>1122</v>
      </c>
      <c r="AP206" s="88" t="s">
        <v>1122</v>
      </c>
      <c r="AQ206" s="88" t="s">
        <v>1122</v>
      </c>
      <c r="AR206" s="88" t="s">
        <v>1122</v>
      </c>
      <c r="AS206" s="88" t="s">
        <v>1122</v>
      </c>
      <c r="AT206" s="88" t="s">
        <v>1122</v>
      </c>
      <c r="AU206" s="88" t="s">
        <v>1122</v>
      </c>
      <c r="AV206" s="89" t="s">
        <v>1122</v>
      </c>
    </row>
    <row r="207" spans="1:48" ht="15" customHeight="1">
      <c r="A207">
        <v>207</v>
      </c>
      <c r="B207" s="662"/>
      <c r="C207" s="664">
        <f>+C205+10</f>
        <v>170</v>
      </c>
      <c r="D207" s="78" t="s">
        <v>133</v>
      </c>
      <c r="E207" s="97">
        <v>254.97</v>
      </c>
      <c r="F207" s="98">
        <v>251.37</v>
      </c>
      <c r="G207" s="98">
        <v>247.77</v>
      </c>
      <c r="H207" s="98">
        <v>244.18</v>
      </c>
      <c r="I207" s="98">
        <v>240.58</v>
      </c>
      <c r="J207" s="98">
        <v>236.99</v>
      </c>
      <c r="K207" s="98">
        <v>233.39</v>
      </c>
      <c r="L207" s="99">
        <v>229.8</v>
      </c>
      <c r="N207" s="662"/>
      <c r="O207" s="664">
        <f>+O205+10</f>
        <v>170</v>
      </c>
      <c r="P207" s="78" t="s">
        <v>133</v>
      </c>
      <c r="Q207" s="97">
        <v>211.17</v>
      </c>
      <c r="R207" s="98">
        <v>207.37</v>
      </c>
      <c r="S207" s="98">
        <v>203.57</v>
      </c>
      <c r="T207" s="98">
        <v>199.78</v>
      </c>
      <c r="U207" s="98">
        <v>195.98</v>
      </c>
      <c r="V207" s="98">
        <v>192.19</v>
      </c>
      <c r="W207" s="98">
        <v>188.39</v>
      </c>
      <c r="X207" s="99">
        <v>184.6</v>
      </c>
      <c r="Z207" s="662"/>
      <c r="AA207" s="664">
        <f>+AA205+10</f>
        <v>170</v>
      </c>
      <c r="AB207" s="78" t="s">
        <v>133</v>
      </c>
      <c r="AC207" s="83" t="s">
        <v>1122</v>
      </c>
      <c r="AD207" s="84" t="s">
        <v>1122</v>
      </c>
      <c r="AE207" s="84" t="s">
        <v>1122</v>
      </c>
      <c r="AF207" s="84" t="s">
        <v>1122</v>
      </c>
      <c r="AG207" s="84" t="s">
        <v>1122</v>
      </c>
      <c r="AH207" s="84" t="s">
        <v>1122</v>
      </c>
      <c r="AI207" s="84" t="s">
        <v>1122</v>
      </c>
      <c r="AJ207" s="99">
        <v>215.92</v>
      </c>
      <c r="AL207" s="662"/>
      <c r="AM207" s="664">
        <f>+AM205+10</f>
        <v>170</v>
      </c>
      <c r="AN207" s="78" t="s">
        <v>133</v>
      </c>
      <c r="AO207" s="83" t="s">
        <v>1122</v>
      </c>
      <c r="AP207" s="84" t="s">
        <v>1122</v>
      </c>
      <c r="AQ207" s="84" t="s">
        <v>1122</v>
      </c>
      <c r="AR207" s="84" t="s">
        <v>1122</v>
      </c>
      <c r="AS207" s="84" t="s">
        <v>1122</v>
      </c>
      <c r="AT207" s="84" t="s">
        <v>1122</v>
      </c>
      <c r="AU207" s="84" t="s">
        <v>1122</v>
      </c>
      <c r="AV207" s="85" t="s">
        <v>1122</v>
      </c>
    </row>
    <row r="208" spans="1:48" ht="15" thickBot="1">
      <c r="A208">
        <v>208</v>
      </c>
      <c r="B208" s="662"/>
      <c r="C208" s="665"/>
      <c r="D208" s="82" t="s">
        <v>136</v>
      </c>
      <c r="E208" s="97">
        <v>274.36</v>
      </c>
      <c r="F208" s="98">
        <v>271.18</v>
      </c>
      <c r="G208" s="98">
        <v>268.01</v>
      </c>
      <c r="H208" s="98">
        <v>264.83999999999997</v>
      </c>
      <c r="I208" s="98">
        <v>261.66000000000003</v>
      </c>
      <c r="J208" s="98">
        <v>258.49</v>
      </c>
      <c r="K208" s="98">
        <v>255.32</v>
      </c>
      <c r="L208" s="99">
        <v>252.15</v>
      </c>
      <c r="N208" s="662"/>
      <c r="O208" s="665"/>
      <c r="P208" s="82" t="s">
        <v>136</v>
      </c>
      <c r="Q208" s="97">
        <v>266.64999999999998</v>
      </c>
      <c r="R208" s="98">
        <v>262.33999999999997</v>
      </c>
      <c r="S208" s="98">
        <v>258.04000000000002</v>
      </c>
      <c r="T208" s="98">
        <v>253.73</v>
      </c>
      <c r="U208" s="98">
        <v>249.43</v>
      </c>
      <c r="V208" s="98">
        <v>245.12</v>
      </c>
      <c r="W208" s="98">
        <v>240.82</v>
      </c>
      <c r="X208" s="99">
        <v>236.52</v>
      </c>
      <c r="Z208" s="662"/>
      <c r="AA208" s="665"/>
      <c r="AB208" s="82" t="s">
        <v>136</v>
      </c>
      <c r="AC208" s="97">
        <v>236.26</v>
      </c>
      <c r="AD208" s="98">
        <v>235.9</v>
      </c>
      <c r="AE208" s="98">
        <v>235.54</v>
      </c>
      <c r="AF208" s="98">
        <v>235.18</v>
      </c>
      <c r="AG208" s="98">
        <v>234.82</v>
      </c>
      <c r="AH208" s="98">
        <v>234.46</v>
      </c>
      <c r="AI208" s="98">
        <v>234.1</v>
      </c>
      <c r="AJ208" s="99">
        <v>233.75</v>
      </c>
      <c r="AL208" s="662"/>
      <c r="AM208" s="665"/>
      <c r="AN208" s="82" t="s">
        <v>136</v>
      </c>
      <c r="AO208" s="83" t="s">
        <v>1122</v>
      </c>
      <c r="AP208" s="84" t="s">
        <v>1122</v>
      </c>
      <c r="AQ208" s="84" t="s">
        <v>1122</v>
      </c>
      <c r="AR208" s="84" t="s">
        <v>1122</v>
      </c>
      <c r="AS208" s="84" t="s">
        <v>1122</v>
      </c>
      <c r="AT208" s="84" t="s">
        <v>1122</v>
      </c>
      <c r="AU208" s="84" t="s">
        <v>1122</v>
      </c>
      <c r="AV208" s="85" t="s">
        <v>1122</v>
      </c>
    </row>
    <row r="209" spans="1:48">
      <c r="A209">
        <v>209</v>
      </c>
      <c r="B209" s="662"/>
      <c r="C209" s="666">
        <f>+C207+10</f>
        <v>180</v>
      </c>
      <c r="D209" s="86" t="str">
        <f>+D207</f>
        <v>48-X</v>
      </c>
      <c r="E209" s="100">
        <v>257.24</v>
      </c>
      <c r="F209" s="101">
        <v>254.58</v>
      </c>
      <c r="G209" s="101">
        <v>251.93</v>
      </c>
      <c r="H209" s="101">
        <v>249.28</v>
      </c>
      <c r="I209" s="101">
        <v>246.62</v>
      </c>
      <c r="J209" s="101">
        <v>243.97</v>
      </c>
      <c r="K209" s="101">
        <v>241.32</v>
      </c>
      <c r="L209" s="102">
        <v>238.67</v>
      </c>
      <c r="N209" s="662"/>
      <c r="O209" s="666">
        <f>+O207+10</f>
        <v>180</v>
      </c>
      <c r="P209" s="86" t="str">
        <f>+P207</f>
        <v>48-X</v>
      </c>
      <c r="Q209" s="87" t="s">
        <v>1122</v>
      </c>
      <c r="R209" s="88" t="s">
        <v>1122</v>
      </c>
      <c r="S209" s="101">
        <v>209.99</v>
      </c>
      <c r="T209" s="101">
        <v>206.47</v>
      </c>
      <c r="U209" s="101">
        <v>202.95</v>
      </c>
      <c r="V209" s="101">
        <v>199.43</v>
      </c>
      <c r="W209" s="101">
        <v>195.91</v>
      </c>
      <c r="X209" s="102">
        <v>192.39</v>
      </c>
      <c r="Z209" s="662"/>
      <c r="AA209" s="666">
        <f>+AA207+10</f>
        <v>180</v>
      </c>
      <c r="AB209" s="86" t="str">
        <f>+AB207</f>
        <v>48-X</v>
      </c>
      <c r="AC209" s="87" t="s">
        <v>1122</v>
      </c>
      <c r="AD209" s="88" t="s">
        <v>1122</v>
      </c>
      <c r="AE209" s="88" t="s">
        <v>1122</v>
      </c>
      <c r="AF209" s="88" t="s">
        <v>1122</v>
      </c>
      <c r="AG209" s="88" t="s">
        <v>1122</v>
      </c>
      <c r="AH209" s="88" t="s">
        <v>1122</v>
      </c>
      <c r="AI209" s="88" t="s">
        <v>1122</v>
      </c>
      <c r="AJ209" s="89" t="s">
        <v>1122</v>
      </c>
      <c r="AL209" s="662"/>
      <c r="AM209" s="666">
        <f>+AM207+10</f>
        <v>180</v>
      </c>
      <c r="AN209" s="86" t="str">
        <f>+AN207</f>
        <v>48-X</v>
      </c>
      <c r="AO209" s="87" t="s">
        <v>1122</v>
      </c>
      <c r="AP209" s="88" t="s">
        <v>1122</v>
      </c>
      <c r="AQ209" s="88" t="s">
        <v>1122</v>
      </c>
      <c r="AR209" s="88" t="s">
        <v>1122</v>
      </c>
      <c r="AS209" s="88" t="s">
        <v>1122</v>
      </c>
      <c r="AT209" s="88" t="s">
        <v>1122</v>
      </c>
      <c r="AU209" s="88" t="s">
        <v>1122</v>
      </c>
      <c r="AV209" s="89" t="s">
        <v>1122</v>
      </c>
    </row>
    <row r="210" spans="1:48" ht="15" thickBot="1">
      <c r="A210">
        <v>210</v>
      </c>
      <c r="B210" s="662"/>
      <c r="C210" s="667"/>
      <c r="D210" s="90" t="str">
        <f>+D208</f>
        <v>48-XL</v>
      </c>
      <c r="E210" s="100">
        <v>270.05</v>
      </c>
      <c r="F210" s="101">
        <v>269.89</v>
      </c>
      <c r="G210" s="101">
        <v>269.74</v>
      </c>
      <c r="H210" s="101">
        <v>269.58999999999997</v>
      </c>
      <c r="I210" s="101">
        <v>269.44</v>
      </c>
      <c r="J210" s="101">
        <v>269.29000000000002</v>
      </c>
      <c r="K210" s="101">
        <v>269.14</v>
      </c>
      <c r="L210" s="102">
        <v>268.99</v>
      </c>
      <c r="N210" s="662"/>
      <c r="O210" s="667"/>
      <c r="P210" s="90" t="str">
        <f>+P208</f>
        <v>48-XL</v>
      </c>
      <c r="Q210" s="100">
        <v>270.05</v>
      </c>
      <c r="R210" s="101">
        <v>266.60000000000002</v>
      </c>
      <c r="S210" s="101">
        <v>263.14999999999998</v>
      </c>
      <c r="T210" s="101">
        <v>259.7</v>
      </c>
      <c r="U210" s="101">
        <v>256.25</v>
      </c>
      <c r="V210" s="101">
        <v>252.8</v>
      </c>
      <c r="W210" s="101">
        <v>249.35</v>
      </c>
      <c r="X210" s="102">
        <v>245.91</v>
      </c>
      <c r="Z210" s="662"/>
      <c r="AA210" s="667"/>
      <c r="AB210" s="90" t="str">
        <f>+AB208</f>
        <v>48-XL</v>
      </c>
      <c r="AC210" s="100" t="s">
        <v>1122</v>
      </c>
      <c r="AD210" s="101">
        <v>236.97</v>
      </c>
      <c r="AE210" s="101">
        <v>236.43</v>
      </c>
      <c r="AF210" s="101">
        <v>235.89</v>
      </c>
      <c r="AG210" s="101">
        <v>235.36</v>
      </c>
      <c r="AH210" s="101">
        <v>234.82</v>
      </c>
      <c r="AI210" s="101">
        <v>234.28</v>
      </c>
      <c r="AJ210" s="102">
        <v>233.75</v>
      </c>
      <c r="AL210" s="662"/>
      <c r="AM210" s="667"/>
      <c r="AN210" s="90" t="str">
        <f>+AN208</f>
        <v>48-XL</v>
      </c>
      <c r="AO210" s="87" t="s">
        <v>1122</v>
      </c>
      <c r="AP210" s="88" t="s">
        <v>1122</v>
      </c>
      <c r="AQ210" s="88" t="s">
        <v>1122</v>
      </c>
      <c r="AR210" s="88" t="s">
        <v>1122</v>
      </c>
      <c r="AS210" s="88" t="s">
        <v>1122</v>
      </c>
      <c r="AT210" s="88" t="s">
        <v>1122</v>
      </c>
      <c r="AU210" s="88" t="s">
        <v>1122</v>
      </c>
      <c r="AV210" s="89" t="s">
        <v>1122</v>
      </c>
    </row>
    <row r="211" spans="1:48">
      <c r="A211">
        <v>211</v>
      </c>
      <c r="B211" s="662"/>
      <c r="C211" s="664">
        <f>+C209+10</f>
        <v>190</v>
      </c>
      <c r="D211" s="78" t="s">
        <v>133</v>
      </c>
      <c r="E211" s="97">
        <v>265.08</v>
      </c>
      <c r="F211" s="98">
        <v>262.01</v>
      </c>
      <c r="G211" s="98">
        <v>258.95</v>
      </c>
      <c r="H211" s="98">
        <v>255.89</v>
      </c>
      <c r="I211" s="98">
        <v>252.83</v>
      </c>
      <c r="J211" s="98">
        <v>249.77</v>
      </c>
      <c r="K211" s="98">
        <v>246.71</v>
      </c>
      <c r="L211" s="99">
        <v>243.65</v>
      </c>
      <c r="N211" s="662"/>
      <c r="O211" s="664">
        <f>+O209+10</f>
        <v>190</v>
      </c>
      <c r="P211" s="78" t="s">
        <v>133</v>
      </c>
      <c r="Q211" s="83" t="s">
        <v>1122</v>
      </c>
      <c r="R211" s="84" t="s">
        <v>1122</v>
      </c>
      <c r="S211" s="84" t="s">
        <v>1122</v>
      </c>
      <c r="T211" s="98">
        <v>212.98</v>
      </c>
      <c r="U211" s="98">
        <v>209.47</v>
      </c>
      <c r="V211" s="98">
        <v>205.95</v>
      </c>
      <c r="W211" s="98">
        <v>202.44</v>
      </c>
      <c r="X211" s="99">
        <v>198.93</v>
      </c>
      <c r="Z211" s="662"/>
      <c r="AA211" s="664">
        <f>+AA209+10</f>
        <v>190</v>
      </c>
      <c r="AB211" s="78" t="s">
        <v>133</v>
      </c>
      <c r="AC211" s="83" t="s">
        <v>1122</v>
      </c>
      <c r="AD211" s="84" t="s">
        <v>1122</v>
      </c>
      <c r="AE211" s="84" t="s">
        <v>1122</v>
      </c>
      <c r="AF211" s="84" t="s">
        <v>1122</v>
      </c>
      <c r="AG211" s="84" t="s">
        <v>1122</v>
      </c>
      <c r="AH211" s="84" t="s">
        <v>1122</v>
      </c>
      <c r="AI211" s="84" t="s">
        <v>1122</v>
      </c>
      <c r="AJ211" s="85" t="s">
        <v>1122</v>
      </c>
      <c r="AL211" s="662"/>
      <c r="AM211" s="664">
        <f>+AM209+10</f>
        <v>190</v>
      </c>
      <c r="AN211" s="78" t="s">
        <v>133</v>
      </c>
      <c r="AO211" s="83" t="s">
        <v>1122</v>
      </c>
      <c r="AP211" s="84" t="s">
        <v>1122</v>
      </c>
      <c r="AQ211" s="84" t="s">
        <v>1122</v>
      </c>
      <c r="AR211" s="84" t="s">
        <v>1122</v>
      </c>
      <c r="AS211" s="84" t="s">
        <v>1122</v>
      </c>
      <c r="AT211" s="84" t="s">
        <v>1122</v>
      </c>
      <c r="AU211" s="84" t="s">
        <v>1122</v>
      </c>
      <c r="AV211" s="85" t="s">
        <v>1122</v>
      </c>
    </row>
    <row r="212" spans="1:48" ht="15" thickBot="1">
      <c r="A212">
        <v>212</v>
      </c>
      <c r="B212" s="662"/>
      <c r="C212" s="665"/>
      <c r="D212" s="82" t="s">
        <v>136</v>
      </c>
      <c r="E212" s="97">
        <v>266.3</v>
      </c>
      <c r="F212" s="98">
        <v>268.72000000000003</v>
      </c>
      <c r="G212" s="98">
        <v>271.14</v>
      </c>
      <c r="H212" s="98">
        <v>273.56</v>
      </c>
      <c r="I212" s="98">
        <v>275.99</v>
      </c>
      <c r="J212" s="98">
        <v>278.41000000000003</v>
      </c>
      <c r="K212" s="98">
        <v>280.83</v>
      </c>
      <c r="L212" s="99">
        <v>283.26</v>
      </c>
      <c r="N212" s="662"/>
      <c r="O212" s="665"/>
      <c r="P212" s="82" t="s">
        <v>136</v>
      </c>
      <c r="Q212" s="97">
        <v>266.3</v>
      </c>
      <c r="R212" s="98">
        <v>264.48</v>
      </c>
      <c r="S212" s="98">
        <v>262.67</v>
      </c>
      <c r="T212" s="98">
        <v>260.86</v>
      </c>
      <c r="U212" s="98">
        <v>259.04000000000002</v>
      </c>
      <c r="V212" s="98">
        <v>257.23</v>
      </c>
      <c r="W212" s="98">
        <v>255.42</v>
      </c>
      <c r="X212" s="99">
        <v>253.61</v>
      </c>
      <c r="Z212" s="662"/>
      <c r="AA212" s="665"/>
      <c r="AB212" s="82" t="s">
        <v>136</v>
      </c>
      <c r="AC212" s="83" t="s">
        <v>1122</v>
      </c>
      <c r="AD212" s="84" t="s">
        <v>1122</v>
      </c>
      <c r="AE212" s="84" t="s">
        <v>1122</v>
      </c>
      <c r="AF212" s="98">
        <v>237.11</v>
      </c>
      <c r="AG212" s="98">
        <v>236.47</v>
      </c>
      <c r="AH212" s="98">
        <v>235.84</v>
      </c>
      <c r="AI212" s="98">
        <v>235.2</v>
      </c>
      <c r="AJ212" s="99">
        <v>234.57</v>
      </c>
      <c r="AL212" s="662"/>
      <c r="AM212" s="665"/>
      <c r="AN212" s="82" t="s">
        <v>136</v>
      </c>
      <c r="AO212" s="83" t="s">
        <v>1122</v>
      </c>
      <c r="AP212" s="84" t="s">
        <v>1122</v>
      </c>
      <c r="AQ212" s="84" t="s">
        <v>1122</v>
      </c>
      <c r="AR212" s="84" t="s">
        <v>1122</v>
      </c>
      <c r="AS212" s="84" t="s">
        <v>1122</v>
      </c>
      <c r="AT212" s="84" t="s">
        <v>1122</v>
      </c>
      <c r="AU212" s="84" t="s">
        <v>1122</v>
      </c>
      <c r="AV212" s="85" t="s">
        <v>1122</v>
      </c>
    </row>
    <row r="213" spans="1:48">
      <c r="A213">
        <v>213</v>
      </c>
      <c r="B213" s="662"/>
      <c r="C213" s="666">
        <f>+C211+10</f>
        <v>200</v>
      </c>
      <c r="D213" s="86" t="str">
        <f>+D211</f>
        <v>48-X</v>
      </c>
      <c r="E213" s="87" t="s">
        <v>1122</v>
      </c>
      <c r="F213" s="101">
        <v>261.44</v>
      </c>
      <c r="G213" s="101">
        <v>259.27999999999997</v>
      </c>
      <c r="H213" s="101">
        <v>257.12</v>
      </c>
      <c r="I213" s="101">
        <v>254.96</v>
      </c>
      <c r="J213" s="101">
        <v>252.8</v>
      </c>
      <c r="K213" s="101">
        <v>250.64</v>
      </c>
      <c r="L213" s="102">
        <v>248.49</v>
      </c>
      <c r="N213" s="662"/>
      <c r="O213" s="666">
        <f>+O211+10</f>
        <v>200</v>
      </c>
      <c r="P213" s="86" t="str">
        <f>+P211</f>
        <v>48-X</v>
      </c>
      <c r="Q213" s="87" t="s">
        <v>1122</v>
      </c>
      <c r="R213" s="88" t="s">
        <v>1122</v>
      </c>
      <c r="S213" s="88" t="s">
        <v>1122</v>
      </c>
      <c r="T213" s="88" t="s">
        <v>1122</v>
      </c>
      <c r="U213" s="88" t="s">
        <v>1122</v>
      </c>
      <c r="V213" s="101">
        <v>210.89</v>
      </c>
      <c r="W213" s="101">
        <v>207.42</v>
      </c>
      <c r="X213" s="102">
        <v>203.95</v>
      </c>
      <c r="Z213" s="662"/>
      <c r="AA213" s="666">
        <f>+AA211+10</f>
        <v>200</v>
      </c>
      <c r="AB213" s="86" t="str">
        <f>+AB211</f>
        <v>48-X</v>
      </c>
      <c r="AC213" s="87" t="s">
        <v>1122</v>
      </c>
      <c r="AD213" s="88" t="s">
        <v>1122</v>
      </c>
      <c r="AE213" s="88" t="s">
        <v>1122</v>
      </c>
      <c r="AF213" s="88" t="s">
        <v>1122</v>
      </c>
      <c r="AG213" s="88" t="s">
        <v>1122</v>
      </c>
      <c r="AH213" s="88" t="s">
        <v>1122</v>
      </c>
      <c r="AI213" s="88" t="s">
        <v>1122</v>
      </c>
      <c r="AJ213" s="89" t="s">
        <v>1122</v>
      </c>
      <c r="AL213" s="662"/>
      <c r="AM213" s="666">
        <f>+AM211+10</f>
        <v>200</v>
      </c>
      <c r="AN213" s="86" t="str">
        <f>+AN211</f>
        <v>48-X</v>
      </c>
      <c r="AO213" s="87" t="s">
        <v>1122</v>
      </c>
      <c r="AP213" s="88" t="s">
        <v>1122</v>
      </c>
      <c r="AQ213" s="88" t="s">
        <v>1122</v>
      </c>
      <c r="AR213" s="88" t="s">
        <v>1122</v>
      </c>
      <c r="AS213" s="88" t="s">
        <v>1122</v>
      </c>
      <c r="AT213" s="88" t="s">
        <v>1122</v>
      </c>
      <c r="AU213" s="88" t="s">
        <v>1122</v>
      </c>
      <c r="AV213" s="89" t="s">
        <v>1122</v>
      </c>
    </row>
    <row r="214" spans="1:48" ht="15" thickBot="1">
      <c r="A214">
        <v>214</v>
      </c>
      <c r="B214" s="663"/>
      <c r="C214" s="667"/>
      <c r="D214" s="90" t="str">
        <f>+D212</f>
        <v>48-XL</v>
      </c>
      <c r="E214" s="91" t="s">
        <v>1122</v>
      </c>
      <c r="F214" s="103">
        <v>266.64</v>
      </c>
      <c r="G214" s="103">
        <v>268.51</v>
      </c>
      <c r="H214" s="103">
        <v>270.38</v>
      </c>
      <c r="I214" s="103">
        <v>272.25</v>
      </c>
      <c r="J214" s="103">
        <v>274.12</v>
      </c>
      <c r="K214" s="103">
        <v>275.99</v>
      </c>
      <c r="L214" s="104">
        <v>277.86</v>
      </c>
      <c r="N214" s="663"/>
      <c r="O214" s="667"/>
      <c r="P214" s="90" t="str">
        <f>+P212</f>
        <v>48-XL</v>
      </c>
      <c r="Q214" s="91" t="s">
        <v>1122</v>
      </c>
      <c r="R214" s="103">
        <v>263.95999999999998</v>
      </c>
      <c r="S214" s="103">
        <v>263.14</v>
      </c>
      <c r="T214" s="103">
        <v>262.33</v>
      </c>
      <c r="U214" s="103">
        <v>261.51</v>
      </c>
      <c r="V214" s="103">
        <v>260.7</v>
      </c>
      <c r="W214" s="103">
        <v>259.88</v>
      </c>
      <c r="X214" s="104">
        <v>259.07</v>
      </c>
      <c r="Z214" s="663"/>
      <c r="AA214" s="667"/>
      <c r="AB214" s="90" t="str">
        <f>+AB212</f>
        <v>48-XL</v>
      </c>
      <c r="AC214" s="91" t="s">
        <v>1122</v>
      </c>
      <c r="AD214" s="92" t="s">
        <v>1122</v>
      </c>
      <c r="AE214" s="92" t="s">
        <v>1122</v>
      </c>
      <c r="AF214" s="92" t="s">
        <v>1122</v>
      </c>
      <c r="AG214" s="103">
        <v>237.6</v>
      </c>
      <c r="AH214" s="103">
        <v>236.81</v>
      </c>
      <c r="AI214" s="103">
        <v>236.02</v>
      </c>
      <c r="AJ214" s="104">
        <v>235.23</v>
      </c>
      <c r="AL214" s="663"/>
      <c r="AM214" s="667"/>
      <c r="AN214" s="90" t="str">
        <f>+AN212</f>
        <v>48-XL</v>
      </c>
      <c r="AO214" s="91" t="s">
        <v>1122</v>
      </c>
      <c r="AP214" s="92" t="s">
        <v>1122</v>
      </c>
      <c r="AQ214" s="92" t="s">
        <v>1122</v>
      </c>
      <c r="AR214" s="92" t="s">
        <v>1122</v>
      </c>
      <c r="AS214" s="92" t="s">
        <v>1122</v>
      </c>
      <c r="AT214" s="92" t="s">
        <v>1122</v>
      </c>
      <c r="AU214" s="92" t="s">
        <v>1122</v>
      </c>
      <c r="AV214" s="93" t="s">
        <v>1122</v>
      </c>
    </row>
    <row r="215" spans="1:48">
      <c r="A215">
        <v>215</v>
      </c>
    </row>
    <row r="216" spans="1:48">
      <c r="A216">
        <v>216</v>
      </c>
    </row>
    <row r="217" spans="1:48">
      <c r="A217">
        <v>217</v>
      </c>
    </row>
    <row r="218" spans="1:48">
      <c r="A218">
        <v>218</v>
      </c>
    </row>
    <row r="219" spans="1:48">
      <c r="A219">
        <v>219</v>
      </c>
    </row>
    <row r="220" spans="1:48">
      <c r="A220">
        <v>220</v>
      </c>
    </row>
    <row r="221" spans="1:48">
      <c r="A221">
        <v>221</v>
      </c>
    </row>
    <row r="222" spans="1:48" ht="15" thickBot="1">
      <c r="A222">
        <v>222</v>
      </c>
    </row>
    <row r="223" spans="1:48" ht="18.600000000000001" thickBot="1">
      <c r="A223">
        <v>223</v>
      </c>
      <c r="B223" s="649" t="str">
        <f>+B130</f>
        <v>Zona sísmica A</v>
      </c>
      <c r="C223" s="650"/>
      <c r="D223" s="651"/>
      <c r="E223" s="649" t="s">
        <v>1133</v>
      </c>
      <c r="F223" s="650"/>
      <c r="G223" s="650"/>
      <c r="H223" s="650"/>
      <c r="I223" s="650"/>
      <c r="J223" s="650"/>
      <c r="K223" s="650"/>
      <c r="L223" s="651"/>
      <c r="N223" s="649" t="str">
        <f>+N130</f>
        <v>Zona sísmica B</v>
      </c>
      <c r="O223" s="650"/>
      <c r="P223" s="651"/>
      <c r="Q223" s="649" t="s">
        <v>1133</v>
      </c>
      <c r="R223" s="650"/>
      <c r="S223" s="650"/>
      <c r="T223" s="650"/>
      <c r="U223" s="650"/>
      <c r="V223" s="650"/>
      <c r="W223" s="650"/>
      <c r="X223" s="651"/>
      <c r="Z223" s="649" t="str">
        <f>+Z130</f>
        <v>Zona sísmica C</v>
      </c>
      <c r="AA223" s="650"/>
      <c r="AB223" s="651"/>
      <c r="AC223" s="649" t="s">
        <v>1133</v>
      </c>
      <c r="AD223" s="650"/>
      <c r="AE223" s="650"/>
      <c r="AF223" s="650"/>
      <c r="AG223" s="650"/>
      <c r="AH223" s="650"/>
      <c r="AI223" s="650"/>
      <c r="AJ223" s="651"/>
      <c r="AL223" s="649" t="str">
        <f>+AL130</f>
        <v>Zona sísmica D</v>
      </c>
      <c r="AM223" s="650"/>
      <c r="AN223" s="651"/>
      <c r="AO223" s="649" t="s">
        <v>1133</v>
      </c>
      <c r="AP223" s="650"/>
      <c r="AQ223" s="650"/>
      <c r="AR223" s="650"/>
      <c r="AS223" s="650"/>
      <c r="AT223" s="650"/>
      <c r="AU223" s="650"/>
      <c r="AV223" s="651"/>
    </row>
    <row r="224" spans="1:48">
      <c r="A224">
        <v>224</v>
      </c>
      <c r="B224" s="652" t="str">
        <f>+B131</f>
        <v>Categoría de terreno 4</v>
      </c>
      <c r="C224" s="652" t="s">
        <v>1118</v>
      </c>
      <c r="D224" s="652" t="s">
        <v>1119</v>
      </c>
      <c r="E224" s="654" t="s">
        <v>1120</v>
      </c>
      <c r="F224" s="655"/>
      <c r="G224" s="655"/>
      <c r="H224" s="655"/>
      <c r="I224" s="655"/>
      <c r="J224" s="655"/>
      <c r="K224" s="655"/>
      <c r="L224" s="656"/>
      <c r="N224" s="652" t="str">
        <f>+N131</f>
        <v>Categoría de terreno 4</v>
      </c>
      <c r="O224" s="652" t="s">
        <v>1118</v>
      </c>
      <c r="P224" s="652" t="s">
        <v>1119</v>
      </c>
      <c r="Q224" s="654" t="s">
        <v>1120</v>
      </c>
      <c r="R224" s="655"/>
      <c r="S224" s="655"/>
      <c r="T224" s="655"/>
      <c r="U224" s="655"/>
      <c r="V224" s="655"/>
      <c r="W224" s="655"/>
      <c r="X224" s="656"/>
      <c r="Z224" s="652" t="str">
        <f>+Z131</f>
        <v>Categoría de terreno 4</v>
      </c>
      <c r="AA224" s="652" t="s">
        <v>1118</v>
      </c>
      <c r="AB224" s="652" t="s">
        <v>1119</v>
      </c>
      <c r="AC224" s="654" t="s">
        <v>1120</v>
      </c>
      <c r="AD224" s="655"/>
      <c r="AE224" s="655"/>
      <c r="AF224" s="655"/>
      <c r="AG224" s="655"/>
      <c r="AH224" s="655"/>
      <c r="AI224" s="655"/>
      <c r="AJ224" s="656"/>
      <c r="AL224" s="652" t="str">
        <f>+AL131</f>
        <v>Categoría de terreno 4</v>
      </c>
      <c r="AM224" s="652" t="s">
        <v>1118</v>
      </c>
      <c r="AN224" s="652" t="s">
        <v>1119</v>
      </c>
      <c r="AO224" s="654" t="s">
        <v>1120</v>
      </c>
      <c r="AP224" s="655"/>
      <c r="AQ224" s="655"/>
      <c r="AR224" s="655"/>
      <c r="AS224" s="655"/>
      <c r="AT224" s="655"/>
      <c r="AU224" s="655"/>
      <c r="AV224" s="656"/>
    </row>
    <row r="225" spans="1:48" ht="15" thickBot="1">
      <c r="A225">
        <v>225</v>
      </c>
      <c r="B225" s="653"/>
      <c r="C225" s="653"/>
      <c r="D225" s="653"/>
      <c r="E225" s="75">
        <v>0</v>
      </c>
      <c r="F225" s="76">
        <v>500</v>
      </c>
      <c r="G225" s="76">
        <v>1000</v>
      </c>
      <c r="H225" s="76">
        <v>1500</v>
      </c>
      <c r="I225" s="76">
        <v>2000</v>
      </c>
      <c r="J225" s="76">
        <v>2500</v>
      </c>
      <c r="K225" s="76">
        <v>3000</v>
      </c>
      <c r="L225" s="77">
        <v>3500</v>
      </c>
      <c r="N225" s="653"/>
      <c r="O225" s="653"/>
      <c r="P225" s="653"/>
      <c r="Q225" s="75">
        <v>0</v>
      </c>
      <c r="R225" s="76">
        <v>500</v>
      </c>
      <c r="S225" s="76">
        <v>1000</v>
      </c>
      <c r="T225" s="76">
        <v>1500</v>
      </c>
      <c r="U225" s="76">
        <v>2000</v>
      </c>
      <c r="V225" s="76">
        <v>2500</v>
      </c>
      <c r="W225" s="76">
        <v>3000</v>
      </c>
      <c r="X225" s="77">
        <v>3500</v>
      </c>
      <c r="Z225" s="653"/>
      <c r="AA225" s="653"/>
      <c r="AB225" s="653"/>
      <c r="AC225" s="75">
        <v>0</v>
      </c>
      <c r="AD225" s="76">
        <v>500</v>
      </c>
      <c r="AE225" s="76">
        <v>1000</v>
      </c>
      <c r="AF225" s="76">
        <v>1500</v>
      </c>
      <c r="AG225" s="76">
        <v>2000</v>
      </c>
      <c r="AH225" s="76">
        <v>2500</v>
      </c>
      <c r="AI225" s="76">
        <v>3000</v>
      </c>
      <c r="AJ225" s="77">
        <v>3500</v>
      </c>
      <c r="AL225" s="653"/>
      <c r="AM225" s="653"/>
      <c r="AN225" s="653"/>
      <c r="AO225" s="75">
        <v>0</v>
      </c>
      <c r="AP225" s="76">
        <v>500</v>
      </c>
      <c r="AQ225" s="76">
        <v>1000</v>
      </c>
      <c r="AR225" s="76">
        <v>1500</v>
      </c>
      <c r="AS225" s="76">
        <v>2000</v>
      </c>
      <c r="AT225" s="76">
        <v>2500</v>
      </c>
      <c r="AU225" s="76">
        <v>3000</v>
      </c>
      <c r="AV225" s="77">
        <v>3500</v>
      </c>
    </row>
    <row r="226" spans="1:48">
      <c r="A226">
        <v>226</v>
      </c>
      <c r="B226" s="661" t="str">
        <f>+B133</f>
        <v>Rango de inclinación de &gt;15° a 25°</v>
      </c>
      <c r="C226" s="664">
        <v>100</v>
      </c>
      <c r="D226" s="78" t="s">
        <v>133</v>
      </c>
      <c r="E226" s="94">
        <v>191.08</v>
      </c>
      <c r="F226" s="95">
        <v>182.9</v>
      </c>
      <c r="G226" s="95">
        <v>174.72</v>
      </c>
      <c r="H226" s="95">
        <v>166.55</v>
      </c>
      <c r="I226" s="95">
        <v>158.37</v>
      </c>
      <c r="J226" s="95">
        <v>150.19999999999999</v>
      </c>
      <c r="K226" s="95">
        <v>142.02000000000001</v>
      </c>
      <c r="L226" s="96">
        <v>133.85</v>
      </c>
      <c r="N226" s="661" t="str">
        <f>+N133</f>
        <v>Rango de inclinación de &gt;15° a 25°</v>
      </c>
      <c r="O226" s="664">
        <v>100</v>
      </c>
      <c r="P226" s="78" t="s">
        <v>133</v>
      </c>
      <c r="Q226" s="94">
        <v>168.09</v>
      </c>
      <c r="R226" s="95">
        <v>165.44</v>
      </c>
      <c r="S226" s="95">
        <v>162.79</v>
      </c>
      <c r="T226" s="95">
        <v>160.13999999999999</v>
      </c>
      <c r="U226" s="95">
        <v>157.49</v>
      </c>
      <c r="V226" s="95">
        <v>154.84</v>
      </c>
      <c r="W226" s="95">
        <v>152.19</v>
      </c>
      <c r="X226" s="96">
        <v>149.55000000000001</v>
      </c>
      <c r="Z226" s="661" t="str">
        <f>+Z133</f>
        <v>Rango de inclinación de &gt;15° a 25°</v>
      </c>
      <c r="AA226" s="664">
        <v>100</v>
      </c>
      <c r="AB226" s="78" t="s">
        <v>133</v>
      </c>
      <c r="AC226" s="94">
        <v>162.76</v>
      </c>
      <c r="AD226" s="95">
        <v>164.43</v>
      </c>
      <c r="AE226" s="95">
        <v>166.1</v>
      </c>
      <c r="AF226" s="95">
        <v>167.77</v>
      </c>
      <c r="AG226" s="95">
        <v>169.44</v>
      </c>
      <c r="AH226" s="95">
        <v>171.11</v>
      </c>
      <c r="AI226" s="95">
        <v>172.78</v>
      </c>
      <c r="AJ226" s="96">
        <v>174.46</v>
      </c>
      <c r="AL226" s="661" t="str">
        <f>+AL133</f>
        <v>Rango de inclinación de &gt;15° a 25°</v>
      </c>
      <c r="AM226" s="664">
        <v>100</v>
      </c>
      <c r="AN226" s="78" t="s">
        <v>133</v>
      </c>
      <c r="AO226" s="94">
        <v>173.83</v>
      </c>
      <c r="AP226" s="95">
        <v>174.5</v>
      </c>
      <c r="AQ226" s="95">
        <v>175.17</v>
      </c>
      <c r="AR226" s="95">
        <v>175.84</v>
      </c>
      <c r="AS226" s="95">
        <v>176.51</v>
      </c>
      <c r="AT226" s="95">
        <v>177.18</v>
      </c>
      <c r="AU226" s="95">
        <v>177.85</v>
      </c>
      <c r="AV226" s="96">
        <v>178.52</v>
      </c>
    </row>
    <row r="227" spans="1:48" ht="15" thickBot="1">
      <c r="A227">
        <v>227</v>
      </c>
      <c r="B227" s="662"/>
      <c r="C227" s="665"/>
      <c r="D227" s="82" t="s">
        <v>136</v>
      </c>
      <c r="E227" s="97">
        <v>205.19</v>
      </c>
      <c r="F227" s="98">
        <v>196.28</v>
      </c>
      <c r="G227" s="98">
        <v>187.37</v>
      </c>
      <c r="H227" s="98">
        <v>178.46</v>
      </c>
      <c r="I227" s="98">
        <v>169.55</v>
      </c>
      <c r="J227" s="98">
        <v>160.63999999999999</v>
      </c>
      <c r="K227" s="98">
        <v>151.72999999999999</v>
      </c>
      <c r="L227" s="99">
        <v>142.82</v>
      </c>
      <c r="N227" s="662"/>
      <c r="O227" s="665"/>
      <c r="P227" s="82" t="s">
        <v>136</v>
      </c>
      <c r="Q227" s="97">
        <v>188.3</v>
      </c>
      <c r="R227" s="98">
        <v>186.15</v>
      </c>
      <c r="S227" s="98">
        <v>184.01</v>
      </c>
      <c r="T227" s="98">
        <v>181.87</v>
      </c>
      <c r="U227" s="98">
        <v>179.73</v>
      </c>
      <c r="V227" s="98">
        <v>177.59</v>
      </c>
      <c r="W227" s="98">
        <v>175.45</v>
      </c>
      <c r="X227" s="99">
        <v>173.31</v>
      </c>
      <c r="Z227" s="662"/>
      <c r="AA227" s="665"/>
      <c r="AB227" s="82" t="s">
        <v>136</v>
      </c>
      <c r="AC227" s="97">
        <v>178.72</v>
      </c>
      <c r="AD227" s="98">
        <v>178.72</v>
      </c>
      <c r="AE227" s="98">
        <v>178.72</v>
      </c>
      <c r="AF227" s="98">
        <v>178.72</v>
      </c>
      <c r="AG227" s="98">
        <v>178.72</v>
      </c>
      <c r="AH227" s="98">
        <v>178.72</v>
      </c>
      <c r="AI227" s="98">
        <v>178.72</v>
      </c>
      <c r="AJ227" s="99">
        <v>178.72</v>
      </c>
      <c r="AL227" s="662"/>
      <c r="AM227" s="665"/>
      <c r="AN227" s="82" t="s">
        <v>136</v>
      </c>
      <c r="AO227" s="83" t="s">
        <v>1122</v>
      </c>
      <c r="AP227" s="84" t="s">
        <v>1122</v>
      </c>
      <c r="AQ227" s="84" t="s">
        <v>1122</v>
      </c>
      <c r="AR227" s="84" t="s">
        <v>1122</v>
      </c>
      <c r="AS227" s="84" t="s">
        <v>1122</v>
      </c>
      <c r="AT227" s="84" t="s">
        <v>1122</v>
      </c>
      <c r="AU227" s="84" t="s">
        <v>1122</v>
      </c>
      <c r="AV227" s="85" t="s">
        <v>1122</v>
      </c>
    </row>
    <row r="228" spans="1:48">
      <c r="A228">
        <v>228</v>
      </c>
      <c r="B228" s="662"/>
      <c r="C228" s="666">
        <f>+C226+15</f>
        <v>115</v>
      </c>
      <c r="D228" s="86" t="str">
        <f>+D226</f>
        <v>48-X</v>
      </c>
      <c r="E228" s="100">
        <v>234.9</v>
      </c>
      <c r="F228" s="101">
        <v>225.5</v>
      </c>
      <c r="G228" s="101">
        <v>216.11</v>
      </c>
      <c r="H228" s="101">
        <v>206.71</v>
      </c>
      <c r="I228" s="101">
        <v>197.32</v>
      </c>
      <c r="J228" s="101">
        <v>187.92</v>
      </c>
      <c r="K228" s="101">
        <v>178.53</v>
      </c>
      <c r="L228" s="102">
        <v>169.14</v>
      </c>
      <c r="N228" s="662"/>
      <c r="O228" s="666">
        <f>+O226+15</f>
        <v>115</v>
      </c>
      <c r="P228" s="86" t="str">
        <f>+P226</f>
        <v>48-X</v>
      </c>
      <c r="Q228" s="100">
        <v>199.41</v>
      </c>
      <c r="R228" s="101">
        <v>192.55</v>
      </c>
      <c r="S228" s="101">
        <v>185.69</v>
      </c>
      <c r="T228" s="101">
        <v>178.83</v>
      </c>
      <c r="U228" s="101">
        <v>171.98</v>
      </c>
      <c r="V228" s="101">
        <v>165.12</v>
      </c>
      <c r="W228" s="101">
        <v>158.26</v>
      </c>
      <c r="X228" s="102">
        <v>151.41</v>
      </c>
      <c r="Z228" s="662"/>
      <c r="AA228" s="666">
        <f>+AA226+15</f>
        <v>115</v>
      </c>
      <c r="AB228" s="86" t="str">
        <f>+AB226</f>
        <v>48-X</v>
      </c>
      <c r="AC228" s="100">
        <v>152.43</v>
      </c>
      <c r="AD228" s="101">
        <v>154.63999999999999</v>
      </c>
      <c r="AE228" s="101">
        <v>156.86000000000001</v>
      </c>
      <c r="AF228" s="101">
        <v>159.08000000000001</v>
      </c>
      <c r="AG228" s="101">
        <v>161.29</v>
      </c>
      <c r="AH228" s="101">
        <v>163.51</v>
      </c>
      <c r="AI228" s="101">
        <v>165.73</v>
      </c>
      <c r="AJ228" s="102">
        <v>167.95</v>
      </c>
      <c r="AL228" s="662"/>
      <c r="AM228" s="666">
        <f>+AM226+15</f>
        <v>115</v>
      </c>
      <c r="AN228" s="86" t="str">
        <f>+AN226</f>
        <v>48-X</v>
      </c>
      <c r="AO228" s="87" t="s">
        <v>1122</v>
      </c>
      <c r="AP228" s="88" t="s">
        <v>1122</v>
      </c>
      <c r="AQ228" s="88" t="s">
        <v>1122</v>
      </c>
      <c r="AR228" s="101">
        <v>170.49</v>
      </c>
      <c r="AS228" s="101">
        <v>172.49</v>
      </c>
      <c r="AT228" s="101">
        <v>174.5</v>
      </c>
      <c r="AU228" s="101">
        <v>176.51</v>
      </c>
      <c r="AV228" s="102">
        <v>178.52</v>
      </c>
    </row>
    <row r="229" spans="1:48" ht="15" thickBot="1">
      <c r="A229">
        <v>229</v>
      </c>
      <c r="B229" s="662"/>
      <c r="C229" s="667"/>
      <c r="D229" s="90" t="str">
        <f>+D227</f>
        <v>48-XL</v>
      </c>
      <c r="E229" s="100">
        <v>255.46</v>
      </c>
      <c r="F229" s="101">
        <v>244.99</v>
      </c>
      <c r="G229" s="101">
        <v>234.52</v>
      </c>
      <c r="H229" s="101">
        <v>224.05</v>
      </c>
      <c r="I229" s="101">
        <v>213.58</v>
      </c>
      <c r="J229" s="101">
        <v>203.11</v>
      </c>
      <c r="K229" s="101">
        <v>192.64</v>
      </c>
      <c r="L229" s="102">
        <v>182.18</v>
      </c>
      <c r="N229" s="662"/>
      <c r="O229" s="667"/>
      <c r="P229" s="90" t="str">
        <f>+P227</f>
        <v>48-XL</v>
      </c>
      <c r="Q229" s="100">
        <v>236.13</v>
      </c>
      <c r="R229" s="101">
        <v>226.28</v>
      </c>
      <c r="S229" s="101">
        <v>216.43</v>
      </c>
      <c r="T229" s="101">
        <v>206.59</v>
      </c>
      <c r="U229" s="101">
        <v>196.74</v>
      </c>
      <c r="V229" s="101">
        <v>186.9</v>
      </c>
      <c r="W229" s="101">
        <v>177.05</v>
      </c>
      <c r="X229" s="102">
        <v>167.21</v>
      </c>
      <c r="Z229" s="662"/>
      <c r="AA229" s="667"/>
      <c r="AB229" s="90" t="str">
        <f>+AB227</f>
        <v>48-XL</v>
      </c>
      <c r="AC229" s="100">
        <v>178.72</v>
      </c>
      <c r="AD229" s="101">
        <v>178.72</v>
      </c>
      <c r="AE229" s="101">
        <v>178.72</v>
      </c>
      <c r="AF229" s="101">
        <v>178.72</v>
      </c>
      <c r="AG229" s="101">
        <v>178.72</v>
      </c>
      <c r="AH229" s="101">
        <v>178.72</v>
      </c>
      <c r="AI229" s="101">
        <v>178.72</v>
      </c>
      <c r="AJ229" s="102">
        <v>178.72</v>
      </c>
      <c r="AL229" s="662"/>
      <c r="AM229" s="667"/>
      <c r="AN229" s="90" t="str">
        <f>+AN227</f>
        <v>48-XL</v>
      </c>
      <c r="AO229" s="87" t="s">
        <v>1122</v>
      </c>
      <c r="AP229" s="88" t="s">
        <v>1122</v>
      </c>
      <c r="AQ229" s="88" t="s">
        <v>1122</v>
      </c>
      <c r="AR229" s="88" t="s">
        <v>1122</v>
      </c>
      <c r="AS229" s="88" t="s">
        <v>1122</v>
      </c>
      <c r="AT229" s="88" t="s">
        <v>1122</v>
      </c>
      <c r="AU229" s="88" t="s">
        <v>1122</v>
      </c>
      <c r="AV229" s="89" t="s">
        <v>1122</v>
      </c>
    </row>
    <row r="230" spans="1:48">
      <c r="A230">
        <v>230</v>
      </c>
      <c r="B230" s="662"/>
      <c r="C230" s="664">
        <f>+C228+15</f>
        <v>130</v>
      </c>
      <c r="D230" s="78" t="s">
        <v>133</v>
      </c>
      <c r="E230" s="97">
        <v>280.74</v>
      </c>
      <c r="F230" s="98">
        <v>269.98</v>
      </c>
      <c r="G230" s="98">
        <v>259.23</v>
      </c>
      <c r="H230" s="98">
        <v>248.47</v>
      </c>
      <c r="I230" s="98">
        <v>237.72</v>
      </c>
      <c r="J230" s="98">
        <v>226.96</v>
      </c>
      <c r="K230" s="98">
        <v>216.21</v>
      </c>
      <c r="L230" s="99">
        <v>205.46</v>
      </c>
      <c r="N230" s="662"/>
      <c r="O230" s="664">
        <f>+O228+15</f>
        <v>130</v>
      </c>
      <c r="P230" s="78" t="s">
        <v>133</v>
      </c>
      <c r="Q230" s="97">
        <v>228.71</v>
      </c>
      <c r="R230" s="98">
        <v>221.55</v>
      </c>
      <c r="S230" s="98">
        <v>214.39</v>
      </c>
      <c r="T230" s="98">
        <v>207.23</v>
      </c>
      <c r="U230" s="98">
        <v>200.08</v>
      </c>
      <c r="V230" s="98">
        <v>192.92</v>
      </c>
      <c r="W230" s="98">
        <v>185.76</v>
      </c>
      <c r="X230" s="99">
        <v>178.61</v>
      </c>
      <c r="Z230" s="662"/>
      <c r="AA230" s="664">
        <f>+AA228+15</f>
        <v>130</v>
      </c>
      <c r="AB230" s="78" t="s">
        <v>133</v>
      </c>
      <c r="AC230" s="97">
        <v>169.97</v>
      </c>
      <c r="AD230" s="98">
        <v>168.38</v>
      </c>
      <c r="AE230" s="98">
        <v>166.79</v>
      </c>
      <c r="AF230" s="98">
        <v>165.2</v>
      </c>
      <c r="AG230" s="98">
        <v>163.61000000000001</v>
      </c>
      <c r="AH230" s="98">
        <v>162.02000000000001</v>
      </c>
      <c r="AI230" s="98">
        <v>160.43</v>
      </c>
      <c r="AJ230" s="99">
        <v>158.85</v>
      </c>
      <c r="AL230" s="662"/>
      <c r="AM230" s="664">
        <f>+AM228+15</f>
        <v>130</v>
      </c>
      <c r="AN230" s="78" t="s">
        <v>133</v>
      </c>
      <c r="AO230" s="83" t="s">
        <v>1122</v>
      </c>
      <c r="AP230" s="84" t="s">
        <v>1122</v>
      </c>
      <c r="AQ230" s="84" t="s">
        <v>1122</v>
      </c>
      <c r="AR230" s="84" t="s">
        <v>1122</v>
      </c>
      <c r="AS230" s="84" t="s">
        <v>1122</v>
      </c>
      <c r="AT230" s="84" t="s">
        <v>1122</v>
      </c>
      <c r="AU230" s="84" t="s">
        <v>1122</v>
      </c>
      <c r="AV230" s="99">
        <v>170.68</v>
      </c>
    </row>
    <row r="231" spans="1:48" ht="15" thickBot="1">
      <c r="A231">
        <v>231</v>
      </c>
      <c r="B231" s="662"/>
      <c r="C231" s="665"/>
      <c r="D231" s="82" t="s">
        <v>136</v>
      </c>
      <c r="E231" s="97">
        <v>305.12</v>
      </c>
      <c r="F231" s="98">
        <v>293.29000000000002</v>
      </c>
      <c r="G231" s="98">
        <v>281.45999999999998</v>
      </c>
      <c r="H231" s="98">
        <v>269.63</v>
      </c>
      <c r="I231" s="98">
        <v>257.81</v>
      </c>
      <c r="J231" s="98">
        <v>245.98</v>
      </c>
      <c r="K231" s="98">
        <v>234.15</v>
      </c>
      <c r="L231" s="99">
        <v>222.33</v>
      </c>
      <c r="N231" s="662"/>
      <c r="O231" s="665"/>
      <c r="P231" s="82" t="s">
        <v>136</v>
      </c>
      <c r="Q231" s="97">
        <v>284.37</v>
      </c>
      <c r="R231" s="98">
        <v>273.04000000000002</v>
      </c>
      <c r="S231" s="98">
        <v>261.70999999999998</v>
      </c>
      <c r="T231" s="98">
        <v>250.38</v>
      </c>
      <c r="U231" s="98">
        <v>239.05</v>
      </c>
      <c r="V231" s="98">
        <v>227.72</v>
      </c>
      <c r="W231" s="98">
        <v>216.39</v>
      </c>
      <c r="X231" s="99">
        <v>205.06</v>
      </c>
      <c r="Z231" s="662"/>
      <c r="AA231" s="665"/>
      <c r="AB231" s="82" t="s">
        <v>136</v>
      </c>
      <c r="AC231" s="97">
        <v>203.28</v>
      </c>
      <c r="AD231" s="98">
        <v>199.77</v>
      </c>
      <c r="AE231" s="98">
        <v>196.26</v>
      </c>
      <c r="AF231" s="98">
        <v>192.75</v>
      </c>
      <c r="AG231" s="98">
        <v>189.24</v>
      </c>
      <c r="AH231" s="98">
        <v>185.73</v>
      </c>
      <c r="AI231" s="98">
        <v>182.22</v>
      </c>
      <c r="AJ231" s="99">
        <v>178.72</v>
      </c>
      <c r="AL231" s="662"/>
      <c r="AM231" s="665"/>
      <c r="AN231" s="82" t="s">
        <v>136</v>
      </c>
      <c r="AO231" s="83" t="s">
        <v>1122</v>
      </c>
      <c r="AP231" s="84" t="s">
        <v>1122</v>
      </c>
      <c r="AQ231" s="84" t="s">
        <v>1122</v>
      </c>
      <c r="AR231" s="84" t="s">
        <v>1122</v>
      </c>
      <c r="AS231" s="84" t="s">
        <v>1122</v>
      </c>
      <c r="AT231" s="84" t="s">
        <v>1122</v>
      </c>
      <c r="AU231" s="84" t="s">
        <v>1122</v>
      </c>
      <c r="AV231" s="85" t="s">
        <v>1122</v>
      </c>
    </row>
    <row r="232" spans="1:48">
      <c r="A232">
        <v>232</v>
      </c>
      <c r="B232" s="662"/>
      <c r="C232" s="666">
        <f>+C230+10</f>
        <v>140</v>
      </c>
      <c r="D232" s="86" t="str">
        <f>+D230</f>
        <v>48-X</v>
      </c>
      <c r="E232" s="100">
        <v>309.33999999999997</v>
      </c>
      <c r="F232" s="101">
        <v>297.98</v>
      </c>
      <c r="G232" s="101">
        <v>286.62</v>
      </c>
      <c r="H232" s="101">
        <v>275.26</v>
      </c>
      <c r="I232" s="101">
        <v>263.91000000000003</v>
      </c>
      <c r="J232" s="101">
        <v>252.55</v>
      </c>
      <c r="K232" s="101">
        <v>241.19</v>
      </c>
      <c r="L232" s="102">
        <v>229.84</v>
      </c>
      <c r="N232" s="662"/>
      <c r="O232" s="666">
        <f>+O230+10</f>
        <v>140</v>
      </c>
      <c r="P232" s="86" t="str">
        <f>+P230</f>
        <v>48-X</v>
      </c>
      <c r="Q232" s="100">
        <v>246.47</v>
      </c>
      <c r="R232" s="101">
        <v>239.18</v>
      </c>
      <c r="S232" s="101">
        <v>231.9</v>
      </c>
      <c r="T232" s="101">
        <v>224.61</v>
      </c>
      <c r="U232" s="101">
        <v>217.33</v>
      </c>
      <c r="V232" s="101">
        <v>210.04</v>
      </c>
      <c r="W232" s="101">
        <v>202.76</v>
      </c>
      <c r="X232" s="102">
        <v>195.48</v>
      </c>
      <c r="Z232" s="662"/>
      <c r="AA232" s="666">
        <f>+AA230+10</f>
        <v>140</v>
      </c>
      <c r="AB232" s="86" t="str">
        <f>+AB230</f>
        <v>48-X</v>
      </c>
      <c r="AC232" s="87" t="s">
        <v>1122</v>
      </c>
      <c r="AD232" s="101">
        <v>180.8</v>
      </c>
      <c r="AE232" s="101">
        <v>176.28</v>
      </c>
      <c r="AF232" s="101">
        <v>171.76</v>
      </c>
      <c r="AG232" s="101">
        <v>167.25</v>
      </c>
      <c r="AH232" s="101">
        <v>162.72999999999999</v>
      </c>
      <c r="AI232" s="101">
        <v>158.21</v>
      </c>
      <c r="AJ232" s="102">
        <v>153.69999999999999</v>
      </c>
      <c r="AL232" s="662"/>
      <c r="AM232" s="666">
        <f>+AM230+10</f>
        <v>140</v>
      </c>
      <c r="AN232" s="86" t="str">
        <f>+AN230</f>
        <v>48-X</v>
      </c>
      <c r="AO232" s="87" t="s">
        <v>1122</v>
      </c>
      <c r="AP232" s="88" t="s">
        <v>1122</v>
      </c>
      <c r="AQ232" s="88" t="s">
        <v>1122</v>
      </c>
      <c r="AR232" s="88" t="s">
        <v>1122</v>
      </c>
      <c r="AS232" s="88" t="s">
        <v>1122</v>
      </c>
      <c r="AT232" s="88" t="s">
        <v>1122</v>
      </c>
      <c r="AU232" s="88" t="s">
        <v>1122</v>
      </c>
      <c r="AV232" s="89" t="s">
        <v>1122</v>
      </c>
    </row>
    <row r="233" spans="1:48" ht="15" thickBot="1">
      <c r="A233">
        <v>233</v>
      </c>
      <c r="B233" s="662"/>
      <c r="C233" s="667"/>
      <c r="D233" s="90" t="str">
        <f>+D231</f>
        <v>48-XL</v>
      </c>
      <c r="E233" s="100">
        <v>340.23</v>
      </c>
      <c r="F233" s="101">
        <v>327.27</v>
      </c>
      <c r="G233" s="101">
        <v>314.31</v>
      </c>
      <c r="H233" s="101">
        <v>301.35000000000002</v>
      </c>
      <c r="I233" s="101">
        <v>288.39999999999998</v>
      </c>
      <c r="J233" s="101">
        <v>275.44</v>
      </c>
      <c r="K233" s="101">
        <v>262.48</v>
      </c>
      <c r="L233" s="102">
        <v>249.53</v>
      </c>
      <c r="N233" s="662"/>
      <c r="O233" s="667"/>
      <c r="P233" s="90" t="str">
        <f>+P231</f>
        <v>48-XL</v>
      </c>
      <c r="Q233" s="100">
        <v>313.61</v>
      </c>
      <c r="R233" s="101">
        <v>301.79000000000002</v>
      </c>
      <c r="S233" s="101">
        <v>289.97000000000003</v>
      </c>
      <c r="T233" s="101">
        <v>278.14999999999998</v>
      </c>
      <c r="U233" s="101">
        <v>266.33999999999997</v>
      </c>
      <c r="V233" s="101">
        <v>254.52</v>
      </c>
      <c r="W233" s="101">
        <v>242.7</v>
      </c>
      <c r="X233" s="102">
        <v>230.89</v>
      </c>
      <c r="Z233" s="662"/>
      <c r="AA233" s="667"/>
      <c r="AB233" s="90" t="str">
        <f>+AB231</f>
        <v>48-XL</v>
      </c>
      <c r="AC233" s="100">
        <v>236.29</v>
      </c>
      <c r="AD233" s="101">
        <v>228.06</v>
      </c>
      <c r="AE233" s="101">
        <v>219.84</v>
      </c>
      <c r="AF233" s="101">
        <v>211.61</v>
      </c>
      <c r="AG233" s="101">
        <v>203.39</v>
      </c>
      <c r="AH233" s="101">
        <v>195.16</v>
      </c>
      <c r="AI233" s="101">
        <v>186.94</v>
      </c>
      <c r="AJ233" s="102">
        <v>178.72</v>
      </c>
      <c r="AL233" s="662"/>
      <c r="AM233" s="667"/>
      <c r="AN233" s="90" t="str">
        <f>+AN231</f>
        <v>48-XL</v>
      </c>
      <c r="AO233" s="87" t="s">
        <v>1122</v>
      </c>
      <c r="AP233" s="88" t="s">
        <v>1122</v>
      </c>
      <c r="AQ233" s="88" t="s">
        <v>1122</v>
      </c>
      <c r="AR233" s="88" t="s">
        <v>1122</v>
      </c>
      <c r="AS233" s="88" t="s">
        <v>1122</v>
      </c>
      <c r="AT233" s="88" t="s">
        <v>1122</v>
      </c>
      <c r="AU233" s="88" t="s">
        <v>1122</v>
      </c>
      <c r="AV233" s="89" t="s">
        <v>1122</v>
      </c>
    </row>
    <row r="234" spans="1:48">
      <c r="A234">
        <v>234</v>
      </c>
      <c r="B234" s="662"/>
      <c r="C234" s="664">
        <f>+C232+10</f>
        <v>150</v>
      </c>
      <c r="D234" s="78" t="s">
        <v>133</v>
      </c>
      <c r="E234" s="97">
        <v>325.11</v>
      </c>
      <c r="F234" s="98">
        <v>314.89999999999998</v>
      </c>
      <c r="G234" s="98">
        <v>304.69</v>
      </c>
      <c r="H234" s="98">
        <v>294.48</v>
      </c>
      <c r="I234" s="98">
        <v>284.27999999999997</v>
      </c>
      <c r="J234" s="98">
        <v>274.07</v>
      </c>
      <c r="K234" s="98">
        <v>263.86</v>
      </c>
      <c r="L234" s="99">
        <v>253.66</v>
      </c>
      <c r="N234" s="662"/>
      <c r="O234" s="664">
        <f>+O232+10</f>
        <v>150</v>
      </c>
      <c r="P234" s="78" t="s">
        <v>133</v>
      </c>
      <c r="Q234" s="97">
        <v>260.8</v>
      </c>
      <c r="R234" s="98">
        <v>253.62</v>
      </c>
      <c r="S234" s="98">
        <v>246.44</v>
      </c>
      <c r="T234" s="98">
        <v>239.26</v>
      </c>
      <c r="U234" s="98">
        <v>232.08</v>
      </c>
      <c r="V234" s="98">
        <v>224.9</v>
      </c>
      <c r="W234" s="98">
        <v>217.72</v>
      </c>
      <c r="X234" s="99">
        <v>210.54</v>
      </c>
      <c r="Z234" s="662"/>
      <c r="AA234" s="664">
        <f>+AA232+10</f>
        <v>150</v>
      </c>
      <c r="AB234" s="78" t="s">
        <v>133</v>
      </c>
      <c r="AC234" s="83" t="s">
        <v>1122</v>
      </c>
      <c r="AD234" s="84" t="s">
        <v>1122</v>
      </c>
      <c r="AE234" s="84" t="s">
        <v>1122</v>
      </c>
      <c r="AF234" s="98">
        <v>182.18</v>
      </c>
      <c r="AG234" s="98">
        <v>175.7</v>
      </c>
      <c r="AH234" s="98">
        <v>169.22</v>
      </c>
      <c r="AI234" s="98">
        <v>162.74</v>
      </c>
      <c r="AJ234" s="99">
        <v>156.26</v>
      </c>
      <c r="AL234" s="662"/>
      <c r="AM234" s="664">
        <f>+AM232+10</f>
        <v>150</v>
      </c>
      <c r="AN234" s="78" t="s">
        <v>133</v>
      </c>
      <c r="AO234" s="83" t="s">
        <v>1122</v>
      </c>
      <c r="AP234" s="84" t="s">
        <v>1122</v>
      </c>
      <c r="AQ234" s="84" t="s">
        <v>1122</v>
      </c>
      <c r="AR234" s="84" t="s">
        <v>1122</v>
      </c>
      <c r="AS234" s="84" t="s">
        <v>1122</v>
      </c>
      <c r="AT234" s="84" t="s">
        <v>1122</v>
      </c>
      <c r="AU234" s="84" t="s">
        <v>1122</v>
      </c>
      <c r="AV234" s="85" t="s">
        <v>1122</v>
      </c>
    </row>
    <row r="235" spans="1:48" ht="15" thickBot="1">
      <c r="A235">
        <v>235</v>
      </c>
      <c r="B235" s="662"/>
      <c r="C235" s="665"/>
      <c r="D235" s="82" t="s">
        <v>136</v>
      </c>
      <c r="E235" s="97">
        <v>371.67</v>
      </c>
      <c r="F235" s="98">
        <v>358.05</v>
      </c>
      <c r="G235" s="98">
        <v>344.44</v>
      </c>
      <c r="H235" s="98">
        <v>330.82</v>
      </c>
      <c r="I235" s="98">
        <v>317.20999999999998</v>
      </c>
      <c r="J235" s="98">
        <v>303.58999999999997</v>
      </c>
      <c r="K235" s="98">
        <v>289.98</v>
      </c>
      <c r="L235" s="99">
        <v>276.37</v>
      </c>
      <c r="N235" s="662"/>
      <c r="O235" s="665"/>
      <c r="P235" s="82" t="s">
        <v>136</v>
      </c>
      <c r="Q235" s="97">
        <v>332.95</v>
      </c>
      <c r="R235" s="98">
        <v>321.8</v>
      </c>
      <c r="S235" s="98">
        <v>310.64999999999998</v>
      </c>
      <c r="T235" s="98">
        <v>299.5</v>
      </c>
      <c r="U235" s="98">
        <v>288.35000000000002</v>
      </c>
      <c r="V235" s="98">
        <v>277.2</v>
      </c>
      <c r="W235" s="98">
        <v>266.05</v>
      </c>
      <c r="X235" s="99">
        <v>254.91</v>
      </c>
      <c r="Z235" s="662"/>
      <c r="AA235" s="665"/>
      <c r="AB235" s="82" t="s">
        <v>136</v>
      </c>
      <c r="AC235" s="97">
        <v>263.25</v>
      </c>
      <c r="AD235" s="98">
        <v>251.17</v>
      </c>
      <c r="AE235" s="98">
        <v>239.09</v>
      </c>
      <c r="AF235" s="98">
        <v>227.02</v>
      </c>
      <c r="AG235" s="98">
        <v>214.94</v>
      </c>
      <c r="AH235" s="98">
        <v>202.87</v>
      </c>
      <c r="AI235" s="98">
        <v>190.79</v>
      </c>
      <c r="AJ235" s="99">
        <v>178.72</v>
      </c>
      <c r="AL235" s="662"/>
      <c r="AM235" s="665"/>
      <c r="AN235" s="82" t="s">
        <v>136</v>
      </c>
      <c r="AO235" s="83" t="s">
        <v>1122</v>
      </c>
      <c r="AP235" s="84" t="s">
        <v>1122</v>
      </c>
      <c r="AQ235" s="84" t="s">
        <v>1122</v>
      </c>
      <c r="AR235" s="84" t="s">
        <v>1122</v>
      </c>
      <c r="AS235" s="84" t="s">
        <v>1122</v>
      </c>
      <c r="AT235" s="84" t="s">
        <v>1122</v>
      </c>
      <c r="AU235" s="84" t="s">
        <v>1122</v>
      </c>
      <c r="AV235" s="85" t="s">
        <v>1122</v>
      </c>
    </row>
    <row r="236" spans="1:48">
      <c r="A236">
        <v>236</v>
      </c>
      <c r="B236" s="662"/>
      <c r="C236" s="666">
        <f>+C234+10</f>
        <v>160</v>
      </c>
      <c r="D236" s="86" t="str">
        <f>+D234</f>
        <v>48-X</v>
      </c>
      <c r="E236" s="100">
        <v>338.64</v>
      </c>
      <c r="F236" s="101">
        <v>330.1</v>
      </c>
      <c r="G236" s="101">
        <v>321.56</v>
      </c>
      <c r="H236" s="101">
        <v>313.02</v>
      </c>
      <c r="I236" s="101">
        <v>304.48</v>
      </c>
      <c r="J236" s="101">
        <v>295.94</v>
      </c>
      <c r="K236" s="101">
        <v>287.39999999999998</v>
      </c>
      <c r="L236" s="102">
        <v>278.87</v>
      </c>
      <c r="N236" s="662"/>
      <c r="O236" s="666">
        <f>+O234+10</f>
        <v>160</v>
      </c>
      <c r="P236" s="86" t="str">
        <f>+P234</f>
        <v>48-X</v>
      </c>
      <c r="Q236" s="100">
        <v>274.95</v>
      </c>
      <c r="R236" s="101">
        <v>267.89999999999998</v>
      </c>
      <c r="S236" s="101">
        <v>260.85000000000002</v>
      </c>
      <c r="T236" s="101">
        <v>253.8</v>
      </c>
      <c r="U236" s="101">
        <v>246.75</v>
      </c>
      <c r="V236" s="101">
        <v>239.7</v>
      </c>
      <c r="W236" s="101">
        <v>232.65</v>
      </c>
      <c r="X236" s="102">
        <v>225.61</v>
      </c>
      <c r="Z236" s="662"/>
      <c r="AA236" s="666">
        <f>+AA234+10</f>
        <v>160</v>
      </c>
      <c r="AB236" s="86" t="str">
        <f>+AB234</f>
        <v>48-X</v>
      </c>
      <c r="AC236" s="87" t="s">
        <v>1122</v>
      </c>
      <c r="AD236" s="88" t="s">
        <v>1122</v>
      </c>
      <c r="AE236" s="88" t="s">
        <v>1122</v>
      </c>
      <c r="AF236" s="88" t="s">
        <v>1122</v>
      </c>
      <c r="AG236" s="88" t="s">
        <v>1122</v>
      </c>
      <c r="AH236" s="88" t="s">
        <v>1122</v>
      </c>
      <c r="AI236" s="101">
        <v>176.05</v>
      </c>
      <c r="AJ236" s="102">
        <v>169.8</v>
      </c>
      <c r="AL236" s="662"/>
      <c r="AM236" s="666">
        <f>+AM234+10</f>
        <v>160</v>
      </c>
      <c r="AN236" s="86" t="str">
        <f>+AN234</f>
        <v>48-X</v>
      </c>
      <c r="AO236" s="87" t="s">
        <v>1122</v>
      </c>
      <c r="AP236" s="88" t="s">
        <v>1122</v>
      </c>
      <c r="AQ236" s="88" t="s">
        <v>1122</v>
      </c>
      <c r="AR236" s="88" t="s">
        <v>1122</v>
      </c>
      <c r="AS236" s="88" t="s">
        <v>1122</v>
      </c>
      <c r="AT236" s="88" t="s">
        <v>1122</v>
      </c>
      <c r="AU236" s="88" t="s">
        <v>1122</v>
      </c>
      <c r="AV236" s="89" t="s">
        <v>1122</v>
      </c>
    </row>
    <row r="237" spans="1:48" ht="15.75" customHeight="1" thickBot="1">
      <c r="A237">
        <v>237</v>
      </c>
      <c r="B237" s="662"/>
      <c r="C237" s="667"/>
      <c r="D237" s="90" t="str">
        <f>+D235</f>
        <v>48-XL</v>
      </c>
      <c r="E237" s="100">
        <v>376.15</v>
      </c>
      <c r="F237" s="101">
        <v>365.68</v>
      </c>
      <c r="G237" s="101">
        <v>355.22</v>
      </c>
      <c r="H237" s="101">
        <v>344.75</v>
      </c>
      <c r="I237" s="101">
        <v>334.29</v>
      </c>
      <c r="J237" s="101">
        <v>323.82</v>
      </c>
      <c r="K237" s="101">
        <v>313.36</v>
      </c>
      <c r="L237" s="102">
        <v>302.89999999999998</v>
      </c>
      <c r="N237" s="662"/>
      <c r="O237" s="667"/>
      <c r="P237" s="90" t="str">
        <f>+P235</f>
        <v>48-XL</v>
      </c>
      <c r="Q237" s="100">
        <v>350.91</v>
      </c>
      <c r="R237" s="101">
        <v>341.15</v>
      </c>
      <c r="S237" s="101">
        <v>331.39</v>
      </c>
      <c r="T237" s="101">
        <v>321.63</v>
      </c>
      <c r="U237" s="101">
        <v>311.88</v>
      </c>
      <c r="V237" s="101">
        <v>302.12</v>
      </c>
      <c r="W237" s="101">
        <v>292.36</v>
      </c>
      <c r="X237" s="102">
        <v>282.61</v>
      </c>
      <c r="Z237" s="662"/>
      <c r="AA237" s="667"/>
      <c r="AB237" s="90" t="str">
        <f>+AB235</f>
        <v>48-XL</v>
      </c>
      <c r="AC237" s="100">
        <v>277.54000000000002</v>
      </c>
      <c r="AD237" s="101">
        <v>266.52999999999997</v>
      </c>
      <c r="AE237" s="101">
        <v>255.53</v>
      </c>
      <c r="AF237" s="101">
        <v>244.53</v>
      </c>
      <c r="AG237" s="101">
        <v>233.52</v>
      </c>
      <c r="AH237" s="101">
        <v>222.52</v>
      </c>
      <c r="AI237" s="101">
        <v>211.52</v>
      </c>
      <c r="AJ237" s="102">
        <v>200.52</v>
      </c>
      <c r="AL237" s="662"/>
      <c r="AM237" s="667"/>
      <c r="AN237" s="90" t="str">
        <f>+AN235</f>
        <v>48-XL</v>
      </c>
      <c r="AO237" s="87" t="s">
        <v>1122</v>
      </c>
      <c r="AP237" s="88" t="s">
        <v>1122</v>
      </c>
      <c r="AQ237" s="88" t="s">
        <v>1122</v>
      </c>
      <c r="AR237" s="88" t="s">
        <v>1122</v>
      </c>
      <c r="AS237" s="88" t="s">
        <v>1122</v>
      </c>
      <c r="AT237" s="88" t="s">
        <v>1122</v>
      </c>
      <c r="AU237" s="88" t="s">
        <v>1122</v>
      </c>
      <c r="AV237" s="89" t="s">
        <v>1122</v>
      </c>
    </row>
    <row r="238" spans="1:48" ht="15" customHeight="1">
      <c r="A238">
        <v>238</v>
      </c>
      <c r="B238" s="662"/>
      <c r="C238" s="664">
        <f>+C236+10</f>
        <v>170</v>
      </c>
      <c r="D238" s="78" t="s">
        <v>133</v>
      </c>
      <c r="E238" s="97">
        <v>350.29</v>
      </c>
      <c r="F238" s="98">
        <v>343.31</v>
      </c>
      <c r="G238" s="98">
        <v>336.33</v>
      </c>
      <c r="H238" s="98">
        <v>329.36</v>
      </c>
      <c r="I238" s="98">
        <v>322.38</v>
      </c>
      <c r="J238" s="98">
        <v>315.41000000000003</v>
      </c>
      <c r="K238" s="98">
        <v>308.43</v>
      </c>
      <c r="L238" s="99">
        <v>301.45999999999998</v>
      </c>
      <c r="N238" s="662"/>
      <c r="O238" s="664">
        <f>+O236+10</f>
        <v>170</v>
      </c>
      <c r="P238" s="78" t="s">
        <v>133</v>
      </c>
      <c r="Q238" s="97">
        <v>288.92</v>
      </c>
      <c r="R238" s="98">
        <v>282.08999999999997</v>
      </c>
      <c r="S238" s="98">
        <v>275.27</v>
      </c>
      <c r="T238" s="98">
        <v>268.44</v>
      </c>
      <c r="U238" s="98">
        <v>261.62</v>
      </c>
      <c r="V238" s="98">
        <v>254.79</v>
      </c>
      <c r="W238" s="98">
        <v>247.97</v>
      </c>
      <c r="X238" s="99">
        <v>241.15</v>
      </c>
      <c r="Z238" s="662"/>
      <c r="AA238" s="664">
        <f>+AA236+10</f>
        <v>170</v>
      </c>
      <c r="AB238" s="78" t="s">
        <v>133</v>
      </c>
      <c r="AC238" s="83" t="s">
        <v>1122</v>
      </c>
      <c r="AD238" s="84" t="s">
        <v>1122</v>
      </c>
      <c r="AE238" s="84" t="s">
        <v>1122</v>
      </c>
      <c r="AF238" s="84" t="s">
        <v>1122</v>
      </c>
      <c r="AG238" s="84" t="s">
        <v>1122</v>
      </c>
      <c r="AH238" s="84" t="s">
        <v>1122</v>
      </c>
      <c r="AI238" s="84" t="s">
        <v>1122</v>
      </c>
      <c r="AJ238" s="99">
        <v>182.53</v>
      </c>
      <c r="AL238" s="662"/>
      <c r="AM238" s="664">
        <f>+AM236+10</f>
        <v>170</v>
      </c>
      <c r="AN238" s="78" t="s">
        <v>133</v>
      </c>
      <c r="AO238" s="83" t="s">
        <v>1122</v>
      </c>
      <c r="AP238" s="84" t="s">
        <v>1122</v>
      </c>
      <c r="AQ238" s="84" t="s">
        <v>1122</v>
      </c>
      <c r="AR238" s="84" t="s">
        <v>1122</v>
      </c>
      <c r="AS238" s="84" t="s">
        <v>1122</v>
      </c>
      <c r="AT238" s="84" t="s">
        <v>1122</v>
      </c>
      <c r="AU238" s="84" t="s">
        <v>1122</v>
      </c>
      <c r="AV238" s="85" t="s">
        <v>1122</v>
      </c>
    </row>
    <row r="239" spans="1:48" ht="15" thickBot="1">
      <c r="A239">
        <v>239</v>
      </c>
      <c r="B239" s="662"/>
      <c r="C239" s="665"/>
      <c r="D239" s="82" t="s">
        <v>136</v>
      </c>
      <c r="E239" s="97">
        <v>375.02</v>
      </c>
      <c r="F239" s="98">
        <v>368.4</v>
      </c>
      <c r="G239" s="98">
        <v>361.78</v>
      </c>
      <c r="H239" s="98">
        <v>355.17</v>
      </c>
      <c r="I239" s="98">
        <v>348.55</v>
      </c>
      <c r="J239" s="98">
        <v>341.94</v>
      </c>
      <c r="K239" s="98">
        <v>335.32</v>
      </c>
      <c r="L239" s="99">
        <v>328.71</v>
      </c>
      <c r="N239" s="662"/>
      <c r="O239" s="665"/>
      <c r="P239" s="82" t="s">
        <v>136</v>
      </c>
      <c r="Q239" s="97">
        <v>364.25</v>
      </c>
      <c r="R239" s="98">
        <v>356.2</v>
      </c>
      <c r="S239" s="98">
        <v>348.15</v>
      </c>
      <c r="T239" s="98">
        <v>340.1</v>
      </c>
      <c r="U239" s="98">
        <v>332.06</v>
      </c>
      <c r="V239" s="98">
        <v>324.01</v>
      </c>
      <c r="W239" s="98">
        <v>315.95999999999998</v>
      </c>
      <c r="X239" s="99">
        <v>307.92</v>
      </c>
      <c r="Z239" s="662"/>
      <c r="AA239" s="665"/>
      <c r="AB239" s="82" t="s">
        <v>136</v>
      </c>
      <c r="AC239" s="97">
        <v>295.62</v>
      </c>
      <c r="AD239" s="98">
        <v>285.77999999999997</v>
      </c>
      <c r="AE239" s="98">
        <v>275.94</v>
      </c>
      <c r="AF239" s="98">
        <v>266.11</v>
      </c>
      <c r="AG239" s="98">
        <v>256.27</v>
      </c>
      <c r="AH239" s="98">
        <v>246.44</v>
      </c>
      <c r="AI239" s="98">
        <v>236.6</v>
      </c>
      <c r="AJ239" s="99">
        <v>226.77</v>
      </c>
      <c r="AL239" s="662"/>
      <c r="AM239" s="665"/>
      <c r="AN239" s="82" t="s">
        <v>136</v>
      </c>
      <c r="AO239" s="83" t="s">
        <v>1122</v>
      </c>
      <c r="AP239" s="84" t="s">
        <v>1122</v>
      </c>
      <c r="AQ239" s="84" t="s">
        <v>1122</v>
      </c>
      <c r="AR239" s="84" t="s">
        <v>1122</v>
      </c>
      <c r="AS239" s="84" t="s">
        <v>1122</v>
      </c>
      <c r="AT239" s="84" t="s">
        <v>1122</v>
      </c>
      <c r="AU239" s="84" t="s">
        <v>1122</v>
      </c>
      <c r="AV239" s="85" t="s">
        <v>1122</v>
      </c>
    </row>
    <row r="240" spans="1:48" ht="15" customHeight="1">
      <c r="A240">
        <v>240</v>
      </c>
      <c r="B240" s="662"/>
      <c r="C240" s="666">
        <f>+C238+10</f>
        <v>180</v>
      </c>
      <c r="D240" s="86" t="str">
        <f>+D238</f>
        <v>48-X</v>
      </c>
      <c r="E240" s="100">
        <v>356.69</v>
      </c>
      <c r="F240" s="101">
        <v>351.12</v>
      </c>
      <c r="G240" s="101">
        <v>345.55</v>
      </c>
      <c r="H240" s="101">
        <v>339.98</v>
      </c>
      <c r="I240" s="101">
        <v>334.41</v>
      </c>
      <c r="J240" s="101">
        <v>328.84</v>
      </c>
      <c r="K240" s="101">
        <v>323.27</v>
      </c>
      <c r="L240" s="102">
        <v>317.70999999999998</v>
      </c>
      <c r="N240" s="662"/>
      <c r="O240" s="666">
        <f>+O238+10</f>
        <v>180</v>
      </c>
      <c r="P240" s="86" t="str">
        <f>+P238</f>
        <v>48-X</v>
      </c>
      <c r="Q240" s="87" t="s">
        <v>1122</v>
      </c>
      <c r="R240" s="88" t="s">
        <v>1122</v>
      </c>
      <c r="S240" s="101">
        <v>286.95</v>
      </c>
      <c r="T240" s="101">
        <v>280.57</v>
      </c>
      <c r="U240" s="101">
        <v>274.18</v>
      </c>
      <c r="V240" s="101">
        <v>267.8</v>
      </c>
      <c r="W240" s="101">
        <v>261.41000000000003</v>
      </c>
      <c r="X240" s="102">
        <v>255.03</v>
      </c>
      <c r="Z240" s="662"/>
      <c r="AA240" s="666">
        <f>+AA238+10</f>
        <v>180</v>
      </c>
      <c r="AB240" s="86" t="str">
        <f>+AB238</f>
        <v>48-X</v>
      </c>
      <c r="AC240" s="87" t="s">
        <v>1122</v>
      </c>
      <c r="AD240" s="88" t="s">
        <v>1122</v>
      </c>
      <c r="AE240" s="88" t="s">
        <v>1122</v>
      </c>
      <c r="AF240" s="88" t="s">
        <v>1122</v>
      </c>
      <c r="AG240" s="88" t="s">
        <v>1122</v>
      </c>
      <c r="AH240" s="88" t="s">
        <v>1122</v>
      </c>
      <c r="AI240" s="88" t="s">
        <v>1122</v>
      </c>
      <c r="AJ240" s="89" t="s">
        <v>1122</v>
      </c>
      <c r="AL240" s="662"/>
      <c r="AM240" s="666">
        <f>+AM238+10</f>
        <v>180</v>
      </c>
      <c r="AN240" s="86" t="str">
        <f>+AN238</f>
        <v>48-X</v>
      </c>
      <c r="AO240" s="87" t="s">
        <v>1122</v>
      </c>
      <c r="AP240" s="88" t="s">
        <v>1122</v>
      </c>
      <c r="AQ240" s="88" t="s">
        <v>1122</v>
      </c>
      <c r="AR240" s="88" t="s">
        <v>1122</v>
      </c>
      <c r="AS240" s="88" t="s">
        <v>1122</v>
      </c>
      <c r="AT240" s="88" t="s">
        <v>1122</v>
      </c>
      <c r="AU240" s="88" t="s">
        <v>1122</v>
      </c>
      <c r="AV240" s="89" t="s">
        <v>1122</v>
      </c>
    </row>
    <row r="241" spans="1:48" ht="15" thickBot="1">
      <c r="A241">
        <v>241</v>
      </c>
      <c r="B241" s="662"/>
      <c r="C241" s="667"/>
      <c r="D241" s="90" t="str">
        <f>+D239</f>
        <v>48-XL</v>
      </c>
      <c r="E241" s="100">
        <v>372.47</v>
      </c>
      <c r="F241" s="101">
        <v>370.14</v>
      </c>
      <c r="G241" s="101">
        <v>367.81</v>
      </c>
      <c r="H241" s="101">
        <v>365.48</v>
      </c>
      <c r="I241" s="101">
        <v>363.15</v>
      </c>
      <c r="J241" s="101">
        <v>360.82</v>
      </c>
      <c r="K241" s="101">
        <v>358.49</v>
      </c>
      <c r="L241" s="102">
        <v>356.17</v>
      </c>
      <c r="N241" s="662"/>
      <c r="O241" s="667"/>
      <c r="P241" s="90" t="str">
        <f>+P239</f>
        <v>48-XL</v>
      </c>
      <c r="Q241" s="100">
        <v>372.47</v>
      </c>
      <c r="R241" s="101">
        <v>365.69</v>
      </c>
      <c r="S241" s="101">
        <v>358.91</v>
      </c>
      <c r="T241" s="101">
        <v>352.13</v>
      </c>
      <c r="U241" s="101">
        <v>345.35</v>
      </c>
      <c r="V241" s="101">
        <v>338.57</v>
      </c>
      <c r="W241" s="101">
        <v>331.79</v>
      </c>
      <c r="X241" s="102">
        <v>325.02</v>
      </c>
      <c r="Z241" s="662"/>
      <c r="AA241" s="667"/>
      <c r="AB241" s="90" t="str">
        <f>+AB239</f>
        <v>48-XL</v>
      </c>
      <c r="AC241" s="100" t="s">
        <v>1122</v>
      </c>
      <c r="AD241" s="101">
        <v>303.38</v>
      </c>
      <c r="AE241" s="101">
        <v>295.25</v>
      </c>
      <c r="AF241" s="101">
        <v>287.12</v>
      </c>
      <c r="AG241" s="101">
        <v>279</v>
      </c>
      <c r="AH241" s="101">
        <v>270.87</v>
      </c>
      <c r="AI241" s="101">
        <v>262.74</v>
      </c>
      <c r="AJ241" s="102">
        <v>254.62</v>
      </c>
      <c r="AL241" s="662"/>
      <c r="AM241" s="667"/>
      <c r="AN241" s="90" t="str">
        <f>+AN239</f>
        <v>48-XL</v>
      </c>
      <c r="AO241" s="87" t="s">
        <v>1122</v>
      </c>
      <c r="AP241" s="88" t="s">
        <v>1122</v>
      </c>
      <c r="AQ241" s="88" t="s">
        <v>1122</v>
      </c>
      <c r="AR241" s="88" t="s">
        <v>1122</v>
      </c>
      <c r="AS241" s="88" t="s">
        <v>1122</v>
      </c>
      <c r="AT241" s="88" t="s">
        <v>1122</v>
      </c>
      <c r="AU241" s="88" t="s">
        <v>1122</v>
      </c>
      <c r="AV241" s="89" t="s">
        <v>1122</v>
      </c>
    </row>
    <row r="242" spans="1:48">
      <c r="A242">
        <v>242</v>
      </c>
      <c r="B242" s="662"/>
      <c r="C242" s="664">
        <f>+C240+10</f>
        <v>190</v>
      </c>
      <c r="D242" s="78" t="s">
        <v>133</v>
      </c>
      <c r="E242" s="97">
        <v>370.55</v>
      </c>
      <c r="F242" s="98">
        <v>364.5</v>
      </c>
      <c r="G242" s="98">
        <v>358.46</v>
      </c>
      <c r="H242" s="98">
        <v>352.41</v>
      </c>
      <c r="I242" s="98">
        <v>346.37</v>
      </c>
      <c r="J242" s="98">
        <v>340.32</v>
      </c>
      <c r="K242" s="98">
        <v>334.28</v>
      </c>
      <c r="L242" s="99">
        <v>328.24</v>
      </c>
      <c r="N242" s="662"/>
      <c r="O242" s="664">
        <f>+O240+10</f>
        <v>190</v>
      </c>
      <c r="P242" s="78" t="s">
        <v>133</v>
      </c>
      <c r="Q242" s="83" t="s">
        <v>1122</v>
      </c>
      <c r="R242" s="84" t="s">
        <v>1122</v>
      </c>
      <c r="S242" s="84" t="s">
        <v>1122</v>
      </c>
      <c r="T242" s="98">
        <v>292.18</v>
      </c>
      <c r="U242" s="98">
        <v>285.86</v>
      </c>
      <c r="V242" s="98">
        <v>279.55</v>
      </c>
      <c r="W242" s="98">
        <v>273.23</v>
      </c>
      <c r="X242" s="99">
        <v>266.92</v>
      </c>
      <c r="Z242" s="662"/>
      <c r="AA242" s="664">
        <f>+AA240+10</f>
        <v>190</v>
      </c>
      <c r="AB242" s="78" t="s">
        <v>133</v>
      </c>
      <c r="AC242" s="83" t="s">
        <v>1122</v>
      </c>
      <c r="AD242" s="84" t="s">
        <v>1122</v>
      </c>
      <c r="AE242" s="84" t="s">
        <v>1122</v>
      </c>
      <c r="AF242" s="84" t="s">
        <v>1122</v>
      </c>
      <c r="AG242" s="84" t="s">
        <v>1122</v>
      </c>
      <c r="AH242" s="84" t="s">
        <v>1122</v>
      </c>
      <c r="AI242" s="84" t="s">
        <v>1122</v>
      </c>
      <c r="AJ242" s="85" t="s">
        <v>1122</v>
      </c>
      <c r="AL242" s="662"/>
      <c r="AM242" s="664">
        <f>+AM240+10</f>
        <v>190</v>
      </c>
      <c r="AN242" s="78" t="s">
        <v>133</v>
      </c>
      <c r="AO242" s="83" t="s">
        <v>1122</v>
      </c>
      <c r="AP242" s="84" t="s">
        <v>1122</v>
      </c>
      <c r="AQ242" s="84" t="s">
        <v>1122</v>
      </c>
      <c r="AR242" s="84" t="s">
        <v>1122</v>
      </c>
      <c r="AS242" s="84" t="s">
        <v>1122</v>
      </c>
      <c r="AT242" s="84" t="s">
        <v>1122</v>
      </c>
      <c r="AU242" s="84" t="s">
        <v>1122</v>
      </c>
      <c r="AV242" s="85" t="s">
        <v>1122</v>
      </c>
    </row>
    <row r="243" spans="1:48" ht="15" thickBot="1">
      <c r="A243">
        <v>243</v>
      </c>
      <c r="B243" s="662"/>
      <c r="C243" s="665"/>
      <c r="D243" s="82" t="s">
        <v>136</v>
      </c>
      <c r="E243" s="97">
        <v>370</v>
      </c>
      <c r="F243" s="98">
        <v>371.42</v>
      </c>
      <c r="G243" s="98">
        <v>372.84</v>
      </c>
      <c r="H243" s="98">
        <v>374.27</v>
      </c>
      <c r="I243" s="98">
        <v>375.69</v>
      </c>
      <c r="J243" s="98">
        <v>377.12</v>
      </c>
      <c r="K243" s="98">
        <v>378.54</v>
      </c>
      <c r="L243" s="99">
        <v>379.97</v>
      </c>
      <c r="N243" s="662"/>
      <c r="O243" s="665"/>
      <c r="P243" s="82" t="s">
        <v>136</v>
      </c>
      <c r="Q243" s="97">
        <v>370</v>
      </c>
      <c r="R243" s="98">
        <v>365.63</v>
      </c>
      <c r="S243" s="98">
        <v>361.27</v>
      </c>
      <c r="T243" s="98">
        <v>356.9</v>
      </c>
      <c r="U243" s="98">
        <v>352.54</v>
      </c>
      <c r="V243" s="98">
        <v>348.17</v>
      </c>
      <c r="W243" s="98">
        <v>343.81</v>
      </c>
      <c r="X243" s="99">
        <v>339.45</v>
      </c>
      <c r="Z243" s="662"/>
      <c r="AA243" s="665"/>
      <c r="AB243" s="82" t="s">
        <v>136</v>
      </c>
      <c r="AC243" s="83" t="s">
        <v>1122</v>
      </c>
      <c r="AD243" s="84" t="s">
        <v>1122</v>
      </c>
      <c r="AE243" s="84" t="s">
        <v>1122</v>
      </c>
      <c r="AF243" s="98">
        <v>299.55</v>
      </c>
      <c r="AG243" s="98">
        <v>291.27999999999997</v>
      </c>
      <c r="AH243" s="98">
        <v>283.02</v>
      </c>
      <c r="AI243" s="98">
        <v>274.75</v>
      </c>
      <c r="AJ243" s="99">
        <v>266.49</v>
      </c>
      <c r="AL243" s="662"/>
      <c r="AM243" s="665"/>
      <c r="AN243" s="82" t="s">
        <v>136</v>
      </c>
      <c r="AO243" s="83" t="s">
        <v>1122</v>
      </c>
      <c r="AP243" s="84" t="s">
        <v>1122</v>
      </c>
      <c r="AQ243" s="84" t="s">
        <v>1122</v>
      </c>
      <c r="AR243" s="84" t="s">
        <v>1122</v>
      </c>
      <c r="AS243" s="84" t="s">
        <v>1122</v>
      </c>
      <c r="AT243" s="84" t="s">
        <v>1122</v>
      </c>
      <c r="AU243" s="84" t="s">
        <v>1122</v>
      </c>
      <c r="AV243" s="85" t="s">
        <v>1122</v>
      </c>
    </row>
    <row r="244" spans="1:48">
      <c r="A244">
        <v>244</v>
      </c>
      <c r="B244" s="662"/>
      <c r="C244" s="666">
        <f>+C242+10</f>
        <v>200</v>
      </c>
      <c r="D244" s="86" t="str">
        <f>+D242</f>
        <v>48-X</v>
      </c>
      <c r="E244" s="87" t="s">
        <v>1122</v>
      </c>
      <c r="F244" s="101">
        <v>365.96</v>
      </c>
      <c r="G244" s="101">
        <v>361.35</v>
      </c>
      <c r="H244" s="101">
        <v>356.74</v>
      </c>
      <c r="I244" s="101">
        <v>352.12</v>
      </c>
      <c r="J244" s="101">
        <v>347.51</v>
      </c>
      <c r="K244" s="101">
        <v>342.9</v>
      </c>
      <c r="L244" s="102">
        <v>338.29</v>
      </c>
      <c r="N244" s="662"/>
      <c r="O244" s="666">
        <f>+O242+10</f>
        <v>200</v>
      </c>
      <c r="P244" s="86" t="str">
        <f>+P242</f>
        <v>48-X</v>
      </c>
      <c r="Q244" s="87" t="s">
        <v>1122</v>
      </c>
      <c r="R244" s="88" t="s">
        <v>1122</v>
      </c>
      <c r="S244" s="88" t="s">
        <v>1122</v>
      </c>
      <c r="T244" s="88" t="s">
        <v>1122</v>
      </c>
      <c r="U244" s="88" t="s">
        <v>1122</v>
      </c>
      <c r="V244" s="101">
        <v>288.81</v>
      </c>
      <c r="W244" s="101">
        <v>282.66000000000003</v>
      </c>
      <c r="X244" s="102">
        <v>276.51</v>
      </c>
      <c r="Z244" s="662"/>
      <c r="AA244" s="666">
        <f>+AA242+10</f>
        <v>200</v>
      </c>
      <c r="AB244" s="86" t="str">
        <f>+AB242</f>
        <v>48-X</v>
      </c>
      <c r="AC244" s="87" t="s">
        <v>1122</v>
      </c>
      <c r="AD244" s="88" t="s">
        <v>1122</v>
      </c>
      <c r="AE244" s="88" t="s">
        <v>1122</v>
      </c>
      <c r="AF244" s="88" t="s">
        <v>1122</v>
      </c>
      <c r="AG244" s="88" t="s">
        <v>1122</v>
      </c>
      <c r="AH244" s="88" t="s">
        <v>1122</v>
      </c>
      <c r="AI244" s="88" t="s">
        <v>1122</v>
      </c>
      <c r="AJ244" s="89" t="s">
        <v>1122</v>
      </c>
      <c r="AL244" s="662"/>
      <c r="AM244" s="666">
        <f>+AM242+10</f>
        <v>200</v>
      </c>
      <c r="AN244" s="86" t="str">
        <f>+AN242</f>
        <v>48-X</v>
      </c>
      <c r="AO244" s="87" t="s">
        <v>1122</v>
      </c>
      <c r="AP244" s="88" t="s">
        <v>1122</v>
      </c>
      <c r="AQ244" s="88" t="s">
        <v>1122</v>
      </c>
      <c r="AR244" s="88" t="s">
        <v>1122</v>
      </c>
      <c r="AS244" s="88" t="s">
        <v>1122</v>
      </c>
      <c r="AT244" s="88" t="s">
        <v>1122</v>
      </c>
      <c r="AU244" s="88" t="s">
        <v>1122</v>
      </c>
      <c r="AV244" s="89" t="s">
        <v>1122</v>
      </c>
    </row>
    <row r="245" spans="1:48" ht="15" thickBot="1">
      <c r="A245">
        <v>245</v>
      </c>
      <c r="B245" s="663"/>
      <c r="C245" s="667"/>
      <c r="D245" s="90" t="str">
        <f>+D243</f>
        <v>48-XL</v>
      </c>
      <c r="E245" s="91" t="s">
        <v>1122</v>
      </c>
      <c r="F245" s="103">
        <v>370.93</v>
      </c>
      <c r="G245" s="103">
        <v>371.86</v>
      </c>
      <c r="H245" s="103">
        <v>372.79</v>
      </c>
      <c r="I245" s="103">
        <v>373.72</v>
      </c>
      <c r="J245" s="103">
        <v>374.65</v>
      </c>
      <c r="K245" s="103">
        <v>375.58</v>
      </c>
      <c r="L245" s="104">
        <v>376.51</v>
      </c>
      <c r="N245" s="663"/>
      <c r="O245" s="667"/>
      <c r="P245" s="90" t="str">
        <f>+P243</f>
        <v>48-XL</v>
      </c>
      <c r="Q245" s="91" t="s">
        <v>1122</v>
      </c>
      <c r="R245" s="103">
        <v>367.22</v>
      </c>
      <c r="S245" s="103">
        <v>364.44</v>
      </c>
      <c r="T245" s="103">
        <v>361.66</v>
      </c>
      <c r="U245" s="103">
        <v>358.88</v>
      </c>
      <c r="V245" s="103">
        <v>356.1</v>
      </c>
      <c r="W245" s="103">
        <v>353.32</v>
      </c>
      <c r="X245" s="104">
        <v>350.54</v>
      </c>
      <c r="Z245" s="663"/>
      <c r="AA245" s="667"/>
      <c r="AB245" s="90" t="str">
        <f>+AB243</f>
        <v>48-XL</v>
      </c>
      <c r="AC245" s="91" t="s">
        <v>1122</v>
      </c>
      <c r="AD245" s="92" t="s">
        <v>1122</v>
      </c>
      <c r="AE245" s="92" t="s">
        <v>1122</v>
      </c>
      <c r="AF245" s="92" t="s">
        <v>1122</v>
      </c>
      <c r="AG245" s="103">
        <v>304.70999999999998</v>
      </c>
      <c r="AH245" s="103">
        <v>297.3</v>
      </c>
      <c r="AI245" s="103">
        <v>289.89</v>
      </c>
      <c r="AJ245" s="104">
        <v>282.49</v>
      </c>
      <c r="AL245" s="663"/>
      <c r="AM245" s="667"/>
      <c r="AN245" s="90" t="str">
        <f>+AN243</f>
        <v>48-XL</v>
      </c>
      <c r="AO245" s="91" t="s">
        <v>1122</v>
      </c>
      <c r="AP245" s="92" t="s">
        <v>1122</v>
      </c>
      <c r="AQ245" s="92" t="s">
        <v>1122</v>
      </c>
      <c r="AR245" s="92" t="s">
        <v>1122</v>
      </c>
      <c r="AS245" s="92" t="s">
        <v>1122</v>
      </c>
      <c r="AT245" s="92" t="s">
        <v>1122</v>
      </c>
      <c r="AU245" s="92" t="s">
        <v>1122</v>
      </c>
      <c r="AV245" s="93" t="s">
        <v>1122</v>
      </c>
    </row>
  </sheetData>
  <mergeCells count="544">
    <mergeCell ref="AO7:AV7"/>
    <mergeCell ref="B6:D6"/>
    <mergeCell ref="E6:L6"/>
    <mergeCell ref="N6:P6"/>
    <mergeCell ref="Q6:X6"/>
    <mergeCell ref="Z6:AB6"/>
    <mergeCell ref="AC6:AJ6"/>
    <mergeCell ref="AL6:AN6"/>
    <mergeCell ref="AO6:AV6"/>
    <mergeCell ref="AC7:AJ7"/>
    <mergeCell ref="AL7:AL8"/>
    <mergeCell ref="AM7:AM8"/>
    <mergeCell ref="P7:P8"/>
    <mergeCell ref="Q7:X7"/>
    <mergeCell ref="B7:B8"/>
    <mergeCell ref="C7:C8"/>
    <mergeCell ref="D7:D8"/>
    <mergeCell ref="E7:L7"/>
    <mergeCell ref="N7:N8"/>
    <mergeCell ref="O7:O8"/>
    <mergeCell ref="AN7:AN8"/>
    <mergeCell ref="Z7:Z8"/>
    <mergeCell ref="AA7:AA8"/>
    <mergeCell ref="AB7:AB8"/>
    <mergeCell ref="AM9:AM10"/>
    <mergeCell ref="C27:C28"/>
    <mergeCell ref="C25:C26"/>
    <mergeCell ref="C19:C20"/>
    <mergeCell ref="C21:C22"/>
    <mergeCell ref="AA15:AA16"/>
    <mergeCell ref="AM15:AM16"/>
    <mergeCell ref="O21:O22"/>
    <mergeCell ref="O19:O20"/>
    <mergeCell ref="AM11:AM12"/>
    <mergeCell ref="AA11:AA12"/>
    <mergeCell ref="C17:C18"/>
    <mergeCell ref="C15:C16"/>
    <mergeCell ref="C13:C14"/>
    <mergeCell ref="C11:C12"/>
    <mergeCell ref="O11:O12"/>
    <mergeCell ref="O17:O18"/>
    <mergeCell ref="AM19:AM20"/>
    <mergeCell ref="AM25:AM26"/>
    <mergeCell ref="AA25:AA26"/>
    <mergeCell ref="B9:B28"/>
    <mergeCell ref="C9:C10"/>
    <mergeCell ref="C23:C24"/>
    <mergeCell ref="O23:O24"/>
    <mergeCell ref="AA23:AA24"/>
    <mergeCell ref="AM23:AM24"/>
    <mergeCell ref="N9:N28"/>
    <mergeCell ref="O9:O10"/>
    <mergeCell ref="Z9:Z28"/>
    <mergeCell ref="AA9:AA10"/>
    <mergeCell ref="O13:O14"/>
    <mergeCell ref="AA13:AA14"/>
    <mergeCell ref="AM13:AM14"/>
    <mergeCell ref="AA19:AA20"/>
    <mergeCell ref="AM21:AM22"/>
    <mergeCell ref="AA21:AA22"/>
    <mergeCell ref="O25:O26"/>
    <mergeCell ref="AM27:AM28"/>
    <mergeCell ref="AA27:AA28"/>
    <mergeCell ref="O27:O28"/>
    <mergeCell ref="AL9:AL28"/>
    <mergeCell ref="O15:O16"/>
    <mergeCell ref="AM17:AM18"/>
    <mergeCell ref="AA17:AA18"/>
    <mergeCell ref="B37:D37"/>
    <mergeCell ref="E37:L37"/>
    <mergeCell ref="N37:P37"/>
    <mergeCell ref="Q37:X37"/>
    <mergeCell ref="Z37:AB37"/>
    <mergeCell ref="B38:B39"/>
    <mergeCell ref="C38:C39"/>
    <mergeCell ref="D38:D39"/>
    <mergeCell ref="E38:L38"/>
    <mergeCell ref="N38:N39"/>
    <mergeCell ref="O38:O39"/>
    <mergeCell ref="Z38:Z39"/>
    <mergeCell ref="AA38:AA39"/>
    <mergeCell ref="AB38:AB39"/>
    <mergeCell ref="AO37:AV37"/>
    <mergeCell ref="P38:P39"/>
    <mergeCell ref="Q38:X38"/>
    <mergeCell ref="AN38:AN39"/>
    <mergeCell ref="AO38:AV38"/>
    <mergeCell ref="AM48:AM49"/>
    <mergeCell ref="O44:O45"/>
    <mergeCell ref="AA44:AA45"/>
    <mergeCell ref="AM44:AM45"/>
    <mergeCell ref="AM40:AM41"/>
    <mergeCell ref="AC37:AJ37"/>
    <mergeCell ref="AL37:AN37"/>
    <mergeCell ref="AC38:AJ38"/>
    <mergeCell ref="AL38:AL39"/>
    <mergeCell ref="AM38:AM39"/>
    <mergeCell ref="AA40:AA41"/>
    <mergeCell ref="Z40:Z59"/>
    <mergeCell ref="AM42:AM43"/>
    <mergeCell ref="AA42:AA43"/>
    <mergeCell ref="O42:O43"/>
    <mergeCell ref="AM46:AM47"/>
    <mergeCell ref="O50:O51"/>
    <mergeCell ref="AA50:AA51"/>
    <mergeCell ref="AA48:AA49"/>
    <mergeCell ref="B40:B59"/>
    <mergeCell ref="C40:C41"/>
    <mergeCell ref="C54:C55"/>
    <mergeCell ref="O54:O55"/>
    <mergeCell ref="AA54:AA55"/>
    <mergeCell ref="AM54:AM55"/>
    <mergeCell ref="N40:N59"/>
    <mergeCell ref="O40:O41"/>
    <mergeCell ref="AA46:AA47"/>
    <mergeCell ref="O46:O47"/>
    <mergeCell ref="AM50:AM51"/>
    <mergeCell ref="C52:C53"/>
    <mergeCell ref="O52:O53"/>
    <mergeCell ref="AA52:AA53"/>
    <mergeCell ref="AM52:AM53"/>
    <mergeCell ref="C58:C59"/>
    <mergeCell ref="O58:O59"/>
    <mergeCell ref="AA58:AA59"/>
    <mergeCell ref="AM58:AM59"/>
    <mergeCell ref="AL40:AL59"/>
    <mergeCell ref="O48:O49"/>
    <mergeCell ref="AM56:AM57"/>
    <mergeCell ref="AA56:AA57"/>
    <mergeCell ref="O56:O57"/>
    <mergeCell ref="B69:B70"/>
    <mergeCell ref="C69:C70"/>
    <mergeCell ref="D69:D70"/>
    <mergeCell ref="E69:L69"/>
    <mergeCell ref="N69:N70"/>
    <mergeCell ref="O69:O70"/>
    <mergeCell ref="N68:P68"/>
    <mergeCell ref="Q68:X68"/>
    <mergeCell ref="Z68:AB68"/>
    <mergeCell ref="Z69:Z70"/>
    <mergeCell ref="AA69:AA70"/>
    <mergeCell ref="AB69:AB70"/>
    <mergeCell ref="B68:D68"/>
    <mergeCell ref="E68:L68"/>
    <mergeCell ref="P69:P70"/>
    <mergeCell ref="Q69:X69"/>
    <mergeCell ref="C56:C57"/>
    <mergeCell ref="C50:C51"/>
    <mergeCell ref="C42:C43"/>
    <mergeCell ref="C44:C45"/>
    <mergeCell ref="AO68:AV68"/>
    <mergeCell ref="C46:C47"/>
    <mergeCell ref="C48:C49"/>
    <mergeCell ref="AC68:AJ68"/>
    <mergeCell ref="AL68:AN68"/>
    <mergeCell ref="AN69:AN70"/>
    <mergeCell ref="AO69:AV69"/>
    <mergeCell ref="AM79:AM80"/>
    <mergeCell ref="C77:C78"/>
    <mergeCell ref="O77:O78"/>
    <mergeCell ref="AA77:AA78"/>
    <mergeCell ref="C79:C80"/>
    <mergeCell ref="O79:O80"/>
    <mergeCell ref="AA79:AA80"/>
    <mergeCell ref="O75:O76"/>
    <mergeCell ref="AA75:AA76"/>
    <mergeCell ref="AM75:AM76"/>
    <mergeCell ref="AM71:AM72"/>
    <mergeCell ref="AM69:AM70"/>
    <mergeCell ref="AL69:AL70"/>
    <mergeCell ref="AM77:AM78"/>
    <mergeCell ref="AC69:AJ69"/>
    <mergeCell ref="E99:L99"/>
    <mergeCell ref="N99:P99"/>
    <mergeCell ref="Q99:X99"/>
    <mergeCell ref="Z99:AB99"/>
    <mergeCell ref="C87:C88"/>
    <mergeCell ref="O87:O88"/>
    <mergeCell ref="AA87:AA88"/>
    <mergeCell ref="C81:C82"/>
    <mergeCell ref="O81:O82"/>
    <mergeCell ref="Z71:Z90"/>
    <mergeCell ref="C83:C84"/>
    <mergeCell ref="O83:O84"/>
    <mergeCell ref="AA83:AA84"/>
    <mergeCell ref="C89:C90"/>
    <mergeCell ref="O89:O90"/>
    <mergeCell ref="B71:B90"/>
    <mergeCell ref="C71:C72"/>
    <mergeCell ref="C85:C86"/>
    <mergeCell ref="O85:O86"/>
    <mergeCell ref="AA71:AA72"/>
    <mergeCell ref="AM73:AM74"/>
    <mergeCell ref="AA85:AA86"/>
    <mergeCell ref="AM85:AM86"/>
    <mergeCell ref="N71:N90"/>
    <mergeCell ref="O71:O72"/>
    <mergeCell ref="C73:C74"/>
    <mergeCell ref="O73:O74"/>
    <mergeCell ref="AA73:AA74"/>
    <mergeCell ref="C75:C76"/>
    <mergeCell ref="AM83:AM84"/>
    <mergeCell ref="AM87:AM88"/>
    <mergeCell ref="AA81:AA82"/>
    <mergeCell ref="AM81:AM82"/>
    <mergeCell ref="B100:B101"/>
    <mergeCell ref="C100:C101"/>
    <mergeCell ref="D100:D101"/>
    <mergeCell ref="E100:L100"/>
    <mergeCell ref="N100:N101"/>
    <mergeCell ref="O100:O101"/>
    <mergeCell ref="Z100:Z101"/>
    <mergeCell ref="AA100:AA101"/>
    <mergeCell ref="AB100:AB101"/>
    <mergeCell ref="C120:C121"/>
    <mergeCell ref="AO99:AV99"/>
    <mergeCell ref="P100:P101"/>
    <mergeCell ref="Q100:X100"/>
    <mergeCell ref="AN100:AN101"/>
    <mergeCell ref="AO100:AV100"/>
    <mergeCell ref="O108:O109"/>
    <mergeCell ref="AA108:AA109"/>
    <mergeCell ref="C110:C111"/>
    <mergeCell ref="O110:O111"/>
    <mergeCell ref="AA110:AA111"/>
    <mergeCell ref="AM110:AM111"/>
    <mergeCell ref="O106:O107"/>
    <mergeCell ref="AA106:AA107"/>
    <mergeCell ref="AM106:AM107"/>
    <mergeCell ref="AM102:AM103"/>
    <mergeCell ref="C102:C103"/>
    <mergeCell ref="AA102:AA103"/>
    <mergeCell ref="AM104:AM105"/>
    <mergeCell ref="AM108:AM109"/>
    <mergeCell ref="B99:D99"/>
    <mergeCell ref="AC100:AJ100"/>
    <mergeCell ref="AL100:AL101"/>
    <mergeCell ref="AM100:AM101"/>
    <mergeCell ref="B102:B121"/>
    <mergeCell ref="AL102:AL121"/>
    <mergeCell ref="C116:C117"/>
    <mergeCell ref="O116:O117"/>
    <mergeCell ref="AA116:AA117"/>
    <mergeCell ref="AM116:AM117"/>
    <mergeCell ref="N102:N121"/>
    <mergeCell ref="O102:O103"/>
    <mergeCell ref="C118:C119"/>
    <mergeCell ref="O118:O119"/>
    <mergeCell ref="AA118:AA119"/>
    <mergeCell ref="C112:C113"/>
    <mergeCell ref="O112:O113"/>
    <mergeCell ref="C104:C105"/>
    <mergeCell ref="O104:O105"/>
    <mergeCell ref="AA104:AA105"/>
    <mergeCell ref="C106:C107"/>
    <mergeCell ref="Z102:Z121"/>
    <mergeCell ref="C108:C109"/>
    <mergeCell ref="AM112:AM113"/>
    <mergeCell ref="C114:C115"/>
    <mergeCell ref="O114:O115"/>
    <mergeCell ref="AA114:AA115"/>
    <mergeCell ref="AM114:AM115"/>
    <mergeCell ref="B130:D130"/>
    <mergeCell ref="E130:L130"/>
    <mergeCell ref="N130:P130"/>
    <mergeCell ref="AL131:AL132"/>
    <mergeCell ref="AM131:AM132"/>
    <mergeCell ref="B131:B132"/>
    <mergeCell ref="C131:C132"/>
    <mergeCell ref="D131:D132"/>
    <mergeCell ref="E131:L131"/>
    <mergeCell ref="N131:N132"/>
    <mergeCell ref="O131:O132"/>
    <mergeCell ref="Q130:X130"/>
    <mergeCell ref="Z130:AB130"/>
    <mergeCell ref="Z131:Z132"/>
    <mergeCell ref="AA131:AA132"/>
    <mergeCell ref="AB131:AB132"/>
    <mergeCell ref="AC131:AJ131"/>
    <mergeCell ref="AC130:AJ130"/>
    <mergeCell ref="AL130:AN130"/>
    <mergeCell ref="AO130:AV130"/>
    <mergeCell ref="P131:P132"/>
    <mergeCell ref="Q131:X131"/>
    <mergeCell ref="AN131:AN132"/>
    <mergeCell ref="AO131:AV131"/>
    <mergeCell ref="AM141:AM142"/>
    <mergeCell ref="O137:O138"/>
    <mergeCell ref="O141:O142"/>
    <mergeCell ref="AA139:AA140"/>
    <mergeCell ref="AM133:AM134"/>
    <mergeCell ref="C149:C150"/>
    <mergeCell ref="C143:C144"/>
    <mergeCell ref="C141:C142"/>
    <mergeCell ref="AM143:AM144"/>
    <mergeCell ref="C145:C146"/>
    <mergeCell ref="AA143:AA144"/>
    <mergeCell ref="AA141:AA142"/>
    <mergeCell ref="O139:O140"/>
    <mergeCell ref="C139:C140"/>
    <mergeCell ref="AL133:AL152"/>
    <mergeCell ref="AA133:AA134"/>
    <mergeCell ref="Z133:Z152"/>
    <mergeCell ref="C137:C138"/>
    <mergeCell ref="C151:C152"/>
    <mergeCell ref="O151:O152"/>
    <mergeCell ref="AA151:AA152"/>
    <mergeCell ref="C147:C148"/>
    <mergeCell ref="O145:O146"/>
    <mergeCell ref="AA145:AA146"/>
    <mergeCell ref="AM145:AM146"/>
    <mergeCell ref="AM151:AM152"/>
    <mergeCell ref="B162:B163"/>
    <mergeCell ref="C162:C163"/>
    <mergeCell ref="D162:D163"/>
    <mergeCell ref="E162:L162"/>
    <mergeCell ref="N162:N163"/>
    <mergeCell ref="O162:O163"/>
    <mergeCell ref="Z162:Z163"/>
    <mergeCell ref="AA162:AA163"/>
    <mergeCell ref="AB162:AB163"/>
    <mergeCell ref="B161:D161"/>
    <mergeCell ref="E161:L161"/>
    <mergeCell ref="N161:P161"/>
    <mergeCell ref="Q161:X161"/>
    <mergeCell ref="Z161:AB161"/>
    <mergeCell ref="AC161:AJ161"/>
    <mergeCell ref="AL161:AN161"/>
    <mergeCell ref="B133:B152"/>
    <mergeCell ref="C133:C134"/>
    <mergeCell ref="AM149:AM150"/>
    <mergeCell ref="AA149:AA150"/>
    <mergeCell ref="O149:O150"/>
    <mergeCell ref="AM135:AM136"/>
    <mergeCell ref="AA135:AA136"/>
    <mergeCell ref="O135:O136"/>
    <mergeCell ref="C135:C136"/>
    <mergeCell ref="AM139:AM140"/>
    <mergeCell ref="O143:O144"/>
    <mergeCell ref="AA137:AA138"/>
    <mergeCell ref="AM137:AM138"/>
    <mergeCell ref="O147:O148"/>
    <mergeCell ref="AA147:AA148"/>
    <mergeCell ref="AM147:AM148"/>
    <mergeCell ref="N133:N152"/>
    <mergeCell ref="AO161:AV161"/>
    <mergeCell ref="P162:P163"/>
    <mergeCell ref="Q162:X162"/>
    <mergeCell ref="AN162:AN163"/>
    <mergeCell ref="AO162:AV162"/>
    <mergeCell ref="AM172:AM173"/>
    <mergeCell ref="AA168:AA169"/>
    <mergeCell ref="AM168:AM169"/>
    <mergeCell ref="AM164:AM165"/>
    <mergeCell ref="AC162:AJ162"/>
    <mergeCell ref="AL162:AL163"/>
    <mergeCell ref="AM162:AM163"/>
    <mergeCell ref="C180:C181"/>
    <mergeCell ref="C166:C167"/>
    <mergeCell ref="AM170:AM171"/>
    <mergeCell ref="O174:O175"/>
    <mergeCell ref="C174:C175"/>
    <mergeCell ref="O168:O169"/>
    <mergeCell ref="AA170:AA171"/>
    <mergeCell ref="O170:O171"/>
    <mergeCell ref="C170:C171"/>
    <mergeCell ref="AM176:AM177"/>
    <mergeCell ref="AM180:AM181"/>
    <mergeCell ref="AA180:AA181"/>
    <mergeCell ref="O180:O181"/>
    <mergeCell ref="O176:O177"/>
    <mergeCell ref="AM166:AM167"/>
    <mergeCell ref="AA166:AA167"/>
    <mergeCell ref="O166:O167"/>
    <mergeCell ref="B193:B194"/>
    <mergeCell ref="C193:C194"/>
    <mergeCell ref="D193:D194"/>
    <mergeCell ref="E193:L193"/>
    <mergeCell ref="N193:N194"/>
    <mergeCell ref="O193:O194"/>
    <mergeCell ref="Z192:AB192"/>
    <mergeCell ref="Z193:Z194"/>
    <mergeCell ref="AA193:AA194"/>
    <mergeCell ref="AB193:AB194"/>
    <mergeCell ref="C182:C183"/>
    <mergeCell ref="O182:O183"/>
    <mergeCell ref="AA182:AA183"/>
    <mergeCell ref="AM182:AM183"/>
    <mergeCell ref="B192:D192"/>
    <mergeCell ref="E192:L192"/>
    <mergeCell ref="AL164:AL183"/>
    <mergeCell ref="AA164:AA165"/>
    <mergeCell ref="Z164:Z183"/>
    <mergeCell ref="C168:C169"/>
    <mergeCell ref="C176:C177"/>
    <mergeCell ref="AA176:AA177"/>
    <mergeCell ref="AA172:AA173"/>
    <mergeCell ref="O172:O173"/>
    <mergeCell ref="C172:C173"/>
    <mergeCell ref="AC192:AJ192"/>
    <mergeCell ref="AL192:AN192"/>
    <mergeCell ref="B164:B183"/>
    <mergeCell ref="C164:C165"/>
    <mergeCell ref="C178:C179"/>
    <mergeCell ref="O178:O179"/>
    <mergeCell ref="AA178:AA179"/>
    <mergeCell ref="AM178:AM179"/>
    <mergeCell ref="N164:N183"/>
    <mergeCell ref="AO192:AV192"/>
    <mergeCell ref="P193:P194"/>
    <mergeCell ref="Q193:X193"/>
    <mergeCell ref="AN193:AN194"/>
    <mergeCell ref="AO193:AV193"/>
    <mergeCell ref="AM203:AM204"/>
    <mergeCell ref="N192:P192"/>
    <mergeCell ref="Q192:X192"/>
    <mergeCell ref="O199:O200"/>
    <mergeCell ref="AA199:AA200"/>
    <mergeCell ref="AM199:AM200"/>
    <mergeCell ref="AM195:AM196"/>
    <mergeCell ref="AM193:AM194"/>
    <mergeCell ref="AC193:AJ193"/>
    <mergeCell ref="AL193:AL194"/>
    <mergeCell ref="O201:O202"/>
    <mergeCell ref="C201:C202"/>
    <mergeCell ref="AL195:AL214"/>
    <mergeCell ref="AA195:AA196"/>
    <mergeCell ref="Z195:Z214"/>
    <mergeCell ref="C199:C200"/>
    <mergeCell ref="AM197:AM198"/>
    <mergeCell ref="AA197:AA198"/>
    <mergeCell ref="O197:O198"/>
    <mergeCell ref="C197:C198"/>
    <mergeCell ref="AM201:AM202"/>
    <mergeCell ref="O205:O206"/>
    <mergeCell ref="AA207:AA208"/>
    <mergeCell ref="AM207:AM208"/>
    <mergeCell ref="C213:C214"/>
    <mergeCell ref="O213:O214"/>
    <mergeCell ref="AA213:AA214"/>
    <mergeCell ref="AM213:AM214"/>
    <mergeCell ref="AM209:AM210"/>
    <mergeCell ref="AA201:AA202"/>
    <mergeCell ref="B223:D223"/>
    <mergeCell ref="E223:L223"/>
    <mergeCell ref="N223:P223"/>
    <mergeCell ref="N195:N214"/>
    <mergeCell ref="O195:O196"/>
    <mergeCell ref="C211:C212"/>
    <mergeCell ref="C207:C208"/>
    <mergeCell ref="C205:C206"/>
    <mergeCell ref="AM211:AM212"/>
    <mergeCell ref="AA211:AA212"/>
    <mergeCell ref="O211:O212"/>
    <mergeCell ref="AA205:AA206"/>
    <mergeCell ref="AA203:AA204"/>
    <mergeCell ref="O203:O204"/>
    <mergeCell ref="C203:C204"/>
    <mergeCell ref="AM205:AM206"/>
    <mergeCell ref="O207:O208"/>
    <mergeCell ref="Q223:X223"/>
    <mergeCell ref="Z223:AB223"/>
    <mergeCell ref="AC223:AJ223"/>
    <mergeCell ref="B195:B214"/>
    <mergeCell ref="C195:C196"/>
    <mergeCell ref="C209:C210"/>
    <mergeCell ref="O209:O210"/>
    <mergeCell ref="Z224:Z225"/>
    <mergeCell ref="AA224:AA225"/>
    <mergeCell ref="AB224:AB225"/>
    <mergeCell ref="AC224:AJ224"/>
    <mergeCell ref="AL224:AL225"/>
    <mergeCell ref="AM224:AM225"/>
    <mergeCell ref="AM240:AM241"/>
    <mergeCell ref="AM234:AM235"/>
    <mergeCell ref="AM230:AM231"/>
    <mergeCell ref="AA234:AA235"/>
    <mergeCell ref="AA236:AA237"/>
    <mergeCell ref="AO223:AV223"/>
    <mergeCell ref="B224:B225"/>
    <mergeCell ref="C224:C225"/>
    <mergeCell ref="D224:D225"/>
    <mergeCell ref="E224:L224"/>
    <mergeCell ref="N224:N225"/>
    <mergeCell ref="O224:O225"/>
    <mergeCell ref="P224:P225"/>
    <mergeCell ref="AM232:AM233"/>
    <mergeCell ref="Q224:X224"/>
    <mergeCell ref="AO224:AV224"/>
    <mergeCell ref="AN224:AN225"/>
    <mergeCell ref="AL223:AN223"/>
    <mergeCell ref="AA226:AA227"/>
    <mergeCell ref="C228:C229"/>
    <mergeCell ref="O228:O229"/>
    <mergeCell ref="AA228:AA229"/>
    <mergeCell ref="B226:B245"/>
    <mergeCell ref="C226:C227"/>
    <mergeCell ref="N226:N245"/>
    <mergeCell ref="O226:O227"/>
    <mergeCell ref="Z226:Z245"/>
    <mergeCell ref="C244:C245"/>
    <mergeCell ref="O244:O245"/>
    <mergeCell ref="C238:C239"/>
    <mergeCell ref="O238:O239"/>
    <mergeCell ref="AA238:AA239"/>
    <mergeCell ref="O240:O241"/>
    <mergeCell ref="C242:C243"/>
    <mergeCell ref="O242:O243"/>
    <mergeCell ref="AA240:AA241"/>
    <mergeCell ref="O230:O231"/>
    <mergeCell ref="AA230:AA231"/>
    <mergeCell ref="C232:C233"/>
    <mergeCell ref="O232:O233"/>
    <mergeCell ref="AA232:AA233"/>
    <mergeCell ref="C230:C231"/>
    <mergeCell ref="C236:C237"/>
    <mergeCell ref="C234:C235"/>
    <mergeCell ref="O234:O235"/>
    <mergeCell ref="O236:O237"/>
    <mergeCell ref="C240:C241"/>
    <mergeCell ref="O164:O165"/>
    <mergeCell ref="AA174:AA175"/>
    <mergeCell ref="O133:O134"/>
    <mergeCell ref="O120:O121"/>
    <mergeCell ref="AA120:AA121"/>
    <mergeCell ref="AM120:AM121"/>
    <mergeCell ref="AL226:AL245"/>
    <mergeCell ref="AA112:AA113"/>
    <mergeCell ref="AA89:AA90"/>
    <mergeCell ref="AM89:AM90"/>
    <mergeCell ref="AL71:AL90"/>
    <mergeCell ref="AC99:AJ99"/>
    <mergeCell ref="AL99:AN99"/>
    <mergeCell ref="AM118:AM119"/>
    <mergeCell ref="AM174:AM175"/>
    <mergeCell ref="AA242:AA243"/>
    <mergeCell ref="AM226:AM227"/>
    <mergeCell ref="AM228:AM229"/>
    <mergeCell ref="AM242:AM243"/>
    <mergeCell ref="AM236:AM237"/>
    <mergeCell ref="AM238:AM239"/>
    <mergeCell ref="AM244:AM245"/>
    <mergeCell ref="AA244:AA245"/>
    <mergeCell ref="AA209:AA210"/>
  </mergeCells>
  <dataValidations count="3">
    <dataValidation type="list" allowBlank="1" showInputMessage="1" showErrorMessage="1" sqref="B9:B28 B40:B59 B71:B90 B102:B121 B133:B152 B164:B183 B195:B214 B226:B245 N9:N28 N40:N59 N71:N90 N102:N121 N133:N152 N164:N183 N195:N214 N226:N245 Z9:Z28 Z40:Z59 Z71:Z90 Z102:Z121 Z133:Z152 Z164:Z183 Z195:Z214 Z226:Z245 AL9:AL28 AL40:AL59 AL71:AL90 AL102:AL121 AL133:AL152 AL164:AL183 AL195:AL214 AL226:AL245" xr:uid="{50724D16-7E23-44CE-9794-A6437ECB060D}">
      <formula1>"Rango de inclinación de 7° a 15°,Rango de inclinación de &gt;15° a 25°,Rango de inclinación de &gt;25° a 35°"</formula1>
    </dataValidation>
    <dataValidation type="list" allowBlank="1" showInputMessage="1" showErrorMessage="1" sqref="B6:D6 B37:D37 B68:D68 B99:D99 B130:D130 B161:D161 B192:D192 B223:D223 N6:P6 N37:P37 N68:P68 N99:P99 N130:P130 N161:P161 N192:P192 N223:P223 Z6:AB6 Z37:AB37 Z68:AB68 Z99:AB99 Z130:AB130 Z161:AB161 Z192:AB192 Z223:AB223 AL6:AN6 AL37:AN37 AL68:AN68 AL99:AN99 AL130:AN130 AL161:AN161 AL192:AN192 AL223:AN223" xr:uid="{2A1E42D3-28E8-41E8-969E-55CFB129AF29}">
      <formula1>"Zona sísmica A,Zona sísmica B,Zona sísmica C,Zona sísmica D,"</formula1>
    </dataValidation>
    <dataValidation type="list" allowBlank="1" showInputMessage="1" showErrorMessage="1" sqref="B7 B38 B69 B100 B131 B162 B193 B224 N7 N38 N69 N100 N131 N162 N193 N224 Z7 Z38 Z69 Z100 Z131 Z162 Z193 Z224 AL7 AL38 AL69 AL100 AL131 AL162 AL193 AL224" xr:uid="{F9ECB9D9-F4FB-4CC0-9C6C-906CF6751A1F}">
      <formula1>"Categoría de terreno 1,Categoría de terreno 2,Categoría de terreno 3,Categoría de terreno 4"</formula1>
    </dataValidation>
  </dataValidations>
  <pageMargins left="0.27559055118110237" right="0.23622047244094488" top="1.0236220472440944" bottom="0.74803149606299213" header="0.39370078740157483" footer="0.31496062992125984"/>
  <pageSetup paperSize="164" orientation="landscape" r:id="rId1"/>
  <headerFooter alignWithMargins="0">
    <oddHeader xml:space="preserve">&amp;L&amp;G&amp;R&amp;G    </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96ACA-3AF1-47F8-870A-61F1A087FDB9}">
  <sheetPr>
    <tabColor rgb="FFFFC000"/>
  </sheetPr>
  <dimension ref="A1:AV525"/>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4" max="14" width="10.88671875" customWidth="1"/>
    <col min="15" max="15" width="9.88671875" customWidth="1"/>
    <col min="16" max="16" width="8.33203125" customWidth="1"/>
    <col min="17" max="24" width="10.6640625" customWidth="1"/>
    <col min="25" max="25" width="11.44140625" customWidth="1"/>
    <col min="26" max="26" width="10.88671875" customWidth="1"/>
    <col min="27" max="27" width="9.88671875" customWidth="1"/>
    <col min="28" max="28" width="8.33203125" customWidth="1"/>
    <col min="29" max="36" width="10.6640625" customWidth="1"/>
    <col min="38" max="38" width="10.88671875" customWidth="1"/>
    <col min="39" max="39" width="9.88671875" customWidth="1"/>
    <col min="40" max="40" width="8.33203125" customWidth="1"/>
    <col min="41" max="48" width="10.66406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ht="15" thickBot="1">
      <c r="A4">
        <v>4</v>
      </c>
    </row>
    <row r="5" spans="1:48" ht="18.600000000000001" thickBot="1">
      <c r="A5">
        <v>5</v>
      </c>
      <c r="B5" s="649" t="s">
        <v>1112</v>
      </c>
      <c r="C5" s="650"/>
      <c r="D5" s="651"/>
      <c r="E5" s="649" t="s">
        <v>1134</v>
      </c>
      <c r="F5" s="650"/>
      <c r="G5" s="650"/>
      <c r="H5" s="650"/>
      <c r="I5" s="650"/>
      <c r="J5" s="650"/>
      <c r="K5" s="650"/>
      <c r="L5" s="651"/>
      <c r="N5" s="649" t="s">
        <v>1114</v>
      </c>
      <c r="O5" s="650"/>
      <c r="P5" s="651"/>
      <c r="Q5" s="649" t="s">
        <v>1134</v>
      </c>
      <c r="R5" s="650"/>
      <c r="S5" s="650"/>
      <c r="T5" s="650"/>
      <c r="U5" s="650"/>
      <c r="V5" s="650"/>
      <c r="W5" s="650"/>
      <c r="X5" s="651"/>
      <c r="Z5" s="649" t="s">
        <v>1115</v>
      </c>
      <c r="AA5" s="650"/>
      <c r="AB5" s="651"/>
      <c r="AC5" s="649" t="s">
        <v>1134</v>
      </c>
      <c r="AD5" s="650"/>
      <c r="AE5" s="650"/>
      <c r="AF5" s="650"/>
      <c r="AG5" s="650"/>
      <c r="AH5" s="650"/>
      <c r="AI5" s="650"/>
      <c r="AJ5" s="651"/>
      <c r="AL5" s="649" t="s">
        <v>1116</v>
      </c>
      <c r="AM5" s="650"/>
      <c r="AN5" s="651"/>
      <c r="AO5" s="649" t="s">
        <v>1134</v>
      </c>
      <c r="AP5" s="650"/>
      <c r="AQ5" s="650"/>
      <c r="AR5" s="650"/>
      <c r="AS5" s="650"/>
      <c r="AT5" s="650"/>
      <c r="AU5" s="650"/>
      <c r="AV5" s="651"/>
    </row>
    <row r="6" spans="1:48" ht="15.75" customHeight="1">
      <c r="A6">
        <v>6</v>
      </c>
      <c r="B6" s="652" t="s">
        <v>1117</v>
      </c>
      <c r="C6" s="652" t="s">
        <v>634</v>
      </c>
      <c r="D6" s="669" t="s">
        <v>1119</v>
      </c>
      <c r="E6" s="654" t="s">
        <v>1120</v>
      </c>
      <c r="F6" s="655"/>
      <c r="G6" s="655"/>
      <c r="H6" s="655"/>
      <c r="I6" s="655"/>
      <c r="J6" s="655"/>
      <c r="K6" s="655"/>
      <c r="L6" s="656"/>
      <c r="N6" s="652" t="s">
        <v>1117</v>
      </c>
      <c r="O6" s="652" t="s">
        <v>634</v>
      </c>
      <c r="P6" s="669" t="s">
        <v>1119</v>
      </c>
      <c r="Q6" s="654" t="s">
        <v>1120</v>
      </c>
      <c r="R6" s="655"/>
      <c r="S6" s="655"/>
      <c r="T6" s="655"/>
      <c r="U6" s="655"/>
      <c r="V6" s="655"/>
      <c r="W6" s="655"/>
      <c r="X6" s="656"/>
      <c r="Z6" s="652" t="s">
        <v>1117</v>
      </c>
      <c r="AA6" s="652" t="s">
        <v>634</v>
      </c>
      <c r="AB6" s="669" t="s">
        <v>1119</v>
      </c>
      <c r="AC6" s="654" t="s">
        <v>1120</v>
      </c>
      <c r="AD6" s="655"/>
      <c r="AE6" s="655"/>
      <c r="AF6" s="655"/>
      <c r="AG6" s="655"/>
      <c r="AH6" s="655"/>
      <c r="AI6" s="655"/>
      <c r="AJ6" s="656"/>
      <c r="AL6" s="652" t="s">
        <v>1117</v>
      </c>
      <c r="AM6" s="652" t="s">
        <v>634</v>
      </c>
      <c r="AN6" s="669" t="s">
        <v>1119</v>
      </c>
      <c r="AO6" s="654" t="s">
        <v>1120</v>
      </c>
      <c r="AP6" s="655"/>
      <c r="AQ6" s="655"/>
      <c r="AR6" s="655"/>
      <c r="AS6" s="655"/>
      <c r="AT6" s="655"/>
      <c r="AU6" s="655"/>
      <c r="AV6" s="656"/>
    </row>
    <row r="7" spans="1:48" ht="15" customHeight="1" thickBot="1">
      <c r="A7">
        <v>7</v>
      </c>
      <c r="B7" s="668"/>
      <c r="C7" s="668"/>
      <c r="D7" s="670"/>
      <c r="E7" s="672"/>
      <c r="F7" s="673"/>
      <c r="G7" s="673"/>
      <c r="H7" s="673"/>
      <c r="I7" s="673"/>
      <c r="J7" s="673"/>
      <c r="K7" s="673"/>
      <c r="L7" s="674"/>
      <c r="N7" s="668"/>
      <c r="O7" s="668"/>
      <c r="P7" s="670"/>
      <c r="Q7" s="672"/>
      <c r="R7" s="673"/>
      <c r="S7" s="673"/>
      <c r="T7" s="673"/>
      <c r="U7" s="673"/>
      <c r="V7" s="673"/>
      <c r="W7" s="673"/>
      <c r="X7" s="674"/>
      <c r="Z7" s="668"/>
      <c r="AA7" s="668"/>
      <c r="AB7" s="670"/>
      <c r="AC7" s="672"/>
      <c r="AD7" s="673"/>
      <c r="AE7" s="673"/>
      <c r="AF7" s="673"/>
      <c r="AG7" s="673"/>
      <c r="AH7" s="673"/>
      <c r="AI7" s="673"/>
      <c r="AJ7" s="674"/>
      <c r="AL7" s="668"/>
      <c r="AM7" s="668"/>
      <c r="AN7" s="670"/>
      <c r="AO7" s="672"/>
      <c r="AP7" s="673"/>
      <c r="AQ7" s="673"/>
      <c r="AR7" s="673"/>
      <c r="AS7" s="673"/>
      <c r="AT7" s="673"/>
      <c r="AU7" s="673"/>
      <c r="AV7" s="674"/>
    </row>
    <row r="8" spans="1:48" ht="15" thickBot="1">
      <c r="A8">
        <v>8</v>
      </c>
      <c r="B8" s="653"/>
      <c r="C8" s="653"/>
      <c r="D8" s="671"/>
      <c r="E8" s="75">
        <v>0</v>
      </c>
      <c r="F8" s="76">
        <v>500</v>
      </c>
      <c r="G8" s="76">
        <v>1000</v>
      </c>
      <c r="H8" s="76">
        <v>1500</v>
      </c>
      <c r="I8" s="76">
        <v>2000</v>
      </c>
      <c r="J8" s="76">
        <v>2500</v>
      </c>
      <c r="K8" s="76">
        <v>3000</v>
      </c>
      <c r="L8" s="77">
        <v>3500</v>
      </c>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L8" s="653"/>
      <c r="AM8" s="653"/>
      <c r="AN8" s="671"/>
      <c r="AO8" s="75">
        <v>0</v>
      </c>
      <c r="AP8" s="76">
        <v>500</v>
      </c>
      <c r="AQ8" s="76">
        <v>1000</v>
      </c>
      <c r="AR8" s="76">
        <v>1500</v>
      </c>
      <c r="AS8" s="76">
        <v>2000</v>
      </c>
      <c r="AT8" s="76">
        <v>2500</v>
      </c>
      <c r="AU8" s="76">
        <v>3000</v>
      </c>
      <c r="AV8" s="77">
        <v>3500</v>
      </c>
    </row>
    <row r="9" spans="1:48" ht="15" customHeight="1">
      <c r="A9">
        <v>9</v>
      </c>
      <c r="B9" s="661" t="s">
        <v>1135</v>
      </c>
      <c r="C9" s="664">
        <v>100</v>
      </c>
      <c r="D9" s="78" t="s">
        <v>133</v>
      </c>
      <c r="E9" s="94">
        <v>1.89</v>
      </c>
      <c r="F9" s="95">
        <v>1.92</v>
      </c>
      <c r="G9" s="95">
        <v>1.96</v>
      </c>
      <c r="H9" s="95">
        <v>2</v>
      </c>
      <c r="I9" s="95">
        <v>2.04</v>
      </c>
      <c r="J9" s="95">
        <v>2.08</v>
      </c>
      <c r="K9" s="95">
        <v>2.12</v>
      </c>
      <c r="L9" s="96">
        <v>2.16</v>
      </c>
      <c r="N9" s="661" t="s">
        <v>1135</v>
      </c>
      <c r="O9" s="664">
        <v>100</v>
      </c>
      <c r="P9" s="78" t="s">
        <v>133</v>
      </c>
      <c r="Q9" s="94">
        <v>1.89</v>
      </c>
      <c r="R9" s="95">
        <v>1.92</v>
      </c>
      <c r="S9" s="95">
        <v>1.96</v>
      </c>
      <c r="T9" s="95">
        <v>2</v>
      </c>
      <c r="U9" s="95">
        <v>2.04</v>
      </c>
      <c r="V9" s="95">
        <v>2.08</v>
      </c>
      <c r="W9" s="95">
        <v>2.12</v>
      </c>
      <c r="X9" s="96">
        <v>2.16</v>
      </c>
      <c r="Z9" s="661" t="s">
        <v>1135</v>
      </c>
      <c r="AA9" s="664">
        <v>100</v>
      </c>
      <c r="AB9" s="78" t="s">
        <v>133</v>
      </c>
      <c r="AC9" s="94">
        <v>1.89</v>
      </c>
      <c r="AD9" s="95">
        <v>1.92</v>
      </c>
      <c r="AE9" s="95">
        <v>1.96</v>
      </c>
      <c r="AF9" s="95">
        <v>2</v>
      </c>
      <c r="AG9" s="95">
        <v>2.04</v>
      </c>
      <c r="AH9" s="95">
        <v>2.08</v>
      </c>
      <c r="AI9" s="95">
        <v>2.12</v>
      </c>
      <c r="AJ9" s="96">
        <v>2.16</v>
      </c>
      <c r="AL9" s="661" t="s">
        <v>1135</v>
      </c>
      <c r="AM9" s="664">
        <v>100</v>
      </c>
      <c r="AN9" s="78" t="s">
        <v>133</v>
      </c>
      <c r="AO9" s="94">
        <v>1.89</v>
      </c>
      <c r="AP9" s="95">
        <v>1.9</v>
      </c>
      <c r="AQ9" s="95">
        <v>1.91</v>
      </c>
      <c r="AR9" s="95">
        <v>1.92</v>
      </c>
      <c r="AS9" s="95">
        <v>1.94</v>
      </c>
      <c r="AT9" s="95">
        <v>1.95</v>
      </c>
      <c r="AU9" s="95">
        <v>1.96</v>
      </c>
      <c r="AV9" s="96">
        <v>1.98</v>
      </c>
    </row>
    <row r="10" spans="1:48" ht="15" thickBot="1">
      <c r="A10">
        <v>10</v>
      </c>
      <c r="B10" s="662"/>
      <c r="C10" s="665"/>
      <c r="D10" s="82" t="s">
        <v>136</v>
      </c>
      <c r="E10" s="97">
        <v>2.0499999999999998</v>
      </c>
      <c r="F10" s="98">
        <v>2.0699999999999998</v>
      </c>
      <c r="G10" s="98">
        <v>2.1</v>
      </c>
      <c r="H10" s="98">
        <v>2.12</v>
      </c>
      <c r="I10" s="98">
        <v>2.15</v>
      </c>
      <c r="J10" s="98">
        <v>2.17</v>
      </c>
      <c r="K10" s="98">
        <v>2.2000000000000002</v>
      </c>
      <c r="L10" s="99">
        <v>2.23</v>
      </c>
      <c r="N10" s="662"/>
      <c r="O10" s="665"/>
      <c r="P10" s="82" t="s">
        <v>136</v>
      </c>
      <c r="Q10" s="97">
        <v>2.0499999999999998</v>
      </c>
      <c r="R10" s="98">
        <v>2.0699999999999998</v>
      </c>
      <c r="S10" s="98">
        <v>2.1</v>
      </c>
      <c r="T10" s="98">
        <v>2.12</v>
      </c>
      <c r="U10" s="98">
        <v>2.15</v>
      </c>
      <c r="V10" s="98">
        <v>2.17</v>
      </c>
      <c r="W10" s="98">
        <v>2.2000000000000002</v>
      </c>
      <c r="X10" s="99">
        <v>2.23</v>
      </c>
      <c r="Z10" s="662"/>
      <c r="AA10" s="665"/>
      <c r="AB10" s="82" t="s">
        <v>136</v>
      </c>
      <c r="AC10" s="97">
        <v>2.0499999999999998</v>
      </c>
      <c r="AD10" s="98">
        <v>2.0699999999999998</v>
      </c>
      <c r="AE10" s="98">
        <v>2.1</v>
      </c>
      <c r="AF10" s="98">
        <v>2.13</v>
      </c>
      <c r="AG10" s="98">
        <v>2.15</v>
      </c>
      <c r="AH10" s="98">
        <v>2.1800000000000002</v>
      </c>
      <c r="AI10" s="98">
        <v>2.21</v>
      </c>
      <c r="AJ10" s="99">
        <v>2.2400000000000002</v>
      </c>
      <c r="AL10" s="662"/>
      <c r="AM10" s="665"/>
      <c r="AN10" s="82" t="s">
        <v>136</v>
      </c>
      <c r="AO10" s="97">
        <v>1.88</v>
      </c>
      <c r="AP10" s="98">
        <v>1.88</v>
      </c>
      <c r="AQ10" s="98">
        <v>1.88</v>
      </c>
      <c r="AR10" s="98">
        <v>1.88</v>
      </c>
      <c r="AS10" s="98">
        <v>1.88</v>
      </c>
      <c r="AT10" s="98">
        <v>1.88</v>
      </c>
      <c r="AU10" s="98">
        <v>1.88</v>
      </c>
      <c r="AV10" s="99">
        <v>1.88</v>
      </c>
    </row>
    <row r="11" spans="1:48">
      <c r="A11">
        <v>11</v>
      </c>
      <c r="B11" s="662"/>
      <c r="C11" s="666">
        <v>110</v>
      </c>
      <c r="D11" s="86" t="str">
        <f>+D9</f>
        <v>48-X</v>
      </c>
      <c r="E11" s="100">
        <v>1.78</v>
      </c>
      <c r="F11" s="101">
        <v>1.81</v>
      </c>
      <c r="G11" s="101">
        <v>1.85</v>
      </c>
      <c r="H11" s="101">
        <v>1.89</v>
      </c>
      <c r="I11" s="101">
        <v>1.92</v>
      </c>
      <c r="J11" s="101">
        <v>1.96</v>
      </c>
      <c r="K11" s="101">
        <v>2</v>
      </c>
      <c r="L11" s="102">
        <v>2.04</v>
      </c>
      <c r="N11" s="662"/>
      <c r="O11" s="666">
        <v>110</v>
      </c>
      <c r="P11" s="86" t="str">
        <f>+P9</f>
        <v>48-X</v>
      </c>
      <c r="Q11" s="100">
        <v>1.78</v>
      </c>
      <c r="R11" s="101">
        <v>1.81</v>
      </c>
      <c r="S11" s="101">
        <v>1.85</v>
      </c>
      <c r="T11" s="101">
        <v>1.89</v>
      </c>
      <c r="U11" s="101">
        <v>1.92</v>
      </c>
      <c r="V11" s="101">
        <v>1.96</v>
      </c>
      <c r="W11" s="101">
        <v>2</v>
      </c>
      <c r="X11" s="102">
        <v>2.04</v>
      </c>
      <c r="Z11" s="662"/>
      <c r="AA11" s="666">
        <v>110</v>
      </c>
      <c r="AB11" s="86" t="str">
        <f>+AB9</f>
        <v>48-X</v>
      </c>
      <c r="AC11" s="100">
        <v>1.78</v>
      </c>
      <c r="AD11" s="101">
        <v>1.81</v>
      </c>
      <c r="AE11" s="101">
        <v>1.85</v>
      </c>
      <c r="AF11" s="101">
        <v>1.89</v>
      </c>
      <c r="AG11" s="101">
        <v>1.92</v>
      </c>
      <c r="AH11" s="101">
        <v>1.96</v>
      </c>
      <c r="AI11" s="101">
        <v>2</v>
      </c>
      <c r="AJ11" s="102">
        <v>2.04</v>
      </c>
      <c r="AL11" s="662"/>
      <c r="AM11" s="666">
        <v>110</v>
      </c>
      <c r="AN11" s="86" t="str">
        <f>+AN9</f>
        <v>48-X</v>
      </c>
      <c r="AO11" s="100">
        <v>1.78</v>
      </c>
      <c r="AP11" s="101">
        <v>1.8</v>
      </c>
      <c r="AQ11" s="101">
        <v>1.83</v>
      </c>
      <c r="AR11" s="101">
        <v>1.86</v>
      </c>
      <c r="AS11" s="101">
        <v>1.88</v>
      </c>
      <c r="AT11" s="101">
        <v>1.91</v>
      </c>
      <c r="AU11" s="101">
        <v>1.94</v>
      </c>
      <c r="AV11" s="102">
        <v>1.97</v>
      </c>
    </row>
    <row r="12" spans="1:48" ht="15" thickBot="1">
      <c r="A12">
        <v>12</v>
      </c>
      <c r="B12" s="662"/>
      <c r="C12" s="667"/>
      <c r="D12" s="90" t="str">
        <f>+D10</f>
        <v>48-XL</v>
      </c>
      <c r="E12" s="100">
        <v>1.95</v>
      </c>
      <c r="F12" s="101">
        <v>1.97</v>
      </c>
      <c r="G12" s="101">
        <v>2</v>
      </c>
      <c r="H12" s="101">
        <v>2.0299999999999998</v>
      </c>
      <c r="I12" s="101">
        <v>2.06</v>
      </c>
      <c r="J12" s="101">
        <v>2.09</v>
      </c>
      <c r="K12" s="101">
        <v>2.12</v>
      </c>
      <c r="L12" s="102">
        <v>2.15</v>
      </c>
      <c r="N12" s="662"/>
      <c r="O12" s="667"/>
      <c r="P12" s="90" t="str">
        <f>+P10</f>
        <v>48-XL</v>
      </c>
      <c r="Q12" s="100">
        <v>1.95</v>
      </c>
      <c r="R12" s="101">
        <v>1.97</v>
      </c>
      <c r="S12" s="101">
        <v>2</v>
      </c>
      <c r="T12" s="101">
        <v>2.0299999999999998</v>
      </c>
      <c r="U12" s="101">
        <v>2.06</v>
      </c>
      <c r="V12" s="101">
        <v>2.09</v>
      </c>
      <c r="W12" s="101">
        <v>2.12</v>
      </c>
      <c r="X12" s="102">
        <v>2.15</v>
      </c>
      <c r="Z12" s="662"/>
      <c r="AA12" s="667"/>
      <c r="AB12" s="90" t="str">
        <f>+AB10</f>
        <v>48-XL</v>
      </c>
      <c r="AC12" s="100">
        <v>1.95</v>
      </c>
      <c r="AD12" s="101">
        <v>1.97</v>
      </c>
      <c r="AE12" s="101">
        <v>2</v>
      </c>
      <c r="AF12" s="101">
        <v>2.0299999999999998</v>
      </c>
      <c r="AG12" s="101">
        <v>2.06</v>
      </c>
      <c r="AH12" s="101">
        <v>2.09</v>
      </c>
      <c r="AI12" s="101">
        <v>2.12</v>
      </c>
      <c r="AJ12" s="102">
        <v>2.15</v>
      </c>
      <c r="AL12" s="662"/>
      <c r="AM12" s="667"/>
      <c r="AN12" s="90" t="str">
        <f>+AN10</f>
        <v>48-XL</v>
      </c>
      <c r="AO12" s="100">
        <v>1.87</v>
      </c>
      <c r="AP12" s="101">
        <v>1.87</v>
      </c>
      <c r="AQ12" s="101">
        <v>1.87</v>
      </c>
      <c r="AR12" s="101">
        <v>1.87</v>
      </c>
      <c r="AS12" s="101">
        <v>1.87</v>
      </c>
      <c r="AT12" s="101">
        <v>1.87</v>
      </c>
      <c r="AU12" s="101">
        <v>1.87</v>
      </c>
      <c r="AV12" s="102">
        <v>1.87</v>
      </c>
    </row>
    <row r="13" spans="1:48">
      <c r="A13">
        <v>13</v>
      </c>
      <c r="B13" s="662"/>
      <c r="C13" s="664">
        <f>+C11+10</f>
        <v>120</v>
      </c>
      <c r="D13" s="78" t="s">
        <v>133</v>
      </c>
      <c r="E13" s="97">
        <v>1.69</v>
      </c>
      <c r="F13" s="98">
        <v>1.72</v>
      </c>
      <c r="G13" s="98">
        <v>1.75</v>
      </c>
      <c r="H13" s="98">
        <v>1.79</v>
      </c>
      <c r="I13" s="98">
        <v>1.82</v>
      </c>
      <c r="J13" s="98">
        <v>1.86</v>
      </c>
      <c r="K13" s="98">
        <v>1.89</v>
      </c>
      <c r="L13" s="99">
        <v>1.93</v>
      </c>
      <c r="N13" s="662"/>
      <c r="O13" s="664">
        <f>+O11+10</f>
        <v>120</v>
      </c>
      <c r="P13" s="78" t="s">
        <v>133</v>
      </c>
      <c r="Q13" s="97">
        <v>1.69</v>
      </c>
      <c r="R13" s="98">
        <v>1.72</v>
      </c>
      <c r="S13" s="98">
        <v>1.75</v>
      </c>
      <c r="T13" s="98">
        <v>1.79</v>
      </c>
      <c r="U13" s="98">
        <v>1.82</v>
      </c>
      <c r="V13" s="98">
        <v>1.86</v>
      </c>
      <c r="W13" s="98">
        <v>1.89</v>
      </c>
      <c r="X13" s="99">
        <v>1.93</v>
      </c>
      <c r="Z13" s="662"/>
      <c r="AA13" s="664">
        <f>+AA11+10</f>
        <v>120</v>
      </c>
      <c r="AB13" s="78" t="s">
        <v>133</v>
      </c>
      <c r="AC13" s="97">
        <v>1.69</v>
      </c>
      <c r="AD13" s="98">
        <v>1.72</v>
      </c>
      <c r="AE13" s="98">
        <v>1.75</v>
      </c>
      <c r="AF13" s="98">
        <v>1.79</v>
      </c>
      <c r="AG13" s="98">
        <v>1.82</v>
      </c>
      <c r="AH13" s="98">
        <v>1.86</v>
      </c>
      <c r="AI13" s="98">
        <v>1.89</v>
      </c>
      <c r="AJ13" s="99">
        <v>1.93</v>
      </c>
      <c r="AL13" s="662"/>
      <c r="AM13" s="664">
        <f>+AM11+10</f>
        <v>120</v>
      </c>
      <c r="AN13" s="78" t="s">
        <v>133</v>
      </c>
      <c r="AO13" s="97">
        <v>1.69</v>
      </c>
      <c r="AP13" s="98">
        <v>1.72</v>
      </c>
      <c r="AQ13" s="98">
        <v>1.75</v>
      </c>
      <c r="AR13" s="98">
        <v>1.79</v>
      </c>
      <c r="AS13" s="98">
        <v>1.82</v>
      </c>
      <c r="AT13" s="98">
        <v>1.86</v>
      </c>
      <c r="AU13" s="98">
        <v>1.89</v>
      </c>
      <c r="AV13" s="99">
        <v>1.93</v>
      </c>
    </row>
    <row r="14" spans="1:48" ht="15" thickBot="1">
      <c r="A14">
        <v>14</v>
      </c>
      <c r="B14" s="662"/>
      <c r="C14" s="665"/>
      <c r="D14" s="82" t="s">
        <v>136</v>
      </c>
      <c r="E14" s="97">
        <v>1.84</v>
      </c>
      <c r="F14" s="98">
        <v>1.87</v>
      </c>
      <c r="G14" s="98">
        <v>1.9</v>
      </c>
      <c r="H14" s="98">
        <v>1.94</v>
      </c>
      <c r="I14" s="98">
        <v>1.97</v>
      </c>
      <c r="J14" s="98">
        <v>2.0099999999999998</v>
      </c>
      <c r="K14" s="98">
        <v>2.04</v>
      </c>
      <c r="L14" s="99">
        <v>2.08</v>
      </c>
      <c r="N14" s="662"/>
      <c r="O14" s="665"/>
      <c r="P14" s="82" t="s">
        <v>136</v>
      </c>
      <c r="Q14" s="97">
        <v>1.84</v>
      </c>
      <c r="R14" s="98">
        <v>1.87</v>
      </c>
      <c r="S14" s="98">
        <v>1.9</v>
      </c>
      <c r="T14" s="98">
        <v>1.94</v>
      </c>
      <c r="U14" s="98">
        <v>1.97</v>
      </c>
      <c r="V14" s="98">
        <v>2.0099999999999998</v>
      </c>
      <c r="W14" s="98">
        <v>2.04</v>
      </c>
      <c r="X14" s="99">
        <v>2.08</v>
      </c>
      <c r="Z14" s="662"/>
      <c r="AA14" s="665"/>
      <c r="AB14" s="82" t="s">
        <v>136</v>
      </c>
      <c r="AC14" s="97">
        <v>1.85</v>
      </c>
      <c r="AD14" s="98">
        <v>1.88</v>
      </c>
      <c r="AE14" s="98">
        <v>1.91</v>
      </c>
      <c r="AF14" s="98">
        <v>1.94</v>
      </c>
      <c r="AG14" s="98">
        <v>1.98</v>
      </c>
      <c r="AH14" s="98">
        <v>2.0099999999999998</v>
      </c>
      <c r="AI14" s="98">
        <v>2.04</v>
      </c>
      <c r="AJ14" s="99">
        <v>2.08</v>
      </c>
      <c r="AL14" s="662"/>
      <c r="AM14" s="665"/>
      <c r="AN14" s="82" t="s">
        <v>136</v>
      </c>
      <c r="AO14" s="97">
        <v>1.85</v>
      </c>
      <c r="AP14" s="98">
        <v>1.85</v>
      </c>
      <c r="AQ14" s="98">
        <v>1.85</v>
      </c>
      <c r="AR14" s="98">
        <v>1.85</v>
      </c>
      <c r="AS14" s="98">
        <v>1.86</v>
      </c>
      <c r="AT14" s="98">
        <v>1.86</v>
      </c>
      <c r="AU14" s="98">
        <v>1.86</v>
      </c>
      <c r="AV14" s="99">
        <v>1.87</v>
      </c>
    </row>
    <row r="15" spans="1:48">
      <c r="A15">
        <v>15</v>
      </c>
      <c r="B15" s="662"/>
      <c r="C15" s="666">
        <f>+C13+10</f>
        <v>130</v>
      </c>
      <c r="D15" s="86" t="str">
        <f>+D13</f>
        <v>48-X</v>
      </c>
      <c r="E15" s="100">
        <v>1.6</v>
      </c>
      <c r="F15" s="101">
        <v>1.63</v>
      </c>
      <c r="G15" s="101">
        <v>1.66</v>
      </c>
      <c r="H15" s="101">
        <v>1.69</v>
      </c>
      <c r="I15" s="101">
        <v>1.73</v>
      </c>
      <c r="J15" s="101">
        <v>1.76</v>
      </c>
      <c r="K15" s="101">
        <v>1.79</v>
      </c>
      <c r="L15" s="102">
        <v>1.83</v>
      </c>
      <c r="N15" s="662"/>
      <c r="O15" s="666">
        <f>+O13+10</f>
        <v>130</v>
      </c>
      <c r="P15" s="86" t="str">
        <f>+P13</f>
        <v>48-X</v>
      </c>
      <c r="Q15" s="100">
        <v>1.6</v>
      </c>
      <c r="R15" s="101">
        <v>1.63</v>
      </c>
      <c r="S15" s="101">
        <v>1.66</v>
      </c>
      <c r="T15" s="101">
        <v>1.69</v>
      </c>
      <c r="U15" s="101">
        <v>1.73</v>
      </c>
      <c r="V15" s="101">
        <v>1.76</v>
      </c>
      <c r="W15" s="101">
        <v>1.79</v>
      </c>
      <c r="X15" s="102">
        <v>1.83</v>
      </c>
      <c r="Z15" s="662"/>
      <c r="AA15" s="666">
        <f>+AA13+10</f>
        <v>130</v>
      </c>
      <c r="AB15" s="86" t="str">
        <f>+AB13</f>
        <v>48-X</v>
      </c>
      <c r="AC15" s="100">
        <v>1.6</v>
      </c>
      <c r="AD15" s="101">
        <v>1.63</v>
      </c>
      <c r="AE15" s="101">
        <v>1.66</v>
      </c>
      <c r="AF15" s="101">
        <v>1.69</v>
      </c>
      <c r="AG15" s="101">
        <v>1.73</v>
      </c>
      <c r="AH15" s="101">
        <v>1.76</v>
      </c>
      <c r="AI15" s="101">
        <v>1.79</v>
      </c>
      <c r="AJ15" s="102">
        <v>1.83</v>
      </c>
      <c r="AL15" s="662"/>
      <c r="AM15" s="666">
        <f>+AM13+10</f>
        <v>130</v>
      </c>
      <c r="AN15" s="86" t="str">
        <f>+AN13</f>
        <v>48-X</v>
      </c>
      <c r="AO15" s="100">
        <v>1.6</v>
      </c>
      <c r="AP15" s="101">
        <v>1.63</v>
      </c>
      <c r="AQ15" s="101">
        <v>1.66</v>
      </c>
      <c r="AR15" s="101">
        <v>1.69</v>
      </c>
      <c r="AS15" s="101">
        <v>1.73</v>
      </c>
      <c r="AT15" s="101">
        <v>1.76</v>
      </c>
      <c r="AU15" s="101">
        <v>1.79</v>
      </c>
      <c r="AV15" s="102">
        <v>1.83</v>
      </c>
    </row>
    <row r="16" spans="1:48" ht="15" thickBot="1">
      <c r="A16">
        <v>16</v>
      </c>
      <c r="B16" s="662"/>
      <c r="C16" s="667"/>
      <c r="D16" s="90" t="str">
        <f>+D14</f>
        <v>48-XL</v>
      </c>
      <c r="E16" s="100">
        <v>1.75</v>
      </c>
      <c r="F16" s="101">
        <v>1.78</v>
      </c>
      <c r="G16" s="101">
        <v>1.82</v>
      </c>
      <c r="H16" s="101">
        <v>1.85</v>
      </c>
      <c r="I16" s="101">
        <v>1.89</v>
      </c>
      <c r="J16" s="101">
        <v>1.92</v>
      </c>
      <c r="K16" s="101">
        <v>1.96</v>
      </c>
      <c r="L16" s="102">
        <v>2</v>
      </c>
      <c r="N16" s="662"/>
      <c r="O16" s="667"/>
      <c r="P16" s="90" t="str">
        <f>+P14</f>
        <v>48-XL</v>
      </c>
      <c r="Q16" s="100">
        <v>1.75</v>
      </c>
      <c r="R16" s="101">
        <v>1.78</v>
      </c>
      <c r="S16" s="101">
        <v>1.82</v>
      </c>
      <c r="T16" s="101">
        <v>1.85</v>
      </c>
      <c r="U16" s="101">
        <v>1.89</v>
      </c>
      <c r="V16" s="101">
        <v>1.92</v>
      </c>
      <c r="W16" s="101">
        <v>1.96</v>
      </c>
      <c r="X16" s="102">
        <v>2</v>
      </c>
      <c r="Z16" s="662"/>
      <c r="AA16" s="667"/>
      <c r="AB16" s="90" t="str">
        <f>+AB14</f>
        <v>48-XL</v>
      </c>
      <c r="AC16" s="100">
        <v>1.75</v>
      </c>
      <c r="AD16" s="101">
        <v>1.78</v>
      </c>
      <c r="AE16" s="101">
        <v>1.82</v>
      </c>
      <c r="AF16" s="101">
        <v>1.85</v>
      </c>
      <c r="AG16" s="101">
        <v>1.89</v>
      </c>
      <c r="AH16" s="101">
        <v>1.92</v>
      </c>
      <c r="AI16" s="101">
        <v>1.96</v>
      </c>
      <c r="AJ16" s="102">
        <v>2</v>
      </c>
      <c r="AL16" s="662"/>
      <c r="AM16" s="667"/>
      <c r="AN16" s="90" t="str">
        <f>+AN14</f>
        <v>48-XL</v>
      </c>
      <c r="AO16" s="100">
        <v>1.75</v>
      </c>
      <c r="AP16" s="101">
        <v>1.76</v>
      </c>
      <c r="AQ16" s="101">
        <v>1.78</v>
      </c>
      <c r="AR16" s="101">
        <v>1.8</v>
      </c>
      <c r="AS16" s="101">
        <v>1.81</v>
      </c>
      <c r="AT16" s="101">
        <v>1.83</v>
      </c>
      <c r="AU16" s="101">
        <v>1.85</v>
      </c>
      <c r="AV16" s="102">
        <v>1.87</v>
      </c>
    </row>
    <row r="17" spans="1:48">
      <c r="A17">
        <v>17</v>
      </c>
      <c r="B17" s="662"/>
      <c r="C17" s="664">
        <f>+C15+10</f>
        <v>140</v>
      </c>
      <c r="D17" s="78" t="s">
        <v>133</v>
      </c>
      <c r="E17" s="97">
        <v>1.52</v>
      </c>
      <c r="F17" s="98">
        <v>1.55</v>
      </c>
      <c r="G17" s="98">
        <v>1.58</v>
      </c>
      <c r="H17" s="98">
        <v>1.61</v>
      </c>
      <c r="I17" s="98">
        <v>1.65</v>
      </c>
      <c r="J17" s="98">
        <v>1.68</v>
      </c>
      <c r="K17" s="98">
        <v>1.71</v>
      </c>
      <c r="L17" s="99">
        <v>1.75</v>
      </c>
      <c r="N17" s="662"/>
      <c r="O17" s="664">
        <f>+O15+10</f>
        <v>140</v>
      </c>
      <c r="P17" s="78" t="s">
        <v>133</v>
      </c>
      <c r="Q17" s="97">
        <v>1.52</v>
      </c>
      <c r="R17" s="98">
        <v>1.55</v>
      </c>
      <c r="S17" s="98">
        <v>1.58</v>
      </c>
      <c r="T17" s="98">
        <v>1.61</v>
      </c>
      <c r="U17" s="98">
        <v>1.65</v>
      </c>
      <c r="V17" s="98">
        <v>1.68</v>
      </c>
      <c r="W17" s="98">
        <v>1.71</v>
      </c>
      <c r="X17" s="99">
        <v>1.75</v>
      </c>
      <c r="Z17" s="662"/>
      <c r="AA17" s="664">
        <f>+AA15+10</f>
        <v>140</v>
      </c>
      <c r="AB17" s="78" t="s">
        <v>133</v>
      </c>
      <c r="AC17" s="97">
        <v>1.52</v>
      </c>
      <c r="AD17" s="98">
        <v>1.55</v>
      </c>
      <c r="AE17" s="98">
        <v>1.58</v>
      </c>
      <c r="AF17" s="98">
        <v>1.61</v>
      </c>
      <c r="AG17" s="98">
        <v>1.65</v>
      </c>
      <c r="AH17" s="98">
        <v>1.68</v>
      </c>
      <c r="AI17" s="98">
        <v>1.71</v>
      </c>
      <c r="AJ17" s="99">
        <v>1.75</v>
      </c>
      <c r="AL17" s="662"/>
      <c r="AM17" s="664">
        <f>+AM15+10</f>
        <v>140</v>
      </c>
      <c r="AN17" s="78" t="s">
        <v>133</v>
      </c>
      <c r="AO17" s="97">
        <v>1.52</v>
      </c>
      <c r="AP17" s="98">
        <v>1.55</v>
      </c>
      <c r="AQ17" s="98">
        <v>1.58</v>
      </c>
      <c r="AR17" s="98">
        <v>1.61</v>
      </c>
      <c r="AS17" s="98">
        <v>1.65</v>
      </c>
      <c r="AT17" s="98">
        <v>1.68</v>
      </c>
      <c r="AU17" s="98">
        <v>1.71</v>
      </c>
      <c r="AV17" s="99">
        <v>1.75</v>
      </c>
    </row>
    <row r="18" spans="1:48" ht="15" thickBot="1">
      <c r="A18">
        <v>18</v>
      </c>
      <c r="B18" s="662"/>
      <c r="C18" s="665"/>
      <c r="D18" s="82" t="s">
        <v>136</v>
      </c>
      <c r="E18" s="97">
        <v>1.55</v>
      </c>
      <c r="F18" s="98">
        <v>1.6</v>
      </c>
      <c r="G18" s="98">
        <v>1.65</v>
      </c>
      <c r="H18" s="98">
        <v>1.7</v>
      </c>
      <c r="I18" s="98">
        <v>1.75</v>
      </c>
      <c r="J18" s="98">
        <v>1.8</v>
      </c>
      <c r="K18" s="98">
        <v>1.85</v>
      </c>
      <c r="L18" s="99">
        <v>1.91</v>
      </c>
      <c r="N18" s="662"/>
      <c r="O18" s="665"/>
      <c r="P18" s="82" t="s">
        <v>136</v>
      </c>
      <c r="Q18" s="97">
        <v>1.55</v>
      </c>
      <c r="R18" s="98">
        <v>1.6</v>
      </c>
      <c r="S18" s="98">
        <v>1.65</v>
      </c>
      <c r="T18" s="98">
        <v>1.7</v>
      </c>
      <c r="U18" s="98">
        <v>1.75</v>
      </c>
      <c r="V18" s="98">
        <v>1.8</v>
      </c>
      <c r="W18" s="98">
        <v>1.85</v>
      </c>
      <c r="X18" s="99">
        <v>1.91</v>
      </c>
      <c r="Z18" s="662"/>
      <c r="AA18" s="665"/>
      <c r="AB18" s="82" t="s">
        <v>136</v>
      </c>
      <c r="AC18" s="97">
        <v>1.55</v>
      </c>
      <c r="AD18" s="98">
        <v>1.6</v>
      </c>
      <c r="AE18" s="98">
        <v>1.65</v>
      </c>
      <c r="AF18" s="98">
        <v>1.7</v>
      </c>
      <c r="AG18" s="98">
        <v>1.76</v>
      </c>
      <c r="AH18" s="98">
        <v>1.81</v>
      </c>
      <c r="AI18" s="98">
        <v>1.86</v>
      </c>
      <c r="AJ18" s="99">
        <v>1.92</v>
      </c>
      <c r="AL18" s="662"/>
      <c r="AM18" s="665"/>
      <c r="AN18" s="82" t="s">
        <v>136</v>
      </c>
      <c r="AO18" s="97">
        <v>1.55</v>
      </c>
      <c r="AP18" s="98">
        <v>1.59</v>
      </c>
      <c r="AQ18" s="98">
        <v>1.64</v>
      </c>
      <c r="AR18" s="98">
        <v>1.68</v>
      </c>
      <c r="AS18" s="98">
        <v>1.73</v>
      </c>
      <c r="AT18" s="98">
        <v>1.77</v>
      </c>
      <c r="AU18" s="98">
        <v>1.82</v>
      </c>
      <c r="AV18" s="99">
        <v>1.87</v>
      </c>
    </row>
    <row r="19" spans="1:48">
      <c r="A19">
        <v>19</v>
      </c>
      <c r="B19" s="662"/>
      <c r="C19" s="666">
        <f>+C17+10</f>
        <v>150</v>
      </c>
      <c r="D19" s="86" t="str">
        <f>+D17</f>
        <v>48-X</v>
      </c>
      <c r="E19" s="100">
        <v>1.36</v>
      </c>
      <c r="F19" s="101">
        <v>1.4</v>
      </c>
      <c r="G19" s="101">
        <v>1.45</v>
      </c>
      <c r="H19" s="101">
        <v>1.49</v>
      </c>
      <c r="I19" s="101">
        <v>1.54</v>
      </c>
      <c r="J19" s="101">
        <v>1.58</v>
      </c>
      <c r="K19" s="101">
        <v>1.63</v>
      </c>
      <c r="L19" s="102">
        <v>1.68</v>
      </c>
      <c r="N19" s="662"/>
      <c r="O19" s="666">
        <f>+O17+10</f>
        <v>150</v>
      </c>
      <c r="P19" s="86" t="str">
        <f>+P17</f>
        <v>48-X</v>
      </c>
      <c r="Q19" s="100">
        <v>1.36</v>
      </c>
      <c r="R19" s="101">
        <v>1.4</v>
      </c>
      <c r="S19" s="101">
        <v>1.45</v>
      </c>
      <c r="T19" s="101">
        <v>1.49</v>
      </c>
      <c r="U19" s="101">
        <v>1.54</v>
      </c>
      <c r="V19" s="101">
        <v>1.58</v>
      </c>
      <c r="W19" s="101">
        <v>1.63</v>
      </c>
      <c r="X19" s="102">
        <v>1.68</v>
      </c>
      <c r="Z19" s="662"/>
      <c r="AA19" s="666">
        <f>+AA17+10</f>
        <v>150</v>
      </c>
      <c r="AB19" s="86" t="str">
        <f>+AB17</f>
        <v>48-X</v>
      </c>
      <c r="AC19" s="100">
        <v>1.36</v>
      </c>
      <c r="AD19" s="101">
        <v>1.4</v>
      </c>
      <c r="AE19" s="101">
        <v>1.45</v>
      </c>
      <c r="AF19" s="101">
        <v>1.49</v>
      </c>
      <c r="AG19" s="101">
        <v>1.54</v>
      </c>
      <c r="AH19" s="101">
        <v>1.58</v>
      </c>
      <c r="AI19" s="101">
        <v>1.63</v>
      </c>
      <c r="AJ19" s="102">
        <v>1.68</v>
      </c>
      <c r="AL19" s="662"/>
      <c r="AM19" s="666">
        <f>+AM17+10</f>
        <v>150</v>
      </c>
      <c r="AN19" s="86" t="str">
        <f>+AN17</f>
        <v>48-X</v>
      </c>
      <c r="AO19" s="100">
        <v>1.36</v>
      </c>
      <c r="AP19" s="101">
        <v>1.4</v>
      </c>
      <c r="AQ19" s="101">
        <v>1.45</v>
      </c>
      <c r="AR19" s="101">
        <v>1.49</v>
      </c>
      <c r="AS19" s="101">
        <v>1.54</v>
      </c>
      <c r="AT19" s="101">
        <v>1.58</v>
      </c>
      <c r="AU19" s="101">
        <v>1.63</v>
      </c>
      <c r="AV19" s="102">
        <v>1.68</v>
      </c>
    </row>
    <row r="20" spans="1:48" ht="15" thickBot="1">
      <c r="A20">
        <v>20</v>
      </c>
      <c r="B20" s="662"/>
      <c r="C20" s="667"/>
      <c r="D20" s="90" t="str">
        <f>+D18</f>
        <v>48-XL</v>
      </c>
      <c r="E20" s="100">
        <v>1.36</v>
      </c>
      <c r="F20" s="101">
        <v>1.42</v>
      </c>
      <c r="G20" s="101">
        <v>1.49</v>
      </c>
      <c r="H20" s="101">
        <v>1.56</v>
      </c>
      <c r="I20" s="101">
        <v>1.62</v>
      </c>
      <c r="J20" s="101">
        <v>1.69</v>
      </c>
      <c r="K20" s="101">
        <v>1.76</v>
      </c>
      <c r="L20" s="102">
        <v>1.83</v>
      </c>
      <c r="N20" s="662"/>
      <c r="O20" s="667"/>
      <c r="P20" s="90" t="str">
        <f>+P18</f>
        <v>48-XL</v>
      </c>
      <c r="Q20" s="100">
        <v>1.36</v>
      </c>
      <c r="R20" s="101">
        <v>1.42</v>
      </c>
      <c r="S20" s="101">
        <v>1.49</v>
      </c>
      <c r="T20" s="101">
        <v>1.56</v>
      </c>
      <c r="U20" s="101">
        <v>1.62</v>
      </c>
      <c r="V20" s="101">
        <v>1.69</v>
      </c>
      <c r="W20" s="101">
        <v>1.76</v>
      </c>
      <c r="X20" s="102">
        <v>1.83</v>
      </c>
      <c r="Z20" s="662"/>
      <c r="AA20" s="667"/>
      <c r="AB20" s="90" t="str">
        <f>+AB18</f>
        <v>48-XL</v>
      </c>
      <c r="AC20" s="100">
        <v>1.36</v>
      </c>
      <c r="AD20" s="101">
        <v>1.42</v>
      </c>
      <c r="AE20" s="101">
        <v>1.49</v>
      </c>
      <c r="AF20" s="101">
        <v>1.56</v>
      </c>
      <c r="AG20" s="101">
        <v>1.62</v>
      </c>
      <c r="AH20" s="101">
        <v>1.69</v>
      </c>
      <c r="AI20" s="101">
        <v>1.76</v>
      </c>
      <c r="AJ20" s="102">
        <v>1.83</v>
      </c>
      <c r="AL20" s="662"/>
      <c r="AM20" s="667"/>
      <c r="AN20" s="90" t="str">
        <f>+AN18</f>
        <v>48-XL</v>
      </c>
      <c r="AO20" s="100">
        <v>1.36</v>
      </c>
      <c r="AP20" s="101">
        <v>1.42</v>
      </c>
      <c r="AQ20" s="101">
        <v>1.49</v>
      </c>
      <c r="AR20" s="101">
        <v>1.56</v>
      </c>
      <c r="AS20" s="101">
        <v>1.62</v>
      </c>
      <c r="AT20" s="101">
        <v>1.69</v>
      </c>
      <c r="AU20" s="101">
        <v>1.76</v>
      </c>
      <c r="AV20" s="102">
        <v>1.83</v>
      </c>
    </row>
    <row r="21" spans="1:48">
      <c r="A21">
        <v>21</v>
      </c>
      <c r="B21" s="662"/>
      <c r="C21" s="664">
        <f>+C19+10</f>
        <v>160</v>
      </c>
      <c r="D21" s="78" t="s">
        <v>133</v>
      </c>
      <c r="E21" s="97">
        <v>1.19</v>
      </c>
      <c r="F21" s="98">
        <v>1.24</v>
      </c>
      <c r="G21" s="98">
        <v>1.3</v>
      </c>
      <c r="H21" s="98">
        <v>1.36</v>
      </c>
      <c r="I21" s="98">
        <v>1.42</v>
      </c>
      <c r="J21" s="98">
        <v>1.48</v>
      </c>
      <c r="K21" s="98">
        <v>1.54</v>
      </c>
      <c r="L21" s="99">
        <v>1.6</v>
      </c>
      <c r="N21" s="662"/>
      <c r="O21" s="664">
        <f>+O19+10</f>
        <v>160</v>
      </c>
      <c r="P21" s="78" t="s">
        <v>133</v>
      </c>
      <c r="Q21" s="97">
        <v>1.19</v>
      </c>
      <c r="R21" s="98">
        <v>1.24</v>
      </c>
      <c r="S21" s="98">
        <v>1.3</v>
      </c>
      <c r="T21" s="98">
        <v>1.36</v>
      </c>
      <c r="U21" s="98">
        <v>1.42</v>
      </c>
      <c r="V21" s="98">
        <v>1.48</v>
      </c>
      <c r="W21" s="98">
        <v>1.54</v>
      </c>
      <c r="X21" s="99">
        <v>1.6</v>
      </c>
      <c r="Z21" s="662"/>
      <c r="AA21" s="664">
        <f>+AA19+10</f>
        <v>160</v>
      </c>
      <c r="AB21" s="78" t="s">
        <v>133</v>
      </c>
      <c r="AC21" s="97">
        <v>1.19</v>
      </c>
      <c r="AD21" s="98">
        <v>1.25</v>
      </c>
      <c r="AE21" s="98">
        <v>1.31</v>
      </c>
      <c r="AF21" s="98">
        <v>1.37</v>
      </c>
      <c r="AG21" s="98">
        <v>1.43</v>
      </c>
      <c r="AH21" s="98">
        <v>1.49</v>
      </c>
      <c r="AI21" s="98">
        <v>1.55</v>
      </c>
      <c r="AJ21" s="99">
        <v>1.61</v>
      </c>
      <c r="AL21" s="662"/>
      <c r="AM21" s="664">
        <f>+AM19+10</f>
        <v>160</v>
      </c>
      <c r="AN21" s="78" t="s">
        <v>133</v>
      </c>
      <c r="AO21" s="97">
        <v>1.19</v>
      </c>
      <c r="AP21" s="98">
        <v>1.25</v>
      </c>
      <c r="AQ21" s="98">
        <v>1.31</v>
      </c>
      <c r="AR21" s="98">
        <v>1.37</v>
      </c>
      <c r="AS21" s="98">
        <v>1.43</v>
      </c>
      <c r="AT21" s="98">
        <v>1.49</v>
      </c>
      <c r="AU21" s="98">
        <v>1.55</v>
      </c>
      <c r="AV21" s="99">
        <v>1.61</v>
      </c>
    </row>
    <row r="22" spans="1:48" ht="15" thickBot="1">
      <c r="A22">
        <v>22</v>
      </c>
      <c r="B22" s="662"/>
      <c r="C22" s="665"/>
      <c r="D22" s="82" t="s">
        <v>136</v>
      </c>
      <c r="E22" s="97">
        <v>1.19</v>
      </c>
      <c r="F22" s="98">
        <v>1.27</v>
      </c>
      <c r="G22" s="98">
        <v>1.35</v>
      </c>
      <c r="H22" s="98">
        <v>1.43</v>
      </c>
      <c r="I22" s="98">
        <v>1.51</v>
      </c>
      <c r="J22" s="98">
        <v>1.59</v>
      </c>
      <c r="K22" s="98">
        <v>1.67</v>
      </c>
      <c r="L22" s="99">
        <v>1.75</v>
      </c>
      <c r="N22" s="662"/>
      <c r="O22" s="665"/>
      <c r="P22" s="82" t="s">
        <v>136</v>
      </c>
      <c r="Q22" s="97">
        <v>1.19</v>
      </c>
      <c r="R22" s="98">
        <v>1.27</v>
      </c>
      <c r="S22" s="98">
        <v>1.35</v>
      </c>
      <c r="T22" s="98">
        <v>1.43</v>
      </c>
      <c r="U22" s="98">
        <v>1.51</v>
      </c>
      <c r="V22" s="98">
        <v>1.59</v>
      </c>
      <c r="W22" s="98">
        <v>1.67</v>
      </c>
      <c r="X22" s="99">
        <v>1.75</v>
      </c>
      <c r="Z22" s="662"/>
      <c r="AA22" s="665"/>
      <c r="AB22" s="82" t="s">
        <v>136</v>
      </c>
      <c r="AC22" s="97">
        <v>1.19</v>
      </c>
      <c r="AD22" s="98">
        <v>1.27</v>
      </c>
      <c r="AE22" s="98">
        <v>1.35</v>
      </c>
      <c r="AF22" s="98">
        <v>1.43</v>
      </c>
      <c r="AG22" s="98">
        <v>1.51</v>
      </c>
      <c r="AH22" s="98">
        <v>1.59</v>
      </c>
      <c r="AI22" s="98">
        <v>1.67</v>
      </c>
      <c r="AJ22" s="99">
        <v>1.75</v>
      </c>
      <c r="AL22" s="662"/>
      <c r="AM22" s="665"/>
      <c r="AN22" s="82" t="s">
        <v>136</v>
      </c>
      <c r="AO22" s="97">
        <v>1.19</v>
      </c>
      <c r="AP22" s="98">
        <v>1.27</v>
      </c>
      <c r="AQ22" s="98">
        <v>1.35</v>
      </c>
      <c r="AR22" s="98">
        <v>1.43</v>
      </c>
      <c r="AS22" s="98">
        <v>1.51</v>
      </c>
      <c r="AT22" s="98">
        <v>1.59</v>
      </c>
      <c r="AU22" s="98">
        <v>1.67</v>
      </c>
      <c r="AV22" s="99">
        <v>1.75</v>
      </c>
    </row>
    <row r="23" spans="1:48">
      <c r="A23">
        <v>23</v>
      </c>
      <c r="B23" s="662"/>
      <c r="C23" s="666">
        <f>+C21+10</f>
        <v>170</v>
      </c>
      <c r="D23" s="86" t="str">
        <f>+D21</f>
        <v>48-X</v>
      </c>
      <c r="E23" s="100">
        <v>1.06</v>
      </c>
      <c r="F23" s="101">
        <v>1.1200000000000001</v>
      </c>
      <c r="G23" s="101">
        <v>1.19</v>
      </c>
      <c r="H23" s="101">
        <v>1.26</v>
      </c>
      <c r="I23" s="101">
        <v>1.33</v>
      </c>
      <c r="J23" s="101">
        <v>1.4</v>
      </c>
      <c r="K23" s="101">
        <v>1.47</v>
      </c>
      <c r="L23" s="102">
        <v>1.54</v>
      </c>
      <c r="N23" s="662"/>
      <c r="O23" s="666">
        <f>+O21+10</f>
        <v>170</v>
      </c>
      <c r="P23" s="86" t="str">
        <f>+P21</f>
        <v>48-X</v>
      </c>
      <c r="Q23" s="100">
        <v>1.06</v>
      </c>
      <c r="R23" s="101">
        <v>1.1200000000000001</v>
      </c>
      <c r="S23" s="101">
        <v>1.19</v>
      </c>
      <c r="T23" s="101">
        <v>1.26</v>
      </c>
      <c r="U23" s="101">
        <v>1.33</v>
      </c>
      <c r="V23" s="101">
        <v>1.4</v>
      </c>
      <c r="W23" s="101">
        <v>1.47</v>
      </c>
      <c r="X23" s="102">
        <v>1.54</v>
      </c>
      <c r="Z23" s="662"/>
      <c r="AA23" s="666">
        <f>+AA21+10</f>
        <v>170</v>
      </c>
      <c r="AB23" s="86" t="str">
        <f>+AB21</f>
        <v>48-X</v>
      </c>
      <c r="AC23" s="100">
        <v>1.06</v>
      </c>
      <c r="AD23" s="101">
        <v>1.1200000000000001</v>
      </c>
      <c r="AE23" s="101">
        <v>1.19</v>
      </c>
      <c r="AF23" s="101">
        <v>1.26</v>
      </c>
      <c r="AG23" s="101">
        <v>1.33</v>
      </c>
      <c r="AH23" s="101">
        <v>1.4</v>
      </c>
      <c r="AI23" s="101">
        <v>1.47</v>
      </c>
      <c r="AJ23" s="102">
        <v>1.54</v>
      </c>
      <c r="AL23" s="662"/>
      <c r="AM23" s="666">
        <f>+AM21+10</f>
        <v>170</v>
      </c>
      <c r="AN23" s="86" t="str">
        <f>+AN21</f>
        <v>48-X</v>
      </c>
      <c r="AO23" s="100">
        <v>1.06</v>
      </c>
      <c r="AP23" s="101">
        <v>1.1200000000000001</v>
      </c>
      <c r="AQ23" s="101">
        <v>1.19</v>
      </c>
      <c r="AR23" s="101">
        <v>1.26</v>
      </c>
      <c r="AS23" s="101">
        <v>1.33</v>
      </c>
      <c r="AT23" s="101">
        <v>1.4</v>
      </c>
      <c r="AU23" s="101">
        <v>1.47</v>
      </c>
      <c r="AV23" s="102">
        <v>1.54</v>
      </c>
    </row>
    <row r="24" spans="1:48" ht="15" thickBot="1">
      <c r="A24">
        <v>24</v>
      </c>
      <c r="B24" s="662"/>
      <c r="C24" s="667"/>
      <c r="D24" s="90" t="str">
        <f>+D22</f>
        <v>48-XL</v>
      </c>
      <c r="E24" s="100">
        <v>1.06</v>
      </c>
      <c r="F24" s="101">
        <v>1.1299999999999999</v>
      </c>
      <c r="G24" s="101">
        <v>1.21</v>
      </c>
      <c r="H24" s="101">
        <v>1.29</v>
      </c>
      <c r="I24" s="101">
        <v>1.36</v>
      </c>
      <c r="J24" s="101">
        <v>1.44</v>
      </c>
      <c r="K24" s="101">
        <v>1.52</v>
      </c>
      <c r="L24" s="102">
        <v>1.6</v>
      </c>
      <c r="N24" s="662"/>
      <c r="O24" s="667"/>
      <c r="P24" s="90" t="str">
        <f>+P22</f>
        <v>48-XL</v>
      </c>
      <c r="Q24" s="100">
        <v>1.06</v>
      </c>
      <c r="R24" s="101">
        <v>1.1299999999999999</v>
      </c>
      <c r="S24" s="101">
        <v>1.21</v>
      </c>
      <c r="T24" s="101">
        <v>1.29</v>
      </c>
      <c r="U24" s="101">
        <v>1.36</v>
      </c>
      <c r="V24" s="101">
        <v>1.44</v>
      </c>
      <c r="W24" s="101">
        <v>1.52</v>
      </c>
      <c r="X24" s="102">
        <v>1.6</v>
      </c>
      <c r="Z24" s="662"/>
      <c r="AA24" s="667"/>
      <c r="AB24" s="90" t="str">
        <f>+AB22</f>
        <v>48-XL</v>
      </c>
      <c r="AC24" s="100">
        <v>1.07</v>
      </c>
      <c r="AD24" s="101">
        <v>1.1399999999999999</v>
      </c>
      <c r="AE24" s="101">
        <v>1.22</v>
      </c>
      <c r="AF24" s="101">
        <v>1.3</v>
      </c>
      <c r="AG24" s="101">
        <v>1.38</v>
      </c>
      <c r="AH24" s="101">
        <v>1.46</v>
      </c>
      <c r="AI24" s="101">
        <v>1.54</v>
      </c>
      <c r="AJ24" s="102">
        <v>1.62</v>
      </c>
      <c r="AL24" s="662"/>
      <c r="AM24" s="667"/>
      <c r="AN24" s="90" t="str">
        <f>+AN22</f>
        <v>48-XL</v>
      </c>
      <c r="AO24" s="100">
        <v>1.06</v>
      </c>
      <c r="AP24" s="101">
        <v>1.1399999999999999</v>
      </c>
      <c r="AQ24" s="101">
        <v>1.22</v>
      </c>
      <c r="AR24" s="101">
        <v>1.3</v>
      </c>
      <c r="AS24" s="101">
        <v>1.38</v>
      </c>
      <c r="AT24" s="101">
        <v>1.46</v>
      </c>
      <c r="AU24" s="101">
        <v>1.54</v>
      </c>
      <c r="AV24" s="102">
        <v>1.62</v>
      </c>
    </row>
    <row r="25" spans="1:48">
      <c r="A25">
        <v>25</v>
      </c>
      <c r="B25" s="662"/>
      <c r="C25" s="664">
        <f>+C23+10</f>
        <v>180</v>
      </c>
      <c r="D25" s="78" t="s">
        <v>133</v>
      </c>
      <c r="E25" s="97">
        <v>0.95</v>
      </c>
      <c r="F25" s="98">
        <v>1.02</v>
      </c>
      <c r="G25" s="98">
        <v>1.0900000000000001</v>
      </c>
      <c r="H25" s="98">
        <v>1.1599999999999999</v>
      </c>
      <c r="I25" s="98">
        <v>1.23</v>
      </c>
      <c r="J25" s="98">
        <v>1.3</v>
      </c>
      <c r="K25" s="98">
        <v>1.37</v>
      </c>
      <c r="L25" s="99">
        <v>1.44</v>
      </c>
      <c r="N25" s="662"/>
      <c r="O25" s="664">
        <f>+O23+10</f>
        <v>180</v>
      </c>
      <c r="P25" s="78" t="s">
        <v>133</v>
      </c>
      <c r="Q25" s="97">
        <v>0.95</v>
      </c>
      <c r="R25" s="98">
        <v>1.02</v>
      </c>
      <c r="S25" s="98">
        <v>1.0900000000000001</v>
      </c>
      <c r="T25" s="98">
        <v>1.1599999999999999</v>
      </c>
      <c r="U25" s="98">
        <v>1.23</v>
      </c>
      <c r="V25" s="98">
        <v>1.3</v>
      </c>
      <c r="W25" s="98">
        <v>1.37</v>
      </c>
      <c r="X25" s="99">
        <v>1.44</v>
      </c>
      <c r="Z25" s="662"/>
      <c r="AA25" s="664">
        <f>+AA23+10</f>
        <v>180</v>
      </c>
      <c r="AB25" s="78" t="s">
        <v>133</v>
      </c>
      <c r="AC25" s="97">
        <v>0.95</v>
      </c>
      <c r="AD25" s="98">
        <v>1.02</v>
      </c>
      <c r="AE25" s="98">
        <v>1.0900000000000001</v>
      </c>
      <c r="AF25" s="98">
        <v>1.1599999999999999</v>
      </c>
      <c r="AG25" s="98">
        <v>1.23</v>
      </c>
      <c r="AH25" s="98">
        <v>1.3</v>
      </c>
      <c r="AI25" s="98">
        <v>1.37</v>
      </c>
      <c r="AJ25" s="99">
        <v>1.44</v>
      </c>
      <c r="AL25" s="662"/>
      <c r="AM25" s="664">
        <f>+AM23+10</f>
        <v>180</v>
      </c>
      <c r="AN25" s="78" t="s">
        <v>133</v>
      </c>
      <c r="AO25" s="97">
        <v>0.95</v>
      </c>
      <c r="AP25" s="98">
        <v>1.02</v>
      </c>
      <c r="AQ25" s="98">
        <v>1.0900000000000001</v>
      </c>
      <c r="AR25" s="98">
        <v>1.1599999999999999</v>
      </c>
      <c r="AS25" s="98">
        <v>1.23</v>
      </c>
      <c r="AT25" s="98">
        <v>1.3</v>
      </c>
      <c r="AU25" s="98">
        <v>1.37</v>
      </c>
      <c r="AV25" s="99">
        <v>1.44</v>
      </c>
    </row>
    <row r="26" spans="1:48" ht="15" thickBot="1">
      <c r="A26">
        <v>26</v>
      </c>
      <c r="B26" s="662"/>
      <c r="C26" s="665"/>
      <c r="D26" s="82" t="s">
        <v>136</v>
      </c>
      <c r="E26" s="97">
        <v>0.95</v>
      </c>
      <c r="F26" s="98">
        <v>1.02</v>
      </c>
      <c r="G26" s="98">
        <v>1.0900000000000001</v>
      </c>
      <c r="H26" s="98">
        <v>1.1599999999999999</v>
      </c>
      <c r="I26" s="98">
        <v>1.23</v>
      </c>
      <c r="J26" s="98">
        <v>1.3</v>
      </c>
      <c r="K26" s="98">
        <v>1.37</v>
      </c>
      <c r="L26" s="99">
        <v>1.44</v>
      </c>
      <c r="N26" s="662"/>
      <c r="O26" s="665"/>
      <c r="P26" s="82" t="s">
        <v>136</v>
      </c>
      <c r="Q26" s="97">
        <v>0.95</v>
      </c>
      <c r="R26" s="98">
        <v>1.02</v>
      </c>
      <c r="S26" s="98">
        <v>1.0900000000000001</v>
      </c>
      <c r="T26" s="98">
        <v>1.1599999999999999</v>
      </c>
      <c r="U26" s="98">
        <v>1.23</v>
      </c>
      <c r="V26" s="98">
        <v>1.3</v>
      </c>
      <c r="W26" s="98">
        <v>1.37</v>
      </c>
      <c r="X26" s="99">
        <v>1.44</v>
      </c>
      <c r="Z26" s="662"/>
      <c r="AA26" s="665"/>
      <c r="AB26" s="82" t="s">
        <v>136</v>
      </c>
      <c r="AC26" s="97">
        <v>0.96</v>
      </c>
      <c r="AD26" s="98">
        <v>1.02</v>
      </c>
      <c r="AE26" s="98">
        <v>1.0900000000000001</v>
      </c>
      <c r="AF26" s="98">
        <v>1.1599999999999999</v>
      </c>
      <c r="AG26" s="98">
        <v>1.23</v>
      </c>
      <c r="AH26" s="98">
        <v>1.3</v>
      </c>
      <c r="AI26" s="98">
        <v>1.37</v>
      </c>
      <c r="AJ26" s="99">
        <v>1.44</v>
      </c>
      <c r="AL26" s="662"/>
      <c r="AM26" s="665"/>
      <c r="AN26" s="82" t="s">
        <v>136</v>
      </c>
      <c r="AO26" s="97">
        <v>0.96</v>
      </c>
      <c r="AP26" s="98">
        <v>1.02</v>
      </c>
      <c r="AQ26" s="98">
        <v>1.0900000000000001</v>
      </c>
      <c r="AR26" s="98">
        <v>1.1599999999999999</v>
      </c>
      <c r="AS26" s="98">
        <v>1.23</v>
      </c>
      <c r="AT26" s="98">
        <v>1.3</v>
      </c>
      <c r="AU26" s="98">
        <v>1.37</v>
      </c>
      <c r="AV26" s="99">
        <v>1.44</v>
      </c>
    </row>
    <row r="27" spans="1:48">
      <c r="A27">
        <v>27</v>
      </c>
      <c r="B27" s="662"/>
      <c r="C27" s="666">
        <f>+C25+10</f>
        <v>190</v>
      </c>
      <c r="D27" s="86" t="str">
        <f>+D25</f>
        <v>48-X</v>
      </c>
      <c r="E27" s="100">
        <v>0.86</v>
      </c>
      <c r="F27" s="101">
        <v>0.92</v>
      </c>
      <c r="G27" s="101">
        <v>0.98</v>
      </c>
      <c r="H27" s="101">
        <v>1.04</v>
      </c>
      <c r="I27" s="101">
        <v>1.1100000000000001</v>
      </c>
      <c r="J27" s="101">
        <v>1.17</v>
      </c>
      <c r="K27" s="101">
        <v>1.23</v>
      </c>
      <c r="L27" s="102">
        <v>1.3</v>
      </c>
      <c r="N27" s="662"/>
      <c r="O27" s="666">
        <f>+O25+10</f>
        <v>190</v>
      </c>
      <c r="P27" s="86" t="str">
        <f>+P25</f>
        <v>48-X</v>
      </c>
      <c r="Q27" s="100">
        <v>0.86</v>
      </c>
      <c r="R27" s="101">
        <v>0.92</v>
      </c>
      <c r="S27" s="101">
        <v>0.98</v>
      </c>
      <c r="T27" s="101">
        <v>1.04</v>
      </c>
      <c r="U27" s="101">
        <v>1.1100000000000001</v>
      </c>
      <c r="V27" s="101">
        <v>1.17</v>
      </c>
      <c r="W27" s="101">
        <v>1.23</v>
      </c>
      <c r="X27" s="102">
        <v>1.3</v>
      </c>
      <c r="Z27" s="662"/>
      <c r="AA27" s="666">
        <f>+AA25+10</f>
        <v>190</v>
      </c>
      <c r="AB27" s="86" t="str">
        <f>+AB25</f>
        <v>48-X</v>
      </c>
      <c r="AC27" s="100">
        <v>0.86</v>
      </c>
      <c r="AD27" s="101">
        <v>0.92</v>
      </c>
      <c r="AE27" s="101">
        <v>0.98</v>
      </c>
      <c r="AF27" s="101">
        <v>1.04</v>
      </c>
      <c r="AG27" s="101">
        <v>1.1100000000000001</v>
      </c>
      <c r="AH27" s="101">
        <v>1.17</v>
      </c>
      <c r="AI27" s="101">
        <v>1.23</v>
      </c>
      <c r="AJ27" s="102">
        <v>1.3</v>
      </c>
      <c r="AL27" s="662"/>
      <c r="AM27" s="666">
        <f>+AM25+10</f>
        <v>190</v>
      </c>
      <c r="AN27" s="86" t="str">
        <f>+AN25</f>
        <v>48-X</v>
      </c>
      <c r="AO27" s="100">
        <v>0.86</v>
      </c>
      <c r="AP27" s="101">
        <v>0.92</v>
      </c>
      <c r="AQ27" s="101">
        <v>0.98</v>
      </c>
      <c r="AR27" s="101">
        <v>1.04</v>
      </c>
      <c r="AS27" s="101">
        <v>1.1100000000000001</v>
      </c>
      <c r="AT27" s="101">
        <v>1.17</v>
      </c>
      <c r="AU27" s="101">
        <v>1.23</v>
      </c>
      <c r="AV27" s="102">
        <v>1.3</v>
      </c>
    </row>
    <row r="28" spans="1:48" ht="15" thickBot="1">
      <c r="A28">
        <v>28</v>
      </c>
      <c r="B28" s="662"/>
      <c r="C28" s="667"/>
      <c r="D28" s="90" t="str">
        <f>+D26</f>
        <v>48-XL</v>
      </c>
      <c r="E28" s="100">
        <v>0.86</v>
      </c>
      <c r="F28" s="101">
        <v>0.92</v>
      </c>
      <c r="G28" s="101">
        <v>0.98</v>
      </c>
      <c r="H28" s="101">
        <v>1.04</v>
      </c>
      <c r="I28" s="101">
        <v>1.1100000000000001</v>
      </c>
      <c r="J28" s="101">
        <v>1.17</v>
      </c>
      <c r="K28" s="101">
        <v>1.23</v>
      </c>
      <c r="L28" s="102">
        <v>1.3</v>
      </c>
      <c r="N28" s="662"/>
      <c r="O28" s="667"/>
      <c r="P28" s="90" t="str">
        <f>+P26</f>
        <v>48-XL</v>
      </c>
      <c r="Q28" s="100">
        <v>0.86</v>
      </c>
      <c r="R28" s="101">
        <v>0.92</v>
      </c>
      <c r="S28" s="101">
        <v>0.98</v>
      </c>
      <c r="T28" s="101">
        <v>1.04</v>
      </c>
      <c r="U28" s="101">
        <v>1.1100000000000001</v>
      </c>
      <c r="V28" s="101">
        <v>1.17</v>
      </c>
      <c r="W28" s="101">
        <v>1.23</v>
      </c>
      <c r="X28" s="102">
        <v>1.3</v>
      </c>
      <c r="Z28" s="662"/>
      <c r="AA28" s="667"/>
      <c r="AB28" s="90" t="str">
        <f>+AB26</f>
        <v>48-XL</v>
      </c>
      <c r="AC28" s="100">
        <v>0.86</v>
      </c>
      <c r="AD28" s="101">
        <v>0.92</v>
      </c>
      <c r="AE28" s="101">
        <v>0.98</v>
      </c>
      <c r="AF28" s="101">
        <v>1.04</v>
      </c>
      <c r="AG28" s="101">
        <v>1.1100000000000001</v>
      </c>
      <c r="AH28" s="101">
        <v>1.17</v>
      </c>
      <c r="AI28" s="101">
        <v>1.23</v>
      </c>
      <c r="AJ28" s="102">
        <v>1.3</v>
      </c>
      <c r="AL28" s="662"/>
      <c r="AM28" s="667"/>
      <c r="AN28" s="90" t="str">
        <f>+AN26</f>
        <v>48-XL</v>
      </c>
      <c r="AO28" s="100">
        <v>0.86</v>
      </c>
      <c r="AP28" s="101">
        <v>0.92</v>
      </c>
      <c r="AQ28" s="101">
        <v>0.98</v>
      </c>
      <c r="AR28" s="101">
        <v>1.04</v>
      </c>
      <c r="AS28" s="101">
        <v>1.1100000000000001</v>
      </c>
      <c r="AT28" s="101">
        <v>1.17</v>
      </c>
      <c r="AU28" s="101">
        <v>1.23</v>
      </c>
      <c r="AV28" s="102">
        <v>1.3</v>
      </c>
    </row>
    <row r="29" spans="1:48">
      <c r="A29">
        <v>29</v>
      </c>
      <c r="B29" s="662"/>
      <c r="C29" s="664">
        <f>+C27+10</f>
        <v>200</v>
      </c>
      <c r="D29" s="78" t="s">
        <v>133</v>
      </c>
      <c r="E29" s="184"/>
      <c r="F29" s="98">
        <v>0.82</v>
      </c>
      <c r="G29" s="98">
        <v>0.88</v>
      </c>
      <c r="H29" s="98">
        <v>0.94</v>
      </c>
      <c r="I29" s="98">
        <v>0.99</v>
      </c>
      <c r="J29" s="98">
        <v>1.05</v>
      </c>
      <c r="K29" s="98">
        <v>1.1100000000000001</v>
      </c>
      <c r="L29" s="99">
        <v>1.17</v>
      </c>
      <c r="N29" s="662"/>
      <c r="O29" s="664">
        <f>+O27+10</f>
        <v>200</v>
      </c>
      <c r="P29" s="78" t="s">
        <v>133</v>
      </c>
      <c r="Q29" s="184"/>
      <c r="R29" s="98">
        <v>0.82</v>
      </c>
      <c r="S29" s="98">
        <v>0.88</v>
      </c>
      <c r="T29" s="98">
        <v>0.94</v>
      </c>
      <c r="U29" s="98">
        <v>0.99</v>
      </c>
      <c r="V29" s="98">
        <v>1.05</v>
      </c>
      <c r="W29" s="98">
        <v>1.1100000000000001</v>
      </c>
      <c r="X29" s="99">
        <v>1.17</v>
      </c>
      <c r="Z29" s="662"/>
      <c r="AA29" s="664">
        <f>+AA27+10</f>
        <v>200</v>
      </c>
      <c r="AB29" s="78" t="s">
        <v>133</v>
      </c>
      <c r="AC29" s="184"/>
      <c r="AD29" s="98">
        <v>0.82</v>
      </c>
      <c r="AE29" s="98">
        <v>0.88</v>
      </c>
      <c r="AF29" s="98">
        <v>0.94</v>
      </c>
      <c r="AG29" s="98">
        <v>1</v>
      </c>
      <c r="AH29" s="98">
        <v>1.06</v>
      </c>
      <c r="AI29" s="98">
        <v>1.1200000000000001</v>
      </c>
      <c r="AJ29" s="99">
        <v>1.18</v>
      </c>
      <c r="AL29" s="662"/>
      <c r="AM29" s="664">
        <f>+AM27+10</f>
        <v>200</v>
      </c>
      <c r="AN29" s="78" t="s">
        <v>133</v>
      </c>
      <c r="AO29" s="184"/>
      <c r="AP29" s="98">
        <v>0.82</v>
      </c>
      <c r="AQ29" s="98">
        <v>0.88</v>
      </c>
      <c r="AR29" s="98">
        <v>0.94</v>
      </c>
      <c r="AS29" s="98">
        <v>1</v>
      </c>
      <c r="AT29" s="98">
        <v>1.06</v>
      </c>
      <c r="AU29" s="98">
        <v>1.1200000000000001</v>
      </c>
      <c r="AV29" s="99">
        <v>1.18</v>
      </c>
    </row>
    <row r="30" spans="1:48" ht="15" thickBot="1">
      <c r="A30">
        <v>30</v>
      </c>
      <c r="B30" s="663"/>
      <c r="C30" s="665"/>
      <c r="D30" s="82" t="s">
        <v>136</v>
      </c>
      <c r="E30" s="181"/>
      <c r="F30" s="188">
        <v>0.82</v>
      </c>
      <c r="G30" s="188">
        <v>0.88</v>
      </c>
      <c r="H30" s="188">
        <v>0.94</v>
      </c>
      <c r="I30" s="188">
        <v>0.99</v>
      </c>
      <c r="J30" s="188">
        <v>1.05</v>
      </c>
      <c r="K30" s="188">
        <v>1.1100000000000001</v>
      </c>
      <c r="L30" s="187">
        <v>1.17</v>
      </c>
      <c r="N30" s="663"/>
      <c r="O30" s="665"/>
      <c r="P30" s="82" t="s">
        <v>136</v>
      </c>
      <c r="Q30" s="181"/>
      <c r="R30" s="188">
        <v>0.82</v>
      </c>
      <c r="S30" s="188">
        <v>0.88</v>
      </c>
      <c r="T30" s="188">
        <v>0.94</v>
      </c>
      <c r="U30" s="188">
        <v>0.99</v>
      </c>
      <c r="V30" s="188">
        <v>1.05</v>
      </c>
      <c r="W30" s="188">
        <v>1.1100000000000001</v>
      </c>
      <c r="X30" s="187">
        <v>1.17</v>
      </c>
      <c r="Z30" s="663"/>
      <c r="AA30" s="665"/>
      <c r="AB30" s="82" t="s">
        <v>136</v>
      </c>
      <c r="AC30" s="181"/>
      <c r="AD30" s="188">
        <v>0.82</v>
      </c>
      <c r="AE30" s="188">
        <v>0.88</v>
      </c>
      <c r="AF30" s="188">
        <v>0.94</v>
      </c>
      <c r="AG30" s="188">
        <v>1</v>
      </c>
      <c r="AH30" s="188">
        <v>1.06</v>
      </c>
      <c r="AI30" s="188">
        <v>1.1200000000000001</v>
      </c>
      <c r="AJ30" s="187">
        <v>1.18</v>
      </c>
      <c r="AL30" s="663"/>
      <c r="AM30" s="665"/>
      <c r="AN30" s="82" t="s">
        <v>136</v>
      </c>
      <c r="AO30" s="181"/>
      <c r="AP30" s="188">
        <v>0.82</v>
      </c>
      <c r="AQ30" s="188">
        <v>0.88</v>
      </c>
      <c r="AR30" s="188">
        <v>0.94</v>
      </c>
      <c r="AS30" s="188">
        <v>1</v>
      </c>
      <c r="AT30" s="188">
        <v>1.06</v>
      </c>
      <c r="AU30" s="188">
        <v>1.1200000000000001</v>
      </c>
      <c r="AV30" s="187">
        <v>1.18</v>
      </c>
    </row>
    <row r="31" spans="1:48">
      <c r="A31">
        <v>31</v>
      </c>
    </row>
    <row r="32" spans="1:48">
      <c r="A32">
        <v>32</v>
      </c>
    </row>
    <row r="33" spans="1:48">
      <c r="A33">
        <v>33</v>
      </c>
    </row>
    <row r="34" spans="1:48">
      <c r="A34">
        <v>34</v>
      </c>
    </row>
    <row r="35" spans="1:48">
      <c r="A35">
        <v>35</v>
      </c>
    </row>
    <row r="36" spans="1:48">
      <c r="A36">
        <v>36</v>
      </c>
    </row>
    <row r="37" spans="1:48" ht="15" thickBot="1">
      <c r="A37">
        <v>37</v>
      </c>
    </row>
    <row r="38" spans="1:48" ht="18.600000000000001" thickBot="1">
      <c r="A38">
        <v>38</v>
      </c>
      <c r="B38" s="649" t="s">
        <v>1112</v>
      </c>
      <c r="C38" s="650"/>
      <c r="D38" s="651"/>
      <c r="E38" s="649" t="s">
        <v>1136</v>
      </c>
      <c r="F38" s="650"/>
      <c r="G38" s="650"/>
      <c r="H38" s="650"/>
      <c r="I38" s="650"/>
      <c r="J38" s="650"/>
      <c r="K38" s="650"/>
      <c r="L38" s="651"/>
      <c r="N38" s="649" t="s">
        <v>1114</v>
      </c>
      <c r="O38" s="650"/>
      <c r="P38" s="651"/>
      <c r="Q38" s="649" t="s">
        <v>1136</v>
      </c>
      <c r="R38" s="650"/>
      <c r="S38" s="650"/>
      <c r="T38" s="650"/>
      <c r="U38" s="650"/>
      <c r="V38" s="650"/>
      <c r="W38" s="650"/>
      <c r="X38" s="651"/>
      <c r="Z38" s="649" t="s">
        <v>1115</v>
      </c>
      <c r="AA38" s="650"/>
      <c r="AB38" s="651"/>
      <c r="AC38" s="649" t="s">
        <v>1136</v>
      </c>
      <c r="AD38" s="650"/>
      <c r="AE38" s="650"/>
      <c r="AF38" s="650"/>
      <c r="AG38" s="650"/>
      <c r="AH38" s="650"/>
      <c r="AI38" s="650"/>
      <c r="AJ38" s="651"/>
      <c r="AL38" s="649" t="s">
        <v>1116</v>
      </c>
      <c r="AM38" s="650"/>
      <c r="AN38" s="651"/>
      <c r="AO38" s="649" t="s">
        <v>1136</v>
      </c>
      <c r="AP38" s="650"/>
      <c r="AQ38" s="650"/>
      <c r="AR38" s="650"/>
      <c r="AS38" s="650"/>
      <c r="AT38" s="650"/>
      <c r="AU38" s="650"/>
      <c r="AV38" s="651"/>
    </row>
    <row r="39" spans="1:48" ht="15.75" customHeight="1">
      <c r="A39">
        <v>39</v>
      </c>
      <c r="B39" s="652" t="s">
        <v>1117</v>
      </c>
      <c r="C39" s="652" t="s">
        <v>634</v>
      </c>
      <c r="D39" s="669" t="s">
        <v>1119</v>
      </c>
      <c r="E39" s="654" t="s">
        <v>1120</v>
      </c>
      <c r="F39" s="655"/>
      <c r="G39" s="655"/>
      <c r="H39" s="655"/>
      <c r="I39" s="655"/>
      <c r="J39" s="655"/>
      <c r="K39" s="655"/>
      <c r="L39" s="656"/>
      <c r="N39" s="652" t="s">
        <v>1117</v>
      </c>
      <c r="O39" s="652" t="s">
        <v>634</v>
      </c>
      <c r="P39" s="669" t="s">
        <v>1119</v>
      </c>
      <c r="Q39" s="654" t="s">
        <v>1120</v>
      </c>
      <c r="R39" s="655"/>
      <c r="S39" s="655"/>
      <c r="T39" s="655"/>
      <c r="U39" s="655"/>
      <c r="V39" s="655"/>
      <c r="W39" s="655"/>
      <c r="X39" s="656"/>
      <c r="Z39" s="652" t="s">
        <v>1117</v>
      </c>
      <c r="AA39" s="652" t="s">
        <v>634</v>
      </c>
      <c r="AB39" s="669" t="s">
        <v>1119</v>
      </c>
      <c r="AC39" s="654" t="s">
        <v>1120</v>
      </c>
      <c r="AD39" s="655"/>
      <c r="AE39" s="655"/>
      <c r="AF39" s="655"/>
      <c r="AG39" s="655"/>
      <c r="AH39" s="655"/>
      <c r="AI39" s="655"/>
      <c r="AJ39" s="656"/>
      <c r="AL39" s="652" t="s">
        <v>1117</v>
      </c>
      <c r="AM39" s="652" t="s">
        <v>634</v>
      </c>
      <c r="AN39" s="669" t="s">
        <v>1119</v>
      </c>
      <c r="AO39" s="654" t="s">
        <v>1120</v>
      </c>
      <c r="AP39" s="655"/>
      <c r="AQ39" s="655"/>
      <c r="AR39" s="655"/>
      <c r="AS39" s="655"/>
      <c r="AT39" s="655"/>
      <c r="AU39" s="655"/>
      <c r="AV39" s="656"/>
    </row>
    <row r="40" spans="1:48" ht="15" customHeight="1" thickBot="1">
      <c r="A40">
        <v>40</v>
      </c>
      <c r="B40" s="668"/>
      <c r="C40" s="668"/>
      <c r="D40" s="670"/>
      <c r="E40" s="672"/>
      <c r="F40" s="673"/>
      <c r="G40" s="673"/>
      <c r="H40" s="673"/>
      <c r="I40" s="673"/>
      <c r="J40" s="673"/>
      <c r="K40" s="673"/>
      <c r="L40" s="674"/>
      <c r="N40" s="668"/>
      <c r="O40" s="668"/>
      <c r="P40" s="670"/>
      <c r="Q40" s="672"/>
      <c r="R40" s="673"/>
      <c r="S40" s="673"/>
      <c r="T40" s="673"/>
      <c r="U40" s="673"/>
      <c r="V40" s="673"/>
      <c r="W40" s="673"/>
      <c r="X40" s="674"/>
      <c r="Z40" s="668"/>
      <c r="AA40" s="668"/>
      <c r="AB40" s="670"/>
      <c r="AC40" s="672"/>
      <c r="AD40" s="673"/>
      <c r="AE40" s="673"/>
      <c r="AF40" s="673"/>
      <c r="AG40" s="673"/>
      <c r="AH40" s="673"/>
      <c r="AI40" s="673"/>
      <c r="AJ40" s="674"/>
      <c r="AL40" s="668"/>
      <c r="AM40" s="668"/>
      <c r="AN40" s="670"/>
      <c r="AO40" s="672"/>
      <c r="AP40" s="673"/>
      <c r="AQ40" s="673"/>
      <c r="AR40" s="673"/>
      <c r="AS40" s="673"/>
      <c r="AT40" s="673"/>
      <c r="AU40" s="673"/>
      <c r="AV40" s="674"/>
    </row>
    <row r="41" spans="1:48" ht="15" thickBot="1">
      <c r="A41">
        <v>41</v>
      </c>
      <c r="B41" s="653"/>
      <c r="C41" s="653"/>
      <c r="D41" s="671"/>
      <c r="E41" s="75">
        <v>0</v>
      </c>
      <c r="F41" s="76">
        <v>500</v>
      </c>
      <c r="G41" s="76">
        <v>1000</v>
      </c>
      <c r="H41" s="76">
        <v>1500</v>
      </c>
      <c r="I41" s="76">
        <v>2000</v>
      </c>
      <c r="J41" s="76">
        <v>2500</v>
      </c>
      <c r="K41" s="76">
        <v>3000</v>
      </c>
      <c r="L41" s="77">
        <v>3500</v>
      </c>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L41" s="653"/>
      <c r="AM41" s="653"/>
      <c r="AN41" s="671"/>
      <c r="AO41" s="75">
        <v>0</v>
      </c>
      <c r="AP41" s="76">
        <v>500</v>
      </c>
      <c r="AQ41" s="76">
        <v>1000</v>
      </c>
      <c r="AR41" s="76">
        <v>1500</v>
      </c>
      <c r="AS41" s="76">
        <v>2000</v>
      </c>
      <c r="AT41" s="76">
        <v>2500</v>
      </c>
      <c r="AU41" s="76">
        <v>3000</v>
      </c>
      <c r="AV41" s="77">
        <v>3500</v>
      </c>
    </row>
    <row r="42" spans="1:48" ht="15" customHeight="1">
      <c r="A42">
        <v>42</v>
      </c>
      <c r="B42" s="661" t="s">
        <v>1135</v>
      </c>
      <c r="C42" s="664">
        <v>100</v>
      </c>
      <c r="D42" s="78" t="s">
        <v>133</v>
      </c>
      <c r="E42" s="79">
        <v>209</v>
      </c>
      <c r="F42" s="80">
        <v>202</v>
      </c>
      <c r="G42" s="80">
        <v>196</v>
      </c>
      <c r="H42" s="80">
        <v>190</v>
      </c>
      <c r="I42" s="80">
        <v>183</v>
      </c>
      <c r="J42" s="80">
        <v>177</v>
      </c>
      <c r="K42" s="80">
        <v>171</v>
      </c>
      <c r="L42" s="81">
        <v>165</v>
      </c>
      <c r="N42" s="661" t="s">
        <v>1135</v>
      </c>
      <c r="O42" s="664">
        <v>100</v>
      </c>
      <c r="P42" s="78" t="s">
        <v>133</v>
      </c>
      <c r="Q42" s="79">
        <v>209</v>
      </c>
      <c r="R42" s="80">
        <v>202</v>
      </c>
      <c r="S42" s="80">
        <v>196</v>
      </c>
      <c r="T42" s="80">
        <v>190</v>
      </c>
      <c r="U42" s="80">
        <v>183</v>
      </c>
      <c r="V42" s="80">
        <v>177</v>
      </c>
      <c r="W42" s="80">
        <v>171</v>
      </c>
      <c r="X42" s="81">
        <v>165</v>
      </c>
      <c r="Z42" s="661" t="s">
        <v>1135</v>
      </c>
      <c r="AA42" s="664">
        <v>100</v>
      </c>
      <c r="AB42" s="78" t="s">
        <v>133</v>
      </c>
      <c r="AC42" s="79">
        <v>209</v>
      </c>
      <c r="AD42" s="80">
        <v>202</v>
      </c>
      <c r="AE42" s="80">
        <v>196</v>
      </c>
      <c r="AF42" s="80">
        <v>190</v>
      </c>
      <c r="AG42" s="80">
        <v>183</v>
      </c>
      <c r="AH42" s="80">
        <v>177</v>
      </c>
      <c r="AI42" s="80">
        <v>171</v>
      </c>
      <c r="AJ42" s="81">
        <v>165</v>
      </c>
      <c r="AL42" s="661" t="s">
        <v>1135</v>
      </c>
      <c r="AM42" s="664">
        <v>100</v>
      </c>
      <c r="AN42" s="78" t="s">
        <v>133</v>
      </c>
      <c r="AO42" s="79">
        <v>209</v>
      </c>
      <c r="AP42" s="80">
        <v>200</v>
      </c>
      <c r="AQ42" s="80">
        <v>192</v>
      </c>
      <c r="AR42" s="80">
        <v>184</v>
      </c>
      <c r="AS42" s="80">
        <v>175</v>
      </c>
      <c r="AT42" s="80">
        <v>167</v>
      </c>
      <c r="AU42" s="80">
        <v>159</v>
      </c>
      <c r="AV42" s="81">
        <v>151</v>
      </c>
    </row>
    <row r="43" spans="1:48" ht="15" thickBot="1">
      <c r="A43">
        <v>43</v>
      </c>
      <c r="B43" s="662"/>
      <c r="C43" s="665"/>
      <c r="D43" s="82" t="s">
        <v>136</v>
      </c>
      <c r="E43" s="83">
        <v>225</v>
      </c>
      <c r="F43" s="84">
        <v>216</v>
      </c>
      <c r="G43" s="84">
        <v>208</v>
      </c>
      <c r="H43" s="84">
        <v>200</v>
      </c>
      <c r="I43" s="84">
        <v>192</v>
      </c>
      <c r="J43" s="84">
        <v>184</v>
      </c>
      <c r="K43" s="84">
        <v>176</v>
      </c>
      <c r="L43" s="85">
        <v>168</v>
      </c>
      <c r="N43" s="662"/>
      <c r="O43" s="665"/>
      <c r="P43" s="82" t="s">
        <v>136</v>
      </c>
      <c r="Q43" s="83">
        <v>225</v>
      </c>
      <c r="R43" s="84">
        <v>216</v>
      </c>
      <c r="S43" s="84">
        <v>208</v>
      </c>
      <c r="T43" s="84">
        <v>200</v>
      </c>
      <c r="U43" s="84">
        <v>192</v>
      </c>
      <c r="V43" s="84">
        <v>184</v>
      </c>
      <c r="W43" s="84">
        <v>176</v>
      </c>
      <c r="X43" s="85">
        <v>168</v>
      </c>
      <c r="Z43" s="662"/>
      <c r="AA43" s="665"/>
      <c r="AB43" s="82" t="s">
        <v>136</v>
      </c>
      <c r="AC43" s="83">
        <v>225</v>
      </c>
      <c r="AD43" s="84">
        <v>217</v>
      </c>
      <c r="AE43" s="84">
        <v>209</v>
      </c>
      <c r="AF43" s="84">
        <v>201</v>
      </c>
      <c r="AG43" s="84">
        <v>193</v>
      </c>
      <c r="AH43" s="84">
        <v>185</v>
      </c>
      <c r="AI43" s="84">
        <v>177</v>
      </c>
      <c r="AJ43" s="85">
        <v>169</v>
      </c>
      <c r="AL43" s="662"/>
      <c r="AM43" s="665"/>
      <c r="AN43" s="82" t="s">
        <v>136</v>
      </c>
      <c r="AO43" s="83">
        <v>206</v>
      </c>
      <c r="AP43" s="84">
        <v>196</v>
      </c>
      <c r="AQ43" s="84">
        <v>187</v>
      </c>
      <c r="AR43" s="84">
        <v>178</v>
      </c>
      <c r="AS43" s="84">
        <v>169</v>
      </c>
      <c r="AT43" s="84">
        <v>160</v>
      </c>
      <c r="AU43" s="84">
        <v>151</v>
      </c>
      <c r="AV43" s="85">
        <v>142</v>
      </c>
    </row>
    <row r="44" spans="1:48">
      <c r="A44">
        <v>44</v>
      </c>
      <c r="B44" s="662"/>
      <c r="C44" s="666">
        <v>110</v>
      </c>
      <c r="D44" s="86" t="str">
        <f>+D42</f>
        <v>48-X</v>
      </c>
      <c r="E44" s="87">
        <v>234</v>
      </c>
      <c r="F44" s="88">
        <v>226</v>
      </c>
      <c r="G44" s="88">
        <v>219</v>
      </c>
      <c r="H44" s="88">
        <v>212</v>
      </c>
      <c r="I44" s="88">
        <v>204</v>
      </c>
      <c r="J44" s="88">
        <v>197</v>
      </c>
      <c r="K44" s="88">
        <v>190</v>
      </c>
      <c r="L44" s="89">
        <v>183</v>
      </c>
      <c r="N44" s="662"/>
      <c r="O44" s="666">
        <v>110</v>
      </c>
      <c r="P44" s="86" t="str">
        <f>+P42</f>
        <v>48-X</v>
      </c>
      <c r="Q44" s="87">
        <v>234</v>
      </c>
      <c r="R44" s="88">
        <v>226</v>
      </c>
      <c r="S44" s="88">
        <v>219</v>
      </c>
      <c r="T44" s="88">
        <v>212</v>
      </c>
      <c r="U44" s="88">
        <v>204</v>
      </c>
      <c r="V44" s="88">
        <v>197</v>
      </c>
      <c r="W44" s="88">
        <v>190</v>
      </c>
      <c r="X44" s="89">
        <v>183</v>
      </c>
      <c r="Z44" s="662"/>
      <c r="AA44" s="666">
        <v>110</v>
      </c>
      <c r="AB44" s="86" t="str">
        <f>+AB42</f>
        <v>48-X</v>
      </c>
      <c r="AC44" s="87">
        <v>234</v>
      </c>
      <c r="AD44" s="88">
        <v>226</v>
      </c>
      <c r="AE44" s="88">
        <v>219</v>
      </c>
      <c r="AF44" s="88">
        <v>212</v>
      </c>
      <c r="AG44" s="88">
        <v>204</v>
      </c>
      <c r="AH44" s="88">
        <v>197</v>
      </c>
      <c r="AI44" s="88">
        <v>190</v>
      </c>
      <c r="AJ44" s="89">
        <v>183</v>
      </c>
      <c r="AL44" s="662"/>
      <c r="AM44" s="666">
        <v>110</v>
      </c>
      <c r="AN44" s="86" t="str">
        <f>+AN42</f>
        <v>48-X</v>
      </c>
      <c r="AO44" s="87">
        <v>234</v>
      </c>
      <c r="AP44" s="88">
        <v>225</v>
      </c>
      <c r="AQ44" s="88">
        <v>217</v>
      </c>
      <c r="AR44" s="88">
        <v>209</v>
      </c>
      <c r="AS44" s="88">
        <v>201</v>
      </c>
      <c r="AT44" s="88">
        <v>193</v>
      </c>
      <c r="AU44" s="88">
        <v>185</v>
      </c>
      <c r="AV44" s="89">
        <v>177</v>
      </c>
    </row>
    <row r="45" spans="1:48" ht="15" thickBot="1">
      <c r="A45">
        <v>45</v>
      </c>
      <c r="B45" s="662"/>
      <c r="C45" s="667"/>
      <c r="D45" s="90" t="str">
        <f>+D43</f>
        <v>48-XL</v>
      </c>
      <c r="E45" s="87">
        <v>254</v>
      </c>
      <c r="F45" s="88">
        <v>245</v>
      </c>
      <c r="G45" s="88">
        <v>236</v>
      </c>
      <c r="H45" s="88">
        <v>227</v>
      </c>
      <c r="I45" s="88">
        <v>218</v>
      </c>
      <c r="J45" s="88">
        <v>209</v>
      </c>
      <c r="K45" s="88">
        <v>200</v>
      </c>
      <c r="L45" s="89">
        <v>191</v>
      </c>
      <c r="N45" s="662"/>
      <c r="O45" s="667"/>
      <c r="P45" s="90" t="str">
        <f>+P43</f>
        <v>48-XL</v>
      </c>
      <c r="Q45" s="87">
        <v>254</v>
      </c>
      <c r="R45" s="88">
        <v>245</v>
      </c>
      <c r="S45" s="88">
        <v>236</v>
      </c>
      <c r="T45" s="88">
        <v>227</v>
      </c>
      <c r="U45" s="88">
        <v>218</v>
      </c>
      <c r="V45" s="88">
        <v>209</v>
      </c>
      <c r="W45" s="88">
        <v>200</v>
      </c>
      <c r="X45" s="89">
        <v>191</v>
      </c>
      <c r="Z45" s="662"/>
      <c r="AA45" s="667"/>
      <c r="AB45" s="90" t="str">
        <f>+AB43</f>
        <v>48-XL</v>
      </c>
      <c r="AC45" s="87">
        <v>254</v>
      </c>
      <c r="AD45" s="88">
        <v>245</v>
      </c>
      <c r="AE45" s="88">
        <v>236</v>
      </c>
      <c r="AF45" s="88">
        <v>227</v>
      </c>
      <c r="AG45" s="88">
        <v>218</v>
      </c>
      <c r="AH45" s="88">
        <v>209</v>
      </c>
      <c r="AI45" s="88">
        <v>200</v>
      </c>
      <c r="AJ45" s="89">
        <v>191</v>
      </c>
      <c r="AL45" s="662"/>
      <c r="AM45" s="667"/>
      <c r="AN45" s="90" t="str">
        <f>+AN43</f>
        <v>48-XL</v>
      </c>
      <c r="AO45" s="87">
        <v>244</v>
      </c>
      <c r="AP45" s="88">
        <v>232</v>
      </c>
      <c r="AQ45" s="88">
        <v>221</v>
      </c>
      <c r="AR45" s="88">
        <v>210</v>
      </c>
      <c r="AS45" s="88">
        <v>199</v>
      </c>
      <c r="AT45" s="88">
        <v>188</v>
      </c>
      <c r="AU45" s="88">
        <v>177</v>
      </c>
      <c r="AV45" s="89">
        <v>166</v>
      </c>
    </row>
    <row r="46" spans="1:48">
      <c r="A46">
        <v>46</v>
      </c>
      <c r="B46" s="662"/>
      <c r="C46" s="664">
        <f>+C44+10</f>
        <v>120</v>
      </c>
      <c r="D46" s="78" t="s">
        <v>133</v>
      </c>
      <c r="E46" s="83">
        <v>260</v>
      </c>
      <c r="F46" s="84">
        <v>251</v>
      </c>
      <c r="G46" s="84">
        <v>243</v>
      </c>
      <c r="H46" s="84">
        <v>235</v>
      </c>
      <c r="I46" s="84">
        <v>226</v>
      </c>
      <c r="J46" s="84">
        <v>218</v>
      </c>
      <c r="K46" s="84">
        <v>210</v>
      </c>
      <c r="L46" s="85">
        <v>202</v>
      </c>
      <c r="N46" s="662"/>
      <c r="O46" s="664">
        <f>+O44+10</f>
        <v>120</v>
      </c>
      <c r="P46" s="78" t="s">
        <v>133</v>
      </c>
      <c r="Q46" s="83">
        <v>260</v>
      </c>
      <c r="R46" s="84">
        <v>251</v>
      </c>
      <c r="S46" s="84">
        <v>243</v>
      </c>
      <c r="T46" s="84">
        <v>235</v>
      </c>
      <c r="U46" s="84">
        <v>226</v>
      </c>
      <c r="V46" s="84">
        <v>218</v>
      </c>
      <c r="W46" s="84">
        <v>210</v>
      </c>
      <c r="X46" s="85">
        <v>202</v>
      </c>
      <c r="Z46" s="662"/>
      <c r="AA46" s="664">
        <f>+AA44+10</f>
        <v>120</v>
      </c>
      <c r="AB46" s="78" t="s">
        <v>133</v>
      </c>
      <c r="AC46" s="83">
        <v>260</v>
      </c>
      <c r="AD46" s="84">
        <v>251</v>
      </c>
      <c r="AE46" s="84">
        <v>243</v>
      </c>
      <c r="AF46" s="84">
        <v>235</v>
      </c>
      <c r="AG46" s="84">
        <v>226</v>
      </c>
      <c r="AH46" s="84">
        <v>218</v>
      </c>
      <c r="AI46" s="84">
        <v>210</v>
      </c>
      <c r="AJ46" s="85">
        <v>202</v>
      </c>
      <c r="AL46" s="662"/>
      <c r="AM46" s="664">
        <f>+AM44+10</f>
        <v>120</v>
      </c>
      <c r="AN46" s="78" t="s">
        <v>133</v>
      </c>
      <c r="AO46" s="83">
        <v>260</v>
      </c>
      <c r="AP46" s="84">
        <v>251</v>
      </c>
      <c r="AQ46" s="84">
        <v>243</v>
      </c>
      <c r="AR46" s="84">
        <v>235</v>
      </c>
      <c r="AS46" s="84">
        <v>226</v>
      </c>
      <c r="AT46" s="84">
        <v>218</v>
      </c>
      <c r="AU46" s="84">
        <v>210</v>
      </c>
      <c r="AV46" s="85">
        <v>202</v>
      </c>
    </row>
    <row r="47" spans="1:48" ht="15" thickBot="1">
      <c r="A47">
        <v>47</v>
      </c>
      <c r="B47" s="662"/>
      <c r="C47" s="665"/>
      <c r="D47" s="82" t="s">
        <v>136</v>
      </c>
      <c r="E47" s="83">
        <v>282</v>
      </c>
      <c r="F47" s="84">
        <v>272</v>
      </c>
      <c r="G47" s="84">
        <v>262</v>
      </c>
      <c r="H47" s="84">
        <v>253</v>
      </c>
      <c r="I47" s="84">
        <v>243</v>
      </c>
      <c r="J47" s="84">
        <v>234</v>
      </c>
      <c r="K47" s="84">
        <v>224</v>
      </c>
      <c r="L47" s="85">
        <v>215</v>
      </c>
      <c r="N47" s="662"/>
      <c r="O47" s="665"/>
      <c r="P47" s="82" t="s">
        <v>136</v>
      </c>
      <c r="Q47" s="83">
        <v>282</v>
      </c>
      <c r="R47" s="84">
        <v>272</v>
      </c>
      <c r="S47" s="84">
        <v>262</v>
      </c>
      <c r="T47" s="84">
        <v>253</v>
      </c>
      <c r="U47" s="84">
        <v>243</v>
      </c>
      <c r="V47" s="84">
        <v>234</v>
      </c>
      <c r="W47" s="84">
        <v>224</v>
      </c>
      <c r="X47" s="85">
        <v>215</v>
      </c>
      <c r="Z47" s="662"/>
      <c r="AA47" s="665"/>
      <c r="AB47" s="82" t="s">
        <v>136</v>
      </c>
      <c r="AC47" s="83">
        <v>283</v>
      </c>
      <c r="AD47" s="84">
        <v>273</v>
      </c>
      <c r="AE47" s="84">
        <v>263</v>
      </c>
      <c r="AF47" s="84">
        <v>253</v>
      </c>
      <c r="AG47" s="84">
        <v>244</v>
      </c>
      <c r="AH47" s="84">
        <v>234</v>
      </c>
      <c r="AI47" s="84">
        <v>224</v>
      </c>
      <c r="AJ47" s="85">
        <v>215</v>
      </c>
      <c r="AL47" s="662"/>
      <c r="AM47" s="665"/>
      <c r="AN47" s="82" t="s">
        <v>136</v>
      </c>
      <c r="AO47" s="83">
        <v>283</v>
      </c>
      <c r="AP47" s="84">
        <v>270</v>
      </c>
      <c r="AQ47" s="84">
        <v>257</v>
      </c>
      <c r="AR47" s="84">
        <v>244</v>
      </c>
      <c r="AS47" s="84">
        <v>232</v>
      </c>
      <c r="AT47" s="84">
        <v>219</v>
      </c>
      <c r="AU47" s="84">
        <v>206</v>
      </c>
      <c r="AV47" s="85">
        <v>194</v>
      </c>
    </row>
    <row r="48" spans="1:48">
      <c r="A48">
        <v>48</v>
      </c>
      <c r="B48" s="662"/>
      <c r="C48" s="666">
        <f>+C46+10</f>
        <v>130</v>
      </c>
      <c r="D48" s="86" t="str">
        <f>+D46</f>
        <v>48-X</v>
      </c>
      <c r="E48" s="87">
        <v>286</v>
      </c>
      <c r="F48" s="88">
        <v>276</v>
      </c>
      <c r="G48" s="88">
        <v>267</v>
      </c>
      <c r="H48" s="88">
        <v>258</v>
      </c>
      <c r="I48" s="88">
        <v>248</v>
      </c>
      <c r="J48" s="88">
        <v>239</v>
      </c>
      <c r="K48" s="88">
        <v>230</v>
      </c>
      <c r="L48" s="89">
        <v>221</v>
      </c>
      <c r="N48" s="662"/>
      <c r="O48" s="666">
        <f>+O46+10</f>
        <v>130</v>
      </c>
      <c r="P48" s="86" t="str">
        <f>+P46</f>
        <v>48-X</v>
      </c>
      <c r="Q48" s="87">
        <v>286</v>
      </c>
      <c r="R48" s="88">
        <v>276</v>
      </c>
      <c r="S48" s="88">
        <v>267</v>
      </c>
      <c r="T48" s="88">
        <v>258</v>
      </c>
      <c r="U48" s="88">
        <v>248</v>
      </c>
      <c r="V48" s="88">
        <v>239</v>
      </c>
      <c r="W48" s="88">
        <v>230</v>
      </c>
      <c r="X48" s="89">
        <v>221</v>
      </c>
      <c r="Z48" s="662"/>
      <c r="AA48" s="666">
        <f>+AA46+10</f>
        <v>130</v>
      </c>
      <c r="AB48" s="86" t="str">
        <f>+AB46</f>
        <v>48-X</v>
      </c>
      <c r="AC48" s="87">
        <v>286</v>
      </c>
      <c r="AD48" s="88">
        <v>276</v>
      </c>
      <c r="AE48" s="88">
        <v>267</v>
      </c>
      <c r="AF48" s="88">
        <v>258</v>
      </c>
      <c r="AG48" s="88">
        <v>248</v>
      </c>
      <c r="AH48" s="88">
        <v>239</v>
      </c>
      <c r="AI48" s="88">
        <v>230</v>
      </c>
      <c r="AJ48" s="89">
        <v>221</v>
      </c>
      <c r="AL48" s="662"/>
      <c r="AM48" s="666">
        <f>+AM46+10</f>
        <v>130</v>
      </c>
      <c r="AN48" s="86" t="str">
        <f>+AN46</f>
        <v>48-X</v>
      </c>
      <c r="AO48" s="87">
        <v>286</v>
      </c>
      <c r="AP48" s="88">
        <v>276</v>
      </c>
      <c r="AQ48" s="88">
        <v>267</v>
      </c>
      <c r="AR48" s="88">
        <v>258</v>
      </c>
      <c r="AS48" s="88">
        <v>248</v>
      </c>
      <c r="AT48" s="88">
        <v>239</v>
      </c>
      <c r="AU48" s="88">
        <v>230</v>
      </c>
      <c r="AV48" s="89">
        <v>221</v>
      </c>
    </row>
    <row r="49" spans="1:48" ht="15" thickBot="1">
      <c r="A49">
        <v>49</v>
      </c>
      <c r="B49" s="662"/>
      <c r="C49" s="667"/>
      <c r="D49" s="90" t="str">
        <f>+D47</f>
        <v>48-XL</v>
      </c>
      <c r="E49" s="87">
        <v>311</v>
      </c>
      <c r="F49" s="88">
        <v>300</v>
      </c>
      <c r="G49" s="88">
        <v>290</v>
      </c>
      <c r="H49" s="88">
        <v>280</v>
      </c>
      <c r="I49" s="88">
        <v>269</v>
      </c>
      <c r="J49" s="88">
        <v>259</v>
      </c>
      <c r="K49" s="88">
        <v>249</v>
      </c>
      <c r="L49" s="89">
        <v>239</v>
      </c>
      <c r="N49" s="662"/>
      <c r="O49" s="667"/>
      <c r="P49" s="90" t="str">
        <f>+P47</f>
        <v>48-XL</v>
      </c>
      <c r="Q49" s="87">
        <v>311</v>
      </c>
      <c r="R49" s="88">
        <v>300</v>
      </c>
      <c r="S49" s="88">
        <v>290</v>
      </c>
      <c r="T49" s="88">
        <v>280</v>
      </c>
      <c r="U49" s="88">
        <v>269</v>
      </c>
      <c r="V49" s="88">
        <v>259</v>
      </c>
      <c r="W49" s="88">
        <v>249</v>
      </c>
      <c r="X49" s="89">
        <v>239</v>
      </c>
      <c r="Z49" s="662"/>
      <c r="AA49" s="667"/>
      <c r="AB49" s="90" t="str">
        <f>+AB47</f>
        <v>48-XL</v>
      </c>
      <c r="AC49" s="87">
        <v>311</v>
      </c>
      <c r="AD49" s="88">
        <v>300</v>
      </c>
      <c r="AE49" s="88">
        <v>290</v>
      </c>
      <c r="AF49" s="88">
        <v>280</v>
      </c>
      <c r="AG49" s="88">
        <v>269</v>
      </c>
      <c r="AH49" s="88">
        <v>259</v>
      </c>
      <c r="AI49" s="88">
        <v>249</v>
      </c>
      <c r="AJ49" s="89">
        <v>239</v>
      </c>
      <c r="AL49" s="662"/>
      <c r="AM49" s="667"/>
      <c r="AN49" s="90" t="str">
        <f>+AN47</f>
        <v>48-XL</v>
      </c>
      <c r="AO49" s="87">
        <v>311</v>
      </c>
      <c r="AP49" s="88">
        <v>298</v>
      </c>
      <c r="AQ49" s="88">
        <v>286</v>
      </c>
      <c r="AR49" s="88">
        <v>273</v>
      </c>
      <c r="AS49" s="88">
        <v>261</v>
      </c>
      <c r="AT49" s="88">
        <v>248</v>
      </c>
      <c r="AU49" s="88">
        <v>236</v>
      </c>
      <c r="AV49" s="89">
        <v>224</v>
      </c>
    </row>
    <row r="50" spans="1:48">
      <c r="A50">
        <v>50</v>
      </c>
      <c r="B50" s="662"/>
      <c r="C50" s="664">
        <f>+C48+10</f>
        <v>140</v>
      </c>
      <c r="D50" s="78" t="s">
        <v>133</v>
      </c>
      <c r="E50" s="83">
        <v>312</v>
      </c>
      <c r="F50" s="84">
        <v>301</v>
      </c>
      <c r="G50" s="84">
        <v>291</v>
      </c>
      <c r="H50" s="84">
        <v>281</v>
      </c>
      <c r="I50" s="84">
        <v>271</v>
      </c>
      <c r="J50" s="84">
        <v>261</v>
      </c>
      <c r="K50" s="84">
        <v>251</v>
      </c>
      <c r="L50" s="85">
        <v>241</v>
      </c>
      <c r="N50" s="662"/>
      <c r="O50" s="664">
        <f>+O48+10</f>
        <v>140</v>
      </c>
      <c r="P50" s="78" t="s">
        <v>133</v>
      </c>
      <c r="Q50" s="83">
        <v>312</v>
      </c>
      <c r="R50" s="84">
        <v>301</v>
      </c>
      <c r="S50" s="84">
        <v>291</v>
      </c>
      <c r="T50" s="84">
        <v>281</v>
      </c>
      <c r="U50" s="84">
        <v>271</v>
      </c>
      <c r="V50" s="84">
        <v>261</v>
      </c>
      <c r="W50" s="84">
        <v>251</v>
      </c>
      <c r="X50" s="85">
        <v>241</v>
      </c>
      <c r="Z50" s="662"/>
      <c r="AA50" s="664">
        <f>+AA48+10</f>
        <v>140</v>
      </c>
      <c r="AB50" s="78" t="s">
        <v>133</v>
      </c>
      <c r="AC50" s="83">
        <v>312</v>
      </c>
      <c r="AD50" s="84">
        <v>301</v>
      </c>
      <c r="AE50" s="84">
        <v>291</v>
      </c>
      <c r="AF50" s="84">
        <v>281</v>
      </c>
      <c r="AG50" s="84">
        <v>271</v>
      </c>
      <c r="AH50" s="84">
        <v>261</v>
      </c>
      <c r="AI50" s="84">
        <v>251</v>
      </c>
      <c r="AJ50" s="85">
        <v>241</v>
      </c>
      <c r="AL50" s="662"/>
      <c r="AM50" s="664">
        <f>+AM48+10</f>
        <v>140</v>
      </c>
      <c r="AN50" s="78" t="s">
        <v>133</v>
      </c>
      <c r="AO50" s="83">
        <v>312</v>
      </c>
      <c r="AP50" s="84">
        <v>301</v>
      </c>
      <c r="AQ50" s="84">
        <v>291</v>
      </c>
      <c r="AR50" s="84">
        <v>281</v>
      </c>
      <c r="AS50" s="84">
        <v>271</v>
      </c>
      <c r="AT50" s="84">
        <v>261</v>
      </c>
      <c r="AU50" s="84">
        <v>251</v>
      </c>
      <c r="AV50" s="85">
        <v>241</v>
      </c>
    </row>
    <row r="51" spans="1:48" ht="15" thickBot="1">
      <c r="A51">
        <v>51</v>
      </c>
      <c r="B51" s="662"/>
      <c r="C51" s="665"/>
      <c r="D51" s="82" t="s">
        <v>136</v>
      </c>
      <c r="E51" s="83">
        <v>317</v>
      </c>
      <c r="F51" s="84">
        <v>309</v>
      </c>
      <c r="G51" s="84">
        <v>301</v>
      </c>
      <c r="H51" s="84">
        <v>293</v>
      </c>
      <c r="I51" s="84">
        <v>285</v>
      </c>
      <c r="J51" s="84">
        <v>277</v>
      </c>
      <c r="K51" s="84">
        <v>269</v>
      </c>
      <c r="L51" s="85">
        <v>261</v>
      </c>
      <c r="N51" s="662"/>
      <c r="O51" s="665"/>
      <c r="P51" s="82" t="s">
        <v>136</v>
      </c>
      <c r="Q51" s="83">
        <v>317</v>
      </c>
      <c r="R51" s="84">
        <v>309</v>
      </c>
      <c r="S51" s="84">
        <v>301</v>
      </c>
      <c r="T51" s="84">
        <v>293</v>
      </c>
      <c r="U51" s="84">
        <v>285</v>
      </c>
      <c r="V51" s="84">
        <v>277</v>
      </c>
      <c r="W51" s="84">
        <v>269</v>
      </c>
      <c r="X51" s="85">
        <v>261</v>
      </c>
      <c r="Z51" s="662"/>
      <c r="AA51" s="665"/>
      <c r="AB51" s="82" t="s">
        <v>136</v>
      </c>
      <c r="AC51" s="83">
        <v>317</v>
      </c>
      <c r="AD51" s="84">
        <v>309</v>
      </c>
      <c r="AE51" s="84">
        <v>301</v>
      </c>
      <c r="AF51" s="84">
        <v>293</v>
      </c>
      <c r="AG51" s="84">
        <v>286</v>
      </c>
      <c r="AH51" s="84">
        <v>278</v>
      </c>
      <c r="AI51" s="84">
        <v>270</v>
      </c>
      <c r="AJ51" s="85">
        <v>263</v>
      </c>
      <c r="AL51" s="662"/>
      <c r="AM51" s="665"/>
      <c r="AN51" s="82" t="s">
        <v>136</v>
      </c>
      <c r="AO51" s="83">
        <v>317</v>
      </c>
      <c r="AP51" s="84">
        <v>308</v>
      </c>
      <c r="AQ51" s="84">
        <v>299</v>
      </c>
      <c r="AR51" s="84">
        <v>290</v>
      </c>
      <c r="AS51" s="84">
        <v>282</v>
      </c>
      <c r="AT51" s="84">
        <v>273</v>
      </c>
      <c r="AU51" s="84">
        <v>264</v>
      </c>
      <c r="AV51" s="85">
        <v>256</v>
      </c>
    </row>
    <row r="52" spans="1:48">
      <c r="A52">
        <v>52</v>
      </c>
      <c r="B52" s="662"/>
      <c r="C52" s="666">
        <f>+C50+10</f>
        <v>150</v>
      </c>
      <c r="D52" s="86" t="str">
        <f>+D50</f>
        <v>48-X</v>
      </c>
      <c r="E52" s="87">
        <v>319</v>
      </c>
      <c r="F52" s="88">
        <v>311</v>
      </c>
      <c r="G52" s="88">
        <v>303</v>
      </c>
      <c r="H52" s="88">
        <v>295</v>
      </c>
      <c r="I52" s="88">
        <v>287</v>
      </c>
      <c r="J52" s="88">
        <v>279</v>
      </c>
      <c r="K52" s="88">
        <v>271</v>
      </c>
      <c r="L52" s="89">
        <v>263</v>
      </c>
      <c r="N52" s="662"/>
      <c r="O52" s="666">
        <f>+O50+10</f>
        <v>150</v>
      </c>
      <c r="P52" s="86" t="str">
        <f>+P50</f>
        <v>48-X</v>
      </c>
      <c r="Q52" s="87">
        <v>319</v>
      </c>
      <c r="R52" s="88">
        <v>311</v>
      </c>
      <c r="S52" s="88">
        <v>303</v>
      </c>
      <c r="T52" s="88">
        <v>295</v>
      </c>
      <c r="U52" s="88">
        <v>287</v>
      </c>
      <c r="V52" s="88">
        <v>279</v>
      </c>
      <c r="W52" s="88">
        <v>271</v>
      </c>
      <c r="X52" s="89">
        <v>263</v>
      </c>
      <c r="Z52" s="662"/>
      <c r="AA52" s="666">
        <f>+AA50+10</f>
        <v>150</v>
      </c>
      <c r="AB52" s="86" t="str">
        <f>+AB50</f>
        <v>48-X</v>
      </c>
      <c r="AC52" s="87">
        <v>319</v>
      </c>
      <c r="AD52" s="88">
        <v>311</v>
      </c>
      <c r="AE52" s="88">
        <v>303</v>
      </c>
      <c r="AF52" s="88">
        <v>295</v>
      </c>
      <c r="AG52" s="88">
        <v>287</v>
      </c>
      <c r="AH52" s="88">
        <v>279</v>
      </c>
      <c r="AI52" s="88">
        <v>271</v>
      </c>
      <c r="AJ52" s="89">
        <v>263</v>
      </c>
      <c r="AL52" s="662"/>
      <c r="AM52" s="666">
        <f>+AM50+10</f>
        <v>150</v>
      </c>
      <c r="AN52" s="86" t="str">
        <f>+AN50</f>
        <v>48-X</v>
      </c>
      <c r="AO52" s="87">
        <v>319</v>
      </c>
      <c r="AP52" s="88">
        <v>311</v>
      </c>
      <c r="AQ52" s="88">
        <v>303</v>
      </c>
      <c r="AR52" s="88">
        <v>295</v>
      </c>
      <c r="AS52" s="88">
        <v>287</v>
      </c>
      <c r="AT52" s="88">
        <v>279</v>
      </c>
      <c r="AU52" s="88">
        <v>271</v>
      </c>
      <c r="AV52" s="89">
        <v>263</v>
      </c>
    </row>
    <row r="53" spans="1:48" ht="15" thickBot="1">
      <c r="A53">
        <v>53</v>
      </c>
      <c r="B53" s="662"/>
      <c r="C53" s="667"/>
      <c r="D53" s="90" t="str">
        <f>+D51</f>
        <v>48-XL</v>
      </c>
      <c r="E53" s="87">
        <v>318</v>
      </c>
      <c r="F53" s="88">
        <v>313</v>
      </c>
      <c r="G53" s="88">
        <v>308</v>
      </c>
      <c r="H53" s="88">
        <v>303</v>
      </c>
      <c r="I53" s="88">
        <v>299</v>
      </c>
      <c r="J53" s="88">
        <v>294</v>
      </c>
      <c r="K53" s="88">
        <v>289</v>
      </c>
      <c r="L53" s="89">
        <v>285</v>
      </c>
      <c r="N53" s="662"/>
      <c r="O53" s="667"/>
      <c r="P53" s="90" t="str">
        <f>+P51</f>
        <v>48-XL</v>
      </c>
      <c r="Q53" s="87">
        <v>318</v>
      </c>
      <c r="R53" s="88">
        <v>313</v>
      </c>
      <c r="S53" s="88">
        <v>308</v>
      </c>
      <c r="T53" s="88">
        <v>303</v>
      </c>
      <c r="U53" s="88">
        <v>299</v>
      </c>
      <c r="V53" s="88">
        <v>294</v>
      </c>
      <c r="W53" s="88">
        <v>289</v>
      </c>
      <c r="X53" s="89">
        <v>285</v>
      </c>
      <c r="Z53" s="662"/>
      <c r="AA53" s="667"/>
      <c r="AB53" s="90" t="str">
        <f>+AB51</f>
        <v>48-XL</v>
      </c>
      <c r="AC53" s="87">
        <v>318</v>
      </c>
      <c r="AD53" s="88">
        <v>313</v>
      </c>
      <c r="AE53" s="88">
        <v>308</v>
      </c>
      <c r="AF53" s="88">
        <v>303</v>
      </c>
      <c r="AG53" s="88">
        <v>299</v>
      </c>
      <c r="AH53" s="88">
        <v>294</v>
      </c>
      <c r="AI53" s="88">
        <v>289</v>
      </c>
      <c r="AJ53" s="89">
        <v>285</v>
      </c>
      <c r="AL53" s="662"/>
      <c r="AM53" s="667"/>
      <c r="AN53" s="90" t="str">
        <f>+AN51</f>
        <v>48-XL</v>
      </c>
      <c r="AO53" s="87">
        <v>318</v>
      </c>
      <c r="AP53" s="88">
        <v>313</v>
      </c>
      <c r="AQ53" s="88">
        <v>308</v>
      </c>
      <c r="AR53" s="88">
        <v>303</v>
      </c>
      <c r="AS53" s="88">
        <v>299</v>
      </c>
      <c r="AT53" s="88">
        <v>294</v>
      </c>
      <c r="AU53" s="88">
        <v>289</v>
      </c>
      <c r="AV53" s="89">
        <v>285</v>
      </c>
    </row>
    <row r="54" spans="1:48">
      <c r="A54">
        <v>54</v>
      </c>
      <c r="B54" s="662"/>
      <c r="C54" s="664">
        <f>+C52+10</f>
        <v>160</v>
      </c>
      <c r="D54" s="78" t="s">
        <v>133</v>
      </c>
      <c r="E54" s="83">
        <v>316</v>
      </c>
      <c r="F54" s="84">
        <v>311</v>
      </c>
      <c r="G54" s="84">
        <v>306</v>
      </c>
      <c r="H54" s="84">
        <v>301</v>
      </c>
      <c r="I54" s="84">
        <v>297</v>
      </c>
      <c r="J54" s="84">
        <v>292</v>
      </c>
      <c r="K54" s="84">
        <v>287</v>
      </c>
      <c r="L54" s="85">
        <v>283</v>
      </c>
      <c r="N54" s="662"/>
      <c r="O54" s="664">
        <f>+O52+10</f>
        <v>160</v>
      </c>
      <c r="P54" s="78" t="s">
        <v>133</v>
      </c>
      <c r="Q54" s="83">
        <v>316</v>
      </c>
      <c r="R54" s="84">
        <v>311</v>
      </c>
      <c r="S54" s="84">
        <v>306</v>
      </c>
      <c r="T54" s="84">
        <v>301</v>
      </c>
      <c r="U54" s="84">
        <v>297</v>
      </c>
      <c r="V54" s="84">
        <v>292</v>
      </c>
      <c r="W54" s="84">
        <v>287</v>
      </c>
      <c r="X54" s="85">
        <v>283</v>
      </c>
      <c r="Z54" s="662"/>
      <c r="AA54" s="664">
        <f>+AA52+10</f>
        <v>160</v>
      </c>
      <c r="AB54" s="78" t="s">
        <v>133</v>
      </c>
      <c r="AC54" s="83">
        <v>316</v>
      </c>
      <c r="AD54" s="84">
        <v>311</v>
      </c>
      <c r="AE54" s="84">
        <v>306</v>
      </c>
      <c r="AF54" s="84">
        <v>302</v>
      </c>
      <c r="AG54" s="84">
        <v>297</v>
      </c>
      <c r="AH54" s="84">
        <v>293</v>
      </c>
      <c r="AI54" s="84">
        <v>288</v>
      </c>
      <c r="AJ54" s="85">
        <v>284</v>
      </c>
      <c r="AL54" s="662"/>
      <c r="AM54" s="664">
        <f>+AM52+10</f>
        <v>160</v>
      </c>
      <c r="AN54" s="78" t="s">
        <v>133</v>
      </c>
      <c r="AO54" s="83">
        <v>316</v>
      </c>
      <c r="AP54" s="84">
        <v>311</v>
      </c>
      <c r="AQ54" s="84">
        <v>306</v>
      </c>
      <c r="AR54" s="84">
        <v>302</v>
      </c>
      <c r="AS54" s="84">
        <v>297</v>
      </c>
      <c r="AT54" s="84">
        <v>293</v>
      </c>
      <c r="AU54" s="84">
        <v>288</v>
      </c>
      <c r="AV54" s="85">
        <v>284</v>
      </c>
    </row>
    <row r="55" spans="1:48" ht="15" thickBot="1">
      <c r="A55">
        <v>55</v>
      </c>
      <c r="B55" s="662"/>
      <c r="C55" s="665"/>
      <c r="D55" s="82" t="s">
        <v>136</v>
      </c>
      <c r="E55" s="83">
        <v>316</v>
      </c>
      <c r="F55" s="84">
        <v>314</v>
      </c>
      <c r="G55" s="84">
        <v>313</v>
      </c>
      <c r="H55" s="84">
        <v>312</v>
      </c>
      <c r="I55" s="84">
        <v>310</v>
      </c>
      <c r="J55" s="84">
        <v>309</v>
      </c>
      <c r="K55" s="84">
        <v>308</v>
      </c>
      <c r="L55" s="85">
        <v>307</v>
      </c>
      <c r="N55" s="662"/>
      <c r="O55" s="665"/>
      <c r="P55" s="82" t="s">
        <v>136</v>
      </c>
      <c r="Q55" s="83">
        <v>316</v>
      </c>
      <c r="R55" s="84">
        <v>314</v>
      </c>
      <c r="S55" s="84">
        <v>313</v>
      </c>
      <c r="T55" s="84">
        <v>312</v>
      </c>
      <c r="U55" s="84">
        <v>310</v>
      </c>
      <c r="V55" s="84">
        <v>309</v>
      </c>
      <c r="W55" s="84">
        <v>308</v>
      </c>
      <c r="X55" s="85">
        <v>307</v>
      </c>
      <c r="Z55" s="662"/>
      <c r="AA55" s="665"/>
      <c r="AB55" s="82" t="s">
        <v>136</v>
      </c>
      <c r="AC55" s="83">
        <v>315</v>
      </c>
      <c r="AD55" s="84">
        <v>313</v>
      </c>
      <c r="AE55" s="84">
        <v>312</v>
      </c>
      <c r="AF55" s="84">
        <v>311</v>
      </c>
      <c r="AG55" s="84">
        <v>310</v>
      </c>
      <c r="AH55" s="84">
        <v>309</v>
      </c>
      <c r="AI55" s="84">
        <v>308</v>
      </c>
      <c r="AJ55" s="85">
        <v>307</v>
      </c>
      <c r="AL55" s="662"/>
      <c r="AM55" s="665"/>
      <c r="AN55" s="82" t="s">
        <v>136</v>
      </c>
      <c r="AO55" s="83">
        <v>315</v>
      </c>
      <c r="AP55" s="84">
        <v>313</v>
      </c>
      <c r="AQ55" s="84">
        <v>312</v>
      </c>
      <c r="AR55" s="84">
        <v>311</v>
      </c>
      <c r="AS55" s="84">
        <v>310</v>
      </c>
      <c r="AT55" s="84">
        <v>309</v>
      </c>
      <c r="AU55" s="84">
        <v>308</v>
      </c>
      <c r="AV55" s="85">
        <v>307</v>
      </c>
    </row>
    <row r="56" spans="1:48">
      <c r="A56">
        <v>56</v>
      </c>
      <c r="B56" s="662"/>
      <c r="C56" s="666">
        <f>+C54+10</f>
        <v>170</v>
      </c>
      <c r="D56" s="86" t="str">
        <f>+D54</f>
        <v>48-X</v>
      </c>
      <c r="E56" s="87">
        <v>317</v>
      </c>
      <c r="F56" s="88">
        <v>315</v>
      </c>
      <c r="G56" s="88">
        <v>313</v>
      </c>
      <c r="H56" s="88">
        <v>311</v>
      </c>
      <c r="I56" s="88">
        <v>310</v>
      </c>
      <c r="J56" s="88">
        <v>308</v>
      </c>
      <c r="K56" s="88">
        <v>306</v>
      </c>
      <c r="L56" s="89">
        <v>305</v>
      </c>
      <c r="N56" s="662"/>
      <c r="O56" s="666">
        <f>+O54+10</f>
        <v>170</v>
      </c>
      <c r="P56" s="86" t="str">
        <f>+P54</f>
        <v>48-X</v>
      </c>
      <c r="Q56" s="87">
        <v>317</v>
      </c>
      <c r="R56" s="88">
        <v>315</v>
      </c>
      <c r="S56" s="88">
        <v>313</v>
      </c>
      <c r="T56" s="88">
        <v>311</v>
      </c>
      <c r="U56" s="88">
        <v>310</v>
      </c>
      <c r="V56" s="88">
        <v>308</v>
      </c>
      <c r="W56" s="88">
        <v>306</v>
      </c>
      <c r="X56" s="89">
        <v>305</v>
      </c>
      <c r="Z56" s="662"/>
      <c r="AA56" s="666">
        <f>+AA54+10</f>
        <v>170</v>
      </c>
      <c r="AB56" s="86" t="str">
        <f>+AB54</f>
        <v>48-X</v>
      </c>
      <c r="AC56" s="87">
        <v>317</v>
      </c>
      <c r="AD56" s="88">
        <v>315</v>
      </c>
      <c r="AE56" s="88">
        <v>313</v>
      </c>
      <c r="AF56" s="88">
        <v>311</v>
      </c>
      <c r="AG56" s="88">
        <v>310</v>
      </c>
      <c r="AH56" s="88">
        <v>308</v>
      </c>
      <c r="AI56" s="88">
        <v>306</v>
      </c>
      <c r="AJ56" s="89">
        <v>305</v>
      </c>
      <c r="AL56" s="662"/>
      <c r="AM56" s="666">
        <f>+AM54+10</f>
        <v>170</v>
      </c>
      <c r="AN56" s="86" t="str">
        <f>+AN54</f>
        <v>48-X</v>
      </c>
      <c r="AO56" s="87">
        <v>317</v>
      </c>
      <c r="AP56" s="88">
        <v>315</v>
      </c>
      <c r="AQ56" s="88">
        <v>313</v>
      </c>
      <c r="AR56" s="88">
        <v>311</v>
      </c>
      <c r="AS56" s="88">
        <v>310</v>
      </c>
      <c r="AT56" s="88">
        <v>308</v>
      </c>
      <c r="AU56" s="88">
        <v>306</v>
      </c>
      <c r="AV56" s="89">
        <v>305</v>
      </c>
    </row>
    <row r="57" spans="1:48" ht="15" thickBot="1">
      <c r="A57">
        <v>57</v>
      </c>
      <c r="B57" s="662"/>
      <c r="C57" s="667"/>
      <c r="D57" s="90" t="str">
        <f>+D55</f>
        <v>48-XL</v>
      </c>
      <c r="E57" s="87">
        <v>317</v>
      </c>
      <c r="F57" s="88">
        <v>316</v>
      </c>
      <c r="G57" s="88">
        <v>316</v>
      </c>
      <c r="H57" s="88">
        <v>316</v>
      </c>
      <c r="I57" s="88">
        <v>315</v>
      </c>
      <c r="J57" s="88">
        <v>315</v>
      </c>
      <c r="K57" s="88">
        <v>315</v>
      </c>
      <c r="L57" s="89">
        <v>315</v>
      </c>
      <c r="N57" s="662"/>
      <c r="O57" s="667"/>
      <c r="P57" s="90" t="str">
        <f>+P55</f>
        <v>48-XL</v>
      </c>
      <c r="Q57" s="87">
        <v>317</v>
      </c>
      <c r="R57" s="88">
        <v>316</v>
      </c>
      <c r="S57" s="88">
        <v>316</v>
      </c>
      <c r="T57" s="88">
        <v>316</v>
      </c>
      <c r="U57" s="88">
        <v>315</v>
      </c>
      <c r="V57" s="88">
        <v>315</v>
      </c>
      <c r="W57" s="88">
        <v>315</v>
      </c>
      <c r="X57" s="89">
        <v>315</v>
      </c>
      <c r="Z57" s="662"/>
      <c r="AA57" s="667"/>
      <c r="AB57" s="90" t="str">
        <f>+AB55</f>
        <v>48-XL</v>
      </c>
      <c r="AC57" s="87">
        <v>318</v>
      </c>
      <c r="AD57" s="88">
        <v>318</v>
      </c>
      <c r="AE57" s="88">
        <v>318</v>
      </c>
      <c r="AF57" s="88">
        <v>318</v>
      </c>
      <c r="AG57" s="88">
        <v>318</v>
      </c>
      <c r="AH57" s="88">
        <v>318</v>
      </c>
      <c r="AI57" s="88">
        <v>318</v>
      </c>
      <c r="AJ57" s="89">
        <v>319</v>
      </c>
      <c r="AL57" s="662"/>
      <c r="AM57" s="667"/>
      <c r="AN57" s="90" t="str">
        <f>+AN55</f>
        <v>48-XL</v>
      </c>
      <c r="AO57" s="87">
        <v>318</v>
      </c>
      <c r="AP57" s="88">
        <v>318</v>
      </c>
      <c r="AQ57" s="88">
        <v>318</v>
      </c>
      <c r="AR57" s="88">
        <v>318</v>
      </c>
      <c r="AS57" s="88">
        <v>318</v>
      </c>
      <c r="AT57" s="88">
        <v>318</v>
      </c>
      <c r="AU57" s="88">
        <v>318</v>
      </c>
      <c r="AV57" s="89">
        <v>319</v>
      </c>
    </row>
    <row r="58" spans="1:48">
      <c r="A58">
        <v>58</v>
      </c>
      <c r="B58" s="662"/>
      <c r="C58" s="664">
        <f>+C56+10</f>
        <v>180</v>
      </c>
      <c r="D58" s="78" t="s">
        <v>133</v>
      </c>
      <c r="E58" s="83">
        <v>317</v>
      </c>
      <c r="F58" s="84">
        <v>317</v>
      </c>
      <c r="G58" s="84">
        <v>317</v>
      </c>
      <c r="H58" s="84">
        <v>317</v>
      </c>
      <c r="I58" s="84">
        <v>317</v>
      </c>
      <c r="J58" s="84">
        <v>317</v>
      </c>
      <c r="K58" s="84">
        <v>317</v>
      </c>
      <c r="L58" s="85">
        <v>318</v>
      </c>
      <c r="N58" s="662"/>
      <c r="O58" s="664">
        <f>+O56+10</f>
        <v>180</v>
      </c>
      <c r="P58" s="78" t="s">
        <v>133</v>
      </c>
      <c r="Q58" s="83">
        <v>317</v>
      </c>
      <c r="R58" s="84">
        <v>317</v>
      </c>
      <c r="S58" s="84">
        <v>317</v>
      </c>
      <c r="T58" s="84">
        <v>317</v>
      </c>
      <c r="U58" s="84">
        <v>317</v>
      </c>
      <c r="V58" s="84">
        <v>317</v>
      </c>
      <c r="W58" s="84">
        <v>317</v>
      </c>
      <c r="X58" s="85">
        <v>318</v>
      </c>
      <c r="Z58" s="662"/>
      <c r="AA58" s="664">
        <f>+AA56+10</f>
        <v>180</v>
      </c>
      <c r="AB58" s="78" t="s">
        <v>133</v>
      </c>
      <c r="AC58" s="83">
        <v>317</v>
      </c>
      <c r="AD58" s="84">
        <v>317</v>
      </c>
      <c r="AE58" s="84">
        <v>317</v>
      </c>
      <c r="AF58" s="84">
        <v>317</v>
      </c>
      <c r="AG58" s="84">
        <v>317</v>
      </c>
      <c r="AH58" s="84">
        <v>317</v>
      </c>
      <c r="AI58" s="84">
        <v>317</v>
      </c>
      <c r="AJ58" s="85">
        <v>318</v>
      </c>
      <c r="AL58" s="662"/>
      <c r="AM58" s="664">
        <f>+AM56+10</f>
        <v>180</v>
      </c>
      <c r="AN58" s="78" t="s">
        <v>133</v>
      </c>
      <c r="AO58" s="83">
        <v>317</v>
      </c>
      <c r="AP58" s="84">
        <v>317</v>
      </c>
      <c r="AQ58" s="84">
        <v>317</v>
      </c>
      <c r="AR58" s="84">
        <v>317</v>
      </c>
      <c r="AS58" s="84">
        <v>317</v>
      </c>
      <c r="AT58" s="84">
        <v>317</v>
      </c>
      <c r="AU58" s="84">
        <v>317</v>
      </c>
      <c r="AV58" s="85">
        <v>318</v>
      </c>
    </row>
    <row r="59" spans="1:48" ht="15" thickBot="1">
      <c r="A59">
        <v>59</v>
      </c>
      <c r="B59" s="662"/>
      <c r="C59" s="665"/>
      <c r="D59" s="82" t="s">
        <v>136</v>
      </c>
      <c r="E59" s="83">
        <v>317</v>
      </c>
      <c r="F59" s="84">
        <v>316</v>
      </c>
      <c r="G59" s="84">
        <v>316</v>
      </c>
      <c r="H59" s="84">
        <v>316</v>
      </c>
      <c r="I59" s="84">
        <v>316</v>
      </c>
      <c r="J59" s="84">
        <v>316</v>
      </c>
      <c r="K59" s="84">
        <v>316</v>
      </c>
      <c r="L59" s="85">
        <v>316</v>
      </c>
      <c r="N59" s="662"/>
      <c r="O59" s="665"/>
      <c r="P59" s="82" t="s">
        <v>136</v>
      </c>
      <c r="Q59" s="83">
        <v>317</v>
      </c>
      <c r="R59" s="84">
        <v>316</v>
      </c>
      <c r="S59" s="84">
        <v>316</v>
      </c>
      <c r="T59" s="84">
        <v>316</v>
      </c>
      <c r="U59" s="84">
        <v>316</v>
      </c>
      <c r="V59" s="84">
        <v>316</v>
      </c>
      <c r="W59" s="84">
        <v>316</v>
      </c>
      <c r="X59" s="85">
        <v>316</v>
      </c>
      <c r="Z59" s="662"/>
      <c r="AA59" s="665"/>
      <c r="AB59" s="82" t="s">
        <v>136</v>
      </c>
      <c r="AC59" s="83">
        <v>319</v>
      </c>
      <c r="AD59" s="84">
        <v>318</v>
      </c>
      <c r="AE59" s="84">
        <v>318</v>
      </c>
      <c r="AF59" s="84">
        <v>317</v>
      </c>
      <c r="AG59" s="84">
        <v>317</v>
      </c>
      <c r="AH59" s="84">
        <v>316</v>
      </c>
      <c r="AI59" s="84">
        <v>316</v>
      </c>
      <c r="AJ59" s="85">
        <v>316</v>
      </c>
      <c r="AL59" s="662"/>
      <c r="AM59" s="665"/>
      <c r="AN59" s="82" t="s">
        <v>136</v>
      </c>
      <c r="AO59" s="83">
        <v>319</v>
      </c>
      <c r="AP59" s="84">
        <v>318</v>
      </c>
      <c r="AQ59" s="84">
        <v>318</v>
      </c>
      <c r="AR59" s="84">
        <v>317</v>
      </c>
      <c r="AS59" s="84">
        <v>317</v>
      </c>
      <c r="AT59" s="84">
        <v>316</v>
      </c>
      <c r="AU59" s="84">
        <v>316</v>
      </c>
      <c r="AV59" s="85">
        <v>316</v>
      </c>
    </row>
    <row r="60" spans="1:48">
      <c r="A60">
        <v>60</v>
      </c>
      <c r="B60" s="662"/>
      <c r="C60" s="666">
        <f>+C58+10</f>
        <v>190</v>
      </c>
      <c r="D60" s="86" t="str">
        <f>+D58</f>
        <v>48-X</v>
      </c>
      <c r="E60" s="87">
        <v>319</v>
      </c>
      <c r="F60" s="88">
        <v>318</v>
      </c>
      <c r="G60" s="88">
        <v>318</v>
      </c>
      <c r="H60" s="88">
        <v>318</v>
      </c>
      <c r="I60" s="88">
        <v>318</v>
      </c>
      <c r="J60" s="88">
        <v>318</v>
      </c>
      <c r="K60" s="88">
        <v>318</v>
      </c>
      <c r="L60" s="89">
        <v>318</v>
      </c>
      <c r="N60" s="662"/>
      <c r="O60" s="666">
        <f>+O58+10</f>
        <v>190</v>
      </c>
      <c r="P60" s="86" t="str">
        <f>+P58</f>
        <v>48-X</v>
      </c>
      <c r="Q60" s="87">
        <v>319</v>
      </c>
      <c r="R60" s="88">
        <v>318</v>
      </c>
      <c r="S60" s="88">
        <v>318</v>
      </c>
      <c r="T60" s="88">
        <v>318</v>
      </c>
      <c r="U60" s="88">
        <v>318</v>
      </c>
      <c r="V60" s="88">
        <v>318</v>
      </c>
      <c r="W60" s="88">
        <v>318</v>
      </c>
      <c r="X60" s="89">
        <v>318</v>
      </c>
      <c r="Z60" s="662"/>
      <c r="AA60" s="666">
        <f>+AA58+10</f>
        <v>190</v>
      </c>
      <c r="AB60" s="86" t="str">
        <f>+AB58</f>
        <v>48-X</v>
      </c>
      <c r="AC60" s="87">
        <v>319</v>
      </c>
      <c r="AD60" s="88">
        <v>318</v>
      </c>
      <c r="AE60" s="88">
        <v>318</v>
      </c>
      <c r="AF60" s="88">
        <v>318</v>
      </c>
      <c r="AG60" s="88">
        <v>318</v>
      </c>
      <c r="AH60" s="88">
        <v>318</v>
      </c>
      <c r="AI60" s="88">
        <v>318</v>
      </c>
      <c r="AJ60" s="89">
        <v>318</v>
      </c>
      <c r="AL60" s="662"/>
      <c r="AM60" s="666">
        <f>+AM58+10</f>
        <v>190</v>
      </c>
      <c r="AN60" s="86" t="str">
        <f>+AN58</f>
        <v>48-X</v>
      </c>
      <c r="AO60" s="87">
        <v>319</v>
      </c>
      <c r="AP60" s="88">
        <v>318</v>
      </c>
      <c r="AQ60" s="88">
        <v>318</v>
      </c>
      <c r="AR60" s="88">
        <v>318</v>
      </c>
      <c r="AS60" s="88">
        <v>318</v>
      </c>
      <c r="AT60" s="88">
        <v>318</v>
      </c>
      <c r="AU60" s="88">
        <v>318</v>
      </c>
      <c r="AV60" s="89">
        <v>318</v>
      </c>
    </row>
    <row r="61" spans="1:48" ht="15" thickBot="1">
      <c r="A61">
        <v>61</v>
      </c>
      <c r="B61" s="662"/>
      <c r="C61" s="667"/>
      <c r="D61" s="90" t="str">
        <f>+D59</f>
        <v>48-XL</v>
      </c>
      <c r="E61" s="87">
        <v>319</v>
      </c>
      <c r="F61" s="88">
        <v>318</v>
      </c>
      <c r="G61" s="88">
        <v>318</v>
      </c>
      <c r="H61" s="88">
        <v>318</v>
      </c>
      <c r="I61" s="88">
        <v>318</v>
      </c>
      <c r="J61" s="88">
        <v>318</v>
      </c>
      <c r="K61" s="88">
        <v>318</v>
      </c>
      <c r="L61" s="89">
        <v>318</v>
      </c>
      <c r="N61" s="662"/>
      <c r="O61" s="667"/>
      <c r="P61" s="90" t="str">
        <f>+P59</f>
        <v>48-XL</v>
      </c>
      <c r="Q61" s="87">
        <v>319</v>
      </c>
      <c r="R61" s="88">
        <v>318</v>
      </c>
      <c r="S61" s="88">
        <v>318</v>
      </c>
      <c r="T61" s="88">
        <v>318</v>
      </c>
      <c r="U61" s="88">
        <v>318</v>
      </c>
      <c r="V61" s="88">
        <v>318</v>
      </c>
      <c r="W61" s="88">
        <v>318</v>
      </c>
      <c r="X61" s="89">
        <v>318</v>
      </c>
      <c r="Z61" s="662"/>
      <c r="AA61" s="667"/>
      <c r="AB61" s="90" t="str">
        <f>+AB59</f>
        <v>48-XL</v>
      </c>
      <c r="AC61" s="87">
        <v>318</v>
      </c>
      <c r="AD61" s="88">
        <v>317</v>
      </c>
      <c r="AE61" s="88">
        <v>317</v>
      </c>
      <c r="AF61" s="88">
        <v>317</v>
      </c>
      <c r="AG61" s="88">
        <v>317</v>
      </c>
      <c r="AH61" s="88">
        <v>317</v>
      </c>
      <c r="AI61" s="88">
        <v>317</v>
      </c>
      <c r="AJ61" s="89">
        <v>317</v>
      </c>
      <c r="AL61" s="662"/>
      <c r="AM61" s="667"/>
      <c r="AN61" s="90" t="str">
        <f>+AN59</f>
        <v>48-XL</v>
      </c>
      <c r="AO61" s="87">
        <v>319</v>
      </c>
      <c r="AP61" s="88">
        <v>318</v>
      </c>
      <c r="AQ61" s="88">
        <v>318</v>
      </c>
      <c r="AR61" s="88">
        <v>318</v>
      </c>
      <c r="AS61" s="88">
        <v>317</v>
      </c>
      <c r="AT61" s="88">
        <v>317</v>
      </c>
      <c r="AU61" s="88">
        <v>317</v>
      </c>
      <c r="AV61" s="89">
        <v>317</v>
      </c>
    </row>
    <row r="62" spans="1:48">
      <c r="A62">
        <v>62</v>
      </c>
      <c r="B62" s="662"/>
      <c r="C62" s="664">
        <f>+C60+10</f>
        <v>200</v>
      </c>
      <c r="D62" s="78" t="s">
        <v>133</v>
      </c>
      <c r="E62" s="184"/>
      <c r="F62" s="84">
        <v>316</v>
      </c>
      <c r="G62" s="84">
        <v>316</v>
      </c>
      <c r="H62" s="84">
        <v>316</v>
      </c>
      <c r="I62" s="84">
        <v>316</v>
      </c>
      <c r="J62" s="84">
        <v>316</v>
      </c>
      <c r="K62" s="84">
        <v>316</v>
      </c>
      <c r="L62" s="85">
        <v>316</v>
      </c>
      <c r="N62" s="662"/>
      <c r="O62" s="664">
        <f>+O60+10</f>
        <v>200</v>
      </c>
      <c r="P62" s="78" t="s">
        <v>133</v>
      </c>
      <c r="Q62" s="184"/>
      <c r="R62" s="84">
        <v>316</v>
      </c>
      <c r="S62" s="84">
        <v>316</v>
      </c>
      <c r="T62" s="84">
        <v>316</v>
      </c>
      <c r="U62" s="84">
        <v>316</v>
      </c>
      <c r="V62" s="84">
        <v>316</v>
      </c>
      <c r="W62" s="84">
        <v>316</v>
      </c>
      <c r="X62" s="85">
        <v>316</v>
      </c>
      <c r="Z62" s="662"/>
      <c r="AA62" s="664">
        <f>+AA60+10</f>
        <v>200</v>
      </c>
      <c r="AB62" s="78" t="s">
        <v>133</v>
      </c>
      <c r="AC62" s="184"/>
      <c r="AD62" s="84">
        <v>316</v>
      </c>
      <c r="AE62" s="84">
        <v>316</v>
      </c>
      <c r="AF62" s="84">
        <v>317</v>
      </c>
      <c r="AG62" s="84">
        <v>317</v>
      </c>
      <c r="AH62" s="84">
        <v>318</v>
      </c>
      <c r="AI62" s="84">
        <v>318</v>
      </c>
      <c r="AJ62" s="85">
        <v>319</v>
      </c>
      <c r="AL62" s="662"/>
      <c r="AM62" s="664">
        <f>+AM60+10</f>
        <v>200</v>
      </c>
      <c r="AN62" s="78" t="s">
        <v>133</v>
      </c>
      <c r="AO62" s="184"/>
      <c r="AP62" s="84">
        <v>316</v>
      </c>
      <c r="AQ62" s="84">
        <v>316</v>
      </c>
      <c r="AR62" s="84">
        <v>317</v>
      </c>
      <c r="AS62" s="84">
        <v>317</v>
      </c>
      <c r="AT62" s="84">
        <v>318</v>
      </c>
      <c r="AU62" s="84">
        <v>318</v>
      </c>
      <c r="AV62" s="85">
        <v>319</v>
      </c>
    </row>
    <row r="63" spans="1:48" ht="15" thickBot="1">
      <c r="A63">
        <v>63</v>
      </c>
      <c r="B63" s="663"/>
      <c r="C63" s="665"/>
      <c r="D63" s="82" t="s">
        <v>136</v>
      </c>
      <c r="E63" s="181"/>
      <c r="F63" s="186">
        <v>316</v>
      </c>
      <c r="G63" s="186">
        <v>316</v>
      </c>
      <c r="H63" s="186">
        <v>316</v>
      </c>
      <c r="I63" s="186">
        <v>316</v>
      </c>
      <c r="J63" s="186">
        <v>316</v>
      </c>
      <c r="K63" s="186">
        <v>316</v>
      </c>
      <c r="L63" s="185">
        <v>316</v>
      </c>
      <c r="N63" s="663"/>
      <c r="O63" s="665"/>
      <c r="P63" s="82" t="s">
        <v>136</v>
      </c>
      <c r="Q63" s="181"/>
      <c r="R63" s="186">
        <v>316</v>
      </c>
      <c r="S63" s="186">
        <v>316</v>
      </c>
      <c r="T63" s="186">
        <v>316</v>
      </c>
      <c r="U63" s="186">
        <v>316</v>
      </c>
      <c r="V63" s="186">
        <v>316</v>
      </c>
      <c r="W63" s="186">
        <v>316</v>
      </c>
      <c r="X63" s="185">
        <v>316</v>
      </c>
      <c r="Z63" s="663"/>
      <c r="AA63" s="665"/>
      <c r="AB63" s="82" t="s">
        <v>136</v>
      </c>
      <c r="AC63" s="181"/>
      <c r="AD63" s="186">
        <v>315</v>
      </c>
      <c r="AE63" s="186">
        <v>315</v>
      </c>
      <c r="AF63" s="186">
        <v>315</v>
      </c>
      <c r="AG63" s="186">
        <v>316</v>
      </c>
      <c r="AH63" s="186">
        <v>316</v>
      </c>
      <c r="AI63" s="186">
        <v>316</v>
      </c>
      <c r="AJ63" s="185">
        <v>317</v>
      </c>
      <c r="AL63" s="663"/>
      <c r="AM63" s="665"/>
      <c r="AN63" s="82" t="s">
        <v>136</v>
      </c>
      <c r="AO63" s="181"/>
      <c r="AP63" s="186">
        <v>315</v>
      </c>
      <c r="AQ63" s="186">
        <v>315</v>
      </c>
      <c r="AR63" s="186">
        <v>315</v>
      </c>
      <c r="AS63" s="186">
        <v>316</v>
      </c>
      <c r="AT63" s="186">
        <v>316</v>
      </c>
      <c r="AU63" s="186">
        <v>316</v>
      </c>
      <c r="AV63" s="185">
        <v>317</v>
      </c>
    </row>
    <row r="64" spans="1:48">
      <c r="A64">
        <v>64</v>
      </c>
    </row>
    <row r="65" spans="1:48">
      <c r="A65">
        <v>65</v>
      </c>
    </row>
    <row r="66" spans="1:48">
      <c r="A66">
        <v>66</v>
      </c>
    </row>
    <row r="67" spans="1:48">
      <c r="A67">
        <v>67</v>
      </c>
    </row>
    <row r="68" spans="1:48">
      <c r="A68">
        <v>68</v>
      </c>
    </row>
    <row r="69" spans="1:48">
      <c r="A69">
        <v>69</v>
      </c>
    </row>
    <row r="70" spans="1:48" ht="15" thickBot="1">
      <c r="A70">
        <v>70</v>
      </c>
    </row>
    <row r="71" spans="1:48" ht="18.600000000000001" thickBot="1">
      <c r="A71">
        <v>71</v>
      </c>
      <c r="B71" s="649" t="s">
        <v>1112</v>
      </c>
      <c r="C71" s="650"/>
      <c r="D71" s="651"/>
      <c r="E71" s="649" t="s">
        <v>1137</v>
      </c>
      <c r="F71" s="650"/>
      <c r="G71" s="650"/>
      <c r="H71" s="650"/>
      <c r="I71" s="650"/>
      <c r="J71" s="650"/>
      <c r="K71" s="650"/>
      <c r="L71" s="651"/>
      <c r="N71" s="649" t="s">
        <v>1114</v>
      </c>
      <c r="O71" s="650"/>
      <c r="P71" s="651"/>
      <c r="Q71" s="649" t="s">
        <v>1132</v>
      </c>
      <c r="R71" s="650"/>
      <c r="S71" s="650"/>
      <c r="T71" s="650"/>
      <c r="U71" s="650"/>
      <c r="V71" s="650"/>
      <c r="W71" s="650"/>
      <c r="X71" s="651"/>
      <c r="Z71" s="649" t="s">
        <v>1115</v>
      </c>
      <c r="AA71" s="650"/>
      <c r="AB71" s="651"/>
      <c r="AC71" s="649" t="s">
        <v>1132</v>
      </c>
      <c r="AD71" s="650"/>
      <c r="AE71" s="650"/>
      <c r="AF71" s="650"/>
      <c r="AG71" s="650"/>
      <c r="AH71" s="650"/>
      <c r="AI71" s="650"/>
      <c r="AJ71" s="651"/>
      <c r="AL71" s="649" t="s">
        <v>1116</v>
      </c>
      <c r="AM71" s="650"/>
      <c r="AN71" s="651"/>
      <c r="AO71" s="649" t="s">
        <v>1132</v>
      </c>
      <c r="AP71" s="650"/>
      <c r="AQ71" s="650"/>
      <c r="AR71" s="650"/>
      <c r="AS71" s="650"/>
      <c r="AT71" s="650"/>
      <c r="AU71" s="650"/>
      <c r="AV71" s="651"/>
    </row>
    <row r="72" spans="1:48" ht="15.75" customHeight="1">
      <c r="A72">
        <v>72</v>
      </c>
      <c r="B72" s="652" t="s">
        <v>1117</v>
      </c>
      <c r="C72" s="652" t="s">
        <v>634</v>
      </c>
      <c r="D72" s="669" t="s">
        <v>1119</v>
      </c>
      <c r="E72" s="654" t="s">
        <v>1120</v>
      </c>
      <c r="F72" s="655"/>
      <c r="G72" s="655"/>
      <c r="H72" s="655"/>
      <c r="I72" s="655"/>
      <c r="J72" s="655"/>
      <c r="K72" s="655"/>
      <c r="L72" s="656"/>
      <c r="N72" s="652" t="s">
        <v>1117</v>
      </c>
      <c r="O72" s="652" t="s">
        <v>634</v>
      </c>
      <c r="P72" s="669" t="s">
        <v>1119</v>
      </c>
      <c r="Q72" s="654" t="s">
        <v>1120</v>
      </c>
      <c r="R72" s="655"/>
      <c r="S72" s="655"/>
      <c r="T72" s="655"/>
      <c r="U72" s="655"/>
      <c r="V72" s="655"/>
      <c r="W72" s="655"/>
      <c r="X72" s="656"/>
      <c r="Z72" s="652" t="s">
        <v>1117</v>
      </c>
      <c r="AA72" s="652" t="s">
        <v>634</v>
      </c>
      <c r="AB72" s="669" t="s">
        <v>1119</v>
      </c>
      <c r="AC72" s="654" t="s">
        <v>1120</v>
      </c>
      <c r="AD72" s="655"/>
      <c r="AE72" s="655"/>
      <c r="AF72" s="655"/>
      <c r="AG72" s="655"/>
      <c r="AH72" s="655"/>
      <c r="AI72" s="655"/>
      <c r="AJ72" s="656"/>
      <c r="AL72" s="652" t="s">
        <v>1117</v>
      </c>
      <c r="AM72" s="652" t="s">
        <v>634</v>
      </c>
      <c r="AN72" s="669" t="s">
        <v>1119</v>
      </c>
      <c r="AO72" s="654" t="s">
        <v>1120</v>
      </c>
      <c r="AP72" s="655"/>
      <c r="AQ72" s="655"/>
      <c r="AR72" s="655"/>
      <c r="AS72" s="655"/>
      <c r="AT72" s="655"/>
      <c r="AU72" s="655"/>
      <c r="AV72" s="656"/>
    </row>
    <row r="73" spans="1:48" ht="15" customHeight="1" thickBot="1">
      <c r="A73">
        <v>73</v>
      </c>
      <c r="B73" s="668"/>
      <c r="C73" s="668"/>
      <c r="D73" s="670"/>
      <c r="E73" s="672"/>
      <c r="F73" s="673"/>
      <c r="G73" s="673"/>
      <c r="H73" s="673"/>
      <c r="I73" s="673"/>
      <c r="J73" s="673"/>
      <c r="K73" s="673"/>
      <c r="L73" s="674"/>
      <c r="N73" s="668"/>
      <c r="O73" s="668"/>
      <c r="P73" s="670"/>
      <c r="Q73" s="672"/>
      <c r="R73" s="673"/>
      <c r="S73" s="673"/>
      <c r="T73" s="673"/>
      <c r="U73" s="673"/>
      <c r="V73" s="673"/>
      <c r="W73" s="673"/>
      <c r="X73" s="674"/>
      <c r="Z73" s="668"/>
      <c r="AA73" s="668"/>
      <c r="AB73" s="670"/>
      <c r="AC73" s="672"/>
      <c r="AD73" s="673"/>
      <c r="AE73" s="673"/>
      <c r="AF73" s="673"/>
      <c r="AG73" s="673"/>
      <c r="AH73" s="673"/>
      <c r="AI73" s="673"/>
      <c r="AJ73" s="674"/>
      <c r="AL73" s="668"/>
      <c r="AM73" s="668"/>
      <c r="AN73" s="670"/>
      <c r="AO73" s="672"/>
      <c r="AP73" s="673"/>
      <c r="AQ73" s="673"/>
      <c r="AR73" s="673"/>
      <c r="AS73" s="673"/>
      <c r="AT73" s="673"/>
      <c r="AU73" s="673"/>
      <c r="AV73" s="674"/>
    </row>
    <row r="74" spans="1:48" ht="15" thickBot="1">
      <c r="A74">
        <v>74</v>
      </c>
      <c r="B74" s="653"/>
      <c r="C74" s="653"/>
      <c r="D74" s="671"/>
      <c r="E74" s="75">
        <v>0</v>
      </c>
      <c r="F74" s="76">
        <v>500</v>
      </c>
      <c r="G74" s="76">
        <v>1000</v>
      </c>
      <c r="H74" s="76">
        <v>1500</v>
      </c>
      <c r="I74" s="76">
        <v>2000</v>
      </c>
      <c r="J74" s="76">
        <v>2500</v>
      </c>
      <c r="K74" s="76">
        <v>3000</v>
      </c>
      <c r="L74" s="77">
        <v>3500</v>
      </c>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L74" s="653"/>
      <c r="AM74" s="653"/>
      <c r="AN74" s="671"/>
      <c r="AO74" s="75">
        <v>0</v>
      </c>
      <c r="AP74" s="76">
        <v>500</v>
      </c>
      <c r="AQ74" s="76">
        <v>1000</v>
      </c>
      <c r="AR74" s="76">
        <v>1500</v>
      </c>
      <c r="AS74" s="76">
        <v>2000</v>
      </c>
      <c r="AT74" s="76">
        <v>2500</v>
      </c>
      <c r="AU74" s="76">
        <v>3000</v>
      </c>
      <c r="AV74" s="77">
        <v>3500</v>
      </c>
    </row>
    <row r="75" spans="1:48" ht="15" customHeight="1">
      <c r="A75">
        <v>75</v>
      </c>
      <c r="B75" s="661" t="s">
        <v>1135</v>
      </c>
      <c r="C75" s="664">
        <v>100</v>
      </c>
      <c r="D75" s="78" t="s">
        <v>133</v>
      </c>
      <c r="E75" s="79">
        <v>145</v>
      </c>
      <c r="F75" s="80">
        <v>138</v>
      </c>
      <c r="G75" s="80">
        <v>132</v>
      </c>
      <c r="H75" s="80">
        <v>126</v>
      </c>
      <c r="I75" s="80">
        <v>119</v>
      </c>
      <c r="J75" s="80">
        <v>113</v>
      </c>
      <c r="K75" s="80">
        <v>107</v>
      </c>
      <c r="L75" s="81">
        <v>101</v>
      </c>
      <c r="N75" s="661" t="s">
        <v>1135</v>
      </c>
      <c r="O75" s="664">
        <v>100</v>
      </c>
      <c r="P75" s="78" t="s">
        <v>133</v>
      </c>
      <c r="Q75" s="79">
        <v>145</v>
      </c>
      <c r="R75" s="80">
        <v>138</v>
      </c>
      <c r="S75" s="80">
        <v>132</v>
      </c>
      <c r="T75" s="80">
        <v>126</v>
      </c>
      <c r="U75" s="80">
        <v>119</v>
      </c>
      <c r="V75" s="80">
        <v>113</v>
      </c>
      <c r="W75" s="80">
        <v>107</v>
      </c>
      <c r="X75" s="81">
        <v>101</v>
      </c>
      <c r="Z75" s="661" t="s">
        <v>1135</v>
      </c>
      <c r="AA75" s="664">
        <v>100</v>
      </c>
      <c r="AB75" s="78" t="s">
        <v>133</v>
      </c>
      <c r="AC75" s="79">
        <v>145</v>
      </c>
      <c r="AD75" s="80">
        <v>138</v>
      </c>
      <c r="AE75" s="80">
        <v>132</v>
      </c>
      <c r="AF75" s="80">
        <v>126</v>
      </c>
      <c r="AG75" s="80">
        <v>119</v>
      </c>
      <c r="AH75" s="80">
        <v>113</v>
      </c>
      <c r="AI75" s="80">
        <v>107</v>
      </c>
      <c r="AJ75" s="81">
        <v>101</v>
      </c>
      <c r="AL75" s="661" t="s">
        <v>1135</v>
      </c>
      <c r="AM75" s="664">
        <v>100</v>
      </c>
      <c r="AN75" s="78" t="s">
        <v>133</v>
      </c>
      <c r="AO75" s="79">
        <v>145</v>
      </c>
      <c r="AP75" s="80">
        <v>137</v>
      </c>
      <c r="AQ75" s="80">
        <v>130</v>
      </c>
      <c r="AR75" s="80">
        <v>122</v>
      </c>
      <c r="AS75" s="80">
        <v>115</v>
      </c>
      <c r="AT75" s="80">
        <v>107</v>
      </c>
      <c r="AU75" s="80">
        <v>100</v>
      </c>
      <c r="AV75" s="81">
        <v>93</v>
      </c>
    </row>
    <row r="76" spans="1:48" ht="15" thickBot="1">
      <c r="A76">
        <v>76</v>
      </c>
      <c r="B76" s="662"/>
      <c r="C76" s="665"/>
      <c r="D76" s="82" t="s">
        <v>136</v>
      </c>
      <c r="E76" s="83">
        <v>158</v>
      </c>
      <c r="F76" s="84">
        <v>150</v>
      </c>
      <c r="G76" s="84">
        <v>142</v>
      </c>
      <c r="H76" s="84">
        <v>135</v>
      </c>
      <c r="I76" s="84">
        <v>127</v>
      </c>
      <c r="J76" s="84">
        <v>120</v>
      </c>
      <c r="K76" s="84">
        <v>112</v>
      </c>
      <c r="L76" s="85">
        <v>105</v>
      </c>
      <c r="N76" s="662"/>
      <c r="O76" s="665"/>
      <c r="P76" s="82" t="s">
        <v>136</v>
      </c>
      <c r="Q76" s="83">
        <v>158</v>
      </c>
      <c r="R76" s="84">
        <v>150</v>
      </c>
      <c r="S76" s="84">
        <v>142</v>
      </c>
      <c r="T76" s="84">
        <v>135</v>
      </c>
      <c r="U76" s="84">
        <v>127</v>
      </c>
      <c r="V76" s="84">
        <v>120</v>
      </c>
      <c r="W76" s="84">
        <v>112</v>
      </c>
      <c r="X76" s="85">
        <v>105</v>
      </c>
      <c r="Z76" s="662"/>
      <c r="AA76" s="665"/>
      <c r="AB76" s="82" t="s">
        <v>136</v>
      </c>
      <c r="AC76" s="83">
        <v>158</v>
      </c>
      <c r="AD76" s="84">
        <v>150</v>
      </c>
      <c r="AE76" s="84">
        <v>143</v>
      </c>
      <c r="AF76" s="84">
        <v>135</v>
      </c>
      <c r="AG76" s="84">
        <v>128</v>
      </c>
      <c r="AH76" s="84">
        <v>120</v>
      </c>
      <c r="AI76" s="84">
        <v>113</v>
      </c>
      <c r="AJ76" s="85">
        <v>106</v>
      </c>
      <c r="AL76" s="662"/>
      <c r="AM76" s="665"/>
      <c r="AN76" s="82" t="s">
        <v>136</v>
      </c>
      <c r="AO76" s="83">
        <v>146</v>
      </c>
      <c r="AP76" s="84">
        <v>137</v>
      </c>
      <c r="AQ76" s="84">
        <v>129</v>
      </c>
      <c r="AR76" s="84">
        <v>121</v>
      </c>
      <c r="AS76" s="84">
        <v>113</v>
      </c>
      <c r="AT76" s="84">
        <v>105</v>
      </c>
      <c r="AU76" s="84">
        <v>97</v>
      </c>
      <c r="AV76" s="85">
        <v>89</v>
      </c>
    </row>
    <row r="77" spans="1:48">
      <c r="A77">
        <v>77</v>
      </c>
      <c r="B77" s="662"/>
      <c r="C77" s="666">
        <v>110</v>
      </c>
      <c r="D77" s="86" t="str">
        <f>+D75</f>
        <v>48-X</v>
      </c>
      <c r="E77" s="87">
        <v>169</v>
      </c>
      <c r="F77" s="88">
        <v>161</v>
      </c>
      <c r="G77" s="88">
        <v>154</v>
      </c>
      <c r="H77" s="88">
        <v>147</v>
      </c>
      <c r="I77" s="88">
        <v>140</v>
      </c>
      <c r="J77" s="88">
        <v>133</v>
      </c>
      <c r="K77" s="88">
        <v>126</v>
      </c>
      <c r="L77" s="89">
        <v>119</v>
      </c>
      <c r="N77" s="662"/>
      <c r="O77" s="666">
        <v>110</v>
      </c>
      <c r="P77" s="86" t="str">
        <f>+P75</f>
        <v>48-X</v>
      </c>
      <c r="Q77" s="87">
        <v>169</v>
      </c>
      <c r="R77" s="88">
        <v>161</v>
      </c>
      <c r="S77" s="88">
        <v>154</v>
      </c>
      <c r="T77" s="88">
        <v>147</v>
      </c>
      <c r="U77" s="88">
        <v>140</v>
      </c>
      <c r="V77" s="88">
        <v>133</v>
      </c>
      <c r="W77" s="88">
        <v>126</v>
      </c>
      <c r="X77" s="89">
        <v>119</v>
      </c>
      <c r="Z77" s="662"/>
      <c r="AA77" s="666">
        <v>110</v>
      </c>
      <c r="AB77" s="86" t="str">
        <f>+AB75</f>
        <v>48-X</v>
      </c>
      <c r="AC77" s="87">
        <v>169</v>
      </c>
      <c r="AD77" s="88">
        <v>161</v>
      </c>
      <c r="AE77" s="88">
        <v>154</v>
      </c>
      <c r="AF77" s="88">
        <v>147</v>
      </c>
      <c r="AG77" s="88">
        <v>140</v>
      </c>
      <c r="AH77" s="88">
        <v>133</v>
      </c>
      <c r="AI77" s="88">
        <v>126</v>
      </c>
      <c r="AJ77" s="89">
        <v>119</v>
      </c>
      <c r="AL77" s="662"/>
      <c r="AM77" s="666">
        <v>110</v>
      </c>
      <c r="AN77" s="86" t="str">
        <f>+AN75</f>
        <v>48-X</v>
      </c>
      <c r="AO77" s="87">
        <v>169</v>
      </c>
      <c r="AP77" s="88">
        <v>161</v>
      </c>
      <c r="AQ77" s="88">
        <v>153</v>
      </c>
      <c r="AR77" s="88">
        <v>145</v>
      </c>
      <c r="AS77" s="88">
        <v>138</v>
      </c>
      <c r="AT77" s="88">
        <v>130</v>
      </c>
      <c r="AU77" s="88">
        <v>122</v>
      </c>
      <c r="AV77" s="89">
        <v>115</v>
      </c>
    </row>
    <row r="78" spans="1:48" ht="15" thickBot="1">
      <c r="A78">
        <v>78</v>
      </c>
      <c r="B78" s="662"/>
      <c r="C78" s="667"/>
      <c r="D78" s="90" t="str">
        <f>+D76</f>
        <v>48-XL</v>
      </c>
      <c r="E78" s="87">
        <v>186</v>
      </c>
      <c r="F78" s="88">
        <v>177</v>
      </c>
      <c r="G78" s="88">
        <v>169</v>
      </c>
      <c r="H78" s="88">
        <v>160</v>
      </c>
      <c r="I78" s="88">
        <v>152</v>
      </c>
      <c r="J78" s="88">
        <v>143</v>
      </c>
      <c r="K78" s="88">
        <v>135</v>
      </c>
      <c r="L78" s="89">
        <v>127</v>
      </c>
      <c r="N78" s="662"/>
      <c r="O78" s="667"/>
      <c r="P78" s="90" t="str">
        <f>+P76</f>
        <v>48-XL</v>
      </c>
      <c r="Q78" s="87">
        <v>186</v>
      </c>
      <c r="R78" s="88">
        <v>177</v>
      </c>
      <c r="S78" s="88">
        <v>169</v>
      </c>
      <c r="T78" s="88">
        <v>160</v>
      </c>
      <c r="U78" s="88">
        <v>152</v>
      </c>
      <c r="V78" s="88">
        <v>143</v>
      </c>
      <c r="W78" s="88">
        <v>135</v>
      </c>
      <c r="X78" s="89">
        <v>127</v>
      </c>
      <c r="Z78" s="662"/>
      <c r="AA78" s="667"/>
      <c r="AB78" s="90" t="str">
        <f>+AB76</f>
        <v>48-XL</v>
      </c>
      <c r="AC78" s="87">
        <v>186</v>
      </c>
      <c r="AD78" s="88">
        <v>177</v>
      </c>
      <c r="AE78" s="88">
        <v>169</v>
      </c>
      <c r="AF78" s="88">
        <v>160</v>
      </c>
      <c r="AG78" s="88">
        <v>152</v>
      </c>
      <c r="AH78" s="88">
        <v>143</v>
      </c>
      <c r="AI78" s="88">
        <v>135</v>
      </c>
      <c r="AJ78" s="89">
        <v>127</v>
      </c>
      <c r="AL78" s="662"/>
      <c r="AM78" s="667"/>
      <c r="AN78" s="90" t="str">
        <f>+AN76</f>
        <v>48-XL</v>
      </c>
      <c r="AO78" s="87">
        <v>178</v>
      </c>
      <c r="AP78" s="88">
        <v>168</v>
      </c>
      <c r="AQ78" s="88">
        <v>158</v>
      </c>
      <c r="AR78" s="88">
        <v>149</v>
      </c>
      <c r="AS78" s="88">
        <v>139</v>
      </c>
      <c r="AT78" s="88">
        <v>130</v>
      </c>
      <c r="AU78" s="88">
        <v>120</v>
      </c>
      <c r="AV78" s="89">
        <v>111</v>
      </c>
    </row>
    <row r="79" spans="1:48">
      <c r="A79">
        <v>79</v>
      </c>
      <c r="B79" s="662"/>
      <c r="C79" s="664">
        <f>+C77+10</f>
        <v>120</v>
      </c>
      <c r="D79" s="78" t="s">
        <v>133</v>
      </c>
      <c r="E79" s="83">
        <v>194</v>
      </c>
      <c r="F79" s="84">
        <v>186</v>
      </c>
      <c r="G79" s="84">
        <v>178</v>
      </c>
      <c r="H79" s="84">
        <v>170</v>
      </c>
      <c r="I79" s="84">
        <v>162</v>
      </c>
      <c r="J79" s="84">
        <v>154</v>
      </c>
      <c r="K79" s="84">
        <v>146</v>
      </c>
      <c r="L79" s="85">
        <v>138</v>
      </c>
      <c r="N79" s="662"/>
      <c r="O79" s="664">
        <f>+O77+10</f>
        <v>120</v>
      </c>
      <c r="P79" s="78" t="s">
        <v>133</v>
      </c>
      <c r="Q79" s="83">
        <v>194</v>
      </c>
      <c r="R79" s="84">
        <v>186</v>
      </c>
      <c r="S79" s="84">
        <v>178</v>
      </c>
      <c r="T79" s="84">
        <v>170</v>
      </c>
      <c r="U79" s="84">
        <v>162</v>
      </c>
      <c r="V79" s="84">
        <v>154</v>
      </c>
      <c r="W79" s="84">
        <v>146</v>
      </c>
      <c r="X79" s="85">
        <v>138</v>
      </c>
      <c r="Z79" s="662"/>
      <c r="AA79" s="664">
        <f>+AA77+10</f>
        <v>120</v>
      </c>
      <c r="AB79" s="78" t="s">
        <v>133</v>
      </c>
      <c r="AC79" s="83">
        <v>194</v>
      </c>
      <c r="AD79" s="84">
        <v>186</v>
      </c>
      <c r="AE79" s="84">
        <v>178</v>
      </c>
      <c r="AF79" s="84">
        <v>170</v>
      </c>
      <c r="AG79" s="84">
        <v>162</v>
      </c>
      <c r="AH79" s="84">
        <v>154</v>
      </c>
      <c r="AI79" s="84">
        <v>146</v>
      </c>
      <c r="AJ79" s="85">
        <v>138</v>
      </c>
      <c r="AL79" s="662"/>
      <c r="AM79" s="664">
        <f>+AM77+10</f>
        <v>120</v>
      </c>
      <c r="AN79" s="78" t="s">
        <v>133</v>
      </c>
      <c r="AO79" s="83">
        <v>194</v>
      </c>
      <c r="AP79" s="84">
        <v>186</v>
      </c>
      <c r="AQ79" s="84">
        <v>178</v>
      </c>
      <c r="AR79" s="84">
        <v>170</v>
      </c>
      <c r="AS79" s="84">
        <v>162</v>
      </c>
      <c r="AT79" s="84">
        <v>154</v>
      </c>
      <c r="AU79" s="84">
        <v>146</v>
      </c>
      <c r="AV79" s="85">
        <v>138</v>
      </c>
    </row>
    <row r="80" spans="1:48" ht="15" thickBot="1">
      <c r="A80">
        <v>80</v>
      </c>
      <c r="B80" s="662"/>
      <c r="C80" s="665"/>
      <c r="D80" s="82" t="s">
        <v>136</v>
      </c>
      <c r="E80" s="83">
        <v>212</v>
      </c>
      <c r="F80" s="84">
        <v>203</v>
      </c>
      <c r="G80" s="84">
        <v>194</v>
      </c>
      <c r="H80" s="84">
        <v>185</v>
      </c>
      <c r="I80" s="84">
        <v>176</v>
      </c>
      <c r="J80" s="84">
        <v>167</v>
      </c>
      <c r="K80" s="84">
        <v>158</v>
      </c>
      <c r="L80" s="85">
        <v>150</v>
      </c>
      <c r="N80" s="662"/>
      <c r="O80" s="665"/>
      <c r="P80" s="82" t="s">
        <v>136</v>
      </c>
      <c r="Q80" s="83">
        <v>212</v>
      </c>
      <c r="R80" s="84">
        <v>203</v>
      </c>
      <c r="S80" s="84">
        <v>194</v>
      </c>
      <c r="T80" s="84">
        <v>185</v>
      </c>
      <c r="U80" s="84">
        <v>176</v>
      </c>
      <c r="V80" s="84">
        <v>167</v>
      </c>
      <c r="W80" s="84">
        <v>158</v>
      </c>
      <c r="X80" s="85">
        <v>150</v>
      </c>
      <c r="Z80" s="662"/>
      <c r="AA80" s="665"/>
      <c r="AB80" s="82" t="s">
        <v>136</v>
      </c>
      <c r="AC80" s="83">
        <v>213</v>
      </c>
      <c r="AD80" s="84">
        <v>204</v>
      </c>
      <c r="AE80" s="84">
        <v>195</v>
      </c>
      <c r="AF80" s="84">
        <v>186</v>
      </c>
      <c r="AG80" s="84">
        <v>177</v>
      </c>
      <c r="AH80" s="84">
        <v>168</v>
      </c>
      <c r="AI80" s="84">
        <v>159</v>
      </c>
      <c r="AJ80" s="85">
        <v>150</v>
      </c>
      <c r="AL80" s="662"/>
      <c r="AM80" s="665"/>
      <c r="AN80" s="82" t="s">
        <v>136</v>
      </c>
      <c r="AO80" s="83">
        <v>213</v>
      </c>
      <c r="AP80" s="84">
        <v>201</v>
      </c>
      <c r="AQ80" s="84">
        <v>190</v>
      </c>
      <c r="AR80" s="84">
        <v>179</v>
      </c>
      <c r="AS80" s="84">
        <v>168</v>
      </c>
      <c r="AT80" s="84">
        <v>157</v>
      </c>
      <c r="AU80" s="84">
        <v>146</v>
      </c>
      <c r="AV80" s="85">
        <v>135</v>
      </c>
    </row>
    <row r="81" spans="1:48">
      <c r="A81">
        <v>81</v>
      </c>
      <c r="B81" s="662"/>
      <c r="C81" s="666">
        <f>+C79+10</f>
        <v>130</v>
      </c>
      <c r="D81" s="86" t="str">
        <f>+D79</f>
        <v>48-X</v>
      </c>
      <c r="E81" s="87">
        <v>218</v>
      </c>
      <c r="F81" s="88">
        <v>209</v>
      </c>
      <c r="G81" s="88">
        <v>200</v>
      </c>
      <c r="H81" s="88">
        <v>191</v>
      </c>
      <c r="I81" s="88">
        <v>182</v>
      </c>
      <c r="J81" s="88">
        <v>173</v>
      </c>
      <c r="K81" s="88">
        <v>164</v>
      </c>
      <c r="L81" s="89">
        <v>156</v>
      </c>
      <c r="N81" s="662"/>
      <c r="O81" s="666">
        <f>+O79+10</f>
        <v>130</v>
      </c>
      <c r="P81" s="86" t="str">
        <f>+P79</f>
        <v>48-X</v>
      </c>
      <c r="Q81" s="87">
        <v>218</v>
      </c>
      <c r="R81" s="88">
        <v>209</v>
      </c>
      <c r="S81" s="88">
        <v>200</v>
      </c>
      <c r="T81" s="88">
        <v>191</v>
      </c>
      <c r="U81" s="88">
        <v>182</v>
      </c>
      <c r="V81" s="88">
        <v>173</v>
      </c>
      <c r="W81" s="88">
        <v>164</v>
      </c>
      <c r="X81" s="89">
        <v>156</v>
      </c>
      <c r="Z81" s="662"/>
      <c r="AA81" s="666">
        <f>+AA79+10</f>
        <v>130</v>
      </c>
      <c r="AB81" s="86" t="str">
        <f>+AB79</f>
        <v>48-X</v>
      </c>
      <c r="AC81" s="87">
        <v>218</v>
      </c>
      <c r="AD81" s="88">
        <v>209</v>
      </c>
      <c r="AE81" s="88">
        <v>200</v>
      </c>
      <c r="AF81" s="88">
        <v>191</v>
      </c>
      <c r="AG81" s="88">
        <v>182</v>
      </c>
      <c r="AH81" s="88">
        <v>173</v>
      </c>
      <c r="AI81" s="88">
        <v>164</v>
      </c>
      <c r="AJ81" s="89">
        <v>156</v>
      </c>
      <c r="AL81" s="662"/>
      <c r="AM81" s="666">
        <f>+AM79+10</f>
        <v>130</v>
      </c>
      <c r="AN81" s="86" t="str">
        <f>+AN79</f>
        <v>48-X</v>
      </c>
      <c r="AO81" s="87">
        <v>218</v>
      </c>
      <c r="AP81" s="88">
        <v>209</v>
      </c>
      <c r="AQ81" s="88">
        <v>200</v>
      </c>
      <c r="AR81" s="88">
        <v>191</v>
      </c>
      <c r="AS81" s="88">
        <v>182</v>
      </c>
      <c r="AT81" s="88">
        <v>173</v>
      </c>
      <c r="AU81" s="88">
        <v>164</v>
      </c>
      <c r="AV81" s="89">
        <v>156</v>
      </c>
    </row>
    <row r="82" spans="1:48" ht="15" thickBot="1">
      <c r="A82">
        <v>82</v>
      </c>
      <c r="B82" s="662"/>
      <c r="C82" s="667"/>
      <c r="D82" s="90" t="str">
        <f>+D80</f>
        <v>48-XL</v>
      </c>
      <c r="E82" s="87">
        <v>239</v>
      </c>
      <c r="F82" s="88">
        <v>229</v>
      </c>
      <c r="G82" s="88">
        <v>219</v>
      </c>
      <c r="H82" s="88">
        <v>210</v>
      </c>
      <c r="I82" s="88">
        <v>200</v>
      </c>
      <c r="J82" s="88">
        <v>191</v>
      </c>
      <c r="K82" s="88">
        <v>181</v>
      </c>
      <c r="L82" s="89">
        <v>172</v>
      </c>
      <c r="N82" s="662"/>
      <c r="O82" s="667"/>
      <c r="P82" s="90" t="str">
        <f>+P80</f>
        <v>48-XL</v>
      </c>
      <c r="Q82" s="87">
        <v>239</v>
      </c>
      <c r="R82" s="88">
        <v>229</v>
      </c>
      <c r="S82" s="88">
        <v>219</v>
      </c>
      <c r="T82" s="88">
        <v>210</v>
      </c>
      <c r="U82" s="88">
        <v>200</v>
      </c>
      <c r="V82" s="88">
        <v>191</v>
      </c>
      <c r="W82" s="88">
        <v>181</v>
      </c>
      <c r="X82" s="89">
        <v>172</v>
      </c>
      <c r="Z82" s="662"/>
      <c r="AA82" s="667"/>
      <c r="AB82" s="90" t="str">
        <f>+AB80</f>
        <v>48-XL</v>
      </c>
      <c r="AC82" s="87">
        <v>239</v>
      </c>
      <c r="AD82" s="88">
        <v>229</v>
      </c>
      <c r="AE82" s="88">
        <v>219</v>
      </c>
      <c r="AF82" s="88">
        <v>210</v>
      </c>
      <c r="AG82" s="88">
        <v>200</v>
      </c>
      <c r="AH82" s="88">
        <v>191</v>
      </c>
      <c r="AI82" s="88">
        <v>181</v>
      </c>
      <c r="AJ82" s="89">
        <v>172</v>
      </c>
      <c r="AL82" s="662"/>
      <c r="AM82" s="667"/>
      <c r="AN82" s="90" t="str">
        <f>+AN80</f>
        <v>48-XL</v>
      </c>
      <c r="AO82" s="87">
        <v>239</v>
      </c>
      <c r="AP82" s="88">
        <v>227</v>
      </c>
      <c r="AQ82" s="88">
        <v>216</v>
      </c>
      <c r="AR82" s="88">
        <v>205</v>
      </c>
      <c r="AS82" s="88">
        <v>194</v>
      </c>
      <c r="AT82" s="88">
        <v>183</v>
      </c>
      <c r="AU82" s="88">
        <v>172</v>
      </c>
      <c r="AV82" s="89">
        <v>161</v>
      </c>
    </row>
    <row r="83" spans="1:48">
      <c r="A83">
        <v>83</v>
      </c>
      <c r="B83" s="662"/>
      <c r="C83" s="664">
        <f>+C81+10</f>
        <v>140</v>
      </c>
      <c r="D83" s="78" t="s">
        <v>133</v>
      </c>
      <c r="E83" s="83">
        <v>243</v>
      </c>
      <c r="F83" s="84">
        <v>233</v>
      </c>
      <c r="G83" s="84">
        <v>223</v>
      </c>
      <c r="H83" s="84">
        <v>214</v>
      </c>
      <c r="I83" s="84">
        <v>204</v>
      </c>
      <c r="J83" s="84">
        <v>195</v>
      </c>
      <c r="K83" s="84">
        <v>185</v>
      </c>
      <c r="L83" s="85">
        <v>176</v>
      </c>
      <c r="N83" s="662"/>
      <c r="O83" s="664">
        <f>+O81+10</f>
        <v>140</v>
      </c>
      <c r="P83" s="78" t="s">
        <v>133</v>
      </c>
      <c r="Q83" s="83">
        <v>243</v>
      </c>
      <c r="R83" s="84">
        <v>233</v>
      </c>
      <c r="S83" s="84">
        <v>223</v>
      </c>
      <c r="T83" s="84">
        <v>214</v>
      </c>
      <c r="U83" s="84">
        <v>204</v>
      </c>
      <c r="V83" s="84">
        <v>195</v>
      </c>
      <c r="W83" s="84">
        <v>185</v>
      </c>
      <c r="X83" s="85">
        <v>176</v>
      </c>
      <c r="Z83" s="662"/>
      <c r="AA83" s="664">
        <f>+AA81+10</f>
        <v>140</v>
      </c>
      <c r="AB83" s="78" t="s">
        <v>133</v>
      </c>
      <c r="AC83" s="83">
        <v>243</v>
      </c>
      <c r="AD83" s="84">
        <v>233</v>
      </c>
      <c r="AE83" s="84">
        <v>223</v>
      </c>
      <c r="AF83" s="84">
        <v>214</v>
      </c>
      <c r="AG83" s="84">
        <v>204</v>
      </c>
      <c r="AH83" s="84">
        <v>195</v>
      </c>
      <c r="AI83" s="84">
        <v>185</v>
      </c>
      <c r="AJ83" s="85">
        <v>176</v>
      </c>
      <c r="AL83" s="662"/>
      <c r="AM83" s="664">
        <f>+AM81+10</f>
        <v>140</v>
      </c>
      <c r="AN83" s="78" t="s">
        <v>133</v>
      </c>
      <c r="AO83" s="83">
        <v>243</v>
      </c>
      <c r="AP83" s="84">
        <v>233</v>
      </c>
      <c r="AQ83" s="84">
        <v>223</v>
      </c>
      <c r="AR83" s="84">
        <v>214</v>
      </c>
      <c r="AS83" s="84">
        <v>204</v>
      </c>
      <c r="AT83" s="84">
        <v>195</v>
      </c>
      <c r="AU83" s="84">
        <v>185</v>
      </c>
      <c r="AV83" s="85">
        <v>176</v>
      </c>
    </row>
    <row r="84" spans="1:48" ht="15" thickBot="1">
      <c r="A84">
        <v>84</v>
      </c>
      <c r="B84" s="662"/>
      <c r="C84" s="665"/>
      <c r="D84" s="82" t="s">
        <v>136</v>
      </c>
      <c r="E84" s="83">
        <v>248</v>
      </c>
      <c r="F84" s="84">
        <v>240</v>
      </c>
      <c r="G84" s="84">
        <v>232</v>
      </c>
      <c r="H84" s="84">
        <v>224</v>
      </c>
      <c r="I84" s="84">
        <v>216</v>
      </c>
      <c r="J84" s="84">
        <v>208</v>
      </c>
      <c r="K84" s="84">
        <v>200</v>
      </c>
      <c r="L84" s="85">
        <v>193</v>
      </c>
      <c r="N84" s="662"/>
      <c r="O84" s="665"/>
      <c r="P84" s="82" t="s">
        <v>136</v>
      </c>
      <c r="Q84" s="83">
        <v>248</v>
      </c>
      <c r="R84" s="84">
        <v>240</v>
      </c>
      <c r="S84" s="84">
        <v>232</v>
      </c>
      <c r="T84" s="84">
        <v>224</v>
      </c>
      <c r="U84" s="84">
        <v>216</v>
      </c>
      <c r="V84" s="84">
        <v>208</v>
      </c>
      <c r="W84" s="84">
        <v>200</v>
      </c>
      <c r="X84" s="85">
        <v>193</v>
      </c>
      <c r="Z84" s="662"/>
      <c r="AA84" s="665"/>
      <c r="AB84" s="82" t="s">
        <v>136</v>
      </c>
      <c r="AC84" s="83">
        <v>248</v>
      </c>
      <c r="AD84" s="84">
        <v>240</v>
      </c>
      <c r="AE84" s="84">
        <v>232</v>
      </c>
      <c r="AF84" s="84">
        <v>224</v>
      </c>
      <c r="AG84" s="84">
        <v>217</v>
      </c>
      <c r="AH84" s="84">
        <v>209</v>
      </c>
      <c r="AI84" s="84">
        <v>201</v>
      </c>
      <c r="AJ84" s="85">
        <v>194</v>
      </c>
      <c r="AL84" s="662"/>
      <c r="AM84" s="665"/>
      <c r="AN84" s="82" t="s">
        <v>136</v>
      </c>
      <c r="AO84" s="83">
        <v>248</v>
      </c>
      <c r="AP84" s="84">
        <v>239</v>
      </c>
      <c r="AQ84" s="84">
        <v>231</v>
      </c>
      <c r="AR84" s="84">
        <v>222</v>
      </c>
      <c r="AS84" s="84">
        <v>214</v>
      </c>
      <c r="AT84" s="84">
        <v>205</v>
      </c>
      <c r="AU84" s="84">
        <v>197</v>
      </c>
      <c r="AV84" s="85">
        <v>189</v>
      </c>
    </row>
    <row r="85" spans="1:48">
      <c r="A85">
        <v>85</v>
      </c>
      <c r="B85" s="662"/>
      <c r="C85" s="666">
        <f>+C83+10</f>
        <v>150</v>
      </c>
      <c r="D85" s="86" t="str">
        <f>+D83</f>
        <v>48-X</v>
      </c>
      <c r="E85" s="87">
        <v>252</v>
      </c>
      <c r="F85" s="88">
        <v>244</v>
      </c>
      <c r="G85" s="88">
        <v>236</v>
      </c>
      <c r="H85" s="88">
        <v>228</v>
      </c>
      <c r="I85" s="88">
        <v>220</v>
      </c>
      <c r="J85" s="88">
        <v>212</v>
      </c>
      <c r="K85" s="88">
        <v>204</v>
      </c>
      <c r="L85" s="89">
        <v>197</v>
      </c>
      <c r="N85" s="662"/>
      <c r="O85" s="666">
        <f>+O83+10</f>
        <v>150</v>
      </c>
      <c r="P85" s="86" t="str">
        <f>+P83</f>
        <v>48-X</v>
      </c>
      <c r="Q85" s="87">
        <v>252</v>
      </c>
      <c r="R85" s="88">
        <v>244</v>
      </c>
      <c r="S85" s="88">
        <v>236</v>
      </c>
      <c r="T85" s="88">
        <v>228</v>
      </c>
      <c r="U85" s="88">
        <v>220</v>
      </c>
      <c r="V85" s="88">
        <v>212</v>
      </c>
      <c r="W85" s="88">
        <v>204</v>
      </c>
      <c r="X85" s="89">
        <v>197</v>
      </c>
      <c r="Z85" s="662"/>
      <c r="AA85" s="666">
        <f>+AA83+10</f>
        <v>150</v>
      </c>
      <c r="AB85" s="86" t="str">
        <f>+AB83</f>
        <v>48-X</v>
      </c>
      <c r="AC85" s="87">
        <v>252</v>
      </c>
      <c r="AD85" s="88">
        <v>244</v>
      </c>
      <c r="AE85" s="88">
        <v>236</v>
      </c>
      <c r="AF85" s="88">
        <v>228</v>
      </c>
      <c r="AG85" s="88">
        <v>220</v>
      </c>
      <c r="AH85" s="88">
        <v>212</v>
      </c>
      <c r="AI85" s="88">
        <v>204</v>
      </c>
      <c r="AJ85" s="89">
        <v>197</v>
      </c>
      <c r="AL85" s="662"/>
      <c r="AM85" s="666">
        <f>+AM83+10</f>
        <v>150</v>
      </c>
      <c r="AN85" s="86" t="str">
        <f>+AN83</f>
        <v>48-X</v>
      </c>
      <c r="AO85" s="87">
        <v>252</v>
      </c>
      <c r="AP85" s="88">
        <v>244</v>
      </c>
      <c r="AQ85" s="88">
        <v>236</v>
      </c>
      <c r="AR85" s="88">
        <v>228</v>
      </c>
      <c r="AS85" s="88">
        <v>220</v>
      </c>
      <c r="AT85" s="88">
        <v>212</v>
      </c>
      <c r="AU85" s="88">
        <v>204</v>
      </c>
      <c r="AV85" s="89">
        <v>197</v>
      </c>
    </row>
    <row r="86" spans="1:48" ht="15" thickBot="1">
      <c r="A86">
        <v>86</v>
      </c>
      <c r="B86" s="662"/>
      <c r="C86" s="667"/>
      <c r="D86" s="90" t="str">
        <f>+D84</f>
        <v>48-XL</v>
      </c>
      <c r="E86" s="87">
        <v>252</v>
      </c>
      <c r="F86" s="88">
        <v>246</v>
      </c>
      <c r="G86" s="88">
        <v>241</v>
      </c>
      <c r="H86" s="88">
        <v>236</v>
      </c>
      <c r="I86" s="88">
        <v>230</v>
      </c>
      <c r="J86" s="88">
        <v>225</v>
      </c>
      <c r="K86" s="88">
        <v>220</v>
      </c>
      <c r="L86" s="89">
        <v>215</v>
      </c>
      <c r="N86" s="662"/>
      <c r="O86" s="667"/>
      <c r="P86" s="90" t="str">
        <f>+P84</f>
        <v>48-XL</v>
      </c>
      <c r="Q86" s="87">
        <v>252</v>
      </c>
      <c r="R86" s="88">
        <v>246</v>
      </c>
      <c r="S86" s="88">
        <v>241</v>
      </c>
      <c r="T86" s="88">
        <v>236</v>
      </c>
      <c r="U86" s="88">
        <v>230</v>
      </c>
      <c r="V86" s="88">
        <v>225</v>
      </c>
      <c r="W86" s="88">
        <v>220</v>
      </c>
      <c r="X86" s="89">
        <v>215</v>
      </c>
      <c r="Z86" s="662"/>
      <c r="AA86" s="667"/>
      <c r="AB86" s="90" t="str">
        <f>+AB84</f>
        <v>48-XL</v>
      </c>
      <c r="AC86" s="87">
        <v>252</v>
      </c>
      <c r="AD86" s="88">
        <v>246</v>
      </c>
      <c r="AE86" s="88">
        <v>241</v>
      </c>
      <c r="AF86" s="88">
        <v>236</v>
      </c>
      <c r="AG86" s="88">
        <v>230</v>
      </c>
      <c r="AH86" s="88">
        <v>225</v>
      </c>
      <c r="AI86" s="88">
        <v>220</v>
      </c>
      <c r="AJ86" s="89">
        <v>215</v>
      </c>
      <c r="AL86" s="662"/>
      <c r="AM86" s="667"/>
      <c r="AN86" s="90" t="str">
        <f>+AN84</f>
        <v>48-XL</v>
      </c>
      <c r="AO86" s="87">
        <v>252</v>
      </c>
      <c r="AP86" s="88">
        <v>246</v>
      </c>
      <c r="AQ86" s="88">
        <v>241</v>
      </c>
      <c r="AR86" s="88">
        <v>236</v>
      </c>
      <c r="AS86" s="88">
        <v>230</v>
      </c>
      <c r="AT86" s="88">
        <v>225</v>
      </c>
      <c r="AU86" s="88">
        <v>220</v>
      </c>
      <c r="AV86" s="89">
        <v>215</v>
      </c>
    </row>
    <row r="87" spans="1:48">
      <c r="A87">
        <v>87</v>
      </c>
      <c r="B87" s="662"/>
      <c r="C87" s="664">
        <f>+C85+10</f>
        <v>160</v>
      </c>
      <c r="D87" s="78" t="s">
        <v>133</v>
      </c>
      <c r="E87" s="83">
        <v>252</v>
      </c>
      <c r="F87" s="84">
        <v>246</v>
      </c>
      <c r="G87" s="84">
        <v>241</v>
      </c>
      <c r="H87" s="84">
        <v>236</v>
      </c>
      <c r="I87" s="84">
        <v>230</v>
      </c>
      <c r="J87" s="84">
        <v>225</v>
      </c>
      <c r="K87" s="84">
        <v>220</v>
      </c>
      <c r="L87" s="85">
        <v>215</v>
      </c>
      <c r="N87" s="662"/>
      <c r="O87" s="664">
        <f>+O85+10</f>
        <v>160</v>
      </c>
      <c r="P87" s="78" t="s">
        <v>133</v>
      </c>
      <c r="Q87" s="83">
        <v>252</v>
      </c>
      <c r="R87" s="84">
        <v>246</v>
      </c>
      <c r="S87" s="84">
        <v>241</v>
      </c>
      <c r="T87" s="84">
        <v>236</v>
      </c>
      <c r="U87" s="84">
        <v>230</v>
      </c>
      <c r="V87" s="84">
        <v>225</v>
      </c>
      <c r="W87" s="84">
        <v>220</v>
      </c>
      <c r="X87" s="85">
        <v>215</v>
      </c>
      <c r="Z87" s="662"/>
      <c r="AA87" s="664">
        <f>+AA85+10</f>
        <v>160</v>
      </c>
      <c r="AB87" s="78" t="s">
        <v>133</v>
      </c>
      <c r="AC87" s="83">
        <v>252</v>
      </c>
      <c r="AD87" s="84">
        <v>246</v>
      </c>
      <c r="AE87" s="84">
        <v>241</v>
      </c>
      <c r="AF87" s="84">
        <v>236</v>
      </c>
      <c r="AG87" s="84">
        <v>231</v>
      </c>
      <c r="AH87" s="84">
        <v>226</v>
      </c>
      <c r="AI87" s="84">
        <v>221</v>
      </c>
      <c r="AJ87" s="85">
        <v>216</v>
      </c>
      <c r="AL87" s="662"/>
      <c r="AM87" s="664">
        <f>+AM85+10</f>
        <v>160</v>
      </c>
      <c r="AN87" s="78" t="s">
        <v>133</v>
      </c>
      <c r="AO87" s="83">
        <v>252</v>
      </c>
      <c r="AP87" s="84">
        <v>246</v>
      </c>
      <c r="AQ87" s="84">
        <v>241</v>
      </c>
      <c r="AR87" s="84">
        <v>236</v>
      </c>
      <c r="AS87" s="84">
        <v>231</v>
      </c>
      <c r="AT87" s="84">
        <v>226</v>
      </c>
      <c r="AU87" s="84">
        <v>221</v>
      </c>
      <c r="AV87" s="85">
        <v>216</v>
      </c>
    </row>
    <row r="88" spans="1:48" ht="15" thickBot="1">
      <c r="A88">
        <v>88</v>
      </c>
      <c r="B88" s="662"/>
      <c r="C88" s="665"/>
      <c r="D88" s="82" t="s">
        <v>136</v>
      </c>
      <c r="E88" s="83">
        <v>252</v>
      </c>
      <c r="F88" s="84">
        <v>249</v>
      </c>
      <c r="G88" s="84">
        <v>247</v>
      </c>
      <c r="H88" s="84">
        <v>245</v>
      </c>
      <c r="I88" s="84">
        <v>242</v>
      </c>
      <c r="J88" s="84">
        <v>240</v>
      </c>
      <c r="K88" s="84">
        <v>238</v>
      </c>
      <c r="L88" s="85">
        <v>236</v>
      </c>
      <c r="N88" s="662"/>
      <c r="O88" s="665"/>
      <c r="P88" s="82" t="s">
        <v>136</v>
      </c>
      <c r="Q88" s="83">
        <v>252</v>
      </c>
      <c r="R88" s="84">
        <v>249</v>
      </c>
      <c r="S88" s="84">
        <v>247</v>
      </c>
      <c r="T88" s="84">
        <v>245</v>
      </c>
      <c r="U88" s="84">
        <v>242</v>
      </c>
      <c r="V88" s="84">
        <v>240</v>
      </c>
      <c r="W88" s="84">
        <v>238</v>
      </c>
      <c r="X88" s="85">
        <v>236</v>
      </c>
      <c r="Z88" s="662"/>
      <c r="AA88" s="665"/>
      <c r="AB88" s="82" t="s">
        <v>136</v>
      </c>
      <c r="AC88" s="83">
        <v>253</v>
      </c>
      <c r="AD88" s="84">
        <v>250</v>
      </c>
      <c r="AE88" s="84">
        <v>248</v>
      </c>
      <c r="AF88" s="84">
        <v>245</v>
      </c>
      <c r="AG88" s="84">
        <v>243</v>
      </c>
      <c r="AH88" s="84">
        <v>240</v>
      </c>
      <c r="AI88" s="84">
        <v>238</v>
      </c>
      <c r="AJ88" s="85">
        <v>236</v>
      </c>
      <c r="AL88" s="662"/>
      <c r="AM88" s="665"/>
      <c r="AN88" s="82" t="s">
        <v>136</v>
      </c>
      <c r="AO88" s="83">
        <v>253</v>
      </c>
      <c r="AP88" s="84">
        <v>250</v>
      </c>
      <c r="AQ88" s="84">
        <v>248</v>
      </c>
      <c r="AR88" s="84">
        <v>245</v>
      </c>
      <c r="AS88" s="84">
        <v>243</v>
      </c>
      <c r="AT88" s="84">
        <v>240</v>
      </c>
      <c r="AU88" s="84">
        <v>238</v>
      </c>
      <c r="AV88" s="85">
        <v>236</v>
      </c>
    </row>
    <row r="89" spans="1:48">
      <c r="A89">
        <v>89</v>
      </c>
      <c r="B89" s="662"/>
      <c r="C89" s="666">
        <f>+C87+10</f>
        <v>170</v>
      </c>
      <c r="D89" s="86" t="str">
        <f>+D87</f>
        <v>48-X</v>
      </c>
      <c r="E89" s="87">
        <v>255</v>
      </c>
      <c r="F89" s="88">
        <v>252</v>
      </c>
      <c r="G89" s="88">
        <v>249</v>
      </c>
      <c r="H89" s="88">
        <v>246</v>
      </c>
      <c r="I89" s="88">
        <v>244</v>
      </c>
      <c r="J89" s="88">
        <v>241</v>
      </c>
      <c r="K89" s="88">
        <v>238</v>
      </c>
      <c r="L89" s="89">
        <v>236</v>
      </c>
      <c r="N89" s="662"/>
      <c r="O89" s="666">
        <f>+O87+10</f>
        <v>170</v>
      </c>
      <c r="P89" s="86" t="str">
        <f>+P87</f>
        <v>48-X</v>
      </c>
      <c r="Q89" s="87">
        <v>255</v>
      </c>
      <c r="R89" s="88">
        <v>252</v>
      </c>
      <c r="S89" s="88">
        <v>249</v>
      </c>
      <c r="T89" s="88">
        <v>246</v>
      </c>
      <c r="U89" s="88">
        <v>244</v>
      </c>
      <c r="V89" s="88">
        <v>241</v>
      </c>
      <c r="W89" s="88">
        <v>238</v>
      </c>
      <c r="X89" s="89">
        <v>236</v>
      </c>
      <c r="Z89" s="662"/>
      <c r="AA89" s="666">
        <f>+AA87+10</f>
        <v>170</v>
      </c>
      <c r="AB89" s="86" t="str">
        <f>+AB87</f>
        <v>48-X</v>
      </c>
      <c r="AC89" s="87">
        <v>255</v>
      </c>
      <c r="AD89" s="88">
        <v>252</v>
      </c>
      <c r="AE89" s="88">
        <v>249</v>
      </c>
      <c r="AF89" s="88">
        <v>246</v>
      </c>
      <c r="AG89" s="88">
        <v>244</v>
      </c>
      <c r="AH89" s="88">
        <v>241</v>
      </c>
      <c r="AI89" s="88">
        <v>238</v>
      </c>
      <c r="AJ89" s="89">
        <v>236</v>
      </c>
      <c r="AL89" s="662"/>
      <c r="AM89" s="666">
        <f>+AM87+10</f>
        <v>170</v>
      </c>
      <c r="AN89" s="86" t="str">
        <f>+AN87</f>
        <v>48-X</v>
      </c>
      <c r="AO89" s="87">
        <v>255</v>
      </c>
      <c r="AP89" s="88">
        <v>252</v>
      </c>
      <c r="AQ89" s="88">
        <v>249</v>
      </c>
      <c r="AR89" s="88">
        <v>246</v>
      </c>
      <c r="AS89" s="88">
        <v>244</v>
      </c>
      <c r="AT89" s="88">
        <v>241</v>
      </c>
      <c r="AU89" s="88">
        <v>238</v>
      </c>
      <c r="AV89" s="89">
        <v>236</v>
      </c>
    </row>
    <row r="90" spans="1:48" ht="15" thickBot="1">
      <c r="A90">
        <v>90</v>
      </c>
      <c r="B90" s="662"/>
      <c r="C90" s="667"/>
      <c r="D90" s="90" t="str">
        <f>+D88</f>
        <v>48-XL</v>
      </c>
      <c r="E90" s="87">
        <v>255</v>
      </c>
      <c r="F90" s="88">
        <v>253</v>
      </c>
      <c r="G90" s="88">
        <v>252</v>
      </c>
      <c r="H90" s="88">
        <v>251</v>
      </c>
      <c r="I90" s="88">
        <v>249</v>
      </c>
      <c r="J90" s="88">
        <v>248</v>
      </c>
      <c r="K90" s="88">
        <v>247</v>
      </c>
      <c r="L90" s="89">
        <v>246</v>
      </c>
      <c r="N90" s="662"/>
      <c r="O90" s="667"/>
      <c r="P90" s="90" t="str">
        <f>+P88</f>
        <v>48-XL</v>
      </c>
      <c r="Q90" s="87">
        <v>255</v>
      </c>
      <c r="R90" s="88">
        <v>253</v>
      </c>
      <c r="S90" s="88">
        <v>252</v>
      </c>
      <c r="T90" s="88">
        <v>251</v>
      </c>
      <c r="U90" s="88">
        <v>249</v>
      </c>
      <c r="V90" s="88">
        <v>248</v>
      </c>
      <c r="W90" s="88">
        <v>247</v>
      </c>
      <c r="X90" s="89">
        <v>246</v>
      </c>
      <c r="Z90" s="662"/>
      <c r="AA90" s="667"/>
      <c r="AB90" s="90" t="str">
        <f>+AB88</f>
        <v>48-XL</v>
      </c>
      <c r="AC90" s="87">
        <v>258</v>
      </c>
      <c r="AD90" s="88">
        <v>256</v>
      </c>
      <c r="AE90" s="88">
        <v>255</v>
      </c>
      <c r="AF90" s="88">
        <v>254</v>
      </c>
      <c r="AG90" s="88">
        <v>252</v>
      </c>
      <c r="AH90" s="88">
        <v>251</v>
      </c>
      <c r="AI90" s="88">
        <v>250</v>
      </c>
      <c r="AJ90" s="89">
        <v>249</v>
      </c>
      <c r="AL90" s="662"/>
      <c r="AM90" s="667"/>
      <c r="AN90" s="90" t="str">
        <f>+AN88</f>
        <v>48-XL</v>
      </c>
      <c r="AO90" s="87">
        <v>258</v>
      </c>
      <c r="AP90" s="88">
        <v>256</v>
      </c>
      <c r="AQ90" s="88">
        <v>255</v>
      </c>
      <c r="AR90" s="88">
        <v>254</v>
      </c>
      <c r="AS90" s="88">
        <v>252</v>
      </c>
      <c r="AT90" s="88">
        <v>251</v>
      </c>
      <c r="AU90" s="88">
        <v>250</v>
      </c>
      <c r="AV90" s="89">
        <v>249</v>
      </c>
    </row>
    <row r="91" spans="1:48">
      <c r="A91">
        <v>91</v>
      </c>
      <c r="B91" s="662"/>
      <c r="C91" s="664">
        <f>+C89+10</f>
        <v>180</v>
      </c>
      <c r="D91" s="78" t="s">
        <v>133</v>
      </c>
      <c r="E91" s="83">
        <v>258</v>
      </c>
      <c r="F91" s="84">
        <v>256</v>
      </c>
      <c r="G91" s="84">
        <v>255</v>
      </c>
      <c r="H91" s="84">
        <v>254</v>
      </c>
      <c r="I91" s="84">
        <v>252</v>
      </c>
      <c r="J91" s="84">
        <v>251</v>
      </c>
      <c r="K91" s="84">
        <v>250</v>
      </c>
      <c r="L91" s="85">
        <v>249</v>
      </c>
      <c r="N91" s="662"/>
      <c r="O91" s="664">
        <f>+O89+10</f>
        <v>180</v>
      </c>
      <c r="P91" s="78" t="s">
        <v>133</v>
      </c>
      <c r="Q91" s="83">
        <v>258</v>
      </c>
      <c r="R91" s="84">
        <v>256</v>
      </c>
      <c r="S91" s="84">
        <v>255</v>
      </c>
      <c r="T91" s="84">
        <v>254</v>
      </c>
      <c r="U91" s="84">
        <v>252</v>
      </c>
      <c r="V91" s="84">
        <v>251</v>
      </c>
      <c r="W91" s="84">
        <v>250</v>
      </c>
      <c r="X91" s="85">
        <v>249</v>
      </c>
      <c r="Z91" s="662"/>
      <c r="AA91" s="664">
        <f>+AA89+10</f>
        <v>180</v>
      </c>
      <c r="AB91" s="78" t="s">
        <v>133</v>
      </c>
      <c r="AC91" s="83">
        <v>258</v>
      </c>
      <c r="AD91" s="84">
        <v>256</v>
      </c>
      <c r="AE91" s="84">
        <v>255</v>
      </c>
      <c r="AF91" s="84">
        <v>254</v>
      </c>
      <c r="AG91" s="84">
        <v>252</v>
      </c>
      <c r="AH91" s="84">
        <v>251</v>
      </c>
      <c r="AI91" s="84">
        <v>250</v>
      </c>
      <c r="AJ91" s="85">
        <v>249</v>
      </c>
      <c r="AL91" s="662"/>
      <c r="AM91" s="664">
        <f>+AM89+10</f>
        <v>180</v>
      </c>
      <c r="AN91" s="78" t="s">
        <v>133</v>
      </c>
      <c r="AO91" s="83">
        <v>258</v>
      </c>
      <c r="AP91" s="84">
        <v>256</v>
      </c>
      <c r="AQ91" s="84">
        <v>255</v>
      </c>
      <c r="AR91" s="84">
        <v>254</v>
      </c>
      <c r="AS91" s="84">
        <v>252</v>
      </c>
      <c r="AT91" s="84">
        <v>251</v>
      </c>
      <c r="AU91" s="84">
        <v>250</v>
      </c>
      <c r="AV91" s="85">
        <v>249</v>
      </c>
    </row>
    <row r="92" spans="1:48" ht="15" thickBot="1">
      <c r="A92">
        <v>92</v>
      </c>
      <c r="B92" s="662"/>
      <c r="C92" s="665"/>
      <c r="D92" s="82" t="s">
        <v>136</v>
      </c>
      <c r="E92" s="83">
        <v>258</v>
      </c>
      <c r="F92" s="84">
        <v>256</v>
      </c>
      <c r="G92" s="84">
        <v>255</v>
      </c>
      <c r="H92" s="84">
        <v>254</v>
      </c>
      <c r="I92" s="84">
        <v>253</v>
      </c>
      <c r="J92" s="84">
        <v>252</v>
      </c>
      <c r="K92" s="84">
        <v>251</v>
      </c>
      <c r="L92" s="85">
        <v>250</v>
      </c>
      <c r="N92" s="662"/>
      <c r="O92" s="665"/>
      <c r="P92" s="82" t="s">
        <v>136</v>
      </c>
      <c r="Q92" s="83">
        <v>258</v>
      </c>
      <c r="R92" s="84">
        <v>256</v>
      </c>
      <c r="S92" s="84">
        <v>255</v>
      </c>
      <c r="T92" s="84">
        <v>254</v>
      </c>
      <c r="U92" s="84">
        <v>253</v>
      </c>
      <c r="V92" s="84">
        <v>252</v>
      </c>
      <c r="W92" s="84">
        <v>251</v>
      </c>
      <c r="X92" s="85">
        <v>250</v>
      </c>
      <c r="Z92" s="662"/>
      <c r="AA92" s="665"/>
      <c r="AB92" s="82" t="s">
        <v>136</v>
      </c>
      <c r="AC92" s="83">
        <v>261</v>
      </c>
      <c r="AD92" s="84">
        <v>259</v>
      </c>
      <c r="AE92" s="84">
        <v>257</v>
      </c>
      <c r="AF92" s="84">
        <v>256</v>
      </c>
      <c r="AG92" s="84">
        <v>254</v>
      </c>
      <c r="AH92" s="84">
        <v>253</v>
      </c>
      <c r="AI92" s="84">
        <v>251</v>
      </c>
      <c r="AJ92" s="85">
        <v>250</v>
      </c>
      <c r="AL92" s="662"/>
      <c r="AM92" s="665"/>
      <c r="AN92" s="82" t="s">
        <v>136</v>
      </c>
      <c r="AO92" s="83">
        <v>261</v>
      </c>
      <c r="AP92" s="84">
        <v>259</v>
      </c>
      <c r="AQ92" s="84">
        <v>257</v>
      </c>
      <c r="AR92" s="84">
        <v>256</v>
      </c>
      <c r="AS92" s="84">
        <v>254</v>
      </c>
      <c r="AT92" s="84">
        <v>253</v>
      </c>
      <c r="AU92" s="84">
        <v>251</v>
      </c>
      <c r="AV92" s="85">
        <v>250</v>
      </c>
    </row>
    <row r="93" spans="1:48">
      <c r="A93">
        <v>93</v>
      </c>
      <c r="B93" s="662"/>
      <c r="C93" s="666">
        <f>+C91+10</f>
        <v>190</v>
      </c>
      <c r="D93" s="86" t="str">
        <f>+D91</f>
        <v>48-X</v>
      </c>
      <c r="E93" s="87">
        <v>262</v>
      </c>
      <c r="F93" s="88">
        <v>260</v>
      </c>
      <c r="G93" s="88">
        <v>259</v>
      </c>
      <c r="H93" s="88">
        <v>257</v>
      </c>
      <c r="I93" s="88">
        <v>256</v>
      </c>
      <c r="J93" s="88">
        <v>254</v>
      </c>
      <c r="K93" s="88">
        <v>253</v>
      </c>
      <c r="L93" s="89">
        <v>252</v>
      </c>
      <c r="N93" s="662"/>
      <c r="O93" s="666">
        <f>+O91+10</f>
        <v>190</v>
      </c>
      <c r="P93" s="86" t="str">
        <f>+P91</f>
        <v>48-X</v>
      </c>
      <c r="Q93" s="87">
        <v>262</v>
      </c>
      <c r="R93" s="88">
        <v>260</v>
      </c>
      <c r="S93" s="88">
        <v>259</v>
      </c>
      <c r="T93" s="88">
        <v>257</v>
      </c>
      <c r="U93" s="88">
        <v>256</v>
      </c>
      <c r="V93" s="88">
        <v>254</v>
      </c>
      <c r="W93" s="88">
        <v>253</v>
      </c>
      <c r="X93" s="89">
        <v>252</v>
      </c>
      <c r="Z93" s="662"/>
      <c r="AA93" s="666">
        <f>+AA91+10</f>
        <v>190</v>
      </c>
      <c r="AB93" s="86" t="str">
        <f>+AB91</f>
        <v>48-X</v>
      </c>
      <c r="AC93" s="87">
        <v>262</v>
      </c>
      <c r="AD93" s="88">
        <v>260</v>
      </c>
      <c r="AE93" s="88">
        <v>259</v>
      </c>
      <c r="AF93" s="88">
        <v>257</v>
      </c>
      <c r="AG93" s="88">
        <v>256</v>
      </c>
      <c r="AH93" s="88">
        <v>254</v>
      </c>
      <c r="AI93" s="88">
        <v>253</v>
      </c>
      <c r="AJ93" s="89">
        <v>252</v>
      </c>
      <c r="AL93" s="662"/>
      <c r="AM93" s="666">
        <f>+AM91+10</f>
        <v>190</v>
      </c>
      <c r="AN93" s="86" t="str">
        <f>+AN91</f>
        <v>48-X</v>
      </c>
      <c r="AO93" s="87">
        <v>262</v>
      </c>
      <c r="AP93" s="88">
        <v>260</v>
      </c>
      <c r="AQ93" s="88">
        <v>259</v>
      </c>
      <c r="AR93" s="88">
        <v>257</v>
      </c>
      <c r="AS93" s="88">
        <v>256</v>
      </c>
      <c r="AT93" s="88">
        <v>254</v>
      </c>
      <c r="AU93" s="88">
        <v>253</v>
      </c>
      <c r="AV93" s="89">
        <v>252</v>
      </c>
    </row>
    <row r="94" spans="1:48" ht="15" thickBot="1">
      <c r="A94">
        <v>94</v>
      </c>
      <c r="B94" s="662"/>
      <c r="C94" s="667"/>
      <c r="D94" s="90" t="str">
        <f>+D92</f>
        <v>48-XL</v>
      </c>
      <c r="E94" s="87">
        <v>262</v>
      </c>
      <c r="F94" s="88">
        <v>260</v>
      </c>
      <c r="G94" s="88">
        <v>259</v>
      </c>
      <c r="H94" s="88">
        <v>257</v>
      </c>
      <c r="I94" s="88">
        <v>256</v>
      </c>
      <c r="J94" s="88">
        <v>254</v>
      </c>
      <c r="K94" s="88">
        <v>253</v>
      </c>
      <c r="L94" s="89">
        <v>252</v>
      </c>
      <c r="N94" s="662"/>
      <c r="O94" s="667"/>
      <c r="P94" s="90" t="str">
        <f>+P92</f>
        <v>48-XL</v>
      </c>
      <c r="Q94" s="87">
        <v>262</v>
      </c>
      <c r="R94" s="88">
        <v>260</v>
      </c>
      <c r="S94" s="88">
        <v>259</v>
      </c>
      <c r="T94" s="88">
        <v>257</v>
      </c>
      <c r="U94" s="88">
        <v>256</v>
      </c>
      <c r="V94" s="88">
        <v>254</v>
      </c>
      <c r="W94" s="88">
        <v>253</v>
      </c>
      <c r="X94" s="89">
        <v>252</v>
      </c>
      <c r="Z94" s="662"/>
      <c r="AA94" s="667"/>
      <c r="AB94" s="90" t="str">
        <f>+AB92</f>
        <v>48-XL</v>
      </c>
      <c r="AC94" s="87">
        <v>262</v>
      </c>
      <c r="AD94" s="88">
        <v>260</v>
      </c>
      <c r="AE94" s="88">
        <v>259</v>
      </c>
      <c r="AF94" s="88">
        <v>258</v>
      </c>
      <c r="AG94" s="88">
        <v>256</v>
      </c>
      <c r="AH94" s="88">
        <v>255</v>
      </c>
      <c r="AI94" s="88">
        <v>254</v>
      </c>
      <c r="AJ94" s="89">
        <v>253</v>
      </c>
      <c r="AL94" s="662"/>
      <c r="AM94" s="667"/>
      <c r="AN94" s="90" t="str">
        <f>+AN92</f>
        <v>48-XL</v>
      </c>
      <c r="AO94" s="87">
        <v>261</v>
      </c>
      <c r="AP94" s="88">
        <v>259</v>
      </c>
      <c r="AQ94" s="88">
        <v>258</v>
      </c>
      <c r="AR94" s="88">
        <v>257</v>
      </c>
      <c r="AS94" s="88">
        <v>256</v>
      </c>
      <c r="AT94" s="88">
        <v>255</v>
      </c>
      <c r="AU94" s="88">
        <v>254</v>
      </c>
      <c r="AV94" s="89">
        <v>253</v>
      </c>
    </row>
    <row r="95" spans="1:48">
      <c r="A95">
        <v>95</v>
      </c>
      <c r="B95" s="662"/>
      <c r="C95" s="664">
        <f>+C93+10</f>
        <v>200</v>
      </c>
      <c r="D95" s="78" t="s">
        <v>133</v>
      </c>
      <c r="E95" s="184"/>
      <c r="F95" s="84">
        <v>259</v>
      </c>
      <c r="G95" s="84">
        <v>258</v>
      </c>
      <c r="H95" s="84">
        <v>257</v>
      </c>
      <c r="I95" s="84">
        <v>256</v>
      </c>
      <c r="J95" s="84">
        <v>255</v>
      </c>
      <c r="K95" s="84">
        <v>254</v>
      </c>
      <c r="L95" s="85">
        <v>253</v>
      </c>
      <c r="N95" s="662"/>
      <c r="O95" s="664">
        <f>+O93+10</f>
        <v>200</v>
      </c>
      <c r="P95" s="78" t="s">
        <v>133</v>
      </c>
      <c r="Q95" s="184"/>
      <c r="R95" s="84">
        <v>259</v>
      </c>
      <c r="S95" s="84">
        <v>258</v>
      </c>
      <c r="T95" s="84">
        <v>257</v>
      </c>
      <c r="U95" s="84">
        <v>256</v>
      </c>
      <c r="V95" s="84">
        <v>255</v>
      </c>
      <c r="W95" s="84">
        <v>254</v>
      </c>
      <c r="X95" s="85">
        <v>253</v>
      </c>
      <c r="Z95" s="662"/>
      <c r="AA95" s="664">
        <f>+AA93+10</f>
        <v>200</v>
      </c>
      <c r="AB95" s="78" t="s">
        <v>133</v>
      </c>
      <c r="AC95" s="184"/>
      <c r="AD95" s="84">
        <v>260</v>
      </c>
      <c r="AE95" s="84">
        <v>259</v>
      </c>
      <c r="AF95" s="84">
        <v>258</v>
      </c>
      <c r="AG95" s="84">
        <v>257</v>
      </c>
      <c r="AH95" s="84">
        <v>256</v>
      </c>
      <c r="AI95" s="84">
        <v>255</v>
      </c>
      <c r="AJ95" s="85">
        <v>255</v>
      </c>
      <c r="AL95" s="662"/>
      <c r="AM95" s="664">
        <f>+AM93+10</f>
        <v>200</v>
      </c>
      <c r="AN95" s="78" t="s">
        <v>133</v>
      </c>
      <c r="AO95" s="184"/>
      <c r="AP95" s="84">
        <v>255</v>
      </c>
      <c r="AQ95" s="84">
        <v>250</v>
      </c>
      <c r="AR95" s="84">
        <v>245</v>
      </c>
      <c r="AS95" s="84">
        <v>240</v>
      </c>
      <c r="AT95" s="84">
        <v>235</v>
      </c>
      <c r="AU95" s="84">
        <v>230</v>
      </c>
      <c r="AV95" s="85">
        <v>225</v>
      </c>
    </row>
    <row r="96" spans="1:48" ht="15" thickBot="1">
      <c r="A96">
        <v>96</v>
      </c>
      <c r="B96" s="663"/>
      <c r="C96" s="665"/>
      <c r="D96" s="82" t="s">
        <v>136</v>
      </c>
      <c r="E96" s="181"/>
      <c r="F96" s="186">
        <v>259</v>
      </c>
      <c r="G96" s="186">
        <v>258</v>
      </c>
      <c r="H96" s="186">
        <v>257</v>
      </c>
      <c r="I96" s="186">
        <v>256</v>
      </c>
      <c r="J96" s="186">
        <v>255</v>
      </c>
      <c r="K96" s="186">
        <v>254</v>
      </c>
      <c r="L96" s="185">
        <v>253</v>
      </c>
      <c r="N96" s="663"/>
      <c r="O96" s="665"/>
      <c r="P96" s="82" t="s">
        <v>136</v>
      </c>
      <c r="Q96" s="181"/>
      <c r="R96" s="186">
        <v>259</v>
      </c>
      <c r="S96" s="186">
        <v>258</v>
      </c>
      <c r="T96" s="186">
        <v>257</v>
      </c>
      <c r="U96" s="186">
        <v>256</v>
      </c>
      <c r="V96" s="186">
        <v>255</v>
      </c>
      <c r="W96" s="186">
        <v>254</v>
      </c>
      <c r="X96" s="185">
        <v>253</v>
      </c>
      <c r="Z96" s="663"/>
      <c r="AA96" s="665"/>
      <c r="AB96" s="82" t="s">
        <v>136</v>
      </c>
      <c r="AC96" s="181"/>
      <c r="AD96" s="186">
        <v>260</v>
      </c>
      <c r="AE96" s="186">
        <v>259</v>
      </c>
      <c r="AF96" s="186">
        <v>258</v>
      </c>
      <c r="AG96" s="186">
        <v>258</v>
      </c>
      <c r="AH96" s="186">
        <v>257</v>
      </c>
      <c r="AI96" s="186">
        <v>256</v>
      </c>
      <c r="AJ96" s="185">
        <v>256</v>
      </c>
      <c r="AL96" s="663"/>
      <c r="AM96" s="665"/>
      <c r="AN96" s="82" t="s">
        <v>136</v>
      </c>
      <c r="AO96" s="181"/>
      <c r="AP96" s="186">
        <v>260</v>
      </c>
      <c r="AQ96" s="186">
        <v>259</v>
      </c>
      <c r="AR96" s="186">
        <v>258</v>
      </c>
      <c r="AS96" s="186">
        <v>258</v>
      </c>
      <c r="AT96" s="186">
        <v>257</v>
      </c>
      <c r="AU96" s="186">
        <v>256</v>
      </c>
      <c r="AV96" s="185">
        <v>256</v>
      </c>
    </row>
    <row r="97" spans="1:48">
      <c r="A97">
        <v>97</v>
      </c>
    </row>
    <row r="98" spans="1:48">
      <c r="A98">
        <v>98</v>
      </c>
    </row>
    <row r="99" spans="1:48">
      <c r="A99">
        <v>99</v>
      </c>
    </row>
    <row r="100" spans="1:48">
      <c r="A100">
        <v>100</v>
      </c>
    </row>
    <row r="101" spans="1:48">
      <c r="A101">
        <v>101</v>
      </c>
    </row>
    <row r="102" spans="1:48">
      <c r="A102">
        <v>102</v>
      </c>
    </row>
    <row r="103" spans="1:48" ht="15" thickBot="1">
      <c r="A103">
        <v>103</v>
      </c>
    </row>
    <row r="104" spans="1:48" ht="18.600000000000001" thickBot="1">
      <c r="A104">
        <v>104</v>
      </c>
      <c r="B104" s="649" t="s">
        <v>1112</v>
      </c>
      <c r="C104" s="650"/>
      <c r="D104" s="651"/>
      <c r="E104" s="649" t="s">
        <v>1138</v>
      </c>
      <c r="F104" s="650"/>
      <c r="G104" s="650"/>
      <c r="H104" s="650"/>
      <c r="I104" s="650"/>
      <c r="J104" s="650"/>
      <c r="K104" s="650"/>
      <c r="L104" s="651"/>
      <c r="N104" s="649" t="s">
        <v>1114</v>
      </c>
      <c r="O104" s="650"/>
      <c r="P104" s="651"/>
      <c r="Q104" s="649" t="s">
        <v>1138</v>
      </c>
      <c r="R104" s="650"/>
      <c r="S104" s="650"/>
      <c r="T104" s="650"/>
      <c r="U104" s="650"/>
      <c r="V104" s="650"/>
      <c r="W104" s="650"/>
      <c r="X104" s="651"/>
      <c r="Z104" s="649" t="s">
        <v>1115</v>
      </c>
      <c r="AA104" s="650"/>
      <c r="AB104" s="651"/>
      <c r="AC104" s="649" t="s">
        <v>1138</v>
      </c>
      <c r="AD104" s="650"/>
      <c r="AE104" s="650"/>
      <c r="AF104" s="650"/>
      <c r="AG104" s="650"/>
      <c r="AH104" s="650"/>
      <c r="AI104" s="650"/>
      <c r="AJ104" s="651"/>
      <c r="AL104" s="649" t="s">
        <v>1116</v>
      </c>
      <c r="AM104" s="650"/>
      <c r="AN104" s="651"/>
      <c r="AO104" s="649" t="s">
        <v>1138</v>
      </c>
      <c r="AP104" s="650"/>
      <c r="AQ104" s="650"/>
      <c r="AR104" s="650"/>
      <c r="AS104" s="650"/>
      <c r="AT104" s="650"/>
      <c r="AU104" s="650"/>
      <c r="AV104" s="651"/>
    </row>
    <row r="105" spans="1:48" ht="15.75" customHeight="1">
      <c r="A105">
        <v>105</v>
      </c>
      <c r="B105" s="652" t="s">
        <v>1117</v>
      </c>
      <c r="C105" s="652" t="s">
        <v>634</v>
      </c>
      <c r="D105" s="669" t="s">
        <v>1119</v>
      </c>
      <c r="E105" s="654" t="s">
        <v>1120</v>
      </c>
      <c r="F105" s="655"/>
      <c r="G105" s="655"/>
      <c r="H105" s="655"/>
      <c r="I105" s="655"/>
      <c r="J105" s="655"/>
      <c r="K105" s="655"/>
      <c r="L105" s="656"/>
      <c r="N105" s="652" t="s">
        <v>1117</v>
      </c>
      <c r="O105" s="652" t="s">
        <v>634</v>
      </c>
      <c r="P105" s="669" t="s">
        <v>1119</v>
      </c>
      <c r="Q105" s="654" t="s">
        <v>1120</v>
      </c>
      <c r="R105" s="655"/>
      <c r="S105" s="655"/>
      <c r="T105" s="655"/>
      <c r="U105" s="655"/>
      <c r="V105" s="655"/>
      <c r="W105" s="655"/>
      <c r="X105" s="656"/>
      <c r="Z105" s="652" t="s">
        <v>1117</v>
      </c>
      <c r="AA105" s="652" t="s">
        <v>634</v>
      </c>
      <c r="AB105" s="669" t="s">
        <v>1119</v>
      </c>
      <c r="AC105" s="654" t="s">
        <v>1120</v>
      </c>
      <c r="AD105" s="655"/>
      <c r="AE105" s="655"/>
      <c r="AF105" s="655"/>
      <c r="AG105" s="655"/>
      <c r="AH105" s="655"/>
      <c r="AI105" s="655"/>
      <c r="AJ105" s="656"/>
      <c r="AL105" s="652" t="s">
        <v>1117</v>
      </c>
      <c r="AM105" s="652" t="s">
        <v>634</v>
      </c>
      <c r="AN105" s="669" t="s">
        <v>1119</v>
      </c>
      <c r="AO105" s="654" t="s">
        <v>1120</v>
      </c>
      <c r="AP105" s="655"/>
      <c r="AQ105" s="655"/>
      <c r="AR105" s="655"/>
      <c r="AS105" s="655"/>
      <c r="AT105" s="655"/>
      <c r="AU105" s="655"/>
      <c r="AV105" s="656"/>
    </row>
    <row r="106" spans="1:48" ht="15" customHeight="1" thickBot="1">
      <c r="A106">
        <v>106</v>
      </c>
      <c r="B106" s="668"/>
      <c r="C106" s="668"/>
      <c r="D106" s="670"/>
      <c r="E106" s="672"/>
      <c r="F106" s="673"/>
      <c r="G106" s="673"/>
      <c r="H106" s="673"/>
      <c r="I106" s="673"/>
      <c r="J106" s="673"/>
      <c r="K106" s="673"/>
      <c r="L106" s="674"/>
      <c r="N106" s="668"/>
      <c r="O106" s="668"/>
      <c r="P106" s="670"/>
      <c r="Q106" s="672"/>
      <c r="R106" s="673"/>
      <c r="S106" s="673"/>
      <c r="T106" s="673"/>
      <c r="U106" s="673"/>
      <c r="V106" s="673"/>
      <c r="W106" s="673"/>
      <c r="X106" s="674"/>
      <c r="Z106" s="668"/>
      <c r="AA106" s="668"/>
      <c r="AB106" s="670"/>
      <c r="AC106" s="672"/>
      <c r="AD106" s="673"/>
      <c r="AE106" s="673"/>
      <c r="AF106" s="673"/>
      <c r="AG106" s="673"/>
      <c r="AH106" s="673"/>
      <c r="AI106" s="673"/>
      <c r="AJ106" s="674"/>
      <c r="AL106" s="668"/>
      <c r="AM106" s="668"/>
      <c r="AN106" s="670"/>
      <c r="AO106" s="672"/>
      <c r="AP106" s="673"/>
      <c r="AQ106" s="673"/>
      <c r="AR106" s="673"/>
      <c r="AS106" s="673"/>
      <c r="AT106" s="673"/>
      <c r="AU106" s="673"/>
      <c r="AV106" s="674"/>
    </row>
    <row r="107" spans="1:48" ht="15" thickBot="1">
      <c r="A107">
        <v>107</v>
      </c>
      <c r="B107" s="653"/>
      <c r="C107" s="653"/>
      <c r="D107" s="671"/>
      <c r="E107" s="75">
        <v>0</v>
      </c>
      <c r="F107" s="76">
        <v>500</v>
      </c>
      <c r="G107" s="76">
        <v>1000</v>
      </c>
      <c r="H107" s="76">
        <v>1500</v>
      </c>
      <c r="I107" s="76">
        <v>2000</v>
      </c>
      <c r="J107" s="76">
        <v>2500</v>
      </c>
      <c r="K107" s="76">
        <v>3000</v>
      </c>
      <c r="L107" s="77">
        <v>3500</v>
      </c>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L107" s="653"/>
      <c r="AM107" s="653"/>
      <c r="AN107" s="671"/>
      <c r="AO107" s="75">
        <v>0</v>
      </c>
      <c r="AP107" s="76">
        <v>500</v>
      </c>
      <c r="AQ107" s="76">
        <v>1000</v>
      </c>
      <c r="AR107" s="76">
        <v>1500</v>
      </c>
      <c r="AS107" s="76">
        <v>2000</v>
      </c>
      <c r="AT107" s="76">
        <v>2500</v>
      </c>
      <c r="AU107" s="76">
        <v>3000</v>
      </c>
      <c r="AV107" s="77">
        <v>3500</v>
      </c>
    </row>
    <row r="108" spans="1:48" ht="15" customHeight="1">
      <c r="A108">
        <v>108</v>
      </c>
      <c r="B108" s="661" t="s">
        <v>1135</v>
      </c>
      <c r="C108" s="664">
        <v>100</v>
      </c>
      <c r="D108" s="78" t="s">
        <v>133</v>
      </c>
      <c r="E108" s="79">
        <v>59</v>
      </c>
      <c r="F108" s="80">
        <v>59</v>
      </c>
      <c r="G108" s="80">
        <v>59</v>
      </c>
      <c r="H108" s="80">
        <v>59</v>
      </c>
      <c r="I108" s="80">
        <v>59</v>
      </c>
      <c r="J108" s="80">
        <v>59</v>
      </c>
      <c r="K108" s="80">
        <v>59</v>
      </c>
      <c r="L108" s="81">
        <v>60</v>
      </c>
      <c r="N108" s="661" t="s">
        <v>1135</v>
      </c>
      <c r="O108" s="664">
        <v>100</v>
      </c>
      <c r="P108" s="78" t="s">
        <v>133</v>
      </c>
      <c r="Q108" s="79">
        <v>94</v>
      </c>
      <c r="R108" s="80">
        <v>95</v>
      </c>
      <c r="S108" s="80">
        <v>97</v>
      </c>
      <c r="T108" s="80">
        <v>99</v>
      </c>
      <c r="U108" s="80">
        <v>100</v>
      </c>
      <c r="V108" s="80">
        <v>102</v>
      </c>
      <c r="W108" s="80">
        <v>104</v>
      </c>
      <c r="X108" s="81">
        <v>106</v>
      </c>
      <c r="Z108" s="661" t="s">
        <v>1135</v>
      </c>
      <c r="AA108" s="664">
        <v>100</v>
      </c>
      <c r="AB108" s="78" t="s">
        <v>133</v>
      </c>
      <c r="AC108" s="79">
        <v>143</v>
      </c>
      <c r="AD108" s="80">
        <v>145</v>
      </c>
      <c r="AE108" s="80">
        <v>148</v>
      </c>
      <c r="AF108" s="80">
        <v>151</v>
      </c>
      <c r="AG108" s="80">
        <v>153</v>
      </c>
      <c r="AH108" s="80">
        <v>156</v>
      </c>
      <c r="AI108" s="80">
        <v>159</v>
      </c>
      <c r="AJ108" s="81">
        <v>162</v>
      </c>
      <c r="AK108" s="26"/>
      <c r="AL108" s="661" t="s">
        <v>1135</v>
      </c>
      <c r="AM108" s="664">
        <v>100</v>
      </c>
      <c r="AN108" s="78" t="s">
        <v>133</v>
      </c>
      <c r="AO108" s="79">
        <v>173</v>
      </c>
      <c r="AP108" s="80">
        <v>174</v>
      </c>
      <c r="AQ108" s="80">
        <v>175</v>
      </c>
      <c r="AR108" s="80">
        <v>176</v>
      </c>
      <c r="AS108" s="80">
        <v>177</v>
      </c>
      <c r="AT108" s="80">
        <v>178</v>
      </c>
      <c r="AU108" s="80">
        <v>179</v>
      </c>
      <c r="AV108" s="81">
        <v>181</v>
      </c>
    </row>
    <row r="109" spans="1:48" ht="15" thickBot="1">
      <c r="A109">
        <v>109</v>
      </c>
      <c r="B109" s="662"/>
      <c r="C109" s="665"/>
      <c r="D109" s="82" t="s">
        <v>136</v>
      </c>
      <c r="E109" s="83">
        <v>59</v>
      </c>
      <c r="F109" s="84">
        <v>59</v>
      </c>
      <c r="G109" s="84">
        <v>60</v>
      </c>
      <c r="H109" s="84">
        <v>61</v>
      </c>
      <c r="I109" s="84">
        <v>61</v>
      </c>
      <c r="J109" s="84">
        <v>62</v>
      </c>
      <c r="K109" s="84">
        <v>63</v>
      </c>
      <c r="L109" s="85">
        <v>64</v>
      </c>
      <c r="N109" s="662"/>
      <c r="O109" s="665"/>
      <c r="P109" s="82" t="s">
        <v>136</v>
      </c>
      <c r="Q109" s="83">
        <v>105</v>
      </c>
      <c r="R109" s="84">
        <v>106</v>
      </c>
      <c r="S109" s="84">
        <v>107</v>
      </c>
      <c r="T109" s="84">
        <v>108</v>
      </c>
      <c r="U109" s="84">
        <v>110</v>
      </c>
      <c r="V109" s="84">
        <v>111</v>
      </c>
      <c r="W109" s="84">
        <v>112</v>
      </c>
      <c r="X109" s="85">
        <v>114</v>
      </c>
      <c r="Z109" s="662"/>
      <c r="AA109" s="665"/>
      <c r="AB109" s="82" t="s">
        <v>136</v>
      </c>
      <c r="AC109" s="83">
        <v>161</v>
      </c>
      <c r="AD109" s="84">
        <v>163</v>
      </c>
      <c r="AE109" s="84">
        <v>165</v>
      </c>
      <c r="AF109" s="84">
        <v>167</v>
      </c>
      <c r="AG109" s="84">
        <v>169</v>
      </c>
      <c r="AH109" s="84">
        <v>171</v>
      </c>
      <c r="AI109" s="84">
        <v>173</v>
      </c>
      <c r="AJ109" s="85">
        <v>175</v>
      </c>
      <c r="AK109" s="26"/>
      <c r="AL109" s="662"/>
      <c r="AM109" s="665"/>
      <c r="AN109" s="82" t="s">
        <v>136</v>
      </c>
      <c r="AO109" s="83">
        <v>180</v>
      </c>
      <c r="AP109" s="84">
        <v>180</v>
      </c>
      <c r="AQ109" s="84">
        <v>180</v>
      </c>
      <c r="AR109" s="84">
        <v>180</v>
      </c>
      <c r="AS109" s="84">
        <v>180</v>
      </c>
      <c r="AT109" s="84">
        <v>180</v>
      </c>
      <c r="AU109" s="84">
        <v>180</v>
      </c>
      <c r="AV109" s="85">
        <v>180</v>
      </c>
    </row>
    <row r="110" spans="1:48">
      <c r="A110">
        <v>110</v>
      </c>
      <c r="B110" s="662"/>
      <c r="C110" s="666">
        <v>110</v>
      </c>
      <c r="D110" s="86" t="str">
        <f>+D108</f>
        <v>48-X</v>
      </c>
      <c r="E110" s="87">
        <v>50</v>
      </c>
      <c r="F110" s="88">
        <v>51</v>
      </c>
      <c r="G110" s="88">
        <v>52</v>
      </c>
      <c r="H110" s="88">
        <v>53</v>
      </c>
      <c r="I110" s="88">
        <v>54</v>
      </c>
      <c r="J110" s="88">
        <v>55</v>
      </c>
      <c r="K110" s="88">
        <v>56</v>
      </c>
      <c r="L110" s="89">
        <v>57</v>
      </c>
      <c r="N110" s="662"/>
      <c r="O110" s="666">
        <v>110</v>
      </c>
      <c r="P110" s="86" t="str">
        <f>+P108</f>
        <v>48-X</v>
      </c>
      <c r="Q110" s="87">
        <v>89</v>
      </c>
      <c r="R110" s="88">
        <v>90</v>
      </c>
      <c r="S110" s="88">
        <v>92</v>
      </c>
      <c r="T110" s="88">
        <v>94</v>
      </c>
      <c r="U110" s="88">
        <v>95</v>
      </c>
      <c r="V110" s="88">
        <v>97</v>
      </c>
      <c r="W110" s="88">
        <v>99</v>
      </c>
      <c r="X110" s="89">
        <v>101</v>
      </c>
      <c r="Z110" s="662"/>
      <c r="AA110" s="666">
        <v>110</v>
      </c>
      <c r="AB110" s="86" t="str">
        <f>+AB108</f>
        <v>48-X</v>
      </c>
      <c r="AC110" s="87">
        <v>135</v>
      </c>
      <c r="AD110" s="88">
        <v>137</v>
      </c>
      <c r="AE110" s="88">
        <v>140</v>
      </c>
      <c r="AF110" s="88">
        <v>143</v>
      </c>
      <c r="AG110" s="88">
        <v>145</v>
      </c>
      <c r="AH110" s="88">
        <v>148</v>
      </c>
      <c r="AI110" s="88">
        <v>151</v>
      </c>
      <c r="AJ110" s="89">
        <v>154</v>
      </c>
      <c r="AK110" s="26"/>
      <c r="AL110" s="662"/>
      <c r="AM110" s="666">
        <v>110</v>
      </c>
      <c r="AN110" s="86" t="str">
        <f>+AN108</f>
        <v>48-X</v>
      </c>
      <c r="AO110" s="87">
        <v>164</v>
      </c>
      <c r="AP110" s="88">
        <v>166</v>
      </c>
      <c r="AQ110" s="88">
        <v>168</v>
      </c>
      <c r="AR110" s="88">
        <v>170</v>
      </c>
      <c r="AS110" s="88">
        <v>173</v>
      </c>
      <c r="AT110" s="88">
        <v>175</v>
      </c>
      <c r="AU110" s="88">
        <v>177</v>
      </c>
      <c r="AV110" s="89">
        <v>180</v>
      </c>
    </row>
    <row r="111" spans="1:48" ht="15" thickBot="1">
      <c r="A111">
        <v>111</v>
      </c>
      <c r="B111" s="662"/>
      <c r="C111" s="667"/>
      <c r="D111" s="90" t="str">
        <f>+D109</f>
        <v>48-XL</v>
      </c>
      <c r="E111" s="87">
        <v>56</v>
      </c>
      <c r="F111" s="88">
        <v>56</v>
      </c>
      <c r="G111" s="88">
        <v>57</v>
      </c>
      <c r="H111" s="88">
        <v>58</v>
      </c>
      <c r="I111" s="88">
        <v>59</v>
      </c>
      <c r="J111" s="88">
        <v>60</v>
      </c>
      <c r="K111" s="88">
        <v>61</v>
      </c>
      <c r="L111" s="89">
        <v>62</v>
      </c>
      <c r="N111" s="662"/>
      <c r="O111" s="667"/>
      <c r="P111" s="90" t="str">
        <f>+P109</f>
        <v>48-XL</v>
      </c>
      <c r="Q111" s="87">
        <v>101</v>
      </c>
      <c r="R111" s="88">
        <v>102</v>
      </c>
      <c r="S111" s="88">
        <v>103</v>
      </c>
      <c r="T111" s="88">
        <v>104</v>
      </c>
      <c r="U111" s="88">
        <v>106</v>
      </c>
      <c r="V111" s="88">
        <v>107</v>
      </c>
      <c r="W111" s="88">
        <v>108</v>
      </c>
      <c r="X111" s="89">
        <v>110</v>
      </c>
      <c r="Z111" s="662"/>
      <c r="AA111" s="667"/>
      <c r="AB111" s="90" t="str">
        <f>+AB109</f>
        <v>48-XL</v>
      </c>
      <c r="AC111" s="87">
        <v>154</v>
      </c>
      <c r="AD111" s="88">
        <v>156</v>
      </c>
      <c r="AE111" s="88">
        <v>158</v>
      </c>
      <c r="AF111" s="88">
        <v>160</v>
      </c>
      <c r="AG111" s="88">
        <v>162</v>
      </c>
      <c r="AH111" s="88">
        <v>164</v>
      </c>
      <c r="AI111" s="88">
        <v>166</v>
      </c>
      <c r="AJ111" s="89">
        <v>168</v>
      </c>
      <c r="AK111" s="26"/>
      <c r="AL111" s="662"/>
      <c r="AM111" s="667"/>
      <c r="AN111" s="90" t="str">
        <f>+AN109</f>
        <v>48-XL</v>
      </c>
      <c r="AO111" s="87">
        <v>180</v>
      </c>
      <c r="AP111" s="88">
        <v>180</v>
      </c>
      <c r="AQ111" s="88">
        <v>180</v>
      </c>
      <c r="AR111" s="88">
        <v>180</v>
      </c>
      <c r="AS111" s="88">
        <v>180</v>
      </c>
      <c r="AT111" s="88">
        <v>180</v>
      </c>
      <c r="AU111" s="88">
        <v>180</v>
      </c>
      <c r="AV111" s="89">
        <v>180</v>
      </c>
    </row>
    <row r="112" spans="1:48">
      <c r="A112">
        <v>112</v>
      </c>
      <c r="B112" s="662"/>
      <c r="C112" s="664">
        <f>+C110+10</f>
        <v>120</v>
      </c>
      <c r="D112" s="78" t="s">
        <v>133</v>
      </c>
      <c r="E112" s="83">
        <v>53</v>
      </c>
      <c r="F112" s="84">
        <v>53</v>
      </c>
      <c r="G112" s="84">
        <v>53</v>
      </c>
      <c r="H112" s="84">
        <v>53</v>
      </c>
      <c r="I112" s="84">
        <v>53</v>
      </c>
      <c r="J112" s="84">
        <v>53</v>
      </c>
      <c r="K112" s="84">
        <v>53</v>
      </c>
      <c r="L112" s="85">
        <v>54</v>
      </c>
      <c r="N112" s="662"/>
      <c r="O112" s="664">
        <f>+O110+10</f>
        <v>120</v>
      </c>
      <c r="P112" s="78" t="s">
        <v>133</v>
      </c>
      <c r="Q112" s="83">
        <v>85</v>
      </c>
      <c r="R112" s="84">
        <v>86</v>
      </c>
      <c r="S112" s="84">
        <v>88</v>
      </c>
      <c r="T112" s="84">
        <v>89</v>
      </c>
      <c r="U112" s="84">
        <v>91</v>
      </c>
      <c r="V112" s="84">
        <v>92</v>
      </c>
      <c r="W112" s="84">
        <v>94</v>
      </c>
      <c r="X112" s="85">
        <v>96</v>
      </c>
      <c r="Z112" s="662"/>
      <c r="AA112" s="664">
        <f>+AA110+10</f>
        <v>120</v>
      </c>
      <c r="AB112" s="78" t="s">
        <v>133</v>
      </c>
      <c r="AC112" s="83">
        <v>129</v>
      </c>
      <c r="AD112" s="84">
        <v>131</v>
      </c>
      <c r="AE112" s="84">
        <v>133</v>
      </c>
      <c r="AF112" s="84">
        <v>136</v>
      </c>
      <c r="AG112" s="84">
        <v>138</v>
      </c>
      <c r="AH112" s="84">
        <v>141</v>
      </c>
      <c r="AI112" s="84">
        <v>143</v>
      </c>
      <c r="AJ112" s="85">
        <v>146</v>
      </c>
      <c r="AK112" s="26"/>
      <c r="AL112" s="662"/>
      <c r="AM112" s="664">
        <f>+AM110+10</f>
        <v>120</v>
      </c>
      <c r="AN112" s="78" t="s">
        <v>133</v>
      </c>
      <c r="AO112" s="83">
        <v>156</v>
      </c>
      <c r="AP112" s="84">
        <v>159</v>
      </c>
      <c r="AQ112" s="84">
        <v>162</v>
      </c>
      <c r="AR112" s="84">
        <v>165</v>
      </c>
      <c r="AS112" s="84">
        <v>168</v>
      </c>
      <c r="AT112" s="84">
        <v>171</v>
      </c>
      <c r="AU112" s="84">
        <v>174</v>
      </c>
      <c r="AV112" s="85">
        <v>177</v>
      </c>
    </row>
    <row r="113" spans="1:48" ht="15" customHeight="1" thickBot="1">
      <c r="A113">
        <v>113</v>
      </c>
      <c r="B113" s="662"/>
      <c r="C113" s="665"/>
      <c r="D113" s="82" t="s">
        <v>136</v>
      </c>
      <c r="E113" s="83">
        <v>58</v>
      </c>
      <c r="F113" s="84">
        <v>58</v>
      </c>
      <c r="G113" s="84">
        <v>58</v>
      </c>
      <c r="H113" s="84">
        <v>58</v>
      </c>
      <c r="I113" s="84">
        <v>59</v>
      </c>
      <c r="J113" s="84">
        <v>59</v>
      </c>
      <c r="K113" s="84">
        <v>59</v>
      </c>
      <c r="L113" s="85">
        <v>60</v>
      </c>
      <c r="N113" s="662"/>
      <c r="O113" s="665"/>
      <c r="P113" s="82" t="s">
        <v>136</v>
      </c>
      <c r="Q113" s="83">
        <v>96</v>
      </c>
      <c r="R113" s="84">
        <v>97</v>
      </c>
      <c r="S113" s="84">
        <v>99</v>
      </c>
      <c r="T113" s="84">
        <v>100</v>
      </c>
      <c r="U113" s="84">
        <v>102</v>
      </c>
      <c r="V113" s="84">
        <v>103</v>
      </c>
      <c r="W113" s="84">
        <v>105</v>
      </c>
      <c r="X113" s="85">
        <v>107</v>
      </c>
      <c r="Z113" s="662"/>
      <c r="AA113" s="665"/>
      <c r="AB113" s="82" t="s">
        <v>136</v>
      </c>
      <c r="AC113" s="83">
        <v>147</v>
      </c>
      <c r="AD113" s="84">
        <v>149</v>
      </c>
      <c r="AE113" s="84">
        <v>151</v>
      </c>
      <c r="AF113" s="84">
        <v>153</v>
      </c>
      <c r="AG113" s="84">
        <v>156</v>
      </c>
      <c r="AH113" s="84">
        <v>158</v>
      </c>
      <c r="AI113" s="84">
        <v>160</v>
      </c>
      <c r="AJ113" s="85">
        <v>163</v>
      </c>
      <c r="AK113" s="26"/>
      <c r="AL113" s="662"/>
      <c r="AM113" s="665"/>
      <c r="AN113" s="82" t="s">
        <v>136</v>
      </c>
      <c r="AO113" s="83">
        <v>178</v>
      </c>
      <c r="AP113" s="84">
        <v>178</v>
      </c>
      <c r="AQ113" s="84">
        <v>178</v>
      </c>
      <c r="AR113" s="84">
        <v>178</v>
      </c>
      <c r="AS113" s="84">
        <v>179</v>
      </c>
      <c r="AT113" s="84">
        <v>179</v>
      </c>
      <c r="AU113" s="84">
        <v>179</v>
      </c>
      <c r="AV113" s="85">
        <v>180</v>
      </c>
    </row>
    <row r="114" spans="1:48">
      <c r="A114">
        <v>114</v>
      </c>
      <c r="B114" s="662"/>
      <c r="C114" s="666">
        <f>+C112+10</f>
        <v>130</v>
      </c>
      <c r="D114" s="86" t="str">
        <f>+D112</f>
        <v>48-X</v>
      </c>
      <c r="E114" s="87">
        <v>60</v>
      </c>
      <c r="F114" s="88">
        <v>58</v>
      </c>
      <c r="G114" s="88">
        <v>57</v>
      </c>
      <c r="H114" s="88">
        <v>56</v>
      </c>
      <c r="I114" s="88">
        <v>54</v>
      </c>
      <c r="J114" s="88">
        <v>53</v>
      </c>
      <c r="K114" s="88">
        <v>52</v>
      </c>
      <c r="L114" s="89">
        <v>51</v>
      </c>
      <c r="N114" s="662"/>
      <c r="O114" s="666">
        <f>+O112+10</f>
        <v>130</v>
      </c>
      <c r="P114" s="86" t="str">
        <f>+P112</f>
        <v>48-X</v>
      </c>
      <c r="Q114" s="87">
        <v>81</v>
      </c>
      <c r="R114" s="88">
        <v>82</v>
      </c>
      <c r="S114" s="88">
        <v>83</v>
      </c>
      <c r="T114" s="88">
        <v>85</v>
      </c>
      <c r="U114" s="88">
        <v>86</v>
      </c>
      <c r="V114" s="88">
        <v>88</v>
      </c>
      <c r="W114" s="88">
        <v>89</v>
      </c>
      <c r="X114" s="89">
        <v>91</v>
      </c>
      <c r="Z114" s="662"/>
      <c r="AA114" s="666">
        <f>+AA112+10</f>
        <v>130</v>
      </c>
      <c r="AB114" s="86" t="str">
        <f>+AB112</f>
        <v>48-X</v>
      </c>
      <c r="AC114" s="87">
        <v>123</v>
      </c>
      <c r="AD114" s="88">
        <v>125</v>
      </c>
      <c r="AE114" s="88">
        <v>127</v>
      </c>
      <c r="AF114" s="88">
        <v>129</v>
      </c>
      <c r="AG114" s="88">
        <v>132</v>
      </c>
      <c r="AH114" s="88">
        <v>134</v>
      </c>
      <c r="AI114" s="88">
        <v>136</v>
      </c>
      <c r="AJ114" s="89">
        <v>139</v>
      </c>
      <c r="AK114" s="26"/>
      <c r="AL114" s="662"/>
      <c r="AM114" s="666">
        <f>+AM112+10</f>
        <v>130</v>
      </c>
      <c r="AN114" s="86" t="str">
        <f>+AN112</f>
        <v>48-X</v>
      </c>
      <c r="AO114" s="87">
        <v>149</v>
      </c>
      <c r="AP114" s="88">
        <v>151</v>
      </c>
      <c r="AQ114" s="88">
        <v>154</v>
      </c>
      <c r="AR114" s="88">
        <v>157</v>
      </c>
      <c r="AS114" s="88">
        <v>159</v>
      </c>
      <c r="AT114" s="88">
        <v>162</v>
      </c>
      <c r="AU114" s="88">
        <v>165</v>
      </c>
      <c r="AV114" s="89">
        <v>168</v>
      </c>
    </row>
    <row r="115" spans="1:48" ht="15" thickBot="1">
      <c r="A115">
        <v>115</v>
      </c>
      <c r="B115" s="662"/>
      <c r="C115" s="667"/>
      <c r="D115" s="90" t="str">
        <f>+D113</f>
        <v>48-XL</v>
      </c>
      <c r="E115" s="87">
        <v>66</v>
      </c>
      <c r="F115" s="88">
        <v>64</v>
      </c>
      <c r="G115" s="88">
        <v>63</v>
      </c>
      <c r="H115" s="88">
        <v>62</v>
      </c>
      <c r="I115" s="88">
        <v>61</v>
      </c>
      <c r="J115" s="88">
        <v>60</v>
      </c>
      <c r="K115" s="88">
        <v>59</v>
      </c>
      <c r="L115" s="89">
        <v>58</v>
      </c>
      <c r="N115" s="662"/>
      <c r="O115" s="667"/>
      <c r="P115" s="90" t="str">
        <f>+P113</f>
        <v>48-XL</v>
      </c>
      <c r="Q115" s="87">
        <v>91</v>
      </c>
      <c r="R115" s="88">
        <v>92</v>
      </c>
      <c r="S115" s="88">
        <v>94</v>
      </c>
      <c r="T115" s="88">
        <v>96</v>
      </c>
      <c r="U115" s="88">
        <v>97</v>
      </c>
      <c r="V115" s="88">
        <v>99</v>
      </c>
      <c r="W115" s="88">
        <v>101</v>
      </c>
      <c r="X115" s="89">
        <v>103</v>
      </c>
      <c r="Z115" s="662"/>
      <c r="AA115" s="667"/>
      <c r="AB115" s="90" t="str">
        <f>+AB113</f>
        <v>48-XL</v>
      </c>
      <c r="AC115" s="87">
        <v>140</v>
      </c>
      <c r="AD115" s="88">
        <v>142</v>
      </c>
      <c r="AE115" s="88">
        <v>144</v>
      </c>
      <c r="AF115" s="88">
        <v>147</v>
      </c>
      <c r="AG115" s="88">
        <v>149</v>
      </c>
      <c r="AH115" s="88">
        <v>152</v>
      </c>
      <c r="AI115" s="88">
        <v>154</v>
      </c>
      <c r="AJ115" s="89">
        <v>157</v>
      </c>
      <c r="AK115" s="26"/>
      <c r="AL115" s="662"/>
      <c r="AM115" s="667"/>
      <c r="AN115" s="90" t="str">
        <f>+AN113</f>
        <v>48-XL</v>
      </c>
      <c r="AO115" s="87">
        <v>169</v>
      </c>
      <c r="AP115" s="88">
        <v>170</v>
      </c>
      <c r="AQ115" s="88">
        <v>172</v>
      </c>
      <c r="AR115" s="88">
        <v>173</v>
      </c>
      <c r="AS115" s="88">
        <v>175</v>
      </c>
      <c r="AT115" s="88">
        <v>176</v>
      </c>
      <c r="AU115" s="88">
        <v>178</v>
      </c>
      <c r="AV115" s="89">
        <v>180</v>
      </c>
    </row>
    <row r="116" spans="1:48">
      <c r="A116">
        <v>116</v>
      </c>
      <c r="B116" s="662"/>
      <c r="C116" s="664">
        <f>+C114+10</f>
        <v>140</v>
      </c>
      <c r="D116" s="78" t="s">
        <v>133</v>
      </c>
      <c r="E116" s="83">
        <v>67</v>
      </c>
      <c r="F116" s="84">
        <v>64</v>
      </c>
      <c r="G116" s="84">
        <v>61</v>
      </c>
      <c r="H116" s="84">
        <v>59</v>
      </c>
      <c r="I116" s="84">
        <v>56</v>
      </c>
      <c r="J116" s="84">
        <v>54</v>
      </c>
      <c r="K116" s="84">
        <v>51</v>
      </c>
      <c r="L116" s="85">
        <v>49</v>
      </c>
      <c r="N116" s="662"/>
      <c r="O116" s="664">
        <f>+O114+10</f>
        <v>140</v>
      </c>
      <c r="P116" s="78" t="s">
        <v>133</v>
      </c>
      <c r="Q116" s="83">
        <v>77</v>
      </c>
      <c r="R116" s="84">
        <v>78</v>
      </c>
      <c r="S116" s="84">
        <v>80</v>
      </c>
      <c r="T116" s="84">
        <v>81</v>
      </c>
      <c r="U116" s="84">
        <v>83</v>
      </c>
      <c r="V116" s="84">
        <v>84</v>
      </c>
      <c r="W116" s="84">
        <v>86</v>
      </c>
      <c r="X116" s="85">
        <v>88</v>
      </c>
      <c r="Z116" s="662"/>
      <c r="AA116" s="664">
        <f>+AA114+10</f>
        <v>140</v>
      </c>
      <c r="AB116" s="78" t="s">
        <v>133</v>
      </c>
      <c r="AC116" s="83">
        <v>117</v>
      </c>
      <c r="AD116" s="84">
        <v>119</v>
      </c>
      <c r="AE116" s="84">
        <v>121</v>
      </c>
      <c r="AF116" s="84">
        <v>123</v>
      </c>
      <c r="AG116" s="84">
        <v>126</v>
      </c>
      <c r="AH116" s="84">
        <v>128</v>
      </c>
      <c r="AI116" s="84">
        <v>130</v>
      </c>
      <c r="AJ116" s="85">
        <v>133</v>
      </c>
      <c r="AK116" s="26"/>
      <c r="AL116" s="662"/>
      <c r="AM116" s="664">
        <f>+AM114+10</f>
        <v>140</v>
      </c>
      <c r="AN116" s="78" t="s">
        <v>133</v>
      </c>
      <c r="AO116" s="83">
        <v>142</v>
      </c>
      <c r="AP116" s="84">
        <v>144</v>
      </c>
      <c r="AQ116" s="84">
        <v>147</v>
      </c>
      <c r="AR116" s="84">
        <v>150</v>
      </c>
      <c r="AS116" s="84">
        <v>152</v>
      </c>
      <c r="AT116" s="84">
        <v>155</v>
      </c>
      <c r="AU116" s="84">
        <v>158</v>
      </c>
      <c r="AV116" s="85">
        <v>161</v>
      </c>
    </row>
    <row r="117" spans="1:48" ht="15" thickBot="1">
      <c r="A117">
        <v>117</v>
      </c>
      <c r="B117" s="662"/>
      <c r="C117" s="665"/>
      <c r="D117" s="82" t="s">
        <v>136</v>
      </c>
      <c r="E117" s="83">
        <v>68</v>
      </c>
      <c r="F117" s="84">
        <v>66</v>
      </c>
      <c r="G117" s="84">
        <v>64</v>
      </c>
      <c r="H117" s="84">
        <v>62</v>
      </c>
      <c r="I117" s="84">
        <v>60</v>
      </c>
      <c r="J117" s="84">
        <v>58</v>
      </c>
      <c r="K117" s="84">
        <v>56</v>
      </c>
      <c r="L117" s="85">
        <v>55</v>
      </c>
      <c r="N117" s="662"/>
      <c r="O117" s="665"/>
      <c r="P117" s="82" t="s">
        <v>136</v>
      </c>
      <c r="Q117" s="83">
        <v>82</v>
      </c>
      <c r="R117" s="84">
        <v>84</v>
      </c>
      <c r="S117" s="84">
        <v>86</v>
      </c>
      <c r="T117" s="84">
        <v>89</v>
      </c>
      <c r="U117" s="84">
        <v>91</v>
      </c>
      <c r="V117" s="84">
        <v>94</v>
      </c>
      <c r="W117" s="84">
        <v>96</v>
      </c>
      <c r="X117" s="85">
        <v>99</v>
      </c>
      <c r="Z117" s="662"/>
      <c r="AA117" s="665"/>
      <c r="AB117" s="82" t="s">
        <v>136</v>
      </c>
      <c r="AC117" s="83">
        <v>125</v>
      </c>
      <c r="AD117" s="84">
        <v>128</v>
      </c>
      <c r="AE117" s="84">
        <v>132</v>
      </c>
      <c r="AF117" s="84">
        <v>136</v>
      </c>
      <c r="AG117" s="84">
        <v>140</v>
      </c>
      <c r="AH117" s="84">
        <v>144</v>
      </c>
      <c r="AI117" s="84">
        <v>148</v>
      </c>
      <c r="AJ117" s="85">
        <v>152</v>
      </c>
      <c r="AK117" s="26"/>
      <c r="AL117" s="662"/>
      <c r="AM117" s="665"/>
      <c r="AN117" s="82" t="s">
        <v>136</v>
      </c>
      <c r="AO117" s="83">
        <v>152</v>
      </c>
      <c r="AP117" s="84">
        <v>156</v>
      </c>
      <c r="AQ117" s="84">
        <v>160</v>
      </c>
      <c r="AR117" s="84">
        <v>164</v>
      </c>
      <c r="AS117" s="84">
        <v>168</v>
      </c>
      <c r="AT117" s="84">
        <v>172</v>
      </c>
      <c r="AU117" s="84">
        <v>176</v>
      </c>
      <c r="AV117" s="85">
        <v>180</v>
      </c>
    </row>
    <row r="118" spans="1:48">
      <c r="A118">
        <v>118</v>
      </c>
      <c r="B118" s="662"/>
      <c r="C118" s="666">
        <f>+C116+10</f>
        <v>150</v>
      </c>
      <c r="D118" s="86" t="str">
        <f>+D116</f>
        <v>48-X</v>
      </c>
      <c r="E118" s="87">
        <v>70</v>
      </c>
      <c r="F118" s="88">
        <v>67</v>
      </c>
      <c r="G118" s="88">
        <v>65</v>
      </c>
      <c r="H118" s="88">
        <v>63</v>
      </c>
      <c r="I118" s="88">
        <v>60</v>
      </c>
      <c r="J118" s="88">
        <v>58</v>
      </c>
      <c r="K118" s="88">
        <v>56</v>
      </c>
      <c r="L118" s="89">
        <v>54</v>
      </c>
      <c r="N118" s="662"/>
      <c r="O118" s="666">
        <f>+O116+10</f>
        <v>150</v>
      </c>
      <c r="P118" s="86" t="str">
        <f>+P116</f>
        <v>48-X</v>
      </c>
      <c r="Q118" s="87">
        <v>70</v>
      </c>
      <c r="R118" s="88">
        <v>72</v>
      </c>
      <c r="S118" s="88">
        <v>74</v>
      </c>
      <c r="T118" s="88">
        <v>76</v>
      </c>
      <c r="U118" s="88">
        <v>78</v>
      </c>
      <c r="V118" s="88">
        <v>80</v>
      </c>
      <c r="W118" s="88">
        <v>82</v>
      </c>
      <c r="X118" s="89">
        <v>84</v>
      </c>
      <c r="Z118" s="662"/>
      <c r="AA118" s="666">
        <f>+AA116+10</f>
        <v>150</v>
      </c>
      <c r="AB118" s="86" t="str">
        <f>+AB116</f>
        <v>48-X</v>
      </c>
      <c r="AC118" s="87">
        <v>106</v>
      </c>
      <c r="AD118" s="88">
        <v>109</v>
      </c>
      <c r="AE118" s="88">
        <v>112</v>
      </c>
      <c r="AF118" s="88">
        <v>115</v>
      </c>
      <c r="AG118" s="88">
        <v>118</v>
      </c>
      <c r="AH118" s="88">
        <v>121</v>
      </c>
      <c r="AI118" s="88">
        <v>124</v>
      </c>
      <c r="AJ118" s="89">
        <v>128</v>
      </c>
      <c r="AK118" s="26"/>
      <c r="AL118" s="662"/>
      <c r="AM118" s="666">
        <f>+AM116+10</f>
        <v>150</v>
      </c>
      <c r="AN118" s="86" t="str">
        <f>+AN116</f>
        <v>48-X</v>
      </c>
      <c r="AO118" s="87">
        <v>128</v>
      </c>
      <c r="AP118" s="88">
        <v>132</v>
      </c>
      <c r="AQ118" s="88">
        <v>136</v>
      </c>
      <c r="AR118" s="88">
        <v>140</v>
      </c>
      <c r="AS118" s="88">
        <v>144</v>
      </c>
      <c r="AT118" s="88">
        <v>148</v>
      </c>
      <c r="AU118" s="88">
        <v>152</v>
      </c>
      <c r="AV118" s="89">
        <v>156</v>
      </c>
    </row>
    <row r="119" spans="1:48" ht="15" thickBot="1">
      <c r="A119">
        <v>119</v>
      </c>
      <c r="B119" s="662"/>
      <c r="C119" s="667"/>
      <c r="D119" s="90" t="str">
        <f>+D117</f>
        <v>48-XL</v>
      </c>
      <c r="E119" s="87">
        <v>70</v>
      </c>
      <c r="F119" s="88">
        <v>68</v>
      </c>
      <c r="G119" s="88">
        <v>66</v>
      </c>
      <c r="H119" s="88">
        <v>65</v>
      </c>
      <c r="I119" s="88">
        <v>63</v>
      </c>
      <c r="J119" s="88">
        <v>62</v>
      </c>
      <c r="K119" s="88">
        <v>60</v>
      </c>
      <c r="L119" s="89">
        <v>59</v>
      </c>
      <c r="N119" s="662"/>
      <c r="O119" s="667"/>
      <c r="P119" s="90" t="str">
        <f>+P117</f>
        <v>48-XL</v>
      </c>
      <c r="Q119" s="87">
        <v>73</v>
      </c>
      <c r="R119" s="88">
        <v>76</v>
      </c>
      <c r="S119" s="88">
        <v>79</v>
      </c>
      <c r="T119" s="88">
        <v>82</v>
      </c>
      <c r="U119" s="88">
        <v>85</v>
      </c>
      <c r="V119" s="88">
        <v>88</v>
      </c>
      <c r="W119" s="88">
        <v>91</v>
      </c>
      <c r="X119" s="89">
        <v>95</v>
      </c>
      <c r="Z119" s="662"/>
      <c r="AA119" s="667"/>
      <c r="AB119" s="90" t="str">
        <f>+AB117</f>
        <v>48-XL</v>
      </c>
      <c r="AC119" s="87">
        <v>112</v>
      </c>
      <c r="AD119" s="88">
        <v>116</v>
      </c>
      <c r="AE119" s="88">
        <v>121</v>
      </c>
      <c r="AF119" s="88">
        <v>126</v>
      </c>
      <c r="AG119" s="88">
        <v>130</v>
      </c>
      <c r="AH119" s="88">
        <v>135</v>
      </c>
      <c r="AI119" s="88">
        <v>140</v>
      </c>
      <c r="AJ119" s="89">
        <v>145</v>
      </c>
      <c r="AK119" s="26"/>
      <c r="AL119" s="662"/>
      <c r="AM119" s="667"/>
      <c r="AN119" s="90" t="str">
        <f>+AN117</f>
        <v>48-XL</v>
      </c>
      <c r="AO119" s="87">
        <v>135</v>
      </c>
      <c r="AP119" s="88">
        <v>140</v>
      </c>
      <c r="AQ119" s="88">
        <v>146</v>
      </c>
      <c r="AR119" s="88">
        <v>152</v>
      </c>
      <c r="AS119" s="88">
        <v>158</v>
      </c>
      <c r="AT119" s="88">
        <v>164</v>
      </c>
      <c r="AU119" s="88">
        <v>170</v>
      </c>
      <c r="AV119" s="89">
        <v>176</v>
      </c>
    </row>
    <row r="120" spans="1:48">
      <c r="A120">
        <v>120</v>
      </c>
      <c r="B120" s="662"/>
      <c r="C120" s="664">
        <f>+C118+10</f>
        <v>160</v>
      </c>
      <c r="D120" s="78" t="s">
        <v>133</v>
      </c>
      <c r="E120" s="83">
        <v>70</v>
      </c>
      <c r="F120" s="84">
        <v>68</v>
      </c>
      <c r="G120" s="84">
        <v>66</v>
      </c>
      <c r="H120" s="84">
        <v>65</v>
      </c>
      <c r="I120" s="84">
        <v>63</v>
      </c>
      <c r="J120" s="84">
        <v>62</v>
      </c>
      <c r="K120" s="84">
        <v>60</v>
      </c>
      <c r="L120" s="85">
        <v>59</v>
      </c>
      <c r="N120" s="662"/>
      <c r="O120" s="664">
        <f>+O118+10</f>
        <v>160</v>
      </c>
      <c r="P120" s="78" t="s">
        <v>133</v>
      </c>
      <c r="Q120" s="83">
        <v>70</v>
      </c>
      <c r="R120" s="84">
        <v>71</v>
      </c>
      <c r="S120" s="84">
        <v>73</v>
      </c>
      <c r="T120" s="84">
        <v>74</v>
      </c>
      <c r="U120" s="84">
        <v>76</v>
      </c>
      <c r="V120" s="84">
        <v>77</v>
      </c>
      <c r="W120" s="84">
        <v>79</v>
      </c>
      <c r="X120" s="85">
        <v>81</v>
      </c>
      <c r="Z120" s="662"/>
      <c r="AA120" s="664">
        <f>+AA118+10</f>
        <v>160</v>
      </c>
      <c r="AB120" s="78" t="s">
        <v>133</v>
      </c>
      <c r="AC120" s="83">
        <v>94</v>
      </c>
      <c r="AD120" s="84">
        <v>98</v>
      </c>
      <c r="AE120" s="84">
        <v>102</v>
      </c>
      <c r="AF120" s="84">
        <v>106</v>
      </c>
      <c r="AG120" s="84">
        <v>111</v>
      </c>
      <c r="AH120" s="84">
        <v>115</v>
      </c>
      <c r="AI120" s="84">
        <v>119</v>
      </c>
      <c r="AJ120" s="85">
        <v>124</v>
      </c>
      <c r="AK120" s="26"/>
      <c r="AL120" s="662"/>
      <c r="AM120" s="664">
        <f>+AM118+10</f>
        <v>160</v>
      </c>
      <c r="AN120" s="78" t="s">
        <v>133</v>
      </c>
      <c r="AO120" s="83">
        <v>114</v>
      </c>
      <c r="AP120" s="84">
        <v>119</v>
      </c>
      <c r="AQ120" s="84">
        <v>124</v>
      </c>
      <c r="AR120" s="84">
        <v>129</v>
      </c>
      <c r="AS120" s="84">
        <v>134</v>
      </c>
      <c r="AT120" s="84">
        <v>139</v>
      </c>
      <c r="AU120" s="84">
        <v>144</v>
      </c>
      <c r="AV120" s="85">
        <v>150</v>
      </c>
    </row>
    <row r="121" spans="1:48" ht="15" thickBot="1">
      <c r="A121">
        <v>121</v>
      </c>
      <c r="B121" s="662"/>
      <c r="C121" s="665"/>
      <c r="D121" s="82" t="s">
        <v>136</v>
      </c>
      <c r="E121" s="83">
        <v>70</v>
      </c>
      <c r="F121" s="84">
        <v>69</v>
      </c>
      <c r="G121" s="84">
        <v>68</v>
      </c>
      <c r="H121" s="84">
        <v>67</v>
      </c>
      <c r="I121" s="84">
        <v>67</v>
      </c>
      <c r="J121" s="84">
        <v>66</v>
      </c>
      <c r="K121" s="84">
        <v>65</v>
      </c>
      <c r="L121" s="85">
        <v>65</v>
      </c>
      <c r="N121" s="662"/>
      <c r="O121" s="665"/>
      <c r="P121" s="82" t="s">
        <v>136</v>
      </c>
      <c r="Q121" s="83">
        <v>70</v>
      </c>
      <c r="R121" s="84">
        <v>73</v>
      </c>
      <c r="S121" s="84">
        <v>76</v>
      </c>
      <c r="T121" s="84">
        <v>79</v>
      </c>
      <c r="U121" s="84">
        <v>82</v>
      </c>
      <c r="V121" s="84">
        <v>85</v>
      </c>
      <c r="W121" s="84">
        <v>88</v>
      </c>
      <c r="X121" s="85">
        <v>91</v>
      </c>
      <c r="Z121" s="662"/>
      <c r="AA121" s="665"/>
      <c r="AB121" s="82" t="s">
        <v>136</v>
      </c>
      <c r="AC121" s="83">
        <v>99</v>
      </c>
      <c r="AD121" s="84">
        <v>104</v>
      </c>
      <c r="AE121" s="84">
        <v>110</v>
      </c>
      <c r="AF121" s="84">
        <v>116</v>
      </c>
      <c r="AG121" s="84">
        <v>122</v>
      </c>
      <c r="AH121" s="84">
        <v>128</v>
      </c>
      <c r="AI121" s="84">
        <v>134</v>
      </c>
      <c r="AJ121" s="85">
        <v>140</v>
      </c>
      <c r="AK121" s="26"/>
      <c r="AL121" s="662"/>
      <c r="AM121" s="665"/>
      <c r="AN121" s="82" t="s">
        <v>136</v>
      </c>
      <c r="AO121" s="83">
        <v>120</v>
      </c>
      <c r="AP121" s="84">
        <v>127</v>
      </c>
      <c r="AQ121" s="84">
        <v>134</v>
      </c>
      <c r="AR121" s="84">
        <v>141</v>
      </c>
      <c r="AS121" s="84">
        <v>148</v>
      </c>
      <c r="AT121" s="84">
        <v>155</v>
      </c>
      <c r="AU121" s="84">
        <v>162</v>
      </c>
      <c r="AV121" s="85">
        <v>169</v>
      </c>
    </row>
    <row r="122" spans="1:48">
      <c r="A122">
        <v>122</v>
      </c>
      <c r="B122" s="662"/>
      <c r="C122" s="666">
        <f>+C120+10</f>
        <v>170</v>
      </c>
      <c r="D122" s="86" t="str">
        <f>+D120</f>
        <v>48-X</v>
      </c>
      <c r="E122" s="87">
        <v>71</v>
      </c>
      <c r="F122" s="88">
        <v>70</v>
      </c>
      <c r="G122" s="88">
        <v>69</v>
      </c>
      <c r="H122" s="88">
        <v>68</v>
      </c>
      <c r="I122" s="88">
        <v>67</v>
      </c>
      <c r="J122" s="88">
        <v>66</v>
      </c>
      <c r="K122" s="88">
        <v>65</v>
      </c>
      <c r="L122" s="89">
        <v>65</v>
      </c>
      <c r="N122" s="662"/>
      <c r="O122" s="666">
        <f>+O120+10</f>
        <v>170</v>
      </c>
      <c r="P122" s="86" t="str">
        <f>+P120</f>
        <v>48-X</v>
      </c>
      <c r="Q122" s="87">
        <v>71</v>
      </c>
      <c r="R122" s="88">
        <v>72</v>
      </c>
      <c r="S122" s="88">
        <v>73</v>
      </c>
      <c r="T122" s="88">
        <v>74</v>
      </c>
      <c r="U122" s="88">
        <v>75</v>
      </c>
      <c r="V122" s="88">
        <v>76</v>
      </c>
      <c r="W122" s="88">
        <v>77</v>
      </c>
      <c r="X122" s="89">
        <v>78</v>
      </c>
      <c r="Z122" s="662"/>
      <c r="AA122" s="666">
        <f>+AA120+10</f>
        <v>170</v>
      </c>
      <c r="AB122" s="86" t="str">
        <f>+AB120</f>
        <v>48-X</v>
      </c>
      <c r="AC122" s="87">
        <v>85</v>
      </c>
      <c r="AD122" s="88">
        <v>89</v>
      </c>
      <c r="AE122" s="88">
        <v>94</v>
      </c>
      <c r="AF122" s="88">
        <v>99</v>
      </c>
      <c r="AG122" s="88">
        <v>104</v>
      </c>
      <c r="AH122" s="88">
        <v>109</v>
      </c>
      <c r="AI122" s="88">
        <v>114</v>
      </c>
      <c r="AJ122" s="89">
        <v>119</v>
      </c>
      <c r="AK122" s="26"/>
      <c r="AL122" s="662"/>
      <c r="AM122" s="666">
        <f>+AM120+10</f>
        <v>170</v>
      </c>
      <c r="AN122" s="86" t="str">
        <f>+AN120</f>
        <v>48-X</v>
      </c>
      <c r="AO122" s="87">
        <v>103</v>
      </c>
      <c r="AP122" s="88">
        <v>108</v>
      </c>
      <c r="AQ122" s="88">
        <v>114</v>
      </c>
      <c r="AR122" s="88">
        <v>120</v>
      </c>
      <c r="AS122" s="88">
        <v>126</v>
      </c>
      <c r="AT122" s="88">
        <v>132</v>
      </c>
      <c r="AU122" s="88">
        <v>138</v>
      </c>
      <c r="AV122" s="89">
        <v>144</v>
      </c>
    </row>
    <row r="123" spans="1:48" ht="15" thickBot="1">
      <c r="A123">
        <v>123</v>
      </c>
      <c r="B123" s="662"/>
      <c r="C123" s="667"/>
      <c r="D123" s="90" t="str">
        <f>+D121</f>
        <v>48-XL</v>
      </c>
      <c r="E123" s="87">
        <v>71</v>
      </c>
      <c r="F123" s="88">
        <v>70</v>
      </c>
      <c r="G123" s="88">
        <v>70</v>
      </c>
      <c r="H123" s="88">
        <v>69</v>
      </c>
      <c r="I123" s="88">
        <v>69</v>
      </c>
      <c r="J123" s="88">
        <v>68</v>
      </c>
      <c r="K123" s="88">
        <v>68</v>
      </c>
      <c r="L123" s="89">
        <v>68</v>
      </c>
      <c r="N123" s="662"/>
      <c r="O123" s="667"/>
      <c r="P123" s="90" t="str">
        <f>+P121</f>
        <v>48-XL</v>
      </c>
      <c r="Q123" s="87">
        <v>71</v>
      </c>
      <c r="R123" s="88">
        <v>72</v>
      </c>
      <c r="S123" s="88">
        <v>74</v>
      </c>
      <c r="T123" s="88">
        <v>76</v>
      </c>
      <c r="U123" s="88">
        <v>78</v>
      </c>
      <c r="V123" s="88">
        <v>80</v>
      </c>
      <c r="W123" s="88">
        <v>82</v>
      </c>
      <c r="X123" s="89">
        <v>84</v>
      </c>
      <c r="Z123" s="662"/>
      <c r="AA123" s="667"/>
      <c r="AB123" s="90" t="str">
        <f>+AB121</f>
        <v>48-XL</v>
      </c>
      <c r="AC123" s="87">
        <v>91</v>
      </c>
      <c r="AD123" s="88">
        <v>96</v>
      </c>
      <c r="AE123" s="88">
        <v>102</v>
      </c>
      <c r="AF123" s="88">
        <v>107</v>
      </c>
      <c r="AG123" s="88">
        <v>113</v>
      </c>
      <c r="AH123" s="88">
        <v>118</v>
      </c>
      <c r="AI123" s="88">
        <v>124</v>
      </c>
      <c r="AJ123" s="89">
        <v>130</v>
      </c>
      <c r="AK123" s="26"/>
      <c r="AL123" s="662"/>
      <c r="AM123" s="667"/>
      <c r="AN123" s="90" t="str">
        <f>+AN121</f>
        <v>48-XL</v>
      </c>
      <c r="AO123" s="87">
        <v>109</v>
      </c>
      <c r="AP123" s="88">
        <v>116</v>
      </c>
      <c r="AQ123" s="88">
        <v>123</v>
      </c>
      <c r="AR123" s="88">
        <v>130</v>
      </c>
      <c r="AS123" s="88">
        <v>137</v>
      </c>
      <c r="AT123" s="88">
        <v>144</v>
      </c>
      <c r="AU123" s="88">
        <v>151</v>
      </c>
      <c r="AV123" s="89">
        <v>158</v>
      </c>
    </row>
    <row r="124" spans="1:48">
      <c r="A124">
        <v>124</v>
      </c>
      <c r="B124" s="662"/>
      <c r="C124" s="664">
        <f>+C122+10</f>
        <v>180</v>
      </c>
      <c r="D124" s="78" t="s">
        <v>133</v>
      </c>
      <c r="E124" s="83">
        <v>72</v>
      </c>
      <c r="F124" s="84">
        <v>71</v>
      </c>
      <c r="G124" s="84">
        <v>71</v>
      </c>
      <c r="H124" s="84">
        <v>70</v>
      </c>
      <c r="I124" s="84">
        <v>70</v>
      </c>
      <c r="J124" s="84">
        <v>69</v>
      </c>
      <c r="K124" s="84">
        <v>69</v>
      </c>
      <c r="L124" s="85">
        <v>69</v>
      </c>
      <c r="N124" s="662"/>
      <c r="O124" s="664">
        <f>+O122+10</f>
        <v>180</v>
      </c>
      <c r="P124" s="78" t="s">
        <v>133</v>
      </c>
      <c r="Q124" s="83">
        <v>72</v>
      </c>
      <c r="R124" s="84">
        <v>72</v>
      </c>
      <c r="S124" s="84">
        <v>72</v>
      </c>
      <c r="T124" s="84">
        <v>72</v>
      </c>
      <c r="U124" s="84">
        <v>72</v>
      </c>
      <c r="V124" s="84">
        <v>72</v>
      </c>
      <c r="W124" s="84">
        <v>72</v>
      </c>
      <c r="X124" s="85">
        <v>73</v>
      </c>
      <c r="Z124" s="662"/>
      <c r="AA124" s="664">
        <f>+AA122+10</f>
        <v>180</v>
      </c>
      <c r="AB124" s="78" t="s">
        <v>133</v>
      </c>
      <c r="AC124" s="83">
        <v>77</v>
      </c>
      <c r="AD124" s="84">
        <v>82</v>
      </c>
      <c r="AE124" s="84">
        <v>87</v>
      </c>
      <c r="AF124" s="84">
        <v>92</v>
      </c>
      <c r="AG124" s="84">
        <v>97</v>
      </c>
      <c r="AH124" s="84">
        <v>102</v>
      </c>
      <c r="AI124" s="84">
        <v>107</v>
      </c>
      <c r="AJ124" s="85">
        <v>112</v>
      </c>
      <c r="AK124" s="26"/>
      <c r="AL124" s="662"/>
      <c r="AM124" s="664">
        <f>+AM122+10</f>
        <v>180</v>
      </c>
      <c r="AN124" s="78" t="s">
        <v>133</v>
      </c>
      <c r="AO124" s="83">
        <v>94</v>
      </c>
      <c r="AP124" s="84">
        <v>99</v>
      </c>
      <c r="AQ124" s="84">
        <v>105</v>
      </c>
      <c r="AR124" s="84">
        <v>111</v>
      </c>
      <c r="AS124" s="84">
        <v>117</v>
      </c>
      <c r="AT124" s="84">
        <v>123</v>
      </c>
      <c r="AU124" s="84">
        <v>129</v>
      </c>
      <c r="AV124" s="85">
        <v>135</v>
      </c>
    </row>
    <row r="125" spans="1:48" ht="15" thickBot="1">
      <c r="A125">
        <v>125</v>
      </c>
      <c r="B125" s="662"/>
      <c r="C125" s="665"/>
      <c r="D125" s="82" t="s">
        <v>136</v>
      </c>
      <c r="E125" s="83">
        <v>72</v>
      </c>
      <c r="F125" s="84">
        <v>71</v>
      </c>
      <c r="G125" s="84">
        <v>71</v>
      </c>
      <c r="H125" s="84">
        <v>70</v>
      </c>
      <c r="I125" s="84">
        <v>70</v>
      </c>
      <c r="J125" s="84">
        <v>69</v>
      </c>
      <c r="K125" s="84">
        <v>69</v>
      </c>
      <c r="L125" s="85">
        <v>69</v>
      </c>
      <c r="N125" s="662"/>
      <c r="O125" s="665"/>
      <c r="P125" s="82" t="s">
        <v>136</v>
      </c>
      <c r="Q125" s="83">
        <v>72</v>
      </c>
      <c r="R125" s="84">
        <v>72</v>
      </c>
      <c r="S125" s="84">
        <v>73</v>
      </c>
      <c r="T125" s="84">
        <v>74</v>
      </c>
      <c r="U125" s="84">
        <v>74</v>
      </c>
      <c r="V125" s="84">
        <v>75</v>
      </c>
      <c r="W125" s="84">
        <v>76</v>
      </c>
      <c r="X125" s="85">
        <v>77</v>
      </c>
      <c r="Z125" s="662"/>
      <c r="AA125" s="665"/>
      <c r="AB125" s="82" t="s">
        <v>136</v>
      </c>
      <c r="AC125" s="83">
        <v>83</v>
      </c>
      <c r="AD125" s="84">
        <v>87</v>
      </c>
      <c r="AE125" s="84">
        <v>92</v>
      </c>
      <c r="AF125" s="84">
        <v>97</v>
      </c>
      <c r="AG125" s="84">
        <v>102</v>
      </c>
      <c r="AH125" s="84">
        <v>107</v>
      </c>
      <c r="AI125" s="84">
        <v>112</v>
      </c>
      <c r="AJ125" s="85">
        <v>117</v>
      </c>
      <c r="AK125" s="26"/>
      <c r="AL125" s="662"/>
      <c r="AM125" s="665"/>
      <c r="AN125" s="82" t="s">
        <v>136</v>
      </c>
      <c r="AO125" s="83">
        <v>100</v>
      </c>
      <c r="AP125" s="84">
        <v>106</v>
      </c>
      <c r="AQ125" s="84">
        <v>112</v>
      </c>
      <c r="AR125" s="84">
        <v>118</v>
      </c>
      <c r="AS125" s="84">
        <v>124</v>
      </c>
      <c r="AT125" s="84">
        <v>130</v>
      </c>
      <c r="AU125" s="84">
        <v>136</v>
      </c>
      <c r="AV125" s="85">
        <v>142</v>
      </c>
    </row>
    <row r="126" spans="1:48">
      <c r="A126">
        <v>126</v>
      </c>
      <c r="B126" s="662"/>
      <c r="C126" s="666">
        <f>+C124+10</f>
        <v>190</v>
      </c>
      <c r="D126" s="86" t="str">
        <f>+D124</f>
        <v>48-X</v>
      </c>
      <c r="E126" s="87">
        <v>72</v>
      </c>
      <c r="F126" s="88">
        <v>71</v>
      </c>
      <c r="G126" s="88">
        <v>71</v>
      </c>
      <c r="H126" s="88">
        <v>71</v>
      </c>
      <c r="I126" s="88">
        <v>70</v>
      </c>
      <c r="J126" s="88">
        <v>70</v>
      </c>
      <c r="K126" s="88">
        <v>70</v>
      </c>
      <c r="L126" s="89">
        <v>70</v>
      </c>
      <c r="N126" s="662"/>
      <c r="O126" s="666">
        <f>+O124+10</f>
        <v>190</v>
      </c>
      <c r="P126" s="86" t="str">
        <f>+P124</f>
        <v>48-X</v>
      </c>
      <c r="Q126" s="87">
        <v>72</v>
      </c>
      <c r="R126" s="88">
        <v>71</v>
      </c>
      <c r="S126" s="88">
        <v>71</v>
      </c>
      <c r="T126" s="88">
        <v>71</v>
      </c>
      <c r="U126" s="88">
        <v>70</v>
      </c>
      <c r="V126" s="88">
        <v>70</v>
      </c>
      <c r="W126" s="88">
        <v>70</v>
      </c>
      <c r="X126" s="89">
        <v>70</v>
      </c>
      <c r="Z126" s="662"/>
      <c r="AA126" s="666">
        <f>+AA124+10</f>
        <v>190</v>
      </c>
      <c r="AB126" s="86" t="str">
        <f>+AB124</f>
        <v>48-X</v>
      </c>
      <c r="AC126" s="87">
        <v>72</v>
      </c>
      <c r="AD126" s="88">
        <v>76</v>
      </c>
      <c r="AE126" s="88">
        <v>80</v>
      </c>
      <c r="AF126" s="88">
        <v>84</v>
      </c>
      <c r="AG126" s="88">
        <v>89</v>
      </c>
      <c r="AH126" s="88">
        <v>93</v>
      </c>
      <c r="AI126" s="88">
        <v>97</v>
      </c>
      <c r="AJ126" s="89">
        <v>102</v>
      </c>
      <c r="AK126" s="26"/>
      <c r="AL126" s="662"/>
      <c r="AM126" s="666">
        <f>+AM124+10</f>
        <v>190</v>
      </c>
      <c r="AN126" s="86" t="str">
        <f>+AN124</f>
        <v>48-X</v>
      </c>
      <c r="AO126" s="87">
        <v>86</v>
      </c>
      <c r="AP126" s="88">
        <v>91</v>
      </c>
      <c r="AQ126" s="88">
        <v>96</v>
      </c>
      <c r="AR126" s="88">
        <v>101</v>
      </c>
      <c r="AS126" s="88">
        <v>107</v>
      </c>
      <c r="AT126" s="88">
        <v>112</v>
      </c>
      <c r="AU126" s="88">
        <v>117</v>
      </c>
      <c r="AV126" s="89">
        <v>123</v>
      </c>
    </row>
    <row r="127" spans="1:48" ht="15" thickBot="1">
      <c r="A127">
        <v>127</v>
      </c>
      <c r="B127" s="662"/>
      <c r="C127" s="667"/>
      <c r="D127" s="90" t="str">
        <f>+D125</f>
        <v>48-XL</v>
      </c>
      <c r="E127" s="87">
        <v>72</v>
      </c>
      <c r="F127" s="88">
        <v>71</v>
      </c>
      <c r="G127" s="88">
        <v>71</v>
      </c>
      <c r="H127" s="88">
        <v>71</v>
      </c>
      <c r="I127" s="88">
        <v>70</v>
      </c>
      <c r="J127" s="88">
        <v>70</v>
      </c>
      <c r="K127" s="88">
        <v>70</v>
      </c>
      <c r="L127" s="89">
        <v>70</v>
      </c>
      <c r="N127" s="662"/>
      <c r="O127" s="667"/>
      <c r="P127" s="90" t="str">
        <f>+P125</f>
        <v>48-XL</v>
      </c>
      <c r="Q127" s="87">
        <v>72</v>
      </c>
      <c r="R127" s="88">
        <v>71</v>
      </c>
      <c r="S127" s="88">
        <v>71</v>
      </c>
      <c r="T127" s="88">
        <v>71</v>
      </c>
      <c r="U127" s="88">
        <v>70</v>
      </c>
      <c r="V127" s="88">
        <v>70</v>
      </c>
      <c r="W127" s="88">
        <v>70</v>
      </c>
      <c r="X127" s="89">
        <v>70</v>
      </c>
      <c r="Z127" s="662"/>
      <c r="AA127" s="667"/>
      <c r="AB127" s="90" t="str">
        <f>+AB125</f>
        <v>48-XL</v>
      </c>
      <c r="AC127" s="87">
        <v>75</v>
      </c>
      <c r="AD127" s="88">
        <v>79</v>
      </c>
      <c r="AE127" s="88">
        <v>84</v>
      </c>
      <c r="AF127" s="88">
        <v>88</v>
      </c>
      <c r="AG127" s="88">
        <v>93</v>
      </c>
      <c r="AH127" s="88">
        <v>97</v>
      </c>
      <c r="AI127" s="88">
        <v>102</v>
      </c>
      <c r="AJ127" s="89">
        <v>107</v>
      </c>
      <c r="AK127" s="26"/>
      <c r="AL127" s="662"/>
      <c r="AM127" s="667"/>
      <c r="AN127" s="90" t="str">
        <f>+AN125</f>
        <v>48-XL</v>
      </c>
      <c r="AO127" s="87">
        <v>91</v>
      </c>
      <c r="AP127" s="88">
        <v>96</v>
      </c>
      <c r="AQ127" s="88">
        <v>102</v>
      </c>
      <c r="AR127" s="88">
        <v>107</v>
      </c>
      <c r="AS127" s="88">
        <v>113</v>
      </c>
      <c r="AT127" s="88">
        <v>118</v>
      </c>
      <c r="AU127" s="88">
        <v>124</v>
      </c>
      <c r="AV127" s="89">
        <v>130</v>
      </c>
    </row>
    <row r="128" spans="1:48">
      <c r="A128">
        <v>128</v>
      </c>
      <c r="B128" s="662"/>
      <c r="C128" s="664">
        <f>+C126+10</f>
        <v>200</v>
      </c>
      <c r="D128" s="78" t="s">
        <v>133</v>
      </c>
      <c r="E128" s="184"/>
      <c r="F128" s="84">
        <v>71</v>
      </c>
      <c r="G128" s="84">
        <v>71</v>
      </c>
      <c r="H128" s="84">
        <v>71</v>
      </c>
      <c r="I128" s="84">
        <v>70</v>
      </c>
      <c r="J128" s="84">
        <v>70</v>
      </c>
      <c r="K128" s="84">
        <v>70</v>
      </c>
      <c r="L128" s="85">
        <v>70</v>
      </c>
      <c r="N128" s="662"/>
      <c r="O128" s="664">
        <f>+O126+10</f>
        <v>200</v>
      </c>
      <c r="P128" s="78" t="s">
        <v>133</v>
      </c>
      <c r="Q128" s="184"/>
      <c r="R128" s="84">
        <v>71</v>
      </c>
      <c r="S128" s="84">
        <v>71</v>
      </c>
      <c r="T128" s="84">
        <v>71</v>
      </c>
      <c r="U128" s="84">
        <v>70</v>
      </c>
      <c r="V128" s="84">
        <v>70</v>
      </c>
      <c r="W128" s="84">
        <v>70</v>
      </c>
      <c r="X128" s="85">
        <v>70</v>
      </c>
      <c r="Z128" s="662"/>
      <c r="AA128" s="664">
        <f>+AA126+10</f>
        <v>200</v>
      </c>
      <c r="AB128" s="78" t="s">
        <v>133</v>
      </c>
      <c r="AC128" s="184"/>
      <c r="AD128" s="84">
        <v>75</v>
      </c>
      <c r="AE128" s="84">
        <v>78</v>
      </c>
      <c r="AF128" s="84">
        <v>81</v>
      </c>
      <c r="AG128" s="84">
        <v>84</v>
      </c>
      <c r="AH128" s="84">
        <v>87</v>
      </c>
      <c r="AI128" s="84">
        <v>90</v>
      </c>
      <c r="AJ128" s="85">
        <v>93</v>
      </c>
      <c r="AK128" s="26"/>
      <c r="AL128" s="662"/>
      <c r="AM128" s="664">
        <f>+AM126+10</f>
        <v>200</v>
      </c>
      <c r="AN128" s="78" t="s">
        <v>133</v>
      </c>
      <c r="AO128" s="184"/>
      <c r="AP128" s="84">
        <v>83</v>
      </c>
      <c r="AQ128" s="84">
        <v>88</v>
      </c>
      <c r="AR128" s="84">
        <v>93</v>
      </c>
      <c r="AS128" s="84">
        <v>98</v>
      </c>
      <c r="AT128" s="84">
        <v>103</v>
      </c>
      <c r="AU128" s="84">
        <v>108</v>
      </c>
      <c r="AV128" s="85">
        <v>113</v>
      </c>
    </row>
    <row r="129" spans="1:48" ht="15" thickBot="1">
      <c r="A129">
        <v>129</v>
      </c>
      <c r="B129" s="663"/>
      <c r="C129" s="665"/>
      <c r="D129" s="82" t="s">
        <v>136</v>
      </c>
      <c r="E129" s="181"/>
      <c r="F129" s="186">
        <v>71</v>
      </c>
      <c r="G129" s="186">
        <v>71</v>
      </c>
      <c r="H129" s="186">
        <v>71</v>
      </c>
      <c r="I129" s="186">
        <v>70</v>
      </c>
      <c r="J129" s="186">
        <v>70</v>
      </c>
      <c r="K129" s="186">
        <v>70</v>
      </c>
      <c r="L129" s="185">
        <v>70</v>
      </c>
      <c r="N129" s="663"/>
      <c r="O129" s="665"/>
      <c r="P129" s="82" t="s">
        <v>136</v>
      </c>
      <c r="Q129" s="181"/>
      <c r="R129" s="186">
        <v>71</v>
      </c>
      <c r="S129" s="186">
        <v>71</v>
      </c>
      <c r="T129" s="186">
        <v>71</v>
      </c>
      <c r="U129" s="186">
        <v>70</v>
      </c>
      <c r="V129" s="186">
        <v>70</v>
      </c>
      <c r="W129" s="186">
        <v>70</v>
      </c>
      <c r="X129" s="185">
        <v>70</v>
      </c>
      <c r="Z129" s="663"/>
      <c r="AA129" s="665"/>
      <c r="AB129" s="82" t="s">
        <v>136</v>
      </c>
      <c r="AC129" s="181"/>
      <c r="AD129" s="186">
        <v>75</v>
      </c>
      <c r="AE129" s="186">
        <v>79</v>
      </c>
      <c r="AF129" s="186">
        <v>83</v>
      </c>
      <c r="AG129" s="186">
        <v>87</v>
      </c>
      <c r="AH129" s="186">
        <v>91</v>
      </c>
      <c r="AI129" s="186">
        <v>95</v>
      </c>
      <c r="AJ129" s="185">
        <v>99</v>
      </c>
      <c r="AK129" s="26"/>
      <c r="AL129" s="663"/>
      <c r="AM129" s="665"/>
      <c r="AN129" s="82" t="s">
        <v>136</v>
      </c>
      <c r="AO129" s="181"/>
      <c r="AP129" s="186">
        <v>88</v>
      </c>
      <c r="AQ129" s="186">
        <v>93</v>
      </c>
      <c r="AR129" s="186">
        <v>98</v>
      </c>
      <c r="AS129" s="186">
        <v>104</v>
      </c>
      <c r="AT129" s="186">
        <v>109</v>
      </c>
      <c r="AU129" s="186">
        <v>114</v>
      </c>
      <c r="AV129" s="185">
        <v>120</v>
      </c>
    </row>
    <row r="130" spans="1:48">
      <c r="A130">
        <v>130</v>
      </c>
    </row>
    <row r="131" spans="1:48">
      <c r="A131">
        <v>131</v>
      </c>
    </row>
    <row r="132" spans="1:48">
      <c r="A132">
        <v>132</v>
      </c>
    </row>
    <row r="133" spans="1:48">
      <c r="A133">
        <v>133</v>
      </c>
    </row>
    <row r="134" spans="1:48">
      <c r="A134">
        <v>134</v>
      </c>
    </row>
    <row r="135" spans="1:48">
      <c r="A135">
        <v>135</v>
      </c>
    </row>
    <row r="136" spans="1:48" ht="15" thickBot="1">
      <c r="A136">
        <v>136</v>
      </c>
    </row>
    <row r="137" spans="1:48" ht="18.600000000000001" thickBot="1">
      <c r="A137">
        <v>137</v>
      </c>
      <c r="B137" s="649" t="s">
        <v>1112</v>
      </c>
      <c r="C137" s="650"/>
      <c r="D137" s="651"/>
      <c r="E137" s="649" t="s">
        <v>1134</v>
      </c>
      <c r="F137" s="650"/>
      <c r="G137" s="650"/>
      <c r="H137" s="650"/>
      <c r="I137" s="650"/>
      <c r="J137" s="650"/>
      <c r="K137" s="650"/>
      <c r="L137" s="651"/>
      <c r="N137" s="649" t="s">
        <v>1114</v>
      </c>
      <c r="O137" s="650"/>
      <c r="P137" s="651"/>
      <c r="Q137" s="649" t="s">
        <v>1134</v>
      </c>
      <c r="R137" s="650"/>
      <c r="S137" s="650"/>
      <c r="T137" s="650"/>
      <c r="U137" s="650"/>
      <c r="V137" s="650"/>
      <c r="W137" s="650"/>
      <c r="X137" s="651"/>
      <c r="Z137" s="649" t="s">
        <v>1115</v>
      </c>
      <c r="AA137" s="650"/>
      <c r="AB137" s="651"/>
      <c r="AC137" s="649" t="s">
        <v>1134</v>
      </c>
      <c r="AD137" s="650"/>
      <c r="AE137" s="650"/>
      <c r="AF137" s="650"/>
      <c r="AG137" s="650"/>
      <c r="AH137" s="650"/>
      <c r="AI137" s="650"/>
      <c r="AJ137" s="651"/>
      <c r="AL137" s="649" t="s">
        <v>1116</v>
      </c>
      <c r="AM137" s="650"/>
      <c r="AN137" s="651"/>
      <c r="AO137" s="649" t="s">
        <v>1134</v>
      </c>
      <c r="AP137" s="650"/>
      <c r="AQ137" s="650"/>
      <c r="AR137" s="650"/>
      <c r="AS137" s="650"/>
      <c r="AT137" s="650"/>
      <c r="AU137" s="650"/>
      <c r="AV137" s="651"/>
    </row>
    <row r="138" spans="1:48" ht="15.75" customHeight="1">
      <c r="A138">
        <v>138</v>
      </c>
      <c r="B138" s="652" t="s">
        <v>1117</v>
      </c>
      <c r="C138" s="652" t="s">
        <v>634</v>
      </c>
      <c r="D138" s="669" t="s">
        <v>1119</v>
      </c>
      <c r="E138" s="654" t="s">
        <v>1120</v>
      </c>
      <c r="F138" s="655"/>
      <c r="G138" s="655"/>
      <c r="H138" s="655"/>
      <c r="I138" s="655"/>
      <c r="J138" s="655"/>
      <c r="K138" s="655"/>
      <c r="L138" s="656"/>
      <c r="N138" s="652" t="s">
        <v>1117</v>
      </c>
      <c r="O138" s="652" t="s">
        <v>634</v>
      </c>
      <c r="P138" s="669" t="s">
        <v>1119</v>
      </c>
      <c r="Q138" s="654" t="s">
        <v>1120</v>
      </c>
      <c r="R138" s="655"/>
      <c r="S138" s="655"/>
      <c r="T138" s="655"/>
      <c r="U138" s="655"/>
      <c r="V138" s="655"/>
      <c r="W138" s="655"/>
      <c r="X138" s="656"/>
      <c r="Z138" s="652" t="s">
        <v>1117</v>
      </c>
      <c r="AA138" s="652" t="s">
        <v>634</v>
      </c>
      <c r="AB138" s="669" t="s">
        <v>1119</v>
      </c>
      <c r="AC138" s="654" t="s">
        <v>1120</v>
      </c>
      <c r="AD138" s="655"/>
      <c r="AE138" s="655"/>
      <c r="AF138" s="655"/>
      <c r="AG138" s="655"/>
      <c r="AH138" s="655"/>
      <c r="AI138" s="655"/>
      <c r="AJ138" s="656"/>
      <c r="AL138" s="652" t="s">
        <v>1117</v>
      </c>
      <c r="AM138" s="652" t="s">
        <v>634</v>
      </c>
      <c r="AN138" s="669" t="s">
        <v>1119</v>
      </c>
      <c r="AO138" s="654" t="s">
        <v>1120</v>
      </c>
      <c r="AP138" s="655"/>
      <c r="AQ138" s="655"/>
      <c r="AR138" s="655"/>
      <c r="AS138" s="655"/>
      <c r="AT138" s="655"/>
      <c r="AU138" s="655"/>
      <c r="AV138" s="656"/>
    </row>
    <row r="139" spans="1:48" ht="15" customHeight="1" thickBot="1">
      <c r="A139">
        <v>139</v>
      </c>
      <c r="B139" s="668"/>
      <c r="C139" s="668"/>
      <c r="D139" s="670"/>
      <c r="E139" s="672"/>
      <c r="F139" s="673"/>
      <c r="G139" s="673"/>
      <c r="H139" s="673"/>
      <c r="I139" s="673"/>
      <c r="J139" s="673"/>
      <c r="K139" s="673"/>
      <c r="L139" s="674"/>
      <c r="N139" s="668"/>
      <c r="O139" s="668"/>
      <c r="P139" s="670"/>
      <c r="Q139" s="672"/>
      <c r="R139" s="673"/>
      <c r="S139" s="673"/>
      <c r="T139" s="673"/>
      <c r="U139" s="673"/>
      <c r="V139" s="673"/>
      <c r="W139" s="673"/>
      <c r="X139" s="674"/>
      <c r="Z139" s="668"/>
      <c r="AA139" s="668"/>
      <c r="AB139" s="670"/>
      <c r="AC139" s="672"/>
      <c r="AD139" s="673"/>
      <c r="AE139" s="673"/>
      <c r="AF139" s="673"/>
      <c r="AG139" s="673"/>
      <c r="AH139" s="673"/>
      <c r="AI139" s="673"/>
      <c r="AJ139" s="674"/>
      <c r="AL139" s="668"/>
      <c r="AM139" s="668"/>
      <c r="AN139" s="670"/>
      <c r="AO139" s="672"/>
      <c r="AP139" s="673"/>
      <c r="AQ139" s="673"/>
      <c r="AR139" s="673"/>
      <c r="AS139" s="673"/>
      <c r="AT139" s="673"/>
      <c r="AU139" s="673"/>
      <c r="AV139" s="674"/>
    </row>
    <row r="140" spans="1:48" ht="15" thickBot="1">
      <c r="A140">
        <v>140</v>
      </c>
      <c r="B140" s="653"/>
      <c r="C140" s="653"/>
      <c r="D140" s="671"/>
      <c r="E140" s="75">
        <v>0</v>
      </c>
      <c r="F140" s="76">
        <v>500</v>
      </c>
      <c r="G140" s="76">
        <v>1000</v>
      </c>
      <c r="H140" s="76">
        <v>1500</v>
      </c>
      <c r="I140" s="76">
        <v>2000</v>
      </c>
      <c r="J140" s="76">
        <v>2500</v>
      </c>
      <c r="K140" s="76">
        <v>3000</v>
      </c>
      <c r="L140" s="77">
        <v>3500</v>
      </c>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1139</v>
      </c>
      <c r="C141" s="664">
        <v>100</v>
      </c>
      <c r="D141" s="78" t="s">
        <v>133</v>
      </c>
      <c r="E141" s="94">
        <v>1.73</v>
      </c>
      <c r="F141" s="95">
        <v>1.76</v>
      </c>
      <c r="G141" s="95">
        <v>1.8</v>
      </c>
      <c r="H141" s="95">
        <v>1.84</v>
      </c>
      <c r="I141" s="95">
        <v>1.87</v>
      </c>
      <c r="J141" s="95">
        <v>1.91</v>
      </c>
      <c r="K141" s="95">
        <v>1.95</v>
      </c>
      <c r="L141" s="96">
        <v>1.99</v>
      </c>
      <c r="N141" s="661" t="s">
        <v>1139</v>
      </c>
      <c r="O141" s="664">
        <v>100</v>
      </c>
      <c r="P141" s="78" t="s">
        <v>133</v>
      </c>
      <c r="Q141" s="94">
        <v>1.73</v>
      </c>
      <c r="R141" s="95">
        <v>1.76</v>
      </c>
      <c r="S141" s="95">
        <v>1.8</v>
      </c>
      <c r="T141" s="95">
        <v>1.84</v>
      </c>
      <c r="U141" s="95">
        <v>1.87</v>
      </c>
      <c r="V141" s="95">
        <v>1.91</v>
      </c>
      <c r="W141" s="95">
        <v>1.95</v>
      </c>
      <c r="X141" s="96">
        <v>1.99</v>
      </c>
      <c r="Z141" s="661" t="s">
        <v>1139</v>
      </c>
      <c r="AA141" s="664">
        <v>100</v>
      </c>
      <c r="AB141" s="78" t="s">
        <v>133</v>
      </c>
      <c r="AC141" s="94">
        <v>1.74</v>
      </c>
      <c r="AD141" s="95">
        <v>1.77</v>
      </c>
      <c r="AE141" s="95">
        <v>1.81</v>
      </c>
      <c r="AF141" s="95">
        <v>1.84</v>
      </c>
      <c r="AG141" s="95">
        <v>1.88</v>
      </c>
      <c r="AH141" s="95">
        <v>1.91</v>
      </c>
      <c r="AI141" s="95">
        <v>1.95</v>
      </c>
      <c r="AJ141" s="96">
        <v>1.99</v>
      </c>
      <c r="AL141" s="661" t="s">
        <v>1139</v>
      </c>
      <c r="AM141" s="664">
        <v>100</v>
      </c>
      <c r="AN141" s="78" t="s">
        <v>133</v>
      </c>
      <c r="AO141" s="94">
        <v>1.74</v>
      </c>
      <c r="AP141" s="95">
        <v>1.75</v>
      </c>
      <c r="AQ141" s="95">
        <v>1.76</v>
      </c>
      <c r="AR141" s="95">
        <v>1.78</v>
      </c>
      <c r="AS141" s="95">
        <v>1.79</v>
      </c>
      <c r="AT141" s="95">
        <v>1.81</v>
      </c>
      <c r="AU141" s="95">
        <v>1.82</v>
      </c>
      <c r="AV141" s="96">
        <v>1.84</v>
      </c>
    </row>
    <row r="142" spans="1:48" ht="15" thickBot="1">
      <c r="A142">
        <v>142</v>
      </c>
      <c r="B142" s="662"/>
      <c r="C142" s="665"/>
      <c r="D142" s="82" t="s">
        <v>136</v>
      </c>
      <c r="E142" s="97">
        <v>1.9</v>
      </c>
      <c r="F142" s="98">
        <v>1.93</v>
      </c>
      <c r="G142" s="98">
        <v>1.96</v>
      </c>
      <c r="H142" s="98">
        <v>1.99</v>
      </c>
      <c r="I142" s="98">
        <v>2.02</v>
      </c>
      <c r="J142" s="98">
        <v>2.0499999999999998</v>
      </c>
      <c r="K142" s="98">
        <v>2.08</v>
      </c>
      <c r="L142" s="99">
        <v>2.11</v>
      </c>
      <c r="N142" s="662"/>
      <c r="O142" s="665"/>
      <c r="P142" s="82" t="s">
        <v>136</v>
      </c>
      <c r="Q142" s="97">
        <v>1.9</v>
      </c>
      <c r="R142" s="98">
        <v>1.93</v>
      </c>
      <c r="S142" s="98">
        <v>1.96</v>
      </c>
      <c r="T142" s="98">
        <v>1.99</v>
      </c>
      <c r="U142" s="98">
        <v>2.02</v>
      </c>
      <c r="V142" s="98">
        <v>2.0499999999999998</v>
      </c>
      <c r="W142" s="98">
        <v>2.08</v>
      </c>
      <c r="X142" s="99">
        <v>2.11</v>
      </c>
      <c r="Z142" s="662"/>
      <c r="AA142" s="665"/>
      <c r="AB142" s="82" t="s">
        <v>136</v>
      </c>
      <c r="AC142" s="97">
        <v>1.9</v>
      </c>
      <c r="AD142" s="98">
        <v>1.93</v>
      </c>
      <c r="AE142" s="98">
        <v>1.96</v>
      </c>
      <c r="AF142" s="98">
        <v>1.99</v>
      </c>
      <c r="AG142" s="98">
        <v>2.02</v>
      </c>
      <c r="AH142" s="98">
        <v>2.0499999999999998</v>
      </c>
      <c r="AI142" s="98">
        <v>2.08</v>
      </c>
      <c r="AJ142" s="99">
        <v>2.11</v>
      </c>
      <c r="AL142" s="662"/>
      <c r="AM142" s="665"/>
      <c r="AN142" s="82" t="s">
        <v>136</v>
      </c>
      <c r="AO142" s="97">
        <v>1.73</v>
      </c>
      <c r="AP142" s="98">
        <v>1.73</v>
      </c>
      <c r="AQ142" s="98">
        <v>1.73</v>
      </c>
      <c r="AR142" s="98">
        <v>1.73</v>
      </c>
      <c r="AS142" s="98">
        <v>1.73</v>
      </c>
      <c r="AT142" s="98">
        <v>1.73</v>
      </c>
      <c r="AU142" s="98">
        <v>1.73</v>
      </c>
      <c r="AV142" s="99">
        <v>1.73</v>
      </c>
    </row>
    <row r="143" spans="1:48">
      <c r="A143">
        <v>143</v>
      </c>
      <c r="B143" s="662"/>
      <c r="C143" s="666">
        <v>110</v>
      </c>
      <c r="D143" s="86" t="str">
        <f>+D141</f>
        <v>48-X</v>
      </c>
      <c r="E143" s="100">
        <v>1.63</v>
      </c>
      <c r="F143" s="101">
        <v>1.66</v>
      </c>
      <c r="G143" s="101">
        <v>1.69</v>
      </c>
      <c r="H143" s="101">
        <v>1.73</v>
      </c>
      <c r="I143" s="101">
        <v>1.76</v>
      </c>
      <c r="J143" s="101">
        <v>1.8</v>
      </c>
      <c r="K143" s="101">
        <v>1.83</v>
      </c>
      <c r="L143" s="102">
        <v>1.87</v>
      </c>
      <c r="N143" s="662"/>
      <c r="O143" s="666">
        <v>110</v>
      </c>
      <c r="P143" s="86" t="str">
        <f>+P141</f>
        <v>48-X</v>
      </c>
      <c r="Q143" s="100">
        <v>1.63</v>
      </c>
      <c r="R143" s="101">
        <v>1.66</v>
      </c>
      <c r="S143" s="101">
        <v>1.69</v>
      </c>
      <c r="T143" s="101">
        <v>1.73</v>
      </c>
      <c r="U143" s="101">
        <v>1.76</v>
      </c>
      <c r="V143" s="101">
        <v>1.8</v>
      </c>
      <c r="W143" s="101">
        <v>1.83</v>
      </c>
      <c r="X143" s="102">
        <v>1.87</v>
      </c>
      <c r="Z143" s="662"/>
      <c r="AA143" s="666">
        <v>110</v>
      </c>
      <c r="AB143" s="86" t="str">
        <f>+AB141</f>
        <v>48-X</v>
      </c>
      <c r="AC143" s="100">
        <v>1.63</v>
      </c>
      <c r="AD143" s="101">
        <v>1.66</v>
      </c>
      <c r="AE143" s="101">
        <v>1.7</v>
      </c>
      <c r="AF143" s="101">
        <v>1.73</v>
      </c>
      <c r="AG143" s="101">
        <v>1.77</v>
      </c>
      <c r="AH143" s="101">
        <v>1.8</v>
      </c>
      <c r="AI143" s="101">
        <v>1.84</v>
      </c>
      <c r="AJ143" s="102">
        <v>1.88</v>
      </c>
      <c r="AL143" s="662"/>
      <c r="AM143" s="666">
        <v>110</v>
      </c>
      <c r="AN143" s="86" t="str">
        <f>+AN141</f>
        <v>48-X</v>
      </c>
      <c r="AO143" s="100">
        <v>1.63</v>
      </c>
      <c r="AP143" s="101">
        <v>1.66</v>
      </c>
      <c r="AQ143" s="101">
        <v>1.69</v>
      </c>
      <c r="AR143" s="101">
        <v>1.72</v>
      </c>
      <c r="AS143" s="101">
        <v>1.75</v>
      </c>
      <c r="AT143" s="101">
        <v>1.78</v>
      </c>
      <c r="AU143" s="101">
        <v>1.81</v>
      </c>
      <c r="AV143" s="102">
        <v>1.84</v>
      </c>
    </row>
    <row r="144" spans="1:48" ht="15" thickBot="1">
      <c r="A144">
        <v>144</v>
      </c>
      <c r="B144" s="662"/>
      <c r="C144" s="667"/>
      <c r="D144" s="90" t="str">
        <f>+D142</f>
        <v>48-XL</v>
      </c>
      <c r="E144" s="100">
        <v>1.79</v>
      </c>
      <c r="F144" s="101">
        <v>1.82</v>
      </c>
      <c r="G144" s="101">
        <v>1.85</v>
      </c>
      <c r="H144" s="101">
        <v>1.89</v>
      </c>
      <c r="I144" s="101">
        <v>1.92</v>
      </c>
      <c r="J144" s="101">
        <v>1.96</v>
      </c>
      <c r="K144" s="101">
        <v>1.99</v>
      </c>
      <c r="L144" s="102">
        <v>2.0299999999999998</v>
      </c>
      <c r="N144" s="662"/>
      <c r="O144" s="667"/>
      <c r="P144" s="90" t="str">
        <f>+P142</f>
        <v>48-XL</v>
      </c>
      <c r="Q144" s="100">
        <v>1.79</v>
      </c>
      <c r="R144" s="101">
        <v>1.82</v>
      </c>
      <c r="S144" s="101">
        <v>1.85</v>
      </c>
      <c r="T144" s="101">
        <v>1.89</v>
      </c>
      <c r="U144" s="101">
        <v>1.92</v>
      </c>
      <c r="V144" s="101">
        <v>1.96</v>
      </c>
      <c r="W144" s="101">
        <v>1.99</v>
      </c>
      <c r="X144" s="102">
        <v>2.0299999999999998</v>
      </c>
      <c r="Z144" s="662"/>
      <c r="AA144" s="667"/>
      <c r="AB144" s="90" t="str">
        <f>+AB142</f>
        <v>48-XL</v>
      </c>
      <c r="AC144" s="100">
        <v>1.79</v>
      </c>
      <c r="AD144" s="101">
        <v>1.82</v>
      </c>
      <c r="AE144" s="101">
        <v>1.85</v>
      </c>
      <c r="AF144" s="101">
        <v>1.88</v>
      </c>
      <c r="AG144" s="101">
        <v>1.92</v>
      </c>
      <c r="AH144" s="101">
        <v>1.95</v>
      </c>
      <c r="AI144" s="101">
        <v>1.98</v>
      </c>
      <c r="AJ144" s="102">
        <v>2.02</v>
      </c>
      <c r="AL144" s="662"/>
      <c r="AM144" s="667"/>
      <c r="AN144" s="90" t="str">
        <f>+AN142</f>
        <v>48-XL</v>
      </c>
      <c r="AO144" s="100">
        <v>1.73</v>
      </c>
      <c r="AP144" s="101">
        <v>1.73</v>
      </c>
      <c r="AQ144" s="101">
        <v>1.73</v>
      </c>
      <c r="AR144" s="101">
        <v>1.73</v>
      </c>
      <c r="AS144" s="101">
        <v>1.73</v>
      </c>
      <c r="AT144" s="101">
        <v>1.73</v>
      </c>
      <c r="AU144" s="101">
        <v>1.73</v>
      </c>
      <c r="AV144" s="102">
        <v>1.73</v>
      </c>
    </row>
    <row r="145" spans="1:48">
      <c r="A145">
        <v>145</v>
      </c>
      <c r="B145" s="662"/>
      <c r="C145" s="664">
        <f>+C143+10</f>
        <v>120</v>
      </c>
      <c r="D145" s="78" t="s">
        <v>133</v>
      </c>
      <c r="E145" s="97">
        <v>1.54</v>
      </c>
      <c r="F145" s="98">
        <v>1.57</v>
      </c>
      <c r="G145" s="98">
        <v>1.6</v>
      </c>
      <c r="H145" s="98">
        <v>1.63</v>
      </c>
      <c r="I145" s="98">
        <v>1.67</v>
      </c>
      <c r="J145" s="98">
        <v>1.7</v>
      </c>
      <c r="K145" s="98">
        <v>1.73</v>
      </c>
      <c r="L145" s="99">
        <v>1.77</v>
      </c>
      <c r="N145" s="662"/>
      <c r="O145" s="664">
        <f>+O143+10</f>
        <v>120</v>
      </c>
      <c r="P145" s="78" t="s">
        <v>133</v>
      </c>
      <c r="Q145" s="97">
        <v>1.54</v>
      </c>
      <c r="R145" s="98">
        <v>1.57</v>
      </c>
      <c r="S145" s="98">
        <v>1.6</v>
      </c>
      <c r="T145" s="98">
        <v>1.63</v>
      </c>
      <c r="U145" s="98">
        <v>1.67</v>
      </c>
      <c r="V145" s="98">
        <v>1.7</v>
      </c>
      <c r="W145" s="98">
        <v>1.73</v>
      </c>
      <c r="X145" s="99">
        <v>1.77</v>
      </c>
      <c r="Z145" s="662"/>
      <c r="AA145" s="664">
        <f>+AA143+10</f>
        <v>120</v>
      </c>
      <c r="AB145" s="78" t="s">
        <v>133</v>
      </c>
      <c r="AC145" s="97">
        <v>1.54</v>
      </c>
      <c r="AD145" s="98">
        <v>1.57</v>
      </c>
      <c r="AE145" s="98">
        <v>1.6</v>
      </c>
      <c r="AF145" s="98">
        <v>1.63</v>
      </c>
      <c r="AG145" s="98">
        <v>1.67</v>
      </c>
      <c r="AH145" s="98">
        <v>1.7</v>
      </c>
      <c r="AI145" s="98">
        <v>1.73</v>
      </c>
      <c r="AJ145" s="99">
        <v>1.77</v>
      </c>
      <c r="AL145" s="662"/>
      <c r="AM145" s="664">
        <f>+AM143+10</f>
        <v>120</v>
      </c>
      <c r="AN145" s="78" t="s">
        <v>133</v>
      </c>
      <c r="AO145" s="97">
        <v>1.54</v>
      </c>
      <c r="AP145" s="98">
        <v>1.57</v>
      </c>
      <c r="AQ145" s="98">
        <v>1.6</v>
      </c>
      <c r="AR145" s="98">
        <v>1.63</v>
      </c>
      <c r="AS145" s="98">
        <v>1.67</v>
      </c>
      <c r="AT145" s="98">
        <v>1.7</v>
      </c>
      <c r="AU145" s="98">
        <v>1.73</v>
      </c>
      <c r="AV145" s="99">
        <v>1.77</v>
      </c>
    </row>
    <row r="146" spans="1:48" ht="15" thickBot="1">
      <c r="A146">
        <v>146</v>
      </c>
      <c r="B146" s="662"/>
      <c r="C146" s="665"/>
      <c r="D146" s="82" t="s">
        <v>136</v>
      </c>
      <c r="E146" s="97">
        <v>1.64</v>
      </c>
      <c r="F146" s="98">
        <v>1.68</v>
      </c>
      <c r="G146" s="98">
        <v>1.72</v>
      </c>
      <c r="H146" s="98">
        <v>1.76</v>
      </c>
      <c r="I146" s="98">
        <v>1.81</v>
      </c>
      <c r="J146" s="98">
        <v>1.85</v>
      </c>
      <c r="K146" s="98">
        <v>1.89</v>
      </c>
      <c r="L146" s="99">
        <v>1.94</v>
      </c>
      <c r="N146" s="662"/>
      <c r="O146" s="665"/>
      <c r="P146" s="82" t="s">
        <v>136</v>
      </c>
      <c r="Q146" s="97">
        <v>1.64</v>
      </c>
      <c r="R146" s="98">
        <v>1.68</v>
      </c>
      <c r="S146" s="98">
        <v>1.72</v>
      </c>
      <c r="T146" s="98">
        <v>1.76</v>
      </c>
      <c r="U146" s="98">
        <v>1.81</v>
      </c>
      <c r="V146" s="98">
        <v>1.85</v>
      </c>
      <c r="W146" s="98">
        <v>1.89</v>
      </c>
      <c r="X146" s="99">
        <v>1.94</v>
      </c>
      <c r="Z146" s="662"/>
      <c r="AA146" s="665"/>
      <c r="AB146" s="82" t="s">
        <v>136</v>
      </c>
      <c r="AC146" s="97">
        <v>1.65</v>
      </c>
      <c r="AD146" s="98">
        <v>1.69</v>
      </c>
      <c r="AE146" s="98">
        <v>1.73</v>
      </c>
      <c r="AF146" s="98">
        <v>1.77</v>
      </c>
      <c r="AG146" s="98">
        <v>1.81</v>
      </c>
      <c r="AH146" s="98">
        <v>1.85</v>
      </c>
      <c r="AI146" s="98">
        <v>1.89</v>
      </c>
      <c r="AJ146" s="99">
        <v>1.94</v>
      </c>
      <c r="AL146" s="662"/>
      <c r="AM146" s="665"/>
      <c r="AN146" s="82" t="s">
        <v>136</v>
      </c>
      <c r="AO146" s="97">
        <v>1.65</v>
      </c>
      <c r="AP146" s="98">
        <v>1.66</v>
      </c>
      <c r="AQ146" s="98">
        <v>1.67</v>
      </c>
      <c r="AR146" s="98">
        <v>1.68</v>
      </c>
      <c r="AS146" s="98">
        <v>1.69</v>
      </c>
      <c r="AT146" s="98">
        <v>1.7</v>
      </c>
      <c r="AU146" s="98">
        <v>1.71</v>
      </c>
      <c r="AV146" s="99">
        <v>1.73</v>
      </c>
    </row>
    <row r="147" spans="1:48">
      <c r="A147">
        <v>147</v>
      </c>
      <c r="B147" s="662"/>
      <c r="C147" s="666">
        <f>+C145+10</f>
        <v>130</v>
      </c>
      <c r="D147" s="86" t="str">
        <f>+D145</f>
        <v>48-X</v>
      </c>
      <c r="E147" s="100">
        <v>1.4</v>
      </c>
      <c r="F147" s="101">
        <v>1.44</v>
      </c>
      <c r="G147" s="101">
        <v>1.48</v>
      </c>
      <c r="H147" s="101">
        <v>1.52</v>
      </c>
      <c r="I147" s="101">
        <v>1.56</v>
      </c>
      <c r="J147" s="101">
        <v>1.6</v>
      </c>
      <c r="K147" s="101">
        <v>1.64</v>
      </c>
      <c r="L147" s="102">
        <v>1.68</v>
      </c>
      <c r="N147" s="662"/>
      <c r="O147" s="666">
        <f>+O145+10</f>
        <v>130</v>
      </c>
      <c r="P147" s="86" t="str">
        <f>+P145</f>
        <v>48-X</v>
      </c>
      <c r="Q147" s="100">
        <v>1.4</v>
      </c>
      <c r="R147" s="101">
        <v>1.44</v>
      </c>
      <c r="S147" s="101">
        <v>1.48</v>
      </c>
      <c r="T147" s="101">
        <v>1.52</v>
      </c>
      <c r="U147" s="101">
        <v>1.56</v>
      </c>
      <c r="V147" s="101">
        <v>1.6</v>
      </c>
      <c r="W147" s="101">
        <v>1.64</v>
      </c>
      <c r="X147" s="102">
        <v>1.68</v>
      </c>
      <c r="Z147" s="662"/>
      <c r="AA147" s="666">
        <f>+AA145+10</f>
        <v>130</v>
      </c>
      <c r="AB147" s="86" t="str">
        <f>+AB145</f>
        <v>48-X</v>
      </c>
      <c r="AC147" s="100">
        <v>1.41</v>
      </c>
      <c r="AD147" s="101">
        <v>1.44</v>
      </c>
      <c r="AE147" s="101">
        <v>1.48</v>
      </c>
      <c r="AF147" s="101">
        <v>1.52</v>
      </c>
      <c r="AG147" s="101">
        <v>1.56</v>
      </c>
      <c r="AH147" s="101">
        <v>1.6</v>
      </c>
      <c r="AI147" s="101">
        <v>1.64</v>
      </c>
      <c r="AJ147" s="102">
        <v>1.68</v>
      </c>
      <c r="AL147" s="662"/>
      <c r="AM147" s="666">
        <f>+AM145+10</f>
        <v>130</v>
      </c>
      <c r="AN147" s="86" t="str">
        <f>+AN145</f>
        <v>48-X</v>
      </c>
      <c r="AO147" s="100">
        <v>1.41</v>
      </c>
      <c r="AP147" s="101">
        <v>1.44</v>
      </c>
      <c r="AQ147" s="101">
        <v>1.48</v>
      </c>
      <c r="AR147" s="101">
        <v>1.52</v>
      </c>
      <c r="AS147" s="101">
        <v>1.56</v>
      </c>
      <c r="AT147" s="101">
        <v>1.6</v>
      </c>
      <c r="AU147" s="101">
        <v>1.64</v>
      </c>
      <c r="AV147" s="102">
        <v>1.68</v>
      </c>
    </row>
    <row r="148" spans="1:48" ht="15" thickBot="1">
      <c r="A148">
        <v>148</v>
      </c>
      <c r="B148" s="662"/>
      <c r="C148" s="667"/>
      <c r="D148" s="90" t="str">
        <f>+D146</f>
        <v>48-XL</v>
      </c>
      <c r="E148" s="100">
        <v>1.4</v>
      </c>
      <c r="F148" s="101">
        <v>1.46</v>
      </c>
      <c r="G148" s="101">
        <v>1.52</v>
      </c>
      <c r="H148" s="101">
        <v>1.58</v>
      </c>
      <c r="I148" s="101">
        <v>1.65</v>
      </c>
      <c r="J148" s="101">
        <v>1.71</v>
      </c>
      <c r="K148" s="101">
        <v>1.77</v>
      </c>
      <c r="L148" s="102">
        <v>1.84</v>
      </c>
      <c r="N148" s="662"/>
      <c r="O148" s="667"/>
      <c r="P148" s="90" t="str">
        <f>+P146</f>
        <v>48-XL</v>
      </c>
      <c r="Q148" s="100">
        <v>1.4</v>
      </c>
      <c r="R148" s="101">
        <v>1.46</v>
      </c>
      <c r="S148" s="101">
        <v>1.52</v>
      </c>
      <c r="T148" s="101">
        <v>1.58</v>
      </c>
      <c r="U148" s="101">
        <v>1.65</v>
      </c>
      <c r="V148" s="101">
        <v>1.71</v>
      </c>
      <c r="W148" s="101">
        <v>1.77</v>
      </c>
      <c r="X148" s="102">
        <v>1.84</v>
      </c>
      <c r="Z148" s="662"/>
      <c r="AA148" s="667"/>
      <c r="AB148" s="90" t="str">
        <f>+AB146</f>
        <v>48-XL</v>
      </c>
      <c r="AC148" s="100">
        <v>1.41</v>
      </c>
      <c r="AD148" s="101">
        <v>1.47</v>
      </c>
      <c r="AE148" s="101">
        <v>1.53</v>
      </c>
      <c r="AF148" s="101">
        <v>1.59</v>
      </c>
      <c r="AG148" s="101">
        <v>1.65</v>
      </c>
      <c r="AH148" s="101">
        <v>1.71</v>
      </c>
      <c r="AI148" s="101">
        <v>1.77</v>
      </c>
      <c r="AJ148" s="102">
        <v>1.84</v>
      </c>
      <c r="AL148" s="662"/>
      <c r="AM148" s="667"/>
      <c r="AN148" s="90" t="str">
        <f>+AN146</f>
        <v>48-XL</v>
      </c>
      <c r="AO148" s="100">
        <v>1.41</v>
      </c>
      <c r="AP148" s="101">
        <v>1.45</v>
      </c>
      <c r="AQ148" s="101">
        <v>1.5</v>
      </c>
      <c r="AR148" s="101">
        <v>1.54</v>
      </c>
      <c r="AS148" s="101">
        <v>1.59</v>
      </c>
      <c r="AT148" s="101">
        <v>1.63</v>
      </c>
      <c r="AU148" s="101">
        <v>1.68</v>
      </c>
      <c r="AV148" s="102">
        <v>1.73</v>
      </c>
    </row>
    <row r="149" spans="1:48">
      <c r="A149">
        <v>149</v>
      </c>
      <c r="B149" s="662"/>
      <c r="C149" s="664">
        <f>+C147+10</f>
        <v>140</v>
      </c>
      <c r="D149" s="78" t="s">
        <v>133</v>
      </c>
      <c r="E149" s="97">
        <v>1.21</v>
      </c>
      <c r="F149" s="98">
        <v>1.26</v>
      </c>
      <c r="G149" s="98">
        <v>1.32</v>
      </c>
      <c r="H149" s="98">
        <v>1.37</v>
      </c>
      <c r="I149" s="98">
        <v>1.43</v>
      </c>
      <c r="J149" s="98">
        <v>1.48</v>
      </c>
      <c r="K149" s="98">
        <v>1.54</v>
      </c>
      <c r="L149" s="99">
        <v>1.6</v>
      </c>
      <c r="N149" s="662"/>
      <c r="O149" s="664">
        <f>+O147+10</f>
        <v>140</v>
      </c>
      <c r="P149" s="78" t="s">
        <v>133</v>
      </c>
      <c r="Q149" s="97">
        <v>1.21</v>
      </c>
      <c r="R149" s="98">
        <v>1.26</v>
      </c>
      <c r="S149" s="98">
        <v>1.32</v>
      </c>
      <c r="T149" s="98">
        <v>1.37</v>
      </c>
      <c r="U149" s="98">
        <v>1.43</v>
      </c>
      <c r="V149" s="98">
        <v>1.48</v>
      </c>
      <c r="W149" s="98">
        <v>1.54</v>
      </c>
      <c r="X149" s="99">
        <v>1.6</v>
      </c>
      <c r="Z149" s="662"/>
      <c r="AA149" s="664">
        <f>+AA147+10</f>
        <v>140</v>
      </c>
      <c r="AB149" s="78" t="s">
        <v>133</v>
      </c>
      <c r="AC149" s="97">
        <v>1.21</v>
      </c>
      <c r="AD149" s="98">
        <v>1.26</v>
      </c>
      <c r="AE149" s="98">
        <v>1.32</v>
      </c>
      <c r="AF149" s="98">
        <v>1.37</v>
      </c>
      <c r="AG149" s="98">
        <v>1.43</v>
      </c>
      <c r="AH149" s="98">
        <v>1.48</v>
      </c>
      <c r="AI149" s="98">
        <v>1.54</v>
      </c>
      <c r="AJ149" s="99">
        <v>1.6</v>
      </c>
      <c r="AL149" s="662"/>
      <c r="AM149" s="664">
        <f>+AM147+10</f>
        <v>140</v>
      </c>
      <c r="AN149" s="78" t="s">
        <v>133</v>
      </c>
      <c r="AO149" s="97">
        <v>1.22</v>
      </c>
      <c r="AP149" s="98">
        <v>1.27</v>
      </c>
      <c r="AQ149" s="98">
        <v>1.32</v>
      </c>
      <c r="AR149" s="98">
        <v>1.38</v>
      </c>
      <c r="AS149" s="98">
        <v>1.43</v>
      </c>
      <c r="AT149" s="98">
        <v>1.49</v>
      </c>
      <c r="AU149" s="98">
        <v>1.54</v>
      </c>
      <c r="AV149" s="99">
        <v>1.6</v>
      </c>
    </row>
    <row r="150" spans="1:48" ht="15" thickBot="1">
      <c r="A150">
        <v>150</v>
      </c>
      <c r="B150" s="662"/>
      <c r="C150" s="665"/>
      <c r="D150" s="82" t="s">
        <v>136</v>
      </c>
      <c r="E150" s="97">
        <v>1.21</v>
      </c>
      <c r="F150" s="98">
        <v>1.28</v>
      </c>
      <c r="G150" s="98">
        <v>1.36</v>
      </c>
      <c r="H150" s="98">
        <v>1.44</v>
      </c>
      <c r="I150" s="98">
        <v>1.51</v>
      </c>
      <c r="J150" s="98">
        <v>1.59</v>
      </c>
      <c r="K150" s="98">
        <v>1.67</v>
      </c>
      <c r="L150" s="99">
        <v>1.75</v>
      </c>
      <c r="N150" s="662"/>
      <c r="O150" s="665"/>
      <c r="P150" s="82" t="s">
        <v>136</v>
      </c>
      <c r="Q150" s="97">
        <v>1.21</v>
      </c>
      <c r="R150" s="98">
        <v>1.28</v>
      </c>
      <c r="S150" s="98">
        <v>1.36</v>
      </c>
      <c r="T150" s="98">
        <v>1.44</v>
      </c>
      <c r="U150" s="98">
        <v>1.51</v>
      </c>
      <c r="V150" s="98">
        <v>1.59</v>
      </c>
      <c r="W150" s="98">
        <v>1.67</v>
      </c>
      <c r="X150" s="99">
        <v>1.75</v>
      </c>
      <c r="Z150" s="662"/>
      <c r="AA150" s="665"/>
      <c r="AB150" s="82" t="s">
        <v>136</v>
      </c>
      <c r="AC150" s="97">
        <v>1.22</v>
      </c>
      <c r="AD150" s="98">
        <v>1.29</v>
      </c>
      <c r="AE150" s="98">
        <v>1.37</v>
      </c>
      <c r="AF150" s="98">
        <v>1.44</v>
      </c>
      <c r="AG150" s="98">
        <v>1.52</v>
      </c>
      <c r="AH150" s="98">
        <v>1.59</v>
      </c>
      <c r="AI150" s="98">
        <v>1.67</v>
      </c>
      <c r="AJ150" s="99">
        <v>1.75</v>
      </c>
      <c r="AL150" s="662"/>
      <c r="AM150" s="665"/>
      <c r="AN150" s="82" t="s">
        <v>136</v>
      </c>
      <c r="AO150" s="97">
        <v>1.22</v>
      </c>
      <c r="AP150" s="98">
        <v>1.29</v>
      </c>
      <c r="AQ150" s="98">
        <v>1.36</v>
      </c>
      <c r="AR150" s="98">
        <v>1.43</v>
      </c>
      <c r="AS150" s="98">
        <v>1.51</v>
      </c>
      <c r="AT150" s="98">
        <v>1.58</v>
      </c>
      <c r="AU150" s="98">
        <v>1.65</v>
      </c>
      <c r="AV150" s="99">
        <v>1.73</v>
      </c>
    </row>
    <row r="151" spans="1:48">
      <c r="A151">
        <v>151</v>
      </c>
      <c r="B151" s="662"/>
      <c r="C151" s="666">
        <f>+C149+10</f>
        <v>150</v>
      </c>
      <c r="D151" s="86" t="str">
        <f>+D149</f>
        <v>48-X</v>
      </c>
      <c r="E151" s="100">
        <v>1.07</v>
      </c>
      <c r="F151" s="101">
        <v>1.1299999999999999</v>
      </c>
      <c r="G151" s="101">
        <v>1.2</v>
      </c>
      <c r="H151" s="101">
        <v>1.26</v>
      </c>
      <c r="I151" s="101">
        <v>1.33</v>
      </c>
      <c r="J151" s="101">
        <v>1.39</v>
      </c>
      <c r="K151" s="101">
        <v>1.46</v>
      </c>
      <c r="L151" s="102">
        <v>1.53</v>
      </c>
      <c r="N151" s="662"/>
      <c r="O151" s="666">
        <f>+O149+10</f>
        <v>150</v>
      </c>
      <c r="P151" s="86" t="str">
        <f>+P149</f>
        <v>48-X</v>
      </c>
      <c r="Q151" s="100">
        <v>1.07</v>
      </c>
      <c r="R151" s="101">
        <v>1.1299999999999999</v>
      </c>
      <c r="S151" s="101">
        <v>1.2</v>
      </c>
      <c r="T151" s="101">
        <v>1.26</v>
      </c>
      <c r="U151" s="101">
        <v>1.33</v>
      </c>
      <c r="V151" s="101">
        <v>1.39</v>
      </c>
      <c r="W151" s="101">
        <v>1.46</v>
      </c>
      <c r="X151" s="102">
        <v>1.53</v>
      </c>
      <c r="Z151" s="662"/>
      <c r="AA151" s="666">
        <f>+AA149+10</f>
        <v>150</v>
      </c>
      <c r="AB151" s="86" t="str">
        <f>+AB149</f>
        <v>48-X</v>
      </c>
      <c r="AC151" s="100">
        <v>1.07</v>
      </c>
      <c r="AD151" s="101">
        <v>1.1299999999999999</v>
      </c>
      <c r="AE151" s="101">
        <v>1.2</v>
      </c>
      <c r="AF151" s="101">
        <v>1.26</v>
      </c>
      <c r="AG151" s="101">
        <v>1.33</v>
      </c>
      <c r="AH151" s="101">
        <v>1.39</v>
      </c>
      <c r="AI151" s="101">
        <v>1.46</v>
      </c>
      <c r="AJ151" s="102">
        <v>1.53</v>
      </c>
      <c r="AL151" s="662"/>
      <c r="AM151" s="666">
        <f>+AM149+10</f>
        <v>150</v>
      </c>
      <c r="AN151" s="86" t="str">
        <f>+AN149</f>
        <v>48-X</v>
      </c>
      <c r="AO151" s="100">
        <v>1.07</v>
      </c>
      <c r="AP151" s="101">
        <v>1.1299999999999999</v>
      </c>
      <c r="AQ151" s="101">
        <v>1.2</v>
      </c>
      <c r="AR151" s="101">
        <v>1.26</v>
      </c>
      <c r="AS151" s="101">
        <v>1.33</v>
      </c>
      <c r="AT151" s="101">
        <v>1.39</v>
      </c>
      <c r="AU151" s="101">
        <v>1.46</v>
      </c>
      <c r="AV151" s="102">
        <v>1.53</v>
      </c>
    </row>
    <row r="152" spans="1:48" ht="15" thickBot="1">
      <c r="A152">
        <v>152</v>
      </c>
      <c r="B152" s="662"/>
      <c r="C152" s="667"/>
      <c r="D152" s="90" t="str">
        <f>+D150</f>
        <v>48-XL</v>
      </c>
      <c r="E152" s="100">
        <v>1.07</v>
      </c>
      <c r="F152" s="101">
        <v>1.1399999999999999</v>
      </c>
      <c r="G152" s="101">
        <v>1.22</v>
      </c>
      <c r="H152" s="101">
        <v>1.3</v>
      </c>
      <c r="I152" s="101">
        <v>1.37</v>
      </c>
      <c r="J152" s="101">
        <v>1.45</v>
      </c>
      <c r="K152" s="101">
        <v>1.53</v>
      </c>
      <c r="L152" s="102">
        <v>1.61</v>
      </c>
      <c r="N152" s="662"/>
      <c r="O152" s="667"/>
      <c r="P152" s="90" t="str">
        <f>+P150</f>
        <v>48-XL</v>
      </c>
      <c r="Q152" s="100">
        <v>1.07</v>
      </c>
      <c r="R152" s="101">
        <v>1.1399999999999999</v>
      </c>
      <c r="S152" s="101">
        <v>1.22</v>
      </c>
      <c r="T152" s="101">
        <v>1.3</v>
      </c>
      <c r="U152" s="101">
        <v>1.37</v>
      </c>
      <c r="V152" s="101">
        <v>1.45</v>
      </c>
      <c r="W152" s="101">
        <v>1.53</v>
      </c>
      <c r="X152" s="102">
        <v>1.61</v>
      </c>
      <c r="Z152" s="662"/>
      <c r="AA152" s="667"/>
      <c r="AB152" s="90" t="str">
        <f>+AB150</f>
        <v>48-XL</v>
      </c>
      <c r="AC152" s="100">
        <v>1.07</v>
      </c>
      <c r="AD152" s="101">
        <v>1.1399999999999999</v>
      </c>
      <c r="AE152" s="101">
        <v>1.22</v>
      </c>
      <c r="AF152" s="101">
        <v>1.3</v>
      </c>
      <c r="AG152" s="101">
        <v>1.38</v>
      </c>
      <c r="AH152" s="101">
        <v>1.46</v>
      </c>
      <c r="AI152" s="101">
        <v>1.54</v>
      </c>
      <c r="AJ152" s="102">
        <v>1.62</v>
      </c>
      <c r="AL152" s="662"/>
      <c r="AM152" s="667"/>
      <c r="AN152" s="90" t="str">
        <f>+AN150</f>
        <v>48-XL</v>
      </c>
      <c r="AO152" s="100">
        <v>1.07</v>
      </c>
      <c r="AP152" s="101">
        <v>1.1399999999999999</v>
      </c>
      <c r="AQ152" s="101">
        <v>1.22</v>
      </c>
      <c r="AR152" s="101">
        <v>1.3</v>
      </c>
      <c r="AS152" s="101">
        <v>1.38</v>
      </c>
      <c r="AT152" s="101">
        <v>1.46</v>
      </c>
      <c r="AU152" s="101">
        <v>1.54</v>
      </c>
      <c r="AV152" s="102">
        <v>1.62</v>
      </c>
    </row>
    <row r="153" spans="1:48">
      <c r="A153">
        <v>153</v>
      </c>
      <c r="B153" s="662"/>
      <c r="C153" s="664">
        <f>+C151+10</f>
        <v>160</v>
      </c>
      <c r="D153" s="78" t="s">
        <v>133</v>
      </c>
      <c r="E153" s="97">
        <v>0.94</v>
      </c>
      <c r="F153" s="98">
        <v>1</v>
      </c>
      <c r="G153" s="98">
        <v>1.07</v>
      </c>
      <c r="H153" s="98">
        <v>1.1399999999999999</v>
      </c>
      <c r="I153" s="98">
        <v>1.21</v>
      </c>
      <c r="J153" s="98">
        <v>1.28</v>
      </c>
      <c r="K153" s="98">
        <v>1.35</v>
      </c>
      <c r="L153" s="99">
        <v>1.42</v>
      </c>
      <c r="N153" s="662"/>
      <c r="O153" s="664">
        <f>+O151+10</f>
        <v>160</v>
      </c>
      <c r="P153" s="78" t="s">
        <v>133</v>
      </c>
      <c r="Q153" s="97">
        <v>0.94</v>
      </c>
      <c r="R153" s="98">
        <v>1</v>
      </c>
      <c r="S153" s="98">
        <v>1.07</v>
      </c>
      <c r="T153" s="98">
        <v>1.1399999999999999</v>
      </c>
      <c r="U153" s="98">
        <v>1.21</v>
      </c>
      <c r="V153" s="98">
        <v>1.28</v>
      </c>
      <c r="W153" s="98">
        <v>1.35</v>
      </c>
      <c r="X153" s="99">
        <v>1.42</v>
      </c>
      <c r="Z153" s="662"/>
      <c r="AA153" s="664">
        <f>+AA151+10</f>
        <v>160</v>
      </c>
      <c r="AB153" s="78" t="s">
        <v>133</v>
      </c>
      <c r="AC153" s="97">
        <v>0.94</v>
      </c>
      <c r="AD153" s="98">
        <v>1.01</v>
      </c>
      <c r="AE153" s="98">
        <v>1.08</v>
      </c>
      <c r="AF153" s="98">
        <v>1.1499999999999999</v>
      </c>
      <c r="AG153" s="98">
        <v>1.22</v>
      </c>
      <c r="AH153" s="98">
        <v>1.29</v>
      </c>
      <c r="AI153" s="98">
        <v>1.36</v>
      </c>
      <c r="AJ153" s="99">
        <v>1.43</v>
      </c>
      <c r="AL153" s="662"/>
      <c r="AM153" s="664">
        <f>+AM151+10</f>
        <v>160</v>
      </c>
      <c r="AN153" s="78" t="s">
        <v>133</v>
      </c>
      <c r="AO153" s="97">
        <v>0.94</v>
      </c>
      <c r="AP153" s="98">
        <v>1.01</v>
      </c>
      <c r="AQ153" s="98">
        <v>1.08</v>
      </c>
      <c r="AR153" s="98">
        <v>1.1499999999999999</v>
      </c>
      <c r="AS153" s="98">
        <v>1.22</v>
      </c>
      <c r="AT153" s="98">
        <v>1.29</v>
      </c>
      <c r="AU153" s="98">
        <v>1.36</v>
      </c>
      <c r="AV153" s="99">
        <v>1.43</v>
      </c>
    </row>
    <row r="154" spans="1:48" ht="15" thickBot="1">
      <c r="A154">
        <v>154</v>
      </c>
      <c r="B154" s="662"/>
      <c r="C154" s="665"/>
      <c r="D154" s="82" t="s">
        <v>136</v>
      </c>
      <c r="E154" s="97">
        <v>0.94</v>
      </c>
      <c r="F154" s="98">
        <v>1</v>
      </c>
      <c r="G154" s="98">
        <v>1.07</v>
      </c>
      <c r="H154" s="98">
        <v>1.1399999999999999</v>
      </c>
      <c r="I154" s="98">
        <v>1.21</v>
      </c>
      <c r="J154" s="98">
        <v>1.28</v>
      </c>
      <c r="K154" s="98">
        <v>1.35</v>
      </c>
      <c r="L154" s="99">
        <v>1.42</v>
      </c>
      <c r="N154" s="662"/>
      <c r="O154" s="665"/>
      <c r="P154" s="82" t="s">
        <v>136</v>
      </c>
      <c r="Q154" s="97">
        <v>0.94</v>
      </c>
      <c r="R154" s="98">
        <v>1</v>
      </c>
      <c r="S154" s="98">
        <v>1.07</v>
      </c>
      <c r="T154" s="98">
        <v>1.1399999999999999</v>
      </c>
      <c r="U154" s="98">
        <v>1.21</v>
      </c>
      <c r="V154" s="98">
        <v>1.28</v>
      </c>
      <c r="W154" s="98">
        <v>1.35</v>
      </c>
      <c r="X154" s="99">
        <v>1.42</v>
      </c>
      <c r="Z154" s="662"/>
      <c r="AA154" s="665"/>
      <c r="AB154" s="82" t="s">
        <v>136</v>
      </c>
      <c r="AC154" s="97">
        <v>0.94</v>
      </c>
      <c r="AD154" s="98">
        <v>1.01</v>
      </c>
      <c r="AE154" s="98">
        <v>1.08</v>
      </c>
      <c r="AF154" s="98">
        <v>1.1499999999999999</v>
      </c>
      <c r="AG154" s="98">
        <v>1.22</v>
      </c>
      <c r="AH154" s="98">
        <v>1.29</v>
      </c>
      <c r="AI154" s="98">
        <v>1.36</v>
      </c>
      <c r="AJ154" s="99">
        <v>1.43</v>
      </c>
      <c r="AL154" s="662"/>
      <c r="AM154" s="665"/>
      <c r="AN154" s="82" t="s">
        <v>136</v>
      </c>
      <c r="AO154" s="97">
        <v>0.94</v>
      </c>
      <c r="AP154" s="98">
        <v>1.01</v>
      </c>
      <c r="AQ154" s="98">
        <v>1.08</v>
      </c>
      <c r="AR154" s="98">
        <v>1.1499999999999999</v>
      </c>
      <c r="AS154" s="98">
        <v>1.22</v>
      </c>
      <c r="AT154" s="98">
        <v>1.29</v>
      </c>
      <c r="AU154" s="98">
        <v>1.36</v>
      </c>
      <c r="AV154" s="99">
        <v>1.43</v>
      </c>
    </row>
    <row r="155" spans="1:48">
      <c r="A155">
        <v>155</v>
      </c>
      <c r="B155" s="662"/>
      <c r="C155" s="666">
        <f>+C153+10</f>
        <v>170</v>
      </c>
      <c r="D155" s="86" t="str">
        <f>+D153</f>
        <v>48-X</v>
      </c>
      <c r="E155" s="100">
        <v>0.83</v>
      </c>
      <c r="F155" s="101">
        <v>0.89</v>
      </c>
      <c r="G155" s="101">
        <v>0.95</v>
      </c>
      <c r="H155" s="101">
        <v>1.01</v>
      </c>
      <c r="I155" s="101">
        <v>1.07</v>
      </c>
      <c r="J155" s="101">
        <v>1.1299999999999999</v>
      </c>
      <c r="K155" s="101">
        <v>1.19</v>
      </c>
      <c r="L155" s="102">
        <v>1.26</v>
      </c>
      <c r="N155" s="662"/>
      <c r="O155" s="666">
        <f>+O153+10</f>
        <v>170</v>
      </c>
      <c r="P155" s="86" t="str">
        <f>+P153</f>
        <v>48-X</v>
      </c>
      <c r="Q155" s="100">
        <v>0.83</v>
      </c>
      <c r="R155" s="101">
        <v>0.89</v>
      </c>
      <c r="S155" s="101">
        <v>0.95</v>
      </c>
      <c r="T155" s="101">
        <v>1.01</v>
      </c>
      <c r="U155" s="101">
        <v>1.07</v>
      </c>
      <c r="V155" s="101">
        <v>1.1299999999999999</v>
      </c>
      <c r="W155" s="101">
        <v>1.19</v>
      </c>
      <c r="X155" s="102">
        <v>1.26</v>
      </c>
      <c r="Z155" s="662"/>
      <c r="AA155" s="666">
        <f>+AA153+10</f>
        <v>170</v>
      </c>
      <c r="AB155" s="86" t="str">
        <f>+AB153</f>
        <v>48-X</v>
      </c>
      <c r="AC155" s="100">
        <v>0.83</v>
      </c>
      <c r="AD155" s="101">
        <v>0.89</v>
      </c>
      <c r="AE155" s="101">
        <v>0.95</v>
      </c>
      <c r="AF155" s="101">
        <v>1.01</v>
      </c>
      <c r="AG155" s="101">
        <v>1.07</v>
      </c>
      <c r="AH155" s="101">
        <v>1.1299999999999999</v>
      </c>
      <c r="AI155" s="101">
        <v>1.19</v>
      </c>
      <c r="AJ155" s="102">
        <v>1.26</v>
      </c>
      <c r="AL155" s="662"/>
      <c r="AM155" s="666">
        <f>+AM153+10</f>
        <v>170</v>
      </c>
      <c r="AN155" s="86" t="str">
        <f>+AN153</f>
        <v>48-X</v>
      </c>
      <c r="AO155" s="100">
        <v>0.83</v>
      </c>
      <c r="AP155" s="101">
        <v>0.89</v>
      </c>
      <c r="AQ155" s="101">
        <v>0.95</v>
      </c>
      <c r="AR155" s="101">
        <v>1.01</v>
      </c>
      <c r="AS155" s="101">
        <v>1.07</v>
      </c>
      <c r="AT155" s="101">
        <v>1.1299999999999999</v>
      </c>
      <c r="AU155" s="101">
        <v>1.19</v>
      </c>
      <c r="AV155" s="102">
        <v>1.26</v>
      </c>
    </row>
    <row r="156" spans="1:48" ht="15" thickBot="1">
      <c r="A156">
        <v>156</v>
      </c>
      <c r="B156" s="662"/>
      <c r="C156" s="667"/>
      <c r="D156" s="90" t="str">
        <f>+D154</f>
        <v>48-XL</v>
      </c>
      <c r="E156" s="100">
        <v>0.83</v>
      </c>
      <c r="F156" s="101">
        <v>0.89</v>
      </c>
      <c r="G156" s="101">
        <v>0.95</v>
      </c>
      <c r="H156" s="101">
        <v>1.01</v>
      </c>
      <c r="I156" s="101">
        <v>1.07</v>
      </c>
      <c r="J156" s="101">
        <v>1.1299999999999999</v>
      </c>
      <c r="K156" s="101">
        <v>1.19</v>
      </c>
      <c r="L156" s="102">
        <v>1.26</v>
      </c>
      <c r="N156" s="662"/>
      <c r="O156" s="667"/>
      <c r="P156" s="90" t="str">
        <f>+P154</f>
        <v>48-XL</v>
      </c>
      <c r="Q156" s="100">
        <v>0.83</v>
      </c>
      <c r="R156" s="101">
        <v>0.89</v>
      </c>
      <c r="S156" s="101">
        <v>0.95</v>
      </c>
      <c r="T156" s="101">
        <v>1.01</v>
      </c>
      <c r="U156" s="101">
        <v>1.07</v>
      </c>
      <c r="V156" s="101">
        <v>1.1299999999999999</v>
      </c>
      <c r="W156" s="101">
        <v>1.19</v>
      </c>
      <c r="X156" s="102">
        <v>1.26</v>
      </c>
      <c r="Z156" s="662"/>
      <c r="AA156" s="667"/>
      <c r="AB156" s="90" t="str">
        <f>+AB154</f>
        <v>48-XL</v>
      </c>
      <c r="AC156" s="100">
        <v>0.83</v>
      </c>
      <c r="AD156" s="101">
        <v>0.89</v>
      </c>
      <c r="AE156" s="101">
        <v>0.95</v>
      </c>
      <c r="AF156" s="101">
        <v>1.01</v>
      </c>
      <c r="AG156" s="101">
        <v>1.07</v>
      </c>
      <c r="AH156" s="101">
        <v>1.1299999999999999</v>
      </c>
      <c r="AI156" s="101">
        <v>1.19</v>
      </c>
      <c r="AJ156" s="102">
        <v>1.26</v>
      </c>
      <c r="AL156" s="662"/>
      <c r="AM156" s="667"/>
      <c r="AN156" s="90" t="str">
        <f>+AN154</f>
        <v>48-XL</v>
      </c>
      <c r="AO156" s="100">
        <v>0.83</v>
      </c>
      <c r="AP156" s="101">
        <v>0.89</v>
      </c>
      <c r="AQ156" s="101">
        <v>0.95</v>
      </c>
      <c r="AR156" s="101">
        <v>1.01</v>
      </c>
      <c r="AS156" s="101">
        <v>1.07</v>
      </c>
      <c r="AT156" s="101">
        <v>1.1299999999999999</v>
      </c>
      <c r="AU156" s="101">
        <v>1.19</v>
      </c>
      <c r="AV156" s="102">
        <v>1.26</v>
      </c>
    </row>
    <row r="157" spans="1:48">
      <c r="A157">
        <v>157</v>
      </c>
      <c r="B157" s="662"/>
      <c r="C157" s="664">
        <f>+C155+10</f>
        <v>180</v>
      </c>
      <c r="D157" s="78" t="s">
        <v>133</v>
      </c>
      <c r="E157" s="184"/>
      <c r="F157" s="98">
        <v>0.8</v>
      </c>
      <c r="G157" s="98">
        <v>0.85</v>
      </c>
      <c r="H157" s="98">
        <v>0.91</v>
      </c>
      <c r="I157" s="98">
        <v>0.96</v>
      </c>
      <c r="J157" s="98">
        <v>1.02</v>
      </c>
      <c r="K157" s="98">
        <v>1.07</v>
      </c>
      <c r="L157" s="99">
        <v>1.1299999999999999</v>
      </c>
      <c r="N157" s="662"/>
      <c r="O157" s="664">
        <f>+O155+10</f>
        <v>180</v>
      </c>
      <c r="P157" s="78" t="s">
        <v>133</v>
      </c>
      <c r="Q157" s="184"/>
      <c r="R157" s="98">
        <v>0.8</v>
      </c>
      <c r="S157" s="98">
        <v>0.85</v>
      </c>
      <c r="T157" s="98">
        <v>0.91</v>
      </c>
      <c r="U157" s="98">
        <v>0.96</v>
      </c>
      <c r="V157" s="98">
        <v>1.02</v>
      </c>
      <c r="W157" s="98">
        <v>1.07</v>
      </c>
      <c r="X157" s="99">
        <v>1.1299999999999999</v>
      </c>
      <c r="Z157" s="662"/>
      <c r="AA157" s="664">
        <f>+AA155+10</f>
        <v>180</v>
      </c>
      <c r="AB157" s="78" t="s">
        <v>133</v>
      </c>
      <c r="AC157" s="184"/>
      <c r="AD157" s="98">
        <v>0.8</v>
      </c>
      <c r="AE157" s="98">
        <v>0.86</v>
      </c>
      <c r="AF157" s="98">
        <v>0.91</v>
      </c>
      <c r="AG157" s="98">
        <v>0.97</v>
      </c>
      <c r="AH157" s="98">
        <v>1.02</v>
      </c>
      <c r="AI157" s="98">
        <v>1.08</v>
      </c>
      <c r="AJ157" s="99">
        <v>1.1399999999999999</v>
      </c>
      <c r="AL157" s="662"/>
      <c r="AM157" s="664">
        <f>+AM155+10</f>
        <v>180</v>
      </c>
      <c r="AN157" s="78" t="s">
        <v>133</v>
      </c>
      <c r="AO157" s="184"/>
      <c r="AP157" s="98">
        <v>0.8</v>
      </c>
      <c r="AQ157" s="98">
        <v>0.86</v>
      </c>
      <c r="AR157" s="98">
        <v>0.91</v>
      </c>
      <c r="AS157" s="98">
        <v>0.97</v>
      </c>
      <c r="AT157" s="98">
        <v>1.02</v>
      </c>
      <c r="AU157" s="98">
        <v>1.08</v>
      </c>
      <c r="AV157" s="99">
        <v>1.1399999999999999</v>
      </c>
    </row>
    <row r="158" spans="1:48" ht="15" thickBot="1">
      <c r="A158">
        <v>158</v>
      </c>
      <c r="B158" s="662"/>
      <c r="C158" s="665"/>
      <c r="D158" s="82" t="s">
        <v>136</v>
      </c>
      <c r="E158" s="184"/>
      <c r="F158" s="98">
        <v>0.8</v>
      </c>
      <c r="G158" s="98">
        <v>0.85</v>
      </c>
      <c r="H158" s="98">
        <v>0.91</v>
      </c>
      <c r="I158" s="98">
        <v>0.96</v>
      </c>
      <c r="J158" s="98">
        <v>1.02</v>
      </c>
      <c r="K158" s="98">
        <v>1.07</v>
      </c>
      <c r="L158" s="99">
        <v>1.1299999999999999</v>
      </c>
      <c r="N158" s="662"/>
      <c r="O158" s="665"/>
      <c r="P158" s="82" t="s">
        <v>136</v>
      </c>
      <c r="Q158" s="184"/>
      <c r="R158" s="98">
        <v>0.8</v>
      </c>
      <c r="S158" s="98">
        <v>0.85</v>
      </c>
      <c r="T158" s="98">
        <v>0.91</v>
      </c>
      <c r="U158" s="98">
        <v>0.96</v>
      </c>
      <c r="V158" s="98">
        <v>1.02</v>
      </c>
      <c r="W158" s="98">
        <v>1.07</v>
      </c>
      <c r="X158" s="99">
        <v>1.1299999999999999</v>
      </c>
      <c r="Z158" s="662"/>
      <c r="AA158" s="665"/>
      <c r="AB158" s="82" t="s">
        <v>136</v>
      </c>
      <c r="AC158" s="184"/>
      <c r="AD158" s="98">
        <v>0.8</v>
      </c>
      <c r="AE158" s="98">
        <v>0.86</v>
      </c>
      <c r="AF158" s="98">
        <v>0.91</v>
      </c>
      <c r="AG158" s="98">
        <v>0.97</v>
      </c>
      <c r="AH158" s="98">
        <v>1.02</v>
      </c>
      <c r="AI158" s="98">
        <v>1.08</v>
      </c>
      <c r="AJ158" s="99">
        <v>1.1399999999999999</v>
      </c>
      <c r="AL158" s="662"/>
      <c r="AM158" s="665"/>
      <c r="AN158" s="82" t="s">
        <v>136</v>
      </c>
      <c r="AO158" s="184"/>
      <c r="AP158" s="98">
        <v>0.8</v>
      </c>
      <c r="AQ158" s="98">
        <v>0.86</v>
      </c>
      <c r="AR158" s="98">
        <v>0.91</v>
      </c>
      <c r="AS158" s="98">
        <v>0.97</v>
      </c>
      <c r="AT158" s="98">
        <v>1.02</v>
      </c>
      <c r="AU158" s="98">
        <v>1.08</v>
      </c>
      <c r="AV158" s="99">
        <v>1.1399999999999999</v>
      </c>
    </row>
    <row r="159" spans="1:48">
      <c r="A159">
        <v>159</v>
      </c>
      <c r="B159" s="662"/>
      <c r="C159" s="666">
        <f>+C157+10</f>
        <v>190</v>
      </c>
      <c r="D159" s="86" t="str">
        <f>+D157</f>
        <v>48-X</v>
      </c>
      <c r="E159" s="184"/>
      <c r="F159" s="183"/>
      <c r="G159" s="183"/>
      <c r="H159" s="101">
        <v>0.82</v>
      </c>
      <c r="I159" s="101">
        <v>0.87</v>
      </c>
      <c r="J159" s="101">
        <v>0.92</v>
      </c>
      <c r="K159" s="101">
        <v>0.97</v>
      </c>
      <c r="L159" s="102">
        <v>1.02</v>
      </c>
      <c r="N159" s="662"/>
      <c r="O159" s="666">
        <f>+O157+10</f>
        <v>190</v>
      </c>
      <c r="P159" s="86" t="str">
        <f>+P157</f>
        <v>48-X</v>
      </c>
      <c r="Q159" s="184"/>
      <c r="R159" s="183"/>
      <c r="S159" s="183"/>
      <c r="T159" s="101">
        <v>0.82</v>
      </c>
      <c r="U159" s="101">
        <v>0.87</v>
      </c>
      <c r="V159" s="101">
        <v>0.92</v>
      </c>
      <c r="W159" s="101">
        <v>0.97</v>
      </c>
      <c r="X159" s="102">
        <v>1.02</v>
      </c>
      <c r="Z159" s="662"/>
      <c r="AA159" s="666">
        <f>+AA157+10</f>
        <v>190</v>
      </c>
      <c r="AB159" s="86" t="str">
        <f>+AB157</f>
        <v>48-X</v>
      </c>
      <c r="AC159" s="184"/>
      <c r="AD159" s="183"/>
      <c r="AE159" s="183"/>
      <c r="AF159" s="101">
        <v>0.82</v>
      </c>
      <c r="AG159" s="101">
        <v>0.87</v>
      </c>
      <c r="AH159" s="101">
        <v>0.92</v>
      </c>
      <c r="AI159" s="101">
        <v>0.97</v>
      </c>
      <c r="AJ159" s="102">
        <v>1.02</v>
      </c>
      <c r="AL159" s="662"/>
      <c r="AM159" s="666">
        <f>+AM157+10</f>
        <v>190</v>
      </c>
      <c r="AN159" s="86" t="str">
        <f>+AN157</f>
        <v>48-X</v>
      </c>
      <c r="AO159" s="184"/>
      <c r="AP159" s="183"/>
      <c r="AQ159" s="183"/>
      <c r="AR159" s="101">
        <v>0.82</v>
      </c>
      <c r="AS159" s="101">
        <v>0.87</v>
      </c>
      <c r="AT159" s="101">
        <v>0.92</v>
      </c>
      <c r="AU159" s="101">
        <v>0.97</v>
      </c>
      <c r="AV159" s="102">
        <v>1.02</v>
      </c>
    </row>
    <row r="160" spans="1:48" ht="15" thickBot="1">
      <c r="A160">
        <v>160</v>
      </c>
      <c r="B160" s="662"/>
      <c r="C160" s="667"/>
      <c r="D160" s="90" t="str">
        <f>+D158</f>
        <v>48-XL</v>
      </c>
      <c r="E160" s="184"/>
      <c r="F160" s="183"/>
      <c r="G160" s="183"/>
      <c r="H160" s="101">
        <v>0.82</v>
      </c>
      <c r="I160" s="101">
        <v>0.87</v>
      </c>
      <c r="J160" s="101">
        <v>0.92</v>
      </c>
      <c r="K160" s="101">
        <v>0.97</v>
      </c>
      <c r="L160" s="102">
        <v>1.02</v>
      </c>
      <c r="N160" s="662"/>
      <c r="O160" s="667"/>
      <c r="P160" s="90" t="str">
        <f>+P158</f>
        <v>48-XL</v>
      </c>
      <c r="Q160" s="184"/>
      <c r="R160" s="183"/>
      <c r="S160" s="183"/>
      <c r="T160" s="101">
        <v>0.82</v>
      </c>
      <c r="U160" s="101">
        <v>0.87</v>
      </c>
      <c r="V160" s="101">
        <v>0.92</v>
      </c>
      <c r="W160" s="101">
        <v>0.97</v>
      </c>
      <c r="X160" s="102">
        <v>1.02</v>
      </c>
      <c r="Z160" s="662"/>
      <c r="AA160" s="667"/>
      <c r="AB160" s="90" t="str">
        <f>+AB158</f>
        <v>48-XL</v>
      </c>
      <c r="AC160" s="184"/>
      <c r="AD160" s="183"/>
      <c r="AE160" s="183"/>
      <c r="AF160" s="101">
        <v>0.82</v>
      </c>
      <c r="AG160" s="101">
        <v>0.87</v>
      </c>
      <c r="AH160" s="101">
        <v>0.92</v>
      </c>
      <c r="AI160" s="101">
        <v>0.97</v>
      </c>
      <c r="AJ160" s="102">
        <v>1.02</v>
      </c>
      <c r="AL160" s="662"/>
      <c r="AM160" s="667"/>
      <c r="AN160" s="90" t="str">
        <f>+AN158</f>
        <v>48-XL</v>
      </c>
      <c r="AO160" s="184"/>
      <c r="AP160" s="183"/>
      <c r="AQ160" s="183"/>
      <c r="AR160" s="101">
        <v>0.82</v>
      </c>
      <c r="AS160" s="101">
        <v>0.87</v>
      </c>
      <c r="AT160" s="101">
        <v>0.92</v>
      </c>
      <c r="AU160" s="101">
        <v>0.97</v>
      </c>
      <c r="AV160" s="102">
        <v>1.02</v>
      </c>
    </row>
    <row r="161" spans="1:48">
      <c r="A161">
        <v>161</v>
      </c>
      <c r="B161" s="662"/>
      <c r="C161" s="664">
        <f>+C159+10</f>
        <v>200</v>
      </c>
      <c r="D161" s="78" t="s">
        <v>133</v>
      </c>
      <c r="E161" s="184"/>
      <c r="F161" s="183"/>
      <c r="G161" s="183"/>
      <c r="H161" s="183"/>
      <c r="I161" s="183"/>
      <c r="J161" s="98">
        <v>0.83</v>
      </c>
      <c r="K161" s="98">
        <v>0.87</v>
      </c>
      <c r="L161" s="99">
        <v>0.92</v>
      </c>
      <c r="N161" s="662"/>
      <c r="O161" s="664">
        <f>+O159+10</f>
        <v>200</v>
      </c>
      <c r="P161" s="78" t="s">
        <v>133</v>
      </c>
      <c r="Q161" s="184"/>
      <c r="R161" s="183"/>
      <c r="S161" s="183"/>
      <c r="T161" s="183"/>
      <c r="U161" s="183"/>
      <c r="V161" s="98">
        <v>0.83</v>
      </c>
      <c r="W161" s="98">
        <v>0.87</v>
      </c>
      <c r="X161" s="99">
        <v>0.92</v>
      </c>
      <c r="Z161" s="662"/>
      <c r="AA161" s="664">
        <f>+AA159+10</f>
        <v>200</v>
      </c>
      <c r="AB161" s="78" t="s">
        <v>133</v>
      </c>
      <c r="AC161" s="184"/>
      <c r="AD161" s="183"/>
      <c r="AE161" s="183"/>
      <c r="AF161" s="183"/>
      <c r="AG161" s="183"/>
      <c r="AH161" s="98">
        <v>0.83</v>
      </c>
      <c r="AI161" s="98">
        <v>0.87</v>
      </c>
      <c r="AJ161" s="99">
        <v>0.92</v>
      </c>
      <c r="AL161" s="662"/>
      <c r="AM161" s="664">
        <f>+AM159+10</f>
        <v>200</v>
      </c>
      <c r="AN161" s="78" t="s">
        <v>133</v>
      </c>
      <c r="AO161" s="184"/>
      <c r="AP161" s="183"/>
      <c r="AQ161" s="183"/>
      <c r="AR161" s="183"/>
      <c r="AS161" s="183"/>
      <c r="AT161" s="98">
        <v>0.83</v>
      </c>
      <c r="AU161" s="98">
        <v>0.87</v>
      </c>
      <c r="AV161" s="99">
        <v>0.92</v>
      </c>
    </row>
    <row r="162" spans="1:48" ht="15" thickBot="1">
      <c r="A162">
        <v>162</v>
      </c>
      <c r="B162" s="663"/>
      <c r="C162" s="665"/>
      <c r="D162" s="82" t="s">
        <v>136</v>
      </c>
      <c r="E162" s="181"/>
      <c r="F162" s="180"/>
      <c r="G162" s="180"/>
      <c r="H162" s="180"/>
      <c r="I162" s="180"/>
      <c r="J162" s="188">
        <v>0.83</v>
      </c>
      <c r="K162" s="188">
        <v>0.87</v>
      </c>
      <c r="L162" s="187">
        <v>0.92</v>
      </c>
      <c r="N162" s="663"/>
      <c r="O162" s="665"/>
      <c r="P162" s="82" t="s">
        <v>136</v>
      </c>
      <c r="Q162" s="181"/>
      <c r="R162" s="180"/>
      <c r="S162" s="180"/>
      <c r="T162" s="180"/>
      <c r="U162" s="180"/>
      <c r="V162" s="188">
        <v>0.83</v>
      </c>
      <c r="W162" s="188">
        <v>0.87</v>
      </c>
      <c r="X162" s="187">
        <v>0.92</v>
      </c>
      <c r="Z162" s="663"/>
      <c r="AA162" s="665"/>
      <c r="AB162" s="82" t="s">
        <v>136</v>
      </c>
      <c r="AC162" s="181"/>
      <c r="AD162" s="180"/>
      <c r="AE162" s="180"/>
      <c r="AF162" s="180"/>
      <c r="AG162" s="180"/>
      <c r="AH162" s="188">
        <v>0.83</v>
      </c>
      <c r="AI162" s="188">
        <v>0.87</v>
      </c>
      <c r="AJ162" s="187">
        <v>0.92</v>
      </c>
      <c r="AL162" s="663"/>
      <c r="AM162" s="665"/>
      <c r="AN162" s="82" t="s">
        <v>136</v>
      </c>
      <c r="AO162" s="181"/>
      <c r="AP162" s="180"/>
      <c r="AQ162" s="180"/>
      <c r="AR162" s="180"/>
      <c r="AS162" s="180"/>
      <c r="AT162" s="188">
        <v>0.83</v>
      </c>
      <c r="AU162" s="188">
        <v>0.87</v>
      </c>
      <c r="AV162" s="187">
        <v>0.92</v>
      </c>
    </row>
    <row r="163" spans="1:48">
      <c r="A163">
        <v>163</v>
      </c>
    </row>
    <row r="164" spans="1:48">
      <c r="A164">
        <v>164</v>
      </c>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1112</v>
      </c>
      <c r="C170" s="650"/>
      <c r="D170" s="651"/>
      <c r="E170" s="649" t="s">
        <v>1136</v>
      </c>
      <c r="F170" s="650"/>
      <c r="G170" s="650"/>
      <c r="H170" s="650"/>
      <c r="I170" s="650"/>
      <c r="J170" s="650"/>
      <c r="K170" s="650"/>
      <c r="L170" s="651"/>
      <c r="N170" s="649" t="s">
        <v>1114</v>
      </c>
      <c r="O170" s="650"/>
      <c r="P170" s="651"/>
      <c r="Q170" s="649" t="s">
        <v>1136</v>
      </c>
      <c r="R170" s="650"/>
      <c r="S170" s="650"/>
      <c r="T170" s="650"/>
      <c r="U170" s="650"/>
      <c r="V170" s="650"/>
      <c r="W170" s="650"/>
      <c r="X170" s="651"/>
      <c r="Z170" s="649" t="s">
        <v>1115</v>
      </c>
      <c r="AA170" s="650"/>
      <c r="AB170" s="651"/>
      <c r="AC170" s="649" t="s">
        <v>1136</v>
      </c>
      <c r="AD170" s="650"/>
      <c r="AE170" s="650"/>
      <c r="AF170" s="650"/>
      <c r="AG170" s="650"/>
      <c r="AH170" s="650"/>
      <c r="AI170" s="650"/>
      <c r="AJ170" s="651"/>
      <c r="AL170" s="649" t="s">
        <v>1116</v>
      </c>
      <c r="AM170" s="650"/>
      <c r="AN170" s="651"/>
      <c r="AO170" s="649" t="s">
        <v>1136</v>
      </c>
      <c r="AP170" s="650"/>
      <c r="AQ170" s="650"/>
      <c r="AR170" s="650"/>
      <c r="AS170" s="650"/>
      <c r="AT170" s="650"/>
      <c r="AU170" s="650"/>
      <c r="AV170" s="651"/>
    </row>
    <row r="171" spans="1:48" ht="15.75" customHeight="1">
      <c r="A171">
        <v>171</v>
      </c>
      <c r="B171" s="652" t="s">
        <v>1117</v>
      </c>
      <c r="C171" s="652" t="s">
        <v>634</v>
      </c>
      <c r="D171" s="669" t="s">
        <v>1119</v>
      </c>
      <c r="E171" s="654" t="s">
        <v>1120</v>
      </c>
      <c r="F171" s="655"/>
      <c r="G171" s="655"/>
      <c r="H171" s="655"/>
      <c r="I171" s="655"/>
      <c r="J171" s="655"/>
      <c r="K171" s="655"/>
      <c r="L171" s="656"/>
      <c r="N171" s="652" t="s">
        <v>1117</v>
      </c>
      <c r="O171" s="652" t="s">
        <v>634</v>
      </c>
      <c r="P171" s="669" t="s">
        <v>1119</v>
      </c>
      <c r="Q171" s="654" t="s">
        <v>1120</v>
      </c>
      <c r="R171" s="655"/>
      <c r="S171" s="655"/>
      <c r="T171" s="655"/>
      <c r="U171" s="655"/>
      <c r="V171" s="655"/>
      <c r="W171" s="655"/>
      <c r="X171" s="656"/>
      <c r="Z171" s="652" t="s">
        <v>1117</v>
      </c>
      <c r="AA171" s="652" t="s">
        <v>634</v>
      </c>
      <c r="AB171" s="669" t="s">
        <v>1119</v>
      </c>
      <c r="AC171" s="654" t="s">
        <v>1120</v>
      </c>
      <c r="AD171" s="655"/>
      <c r="AE171" s="655"/>
      <c r="AF171" s="655"/>
      <c r="AG171" s="655"/>
      <c r="AH171" s="655"/>
      <c r="AI171" s="655"/>
      <c r="AJ171" s="656"/>
      <c r="AL171" s="652" t="s">
        <v>1117</v>
      </c>
      <c r="AM171" s="652" t="s">
        <v>634</v>
      </c>
      <c r="AN171" s="669" t="s">
        <v>1119</v>
      </c>
      <c r="AO171" s="654" t="s">
        <v>1120</v>
      </c>
      <c r="AP171" s="655"/>
      <c r="AQ171" s="655"/>
      <c r="AR171" s="655"/>
      <c r="AS171" s="655"/>
      <c r="AT171" s="655"/>
      <c r="AU171" s="655"/>
      <c r="AV171" s="656"/>
    </row>
    <row r="172" spans="1:48" ht="15" customHeight="1" thickBot="1">
      <c r="A172">
        <v>172</v>
      </c>
      <c r="B172" s="668"/>
      <c r="C172" s="668"/>
      <c r="D172" s="670"/>
      <c r="E172" s="672"/>
      <c r="F172" s="673"/>
      <c r="G172" s="673"/>
      <c r="H172" s="673"/>
      <c r="I172" s="673"/>
      <c r="J172" s="673"/>
      <c r="K172" s="673"/>
      <c r="L172" s="674"/>
      <c r="N172" s="668"/>
      <c r="O172" s="668"/>
      <c r="P172" s="670"/>
      <c r="Q172" s="672"/>
      <c r="R172" s="673"/>
      <c r="S172" s="673"/>
      <c r="T172" s="673"/>
      <c r="U172" s="673"/>
      <c r="V172" s="673"/>
      <c r="W172" s="673"/>
      <c r="X172" s="674"/>
      <c r="Z172" s="668"/>
      <c r="AA172" s="668"/>
      <c r="AB172" s="670"/>
      <c r="AC172" s="672"/>
      <c r="AD172" s="673"/>
      <c r="AE172" s="673"/>
      <c r="AF172" s="673"/>
      <c r="AG172" s="673"/>
      <c r="AH172" s="673"/>
      <c r="AI172" s="673"/>
      <c r="AJ172" s="674"/>
      <c r="AL172" s="668"/>
      <c r="AM172" s="668"/>
      <c r="AN172" s="670"/>
      <c r="AO172" s="672"/>
      <c r="AP172" s="673"/>
      <c r="AQ172" s="673"/>
      <c r="AR172" s="673"/>
      <c r="AS172" s="673"/>
      <c r="AT172" s="673"/>
      <c r="AU172" s="673"/>
      <c r="AV172" s="674"/>
    </row>
    <row r="173" spans="1:48" ht="15" thickBot="1">
      <c r="A173">
        <v>173</v>
      </c>
      <c r="B173" s="653"/>
      <c r="C173" s="653"/>
      <c r="D173" s="671"/>
      <c r="E173" s="75">
        <v>0</v>
      </c>
      <c r="F173" s="76">
        <v>500</v>
      </c>
      <c r="G173" s="76">
        <v>1000</v>
      </c>
      <c r="H173" s="76">
        <v>1500</v>
      </c>
      <c r="I173" s="76">
        <v>2000</v>
      </c>
      <c r="J173" s="76">
        <v>2500</v>
      </c>
      <c r="K173" s="76">
        <v>3000</v>
      </c>
      <c r="L173" s="77">
        <v>3500</v>
      </c>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
        <v>1139</v>
      </c>
      <c r="C174" s="664">
        <v>100</v>
      </c>
      <c r="D174" s="78" t="s">
        <v>133</v>
      </c>
      <c r="E174" s="79">
        <v>239</v>
      </c>
      <c r="F174" s="80">
        <v>231</v>
      </c>
      <c r="G174" s="80">
        <v>224</v>
      </c>
      <c r="H174" s="80">
        <v>216</v>
      </c>
      <c r="I174" s="80">
        <v>209</v>
      </c>
      <c r="J174" s="80">
        <v>201</v>
      </c>
      <c r="K174" s="80">
        <v>194</v>
      </c>
      <c r="L174" s="81">
        <v>187</v>
      </c>
      <c r="N174" s="661" t="s">
        <v>1139</v>
      </c>
      <c r="O174" s="664">
        <v>100</v>
      </c>
      <c r="P174" s="78" t="s">
        <v>133</v>
      </c>
      <c r="Q174" s="79">
        <v>239</v>
      </c>
      <c r="R174" s="80">
        <v>231</v>
      </c>
      <c r="S174" s="80">
        <v>224</v>
      </c>
      <c r="T174" s="80">
        <v>216</v>
      </c>
      <c r="U174" s="80">
        <v>209</v>
      </c>
      <c r="V174" s="80">
        <v>201</v>
      </c>
      <c r="W174" s="80">
        <v>194</v>
      </c>
      <c r="X174" s="81">
        <v>187</v>
      </c>
      <c r="Z174" s="661" t="s">
        <v>1139</v>
      </c>
      <c r="AA174" s="664">
        <v>100</v>
      </c>
      <c r="AB174" s="78" t="s">
        <v>133</v>
      </c>
      <c r="AC174" s="79">
        <v>240</v>
      </c>
      <c r="AD174" s="80">
        <v>232</v>
      </c>
      <c r="AE174" s="80">
        <v>224</v>
      </c>
      <c r="AF174" s="80">
        <v>217</v>
      </c>
      <c r="AG174" s="80">
        <v>209</v>
      </c>
      <c r="AH174" s="80">
        <v>202</v>
      </c>
      <c r="AI174" s="80">
        <v>194</v>
      </c>
      <c r="AJ174" s="81">
        <v>187</v>
      </c>
      <c r="AL174" s="661" t="s">
        <v>1139</v>
      </c>
      <c r="AM174" s="664">
        <v>100</v>
      </c>
      <c r="AN174" s="78" t="s">
        <v>133</v>
      </c>
      <c r="AO174" s="79">
        <v>240</v>
      </c>
      <c r="AP174" s="80">
        <v>230</v>
      </c>
      <c r="AQ174" s="80">
        <v>220</v>
      </c>
      <c r="AR174" s="80">
        <v>211</v>
      </c>
      <c r="AS174" s="80">
        <v>201</v>
      </c>
      <c r="AT174" s="80">
        <v>192</v>
      </c>
      <c r="AU174" s="80">
        <v>182</v>
      </c>
      <c r="AV174" s="81">
        <v>173</v>
      </c>
    </row>
    <row r="175" spans="1:48" ht="15" thickBot="1">
      <c r="A175">
        <v>175</v>
      </c>
      <c r="B175" s="662"/>
      <c r="C175" s="665"/>
      <c r="D175" s="82" t="s">
        <v>136</v>
      </c>
      <c r="E175" s="83">
        <v>260</v>
      </c>
      <c r="F175" s="84">
        <v>250</v>
      </c>
      <c r="G175" s="84">
        <v>241</v>
      </c>
      <c r="H175" s="84">
        <v>232</v>
      </c>
      <c r="I175" s="84">
        <v>223</v>
      </c>
      <c r="J175" s="84">
        <v>214</v>
      </c>
      <c r="K175" s="84">
        <v>205</v>
      </c>
      <c r="L175" s="85">
        <v>196</v>
      </c>
      <c r="N175" s="662"/>
      <c r="O175" s="665"/>
      <c r="P175" s="82" t="s">
        <v>136</v>
      </c>
      <c r="Q175" s="83">
        <v>260</v>
      </c>
      <c r="R175" s="84">
        <v>250</v>
      </c>
      <c r="S175" s="84">
        <v>241</v>
      </c>
      <c r="T175" s="84">
        <v>232</v>
      </c>
      <c r="U175" s="84">
        <v>223</v>
      </c>
      <c r="V175" s="84">
        <v>214</v>
      </c>
      <c r="W175" s="84">
        <v>205</v>
      </c>
      <c r="X175" s="85">
        <v>196</v>
      </c>
      <c r="Z175" s="662"/>
      <c r="AA175" s="665"/>
      <c r="AB175" s="82" t="s">
        <v>136</v>
      </c>
      <c r="AC175" s="83">
        <v>260</v>
      </c>
      <c r="AD175" s="84">
        <v>250</v>
      </c>
      <c r="AE175" s="84">
        <v>241</v>
      </c>
      <c r="AF175" s="84">
        <v>232</v>
      </c>
      <c r="AG175" s="84">
        <v>223</v>
      </c>
      <c r="AH175" s="84">
        <v>214</v>
      </c>
      <c r="AI175" s="84">
        <v>205</v>
      </c>
      <c r="AJ175" s="85">
        <v>196</v>
      </c>
      <c r="AL175" s="662"/>
      <c r="AM175" s="665"/>
      <c r="AN175" s="82" t="s">
        <v>136</v>
      </c>
      <c r="AO175" s="83">
        <v>237</v>
      </c>
      <c r="AP175" s="84">
        <v>226</v>
      </c>
      <c r="AQ175" s="84">
        <v>215</v>
      </c>
      <c r="AR175" s="84">
        <v>204</v>
      </c>
      <c r="AS175" s="84">
        <v>193</v>
      </c>
      <c r="AT175" s="84">
        <v>182</v>
      </c>
      <c r="AU175" s="84">
        <v>171</v>
      </c>
      <c r="AV175" s="85">
        <v>161</v>
      </c>
    </row>
    <row r="176" spans="1:48">
      <c r="A176">
        <v>176</v>
      </c>
      <c r="B176" s="662"/>
      <c r="C176" s="666">
        <v>110</v>
      </c>
      <c r="D176" s="86" t="str">
        <f>+D174</f>
        <v>48-X</v>
      </c>
      <c r="E176" s="87">
        <v>269</v>
      </c>
      <c r="F176" s="88">
        <v>260</v>
      </c>
      <c r="G176" s="88">
        <v>251</v>
      </c>
      <c r="H176" s="88">
        <v>242</v>
      </c>
      <c r="I176" s="88">
        <v>234</v>
      </c>
      <c r="J176" s="88">
        <v>225</v>
      </c>
      <c r="K176" s="88">
        <v>216</v>
      </c>
      <c r="L176" s="89">
        <v>208</v>
      </c>
      <c r="N176" s="662"/>
      <c r="O176" s="666">
        <v>110</v>
      </c>
      <c r="P176" s="86" t="str">
        <f>+P174</f>
        <v>48-X</v>
      </c>
      <c r="Q176" s="87">
        <v>269</v>
      </c>
      <c r="R176" s="88">
        <v>260</v>
      </c>
      <c r="S176" s="88">
        <v>251</v>
      </c>
      <c r="T176" s="88">
        <v>242</v>
      </c>
      <c r="U176" s="88">
        <v>234</v>
      </c>
      <c r="V176" s="88">
        <v>225</v>
      </c>
      <c r="W176" s="88">
        <v>216</v>
      </c>
      <c r="X176" s="89">
        <v>208</v>
      </c>
      <c r="Z176" s="662"/>
      <c r="AA176" s="666">
        <v>110</v>
      </c>
      <c r="AB176" s="86" t="str">
        <f>+AB174</f>
        <v>48-X</v>
      </c>
      <c r="AC176" s="87">
        <v>269</v>
      </c>
      <c r="AD176" s="88">
        <v>260</v>
      </c>
      <c r="AE176" s="88">
        <v>251</v>
      </c>
      <c r="AF176" s="88">
        <v>243</v>
      </c>
      <c r="AG176" s="88">
        <v>234</v>
      </c>
      <c r="AH176" s="88">
        <v>226</v>
      </c>
      <c r="AI176" s="88">
        <v>217</v>
      </c>
      <c r="AJ176" s="89">
        <v>209</v>
      </c>
      <c r="AL176" s="662"/>
      <c r="AM176" s="666">
        <v>110</v>
      </c>
      <c r="AN176" s="86" t="str">
        <f>+AN174</f>
        <v>48-X</v>
      </c>
      <c r="AO176" s="87">
        <v>269</v>
      </c>
      <c r="AP176" s="88">
        <v>259</v>
      </c>
      <c r="AQ176" s="88">
        <v>250</v>
      </c>
      <c r="AR176" s="88">
        <v>241</v>
      </c>
      <c r="AS176" s="88">
        <v>232</v>
      </c>
      <c r="AT176" s="88">
        <v>223</v>
      </c>
      <c r="AU176" s="88">
        <v>214</v>
      </c>
      <c r="AV176" s="89">
        <v>205</v>
      </c>
    </row>
    <row r="177" spans="1:48" ht="15" thickBot="1">
      <c r="A177">
        <v>177</v>
      </c>
      <c r="B177" s="662"/>
      <c r="C177" s="667"/>
      <c r="D177" s="90" t="str">
        <f>+D175</f>
        <v>48-XL</v>
      </c>
      <c r="E177" s="87">
        <v>293</v>
      </c>
      <c r="F177" s="88">
        <v>283</v>
      </c>
      <c r="G177" s="88">
        <v>273</v>
      </c>
      <c r="H177" s="88">
        <v>263</v>
      </c>
      <c r="I177" s="88">
        <v>253</v>
      </c>
      <c r="J177" s="88">
        <v>243</v>
      </c>
      <c r="K177" s="88">
        <v>233</v>
      </c>
      <c r="L177" s="89">
        <v>224</v>
      </c>
      <c r="N177" s="662"/>
      <c r="O177" s="667"/>
      <c r="P177" s="90" t="str">
        <f>+P175</f>
        <v>48-XL</v>
      </c>
      <c r="Q177" s="87">
        <v>293</v>
      </c>
      <c r="R177" s="88">
        <v>283</v>
      </c>
      <c r="S177" s="88">
        <v>273</v>
      </c>
      <c r="T177" s="88">
        <v>263</v>
      </c>
      <c r="U177" s="88">
        <v>253</v>
      </c>
      <c r="V177" s="88">
        <v>243</v>
      </c>
      <c r="W177" s="88">
        <v>233</v>
      </c>
      <c r="X177" s="89">
        <v>224</v>
      </c>
      <c r="Z177" s="662"/>
      <c r="AA177" s="667"/>
      <c r="AB177" s="90" t="str">
        <f>+AB175</f>
        <v>48-XL</v>
      </c>
      <c r="AC177" s="87">
        <v>293</v>
      </c>
      <c r="AD177" s="88">
        <v>283</v>
      </c>
      <c r="AE177" s="88">
        <v>273</v>
      </c>
      <c r="AF177" s="88">
        <v>263</v>
      </c>
      <c r="AG177" s="88">
        <v>253</v>
      </c>
      <c r="AH177" s="88">
        <v>243</v>
      </c>
      <c r="AI177" s="88">
        <v>233</v>
      </c>
      <c r="AJ177" s="89">
        <v>223</v>
      </c>
      <c r="AL177" s="662"/>
      <c r="AM177" s="667"/>
      <c r="AN177" s="90" t="str">
        <f>+AN175</f>
        <v>48-XL</v>
      </c>
      <c r="AO177" s="87">
        <v>283</v>
      </c>
      <c r="AP177" s="88">
        <v>269</v>
      </c>
      <c r="AQ177" s="88">
        <v>256</v>
      </c>
      <c r="AR177" s="88">
        <v>243</v>
      </c>
      <c r="AS177" s="88">
        <v>230</v>
      </c>
      <c r="AT177" s="88">
        <v>217</v>
      </c>
      <c r="AU177" s="88">
        <v>204</v>
      </c>
      <c r="AV177" s="89">
        <v>191</v>
      </c>
    </row>
    <row r="178" spans="1:48">
      <c r="A178">
        <v>178</v>
      </c>
      <c r="B178" s="662"/>
      <c r="C178" s="664">
        <f>+C176+10</f>
        <v>120</v>
      </c>
      <c r="D178" s="78" t="s">
        <v>133</v>
      </c>
      <c r="E178" s="83">
        <v>299</v>
      </c>
      <c r="F178" s="84">
        <v>289</v>
      </c>
      <c r="G178" s="84">
        <v>279</v>
      </c>
      <c r="H178" s="84">
        <v>269</v>
      </c>
      <c r="I178" s="84">
        <v>259</v>
      </c>
      <c r="J178" s="84">
        <v>249</v>
      </c>
      <c r="K178" s="84">
        <v>239</v>
      </c>
      <c r="L178" s="85">
        <v>230</v>
      </c>
      <c r="N178" s="662"/>
      <c r="O178" s="664">
        <f>+O176+10</f>
        <v>120</v>
      </c>
      <c r="P178" s="78" t="s">
        <v>133</v>
      </c>
      <c r="Q178" s="83">
        <v>299</v>
      </c>
      <c r="R178" s="84">
        <v>289</v>
      </c>
      <c r="S178" s="84">
        <v>279</v>
      </c>
      <c r="T178" s="84">
        <v>269</v>
      </c>
      <c r="U178" s="84">
        <v>259</v>
      </c>
      <c r="V178" s="84">
        <v>249</v>
      </c>
      <c r="W178" s="84">
        <v>239</v>
      </c>
      <c r="X178" s="85">
        <v>230</v>
      </c>
      <c r="Z178" s="662"/>
      <c r="AA178" s="664">
        <f>+AA176+10</f>
        <v>120</v>
      </c>
      <c r="AB178" s="78" t="s">
        <v>133</v>
      </c>
      <c r="AC178" s="83">
        <v>299</v>
      </c>
      <c r="AD178" s="84">
        <v>289</v>
      </c>
      <c r="AE178" s="84">
        <v>279</v>
      </c>
      <c r="AF178" s="84">
        <v>269</v>
      </c>
      <c r="AG178" s="84">
        <v>259</v>
      </c>
      <c r="AH178" s="84">
        <v>249</v>
      </c>
      <c r="AI178" s="84">
        <v>239</v>
      </c>
      <c r="AJ178" s="85">
        <v>230</v>
      </c>
      <c r="AL178" s="662"/>
      <c r="AM178" s="664">
        <f>+AM176+10</f>
        <v>120</v>
      </c>
      <c r="AN178" s="78" t="s">
        <v>133</v>
      </c>
      <c r="AO178" s="83">
        <v>299</v>
      </c>
      <c r="AP178" s="84">
        <v>289</v>
      </c>
      <c r="AQ178" s="84">
        <v>279</v>
      </c>
      <c r="AR178" s="84">
        <v>269</v>
      </c>
      <c r="AS178" s="84">
        <v>259</v>
      </c>
      <c r="AT178" s="84">
        <v>249</v>
      </c>
      <c r="AU178" s="84">
        <v>239</v>
      </c>
      <c r="AV178" s="85">
        <v>230</v>
      </c>
    </row>
    <row r="179" spans="1:48" ht="15" thickBot="1">
      <c r="A179">
        <v>179</v>
      </c>
      <c r="B179" s="662"/>
      <c r="C179" s="665"/>
      <c r="D179" s="82" t="s">
        <v>136</v>
      </c>
      <c r="E179" s="83">
        <v>316</v>
      </c>
      <c r="F179" s="84">
        <v>306</v>
      </c>
      <c r="G179" s="84">
        <v>297</v>
      </c>
      <c r="H179" s="84">
        <v>288</v>
      </c>
      <c r="I179" s="84">
        <v>278</v>
      </c>
      <c r="J179" s="84">
        <v>269</v>
      </c>
      <c r="K179" s="84">
        <v>260</v>
      </c>
      <c r="L179" s="85">
        <v>251</v>
      </c>
      <c r="N179" s="662"/>
      <c r="O179" s="665"/>
      <c r="P179" s="82" t="s">
        <v>136</v>
      </c>
      <c r="Q179" s="83">
        <v>316</v>
      </c>
      <c r="R179" s="84">
        <v>306</v>
      </c>
      <c r="S179" s="84">
        <v>297</v>
      </c>
      <c r="T179" s="84">
        <v>288</v>
      </c>
      <c r="U179" s="84">
        <v>278</v>
      </c>
      <c r="V179" s="84">
        <v>269</v>
      </c>
      <c r="W179" s="84">
        <v>260</v>
      </c>
      <c r="X179" s="85">
        <v>251</v>
      </c>
      <c r="Z179" s="662"/>
      <c r="AA179" s="665"/>
      <c r="AB179" s="82" t="s">
        <v>136</v>
      </c>
      <c r="AC179" s="83">
        <v>318</v>
      </c>
      <c r="AD179" s="84">
        <v>308</v>
      </c>
      <c r="AE179" s="84">
        <v>298</v>
      </c>
      <c r="AF179" s="84">
        <v>289</v>
      </c>
      <c r="AG179" s="84">
        <v>279</v>
      </c>
      <c r="AH179" s="84">
        <v>270</v>
      </c>
      <c r="AI179" s="84">
        <v>260</v>
      </c>
      <c r="AJ179" s="85">
        <v>251</v>
      </c>
      <c r="AL179" s="662"/>
      <c r="AM179" s="665"/>
      <c r="AN179" s="82" t="s">
        <v>136</v>
      </c>
      <c r="AO179" s="83">
        <v>318</v>
      </c>
      <c r="AP179" s="84">
        <v>304</v>
      </c>
      <c r="AQ179" s="84">
        <v>291</v>
      </c>
      <c r="AR179" s="84">
        <v>277</v>
      </c>
      <c r="AS179" s="84">
        <v>264</v>
      </c>
      <c r="AT179" s="84">
        <v>250</v>
      </c>
      <c r="AU179" s="84">
        <v>237</v>
      </c>
      <c r="AV179" s="85">
        <v>224</v>
      </c>
    </row>
    <row r="180" spans="1:48">
      <c r="A180">
        <v>180</v>
      </c>
      <c r="B180" s="662"/>
      <c r="C180" s="666">
        <f>+C178+10</f>
        <v>130</v>
      </c>
      <c r="D180" s="86" t="str">
        <f>+D178</f>
        <v>48-X</v>
      </c>
      <c r="E180" s="87">
        <v>316</v>
      </c>
      <c r="F180" s="88">
        <v>307</v>
      </c>
      <c r="G180" s="88">
        <v>298</v>
      </c>
      <c r="H180" s="88">
        <v>289</v>
      </c>
      <c r="I180" s="88">
        <v>280</v>
      </c>
      <c r="J180" s="88">
        <v>271</v>
      </c>
      <c r="K180" s="88">
        <v>262</v>
      </c>
      <c r="L180" s="89">
        <v>253</v>
      </c>
      <c r="N180" s="662"/>
      <c r="O180" s="666">
        <f>+O178+10</f>
        <v>130</v>
      </c>
      <c r="P180" s="86" t="str">
        <f>+P178</f>
        <v>48-X</v>
      </c>
      <c r="Q180" s="87">
        <v>316</v>
      </c>
      <c r="R180" s="88">
        <v>307</v>
      </c>
      <c r="S180" s="88">
        <v>298</v>
      </c>
      <c r="T180" s="88">
        <v>289</v>
      </c>
      <c r="U180" s="88">
        <v>280</v>
      </c>
      <c r="V180" s="88">
        <v>271</v>
      </c>
      <c r="W180" s="88">
        <v>262</v>
      </c>
      <c r="X180" s="89">
        <v>253</v>
      </c>
      <c r="Z180" s="662"/>
      <c r="AA180" s="666">
        <f>+AA178+10</f>
        <v>130</v>
      </c>
      <c r="AB180" s="86" t="str">
        <f>+AB178</f>
        <v>48-X</v>
      </c>
      <c r="AC180" s="87">
        <v>319</v>
      </c>
      <c r="AD180" s="88">
        <v>309</v>
      </c>
      <c r="AE180" s="88">
        <v>300</v>
      </c>
      <c r="AF180" s="88">
        <v>290</v>
      </c>
      <c r="AG180" s="88">
        <v>281</v>
      </c>
      <c r="AH180" s="88">
        <v>271</v>
      </c>
      <c r="AI180" s="88">
        <v>262</v>
      </c>
      <c r="AJ180" s="89">
        <v>253</v>
      </c>
      <c r="AL180" s="662"/>
      <c r="AM180" s="666">
        <f>+AM178+10</f>
        <v>130</v>
      </c>
      <c r="AN180" s="86" t="str">
        <f>+AN178</f>
        <v>48-X</v>
      </c>
      <c r="AO180" s="87">
        <v>319</v>
      </c>
      <c r="AP180" s="88">
        <v>309</v>
      </c>
      <c r="AQ180" s="88">
        <v>300</v>
      </c>
      <c r="AR180" s="88">
        <v>290</v>
      </c>
      <c r="AS180" s="88">
        <v>281</v>
      </c>
      <c r="AT180" s="88">
        <v>271</v>
      </c>
      <c r="AU180" s="88">
        <v>262</v>
      </c>
      <c r="AV180" s="89">
        <v>253</v>
      </c>
    </row>
    <row r="181" spans="1:48" ht="15" thickBot="1">
      <c r="A181">
        <v>181</v>
      </c>
      <c r="B181" s="662"/>
      <c r="C181" s="667"/>
      <c r="D181" s="90" t="str">
        <f>+D179</f>
        <v>48-XL</v>
      </c>
      <c r="E181" s="87">
        <v>315</v>
      </c>
      <c r="F181" s="88">
        <v>309</v>
      </c>
      <c r="G181" s="88">
        <v>303</v>
      </c>
      <c r="H181" s="88">
        <v>298</v>
      </c>
      <c r="I181" s="88">
        <v>292</v>
      </c>
      <c r="J181" s="88">
        <v>287</v>
      </c>
      <c r="K181" s="88">
        <v>281</v>
      </c>
      <c r="L181" s="89">
        <v>276</v>
      </c>
      <c r="N181" s="662"/>
      <c r="O181" s="667"/>
      <c r="P181" s="90" t="str">
        <f>+P179</f>
        <v>48-XL</v>
      </c>
      <c r="Q181" s="87">
        <v>315</v>
      </c>
      <c r="R181" s="88">
        <v>309</v>
      </c>
      <c r="S181" s="88">
        <v>303</v>
      </c>
      <c r="T181" s="88">
        <v>298</v>
      </c>
      <c r="U181" s="88">
        <v>292</v>
      </c>
      <c r="V181" s="88">
        <v>287</v>
      </c>
      <c r="W181" s="88">
        <v>281</v>
      </c>
      <c r="X181" s="89">
        <v>276</v>
      </c>
      <c r="Z181" s="662"/>
      <c r="AA181" s="667"/>
      <c r="AB181" s="90" t="str">
        <f>+AB179</f>
        <v>48-XL</v>
      </c>
      <c r="AC181" s="87">
        <v>319</v>
      </c>
      <c r="AD181" s="88">
        <v>312</v>
      </c>
      <c r="AE181" s="88">
        <v>306</v>
      </c>
      <c r="AF181" s="88">
        <v>300</v>
      </c>
      <c r="AG181" s="88">
        <v>294</v>
      </c>
      <c r="AH181" s="88">
        <v>288</v>
      </c>
      <c r="AI181" s="88">
        <v>282</v>
      </c>
      <c r="AJ181" s="89">
        <v>276</v>
      </c>
      <c r="AL181" s="662"/>
      <c r="AM181" s="667"/>
      <c r="AN181" s="90" t="str">
        <f>+AN179</f>
        <v>48-XL</v>
      </c>
      <c r="AO181" s="87">
        <v>317</v>
      </c>
      <c r="AP181" s="88">
        <v>308</v>
      </c>
      <c r="AQ181" s="88">
        <v>300</v>
      </c>
      <c r="AR181" s="88">
        <v>292</v>
      </c>
      <c r="AS181" s="88">
        <v>283</v>
      </c>
      <c r="AT181" s="88">
        <v>275</v>
      </c>
      <c r="AU181" s="88">
        <v>267</v>
      </c>
      <c r="AV181" s="89">
        <v>259</v>
      </c>
    </row>
    <row r="182" spans="1:48">
      <c r="A182">
        <v>182</v>
      </c>
      <c r="B182" s="662"/>
      <c r="C182" s="664">
        <f>+C180+10</f>
        <v>140</v>
      </c>
      <c r="D182" s="78" t="s">
        <v>133</v>
      </c>
      <c r="E182" s="83">
        <v>316</v>
      </c>
      <c r="F182" s="84">
        <v>310</v>
      </c>
      <c r="G182" s="84">
        <v>304</v>
      </c>
      <c r="H182" s="84">
        <v>299</v>
      </c>
      <c r="I182" s="84">
        <v>293</v>
      </c>
      <c r="J182" s="84">
        <v>288</v>
      </c>
      <c r="K182" s="84">
        <v>282</v>
      </c>
      <c r="L182" s="85">
        <v>277</v>
      </c>
      <c r="N182" s="662"/>
      <c r="O182" s="664">
        <f>+O180+10</f>
        <v>140</v>
      </c>
      <c r="P182" s="78" t="s">
        <v>133</v>
      </c>
      <c r="Q182" s="83">
        <v>316</v>
      </c>
      <c r="R182" s="84">
        <v>310</v>
      </c>
      <c r="S182" s="84">
        <v>304</v>
      </c>
      <c r="T182" s="84">
        <v>299</v>
      </c>
      <c r="U182" s="84">
        <v>293</v>
      </c>
      <c r="V182" s="84">
        <v>288</v>
      </c>
      <c r="W182" s="84">
        <v>282</v>
      </c>
      <c r="X182" s="85">
        <v>277</v>
      </c>
      <c r="Z182" s="662"/>
      <c r="AA182" s="664">
        <f>+AA180+10</f>
        <v>140</v>
      </c>
      <c r="AB182" s="78" t="s">
        <v>133</v>
      </c>
      <c r="AC182" s="83">
        <v>316</v>
      </c>
      <c r="AD182" s="84">
        <v>310</v>
      </c>
      <c r="AE182" s="84">
        <v>304</v>
      </c>
      <c r="AF182" s="84">
        <v>299</v>
      </c>
      <c r="AG182" s="84">
        <v>293</v>
      </c>
      <c r="AH182" s="84">
        <v>288</v>
      </c>
      <c r="AI182" s="84">
        <v>282</v>
      </c>
      <c r="AJ182" s="85">
        <v>277</v>
      </c>
      <c r="AL182" s="662"/>
      <c r="AM182" s="664">
        <f>+AM180+10</f>
        <v>140</v>
      </c>
      <c r="AN182" s="78" t="s">
        <v>133</v>
      </c>
      <c r="AO182" s="83">
        <v>318</v>
      </c>
      <c r="AP182" s="84">
        <v>312</v>
      </c>
      <c r="AQ182" s="84">
        <v>306</v>
      </c>
      <c r="AR182" s="84">
        <v>300</v>
      </c>
      <c r="AS182" s="84">
        <v>294</v>
      </c>
      <c r="AT182" s="84">
        <v>288</v>
      </c>
      <c r="AU182" s="84">
        <v>282</v>
      </c>
      <c r="AV182" s="85">
        <v>277</v>
      </c>
    </row>
    <row r="183" spans="1:48" ht="15" thickBot="1">
      <c r="A183">
        <v>183</v>
      </c>
      <c r="B183" s="662"/>
      <c r="C183" s="665"/>
      <c r="D183" s="82" t="s">
        <v>136</v>
      </c>
      <c r="E183" s="83">
        <v>316</v>
      </c>
      <c r="F183" s="84">
        <v>313</v>
      </c>
      <c r="G183" s="84">
        <v>311</v>
      </c>
      <c r="H183" s="84">
        <v>309</v>
      </c>
      <c r="I183" s="84">
        <v>307</v>
      </c>
      <c r="J183" s="84">
        <v>305</v>
      </c>
      <c r="K183" s="84">
        <v>303</v>
      </c>
      <c r="L183" s="85">
        <v>301</v>
      </c>
      <c r="N183" s="662"/>
      <c r="O183" s="665"/>
      <c r="P183" s="82" t="s">
        <v>136</v>
      </c>
      <c r="Q183" s="83">
        <v>316</v>
      </c>
      <c r="R183" s="84">
        <v>313</v>
      </c>
      <c r="S183" s="84">
        <v>311</v>
      </c>
      <c r="T183" s="84">
        <v>309</v>
      </c>
      <c r="U183" s="84">
        <v>307</v>
      </c>
      <c r="V183" s="84">
        <v>305</v>
      </c>
      <c r="W183" s="84">
        <v>303</v>
      </c>
      <c r="X183" s="85">
        <v>301</v>
      </c>
      <c r="Z183" s="662"/>
      <c r="AA183" s="665"/>
      <c r="AB183" s="82" t="s">
        <v>136</v>
      </c>
      <c r="AC183" s="83">
        <v>317</v>
      </c>
      <c r="AD183" s="84">
        <v>314</v>
      </c>
      <c r="AE183" s="84">
        <v>312</v>
      </c>
      <c r="AF183" s="84">
        <v>310</v>
      </c>
      <c r="AG183" s="84">
        <v>307</v>
      </c>
      <c r="AH183" s="84">
        <v>305</v>
      </c>
      <c r="AI183" s="84">
        <v>303</v>
      </c>
      <c r="AJ183" s="85">
        <v>301</v>
      </c>
      <c r="AL183" s="662"/>
      <c r="AM183" s="665"/>
      <c r="AN183" s="82" t="s">
        <v>136</v>
      </c>
      <c r="AO183" s="83">
        <v>317</v>
      </c>
      <c r="AP183" s="84">
        <v>314</v>
      </c>
      <c r="AQ183" s="84">
        <v>311</v>
      </c>
      <c r="AR183" s="84">
        <v>308</v>
      </c>
      <c r="AS183" s="84">
        <v>306</v>
      </c>
      <c r="AT183" s="84">
        <v>303</v>
      </c>
      <c r="AU183" s="84">
        <v>300</v>
      </c>
      <c r="AV183" s="85">
        <v>298</v>
      </c>
    </row>
    <row r="184" spans="1:48">
      <c r="A184">
        <v>184</v>
      </c>
      <c r="B184" s="662"/>
      <c r="C184" s="666">
        <f>+C182+10</f>
        <v>150</v>
      </c>
      <c r="D184" s="86" t="str">
        <f>+D182</f>
        <v>48-X</v>
      </c>
      <c r="E184" s="87">
        <v>319</v>
      </c>
      <c r="F184" s="88">
        <v>316</v>
      </c>
      <c r="G184" s="88">
        <v>314</v>
      </c>
      <c r="H184" s="88">
        <v>311</v>
      </c>
      <c r="I184" s="88">
        <v>309</v>
      </c>
      <c r="J184" s="88">
        <v>306</v>
      </c>
      <c r="K184" s="88">
        <v>304</v>
      </c>
      <c r="L184" s="89">
        <v>302</v>
      </c>
      <c r="N184" s="662"/>
      <c r="O184" s="666">
        <f>+O182+10</f>
        <v>150</v>
      </c>
      <c r="P184" s="86" t="str">
        <f>+P182</f>
        <v>48-X</v>
      </c>
      <c r="Q184" s="87">
        <v>319</v>
      </c>
      <c r="R184" s="88">
        <v>316</v>
      </c>
      <c r="S184" s="88">
        <v>314</v>
      </c>
      <c r="T184" s="88">
        <v>311</v>
      </c>
      <c r="U184" s="88">
        <v>309</v>
      </c>
      <c r="V184" s="88">
        <v>306</v>
      </c>
      <c r="W184" s="88">
        <v>304</v>
      </c>
      <c r="X184" s="89">
        <v>302</v>
      </c>
      <c r="Z184" s="662"/>
      <c r="AA184" s="666">
        <f>+AA182+10</f>
        <v>150</v>
      </c>
      <c r="AB184" s="86" t="str">
        <f>+AB182</f>
        <v>48-X</v>
      </c>
      <c r="AC184" s="87">
        <v>319</v>
      </c>
      <c r="AD184" s="88">
        <v>316</v>
      </c>
      <c r="AE184" s="88">
        <v>314</v>
      </c>
      <c r="AF184" s="88">
        <v>311</v>
      </c>
      <c r="AG184" s="88">
        <v>309</v>
      </c>
      <c r="AH184" s="88">
        <v>306</v>
      </c>
      <c r="AI184" s="88">
        <v>304</v>
      </c>
      <c r="AJ184" s="89">
        <v>302</v>
      </c>
      <c r="AL184" s="662"/>
      <c r="AM184" s="666">
        <f>+AM182+10</f>
        <v>150</v>
      </c>
      <c r="AN184" s="86" t="str">
        <f>+AN182</f>
        <v>48-X</v>
      </c>
      <c r="AO184" s="87">
        <v>319</v>
      </c>
      <c r="AP184" s="88">
        <v>316</v>
      </c>
      <c r="AQ184" s="88">
        <v>314</v>
      </c>
      <c r="AR184" s="88">
        <v>311</v>
      </c>
      <c r="AS184" s="88">
        <v>309</v>
      </c>
      <c r="AT184" s="88">
        <v>306</v>
      </c>
      <c r="AU184" s="88">
        <v>304</v>
      </c>
      <c r="AV184" s="89">
        <v>302</v>
      </c>
    </row>
    <row r="185" spans="1:48" ht="15" thickBot="1">
      <c r="A185">
        <v>185</v>
      </c>
      <c r="B185" s="662"/>
      <c r="C185" s="667"/>
      <c r="D185" s="90" t="str">
        <f>+D183</f>
        <v>48-XL</v>
      </c>
      <c r="E185" s="87">
        <v>319</v>
      </c>
      <c r="F185" s="88">
        <v>318</v>
      </c>
      <c r="G185" s="88">
        <v>318</v>
      </c>
      <c r="H185" s="88">
        <v>317</v>
      </c>
      <c r="I185" s="88">
        <v>317</v>
      </c>
      <c r="J185" s="88">
        <v>316</v>
      </c>
      <c r="K185" s="88">
        <v>316</v>
      </c>
      <c r="L185" s="89">
        <v>316</v>
      </c>
      <c r="N185" s="662"/>
      <c r="O185" s="667"/>
      <c r="P185" s="90" t="str">
        <f>+P183</f>
        <v>48-XL</v>
      </c>
      <c r="Q185" s="87">
        <v>319</v>
      </c>
      <c r="R185" s="88">
        <v>318</v>
      </c>
      <c r="S185" s="88">
        <v>318</v>
      </c>
      <c r="T185" s="88">
        <v>317</v>
      </c>
      <c r="U185" s="88">
        <v>317</v>
      </c>
      <c r="V185" s="88">
        <v>316</v>
      </c>
      <c r="W185" s="88">
        <v>316</v>
      </c>
      <c r="X185" s="89">
        <v>316</v>
      </c>
      <c r="Z185" s="662"/>
      <c r="AA185" s="667"/>
      <c r="AB185" s="90" t="str">
        <f>+AB183</f>
        <v>48-XL</v>
      </c>
      <c r="AC185" s="87">
        <v>317</v>
      </c>
      <c r="AD185" s="88">
        <v>317</v>
      </c>
      <c r="AE185" s="88">
        <v>317</v>
      </c>
      <c r="AF185" s="88">
        <v>317</v>
      </c>
      <c r="AG185" s="88">
        <v>317</v>
      </c>
      <c r="AH185" s="88">
        <v>317</v>
      </c>
      <c r="AI185" s="88">
        <v>317</v>
      </c>
      <c r="AJ185" s="89">
        <v>318</v>
      </c>
      <c r="AL185" s="662"/>
      <c r="AM185" s="667"/>
      <c r="AN185" s="90" t="str">
        <f>+AN183</f>
        <v>48-XL</v>
      </c>
      <c r="AO185" s="87">
        <v>317</v>
      </c>
      <c r="AP185" s="88">
        <v>317</v>
      </c>
      <c r="AQ185" s="88">
        <v>317</v>
      </c>
      <c r="AR185" s="88">
        <v>317</v>
      </c>
      <c r="AS185" s="88">
        <v>317</v>
      </c>
      <c r="AT185" s="88">
        <v>317</v>
      </c>
      <c r="AU185" s="88">
        <v>317</v>
      </c>
      <c r="AV185" s="89">
        <v>318</v>
      </c>
    </row>
    <row r="186" spans="1:48">
      <c r="A186">
        <v>186</v>
      </c>
      <c r="B186" s="662"/>
      <c r="C186" s="664">
        <f>+C184+10</f>
        <v>160</v>
      </c>
      <c r="D186" s="78" t="s">
        <v>133</v>
      </c>
      <c r="E186" s="83">
        <v>318</v>
      </c>
      <c r="F186" s="84">
        <v>317</v>
      </c>
      <c r="G186" s="84">
        <v>317</v>
      </c>
      <c r="H186" s="84">
        <v>317</v>
      </c>
      <c r="I186" s="84">
        <v>317</v>
      </c>
      <c r="J186" s="84">
        <v>317</v>
      </c>
      <c r="K186" s="84">
        <v>317</v>
      </c>
      <c r="L186" s="85">
        <v>317</v>
      </c>
      <c r="N186" s="662"/>
      <c r="O186" s="664">
        <f>+O184+10</f>
        <v>160</v>
      </c>
      <c r="P186" s="78" t="s">
        <v>133</v>
      </c>
      <c r="Q186" s="83">
        <v>318</v>
      </c>
      <c r="R186" s="84">
        <v>317</v>
      </c>
      <c r="S186" s="84">
        <v>317</v>
      </c>
      <c r="T186" s="84">
        <v>317</v>
      </c>
      <c r="U186" s="84">
        <v>317</v>
      </c>
      <c r="V186" s="84">
        <v>317</v>
      </c>
      <c r="W186" s="84">
        <v>317</v>
      </c>
      <c r="X186" s="85">
        <v>317</v>
      </c>
      <c r="Z186" s="662"/>
      <c r="AA186" s="664">
        <f>+AA184+10</f>
        <v>160</v>
      </c>
      <c r="AB186" s="78" t="s">
        <v>133</v>
      </c>
      <c r="AC186" s="83">
        <v>318</v>
      </c>
      <c r="AD186" s="84">
        <v>318</v>
      </c>
      <c r="AE186" s="84">
        <v>318</v>
      </c>
      <c r="AF186" s="84">
        <v>318</v>
      </c>
      <c r="AG186" s="84">
        <v>318</v>
      </c>
      <c r="AH186" s="84">
        <v>318</v>
      </c>
      <c r="AI186" s="84">
        <v>318</v>
      </c>
      <c r="AJ186" s="85">
        <v>319</v>
      </c>
      <c r="AL186" s="662"/>
      <c r="AM186" s="664">
        <f>+AM184+10</f>
        <v>160</v>
      </c>
      <c r="AN186" s="78" t="s">
        <v>133</v>
      </c>
      <c r="AO186" s="83">
        <v>318</v>
      </c>
      <c r="AP186" s="84">
        <v>318</v>
      </c>
      <c r="AQ186" s="84">
        <v>318</v>
      </c>
      <c r="AR186" s="84">
        <v>318</v>
      </c>
      <c r="AS186" s="84">
        <v>318</v>
      </c>
      <c r="AT186" s="84">
        <v>318</v>
      </c>
      <c r="AU186" s="84">
        <v>318</v>
      </c>
      <c r="AV186" s="85">
        <v>319</v>
      </c>
    </row>
    <row r="187" spans="1:48" ht="15" thickBot="1">
      <c r="A187">
        <v>187</v>
      </c>
      <c r="B187" s="662"/>
      <c r="C187" s="665"/>
      <c r="D187" s="82" t="s">
        <v>136</v>
      </c>
      <c r="E187" s="83">
        <v>318</v>
      </c>
      <c r="F187" s="84">
        <v>317</v>
      </c>
      <c r="G187" s="84">
        <v>317</v>
      </c>
      <c r="H187" s="84">
        <v>316</v>
      </c>
      <c r="I187" s="84">
        <v>316</v>
      </c>
      <c r="J187" s="84">
        <v>315</v>
      </c>
      <c r="K187" s="84">
        <v>315</v>
      </c>
      <c r="L187" s="85">
        <v>315</v>
      </c>
      <c r="N187" s="662"/>
      <c r="O187" s="665"/>
      <c r="P187" s="82" t="s">
        <v>136</v>
      </c>
      <c r="Q187" s="83">
        <v>318</v>
      </c>
      <c r="R187" s="84">
        <v>317</v>
      </c>
      <c r="S187" s="84">
        <v>317</v>
      </c>
      <c r="T187" s="84">
        <v>316</v>
      </c>
      <c r="U187" s="84">
        <v>316</v>
      </c>
      <c r="V187" s="84">
        <v>315</v>
      </c>
      <c r="W187" s="84">
        <v>315</v>
      </c>
      <c r="X187" s="85">
        <v>315</v>
      </c>
      <c r="Z187" s="662"/>
      <c r="AA187" s="665"/>
      <c r="AB187" s="82" t="s">
        <v>136</v>
      </c>
      <c r="AC187" s="83">
        <v>318</v>
      </c>
      <c r="AD187" s="84">
        <v>317</v>
      </c>
      <c r="AE187" s="84">
        <v>317</v>
      </c>
      <c r="AF187" s="84">
        <v>317</v>
      </c>
      <c r="AG187" s="84">
        <v>317</v>
      </c>
      <c r="AH187" s="84">
        <v>317</v>
      </c>
      <c r="AI187" s="84">
        <v>317</v>
      </c>
      <c r="AJ187" s="85">
        <v>317</v>
      </c>
      <c r="AL187" s="662"/>
      <c r="AM187" s="665"/>
      <c r="AN187" s="82" t="s">
        <v>136</v>
      </c>
      <c r="AO187" s="83">
        <v>316</v>
      </c>
      <c r="AP187" s="84">
        <v>316</v>
      </c>
      <c r="AQ187" s="84">
        <v>316</v>
      </c>
      <c r="AR187" s="84">
        <v>316</v>
      </c>
      <c r="AS187" s="84">
        <v>316</v>
      </c>
      <c r="AT187" s="84">
        <v>316</v>
      </c>
      <c r="AU187" s="84">
        <v>316</v>
      </c>
      <c r="AV187" s="85">
        <v>317</v>
      </c>
    </row>
    <row r="188" spans="1:48">
      <c r="A188">
        <v>188</v>
      </c>
      <c r="B188" s="662"/>
      <c r="C188" s="666">
        <f>+C186+10</f>
        <v>170</v>
      </c>
      <c r="D188" s="86" t="str">
        <f>+D186</f>
        <v>48-X</v>
      </c>
      <c r="E188" s="87">
        <v>316</v>
      </c>
      <c r="F188" s="88">
        <v>316</v>
      </c>
      <c r="G188" s="88">
        <v>316</v>
      </c>
      <c r="H188" s="88">
        <v>316</v>
      </c>
      <c r="I188" s="88">
        <v>316</v>
      </c>
      <c r="J188" s="88">
        <v>316</v>
      </c>
      <c r="K188" s="88">
        <v>316</v>
      </c>
      <c r="L188" s="89">
        <v>316</v>
      </c>
      <c r="N188" s="662"/>
      <c r="O188" s="666">
        <f>+O186+10</f>
        <v>170</v>
      </c>
      <c r="P188" s="86" t="str">
        <f>+P186</f>
        <v>48-X</v>
      </c>
      <c r="Q188" s="87">
        <v>316</v>
      </c>
      <c r="R188" s="88">
        <v>316</v>
      </c>
      <c r="S188" s="88">
        <v>316</v>
      </c>
      <c r="T188" s="88">
        <v>316</v>
      </c>
      <c r="U188" s="88">
        <v>316</v>
      </c>
      <c r="V188" s="88">
        <v>316</v>
      </c>
      <c r="W188" s="88">
        <v>316</v>
      </c>
      <c r="X188" s="89">
        <v>316</v>
      </c>
      <c r="Z188" s="662"/>
      <c r="AA188" s="666">
        <f>+AA186+10</f>
        <v>170</v>
      </c>
      <c r="AB188" s="86" t="str">
        <f>+AB186</f>
        <v>48-X</v>
      </c>
      <c r="AC188" s="87">
        <v>316</v>
      </c>
      <c r="AD188" s="88">
        <v>316</v>
      </c>
      <c r="AE188" s="88">
        <v>316</v>
      </c>
      <c r="AF188" s="88">
        <v>316</v>
      </c>
      <c r="AG188" s="88">
        <v>316</v>
      </c>
      <c r="AH188" s="88">
        <v>316</v>
      </c>
      <c r="AI188" s="88">
        <v>316</v>
      </c>
      <c r="AJ188" s="89">
        <v>316</v>
      </c>
      <c r="AL188" s="662"/>
      <c r="AM188" s="666">
        <f>+AM186+10</f>
        <v>170</v>
      </c>
      <c r="AN188" s="86" t="str">
        <f>+AN186</f>
        <v>48-X</v>
      </c>
      <c r="AO188" s="87">
        <v>316</v>
      </c>
      <c r="AP188" s="88">
        <v>316</v>
      </c>
      <c r="AQ188" s="88">
        <v>316</v>
      </c>
      <c r="AR188" s="88">
        <v>316</v>
      </c>
      <c r="AS188" s="88">
        <v>316</v>
      </c>
      <c r="AT188" s="88">
        <v>316</v>
      </c>
      <c r="AU188" s="88">
        <v>316</v>
      </c>
      <c r="AV188" s="89">
        <v>316</v>
      </c>
    </row>
    <row r="189" spans="1:48" ht="15" thickBot="1">
      <c r="A189">
        <v>189</v>
      </c>
      <c r="B189" s="662"/>
      <c r="C189" s="667"/>
      <c r="D189" s="90" t="str">
        <f>+D187</f>
        <v>48-XL</v>
      </c>
      <c r="E189" s="87">
        <v>316</v>
      </c>
      <c r="F189" s="88">
        <v>316</v>
      </c>
      <c r="G189" s="88">
        <v>316</v>
      </c>
      <c r="H189" s="88">
        <v>316</v>
      </c>
      <c r="I189" s="88">
        <v>316</v>
      </c>
      <c r="J189" s="88">
        <v>316</v>
      </c>
      <c r="K189" s="88">
        <v>316</v>
      </c>
      <c r="L189" s="89">
        <v>316</v>
      </c>
      <c r="N189" s="662"/>
      <c r="O189" s="667"/>
      <c r="P189" s="90" t="str">
        <f>+P187</f>
        <v>48-XL</v>
      </c>
      <c r="Q189" s="87">
        <v>316</v>
      </c>
      <c r="R189" s="88">
        <v>316</v>
      </c>
      <c r="S189" s="88">
        <v>316</v>
      </c>
      <c r="T189" s="88">
        <v>316</v>
      </c>
      <c r="U189" s="88">
        <v>316</v>
      </c>
      <c r="V189" s="88">
        <v>316</v>
      </c>
      <c r="W189" s="88">
        <v>316</v>
      </c>
      <c r="X189" s="89">
        <v>316</v>
      </c>
      <c r="Z189" s="662"/>
      <c r="AA189" s="667"/>
      <c r="AB189" s="90" t="str">
        <f>+AB187</f>
        <v>48-XL</v>
      </c>
      <c r="AC189" s="87">
        <v>316</v>
      </c>
      <c r="AD189" s="88">
        <v>316</v>
      </c>
      <c r="AE189" s="88">
        <v>316</v>
      </c>
      <c r="AF189" s="88">
        <v>316</v>
      </c>
      <c r="AG189" s="88">
        <v>316</v>
      </c>
      <c r="AH189" s="88">
        <v>316</v>
      </c>
      <c r="AI189" s="88">
        <v>316</v>
      </c>
      <c r="AJ189" s="89">
        <v>316</v>
      </c>
      <c r="AL189" s="662"/>
      <c r="AM189" s="667"/>
      <c r="AN189" s="90" t="str">
        <f>+AN187</f>
        <v>48-XL</v>
      </c>
      <c r="AO189" s="87">
        <v>314</v>
      </c>
      <c r="AP189" s="88">
        <v>314</v>
      </c>
      <c r="AQ189" s="88">
        <v>314</v>
      </c>
      <c r="AR189" s="88">
        <v>314</v>
      </c>
      <c r="AS189" s="88">
        <v>314</v>
      </c>
      <c r="AT189" s="88">
        <v>314</v>
      </c>
      <c r="AU189" s="88">
        <v>314</v>
      </c>
      <c r="AV189" s="89">
        <v>314</v>
      </c>
    </row>
    <row r="190" spans="1:48">
      <c r="A190">
        <v>190</v>
      </c>
      <c r="B190" s="662"/>
      <c r="C190" s="664">
        <f>+C188+10</f>
        <v>180</v>
      </c>
      <c r="D190" s="78" t="s">
        <v>133</v>
      </c>
      <c r="E190" s="184"/>
      <c r="F190" s="84">
        <v>318</v>
      </c>
      <c r="G190" s="84">
        <v>318</v>
      </c>
      <c r="H190" s="84">
        <v>317</v>
      </c>
      <c r="I190" s="84">
        <v>317</v>
      </c>
      <c r="J190" s="84">
        <v>316</v>
      </c>
      <c r="K190" s="84">
        <v>316</v>
      </c>
      <c r="L190" s="85">
        <v>316</v>
      </c>
      <c r="N190" s="662"/>
      <c r="O190" s="664">
        <f>+O188+10</f>
        <v>180</v>
      </c>
      <c r="P190" s="78" t="s">
        <v>133</v>
      </c>
      <c r="Q190" s="184"/>
      <c r="R190" s="84">
        <v>318</v>
      </c>
      <c r="S190" s="84">
        <v>318</v>
      </c>
      <c r="T190" s="84">
        <v>317</v>
      </c>
      <c r="U190" s="84">
        <v>317</v>
      </c>
      <c r="V190" s="84">
        <v>316</v>
      </c>
      <c r="W190" s="84">
        <v>316</v>
      </c>
      <c r="X190" s="85">
        <v>316</v>
      </c>
      <c r="Z190" s="662"/>
      <c r="AA190" s="664">
        <f>+AA188+10</f>
        <v>180</v>
      </c>
      <c r="AB190" s="78" t="s">
        <v>133</v>
      </c>
      <c r="AC190" s="184"/>
      <c r="AD190" s="84">
        <v>319</v>
      </c>
      <c r="AE190" s="84">
        <v>319</v>
      </c>
      <c r="AF190" s="84">
        <v>319</v>
      </c>
      <c r="AG190" s="84">
        <v>319</v>
      </c>
      <c r="AH190" s="84">
        <v>319</v>
      </c>
      <c r="AI190" s="84">
        <v>319</v>
      </c>
      <c r="AJ190" s="85">
        <v>319</v>
      </c>
      <c r="AL190" s="662"/>
      <c r="AM190" s="664">
        <f>+AM188+10</f>
        <v>180</v>
      </c>
      <c r="AN190" s="78" t="s">
        <v>133</v>
      </c>
      <c r="AO190" s="184"/>
      <c r="AP190" s="84">
        <v>319</v>
      </c>
      <c r="AQ190" s="84">
        <v>319</v>
      </c>
      <c r="AR190" s="84">
        <v>319</v>
      </c>
      <c r="AS190" s="84">
        <v>319</v>
      </c>
      <c r="AT190" s="84">
        <v>319</v>
      </c>
      <c r="AU190" s="84">
        <v>319</v>
      </c>
      <c r="AV190" s="85">
        <v>319</v>
      </c>
    </row>
    <row r="191" spans="1:48" ht="15" thickBot="1">
      <c r="A191">
        <v>191</v>
      </c>
      <c r="B191" s="662"/>
      <c r="C191" s="665"/>
      <c r="D191" s="82" t="s">
        <v>136</v>
      </c>
      <c r="E191" s="184"/>
      <c r="F191" s="84">
        <v>318</v>
      </c>
      <c r="G191" s="84">
        <v>318</v>
      </c>
      <c r="H191" s="84">
        <v>317</v>
      </c>
      <c r="I191" s="84">
        <v>317</v>
      </c>
      <c r="J191" s="84">
        <v>316</v>
      </c>
      <c r="K191" s="84">
        <v>316</v>
      </c>
      <c r="L191" s="85">
        <v>316</v>
      </c>
      <c r="N191" s="662"/>
      <c r="O191" s="665"/>
      <c r="P191" s="82" t="s">
        <v>136</v>
      </c>
      <c r="Q191" s="184"/>
      <c r="R191" s="84">
        <v>318</v>
      </c>
      <c r="S191" s="84">
        <v>318</v>
      </c>
      <c r="T191" s="84">
        <v>317</v>
      </c>
      <c r="U191" s="84">
        <v>317</v>
      </c>
      <c r="V191" s="84">
        <v>316</v>
      </c>
      <c r="W191" s="84">
        <v>316</v>
      </c>
      <c r="X191" s="85">
        <v>316</v>
      </c>
      <c r="Z191" s="662"/>
      <c r="AA191" s="665"/>
      <c r="AB191" s="82" t="s">
        <v>136</v>
      </c>
      <c r="AC191" s="184"/>
      <c r="AD191" s="84">
        <v>319</v>
      </c>
      <c r="AE191" s="84">
        <v>319</v>
      </c>
      <c r="AF191" s="84">
        <v>319</v>
      </c>
      <c r="AG191" s="84">
        <v>319</v>
      </c>
      <c r="AH191" s="84">
        <v>319</v>
      </c>
      <c r="AI191" s="84">
        <v>319</v>
      </c>
      <c r="AJ191" s="85">
        <v>319</v>
      </c>
      <c r="AL191" s="662"/>
      <c r="AM191" s="665"/>
      <c r="AN191" s="82" t="s">
        <v>136</v>
      </c>
      <c r="AO191" s="184"/>
      <c r="AP191" s="84">
        <v>318</v>
      </c>
      <c r="AQ191" s="84">
        <v>318</v>
      </c>
      <c r="AR191" s="84">
        <v>318</v>
      </c>
      <c r="AS191" s="84">
        <v>318</v>
      </c>
      <c r="AT191" s="84">
        <v>318</v>
      </c>
      <c r="AU191" s="84">
        <v>318</v>
      </c>
      <c r="AV191" s="85">
        <v>318</v>
      </c>
    </row>
    <row r="192" spans="1:48">
      <c r="A192">
        <v>192</v>
      </c>
      <c r="B192" s="662"/>
      <c r="C192" s="666">
        <f>+C190+10</f>
        <v>190</v>
      </c>
      <c r="D192" s="86" t="str">
        <f>+D190</f>
        <v>48-X</v>
      </c>
      <c r="E192" s="184"/>
      <c r="F192" s="183"/>
      <c r="G192" s="183"/>
      <c r="H192" s="88">
        <v>317</v>
      </c>
      <c r="I192" s="88">
        <v>317</v>
      </c>
      <c r="J192" s="88">
        <v>317</v>
      </c>
      <c r="K192" s="88">
        <v>317</v>
      </c>
      <c r="L192" s="89">
        <v>317</v>
      </c>
      <c r="N192" s="662"/>
      <c r="O192" s="666">
        <f>+O190+10</f>
        <v>190</v>
      </c>
      <c r="P192" s="86" t="str">
        <f>+P190</f>
        <v>48-X</v>
      </c>
      <c r="Q192" s="184"/>
      <c r="R192" s="183"/>
      <c r="S192" s="183"/>
      <c r="T192" s="88">
        <v>317</v>
      </c>
      <c r="U192" s="88">
        <v>317</v>
      </c>
      <c r="V192" s="88">
        <v>317</v>
      </c>
      <c r="W192" s="88">
        <v>317</v>
      </c>
      <c r="X192" s="89">
        <v>317</v>
      </c>
      <c r="Z192" s="662"/>
      <c r="AA192" s="666">
        <f>+AA190+10</f>
        <v>190</v>
      </c>
      <c r="AB192" s="86" t="str">
        <f>+AB190</f>
        <v>48-X</v>
      </c>
      <c r="AC192" s="184"/>
      <c r="AD192" s="183"/>
      <c r="AE192" s="183"/>
      <c r="AF192" s="88">
        <v>317</v>
      </c>
      <c r="AG192" s="88">
        <v>317</v>
      </c>
      <c r="AH192" s="88">
        <v>317</v>
      </c>
      <c r="AI192" s="88">
        <v>317</v>
      </c>
      <c r="AJ192" s="89">
        <v>317</v>
      </c>
      <c r="AL192" s="662"/>
      <c r="AM192" s="666">
        <f>+AM190+10</f>
        <v>190</v>
      </c>
      <c r="AN192" s="86" t="str">
        <f>+AN190</f>
        <v>48-X</v>
      </c>
      <c r="AO192" s="184"/>
      <c r="AP192" s="183"/>
      <c r="AQ192" s="183"/>
      <c r="AR192" s="88">
        <v>317</v>
      </c>
      <c r="AS192" s="88">
        <v>317</v>
      </c>
      <c r="AT192" s="88">
        <v>317</v>
      </c>
      <c r="AU192" s="88">
        <v>317</v>
      </c>
      <c r="AV192" s="89">
        <v>317</v>
      </c>
    </row>
    <row r="193" spans="1:48" ht="15" thickBot="1">
      <c r="A193">
        <v>193</v>
      </c>
      <c r="B193" s="662"/>
      <c r="C193" s="667"/>
      <c r="D193" s="90" t="str">
        <f>+D191</f>
        <v>48-XL</v>
      </c>
      <c r="E193" s="184"/>
      <c r="F193" s="183"/>
      <c r="G193" s="183"/>
      <c r="H193" s="88">
        <v>317</v>
      </c>
      <c r="I193" s="88">
        <v>317</v>
      </c>
      <c r="J193" s="88">
        <v>317</v>
      </c>
      <c r="K193" s="88">
        <v>317</v>
      </c>
      <c r="L193" s="89">
        <v>317</v>
      </c>
      <c r="N193" s="662"/>
      <c r="O193" s="667"/>
      <c r="P193" s="90" t="str">
        <f>+P191</f>
        <v>48-XL</v>
      </c>
      <c r="Q193" s="184"/>
      <c r="R193" s="183"/>
      <c r="S193" s="183"/>
      <c r="T193" s="88">
        <v>317</v>
      </c>
      <c r="U193" s="88">
        <v>317</v>
      </c>
      <c r="V193" s="88">
        <v>317</v>
      </c>
      <c r="W193" s="88">
        <v>317</v>
      </c>
      <c r="X193" s="89">
        <v>317</v>
      </c>
      <c r="Z193" s="662"/>
      <c r="AA193" s="667"/>
      <c r="AB193" s="90" t="str">
        <f>+AB191</f>
        <v>48-XL</v>
      </c>
      <c r="AC193" s="184"/>
      <c r="AD193" s="183"/>
      <c r="AE193" s="183"/>
      <c r="AF193" s="88">
        <v>317</v>
      </c>
      <c r="AG193" s="88">
        <v>317</v>
      </c>
      <c r="AH193" s="88">
        <v>317</v>
      </c>
      <c r="AI193" s="88">
        <v>317</v>
      </c>
      <c r="AJ193" s="89">
        <v>317</v>
      </c>
      <c r="AL193" s="662"/>
      <c r="AM193" s="667"/>
      <c r="AN193" s="90" t="str">
        <f>+AN191</f>
        <v>48-XL</v>
      </c>
      <c r="AO193" s="184"/>
      <c r="AP193" s="183"/>
      <c r="AQ193" s="183"/>
      <c r="AR193" s="88">
        <v>316</v>
      </c>
      <c r="AS193" s="88">
        <v>316</v>
      </c>
      <c r="AT193" s="88">
        <v>316</v>
      </c>
      <c r="AU193" s="88">
        <v>316</v>
      </c>
      <c r="AV193" s="89">
        <v>316</v>
      </c>
    </row>
    <row r="194" spans="1:48">
      <c r="A194">
        <v>194</v>
      </c>
      <c r="B194" s="662"/>
      <c r="C194" s="664">
        <f>+C192+10</f>
        <v>200</v>
      </c>
      <c r="D194" s="78" t="s">
        <v>133</v>
      </c>
      <c r="E194" s="184"/>
      <c r="F194" s="183"/>
      <c r="G194" s="183"/>
      <c r="H194" s="183"/>
      <c r="I194" s="183"/>
      <c r="J194" s="84">
        <v>316</v>
      </c>
      <c r="K194" s="84">
        <v>316</v>
      </c>
      <c r="L194" s="85">
        <v>316</v>
      </c>
      <c r="N194" s="662"/>
      <c r="O194" s="664">
        <f>+O192+10</f>
        <v>200</v>
      </c>
      <c r="P194" s="78" t="s">
        <v>133</v>
      </c>
      <c r="Q194" s="184"/>
      <c r="R194" s="183"/>
      <c r="S194" s="183"/>
      <c r="T194" s="183"/>
      <c r="U194" s="183"/>
      <c r="V194" s="84">
        <v>316</v>
      </c>
      <c r="W194" s="84">
        <v>316</v>
      </c>
      <c r="X194" s="85">
        <v>316</v>
      </c>
      <c r="Z194" s="662"/>
      <c r="AA194" s="664">
        <f>+AA192+10</f>
        <v>200</v>
      </c>
      <c r="AB194" s="78" t="s">
        <v>133</v>
      </c>
      <c r="AC194" s="184"/>
      <c r="AD194" s="183"/>
      <c r="AE194" s="183"/>
      <c r="AF194" s="183"/>
      <c r="AG194" s="183"/>
      <c r="AH194" s="84">
        <v>316</v>
      </c>
      <c r="AI194" s="84">
        <v>316</v>
      </c>
      <c r="AJ194" s="85">
        <v>316</v>
      </c>
      <c r="AL194" s="662"/>
      <c r="AM194" s="664">
        <f>+AM192+10</f>
        <v>200</v>
      </c>
      <c r="AN194" s="78" t="s">
        <v>133</v>
      </c>
      <c r="AO194" s="184"/>
      <c r="AP194" s="183"/>
      <c r="AQ194" s="183"/>
      <c r="AR194" s="183"/>
      <c r="AS194" s="183"/>
      <c r="AT194" s="84">
        <v>316</v>
      </c>
      <c r="AU194" s="84">
        <v>316</v>
      </c>
      <c r="AV194" s="85">
        <v>316</v>
      </c>
    </row>
    <row r="195" spans="1:48" ht="15" thickBot="1">
      <c r="A195">
        <v>195</v>
      </c>
      <c r="B195" s="663"/>
      <c r="C195" s="665"/>
      <c r="D195" s="82" t="s">
        <v>136</v>
      </c>
      <c r="E195" s="181"/>
      <c r="F195" s="180"/>
      <c r="G195" s="180"/>
      <c r="H195" s="180"/>
      <c r="I195" s="180"/>
      <c r="J195" s="186">
        <v>316</v>
      </c>
      <c r="K195" s="186">
        <v>316</v>
      </c>
      <c r="L195" s="185">
        <v>316</v>
      </c>
      <c r="N195" s="663"/>
      <c r="O195" s="665"/>
      <c r="P195" s="82" t="s">
        <v>136</v>
      </c>
      <c r="Q195" s="181"/>
      <c r="R195" s="180"/>
      <c r="S195" s="180"/>
      <c r="T195" s="180"/>
      <c r="U195" s="180"/>
      <c r="V195" s="186">
        <v>316</v>
      </c>
      <c r="W195" s="186">
        <v>316</v>
      </c>
      <c r="X195" s="185">
        <v>316</v>
      </c>
      <c r="Z195" s="663"/>
      <c r="AA195" s="665"/>
      <c r="AB195" s="82" t="s">
        <v>136</v>
      </c>
      <c r="AC195" s="181"/>
      <c r="AD195" s="180"/>
      <c r="AE195" s="180"/>
      <c r="AF195" s="180"/>
      <c r="AG195" s="180"/>
      <c r="AH195" s="186">
        <v>316</v>
      </c>
      <c r="AI195" s="186">
        <v>316</v>
      </c>
      <c r="AJ195" s="185">
        <v>316</v>
      </c>
      <c r="AL195" s="663"/>
      <c r="AM195" s="665"/>
      <c r="AN195" s="82" t="s">
        <v>136</v>
      </c>
      <c r="AO195" s="181"/>
      <c r="AP195" s="180"/>
      <c r="AQ195" s="180"/>
      <c r="AR195" s="180"/>
      <c r="AS195" s="180"/>
      <c r="AT195" s="186">
        <v>316</v>
      </c>
      <c r="AU195" s="186">
        <v>315</v>
      </c>
      <c r="AV195" s="185">
        <v>315</v>
      </c>
    </row>
    <row r="196" spans="1:48">
      <c r="A196">
        <v>196</v>
      </c>
    </row>
    <row r="197" spans="1:48">
      <c r="A197">
        <v>197</v>
      </c>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1112</v>
      </c>
      <c r="C203" s="650"/>
      <c r="D203" s="651"/>
      <c r="E203" s="649" t="s">
        <v>1132</v>
      </c>
      <c r="F203" s="650"/>
      <c r="G203" s="650"/>
      <c r="H203" s="650"/>
      <c r="I203" s="650"/>
      <c r="J203" s="650"/>
      <c r="K203" s="650"/>
      <c r="L203" s="651"/>
      <c r="N203" s="649" t="s">
        <v>1114</v>
      </c>
      <c r="O203" s="650"/>
      <c r="P203" s="651"/>
      <c r="Q203" s="649" t="s">
        <v>1132</v>
      </c>
      <c r="R203" s="650"/>
      <c r="S203" s="650"/>
      <c r="T203" s="650"/>
      <c r="U203" s="650"/>
      <c r="V203" s="650"/>
      <c r="W203" s="650"/>
      <c r="X203" s="651"/>
      <c r="Z203" s="649" t="s">
        <v>1115</v>
      </c>
      <c r="AA203" s="650"/>
      <c r="AB203" s="651"/>
      <c r="AC203" s="649" t="s">
        <v>1132</v>
      </c>
      <c r="AD203" s="650"/>
      <c r="AE203" s="650"/>
      <c r="AF203" s="650"/>
      <c r="AG203" s="650"/>
      <c r="AH203" s="650"/>
      <c r="AI203" s="650"/>
      <c r="AJ203" s="651"/>
      <c r="AL203" s="649" t="s">
        <v>1116</v>
      </c>
      <c r="AM203" s="650"/>
      <c r="AN203" s="651"/>
      <c r="AO203" s="649" t="s">
        <v>1132</v>
      </c>
      <c r="AP203" s="650"/>
      <c r="AQ203" s="650"/>
      <c r="AR203" s="650"/>
      <c r="AS203" s="650"/>
      <c r="AT203" s="650"/>
      <c r="AU203" s="650"/>
      <c r="AV203" s="651"/>
    </row>
    <row r="204" spans="1:48" ht="15.75" customHeight="1">
      <c r="A204">
        <v>204</v>
      </c>
      <c r="B204" s="652" t="s">
        <v>1117</v>
      </c>
      <c r="C204" s="652" t="s">
        <v>634</v>
      </c>
      <c r="D204" s="669" t="s">
        <v>1119</v>
      </c>
      <c r="E204" s="654" t="s">
        <v>1120</v>
      </c>
      <c r="F204" s="655"/>
      <c r="G204" s="655"/>
      <c r="H204" s="655"/>
      <c r="I204" s="655"/>
      <c r="J204" s="655"/>
      <c r="K204" s="655"/>
      <c r="L204" s="656"/>
      <c r="N204" s="652" t="s">
        <v>1117</v>
      </c>
      <c r="O204" s="652" t="s">
        <v>634</v>
      </c>
      <c r="P204" s="669" t="s">
        <v>1119</v>
      </c>
      <c r="Q204" s="654" t="s">
        <v>1120</v>
      </c>
      <c r="R204" s="655"/>
      <c r="S204" s="655"/>
      <c r="T204" s="655"/>
      <c r="U204" s="655"/>
      <c r="V204" s="655"/>
      <c r="W204" s="655"/>
      <c r="X204" s="656"/>
      <c r="Z204" s="652" t="s">
        <v>1117</v>
      </c>
      <c r="AA204" s="652" t="s">
        <v>634</v>
      </c>
      <c r="AB204" s="669" t="s">
        <v>1119</v>
      </c>
      <c r="AC204" s="654" t="s">
        <v>1120</v>
      </c>
      <c r="AD204" s="655"/>
      <c r="AE204" s="655"/>
      <c r="AF204" s="655"/>
      <c r="AG204" s="655"/>
      <c r="AH204" s="655"/>
      <c r="AI204" s="655"/>
      <c r="AJ204" s="656"/>
      <c r="AL204" s="652" t="s">
        <v>1117</v>
      </c>
      <c r="AM204" s="652" t="s">
        <v>634</v>
      </c>
      <c r="AN204" s="669" t="s">
        <v>1119</v>
      </c>
      <c r="AO204" s="654" t="s">
        <v>1120</v>
      </c>
      <c r="AP204" s="655"/>
      <c r="AQ204" s="655"/>
      <c r="AR204" s="655"/>
      <c r="AS204" s="655"/>
      <c r="AT204" s="655"/>
      <c r="AU204" s="655"/>
      <c r="AV204" s="656"/>
    </row>
    <row r="205" spans="1:48" ht="15" customHeight="1" thickBot="1">
      <c r="A205">
        <v>205</v>
      </c>
      <c r="B205" s="668"/>
      <c r="C205" s="668"/>
      <c r="D205" s="670"/>
      <c r="E205" s="672"/>
      <c r="F205" s="673"/>
      <c r="G205" s="673"/>
      <c r="H205" s="673"/>
      <c r="I205" s="673"/>
      <c r="J205" s="673"/>
      <c r="K205" s="673"/>
      <c r="L205" s="674"/>
      <c r="N205" s="668"/>
      <c r="O205" s="668"/>
      <c r="P205" s="670"/>
      <c r="Q205" s="672"/>
      <c r="R205" s="673"/>
      <c r="S205" s="673"/>
      <c r="T205" s="673"/>
      <c r="U205" s="673"/>
      <c r="V205" s="673"/>
      <c r="W205" s="673"/>
      <c r="X205" s="674"/>
      <c r="Z205" s="668"/>
      <c r="AA205" s="668"/>
      <c r="AB205" s="670"/>
      <c r="AC205" s="672"/>
      <c r="AD205" s="673"/>
      <c r="AE205" s="673"/>
      <c r="AF205" s="673"/>
      <c r="AG205" s="673"/>
      <c r="AH205" s="673"/>
      <c r="AI205" s="673"/>
      <c r="AJ205" s="674"/>
      <c r="AL205" s="668"/>
      <c r="AM205" s="668"/>
      <c r="AN205" s="670"/>
      <c r="AO205" s="672"/>
      <c r="AP205" s="673"/>
      <c r="AQ205" s="673"/>
      <c r="AR205" s="673"/>
      <c r="AS205" s="673"/>
      <c r="AT205" s="673"/>
      <c r="AU205" s="673"/>
      <c r="AV205" s="674"/>
    </row>
    <row r="206" spans="1:48" ht="15" thickBot="1">
      <c r="A206">
        <v>206</v>
      </c>
      <c r="B206" s="653"/>
      <c r="C206" s="653"/>
      <c r="D206" s="671"/>
      <c r="E206" s="75">
        <v>0</v>
      </c>
      <c r="F206" s="76">
        <v>500</v>
      </c>
      <c r="G206" s="76">
        <v>1000</v>
      </c>
      <c r="H206" s="76">
        <v>1500</v>
      </c>
      <c r="I206" s="76">
        <v>2000</v>
      </c>
      <c r="J206" s="76">
        <v>2500</v>
      </c>
      <c r="K206" s="76">
        <v>3000</v>
      </c>
      <c r="L206" s="77">
        <v>3500</v>
      </c>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
        <v>1139</v>
      </c>
      <c r="C207" s="664">
        <v>100</v>
      </c>
      <c r="D207" s="78" t="s">
        <v>133</v>
      </c>
      <c r="E207" s="79">
        <v>161</v>
      </c>
      <c r="F207" s="80">
        <v>154</v>
      </c>
      <c r="G207" s="80">
        <v>147</v>
      </c>
      <c r="H207" s="80">
        <v>140</v>
      </c>
      <c r="I207" s="80">
        <v>134</v>
      </c>
      <c r="J207" s="80">
        <v>127</v>
      </c>
      <c r="K207" s="80">
        <v>120</v>
      </c>
      <c r="L207" s="81">
        <v>114</v>
      </c>
      <c r="N207" s="661" t="s">
        <v>1139</v>
      </c>
      <c r="O207" s="664">
        <v>100</v>
      </c>
      <c r="P207" s="78" t="s">
        <v>133</v>
      </c>
      <c r="Q207" s="79">
        <v>161</v>
      </c>
      <c r="R207" s="80">
        <v>154</v>
      </c>
      <c r="S207" s="80">
        <v>147</v>
      </c>
      <c r="T207" s="80">
        <v>140</v>
      </c>
      <c r="U207" s="80">
        <v>134</v>
      </c>
      <c r="V207" s="80">
        <v>127</v>
      </c>
      <c r="W207" s="80">
        <v>120</v>
      </c>
      <c r="X207" s="81">
        <v>114</v>
      </c>
      <c r="Z207" s="661" t="s">
        <v>1139</v>
      </c>
      <c r="AA207" s="664">
        <v>100</v>
      </c>
      <c r="AB207" s="78" t="s">
        <v>133</v>
      </c>
      <c r="AC207" s="79">
        <v>162</v>
      </c>
      <c r="AD207" s="80">
        <v>155</v>
      </c>
      <c r="AE207" s="80">
        <v>148</v>
      </c>
      <c r="AF207" s="80">
        <v>141</v>
      </c>
      <c r="AG207" s="80">
        <v>134</v>
      </c>
      <c r="AH207" s="80">
        <v>127</v>
      </c>
      <c r="AI207" s="80">
        <v>120</v>
      </c>
      <c r="AJ207" s="81">
        <v>114</v>
      </c>
      <c r="AL207" s="661" t="s">
        <v>1139</v>
      </c>
      <c r="AM207" s="664">
        <v>100</v>
      </c>
      <c r="AN207" s="78" t="s">
        <v>133</v>
      </c>
      <c r="AO207" s="79">
        <v>162</v>
      </c>
      <c r="AP207" s="80">
        <v>154</v>
      </c>
      <c r="AQ207" s="80">
        <v>146</v>
      </c>
      <c r="AR207" s="80">
        <v>138</v>
      </c>
      <c r="AS207" s="80">
        <v>130</v>
      </c>
      <c r="AT207" s="80">
        <v>122</v>
      </c>
      <c r="AU207" s="80">
        <v>114</v>
      </c>
      <c r="AV207" s="81">
        <v>106</v>
      </c>
    </row>
    <row r="208" spans="1:48" ht="15" thickBot="1">
      <c r="A208">
        <v>208</v>
      </c>
      <c r="B208" s="662"/>
      <c r="C208" s="665"/>
      <c r="D208" s="82" t="s">
        <v>136</v>
      </c>
      <c r="E208" s="83">
        <v>178</v>
      </c>
      <c r="F208" s="84">
        <v>170</v>
      </c>
      <c r="G208" s="84">
        <v>162</v>
      </c>
      <c r="H208" s="84">
        <v>154</v>
      </c>
      <c r="I208" s="84">
        <v>146</v>
      </c>
      <c r="J208" s="84">
        <v>138</v>
      </c>
      <c r="K208" s="84">
        <v>130</v>
      </c>
      <c r="L208" s="85">
        <v>122</v>
      </c>
      <c r="N208" s="662"/>
      <c r="O208" s="665"/>
      <c r="P208" s="82" t="s">
        <v>136</v>
      </c>
      <c r="Q208" s="83">
        <v>178</v>
      </c>
      <c r="R208" s="84">
        <v>170</v>
      </c>
      <c r="S208" s="84">
        <v>162</v>
      </c>
      <c r="T208" s="84">
        <v>154</v>
      </c>
      <c r="U208" s="84">
        <v>146</v>
      </c>
      <c r="V208" s="84">
        <v>138</v>
      </c>
      <c r="W208" s="84">
        <v>130</v>
      </c>
      <c r="X208" s="85">
        <v>122</v>
      </c>
      <c r="Z208" s="662"/>
      <c r="AA208" s="665"/>
      <c r="AB208" s="82" t="s">
        <v>136</v>
      </c>
      <c r="AC208" s="83">
        <v>178</v>
      </c>
      <c r="AD208" s="84">
        <v>170</v>
      </c>
      <c r="AE208" s="84">
        <v>162</v>
      </c>
      <c r="AF208" s="84">
        <v>154</v>
      </c>
      <c r="AG208" s="84">
        <v>146</v>
      </c>
      <c r="AH208" s="84">
        <v>138</v>
      </c>
      <c r="AI208" s="84">
        <v>130</v>
      </c>
      <c r="AJ208" s="85">
        <v>122</v>
      </c>
      <c r="AL208" s="662"/>
      <c r="AM208" s="665"/>
      <c r="AN208" s="82" t="s">
        <v>136</v>
      </c>
      <c r="AO208" s="83">
        <v>162</v>
      </c>
      <c r="AP208" s="84">
        <v>153</v>
      </c>
      <c r="AQ208" s="84">
        <v>144</v>
      </c>
      <c r="AR208" s="84">
        <v>135</v>
      </c>
      <c r="AS208" s="84">
        <v>127</v>
      </c>
      <c r="AT208" s="84">
        <v>118</v>
      </c>
      <c r="AU208" s="84">
        <v>109</v>
      </c>
      <c r="AV208" s="85">
        <v>101</v>
      </c>
    </row>
    <row r="209" spans="1:48">
      <c r="A209">
        <v>209</v>
      </c>
      <c r="B209" s="662"/>
      <c r="C209" s="666">
        <v>110</v>
      </c>
      <c r="D209" s="86" t="str">
        <f>+D207</f>
        <v>48-X</v>
      </c>
      <c r="E209" s="87">
        <v>187</v>
      </c>
      <c r="F209" s="88">
        <v>179</v>
      </c>
      <c r="G209" s="88">
        <v>171</v>
      </c>
      <c r="H209" s="88">
        <v>164</v>
      </c>
      <c r="I209" s="88">
        <v>156</v>
      </c>
      <c r="J209" s="88">
        <v>149</v>
      </c>
      <c r="K209" s="88">
        <v>141</v>
      </c>
      <c r="L209" s="89">
        <v>134</v>
      </c>
      <c r="N209" s="662"/>
      <c r="O209" s="666">
        <v>110</v>
      </c>
      <c r="P209" s="86" t="str">
        <f>+P207</f>
        <v>48-X</v>
      </c>
      <c r="Q209" s="87">
        <v>187</v>
      </c>
      <c r="R209" s="88">
        <v>179</v>
      </c>
      <c r="S209" s="88">
        <v>171</v>
      </c>
      <c r="T209" s="88">
        <v>164</v>
      </c>
      <c r="U209" s="88">
        <v>156</v>
      </c>
      <c r="V209" s="88">
        <v>149</v>
      </c>
      <c r="W209" s="88">
        <v>141</v>
      </c>
      <c r="X209" s="89">
        <v>134</v>
      </c>
      <c r="Z209" s="662"/>
      <c r="AA209" s="666">
        <v>110</v>
      </c>
      <c r="AB209" s="86" t="str">
        <f>+AB207</f>
        <v>48-X</v>
      </c>
      <c r="AC209" s="87">
        <v>187</v>
      </c>
      <c r="AD209" s="88">
        <v>179</v>
      </c>
      <c r="AE209" s="88">
        <v>171</v>
      </c>
      <c r="AF209" s="88">
        <v>164</v>
      </c>
      <c r="AG209" s="88">
        <v>156</v>
      </c>
      <c r="AH209" s="88">
        <v>149</v>
      </c>
      <c r="AI209" s="88">
        <v>141</v>
      </c>
      <c r="AJ209" s="89">
        <v>134</v>
      </c>
      <c r="AL209" s="662"/>
      <c r="AM209" s="666">
        <v>110</v>
      </c>
      <c r="AN209" s="86" t="str">
        <f>+AN207</f>
        <v>48-X</v>
      </c>
      <c r="AO209" s="87">
        <v>187</v>
      </c>
      <c r="AP209" s="88">
        <v>179</v>
      </c>
      <c r="AQ209" s="88">
        <v>171</v>
      </c>
      <c r="AR209" s="88">
        <v>163</v>
      </c>
      <c r="AS209" s="88">
        <v>155</v>
      </c>
      <c r="AT209" s="88">
        <v>147</v>
      </c>
      <c r="AU209" s="88">
        <v>139</v>
      </c>
      <c r="AV209" s="89">
        <v>131</v>
      </c>
    </row>
    <row r="210" spans="1:48" ht="15" thickBot="1">
      <c r="A210">
        <v>210</v>
      </c>
      <c r="B210" s="662"/>
      <c r="C210" s="667"/>
      <c r="D210" s="90" t="str">
        <f>+D208</f>
        <v>48-XL</v>
      </c>
      <c r="E210" s="87">
        <v>206</v>
      </c>
      <c r="F210" s="88">
        <v>197</v>
      </c>
      <c r="G210" s="88">
        <v>188</v>
      </c>
      <c r="H210" s="88">
        <v>180</v>
      </c>
      <c r="I210" s="88">
        <v>171</v>
      </c>
      <c r="J210" s="88">
        <v>163</v>
      </c>
      <c r="K210" s="88">
        <v>154</v>
      </c>
      <c r="L210" s="89">
        <v>146</v>
      </c>
      <c r="N210" s="662"/>
      <c r="O210" s="667"/>
      <c r="P210" s="90" t="str">
        <f>+P208</f>
        <v>48-XL</v>
      </c>
      <c r="Q210" s="87">
        <v>206</v>
      </c>
      <c r="R210" s="88">
        <v>197</v>
      </c>
      <c r="S210" s="88">
        <v>188</v>
      </c>
      <c r="T210" s="88">
        <v>180</v>
      </c>
      <c r="U210" s="88">
        <v>171</v>
      </c>
      <c r="V210" s="88">
        <v>163</v>
      </c>
      <c r="W210" s="88">
        <v>154</v>
      </c>
      <c r="X210" s="89">
        <v>146</v>
      </c>
      <c r="Z210" s="662"/>
      <c r="AA210" s="667"/>
      <c r="AB210" s="90" t="str">
        <f>+AB208</f>
        <v>48-XL</v>
      </c>
      <c r="AC210" s="87">
        <v>206</v>
      </c>
      <c r="AD210" s="88">
        <v>197</v>
      </c>
      <c r="AE210" s="88">
        <v>188</v>
      </c>
      <c r="AF210" s="88">
        <v>179</v>
      </c>
      <c r="AG210" s="88">
        <v>171</v>
      </c>
      <c r="AH210" s="88">
        <v>162</v>
      </c>
      <c r="AI210" s="88">
        <v>153</v>
      </c>
      <c r="AJ210" s="89">
        <v>145</v>
      </c>
      <c r="AL210" s="662"/>
      <c r="AM210" s="667"/>
      <c r="AN210" s="90" t="str">
        <f>+AN208</f>
        <v>48-XL</v>
      </c>
      <c r="AO210" s="87">
        <v>199</v>
      </c>
      <c r="AP210" s="88">
        <v>188</v>
      </c>
      <c r="AQ210" s="88">
        <v>177</v>
      </c>
      <c r="AR210" s="88">
        <v>167</v>
      </c>
      <c r="AS210" s="88">
        <v>156</v>
      </c>
      <c r="AT210" s="88">
        <v>146</v>
      </c>
      <c r="AU210" s="88">
        <v>135</v>
      </c>
      <c r="AV210" s="89">
        <v>125</v>
      </c>
    </row>
    <row r="211" spans="1:48">
      <c r="A211">
        <v>211</v>
      </c>
      <c r="B211" s="662"/>
      <c r="C211" s="664">
        <f>+C209+10</f>
        <v>120</v>
      </c>
      <c r="D211" s="78" t="s">
        <v>133</v>
      </c>
      <c r="E211" s="83">
        <v>212</v>
      </c>
      <c r="F211" s="84">
        <v>203</v>
      </c>
      <c r="G211" s="84">
        <v>195</v>
      </c>
      <c r="H211" s="84">
        <v>186</v>
      </c>
      <c r="I211" s="84">
        <v>178</v>
      </c>
      <c r="J211" s="84">
        <v>169</v>
      </c>
      <c r="K211" s="84">
        <v>161</v>
      </c>
      <c r="L211" s="85">
        <v>153</v>
      </c>
      <c r="N211" s="662"/>
      <c r="O211" s="664">
        <f>+O209+10</f>
        <v>120</v>
      </c>
      <c r="P211" s="78" t="s">
        <v>133</v>
      </c>
      <c r="Q211" s="83">
        <v>212</v>
      </c>
      <c r="R211" s="84">
        <v>203</v>
      </c>
      <c r="S211" s="84">
        <v>195</v>
      </c>
      <c r="T211" s="84">
        <v>186</v>
      </c>
      <c r="U211" s="84">
        <v>178</v>
      </c>
      <c r="V211" s="84">
        <v>169</v>
      </c>
      <c r="W211" s="84">
        <v>161</v>
      </c>
      <c r="X211" s="85">
        <v>153</v>
      </c>
      <c r="Z211" s="662"/>
      <c r="AA211" s="664">
        <f>+AA209+10</f>
        <v>120</v>
      </c>
      <c r="AB211" s="78" t="s">
        <v>133</v>
      </c>
      <c r="AC211" s="83">
        <v>212</v>
      </c>
      <c r="AD211" s="84">
        <v>203</v>
      </c>
      <c r="AE211" s="84">
        <v>195</v>
      </c>
      <c r="AF211" s="84">
        <v>186</v>
      </c>
      <c r="AG211" s="84">
        <v>178</v>
      </c>
      <c r="AH211" s="84">
        <v>169</v>
      </c>
      <c r="AI211" s="84">
        <v>161</v>
      </c>
      <c r="AJ211" s="85">
        <v>153</v>
      </c>
      <c r="AL211" s="662"/>
      <c r="AM211" s="664">
        <f>+AM209+10</f>
        <v>120</v>
      </c>
      <c r="AN211" s="78" t="s">
        <v>133</v>
      </c>
      <c r="AO211" s="83">
        <v>212</v>
      </c>
      <c r="AP211" s="84">
        <v>203</v>
      </c>
      <c r="AQ211" s="84">
        <v>195</v>
      </c>
      <c r="AR211" s="84">
        <v>186</v>
      </c>
      <c r="AS211" s="84">
        <v>178</v>
      </c>
      <c r="AT211" s="84">
        <v>169</v>
      </c>
      <c r="AU211" s="84">
        <v>161</v>
      </c>
      <c r="AV211" s="85">
        <v>153</v>
      </c>
    </row>
    <row r="212" spans="1:48" ht="15" thickBot="1">
      <c r="A212">
        <v>212</v>
      </c>
      <c r="B212" s="662"/>
      <c r="C212" s="665"/>
      <c r="D212" s="82" t="s">
        <v>136</v>
      </c>
      <c r="E212" s="83">
        <v>227</v>
      </c>
      <c r="F212" s="84">
        <v>218</v>
      </c>
      <c r="G212" s="84">
        <v>210</v>
      </c>
      <c r="H212" s="84">
        <v>202</v>
      </c>
      <c r="I212" s="84">
        <v>193</v>
      </c>
      <c r="J212" s="84">
        <v>185</v>
      </c>
      <c r="K212" s="84">
        <v>177</v>
      </c>
      <c r="L212" s="85">
        <v>169</v>
      </c>
      <c r="N212" s="662"/>
      <c r="O212" s="665"/>
      <c r="P212" s="82" t="s">
        <v>136</v>
      </c>
      <c r="Q212" s="83">
        <v>227</v>
      </c>
      <c r="R212" s="84">
        <v>218</v>
      </c>
      <c r="S212" s="84">
        <v>210</v>
      </c>
      <c r="T212" s="84">
        <v>202</v>
      </c>
      <c r="U212" s="84">
        <v>193</v>
      </c>
      <c r="V212" s="84">
        <v>185</v>
      </c>
      <c r="W212" s="84">
        <v>177</v>
      </c>
      <c r="X212" s="85">
        <v>169</v>
      </c>
      <c r="Z212" s="662"/>
      <c r="AA212" s="665"/>
      <c r="AB212" s="82" t="s">
        <v>136</v>
      </c>
      <c r="AC212" s="83">
        <v>228</v>
      </c>
      <c r="AD212" s="84">
        <v>219</v>
      </c>
      <c r="AE212" s="84">
        <v>211</v>
      </c>
      <c r="AF212" s="84">
        <v>202</v>
      </c>
      <c r="AG212" s="84">
        <v>194</v>
      </c>
      <c r="AH212" s="84">
        <v>185</v>
      </c>
      <c r="AI212" s="84">
        <v>177</v>
      </c>
      <c r="AJ212" s="85">
        <v>169</v>
      </c>
      <c r="AL212" s="662"/>
      <c r="AM212" s="665"/>
      <c r="AN212" s="82" t="s">
        <v>136</v>
      </c>
      <c r="AO212" s="83">
        <v>228</v>
      </c>
      <c r="AP212" s="84">
        <v>217</v>
      </c>
      <c r="AQ212" s="84">
        <v>206</v>
      </c>
      <c r="AR212" s="84">
        <v>195</v>
      </c>
      <c r="AS212" s="84">
        <v>184</v>
      </c>
      <c r="AT212" s="84">
        <v>173</v>
      </c>
      <c r="AU212" s="84">
        <v>162</v>
      </c>
      <c r="AV212" s="85">
        <v>151</v>
      </c>
    </row>
    <row r="213" spans="1:48">
      <c r="A213">
        <v>213</v>
      </c>
      <c r="B213" s="662"/>
      <c r="C213" s="666">
        <f>+C211+10</f>
        <v>130</v>
      </c>
      <c r="D213" s="86" t="str">
        <f>+D211</f>
        <v>48-X</v>
      </c>
      <c r="E213" s="87">
        <v>229</v>
      </c>
      <c r="F213" s="88">
        <v>221</v>
      </c>
      <c r="G213" s="88">
        <v>213</v>
      </c>
      <c r="H213" s="88">
        <v>205</v>
      </c>
      <c r="I213" s="88">
        <v>197</v>
      </c>
      <c r="J213" s="88">
        <v>189</v>
      </c>
      <c r="K213" s="88">
        <v>181</v>
      </c>
      <c r="L213" s="89">
        <v>174</v>
      </c>
      <c r="N213" s="662"/>
      <c r="O213" s="666">
        <f>+O211+10</f>
        <v>130</v>
      </c>
      <c r="P213" s="86" t="str">
        <f>+P211</f>
        <v>48-X</v>
      </c>
      <c r="Q213" s="87">
        <v>229</v>
      </c>
      <c r="R213" s="88">
        <v>221</v>
      </c>
      <c r="S213" s="88">
        <v>213</v>
      </c>
      <c r="T213" s="88">
        <v>205</v>
      </c>
      <c r="U213" s="88">
        <v>197</v>
      </c>
      <c r="V213" s="88">
        <v>189</v>
      </c>
      <c r="W213" s="88">
        <v>181</v>
      </c>
      <c r="X213" s="89">
        <v>174</v>
      </c>
      <c r="Z213" s="662"/>
      <c r="AA213" s="666">
        <f>+AA211+10</f>
        <v>130</v>
      </c>
      <c r="AB213" s="86" t="str">
        <f>+AB211</f>
        <v>48-X</v>
      </c>
      <c r="AC213" s="87">
        <v>231</v>
      </c>
      <c r="AD213" s="88">
        <v>222</v>
      </c>
      <c r="AE213" s="88">
        <v>214</v>
      </c>
      <c r="AF213" s="88">
        <v>206</v>
      </c>
      <c r="AG213" s="88">
        <v>198</v>
      </c>
      <c r="AH213" s="88">
        <v>190</v>
      </c>
      <c r="AI213" s="88">
        <v>182</v>
      </c>
      <c r="AJ213" s="89">
        <v>174</v>
      </c>
      <c r="AL213" s="662"/>
      <c r="AM213" s="666">
        <f>+AM211+10</f>
        <v>130</v>
      </c>
      <c r="AN213" s="86" t="str">
        <f>+AN211</f>
        <v>48-X</v>
      </c>
      <c r="AO213" s="87">
        <v>231</v>
      </c>
      <c r="AP213" s="88">
        <v>222</v>
      </c>
      <c r="AQ213" s="88">
        <v>214</v>
      </c>
      <c r="AR213" s="88">
        <v>206</v>
      </c>
      <c r="AS213" s="88">
        <v>198</v>
      </c>
      <c r="AT213" s="88">
        <v>190</v>
      </c>
      <c r="AU213" s="88">
        <v>182</v>
      </c>
      <c r="AV213" s="89">
        <v>174</v>
      </c>
    </row>
    <row r="214" spans="1:48" ht="15" thickBot="1">
      <c r="A214">
        <v>214</v>
      </c>
      <c r="B214" s="662"/>
      <c r="C214" s="667"/>
      <c r="D214" s="90" t="str">
        <f>+D212</f>
        <v>48-XL</v>
      </c>
      <c r="E214" s="87">
        <v>230</v>
      </c>
      <c r="F214" s="88">
        <v>224</v>
      </c>
      <c r="G214" s="88">
        <v>218</v>
      </c>
      <c r="H214" s="88">
        <v>213</v>
      </c>
      <c r="I214" s="88">
        <v>207</v>
      </c>
      <c r="J214" s="88">
        <v>202</v>
      </c>
      <c r="K214" s="88">
        <v>196</v>
      </c>
      <c r="L214" s="89">
        <v>191</v>
      </c>
      <c r="N214" s="662"/>
      <c r="O214" s="667"/>
      <c r="P214" s="90" t="str">
        <f>+P212</f>
        <v>48-XL</v>
      </c>
      <c r="Q214" s="87">
        <v>230</v>
      </c>
      <c r="R214" s="88">
        <v>224</v>
      </c>
      <c r="S214" s="88">
        <v>218</v>
      </c>
      <c r="T214" s="88">
        <v>213</v>
      </c>
      <c r="U214" s="88">
        <v>207</v>
      </c>
      <c r="V214" s="88">
        <v>202</v>
      </c>
      <c r="W214" s="88">
        <v>196</v>
      </c>
      <c r="X214" s="89">
        <v>191</v>
      </c>
      <c r="Z214" s="662"/>
      <c r="AA214" s="667"/>
      <c r="AB214" s="90" t="str">
        <f>+AB212</f>
        <v>48-XL</v>
      </c>
      <c r="AC214" s="87">
        <v>233</v>
      </c>
      <c r="AD214" s="88">
        <v>227</v>
      </c>
      <c r="AE214" s="88">
        <v>221</v>
      </c>
      <c r="AF214" s="88">
        <v>215</v>
      </c>
      <c r="AG214" s="88">
        <v>209</v>
      </c>
      <c r="AH214" s="88">
        <v>203</v>
      </c>
      <c r="AI214" s="88">
        <v>197</v>
      </c>
      <c r="AJ214" s="89">
        <v>191</v>
      </c>
      <c r="AL214" s="662"/>
      <c r="AM214" s="667"/>
      <c r="AN214" s="90" t="str">
        <f>+AN212</f>
        <v>48-XL</v>
      </c>
      <c r="AO214" s="87">
        <v>232</v>
      </c>
      <c r="AP214" s="88">
        <v>224</v>
      </c>
      <c r="AQ214" s="88">
        <v>217</v>
      </c>
      <c r="AR214" s="88">
        <v>209</v>
      </c>
      <c r="AS214" s="88">
        <v>202</v>
      </c>
      <c r="AT214" s="88">
        <v>194</v>
      </c>
      <c r="AU214" s="88">
        <v>187</v>
      </c>
      <c r="AV214" s="89">
        <v>180</v>
      </c>
    </row>
    <row r="215" spans="1:48">
      <c r="A215">
        <v>215</v>
      </c>
      <c r="B215" s="662"/>
      <c r="C215" s="664">
        <f>+C213+10</f>
        <v>140</v>
      </c>
      <c r="D215" s="78" t="s">
        <v>133</v>
      </c>
      <c r="E215" s="83">
        <v>231</v>
      </c>
      <c r="F215" s="84">
        <v>225</v>
      </c>
      <c r="G215" s="84">
        <v>220</v>
      </c>
      <c r="H215" s="84">
        <v>215</v>
      </c>
      <c r="I215" s="84">
        <v>209</v>
      </c>
      <c r="J215" s="84">
        <v>204</v>
      </c>
      <c r="K215" s="84">
        <v>199</v>
      </c>
      <c r="L215" s="85">
        <v>194</v>
      </c>
      <c r="N215" s="662"/>
      <c r="O215" s="664">
        <f>+O213+10</f>
        <v>140</v>
      </c>
      <c r="P215" s="78" t="s">
        <v>133</v>
      </c>
      <c r="Q215" s="83">
        <v>231</v>
      </c>
      <c r="R215" s="84">
        <v>225</v>
      </c>
      <c r="S215" s="84">
        <v>220</v>
      </c>
      <c r="T215" s="84">
        <v>215</v>
      </c>
      <c r="U215" s="84">
        <v>209</v>
      </c>
      <c r="V215" s="84">
        <v>204</v>
      </c>
      <c r="W215" s="84">
        <v>199</v>
      </c>
      <c r="X215" s="85">
        <v>194</v>
      </c>
      <c r="Z215" s="662"/>
      <c r="AA215" s="664">
        <f>+AA213+10</f>
        <v>140</v>
      </c>
      <c r="AB215" s="78" t="s">
        <v>133</v>
      </c>
      <c r="AC215" s="83">
        <v>231</v>
      </c>
      <c r="AD215" s="84">
        <v>225</v>
      </c>
      <c r="AE215" s="84">
        <v>220</v>
      </c>
      <c r="AF215" s="84">
        <v>215</v>
      </c>
      <c r="AG215" s="84">
        <v>209</v>
      </c>
      <c r="AH215" s="84">
        <v>204</v>
      </c>
      <c r="AI215" s="84">
        <v>199</v>
      </c>
      <c r="AJ215" s="85">
        <v>194</v>
      </c>
      <c r="AL215" s="662"/>
      <c r="AM215" s="664">
        <f>+AM213+10</f>
        <v>140</v>
      </c>
      <c r="AN215" s="78" t="s">
        <v>133</v>
      </c>
      <c r="AO215" s="83">
        <v>233</v>
      </c>
      <c r="AP215" s="84">
        <v>227</v>
      </c>
      <c r="AQ215" s="84">
        <v>221</v>
      </c>
      <c r="AR215" s="84">
        <v>216</v>
      </c>
      <c r="AS215" s="84">
        <v>210</v>
      </c>
      <c r="AT215" s="84">
        <v>205</v>
      </c>
      <c r="AU215" s="84">
        <v>199</v>
      </c>
      <c r="AV215" s="85">
        <v>194</v>
      </c>
    </row>
    <row r="216" spans="1:48" ht="15" thickBot="1">
      <c r="A216">
        <v>216</v>
      </c>
      <c r="B216" s="662"/>
      <c r="C216" s="665"/>
      <c r="D216" s="82" t="s">
        <v>136</v>
      </c>
      <c r="E216" s="83">
        <v>231</v>
      </c>
      <c r="F216" s="84">
        <v>228</v>
      </c>
      <c r="G216" s="84">
        <v>225</v>
      </c>
      <c r="H216" s="84">
        <v>223</v>
      </c>
      <c r="I216" s="84">
        <v>220</v>
      </c>
      <c r="J216" s="84">
        <v>218</v>
      </c>
      <c r="K216" s="84">
        <v>215</v>
      </c>
      <c r="L216" s="85">
        <v>213</v>
      </c>
      <c r="N216" s="662"/>
      <c r="O216" s="665"/>
      <c r="P216" s="82" t="s">
        <v>136</v>
      </c>
      <c r="Q216" s="83">
        <v>231</v>
      </c>
      <c r="R216" s="84">
        <v>228</v>
      </c>
      <c r="S216" s="84">
        <v>225</v>
      </c>
      <c r="T216" s="84">
        <v>223</v>
      </c>
      <c r="U216" s="84">
        <v>220</v>
      </c>
      <c r="V216" s="84">
        <v>218</v>
      </c>
      <c r="W216" s="84">
        <v>215</v>
      </c>
      <c r="X216" s="85">
        <v>213</v>
      </c>
      <c r="Z216" s="662"/>
      <c r="AA216" s="665"/>
      <c r="AB216" s="82" t="s">
        <v>136</v>
      </c>
      <c r="AC216" s="83">
        <v>234</v>
      </c>
      <c r="AD216" s="84">
        <v>231</v>
      </c>
      <c r="AE216" s="84">
        <v>228</v>
      </c>
      <c r="AF216" s="84">
        <v>225</v>
      </c>
      <c r="AG216" s="84">
        <v>222</v>
      </c>
      <c r="AH216" s="84">
        <v>219</v>
      </c>
      <c r="AI216" s="84">
        <v>216</v>
      </c>
      <c r="AJ216" s="85">
        <v>213</v>
      </c>
      <c r="AL216" s="662"/>
      <c r="AM216" s="665"/>
      <c r="AN216" s="82" t="s">
        <v>136</v>
      </c>
      <c r="AO216" s="83">
        <v>234</v>
      </c>
      <c r="AP216" s="84">
        <v>230</v>
      </c>
      <c r="AQ216" s="84">
        <v>227</v>
      </c>
      <c r="AR216" s="84">
        <v>224</v>
      </c>
      <c r="AS216" s="84">
        <v>220</v>
      </c>
      <c r="AT216" s="84">
        <v>217</v>
      </c>
      <c r="AU216" s="84">
        <v>214</v>
      </c>
      <c r="AV216" s="85">
        <v>211</v>
      </c>
    </row>
    <row r="217" spans="1:48">
      <c r="A217">
        <v>217</v>
      </c>
      <c r="B217" s="662"/>
      <c r="C217" s="666">
        <f>+C215+10</f>
        <v>150</v>
      </c>
      <c r="D217" s="86" t="str">
        <f>+D215</f>
        <v>48-X</v>
      </c>
      <c r="E217" s="87">
        <v>237</v>
      </c>
      <c r="F217" s="88">
        <v>233</v>
      </c>
      <c r="G217" s="88">
        <v>230</v>
      </c>
      <c r="H217" s="88">
        <v>227</v>
      </c>
      <c r="I217" s="88">
        <v>224</v>
      </c>
      <c r="J217" s="88">
        <v>221</v>
      </c>
      <c r="K217" s="88">
        <v>218</v>
      </c>
      <c r="L217" s="89">
        <v>215</v>
      </c>
      <c r="N217" s="662"/>
      <c r="O217" s="666">
        <f>+O215+10</f>
        <v>150</v>
      </c>
      <c r="P217" s="86" t="str">
        <f>+P215</f>
        <v>48-X</v>
      </c>
      <c r="Q217" s="87">
        <v>237</v>
      </c>
      <c r="R217" s="88">
        <v>233</v>
      </c>
      <c r="S217" s="88">
        <v>230</v>
      </c>
      <c r="T217" s="88">
        <v>227</v>
      </c>
      <c r="U217" s="88">
        <v>224</v>
      </c>
      <c r="V217" s="88">
        <v>221</v>
      </c>
      <c r="W217" s="88">
        <v>218</v>
      </c>
      <c r="X217" s="89">
        <v>215</v>
      </c>
      <c r="Z217" s="662"/>
      <c r="AA217" s="666">
        <f>+AA215+10</f>
        <v>150</v>
      </c>
      <c r="AB217" s="86" t="str">
        <f>+AB215</f>
        <v>48-X</v>
      </c>
      <c r="AC217" s="87">
        <v>237</v>
      </c>
      <c r="AD217" s="88">
        <v>233</v>
      </c>
      <c r="AE217" s="88">
        <v>230</v>
      </c>
      <c r="AF217" s="88">
        <v>227</v>
      </c>
      <c r="AG217" s="88">
        <v>224</v>
      </c>
      <c r="AH217" s="88">
        <v>221</v>
      </c>
      <c r="AI217" s="88">
        <v>218</v>
      </c>
      <c r="AJ217" s="89">
        <v>215</v>
      </c>
      <c r="AL217" s="662"/>
      <c r="AM217" s="666">
        <f>+AM215+10</f>
        <v>150</v>
      </c>
      <c r="AN217" s="86" t="str">
        <f>+AN215</f>
        <v>48-X</v>
      </c>
      <c r="AO217" s="87">
        <v>237</v>
      </c>
      <c r="AP217" s="88">
        <v>233</v>
      </c>
      <c r="AQ217" s="88">
        <v>230</v>
      </c>
      <c r="AR217" s="88">
        <v>227</v>
      </c>
      <c r="AS217" s="88">
        <v>224</v>
      </c>
      <c r="AT217" s="88">
        <v>221</v>
      </c>
      <c r="AU217" s="88">
        <v>218</v>
      </c>
      <c r="AV217" s="89">
        <v>215</v>
      </c>
    </row>
    <row r="218" spans="1:48" ht="15" thickBot="1">
      <c r="A218">
        <v>218</v>
      </c>
      <c r="B218" s="662"/>
      <c r="C218" s="667"/>
      <c r="D218" s="90" t="str">
        <f>+D216</f>
        <v>48-XL</v>
      </c>
      <c r="E218" s="87">
        <v>237</v>
      </c>
      <c r="F218" s="88">
        <v>235</v>
      </c>
      <c r="G218" s="88">
        <v>234</v>
      </c>
      <c r="H218" s="88">
        <v>232</v>
      </c>
      <c r="I218" s="88">
        <v>231</v>
      </c>
      <c r="J218" s="88">
        <v>229</v>
      </c>
      <c r="K218" s="88">
        <v>228</v>
      </c>
      <c r="L218" s="89">
        <v>227</v>
      </c>
      <c r="N218" s="662"/>
      <c r="O218" s="667"/>
      <c r="P218" s="90" t="str">
        <f>+P216</f>
        <v>48-XL</v>
      </c>
      <c r="Q218" s="87">
        <v>237</v>
      </c>
      <c r="R218" s="88">
        <v>235</v>
      </c>
      <c r="S218" s="88">
        <v>234</v>
      </c>
      <c r="T218" s="88">
        <v>232</v>
      </c>
      <c r="U218" s="88">
        <v>231</v>
      </c>
      <c r="V218" s="88">
        <v>229</v>
      </c>
      <c r="W218" s="88">
        <v>228</v>
      </c>
      <c r="X218" s="89">
        <v>227</v>
      </c>
      <c r="Z218" s="662"/>
      <c r="AA218" s="667"/>
      <c r="AB218" s="90" t="str">
        <f>+AB216</f>
        <v>48-XL</v>
      </c>
      <c r="AC218" s="87">
        <v>237</v>
      </c>
      <c r="AD218" s="88">
        <v>235</v>
      </c>
      <c r="AE218" s="88">
        <v>234</v>
      </c>
      <c r="AF218" s="88">
        <v>233</v>
      </c>
      <c r="AG218" s="88">
        <v>232</v>
      </c>
      <c r="AH218" s="88">
        <v>231</v>
      </c>
      <c r="AI218" s="88">
        <v>230</v>
      </c>
      <c r="AJ218" s="89">
        <v>229</v>
      </c>
      <c r="AL218" s="662"/>
      <c r="AM218" s="667"/>
      <c r="AN218" s="90" t="str">
        <f>+AN216</f>
        <v>48-XL</v>
      </c>
      <c r="AO218" s="87">
        <v>237</v>
      </c>
      <c r="AP218" s="88">
        <v>235</v>
      </c>
      <c r="AQ218" s="88">
        <v>234</v>
      </c>
      <c r="AR218" s="88">
        <v>233</v>
      </c>
      <c r="AS218" s="88">
        <v>232</v>
      </c>
      <c r="AT218" s="88">
        <v>231</v>
      </c>
      <c r="AU218" s="88">
        <v>230</v>
      </c>
      <c r="AV218" s="89">
        <v>229</v>
      </c>
    </row>
    <row r="219" spans="1:48">
      <c r="A219">
        <v>219</v>
      </c>
      <c r="B219" s="662"/>
      <c r="C219" s="664">
        <f>+C217+10</f>
        <v>160</v>
      </c>
      <c r="D219" s="78" t="s">
        <v>133</v>
      </c>
      <c r="E219" s="83">
        <v>238</v>
      </c>
      <c r="F219" s="84">
        <v>236</v>
      </c>
      <c r="G219" s="84">
        <v>235</v>
      </c>
      <c r="H219" s="84">
        <v>234</v>
      </c>
      <c r="I219" s="84">
        <v>232</v>
      </c>
      <c r="J219" s="84">
        <v>231</v>
      </c>
      <c r="K219" s="84">
        <v>230</v>
      </c>
      <c r="L219" s="85">
        <v>229</v>
      </c>
      <c r="N219" s="662"/>
      <c r="O219" s="664">
        <f>+O217+10</f>
        <v>160</v>
      </c>
      <c r="P219" s="78" t="s">
        <v>133</v>
      </c>
      <c r="Q219" s="83">
        <v>238</v>
      </c>
      <c r="R219" s="84">
        <v>236</v>
      </c>
      <c r="S219" s="84">
        <v>235</v>
      </c>
      <c r="T219" s="84">
        <v>234</v>
      </c>
      <c r="U219" s="84">
        <v>232</v>
      </c>
      <c r="V219" s="84">
        <v>231</v>
      </c>
      <c r="W219" s="84">
        <v>230</v>
      </c>
      <c r="X219" s="85">
        <v>229</v>
      </c>
      <c r="Z219" s="662"/>
      <c r="AA219" s="664">
        <f>+AA217+10</f>
        <v>160</v>
      </c>
      <c r="AB219" s="78" t="s">
        <v>133</v>
      </c>
      <c r="AC219" s="83">
        <v>238</v>
      </c>
      <c r="AD219" s="84">
        <v>237</v>
      </c>
      <c r="AE219" s="84">
        <v>236</v>
      </c>
      <c r="AF219" s="84">
        <v>235</v>
      </c>
      <c r="AG219" s="84">
        <v>234</v>
      </c>
      <c r="AH219" s="84">
        <v>233</v>
      </c>
      <c r="AI219" s="84">
        <v>232</v>
      </c>
      <c r="AJ219" s="85">
        <v>231</v>
      </c>
      <c r="AL219" s="662"/>
      <c r="AM219" s="664">
        <f>+AM217+10</f>
        <v>160</v>
      </c>
      <c r="AN219" s="78" t="s">
        <v>133</v>
      </c>
      <c r="AO219" s="83">
        <v>238</v>
      </c>
      <c r="AP219" s="84">
        <v>237</v>
      </c>
      <c r="AQ219" s="84">
        <v>236</v>
      </c>
      <c r="AR219" s="84">
        <v>235</v>
      </c>
      <c r="AS219" s="84">
        <v>234</v>
      </c>
      <c r="AT219" s="84">
        <v>233</v>
      </c>
      <c r="AU219" s="84">
        <v>232</v>
      </c>
      <c r="AV219" s="85">
        <v>231</v>
      </c>
    </row>
    <row r="220" spans="1:48" ht="15" thickBot="1">
      <c r="A220">
        <v>220</v>
      </c>
      <c r="B220" s="662"/>
      <c r="C220" s="665"/>
      <c r="D220" s="82" t="s">
        <v>136</v>
      </c>
      <c r="E220" s="83">
        <v>238</v>
      </c>
      <c r="F220" s="84">
        <v>236</v>
      </c>
      <c r="G220" s="84">
        <v>235</v>
      </c>
      <c r="H220" s="84">
        <v>234</v>
      </c>
      <c r="I220" s="84">
        <v>232</v>
      </c>
      <c r="J220" s="84">
        <v>231</v>
      </c>
      <c r="K220" s="84">
        <v>230</v>
      </c>
      <c r="L220" s="85">
        <v>229</v>
      </c>
      <c r="N220" s="662"/>
      <c r="O220" s="665"/>
      <c r="P220" s="82" t="s">
        <v>136</v>
      </c>
      <c r="Q220" s="83">
        <v>238</v>
      </c>
      <c r="R220" s="84">
        <v>236</v>
      </c>
      <c r="S220" s="84">
        <v>235</v>
      </c>
      <c r="T220" s="84">
        <v>234</v>
      </c>
      <c r="U220" s="84">
        <v>232</v>
      </c>
      <c r="V220" s="84">
        <v>231</v>
      </c>
      <c r="W220" s="84">
        <v>230</v>
      </c>
      <c r="X220" s="85">
        <v>229</v>
      </c>
      <c r="Z220" s="662"/>
      <c r="AA220" s="665"/>
      <c r="AB220" s="82" t="s">
        <v>136</v>
      </c>
      <c r="AC220" s="83">
        <v>238</v>
      </c>
      <c r="AD220" s="84">
        <v>237</v>
      </c>
      <c r="AE220" s="84">
        <v>236</v>
      </c>
      <c r="AF220" s="84">
        <v>235</v>
      </c>
      <c r="AG220" s="84">
        <v>234</v>
      </c>
      <c r="AH220" s="84">
        <v>233</v>
      </c>
      <c r="AI220" s="84">
        <v>232</v>
      </c>
      <c r="AJ220" s="85">
        <v>232</v>
      </c>
      <c r="AL220" s="662"/>
      <c r="AM220" s="665"/>
      <c r="AN220" s="82" t="s">
        <v>136</v>
      </c>
      <c r="AO220" s="83">
        <v>238</v>
      </c>
      <c r="AP220" s="84">
        <v>237</v>
      </c>
      <c r="AQ220" s="84">
        <v>236</v>
      </c>
      <c r="AR220" s="84">
        <v>235</v>
      </c>
      <c r="AS220" s="84">
        <v>234</v>
      </c>
      <c r="AT220" s="84">
        <v>233</v>
      </c>
      <c r="AU220" s="84">
        <v>232</v>
      </c>
      <c r="AV220" s="85">
        <v>232</v>
      </c>
    </row>
    <row r="221" spans="1:48">
      <c r="A221">
        <v>221</v>
      </c>
      <c r="B221" s="662"/>
      <c r="C221" s="666">
        <f>+C219+10</f>
        <v>170</v>
      </c>
      <c r="D221" s="86" t="str">
        <f>+D219</f>
        <v>48-X</v>
      </c>
      <c r="E221" s="87">
        <v>239</v>
      </c>
      <c r="F221" s="88">
        <v>237</v>
      </c>
      <c r="G221" s="88">
        <v>236</v>
      </c>
      <c r="H221" s="88">
        <v>235</v>
      </c>
      <c r="I221" s="88">
        <v>234</v>
      </c>
      <c r="J221" s="88">
        <v>233</v>
      </c>
      <c r="K221" s="88">
        <v>232</v>
      </c>
      <c r="L221" s="89">
        <v>231</v>
      </c>
      <c r="N221" s="662"/>
      <c r="O221" s="666">
        <f>+O219+10</f>
        <v>170</v>
      </c>
      <c r="P221" s="86" t="str">
        <f>+P219</f>
        <v>48-X</v>
      </c>
      <c r="Q221" s="87">
        <v>239</v>
      </c>
      <c r="R221" s="88">
        <v>237</v>
      </c>
      <c r="S221" s="88">
        <v>236</v>
      </c>
      <c r="T221" s="88">
        <v>235</v>
      </c>
      <c r="U221" s="88">
        <v>234</v>
      </c>
      <c r="V221" s="88">
        <v>233</v>
      </c>
      <c r="W221" s="88">
        <v>232</v>
      </c>
      <c r="X221" s="89">
        <v>231</v>
      </c>
      <c r="Z221" s="662"/>
      <c r="AA221" s="666">
        <f>+AA219+10</f>
        <v>170</v>
      </c>
      <c r="AB221" s="86" t="str">
        <f>+AB219</f>
        <v>48-X</v>
      </c>
      <c r="AC221" s="87">
        <v>239</v>
      </c>
      <c r="AD221" s="88">
        <v>237</v>
      </c>
      <c r="AE221" s="88">
        <v>236</v>
      </c>
      <c r="AF221" s="88">
        <v>235</v>
      </c>
      <c r="AG221" s="88">
        <v>234</v>
      </c>
      <c r="AH221" s="88">
        <v>233</v>
      </c>
      <c r="AI221" s="88">
        <v>232</v>
      </c>
      <c r="AJ221" s="89">
        <v>231</v>
      </c>
      <c r="AL221" s="662"/>
      <c r="AM221" s="666">
        <f>+AM219+10</f>
        <v>170</v>
      </c>
      <c r="AN221" s="86" t="str">
        <f>+AN219</f>
        <v>48-X</v>
      </c>
      <c r="AO221" s="87">
        <v>239</v>
      </c>
      <c r="AP221" s="88">
        <v>237</v>
      </c>
      <c r="AQ221" s="88">
        <v>236</v>
      </c>
      <c r="AR221" s="88">
        <v>235</v>
      </c>
      <c r="AS221" s="88">
        <v>234</v>
      </c>
      <c r="AT221" s="88">
        <v>233</v>
      </c>
      <c r="AU221" s="88">
        <v>232</v>
      </c>
      <c r="AV221" s="89">
        <v>231</v>
      </c>
    </row>
    <row r="222" spans="1:48" ht="15" thickBot="1">
      <c r="A222">
        <v>222</v>
      </c>
      <c r="B222" s="662"/>
      <c r="C222" s="667"/>
      <c r="D222" s="90" t="str">
        <f>+D220</f>
        <v>48-XL</v>
      </c>
      <c r="E222" s="87">
        <v>239</v>
      </c>
      <c r="F222" s="88">
        <v>237</v>
      </c>
      <c r="G222" s="88">
        <v>236</v>
      </c>
      <c r="H222" s="88">
        <v>235</v>
      </c>
      <c r="I222" s="88">
        <v>234</v>
      </c>
      <c r="J222" s="88">
        <v>233</v>
      </c>
      <c r="K222" s="88">
        <v>232</v>
      </c>
      <c r="L222" s="89">
        <v>231</v>
      </c>
      <c r="N222" s="662"/>
      <c r="O222" s="667"/>
      <c r="P222" s="90" t="str">
        <f>+P220</f>
        <v>48-XL</v>
      </c>
      <c r="Q222" s="87">
        <v>239</v>
      </c>
      <c r="R222" s="88">
        <v>237</v>
      </c>
      <c r="S222" s="88">
        <v>236</v>
      </c>
      <c r="T222" s="88">
        <v>235</v>
      </c>
      <c r="U222" s="88">
        <v>234</v>
      </c>
      <c r="V222" s="88">
        <v>233</v>
      </c>
      <c r="W222" s="88">
        <v>232</v>
      </c>
      <c r="X222" s="89">
        <v>231</v>
      </c>
      <c r="Z222" s="662"/>
      <c r="AA222" s="667"/>
      <c r="AB222" s="90" t="str">
        <f>+AB220</f>
        <v>48-XL</v>
      </c>
      <c r="AC222" s="87">
        <v>239</v>
      </c>
      <c r="AD222" s="88">
        <v>237</v>
      </c>
      <c r="AE222" s="88">
        <v>236</v>
      </c>
      <c r="AF222" s="88">
        <v>235</v>
      </c>
      <c r="AG222" s="88">
        <v>234</v>
      </c>
      <c r="AH222" s="88">
        <v>233</v>
      </c>
      <c r="AI222" s="88">
        <v>232</v>
      </c>
      <c r="AJ222" s="89">
        <v>231</v>
      </c>
      <c r="AL222" s="662"/>
      <c r="AM222" s="667"/>
      <c r="AN222" s="90" t="str">
        <f>+AN220</f>
        <v>48-XL</v>
      </c>
      <c r="AO222" s="87">
        <v>240</v>
      </c>
      <c r="AP222" s="88">
        <v>238</v>
      </c>
      <c r="AQ222" s="88">
        <v>237</v>
      </c>
      <c r="AR222" s="88">
        <v>236</v>
      </c>
      <c r="AS222" s="88">
        <v>234</v>
      </c>
      <c r="AT222" s="88">
        <v>233</v>
      </c>
      <c r="AU222" s="88">
        <v>232</v>
      </c>
      <c r="AV222" s="89">
        <v>231</v>
      </c>
    </row>
    <row r="223" spans="1:48">
      <c r="A223">
        <v>223</v>
      </c>
      <c r="B223" s="662"/>
      <c r="C223" s="664">
        <f>+C221+10</f>
        <v>180</v>
      </c>
      <c r="D223" s="78" t="s">
        <v>133</v>
      </c>
      <c r="E223" s="184"/>
      <c r="F223" s="84">
        <v>241</v>
      </c>
      <c r="G223" s="84">
        <v>240</v>
      </c>
      <c r="H223" s="84">
        <v>239</v>
      </c>
      <c r="I223" s="84">
        <v>237</v>
      </c>
      <c r="J223" s="84">
        <v>236</v>
      </c>
      <c r="K223" s="84">
        <v>235</v>
      </c>
      <c r="L223" s="85">
        <v>234</v>
      </c>
      <c r="N223" s="662"/>
      <c r="O223" s="664">
        <f>+O221+10</f>
        <v>180</v>
      </c>
      <c r="P223" s="78" t="s">
        <v>133</v>
      </c>
      <c r="Q223" s="184"/>
      <c r="R223" s="84">
        <v>241</v>
      </c>
      <c r="S223" s="84">
        <v>240</v>
      </c>
      <c r="T223" s="84">
        <v>239</v>
      </c>
      <c r="U223" s="84">
        <v>237</v>
      </c>
      <c r="V223" s="84">
        <v>236</v>
      </c>
      <c r="W223" s="84">
        <v>235</v>
      </c>
      <c r="X223" s="85">
        <v>234</v>
      </c>
      <c r="Z223" s="662"/>
      <c r="AA223" s="664">
        <f>+AA221+10</f>
        <v>180</v>
      </c>
      <c r="AB223" s="78" t="s">
        <v>133</v>
      </c>
      <c r="AC223" s="184"/>
      <c r="AD223" s="84">
        <v>242</v>
      </c>
      <c r="AE223" s="84">
        <v>241</v>
      </c>
      <c r="AF223" s="84">
        <v>240</v>
      </c>
      <c r="AG223" s="84">
        <v>239</v>
      </c>
      <c r="AH223" s="84">
        <v>238</v>
      </c>
      <c r="AI223" s="84">
        <v>237</v>
      </c>
      <c r="AJ223" s="85">
        <v>236</v>
      </c>
      <c r="AL223" s="662"/>
      <c r="AM223" s="664">
        <f>+AM221+10</f>
        <v>180</v>
      </c>
      <c r="AN223" s="78" t="s">
        <v>133</v>
      </c>
      <c r="AO223" s="184"/>
      <c r="AP223" s="84">
        <v>242</v>
      </c>
      <c r="AQ223" s="84">
        <v>241</v>
      </c>
      <c r="AR223" s="84">
        <v>240</v>
      </c>
      <c r="AS223" s="84">
        <v>239</v>
      </c>
      <c r="AT223" s="84">
        <v>238</v>
      </c>
      <c r="AU223" s="84">
        <v>237</v>
      </c>
      <c r="AV223" s="85">
        <v>236</v>
      </c>
    </row>
    <row r="224" spans="1:48" ht="15" thickBot="1">
      <c r="A224">
        <v>224</v>
      </c>
      <c r="B224" s="662"/>
      <c r="C224" s="665"/>
      <c r="D224" s="82" t="s">
        <v>136</v>
      </c>
      <c r="E224" s="184"/>
      <c r="F224" s="84">
        <v>241</v>
      </c>
      <c r="G224" s="84">
        <v>240</v>
      </c>
      <c r="H224" s="84">
        <v>239</v>
      </c>
      <c r="I224" s="84">
        <v>237</v>
      </c>
      <c r="J224" s="84">
        <v>236</v>
      </c>
      <c r="K224" s="84">
        <v>235</v>
      </c>
      <c r="L224" s="85">
        <v>234</v>
      </c>
      <c r="N224" s="662"/>
      <c r="O224" s="665"/>
      <c r="P224" s="82" t="s">
        <v>136</v>
      </c>
      <c r="Q224" s="184"/>
      <c r="R224" s="84">
        <v>241</v>
      </c>
      <c r="S224" s="84">
        <v>240</v>
      </c>
      <c r="T224" s="84">
        <v>239</v>
      </c>
      <c r="U224" s="84">
        <v>237</v>
      </c>
      <c r="V224" s="84">
        <v>236</v>
      </c>
      <c r="W224" s="84">
        <v>235</v>
      </c>
      <c r="X224" s="85">
        <v>234</v>
      </c>
      <c r="Z224" s="662"/>
      <c r="AA224" s="665"/>
      <c r="AB224" s="82" t="s">
        <v>136</v>
      </c>
      <c r="AC224" s="184"/>
      <c r="AD224" s="84">
        <v>242</v>
      </c>
      <c r="AE224" s="84">
        <v>241</v>
      </c>
      <c r="AF224" s="84">
        <v>240</v>
      </c>
      <c r="AG224" s="84">
        <v>239</v>
      </c>
      <c r="AH224" s="84">
        <v>238</v>
      </c>
      <c r="AI224" s="84">
        <v>237</v>
      </c>
      <c r="AJ224" s="85">
        <v>236</v>
      </c>
      <c r="AL224" s="662"/>
      <c r="AM224" s="665"/>
      <c r="AN224" s="82" t="s">
        <v>136</v>
      </c>
      <c r="AO224" s="184"/>
      <c r="AP224" s="84">
        <v>242</v>
      </c>
      <c r="AQ224" s="84">
        <v>241</v>
      </c>
      <c r="AR224" s="84">
        <v>240</v>
      </c>
      <c r="AS224" s="84">
        <v>239</v>
      </c>
      <c r="AT224" s="84">
        <v>238</v>
      </c>
      <c r="AU224" s="84">
        <v>237</v>
      </c>
      <c r="AV224" s="85">
        <v>237</v>
      </c>
    </row>
    <row r="225" spans="1:48">
      <c r="A225">
        <v>225</v>
      </c>
      <c r="B225" s="662"/>
      <c r="C225" s="666">
        <f>+C223+10</f>
        <v>190</v>
      </c>
      <c r="D225" s="86" t="str">
        <f>+D223</f>
        <v>48-X</v>
      </c>
      <c r="E225" s="184"/>
      <c r="F225" s="183"/>
      <c r="G225" s="183"/>
      <c r="H225" s="88">
        <v>240</v>
      </c>
      <c r="I225" s="88">
        <v>239</v>
      </c>
      <c r="J225" s="88">
        <v>238</v>
      </c>
      <c r="K225" s="88">
        <v>237</v>
      </c>
      <c r="L225" s="89">
        <v>236</v>
      </c>
      <c r="N225" s="662"/>
      <c r="O225" s="666">
        <f>+O223+10</f>
        <v>190</v>
      </c>
      <c r="P225" s="86" t="str">
        <f>+P223</f>
        <v>48-X</v>
      </c>
      <c r="Q225" s="184"/>
      <c r="R225" s="183"/>
      <c r="S225" s="183"/>
      <c r="T225" s="88">
        <v>240</v>
      </c>
      <c r="U225" s="88">
        <v>239</v>
      </c>
      <c r="V225" s="88">
        <v>238</v>
      </c>
      <c r="W225" s="88">
        <v>237</v>
      </c>
      <c r="X225" s="89">
        <v>236</v>
      </c>
      <c r="Z225" s="662"/>
      <c r="AA225" s="666">
        <f>+AA223+10</f>
        <v>190</v>
      </c>
      <c r="AB225" s="86" t="str">
        <f>+AB223</f>
        <v>48-X</v>
      </c>
      <c r="AC225" s="184"/>
      <c r="AD225" s="183"/>
      <c r="AE225" s="183"/>
      <c r="AF225" s="88">
        <v>240</v>
      </c>
      <c r="AG225" s="88">
        <v>239</v>
      </c>
      <c r="AH225" s="88">
        <v>238</v>
      </c>
      <c r="AI225" s="88">
        <v>237</v>
      </c>
      <c r="AJ225" s="89">
        <v>236</v>
      </c>
      <c r="AL225" s="662"/>
      <c r="AM225" s="666">
        <f>+AM223+10</f>
        <v>190</v>
      </c>
      <c r="AN225" s="86" t="str">
        <f>+AN223</f>
        <v>48-X</v>
      </c>
      <c r="AO225" s="184"/>
      <c r="AP225" s="183"/>
      <c r="AQ225" s="183"/>
      <c r="AR225" s="88">
        <v>240</v>
      </c>
      <c r="AS225" s="88">
        <v>239</v>
      </c>
      <c r="AT225" s="88">
        <v>238</v>
      </c>
      <c r="AU225" s="88">
        <v>237</v>
      </c>
      <c r="AV225" s="89">
        <v>236</v>
      </c>
    </row>
    <row r="226" spans="1:48" ht="15" thickBot="1">
      <c r="A226">
        <v>226</v>
      </c>
      <c r="B226" s="662"/>
      <c r="C226" s="667"/>
      <c r="D226" s="90" t="str">
        <f>+D224</f>
        <v>48-XL</v>
      </c>
      <c r="E226" s="184"/>
      <c r="F226" s="183"/>
      <c r="G226" s="183"/>
      <c r="H226" s="88">
        <v>240</v>
      </c>
      <c r="I226" s="88">
        <v>239</v>
      </c>
      <c r="J226" s="88">
        <v>238</v>
      </c>
      <c r="K226" s="88">
        <v>237</v>
      </c>
      <c r="L226" s="89">
        <v>236</v>
      </c>
      <c r="N226" s="662"/>
      <c r="O226" s="667"/>
      <c r="P226" s="90" t="str">
        <f>+P224</f>
        <v>48-XL</v>
      </c>
      <c r="Q226" s="184"/>
      <c r="R226" s="183"/>
      <c r="S226" s="183"/>
      <c r="T226" s="88">
        <v>240</v>
      </c>
      <c r="U226" s="88">
        <v>239</v>
      </c>
      <c r="V226" s="88">
        <v>238</v>
      </c>
      <c r="W226" s="88">
        <v>237</v>
      </c>
      <c r="X226" s="89">
        <v>236</v>
      </c>
      <c r="Z226" s="662"/>
      <c r="AA226" s="667"/>
      <c r="AB226" s="90" t="str">
        <f>+AB224</f>
        <v>48-XL</v>
      </c>
      <c r="AC226" s="184"/>
      <c r="AD226" s="183"/>
      <c r="AE226" s="183"/>
      <c r="AF226" s="88">
        <v>240</v>
      </c>
      <c r="AG226" s="88">
        <v>239</v>
      </c>
      <c r="AH226" s="88">
        <v>238</v>
      </c>
      <c r="AI226" s="88">
        <v>237</v>
      </c>
      <c r="AJ226" s="89">
        <v>236</v>
      </c>
      <c r="AL226" s="662"/>
      <c r="AM226" s="667"/>
      <c r="AN226" s="90" t="str">
        <f>+AN224</f>
        <v>48-XL</v>
      </c>
      <c r="AO226" s="184"/>
      <c r="AP226" s="183"/>
      <c r="AQ226" s="183"/>
      <c r="AR226" s="88">
        <v>240</v>
      </c>
      <c r="AS226" s="88">
        <v>239</v>
      </c>
      <c r="AT226" s="88">
        <v>238</v>
      </c>
      <c r="AU226" s="88">
        <v>237</v>
      </c>
      <c r="AV226" s="89">
        <v>237</v>
      </c>
    </row>
    <row r="227" spans="1:48">
      <c r="A227">
        <v>227</v>
      </c>
      <c r="B227" s="662"/>
      <c r="C227" s="664">
        <f>+C225+10</f>
        <v>200</v>
      </c>
      <c r="D227" s="78" t="s">
        <v>133</v>
      </c>
      <c r="E227" s="184"/>
      <c r="F227" s="183"/>
      <c r="G227" s="183"/>
      <c r="H227" s="183"/>
      <c r="I227" s="183"/>
      <c r="J227" s="84">
        <v>240</v>
      </c>
      <c r="K227" s="84">
        <v>239</v>
      </c>
      <c r="L227" s="85">
        <v>238</v>
      </c>
      <c r="N227" s="662"/>
      <c r="O227" s="664">
        <f>+O225+10</f>
        <v>200</v>
      </c>
      <c r="P227" s="78" t="s">
        <v>133</v>
      </c>
      <c r="Q227" s="184"/>
      <c r="R227" s="183"/>
      <c r="S227" s="183"/>
      <c r="T227" s="183"/>
      <c r="U227" s="183"/>
      <c r="V227" s="84">
        <v>240</v>
      </c>
      <c r="W227" s="84">
        <v>239</v>
      </c>
      <c r="X227" s="85">
        <v>238</v>
      </c>
      <c r="Z227" s="662"/>
      <c r="AA227" s="664">
        <f>+AA225+10</f>
        <v>200</v>
      </c>
      <c r="AB227" s="78" t="s">
        <v>133</v>
      </c>
      <c r="AC227" s="184"/>
      <c r="AD227" s="183"/>
      <c r="AE227" s="183"/>
      <c r="AF227" s="183"/>
      <c r="AG227" s="183"/>
      <c r="AH227" s="84">
        <v>240</v>
      </c>
      <c r="AI227" s="84">
        <v>239</v>
      </c>
      <c r="AJ227" s="85">
        <v>238</v>
      </c>
      <c r="AL227" s="662"/>
      <c r="AM227" s="664">
        <f>+AM225+10</f>
        <v>200</v>
      </c>
      <c r="AN227" s="78" t="s">
        <v>133</v>
      </c>
      <c r="AO227" s="184"/>
      <c r="AP227" s="183"/>
      <c r="AQ227" s="183"/>
      <c r="AR227" s="183"/>
      <c r="AS227" s="183"/>
      <c r="AT227" s="84">
        <v>240</v>
      </c>
      <c r="AU227" s="84">
        <v>239</v>
      </c>
      <c r="AV227" s="85">
        <v>238</v>
      </c>
    </row>
    <row r="228" spans="1:48" ht="15" thickBot="1">
      <c r="A228">
        <v>228</v>
      </c>
      <c r="B228" s="663"/>
      <c r="C228" s="665"/>
      <c r="D228" s="82" t="s">
        <v>136</v>
      </c>
      <c r="E228" s="181"/>
      <c r="F228" s="180"/>
      <c r="G228" s="180"/>
      <c r="H228" s="180"/>
      <c r="I228" s="180"/>
      <c r="J228" s="186">
        <v>240</v>
      </c>
      <c r="K228" s="186">
        <v>239</v>
      </c>
      <c r="L228" s="185">
        <v>238</v>
      </c>
      <c r="N228" s="663"/>
      <c r="O228" s="665"/>
      <c r="P228" s="82" t="s">
        <v>136</v>
      </c>
      <c r="Q228" s="181"/>
      <c r="R228" s="180"/>
      <c r="S228" s="180"/>
      <c r="T228" s="180"/>
      <c r="U228" s="180"/>
      <c r="V228" s="186">
        <v>240</v>
      </c>
      <c r="W228" s="186">
        <v>239</v>
      </c>
      <c r="X228" s="185">
        <v>238</v>
      </c>
      <c r="Z228" s="663"/>
      <c r="AA228" s="665"/>
      <c r="AB228" s="82" t="s">
        <v>136</v>
      </c>
      <c r="AC228" s="181"/>
      <c r="AD228" s="180"/>
      <c r="AE228" s="180"/>
      <c r="AF228" s="180"/>
      <c r="AG228" s="180"/>
      <c r="AH228" s="186">
        <v>240</v>
      </c>
      <c r="AI228" s="186">
        <v>239</v>
      </c>
      <c r="AJ228" s="185">
        <v>238</v>
      </c>
      <c r="AL228" s="663"/>
      <c r="AM228" s="665"/>
      <c r="AN228" s="82" t="s">
        <v>136</v>
      </c>
      <c r="AO228" s="181"/>
      <c r="AP228" s="180"/>
      <c r="AQ228" s="180"/>
      <c r="AR228" s="180"/>
      <c r="AS228" s="180"/>
      <c r="AT228" s="186">
        <v>240</v>
      </c>
      <c r="AU228" s="186">
        <v>239</v>
      </c>
      <c r="AV228" s="185">
        <v>238</v>
      </c>
    </row>
    <row r="229" spans="1:48">
      <c r="A229">
        <v>229</v>
      </c>
    </row>
    <row r="230" spans="1:48">
      <c r="A230">
        <v>230</v>
      </c>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1112</v>
      </c>
      <c r="C236" s="650"/>
      <c r="D236" s="651"/>
      <c r="E236" s="649" t="s">
        <v>1138</v>
      </c>
      <c r="F236" s="650"/>
      <c r="G236" s="650"/>
      <c r="H236" s="650"/>
      <c r="I236" s="650"/>
      <c r="J236" s="650"/>
      <c r="K236" s="650"/>
      <c r="L236" s="651"/>
      <c r="N236" s="649" t="s">
        <v>1114</v>
      </c>
      <c r="O236" s="650"/>
      <c r="P236" s="651"/>
      <c r="Q236" s="649" t="s">
        <v>1138</v>
      </c>
      <c r="R236" s="650"/>
      <c r="S236" s="650"/>
      <c r="T236" s="650"/>
      <c r="U236" s="650"/>
      <c r="V236" s="650"/>
      <c r="W236" s="650"/>
      <c r="X236" s="651"/>
      <c r="Z236" s="649" t="s">
        <v>1115</v>
      </c>
      <c r="AA236" s="650"/>
      <c r="AB236" s="651"/>
      <c r="AC236" s="649" t="s">
        <v>1138</v>
      </c>
      <c r="AD236" s="650"/>
      <c r="AE236" s="650"/>
      <c r="AF236" s="650"/>
      <c r="AG236" s="650"/>
      <c r="AH236" s="650"/>
      <c r="AI236" s="650"/>
      <c r="AJ236" s="651"/>
      <c r="AL236" s="649" t="s">
        <v>1116</v>
      </c>
      <c r="AM236" s="650"/>
      <c r="AN236" s="651"/>
      <c r="AO236" s="649" t="s">
        <v>1138</v>
      </c>
      <c r="AP236" s="650"/>
      <c r="AQ236" s="650"/>
      <c r="AR236" s="650"/>
      <c r="AS236" s="650"/>
      <c r="AT236" s="650"/>
      <c r="AU236" s="650"/>
      <c r="AV236" s="651"/>
    </row>
    <row r="237" spans="1:48" ht="15.75" customHeight="1">
      <c r="A237">
        <v>237</v>
      </c>
      <c r="B237" s="652" t="s">
        <v>1117</v>
      </c>
      <c r="C237" s="652" t="s">
        <v>634</v>
      </c>
      <c r="D237" s="669" t="s">
        <v>1119</v>
      </c>
      <c r="E237" s="654" t="s">
        <v>1120</v>
      </c>
      <c r="F237" s="655"/>
      <c r="G237" s="655"/>
      <c r="H237" s="655"/>
      <c r="I237" s="655"/>
      <c r="J237" s="655"/>
      <c r="K237" s="655"/>
      <c r="L237" s="656"/>
      <c r="N237" s="652" t="s">
        <v>1117</v>
      </c>
      <c r="O237" s="652" t="s">
        <v>634</v>
      </c>
      <c r="P237" s="669" t="s">
        <v>1119</v>
      </c>
      <c r="Q237" s="654" t="s">
        <v>1120</v>
      </c>
      <c r="R237" s="655"/>
      <c r="S237" s="655"/>
      <c r="T237" s="655"/>
      <c r="U237" s="655"/>
      <c r="V237" s="655"/>
      <c r="W237" s="655"/>
      <c r="X237" s="656"/>
      <c r="Z237" s="652" t="s">
        <v>1117</v>
      </c>
      <c r="AA237" s="652" t="s">
        <v>634</v>
      </c>
      <c r="AB237" s="669" t="s">
        <v>1119</v>
      </c>
      <c r="AC237" s="654" t="s">
        <v>1120</v>
      </c>
      <c r="AD237" s="655"/>
      <c r="AE237" s="655"/>
      <c r="AF237" s="655"/>
      <c r="AG237" s="655"/>
      <c r="AH237" s="655"/>
      <c r="AI237" s="655"/>
      <c r="AJ237" s="656"/>
      <c r="AL237" s="652" t="s">
        <v>1117</v>
      </c>
      <c r="AM237" s="652" t="s">
        <v>634</v>
      </c>
      <c r="AN237" s="669" t="s">
        <v>1119</v>
      </c>
      <c r="AO237" s="654" t="s">
        <v>1120</v>
      </c>
      <c r="AP237" s="655"/>
      <c r="AQ237" s="655"/>
      <c r="AR237" s="655"/>
      <c r="AS237" s="655"/>
      <c r="AT237" s="655"/>
      <c r="AU237" s="655"/>
      <c r="AV237" s="656"/>
    </row>
    <row r="238" spans="1:48" ht="15" customHeight="1" thickBot="1">
      <c r="A238">
        <v>238</v>
      </c>
      <c r="B238" s="668"/>
      <c r="C238" s="668"/>
      <c r="D238" s="670"/>
      <c r="E238" s="672"/>
      <c r="F238" s="673"/>
      <c r="G238" s="673"/>
      <c r="H238" s="673"/>
      <c r="I238" s="673"/>
      <c r="J238" s="673"/>
      <c r="K238" s="673"/>
      <c r="L238" s="674"/>
      <c r="N238" s="668"/>
      <c r="O238" s="668"/>
      <c r="P238" s="670"/>
      <c r="Q238" s="672"/>
      <c r="R238" s="673"/>
      <c r="S238" s="673"/>
      <c r="T238" s="673"/>
      <c r="U238" s="673"/>
      <c r="V238" s="673"/>
      <c r="W238" s="673"/>
      <c r="X238" s="674"/>
      <c r="Z238" s="668"/>
      <c r="AA238" s="668"/>
      <c r="AB238" s="670"/>
      <c r="AC238" s="672"/>
      <c r="AD238" s="673"/>
      <c r="AE238" s="673"/>
      <c r="AF238" s="673"/>
      <c r="AG238" s="673"/>
      <c r="AH238" s="673"/>
      <c r="AI238" s="673"/>
      <c r="AJ238" s="674"/>
      <c r="AL238" s="668"/>
      <c r="AM238" s="668"/>
      <c r="AN238" s="670"/>
      <c r="AO238" s="672"/>
      <c r="AP238" s="673"/>
      <c r="AQ238" s="673"/>
      <c r="AR238" s="673"/>
      <c r="AS238" s="673"/>
      <c r="AT238" s="673"/>
      <c r="AU238" s="673"/>
      <c r="AV238" s="674"/>
    </row>
    <row r="239" spans="1:48" ht="15" thickBot="1">
      <c r="A239">
        <v>239</v>
      </c>
      <c r="B239" s="653"/>
      <c r="C239" s="653"/>
      <c r="D239" s="671"/>
      <c r="E239" s="75">
        <v>0</v>
      </c>
      <c r="F239" s="76">
        <v>500</v>
      </c>
      <c r="G239" s="76">
        <v>1000</v>
      </c>
      <c r="H239" s="76">
        <v>1500</v>
      </c>
      <c r="I239" s="76">
        <v>2000</v>
      </c>
      <c r="J239" s="76">
        <v>2500</v>
      </c>
      <c r="K239" s="76">
        <v>3000</v>
      </c>
      <c r="L239" s="77">
        <v>3500</v>
      </c>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
        <v>1139</v>
      </c>
      <c r="C240" s="664">
        <v>100</v>
      </c>
      <c r="D240" s="78" t="s">
        <v>133</v>
      </c>
      <c r="E240" s="79">
        <v>64</v>
      </c>
      <c r="F240" s="80">
        <v>63</v>
      </c>
      <c r="G240" s="80">
        <v>62</v>
      </c>
      <c r="H240" s="80">
        <v>62</v>
      </c>
      <c r="I240" s="80">
        <v>61</v>
      </c>
      <c r="J240" s="80">
        <v>61</v>
      </c>
      <c r="K240" s="80">
        <v>60</v>
      </c>
      <c r="L240" s="81">
        <v>60</v>
      </c>
      <c r="N240" s="661" t="s">
        <v>1139</v>
      </c>
      <c r="O240" s="664">
        <v>100</v>
      </c>
      <c r="P240" s="78" t="s">
        <v>133</v>
      </c>
      <c r="Q240" s="79">
        <v>91</v>
      </c>
      <c r="R240" s="80">
        <v>92</v>
      </c>
      <c r="S240" s="80">
        <v>94</v>
      </c>
      <c r="T240" s="80">
        <v>96</v>
      </c>
      <c r="U240" s="80">
        <v>97</v>
      </c>
      <c r="V240" s="80">
        <v>99</v>
      </c>
      <c r="W240" s="80">
        <v>101</v>
      </c>
      <c r="X240" s="81">
        <v>103</v>
      </c>
      <c r="Z240" s="661" t="s">
        <v>1139</v>
      </c>
      <c r="AA240" s="664">
        <v>100</v>
      </c>
      <c r="AB240" s="78" t="s">
        <v>133</v>
      </c>
      <c r="AC240" s="79">
        <v>140</v>
      </c>
      <c r="AD240" s="80">
        <v>142</v>
      </c>
      <c r="AE240" s="80">
        <v>145</v>
      </c>
      <c r="AF240" s="80">
        <v>148</v>
      </c>
      <c r="AG240" s="80">
        <v>150</v>
      </c>
      <c r="AH240" s="80">
        <v>153</v>
      </c>
      <c r="AI240" s="80">
        <v>156</v>
      </c>
      <c r="AJ240" s="81">
        <v>159</v>
      </c>
      <c r="AL240" s="661" t="s">
        <v>1139</v>
      </c>
      <c r="AM240" s="664">
        <v>100</v>
      </c>
      <c r="AN240" s="78" t="s">
        <v>133</v>
      </c>
      <c r="AO240" s="79">
        <v>171</v>
      </c>
      <c r="AP240" s="80">
        <v>172</v>
      </c>
      <c r="AQ240" s="80">
        <v>173</v>
      </c>
      <c r="AR240" s="80">
        <v>174</v>
      </c>
      <c r="AS240" s="80">
        <v>176</v>
      </c>
      <c r="AT240" s="80">
        <v>177</v>
      </c>
      <c r="AU240" s="80">
        <v>178</v>
      </c>
      <c r="AV240" s="81">
        <v>180</v>
      </c>
    </row>
    <row r="241" spans="1:48" ht="15" thickBot="1">
      <c r="A241">
        <v>241</v>
      </c>
      <c r="B241" s="662"/>
      <c r="C241" s="665"/>
      <c r="D241" s="82" t="s">
        <v>136</v>
      </c>
      <c r="E241" s="83">
        <v>70</v>
      </c>
      <c r="F241" s="84">
        <v>69</v>
      </c>
      <c r="G241" s="84">
        <v>68</v>
      </c>
      <c r="H241" s="84">
        <v>67</v>
      </c>
      <c r="I241" s="84">
        <v>67</v>
      </c>
      <c r="J241" s="84">
        <v>66</v>
      </c>
      <c r="K241" s="84">
        <v>65</v>
      </c>
      <c r="L241" s="85">
        <v>65</v>
      </c>
      <c r="N241" s="662"/>
      <c r="O241" s="665"/>
      <c r="P241" s="82" t="s">
        <v>136</v>
      </c>
      <c r="Q241" s="83">
        <v>103</v>
      </c>
      <c r="R241" s="84">
        <v>104</v>
      </c>
      <c r="S241" s="84">
        <v>105</v>
      </c>
      <c r="T241" s="84">
        <v>107</v>
      </c>
      <c r="U241" s="84">
        <v>108</v>
      </c>
      <c r="V241" s="84">
        <v>110</v>
      </c>
      <c r="W241" s="84">
        <v>111</v>
      </c>
      <c r="X241" s="85">
        <v>113</v>
      </c>
      <c r="Z241" s="662"/>
      <c r="AA241" s="665"/>
      <c r="AB241" s="82" t="s">
        <v>136</v>
      </c>
      <c r="AC241" s="83">
        <v>160</v>
      </c>
      <c r="AD241" s="84">
        <v>162</v>
      </c>
      <c r="AE241" s="84">
        <v>164</v>
      </c>
      <c r="AF241" s="84">
        <v>167</v>
      </c>
      <c r="AG241" s="84">
        <v>169</v>
      </c>
      <c r="AH241" s="84">
        <v>172</v>
      </c>
      <c r="AI241" s="84">
        <v>174</v>
      </c>
      <c r="AJ241" s="85">
        <v>177</v>
      </c>
      <c r="AL241" s="662"/>
      <c r="AM241" s="665"/>
      <c r="AN241" s="82" t="s">
        <v>136</v>
      </c>
      <c r="AO241" s="83">
        <v>179</v>
      </c>
      <c r="AP241" s="84">
        <v>179</v>
      </c>
      <c r="AQ241" s="84">
        <v>179</v>
      </c>
      <c r="AR241" s="84">
        <v>179</v>
      </c>
      <c r="AS241" s="84">
        <v>179</v>
      </c>
      <c r="AT241" s="84">
        <v>179</v>
      </c>
      <c r="AU241" s="84">
        <v>179</v>
      </c>
      <c r="AV241" s="85">
        <v>179</v>
      </c>
    </row>
    <row r="242" spans="1:48">
      <c r="A242">
        <v>242</v>
      </c>
      <c r="B242" s="662"/>
      <c r="C242" s="666">
        <v>110</v>
      </c>
      <c r="D242" s="86" t="str">
        <f>+D240</f>
        <v>48-X</v>
      </c>
      <c r="E242" s="87">
        <v>72</v>
      </c>
      <c r="F242" s="88">
        <v>69</v>
      </c>
      <c r="G242" s="88">
        <v>67</v>
      </c>
      <c r="H242" s="88">
        <v>65</v>
      </c>
      <c r="I242" s="88">
        <v>62</v>
      </c>
      <c r="J242" s="88">
        <v>60</v>
      </c>
      <c r="K242" s="88">
        <v>58</v>
      </c>
      <c r="L242" s="89">
        <v>56</v>
      </c>
      <c r="N242" s="662"/>
      <c r="O242" s="666">
        <v>110</v>
      </c>
      <c r="P242" s="86" t="str">
        <f>+P240</f>
        <v>48-X</v>
      </c>
      <c r="Q242" s="87">
        <v>86</v>
      </c>
      <c r="R242" s="88">
        <v>87</v>
      </c>
      <c r="S242" s="88">
        <v>89</v>
      </c>
      <c r="T242" s="88">
        <v>91</v>
      </c>
      <c r="U242" s="88">
        <v>92</v>
      </c>
      <c r="V242" s="88">
        <v>94</v>
      </c>
      <c r="W242" s="88">
        <v>96</v>
      </c>
      <c r="X242" s="89">
        <v>98</v>
      </c>
      <c r="Z242" s="662"/>
      <c r="AA242" s="666">
        <v>110</v>
      </c>
      <c r="AB242" s="86" t="str">
        <f>+AB240</f>
        <v>48-X</v>
      </c>
      <c r="AC242" s="87">
        <v>132</v>
      </c>
      <c r="AD242" s="88">
        <v>134</v>
      </c>
      <c r="AE242" s="88">
        <v>137</v>
      </c>
      <c r="AF242" s="88">
        <v>140</v>
      </c>
      <c r="AG242" s="88">
        <v>142</v>
      </c>
      <c r="AH242" s="88">
        <v>145</v>
      </c>
      <c r="AI242" s="88">
        <v>148</v>
      </c>
      <c r="AJ242" s="89">
        <v>151</v>
      </c>
      <c r="AL242" s="662"/>
      <c r="AM242" s="666">
        <v>110</v>
      </c>
      <c r="AN242" s="86" t="str">
        <f>+AN240</f>
        <v>48-X</v>
      </c>
      <c r="AO242" s="87">
        <v>161</v>
      </c>
      <c r="AP242" s="88">
        <v>163</v>
      </c>
      <c r="AQ242" s="88">
        <v>166</v>
      </c>
      <c r="AR242" s="88">
        <v>169</v>
      </c>
      <c r="AS242" s="88">
        <v>171</v>
      </c>
      <c r="AT242" s="88">
        <v>174</v>
      </c>
      <c r="AU242" s="88">
        <v>177</v>
      </c>
      <c r="AV242" s="89">
        <v>180</v>
      </c>
    </row>
    <row r="243" spans="1:48" ht="15" thickBot="1">
      <c r="A243">
        <v>243</v>
      </c>
      <c r="B243" s="662"/>
      <c r="C243" s="667"/>
      <c r="D243" s="90" t="str">
        <f>+D241</f>
        <v>48-XL</v>
      </c>
      <c r="E243" s="87">
        <v>79</v>
      </c>
      <c r="F243" s="88">
        <v>76</v>
      </c>
      <c r="G243" s="88">
        <v>74</v>
      </c>
      <c r="H243" s="88">
        <v>71</v>
      </c>
      <c r="I243" s="88">
        <v>69</v>
      </c>
      <c r="J243" s="88">
        <v>66</v>
      </c>
      <c r="K243" s="88">
        <v>64</v>
      </c>
      <c r="L243" s="89">
        <v>62</v>
      </c>
      <c r="N243" s="662"/>
      <c r="O243" s="667"/>
      <c r="P243" s="90" t="str">
        <f>+P241</f>
        <v>48-XL</v>
      </c>
      <c r="Q243" s="87">
        <v>97</v>
      </c>
      <c r="R243" s="88">
        <v>98</v>
      </c>
      <c r="S243" s="88">
        <v>100</v>
      </c>
      <c r="T243" s="88">
        <v>102</v>
      </c>
      <c r="U243" s="88">
        <v>103</v>
      </c>
      <c r="V243" s="88">
        <v>105</v>
      </c>
      <c r="W243" s="88">
        <v>107</v>
      </c>
      <c r="X243" s="89">
        <v>109</v>
      </c>
      <c r="Z243" s="662"/>
      <c r="AA243" s="667"/>
      <c r="AB243" s="90" t="str">
        <f>+AB241</f>
        <v>48-XL</v>
      </c>
      <c r="AC243" s="87">
        <v>152</v>
      </c>
      <c r="AD243" s="88">
        <v>154</v>
      </c>
      <c r="AE243" s="88">
        <v>157</v>
      </c>
      <c r="AF243" s="88">
        <v>159</v>
      </c>
      <c r="AG243" s="88">
        <v>162</v>
      </c>
      <c r="AH243" s="88">
        <v>164</v>
      </c>
      <c r="AI243" s="88">
        <v>167</v>
      </c>
      <c r="AJ243" s="89">
        <v>170</v>
      </c>
      <c r="AL243" s="662"/>
      <c r="AM243" s="667"/>
      <c r="AN243" s="90" t="str">
        <f>+AN241</f>
        <v>48-XL</v>
      </c>
      <c r="AO243" s="87">
        <v>179</v>
      </c>
      <c r="AP243" s="88">
        <v>179</v>
      </c>
      <c r="AQ243" s="88">
        <v>179</v>
      </c>
      <c r="AR243" s="88">
        <v>179</v>
      </c>
      <c r="AS243" s="88">
        <v>179</v>
      </c>
      <c r="AT243" s="88">
        <v>179</v>
      </c>
      <c r="AU243" s="88">
        <v>179</v>
      </c>
      <c r="AV243" s="89">
        <v>179</v>
      </c>
    </row>
    <row r="244" spans="1:48">
      <c r="A244">
        <v>244</v>
      </c>
      <c r="B244" s="662"/>
      <c r="C244" s="664">
        <f>+C242+10</f>
        <v>120</v>
      </c>
      <c r="D244" s="78" t="s">
        <v>133</v>
      </c>
      <c r="E244" s="83">
        <v>82</v>
      </c>
      <c r="F244" s="84">
        <v>79</v>
      </c>
      <c r="G244" s="84">
        <v>76</v>
      </c>
      <c r="H244" s="84">
        <v>73</v>
      </c>
      <c r="I244" s="84">
        <v>70</v>
      </c>
      <c r="J244" s="84">
        <v>67</v>
      </c>
      <c r="K244" s="84">
        <v>64</v>
      </c>
      <c r="L244" s="85">
        <v>62</v>
      </c>
      <c r="N244" s="662"/>
      <c r="O244" s="664">
        <f>+O242+10</f>
        <v>120</v>
      </c>
      <c r="P244" s="78" t="s">
        <v>133</v>
      </c>
      <c r="Q244" s="83">
        <v>82</v>
      </c>
      <c r="R244" s="84">
        <v>83</v>
      </c>
      <c r="S244" s="84">
        <v>85</v>
      </c>
      <c r="T244" s="84">
        <v>86</v>
      </c>
      <c r="U244" s="84">
        <v>88</v>
      </c>
      <c r="V244" s="84">
        <v>89</v>
      </c>
      <c r="W244" s="84">
        <v>91</v>
      </c>
      <c r="X244" s="85">
        <v>93</v>
      </c>
      <c r="Z244" s="662"/>
      <c r="AA244" s="664">
        <f>+AA242+10</f>
        <v>120</v>
      </c>
      <c r="AB244" s="78" t="s">
        <v>133</v>
      </c>
      <c r="AC244" s="83">
        <v>125</v>
      </c>
      <c r="AD244" s="84">
        <v>127</v>
      </c>
      <c r="AE244" s="84">
        <v>129</v>
      </c>
      <c r="AF244" s="84">
        <v>132</v>
      </c>
      <c r="AG244" s="84">
        <v>134</v>
      </c>
      <c r="AH244" s="84">
        <v>137</v>
      </c>
      <c r="AI244" s="84">
        <v>139</v>
      </c>
      <c r="AJ244" s="85">
        <v>142</v>
      </c>
      <c r="AL244" s="662"/>
      <c r="AM244" s="664">
        <f>+AM242+10</f>
        <v>120</v>
      </c>
      <c r="AN244" s="78" t="s">
        <v>133</v>
      </c>
      <c r="AO244" s="83">
        <v>152</v>
      </c>
      <c r="AP244" s="84">
        <v>155</v>
      </c>
      <c r="AQ244" s="84">
        <v>158</v>
      </c>
      <c r="AR244" s="84">
        <v>161</v>
      </c>
      <c r="AS244" s="84">
        <v>164</v>
      </c>
      <c r="AT244" s="84">
        <v>167</v>
      </c>
      <c r="AU244" s="84">
        <v>170</v>
      </c>
      <c r="AV244" s="85">
        <v>174</v>
      </c>
    </row>
    <row r="245" spans="1:48" ht="15" thickBot="1">
      <c r="A245">
        <v>245</v>
      </c>
      <c r="B245" s="662"/>
      <c r="C245" s="665"/>
      <c r="D245" s="82" t="s">
        <v>136</v>
      </c>
      <c r="E245" s="83">
        <v>88</v>
      </c>
      <c r="F245" s="84">
        <v>85</v>
      </c>
      <c r="G245" s="84">
        <v>82</v>
      </c>
      <c r="H245" s="84">
        <v>79</v>
      </c>
      <c r="I245" s="84">
        <v>76</v>
      </c>
      <c r="J245" s="84">
        <v>73</v>
      </c>
      <c r="K245" s="84">
        <v>70</v>
      </c>
      <c r="L245" s="85">
        <v>67</v>
      </c>
      <c r="N245" s="662"/>
      <c r="O245" s="665"/>
      <c r="P245" s="82" t="s">
        <v>136</v>
      </c>
      <c r="Q245" s="83">
        <v>90</v>
      </c>
      <c r="R245" s="84">
        <v>92</v>
      </c>
      <c r="S245" s="84">
        <v>94</v>
      </c>
      <c r="T245" s="84">
        <v>96</v>
      </c>
      <c r="U245" s="84">
        <v>98</v>
      </c>
      <c r="V245" s="84">
        <v>100</v>
      </c>
      <c r="W245" s="84">
        <v>102</v>
      </c>
      <c r="X245" s="85">
        <v>105</v>
      </c>
      <c r="Z245" s="662"/>
      <c r="AA245" s="665"/>
      <c r="AB245" s="82" t="s">
        <v>136</v>
      </c>
      <c r="AC245" s="83">
        <v>141</v>
      </c>
      <c r="AD245" s="84">
        <v>144</v>
      </c>
      <c r="AE245" s="84">
        <v>147</v>
      </c>
      <c r="AF245" s="84">
        <v>150</v>
      </c>
      <c r="AG245" s="84">
        <v>154</v>
      </c>
      <c r="AH245" s="84">
        <v>157</v>
      </c>
      <c r="AI245" s="84">
        <v>160</v>
      </c>
      <c r="AJ245" s="85">
        <v>164</v>
      </c>
      <c r="AL245" s="662"/>
      <c r="AM245" s="665"/>
      <c r="AN245" s="82" t="s">
        <v>136</v>
      </c>
      <c r="AO245" s="83">
        <v>172</v>
      </c>
      <c r="AP245" s="84">
        <v>173</v>
      </c>
      <c r="AQ245" s="84">
        <v>174</v>
      </c>
      <c r="AR245" s="84">
        <v>175</v>
      </c>
      <c r="AS245" s="84">
        <v>176</v>
      </c>
      <c r="AT245" s="84">
        <v>177</v>
      </c>
      <c r="AU245" s="84">
        <v>178</v>
      </c>
      <c r="AV245" s="85">
        <v>179</v>
      </c>
    </row>
    <row r="246" spans="1:48">
      <c r="A246">
        <v>246</v>
      </c>
      <c r="B246" s="662"/>
      <c r="C246" s="666">
        <f>+C244+10</f>
        <v>130</v>
      </c>
      <c r="D246" s="86" t="str">
        <f>+D244</f>
        <v>48-X</v>
      </c>
      <c r="E246" s="87">
        <v>89</v>
      </c>
      <c r="F246" s="88">
        <v>86</v>
      </c>
      <c r="G246" s="88">
        <v>83</v>
      </c>
      <c r="H246" s="88">
        <v>80</v>
      </c>
      <c r="I246" s="88">
        <v>77</v>
      </c>
      <c r="J246" s="88">
        <v>74</v>
      </c>
      <c r="K246" s="88">
        <v>71</v>
      </c>
      <c r="L246" s="89">
        <v>68</v>
      </c>
      <c r="N246" s="662"/>
      <c r="O246" s="666">
        <f>+O244+10</f>
        <v>130</v>
      </c>
      <c r="P246" s="86" t="str">
        <f>+P244</f>
        <v>48-X</v>
      </c>
      <c r="Q246" s="87">
        <v>89</v>
      </c>
      <c r="R246" s="88">
        <v>88</v>
      </c>
      <c r="S246" s="88">
        <v>88</v>
      </c>
      <c r="T246" s="88">
        <v>88</v>
      </c>
      <c r="U246" s="88">
        <v>88</v>
      </c>
      <c r="V246" s="88">
        <v>88</v>
      </c>
      <c r="W246" s="88">
        <v>88</v>
      </c>
      <c r="X246" s="89">
        <v>88</v>
      </c>
      <c r="Z246" s="662"/>
      <c r="AA246" s="666">
        <f>+AA244+10</f>
        <v>130</v>
      </c>
      <c r="AB246" s="86" t="str">
        <f>+AB244</f>
        <v>48-X</v>
      </c>
      <c r="AC246" s="87">
        <v>115</v>
      </c>
      <c r="AD246" s="88">
        <v>117</v>
      </c>
      <c r="AE246" s="88">
        <v>120</v>
      </c>
      <c r="AF246" s="88">
        <v>123</v>
      </c>
      <c r="AG246" s="88">
        <v>126</v>
      </c>
      <c r="AH246" s="88">
        <v>129</v>
      </c>
      <c r="AI246" s="88">
        <v>132</v>
      </c>
      <c r="AJ246" s="89">
        <v>135</v>
      </c>
      <c r="AL246" s="662"/>
      <c r="AM246" s="666">
        <f>+AM244+10</f>
        <v>130</v>
      </c>
      <c r="AN246" s="86" t="str">
        <f>+AN244</f>
        <v>48-X</v>
      </c>
      <c r="AO246" s="87">
        <v>140</v>
      </c>
      <c r="AP246" s="88">
        <v>143</v>
      </c>
      <c r="AQ246" s="88">
        <v>147</v>
      </c>
      <c r="AR246" s="88">
        <v>150</v>
      </c>
      <c r="AS246" s="88">
        <v>154</v>
      </c>
      <c r="AT246" s="88">
        <v>157</v>
      </c>
      <c r="AU246" s="88">
        <v>161</v>
      </c>
      <c r="AV246" s="89">
        <v>165</v>
      </c>
    </row>
    <row r="247" spans="1:48" ht="15" thickBot="1">
      <c r="A247">
        <v>247</v>
      </c>
      <c r="B247" s="662"/>
      <c r="C247" s="667"/>
      <c r="D247" s="90" t="str">
        <f>+D245</f>
        <v>48-XL</v>
      </c>
      <c r="E247" s="87">
        <v>89</v>
      </c>
      <c r="F247" s="88">
        <v>86</v>
      </c>
      <c r="G247" s="88">
        <v>84</v>
      </c>
      <c r="H247" s="88">
        <v>82</v>
      </c>
      <c r="I247" s="88">
        <v>80</v>
      </c>
      <c r="J247" s="88">
        <v>78</v>
      </c>
      <c r="K247" s="88">
        <v>76</v>
      </c>
      <c r="L247" s="89">
        <v>74</v>
      </c>
      <c r="N247" s="662"/>
      <c r="O247" s="667"/>
      <c r="P247" s="90" t="str">
        <f>+P245</f>
        <v>48-XL</v>
      </c>
      <c r="Q247" s="87">
        <v>89</v>
      </c>
      <c r="R247" s="88">
        <v>90</v>
      </c>
      <c r="S247" s="88">
        <v>92</v>
      </c>
      <c r="T247" s="88">
        <v>93</v>
      </c>
      <c r="U247" s="88">
        <v>95</v>
      </c>
      <c r="V247" s="88">
        <v>96</v>
      </c>
      <c r="W247" s="88">
        <v>98</v>
      </c>
      <c r="X247" s="89">
        <v>100</v>
      </c>
      <c r="Z247" s="662"/>
      <c r="AA247" s="667"/>
      <c r="AB247" s="90" t="str">
        <f>+AB245</f>
        <v>48-XL</v>
      </c>
      <c r="AC247" s="87">
        <v>122</v>
      </c>
      <c r="AD247" s="88">
        <v>126</v>
      </c>
      <c r="AE247" s="88">
        <v>131</v>
      </c>
      <c r="AF247" s="88">
        <v>136</v>
      </c>
      <c r="AG247" s="88">
        <v>141</v>
      </c>
      <c r="AH247" s="88">
        <v>146</v>
      </c>
      <c r="AI247" s="88">
        <v>151</v>
      </c>
      <c r="AJ247" s="89">
        <v>156</v>
      </c>
      <c r="AL247" s="662"/>
      <c r="AM247" s="667"/>
      <c r="AN247" s="90" t="str">
        <f>+AN245</f>
        <v>48-XL</v>
      </c>
      <c r="AO247" s="87">
        <v>149</v>
      </c>
      <c r="AP247" s="88">
        <v>153</v>
      </c>
      <c r="AQ247" s="88">
        <v>157</v>
      </c>
      <c r="AR247" s="88">
        <v>161</v>
      </c>
      <c r="AS247" s="88">
        <v>166</v>
      </c>
      <c r="AT247" s="88">
        <v>170</v>
      </c>
      <c r="AU247" s="88">
        <v>174</v>
      </c>
      <c r="AV247" s="89">
        <v>179</v>
      </c>
    </row>
    <row r="248" spans="1:48">
      <c r="A248">
        <v>248</v>
      </c>
      <c r="B248" s="662"/>
      <c r="C248" s="664">
        <f>+C246+10</f>
        <v>140</v>
      </c>
      <c r="D248" s="78" t="s">
        <v>133</v>
      </c>
      <c r="E248" s="83">
        <v>90</v>
      </c>
      <c r="F248" s="84">
        <v>87</v>
      </c>
      <c r="G248" s="84">
        <v>85</v>
      </c>
      <c r="H248" s="84">
        <v>83</v>
      </c>
      <c r="I248" s="84">
        <v>81</v>
      </c>
      <c r="J248" s="84">
        <v>79</v>
      </c>
      <c r="K248" s="84">
        <v>77</v>
      </c>
      <c r="L248" s="85">
        <v>75</v>
      </c>
      <c r="N248" s="662"/>
      <c r="O248" s="664">
        <f>+O246+10</f>
        <v>140</v>
      </c>
      <c r="P248" s="78" t="s">
        <v>133</v>
      </c>
      <c r="Q248" s="83">
        <v>90</v>
      </c>
      <c r="R248" s="84">
        <v>89</v>
      </c>
      <c r="S248" s="84">
        <v>88</v>
      </c>
      <c r="T248" s="84">
        <v>87</v>
      </c>
      <c r="U248" s="84">
        <v>87</v>
      </c>
      <c r="V248" s="84">
        <v>86</v>
      </c>
      <c r="W248" s="84">
        <v>85</v>
      </c>
      <c r="X248" s="85">
        <v>85</v>
      </c>
      <c r="Z248" s="662"/>
      <c r="AA248" s="664">
        <f>+AA246+10</f>
        <v>140</v>
      </c>
      <c r="AB248" s="78" t="s">
        <v>133</v>
      </c>
      <c r="AC248" s="83">
        <v>100</v>
      </c>
      <c r="AD248" s="84">
        <v>104</v>
      </c>
      <c r="AE248" s="84">
        <v>108</v>
      </c>
      <c r="AF248" s="84">
        <v>112</v>
      </c>
      <c r="AG248" s="84">
        <v>116</v>
      </c>
      <c r="AH248" s="84">
        <v>120</v>
      </c>
      <c r="AI248" s="84">
        <v>124</v>
      </c>
      <c r="AJ248" s="85">
        <v>129</v>
      </c>
      <c r="AL248" s="662"/>
      <c r="AM248" s="664">
        <f>+AM246+10</f>
        <v>140</v>
      </c>
      <c r="AN248" s="78" t="s">
        <v>133</v>
      </c>
      <c r="AO248" s="83">
        <v>122</v>
      </c>
      <c r="AP248" s="84">
        <v>127</v>
      </c>
      <c r="AQ248" s="84">
        <v>132</v>
      </c>
      <c r="AR248" s="84">
        <v>137</v>
      </c>
      <c r="AS248" s="84">
        <v>142</v>
      </c>
      <c r="AT248" s="84">
        <v>147</v>
      </c>
      <c r="AU248" s="84">
        <v>152</v>
      </c>
      <c r="AV248" s="85">
        <v>158</v>
      </c>
    </row>
    <row r="249" spans="1:48" ht="15" thickBot="1">
      <c r="A249">
        <v>249</v>
      </c>
      <c r="B249" s="662"/>
      <c r="C249" s="665"/>
      <c r="D249" s="82" t="s">
        <v>136</v>
      </c>
      <c r="E249" s="83">
        <v>90</v>
      </c>
      <c r="F249" s="84">
        <v>88</v>
      </c>
      <c r="G249" s="84">
        <v>87</v>
      </c>
      <c r="H249" s="84">
        <v>86</v>
      </c>
      <c r="I249" s="84">
        <v>85</v>
      </c>
      <c r="J249" s="84">
        <v>84</v>
      </c>
      <c r="K249" s="84">
        <v>83</v>
      </c>
      <c r="L249" s="85">
        <v>82</v>
      </c>
      <c r="N249" s="662"/>
      <c r="O249" s="665"/>
      <c r="P249" s="82" t="s">
        <v>136</v>
      </c>
      <c r="Q249" s="83">
        <v>91</v>
      </c>
      <c r="R249" s="84">
        <v>91</v>
      </c>
      <c r="S249" s="84">
        <v>92</v>
      </c>
      <c r="T249" s="84">
        <v>93</v>
      </c>
      <c r="U249" s="84">
        <v>93</v>
      </c>
      <c r="V249" s="84">
        <v>94</v>
      </c>
      <c r="W249" s="84">
        <v>95</v>
      </c>
      <c r="X249" s="85">
        <v>96</v>
      </c>
      <c r="Z249" s="662"/>
      <c r="AA249" s="665"/>
      <c r="AB249" s="82" t="s">
        <v>136</v>
      </c>
      <c r="AC249" s="83">
        <v>107</v>
      </c>
      <c r="AD249" s="84">
        <v>112</v>
      </c>
      <c r="AE249" s="84">
        <v>118</v>
      </c>
      <c r="AF249" s="84">
        <v>124</v>
      </c>
      <c r="AG249" s="84">
        <v>130</v>
      </c>
      <c r="AH249" s="84">
        <v>136</v>
      </c>
      <c r="AI249" s="84">
        <v>142</v>
      </c>
      <c r="AJ249" s="85">
        <v>148</v>
      </c>
      <c r="AL249" s="662"/>
      <c r="AM249" s="665"/>
      <c r="AN249" s="82" t="s">
        <v>136</v>
      </c>
      <c r="AO249" s="83">
        <v>130</v>
      </c>
      <c r="AP249" s="84">
        <v>137</v>
      </c>
      <c r="AQ249" s="84">
        <v>144</v>
      </c>
      <c r="AR249" s="84">
        <v>151</v>
      </c>
      <c r="AS249" s="84">
        <v>158</v>
      </c>
      <c r="AT249" s="84">
        <v>165</v>
      </c>
      <c r="AU249" s="84">
        <v>172</v>
      </c>
      <c r="AV249" s="85">
        <v>179</v>
      </c>
    </row>
    <row r="250" spans="1:48">
      <c r="A250">
        <v>250</v>
      </c>
      <c r="B250" s="662"/>
      <c r="C250" s="666">
        <f>+C248+10</f>
        <v>150</v>
      </c>
      <c r="D250" s="86" t="str">
        <f>+D248</f>
        <v>48-X</v>
      </c>
      <c r="E250" s="87">
        <v>93</v>
      </c>
      <c r="F250" s="88">
        <v>91</v>
      </c>
      <c r="G250" s="88">
        <v>90</v>
      </c>
      <c r="H250" s="88">
        <v>88</v>
      </c>
      <c r="I250" s="88">
        <v>87</v>
      </c>
      <c r="J250" s="88">
        <v>85</v>
      </c>
      <c r="K250" s="88">
        <v>84</v>
      </c>
      <c r="L250" s="89">
        <v>83</v>
      </c>
      <c r="N250" s="662"/>
      <c r="O250" s="666">
        <f>+O248+10</f>
        <v>150</v>
      </c>
      <c r="P250" s="86" t="str">
        <f>+P248</f>
        <v>48-X</v>
      </c>
      <c r="Q250" s="87">
        <v>93</v>
      </c>
      <c r="R250" s="88">
        <v>91</v>
      </c>
      <c r="S250" s="88">
        <v>90</v>
      </c>
      <c r="T250" s="88">
        <v>88</v>
      </c>
      <c r="U250" s="88">
        <v>87</v>
      </c>
      <c r="V250" s="88">
        <v>85</v>
      </c>
      <c r="W250" s="88">
        <v>84</v>
      </c>
      <c r="X250" s="89">
        <v>83</v>
      </c>
      <c r="Z250" s="662"/>
      <c r="AA250" s="666">
        <f>+AA248+10</f>
        <v>150</v>
      </c>
      <c r="AB250" s="86" t="str">
        <f>+AB248</f>
        <v>48-X</v>
      </c>
      <c r="AC250" s="87">
        <v>93</v>
      </c>
      <c r="AD250" s="88">
        <v>97</v>
      </c>
      <c r="AE250" s="88">
        <v>101</v>
      </c>
      <c r="AF250" s="88">
        <v>106</v>
      </c>
      <c r="AG250" s="88">
        <v>110</v>
      </c>
      <c r="AH250" s="88">
        <v>115</v>
      </c>
      <c r="AI250" s="88">
        <v>119</v>
      </c>
      <c r="AJ250" s="89">
        <v>124</v>
      </c>
      <c r="AL250" s="662"/>
      <c r="AM250" s="666">
        <f>+AM248+10</f>
        <v>150</v>
      </c>
      <c r="AN250" s="86" t="str">
        <f>+AN248</f>
        <v>48-X</v>
      </c>
      <c r="AO250" s="87">
        <v>108</v>
      </c>
      <c r="AP250" s="88">
        <v>114</v>
      </c>
      <c r="AQ250" s="88">
        <v>120</v>
      </c>
      <c r="AR250" s="88">
        <v>126</v>
      </c>
      <c r="AS250" s="88">
        <v>132</v>
      </c>
      <c r="AT250" s="88">
        <v>138</v>
      </c>
      <c r="AU250" s="88">
        <v>144</v>
      </c>
      <c r="AV250" s="89">
        <v>151</v>
      </c>
    </row>
    <row r="251" spans="1:48" ht="15" thickBot="1">
      <c r="A251">
        <v>251</v>
      </c>
      <c r="B251" s="662"/>
      <c r="C251" s="667"/>
      <c r="D251" s="90" t="str">
        <f>+D249</f>
        <v>48-XL</v>
      </c>
      <c r="E251" s="87">
        <v>93</v>
      </c>
      <c r="F251" s="88">
        <v>92</v>
      </c>
      <c r="G251" s="88">
        <v>91</v>
      </c>
      <c r="H251" s="88">
        <v>90</v>
      </c>
      <c r="I251" s="88">
        <v>90</v>
      </c>
      <c r="J251" s="88">
        <v>89</v>
      </c>
      <c r="K251" s="88">
        <v>88</v>
      </c>
      <c r="L251" s="89">
        <v>88</v>
      </c>
      <c r="N251" s="662"/>
      <c r="O251" s="667"/>
      <c r="P251" s="90" t="str">
        <f>+P249</f>
        <v>48-XL</v>
      </c>
      <c r="Q251" s="87">
        <v>93</v>
      </c>
      <c r="R251" s="88">
        <v>92</v>
      </c>
      <c r="S251" s="88">
        <v>91</v>
      </c>
      <c r="T251" s="88">
        <v>91</v>
      </c>
      <c r="U251" s="88">
        <v>90</v>
      </c>
      <c r="V251" s="88">
        <v>90</v>
      </c>
      <c r="W251" s="88">
        <v>89</v>
      </c>
      <c r="X251" s="89">
        <v>89</v>
      </c>
      <c r="Z251" s="662"/>
      <c r="AA251" s="667"/>
      <c r="AB251" s="90" t="str">
        <f>+AB249</f>
        <v>48-XL</v>
      </c>
      <c r="AC251" s="87">
        <v>95</v>
      </c>
      <c r="AD251" s="88">
        <v>101</v>
      </c>
      <c r="AE251" s="88">
        <v>107</v>
      </c>
      <c r="AF251" s="88">
        <v>113</v>
      </c>
      <c r="AG251" s="88">
        <v>119</v>
      </c>
      <c r="AH251" s="88">
        <v>125</v>
      </c>
      <c r="AI251" s="88">
        <v>131</v>
      </c>
      <c r="AJ251" s="89">
        <v>138</v>
      </c>
      <c r="AL251" s="662"/>
      <c r="AM251" s="667"/>
      <c r="AN251" s="90" t="str">
        <f>+AN249</f>
        <v>48-XL</v>
      </c>
      <c r="AO251" s="87">
        <v>116</v>
      </c>
      <c r="AP251" s="88">
        <v>123</v>
      </c>
      <c r="AQ251" s="88">
        <v>131</v>
      </c>
      <c r="AR251" s="88">
        <v>138</v>
      </c>
      <c r="AS251" s="88">
        <v>146</v>
      </c>
      <c r="AT251" s="88">
        <v>153</v>
      </c>
      <c r="AU251" s="88">
        <v>161</v>
      </c>
      <c r="AV251" s="89">
        <v>169</v>
      </c>
    </row>
    <row r="252" spans="1:48">
      <c r="A252">
        <v>252</v>
      </c>
      <c r="B252" s="662"/>
      <c r="C252" s="664">
        <f>+C250+10</f>
        <v>160</v>
      </c>
      <c r="D252" s="78" t="s">
        <v>133</v>
      </c>
      <c r="E252" s="83">
        <v>93</v>
      </c>
      <c r="F252" s="84">
        <v>92</v>
      </c>
      <c r="G252" s="84">
        <v>91</v>
      </c>
      <c r="H252" s="84">
        <v>91</v>
      </c>
      <c r="I252" s="84">
        <v>90</v>
      </c>
      <c r="J252" s="84">
        <v>90</v>
      </c>
      <c r="K252" s="84">
        <v>89</v>
      </c>
      <c r="L252" s="85">
        <v>89</v>
      </c>
      <c r="N252" s="662"/>
      <c r="O252" s="664">
        <f>+O250+10</f>
        <v>160</v>
      </c>
      <c r="P252" s="78" t="s">
        <v>133</v>
      </c>
      <c r="Q252" s="83">
        <v>93</v>
      </c>
      <c r="R252" s="84">
        <v>92</v>
      </c>
      <c r="S252" s="84">
        <v>91</v>
      </c>
      <c r="T252" s="84">
        <v>91</v>
      </c>
      <c r="U252" s="84">
        <v>90</v>
      </c>
      <c r="V252" s="84">
        <v>90</v>
      </c>
      <c r="W252" s="84">
        <v>89</v>
      </c>
      <c r="X252" s="85">
        <v>89</v>
      </c>
      <c r="Z252" s="662"/>
      <c r="AA252" s="664">
        <f>+AA250+10</f>
        <v>160</v>
      </c>
      <c r="AB252" s="78" t="s">
        <v>133</v>
      </c>
      <c r="AC252" s="83">
        <v>93</v>
      </c>
      <c r="AD252" s="84">
        <v>96</v>
      </c>
      <c r="AE252" s="84">
        <v>99</v>
      </c>
      <c r="AF252" s="84">
        <v>102</v>
      </c>
      <c r="AG252" s="84">
        <v>106</v>
      </c>
      <c r="AH252" s="84">
        <v>109</v>
      </c>
      <c r="AI252" s="84">
        <v>112</v>
      </c>
      <c r="AJ252" s="85">
        <v>116</v>
      </c>
      <c r="AL252" s="662"/>
      <c r="AM252" s="664">
        <f>+AM250+10</f>
        <v>160</v>
      </c>
      <c r="AN252" s="78" t="s">
        <v>133</v>
      </c>
      <c r="AO252" s="83">
        <v>97</v>
      </c>
      <c r="AP252" s="84">
        <v>103</v>
      </c>
      <c r="AQ252" s="84">
        <v>109</v>
      </c>
      <c r="AR252" s="84">
        <v>116</v>
      </c>
      <c r="AS252" s="84">
        <v>122</v>
      </c>
      <c r="AT252" s="84">
        <v>129</v>
      </c>
      <c r="AU252" s="84">
        <v>135</v>
      </c>
      <c r="AV252" s="85">
        <v>142</v>
      </c>
    </row>
    <row r="253" spans="1:48" ht="15" thickBot="1">
      <c r="A253">
        <v>253</v>
      </c>
      <c r="B253" s="662"/>
      <c r="C253" s="665"/>
      <c r="D253" s="82" t="s">
        <v>136</v>
      </c>
      <c r="E253" s="83">
        <v>93</v>
      </c>
      <c r="F253" s="84">
        <v>92</v>
      </c>
      <c r="G253" s="84">
        <v>91</v>
      </c>
      <c r="H253" s="84">
        <v>91</v>
      </c>
      <c r="I253" s="84">
        <v>90</v>
      </c>
      <c r="J253" s="84">
        <v>90</v>
      </c>
      <c r="K253" s="84">
        <v>89</v>
      </c>
      <c r="L253" s="85">
        <v>89</v>
      </c>
      <c r="N253" s="662"/>
      <c r="O253" s="665"/>
      <c r="P253" s="82" t="s">
        <v>136</v>
      </c>
      <c r="Q253" s="83">
        <v>93</v>
      </c>
      <c r="R253" s="84">
        <v>92</v>
      </c>
      <c r="S253" s="84">
        <v>91</v>
      </c>
      <c r="T253" s="84">
        <v>91</v>
      </c>
      <c r="U253" s="84">
        <v>90</v>
      </c>
      <c r="V253" s="84">
        <v>90</v>
      </c>
      <c r="W253" s="84">
        <v>89</v>
      </c>
      <c r="X253" s="85">
        <v>89</v>
      </c>
      <c r="Z253" s="662"/>
      <c r="AA253" s="665"/>
      <c r="AB253" s="82" t="s">
        <v>136</v>
      </c>
      <c r="AC253" s="83">
        <v>93</v>
      </c>
      <c r="AD253" s="84">
        <v>97</v>
      </c>
      <c r="AE253" s="84">
        <v>101</v>
      </c>
      <c r="AF253" s="84">
        <v>105</v>
      </c>
      <c r="AG253" s="84">
        <v>110</v>
      </c>
      <c r="AH253" s="84">
        <v>114</v>
      </c>
      <c r="AI253" s="84">
        <v>118</v>
      </c>
      <c r="AJ253" s="85">
        <v>123</v>
      </c>
      <c r="AL253" s="662"/>
      <c r="AM253" s="665"/>
      <c r="AN253" s="82" t="s">
        <v>136</v>
      </c>
      <c r="AO253" s="83">
        <v>104</v>
      </c>
      <c r="AP253" s="84">
        <v>110</v>
      </c>
      <c r="AQ253" s="84">
        <v>117</v>
      </c>
      <c r="AR253" s="84">
        <v>123</v>
      </c>
      <c r="AS253" s="84">
        <v>130</v>
      </c>
      <c r="AT253" s="84">
        <v>136</v>
      </c>
      <c r="AU253" s="84">
        <v>143</v>
      </c>
      <c r="AV253" s="85">
        <v>150</v>
      </c>
    </row>
    <row r="254" spans="1:48">
      <c r="A254">
        <v>254</v>
      </c>
      <c r="B254" s="662"/>
      <c r="C254" s="666">
        <f>+C252+10</f>
        <v>170</v>
      </c>
      <c r="D254" s="86" t="str">
        <f>+D252</f>
        <v>48-X</v>
      </c>
      <c r="E254" s="87">
        <v>94</v>
      </c>
      <c r="F254" s="88">
        <v>93</v>
      </c>
      <c r="G254" s="88">
        <v>92</v>
      </c>
      <c r="H254" s="88">
        <v>92</v>
      </c>
      <c r="I254" s="88">
        <v>91</v>
      </c>
      <c r="J254" s="88">
        <v>91</v>
      </c>
      <c r="K254" s="88">
        <v>90</v>
      </c>
      <c r="L254" s="89">
        <v>90</v>
      </c>
      <c r="N254" s="662"/>
      <c r="O254" s="666">
        <f>+O252+10</f>
        <v>170</v>
      </c>
      <c r="P254" s="86" t="str">
        <f>+P252</f>
        <v>48-X</v>
      </c>
      <c r="Q254" s="87">
        <v>94</v>
      </c>
      <c r="R254" s="88">
        <v>93</v>
      </c>
      <c r="S254" s="88">
        <v>92</v>
      </c>
      <c r="T254" s="88">
        <v>92</v>
      </c>
      <c r="U254" s="88">
        <v>91</v>
      </c>
      <c r="V254" s="88">
        <v>91</v>
      </c>
      <c r="W254" s="88">
        <v>90</v>
      </c>
      <c r="X254" s="89">
        <v>90</v>
      </c>
      <c r="Z254" s="662"/>
      <c r="AA254" s="666">
        <f>+AA252+10</f>
        <v>170</v>
      </c>
      <c r="AB254" s="86" t="str">
        <f>+AB252</f>
        <v>48-X</v>
      </c>
      <c r="AC254" s="87">
        <v>94</v>
      </c>
      <c r="AD254" s="88">
        <v>95</v>
      </c>
      <c r="AE254" s="88">
        <v>96</v>
      </c>
      <c r="AF254" s="88">
        <v>97</v>
      </c>
      <c r="AG254" s="88">
        <v>99</v>
      </c>
      <c r="AH254" s="88">
        <v>100</v>
      </c>
      <c r="AI254" s="88">
        <v>101</v>
      </c>
      <c r="AJ254" s="89">
        <v>103</v>
      </c>
      <c r="AL254" s="662"/>
      <c r="AM254" s="666">
        <f>+AM252+10</f>
        <v>170</v>
      </c>
      <c r="AN254" s="86" t="str">
        <f>+AN252</f>
        <v>48-X</v>
      </c>
      <c r="AO254" s="87">
        <v>94</v>
      </c>
      <c r="AP254" s="88">
        <v>98</v>
      </c>
      <c r="AQ254" s="88">
        <v>103</v>
      </c>
      <c r="AR254" s="88">
        <v>107</v>
      </c>
      <c r="AS254" s="88">
        <v>112</v>
      </c>
      <c r="AT254" s="88">
        <v>116</v>
      </c>
      <c r="AU254" s="88">
        <v>121</v>
      </c>
      <c r="AV254" s="89">
        <v>126</v>
      </c>
    </row>
    <row r="255" spans="1:48" ht="15" thickBot="1">
      <c r="A255">
        <v>255</v>
      </c>
      <c r="B255" s="662"/>
      <c r="C255" s="667"/>
      <c r="D255" s="90" t="str">
        <f>+D253</f>
        <v>48-XL</v>
      </c>
      <c r="E255" s="87">
        <v>94</v>
      </c>
      <c r="F255" s="88">
        <v>93</v>
      </c>
      <c r="G255" s="88">
        <v>92</v>
      </c>
      <c r="H255" s="88">
        <v>92</v>
      </c>
      <c r="I255" s="88">
        <v>91</v>
      </c>
      <c r="J255" s="88">
        <v>91</v>
      </c>
      <c r="K255" s="88">
        <v>90</v>
      </c>
      <c r="L255" s="89">
        <v>90</v>
      </c>
      <c r="N255" s="662"/>
      <c r="O255" s="667"/>
      <c r="P255" s="90" t="str">
        <f>+P253</f>
        <v>48-XL</v>
      </c>
      <c r="Q255" s="87">
        <v>94</v>
      </c>
      <c r="R255" s="88">
        <v>93</v>
      </c>
      <c r="S255" s="88">
        <v>92</v>
      </c>
      <c r="T255" s="88">
        <v>92</v>
      </c>
      <c r="U255" s="88">
        <v>91</v>
      </c>
      <c r="V255" s="88">
        <v>91</v>
      </c>
      <c r="W255" s="88">
        <v>90</v>
      </c>
      <c r="X255" s="89">
        <v>90</v>
      </c>
      <c r="Z255" s="662"/>
      <c r="AA255" s="667"/>
      <c r="AB255" s="90" t="str">
        <f>+AB253</f>
        <v>48-XL</v>
      </c>
      <c r="AC255" s="87">
        <v>94</v>
      </c>
      <c r="AD255" s="88">
        <v>96</v>
      </c>
      <c r="AE255" s="88">
        <v>98</v>
      </c>
      <c r="AF255" s="88">
        <v>100</v>
      </c>
      <c r="AG255" s="88">
        <v>103</v>
      </c>
      <c r="AH255" s="88">
        <v>105</v>
      </c>
      <c r="AI255" s="88">
        <v>107</v>
      </c>
      <c r="AJ255" s="89">
        <v>110</v>
      </c>
      <c r="AL255" s="662"/>
      <c r="AM255" s="667"/>
      <c r="AN255" s="90" t="str">
        <f>+AN253</f>
        <v>48-XL</v>
      </c>
      <c r="AO255" s="87">
        <v>94</v>
      </c>
      <c r="AP255" s="88">
        <v>99</v>
      </c>
      <c r="AQ255" s="88">
        <v>105</v>
      </c>
      <c r="AR255" s="88">
        <v>111</v>
      </c>
      <c r="AS255" s="88">
        <v>116</v>
      </c>
      <c r="AT255" s="88">
        <v>122</v>
      </c>
      <c r="AU255" s="88">
        <v>128</v>
      </c>
      <c r="AV255" s="89">
        <v>134</v>
      </c>
    </row>
    <row r="256" spans="1:48">
      <c r="A256">
        <v>256</v>
      </c>
      <c r="B256" s="662"/>
      <c r="C256" s="664">
        <f>+C254+10</f>
        <v>180</v>
      </c>
      <c r="D256" s="78" t="s">
        <v>133</v>
      </c>
      <c r="E256" s="184"/>
      <c r="F256" s="84">
        <v>94</v>
      </c>
      <c r="G256" s="84">
        <v>93</v>
      </c>
      <c r="H256" s="84">
        <v>93</v>
      </c>
      <c r="I256" s="84">
        <v>92</v>
      </c>
      <c r="J256" s="84">
        <v>92</v>
      </c>
      <c r="K256" s="84">
        <v>91</v>
      </c>
      <c r="L256" s="85">
        <v>91</v>
      </c>
      <c r="N256" s="662"/>
      <c r="O256" s="664">
        <f>+O254+10</f>
        <v>180</v>
      </c>
      <c r="P256" s="78" t="s">
        <v>133</v>
      </c>
      <c r="Q256" s="184"/>
      <c r="R256" s="84">
        <v>94</v>
      </c>
      <c r="S256" s="84">
        <v>93</v>
      </c>
      <c r="T256" s="84">
        <v>93</v>
      </c>
      <c r="U256" s="84">
        <v>92</v>
      </c>
      <c r="V256" s="84">
        <v>92</v>
      </c>
      <c r="W256" s="84">
        <v>91</v>
      </c>
      <c r="X256" s="85">
        <v>91</v>
      </c>
      <c r="Z256" s="662"/>
      <c r="AA256" s="664">
        <f>+AA254+10</f>
        <v>180</v>
      </c>
      <c r="AB256" s="78" t="s">
        <v>133</v>
      </c>
      <c r="AC256" s="184"/>
      <c r="AD256" s="84">
        <v>95</v>
      </c>
      <c r="AE256" s="84">
        <v>95</v>
      </c>
      <c r="AF256" s="84">
        <v>95</v>
      </c>
      <c r="AG256" s="84">
        <v>95</v>
      </c>
      <c r="AH256" s="84">
        <v>95</v>
      </c>
      <c r="AI256" s="84">
        <v>95</v>
      </c>
      <c r="AJ256" s="85">
        <v>95</v>
      </c>
      <c r="AL256" s="662"/>
      <c r="AM256" s="664">
        <f>+AM254+10</f>
        <v>180</v>
      </c>
      <c r="AN256" s="78" t="s">
        <v>133</v>
      </c>
      <c r="AO256" s="184"/>
      <c r="AP256" s="84">
        <v>97</v>
      </c>
      <c r="AQ256" s="84">
        <v>100</v>
      </c>
      <c r="AR256" s="84">
        <v>103</v>
      </c>
      <c r="AS256" s="84">
        <v>106</v>
      </c>
      <c r="AT256" s="84">
        <v>109</v>
      </c>
      <c r="AU256" s="84">
        <v>112</v>
      </c>
      <c r="AV256" s="85">
        <v>115</v>
      </c>
    </row>
    <row r="257" spans="1:48" ht="15" thickBot="1">
      <c r="A257">
        <v>257</v>
      </c>
      <c r="B257" s="662"/>
      <c r="C257" s="665"/>
      <c r="D257" s="82" t="s">
        <v>136</v>
      </c>
      <c r="E257" s="184"/>
      <c r="F257" s="84">
        <v>94</v>
      </c>
      <c r="G257" s="84">
        <v>93</v>
      </c>
      <c r="H257" s="84">
        <v>93</v>
      </c>
      <c r="I257" s="84">
        <v>92</v>
      </c>
      <c r="J257" s="84">
        <v>92</v>
      </c>
      <c r="K257" s="84">
        <v>91</v>
      </c>
      <c r="L257" s="85">
        <v>91</v>
      </c>
      <c r="N257" s="662"/>
      <c r="O257" s="665"/>
      <c r="P257" s="82" t="s">
        <v>136</v>
      </c>
      <c r="Q257" s="184"/>
      <c r="R257" s="84">
        <v>94</v>
      </c>
      <c r="S257" s="84">
        <v>93</v>
      </c>
      <c r="T257" s="84">
        <v>93</v>
      </c>
      <c r="U257" s="84">
        <v>92</v>
      </c>
      <c r="V257" s="84">
        <v>92</v>
      </c>
      <c r="W257" s="84">
        <v>91</v>
      </c>
      <c r="X257" s="85">
        <v>91</v>
      </c>
      <c r="Z257" s="662"/>
      <c r="AA257" s="665"/>
      <c r="AB257" s="82" t="s">
        <v>136</v>
      </c>
      <c r="AC257" s="184"/>
      <c r="AD257" s="84">
        <v>95</v>
      </c>
      <c r="AE257" s="84">
        <v>95</v>
      </c>
      <c r="AF257" s="84">
        <v>95</v>
      </c>
      <c r="AG257" s="84">
        <v>95</v>
      </c>
      <c r="AH257" s="84">
        <v>95</v>
      </c>
      <c r="AI257" s="84">
        <v>95</v>
      </c>
      <c r="AJ257" s="85">
        <v>95</v>
      </c>
      <c r="AL257" s="662"/>
      <c r="AM257" s="665"/>
      <c r="AN257" s="82" t="s">
        <v>136</v>
      </c>
      <c r="AO257" s="184"/>
      <c r="AP257" s="84">
        <v>99</v>
      </c>
      <c r="AQ257" s="84">
        <v>103</v>
      </c>
      <c r="AR257" s="84">
        <v>107</v>
      </c>
      <c r="AS257" s="84">
        <v>111</v>
      </c>
      <c r="AT257" s="84">
        <v>115</v>
      </c>
      <c r="AU257" s="84">
        <v>119</v>
      </c>
      <c r="AV257" s="85">
        <v>123</v>
      </c>
    </row>
    <row r="258" spans="1:48">
      <c r="A258">
        <v>258</v>
      </c>
      <c r="B258" s="662"/>
      <c r="C258" s="666">
        <f>+C256+10</f>
        <v>190</v>
      </c>
      <c r="D258" s="86" t="str">
        <f>+D256</f>
        <v>48-X</v>
      </c>
      <c r="E258" s="184"/>
      <c r="F258" s="183"/>
      <c r="G258" s="183"/>
      <c r="H258" s="88">
        <v>94</v>
      </c>
      <c r="I258" s="88">
        <v>93</v>
      </c>
      <c r="J258" s="88">
        <v>93</v>
      </c>
      <c r="K258" s="88">
        <v>93</v>
      </c>
      <c r="L258" s="89">
        <v>93</v>
      </c>
      <c r="N258" s="662"/>
      <c r="O258" s="666">
        <f>+O256+10</f>
        <v>190</v>
      </c>
      <c r="P258" s="86" t="str">
        <f>+P256</f>
        <v>48-X</v>
      </c>
      <c r="Q258" s="184"/>
      <c r="R258" s="183"/>
      <c r="S258" s="183"/>
      <c r="T258" s="88">
        <v>94</v>
      </c>
      <c r="U258" s="88">
        <v>93</v>
      </c>
      <c r="V258" s="88">
        <v>93</v>
      </c>
      <c r="W258" s="88">
        <v>93</v>
      </c>
      <c r="X258" s="89">
        <v>93</v>
      </c>
      <c r="Z258" s="662"/>
      <c r="AA258" s="666">
        <f>+AA256+10</f>
        <v>190</v>
      </c>
      <c r="AB258" s="86" t="str">
        <f>+AB256</f>
        <v>48-X</v>
      </c>
      <c r="AC258" s="184"/>
      <c r="AD258" s="183"/>
      <c r="AE258" s="183"/>
      <c r="AF258" s="88">
        <v>94</v>
      </c>
      <c r="AG258" s="88">
        <v>93</v>
      </c>
      <c r="AH258" s="88">
        <v>93</v>
      </c>
      <c r="AI258" s="88">
        <v>93</v>
      </c>
      <c r="AJ258" s="89">
        <v>93</v>
      </c>
      <c r="AL258" s="662"/>
      <c r="AM258" s="666">
        <f>+AM256+10</f>
        <v>190</v>
      </c>
      <c r="AN258" s="86" t="str">
        <f>+AN256</f>
        <v>48-X</v>
      </c>
      <c r="AO258" s="184"/>
      <c r="AP258" s="183"/>
      <c r="AQ258" s="183"/>
      <c r="AR258" s="88">
        <v>98</v>
      </c>
      <c r="AS258" s="88">
        <v>100</v>
      </c>
      <c r="AT258" s="88">
        <v>101</v>
      </c>
      <c r="AU258" s="88">
        <v>102</v>
      </c>
      <c r="AV258" s="89">
        <v>104</v>
      </c>
    </row>
    <row r="259" spans="1:48" ht="15" thickBot="1">
      <c r="A259">
        <v>259</v>
      </c>
      <c r="B259" s="662"/>
      <c r="C259" s="667"/>
      <c r="D259" s="90" t="str">
        <f>+D257</f>
        <v>48-XL</v>
      </c>
      <c r="E259" s="184"/>
      <c r="F259" s="183"/>
      <c r="G259" s="183"/>
      <c r="H259" s="88">
        <v>94</v>
      </c>
      <c r="I259" s="88">
        <v>93</v>
      </c>
      <c r="J259" s="88">
        <v>93</v>
      </c>
      <c r="K259" s="88">
        <v>93</v>
      </c>
      <c r="L259" s="89">
        <v>93</v>
      </c>
      <c r="N259" s="662"/>
      <c r="O259" s="667"/>
      <c r="P259" s="90" t="str">
        <f>+P257</f>
        <v>48-XL</v>
      </c>
      <c r="Q259" s="184"/>
      <c r="R259" s="183"/>
      <c r="S259" s="183"/>
      <c r="T259" s="88">
        <v>94</v>
      </c>
      <c r="U259" s="88">
        <v>93</v>
      </c>
      <c r="V259" s="88">
        <v>93</v>
      </c>
      <c r="W259" s="88">
        <v>93</v>
      </c>
      <c r="X259" s="89">
        <v>93</v>
      </c>
      <c r="Z259" s="662"/>
      <c r="AA259" s="667"/>
      <c r="AB259" s="90" t="str">
        <f>+AB257</f>
        <v>48-XL</v>
      </c>
      <c r="AC259" s="184"/>
      <c r="AD259" s="183"/>
      <c r="AE259" s="183"/>
      <c r="AF259" s="88">
        <v>94</v>
      </c>
      <c r="AG259" s="88">
        <v>93</v>
      </c>
      <c r="AH259" s="88">
        <v>93</v>
      </c>
      <c r="AI259" s="88">
        <v>93</v>
      </c>
      <c r="AJ259" s="89">
        <v>93</v>
      </c>
      <c r="AL259" s="662"/>
      <c r="AM259" s="667"/>
      <c r="AN259" s="90" t="str">
        <f>+AN257</f>
        <v>48-XL</v>
      </c>
      <c r="AO259" s="184"/>
      <c r="AP259" s="183"/>
      <c r="AQ259" s="183"/>
      <c r="AR259" s="88">
        <v>101</v>
      </c>
      <c r="AS259" s="88">
        <v>104</v>
      </c>
      <c r="AT259" s="88">
        <v>106</v>
      </c>
      <c r="AU259" s="88">
        <v>108</v>
      </c>
      <c r="AV259" s="89">
        <v>111</v>
      </c>
    </row>
    <row r="260" spans="1:48">
      <c r="A260">
        <v>260</v>
      </c>
      <c r="B260" s="662"/>
      <c r="C260" s="664">
        <f>+C258+10</f>
        <v>200</v>
      </c>
      <c r="D260" s="78" t="s">
        <v>133</v>
      </c>
      <c r="E260" s="184"/>
      <c r="F260" s="183"/>
      <c r="G260" s="183"/>
      <c r="H260" s="183"/>
      <c r="I260" s="183"/>
      <c r="J260" s="84">
        <v>93</v>
      </c>
      <c r="K260" s="84">
        <v>93</v>
      </c>
      <c r="L260" s="85">
        <v>93</v>
      </c>
      <c r="N260" s="662"/>
      <c r="O260" s="664">
        <f>+O258+10</f>
        <v>200</v>
      </c>
      <c r="P260" s="78" t="s">
        <v>133</v>
      </c>
      <c r="Q260" s="184"/>
      <c r="R260" s="183"/>
      <c r="S260" s="183"/>
      <c r="T260" s="183"/>
      <c r="U260" s="183"/>
      <c r="V260" s="84">
        <v>93</v>
      </c>
      <c r="W260" s="84">
        <v>93</v>
      </c>
      <c r="X260" s="85">
        <v>93</v>
      </c>
      <c r="Z260" s="662"/>
      <c r="AA260" s="664">
        <f>+AA258+10</f>
        <v>200</v>
      </c>
      <c r="AB260" s="78" t="s">
        <v>133</v>
      </c>
      <c r="AC260" s="184"/>
      <c r="AD260" s="183"/>
      <c r="AE260" s="183"/>
      <c r="AF260" s="183"/>
      <c r="AG260" s="183"/>
      <c r="AH260" s="84">
        <v>93</v>
      </c>
      <c r="AI260" s="84">
        <v>93</v>
      </c>
      <c r="AJ260" s="85">
        <v>93</v>
      </c>
      <c r="AL260" s="662"/>
      <c r="AM260" s="664">
        <f>+AM258+10</f>
        <v>200</v>
      </c>
      <c r="AN260" s="78" t="s">
        <v>133</v>
      </c>
      <c r="AO260" s="184"/>
      <c r="AP260" s="183"/>
      <c r="AQ260" s="183"/>
      <c r="AR260" s="183"/>
      <c r="AS260" s="183"/>
      <c r="AT260" s="84">
        <v>96</v>
      </c>
      <c r="AU260" s="84">
        <v>96</v>
      </c>
      <c r="AV260" s="85">
        <v>96</v>
      </c>
    </row>
    <row r="261" spans="1:48" ht="15" thickBot="1">
      <c r="A261">
        <v>261</v>
      </c>
      <c r="B261" s="663"/>
      <c r="C261" s="665"/>
      <c r="D261" s="82" t="s">
        <v>136</v>
      </c>
      <c r="E261" s="181"/>
      <c r="F261" s="180"/>
      <c r="G261" s="180"/>
      <c r="H261" s="180"/>
      <c r="I261" s="180"/>
      <c r="J261" s="186">
        <v>93</v>
      </c>
      <c r="K261" s="186">
        <v>93</v>
      </c>
      <c r="L261" s="185">
        <v>93</v>
      </c>
      <c r="N261" s="663"/>
      <c r="O261" s="665"/>
      <c r="P261" s="82" t="s">
        <v>136</v>
      </c>
      <c r="Q261" s="181"/>
      <c r="R261" s="180"/>
      <c r="S261" s="180"/>
      <c r="T261" s="180"/>
      <c r="U261" s="180"/>
      <c r="V261" s="186">
        <v>93</v>
      </c>
      <c r="W261" s="186">
        <v>93</v>
      </c>
      <c r="X261" s="185">
        <v>93</v>
      </c>
      <c r="Z261" s="663"/>
      <c r="AA261" s="665"/>
      <c r="AB261" s="82" t="s">
        <v>136</v>
      </c>
      <c r="AC261" s="181"/>
      <c r="AD261" s="180"/>
      <c r="AE261" s="180"/>
      <c r="AF261" s="180"/>
      <c r="AG261" s="180"/>
      <c r="AH261" s="186">
        <v>93</v>
      </c>
      <c r="AI261" s="186">
        <v>93</v>
      </c>
      <c r="AJ261" s="185">
        <v>93</v>
      </c>
      <c r="AL261" s="663"/>
      <c r="AM261" s="665"/>
      <c r="AN261" s="82" t="s">
        <v>136</v>
      </c>
      <c r="AO261" s="181"/>
      <c r="AP261" s="180"/>
      <c r="AQ261" s="180"/>
      <c r="AR261" s="180"/>
      <c r="AS261" s="180"/>
      <c r="AT261" s="186">
        <v>100</v>
      </c>
      <c r="AU261" s="186">
        <v>101</v>
      </c>
      <c r="AV261" s="185">
        <v>102</v>
      </c>
    </row>
    <row r="262" spans="1:48">
      <c r="A262">
        <v>262</v>
      </c>
    </row>
    <row r="263" spans="1:48">
      <c r="A263">
        <v>263</v>
      </c>
    </row>
    <row r="264" spans="1:48">
      <c r="A264">
        <v>264</v>
      </c>
    </row>
    <row r="265" spans="1:48">
      <c r="A265">
        <v>265</v>
      </c>
    </row>
    <row r="266" spans="1:48">
      <c r="A266">
        <v>266</v>
      </c>
    </row>
    <row r="267" spans="1:48">
      <c r="A267">
        <v>267</v>
      </c>
    </row>
    <row r="268" spans="1:48" ht="15" thickBot="1">
      <c r="A268">
        <v>268</v>
      </c>
    </row>
    <row r="269" spans="1:48" ht="18.600000000000001" thickBot="1">
      <c r="A269">
        <v>269</v>
      </c>
      <c r="B269" s="649" t="s">
        <v>1112</v>
      </c>
      <c r="C269" s="650"/>
      <c r="D269" s="651"/>
      <c r="E269" s="649" t="s">
        <v>1134</v>
      </c>
      <c r="F269" s="650"/>
      <c r="G269" s="650"/>
      <c r="H269" s="650"/>
      <c r="I269" s="650"/>
      <c r="J269" s="650"/>
      <c r="K269" s="650"/>
      <c r="L269" s="651"/>
      <c r="N269" s="649" t="s">
        <v>1114</v>
      </c>
      <c r="O269" s="650"/>
      <c r="P269" s="651"/>
      <c r="Q269" s="649" t="s">
        <v>1134</v>
      </c>
      <c r="R269" s="650"/>
      <c r="S269" s="650"/>
      <c r="T269" s="650"/>
      <c r="U269" s="650"/>
      <c r="V269" s="650"/>
      <c r="W269" s="650"/>
      <c r="X269" s="651"/>
      <c r="Z269" s="649" t="s">
        <v>1115</v>
      </c>
      <c r="AA269" s="650"/>
      <c r="AB269" s="651"/>
      <c r="AC269" s="649" t="s">
        <v>1134</v>
      </c>
      <c r="AD269" s="650"/>
      <c r="AE269" s="650"/>
      <c r="AF269" s="650"/>
      <c r="AG269" s="650"/>
      <c r="AH269" s="650"/>
      <c r="AI269" s="650"/>
      <c r="AJ269" s="651"/>
      <c r="AL269" s="649" t="s">
        <v>1116</v>
      </c>
      <c r="AM269" s="650"/>
      <c r="AN269" s="651"/>
      <c r="AO269" s="649" t="s">
        <v>1134</v>
      </c>
      <c r="AP269" s="650"/>
      <c r="AQ269" s="650"/>
      <c r="AR269" s="650"/>
      <c r="AS269" s="650"/>
      <c r="AT269" s="650"/>
      <c r="AU269" s="650"/>
      <c r="AV269" s="651"/>
    </row>
    <row r="270" spans="1:48" ht="15.75" customHeight="1">
      <c r="A270">
        <v>270</v>
      </c>
      <c r="B270" s="652" t="s">
        <v>1117</v>
      </c>
      <c r="C270" s="652" t="s">
        <v>634</v>
      </c>
      <c r="D270" s="669" t="s">
        <v>1119</v>
      </c>
      <c r="E270" s="654" t="s">
        <v>1120</v>
      </c>
      <c r="F270" s="655"/>
      <c r="G270" s="655"/>
      <c r="H270" s="655"/>
      <c r="I270" s="655"/>
      <c r="J270" s="655"/>
      <c r="K270" s="655"/>
      <c r="L270" s="656"/>
      <c r="N270" s="652" t="s">
        <v>1117</v>
      </c>
      <c r="O270" s="652" t="s">
        <v>634</v>
      </c>
      <c r="P270" s="669" t="s">
        <v>1119</v>
      </c>
      <c r="Q270" s="654" t="s">
        <v>1120</v>
      </c>
      <c r="R270" s="655"/>
      <c r="S270" s="655"/>
      <c r="T270" s="655"/>
      <c r="U270" s="655"/>
      <c r="V270" s="655"/>
      <c r="W270" s="655"/>
      <c r="X270" s="656"/>
      <c r="Z270" s="652" t="s">
        <v>1117</v>
      </c>
      <c r="AA270" s="652" t="s">
        <v>634</v>
      </c>
      <c r="AB270" s="669" t="s">
        <v>1119</v>
      </c>
      <c r="AC270" s="654" t="s">
        <v>1120</v>
      </c>
      <c r="AD270" s="655"/>
      <c r="AE270" s="655"/>
      <c r="AF270" s="655"/>
      <c r="AG270" s="655"/>
      <c r="AH270" s="655"/>
      <c r="AI270" s="655"/>
      <c r="AJ270" s="656"/>
      <c r="AL270" s="652" t="s">
        <v>1117</v>
      </c>
      <c r="AM270" s="652" t="s">
        <v>634</v>
      </c>
      <c r="AN270" s="669" t="s">
        <v>1119</v>
      </c>
      <c r="AO270" s="654" t="s">
        <v>1120</v>
      </c>
      <c r="AP270" s="655"/>
      <c r="AQ270" s="655"/>
      <c r="AR270" s="655"/>
      <c r="AS270" s="655"/>
      <c r="AT270" s="655"/>
      <c r="AU270" s="655"/>
      <c r="AV270" s="656"/>
    </row>
    <row r="271" spans="1:48" ht="15" customHeight="1" thickBot="1">
      <c r="A271">
        <v>271</v>
      </c>
      <c r="B271" s="668"/>
      <c r="C271" s="668"/>
      <c r="D271" s="670"/>
      <c r="E271" s="672"/>
      <c r="F271" s="673"/>
      <c r="G271" s="673"/>
      <c r="H271" s="673"/>
      <c r="I271" s="673"/>
      <c r="J271" s="673"/>
      <c r="K271" s="673"/>
      <c r="L271" s="674"/>
      <c r="N271" s="668"/>
      <c r="O271" s="668"/>
      <c r="P271" s="670"/>
      <c r="Q271" s="672"/>
      <c r="R271" s="673"/>
      <c r="S271" s="673"/>
      <c r="T271" s="673"/>
      <c r="U271" s="673"/>
      <c r="V271" s="673"/>
      <c r="W271" s="673"/>
      <c r="X271" s="674"/>
      <c r="Z271" s="668"/>
      <c r="AA271" s="668"/>
      <c r="AB271" s="670"/>
      <c r="AC271" s="672"/>
      <c r="AD271" s="673"/>
      <c r="AE271" s="673"/>
      <c r="AF271" s="673"/>
      <c r="AG271" s="673"/>
      <c r="AH271" s="673"/>
      <c r="AI271" s="673"/>
      <c r="AJ271" s="674"/>
      <c r="AL271" s="668"/>
      <c r="AM271" s="668"/>
      <c r="AN271" s="670"/>
      <c r="AO271" s="672"/>
      <c r="AP271" s="673"/>
      <c r="AQ271" s="673"/>
      <c r="AR271" s="673"/>
      <c r="AS271" s="673"/>
      <c r="AT271" s="673"/>
      <c r="AU271" s="673"/>
      <c r="AV271" s="674"/>
    </row>
    <row r="272" spans="1:48" ht="15" thickBot="1">
      <c r="A272">
        <v>272</v>
      </c>
      <c r="B272" s="653"/>
      <c r="C272" s="653"/>
      <c r="D272" s="671"/>
      <c r="E272" s="75">
        <v>0</v>
      </c>
      <c r="F272" s="76">
        <v>500</v>
      </c>
      <c r="G272" s="76">
        <v>1000</v>
      </c>
      <c r="H272" s="76">
        <v>1500</v>
      </c>
      <c r="I272" s="76">
        <v>2000</v>
      </c>
      <c r="J272" s="76">
        <v>2500</v>
      </c>
      <c r="K272" s="76">
        <v>3000</v>
      </c>
      <c r="L272" s="77">
        <v>3500</v>
      </c>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1140</v>
      </c>
      <c r="C273" s="664">
        <v>100</v>
      </c>
      <c r="D273" s="78" t="s">
        <v>133</v>
      </c>
      <c r="E273" s="94">
        <v>1.56</v>
      </c>
      <c r="F273" s="95">
        <v>1.59</v>
      </c>
      <c r="G273" s="95">
        <v>1.62</v>
      </c>
      <c r="H273" s="95">
        <v>1.65</v>
      </c>
      <c r="I273" s="95">
        <v>1.69</v>
      </c>
      <c r="J273" s="95">
        <v>1.72</v>
      </c>
      <c r="K273" s="95">
        <v>1.75</v>
      </c>
      <c r="L273" s="96">
        <v>1.79</v>
      </c>
      <c r="N273" s="661" t="s">
        <v>1140</v>
      </c>
      <c r="O273" s="664">
        <v>100</v>
      </c>
      <c r="P273" s="78" t="s">
        <v>133</v>
      </c>
      <c r="Q273" s="94">
        <v>1.56</v>
      </c>
      <c r="R273" s="95">
        <v>1.59</v>
      </c>
      <c r="S273" s="95">
        <v>1.62</v>
      </c>
      <c r="T273" s="95">
        <v>1.65</v>
      </c>
      <c r="U273" s="95">
        <v>1.69</v>
      </c>
      <c r="V273" s="95">
        <v>1.72</v>
      </c>
      <c r="W273" s="95">
        <v>1.75</v>
      </c>
      <c r="X273" s="96">
        <v>1.79</v>
      </c>
      <c r="Z273" s="661" t="s">
        <v>1140</v>
      </c>
      <c r="AA273" s="664">
        <v>100</v>
      </c>
      <c r="AB273" s="78" t="s">
        <v>133</v>
      </c>
      <c r="AC273" s="94">
        <v>1.56</v>
      </c>
      <c r="AD273" s="95">
        <v>1.59</v>
      </c>
      <c r="AE273" s="95">
        <v>1.62</v>
      </c>
      <c r="AF273" s="95">
        <v>1.65</v>
      </c>
      <c r="AG273" s="95">
        <v>1.69</v>
      </c>
      <c r="AH273" s="95">
        <v>1.72</v>
      </c>
      <c r="AI273" s="95">
        <v>1.75</v>
      </c>
      <c r="AJ273" s="96">
        <v>1.79</v>
      </c>
      <c r="AL273" s="661" t="s">
        <v>1140</v>
      </c>
      <c r="AM273" s="664">
        <v>100</v>
      </c>
      <c r="AN273" s="78" t="s">
        <v>133</v>
      </c>
      <c r="AO273" s="94">
        <v>1.56</v>
      </c>
      <c r="AP273" s="95">
        <v>1.58</v>
      </c>
      <c r="AQ273" s="95">
        <v>1.6</v>
      </c>
      <c r="AR273" s="95">
        <v>1.63</v>
      </c>
      <c r="AS273" s="95">
        <v>1.65</v>
      </c>
      <c r="AT273" s="95">
        <v>1.68</v>
      </c>
      <c r="AU273" s="95">
        <v>1.7</v>
      </c>
      <c r="AV273" s="96">
        <v>1.73</v>
      </c>
    </row>
    <row r="274" spans="1:48" ht="15" thickBot="1">
      <c r="A274">
        <v>274</v>
      </c>
      <c r="B274" s="662"/>
      <c r="C274" s="665"/>
      <c r="D274" s="82" t="s">
        <v>136</v>
      </c>
      <c r="E274" s="97">
        <v>1.71</v>
      </c>
      <c r="F274" s="98">
        <v>1.74</v>
      </c>
      <c r="G274" s="98">
        <v>1.77</v>
      </c>
      <c r="H274" s="98">
        <v>1.81</v>
      </c>
      <c r="I274" s="98">
        <v>1.84</v>
      </c>
      <c r="J274" s="98">
        <v>1.88</v>
      </c>
      <c r="K274" s="98">
        <v>1.91</v>
      </c>
      <c r="L274" s="99">
        <v>1.95</v>
      </c>
      <c r="N274" s="662"/>
      <c r="O274" s="665"/>
      <c r="P274" s="82" t="s">
        <v>136</v>
      </c>
      <c r="Q274" s="97">
        <v>1.71</v>
      </c>
      <c r="R274" s="98">
        <v>1.74</v>
      </c>
      <c r="S274" s="98">
        <v>1.77</v>
      </c>
      <c r="T274" s="98">
        <v>1.81</v>
      </c>
      <c r="U274" s="98">
        <v>1.84</v>
      </c>
      <c r="V274" s="98">
        <v>1.88</v>
      </c>
      <c r="W274" s="98">
        <v>1.91</v>
      </c>
      <c r="X274" s="99">
        <v>1.95</v>
      </c>
      <c r="Z274" s="662"/>
      <c r="AA274" s="665"/>
      <c r="AB274" s="82" t="s">
        <v>136</v>
      </c>
      <c r="AC274" s="97">
        <v>1.71</v>
      </c>
      <c r="AD274" s="98">
        <v>1.74</v>
      </c>
      <c r="AE274" s="98">
        <v>1.77</v>
      </c>
      <c r="AF274" s="98">
        <v>1.81</v>
      </c>
      <c r="AG274" s="98">
        <v>1.84</v>
      </c>
      <c r="AH274" s="98">
        <v>1.88</v>
      </c>
      <c r="AI274" s="98">
        <v>1.91</v>
      </c>
      <c r="AJ274" s="99">
        <v>1.95</v>
      </c>
      <c r="AL274" s="662"/>
      <c r="AM274" s="665"/>
      <c r="AN274" s="82" t="s">
        <v>136</v>
      </c>
      <c r="AO274" s="97">
        <v>1.63</v>
      </c>
      <c r="AP274" s="98">
        <v>1.63</v>
      </c>
      <c r="AQ274" s="98">
        <v>1.63</v>
      </c>
      <c r="AR274" s="98">
        <v>1.63</v>
      </c>
      <c r="AS274" s="98">
        <v>1.63</v>
      </c>
      <c r="AT274" s="98">
        <v>1.63</v>
      </c>
      <c r="AU274" s="98">
        <v>1.63</v>
      </c>
      <c r="AV274" s="99">
        <v>1.63</v>
      </c>
    </row>
    <row r="275" spans="1:48">
      <c r="A275">
        <v>275</v>
      </c>
      <c r="B275" s="662"/>
      <c r="C275" s="666">
        <v>110</v>
      </c>
      <c r="D275" s="86" t="str">
        <f>+D273</f>
        <v>48-X</v>
      </c>
      <c r="E275" s="100">
        <v>1.44</v>
      </c>
      <c r="F275" s="101">
        <v>1.47</v>
      </c>
      <c r="G275" s="101">
        <v>1.5</v>
      </c>
      <c r="H275" s="101">
        <v>1.54</v>
      </c>
      <c r="I275" s="101">
        <v>1.57</v>
      </c>
      <c r="J275" s="101">
        <v>1.61</v>
      </c>
      <c r="K275" s="101">
        <v>1.64</v>
      </c>
      <c r="L275" s="102">
        <v>1.68</v>
      </c>
      <c r="N275" s="662"/>
      <c r="O275" s="666">
        <v>110</v>
      </c>
      <c r="P275" s="86" t="str">
        <f>+P273</f>
        <v>48-X</v>
      </c>
      <c r="Q275" s="100">
        <v>1.44</v>
      </c>
      <c r="R275" s="101">
        <v>1.47</v>
      </c>
      <c r="S275" s="101">
        <v>1.5</v>
      </c>
      <c r="T275" s="101">
        <v>1.54</v>
      </c>
      <c r="U275" s="101">
        <v>1.57</v>
      </c>
      <c r="V275" s="101">
        <v>1.61</v>
      </c>
      <c r="W275" s="101">
        <v>1.64</v>
      </c>
      <c r="X275" s="102">
        <v>1.68</v>
      </c>
      <c r="Z275" s="662"/>
      <c r="AA275" s="666">
        <v>110</v>
      </c>
      <c r="AB275" s="86" t="str">
        <f>+AB273</f>
        <v>48-X</v>
      </c>
      <c r="AC275" s="100">
        <v>1.44</v>
      </c>
      <c r="AD275" s="101">
        <v>1.47</v>
      </c>
      <c r="AE275" s="101">
        <v>1.5</v>
      </c>
      <c r="AF275" s="101">
        <v>1.54</v>
      </c>
      <c r="AG275" s="101">
        <v>1.57</v>
      </c>
      <c r="AH275" s="101">
        <v>1.61</v>
      </c>
      <c r="AI275" s="101">
        <v>1.64</v>
      </c>
      <c r="AJ275" s="102">
        <v>1.68</v>
      </c>
      <c r="AL275" s="662"/>
      <c r="AM275" s="666">
        <v>110</v>
      </c>
      <c r="AN275" s="86" t="str">
        <f>+AN273</f>
        <v>48-X</v>
      </c>
      <c r="AO275" s="100">
        <v>1.44</v>
      </c>
      <c r="AP275" s="101">
        <v>1.47</v>
      </c>
      <c r="AQ275" s="101">
        <v>1.5</v>
      </c>
      <c r="AR275" s="101">
        <v>1.54</v>
      </c>
      <c r="AS275" s="101">
        <v>1.57</v>
      </c>
      <c r="AT275" s="101">
        <v>1.61</v>
      </c>
      <c r="AU275" s="101">
        <v>1.64</v>
      </c>
      <c r="AV275" s="102">
        <v>1.68</v>
      </c>
    </row>
    <row r="276" spans="1:48" ht="15" thickBot="1">
      <c r="A276">
        <v>276</v>
      </c>
      <c r="B276" s="662"/>
      <c r="C276" s="667"/>
      <c r="D276" s="90" t="str">
        <f>+D274</f>
        <v>48-XL</v>
      </c>
      <c r="E276" s="100">
        <v>1.44</v>
      </c>
      <c r="F276" s="101">
        <v>1.49</v>
      </c>
      <c r="G276" s="101">
        <v>1.55</v>
      </c>
      <c r="H276" s="101">
        <v>1.61</v>
      </c>
      <c r="I276" s="101">
        <v>1.67</v>
      </c>
      <c r="J276" s="101">
        <v>1.73</v>
      </c>
      <c r="K276" s="101">
        <v>1.79</v>
      </c>
      <c r="L276" s="102">
        <v>1.85</v>
      </c>
      <c r="N276" s="662"/>
      <c r="O276" s="667"/>
      <c r="P276" s="90" t="str">
        <f>+P274</f>
        <v>48-XL</v>
      </c>
      <c r="Q276" s="100">
        <v>1.44</v>
      </c>
      <c r="R276" s="101">
        <v>1.49</v>
      </c>
      <c r="S276" s="101">
        <v>1.55</v>
      </c>
      <c r="T276" s="101">
        <v>1.61</v>
      </c>
      <c r="U276" s="101">
        <v>1.67</v>
      </c>
      <c r="V276" s="101">
        <v>1.73</v>
      </c>
      <c r="W276" s="101">
        <v>1.79</v>
      </c>
      <c r="X276" s="102">
        <v>1.85</v>
      </c>
      <c r="Z276" s="662"/>
      <c r="AA276" s="667"/>
      <c r="AB276" s="90" t="str">
        <f>+AB274</f>
        <v>48-XL</v>
      </c>
      <c r="AC276" s="100">
        <v>1.44</v>
      </c>
      <c r="AD276" s="101">
        <v>1.49</v>
      </c>
      <c r="AE276" s="101">
        <v>1.55</v>
      </c>
      <c r="AF276" s="101">
        <v>1.61</v>
      </c>
      <c r="AG276" s="101">
        <v>1.67</v>
      </c>
      <c r="AH276" s="101">
        <v>1.73</v>
      </c>
      <c r="AI276" s="101">
        <v>1.79</v>
      </c>
      <c r="AJ276" s="102">
        <v>1.85</v>
      </c>
      <c r="AL276" s="662"/>
      <c r="AM276" s="667"/>
      <c r="AN276" s="90" t="str">
        <f>+AN274</f>
        <v>48-XL</v>
      </c>
      <c r="AO276" s="100">
        <v>1.44</v>
      </c>
      <c r="AP276" s="101">
        <v>1.46</v>
      </c>
      <c r="AQ276" s="101">
        <v>1.49</v>
      </c>
      <c r="AR276" s="101">
        <v>1.52</v>
      </c>
      <c r="AS276" s="101">
        <v>1.54</v>
      </c>
      <c r="AT276" s="101">
        <v>1.57</v>
      </c>
      <c r="AU276" s="101">
        <v>1.6</v>
      </c>
      <c r="AV276" s="102">
        <v>1.63</v>
      </c>
    </row>
    <row r="277" spans="1:48">
      <c r="A277">
        <v>277</v>
      </c>
      <c r="B277" s="662"/>
      <c r="C277" s="664">
        <f>+C275+10</f>
        <v>120</v>
      </c>
      <c r="D277" s="78" t="s">
        <v>133</v>
      </c>
      <c r="E277" s="97">
        <v>1.22</v>
      </c>
      <c r="F277" s="98">
        <v>1.27</v>
      </c>
      <c r="G277" s="98">
        <v>1.32</v>
      </c>
      <c r="H277" s="98">
        <v>1.37</v>
      </c>
      <c r="I277" s="98">
        <v>1.43</v>
      </c>
      <c r="J277" s="98">
        <v>1.48</v>
      </c>
      <c r="K277" s="98">
        <v>1.53</v>
      </c>
      <c r="L277" s="99">
        <v>1.59</v>
      </c>
      <c r="N277" s="662"/>
      <c r="O277" s="664">
        <f>+O275+10</f>
        <v>120</v>
      </c>
      <c r="P277" s="78" t="s">
        <v>133</v>
      </c>
      <c r="Q277" s="97">
        <v>1.22</v>
      </c>
      <c r="R277" s="98">
        <v>1.27</v>
      </c>
      <c r="S277" s="98">
        <v>1.32</v>
      </c>
      <c r="T277" s="98">
        <v>1.37</v>
      </c>
      <c r="U277" s="98">
        <v>1.43</v>
      </c>
      <c r="V277" s="98">
        <v>1.48</v>
      </c>
      <c r="W277" s="98">
        <v>1.53</v>
      </c>
      <c r="X277" s="99">
        <v>1.59</v>
      </c>
      <c r="Z277" s="662"/>
      <c r="AA277" s="664">
        <f>+AA275+10</f>
        <v>120</v>
      </c>
      <c r="AB277" s="78" t="s">
        <v>133</v>
      </c>
      <c r="AC277" s="97">
        <v>1.22</v>
      </c>
      <c r="AD277" s="98">
        <v>1.27</v>
      </c>
      <c r="AE277" s="98">
        <v>1.32</v>
      </c>
      <c r="AF277" s="98">
        <v>1.37</v>
      </c>
      <c r="AG277" s="98">
        <v>1.43</v>
      </c>
      <c r="AH277" s="98">
        <v>1.48</v>
      </c>
      <c r="AI277" s="98">
        <v>1.53</v>
      </c>
      <c r="AJ277" s="99">
        <v>1.59</v>
      </c>
      <c r="AL277" s="662"/>
      <c r="AM277" s="664">
        <f>+AM275+10</f>
        <v>120</v>
      </c>
      <c r="AN277" s="78" t="s">
        <v>133</v>
      </c>
      <c r="AO277" s="97">
        <v>1.22</v>
      </c>
      <c r="AP277" s="98">
        <v>1.27</v>
      </c>
      <c r="AQ277" s="98">
        <v>1.32</v>
      </c>
      <c r="AR277" s="98">
        <v>1.37</v>
      </c>
      <c r="AS277" s="98">
        <v>1.43</v>
      </c>
      <c r="AT277" s="98">
        <v>1.48</v>
      </c>
      <c r="AU277" s="98">
        <v>1.53</v>
      </c>
      <c r="AV277" s="99">
        <v>1.59</v>
      </c>
    </row>
    <row r="278" spans="1:48" ht="15" thickBot="1">
      <c r="A278">
        <v>278</v>
      </c>
      <c r="B278" s="662"/>
      <c r="C278" s="665"/>
      <c r="D278" s="82" t="s">
        <v>136</v>
      </c>
      <c r="E278" s="97">
        <v>1.22</v>
      </c>
      <c r="F278" s="98">
        <v>1.29</v>
      </c>
      <c r="G278" s="98">
        <v>1.36</v>
      </c>
      <c r="H278" s="98">
        <v>1.44</v>
      </c>
      <c r="I278" s="98">
        <v>1.51</v>
      </c>
      <c r="J278" s="98">
        <v>1.59</v>
      </c>
      <c r="K278" s="98">
        <v>1.66</v>
      </c>
      <c r="L278" s="99">
        <v>1.74</v>
      </c>
      <c r="N278" s="662"/>
      <c r="O278" s="665"/>
      <c r="P278" s="82" t="s">
        <v>136</v>
      </c>
      <c r="Q278" s="97">
        <v>1.22</v>
      </c>
      <c r="R278" s="98">
        <v>1.29</v>
      </c>
      <c r="S278" s="98">
        <v>1.36</v>
      </c>
      <c r="T278" s="98">
        <v>1.44</v>
      </c>
      <c r="U278" s="98">
        <v>1.51</v>
      </c>
      <c r="V278" s="98">
        <v>1.59</v>
      </c>
      <c r="W278" s="98">
        <v>1.66</v>
      </c>
      <c r="X278" s="99">
        <v>1.74</v>
      </c>
      <c r="Z278" s="662"/>
      <c r="AA278" s="665"/>
      <c r="AB278" s="82" t="s">
        <v>136</v>
      </c>
      <c r="AC278" s="97">
        <v>1.22</v>
      </c>
      <c r="AD278" s="98">
        <v>1.29</v>
      </c>
      <c r="AE278" s="98">
        <v>1.36</v>
      </c>
      <c r="AF278" s="98">
        <v>1.44</v>
      </c>
      <c r="AG278" s="98">
        <v>1.51</v>
      </c>
      <c r="AH278" s="98">
        <v>1.59</v>
      </c>
      <c r="AI278" s="98">
        <v>1.66</v>
      </c>
      <c r="AJ278" s="99">
        <v>1.74</v>
      </c>
      <c r="AL278" s="662"/>
      <c r="AM278" s="665"/>
      <c r="AN278" s="82" t="s">
        <v>136</v>
      </c>
      <c r="AO278" s="97">
        <v>1.22</v>
      </c>
      <c r="AP278" s="98">
        <v>1.27</v>
      </c>
      <c r="AQ278" s="98">
        <v>1.33</v>
      </c>
      <c r="AR278" s="98">
        <v>1.39</v>
      </c>
      <c r="AS278" s="98">
        <v>1.45</v>
      </c>
      <c r="AT278" s="98">
        <v>1.51</v>
      </c>
      <c r="AU278" s="98">
        <v>1.57</v>
      </c>
      <c r="AV278" s="99">
        <v>1.63</v>
      </c>
    </row>
    <row r="279" spans="1:48">
      <c r="A279">
        <v>279</v>
      </c>
      <c r="B279" s="662"/>
      <c r="C279" s="666">
        <f>+C277+10</f>
        <v>130</v>
      </c>
      <c r="D279" s="86" t="str">
        <f>+D277</f>
        <v>48-X</v>
      </c>
      <c r="E279" s="100">
        <v>1.04</v>
      </c>
      <c r="F279" s="101">
        <v>1.1000000000000001</v>
      </c>
      <c r="G279" s="101">
        <v>1.17</v>
      </c>
      <c r="H279" s="101">
        <v>1.23</v>
      </c>
      <c r="I279" s="101">
        <v>1.3</v>
      </c>
      <c r="J279" s="101">
        <v>1.36</v>
      </c>
      <c r="K279" s="101">
        <v>1.43</v>
      </c>
      <c r="L279" s="102">
        <v>1.5</v>
      </c>
      <c r="N279" s="662"/>
      <c r="O279" s="666">
        <f>+O277+10</f>
        <v>130</v>
      </c>
      <c r="P279" s="86" t="str">
        <f>+P277</f>
        <v>48-X</v>
      </c>
      <c r="Q279" s="100">
        <v>1.04</v>
      </c>
      <c r="R279" s="101">
        <v>1.1000000000000001</v>
      </c>
      <c r="S279" s="101">
        <v>1.17</v>
      </c>
      <c r="T279" s="101">
        <v>1.23</v>
      </c>
      <c r="U279" s="101">
        <v>1.3</v>
      </c>
      <c r="V279" s="101">
        <v>1.36</v>
      </c>
      <c r="W279" s="101">
        <v>1.43</v>
      </c>
      <c r="X279" s="102">
        <v>1.5</v>
      </c>
      <c r="Z279" s="662"/>
      <c r="AA279" s="666">
        <f>+AA277+10</f>
        <v>130</v>
      </c>
      <c r="AB279" s="86" t="str">
        <f>+AB277</f>
        <v>48-X</v>
      </c>
      <c r="AC279" s="100">
        <v>1.04</v>
      </c>
      <c r="AD279" s="101">
        <v>1.1000000000000001</v>
      </c>
      <c r="AE279" s="101">
        <v>1.17</v>
      </c>
      <c r="AF279" s="101">
        <v>1.24</v>
      </c>
      <c r="AG279" s="101">
        <v>1.3</v>
      </c>
      <c r="AH279" s="101">
        <v>1.37</v>
      </c>
      <c r="AI279" s="101">
        <v>1.44</v>
      </c>
      <c r="AJ279" s="102">
        <v>1.51</v>
      </c>
      <c r="AL279" s="662"/>
      <c r="AM279" s="666">
        <f>+AM277+10</f>
        <v>130</v>
      </c>
      <c r="AN279" s="86" t="str">
        <f>+AN277</f>
        <v>48-X</v>
      </c>
      <c r="AO279" s="100">
        <v>1.04</v>
      </c>
      <c r="AP279" s="101">
        <v>1.1000000000000001</v>
      </c>
      <c r="AQ279" s="101">
        <v>1.17</v>
      </c>
      <c r="AR279" s="101">
        <v>1.24</v>
      </c>
      <c r="AS279" s="101">
        <v>1.3</v>
      </c>
      <c r="AT279" s="101">
        <v>1.37</v>
      </c>
      <c r="AU279" s="101">
        <v>1.44</v>
      </c>
      <c r="AV279" s="102">
        <v>1.51</v>
      </c>
    </row>
    <row r="280" spans="1:48" ht="15" thickBot="1">
      <c r="A280">
        <v>280</v>
      </c>
      <c r="B280" s="662"/>
      <c r="C280" s="667"/>
      <c r="D280" s="90" t="str">
        <f>+D278</f>
        <v>48-XL</v>
      </c>
      <c r="E280" s="100">
        <v>1.04</v>
      </c>
      <c r="F280" s="101">
        <v>1.1100000000000001</v>
      </c>
      <c r="G280" s="101">
        <v>1.19</v>
      </c>
      <c r="H280" s="101">
        <v>1.27</v>
      </c>
      <c r="I280" s="101">
        <v>1.34</v>
      </c>
      <c r="J280" s="101">
        <v>1.42</v>
      </c>
      <c r="K280" s="101">
        <v>1.5</v>
      </c>
      <c r="L280" s="102">
        <v>1.58</v>
      </c>
      <c r="N280" s="662"/>
      <c r="O280" s="667"/>
      <c r="P280" s="90" t="str">
        <f>+P278</f>
        <v>48-XL</v>
      </c>
      <c r="Q280" s="100">
        <v>1.04</v>
      </c>
      <c r="R280" s="101">
        <v>1.1100000000000001</v>
      </c>
      <c r="S280" s="101">
        <v>1.19</v>
      </c>
      <c r="T280" s="101">
        <v>1.27</v>
      </c>
      <c r="U280" s="101">
        <v>1.34</v>
      </c>
      <c r="V280" s="101">
        <v>1.42</v>
      </c>
      <c r="W280" s="101">
        <v>1.5</v>
      </c>
      <c r="X280" s="102">
        <v>1.58</v>
      </c>
      <c r="Z280" s="662"/>
      <c r="AA280" s="667"/>
      <c r="AB280" s="90" t="str">
        <f>+AB278</f>
        <v>48-XL</v>
      </c>
      <c r="AC280" s="100">
        <v>1.04</v>
      </c>
      <c r="AD280" s="101">
        <v>1.1100000000000001</v>
      </c>
      <c r="AE280" s="101">
        <v>1.19</v>
      </c>
      <c r="AF280" s="101">
        <v>1.27</v>
      </c>
      <c r="AG280" s="101">
        <v>1.34</v>
      </c>
      <c r="AH280" s="101">
        <v>1.42</v>
      </c>
      <c r="AI280" s="101">
        <v>1.5</v>
      </c>
      <c r="AJ280" s="102">
        <v>1.58</v>
      </c>
      <c r="AL280" s="662"/>
      <c r="AM280" s="667"/>
      <c r="AN280" s="90" t="str">
        <f>+AN278</f>
        <v>48-XL</v>
      </c>
      <c r="AO280" s="100">
        <v>1.04</v>
      </c>
      <c r="AP280" s="101">
        <v>1.1100000000000001</v>
      </c>
      <c r="AQ280" s="101">
        <v>1.19</v>
      </c>
      <c r="AR280" s="101">
        <v>1.27</v>
      </c>
      <c r="AS280" s="101">
        <v>1.34</v>
      </c>
      <c r="AT280" s="101">
        <v>1.42</v>
      </c>
      <c r="AU280" s="101">
        <v>1.5</v>
      </c>
      <c r="AV280" s="102">
        <v>1.58</v>
      </c>
    </row>
    <row r="281" spans="1:48">
      <c r="A281">
        <v>281</v>
      </c>
      <c r="B281" s="662"/>
      <c r="C281" s="664">
        <f>+C279+10</f>
        <v>140</v>
      </c>
      <c r="D281" s="78" t="s">
        <v>133</v>
      </c>
      <c r="E281" s="97">
        <v>0.9</v>
      </c>
      <c r="F281" s="98">
        <v>0.96</v>
      </c>
      <c r="G281" s="98">
        <v>1.03</v>
      </c>
      <c r="H281" s="98">
        <v>1.1000000000000001</v>
      </c>
      <c r="I281" s="98">
        <v>1.1599999999999999</v>
      </c>
      <c r="J281" s="98">
        <v>1.23</v>
      </c>
      <c r="K281" s="98">
        <v>1.3</v>
      </c>
      <c r="L281" s="99">
        <v>1.37</v>
      </c>
      <c r="N281" s="662"/>
      <c r="O281" s="664">
        <f>+O279+10</f>
        <v>140</v>
      </c>
      <c r="P281" s="78" t="s">
        <v>133</v>
      </c>
      <c r="Q281" s="97">
        <v>0.9</v>
      </c>
      <c r="R281" s="98">
        <v>0.96</v>
      </c>
      <c r="S281" s="98">
        <v>1.03</v>
      </c>
      <c r="T281" s="98">
        <v>1.1000000000000001</v>
      </c>
      <c r="U281" s="98">
        <v>1.1599999999999999</v>
      </c>
      <c r="V281" s="98">
        <v>1.23</v>
      </c>
      <c r="W281" s="98">
        <v>1.3</v>
      </c>
      <c r="X281" s="99">
        <v>1.37</v>
      </c>
      <c r="Z281" s="662"/>
      <c r="AA281" s="664">
        <f>+AA279+10</f>
        <v>140</v>
      </c>
      <c r="AB281" s="78" t="s">
        <v>133</v>
      </c>
      <c r="AC281" s="97">
        <v>0.9</v>
      </c>
      <c r="AD281" s="98">
        <v>0.96</v>
      </c>
      <c r="AE281" s="98">
        <v>1.03</v>
      </c>
      <c r="AF281" s="98">
        <v>1.1000000000000001</v>
      </c>
      <c r="AG281" s="98">
        <v>1.1599999999999999</v>
      </c>
      <c r="AH281" s="98">
        <v>1.23</v>
      </c>
      <c r="AI281" s="98">
        <v>1.3</v>
      </c>
      <c r="AJ281" s="99">
        <v>1.37</v>
      </c>
      <c r="AL281" s="662"/>
      <c r="AM281" s="664">
        <f>+AM279+10</f>
        <v>140</v>
      </c>
      <c r="AN281" s="78" t="s">
        <v>133</v>
      </c>
      <c r="AO281" s="97">
        <v>0.9</v>
      </c>
      <c r="AP281" s="98">
        <v>0.96</v>
      </c>
      <c r="AQ281" s="98">
        <v>1.03</v>
      </c>
      <c r="AR281" s="98">
        <v>1.1000000000000001</v>
      </c>
      <c r="AS281" s="98">
        <v>1.1599999999999999</v>
      </c>
      <c r="AT281" s="98">
        <v>1.23</v>
      </c>
      <c r="AU281" s="98">
        <v>1.3</v>
      </c>
      <c r="AV281" s="99">
        <v>1.37</v>
      </c>
    </row>
    <row r="282" spans="1:48" ht="15" thickBot="1">
      <c r="A282">
        <v>282</v>
      </c>
      <c r="B282" s="662"/>
      <c r="C282" s="665"/>
      <c r="D282" s="82" t="s">
        <v>136</v>
      </c>
      <c r="E282" s="97">
        <v>0.9</v>
      </c>
      <c r="F282" s="98">
        <v>0.96</v>
      </c>
      <c r="G282" s="98">
        <v>1.03</v>
      </c>
      <c r="H282" s="98">
        <v>1.1000000000000001</v>
      </c>
      <c r="I282" s="98">
        <v>1.1599999999999999</v>
      </c>
      <c r="J282" s="98">
        <v>1.23</v>
      </c>
      <c r="K282" s="98">
        <v>1.3</v>
      </c>
      <c r="L282" s="99">
        <v>1.37</v>
      </c>
      <c r="N282" s="662"/>
      <c r="O282" s="665"/>
      <c r="P282" s="82" t="s">
        <v>136</v>
      </c>
      <c r="Q282" s="97">
        <v>0.9</v>
      </c>
      <c r="R282" s="98">
        <v>0.96</v>
      </c>
      <c r="S282" s="98">
        <v>1.03</v>
      </c>
      <c r="T282" s="98">
        <v>1.1000000000000001</v>
      </c>
      <c r="U282" s="98">
        <v>1.1599999999999999</v>
      </c>
      <c r="V282" s="98">
        <v>1.23</v>
      </c>
      <c r="W282" s="98">
        <v>1.3</v>
      </c>
      <c r="X282" s="99">
        <v>1.37</v>
      </c>
      <c r="Z282" s="662"/>
      <c r="AA282" s="665"/>
      <c r="AB282" s="82" t="s">
        <v>136</v>
      </c>
      <c r="AC282" s="97">
        <v>0.9</v>
      </c>
      <c r="AD282" s="98">
        <v>0.96</v>
      </c>
      <c r="AE282" s="98">
        <v>1.03</v>
      </c>
      <c r="AF282" s="98">
        <v>1.1000000000000001</v>
      </c>
      <c r="AG282" s="98">
        <v>1.1599999999999999</v>
      </c>
      <c r="AH282" s="98">
        <v>1.23</v>
      </c>
      <c r="AI282" s="98">
        <v>1.3</v>
      </c>
      <c r="AJ282" s="99">
        <v>1.37</v>
      </c>
      <c r="AL282" s="662"/>
      <c r="AM282" s="665"/>
      <c r="AN282" s="82" t="s">
        <v>136</v>
      </c>
      <c r="AO282" s="97">
        <v>0.9</v>
      </c>
      <c r="AP282" s="98">
        <v>0.96</v>
      </c>
      <c r="AQ282" s="98">
        <v>1.03</v>
      </c>
      <c r="AR282" s="98">
        <v>1.1000000000000001</v>
      </c>
      <c r="AS282" s="98">
        <v>1.1599999999999999</v>
      </c>
      <c r="AT282" s="98">
        <v>1.23</v>
      </c>
      <c r="AU282" s="98">
        <v>1.3</v>
      </c>
      <c r="AV282" s="99">
        <v>1.37</v>
      </c>
    </row>
    <row r="283" spans="1:48">
      <c r="A283">
        <v>283</v>
      </c>
      <c r="B283" s="662"/>
      <c r="C283" s="666">
        <f>+C281+10</f>
        <v>150</v>
      </c>
      <c r="D283" s="86" t="str">
        <f>+D281</f>
        <v>48-X</v>
      </c>
      <c r="E283" s="184"/>
      <c r="F283" s="101">
        <v>0.84</v>
      </c>
      <c r="G283" s="101">
        <v>0.9</v>
      </c>
      <c r="H283" s="101">
        <v>0.96</v>
      </c>
      <c r="I283" s="101">
        <v>1.02</v>
      </c>
      <c r="J283" s="101">
        <v>1.08</v>
      </c>
      <c r="K283" s="101">
        <v>1.1399999999999999</v>
      </c>
      <c r="L283" s="102">
        <v>1.2</v>
      </c>
      <c r="N283" s="662"/>
      <c r="O283" s="666">
        <f>+O281+10</f>
        <v>150</v>
      </c>
      <c r="P283" s="86" t="str">
        <f>+P281</f>
        <v>48-X</v>
      </c>
      <c r="Q283" s="184"/>
      <c r="R283" s="101">
        <v>0.84</v>
      </c>
      <c r="S283" s="101">
        <v>0.9</v>
      </c>
      <c r="T283" s="101">
        <v>0.96</v>
      </c>
      <c r="U283" s="101">
        <v>1.02</v>
      </c>
      <c r="V283" s="101">
        <v>1.08</v>
      </c>
      <c r="W283" s="101">
        <v>1.1399999999999999</v>
      </c>
      <c r="X283" s="102">
        <v>1.2</v>
      </c>
      <c r="Z283" s="662"/>
      <c r="AA283" s="666">
        <f>+AA281+10</f>
        <v>150</v>
      </c>
      <c r="AB283" s="86" t="str">
        <f>+AB281</f>
        <v>48-X</v>
      </c>
      <c r="AC283" s="184"/>
      <c r="AD283" s="101">
        <v>0.84</v>
      </c>
      <c r="AE283" s="101">
        <v>0.9</v>
      </c>
      <c r="AF283" s="101">
        <v>0.96</v>
      </c>
      <c r="AG283" s="101">
        <v>1.02</v>
      </c>
      <c r="AH283" s="101">
        <v>1.08</v>
      </c>
      <c r="AI283" s="101">
        <v>1.1399999999999999</v>
      </c>
      <c r="AJ283" s="102">
        <v>1.2</v>
      </c>
      <c r="AL283" s="662"/>
      <c r="AM283" s="666">
        <f>+AM281+10</f>
        <v>150</v>
      </c>
      <c r="AN283" s="86" t="str">
        <f>+AN281</f>
        <v>48-X</v>
      </c>
      <c r="AO283" s="184"/>
      <c r="AP283" s="101">
        <v>0.84</v>
      </c>
      <c r="AQ283" s="101">
        <v>0.9</v>
      </c>
      <c r="AR283" s="101">
        <v>0.96</v>
      </c>
      <c r="AS283" s="101">
        <v>1.02</v>
      </c>
      <c r="AT283" s="101">
        <v>1.08</v>
      </c>
      <c r="AU283" s="101">
        <v>1.1399999999999999</v>
      </c>
      <c r="AV283" s="102">
        <v>1.2</v>
      </c>
    </row>
    <row r="284" spans="1:48" ht="15" thickBot="1">
      <c r="A284">
        <v>284</v>
      </c>
      <c r="B284" s="662"/>
      <c r="C284" s="667"/>
      <c r="D284" s="90" t="str">
        <f>+D282</f>
        <v>48-XL</v>
      </c>
      <c r="E284" s="184"/>
      <c r="F284" s="101">
        <v>0.84</v>
      </c>
      <c r="G284" s="101">
        <v>0.9</v>
      </c>
      <c r="H284" s="101">
        <v>0.96</v>
      </c>
      <c r="I284" s="101">
        <v>1.02</v>
      </c>
      <c r="J284" s="101">
        <v>1.08</v>
      </c>
      <c r="K284" s="101">
        <v>1.1399999999999999</v>
      </c>
      <c r="L284" s="102">
        <v>1.2</v>
      </c>
      <c r="N284" s="662"/>
      <c r="O284" s="667"/>
      <c r="P284" s="90" t="str">
        <f>+P282</f>
        <v>48-XL</v>
      </c>
      <c r="Q284" s="184"/>
      <c r="R284" s="101">
        <v>0.84</v>
      </c>
      <c r="S284" s="101">
        <v>0.9</v>
      </c>
      <c r="T284" s="101">
        <v>0.96</v>
      </c>
      <c r="U284" s="101">
        <v>1.02</v>
      </c>
      <c r="V284" s="101">
        <v>1.08</v>
      </c>
      <c r="W284" s="101">
        <v>1.1399999999999999</v>
      </c>
      <c r="X284" s="102">
        <v>1.2</v>
      </c>
      <c r="Z284" s="662"/>
      <c r="AA284" s="667"/>
      <c r="AB284" s="90" t="str">
        <f>+AB282</f>
        <v>48-XL</v>
      </c>
      <c r="AC284" s="184"/>
      <c r="AD284" s="101">
        <v>0.84</v>
      </c>
      <c r="AE284" s="101">
        <v>0.9</v>
      </c>
      <c r="AF284" s="101">
        <v>0.96</v>
      </c>
      <c r="AG284" s="101">
        <v>1.02</v>
      </c>
      <c r="AH284" s="101">
        <v>1.08</v>
      </c>
      <c r="AI284" s="101">
        <v>1.1399999999999999</v>
      </c>
      <c r="AJ284" s="102">
        <v>1.2</v>
      </c>
      <c r="AL284" s="662"/>
      <c r="AM284" s="667"/>
      <c r="AN284" s="90" t="str">
        <f>+AN282</f>
        <v>48-XL</v>
      </c>
      <c r="AO284" s="184"/>
      <c r="AP284" s="101">
        <v>0.84</v>
      </c>
      <c r="AQ284" s="101">
        <v>0.9</v>
      </c>
      <c r="AR284" s="101">
        <v>0.96</v>
      </c>
      <c r="AS284" s="101">
        <v>1.02</v>
      </c>
      <c r="AT284" s="101">
        <v>1.08</v>
      </c>
      <c r="AU284" s="101">
        <v>1.1399999999999999</v>
      </c>
      <c r="AV284" s="102">
        <v>1.2</v>
      </c>
    </row>
    <row r="285" spans="1:48">
      <c r="A285">
        <v>285</v>
      </c>
      <c r="B285" s="662"/>
      <c r="C285" s="664">
        <f>+C283+10</f>
        <v>160</v>
      </c>
      <c r="D285" s="78" t="s">
        <v>133</v>
      </c>
      <c r="E285" s="184"/>
      <c r="F285" s="183"/>
      <c r="G285" s="183"/>
      <c r="H285" s="98">
        <v>0.84</v>
      </c>
      <c r="I285" s="98">
        <v>0.9</v>
      </c>
      <c r="J285" s="98">
        <v>0.95</v>
      </c>
      <c r="K285" s="98">
        <v>1</v>
      </c>
      <c r="L285" s="99">
        <v>1.06</v>
      </c>
      <c r="N285" s="662"/>
      <c r="O285" s="664">
        <f>+O283+10</f>
        <v>160</v>
      </c>
      <c r="P285" s="78" t="s">
        <v>133</v>
      </c>
      <c r="Q285" s="184"/>
      <c r="R285" s="183"/>
      <c r="S285" s="183"/>
      <c r="T285" s="98">
        <v>0.84</v>
      </c>
      <c r="U285" s="98">
        <v>0.9</v>
      </c>
      <c r="V285" s="98">
        <v>0.95</v>
      </c>
      <c r="W285" s="98">
        <v>1</v>
      </c>
      <c r="X285" s="99">
        <v>1.06</v>
      </c>
      <c r="Z285" s="662"/>
      <c r="AA285" s="664">
        <f>+AA283+10</f>
        <v>160</v>
      </c>
      <c r="AB285" s="78" t="s">
        <v>133</v>
      </c>
      <c r="AC285" s="184"/>
      <c r="AD285" s="183"/>
      <c r="AE285" s="183"/>
      <c r="AF285" s="98">
        <v>0.84</v>
      </c>
      <c r="AG285" s="98">
        <v>0.9</v>
      </c>
      <c r="AH285" s="98">
        <v>0.95</v>
      </c>
      <c r="AI285" s="98">
        <v>1</v>
      </c>
      <c r="AJ285" s="99">
        <v>1.06</v>
      </c>
      <c r="AL285" s="662"/>
      <c r="AM285" s="664">
        <f>+AM283+10</f>
        <v>160</v>
      </c>
      <c r="AN285" s="78" t="s">
        <v>133</v>
      </c>
      <c r="AO285" s="184"/>
      <c r="AP285" s="183"/>
      <c r="AQ285" s="183"/>
      <c r="AR285" s="98">
        <v>0.84</v>
      </c>
      <c r="AS285" s="98">
        <v>0.9</v>
      </c>
      <c r="AT285" s="98">
        <v>0.95</v>
      </c>
      <c r="AU285" s="98">
        <v>1</v>
      </c>
      <c r="AV285" s="99">
        <v>1.06</v>
      </c>
    </row>
    <row r="286" spans="1:48" ht="15" thickBot="1">
      <c r="A286">
        <v>286</v>
      </c>
      <c r="B286" s="662"/>
      <c r="C286" s="665"/>
      <c r="D286" s="82" t="s">
        <v>136</v>
      </c>
      <c r="E286" s="184"/>
      <c r="F286" s="183"/>
      <c r="G286" s="183"/>
      <c r="H286" s="98">
        <v>0.84</v>
      </c>
      <c r="I286" s="98">
        <v>0.9</v>
      </c>
      <c r="J286" s="98">
        <v>0.95</v>
      </c>
      <c r="K286" s="98">
        <v>1</v>
      </c>
      <c r="L286" s="99">
        <v>1.06</v>
      </c>
      <c r="N286" s="662"/>
      <c r="O286" s="665"/>
      <c r="P286" s="82" t="s">
        <v>136</v>
      </c>
      <c r="Q286" s="184"/>
      <c r="R286" s="183"/>
      <c r="S286" s="183"/>
      <c r="T286" s="98">
        <v>0.84</v>
      </c>
      <c r="U286" s="98">
        <v>0.9</v>
      </c>
      <c r="V286" s="98">
        <v>0.95</v>
      </c>
      <c r="W286" s="98">
        <v>1</v>
      </c>
      <c r="X286" s="99">
        <v>1.06</v>
      </c>
      <c r="Z286" s="662"/>
      <c r="AA286" s="665"/>
      <c r="AB286" s="82" t="s">
        <v>136</v>
      </c>
      <c r="AC286" s="184"/>
      <c r="AD286" s="183"/>
      <c r="AE286" s="183"/>
      <c r="AF286" s="98">
        <v>0.84</v>
      </c>
      <c r="AG286" s="98">
        <v>0.9</v>
      </c>
      <c r="AH286" s="98">
        <v>0.95</v>
      </c>
      <c r="AI286" s="98">
        <v>1</v>
      </c>
      <c r="AJ286" s="99">
        <v>1.06</v>
      </c>
      <c r="AL286" s="662"/>
      <c r="AM286" s="665"/>
      <c r="AN286" s="82" t="s">
        <v>136</v>
      </c>
      <c r="AO286" s="184"/>
      <c r="AP286" s="183"/>
      <c r="AQ286" s="183"/>
      <c r="AR286" s="98">
        <v>0.84</v>
      </c>
      <c r="AS286" s="98">
        <v>0.9</v>
      </c>
      <c r="AT286" s="98">
        <v>0.95</v>
      </c>
      <c r="AU286" s="98">
        <v>1</v>
      </c>
      <c r="AV286" s="99">
        <v>1.06</v>
      </c>
    </row>
    <row r="287" spans="1:48">
      <c r="A287">
        <v>287</v>
      </c>
      <c r="B287" s="662"/>
      <c r="C287" s="666">
        <f>+C285+10</f>
        <v>170</v>
      </c>
      <c r="D287" s="86" t="str">
        <f>+D285</f>
        <v>48-X</v>
      </c>
      <c r="E287" s="184"/>
      <c r="F287" s="183"/>
      <c r="G287" s="183"/>
      <c r="H287" s="183"/>
      <c r="I287" s="101">
        <v>0.8</v>
      </c>
      <c r="J287" s="101">
        <v>0.84</v>
      </c>
      <c r="K287" s="101">
        <v>0.89</v>
      </c>
      <c r="L287" s="102">
        <v>0.94</v>
      </c>
      <c r="N287" s="662"/>
      <c r="O287" s="666">
        <f>+O285+10</f>
        <v>170</v>
      </c>
      <c r="P287" s="86" t="str">
        <f>+P285</f>
        <v>48-X</v>
      </c>
      <c r="Q287" s="184"/>
      <c r="R287" s="183"/>
      <c r="S287" s="183"/>
      <c r="T287" s="183"/>
      <c r="U287" s="101">
        <v>0.8</v>
      </c>
      <c r="V287" s="101">
        <v>0.84</v>
      </c>
      <c r="W287" s="101">
        <v>0.89</v>
      </c>
      <c r="X287" s="102">
        <v>0.94</v>
      </c>
      <c r="Z287" s="662"/>
      <c r="AA287" s="666">
        <f>+AA285+10</f>
        <v>170</v>
      </c>
      <c r="AB287" s="86" t="str">
        <f>+AB285</f>
        <v>48-X</v>
      </c>
      <c r="AC287" s="184"/>
      <c r="AD287" s="183"/>
      <c r="AE287" s="183"/>
      <c r="AF287" s="183"/>
      <c r="AG287" s="101">
        <v>0.8</v>
      </c>
      <c r="AH287" s="101">
        <v>0.84</v>
      </c>
      <c r="AI287" s="101">
        <v>0.89</v>
      </c>
      <c r="AJ287" s="102">
        <v>0.94</v>
      </c>
      <c r="AL287" s="662"/>
      <c r="AM287" s="666">
        <f>+AM285+10</f>
        <v>170</v>
      </c>
      <c r="AN287" s="86" t="str">
        <f>+AN285</f>
        <v>48-X</v>
      </c>
      <c r="AO287" s="184"/>
      <c r="AP287" s="183"/>
      <c r="AQ287" s="183"/>
      <c r="AR287" s="183"/>
      <c r="AS287" s="101">
        <v>0.8</v>
      </c>
      <c r="AT287" s="101">
        <v>0.84</v>
      </c>
      <c r="AU287" s="101">
        <v>0.89</v>
      </c>
      <c r="AV287" s="102">
        <v>0.94</v>
      </c>
    </row>
    <row r="288" spans="1:48" ht="15" thickBot="1">
      <c r="A288">
        <v>288</v>
      </c>
      <c r="B288" s="662"/>
      <c r="C288" s="667"/>
      <c r="D288" s="90" t="str">
        <f>+D286</f>
        <v>48-XL</v>
      </c>
      <c r="E288" s="184"/>
      <c r="F288" s="183"/>
      <c r="G288" s="183"/>
      <c r="H288" s="183"/>
      <c r="I288" s="101">
        <v>0.8</v>
      </c>
      <c r="J288" s="101">
        <v>0.84</v>
      </c>
      <c r="K288" s="101">
        <v>0.89</v>
      </c>
      <c r="L288" s="102">
        <v>0.94</v>
      </c>
      <c r="N288" s="662"/>
      <c r="O288" s="667"/>
      <c r="P288" s="90" t="str">
        <f>+P286</f>
        <v>48-XL</v>
      </c>
      <c r="Q288" s="184"/>
      <c r="R288" s="183"/>
      <c r="S288" s="183"/>
      <c r="T288" s="183"/>
      <c r="U288" s="101">
        <v>0.8</v>
      </c>
      <c r="V288" s="101">
        <v>0.84</v>
      </c>
      <c r="W288" s="101">
        <v>0.89</v>
      </c>
      <c r="X288" s="102">
        <v>0.94</v>
      </c>
      <c r="Z288" s="662"/>
      <c r="AA288" s="667"/>
      <c r="AB288" s="90" t="str">
        <f>+AB286</f>
        <v>48-XL</v>
      </c>
      <c r="AC288" s="184"/>
      <c r="AD288" s="183"/>
      <c r="AE288" s="183"/>
      <c r="AF288" s="183"/>
      <c r="AG288" s="101">
        <v>0.8</v>
      </c>
      <c r="AH288" s="101">
        <v>0.84</v>
      </c>
      <c r="AI288" s="101">
        <v>0.89</v>
      </c>
      <c r="AJ288" s="102">
        <v>0.94</v>
      </c>
      <c r="AL288" s="662"/>
      <c r="AM288" s="667"/>
      <c r="AN288" s="90" t="str">
        <f>+AN286</f>
        <v>48-XL</v>
      </c>
      <c r="AO288" s="184"/>
      <c r="AP288" s="183"/>
      <c r="AQ288" s="183"/>
      <c r="AR288" s="183"/>
      <c r="AS288" s="101">
        <v>0.8</v>
      </c>
      <c r="AT288" s="101">
        <v>0.84</v>
      </c>
      <c r="AU288" s="101">
        <v>0.89</v>
      </c>
      <c r="AV288" s="102">
        <v>0.94</v>
      </c>
    </row>
    <row r="289" spans="1:48">
      <c r="A289">
        <v>289</v>
      </c>
      <c r="B289" s="662"/>
      <c r="C289" s="664">
        <f>+C287+10</f>
        <v>180</v>
      </c>
      <c r="D289" s="78" t="s">
        <v>133</v>
      </c>
      <c r="E289" s="184"/>
      <c r="F289" s="183"/>
      <c r="G289" s="183"/>
      <c r="H289" s="183"/>
      <c r="I289" s="183"/>
      <c r="J289" s="183"/>
      <c r="K289" s="183"/>
      <c r="L289" s="99">
        <v>0.84</v>
      </c>
      <c r="N289" s="662"/>
      <c r="O289" s="664">
        <f>+O287+10</f>
        <v>180</v>
      </c>
      <c r="P289" s="78" t="s">
        <v>133</v>
      </c>
      <c r="Q289" s="184"/>
      <c r="R289" s="183"/>
      <c r="S289" s="183"/>
      <c r="T289" s="183"/>
      <c r="U289" s="183"/>
      <c r="V289" s="183"/>
      <c r="W289" s="183"/>
      <c r="X289" s="99">
        <v>0.84</v>
      </c>
      <c r="Z289" s="662"/>
      <c r="AA289" s="664">
        <f>+AA287+10</f>
        <v>180</v>
      </c>
      <c r="AB289" s="78" t="s">
        <v>133</v>
      </c>
      <c r="AC289" s="184"/>
      <c r="AD289" s="183"/>
      <c r="AE289" s="183"/>
      <c r="AF289" s="183"/>
      <c r="AG289" s="183"/>
      <c r="AH289" s="183"/>
      <c r="AI289" s="183"/>
      <c r="AJ289" s="99">
        <v>0.84</v>
      </c>
      <c r="AL289" s="662"/>
      <c r="AM289" s="664">
        <f>+AM287+10</f>
        <v>180</v>
      </c>
      <c r="AN289" s="78" t="s">
        <v>133</v>
      </c>
      <c r="AO289" s="184"/>
      <c r="AP289" s="183"/>
      <c r="AQ289" s="183"/>
      <c r="AR289" s="183"/>
      <c r="AS289" s="183"/>
      <c r="AT289" s="183"/>
      <c r="AU289" s="183"/>
      <c r="AV289" s="99">
        <v>0.84</v>
      </c>
    </row>
    <row r="290" spans="1:48" ht="15" thickBot="1">
      <c r="A290">
        <v>290</v>
      </c>
      <c r="B290" s="662"/>
      <c r="C290" s="665"/>
      <c r="D290" s="82" t="s">
        <v>136</v>
      </c>
      <c r="E290" s="184"/>
      <c r="F290" s="183"/>
      <c r="G290" s="183"/>
      <c r="H290" s="183"/>
      <c r="I290" s="183"/>
      <c r="J290" s="183"/>
      <c r="K290" s="183"/>
      <c r="L290" s="99">
        <v>0.84</v>
      </c>
      <c r="N290" s="662"/>
      <c r="O290" s="665"/>
      <c r="P290" s="82" t="s">
        <v>136</v>
      </c>
      <c r="Q290" s="184"/>
      <c r="R290" s="183"/>
      <c r="S290" s="183"/>
      <c r="T290" s="183"/>
      <c r="U290" s="183"/>
      <c r="V290" s="183"/>
      <c r="W290" s="183"/>
      <c r="X290" s="99">
        <v>0.84</v>
      </c>
      <c r="Z290" s="662"/>
      <c r="AA290" s="665"/>
      <c r="AB290" s="82" t="s">
        <v>136</v>
      </c>
      <c r="AC290" s="184"/>
      <c r="AD290" s="183"/>
      <c r="AE290" s="183"/>
      <c r="AF290" s="183"/>
      <c r="AG290" s="183"/>
      <c r="AH290" s="183"/>
      <c r="AI290" s="183"/>
      <c r="AJ290" s="99">
        <v>0.84</v>
      </c>
      <c r="AL290" s="662"/>
      <c r="AM290" s="665"/>
      <c r="AN290" s="82" t="s">
        <v>136</v>
      </c>
      <c r="AO290" s="184"/>
      <c r="AP290" s="183"/>
      <c r="AQ290" s="183"/>
      <c r="AR290" s="183"/>
      <c r="AS290" s="183"/>
      <c r="AT290" s="183"/>
      <c r="AU290" s="183"/>
      <c r="AV290" s="99">
        <v>0.84</v>
      </c>
    </row>
    <row r="291" spans="1:48">
      <c r="A291">
        <v>291</v>
      </c>
      <c r="B291" s="662"/>
      <c r="C291" s="666">
        <f>+C289+10</f>
        <v>190</v>
      </c>
      <c r="D291" s="86" t="str">
        <f>+D289</f>
        <v>48-X</v>
      </c>
      <c r="E291" s="184"/>
      <c r="F291" s="183"/>
      <c r="G291" s="183"/>
      <c r="H291" s="183"/>
      <c r="I291" s="183"/>
      <c r="J291" s="183"/>
      <c r="K291" s="183"/>
      <c r="L291" s="182"/>
      <c r="N291" s="662"/>
      <c r="O291" s="666">
        <f>+O289+10</f>
        <v>190</v>
      </c>
      <c r="P291" s="86" t="str">
        <f>+P289</f>
        <v>48-X</v>
      </c>
      <c r="Q291" s="184"/>
      <c r="R291" s="183"/>
      <c r="S291" s="183"/>
      <c r="T291" s="183"/>
      <c r="U291" s="183"/>
      <c r="V291" s="183"/>
      <c r="W291" s="183"/>
      <c r="X291" s="182"/>
      <c r="Z291" s="662"/>
      <c r="AA291" s="666">
        <f>+AA289+10</f>
        <v>190</v>
      </c>
      <c r="AB291" s="86" t="str">
        <f>+AB289</f>
        <v>48-X</v>
      </c>
      <c r="AC291" s="184"/>
      <c r="AD291" s="183"/>
      <c r="AE291" s="183"/>
      <c r="AF291" s="183"/>
      <c r="AG291" s="183"/>
      <c r="AH291" s="183"/>
      <c r="AI291" s="183"/>
      <c r="AJ291" s="182"/>
      <c r="AL291" s="662"/>
      <c r="AM291" s="666">
        <f>+AM289+10</f>
        <v>190</v>
      </c>
      <c r="AN291" s="86" t="str">
        <f>+AN289</f>
        <v>48-X</v>
      </c>
      <c r="AO291" s="184"/>
      <c r="AP291" s="183"/>
      <c r="AQ291" s="183"/>
      <c r="AR291" s="183"/>
      <c r="AS291" s="183"/>
      <c r="AT291" s="183"/>
      <c r="AU291" s="183"/>
      <c r="AV291" s="182"/>
    </row>
    <row r="292" spans="1:48" ht="15" thickBot="1">
      <c r="A292">
        <v>292</v>
      </c>
      <c r="B292" s="662"/>
      <c r="C292" s="667"/>
      <c r="D292" s="90" t="str">
        <f>+D290</f>
        <v>48-XL</v>
      </c>
      <c r="E292" s="184"/>
      <c r="F292" s="183"/>
      <c r="G292" s="183"/>
      <c r="H292" s="183"/>
      <c r="I292" s="183"/>
      <c r="J292" s="183"/>
      <c r="K292" s="183"/>
      <c r="L292" s="182"/>
      <c r="N292" s="662"/>
      <c r="O292" s="667"/>
      <c r="P292" s="90" t="str">
        <f>+P290</f>
        <v>48-XL</v>
      </c>
      <c r="Q292" s="184"/>
      <c r="R292" s="183"/>
      <c r="S292" s="183"/>
      <c r="T292" s="183"/>
      <c r="U292" s="183"/>
      <c r="V292" s="183"/>
      <c r="W292" s="183"/>
      <c r="X292" s="182"/>
      <c r="Z292" s="662"/>
      <c r="AA292" s="667"/>
      <c r="AB292" s="90" t="str">
        <f>+AB290</f>
        <v>48-XL</v>
      </c>
      <c r="AC292" s="184"/>
      <c r="AD292" s="183"/>
      <c r="AE292" s="183"/>
      <c r="AF292" s="183"/>
      <c r="AG292" s="183"/>
      <c r="AH292" s="183"/>
      <c r="AI292" s="183"/>
      <c r="AJ292" s="182"/>
      <c r="AL292" s="662"/>
      <c r="AM292" s="667"/>
      <c r="AN292" s="90" t="str">
        <f>+AN290</f>
        <v>48-XL</v>
      </c>
      <c r="AO292" s="184"/>
      <c r="AP292" s="183"/>
      <c r="AQ292" s="183"/>
      <c r="AR292" s="183"/>
      <c r="AS292" s="183"/>
      <c r="AT292" s="183"/>
      <c r="AU292" s="183"/>
      <c r="AV292" s="182"/>
    </row>
    <row r="293" spans="1:48">
      <c r="A293">
        <v>293</v>
      </c>
      <c r="B293" s="662"/>
      <c r="C293" s="664">
        <f>+C291+10</f>
        <v>200</v>
      </c>
      <c r="D293" s="78" t="s">
        <v>133</v>
      </c>
      <c r="E293" s="184"/>
      <c r="F293" s="183"/>
      <c r="G293" s="183"/>
      <c r="H293" s="183"/>
      <c r="I293" s="183"/>
      <c r="J293" s="183"/>
      <c r="K293" s="183"/>
      <c r="L293" s="182"/>
      <c r="N293" s="662"/>
      <c r="O293" s="664">
        <f>+O291+10</f>
        <v>200</v>
      </c>
      <c r="P293" s="78" t="s">
        <v>133</v>
      </c>
      <c r="Q293" s="184"/>
      <c r="R293" s="183"/>
      <c r="S293" s="183"/>
      <c r="T293" s="183"/>
      <c r="U293" s="183"/>
      <c r="V293" s="183"/>
      <c r="W293" s="183"/>
      <c r="X293" s="182"/>
      <c r="Z293" s="662"/>
      <c r="AA293" s="664">
        <f>+AA291+10</f>
        <v>200</v>
      </c>
      <c r="AB293" s="78" t="s">
        <v>133</v>
      </c>
      <c r="AC293" s="184"/>
      <c r="AD293" s="183"/>
      <c r="AE293" s="183"/>
      <c r="AF293" s="183"/>
      <c r="AG293" s="183"/>
      <c r="AH293" s="183"/>
      <c r="AI293" s="183"/>
      <c r="AJ293" s="182"/>
      <c r="AL293" s="662"/>
      <c r="AM293" s="664">
        <f>+AM291+10</f>
        <v>200</v>
      </c>
      <c r="AN293" s="78" t="s">
        <v>133</v>
      </c>
      <c r="AO293" s="184"/>
      <c r="AP293" s="183"/>
      <c r="AQ293" s="183"/>
      <c r="AR293" s="183"/>
      <c r="AS293" s="183"/>
      <c r="AT293" s="183"/>
      <c r="AU293" s="183"/>
      <c r="AV293" s="182"/>
    </row>
    <row r="294" spans="1:48" ht="15" thickBot="1">
      <c r="A294">
        <v>294</v>
      </c>
      <c r="B294" s="663"/>
      <c r="C294" s="665"/>
      <c r="D294" s="82" t="s">
        <v>136</v>
      </c>
      <c r="E294" s="181"/>
      <c r="F294" s="180"/>
      <c r="G294" s="180"/>
      <c r="H294" s="180"/>
      <c r="I294" s="180"/>
      <c r="J294" s="180"/>
      <c r="K294" s="180"/>
      <c r="L294" s="179"/>
      <c r="N294" s="663"/>
      <c r="O294" s="665"/>
      <c r="P294" s="82" t="s">
        <v>136</v>
      </c>
      <c r="Q294" s="181"/>
      <c r="R294" s="180"/>
      <c r="S294" s="180"/>
      <c r="T294" s="180"/>
      <c r="U294" s="180"/>
      <c r="V294" s="180"/>
      <c r="W294" s="180"/>
      <c r="X294" s="179"/>
      <c r="Z294" s="663"/>
      <c r="AA294" s="665"/>
      <c r="AB294" s="82" t="s">
        <v>136</v>
      </c>
      <c r="AC294" s="181"/>
      <c r="AD294" s="180"/>
      <c r="AE294" s="180"/>
      <c r="AF294" s="180"/>
      <c r="AG294" s="180"/>
      <c r="AH294" s="180"/>
      <c r="AI294" s="180"/>
      <c r="AJ294" s="179"/>
      <c r="AL294" s="663"/>
      <c r="AM294" s="665"/>
      <c r="AN294" s="82" t="s">
        <v>136</v>
      </c>
      <c r="AO294" s="181"/>
      <c r="AP294" s="180"/>
      <c r="AQ294" s="180"/>
      <c r="AR294" s="180"/>
      <c r="AS294" s="180"/>
      <c r="AT294" s="180"/>
      <c r="AU294" s="180"/>
      <c r="AV294" s="179"/>
    </row>
    <row r="295" spans="1:48">
      <c r="A295">
        <v>295</v>
      </c>
    </row>
    <row r="296" spans="1:48">
      <c r="A296">
        <v>296</v>
      </c>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1112</v>
      </c>
      <c r="C302" s="650"/>
      <c r="D302" s="651"/>
      <c r="E302" s="649" t="s">
        <v>1136</v>
      </c>
      <c r="F302" s="650"/>
      <c r="G302" s="650"/>
      <c r="H302" s="650"/>
      <c r="I302" s="650"/>
      <c r="J302" s="650"/>
      <c r="K302" s="650"/>
      <c r="L302" s="651"/>
      <c r="N302" s="649" t="s">
        <v>1114</v>
      </c>
      <c r="O302" s="650"/>
      <c r="P302" s="651"/>
      <c r="Q302" s="649" t="s">
        <v>1136</v>
      </c>
      <c r="R302" s="650"/>
      <c r="S302" s="650"/>
      <c r="T302" s="650"/>
      <c r="U302" s="650"/>
      <c r="V302" s="650"/>
      <c r="W302" s="650"/>
      <c r="X302" s="651"/>
      <c r="Z302" s="649" t="s">
        <v>1115</v>
      </c>
      <c r="AA302" s="650"/>
      <c r="AB302" s="651"/>
      <c r="AC302" s="649" t="s">
        <v>1136</v>
      </c>
      <c r="AD302" s="650"/>
      <c r="AE302" s="650"/>
      <c r="AF302" s="650"/>
      <c r="AG302" s="650"/>
      <c r="AH302" s="650"/>
      <c r="AI302" s="650"/>
      <c r="AJ302" s="651"/>
      <c r="AL302" s="649" t="s">
        <v>1116</v>
      </c>
      <c r="AM302" s="650"/>
      <c r="AN302" s="651"/>
      <c r="AO302" s="649" t="s">
        <v>1136</v>
      </c>
      <c r="AP302" s="650"/>
      <c r="AQ302" s="650"/>
      <c r="AR302" s="650"/>
      <c r="AS302" s="650"/>
      <c r="AT302" s="650"/>
      <c r="AU302" s="650"/>
      <c r="AV302" s="651"/>
    </row>
    <row r="303" spans="1:48" ht="15.75" customHeight="1">
      <c r="A303">
        <v>303</v>
      </c>
      <c r="B303" s="652" t="s">
        <v>1117</v>
      </c>
      <c r="C303" s="652" t="s">
        <v>634</v>
      </c>
      <c r="D303" s="669" t="s">
        <v>1119</v>
      </c>
      <c r="E303" s="654" t="s">
        <v>1120</v>
      </c>
      <c r="F303" s="655"/>
      <c r="G303" s="655"/>
      <c r="H303" s="655"/>
      <c r="I303" s="655"/>
      <c r="J303" s="655"/>
      <c r="K303" s="655"/>
      <c r="L303" s="656"/>
      <c r="N303" s="652" t="s">
        <v>1117</v>
      </c>
      <c r="O303" s="652" t="s">
        <v>634</v>
      </c>
      <c r="P303" s="669" t="s">
        <v>1119</v>
      </c>
      <c r="Q303" s="654" t="s">
        <v>1120</v>
      </c>
      <c r="R303" s="655"/>
      <c r="S303" s="655"/>
      <c r="T303" s="655"/>
      <c r="U303" s="655"/>
      <c r="V303" s="655"/>
      <c r="W303" s="655"/>
      <c r="X303" s="656"/>
      <c r="Z303" s="652" t="s">
        <v>1117</v>
      </c>
      <c r="AA303" s="652" t="s">
        <v>634</v>
      </c>
      <c r="AB303" s="669" t="s">
        <v>1119</v>
      </c>
      <c r="AC303" s="654" t="s">
        <v>1120</v>
      </c>
      <c r="AD303" s="655"/>
      <c r="AE303" s="655"/>
      <c r="AF303" s="655"/>
      <c r="AG303" s="655"/>
      <c r="AH303" s="655"/>
      <c r="AI303" s="655"/>
      <c r="AJ303" s="656"/>
      <c r="AL303" s="652" t="s">
        <v>1117</v>
      </c>
      <c r="AM303" s="652" t="s">
        <v>634</v>
      </c>
      <c r="AN303" s="669" t="s">
        <v>1119</v>
      </c>
      <c r="AO303" s="654" t="s">
        <v>1120</v>
      </c>
      <c r="AP303" s="655"/>
      <c r="AQ303" s="655"/>
      <c r="AR303" s="655"/>
      <c r="AS303" s="655"/>
      <c r="AT303" s="655"/>
      <c r="AU303" s="655"/>
      <c r="AV303" s="656"/>
    </row>
    <row r="304" spans="1:48" ht="15" customHeight="1" thickBot="1">
      <c r="A304">
        <v>304</v>
      </c>
      <c r="B304" s="668"/>
      <c r="C304" s="668"/>
      <c r="D304" s="670"/>
      <c r="E304" s="672"/>
      <c r="F304" s="673"/>
      <c r="G304" s="673"/>
      <c r="H304" s="673"/>
      <c r="I304" s="673"/>
      <c r="J304" s="673"/>
      <c r="K304" s="673"/>
      <c r="L304" s="674"/>
      <c r="N304" s="668"/>
      <c r="O304" s="668"/>
      <c r="P304" s="670"/>
      <c r="Q304" s="672"/>
      <c r="R304" s="673"/>
      <c r="S304" s="673"/>
      <c r="T304" s="673"/>
      <c r="U304" s="673"/>
      <c r="V304" s="673"/>
      <c r="W304" s="673"/>
      <c r="X304" s="674"/>
      <c r="Z304" s="668"/>
      <c r="AA304" s="668"/>
      <c r="AB304" s="670"/>
      <c r="AC304" s="672"/>
      <c r="AD304" s="673"/>
      <c r="AE304" s="673"/>
      <c r="AF304" s="673"/>
      <c r="AG304" s="673"/>
      <c r="AH304" s="673"/>
      <c r="AI304" s="673"/>
      <c r="AJ304" s="674"/>
      <c r="AL304" s="668"/>
      <c r="AM304" s="668"/>
      <c r="AN304" s="670"/>
      <c r="AO304" s="672"/>
      <c r="AP304" s="673"/>
      <c r="AQ304" s="673"/>
      <c r="AR304" s="673"/>
      <c r="AS304" s="673"/>
      <c r="AT304" s="673"/>
      <c r="AU304" s="673"/>
      <c r="AV304" s="674"/>
    </row>
    <row r="305" spans="1:48" ht="15" thickBot="1">
      <c r="A305">
        <v>305</v>
      </c>
      <c r="B305" s="653"/>
      <c r="C305" s="653"/>
      <c r="D305" s="671"/>
      <c r="E305" s="75">
        <v>0</v>
      </c>
      <c r="F305" s="76">
        <v>500</v>
      </c>
      <c r="G305" s="76">
        <v>1000</v>
      </c>
      <c r="H305" s="76">
        <v>1500</v>
      </c>
      <c r="I305" s="76">
        <v>2000</v>
      </c>
      <c r="J305" s="76">
        <v>2500</v>
      </c>
      <c r="K305" s="76">
        <v>3000</v>
      </c>
      <c r="L305" s="77">
        <v>3500</v>
      </c>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L305" s="653"/>
      <c r="AM305" s="653"/>
      <c r="AN305" s="671"/>
      <c r="AO305" s="75">
        <v>0</v>
      </c>
      <c r="AP305" s="76">
        <v>500</v>
      </c>
      <c r="AQ305" s="76">
        <v>1000</v>
      </c>
      <c r="AR305" s="76">
        <v>1500</v>
      </c>
      <c r="AS305" s="76">
        <v>2000</v>
      </c>
      <c r="AT305" s="76">
        <v>2500</v>
      </c>
      <c r="AU305" s="76">
        <v>3000</v>
      </c>
      <c r="AV305" s="77">
        <v>3500</v>
      </c>
    </row>
    <row r="306" spans="1:48" ht="15" customHeight="1">
      <c r="A306">
        <v>306</v>
      </c>
      <c r="B306" s="661" t="s">
        <v>1140</v>
      </c>
      <c r="C306" s="664">
        <v>100</v>
      </c>
      <c r="D306" s="78" t="s">
        <v>133</v>
      </c>
      <c r="E306" s="79">
        <v>287</v>
      </c>
      <c r="F306" s="80">
        <v>277</v>
      </c>
      <c r="G306" s="80">
        <v>268</v>
      </c>
      <c r="H306" s="80">
        <v>258</v>
      </c>
      <c r="I306" s="80">
        <v>249</v>
      </c>
      <c r="J306" s="80">
        <v>239</v>
      </c>
      <c r="K306" s="80">
        <v>230</v>
      </c>
      <c r="L306" s="81">
        <v>221</v>
      </c>
      <c r="N306" s="661" t="s">
        <v>1140</v>
      </c>
      <c r="O306" s="664">
        <v>100</v>
      </c>
      <c r="P306" s="78" t="s">
        <v>133</v>
      </c>
      <c r="Q306" s="79">
        <v>287</v>
      </c>
      <c r="R306" s="80">
        <v>277</v>
      </c>
      <c r="S306" s="80">
        <v>268</v>
      </c>
      <c r="T306" s="80">
        <v>258</v>
      </c>
      <c r="U306" s="80">
        <v>249</v>
      </c>
      <c r="V306" s="80">
        <v>239</v>
      </c>
      <c r="W306" s="80">
        <v>230</v>
      </c>
      <c r="X306" s="81">
        <v>221</v>
      </c>
      <c r="Z306" s="661" t="s">
        <v>1140</v>
      </c>
      <c r="AA306" s="664">
        <v>100</v>
      </c>
      <c r="AB306" s="78" t="s">
        <v>133</v>
      </c>
      <c r="AC306" s="79">
        <v>287</v>
      </c>
      <c r="AD306" s="80">
        <v>277</v>
      </c>
      <c r="AE306" s="80">
        <v>268</v>
      </c>
      <c r="AF306" s="80">
        <v>258</v>
      </c>
      <c r="AG306" s="80">
        <v>249</v>
      </c>
      <c r="AH306" s="80">
        <v>239</v>
      </c>
      <c r="AI306" s="80">
        <v>230</v>
      </c>
      <c r="AJ306" s="81">
        <v>221</v>
      </c>
      <c r="AL306" s="661" t="s">
        <v>1140</v>
      </c>
      <c r="AM306" s="664">
        <v>100</v>
      </c>
      <c r="AN306" s="78" t="s">
        <v>133</v>
      </c>
      <c r="AO306" s="79">
        <v>287</v>
      </c>
      <c r="AP306" s="80">
        <v>276</v>
      </c>
      <c r="AQ306" s="80">
        <v>266</v>
      </c>
      <c r="AR306" s="80">
        <v>255</v>
      </c>
      <c r="AS306" s="80">
        <v>245</v>
      </c>
      <c r="AT306" s="80">
        <v>234</v>
      </c>
      <c r="AU306" s="80">
        <v>224</v>
      </c>
      <c r="AV306" s="81">
        <v>214</v>
      </c>
    </row>
    <row r="307" spans="1:48" ht="15" thickBot="1">
      <c r="A307">
        <v>307</v>
      </c>
      <c r="B307" s="662"/>
      <c r="C307" s="665"/>
      <c r="D307" s="82" t="s">
        <v>136</v>
      </c>
      <c r="E307" s="83">
        <v>313</v>
      </c>
      <c r="F307" s="84">
        <v>302</v>
      </c>
      <c r="G307" s="84">
        <v>291</v>
      </c>
      <c r="H307" s="84">
        <v>281</v>
      </c>
      <c r="I307" s="84">
        <v>270</v>
      </c>
      <c r="J307" s="84">
        <v>260</v>
      </c>
      <c r="K307" s="84">
        <v>249</v>
      </c>
      <c r="L307" s="85">
        <v>239</v>
      </c>
      <c r="N307" s="662"/>
      <c r="O307" s="665"/>
      <c r="P307" s="82" t="s">
        <v>136</v>
      </c>
      <c r="Q307" s="83">
        <v>313</v>
      </c>
      <c r="R307" s="84">
        <v>302</v>
      </c>
      <c r="S307" s="84">
        <v>291</v>
      </c>
      <c r="T307" s="84">
        <v>281</v>
      </c>
      <c r="U307" s="84">
        <v>270</v>
      </c>
      <c r="V307" s="84">
        <v>260</v>
      </c>
      <c r="W307" s="84">
        <v>249</v>
      </c>
      <c r="X307" s="85">
        <v>239</v>
      </c>
      <c r="Z307" s="662"/>
      <c r="AA307" s="665"/>
      <c r="AB307" s="82" t="s">
        <v>136</v>
      </c>
      <c r="AC307" s="83">
        <v>313</v>
      </c>
      <c r="AD307" s="84">
        <v>302</v>
      </c>
      <c r="AE307" s="84">
        <v>291</v>
      </c>
      <c r="AF307" s="84">
        <v>281</v>
      </c>
      <c r="AG307" s="84">
        <v>270</v>
      </c>
      <c r="AH307" s="84">
        <v>260</v>
      </c>
      <c r="AI307" s="84">
        <v>249</v>
      </c>
      <c r="AJ307" s="85">
        <v>239</v>
      </c>
      <c r="AL307" s="662"/>
      <c r="AM307" s="665"/>
      <c r="AN307" s="82" t="s">
        <v>136</v>
      </c>
      <c r="AO307" s="83">
        <v>298</v>
      </c>
      <c r="AP307" s="84">
        <v>284</v>
      </c>
      <c r="AQ307" s="84">
        <v>270</v>
      </c>
      <c r="AR307" s="84">
        <v>256</v>
      </c>
      <c r="AS307" s="84">
        <v>242</v>
      </c>
      <c r="AT307" s="84">
        <v>228</v>
      </c>
      <c r="AU307" s="84">
        <v>214</v>
      </c>
      <c r="AV307" s="85">
        <v>200</v>
      </c>
    </row>
    <row r="308" spans="1:48">
      <c r="A308">
        <v>308</v>
      </c>
      <c r="B308" s="662"/>
      <c r="C308" s="666">
        <v>110</v>
      </c>
      <c r="D308" s="86" t="str">
        <f>+D306</f>
        <v>48-X</v>
      </c>
      <c r="E308" s="87">
        <v>318</v>
      </c>
      <c r="F308" s="88">
        <v>307</v>
      </c>
      <c r="G308" s="88">
        <v>297</v>
      </c>
      <c r="H308" s="88">
        <v>287</v>
      </c>
      <c r="I308" s="88">
        <v>277</v>
      </c>
      <c r="J308" s="88">
        <v>267</v>
      </c>
      <c r="K308" s="88">
        <v>257</v>
      </c>
      <c r="L308" s="89">
        <v>247</v>
      </c>
      <c r="N308" s="662"/>
      <c r="O308" s="666">
        <v>110</v>
      </c>
      <c r="P308" s="86" t="str">
        <f>+P306</f>
        <v>48-X</v>
      </c>
      <c r="Q308" s="87">
        <v>318</v>
      </c>
      <c r="R308" s="88">
        <v>307</v>
      </c>
      <c r="S308" s="88">
        <v>297</v>
      </c>
      <c r="T308" s="88">
        <v>287</v>
      </c>
      <c r="U308" s="88">
        <v>277</v>
      </c>
      <c r="V308" s="88">
        <v>267</v>
      </c>
      <c r="W308" s="88">
        <v>257</v>
      </c>
      <c r="X308" s="89">
        <v>247</v>
      </c>
      <c r="Z308" s="662"/>
      <c r="AA308" s="666">
        <v>110</v>
      </c>
      <c r="AB308" s="86" t="str">
        <f>+AB306</f>
        <v>48-X</v>
      </c>
      <c r="AC308" s="87">
        <v>318</v>
      </c>
      <c r="AD308" s="88">
        <v>307</v>
      </c>
      <c r="AE308" s="88">
        <v>297</v>
      </c>
      <c r="AF308" s="88">
        <v>287</v>
      </c>
      <c r="AG308" s="88">
        <v>277</v>
      </c>
      <c r="AH308" s="88">
        <v>267</v>
      </c>
      <c r="AI308" s="88">
        <v>257</v>
      </c>
      <c r="AJ308" s="89">
        <v>247</v>
      </c>
      <c r="AL308" s="662"/>
      <c r="AM308" s="666">
        <v>110</v>
      </c>
      <c r="AN308" s="86" t="str">
        <f>+AN306</f>
        <v>48-X</v>
      </c>
      <c r="AO308" s="87">
        <v>318</v>
      </c>
      <c r="AP308" s="88">
        <v>307</v>
      </c>
      <c r="AQ308" s="88">
        <v>297</v>
      </c>
      <c r="AR308" s="88">
        <v>287</v>
      </c>
      <c r="AS308" s="88">
        <v>277</v>
      </c>
      <c r="AT308" s="88">
        <v>267</v>
      </c>
      <c r="AU308" s="88">
        <v>257</v>
      </c>
      <c r="AV308" s="89">
        <v>247</v>
      </c>
    </row>
    <row r="309" spans="1:48" ht="15" thickBot="1">
      <c r="A309">
        <v>309</v>
      </c>
      <c r="B309" s="662"/>
      <c r="C309" s="667"/>
      <c r="D309" s="90" t="str">
        <f>+D307</f>
        <v>48-XL</v>
      </c>
      <c r="E309" s="87">
        <v>318</v>
      </c>
      <c r="F309" s="88">
        <v>311</v>
      </c>
      <c r="G309" s="88">
        <v>304</v>
      </c>
      <c r="H309" s="88">
        <v>297</v>
      </c>
      <c r="I309" s="88">
        <v>290</v>
      </c>
      <c r="J309" s="88">
        <v>283</v>
      </c>
      <c r="K309" s="88">
        <v>276</v>
      </c>
      <c r="L309" s="89">
        <v>270</v>
      </c>
      <c r="N309" s="662"/>
      <c r="O309" s="667"/>
      <c r="P309" s="90" t="str">
        <f>+P307</f>
        <v>48-XL</v>
      </c>
      <c r="Q309" s="87">
        <v>318</v>
      </c>
      <c r="R309" s="88">
        <v>311</v>
      </c>
      <c r="S309" s="88">
        <v>304</v>
      </c>
      <c r="T309" s="88">
        <v>297</v>
      </c>
      <c r="U309" s="88">
        <v>290</v>
      </c>
      <c r="V309" s="88">
        <v>283</v>
      </c>
      <c r="W309" s="88">
        <v>276</v>
      </c>
      <c r="X309" s="89">
        <v>270</v>
      </c>
      <c r="Z309" s="662"/>
      <c r="AA309" s="667"/>
      <c r="AB309" s="90" t="str">
        <f>+AB307</f>
        <v>48-XL</v>
      </c>
      <c r="AC309" s="87">
        <v>318</v>
      </c>
      <c r="AD309" s="88">
        <v>311</v>
      </c>
      <c r="AE309" s="88">
        <v>304</v>
      </c>
      <c r="AF309" s="88">
        <v>297</v>
      </c>
      <c r="AG309" s="88">
        <v>290</v>
      </c>
      <c r="AH309" s="88">
        <v>283</v>
      </c>
      <c r="AI309" s="88">
        <v>276</v>
      </c>
      <c r="AJ309" s="89">
        <v>270</v>
      </c>
      <c r="AL309" s="662"/>
      <c r="AM309" s="667"/>
      <c r="AN309" s="90" t="str">
        <f>+AN307</f>
        <v>48-XL</v>
      </c>
      <c r="AO309" s="87">
        <v>316</v>
      </c>
      <c r="AP309" s="88">
        <v>304</v>
      </c>
      <c r="AQ309" s="88">
        <v>293</v>
      </c>
      <c r="AR309" s="88">
        <v>282</v>
      </c>
      <c r="AS309" s="88">
        <v>271</v>
      </c>
      <c r="AT309" s="88">
        <v>260</v>
      </c>
      <c r="AU309" s="88">
        <v>249</v>
      </c>
      <c r="AV309" s="89">
        <v>238</v>
      </c>
    </row>
    <row r="310" spans="1:48">
      <c r="A310">
        <v>310</v>
      </c>
      <c r="B310" s="662"/>
      <c r="C310" s="664">
        <f>+C308+10</f>
        <v>120</v>
      </c>
      <c r="D310" s="78" t="s">
        <v>133</v>
      </c>
      <c r="E310" s="83">
        <v>318</v>
      </c>
      <c r="F310" s="84">
        <v>311</v>
      </c>
      <c r="G310" s="84">
        <v>305</v>
      </c>
      <c r="H310" s="84">
        <v>299</v>
      </c>
      <c r="I310" s="84">
        <v>293</v>
      </c>
      <c r="J310" s="84">
        <v>287</v>
      </c>
      <c r="K310" s="84">
        <v>281</v>
      </c>
      <c r="L310" s="85">
        <v>275</v>
      </c>
      <c r="N310" s="662"/>
      <c r="O310" s="664">
        <f>+O308+10</f>
        <v>120</v>
      </c>
      <c r="P310" s="78" t="s">
        <v>133</v>
      </c>
      <c r="Q310" s="83">
        <v>318</v>
      </c>
      <c r="R310" s="84">
        <v>311</v>
      </c>
      <c r="S310" s="84">
        <v>305</v>
      </c>
      <c r="T310" s="84">
        <v>299</v>
      </c>
      <c r="U310" s="84">
        <v>293</v>
      </c>
      <c r="V310" s="84">
        <v>287</v>
      </c>
      <c r="W310" s="84">
        <v>281</v>
      </c>
      <c r="X310" s="85">
        <v>275</v>
      </c>
      <c r="Z310" s="662"/>
      <c r="AA310" s="664">
        <f>+AA308+10</f>
        <v>120</v>
      </c>
      <c r="AB310" s="78" t="s">
        <v>133</v>
      </c>
      <c r="AC310" s="83">
        <v>318</v>
      </c>
      <c r="AD310" s="84">
        <v>311</v>
      </c>
      <c r="AE310" s="84">
        <v>305</v>
      </c>
      <c r="AF310" s="84">
        <v>299</v>
      </c>
      <c r="AG310" s="84">
        <v>293</v>
      </c>
      <c r="AH310" s="84">
        <v>287</v>
      </c>
      <c r="AI310" s="84">
        <v>281</v>
      </c>
      <c r="AJ310" s="85">
        <v>275</v>
      </c>
      <c r="AL310" s="662"/>
      <c r="AM310" s="664">
        <f>+AM308+10</f>
        <v>120</v>
      </c>
      <c r="AN310" s="78" t="s">
        <v>133</v>
      </c>
      <c r="AO310" s="83">
        <v>318</v>
      </c>
      <c r="AP310" s="84">
        <v>311</v>
      </c>
      <c r="AQ310" s="84">
        <v>305</v>
      </c>
      <c r="AR310" s="84">
        <v>299</v>
      </c>
      <c r="AS310" s="84">
        <v>293</v>
      </c>
      <c r="AT310" s="84">
        <v>287</v>
      </c>
      <c r="AU310" s="84">
        <v>281</v>
      </c>
      <c r="AV310" s="85">
        <v>275</v>
      </c>
    </row>
    <row r="311" spans="1:48" ht="15" thickBot="1">
      <c r="A311">
        <v>311</v>
      </c>
      <c r="B311" s="662"/>
      <c r="C311" s="665"/>
      <c r="D311" s="82" t="s">
        <v>136</v>
      </c>
      <c r="E311" s="83">
        <v>318</v>
      </c>
      <c r="F311" s="84">
        <v>315</v>
      </c>
      <c r="G311" s="84">
        <v>312</v>
      </c>
      <c r="H311" s="84">
        <v>309</v>
      </c>
      <c r="I311" s="84">
        <v>307</v>
      </c>
      <c r="J311" s="84">
        <v>304</v>
      </c>
      <c r="K311" s="84">
        <v>301</v>
      </c>
      <c r="L311" s="85">
        <v>299</v>
      </c>
      <c r="N311" s="662"/>
      <c r="O311" s="665"/>
      <c r="P311" s="82" t="s">
        <v>136</v>
      </c>
      <c r="Q311" s="83">
        <v>318</v>
      </c>
      <c r="R311" s="84">
        <v>315</v>
      </c>
      <c r="S311" s="84">
        <v>312</v>
      </c>
      <c r="T311" s="84">
        <v>309</v>
      </c>
      <c r="U311" s="84">
        <v>307</v>
      </c>
      <c r="V311" s="84">
        <v>304</v>
      </c>
      <c r="W311" s="84">
        <v>301</v>
      </c>
      <c r="X311" s="85">
        <v>299</v>
      </c>
      <c r="Z311" s="662"/>
      <c r="AA311" s="665"/>
      <c r="AB311" s="82" t="s">
        <v>136</v>
      </c>
      <c r="AC311" s="83">
        <v>318</v>
      </c>
      <c r="AD311" s="84">
        <v>315</v>
      </c>
      <c r="AE311" s="84">
        <v>312</v>
      </c>
      <c r="AF311" s="84">
        <v>309</v>
      </c>
      <c r="AG311" s="84">
        <v>307</v>
      </c>
      <c r="AH311" s="84">
        <v>304</v>
      </c>
      <c r="AI311" s="84">
        <v>301</v>
      </c>
      <c r="AJ311" s="85">
        <v>299</v>
      </c>
      <c r="AL311" s="662"/>
      <c r="AM311" s="665"/>
      <c r="AN311" s="82" t="s">
        <v>136</v>
      </c>
      <c r="AO311" s="83">
        <v>317</v>
      </c>
      <c r="AP311" s="84">
        <v>311</v>
      </c>
      <c r="AQ311" s="84">
        <v>306</v>
      </c>
      <c r="AR311" s="84">
        <v>301</v>
      </c>
      <c r="AS311" s="84">
        <v>296</v>
      </c>
      <c r="AT311" s="84">
        <v>291</v>
      </c>
      <c r="AU311" s="84">
        <v>286</v>
      </c>
      <c r="AV311" s="85">
        <v>281</v>
      </c>
    </row>
    <row r="312" spans="1:48">
      <c r="A312">
        <v>312</v>
      </c>
      <c r="B312" s="662"/>
      <c r="C312" s="666">
        <f>+C310+10</f>
        <v>130</v>
      </c>
      <c r="D312" s="86" t="str">
        <f>+D310</f>
        <v>48-X</v>
      </c>
      <c r="E312" s="87">
        <v>317</v>
      </c>
      <c r="F312" s="88">
        <v>314</v>
      </c>
      <c r="G312" s="88">
        <v>312</v>
      </c>
      <c r="H312" s="88">
        <v>310</v>
      </c>
      <c r="I312" s="88">
        <v>308</v>
      </c>
      <c r="J312" s="88">
        <v>306</v>
      </c>
      <c r="K312" s="88">
        <v>304</v>
      </c>
      <c r="L312" s="89">
        <v>302</v>
      </c>
      <c r="N312" s="662"/>
      <c r="O312" s="666">
        <f>+O310+10</f>
        <v>130</v>
      </c>
      <c r="P312" s="86" t="str">
        <f>+P310</f>
        <v>48-X</v>
      </c>
      <c r="Q312" s="87">
        <v>317</v>
      </c>
      <c r="R312" s="88">
        <v>314</v>
      </c>
      <c r="S312" s="88">
        <v>312</v>
      </c>
      <c r="T312" s="88">
        <v>310</v>
      </c>
      <c r="U312" s="88">
        <v>308</v>
      </c>
      <c r="V312" s="88">
        <v>306</v>
      </c>
      <c r="W312" s="88">
        <v>304</v>
      </c>
      <c r="X312" s="89">
        <v>302</v>
      </c>
      <c r="Z312" s="662"/>
      <c r="AA312" s="666">
        <f>+AA310+10</f>
        <v>130</v>
      </c>
      <c r="AB312" s="86" t="str">
        <f>+AB310</f>
        <v>48-X</v>
      </c>
      <c r="AC312" s="87">
        <v>317</v>
      </c>
      <c r="AD312" s="88">
        <v>315</v>
      </c>
      <c r="AE312" s="88">
        <v>313</v>
      </c>
      <c r="AF312" s="88">
        <v>311</v>
      </c>
      <c r="AG312" s="88">
        <v>309</v>
      </c>
      <c r="AH312" s="88">
        <v>307</v>
      </c>
      <c r="AI312" s="88">
        <v>305</v>
      </c>
      <c r="AJ312" s="89">
        <v>304</v>
      </c>
      <c r="AL312" s="662"/>
      <c r="AM312" s="666">
        <f>+AM310+10</f>
        <v>130</v>
      </c>
      <c r="AN312" s="86" t="str">
        <f>+AN310</f>
        <v>48-X</v>
      </c>
      <c r="AO312" s="87">
        <v>317</v>
      </c>
      <c r="AP312" s="88">
        <v>315</v>
      </c>
      <c r="AQ312" s="88">
        <v>313</v>
      </c>
      <c r="AR312" s="88">
        <v>311</v>
      </c>
      <c r="AS312" s="88">
        <v>309</v>
      </c>
      <c r="AT312" s="88">
        <v>307</v>
      </c>
      <c r="AU312" s="88">
        <v>305</v>
      </c>
      <c r="AV312" s="89">
        <v>304</v>
      </c>
    </row>
    <row r="313" spans="1:48" ht="15" thickBot="1">
      <c r="A313">
        <v>313</v>
      </c>
      <c r="B313" s="662"/>
      <c r="C313" s="667"/>
      <c r="D313" s="90" t="str">
        <f>+D311</f>
        <v>48-XL</v>
      </c>
      <c r="E313" s="87">
        <v>317</v>
      </c>
      <c r="F313" s="88">
        <v>316</v>
      </c>
      <c r="G313" s="88">
        <v>316</v>
      </c>
      <c r="H313" s="88">
        <v>316</v>
      </c>
      <c r="I313" s="88">
        <v>316</v>
      </c>
      <c r="J313" s="88">
        <v>316</v>
      </c>
      <c r="K313" s="88">
        <v>316</v>
      </c>
      <c r="L313" s="89">
        <v>316</v>
      </c>
      <c r="N313" s="662"/>
      <c r="O313" s="667"/>
      <c r="P313" s="90" t="str">
        <f>+P311</f>
        <v>48-XL</v>
      </c>
      <c r="Q313" s="87">
        <v>317</v>
      </c>
      <c r="R313" s="88">
        <v>316</v>
      </c>
      <c r="S313" s="88">
        <v>316</v>
      </c>
      <c r="T313" s="88">
        <v>316</v>
      </c>
      <c r="U313" s="88">
        <v>316</v>
      </c>
      <c r="V313" s="88">
        <v>316</v>
      </c>
      <c r="W313" s="88">
        <v>316</v>
      </c>
      <c r="X313" s="89">
        <v>316</v>
      </c>
      <c r="Z313" s="662"/>
      <c r="AA313" s="667"/>
      <c r="AB313" s="90" t="str">
        <f>+AB311</f>
        <v>48-XL</v>
      </c>
      <c r="AC313" s="87">
        <v>317</v>
      </c>
      <c r="AD313" s="88">
        <v>316</v>
      </c>
      <c r="AE313" s="88">
        <v>316</v>
      </c>
      <c r="AF313" s="88">
        <v>316</v>
      </c>
      <c r="AG313" s="88">
        <v>316</v>
      </c>
      <c r="AH313" s="88">
        <v>316</v>
      </c>
      <c r="AI313" s="88">
        <v>316</v>
      </c>
      <c r="AJ313" s="89">
        <v>316</v>
      </c>
      <c r="AL313" s="662"/>
      <c r="AM313" s="667"/>
      <c r="AN313" s="90" t="str">
        <f>+AN311</f>
        <v>48-XL</v>
      </c>
      <c r="AO313" s="87">
        <v>316</v>
      </c>
      <c r="AP313" s="88">
        <v>316</v>
      </c>
      <c r="AQ313" s="88">
        <v>316</v>
      </c>
      <c r="AR313" s="88">
        <v>316</v>
      </c>
      <c r="AS313" s="88">
        <v>316</v>
      </c>
      <c r="AT313" s="88">
        <v>316</v>
      </c>
      <c r="AU313" s="88">
        <v>316</v>
      </c>
      <c r="AV313" s="89">
        <v>316</v>
      </c>
    </row>
    <row r="314" spans="1:48">
      <c r="A314">
        <v>314</v>
      </c>
      <c r="B314" s="662"/>
      <c r="C314" s="664">
        <f>+C312+10</f>
        <v>140</v>
      </c>
      <c r="D314" s="78" t="s">
        <v>133</v>
      </c>
      <c r="E314" s="83">
        <v>317</v>
      </c>
      <c r="F314" s="84">
        <v>317</v>
      </c>
      <c r="G314" s="84">
        <v>317</v>
      </c>
      <c r="H314" s="84">
        <v>317</v>
      </c>
      <c r="I314" s="84">
        <v>317</v>
      </c>
      <c r="J314" s="84">
        <v>317</v>
      </c>
      <c r="K314" s="84">
        <v>317</v>
      </c>
      <c r="L314" s="85">
        <v>318</v>
      </c>
      <c r="N314" s="662"/>
      <c r="O314" s="664">
        <f>+O312+10</f>
        <v>140</v>
      </c>
      <c r="P314" s="78" t="s">
        <v>133</v>
      </c>
      <c r="Q314" s="83">
        <v>317</v>
      </c>
      <c r="R314" s="84">
        <v>317</v>
      </c>
      <c r="S314" s="84">
        <v>317</v>
      </c>
      <c r="T314" s="84">
        <v>317</v>
      </c>
      <c r="U314" s="84">
        <v>317</v>
      </c>
      <c r="V314" s="84">
        <v>317</v>
      </c>
      <c r="W314" s="84">
        <v>317</v>
      </c>
      <c r="X314" s="85">
        <v>318</v>
      </c>
      <c r="Z314" s="662"/>
      <c r="AA314" s="664">
        <f>+AA312+10</f>
        <v>140</v>
      </c>
      <c r="AB314" s="78" t="s">
        <v>133</v>
      </c>
      <c r="AC314" s="83">
        <v>317</v>
      </c>
      <c r="AD314" s="84">
        <v>317</v>
      </c>
      <c r="AE314" s="84">
        <v>317</v>
      </c>
      <c r="AF314" s="84">
        <v>317</v>
      </c>
      <c r="AG314" s="84">
        <v>317</v>
      </c>
      <c r="AH314" s="84">
        <v>317</v>
      </c>
      <c r="AI314" s="84">
        <v>317</v>
      </c>
      <c r="AJ314" s="85">
        <v>318</v>
      </c>
      <c r="AL314" s="662"/>
      <c r="AM314" s="664">
        <f>+AM312+10</f>
        <v>140</v>
      </c>
      <c r="AN314" s="78" t="s">
        <v>133</v>
      </c>
      <c r="AO314" s="83">
        <v>317</v>
      </c>
      <c r="AP314" s="84">
        <v>317</v>
      </c>
      <c r="AQ314" s="84">
        <v>317</v>
      </c>
      <c r="AR314" s="84">
        <v>317</v>
      </c>
      <c r="AS314" s="84">
        <v>317</v>
      </c>
      <c r="AT314" s="84">
        <v>317</v>
      </c>
      <c r="AU314" s="84">
        <v>317</v>
      </c>
      <c r="AV314" s="85">
        <v>318</v>
      </c>
    </row>
    <row r="315" spans="1:48" ht="15" thickBot="1">
      <c r="A315">
        <v>315</v>
      </c>
      <c r="B315" s="662"/>
      <c r="C315" s="665"/>
      <c r="D315" s="82" t="s">
        <v>136</v>
      </c>
      <c r="E315" s="83">
        <v>317</v>
      </c>
      <c r="F315" s="84">
        <v>317</v>
      </c>
      <c r="G315" s="84">
        <v>317</v>
      </c>
      <c r="H315" s="84">
        <v>317</v>
      </c>
      <c r="I315" s="84">
        <v>317</v>
      </c>
      <c r="J315" s="84">
        <v>317</v>
      </c>
      <c r="K315" s="84">
        <v>317</v>
      </c>
      <c r="L315" s="85">
        <v>317</v>
      </c>
      <c r="N315" s="662"/>
      <c r="O315" s="665"/>
      <c r="P315" s="82" t="s">
        <v>136</v>
      </c>
      <c r="Q315" s="83">
        <v>317</v>
      </c>
      <c r="R315" s="84">
        <v>317</v>
      </c>
      <c r="S315" s="84">
        <v>317</v>
      </c>
      <c r="T315" s="84">
        <v>317</v>
      </c>
      <c r="U315" s="84">
        <v>317</v>
      </c>
      <c r="V315" s="84">
        <v>317</v>
      </c>
      <c r="W315" s="84">
        <v>317</v>
      </c>
      <c r="X315" s="85">
        <v>317</v>
      </c>
      <c r="Z315" s="662"/>
      <c r="AA315" s="665"/>
      <c r="AB315" s="82" t="s">
        <v>136</v>
      </c>
      <c r="AC315" s="83">
        <v>317</v>
      </c>
      <c r="AD315" s="84">
        <v>317</v>
      </c>
      <c r="AE315" s="84">
        <v>317</v>
      </c>
      <c r="AF315" s="84">
        <v>317</v>
      </c>
      <c r="AG315" s="84">
        <v>317</v>
      </c>
      <c r="AH315" s="84">
        <v>317</v>
      </c>
      <c r="AI315" s="84">
        <v>317</v>
      </c>
      <c r="AJ315" s="85">
        <v>317</v>
      </c>
      <c r="AL315" s="662"/>
      <c r="AM315" s="665"/>
      <c r="AN315" s="82" t="s">
        <v>136</v>
      </c>
      <c r="AO315" s="83">
        <v>316</v>
      </c>
      <c r="AP315" s="84">
        <v>316</v>
      </c>
      <c r="AQ315" s="84">
        <v>316</v>
      </c>
      <c r="AR315" s="84">
        <v>316</v>
      </c>
      <c r="AS315" s="84">
        <v>316</v>
      </c>
      <c r="AT315" s="84">
        <v>316</v>
      </c>
      <c r="AU315" s="84">
        <v>316</v>
      </c>
      <c r="AV315" s="85">
        <v>317</v>
      </c>
    </row>
    <row r="316" spans="1:48">
      <c r="A316">
        <v>316</v>
      </c>
      <c r="B316" s="662"/>
      <c r="C316" s="666">
        <f>+C314+10</f>
        <v>150</v>
      </c>
      <c r="D316" s="86" t="str">
        <f>+D314</f>
        <v>48-X</v>
      </c>
      <c r="E316" s="184"/>
      <c r="F316" s="88">
        <v>318</v>
      </c>
      <c r="G316" s="88">
        <v>318</v>
      </c>
      <c r="H316" s="88">
        <v>318</v>
      </c>
      <c r="I316" s="88">
        <v>318</v>
      </c>
      <c r="J316" s="88">
        <v>318</v>
      </c>
      <c r="K316" s="88">
        <v>318</v>
      </c>
      <c r="L316" s="89">
        <v>318</v>
      </c>
      <c r="N316" s="662"/>
      <c r="O316" s="666">
        <f>+O314+10</f>
        <v>150</v>
      </c>
      <c r="P316" s="86" t="str">
        <f>+P314</f>
        <v>48-X</v>
      </c>
      <c r="Q316" s="184"/>
      <c r="R316" s="88">
        <v>318</v>
      </c>
      <c r="S316" s="88">
        <v>318</v>
      </c>
      <c r="T316" s="88">
        <v>318</v>
      </c>
      <c r="U316" s="88">
        <v>318</v>
      </c>
      <c r="V316" s="88">
        <v>318</v>
      </c>
      <c r="W316" s="88">
        <v>318</v>
      </c>
      <c r="X316" s="89">
        <v>318</v>
      </c>
      <c r="Z316" s="662"/>
      <c r="AA316" s="666">
        <f>+AA314+10</f>
        <v>150</v>
      </c>
      <c r="AB316" s="86" t="str">
        <f>+AB314</f>
        <v>48-X</v>
      </c>
      <c r="AC316" s="184"/>
      <c r="AD316" s="88">
        <v>318</v>
      </c>
      <c r="AE316" s="88">
        <v>318</v>
      </c>
      <c r="AF316" s="88">
        <v>318</v>
      </c>
      <c r="AG316" s="88">
        <v>318</v>
      </c>
      <c r="AH316" s="88">
        <v>318</v>
      </c>
      <c r="AI316" s="88">
        <v>318</v>
      </c>
      <c r="AJ316" s="89">
        <v>318</v>
      </c>
      <c r="AL316" s="662"/>
      <c r="AM316" s="666">
        <f>+AM314+10</f>
        <v>150</v>
      </c>
      <c r="AN316" s="86" t="str">
        <f>+AN314</f>
        <v>48-X</v>
      </c>
      <c r="AO316" s="184"/>
      <c r="AP316" s="88">
        <v>318</v>
      </c>
      <c r="AQ316" s="88">
        <v>318</v>
      </c>
      <c r="AR316" s="88">
        <v>318</v>
      </c>
      <c r="AS316" s="88">
        <v>318</v>
      </c>
      <c r="AT316" s="88">
        <v>318</v>
      </c>
      <c r="AU316" s="88">
        <v>318</v>
      </c>
      <c r="AV316" s="89">
        <v>318</v>
      </c>
    </row>
    <row r="317" spans="1:48" ht="15" thickBot="1">
      <c r="A317">
        <v>317</v>
      </c>
      <c r="B317" s="662"/>
      <c r="C317" s="667"/>
      <c r="D317" s="90" t="str">
        <f>+D315</f>
        <v>48-XL</v>
      </c>
      <c r="E317" s="184"/>
      <c r="F317" s="88">
        <v>318</v>
      </c>
      <c r="G317" s="88">
        <v>318</v>
      </c>
      <c r="H317" s="88">
        <v>318</v>
      </c>
      <c r="I317" s="88">
        <v>318</v>
      </c>
      <c r="J317" s="88">
        <v>318</v>
      </c>
      <c r="K317" s="88">
        <v>318</v>
      </c>
      <c r="L317" s="89">
        <v>318</v>
      </c>
      <c r="N317" s="662"/>
      <c r="O317" s="667"/>
      <c r="P317" s="90" t="str">
        <f>+P315</f>
        <v>48-XL</v>
      </c>
      <c r="Q317" s="184"/>
      <c r="R317" s="88">
        <v>318</v>
      </c>
      <c r="S317" s="88">
        <v>318</v>
      </c>
      <c r="T317" s="88">
        <v>318</v>
      </c>
      <c r="U317" s="88">
        <v>318</v>
      </c>
      <c r="V317" s="88">
        <v>318</v>
      </c>
      <c r="W317" s="88">
        <v>318</v>
      </c>
      <c r="X317" s="89">
        <v>318</v>
      </c>
      <c r="Z317" s="662"/>
      <c r="AA317" s="667"/>
      <c r="AB317" s="90" t="str">
        <f>+AB315</f>
        <v>48-XL</v>
      </c>
      <c r="AC317" s="184"/>
      <c r="AD317" s="88">
        <v>318</v>
      </c>
      <c r="AE317" s="88">
        <v>318</v>
      </c>
      <c r="AF317" s="88">
        <v>318</v>
      </c>
      <c r="AG317" s="88">
        <v>318</v>
      </c>
      <c r="AH317" s="88">
        <v>318</v>
      </c>
      <c r="AI317" s="88">
        <v>318</v>
      </c>
      <c r="AJ317" s="89">
        <v>318</v>
      </c>
      <c r="AL317" s="662"/>
      <c r="AM317" s="667"/>
      <c r="AN317" s="90" t="str">
        <f>+AN315</f>
        <v>48-XL</v>
      </c>
      <c r="AO317" s="184"/>
      <c r="AP317" s="88">
        <v>318</v>
      </c>
      <c r="AQ317" s="88">
        <v>318</v>
      </c>
      <c r="AR317" s="88">
        <v>318</v>
      </c>
      <c r="AS317" s="88">
        <v>317</v>
      </c>
      <c r="AT317" s="88">
        <v>317</v>
      </c>
      <c r="AU317" s="88">
        <v>317</v>
      </c>
      <c r="AV317" s="89">
        <v>317</v>
      </c>
    </row>
    <row r="318" spans="1:48">
      <c r="A318">
        <v>318</v>
      </c>
      <c r="B318" s="662"/>
      <c r="C318" s="664">
        <f>+C316+10</f>
        <v>160</v>
      </c>
      <c r="D318" s="78" t="s">
        <v>133</v>
      </c>
      <c r="E318" s="184"/>
      <c r="F318" s="183"/>
      <c r="G318" s="183"/>
      <c r="H318" s="84">
        <v>316</v>
      </c>
      <c r="I318" s="84">
        <v>316</v>
      </c>
      <c r="J318" s="84">
        <v>316</v>
      </c>
      <c r="K318" s="84">
        <v>316</v>
      </c>
      <c r="L318" s="85">
        <v>316</v>
      </c>
      <c r="N318" s="662"/>
      <c r="O318" s="664">
        <f>+O316+10</f>
        <v>160</v>
      </c>
      <c r="P318" s="78" t="s">
        <v>133</v>
      </c>
      <c r="Q318" s="184"/>
      <c r="R318" s="183"/>
      <c r="S318" s="183"/>
      <c r="T318" s="84">
        <v>316</v>
      </c>
      <c r="U318" s="84">
        <v>316</v>
      </c>
      <c r="V318" s="84">
        <v>316</v>
      </c>
      <c r="W318" s="84">
        <v>316</v>
      </c>
      <c r="X318" s="85">
        <v>316</v>
      </c>
      <c r="Z318" s="662"/>
      <c r="AA318" s="664">
        <f>+AA316+10</f>
        <v>160</v>
      </c>
      <c r="AB318" s="78" t="s">
        <v>133</v>
      </c>
      <c r="AC318" s="184"/>
      <c r="AD318" s="183"/>
      <c r="AE318" s="183"/>
      <c r="AF318" s="84">
        <v>316</v>
      </c>
      <c r="AG318" s="84">
        <v>316</v>
      </c>
      <c r="AH318" s="84">
        <v>316</v>
      </c>
      <c r="AI318" s="84">
        <v>316</v>
      </c>
      <c r="AJ318" s="85">
        <v>316</v>
      </c>
      <c r="AL318" s="662"/>
      <c r="AM318" s="664">
        <f>+AM316+10</f>
        <v>160</v>
      </c>
      <c r="AN318" s="78" t="s">
        <v>133</v>
      </c>
      <c r="AO318" s="184"/>
      <c r="AP318" s="183"/>
      <c r="AQ318" s="183"/>
      <c r="AR318" s="84">
        <v>319</v>
      </c>
      <c r="AS318" s="84">
        <v>319</v>
      </c>
      <c r="AT318" s="84">
        <v>319</v>
      </c>
      <c r="AU318" s="84">
        <v>319</v>
      </c>
      <c r="AV318" s="85">
        <v>319</v>
      </c>
    </row>
    <row r="319" spans="1:48" ht="15" thickBot="1">
      <c r="A319">
        <v>319</v>
      </c>
      <c r="B319" s="662"/>
      <c r="C319" s="665"/>
      <c r="D319" s="82" t="s">
        <v>136</v>
      </c>
      <c r="E319" s="184"/>
      <c r="F319" s="183"/>
      <c r="G319" s="183"/>
      <c r="H319" s="84">
        <v>316</v>
      </c>
      <c r="I319" s="84">
        <v>316</v>
      </c>
      <c r="J319" s="84">
        <v>316</v>
      </c>
      <c r="K319" s="84">
        <v>316</v>
      </c>
      <c r="L319" s="85">
        <v>316</v>
      </c>
      <c r="N319" s="662"/>
      <c r="O319" s="665"/>
      <c r="P319" s="82" t="s">
        <v>136</v>
      </c>
      <c r="Q319" s="184"/>
      <c r="R319" s="183"/>
      <c r="S319" s="183"/>
      <c r="T319" s="84">
        <v>316</v>
      </c>
      <c r="U319" s="84">
        <v>316</v>
      </c>
      <c r="V319" s="84">
        <v>316</v>
      </c>
      <c r="W319" s="84">
        <v>316</v>
      </c>
      <c r="X319" s="85">
        <v>316</v>
      </c>
      <c r="Z319" s="662"/>
      <c r="AA319" s="665"/>
      <c r="AB319" s="82" t="s">
        <v>136</v>
      </c>
      <c r="AC319" s="184"/>
      <c r="AD319" s="183"/>
      <c r="AE319" s="183"/>
      <c r="AF319" s="84">
        <v>316</v>
      </c>
      <c r="AG319" s="84">
        <v>316</v>
      </c>
      <c r="AH319" s="84">
        <v>316</v>
      </c>
      <c r="AI319" s="84">
        <v>316</v>
      </c>
      <c r="AJ319" s="85">
        <v>316</v>
      </c>
      <c r="AL319" s="662"/>
      <c r="AM319" s="665"/>
      <c r="AN319" s="82" t="s">
        <v>136</v>
      </c>
      <c r="AO319" s="184"/>
      <c r="AP319" s="183"/>
      <c r="AQ319" s="183"/>
      <c r="AR319" s="84">
        <v>318</v>
      </c>
      <c r="AS319" s="84">
        <v>318</v>
      </c>
      <c r="AT319" s="84">
        <v>318</v>
      </c>
      <c r="AU319" s="84">
        <v>318</v>
      </c>
      <c r="AV319" s="85">
        <v>318</v>
      </c>
    </row>
    <row r="320" spans="1:48">
      <c r="A320">
        <v>320</v>
      </c>
      <c r="B320" s="662"/>
      <c r="C320" s="666">
        <f>+C318+10</f>
        <v>170</v>
      </c>
      <c r="D320" s="86" t="str">
        <f>+D318</f>
        <v>48-X</v>
      </c>
      <c r="E320" s="184"/>
      <c r="F320" s="183"/>
      <c r="G320" s="183"/>
      <c r="H320" s="183"/>
      <c r="I320" s="88">
        <v>318</v>
      </c>
      <c r="J320" s="88">
        <v>318</v>
      </c>
      <c r="K320" s="88">
        <v>318</v>
      </c>
      <c r="L320" s="89">
        <v>318</v>
      </c>
      <c r="N320" s="662"/>
      <c r="O320" s="666">
        <f>+O318+10</f>
        <v>170</v>
      </c>
      <c r="P320" s="86" t="str">
        <f>+P318</f>
        <v>48-X</v>
      </c>
      <c r="Q320" s="184"/>
      <c r="R320" s="183"/>
      <c r="S320" s="183"/>
      <c r="T320" s="183"/>
      <c r="U320" s="88">
        <v>318</v>
      </c>
      <c r="V320" s="88">
        <v>318</v>
      </c>
      <c r="W320" s="88">
        <v>318</v>
      </c>
      <c r="X320" s="89">
        <v>318</v>
      </c>
      <c r="Z320" s="662"/>
      <c r="AA320" s="666">
        <f>+AA318+10</f>
        <v>170</v>
      </c>
      <c r="AB320" s="86" t="str">
        <f>+AB318</f>
        <v>48-X</v>
      </c>
      <c r="AC320" s="184"/>
      <c r="AD320" s="183"/>
      <c r="AE320" s="183"/>
      <c r="AF320" s="183"/>
      <c r="AG320" s="88">
        <v>318</v>
      </c>
      <c r="AH320" s="88">
        <v>318</v>
      </c>
      <c r="AI320" s="88">
        <v>318</v>
      </c>
      <c r="AJ320" s="89">
        <v>318</v>
      </c>
      <c r="AL320" s="662"/>
      <c r="AM320" s="666">
        <f>+AM318+10</f>
        <v>170</v>
      </c>
      <c r="AN320" s="86" t="str">
        <f>+AN318</f>
        <v>48-X</v>
      </c>
      <c r="AO320" s="184"/>
      <c r="AP320" s="183"/>
      <c r="AQ320" s="183"/>
      <c r="AR320" s="183"/>
      <c r="AS320" s="88">
        <v>318</v>
      </c>
      <c r="AT320" s="88">
        <v>318</v>
      </c>
      <c r="AU320" s="88">
        <v>318</v>
      </c>
      <c r="AV320" s="89">
        <v>318</v>
      </c>
    </row>
    <row r="321" spans="1:48" ht="15" thickBot="1">
      <c r="A321">
        <v>321</v>
      </c>
      <c r="B321" s="662"/>
      <c r="C321" s="667"/>
      <c r="D321" s="90" t="str">
        <f>+D319</f>
        <v>48-XL</v>
      </c>
      <c r="E321" s="184"/>
      <c r="F321" s="183"/>
      <c r="G321" s="183"/>
      <c r="H321" s="183"/>
      <c r="I321" s="88">
        <v>318</v>
      </c>
      <c r="J321" s="88">
        <v>318</v>
      </c>
      <c r="K321" s="88">
        <v>318</v>
      </c>
      <c r="L321" s="89">
        <v>318</v>
      </c>
      <c r="N321" s="662"/>
      <c r="O321" s="667"/>
      <c r="P321" s="90" t="str">
        <f>+P319</f>
        <v>48-XL</v>
      </c>
      <c r="Q321" s="184"/>
      <c r="R321" s="183"/>
      <c r="S321" s="183"/>
      <c r="T321" s="183"/>
      <c r="U321" s="88">
        <v>318</v>
      </c>
      <c r="V321" s="88">
        <v>318</v>
      </c>
      <c r="W321" s="88">
        <v>318</v>
      </c>
      <c r="X321" s="89">
        <v>318</v>
      </c>
      <c r="Z321" s="662"/>
      <c r="AA321" s="667"/>
      <c r="AB321" s="90" t="str">
        <f>+AB319</f>
        <v>48-XL</v>
      </c>
      <c r="AC321" s="184"/>
      <c r="AD321" s="183"/>
      <c r="AE321" s="183"/>
      <c r="AF321" s="183"/>
      <c r="AG321" s="88">
        <v>318</v>
      </c>
      <c r="AH321" s="88">
        <v>318</v>
      </c>
      <c r="AI321" s="88">
        <v>318</v>
      </c>
      <c r="AJ321" s="89">
        <v>318</v>
      </c>
      <c r="AL321" s="662"/>
      <c r="AM321" s="667"/>
      <c r="AN321" s="90" t="str">
        <f>+AN319</f>
        <v>48-XL</v>
      </c>
      <c r="AO321" s="184"/>
      <c r="AP321" s="183"/>
      <c r="AQ321" s="183"/>
      <c r="AR321" s="183"/>
      <c r="AS321" s="88">
        <v>317</v>
      </c>
      <c r="AT321" s="88">
        <v>317</v>
      </c>
      <c r="AU321" s="88">
        <v>317</v>
      </c>
      <c r="AV321" s="89">
        <v>317</v>
      </c>
    </row>
    <row r="322" spans="1:48">
      <c r="A322">
        <v>322</v>
      </c>
      <c r="B322" s="662"/>
      <c r="C322" s="664">
        <f>+C320+10</f>
        <v>180</v>
      </c>
      <c r="D322" s="78" t="s">
        <v>133</v>
      </c>
      <c r="E322" s="184"/>
      <c r="F322" s="183"/>
      <c r="G322" s="183"/>
      <c r="H322" s="183"/>
      <c r="I322" s="183"/>
      <c r="J322" s="183"/>
      <c r="K322" s="183"/>
      <c r="L322" s="85">
        <v>318</v>
      </c>
      <c r="N322" s="662"/>
      <c r="O322" s="664">
        <f>+O320+10</f>
        <v>180</v>
      </c>
      <c r="P322" s="78" t="s">
        <v>133</v>
      </c>
      <c r="Q322" s="184"/>
      <c r="R322" s="183"/>
      <c r="S322" s="183"/>
      <c r="T322" s="183"/>
      <c r="U322" s="183"/>
      <c r="V322" s="183"/>
      <c r="W322" s="183"/>
      <c r="X322" s="85">
        <v>318</v>
      </c>
      <c r="Z322" s="662"/>
      <c r="AA322" s="664">
        <f>+AA320+10</f>
        <v>180</v>
      </c>
      <c r="AB322" s="78" t="s">
        <v>133</v>
      </c>
      <c r="AC322" s="184"/>
      <c r="AD322" s="183"/>
      <c r="AE322" s="183"/>
      <c r="AF322" s="183"/>
      <c r="AG322" s="183"/>
      <c r="AH322" s="183"/>
      <c r="AI322" s="183"/>
      <c r="AJ322" s="85">
        <v>318</v>
      </c>
      <c r="AL322" s="662"/>
      <c r="AM322" s="664">
        <f>+AM320+10</f>
        <v>180</v>
      </c>
      <c r="AN322" s="78" t="s">
        <v>133</v>
      </c>
      <c r="AO322" s="184"/>
      <c r="AP322" s="183"/>
      <c r="AQ322" s="183"/>
      <c r="AR322" s="183"/>
      <c r="AS322" s="183"/>
      <c r="AT322" s="183"/>
      <c r="AU322" s="183"/>
      <c r="AV322" s="85">
        <v>318</v>
      </c>
    </row>
    <row r="323" spans="1:48" ht="15" thickBot="1">
      <c r="A323">
        <v>323</v>
      </c>
      <c r="B323" s="662"/>
      <c r="C323" s="665"/>
      <c r="D323" s="82" t="s">
        <v>136</v>
      </c>
      <c r="E323" s="184"/>
      <c r="F323" s="183"/>
      <c r="G323" s="183"/>
      <c r="H323" s="183"/>
      <c r="I323" s="183"/>
      <c r="J323" s="183"/>
      <c r="K323" s="183"/>
      <c r="L323" s="85">
        <v>318</v>
      </c>
      <c r="N323" s="662"/>
      <c r="O323" s="665"/>
      <c r="P323" s="82" t="s">
        <v>136</v>
      </c>
      <c r="Q323" s="184"/>
      <c r="R323" s="183"/>
      <c r="S323" s="183"/>
      <c r="T323" s="183"/>
      <c r="U323" s="183"/>
      <c r="V323" s="183"/>
      <c r="W323" s="183"/>
      <c r="X323" s="85">
        <v>318</v>
      </c>
      <c r="Z323" s="662"/>
      <c r="AA323" s="665"/>
      <c r="AB323" s="82" t="s">
        <v>136</v>
      </c>
      <c r="AC323" s="184"/>
      <c r="AD323" s="183"/>
      <c r="AE323" s="183"/>
      <c r="AF323" s="183"/>
      <c r="AG323" s="183"/>
      <c r="AH323" s="183"/>
      <c r="AI323" s="183"/>
      <c r="AJ323" s="85">
        <v>318</v>
      </c>
      <c r="AL323" s="662"/>
      <c r="AM323" s="665"/>
      <c r="AN323" s="82" t="s">
        <v>136</v>
      </c>
      <c r="AO323" s="184"/>
      <c r="AP323" s="183"/>
      <c r="AQ323" s="183"/>
      <c r="AR323" s="183"/>
      <c r="AS323" s="183"/>
      <c r="AT323" s="183"/>
      <c r="AU323" s="183"/>
      <c r="AV323" s="85">
        <v>318</v>
      </c>
    </row>
    <row r="324" spans="1:48">
      <c r="A324">
        <v>324</v>
      </c>
      <c r="B324" s="662"/>
      <c r="C324" s="666">
        <f>+C322+10</f>
        <v>190</v>
      </c>
      <c r="D324" s="86" t="str">
        <f>+D322</f>
        <v>48-X</v>
      </c>
      <c r="E324" s="184"/>
      <c r="F324" s="183"/>
      <c r="G324" s="183"/>
      <c r="H324" s="183"/>
      <c r="I324" s="183"/>
      <c r="J324" s="183"/>
      <c r="K324" s="183"/>
      <c r="L324" s="182"/>
      <c r="N324" s="662"/>
      <c r="O324" s="666">
        <f>+O322+10</f>
        <v>190</v>
      </c>
      <c r="P324" s="86" t="str">
        <f>+P322</f>
        <v>48-X</v>
      </c>
      <c r="Q324" s="184"/>
      <c r="R324" s="183"/>
      <c r="S324" s="183"/>
      <c r="T324" s="183"/>
      <c r="U324" s="183"/>
      <c r="V324" s="183"/>
      <c r="W324" s="183"/>
      <c r="X324" s="182"/>
      <c r="Z324" s="662"/>
      <c r="AA324" s="666">
        <f>+AA322+10</f>
        <v>190</v>
      </c>
      <c r="AB324" s="86" t="str">
        <f>+AB322</f>
        <v>48-X</v>
      </c>
      <c r="AC324" s="184"/>
      <c r="AD324" s="183"/>
      <c r="AE324" s="183"/>
      <c r="AF324" s="183"/>
      <c r="AG324" s="183"/>
      <c r="AH324" s="183"/>
      <c r="AI324" s="183"/>
      <c r="AJ324" s="182"/>
      <c r="AL324" s="662"/>
      <c r="AM324" s="666">
        <f>+AM322+10</f>
        <v>190</v>
      </c>
      <c r="AN324" s="86" t="str">
        <f>+AN322</f>
        <v>48-X</v>
      </c>
      <c r="AO324" s="184"/>
      <c r="AP324" s="183"/>
      <c r="AQ324" s="183"/>
      <c r="AR324" s="183"/>
      <c r="AS324" s="183"/>
      <c r="AT324" s="183"/>
      <c r="AU324" s="183"/>
      <c r="AV324" s="182"/>
    </row>
    <row r="325" spans="1:48" ht="15" thickBot="1">
      <c r="A325">
        <v>325</v>
      </c>
      <c r="B325" s="662"/>
      <c r="C325" s="667"/>
      <c r="D325" s="90" t="str">
        <f>+D323</f>
        <v>48-XL</v>
      </c>
      <c r="E325" s="184"/>
      <c r="F325" s="183"/>
      <c r="G325" s="183"/>
      <c r="H325" s="183"/>
      <c r="I325" s="183"/>
      <c r="J325" s="183"/>
      <c r="K325" s="183"/>
      <c r="L325" s="182"/>
      <c r="N325" s="662"/>
      <c r="O325" s="667"/>
      <c r="P325" s="90" t="str">
        <f>+P323</f>
        <v>48-XL</v>
      </c>
      <c r="Q325" s="184"/>
      <c r="R325" s="183"/>
      <c r="S325" s="183"/>
      <c r="T325" s="183"/>
      <c r="U325" s="183"/>
      <c r="V325" s="183"/>
      <c r="W325" s="183"/>
      <c r="X325" s="182"/>
      <c r="Z325" s="662"/>
      <c r="AA325" s="667"/>
      <c r="AB325" s="90" t="str">
        <f>+AB323</f>
        <v>48-XL</v>
      </c>
      <c r="AC325" s="184"/>
      <c r="AD325" s="183"/>
      <c r="AE325" s="183"/>
      <c r="AF325" s="183"/>
      <c r="AG325" s="183"/>
      <c r="AH325" s="183"/>
      <c r="AI325" s="183"/>
      <c r="AJ325" s="182"/>
      <c r="AL325" s="662"/>
      <c r="AM325" s="667"/>
      <c r="AN325" s="90" t="str">
        <f>+AN323</f>
        <v>48-XL</v>
      </c>
      <c r="AO325" s="184"/>
      <c r="AP325" s="183"/>
      <c r="AQ325" s="183"/>
      <c r="AR325" s="183"/>
      <c r="AS325" s="183"/>
      <c r="AT325" s="183"/>
      <c r="AU325" s="183"/>
      <c r="AV325" s="182"/>
    </row>
    <row r="326" spans="1:48">
      <c r="A326">
        <v>326</v>
      </c>
      <c r="B326" s="662"/>
      <c r="C326" s="664">
        <f>+C324+10</f>
        <v>200</v>
      </c>
      <c r="D326" s="78" t="s">
        <v>133</v>
      </c>
      <c r="E326" s="184"/>
      <c r="F326" s="183"/>
      <c r="G326" s="183"/>
      <c r="H326" s="183"/>
      <c r="I326" s="183"/>
      <c r="J326" s="183"/>
      <c r="K326" s="183"/>
      <c r="L326" s="182"/>
      <c r="N326" s="662"/>
      <c r="O326" s="664">
        <f>+O324+10</f>
        <v>200</v>
      </c>
      <c r="P326" s="78" t="s">
        <v>133</v>
      </c>
      <c r="Q326" s="184"/>
      <c r="R326" s="183"/>
      <c r="S326" s="183"/>
      <c r="T326" s="183"/>
      <c r="U326" s="183"/>
      <c r="V326" s="183"/>
      <c r="W326" s="183"/>
      <c r="X326" s="182"/>
      <c r="Z326" s="662"/>
      <c r="AA326" s="664">
        <f>+AA324+10</f>
        <v>200</v>
      </c>
      <c r="AB326" s="78" t="s">
        <v>133</v>
      </c>
      <c r="AC326" s="184"/>
      <c r="AD326" s="183"/>
      <c r="AE326" s="183"/>
      <c r="AF326" s="183"/>
      <c r="AG326" s="183"/>
      <c r="AH326" s="183"/>
      <c r="AI326" s="183"/>
      <c r="AJ326" s="182"/>
      <c r="AL326" s="662"/>
      <c r="AM326" s="664">
        <f>+AM324+10</f>
        <v>200</v>
      </c>
      <c r="AN326" s="78" t="s">
        <v>133</v>
      </c>
      <c r="AO326" s="184"/>
      <c r="AP326" s="183"/>
      <c r="AQ326" s="183"/>
      <c r="AR326" s="183"/>
      <c r="AS326" s="183"/>
      <c r="AT326" s="183"/>
      <c r="AU326" s="183"/>
      <c r="AV326" s="182"/>
    </row>
    <row r="327" spans="1:48" ht="15" thickBot="1">
      <c r="A327">
        <v>327</v>
      </c>
      <c r="B327" s="663"/>
      <c r="C327" s="665"/>
      <c r="D327" s="82" t="s">
        <v>136</v>
      </c>
      <c r="E327" s="181"/>
      <c r="F327" s="180"/>
      <c r="G327" s="180"/>
      <c r="H327" s="180"/>
      <c r="I327" s="180"/>
      <c r="J327" s="180"/>
      <c r="K327" s="180"/>
      <c r="L327" s="179"/>
      <c r="N327" s="663"/>
      <c r="O327" s="665"/>
      <c r="P327" s="82" t="s">
        <v>136</v>
      </c>
      <c r="Q327" s="181"/>
      <c r="R327" s="180"/>
      <c r="S327" s="180"/>
      <c r="T327" s="180"/>
      <c r="U327" s="180"/>
      <c r="V327" s="180"/>
      <c r="W327" s="180"/>
      <c r="X327" s="179"/>
      <c r="Z327" s="663"/>
      <c r="AA327" s="665"/>
      <c r="AB327" s="82" t="s">
        <v>136</v>
      </c>
      <c r="AC327" s="181"/>
      <c r="AD327" s="180"/>
      <c r="AE327" s="180"/>
      <c r="AF327" s="180"/>
      <c r="AG327" s="180"/>
      <c r="AH327" s="180"/>
      <c r="AI327" s="180"/>
      <c r="AJ327" s="179"/>
      <c r="AL327" s="663"/>
      <c r="AM327" s="665"/>
      <c r="AN327" s="82" t="s">
        <v>136</v>
      </c>
      <c r="AO327" s="181"/>
      <c r="AP327" s="180"/>
      <c r="AQ327" s="180"/>
      <c r="AR327" s="180"/>
      <c r="AS327" s="180"/>
      <c r="AT327" s="180"/>
      <c r="AU327" s="180"/>
      <c r="AV327" s="179"/>
    </row>
    <row r="328" spans="1:48">
      <c r="A328">
        <v>328</v>
      </c>
    </row>
    <row r="329" spans="1:48">
      <c r="A329">
        <v>329</v>
      </c>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1112</v>
      </c>
      <c r="C335" s="650"/>
      <c r="D335" s="651"/>
      <c r="E335" s="649" t="s">
        <v>1132</v>
      </c>
      <c r="F335" s="650"/>
      <c r="G335" s="650"/>
      <c r="H335" s="650"/>
      <c r="I335" s="650"/>
      <c r="J335" s="650"/>
      <c r="K335" s="650"/>
      <c r="L335" s="651"/>
      <c r="N335" s="649" t="s">
        <v>1114</v>
      </c>
      <c r="O335" s="650"/>
      <c r="P335" s="651"/>
      <c r="Q335" s="649" t="s">
        <v>1132</v>
      </c>
      <c r="R335" s="650"/>
      <c r="S335" s="650"/>
      <c r="T335" s="650"/>
      <c r="U335" s="650"/>
      <c r="V335" s="650"/>
      <c r="W335" s="650"/>
      <c r="X335" s="651"/>
      <c r="Z335" s="649" t="s">
        <v>1115</v>
      </c>
      <c r="AA335" s="650"/>
      <c r="AB335" s="651"/>
      <c r="AC335" s="649" t="s">
        <v>1132</v>
      </c>
      <c r="AD335" s="650"/>
      <c r="AE335" s="650"/>
      <c r="AF335" s="650"/>
      <c r="AG335" s="650"/>
      <c r="AH335" s="650"/>
      <c r="AI335" s="650"/>
      <c r="AJ335" s="651"/>
      <c r="AL335" s="649" t="s">
        <v>1116</v>
      </c>
      <c r="AM335" s="650"/>
      <c r="AN335" s="651"/>
      <c r="AO335" s="649" t="s">
        <v>1132</v>
      </c>
      <c r="AP335" s="650"/>
      <c r="AQ335" s="650"/>
      <c r="AR335" s="650"/>
      <c r="AS335" s="650"/>
      <c r="AT335" s="650"/>
      <c r="AU335" s="650"/>
      <c r="AV335" s="651"/>
    </row>
    <row r="336" spans="1:48" ht="15.75" customHeight="1">
      <c r="A336">
        <v>336</v>
      </c>
      <c r="B336" s="652" t="s">
        <v>1117</v>
      </c>
      <c r="C336" s="652" t="s">
        <v>634</v>
      </c>
      <c r="D336" s="669" t="s">
        <v>1119</v>
      </c>
      <c r="E336" s="654" t="s">
        <v>1120</v>
      </c>
      <c r="F336" s="655"/>
      <c r="G336" s="655"/>
      <c r="H336" s="655"/>
      <c r="I336" s="655"/>
      <c r="J336" s="655"/>
      <c r="K336" s="655"/>
      <c r="L336" s="656"/>
      <c r="N336" s="652" t="s">
        <v>1117</v>
      </c>
      <c r="O336" s="652" t="s">
        <v>634</v>
      </c>
      <c r="P336" s="669" t="s">
        <v>1119</v>
      </c>
      <c r="Q336" s="654" t="s">
        <v>1120</v>
      </c>
      <c r="R336" s="655"/>
      <c r="S336" s="655"/>
      <c r="T336" s="655"/>
      <c r="U336" s="655"/>
      <c r="V336" s="655"/>
      <c r="W336" s="655"/>
      <c r="X336" s="656"/>
      <c r="Z336" s="652" t="s">
        <v>1117</v>
      </c>
      <c r="AA336" s="652" t="s">
        <v>634</v>
      </c>
      <c r="AB336" s="669" t="s">
        <v>1119</v>
      </c>
      <c r="AC336" s="654" t="s">
        <v>1120</v>
      </c>
      <c r="AD336" s="655"/>
      <c r="AE336" s="655"/>
      <c r="AF336" s="655"/>
      <c r="AG336" s="655"/>
      <c r="AH336" s="655"/>
      <c r="AI336" s="655"/>
      <c r="AJ336" s="656"/>
      <c r="AL336" s="652" t="s">
        <v>1117</v>
      </c>
      <c r="AM336" s="652" t="s">
        <v>634</v>
      </c>
      <c r="AN336" s="669" t="s">
        <v>1119</v>
      </c>
      <c r="AO336" s="654" t="s">
        <v>1120</v>
      </c>
      <c r="AP336" s="655"/>
      <c r="AQ336" s="655"/>
      <c r="AR336" s="655"/>
      <c r="AS336" s="655"/>
      <c r="AT336" s="655"/>
      <c r="AU336" s="655"/>
      <c r="AV336" s="656"/>
    </row>
    <row r="337" spans="1:48" ht="15" customHeight="1" thickBot="1">
      <c r="A337">
        <v>337</v>
      </c>
      <c r="B337" s="668"/>
      <c r="C337" s="668"/>
      <c r="D337" s="670"/>
      <c r="E337" s="672"/>
      <c r="F337" s="673"/>
      <c r="G337" s="673"/>
      <c r="H337" s="673"/>
      <c r="I337" s="673"/>
      <c r="J337" s="673"/>
      <c r="K337" s="673"/>
      <c r="L337" s="674"/>
      <c r="N337" s="668"/>
      <c r="O337" s="668"/>
      <c r="P337" s="670"/>
      <c r="Q337" s="672"/>
      <c r="R337" s="673"/>
      <c r="S337" s="673"/>
      <c r="T337" s="673"/>
      <c r="U337" s="673"/>
      <c r="V337" s="673"/>
      <c r="W337" s="673"/>
      <c r="X337" s="674"/>
      <c r="Z337" s="668"/>
      <c r="AA337" s="668"/>
      <c r="AB337" s="670"/>
      <c r="AC337" s="672"/>
      <c r="AD337" s="673"/>
      <c r="AE337" s="673"/>
      <c r="AF337" s="673"/>
      <c r="AG337" s="673"/>
      <c r="AH337" s="673"/>
      <c r="AI337" s="673"/>
      <c r="AJ337" s="674"/>
      <c r="AL337" s="668"/>
      <c r="AM337" s="668"/>
      <c r="AN337" s="670"/>
      <c r="AO337" s="672"/>
      <c r="AP337" s="673"/>
      <c r="AQ337" s="673"/>
      <c r="AR337" s="673"/>
      <c r="AS337" s="673"/>
      <c r="AT337" s="673"/>
      <c r="AU337" s="673"/>
      <c r="AV337" s="674"/>
    </row>
    <row r="338" spans="1:48" ht="15" thickBot="1">
      <c r="A338">
        <v>338</v>
      </c>
      <c r="B338" s="653"/>
      <c r="C338" s="653"/>
      <c r="D338" s="671"/>
      <c r="E338" s="75">
        <v>0</v>
      </c>
      <c r="F338" s="76">
        <v>500</v>
      </c>
      <c r="G338" s="76">
        <v>1000</v>
      </c>
      <c r="H338" s="76">
        <v>1500</v>
      </c>
      <c r="I338" s="76">
        <v>2000</v>
      </c>
      <c r="J338" s="76">
        <v>2500</v>
      </c>
      <c r="K338" s="76">
        <v>3000</v>
      </c>
      <c r="L338" s="77">
        <v>3500</v>
      </c>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L338" s="653"/>
      <c r="AM338" s="653"/>
      <c r="AN338" s="671"/>
      <c r="AO338" s="75">
        <v>0</v>
      </c>
      <c r="AP338" s="76">
        <v>500</v>
      </c>
      <c r="AQ338" s="76">
        <v>1000</v>
      </c>
      <c r="AR338" s="76">
        <v>1500</v>
      </c>
      <c r="AS338" s="76">
        <v>2000</v>
      </c>
      <c r="AT338" s="76">
        <v>2500</v>
      </c>
      <c r="AU338" s="76">
        <v>3000</v>
      </c>
      <c r="AV338" s="77">
        <v>3500</v>
      </c>
    </row>
    <row r="339" spans="1:48" ht="15" customHeight="1">
      <c r="A339">
        <v>339</v>
      </c>
      <c r="B339" s="661" t="s">
        <v>1140</v>
      </c>
      <c r="C339" s="664">
        <v>100</v>
      </c>
      <c r="D339" s="78" t="s">
        <v>133</v>
      </c>
      <c r="E339" s="79">
        <v>194</v>
      </c>
      <c r="F339" s="80">
        <v>186</v>
      </c>
      <c r="G339" s="80">
        <v>178</v>
      </c>
      <c r="H339" s="80">
        <v>170</v>
      </c>
      <c r="I339" s="80">
        <v>163</v>
      </c>
      <c r="J339" s="80">
        <v>155</v>
      </c>
      <c r="K339" s="80">
        <v>147</v>
      </c>
      <c r="L339" s="81">
        <v>140</v>
      </c>
      <c r="N339" s="661" t="s">
        <v>1140</v>
      </c>
      <c r="O339" s="664">
        <v>100</v>
      </c>
      <c r="P339" s="78" t="s">
        <v>133</v>
      </c>
      <c r="Q339" s="79">
        <v>194</v>
      </c>
      <c r="R339" s="80">
        <v>186</v>
      </c>
      <c r="S339" s="80">
        <v>178</v>
      </c>
      <c r="T339" s="80">
        <v>170</v>
      </c>
      <c r="U339" s="80">
        <v>163</v>
      </c>
      <c r="V339" s="80">
        <v>155</v>
      </c>
      <c r="W339" s="80">
        <v>147</v>
      </c>
      <c r="X339" s="81">
        <v>140</v>
      </c>
      <c r="Z339" s="661" t="s">
        <v>1140</v>
      </c>
      <c r="AA339" s="664">
        <v>100</v>
      </c>
      <c r="AB339" s="78" t="s">
        <v>133</v>
      </c>
      <c r="AC339" s="79">
        <v>194</v>
      </c>
      <c r="AD339" s="80">
        <v>186</v>
      </c>
      <c r="AE339" s="80">
        <v>178</v>
      </c>
      <c r="AF339" s="80">
        <v>170</v>
      </c>
      <c r="AG339" s="80">
        <v>163</v>
      </c>
      <c r="AH339" s="80">
        <v>155</v>
      </c>
      <c r="AI339" s="80">
        <v>147</v>
      </c>
      <c r="AJ339" s="81">
        <v>140</v>
      </c>
      <c r="AL339" s="661" t="s">
        <v>1140</v>
      </c>
      <c r="AM339" s="664">
        <v>100</v>
      </c>
      <c r="AN339" s="78" t="s">
        <v>133</v>
      </c>
      <c r="AO339" s="79">
        <v>194</v>
      </c>
      <c r="AP339" s="80">
        <v>185</v>
      </c>
      <c r="AQ339" s="80">
        <v>177</v>
      </c>
      <c r="AR339" s="80">
        <v>168</v>
      </c>
      <c r="AS339" s="80">
        <v>160</v>
      </c>
      <c r="AT339" s="80">
        <v>151</v>
      </c>
      <c r="AU339" s="80">
        <v>143</v>
      </c>
      <c r="AV339" s="81">
        <v>135</v>
      </c>
    </row>
    <row r="340" spans="1:48" ht="15" thickBot="1">
      <c r="A340">
        <v>340</v>
      </c>
      <c r="B340" s="662"/>
      <c r="C340" s="665"/>
      <c r="D340" s="82" t="s">
        <v>136</v>
      </c>
      <c r="E340" s="83">
        <v>214</v>
      </c>
      <c r="F340" s="84">
        <v>205</v>
      </c>
      <c r="G340" s="84">
        <v>196</v>
      </c>
      <c r="H340" s="84">
        <v>187</v>
      </c>
      <c r="I340" s="84">
        <v>179</v>
      </c>
      <c r="J340" s="84">
        <v>170</v>
      </c>
      <c r="K340" s="84">
        <v>161</v>
      </c>
      <c r="L340" s="85">
        <v>153</v>
      </c>
      <c r="N340" s="662"/>
      <c r="O340" s="665"/>
      <c r="P340" s="82" t="s">
        <v>136</v>
      </c>
      <c r="Q340" s="83">
        <v>214</v>
      </c>
      <c r="R340" s="84">
        <v>205</v>
      </c>
      <c r="S340" s="84">
        <v>196</v>
      </c>
      <c r="T340" s="84">
        <v>187</v>
      </c>
      <c r="U340" s="84">
        <v>179</v>
      </c>
      <c r="V340" s="84">
        <v>170</v>
      </c>
      <c r="W340" s="84">
        <v>161</v>
      </c>
      <c r="X340" s="85">
        <v>153</v>
      </c>
      <c r="Z340" s="662"/>
      <c r="AA340" s="665"/>
      <c r="AB340" s="82" t="s">
        <v>136</v>
      </c>
      <c r="AC340" s="83">
        <v>214</v>
      </c>
      <c r="AD340" s="84">
        <v>205</v>
      </c>
      <c r="AE340" s="84">
        <v>196</v>
      </c>
      <c r="AF340" s="84">
        <v>187</v>
      </c>
      <c r="AG340" s="84">
        <v>179</v>
      </c>
      <c r="AH340" s="84">
        <v>170</v>
      </c>
      <c r="AI340" s="84">
        <v>161</v>
      </c>
      <c r="AJ340" s="85">
        <v>153</v>
      </c>
      <c r="AL340" s="662"/>
      <c r="AM340" s="665"/>
      <c r="AN340" s="82" t="s">
        <v>136</v>
      </c>
      <c r="AO340" s="83">
        <v>204</v>
      </c>
      <c r="AP340" s="84">
        <v>193</v>
      </c>
      <c r="AQ340" s="84">
        <v>182</v>
      </c>
      <c r="AR340" s="84">
        <v>171</v>
      </c>
      <c r="AS340" s="84">
        <v>161</v>
      </c>
      <c r="AT340" s="84">
        <v>150</v>
      </c>
      <c r="AU340" s="84">
        <v>139</v>
      </c>
      <c r="AV340" s="85">
        <v>129</v>
      </c>
    </row>
    <row r="341" spans="1:48">
      <c r="A341">
        <v>341</v>
      </c>
      <c r="B341" s="662"/>
      <c r="C341" s="666">
        <v>110</v>
      </c>
      <c r="D341" s="86" t="str">
        <f>+D339</f>
        <v>48-X</v>
      </c>
      <c r="E341" s="87">
        <v>219</v>
      </c>
      <c r="F341" s="88">
        <v>210</v>
      </c>
      <c r="G341" s="88">
        <v>202</v>
      </c>
      <c r="H341" s="88">
        <v>194</v>
      </c>
      <c r="I341" s="88">
        <v>186</v>
      </c>
      <c r="J341" s="88">
        <v>178</v>
      </c>
      <c r="K341" s="88">
        <v>170</v>
      </c>
      <c r="L341" s="89">
        <v>162</v>
      </c>
      <c r="N341" s="662"/>
      <c r="O341" s="666">
        <v>110</v>
      </c>
      <c r="P341" s="86" t="str">
        <f>+P339</f>
        <v>48-X</v>
      </c>
      <c r="Q341" s="87">
        <v>219</v>
      </c>
      <c r="R341" s="88">
        <v>210</v>
      </c>
      <c r="S341" s="88">
        <v>202</v>
      </c>
      <c r="T341" s="88">
        <v>194</v>
      </c>
      <c r="U341" s="88">
        <v>186</v>
      </c>
      <c r="V341" s="88">
        <v>178</v>
      </c>
      <c r="W341" s="88">
        <v>170</v>
      </c>
      <c r="X341" s="89">
        <v>162</v>
      </c>
      <c r="Z341" s="662"/>
      <c r="AA341" s="666">
        <v>110</v>
      </c>
      <c r="AB341" s="86" t="str">
        <f>+AB339</f>
        <v>48-X</v>
      </c>
      <c r="AC341" s="87">
        <v>219</v>
      </c>
      <c r="AD341" s="88">
        <v>210</v>
      </c>
      <c r="AE341" s="88">
        <v>202</v>
      </c>
      <c r="AF341" s="88">
        <v>194</v>
      </c>
      <c r="AG341" s="88">
        <v>186</v>
      </c>
      <c r="AH341" s="88">
        <v>178</v>
      </c>
      <c r="AI341" s="88">
        <v>170</v>
      </c>
      <c r="AJ341" s="89">
        <v>162</v>
      </c>
      <c r="AL341" s="662"/>
      <c r="AM341" s="666">
        <v>110</v>
      </c>
      <c r="AN341" s="86" t="str">
        <f>+AN339</f>
        <v>48-X</v>
      </c>
      <c r="AO341" s="87">
        <v>219</v>
      </c>
      <c r="AP341" s="88">
        <v>210</v>
      </c>
      <c r="AQ341" s="88">
        <v>202</v>
      </c>
      <c r="AR341" s="88">
        <v>194</v>
      </c>
      <c r="AS341" s="88">
        <v>186</v>
      </c>
      <c r="AT341" s="88">
        <v>178</v>
      </c>
      <c r="AU341" s="88">
        <v>170</v>
      </c>
      <c r="AV341" s="89">
        <v>162</v>
      </c>
    </row>
    <row r="342" spans="1:48" ht="15" thickBot="1">
      <c r="A342">
        <v>342</v>
      </c>
      <c r="B342" s="662"/>
      <c r="C342" s="667"/>
      <c r="D342" s="90" t="str">
        <f>+D340</f>
        <v>48-XL</v>
      </c>
      <c r="E342" s="87">
        <v>220</v>
      </c>
      <c r="F342" s="88">
        <v>214</v>
      </c>
      <c r="G342" s="88">
        <v>208</v>
      </c>
      <c r="H342" s="88">
        <v>202</v>
      </c>
      <c r="I342" s="88">
        <v>196</v>
      </c>
      <c r="J342" s="88">
        <v>190</v>
      </c>
      <c r="K342" s="88">
        <v>184</v>
      </c>
      <c r="L342" s="89">
        <v>179</v>
      </c>
      <c r="N342" s="662"/>
      <c r="O342" s="667"/>
      <c r="P342" s="90" t="str">
        <f>+P340</f>
        <v>48-XL</v>
      </c>
      <c r="Q342" s="87">
        <v>220</v>
      </c>
      <c r="R342" s="88">
        <v>214</v>
      </c>
      <c r="S342" s="88">
        <v>208</v>
      </c>
      <c r="T342" s="88">
        <v>202</v>
      </c>
      <c r="U342" s="88">
        <v>196</v>
      </c>
      <c r="V342" s="88">
        <v>190</v>
      </c>
      <c r="W342" s="88">
        <v>184</v>
      </c>
      <c r="X342" s="89">
        <v>179</v>
      </c>
      <c r="Z342" s="662"/>
      <c r="AA342" s="667"/>
      <c r="AB342" s="90" t="str">
        <f>+AB340</f>
        <v>48-XL</v>
      </c>
      <c r="AC342" s="87">
        <v>220</v>
      </c>
      <c r="AD342" s="88">
        <v>214</v>
      </c>
      <c r="AE342" s="88">
        <v>208</v>
      </c>
      <c r="AF342" s="88">
        <v>202</v>
      </c>
      <c r="AG342" s="88">
        <v>196</v>
      </c>
      <c r="AH342" s="88">
        <v>190</v>
      </c>
      <c r="AI342" s="88">
        <v>184</v>
      </c>
      <c r="AJ342" s="89">
        <v>179</v>
      </c>
      <c r="AL342" s="662"/>
      <c r="AM342" s="667"/>
      <c r="AN342" s="90" t="str">
        <f>+AN340</f>
        <v>48-XL</v>
      </c>
      <c r="AO342" s="87">
        <v>220</v>
      </c>
      <c r="AP342" s="88">
        <v>211</v>
      </c>
      <c r="AQ342" s="88">
        <v>202</v>
      </c>
      <c r="AR342" s="88">
        <v>193</v>
      </c>
      <c r="AS342" s="88">
        <v>184</v>
      </c>
      <c r="AT342" s="88">
        <v>175</v>
      </c>
      <c r="AU342" s="88">
        <v>166</v>
      </c>
      <c r="AV342" s="89">
        <v>158</v>
      </c>
    </row>
    <row r="343" spans="1:48">
      <c r="A343">
        <v>343</v>
      </c>
      <c r="B343" s="662"/>
      <c r="C343" s="664">
        <f>+C341+10</f>
        <v>120</v>
      </c>
      <c r="D343" s="78" t="s">
        <v>133</v>
      </c>
      <c r="E343" s="83">
        <v>223</v>
      </c>
      <c r="F343" s="84">
        <v>217</v>
      </c>
      <c r="G343" s="84">
        <v>212</v>
      </c>
      <c r="H343" s="84">
        <v>206</v>
      </c>
      <c r="I343" s="84">
        <v>201</v>
      </c>
      <c r="J343" s="84">
        <v>195</v>
      </c>
      <c r="K343" s="84">
        <v>190</v>
      </c>
      <c r="L343" s="85">
        <v>185</v>
      </c>
      <c r="N343" s="662"/>
      <c r="O343" s="664">
        <f>+O341+10</f>
        <v>120</v>
      </c>
      <c r="P343" s="78" t="s">
        <v>133</v>
      </c>
      <c r="Q343" s="83">
        <v>223</v>
      </c>
      <c r="R343" s="84">
        <v>217</v>
      </c>
      <c r="S343" s="84">
        <v>212</v>
      </c>
      <c r="T343" s="84">
        <v>206</v>
      </c>
      <c r="U343" s="84">
        <v>201</v>
      </c>
      <c r="V343" s="84">
        <v>195</v>
      </c>
      <c r="W343" s="84">
        <v>190</v>
      </c>
      <c r="X343" s="85">
        <v>185</v>
      </c>
      <c r="Z343" s="662"/>
      <c r="AA343" s="664">
        <f>+AA341+10</f>
        <v>120</v>
      </c>
      <c r="AB343" s="78" t="s">
        <v>133</v>
      </c>
      <c r="AC343" s="83">
        <v>223</v>
      </c>
      <c r="AD343" s="84">
        <v>217</v>
      </c>
      <c r="AE343" s="84">
        <v>212</v>
      </c>
      <c r="AF343" s="84">
        <v>206</v>
      </c>
      <c r="AG343" s="84">
        <v>201</v>
      </c>
      <c r="AH343" s="84">
        <v>195</v>
      </c>
      <c r="AI343" s="84">
        <v>190</v>
      </c>
      <c r="AJ343" s="85">
        <v>185</v>
      </c>
      <c r="AL343" s="662"/>
      <c r="AM343" s="664">
        <f>+AM341+10</f>
        <v>120</v>
      </c>
      <c r="AN343" s="78" t="s">
        <v>133</v>
      </c>
      <c r="AO343" s="83">
        <v>223</v>
      </c>
      <c r="AP343" s="84">
        <v>217</v>
      </c>
      <c r="AQ343" s="84">
        <v>212</v>
      </c>
      <c r="AR343" s="84">
        <v>206</v>
      </c>
      <c r="AS343" s="84">
        <v>201</v>
      </c>
      <c r="AT343" s="84">
        <v>195</v>
      </c>
      <c r="AU343" s="84">
        <v>190</v>
      </c>
      <c r="AV343" s="85">
        <v>185</v>
      </c>
    </row>
    <row r="344" spans="1:48" ht="15" thickBot="1">
      <c r="A344">
        <v>344</v>
      </c>
      <c r="B344" s="662"/>
      <c r="C344" s="665"/>
      <c r="D344" s="82" t="s">
        <v>136</v>
      </c>
      <c r="E344" s="83">
        <v>223</v>
      </c>
      <c r="F344" s="84">
        <v>220</v>
      </c>
      <c r="G344" s="84">
        <v>217</v>
      </c>
      <c r="H344" s="84">
        <v>214</v>
      </c>
      <c r="I344" s="84">
        <v>211</v>
      </c>
      <c r="J344" s="84">
        <v>208</v>
      </c>
      <c r="K344" s="84">
        <v>205</v>
      </c>
      <c r="L344" s="85">
        <v>203</v>
      </c>
      <c r="N344" s="662"/>
      <c r="O344" s="665"/>
      <c r="P344" s="82" t="s">
        <v>136</v>
      </c>
      <c r="Q344" s="83">
        <v>223</v>
      </c>
      <c r="R344" s="84">
        <v>220</v>
      </c>
      <c r="S344" s="84">
        <v>217</v>
      </c>
      <c r="T344" s="84">
        <v>214</v>
      </c>
      <c r="U344" s="84">
        <v>211</v>
      </c>
      <c r="V344" s="84">
        <v>208</v>
      </c>
      <c r="W344" s="84">
        <v>205</v>
      </c>
      <c r="X344" s="85">
        <v>203</v>
      </c>
      <c r="Z344" s="662"/>
      <c r="AA344" s="665"/>
      <c r="AB344" s="82" t="s">
        <v>136</v>
      </c>
      <c r="AC344" s="83">
        <v>223</v>
      </c>
      <c r="AD344" s="84">
        <v>220</v>
      </c>
      <c r="AE344" s="84">
        <v>217</v>
      </c>
      <c r="AF344" s="84">
        <v>214</v>
      </c>
      <c r="AG344" s="84">
        <v>211</v>
      </c>
      <c r="AH344" s="84">
        <v>208</v>
      </c>
      <c r="AI344" s="84">
        <v>205</v>
      </c>
      <c r="AJ344" s="85">
        <v>203</v>
      </c>
      <c r="AL344" s="662"/>
      <c r="AM344" s="665"/>
      <c r="AN344" s="82" t="s">
        <v>136</v>
      </c>
      <c r="AO344" s="83">
        <v>224</v>
      </c>
      <c r="AP344" s="84">
        <v>219</v>
      </c>
      <c r="AQ344" s="84">
        <v>214</v>
      </c>
      <c r="AR344" s="84">
        <v>209</v>
      </c>
      <c r="AS344" s="84">
        <v>205</v>
      </c>
      <c r="AT344" s="84">
        <v>200</v>
      </c>
      <c r="AU344" s="84">
        <v>195</v>
      </c>
      <c r="AV344" s="85">
        <v>191</v>
      </c>
    </row>
    <row r="345" spans="1:48">
      <c r="A345">
        <v>345</v>
      </c>
      <c r="B345" s="662"/>
      <c r="C345" s="666">
        <f>+C343+10</f>
        <v>130</v>
      </c>
      <c r="D345" s="86" t="str">
        <f>+D343</f>
        <v>48-X</v>
      </c>
      <c r="E345" s="87">
        <v>225</v>
      </c>
      <c r="F345" s="88">
        <v>222</v>
      </c>
      <c r="G345" s="88">
        <v>219</v>
      </c>
      <c r="H345" s="88">
        <v>217</v>
      </c>
      <c r="I345" s="88">
        <v>214</v>
      </c>
      <c r="J345" s="88">
        <v>212</v>
      </c>
      <c r="K345" s="88">
        <v>209</v>
      </c>
      <c r="L345" s="89">
        <v>207</v>
      </c>
      <c r="N345" s="662"/>
      <c r="O345" s="666">
        <f>+O343+10</f>
        <v>130</v>
      </c>
      <c r="P345" s="86" t="str">
        <f>+P343</f>
        <v>48-X</v>
      </c>
      <c r="Q345" s="87">
        <v>225</v>
      </c>
      <c r="R345" s="88">
        <v>222</v>
      </c>
      <c r="S345" s="88">
        <v>219</v>
      </c>
      <c r="T345" s="88">
        <v>217</v>
      </c>
      <c r="U345" s="88">
        <v>214</v>
      </c>
      <c r="V345" s="88">
        <v>212</v>
      </c>
      <c r="W345" s="88">
        <v>209</v>
      </c>
      <c r="X345" s="89">
        <v>207</v>
      </c>
      <c r="Z345" s="662"/>
      <c r="AA345" s="666">
        <f>+AA343+10</f>
        <v>130</v>
      </c>
      <c r="AB345" s="86" t="str">
        <f>+AB343</f>
        <v>48-X</v>
      </c>
      <c r="AC345" s="87">
        <v>225</v>
      </c>
      <c r="AD345" s="88">
        <v>222</v>
      </c>
      <c r="AE345" s="88">
        <v>220</v>
      </c>
      <c r="AF345" s="88">
        <v>217</v>
      </c>
      <c r="AG345" s="88">
        <v>215</v>
      </c>
      <c r="AH345" s="88">
        <v>212</v>
      </c>
      <c r="AI345" s="88">
        <v>210</v>
      </c>
      <c r="AJ345" s="89">
        <v>208</v>
      </c>
      <c r="AL345" s="662"/>
      <c r="AM345" s="666">
        <f>+AM343+10</f>
        <v>130</v>
      </c>
      <c r="AN345" s="86" t="str">
        <f>+AN343</f>
        <v>48-X</v>
      </c>
      <c r="AO345" s="87">
        <v>225</v>
      </c>
      <c r="AP345" s="88">
        <v>222</v>
      </c>
      <c r="AQ345" s="88">
        <v>220</v>
      </c>
      <c r="AR345" s="88">
        <v>217</v>
      </c>
      <c r="AS345" s="88">
        <v>215</v>
      </c>
      <c r="AT345" s="88">
        <v>212</v>
      </c>
      <c r="AU345" s="88">
        <v>210</v>
      </c>
      <c r="AV345" s="89">
        <v>208</v>
      </c>
    </row>
    <row r="346" spans="1:48" ht="15" thickBot="1">
      <c r="A346">
        <v>346</v>
      </c>
      <c r="B346" s="662"/>
      <c r="C346" s="667"/>
      <c r="D346" s="90" t="str">
        <f>+D344</f>
        <v>48-XL</v>
      </c>
      <c r="E346" s="87">
        <v>225</v>
      </c>
      <c r="F346" s="88">
        <v>224</v>
      </c>
      <c r="G346" s="88">
        <v>223</v>
      </c>
      <c r="H346" s="88">
        <v>222</v>
      </c>
      <c r="I346" s="88">
        <v>221</v>
      </c>
      <c r="J346" s="88">
        <v>220</v>
      </c>
      <c r="K346" s="88">
        <v>219</v>
      </c>
      <c r="L346" s="89">
        <v>219</v>
      </c>
      <c r="N346" s="662"/>
      <c r="O346" s="667"/>
      <c r="P346" s="90" t="str">
        <f>+P344</f>
        <v>48-XL</v>
      </c>
      <c r="Q346" s="87">
        <v>225</v>
      </c>
      <c r="R346" s="88">
        <v>224</v>
      </c>
      <c r="S346" s="88">
        <v>223</v>
      </c>
      <c r="T346" s="88">
        <v>222</v>
      </c>
      <c r="U346" s="88">
        <v>221</v>
      </c>
      <c r="V346" s="88">
        <v>220</v>
      </c>
      <c r="W346" s="88">
        <v>219</v>
      </c>
      <c r="X346" s="89">
        <v>219</v>
      </c>
      <c r="Z346" s="662"/>
      <c r="AA346" s="667"/>
      <c r="AB346" s="90" t="str">
        <f>+AB344</f>
        <v>48-XL</v>
      </c>
      <c r="AC346" s="87">
        <v>225</v>
      </c>
      <c r="AD346" s="88">
        <v>224</v>
      </c>
      <c r="AE346" s="88">
        <v>223</v>
      </c>
      <c r="AF346" s="88">
        <v>222</v>
      </c>
      <c r="AG346" s="88">
        <v>221</v>
      </c>
      <c r="AH346" s="88">
        <v>220</v>
      </c>
      <c r="AI346" s="88">
        <v>219</v>
      </c>
      <c r="AJ346" s="89">
        <v>219</v>
      </c>
      <c r="AL346" s="662"/>
      <c r="AM346" s="667"/>
      <c r="AN346" s="90" t="str">
        <f>+AN344</f>
        <v>48-XL</v>
      </c>
      <c r="AO346" s="87">
        <v>226</v>
      </c>
      <c r="AP346" s="88">
        <v>225</v>
      </c>
      <c r="AQ346" s="88">
        <v>224</v>
      </c>
      <c r="AR346" s="88">
        <v>223</v>
      </c>
      <c r="AS346" s="88">
        <v>222</v>
      </c>
      <c r="AT346" s="88">
        <v>221</v>
      </c>
      <c r="AU346" s="88">
        <v>220</v>
      </c>
      <c r="AV346" s="89">
        <v>219</v>
      </c>
    </row>
    <row r="347" spans="1:48">
      <c r="A347">
        <v>347</v>
      </c>
      <c r="B347" s="662"/>
      <c r="C347" s="664">
        <f>+C345+10</f>
        <v>140</v>
      </c>
      <c r="D347" s="78" t="s">
        <v>133</v>
      </c>
      <c r="E347" s="83">
        <v>228</v>
      </c>
      <c r="F347" s="84">
        <v>227</v>
      </c>
      <c r="G347" s="84">
        <v>226</v>
      </c>
      <c r="H347" s="84">
        <v>225</v>
      </c>
      <c r="I347" s="84">
        <v>224</v>
      </c>
      <c r="J347" s="84">
        <v>223</v>
      </c>
      <c r="K347" s="84">
        <v>222</v>
      </c>
      <c r="L347" s="85">
        <v>221</v>
      </c>
      <c r="N347" s="662"/>
      <c r="O347" s="664">
        <f>+O345+10</f>
        <v>140</v>
      </c>
      <c r="P347" s="78" t="s">
        <v>133</v>
      </c>
      <c r="Q347" s="83">
        <v>228</v>
      </c>
      <c r="R347" s="84">
        <v>227</v>
      </c>
      <c r="S347" s="84">
        <v>226</v>
      </c>
      <c r="T347" s="84">
        <v>225</v>
      </c>
      <c r="U347" s="84">
        <v>224</v>
      </c>
      <c r="V347" s="84">
        <v>223</v>
      </c>
      <c r="W347" s="84">
        <v>222</v>
      </c>
      <c r="X347" s="85">
        <v>221</v>
      </c>
      <c r="Z347" s="662"/>
      <c r="AA347" s="664">
        <f>+AA345+10</f>
        <v>140</v>
      </c>
      <c r="AB347" s="78" t="s">
        <v>133</v>
      </c>
      <c r="AC347" s="83">
        <v>228</v>
      </c>
      <c r="AD347" s="84">
        <v>227</v>
      </c>
      <c r="AE347" s="84">
        <v>226</v>
      </c>
      <c r="AF347" s="84">
        <v>225</v>
      </c>
      <c r="AG347" s="84">
        <v>224</v>
      </c>
      <c r="AH347" s="84">
        <v>223</v>
      </c>
      <c r="AI347" s="84">
        <v>222</v>
      </c>
      <c r="AJ347" s="85">
        <v>221</v>
      </c>
      <c r="AL347" s="662"/>
      <c r="AM347" s="664">
        <f>+AM345+10</f>
        <v>140</v>
      </c>
      <c r="AN347" s="78" t="s">
        <v>133</v>
      </c>
      <c r="AO347" s="83">
        <v>228</v>
      </c>
      <c r="AP347" s="84">
        <v>227</v>
      </c>
      <c r="AQ347" s="84">
        <v>226</v>
      </c>
      <c r="AR347" s="84">
        <v>225</v>
      </c>
      <c r="AS347" s="84">
        <v>224</v>
      </c>
      <c r="AT347" s="84">
        <v>223</v>
      </c>
      <c r="AU347" s="84">
        <v>222</v>
      </c>
      <c r="AV347" s="85">
        <v>221</v>
      </c>
    </row>
    <row r="348" spans="1:48" ht="15" thickBot="1">
      <c r="A348">
        <v>348</v>
      </c>
      <c r="B348" s="662"/>
      <c r="C348" s="665"/>
      <c r="D348" s="82" t="s">
        <v>136</v>
      </c>
      <c r="E348" s="83">
        <v>228</v>
      </c>
      <c r="F348" s="84">
        <v>227</v>
      </c>
      <c r="G348" s="84">
        <v>226</v>
      </c>
      <c r="H348" s="84">
        <v>225</v>
      </c>
      <c r="I348" s="84">
        <v>224</v>
      </c>
      <c r="J348" s="84">
        <v>223</v>
      </c>
      <c r="K348" s="84">
        <v>222</v>
      </c>
      <c r="L348" s="85">
        <v>222</v>
      </c>
      <c r="N348" s="662"/>
      <c r="O348" s="665"/>
      <c r="P348" s="82" t="s">
        <v>136</v>
      </c>
      <c r="Q348" s="83">
        <v>228</v>
      </c>
      <c r="R348" s="84">
        <v>227</v>
      </c>
      <c r="S348" s="84">
        <v>226</v>
      </c>
      <c r="T348" s="84">
        <v>225</v>
      </c>
      <c r="U348" s="84">
        <v>224</v>
      </c>
      <c r="V348" s="84">
        <v>223</v>
      </c>
      <c r="W348" s="84">
        <v>222</v>
      </c>
      <c r="X348" s="85">
        <v>222</v>
      </c>
      <c r="Z348" s="662"/>
      <c r="AA348" s="665"/>
      <c r="AB348" s="82" t="s">
        <v>136</v>
      </c>
      <c r="AC348" s="83">
        <v>228</v>
      </c>
      <c r="AD348" s="84">
        <v>227</v>
      </c>
      <c r="AE348" s="84">
        <v>226</v>
      </c>
      <c r="AF348" s="84">
        <v>225</v>
      </c>
      <c r="AG348" s="84">
        <v>224</v>
      </c>
      <c r="AH348" s="84">
        <v>223</v>
      </c>
      <c r="AI348" s="84">
        <v>222</v>
      </c>
      <c r="AJ348" s="85">
        <v>222</v>
      </c>
      <c r="AL348" s="662"/>
      <c r="AM348" s="665"/>
      <c r="AN348" s="82" t="s">
        <v>136</v>
      </c>
      <c r="AO348" s="83">
        <v>229</v>
      </c>
      <c r="AP348" s="84">
        <v>228</v>
      </c>
      <c r="AQ348" s="84">
        <v>227</v>
      </c>
      <c r="AR348" s="84">
        <v>226</v>
      </c>
      <c r="AS348" s="84">
        <v>225</v>
      </c>
      <c r="AT348" s="84">
        <v>224</v>
      </c>
      <c r="AU348" s="84">
        <v>223</v>
      </c>
      <c r="AV348" s="85">
        <v>222</v>
      </c>
    </row>
    <row r="349" spans="1:48">
      <c r="A349">
        <v>349</v>
      </c>
      <c r="B349" s="662"/>
      <c r="C349" s="666">
        <f>+C347+10</f>
        <v>150</v>
      </c>
      <c r="D349" s="86" t="str">
        <f>+D347</f>
        <v>48-X</v>
      </c>
      <c r="E349" s="184"/>
      <c r="F349" s="88">
        <v>230</v>
      </c>
      <c r="G349" s="88">
        <v>229</v>
      </c>
      <c r="H349" s="88">
        <v>228</v>
      </c>
      <c r="I349" s="88">
        <v>227</v>
      </c>
      <c r="J349" s="88">
        <v>226</v>
      </c>
      <c r="K349" s="88">
        <v>225</v>
      </c>
      <c r="L349" s="89">
        <v>224</v>
      </c>
      <c r="N349" s="662"/>
      <c r="O349" s="666">
        <f>+O347+10</f>
        <v>150</v>
      </c>
      <c r="P349" s="86" t="str">
        <f>+P347</f>
        <v>48-X</v>
      </c>
      <c r="Q349" s="184"/>
      <c r="R349" s="88">
        <v>230</v>
      </c>
      <c r="S349" s="88">
        <v>229</v>
      </c>
      <c r="T349" s="88">
        <v>228</v>
      </c>
      <c r="U349" s="88">
        <v>227</v>
      </c>
      <c r="V349" s="88">
        <v>226</v>
      </c>
      <c r="W349" s="88">
        <v>225</v>
      </c>
      <c r="X349" s="89">
        <v>224</v>
      </c>
      <c r="Z349" s="662"/>
      <c r="AA349" s="666">
        <f>+AA347+10</f>
        <v>150</v>
      </c>
      <c r="AB349" s="86" t="str">
        <f>+AB347</f>
        <v>48-X</v>
      </c>
      <c r="AC349" s="184"/>
      <c r="AD349" s="88">
        <v>230</v>
      </c>
      <c r="AE349" s="88">
        <v>229</v>
      </c>
      <c r="AF349" s="88">
        <v>228</v>
      </c>
      <c r="AG349" s="88">
        <v>227</v>
      </c>
      <c r="AH349" s="88">
        <v>226</v>
      </c>
      <c r="AI349" s="88">
        <v>225</v>
      </c>
      <c r="AJ349" s="89">
        <v>224</v>
      </c>
      <c r="AL349" s="662"/>
      <c r="AM349" s="666">
        <f>+AM347+10</f>
        <v>150</v>
      </c>
      <c r="AN349" s="86" t="str">
        <f>+AN347</f>
        <v>48-X</v>
      </c>
      <c r="AO349" s="184"/>
      <c r="AP349" s="88">
        <v>230</v>
      </c>
      <c r="AQ349" s="88">
        <v>229</v>
      </c>
      <c r="AR349" s="88">
        <v>228</v>
      </c>
      <c r="AS349" s="88">
        <v>227</v>
      </c>
      <c r="AT349" s="88">
        <v>226</v>
      </c>
      <c r="AU349" s="88">
        <v>225</v>
      </c>
      <c r="AV349" s="89">
        <v>224</v>
      </c>
    </row>
    <row r="350" spans="1:48" ht="15" thickBot="1">
      <c r="A350">
        <v>350</v>
      </c>
      <c r="B350" s="662"/>
      <c r="C350" s="667"/>
      <c r="D350" s="90" t="str">
        <f>+D348</f>
        <v>48-XL</v>
      </c>
      <c r="E350" s="184"/>
      <c r="F350" s="88">
        <v>230</v>
      </c>
      <c r="G350" s="88">
        <v>229</v>
      </c>
      <c r="H350" s="88">
        <v>228</v>
      </c>
      <c r="I350" s="88">
        <v>227</v>
      </c>
      <c r="J350" s="88">
        <v>226</v>
      </c>
      <c r="K350" s="88">
        <v>225</v>
      </c>
      <c r="L350" s="89">
        <v>224</v>
      </c>
      <c r="N350" s="662"/>
      <c r="O350" s="667"/>
      <c r="P350" s="90" t="str">
        <f>+P348</f>
        <v>48-XL</v>
      </c>
      <c r="Q350" s="184"/>
      <c r="R350" s="88">
        <v>230</v>
      </c>
      <c r="S350" s="88">
        <v>229</v>
      </c>
      <c r="T350" s="88">
        <v>228</v>
      </c>
      <c r="U350" s="88">
        <v>227</v>
      </c>
      <c r="V350" s="88">
        <v>226</v>
      </c>
      <c r="W350" s="88">
        <v>225</v>
      </c>
      <c r="X350" s="89">
        <v>224</v>
      </c>
      <c r="Z350" s="662"/>
      <c r="AA350" s="667"/>
      <c r="AB350" s="90" t="str">
        <f>+AB348</f>
        <v>48-XL</v>
      </c>
      <c r="AC350" s="184"/>
      <c r="AD350" s="88">
        <v>230</v>
      </c>
      <c r="AE350" s="88">
        <v>229</v>
      </c>
      <c r="AF350" s="88">
        <v>228</v>
      </c>
      <c r="AG350" s="88">
        <v>227</v>
      </c>
      <c r="AH350" s="88">
        <v>226</v>
      </c>
      <c r="AI350" s="88">
        <v>225</v>
      </c>
      <c r="AJ350" s="89">
        <v>224</v>
      </c>
      <c r="AL350" s="662"/>
      <c r="AM350" s="667"/>
      <c r="AN350" s="90" t="str">
        <f>+AN348</f>
        <v>48-XL</v>
      </c>
      <c r="AO350" s="184"/>
      <c r="AP350" s="88">
        <v>230</v>
      </c>
      <c r="AQ350" s="88">
        <v>229</v>
      </c>
      <c r="AR350" s="88">
        <v>228</v>
      </c>
      <c r="AS350" s="88">
        <v>227</v>
      </c>
      <c r="AT350" s="88">
        <v>226</v>
      </c>
      <c r="AU350" s="88">
        <v>225</v>
      </c>
      <c r="AV350" s="89">
        <v>225</v>
      </c>
    </row>
    <row r="351" spans="1:48">
      <c r="A351">
        <v>351</v>
      </c>
      <c r="B351" s="662"/>
      <c r="C351" s="664">
        <f>+C349+10</f>
        <v>160</v>
      </c>
      <c r="D351" s="78" t="s">
        <v>133</v>
      </c>
      <c r="E351" s="184"/>
      <c r="F351" s="183"/>
      <c r="G351" s="183"/>
      <c r="H351" s="84">
        <v>228</v>
      </c>
      <c r="I351" s="84">
        <v>227</v>
      </c>
      <c r="J351" s="84">
        <v>226</v>
      </c>
      <c r="K351" s="84">
        <v>225</v>
      </c>
      <c r="L351" s="85">
        <v>224</v>
      </c>
      <c r="N351" s="662"/>
      <c r="O351" s="664">
        <f>+O349+10</f>
        <v>160</v>
      </c>
      <c r="P351" s="78" t="s">
        <v>133</v>
      </c>
      <c r="Q351" s="184"/>
      <c r="R351" s="183"/>
      <c r="S351" s="183"/>
      <c r="T351" s="84">
        <v>228</v>
      </c>
      <c r="U351" s="84">
        <v>227</v>
      </c>
      <c r="V351" s="84">
        <v>226</v>
      </c>
      <c r="W351" s="84">
        <v>225</v>
      </c>
      <c r="X351" s="85">
        <v>224</v>
      </c>
      <c r="Z351" s="662"/>
      <c r="AA351" s="664">
        <f>+AA349+10</f>
        <v>160</v>
      </c>
      <c r="AB351" s="78" t="s">
        <v>133</v>
      </c>
      <c r="AC351" s="184"/>
      <c r="AD351" s="183"/>
      <c r="AE351" s="183"/>
      <c r="AF351" s="84">
        <v>228</v>
      </c>
      <c r="AG351" s="84">
        <v>227</v>
      </c>
      <c r="AH351" s="84">
        <v>226</v>
      </c>
      <c r="AI351" s="84">
        <v>225</v>
      </c>
      <c r="AJ351" s="85">
        <v>224</v>
      </c>
      <c r="AL351" s="662"/>
      <c r="AM351" s="664">
        <f>+AM349+10</f>
        <v>160</v>
      </c>
      <c r="AN351" s="78" t="s">
        <v>133</v>
      </c>
      <c r="AO351" s="184"/>
      <c r="AP351" s="183"/>
      <c r="AQ351" s="183"/>
      <c r="AR351" s="84">
        <v>228</v>
      </c>
      <c r="AS351" s="84">
        <v>228</v>
      </c>
      <c r="AT351" s="84">
        <v>227</v>
      </c>
      <c r="AU351" s="84">
        <v>226</v>
      </c>
      <c r="AV351" s="85">
        <v>226</v>
      </c>
    </row>
    <row r="352" spans="1:48" ht="15" thickBot="1">
      <c r="A352">
        <v>352</v>
      </c>
      <c r="B352" s="662"/>
      <c r="C352" s="665"/>
      <c r="D352" s="82" t="s">
        <v>136</v>
      </c>
      <c r="E352" s="184"/>
      <c r="F352" s="183"/>
      <c r="G352" s="183"/>
      <c r="H352" s="84">
        <v>228</v>
      </c>
      <c r="I352" s="84">
        <v>227</v>
      </c>
      <c r="J352" s="84">
        <v>226</v>
      </c>
      <c r="K352" s="84">
        <v>225</v>
      </c>
      <c r="L352" s="85">
        <v>224</v>
      </c>
      <c r="N352" s="662"/>
      <c r="O352" s="665"/>
      <c r="P352" s="82" t="s">
        <v>136</v>
      </c>
      <c r="Q352" s="184"/>
      <c r="R352" s="183"/>
      <c r="S352" s="183"/>
      <c r="T352" s="84">
        <v>228</v>
      </c>
      <c r="U352" s="84">
        <v>227</v>
      </c>
      <c r="V352" s="84">
        <v>226</v>
      </c>
      <c r="W352" s="84">
        <v>225</v>
      </c>
      <c r="X352" s="85">
        <v>224</v>
      </c>
      <c r="Z352" s="662"/>
      <c r="AA352" s="665"/>
      <c r="AB352" s="82" t="s">
        <v>136</v>
      </c>
      <c r="AC352" s="184"/>
      <c r="AD352" s="183"/>
      <c r="AE352" s="183"/>
      <c r="AF352" s="84">
        <v>228</v>
      </c>
      <c r="AG352" s="84">
        <v>227</v>
      </c>
      <c r="AH352" s="84">
        <v>226</v>
      </c>
      <c r="AI352" s="84">
        <v>225</v>
      </c>
      <c r="AJ352" s="85">
        <v>224</v>
      </c>
      <c r="AL352" s="662"/>
      <c r="AM352" s="665"/>
      <c r="AN352" s="82" t="s">
        <v>136</v>
      </c>
      <c r="AO352" s="184"/>
      <c r="AP352" s="183"/>
      <c r="AQ352" s="183"/>
      <c r="AR352" s="84">
        <v>229</v>
      </c>
      <c r="AS352" s="84">
        <v>228</v>
      </c>
      <c r="AT352" s="84">
        <v>228</v>
      </c>
      <c r="AU352" s="84">
        <v>227</v>
      </c>
      <c r="AV352" s="85">
        <v>227</v>
      </c>
    </row>
    <row r="353" spans="1:48">
      <c r="A353">
        <v>353</v>
      </c>
      <c r="B353" s="662"/>
      <c r="C353" s="666">
        <f>+C351+10</f>
        <v>170</v>
      </c>
      <c r="D353" s="86" t="str">
        <f>+D351</f>
        <v>48-X</v>
      </c>
      <c r="E353" s="184"/>
      <c r="F353" s="183"/>
      <c r="G353" s="183"/>
      <c r="H353" s="183"/>
      <c r="I353" s="88">
        <v>231</v>
      </c>
      <c r="J353" s="88">
        <v>230</v>
      </c>
      <c r="K353" s="88">
        <v>229</v>
      </c>
      <c r="L353" s="89">
        <v>228</v>
      </c>
      <c r="N353" s="662"/>
      <c r="O353" s="666">
        <f>+O351+10</f>
        <v>170</v>
      </c>
      <c r="P353" s="86" t="str">
        <f>+P351</f>
        <v>48-X</v>
      </c>
      <c r="Q353" s="184"/>
      <c r="R353" s="183"/>
      <c r="S353" s="183"/>
      <c r="T353" s="183"/>
      <c r="U353" s="88">
        <v>231</v>
      </c>
      <c r="V353" s="88">
        <v>230</v>
      </c>
      <c r="W353" s="88">
        <v>229</v>
      </c>
      <c r="X353" s="89">
        <v>228</v>
      </c>
      <c r="Z353" s="662"/>
      <c r="AA353" s="666">
        <f>+AA351+10</f>
        <v>170</v>
      </c>
      <c r="AB353" s="86" t="str">
        <f>+AB351</f>
        <v>48-X</v>
      </c>
      <c r="AC353" s="184"/>
      <c r="AD353" s="183"/>
      <c r="AE353" s="183"/>
      <c r="AF353" s="183"/>
      <c r="AG353" s="88">
        <v>231</v>
      </c>
      <c r="AH353" s="88">
        <v>230</v>
      </c>
      <c r="AI353" s="88">
        <v>229</v>
      </c>
      <c r="AJ353" s="89">
        <v>228</v>
      </c>
      <c r="AL353" s="662"/>
      <c r="AM353" s="666">
        <f>+AM351+10</f>
        <v>170</v>
      </c>
      <c r="AN353" s="86" t="str">
        <f>+AN351</f>
        <v>48-X</v>
      </c>
      <c r="AO353" s="184"/>
      <c r="AP353" s="183"/>
      <c r="AQ353" s="183"/>
      <c r="AR353" s="183"/>
      <c r="AS353" s="88">
        <v>231</v>
      </c>
      <c r="AT353" s="88">
        <v>230</v>
      </c>
      <c r="AU353" s="88">
        <v>229</v>
      </c>
      <c r="AV353" s="89">
        <v>228</v>
      </c>
    </row>
    <row r="354" spans="1:48" ht="15" thickBot="1">
      <c r="A354">
        <v>354</v>
      </c>
      <c r="B354" s="662"/>
      <c r="C354" s="667"/>
      <c r="D354" s="90" t="str">
        <f>+D352</f>
        <v>48-XL</v>
      </c>
      <c r="E354" s="184"/>
      <c r="F354" s="183"/>
      <c r="G354" s="183"/>
      <c r="H354" s="183"/>
      <c r="I354" s="88">
        <v>231</v>
      </c>
      <c r="J354" s="88">
        <v>230</v>
      </c>
      <c r="K354" s="88">
        <v>229</v>
      </c>
      <c r="L354" s="89">
        <v>228</v>
      </c>
      <c r="N354" s="662"/>
      <c r="O354" s="667"/>
      <c r="P354" s="90" t="str">
        <f>+P352</f>
        <v>48-XL</v>
      </c>
      <c r="Q354" s="184"/>
      <c r="R354" s="183"/>
      <c r="S354" s="183"/>
      <c r="T354" s="183"/>
      <c r="U354" s="88">
        <v>231</v>
      </c>
      <c r="V354" s="88">
        <v>230</v>
      </c>
      <c r="W354" s="88">
        <v>229</v>
      </c>
      <c r="X354" s="89">
        <v>228</v>
      </c>
      <c r="Z354" s="662"/>
      <c r="AA354" s="667"/>
      <c r="AB354" s="90" t="str">
        <f>+AB352</f>
        <v>48-XL</v>
      </c>
      <c r="AC354" s="184"/>
      <c r="AD354" s="183"/>
      <c r="AE354" s="183"/>
      <c r="AF354" s="183"/>
      <c r="AG354" s="88">
        <v>231</v>
      </c>
      <c r="AH354" s="88">
        <v>230</v>
      </c>
      <c r="AI354" s="88">
        <v>229</v>
      </c>
      <c r="AJ354" s="89">
        <v>228</v>
      </c>
      <c r="AL354" s="662"/>
      <c r="AM354" s="667"/>
      <c r="AN354" s="90" t="str">
        <f>+AN352</f>
        <v>48-XL</v>
      </c>
      <c r="AO354" s="184"/>
      <c r="AP354" s="183"/>
      <c r="AQ354" s="183"/>
      <c r="AR354" s="183"/>
      <c r="AS354" s="88">
        <v>231</v>
      </c>
      <c r="AT354" s="88">
        <v>230</v>
      </c>
      <c r="AU354" s="88">
        <v>229</v>
      </c>
      <c r="AV354" s="89">
        <v>229</v>
      </c>
    </row>
    <row r="355" spans="1:48">
      <c r="A355">
        <v>355</v>
      </c>
      <c r="B355" s="662"/>
      <c r="C355" s="664">
        <f>+C353+10</f>
        <v>180</v>
      </c>
      <c r="D355" s="78" t="s">
        <v>133</v>
      </c>
      <c r="E355" s="184"/>
      <c r="F355" s="183"/>
      <c r="G355" s="183"/>
      <c r="H355" s="183"/>
      <c r="I355" s="183"/>
      <c r="J355" s="183"/>
      <c r="K355" s="183"/>
      <c r="L355" s="85">
        <v>230</v>
      </c>
      <c r="N355" s="662"/>
      <c r="O355" s="664">
        <f>+O353+10</f>
        <v>180</v>
      </c>
      <c r="P355" s="78" t="s">
        <v>133</v>
      </c>
      <c r="Q355" s="184"/>
      <c r="R355" s="183"/>
      <c r="S355" s="183"/>
      <c r="T355" s="183"/>
      <c r="U355" s="183"/>
      <c r="V355" s="183"/>
      <c r="W355" s="183"/>
      <c r="X355" s="85">
        <v>230</v>
      </c>
      <c r="Z355" s="662"/>
      <c r="AA355" s="664">
        <f>+AA353+10</f>
        <v>180</v>
      </c>
      <c r="AB355" s="78" t="s">
        <v>133</v>
      </c>
      <c r="AC355" s="184"/>
      <c r="AD355" s="183"/>
      <c r="AE355" s="183"/>
      <c r="AF355" s="183"/>
      <c r="AG355" s="183"/>
      <c r="AH355" s="183"/>
      <c r="AI355" s="183"/>
      <c r="AJ355" s="85">
        <v>230</v>
      </c>
      <c r="AL355" s="662"/>
      <c r="AM355" s="664">
        <f>+AM353+10</f>
        <v>180</v>
      </c>
      <c r="AN355" s="78" t="s">
        <v>133</v>
      </c>
      <c r="AO355" s="184"/>
      <c r="AP355" s="183"/>
      <c r="AQ355" s="183"/>
      <c r="AR355" s="183"/>
      <c r="AS355" s="183"/>
      <c r="AT355" s="183"/>
      <c r="AU355" s="183"/>
      <c r="AV355" s="85">
        <v>230</v>
      </c>
    </row>
    <row r="356" spans="1:48" ht="15" thickBot="1">
      <c r="A356">
        <v>356</v>
      </c>
      <c r="B356" s="662"/>
      <c r="C356" s="665"/>
      <c r="D356" s="82" t="s">
        <v>136</v>
      </c>
      <c r="E356" s="184"/>
      <c r="F356" s="183"/>
      <c r="G356" s="183"/>
      <c r="H356" s="183"/>
      <c r="I356" s="183"/>
      <c r="J356" s="183"/>
      <c r="K356" s="183"/>
      <c r="L356" s="85">
        <v>230</v>
      </c>
      <c r="N356" s="662"/>
      <c r="O356" s="665"/>
      <c r="P356" s="82" t="s">
        <v>136</v>
      </c>
      <c r="Q356" s="184"/>
      <c r="R356" s="183"/>
      <c r="S356" s="183"/>
      <c r="T356" s="183"/>
      <c r="U356" s="183"/>
      <c r="V356" s="183"/>
      <c r="W356" s="183"/>
      <c r="X356" s="85">
        <v>230</v>
      </c>
      <c r="Z356" s="662"/>
      <c r="AA356" s="665"/>
      <c r="AB356" s="82" t="s">
        <v>136</v>
      </c>
      <c r="AC356" s="184"/>
      <c r="AD356" s="183"/>
      <c r="AE356" s="183"/>
      <c r="AF356" s="183"/>
      <c r="AG356" s="183"/>
      <c r="AH356" s="183"/>
      <c r="AI356" s="183"/>
      <c r="AJ356" s="85">
        <v>230</v>
      </c>
      <c r="AL356" s="662"/>
      <c r="AM356" s="665"/>
      <c r="AN356" s="82" t="s">
        <v>136</v>
      </c>
      <c r="AO356" s="184"/>
      <c r="AP356" s="183"/>
      <c r="AQ356" s="183"/>
      <c r="AR356" s="183"/>
      <c r="AS356" s="183"/>
      <c r="AT356" s="183"/>
      <c r="AU356" s="183"/>
      <c r="AV356" s="85">
        <v>230</v>
      </c>
    </row>
    <row r="357" spans="1:48">
      <c r="A357">
        <v>357</v>
      </c>
      <c r="B357" s="662"/>
      <c r="C357" s="666">
        <f>+C355+10</f>
        <v>190</v>
      </c>
      <c r="D357" s="86" t="str">
        <f>+D355</f>
        <v>48-X</v>
      </c>
      <c r="E357" s="184"/>
      <c r="F357" s="183"/>
      <c r="G357" s="183"/>
      <c r="H357" s="183"/>
      <c r="I357" s="183"/>
      <c r="J357" s="183"/>
      <c r="K357" s="183"/>
      <c r="L357" s="182"/>
      <c r="N357" s="662"/>
      <c r="O357" s="666">
        <f>+O355+10</f>
        <v>190</v>
      </c>
      <c r="P357" s="86" t="str">
        <f>+P355</f>
        <v>48-X</v>
      </c>
      <c r="Q357" s="184"/>
      <c r="R357" s="183"/>
      <c r="S357" s="183"/>
      <c r="T357" s="183"/>
      <c r="U357" s="183"/>
      <c r="V357" s="183"/>
      <c r="W357" s="183"/>
      <c r="X357" s="182"/>
      <c r="Z357" s="662"/>
      <c r="AA357" s="666">
        <f>+AA355+10</f>
        <v>190</v>
      </c>
      <c r="AB357" s="86" t="str">
        <f>+AB355</f>
        <v>48-X</v>
      </c>
      <c r="AC357" s="184"/>
      <c r="AD357" s="183"/>
      <c r="AE357" s="183"/>
      <c r="AF357" s="183"/>
      <c r="AG357" s="183"/>
      <c r="AH357" s="183"/>
      <c r="AI357" s="183"/>
      <c r="AJ357" s="182"/>
      <c r="AL357" s="662"/>
      <c r="AM357" s="666">
        <f>+AM355+10</f>
        <v>190</v>
      </c>
      <c r="AN357" s="86" t="str">
        <f>+AN355</f>
        <v>48-X</v>
      </c>
      <c r="AO357" s="184"/>
      <c r="AP357" s="183"/>
      <c r="AQ357" s="183"/>
      <c r="AR357" s="183"/>
      <c r="AS357" s="183"/>
      <c r="AT357" s="183"/>
      <c r="AU357" s="183"/>
      <c r="AV357" s="182"/>
    </row>
    <row r="358" spans="1:48" ht="15" thickBot="1">
      <c r="A358">
        <v>358</v>
      </c>
      <c r="B358" s="662"/>
      <c r="C358" s="667"/>
      <c r="D358" s="90" t="str">
        <f>+D356</f>
        <v>48-XL</v>
      </c>
      <c r="E358" s="184"/>
      <c r="F358" s="183"/>
      <c r="G358" s="183"/>
      <c r="H358" s="183"/>
      <c r="I358" s="183"/>
      <c r="J358" s="183"/>
      <c r="K358" s="183"/>
      <c r="L358" s="182"/>
      <c r="N358" s="662"/>
      <c r="O358" s="667"/>
      <c r="P358" s="90" t="str">
        <f>+P356</f>
        <v>48-XL</v>
      </c>
      <c r="Q358" s="184"/>
      <c r="R358" s="183"/>
      <c r="S358" s="183"/>
      <c r="T358" s="183"/>
      <c r="U358" s="183"/>
      <c r="V358" s="183"/>
      <c r="W358" s="183"/>
      <c r="X358" s="182"/>
      <c r="Z358" s="662"/>
      <c r="AA358" s="667"/>
      <c r="AB358" s="90" t="str">
        <f>+AB356</f>
        <v>48-XL</v>
      </c>
      <c r="AC358" s="184"/>
      <c r="AD358" s="183"/>
      <c r="AE358" s="183"/>
      <c r="AF358" s="183"/>
      <c r="AG358" s="183"/>
      <c r="AH358" s="183"/>
      <c r="AI358" s="183"/>
      <c r="AJ358" s="182"/>
      <c r="AL358" s="662"/>
      <c r="AM358" s="667"/>
      <c r="AN358" s="90" t="str">
        <f>+AN356</f>
        <v>48-XL</v>
      </c>
      <c r="AO358" s="184"/>
      <c r="AP358" s="183"/>
      <c r="AQ358" s="183"/>
      <c r="AR358" s="183"/>
      <c r="AS358" s="183"/>
      <c r="AT358" s="183"/>
      <c r="AU358" s="183"/>
      <c r="AV358" s="182"/>
    </row>
    <row r="359" spans="1:48">
      <c r="A359">
        <v>359</v>
      </c>
      <c r="B359" s="662"/>
      <c r="C359" s="664">
        <f>+C357+10</f>
        <v>200</v>
      </c>
      <c r="D359" s="78" t="s">
        <v>133</v>
      </c>
      <c r="E359" s="184"/>
      <c r="F359" s="183"/>
      <c r="G359" s="183"/>
      <c r="H359" s="183"/>
      <c r="I359" s="183"/>
      <c r="J359" s="183"/>
      <c r="K359" s="183"/>
      <c r="L359" s="182"/>
      <c r="N359" s="662"/>
      <c r="O359" s="664">
        <f>+O357+10</f>
        <v>200</v>
      </c>
      <c r="P359" s="78" t="s">
        <v>133</v>
      </c>
      <c r="Q359" s="184"/>
      <c r="R359" s="183"/>
      <c r="S359" s="183"/>
      <c r="T359" s="183"/>
      <c r="U359" s="183"/>
      <c r="V359" s="183"/>
      <c r="W359" s="183"/>
      <c r="X359" s="182"/>
      <c r="Z359" s="662"/>
      <c r="AA359" s="664">
        <f>+AA357+10</f>
        <v>200</v>
      </c>
      <c r="AB359" s="78" t="s">
        <v>133</v>
      </c>
      <c r="AC359" s="184"/>
      <c r="AD359" s="183"/>
      <c r="AE359" s="183"/>
      <c r="AF359" s="183"/>
      <c r="AG359" s="183"/>
      <c r="AH359" s="183"/>
      <c r="AI359" s="183"/>
      <c r="AJ359" s="182"/>
      <c r="AL359" s="662"/>
      <c r="AM359" s="664">
        <f>+AM357+10</f>
        <v>200</v>
      </c>
      <c r="AN359" s="78" t="s">
        <v>133</v>
      </c>
      <c r="AO359" s="184"/>
      <c r="AP359" s="183"/>
      <c r="AQ359" s="183"/>
      <c r="AR359" s="183"/>
      <c r="AS359" s="183"/>
      <c r="AT359" s="183"/>
      <c r="AU359" s="183"/>
      <c r="AV359" s="182"/>
    </row>
    <row r="360" spans="1:48" ht="15" thickBot="1">
      <c r="A360">
        <v>360</v>
      </c>
      <c r="B360" s="663"/>
      <c r="C360" s="665"/>
      <c r="D360" s="82" t="s">
        <v>136</v>
      </c>
      <c r="E360" s="181"/>
      <c r="F360" s="180"/>
      <c r="G360" s="180"/>
      <c r="H360" s="180"/>
      <c r="I360" s="180"/>
      <c r="J360" s="180"/>
      <c r="K360" s="180"/>
      <c r="L360" s="179"/>
      <c r="N360" s="663"/>
      <c r="O360" s="665"/>
      <c r="P360" s="82" t="s">
        <v>136</v>
      </c>
      <c r="Q360" s="181"/>
      <c r="R360" s="180"/>
      <c r="S360" s="180"/>
      <c r="T360" s="180"/>
      <c r="U360" s="180"/>
      <c r="V360" s="180"/>
      <c r="W360" s="180"/>
      <c r="X360" s="179"/>
      <c r="Z360" s="663"/>
      <c r="AA360" s="665"/>
      <c r="AB360" s="82" t="s">
        <v>136</v>
      </c>
      <c r="AC360" s="181"/>
      <c r="AD360" s="180"/>
      <c r="AE360" s="180"/>
      <c r="AF360" s="180"/>
      <c r="AG360" s="180"/>
      <c r="AH360" s="180"/>
      <c r="AI360" s="180"/>
      <c r="AJ360" s="179"/>
      <c r="AL360" s="663"/>
      <c r="AM360" s="665"/>
      <c r="AN360" s="82" t="s">
        <v>136</v>
      </c>
      <c r="AO360" s="181"/>
      <c r="AP360" s="180"/>
      <c r="AQ360" s="180"/>
      <c r="AR360" s="180"/>
      <c r="AS360" s="180"/>
      <c r="AT360" s="180"/>
      <c r="AU360" s="180"/>
      <c r="AV360" s="179"/>
    </row>
    <row r="361" spans="1:48">
      <c r="A361">
        <v>361</v>
      </c>
    </row>
    <row r="362" spans="1:48">
      <c r="A362">
        <v>362</v>
      </c>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1112</v>
      </c>
      <c r="C368" s="650"/>
      <c r="D368" s="651"/>
      <c r="E368" s="649" t="s">
        <v>1138</v>
      </c>
      <c r="F368" s="650"/>
      <c r="G368" s="650"/>
      <c r="H368" s="650"/>
      <c r="I368" s="650"/>
      <c r="J368" s="650"/>
      <c r="K368" s="650"/>
      <c r="L368" s="651"/>
      <c r="N368" s="649" t="s">
        <v>1114</v>
      </c>
      <c r="O368" s="650"/>
      <c r="P368" s="651"/>
      <c r="Q368" s="649" t="s">
        <v>1138</v>
      </c>
      <c r="R368" s="650"/>
      <c r="S368" s="650"/>
      <c r="T368" s="650"/>
      <c r="U368" s="650"/>
      <c r="V368" s="650"/>
      <c r="W368" s="650"/>
      <c r="X368" s="651"/>
      <c r="Z368" s="649" t="s">
        <v>1115</v>
      </c>
      <c r="AA368" s="650"/>
      <c r="AB368" s="651"/>
      <c r="AC368" s="649" t="s">
        <v>1138</v>
      </c>
      <c r="AD368" s="650"/>
      <c r="AE368" s="650"/>
      <c r="AF368" s="650"/>
      <c r="AG368" s="650"/>
      <c r="AH368" s="650"/>
      <c r="AI368" s="650"/>
      <c r="AJ368" s="651"/>
      <c r="AL368" s="649" t="s">
        <v>1116</v>
      </c>
      <c r="AM368" s="650"/>
      <c r="AN368" s="651"/>
      <c r="AO368" s="649" t="s">
        <v>1138</v>
      </c>
      <c r="AP368" s="650"/>
      <c r="AQ368" s="650"/>
      <c r="AR368" s="650"/>
      <c r="AS368" s="650"/>
      <c r="AT368" s="650"/>
      <c r="AU368" s="650"/>
      <c r="AV368" s="651"/>
    </row>
    <row r="369" spans="1:48" ht="15.75" customHeight="1">
      <c r="A369">
        <v>369</v>
      </c>
      <c r="B369" s="652" t="s">
        <v>1117</v>
      </c>
      <c r="C369" s="652" t="s">
        <v>634</v>
      </c>
      <c r="D369" s="669" t="s">
        <v>1119</v>
      </c>
      <c r="E369" s="654" t="s">
        <v>1120</v>
      </c>
      <c r="F369" s="655"/>
      <c r="G369" s="655"/>
      <c r="H369" s="655"/>
      <c r="I369" s="655"/>
      <c r="J369" s="655"/>
      <c r="K369" s="655"/>
      <c r="L369" s="656"/>
      <c r="N369" s="652" t="s">
        <v>1117</v>
      </c>
      <c r="O369" s="652" t="s">
        <v>634</v>
      </c>
      <c r="P369" s="669" t="s">
        <v>1119</v>
      </c>
      <c r="Q369" s="654" t="s">
        <v>1120</v>
      </c>
      <c r="R369" s="655"/>
      <c r="S369" s="655"/>
      <c r="T369" s="655"/>
      <c r="U369" s="655"/>
      <c r="V369" s="655"/>
      <c r="W369" s="655"/>
      <c r="X369" s="656"/>
      <c r="Z369" s="652" t="s">
        <v>1117</v>
      </c>
      <c r="AA369" s="652" t="s">
        <v>634</v>
      </c>
      <c r="AB369" s="669" t="s">
        <v>1119</v>
      </c>
      <c r="AC369" s="654" t="s">
        <v>1120</v>
      </c>
      <c r="AD369" s="655"/>
      <c r="AE369" s="655"/>
      <c r="AF369" s="655"/>
      <c r="AG369" s="655"/>
      <c r="AH369" s="655"/>
      <c r="AI369" s="655"/>
      <c r="AJ369" s="656"/>
      <c r="AL369" s="652" t="s">
        <v>1117</v>
      </c>
      <c r="AM369" s="652" t="s">
        <v>634</v>
      </c>
      <c r="AN369" s="669" t="s">
        <v>1119</v>
      </c>
      <c r="AO369" s="654" t="s">
        <v>1120</v>
      </c>
      <c r="AP369" s="655"/>
      <c r="AQ369" s="655"/>
      <c r="AR369" s="655"/>
      <c r="AS369" s="655"/>
      <c r="AT369" s="655"/>
      <c r="AU369" s="655"/>
      <c r="AV369" s="656"/>
    </row>
    <row r="370" spans="1:48" ht="15" customHeight="1" thickBot="1">
      <c r="A370">
        <v>370</v>
      </c>
      <c r="B370" s="668"/>
      <c r="C370" s="668"/>
      <c r="D370" s="670"/>
      <c r="E370" s="672"/>
      <c r="F370" s="673"/>
      <c r="G370" s="673"/>
      <c r="H370" s="673"/>
      <c r="I370" s="673"/>
      <c r="J370" s="673"/>
      <c r="K370" s="673"/>
      <c r="L370" s="674"/>
      <c r="N370" s="668"/>
      <c r="O370" s="668"/>
      <c r="P370" s="670"/>
      <c r="Q370" s="672"/>
      <c r="R370" s="673"/>
      <c r="S370" s="673"/>
      <c r="T370" s="673"/>
      <c r="U370" s="673"/>
      <c r="V370" s="673"/>
      <c r="W370" s="673"/>
      <c r="X370" s="674"/>
      <c r="Z370" s="668"/>
      <c r="AA370" s="668"/>
      <c r="AB370" s="670"/>
      <c r="AC370" s="672"/>
      <c r="AD370" s="673"/>
      <c r="AE370" s="673"/>
      <c r="AF370" s="673"/>
      <c r="AG370" s="673"/>
      <c r="AH370" s="673"/>
      <c r="AI370" s="673"/>
      <c r="AJ370" s="674"/>
      <c r="AL370" s="668"/>
      <c r="AM370" s="668"/>
      <c r="AN370" s="670"/>
      <c r="AO370" s="672"/>
      <c r="AP370" s="673"/>
      <c r="AQ370" s="673"/>
      <c r="AR370" s="673"/>
      <c r="AS370" s="673"/>
      <c r="AT370" s="673"/>
      <c r="AU370" s="673"/>
      <c r="AV370" s="674"/>
    </row>
    <row r="371" spans="1:48" ht="15" thickBot="1">
      <c r="A371">
        <v>371</v>
      </c>
      <c r="B371" s="653"/>
      <c r="C371" s="653"/>
      <c r="D371" s="671"/>
      <c r="E371" s="75">
        <v>0</v>
      </c>
      <c r="F371" s="76">
        <v>500</v>
      </c>
      <c r="G371" s="76">
        <v>1000</v>
      </c>
      <c r="H371" s="76">
        <v>1500</v>
      </c>
      <c r="I371" s="76">
        <v>2000</v>
      </c>
      <c r="J371" s="76">
        <v>2500</v>
      </c>
      <c r="K371" s="76">
        <v>3000</v>
      </c>
      <c r="L371" s="77">
        <v>3500</v>
      </c>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
        <v>1140</v>
      </c>
      <c r="C372" s="664">
        <v>100</v>
      </c>
      <c r="D372" s="78" t="s">
        <v>133</v>
      </c>
      <c r="E372" s="79">
        <v>105</v>
      </c>
      <c r="F372" s="80">
        <v>101</v>
      </c>
      <c r="G372" s="80">
        <v>97</v>
      </c>
      <c r="H372" s="80">
        <v>94</v>
      </c>
      <c r="I372" s="80">
        <v>90</v>
      </c>
      <c r="J372" s="80">
        <v>87</v>
      </c>
      <c r="K372" s="80">
        <v>83</v>
      </c>
      <c r="L372" s="81">
        <v>80</v>
      </c>
      <c r="N372" s="661" t="s">
        <v>1140</v>
      </c>
      <c r="O372" s="664">
        <v>100</v>
      </c>
      <c r="P372" s="78" t="s">
        <v>133</v>
      </c>
      <c r="Q372" s="79">
        <v>105</v>
      </c>
      <c r="R372" s="80">
        <v>103</v>
      </c>
      <c r="S372" s="80">
        <v>102</v>
      </c>
      <c r="T372" s="80">
        <v>101</v>
      </c>
      <c r="U372" s="80">
        <v>100</v>
      </c>
      <c r="V372" s="80">
        <v>99</v>
      </c>
      <c r="W372" s="80">
        <v>98</v>
      </c>
      <c r="X372" s="81">
        <v>97</v>
      </c>
      <c r="Z372" s="661" t="s">
        <v>1140</v>
      </c>
      <c r="AA372" s="664">
        <v>100</v>
      </c>
      <c r="AB372" s="78" t="s">
        <v>133</v>
      </c>
      <c r="AC372" s="79">
        <v>133</v>
      </c>
      <c r="AD372" s="80">
        <v>135</v>
      </c>
      <c r="AE372" s="80">
        <v>138</v>
      </c>
      <c r="AF372" s="80">
        <v>141</v>
      </c>
      <c r="AG372" s="80">
        <v>143</v>
      </c>
      <c r="AH372" s="80">
        <v>146</v>
      </c>
      <c r="AI372" s="80">
        <v>149</v>
      </c>
      <c r="AJ372" s="81">
        <v>152</v>
      </c>
      <c r="AL372" s="661" t="s">
        <v>1140</v>
      </c>
      <c r="AM372" s="664">
        <v>100</v>
      </c>
      <c r="AN372" s="78" t="s">
        <v>133</v>
      </c>
      <c r="AO372" s="79">
        <v>163</v>
      </c>
      <c r="AP372" s="80">
        <v>165</v>
      </c>
      <c r="AQ372" s="80">
        <v>167</v>
      </c>
      <c r="AR372" s="80">
        <v>169</v>
      </c>
      <c r="AS372" s="80">
        <v>172</v>
      </c>
      <c r="AT372" s="80">
        <v>174</v>
      </c>
      <c r="AU372" s="80">
        <v>176</v>
      </c>
      <c r="AV372" s="81">
        <v>179</v>
      </c>
    </row>
    <row r="373" spans="1:48" ht="15" thickBot="1">
      <c r="A373">
        <v>373</v>
      </c>
      <c r="B373" s="662"/>
      <c r="C373" s="665"/>
      <c r="D373" s="82" t="s">
        <v>136</v>
      </c>
      <c r="E373" s="83">
        <v>114</v>
      </c>
      <c r="F373" s="84">
        <v>110</v>
      </c>
      <c r="G373" s="84">
        <v>106</v>
      </c>
      <c r="H373" s="84">
        <v>103</v>
      </c>
      <c r="I373" s="84">
        <v>99</v>
      </c>
      <c r="J373" s="84">
        <v>96</v>
      </c>
      <c r="K373" s="84">
        <v>92</v>
      </c>
      <c r="L373" s="85">
        <v>89</v>
      </c>
      <c r="N373" s="662"/>
      <c r="O373" s="665"/>
      <c r="P373" s="82" t="s">
        <v>136</v>
      </c>
      <c r="Q373" s="83">
        <v>114</v>
      </c>
      <c r="R373" s="84">
        <v>113</v>
      </c>
      <c r="S373" s="84">
        <v>113</v>
      </c>
      <c r="T373" s="84">
        <v>112</v>
      </c>
      <c r="U373" s="84">
        <v>112</v>
      </c>
      <c r="V373" s="84">
        <v>111</v>
      </c>
      <c r="W373" s="84">
        <v>111</v>
      </c>
      <c r="X373" s="85">
        <v>111</v>
      </c>
      <c r="Z373" s="662"/>
      <c r="AA373" s="665"/>
      <c r="AB373" s="82" t="s">
        <v>136</v>
      </c>
      <c r="AC373" s="83">
        <v>154</v>
      </c>
      <c r="AD373" s="84">
        <v>156</v>
      </c>
      <c r="AE373" s="84">
        <v>159</v>
      </c>
      <c r="AF373" s="84">
        <v>162</v>
      </c>
      <c r="AG373" s="84">
        <v>164</v>
      </c>
      <c r="AH373" s="84">
        <v>167</v>
      </c>
      <c r="AI373" s="84">
        <v>170</v>
      </c>
      <c r="AJ373" s="85">
        <v>173</v>
      </c>
      <c r="AL373" s="662"/>
      <c r="AM373" s="665"/>
      <c r="AN373" s="82" t="s">
        <v>136</v>
      </c>
      <c r="AO373" s="83">
        <v>179</v>
      </c>
      <c r="AP373" s="84">
        <v>179</v>
      </c>
      <c r="AQ373" s="84">
        <v>179</v>
      </c>
      <c r="AR373" s="84">
        <v>179</v>
      </c>
      <c r="AS373" s="84">
        <v>179</v>
      </c>
      <c r="AT373" s="84">
        <v>179</v>
      </c>
      <c r="AU373" s="84">
        <v>179</v>
      </c>
      <c r="AV373" s="85">
        <v>179</v>
      </c>
    </row>
    <row r="374" spans="1:48">
      <c r="A374">
        <v>374</v>
      </c>
      <c r="B374" s="662"/>
      <c r="C374" s="666">
        <v>110</v>
      </c>
      <c r="D374" s="86" t="str">
        <f>+D372</f>
        <v>48-X</v>
      </c>
      <c r="E374" s="87">
        <v>116</v>
      </c>
      <c r="F374" s="88">
        <v>112</v>
      </c>
      <c r="G374" s="88">
        <v>108</v>
      </c>
      <c r="H374" s="88">
        <v>104</v>
      </c>
      <c r="I374" s="88">
        <v>101</v>
      </c>
      <c r="J374" s="88">
        <v>97</v>
      </c>
      <c r="K374" s="88">
        <v>93</v>
      </c>
      <c r="L374" s="89">
        <v>90</v>
      </c>
      <c r="N374" s="662"/>
      <c r="O374" s="666">
        <v>110</v>
      </c>
      <c r="P374" s="86" t="str">
        <f>+P372</f>
        <v>48-X</v>
      </c>
      <c r="Q374" s="87">
        <v>116</v>
      </c>
      <c r="R374" s="88">
        <v>112</v>
      </c>
      <c r="S374" s="88">
        <v>109</v>
      </c>
      <c r="T374" s="88">
        <v>105</v>
      </c>
      <c r="U374" s="88">
        <v>102</v>
      </c>
      <c r="V374" s="88">
        <v>98</v>
      </c>
      <c r="W374" s="88">
        <v>95</v>
      </c>
      <c r="X374" s="89">
        <v>92</v>
      </c>
      <c r="Z374" s="662"/>
      <c r="AA374" s="666">
        <v>110</v>
      </c>
      <c r="AB374" s="86" t="str">
        <f>+AB372</f>
        <v>48-X</v>
      </c>
      <c r="AC374" s="87">
        <v>124</v>
      </c>
      <c r="AD374" s="88">
        <v>126</v>
      </c>
      <c r="AE374" s="88">
        <v>129</v>
      </c>
      <c r="AF374" s="88">
        <v>132</v>
      </c>
      <c r="AG374" s="88">
        <v>134</v>
      </c>
      <c r="AH374" s="88">
        <v>137</v>
      </c>
      <c r="AI374" s="88">
        <v>140</v>
      </c>
      <c r="AJ374" s="89">
        <v>143</v>
      </c>
      <c r="AL374" s="662"/>
      <c r="AM374" s="666">
        <v>110</v>
      </c>
      <c r="AN374" s="86" t="str">
        <f>+AN372</f>
        <v>48-X</v>
      </c>
      <c r="AO374" s="87">
        <v>151</v>
      </c>
      <c r="AP374" s="88">
        <v>154</v>
      </c>
      <c r="AQ374" s="88">
        <v>157</v>
      </c>
      <c r="AR374" s="88">
        <v>160</v>
      </c>
      <c r="AS374" s="88">
        <v>164</v>
      </c>
      <c r="AT374" s="88">
        <v>167</v>
      </c>
      <c r="AU374" s="88">
        <v>170</v>
      </c>
      <c r="AV374" s="89">
        <v>174</v>
      </c>
    </row>
    <row r="375" spans="1:48" ht="15" thickBot="1">
      <c r="A375">
        <v>375</v>
      </c>
      <c r="B375" s="662"/>
      <c r="C375" s="667"/>
      <c r="D375" s="90" t="str">
        <f>+D373</f>
        <v>48-XL</v>
      </c>
      <c r="E375" s="87">
        <v>115</v>
      </c>
      <c r="F375" s="88">
        <v>112</v>
      </c>
      <c r="G375" s="88">
        <v>110</v>
      </c>
      <c r="H375" s="88">
        <v>108</v>
      </c>
      <c r="I375" s="88">
        <v>105</v>
      </c>
      <c r="J375" s="88">
        <v>103</v>
      </c>
      <c r="K375" s="88">
        <v>101</v>
      </c>
      <c r="L375" s="89">
        <v>99</v>
      </c>
      <c r="N375" s="662"/>
      <c r="O375" s="667"/>
      <c r="P375" s="90" t="str">
        <f>+P373</f>
        <v>48-XL</v>
      </c>
      <c r="Q375" s="87">
        <v>115</v>
      </c>
      <c r="R375" s="88">
        <v>113</v>
      </c>
      <c r="S375" s="88">
        <v>112</v>
      </c>
      <c r="T375" s="88">
        <v>110</v>
      </c>
      <c r="U375" s="88">
        <v>109</v>
      </c>
      <c r="V375" s="88">
        <v>107</v>
      </c>
      <c r="W375" s="88">
        <v>106</v>
      </c>
      <c r="X375" s="89">
        <v>105</v>
      </c>
      <c r="Z375" s="662"/>
      <c r="AA375" s="667"/>
      <c r="AB375" s="90" t="str">
        <f>+AB373</f>
        <v>48-XL</v>
      </c>
      <c r="AC375" s="87">
        <v>131</v>
      </c>
      <c r="AD375" s="88">
        <v>135</v>
      </c>
      <c r="AE375" s="88">
        <v>140</v>
      </c>
      <c r="AF375" s="88">
        <v>145</v>
      </c>
      <c r="AG375" s="88">
        <v>150</v>
      </c>
      <c r="AH375" s="88">
        <v>155</v>
      </c>
      <c r="AI375" s="88">
        <v>160</v>
      </c>
      <c r="AJ375" s="89">
        <v>165</v>
      </c>
      <c r="AL375" s="662"/>
      <c r="AM375" s="667"/>
      <c r="AN375" s="90" t="str">
        <f>+AN373</f>
        <v>48-XL</v>
      </c>
      <c r="AO375" s="87">
        <v>160</v>
      </c>
      <c r="AP375" s="88">
        <v>162</v>
      </c>
      <c r="AQ375" s="88">
        <v>165</v>
      </c>
      <c r="AR375" s="88">
        <v>168</v>
      </c>
      <c r="AS375" s="88">
        <v>170</v>
      </c>
      <c r="AT375" s="88">
        <v>173</v>
      </c>
      <c r="AU375" s="88">
        <v>176</v>
      </c>
      <c r="AV375" s="89">
        <v>179</v>
      </c>
    </row>
    <row r="376" spans="1:48">
      <c r="A376">
        <v>376</v>
      </c>
      <c r="B376" s="662"/>
      <c r="C376" s="664">
        <f>+C374+10</f>
        <v>120</v>
      </c>
      <c r="D376" s="78" t="s">
        <v>133</v>
      </c>
      <c r="E376" s="83">
        <v>116</v>
      </c>
      <c r="F376" s="84">
        <v>113</v>
      </c>
      <c r="G376" s="84">
        <v>111</v>
      </c>
      <c r="H376" s="84">
        <v>109</v>
      </c>
      <c r="I376" s="84">
        <v>106</v>
      </c>
      <c r="J376" s="84">
        <v>104</v>
      </c>
      <c r="K376" s="84">
        <v>102</v>
      </c>
      <c r="L376" s="85">
        <v>100</v>
      </c>
      <c r="N376" s="662"/>
      <c r="O376" s="664">
        <f>+O374+10</f>
        <v>120</v>
      </c>
      <c r="P376" s="78" t="s">
        <v>133</v>
      </c>
      <c r="Q376" s="83">
        <v>116</v>
      </c>
      <c r="R376" s="84">
        <v>113</v>
      </c>
      <c r="S376" s="84">
        <v>111</v>
      </c>
      <c r="T376" s="84">
        <v>109</v>
      </c>
      <c r="U376" s="84">
        <v>106</v>
      </c>
      <c r="V376" s="84">
        <v>104</v>
      </c>
      <c r="W376" s="84">
        <v>102</v>
      </c>
      <c r="X376" s="85">
        <v>100</v>
      </c>
      <c r="Z376" s="662"/>
      <c r="AA376" s="664">
        <f>+AA374+10</f>
        <v>120</v>
      </c>
      <c r="AB376" s="78" t="s">
        <v>133</v>
      </c>
      <c r="AC376" s="83">
        <v>116</v>
      </c>
      <c r="AD376" s="84">
        <v>118</v>
      </c>
      <c r="AE376" s="84">
        <v>121</v>
      </c>
      <c r="AF376" s="84">
        <v>124</v>
      </c>
      <c r="AG376" s="84">
        <v>127</v>
      </c>
      <c r="AH376" s="84">
        <v>130</v>
      </c>
      <c r="AI376" s="84">
        <v>133</v>
      </c>
      <c r="AJ376" s="85">
        <v>136</v>
      </c>
      <c r="AL376" s="662"/>
      <c r="AM376" s="664">
        <f>+AM374+10</f>
        <v>120</v>
      </c>
      <c r="AN376" s="78" t="s">
        <v>133</v>
      </c>
      <c r="AO376" s="83">
        <v>130</v>
      </c>
      <c r="AP376" s="84">
        <v>135</v>
      </c>
      <c r="AQ376" s="84">
        <v>140</v>
      </c>
      <c r="AR376" s="84">
        <v>145</v>
      </c>
      <c r="AS376" s="84">
        <v>150</v>
      </c>
      <c r="AT376" s="84">
        <v>155</v>
      </c>
      <c r="AU376" s="84">
        <v>160</v>
      </c>
      <c r="AV376" s="85">
        <v>166</v>
      </c>
    </row>
    <row r="377" spans="1:48" ht="15" thickBot="1">
      <c r="A377">
        <v>377</v>
      </c>
      <c r="B377" s="662"/>
      <c r="C377" s="665"/>
      <c r="D377" s="82" t="s">
        <v>136</v>
      </c>
      <c r="E377" s="83">
        <v>116</v>
      </c>
      <c r="F377" s="84">
        <v>115</v>
      </c>
      <c r="G377" s="84">
        <v>114</v>
      </c>
      <c r="H377" s="84">
        <v>113</v>
      </c>
      <c r="I377" s="84">
        <v>112</v>
      </c>
      <c r="J377" s="84">
        <v>111</v>
      </c>
      <c r="K377" s="84">
        <v>110</v>
      </c>
      <c r="L377" s="85">
        <v>109</v>
      </c>
      <c r="N377" s="662"/>
      <c r="O377" s="665"/>
      <c r="P377" s="82" t="s">
        <v>136</v>
      </c>
      <c r="Q377" s="83">
        <v>116</v>
      </c>
      <c r="R377" s="84">
        <v>115</v>
      </c>
      <c r="S377" s="84">
        <v>114</v>
      </c>
      <c r="T377" s="84">
        <v>113</v>
      </c>
      <c r="U377" s="84">
        <v>112</v>
      </c>
      <c r="V377" s="84">
        <v>111</v>
      </c>
      <c r="W377" s="84">
        <v>110</v>
      </c>
      <c r="X377" s="85">
        <v>109</v>
      </c>
      <c r="Z377" s="662"/>
      <c r="AA377" s="665"/>
      <c r="AB377" s="82" t="s">
        <v>136</v>
      </c>
      <c r="AC377" s="83">
        <v>116</v>
      </c>
      <c r="AD377" s="84">
        <v>121</v>
      </c>
      <c r="AE377" s="84">
        <v>127</v>
      </c>
      <c r="AF377" s="84">
        <v>133</v>
      </c>
      <c r="AG377" s="84">
        <v>138</v>
      </c>
      <c r="AH377" s="84">
        <v>144</v>
      </c>
      <c r="AI377" s="84">
        <v>150</v>
      </c>
      <c r="AJ377" s="85">
        <v>156</v>
      </c>
      <c r="AL377" s="662"/>
      <c r="AM377" s="665"/>
      <c r="AN377" s="82" t="s">
        <v>136</v>
      </c>
      <c r="AO377" s="83">
        <v>138</v>
      </c>
      <c r="AP377" s="84">
        <v>143</v>
      </c>
      <c r="AQ377" s="84">
        <v>149</v>
      </c>
      <c r="AR377" s="84">
        <v>155</v>
      </c>
      <c r="AS377" s="84">
        <v>161</v>
      </c>
      <c r="AT377" s="84">
        <v>167</v>
      </c>
      <c r="AU377" s="84">
        <v>173</v>
      </c>
      <c r="AV377" s="85">
        <v>179</v>
      </c>
    </row>
    <row r="378" spans="1:48">
      <c r="A378">
        <v>378</v>
      </c>
      <c r="B378" s="662"/>
      <c r="C378" s="666">
        <f>+C376+10</f>
        <v>130</v>
      </c>
      <c r="D378" s="86" t="str">
        <f>+D376</f>
        <v>48-X</v>
      </c>
      <c r="E378" s="87">
        <v>115</v>
      </c>
      <c r="F378" s="88">
        <v>114</v>
      </c>
      <c r="G378" s="88">
        <v>113</v>
      </c>
      <c r="H378" s="88">
        <v>112</v>
      </c>
      <c r="I378" s="88">
        <v>112</v>
      </c>
      <c r="J378" s="88">
        <v>111</v>
      </c>
      <c r="K378" s="88">
        <v>110</v>
      </c>
      <c r="L378" s="89">
        <v>110</v>
      </c>
      <c r="N378" s="662"/>
      <c r="O378" s="666">
        <f>+O376+10</f>
        <v>130</v>
      </c>
      <c r="P378" s="86" t="str">
        <f>+P376</f>
        <v>48-X</v>
      </c>
      <c r="Q378" s="87">
        <v>115</v>
      </c>
      <c r="R378" s="88">
        <v>114</v>
      </c>
      <c r="S378" s="88">
        <v>113</v>
      </c>
      <c r="T378" s="88">
        <v>112</v>
      </c>
      <c r="U378" s="88">
        <v>112</v>
      </c>
      <c r="V378" s="88">
        <v>111</v>
      </c>
      <c r="W378" s="88">
        <v>110</v>
      </c>
      <c r="X378" s="89">
        <v>110</v>
      </c>
      <c r="Z378" s="662"/>
      <c r="AA378" s="666">
        <f>+AA376+10</f>
        <v>130</v>
      </c>
      <c r="AB378" s="86" t="str">
        <f>+AB376</f>
        <v>48-X</v>
      </c>
      <c r="AC378" s="87">
        <v>115</v>
      </c>
      <c r="AD378" s="88">
        <v>116</v>
      </c>
      <c r="AE378" s="88">
        <v>118</v>
      </c>
      <c r="AF378" s="88">
        <v>120</v>
      </c>
      <c r="AG378" s="88">
        <v>122</v>
      </c>
      <c r="AH378" s="88">
        <v>124</v>
      </c>
      <c r="AI378" s="88">
        <v>126</v>
      </c>
      <c r="AJ378" s="89">
        <v>128</v>
      </c>
      <c r="AL378" s="662"/>
      <c r="AM378" s="666">
        <f>+AM376+10</f>
        <v>130</v>
      </c>
      <c r="AN378" s="86" t="str">
        <f>+AN376</f>
        <v>48-X</v>
      </c>
      <c r="AO378" s="87">
        <v>115</v>
      </c>
      <c r="AP378" s="88">
        <v>121</v>
      </c>
      <c r="AQ378" s="88">
        <v>127</v>
      </c>
      <c r="AR378" s="88">
        <v>133</v>
      </c>
      <c r="AS378" s="88">
        <v>139</v>
      </c>
      <c r="AT378" s="88">
        <v>145</v>
      </c>
      <c r="AU378" s="88">
        <v>151</v>
      </c>
      <c r="AV378" s="89">
        <v>158</v>
      </c>
    </row>
    <row r="379" spans="1:48" ht="15" thickBot="1">
      <c r="A379">
        <v>379</v>
      </c>
      <c r="B379" s="662"/>
      <c r="C379" s="667"/>
      <c r="D379" s="90" t="str">
        <f>+D377</f>
        <v>48-XL</v>
      </c>
      <c r="E379" s="87">
        <v>115</v>
      </c>
      <c r="F379" s="88">
        <v>115</v>
      </c>
      <c r="G379" s="88">
        <v>115</v>
      </c>
      <c r="H379" s="88">
        <v>115</v>
      </c>
      <c r="I379" s="88">
        <v>115</v>
      </c>
      <c r="J379" s="88">
        <v>115</v>
      </c>
      <c r="K379" s="88">
        <v>115</v>
      </c>
      <c r="L379" s="89">
        <v>115</v>
      </c>
      <c r="N379" s="662"/>
      <c r="O379" s="667"/>
      <c r="P379" s="90" t="str">
        <f>+P377</f>
        <v>48-XL</v>
      </c>
      <c r="Q379" s="87">
        <v>115</v>
      </c>
      <c r="R379" s="88">
        <v>115</v>
      </c>
      <c r="S379" s="88">
        <v>115</v>
      </c>
      <c r="T379" s="88">
        <v>115</v>
      </c>
      <c r="U379" s="88">
        <v>115</v>
      </c>
      <c r="V379" s="88">
        <v>115</v>
      </c>
      <c r="W379" s="88">
        <v>115</v>
      </c>
      <c r="X379" s="89">
        <v>115</v>
      </c>
      <c r="Z379" s="662"/>
      <c r="AA379" s="667"/>
      <c r="AB379" s="90" t="str">
        <f>+AB377</f>
        <v>48-XL</v>
      </c>
      <c r="AC379" s="87">
        <v>115</v>
      </c>
      <c r="AD379" s="88">
        <v>119</v>
      </c>
      <c r="AE379" s="88">
        <v>123</v>
      </c>
      <c r="AF379" s="88">
        <v>127</v>
      </c>
      <c r="AG379" s="88">
        <v>131</v>
      </c>
      <c r="AH379" s="88">
        <v>135</v>
      </c>
      <c r="AI379" s="88">
        <v>139</v>
      </c>
      <c r="AJ379" s="89">
        <v>143</v>
      </c>
      <c r="AL379" s="662"/>
      <c r="AM379" s="667"/>
      <c r="AN379" s="90" t="str">
        <f>+AN377</f>
        <v>48-XL</v>
      </c>
      <c r="AO379" s="87">
        <v>120</v>
      </c>
      <c r="AP379" s="88">
        <v>127</v>
      </c>
      <c r="AQ379" s="88">
        <v>135</v>
      </c>
      <c r="AR379" s="88">
        <v>143</v>
      </c>
      <c r="AS379" s="88">
        <v>151</v>
      </c>
      <c r="AT379" s="88">
        <v>159</v>
      </c>
      <c r="AU379" s="88">
        <v>167</v>
      </c>
      <c r="AV379" s="89">
        <v>175</v>
      </c>
    </row>
    <row r="380" spans="1:48">
      <c r="A380">
        <v>380</v>
      </c>
      <c r="B380" s="662"/>
      <c r="C380" s="664">
        <f>+C378+10</f>
        <v>140</v>
      </c>
      <c r="D380" s="78" t="s">
        <v>133</v>
      </c>
      <c r="E380" s="83">
        <v>116</v>
      </c>
      <c r="F380" s="84">
        <v>116</v>
      </c>
      <c r="G380" s="84">
        <v>116</v>
      </c>
      <c r="H380" s="84">
        <v>116</v>
      </c>
      <c r="I380" s="84">
        <v>116</v>
      </c>
      <c r="J380" s="84">
        <v>116</v>
      </c>
      <c r="K380" s="84">
        <v>116</v>
      </c>
      <c r="L380" s="85">
        <v>116</v>
      </c>
      <c r="N380" s="662"/>
      <c r="O380" s="664">
        <f>+O378+10</f>
        <v>140</v>
      </c>
      <c r="P380" s="78" t="s">
        <v>133</v>
      </c>
      <c r="Q380" s="83">
        <v>116</v>
      </c>
      <c r="R380" s="84">
        <v>116</v>
      </c>
      <c r="S380" s="84">
        <v>116</v>
      </c>
      <c r="T380" s="84">
        <v>116</v>
      </c>
      <c r="U380" s="84">
        <v>116</v>
      </c>
      <c r="V380" s="84">
        <v>116</v>
      </c>
      <c r="W380" s="84">
        <v>116</v>
      </c>
      <c r="X380" s="85">
        <v>116</v>
      </c>
      <c r="Z380" s="662"/>
      <c r="AA380" s="664">
        <f>+AA378+10</f>
        <v>140</v>
      </c>
      <c r="AB380" s="78" t="s">
        <v>133</v>
      </c>
      <c r="AC380" s="83">
        <v>116</v>
      </c>
      <c r="AD380" s="84">
        <v>117</v>
      </c>
      <c r="AE380" s="84">
        <v>118</v>
      </c>
      <c r="AF380" s="84">
        <v>120</v>
      </c>
      <c r="AG380" s="84">
        <v>121</v>
      </c>
      <c r="AH380" s="84">
        <v>123</v>
      </c>
      <c r="AI380" s="84">
        <v>124</v>
      </c>
      <c r="AJ380" s="85">
        <v>126</v>
      </c>
      <c r="AL380" s="662"/>
      <c r="AM380" s="664">
        <f>+AM378+10</f>
        <v>140</v>
      </c>
      <c r="AN380" s="78" t="s">
        <v>133</v>
      </c>
      <c r="AO380" s="83">
        <v>116</v>
      </c>
      <c r="AP380" s="84">
        <v>120</v>
      </c>
      <c r="AQ380" s="84">
        <v>124</v>
      </c>
      <c r="AR380" s="84">
        <v>128</v>
      </c>
      <c r="AS380" s="84">
        <v>132</v>
      </c>
      <c r="AT380" s="84">
        <v>136</v>
      </c>
      <c r="AU380" s="84">
        <v>140</v>
      </c>
      <c r="AV380" s="85">
        <v>144</v>
      </c>
    </row>
    <row r="381" spans="1:48" ht="15" thickBot="1">
      <c r="A381">
        <v>381</v>
      </c>
      <c r="B381" s="662"/>
      <c r="C381" s="665"/>
      <c r="D381" s="82" t="s">
        <v>136</v>
      </c>
      <c r="E381" s="83">
        <v>116</v>
      </c>
      <c r="F381" s="84">
        <v>115</v>
      </c>
      <c r="G381" s="84">
        <v>115</v>
      </c>
      <c r="H381" s="84">
        <v>115</v>
      </c>
      <c r="I381" s="84">
        <v>115</v>
      </c>
      <c r="J381" s="84">
        <v>115</v>
      </c>
      <c r="K381" s="84">
        <v>115</v>
      </c>
      <c r="L381" s="85">
        <v>115</v>
      </c>
      <c r="N381" s="662"/>
      <c r="O381" s="665"/>
      <c r="P381" s="82" t="s">
        <v>136</v>
      </c>
      <c r="Q381" s="83">
        <v>116</v>
      </c>
      <c r="R381" s="84">
        <v>115</v>
      </c>
      <c r="S381" s="84">
        <v>115</v>
      </c>
      <c r="T381" s="84">
        <v>115</v>
      </c>
      <c r="U381" s="84">
        <v>115</v>
      </c>
      <c r="V381" s="84">
        <v>115</v>
      </c>
      <c r="W381" s="84">
        <v>115</v>
      </c>
      <c r="X381" s="85">
        <v>115</v>
      </c>
      <c r="Z381" s="662"/>
      <c r="AA381" s="665"/>
      <c r="AB381" s="82" t="s">
        <v>136</v>
      </c>
      <c r="AC381" s="83">
        <v>116</v>
      </c>
      <c r="AD381" s="84">
        <v>115</v>
      </c>
      <c r="AE381" s="84">
        <v>115</v>
      </c>
      <c r="AF381" s="84">
        <v>115</v>
      </c>
      <c r="AG381" s="84">
        <v>115</v>
      </c>
      <c r="AH381" s="84">
        <v>115</v>
      </c>
      <c r="AI381" s="84">
        <v>115</v>
      </c>
      <c r="AJ381" s="85">
        <v>115</v>
      </c>
      <c r="AL381" s="662"/>
      <c r="AM381" s="665"/>
      <c r="AN381" s="82" t="s">
        <v>136</v>
      </c>
      <c r="AO381" s="83">
        <v>116</v>
      </c>
      <c r="AP381" s="84">
        <v>121</v>
      </c>
      <c r="AQ381" s="84">
        <v>126</v>
      </c>
      <c r="AR381" s="84">
        <v>131</v>
      </c>
      <c r="AS381" s="84">
        <v>137</v>
      </c>
      <c r="AT381" s="84">
        <v>142</v>
      </c>
      <c r="AU381" s="84">
        <v>147</v>
      </c>
      <c r="AV381" s="85">
        <v>153</v>
      </c>
    </row>
    <row r="382" spans="1:48">
      <c r="A382">
        <v>382</v>
      </c>
      <c r="B382" s="662"/>
      <c r="C382" s="666">
        <f>+C380+10</f>
        <v>150</v>
      </c>
      <c r="D382" s="86" t="str">
        <f>+D380</f>
        <v>48-X</v>
      </c>
      <c r="E382" s="184"/>
      <c r="F382" s="88">
        <v>117</v>
      </c>
      <c r="G382" s="88">
        <v>117</v>
      </c>
      <c r="H382" s="88">
        <v>117</v>
      </c>
      <c r="I382" s="88">
        <v>116</v>
      </c>
      <c r="J382" s="88">
        <v>116</v>
      </c>
      <c r="K382" s="88">
        <v>116</v>
      </c>
      <c r="L382" s="89">
        <v>116</v>
      </c>
      <c r="N382" s="662"/>
      <c r="O382" s="666">
        <f>+O380+10</f>
        <v>150</v>
      </c>
      <c r="P382" s="86" t="str">
        <f>+P380</f>
        <v>48-X</v>
      </c>
      <c r="Q382" s="184"/>
      <c r="R382" s="88">
        <v>117</v>
      </c>
      <c r="S382" s="88">
        <v>117</v>
      </c>
      <c r="T382" s="88">
        <v>117</v>
      </c>
      <c r="U382" s="88">
        <v>116</v>
      </c>
      <c r="V382" s="88">
        <v>116</v>
      </c>
      <c r="W382" s="88">
        <v>116</v>
      </c>
      <c r="X382" s="89">
        <v>116</v>
      </c>
      <c r="Z382" s="662"/>
      <c r="AA382" s="666">
        <f>+AA380+10</f>
        <v>150</v>
      </c>
      <c r="AB382" s="86" t="str">
        <f>+AB380</f>
        <v>48-X</v>
      </c>
      <c r="AC382" s="184"/>
      <c r="AD382" s="88">
        <v>117</v>
      </c>
      <c r="AE382" s="88">
        <v>117</v>
      </c>
      <c r="AF382" s="88">
        <v>117</v>
      </c>
      <c r="AG382" s="88">
        <v>116</v>
      </c>
      <c r="AH382" s="88">
        <v>116</v>
      </c>
      <c r="AI382" s="88">
        <v>116</v>
      </c>
      <c r="AJ382" s="89">
        <v>116</v>
      </c>
      <c r="AL382" s="662"/>
      <c r="AM382" s="666">
        <f>+AM380+10</f>
        <v>150</v>
      </c>
      <c r="AN382" s="86" t="str">
        <f>+AN380</f>
        <v>48-X</v>
      </c>
      <c r="AO382" s="184"/>
      <c r="AP382" s="88">
        <v>119</v>
      </c>
      <c r="AQ382" s="88">
        <v>120</v>
      </c>
      <c r="AR382" s="88">
        <v>122</v>
      </c>
      <c r="AS382" s="88">
        <v>123</v>
      </c>
      <c r="AT382" s="88">
        <v>125</v>
      </c>
      <c r="AU382" s="88">
        <v>126</v>
      </c>
      <c r="AV382" s="89">
        <v>128</v>
      </c>
    </row>
    <row r="383" spans="1:48" ht="15" thickBot="1">
      <c r="A383">
        <v>383</v>
      </c>
      <c r="B383" s="662"/>
      <c r="C383" s="667"/>
      <c r="D383" s="90" t="str">
        <f>+D381</f>
        <v>48-XL</v>
      </c>
      <c r="E383" s="184"/>
      <c r="F383" s="88">
        <v>117</v>
      </c>
      <c r="G383" s="88">
        <v>117</v>
      </c>
      <c r="H383" s="88">
        <v>117</v>
      </c>
      <c r="I383" s="88">
        <v>116</v>
      </c>
      <c r="J383" s="88">
        <v>116</v>
      </c>
      <c r="K383" s="88">
        <v>116</v>
      </c>
      <c r="L383" s="89">
        <v>116</v>
      </c>
      <c r="N383" s="662"/>
      <c r="O383" s="667"/>
      <c r="P383" s="90" t="str">
        <f>+P381</f>
        <v>48-XL</v>
      </c>
      <c r="Q383" s="184"/>
      <c r="R383" s="88">
        <v>117</v>
      </c>
      <c r="S383" s="88">
        <v>117</v>
      </c>
      <c r="T383" s="88">
        <v>117</v>
      </c>
      <c r="U383" s="88">
        <v>116</v>
      </c>
      <c r="V383" s="88">
        <v>116</v>
      </c>
      <c r="W383" s="88">
        <v>116</v>
      </c>
      <c r="X383" s="89">
        <v>116</v>
      </c>
      <c r="Z383" s="662"/>
      <c r="AA383" s="667"/>
      <c r="AB383" s="90" t="str">
        <f>+AB381</f>
        <v>48-XL</v>
      </c>
      <c r="AC383" s="184"/>
      <c r="AD383" s="88">
        <v>117</v>
      </c>
      <c r="AE383" s="88">
        <v>117</v>
      </c>
      <c r="AF383" s="88">
        <v>117</v>
      </c>
      <c r="AG383" s="88">
        <v>116</v>
      </c>
      <c r="AH383" s="88">
        <v>116</v>
      </c>
      <c r="AI383" s="88">
        <v>116</v>
      </c>
      <c r="AJ383" s="89">
        <v>116</v>
      </c>
      <c r="AL383" s="662"/>
      <c r="AM383" s="667"/>
      <c r="AN383" s="90" t="str">
        <f>+AN381</f>
        <v>48-XL</v>
      </c>
      <c r="AO383" s="184"/>
      <c r="AP383" s="88">
        <v>120</v>
      </c>
      <c r="AQ383" s="88">
        <v>123</v>
      </c>
      <c r="AR383" s="88">
        <v>125</v>
      </c>
      <c r="AS383" s="88">
        <v>128</v>
      </c>
      <c r="AT383" s="88">
        <v>130</v>
      </c>
      <c r="AU383" s="88">
        <v>133</v>
      </c>
      <c r="AV383" s="89">
        <v>136</v>
      </c>
    </row>
    <row r="384" spans="1:48">
      <c r="A384">
        <v>384</v>
      </c>
      <c r="B384" s="662"/>
      <c r="C384" s="664">
        <f>+C382+10</f>
        <v>160</v>
      </c>
      <c r="D384" s="78" t="s">
        <v>133</v>
      </c>
      <c r="E384" s="184"/>
      <c r="F384" s="183"/>
      <c r="G384" s="183"/>
      <c r="H384" s="84">
        <v>116</v>
      </c>
      <c r="I384" s="84">
        <v>115</v>
      </c>
      <c r="J384" s="84">
        <v>115</v>
      </c>
      <c r="K384" s="84">
        <v>115</v>
      </c>
      <c r="L384" s="85">
        <v>115</v>
      </c>
      <c r="N384" s="662"/>
      <c r="O384" s="664">
        <f>+O382+10</f>
        <v>160</v>
      </c>
      <c r="P384" s="78" t="s">
        <v>133</v>
      </c>
      <c r="Q384" s="184"/>
      <c r="R384" s="183"/>
      <c r="S384" s="183"/>
      <c r="T384" s="84">
        <v>116</v>
      </c>
      <c r="U384" s="84">
        <v>115</v>
      </c>
      <c r="V384" s="84">
        <v>115</v>
      </c>
      <c r="W384" s="84">
        <v>115</v>
      </c>
      <c r="X384" s="85">
        <v>115</v>
      </c>
      <c r="Z384" s="662"/>
      <c r="AA384" s="664">
        <f>+AA382+10</f>
        <v>160</v>
      </c>
      <c r="AB384" s="78" t="s">
        <v>133</v>
      </c>
      <c r="AC384" s="184"/>
      <c r="AD384" s="183"/>
      <c r="AE384" s="183"/>
      <c r="AF384" s="84">
        <v>116</v>
      </c>
      <c r="AG384" s="84">
        <v>115</v>
      </c>
      <c r="AH384" s="84">
        <v>115</v>
      </c>
      <c r="AI384" s="84">
        <v>115</v>
      </c>
      <c r="AJ384" s="85">
        <v>115</v>
      </c>
      <c r="AL384" s="662"/>
      <c r="AM384" s="664">
        <f>+AM382+10</f>
        <v>160</v>
      </c>
      <c r="AN384" s="78" t="s">
        <v>133</v>
      </c>
      <c r="AO384" s="184"/>
      <c r="AP384" s="183"/>
      <c r="AQ384" s="183"/>
      <c r="AR384" s="84">
        <v>116</v>
      </c>
      <c r="AS384" s="84">
        <v>116</v>
      </c>
      <c r="AT384" s="84">
        <v>116</v>
      </c>
      <c r="AU384" s="84">
        <v>116</v>
      </c>
      <c r="AV384" s="85">
        <v>116</v>
      </c>
    </row>
    <row r="385" spans="1:48" ht="15" thickBot="1">
      <c r="A385">
        <v>385</v>
      </c>
      <c r="B385" s="662"/>
      <c r="C385" s="665"/>
      <c r="D385" s="82" t="s">
        <v>136</v>
      </c>
      <c r="E385" s="184"/>
      <c r="F385" s="183"/>
      <c r="G385" s="183"/>
      <c r="H385" s="84">
        <v>116</v>
      </c>
      <c r="I385" s="84">
        <v>115</v>
      </c>
      <c r="J385" s="84">
        <v>115</v>
      </c>
      <c r="K385" s="84">
        <v>115</v>
      </c>
      <c r="L385" s="85">
        <v>115</v>
      </c>
      <c r="N385" s="662"/>
      <c r="O385" s="665"/>
      <c r="P385" s="82" t="s">
        <v>136</v>
      </c>
      <c r="Q385" s="184"/>
      <c r="R385" s="183"/>
      <c r="S385" s="183"/>
      <c r="T385" s="84">
        <v>116</v>
      </c>
      <c r="U385" s="84">
        <v>115</v>
      </c>
      <c r="V385" s="84">
        <v>115</v>
      </c>
      <c r="W385" s="84">
        <v>115</v>
      </c>
      <c r="X385" s="85">
        <v>115</v>
      </c>
      <c r="Z385" s="662"/>
      <c r="AA385" s="665"/>
      <c r="AB385" s="82" t="s">
        <v>136</v>
      </c>
      <c r="AC385" s="184"/>
      <c r="AD385" s="183"/>
      <c r="AE385" s="183"/>
      <c r="AF385" s="84">
        <v>116</v>
      </c>
      <c r="AG385" s="84">
        <v>115</v>
      </c>
      <c r="AH385" s="84">
        <v>115</v>
      </c>
      <c r="AI385" s="84">
        <v>115</v>
      </c>
      <c r="AJ385" s="85">
        <v>115</v>
      </c>
      <c r="AL385" s="662"/>
      <c r="AM385" s="665"/>
      <c r="AN385" s="82" t="s">
        <v>136</v>
      </c>
      <c r="AO385" s="184"/>
      <c r="AP385" s="183"/>
      <c r="AQ385" s="183"/>
      <c r="AR385" s="84">
        <v>119</v>
      </c>
      <c r="AS385" s="84">
        <v>119</v>
      </c>
      <c r="AT385" s="84">
        <v>120</v>
      </c>
      <c r="AU385" s="84">
        <v>121</v>
      </c>
      <c r="AV385" s="85">
        <v>122</v>
      </c>
    </row>
    <row r="386" spans="1:48">
      <c r="A386">
        <v>386</v>
      </c>
      <c r="B386" s="662"/>
      <c r="C386" s="666">
        <f>+C384+10</f>
        <v>170</v>
      </c>
      <c r="D386" s="86" t="str">
        <f>+D384</f>
        <v>48-X</v>
      </c>
      <c r="E386" s="184"/>
      <c r="F386" s="183"/>
      <c r="G386" s="183"/>
      <c r="H386" s="183"/>
      <c r="I386" s="88">
        <v>117</v>
      </c>
      <c r="J386" s="88">
        <v>116</v>
      </c>
      <c r="K386" s="88">
        <v>116</v>
      </c>
      <c r="L386" s="89">
        <v>116</v>
      </c>
      <c r="N386" s="662"/>
      <c r="O386" s="666">
        <f>+O384+10</f>
        <v>170</v>
      </c>
      <c r="P386" s="86" t="str">
        <f>+P384</f>
        <v>48-X</v>
      </c>
      <c r="Q386" s="184"/>
      <c r="R386" s="183"/>
      <c r="S386" s="183"/>
      <c r="T386" s="183"/>
      <c r="U386" s="88">
        <v>117</v>
      </c>
      <c r="V386" s="88">
        <v>116</v>
      </c>
      <c r="W386" s="88">
        <v>116</v>
      </c>
      <c r="X386" s="89">
        <v>116</v>
      </c>
      <c r="Z386" s="662"/>
      <c r="AA386" s="666">
        <f>+AA384+10</f>
        <v>170</v>
      </c>
      <c r="AB386" s="86" t="str">
        <f>+AB384</f>
        <v>48-X</v>
      </c>
      <c r="AC386" s="184"/>
      <c r="AD386" s="183"/>
      <c r="AE386" s="183"/>
      <c r="AF386" s="183"/>
      <c r="AG386" s="88">
        <v>117</v>
      </c>
      <c r="AH386" s="88">
        <v>116</v>
      </c>
      <c r="AI386" s="88">
        <v>116</v>
      </c>
      <c r="AJ386" s="89">
        <v>116</v>
      </c>
      <c r="AL386" s="662"/>
      <c r="AM386" s="666">
        <f>+AM384+10</f>
        <v>170</v>
      </c>
      <c r="AN386" s="86" t="str">
        <f>+AN384</f>
        <v>48-X</v>
      </c>
      <c r="AO386" s="184"/>
      <c r="AP386" s="183"/>
      <c r="AQ386" s="183"/>
      <c r="AR386" s="183"/>
      <c r="AS386" s="88">
        <v>117</v>
      </c>
      <c r="AT386" s="88">
        <v>116</v>
      </c>
      <c r="AU386" s="88">
        <v>116</v>
      </c>
      <c r="AV386" s="89">
        <v>116</v>
      </c>
    </row>
    <row r="387" spans="1:48" ht="15" thickBot="1">
      <c r="A387">
        <v>387</v>
      </c>
      <c r="B387" s="662"/>
      <c r="C387" s="667"/>
      <c r="D387" s="90" t="str">
        <f>+D385</f>
        <v>48-XL</v>
      </c>
      <c r="E387" s="184"/>
      <c r="F387" s="183"/>
      <c r="G387" s="183"/>
      <c r="H387" s="183"/>
      <c r="I387" s="88">
        <v>117</v>
      </c>
      <c r="J387" s="88">
        <v>116</v>
      </c>
      <c r="K387" s="88">
        <v>116</v>
      </c>
      <c r="L387" s="89">
        <v>116</v>
      </c>
      <c r="N387" s="662"/>
      <c r="O387" s="667"/>
      <c r="P387" s="90" t="str">
        <f>+P385</f>
        <v>48-XL</v>
      </c>
      <c r="Q387" s="184"/>
      <c r="R387" s="183"/>
      <c r="S387" s="183"/>
      <c r="T387" s="183"/>
      <c r="U387" s="88">
        <v>117</v>
      </c>
      <c r="V387" s="88">
        <v>116</v>
      </c>
      <c r="W387" s="88">
        <v>116</v>
      </c>
      <c r="X387" s="89">
        <v>116</v>
      </c>
      <c r="Z387" s="662"/>
      <c r="AA387" s="667"/>
      <c r="AB387" s="90" t="str">
        <f>+AB385</f>
        <v>48-XL</v>
      </c>
      <c r="AC387" s="184"/>
      <c r="AD387" s="183"/>
      <c r="AE387" s="183"/>
      <c r="AF387" s="183"/>
      <c r="AG387" s="88">
        <v>117</v>
      </c>
      <c r="AH387" s="88">
        <v>116</v>
      </c>
      <c r="AI387" s="88">
        <v>116</v>
      </c>
      <c r="AJ387" s="89">
        <v>116</v>
      </c>
      <c r="AL387" s="662"/>
      <c r="AM387" s="667"/>
      <c r="AN387" s="90" t="str">
        <f>+AN385</f>
        <v>48-XL</v>
      </c>
      <c r="AO387" s="184"/>
      <c r="AP387" s="183"/>
      <c r="AQ387" s="183"/>
      <c r="AR387" s="183"/>
      <c r="AS387" s="88">
        <v>117</v>
      </c>
      <c r="AT387" s="88">
        <v>116</v>
      </c>
      <c r="AU387" s="88">
        <v>116</v>
      </c>
      <c r="AV387" s="89">
        <v>116</v>
      </c>
    </row>
    <row r="388" spans="1:48">
      <c r="A388">
        <v>388</v>
      </c>
      <c r="B388" s="662"/>
      <c r="C388" s="664">
        <f>+C386+10</f>
        <v>180</v>
      </c>
      <c r="D388" s="78" t="s">
        <v>133</v>
      </c>
      <c r="E388" s="184"/>
      <c r="F388" s="183"/>
      <c r="G388" s="183"/>
      <c r="H388" s="183"/>
      <c r="I388" s="183"/>
      <c r="J388" s="183"/>
      <c r="K388" s="183"/>
      <c r="L388" s="85">
        <v>117</v>
      </c>
      <c r="N388" s="662"/>
      <c r="O388" s="664">
        <f>+O386+10</f>
        <v>180</v>
      </c>
      <c r="P388" s="78" t="s">
        <v>133</v>
      </c>
      <c r="Q388" s="184"/>
      <c r="R388" s="183"/>
      <c r="S388" s="183"/>
      <c r="T388" s="183"/>
      <c r="U388" s="183"/>
      <c r="V388" s="183"/>
      <c r="W388" s="183"/>
      <c r="X388" s="85">
        <v>117</v>
      </c>
      <c r="Z388" s="662"/>
      <c r="AA388" s="664">
        <f>+AA386+10</f>
        <v>180</v>
      </c>
      <c r="AB388" s="78" t="s">
        <v>133</v>
      </c>
      <c r="AC388" s="184"/>
      <c r="AD388" s="183"/>
      <c r="AE388" s="183"/>
      <c r="AF388" s="183"/>
      <c r="AG388" s="183"/>
      <c r="AH388" s="183"/>
      <c r="AI388" s="183"/>
      <c r="AJ388" s="85">
        <v>117</v>
      </c>
      <c r="AL388" s="662"/>
      <c r="AM388" s="664">
        <f>+AM386+10</f>
        <v>180</v>
      </c>
      <c r="AN388" s="78" t="s">
        <v>133</v>
      </c>
      <c r="AO388" s="184"/>
      <c r="AP388" s="183"/>
      <c r="AQ388" s="183"/>
      <c r="AR388" s="183"/>
      <c r="AS388" s="183"/>
      <c r="AT388" s="183"/>
      <c r="AU388" s="183"/>
      <c r="AV388" s="85">
        <v>117</v>
      </c>
    </row>
    <row r="389" spans="1:48" ht="15" thickBot="1">
      <c r="A389">
        <v>389</v>
      </c>
      <c r="B389" s="662"/>
      <c r="C389" s="665"/>
      <c r="D389" s="82" t="s">
        <v>136</v>
      </c>
      <c r="E389" s="184"/>
      <c r="F389" s="183"/>
      <c r="G389" s="183"/>
      <c r="H389" s="183"/>
      <c r="I389" s="183"/>
      <c r="J389" s="183"/>
      <c r="K389" s="183"/>
      <c r="L389" s="85">
        <v>117</v>
      </c>
      <c r="N389" s="662"/>
      <c r="O389" s="665"/>
      <c r="P389" s="82" t="s">
        <v>136</v>
      </c>
      <c r="Q389" s="184"/>
      <c r="R389" s="183"/>
      <c r="S389" s="183"/>
      <c r="T389" s="183"/>
      <c r="U389" s="183"/>
      <c r="V389" s="183"/>
      <c r="W389" s="183"/>
      <c r="X389" s="85">
        <v>117</v>
      </c>
      <c r="Z389" s="662"/>
      <c r="AA389" s="665"/>
      <c r="AB389" s="82" t="s">
        <v>136</v>
      </c>
      <c r="AC389" s="184"/>
      <c r="AD389" s="183"/>
      <c r="AE389" s="183"/>
      <c r="AF389" s="183"/>
      <c r="AG389" s="183"/>
      <c r="AH389" s="183"/>
      <c r="AI389" s="183"/>
      <c r="AJ389" s="85">
        <v>117</v>
      </c>
      <c r="AL389" s="662"/>
      <c r="AM389" s="665"/>
      <c r="AN389" s="82" t="s">
        <v>136</v>
      </c>
      <c r="AO389" s="184"/>
      <c r="AP389" s="183"/>
      <c r="AQ389" s="183"/>
      <c r="AR389" s="183"/>
      <c r="AS389" s="183"/>
      <c r="AT389" s="183"/>
      <c r="AU389" s="183"/>
      <c r="AV389" s="85">
        <v>117</v>
      </c>
    </row>
    <row r="390" spans="1:48">
      <c r="A390">
        <v>390</v>
      </c>
      <c r="B390" s="662"/>
      <c r="C390" s="666">
        <f>+C388+10</f>
        <v>190</v>
      </c>
      <c r="D390" s="86" t="str">
        <f>+D388</f>
        <v>48-X</v>
      </c>
      <c r="E390" s="184"/>
      <c r="F390" s="183"/>
      <c r="G390" s="183"/>
      <c r="H390" s="183"/>
      <c r="I390" s="183"/>
      <c r="J390" s="183"/>
      <c r="K390" s="183"/>
      <c r="L390" s="182"/>
      <c r="N390" s="662"/>
      <c r="O390" s="666">
        <f>+O388+10</f>
        <v>190</v>
      </c>
      <c r="P390" s="86" t="str">
        <f>+P388</f>
        <v>48-X</v>
      </c>
      <c r="Q390" s="184"/>
      <c r="R390" s="183"/>
      <c r="S390" s="183"/>
      <c r="T390" s="183"/>
      <c r="U390" s="183"/>
      <c r="V390" s="183"/>
      <c r="W390" s="183"/>
      <c r="X390" s="182"/>
      <c r="Z390" s="662"/>
      <c r="AA390" s="666">
        <f>+AA388+10</f>
        <v>190</v>
      </c>
      <c r="AB390" s="86" t="str">
        <f>+AB388</f>
        <v>48-X</v>
      </c>
      <c r="AC390" s="184"/>
      <c r="AD390" s="183"/>
      <c r="AE390" s="183"/>
      <c r="AF390" s="183"/>
      <c r="AG390" s="183"/>
      <c r="AH390" s="183"/>
      <c r="AI390" s="183"/>
      <c r="AJ390" s="182"/>
      <c r="AL390" s="662"/>
      <c r="AM390" s="666">
        <f>+AM388+10</f>
        <v>190</v>
      </c>
      <c r="AN390" s="86" t="str">
        <f>+AN388</f>
        <v>48-X</v>
      </c>
      <c r="AO390" s="184"/>
      <c r="AP390" s="183"/>
      <c r="AQ390" s="183"/>
      <c r="AR390" s="183"/>
      <c r="AS390" s="183"/>
      <c r="AT390" s="183"/>
      <c r="AU390" s="183"/>
      <c r="AV390" s="182"/>
    </row>
    <row r="391" spans="1:48" ht="15" thickBot="1">
      <c r="A391">
        <v>391</v>
      </c>
      <c r="B391" s="662"/>
      <c r="C391" s="667"/>
      <c r="D391" s="90" t="str">
        <f>+D389</f>
        <v>48-XL</v>
      </c>
      <c r="E391" s="184"/>
      <c r="F391" s="183"/>
      <c r="G391" s="183"/>
      <c r="H391" s="183"/>
      <c r="I391" s="183"/>
      <c r="J391" s="183"/>
      <c r="K391" s="183"/>
      <c r="L391" s="182"/>
      <c r="N391" s="662"/>
      <c r="O391" s="667"/>
      <c r="P391" s="90" t="str">
        <f>+P389</f>
        <v>48-XL</v>
      </c>
      <c r="Q391" s="184"/>
      <c r="R391" s="183"/>
      <c r="S391" s="183"/>
      <c r="T391" s="183"/>
      <c r="U391" s="183"/>
      <c r="V391" s="183"/>
      <c r="W391" s="183"/>
      <c r="X391" s="182"/>
      <c r="Z391" s="662"/>
      <c r="AA391" s="667"/>
      <c r="AB391" s="90" t="str">
        <f>+AB389</f>
        <v>48-XL</v>
      </c>
      <c r="AC391" s="184"/>
      <c r="AD391" s="183"/>
      <c r="AE391" s="183"/>
      <c r="AF391" s="183"/>
      <c r="AG391" s="183"/>
      <c r="AH391" s="183"/>
      <c r="AI391" s="183"/>
      <c r="AJ391" s="182"/>
      <c r="AL391" s="662"/>
      <c r="AM391" s="667"/>
      <c r="AN391" s="90" t="str">
        <f>+AN389</f>
        <v>48-XL</v>
      </c>
      <c r="AO391" s="184"/>
      <c r="AP391" s="183"/>
      <c r="AQ391" s="183"/>
      <c r="AR391" s="183"/>
      <c r="AS391" s="183"/>
      <c r="AT391" s="183"/>
      <c r="AU391" s="183"/>
      <c r="AV391" s="182"/>
    </row>
    <row r="392" spans="1:48">
      <c r="A392">
        <v>392</v>
      </c>
      <c r="B392" s="662"/>
      <c r="C392" s="664">
        <f>+C390+10</f>
        <v>200</v>
      </c>
      <c r="D392" s="78" t="s">
        <v>133</v>
      </c>
      <c r="E392" s="184"/>
      <c r="F392" s="183"/>
      <c r="G392" s="183"/>
      <c r="H392" s="183"/>
      <c r="I392" s="183"/>
      <c r="J392" s="183"/>
      <c r="K392" s="183"/>
      <c r="L392" s="182"/>
      <c r="N392" s="662"/>
      <c r="O392" s="664">
        <f>+O390+10</f>
        <v>200</v>
      </c>
      <c r="P392" s="78" t="s">
        <v>133</v>
      </c>
      <c r="Q392" s="184"/>
      <c r="R392" s="183"/>
      <c r="S392" s="183"/>
      <c r="T392" s="183"/>
      <c r="U392" s="183"/>
      <c r="V392" s="183"/>
      <c r="W392" s="183"/>
      <c r="X392" s="182"/>
      <c r="Z392" s="662"/>
      <c r="AA392" s="664">
        <f>+AA390+10</f>
        <v>200</v>
      </c>
      <c r="AB392" s="78" t="s">
        <v>133</v>
      </c>
      <c r="AC392" s="184"/>
      <c r="AD392" s="183"/>
      <c r="AE392" s="183"/>
      <c r="AF392" s="183"/>
      <c r="AG392" s="183"/>
      <c r="AH392" s="183"/>
      <c r="AI392" s="183"/>
      <c r="AJ392" s="182"/>
      <c r="AL392" s="662"/>
      <c r="AM392" s="664">
        <f>+AM390+10</f>
        <v>200</v>
      </c>
      <c r="AN392" s="78" t="s">
        <v>133</v>
      </c>
      <c r="AO392" s="184"/>
      <c r="AP392" s="183"/>
      <c r="AQ392" s="183"/>
      <c r="AR392" s="183"/>
      <c r="AS392" s="183"/>
      <c r="AT392" s="183"/>
      <c r="AU392" s="183"/>
      <c r="AV392" s="182"/>
    </row>
    <row r="393" spans="1:48" ht="15" thickBot="1">
      <c r="A393">
        <v>393</v>
      </c>
      <c r="B393" s="663"/>
      <c r="C393" s="665"/>
      <c r="D393" s="82" t="s">
        <v>136</v>
      </c>
      <c r="E393" s="181"/>
      <c r="F393" s="180"/>
      <c r="G393" s="180"/>
      <c r="H393" s="180"/>
      <c r="I393" s="180"/>
      <c r="J393" s="180"/>
      <c r="K393" s="180"/>
      <c r="L393" s="179"/>
      <c r="N393" s="663"/>
      <c r="O393" s="665"/>
      <c r="P393" s="82" t="s">
        <v>136</v>
      </c>
      <c r="Q393" s="181"/>
      <c r="R393" s="180"/>
      <c r="S393" s="180"/>
      <c r="T393" s="180"/>
      <c r="U393" s="180"/>
      <c r="V393" s="180"/>
      <c r="W393" s="180"/>
      <c r="X393" s="179"/>
      <c r="Z393" s="663"/>
      <c r="AA393" s="665"/>
      <c r="AB393" s="82" t="s">
        <v>136</v>
      </c>
      <c r="AC393" s="181"/>
      <c r="AD393" s="180"/>
      <c r="AE393" s="180"/>
      <c r="AF393" s="180"/>
      <c r="AG393" s="180"/>
      <c r="AH393" s="180"/>
      <c r="AI393" s="180"/>
      <c r="AJ393" s="179"/>
      <c r="AL393" s="663"/>
      <c r="AM393" s="665"/>
      <c r="AN393" s="82" t="s">
        <v>136</v>
      </c>
      <c r="AO393" s="181"/>
      <c r="AP393" s="180"/>
      <c r="AQ393" s="180"/>
      <c r="AR393" s="180"/>
      <c r="AS393" s="180"/>
      <c r="AT393" s="180"/>
      <c r="AU393" s="180"/>
      <c r="AV393" s="179"/>
    </row>
    <row r="394" spans="1:48">
      <c r="A394">
        <v>394</v>
      </c>
    </row>
    <row r="395" spans="1:48">
      <c r="A395">
        <v>395</v>
      </c>
    </row>
    <row r="396" spans="1:48">
      <c r="A396">
        <v>396</v>
      </c>
    </row>
    <row r="397" spans="1:48">
      <c r="A397">
        <v>397</v>
      </c>
    </row>
    <row r="398" spans="1:48">
      <c r="A398">
        <v>398</v>
      </c>
    </row>
    <row r="399" spans="1:48">
      <c r="A399">
        <v>399</v>
      </c>
    </row>
    <row r="400" spans="1:48" ht="15" thickBot="1">
      <c r="A400">
        <v>400</v>
      </c>
    </row>
    <row r="401" spans="1:48" ht="18.600000000000001" thickBot="1">
      <c r="A401">
        <v>401</v>
      </c>
      <c r="B401" s="649" t="s">
        <v>1112</v>
      </c>
      <c r="C401" s="650"/>
      <c r="D401" s="651"/>
      <c r="E401" s="649" t="s">
        <v>1134</v>
      </c>
      <c r="F401" s="650"/>
      <c r="G401" s="650"/>
      <c r="H401" s="650"/>
      <c r="I401" s="650"/>
      <c r="J401" s="650"/>
      <c r="K401" s="650"/>
      <c r="L401" s="651"/>
      <c r="N401" s="649" t="s">
        <v>1114</v>
      </c>
      <c r="O401" s="650"/>
      <c r="P401" s="651"/>
      <c r="Q401" s="649" t="s">
        <v>1134</v>
      </c>
      <c r="R401" s="650"/>
      <c r="S401" s="650"/>
      <c r="T401" s="650"/>
      <c r="U401" s="650"/>
      <c r="V401" s="650"/>
      <c r="W401" s="650"/>
      <c r="X401" s="651"/>
      <c r="Z401" s="649" t="s">
        <v>1115</v>
      </c>
      <c r="AA401" s="650"/>
      <c r="AB401" s="651"/>
      <c r="AC401" s="649" t="s">
        <v>1134</v>
      </c>
      <c r="AD401" s="650"/>
      <c r="AE401" s="650"/>
      <c r="AF401" s="650"/>
      <c r="AG401" s="650"/>
      <c r="AH401" s="650"/>
      <c r="AI401" s="650"/>
      <c r="AJ401" s="651"/>
      <c r="AL401" s="649" t="s">
        <v>1116</v>
      </c>
      <c r="AM401" s="650"/>
      <c r="AN401" s="651"/>
      <c r="AO401" s="649" t="s">
        <v>1134</v>
      </c>
      <c r="AP401" s="650"/>
      <c r="AQ401" s="650"/>
      <c r="AR401" s="650"/>
      <c r="AS401" s="650"/>
      <c r="AT401" s="650"/>
      <c r="AU401" s="650"/>
      <c r="AV401" s="651"/>
    </row>
    <row r="402" spans="1:48" ht="15.75" customHeight="1">
      <c r="A402">
        <v>402</v>
      </c>
      <c r="B402" s="652" t="s">
        <v>1117</v>
      </c>
      <c r="C402" s="652" t="s">
        <v>634</v>
      </c>
      <c r="D402" s="669" t="s">
        <v>1119</v>
      </c>
      <c r="E402" s="654" t="s">
        <v>1120</v>
      </c>
      <c r="F402" s="655"/>
      <c r="G402" s="655"/>
      <c r="H402" s="655"/>
      <c r="I402" s="655"/>
      <c r="J402" s="655"/>
      <c r="K402" s="655"/>
      <c r="L402" s="656"/>
      <c r="N402" s="652" t="s">
        <v>1117</v>
      </c>
      <c r="O402" s="652" t="s">
        <v>634</v>
      </c>
      <c r="P402" s="669" t="s">
        <v>1119</v>
      </c>
      <c r="Q402" s="654" t="s">
        <v>1120</v>
      </c>
      <c r="R402" s="655"/>
      <c r="S402" s="655"/>
      <c r="T402" s="655"/>
      <c r="U402" s="655"/>
      <c r="V402" s="655"/>
      <c r="W402" s="655"/>
      <c r="X402" s="656"/>
      <c r="Z402" s="652" t="s">
        <v>1117</v>
      </c>
      <c r="AA402" s="652" t="s">
        <v>634</v>
      </c>
      <c r="AB402" s="669" t="s">
        <v>1119</v>
      </c>
      <c r="AC402" s="654" t="s">
        <v>1120</v>
      </c>
      <c r="AD402" s="655"/>
      <c r="AE402" s="655"/>
      <c r="AF402" s="655"/>
      <c r="AG402" s="655"/>
      <c r="AH402" s="655"/>
      <c r="AI402" s="655"/>
      <c r="AJ402" s="656"/>
      <c r="AL402" s="652" t="s">
        <v>1117</v>
      </c>
      <c r="AM402" s="652" t="s">
        <v>634</v>
      </c>
      <c r="AN402" s="669" t="s">
        <v>1119</v>
      </c>
      <c r="AO402" s="654" t="s">
        <v>1120</v>
      </c>
      <c r="AP402" s="655"/>
      <c r="AQ402" s="655"/>
      <c r="AR402" s="655"/>
      <c r="AS402" s="655"/>
      <c r="AT402" s="655"/>
      <c r="AU402" s="655"/>
      <c r="AV402" s="656"/>
    </row>
    <row r="403" spans="1:48" ht="15" customHeight="1" thickBot="1">
      <c r="A403">
        <v>403</v>
      </c>
      <c r="B403" s="668"/>
      <c r="C403" s="668"/>
      <c r="D403" s="670"/>
      <c r="E403" s="672"/>
      <c r="F403" s="673"/>
      <c r="G403" s="673"/>
      <c r="H403" s="673"/>
      <c r="I403" s="673"/>
      <c r="J403" s="673"/>
      <c r="K403" s="673"/>
      <c r="L403" s="674"/>
      <c r="N403" s="668"/>
      <c r="O403" s="668"/>
      <c r="P403" s="670"/>
      <c r="Q403" s="672"/>
      <c r="R403" s="673"/>
      <c r="S403" s="673"/>
      <c r="T403" s="673"/>
      <c r="U403" s="673"/>
      <c r="V403" s="673"/>
      <c r="W403" s="673"/>
      <c r="X403" s="674"/>
      <c r="Z403" s="668"/>
      <c r="AA403" s="668"/>
      <c r="AB403" s="670"/>
      <c r="AC403" s="672"/>
      <c r="AD403" s="673"/>
      <c r="AE403" s="673"/>
      <c r="AF403" s="673"/>
      <c r="AG403" s="673"/>
      <c r="AH403" s="673"/>
      <c r="AI403" s="673"/>
      <c r="AJ403" s="674"/>
      <c r="AL403" s="668"/>
      <c r="AM403" s="668"/>
      <c r="AN403" s="670"/>
      <c r="AO403" s="672"/>
      <c r="AP403" s="673"/>
      <c r="AQ403" s="673"/>
      <c r="AR403" s="673"/>
      <c r="AS403" s="673"/>
      <c r="AT403" s="673"/>
      <c r="AU403" s="673"/>
      <c r="AV403" s="674"/>
    </row>
    <row r="404" spans="1:48" ht="15" thickBot="1">
      <c r="A404">
        <v>404</v>
      </c>
      <c r="B404" s="653"/>
      <c r="C404" s="653"/>
      <c r="D404" s="671"/>
      <c r="E404" s="75">
        <v>0</v>
      </c>
      <c r="F404" s="76">
        <v>500</v>
      </c>
      <c r="G404" s="76">
        <v>1000</v>
      </c>
      <c r="H404" s="76">
        <v>1500</v>
      </c>
      <c r="I404" s="76">
        <v>2000</v>
      </c>
      <c r="J404" s="76">
        <v>2500</v>
      </c>
      <c r="K404" s="76">
        <v>3000</v>
      </c>
      <c r="L404" s="77">
        <v>3500</v>
      </c>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1141</v>
      </c>
      <c r="C405" s="664">
        <v>100</v>
      </c>
      <c r="D405" s="78" t="s">
        <v>133</v>
      </c>
      <c r="E405" s="94">
        <v>1.41</v>
      </c>
      <c r="F405" s="95">
        <v>1.44</v>
      </c>
      <c r="G405" s="95">
        <v>1.48</v>
      </c>
      <c r="H405" s="95">
        <v>1.51</v>
      </c>
      <c r="I405" s="95">
        <v>1.55</v>
      </c>
      <c r="J405" s="95">
        <v>1.58</v>
      </c>
      <c r="K405" s="95">
        <v>1.62</v>
      </c>
      <c r="L405" s="96">
        <v>1.66</v>
      </c>
      <c r="N405" s="661" t="s">
        <v>1141</v>
      </c>
      <c r="O405" s="664">
        <v>100</v>
      </c>
      <c r="P405" s="78" t="s">
        <v>133</v>
      </c>
      <c r="Q405" s="94">
        <v>1.41</v>
      </c>
      <c r="R405" s="95">
        <v>1.44</v>
      </c>
      <c r="S405" s="95">
        <v>1.48</v>
      </c>
      <c r="T405" s="95">
        <v>1.51</v>
      </c>
      <c r="U405" s="95">
        <v>1.55</v>
      </c>
      <c r="V405" s="95">
        <v>1.58</v>
      </c>
      <c r="W405" s="95">
        <v>1.62</v>
      </c>
      <c r="X405" s="96">
        <v>1.66</v>
      </c>
      <c r="Z405" s="661" t="s">
        <v>1141</v>
      </c>
      <c r="AA405" s="664">
        <v>100</v>
      </c>
      <c r="AB405" s="78" t="s">
        <v>133</v>
      </c>
      <c r="AC405" s="94">
        <v>1.41</v>
      </c>
      <c r="AD405" s="95">
        <v>1.44</v>
      </c>
      <c r="AE405" s="95">
        <v>1.48</v>
      </c>
      <c r="AF405" s="95">
        <v>1.51</v>
      </c>
      <c r="AG405" s="95">
        <v>1.55</v>
      </c>
      <c r="AH405" s="95">
        <v>1.58</v>
      </c>
      <c r="AI405" s="95">
        <v>1.62</v>
      </c>
      <c r="AJ405" s="96">
        <v>1.66</v>
      </c>
      <c r="AL405" s="661" t="s">
        <v>1141</v>
      </c>
      <c r="AM405" s="664">
        <v>100</v>
      </c>
      <c r="AN405" s="78" t="s">
        <v>133</v>
      </c>
      <c r="AO405" s="94">
        <v>1.41</v>
      </c>
      <c r="AP405" s="95">
        <v>1.44</v>
      </c>
      <c r="AQ405" s="95">
        <v>1.48</v>
      </c>
      <c r="AR405" s="95">
        <v>1.51</v>
      </c>
      <c r="AS405" s="95">
        <v>1.55</v>
      </c>
      <c r="AT405" s="95">
        <v>1.58</v>
      </c>
      <c r="AU405" s="95">
        <v>1.62</v>
      </c>
      <c r="AV405" s="96">
        <v>1.66</v>
      </c>
    </row>
    <row r="406" spans="1:48" ht="15" thickBot="1">
      <c r="A406">
        <v>406</v>
      </c>
      <c r="B406" s="662"/>
      <c r="C406" s="665"/>
      <c r="D406" s="82" t="s">
        <v>136</v>
      </c>
      <c r="E406" s="97">
        <v>1.41</v>
      </c>
      <c r="F406" s="98">
        <v>1.46</v>
      </c>
      <c r="G406" s="98">
        <v>1.52</v>
      </c>
      <c r="H406" s="98">
        <v>1.58</v>
      </c>
      <c r="I406" s="98">
        <v>1.64</v>
      </c>
      <c r="J406" s="98">
        <v>1.7</v>
      </c>
      <c r="K406" s="98">
        <v>1.76</v>
      </c>
      <c r="L406" s="99">
        <v>1.82</v>
      </c>
      <c r="N406" s="662"/>
      <c r="O406" s="665"/>
      <c r="P406" s="82" t="s">
        <v>136</v>
      </c>
      <c r="Q406" s="97">
        <v>1.41</v>
      </c>
      <c r="R406" s="98">
        <v>1.46</v>
      </c>
      <c r="S406" s="98">
        <v>1.52</v>
      </c>
      <c r="T406" s="98">
        <v>1.58</v>
      </c>
      <c r="U406" s="98">
        <v>1.64</v>
      </c>
      <c r="V406" s="98">
        <v>1.7</v>
      </c>
      <c r="W406" s="98">
        <v>1.76</v>
      </c>
      <c r="X406" s="99">
        <v>1.82</v>
      </c>
      <c r="Z406" s="662"/>
      <c r="AA406" s="665"/>
      <c r="AB406" s="82" t="s">
        <v>136</v>
      </c>
      <c r="AC406" s="97">
        <v>1.41</v>
      </c>
      <c r="AD406" s="98">
        <v>1.46</v>
      </c>
      <c r="AE406" s="98">
        <v>1.52</v>
      </c>
      <c r="AF406" s="98">
        <v>1.58</v>
      </c>
      <c r="AG406" s="98">
        <v>1.64</v>
      </c>
      <c r="AH406" s="98">
        <v>1.7</v>
      </c>
      <c r="AI406" s="98">
        <v>1.76</v>
      </c>
      <c r="AJ406" s="99">
        <v>1.82</v>
      </c>
      <c r="AL406" s="662"/>
      <c r="AM406" s="665"/>
      <c r="AN406" s="82" t="s">
        <v>136</v>
      </c>
      <c r="AO406" s="97">
        <v>1.41</v>
      </c>
      <c r="AP406" s="98">
        <v>1.43</v>
      </c>
      <c r="AQ406" s="98">
        <v>1.45</v>
      </c>
      <c r="AR406" s="98">
        <v>1.47</v>
      </c>
      <c r="AS406" s="98">
        <v>1.49</v>
      </c>
      <c r="AT406" s="98">
        <v>1.51</v>
      </c>
      <c r="AU406" s="98">
        <v>1.53</v>
      </c>
      <c r="AV406" s="99">
        <v>1.56</v>
      </c>
    </row>
    <row r="407" spans="1:48">
      <c r="A407">
        <v>407</v>
      </c>
      <c r="B407" s="662"/>
      <c r="C407" s="666">
        <v>110</v>
      </c>
      <c r="D407" s="86" t="str">
        <f>+D405</f>
        <v>48-X</v>
      </c>
      <c r="E407" s="100">
        <v>1.17</v>
      </c>
      <c r="F407" s="101">
        <v>1.22</v>
      </c>
      <c r="G407" s="101">
        <v>1.28</v>
      </c>
      <c r="H407" s="101">
        <v>1.33</v>
      </c>
      <c r="I407" s="101">
        <v>1.39</v>
      </c>
      <c r="J407" s="101">
        <v>1.44</v>
      </c>
      <c r="K407" s="101">
        <v>1.5</v>
      </c>
      <c r="L407" s="102">
        <v>1.56</v>
      </c>
      <c r="N407" s="662"/>
      <c r="O407" s="666">
        <v>110</v>
      </c>
      <c r="P407" s="86" t="str">
        <f>+P405</f>
        <v>48-X</v>
      </c>
      <c r="Q407" s="100">
        <v>1.17</v>
      </c>
      <c r="R407" s="101">
        <v>1.22</v>
      </c>
      <c r="S407" s="101">
        <v>1.28</v>
      </c>
      <c r="T407" s="101">
        <v>1.33</v>
      </c>
      <c r="U407" s="101">
        <v>1.39</v>
      </c>
      <c r="V407" s="101">
        <v>1.44</v>
      </c>
      <c r="W407" s="101">
        <v>1.5</v>
      </c>
      <c r="X407" s="102">
        <v>1.56</v>
      </c>
      <c r="Z407" s="662"/>
      <c r="AA407" s="666">
        <v>110</v>
      </c>
      <c r="AB407" s="86" t="str">
        <f>+AB405</f>
        <v>48-X</v>
      </c>
      <c r="AC407" s="100">
        <v>1.17</v>
      </c>
      <c r="AD407" s="101">
        <v>1.22</v>
      </c>
      <c r="AE407" s="101">
        <v>1.28</v>
      </c>
      <c r="AF407" s="101">
        <v>1.33</v>
      </c>
      <c r="AG407" s="101">
        <v>1.39</v>
      </c>
      <c r="AH407" s="101">
        <v>1.44</v>
      </c>
      <c r="AI407" s="101">
        <v>1.5</v>
      </c>
      <c r="AJ407" s="102">
        <v>1.56</v>
      </c>
      <c r="AL407" s="662"/>
      <c r="AM407" s="666">
        <v>110</v>
      </c>
      <c r="AN407" s="86" t="str">
        <f>+AN405</f>
        <v>48-X</v>
      </c>
      <c r="AO407" s="100">
        <v>1.17</v>
      </c>
      <c r="AP407" s="101">
        <v>1.22</v>
      </c>
      <c r="AQ407" s="101">
        <v>1.28</v>
      </c>
      <c r="AR407" s="101">
        <v>1.33</v>
      </c>
      <c r="AS407" s="101">
        <v>1.39</v>
      </c>
      <c r="AT407" s="101">
        <v>1.44</v>
      </c>
      <c r="AU407" s="101">
        <v>1.5</v>
      </c>
      <c r="AV407" s="102">
        <v>1.56</v>
      </c>
    </row>
    <row r="408" spans="1:48" ht="15" thickBot="1">
      <c r="A408">
        <v>408</v>
      </c>
      <c r="B408" s="662"/>
      <c r="C408" s="667"/>
      <c r="D408" s="90" t="str">
        <f>+D406</f>
        <v>48-XL</v>
      </c>
      <c r="E408" s="100">
        <v>1.17</v>
      </c>
      <c r="F408" s="101">
        <v>1.24</v>
      </c>
      <c r="G408" s="101">
        <v>1.32</v>
      </c>
      <c r="H408" s="101">
        <v>1.4</v>
      </c>
      <c r="I408" s="101">
        <v>1.47</v>
      </c>
      <c r="J408" s="101">
        <v>1.55</v>
      </c>
      <c r="K408" s="101">
        <v>1.63</v>
      </c>
      <c r="L408" s="102">
        <v>1.71</v>
      </c>
      <c r="N408" s="662"/>
      <c r="O408" s="667"/>
      <c r="P408" s="90" t="str">
        <f>+P406</f>
        <v>48-XL</v>
      </c>
      <c r="Q408" s="100">
        <v>1.17</v>
      </c>
      <c r="R408" s="101">
        <v>1.24</v>
      </c>
      <c r="S408" s="101">
        <v>1.32</v>
      </c>
      <c r="T408" s="101">
        <v>1.4</v>
      </c>
      <c r="U408" s="101">
        <v>1.47</v>
      </c>
      <c r="V408" s="101">
        <v>1.55</v>
      </c>
      <c r="W408" s="101">
        <v>1.63</v>
      </c>
      <c r="X408" s="102">
        <v>1.71</v>
      </c>
      <c r="Z408" s="662"/>
      <c r="AA408" s="667"/>
      <c r="AB408" s="90" t="str">
        <f>+AB406</f>
        <v>48-XL</v>
      </c>
      <c r="AC408" s="100">
        <v>1.17</v>
      </c>
      <c r="AD408" s="101">
        <v>1.24</v>
      </c>
      <c r="AE408" s="101">
        <v>1.32</v>
      </c>
      <c r="AF408" s="101">
        <v>1.4</v>
      </c>
      <c r="AG408" s="101">
        <v>1.47</v>
      </c>
      <c r="AH408" s="101">
        <v>1.55</v>
      </c>
      <c r="AI408" s="101">
        <v>1.63</v>
      </c>
      <c r="AJ408" s="102">
        <v>1.71</v>
      </c>
      <c r="AL408" s="662"/>
      <c r="AM408" s="667"/>
      <c r="AN408" s="90" t="str">
        <f>+AN406</f>
        <v>48-XL</v>
      </c>
      <c r="AO408" s="100">
        <v>1.17</v>
      </c>
      <c r="AP408" s="101">
        <v>1.22</v>
      </c>
      <c r="AQ408" s="101">
        <v>1.28</v>
      </c>
      <c r="AR408" s="101">
        <v>1.33</v>
      </c>
      <c r="AS408" s="101">
        <v>1.39</v>
      </c>
      <c r="AT408" s="101">
        <v>1.44</v>
      </c>
      <c r="AU408" s="101">
        <v>1.5</v>
      </c>
      <c r="AV408" s="102">
        <v>1.56</v>
      </c>
    </row>
    <row r="409" spans="1:48">
      <c r="A409">
        <v>409</v>
      </c>
      <c r="B409" s="662"/>
      <c r="C409" s="664">
        <f>+C407+10</f>
        <v>120</v>
      </c>
      <c r="D409" s="78" t="s">
        <v>133</v>
      </c>
      <c r="E409" s="97">
        <v>0.99</v>
      </c>
      <c r="F409" s="98">
        <v>1.05</v>
      </c>
      <c r="G409" s="98">
        <v>1.1200000000000001</v>
      </c>
      <c r="H409" s="98">
        <v>1.19</v>
      </c>
      <c r="I409" s="98">
        <v>1.26</v>
      </c>
      <c r="J409" s="98">
        <v>1.33</v>
      </c>
      <c r="K409" s="98">
        <v>1.4</v>
      </c>
      <c r="L409" s="99">
        <v>1.47</v>
      </c>
      <c r="N409" s="662"/>
      <c r="O409" s="664">
        <f>+O407+10</f>
        <v>120</v>
      </c>
      <c r="P409" s="78" t="s">
        <v>133</v>
      </c>
      <c r="Q409" s="97">
        <v>0.99</v>
      </c>
      <c r="R409" s="98">
        <v>1.05</v>
      </c>
      <c r="S409" s="98">
        <v>1.1200000000000001</v>
      </c>
      <c r="T409" s="98">
        <v>1.19</v>
      </c>
      <c r="U409" s="98">
        <v>1.26</v>
      </c>
      <c r="V409" s="98">
        <v>1.33</v>
      </c>
      <c r="W409" s="98">
        <v>1.4</v>
      </c>
      <c r="X409" s="99">
        <v>1.47</v>
      </c>
      <c r="Z409" s="662"/>
      <c r="AA409" s="664">
        <f>+AA407+10</f>
        <v>120</v>
      </c>
      <c r="AB409" s="78" t="s">
        <v>133</v>
      </c>
      <c r="AC409" s="97">
        <v>0.99</v>
      </c>
      <c r="AD409" s="98">
        <v>1.05</v>
      </c>
      <c r="AE409" s="98">
        <v>1.1200000000000001</v>
      </c>
      <c r="AF409" s="98">
        <v>1.19</v>
      </c>
      <c r="AG409" s="98">
        <v>1.26</v>
      </c>
      <c r="AH409" s="98">
        <v>1.33</v>
      </c>
      <c r="AI409" s="98">
        <v>1.4</v>
      </c>
      <c r="AJ409" s="99">
        <v>1.47</v>
      </c>
      <c r="AL409" s="662"/>
      <c r="AM409" s="664">
        <f>+AM407+10</f>
        <v>120</v>
      </c>
      <c r="AN409" s="78" t="s">
        <v>133</v>
      </c>
      <c r="AO409" s="97">
        <v>0.99</v>
      </c>
      <c r="AP409" s="98">
        <v>1.05</v>
      </c>
      <c r="AQ409" s="98">
        <v>1.1200000000000001</v>
      </c>
      <c r="AR409" s="98">
        <v>1.19</v>
      </c>
      <c r="AS409" s="98">
        <v>1.26</v>
      </c>
      <c r="AT409" s="98">
        <v>1.33</v>
      </c>
      <c r="AU409" s="98">
        <v>1.4</v>
      </c>
      <c r="AV409" s="99">
        <v>1.47</v>
      </c>
    </row>
    <row r="410" spans="1:48" ht="15" thickBot="1">
      <c r="A410">
        <v>410</v>
      </c>
      <c r="B410" s="662"/>
      <c r="C410" s="665"/>
      <c r="D410" s="82" t="s">
        <v>136</v>
      </c>
      <c r="E410" s="97">
        <v>0.99</v>
      </c>
      <c r="F410" s="98">
        <v>1.06</v>
      </c>
      <c r="G410" s="98">
        <v>1.1299999999999999</v>
      </c>
      <c r="H410" s="98">
        <v>1.21</v>
      </c>
      <c r="I410" s="98">
        <v>1.28</v>
      </c>
      <c r="J410" s="98">
        <v>1.36</v>
      </c>
      <c r="K410" s="98">
        <v>1.43</v>
      </c>
      <c r="L410" s="99">
        <v>1.51</v>
      </c>
      <c r="N410" s="662"/>
      <c r="O410" s="665"/>
      <c r="P410" s="82" t="s">
        <v>136</v>
      </c>
      <c r="Q410" s="97">
        <v>0.99</v>
      </c>
      <c r="R410" s="98">
        <v>1.06</v>
      </c>
      <c r="S410" s="98">
        <v>1.1299999999999999</v>
      </c>
      <c r="T410" s="98">
        <v>1.21</v>
      </c>
      <c r="U410" s="98">
        <v>1.28</v>
      </c>
      <c r="V410" s="98">
        <v>1.36</v>
      </c>
      <c r="W410" s="98">
        <v>1.43</v>
      </c>
      <c r="X410" s="99">
        <v>1.51</v>
      </c>
      <c r="Z410" s="662"/>
      <c r="AA410" s="665"/>
      <c r="AB410" s="82" t="s">
        <v>136</v>
      </c>
      <c r="AC410" s="97">
        <v>0.99</v>
      </c>
      <c r="AD410" s="98">
        <v>1.06</v>
      </c>
      <c r="AE410" s="98">
        <v>1.1299999999999999</v>
      </c>
      <c r="AF410" s="98">
        <v>1.21</v>
      </c>
      <c r="AG410" s="98">
        <v>1.28</v>
      </c>
      <c r="AH410" s="98">
        <v>1.36</v>
      </c>
      <c r="AI410" s="98">
        <v>1.43</v>
      </c>
      <c r="AJ410" s="99">
        <v>1.51</v>
      </c>
      <c r="AL410" s="662"/>
      <c r="AM410" s="665"/>
      <c r="AN410" s="82" t="s">
        <v>136</v>
      </c>
      <c r="AO410" s="97">
        <v>0.99</v>
      </c>
      <c r="AP410" s="98">
        <v>1.06</v>
      </c>
      <c r="AQ410" s="98">
        <v>1.1299999999999999</v>
      </c>
      <c r="AR410" s="98">
        <v>1.21</v>
      </c>
      <c r="AS410" s="98">
        <v>1.28</v>
      </c>
      <c r="AT410" s="98">
        <v>1.36</v>
      </c>
      <c r="AU410" s="98">
        <v>1.43</v>
      </c>
      <c r="AV410" s="99">
        <v>1.51</v>
      </c>
    </row>
    <row r="411" spans="1:48">
      <c r="A411">
        <v>411</v>
      </c>
      <c r="B411" s="662"/>
      <c r="C411" s="666">
        <f>+C409+10</f>
        <v>130</v>
      </c>
      <c r="D411" s="86" t="str">
        <f>+D409</f>
        <v>48-X</v>
      </c>
      <c r="E411" s="100">
        <v>0.84</v>
      </c>
      <c r="F411" s="101">
        <v>0.9</v>
      </c>
      <c r="G411" s="101">
        <v>0.96</v>
      </c>
      <c r="H411" s="101">
        <v>1.02</v>
      </c>
      <c r="I411" s="101">
        <v>1.0900000000000001</v>
      </c>
      <c r="J411" s="101">
        <v>1.1499999999999999</v>
      </c>
      <c r="K411" s="101">
        <v>1.21</v>
      </c>
      <c r="L411" s="102">
        <v>1.28</v>
      </c>
      <c r="N411" s="662"/>
      <c r="O411" s="666">
        <f>+O409+10</f>
        <v>130</v>
      </c>
      <c r="P411" s="86" t="str">
        <f>+P409</f>
        <v>48-X</v>
      </c>
      <c r="Q411" s="100">
        <v>0.84</v>
      </c>
      <c r="R411" s="101">
        <v>0.9</v>
      </c>
      <c r="S411" s="101">
        <v>0.96</v>
      </c>
      <c r="T411" s="101">
        <v>1.02</v>
      </c>
      <c r="U411" s="101">
        <v>1.0900000000000001</v>
      </c>
      <c r="V411" s="101">
        <v>1.1499999999999999</v>
      </c>
      <c r="W411" s="101">
        <v>1.21</v>
      </c>
      <c r="X411" s="102">
        <v>1.28</v>
      </c>
      <c r="Z411" s="662"/>
      <c r="AA411" s="666">
        <f>+AA409+10</f>
        <v>130</v>
      </c>
      <c r="AB411" s="86" t="str">
        <f>+AB409</f>
        <v>48-X</v>
      </c>
      <c r="AC411" s="100">
        <v>0.84</v>
      </c>
      <c r="AD411" s="101">
        <v>0.9</v>
      </c>
      <c r="AE411" s="101">
        <v>0.96</v>
      </c>
      <c r="AF411" s="101">
        <v>1.02</v>
      </c>
      <c r="AG411" s="101">
        <v>1.0900000000000001</v>
      </c>
      <c r="AH411" s="101">
        <v>1.1499999999999999</v>
      </c>
      <c r="AI411" s="101">
        <v>1.21</v>
      </c>
      <c r="AJ411" s="102">
        <v>1.28</v>
      </c>
      <c r="AL411" s="662"/>
      <c r="AM411" s="666">
        <f>+AM409+10</f>
        <v>130</v>
      </c>
      <c r="AN411" s="86" t="str">
        <f>+AN409</f>
        <v>48-X</v>
      </c>
      <c r="AO411" s="100">
        <v>0.84</v>
      </c>
      <c r="AP411" s="101">
        <v>0.9</v>
      </c>
      <c r="AQ411" s="101">
        <v>0.96</v>
      </c>
      <c r="AR411" s="101">
        <v>1.02</v>
      </c>
      <c r="AS411" s="101">
        <v>1.0900000000000001</v>
      </c>
      <c r="AT411" s="101">
        <v>1.1499999999999999</v>
      </c>
      <c r="AU411" s="101">
        <v>1.21</v>
      </c>
      <c r="AV411" s="102">
        <v>1.28</v>
      </c>
    </row>
    <row r="412" spans="1:48" ht="15" thickBot="1">
      <c r="A412">
        <v>412</v>
      </c>
      <c r="B412" s="662"/>
      <c r="C412" s="667"/>
      <c r="D412" s="90" t="str">
        <f>+D410</f>
        <v>48-XL</v>
      </c>
      <c r="E412" s="100">
        <v>0.84</v>
      </c>
      <c r="F412" s="101">
        <v>0.9</v>
      </c>
      <c r="G412" s="101">
        <v>0.96</v>
      </c>
      <c r="H412" s="101">
        <v>1.02</v>
      </c>
      <c r="I412" s="101">
        <v>1.0900000000000001</v>
      </c>
      <c r="J412" s="101">
        <v>1.1499999999999999</v>
      </c>
      <c r="K412" s="101">
        <v>1.21</v>
      </c>
      <c r="L412" s="102">
        <v>1.28</v>
      </c>
      <c r="N412" s="662"/>
      <c r="O412" s="667"/>
      <c r="P412" s="90" t="str">
        <f>+P410</f>
        <v>48-XL</v>
      </c>
      <c r="Q412" s="100">
        <v>0.84</v>
      </c>
      <c r="R412" s="101">
        <v>0.9</v>
      </c>
      <c r="S412" s="101">
        <v>0.96</v>
      </c>
      <c r="T412" s="101">
        <v>1.02</v>
      </c>
      <c r="U412" s="101">
        <v>1.0900000000000001</v>
      </c>
      <c r="V412" s="101">
        <v>1.1499999999999999</v>
      </c>
      <c r="W412" s="101">
        <v>1.21</v>
      </c>
      <c r="X412" s="102">
        <v>1.28</v>
      </c>
      <c r="Z412" s="662"/>
      <c r="AA412" s="667"/>
      <c r="AB412" s="90" t="str">
        <f>+AB410</f>
        <v>48-XL</v>
      </c>
      <c r="AC412" s="100">
        <v>0.84</v>
      </c>
      <c r="AD412" s="101">
        <v>0.9</v>
      </c>
      <c r="AE412" s="101">
        <v>0.96</v>
      </c>
      <c r="AF412" s="101">
        <v>1.02</v>
      </c>
      <c r="AG412" s="101">
        <v>1.0900000000000001</v>
      </c>
      <c r="AH412" s="101">
        <v>1.1499999999999999</v>
      </c>
      <c r="AI412" s="101">
        <v>1.21</v>
      </c>
      <c r="AJ412" s="102">
        <v>1.28</v>
      </c>
      <c r="AL412" s="662"/>
      <c r="AM412" s="667"/>
      <c r="AN412" s="90" t="str">
        <f>+AN410</f>
        <v>48-XL</v>
      </c>
      <c r="AO412" s="100">
        <v>0.84</v>
      </c>
      <c r="AP412" s="101">
        <v>0.9</v>
      </c>
      <c r="AQ412" s="101">
        <v>0.96</v>
      </c>
      <c r="AR412" s="101">
        <v>1.02</v>
      </c>
      <c r="AS412" s="101">
        <v>1.0900000000000001</v>
      </c>
      <c r="AT412" s="101">
        <v>1.1499999999999999</v>
      </c>
      <c r="AU412" s="101">
        <v>1.21</v>
      </c>
      <c r="AV412" s="102">
        <v>1.28</v>
      </c>
    </row>
    <row r="413" spans="1:48">
      <c r="A413">
        <v>413</v>
      </c>
      <c r="B413" s="662"/>
      <c r="C413" s="664">
        <f>+C411+10</f>
        <v>140</v>
      </c>
      <c r="D413" s="78" t="s">
        <v>133</v>
      </c>
      <c r="E413" s="184"/>
      <c r="F413" s="183"/>
      <c r="G413" s="98">
        <v>0.83</v>
      </c>
      <c r="H413" s="98">
        <v>0.89</v>
      </c>
      <c r="I413" s="98">
        <v>0.94</v>
      </c>
      <c r="J413" s="98">
        <v>1</v>
      </c>
      <c r="K413" s="98">
        <v>1.05</v>
      </c>
      <c r="L413" s="99">
        <v>1.1100000000000001</v>
      </c>
      <c r="N413" s="662"/>
      <c r="O413" s="664">
        <f>+O411+10</f>
        <v>140</v>
      </c>
      <c r="P413" s="78" t="s">
        <v>133</v>
      </c>
      <c r="Q413" s="184"/>
      <c r="R413" s="183"/>
      <c r="S413" s="98">
        <v>0.83</v>
      </c>
      <c r="T413" s="98">
        <v>0.89</v>
      </c>
      <c r="U413" s="98">
        <v>0.94</v>
      </c>
      <c r="V413" s="98">
        <v>1</v>
      </c>
      <c r="W413" s="98">
        <v>1.05</v>
      </c>
      <c r="X413" s="99">
        <v>1.1100000000000001</v>
      </c>
      <c r="Z413" s="662"/>
      <c r="AA413" s="664">
        <f>+AA411+10</f>
        <v>140</v>
      </c>
      <c r="AB413" s="78" t="s">
        <v>133</v>
      </c>
      <c r="AC413" s="184"/>
      <c r="AD413" s="183"/>
      <c r="AE413" s="98">
        <v>0.83</v>
      </c>
      <c r="AF413" s="98">
        <v>0.89</v>
      </c>
      <c r="AG413" s="98">
        <v>0.94</v>
      </c>
      <c r="AH413" s="98">
        <v>1</v>
      </c>
      <c r="AI413" s="98">
        <v>1.05</v>
      </c>
      <c r="AJ413" s="99">
        <v>1.1100000000000001</v>
      </c>
      <c r="AL413" s="662"/>
      <c r="AM413" s="664">
        <f>+AM411+10</f>
        <v>140</v>
      </c>
      <c r="AN413" s="78" t="s">
        <v>133</v>
      </c>
      <c r="AO413" s="184"/>
      <c r="AP413" s="183"/>
      <c r="AQ413" s="98">
        <v>0.83</v>
      </c>
      <c r="AR413" s="98">
        <v>0.89</v>
      </c>
      <c r="AS413" s="98">
        <v>0.94</v>
      </c>
      <c r="AT413" s="98">
        <v>1</v>
      </c>
      <c r="AU413" s="98">
        <v>1.05</v>
      </c>
      <c r="AV413" s="99">
        <v>1.1100000000000001</v>
      </c>
    </row>
    <row r="414" spans="1:48" ht="15" thickBot="1">
      <c r="A414">
        <v>414</v>
      </c>
      <c r="B414" s="662"/>
      <c r="C414" s="665"/>
      <c r="D414" s="82" t="s">
        <v>136</v>
      </c>
      <c r="E414" s="184"/>
      <c r="F414" s="183"/>
      <c r="G414" s="98">
        <v>0.83</v>
      </c>
      <c r="H414" s="98">
        <v>0.89</v>
      </c>
      <c r="I414" s="98">
        <v>0.94</v>
      </c>
      <c r="J414" s="98">
        <v>1</v>
      </c>
      <c r="K414" s="98">
        <v>1.05</v>
      </c>
      <c r="L414" s="99">
        <v>1.1100000000000001</v>
      </c>
      <c r="N414" s="662"/>
      <c r="O414" s="665"/>
      <c r="P414" s="82" t="s">
        <v>136</v>
      </c>
      <c r="Q414" s="184"/>
      <c r="R414" s="183"/>
      <c r="S414" s="98">
        <v>0.83</v>
      </c>
      <c r="T414" s="98">
        <v>0.89</v>
      </c>
      <c r="U414" s="98">
        <v>0.94</v>
      </c>
      <c r="V414" s="98">
        <v>1</v>
      </c>
      <c r="W414" s="98">
        <v>1.05</v>
      </c>
      <c r="X414" s="99">
        <v>1.1100000000000001</v>
      </c>
      <c r="Z414" s="662"/>
      <c r="AA414" s="665"/>
      <c r="AB414" s="82" t="s">
        <v>136</v>
      </c>
      <c r="AC414" s="184"/>
      <c r="AD414" s="183"/>
      <c r="AE414" s="98">
        <v>0.83</v>
      </c>
      <c r="AF414" s="98">
        <v>0.89</v>
      </c>
      <c r="AG414" s="98">
        <v>0.94</v>
      </c>
      <c r="AH414" s="98">
        <v>1</v>
      </c>
      <c r="AI414" s="98">
        <v>1.05</v>
      </c>
      <c r="AJ414" s="99">
        <v>1.1100000000000001</v>
      </c>
      <c r="AL414" s="662"/>
      <c r="AM414" s="665"/>
      <c r="AN414" s="82" t="s">
        <v>136</v>
      </c>
      <c r="AO414" s="184"/>
      <c r="AP414" s="183"/>
      <c r="AQ414" s="98">
        <v>0.83</v>
      </c>
      <c r="AR414" s="98">
        <v>0.89</v>
      </c>
      <c r="AS414" s="98">
        <v>0.94</v>
      </c>
      <c r="AT414" s="98">
        <v>1</v>
      </c>
      <c r="AU414" s="98">
        <v>1.05</v>
      </c>
      <c r="AV414" s="99">
        <v>1.1100000000000001</v>
      </c>
    </row>
    <row r="415" spans="1:48">
      <c r="A415">
        <v>415</v>
      </c>
      <c r="B415" s="662"/>
      <c r="C415" s="666">
        <f>+C413+10</f>
        <v>150</v>
      </c>
      <c r="D415" s="86" t="str">
        <f>+D413</f>
        <v>48-X</v>
      </c>
      <c r="E415" s="184"/>
      <c r="F415" s="183"/>
      <c r="G415" s="183"/>
      <c r="H415" s="183"/>
      <c r="I415" s="101">
        <v>0.82</v>
      </c>
      <c r="J415" s="101">
        <v>0.87</v>
      </c>
      <c r="K415" s="101">
        <v>0.92</v>
      </c>
      <c r="L415" s="102">
        <v>0.97</v>
      </c>
      <c r="N415" s="662"/>
      <c r="O415" s="666">
        <f>+O413+10</f>
        <v>150</v>
      </c>
      <c r="P415" s="86" t="str">
        <f>+P413</f>
        <v>48-X</v>
      </c>
      <c r="Q415" s="184"/>
      <c r="R415" s="183"/>
      <c r="S415" s="183"/>
      <c r="T415" s="183"/>
      <c r="U415" s="101">
        <v>0.82</v>
      </c>
      <c r="V415" s="101">
        <v>0.87</v>
      </c>
      <c r="W415" s="101">
        <v>0.92</v>
      </c>
      <c r="X415" s="102">
        <v>0.97</v>
      </c>
      <c r="Z415" s="662"/>
      <c r="AA415" s="666">
        <f>+AA413+10</f>
        <v>150</v>
      </c>
      <c r="AB415" s="86" t="str">
        <f>+AB413</f>
        <v>48-X</v>
      </c>
      <c r="AC415" s="184"/>
      <c r="AD415" s="183"/>
      <c r="AE415" s="183"/>
      <c r="AF415" s="183"/>
      <c r="AG415" s="101">
        <v>0.82</v>
      </c>
      <c r="AH415" s="101">
        <v>0.87</v>
      </c>
      <c r="AI415" s="101">
        <v>0.92</v>
      </c>
      <c r="AJ415" s="102">
        <v>0.97</v>
      </c>
      <c r="AL415" s="662"/>
      <c r="AM415" s="666">
        <f>+AM413+10</f>
        <v>150</v>
      </c>
      <c r="AN415" s="86" t="str">
        <f>+AN413</f>
        <v>48-X</v>
      </c>
      <c r="AO415" s="184"/>
      <c r="AP415" s="183"/>
      <c r="AQ415" s="183"/>
      <c r="AR415" s="183"/>
      <c r="AS415" s="101">
        <v>0.82</v>
      </c>
      <c r="AT415" s="101">
        <v>0.87</v>
      </c>
      <c r="AU415" s="101">
        <v>0.92</v>
      </c>
      <c r="AV415" s="102">
        <v>0.97</v>
      </c>
    </row>
    <row r="416" spans="1:48" ht="15" thickBot="1">
      <c r="A416">
        <v>416</v>
      </c>
      <c r="B416" s="662"/>
      <c r="C416" s="667"/>
      <c r="D416" s="90" t="str">
        <f>+D414</f>
        <v>48-XL</v>
      </c>
      <c r="E416" s="184"/>
      <c r="F416" s="183"/>
      <c r="G416" s="183"/>
      <c r="H416" s="183"/>
      <c r="I416" s="101">
        <v>0.82</v>
      </c>
      <c r="J416" s="101">
        <v>0.87</v>
      </c>
      <c r="K416" s="101">
        <v>0.92</v>
      </c>
      <c r="L416" s="102">
        <v>0.97</v>
      </c>
      <c r="N416" s="662"/>
      <c r="O416" s="667"/>
      <c r="P416" s="90" t="str">
        <f>+P414</f>
        <v>48-XL</v>
      </c>
      <c r="Q416" s="184"/>
      <c r="R416" s="183"/>
      <c r="S416" s="183"/>
      <c r="T416" s="183"/>
      <c r="U416" s="101">
        <v>0.82</v>
      </c>
      <c r="V416" s="101">
        <v>0.87</v>
      </c>
      <c r="W416" s="101">
        <v>0.92</v>
      </c>
      <c r="X416" s="102">
        <v>0.97</v>
      </c>
      <c r="Z416" s="662"/>
      <c r="AA416" s="667"/>
      <c r="AB416" s="90" t="str">
        <f>+AB414</f>
        <v>48-XL</v>
      </c>
      <c r="AC416" s="184"/>
      <c r="AD416" s="183"/>
      <c r="AE416" s="183"/>
      <c r="AF416" s="183"/>
      <c r="AG416" s="101">
        <v>0.82</v>
      </c>
      <c r="AH416" s="101">
        <v>0.87</v>
      </c>
      <c r="AI416" s="101">
        <v>0.92</v>
      </c>
      <c r="AJ416" s="102">
        <v>0.97</v>
      </c>
      <c r="AL416" s="662"/>
      <c r="AM416" s="667"/>
      <c r="AN416" s="90" t="str">
        <f>+AN414</f>
        <v>48-XL</v>
      </c>
      <c r="AO416" s="184"/>
      <c r="AP416" s="183"/>
      <c r="AQ416" s="183"/>
      <c r="AR416" s="183"/>
      <c r="AS416" s="101">
        <v>0.82</v>
      </c>
      <c r="AT416" s="101">
        <v>0.87</v>
      </c>
      <c r="AU416" s="101">
        <v>0.92</v>
      </c>
      <c r="AV416" s="102">
        <v>0.97</v>
      </c>
    </row>
    <row r="417" spans="1:48">
      <c r="A417">
        <v>417</v>
      </c>
      <c r="B417" s="662"/>
      <c r="C417" s="664">
        <f>+C415+10</f>
        <v>160</v>
      </c>
      <c r="D417" s="78" t="s">
        <v>133</v>
      </c>
      <c r="E417" s="184"/>
      <c r="F417" s="183"/>
      <c r="G417" s="183"/>
      <c r="H417" s="183"/>
      <c r="I417" s="183"/>
      <c r="J417" s="183"/>
      <c r="K417" s="98">
        <v>0.81</v>
      </c>
      <c r="L417" s="99">
        <v>0.86</v>
      </c>
      <c r="N417" s="662"/>
      <c r="O417" s="664">
        <f>+O415+10</f>
        <v>160</v>
      </c>
      <c r="P417" s="78" t="s">
        <v>133</v>
      </c>
      <c r="Q417" s="184"/>
      <c r="R417" s="183"/>
      <c r="S417" s="183"/>
      <c r="T417" s="183"/>
      <c r="U417" s="183"/>
      <c r="V417" s="183"/>
      <c r="W417" s="98">
        <v>0.81</v>
      </c>
      <c r="X417" s="99">
        <v>0.86</v>
      </c>
      <c r="Z417" s="662"/>
      <c r="AA417" s="664">
        <f>+AA415+10</f>
        <v>160</v>
      </c>
      <c r="AB417" s="78" t="s">
        <v>133</v>
      </c>
      <c r="AC417" s="184"/>
      <c r="AD417" s="183"/>
      <c r="AE417" s="183"/>
      <c r="AF417" s="183"/>
      <c r="AG417" s="183"/>
      <c r="AH417" s="183"/>
      <c r="AI417" s="98">
        <v>0.81</v>
      </c>
      <c r="AJ417" s="99">
        <v>0.86</v>
      </c>
      <c r="AL417" s="662"/>
      <c r="AM417" s="664">
        <f>+AM415+10</f>
        <v>160</v>
      </c>
      <c r="AN417" s="78" t="s">
        <v>133</v>
      </c>
      <c r="AO417" s="184"/>
      <c r="AP417" s="183"/>
      <c r="AQ417" s="183"/>
      <c r="AR417" s="183"/>
      <c r="AS417" s="183"/>
      <c r="AT417" s="183"/>
      <c r="AU417" s="98">
        <v>0.81</v>
      </c>
      <c r="AV417" s="99">
        <v>0.86</v>
      </c>
    </row>
    <row r="418" spans="1:48" ht="15" thickBot="1">
      <c r="A418">
        <v>418</v>
      </c>
      <c r="B418" s="662"/>
      <c r="C418" s="665"/>
      <c r="D418" s="82" t="s">
        <v>136</v>
      </c>
      <c r="E418" s="184"/>
      <c r="F418" s="183"/>
      <c r="G418" s="183"/>
      <c r="H418" s="183"/>
      <c r="I418" s="183"/>
      <c r="J418" s="183"/>
      <c r="K418" s="98">
        <v>0.81</v>
      </c>
      <c r="L418" s="99">
        <v>0.86</v>
      </c>
      <c r="N418" s="662"/>
      <c r="O418" s="665"/>
      <c r="P418" s="82" t="s">
        <v>136</v>
      </c>
      <c r="Q418" s="184"/>
      <c r="R418" s="183"/>
      <c r="S418" s="183"/>
      <c r="T418" s="183"/>
      <c r="U418" s="183"/>
      <c r="V418" s="183"/>
      <c r="W418" s="98">
        <v>0.81</v>
      </c>
      <c r="X418" s="99">
        <v>0.86</v>
      </c>
      <c r="Z418" s="662"/>
      <c r="AA418" s="665"/>
      <c r="AB418" s="82" t="s">
        <v>136</v>
      </c>
      <c r="AC418" s="184"/>
      <c r="AD418" s="183"/>
      <c r="AE418" s="183"/>
      <c r="AF418" s="183"/>
      <c r="AG418" s="183"/>
      <c r="AH418" s="183"/>
      <c r="AI418" s="98">
        <v>0.81</v>
      </c>
      <c r="AJ418" s="99">
        <v>0.86</v>
      </c>
      <c r="AL418" s="662"/>
      <c r="AM418" s="665"/>
      <c r="AN418" s="82" t="s">
        <v>136</v>
      </c>
      <c r="AO418" s="184"/>
      <c r="AP418" s="183"/>
      <c r="AQ418" s="183"/>
      <c r="AR418" s="183"/>
      <c r="AS418" s="183"/>
      <c r="AT418" s="183"/>
      <c r="AU418" s="98">
        <v>0.81</v>
      </c>
      <c r="AV418" s="99">
        <v>0.86</v>
      </c>
    </row>
    <row r="419" spans="1:48">
      <c r="A419">
        <v>419</v>
      </c>
      <c r="B419" s="662"/>
      <c r="C419" s="666">
        <f>+C417+10</f>
        <v>170</v>
      </c>
      <c r="D419" s="86" t="str">
        <f>+D417</f>
        <v>48-X</v>
      </c>
      <c r="E419" s="184"/>
      <c r="F419" s="183"/>
      <c r="G419" s="183"/>
      <c r="H419" s="183"/>
      <c r="I419" s="183"/>
      <c r="J419" s="183"/>
      <c r="K419" s="183"/>
      <c r="L419" s="182"/>
      <c r="N419" s="662"/>
      <c r="O419" s="666">
        <f>+O417+10</f>
        <v>170</v>
      </c>
      <c r="P419" s="86" t="str">
        <f>+P417</f>
        <v>48-X</v>
      </c>
      <c r="Q419" s="184"/>
      <c r="R419" s="183"/>
      <c r="S419" s="183"/>
      <c r="T419" s="183"/>
      <c r="U419" s="183"/>
      <c r="V419" s="183"/>
      <c r="W419" s="183"/>
      <c r="X419" s="182"/>
      <c r="Z419" s="662"/>
      <c r="AA419" s="666">
        <f>+AA417+10</f>
        <v>170</v>
      </c>
      <c r="AB419" s="86" t="str">
        <f>+AB417</f>
        <v>48-X</v>
      </c>
      <c r="AC419" s="184"/>
      <c r="AD419" s="183"/>
      <c r="AE419" s="183"/>
      <c r="AF419" s="183"/>
      <c r="AG419" s="183"/>
      <c r="AH419" s="183"/>
      <c r="AI419" s="183"/>
      <c r="AJ419" s="182"/>
      <c r="AL419" s="662"/>
      <c r="AM419" s="666">
        <f>+AM417+10</f>
        <v>170</v>
      </c>
      <c r="AN419" s="86" t="str">
        <f>+AN417</f>
        <v>48-X</v>
      </c>
      <c r="AO419" s="184"/>
      <c r="AP419" s="183"/>
      <c r="AQ419" s="183"/>
      <c r="AR419" s="183"/>
      <c r="AS419" s="183"/>
      <c r="AT419" s="183"/>
      <c r="AU419" s="183"/>
      <c r="AV419" s="182"/>
    </row>
    <row r="420" spans="1:48" ht="15" thickBot="1">
      <c r="A420">
        <v>420</v>
      </c>
      <c r="B420" s="662"/>
      <c r="C420" s="667"/>
      <c r="D420" s="90" t="str">
        <f>+D418</f>
        <v>48-XL</v>
      </c>
      <c r="E420" s="184"/>
      <c r="F420" s="183"/>
      <c r="G420" s="183"/>
      <c r="H420" s="183"/>
      <c r="I420" s="183"/>
      <c r="J420" s="183"/>
      <c r="K420" s="183"/>
      <c r="L420" s="182"/>
      <c r="N420" s="662"/>
      <c r="O420" s="667"/>
      <c r="P420" s="90" t="str">
        <f>+P418</f>
        <v>48-XL</v>
      </c>
      <c r="Q420" s="184"/>
      <c r="R420" s="183"/>
      <c r="S420" s="183"/>
      <c r="T420" s="183"/>
      <c r="U420" s="183"/>
      <c r="V420" s="183"/>
      <c r="W420" s="183"/>
      <c r="X420" s="182"/>
      <c r="Z420" s="662"/>
      <c r="AA420" s="667"/>
      <c r="AB420" s="90" t="str">
        <f>+AB418</f>
        <v>48-XL</v>
      </c>
      <c r="AC420" s="184"/>
      <c r="AD420" s="183"/>
      <c r="AE420" s="183"/>
      <c r="AF420" s="183"/>
      <c r="AG420" s="183"/>
      <c r="AH420" s="183"/>
      <c r="AI420" s="183"/>
      <c r="AJ420" s="182"/>
      <c r="AL420" s="662"/>
      <c r="AM420" s="667"/>
      <c r="AN420" s="90" t="str">
        <f>+AN418</f>
        <v>48-XL</v>
      </c>
      <c r="AO420" s="184"/>
      <c r="AP420" s="183"/>
      <c r="AQ420" s="183"/>
      <c r="AR420" s="183"/>
      <c r="AS420" s="183"/>
      <c r="AT420" s="183"/>
      <c r="AU420" s="183"/>
      <c r="AV420" s="182"/>
    </row>
    <row r="421" spans="1:48">
      <c r="A421">
        <v>421</v>
      </c>
      <c r="B421" s="662"/>
      <c r="C421" s="664">
        <f>+C419+10</f>
        <v>180</v>
      </c>
      <c r="D421" s="78" t="s">
        <v>133</v>
      </c>
      <c r="E421" s="184"/>
      <c r="F421" s="183"/>
      <c r="G421" s="183"/>
      <c r="H421" s="183"/>
      <c r="I421" s="183"/>
      <c r="J421" s="183"/>
      <c r="K421" s="183"/>
      <c r="L421" s="182"/>
      <c r="N421" s="662"/>
      <c r="O421" s="664">
        <f>+O419+10</f>
        <v>180</v>
      </c>
      <c r="P421" s="78" t="s">
        <v>133</v>
      </c>
      <c r="Q421" s="184"/>
      <c r="R421" s="183"/>
      <c r="S421" s="183"/>
      <c r="T421" s="183"/>
      <c r="U421" s="183"/>
      <c r="V421" s="183"/>
      <c r="W421" s="183"/>
      <c r="X421" s="182"/>
      <c r="Z421" s="662"/>
      <c r="AA421" s="664">
        <f>+AA419+10</f>
        <v>180</v>
      </c>
      <c r="AB421" s="78" t="s">
        <v>133</v>
      </c>
      <c r="AC421" s="184"/>
      <c r="AD421" s="183"/>
      <c r="AE421" s="183"/>
      <c r="AF421" s="183"/>
      <c r="AG421" s="183"/>
      <c r="AH421" s="183"/>
      <c r="AI421" s="183"/>
      <c r="AJ421" s="182"/>
      <c r="AL421" s="662"/>
      <c r="AM421" s="664">
        <f>+AM419+10</f>
        <v>180</v>
      </c>
      <c r="AN421" s="78" t="s">
        <v>133</v>
      </c>
      <c r="AO421" s="184"/>
      <c r="AP421" s="183"/>
      <c r="AQ421" s="183"/>
      <c r="AR421" s="183"/>
      <c r="AS421" s="183"/>
      <c r="AT421" s="183"/>
      <c r="AU421" s="183"/>
      <c r="AV421" s="182"/>
    </row>
    <row r="422" spans="1:48" ht="15" thickBot="1">
      <c r="A422">
        <v>422</v>
      </c>
      <c r="B422" s="662"/>
      <c r="C422" s="665"/>
      <c r="D422" s="82" t="s">
        <v>136</v>
      </c>
      <c r="E422" s="184"/>
      <c r="F422" s="183"/>
      <c r="G422" s="183"/>
      <c r="H422" s="183"/>
      <c r="I422" s="183"/>
      <c r="J422" s="183"/>
      <c r="K422" s="183"/>
      <c r="L422" s="182"/>
      <c r="N422" s="662"/>
      <c r="O422" s="665"/>
      <c r="P422" s="82" t="s">
        <v>136</v>
      </c>
      <c r="Q422" s="184"/>
      <c r="R422" s="183"/>
      <c r="S422" s="183"/>
      <c r="T422" s="183"/>
      <c r="U422" s="183"/>
      <c r="V422" s="183"/>
      <c r="W422" s="183"/>
      <c r="X422" s="182"/>
      <c r="Z422" s="662"/>
      <c r="AA422" s="665"/>
      <c r="AB422" s="82" t="s">
        <v>136</v>
      </c>
      <c r="AC422" s="184"/>
      <c r="AD422" s="183"/>
      <c r="AE422" s="183"/>
      <c r="AF422" s="183"/>
      <c r="AG422" s="183"/>
      <c r="AH422" s="183"/>
      <c r="AI422" s="183"/>
      <c r="AJ422" s="182"/>
      <c r="AL422" s="662"/>
      <c r="AM422" s="665"/>
      <c r="AN422" s="82" t="s">
        <v>136</v>
      </c>
      <c r="AO422" s="184"/>
      <c r="AP422" s="183"/>
      <c r="AQ422" s="183"/>
      <c r="AR422" s="183"/>
      <c r="AS422" s="183"/>
      <c r="AT422" s="183"/>
      <c r="AU422" s="183"/>
      <c r="AV422" s="182"/>
    </row>
    <row r="423" spans="1:48">
      <c r="A423">
        <v>423</v>
      </c>
      <c r="B423" s="662"/>
      <c r="C423" s="666">
        <f>+C421+10</f>
        <v>190</v>
      </c>
      <c r="D423" s="86" t="str">
        <f>+D421</f>
        <v>48-X</v>
      </c>
      <c r="E423" s="184"/>
      <c r="F423" s="183"/>
      <c r="G423" s="183"/>
      <c r="H423" s="183"/>
      <c r="I423" s="183"/>
      <c r="J423" s="183"/>
      <c r="K423" s="183"/>
      <c r="L423" s="182"/>
      <c r="N423" s="662"/>
      <c r="O423" s="666">
        <f>+O421+10</f>
        <v>190</v>
      </c>
      <c r="P423" s="86" t="str">
        <f>+P421</f>
        <v>48-X</v>
      </c>
      <c r="Q423" s="184"/>
      <c r="R423" s="183"/>
      <c r="S423" s="183"/>
      <c r="T423" s="183"/>
      <c r="U423" s="183"/>
      <c r="V423" s="183"/>
      <c r="W423" s="183"/>
      <c r="X423" s="182"/>
      <c r="Z423" s="662"/>
      <c r="AA423" s="666">
        <f>+AA421+10</f>
        <v>190</v>
      </c>
      <c r="AB423" s="86" t="str">
        <f>+AB421</f>
        <v>48-X</v>
      </c>
      <c r="AC423" s="184"/>
      <c r="AD423" s="183"/>
      <c r="AE423" s="183"/>
      <c r="AF423" s="183"/>
      <c r="AG423" s="183"/>
      <c r="AH423" s="183"/>
      <c r="AI423" s="183"/>
      <c r="AJ423" s="182"/>
      <c r="AL423" s="662"/>
      <c r="AM423" s="666">
        <f>+AM421+10</f>
        <v>190</v>
      </c>
      <c r="AN423" s="86" t="str">
        <f>+AN421</f>
        <v>48-X</v>
      </c>
      <c r="AO423" s="184"/>
      <c r="AP423" s="183"/>
      <c r="AQ423" s="183"/>
      <c r="AR423" s="183"/>
      <c r="AS423" s="183"/>
      <c r="AT423" s="183"/>
      <c r="AU423" s="183"/>
      <c r="AV423" s="182"/>
    </row>
    <row r="424" spans="1:48" ht="15" thickBot="1">
      <c r="A424">
        <v>424</v>
      </c>
      <c r="B424" s="662"/>
      <c r="C424" s="667"/>
      <c r="D424" s="90" t="str">
        <f>+D422</f>
        <v>48-XL</v>
      </c>
      <c r="E424" s="184"/>
      <c r="F424" s="183"/>
      <c r="G424" s="183"/>
      <c r="H424" s="183"/>
      <c r="I424" s="183"/>
      <c r="J424" s="183"/>
      <c r="K424" s="183"/>
      <c r="L424" s="182"/>
      <c r="N424" s="662"/>
      <c r="O424" s="667"/>
      <c r="P424" s="90" t="str">
        <f>+P422</f>
        <v>48-XL</v>
      </c>
      <c r="Q424" s="184"/>
      <c r="R424" s="183"/>
      <c r="S424" s="183"/>
      <c r="T424" s="183"/>
      <c r="U424" s="183"/>
      <c r="V424" s="183"/>
      <c r="W424" s="183"/>
      <c r="X424" s="182"/>
      <c r="Z424" s="662"/>
      <c r="AA424" s="667"/>
      <c r="AB424" s="90" t="str">
        <f>+AB422</f>
        <v>48-XL</v>
      </c>
      <c r="AC424" s="184"/>
      <c r="AD424" s="183"/>
      <c r="AE424" s="183"/>
      <c r="AF424" s="183"/>
      <c r="AG424" s="183"/>
      <c r="AH424" s="183"/>
      <c r="AI424" s="183"/>
      <c r="AJ424" s="182"/>
      <c r="AL424" s="662"/>
      <c r="AM424" s="667"/>
      <c r="AN424" s="90" t="str">
        <f>+AN422</f>
        <v>48-XL</v>
      </c>
      <c r="AO424" s="184"/>
      <c r="AP424" s="183"/>
      <c r="AQ424" s="183"/>
      <c r="AR424" s="183"/>
      <c r="AS424" s="183"/>
      <c r="AT424" s="183"/>
      <c r="AU424" s="183"/>
      <c r="AV424" s="182"/>
    </row>
    <row r="425" spans="1:48">
      <c r="A425">
        <v>425</v>
      </c>
      <c r="B425" s="662"/>
      <c r="C425" s="664">
        <f>+C423+10</f>
        <v>200</v>
      </c>
      <c r="D425" s="78" t="s">
        <v>133</v>
      </c>
      <c r="E425" s="184"/>
      <c r="F425" s="183"/>
      <c r="G425" s="183"/>
      <c r="H425" s="183"/>
      <c r="I425" s="183"/>
      <c r="J425" s="183"/>
      <c r="K425" s="183"/>
      <c r="L425" s="182"/>
      <c r="N425" s="662"/>
      <c r="O425" s="664">
        <f>+O423+10</f>
        <v>200</v>
      </c>
      <c r="P425" s="78" t="s">
        <v>133</v>
      </c>
      <c r="Q425" s="184"/>
      <c r="R425" s="183"/>
      <c r="S425" s="183"/>
      <c r="T425" s="183"/>
      <c r="U425" s="183"/>
      <c r="V425" s="183"/>
      <c r="W425" s="183"/>
      <c r="X425" s="182"/>
      <c r="Z425" s="662"/>
      <c r="AA425" s="664">
        <f>+AA423+10</f>
        <v>200</v>
      </c>
      <c r="AB425" s="78" t="s">
        <v>133</v>
      </c>
      <c r="AC425" s="184"/>
      <c r="AD425" s="183"/>
      <c r="AE425" s="183"/>
      <c r="AF425" s="183"/>
      <c r="AG425" s="183"/>
      <c r="AH425" s="183"/>
      <c r="AI425" s="183"/>
      <c r="AJ425" s="182"/>
      <c r="AL425" s="662"/>
      <c r="AM425" s="664">
        <f>+AM423+10</f>
        <v>200</v>
      </c>
      <c r="AN425" s="78" t="s">
        <v>133</v>
      </c>
      <c r="AO425" s="184"/>
      <c r="AP425" s="183"/>
      <c r="AQ425" s="183"/>
      <c r="AR425" s="183"/>
      <c r="AS425" s="183"/>
      <c r="AT425" s="183"/>
      <c r="AU425" s="183"/>
      <c r="AV425" s="182"/>
    </row>
    <row r="426" spans="1:48" ht="15" thickBot="1">
      <c r="A426">
        <v>426</v>
      </c>
      <c r="B426" s="663"/>
      <c r="C426" s="665"/>
      <c r="D426" s="82" t="s">
        <v>136</v>
      </c>
      <c r="E426" s="181"/>
      <c r="F426" s="180"/>
      <c r="G426" s="180"/>
      <c r="H426" s="180"/>
      <c r="I426" s="180"/>
      <c r="J426" s="180"/>
      <c r="K426" s="180"/>
      <c r="L426" s="179"/>
      <c r="N426" s="663"/>
      <c r="O426" s="665"/>
      <c r="P426" s="82" t="s">
        <v>136</v>
      </c>
      <c r="Q426" s="181"/>
      <c r="R426" s="180"/>
      <c r="S426" s="180"/>
      <c r="T426" s="180"/>
      <c r="U426" s="180"/>
      <c r="V426" s="180"/>
      <c r="W426" s="180"/>
      <c r="X426" s="179"/>
      <c r="Z426" s="663"/>
      <c r="AA426" s="665"/>
      <c r="AB426" s="82" t="s">
        <v>136</v>
      </c>
      <c r="AC426" s="181"/>
      <c r="AD426" s="180"/>
      <c r="AE426" s="180"/>
      <c r="AF426" s="180"/>
      <c r="AG426" s="180"/>
      <c r="AH426" s="180"/>
      <c r="AI426" s="180"/>
      <c r="AJ426" s="179"/>
      <c r="AL426" s="663"/>
      <c r="AM426" s="665"/>
      <c r="AN426" s="82" t="s">
        <v>136</v>
      </c>
      <c r="AO426" s="181"/>
      <c r="AP426" s="180"/>
      <c r="AQ426" s="180"/>
      <c r="AR426" s="180"/>
      <c r="AS426" s="180"/>
      <c r="AT426" s="180"/>
      <c r="AU426" s="180"/>
      <c r="AV426" s="179"/>
    </row>
    <row r="427" spans="1:48">
      <c r="A427">
        <v>427</v>
      </c>
    </row>
    <row r="428" spans="1:48">
      <c r="A428">
        <v>428</v>
      </c>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1112</v>
      </c>
      <c r="C434" s="650"/>
      <c r="D434" s="651"/>
      <c r="E434" s="649" t="s">
        <v>1136</v>
      </c>
      <c r="F434" s="650"/>
      <c r="G434" s="650"/>
      <c r="H434" s="650"/>
      <c r="I434" s="650"/>
      <c r="J434" s="650"/>
      <c r="K434" s="650"/>
      <c r="L434" s="651"/>
      <c r="N434" s="649" t="s">
        <v>1114</v>
      </c>
      <c r="O434" s="650"/>
      <c r="P434" s="651"/>
      <c r="Q434" s="649" t="s">
        <v>1136</v>
      </c>
      <c r="R434" s="650"/>
      <c r="S434" s="650"/>
      <c r="T434" s="650"/>
      <c r="U434" s="650"/>
      <c r="V434" s="650"/>
      <c r="W434" s="650"/>
      <c r="X434" s="651"/>
      <c r="Z434" s="649" t="s">
        <v>1115</v>
      </c>
      <c r="AA434" s="650"/>
      <c r="AB434" s="651"/>
      <c r="AC434" s="649" t="s">
        <v>1136</v>
      </c>
      <c r="AD434" s="650"/>
      <c r="AE434" s="650"/>
      <c r="AF434" s="650"/>
      <c r="AG434" s="650"/>
      <c r="AH434" s="650"/>
      <c r="AI434" s="650"/>
      <c r="AJ434" s="651"/>
      <c r="AL434" s="649" t="s">
        <v>1116</v>
      </c>
      <c r="AM434" s="650"/>
      <c r="AN434" s="651"/>
      <c r="AO434" s="649" t="s">
        <v>1136</v>
      </c>
      <c r="AP434" s="650"/>
      <c r="AQ434" s="650"/>
      <c r="AR434" s="650"/>
      <c r="AS434" s="650"/>
      <c r="AT434" s="650"/>
      <c r="AU434" s="650"/>
      <c r="AV434" s="651"/>
    </row>
    <row r="435" spans="1:48" ht="15.75" customHeight="1">
      <c r="A435">
        <v>435</v>
      </c>
      <c r="B435" s="652" t="s">
        <v>1117</v>
      </c>
      <c r="C435" s="652" t="s">
        <v>634</v>
      </c>
      <c r="D435" s="669" t="s">
        <v>1119</v>
      </c>
      <c r="E435" s="654" t="s">
        <v>1120</v>
      </c>
      <c r="F435" s="655"/>
      <c r="G435" s="655"/>
      <c r="H435" s="655"/>
      <c r="I435" s="655"/>
      <c r="J435" s="655"/>
      <c r="K435" s="655"/>
      <c r="L435" s="656"/>
      <c r="N435" s="652" t="s">
        <v>1117</v>
      </c>
      <c r="O435" s="652" t="s">
        <v>634</v>
      </c>
      <c r="P435" s="669" t="s">
        <v>1119</v>
      </c>
      <c r="Q435" s="654" t="s">
        <v>1120</v>
      </c>
      <c r="R435" s="655"/>
      <c r="S435" s="655"/>
      <c r="T435" s="655"/>
      <c r="U435" s="655"/>
      <c r="V435" s="655"/>
      <c r="W435" s="655"/>
      <c r="X435" s="656"/>
      <c r="Z435" s="652" t="s">
        <v>1117</v>
      </c>
      <c r="AA435" s="652" t="s">
        <v>634</v>
      </c>
      <c r="AB435" s="669" t="s">
        <v>1119</v>
      </c>
      <c r="AC435" s="654" t="s">
        <v>1120</v>
      </c>
      <c r="AD435" s="655"/>
      <c r="AE435" s="655"/>
      <c r="AF435" s="655"/>
      <c r="AG435" s="655"/>
      <c r="AH435" s="655"/>
      <c r="AI435" s="655"/>
      <c r="AJ435" s="656"/>
      <c r="AL435" s="652" t="s">
        <v>1117</v>
      </c>
      <c r="AM435" s="652" t="s">
        <v>634</v>
      </c>
      <c r="AN435" s="669" t="s">
        <v>1119</v>
      </c>
      <c r="AO435" s="654" t="s">
        <v>1120</v>
      </c>
      <c r="AP435" s="655"/>
      <c r="AQ435" s="655"/>
      <c r="AR435" s="655"/>
      <c r="AS435" s="655"/>
      <c r="AT435" s="655"/>
      <c r="AU435" s="655"/>
      <c r="AV435" s="656"/>
    </row>
    <row r="436" spans="1:48" ht="15" customHeight="1" thickBot="1">
      <c r="A436">
        <v>436</v>
      </c>
      <c r="B436" s="668"/>
      <c r="C436" s="668"/>
      <c r="D436" s="670"/>
      <c r="E436" s="672"/>
      <c r="F436" s="673"/>
      <c r="G436" s="673"/>
      <c r="H436" s="673"/>
      <c r="I436" s="673"/>
      <c r="J436" s="673"/>
      <c r="K436" s="673"/>
      <c r="L436" s="674"/>
      <c r="N436" s="668"/>
      <c r="O436" s="668"/>
      <c r="P436" s="670"/>
      <c r="Q436" s="672"/>
      <c r="R436" s="673"/>
      <c r="S436" s="673"/>
      <c r="T436" s="673"/>
      <c r="U436" s="673"/>
      <c r="V436" s="673"/>
      <c r="W436" s="673"/>
      <c r="X436" s="674"/>
      <c r="Z436" s="668"/>
      <c r="AA436" s="668"/>
      <c r="AB436" s="670"/>
      <c r="AC436" s="672"/>
      <c r="AD436" s="673"/>
      <c r="AE436" s="673"/>
      <c r="AF436" s="673"/>
      <c r="AG436" s="673"/>
      <c r="AH436" s="673"/>
      <c r="AI436" s="673"/>
      <c r="AJ436" s="674"/>
      <c r="AL436" s="668"/>
      <c r="AM436" s="668"/>
      <c r="AN436" s="670"/>
      <c r="AO436" s="672"/>
      <c r="AP436" s="673"/>
      <c r="AQ436" s="673"/>
      <c r="AR436" s="673"/>
      <c r="AS436" s="673"/>
      <c r="AT436" s="673"/>
      <c r="AU436" s="673"/>
      <c r="AV436" s="674"/>
    </row>
    <row r="437" spans="1:48" ht="15" thickBot="1">
      <c r="A437">
        <v>437</v>
      </c>
      <c r="B437" s="653"/>
      <c r="C437" s="653"/>
      <c r="D437" s="671"/>
      <c r="E437" s="75">
        <v>0</v>
      </c>
      <c r="F437" s="76">
        <v>500</v>
      </c>
      <c r="G437" s="76">
        <v>1000</v>
      </c>
      <c r="H437" s="76">
        <v>1500</v>
      </c>
      <c r="I437" s="76">
        <v>2000</v>
      </c>
      <c r="J437" s="76">
        <v>2500</v>
      </c>
      <c r="K437" s="76">
        <v>3000</v>
      </c>
      <c r="L437" s="77">
        <v>3500</v>
      </c>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
        <v>1141</v>
      </c>
      <c r="C438" s="664">
        <v>100</v>
      </c>
      <c r="D438" s="78" t="s">
        <v>133</v>
      </c>
      <c r="E438" s="79">
        <v>318</v>
      </c>
      <c r="F438" s="80">
        <v>308</v>
      </c>
      <c r="G438" s="80">
        <v>298</v>
      </c>
      <c r="H438" s="80">
        <v>288</v>
      </c>
      <c r="I438" s="80">
        <v>278</v>
      </c>
      <c r="J438" s="80">
        <v>268</v>
      </c>
      <c r="K438" s="80">
        <v>258</v>
      </c>
      <c r="L438" s="81">
        <v>249</v>
      </c>
      <c r="N438" s="661" t="s">
        <v>1141</v>
      </c>
      <c r="O438" s="664">
        <v>100</v>
      </c>
      <c r="P438" s="78" t="s">
        <v>133</v>
      </c>
      <c r="Q438" s="79">
        <v>318</v>
      </c>
      <c r="R438" s="80">
        <v>308</v>
      </c>
      <c r="S438" s="80">
        <v>298</v>
      </c>
      <c r="T438" s="80">
        <v>288</v>
      </c>
      <c r="U438" s="80">
        <v>278</v>
      </c>
      <c r="V438" s="80">
        <v>268</v>
      </c>
      <c r="W438" s="80">
        <v>258</v>
      </c>
      <c r="X438" s="81">
        <v>249</v>
      </c>
      <c r="Z438" s="661" t="s">
        <v>1141</v>
      </c>
      <c r="AA438" s="664">
        <v>100</v>
      </c>
      <c r="AB438" s="78" t="s">
        <v>133</v>
      </c>
      <c r="AC438" s="79">
        <v>318</v>
      </c>
      <c r="AD438" s="80">
        <v>308</v>
      </c>
      <c r="AE438" s="80">
        <v>298</v>
      </c>
      <c r="AF438" s="80">
        <v>288</v>
      </c>
      <c r="AG438" s="80">
        <v>278</v>
      </c>
      <c r="AH438" s="80">
        <v>268</v>
      </c>
      <c r="AI438" s="80">
        <v>258</v>
      </c>
      <c r="AJ438" s="81">
        <v>249</v>
      </c>
      <c r="AL438" s="661" t="s">
        <v>1141</v>
      </c>
      <c r="AM438" s="664">
        <v>100</v>
      </c>
      <c r="AN438" s="78" t="s">
        <v>133</v>
      </c>
      <c r="AO438" s="79">
        <v>318</v>
      </c>
      <c r="AP438" s="80">
        <v>308</v>
      </c>
      <c r="AQ438" s="80">
        <v>298</v>
      </c>
      <c r="AR438" s="80">
        <v>288</v>
      </c>
      <c r="AS438" s="80">
        <v>278</v>
      </c>
      <c r="AT438" s="80">
        <v>268</v>
      </c>
      <c r="AU438" s="80">
        <v>258</v>
      </c>
      <c r="AV438" s="81">
        <v>249</v>
      </c>
    </row>
    <row r="439" spans="1:48" ht="15" thickBot="1">
      <c r="A439">
        <v>439</v>
      </c>
      <c r="B439" s="662"/>
      <c r="C439" s="665"/>
      <c r="D439" s="82" t="s">
        <v>136</v>
      </c>
      <c r="E439" s="83">
        <v>318</v>
      </c>
      <c r="F439" s="84">
        <v>311</v>
      </c>
      <c r="G439" s="84">
        <v>304</v>
      </c>
      <c r="H439" s="84">
        <v>297</v>
      </c>
      <c r="I439" s="84">
        <v>291</v>
      </c>
      <c r="J439" s="84">
        <v>284</v>
      </c>
      <c r="K439" s="84">
        <v>277</v>
      </c>
      <c r="L439" s="85">
        <v>271</v>
      </c>
      <c r="N439" s="662"/>
      <c r="O439" s="665"/>
      <c r="P439" s="82" t="s">
        <v>136</v>
      </c>
      <c r="Q439" s="83">
        <v>318</v>
      </c>
      <c r="R439" s="84">
        <v>311</v>
      </c>
      <c r="S439" s="84">
        <v>304</v>
      </c>
      <c r="T439" s="84">
        <v>297</v>
      </c>
      <c r="U439" s="84">
        <v>291</v>
      </c>
      <c r="V439" s="84">
        <v>284</v>
      </c>
      <c r="W439" s="84">
        <v>277</v>
      </c>
      <c r="X439" s="85">
        <v>271</v>
      </c>
      <c r="Z439" s="662"/>
      <c r="AA439" s="665"/>
      <c r="AB439" s="82" t="s">
        <v>136</v>
      </c>
      <c r="AC439" s="83">
        <v>318</v>
      </c>
      <c r="AD439" s="84">
        <v>311</v>
      </c>
      <c r="AE439" s="84">
        <v>304</v>
      </c>
      <c r="AF439" s="84">
        <v>297</v>
      </c>
      <c r="AG439" s="84">
        <v>291</v>
      </c>
      <c r="AH439" s="84">
        <v>284</v>
      </c>
      <c r="AI439" s="84">
        <v>277</v>
      </c>
      <c r="AJ439" s="85">
        <v>271</v>
      </c>
      <c r="AL439" s="662"/>
      <c r="AM439" s="665"/>
      <c r="AN439" s="82" t="s">
        <v>136</v>
      </c>
      <c r="AO439" s="83">
        <v>317</v>
      </c>
      <c r="AP439" s="84">
        <v>305</v>
      </c>
      <c r="AQ439" s="84">
        <v>293</v>
      </c>
      <c r="AR439" s="84">
        <v>281</v>
      </c>
      <c r="AS439" s="84">
        <v>269</v>
      </c>
      <c r="AT439" s="84">
        <v>257</v>
      </c>
      <c r="AU439" s="84">
        <v>245</v>
      </c>
      <c r="AV439" s="85">
        <v>233</v>
      </c>
    </row>
    <row r="440" spans="1:48">
      <c r="A440">
        <v>440</v>
      </c>
      <c r="B440" s="662"/>
      <c r="C440" s="666">
        <v>110</v>
      </c>
      <c r="D440" s="86" t="str">
        <f>+D438</f>
        <v>48-X</v>
      </c>
      <c r="E440" s="87">
        <v>318</v>
      </c>
      <c r="F440" s="88">
        <v>312</v>
      </c>
      <c r="G440" s="88">
        <v>307</v>
      </c>
      <c r="H440" s="88">
        <v>301</v>
      </c>
      <c r="I440" s="88">
        <v>296</v>
      </c>
      <c r="J440" s="88">
        <v>290</v>
      </c>
      <c r="K440" s="88">
        <v>285</v>
      </c>
      <c r="L440" s="89">
        <v>280</v>
      </c>
      <c r="N440" s="662"/>
      <c r="O440" s="666">
        <v>110</v>
      </c>
      <c r="P440" s="86" t="str">
        <f>+P438</f>
        <v>48-X</v>
      </c>
      <c r="Q440" s="87">
        <v>318</v>
      </c>
      <c r="R440" s="88">
        <v>312</v>
      </c>
      <c r="S440" s="88">
        <v>307</v>
      </c>
      <c r="T440" s="88">
        <v>301</v>
      </c>
      <c r="U440" s="88">
        <v>296</v>
      </c>
      <c r="V440" s="88">
        <v>290</v>
      </c>
      <c r="W440" s="88">
        <v>285</v>
      </c>
      <c r="X440" s="89">
        <v>280</v>
      </c>
      <c r="Z440" s="662"/>
      <c r="AA440" s="666">
        <v>110</v>
      </c>
      <c r="AB440" s="86" t="str">
        <f>+AB438</f>
        <v>48-X</v>
      </c>
      <c r="AC440" s="87">
        <v>318</v>
      </c>
      <c r="AD440" s="88">
        <v>312</v>
      </c>
      <c r="AE440" s="88">
        <v>307</v>
      </c>
      <c r="AF440" s="88">
        <v>301</v>
      </c>
      <c r="AG440" s="88">
        <v>296</v>
      </c>
      <c r="AH440" s="88">
        <v>290</v>
      </c>
      <c r="AI440" s="88">
        <v>285</v>
      </c>
      <c r="AJ440" s="89">
        <v>280</v>
      </c>
      <c r="AL440" s="662"/>
      <c r="AM440" s="666">
        <v>110</v>
      </c>
      <c r="AN440" s="86" t="str">
        <f>+AN438</f>
        <v>48-X</v>
      </c>
      <c r="AO440" s="87">
        <v>318</v>
      </c>
      <c r="AP440" s="88">
        <v>312</v>
      </c>
      <c r="AQ440" s="88">
        <v>307</v>
      </c>
      <c r="AR440" s="88">
        <v>301</v>
      </c>
      <c r="AS440" s="88">
        <v>296</v>
      </c>
      <c r="AT440" s="88">
        <v>290</v>
      </c>
      <c r="AU440" s="88">
        <v>285</v>
      </c>
      <c r="AV440" s="89">
        <v>280</v>
      </c>
    </row>
    <row r="441" spans="1:48" ht="15" thickBot="1">
      <c r="A441">
        <v>441</v>
      </c>
      <c r="B441" s="662"/>
      <c r="C441" s="667"/>
      <c r="D441" s="90" t="str">
        <f>+D439</f>
        <v>48-XL</v>
      </c>
      <c r="E441" s="87">
        <v>318</v>
      </c>
      <c r="F441" s="88">
        <v>316</v>
      </c>
      <c r="G441" s="88">
        <v>314</v>
      </c>
      <c r="H441" s="88">
        <v>312</v>
      </c>
      <c r="I441" s="88">
        <v>310</v>
      </c>
      <c r="J441" s="88">
        <v>308</v>
      </c>
      <c r="K441" s="88">
        <v>306</v>
      </c>
      <c r="L441" s="89">
        <v>305</v>
      </c>
      <c r="N441" s="662"/>
      <c r="O441" s="667"/>
      <c r="P441" s="90" t="str">
        <f>+P439</f>
        <v>48-XL</v>
      </c>
      <c r="Q441" s="87">
        <v>318</v>
      </c>
      <c r="R441" s="88">
        <v>316</v>
      </c>
      <c r="S441" s="88">
        <v>314</v>
      </c>
      <c r="T441" s="88">
        <v>312</v>
      </c>
      <c r="U441" s="88">
        <v>310</v>
      </c>
      <c r="V441" s="88">
        <v>308</v>
      </c>
      <c r="W441" s="88">
        <v>306</v>
      </c>
      <c r="X441" s="89">
        <v>305</v>
      </c>
      <c r="Z441" s="662"/>
      <c r="AA441" s="667"/>
      <c r="AB441" s="90" t="str">
        <f>+AB439</f>
        <v>48-XL</v>
      </c>
      <c r="AC441" s="87">
        <v>318</v>
      </c>
      <c r="AD441" s="88">
        <v>316</v>
      </c>
      <c r="AE441" s="88">
        <v>314</v>
      </c>
      <c r="AF441" s="88">
        <v>312</v>
      </c>
      <c r="AG441" s="88">
        <v>310</v>
      </c>
      <c r="AH441" s="88">
        <v>308</v>
      </c>
      <c r="AI441" s="88">
        <v>306</v>
      </c>
      <c r="AJ441" s="89">
        <v>305</v>
      </c>
      <c r="AL441" s="662"/>
      <c r="AM441" s="667"/>
      <c r="AN441" s="90" t="str">
        <f>+AN439</f>
        <v>48-XL</v>
      </c>
      <c r="AO441" s="87">
        <v>316</v>
      </c>
      <c r="AP441" s="88">
        <v>310</v>
      </c>
      <c r="AQ441" s="88">
        <v>305</v>
      </c>
      <c r="AR441" s="88">
        <v>300</v>
      </c>
      <c r="AS441" s="88">
        <v>294</v>
      </c>
      <c r="AT441" s="88">
        <v>289</v>
      </c>
      <c r="AU441" s="88">
        <v>284</v>
      </c>
      <c r="AV441" s="89">
        <v>279</v>
      </c>
    </row>
    <row r="442" spans="1:48">
      <c r="A442">
        <v>442</v>
      </c>
      <c r="B442" s="662"/>
      <c r="C442" s="664">
        <f>+C440+10</f>
        <v>120</v>
      </c>
      <c r="D442" s="78" t="s">
        <v>133</v>
      </c>
      <c r="E442" s="83">
        <v>318</v>
      </c>
      <c r="F442" s="84">
        <v>317</v>
      </c>
      <c r="G442" s="84">
        <v>316</v>
      </c>
      <c r="H442" s="84">
        <v>315</v>
      </c>
      <c r="I442" s="84">
        <v>314</v>
      </c>
      <c r="J442" s="84">
        <v>313</v>
      </c>
      <c r="K442" s="84">
        <v>312</v>
      </c>
      <c r="L442" s="85">
        <v>312</v>
      </c>
      <c r="N442" s="662"/>
      <c r="O442" s="664">
        <f>+O440+10</f>
        <v>120</v>
      </c>
      <c r="P442" s="78" t="s">
        <v>133</v>
      </c>
      <c r="Q442" s="83">
        <v>318</v>
      </c>
      <c r="R442" s="84">
        <v>317</v>
      </c>
      <c r="S442" s="84">
        <v>316</v>
      </c>
      <c r="T442" s="84">
        <v>315</v>
      </c>
      <c r="U442" s="84">
        <v>314</v>
      </c>
      <c r="V442" s="84">
        <v>313</v>
      </c>
      <c r="W442" s="84">
        <v>312</v>
      </c>
      <c r="X442" s="85">
        <v>312</v>
      </c>
      <c r="Z442" s="662"/>
      <c r="AA442" s="664">
        <f>+AA440+10</f>
        <v>120</v>
      </c>
      <c r="AB442" s="78" t="s">
        <v>133</v>
      </c>
      <c r="AC442" s="83">
        <v>318</v>
      </c>
      <c r="AD442" s="84">
        <v>317</v>
      </c>
      <c r="AE442" s="84">
        <v>316</v>
      </c>
      <c r="AF442" s="84">
        <v>315</v>
      </c>
      <c r="AG442" s="84">
        <v>314</v>
      </c>
      <c r="AH442" s="84">
        <v>313</v>
      </c>
      <c r="AI442" s="84">
        <v>312</v>
      </c>
      <c r="AJ442" s="85">
        <v>312</v>
      </c>
      <c r="AL442" s="662"/>
      <c r="AM442" s="664">
        <f>+AM440+10</f>
        <v>120</v>
      </c>
      <c r="AN442" s="78" t="s">
        <v>133</v>
      </c>
      <c r="AO442" s="83">
        <v>318</v>
      </c>
      <c r="AP442" s="84">
        <v>317</v>
      </c>
      <c r="AQ442" s="84">
        <v>316</v>
      </c>
      <c r="AR442" s="84">
        <v>315</v>
      </c>
      <c r="AS442" s="84">
        <v>314</v>
      </c>
      <c r="AT442" s="84">
        <v>313</v>
      </c>
      <c r="AU442" s="84">
        <v>312</v>
      </c>
      <c r="AV442" s="85">
        <v>312</v>
      </c>
    </row>
    <row r="443" spans="1:48" ht="15" thickBot="1">
      <c r="A443">
        <v>443</v>
      </c>
      <c r="B443" s="662"/>
      <c r="C443" s="665"/>
      <c r="D443" s="82" t="s">
        <v>136</v>
      </c>
      <c r="E443" s="83">
        <v>318</v>
      </c>
      <c r="F443" s="84">
        <v>318</v>
      </c>
      <c r="G443" s="84">
        <v>318</v>
      </c>
      <c r="H443" s="84">
        <v>318</v>
      </c>
      <c r="I443" s="84">
        <v>318</v>
      </c>
      <c r="J443" s="84">
        <v>318</v>
      </c>
      <c r="K443" s="84">
        <v>318</v>
      </c>
      <c r="L443" s="85">
        <v>319</v>
      </c>
      <c r="N443" s="662"/>
      <c r="O443" s="665"/>
      <c r="P443" s="82" t="s">
        <v>136</v>
      </c>
      <c r="Q443" s="83">
        <v>318</v>
      </c>
      <c r="R443" s="84">
        <v>318</v>
      </c>
      <c r="S443" s="84">
        <v>318</v>
      </c>
      <c r="T443" s="84">
        <v>318</v>
      </c>
      <c r="U443" s="84">
        <v>318</v>
      </c>
      <c r="V443" s="84">
        <v>318</v>
      </c>
      <c r="W443" s="84">
        <v>318</v>
      </c>
      <c r="X443" s="85">
        <v>319</v>
      </c>
      <c r="Z443" s="662"/>
      <c r="AA443" s="665"/>
      <c r="AB443" s="82" t="s">
        <v>136</v>
      </c>
      <c r="AC443" s="83">
        <v>318</v>
      </c>
      <c r="AD443" s="84">
        <v>318</v>
      </c>
      <c r="AE443" s="84">
        <v>318</v>
      </c>
      <c r="AF443" s="84">
        <v>318</v>
      </c>
      <c r="AG443" s="84">
        <v>318</v>
      </c>
      <c r="AH443" s="84">
        <v>318</v>
      </c>
      <c r="AI443" s="84">
        <v>318</v>
      </c>
      <c r="AJ443" s="85">
        <v>319</v>
      </c>
      <c r="AL443" s="662"/>
      <c r="AM443" s="665"/>
      <c r="AN443" s="82" t="s">
        <v>136</v>
      </c>
      <c r="AO443" s="83">
        <v>318</v>
      </c>
      <c r="AP443" s="84">
        <v>318</v>
      </c>
      <c r="AQ443" s="84">
        <v>318</v>
      </c>
      <c r="AR443" s="84">
        <v>318</v>
      </c>
      <c r="AS443" s="84">
        <v>318</v>
      </c>
      <c r="AT443" s="84">
        <v>318</v>
      </c>
      <c r="AU443" s="84">
        <v>318</v>
      </c>
      <c r="AV443" s="85">
        <v>319</v>
      </c>
    </row>
    <row r="444" spans="1:48">
      <c r="A444">
        <v>444</v>
      </c>
      <c r="B444" s="662"/>
      <c r="C444" s="666">
        <f>+C442+10</f>
        <v>130</v>
      </c>
      <c r="D444" s="86" t="str">
        <f>+D442</f>
        <v>48-X</v>
      </c>
      <c r="E444" s="87">
        <v>316</v>
      </c>
      <c r="F444" s="88">
        <v>316</v>
      </c>
      <c r="G444" s="88">
        <v>316</v>
      </c>
      <c r="H444" s="88">
        <v>316</v>
      </c>
      <c r="I444" s="88">
        <v>316</v>
      </c>
      <c r="J444" s="88">
        <v>316</v>
      </c>
      <c r="K444" s="88">
        <v>316</v>
      </c>
      <c r="L444" s="89">
        <v>317</v>
      </c>
      <c r="N444" s="662"/>
      <c r="O444" s="666">
        <f>+O442+10</f>
        <v>130</v>
      </c>
      <c r="P444" s="86" t="str">
        <f>+P442</f>
        <v>48-X</v>
      </c>
      <c r="Q444" s="87">
        <v>316</v>
      </c>
      <c r="R444" s="88">
        <v>316</v>
      </c>
      <c r="S444" s="88">
        <v>316</v>
      </c>
      <c r="T444" s="88">
        <v>316</v>
      </c>
      <c r="U444" s="88">
        <v>316</v>
      </c>
      <c r="V444" s="88">
        <v>316</v>
      </c>
      <c r="W444" s="88">
        <v>316</v>
      </c>
      <c r="X444" s="89">
        <v>317</v>
      </c>
      <c r="Z444" s="662"/>
      <c r="AA444" s="666">
        <f>+AA442+10</f>
        <v>130</v>
      </c>
      <c r="AB444" s="86" t="str">
        <f>+AB442</f>
        <v>48-X</v>
      </c>
      <c r="AC444" s="87">
        <v>316</v>
      </c>
      <c r="AD444" s="88">
        <v>316</v>
      </c>
      <c r="AE444" s="88">
        <v>316</v>
      </c>
      <c r="AF444" s="88">
        <v>316</v>
      </c>
      <c r="AG444" s="88">
        <v>316</v>
      </c>
      <c r="AH444" s="88">
        <v>316</v>
      </c>
      <c r="AI444" s="88">
        <v>316</v>
      </c>
      <c r="AJ444" s="89">
        <v>317</v>
      </c>
      <c r="AL444" s="662"/>
      <c r="AM444" s="666">
        <f>+AM442+10</f>
        <v>130</v>
      </c>
      <c r="AN444" s="86" t="str">
        <f>+AN442</f>
        <v>48-X</v>
      </c>
      <c r="AO444" s="87">
        <v>316</v>
      </c>
      <c r="AP444" s="88">
        <v>316</v>
      </c>
      <c r="AQ444" s="88">
        <v>316</v>
      </c>
      <c r="AR444" s="88">
        <v>316</v>
      </c>
      <c r="AS444" s="88">
        <v>316</v>
      </c>
      <c r="AT444" s="88">
        <v>316</v>
      </c>
      <c r="AU444" s="88">
        <v>316</v>
      </c>
      <c r="AV444" s="89">
        <v>317</v>
      </c>
    </row>
    <row r="445" spans="1:48" ht="15" thickBot="1">
      <c r="A445">
        <v>445</v>
      </c>
      <c r="B445" s="662"/>
      <c r="C445" s="667"/>
      <c r="D445" s="90" t="str">
        <f>+D443</f>
        <v>48-XL</v>
      </c>
      <c r="E445" s="87">
        <v>316</v>
      </c>
      <c r="F445" s="88">
        <v>316</v>
      </c>
      <c r="G445" s="88">
        <v>316</v>
      </c>
      <c r="H445" s="88">
        <v>316</v>
      </c>
      <c r="I445" s="88">
        <v>316</v>
      </c>
      <c r="J445" s="88">
        <v>316</v>
      </c>
      <c r="K445" s="88">
        <v>316</v>
      </c>
      <c r="L445" s="89">
        <v>317</v>
      </c>
      <c r="N445" s="662"/>
      <c r="O445" s="667"/>
      <c r="P445" s="90" t="str">
        <f>+P443</f>
        <v>48-XL</v>
      </c>
      <c r="Q445" s="87">
        <v>316</v>
      </c>
      <c r="R445" s="88">
        <v>316</v>
      </c>
      <c r="S445" s="88">
        <v>316</v>
      </c>
      <c r="T445" s="88">
        <v>316</v>
      </c>
      <c r="U445" s="88">
        <v>316</v>
      </c>
      <c r="V445" s="88">
        <v>316</v>
      </c>
      <c r="W445" s="88">
        <v>316</v>
      </c>
      <c r="X445" s="89">
        <v>317</v>
      </c>
      <c r="Z445" s="662"/>
      <c r="AA445" s="667"/>
      <c r="AB445" s="90" t="str">
        <f>+AB443</f>
        <v>48-XL</v>
      </c>
      <c r="AC445" s="87">
        <v>316</v>
      </c>
      <c r="AD445" s="88">
        <v>316</v>
      </c>
      <c r="AE445" s="88">
        <v>316</v>
      </c>
      <c r="AF445" s="88">
        <v>316</v>
      </c>
      <c r="AG445" s="88">
        <v>316</v>
      </c>
      <c r="AH445" s="88">
        <v>316</v>
      </c>
      <c r="AI445" s="88">
        <v>316</v>
      </c>
      <c r="AJ445" s="89">
        <v>317</v>
      </c>
      <c r="AL445" s="662"/>
      <c r="AM445" s="667"/>
      <c r="AN445" s="90" t="str">
        <f>+AN443</f>
        <v>48-XL</v>
      </c>
      <c r="AO445" s="87">
        <v>316</v>
      </c>
      <c r="AP445" s="88">
        <v>315</v>
      </c>
      <c r="AQ445" s="88">
        <v>315</v>
      </c>
      <c r="AR445" s="88">
        <v>315</v>
      </c>
      <c r="AS445" s="88">
        <v>315</v>
      </c>
      <c r="AT445" s="88">
        <v>315</v>
      </c>
      <c r="AU445" s="88">
        <v>315</v>
      </c>
      <c r="AV445" s="89">
        <v>315</v>
      </c>
    </row>
    <row r="446" spans="1:48">
      <c r="A446">
        <v>446</v>
      </c>
      <c r="B446" s="662"/>
      <c r="C446" s="664">
        <f>+C444+10</f>
        <v>140</v>
      </c>
      <c r="D446" s="78" t="s">
        <v>133</v>
      </c>
      <c r="E446" s="184"/>
      <c r="F446" s="183"/>
      <c r="G446" s="84">
        <v>317</v>
      </c>
      <c r="H446" s="84">
        <v>317</v>
      </c>
      <c r="I446" s="84">
        <v>317</v>
      </c>
      <c r="J446" s="84">
        <v>317</v>
      </c>
      <c r="K446" s="84">
        <v>317</v>
      </c>
      <c r="L446" s="85">
        <v>317</v>
      </c>
      <c r="N446" s="662"/>
      <c r="O446" s="664">
        <f>+O444+10</f>
        <v>140</v>
      </c>
      <c r="P446" s="78" t="s">
        <v>133</v>
      </c>
      <c r="Q446" s="184"/>
      <c r="R446" s="183"/>
      <c r="S446" s="84">
        <v>317</v>
      </c>
      <c r="T446" s="84">
        <v>317</v>
      </c>
      <c r="U446" s="84">
        <v>317</v>
      </c>
      <c r="V446" s="84">
        <v>317</v>
      </c>
      <c r="W446" s="84">
        <v>317</v>
      </c>
      <c r="X446" s="85">
        <v>317</v>
      </c>
      <c r="Z446" s="662"/>
      <c r="AA446" s="664">
        <f>+AA444+10</f>
        <v>140</v>
      </c>
      <c r="AB446" s="78" t="s">
        <v>133</v>
      </c>
      <c r="AC446" s="184"/>
      <c r="AD446" s="183"/>
      <c r="AE446" s="84">
        <v>317</v>
      </c>
      <c r="AF446" s="84">
        <v>317</v>
      </c>
      <c r="AG446" s="84">
        <v>317</v>
      </c>
      <c r="AH446" s="84">
        <v>317</v>
      </c>
      <c r="AI446" s="84">
        <v>317</v>
      </c>
      <c r="AJ446" s="85">
        <v>317</v>
      </c>
      <c r="AL446" s="662"/>
      <c r="AM446" s="664">
        <f>+AM444+10</f>
        <v>140</v>
      </c>
      <c r="AN446" s="78" t="s">
        <v>133</v>
      </c>
      <c r="AO446" s="184"/>
      <c r="AP446" s="183"/>
      <c r="AQ446" s="84">
        <v>317</v>
      </c>
      <c r="AR446" s="84">
        <v>317</v>
      </c>
      <c r="AS446" s="84">
        <v>317</v>
      </c>
      <c r="AT446" s="84">
        <v>317</v>
      </c>
      <c r="AU446" s="84">
        <v>317</v>
      </c>
      <c r="AV446" s="85">
        <v>317</v>
      </c>
    </row>
    <row r="447" spans="1:48" ht="15" thickBot="1">
      <c r="A447">
        <v>447</v>
      </c>
      <c r="B447" s="662"/>
      <c r="C447" s="665"/>
      <c r="D447" s="82" t="s">
        <v>136</v>
      </c>
      <c r="E447" s="184"/>
      <c r="F447" s="183"/>
      <c r="G447" s="84">
        <v>317</v>
      </c>
      <c r="H447" s="84">
        <v>317</v>
      </c>
      <c r="I447" s="84">
        <v>317</v>
      </c>
      <c r="J447" s="84">
        <v>317</v>
      </c>
      <c r="K447" s="84">
        <v>317</v>
      </c>
      <c r="L447" s="85">
        <v>317</v>
      </c>
      <c r="N447" s="662"/>
      <c r="O447" s="665"/>
      <c r="P447" s="82" t="s">
        <v>136</v>
      </c>
      <c r="Q447" s="184"/>
      <c r="R447" s="183"/>
      <c r="S447" s="84">
        <v>317</v>
      </c>
      <c r="T447" s="84">
        <v>317</v>
      </c>
      <c r="U447" s="84">
        <v>317</v>
      </c>
      <c r="V447" s="84">
        <v>317</v>
      </c>
      <c r="W447" s="84">
        <v>317</v>
      </c>
      <c r="X447" s="85">
        <v>317</v>
      </c>
      <c r="Z447" s="662"/>
      <c r="AA447" s="665"/>
      <c r="AB447" s="82" t="s">
        <v>136</v>
      </c>
      <c r="AC447" s="184"/>
      <c r="AD447" s="183"/>
      <c r="AE447" s="84">
        <v>317</v>
      </c>
      <c r="AF447" s="84">
        <v>317</v>
      </c>
      <c r="AG447" s="84">
        <v>317</v>
      </c>
      <c r="AH447" s="84">
        <v>317</v>
      </c>
      <c r="AI447" s="84">
        <v>317</v>
      </c>
      <c r="AJ447" s="85">
        <v>317</v>
      </c>
      <c r="AL447" s="662"/>
      <c r="AM447" s="665"/>
      <c r="AN447" s="82" t="s">
        <v>136</v>
      </c>
      <c r="AO447" s="184"/>
      <c r="AP447" s="183"/>
      <c r="AQ447" s="84">
        <v>317</v>
      </c>
      <c r="AR447" s="84">
        <v>317</v>
      </c>
      <c r="AS447" s="84">
        <v>316</v>
      </c>
      <c r="AT447" s="84">
        <v>316</v>
      </c>
      <c r="AU447" s="84">
        <v>316</v>
      </c>
      <c r="AV447" s="85">
        <v>316</v>
      </c>
    </row>
    <row r="448" spans="1:48">
      <c r="A448">
        <v>448</v>
      </c>
      <c r="B448" s="662"/>
      <c r="C448" s="666">
        <f>+C446+10</f>
        <v>150</v>
      </c>
      <c r="D448" s="86" t="str">
        <f>+D446</f>
        <v>48-X</v>
      </c>
      <c r="E448" s="184"/>
      <c r="F448" s="183"/>
      <c r="G448" s="183"/>
      <c r="H448" s="183"/>
      <c r="I448" s="88">
        <v>317</v>
      </c>
      <c r="J448" s="88">
        <v>317</v>
      </c>
      <c r="K448" s="88">
        <v>317</v>
      </c>
      <c r="L448" s="89">
        <v>317</v>
      </c>
      <c r="N448" s="662"/>
      <c r="O448" s="666">
        <f>+O446+10</f>
        <v>150</v>
      </c>
      <c r="P448" s="86" t="str">
        <f>+P446</f>
        <v>48-X</v>
      </c>
      <c r="Q448" s="184"/>
      <c r="R448" s="183"/>
      <c r="S448" s="183"/>
      <c r="T448" s="183"/>
      <c r="U448" s="88">
        <v>317</v>
      </c>
      <c r="V448" s="88">
        <v>317</v>
      </c>
      <c r="W448" s="88">
        <v>317</v>
      </c>
      <c r="X448" s="89">
        <v>317</v>
      </c>
      <c r="Z448" s="662"/>
      <c r="AA448" s="666">
        <f>+AA446+10</f>
        <v>150</v>
      </c>
      <c r="AB448" s="86" t="str">
        <f>+AB446</f>
        <v>48-X</v>
      </c>
      <c r="AC448" s="184"/>
      <c r="AD448" s="183"/>
      <c r="AE448" s="183"/>
      <c r="AF448" s="183"/>
      <c r="AG448" s="88">
        <v>317</v>
      </c>
      <c r="AH448" s="88">
        <v>317</v>
      </c>
      <c r="AI448" s="88">
        <v>317</v>
      </c>
      <c r="AJ448" s="89">
        <v>317</v>
      </c>
      <c r="AL448" s="662"/>
      <c r="AM448" s="666">
        <f>+AM446+10</f>
        <v>150</v>
      </c>
      <c r="AN448" s="86" t="str">
        <f>+AN446</f>
        <v>48-X</v>
      </c>
      <c r="AO448" s="184"/>
      <c r="AP448" s="183"/>
      <c r="AQ448" s="183"/>
      <c r="AR448" s="183"/>
      <c r="AS448" s="88">
        <v>317</v>
      </c>
      <c r="AT448" s="88">
        <v>317</v>
      </c>
      <c r="AU448" s="88">
        <v>317</v>
      </c>
      <c r="AV448" s="89">
        <v>317</v>
      </c>
    </row>
    <row r="449" spans="1:48" ht="15" thickBot="1">
      <c r="A449">
        <v>449</v>
      </c>
      <c r="B449" s="662"/>
      <c r="C449" s="667"/>
      <c r="D449" s="90" t="str">
        <f>+D447</f>
        <v>48-XL</v>
      </c>
      <c r="E449" s="184"/>
      <c r="F449" s="183"/>
      <c r="G449" s="183"/>
      <c r="H449" s="183"/>
      <c r="I449" s="88">
        <v>317</v>
      </c>
      <c r="J449" s="88">
        <v>317</v>
      </c>
      <c r="K449" s="88">
        <v>317</v>
      </c>
      <c r="L449" s="89">
        <v>317</v>
      </c>
      <c r="N449" s="662"/>
      <c r="O449" s="667"/>
      <c r="P449" s="90" t="str">
        <f>+P447</f>
        <v>48-XL</v>
      </c>
      <c r="Q449" s="184"/>
      <c r="R449" s="183"/>
      <c r="S449" s="183"/>
      <c r="T449" s="183"/>
      <c r="U449" s="88">
        <v>317</v>
      </c>
      <c r="V449" s="88">
        <v>317</v>
      </c>
      <c r="W449" s="88">
        <v>317</v>
      </c>
      <c r="X449" s="89">
        <v>317</v>
      </c>
      <c r="Z449" s="662"/>
      <c r="AA449" s="667"/>
      <c r="AB449" s="90" t="str">
        <f>+AB447</f>
        <v>48-XL</v>
      </c>
      <c r="AC449" s="184"/>
      <c r="AD449" s="183"/>
      <c r="AE449" s="183"/>
      <c r="AF449" s="183"/>
      <c r="AG449" s="88">
        <v>317</v>
      </c>
      <c r="AH449" s="88">
        <v>317</v>
      </c>
      <c r="AI449" s="88">
        <v>317</v>
      </c>
      <c r="AJ449" s="89">
        <v>317</v>
      </c>
      <c r="AL449" s="662"/>
      <c r="AM449" s="667"/>
      <c r="AN449" s="90" t="str">
        <f>+AN447</f>
        <v>48-XL</v>
      </c>
      <c r="AO449" s="184"/>
      <c r="AP449" s="183"/>
      <c r="AQ449" s="183"/>
      <c r="AR449" s="183"/>
      <c r="AS449" s="88">
        <v>317</v>
      </c>
      <c r="AT449" s="88">
        <v>317</v>
      </c>
      <c r="AU449" s="88">
        <v>317</v>
      </c>
      <c r="AV449" s="89">
        <v>317</v>
      </c>
    </row>
    <row r="450" spans="1:48">
      <c r="A450">
        <v>450</v>
      </c>
      <c r="B450" s="662"/>
      <c r="C450" s="664">
        <f>+C448+10</f>
        <v>160</v>
      </c>
      <c r="D450" s="78" t="s">
        <v>133</v>
      </c>
      <c r="E450" s="184"/>
      <c r="F450" s="183"/>
      <c r="G450" s="183"/>
      <c r="H450" s="183"/>
      <c r="I450" s="183"/>
      <c r="J450" s="183"/>
      <c r="K450" s="84">
        <v>318</v>
      </c>
      <c r="L450" s="85">
        <v>319</v>
      </c>
      <c r="N450" s="662"/>
      <c r="O450" s="664">
        <f>+O448+10</f>
        <v>160</v>
      </c>
      <c r="P450" s="78" t="s">
        <v>133</v>
      </c>
      <c r="Q450" s="184"/>
      <c r="R450" s="183"/>
      <c r="S450" s="183"/>
      <c r="T450" s="183"/>
      <c r="U450" s="183"/>
      <c r="V450" s="183"/>
      <c r="W450" s="84">
        <v>318</v>
      </c>
      <c r="X450" s="85">
        <v>319</v>
      </c>
      <c r="Z450" s="662"/>
      <c r="AA450" s="664">
        <f>+AA448+10</f>
        <v>160</v>
      </c>
      <c r="AB450" s="78" t="s">
        <v>133</v>
      </c>
      <c r="AC450" s="184"/>
      <c r="AD450" s="183"/>
      <c r="AE450" s="183"/>
      <c r="AF450" s="183"/>
      <c r="AG450" s="183"/>
      <c r="AH450" s="183"/>
      <c r="AI450" s="84">
        <v>318</v>
      </c>
      <c r="AJ450" s="85">
        <v>319</v>
      </c>
      <c r="AL450" s="662"/>
      <c r="AM450" s="664">
        <f>+AM448+10</f>
        <v>160</v>
      </c>
      <c r="AN450" s="78" t="s">
        <v>133</v>
      </c>
      <c r="AO450" s="184"/>
      <c r="AP450" s="183"/>
      <c r="AQ450" s="183"/>
      <c r="AR450" s="183"/>
      <c r="AS450" s="183"/>
      <c r="AT450" s="183"/>
      <c r="AU450" s="84">
        <v>318</v>
      </c>
      <c r="AV450" s="85">
        <v>319</v>
      </c>
    </row>
    <row r="451" spans="1:48" ht="15" thickBot="1">
      <c r="A451">
        <v>451</v>
      </c>
      <c r="B451" s="662"/>
      <c r="C451" s="665"/>
      <c r="D451" s="82" t="s">
        <v>136</v>
      </c>
      <c r="E451" s="184"/>
      <c r="F451" s="183"/>
      <c r="G451" s="183"/>
      <c r="H451" s="183"/>
      <c r="I451" s="183"/>
      <c r="J451" s="183"/>
      <c r="K451" s="84">
        <v>318</v>
      </c>
      <c r="L451" s="85">
        <v>319</v>
      </c>
      <c r="N451" s="662"/>
      <c r="O451" s="665"/>
      <c r="P451" s="82" t="s">
        <v>136</v>
      </c>
      <c r="Q451" s="184"/>
      <c r="R451" s="183"/>
      <c r="S451" s="183"/>
      <c r="T451" s="183"/>
      <c r="U451" s="183"/>
      <c r="V451" s="183"/>
      <c r="W451" s="84">
        <v>318</v>
      </c>
      <c r="X451" s="85">
        <v>319</v>
      </c>
      <c r="Z451" s="662"/>
      <c r="AA451" s="665"/>
      <c r="AB451" s="82" t="s">
        <v>136</v>
      </c>
      <c r="AC451" s="184"/>
      <c r="AD451" s="183"/>
      <c r="AE451" s="183"/>
      <c r="AF451" s="183"/>
      <c r="AG451" s="183"/>
      <c r="AH451" s="183"/>
      <c r="AI451" s="84">
        <v>318</v>
      </c>
      <c r="AJ451" s="85">
        <v>319</v>
      </c>
      <c r="AL451" s="662"/>
      <c r="AM451" s="665"/>
      <c r="AN451" s="82" t="s">
        <v>136</v>
      </c>
      <c r="AO451" s="184"/>
      <c r="AP451" s="183"/>
      <c r="AQ451" s="183"/>
      <c r="AR451" s="183"/>
      <c r="AS451" s="183"/>
      <c r="AT451" s="183"/>
      <c r="AU451" s="84">
        <v>318</v>
      </c>
      <c r="AV451" s="85">
        <v>319</v>
      </c>
    </row>
    <row r="452" spans="1:48">
      <c r="A452">
        <v>452</v>
      </c>
      <c r="B452" s="662"/>
      <c r="C452" s="666">
        <f>+C450+10</f>
        <v>170</v>
      </c>
      <c r="D452" s="86" t="str">
        <f>+D450</f>
        <v>48-X</v>
      </c>
      <c r="E452" s="184"/>
      <c r="F452" s="183"/>
      <c r="G452" s="183"/>
      <c r="H452" s="183"/>
      <c r="I452" s="183"/>
      <c r="J452" s="183"/>
      <c r="K452" s="183"/>
      <c r="L452" s="182"/>
      <c r="N452" s="662"/>
      <c r="O452" s="666">
        <f>+O450+10</f>
        <v>170</v>
      </c>
      <c r="P452" s="86" t="str">
        <f>+P450</f>
        <v>48-X</v>
      </c>
      <c r="Q452" s="184"/>
      <c r="R452" s="183"/>
      <c r="S452" s="183"/>
      <c r="T452" s="183"/>
      <c r="U452" s="183"/>
      <c r="V452" s="183"/>
      <c r="W452" s="183"/>
      <c r="X452" s="182"/>
      <c r="Z452" s="662"/>
      <c r="AA452" s="666">
        <f>+AA450+10</f>
        <v>170</v>
      </c>
      <c r="AB452" s="86" t="str">
        <f>+AB450</f>
        <v>48-X</v>
      </c>
      <c r="AC452" s="184"/>
      <c r="AD452" s="183"/>
      <c r="AE452" s="183"/>
      <c r="AF452" s="183"/>
      <c r="AG452" s="183"/>
      <c r="AH452" s="183"/>
      <c r="AI452" s="183"/>
      <c r="AJ452" s="182"/>
      <c r="AL452" s="662"/>
      <c r="AM452" s="666">
        <f>+AM450+10</f>
        <v>170</v>
      </c>
      <c r="AN452" s="86" t="str">
        <f>+AN450</f>
        <v>48-X</v>
      </c>
      <c r="AO452" s="184"/>
      <c r="AP452" s="183"/>
      <c r="AQ452" s="183"/>
      <c r="AR452" s="183"/>
      <c r="AS452" s="183"/>
      <c r="AT452" s="183"/>
      <c r="AU452" s="183"/>
      <c r="AV452" s="182"/>
    </row>
    <row r="453" spans="1:48" ht="15" thickBot="1">
      <c r="A453">
        <v>453</v>
      </c>
      <c r="B453" s="662"/>
      <c r="C453" s="667"/>
      <c r="D453" s="90" t="str">
        <f>+D451</f>
        <v>48-XL</v>
      </c>
      <c r="E453" s="184"/>
      <c r="F453" s="183"/>
      <c r="G453" s="183"/>
      <c r="H453" s="183"/>
      <c r="I453" s="183"/>
      <c r="J453" s="183"/>
      <c r="K453" s="183"/>
      <c r="L453" s="182"/>
      <c r="N453" s="662"/>
      <c r="O453" s="667"/>
      <c r="P453" s="90" t="str">
        <f>+P451</f>
        <v>48-XL</v>
      </c>
      <c r="Q453" s="184"/>
      <c r="R453" s="183"/>
      <c r="S453" s="183"/>
      <c r="T453" s="183"/>
      <c r="U453" s="183"/>
      <c r="V453" s="183"/>
      <c r="W453" s="183"/>
      <c r="X453" s="182"/>
      <c r="Z453" s="662"/>
      <c r="AA453" s="667"/>
      <c r="AB453" s="90" t="str">
        <f>+AB451</f>
        <v>48-XL</v>
      </c>
      <c r="AC453" s="184"/>
      <c r="AD453" s="183"/>
      <c r="AE453" s="183"/>
      <c r="AF453" s="183"/>
      <c r="AG453" s="183"/>
      <c r="AH453" s="183"/>
      <c r="AI453" s="183"/>
      <c r="AJ453" s="182"/>
      <c r="AL453" s="662"/>
      <c r="AM453" s="667"/>
      <c r="AN453" s="90" t="str">
        <f>+AN451</f>
        <v>48-XL</v>
      </c>
      <c r="AO453" s="184"/>
      <c r="AP453" s="183"/>
      <c r="AQ453" s="183"/>
      <c r="AR453" s="183"/>
      <c r="AS453" s="183"/>
      <c r="AT453" s="183"/>
      <c r="AU453" s="183"/>
      <c r="AV453" s="182"/>
    </row>
    <row r="454" spans="1:48">
      <c r="A454">
        <v>454</v>
      </c>
      <c r="B454" s="662"/>
      <c r="C454" s="664">
        <f>+C452+10</f>
        <v>180</v>
      </c>
      <c r="D454" s="78" t="s">
        <v>133</v>
      </c>
      <c r="E454" s="184"/>
      <c r="F454" s="183"/>
      <c r="G454" s="183"/>
      <c r="H454" s="183"/>
      <c r="I454" s="183"/>
      <c r="J454" s="183"/>
      <c r="K454" s="183"/>
      <c r="L454" s="182"/>
      <c r="N454" s="662"/>
      <c r="O454" s="664">
        <f>+O452+10</f>
        <v>180</v>
      </c>
      <c r="P454" s="78" t="s">
        <v>133</v>
      </c>
      <c r="Q454" s="184"/>
      <c r="R454" s="183"/>
      <c r="S454" s="183"/>
      <c r="T454" s="183"/>
      <c r="U454" s="183"/>
      <c r="V454" s="183"/>
      <c r="W454" s="183"/>
      <c r="X454" s="182"/>
      <c r="Z454" s="662"/>
      <c r="AA454" s="664">
        <f>+AA452+10</f>
        <v>180</v>
      </c>
      <c r="AB454" s="78" t="s">
        <v>133</v>
      </c>
      <c r="AC454" s="184"/>
      <c r="AD454" s="183"/>
      <c r="AE454" s="183"/>
      <c r="AF454" s="183"/>
      <c r="AG454" s="183"/>
      <c r="AH454" s="183"/>
      <c r="AI454" s="183"/>
      <c r="AJ454" s="182"/>
      <c r="AL454" s="662"/>
      <c r="AM454" s="664">
        <f>+AM452+10</f>
        <v>180</v>
      </c>
      <c r="AN454" s="78" t="s">
        <v>133</v>
      </c>
      <c r="AO454" s="184"/>
      <c r="AP454" s="183"/>
      <c r="AQ454" s="183"/>
      <c r="AR454" s="183"/>
      <c r="AS454" s="183"/>
      <c r="AT454" s="183"/>
      <c r="AU454" s="183"/>
      <c r="AV454" s="182"/>
    </row>
    <row r="455" spans="1:48" ht="15" thickBot="1">
      <c r="A455">
        <v>455</v>
      </c>
      <c r="B455" s="662"/>
      <c r="C455" s="665"/>
      <c r="D455" s="82" t="s">
        <v>136</v>
      </c>
      <c r="E455" s="184"/>
      <c r="F455" s="183"/>
      <c r="G455" s="183"/>
      <c r="H455" s="183"/>
      <c r="I455" s="183"/>
      <c r="J455" s="183"/>
      <c r="K455" s="183"/>
      <c r="L455" s="182"/>
      <c r="N455" s="662"/>
      <c r="O455" s="665"/>
      <c r="P455" s="82" t="s">
        <v>136</v>
      </c>
      <c r="Q455" s="184"/>
      <c r="R455" s="183"/>
      <c r="S455" s="183"/>
      <c r="T455" s="183"/>
      <c r="U455" s="183"/>
      <c r="V455" s="183"/>
      <c r="W455" s="183"/>
      <c r="X455" s="182"/>
      <c r="Z455" s="662"/>
      <c r="AA455" s="665"/>
      <c r="AB455" s="82" t="s">
        <v>136</v>
      </c>
      <c r="AC455" s="184"/>
      <c r="AD455" s="183"/>
      <c r="AE455" s="183"/>
      <c r="AF455" s="183"/>
      <c r="AG455" s="183"/>
      <c r="AH455" s="183"/>
      <c r="AI455" s="183"/>
      <c r="AJ455" s="182"/>
      <c r="AL455" s="662"/>
      <c r="AM455" s="665"/>
      <c r="AN455" s="82" t="s">
        <v>136</v>
      </c>
      <c r="AO455" s="184"/>
      <c r="AP455" s="183"/>
      <c r="AQ455" s="183"/>
      <c r="AR455" s="183"/>
      <c r="AS455" s="183"/>
      <c r="AT455" s="183"/>
      <c r="AU455" s="183"/>
      <c r="AV455" s="182"/>
    </row>
    <row r="456" spans="1:48">
      <c r="A456">
        <v>456</v>
      </c>
      <c r="B456" s="662"/>
      <c r="C456" s="666">
        <f>+C454+10</f>
        <v>190</v>
      </c>
      <c r="D456" s="86" t="str">
        <f>+D454</f>
        <v>48-X</v>
      </c>
      <c r="E456" s="184"/>
      <c r="F456" s="183"/>
      <c r="G456" s="183"/>
      <c r="H456" s="183"/>
      <c r="I456" s="183"/>
      <c r="J456" s="183"/>
      <c r="K456" s="183"/>
      <c r="L456" s="182"/>
      <c r="N456" s="662"/>
      <c r="O456" s="666">
        <f>+O454+10</f>
        <v>190</v>
      </c>
      <c r="P456" s="86" t="str">
        <f>+P454</f>
        <v>48-X</v>
      </c>
      <c r="Q456" s="184"/>
      <c r="R456" s="183"/>
      <c r="S456" s="183"/>
      <c r="T456" s="183"/>
      <c r="U456" s="183"/>
      <c r="V456" s="183"/>
      <c r="W456" s="183"/>
      <c r="X456" s="182"/>
      <c r="Z456" s="662"/>
      <c r="AA456" s="666">
        <f>+AA454+10</f>
        <v>190</v>
      </c>
      <c r="AB456" s="86" t="str">
        <f>+AB454</f>
        <v>48-X</v>
      </c>
      <c r="AC456" s="184"/>
      <c r="AD456" s="183"/>
      <c r="AE456" s="183"/>
      <c r="AF456" s="183"/>
      <c r="AG456" s="183"/>
      <c r="AH456" s="183"/>
      <c r="AI456" s="183"/>
      <c r="AJ456" s="182"/>
      <c r="AL456" s="662"/>
      <c r="AM456" s="666">
        <f>+AM454+10</f>
        <v>190</v>
      </c>
      <c r="AN456" s="86" t="str">
        <f>+AN454</f>
        <v>48-X</v>
      </c>
      <c r="AO456" s="184"/>
      <c r="AP456" s="183"/>
      <c r="AQ456" s="183"/>
      <c r="AR456" s="183"/>
      <c r="AS456" s="183"/>
      <c r="AT456" s="183"/>
      <c r="AU456" s="183"/>
      <c r="AV456" s="182"/>
    </row>
    <row r="457" spans="1:48" ht="15" thickBot="1">
      <c r="A457">
        <v>457</v>
      </c>
      <c r="B457" s="662"/>
      <c r="C457" s="667"/>
      <c r="D457" s="90" t="str">
        <f>+D455</f>
        <v>48-XL</v>
      </c>
      <c r="E457" s="184"/>
      <c r="F457" s="183"/>
      <c r="G457" s="183"/>
      <c r="H457" s="183"/>
      <c r="I457" s="183"/>
      <c r="J457" s="183"/>
      <c r="K457" s="183"/>
      <c r="L457" s="182"/>
      <c r="N457" s="662"/>
      <c r="O457" s="667"/>
      <c r="P457" s="90" t="str">
        <f>+P455</f>
        <v>48-XL</v>
      </c>
      <c r="Q457" s="184"/>
      <c r="R457" s="183"/>
      <c r="S457" s="183"/>
      <c r="T457" s="183"/>
      <c r="U457" s="183"/>
      <c r="V457" s="183"/>
      <c r="W457" s="183"/>
      <c r="X457" s="182"/>
      <c r="Z457" s="662"/>
      <c r="AA457" s="667"/>
      <c r="AB457" s="90" t="str">
        <f>+AB455</f>
        <v>48-XL</v>
      </c>
      <c r="AC457" s="184"/>
      <c r="AD457" s="183"/>
      <c r="AE457" s="183"/>
      <c r="AF457" s="183"/>
      <c r="AG457" s="183"/>
      <c r="AH457" s="183"/>
      <c r="AI457" s="183"/>
      <c r="AJ457" s="182"/>
      <c r="AL457" s="662"/>
      <c r="AM457" s="667"/>
      <c r="AN457" s="90" t="str">
        <f>+AN455</f>
        <v>48-XL</v>
      </c>
      <c r="AO457" s="184"/>
      <c r="AP457" s="183"/>
      <c r="AQ457" s="183"/>
      <c r="AR457" s="183"/>
      <c r="AS457" s="183"/>
      <c r="AT457" s="183"/>
      <c r="AU457" s="183"/>
      <c r="AV457" s="182"/>
    </row>
    <row r="458" spans="1:48">
      <c r="A458">
        <v>458</v>
      </c>
      <c r="B458" s="662"/>
      <c r="C458" s="664">
        <f>+C456+10</f>
        <v>200</v>
      </c>
      <c r="D458" s="78" t="s">
        <v>133</v>
      </c>
      <c r="E458" s="184"/>
      <c r="F458" s="183"/>
      <c r="G458" s="183"/>
      <c r="H458" s="183"/>
      <c r="I458" s="183"/>
      <c r="J458" s="183"/>
      <c r="K458" s="183"/>
      <c r="L458" s="182"/>
      <c r="N458" s="662"/>
      <c r="O458" s="664">
        <f>+O456+10</f>
        <v>200</v>
      </c>
      <c r="P458" s="78" t="s">
        <v>133</v>
      </c>
      <c r="Q458" s="184"/>
      <c r="R458" s="183"/>
      <c r="S458" s="183"/>
      <c r="T458" s="183"/>
      <c r="U458" s="183"/>
      <c r="V458" s="183"/>
      <c r="W458" s="183"/>
      <c r="X458" s="182"/>
      <c r="Z458" s="662"/>
      <c r="AA458" s="664">
        <f>+AA456+10</f>
        <v>200</v>
      </c>
      <c r="AB458" s="78" t="s">
        <v>133</v>
      </c>
      <c r="AC458" s="184"/>
      <c r="AD458" s="183"/>
      <c r="AE458" s="183"/>
      <c r="AF458" s="183"/>
      <c r="AG458" s="183"/>
      <c r="AH458" s="183"/>
      <c r="AI458" s="183"/>
      <c r="AJ458" s="182"/>
      <c r="AL458" s="662"/>
      <c r="AM458" s="664">
        <f>+AM456+10</f>
        <v>200</v>
      </c>
      <c r="AN458" s="78" t="s">
        <v>133</v>
      </c>
      <c r="AO458" s="184"/>
      <c r="AP458" s="183"/>
      <c r="AQ458" s="183"/>
      <c r="AR458" s="183"/>
      <c r="AS458" s="183"/>
      <c r="AT458" s="183"/>
      <c r="AU458" s="183"/>
      <c r="AV458" s="182"/>
    </row>
    <row r="459" spans="1:48" ht="15" thickBot="1">
      <c r="A459">
        <v>459</v>
      </c>
      <c r="B459" s="663"/>
      <c r="C459" s="665"/>
      <c r="D459" s="82" t="s">
        <v>136</v>
      </c>
      <c r="E459" s="181"/>
      <c r="F459" s="180"/>
      <c r="G459" s="180"/>
      <c r="H459" s="180"/>
      <c r="I459" s="180"/>
      <c r="J459" s="180"/>
      <c r="K459" s="180"/>
      <c r="L459" s="179"/>
      <c r="N459" s="663"/>
      <c r="O459" s="665"/>
      <c r="P459" s="82" t="s">
        <v>136</v>
      </c>
      <c r="Q459" s="181"/>
      <c r="R459" s="180"/>
      <c r="S459" s="180"/>
      <c r="T459" s="180"/>
      <c r="U459" s="180"/>
      <c r="V459" s="180"/>
      <c r="W459" s="180"/>
      <c r="X459" s="179"/>
      <c r="Z459" s="663"/>
      <c r="AA459" s="665"/>
      <c r="AB459" s="82" t="s">
        <v>136</v>
      </c>
      <c r="AC459" s="181"/>
      <c r="AD459" s="180"/>
      <c r="AE459" s="180"/>
      <c r="AF459" s="180"/>
      <c r="AG459" s="180"/>
      <c r="AH459" s="180"/>
      <c r="AI459" s="180"/>
      <c r="AJ459" s="179"/>
      <c r="AL459" s="663"/>
      <c r="AM459" s="665"/>
      <c r="AN459" s="82" t="s">
        <v>136</v>
      </c>
      <c r="AO459" s="181"/>
      <c r="AP459" s="180"/>
      <c r="AQ459" s="180"/>
      <c r="AR459" s="180"/>
      <c r="AS459" s="180"/>
      <c r="AT459" s="180"/>
      <c r="AU459" s="180"/>
      <c r="AV459" s="179"/>
    </row>
    <row r="460" spans="1:48">
      <c r="A460">
        <v>460</v>
      </c>
    </row>
    <row r="461" spans="1:48">
      <c r="A461">
        <v>461</v>
      </c>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1112</v>
      </c>
      <c r="C467" s="650"/>
      <c r="D467" s="651"/>
      <c r="E467" s="649" t="s">
        <v>1132</v>
      </c>
      <c r="F467" s="650"/>
      <c r="G467" s="650"/>
      <c r="H467" s="650"/>
      <c r="I467" s="650"/>
      <c r="J467" s="650"/>
      <c r="K467" s="650"/>
      <c r="L467" s="651"/>
      <c r="N467" s="649" t="s">
        <v>1114</v>
      </c>
      <c r="O467" s="650"/>
      <c r="P467" s="651"/>
      <c r="Q467" s="649" t="s">
        <v>1132</v>
      </c>
      <c r="R467" s="650"/>
      <c r="S467" s="650"/>
      <c r="T467" s="650"/>
      <c r="U467" s="650"/>
      <c r="V467" s="650"/>
      <c r="W467" s="650"/>
      <c r="X467" s="651"/>
      <c r="Z467" s="649" t="s">
        <v>1115</v>
      </c>
      <c r="AA467" s="650"/>
      <c r="AB467" s="651"/>
      <c r="AC467" s="649" t="s">
        <v>1132</v>
      </c>
      <c r="AD467" s="650"/>
      <c r="AE467" s="650"/>
      <c r="AF467" s="650"/>
      <c r="AG467" s="650"/>
      <c r="AH467" s="650"/>
      <c r="AI467" s="650"/>
      <c r="AJ467" s="651"/>
      <c r="AL467" s="649" t="s">
        <v>1116</v>
      </c>
      <c r="AM467" s="650"/>
      <c r="AN467" s="651"/>
      <c r="AO467" s="649" t="s">
        <v>1132</v>
      </c>
      <c r="AP467" s="650"/>
      <c r="AQ467" s="650"/>
      <c r="AR467" s="650"/>
      <c r="AS467" s="650"/>
      <c r="AT467" s="650"/>
      <c r="AU467" s="650"/>
      <c r="AV467" s="651"/>
    </row>
    <row r="468" spans="1:48" ht="15.75" customHeight="1">
      <c r="A468">
        <v>468</v>
      </c>
      <c r="B468" s="652" t="s">
        <v>1117</v>
      </c>
      <c r="C468" s="652" t="s">
        <v>634</v>
      </c>
      <c r="D468" s="669" t="s">
        <v>1119</v>
      </c>
      <c r="E468" s="654" t="s">
        <v>1120</v>
      </c>
      <c r="F468" s="655"/>
      <c r="G468" s="655"/>
      <c r="H468" s="655"/>
      <c r="I468" s="655"/>
      <c r="J468" s="655"/>
      <c r="K468" s="655"/>
      <c r="L468" s="656"/>
      <c r="N468" s="652" t="s">
        <v>1117</v>
      </c>
      <c r="O468" s="652" t="s">
        <v>634</v>
      </c>
      <c r="P468" s="669" t="s">
        <v>1119</v>
      </c>
      <c r="Q468" s="654" t="s">
        <v>1120</v>
      </c>
      <c r="R468" s="655"/>
      <c r="S468" s="655"/>
      <c r="T468" s="655"/>
      <c r="U468" s="655"/>
      <c r="V468" s="655"/>
      <c r="W468" s="655"/>
      <c r="X468" s="656"/>
      <c r="Z468" s="652" t="s">
        <v>1117</v>
      </c>
      <c r="AA468" s="652" t="s">
        <v>634</v>
      </c>
      <c r="AB468" s="669" t="s">
        <v>1119</v>
      </c>
      <c r="AC468" s="654" t="s">
        <v>1120</v>
      </c>
      <c r="AD468" s="655"/>
      <c r="AE468" s="655"/>
      <c r="AF468" s="655"/>
      <c r="AG468" s="655"/>
      <c r="AH468" s="655"/>
      <c r="AI468" s="655"/>
      <c r="AJ468" s="656"/>
      <c r="AL468" s="652" t="s">
        <v>1117</v>
      </c>
      <c r="AM468" s="652" t="s">
        <v>634</v>
      </c>
      <c r="AN468" s="669" t="s">
        <v>1119</v>
      </c>
      <c r="AO468" s="654" t="s">
        <v>1120</v>
      </c>
      <c r="AP468" s="655"/>
      <c r="AQ468" s="655"/>
      <c r="AR468" s="655"/>
      <c r="AS468" s="655"/>
      <c r="AT468" s="655"/>
      <c r="AU468" s="655"/>
      <c r="AV468" s="656"/>
    </row>
    <row r="469" spans="1:48" ht="15" customHeight="1" thickBot="1">
      <c r="A469">
        <v>469</v>
      </c>
      <c r="B469" s="668"/>
      <c r="C469" s="668"/>
      <c r="D469" s="670"/>
      <c r="E469" s="672"/>
      <c r="F469" s="673"/>
      <c r="G469" s="673"/>
      <c r="H469" s="673"/>
      <c r="I469" s="673"/>
      <c r="J469" s="673"/>
      <c r="K469" s="673"/>
      <c r="L469" s="674"/>
      <c r="N469" s="668"/>
      <c r="O469" s="668"/>
      <c r="P469" s="670"/>
      <c r="Q469" s="672"/>
      <c r="R469" s="673"/>
      <c r="S469" s="673"/>
      <c r="T469" s="673"/>
      <c r="U469" s="673"/>
      <c r="V469" s="673"/>
      <c r="W469" s="673"/>
      <c r="X469" s="674"/>
      <c r="Z469" s="668"/>
      <c r="AA469" s="668"/>
      <c r="AB469" s="670"/>
      <c r="AC469" s="672"/>
      <c r="AD469" s="673"/>
      <c r="AE469" s="673"/>
      <c r="AF469" s="673"/>
      <c r="AG469" s="673"/>
      <c r="AH469" s="673"/>
      <c r="AI469" s="673"/>
      <c r="AJ469" s="674"/>
      <c r="AL469" s="668"/>
      <c r="AM469" s="668"/>
      <c r="AN469" s="670"/>
      <c r="AO469" s="672"/>
      <c r="AP469" s="673"/>
      <c r="AQ469" s="673"/>
      <c r="AR469" s="673"/>
      <c r="AS469" s="673"/>
      <c r="AT469" s="673"/>
      <c r="AU469" s="673"/>
      <c r="AV469" s="674"/>
    </row>
    <row r="470" spans="1:48" ht="15" thickBot="1">
      <c r="A470">
        <v>470</v>
      </c>
      <c r="B470" s="653"/>
      <c r="C470" s="653"/>
      <c r="D470" s="671"/>
      <c r="E470" s="75">
        <v>0</v>
      </c>
      <c r="F470" s="76">
        <v>500</v>
      </c>
      <c r="G470" s="76">
        <v>1000</v>
      </c>
      <c r="H470" s="76">
        <v>1500</v>
      </c>
      <c r="I470" s="76">
        <v>2000</v>
      </c>
      <c r="J470" s="76">
        <v>2500</v>
      </c>
      <c r="K470" s="76">
        <v>3000</v>
      </c>
      <c r="L470" s="77">
        <v>3500</v>
      </c>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
        <v>1141</v>
      </c>
      <c r="C471" s="664">
        <v>100</v>
      </c>
      <c r="D471" s="78" t="s">
        <v>133</v>
      </c>
      <c r="E471" s="79">
        <v>215</v>
      </c>
      <c r="F471" s="80">
        <v>207</v>
      </c>
      <c r="G471" s="80">
        <v>199</v>
      </c>
      <c r="H471" s="80">
        <v>191</v>
      </c>
      <c r="I471" s="80">
        <v>184</v>
      </c>
      <c r="J471" s="80">
        <v>176</v>
      </c>
      <c r="K471" s="80">
        <v>168</v>
      </c>
      <c r="L471" s="81">
        <v>161</v>
      </c>
      <c r="N471" s="661" t="s">
        <v>1141</v>
      </c>
      <c r="O471" s="664">
        <v>100</v>
      </c>
      <c r="P471" s="78" t="s">
        <v>133</v>
      </c>
      <c r="Q471" s="79">
        <v>215</v>
      </c>
      <c r="R471" s="80">
        <v>207</v>
      </c>
      <c r="S471" s="80">
        <v>199</v>
      </c>
      <c r="T471" s="80">
        <v>191</v>
      </c>
      <c r="U471" s="80">
        <v>184</v>
      </c>
      <c r="V471" s="80">
        <v>176</v>
      </c>
      <c r="W471" s="80">
        <v>168</v>
      </c>
      <c r="X471" s="81">
        <v>161</v>
      </c>
      <c r="Z471" s="661" t="s">
        <v>1141</v>
      </c>
      <c r="AA471" s="664">
        <v>100</v>
      </c>
      <c r="AB471" s="78" t="s">
        <v>133</v>
      </c>
      <c r="AC471" s="79">
        <v>215</v>
      </c>
      <c r="AD471" s="80">
        <v>207</v>
      </c>
      <c r="AE471" s="80">
        <v>199</v>
      </c>
      <c r="AF471" s="80">
        <v>191</v>
      </c>
      <c r="AG471" s="80">
        <v>184</v>
      </c>
      <c r="AH471" s="80">
        <v>176</v>
      </c>
      <c r="AI471" s="80">
        <v>168</v>
      </c>
      <c r="AJ471" s="81">
        <v>161</v>
      </c>
      <c r="AL471" s="661" t="s">
        <v>1141</v>
      </c>
      <c r="AM471" s="664">
        <v>100</v>
      </c>
      <c r="AN471" s="78" t="s">
        <v>133</v>
      </c>
      <c r="AO471" s="79">
        <v>215</v>
      </c>
      <c r="AP471" s="80">
        <v>207</v>
      </c>
      <c r="AQ471" s="80">
        <v>199</v>
      </c>
      <c r="AR471" s="80">
        <v>191</v>
      </c>
      <c r="AS471" s="80">
        <v>184</v>
      </c>
      <c r="AT471" s="80">
        <v>176</v>
      </c>
      <c r="AU471" s="80">
        <v>168</v>
      </c>
      <c r="AV471" s="81">
        <v>161</v>
      </c>
    </row>
    <row r="472" spans="1:48" ht="15" thickBot="1">
      <c r="A472">
        <v>472</v>
      </c>
      <c r="B472" s="662"/>
      <c r="C472" s="665"/>
      <c r="D472" s="82" t="s">
        <v>136</v>
      </c>
      <c r="E472" s="83">
        <v>215</v>
      </c>
      <c r="F472" s="84">
        <v>209</v>
      </c>
      <c r="G472" s="84">
        <v>204</v>
      </c>
      <c r="H472" s="84">
        <v>198</v>
      </c>
      <c r="I472" s="84">
        <v>193</v>
      </c>
      <c r="J472" s="84">
        <v>187</v>
      </c>
      <c r="K472" s="84">
        <v>182</v>
      </c>
      <c r="L472" s="85">
        <v>177</v>
      </c>
      <c r="N472" s="662"/>
      <c r="O472" s="665"/>
      <c r="P472" s="82" t="s">
        <v>136</v>
      </c>
      <c r="Q472" s="83">
        <v>215</v>
      </c>
      <c r="R472" s="84">
        <v>209</v>
      </c>
      <c r="S472" s="84">
        <v>204</v>
      </c>
      <c r="T472" s="84">
        <v>198</v>
      </c>
      <c r="U472" s="84">
        <v>193</v>
      </c>
      <c r="V472" s="84">
        <v>187</v>
      </c>
      <c r="W472" s="84">
        <v>182</v>
      </c>
      <c r="X472" s="85">
        <v>177</v>
      </c>
      <c r="Z472" s="662"/>
      <c r="AA472" s="665"/>
      <c r="AB472" s="82" t="s">
        <v>136</v>
      </c>
      <c r="AC472" s="83">
        <v>215</v>
      </c>
      <c r="AD472" s="84">
        <v>209</v>
      </c>
      <c r="AE472" s="84">
        <v>204</v>
      </c>
      <c r="AF472" s="84">
        <v>198</v>
      </c>
      <c r="AG472" s="84">
        <v>193</v>
      </c>
      <c r="AH472" s="84">
        <v>187</v>
      </c>
      <c r="AI472" s="84">
        <v>182</v>
      </c>
      <c r="AJ472" s="85">
        <v>177</v>
      </c>
      <c r="AL472" s="662"/>
      <c r="AM472" s="665"/>
      <c r="AN472" s="82" t="s">
        <v>136</v>
      </c>
      <c r="AO472" s="83">
        <v>217</v>
      </c>
      <c r="AP472" s="84">
        <v>207</v>
      </c>
      <c r="AQ472" s="84">
        <v>198</v>
      </c>
      <c r="AR472" s="84">
        <v>189</v>
      </c>
      <c r="AS472" s="84">
        <v>180</v>
      </c>
      <c r="AT472" s="84">
        <v>171</v>
      </c>
      <c r="AU472" s="84">
        <v>162</v>
      </c>
      <c r="AV472" s="85">
        <v>153</v>
      </c>
    </row>
    <row r="473" spans="1:48">
      <c r="A473">
        <v>473</v>
      </c>
      <c r="B473" s="662"/>
      <c r="C473" s="666">
        <v>110</v>
      </c>
      <c r="D473" s="86" t="str">
        <f>+D471</f>
        <v>48-X</v>
      </c>
      <c r="E473" s="87">
        <v>218</v>
      </c>
      <c r="F473" s="88">
        <v>213</v>
      </c>
      <c r="G473" s="88">
        <v>208</v>
      </c>
      <c r="H473" s="88">
        <v>203</v>
      </c>
      <c r="I473" s="88">
        <v>199</v>
      </c>
      <c r="J473" s="88">
        <v>194</v>
      </c>
      <c r="K473" s="88">
        <v>189</v>
      </c>
      <c r="L473" s="89">
        <v>185</v>
      </c>
      <c r="N473" s="662"/>
      <c r="O473" s="666">
        <v>110</v>
      </c>
      <c r="P473" s="86" t="str">
        <f>+P471</f>
        <v>48-X</v>
      </c>
      <c r="Q473" s="87">
        <v>218</v>
      </c>
      <c r="R473" s="88">
        <v>213</v>
      </c>
      <c r="S473" s="88">
        <v>208</v>
      </c>
      <c r="T473" s="88">
        <v>203</v>
      </c>
      <c r="U473" s="88">
        <v>199</v>
      </c>
      <c r="V473" s="88">
        <v>194</v>
      </c>
      <c r="W473" s="88">
        <v>189</v>
      </c>
      <c r="X473" s="89">
        <v>185</v>
      </c>
      <c r="Z473" s="662"/>
      <c r="AA473" s="666">
        <v>110</v>
      </c>
      <c r="AB473" s="86" t="str">
        <f>+AB471</f>
        <v>48-X</v>
      </c>
      <c r="AC473" s="87">
        <v>218</v>
      </c>
      <c r="AD473" s="88">
        <v>213</v>
      </c>
      <c r="AE473" s="88">
        <v>208</v>
      </c>
      <c r="AF473" s="88">
        <v>203</v>
      </c>
      <c r="AG473" s="88">
        <v>199</v>
      </c>
      <c r="AH473" s="88">
        <v>194</v>
      </c>
      <c r="AI473" s="88">
        <v>189</v>
      </c>
      <c r="AJ473" s="89">
        <v>185</v>
      </c>
      <c r="AL473" s="662"/>
      <c r="AM473" s="666">
        <v>110</v>
      </c>
      <c r="AN473" s="86" t="str">
        <f>+AN471</f>
        <v>48-X</v>
      </c>
      <c r="AO473" s="87">
        <v>218</v>
      </c>
      <c r="AP473" s="88">
        <v>213</v>
      </c>
      <c r="AQ473" s="88">
        <v>208</v>
      </c>
      <c r="AR473" s="88">
        <v>203</v>
      </c>
      <c r="AS473" s="88">
        <v>199</v>
      </c>
      <c r="AT473" s="88">
        <v>194</v>
      </c>
      <c r="AU473" s="88">
        <v>189</v>
      </c>
      <c r="AV473" s="89">
        <v>185</v>
      </c>
    </row>
    <row r="474" spans="1:48" ht="15" thickBot="1">
      <c r="A474">
        <v>474</v>
      </c>
      <c r="B474" s="662"/>
      <c r="C474" s="667"/>
      <c r="D474" s="90" t="str">
        <f>+D472</f>
        <v>48-XL</v>
      </c>
      <c r="E474" s="87">
        <v>218</v>
      </c>
      <c r="F474" s="88">
        <v>216</v>
      </c>
      <c r="G474" s="88">
        <v>214</v>
      </c>
      <c r="H474" s="88">
        <v>212</v>
      </c>
      <c r="I474" s="88">
        <v>210</v>
      </c>
      <c r="J474" s="88">
        <v>208</v>
      </c>
      <c r="K474" s="88">
        <v>206</v>
      </c>
      <c r="L474" s="89">
        <v>204</v>
      </c>
      <c r="N474" s="662"/>
      <c r="O474" s="667"/>
      <c r="P474" s="90" t="str">
        <f>+P472</f>
        <v>48-XL</v>
      </c>
      <c r="Q474" s="87">
        <v>218</v>
      </c>
      <c r="R474" s="88">
        <v>216</v>
      </c>
      <c r="S474" s="88">
        <v>214</v>
      </c>
      <c r="T474" s="88">
        <v>212</v>
      </c>
      <c r="U474" s="88">
        <v>210</v>
      </c>
      <c r="V474" s="88">
        <v>208</v>
      </c>
      <c r="W474" s="88">
        <v>206</v>
      </c>
      <c r="X474" s="89">
        <v>204</v>
      </c>
      <c r="Z474" s="662"/>
      <c r="AA474" s="667"/>
      <c r="AB474" s="90" t="str">
        <f>+AB472</f>
        <v>48-XL</v>
      </c>
      <c r="AC474" s="87">
        <v>218</v>
      </c>
      <c r="AD474" s="88">
        <v>216</v>
      </c>
      <c r="AE474" s="88">
        <v>214</v>
      </c>
      <c r="AF474" s="88">
        <v>212</v>
      </c>
      <c r="AG474" s="88">
        <v>210</v>
      </c>
      <c r="AH474" s="88">
        <v>208</v>
      </c>
      <c r="AI474" s="88">
        <v>206</v>
      </c>
      <c r="AJ474" s="89">
        <v>204</v>
      </c>
      <c r="AL474" s="662"/>
      <c r="AM474" s="667"/>
      <c r="AN474" s="90" t="str">
        <f>+AN472</f>
        <v>48-XL</v>
      </c>
      <c r="AO474" s="87">
        <v>219</v>
      </c>
      <c r="AP474" s="88">
        <v>214</v>
      </c>
      <c r="AQ474" s="88">
        <v>209</v>
      </c>
      <c r="AR474" s="88">
        <v>205</v>
      </c>
      <c r="AS474" s="88">
        <v>200</v>
      </c>
      <c r="AT474" s="88">
        <v>196</v>
      </c>
      <c r="AU474" s="88">
        <v>191</v>
      </c>
      <c r="AV474" s="89">
        <v>187</v>
      </c>
    </row>
    <row r="475" spans="1:48">
      <c r="A475">
        <v>475</v>
      </c>
      <c r="B475" s="662"/>
      <c r="C475" s="664">
        <f>+C473+10</f>
        <v>120</v>
      </c>
      <c r="D475" s="78" t="s">
        <v>133</v>
      </c>
      <c r="E475" s="83">
        <v>222</v>
      </c>
      <c r="F475" s="84">
        <v>220</v>
      </c>
      <c r="G475" s="84">
        <v>218</v>
      </c>
      <c r="H475" s="84">
        <v>216</v>
      </c>
      <c r="I475" s="84">
        <v>215</v>
      </c>
      <c r="J475" s="84">
        <v>213</v>
      </c>
      <c r="K475" s="84">
        <v>211</v>
      </c>
      <c r="L475" s="85">
        <v>210</v>
      </c>
      <c r="N475" s="662"/>
      <c r="O475" s="664">
        <f>+O473+10</f>
        <v>120</v>
      </c>
      <c r="P475" s="78" t="s">
        <v>133</v>
      </c>
      <c r="Q475" s="83">
        <v>222</v>
      </c>
      <c r="R475" s="84">
        <v>220</v>
      </c>
      <c r="S475" s="84">
        <v>218</v>
      </c>
      <c r="T475" s="84">
        <v>216</v>
      </c>
      <c r="U475" s="84">
        <v>215</v>
      </c>
      <c r="V475" s="84">
        <v>213</v>
      </c>
      <c r="W475" s="84">
        <v>211</v>
      </c>
      <c r="X475" s="85">
        <v>210</v>
      </c>
      <c r="Z475" s="662"/>
      <c r="AA475" s="664">
        <f>+AA473+10</f>
        <v>120</v>
      </c>
      <c r="AB475" s="78" t="s">
        <v>133</v>
      </c>
      <c r="AC475" s="83">
        <v>222</v>
      </c>
      <c r="AD475" s="84">
        <v>220</v>
      </c>
      <c r="AE475" s="84">
        <v>218</v>
      </c>
      <c r="AF475" s="84">
        <v>216</v>
      </c>
      <c r="AG475" s="84">
        <v>215</v>
      </c>
      <c r="AH475" s="84">
        <v>213</v>
      </c>
      <c r="AI475" s="84">
        <v>211</v>
      </c>
      <c r="AJ475" s="85">
        <v>210</v>
      </c>
      <c r="AL475" s="662"/>
      <c r="AM475" s="664">
        <f>+AM473+10</f>
        <v>120</v>
      </c>
      <c r="AN475" s="78" t="s">
        <v>133</v>
      </c>
      <c r="AO475" s="83">
        <v>222</v>
      </c>
      <c r="AP475" s="84">
        <v>220</v>
      </c>
      <c r="AQ475" s="84">
        <v>218</v>
      </c>
      <c r="AR475" s="84">
        <v>216</v>
      </c>
      <c r="AS475" s="84">
        <v>215</v>
      </c>
      <c r="AT475" s="84">
        <v>213</v>
      </c>
      <c r="AU475" s="84">
        <v>211</v>
      </c>
      <c r="AV475" s="85">
        <v>210</v>
      </c>
    </row>
    <row r="476" spans="1:48" ht="15" thickBot="1">
      <c r="A476">
        <v>476</v>
      </c>
      <c r="B476" s="662"/>
      <c r="C476" s="665"/>
      <c r="D476" s="82" t="s">
        <v>136</v>
      </c>
      <c r="E476" s="83">
        <v>222</v>
      </c>
      <c r="F476" s="84">
        <v>221</v>
      </c>
      <c r="G476" s="84">
        <v>220</v>
      </c>
      <c r="H476" s="84">
        <v>219</v>
      </c>
      <c r="I476" s="84">
        <v>219</v>
      </c>
      <c r="J476" s="84">
        <v>218</v>
      </c>
      <c r="K476" s="84">
        <v>217</v>
      </c>
      <c r="L476" s="85">
        <v>217</v>
      </c>
      <c r="N476" s="662"/>
      <c r="O476" s="665"/>
      <c r="P476" s="82" t="s">
        <v>136</v>
      </c>
      <c r="Q476" s="83">
        <v>222</v>
      </c>
      <c r="R476" s="84">
        <v>221</v>
      </c>
      <c r="S476" s="84">
        <v>220</v>
      </c>
      <c r="T476" s="84">
        <v>219</v>
      </c>
      <c r="U476" s="84">
        <v>219</v>
      </c>
      <c r="V476" s="84">
        <v>218</v>
      </c>
      <c r="W476" s="84">
        <v>217</v>
      </c>
      <c r="X476" s="85">
        <v>217</v>
      </c>
      <c r="Z476" s="662"/>
      <c r="AA476" s="665"/>
      <c r="AB476" s="82" t="s">
        <v>136</v>
      </c>
      <c r="AC476" s="83">
        <v>222</v>
      </c>
      <c r="AD476" s="84">
        <v>221</v>
      </c>
      <c r="AE476" s="84">
        <v>220</v>
      </c>
      <c r="AF476" s="84">
        <v>219</v>
      </c>
      <c r="AG476" s="84">
        <v>219</v>
      </c>
      <c r="AH476" s="84">
        <v>218</v>
      </c>
      <c r="AI476" s="84">
        <v>217</v>
      </c>
      <c r="AJ476" s="85">
        <v>217</v>
      </c>
      <c r="AL476" s="662"/>
      <c r="AM476" s="665"/>
      <c r="AN476" s="82" t="s">
        <v>136</v>
      </c>
      <c r="AO476" s="83">
        <v>222</v>
      </c>
      <c r="AP476" s="84">
        <v>221</v>
      </c>
      <c r="AQ476" s="84">
        <v>220</v>
      </c>
      <c r="AR476" s="84">
        <v>219</v>
      </c>
      <c r="AS476" s="84">
        <v>219</v>
      </c>
      <c r="AT476" s="84">
        <v>218</v>
      </c>
      <c r="AU476" s="84">
        <v>217</v>
      </c>
      <c r="AV476" s="85">
        <v>217</v>
      </c>
    </row>
    <row r="477" spans="1:48">
      <c r="A477">
        <v>477</v>
      </c>
      <c r="B477" s="662"/>
      <c r="C477" s="666">
        <f>+C475+10</f>
        <v>130</v>
      </c>
      <c r="D477" s="86" t="str">
        <f>+D475</f>
        <v>48-X</v>
      </c>
      <c r="E477" s="87">
        <v>223</v>
      </c>
      <c r="F477" s="88">
        <v>222</v>
      </c>
      <c r="G477" s="88">
        <v>221</v>
      </c>
      <c r="H477" s="88">
        <v>220</v>
      </c>
      <c r="I477" s="88">
        <v>219</v>
      </c>
      <c r="J477" s="88">
        <v>218</v>
      </c>
      <c r="K477" s="88">
        <v>217</v>
      </c>
      <c r="L477" s="89">
        <v>216</v>
      </c>
      <c r="N477" s="662"/>
      <c r="O477" s="666">
        <f>+O475+10</f>
        <v>130</v>
      </c>
      <c r="P477" s="86" t="str">
        <f>+P475</f>
        <v>48-X</v>
      </c>
      <c r="Q477" s="87">
        <v>223</v>
      </c>
      <c r="R477" s="88">
        <v>222</v>
      </c>
      <c r="S477" s="88">
        <v>221</v>
      </c>
      <c r="T477" s="88">
        <v>220</v>
      </c>
      <c r="U477" s="88">
        <v>219</v>
      </c>
      <c r="V477" s="88">
        <v>218</v>
      </c>
      <c r="W477" s="88">
        <v>217</v>
      </c>
      <c r="X477" s="89">
        <v>216</v>
      </c>
      <c r="Z477" s="662"/>
      <c r="AA477" s="666">
        <f>+AA475+10</f>
        <v>130</v>
      </c>
      <c r="AB477" s="86" t="str">
        <f>+AB475</f>
        <v>48-X</v>
      </c>
      <c r="AC477" s="87">
        <v>223</v>
      </c>
      <c r="AD477" s="88">
        <v>222</v>
      </c>
      <c r="AE477" s="88">
        <v>221</v>
      </c>
      <c r="AF477" s="88">
        <v>220</v>
      </c>
      <c r="AG477" s="88">
        <v>219</v>
      </c>
      <c r="AH477" s="88">
        <v>218</v>
      </c>
      <c r="AI477" s="88">
        <v>217</v>
      </c>
      <c r="AJ477" s="89">
        <v>216</v>
      </c>
      <c r="AL477" s="662"/>
      <c r="AM477" s="666">
        <f>+AM475+10</f>
        <v>130</v>
      </c>
      <c r="AN477" s="86" t="str">
        <f>+AN475</f>
        <v>48-X</v>
      </c>
      <c r="AO477" s="87">
        <v>223</v>
      </c>
      <c r="AP477" s="88">
        <v>222</v>
      </c>
      <c r="AQ477" s="88">
        <v>221</v>
      </c>
      <c r="AR477" s="88">
        <v>220</v>
      </c>
      <c r="AS477" s="88">
        <v>219</v>
      </c>
      <c r="AT477" s="88">
        <v>218</v>
      </c>
      <c r="AU477" s="88">
        <v>217</v>
      </c>
      <c r="AV477" s="89">
        <v>216</v>
      </c>
    </row>
    <row r="478" spans="1:48" ht="15" thickBot="1">
      <c r="A478">
        <v>478</v>
      </c>
      <c r="B478" s="662"/>
      <c r="C478" s="667"/>
      <c r="D478" s="90" t="str">
        <f>+D476</f>
        <v>48-XL</v>
      </c>
      <c r="E478" s="87">
        <v>223</v>
      </c>
      <c r="F478" s="88">
        <v>222</v>
      </c>
      <c r="G478" s="88">
        <v>221</v>
      </c>
      <c r="H478" s="88">
        <v>220</v>
      </c>
      <c r="I478" s="88">
        <v>219</v>
      </c>
      <c r="J478" s="88">
        <v>218</v>
      </c>
      <c r="K478" s="88">
        <v>217</v>
      </c>
      <c r="L478" s="89">
        <v>216</v>
      </c>
      <c r="N478" s="662"/>
      <c r="O478" s="667"/>
      <c r="P478" s="90" t="str">
        <f>+P476</f>
        <v>48-XL</v>
      </c>
      <c r="Q478" s="87">
        <v>223</v>
      </c>
      <c r="R478" s="88">
        <v>222</v>
      </c>
      <c r="S478" s="88">
        <v>221</v>
      </c>
      <c r="T478" s="88">
        <v>220</v>
      </c>
      <c r="U478" s="88">
        <v>219</v>
      </c>
      <c r="V478" s="88">
        <v>218</v>
      </c>
      <c r="W478" s="88">
        <v>217</v>
      </c>
      <c r="X478" s="89">
        <v>216</v>
      </c>
      <c r="Z478" s="662"/>
      <c r="AA478" s="667"/>
      <c r="AB478" s="90" t="str">
        <f>+AB476</f>
        <v>48-XL</v>
      </c>
      <c r="AC478" s="87">
        <v>223</v>
      </c>
      <c r="AD478" s="88">
        <v>222</v>
      </c>
      <c r="AE478" s="88">
        <v>221</v>
      </c>
      <c r="AF478" s="88">
        <v>220</v>
      </c>
      <c r="AG478" s="88">
        <v>219</v>
      </c>
      <c r="AH478" s="88">
        <v>218</v>
      </c>
      <c r="AI478" s="88">
        <v>217</v>
      </c>
      <c r="AJ478" s="89">
        <v>216</v>
      </c>
      <c r="AL478" s="662"/>
      <c r="AM478" s="667"/>
      <c r="AN478" s="90" t="str">
        <f>+AN476</f>
        <v>48-XL</v>
      </c>
      <c r="AO478" s="87">
        <v>223</v>
      </c>
      <c r="AP478" s="88">
        <v>222</v>
      </c>
      <c r="AQ478" s="88">
        <v>221</v>
      </c>
      <c r="AR478" s="88">
        <v>220</v>
      </c>
      <c r="AS478" s="88">
        <v>219</v>
      </c>
      <c r="AT478" s="88">
        <v>218</v>
      </c>
      <c r="AU478" s="88">
        <v>217</v>
      </c>
      <c r="AV478" s="89">
        <v>217</v>
      </c>
    </row>
    <row r="479" spans="1:48">
      <c r="A479">
        <v>479</v>
      </c>
      <c r="B479" s="662"/>
      <c r="C479" s="664">
        <f>+C477+10</f>
        <v>140</v>
      </c>
      <c r="D479" s="78" t="s">
        <v>133</v>
      </c>
      <c r="E479" s="184"/>
      <c r="F479" s="183"/>
      <c r="G479" s="84">
        <v>224</v>
      </c>
      <c r="H479" s="84">
        <v>223</v>
      </c>
      <c r="I479" s="84">
        <v>222</v>
      </c>
      <c r="J479" s="84">
        <v>221</v>
      </c>
      <c r="K479" s="84">
        <v>220</v>
      </c>
      <c r="L479" s="85">
        <v>219</v>
      </c>
      <c r="N479" s="662"/>
      <c r="O479" s="664">
        <f>+O477+10</f>
        <v>140</v>
      </c>
      <c r="P479" s="78" t="s">
        <v>133</v>
      </c>
      <c r="Q479" s="184"/>
      <c r="R479" s="183"/>
      <c r="S479" s="84">
        <v>224</v>
      </c>
      <c r="T479" s="84">
        <v>223</v>
      </c>
      <c r="U479" s="84">
        <v>222</v>
      </c>
      <c r="V479" s="84">
        <v>221</v>
      </c>
      <c r="W479" s="84">
        <v>220</v>
      </c>
      <c r="X479" s="85">
        <v>219</v>
      </c>
      <c r="Z479" s="662"/>
      <c r="AA479" s="664">
        <f>+AA477+10</f>
        <v>140</v>
      </c>
      <c r="AB479" s="78" t="s">
        <v>133</v>
      </c>
      <c r="AC479" s="184"/>
      <c r="AD479" s="183"/>
      <c r="AE479" s="84">
        <v>224</v>
      </c>
      <c r="AF479" s="84">
        <v>223</v>
      </c>
      <c r="AG479" s="84">
        <v>222</v>
      </c>
      <c r="AH479" s="84">
        <v>221</v>
      </c>
      <c r="AI479" s="84">
        <v>220</v>
      </c>
      <c r="AJ479" s="85">
        <v>219</v>
      </c>
      <c r="AL479" s="662"/>
      <c r="AM479" s="664">
        <f>+AM477+10</f>
        <v>140</v>
      </c>
      <c r="AN479" s="78" t="s">
        <v>133</v>
      </c>
      <c r="AO479" s="184"/>
      <c r="AP479" s="183"/>
      <c r="AQ479" s="84">
        <v>224</v>
      </c>
      <c r="AR479" s="84">
        <v>223</v>
      </c>
      <c r="AS479" s="84">
        <v>222</v>
      </c>
      <c r="AT479" s="84">
        <v>221</v>
      </c>
      <c r="AU479" s="84">
        <v>220</v>
      </c>
      <c r="AV479" s="85">
        <v>219</v>
      </c>
    </row>
    <row r="480" spans="1:48" ht="15" thickBot="1">
      <c r="A480">
        <v>480</v>
      </c>
      <c r="B480" s="662"/>
      <c r="C480" s="665"/>
      <c r="D480" s="82" t="s">
        <v>136</v>
      </c>
      <c r="E480" s="184"/>
      <c r="F480" s="183"/>
      <c r="G480" s="84">
        <v>224</v>
      </c>
      <c r="H480" s="84">
        <v>223</v>
      </c>
      <c r="I480" s="84">
        <v>222</v>
      </c>
      <c r="J480" s="84">
        <v>221</v>
      </c>
      <c r="K480" s="84">
        <v>220</v>
      </c>
      <c r="L480" s="85">
        <v>219</v>
      </c>
      <c r="N480" s="662"/>
      <c r="O480" s="665"/>
      <c r="P480" s="82" t="s">
        <v>136</v>
      </c>
      <c r="Q480" s="184"/>
      <c r="R480" s="183"/>
      <c r="S480" s="84">
        <v>224</v>
      </c>
      <c r="T480" s="84">
        <v>223</v>
      </c>
      <c r="U480" s="84">
        <v>222</v>
      </c>
      <c r="V480" s="84">
        <v>221</v>
      </c>
      <c r="W480" s="84">
        <v>220</v>
      </c>
      <c r="X480" s="85">
        <v>219</v>
      </c>
      <c r="Z480" s="662"/>
      <c r="AA480" s="665"/>
      <c r="AB480" s="82" t="s">
        <v>136</v>
      </c>
      <c r="AC480" s="184"/>
      <c r="AD480" s="183"/>
      <c r="AE480" s="84">
        <v>224</v>
      </c>
      <c r="AF480" s="84">
        <v>223</v>
      </c>
      <c r="AG480" s="84">
        <v>222</v>
      </c>
      <c r="AH480" s="84">
        <v>221</v>
      </c>
      <c r="AI480" s="84">
        <v>220</v>
      </c>
      <c r="AJ480" s="85">
        <v>219</v>
      </c>
      <c r="AL480" s="662"/>
      <c r="AM480" s="665"/>
      <c r="AN480" s="82" t="s">
        <v>136</v>
      </c>
      <c r="AO480" s="184"/>
      <c r="AP480" s="183"/>
      <c r="AQ480" s="84">
        <v>224</v>
      </c>
      <c r="AR480" s="84">
        <v>223</v>
      </c>
      <c r="AS480" s="84">
        <v>222</v>
      </c>
      <c r="AT480" s="84">
        <v>221</v>
      </c>
      <c r="AU480" s="84">
        <v>220</v>
      </c>
      <c r="AV480" s="85">
        <v>220</v>
      </c>
    </row>
    <row r="481" spans="1:48">
      <c r="A481">
        <v>481</v>
      </c>
      <c r="B481" s="662"/>
      <c r="C481" s="666">
        <f>+C479+10</f>
        <v>150</v>
      </c>
      <c r="D481" s="86" t="str">
        <f>+D479</f>
        <v>48-X</v>
      </c>
      <c r="E481" s="184"/>
      <c r="F481" s="183"/>
      <c r="G481" s="183"/>
      <c r="H481" s="183"/>
      <c r="I481" s="88">
        <v>224</v>
      </c>
      <c r="J481" s="88">
        <v>223</v>
      </c>
      <c r="K481" s="88">
        <v>222</v>
      </c>
      <c r="L481" s="89">
        <v>222</v>
      </c>
      <c r="N481" s="662"/>
      <c r="O481" s="666">
        <f>+O479+10</f>
        <v>150</v>
      </c>
      <c r="P481" s="86" t="str">
        <f>+P479</f>
        <v>48-X</v>
      </c>
      <c r="Q481" s="184"/>
      <c r="R481" s="183"/>
      <c r="S481" s="183"/>
      <c r="T481" s="183"/>
      <c r="U481" s="88">
        <v>224</v>
      </c>
      <c r="V481" s="88">
        <v>223</v>
      </c>
      <c r="W481" s="88">
        <v>222</v>
      </c>
      <c r="X481" s="89">
        <v>222</v>
      </c>
      <c r="Z481" s="662"/>
      <c r="AA481" s="666">
        <f>+AA479+10</f>
        <v>150</v>
      </c>
      <c r="AB481" s="86" t="str">
        <f>+AB479</f>
        <v>48-X</v>
      </c>
      <c r="AC481" s="184"/>
      <c r="AD481" s="183"/>
      <c r="AE481" s="183"/>
      <c r="AF481" s="183"/>
      <c r="AG481" s="88">
        <v>224</v>
      </c>
      <c r="AH481" s="88">
        <v>223</v>
      </c>
      <c r="AI481" s="88">
        <v>222</v>
      </c>
      <c r="AJ481" s="89">
        <v>222</v>
      </c>
      <c r="AL481" s="662"/>
      <c r="AM481" s="666">
        <f>+AM479+10</f>
        <v>150</v>
      </c>
      <c r="AN481" s="86" t="str">
        <f>+AN479</f>
        <v>48-X</v>
      </c>
      <c r="AO481" s="184"/>
      <c r="AP481" s="183"/>
      <c r="AQ481" s="183"/>
      <c r="AR481" s="183"/>
      <c r="AS481" s="88">
        <v>224</v>
      </c>
      <c r="AT481" s="88">
        <v>223</v>
      </c>
      <c r="AU481" s="88">
        <v>222</v>
      </c>
      <c r="AV481" s="89">
        <v>222</v>
      </c>
    </row>
    <row r="482" spans="1:48" ht="15" thickBot="1">
      <c r="A482">
        <v>482</v>
      </c>
      <c r="B482" s="662"/>
      <c r="C482" s="667"/>
      <c r="D482" s="90" t="str">
        <f>+D480</f>
        <v>48-XL</v>
      </c>
      <c r="E482" s="184"/>
      <c r="F482" s="183"/>
      <c r="G482" s="183"/>
      <c r="H482" s="183"/>
      <c r="I482" s="88">
        <v>224</v>
      </c>
      <c r="J482" s="88">
        <v>223</v>
      </c>
      <c r="K482" s="88">
        <v>222</v>
      </c>
      <c r="L482" s="89">
        <v>222</v>
      </c>
      <c r="N482" s="662"/>
      <c r="O482" s="667"/>
      <c r="P482" s="90" t="str">
        <f>+P480</f>
        <v>48-XL</v>
      </c>
      <c r="Q482" s="184"/>
      <c r="R482" s="183"/>
      <c r="S482" s="183"/>
      <c r="T482" s="183"/>
      <c r="U482" s="88">
        <v>224</v>
      </c>
      <c r="V482" s="88">
        <v>223</v>
      </c>
      <c r="W482" s="88">
        <v>222</v>
      </c>
      <c r="X482" s="89">
        <v>222</v>
      </c>
      <c r="Z482" s="662"/>
      <c r="AA482" s="667"/>
      <c r="AB482" s="90" t="str">
        <f>+AB480</f>
        <v>48-XL</v>
      </c>
      <c r="AC482" s="184"/>
      <c r="AD482" s="183"/>
      <c r="AE482" s="183"/>
      <c r="AF482" s="183"/>
      <c r="AG482" s="88">
        <v>224</v>
      </c>
      <c r="AH482" s="88">
        <v>223</v>
      </c>
      <c r="AI482" s="88">
        <v>222</v>
      </c>
      <c r="AJ482" s="89">
        <v>222</v>
      </c>
      <c r="AL482" s="662"/>
      <c r="AM482" s="667"/>
      <c r="AN482" s="90" t="str">
        <f>+AN480</f>
        <v>48-XL</v>
      </c>
      <c r="AO482" s="184"/>
      <c r="AP482" s="183"/>
      <c r="AQ482" s="183"/>
      <c r="AR482" s="183"/>
      <c r="AS482" s="88">
        <v>224</v>
      </c>
      <c r="AT482" s="88">
        <v>223</v>
      </c>
      <c r="AU482" s="88">
        <v>222</v>
      </c>
      <c r="AV482" s="89">
        <v>222</v>
      </c>
    </row>
    <row r="483" spans="1:48">
      <c r="A483">
        <v>483</v>
      </c>
      <c r="B483" s="662"/>
      <c r="C483" s="664">
        <f>+C481+10</f>
        <v>160</v>
      </c>
      <c r="D483" s="78" t="s">
        <v>133</v>
      </c>
      <c r="E483" s="184"/>
      <c r="F483" s="183"/>
      <c r="G483" s="183"/>
      <c r="H483" s="183"/>
      <c r="I483" s="183"/>
      <c r="J483" s="183"/>
      <c r="K483" s="84">
        <v>225</v>
      </c>
      <c r="L483" s="85">
        <v>225</v>
      </c>
      <c r="N483" s="662"/>
      <c r="O483" s="664">
        <f>+O481+10</f>
        <v>160</v>
      </c>
      <c r="P483" s="78" t="s">
        <v>133</v>
      </c>
      <c r="Q483" s="184"/>
      <c r="R483" s="183"/>
      <c r="S483" s="183"/>
      <c r="T483" s="183"/>
      <c r="U483" s="183"/>
      <c r="V483" s="183"/>
      <c r="W483" s="84">
        <v>225</v>
      </c>
      <c r="X483" s="85">
        <v>225</v>
      </c>
      <c r="Z483" s="662"/>
      <c r="AA483" s="664">
        <f>+AA481+10</f>
        <v>160</v>
      </c>
      <c r="AB483" s="78" t="s">
        <v>133</v>
      </c>
      <c r="AC483" s="184"/>
      <c r="AD483" s="183"/>
      <c r="AE483" s="183"/>
      <c r="AF483" s="183"/>
      <c r="AG483" s="183"/>
      <c r="AH483" s="183"/>
      <c r="AI483" s="84">
        <v>225</v>
      </c>
      <c r="AJ483" s="85">
        <v>225</v>
      </c>
      <c r="AL483" s="662"/>
      <c r="AM483" s="664">
        <f>+AM481+10</f>
        <v>160</v>
      </c>
      <c r="AN483" s="78" t="s">
        <v>133</v>
      </c>
      <c r="AO483" s="184"/>
      <c r="AP483" s="183"/>
      <c r="AQ483" s="183"/>
      <c r="AR483" s="183"/>
      <c r="AS483" s="183"/>
      <c r="AT483" s="183"/>
      <c r="AU483" s="84">
        <v>225</v>
      </c>
      <c r="AV483" s="85">
        <v>225</v>
      </c>
    </row>
    <row r="484" spans="1:48" ht="15" thickBot="1">
      <c r="A484">
        <v>484</v>
      </c>
      <c r="B484" s="662"/>
      <c r="C484" s="665"/>
      <c r="D484" s="82" t="s">
        <v>136</v>
      </c>
      <c r="E484" s="184"/>
      <c r="F484" s="183"/>
      <c r="G484" s="183"/>
      <c r="H484" s="183"/>
      <c r="I484" s="183"/>
      <c r="J484" s="183"/>
      <c r="K484" s="84">
        <v>225</v>
      </c>
      <c r="L484" s="85">
        <v>225</v>
      </c>
      <c r="N484" s="662"/>
      <c r="O484" s="665"/>
      <c r="P484" s="82" t="s">
        <v>136</v>
      </c>
      <c r="Q484" s="184"/>
      <c r="R484" s="183"/>
      <c r="S484" s="183"/>
      <c r="T484" s="183"/>
      <c r="U484" s="183"/>
      <c r="V484" s="183"/>
      <c r="W484" s="84">
        <v>225</v>
      </c>
      <c r="X484" s="85">
        <v>225</v>
      </c>
      <c r="Z484" s="662"/>
      <c r="AA484" s="665"/>
      <c r="AB484" s="82" t="s">
        <v>136</v>
      </c>
      <c r="AC484" s="184"/>
      <c r="AD484" s="183"/>
      <c r="AE484" s="183"/>
      <c r="AF484" s="183"/>
      <c r="AG484" s="183"/>
      <c r="AH484" s="183"/>
      <c r="AI484" s="84">
        <v>225</v>
      </c>
      <c r="AJ484" s="85">
        <v>225</v>
      </c>
      <c r="AL484" s="662"/>
      <c r="AM484" s="665"/>
      <c r="AN484" s="82" t="s">
        <v>136</v>
      </c>
      <c r="AO484" s="184"/>
      <c r="AP484" s="183"/>
      <c r="AQ484" s="183"/>
      <c r="AR484" s="183"/>
      <c r="AS484" s="183"/>
      <c r="AT484" s="183"/>
      <c r="AU484" s="84">
        <v>225</v>
      </c>
      <c r="AV484" s="85">
        <v>225</v>
      </c>
    </row>
    <row r="485" spans="1:48">
      <c r="A485">
        <v>485</v>
      </c>
      <c r="B485" s="662"/>
      <c r="C485" s="666">
        <f>+C483+10</f>
        <v>170</v>
      </c>
      <c r="D485" s="86" t="str">
        <f>+D483</f>
        <v>48-X</v>
      </c>
      <c r="E485" s="184"/>
      <c r="F485" s="183"/>
      <c r="G485" s="183"/>
      <c r="H485" s="183"/>
      <c r="I485" s="183"/>
      <c r="J485" s="183"/>
      <c r="K485" s="183"/>
      <c r="L485" s="182"/>
      <c r="N485" s="662"/>
      <c r="O485" s="666">
        <f>+O483+10</f>
        <v>170</v>
      </c>
      <c r="P485" s="86" t="str">
        <f>+P483</f>
        <v>48-X</v>
      </c>
      <c r="Q485" s="184"/>
      <c r="R485" s="183"/>
      <c r="S485" s="183"/>
      <c r="T485" s="183"/>
      <c r="U485" s="183"/>
      <c r="V485" s="183"/>
      <c r="W485" s="183"/>
      <c r="X485" s="182"/>
      <c r="Z485" s="662"/>
      <c r="AA485" s="666">
        <f>+AA483+10</f>
        <v>170</v>
      </c>
      <c r="AB485" s="86" t="str">
        <f>+AB483</f>
        <v>48-X</v>
      </c>
      <c r="AC485" s="184"/>
      <c r="AD485" s="183"/>
      <c r="AE485" s="183"/>
      <c r="AF485" s="183"/>
      <c r="AG485" s="183"/>
      <c r="AH485" s="183"/>
      <c r="AI485" s="183"/>
      <c r="AJ485" s="182"/>
      <c r="AL485" s="662"/>
      <c r="AM485" s="666">
        <f>+AM483+10</f>
        <v>170</v>
      </c>
      <c r="AN485" s="86" t="str">
        <f>+AN483</f>
        <v>48-X</v>
      </c>
      <c r="AO485" s="184"/>
      <c r="AP485" s="183"/>
      <c r="AQ485" s="183"/>
      <c r="AR485" s="183"/>
      <c r="AS485" s="183"/>
      <c r="AT485" s="183"/>
      <c r="AU485" s="183"/>
      <c r="AV485" s="182"/>
    </row>
    <row r="486" spans="1:48" ht="15" thickBot="1">
      <c r="A486">
        <v>486</v>
      </c>
      <c r="B486" s="662"/>
      <c r="C486" s="667"/>
      <c r="D486" s="90" t="str">
        <f>+D484</f>
        <v>48-XL</v>
      </c>
      <c r="E486" s="184"/>
      <c r="F486" s="183"/>
      <c r="G486" s="183"/>
      <c r="H486" s="183"/>
      <c r="I486" s="183"/>
      <c r="J486" s="183"/>
      <c r="K486" s="183"/>
      <c r="L486" s="182"/>
      <c r="N486" s="662"/>
      <c r="O486" s="667"/>
      <c r="P486" s="90" t="str">
        <f>+P484</f>
        <v>48-XL</v>
      </c>
      <c r="Q486" s="184"/>
      <c r="R486" s="183"/>
      <c r="S486" s="183"/>
      <c r="T486" s="183"/>
      <c r="U486" s="183"/>
      <c r="V486" s="183"/>
      <c r="W486" s="183"/>
      <c r="X486" s="182"/>
      <c r="Z486" s="662"/>
      <c r="AA486" s="667"/>
      <c r="AB486" s="90" t="str">
        <f>+AB484</f>
        <v>48-XL</v>
      </c>
      <c r="AC486" s="184"/>
      <c r="AD486" s="183"/>
      <c r="AE486" s="183"/>
      <c r="AF486" s="183"/>
      <c r="AG486" s="183"/>
      <c r="AH486" s="183"/>
      <c r="AI486" s="183"/>
      <c r="AJ486" s="182"/>
      <c r="AL486" s="662"/>
      <c r="AM486" s="667"/>
      <c r="AN486" s="90" t="str">
        <f>+AN484</f>
        <v>48-XL</v>
      </c>
      <c r="AO486" s="184"/>
      <c r="AP486" s="183"/>
      <c r="AQ486" s="183"/>
      <c r="AR486" s="183"/>
      <c r="AS486" s="183"/>
      <c r="AT486" s="183"/>
      <c r="AU486" s="183"/>
      <c r="AV486" s="182"/>
    </row>
    <row r="487" spans="1:48">
      <c r="A487">
        <v>487</v>
      </c>
      <c r="B487" s="662"/>
      <c r="C487" s="664">
        <f>+C485+10</f>
        <v>180</v>
      </c>
      <c r="D487" s="78" t="s">
        <v>133</v>
      </c>
      <c r="E487" s="184"/>
      <c r="F487" s="183"/>
      <c r="G487" s="183"/>
      <c r="H487" s="183"/>
      <c r="I487" s="183"/>
      <c r="J487" s="183"/>
      <c r="K487" s="183"/>
      <c r="L487" s="182"/>
      <c r="N487" s="662"/>
      <c r="O487" s="664">
        <f>+O485+10</f>
        <v>180</v>
      </c>
      <c r="P487" s="78" t="s">
        <v>133</v>
      </c>
      <c r="Q487" s="184"/>
      <c r="R487" s="183"/>
      <c r="S487" s="183"/>
      <c r="T487" s="183"/>
      <c r="U487" s="183"/>
      <c r="V487" s="183"/>
      <c r="W487" s="183"/>
      <c r="X487" s="182"/>
      <c r="Z487" s="662"/>
      <c r="AA487" s="664">
        <f>+AA485+10</f>
        <v>180</v>
      </c>
      <c r="AB487" s="78" t="s">
        <v>133</v>
      </c>
      <c r="AC487" s="184"/>
      <c r="AD487" s="183"/>
      <c r="AE487" s="183"/>
      <c r="AF487" s="183"/>
      <c r="AG487" s="183"/>
      <c r="AH487" s="183"/>
      <c r="AI487" s="183"/>
      <c r="AJ487" s="182"/>
      <c r="AL487" s="662"/>
      <c r="AM487" s="664">
        <f>+AM485+10</f>
        <v>180</v>
      </c>
      <c r="AN487" s="78" t="s">
        <v>133</v>
      </c>
      <c r="AO487" s="184"/>
      <c r="AP487" s="183"/>
      <c r="AQ487" s="183"/>
      <c r="AR487" s="183"/>
      <c r="AS487" s="183"/>
      <c r="AT487" s="183"/>
      <c r="AU487" s="183"/>
      <c r="AV487" s="182"/>
    </row>
    <row r="488" spans="1:48" ht="15" thickBot="1">
      <c r="A488">
        <v>488</v>
      </c>
      <c r="B488" s="662"/>
      <c r="C488" s="665"/>
      <c r="D488" s="82" t="s">
        <v>136</v>
      </c>
      <c r="E488" s="184"/>
      <c r="F488" s="183"/>
      <c r="G488" s="183"/>
      <c r="H488" s="183"/>
      <c r="I488" s="183"/>
      <c r="J488" s="183"/>
      <c r="K488" s="183"/>
      <c r="L488" s="182"/>
      <c r="N488" s="662"/>
      <c r="O488" s="665"/>
      <c r="P488" s="82" t="s">
        <v>136</v>
      </c>
      <c r="Q488" s="184"/>
      <c r="R488" s="183"/>
      <c r="S488" s="183"/>
      <c r="T488" s="183"/>
      <c r="U488" s="183"/>
      <c r="V488" s="183"/>
      <c r="W488" s="183"/>
      <c r="X488" s="182"/>
      <c r="Z488" s="662"/>
      <c r="AA488" s="665"/>
      <c r="AB488" s="82" t="s">
        <v>136</v>
      </c>
      <c r="AC488" s="184"/>
      <c r="AD488" s="183"/>
      <c r="AE488" s="183"/>
      <c r="AF488" s="183"/>
      <c r="AG488" s="183"/>
      <c r="AH488" s="183"/>
      <c r="AI488" s="183"/>
      <c r="AJ488" s="182"/>
      <c r="AL488" s="662"/>
      <c r="AM488" s="665"/>
      <c r="AN488" s="82" t="s">
        <v>136</v>
      </c>
      <c r="AO488" s="184"/>
      <c r="AP488" s="183"/>
      <c r="AQ488" s="183"/>
      <c r="AR488" s="183"/>
      <c r="AS488" s="183"/>
      <c r="AT488" s="183"/>
      <c r="AU488" s="183"/>
      <c r="AV488" s="182"/>
    </row>
    <row r="489" spans="1:48">
      <c r="A489">
        <v>489</v>
      </c>
      <c r="B489" s="662"/>
      <c r="C489" s="666">
        <f>+C487+10</f>
        <v>190</v>
      </c>
      <c r="D489" s="86" t="str">
        <f>+D487</f>
        <v>48-X</v>
      </c>
      <c r="E489" s="184"/>
      <c r="F489" s="183"/>
      <c r="G489" s="183"/>
      <c r="H489" s="183"/>
      <c r="I489" s="183"/>
      <c r="J489" s="183"/>
      <c r="K489" s="183"/>
      <c r="L489" s="182"/>
      <c r="N489" s="662"/>
      <c r="O489" s="666">
        <f>+O487+10</f>
        <v>190</v>
      </c>
      <c r="P489" s="86" t="str">
        <f>+P487</f>
        <v>48-X</v>
      </c>
      <c r="Q489" s="184"/>
      <c r="R489" s="183"/>
      <c r="S489" s="183"/>
      <c r="T489" s="183"/>
      <c r="U489" s="183"/>
      <c r="V489" s="183"/>
      <c r="W489" s="183"/>
      <c r="X489" s="182"/>
      <c r="Z489" s="662"/>
      <c r="AA489" s="666">
        <f>+AA487+10</f>
        <v>190</v>
      </c>
      <c r="AB489" s="86" t="str">
        <f>+AB487</f>
        <v>48-X</v>
      </c>
      <c r="AC489" s="184"/>
      <c r="AD489" s="183"/>
      <c r="AE489" s="183"/>
      <c r="AF489" s="183"/>
      <c r="AG489" s="183"/>
      <c r="AH489" s="183"/>
      <c r="AI489" s="183"/>
      <c r="AJ489" s="182"/>
      <c r="AL489" s="662"/>
      <c r="AM489" s="666">
        <f>+AM487+10</f>
        <v>190</v>
      </c>
      <c r="AN489" s="86" t="str">
        <f>+AN487</f>
        <v>48-X</v>
      </c>
      <c r="AO489" s="184"/>
      <c r="AP489" s="183"/>
      <c r="AQ489" s="183"/>
      <c r="AR489" s="183"/>
      <c r="AS489" s="183"/>
      <c r="AT489" s="183"/>
      <c r="AU489" s="183"/>
      <c r="AV489" s="182"/>
    </row>
    <row r="490" spans="1:48" ht="15" thickBot="1">
      <c r="A490">
        <v>490</v>
      </c>
      <c r="B490" s="662"/>
      <c r="C490" s="667"/>
      <c r="D490" s="90" t="str">
        <f>+D488</f>
        <v>48-XL</v>
      </c>
      <c r="E490" s="184"/>
      <c r="F490" s="183"/>
      <c r="G490" s="183"/>
      <c r="H490" s="183"/>
      <c r="I490" s="183"/>
      <c r="J490" s="183"/>
      <c r="K490" s="183"/>
      <c r="L490" s="182"/>
      <c r="N490" s="662"/>
      <c r="O490" s="667"/>
      <c r="P490" s="90" t="str">
        <f>+P488</f>
        <v>48-XL</v>
      </c>
      <c r="Q490" s="184"/>
      <c r="R490" s="183"/>
      <c r="S490" s="183"/>
      <c r="T490" s="183"/>
      <c r="U490" s="183"/>
      <c r="V490" s="183"/>
      <c r="W490" s="183"/>
      <c r="X490" s="182"/>
      <c r="Z490" s="662"/>
      <c r="AA490" s="667"/>
      <c r="AB490" s="90" t="str">
        <f>+AB488</f>
        <v>48-XL</v>
      </c>
      <c r="AC490" s="184"/>
      <c r="AD490" s="183"/>
      <c r="AE490" s="183"/>
      <c r="AF490" s="183"/>
      <c r="AG490" s="183"/>
      <c r="AH490" s="183"/>
      <c r="AI490" s="183"/>
      <c r="AJ490" s="182"/>
      <c r="AL490" s="662"/>
      <c r="AM490" s="667"/>
      <c r="AN490" s="90" t="str">
        <f>+AN488</f>
        <v>48-XL</v>
      </c>
      <c r="AO490" s="184"/>
      <c r="AP490" s="183"/>
      <c r="AQ490" s="183"/>
      <c r="AR490" s="183"/>
      <c r="AS490" s="183"/>
      <c r="AT490" s="183"/>
      <c r="AU490" s="183"/>
      <c r="AV490" s="182"/>
    </row>
    <row r="491" spans="1:48">
      <c r="A491">
        <v>491</v>
      </c>
      <c r="B491" s="662"/>
      <c r="C491" s="664">
        <f>+C489+10</f>
        <v>200</v>
      </c>
      <c r="D491" s="78" t="s">
        <v>133</v>
      </c>
      <c r="E491" s="184"/>
      <c r="F491" s="183"/>
      <c r="G491" s="183"/>
      <c r="H491" s="183"/>
      <c r="I491" s="183"/>
      <c r="J491" s="183"/>
      <c r="K491" s="183"/>
      <c r="L491" s="182"/>
      <c r="N491" s="662"/>
      <c r="O491" s="664">
        <f>+O489+10</f>
        <v>200</v>
      </c>
      <c r="P491" s="78" t="s">
        <v>133</v>
      </c>
      <c r="Q491" s="184"/>
      <c r="R491" s="183"/>
      <c r="S491" s="183"/>
      <c r="T491" s="183"/>
      <c r="U491" s="183"/>
      <c r="V491" s="183"/>
      <c r="W491" s="183"/>
      <c r="X491" s="182"/>
      <c r="Z491" s="662"/>
      <c r="AA491" s="664">
        <f>+AA489+10</f>
        <v>200</v>
      </c>
      <c r="AB491" s="78" t="s">
        <v>133</v>
      </c>
      <c r="AC491" s="184"/>
      <c r="AD491" s="183"/>
      <c r="AE491" s="183"/>
      <c r="AF491" s="183"/>
      <c r="AG491" s="183"/>
      <c r="AH491" s="183"/>
      <c r="AI491" s="183"/>
      <c r="AJ491" s="182"/>
      <c r="AL491" s="662"/>
      <c r="AM491" s="664">
        <f>+AM489+10</f>
        <v>200</v>
      </c>
      <c r="AN491" s="78" t="s">
        <v>133</v>
      </c>
      <c r="AO491" s="184"/>
      <c r="AP491" s="183"/>
      <c r="AQ491" s="183"/>
      <c r="AR491" s="183"/>
      <c r="AS491" s="183"/>
      <c r="AT491" s="183"/>
      <c r="AU491" s="183"/>
      <c r="AV491" s="182"/>
    </row>
    <row r="492" spans="1:48" ht="15" thickBot="1">
      <c r="A492">
        <v>492</v>
      </c>
      <c r="B492" s="663"/>
      <c r="C492" s="665"/>
      <c r="D492" s="82" t="s">
        <v>136</v>
      </c>
      <c r="E492" s="181"/>
      <c r="F492" s="180"/>
      <c r="G492" s="180"/>
      <c r="H492" s="180"/>
      <c r="I492" s="180"/>
      <c r="J492" s="180"/>
      <c r="K492" s="180"/>
      <c r="L492" s="179"/>
      <c r="N492" s="663"/>
      <c r="O492" s="665"/>
      <c r="P492" s="82" t="s">
        <v>136</v>
      </c>
      <c r="Q492" s="181"/>
      <c r="R492" s="180"/>
      <c r="S492" s="180"/>
      <c r="T492" s="180"/>
      <c r="U492" s="180"/>
      <c r="V492" s="180"/>
      <c r="W492" s="180"/>
      <c r="X492" s="179"/>
      <c r="Z492" s="663"/>
      <c r="AA492" s="665"/>
      <c r="AB492" s="82" t="s">
        <v>136</v>
      </c>
      <c r="AC492" s="181"/>
      <c r="AD492" s="180"/>
      <c r="AE492" s="180"/>
      <c r="AF492" s="180"/>
      <c r="AG492" s="180"/>
      <c r="AH492" s="180"/>
      <c r="AI492" s="180"/>
      <c r="AJ492" s="179"/>
      <c r="AL492" s="663"/>
      <c r="AM492" s="665"/>
      <c r="AN492" s="82" t="s">
        <v>136</v>
      </c>
      <c r="AO492" s="181"/>
      <c r="AP492" s="180"/>
      <c r="AQ492" s="180"/>
      <c r="AR492" s="180"/>
      <c r="AS492" s="180"/>
      <c r="AT492" s="180"/>
      <c r="AU492" s="180"/>
      <c r="AV492" s="179"/>
    </row>
    <row r="493" spans="1:48">
      <c r="A493">
        <v>493</v>
      </c>
    </row>
    <row r="494" spans="1:48">
      <c r="A494">
        <v>494</v>
      </c>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1112</v>
      </c>
      <c r="C500" s="650"/>
      <c r="D500" s="651"/>
      <c r="E500" s="649" t="s">
        <v>1138</v>
      </c>
      <c r="F500" s="650"/>
      <c r="G500" s="650"/>
      <c r="H500" s="650"/>
      <c r="I500" s="650"/>
      <c r="J500" s="650"/>
      <c r="K500" s="650"/>
      <c r="L500" s="651"/>
      <c r="N500" s="649" t="s">
        <v>1114</v>
      </c>
      <c r="O500" s="650"/>
      <c r="P500" s="651"/>
      <c r="Q500" s="649" t="s">
        <v>1138</v>
      </c>
      <c r="R500" s="650"/>
      <c r="S500" s="650"/>
      <c r="T500" s="650"/>
      <c r="U500" s="650"/>
      <c r="V500" s="650"/>
      <c r="W500" s="650"/>
      <c r="X500" s="651"/>
      <c r="Z500" s="649" t="s">
        <v>1115</v>
      </c>
      <c r="AA500" s="650"/>
      <c r="AB500" s="651"/>
      <c r="AC500" s="649" t="s">
        <v>1138</v>
      </c>
      <c r="AD500" s="650"/>
      <c r="AE500" s="650"/>
      <c r="AF500" s="650"/>
      <c r="AG500" s="650"/>
      <c r="AH500" s="650"/>
      <c r="AI500" s="650"/>
      <c r="AJ500" s="651"/>
      <c r="AL500" s="649" t="s">
        <v>1116</v>
      </c>
      <c r="AM500" s="650"/>
      <c r="AN500" s="651"/>
      <c r="AO500" s="649" t="s">
        <v>1138</v>
      </c>
      <c r="AP500" s="650"/>
      <c r="AQ500" s="650"/>
      <c r="AR500" s="650"/>
      <c r="AS500" s="650"/>
      <c r="AT500" s="650"/>
      <c r="AU500" s="650"/>
      <c r="AV500" s="651"/>
    </row>
    <row r="501" spans="1:48" ht="15.75" customHeight="1">
      <c r="A501">
        <v>501</v>
      </c>
      <c r="B501" s="652" t="s">
        <v>1117</v>
      </c>
      <c r="C501" s="652" t="s">
        <v>634</v>
      </c>
      <c r="D501" s="669" t="s">
        <v>1119</v>
      </c>
      <c r="E501" s="654" t="s">
        <v>1120</v>
      </c>
      <c r="F501" s="655"/>
      <c r="G501" s="655"/>
      <c r="H501" s="655"/>
      <c r="I501" s="655"/>
      <c r="J501" s="655"/>
      <c r="K501" s="655"/>
      <c r="L501" s="656"/>
      <c r="N501" s="652" t="s">
        <v>1117</v>
      </c>
      <c r="O501" s="652" t="s">
        <v>634</v>
      </c>
      <c r="P501" s="669" t="s">
        <v>1119</v>
      </c>
      <c r="Q501" s="654" t="s">
        <v>1120</v>
      </c>
      <c r="R501" s="655"/>
      <c r="S501" s="655"/>
      <c r="T501" s="655"/>
      <c r="U501" s="655"/>
      <c r="V501" s="655"/>
      <c r="W501" s="655"/>
      <c r="X501" s="656"/>
      <c r="Z501" s="652" t="s">
        <v>1117</v>
      </c>
      <c r="AA501" s="652" t="s">
        <v>634</v>
      </c>
      <c r="AB501" s="669" t="s">
        <v>1119</v>
      </c>
      <c r="AC501" s="654" t="s">
        <v>1120</v>
      </c>
      <c r="AD501" s="655"/>
      <c r="AE501" s="655"/>
      <c r="AF501" s="655"/>
      <c r="AG501" s="655"/>
      <c r="AH501" s="655"/>
      <c r="AI501" s="655"/>
      <c r="AJ501" s="656"/>
      <c r="AL501" s="652" t="s">
        <v>1117</v>
      </c>
      <c r="AM501" s="652" t="s">
        <v>634</v>
      </c>
      <c r="AN501" s="669" t="s">
        <v>1119</v>
      </c>
      <c r="AO501" s="654" t="s">
        <v>1120</v>
      </c>
      <c r="AP501" s="655"/>
      <c r="AQ501" s="655"/>
      <c r="AR501" s="655"/>
      <c r="AS501" s="655"/>
      <c r="AT501" s="655"/>
      <c r="AU501" s="655"/>
      <c r="AV501" s="656"/>
    </row>
    <row r="502" spans="1:48" ht="15" customHeight="1" thickBot="1">
      <c r="A502">
        <v>502</v>
      </c>
      <c r="B502" s="668"/>
      <c r="C502" s="668"/>
      <c r="D502" s="670"/>
      <c r="E502" s="672"/>
      <c r="F502" s="673"/>
      <c r="G502" s="673"/>
      <c r="H502" s="673"/>
      <c r="I502" s="673"/>
      <c r="J502" s="673"/>
      <c r="K502" s="673"/>
      <c r="L502" s="674"/>
      <c r="N502" s="668"/>
      <c r="O502" s="668"/>
      <c r="P502" s="670"/>
      <c r="Q502" s="672"/>
      <c r="R502" s="673"/>
      <c r="S502" s="673"/>
      <c r="T502" s="673"/>
      <c r="U502" s="673"/>
      <c r="V502" s="673"/>
      <c r="W502" s="673"/>
      <c r="X502" s="674"/>
      <c r="Z502" s="668"/>
      <c r="AA502" s="668"/>
      <c r="AB502" s="670"/>
      <c r="AC502" s="672"/>
      <c r="AD502" s="673"/>
      <c r="AE502" s="673"/>
      <c r="AF502" s="673"/>
      <c r="AG502" s="673"/>
      <c r="AH502" s="673"/>
      <c r="AI502" s="673"/>
      <c r="AJ502" s="674"/>
      <c r="AL502" s="668"/>
      <c r="AM502" s="668"/>
      <c r="AN502" s="670"/>
      <c r="AO502" s="672"/>
      <c r="AP502" s="673"/>
      <c r="AQ502" s="673"/>
      <c r="AR502" s="673"/>
      <c r="AS502" s="673"/>
      <c r="AT502" s="673"/>
      <c r="AU502" s="673"/>
      <c r="AV502" s="674"/>
    </row>
    <row r="503" spans="1:48" ht="15" thickBot="1">
      <c r="A503">
        <v>503</v>
      </c>
      <c r="B503" s="653"/>
      <c r="C503" s="653"/>
      <c r="D503" s="671"/>
      <c r="E503" s="75">
        <v>0</v>
      </c>
      <c r="F503" s="76">
        <v>500</v>
      </c>
      <c r="G503" s="76">
        <v>1000</v>
      </c>
      <c r="H503" s="76">
        <v>1500</v>
      </c>
      <c r="I503" s="76">
        <v>2000</v>
      </c>
      <c r="J503" s="76">
        <v>2500</v>
      </c>
      <c r="K503" s="76">
        <v>3000</v>
      </c>
      <c r="L503" s="77">
        <v>3500</v>
      </c>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
        <v>1141</v>
      </c>
      <c r="C504" s="664">
        <v>100</v>
      </c>
      <c r="D504" s="78" t="s">
        <v>133</v>
      </c>
      <c r="E504" s="79">
        <v>148</v>
      </c>
      <c r="F504" s="80">
        <v>143</v>
      </c>
      <c r="G504" s="80">
        <v>138</v>
      </c>
      <c r="H504" s="80">
        <v>134</v>
      </c>
      <c r="I504" s="80">
        <v>129</v>
      </c>
      <c r="J504" s="80">
        <v>125</v>
      </c>
      <c r="K504" s="80">
        <v>120</v>
      </c>
      <c r="L504" s="81">
        <v>116</v>
      </c>
      <c r="N504" s="661" t="s">
        <v>1141</v>
      </c>
      <c r="O504" s="664">
        <v>100</v>
      </c>
      <c r="P504" s="78" t="s">
        <v>133</v>
      </c>
      <c r="Q504" s="79">
        <v>148</v>
      </c>
      <c r="R504" s="80">
        <v>143</v>
      </c>
      <c r="S504" s="80">
        <v>138</v>
      </c>
      <c r="T504" s="80">
        <v>134</v>
      </c>
      <c r="U504" s="80">
        <v>129</v>
      </c>
      <c r="V504" s="80">
        <v>125</v>
      </c>
      <c r="W504" s="80">
        <v>120</v>
      </c>
      <c r="X504" s="81">
        <v>116</v>
      </c>
      <c r="Z504" s="661" t="s">
        <v>1141</v>
      </c>
      <c r="AA504" s="664">
        <v>100</v>
      </c>
      <c r="AB504" s="78" t="s">
        <v>133</v>
      </c>
      <c r="AC504" s="79">
        <v>148</v>
      </c>
      <c r="AD504" s="80">
        <v>147</v>
      </c>
      <c r="AE504" s="80">
        <v>147</v>
      </c>
      <c r="AF504" s="80">
        <v>147</v>
      </c>
      <c r="AG504" s="80">
        <v>147</v>
      </c>
      <c r="AH504" s="80">
        <v>147</v>
      </c>
      <c r="AI504" s="80">
        <v>147</v>
      </c>
      <c r="AJ504" s="81">
        <v>147</v>
      </c>
      <c r="AL504" s="661" t="s">
        <v>1141</v>
      </c>
      <c r="AM504" s="664">
        <v>100</v>
      </c>
      <c r="AN504" s="78" t="s">
        <v>133</v>
      </c>
      <c r="AO504" s="79">
        <v>155</v>
      </c>
      <c r="AP504" s="80">
        <v>158</v>
      </c>
      <c r="AQ504" s="80">
        <v>162</v>
      </c>
      <c r="AR504" s="80">
        <v>165</v>
      </c>
      <c r="AS504" s="80">
        <v>169</v>
      </c>
      <c r="AT504" s="80">
        <v>172</v>
      </c>
      <c r="AU504" s="80">
        <v>176</v>
      </c>
      <c r="AV504" s="81">
        <v>180</v>
      </c>
    </row>
    <row r="505" spans="1:48" ht="15" thickBot="1">
      <c r="A505">
        <v>505</v>
      </c>
      <c r="B505" s="662"/>
      <c r="C505" s="665"/>
      <c r="D505" s="82" t="s">
        <v>136</v>
      </c>
      <c r="E505" s="83">
        <v>148</v>
      </c>
      <c r="F505" s="84">
        <v>145</v>
      </c>
      <c r="G505" s="84">
        <v>142</v>
      </c>
      <c r="H505" s="84">
        <v>139</v>
      </c>
      <c r="I505" s="84">
        <v>136</v>
      </c>
      <c r="J505" s="84">
        <v>133</v>
      </c>
      <c r="K505" s="84">
        <v>130</v>
      </c>
      <c r="L505" s="85">
        <v>127</v>
      </c>
      <c r="N505" s="662"/>
      <c r="O505" s="665"/>
      <c r="P505" s="82" t="s">
        <v>136</v>
      </c>
      <c r="Q505" s="83">
        <v>148</v>
      </c>
      <c r="R505" s="84">
        <v>145</v>
      </c>
      <c r="S505" s="84">
        <v>142</v>
      </c>
      <c r="T505" s="84">
        <v>139</v>
      </c>
      <c r="U505" s="84">
        <v>136</v>
      </c>
      <c r="V505" s="84">
        <v>133</v>
      </c>
      <c r="W505" s="84">
        <v>130</v>
      </c>
      <c r="X505" s="85">
        <v>127</v>
      </c>
      <c r="Z505" s="662"/>
      <c r="AA505" s="665"/>
      <c r="AB505" s="82" t="s">
        <v>136</v>
      </c>
      <c r="AC505" s="83">
        <v>148</v>
      </c>
      <c r="AD505" s="84">
        <v>151</v>
      </c>
      <c r="AE505" s="84">
        <v>154</v>
      </c>
      <c r="AF505" s="84">
        <v>157</v>
      </c>
      <c r="AG505" s="84">
        <v>160</v>
      </c>
      <c r="AH505" s="84">
        <v>163</v>
      </c>
      <c r="AI505" s="84">
        <v>166</v>
      </c>
      <c r="AJ505" s="85">
        <v>170</v>
      </c>
      <c r="AL505" s="662"/>
      <c r="AM505" s="665"/>
      <c r="AN505" s="82" t="s">
        <v>136</v>
      </c>
      <c r="AO505" s="83">
        <v>165</v>
      </c>
      <c r="AP505" s="84">
        <v>167</v>
      </c>
      <c r="AQ505" s="84">
        <v>169</v>
      </c>
      <c r="AR505" s="84">
        <v>171</v>
      </c>
      <c r="AS505" s="84">
        <v>173</v>
      </c>
      <c r="AT505" s="84">
        <v>175</v>
      </c>
      <c r="AU505" s="84">
        <v>177</v>
      </c>
      <c r="AV505" s="85">
        <v>180</v>
      </c>
    </row>
    <row r="506" spans="1:48">
      <c r="A506">
        <v>506</v>
      </c>
      <c r="B506" s="662"/>
      <c r="C506" s="666">
        <v>110</v>
      </c>
      <c r="D506" s="86" t="str">
        <f>+D504</f>
        <v>48-X</v>
      </c>
      <c r="E506" s="87">
        <v>148</v>
      </c>
      <c r="F506" s="88">
        <v>145</v>
      </c>
      <c r="G506" s="88">
        <v>143</v>
      </c>
      <c r="H506" s="88">
        <v>140</v>
      </c>
      <c r="I506" s="88">
        <v>138</v>
      </c>
      <c r="J506" s="88">
        <v>135</v>
      </c>
      <c r="K506" s="88">
        <v>133</v>
      </c>
      <c r="L506" s="89">
        <v>131</v>
      </c>
      <c r="N506" s="662"/>
      <c r="O506" s="666">
        <v>110</v>
      </c>
      <c r="P506" s="86" t="str">
        <f>+P504</f>
        <v>48-X</v>
      </c>
      <c r="Q506" s="87">
        <v>148</v>
      </c>
      <c r="R506" s="88">
        <v>145</v>
      </c>
      <c r="S506" s="88">
        <v>143</v>
      </c>
      <c r="T506" s="88">
        <v>140</v>
      </c>
      <c r="U506" s="88">
        <v>138</v>
      </c>
      <c r="V506" s="88">
        <v>135</v>
      </c>
      <c r="W506" s="88">
        <v>133</v>
      </c>
      <c r="X506" s="89">
        <v>131</v>
      </c>
      <c r="Z506" s="662"/>
      <c r="AA506" s="666">
        <v>110</v>
      </c>
      <c r="AB506" s="86" t="str">
        <f>+AB504</f>
        <v>48-X</v>
      </c>
      <c r="AC506" s="87">
        <v>148</v>
      </c>
      <c r="AD506" s="88">
        <v>146</v>
      </c>
      <c r="AE506" s="88">
        <v>145</v>
      </c>
      <c r="AF506" s="88">
        <v>144</v>
      </c>
      <c r="AG506" s="88">
        <v>142</v>
      </c>
      <c r="AH506" s="88">
        <v>141</v>
      </c>
      <c r="AI506" s="88">
        <v>140</v>
      </c>
      <c r="AJ506" s="89">
        <v>139</v>
      </c>
      <c r="AL506" s="662"/>
      <c r="AM506" s="666">
        <v>110</v>
      </c>
      <c r="AN506" s="86" t="str">
        <f>+AN504</f>
        <v>48-X</v>
      </c>
      <c r="AO506" s="87">
        <v>148</v>
      </c>
      <c r="AP506" s="88">
        <v>151</v>
      </c>
      <c r="AQ506" s="88">
        <v>154</v>
      </c>
      <c r="AR506" s="88">
        <v>157</v>
      </c>
      <c r="AS506" s="88">
        <v>160</v>
      </c>
      <c r="AT506" s="88">
        <v>163</v>
      </c>
      <c r="AU506" s="88">
        <v>166</v>
      </c>
      <c r="AV506" s="89">
        <v>170</v>
      </c>
    </row>
    <row r="507" spans="1:48" ht="15" thickBot="1">
      <c r="A507">
        <v>507</v>
      </c>
      <c r="B507" s="662"/>
      <c r="C507" s="667"/>
      <c r="D507" s="90" t="str">
        <f>+D505</f>
        <v>48-XL</v>
      </c>
      <c r="E507" s="87">
        <v>148</v>
      </c>
      <c r="F507" s="88">
        <v>147</v>
      </c>
      <c r="G507" s="88">
        <v>146</v>
      </c>
      <c r="H507" s="88">
        <v>145</v>
      </c>
      <c r="I507" s="88">
        <v>145</v>
      </c>
      <c r="J507" s="88">
        <v>144</v>
      </c>
      <c r="K507" s="88">
        <v>143</v>
      </c>
      <c r="L507" s="89">
        <v>143</v>
      </c>
      <c r="N507" s="662"/>
      <c r="O507" s="667"/>
      <c r="P507" s="90" t="str">
        <f>+P505</f>
        <v>48-XL</v>
      </c>
      <c r="Q507" s="87">
        <v>148</v>
      </c>
      <c r="R507" s="88">
        <v>147</v>
      </c>
      <c r="S507" s="88">
        <v>146</v>
      </c>
      <c r="T507" s="88">
        <v>145</v>
      </c>
      <c r="U507" s="88">
        <v>145</v>
      </c>
      <c r="V507" s="88">
        <v>144</v>
      </c>
      <c r="W507" s="88">
        <v>143</v>
      </c>
      <c r="X507" s="89">
        <v>143</v>
      </c>
      <c r="Z507" s="662"/>
      <c r="AA507" s="667"/>
      <c r="AB507" s="90" t="str">
        <f>+AB505</f>
        <v>48-XL</v>
      </c>
      <c r="AC507" s="87">
        <v>148</v>
      </c>
      <c r="AD507" s="88">
        <v>149</v>
      </c>
      <c r="AE507" s="88">
        <v>151</v>
      </c>
      <c r="AF507" s="88">
        <v>153</v>
      </c>
      <c r="AG507" s="88">
        <v>154</v>
      </c>
      <c r="AH507" s="88">
        <v>156</v>
      </c>
      <c r="AI507" s="88">
        <v>158</v>
      </c>
      <c r="AJ507" s="89">
        <v>160</v>
      </c>
      <c r="AL507" s="662"/>
      <c r="AM507" s="667"/>
      <c r="AN507" s="90" t="str">
        <f>+AN505</f>
        <v>48-XL</v>
      </c>
      <c r="AO507" s="87">
        <v>148</v>
      </c>
      <c r="AP507" s="88">
        <v>152</v>
      </c>
      <c r="AQ507" s="88">
        <v>157</v>
      </c>
      <c r="AR507" s="88">
        <v>161</v>
      </c>
      <c r="AS507" s="88">
        <v>166</v>
      </c>
      <c r="AT507" s="88">
        <v>170</v>
      </c>
      <c r="AU507" s="88">
        <v>175</v>
      </c>
      <c r="AV507" s="89">
        <v>180</v>
      </c>
    </row>
    <row r="508" spans="1:48">
      <c r="A508">
        <v>508</v>
      </c>
      <c r="B508" s="662"/>
      <c r="C508" s="664">
        <f>+C506+10</f>
        <v>120</v>
      </c>
      <c r="D508" s="78" t="s">
        <v>133</v>
      </c>
      <c r="E508" s="83">
        <v>149</v>
      </c>
      <c r="F508" s="84">
        <v>148</v>
      </c>
      <c r="G508" s="84">
        <v>147</v>
      </c>
      <c r="H508" s="84">
        <v>147</v>
      </c>
      <c r="I508" s="84">
        <v>146</v>
      </c>
      <c r="J508" s="84">
        <v>146</v>
      </c>
      <c r="K508" s="84">
        <v>145</v>
      </c>
      <c r="L508" s="85">
        <v>145</v>
      </c>
      <c r="N508" s="662"/>
      <c r="O508" s="664">
        <f>+O506+10</f>
        <v>120</v>
      </c>
      <c r="P508" s="78" t="s">
        <v>133</v>
      </c>
      <c r="Q508" s="83">
        <v>149</v>
      </c>
      <c r="R508" s="84">
        <v>148</v>
      </c>
      <c r="S508" s="84">
        <v>147</v>
      </c>
      <c r="T508" s="84">
        <v>147</v>
      </c>
      <c r="U508" s="84">
        <v>146</v>
      </c>
      <c r="V508" s="84">
        <v>146</v>
      </c>
      <c r="W508" s="84">
        <v>145</v>
      </c>
      <c r="X508" s="85">
        <v>145</v>
      </c>
      <c r="Z508" s="662"/>
      <c r="AA508" s="664">
        <f>+AA506+10</f>
        <v>120</v>
      </c>
      <c r="AB508" s="78" t="s">
        <v>133</v>
      </c>
      <c r="AC508" s="83">
        <v>149</v>
      </c>
      <c r="AD508" s="84">
        <v>148</v>
      </c>
      <c r="AE508" s="84">
        <v>147</v>
      </c>
      <c r="AF508" s="84">
        <v>147</v>
      </c>
      <c r="AG508" s="84">
        <v>146</v>
      </c>
      <c r="AH508" s="84">
        <v>146</v>
      </c>
      <c r="AI508" s="84">
        <v>145</v>
      </c>
      <c r="AJ508" s="85">
        <v>145</v>
      </c>
      <c r="AL508" s="662"/>
      <c r="AM508" s="664">
        <f>+AM506+10</f>
        <v>120</v>
      </c>
      <c r="AN508" s="78" t="s">
        <v>133</v>
      </c>
      <c r="AO508" s="83">
        <v>149</v>
      </c>
      <c r="AP508" s="84">
        <v>150</v>
      </c>
      <c r="AQ508" s="84">
        <v>152</v>
      </c>
      <c r="AR508" s="84">
        <v>154</v>
      </c>
      <c r="AS508" s="84">
        <v>155</v>
      </c>
      <c r="AT508" s="84">
        <v>157</v>
      </c>
      <c r="AU508" s="84">
        <v>159</v>
      </c>
      <c r="AV508" s="85">
        <v>161</v>
      </c>
    </row>
    <row r="509" spans="1:48" ht="15" thickBot="1">
      <c r="A509">
        <v>509</v>
      </c>
      <c r="B509" s="662"/>
      <c r="C509" s="665"/>
      <c r="D509" s="82" t="s">
        <v>136</v>
      </c>
      <c r="E509" s="83">
        <v>149</v>
      </c>
      <c r="F509" s="84">
        <v>149</v>
      </c>
      <c r="G509" s="84">
        <v>149</v>
      </c>
      <c r="H509" s="84">
        <v>149</v>
      </c>
      <c r="I509" s="84">
        <v>149</v>
      </c>
      <c r="J509" s="84">
        <v>149</v>
      </c>
      <c r="K509" s="84">
        <v>149</v>
      </c>
      <c r="L509" s="85">
        <v>149</v>
      </c>
      <c r="N509" s="662"/>
      <c r="O509" s="665"/>
      <c r="P509" s="82" t="s">
        <v>136</v>
      </c>
      <c r="Q509" s="83">
        <v>149</v>
      </c>
      <c r="R509" s="84">
        <v>149</v>
      </c>
      <c r="S509" s="84">
        <v>149</v>
      </c>
      <c r="T509" s="84">
        <v>149</v>
      </c>
      <c r="U509" s="84">
        <v>149</v>
      </c>
      <c r="V509" s="84">
        <v>149</v>
      </c>
      <c r="W509" s="84">
        <v>149</v>
      </c>
      <c r="X509" s="85">
        <v>149</v>
      </c>
      <c r="Z509" s="662"/>
      <c r="AA509" s="665"/>
      <c r="AB509" s="82" t="s">
        <v>136</v>
      </c>
      <c r="AC509" s="83">
        <v>149</v>
      </c>
      <c r="AD509" s="84">
        <v>149</v>
      </c>
      <c r="AE509" s="84">
        <v>149</v>
      </c>
      <c r="AF509" s="84">
        <v>149</v>
      </c>
      <c r="AG509" s="84">
        <v>149</v>
      </c>
      <c r="AH509" s="84">
        <v>149</v>
      </c>
      <c r="AI509" s="84">
        <v>149</v>
      </c>
      <c r="AJ509" s="85">
        <v>149</v>
      </c>
      <c r="AL509" s="662"/>
      <c r="AM509" s="665"/>
      <c r="AN509" s="82" t="s">
        <v>136</v>
      </c>
      <c r="AO509" s="83">
        <v>149</v>
      </c>
      <c r="AP509" s="84">
        <v>152</v>
      </c>
      <c r="AQ509" s="84">
        <v>156</v>
      </c>
      <c r="AR509" s="84">
        <v>160</v>
      </c>
      <c r="AS509" s="84">
        <v>163</v>
      </c>
      <c r="AT509" s="84">
        <v>167</v>
      </c>
      <c r="AU509" s="84">
        <v>171</v>
      </c>
      <c r="AV509" s="85">
        <v>175</v>
      </c>
    </row>
    <row r="510" spans="1:48">
      <c r="A510">
        <v>510</v>
      </c>
      <c r="B510" s="662"/>
      <c r="C510" s="666">
        <f>+C508+10</f>
        <v>130</v>
      </c>
      <c r="D510" s="86" t="str">
        <f>+D508</f>
        <v>48-X</v>
      </c>
      <c r="E510" s="87">
        <v>147</v>
      </c>
      <c r="F510" s="88">
        <v>147</v>
      </c>
      <c r="G510" s="88">
        <v>147</v>
      </c>
      <c r="H510" s="88">
        <v>147</v>
      </c>
      <c r="I510" s="88">
        <v>147</v>
      </c>
      <c r="J510" s="88">
        <v>147</v>
      </c>
      <c r="K510" s="88">
        <v>147</v>
      </c>
      <c r="L510" s="89">
        <v>148</v>
      </c>
      <c r="N510" s="662"/>
      <c r="O510" s="666">
        <f>+O508+10</f>
        <v>130</v>
      </c>
      <c r="P510" s="86" t="str">
        <f>+P508</f>
        <v>48-X</v>
      </c>
      <c r="Q510" s="87">
        <v>147</v>
      </c>
      <c r="R510" s="88">
        <v>147</v>
      </c>
      <c r="S510" s="88">
        <v>147</v>
      </c>
      <c r="T510" s="88">
        <v>147</v>
      </c>
      <c r="U510" s="88">
        <v>147</v>
      </c>
      <c r="V510" s="88">
        <v>147</v>
      </c>
      <c r="W510" s="88">
        <v>147</v>
      </c>
      <c r="X510" s="89">
        <v>148</v>
      </c>
      <c r="Z510" s="662"/>
      <c r="AA510" s="666">
        <f>+AA508+10</f>
        <v>130</v>
      </c>
      <c r="AB510" s="86" t="str">
        <f>+AB508</f>
        <v>48-X</v>
      </c>
      <c r="AC510" s="87">
        <v>147</v>
      </c>
      <c r="AD510" s="88">
        <v>147</v>
      </c>
      <c r="AE510" s="88">
        <v>147</v>
      </c>
      <c r="AF510" s="88">
        <v>147</v>
      </c>
      <c r="AG510" s="88">
        <v>147</v>
      </c>
      <c r="AH510" s="88">
        <v>147</v>
      </c>
      <c r="AI510" s="88">
        <v>147</v>
      </c>
      <c r="AJ510" s="89">
        <v>148</v>
      </c>
      <c r="AL510" s="662"/>
      <c r="AM510" s="666">
        <f>+AM508+10</f>
        <v>130</v>
      </c>
      <c r="AN510" s="86" t="str">
        <f>+AN508</f>
        <v>48-X</v>
      </c>
      <c r="AO510" s="87">
        <v>147</v>
      </c>
      <c r="AP510" s="88">
        <v>147</v>
      </c>
      <c r="AQ510" s="88">
        <v>147</v>
      </c>
      <c r="AR510" s="88">
        <v>147</v>
      </c>
      <c r="AS510" s="88">
        <v>147</v>
      </c>
      <c r="AT510" s="88">
        <v>147</v>
      </c>
      <c r="AU510" s="88">
        <v>147</v>
      </c>
      <c r="AV510" s="89">
        <v>148</v>
      </c>
    </row>
    <row r="511" spans="1:48" ht="15" thickBot="1">
      <c r="A511">
        <v>511</v>
      </c>
      <c r="B511" s="662"/>
      <c r="C511" s="667"/>
      <c r="D511" s="90" t="str">
        <f>+D509</f>
        <v>48-XL</v>
      </c>
      <c r="E511" s="87">
        <v>147</v>
      </c>
      <c r="F511" s="88">
        <v>147</v>
      </c>
      <c r="G511" s="88">
        <v>147</v>
      </c>
      <c r="H511" s="88">
        <v>147</v>
      </c>
      <c r="I511" s="88">
        <v>147</v>
      </c>
      <c r="J511" s="88">
        <v>147</v>
      </c>
      <c r="K511" s="88">
        <v>147</v>
      </c>
      <c r="L511" s="89">
        <v>148</v>
      </c>
      <c r="N511" s="662"/>
      <c r="O511" s="667"/>
      <c r="P511" s="90" t="str">
        <f>+P509</f>
        <v>48-XL</v>
      </c>
      <c r="Q511" s="87">
        <v>147</v>
      </c>
      <c r="R511" s="88">
        <v>147</v>
      </c>
      <c r="S511" s="88">
        <v>147</v>
      </c>
      <c r="T511" s="88">
        <v>147</v>
      </c>
      <c r="U511" s="88">
        <v>147</v>
      </c>
      <c r="V511" s="88">
        <v>147</v>
      </c>
      <c r="W511" s="88">
        <v>147</v>
      </c>
      <c r="X511" s="89">
        <v>148</v>
      </c>
      <c r="Z511" s="662"/>
      <c r="AA511" s="667"/>
      <c r="AB511" s="90" t="str">
        <f>+AB509</f>
        <v>48-XL</v>
      </c>
      <c r="AC511" s="87">
        <v>147</v>
      </c>
      <c r="AD511" s="88">
        <v>147</v>
      </c>
      <c r="AE511" s="88">
        <v>147</v>
      </c>
      <c r="AF511" s="88">
        <v>147</v>
      </c>
      <c r="AG511" s="88">
        <v>147</v>
      </c>
      <c r="AH511" s="88">
        <v>147</v>
      </c>
      <c r="AI511" s="88">
        <v>147</v>
      </c>
      <c r="AJ511" s="89">
        <v>148</v>
      </c>
      <c r="AL511" s="662"/>
      <c r="AM511" s="667"/>
      <c r="AN511" s="90" t="str">
        <f>+AN509</f>
        <v>48-XL</v>
      </c>
      <c r="AO511" s="87">
        <v>147</v>
      </c>
      <c r="AP511" s="88">
        <v>147</v>
      </c>
      <c r="AQ511" s="88">
        <v>148</v>
      </c>
      <c r="AR511" s="88">
        <v>148</v>
      </c>
      <c r="AS511" s="88">
        <v>149</v>
      </c>
      <c r="AT511" s="88">
        <v>149</v>
      </c>
      <c r="AU511" s="88">
        <v>150</v>
      </c>
      <c r="AV511" s="89">
        <v>151</v>
      </c>
    </row>
    <row r="512" spans="1:48">
      <c r="A512">
        <v>512</v>
      </c>
      <c r="B512" s="662"/>
      <c r="C512" s="664">
        <f>+C510+10</f>
        <v>140</v>
      </c>
      <c r="D512" s="78" t="s">
        <v>133</v>
      </c>
      <c r="E512" s="184"/>
      <c r="F512" s="183"/>
      <c r="G512" s="84">
        <v>148</v>
      </c>
      <c r="H512" s="84">
        <v>148</v>
      </c>
      <c r="I512" s="84">
        <v>148</v>
      </c>
      <c r="J512" s="84">
        <v>148</v>
      </c>
      <c r="K512" s="84">
        <v>148</v>
      </c>
      <c r="L512" s="85">
        <v>148</v>
      </c>
      <c r="N512" s="662"/>
      <c r="O512" s="664">
        <f>+O510+10</f>
        <v>140</v>
      </c>
      <c r="P512" s="78" t="s">
        <v>133</v>
      </c>
      <c r="Q512" s="184"/>
      <c r="R512" s="183"/>
      <c r="S512" s="84">
        <v>148</v>
      </c>
      <c r="T512" s="84">
        <v>148</v>
      </c>
      <c r="U512" s="84">
        <v>148</v>
      </c>
      <c r="V512" s="84">
        <v>148</v>
      </c>
      <c r="W512" s="84">
        <v>148</v>
      </c>
      <c r="X512" s="85">
        <v>148</v>
      </c>
      <c r="Z512" s="662"/>
      <c r="AA512" s="664">
        <f>+AA510+10</f>
        <v>140</v>
      </c>
      <c r="AB512" s="78" t="s">
        <v>133</v>
      </c>
      <c r="AC512" s="184"/>
      <c r="AD512" s="183"/>
      <c r="AE512" s="84">
        <v>148</v>
      </c>
      <c r="AF512" s="84">
        <v>148</v>
      </c>
      <c r="AG512" s="84">
        <v>148</v>
      </c>
      <c r="AH512" s="84">
        <v>148</v>
      </c>
      <c r="AI512" s="84">
        <v>148</v>
      </c>
      <c r="AJ512" s="85">
        <v>148</v>
      </c>
      <c r="AL512" s="662"/>
      <c r="AM512" s="664">
        <f>+AM510+10</f>
        <v>140</v>
      </c>
      <c r="AN512" s="78" t="s">
        <v>133</v>
      </c>
      <c r="AO512" s="184"/>
      <c r="AP512" s="183"/>
      <c r="AQ512" s="84">
        <v>148</v>
      </c>
      <c r="AR512" s="84">
        <v>148</v>
      </c>
      <c r="AS512" s="84">
        <v>148</v>
      </c>
      <c r="AT512" s="84">
        <v>148</v>
      </c>
      <c r="AU512" s="84">
        <v>148</v>
      </c>
      <c r="AV512" s="85">
        <v>148</v>
      </c>
    </row>
    <row r="513" spans="1:48" ht="15" thickBot="1">
      <c r="A513">
        <v>513</v>
      </c>
      <c r="B513" s="662"/>
      <c r="C513" s="665"/>
      <c r="D513" s="82" t="s">
        <v>136</v>
      </c>
      <c r="E513" s="184"/>
      <c r="F513" s="183"/>
      <c r="G513" s="84">
        <v>148</v>
      </c>
      <c r="H513" s="84">
        <v>148</v>
      </c>
      <c r="I513" s="84">
        <v>148</v>
      </c>
      <c r="J513" s="84">
        <v>148</v>
      </c>
      <c r="K513" s="84">
        <v>148</v>
      </c>
      <c r="L513" s="85">
        <v>148</v>
      </c>
      <c r="N513" s="662"/>
      <c r="O513" s="665"/>
      <c r="P513" s="82" t="s">
        <v>136</v>
      </c>
      <c r="Q513" s="184"/>
      <c r="R513" s="183"/>
      <c r="S513" s="84">
        <v>148</v>
      </c>
      <c r="T513" s="84">
        <v>148</v>
      </c>
      <c r="U513" s="84">
        <v>148</v>
      </c>
      <c r="V513" s="84">
        <v>148</v>
      </c>
      <c r="W513" s="84">
        <v>148</v>
      </c>
      <c r="X513" s="85">
        <v>148</v>
      </c>
      <c r="Z513" s="662"/>
      <c r="AA513" s="665"/>
      <c r="AB513" s="82" t="s">
        <v>136</v>
      </c>
      <c r="AC513" s="184"/>
      <c r="AD513" s="183"/>
      <c r="AE513" s="84">
        <v>148</v>
      </c>
      <c r="AF513" s="84">
        <v>148</v>
      </c>
      <c r="AG513" s="84">
        <v>148</v>
      </c>
      <c r="AH513" s="84">
        <v>148</v>
      </c>
      <c r="AI513" s="84">
        <v>148</v>
      </c>
      <c r="AJ513" s="85">
        <v>148</v>
      </c>
      <c r="AL513" s="662"/>
      <c r="AM513" s="665"/>
      <c r="AN513" s="82" t="s">
        <v>136</v>
      </c>
      <c r="AO513" s="184"/>
      <c r="AP513" s="183"/>
      <c r="AQ513" s="84">
        <v>148</v>
      </c>
      <c r="AR513" s="84">
        <v>148</v>
      </c>
      <c r="AS513" s="84">
        <v>148</v>
      </c>
      <c r="AT513" s="84">
        <v>148</v>
      </c>
      <c r="AU513" s="84">
        <v>148</v>
      </c>
      <c r="AV513" s="85">
        <v>148</v>
      </c>
    </row>
    <row r="514" spans="1:48">
      <c r="A514">
        <v>514</v>
      </c>
      <c r="B514" s="662"/>
      <c r="C514" s="666">
        <f>+C512+10</f>
        <v>150</v>
      </c>
      <c r="D514" s="86" t="str">
        <f>+D512</f>
        <v>48-X</v>
      </c>
      <c r="E514" s="184"/>
      <c r="F514" s="183"/>
      <c r="G514" s="183"/>
      <c r="H514" s="183"/>
      <c r="I514" s="88">
        <v>148</v>
      </c>
      <c r="J514" s="88">
        <v>148</v>
      </c>
      <c r="K514" s="88">
        <v>148</v>
      </c>
      <c r="L514" s="89">
        <v>148</v>
      </c>
      <c r="N514" s="662"/>
      <c r="O514" s="666">
        <f>+O512+10</f>
        <v>150</v>
      </c>
      <c r="P514" s="86" t="str">
        <f>+P512</f>
        <v>48-X</v>
      </c>
      <c r="Q514" s="184"/>
      <c r="R514" s="183"/>
      <c r="S514" s="183"/>
      <c r="T514" s="183"/>
      <c r="U514" s="88">
        <v>148</v>
      </c>
      <c r="V514" s="88">
        <v>148</v>
      </c>
      <c r="W514" s="88">
        <v>148</v>
      </c>
      <c r="X514" s="89">
        <v>148</v>
      </c>
      <c r="Z514" s="662"/>
      <c r="AA514" s="666">
        <f>+AA512+10</f>
        <v>150</v>
      </c>
      <c r="AB514" s="86" t="str">
        <f>+AB512</f>
        <v>48-X</v>
      </c>
      <c r="AC514" s="184"/>
      <c r="AD514" s="183"/>
      <c r="AE514" s="183"/>
      <c r="AF514" s="183"/>
      <c r="AG514" s="88">
        <v>148</v>
      </c>
      <c r="AH514" s="88">
        <v>148</v>
      </c>
      <c r="AI514" s="88">
        <v>148</v>
      </c>
      <c r="AJ514" s="89">
        <v>148</v>
      </c>
      <c r="AL514" s="662"/>
      <c r="AM514" s="666">
        <f>+AM512+10</f>
        <v>150</v>
      </c>
      <c r="AN514" s="86" t="str">
        <f>+AN512</f>
        <v>48-X</v>
      </c>
      <c r="AO514" s="184"/>
      <c r="AP514" s="183"/>
      <c r="AQ514" s="183"/>
      <c r="AR514" s="183"/>
      <c r="AS514" s="88">
        <v>148</v>
      </c>
      <c r="AT514" s="88">
        <v>148</v>
      </c>
      <c r="AU514" s="88">
        <v>148</v>
      </c>
      <c r="AV514" s="89">
        <v>148</v>
      </c>
    </row>
    <row r="515" spans="1:48" ht="15" thickBot="1">
      <c r="A515">
        <v>515</v>
      </c>
      <c r="B515" s="662"/>
      <c r="C515" s="667"/>
      <c r="D515" s="90" t="str">
        <f>+D513</f>
        <v>48-XL</v>
      </c>
      <c r="E515" s="184"/>
      <c r="F515" s="183"/>
      <c r="G515" s="183"/>
      <c r="H515" s="183"/>
      <c r="I515" s="88">
        <v>148</v>
      </c>
      <c r="J515" s="88">
        <v>148</v>
      </c>
      <c r="K515" s="88">
        <v>148</v>
      </c>
      <c r="L515" s="89">
        <v>148</v>
      </c>
      <c r="N515" s="662"/>
      <c r="O515" s="667"/>
      <c r="P515" s="90" t="str">
        <f>+P513</f>
        <v>48-XL</v>
      </c>
      <c r="Q515" s="184"/>
      <c r="R515" s="183"/>
      <c r="S515" s="183"/>
      <c r="T515" s="183"/>
      <c r="U515" s="88">
        <v>148</v>
      </c>
      <c r="V515" s="88">
        <v>148</v>
      </c>
      <c r="W515" s="88">
        <v>148</v>
      </c>
      <c r="X515" s="89">
        <v>148</v>
      </c>
      <c r="Z515" s="662"/>
      <c r="AA515" s="667"/>
      <c r="AB515" s="90" t="str">
        <f>+AB513</f>
        <v>48-XL</v>
      </c>
      <c r="AC515" s="184"/>
      <c r="AD515" s="183"/>
      <c r="AE515" s="183"/>
      <c r="AF515" s="183"/>
      <c r="AG515" s="88">
        <v>148</v>
      </c>
      <c r="AH515" s="88">
        <v>148</v>
      </c>
      <c r="AI515" s="88">
        <v>148</v>
      </c>
      <c r="AJ515" s="89">
        <v>148</v>
      </c>
      <c r="AL515" s="662"/>
      <c r="AM515" s="667"/>
      <c r="AN515" s="90" t="str">
        <f>+AN513</f>
        <v>48-XL</v>
      </c>
      <c r="AO515" s="184"/>
      <c r="AP515" s="183"/>
      <c r="AQ515" s="183"/>
      <c r="AR515" s="183"/>
      <c r="AS515" s="88">
        <v>148</v>
      </c>
      <c r="AT515" s="88">
        <v>148</v>
      </c>
      <c r="AU515" s="88">
        <v>148</v>
      </c>
      <c r="AV515" s="89">
        <v>148</v>
      </c>
    </row>
    <row r="516" spans="1:48">
      <c r="A516">
        <v>516</v>
      </c>
      <c r="B516" s="662"/>
      <c r="C516" s="664">
        <f>+C514+10</f>
        <v>160</v>
      </c>
      <c r="D516" s="78" t="s">
        <v>133</v>
      </c>
      <c r="E516" s="184"/>
      <c r="F516" s="183"/>
      <c r="G516" s="183"/>
      <c r="H516" s="183"/>
      <c r="I516" s="183"/>
      <c r="J516" s="183"/>
      <c r="K516" s="84">
        <v>148</v>
      </c>
      <c r="L516" s="85">
        <v>149</v>
      </c>
      <c r="N516" s="662"/>
      <c r="O516" s="664">
        <f>+O514+10</f>
        <v>160</v>
      </c>
      <c r="P516" s="78" t="s">
        <v>133</v>
      </c>
      <c r="Q516" s="184"/>
      <c r="R516" s="183"/>
      <c r="S516" s="183"/>
      <c r="T516" s="183"/>
      <c r="U516" s="183"/>
      <c r="V516" s="183"/>
      <c r="W516" s="84">
        <v>148</v>
      </c>
      <c r="X516" s="85">
        <v>149</v>
      </c>
      <c r="Z516" s="662"/>
      <c r="AA516" s="664">
        <f>+AA514+10</f>
        <v>160</v>
      </c>
      <c r="AB516" s="78" t="s">
        <v>133</v>
      </c>
      <c r="AC516" s="184"/>
      <c r="AD516" s="183"/>
      <c r="AE516" s="183"/>
      <c r="AF516" s="183"/>
      <c r="AG516" s="183"/>
      <c r="AH516" s="183"/>
      <c r="AI516" s="84">
        <v>148</v>
      </c>
      <c r="AJ516" s="85">
        <v>149</v>
      </c>
      <c r="AL516" s="662"/>
      <c r="AM516" s="664">
        <f>+AM514+10</f>
        <v>160</v>
      </c>
      <c r="AN516" s="78" t="s">
        <v>133</v>
      </c>
      <c r="AO516" s="184"/>
      <c r="AP516" s="183"/>
      <c r="AQ516" s="183"/>
      <c r="AR516" s="183"/>
      <c r="AS516" s="183"/>
      <c r="AT516" s="183"/>
      <c r="AU516" s="84">
        <v>148</v>
      </c>
      <c r="AV516" s="85">
        <v>149</v>
      </c>
    </row>
    <row r="517" spans="1:48" ht="15" thickBot="1">
      <c r="A517">
        <v>517</v>
      </c>
      <c r="B517" s="662"/>
      <c r="C517" s="665"/>
      <c r="D517" s="82" t="s">
        <v>136</v>
      </c>
      <c r="E517" s="184"/>
      <c r="F517" s="183"/>
      <c r="G517" s="183"/>
      <c r="H517" s="183"/>
      <c r="I517" s="183"/>
      <c r="J517" s="183"/>
      <c r="K517" s="84">
        <v>148</v>
      </c>
      <c r="L517" s="85">
        <v>149</v>
      </c>
      <c r="N517" s="662"/>
      <c r="O517" s="665"/>
      <c r="P517" s="82" t="s">
        <v>136</v>
      </c>
      <c r="Q517" s="184"/>
      <c r="R517" s="183"/>
      <c r="S517" s="183"/>
      <c r="T517" s="183"/>
      <c r="U517" s="183"/>
      <c r="V517" s="183"/>
      <c r="W517" s="84">
        <v>148</v>
      </c>
      <c r="X517" s="85">
        <v>149</v>
      </c>
      <c r="Z517" s="662"/>
      <c r="AA517" s="665"/>
      <c r="AB517" s="82" t="s">
        <v>136</v>
      </c>
      <c r="AC517" s="184"/>
      <c r="AD517" s="183"/>
      <c r="AE517" s="183"/>
      <c r="AF517" s="183"/>
      <c r="AG517" s="183"/>
      <c r="AH517" s="183"/>
      <c r="AI517" s="84">
        <v>148</v>
      </c>
      <c r="AJ517" s="85">
        <v>149</v>
      </c>
      <c r="AL517" s="662"/>
      <c r="AM517" s="665"/>
      <c r="AN517" s="82" t="s">
        <v>136</v>
      </c>
      <c r="AO517" s="184"/>
      <c r="AP517" s="183"/>
      <c r="AQ517" s="183"/>
      <c r="AR517" s="183"/>
      <c r="AS517" s="183"/>
      <c r="AT517" s="183"/>
      <c r="AU517" s="84">
        <v>148</v>
      </c>
      <c r="AV517" s="85">
        <v>149</v>
      </c>
    </row>
    <row r="518" spans="1:48">
      <c r="A518">
        <v>518</v>
      </c>
      <c r="B518" s="662"/>
      <c r="C518" s="666">
        <f>+C516+10</f>
        <v>170</v>
      </c>
      <c r="D518" s="86" t="str">
        <f>+D516</f>
        <v>48-X</v>
      </c>
      <c r="E518" s="184"/>
      <c r="F518" s="183"/>
      <c r="G518" s="183"/>
      <c r="H518" s="183"/>
      <c r="I518" s="183"/>
      <c r="J518" s="183"/>
      <c r="K518" s="183"/>
      <c r="L518" s="182"/>
      <c r="N518" s="662"/>
      <c r="O518" s="666">
        <f>+O516+10</f>
        <v>170</v>
      </c>
      <c r="P518" s="86" t="str">
        <f>+P516</f>
        <v>48-X</v>
      </c>
      <c r="Q518" s="184"/>
      <c r="R518" s="183"/>
      <c r="S518" s="183"/>
      <c r="T518" s="183"/>
      <c r="U518" s="183"/>
      <c r="V518" s="183"/>
      <c r="W518" s="183"/>
      <c r="X518" s="182"/>
      <c r="Z518" s="662"/>
      <c r="AA518" s="666">
        <f>+AA516+10</f>
        <v>170</v>
      </c>
      <c r="AB518" s="86" t="str">
        <f>+AB516</f>
        <v>48-X</v>
      </c>
      <c r="AC518" s="184"/>
      <c r="AD518" s="183"/>
      <c r="AE518" s="183"/>
      <c r="AF518" s="183"/>
      <c r="AG518" s="183"/>
      <c r="AH518" s="183"/>
      <c r="AI518" s="183"/>
      <c r="AJ518" s="182"/>
      <c r="AL518" s="662"/>
      <c r="AM518" s="666">
        <f>+AM516+10</f>
        <v>170</v>
      </c>
      <c r="AN518" s="86" t="str">
        <f>+AN516</f>
        <v>48-X</v>
      </c>
      <c r="AO518" s="184"/>
      <c r="AP518" s="183"/>
      <c r="AQ518" s="183"/>
      <c r="AR518" s="183"/>
      <c r="AS518" s="183"/>
      <c r="AT518" s="183"/>
      <c r="AU518" s="183"/>
      <c r="AV518" s="182"/>
    </row>
    <row r="519" spans="1:48" ht="15" thickBot="1">
      <c r="A519">
        <v>519</v>
      </c>
      <c r="B519" s="662"/>
      <c r="C519" s="667"/>
      <c r="D519" s="90" t="str">
        <f>+D517</f>
        <v>48-XL</v>
      </c>
      <c r="E519" s="184"/>
      <c r="F519" s="183"/>
      <c r="G519" s="183"/>
      <c r="H519" s="183"/>
      <c r="I519" s="183"/>
      <c r="J519" s="183"/>
      <c r="K519" s="183"/>
      <c r="L519" s="182"/>
      <c r="N519" s="662"/>
      <c r="O519" s="667"/>
      <c r="P519" s="90" t="str">
        <f>+P517</f>
        <v>48-XL</v>
      </c>
      <c r="Q519" s="184"/>
      <c r="R519" s="183"/>
      <c r="S519" s="183"/>
      <c r="T519" s="183"/>
      <c r="U519" s="183"/>
      <c r="V519" s="183"/>
      <c r="W519" s="183"/>
      <c r="X519" s="182"/>
      <c r="Z519" s="662"/>
      <c r="AA519" s="667"/>
      <c r="AB519" s="90" t="str">
        <f>+AB517</f>
        <v>48-XL</v>
      </c>
      <c r="AC519" s="184"/>
      <c r="AD519" s="183"/>
      <c r="AE519" s="183"/>
      <c r="AF519" s="183"/>
      <c r="AG519" s="183"/>
      <c r="AH519" s="183"/>
      <c r="AI519" s="183"/>
      <c r="AJ519" s="182"/>
      <c r="AL519" s="662"/>
      <c r="AM519" s="667"/>
      <c r="AN519" s="90" t="str">
        <f>+AN517</f>
        <v>48-XL</v>
      </c>
      <c r="AO519" s="184"/>
      <c r="AP519" s="183"/>
      <c r="AQ519" s="183"/>
      <c r="AR519" s="183"/>
      <c r="AS519" s="183"/>
      <c r="AT519" s="183"/>
      <c r="AU519" s="183"/>
      <c r="AV519" s="182"/>
    </row>
    <row r="520" spans="1:48">
      <c r="A520">
        <v>520</v>
      </c>
      <c r="B520" s="662"/>
      <c r="C520" s="664">
        <f>+C518+10</f>
        <v>180</v>
      </c>
      <c r="D520" s="78" t="s">
        <v>133</v>
      </c>
      <c r="E520" s="184"/>
      <c r="F520" s="183"/>
      <c r="G520" s="183"/>
      <c r="H520" s="183"/>
      <c r="I520" s="183"/>
      <c r="J520" s="183"/>
      <c r="K520" s="183"/>
      <c r="L520" s="182"/>
      <c r="N520" s="662"/>
      <c r="O520" s="664">
        <f>+O518+10</f>
        <v>180</v>
      </c>
      <c r="P520" s="78" t="s">
        <v>133</v>
      </c>
      <c r="Q520" s="184"/>
      <c r="R520" s="183"/>
      <c r="S520" s="183"/>
      <c r="T520" s="183"/>
      <c r="U520" s="183"/>
      <c r="V520" s="183"/>
      <c r="W520" s="183"/>
      <c r="X520" s="182"/>
      <c r="Z520" s="662"/>
      <c r="AA520" s="664">
        <f>+AA518+10</f>
        <v>180</v>
      </c>
      <c r="AB520" s="78" t="s">
        <v>133</v>
      </c>
      <c r="AC520" s="184"/>
      <c r="AD520" s="183"/>
      <c r="AE520" s="183"/>
      <c r="AF520" s="183"/>
      <c r="AG520" s="183"/>
      <c r="AH520" s="183"/>
      <c r="AI520" s="183"/>
      <c r="AJ520" s="182"/>
      <c r="AL520" s="662"/>
      <c r="AM520" s="664">
        <f>+AM518+10</f>
        <v>180</v>
      </c>
      <c r="AN520" s="78" t="s">
        <v>133</v>
      </c>
      <c r="AO520" s="184"/>
      <c r="AP520" s="183"/>
      <c r="AQ520" s="183"/>
      <c r="AR520" s="183"/>
      <c r="AS520" s="183"/>
      <c r="AT520" s="183"/>
      <c r="AU520" s="183"/>
      <c r="AV520" s="182"/>
    </row>
    <row r="521" spans="1:48" ht="15" thickBot="1">
      <c r="A521">
        <v>521</v>
      </c>
      <c r="B521" s="662"/>
      <c r="C521" s="665"/>
      <c r="D521" s="82" t="s">
        <v>136</v>
      </c>
      <c r="E521" s="184"/>
      <c r="F521" s="183"/>
      <c r="G521" s="183"/>
      <c r="H521" s="183"/>
      <c r="I521" s="183"/>
      <c r="J521" s="183"/>
      <c r="K521" s="183"/>
      <c r="L521" s="182"/>
      <c r="N521" s="662"/>
      <c r="O521" s="665"/>
      <c r="P521" s="82" t="s">
        <v>136</v>
      </c>
      <c r="Q521" s="184"/>
      <c r="R521" s="183"/>
      <c r="S521" s="183"/>
      <c r="T521" s="183"/>
      <c r="U521" s="183"/>
      <c r="V521" s="183"/>
      <c r="W521" s="183"/>
      <c r="X521" s="182"/>
      <c r="Z521" s="662"/>
      <c r="AA521" s="665"/>
      <c r="AB521" s="82" t="s">
        <v>136</v>
      </c>
      <c r="AC521" s="184"/>
      <c r="AD521" s="183"/>
      <c r="AE521" s="183"/>
      <c r="AF521" s="183"/>
      <c r="AG521" s="183"/>
      <c r="AH521" s="183"/>
      <c r="AI521" s="183"/>
      <c r="AJ521" s="182"/>
      <c r="AL521" s="662"/>
      <c r="AM521" s="665"/>
      <c r="AN521" s="82" t="s">
        <v>136</v>
      </c>
      <c r="AO521" s="184"/>
      <c r="AP521" s="183"/>
      <c r="AQ521" s="183"/>
      <c r="AR521" s="183"/>
      <c r="AS521" s="183"/>
      <c r="AT521" s="183"/>
      <c r="AU521" s="183"/>
      <c r="AV521" s="182"/>
    </row>
    <row r="522" spans="1:48">
      <c r="A522">
        <v>522</v>
      </c>
      <c r="B522" s="662"/>
      <c r="C522" s="666">
        <f>+C520+10</f>
        <v>190</v>
      </c>
      <c r="D522" s="86" t="str">
        <f>+D520</f>
        <v>48-X</v>
      </c>
      <c r="E522" s="184"/>
      <c r="F522" s="183"/>
      <c r="G522" s="183"/>
      <c r="H522" s="183"/>
      <c r="I522" s="183"/>
      <c r="J522" s="183"/>
      <c r="K522" s="183"/>
      <c r="L522" s="182"/>
      <c r="N522" s="662"/>
      <c r="O522" s="666">
        <f>+O520+10</f>
        <v>190</v>
      </c>
      <c r="P522" s="86" t="str">
        <f>+P520</f>
        <v>48-X</v>
      </c>
      <c r="Q522" s="184"/>
      <c r="R522" s="183"/>
      <c r="S522" s="183"/>
      <c r="T522" s="183"/>
      <c r="U522" s="183"/>
      <c r="V522" s="183"/>
      <c r="W522" s="183"/>
      <c r="X522" s="182"/>
      <c r="Z522" s="662"/>
      <c r="AA522" s="666">
        <f>+AA520+10</f>
        <v>190</v>
      </c>
      <c r="AB522" s="86" t="str">
        <f>+AB520</f>
        <v>48-X</v>
      </c>
      <c r="AC522" s="184"/>
      <c r="AD522" s="183"/>
      <c r="AE522" s="183"/>
      <c r="AF522" s="183"/>
      <c r="AG522" s="183"/>
      <c r="AH522" s="183"/>
      <c r="AI522" s="183"/>
      <c r="AJ522" s="182"/>
      <c r="AL522" s="662"/>
      <c r="AM522" s="666">
        <f>+AM520+10</f>
        <v>190</v>
      </c>
      <c r="AN522" s="86" t="str">
        <f>+AN520</f>
        <v>48-X</v>
      </c>
      <c r="AO522" s="184"/>
      <c r="AP522" s="183"/>
      <c r="AQ522" s="183"/>
      <c r="AR522" s="183"/>
      <c r="AS522" s="183"/>
      <c r="AT522" s="183"/>
      <c r="AU522" s="183"/>
      <c r="AV522" s="182"/>
    </row>
    <row r="523" spans="1:48" ht="15" thickBot="1">
      <c r="A523">
        <v>523</v>
      </c>
      <c r="B523" s="662"/>
      <c r="C523" s="667"/>
      <c r="D523" s="90" t="str">
        <f>+D521</f>
        <v>48-XL</v>
      </c>
      <c r="E523" s="184"/>
      <c r="F523" s="183"/>
      <c r="G523" s="183"/>
      <c r="H523" s="183"/>
      <c r="I523" s="183"/>
      <c r="J523" s="183"/>
      <c r="K523" s="183"/>
      <c r="L523" s="182"/>
      <c r="N523" s="662"/>
      <c r="O523" s="667"/>
      <c r="P523" s="90" t="str">
        <f>+P521</f>
        <v>48-XL</v>
      </c>
      <c r="Q523" s="184"/>
      <c r="R523" s="183"/>
      <c r="S523" s="183"/>
      <c r="T523" s="183"/>
      <c r="U523" s="183"/>
      <c r="V523" s="183"/>
      <c r="W523" s="183"/>
      <c r="X523" s="182"/>
      <c r="Z523" s="662"/>
      <c r="AA523" s="667"/>
      <c r="AB523" s="90" t="str">
        <f>+AB521</f>
        <v>48-XL</v>
      </c>
      <c r="AC523" s="184"/>
      <c r="AD523" s="183"/>
      <c r="AE523" s="183"/>
      <c r="AF523" s="183"/>
      <c r="AG523" s="183"/>
      <c r="AH523" s="183"/>
      <c r="AI523" s="183"/>
      <c r="AJ523" s="182"/>
      <c r="AL523" s="662"/>
      <c r="AM523" s="667"/>
      <c r="AN523" s="90" t="str">
        <f>+AN521</f>
        <v>48-XL</v>
      </c>
      <c r="AO523" s="184"/>
      <c r="AP523" s="183"/>
      <c r="AQ523" s="183"/>
      <c r="AR523" s="183"/>
      <c r="AS523" s="183"/>
      <c r="AT523" s="183"/>
      <c r="AU523" s="183"/>
      <c r="AV523" s="182"/>
    </row>
    <row r="524" spans="1:48">
      <c r="A524">
        <v>524</v>
      </c>
      <c r="B524" s="662"/>
      <c r="C524" s="664">
        <f>+C522+10</f>
        <v>200</v>
      </c>
      <c r="D524" s="78" t="s">
        <v>133</v>
      </c>
      <c r="E524" s="184"/>
      <c r="F524" s="183"/>
      <c r="G524" s="183"/>
      <c r="H524" s="183"/>
      <c r="I524" s="183"/>
      <c r="J524" s="183"/>
      <c r="K524" s="183"/>
      <c r="L524" s="182"/>
      <c r="N524" s="662"/>
      <c r="O524" s="664">
        <f>+O522+10</f>
        <v>200</v>
      </c>
      <c r="P524" s="78" t="s">
        <v>133</v>
      </c>
      <c r="Q524" s="184"/>
      <c r="R524" s="183"/>
      <c r="S524" s="183"/>
      <c r="T524" s="183"/>
      <c r="U524" s="183"/>
      <c r="V524" s="183"/>
      <c r="W524" s="183"/>
      <c r="X524" s="182"/>
      <c r="Z524" s="662"/>
      <c r="AA524" s="664">
        <f>+AA522+10</f>
        <v>200</v>
      </c>
      <c r="AB524" s="78" t="s">
        <v>133</v>
      </c>
      <c r="AC524" s="184"/>
      <c r="AD524" s="183"/>
      <c r="AE524" s="183"/>
      <c r="AF524" s="183"/>
      <c r="AG524" s="183"/>
      <c r="AH524" s="183"/>
      <c r="AI524" s="183"/>
      <c r="AJ524" s="182"/>
      <c r="AL524" s="662"/>
      <c r="AM524" s="664">
        <f>+AM522+10</f>
        <v>200</v>
      </c>
      <c r="AN524" s="78" t="s">
        <v>133</v>
      </c>
      <c r="AO524" s="184"/>
      <c r="AP524" s="183"/>
      <c r="AQ524" s="183"/>
      <c r="AR524" s="183"/>
      <c r="AS524" s="183"/>
      <c r="AT524" s="183"/>
      <c r="AU524" s="183"/>
      <c r="AV524" s="182"/>
    </row>
    <row r="525" spans="1:48" ht="15" thickBot="1">
      <c r="A525">
        <v>525</v>
      </c>
      <c r="B525" s="663"/>
      <c r="C525" s="665"/>
      <c r="D525" s="82" t="s">
        <v>136</v>
      </c>
      <c r="E525" s="181"/>
      <c r="F525" s="180"/>
      <c r="G525" s="180"/>
      <c r="H525" s="180"/>
      <c r="I525" s="180"/>
      <c r="J525" s="180"/>
      <c r="K525" s="180"/>
      <c r="L525" s="179"/>
      <c r="N525" s="663"/>
      <c r="O525" s="665"/>
      <c r="P525" s="82" t="s">
        <v>136</v>
      </c>
      <c r="Q525" s="181"/>
      <c r="R525" s="180"/>
      <c r="S525" s="180"/>
      <c r="T525" s="180"/>
      <c r="U525" s="180"/>
      <c r="V525" s="180"/>
      <c r="W525" s="180"/>
      <c r="X525" s="179"/>
      <c r="Z525" s="663"/>
      <c r="AA525" s="665"/>
      <c r="AB525" s="82" t="s">
        <v>136</v>
      </c>
      <c r="AC525" s="181"/>
      <c r="AD525" s="180"/>
      <c r="AE525" s="180"/>
      <c r="AF525" s="180"/>
      <c r="AG525" s="180"/>
      <c r="AH525" s="180"/>
      <c r="AI525" s="180"/>
      <c r="AJ525" s="179"/>
      <c r="AL525" s="663"/>
      <c r="AM525" s="665"/>
      <c r="AN525" s="82" t="s">
        <v>136</v>
      </c>
      <c r="AO525" s="181"/>
      <c r="AP525" s="180"/>
      <c r="AQ525" s="180"/>
      <c r="AR525" s="180"/>
      <c r="AS525" s="180"/>
      <c r="AT525" s="180"/>
      <c r="AU525" s="180"/>
      <c r="AV525" s="179"/>
    </row>
  </sheetData>
  <mergeCells count="1152">
    <mergeCell ref="AC6:AJ7"/>
    <mergeCell ref="AO6:AV7"/>
    <mergeCell ref="Q402:X403"/>
    <mergeCell ref="Q369:X370"/>
    <mergeCell ref="Q336:X337"/>
    <mergeCell ref="Q303:X304"/>
    <mergeCell ref="E6:L7"/>
    <mergeCell ref="Q6:X7"/>
    <mergeCell ref="AC468:AJ469"/>
    <mergeCell ref="AO468:AV469"/>
    <mergeCell ref="E501:L502"/>
    <mergeCell ref="Q501:X502"/>
    <mergeCell ref="AC501:AJ502"/>
    <mergeCell ref="AO501:AV502"/>
    <mergeCell ref="E468:L469"/>
    <mergeCell ref="Q468:X469"/>
    <mergeCell ref="AO303:AV304"/>
    <mergeCell ref="AC336:AJ337"/>
    <mergeCell ref="AO336:AV337"/>
    <mergeCell ref="AC369:AJ370"/>
    <mergeCell ref="AO369:AV370"/>
    <mergeCell ref="AC402:AJ403"/>
    <mergeCell ref="AO402:AV403"/>
    <mergeCell ref="AC237:AJ238"/>
    <mergeCell ref="AO237:AV238"/>
    <mergeCell ref="AC270:AJ271"/>
    <mergeCell ref="AO270:AV271"/>
    <mergeCell ref="N42:N63"/>
    <mergeCell ref="N71:P71"/>
    <mergeCell ref="Q71:X71"/>
    <mergeCell ref="N72:N74"/>
    <mergeCell ref="AC138:AJ139"/>
    <mergeCell ref="Q39:X40"/>
    <mergeCell ref="AC39:AJ40"/>
    <mergeCell ref="AO39:AV40"/>
    <mergeCell ref="AC72:AJ73"/>
    <mergeCell ref="AO72:AV73"/>
    <mergeCell ref="AC105:AJ106"/>
    <mergeCell ref="AO105:AV106"/>
    <mergeCell ref="E171:L172"/>
    <mergeCell ref="E204:L205"/>
    <mergeCell ref="E237:L238"/>
    <mergeCell ref="E270:L271"/>
    <mergeCell ref="Q105:X106"/>
    <mergeCell ref="Q72:X73"/>
    <mergeCell ref="N170:P170"/>
    <mergeCell ref="Q270:X271"/>
    <mergeCell ref="O240:O241"/>
    <mergeCell ref="O242:O243"/>
    <mergeCell ref="O244:O245"/>
    <mergeCell ref="O246:O247"/>
    <mergeCell ref="O248:O249"/>
    <mergeCell ref="Z137:AB137"/>
    <mergeCell ref="AC137:AJ137"/>
    <mergeCell ref="Z138:Z140"/>
    <mergeCell ref="AB39:AB41"/>
    <mergeCell ref="AA42:AA43"/>
    <mergeCell ref="AA44:AA45"/>
    <mergeCell ref="AA46:AA47"/>
    <mergeCell ref="Q237:X238"/>
    <mergeCell ref="Q204:X205"/>
    <mergeCell ref="O215:O216"/>
    <mergeCell ref="O223:O224"/>
    <mergeCell ref="O225:O226"/>
    <mergeCell ref="C25:C26"/>
    <mergeCell ref="C27:C28"/>
    <mergeCell ref="C75:C76"/>
    <mergeCell ref="C77:C78"/>
    <mergeCell ref="C23:C24"/>
    <mergeCell ref="B38:D38"/>
    <mergeCell ref="E38:L38"/>
    <mergeCell ref="B39:B41"/>
    <mergeCell ref="C39:C41"/>
    <mergeCell ref="D39:D41"/>
    <mergeCell ref="B42:B63"/>
    <mergeCell ref="C42:C43"/>
    <mergeCell ref="C52:C53"/>
    <mergeCell ref="C54:C55"/>
    <mergeCell ref="C56:C57"/>
    <mergeCell ref="AO138:AV139"/>
    <mergeCell ref="AC171:AJ172"/>
    <mergeCell ref="AO171:AV172"/>
    <mergeCell ref="Q171:X172"/>
    <mergeCell ref="C62:C63"/>
    <mergeCell ref="B71:D71"/>
    <mergeCell ref="E71:L71"/>
    <mergeCell ref="B72:B74"/>
    <mergeCell ref="C72:C74"/>
    <mergeCell ref="D72:D74"/>
    <mergeCell ref="B75:B96"/>
    <mergeCell ref="C116:C117"/>
    <mergeCell ref="C118:C119"/>
    <mergeCell ref="C120:C121"/>
    <mergeCell ref="C122:C123"/>
    <mergeCell ref="C124:C125"/>
    <mergeCell ref="C126:C127"/>
    <mergeCell ref="Q170:X170"/>
    <mergeCell ref="O171:O173"/>
    <mergeCell ref="P171:P173"/>
    <mergeCell ref="C48:C49"/>
    <mergeCell ref="C50:C51"/>
    <mergeCell ref="E72:L73"/>
    <mergeCell ref="E105:L106"/>
    <mergeCell ref="E138:L139"/>
    <mergeCell ref="C91:C92"/>
    <mergeCell ref="C93:C94"/>
    <mergeCell ref="C95:C96"/>
    <mergeCell ref="B104:D104"/>
    <mergeCell ref="E104:L104"/>
    <mergeCell ref="C79:C80"/>
    <mergeCell ref="C81:C82"/>
    <mergeCell ref="C83:C84"/>
    <mergeCell ref="C85:C86"/>
    <mergeCell ref="C87:C88"/>
    <mergeCell ref="C89:C90"/>
    <mergeCell ref="C128:C129"/>
    <mergeCell ref="B137:D137"/>
    <mergeCell ref="E137:L137"/>
    <mergeCell ref="B171:B173"/>
    <mergeCell ref="C171:C173"/>
    <mergeCell ref="D171:D173"/>
    <mergeCell ref="B105:B107"/>
    <mergeCell ref="C105:C107"/>
    <mergeCell ref="D105:D107"/>
    <mergeCell ref="B108:B129"/>
    <mergeCell ref="C108:C109"/>
    <mergeCell ref="C110:C111"/>
    <mergeCell ref="C112:C113"/>
    <mergeCell ref="O227:O228"/>
    <mergeCell ref="B6:B8"/>
    <mergeCell ref="C6:C8"/>
    <mergeCell ref="D6:D8"/>
    <mergeCell ref="B5:D5"/>
    <mergeCell ref="N5:P5"/>
    <mergeCell ref="Q5:X5"/>
    <mergeCell ref="N6:N8"/>
    <mergeCell ref="E5:L5"/>
    <mergeCell ref="D204:D206"/>
    <mergeCell ref="B207:B228"/>
    <mergeCell ref="C217:C218"/>
    <mergeCell ref="C219:C220"/>
    <mergeCell ref="C221:C222"/>
    <mergeCell ref="C223:C224"/>
    <mergeCell ref="C159:C160"/>
    <mergeCell ref="O151:O152"/>
    <mergeCell ref="E39:L40"/>
    <mergeCell ref="B9:B30"/>
    <mergeCell ref="C9:C10"/>
    <mergeCell ref="C15:C16"/>
    <mergeCell ref="C21:C22"/>
    <mergeCell ref="C44:C45"/>
    <mergeCell ref="C46:C47"/>
    <mergeCell ref="C17:C18"/>
    <mergeCell ref="C19:C20"/>
    <mergeCell ref="C11:C12"/>
    <mergeCell ref="C13:C14"/>
    <mergeCell ref="C29:C30"/>
    <mergeCell ref="C58:C59"/>
    <mergeCell ref="C60:C61"/>
    <mergeCell ref="E170:L170"/>
    <mergeCell ref="Q269:X269"/>
    <mergeCell ref="O217:O218"/>
    <mergeCell ref="O219:O220"/>
    <mergeCell ref="C213:C214"/>
    <mergeCell ref="C215:C216"/>
    <mergeCell ref="B368:D368"/>
    <mergeCell ref="E368:L368"/>
    <mergeCell ref="B369:B371"/>
    <mergeCell ref="C369:C371"/>
    <mergeCell ref="D369:D371"/>
    <mergeCell ref="C345:C346"/>
    <mergeCell ref="E369:L370"/>
    <mergeCell ref="O351:O352"/>
    <mergeCell ref="O353:O354"/>
    <mergeCell ref="O355:O356"/>
    <mergeCell ref="O357:O358"/>
    <mergeCell ref="O359:O360"/>
    <mergeCell ref="N306:N327"/>
    <mergeCell ref="N339:N360"/>
    <mergeCell ref="O349:O350"/>
    <mergeCell ref="O318:O319"/>
    <mergeCell ref="B335:D335"/>
    <mergeCell ref="E335:L335"/>
    <mergeCell ref="B336:B338"/>
    <mergeCell ref="C336:C338"/>
    <mergeCell ref="D336:D338"/>
    <mergeCell ref="E336:L337"/>
    <mergeCell ref="O306:O307"/>
    <mergeCell ref="O308:O309"/>
    <mergeCell ref="O310:O311"/>
    <mergeCell ref="C343:C344"/>
    <mergeCell ref="C339:C340"/>
    <mergeCell ref="E269:L269"/>
    <mergeCell ref="B270:B272"/>
    <mergeCell ref="C270:C272"/>
    <mergeCell ref="D270:D272"/>
    <mergeCell ref="E236:L236"/>
    <mergeCell ref="B236:D236"/>
    <mergeCell ref="B237:B239"/>
    <mergeCell ref="C237:C239"/>
    <mergeCell ref="D237:D239"/>
    <mergeCell ref="B240:B261"/>
    <mergeCell ref="C240:C241"/>
    <mergeCell ref="C242:C243"/>
    <mergeCell ref="B203:D203"/>
    <mergeCell ref="E203:L203"/>
    <mergeCell ref="B204:B206"/>
    <mergeCell ref="C204:C206"/>
    <mergeCell ref="C252:C253"/>
    <mergeCell ref="C254:C255"/>
    <mergeCell ref="C207:C208"/>
    <mergeCell ref="C225:C226"/>
    <mergeCell ref="C227:C228"/>
    <mergeCell ref="B339:B360"/>
    <mergeCell ref="C355:C356"/>
    <mergeCell ref="C357:C358"/>
    <mergeCell ref="C359:C360"/>
    <mergeCell ref="C194:C195"/>
    <mergeCell ref="C161:C162"/>
    <mergeCell ref="C182:C183"/>
    <mergeCell ref="C184:C185"/>
    <mergeCell ref="C186:C187"/>
    <mergeCell ref="C188:C189"/>
    <mergeCell ref="C190:C191"/>
    <mergeCell ref="C192:C193"/>
    <mergeCell ref="B170:D170"/>
    <mergeCell ref="C275:C276"/>
    <mergeCell ref="C277:C278"/>
    <mergeCell ref="C279:C280"/>
    <mergeCell ref="C281:C282"/>
    <mergeCell ref="C283:C284"/>
    <mergeCell ref="C209:C210"/>
    <mergeCell ref="C211:C212"/>
    <mergeCell ref="B269:D269"/>
    <mergeCell ref="C114:C115"/>
    <mergeCell ref="B174:B195"/>
    <mergeCell ref="C174:C175"/>
    <mergeCell ref="C176:C177"/>
    <mergeCell ref="C178:C179"/>
    <mergeCell ref="C180:C181"/>
    <mergeCell ref="C256:C257"/>
    <mergeCell ref="C258:C259"/>
    <mergeCell ref="C260:C261"/>
    <mergeCell ref="B138:B140"/>
    <mergeCell ref="C138:C140"/>
    <mergeCell ref="D138:D140"/>
    <mergeCell ref="B141:B162"/>
    <mergeCell ref="C141:C142"/>
    <mergeCell ref="C143:C144"/>
    <mergeCell ref="C145:C146"/>
    <mergeCell ref="C244:C245"/>
    <mergeCell ref="C246:C247"/>
    <mergeCell ref="C248:C249"/>
    <mergeCell ref="C250:C251"/>
    <mergeCell ref="C155:C156"/>
    <mergeCell ref="C157:C158"/>
    <mergeCell ref="C149:C150"/>
    <mergeCell ref="C151:C152"/>
    <mergeCell ref="C147:C148"/>
    <mergeCell ref="C153:C154"/>
    <mergeCell ref="C372:C373"/>
    <mergeCell ref="C374:C375"/>
    <mergeCell ref="C376:C377"/>
    <mergeCell ref="C378:C379"/>
    <mergeCell ref="C380:C381"/>
    <mergeCell ref="C382:C383"/>
    <mergeCell ref="C384:C385"/>
    <mergeCell ref="C386:C387"/>
    <mergeCell ref="C388:C389"/>
    <mergeCell ref="C326:C327"/>
    <mergeCell ref="C293:C294"/>
    <mergeCell ref="C287:C288"/>
    <mergeCell ref="C289:C290"/>
    <mergeCell ref="C285:C286"/>
    <mergeCell ref="C291:C292"/>
    <mergeCell ref="C314:C315"/>
    <mergeCell ref="C316:C317"/>
    <mergeCell ref="C318:C319"/>
    <mergeCell ref="C320:C321"/>
    <mergeCell ref="C322:C323"/>
    <mergeCell ref="C324:C325"/>
    <mergeCell ref="B302:D302"/>
    <mergeCell ref="B303:B305"/>
    <mergeCell ref="C303:C305"/>
    <mergeCell ref="D303:D305"/>
    <mergeCell ref="B306:B327"/>
    <mergeCell ref="C306:C307"/>
    <mergeCell ref="C308:C309"/>
    <mergeCell ref="C310:C311"/>
    <mergeCell ref="C312:C313"/>
    <mergeCell ref="B273:B294"/>
    <mergeCell ref="C273:C274"/>
    <mergeCell ref="E303:L304"/>
    <mergeCell ref="E302:L302"/>
    <mergeCell ref="C341:C342"/>
    <mergeCell ref="C351:C352"/>
    <mergeCell ref="C353:C354"/>
    <mergeCell ref="C347:C348"/>
    <mergeCell ref="C349:C350"/>
    <mergeCell ref="B434:D434"/>
    <mergeCell ref="B435:B437"/>
    <mergeCell ref="C435:C437"/>
    <mergeCell ref="D435:D437"/>
    <mergeCell ref="C425:C426"/>
    <mergeCell ref="C423:C424"/>
    <mergeCell ref="B405:B426"/>
    <mergeCell ref="C405:C406"/>
    <mergeCell ref="C407:C408"/>
    <mergeCell ref="C409:C410"/>
    <mergeCell ref="C411:C412"/>
    <mergeCell ref="C413:C414"/>
    <mergeCell ref="C415:C416"/>
    <mergeCell ref="C417:C418"/>
    <mergeCell ref="C419:C420"/>
    <mergeCell ref="C421:C422"/>
    <mergeCell ref="C390:C391"/>
    <mergeCell ref="C392:C393"/>
    <mergeCell ref="B401:D401"/>
    <mergeCell ref="E401:L401"/>
    <mergeCell ref="B402:B404"/>
    <mergeCell ref="C402:C404"/>
    <mergeCell ref="D402:D404"/>
    <mergeCell ref="E402:L403"/>
    <mergeCell ref="B372:B393"/>
    <mergeCell ref="C452:C453"/>
    <mergeCell ref="C454:C455"/>
    <mergeCell ref="C456:C457"/>
    <mergeCell ref="C458:C459"/>
    <mergeCell ref="B467:D467"/>
    <mergeCell ref="B468:B470"/>
    <mergeCell ref="C468:C470"/>
    <mergeCell ref="D468:D470"/>
    <mergeCell ref="C487:C488"/>
    <mergeCell ref="C483:C484"/>
    <mergeCell ref="B438:B459"/>
    <mergeCell ref="C438:C439"/>
    <mergeCell ref="C440:C441"/>
    <mergeCell ref="C442:C443"/>
    <mergeCell ref="C444:C445"/>
    <mergeCell ref="C446:C447"/>
    <mergeCell ref="C448:C449"/>
    <mergeCell ref="C450:C451"/>
    <mergeCell ref="C516:C517"/>
    <mergeCell ref="C518:C519"/>
    <mergeCell ref="C520:C521"/>
    <mergeCell ref="C522:C523"/>
    <mergeCell ref="C524:C525"/>
    <mergeCell ref="C477:C478"/>
    <mergeCell ref="C479:C480"/>
    <mergeCell ref="C489:C490"/>
    <mergeCell ref="C491:C492"/>
    <mergeCell ref="C485:C486"/>
    <mergeCell ref="B501:B503"/>
    <mergeCell ref="C501:C503"/>
    <mergeCell ref="D501:D503"/>
    <mergeCell ref="B504:B525"/>
    <mergeCell ref="C504:C505"/>
    <mergeCell ref="C506:C507"/>
    <mergeCell ref="C508:C509"/>
    <mergeCell ref="C510:C511"/>
    <mergeCell ref="C512:C513"/>
    <mergeCell ref="C514:C515"/>
    <mergeCell ref="B471:B492"/>
    <mergeCell ref="B500:D500"/>
    <mergeCell ref="E500:L500"/>
    <mergeCell ref="C471:C472"/>
    <mergeCell ref="C473:C474"/>
    <mergeCell ref="C475:C476"/>
    <mergeCell ref="C481:C482"/>
    <mergeCell ref="O369:O371"/>
    <mergeCell ref="P369:P371"/>
    <mergeCell ref="O108:O109"/>
    <mergeCell ref="O110:O111"/>
    <mergeCell ref="O112:O113"/>
    <mergeCell ref="O114:O115"/>
    <mergeCell ref="O116:O117"/>
    <mergeCell ref="O118:O119"/>
    <mergeCell ref="O120:O121"/>
    <mergeCell ref="O221:O222"/>
    <mergeCell ref="N368:P368"/>
    <mergeCell ref="O77:O78"/>
    <mergeCell ref="O79:O80"/>
    <mergeCell ref="O81:O82"/>
    <mergeCell ref="O83:O84"/>
    <mergeCell ref="O85:O86"/>
    <mergeCell ref="O87:O88"/>
    <mergeCell ref="O89:O90"/>
    <mergeCell ref="O91:O92"/>
    <mergeCell ref="N273:N294"/>
    <mergeCell ref="E434:L434"/>
    <mergeCell ref="E467:L467"/>
    <mergeCell ref="O372:O373"/>
    <mergeCell ref="O374:O375"/>
    <mergeCell ref="O376:O377"/>
    <mergeCell ref="O378:O379"/>
    <mergeCell ref="O380:O381"/>
    <mergeCell ref="O382:O383"/>
    <mergeCell ref="O384:O385"/>
    <mergeCell ref="E435:L436"/>
    <mergeCell ref="O27:O28"/>
    <mergeCell ref="O29:O30"/>
    <mergeCell ref="N38:P38"/>
    <mergeCell ref="N138:N140"/>
    <mergeCell ref="O138:O140"/>
    <mergeCell ref="P138:P140"/>
    <mergeCell ref="O15:O16"/>
    <mergeCell ref="O17:O18"/>
    <mergeCell ref="O19:O20"/>
    <mergeCell ref="O21:O22"/>
    <mergeCell ref="O23:O24"/>
    <mergeCell ref="O25:O26"/>
    <mergeCell ref="P72:P74"/>
    <mergeCell ref="N108:N129"/>
    <mergeCell ref="N141:N162"/>
    <mergeCell ref="O75:O76"/>
    <mergeCell ref="O46:O47"/>
    <mergeCell ref="O345:O346"/>
    <mergeCell ref="O347:O348"/>
    <mergeCell ref="O415:O416"/>
    <mergeCell ref="O417:O418"/>
    <mergeCell ref="O419:O420"/>
    <mergeCell ref="O312:O313"/>
    <mergeCell ref="O314:O315"/>
    <mergeCell ref="O316:O317"/>
    <mergeCell ref="N270:N272"/>
    <mergeCell ref="O270:O272"/>
    <mergeCell ref="P270:P272"/>
    <mergeCell ref="O207:O208"/>
    <mergeCell ref="O6:O8"/>
    <mergeCell ref="P6:P8"/>
    <mergeCell ref="N9:N30"/>
    <mergeCell ref="O9:O10"/>
    <mergeCell ref="O11:O12"/>
    <mergeCell ref="O13:O14"/>
    <mergeCell ref="O250:O251"/>
    <mergeCell ref="O252:O253"/>
    <mergeCell ref="O254:O255"/>
    <mergeCell ref="O256:O257"/>
    <mergeCell ref="O258:O259"/>
    <mergeCell ref="O72:O74"/>
    <mergeCell ref="O141:O142"/>
    <mergeCell ref="O143:O144"/>
    <mergeCell ref="O145:O146"/>
    <mergeCell ref="O147:O148"/>
    <mergeCell ref="Q203:X203"/>
    <mergeCell ref="N204:N206"/>
    <mergeCell ref="O204:O206"/>
    <mergeCell ref="P204:P206"/>
    <mergeCell ref="O48:O49"/>
    <mergeCell ref="O50:O51"/>
    <mergeCell ref="O52:O53"/>
    <mergeCell ref="O54:O55"/>
    <mergeCell ref="O56:O57"/>
    <mergeCell ref="O58:O59"/>
    <mergeCell ref="Q38:X38"/>
    <mergeCell ref="N39:N41"/>
    <mergeCell ref="O39:O41"/>
    <mergeCell ref="P39:P41"/>
    <mergeCell ref="O42:O43"/>
    <mergeCell ref="O44:O45"/>
    <mergeCell ref="Q302:X302"/>
    <mergeCell ref="N303:N305"/>
    <mergeCell ref="O303:O305"/>
    <mergeCell ref="P303:P305"/>
    <mergeCell ref="N236:P236"/>
    <mergeCell ref="Q236:X236"/>
    <mergeCell ref="N75:N96"/>
    <mergeCell ref="O184:O185"/>
    <mergeCell ref="O186:O187"/>
    <mergeCell ref="O188:O189"/>
    <mergeCell ref="O190:O191"/>
    <mergeCell ref="O192:O193"/>
    <mergeCell ref="O149:O150"/>
    <mergeCell ref="N171:N173"/>
    <mergeCell ref="N174:N195"/>
    <mergeCell ref="Q138:X139"/>
    <mergeCell ref="Q137:X137"/>
    <mergeCell ref="N203:P203"/>
    <mergeCell ref="N237:N239"/>
    <mergeCell ref="O237:O239"/>
    <mergeCell ref="P237:P239"/>
    <mergeCell ref="O260:O261"/>
    <mergeCell ref="N207:N228"/>
    <mergeCell ref="N240:N261"/>
    <mergeCell ref="N269:P269"/>
    <mergeCell ref="O277:O278"/>
    <mergeCell ref="O279:O280"/>
    <mergeCell ref="O281:O282"/>
    <mergeCell ref="O283:O284"/>
    <mergeCell ref="O209:O210"/>
    <mergeCell ref="O211:O212"/>
    <mergeCell ref="O213:O214"/>
    <mergeCell ref="Q368:X368"/>
    <mergeCell ref="N369:N371"/>
    <mergeCell ref="Q104:X104"/>
    <mergeCell ref="N105:N107"/>
    <mergeCell ref="O105:O107"/>
    <mergeCell ref="P105:P107"/>
    <mergeCell ref="O194:O195"/>
    <mergeCell ref="N104:P104"/>
    <mergeCell ref="O122:O123"/>
    <mergeCell ref="O124:O125"/>
    <mergeCell ref="O126:O127"/>
    <mergeCell ref="O128:O129"/>
    <mergeCell ref="N137:P137"/>
    <mergeCell ref="O60:O61"/>
    <mergeCell ref="O62:O63"/>
    <mergeCell ref="O182:O183"/>
    <mergeCell ref="O153:O154"/>
    <mergeCell ref="O155:O156"/>
    <mergeCell ref="O157:O158"/>
    <mergeCell ref="O159:O160"/>
    <mergeCell ref="O161:O162"/>
    <mergeCell ref="O93:O94"/>
    <mergeCell ref="O95:O96"/>
    <mergeCell ref="O285:O286"/>
    <mergeCell ref="O287:O288"/>
    <mergeCell ref="O289:O290"/>
    <mergeCell ref="O174:O175"/>
    <mergeCell ref="O176:O177"/>
    <mergeCell ref="O178:O179"/>
    <mergeCell ref="O180:O181"/>
    <mergeCell ref="O273:O274"/>
    <mergeCell ref="O275:O276"/>
    <mergeCell ref="Q335:X335"/>
    <mergeCell ref="N336:N338"/>
    <mergeCell ref="O336:O338"/>
    <mergeCell ref="P336:P338"/>
    <mergeCell ref="O339:O340"/>
    <mergeCell ref="O341:O342"/>
    <mergeCell ref="O442:O443"/>
    <mergeCell ref="O291:O292"/>
    <mergeCell ref="O293:O294"/>
    <mergeCell ref="N302:P302"/>
    <mergeCell ref="O320:O321"/>
    <mergeCell ref="O322:O323"/>
    <mergeCell ref="O324:O325"/>
    <mergeCell ref="O326:O327"/>
    <mergeCell ref="N335:P335"/>
    <mergeCell ref="O343:O344"/>
    <mergeCell ref="Q434:X434"/>
    <mergeCell ref="N435:N437"/>
    <mergeCell ref="O435:O437"/>
    <mergeCell ref="P435:P437"/>
    <mergeCell ref="O438:O439"/>
    <mergeCell ref="O440:O441"/>
    <mergeCell ref="Q435:X436"/>
    <mergeCell ref="O421:O422"/>
    <mergeCell ref="O423:O424"/>
    <mergeCell ref="O425:O426"/>
    <mergeCell ref="N372:N393"/>
    <mergeCell ref="N405:N426"/>
    <mergeCell ref="N434:P434"/>
    <mergeCell ref="O409:O410"/>
    <mergeCell ref="O411:O412"/>
    <mergeCell ref="O413:O414"/>
    <mergeCell ref="O504:O505"/>
    <mergeCell ref="O458:O459"/>
    <mergeCell ref="N438:N459"/>
    <mergeCell ref="O386:O387"/>
    <mergeCell ref="O388:O389"/>
    <mergeCell ref="O390:O391"/>
    <mergeCell ref="O392:O393"/>
    <mergeCell ref="N401:P401"/>
    <mergeCell ref="N402:N404"/>
    <mergeCell ref="O402:O404"/>
    <mergeCell ref="O489:O490"/>
    <mergeCell ref="O491:O492"/>
    <mergeCell ref="N471:N492"/>
    <mergeCell ref="N500:P500"/>
    <mergeCell ref="Q500:X500"/>
    <mergeCell ref="N501:N503"/>
    <mergeCell ref="O501:O503"/>
    <mergeCell ref="P501:P503"/>
    <mergeCell ref="O477:O478"/>
    <mergeCell ref="O479:O480"/>
    <mergeCell ref="O481:O482"/>
    <mergeCell ref="O483:O484"/>
    <mergeCell ref="O485:O486"/>
    <mergeCell ref="O487:O488"/>
    <mergeCell ref="O524:O525"/>
    <mergeCell ref="N504:N525"/>
    <mergeCell ref="N467:P467"/>
    <mergeCell ref="Q467:X467"/>
    <mergeCell ref="N468:N470"/>
    <mergeCell ref="O468:O470"/>
    <mergeCell ref="P468:P470"/>
    <mergeCell ref="O471:O472"/>
    <mergeCell ref="O473:O474"/>
    <mergeCell ref="O475:O476"/>
    <mergeCell ref="AC38:AJ38"/>
    <mergeCell ref="Z39:Z41"/>
    <mergeCell ref="AA39:AA41"/>
    <mergeCell ref="O444:O445"/>
    <mergeCell ref="O446:O447"/>
    <mergeCell ref="O448:O449"/>
    <mergeCell ref="Q401:X401"/>
    <mergeCell ref="P402:P404"/>
    <mergeCell ref="O405:O406"/>
    <mergeCell ref="O407:O408"/>
    <mergeCell ref="AB72:AB74"/>
    <mergeCell ref="O506:O507"/>
    <mergeCell ref="O450:O451"/>
    <mergeCell ref="O452:O453"/>
    <mergeCell ref="O454:O455"/>
    <mergeCell ref="O456:O457"/>
    <mergeCell ref="AA54:AA55"/>
    <mergeCell ref="AA56:AA57"/>
    <mergeCell ref="AA58:AA59"/>
    <mergeCell ref="AA60:AA61"/>
    <mergeCell ref="AA62:AA63"/>
    <mergeCell ref="Z42:Z63"/>
    <mergeCell ref="Z141:Z162"/>
    <mergeCell ref="AA25:AA26"/>
    <mergeCell ref="AA27:AA28"/>
    <mergeCell ref="AA29:AA30"/>
    <mergeCell ref="AA95:AA96"/>
    <mergeCell ref="Z75:Z96"/>
    <mergeCell ref="Z38:AB38"/>
    <mergeCell ref="AA13:AA14"/>
    <mergeCell ref="AA15:AA16"/>
    <mergeCell ref="AA17:AA18"/>
    <mergeCell ref="AA19:AA20"/>
    <mergeCell ref="AA21:AA22"/>
    <mergeCell ref="AA23:AA24"/>
    <mergeCell ref="O520:O521"/>
    <mergeCell ref="O522:O523"/>
    <mergeCell ref="Z5:AB5"/>
    <mergeCell ref="AC5:AJ5"/>
    <mergeCell ref="Z6:Z8"/>
    <mergeCell ref="AA6:AA8"/>
    <mergeCell ref="AB6:AB8"/>
    <mergeCell ref="Z9:Z30"/>
    <mergeCell ref="AA9:AA10"/>
    <mergeCell ref="AA11:AA12"/>
    <mergeCell ref="O508:O509"/>
    <mergeCell ref="O510:O511"/>
    <mergeCell ref="O512:O513"/>
    <mergeCell ref="O514:O515"/>
    <mergeCell ref="O516:O517"/>
    <mergeCell ref="O518:O519"/>
    <mergeCell ref="Z71:AB71"/>
    <mergeCell ref="AC71:AJ71"/>
    <mergeCell ref="Z72:Z74"/>
    <mergeCell ref="AC104:AJ104"/>
    <mergeCell ref="AA48:AA49"/>
    <mergeCell ref="AA50:AA51"/>
    <mergeCell ref="AA52:AA53"/>
    <mergeCell ref="AA118:AA119"/>
    <mergeCell ref="AA120:AA121"/>
    <mergeCell ref="AA122:AA123"/>
    <mergeCell ref="AA124:AA125"/>
    <mergeCell ref="AA126:AA127"/>
    <mergeCell ref="AA128:AA129"/>
    <mergeCell ref="AA105:AA107"/>
    <mergeCell ref="AA108:AA109"/>
    <mergeCell ref="AA110:AA111"/>
    <mergeCell ref="AA87:AA88"/>
    <mergeCell ref="AA89:AA90"/>
    <mergeCell ref="AA91:AA92"/>
    <mergeCell ref="AA93:AA94"/>
    <mergeCell ref="Z104:AB104"/>
    <mergeCell ref="AA112:AA113"/>
    <mergeCell ref="AA114:AA115"/>
    <mergeCell ref="AA116:AA117"/>
    <mergeCell ref="Z105:Z107"/>
    <mergeCell ref="AB105:AB107"/>
    <mergeCell ref="Z108:Z129"/>
    <mergeCell ref="AA72:AA74"/>
    <mergeCell ref="AA138:AA140"/>
    <mergeCell ref="AB138:AB140"/>
    <mergeCell ref="AA141:AA142"/>
    <mergeCell ref="AA75:AA76"/>
    <mergeCell ref="AA77:AA78"/>
    <mergeCell ref="AA79:AA80"/>
    <mergeCell ref="AA81:AA82"/>
    <mergeCell ref="AA83:AA84"/>
    <mergeCell ref="AA85:AA86"/>
    <mergeCell ref="AA180:AA181"/>
    <mergeCell ref="AA182:AA183"/>
    <mergeCell ref="AA184:AA185"/>
    <mergeCell ref="AA186:AA187"/>
    <mergeCell ref="AA188:AA189"/>
    <mergeCell ref="AA190:AA191"/>
    <mergeCell ref="AA145:AA146"/>
    <mergeCell ref="AA147:AA148"/>
    <mergeCell ref="AA149:AA150"/>
    <mergeCell ref="AA151:AA152"/>
    <mergeCell ref="AA153:AA154"/>
    <mergeCell ref="AA155:AA156"/>
    <mergeCell ref="AA157:AA158"/>
    <mergeCell ref="AA159:AA160"/>
    <mergeCell ref="AA174:AA175"/>
    <mergeCell ref="AA176:AA177"/>
    <mergeCell ref="AA178:AA179"/>
    <mergeCell ref="AA161:AA162"/>
    <mergeCell ref="AA143:AA144"/>
    <mergeCell ref="AA227:AA228"/>
    <mergeCell ref="Z207:Z228"/>
    <mergeCell ref="Z170:AB170"/>
    <mergeCell ref="AC203:AJ203"/>
    <mergeCell ref="Z204:Z206"/>
    <mergeCell ref="AA204:AA206"/>
    <mergeCell ref="AB204:AB206"/>
    <mergeCell ref="AA207:AA208"/>
    <mergeCell ref="AA209:AA210"/>
    <mergeCell ref="AA211:AA212"/>
    <mergeCell ref="AA213:AA214"/>
    <mergeCell ref="AA215:AA216"/>
    <mergeCell ref="AA217:AA218"/>
    <mergeCell ref="AA219:AA220"/>
    <mergeCell ref="AA221:AA222"/>
    <mergeCell ref="AC170:AJ170"/>
    <mergeCell ref="Z171:Z173"/>
    <mergeCell ref="AA171:AA173"/>
    <mergeCell ref="AB171:AB173"/>
    <mergeCell ref="AA192:AA193"/>
    <mergeCell ref="AA194:AA195"/>
    <mergeCell ref="Z174:Z195"/>
    <mergeCell ref="Z203:AB203"/>
    <mergeCell ref="AA223:AA224"/>
    <mergeCell ref="AA225:AA226"/>
    <mergeCell ref="AC204:AJ205"/>
    <mergeCell ref="AA324:AA325"/>
    <mergeCell ref="AA326:AA327"/>
    <mergeCell ref="Z306:Z327"/>
    <mergeCell ref="Z335:AB335"/>
    <mergeCell ref="AA343:AA344"/>
    <mergeCell ref="Z273:Z294"/>
    <mergeCell ref="Z236:AB236"/>
    <mergeCell ref="AC236:AJ236"/>
    <mergeCell ref="Z237:Z239"/>
    <mergeCell ref="AA237:AA239"/>
    <mergeCell ref="AB237:AB239"/>
    <mergeCell ref="AA240:AA241"/>
    <mergeCell ref="AC269:AJ269"/>
    <mergeCell ref="Z270:Z272"/>
    <mergeCell ref="AA270:AA272"/>
    <mergeCell ref="AB270:AB272"/>
    <mergeCell ref="AA273:AA274"/>
    <mergeCell ref="AA275:AA276"/>
    <mergeCell ref="AA242:AA243"/>
    <mergeCell ref="AA244:AA245"/>
    <mergeCell ref="AA246:AA247"/>
    <mergeCell ref="AA248:AA249"/>
    <mergeCell ref="AA250:AA251"/>
    <mergeCell ref="AA252:AA253"/>
    <mergeCell ref="Z240:Z261"/>
    <mergeCell ref="Z269:AB269"/>
    <mergeCell ref="AA277:AA278"/>
    <mergeCell ref="AA279:AA280"/>
    <mergeCell ref="AA281:AA282"/>
    <mergeCell ref="AA254:AA255"/>
    <mergeCell ref="AA322:AA323"/>
    <mergeCell ref="AA316:AA317"/>
    <mergeCell ref="AA318:AA319"/>
    <mergeCell ref="AA320:AA321"/>
    <mergeCell ref="AA256:AA257"/>
    <mergeCell ref="AA258:AA259"/>
    <mergeCell ref="AA260:AA261"/>
    <mergeCell ref="AC302:AJ302"/>
    <mergeCell ref="Z303:Z305"/>
    <mergeCell ref="AA303:AA305"/>
    <mergeCell ref="AB303:AB305"/>
    <mergeCell ref="AA306:AA307"/>
    <mergeCell ref="AA308:AA309"/>
    <mergeCell ref="AC303:AJ304"/>
    <mergeCell ref="AA283:AA284"/>
    <mergeCell ref="AA285:AA286"/>
    <mergeCell ref="AA287:AA288"/>
    <mergeCell ref="AA289:AA290"/>
    <mergeCell ref="AA291:AA292"/>
    <mergeCell ref="AA293:AA294"/>
    <mergeCell ref="AA421:AA422"/>
    <mergeCell ref="AA388:AA389"/>
    <mergeCell ref="AA390:AA391"/>
    <mergeCell ref="AA392:AA393"/>
    <mergeCell ref="AA374:AA375"/>
    <mergeCell ref="AA345:AA346"/>
    <mergeCell ref="AA376:AA377"/>
    <mergeCell ref="AA378:AA379"/>
    <mergeCell ref="AA380:AA381"/>
    <mergeCell ref="AA382:AA383"/>
    <mergeCell ref="AC335:AJ335"/>
    <mergeCell ref="Z336:Z338"/>
    <mergeCell ref="AA336:AA338"/>
    <mergeCell ref="AB336:AB338"/>
    <mergeCell ref="AA339:AA340"/>
    <mergeCell ref="AA341:AA342"/>
    <mergeCell ref="Z339:Z360"/>
    <mergeCell ref="AA501:AA503"/>
    <mergeCell ref="AB501:AB503"/>
    <mergeCell ref="AA481:AA482"/>
    <mergeCell ref="AA483:AA484"/>
    <mergeCell ref="AA485:AA486"/>
    <mergeCell ref="AA487:AA488"/>
    <mergeCell ref="AA489:AA490"/>
    <mergeCell ref="AA491:AA492"/>
    <mergeCell ref="AC368:AJ368"/>
    <mergeCell ref="Z369:Z371"/>
    <mergeCell ref="AA369:AA371"/>
    <mergeCell ref="AB369:AB371"/>
    <mergeCell ref="AA372:AA373"/>
    <mergeCell ref="Z368:AB368"/>
    <mergeCell ref="AA448:AA449"/>
    <mergeCell ref="AA423:AA424"/>
    <mergeCell ref="AA425:AA426"/>
    <mergeCell ref="Z405:Z426"/>
    <mergeCell ref="AA473:AA474"/>
    <mergeCell ref="AC434:AJ434"/>
    <mergeCell ref="Z435:Z437"/>
    <mergeCell ref="AA435:AA437"/>
    <mergeCell ref="AA438:AA439"/>
    <mergeCell ref="AA440:AA441"/>
    <mergeCell ref="AA442:AA443"/>
    <mergeCell ref="AA444:AA445"/>
    <mergeCell ref="AA446:AA447"/>
    <mergeCell ref="AA479:AA480"/>
    <mergeCell ref="Z402:Z404"/>
    <mergeCell ref="AA402:AA404"/>
    <mergeCell ref="AB402:AB404"/>
    <mergeCell ref="AA405:AA406"/>
    <mergeCell ref="AA524:AA525"/>
    <mergeCell ref="Z504:Z525"/>
    <mergeCell ref="Z467:AB467"/>
    <mergeCell ref="AC467:AJ467"/>
    <mergeCell ref="Z468:Z470"/>
    <mergeCell ref="AA468:AA470"/>
    <mergeCell ref="Z438:Z459"/>
    <mergeCell ref="AC401:AJ401"/>
    <mergeCell ref="Z372:Z393"/>
    <mergeCell ref="AA508:AA509"/>
    <mergeCell ref="AA475:AA476"/>
    <mergeCell ref="AA452:AA453"/>
    <mergeCell ref="AM151:AM152"/>
    <mergeCell ref="AL339:AL360"/>
    <mergeCell ref="AL368:AN368"/>
    <mergeCell ref="AL405:AL426"/>
    <mergeCell ref="AL434:AN434"/>
    <mergeCell ref="AM522:AM523"/>
    <mergeCell ref="AM487:AM488"/>
    <mergeCell ref="AA518:AA519"/>
    <mergeCell ref="AA520:AA521"/>
    <mergeCell ref="AA522:AA523"/>
    <mergeCell ref="AM260:AM261"/>
    <mergeCell ref="AL240:AL261"/>
    <mergeCell ref="AL203:AN203"/>
    <mergeCell ref="AA504:AA505"/>
    <mergeCell ref="AA506:AA507"/>
    <mergeCell ref="AA458:AA459"/>
    <mergeCell ref="Z401:AB401"/>
    <mergeCell ref="AA510:AA511"/>
    <mergeCell ref="AA512:AA513"/>
    <mergeCell ref="AA514:AA515"/>
    <mergeCell ref="AA516:AA517"/>
    <mergeCell ref="AL207:AL228"/>
    <mergeCell ref="AL236:AN236"/>
    <mergeCell ref="AL273:AL294"/>
    <mergeCell ref="AL302:AN302"/>
    <mergeCell ref="AM128:AM129"/>
    <mergeCell ref="AL108:AL129"/>
    <mergeCell ref="AM48:AM49"/>
    <mergeCell ref="AM50:AM51"/>
    <mergeCell ref="AM52:AM53"/>
    <mergeCell ref="AM54:AM55"/>
    <mergeCell ref="AL38:AN38"/>
    <mergeCell ref="AM225:AM226"/>
    <mergeCell ref="AM227:AM228"/>
    <mergeCell ref="AM213:AM214"/>
    <mergeCell ref="AM215:AM216"/>
    <mergeCell ref="AA384:AA385"/>
    <mergeCell ref="AA386:AA387"/>
    <mergeCell ref="AA450:AA451"/>
    <mergeCell ref="AA359:AA360"/>
    <mergeCell ref="Z302:AB302"/>
    <mergeCell ref="AA310:AA311"/>
    <mergeCell ref="AA312:AA313"/>
    <mergeCell ref="AM217:AM218"/>
    <mergeCell ref="AM219:AM220"/>
    <mergeCell ref="AB468:AB470"/>
    <mergeCell ref="AA471:AA472"/>
    <mergeCell ref="AA477:AA478"/>
    <mergeCell ref="Z471:Z492"/>
    <mergeCell ref="Z500:AB500"/>
    <mergeCell ref="AC500:AJ500"/>
    <mergeCell ref="Z501:Z503"/>
    <mergeCell ref="AM9:AM10"/>
    <mergeCell ref="AM11:AM12"/>
    <mergeCell ref="AM13:AM14"/>
    <mergeCell ref="AM15:AM16"/>
    <mergeCell ref="AM17:AM18"/>
    <mergeCell ref="AM19:AM20"/>
    <mergeCell ref="AM87:AM88"/>
    <mergeCell ref="AM89:AM90"/>
    <mergeCell ref="AM91:AM92"/>
    <mergeCell ref="AM93:AM94"/>
    <mergeCell ref="AM194:AM195"/>
    <mergeCell ref="AL174:AL195"/>
    <mergeCell ref="AL137:AN137"/>
    <mergeCell ref="AM291:AM292"/>
    <mergeCell ref="AM293:AM294"/>
    <mergeCell ref="AM407:AM408"/>
    <mergeCell ref="AM409:AM410"/>
    <mergeCell ref="AM380:AM381"/>
    <mergeCell ref="AM382:AM383"/>
    <mergeCell ref="AM384:AM385"/>
    <mergeCell ref="AM157:AM158"/>
    <mergeCell ref="AM159:AM160"/>
    <mergeCell ref="AM161:AM162"/>
    <mergeCell ref="AL138:AL140"/>
    <mergeCell ref="AM138:AM140"/>
    <mergeCell ref="AN138:AN140"/>
    <mergeCell ref="AM23:AM24"/>
    <mergeCell ref="AM25:AM26"/>
    <mergeCell ref="AM27:AM28"/>
    <mergeCell ref="AM29:AM30"/>
    <mergeCell ref="AM79:AM80"/>
    <mergeCell ref="AL42:AL63"/>
    <mergeCell ref="AL75:AL96"/>
    <mergeCell ref="AM21:AM22"/>
    <mergeCell ref="AO38:AV38"/>
    <mergeCell ref="AL39:AL41"/>
    <mergeCell ref="AM39:AM41"/>
    <mergeCell ref="AN39:AN41"/>
    <mergeCell ref="AM42:AM43"/>
    <mergeCell ref="AM62:AM63"/>
    <mergeCell ref="AM95:AM96"/>
    <mergeCell ref="AM153:AM154"/>
    <mergeCell ref="AM155:AM156"/>
    <mergeCell ref="AA454:AA455"/>
    <mergeCell ref="AA456:AA457"/>
    <mergeCell ref="AB435:AB437"/>
    <mergeCell ref="AC435:AJ436"/>
    <mergeCell ref="AA314:AA315"/>
    <mergeCell ref="AA357:AA358"/>
    <mergeCell ref="AA407:AA408"/>
    <mergeCell ref="AA409:AA410"/>
    <mergeCell ref="AA347:AA348"/>
    <mergeCell ref="AA349:AA350"/>
    <mergeCell ref="AA351:AA352"/>
    <mergeCell ref="AA353:AA354"/>
    <mergeCell ref="AA355:AA356"/>
    <mergeCell ref="Z434:AB434"/>
    <mergeCell ref="AA411:AA412"/>
    <mergeCell ref="AA413:AA414"/>
    <mergeCell ref="AA415:AA416"/>
    <mergeCell ref="AM118:AM119"/>
    <mergeCell ref="AM120:AM121"/>
    <mergeCell ref="AA417:AA418"/>
    <mergeCell ref="AA419:AA420"/>
    <mergeCell ref="AM122:AM123"/>
    <mergeCell ref="AM124:AM125"/>
    <mergeCell ref="AM126:AM127"/>
    <mergeCell ref="AO104:AV104"/>
    <mergeCell ref="AL105:AL107"/>
    <mergeCell ref="AM105:AM107"/>
    <mergeCell ref="AN105:AN107"/>
    <mergeCell ref="AM108:AM109"/>
    <mergeCell ref="AM110:AM111"/>
    <mergeCell ref="AM112:AM113"/>
    <mergeCell ref="AM114:AM115"/>
    <mergeCell ref="AL104:AN104"/>
    <mergeCell ref="AL141:AL162"/>
    <mergeCell ref="AO203:AV203"/>
    <mergeCell ref="AL5:AN5"/>
    <mergeCell ref="AO5:AV5"/>
    <mergeCell ref="AL6:AL8"/>
    <mergeCell ref="AM6:AM8"/>
    <mergeCell ref="AN6:AN8"/>
    <mergeCell ref="AL9:AL30"/>
    <mergeCell ref="AO71:AV71"/>
    <mergeCell ref="AL72:AL74"/>
    <mergeCell ref="AM72:AM74"/>
    <mergeCell ref="AN72:AN74"/>
    <mergeCell ref="AM75:AM76"/>
    <mergeCell ref="AM77:AM78"/>
    <mergeCell ref="AM56:AM57"/>
    <mergeCell ref="AM58:AM59"/>
    <mergeCell ref="AM60:AM61"/>
    <mergeCell ref="AL71:AN71"/>
    <mergeCell ref="AM44:AM45"/>
    <mergeCell ref="AM46:AM47"/>
    <mergeCell ref="AL204:AL206"/>
    <mergeCell ref="AM204:AM206"/>
    <mergeCell ref="AN204:AN206"/>
    <mergeCell ref="AM207:AM208"/>
    <mergeCell ref="AM209:AM210"/>
    <mergeCell ref="AM211:AM212"/>
    <mergeCell ref="AM182:AM183"/>
    <mergeCell ref="AM184:AM185"/>
    <mergeCell ref="AM186:AM187"/>
    <mergeCell ref="AM188:AM189"/>
    <mergeCell ref="AM190:AM191"/>
    <mergeCell ref="AM192:AM193"/>
    <mergeCell ref="AM81:AM82"/>
    <mergeCell ref="AM83:AM84"/>
    <mergeCell ref="AM85:AM86"/>
    <mergeCell ref="AO204:AV205"/>
    <mergeCell ref="AO170:AV170"/>
    <mergeCell ref="AL171:AL173"/>
    <mergeCell ref="AM171:AM173"/>
    <mergeCell ref="AN171:AN173"/>
    <mergeCell ref="AM174:AM175"/>
    <mergeCell ref="AM176:AM177"/>
    <mergeCell ref="AM178:AM179"/>
    <mergeCell ref="AM180:AM181"/>
    <mergeCell ref="AL170:AN170"/>
    <mergeCell ref="AM141:AM142"/>
    <mergeCell ref="AM143:AM144"/>
    <mergeCell ref="AM145:AM146"/>
    <mergeCell ref="AM147:AM148"/>
    <mergeCell ref="AM149:AM150"/>
    <mergeCell ref="AO137:AV137"/>
    <mergeCell ref="AM116:AM117"/>
    <mergeCell ref="AO269:AV269"/>
    <mergeCell ref="AL270:AL272"/>
    <mergeCell ref="AM248:AM249"/>
    <mergeCell ref="AM250:AM251"/>
    <mergeCell ref="AM252:AM253"/>
    <mergeCell ref="AM254:AM255"/>
    <mergeCell ref="AM256:AM257"/>
    <mergeCell ref="AM258:AM259"/>
    <mergeCell ref="AM221:AM222"/>
    <mergeCell ref="AM223:AM224"/>
    <mergeCell ref="AO236:AV236"/>
    <mergeCell ref="AL237:AL239"/>
    <mergeCell ref="AM237:AM239"/>
    <mergeCell ref="AN237:AN239"/>
    <mergeCell ref="AM240:AM241"/>
    <mergeCell ref="AM242:AM243"/>
    <mergeCell ref="AM244:AM245"/>
    <mergeCell ref="AM246:AM247"/>
    <mergeCell ref="AL269:AN269"/>
    <mergeCell ref="AM270:AM272"/>
    <mergeCell ref="AN270:AN272"/>
    <mergeCell ref="AM273:AM274"/>
    <mergeCell ref="AM275:AM276"/>
    <mergeCell ref="AM277:AM278"/>
    <mergeCell ref="AM345:AM346"/>
    <mergeCell ref="AM347:AM348"/>
    <mergeCell ref="AM349:AM350"/>
    <mergeCell ref="AM351:AM352"/>
    <mergeCell ref="AM353:AM354"/>
    <mergeCell ref="AM355:AM356"/>
    <mergeCell ref="AL335:AN335"/>
    <mergeCell ref="AL336:AL338"/>
    <mergeCell ref="AM336:AM338"/>
    <mergeCell ref="AN336:AN338"/>
    <mergeCell ref="AM339:AM340"/>
    <mergeCell ref="AM341:AM342"/>
    <mergeCell ref="AM343:AM344"/>
    <mergeCell ref="AM314:AM315"/>
    <mergeCell ref="AM279:AM280"/>
    <mergeCell ref="AM281:AM282"/>
    <mergeCell ref="AM283:AM284"/>
    <mergeCell ref="AM285:AM286"/>
    <mergeCell ref="AM287:AM288"/>
    <mergeCell ref="AM289:AM290"/>
    <mergeCell ref="AO302:AV302"/>
    <mergeCell ref="AL303:AL305"/>
    <mergeCell ref="AM303:AM305"/>
    <mergeCell ref="AN303:AN305"/>
    <mergeCell ref="AM306:AM307"/>
    <mergeCell ref="AM308:AM309"/>
    <mergeCell ref="AM310:AM311"/>
    <mergeCell ref="AM312:AM313"/>
    <mergeCell ref="AM411:AM412"/>
    <mergeCell ref="AM413:AM414"/>
    <mergeCell ref="AM415:AM416"/>
    <mergeCell ref="AM417:AM418"/>
    <mergeCell ref="AM419:AM420"/>
    <mergeCell ref="AM421:AM422"/>
    <mergeCell ref="AM357:AM358"/>
    <mergeCell ref="AM359:AM360"/>
    <mergeCell ref="AM477:AM478"/>
    <mergeCell ref="AO335:AV335"/>
    <mergeCell ref="AM316:AM317"/>
    <mergeCell ref="AM318:AM319"/>
    <mergeCell ref="AM320:AM321"/>
    <mergeCell ref="AM322:AM323"/>
    <mergeCell ref="AM324:AM325"/>
    <mergeCell ref="AM326:AM327"/>
    <mergeCell ref="AL306:AL327"/>
    <mergeCell ref="AM386:AM387"/>
    <mergeCell ref="AM388:AM389"/>
    <mergeCell ref="AM390:AM391"/>
    <mergeCell ref="AM392:AM393"/>
    <mergeCell ref="AL372:AL393"/>
    <mergeCell ref="AM423:AM424"/>
    <mergeCell ref="AM479:AM480"/>
    <mergeCell ref="AM481:AM482"/>
    <mergeCell ref="AM483:AM484"/>
    <mergeCell ref="AM454:AM455"/>
    <mergeCell ref="AM456:AM457"/>
    <mergeCell ref="AM512:AM513"/>
    <mergeCell ref="AM514:AM515"/>
    <mergeCell ref="AO368:AV368"/>
    <mergeCell ref="AL369:AL371"/>
    <mergeCell ref="AM369:AM371"/>
    <mergeCell ref="AN369:AN371"/>
    <mergeCell ref="AM372:AM373"/>
    <mergeCell ref="AM374:AM375"/>
    <mergeCell ref="AM376:AM377"/>
    <mergeCell ref="AM378:AM379"/>
    <mergeCell ref="AL471:AL492"/>
    <mergeCell ref="AL500:AN500"/>
    <mergeCell ref="AO500:AV500"/>
    <mergeCell ref="AL501:AL503"/>
    <mergeCell ref="AM501:AM503"/>
    <mergeCell ref="AN501:AN503"/>
    <mergeCell ref="AM485:AM486"/>
    <mergeCell ref="AM425:AM426"/>
    <mergeCell ref="AM458:AM459"/>
    <mergeCell ref="AL438:AL459"/>
    <mergeCell ref="AL401:AN401"/>
    <mergeCell ref="AO401:AV401"/>
    <mergeCell ref="AL402:AL404"/>
    <mergeCell ref="AM402:AM404"/>
    <mergeCell ref="AN402:AN404"/>
    <mergeCell ref="AM405:AM406"/>
    <mergeCell ref="AM524:AM525"/>
    <mergeCell ref="AL504:AL525"/>
    <mergeCell ref="AL467:AN467"/>
    <mergeCell ref="AO467:AV467"/>
    <mergeCell ref="AL468:AL470"/>
    <mergeCell ref="AM468:AM470"/>
    <mergeCell ref="AN468:AN470"/>
    <mergeCell ref="AM471:AM472"/>
    <mergeCell ref="AM442:AM443"/>
    <mergeCell ref="AM444:AM445"/>
    <mergeCell ref="AM446:AM447"/>
    <mergeCell ref="AM448:AM449"/>
    <mergeCell ref="AM450:AM451"/>
    <mergeCell ref="AM452:AM453"/>
    <mergeCell ref="AO434:AV434"/>
    <mergeCell ref="AL435:AL437"/>
    <mergeCell ref="AM435:AM437"/>
    <mergeCell ref="AN435:AN437"/>
    <mergeCell ref="AM438:AM439"/>
    <mergeCell ref="AM440:AM441"/>
    <mergeCell ref="AO435:AV436"/>
    <mergeCell ref="AM516:AM517"/>
    <mergeCell ref="AM518:AM519"/>
    <mergeCell ref="AM520:AM521"/>
    <mergeCell ref="AM489:AM490"/>
    <mergeCell ref="AM491:AM492"/>
    <mergeCell ref="AM504:AM505"/>
    <mergeCell ref="AM506:AM507"/>
    <mergeCell ref="AM508:AM509"/>
    <mergeCell ref="AM510:AM511"/>
    <mergeCell ref="AM473:AM474"/>
    <mergeCell ref="AM475:AM476"/>
  </mergeCells>
  <conditionalFormatting sqref="E62:E63">
    <cfRule type="cellIs" dxfId="863" priority="210" operator="greaterThan">
      <formula>2.6</formula>
    </cfRule>
  </conditionalFormatting>
  <conditionalFormatting sqref="E95:E96">
    <cfRule type="cellIs" dxfId="862" priority="209" operator="greaterThan">
      <formula>2.6</formula>
    </cfRule>
  </conditionalFormatting>
  <conditionalFormatting sqref="E128:E129">
    <cfRule type="cellIs" dxfId="861" priority="208" operator="greaterThan">
      <formula>2.6</formula>
    </cfRule>
  </conditionalFormatting>
  <conditionalFormatting sqref="E190:E191">
    <cfRule type="cellIs" dxfId="860" priority="201" operator="greaterThan">
      <formula>2.6</formula>
    </cfRule>
  </conditionalFormatting>
  <conditionalFormatting sqref="E223:E224">
    <cfRule type="cellIs" dxfId="859" priority="200" operator="greaterThan">
      <formula>2.6</formula>
    </cfRule>
  </conditionalFormatting>
  <conditionalFormatting sqref="E256:E257">
    <cfRule type="cellIs" dxfId="858" priority="199" operator="greaterThan">
      <formula>2.6</formula>
    </cfRule>
  </conditionalFormatting>
  <conditionalFormatting sqref="E316:E317">
    <cfRule type="cellIs" dxfId="857" priority="186" operator="greaterThan">
      <formula>2.6</formula>
    </cfRule>
  </conditionalFormatting>
  <conditionalFormatting sqref="E349:E350">
    <cfRule type="cellIs" dxfId="856" priority="185" operator="greaterThan">
      <formula>2.6</formula>
    </cfRule>
  </conditionalFormatting>
  <conditionalFormatting sqref="E382:E383">
    <cfRule type="cellIs" dxfId="855" priority="184" operator="greaterThan">
      <formula>2.6</formula>
    </cfRule>
  </conditionalFormatting>
  <conditionalFormatting sqref="E446:F447">
    <cfRule type="cellIs" dxfId="854" priority="174" operator="greaterThan">
      <formula>2.6</formula>
    </cfRule>
  </conditionalFormatting>
  <conditionalFormatting sqref="E479:F480">
    <cfRule type="cellIs" dxfId="853" priority="173" operator="greaterThan">
      <formula>2.6</formula>
    </cfRule>
  </conditionalFormatting>
  <conditionalFormatting sqref="E512:F513">
    <cfRule type="cellIs" dxfId="852" priority="172" operator="greaterThan">
      <formula>2.6</formula>
    </cfRule>
  </conditionalFormatting>
  <conditionalFormatting sqref="E192:G193">
    <cfRule type="cellIs" dxfId="851" priority="204" operator="greaterThan">
      <formula>2.6</formula>
    </cfRule>
  </conditionalFormatting>
  <conditionalFormatting sqref="E225:G226">
    <cfRule type="cellIs" dxfId="850" priority="203" operator="greaterThan">
      <formula>2.6</formula>
    </cfRule>
  </conditionalFormatting>
  <conditionalFormatting sqref="E258:G259">
    <cfRule type="cellIs" dxfId="849" priority="202" operator="greaterThan">
      <formula>2.6</formula>
    </cfRule>
  </conditionalFormatting>
  <conditionalFormatting sqref="E318:G319">
    <cfRule type="cellIs" dxfId="848" priority="189" operator="greaterThan">
      <formula>2.6</formula>
    </cfRule>
  </conditionalFormatting>
  <conditionalFormatting sqref="E351:G352">
    <cfRule type="cellIs" dxfId="847" priority="188" operator="greaterThan">
      <formula>2.6</formula>
    </cfRule>
  </conditionalFormatting>
  <conditionalFormatting sqref="E384:G385">
    <cfRule type="cellIs" dxfId="846" priority="187" operator="greaterThan">
      <formula>2.6</formula>
    </cfRule>
  </conditionalFormatting>
  <conditionalFormatting sqref="E320:H321">
    <cfRule type="cellIs" dxfId="845" priority="192" operator="greaterThan">
      <formula>2.6</formula>
    </cfRule>
  </conditionalFormatting>
  <conditionalFormatting sqref="E353:H354">
    <cfRule type="cellIs" dxfId="844" priority="191" operator="greaterThan">
      <formula>2.6</formula>
    </cfRule>
  </conditionalFormatting>
  <conditionalFormatting sqref="E386:H387">
    <cfRule type="cellIs" dxfId="843" priority="190" operator="greaterThan">
      <formula>2.6</formula>
    </cfRule>
  </conditionalFormatting>
  <conditionalFormatting sqref="E448:H449">
    <cfRule type="cellIs" dxfId="842" priority="177" operator="greaterThan">
      <formula>2.6</formula>
    </cfRule>
  </conditionalFormatting>
  <conditionalFormatting sqref="E481:H482">
    <cfRule type="cellIs" dxfId="841" priority="176" operator="greaterThan">
      <formula>2.6</formula>
    </cfRule>
  </conditionalFormatting>
  <conditionalFormatting sqref="E514:H515">
    <cfRule type="cellIs" dxfId="840" priority="175" operator="greaterThan">
      <formula>2.6</formula>
    </cfRule>
  </conditionalFormatting>
  <conditionalFormatting sqref="E194:I195">
    <cfRule type="cellIs" dxfId="839" priority="207" operator="greaterThan">
      <formula>2.6</formula>
    </cfRule>
  </conditionalFormatting>
  <conditionalFormatting sqref="E227:I228">
    <cfRule type="cellIs" dxfId="838" priority="206" operator="greaterThan">
      <formula>2.6</formula>
    </cfRule>
  </conditionalFormatting>
  <conditionalFormatting sqref="E260:I261">
    <cfRule type="cellIs" dxfId="837" priority="205" operator="greaterThan">
      <formula>2.6</formula>
    </cfRule>
  </conditionalFormatting>
  <conditionalFormatting sqref="E450:J451">
    <cfRule type="cellIs" dxfId="836" priority="180" operator="greaterThan">
      <formula>2.6</formula>
    </cfRule>
  </conditionalFormatting>
  <conditionalFormatting sqref="E483:J484">
    <cfRule type="cellIs" dxfId="835" priority="179" operator="greaterThan">
      <formula>2.6</formula>
    </cfRule>
  </conditionalFormatting>
  <conditionalFormatting sqref="E516:J517">
    <cfRule type="cellIs" dxfId="834" priority="178" operator="greaterThan">
      <formula>2.6</formula>
    </cfRule>
  </conditionalFormatting>
  <conditionalFormatting sqref="E322:K323">
    <cfRule type="cellIs" dxfId="833" priority="195" operator="greaterThan">
      <formula>2.6</formula>
    </cfRule>
  </conditionalFormatting>
  <conditionalFormatting sqref="E355:K356">
    <cfRule type="cellIs" dxfId="832" priority="194" operator="greaterThan">
      <formula>2.6</formula>
    </cfRule>
  </conditionalFormatting>
  <conditionalFormatting sqref="E388:K389">
    <cfRule type="cellIs" dxfId="831" priority="193" operator="greaterThan">
      <formula>2.6</formula>
    </cfRule>
  </conditionalFormatting>
  <conditionalFormatting sqref="E9:L30">
    <cfRule type="cellIs" dxfId="830" priority="242" operator="greaterThan">
      <formula>2.6</formula>
    </cfRule>
  </conditionalFormatting>
  <conditionalFormatting sqref="E42:L61 F62:L63">
    <cfRule type="cellIs" dxfId="829" priority="241" operator="greaterThan">
      <formula>320</formula>
    </cfRule>
  </conditionalFormatting>
  <conditionalFormatting sqref="E141:L162">
    <cfRule type="cellIs" dxfId="828" priority="240" operator="greaterThan">
      <formula>2.6</formula>
    </cfRule>
  </conditionalFormatting>
  <conditionalFormatting sqref="E174:L189 F190:L191 H192:L193 J194:L195">
    <cfRule type="cellIs" dxfId="827" priority="239" operator="greaterThan">
      <formula>320</formula>
    </cfRule>
  </conditionalFormatting>
  <conditionalFormatting sqref="E273:L294">
    <cfRule type="cellIs" dxfId="826" priority="238" operator="greaterThan">
      <formula>2.6</formula>
    </cfRule>
  </conditionalFormatting>
  <conditionalFormatting sqref="E306:L315 F316:L317 H318:L319 I320:L321 L322:L323">
    <cfRule type="cellIs" dxfId="825" priority="237" operator="greaterThan">
      <formula>320</formula>
    </cfRule>
  </conditionalFormatting>
  <conditionalFormatting sqref="E324:L327">
    <cfRule type="cellIs" dxfId="824" priority="198" operator="greaterThan">
      <formula>2.6</formula>
    </cfRule>
  </conditionalFormatting>
  <conditionalFormatting sqref="E357:L360">
    <cfRule type="cellIs" dxfId="823" priority="197" operator="greaterThan">
      <formula>2.6</formula>
    </cfRule>
  </conditionalFormatting>
  <conditionalFormatting sqref="E390:L393">
    <cfRule type="cellIs" dxfId="822" priority="196" operator="greaterThan">
      <formula>2.6</formula>
    </cfRule>
  </conditionalFormatting>
  <conditionalFormatting sqref="E405:L426">
    <cfRule type="cellIs" dxfId="821" priority="236" operator="greaterThan">
      <formula>2.6</formula>
    </cfRule>
  </conditionalFormatting>
  <conditionalFormatting sqref="E438:L445 G446:L447 I448:L449 K450:L451">
    <cfRule type="cellIs" dxfId="820" priority="235" operator="greaterThan">
      <formula>320</formula>
    </cfRule>
  </conditionalFormatting>
  <conditionalFormatting sqref="E452:L459">
    <cfRule type="cellIs" dxfId="819" priority="183" operator="greaterThan">
      <formula>2.6</formula>
    </cfRule>
  </conditionalFormatting>
  <conditionalFormatting sqref="E485:L492">
    <cfRule type="cellIs" dxfId="818" priority="182" operator="greaterThan">
      <formula>2.6</formula>
    </cfRule>
  </conditionalFormatting>
  <conditionalFormatting sqref="E518:L525">
    <cfRule type="cellIs" dxfId="817" priority="181" operator="greaterThan">
      <formula>2.6</formula>
    </cfRule>
  </conditionalFormatting>
  <conditionalFormatting sqref="Q42:Q61">
    <cfRule type="cellIs" dxfId="816" priority="222" operator="greaterThan">
      <formula>320</formula>
    </cfRule>
  </conditionalFormatting>
  <conditionalFormatting sqref="Q62:Q63">
    <cfRule type="cellIs" dxfId="815" priority="171" operator="greaterThan">
      <formula>2.6</formula>
    </cfRule>
  </conditionalFormatting>
  <conditionalFormatting sqref="Q95:Q96">
    <cfRule type="cellIs" dxfId="814" priority="170" operator="greaterThan">
      <formula>2.6</formula>
    </cfRule>
  </conditionalFormatting>
  <conditionalFormatting sqref="Q128:Q129">
    <cfRule type="cellIs" dxfId="813" priority="169" operator="greaterThan">
      <formula>2.6</formula>
    </cfRule>
  </conditionalFormatting>
  <conditionalFormatting sqref="Q174:Q189">
    <cfRule type="cellIs" dxfId="812" priority="220" operator="greaterThan">
      <formula>320</formula>
    </cfRule>
  </conditionalFormatting>
  <conditionalFormatting sqref="Q190:Q191">
    <cfRule type="cellIs" dxfId="811" priority="162" operator="greaterThan">
      <formula>2.6</formula>
    </cfRule>
  </conditionalFormatting>
  <conditionalFormatting sqref="Q223:Q224">
    <cfRule type="cellIs" dxfId="810" priority="161" operator="greaterThan">
      <formula>2.6</formula>
    </cfRule>
  </conditionalFormatting>
  <conditionalFormatting sqref="Q256:Q257">
    <cfRule type="cellIs" dxfId="809" priority="160" operator="greaterThan">
      <formula>2.6</formula>
    </cfRule>
  </conditionalFormatting>
  <conditionalFormatting sqref="Q308:Q315">
    <cfRule type="cellIs" dxfId="808" priority="218" operator="greaterThan">
      <formula>320</formula>
    </cfRule>
  </conditionalFormatting>
  <conditionalFormatting sqref="Q316:Q327">
    <cfRule type="cellIs" dxfId="807" priority="132" operator="greaterThan">
      <formula>2.6</formula>
    </cfRule>
  </conditionalFormatting>
  <conditionalFormatting sqref="Q349:Q360">
    <cfRule type="cellIs" dxfId="806" priority="131" operator="greaterThan">
      <formula>2.6</formula>
    </cfRule>
  </conditionalFormatting>
  <conditionalFormatting sqref="Q382:Q393">
    <cfRule type="cellIs" dxfId="805" priority="130" operator="greaterThan">
      <formula>2.6</formula>
    </cfRule>
  </conditionalFormatting>
  <conditionalFormatting sqref="Q438:Q445">
    <cfRule type="cellIs" dxfId="804" priority="214" operator="greaterThan">
      <formula>320</formula>
    </cfRule>
  </conditionalFormatting>
  <conditionalFormatting sqref="Q446:Q451">
    <cfRule type="cellIs" dxfId="803" priority="113" operator="greaterThan">
      <formula>2.6</formula>
    </cfRule>
  </conditionalFormatting>
  <conditionalFormatting sqref="Q479:Q484">
    <cfRule type="cellIs" dxfId="802" priority="111" operator="greaterThan">
      <formula>2.6</formula>
    </cfRule>
  </conditionalFormatting>
  <conditionalFormatting sqref="Q512:Q517">
    <cfRule type="cellIs" dxfId="801" priority="109" operator="greaterThan">
      <formula>2.6</formula>
    </cfRule>
  </conditionalFormatting>
  <conditionalFormatting sqref="Q192:S193">
    <cfRule type="cellIs" dxfId="800" priority="165" operator="greaterThan">
      <formula>2.6</formula>
    </cfRule>
  </conditionalFormatting>
  <conditionalFormatting sqref="Q225:S226">
    <cfRule type="cellIs" dxfId="799" priority="164" operator="greaterThan">
      <formula>2.6</formula>
    </cfRule>
  </conditionalFormatting>
  <conditionalFormatting sqref="Q258:S259">
    <cfRule type="cellIs" dxfId="798" priority="163" operator="greaterThan">
      <formula>2.6</formula>
    </cfRule>
  </conditionalFormatting>
  <conditionalFormatting sqref="Q194:U195">
    <cfRule type="cellIs" dxfId="797" priority="168" operator="greaterThan">
      <formula>2.6</formula>
    </cfRule>
  </conditionalFormatting>
  <conditionalFormatting sqref="Q227:U228">
    <cfRule type="cellIs" dxfId="796" priority="167" operator="greaterThan">
      <formula>2.6</formula>
    </cfRule>
  </conditionalFormatting>
  <conditionalFormatting sqref="Q260:U261">
    <cfRule type="cellIs" dxfId="795" priority="166" operator="greaterThan">
      <formula>2.6</formula>
    </cfRule>
  </conditionalFormatting>
  <conditionalFormatting sqref="Q9:X30">
    <cfRule type="cellIs" dxfId="794" priority="250" operator="greaterThan">
      <formula>2.6</formula>
    </cfRule>
  </conditionalFormatting>
  <conditionalFormatting sqref="Q141:X162">
    <cfRule type="cellIs" dxfId="793" priority="248" operator="greaterThan">
      <formula>2.6</formula>
    </cfRule>
  </conditionalFormatting>
  <conditionalFormatting sqref="Q273:X294">
    <cfRule type="cellIs" dxfId="792" priority="215" operator="greaterThan">
      <formula>2.6</formula>
    </cfRule>
  </conditionalFormatting>
  <conditionalFormatting sqref="Q306:X307 R308:X311 R312:W317 T318:W319 U320:W321">
    <cfRule type="cellIs" dxfId="791" priority="245" operator="greaterThan">
      <formula>320</formula>
    </cfRule>
  </conditionalFormatting>
  <conditionalFormatting sqref="Q405:X426">
    <cfRule type="cellIs" dxfId="790" priority="212" operator="greaterThan">
      <formula>2.6</formula>
    </cfRule>
  </conditionalFormatting>
  <conditionalFormatting sqref="Q452:X459">
    <cfRule type="cellIs" dxfId="789" priority="129" operator="greaterThan">
      <formula>2.6</formula>
    </cfRule>
  </conditionalFormatting>
  <conditionalFormatting sqref="Q485:X492">
    <cfRule type="cellIs" dxfId="788" priority="128" operator="greaterThan">
      <formula>2.6</formula>
    </cfRule>
  </conditionalFormatting>
  <conditionalFormatting sqref="Q518:X525">
    <cfRule type="cellIs" dxfId="787" priority="127" operator="greaterThan">
      <formula>2.6</formula>
    </cfRule>
  </conditionalFormatting>
  <conditionalFormatting sqref="R446:R447">
    <cfRule type="cellIs" dxfId="786" priority="114" operator="greaterThan">
      <formula>2.6</formula>
    </cfRule>
  </conditionalFormatting>
  <conditionalFormatting sqref="R479:R480">
    <cfRule type="cellIs" dxfId="785" priority="112" operator="greaterThan">
      <formula>2.6</formula>
    </cfRule>
  </conditionalFormatting>
  <conditionalFormatting sqref="R512:R513">
    <cfRule type="cellIs" dxfId="784" priority="110" operator="greaterThan">
      <formula>2.6</formula>
    </cfRule>
  </conditionalFormatting>
  <conditionalFormatting sqref="R318:S319">
    <cfRule type="cellIs" dxfId="783" priority="138" operator="greaterThan">
      <formula>2.6</formula>
    </cfRule>
  </conditionalFormatting>
  <conditionalFormatting sqref="R351:S352">
    <cfRule type="cellIs" dxfId="782" priority="136" operator="greaterThan">
      <formula>2.6</formula>
    </cfRule>
  </conditionalFormatting>
  <conditionalFormatting sqref="R384:S385">
    <cfRule type="cellIs" dxfId="781" priority="134" operator="greaterThan">
      <formula>2.6</formula>
    </cfRule>
  </conditionalFormatting>
  <conditionalFormatting sqref="R320:T321">
    <cfRule type="cellIs" dxfId="780" priority="144" operator="greaterThan">
      <formula>2.6</formula>
    </cfRule>
  </conditionalFormatting>
  <conditionalFormatting sqref="R353:T354">
    <cfRule type="cellIs" dxfId="779" priority="142" operator="greaterThan">
      <formula>2.6</formula>
    </cfRule>
  </conditionalFormatting>
  <conditionalFormatting sqref="R386:T387">
    <cfRule type="cellIs" dxfId="778" priority="140" operator="greaterThan">
      <formula>2.6</formula>
    </cfRule>
  </conditionalFormatting>
  <conditionalFormatting sqref="R448:T449">
    <cfRule type="cellIs" dxfId="777" priority="120" operator="greaterThan">
      <formula>2.6</formula>
    </cfRule>
  </conditionalFormatting>
  <conditionalFormatting sqref="R481:T482">
    <cfRule type="cellIs" dxfId="776" priority="118" operator="greaterThan">
      <formula>2.6</formula>
    </cfRule>
  </conditionalFormatting>
  <conditionalFormatting sqref="R514:T515">
    <cfRule type="cellIs" dxfId="775" priority="116" operator="greaterThan">
      <formula>2.6</formula>
    </cfRule>
  </conditionalFormatting>
  <conditionalFormatting sqref="R450:V451">
    <cfRule type="cellIs" dxfId="774" priority="126" operator="greaterThan">
      <formula>2.6</formula>
    </cfRule>
  </conditionalFormatting>
  <conditionalFormatting sqref="R483:V484">
    <cfRule type="cellIs" dxfId="773" priority="124" operator="greaterThan">
      <formula>2.6</formula>
    </cfRule>
  </conditionalFormatting>
  <conditionalFormatting sqref="R516:V517">
    <cfRule type="cellIs" dxfId="772" priority="122" operator="greaterThan">
      <formula>2.6</formula>
    </cfRule>
  </conditionalFormatting>
  <conditionalFormatting sqref="R174:W191 T192:W193 V194:W195">
    <cfRule type="cellIs" dxfId="771" priority="247" operator="greaterThan">
      <formula>320</formula>
    </cfRule>
  </conditionalFormatting>
  <conditionalFormatting sqref="R322:W327">
    <cfRule type="cellIs" dxfId="770" priority="150" operator="greaterThan">
      <formula>2.6</formula>
    </cfRule>
  </conditionalFormatting>
  <conditionalFormatting sqref="R355:W360">
    <cfRule type="cellIs" dxfId="769" priority="148" operator="greaterThan">
      <formula>2.6</formula>
    </cfRule>
  </conditionalFormatting>
  <conditionalFormatting sqref="R388:W393">
    <cfRule type="cellIs" dxfId="768" priority="146" operator="greaterThan">
      <formula>2.6</formula>
    </cfRule>
  </conditionalFormatting>
  <conditionalFormatting sqref="R42:X63">
    <cfRule type="cellIs" dxfId="767" priority="221" operator="greaterThan">
      <formula>320</formula>
    </cfRule>
  </conditionalFormatting>
  <conditionalFormatting sqref="R438:X439 R440:W445 S446:W447 U448:W449 W450:W451">
    <cfRule type="cellIs" dxfId="766" priority="243" operator="greaterThan">
      <formula>320</formula>
    </cfRule>
  </conditionalFormatting>
  <conditionalFormatting sqref="X174:X195">
    <cfRule type="cellIs" dxfId="765" priority="219" operator="greaterThan">
      <formula>320</formula>
    </cfRule>
  </conditionalFormatting>
  <conditionalFormatting sqref="X312:X323">
    <cfRule type="cellIs" dxfId="764" priority="217" operator="greaterThan">
      <formula>320</formula>
    </cfRule>
  </conditionalFormatting>
  <conditionalFormatting sqref="X324:X327">
    <cfRule type="cellIs" dxfId="763" priority="157" operator="greaterThan">
      <formula>2.6</formula>
    </cfRule>
  </conditionalFormatting>
  <conditionalFormatting sqref="X357:X360">
    <cfRule type="cellIs" dxfId="762" priority="154" operator="greaterThan">
      <formula>2.6</formula>
    </cfRule>
  </conditionalFormatting>
  <conditionalFormatting sqref="X390:X393">
    <cfRule type="cellIs" dxfId="761" priority="151" operator="greaterThan">
      <formula>2.6</formula>
    </cfRule>
  </conditionalFormatting>
  <conditionalFormatting sqref="X440:X451">
    <cfRule type="cellIs" dxfId="760" priority="211" operator="greaterThan">
      <formula>320</formula>
    </cfRule>
  </conditionalFormatting>
  <conditionalFormatting sqref="AC62:AC63">
    <cfRule type="cellIs" dxfId="759" priority="108" operator="greaterThan">
      <formula>2.6</formula>
    </cfRule>
  </conditionalFormatting>
  <conditionalFormatting sqref="AC95:AC96">
    <cfRule type="cellIs" dxfId="758" priority="107" operator="greaterThan">
      <formula>2.6</formula>
    </cfRule>
  </conditionalFormatting>
  <conditionalFormatting sqref="AC128:AC129">
    <cfRule type="cellIs" dxfId="757" priority="106" operator="greaterThan">
      <formula>2.6</formula>
    </cfRule>
  </conditionalFormatting>
  <conditionalFormatting sqref="AC190:AC191">
    <cfRule type="cellIs" dxfId="756" priority="99" operator="greaterThan">
      <formula>2.6</formula>
    </cfRule>
  </conditionalFormatting>
  <conditionalFormatting sqref="AC223:AC224">
    <cfRule type="cellIs" dxfId="755" priority="98" operator="greaterThan">
      <formula>2.6</formula>
    </cfRule>
  </conditionalFormatting>
  <conditionalFormatting sqref="AC256:AC257">
    <cfRule type="cellIs" dxfId="754" priority="97" operator="greaterThan">
      <formula>2.6</formula>
    </cfRule>
  </conditionalFormatting>
  <conditionalFormatting sqref="AC306:AC315">
    <cfRule type="cellIs" dxfId="753" priority="233" operator="greaterThan">
      <formula>320</formula>
    </cfRule>
  </conditionalFormatting>
  <conditionalFormatting sqref="AC316:AC327">
    <cfRule type="cellIs" dxfId="752" priority="69" operator="greaterThan">
      <formula>2.6</formula>
    </cfRule>
  </conditionalFormatting>
  <conditionalFormatting sqref="AC349:AC360">
    <cfRule type="cellIs" dxfId="751" priority="68" operator="greaterThan">
      <formula>2.6</formula>
    </cfRule>
  </conditionalFormatting>
  <conditionalFormatting sqref="AC382:AC393">
    <cfRule type="cellIs" dxfId="750" priority="67" operator="greaterThan">
      <formula>2.6</formula>
    </cfRule>
  </conditionalFormatting>
  <conditionalFormatting sqref="AC446:AC459">
    <cfRule type="cellIs" dxfId="749" priority="44" operator="greaterThan">
      <formula>2.6</formula>
    </cfRule>
  </conditionalFormatting>
  <conditionalFormatting sqref="AC479:AC492">
    <cfRule type="cellIs" dxfId="748" priority="42" operator="greaterThan">
      <formula>2.6</formula>
    </cfRule>
  </conditionalFormatting>
  <conditionalFormatting sqref="AC512:AC525">
    <cfRule type="cellIs" dxfId="747" priority="40" operator="greaterThan">
      <formula>2.6</formula>
    </cfRule>
  </conditionalFormatting>
  <conditionalFormatting sqref="AC192:AE193">
    <cfRule type="cellIs" dxfId="746" priority="102" operator="greaterThan">
      <formula>2.6</formula>
    </cfRule>
  </conditionalFormatting>
  <conditionalFormatting sqref="AC225:AE226">
    <cfRule type="cellIs" dxfId="745" priority="101" operator="greaterThan">
      <formula>2.6</formula>
    </cfRule>
  </conditionalFormatting>
  <conditionalFormatting sqref="AC258:AE259">
    <cfRule type="cellIs" dxfId="744" priority="100" operator="greaterThan">
      <formula>2.6</formula>
    </cfRule>
  </conditionalFormatting>
  <conditionalFormatting sqref="AC194:AG195">
    <cfRule type="cellIs" dxfId="743" priority="105" operator="greaterThan">
      <formula>2.6</formula>
    </cfRule>
  </conditionalFormatting>
  <conditionalFormatting sqref="AC227:AG228">
    <cfRule type="cellIs" dxfId="742" priority="104" operator="greaterThan">
      <formula>2.6</formula>
    </cfRule>
  </conditionalFormatting>
  <conditionalFormatting sqref="AC260:AG261">
    <cfRule type="cellIs" dxfId="741" priority="103" operator="greaterThan">
      <formula>2.6</formula>
    </cfRule>
  </conditionalFormatting>
  <conditionalFormatting sqref="AC438:AI445">
    <cfRule type="cellIs" dxfId="740" priority="231" operator="greaterThan">
      <formula>320</formula>
    </cfRule>
  </conditionalFormatting>
  <conditionalFormatting sqref="AC9:AJ30">
    <cfRule type="cellIs" dxfId="739" priority="226" operator="greaterThan">
      <formula>2.6</formula>
    </cfRule>
  </conditionalFormatting>
  <conditionalFormatting sqref="AC42:AJ61 AD62:AJ63">
    <cfRule type="cellIs" dxfId="738" priority="225" operator="greaterThan">
      <formula>320</formula>
    </cfRule>
  </conditionalFormatting>
  <conditionalFormatting sqref="AC141:AJ162">
    <cfRule type="cellIs" dxfId="737" priority="224" operator="greaterThan">
      <formula>2.6</formula>
    </cfRule>
  </conditionalFormatting>
  <conditionalFormatting sqref="AC174:AJ189 AD190:AJ191 AF192:AJ193 AH194:AJ195">
    <cfRule type="cellIs" dxfId="736" priority="223" operator="greaterThan">
      <formula>320</formula>
    </cfRule>
  </conditionalFormatting>
  <conditionalFormatting sqref="AC273:AJ294">
    <cfRule type="cellIs" dxfId="735" priority="230" operator="greaterThan">
      <formula>2.6</formula>
    </cfRule>
  </conditionalFormatting>
  <conditionalFormatting sqref="AC405:AJ426">
    <cfRule type="cellIs" dxfId="734" priority="228" operator="greaterThan">
      <formula>2.6</formula>
    </cfRule>
  </conditionalFormatting>
  <conditionalFormatting sqref="AD446:AD447">
    <cfRule type="cellIs" dxfId="733" priority="45" operator="greaterThan">
      <formula>2.6</formula>
    </cfRule>
  </conditionalFormatting>
  <conditionalFormatting sqref="AD479:AD480">
    <cfRule type="cellIs" dxfId="732" priority="43" operator="greaterThan">
      <formula>2.6</formula>
    </cfRule>
  </conditionalFormatting>
  <conditionalFormatting sqref="AD512:AD513">
    <cfRule type="cellIs" dxfId="731" priority="41" operator="greaterThan">
      <formula>2.6</formula>
    </cfRule>
  </conditionalFormatting>
  <conditionalFormatting sqref="AD318:AE319">
    <cfRule type="cellIs" dxfId="730" priority="75" operator="greaterThan">
      <formula>2.6</formula>
    </cfRule>
  </conditionalFormatting>
  <conditionalFormatting sqref="AD351:AE352">
    <cfRule type="cellIs" dxfId="729" priority="73" operator="greaterThan">
      <formula>2.6</formula>
    </cfRule>
  </conditionalFormatting>
  <conditionalFormatting sqref="AD384:AE385">
    <cfRule type="cellIs" dxfId="728" priority="71" operator="greaterThan">
      <formula>2.6</formula>
    </cfRule>
  </conditionalFormatting>
  <conditionalFormatting sqref="AD320:AF321">
    <cfRule type="cellIs" dxfId="727" priority="81" operator="greaterThan">
      <formula>2.6</formula>
    </cfRule>
  </conditionalFormatting>
  <conditionalFormatting sqref="AD353:AF354">
    <cfRule type="cellIs" dxfId="726" priority="79" operator="greaterThan">
      <formula>2.6</formula>
    </cfRule>
  </conditionalFormatting>
  <conditionalFormatting sqref="AD386:AF387">
    <cfRule type="cellIs" dxfId="725" priority="77" operator="greaterThan">
      <formula>2.6</formula>
    </cfRule>
  </conditionalFormatting>
  <conditionalFormatting sqref="AD448:AF449">
    <cfRule type="cellIs" dxfId="724" priority="51" operator="greaterThan">
      <formula>2.6</formula>
    </cfRule>
  </conditionalFormatting>
  <conditionalFormatting sqref="AD481:AF482">
    <cfRule type="cellIs" dxfId="723" priority="49" operator="greaterThan">
      <formula>2.6</formula>
    </cfRule>
  </conditionalFormatting>
  <conditionalFormatting sqref="AD514:AF515">
    <cfRule type="cellIs" dxfId="722" priority="47" operator="greaterThan">
      <formula>2.6</formula>
    </cfRule>
  </conditionalFormatting>
  <conditionalFormatting sqref="AD450:AH451">
    <cfRule type="cellIs" dxfId="721" priority="57" operator="greaterThan">
      <formula>2.6</formula>
    </cfRule>
  </conditionalFormatting>
  <conditionalFormatting sqref="AD483:AH484">
    <cfRule type="cellIs" dxfId="720" priority="55" operator="greaterThan">
      <formula>2.6</formula>
    </cfRule>
  </conditionalFormatting>
  <conditionalFormatting sqref="AD516:AH517">
    <cfRule type="cellIs" dxfId="719" priority="53" operator="greaterThan">
      <formula>2.6</formula>
    </cfRule>
  </conditionalFormatting>
  <conditionalFormatting sqref="AD306:AI317 AF318:AI319 AG320:AI321">
    <cfRule type="cellIs" dxfId="718" priority="261" operator="greaterThan">
      <formula>320</formula>
    </cfRule>
  </conditionalFormatting>
  <conditionalFormatting sqref="AD322:AI327">
    <cfRule type="cellIs" dxfId="717" priority="87" operator="greaterThan">
      <formula>2.6</formula>
    </cfRule>
  </conditionalFormatting>
  <conditionalFormatting sqref="AD355:AI360">
    <cfRule type="cellIs" dxfId="716" priority="85" operator="greaterThan">
      <formula>2.6</formula>
    </cfRule>
  </conditionalFormatting>
  <conditionalFormatting sqref="AD388:AI393">
    <cfRule type="cellIs" dxfId="715" priority="83" operator="greaterThan">
      <formula>2.6</formula>
    </cfRule>
  </conditionalFormatting>
  <conditionalFormatting sqref="AD452:AJ459">
    <cfRule type="cellIs" dxfId="714" priority="64" operator="greaterThan">
      <formula>2.6</formula>
    </cfRule>
  </conditionalFormatting>
  <conditionalFormatting sqref="AD485:AJ492">
    <cfRule type="cellIs" dxfId="713" priority="61" operator="greaterThan">
      <formula>2.6</formula>
    </cfRule>
  </conditionalFormatting>
  <conditionalFormatting sqref="AD518:AJ525">
    <cfRule type="cellIs" dxfId="712" priority="58" operator="greaterThan">
      <formula>2.6</formula>
    </cfRule>
  </conditionalFormatting>
  <conditionalFormatting sqref="AE446:AI447 AG448:AI449 AI450:AI451">
    <cfRule type="cellIs" dxfId="711" priority="259" operator="greaterThan">
      <formula>320</formula>
    </cfRule>
  </conditionalFormatting>
  <conditionalFormatting sqref="AJ306:AJ323">
    <cfRule type="cellIs" dxfId="710" priority="229" operator="greaterThan">
      <formula>320</formula>
    </cfRule>
  </conditionalFormatting>
  <conditionalFormatting sqref="AJ324:AJ327">
    <cfRule type="cellIs" dxfId="709" priority="94" operator="greaterThan">
      <formula>2.6</formula>
    </cfRule>
  </conditionalFormatting>
  <conditionalFormatting sqref="AJ357:AJ360">
    <cfRule type="cellIs" dxfId="708" priority="91" operator="greaterThan">
      <formula>2.6</formula>
    </cfRule>
  </conditionalFormatting>
  <conditionalFormatting sqref="AJ390:AJ393">
    <cfRule type="cellIs" dxfId="707" priority="88" operator="greaterThan">
      <formula>2.6</formula>
    </cfRule>
  </conditionalFormatting>
  <conditionalFormatting sqref="AJ438:AJ451">
    <cfRule type="cellIs" dxfId="706" priority="227" operator="greaterThan">
      <formula>320</formula>
    </cfRule>
  </conditionalFormatting>
  <conditionalFormatting sqref="AO62:AO63">
    <cfRule type="cellIs" dxfId="705" priority="39" operator="greaterThan">
      <formula>2.6</formula>
    </cfRule>
  </conditionalFormatting>
  <conditionalFormatting sqref="AO95:AO96">
    <cfRule type="cellIs" dxfId="704" priority="38" operator="greaterThan">
      <formula>2.6</formula>
    </cfRule>
  </conditionalFormatting>
  <conditionalFormatting sqref="AO128:AO129">
    <cfRule type="cellIs" dxfId="703" priority="37" operator="greaterThan">
      <formula>2.6</formula>
    </cfRule>
  </conditionalFormatting>
  <conditionalFormatting sqref="AO190:AO191">
    <cfRule type="cellIs" dxfId="702" priority="30" operator="greaterThan">
      <formula>2.6</formula>
    </cfRule>
  </conditionalFormatting>
  <conditionalFormatting sqref="AO223:AO224">
    <cfRule type="cellIs" dxfId="701" priority="29" operator="greaterThan">
      <formula>2.6</formula>
    </cfRule>
  </conditionalFormatting>
  <conditionalFormatting sqref="AO256:AO257">
    <cfRule type="cellIs" dxfId="700" priority="28" operator="greaterThan">
      <formula>2.6</formula>
    </cfRule>
  </conditionalFormatting>
  <conditionalFormatting sqref="AO316:AO317">
    <cfRule type="cellIs" dxfId="699" priority="15" operator="greaterThan">
      <formula>2.6</formula>
    </cfRule>
  </conditionalFormatting>
  <conditionalFormatting sqref="AO349:AO350">
    <cfRule type="cellIs" dxfId="698" priority="14" operator="greaterThan">
      <formula>2.6</formula>
    </cfRule>
  </conditionalFormatting>
  <conditionalFormatting sqref="AO382:AO383">
    <cfRule type="cellIs" dxfId="697" priority="13" operator="greaterThan">
      <formula>2.6</formula>
    </cfRule>
  </conditionalFormatting>
  <conditionalFormatting sqref="AO446:AP447">
    <cfRule type="cellIs" dxfId="696" priority="3" operator="greaterThan">
      <formula>2.6</formula>
    </cfRule>
  </conditionalFormatting>
  <conditionalFormatting sqref="AO479:AP480">
    <cfRule type="cellIs" dxfId="695" priority="2" operator="greaterThan">
      <formula>2.6</formula>
    </cfRule>
  </conditionalFormatting>
  <conditionalFormatting sqref="AO512:AP513">
    <cfRule type="cellIs" dxfId="694" priority="1" operator="greaterThan">
      <formula>2.6</formula>
    </cfRule>
  </conditionalFormatting>
  <conditionalFormatting sqref="AO192:AQ193">
    <cfRule type="cellIs" dxfId="693" priority="33" operator="greaterThan">
      <formula>2.6</formula>
    </cfRule>
  </conditionalFormatting>
  <conditionalFormatting sqref="AO225:AQ226">
    <cfRule type="cellIs" dxfId="692" priority="32" operator="greaterThan">
      <formula>2.6</formula>
    </cfRule>
  </conditionalFormatting>
  <conditionalFormatting sqref="AO258:AQ259">
    <cfRule type="cellIs" dxfId="691" priority="31" operator="greaterThan">
      <formula>2.6</formula>
    </cfRule>
  </conditionalFormatting>
  <conditionalFormatting sqref="AO318:AQ319">
    <cfRule type="cellIs" dxfId="690" priority="18" operator="greaterThan">
      <formula>2.6</formula>
    </cfRule>
  </conditionalFormatting>
  <conditionalFormatting sqref="AO351:AQ352">
    <cfRule type="cellIs" dxfId="689" priority="17" operator="greaterThan">
      <formula>2.6</formula>
    </cfRule>
  </conditionalFormatting>
  <conditionalFormatting sqref="AO384:AQ385">
    <cfRule type="cellIs" dxfId="688" priority="16" operator="greaterThan">
      <formula>2.6</formula>
    </cfRule>
  </conditionalFormatting>
  <conditionalFormatting sqref="AO320:AR321">
    <cfRule type="cellIs" dxfId="687" priority="21" operator="greaterThan">
      <formula>2.6</formula>
    </cfRule>
  </conditionalFormatting>
  <conditionalFormatting sqref="AO353:AR354">
    <cfRule type="cellIs" dxfId="686" priority="20" operator="greaterThan">
      <formula>2.6</formula>
    </cfRule>
  </conditionalFormatting>
  <conditionalFormatting sqref="AO386:AR387">
    <cfRule type="cellIs" dxfId="685" priority="19" operator="greaterThan">
      <formula>2.6</formula>
    </cfRule>
  </conditionalFormatting>
  <conditionalFormatting sqref="AO448:AR449">
    <cfRule type="cellIs" dxfId="684" priority="6" operator="greaterThan">
      <formula>2.6</formula>
    </cfRule>
  </conditionalFormatting>
  <conditionalFormatting sqref="AO481:AR482">
    <cfRule type="cellIs" dxfId="683" priority="5" operator="greaterThan">
      <formula>2.6</formula>
    </cfRule>
  </conditionalFormatting>
  <conditionalFormatting sqref="AO514:AR515">
    <cfRule type="cellIs" dxfId="682" priority="4" operator="greaterThan">
      <formula>2.6</formula>
    </cfRule>
  </conditionalFormatting>
  <conditionalFormatting sqref="AO194:AS195">
    <cfRule type="cellIs" dxfId="681" priority="36" operator="greaterThan">
      <formula>2.6</formula>
    </cfRule>
  </conditionalFormatting>
  <conditionalFormatting sqref="AO227:AS228">
    <cfRule type="cellIs" dxfId="680" priority="35" operator="greaterThan">
      <formula>2.6</formula>
    </cfRule>
  </conditionalFormatting>
  <conditionalFormatting sqref="AO260:AS261">
    <cfRule type="cellIs" dxfId="679" priority="34" operator="greaterThan">
      <formula>2.6</formula>
    </cfRule>
  </conditionalFormatting>
  <conditionalFormatting sqref="AO450:AT451">
    <cfRule type="cellIs" dxfId="678" priority="9" operator="greaterThan">
      <formula>2.6</formula>
    </cfRule>
  </conditionalFormatting>
  <conditionalFormatting sqref="AO483:AT484">
    <cfRule type="cellIs" dxfId="677" priority="8" operator="greaterThan">
      <formula>2.6</formula>
    </cfRule>
  </conditionalFormatting>
  <conditionalFormatting sqref="AO516:AT517">
    <cfRule type="cellIs" dxfId="676" priority="7" operator="greaterThan">
      <formula>2.6</formula>
    </cfRule>
  </conditionalFormatting>
  <conditionalFormatting sqref="AO322:AU323">
    <cfRule type="cellIs" dxfId="675" priority="24" operator="greaterThan">
      <formula>2.6</formula>
    </cfRule>
  </conditionalFormatting>
  <conditionalFormatting sqref="AO355:AU356">
    <cfRule type="cellIs" dxfId="674" priority="23" operator="greaterThan">
      <formula>2.6</formula>
    </cfRule>
  </conditionalFormatting>
  <conditionalFormatting sqref="AO388:AU389">
    <cfRule type="cellIs" dxfId="673" priority="22" operator="greaterThan">
      <formula>2.6</formula>
    </cfRule>
  </conditionalFormatting>
  <conditionalFormatting sqref="AO9:AV30">
    <cfRule type="cellIs" dxfId="672" priority="258" operator="greaterThan">
      <formula>2.6</formula>
    </cfRule>
  </conditionalFormatting>
  <conditionalFormatting sqref="AO42:AV61 AP62:AV63">
    <cfRule type="cellIs" dxfId="671" priority="257" operator="greaterThan">
      <formula>320</formula>
    </cfRule>
  </conditionalFormatting>
  <conditionalFormatting sqref="AO141:AV162">
    <cfRule type="cellIs" dxfId="670" priority="256" operator="greaterThan">
      <formula>2.6</formula>
    </cfRule>
  </conditionalFormatting>
  <conditionalFormatting sqref="AO174:AV189 AP190:AV191 AR192:AV193 AT194:AV195">
    <cfRule type="cellIs" dxfId="669" priority="255" operator="greaterThan">
      <formula>320</formula>
    </cfRule>
  </conditionalFormatting>
  <conditionalFormatting sqref="AO273:AV294">
    <cfRule type="cellIs" dxfId="668" priority="254" operator="greaterThan">
      <formula>2.6</formula>
    </cfRule>
  </conditionalFormatting>
  <conditionalFormatting sqref="AO306:AV315 AP316:AV317 AR318:AV319 AS320:AV321 AV322:AV323">
    <cfRule type="cellIs" dxfId="667" priority="253" operator="greaterThan">
      <formula>320</formula>
    </cfRule>
  </conditionalFormatting>
  <conditionalFormatting sqref="AO324:AV327">
    <cfRule type="cellIs" dxfId="666" priority="27" operator="greaterThan">
      <formula>2.6</formula>
    </cfRule>
  </conditionalFormatting>
  <conditionalFormatting sqref="AO357:AV360">
    <cfRule type="cellIs" dxfId="665" priority="26" operator="greaterThan">
      <formula>2.6</formula>
    </cfRule>
  </conditionalFormatting>
  <conditionalFormatting sqref="AO390:AV393">
    <cfRule type="cellIs" dxfId="664" priority="25" operator="greaterThan">
      <formula>2.6</formula>
    </cfRule>
  </conditionalFormatting>
  <conditionalFormatting sqref="AO405:AV426">
    <cfRule type="cellIs" dxfId="663" priority="252" operator="greaterThan">
      <formula>2.6</formula>
    </cfRule>
  </conditionalFormatting>
  <conditionalFormatting sqref="AO438:AV445 AQ446:AV447 AS448:AV449 AU450:AV451">
    <cfRule type="cellIs" dxfId="662" priority="251" operator="greaterThan">
      <formula>320</formula>
    </cfRule>
  </conditionalFormatting>
  <conditionalFormatting sqref="AO452:AV459">
    <cfRule type="cellIs" dxfId="661" priority="12" operator="greaterThan">
      <formula>2.6</formula>
    </cfRule>
  </conditionalFormatting>
  <conditionalFormatting sqref="AO485:AV492">
    <cfRule type="cellIs" dxfId="660" priority="11" operator="greaterThan">
      <formula>2.6</formula>
    </cfRule>
  </conditionalFormatting>
  <conditionalFormatting sqref="AO518:AV525">
    <cfRule type="cellIs" dxfId="659" priority="10" operator="greaterThan">
      <formula>2.6</formula>
    </cfRule>
  </conditionalFormatting>
  <dataValidations count="3">
    <dataValidation type="list" allowBlank="1" showInputMessage="1" showErrorMessage="1" sqref="B9:B30 B42:B63 B75:B96 B108:B129 B141:B162 B174:B195 B207:B228 B240:B261 B273:B294 B306:B327 B339:B360 B372:B393 B405:B426 B438:B459 B504:B525 B471:B492 N9:N30 N42:N63 N75:N96 N108:N129 N141:N162 N174:N195 N207:N228 N240:N261 N273:N294 N306:N327 N339:N360 N372:N393 N405:N426 N438:N459 N504:N525 N471:N492 Z9:Z30 Z42:Z63 Z75:Z96 Z108:Z129 Z141:Z162 Z174:Z195 Z207:Z228 Z240:Z261 Z273:Z294 Z306:Z327 Z339:Z360 Z372:Z393 Z405:Z426 Z438:Z459 Z504:Z525 Z471:Z492 AL9:AL30 AL42:AL63 AL75:AL96 AL108:AL129 AL141:AL162 AL174:AL195 AL207:AL228 AL240:AL261 AL273:AL294 AL306:AL327 AL339:AL360 AL372:AL393 AL405:AL426 AL438:AL459 AL504:AL525 AL471:AL492" xr:uid="{56231221-A3A7-445D-8CAF-799A491BB92D}">
      <formula1>"Rango de inclinación de 5° a 10°,Rango de inclinación de &gt;10° a 15°,Rango de inclinación de &gt;15° a 20°,Rango de inclinación de &gt;20° a 25°"</formula1>
    </dataValidation>
    <dataValidation type="list" allowBlank="1" showInputMessage="1" showErrorMessage="1" sqref="B369:B371 B6:B8 B39:B41 B72:B74 B105:B107 B138:B140 B171:B173 B204:B206 B237:B239 B270:B272 B303:B305 B336:B338 N369:N371 B402:B404 B435:B437 B468:B470 N402:N404 N6:N8 N39:N41 N72:N74 N105:N107 N138:N140 N171:N173 N204:N206 N237:N239 N270:N272 N303:N305 N336:N338 Z369:Z371 Z402:Z404 N435:N437 N468:N470 Z435:Z437 Z6:Z8 Z39:Z41 Z72:Z74 Z105:Z107 Z138:Z140 Z171:Z173 Z204:Z206 Z237:Z239 Z270:Z272 Z303:Z305 Z336:Z338 AL369:AL371 AL402:AL404 AL435:AL437 Z468:Z470 AL468:AL470 AL6:AL8 AL39:AL41 AL72:AL74 AL105:AL107 AL138:AL140 AL171:AL173 AL204:AL206 AL237:AL239 AL270:AL272 AL303:AL305 AL336:AL338 B501:B503 N501:N503 Z501:Z503 AL501:AL503" xr:uid="{F068C2C7-70E8-4DB3-96AC-E4A60C26432D}">
      <formula1>"Categoría de terreno 1,Categoría de terreno 2,Categoría de terreno 3,Categoría de terreno 4"</formula1>
    </dataValidation>
    <dataValidation type="list" allowBlank="1" showInputMessage="1" showErrorMessage="1" sqref="B5:D5 B38:D38 B71:D71 B104:D104 B137:D137 B170:D170 B203:D203 B236:D236 B269:D269 B302:D302 B335:D335 B368:D368 B401:D401 B434:D434 B467:D467 B500:D500 N5:P5 Z5:AB5 N38:P38 N71:P71 N104:P104 N137:P137 N170:P170 N203:P203 N236:P236 N269:P269 N302:P302 N335:P335 N368:P368 N401:P401 N434:P434 N467:P467 Z38:AB38 Z71:AB71 Z104:AB104 Z137:AB137 Z170:AB170 Z203:AB203 Z236:AB236 Z269:AB269 Z302:AB302 Z335:AB335 Z368:AB368 Z401:AB401 Z434:AB434 Z467:AB467 AL500:AN500 Z500:AB500 AL5:AN5 AL467:AN467 AL38:AN38 AL71:AN71 AL104:AN104 AL137:AN137 AL170:AN170 AL203:AN203 AL236:AN236 AL269:AN269 AL302:AN302 AL335:AN335 AL368:AN368 AL401:AN401 AL434:AN434 N500:P500" xr:uid="{8B631CCD-5808-4774-A07D-C60168EA87CF}">
      <formula1>"Zona sísmica A,Zona sísmica B,Zona sísmica C,Zona sísmica D,"</formula1>
    </dataValidation>
  </dataValidations>
  <pageMargins left="0.25" right="0.25" top="0.75" bottom="0.75" header="0.3" footer="0.3"/>
  <pageSetup orientation="landscape" r:id="rId1"/>
  <headerFooter>
    <oddHeader>&amp;C&amp;G</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0862-22F2-4DC7-8B0A-BD4C8D24CFAA}">
  <sheetPr>
    <tabColor rgb="FF7030A0"/>
  </sheetPr>
  <dimension ref="A1:AV527"/>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3" max="13" width="11.44140625" customWidth="1"/>
    <col min="14" max="14" width="9.88671875" customWidth="1"/>
    <col min="15" max="15" width="8.33203125" customWidth="1"/>
    <col min="16" max="23" width="10.6640625" customWidth="1"/>
    <col min="25" max="25" width="10.88671875" customWidth="1"/>
    <col min="26" max="26" width="8.33203125" customWidth="1"/>
    <col min="27" max="34" width="10.6640625" customWidth="1"/>
    <col min="36" max="36" width="10.88671875" customWidth="1"/>
    <col min="37" max="37" width="9.88671875" customWidth="1"/>
    <col min="38" max="45" width="10.66406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ht="15" thickBot="1">
      <c r="A4">
        <v>4</v>
      </c>
    </row>
    <row r="5" spans="1:48" ht="18.600000000000001" thickBot="1">
      <c r="A5">
        <v>5</v>
      </c>
      <c r="B5" s="649" t="s">
        <v>1134</v>
      </c>
      <c r="C5" s="650"/>
      <c r="D5" s="650"/>
      <c r="E5" s="650"/>
      <c r="F5" s="650"/>
      <c r="G5" s="650"/>
      <c r="H5" s="650"/>
      <c r="I5" s="650"/>
      <c r="J5" s="650"/>
      <c r="K5" s="650"/>
      <c r="L5" s="651"/>
      <c r="N5" s="649" t="s">
        <v>1134</v>
      </c>
      <c r="O5" s="650"/>
      <c r="P5" s="650"/>
      <c r="Q5" s="650"/>
      <c r="R5" s="650"/>
      <c r="S5" s="650"/>
      <c r="T5" s="650"/>
      <c r="U5" s="650"/>
      <c r="V5" s="650"/>
      <c r="W5" s="650"/>
      <c r="X5" s="651"/>
      <c r="Z5" s="649" t="s">
        <v>1134</v>
      </c>
      <c r="AA5" s="650"/>
      <c r="AB5" s="650"/>
      <c r="AC5" s="650"/>
      <c r="AD5" s="650"/>
      <c r="AE5" s="650"/>
      <c r="AF5" s="650"/>
      <c r="AG5" s="650"/>
      <c r="AH5" s="650"/>
      <c r="AI5" s="650"/>
      <c r="AJ5" s="651"/>
      <c r="AL5" s="649" t="s">
        <v>1134</v>
      </c>
      <c r="AM5" s="650"/>
      <c r="AN5" s="650"/>
      <c r="AO5" s="650"/>
      <c r="AP5" s="650"/>
      <c r="AQ5" s="650"/>
      <c r="AR5" s="650"/>
      <c r="AS5" s="650"/>
      <c r="AT5" s="650"/>
      <c r="AU5" s="650"/>
      <c r="AV5" s="651"/>
    </row>
    <row r="6" spans="1:48" ht="15.75" customHeight="1">
      <c r="A6">
        <v>6</v>
      </c>
      <c r="B6" s="652" t="s">
        <v>1117</v>
      </c>
      <c r="C6" s="652" t="s">
        <v>634</v>
      </c>
      <c r="D6" s="682" t="s">
        <v>1119</v>
      </c>
      <c r="E6" s="676" t="s">
        <v>1120</v>
      </c>
      <c r="F6" s="677"/>
      <c r="G6" s="677"/>
      <c r="H6" s="677"/>
      <c r="I6" s="677"/>
      <c r="J6" s="677"/>
      <c r="K6" s="677"/>
      <c r="L6" s="678"/>
      <c r="N6" s="652" t="s">
        <v>1127</v>
      </c>
      <c r="O6" s="652" t="s">
        <v>634</v>
      </c>
      <c r="P6" s="682" t="s">
        <v>1119</v>
      </c>
      <c r="Q6" s="676" t="s">
        <v>1120</v>
      </c>
      <c r="R6" s="677"/>
      <c r="S6" s="677"/>
      <c r="T6" s="677"/>
      <c r="U6" s="677"/>
      <c r="V6" s="677"/>
      <c r="W6" s="677"/>
      <c r="X6" s="678"/>
      <c r="Z6" s="652" t="s">
        <v>1128</v>
      </c>
      <c r="AA6" s="652" t="s">
        <v>634</v>
      </c>
      <c r="AB6" s="682" t="s">
        <v>1119</v>
      </c>
      <c r="AC6" s="676" t="s">
        <v>1120</v>
      </c>
      <c r="AD6" s="677"/>
      <c r="AE6" s="677"/>
      <c r="AF6" s="677"/>
      <c r="AG6" s="677"/>
      <c r="AH6" s="677"/>
      <c r="AI6" s="677"/>
      <c r="AJ6" s="678"/>
      <c r="AL6" s="652" t="s">
        <v>1129</v>
      </c>
      <c r="AM6" s="652" t="s">
        <v>634</v>
      </c>
      <c r="AN6" s="682" t="s">
        <v>1119</v>
      </c>
      <c r="AO6" s="676" t="s">
        <v>1120</v>
      </c>
      <c r="AP6" s="677"/>
      <c r="AQ6" s="677"/>
      <c r="AR6" s="677"/>
      <c r="AS6" s="677"/>
      <c r="AT6" s="677"/>
      <c r="AU6" s="677"/>
      <c r="AV6" s="678"/>
    </row>
    <row r="7" spans="1:48" ht="15" customHeight="1" thickBot="1">
      <c r="A7">
        <v>7</v>
      </c>
      <c r="B7" s="668"/>
      <c r="C7" s="668"/>
      <c r="D7" s="683"/>
      <c r="E7" s="679"/>
      <c r="F7" s="680"/>
      <c r="G7" s="680"/>
      <c r="H7" s="680"/>
      <c r="I7" s="680"/>
      <c r="J7" s="680"/>
      <c r="K7" s="680"/>
      <c r="L7" s="681"/>
      <c r="N7" s="668"/>
      <c r="O7" s="668"/>
      <c r="P7" s="683"/>
      <c r="Q7" s="679"/>
      <c r="R7" s="680"/>
      <c r="S7" s="680"/>
      <c r="T7" s="680"/>
      <c r="U7" s="680"/>
      <c r="V7" s="680"/>
      <c r="W7" s="680"/>
      <c r="X7" s="681"/>
      <c r="Z7" s="668"/>
      <c r="AA7" s="668"/>
      <c r="AB7" s="683"/>
      <c r="AC7" s="679"/>
      <c r="AD7" s="680"/>
      <c r="AE7" s="680"/>
      <c r="AF7" s="680"/>
      <c r="AG7" s="680"/>
      <c r="AH7" s="680"/>
      <c r="AI7" s="680"/>
      <c r="AJ7" s="681"/>
      <c r="AL7" s="668"/>
      <c r="AM7" s="668"/>
      <c r="AN7" s="683"/>
      <c r="AO7" s="679"/>
      <c r="AP7" s="680"/>
      <c r="AQ7" s="680"/>
      <c r="AR7" s="680"/>
      <c r="AS7" s="680"/>
      <c r="AT7" s="680"/>
      <c r="AU7" s="680"/>
      <c r="AV7" s="681"/>
    </row>
    <row r="8" spans="1:48" ht="15" thickBot="1">
      <c r="A8">
        <v>8</v>
      </c>
      <c r="B8" s="653"/>
      <c r="C8" s="653"/>
      <c r="D8" s="671"/>
      <c r="E8" s="75">
        <v>0</v>
      </c>
      <c r="F8" s="76">
        <v>500</v>
      </c>
      <c r="G8" s="76">
        <v>1000</v>
      </c>
      <c r="H8" s="76">
        <v>1500</v>
      </c>
      <c r="I8" s="76">
        <v>2000</v>
      </c>
      <c r="J8" s="76">
        <v>2500</v>
      </c>
      <c r="K8" s="76">
        <v>3000</v>
      </c>
      <c r="L8" s="77">
        <v>3500</v>
      </c>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L8" s="653"/>
      <c r="AM8" s="653"/>
      <c r="AN8" s="671"/>
      <c r="AO8" s="75">
        <v>0</v>
      </c>
      <c r="AP8" s="76">
        <v>500</v>
      </c>
      <c r="AQ8" s="76">
        <v>1000</v>
      </c>
      <c r="AR8" s="76">
        <v>1500</v>
      </c>
      <c r="AS8" s="76">
        <v>2000</v>
      </c>
      <c r="AT8" s="76">
        <v>2500</v>
      </c>
      <c r="AU8" s="76">
        <v>3000</v>
      </c>
      <c r="AV8" s="77">
        <v>3500</v>
      </c>
    </row>
    <row r="9" spans="1:48" ht="15" customHeight="1">
      <c r="A9">
        <v>9</v>
      </c>
      <c r="B9" s="661" t="s">
        <v>1142</v>
      </c>
      <c r="C9" s="664">
        <v>100</v>
      </c>
      <c r="D9" s="78" t="s">
        <v>133</v>
      </c>
      <c r="E9" s="94">
        <v>2.2400000095367432</v>
      </c>
      <c r="F9" s="95">
        <v>2.2400000095367432</v>
      </c>
      <c r="G9" s="95">
        <v>2.2400000095367432</v>
      </c>
      <c r="H9" s="95">
        <v>2.2599999904632568</v>
      </c>
      <c r="I9" s="95">
        <v>2.309999942779541</v>
      </c>
      <c r="J9" s="95">
        <v>2.3499999046325684</v>
      </c>
      <c r="K9" s="95">
        <v>2.4000000953674316</v>
      </c>
      <c r="L9" s="96">
        <v>2.4500000476837158</v>
      </c>
      <c r="N9" s="661" t="s">
        <v>1142</v>
      </c>
      <c r="O9" s="664">
        <v>100</v>
      </c>
      <c r="P9" s="78" t="s">
        <v>133</v>
      </c>
      <c r="Q9" s="94">
        <v>2.3199999332427979</v>
      </c>
      <c r="R9" s="95">
        <v>2.3599998950958252</v>
      </c>
      <c r="S9" s="95">
        <v>2.4200000762939453</v>
      </c>
      <c r="T9" s="95">
        <v>2.4600000381469727</v>
      </c>
      <c r="U9" s="95">
        <v>2.5</v>
      </c>
      <c r="V9" s="95">
        <v>2.5499999523162842</v>
      </c>
      <c r="W9" s="95">
        <v>2.5499999523162842</v>
      </c>
      <c r="X9" s="96">
        <v>2.5499999523162842</v>
      </c>
      <c r="Z9" s="661" t="s">
        <v>1142</v>
      </c>
      <c r="AA9" s="664">
        <v>100</v>
      </c>
      <c r="AB9" s="78" t="s">
        <v>133</v>
      </c>
      <c r="AC9" s="94">
        <v>2.5099999904632568</v>
      </c>
      <c r="AD9" s="95">
        <v>2.5499999523162842</v>
      </c>
      <c r="AE9" s="95">
        <v>2.5499999523162842</v>
      </c>
      <c r="AF9" s="95">
        <v>2.5499999523162842</v>
      </c>
      <c r="AG9" s="95">
        <v>2.5499999523162842</v>
      </c>
      <c r="AH9" s="95">
        <v>2.5499999523162842</v>
      </c>
      <c r="AI9" s="95">
        <v>2.5499999523162842</v>
      </c>
      <c r="AJ9" s="96">
        <v>2.5499999523162842</v>
      </c>
      <c r="AL9" s="661" t="s">
        <v>1142</v>
      </c>
      <c r="AM9" s="664">
        <v>100</v>
      </c>
      <c r="AN9" s="78" t="s">
        <v>133</v>
      </c>
      <c r="AO9" s="94">
        <v>2.5499999523162842</v>
      </c>
      <c r="AP9" s="95">
        <v>2.5499999523162842</v>
      </c>
      <c r="AQ9" s="95">
        <v>2.5499999523162842</v>
      </c>
      <c r="AR9" s="95">
        <v>2.5499999523162842</v>
      </c>
      <c r="AS9" s="95">
        <v>2.5499999523162842</v>
      </c>
      <c r="AT9" s="95">
        <v>2.5499999523162842</v>
      </c>
      <c r="AU9" s="95">
        <v>2.5499999523162842</v>
      </c>
      <c r="AV9" s="96">
        <v>2.5499999523162842</v>
      </c>
    </row>
    <row r="10" spans="1:48" ht="15" thickBot="1">
      <c r="A10">
        <v>10</v>
      </c>
      <c r="B10" s="662"/>
      <c r="C10" s="665"/>
      <c r="D10" s="82" t="s">
        <v>129</v>
      </c>
      <c r="E10" s="97">
        <v>2.1099998950958252</v>
      </c>
      <c r="F10" s="98">
        <v>2.130000114440918</v>
      </c>
      <c r="G10" s="98">
        <v>2.1600000858306885</v>
      </c>
      <c r="H10" s="98">
        <v>2.190000057220459</v>
      </c>
      <c r="I10" s="98">
        <v>2.2100000381469727</v>
      </c>
      <c r="J10" s="98">
        <v>2.2400000095367432</v>
      </c>
      <c r="K10" s="98">
        <v>2.2400000095367432</v>
      </c>
      <c r="L10" s="99">
        <v>2.2400000095367432</v>
      </c>
      <c r="N10" s="662"/>
      <c r="O10" s="665"/>
      <c r="P10" s="82" t="s">
        <v>129</v>
      </c>
      <c r="Q10" s="97">
        <v>2.2200000286102295</v>
      </c>
      <c r="R10" s="98">
        <v>2.2400000095367432</v>
      </c>
      <c r="S10" s="98">
        <v>2.2400000095367432</v>
      </c>
      <c r="T10" s="98">
        <v>2.2400000095367432</v>
      </c>
      <c r="U10" s="98">
        <v>2.2400000095367432</v>
      </c>
      <c r="V10" s="98">
        <v>2.2699999809265137</v>
      </c>
      <c r="W10" s="98">
        <v>2.3199999332427979</v>
      </c>
      <c r="X10" s="99">
        <v>2.3599998950958252</v>
      </c>
      <c r="Z10" s="662"/>
      <c r="AA10" s="665"/>
      <c r="AB10" s="82" t="s">
        <v>129</v>
      </c>
      <c r="AC10" s="97">
        <v>2.25</v>
      </c>
      <c r="AD10" s="98">
        <v>2.2799999713897705</v>
      </c>
      <c r="AE10" s="98">
        <v>2.3199999332427979</v>
      </c>
      <c r="AF10" s="98">
        <v>2.3599998950958252</v>
      </c>
      <c r="AG10" s="98">
        <v>2.4000000953674316</v>
      </c>
      <c r="AH10" s="98">
        <v>2.440000057220459</v>
      </c>
      <c r="AI10" s="98">
        <v>2.4800000190734863</v>
      </c>
      <c r="AJ10" s="99">
        <v>2.5099999904632568</v>
      </c>
      <c r="AL10" s="662"/>
      <c r="AM10" s="665"/>
      <c r="AN10" s="82" t="s">
        <v>129</v>
      </c>
      <c r="AO10" s="97">
        <v>2.3499999046325684</v>
      </c>
      <c r="AP10" s="98">
        <v>2.380000114440918</v>
      </c>
      <c r="AQ10" s="98">
        <v>2.4300000667572021</v>
      </c>
      <c r="AR10" s="98">
        <v>2.4700000286102295</v>
      </c>
      <c r="AS10" s="98">
        <v>2.4900000095367432</v>
      </c>
      <c r="AT10" s="98">
        <v>2.5199999809265137</v>
      </c>
      <c r="AU10" s="98">
        <v>2.5499999523162842</v>
      </c>
      <c r="AV10" s="99">
        <v>2.5499999523162842</v>
      </c>
    </row>
    <row r="11" spans="1:48">
      <c r="A11">
        <v>11</v>
      </c>
      <c r="B11" s="662"/>
      <c r="C11" s="666">
        <v>110</v>
      </c>
      <c r="D11" s="86" t="str">
        <f>+D9</f>
        <v>48-X</v>
      </c>
      <c r="E11" s="100">
        <v>2.190000057220459</v>
      </c>
      <c r="F11" s="101">
        <v>2.2200000286102295</v>
      </c>
      <c r="G11" s="101">
        <v>2.2400000095367432</v>
      </c>
      <c r="H11" s="101">
        <v>2.2400000095367432</v>
      </c>
      <c r="I11" s="101">
        <v>2.2400000095367432</v>
      </c>
      <c r="J11" s="101">
        <v>2.2400000095367432</v>
      </c>
      <c r="K11" s="101">
        <v>2.2599999904632568</v>
      </c>
      <c r="L11" s="102">
        <v>2.309999942779541</v>
      </c>
      <c r="N11" s="662"/>
      <c r="O11" s="666">
        <v>110</v>
      </c>
      <c r="P11" s="86" t="str">
        <f>+P9</f>
        <v>48-X</v>
      </c>
      <c r="Q11" s="100">
        <v>2.2400000095367432</v>
      </c>
      <c r="R11" s="101">
        <v>2.2400000095367432</v>
      </c>
      <c r="S11" s="101">
        <v>2.2699999809265137</v>
      </c>
      <c r="T11" s="101">
        <v>2.3199999332427979</v>
      </c>
      <c r="U11" s="101">
        <v>2.3599998950958252</v>
      </c>
      <c r="V11" s="101">
        <v>2.4100000858306885</v>
      </c>
      <c r="W11" s="101">
        <v>2.4600000381469727</v>
      </c>
      <c r="X11" s="102">
        <v>2.5099999904632568</v>
      </c>
      <c r="Z11" s="662"/>
      <c r="AA11" s="666">
        <v>110</v>
      </c>
      <c r="AB11" s="86" t="str">
        <f>+AB9</f>
        <v>48-X</v>
      </c>
      <c r="AC11" s="100">
        <v>2.369999885559082</v>
      </c>
      <c r="AD11" s="101">
        <v>2.4100000858306885</v>
      </c>
      <c r="AE11" s="101">
        <v>2.4600000381469727</v>
      </c>
      <c r="AF11" s="101">
        <v>2.5099999904632568</v>
      </c>
      <c r="AG11" s="101">
        <v>2.5499999523162842</v>
      </c>
      <c r="AH11" s="101">
        <v>2.5499999523162842</v>
      </c>
      <c r="AI11" s="101">
        <v>2.5499999523162842</v>
      </c>
      <c r="AJ11" s="102">
        <v>2.5499999523162842</v>
      </c>
      <c r="AL11" s="662"/>
      <c r="AM11" s="666">
        <v>110</v>
      </c>
      <c r="AN11" s="86" t="str">
        <f>+AN9</f>
        <v>48-X</v>
      </c>
      <c r="AO11" s="100">
        <v>2.5</v>
      </c>
      <c r="AP11" s="101">
        <v>2.5299999713897705</v>
      </c>
      <c r="AQ11" s="101">
        <v>2.5499999523162842</v>
      </c>
      <c r="AR11" s="101">
        <v>2.5499999523162842</v>
      </c>
      <c r="AS11" s="101">
        <v>2.5499999523162842</v>
      </c>
      <c r="AT11" s="101">
        <v>2.5499999523162842</v>
      </c>
      <c r="AU11" s="101">
        <v>2.5499999523162842</v>
      </c>
      <c r="AV11" s="102">
        <v>2.5499999523162842</v>
      </c>
    </row>
    <row r="12" spans="1:48" ht="15" thickBot="1">
      <c r="A12">
        <v>12</v>
      </c>
      <c r="B12" s="662"/>
      <c r="C12" s="667"/>
      <c r="D12" s="90" t="str">
        <f>+D10</f>
        <v>44-X</v>
      </c>
      <c r="E12" s="100">
        <v>1.8400000333786011</v>
      </c>
      <c r="F12" s="101">
        <v>1.8700000047683716</v>
      </c>
      <c r="G12" s="101">
        <v>2.0799999237060547</v>
      </c>
      <c r="H12" s="101">
        <v>2.0999999046325684</v>
      </c>
      <c r="I12" s="101">
        <v>2.130000114440918</v>
      </c>
      <c r="J12" s="101">
        <v>2.1600000858306885</v>
      </c>
      <c r="K12" s="101">
        <v>2.1800000667572021</v>
      </c>
      <c r="L12" s="102">
        <v>2.2100000381469727</v>
      </c>
      <c r="N12" s="662"/>
      <c r="O12" s="667"/>
      <c r="P12" s="90" t="str">
        <f>+P10</f>
        <v>44-X</v>
      </c>
      <c r="Q12" s="100">
        <v>2.1400001049041748</v>
      </c>
      <c r="R12" s="101">
        <v>2.1600000858306885</v>
      </c>
      <c r="S12" s="101">
        <v>2.190000057220459</v>
      </c>
      <c r="T12" s="101">
        <v>2.2200000286102295</v>
      </c>
      <c r="U12" s="101">
        <v>2.2400000095367432</v>
      </c>
      <c r="V12" s="101">
        <v>2.2400000095367432</v>
      </c>
      <c r="W12" s="101">
        <v>2.2400000095367432</v>
      </c>
      <c r="X12" s="102">
        <v>2.2400000095367432</v>
      </c>
      <c r="Z12" s="662"/>
      <c r="AA12" s="667"/>
      <c r="AB12" s="90" t="str">
        <f>+AB10</f>
        <v>44-X</v>
      </c>
      <c r="AC12" s="100">
        <v>2.2400000095367432</v>
      </c>
      <c r="AD12" s="101">
        <v>2.2400000095367432</v>
      </c>
      <c r="AE12" s="101">
        <v>2.2400000095367432</v>
      </c>
      <c r="AF12" s="101">
        <v>2.2400000095367432</v>
      </c>
      <c r="AG12" s="101">
        <v>2.2799999713897705</v>
      </c>
      <c r="AH12" s="101">
        <v>2.3199999332427979</v>
      </c>
      <c r="AI12" s="101">
        <v>2.3599998950958252</v>
      </c>
      <c r="AJ12" s="102">
        <v>2.4000000953674316</v>
      </c>
      <c r="AL12" s="662"/>
      <c r="AM12" s="667"/>
      <c r="AN12" s="90" t="str">
        <f>+AN10</f>
        <v>44-X</v>
      </c>
      <c r="AO12" s="100">
        <v>2.2400000095367432</v>
      </c>
      <c r="AP12" s="101">
        <v>2.25</v>
      </c>
      <c r="AQ12" s="101">
        <v>2.2999999523162842</v>
      </c>
      <c r="AR12" s="101">
        <v>2.3399999141693115</v>
      </c>
      <c r="AS12" s="101">
        <v>2.380000114440918</v>
      </c>
      <c r="AT12" s="101">
        <v>2.4200000762939453</v>
      </c>
      <c r="AU12" s="101">
        <v>2.4600000381469727</v>
      </c>
      <c r="AV12" s="102">
        <v>2.5</v>
      </c>
    </row>
    <row r="13" spans="1:48">
      <c r="A13">
        <v>13</v>
      </c>
      <c r="B13" s="662"/>
      <c r="C13" s="664">
        <f>+C11+10</f>
        <v>120</v>
      </c>
      <c r="D13" s="78" t="s">
        <v>133</v>
      </c>
      <c r="E13" s="97">
        <v>2.0799999237060547</v>
      </c>
      <c r="F13" s="98">
        <v>2.119999885559082</v>
      </c>
      <c r="G13" s="98">
        <v>2.1600000858306885</v>
      </c>
      <c r="H13" s="98">
        <v>2.2000000476837158</v>
      </c>
      <c r="I13" s="98">
        <v>2.2200000286102295</v>
      </c>
      <c r="J13" s="98">
        <v>2.2400000095367432</v>
      </c>
      <c r="K13" s="98">
        <v>2.2400000095367432</v>
      </c>
      <c r="L13" s="99">
        <v>2.2400000095367432</v>
      </c>
      <c r="N13" s="662"/>
      <c r="O13" s="664">
        <f>+O11+10</f>
        <v>120</v>
      </c>
      <c r="P13" s="78" t="s">
        <v>133</v>
      </c>
      <c r="Q13" s="97">
        <v>2.2200000286102295</v>
      </c>
      <c r="R13" s="98">
        <v>2.2400000095367432</v>
      </c>
      <c r="S13" s="98">
        <v>2.2400000095367432</v>
      </c>
      <c r="T13" s="98">
        <v>2.2400000095367432</v>
      </c>
      <c r="U13" s="98">
        <v>2.2400000095367432</v>
      </c>
      <c r="V13" s="98">
        <v>2.25</v>
      </c>
      <c r="W13" s="98">
        <v>2.3199999332427979</v>
      </c>
      <c r="X13" s="99">
        <v>2.369999885559082</v>
      </c>
      <c r="Z13" s="662"/>
      <c r="AA13" s="664">
        <f>+AA11+10</f>
        <v>120</v>
      </c>
      <c r="AB13" s="78" t="s">
        <v>133</v>
      </c>
      <c r="AC13" s="97">
        <v>2.2400000095367432</v>
      </c>
      <c r="AD13" s="98">
        <v>2.2699999809265137</v>
      </c>
      <c r="AE13" s="98">
        <v>2.3199999332427979</v>
      </c>
      <c r="AF13" s="98">
        <v>2.369999885559082</v>
      </c>
      <c r="AG13" s="98">
        <v>2.4200000762939453</v>
      </c>
      <c r="AH13" s="98">
        <v>2.4700000286102295</v>
      </c>
      <c r="AI13" s="98">
        <v>2.5199999809265137</v>
      </c>
      <c r="AJ13" s="99">
        <v>2.5499999523162842</v>
      </c>
      <c r="AL13" s="662"/>
      <c r="AM13" s="664">
        <f>+AM11+10</f>
        <v>120</v>
      </c>
      <c r="AN13" s="78" t="s">
        <v>133</v>
      </c>
      <c r="AO13" s="97">
        <v>2.3599998950958252</v>
      </c>
      <c r="AP13" s="98">
        <v>2.4000000953674316</v>
      </c>
      <c r="AQ13" s="98">
        <v>2.440000057220459</v>
      </c>
      <c r="AR13" s="98">
        <v>2.4900000095367432</v>
      </c>
      <c r="AS13" s="98">
        <v>2.5399999618530273</v>
      </c>
      <c r="AT13" s="98">
        <v>2.5499999523162842</v>
      </c>
      <c r="AU13" s="98">
        <v>2.5499999523162842</v>
      </c>
      <c r="AV13" s="99">
        <v>2.5499999523162842</v>
      </c>
    </row>
    <row r="14" spans="1:48" ht="15" thickBot="1">
      <c r="A14">
        <v>14</v>
      </c>
      <c r="B14" s="662"/>
      <c r="C14" s="665"/>
      <c r="D14" s="82" t="s">
        <v>129</v>
      </c>
      <c r="E14" s="97">
        <v>1.7599999904632568</v>
      </c>
      <c r="F14" s="98">
        <v>1.7899999618530273</v>
      </c>
      <c r="G14" s="98">
        <v>1.8200000524520874</v>
      </c>
      <c r="H14" s="98">
        <v>1.8500000238418579</v>
      </c>
      <c r="I14" s="98">
        <v>1.8700000047683716</v>
      </c>
      <c r="J14" s="98">
        <v>2.0799999237060547</v>
      </c>
      <c r="K14" s="98">
        <v>2.1099998950958252</v>
      </c>
      <c r="L14" s="99">
        <v>2.1400001049041748</v>
      </c>
      <c r="N14" s="662"/>
      <c r="O14" s="665"/>
      <c r="P14" s="82" t="s">
        <v>129</v>
      </c>
      <c r="Q14" s="97">
        <v>2.059999942779541</v>
      </c>
      <c r="R14" s="98">
        <v>2.0899999141693115</v>
      </c>
      <c r="S14" s="98">
        <v>2.1099998950958252</v>
      </c>
      <c r="T14" s="98">
        <v>2.1400001049041748</v>
      </c>
      <c r="U14" s="98">
        <v>2.1700000762939453</v>
      </c>
      <c r="V14" s="98">
        <v>2.190000057220459</v>
      </c>
      <c r="W14" s="98">
        <v>2.2200000286102295</v>
      </c>
      <c r="X14" s="99">
        <v>2.2400000095367432</v>
      </c>
      <c r="Z14" s="662"/>
      <c r="AA14" s="665"/>
      <c r="AB14" s="82" t="s">
        <v>129</v>
      </c>
      <c r="AC14" s="97">
        <v>2.1700000762939453</v>
      </c>
      <c r="AD14" s="98">
        <v>2.2000000476837158</v>
      </c>
      <c r="AE14" s="98">
        <v>2.2200000286102295</v>
      </c>
      <c r="AF14" s="98">
        <v>2.2400000095367432</v>
      </c>
      <c r="AG14" s="98">
        <v>2.2400000095367432</v>
      </c>
      <c r="AH14" s="98">
        <v>2.2400000095367432</v>
      </c>
      <c r="AI14" s="98">
        <v>2.2400000095367432</v>
      </c>
      <c r="AJ14" s="99">
        <v>2.2799999713897705</v>
      </c>
      <c r="AL14" s="662"/>
      <c r="AM14" s="665"/>
      <c r="AN14" s="82" t="s">
        <v>129</v>
      </c>
      <c r="AO14" s="97">
        <v>2.2400000095367432</v>
      </c>
      <c r="AP14" s="98">
        <v>2.2400000095367432</v>
      </c>
      <c r="AQ14" s="98">
        <v>2.2400000095367432</v>
      </c>
      <c r="AR14" s="98">
        <v>2.2400000095367432</v>
      </c>
      <c r="AS14" s="98">
        <v>2.25</v>
      </c>
      <c r="AT14" s="98">
        <v>2.2999999523162842</v>
      </c>
      <c r="AU14" s="98">
        <v>2.3399999141693115</v>
      </c>
      <c r="AV14" s="99">
        <v>2.3900001049041748</v>
      </c>
    </row>
    <row r="15" spans="1:48">
      <c r="A15">
        <v>15</v>
      </c>
      <c r="B15" s="662"/>
      <c r="C15" s="666">
        <f>+C13+10</f>
        <v>130</v>
      </c>
      <c r="D15" s="86" t="str">
        <f>+D13</f>
        <v>48-X</v>
      </c>
      <c r="E15" s="100">
        <v>1.9800000190734863</v>
      </c>
      <c r="F15" s="101">
        <v>2.0199999809265137</v>
      </c>
      <c r="G15" s="101">
        <v>2.059999942779541</v>
      </c>
      <c r="H15" s="101">
        <v>2.0999999046325684</v>
      </c>
      <c r="I15" s="101">
        <v>2.130000114440918</v>
      </c>
      <c r="J15" s="101">
        <v>2.1700000762939453</v>
      </c>
      <c r="K15" s="101">
        <v>2.2100000381469727</v>
      </c>
      <c r="L15" s="102">
        <v>2.2400000095367432</v>
      </c>
      <c r="N15" s="662"/>
      <c r="O15" s="666">
        <f>+O13+10</f>
        <v>130</v>
      </c>
      <c r="P15" s="86" t="str">
        <f>+P13</f>
        <v>48-X</v>
      </c>
      <c r="Q15" s="100">
        <v>2.1500000953674316</v>
      </c>
      <c r="R15" s="101">
        <v>2.1800000667572021</v>
      </c>
      <c r="S15" s="101">
        <v>2.2100000381469727</v>
      </c>
      <c r="T15" s="101">
        <v>2.2400000095367432</v>
      </c>
      <c r="U15" s="101">
        <v>2.2400000095367432</v>
      </c>
      <c r="V15" s="101">
        <v>2.2400000095367432</v>
      </c>
      <c r="W15" s="101">
        <v>2.2400000095367432</v>
      </c>
      <c r="X15" s="102">
        <v>2.25</v>
      </c>
      <c r="Z15" s="662"/>
      <c r="AA15" s="666">
        <f>+AA13+10</f>
        <v>130</v>
      </c>
      <c r="AB15" s="86" t="str">
        <f>+AB13</f>
        <v>48-X</v>
      </c>
      <c r="AC15" s="100">
        <v>2.2400000095367432</v>
      </c>
      <c r="AD15" s="101">
        <v>2.2400000095367432</v>
      </c>
      <c r="AE15" s="101">
        <v>2.2400000095367432</v>
      </c>
      <c r="AF15" s="101">
        <v>2.25</v>
      </c>
      <c r="AG15" s="101">
        <v>2.2999999523162842</v>
      </c>
      <c r="AH15" s="101">
        <v>2.3399999141693115</v>
      </c>
      <c r="AI15" s="101">
        <v>2.3900001049041748</v>
      </c>
      <c r="AJ15" s="102">
        <v>2.4500000476837158</v>
      </c>
      <c r="AL15" s="662"/>
      <c r="AM15" s="666">
        <f>+AM13+10</f>
        <v>130</v>
      </c>
      <c r="AN15" s="86" t="str">
        <f>+AN13</f>
        <v>48-X</v>
      </c>
      <c r="AO15" s="100">
        <v>2.2400000095367432</v>
      </c>
      <c r="AP15" s="101">
        <v>2.2799999713897705</v>
      </c>
      <c r="AQ15" s="101">
        <v>2.3199999332427979</v>
      </c>
      <c r="AR15" s="101">
        <v>2.369999885559082</v>
      </c>
      <c r="AS15" s="101">
        <v>2.4100000858306885</v>
      </c>
      <c r="AT15" s="101">
        <v>2.4600000381469727</v>
      </c>
      <c r="AU15" s="101">
        <v>2.5099999904632568</v>
      </c>
      <c r="AV15" s="102">
        <v>2.5499999523162842</v>
      </c>
    </row>
    <row r="16" spans="1:48" ht="15" thickBot="1">
      <c r="A16">
        <v>16</v>
      </c>
      <c r="B16" s="662"/>
      <c r="C16" s="667"/>
      <c r="D16" s="90" t="str">
        <f>+D14</f>
        <v>44-X</v>
      </c>
      <c r="E16" s="100">
        <v>1.690000057220459</v>
      </c>
      <c r="F16" s="101">
        <v>1.7200000286102295</v>
      </c>
      <c r="G16" s="101">
        <v>1.7400000095367432</v>
      </c>
      <c r="H16" s="101">
        <v>1.7699999809265137</v>
      </c>
      <c r="I16" s="101">
        <v>1.7999999523162842</v>
      </c>
      <c r="J16" s="101">
        <v>1.8200000524520874</v>
      </c>
      <c r="K16" s="101">
        <v>1.8600000143051147</v>
      </c>
      <c r="L16" s="102">
        <v>2.0699999332427979</v>
      </c>
      <c r="N16" s="662"/>
      <c r="O16" s="667"/>
      <c r="P16" s="90" t="str">
        <f>+P14</f>
        <v>44-X</v>
      </c>
      <c r="Q16" s="100">
        <v>1.809999942779541</v>
      </c>
      <c r="R16" s="101">
        <v>1.8300000429153442</v>
      </c>
      <c r="S16" s="101">
        <v>1.8600000143051147</v>
      </c>
      <c r="T16" s="101">
        <v>2.0699999332427979</v>
      </c>
      <c r="U16" s="101">
        <v>2.0999999046325684</v>
      </c>
      <c r="V16" s="101">
        <v>2.119999885559082</v>
      </c>
      <c r="W16" s="101">
        <v>2.1500000953674316</v>
      </c>
      <c r="X16" s="102">
        <v>2.1800000667572021</v>
      </c>
      <c r="Z16" s="662"/>
      <c r="AA16" s="667"/>
      <c r="AB16" s="90" t="str">
        <f>+AB14</f>
        <v>44-X</v>
      </c>
      <c r="AC16" s="100">
        <v>2.0999999046325684</v>
      </c>
      <c r="AD16" s="101">
        <v>2.130000114440918</v>
      </c>
      <c r="AE16" s="101">
        <v>2.1600000858306885</v>
      </c>
      <c r="AF16" s="101">
        <v>2.1800000667572021</v>
      </c>
      <c r="AG16" s="101">
        <v>2.2100000381469727</v>
      </c>
      <c r="AH16" s="101">
        <v>2.2300000190734863</v>
      </c>
      <c r="AI16" s="101">
        <v>2.2400000095367432</v>
      </c>
      <c r="AJ16" s="102">
        <v>2.2400000095367432</v>
      </c>
      <c r="AL16" s="662"/>
      <c r="AM16" s="667"/>
      <c r="AN16" s="90" t="str">
        <f>+AN14</f>
        <v>44-X</v>
      </c>
      <c r="AO16" s="100">
        <v>2.1700000762939453</v>
      </c>
      <c r="AP16" s="101">
        <v>2.190000057220459</v>
      </c>
      <c r="AQ16" s="101">
        <v>2.2200000286102295</v>
      </c>
      <c r="AR16" s="101">
        <v>2.2400000095367432</v>
      </c>
      <c r="AS16" s="101">
        <v>2.2400000095367432</v>
      </c>
      <c r="AT16" s="101">
        <v>2.2400000095367432</v>
      </c>
      <c r="AU16" s="101">
        <v>2.2400000095367432</v>
      </c>
      <c r="AV16" s="102">
        <v>2.2899999618530273</v>
      </c>
    </row>
    <row r="17" spans="1:48">
      <c r="A17">
        <v>17</v>
      </c>
      <c r="B17" s="662"/>
      <c r="C17" s="664">
        <f>+C15+10</f>
        <v>140</v>
      </c>
      <c r="D17" s="78" t="s">
        <v>133</v>
      </c>
      <c r="E17" s="97">
        <v>1.7599999904632568</v>
      </c>
      <c r="F17" s="98">
        <v>1.7899999618530273</v>
      </c>
      <c r="G17" s="98">
        <v>1.8200000524520874</v>
      </c>
      <c r="H17" s="98">
        <v>1.8500000238418579</v>
      </c>
      <c r="I17" s="98">
        <v>1.8700000047683716</v>
      </c>
      <c r="J17" s="98">
        <v>2.0699999332427979</v>
      </c>
      <c r="K17" s="98">
        <v>2.0999999046325684</v>
      </c>
      <c r="L17" s="99">
        <v>2.1600000858306885</v>
      </c>
      <c r="N17" s="662"/>
      <c r="O17" s="664">
        <f>+O15+10</f>
        <v>140</v>
      </c>
      <c r="P17" s="78" t="s">
        <v>133</v>
      </c>
      <c r="Q17" s="97">
        <v>2.0499999523162842</v>
      </c>
      <c r="R17" s="98">
        <v>2.0899999141693115</v>
      </c>
      <c r="S17" s="98">
        <v>2.130000114440918</v>
      </c>
      <c r="T17" s="98">
        <v>2.1700000762939453</v>
      </c>
      <c r="U17" s="98">
        <v>2.2000000476837158</v>
      </c>
      <c r="V17" s="98">
        <v>2.2300000190734863</v>
      </c>
      <c r="W17" s="98">
        <v>2.2400000095367432</v>
      </c>
      <c r="X17" s="99">
        <v>2.2400000095367432</v>
      </c>
      <c r="Z17" s="662"/>
      <c r="AA17" s="664">
        <f>+AA15+10</f>
        <v>140</v>
      </c>
      <c r="AB17" s="78" t="s">
        <v>133</v>
      </c>
      <c r="AC17" s="97">
        <v>2.2100000381469727</v>
      </c>
      <c r="AD17" s="98">
        <v>2.2300000190734863</v>
      </c>
      <c r="AE17" s="98">
        <v>2.2400000095367432</v>
      </c>
      <c r="AF17" s="98">
        <v>2.2400000095367432</v>
      </c>
      <c r="AG17" s="98">
        <v>2.2400000095367432</v>
      </c>
      <c r="AH17" s="98">
        <v>2.2400000095367432</v>
      </c>
      <c r="AI17" s="98">
        <v>2.2699999809265137</v>
      </c>
      <c r="AJ17" s="99">
        <v>2.3299999237060547</v>
      </c>
      <c r="AL17" s="662"/>
      <c r="AM17" s="664">
        <f>+AM15+10</f>
        <v>140</v>
      </c>
      <c r="AN17" s="78" t="s">
        <v>133</v>
      </c>
      <c r="AO17" s="97">
        <v>2.2400000095367432</v>
      </c>
      <c r="AP17" s="98">
        <v>2.2400000095367432</v>
      </c>
      <c r="AQ17" s="98">
        <v>2.2400000095367432</v>
      </c>
      <c r="AR17" s="98">
        <v>2.25</v>
      </c>
      <c r="AS17" s="98">
        <v>2.2999999523162842</v>
      </c>
      <c r="AT17" s="98">
        <v>2.3499999046325684</v>
      </c>
      <c r="AU17" s="98">
        <v>2.3900001049041748</v>
      </c>
      <c r="AV17" s="99">
        <v>2.440000057220459</v>
      </c>
    </row>
    <row r="18" spans="1:48" ht="15" thickBot="1">
      <c r="A18">
        <v>18</v>
      </c>
      <c r="B18" s="662"/>
      <c r="C18" s="665"/>
      <c r="D18" s="82" t="s">
        <v>129</v>
      </c>
      <c r="E18" s="97">
        <v>1.6299999952316284</v>
      </c>
      <c r="F18" s="98">
        <v>1.6499999761581421</v>
      </c>
      <c r="G18" s="98">
        <v>1.6799999475479126</v>
      </c>
      <c r="H18" s="98">
        <v>1.7100000381469727</v>
      </c>
      <c r="I18" s="98">
        <v>1.7300000190734863</v>
      </c>
      <c r="J18" s="98">
        <v>1.7599999904632568</v>
      </c>
      <c r="K18" s="98">
        <v>1.7899999618530273</v>
      </c>
      <c r="L18" s="99">
        <v>1.8200000524520874</v>
      </c>
      <c r="N18" s="662"/>
      <c r="O18" s="665"/>
      <c r="P18" s="82" t="s">
        <v>129</v>
      </c>
      <c r="Q18" s="97">
        <v>1.7400000095367432</v>
      </c>
      <c r="R18" s="98">
        <v>1.7599999904632568</v>
      </c>
      <c r="S18" s="98">
        <v>1.7899999618530273</v>
      </c>
      <c r="T18" s="98">
        <v>1.8200000524520874</v>
      </c>
      <c r="U18" s="98">
        <v>1.8500000238418579</v>
      </c>
      <c r="V18" s="98">
        <v>1.8700000047683716</v>
      </c>
      <c r="W18" s="98">
        <v>2.0899999141693115</v>
      </c>
      <c r="X18" s="99">
        <v>2.119999885559082</v>
      </c>
      <c r="Z18" s="662"/>
      <c r="AA18" s="665"/>
      <c r="AB18" s="82" t="s">
        <v>129</v>
      </c>
      <c r="AC18" s="97">
        <v>1.8600000143051147</v>
      </c>
      <c r="AD18" s="98">
        <v>2.059999942779541</v>
      </c>
      <c r="AE18" s="98">
        <v>2.0899999141693115</v>
      </c>
      <c r="AF18" s="98">
        <v>2.119999885559082</v>
      </c>
      <c r="AG18" s="98">
        <v>2.1400001049041748</v>
      </c>
      <c r="AH18" s="98">
        <v>2.1700000762939453</v>
      </c>
      <c r="AI18" s="98">
        <v>2.2000000476837158</v>
      </c>
      <c r="AJ18" s="99">
        <v>2.2300000190734863</v>
      </c>
      <c r="AL18" s="662"/>
      <c r="AM18" s="665"/>
      <c r="AN18" s="82" t="s">
        <v>129</v>
      </c>
      <c r="AO18" s="97">
        <v>2.1099998950958252</v>
      </c>
      <c r="AP18" s="98">
        <v>2.130000114440918</v>
      </c>
      <c r="AQ18" s="98">
        <v>2.1600000858306885</v>
      </c>
      <c r="AR18" s="98">
        <v>2.190000057220459</v>
      </c>
      <c r="AS18" s="98">
        <v>2.2100000381469727</v>
      </c>
      <c r="AT18" s="98">
        <v>2.2400000095367432</v>
      </c>
      <c r="AU18" s="98">
        <v>2.2400000095367432</v>
      </c>
      <c r="AV18" s="99">
        <v>2.2400000095367432</v>
      </c>
    </row>
    <row r="19" spans="1:48">
      <c r="A19">
        <v>19</v>
      </c>
      <c r="B19" s="662"/>
      <c r="C19" s="666">
        <f>+C17+10</f>
        <v>150</v>
      </c>
      <c r="D19" s="86" t="str">
        <f>+D17</f>
        <v>48-X</v>
      </c>
      <c r="E19" s="100">
        <v>1.7000000476837158</v>
      </c>
      <c r="F19" s="101">
        <v>1.7200000286102295</v>
      </c>
      <c r="G19" s="101">
        <v>1.75</v>
      </c>
      <c r="H19" s="101">
        <v>1.7799999713897705</v>
      </c>
      <c r="I19" s="101">
        <v>1.809999942779541</v>
      </c>
      <c r="J19" s="101">
        <v>1.8400000333786011</v>
      </c>
      <c r="K19" s="101">
        <v>1.8700000047683716</v>
      </c>
      <c r="L19" s="102">
        <v>2.0699999332427979</v>
      </c>
      <c r="N19" s="662"/>
      <c r="O19" s="666">
        <f>+O17+10</f>
        <v>150</v>
      </c>
      <c r="P19" s="86" t="str">
        <f>+P17</f>
        <v>48-X</v>
      </c>
      <c r="Q19" s="100">
        <v>1.8200000524520874</v>
      </c>
      <c r="R19" s="101">
        <v>1.8500000238418579</v>
      </c>
      <c r="S19" s="101">
        <v>2.0399999618530273</v>
      </c>
      <c r="T19" s="101">
        <v>2.0799999237060547</v>
      </c>
      <c r="U19" s="101">
        <v>2.1099998950958252</v>
      </c>
      <c r="V19" s="101">
        <v>2.1500000953674316</v>
      </c>
      <c r="W19" s="101">
        <v>2.190000057220459</v>
      </c>
      <c r="X19" s="102">
        <v>2.2200000286102295</v>
      </c>
      <c r="Z19" s="662"/>
      <c r="AA19" s="666">
        <f>+AA17+10</f>
        <v>150</v>
      </c>
      <c r="AB19" s="86" t="str">
        <f>+AB17</f>
        <v>48-X</v>
      </c>
      <c r="AC19" s="100">
        <v>2.130000114440918</v>
      </c>
      <c r="AD19" s="101">
        <v>2.1600000858306885</v>
      </c>
      <c r="AE19" s="101">
        <v>2.2000000476837158</v>
      </c>
      <c r="AF19" s="101">
        <v>2.2300000190734863</v>
      </c>
      <c r="AG19" s="101">
        <v>2.2400000095367432</v>
      </c>
      <c r="AH19" s="101">
        <v>2.2400000095367432</v>
      </c>
      <c r="AI19" s="101">
        <v>2.2400000095367432</v>
      </c>
      <c r="AJ19" s="102">
        <v>2.2400000095367432</v>
      </c>
      <c r="AL19" s="662"/>
      <c r="AM19" s="666">
        <f>+AM17+10</f>
        <v>150</v>
      </c>
      <c r="AN19" s="86" t="str">
        <f>+AN17</f>
        <v>48-X</v>
      </c>
      <c r="AO19" s="100">
        <v>2.2200000286102295</v>
      </c>
      <c r="AP19" s="101">
        <v>2.2400000095367432</v>
      </c>
      <c r="AQ19" s="101">
        <v>2.2400000095367432</v>
      </c>
      <c r="AR19" s="101">
        <v>2.2400000095367432</v>
      </c>
      <c r="AS19" s="101">
        <v>2.2400000095367432</v>
      </c>
      <c r="AT19" s="101">
        <v>2.25</v>
      </c>
      <c r="AU19" s="101">
        <v>2.2899999618530273</v>
      </c>
      <c r="AV19" s="102">
        <v>2.3399999141693115</v>
      </c>
    </row>
    <row r="20" spans="1:48" ht="15" thickBot="1">
      <c r="A20">
        <v>20</v>
      </c>
      <c r="B20" s="662"/>
      <c r="C20" s="667"/>
      <c r="D20" s="90" t="str">
        <f>+D18</f>
        <v>44-X</v>
      </c>
      <c r="E20" s="100">
        <v>1.5800000429153442</v>
      </c>
      <c r="F20" s="101">
        <v>1.6000000238418579</v>
      </c>
      <c r="G20" s="101">
        <v>1.6299999952316284</v>
      </c>
      <c r="H20" s="101">
        <v>1.6499999761581421</v>
      </c>
      <c r="I20" s="101">
        <v>1.6699999570846558</v>
      </c>
      <c r="J20" s="101">
        <v>1.7000000476837158</v>
      </c>
      <c r="K20" s="101">
        <v>1.7200000286102295</v>
      </c>
      <c r="L20" s="102">
        <v>1.75</v>
      </c>
      <c r="N20" s="662"/>
      <c r="O20" s="667"/>
      <c r="P20" s="90" t="str">
        <f>+P18</f>
        <v>44-X</v>
      </c>
      <c r="Q20" s="100">
        <v>1.6799999475479126</v>
      </c>
      <c r="R20" s="101">
        <v>1.7000000476837158</v>
      </c>
      <c r="S20" s="101">
        <v>1.7300000190734863</v>
      </c>
      <c r="T20" s="101">
        <v>1.7599999904632568</v>
      </c>
      <c r="U20" s="101">
        <v>1.7799999713897705</v>
      </c>
      <c r="V20" s="101">
        <v>1.809999942779541</v>
      </c>
      <c r="W20" s="101">
        <v>1.8400000333786011</v>
      </c>
      <c r="X20" s="102">
        <v>1.8700000047683716</v>
      </c>
      <c r="Z20" s="662"/>
      <c r="AA20" s="667"/>
      <c r="AB20" s="90" t="str">
        <f>+AB18</f>
        <v>44-X</v>
      </c>
      <c r="AC20" s="100">
        <v>1.7899999618530273</v>
      </c>
      <c r="AD20" s="101">
        <v>1.8200000524520874</v>
      </c>
      <c r="AE20" s="101">
        <v>1.8500000238418579</v>
      </c>
      <c r="AF20" s="101">
        <v>2.059999942779541</v>
      </c>
      <c r="AG20" s="101">
        <v>2.0799999237060547</v>
      </c>
      <c r="AH20" s="101">
        <v>2.1099998950958252</v>
      </c>
      <c r="AI20" s="101">
        <v>2.1400001049041748</v>
      </c>
      <c r="AJ20" s="102">
        <v>2.1700000762939453</v>
      </c>
      <c r="AL20" s="662"/>
      <c r="AM20" s="667"/>
      <c r="AN20" s="90" t="str">
        <f>+AN18</f>
        <v>44-X</v>
      </c>
      <c r="AO20" s="100">
        <v>1.8700000047683716</v>
      </c>
      <c r="AP20" s="101">
        <v>2.0699999332427979</v>
      </c>
      <c r="AQ20" s="101">
        <v>2.0899999141693115</v>
      </c>
      <c r="AR20" s="101">
        <v>2.119999885559082</v>
      </c>
      <c r="AS20" s="101">
        <v>2.1500000953674316</v>
      </c>
      <c r="AT20" s="101">
        <v>2.1800000667572021</v>
      </c>
      <c r="AU20" s="101">
        <v>2.2000000476837158</v>
      </c>
      <c r="AV20" s="102">
        <v>2.2300000190734863</v>
      </c>
    </row>
    <row r="21" spans="1:48">
      <c r="A21">
        <v>21</v>
      </c>
      <c r="B21" s="662"/>
      <c r="C21" s="664">
        <f>+C19+10</f>
        <v>160</v>
      </c>
      <c r="D21" s="78" t="s">
        <v>133</v>
      </c>
      <c r="E21" s="97">
        <v>1.6399999856948853</v>
      </c>
      <c r="F21" s="98">
        <v>1.6699999570846558</v>
      </c>
      <c r="G21" s="98">
        <v>1.7000000476837158</v>
      </c>
      <c r="H21" s="98">
        <v>1.7200000286102295</v>
      </c>
      <c r="I21" s="98">
        <v>1.75</v>
      </c>
      <c r="J21" s="98">
        <v>1.7799999713897705</v>
      </c>
      <c r="K21" s="98">
        <v>1.809999942779541</v>
      </c>
      <c r="L21" s="99">
        <v>1.8400000333786011</v>
      </c>
      <c r="N21" s="662"/>
      <c r="O21" s="664">
        <f>+O19+10</f>
        <v>160</v>
      </c>
      <c r="P21" s="78" t="s">
        <v>133</v>
      </c>
      <c r="Q21" s="97">
        <v>1.7599999904632568</v>
      </c>
      <c r="R21" s="98">
        <v>1.7799999713897705</v>
      </c>
      <c r="S21" s="98">
        <v>1.809999942779541</v>
      </c>
      <c r="T21" s="98">
        <v>1.8500000238418579</v>
      </c>
      <c r="U21" s="98">
        <v>1.8700000047683716</v>
      </c>
      <c r="V21" s="98">
        <v>2.059999942779541</v>
      </c>
      <c r="W21" s="98">
        <v>2.1099998950958252</v>
      </c>
      <c r="X21" s="99">
        <v>2.1600000858306885</v>
      </c>
      <c r="Z21" s="662"/>
      <c r="AA21" s="664">
        <f>+AA19+10</f>
        <v>160</v>
      </c>
      <c r="AB21" s="78" t="s">
        <v>133</v>
      </c>
      <c r="AC21" s="97">
        <v>2.0399999618530273</v>
      </c>
      <c r="AD21" s="98">
        <v>2.0799999237060547</v>
      </c>
      <c r="AE21" s="98">
        <v>2.119999885559082</v>
      </c>
      <c r="AF21" s="98">
        <v>2.1600000858306885</v>
      </c>
      <c r="AG21" s="98">
        <v>2.2000000476837158</v>
      </c>
      <c r="AH21" s="98">
        <v>2.2200000286102295</v>
      </c>
      <c r="AI21" s="98">
        <v>2.2400000095367432</v>
      </c>
      <c r="AJ21" s="99">
        <v>2.2400000095367432</v>
      </c>
      <c r="AL21" s="662"/>
      <c r="AM21" s="664">
        <f>+AM19+10</f>
        <v>160</v>
      </c>
      <c r="AN21" s="78" t="s">
        <v>133</v>
      </c>
      <c r="AO21" s="97">
        <v>2.1400001049041748</v>
      </c>
      <c r="AP21" s="98">
        <v>2.1800000667572021</v>
      </c>
      <c r="AQ21" s="98">
        <v>2.2100000381469727</v>
      </c>
      <c r="AR21" s="98">
        <v>2.2400000095367432</v>
      </c>
      <c r="AS21" s="98">
        <v>2.2400000095367432</v>
      </c>
      <c r="AT21" s="98">
        <v>2.2400000095367432</v>
      </c>
      <c r="AU21" s="98">
        <v>2.2400000095367432</v>
      </c>
      <c r="AV21" s="99">
        <v>2.25</v>
      </c>
    </row>
    <row r="22" spans="1:48" ht="15" thickBot="1">
      <c r="A22">
        <v>22</v>
      </c>
      <c r="B22" s="662"/>
      <c r="C22" s="665"/>
      <c r="D22" s="82" t="s">
        <v>129</v>
      </c>
      <c r="E22" s="97">
        <v>1.5399999618530273</v>
      </c>
      <c r="F22" s="98">
        <v>1.559999942779541</v>
      </c>
      <c r="G22" s="98">
        <v>1.5800000429153442</v>
      </c>
      <c r="H22" s="98">
        <v>1.6000000238418579</v>
      </c>
      <c r="I22" s="98">
        <v>1.6200000047683716</v>
      </c>
      <c r="J22" s="98">
        <v>1.6499999761581421</v>
      </c>
      <c r="K22" s="98">
        <v>1.6699999570846558</v>
      </c>
      <c r="L22" s="99">
        <v>1.7000000476837158</v>
      </c>
      <c r="N22" s="662"/>
      <c r="O22" s="665"/>
      <c r="P22" s="82" t="s">
        <v>129</v>
      </c>
      <c r="Q22" s="97">
        <v>1.6299999952316284</v>
      </c>
      <c r="R22" s="98">
        <v>1.6499999761581421</v>
      </c>
      <c r="S22" s="98">
        <v>1.6799999475479126</v>
      </c>
      <c r="T22" s="98">
        <v>1.7000000476837158</v>
      </c>
      <c r="U22" s="98">
        <v>1.7300000190734863</v>
      </c>
      <c r="V22" s="98">
        <v>1.75</v>
      </c>
      <c r="W22" s="98">
        <v>1.7799999713897705</v>
      </c>
      <c r="X22" s="99">
        <v>1.809999942779541</v>
      </c>
      <c r="Z22" s="662"/>
      <c r="AA22" s="665"/>
      <c r="AB22" s="82" t="s">
        <v>129</v>
      </c>
      <c r="AC22" s="97">
        <v>1.7300000190734863</v>
      </c>
      <c r="AD22" s="98">
        <v>1.7599999904632568</v>
      </c>
      <c r="AE22" s="98">
        <v>1.7899999618530273</v>
      </c>
      <c r="AF22" s="98">
        <v>1.809999942779541</v>
      </c>
      <c r="AG22" s="98">
        <v>1.8400000333786011</v>
      </c>
      <c r="AH22" s="98">
        <v>1.8700000047683716</v>
      </c>
      <c r="AI22" s="98">
        <v>2.0799999237060547</v>
      </c>
      <c r="AJ22" s="99">
        <v>2.1099998950958252</v>
      </c>
      <c r="AL22" s="662"/>
      <c r="AM22" s="665"/>
      <c r="AN22" s="82" t="s">
        <v>129</v>
      </c>
      <c r="AO22" s="97">
        <v>1.7999999523162842</v>
      </c>
      <c r="AP22" s="98">
        <v>1.8300000429153442</v>
      </c>
      <c r="AQ22" s="98">
        <v>1.8600000143051147</v>
      </c>
      <c r="AR22" s="98">
        <v>2.0699999332427979</v>
      </c>
      <c r="AS22" s="98">
        <v>2.0899999141693115</v>
      </c>
      <c r="AT22" s="98">
        <v>2.119999885559082</v>
      </c>
      <c r="AU22" s="98">
        <v>2.1500000953674316</v>
      </c>
      <c r="AV22" s="99">
        <v>2.1800000667572021</v>
      </c>
    </row>
    <row r="23" spans="1:48">
      <c r="A23">
        <v>23</v>
      </c>
      <c r="B23" s="662"/>
      <c r="C23" s="666">
        <f>+C21+10</f>
        <v>170</v>
      </c>
      <c r="D23" s="86" t="str">
        <f>+D21</f>
        <v>48-X</v>
      </c>
      <c r="E23" s="100">
        <v>1.4700000286102295</v>
      </c>
      <c r="F23" s="101">
        <v>1.5199999809265137</v>
      </c>
      <c r="G23" s="101">
        <v>1.6200000047683716</v>
      </c>
      <c r="H23" s="101">
        <v>1.6699999570846558</v>
      </c>
      <c r="I23" s="101">
        <v>1.690000057220459</v>
      </c>
      <c r="J23" s="101">
        <v>1.7200000286102295</v>
      </c>
      <c r="K23" s="101">
        <v>1.75</v>
      </c>
      <c r="L23" s="102">
        <v>1.7799999713897705</v>
      </c>
      <c r="N23" s="662"/>
      <c r="O23" s="666">
        <f>+O21+10</f>
        <v>170</v>
      </c>
      <c r="P23" s="86" t="str">
        <f>+P21</f>
        <v>48-X</v>
      </c>
      <c r="Q23" s="100">
        <v>1.7000000476837158</v>
      </c>
      <c r="R23" s="101">
        <v>1.7300000190734863</v>
      </c>
      <c r="S23" s="101">
        <v>1.7599999904632568</v>
      </c>
      <c r="T23" s="101">
        <v>1.7899999618530273</v>
      </c>
      <c r="U23" s="101">
        <v>1.809999942779541</v>
      </c>
      <c r="V23" s="101">
        <v>1.8400000333786011</v>
      </c>
      <c r="W23" s="101">
        <v>1.8700000047683716</v>
      </c>
      <c r="X23" s="102">
        <v>2.0699999332427979</v>
      </c>
      <c r="Z23" s="662"/>
      <c r="AA23" s="666">
        <f>+AA21+10</f>
        <v>170</v>
      </c>
      <c r="AB23" s="86" t="str">
        <f>+AB21</f>
        <v>48-X</v>
      </c>
      <c r="AC23" s="100">
        <v>1.8200000524520874</v>
      </c>
      <c r="AD23" s="101">
        <v>1.8500000238418579</v>
      </c>
      <c r="AE23" s="101">
        <v>2.0399999618530273</v>
      </c>
      <c r="AF23" s="101">
        <v>2.0799999237060547</v>
      </c>
      <c r="AG23" s="101">
        <v>2.119999885559082</v>
      </c>
      <c r="AH23" s="101">
        <v>2.1600000858306885</v>
      </c>
      <c r="AI23" s="101">
        <v>2.2000000476837158</v>
      </c>
      <c r="AJ23" s="102">
        <v>2.2200000286102295</v>
      </c>
      <c r="AL23" s="662"/>
      <c r="AM23" s="666">
        <f>+AM21+10</f>
        <v>170</v>
      </c>
      <c r="AN23" s="86" t="str">
        <f>+AN21</f>
        <v>48-X</v>
      </c>
      <c r="AO23" s="100">
        <v>2.059999942779541</v>
      </c>
      <c r="AP23" s="101">
        <v>2.0999999046325684</v>
      </c>
      <c r="AQ23" s="101">
        <v>2.1400001049041748</v>
      </c>
      <c r="AR23" s="101">
        <v>2.1800000667572021</v>
      </c>
      <c r="AS23" s="101">
        <v>2.2100000381469727</v>
      </c>
      <c r="AT23" s="101">
        <v>2.2300000190734863</v>
      </c>
      <c r="AU23" s="101">
        <v>2.2400000095367432</v>
      </c>
      <c r="AV23" s="102">
        <v>2.2400000095367432</v>
      </c>
    </row>
    <row r="24" spans="1:48" ht="15" thickBot="1">
      <c r="A24">
        <v>24</v>
      </c>
      <c r="B24" s="662"/>
      <c r="C24" s="667"/>
      <c r="D24" s="90" t="str">
        <f>+D22</f>
        <v>44-X</v>
      </c>
      <c r="E24" s="100">
        <v>1.4700000286102295</v>
      </c>
      <c r="F24" s="101">
        <v>1.5</v>
      </c>
      <c r="G24" s="101">
        <v>1.5399999618530273</v>
      </c>
      <c r="H24" s="101">
        <v>1.559999942779541</v>
      </c>
      <c r="I24" s="101">
        <v>1.5800000429153442</v>
      </c>
      <c r="J24" s="101">
        <v>1.6000000238418579</v>
      </c>
      <c r="K24" s="101">
        <v>1.6200000047683716</v>
      </c>
      <c r="L24" s="102">
        <v>1.6499999761581421</v>
      </c>
      <c r="N24" s="662"/>
      <c r="O24" s="667"/>
      <c r="P24" s="90" t="str">
        <f>+P22</f>
        <v>44-X</v>
      </c>
      <c r="Q24" s="100">
        <v>1.5900000333786011</v>
      </c>
      <c r="R24" s="101">
        <v>1.6100000143051147</v>
      </c>
      <c r="S24" s="101">
        <v>1.6299999952316284</v>
      </c>
      <c r="T24" s="101">
        <v>1.6499999761581421</v>
      </c>
      <c r="U24" s="101">
        <v>1.6799999475479126</v>
      </c>
      <c r="V24" s="101">
        <v>1.7000000476837158</v>
      </c>
      <c r="W24" s="101">
        <v>1.7300000190734863</v>
      </c>
      <c r="X24" s="102">
        <v>1.7599999904632568</v>
      </c>
      <c r="Z24" s="662"/>
      <c r="AA24" s="667"/>
      <c r="AB24" s="90" t="str">
        <f>+AB22</f>
        <v>44-X</v>
      </c>
      <c r="AC24" s="100">
        <v>1.6799999475479126</v>
      </c>
      <c r="AD24" s="101">
        <v>1.7000000476837158</v>
      </c>
      <c r="AE24" s="101">
        <v>1.7300000190734863</v>
      </c>
      <c r="AF24" s="101">
        <v>1.7599999904632568</v>
      </c>
      <c r="AG24" s="101">
        <v>1.7799999713897705</v>
      </c>
      <c r="AH24" s="101">
        <v>1.809999942779541</v>
      </c>
      <c r="AI24" s="101">
        <v>1.8400000333786011</v>
      </c>
      <c r="AJ24" s="102">
        <v>1.8700000047683716</v>
      </c>
      <c r="AL24" s="662"/>
      <c r="AM24" s="667"/>
      <c r="AN24" s="90" t="str">
        <f>+AN22</f>
        <v>44-X</v>
      </c>
      <c r="AO24" s="100">
        <v>1.75</v>
      </c>
      <c r="AP24" s="101">
        <v>1.7699999809265137</v>
      </c>
      <c r="AQ24" s="101">
        <v>1.7999999523162842</v>
      </c>
      <c r="AR24" s="101">
        <v>1.8300000429153442</v>
      </c>
      <c r="AS24" s="101">
        <v>1.8600000143051147</v>
      </c>
      <c r="AT24" s="101">
        <v>2.0699999332427979</v>
      </c>
      <c r="AU24" s="101">
        <v>2.0899999141693115</v>
      </c>
      <c r="AV24" s="102">
        <v>2.1099998950958252</v>
      </c>
    </row>
    <row r="25" spans="1:48">
      <c r="A25">
        <v>25</v>
      </c>
      <c r="B25" s="662"/>
      <c r="C25" s="664">
        <f>+C23+10</f>
        <v>180</v>
      </c>
      <c r="D25" s="78" t="s">
        <v>133</v>
      </c>
      <c r="E25" s="97">
        <v>1.3200000524520874</v>
      </c>
      <c r="F25" s="98">
        <v>1.3799999952316284</v>
      </c>
      <c r="G25" s="98">
        <v>1.4500000476837158</v>
      </c>
      <c r="H25" s="98">
        <v>1.5399999618530273</v>
      </c>
      <c r="I25" s="98">
        <v>1.6299999952316284</v>
      </c>
      <c r="J25" s="98">
        <v>1.6699999570846558</v>
      </c>
      <c r="K25" s="98">
        <v>1.7000000476837158</v>
      </c>
      <c r="L25" s="99">
        <v>1.7300000190734863</v>
      </c>
      <c r="N25" s="662"/>
      <c r="O25" s="664">
        <f>+O23+10</f>
        <v>180</v>
      </c>
      <c r="P25" s="78" t="s">
        <v>133</v>
      </c>
      <c r="Q25" s="97">
        <v>1.6599999666213989</v>
      </c>
      <c r="R25" s="98">
        <v>1.6799999475479126</v>
      </c>
      <c r="S25" s="98">
        <v>1.7000000476837158</v>
      </c>
      <c r="T25" s="98">
        <v>1.7300000190734863</v>
      </c>
      <c r="U25" s="98">
        <v>1.7599999904632568</v>
      </c>
      <c r="V25" s="98">
        <v>1.7799999713897705</v>
      </c>
      <c r="W25" s="98">
        <v>1.8200000524520874</v>
      </c>
      <c r="X25" s="99">
        <v>1.8500000238418579</v>
      </c>
      <c r="Z25" s="662"/>
      <c r="AA25" s="664">
        <f>+AA23+10</f>
        <v>180</v>
      </c>
      <c r="AB25" s="78" t="s">
        <v>133</v>
      </c>
      <c r="AC25" s="97">
        <v>1.7699999809265137</v>
      </c>
      <c r="AD25" s="98">
        <v>1.7899999618530273</v>
      </c>
      <c r="AE25" s="98">
        <v>1.8200000524520874</v>
      </c>
      <c r="AF25" s="98">
        <v>1.8500000238418579</v>
      </c>
      <c r="AG25" s="98">
        <v>2.0399999618530273</v>
      </c>
      <c r="AH25" s="98">
        <v>2.0799999237060547</v>
      </c>
      <c r="AI25" s="98">
        <v>2.119999885559082</v>
      </c>
      <c r="AJ25" s="99">
        <v>2.1600000858306885</v>
      </c>
      <c r="AL25" s="662"/>
      <c r="AM25" s="664">
        <f>+AM23+10</f>
        <v>180</v>
      </c>
      <c r="AN25" s="78" t="s">
        <v>133</v>
      </c>
      <c r="AO25" s="97">
        <v>1.8400000333786011</v>
      </c>
      <c r="AP25" s="98">
        <v>1.8700000047683716</v>
      </c>
      <c r="AQ25" s="98">
        <v>2.0699999332427979</v>
      </c>
      <c r="AR25" s="98">
        <v>2.1099998950958252</v>
      </c>
      <c r="AS25" s="98">
        <v>2.1400001049041748</v>
      </c>
      <c r="AT25" s="98">
        <v>2.1800000667572021</v>
      </c>
      <c r="AU25" s="98">
        <v>2.2100000381469727</v>
      </c>
      <c r="AV25" s="99">
        <v>2.2300000190734863</v>
      </c>
    </row>
    <row r="26" spans="1:48" ht="15" thickBot="1">
      <c r="A26">
        <v>26</v>
      </c>
      <c r="B26" s="662"/>
      <c r="C26" s="665"/>
      <c r="D26" s="82" t="s">
        <v>129</v>
      </c>
      <c r="E26" s="97">
        <v>1.3200000524520874</v>
      </c>
      <c r="F26" s="98">
        <v>1.3799999952316284</v>
      </c>
      <c r="G26" s="98">
        <v>1.4500000476837158</v>
      </c>
      <c r="H26" s="98">
        <v>1.5199999809265137</v>
      </c>
      <c r="I26" s="98">
        <v>1.5399999618530273</v>
      </c>
      <c r="J26" s="98">
        <v>1.559999942779541</v>
      </c>
      <c r="K26" s="98">
        <v>1.5800000429153442</v>
      </c>
      <c r="L26" s="99">
        <v>1.6100000143051147</v>
      </c>
      <c r="N26" s="662"/>
      <c r="O26" s="665"/>
      <c r="P26" s="82" t="s">
        <v>129</v>
      </c>
      <c r="Q26" s="97">
        <v>1.5499999523162842</v>
      </c>
      <c r="R26" s="98">
        <v>1.559999942779541</v>
      </c>
      <c r="S26" s="98">
        <v>1.5900000333786011</v>
      </c>
      <c r="T26" s="98">
        <v>1.6100000143051147</v>
      </c>
      <c r="U26" s="98">
        <v>1.6299999952316284</v>
      </c>
      <c r="V26" s="98">
        <v>1.6499999761581421</v>
      </c>
      <c r="W26" s="98">
        <v>1.6799999475479126</v>
      </c>
      <c r="X26" s="99">
        <v>1.7100000381469727</v>
      </c>
      <c r="Z26" s="662"/>
      <c r="AA26" s="665"/>
      <c r="AB26" s="82" t="s">
        <v>129</v>
      </c>
      <c r="AC26" s="97">
        <v>1.6399999856948853</v>
      </c>
      <c r="AD26" s="98">
        <v>1.6599999666213989</v>
      </c>
      <c r="AE26" s="98">
        <v>1.6799999475479126</v>
      </c>
      <c r="AF26" s="98">
        <v>1.7100000381469727</v>
      </c>
      <c r="AG26" s="98">
        <v>1.7300000190734863</v>
      </c>
      <c r="AH26" s="98">
        <v>1.7599999904632568</v>
      </c>
      <c r="AI26" s="98">
        <v>1.7899999618530273</v>
      </c>
      <c r="AJ26" s="99">
        <v>1.8200000524520874</v>
      </c>
      <c r="AL26" s="662"/>
      <c r="AM26" s="665"/>
      <c r="AN26" s="82" t="s">
        <v>129</v>
      </c>
      <c r="AO26" s="97">
        <v>1.7000000476837158</v>
      </c>
      <c r="AP26" s="98">
        <v>1.7200000286102295</v>
      </c>
      <c r="AQ26" s="98">
        <v>1.75</v>
      </c>
      <c r="AR26" s="98">
        <v>1.7799999713897705</v>
      </c>
      <c r="AS26" s="98">
        <v>1.7999999523162842</v>
      </c>
      <c r="AT26" s="98">
        <v>1.8300000429153442</v>
      </c>
      <c r="AU26" s="98">
        <v>1.8600000143051147</v>
      </c>
      <c r="AV26" s="99">
        <v>2.0699999332427979</v>
      </c>
    </row>
    <row r="27" spans="1:48">
      <c r="A27">
        <v>27</v>
      </c>
      <c r="B27" s="662"/>
      <c r="C27" s="666">
        <f>+C25+10</f>
        <v>190</v>
      </c>
      <c r="D27" s="86" t="str">
        <f>+D25</f>
        <v>48-X</v>
      </c>
      <c r="E27" s="100">
        <v>1.190000057220459</v>
      </c>
      <c r="F27" s="101">
        <v>1.25</v>
      </c>
      <c r="G27" s="101">
        <v>1.3300000429153442</v>
      </c>
      <c r="H27" s="101">
        <v>1.3999999761581421</v>
      </c>
      <c r="I27" s="101">
        <v>1.4900000095367432</v>
      </c>
      <c r="J27" s="101">
        <v>1.559999942779541</v>
      </c>
      <c r="K27" s="101">
        <v>1.6499999761581421</v>
      </c>
      <c r="L27" s="102">
        <v>1.6799999475479126</v>
      </c>
      <c r="N27" s="662"/>
      <c r="O27" s="666">
        <f>+O25+10</f>
        <v>190</v>
      </c>
      <c r="P27" s="86" t="str">
        <f>+P25</f>
        <v>48-X</v>
      </c>
      <c r="Q27" s="100">
        <v>1.5199999809265137</v>
      </c>
      <c r="R27" s="101">
        <v>1.5800000429153442</v>
      </c>
      <c r="S27" s="101">
        <v>1.6599999666213989</v>
      </c>
      <c r="T27" s="101">
        <v>1.6799999475479126</v>
      </c>
      <c r="U27" s="101">
        <v>1.7100000381469727</v>
      </c>
      <c r="V27" s="101">
        <v>1.7400000095367432</v>
      </c>
      <c r="W27" s="101">
        <v>1.7699999809265137</v>
      </c>
      <c r="X27" s="102">
        <v>1.7999999523162842</v>
      </c>
      <c r="Z27" s="662"/>
      <c r="AA27" s="666">
        <f>+AA25+10</f>
        <v>190</v>
      </c>
      <c r="AB27" s="86" t="str">
        <f>+AB25</f>
        <v>48-X</v>
      </c>
      <c r="AC27" s="100">
        <v>1.7100000381469727</v>
      </c>
      <c r="AD27" s="101">
        <v>1.7400000095367432</v>
      </c>
      <c r="AE27" s="101">
        <v>1.7699999809265137</v>
      </c>
      <c r="AF27" s="101">
        <v>1.7999999523162842</v>
      </c>
      <c r="AG27" s="101">
        <v>1.8300000429153442</v>
      </c>
      <c r="AH27" s="101">
        <v>1.8600000143051147</v>
      </c>
      <c r="AI27" s="101">
        <v>2.0499999523162842</v>
      </c>
      <c r="AJ27" s="102">
        <v>2.0899999141693115</v>
      </c>
      <c r="AL27" s="662"/>
      <c r="AM27" s="666">
        <f>+AM25+10</f>
        <v>190</v>
      </c>
      <c r="AN27" s="86" t="str">
        <f>+AN25</f>
        <v>48-X</v>
      </c>
      <c r="AO27" s="100">
        <v>1.7899999618530273</v>
      </c>
      <c r="AP27" s="101">
        <v>1.809999942779541</v>
      </c>
      <c r="AQ27" s="101">
        <v>1.8400000333786011</v>
      </c>
      <c r="AR27" s="101">
        <v>1.8700000047683716</v>
      </c>
      <c r="AS27" s="101">
        <v>2.0699999332427979</v>
      </c>
      <c r="AT27" s="101">
        <v>2.1099998950958252</v>
      </c>
      <c r="AU27" s="101">
        <v>2.1500000953674316</v>
      </c>
      <c r="AV27" s="102">
        <v>2.190000057220459</v>
      </c>
    </row>
    <row r="28" spans="1:48" ht="15" thickBot="1">
      <c r="A28">
        <v>28</v>
      </c>
      <c r="B28" s="662"/>
      <c r="C28" s="667"/>
      <c r="D28" s="90" t="str">
        <f>+D26</f>
        <v>44-X</v>
      </c>
      <c r="E28" s="100">
        <v>1.190000057220459</v>
      </c>
      <c r="F28" s="101">
        <v>1.25</v>
      </c>
      <c r="G28" s="101">
        <v>1.3300000429153442</v>
      </c>
      <c r="H28" s="101">
        <v>1.3999999761581421</v>
      </c>
      <c r="I28" s="101">
        <v>1.4900000095367432</v>
      </c>
      <c r="J28" s="101">
        <v>1.5199999809265137</v>
      </c>
      <c r="K28" s="101">
        <v>1.5499999523162842</v>
      </c>
      <c r="L28" s="102">
        <v>1.5700000524520874</v>
      </c>
      <c r="N28" s="662"/>
      <c r="O28" s="667"/>
      <c r="P28" s="90" t="str">
        <f>+P26</f>
        <v>44-X</v>
      </c>
      <c r="Q28" s="100">
        <v>1.5099999904632568</v>
      </c>
      <c r="R28" s="101">
        <v>1.5299999713897705</v>
      </c>
      <c r="S28" s="101">
        <v>1.5499999523162842</v>
      </c>
      <c r="T28" s="101">
        <v>1.5700000524520874</v>
      </c>
      <c r="U28" s="101">
        <v>1.5900000333786011</v>
      </c>
      <c r="V28" s="101">
        <v>1.6100000143051147</v>
      </c>
      <c r="W28" s="101">
        <v>1.6399999856948853</v>
      </c>
      <c r="X28" s="102">
        <v>1.6599999666213989</v>
      </c>
      <c r="Z28" s="662"/>
      <c r="AA28" s="667"/>
      <c r="AB28" s="90" t="str">
        <f>+AB26</f>
        <v>44-X</v>
      </c>
      <c r="AC28" s="100">
        <v>1.6000000238418579</v>
      </c>
      <c r="AD28" s="101">
        <v>1.6200000047683716</v>
      </c>
      <c r="AE28" s="101">
        <v>1.6399999856948853</v>
      </c>
      <c r="AF28" s="101">
        <v>1.6599999666213989</v>
      </c>
      <c r="AG28" s="101">
        <v>1.690000057220459</v>
      </c>
      <c r="AH28" s="101">
        <v>1.7100000381469727</v>
      </c>
      <c r="AI28" s="101">
        <v>1.7400000095367432</v>
      </c>
      <c r="AJ28" s="102">
        <v>1.7699999809265137</v>
      </c>
      <c r="AL28" s="662"/>
      <c r="AM28" s="667"/>
      <c r="AN28" s="90" t="str">
        <f>+AN26</f>
        <v>44-X</v>
      </c>
      <c r="AO28" s="100">
        <v>1.6599999666213989</v>
      </c>
      <c r="AP28" s="101">
        <v>1.6799999475479126</v>
      </c>
      <c r="AQ28" s="101">
        <v>1.7000000476837158</v>
      </c>
      <c r="AR28" s="101">
        <v>1.7300000190734863</v>
      </c>
      <c r="AS28" s="101">
        <v>1.75</v>
      </c>
      <c r="AT28" s="101">
        <v>1.7799999713897705</v>
      </c>
      <c r="AU28" s="101">
        <v>1.809999942779541</v>
      </c>
      <c r="AV28" s="102">
        <v>1.8400000333786011</v>
      </c>
    </row>
    <row r="29" spans="1:48">
      <c r="A29">
        <v>29</v>
      </c>
      <c r="B29" s="662"/>
      <c r="C29" s="664">
        <f>+C27+10</f>
        <v>200</v>
      </c>
      <c r="D29" s="78" t="s">
        <v>133</v>
      </c>
      <c r="E29" s="97">
        <v>1.0800000429153442</v>
      </c>
      <c r="F29" s="98">
        <v>1.1399999856948853</v>
      </c>
      <c r="G29" s="98">
        <v>1.2000000476837158</v>
      </c>
      <c r="H29" s="98">
        <v>1.2799999713897705</v>
      </c>
      <c r="I29" s="98">
        <v>1.3500000238418579</v>
      </c>
      <c r="J29" s="98">
        <v>1.4199999570846558</v>
      </c>
      <c r="K29" s="98">
        <v>1.5099999904632568</v>
      </c>
      <c r="L29" s="99">
        <v>1.6200000047683716</v>
      </c>
      <c r="N29" s="662"/>
      <c r="O29" s="664">
        <f>+O27+10</f>
        <v>200</v>
      </c>
      <c r="P29" s="78" t="s">
        <v>133</v>
      </c>
      <c r="Q29" s="97">
        <v>1.3799999952316284</v>
      </c>
      <c r="R29" s="98">
        <v>1.4500000476837158</v>
      </c>
      <c r="S29" s="98">
        <v>1.5299999713897705</v>
      </c>
      <c r="T29" s="98">
        <v>1.6100000143051147</v>
      </c>
      <c r="U29" s="98">
        <v>1.6699999570846558</v>
      </c>
      <c r="V29" s="98">
        <v>1.690000057220459</v>
      </c>
      <c r="W29" s="98">
        <v>1.7200000286102295</v>
      </c>
      <c r="X29" s="99">
        <v>1.75</v>
      </c>
      <c r="Z29" s="662"/>
      <c r="AA29" s="664">
        <f>+AA27+10</f>
        <v>200</v>
      </c>
      <c r="AB29" s="78" t="s">
        <v>133</v>
      </c>
      <c r="AC29" s="97">
        <v>1.6699999570846558</v>
      </c>
      <c r="AD29" s="98">
        <v>1.7000000476837158</v>
      </c>
      <c r="AE29" s="98">
        <v>1.7200000286102295</v>
      </c>
      <c r="AF29" s="98">
        <v>1.75</v>
      </c>
      <c r="AG29" s="98">
        <v>1.7799999713897705</v>
      </c>
      <c r="AH29" s="98">
        <v>1.809999942779541</v>
      </c>
      <c r="AI29" s="98">
        <v>1.8400000333786011</v>
      </c>
      <c r="AJ29" s="99">
        <v>1.8700000047683716</v>
      </c>
      <c r="AL29" s="662"/>
      <c r="AM29" s="664">
        <f>+AM27+10</f>
        <v>200</v>
      </c>
      <c r="AN29" s="78" t="s">
        <v>133</v>
      </c>
      <c r="AO29" s="97">
        <v>1.7400000095367432</v>
      </c>
      <c r="AP29" s="98">
        <v>1.7599999904632568</v>
      </c>
      <c r="AQ29" s="98">
        <v>1.7999999523162842</v>
      </c>
      <c r="AR29" s="98">
        <v>1.8300000429153442</v>
      </c>
      <c r="AS29" s="98">
        <v>1.8600000143051147</v>
      </c>
      <c r="AT29" s="98">
        <v>1.8700000047683716</v>
      </c>
      <c r="AU29" s="98">
        <v>2.0799999237060547</v>
      </c>
      <c r="AV29" s="99">
        <v>2.130000114440918</v>
      </c>
    </row>
    <row r="30" spans="1:48" ht="15" thickBot="1">
      <c r="A30">
        <v>30</v>
      </c>
      <c r="B30" s="663"/>
      <c r="C30" s="665"/>
      <c r="D30" s="82" t="s">
        <v>129</v>
      </c>
      <c r="E30" s="190">
        <v>1.0800000429153442</v>
      </c>
      <c r="F30" s="188">
        <v>1.1399999856948853</v>
      </c>
      <c r="G30" s="188">
        <v>1.2000000476837158</v>
      </c>
      <c r="H30" s="188">
        <v>1.2799999713897705</v>
      </c>
      <c r="I30" s="188">
        <v>1.3500000238418579</v>
      </c>
      <c r="J30" s="188">
        <v>1.4199999570846558</v>
      </c>
      <c r="K30" s="188">
        <v>1.5099999904632568</v>
      </c>
      <c r="L30" s="187">
        <v>1.5299999713897705</v>
      </c>
      <c r="N30" s="663"/>
      <c r="O30" s="665"/>
      <c r="P30" s="82" t="s">
        <v>129</v>
      </c>
      <c r="Q30" s="190">
        <v>1.3799999952316284</v>
      </c>
      <c r="R30" s="188">
        <v>1.4500000476837158</v>
      </c>
      <c r="S30" s="188">
        <v>1.5199999809265137</v>
      </c>
      <c r="T30" s="188">
        <v>1.5399999618530273</v>
      </c>
      <c r="U30" s="188">
        <v>1.559999942779541</v>
      </c>
      <c r="V30" s="188">
        <v>1.5800000429153442</v>
      </c>
      <c r="W30" s="188">
        <v>1.6000000238418579</v>
      </c>
      <c r="X30" s="187">
        <v>1.6200000047683716</v>
      </c>
      <c r="Z30" s="663"/>
      <c r="AA30" s="665"/>
      <c r="AB30" s="82" t="s">
        <v>129</v>
      </c>
      <c r="AC30" s="190">
        <v>1.559999942779541</v>
      </c>
      <c r="AD30" s="188">
        <v>1.5800000429153442</v>
      </c>
      <c r="AE30" s="188">
        <v>1.6000000238418579</v>
      </c>
      <c r="AF30" s="188">
        <v>1.6299999952316284</v>
      </c>
      <c r="AG30" s="188">
        <v>1.6499999761581421</v>
      </c>
      <c r="AH30" s="188">
        <v>1.6699999570846558</v>
      </c>
      <c r="AI30" s="188">
        <v>1.7000000476837158</v>
      </c>
      <c r="AJ30" s="187">
        <v>1.7300000190734863</v>
      </c>
      <c r="AL30" s="663"/>
      <c r="AM30" s="665"/>
      <c r="AN30" s="82" t="s">
        <v>129</v>
      </c>
      <c r="AO30" s="190">
        <v>1.6200000047683716</v>
      </c>
      <c r="AP30" s="188">
        <v>1.6399999856948853</v>
      </c>
      <c r="AQ30" s="188">
        <v>1.6599999666213989</v>
      </c>
      <c r="AR30" s="188">
        <v>1.690000057220459</v>
      </c>
      <c r="AS30" s="188">
        <v>1.7100000381469727</v>
      </c>
      <c r="AT30" s="188">
        <v>1.7400000095367432</v>
      </c>
      <c r="AU30" s="188">
        <v>1.7599999904632568</v>
      </c>
      <c r="AV30" s="187">
        <v>1.7899999618530273</v>
      </c>
    </row>
    <row r="31" spans="1:48">
      <c r="A31">
        <v>31</v>
      </c>
    </row>
    <row r="32" spans="1:48">
      <c r="A32">
        <v>32</v>
      </c>
      <c r="B32" s="675" t="s">
        <v>1143</v>
      </c>
      <c r="C32" s="675"/>
      <c r="D32" s="675"/>
      <c r="E32" s="675"/>
      <c r="F32" s="675"/>
      <c r="G32" s="675"/>
      <c r="H32" s="675"/>
      <c r="I32" s="675"/>
      <c r="J32" s="675"/>
      <c r="K32" s="675"/>
      <c r="L32" s="675"/>
      <c r="N32" s="675" t="s">
        <v>1143</v>
      </c>
      <c r="O32" s="675"/>
      <c r="P32" s="675"/>
      <c r="Q32" s="675"/>
      <c r="R32" s="675"/>
      <c r="S32" s="675"/>
      <c r="T32" s="675"/>
      <c r="U32" s="675"/>
      <c r="V32" s="675"/>
      <c r="W32" s="675"/>
      <c r="X32" s="675"/>
      <c r="Z32" s="675" t="s">
        <v>1143</v>
      </c>
      <c r="AA32" s="675"/>
      <c r="AB32" s="675"/>
      <c r="AC32" s="675"/>
      <c r="AD32" s="675"/>
      <c r="AE32" s="675"/>
      <c r="AF32" s="675"/>
      <c r="AG32" s="675"/>
      <c r="AH32" s="675"/>
      <c r="AI32" s="675"/>
      <c r="AJ32" s="675"/>
      <c r="AL32" s="675" t="s">
        <v>1143</v>
      </c>
      <c r="AM32" s="675"/>
      <c r="AN32" s="675"/>
      <c r="AO32" s="675"/>
      <c r="AP32" s="675"/>
      <c r="AQ32" s="675"/>
      <c r="AR32" s="675"/>
      <c r="AS32" s="675"/>
      <c r="AT32" s="675"/>
      <c r="AU32" s="675"/>
      <c r="AV32" s="675"/>
    </row>
    <row r="33" spans="1:48">
      <c r="A33">
        <v>33</v>
      </c>
    </row>
    <row r="34" spans="1:48">
      <c r="A34">
        <v>34</v>
      </c>
    </row>
    <row r="35" spans="1:48">
      <c r="A35">
        <v>35</v>
      </c>
    </row>
    <row r="36" spans="1:48">
      <c r="A36">
        <v>36</v>
      </c>
    </row>
    <row r="37" spans="1:48" ht="15" thickBot="1">
      <c r="A37">
        <v>37</v>
      </c>
    </row>
    <row r="38" spans="1:48" ht="18.600000000000001" thickBot="1">
      <c r="A38">
        <v>38</v>
      </c>
      <c r="B38" s="649" t="s">
        <v>1144</v>
      </c>
      <c r="C38" s="650"/>
      <c r="D38" s="650"/>
      <c r="E38" s="650"/>
      <c r="F38" s="650"/>
      <c r="G38" s="650"/>
      <c r="H38" s="650"/>
      <c r="I38" s="650"/>
      <c r="J38" s="650"/>
      <c r="K38" s="650"/>
      <c r="L38" s="651"/>
      <c r="N38" s="649" t="s">
        <v>1144</v>
      </c>
      <c r="O38" s="650"/>
      <c r="P38" s="650"/>
      <c r="Q38" s="650"/>
      <c r="R38" s="650"/>
      <c r="S38" s="650"/>
      <c r="T38" s="650"/>
      <c r="U38" s="650"/>
      <c r="V38" s="650"/>
      <c r="W38" s="650"/>
      <c r="X38" s="651"/>
      <c r="Z38" s="649" t="s">
        <v>1144</v>
      </c>
      <c r="AA38" s="650"/>
      <c r="AB38" s="650"/>
      <c r="AC38" s="650"/>
      <c r="AD38" s="650"/>
      <c r="AE38" s="650"/>
      <c r="AF38" s="650"/>
      <c r="AG38" s="650"/>
      <c r="AH38" s="650"/>
      <c r="AI38" s="650"/>
      <c r="AJ38" s="651"/>
      <c r="AL38" s="649" t="s">
        <v>1144</v>
      </c>
      <c r="AM38" s="650"/>
      <c r="AN38" s="650"/>
      <c r="AO38" s="650"/>
      <c r="AP38" s="650"/>
      <c r="AQ38" s="650"/>
      <c r="AR38" s="650"/>
      <c r="AS38" s="650"/>
      <c r="AT38" s="650"/>
      <c r="AU38" s="650"/>
      <c r="AV38" s="651"/>
    </row>
    <row r="39" spans="1:48" ht="15.75" customHeight="1">
      <c r="A39">
        <v>39</v>
      </c>
      <c r="B39" s="652" t="s">
        <v>1117</v>
      </c>
      <c r="C39" s="652" t="s">
        <v>634</v>
      </c>
      <c r="D39" s="682" t="s">
        <v>1119</v>
      </c>
      <c r="E39" s="676" t="s">
        <v>1120</v>
      </c>
      <c r="F39" s="677"/>
      <c r="G39" s="677"/>
      <c r="H39" s="677"/>
      <c r="I39" s="677"/>
      <c r="J39" s="677"/>
      <c r="K39" s="677"/>
      <c r="L39" s="678"/>
      <c r="N39" s="652" t="str">
        <f>+N6</f>
        <v>Categoría de terreno 2</v>
      </c>
      <c r="O39" s="652" t="s">
        <v>634</v>
      </c>
      <c r="P39" s="682" t="s">
        <v>1119</v>
      </c>
      <c r="Q39" s="676" t="s">
        <v>1120</v>
      </c>
      <c r="R39" s="677"/>
      <c r="S39" s="677"/>
      <c r="T39" s="677"/>
      <c r="U39" s="677"/>
      <c r="V39" s="677"/>
      <c r="W39" s="677"/>
      <c r="X39" s="678"/>
      <c r="Z39" s="652" t="str">
        <f>+Z6</f>
        <v>Categoría de terreno 3</v>
      </c>
      <c r="AA39" s="652" t="s">
        <v>634</v>
      </c>
      <c r="AB39" s="682" t="s">
        <v>1119</v>
      </c>
      <c r="AC39" s="676" t="s">
        <v>1120</v>
      </c>
      <c r="AD39" s="677"/>
      <c r="AE39" s="677"/>
      <c r="AF39" s="677"/>
      <c r="AG39" s="677"/>
      <c r="AH39" s="677"/>
      <c r="AI39" s="677"/>
      <c r="AJ39" s="678"/>
      <c r="AL39" s="652" t="str">
        <f>+AL6</f>
        <v>Categoría de terreno 4</v>
      </c>
      <c r="AM39" s="652" t="s">
        <v>634</v>
      </c>
      <c r="AN39" s="682" t="s">
        <v>1119</v>
      </c>
      <c r="AO39" s="676" t="s">
        <v>1120</v>
      </c>
      <c r="AP39" s="677"/>
      <c r="AQ39" s="677"/>
      <c r="AR39" s="677"/>
      <c r="AS39" s="677"/>
      <c r="AT39" s="677"/>
      <c r="AU39" s="677"/>
      <c r="AV39" s="678"/>
    </row>
    <row r="40" spans="1:48" ht="15" customHeight="1" thickBot="1">
      <c r="A40">
        <v>40</v>
      </c>
      <c r="B40" s="668"/>
      <c r="C40" s="668"/>
      <c r="D40" s="683"/>
      <c r="E40" s="679"/>
      <c r="F40" s="680"/>
      <c r="G40" s="680"/>
      <c r="H40" s="680"/>
      <c r="I40" s="680"/>
      <c r="J40" s="680"/>
      <c r="K40" s="680"/>
      <c r="L40" s="681"/>
      <c r="N40" s="668"/>
      <c r="O40" s="668"/>
      <c r="P40" s="683"/>
      <c r="Q40" s="679"/>
      <c r="R40" s="680"/>
      <c r="S40" s="680"/>
      <c r="T40" s="680"/>
      <c r="U40" s="680"/>
      <c r="V40" s="680"/>
      <c r="W40" s="680"/>
      <c r="X40" s="681"/>
      <c r="Z40" s="668"/>
      <c r="AA40" s="668"/>
      <c r="AB40" s="683"/>
      <c r="AC40" s="679"/>
      <c r="AD40" s="680"/>
      <c r="AE40" s="680"/>
      <c r="AF40" s="680"/>
      <c r="AG40" s="680"/>
      <c r="AH40" s="680"/>
      <c r="AI40" s="680"/>
      <c r="AJ40" s="681"/>
      <c r="AL40" s="668"/>
      <c r="AM40" s="668"/>
      <c r="AN40" s="683"/>
      <c r="AO40" s="679"/>
      <c r="AP40" s="680"/>
      <c r="AQ40" s="680"/>
      <c r="AR40" s="680"/>
      <c r="AS40" s="680"/>
      <c r="AT40" s="680"/>
      <c r="AU40" s="680"/>
      <c r="AV40" s="681"/>
    </row>
    <row r="41" spans="1:48" ht="15" thickBot="1">
      <c r="A41">
        <v>41</v>
      </c>
      <c r="B41" s="653"/>
      <c r="C41" s="653"/>
      <c r="D41" s="671"/>
      <c r="E41" s="75">
        <v>0</v>
      </c>
      <c r="F41" s="76">
        <v>500</v>
      </c>
      <c r="G41" s="76">
        <v>1000</v>
      </c>
      <c r="H41" s="76">
        <v>1500</v>
      </c>
      <c r="I41" s="76">
        <v>2000</v>
      </c>
      <c r="J41" s="76">
        <v>2500</v>
      </c>
      <c r="K41" s="76">
        <v>3000</v>
      </c>
      <c r="L41" s="77">
        <v>3500</v>
      </c>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L41" s="653"/>
      <c r="AM41" s="653"/>
      <c r="AN41" s="671"/>
      <c r="AO41" s="75">
        <v>0</v>
      </c>
      <c r="AP41" s="76">
        <v>500</v>
      </c>
      <c r="AQ41" s="76">
        <v>1000</v>
      </c>
      <c r="AR41" s="76">
        <v>1500</v>
      </c>
      <c r="AS41" s="76">
        <v>2000</v>
      </c>
      <c r="AT41" s="76">
        <v>2500</v>
      </c>
      <c r="AU41" s="76">
        <v>3000</v>
      </c>
      <c r="AV41" s="77">
        <v>3500</v>
      </c>
    </row>
    <row r="42" spans="1:48" ht="15" customHeight="1">
      <c r="A42">
        <v>42</v>
      </c>
      <c r="B42" s="661" t="str">
        <f>+B9</f>
        <v>*Inclinación del sistema 0°</v>
      </c>
      <c r="C42" s="664">
        <v>100</v>
      </c>
      <c r="D42" s="78" t="s">
        <v>133</v>
      </c>
      <c r="E42" s="79">
        <v>127</v>
      </c>
      <c r="F42" s="80">
        <v>119</v>
      </c>
      <c r="G42" s="80">
        <v>110</v>
      </c>
      <c r="H42" s="80">
        <v>103</v>
      </c>
      <c r="I42" s="80">
        <v>98</v>
      </c>
      <c r="J42" s="80">
        <v>92</v>
      </c>
      <c r="K42" s="80">
        <v>87</v>
      </c>
      <c r="L42" s="81">
        <v>81</v>
      </c>
      <c r="N42" s="661" t="str">
        <f>+N9</f>
        <v>*Inclinación del sistema 0°</v>
      </c>
      <c r="O42" s="664">
        <v>100</v>
      </c>
      <c r="P42" s="78" t="s">
        <v>133</v>
      </c>
      <c r="Q42" s="79">
        <v>96</v>
      </c>
      <c r="R42" s="80">
        <v>91</v>
      </c>
      <c r="S42" s="80">
        <v>86</v>
      </c>
      <c r="T42" s="80">
        <v>80</v>
      </c>
      <c r="U42" s="80">
        <v>75</v>
      </c>
      <c r="V42" s="80">
        <v>71</v>
      </c>
      <c r="W42" s="80">
        <v>64</v>
      </c>
      <c r="X42" s="81">
        <v>64</v>
      </c>
      <c r="Z42" s="661" t="str">
        <f>+Z9</f>
        <v>*Inclinación del sistema 0°</v>
      </c>
      <c r="AA42" s="664">
        <v>100</v>
      </c>
      <c r="AB42" s="78" t="s">
        <v>133</v>
      </c>
      <c r="AC42" s="79">
        <v>74</v>
      </c>
      <c r="AD42" s="80">
        <v>70</v>
      </c>
      <c r="AE42" s="80">
        <v>63</v>
      </c>
      <c r="AF42" s="80">
        <v>58</v>
      </c>
      <c r="AG42" s="80">
        <v>53</v>
      </c>
      <c r="AH42" s="80">
        <v>48</v>
      </c>
      <c r="AI42" s="80">
        <v>43</v>
      </c>
      <c r="AJ42" s="81">
        <v>39</v>
      </c>
      <c r="AL42" s="661" t="str">
        <f>+AL9</f>
        <v>*Inclinación del sistema 0°</v>
      </c>
      <c r="AM42" s="664">
        <v>100</v>
      </c>
      <c r="AN42" s="78" t="s">
        <v>133</v>
      </c>
      <c r="AO42" s="79">
        <v>60</v>
      </c>
      <c r="AP42" s="80">
        <v>55</v>
      </c>
      <c r="AQ42" s="80">
        <v>50</v>
      </c>
      <c r="AR42" s="80">
        <v>45</v>
      </c>
      <c r="AS42" s="80">
        <v>41</v>
      </c>
      <c r="AT42" s="80">
        <v>37</v>
      </c>
      <c r="AU42" s="80">
        <v>33</v>
      </c>
      <c r="AV42" s="81">
        <v>29</v>
      </c>
    </row>
    <row r="43" spans="1:48" ht="15" thickBot="1">
      <c r="A43">
        <v>43</v>
      </c>
      <c r="B43" s="662"/>
      <c r="C43" s="665"/>
      <c r="D43" s="82" t="s">
        <v>129</v>
      </c>
      <c r="E43" s="83">
        <v>120</v>
      </c>
      <c r="F43" s="84">
        <v>113</v>
      </c>
      <c r="G43" s="84">
        <v>106</v>
      </c>
      <c r="H43" s="84">
        <v>100</v>
      </c>
      <c r="I43" s="84">
        <v>94</v>
      </c>
      <c r="J43" s="84">
        <v>88</v>
      </c>
      <c r="K43" s="84">
        <v>81</v>
      </c>
      <c r="L43" s="85">
        <v>74</v>
      </c>
      <c r="N43" s="662"/>
      <c r="O43" s="665"/>
      <c r="P43" s="82" t="s">
        <v>129</v>
      </c>
      <c r="Q43" s="83">
        <v>92</v>
      </c>
      <c r="R43" s="84">
        <v>86</v>
      </c>
      <c r="S43" s="84">
        <v>79</v>
      </c>
      <c r="T43" s="84">
        <v>73</v>
      </c>
      <c r="U43" s="84">
        <v>68</v>
      </c>
      <c r="V43" s="84">
        <v>63</v>
      </c>
      <c r="W43" s="84">
        <v>59</v>
      </c>
      <c r="X43" s="85">
        <v>54</v>
      </c>
      <c r="Z43" s="662"/>
      <c r="AA43" s="665"/>
      <c r="AB43" s="82" t="s">
        <v>129</v>
      </c>
      <c r="AC43" s="83">
        <v>66</v>
      </c>
      <c r="AD43" s="84">
        <v>62</v>
      </c>
      <c r="AE43" s="84">
        <v>58</v>
      </c>
      <c r="AF43" s="84">
        <v>54</v>
      </c>
      <c r="AG43" s="84">
        <v>50</v>
      </c>
      <c r="AH43" s="84">
        <v>46</v>
      </c>
      <c r="AI43" s="84">
        <v>42</v>
      </c>
      <c r="AJ43" s="85">
        <v>38</v>
      </c>
      <c r="AL43" s="662"/>
      <c r="AM43" s="665"/>
      <c r="AN43" s="82" t="s">
        <v>129</v>
      </c>
      <c r="AO43" s="83">
        <v>55</v>
      </c>
      <c r="AP43" s="84">
        <v>52</v>
      </c>
      <c r="AQ43" s="84">
        <v>48</v>
      </c>
      <c r="AR43" s="84">
        <v>44</v>
      </c>
      <c r="AS43" s="84">
        <v>40</v>
      </c>
      <c r="AT43" s="84">
        <v>37</v>
      </c>
      <c r="AU43" s="84">
        <v>33</v>
      </c>
      <c r="AV43" s="85">
        <v>29</v>
      </c>
    </row>
    <row r="44" spans="1:48">
      <c r="A44">
        <v>44</v>
      </c>
      <c r="B44" s="662"/>
      <c r="C44" s="666">
        <v>110</v>
      </c>
      <c r="D44" s="86" t="str">
        <f>+D42</f>
        <v>48-X</v>
      </c>
      <c r="E44" s="87">
        <v>156</v>
      </c>
      <c r="F44" s="88">
        <v>148</v>
      </c>
      <c r="G44" s="88">
        <v>138</v>
      </c>
      <c r="H44" s="88">
        <v>129</v>
      </c>
      <c r="I44" s="88">
        <v>120</v>
      </c>
      <c r="J44" s="88">
        <v>112</v>
      </c>
      <c r="K44" s="88">
        <v>104</v>
      </c>
      <c r="L44" s="89">
        <v>98</v>
      </c>
      <c r="N44" s="662"/>
      <c r="O44" s="666">
        <v>110</v>
      </c>
      <c r="P44" s="86" t="str">
        <f>+P42</f>
        <v>48-X</v>
      </c>
      <c r="Q44" s="87">
        <v>117</v>
      </c>
      <c r="R44" s="88">
        <v>110</v>
      </c>
      <c r="S44" s="88">
        <v>103</v>
      </c>
      <c r="T44" s="88">
        <v>97</v>
      </c>
      <c r="U44" s="88">
        <v>92</v>
      </c>
      <c r="V44" s="88">
        <v>87</v>
      </c>
      <c r="W44" s="88">
        <v>81</v>
      </c>
      <c r="X44" s="89">
        <v>75</v>
      </c>
      <c r="Z44" s="662"/>
      <c r="AA44" s="666">
        <v>110</v>
      </c>
      <c r="AB44" s="86" t="str">
        <f>+AB42</f>
        <v>48-X</v>
      </c>
      <c r="AC44" s="87">
        <v>90</v>
      </c>
      <c r="AD44" s="88">
        <v>85</v>
      </c>
      <c r="AE44" s="88">
        <v>80</v>
      </c>
      <c r="AF44" s="88">
        <v>75</v>
      </c>
      <c r="AG44" s="88">
        <v>70</v>
      </c>
      <c r="AH44" s="88">
        <v>65</v>
      </c>
      <c r="AI44" s="88">
        <v>59</v>
      </c>
      <c r="AJ44" s="89">
        <v>53</v>
      </c>
      <c r="AL44" s="662"/>
      <c r="AM44" s="666">
        <v>110</v>
      </c>
      <c r="AN44" s="86" t="str">
        <f>+AN42</f>
        <v>48-X</v>
      </c>
      <c r="AO44" s="87">
        <v>77</v>
      </c>
      <c r="AP44" s="88">
        <v>72</v>
      </c>
      <c r="AQ44" s="88">
        <v>67</v>
      </c>
      <c r="AR44" s="88">
        <v>61</v>
      </c>
      <c r="AS44" s="88">
        <v>56</v>
      </c>
      <c r="AT44" s="88">
        <v>51</v>
      </c>
      <c r="AU44" s="88">
        <v>46</v>
      </c>
      <c r="AV44" s="89">
        <v>41</v>
      </c>
    </row>
    <row r="45" spans="1:48" ht="15" thickBot="1">
      <c r="A45">
        <v>45</v>
      </c>
      <c r="B45" s="662"/>
      <c r="C45" s="667"/>
      <c r="D45" s="90" t="str">
        <f>+D43</f>
        <v>44-X</v>
      </c>
      <c r="E45" s="87">
        <v>131</v>
      </c>
      <c r="F45" s="88">
        <v>125</v>
      </c>
      <c r="G45" s="88">
        <v>129</v>
      </c>
      <c r="H45" s="88">
        <v>121</v>
      </c>
      <c r="I45" s="88">
        <v>114</v>
      </c>
      <c r="J45" s="88">
        <v>108</v>
      </c>
      <c r="K45" s="88">
        <v>100</v>
      </c>
      <c r="L45" s="89">
        <v>93</v>
      </c>
      <c r="N45" s="662"/>
      <c r="O45" s="667"/>
      <c r="P45" s="90" t="str">
        <f>+P43</f>
        <v>44-X</v>
      </c>
      <c r="Q45" s="87">
        <v>112</v>
      </c>
      <c r="R45" s="88">
        <v>106</v>
      </c>
      <c r="S45" s="88">
        <v>99</v>
      </c>
      <c r="T45" s="88">
        <v>93</v>
      </c>
      <c r="U45" s="88">
        <v>87</v>
      </c>
      <c r="V45" s="88">
        <v>81</v>
      </c>
      <c r="W45" s="88">
        <v>74</v>
      </c>
      <c r="X45" s="89">
        <v>67</v>
      </c>
      <c r="Z45" s="662"/>
      <c r="AA45" s="667"/>
      <c r="AB45" s="90" t="str">
        <f>+AB43</f>
        <v>44-X</v>
      </c>
      <c r="AC45" s="87">
        <v>85</v>
      </c>
      <c r="AD45" s="88">
        <v>79</v>
      </c>
      <c r="AE45" s="88">
        <v>73</v>
      </c>
      <c r="AF45" s="88">
        <v>67</v>
      </c>
      <c r="AG45" s="88">
        <v>63</v>
      </c>
      <c r="AH45" s="88">
        <v>59</v>
      </c>
      <c r="AI45" s="88">
        <v>54</v>
      </c>
      <c r="AJ45" s="89">
        <v>50</v>
      </c>
      <c r="AL45" s="662"/>
      <c r="AM45" s="667"/>
      <c r="AN45" s="90" t="str">
        <f>+AN43</f>
        <v>44-X</v>
      </c>
      <c r="AO45" s="87">
        <v>69</v>
      </c>
      <c r="AP45" s="88">
        <v>65</v>
      </c>
      <c r="AQ45" s="88">
        <v>60</v>
      </c>
      <c r="AR45" s="88">
        <v>56</v>
      </c>
      <c r="AS45" s="88">
        <v>52</v>
      </c>
      <c r="AT45" s="88">
        <v>49</v>
      </c>
      <c r="AU45" s="88">
        <v>45</v>
      </c>
      <c r="AV45" s="89">
        <v>40</v>
      </c>
    </row>
    <row r="46" spans="1:48">
      <c r="A46">
        <v>46</v>
      </c>
      <c r="B46" s="662"/>
      <c r="C46" s="664">
        <f>+C44+10</f>
        <v>120</v>
      </c>
      <c r="D46" s="78" t="s">
        <v>133</v>
      </c>
      <c r="E46" s="83">
        <v>181</v>
      </c>
      <c r="F46" s="84">
        <v>173</v>
      </c>
      <c r="G46" s="84">
        <v>164</v>
      </c>
      <c r="H46" s="84">
        <v>155</v>
      </c>
      <c r="I46" s="84">
        <v>147</v>
      </c>
      <c r="J46" s="84">
        <v>138</v>
      </c>
      <c r="K46" s="84">
        <v>128</v>
      </c>
      <c r="L46" s="85">
        <v>118</v>
      </c>
      <c r="N46" s="662"/>
      <c r="O46" s="664">
        <f>+O44+10</f>
        <v>120</v>
      </c>
      <c r="P46" s="78" t="s">
        <v>133</v>
      </c>
      <c r="Q46" s="83">
        <v>143</v>
      </c>
      <c r="R46" s="84">
        <v>136</v>
      </c>
      <c r="S46" s="84">
        <v>125</v>
      </c>
      <c r="T46" s="84">
        <v>116</v>
      </c>
      <c r="U46" s="84">
        <v>109</v>
      </c>
      <c r="V46" s="84">
        <v>101</v>
      </c>
      <c r="W46" s="84">
        <v>96</v>
      </c>
      <c r="X46" s="85">
        <v>90</v>
      </c>
      <c r="Z46" s="662"/>
      <c r="AA46" s="664">
        <f>+AA44+10</f>
        <v>120</v>
      </c>
      <c r="AB46" s="78" t="s">
        <v>133</v>
      </c>
      <c r="AC46" s="83">
        <v>106</v>
      </c>
      <c r="AD46" s="84">
        <v>101</v>
      </c>
      <c r="AE46" s="84">
        <v>95</v>
      </c>
      <c r="AF46" s="84">
        <v>89</v>
      </c>
      <c r="AG46" s="84">
        <v>85</v>
      </c>
      <c r="AH46" s="84">
        <v>80</v>
      </c>
      <c r="AI46" s="84">
        <v>75</v>
      </c>
      <c r="AJ46" s="85">
        <v>69</v>
      </c>
      <c r="AL46" s="662"/>
      <c r="AM46" s="664">
        <f>+AM44+10</f>
        <v>120</v>
      </c>
      <c r="AN46" s="78" t="s">
        <v>133</v>
      </c>
      <c r="AO46" s="83">
        <v>92</v>
      </c>
      <c r="AP46" s="84">
        <v>87</v>
      </c>
      <c r="AQ46" s="84">
        <v>81</v>
      </c>
      <c r="AR46" s="84">
        <v>76</v>
      </c>
      <c r="AS46" s="84">
        <v>72</v>
      </c>
      <c r="AT46" s="84">
        <v>66</v>
      </c>
      <c r="AU46" s="84">
        <v>60</v>
      </c>
      <c r="AV46" s="85">
        <v>54</v>
      </c>
    </row>
    <row r="47" spans="1:48" ht="15" thickBot="1">
      <c r="A47">
        <v>47</v>
      </c>
      <c r="B47" s="662"/>
      <c r="C47" s="665"/>
      <c r="D47" s="82" t="s">
        <v>129</v>
      </c>
      <c r="E47" s="83">
        <v>153</v>
      </c>
      <c r="F47" s="84">
        <v>146</v>
      </c>
      <c r="G47" s="84">
        <v>138</v>
      </c>
      <c r="H47" s="84">
        <v>131</v>
      </c>
      <c r="I47" s="84">
        <v>124</v>
      </c>
      <c r="J47" s="84">
        <v>128</v>
      </c>
      <c r="K47" s="84">
        <v>120</v>
      </c>
      <c r="L47" s="85">
        <v>112</v>
      </c>
      <c r="N47" s="662"/>
      <c r="O47" s="665"/>
      <c r="P47" s="82" t="s">
        <v>129</v>
      </c>
      <c r="Q47" s="83">
        <v>133</v>
      </c>
      <c r="R47" s="84">
        <v>126</v>
      </c>
      <c r="S47" s="84">
        <v>118</v>
      </c>
      <c r="T47" s="84">
        <v>111</v>
      </c>
      <c r="U47" s="84">
        <v>105</v>
      </c>
      <c r="V47" s="84">
        <v>99</v>
      </c>
      <c r="W47" s="84">
        <v>92</v>
      </c>
      <c r="X47" s="85">
        <v>85</v>
      </c>
      <c r="Z47" s="662"/>
      <c r="AA47" s="665"/>
      <c r="AB47" s="82" t="s">
        <v>129</v>
      </c>
      <c r="AC47" s="83">
        <v>103</v>
      </c>
      <c r="AD47" s="84">
        <v>98</v>
      </c>
      <c r="AE47" s="84">
        <v>91</v>
      </c>
      <c r="AF47" s="84">
        <v>85</v>
      </c>
      <c r="AG47" s="84">
        <v>79</v>
      </c>
      <c r="AH47" s="84">
        <v>73</v>
      </c>
      <c r="AI47" s="84">
        <v>66</v>
      </c>
      <c r="AJ47" s="85">
        <v>61</v>
      </c>
      <c r="AL47" s="662"/>
      <c r="AM47" s="665"/>
      <c r="AN47" s="82" t="s">
        <v>129</v>
      </c>
      <c r="AO47" s="83">
        <v>87</v>
      </c>
      <c r="AP47" s="84">
        <v>81</v>
      </c>
      <c r="AQ47" s="84">
        <v>75</v>
      </c>
      <c r="AR47" s="84">
        <v>69</v>
      </c>
      <c r="AS47" s="84">
        <v>64</v>
      </c>
      <c r="AT47" s="84">
        <v>60</v>
      </c>
      <c r="AU47" s="84">
        <v>55</v>
      </c>
      <c r="AV47" s="85">
        <v>51</v>
      </c>
    </row>
    <row r="48" spans="1:48">
      <c r="A48">
        <v>48</v>
      </c>
      <c r="B48" s="662"/>
      <c r="C48" s="666">
        <f>+C46+10</f>
        <v>130</v>
      </c>
      <c r="D48" s="86" t="str">
        <f>+D46</f>
        <v>48-X</v>
      </c>
      <c r="E48" s="87">
        <v>206</v>
      </c>
      <c r="F48" s="88">
        <v>198</v>
      </c>
      <c r="G48" s="88">
        <v>187</v>
      </c>
      <c r="H48" s="88">
        <v>178</v>
      </c>
      <c r="I48" s="88">
        <v>169</v>
      </c>
      <c r="J48" s="88">
        <v>161</v>
      </c>
      <c r="K48" s="88">
        <v>152</v>
      </c>
      <c r="L48" s="89">
        <v>142</v>
      </c>
      <c r="N48" s="662"/>
      <c r="O48" s="666">
        <f>+O46+10</f>
        <v>130</v>
      </c>
      <c r="P48" s="86" t="str">
        <f>+P46</f>
        <v>48-X</v>
      </c>
      <c r="Q48" s="87">
        <v>167</v>
      </c>
      <c r="R48" s="88">
        <v>159</v>
      </c>
      <c r="S48" s="88">
        <v>150</v>
      </c>
      <c r="T48" s="88">
        <v>141</v>
      </c>
      <c r="U48" s="88">
        <v>132</v>
      </c>
      <c r="V48" s="88">
        <v>123</v>
      </c>
      <c r="W48" s="88">
        <v>114</v>
      </c>
      <c r="X48" s="89">
        <v>105</v>
      </c>
      <c r="Z48" s="662"/>
      <c r="AA48" s="666">
        <f>+AA46+10</f>
        <v>130</v>
      </c>
      <c r="AB48" s="86" t="str">
        <f>+AB46</f>
        <v>48-X</v>
      </c>
      <c r="AC48" s="87">
        <v>129</v>
      </c>
      <c r="AD48" s="88">
        <v>121</v>
      </c>
      <c r="AE48" s="88">
        <v>112</v>
      </c>
      <c r="AF48" s="88">
        <v>104</v>
      </c>
      <c r="AG48" s="88">
        <v>99</v>
      </c>
      <c r="AH48" s="88">
        <v>93</v>
      </c>
      <c r="AI48" s="88">
        <v>88</v>
      </c>
      <c r="AJ48" s="89">
        <v>82</v>
      </c>
      <c r="AL48" s="662"/>
      <c r="AM48" s="666">
        <f>+AM46+10</f>
        <v>130</v>
      </c>
      <c r="AN48" s="86" t="str">
        <f>+AN46</f>
        <v>48-X</v>
      </c>
      <c r="AO48" s="87">
        <v>107</v>
      </c>
      <c r="AP48" s="88">
        <v>102</v>
      </c>
      <c r="AQ48" s="88">
        <v>95</v>
      </c>
      <c r="AR48" s="88">
        <v>90</v>
      </c>
      <c r="AS48" s="88">
        <v>85</v>
      </c>
      <c r="AT48" s="88">
        <v>80</v>
      </c>
      <c r="AU48" s="88">
        <v>75</v>
      </c>
      <c r="AV48" s="89">
        <v>69</v>
      </c>
    </row>
    <row r="49" spans="1:48" ht="15" thickBot="1">
      <c r="A49">
        <v>49</v>
      </c>
      <c r="B49" s="662"/>
      <c r="C49" s="667"/>
      <c r="D49" s="90" t="str">
        <f>+D47</f>
        <v>44-X</v>
      </c>
      <c r="E49" s="87">
        <v>176</v>
      </c>
      <c r="F49" s="88">
        <v>168</v>
      </c>
      <c r="G49" s="88">
        <v>158</v>
      </c>
      <c r="H49" s="88">
        <v>150</v>
      </c>
      <c r="I49" s="88">
        <v>143</v>
      </c>
      <c r="J49" s="88">
        <v>135</v>
      </c>
      <c r="K49" s="88">
        <v>128</v>
      </c>
      <c r="L49" s="89">
        <v>132</v>
      </c>
      <c r="N49" s="662"/>
      <c r="O49" s="667"/>
      <c r="P49" s="90" t="str">
        <f>+P47</f>
        <v>44-X</v>
      </c>
      <c r="Q49" s="87">
        <v>141</v>
      </c>
      <c r="R49" s="88">
        <v>134</v>
      </c>
      <c r="S49" s="88">
        <v>126</v>
      </c>
      <c r="T49" s="88">
        <v>130</v>
      </c>
      <c r="U49" s="88">
        <v>124</v>
      </c>
      <c r="V49" s="88">
        <v>116</v>
      </c>
      <c r="W49" s="88">
        <v>109</v>
      </c>
      <c r="X49" s="89">
        <v>102</v>
      </c>
      <c r="Z49" s="662"/>
      <c r="AA49" s="667"/>
      <c r="AB49" s="90" t="str">
        <f>+AB47</f>
        <v>44-X</v>
      </c>
      <c r="AC49" s="87">
        <v>121</v>
      </c>
      <c r="AD49" s="88">
        <v>115</v>
      </c>
      <c r="AE49" s="88">
        <v>108</v>
      </c>
      <c r="AF49" s="88">
        <v>101</v>
      </c>
      <c r="AG49" s="88">
        <v>95</v>
      </c>
      <c r="AH49" s="88">
        <v>89</v>
      </c>
      <c r="AI49" s="88">
        <v>82</v>
      </c>
      <c r="AJ49" s="89">
        <v>75</v>
      </c>
      <c r="AL49" s="662"/>
      <c r="AM49" s="667"/>
      <c r="AN49" s="90" t="str">
        <f>+AN47</f>
        <v>44-X</v>
      </c>
      <c r="AO49" s="87">
        <v>104</v>
      </c>
      <c r="AP49" s="88">
        <v>98</v>
      </c>
      <c r="AQ49" s="88">
        <v>91</v>
      </c>
      <c r="AR49" s="88">
        <v>85</v>
      </c>
      <c r="AS49" s="88">
        <v>79</v>
      </c>
      <c r="AT49" s="88">
        <v>73</v>
      </c>
      <c r="AU49" s="88">
        <v>67</v>
      </c>
      <c r="AV49" s="89">
        <v>62</v>
      </c>
    </row>
    <row r="50" spans="1:48">
      <c r="A50">
        <v>50</v>
      </c>
      <c r="B50" s="662"/>
      <c r="C50" s="664">
        <f>+C48+10</f>
        <v>140</v>
      </c>
      <c r="D50" s="78" t="s">
        <v>133</v>
      </c>
      <c r="E50" s="83">
        <v>216</v>
      </c>
      <c r="F50" s="84">
        <v>207</v>
      </c>
      <c r="G50" s="84">
        <v>196</v>
      </c>
      <c r="H50" s="84">
        <v>186</v>
      </c>
      <c r="I50" s="84">
        <v>176</v>
      </c>
      <c r="J50" s="84">
        <v>182</v>
      </c>
      <c r="K50" s="84">
        <v>172</v>
      </c>
      <c r="L50" s="85">
        <v>163</v>
      </c>
      <c r="N50" s="662"/>
      <c r="O50" s="664">
        <f>+O48+10</f>
        <v>140</v>
      </c>
      <c r="P50" s="78" t="s">
        <v>133</v>
      </c>
      <c r="Q50" s="83">
        <v>189</v>
      </c>
      <c r="R50" s="84">
        <v>181</v>
      </c>
      <c r="S50" s="84">
        <v>171</v>
      </c>
      <c r="T50" s="84">
        <v>163</v>
      </c>
      <c r="U50" s="84">
        <v>154</v>
      </c>
      <c r="V50" s="84">
        <v>146</v>
      </c>
      <c r="W50" s="84">
        <v>136</v>
      </c>
      <c r="X50" s="85">
        <v>125</v>
      </c>
      <c r="Z50" s="662"/>
      <c r="AA50" s="664">
        <f>+AA48+10</f>
        <v>140</v>
      </c>
      <c r="AB50" s="78" t="s">
        <v>133</v>
      </c>
      <c r="AC50" s="83">
        <v>152</v>
      </c>
      <c r="AD50" s="84">
        <v>144</v>
      </c>
      <c r="AE50" s="84">
        <v>134</v>
      </c>
      <c r="AF50" s="84">
        <v>124</v>
      </c>
      <c r="AG50" s="84">
        <v>116</v>
      </c>
      <c r="AH50" s="84">
        <v>108</v>
      </c>
      <c r="AI50" s="84">
        <v>101</v>
      </c>
      <c r="AJ50" s="85">
        <v>95</v>
      </c>
      <c r="AL50" s="662"/>
      <c r="AM50" s="664">
        <f>+AM48+10</f>
        <v>140</v>
      </c>
      <c r="AN50" s="78" t="s">
        <v>133</v>
      </c>
      <c r="AO50" s="83">
        <v>128</v>
      </c>
      <c r="AP50" s="84">
        <v>120</v>
      </c>
      <c r="AQ50" s="84">
        <v>111</v>
      </c>
      <c r="AR50" s="84">
        <v>103</v>
      </c>
      <c r="AS50" s="84">
        <v>98</v>
      </c>
      <c r="AT50" s="84">
        <v>93</v>
      </c>
      <c r="AU50" s="84">
        <v>87</v>
      </c>
      <c r="AV50" s="85">
        <v>81</v>
      </c>
    </row>
    <row r="51" spans="1:48" ht="15" thickBot="1">
      <c r="A51">
        <v>51</v>
      </c>
      <c r="B51" s="662"/>
      <c r="C51" s="665"/>
      <c r="D51" s="82" t="s">
        <v>129</v>
      </c>
      <c r="E51" s="83">
        <v>200</v>
      </c>
      <c r="F51" s="84">
        <v>190</v>
      </c>
      <c r="G51" s="84">
        <v>181</v>
      </c>
      <c r="H51" s="84">
        <v>172</v>
      </c>
      <c r="I51" s="84">
        <v>163</v>
      </c>
      <c r="J51" s="84">
        <v>155</v>
      </c>
      <c r="K51" s="84">
        <v>147</v>
      </c>
      <c r="L51" s="85">
        <v>138</v>
      </c>
      <c r="N51" s="662"/>
      <c r="O51" s="665"/>
      <c r="P51" s="82" t="s">
        <v>129</v>
      </c>
      <c r="Q51" s="83">
        <v>160</v>
      </c>
      <c r="R51" s="84">
        <v>152</v>
      </c>
      <c r="S51" s="84">
        <v>144</v>
      </c>
      <c r="T51" s="84">
        <v>137</v>
      </c>
      <c r="U51" s="84">
        <v>130</v>
      </c>
      <c r="V51" s="84">
        <v>122</v>
      </c>
      <c r="W51" s="84">
        <v>127</v>
      </c>
      <c r="X51" s="85">
        <v>118</v>
      </c>
      <c r="Z51" s="662"/>
      <c r="AA51" s="665"/>
      <c r="AB51" s="82" t="s">
        <v>129</v>
      </c>
      <c r="AC51" s="83">
        <v>128</v>
      </c>
      <c r="AD51" s="84">
        <v>133</v>
      </c>
      <c r="AE51" s="84">
        <v>125</v>
      </c>
      <c r="AF51" s="84">
        <v>118</v>
      </c>
      <c r="AG51" s="84">
        <v>111</v>
      </c>
      <c r="AH51" s="84">
        <v>105</v>
      </c>
      <c r="AI51" s="84">
        <v>98</v>
      </c>
      <c r="AJ51" s="85">
        <v>91</v>
      </c>
      <c r="AL51" s="662"/>
      <c r="AM51" s="665"/>
      <c r="AN51" s="82" t="s">
        <v>129</v>
      </c>
      <c r="AO51" s="83">
        <v>121</v>
      </c>
      <c r="AP51" s="84">
        <v>114</v>
      </c>
      <c r="AQ51" s="84">
        <v>107</v>
      </c>
      <c r="AR51" s="84">
        <v>101</v>
      </c>
      <c r="AS51" s="84">
        <v>94</v>
      </c>
      <c r="AT51" s="84">
        <v>89</v>
      </c>
      <c r="AU51" s="84">
        <v>82</v>
      </c>
      <c r="AV51" s="85">
        <v>74</v>
      </c>
    </row>
    <row r="52" spans="1:48">
      <c r="A52">
        <v>52</v>
      </c>
      <c r="B52" s="662"/>
      <c r="C52" s="666">
        <f>+C50+10</f>
        <v>150</v>
      </c>
      <c r="D52" s="86" t="str">
        <f>+D50</f>
        <v>48-X</v>
      </c>
      <c r="E52" s="87">
        <v>242</v>
      </c>
      <c r="F52" s="88">
        <v>231</v>
      </c>
      <c r="G52" s="88">
        <v>219</v>
      </c>
      <c r="H52" s="88">
        <v>208</v>
      </c>
      <c r="I52" s="88">
        <v>199</v>
      </c>
      <c r="J52" s="88">
        <v>189</v>
      </c>
      <c r="K52" s="88">
        <v>179</v>
      </c>
      <c r="L52" s="89">
        <v>183</v>
      </c>
      <c r="N52" s="662"/>
      <c r="O52" s="666">
        <f>+O50+10</f>
        <v>150</v>
      </c>
      <c r="P52" s="86" t="str">
        <f>+P50</f>
        <v>48-X</v>
      </c>
      <c r="Q52" s="87">
        <v>196</v>
      </c>
      <c r="R52" s="88">
        <v>187</v>
      </c>
      <c r="S52" s="88">
        <v>192</v>
      </c>
      <c r="T52" s="88">
        <v>183</v>
      </c>
      <c r="U52" s="88">
        <v>174</v>
      </c>
      <c r="V52" s="88">
        <v>165</v>
      </c>
      <c r="W52" s="88">
        <v>156</v>
      </c>
      <c r="X52" s="89">
        <v>146</v>
      </c>
      <c r="Z52" s="662"/>
      <c r="AA52" s="666">
        <f>+AA50+10</f>
        <v>150</v>
      </c>
      <c r="AB52" s="86" t="str">
        <f>+AB50</f>
        <v>48-X</v>
      </c>
      <c r="AC52" s="87">
        <v>172</v>
      </c>
      <c r="AD52" s="88">
        <v>164</v>
      </c>
      <c r="AE52" s="88">
        <v>155</v>
      </c>
      <c r="AF52" s="88">
        <v>146</v>
      </c>
      <c r="AG52" s="88">
        <v>137</v>
      </c>
      <c r="AH52" s="88">
        <v>128</v>
      </c>
      <c r="AI52" s="88">
        <v>118</v>
      </c>
      <c r="AJ52" s="89">
        <v>109</v>
      </c>
      <c r="AL52" s="662"/>
      <c r="AM52" s="666">
        <f>+AM50+10</f>
        <v>150</v>
      </c>
      <c r="AN52" s="86" t="str">
        <f>+AN50</f>
        <v>48-X</v>
      </c>
      <c r="AO52" s="87">
        <v>150</v>
      </c>
      <c r="AP52" s="88">
        <v>142</v>
      </c>
      <c r="AQ52" s="88">
        <v>131</v>
      </c>
      <c r="AR52" s="88">
        <v>122</v>
      </c>
      <c r="AS52" s="88">
        <v>114</v>
      </c>
      <c r="AT52" s="88">
        <v>106</v>
      </c>
      <c r="AU52" s="88">
        <v>100</v>
      </c>
      <c r="AV52" s="89">
        <v>93</v>
      </c>
    </row>
    <row r="53" spans="1:48" ht="15" thickBot="1">
      <c r="A53">
        <v>53</v>
      </c>
      <c r="B53" s="662"/>
      <c r="C53" s="667"/>
      <c r="D53" s="90" t="str">
        <f>+D51</f>
        <v>44-X</v>
      </c>
      <c r="E53" s="87">
        <v>225</v>
      </c>
      <c r="F53" s="88">
        <v>215</v>
      </c>
      <c r="G53" s="88">
        <v>204</v>
      </c>
      <c r="H53" s="88">
        <v>193</v>
      </c>
      <c r="I53" s="88">
        <v>183</v>
      </c>
      <c r="J53" s="88">
        <v>175</v>
      </c>
      <c r="K53" s="88">
        <v>165</v>
      </c>
      <c r="L53" s="89">
        <v>155</v>
      </c>
      <c r="N53" s="662"/>
      <c r="O53" s="667"/>
      <c r="P53" s="90" t="str">
        <f>+P51</f>
        <v>44-X</v>
      </c>
      <c r="Q53" s="87">
        <v>180</v>
      </c>
      <c r="R53" s="88">
        <v>172</v>
      </c>
      <c r="S53" s="88">
        <v>163</v>
      </c>
      <c r="T53" s="88">
        <v>155</v>
      </c>
      <c r="U53" s="88">
        <v>147</v>
      </c>
      <c r="V53" s="88">
        <v>139</v>
      </c>
      <c r="W53" s="88">
        <v>131</v>
      </c>
      <c r="X53" s="89">
        <v>123</v>
      </c>
      <c r="Z53" s="662"/>
      <c r="AA53" s="667"/>
      <c r="AB53" s="90" t="str">
        <f>+AB51</f>
        <v>44-X</v>
      </c>
      <c r="AC53" s="87">
        <v>145</v>
      </c>
      <c r="AD53" s="88">
        <v>138</v>
      </c>
      <c r="AE53" s="88">
        <v>130</v>
      </c>
      <c r="AF53" s="88">
        <v>135</v>
      </c>
      <c r="AG53" s="88">
        <v>127</v>
      </c>
      <c r="AH53" s="88">
        <v>120</v>
      </c>
      <c r="AI53" s="88">
        <v>113</v>
      </c>
      <c r="AJ53" s="89">
        <v>105</v>
      </c>
      <c r="AL53" s="662"/>
      <c r="AM53" s="667"/>
      <c r="AN53" s="90" t="str">
        <f>+AN51</f>
        <v>44-X</v>
      </c>
      <c r="AO53" s="87">
        <v>126</v>
      </c>
      <c r="AP53" s="88">
        <v>131</v>
      </c>
      <c r="AQ53" s="88">
        <v>122</v>
      </c>
      <c r="AR53" s="88">
        <v>115</v>
      </c>
      <c r="AS53" s="88">
        <v>109</v>
      </c>
      <c r="AT53" s="88">
        <v>103</v>
      </c>
      <c r="AU53" s="88">
        <v>96</v>
      </c>
      <c r="AV53" s="89">
        <v>89</v>
      </c>
    </row>
    <row r="54" spans="1:48">
      <c r="A54">
        <v>54</v>
      </c>
      <c r="B54" s="662"/>
      <c r="C54" s="664">
        <f>+C52+10</f>
        <v>160</v>
      </c>
      <c r="D54" s="78" t="s">
        <v>133</v>
      </c>
      <c r="E54" s="83">
        <v>268</v>
      </c>
      <c r="F54" s="84">
        <v>258</v>
      </c>
      <c r="G54" s="84">
        <v>245</v>
      </c>
      <c r="H54" s="84">
        <v>232</v>
      </c>
      <c r="I54" s="84">
        <v>222</v>
      </c>
      <c r="J54" s="84">
        <v>211</v>
      </c>
      <c r="K54" s="84">
        <v>200</v>
      </c>
      <c r="L54" s="85">
        <v>189</v>
      </c>
      <c r="N54" s="662"/>
      <c r="O54" s="664">
        <f>+O52+10</f>
        <v>160</v>
      </c>
      <c r="P54" s="78" t="s">
        <v>133</v>
      </c>
      <c r="Q54" s="83">
        <v>218</v>
      </c>
      <c r="R54" s="84">
        <v>208</v>
      </c>
      <c r="S54" s="84">
        <v>197</v>
      </c>
      <c r="T54" s="84">
        <v>188</v>
      </c>
      <c r="U54" s="84">
        <v>178</v>
      </c>
      <c r="V54" s="84">
        <v>183</v>
      </c>
      <c r="W54" s="84">
        <v>175</v>
      </c>
      <c r="X54" s="85">
        <v>165</v>
      </c>
      <c r="Z54" s="662"/>
      <c r="AA54" s="664">
        <f>+AA52+10</f>
        <v>160</v>
      </c>
      <c r="AB54" s="78" t="s">
        <v>133</v>
      </c>
      <c r="AC54" s="83">
        <v>191</v>
      </c>
      <c r="AD54" s="84">
        <v>183</v>
      </c>
      <c r="AE54" s="84">
        <v>173</v>
      </c>
      <c r="AF54" s="84">
        <v>164</v>
      </c>
      <c r="AG54" s="84">
        <v>157</v>
      </c>
      <c r="AH54" s="84">
        <v>148</v>
      </c>
      <c r="AI54" s="84">
        <v>138</v>
      </c>
      <c r="AJ54" s="85">
        <v>127</v>
      </c>
      <c r="AL54" s="662"/>
      <c r="AM54" s="664">
        <f>+AM52+10</f>
        <v>160</v>
      </c>
      <c r="AN54" s="78" t="s">
        <v>133</v>
      </c>
      <c r="AO54" s="83">
        <v>168</v>
      </c>
      <c r="AP54" s="84">
        <v>160</v>
      </c>
      <c r="AQ54" s="84">
        <v>151</v>
      </c>
      <c r="AR54" s="84">
        <v>142</v>
      </c>
      <c r="AS54" s="84">
        <v>133</v>
      </c>
      <c r="AT54" s="84">
        <v>124</v>
      </c>
      <c r="AU54" s="84">
        <v>114</v>
      </c>
      <c r="AV54" s="85">
        <v>106</v>
      </c>
    </row>
    <row r="55" spans="1:48" ht="15" thickBot="1">
      <c r="A55">
        <v>55</v>
      </c>
      <c r="B55" s="662"/>
      <c r="C55" s="665"/>
      <c r="D55" s="82" t="s">
        <v>129</v>
      </c>
      <c r="E55" s="83">
        <v>252</v>
      </c>
      <c r="F55" s="84">
        <v>241</v>
      </c>
      <c r="G55" s="84">
        <v>227</v>
      </c>
      <c r="H55" s="84">
        <v>216</v>
      </c>
      <c r="I55" s="84">
        <v>205</v>
      </c>
      <c r="J55" s="84">
        <v>196</v>
      </c>
      <c r="K55" s="84">
        <v>185</v>
      </c>
      <c r="L55" s="85">
        <v>174</v>
      </c>
      <c r="N55" s="662"/>
      <c r="O55" s="665"/>
      <c r="P55" s="82" t="s">
        <v>129</v>
      </c>
      <c r="Q55" s="83">
        <v>202</v>
      </c>
      <c r="R55" s="84">
        <v>193</v>
      </c>
      <c r="S55" s="84">
        <v>183</v>
      </c>
      <c r="T55" s="84">
        <v>173</v>
      </c>
      <c r="U55" s="84">
        <v>165</v>
      </c>
      <c r="V55" s="84">
        <v>156</v>
      </c>
      <c r="W55" s="84">
        <v>147</v>
      </c>
      <c r="X55" s="85">
        <v>139</v>
      </c>
      <c r="Z55" s="662"/>
      <c r="AA55" s="665"/>
      <c r="AB55" s="82" t="s">
        <v>129</v>
      </c>
      <c r="AC55" s="83">
        <v>162</v>
      </c>
      <c r="AD55" s="84">
        <v>155</v>
      </c>
      <c r="AE55" s="84">
        <v>146</v>
      </c>
      <c r="AF55" s="84">
        <v>138</v>
      </c>
      <c r="AG55" s="84">
        <v>131</v>
      </c>
      <c r="AH55" s="84">
        <v>124</v>
      </c>
      <c r="AI55" s="84">
        <v>128</v>
      </c>
      <c r="AJ55" s="85">
        <v>120</v>
      </c>
      <c r="AL55" s="662"/>
      <c r="AM55" s="665"/>
      <c r="AN55" s="82" t="s">
        <v>129</v>
      </c>
      <c r="AO55" s="83">
        <v>141</v>
      </c>
      <c r="AP55" s="84">
        <v>135</v>
      </c>
      <c r="AQ55" s="84">
        <v>127</v>
      </c>
      <c r="AR55" s="84">
        <v>131</v>
      </c>
      <c r="AS55" s="84">
        <v>124</v>
      </c>
      <c r="AT55" s="84">
        <v>117</v>
      </c>
      <c r="AU55" s="84">
        <v>110</v>
      </c>
      <c r="AV55" s="85">
        <v>102</v>
      </c>
    </row>
    <row r="56" spans="1:48">
      <c r="A56">
        <v>56</v>
      </c>
      <c r="B56" s="662"/>
      <c r="C56" s="666">
        <f>+C54+10</f>
        <v>170</v>
      </c>
      <c r="D56" s="86" t="str">
        <f>+D54</f>
        <v>48-X</v>
      </c>
      <c r="E56" s="87">
        <v>274</v>
      </c>
      <c r="F56" s="88">
        <v>268</v>
      </c>
      <c r="G56" s="88">
        <v>266</v>
      </c>
      <c r="H56" s="88">
        <v>257</v>
      </c>
      <c r="I56" s="88">
        <v>244</v>
      </c>
      <c r="J56" s="88">
        <v>233</v>
      </c>
      <c r="K56" s="88">
        <v>221</v>
      </c>
      <c r="L56" s="89">
        <v>209</v>
      </c>
      <c r="N56" s="662"/>
      <c r="O56" s="666">
        <f>+O54+10</f>
        <v>170</v>
      </c>
      <c r="P56" s="86" t="str">
        <f>+P54</f>
        <v>48-X</v>
      </c>
      <c r="Q56" s="87">
        <v>240</v>
      </c>
      <c r="R56" s="88">
        <v>231</v>
      </c>
      <c r="S56" s="88">
        <v>219</v>
      </c>
      <c r="T56" s="88">
        <v>208</v>
      </c>
      <c r="U56" s="88">
        <v>198</v>
      </c>
      <c r="V56" s="88">
        <v>188</v>
      </c>
      <c r="W56" s="88">
        <v>178</v>
      </c>
      <c r="X56" s="89">
        <v>182</v>
      </c>
      <c r="Z56" s="662"/>
      <c r="AA56" s="666">
        <f>+AA54+10</f>
        <v>170</v>
      </c>
      <c r="AB56" s="86" t="str">
        <f>+AB54</f>
        <v>48-X</v>
      </c>
      <c r="AC56" s="87">
        <v>195</v>
      </c>
      <c r="AD56" s="88">
        <v>187</v>
      </c>
      <c r="AE56" s="88">
        <v>191</v>
      </c>
      <c r="AF56" s="88">
        <v>182</v>
      </c>
      <c r="AG56" s="88">
        <v>174</v>
      </c>
      <c r="AH56" s="88">
        <v>165</v>
      </c>
      <c r="AI56" s="88">
        <v>156</v>
      </c>
      <c r="AJ56" s="89">
        <v>146</v>
      </c>
      <c r="AL56" s="662"/>
      <c r="AM56" s="666">
        <f>+AM54+10</f>
        <v>170</v>
      </c>
      <c r="AN56" s="86" t="str">
        <f>+AN54</f>
        <v>48-X</v>
      </c>
      <c r="AO56" s="87">
        <v>185</v>
      </c>
      <c r="AP56" s="88">
        <v>178</v>
      </c>
      <c r="AQ56" s="88">
        <v>168</v>
      </c>
      <c r="AR56" s="88">
        <v>160</v>
      </c>
      <c r="AS56" s="88">
        <v>151</v>
      </c>
      <c r="AT56" s="88">
        <v>142</v>
      </c>
      <c r="AU56" s="88">
        <v>132</v>
      </c>
      <c r="AV56" s="89">
        <v>122</v>
      </c>
    </row>
    <row r="57" spans="1:48" ht="15" thickBot="1">
      <c r="A57">
        <v>57</v>
      </c>
      <c r="B57" s="662"/>
      <c r="C57" s="667"/>
      <c r="D57" s="90" t="str">
        <f>+D55</f>
        <v>44-X</v>
      </c>
      <c r="E57" s="87">
        <v>274</v>
      </c>
      <c r="F57" s="88">
        <v>276</v>
      </c>
      <c r="G57" s="88">
        <v>253</v>
      </c>
      <c r="H57" s="88">
        <v>240</v>
      </c>
      <c r="I57" s="88">
        <v>228</v>
      </c>
      <c r="J57" s="88">
        <v>217</v>
      </c>
      <c r="K57" s="88">
        <v>205</v>
      </c>
      <c r="L57" s="89">
        <v>193</v>
      </c>
      <c r="N57" s="662"/>
      <c r="O57" s="667"/>
      <c r="P57" s="90" t="str">
        <f>+P55</f>
        <v>44-X</v>
      </c>
      <c r="Q57" s="87">
        <v>225</v>
      </c>
      <c r="R57" s="88">
        <v>215</v>
      </c>
      <c r="S57" s="88">
        <v>202</v>
      </c>
      <c r="T57" s="88">
        <v>192</v>
      </c>
      <c r="U57" s="88">
        <v>183</v>
      </c>
      <c r="V57" s="88">
        <v>173</v>
      </c>
      <c r="W57" s="88">
        <v>164</v>
      </c>
      <c r="X57" s="89">
        <v>155</v>
      </c>
      <c r="Z57" s="662"/>
      <c r="AA57" s="667"/>
      <c r="AB57" s="90" t="str">
        <f>+AB55</f>
        <v>44-X</v>
      </c>
      <c r="AC57" s="87">
        <v>180</v>
      </c>
      <c r="AD57" s="88">
        <v>171</v>
      </c>
      <c r="AE57" s="88">
        <v>162</v>
      </c>
      <c r="AF57" s="88">
        <v>154</v>
      </c>
      <c r="AG57" s="88">
        <v>146</v>
      </c>
      <c r="AH57" s="88">
        <v>139</v>
      </c>
      <c r="AI57" s="88">
        <v>131</v>
      </c>
      <c r="AJ57" s="89">
        <v>123</v>
      </c>
      <c r="AL57" s="662"/>
      <c r="AM57" s="667"/>
      <c r="AN57" s="90" t="str">
        <f>+AN55</f>
        <v>44-X</v>
      </c>
      <c r="AO57" s="87">
        <v>157</v>
      </c>
      <c r="AP57" s="88">
        <v>150</v>
      </c>
      <c r="AQ57" s="88">
        <v>141</v>
      </c>
      <c r="AR57" s="88">
        <v>134</v>
      </c>
      <c r="AS57" s="88">
        <v>128</v>
      </c>
      <c r="AT57" s="88">
        <v>132</v>
      </c>
      <c r="AU57" s="88">
        <v>124</v>
      </c>
      <c r="AV57" s="89">
        <v>115</v>
      </c>
    </row>
    <row r="58" spans="1:48">
      <c r="A58">
        <v>58</v>
      </c>
      <c r="B58" s="662"/>
      <c r="C58" s="664">
        <f>+C56+10</f>
        <v>180</v>
      </c>
      <c r="D58" s="78" t="s">
        <v>133</v>
      </c>
      <c r="E58" s="83">
        <v>278</v>
      </c>
      <c r="F58" s="84">
        <v>275</v>
      </c>
      <c r="G58" s="84">
        <v>269</v>
      </c>
      <c r="H58" s="84">
        <v>268</v>
      </c>
      <c r="I58" s="84">
        <v>267</v>
      </c>
      <c r="J58" s="84">
        <v>256</v>
      </c>
      <c r="K58" s="84">
        <v>243</v>
      </c>
      <c r="L58" s="85">
        <v>230</v>
      </c>
      <c r="N58" s="662"/>
      <c r="O58" s="664">
        <f>+O56+10</f>
        <v>180</v>
      </c>
      <c r="P58" s="78" t="s">
        <v>133</v>
      </c>
      <c r="Q58" s="83">
        <v>266</v>
      </c>
      <c r="R58" s="84">
        <v>254</v>
      </c>
      <c r="S58" s="84">
        <v>239</v>
      </c>
      <c r="T58" s="84">
        <v>228</v>
      </c>
      <c r="U58" s="84">
        <v>218</v>
      </c>
      <c r="V58" s="84">
        <v>206</v>
      </c>
      <c r="W58" s="84">
        <v>197</v>
      </c>
      <c r="X58" s="85">
        <v>185</v>
      </c>
      <c r="Z58" s="662"/>
      <c r="AA58" s="664">
        <f>+AA56+10</f>
        <v>180</v>
      </c>
      <c r="AB58" s="78" t="s">
        <v>133</v>
      </c>
      <c r="AC58" s="83">
        <v>215</v>
      </c>
      <c r="AD58" s="84">
        <v>205</v>
      </c>
      <c r="AE58" s="84">
        <v>194</v>
      </c>
      <c r="AF58" s="84">
        <v>184</v>
      </c>
      <c r="AG58" s="84">
        <v>190</v>
      </c>
      <c r="AH58" s="84">
        <v>181</v>
      </c>
      <c r="AI58" s="84">
        <v>172</v>
      </c>
      <c r="AJ58" s="85">
        <v>162</v>
      </c>
      <c r="AL58" s="662"/>
      <c r="AM58" s="664">
        <f>+AM56+10</f>
        <v>180</v>
      </c>
      <c r="AN58" s="78" t="s">
        <v>133</v>
      </c>
      <c r="AO58" s="83">
        <v>188</v>
      </c>
      <c r="AP58" s="84">
        <v>180</v>
      </c>
      <c r="AQ58" s="84">
        <v>185</v>
      </c>
      <c r="AR58" s="84">
        <v>176</v>
      </c>
      <c r="AS58" s="84">
        <v>167</v>
      </c>
      <c r="AT58" s="84">
        <v>159</v>
      </c>
      <c r="AU58" s="84">
        <v>150</v>
      </c>
      <c r="AV58" s="85">
        <v>139</v>
      </c>
    </row>
    <row r="59" spans="1:48" ht="15" thickBot="1">
      <c r="A59">
        <v>59</v>
      </c>
      <c r="B59" s="662"/>
      <c r="C59" s="665"/>
      <c r="D59" s="82" t="s">
        <v>129</v>
      </c>
      <c r="E59" s="83">
        <v>278</v>
      </c>
      <c r="F59" s="84">
        <v>274</v>
      </c>
      <c r="G59" s="84">
        <v>269</v>
      </c>
      <c r="H59" s="84">
        <v>264</v>
      </c>
      <c r="I59" s="84">
        <v>252</v>
      </c>
      <c r="J59" s="84">
        <v>239</v>
      </c>
      <c r="K59" s="84">
        <v>226</v>
      </c>
      <c r="L59" s="85">
        <v>214</v>
      </c>
      <c r="N59" s="662"/>
      <c r="O59" s="665"/>
      <c r="P59" s="82" t="s">
        <v>129</v>
      </c>
      <c r="Q59" s="83">
        <v>248</v>
      </c>
      <c r="R59" s="84">
        <v>235</v>
      </c>
      <c r="S59" s="84">
        <v>224</v>
      </c>
      <c r="T59" s="84">
        <v>212</v>
      </c>
      <c r="U59" s="84">
        <v>202</v>
      </c>
      <c r="V59" s="84">
        <v>191</v>
      </c>
      <c r="W59" s="84">
        <v>181</v>
      </c>
      <c r="X59" s="85">
        <v>171</v>
      </c>
      <c r="Z59" s="662"/>
      <c r="AA59" s="665"/>
      <c r="AB59" s="82" t="s">
        <v>129</v>
      </c>
      <c r="AC59" s="83">
        <v>199</v>
      </c>
      <c r="AD59" s="84">
        <v>190</v>
      </c>
      <c r="AE59" s="84">
        <v>179</v>
      </c>
      <c r="AF59" s="84">
        <v>170</v>
      </c>
      <c r="AG59" s="84">
        <v>162</v>
      </c>
      <c r="AH59" s="84">
        <v>154</v>
      </c>
      <c r="AI59" s="84">
        <v>145</v>
      </c>
      <c r="AJ59" s="85">
        <v>137</v>
      </c>
      <c r="AL59" s="662"/>
      <c r="AM59" s="665"/>
      <c r="AN59" s="82" t="s">
        <v>129</v>
      </c>
      <c r="AO59" s="83">
        <v>174</v>
      </c>
      <c r="AP59" s="84">
        <v>166</v>
      </c>
      <c r="AQ59" s="84">
        <v>157</v>
      </c>
      <c r="AR59" s="84">
        <v>149</v>
      </c>
      <c r="AS59" s="84">
        <v>141</v>
      </c>
      <c r="AT59" s="84">
        <v>134</v>
      </c>
      <c r="AU59" s="84">
        <v>126</v>
      </c>
      <c r="AV59" s="85">
        <v>129</v>
      </c>
    </row>
    <row r="60" spans="1:48">
      <c r="A60">
        <v>60</v>
      </c>
      <c r="B60" s="662"/>
      <c r="C60" s="666">
        <f>+C58+10</f>
        <v>190</v>
      </c>
      <c r="D60" s="86" t="str">
        <f>+D58</f>
        <v>48-X</v>
      </c>
      <c r="E60" s="87">
        <v>281</v>
      </c>
      <c r="F60" s="88">
        <v>279</v>
      </c>
      <c r="G60" s="88">
        <v>277</v>
      </c>
      <c r="H60" s="88">
        <v>273</v>
      </c>
      <c r="I60" s="88">
        <v>274</v>
      </c>
      <c r="J60" s="88">
        <v>269</v>
      </c>
      <c r="K60" s="88">
        <v>265</v>
      </c>
      <c r="L60" s="89">
        <v>251</v>
      </c>
      <c r="N60" s="662"/>
      <c r="O60" s="666">
        <f>+O58+10</f>
        <v>190</v>
      </c>
      <c r="P60" s="86" t="str">
        <f>+P58</f>
        <v>48-X</v>
      </c>
      <c r="Q60" s="87">
        <v>273</v>
      </c>
      <c r="R60" s="88">
        <v>268</v>
      </c>
      <c r="S60" s="88">
        <v>263</v>
      </c>
      <c r="T60" s="88">
        <v>249</v>
      </c>
      <c r="U60" s="88">
        <v>238</v>
      </c>
      <c r="V60" s="88">
        <v>227</v>
      </c>
      <c r="W60" s="88">
        <v>215</v>
      </c>
      <c r="X60" s="89">
        <v>203</v>
      </c>
      <c r="Z60" s="662"/>
      <c r="AA60" s="666">
        <f>+AA58+10</f>
        <v>190</v>
      </c>
      <c r="AB60" s="86" t="str">
        <f>+AB58</f>
        <v>48-X</v>
      </c>
      <c r="AC60" s="87">
        <v>234</v>
      </c>
      <c r="AD60" s="88">
        <v>224</v>
      </c>
      <c r="AE60" s="88">
        <v>213</v>
      </c>
      <c r="AF60" s="88">
        <v>202</v>
      </c>
      <c r="AG60" s="88">
        <v>193</v>
      </c>
      <c r="AH60" s="88">
        <v>183</v>
      </c>
      <c r="AI60" s="88">
        <v>188</v>
      </c>
      <c r="AJ60" s="89">
        <v>177</v>
      </c>
      <c r="AL60" s="662"/>
      <c r="AM60" s="666">
        <f>+AM58+10</f>
        <v>190</v>
      </c>
      <c r="AN60" s="86" t="str">
        <f>+AN58</f>
        <v>48-X</v>
      </c>
      <c r="AO60" s="87">
        <v>206</v>
      </c>
      <c r="AP60" s="88">
        <v>197</v>
      </c>
      <c r="AQ60" s="88">
        <v>186</v>
      </c>
      <c r="AR60" s="88">
        <v>177</v>
      </c>
      <c r="AS60" s="88">
        <v>183</v>
      </c>
      <c r="AT60" s="88">
        <v>174</v>
      </c>
      <c r="AU60" s="88">
        <v>165</v>
      </c>
      <c r="AV60" s="89">
        <v>155</v>
      </c>
    </row>
    <row r="61" spans="1:48" ht="15" thickBot="1">
      <c r="A61">
        <v>61</v>
      </c>
      <c r="B61" s="662"/>
      <c r="C61" s="667"/>
      <c r="D61" s="90" t="str">
        <f>+D59</f>
        <v>44-X</v>
      </c>
      <c r="E61" s="87">
        <v>281</v>
      </c>
      <c r="F61" s="88">
        <v>279</v>
      </c>
      <c r="G61" s="88">
        <v>277</v>
      </c>
      <c r="H61" s="88">
        <v>273</v>
      </c>
      <c r="I61" s="88">
        <v>273</v>
      </c>
      <c r="J61" s="88">
        <v>261</v>
      </c>
      <c r="K61" s="88">
        <v>249</v>
      </c>
      <c r="L61" s="89">
        <v>234</v>
      </c>
      <c r="N61" s="662"/>
      <c r="O61" s="667"/>
      <c r="P61" s="90" t="str">
        <f>+P59</f>
        <v>44-X</v>
      </c>
      <c r="Q61" s="87">
        <v>271</v>
      </c>
      <c r="R61" s="88">
        <v>259</v>
      </c>
      <c r="S61" s="88">
        <v>245</v>
      </c>
      <c r="T61" s="88">
        <v>232</v>
      </c>
      <c r="U61" s="88">
        <v>221</v>
      </c>
      <c r="V61" s="88">
        <v>210</v>
      </c>
      <c r="W61" s="88">
        <v>199</v>
      </c>
      <c r="X61" s="89">
        <v>187</v>
      </c>
      <c r="Z61" s="662"/>
      <c r="AA61" s="667"/>
      <c r="AB61" s="90" t="str">
        <f>+AB59</f>
        <v>44-X</v>
      </c>
      <c r="AC61" s="87">
        <v>219</v>
      </c>
      <c r="AD61" s="88">
        <v>209</v>
      </c>
      <c r="AE61" s="88">
        <v>197</v>
      </c>
      <c r="AF61" s="88">
        <v>186</v>
      </c>
      <c r="AG61" s="88">
        <v>178</v>
      </c>
      <c r="AH61" s="88">
        <v>169</v>
      </c>
      <c r="AI61" s="88">
        <v>160</v>
      </c>
      <c r="AJ61" s="89">
        <v>150</v>
      </c>
      <c r="AL61" s="662"/>
      <c r="AM61" s="667"/>
      <c r="AN61" s="90" t="str">
        <f>+AN59</f>
        <v>44-X</v>
      </c>
      <c r="AO61" s="87">
        <v>191</v>
      </c>
      <c r="AP61" s="88">
        <v>182</v>
      </c>
      <c r="AQ61" s="88">
        <v>172</v>
      </c>
      <c r="AR61" s="88">
        <v>163</v>
      </c>
      <c r="AS61" s="88">
        <v>155</v>
      </c>
      <c r="AT61" s="88">
        <v>147</v>
      </c>
      <c r="AU61" s="88">
        <v>139</v>
      </c>
      <c r="AV61" s="89">
        <v>131</v>
      </c>
    </row>
    <row r="62" spans="1:48">
      <c r="A62">
        <v>62</v>
      </c>
      <c r="B62" s="662"/>
      <c r="C62" s="664">
        <f>+C60+10</f>
        <v>200</v>
      </c>
      <c r="D62" s="78" t="s">
        <v>133</v>
      </c>
      <c r="E62" s="83">
        <v>285</v>
      </c>
      <c r="F62" s="84">
        <v>284</v>
      </c>
      <c r="G62" s="84">
        <v>279</v>
      </c>
      <c r="H62" s="84">
        <v>279</v>
      </c>
      <c r="I62" s="84">
        <v>277</v>
      </c>
      <c r="J62" s="84">
        <v>273</v>
      </c>
      <c r="K62" s="84">
        <v>271</v>
      </c>
      <c r="L62" s="85">
        <v>270</v>
      </c>
      <c r="N62" s="662"/>
      <c r="O62" s="664">
        <f>+O60+10</f>
        <v>200</v>
      </c>
      <c r="P62" s="78" t="s">
        <v>133</v>
      </c>
      <c r="Q62" s="83">
        <v>277</v>
      </c>
      <c r="R62" s="84">
        <v>275</v>
      </c>
      <c r="S62" s="84">
        <v>270</v>
      </c>
      <c r="T62" s="84">
        <v>266</v>
      </c>
      <c r="U62" s="84">
        <v>260</v>
      </c>
      <c r="V62" s="84">
        <v>247</v>
      </c>
      <c r="W62" s="84">
        <v>234</v>
      </c>
      <c r="X62" s="85">
        <v>221</v>
      </c>
      <c r="Z62" s="662"/>
      <c r="AA62" s="664">
        <f>+AA60+10</f>
        <v>200</v>
      </c>
      <c r="AB62" s="78" t="s">
        <v>133</v>
      </c>
      <c r="AC62" s="83">
        <v>255</v>
      </c>
      <c r="AD62" s="84">
        <v>245</v>
      </c>
      <c r="AE62" s="84">
        <v>231</v>
      </c>
      <c r="AF62" s="84">
        <v>220</v>
      </c>
      <c r="AG62" s="84">
        <v>210</v>
      </c>
      <c r="AH62" s="84">
        <v>200</v>
      </c>
      <c r="AI62" s="84">
        <v>189</v>
      </c>
      <c r="AJ62" s="85">
        <v>178</v>
      </c>
      <c r="AL62" s="662"/>
      <c r="AM62" s="664">
        <f>+AM60+10</f>
        <v>200</v>
      </c>
      <c r="AN62" s="78" t="s">
        <v>133</v>
      </c>
      <c r="AO62" s="83">
        <v>225</v>
      </c>
      <c r="AP62" s="84">
        <v>214</v>
      </c>
      <c r="AQ62" s="84">
        <v>204</v>
      </c>
      <c r="AR62" s="84">
        <v>194</v>
      </c>
      <c r="AS62" s="84">
        <v>185</v>
      </c>
      <c r="AT62" s="84">
        <v>174</v>
      </c>
      <c r="AU62" s="84">
        <v>180</v>
      </c>
      <c r="AV62" s="85">
        <v>170</v>
      </c>
    </row>
    <row r="63" spans="1:48" ht="15" thickBot="1">
      <c r="A63">
        <v>63</v>
      </c>
      <c r="B63" s="663"/>
      <c r="C63" s="665"/>
      <c r="D63" s="82" t="s">
        <v>129</v>
      </c>
      <c r="E63" s="189">
        <v>284</v>
      </c>
      <c r="F63" s="186">
        <v>283</v>
      </c>
      <c r="G63" s="186">
        <v>278</v>
      </c>
      <c r="H63" s="186">
        <v>278</v>
      </c>
      <c r="I63" s="186">
        <v>276</v>
      </c>
      <c r="J63" s="186">
        <v>273</v>
      </c>
      <c r="K63" s="186">
        <v>271</v>
      </c>
      <c r="L63" s="185">
        <v>255</v>
      </c>
      <c r="N63" s="663"/>
      <c r="O63" s="665"/>
      <c r="P63" s="82" t="s">
        <v>129</v>
      </c>
      <c r="Q63" s="189">
        <v>276</v>
      </c>
      <c r="R63" s="186">
        <v>274</v>
      </c>
      <c r="S63" s="186">
        <v>268</v>
      </c>
      <c r="T63" s="186">
        <v>255</v>
      </c>
      <c r="U63" s="186">
        <v>243</v>
      </c>
      <c r="V63" s="186">
        <v>230</v>
      </c>
      <c r="W63" s="186">
        <v>218</v>
      </c>
      <c r="X63" s="185">
        <v>204</v>
      </c>
      <c r="Z63" s="663"/>
      <c r="AA63" s="665"/>
      <c r="AB63" s="82" t="s">
        <v>129</v>
      </c>
      <c r="AC63" s="189">
        <v>238</v>
      </c>
      <c r="AD63" s="186">
        <v>228</v>
      </c>
      <c r="AE63" s="186">
        <v>215</v>
      </c>
      <c r="AF63" s="186">
        <v>205</v>
      </c>
      <c r="AG63" s="186">
        <v>195</v>
      </c>
      <c r="AH63" s="186">
        <v>185</v>
      </c>
      <c r="AI63" s="186">
        <v>175</v>
      </c>
      <c r="AJ63" s="185">
        <v>165</v>
      </c>
      <c r="AL63" s="663"/>
      <c r="AM63" s="665"/>
      <c r="AN63" s="82" t="s">
        <v>129</v>
      </c>
      <c r="AO63" s="189">
        <v>209</v>
      </c>
      <c r="AP63" s="186">
        <v>199</v>
      </c>
      <c r="AQ63" s="186">
        <v>188</v>
      </c>
      <c r="AR63" s="186">
        <v>179</v>
      </c>
      <c r="AS63" s="186">
        <v>170</v>
      </c>
      <c r="AT63" s="186">
        <v>162</v>
      </c>
      <c r="AU63" s="186">
        <v>152</v>
      </c>
      <c r="AV63" s="185">
        <v>143</v>
      </c>
    </row>
    <row r="64" spans="1:48">
      <c r="A64">
        <v>64</v>
      </c>
    </row>
    <row r="65" spans="1:48">
      <c r="A65">
        <v>65</v>
      </c>
      <c r="B65" s="675" t="s">
        <v>1143</v>
      </c>
      <c r="C65" s="675"/>
      <c r="D65" s="675"/>
      <c r="E65" s="675"/>
      <c r="F65" s="675"/>
      <c r="G65" s="675"/>
      <c r="H65" s="675"/>
      <c r="I65" s="675"/>
      <c r="J65" s="675"/>
      <c r="K65" s="675"/>
      <c r="L65" s="675"/>
      <c r="N65" s="675" t="s">
        <v>1143</v>
      </c>
      <c r="O65" s="675"/>
      <c r="P65" s="675"/>
      <c r="Q65" s="675"/>
      <c r="R65" s="675"/>
      <c r="S65" s="675"/>
      <c r="T65" s="675"/>
      <c r="U65" s="675"/>
      <c r="V65" s="675"/>
      <c r="W65" s="675"/>
      <c r="X65" s="675"/>
      <c r="Z65" s="675" t="s">
        <v>1143</v>
      </c>
      <c r="AA65" s="675"/>
      <c r="AB65" s="675"/>
      <c r="AC65" s="675"/>
      <c r="AD65" s="675"/>
      <c r="AE65" s="675"/>
      <c r="AF65" s="675"/>
      <c r="AG65" s="675"/>
      <c r="AH65" s="675"/>
      <c r="AI65" s="675"/>
      <c r="AJ65" s="675"/>
      <c r="AL65" s="675" t="s">
        <v>1143</v>
      </c>
      <c r="AM65" s="675"/>
      <c r="AN65" s="675"/>
      <c r="AO65" s="675"/>
      <c r="AP65" s="675"/>
      <c r="AQ65" s="675"/>
      <c r="AR65" s="675"/>
      <c r="AS65" s="675"/>
      <c r="AT65" s="675"/>
      <c r="AU65" s="675"/>
      <c r="AV65" s="675"/>
    </row>
    <row r="66" spans="1:48">
      <c r="A66">
        <v>66</v>
      </c>
    </row>
    <row r="67" spans="1:48">
      <c r="A67">
        <v>67</v>
      </c>
    </row>
    <row r="68" spans="1:48">
      <c r="A68">
        <v>68</v>
      </c>
    </row>
    <row r="69" spans="1:48">
      <c r="A69">
        <v>69</v>
      </c>
    </row>
    <row r="70" spans="1:48" ht="15" thickBot="1">
      <c r="A70">
        <v>70</v>
      </c>
    </row>
    <row r="71" spans="1:48" ht="18.600000000000001" thickBot="1">
      <c r="A71">
        <v>71</v>
      </c>
      <c r="B71" s="649" t="s">
        <v>1137</v>
      </c>
      <c r="C71" s="650"/>
      <c r="D71" s="650"/>
      <c r="E71" s="650"/>
      <c r="F71" s="650"/>
      <c r="G71" s="650"/>
      <c r="H71" s="650"/>
      <c r="I71" s="650"/>
      <c r="J71" s="650"/>
      <c r="K71" s="650"/>
      <c r="L71" s="651"/>
      <c r="N71" s="649" t="s">
        <v>1137</v>
      </c>
      <c r="O71" s="650"/>
      <c r="P71" s="650"/>
      <c r="Q71" s="650"/>
      <c r="R71" s="650"/>
      <c r="S71" s="650"/>
      <c r="T71" s="650"/>
      <c r="U71" s="650"/>
      <c r="V71" s="650"/>
      <c r="W71" s="650"/>
      <c r="X71" s="651"/>
      <c r="Z71" s="649" t="s">
        <v>1137</v>
      </c>
      <c r="AA71" s="650"/>
      <c r="AB71" s="650"/>
      <c r="AC71" s="650"/>
      <c r="AD71" s="650"/>
      <c r="AE71" s="650"/>
      <c r="AF71" s="650"/>
      <c r="AG71" s="650"/>
      <c r="AH71" s="650"/>
      <c r="AI71" s="650"/>
      <c r="AJ71" s="651"/>
      <c r="AL71" s="649" t="s">
        <v>1137</v>
      </c>
      <c r="AM71" s="650"/>
      <c r="AN71" s="650"/>
      <c r="AO71" s="650"/>
      <c r="AP71" s="650"/>
      <c r="AQ71" s="650"/>
      <c r="AR71" s="650"/>
      <c r="AS71" s="650"/>
      <c r="AT71" s="650"/>
      <c r="AU71" s="650"/>
      <c r="AV71" s="651"/>
    </row>
    <row r="72" spans="1:48" ht="15.75" customHeight="1">
      <c r="A72">
        <v>72</v>
      </c>
      <c r="B72" s="652" t="s">
        <v>1117</v>
      </c>
      <c r="C72" s="652" t="s">
        <v>634</v>
      </c>
      <c r="D72" s="682" t="s">
        <v>1119</v>
      </c>
      <c r="E72" s="676" t="s">
        <v>1120</v>
      </c>
      <c r="F72" s="677"/>
      <c r="G72" s="677"/>
      <c r="H72" s="677"/>
      <c r="I72" s="677"/>
      <c r="J72" s="677"/>
      <c r="K72" s="677"/>
      <c r="L72" s="678"/>
      <c r="N72" s="652" t="str">
        <f>+N6</f>
        <v>Categoría de terreno 2</v>
      </c>
      <c r="O72" s="652" t="s">
        <v>634</v>
      </c>
      <c r="P72" s="682" t="s">
        <v>1119</v>
      </c>
      <c r="Q72" s="676" t="s">
        <v>1120</v>
      </c>
      <c r="R72" s="677"/>
      <c r="S72" s="677"/>
      <c r="T72" s="677"/>
      <c r="U72" s="677"/>
      <c r="V72" s="677"/>
      <c r="W72" s="677"/>
      <c r="X72" s="678"/>
      <c r="Z72" s="652" t="str">
        <f>+Z6</f>
        <v>Categoría de terreno 3</v>
      </c>
      <c r="AA72" s="652" t="s">
        <v>634</v>
      </c>
      <c r="AB72" s="682" t="s">
        <v>1119</v>
      </c>
      <c r="AC72" s="676" t="s">
        <v>1120</v>
      </c>
      <c r="AD72" s="677"/>
      <c r="AE72" s="677"/>
      <c r="AF72" s="677"/>
      <c r="AG72" s="677"/>
      <c r="AH72" s="677"/>
      <c r="AI72" s="677"/>
      <c r="AJ72" s="678"/>
      <c r="AL72" s="652" t="str">
        <f>+AL6</f>
        <v>Categoría de terreno 4</v>
      </c>
      <c r="AM72" s="652" t="s">
        <v>634</v>
      </c>
      <c r="AN72" s="682" t="s">
        <v>1119</v>
      </c>
      <c r="AO72" s="676" t="s">
        <v>1120</v>
      </c>
      <c r="AP72" s="677"/>
      <c r="AQ72" s="677"/>
      <c r="AR72" s="677"/>
      <c r="AS72" s="677"/>
      <c r="AT72" s="677"/>
      <c r="AU72" s="677"/>
      <c r="AV72" s="678"/>
    </row>
    <row r="73" spans="1:48" ht="15" customHeight="1" thickBot="1">
      <c r="A73">
        <v>73</v>
      </c>
      <c r="B73" s="668"/>
      <c r="C73" s="668"/>
      <c r="D73" s="683"/>
      <c r="E73" s="679"/>
      <c r="F73" s="680"/>
      <c r="G73" s="680"/>
      <c r="H73" s="680"/>
      <c r="I73" s="680"/>
      <c r="J73" s="680"/>
      <c r="K73" s="680"/>
      <c r="L73" s="681"/>
      <c r="N73" s="668"/>
      <c r="O73" s="668"/>
      <c r="P73" s="683"/>
      <c r="Q73" s="679"/>
      <c r="R73" s="680"/>
      <c r="S73" s="680"/>
      <c r="T73" s="680"/>
      <c r="U73" s="680"/>
      <c r="V73" s="680"/>
      <c r="W73" s="680"/>
      <c r="X73" s="681"/>
      <c r="Z73" s="668"/>
      <c r="AA73" s="668"/>
      <c r="AB73" s="683"/>
      <c r="AC73" s="679"/>
      <c r="AD73" s="680"/>
      <c r="AE73" s="680"/>
      <c r="AF73" s="680"/>
      <c r="AG73" s="680"/>
      <c r="AH73" s="680"/>
      <c r="AI73" s="680"/>
      <c r="AJ73" s="681"/>
      <c r="AL73" s="668"/>
      <c r="AM73" s="668"/>
      <c r="AN73" s="683"/>
      <c r="AO73" s="679"/>
      <c r="AP73" s="680"/>
      <c r="AQ73" s="680"/>
      <c r="AR73" s="680"/>
      <c r="AS73" s="680"/>
      <c r="AT73" s="680"/>
      <c r="AU73" s="680"/>
      <c r="AV73" s="681"/>
    </row>
    <row r="74" spans="1:48" ht="15" thickBot="1">
      <c r="A74">
        <v>74</v>
      </c>
      <c r="B74" s="653"/>
      <c r="C74" s="653"/>
      <c r="D74" s="671"/>
      <c r="E74" s="75">
        <v>0</v>
      </c>
      <c r="F74" s="76">
        <v>500</v>
      </c>
      <c r="G74" s="76">
        <v>1000</v>
      </c>
      <c r="H74" s="76">
        <v>1500</v>
      </c>
      <c r="I74" s="76">
        <v>2000</v>
      </c>
      <c r="J74" s="76">
        <v>2500</v>
      </c>
      <c r="K74" s="76">
        <v>3000</v>
      </c>
      <c r="L74" s="77">
        <v>3500</v>
      </c>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L74" s="653"/>
      <c r="AM74" s="653"/>
      <c r="AN74" s="671"/>
      <c r="AO74" s="75">
        <v>0</v>
      </c>
      <c r="AP74" s="76">
        <v>500</v>
      </c>
      <c r="AQ74" s="76">
        <v>1000</v>
      </c>
      <c r="AR74" s="76">
        <v>1500</v>
      </c>
      <c r="AS74" s="76">
        <v>2000</v>
      </c>
      <c r="AT74" s="76">
        <v>2500</v>
      </c>
      <c r="AU74" s="76">
        <v>3000</v>
      </c>
      <c r="AV74" s="77">
        <v>3500</v>
      </c>
    </row>
    <row r="75" spans="1:48" ht="15" customHeight="1">
      <c r="A75">
        <v>75</v>
      </c>
      <c r="B75" s="661" t="str">
        <f>+B42</f>
        <v>*Inclinación del sistema 0°</v>
      </c>
      <c r="C75" s="664">
        <v>100</v>
      </c>
      <c r="D75" s="78" t="s">
        <v>133</v>
      </c>
      <c r="E75" s="79">
        <v>187</v>
      </c>
      <c r="F75" s="80">
        <v>179</v>
      </c>
      <c r="G75" s="80">
        <v>170</v>
      </c>
      <c r="H75" s="80">
        <v>164</v>
      </c>
      <c r="I75" s="80">
        <v>160</v>
      </c>
      <c r="J75" s="80">
        <v>155</v>
      </c>
      <c r="K75" s="80">
        <v>151</v>
      </c>
      <c r="L75" s="81">
        <v>146</v>
      </c>
      <c r="N75" s="661" t="str">
        <f>+N42</f>
        <v>*Inclinación del sistema 0°</v>
      </c>
      <c r="O75" s="664">
        <v>100</v>
      </c>
      <c r="P75" s="78" t="s">
        <v>133</v>
      </c>
      <c r="Q75" s="79">
        <v>158</v>
      </c>
      <c r="R75" s="80">
        <v>154</v>
      </c>
      <c r="S75" s="80">
        <v>151</v>
      </c>
      <c r="T75" s="80">
        <v>146</v>
      </c>
      <c r="U75" s="80">
        <v>142</v>
      </c>
      <c r="V75" s="80">
        <v>139</v>
      </c>
      <c r="W75" s="80">
        <v>133</v>
      </c>
      <c r="X75" s="81">
        <v>133</v>
      </c>
      <c r="Z75" s="661" t="str">
        <f>+Z42</f>
        <v>*Inclinación del sistema 0°</v>
      </c>
      <c r="AA75" s="664">
        <v>100</v>
      </c>
      <c r="AB75" s="78" t="s">
        <v>133</v>
      </c>
      <c r="AC75" s="79">
        <v>141</v>
      </c>
      <c r="AD75" s="80">
        <v>138</v>
      </c>
      <c r="AE75" s="80">
        <v>132</v>
      </c>
      <c r="AF75" s="80">
        <v>126</v>
      </c>
      <c r="AG75" s="80">
        <v>122</v>
      </c>
      <c r="AH75" s="80">
        <v>117</v>
      </c>
      <c r="AI75" s="80">
        <v>112</v>
      </c>
      <c r="AJ75" s="81">
        <v>107</v>
      </c>
      <c r="AL75" s="661" t="str">
        <f>+AL42</f>
        <v>*Inclinación del sistema 0°</v>
      </c>
      <c r="AM75" s="664">
        <v>100</v>
      </c>
      <c r="AN75" s="78" t="s">
        <v>133</v>
      </c>
      <c r="AO75" s="79">
        <v>128</v>
      </c>
      <c r="AP75" s="80">
        <v>124</v>
      </c>
      <c r="AQ75" s="80">
        <v>118</v>
      </c>
      <c r="AR75" s="80">
        <v>114</v>
      </c>
      <c r="AS75" s="80">
        <v>110</v>
      </c>
      <c r="AT75" s="80">
        <v>106</v>
      </c>
      <c r="AU75" s="80">
        <v>101</v>
      </c>
      <c r="AV75" s="81">
        <v>97</v>
      </c>
    </row>
    <row r="76" spans="1:48" ht="15" thickBot="1">
      <c r="A76">
        <v>76</v>
      </c>
      <c r="B76" s="662"/>
      <c r="C76" s="665"/>
      <c r="D76" s="82" t="s">
        <v>129</v>
      </c>
      <c r="E76" s="83">
        <v>176</v>
      </c>
      <c r="F76" s="84">
        <v>170</v>
      </c>
      <c r="G76" s="84">
        <v>164</v>
      </c>
      <c r="H76" s="84">
        <v>158</v>
      </c>
      <c r="I76" s="84">
        <v>153</v>
      </c>
      <c r="J76" s="84">
        <v>148</v>
      </c>
      <c r="K76" s="84">
        <v>141</v>
      </c>
      <c r="L76" s="85">
        <v>133</v>
      </c>
      <c r="N76" s="662"/>
      <c r="O76" s="665"/>
      <c r="P76" s="82" t="s">
        <v>129</v>
      </c>
      <c r="Q76" s="83">
        <v>151</v>
      </c>
      <c r="R76" s="84">
        <v>146</v>
      </c>
      <c r="S76" s="84">
        <v>139</v>
      </c>
      <c r="T76" s="84">
        <v>133</v>
      </c>
      <c r="U76" s="84">
        <v>127</v>
      </c>
      <c r="V76" s="84">
        <v>123</v>
      </c>
      <c r="W76" s="84">
        <v>121</v>
      </c>
      <c r="X76" s="85">
        <v>117</v>
      </c>
      <c r="Z76" s="662"/>
      <c r="AA76" s="665"/>
      <c r="AB76" s="82" t="s">
        <v>129</v>
      </c>
      <c r="AC76" s="83">
        <v>126</v>
      </c>
      <c r="AD76" s="84">
        <v>123</v>
      </c>
      <c r="AE76" s="84">
        <v>120</v>
      </c>
      <c r="AF76" s="84">
        <v>117</v>
      </c>
      <c r="AG76" s="84">
        <v>114</v>
      </c>
      <c r="AH76" s="84">
        <v>111</v>
      </c>
      <c r="AI76" s="84">
        <v>108</v>
      </c>
      <c r="AJ76" s="85">
        <v>105</v>
      </c>
      <c r="AL76" s="662"/>
      <c r="AM76" s="665"/>
      <c r="AN76" s="82" t="s">
        <v>129</v>
      </c>
      <c r="AO76" s="83">
        <v>118</v>
      </c>
      <c r="AP76" s="84">
        <v>115</v>
      </c>
      <c r="AQ76" s="84">
        <v>112</v>
      </c>
      <c r="AR76" s="84">
        <v>110</v>
      </c>
      <c r="AS76" s="84">
        <v>107</v>
      </c>
      <c r="AT76" s="84">
        <v>104</v>
      </c>
      <c r="AU76" s="84">
        <v>101</v>
      </c>
      <c r="AV76" s="85">
        <v>97</v>
      </c>
    </row>
    <row r="77" spans="1:48">
      <c r="A77">
        <v>77</v>
      </c>
      <c r="B77" s="662"/>
      <c r="C77" s="666">
        <v>110</v>
      </c>
      <c r="D77" s="86" t="str">
        <f>+D75</f>
        <v>48-X</v>
      </c>
      <c r="E77" s="87">
        <v>215</v>
      </c>
      <c r="F77" s="88">
        <v>208</v>
      </c>
      <c r="G77" s="88">
        <v>199</v>
      </c>
      <c r="H77" s="88">
        <v>189</v>
      </c>
      <c r="I77" s="88">
        <v>180</v>
      </c>
      <c r="J77" s="88">
        <v>172</v>
      </c>
      <c r="K77" s="88">
        <v>165</v>
      </c>
      <c r="L77" s="89">
        <v>160</v>
      </c>
      <c r="N77" s="662"/>
      <c r="O77" s="666">
        <v>110</v>
      </c>
      <c r="P77" s="86" t="str">
        <f>+P75</f>
        <v>48-X</v>
      </c>
      <c r="Q77" s="87">
        <v>178</v>
      </c>
      <c r="R77" s="88">
        <v>170</v>
      </c>
      <c r="S77" s="88">
        <v>164</v>
      </c>
      <c r="T77" s="88">
        <v>159</v>
      </c>
      <c r="U77" s="88">
        <v>155</v>
      </c>
      <c r="V77" s="88">
        <v>151</v>
      </c>
      <c r="W77" s="88">
        <v>147</v>
      </c>
      <c r="X77" s="89">
        <v>143</v>
      </c>
      <c r="Z77" s="662"/>
      <c r="AA77" s="666">
        <v>110</v>
      </c>
      <c r="AB77" s="86" t="str">
        <f>+AB75</f>
        <v>48-X</v>
      </c>
      <c r="AC77" s="87">
        <v>154</v>
      </c>
      <c r="AD77" s="88">
        <v>150</v>
      </c>
      <c r="AE77" s="88">
        <v>146</v>
      </c>
      <c r="AF77" s="88">
        <v>142</v>
      </c>
      <c r="AG77" s="88">
        <v>139</v>
      </c>
      <c r="AH77" s="88">
        <v>133</v>
      </c>
      <c r="AI77" s="88">
        <v>127</v>
      </c>
      <c r="AJ77" s="89">
        <v>121</v>
      </c>
      <c r="AL77" s="662"/>
      <c r="AM77" s="666">
        <v>110</v>
      </c>
      <c r="AN77" s="86" t="str">
        <f>+AN75</f>
        <v>48-X</v>
      </c>
      <c r="AO77" s="87">
        <v>144</v>
      </c>
      <c r="AP77" s="88">
        <v>140</v>
      </c>
      <c r="AQ77" s="88">
        <v>135</v>
      </c>
      <c r="AR77" s="88">
        <v>129</v>
      </c>
      <c r="AS77" s="88">
        <v>124</v>
      </c>
      <c r="AT77" s="88">
        <v>120</v>
      </c>
      <c r="AU77" s="88">
        <v>115</v>
      </c>
      <c r="AV77" s="89">
        <v>110</v>
      </c>
    </row>
    <row r="78" spans="1:48" ht="15" thickBot="1">
      <c r="A78">
        <v>78</v>
      </c>
      <c r="B78" s="662"/>
      <c r="C78" s="667"/>
      <c r="D78" s="90" t="str">
        <f>+D76</f>
        <v>44-X</v>
      </c>
      <c r="E78" s="87">
        <v>180</v>
      </c>
      <c r="F78" s="88">
        <v>175</v>
      </c>
      <c r="G78" s="88">
        <v>184</v>
      </c>
      <c r="H78" s="88">
        <v>177</v>
      </c>
      <c r="I78" s="88">
        <v>171</v>
      </c>
      <c r="J78" s="88">
        <v>165</v>
      </c>
      <c r="K78" s="88">
        <v>159</v>
      </c>
      <c r="L78" s="89">
        <v>152</v>
      </c>
      <c r="N78" s="662"/>
      <c r="O78" s="667"/>
      <c r="P78" s="90" t="str">
        <f>+P76</f>
        <v>44-X</v>
      </c>
      <c r="Q78" s="87">
        <v>169</v>
      </c>
      <c r="R78" s="88">
        <v>163</v>
      </c>
      <c r="S78" s="88">
        <v>157</v>
      </c>
      <c r="T78" s="88">
        <v>152</v>
      </c>
      <c r="U78" s="88">
        <v>147</v>
      </c>
      <c r="V78" s="88">
        <v>140</v>
      </c>
      <c r="W78" s="88">
        <v>134</v>
      </c>
      <c r="X78" s="89">
        <v>127</v>
      </c>
      <c r="Z78" s="662"/>
      <c r="AA78" s="667"/>
      <c r="AB78" s="90" t="str">
        <f>+AB76</f>
        <v>44-X</v>
      </c>
      <c r="AC78" s="87">
        <v>145</v>
      </c>
      <c r="AD78" s="88">
        <v>139</v>
      </c>
      <c r="AE78" s="88">
        <v>133</v>
      </c>
      <c r="AF78" s="88">
        <v>127</v>
      </c>
      <c r="AG78" s="88">
        <v>124</v>
      </c>
      <c r="AH78" s="88">
        <v>121</v>
      </c>
      <c r="AI78" s="88">
        <v>117</v>
      </c>
      <c r="AJ78" s="89">
        <v>114</v>
      </c>
      <c r="AL78" s="662"/>
      <c r="AM78" s="667"/>
      <c r="AN78" s="90" t="str">
        <f>+AN76</f>
        <v>44-X</v>
      </c>
      <c r="AO78" s="87">
        <v>129</v>
      </c>
      <c r="AP78" s="88">
        <v>125</v>
      </c>
      <c r="AQ78" s="88">
        <v>122</v>
      </c>
      <c r="AR78" s="88">
        <v>118</v>
      </c>
      <c r="AS78" s="88">
        <v>116</v>
      </c>
      <c r="AT78" s="88">
        <v>113</v>
      </c>
      <c r="AU78" s="88">
        <v>110</v>
      </c>
      <c r="AV78" s="89">
        <v>107</v>
      </c>
    </row>
    <row r="79" spans="1:48">
      <c r="A79">
        <v>79</v>
      </c>
      <c r="B79" s="662"/>
      <c r="C79" s="664">
        <f>+C77+10</f>
        <v>120</v>
      </c>
      <c r="D79" s="78" t="s">
        <v>133</v>
      </c>
      <c r="E79" s="83">
        <v>237</v>
      </c>
      <c r="F79" s="84">
        <v>230</v>
      </c>
      <c r="G79" s="84">
        <v>222</v>
      </c>
      <c r="H79" s="84">
        <v>215</v>
      </c>
      <c r="I79" s="84">
        <v>206</v>
      </c>
      <c r="J79" s="84">
        <v>198</v>
      </c>
      <c r="K79" s="84">
        <v>188</v>
      </c>
      <c r="L79" s="85">
        <v>178</v>
      </c>
      <c r="N79" s="662"/>
      <c r="O79" s="664">
        <f>+O77+10</f>
        <v>120</v>
      </c>
      <c r="P79" s="78" t="s">
        <v>133</v>
      </c>
      <c r="Q79" s="83">
        <v>203</v>
      </c>
      <c r="R79" s="84">
        <v>196</v>
      </c>
      <c r="S79" s="84">
        <v>186</v>
      </c>
      <c r="T79" s="84">
        <v>177</v>
      </c>
      <c r="U79" s="84">
        <v>169</v>
      </c>
      <c r="V79" s="84">
        <v>162</v>
      </c>
      <c r="W79" s="84">
        <v>159</v>
      </c>
      <c r="X79" s="85">
        <v>154</v>
      </c>
      <c r="Z79" s="662"/>
      <c r="AA79" s="664">
        <f>+AA77+10</f>
        <v>120</v>
      </c>
      <c r="AB79" s="78" t="s">
        <v>133</v>
      </c>
      <c r="AC79" s="83">
        <v>167</v>
      </c>
      <c r="AD79" s="84">
        <v>162</v>
      </c>
      <c r="AE79" s="84">
        <v>157</v>
      </c>
      <c r="AF79" s="84">
        <v>153</v>
      </c>
      <c r="AG79" s="84">
        <v>150</v>
      </c>
      <c r="AH79" s="84">
        <v>146</v>
      </c>
      <c r="AI79" s="84">
        <v>142</v>
      </c>
      <c r="AJ79" s="85">
        <v>137</v>
      </c>
      <c r="AL79" s="662"/>
      <c r="AM79" s="664">
        <f>+AM77+10</f>
        <v>120</v>
      </c>
      <c r="AN79" s="78" t="s">
        <v>133</v>
      </c>
      <c r="AO79" s="83">
        <v>155</v>
      </c>
      <c r="AP79" s="84">
        <v>152</v>
      </c>
      <c r="AQ79" s="84">
        <v>147</v>
      </c>
      <c r="AR79" s="84">
        <v>143</v>
      </c>
      <c r="AS79" s="84">
        <v>140</v>
      </c>
      <c r="AT79" s="84">
        <v>135</v>
      </c>
      <c r="AU79" s="84">
        <v>129</v>
      </c>
      <c r="AV79" s="85">
        <v>123</v>
      </c>
    </row>
    <row r="80" spans="1:48" ht="15" thickBot="1">
      <c r="A80">
        <v>80</v>
      </c>
      <c r="B80" s="662"/>
      <c r="C80" s="665"/>
      <c r="D80" s="82" t="s">
        <v>129</v>
      </c>
      <c r="E80" s="83">
        <v>200</v>
      </c>
      <c r="F80" s="84">
        <v>194</v>
      </c>
      <c r="G80" s="84">
        <v>187</v>
      </c>
      <c r="H80" s="84">
        <v>180</v>
      </c>
      <c r="I80" s="84">
        <v>174</v>
      </c>
      <c r="J80" s="84">
        <v>184</v>
      </c>
      <c r="K80" s="84">
        <v>177</v>
      </c>
      <c r="L80" s="85">
        <v>169</v>
      </c>
      <c r="N80" s="662"/>
      <c r="O80" s="665"/>
      <c r="P80" s="82" t="s">
        <v>129</v>
      </c>
      <c r="Q80" s="83">
        <v>188</v>
      </c>
      <c r="R80" s="84">
        <v>182</v>
      </c>
      <c r="S80" s="84">
        <v>174</v>
      </c>
      <c r="T80" s="84">
        <v>168</v>
      </c>
      <c r="U80" s="84">
        <v>163</v>
      </c>
      <c r="V80" s="84">
        <v>157</v>
      </c>
      <c r="W80" s="84">
        <v>151</v>
      </c>
      <c r="X80" s="85">
        <v>145</v>
      </c>
      <c r="Z80" s="662"/>
      <c r="AA80" s="665"/>
      <c r="AB80" s="82" t="s">
        <v>129</v>
      </c>
      <c r="AC80" s="83">
        <v>161</v>
      </c>
      <c r="AD80" s="84">
        <v>156</v>
      </c>
      <c r="AE80" s="84">
        <v>150</v>
      </c>
      <c r="AF80" s="84">
        <v>144</v>
      </c>
      <c r="AG80" s="84">
        <v>138</v>
      </c>
      <c r="AH80" s="84">
        <v>132</v>
      </c>
      <c r="AI80" s="84">
        <v>126</v>
      </c>
      <c r="AJ80" s="85">
        <v>122</v>
      </c>
      <c r="AL80" s="662"/>
      <c r="AM80" s="665"/>
      <c r="AN80" s="82" t="s">
        <v>129</v>
      </c>
      <c r="AO80" s="83">
        <v>147</v>
      </c>
      <c r="AP80" s="84">
        <v>141</v>
      </c>
      <c r="AQ80" s="84">
        <v>134</v>
      </c>
      <c r="AR80" s="84">
        <v>128</v>
      </c>
      <c r="AS80" s="84">
        <v>124</v>
      </c>
      <c r="AT80" s="84">
        <v>121</v>
      </c>
      <c r="AU80" s="84">
        <v>118</v>
      </c>
      <c r="AV80" s="85">
        <v>115</v>
      </c>
    </row>
    <row r="81" spans="1:48">
      <c r="A81">
        <v>81</v>
      </c>
      <c r="B81" s="662"/>
      <c r="C81" s="666">
        <f>+C79+10</f>
        <v>130</v>
      </c>
      <c r="D81" s="86" t="str">
        <f>+D79</f>
        <v>48-X</v>
      </c>
      <c r="E81" s="87">
        <v>259</v>
      </c>
      <c r="F81" s="88">
        <v>252</v>
      </c>
      <c r="G81" s="88">
        <v>243</v>
      </c>
      <c r="H81" s="88">
        <v>235</v>
      </c>
      <c r="I81" s="88">
        <v>227</v>
      </c>
      <c r="J81" s="88">
        <v>220</v>
      </c>
      <c r="K81" s="88">
        <v>212</v>
      </c>
      <c r="L81" s="89">
        <v>203</v>
      </c>
      <c r="N81" s="662"/>
      <c r="O81" s="666">
        <f>+O79+10</f>
        <v>130</v>
      </c>
      <c r="P81" s="86" t="str">
        <f>+P79</f>
        <v>48-X</v>
      </c>
      <c r="Q81" s="87">
        <v>225</v>
      </c>
      <c r="R81" s="88">
        <v>218</v>
      </c>
      <c r="S81" s="88">
        <v>209</v>
      </c>
      <c r="T81" s="88">
        <v>201</v>
      </c>
      <c r="U81" s="88">
        <v>192</v>
      </c>
      <c r="V81" s="88">
        <v>183</v>
      </c>
      <c r="W81" s="88">
        <v>174</v>
      </c>
      <c r="X81" s="89">
        <v>165</v>
      </c>
      <c r="Z81" s="662"/>
      <c r="AA81" s="666">
        <f>+AA79+10</f>
        <v>130</v>
      </c>
      <c r="AB81" s="86" t="str">
        <f>+AB79</f>
        <v>48-X</v>
      </c>
      <c r="AC81" s="87">
        <v>190</v>
      </c>
      <c r="AD81" s="88">
        <v>181</v>
      </c>
      <c r="AE81" s="88">
        <v>172</v>
      </c>
      <c r="AF81" s="88">
        <v>165</v>
      </c>
      <c r="AG81" s="88">
        <v>161</v>
      </c>
      <c r="AH81" s="88">
        <v>156</v>
      </c>
      <c r="AI81" s="88">
        <v>152</v>
      </c>
      <c r="AJ81" s="89">
        <v>148</v>
      </c>
      <c r="AL81" s="662"/>
      <c r="AM81" s="666">
        <f>+AM79+10</f>
        <v>130</v>
      </c>
      <c r="AN81" s="86" t="str">
        <f>+AN79</f>
        <v>48-X</v>
      </c>
      <c r="AO81" s="87">
        <v>167</v>
      </c>
      <c r="AP81" s="88">
        <v>163</v>
      </c>
      <c r="AQ81" s="88">
        <v>158</v>
      </c>
      <c r="AR81" s="88">
        <v>154</v>
      </c>
      <c r="AS81" s="88">
        <v>150</v>
      </c>
      <c r="AT81" s="88">
        <v>146</v>
      </c>
      <c r="AU81" s="88">
        <v>142</v>
      </c>
      <c r="AV81" s="89">
        <v>137</v>
      </c>
    </row>
    <row r="82" spans="1:48" ht="15" thickBot="1">
      <c r="A82">
        <v>82</v>
      </c>
      <c r="B82" s="662"/>
      <c r="C82" s="667"/>
      <c r="D82" s="90" t="str">
        <f>+D80</f>
        <v>44-X</v>
      </c>
      <c r="E82" s="87">
        <v>221</v>
      </c>
      <c r="F82" s="88">
        <v>214</v>
      </c>
      <c r="G82" s="88">
        <v>205</v>
      </c>
      <c r="H82" s="88">
        <v>198</v>
      </c>
      <c r="I82" s="88">
        <v>191</v>
      </c>
      <c r="J82" s="88">
        <v>184</v>
      </c>
      <c r="K82" s="88">
        <v>178</v>
      </c>
      <c r="L82" s="89">
        <v>187</v>
      </c>
      <c r="N82" s="662"/>
      <c r="O82" s="667"/>
      <c r="P82" s="90" t="str">
        <f>+P80</f>
        <v>44-X</v>
      </c>
      <c r="Q82" s="87">
        <v>189</v>
      </c>
      <c r="R82" s="88">
        <v>183</v>
      </c>
      <c r="S82" s="88">
        <v>176</v>
      </c>
      <c r="T82" s="88">
        <v>186</v>
      </c>
      <c r="U82" s="88">
        <v>180</v>
      </c>
      <c r="V82" s="88">
        <v>173</v>
      </c>
      <c r="W82" s="88">
        <v>166</v>
      </c>
      <c r="X82" s="89">
        <v>160</v>
      </c>
      <c r="Z82" s="662"/>
      <c r="AA82" s="667"/>
      <c r="AB82" s="90" t="str">
        <f>+AB80</f>
        <v>44-X</v>
      </c>
      <c r="AC82" s="87">
        <v>177</v>
      </c>
      <c r="AD82" s="88">
        <v>172</v>
      </c>
      <c r="AE82" s="88">
        <v>166</v>
      </c>
      <c r="AF82" s="88">
        <v>159</v>
      </c>
      <c r="AG82" s="88">
        <v>154</v>
      </c>
      <c r="AH82" s="88">
        <v>149</v>
      </c>
      <c r="AI82" s="88">
        <v>142</v>
      </c>
      <c r="AJ82" s="89">
        <v>135</v>
      </c>
      <c r="AL82" s="662"/>
      <c r="AM82" s="667"/>
      <c r="AN82" s="90" t="str">
        <f>+AN80</f>
        <v>44-X</v>
      </c>
      <c r="AO82" s="87">
        <v>161</v>
      </c>
      <c r="AP82" s="88">
        <v>156</v>
      </c>
      <c r="AQ82" s="88">
        <v>150</v>
      </c>
      <c r="AR82" s="88">
        <v>145</v>
      </c>
      <c r="AS82" s="88">
        <v>139</v>
      </c>
      <c r="AT82" s="88">
        <v>133</v>
      </c>
      <c r="AU82" s="88">
        <v>127</v>
      </c>
      <c r="AV82" s="89">
        <v>123</v>
      </c>
    </row>
    <row r="83" spans="1:48">
      <c r="A83">
        <v>83</v>
      </c>
      <c r="B83" s="662"/>
      <c r="C83" s="664">
        <f>+C81+10</f>
        <v>140</v>
      </c>
      <c r="D83" s="78" t="s">
        <v>133</v>
      </c>
      <c r="E83" s="83">
        <v>263</v>
      </c>
      <c r="F83" s="84">
        <v>255</v>
      </c>
      <c r="G83" s="84">
        <v>245</v>
      </c>
      <c r="H83" s="84">
        <v>236</v>
      </c>
      <c r="I83" s="84">
        <v>227</v>
      </c>
      <c r="J83" s="84">
        <v>238</v>
      </c>
      <c r="K83" s="84">
        <v>228</v>
      </c>
      <c r="L83" s="85">
        <v>222</v>
      </c>
      <c r="N83" s="662"/>
      <c r="O83" s="664">
        <f>+O81+10</f>
        <v>140</v>
      </c>
      <c r="P83" s="78" t="s">
        <v>133</v>
      </c>
      <c r="Q83" s="83">
        <v>244</v>
      </c>
      <c r="R83" s="84">
        <v>237</v>
      </c>
      <c r="S83" s="84">
        <v>229</v>
      </c>
      <c r="T83" s="84">
        <v>221</v>
      </c>
      <c r="U83" s="84">
        <v>214</v>
      </c>
      <c r="V83" s="84">
        <v>206</v>
      </c>
      <c r="W83" s="84">
        <v>196</v>
      </c>
      <c r="X83" s="85">
        <v>185</v>
      </c>
      <c r="Z83" s="662"/>
      <c r="AA83" s="664">
        <f>+AA81+10</f>
        <v>140</v>
      </c>
      <c r="AB83" s="78" t="s">
        <v>133</v>
      </c>
      <c r="AC83" s="83">
        <v>212</v>
      </c>
      <c r="AD83" s="84">
        <v>204</v>
      </c>
      <c r="AE83" s="84">
        <v>194</v>
      </c>
      <c r="AF83" s="84">
        <v>185</v>
      </c>
      <c r="AG83" s="84">
        <v>176</v>
      </c>
      <c r="AH83" s="84">
        <v>168</v>
      </c>
      <c r="AI83" s="84">
        <v>162</v>
      </c>
      <c r="AJ83" s="85">
        <v>158</v>
      </c>
      <c r="AL83" s="662"/>
      <c r="AM83" s="664">
        <f>+AM81+10</f>
        <v>140</v>
      </c>
      <c r="AN83" s="78" t="s">
        <v>133</v>
      </c>
      <c r="AO83" s="83">
        <v>188</v>
      </c>
      <c r="AP83" s="84">
        <v>180</v>
      </c>
      <c r="AQ83" s="84">
        <v>171</v>
      </c>
      <c r="AR83" s="84">
        <v>164</v>
      </c>
      <c r="AS83" s="84">
        <v>160</v>
      </c>
      <c r="AT83" s="84">
        <v>156</v>
      </c>
      <c r="AU83" s="84">
        <v>151</v>
      </c>
      <c r="AV83" s="85">
        <v>147</v>
      </c>
    </row>
    <row r="84" spans="1:48" ht="15" thickBot="1">
      <c r="A84">
        <v>84</v>
      </c>
      <c r="B84" s="662"/>
      <c r="C84" s="665"/>
      <c r="D84" s="82" t="s">
        <v>129</v>
      </c>
      <c r="E84" s="83">
        <v>243</v>
      </c>
      <c r="F84" s="84">
        <v>235</v>
      </c>
      <c r="G84" s="84">
        <v>225</v>
      </c>
      <c r="H84" s="84">
        <v>217</v>
      </c>
      <c r="I84" s="84">
        <v>209</v>
      </c>
      <c r="J84" s="84">
        <v>202</v>
      </c>
      <c r="K84" s="84">
        <v>194</v>
      </c>
      <c r="L84" s="85">
        <v>186</v>
      </c>
      <c r="N84" s="662"/>
      <c r="O84" s="665"/>
      <c r="P84" s="82" t="s">
        <v>129</v>
      </c>
      <c r="Q84" s="83">
        <v>207</v>
      </c>
      <c r="R84" s="84">
        <v>199</v>
      </c>
      <c r="S84" s="84">
        <v>192</v>
      </c>
      <c r="T84" s="84">
        <v>185</v>
      </c>
      <c r="U84" s="84">
        <v>179</v>
      </c>
      <c r="V84" s="84">
        <v>172</v>
      </c>
      <c r="W84" s="84">
        <v>182</v>
      </c>
      <c r="X84" s="85">
        <v>175</v>
      </c>
      <c r="Z84" s="662"/>
      <c r="AA84" s="665"/>
      <c r="AB84" s="82" t="s">
        <v>129</v>
      </c>
      <c r="AC84" s="83">
        <v>178</v>
      </c>
      <c r="AD84" s="84">
        <v>188</v>
      </c>
      <c r="AE84" s="84">
        <v>181</v>
      </c>
      <c r="AF84" s="84">
        <v>174</v>
      </c>
      <c r="AG84" s="84">
        <v>168</v>
      </c>
      <c r="AH84" s="84">
        <v>162</v>
      </c>
      <c r="AI84" s="84">
        <v>157</v>
      </c>
      <c r="AJ84" s="85">
        <v>150</v>
      </c>
      <c r="AL84" s="662"/>
      <c r="AM84" s="665"/>
      <c r="AN84" s="82" t="s">
        <v>129</v>
      </c>
      <c r="AO84" s="83">
        <v>177</v>
      </c>
      <c r="AP84" s="84">
        <v>171</v>
      </c>
      <c r="AQ84" s="84">
        <v>165</v>
      </c>
      <c r="AR84" s="84">
        <v>159</v>
      </c>
      <c r="AS84" s="84">
        <v>153</v>
      </c>
      <c r="AT84" s="84">
        <v>148</v>
      </c>
      <c r="AU84" s="84">
        <v>141</v>
      </c>
      <c r="AV84" s="85">
        <v>134</v>
      </c>
    </row>
    <row r="85" spans="1:48">
      <c r="A85">
        <v>85</v>
      </c>
      <c r="B85" s="662"/>
      <c r="C85" s="666">
        <f>+C83+10</f>
        <v>150</v>
      </c>
      <c r="D85" s="86" t="str">
        <f>+D83</f>
        <v>48-X</v>
      </c>
      <c r="E85" s="87">
        <v>288</v>
      </c>
      <c r="F85" s="88">
        <v>278</v>
      </c>
      <c r="G85" s="88">
        <v>266</v>
      </c>
      <c r="H85" s="88">
        <v>256</v>
      </c>
      <c r="I85" s="88">
        <v>248</v>
      </c>
      <c r="J85" s="88">
        <v>239</v>
      </c>
      <c r="K85" s="88">
        <v>229</v>
      </c>
      <c r="L85" s="89">
        <v>239</v>
      </c>
      <c r="N85" s="662"/>
      <c r="O85" s="666">
        <f>+O83+10</f>
        <v>150</v>
      </c>
      <c r="P85" s="86" t="str">
        <f>+P83</f>
        <v>48-X</v>
      </c>
      <c r="Q85" s="87">
        <v>245</v>
      </c>
      <c r="R85" s="88">
        <v>237</v>
      </c>
      <c r="S85" s="88">
        <v>247</v>
      </c>
      <c r="T85" s="88">
        <v>239</v>
      </c>
      <c r="U85" s="88">
        <v>230</v>
      </c>
      <c r="V85" s="88">
        <v>223</v>
      </c>
      <c r="W85" s="88">
        <v>215</v>
      </c>
      <c r="X85" s="89">
        <v>206</v>
      </c>
      <c r="Z85" s="662"/>
      <c r="AA85" s="666">
        <f>+AA83+10</f>
        <v>150</v>
      </c>
      <c r="AB85" s="86" t="str">
        <f>+AB83</f>
        <v>48-X</v>
      </c>
      <c r="AC85" s="87">
        <v>229</v>
      </c>
      <c r="AD85" s="88">
        <v>222</v>
      </c>
      <c r="AE85" s="88">
        <v>214</v>
      </c>
      <c r="AF85" s="88">
        <v>206</v>
      </c>
      <c r="AG85" s="88">
        <v>198</v>
      </c>
      <c r="AH85" s="88">
        <v>188</v>
      </c>
      <c r="AI85" s="88">
        <v>178</v>
      </c>
      <c r="AJ85" s="89">
        <v>169</v>
      </c>
      <c r="AL85" s="662"/>
      <c r="AM85" s="666">
        <f>+AM83+10</f>
        <v>150</v>
      </c>
      <c r="AN85" s="86" t="str">
        <f>+AN83</f>
        <v>48-X</v>
      </c>
      <c r="AO85" s="87">
        <v>209</v>
      </c>
      <c r="AP85" s="88">
        <v>202</v>
      </c>
      <c r="AQ85" s="88">
        <v>191</v>
      </c>
      <c r="AR85" s="88">
        <v>182</v>
      </c>
      <c r="AS85" s="88">
        <v>174</v>
      </c>
      <c r="AT85" s="88">
        <v>167</v>
      </c>
      <c r="AU85" s="88">
        <v>161</v>
      </c>
      <c r="AV85" s="89">
        <v>156</v>
      </c>
    </row>
    <row r="86" spans="1:48" ht="15" thickBot="1">
      <c r="A86">
        <v>86</v>
      </c>
      <c r="B86" s="662"/>
      <c r="C86" s="667"/>
      <c r="D86" s="90" t="str">
        <f>+D84</f>
        <v>44-X</v>
      </c>
      <c r="E86" s="87">
        <v>267</v>
      </c>
      <c r="F86" s="88">
        <v>258</v>
      </c>
      <c r="G86" s="88">
        <v>248</v>
      </c>
      <c r="H86" s="88">
        <v>237</v>
      </c>
      <c r="I86" s="88">
        <v>228</v>
      </c>
      <c r="J86" s="88">
        <v>220</v>
      </c>
      <c r="K86" s="88">
        <v>211</v>
      </c>
      <c r="L86" s="89">
        <v>202</v>
      </c>
      <c r="N86" s="662"/>
      <c r="O86" s="667"/>
      <c r="P86" s="90" t="str">
        <f>+P84</f>
        <v>44-X</v>
      </c>
      <c r="Q86" s="87">
        <v>225</v>
      </c>
      <c r="R86" s="88">
        <v>217</v>
      </c>
      <c r="S86" s="88">
        <v>209</v>
      </c>
      <c r="T86" s="88">
        <v>202</v>
      </c>
      <c r="U86" s="88">
        <v>194</v>
      </c>
      <c r="V86" s="88">
        <v>188</v>
      </c>
      <c r="W86" s="88">
        <v>181</v>
      </c>
      <c r="X86" s="89">
        <v>173</v>
      </c>
      <c r="Z86" s="662"/>
      <c r="AA86" s="667"/>
      <c r="AB86" s="90" t="str">
        <f>+AB84</f>
        <v>44-X</v>
      </c>
      <c r="AC86" s="87">
        <v>192</v>
      </c>
      <c r="AD86" s="88">
        <v>187</v>
      </c>
      <c r="AE86" s="88">
        <v>180</v>
      </c>
      <c r="AF86" s="88">
        <v>190</v>
      </c>
      <c r="AG86" s="88">
        <v>183</v>
      </c>
      <c r="AH86" s="88">
        <v>177</v>
      </c>
      <c r="AI86" s="88">
        <v>170</v>
      </c>
      <c r="AJ86" s="89">
        <v>163</v>
      </c>
      <c r="AL86" s="662"/>
      <c r="AM86" s="667"/>
      <c r="AN86" s="90" t="str">
        <f>+AN84</f>
        <v>44-X</v>
      </c>
      <c r="AO86" s="87">
        <v>176</v>
      </c>
      <c r="AP86" s="88">
        <v>186</v>
      </c>
      <c r="AQ86" s="88">
        <v>178</v>
      </c>
      <c r="AR86" s="88">
        <v>172</v>
      </c>
      <c r="AS86" s="88">
        <v>166</v>
      </c>
      <c r="AT86" s="88">
        <v>161</v>
      </c>
      <c r="AU86" s="88">
        <v>154</v>
      </c>
      <c r="AV86" s="89">
        <v>148</v>
      </c>
    </row>
    <row r="87" spans="1:48">
      <c r="A87">
        <v>87</v>
      </c>
      <c r="B87" s="662"/>
      <c r="C87" s="664">
        <f>+C85+10</f>
        <v>160</v>
      </c>
      <c r="D87" s="78" t="s">
        <v>133</v>
      </c>
      <c r="E87" s="83">
        <v>313</v>
      </c>
      <c r="F87" s="84">
        <v>303</v>
      </c>
      <c r="G87" s="84">
        <v>291</v>
      </c>
      <c r="H87" s="84">
        <v>278</v>
      </c>
      <c r="I87" s="84">
        <v>269</v>
      </c>
      <c r="J87" s="84">
        <v>259</v>
      </c>
      <c r="K87" s="84">
        <v>249</v>
      </c>
      <c r="L87" s="85">
        <v>238</v>
      </c>
      <c r="N87" s="662"/>
      <c r="O87" s="664">
        <f>+O85+10</f>
        <v>160</v>
      </c>
      <c r="P87" s="78" t="s">
        <v>133</v>
      </c>
      <c r="Q87" s="83">
        <v>266</v>
      </c>
      <c r="R87" s="84">
        <v>256</v>
      </c>
      <c r="S87" s="84">
        <v>246</v>
      </c>
      <c r="T87" s="84">
        <v>238</v>
      </c>
      <c r="U87" s="84">
        <v>229</v>
      </c>
      <c r="V87" s="84">
        <v>239</v>
      </c>
      <c r="W87" s="84">
        <v>231</v>
      </c>
      <c r="X87" s="85">
        <v>223</v>
      </c>
      <c r="Z87" s="662"/>
      <c r="AA87" s="664">
        <f>+AA85+10</f>
        <v>160</v>
      </c>
      <c r="AB87" s="78" t="s">
        <v>133</v>
      </c>
      <c r="AC87" s="83">
        <v>246</v>
      </c>
      <c r="AD87" s="84">
        <v>239</v>
      </c>
      <c r="AE87" s="84">
        <v>230</v>
      </c>
      <c r="AF87" s="84">
        <v>223</v>
      </c>
      <c r="AG87" s="84">
        <v>216</v>
      </c>
      <c r="AH87" s="84">
        <v>207</v>
      </c>
      <c r="AI87" s="84">
        <v>198</v>
      </c>
      <c r="AJ87" s="85">
        <v>187</v>
      </c>
      <c r="AL87" s="662"/>
      <c r="AM87" s="664">
        <f>+AM85+10</f>
        <v>160</v>
      </c>
      <c r="AN87" s="78" t="s">
        <v>133</v>
      </c>
      <c r="AO87" s="83">
        <v>225</v>
      </c>
      <c r="AP87" s="84">
        <v>219</v>
      </c>
      <c r="AQ87" s="84">
        <v>210</v>
      </c>
      <c r="AR87" s="84">
        <v>202</v>
      </c>
      <c r="AS87" s="84">
        <v>193</v>
      </c>
      <c r="AT87" s="84">
        <v>184</v>
      </c>
      <c r="AU87" s="84">
        <v>175</v>
      </c>
      <c r="AV87" s="85">
        <v>166</v>
      </c>
    </row>
    <row r="88" spans="1:48" ht="15" thickBot="1">
      <c r="A88">
        <v>88</v>
      </c>
      <c r="B88" s="662"/>
      <c r="C88" s="665"/>
      <c r="D88" s="82" t="s">
        <v>129</v>
      </c>
      <c r="E88" s="83">
        <v>293</v>
      </c>
      <c r="F88" s="84">
        <v>283</v>
      </c>
      <c r="G88" s="84">
        <v>270</v>
      </c>
      <c r="H88" s="84">
        <v>258</v>
      </c>
      <c r="I88" s="84">
        <v>249</v>
      </c>
      <c r="J88" s="84">
        <v>240</v>
      </c>
      <c r="K88" s="84">
        <v>229</v>
      </c>
      <c r="L88" s="85">
        <v>220</v>
      </c>
      <c r="N88" s="662"/>
      <c r="O88" s="665"/>
      <c r="P88" s="82" t="s">
        <v>129</v>
      </c>
      <c r="Q88" s="83">
        <v>245</v>
      </c>
      <c r="R88" s="84">
        <v>237</v>
      </c>
      <c r="S88" s="84">
        <v>228</v>
      </c>
      <c r="T88" s="84">
        <v>218</v>
      </c>
      <c r="U88" s="84">
        <v>211</v>
      </c>
      <c r="V88" s="84">
        <v>203</v>
      </c>
      <c r="W88" s="84">
        <v>195</v>
      </c>
      <c r="X88" s="85">
        <v>187</v>
      </c>
      <c r="Z88" s="662"/>
      <c r="AA88" s="665"/>
      <c r="AB88" s="82" t="s">
        <v>129</v>
      </c>
      <c r="AC88" s="83">
        <v>208</v>
      </c>
      <c r="AD88" s="84">
        <v>202</v>
      </c>
      <c r="AE88" s="84">
        <v>194</v>
      </c>
      <c r="AF88" s="84">
        <v>186</v>
      </c>
      <c r="AG88" s="84">
        <v>180</v>
      </c>
      <c r="AH88" s="84">
        <v>174</v>
      </c>
      <c r="AI88" s="84">
        <v>184</v>
      </c>
      <c r="AJ88" s="85">
        <v>176</v>
      </c>
      <c r="AL88" s="662"/>
      <c r="AM88" s="665"/>
      <c r="AN88" s="82" t="s">
        <v>129</v>
      </c>
      <c r="AO88" s="83">
        <v>189</v>
      </c>
      <c r="AP88" s="84">
        <v>184</v>
      </c>
      <c r="AQ88" s="84">
        <v>177</v>
      </c>
      <c r="AR88" s="84">
        <v>187</v>
      </c>
      <c r="AS88" s="84">
        <v>180</v>
      </c>
      <c r="AT88" s="84">
        <v>174</v>
      </c>
      <c r="AU88" s="84">
        <v>167</v>
      </c>
      <c r="AV88" s="85">
        <v>160</v>
      </c>
    </row>
    <row r="89" spans="1:48">
      <c r="A89">
        <v>89</v>
      </c>
      <c r="B89" s="662"/>
      <c r="C89" s="666">
        <f>+C87+10</f>
        <v>170</v>
      </c>
      <c r="D89" s="86" t="str">
        <f>+D87</f>
        <v>48-X</v>
      </c>
      <c r="E89" s="87">
        <v>314</v>
      </c>
      <c r="F89" s="88">
        <v>309</v>
      </c>
      <c r="G89" s="88">
        <v>310</v>
      </c>
      <c r="H89" s="88">
        <v>302</v>
      </c>
      <c r="I89" s="88">
        <v>290</v>
      </c>
      <c r="J89" s="88">
        <v>279</v>
      </c>
      <c r="K89" s="88">
        <v>268</v>
      </c>
      <c r="L89" s="89">
        <v>257</v>
      </c>
      <c r="N89" s="662"/>
      <c r="O89" s="666">
        <f>+O87+10</f>
        <v>170</v>
      </c>
      <c r="P89" s="86" t="str">
        <f>+P87</f>
        <v>48-X</v>
      </c>
      <c r="Q89" s="87">
        <v>286</v>
      </c>
      <c r="R89" s="88">
        <v>277</v>
      </c>
      <c r="S89" s="88">
        <v>266</v>
      </c>
      <c r="T89" s="88">
        <v>256</v>
      </c>
      <c r="U89" s="88">
        <v>246</v>
      </c>
      <c r="V89" s="88">
        <v>238</v>
      </c>
      <c r="W89" s="88">
        <v>228</v>
      </c>
      <c r="X89" s="89">
        <v>238</v>
      </c>
      <c r="Z89" s="662"/>
      <c r="AA89" s="666">
        <f>+AA87+10</f>
        <v>170</v>
      </c>
      <c r="AB89" s="86" t="str">
        <f>+AB87</f>
        <v>48-X</v>
      </c>
      <c r="AC89" s="87">
        <v>244</v>
      </c>
      <c r="AD89" s="88">
        <v>236</v>
      </c>
      <c r="AE89" s="88">
        <v>246</v>
      </c>
      <c r="AF89" s="88">
        <v>238</v>
      </c>
      <c r="AG89" s="88">
        <v>231</v>
      </c>
      <c r="AH89" s="88">
        <v>223</v>
      </c>
      <c r="AI89" s="88">
        <v>216</v>
      </c>
      <c r="AJ89" s="89">
        <v>205</v>
      </c>
      <c r="AL89" s="662"/>
      <c r="AM89" s="666">
        <f>+AM87+10</f>
        <v>170</v>
      </c>
      <c r="AN89" s="86" t="str">
        <f>+AN87</f>
        <v>48-X</v>
      </c>
      <c r="AO89" s="87">
        <v>241</v>
      </c>
      <c r="AP89" s="88">
        <v>234</v>
      </c>
      <c r="AQ89" s="88">
        <v>226</v>
      </c>
      <c r="AR89" s="88">
        <v>218</v>
      </c>
      <c r="AS89" s="88">
        <v>211</v>
      </c>
      <c r="AT89" s="88">
        <v>202</v>
      </c>
      <c r="AU89" s="88">
        <v>193</v>
      </c>
      <c r="AV89" s="89">
        <v>182</v>
      </c>
    </row>
    <row r="90" spans="1:48" ht="15" thickBot="1">
      <c r="A90">
        <v>90</v>
      </c>
      <c r="B90" s="662"/>
      <c r="C90" s="667"/>
      <c r="D90" s="90" t="str">
        <f>+D88</f>
        <v>44-X</v>
      </c>
      <c r="E90" s="87">
        <v>313</v>
      </c>
      <c r="F90" s="88">
        <v>315</v>
      </c>
      <c r="G90" s="88">
        <v>294</v>
      </c>
      <c r="H90" s="88">
        <v>281</v>
      </c>
      <c r="I90" s="88">
        <v>271</v>
      </c>
      <c r="J90" s="88">
        <v>259</v>
      </c>
      <c r="K90" s="88">
        <v>248</v>
      </c>
      <c r="L90" s="89">
        <v>237</v>
      </c>
      <c r="N90" s="662"/>
      <c r="O90" s="667"/>
      <c r="P90" s="90" t="str">
        <f>+P88</f>
        <v>44-X</v>
      </c>
      <c r="Q90" s="87">
        <v>267</v>
      </c>
      <c r="R90" s="88">
        <v>258</v>
      </c>
      <c r="S90" s="88">
        <v>246</v>
      </c>
      <c r="T90" s="88">
        <v>236</v>
      </c>
      <c r="U90" s="88">
        <v>228</v>
      </c>
      <c r="V90" s="88">
        <v>219</v>
      </c>
      <c r="W90" s="88">
        <v>211</v>
      </c>
      <c r="X90" s="89">
        <v>202</v>
      </c>
      <c r="Z90" s="662"/>
      <c r="AA90" s="667"/>
      <c r="AB90" s="90" t="str">
        <f>+AB88</f>
        <v>44-X</v>
      </c>
      <c r="AC90" s="87">
        <v>225</v>
      </c>
      <c r="AD90" s="88">
        <v>217</v>
      </c>
      <c r="AE90" s="88">
        <v>208</v>
      </c>
      <c r="AF90" s="88">
        <v>201</v>
      </c>
      <c r="AG90" s="88">
        <v>194</v>
      </c>
      <c r="AH90" s="88">
        <v>187</v>
      </c>
      <c r="AI90" s="88">
        <v>180</v>
      </c>
      <c r="AJ90" s="89">
        <v>173</v>
      </c>
      <c r="AL90" s="662"/>
      <c r="AM90" s="667"/>
      <c r="AN90" s="90" t="str">
        <f>+AN88</f>
        <v>44-X</v>
      </c>
      <c r="AO90" s="87">
        <v>204</v>
      </c>
      <c r="AP90" s="88">
        <v>197</v>
      </c>
      <c r="AQ90" s="88">
        <v>190</v>
      </c>
      <c r="AR90" s="88">
        <v>183</v>
      </c>
      <c r="AS90" s="88">
        <v>177</v>
      </c>
      <c r="AT90" s="88">
        <v>187</v>
      </c>
      <c r="AU90" s="88">
        <v>179</v>
      </c>
      <c r="AV90" s="89">
        <v>171</v>
      </c>
    </row>
    <row r="91" spans="1:48">
      <c r="A91">
        <v>91</v>
      </c>
      <c r="B91" s="662"/>
      <c r="C91" s="664">
        <f>+C89+10</f>
        <v>180</v>
      </c>
      <c r="D91" s="78" t="s">
        <v>133</v>
      </c>
      <c r="E91" s="83">
        <v>314</v>
      </c>
      <c r="F91" s="84">
        <v>312</v>
      </c>
      <c r="G91" s="84">
        <v>309</v>
      </c>
      <c r="H91" s="84">
        <v>310</v>
      </c>
      <c r="I91" s="84">
        <v>311</v>
      </c>
      <c r="J91" s="84">
        <v>301</v>
      </c>
      <c r="K91" s="84">
        <v>289</v>
      </c>
      <c r="L91" s="85">
        <v>277</v>
      </c>
      <c r="N91" s="662"/>
      <c r="O91" s="664">
        <f>+O89+10</f>
        <v>180</v>
      </c>
      <c r="P91" s="78" t="s">
        <v>133</v>
      </c>
      <c r="Q91" s="83">
        <v>311</v>
      </c>
      <c r="R91" s="84">
        <v>299</v>
      </c>
      <c r="S91" s="84">
        <v>285</v>
      </c>
      <c r="T91" s="84">
        <v>275</v>
      </c>
      <c r="U91" s="84">
        <v>265</v>
      </c>
      <c r="V91" s="84">
        <v>254</v>
      </c>
      <c r="W91" s="84">
        <v>246</v>
      </c>
      <c r="X91" s="85">
        <v>235</v>
      </c>
      <c r="Z91" s="662"/>
      <c r="AA91" s="664">
        <f>+AA89+10</f>
        <v>180</v>
      </c>
      <c r="AB91" s="78" t="s">
        <v>133</v>
      </c>
      <c r="AC91" s="83">
        <v>263</v>
      </c>
      <c r="AD91" s="84">
        <v>253</v>
      </c>
      <c r="AE91" s="84">
        <v>243</v>
      </c>
      <c r="AF91" s="84">
        <v>234</v>
      </c>
      <c r="AG91" s="84">
        <v>245</v>
      </c>
      <c r="AH91" s="84">
        <v>237</v>
      </c>
      <c r="AI91" s="84">
        <v>229</v>
      </c>
      <c r="AJ91" s="85">
        <v>220</v>
      </c>
      <c r="AL91" s="662"/>
      <c r="AM91" s="664">
        <f>+AM89+10</f>
        <v>180</v>
      </c>
      <c r="AN91" s="78" t="s">
        <v>133</v>
      </c>
      <c r="AO91" s="83">
        <v>238</v>
      </c>
      <c r="AP91" s="84">
        <v>231</v>
      </c>
      <c r="AQ91" s="84">
        <v>241</v>
      </c>
      <c r="AR91" s="84">
        <v>233</v>
      </c>
      <c r="AS91" s="84">
        <v>225</v>
      </c>
      <c r="AT91" s="84">
        <v>218</v>
      </c>
      <c r="AU91" s="84">
        <v>209</v>
      </c>
      <c r="AV91" s="85">
        <v>199</v>
      </c>
    </row>
    <row r="92" spans="1:48" ht="15" thickBot="1">
      <c r="A92">
        <v>92</v>
      </c>
      <c r="B92" s="662"/>
      <c r="C92" s="665"/>
      <c r="D92" s="82" t="s">
        <v>129</v>
      </c>
      <c r="E92" s="83">
        <v>313</v>
      </c>
      <c r="F92" s="84">
        <v>311</v>
      </c>
      <c r="G92" s="84">
        <v>308</v>
      </c>
      <c r="H92" s="84">
        <v>305</v>
      </c>
      <c r="I92" s="84">
        <v>293</v>
      </c>
      <c r="J92" s="84">
        <v>281</v>
      </c>
      <c r="K92" s="84">
        <v>268</v>
      </c>
      <c r="L92" s="85">
        <v>257</v>
      </c>
      <c r="N92" s="662"/>
      <c r="O92" s="665"/>
      <c r="P92" s="82" t="s">
        <v>129</v>
      </c>
      <c r="Q92" s="83">
        <v>289</v>
      </c>
      <c r="R92" s="84">
        <v>277</v>
      </c>
      <c r="S92" s="84">
        <v>266</v>
      </c>
      <c r="T92" s="84">
        <v>255</v>
      </c>
      <c r="U92" s="84">
        <v>245</v>
      </c>
      <c r="V92" s="84">
        <v>235</v>
      </c>
      <c r="W92" s="84">
        <v>226</v>
      </c>
      <c r="X92" s="85">
        <v>217</v>
      </c>
      <c r="Z92" s="662"/>
      <c r="AA92" s="665"/>
      <c r="AB92" s="82" t="s">
        <v>129</v>
      </c>
      <c r="AC92" s="83">
        <v>243</v>
      </c>
      <c r="AD92" s="84">
        <v>234</v>
      </c>
      <c r="AE92" s="84">
        <v>224</v>
      </c>
      <c r="AF92" s="84">
        <v>216</v>
      </c>
      <c r="AG92" s="84">
        <v>208</v>
      </c>
      <c r="AH92" s="84">
        <v>201</v>
      </c>
      <c r="AI92" s="84">
        <v>193</v>
      </c>
      <c r="AJ92" s="85">
        <v>185</v>
      </c>
      <c r="AL92" s="662"/>
      <c r="AM92" s="665"/>
      <c r="AN92" s="82" t="s">
        <v>129</v>
      </c>
      <c r="AO92" s="83">
        <v>219</v>
      </c>
      <c r="AP92" s="84">
        <v>212</v>
      </c>
      <c r="AQ92" s="84">
        <v>203</v>
      </c>
      <c r="AR92" s="84">
        <v>196</v>
      </c>
      <c r="AS92" s="84">
        <v>189</v>
      </c>
      <c r="AT92" s="84">
        <v>183</v>
      </c>
      <c r="AU92" s="84">
        <v>176</v>
      </c>
      <c r="AV92" s="85">
        <v>185</v>
      </c>
    </row>
    <row r="93" spans="1:48">
      <c r="A93">
        <v>93</v>
      </c>
      <c r="B93" s="662"/>
      <c r="C93" s="666">
        <f>+C91+10</f>
        <v>190</v>
      </c>
      <c r="D93" s="86" t="str">
        <f>+D91</f>
        <v>48-X</v>
      </c>
      <c r="E93" s="87">
        <v>314</v>
      </c>
      <c r="F93" s="88">
        <v>313</v>
      </c>
      <c r="G93" s="88">
        <v>313</v>
      </c>
      <c r="H93" s="88">
        <v>311</v>
      </c>
      <c r="I93" s="88">
        <v>314</v>
      </c>
      <c r="J93" s="88">
        <v>311</v>
      </c>
      <c r="K93" s="88">
        <v>310</v>
      </c>
      <c r="L93" s="89">
        <v>296</v>
      </c>
      <c r="N93" s="662"/>
      <c r="O93" s="666">
        <f>+O91+10</f>
        <v>190</v>
      </c>
      <c r="P93" s="86" t="str">
        <f>+P91</f>
        <v>48-X</v>
      </c>
      <c r="Q93" s="87">
        <v>314</v>
      </c>
      <c r="R93" s="88">
        <v>311</v>
      </c>
      <c r="S93" s="88">
        <v>308</v>
      </c>
      <c r="T93" s="88">
        <v>294</v>
      </c>
      <c r="U93" s="88">
        <v>284</v>
      </c>
      <c r="V93" s="88">
        <v>274</v>
      </c>
      <c r="W93" s="88">
        <v>263</v>
      </c>
      <c r="X93" s="89">
        <v>252</v>
      </c>
      <c r="Z93" s="662"/>
      <c r="AA93" s="666">
        <f>+AA91+10</f>
        <v>190</v>
      </c>
      <c r="AB93" s="86" t="str">
        <f>+AB91</f>
        <v>48-X</v>
      </c>
      <c r="AC93" s="87">
        <v>280</v>
      </c>
      <c r="AD93" s="88">
        <v>271</v>
      </c>
      <c r="AE93" s="88">
        <v>260</v>
      </c>
      <c r="AF93" s="88">
        <v>251</v>
      </c>
      <c r="AG93" s="88">
        <v>242</v>
      </c>
      <c r="AH93" s="88">
        <v>234</v>
      </c>
      <c r="AI93" s="88">
        <v>243</v>
      </c>
      <c r="AJ93" s="89">
        <v>234</v>
      </c>
      <c r="AL93" s="662"/>
      <c r="AM93" s="666">
        <f>+AM91+10</f>
        <v>190</v>
      </c>
      <c r="AN93" s="86" t="str">
        <f>+AN91</f>
        <v>48-X</v>
      </c>
      <c r="AO93" s="87">
        <v>255</v>
      </c>
      <c r="AP93" s="88">
        <v>245</v>
      </c>
      <c r="AQ93" s="88">
        <v>236</v>
      </c>
      <c r="AR93" s="88">
        <v>227</v>
      </c>
      <c r="AS93" s="88">
        <v>239</v>
      </c>
      <c r="AT93" s="88">
        <v>231</v>
      </c>
      <c r="AU93" s="88">
        <v>223</v>
      </c>
      <c r="AV93" s="89">
        <v>214</v>
      </c>
    </row>
    <row r="94" spans="1:48" ht="15" thickBot="1">
      <c r="A94">
        <v>94</v>
      </c>
      <c r="B94" s="662"/>
      <c r="C94" s="667"/>
      <c r="D94" s="90" t="str">
        <f>+D92</f>
        <v>44-X</v>
      </c>
      <c r="E94" s="87">
        <v>313</v>
      </c>
      <c r="F94" s="88">
        <v>312</v>
      </c>
      <c r="G94" s="88">
        <v>312</v>
      </c>
      <c r="H94" s="88">
        <v>310</v>
      </c>
      <c r="I94" s="88">
        <v>313</v>
      </c>
      <c r="J94" s="88">
        <v>302</v>
      </c>
      <c r="K94" s="88">
        <v>290</v>
      </c>
      <c r="L94" s="89">
        <v>276</v>
      </c>
      <c r="N94" s="662"/>
      <c r="O94" s="667"/>
      <c r="P94" s="90" t="str">
        <f>+P92</f>
        <v>44-X</v>
      </c>
      <c r="Q94" s="87">
        <v>311</v>
      </c>
      <c r="R94" s="88">
        <v>300</v>
      </c>
      <c r="S94" s="88">
        <v>287</v>
      </c>
      <c r="T94" s="88">
        <v>274</v>
      </c>
      <c r="U94" s="88">
        <v>264</v>
      </c>
      <c r="V94" s="88">
        <v>253</v>
      </c>
      <c r="W94" s="88">
        <v>243</v>
      </c>
      <c r="X94" s="89">
        <v>232</v>
      </c>
      <c r="Z94" s="662"/>
      <c r="AA94" s="667"/>
      <c r="AB94" s="90" t="str">
        <f>+AB92</f>
        <v>44-X</v>
      </c>
      <c r="AC94" s="87">
        <v>261</v>
      </c>
      <c r="AD94" s="88">
        <v>252</v>
      </c>
      <c r="AE94" s="88">
        <v>241</v>
      </c>
      <c r="AF94" s="88">
        <v>231</v>
      </c>
      <c r="AG94" s="88">
        <v>223</v>
      </c>
      <c r="AH94" s="88">
        <v>214</v>
      </c>
      <c r="AI94" s="88">
        <v>206</v>
      </c>
      <c r="AJ94" s="89">
        <v>198</v>
      </c>
      <c r="AL94" s="662"/>
      <c r="AM94" s="667"/>
      <c r="AN94" s="90" t="str">
        <f>+AN92</f>
        <v>44-X</v>
      </c>
      <c r="AO94" s="87">
        <v>236</v>
      </c>
      <c r="AP94" s="88">
        <v>227</v>
      </c>
      <c r="AQ94" s="88">
        <v>217</v>
      </c>
      <c r="AR94" s="88">
        <v>210</v>
      </c>
      <c r="AS94" s="88">
        <v>202</v>
      </c>
      <c r="AT94" s="88">
        <v>195</v>
      </c>
      <c r="AU94" s="88">
        <v>187</v>
      </c>
      <c r="AV94" s="89">
        <v>180</v>
      </c>
    </row>
    <row r="95" spans="1:48">
      <c r="A95">
        <v>95</v>
      </c>
      <c r="B95" s="662"/>
      <c r="C95" s="664">
        <f>+C93+10</f>
        <v>200</v>
      </c>
      <c r="D95" s="78" t="s">
        <v>133</v>
      </c>
      <c r="E95" s="83">
        <v>314</v>
      </c>
      <c r="F95" s="84">
        <v>315</v>
      </c>
      <c r="G95" s="84">
        <v>312</v>
      </c>
      <c r="H95" s="84">
        <v>314</v>
      </c>
      <c r="I95" s="84">
        <v>314</v>
      </c>
      <c r="J95" s="84">
        <v>312</v>
      </c>
      <c r="K95" s="84">
        <v>312</v>
      </c>
      <c r="L95" s="85">
        <v>314</v>
      </c>
      <c r="N95" s="662"/>
      <c r="O95" s="664">
        <f>+O93+10</f>
        <v>200</v>
      </c>
      <c r="P95" s="78" t="s">
        <v>133</v>
      </c>
      <c r="Q95" s="83">
        <v>314</v>
      </c>
      <c r="R95" s="84">
        <v>314</v>
      </c>
      <c r="S95" s="84">
        <v>312</v>
      </c>
      <c r="T95" s="84">
        <v>310</v>
      </c>
      <c r="U95" s="84">
        <v>305</v>
      </c>
      <c r="V95" s="84">
        <v>292</v>
      </c>
      <c r="W95" s="84">
        <v>281</v>
      </c>
      <c r="X95" s="85">
        <v>268</v>
      </c>
      <c r="Z95" s="662"/>
      <c r="AA95" s="664">
        <f>+AA93+10</f>
        <v>200</v>
      </c>
      <c r="AB95" s="78" t="s">
        <v>133</v>
      </c>
      <c r="AC95" s="83">
        <v>300</v>
      </c>
      <c r="AD95" s="84">
        <v>291</v>
      </c>
      <c r="AE95" s="84">
        <v>278</v>
      </c>
      <c r="AF95" s="84">
        <v>267</v>
      </c>
      <c r="AG95" s="84">
        <v>258</v>
      </c>
      <c r="AH95" s="84">
        <v>249</v>
      </c>
      <c r="AI95" s="84">
        <v>239</v>
      </c>
      <c r="AJ95" s="85">
        <v>229</v>
      </c>
      <c r="AL95" s="662"/>
      <c r="AM95" s="664">
        <f>+AM93+10</f>
        <v>200</v>
      </c>
      <c r="AN95" s="78" t="s">
        <v>133</v>
      </c>
      <c r="AO95" s="83">
        <v>272</v>
      </c>
      <c r="AP95" s="84">
        <v>262</v>
      </c>
      <c r="AQ95" s="84">
        <v>253</v>
      </c>
      <c r="AR95" s="84">
        <v>243</v>
      </c>
      <c r="AS95" s="84">
        <v>235</v>
      </c>
      <c r="AT95" s="84">
        <v>224</v>
      </c>
      <c r="AU95" s="84">
        <v>236</v>
      </c>
      <c r="AV95" s="85">
        <v>227</v>
      </c>
    </row>
    <row r="96" spans="1:48" ht="15" thickBot="1">
      <c r="A96">
        <v>96</v>
      </c>
      <c r="B96" s="663"/>
      <c r="C96" s="665"/>
      <c r="D96" s="82" t="s">
        <v>129</v>
      </c>
      <c r="E96" s="189">
        <v>313</v>
      </c>
      <c r="F96" s="186">
        <v>314</v>
      </c>
      <c r="G96" s="186">
        <v>311</v>
      </c>
      <c r="H96" s="186">
        <v>313</v>
      </c>
      <c r="I96" s="186">
        <v>313</v>
      </c>
      <c r="J96" s="186">
        <v>311</v>
      </c>
      <c r="K96" s="186">
        <v>311</v>
      </c>
      <c r="L96" s="185">
        <v>296</v>
      </c>
      <c r="N96" s="663"/>
      <c r="O96" s="665"/>
      <c r="P96" s="82" t="s">
        <v>129</v>
      </c>
      <c r="Q96" s="189">
        <v>313</v>
      </c>
      <c r="R96" s="186">
        <v>313</v>
      </c>
      <c r="S96" s="186">
        <v>309</v>
      </c>
      <c r="T96" s="186">
        <v>296</v>
      </c>
      <c r="U96" s="186">
        <v>284</v>
      </c>
      <c r="V96" s="186">
        <v>273</v>
      </c>
      <c r="W96" s="186">
        <v>260</v>
      </c>
      <c r="X96" s="185">
        <v>248</v>
      </c>
      <c r="Z96" s="663"/>
      <c r="AA96" s="665"/>
      <c r="AB96" s="82" t="s">
        <v>129</v>
      </c>
      <c r="AC96" s="189">
        <v>280</v>
      </c>
      <c r="AD96" s="186">
        <v>270</v>
      </c>
      <c r="AE96" s="186">
        <v>258</v>
      </c>
      <c r="AF96" s="186">
        <v>248</v>
      </c>
      <c r="AG96" s="186">
        <v>239</v>
      </c>
      <c r="AH96" s="186">
        <v>229</v>
      </c>
      <c r="AI96" s="186">
        <v>220</v>
      </c>
      <c r="AJ96" s="185">
        <v>211</v>
      </c>
      <c r="AL96" s="663"/>
      <c r="AM96" s="665"/>
      <c r="AN96" s="82" t="s">
        <v>129</v>
      </c>
      <c r="AO96" s="189">
        <v>252</v>
      </c>
      <c r="AP96" s="186">
        <v>243</v>
      </c>
      <c r="AQ96" s="186">
        <v>232</v>
      </c>
      <c r="AR96" s="186">
        <v>224</v>
      </c>
      <c r="AS96" s="186">
        <v>216</v>
      </c>
      <c r="AT96" s="186">
        <v>208</v>
      </c>
      <c r="AU96" s="186">
        <v>199</v>
      </c>
      <c r="AV96" s="185">
        <v>191</v>
      </c>
    </row>
    <row r="97" spans="1:48">
      <c r="A97">
        <v>97</v>
      </c>
    </row>
    <row r="98" spans="1:48">
      <c r="A98">
        <v>98</v>
      </c>
      <c r="B98" s="675" t="s">
        <v>1143</v>
      </c>
      <c r="C98" s="675"/>
      <c r="D98" s="675"/>
      <c r="E98" s="675"/>
      <c r="F98" s="675"/>
      <c r="G98" s="675"/>
      <c r="H98" s="675"/>
      <c r="I98" s="675"/>
      <c r="J98" s="675"/>
      <c r="K98" s="675"/>
      <c r="L98" s="675"/>
      <c r="N98" s="675" t="s">
        <v>1143</v>
      </c>
      <c r="O98" s="675"/>
      <c r="P98" s="675"/>
      <c r="Q98" s="675"/>
      <c r="R98" s="675"/>
      <c r="S98" s="675"/>
      <c r="T98" s="675"/>
      <c r="U98" s="675"/>
      <c r="V98" s="675"/>
      <c r="W98" s="675"/>
      <c r="X98" s="675"/>
      <c r="Z98" s="675" t="s">
        <v>1143</v>
      </c>
      <c r="AA98" s="675"/>
      <c r="AB98" s="675"/>
      <c r="AC98" s="675"/>
      <c r="AD98" s="675"/>
      <c r="AE98" s="675"/>
      <c r="AF98" s="675"/>
      <c r="AG98" s="675"/>
      <c r="AH98" s="675"/>
      <c r="AI98" s="675"/>
      <c r="AJ98" s="675"/>
      <c r="AL98" s="675" t="s">
        <v>1143</v>
      </c>
      <c r="AM98" s="675"/>
      <c r="AN98" s="675"/>
      <c r="AO98" s="675"/>
      <c r="AP98" s="675"/>
      <c r="AQ98" s="675"/>
      <c r="AR98" s="675"/>
      <c r="AS98" s="675"/>
      <c r="AT98" s="675"/>
      <c r="AU98" s="675"/>
      <c r="AV98" s="675"/>
    </row>
    <row r="99" spans="1:48">
      <c r="A99">
        <v>99</v>
      </c>
    </row>
    <row r="100" spans="1:48">
      <c r="A100">
        <v>100</v>
      </c>
    </row>
    <row r="101" spans="1:48">
      <c r="A101">
        <v>101</v>
      </c>
    </row>
    <row r="102" spans="1:48">
      <c r="A102">
        <v>102</v>
      </c>
    </row>
    <row r="103" spans="1:48" ht="15" thickBot="1">
      <c r="A103">
        <v>103</v>
      </c>
    </row>
    <row r="104" spans="1:48" ht="18.600000000000001" thickBot="1">
      <c r="A104">
        <v>104</v>
      </c>
      <c r="B104" s="649" t="s">
        <v>1138</v>
      </c>
      <c r="C104" s="650"/>
      <c r="D104" s="650"/>
      <c r="E104" s="650"/>
      <c r="F104" s="650"/>
      <c r="G104" s="650"/>
      <c r="H104" s="650"/>
      <c r="I104" s="650"/>
      <c r="J104" s="650"/>
      <c r="K104" s="650"/>
      <c r="L104" s="651"/>
      <c r="N104" s="649" t="s">
        <v>1138</v>
      </c>
      <c r="O104" s="650"/>
      <c r="P104" s="650"/>
      <c r="Q104" s="650"/>
      <c r="R104" s="650"/>
      <c r="S104" s="650"/>
      <c r="T104" s="650"/>
      <c r="U104" s="650"/>
      <c r="V104" s="650"/>
      <c r="W104" s="650"/>
      <c r="X104" s="651"/>
      <c r="Z104" s="649" t="s">
        <v>1138</v>
      </c>
      <c r="AA104" s="650"/>
      <c r="AB104" s="650"/>
      <c r="AC104" s="650"/>
      <c r="AD104" s="650"/>
      <c r="AE104" s="650"/>
      <c r="AF104" s="650"/>
      <c r="AG104" s="650"/>
      <c r="AH104" s="650"/>
      <c r="AI104" s="650"/>
      <c r="AJ104" s="651"/>
      <c r="AL104" s="649" t="s">
        <v>1138</v>
      </c>
      <c r="AM104" s="650"/>
      <c r="AN104" s="650"/>
      <c r="AO104" s="650"/>
      <c r="AP104" s="650"/>
      <c r="AQ104" s="650"/>
      <c r="AR104" s="650"/>
      <c r="AS104" s="650"/>
      <c r="AT104" s="650"/>
      <c r="AU104" s="650"/>
      <c r="AV104" s="651"/>
    </row>
    <row r="105" spans="1:48" ht="15.75" customHeight="1">
      <c r="A105">
        <v>105</v>
      </c>
      <c r="B105" s="652" t="s">
        <v>1117</v>
      </c>
      <c r="C105" s="652" t="s">
        <v>634</v>
      </c>
      <c r="D105" s="682" t="s">
        <v>1119</v>
      </c>
      <c r="E105" s="676" t="s">
        <v>1120</v>
      </c>
      <c r="F105" s="677"/>
      <c r="G105" s="677"/>
      <c r="H105" s="677"/>
      <c r="I105" s="677"/>
      <c r="J105" s="677"/>
      <c r="K105" s="677"/>
      <c r="L105" s="678"/>
      <c r="N105" s="652" t="str">
        <f>+N6</f>
        <v>Categoría de terreno 2</v>
      </c>
      <c r="O105" s="652" t="s">
        <v>634</v>
      </c>
      <c r="P105" s="682" t="s">
        <v>1119</v>
      </c>
      <c r="Q105" s="676" t="s">
        <v>1120</v>
      </c>
      <c r="R105" s="677"/>
      <c r="S105" s="677"/>
      <c r="T105" s="677"/>
      <c r="U105" s="677"/>
      <c r="V105" s="677"/>
      <c r="W105" s="677"/>
      <c r="X105" s="678"/>
      <c r="Z105" s="652" t="str">
        <f>+Z6</f>
        <v>Categoría de terreno 3</v>
      </c>
      <c r="AA105" s="652" t="s">
        <v>634</v>
      </c>
      <c r="AB105" s="682" t="s">
        <v>1119</v>
      </c>
      <c r="AC105" s="676" t="s">
        <v>1120</v>
      </c>
      <c r="AD105" s="677"/>
      <c r="AE105" s="677"/>
      <c r="AF105" s="677"/>
      <c r="AG105" s="677"/>
      <c r="AH105" s="677"/>
      <c r="AI105" s="677"/>
      <c r="AJ105" s="678"/>
      <c r="AL105" s="652" t="str">
        <f>+AL6</f>
        <v>Categoría de terreno 4</v>
      </c>
      <c r="AM105" s="652" t="s">
        <v>634</v>
      </c>
      <c r="AN105" s="682" t="s">
        <v>1119</v>
      </c>
      <c r="AO105" s="676" t="s">
        <v>1120</v>
      </c>
      <c r="AP105" s="677"/>
      <c r="AQ105" s="677"/>
      <c r="AR105" s="677"/>
      <c r="AS105" s="677"/>
      <c r="AT105" s="677"/>
      <c r="AU105" s="677"/>
      <c r="AV105" s="678"/>
    </row>
    <row r="106" spans="1:48" ht="15" customHeight="1" thickBot="1">
      <c r="A106">
        <v>106</v>
      </c>
      <c r="B106" s="668"/>
      <c r="C106" s="668"/>
      <c r="D106" s="683"/>
      <c r="E106" s="679"/>
      <c r="F106" s="680"/>
      <c r="G106" s="680"/>
      <c r="H106" s="680"/>
      <c r="I106" s="680"/>
      <c r="J106" s="680"/>
      <c r="K106" s="680"/>
      <c r="L106" s="681"/>
      <c r="N106" s="668"/>
      <c r="O106" s="668"/>
      <c r="P106" s="683"/>
      <c r="Q106" s="679"/>
      <c r="R106" s="680"/>
      <c r="S106" s="680"/>
      <c r="T106" s="680"/>
      <c r="U106" s="680"/>
      <c r="V106" s="680"/>
      <c r="W106" s="680"/>
      <c r="X106" s="681"/>
      <c r="Z106" s="668"/>
      <c r="AA106" s="668"/>
      <c r="AB106" s="683"/>
      <c r="AC106" s="679"/>
      <c r="AD106" s="680"/>
      <c r="AE106" s="680"/>
      <c r="AF106" s="680"/>
      <c r="AG106" s="680"/>
      <c r="AH106" s="680"/>
      <c r="AI106" s="680"/>
      <c r="AJ106" s="681"/>
      <c r="AL106" s="668"/>
      <c r="AM106" s="668"/>
      <c r="AN106" s="683"/>
      <c r="AO106" s="679"/>
      <c r="AP106" s="680"/>
      <c r="AQ106" s="680"/>
      <c r="AR106" s="680"/>
      <c r="AS106" s="680"/>
      <c r="AT106" s="680"/>
      <c r="AU106" s="680"/>
      <c r="AV106" s="681"/>
    </row>
    <row r="107" spans="1:48" ht="15" thickBot="1">
      <c r="A107">
        <v>107</v>
      </c>
      <c r="B107" s="653"/>
      <c r="C107" s="653"/>
      <c r="D107" s="671"/>
      <c r="E107" s="75">
        <v>0</v>
      </c>
      <c r="F107" s="76">
        <v>500</v>
      </c>
      <c r="G107" s="76">
        <v>1000</v>
      </c>
      <c r="H107" s="76">
        <v>1500</v>
      </c>
      <c r="I107" s="76">
        <v>2000</v>
      </c>
      <c r="J107" s="76">
        <v>2500</v>
      </c>
      <c r="K107" s="76">
        <v>3000</v>
      </c>
      <c r="L107" s="77">
        <v>3500</v>
      </c>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L107" s="653"/>
      <c r="AM107" s="653"/>
      <c r="AN107" s="671"/>
      <c r="AO107" s="75">
        <v>0</v>
      </c>
      <c r="AP107" s="76">
        <v>500</v>
      </c>
      <c r="AQ107" s="76">
        <v>1000</v>
      </c>
      <c r="AR107" s="76">
        <v>1500</v>
      </c>
      <c r="AS107" s="76">
        <v>2000</v>
      </c>
      <c r="AT107" s="76">
        <v>2500</v>
      </c>
      <c r="AU107" s="76">
        <v>3000</v>
      </c>
      <c r="AV107" s="77">
        <v>3500</v>
      </c>
    </row>
    <row r="108" spans="1:48" ht="15" customHeight="1">
      <c r="A108">
        <v>108</v>
      </c>
      <c r="B108" s="661" t="str">
        <f>+B75</f>
        <v>*Inclinación del sistema 0°</v>
      </c>
      <c r="C108" s="664">
        <v>100</v>
      </c>
      <c r="D108" s="78" t="s">
        <v>133</v>
      </c>
      <c r="E108" s="79">
        <v>56</v>
      </c>
      <c r="F108" s="80">
        <v>53</v>
      </c>
      <c r="G108" s="80">
        <v>51</v>
      </c>
      <c r="H108" s="80">
        <v>49</v>
      </c>
      <c r="I108" s="80">
        <v>49</v>
      </c>
      <c r="J108" s="80">
        <v>48</v>
      </c>
      <c r="K108" s="80">
        <v>48</v>
      </c>
      <c r="L108" s="81">
        <v>47</v>
      </c>
      <c r="N108" s="661" t="str">
        <f>+N75</f>
        <v>*Inclinación del sistema 0°</v>
      </c>
      <c r="O108" s="664">
        <v>100</v>
      </c>
      <c r="P108" s="78" t="s">
        <v>133</v>
      </c>
      <c r="Q108" s="79">
        <v>49</v>
      </c>
      <c r="R108" s="80">
        <v>48</v>
      </c>
      <c r="S108" s="80">
        <v>48</v>
      </c>
      <c r="T108" s="80">
        <v>47</v>
      </c>
      <c r="U108" s="80">
        <v>47</v>
      </c>
      <c r="V108" s="80">
        <v>47</v>
      </c>
      <c r="W108" s="80">
        <v>45</v>
      </c>
      <c r="X108" s="81">
        <v>45</v>
      </c>
      <c r="Z108" s="661" t="str">
        <f>+Z75</f>
        <v>*Inclinación del sistema 0°</v>
      </c>
      <c r="AA108" s="664">
        <v>100</v>
      </c>
      <c r="AB108" s="78" t="s">
        <v>133</v>
      </c>
      <c r="AC108" s="79">
        <v>47</v>
      </c>
      <c r="AD108" s="80">
        <v>46</v>
      </c>
      <c r="AE108" s="80">
        <v>44</v>
      </c>
      <c r="AF108" s="80">
        <v>42</v>
      </c>
      <c r="AG108" s="80">
        <v>41</v>
      </c>
      <c r="AH108" s="80">
        <v>39</v>
      </c>
      <c r="AI108" s="80">
        <v>38</v>
      </c>
      <c r="AJ108" s="81">
        <v>36</v>
      </c>
      <c r="AL108" s="661" t="str">
        <f>+AL75</f>
        <v>*Inclinación del sistema 0°</v>
      </c>
      <c r="AM108" s="664">
        <v>100</v>
      </c>
      <c r="AN108" s="78" t="s">
        <v>133</v>
      </c>
      <c r="AO108" s="79">
        <v>43</v>
      </c>
      <c r="AP108" s="80">
        <v>42</v>
      </c>
      <c r="AQ108" s="80">
        <v>40</v>
      </c>
      <c r="AR108" s="80">
        <v>38</v>
      </c>
      <c r="AS108" s="80">
        <v>37</v>
      </c>
      <c r="AT108" s="80">
        <v>35</v>
      </c>
      <c r="AU108" s="80">
        <v>34</v>
      </c>
      <c r="AV108" s="81">
        <v>33</v>
      </c>
    </row>
    <row r="109" spans="1:48" ht="15" thickBot="1">
      <c r="A109">
        <v>109</v>
      </c>
      <c r="B109" s="662"/>
      <c r="C109" s="665"/>
      <c r="D109" s="82" t="s">
        <v>129</v>
      </c>
      <c r="E109" s="83">
        <v>51</v>
      </c>
      <c r="F109" s="84">
        <v>49</v>
      </c>
      <c r="G109" s="84">
        <v>48</v>
      </c>
      <c r="H109" s="84">
        <v>47</v>
      </c>
      <c r="I109" s="84">
        <v>46</v>
      </c>
      <c r="J109" s="84">
        <v>45</v>
      </c>
      <c r="K109" s="84">
        <v>43</v>
      </c>
      <c r="L109" s="85">
        <v>40</v>
      </c>
      <c r="N109" s="662"/>
      <c r="O109" s="665"/>
      <c r="P109" s="82" t="s">
        <v>129</v>
      </c>
      <c r="Q109" s="83">
        <v>45</v>
      </c>
      <c r="R109" s="84">
        <v>44</v>
      </c>
      <c r="S109" s="84">
        <v>42</v>
      </c>
      <c r="T109" s="84">
        <v>40</v>
      </c>
      <c r="U109" s="84">
        <v>39</v>
      </c>
      <c r="V109" s="84">
        <v>38</v>
      </c>
      <c r="W109" s="84">
        <v>38</v>
      </c>
      <c r="X109" s="85">
        <v>37</v>
      </c>
      <c r="Z109" s="662"/>
      <c r="AA109" s="665"/>
      <c r="AB109" s="82" t="s">
        <v>129</v>
      </c>
      <c r="AC109" s="83">
        <v>38</v>
      </c>
      <c r="AD109" s="84">
        <v>38</v>
      </c>
      <c r="AE109" s="84">
        <v>37</v>
      </c>
      <c r="AF109" s="84">
        <v>37</v>
      </c>
      <c r="AG109" s="84">
        <v>37</v>
      </c>
      <c r="AH109" s="84">
        <v>36</v>
      </c>
      <c r="AI109" s="84">
        <v>36</v>
      </c>
      <c r="AJ109" s="85">
        <v>35</v>
      </c>
      <c r="AL109" s="662"/>
      <c r="AM109" s="665"/>
      <c r="AN109" s="82" t="s">
        <v>129</v>
      </c>
      <c r="AO109" s="83">
        <v>37</v>
      </c>
      <c r="AP109" s="84">
        <v>37</v>
      </c>
      <c r="AQ109" s="84">
        <v>37</v>
      </c>
      <c r="AR109" s="84">
        <v>36</v>
      </c>
      <c r="AS109" s="84">
        <v>36</v>
      </c>
      <c r="AT109" s="84">
        <v>35</v>
      </c>
      <c r="AU109" s="84">
        <v>34</v>
      </c>
      <c r="AV109" s="85">
        <v>33</v>
      </c>
    </row>
    <row r="110" spans="1:48">
      <c r="A110">
        <v>110</v>
      </c>
      <c r="B110" s="662"/>
      <c r="C110" s="666">
        <v>110</v>
      </c>
      <c r="D110" s="86" t="str">
        <f>+D108</f>
        <v>48-X</v>
      </c>
      <c r="E110" s="87">
        <v>63</v>
      </c>
      <c r="F110" s="88">
        <v>61</v>
      </c>
      <c r="G110" s="88">
        <v>59</v>
      </c>
      <c r="H110" s="88">
        <v>56</v>
      </c>
      <c r="I110" s="88">
        <v>54</v>
      </c>
      <c r="J110" s="88">
        <v>51</v>
      </c>
      <c r="K110" s="88">
        <v>50</v>
      </c>
      <c r="L110" s="89">
        <v>49</v>
      </c>
      <c r="N110" s="662"/>
      <c r="O110" s="666">
        <v>110</v>
      </c>
      <c r="P110" s="86" t="str">
        <f>+P108</f>
        <v>48-X</v>
      </c>
      <c r="Q110" s="87">
        <v>53</v>
      </c>
      <c r="R110" s="88">
        <v>51</v>
      </c>
      <c r="S110" s="88">
        <v>49</v>
      </c>
      <c r="T110" s="88">
        <v>49</v>
      </c>
      <c r="U110" s="88">
        <v>48</v>
      </c>
      <c r="V110" s="88">
        <v>48</v>
      </c>
      <c r="W110" s="88">
        <v>48</v>
      </c>
      <c r="X110" s="89">
        <v>47</v>
      </c>
      <c r="Z110" s="662"/>
      <c r="AA110" s="666">
        <v>110</v>
      </c>
      <c r="AB110" s="86" t="str">
        <f>+AB108</f>
        <v>48-X</v>
      </c>
      <c r="AC110" s="87">
        <v>48</v>
      </c>
      <c r="AD110" s="88">
        <v>48</v>
      </c>
      <c r="AE110" s="88">
        <v>47</v>
      </c>
      <c r="AF110" s="88">
        <v>47</v>
      </c>
      <c r="AG110" s="88">
        <v>47</v>
      </c>
      <c r="AH110" s="88">
        <v>45</v>
      </c>
      <c r="AI110" s="88">
        <v>43</v>
      </c>
      <c r="AJ110" s="89">
        <v>41</v>
      </c>
      <c r="AL110" s="662"/>
      <c r="AM110" s="666">
        <v>110</v>
      </c>
      <c r="AN110" s="86" t="str">
        <f>+AN108</f>
        <v>48-X</v>
      </c>
      <c r="AO110" s="87">
        <v>48</v>
      </c>
      <c r="AP110" s="88">
        <v>47</v>
      </c>
      <c r="AQ110" s="88">
        <v>45</v>
      </c>
      <c r="AR110" s="88">
        <v>43</v>
      </c>
      <c r="AS110" s="88">
        <v>42</v>
      </c>
      <c r="AT110" s="88">
        <v>40</v>
      </c>
      <c r="AU110" s="88">
        <v>38</v>
      </c>
      <c r="AV110" s="89">
        <v>37</v>
      </c>
    </row>
    <row r="111" spans="1:48" ht="15" thickBot="1">
      <c r="A111">
        <v>111</v>
      </c>
      <c r="B111" s="662"/>
      <c r="C111" s="667"/>
      <c r="D111" s="90" t="str">
        <f>+D109</f>
        <v>44-X</v>
      </c>
      <c r="E111" s="87">
        <v>46</v>
      </c>
      <c r="F111" s="88">
        <v>45</v>
      </c>
      <c r="G111" s="88">
        <v>52</v>
      </c>
      <c r="H111" s="88">
        <v>51</v>
      </c>
      <c r="I111" s="88">
        <v>50</v>
      </c>
      <c r="J111" s="88">
        <v>48</v>
      </c>
      <c r="K111" s="88">
        <v>47</v>
      </c>
      <c r="L111" s="89">
        <v>46</v>
      </c>
      <c r="N111" s="662"/>
      <c r="O111" s="667"/>
      <c r="P111" s="90" t="str">
        <f>+P109</f>
        <v>44-X</v>
      </c>
      <c r="Q111" s="87">
        <v>49</v>
      </c>
      <c r="R111" s="88">
        <v>48</v>
      </c>
      <c r="S111" s="88">
        <v>47</v>
      </c>
      <c r="T111" s="88">
        <v>46</v>
      </c>
      <c r="U111" s="88">
        <v>44</v>
      </c>
      <c r="V111" s="88">
        <v>42</v>
      </c>
      <c r="W111" s="88">
        <v>40</v>
      </c>
      <c r="X111" s="89">
        <v>38</v>
      </c>
      <c r="Z111" s="662"/>
      <c r="AA111" s="667"/>
      <c r="AB111" s="90" t="str">
        <f>+AB109</f>
        <v>44-X</v>
      </c>
      <c r="AC111" s="87">
        <v>44</v>
      </c>
      <c r="AD111" s="88">
        <v>42</v>
      </c>
      <c r="AE111" s="88">
        <v>40</v>
      </c>
      <c r="AF111" s="88">
        <v>38</v>
      </c>
      <c r="AG111" s="88">
        <v>38</v>
      </c>
      <c r="AH111" s="88">
        <v>38</v>
      </c>
      <c r="AI111" s="88">
        <v>37</v>
      </c>
      <c r="AJ111" s="89">
        <v>37</v>
      </c>
      <c r="AL111" s="662"/>
      <c r="AM111" s="667"/>
      <c r="AN111" s="90" t="str">
        <f>+AN109</f>
        <v>44-X</v>
      </c>
      <c r="AO111" s="87">
        <v>39</v>
      </c>
      <c r="AP111" s="88">
        <v>38</v>
      </c>
      <c r="AQ111" s="88">
        <v>38</v>
      </c>
      <c r="AR111" s="88">
        <v>37</v>
      </c>
      <c r="AS111" s="88">
        <v>37</v>
      </c>
      <c r="AT111" s="88">
        <v>37</v>
      </c>
      <c r="AU111" s="88">
        <v>36</v>
      </c>
      <c r="AV111" s="89">
        <v>36</v>
      </c>
    </row>
    <row r="112" spans="1:48">
      <c r="A112">
        <v>112</v>
      </c>
      <c r="B112" s="662"/>
      <c r="C112" s="664">
        <f>+C110+10</f>
        <v>120</v>
      </c>
      <c r="D112" s="78" t="s">
        <v>133</v>
      </c>
      <c r="E112" s="83">
        <v>66</v>
      </c>
      <c r="F112" s="84">
        <v>65</v>
      </c>
      <c r="G112" s="84">
        <v>64</v>
      </c>
      <c r="H112" s="84">
        <v>63</v>
      </c>
      <c r="I112" s="84">
        <v>61</v>
      </c>
      <c r="J112" s="84">
        <v>59</v>
      </c>
      <c r="K112" s="84">
        <v>56</v>
      </c>
      <c r="L112" s="85">
        <v>53</v>
      </c>
      <c r="N112" s="662"/>
      <c r="O112" s="664">
        <f>+O110+10</f>
        <v>120</v>
      </c>
      <c r="P112" s="78" t="s">
        <v>133</v>
      </c>
      <c r="Q112" s="83">
        <v>60</v>
      </c>
      <c r="R112" s="84">
        <v>58</v>
      </c>
      <c r="S112" s="84">
        <v>55</v>
      </c>
      <c r="T112" s="84">
        <v>53</v>
      </c>
      <c r="U112" s="84">
        <v>50</v>
      </c>
      <c r="V112" s="84">
        <v>48</v>
      </c>
      <c r="W112" s="84">
        <v>49</v>
      </c>
      <c r="X112" s="85">
        <v>48</v>
      </c>
      <c r="Z112" s="662"/>
      <c r="AA112" s="664">
        <f>+AA110+10</f>
        <v>120</v>
      </c>
      <c r="AB112" s="78" t="s">
        <v>133</v>
      </c>
      <c r="AC112" s="83">
        <v>50</v>
      </c>
      <c r="AD112" s="84">
        <v>49</v>
      </c>
      <c r="AE112" s="84">
        <v>48</v>
      </c>
      <c r="AF112" s="84">
        <v>48</v>
      </c>
      <c r="AG112" s="84">
        <v>48</v>
      </c>
      <c r="AH112" s="84">
        <v>48</v>
      </c>
      <c r="AI112" s="84">
        <v>47</v>
      </c>
      <c r="AJ112" s="85">
        <v>46</v>
      </c>
      <c r="AL112" s="662"/>
      <c r="AM112" s="664">
        <f>+AM110+10</f>
        <v>120</v>
      </c>
      <c r="AN112" s="78" t="s">
        <v>133</v>
      </c>
      <c r="AO112" s="83">
        <v>49</v>
      </c>
      <c r="AP112" s="84">
        <v>48</v>
      </c>
      <c r="AQ112" s="84">
        <v>47</v>
      </c>
      <c r="AR112" s="84">
        <v>47</v>
      </c>
      <c r="AS112" s="84">
        <v>47</v>
      </c>
      <c r="AT112" s="84">
        <v>45</v>
      </c>
      <c r="AU112" s="84">
        <v>43</v>
      </c>
      <c r="AV112" s="85">
        <v>41</v>
      </c>
    </row>
    <row r="113" spans="1:48" ht="15" customHeight="1" thickBot="1">
      <c r="A113">
        <v>113</v>
      </c>
      <c r="B113" s="662"/>
      <c r="C113" s="665"/>
      <c r="D113" s="82" t="s">
        <v>129</v>
      </c>
      <c r="E113" s="83">
        <v>48</v>
      </c>
      <c r="F113" s="84">
        <v>48</v>
      </c>
      <c r="G113" s="84">
        <v>47</v>
      </c>
      <c r="H113" s="84">
        <v>46</v>
      </c>
      <c r="I113" s="84">
        <v>45</v>
      </c>
      <c r="J113" s="84">
        <v>52</v>
      </c>
      <c r="K113" s="84">
        <v>51</v>
      </c>
      <c r="L113" s="85">
        <v>49</v>
      </c>
      <c r="N113" s="662"/>
      <c r="O113" s="665"/>
      <c r="P113" s="82" t="s">
        <v>129</v>
      </c>
      <c r="Q113" s="83">
        <v>53</v>
      </c>
      <c r="R113" s="84">
        <v>52</v>
      </c>
      <c r="S113" s="84">
        <v>50</v>
      </c>
      <c r="T113" s="84">
        <v>49</v>
      </c>
      <c r="U113" s="84">
        <v>48</v>
      </c>
      <c r="V113" s="84">
        <v>47</v>
      </c>
      <c r="W113" s="84">
        <v>45</v>
      </c>
      <c r="X113" s="85">
        <v>44</v>
      </c>
      <c r="Z113" s="662"/>
      <c r="AA113" s="665"/>
      <c r="AB113" s="82" t="s">
        <v>129</v>
      </c>
      <c r="AC113" s="83">
        <v>47</v>
      </c>
      <c r="AD113" s="84">
        <v>47</v>
      </c>
      <c r="AE113" s="84">
        <v>45</v>
      </c>
      <c r="AF113" s="84">
        <v>44</v>
      </c>
      <c r="AG113" s="84">
        <v>42</v>
      </c>
      <c r="AH113" s="84">
        <v>40</v>
      </c>
      <c r="AI113" s="84">
        <v>38</v>
      </c>
      <c r="AJ113" s="85">
        <v>38</v>
      </c>
      <c r="AL113" s="662"/>
      <c r="AM113" s="665"/>
      <c r="AN113" s="82" t="s">
        <v>129</v>
      </c>
      <c r="AO113" s="83">
        <v>44</v>
      </c>
      <c r="AP113" s="84">
        <v>43</v>
      </c>
      <c r="AQ113" s="84">
        <v>41</v>
      </c>
      <c r="AR113" s="84">
        <v>39</v>
      </c>
      <c r="AS113" s="84">
        <v>38</v>
      </c>
      <c r="AT113" s="84">
        <v>38</v>
      </c>
      <c r="AU113" s="84">
        <v>37</v>
      </c>
      <c r="AV113" s="85">
        <v>37</v>
      </c>
    </row>
    <row r="114" spans="1:48">
      <c r="A114">
        <v>114</v>
      </c>
      <c r="B114" s="662"/>
      <c r="C114" s="666">
        <f>+C112+10</f>
        <v>130</v>
      </c>
      <c r="D114" s="86" t="str">
        <f>+D112</f>
        <v>48-X</v>
      </c>
      <c r="E114" s="87">
        <v>69</v>
      </c>
      <c r="F114" s="88">
        <v>68</v>
      </c>
      <c r="G114" s="88">
        <v>67</v>
      </c>
      <c r="H114" s="88">
        <v>66</v>
      </c>
      <c r="I114" s="88">
        <v>65</v>
      </c>
      <c r="J114" s="88">
        <v>64</v>
      </c>
      <c r="K114" s="88">
        <v>62</v>
      </c>
      <c r="L114" s="89">
        <v>60</v>
      </c>
      <c r="N114" s="662"/>
      <c r="O114" s="666">
        <f>+O112+10</f>
        <v>130</v>
      </c>
      <c r="P114" s="86" t="str">
        <f>+P112</f>
        <v>48-X</v>
      </c>
      <c r="Q114" s="87">
        <v>64</v>
      </c>
      <c r="R114" s="88">
        <v>63</v>
      </c>
      <c r="S114" s="88">
        <v>61</v>
      </c>
      <c r="T114" s="88">
        <v>60</v>
      </c>
      <c r="U114" s="88">
        <v>57</v>
      </c>
      <c r="V114" s="88">
        <v>54</v>
      </c>
      <c r="W114" s="88">
        <v>52</v>
      </c>
      <c r="X114" s="89">
        <v>50</v>
      </c>
      <c r="Z114" s="662"/>
      <c r="AA114" s="666">
        <f>+AA112+10</f>
        <v>130</v>
      </c>
      <c r="AB114" s="86" t="str">
        <f>+AB112</f>
        <v>48-X</v>
      </c>
      <c r="AC114" s="87">
        <v>56</v>
      </c>
      <c r="AD114" s="88">
        <v>54</v>
      </c>
      <c r="AE114" s="88">
        <v>51</v>
      </c>
      <c r="AF114" s="88">
        <v>49</v>
      </c>
      <c r="AG114" s="88">
        <v>49</v>
      </c>
      <c r="AH114" s="88">
        <v>49</v>
      </c>
      <c r="AI114" s="88">
        <v>48</v>
      </c>
      <c r="AJ114" s="89">
        <v>48</v>
      </c>
      <c r="AL114" s="662"/>
      <c r="AM114" s="666">
        <f>+AM112+10</f>
        <v>130</v>
      </c>
      <c r="AN114" s="86" t="str">
        <f>+AN112</f>
        <v>48-X</v>
      </c>
      <c r="AO114" s="87">
        <v>50</v>
      </c>
      <c r="AP114" s="88">
        <v>49</v>
      </c>
      <c r="AQ114" s="88">
        <v>49</v>
      </c>
      <c r="AR114" s="88">
        <v>48</v>
      </c>
      <c r="AS114" s="88">
        <v>48</v>
      </c>
      <c r="AT114" s="88">
        <v>47</v>
      </c>
      <c r="AU114" s="88">
        <v>47</v>
      </c>
      <c r="AV114" s="89">
        <v>46</v>
      </c>
    </row>
    <row r="115" spans="1:48" ht="15" thickBot="1">
      <c r="A115">
        <v>115</v>
      </c>
      <c r="B115" s="662"/>
      <c r="C115" s="667"/>
      <c r="D115" s="90" t="str">
        <f>+D113</f>
        <v>44-X</v>
      </c>
      <c r="E115" s="87">
        <v>51</v>
      </c>
      <c r="F115" s="88">
        <v>51</v>
      </c>
      <c r="G115" s="88">
        <v>49</v>
      </c>
      <c r="H115" s="88">
        <v>48</v>
      </c>
      <c r="I115" s="88">
        <v>47</v>
      </c>
      <c r="J115" s="88">
        <v>46</v>
      </c>
      <c r="K115" s="88">
        <v>45</v>
      </c>
      <c r="L115" s="89">
        <v>53</v>
      </c>
      <c r="N115" s="662"/>
      <c r="O115" s="667"/>
      <c r="P115" s="90" t="str">
        <f>+P113</f>
        <v>44-X</v>
      </c>
      <c r="Q115" s="87">
        <v>47</v>
      </c>
      <c r="R115" s="88">
        <v>46</v>
      </c>
      <c r="S115" s="88">
        <v>45</v>
      </c>
      <c r="T115" s="88">
        <v>52</v>
      </c>
      <c r="U115" s="88">
        <v>51</v>
      </c>
      <c r="V115" s="88">
        <v>50</v>
      </c>
      <c r="W115" s="88">
        <v>48</v>
      </c>
      <c r="X115" s="89">
        <v>47</v>
      </c>
      <c r="Z115" s="662"/>
      <c r="AA115" s="667"/>
      <c r="AB115" s="90" t="str">
        <f>+AB113</f>
        <v>44-X</v>
      </c>
      <c r="AC115" s="87">
        <v>51</v>
      </c>
      <c r="AD115" s="88">
        <v>50</v>
      </c>
      <c r="AE115" s="88">
        <v>49</v>
      </c>
      <c r="AF115" s="88">
        <v>47</v>
      </c>
      <c r="AG115" s="88">
        <v>46</v>
      </c>
      <c r="AH115" s="88">
        <v>45</v>
      </c>
      <c r="AI115" s="88">
        <v>43</v>
      </c>
      <c r="AJ115" s="89">
        <v>41</v>
      </c>
      <c r="AL115" s="662"/>
      <c r="AM115" s="667"/>
      <c r="AN115" s="90" t="str">
        <f>+AN113</f>
        <v>44-X</v>
      </c>
      <c r="AO115" s="87">
        <v>48</v>
      </c>
      <c r="AP115" s="88">
        <v>46</v>
      </c>
      <c r="AQ115" s="88">
        <v>45</v>
      </c>
      <c r="AR115" s="88">
        <v>44</v>
      </c>
      <c r="AS115" s="88">
        <v>42</v>
      </c>
      <c r="AT115" s="88">
        <v>40</v>
      </c>
      <c r="AU115" s="88">
        <v>38</v>
      </c>
      <c r="AV115" s="89">
        <v>38</v>
      </c>
    </row>
    <row r="116" spans="1:48">
      <c r="A116">
        <v>116</v>
      </c>
      <c r="B116" s="662"/>
      <c r="C116" s="664">
        <f>+C114+10</f>
        <v>140</v>
      </c>
      <c r="D116" s="78" t="s">
        <v>133</v>
      </c>
      <c r="E116" s="83">
        <v>62</v>
      </c>
      <c r="F116" s="84">
        <v>61</v>
      </c>
      <c r="G116" s="84">
        <v>60</v>
      </c>
      <c r="H116" s="84">
        <v>58</v>
      </c>
      <c r="I116" s="84">
        <v>57</v>
      </c>
      <c r="J116" s="84">
        <v>66</v>
      </c>
      <c r="K116" s="84">
        <v>64</v>
      </c>
      <c r="L116" s="85">
        <v>64</v>
      </c>
      <c r="N116" s="662"/>
      <c r="O116" s="664">
        <f>+O114+10</f>
        <v>140</v>
      </c>
      <c r="P116" s="78" t="s">
        <v>133</v>
      </c>
      <c r="Q116" s="83">
        <v>67</v>
      </c>
      <c r="R116" s="84">
        <v>66</v>
      </c>
      <c r="S116" s="84">
        <v>65</v>
      </c>
      <c r="T116" s="84">
        <v>64</v>
      </c>
      <c r="U116" s="84">
        <v>63</v>
      </c>
      <c r="V116" s="84">
        <v>61</v>
      </c>
      <c r="W116" s="84">
        <v>58</v>
      </c>
      <c r="X116" s="85">
        <v>55</v>
      </c>
      <c r="Z116" s="662"/>
      <c r="AA116" s="664">
        <f>+AA114+10</f>
        <v>140</v>
      </c>
      <c r="AB116" s="78" t="s">
        <v>133</v>
      </c>
      <c r="AC116" s="83">
        <v>62</v>
      </c>
      <c r="AD116" s="84">
        <v>61</v>
      </c>
      <c r="AE116" s="84">
        <v>58</v>
      </c>
      <c r="AF116" s="84">
        <v>55</v>
      </c>
      <c r="AG116" s="84">
        <v>53</v>
      </c>
      <c r="AH116" s="84">
        <v>50</v>
      </c>
      <c r="AI116" s="84">
        <v>49</v>
      </c>
      <c r="AJ116" s="85">
        <v>49</v>
      </c>
      <c r="AL116" s="662"/>
      <c r="AM116" s="664">
        <f>+AM114+10</f>
        <v>140</v>
      </c>
      <c r="AN116" s="78" t="s">
        <v>133</v>
      </c>
      <c r="AO116" s="83">
        <v>56</v>
      </c>
      <c r="AP116" s="84">
        <v>54</v>
      </c>
      <c r="AQ116" s="84">
        <v>51</v>
      </c>
      <c r="AR116" s="84">
        <v>49</v>
      </c>
      <c r="AS116" s="84">
        <v>49</v>
      </c>
      <c r="AT116" s="84">
        <v>49</v>
      </c>
      <c r="AU116" s="84">
        <v>48</v>
      </c>
      <c r="AV116" s="85">
        <v>47</v>
      </c>
    </row>
    <row r="117" spans="1:48" ht="15" thickBot="1">
      <c r="A117">
        <v>117</v>
      </c>
      <c r="B117" s="662"/>
      <c r="C117" s="665"/>
      <c r="D117" s="82" t="s">
        <v>129</v>
      </c>
      <c r="E117" s="83">
        <v>55</v>
      </c>
      <c r="F117" s="84">
        <v>53</v>
      </c>
      <c r="G117" s="84">
        <v>52</v>
      </c>
      <c r="H117" s="84">
        <v>51</v>
      </c>
      <c r="I117" s="84">
        <v>50</v>
      </c>
      <c r="J117" s="84">
        <v>49</v>
      </c>
      <c r="K117" s="84">
        <v>48</v>
      </c>
      <c r="L117" s="85">
        <v>46</v>
      </c>
      <c r="N117" s="662"/>
      <c r="O117" s="665"/>
      <c r="P117" s="82" t="s">
        <v>129</v>
      </c>
      <c r="Q117" s="83">
        <v>49</v>
      </c>
      <c r="R117" s="84">
        <v>48</v>
      </c>
      <c r="S117" s="84">
        <v>47</v>
      </c>
      <c r="T117" s="84">
        <v>46</v>
      </c>
      <c r="U117" s="84">
        <v>45</v>
      </c>
      <c r="V117" s="84">
        <v>44</v>
      </c>
      <c r="W117" s="84">
        <v>52</v>
      </c>
      <c r="X117" s="85">
        <v>50</v>
      </c>
      <c r="Z117" s="662"/>
      <c r="AA117" s="665"/>
      <c r="AB117" s="82" t="s">
        <v>129</v>
      </c>
      <c r="AC117" s="83">
        <v>45</v>
      </c>
      <c r="AD117" s="84">
        <v>53</v>
      </c>
      <c r="AE117" s="84">
        <v>51</v>
      </c>
      <c r="AF117" s="84">
        <v>50</v>
      </c>
      <c r="AG117" s="84">
        <v>49</v>
      </c>
      <c r="AH117" s="84">
        <v>48</v>
      </c>
      <c r="AI117" s="84">
        <v>47</v>
      </c>
      <c r="AJ117" s="85">
        <v>45</v>
      </c>
      <c r="AL117" s="662"/>
      <c r="AM117" s="665"/>
      <c r="AN117" s="82" t="s">
        <v>129</v>
      </c>
      <c r="AO117" s="83">
        <v>51</v>
      </c>
      <c r="AP117" s="84">
        <v>49</v>
      </c>
      <c r="AQ117" s="84">
        <v>48</v>
      </c>
      <c r="AR117" s="84">
        <v>47</v>
      </c>
      <c r="AS117" s="84">
        <v>46</v>
      </c>
      <c r="AT117" s="84">
        <v>45</v>
      </c>
      <c r="AU117" s="84">
        <v>43</v>
      </c>
      <c r="AV117" s="85">
        <v>41</v>
      </c>
    </row>
    <row r="118" spans="1:48">
      <c r="A118">
        <v>118</v>
      </c>
      <c r="B118" s="662"/>
      <c r="C118" s="666">
        <f>+C116+10</f>
        <v>150</v>
      </c>
      <c r="D118" s="86" t="str">
        <f>+D116</f>
        <v>48-X</v>
      </c>
      <c r="E118" s="87">
        <v>66</v>
      </c>
      <c r="F118" s="88">
        <v>64</v>
      </c>
      <c r="G118" s="88">
        <v>63</v>
      </c>
      <c r="H118" s="88">
        <v>61</v>
      </c>
      <c r="I118" s="88">
        <v>60</v>
      </c>
      <c r="J118" s="88">
        <v>59</v>
      </c>
      <c r="K118" s="88">
        <v>58</v>
      </c>
      <c r="L118" s="89">
        <v>66</v>
      </c>
      <c r="N118" s="662"/>
      <c r="O118" s="666">
        <f>+O116+10</f>
        <v>150</v>
      </c>
      <c r="P118" s="86" t="str">
        <f>+P116</f>
        <v>48-X</v>
      </c>
      <c r="Q118" s="87">
        <v>60</v>
      </c>
      <c r="R118" s="88">
        <v>59</v>
      </c>
      <c r="S118" s="88">
        <v>67</v>
      </c>
      <c r="T118" s="88">
        <v>67</v>
      </c>
      <c r="U118" s="88">
        <v>65</v>
      </c>
      <c r="V118" s="88">
        <v>64</v>
      </c>
      <c r="W118" s="88">
        <v>63</v>
      </c>
      <c r="X118" s="89">
        <v>61</v>
      </c>
      <c r="Z118" s="662"/>
      <c r="AA118" s="666">
        <f>+AA116+10</f>
        <v>150</v>
      </c>
      <c r="AB118" s="86" t="str">
        <f>+AB116</f>
        <v>48-X</v>
      </c>
      <c r="AC118" s="87">
        <v>65</v>
      </c>
      <c r="AD118" s="88">
        <v>64</v>
      </c>
      <c r="AE118" s="88">
        <v>63</v>
      </c>
      <c r="AF118" s="88">
        <v>61</v>
      </c>
      <c r="AG118" s="88">
        <v>59</v>
      </c>
      <c r="AH118" s="88">
        <v>56</v>
      </c>
      <c r="AI118" s="88">
        <v>53</v>
      </c>
      <c r="AJ118" s="89">
        <v>50</v>
      </c>
      <c r="AL118" s="662"/>
      <c r="AM118" s="666">
        <f>+AM116+10</f>
        <v>150</v>
      </c>
      <c r="AN118" s="86" t="str">
        <f>+AN116</f>
        <v>48-X</v>
      </c>
      <c r="AO118" s="87">
        <v>62</v>
      </c>
      <c r="AP118" s="88">
        <v>60</v>
      </c>
      <c r="AQ118" s="88">
        <v>57</v>
      </c>
      <c r="AR118" s="88">
        <v>54</v>
      </c>
      <c r="AS118" s="88">
        <v>52</v>
      </c>
      <c r="AT118" s="88">
        <v>50</v>
      </c>
      <c r="AU118" s="88">
        <v>49</v>
      </c>
      <c r="AV118" s="89">
        <v>48</v>
      </c>
    </row>
    <row r="119" spans="1:48" ht="15" thickBot="1">
      <c r="A119">
        <v>119</v>
      </c>
      <c r="B119" s="662"/>
      <c r="C119" s="667"/>
      <c r="D119" s="90" t="str">
        <f>+D117</f>
        <v>44-X</v>
      </c>
      <c r="E119" s="87">
        <v>58</v>
      </c>
      <c r="F119" s="88">
        <v>57</v>
      </c>
      <c r="G119" s="88">
        <v>56</v>
      </c>
      <c r="H119" s="88">
        <v>54</v>
      </c>
      <c r="I119" s="88">
        <v>52</v>
      </c>
      <c r="J119" s="88">
        <v>51</v>
      </c>
      <c r="K119" s="88">
        <v>50</v>
      </c>
      <c r="L119" s="89">
        <v>49</v>
      </c>
      <c r="N119" s="662"/>
      <c r="O119" s="667"/>
      <c r="P119" s="90" t="str">
        <f>+P117</f>
        <v>44-X</v>
      </c>
      <c r="Q119" s="87">
        <v>52</v>
      </c>
      <c r="R119" s="88">
        <v>51</v>
      </c>
      <c r="S119" s="88">
        <v>50</v>
      </c>
      <c r="T119" s="88">
        <v>49</v>
      </c>
      <c r="U119" s="88">
        <v>48</v>
      </c>
      <c r="V119" s="88">
        <v>47</v>
      </c>
      <c r="W119" s="88">
        <v>46</v>
      </c>
      <c r="X119" s="89">
        <v>44</v>
      </c>
      <c r="Z119" s="662"/>
      <c r="AA119" s="667"/>
      <c r="AB119" s="90" t="str">
        <f>+AB117</f>
        <v>44-X</v>
      </c>
      <c r="AC119" s="87">
        <v>47</v>
      </c>
      <c r="AD119" s="88">
        <v>47</v>
      </c>
      <c r="AE119" s="88">
        <v>45</v>
      </c>
      <c r="AF119" s="88">
        <v>53</v>
      </c>
      <c r="AG119" s="88">
        <v>52</v>
      </c>
      <c r="AH119" s="88">
        <v>51</v>
      </c>
      <c r="AI119" s="88">
        <v>50</v>
      </c>
      <c r="AJ119" s="89">
        <v>48</v>
      </c>
      <c r="AL119" s="662"/>
      <c r="AM119" s="667"/>
      <c r="AN119" s="90" t="str">
        <f>+AN117</f>
        <v>44-X</v>
      </c>
      <c r="AO119" s="87">
        <v>45</v>
      </c>
      <c r="AP119" s="88">
        <v>52</v>
      </c>
      <c r="AQ119" s="88">
        <v>51</v>
      </c>
      <c r="AR119" s="88">
        <v>49</v>
      </c>
      <c r="AS119" s="88">
        <v>49</v>
      </c>
      <c r="AT119" s="88">
        <v>47</v>
      </c>
      <c r="AU119" s="88">
        <v>46</v>
      </c>
      <c r="AV119" s="89">
        <v>45</v>
      </c>
    </row>
    <row r="120" spans="1:48">
      <c r="A120">
        <v>120</v>
      </c>
      <c r="B120" s="662"/>
      <c r="C120" s="664">
        <f>+C118+10</f>
        <v>160</v>
      </c>
      <c r="D120" s="78" t="s">
        <v>133</v>
      </c>
      <c r="E120" s="83">
        <v>69</v>
      </c>
      <c r="F120" s="84">
        <v>68</v>
      </c>
      <c r="G120" s="84">
        <v>66</v>
      </c>
      <c r="H120" s="84">
        <v>64</v>
      </c>
      <c r="I120" s="84">
        <v>63</v>
      </c>
      <c r="J120" s="84">
        <v>62</v>
      </c>
      <c r="K120" s="84">
        <v>61</v>
      </c>
      <c r="L120" s="85">
        <v>59</v>
      </c>
      <c r="N120" s="662"/>
      <c r="O120" s="664">
        <f>+O118+10</f>
        <v>160</v>
      </c>
      <c r="P120" s="78" t="s">
        <v>133</v>
      </c>
      <c r="Q120" s="83">
        <v>63</v>
      </c>
      <c r="R120" s="84">
        <v>61</v>
      </c>
      <c r="S120" s="84">
        <v>60</v>
      </c>
      <c r="T120" s="84">
        <v>59</v>
      </c>
      <c r="U120" s="84">
        <v>58</v>
      </c>
      <c r="V120" s="84">
        <v>66</v>
      </c>
      <c r="W120" s="84">
        <v>65</v>
      </c>
      <c r="X120" s="85">
        <v>64</v>
      </c>
      <c r="Z120" s="662"/>
      <c r="AA120" s="664">
        <f>+AA118+10</f>
        <v>160</v>
      </c>
      <c r="AB120" s="78" t="s">
        <v>133</v>
      </c>
      <c r="AC120" s="83">
        <v>67</v>
      </c>
      <c r="AD120" s="84">
        <v>67</v>
      </c>
      <c r="AE120" s="84">
        <v>65</v>
      </c>
      <c r="AF120" s="84">
        <v>64</v>
      </c>
      <c r="AG120" s="84">
        <v>63</v>
      </c>
      <c r="AH120" s="84">
        <v>61</v>
      </c>
      <c r="AI120" s="84">
        <v>59</v>
      </c>
      <c r="AJ120" s="85">
        <v>56</v>
      </c>
      <c r="AL120" s="662"/>
      <c r="AM120" s="664">
        <f>+AM118+10</f>
        <v>160</v>
      </c>
      <c r="AN120" s="78" t="s">
        <v>133</v>
      </c>
      <c r="AO120" s="83">
        <v>64</v>
      </c>
      <c r="AP120" s="84">
        <v>64</v>
      </c>
      <c r="AQ120" s="84">
        <v>62</v>
      </c>
      <c r="AR120" s="84">
        <v>60</v>
      </c>
      <c r="AS120" s="84">
        <v>58</v>
      </c>
      <c r="AT120" s="84">
        <v>55</v>
      </c>
      <c r="AU120" s="84">
        <v>52</v>
      </c>
      <c r="AV120" s="85">
        <v>50</v>
      </c>
    </row>
    <row r="121" spans="1:48" ht="15" thickBot="1">
      <c r="A121">
        <v>121</v>
      </c>
      <c r="B121" s="662"/>
      <c r="C121" s="665"/>
      <c r="D121" s="82" t="s">
        <v>129</v>
      </c>
      <c r="E121" s="83">
        <v>62</v>
      </c>
      <c r="F121" s="84">
        <v>61</v>
      </c>
      <c r="G121" s="84">
        <v>58</v>
      </c>
      <c r="H121" s="84">
        <v>57</v>
      </c>
      <c r="I121" s="84">
        <v>55</v>
      </c>
      <c r="J121" s="84">
        <v>54</v>
      </c>
      <c r="K121" s="84">
        <v>53</v>
      </c>
      <c r="L121" s="85">
        <v>51</v>
      </c>
      <c r="N121" s="662"/>
      <c r="O121" s="665"/>
      <c r="P121" s="82" t="s">
        <v>129</v>
      </c>
      <c r="Q121" s="83">
        <v>55</v>
      </c>
      <c r="R121" s="84">
        <v>54</v>
      </c>
      <c r="S121" s="84">
        <v>53</v>
      </c>
      <c r="T121" s="84">
        <v>51</v>
      </c>
      <c r="U121" s="84">
        <v>50</v>
      </c>
      <c r="V121" s="84">
        <v>49</v>
      </c>
      <c r="W121" s="84">
        <v>48</v>
      </c>
      <c r="X121" s="85">
        <v>47</v>
      </c>
      <c r="Z121" s="662"/>
      <c r="AA121" s="665"/>
      <c r="AB121" s="82" t="s">
        <v>129</v>
      </c>
      <c r="AC121" s="83">
        <v>49</v>
      </c>
      <c r="AD121" s="84">
        <v>49</v>
      </c>
      <c r="AE121" s="84">
        <v>48</v>
      </c>
      <c r="AF121" s="84">
        <v>46</v>
      </c>
      <c r="AG121" s="84">
        <v>46</v>
      </c>
      <c r="AH121" s="84">
        <v>45</v>
      </c>
      <c r="AI121" s="84">
        <v>52</v>
      </c>
      <c r="AJ121" s="85">
        <v>51</v>
      </c>
      <c r="AL121" s="662"/>
      <c r="AM121" s="665"/>
      <c r="AN121" s="82" t="s">
        <v>129</v>
      </c>
      <c r="AO121" s="83">
        <v>47</v>
      </c>
      <c r="AP121" s="84">
        <v>46</v>
      </c>
      <c r="AQ121" s="84">
        <v>45</v>
      </c>
      <c r="AR121" s="84">
        <v>53</v>
      </c>
      <c r="AS121" s="84">
        <v>51</v>
      </c>
      <c r="AT121" s="84">
        <v>50</v>
      </c>
      <c r="AU121" s="84">
        <v>49</v>
      </c>
      <c r="AV121" s="85">
        <v>47</v>
      </c>
    </row>
    <row r="122" spans="1:48">
      <c r="A122">
        <v>122</v>
      </c>
      <c r="B122" s="662"/>
      <c r="C122" s="666">
        <f>+C120+10</f>
        <v>170</v>
      </c>
      <c r="D122" s="86" t="str">
        <f>+D120</f>
        <v>48-X</v>
      </c>
      <c r="E122" s="87">
        <v>62</v>
      </c>
      <c r="F122" s="88">
        <v>63</v>
      </c>
      <c r="G122" s="88">
        <v>67</v>
      </c>
      <c r="H122" s="88">
        <v>68</v>
      </c>
      <c r="I122" s="88">
        <v>66</v>
      </c>
      <c r="J122" s="88">
        <v>65</v>
      </c>
      <c r="K122" s="88">
        <v>63</v>
      </c>
      <c r="L122" s="89">
        <v>62</v>
      </c>
      <c r="N122" s="662"/>
      <c r="O122" s="666">
        <f>+O120+10</f>
        <v>170</v>
      </c>
      <c r="P122" s="86" t="str">
        <f>+P120</f>
        <v>48-X</v>
      </c>
      <c r="Q122" s="87">
        <v>65</v>
      </c>
      <c r="R122" s="88">
        <v>64</v>
      </c>
      <c r="S122" s="88">
        <v>63</v>
      </c>
      <c r="T122" s="88">
        <v>62</v>
      </c>
      <c r="U122" s="88">
        <v>60</v>
      </c>
      <c r="V122" s="88">
        <v>59</v>
      </c>
      <c r="W122" s="88">
        <v>57</v>
      </c>
      <c r="X122" s="89">
        <v>66</v>
      </c>
      <c r="Z122" s="662"/>
      <c r="AA122" s="666">
        <f>+AA120+10</f>
        <v>170</v>
      </c>
      <c r="AB122" s="86" t="str">
        <f>+AB120</f>
        <v>48-X</v>
      </c>
      <c r="AC122" s="87">
        <v>60</v>
      </c>
      <c r="AD122" s="88">
        <v>59</v>
      </c>
      <c r="AE122" s="88">
        <v>67</v>
      </c>
      <c r="AF122" s="88">
        <v>66</v>
      </c>
      <c r="AG122" s="88">
        <v>65</v>
      </c>
      <c r="AH122" s="88">
        <v>64</v>
      </c>
      <c r="AI122" s="88">
        <v>63</v>
      </c>
      <c r="AJ122" s="89">
        <v>61</v>
      </c>
      <c r="AL122" s="662"/>
      <c r="AM122" s="666">
        <f>+AM120+10</f>
        <v>170</v>
      </c>
      <c r="AN122" s="86" t="str">
        <f>+AN120</f>
        <v>48-X</v>
      </c>
      <c r="AO122" s="87">
        <v>66</v>
      </c>
      <c r="AP122" s="88">
        <v>66</v>
      </c>
      <c r="AQ122" s="88">
        <v>65</v>
      </c>
      <c r="AR122" s="88">
        <v>63</v>
      </c>
      <c r="AS122" s="88">
        <v>62</v>
      </c>
      <c r="AT122" s="88">
        <v>60</v>
      </c>
      <c r="AU122" s="88">
        <v>57</v>
      </c>
      <c r="AV122" s="89">
        <v>54</v>
      </c>
    </row>
    <row r="123" spans="1:48" ht="15" thickBot="1">
      <c r="A123">
        <v>123</v>
      </c>
      <c r="B123" s="662"/>
      <c r="C123" s="667"/>
      <c r="D123" s="90" t="str">
        <f>+D121</f>
        <v>44-X</v>
      </c>
      <c r="E123" s="87">
        <v>63</v>
      </c>
      <c r="F123" s="88">
        <v>64</v>
      </c>
      <c r="G123" s="88">
        <v>62</v>
      </c>
      <c r="H123" s="88">
        <v>60</v>
      </c>
      <c r="I123" s="88">
        <v>59</v>
      </c>
      <c r="J123" s="88">
        <v>57</v>
      </c>
      <c r="K123" s="88">
        <v>55</v>
      </c>
      <c r="L123" s="89">
        <v>54</v>
      </c>
      <c r="N123" s="662"/>
      <c r="O123" s="667"/>
      <c r="P123" s="90" t="str">
        <f>+P121</f>
        <v>44-X</v>
      </c>
      <c r="Q123" s="87">
        <v>58</v>
      </c>
      <c r="R123" s="88">
        <v>57</v>
      </c>
      <c r="S123" s="88">
        <v>55</v>
      </c>
      <c r="T123" s="88">
        <v>54</v>
      </c>
      <c r="U123" s="88">
        <v>53</v>
      </c>
      <c r="V123" s="88">
        <v>51</v>
      </c>
      <c r="W123" s="88">
        <v>50</v>
      </c>
      <c r="X123" s="89">
        <v>49</v>
      </c>
      <c r="Z123" s="662"/>
      <c r="AA123" s="667"/>
      <c r="AB123" s="90" t="str">
        <f>+AB121</f>
        <v>44-X</v>
      </c>
      <c r="AC123" s="87">
        <v>52</v>
      </c>
      <c r="AD123" s="88">
        <v>51</v>
      </c>
      <c r="AE123" s="88">
        <v>49</v>
      </c>
      <c r="AF123" s="88">
        <v>49</v>
      </c>
      <c r="AG123" s="88">
        <v>47</v>
      </c>
      <c r="AH123" s="88">
        <v>47</v>
      </c>
      <c r="AI123" s="88">
        <v>46</v>
      </c>
      <c r="AJ123" s="89">
        <v>44</v>
      </c>
      <c r="AL123" s="662"/>
      <c r="AM123" s="667"/>
      <c r="AN123" s="90" t="str">
        <f>+AN121</f>
        <v>44-X</v>
      </c>
      <c r="AO123" s="87">
        <v>49</v>
      </c>
      <c r="AP123" s="88">
        <v>48</v>
      </c>
      <c r="AQ123" s="88">
        <v>47</v>
      </c>
      <c r="AR123" s="88">
        <v>46</v>
      </c>
      <c r="AS123" s="88">
        <v>45</v>
      </c>
      <c r="AT123" s="88">
        <v>53</v>
      </c>
      <c r="AU123" s="88">
        <v>51</v>
      </c>
      <c r="AV123" s="89">
        <v>49</v>
      </c>
    </row>
    <row r="124" spans="1:48">
      <c r="A124">
        <v>124</v>
      </c>
      <c r="B124" s="662"/>
      <c r="C124" s="664">
        <f>+C122+10</f>
        <v>180</v>
      </c>
      <c r="D124" s="78" t="s">
        <v>133</v>
      </c>
      <c r="E124" s="83">
        <v>55</v>
      </c>
      <c r="F124" s="84">
        <v>57</v>
      </c>
      <c r="G124" s="84">
        <v>60</v>
      </c>
      <c r="H124" s="84">
        <v>64</v>
      </c>
      <c r="I124" s="84">
        <v>68</v>
      </c>
      <c r="J124" s="84">
        <v>67</v>
      </c>
      <c r="K124" s="84">
        <v>66</v>
      </c>
      <c r="L124" s="85">
        <v>64</v>
      </c>
      <c r="N124" s="662"/>
      <c r="O124" s="664">
        <f>+O122+10</f>
        <v>180</v>
      </c>
      <c r="P124" s="78" t="s">
        <v>133</v>
      </c>
      <c r="Q124" s="83">
        <v>69</v>
      </c>
      <c r="R124" s="84">
        <v>68</v>
      </c>
      <c r="S124" s="84">
        <v>65</v>
      </c>
      <c r="T124" s="84">
        <v>64</v>
      </c>
      <c r="U124" s="84">
        <v>63</v>
      </c>
      <c r="V124" s="84">
        <v>61</v>
      </c>
      <c r="W124" s="84">
        <v>60</v>
      </c>
      <c r="X124" s="85">
        <v>58</v>
      </c>
      <c r="Z124" s="662"/>
      <c r="AA124" s="664">
        <f>+AA122+10</f>
        <v>180</v>
      </c>
      <c r="AB124" s="78" t="s">
        <v>133</v>
      </c>
      <c r="AC124" s="83">
        <v>63</v>
      </c>
      <c r="AD124" s="84">
        <v>61</v>
      </c>
      <c r="AE124" s="84">
        <v>59</v>
      </c>
      <c r="AF124" s="84">
        <v>58</v>
      </c>
      <c r="AG124" s="84">
        <v>67</v>
      </c>
      <c r="AH124" s="84">
        <v>66</v>
      </c>
      <c r="AI124" s="84">
        <v>65</v>
      </c>
      <c r="AJ124" s="85">
        <v>63</v>
      </c>
      <c r="AL124" s="662"/>
      <c r="AM124" s="664">
        <f>+AM122+10</f>
        <v>180</v>
      </c>
      <c r="AN124" s="78" t="s">
        <v>133</v>
      </c>
      <c r="AO124" s="83">
        <v>59</v>
      </c>
      <c r="AP124" s="84">
        <v>58</v>
      </c>
      <c r="AQ124" s="84">
        <v>67</v>
      </c>
      <c r="AR124" s="84">
        <v>66</v>
      </c>
      <c r="AS124" s="84">
        <v>64</v>
      </c>
      <c r="AT124" s="84">
        <v>63</v>
      </c>
      <c r="AU124" s="84">
        <v>61</v>
      </c>
      <c r="AV124" s="85">
        <v>59</v>
      </c>
    </row>
    <row r="125" spans="1:48" ht="15" thickBot="1">
      <c r="A125">
        <v>125</v>
      </c>
      <c r="B125" s="662"/>
      <c r="C125" s="665"/>
      <c r="D125" s="82" t="s">
        <v>129</v>
      </c>
      <c r="E125" s="83">
        <v>57</v>
      </c>
      <c r="F125" s="84">
        <v>59</v>
      </c>
      <c r="G125" s="84">
        <v>62</v>
      </c>
      <c r="H125" s="84">
        <v>64</v>
      </c>
      <c r="I125" s="84">
        <v>62</v>
      </c>
      <c r="J125" s="84">
        <v>60</v>
      </c>
      <c r="K125" s="84">
        <v>58</v>
      </c>
      <c r="L125" s="85">
        <v>57</v>
      </c>
      <c r="N125" s="662"/>
      <c r="O125" s="665"/>
      <c r="P125" s="82" t="s">
        <v>129</v>
      </c>
      <c r="Q125" s="83">
        <v>62</v>
      </c>
      <c r="R125" s="84">
        <v>59</v>
      </c>
      <c r="S125" s="84">
        <v>58</v>
      </c>
      <c r="T125" s="84">
        <v>56</v>
      </c>
      <c r="U125" s="84">
        <v>55</v>
      </c>
      <c r="V125" s="84">
        <v>53</v>
      </c>
      <c r="W125" s="84">
        <v>52</v>
      </c>
      <c r="X125" s="85">
        <v>51</v>
      </c>
      <c r="Z125" s="662"/>
      <c r="AA125" s="665"/>
      <c r="AB125" s="82" t="s">
        <v>129</v>
      </c>
      <c r="AC125" s="83">
        <v>55</v>
      </c>
      <c r="AD125" s="84">
        <v>54</v>
      </c>
      <c r="AE125" s="84">
        <v>52</v>
      </c>
      <c r="AF125" s="84">
        <v>51</v>
      </c>
      <c r="AG125" s="84">
        <v>49</v>
      </c>
      <c r="AH125" s="84">
        <v>48</v>
      </c>
      <c r="AI125" s="84">
        <v>47</v>
      </c>
      <c r="AJ125" s="85">
        <v>46</v>
      </c>
      <c r="AL125" s="662"/>
      <c r="AM125" s="665"/>
      <c r="AN125" s="82" t="s">
        <v>129</v>
      </c>
      <c r="AO125" s="83">
        <v>51</v>
      </c>
      <c r="AP125" s="84">
        <v>50</v>
      </c>
      <c r="AQ125" s="84">
        <v>49</v>
      </c>
      <c r="AR125" s="84">
        <v>48</v>
      </c>
      <c r="AS125" s="84">
        <v>47</v>
      </c>
      <c r="AT125" s="84">
        <v>46</v>
      </c>
      <c r="AU125" s="84">
        <v>45</v>
      </c>
      <c r="AV125" s="85">
        <v>52</v>
      </c>
    </row>
    <row r="126" spans="1:48">
      <c r="A126">
        <v>126</v>
      </c>
      <c r="B126" s="662"/>
      <c r="C126" s="666">
        <f>+C124+10</f>
        <v>190</v>
      </c>
      <c r="D126" s="86" t="str">
        <f>+D124</f>
        <v>48-X</v>
      </c>
      <c r="E126" s="87">
        <v>49</v>
      </c>
      <c r="F126" s="88">
        <v>52</v>
      </c>
      <c r="G126" s="88">
        <v>56</v>
      </c>
      <c r="H126" s="88">
        <v>58</v>
      </c>
      <c r="I126" s="88">
        <v>63</v>
      </c>
      <c r="J126" s="88">
        <v>65</v>
      </c>
      <c r="K126" s="88">
        <v>69</v>
      </c>
      <c r="L126" s="89">
        <v>67</v>
      </c>
      <c r="N126" s="662"/>
      <c r="O126" s="666">
        <f>+O124+10</f>
        <v>190</v>
      </c>
      <c r="P126" s="86" t="str">
        <f>+P124</f>
        <v>48-X</v>
      </c>
      <c r="Q126" s="87">
        <v>64</v>
      </c>
      <c r="R126" s="88">
        <v>66</v>
      </c>
      <c r="S126" s="88">
        <v>69</v>
      </c>
      <c r="T126" s="88">
        <v>66</v>
      </c>
      <c r="U126" s="88">
        <v>65</v>
      </c>
      <c r="V126" s="88">
        <v>64</v>
      </c>
      <c r="W126" s="88">
        <v>63</v>
      </c>
      <c r="X126" s="89">
        <v>61</v>
      </c>
      <c r="Z126" s="662"/>
      <c r="AA126" s="666">
        <f>+AA124+10</f>
        <v>190</v>
      </c>
      <c r="AB126" s="86" t="str">
        <f>+AB124</f>
        <v>48-X</v>
      </c>
      <c r="AC126" s="87">
        <v>64</v>
      </c>
      <c r="AD126" s="88">
        <v>63</v>
      </c>
      <c r="AE126" s="88">
        <v>62</v>
      </c>
      <c r="AF126" s="88">
        <v>61</v>
      </c>
      <c r="AG126" s="88">
        <v>60</v>
      </c>
      <c r="AH126" s="88">
        <v>58</v>
      </c>
      <c r="AI126" s="88">
        <v>67</v>
      </c>
      <c r="AJ126" s="89">
        <v>65</v>
      </c>
      <c r="AL126" s="662"/>
      <c r="AM126" s="666">
        <f>+AM124+10</f>
        <v>190</v>
      </c>
      <c r="AN126" s="86" t="str">
        <f>+AN124</f>
        <v>48-X</v>
      </c>
      <c r="AO126" s="87">
        <v>61</v>
      </c>
      <c r="AP126" s="88">
        <v>60</v>
      </c>
      <c r="AQ126" s="88">
        <v>58</v>
      </c>
      <c r="AR126" s="88">
        <v>57</v>
      </c>
      <c r="AS126" s="88">
        <v>66</v>
      </c>
      <c r="AT126" s="88">
        <v>65</v>
      </c>
      <c r="AU126" s="88">
        <v>64</v>
      </c>
      <c r="AV126" s="89">
        <v>63</v>
      </c>
    </row>
    <row r="127" spans="1:48" ht="15" thickBot="1">
      <c r="A127">
        <v>127</v>
      </c>
      <c r="B127" s="662"/>
      <c r="C127" s="667"/>
      <c r="D127" s="90" t="str">
        <f>+D125</f>
        <v>44-X</v>
      </c>
      <c r="E127" s="87">
        <v>51</v>
      </c>
      <c r="F127" s="88">
        <v>53</v>
      </c>
      <c r="G127" s="88">
        <v>57</v>
      </c>
      <c r="H127" s="88">
        <v>60</v>
      </c>
      <c r="I127" s="88">
        <v>64</v>
      </c>
      <c r="J127" s="88">
        <v>63</v>
      </c>
      <c r="K127" s="88">
        <v>62</v>
      </c>
      <c r="L127" s="89">
        <v>60</v>
      </c>
      <c r="N127" s="662"/>
      <c r="O127" s="667"/>
      <c r="P127" s="90" t="str">
        <f>+P125</f>
        <v>44-X</v>
      </c>
      <c r="Q127" s="87">
        <v>65</v>
      </c>
      <c r="R127" s="88">
        <v>63</v>
      </c>
      <c r="S127" s="88">
        <v>61</v>
      </c>
      <c r="T127" s="88">
        <v>59</v>
      </c>
      <c r="U127" s="88">
        <v>58</v>
      </c>
      <c r="V127" s="88">
        <v>56</v>
      </c>
      <c r="W127" s="88">
        <v>55</v>
      </c>
      <c r="X127" s="89">
        <v>53</v>
      </c>
      <c r="Z127" s="662"/>
      <c r="AA127" s="667"/>
      <c r="AB127" s="90" t="str">
        <f>+AB125</f>
        <v>44-X</v>
      </c>
      <c r="AC127" s="87">
        <v>58</v>
      </c>
      <c r="AD127" s="88">
        <v>56</v>
      </c>
      <c r="AE127" s="88">
        <v>54</v>
      </c>
      <c r="AF127" s="88">
        <v>53</v>
      </c>
      <c r="AG127" s="88">
        <v>52</v>
      </c>
      <c r="AH127" s="88">
        <v>50</v>
      </c>
      <c r="AI127" s="88">
        <v>49</v>
      </c>
      <c r="AJ127" s="89">
        <v>48</v>
      </c>
      <c r="AL127" s="662"/>
      <c r="AM127" s="667"/>
      <c r="AN127" s="90" t="str">
        <f>+AN125</f>
        <v>44-X</v>
      </c>
      <c r="AO127" s="87">
        <v>54</v>
      </c>
      <c r="AP127" s="88">
        <v>53</v>
      </c>
      <c r="AQ127" s="88">
        <v>51</v>
      </c>
      <c r="AR127" s="88">
        <v>50</v>
      </c>
      <c r="AS127" s="88">
        <v>49</v>
      </c>
      <c r="AT127" s="88">
        <v>48</v>
      </c>
      <c r="AU127" s="88">
        <v>47</v>
      </c>
      <c r="AV127" s="89">
        <v>45</v>
      </c>
    </row>
    <row r="128" spans="1:48">
      <c r="A128">
        <v>128</v>
      </c>
      <c r="B128" s="662"/>
      <c r="C128" s="664">
        <f>+C126+10</f>
        <v>200</v>
      </c>
      <c r="D128" s="78" t="s">
        <v>133</v>
      </c>
      <c r="E128" s="83">
        <v>44</v>
      </c>
      <c r="F128" s="84">
        <v>47</v>
      </c>
      <c r="G128" s="84">
        <v>49</v>
      </c>
      <c r="H128" s="84">
        <v>53</v>
      </c>
      <c r="I128" s="84">
        <v>56</v>
      </c>
      <c r="J128" s="84">
        <v>59</v>
      </c>
      <c r="K128" s="84">
        <v>63</v>
      </c>
      <c r="L128" s="85">
        <v>68</v>
      </c>
      <c r="N128" s="662"/>
      <c r="O128" s="664">
        <f>+O126+10</f>
        <v>200</v>
      </c>
      <c r="P128" s="78" t="s">
        <v>133</v>
      </c>
      <c r="Q128" s="83">
        <v>58</v>
      </c>
      <c r="R128" s="84">
        <v>61</v>
      </c>
      <c r="S128" s="84">
        <v>64</v>
      </c>
      <c r="T128" s="84">
        <v>67</v>
      </c>
      <c r="U128" s="84">
        <v>68</v>
      </c>
      <c r="V128" s="84">
        <v>67</v>
      </c>
      <c r="W128" s="84">
        <v>65</v>
      </c>
      <c r="X128" s="85">
        <v>63</v>
      </c>
      <c r="Z128" s="662"/>
      <c r="AA128" s="664">
        <f>+AA126+10</f>
        <v>200</v>
      </c>
      <c r="AB128" s="78" t="s">
        <v>133</v>
      </c>
      <c r="AC128" s="83">
        <v>67</v>
      </c>
      <c r="AD128" s="84">
        <v>66</v>
      </c>
      <c r="AE128" s="84">
        <v>64</v>
      </c>
      <c r="AF128" s="84">
        <v>63</v>
      </c>
      <c r="AG128" s="84">
        <v>62</v>
      </c>
      <c r="AH128" s="84">
        <v>61</v>
      </c>
      <c r="AI128" s="84">
        <v>59</v>
      </c>
      <c r="AJ128" s="85">
        <v>58</v>
      </c>
      <c r="AL128" s="662"/>
      <c r="AM128" s="664">
        <f>+AM126+10</f>
        <v>200</v>
      </c>
      <c r="AN128" s="78" t="s">
        <v>133</v>
      </c>
      <c r="AO128" s="83">
        <v>64</v>
      </c>
      <c r="AP128" s="84">
        <v>62</v>
      </c>
      <c r="AQ128" s="84">
        <v>61</v>
      </c>
      <c r="AR128" s="84">
        <v>60</v>
      </c>
      <c r="AS128" s="84">
        <v>59</v>
      </c>
      <c r="AT128" s="84">
        <v>56</v>
      </c>
      <c r="AU128" s="84">
        <v>66</v>
      </c>
      <c r="AV128" s="85">
        <v>65</v>
      </c>
    </row>
    <row r="129" spans="1:48" ht="15" thickBot="1">
      <c r="A129">
        <v>129</v>
      </c>
      <c r="B129" s="663"/>
      <c r="C129" s="665"/>
      <c r="D129" s="82" t="s">
        <v>129</v>
      </c>
      <c r="E129" s="189">
        <v>46</v>
      </c>
      <c r="F129" s="186">
        <v>49</v>
      </c>
      <c r="G129" s="186">
        <v>51</v>
      </c>
      <c r="H129" s="186">
        <v>55</v>
      </c>
      <c r="I129" s="186">
        <v>58</v>
      </c>
      <c r="J129" s="186">
        <v>61</v>
      </c>
      <c r="K129" s="186">
        <v>65</v>
      </c>
      <c r="L129" s="185">
        <v>62</v>
      </c>
      <c r="N129" s="663"/>
      <c r="O129" s="665"/>
      <c r="P129" s="82" t="s">
        <v>129</v>
      </c>
      <c r="Q129" s="189">
        <v>59</v>
      </c>
      <c r="R129" s="186">
        <v>63</v>
      </c>
      <c r="S129" s="186">
        <v>64</v>
      </c>
      <c r="T129" s="186">
        <v>63</v>
      </c>
      <c r="U129" s="186">
        <v>61</v>
      </c>
      <c r="V129" s="186">
        <v>59</v>
      </c>
      <c r="W129" s="186">
        <v>57</v>
      </c>
      <c r="X129" s="185">
        <v>55</v>
      </c>
      <c r="Z129" s="663"/>
      <c r="AA129" s="665"/>
      <c r="AB129" s="82" t="s">
        <v>129</v>
      </c>
      <c r="AC129" s="189">
        <v>60</v>
      </c>
      <c r="AD129" s="186">
        <v>59</v>
      </c>
      <c r="AE129" s="186">
        <v>57</v>
      </c>
      <c r="AF129" s="186">
        <v>56</v>
      </c>
      <c r="AG129" s="186">
        <v>54</v>
      </c>
      <c r="AH129" s="186">
        <v>53</v>
      </c>
      <c r="AI129" s="186">
        <v>51</v>
      </c>
      <c r="AJ129" s="185">
        <v>50</v>
      </c>
      <c r="AL129" s="663"/>
      <c r="AM129" s="665"/>
      <c r="AN129" s="82" t="s">
        <v>129</v>
      </c>
      <c r="AO129" s="189">
        <v>56</v>
      </c>
      <c r="AP129" s="186">
        <v>55</v>
      </c>
      <c r="AQ129" s="186">
        <v>53</v>
      </c>
      <c r="AR129" s="186">
        <v>52</v>
      </c>
      <c r="AS129" s="186">
        <v>51</v>
      </c>
      <c r="AT129" s="186">
        <v>50</v>
      </c>
      <c r="AU129" s="186">
        <v>48</v>
      </c>
      <c r="AV129" s="185">
        <v>47</v>
      </c>
    </row>
    <row r="130" spans="1:48">
      <c r="A130">
        <v>130</v>
      </c>
    </row>
    <row r="131" spans="1:48">
      <c r="A131">
        <v>131</v>
      </c>
      <c r="B131" s="675" t="s">
        <v>1143</v>
      </c>
      <c r="C131" s="675"/>
      <c r="D131" s="675"/>
      <c r="E131" s="675"/>
      <c r="F131" s="675"/>
      <c r="G131" s="675"/>
      <c r="H131" s="675"/>
      <c r="I131" s="675"/>
      <c r="J131" s="675"/>
      <c r="K131" s="675"/>
      <c r="L131" s="675"/>
      <c r="N131" s="675" t="s">
        <v>1143</v>
      </c>
      <c r="O131" s="675"/>
      <c r="P131" s="675"/>
      <c r="Q131" s="675"/>
      <c r="R131" s="675"/>
      <c r="S131" s="675"/>
      <c r="T131" s="675"/>
      <c r="U131" s="675"/>
      <c r="V131" s="675"/>
      <c r="W131" s="675"/>
      <c r="X131" s="675"/>
      <c r="Z131" s="675" t="s">
        <v>1143</v>
      </c>
      <c r="AA131" s="675"/>
      <c r="AB131" s="675"/>
      <c r="AC131" s="675"/>
      <c r="AD131" s="675"/>
      <c r="AE131" s="675"/>
      <c r="AF131" s="675"/>
      <c r="AG131" s="675"/>
      <c r="AH131" s="675"/>
      <c r="AI131" s="675"/>
      <c r="AJ131" s="675"/>
      <c r="AL131" s="675" t="s">
        <v>1143</v>
      </c>
      <c r="AM131" s="675"/>
      <c r="AN131" s="675"/>
      <c r="AO131" s="675"/>
      <c r="AP131" s="675"/>
      <c r="AQ131" s="675"/>
      <c r="AR131" s="675"/>
      <c r="AS131" s="675"/>
      <c r="AT131" s="675"/>
      <c r="AU131" s="675"/>
      <c r="AV131" s="675"/>
    </row>
    <row r="132" spans="1:48">
      <c r="A132">
        <v>132</v>
      </c>
    </row>
    <row r="133" spans="1:48">
      <c r="A133">
        <v>133</v>
      </c>
    </row>
    <row r="134" spans="1:48">
      <c r="A134">
        <v>134</v>
      </c>
    </row>
    <row r="135" spans="1:48">
      <c r="A135">
        <v>135</v>
      </c>
    </row>
    <row r="136" spans="1:48" ht="15" thickBot="1">
      <c r="A136">
        <v>136</v>
      </c>
    </row>
    <row r="137" spans="1:48" ht="18.600000000000001" thickBot="1">
      <c r="A137">
        <v>137</v>
      </c>
      <c r="B137" s="649" t="s">
        <v>1134</v>
      </c>
      <c r="C137" s="650"/>
      <c r="D137" s="650"/>
      <c r="E137" s="650"/>
      <c r="F137" s="650"/>
      <c r="G137" s="650"/>
      <c r="H137" s="650"/>
      <c r="I137" s="650"/>
      <c r="J137" s="650"/>
      <c r="K137" s="650"/>
      <c r="L137" s="651"/>
      <c r="N137" s="649" t="s">
        <v>1134</v>
      </c>
      <c r="O137" s="650"/>
      <c r="P137" s="650"/>
      <c r="Q137" s="650"/>
      <c r="R137" s="650"/>
      <c r="S137" s="650"/>
      <c r="T137" s="650"/>
      <c r="U137" s="650"/>
      <c r="V137" s="650"/>
      <c r="W137" s="650"/>
      <c r="X137" s="651"/>
      <c r="Z137" s="649" t="s">
        <v>1134</v>
      </c>
      <c r="AA137" s="650"/>
      <c r="AB137" s="650"/>
      <c r="AC137" s="650"/>
      <c r="AD137" s="650"/>
      <c r="AE137" s="650"/>
      <c r="AF137" s="650"/>
      <c r="AG137" s="650"/>
      <c r="AH137" s="650"/>
      <c r="AI137" s="650"/>
      <c r="AJ137" s="651"/>
      <c r="AL137" s="649" t="s">
        <v>1134</v>
      </c>
      <c r="AM137" s="650"/>
      <c r="AN137" s="650"/>
      <c r="AO137" s="650"/>
      <c r="AP137" s="650"/>
      <c r="AQ137" s="650"/>
      <c r="AR137" s="650"/>
      <c r="AS137" s="650"/>
      <c r="AT137" s="650"/>
      <c r="AU137" s="650"/>
      <c r="AV137" s="651"/>
    </row>
    <row r="138" spans="1:48" ht="15.75" customHeight="1">
      <c r="A138">
        <v>138</v>
      </c>
      <c r="B138" s="652" t="s">
        <v>1117</v>
      </c>
      <c r="C138" s="652" t="s">
        <v>634</v>
      </c>
      <c r="D138" s="682" t="s">
        <v>1119</v>
      </c>
      <c r="E138" s="676" t="s">
        <v>1120</v>
      </c>
      <c r="F138" s="677"/>
      <c r="G138" s="677"/>
      <c r="H138" s="677"/>
      <c r="I138" s="677"/>
      <c r="J138" s="677"/>
      <c r="K138" s="677"/>
      <c r="L138" s="678"/>
      <c r="N138" s="652" t="str">
        <f>+N6</f>
        <v>Categoría de terreno 2</v>
      </c>
      <c r="O138" s="652" t="s">
        <v>634</v>
      </c>
      <c r="P138" s="682" t="s">
        <v>1119</v>
      </c>
      <c r="Q138" s="676" t="s">
        <v>1120</v>
      </c>
      <c r="R138" s="677"/>
      <c r="S138" s="677"/>
      <c r="T138" s="677"/>
      <c r="U138" s="677"/>
      <c r="V138" s="677"/>
      <c r="W138" s="677"/>
      <c r="X138" s="678"/>
      <c r="Z138" s="652" t="str">
        <f>+Z6</f>
        <v>Categoría de terreno 3</v>
      </c>
      <c r="AA138" s="652" t="s">
        <v>634</v>
      </c>
      <c r="AB138" s="682" t="s">
        <v>1119</v>
      </c>
      <c r="AC138" s="676" t="s">
        <v>1120</v>
      </c>
      <c r="AD138" s="677"/>
      <c r="AE138" s="677"/>
      <c r="AF138" s="677"/>
      <c r="AG138" s="677"/>
      <c r="AH138" s="677"/>
      <c r="AI138" s="677"/>
      <c r="AJ138" s="678"/>
      <c r="AL138" s="652" t="str">
        <f>+AL6</f>
        <v>Categoría de terreno 4</v>
      </c>
      <c r="AM138" s="652" t="s">
        <v>634</v>
      </c>
      <c r="AN138" s="682" t="s">
        <v>1119</v>
      </c>
      <c r="AO138" s="676" t="s">
        <v>1120</v>
      </c>
      <c r="AP138" s="677"/>
      <c r="AQ138" s="677"/>
      <c r="AR138" s="677"/>
      <c r="AS138" s="677"/>
      <c r="AT138" s="677"/>
      <c r="AU138" s="677"/>
      <c r="AV138" s="678"/>
    </row>
    <row r="139" spans="1:48" ht="15" customHeight="1" thickBot="1">
      <c r="A139">
        <v>139</v>
      </c>
      <c r="B139" s="668"/>
      <c r="C139" s="668"/>
      <c r="D139" s="683"/>
      <c r="E139" s="679"/>
      <c r="F139" s="680"/>
      <c r="G139" s="680"/>
      <c r="H139" s="680"/>
      <c r="I139" s="680"/>
      <c r="J139" s="680"/>
      <c r="K139" s="680"/>
      <c r="L139" s="681"/>
      <c r="N139" s="668"/>
      <c r="O139" s="668"/>
      <c r="P139" s="683"/>
      <c r="Q139" s="679"/>
      <c r="R139" s="680"/>
      <c r="S139" s="680"/>
      <c r="T139" s="680"/>
      <c r="U139" s="680"/>
      <c r="V139" s="680"/>
      <c r="W139" s="680"/>
      <c r="X139" s="681"/>
      <c r="Z139" s="668"/>
      <c r="AA139" s="668"/>
      <c r="AB139" s="683"/>
      <c r="AC139" s="679"/>
      <c r="AD139" s="680"/>
      <c r="AE139" s="680"/>
      <c r="AF139" s="680"/>
      <c r="AG139" s="680"/>
      <c r="AH139" s="680"/>
      <c r="AI139" s="680"/>
      <c r="AJ139" s="681"/>
      <c r="AL139" s="668"/>
      <c r="AM139" s="668"/>
      <c r="AN139" s="683"/>
      <c r="AO139" s="679"/>
      <c r="AP139" s="680"/>
      <c r="AQ139" s="680"/>
      <c r="AR139" s="680"/>
      <c r="AS139" s="680"/>
      <c r="AT139" s="680"/>
      <c r="AU139" s="680"/>
      <c r="AV139" s="681"/>
    </row>
    <row r="140" spans="1:48" ht="15" thickBot="1">
      <c r="A140">
        <v>140</v>
      </c>
      <c r="B140" s="653"/>
      <c r="C140" s="653"/>
      <c r="D140" s="671"/>
      <c r="E140" s="75">
        <v>0</v>
      </c>
      <c r="F140" s="76">
        <v>500</v>
      </c>
      <c r="G140" s="76">
        <v>1000</v>
      </c>
      <c r="H140" s="76">
        <v>1500</v>
      </c>
      <c r="I140" s="76">
        <v>2000</v>
      </c>
      <c r="J140" s="76">
        <v>2500</v>
      </c>
      <c r="K140" s="76">
        <v>3000</v>
      </c>
      <c r="L140" s="77">
        <v>3500</v>
      </c>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1145</v>
      </c>
      <c r="C141" s="664">
        <v>100</v>
      </c>
      <c r="D141" s="78" t="s">
        <v>133</v>
      </c>
      <c r="E141" s="94">
        <v>1.7599999904632568</v>
      </c>
      <c r="F141" s="95">
        <v>1.7899999618530273</v>
      </c>
      <c r="G141" s="95">
        <v>1.8400000333786011</v>
      </c>
      <c r="H141" s="95">
        <v>1.8899999856948853</v>
      </c>
      <c r="I141" s="95">
        <v>1.9199999570846558</v>
      </c>
      <c r="J141" s="95">
        <v>1.9700000286102295</v>
      </c>
      <c r="K141" s="95">
        <v>2.0299999713897705</v>
      </c>
      <c r="L141" s="96">
        <v>2.0699999332427979</v>
      </c>
      <c r="N141" s="661" t="s">
        <v>1145</v>
      </c>
      <c r="O141" s="664">
        <v>100</v>
      </c>
      <c r="P141" s="78" t="s">
        <v>133</v>
      </c>
      <c r="Q141" s="94">
        <v>1.940000057220459</v>
      </c>
      <c r="R141" s="95">
        <v>1.9900000095367432</v>
      </c>
      <c r="S141" s="95">
        <v>2.0399999618530273</v>
      </c>
      <c r="T141" s="95">
        <v>2.0899999141693115</v>
      </c>
      <c r="U141" s="95">
        <v>2.1400001049041748</v>
      </c>
      <c r="V141" s="95">
        <v>2.1800000667572021</v>
      </c>
      <c r="W141" s="95">
        <v>2.2300000190734863</v>
      </c>
      <c r="X141" s="96">
        <v>2.2899999618530273</v>
      </c>
      <c r="Z141" s="661" t="s">
        <v>1145</v>
      </c>
      <c r="AA141" s="664">
        <v>100</v>
      </c>
      <c r="AB141" s="78" t="s">
        <v>133</v>
      </c>
      <c r="AC141" s="94">
        <v>2.1500000953674316</v>
      </c>
      <c r="AD141" s="95">
        <v>2.190000057220459</v>
      </c>
      <c r="AE141" s="95">
        <v>2.2400000095367432</v>
      </c>
      <c r="AF141" s="95">
        <v>2.2999999523162842</v>
      </c>
      <c r="AG141" s="95">
        <v>2.3499999046325684</v>
      </c>
      <c r="AH141" s="95">
        <v>2.4000000953674316</v>
      </c>
      <c r="AI141" s="95">
        <v>2.4500000476837158</v>
      </c>
      <c r="AJ141" s="96">
        <v>2.5099999904632568</v>
      </c>
      <c r="AL141" s="661" t="s">
        <v>1145</v>
      </c>
      <c r="AM141" s="664">
        <v>100</v>
      </c>
      <c r="AN141" s="78" t="s">
        <v>133</v>
      </c>
      <c r="AO141" s="94">
        <v>2.2799999713897705</v>
      </c>
      <c r="AP141" s="95">
        <v>2.3199999332427979</v>
      </c>
      <c r="AQ141" s="95">
        <v>2.3599998950958252</v>
      </c>
      <c r="AR141" s="95">
        <v>2.4300000667572021</v>
      </c>
      <c r="AS141" s="95">
        <v>2.4900000095367432</v>
      </c>
      <c r="AT141" s="95">
        <v>2.5399999618530273</v>
      </c>
      <c r="AU141" s="95">
        <v>2.5499999523162842</v>
      </c>
      <c r="AV141" s="96">
        <v>2.5499999523162842</v>
      </c>
    </row>
    <row r="142" spans="1:48" ht="15" thickBot="1">
      <c r="A142">
        <v>142</v>
      </c>
      <c r="B142" s="662"/>
      <c r="C142" s="665"/>
      <c r="D142" s="82" t="s">
        <v>129</v>
      </c>
      <c r="E142" s="97">
        <v>1.7400000095367432</v>
      </c>
      <c r="F142" s="98">
        <v>1.7699999809265137</v>
      </c>
      <c r="G142" s="98">
        <v>1.8200000524520874</v>
      </c>
      <c r="H142" s="98">
        <v>1.8600000143051147</v>
      </c>
      <c r="I142" s="98">
        <v>1.9099999666213989</v>
      </c>
      <c r="J142" s="98">
        <v>1.9500000476837158</v>
      </c>
      <c r="K142" s="98">
        <v>2</v>
      </c>
      <c r="L142" s="99">
        <v>2.0499999523162842</v>
      </c>
      <c r="N142" s="662"/>
      <c r="O142" s="665"/>
      <c r="P142" s="82" t="s">
        <v>129</v>
      </c>
      <c r="Q142" s="97">
        <v>1.9199999570846558</v>
      </c>
      <c r="R142" s="98">
        <v>1.9700000286102295</v>
      </c>
      <c r="S142" s="98">
        <v>2.0199999809265137</v>
      </c>
      <c r="T142" s="98">
        <v>2.059999942779541</v>
      </c>
      <c r="U142" s="98">
        <v>2.119999885559082</v>
      </c>
      <c r="V142" s="98">
        <v>2.1600000858306885</v>
      </c>
      <c r="W142" s="98">
        <v>2.2200000286102295</v>
      </c>
      <c r="X142" s="99">
        <v>2.2400000095367432</v>
      </c>
      <c r="Z142" s="662"/>
      <c r="AA142" s="665"/>
      <c r="AB142" s="82" t="s">
        <v>129</v>
      </c>
      <c r="AC142" s="97">
        <v>2.130000114440918</v>
      </c>
      <c r="AD142" s="98">
        <v>2.1700000762939453</v>
      </c>
      <c r="AE142" s="98">
        <v>2.2200000286102295</v>
      </c>
      <c r="AF142" s="98">
        <v>2.2400000095367432</v>
      </c>
      <c r="AG142" s="98">
        <v>2.2400000095367432</v>
      </c>
      <c r="AH142" s="98">
        <v>2.2400000095367432</v>
      </c>
      <c r="AI142" s="98">
        <v>2.25</v>
      </c>
      <c r="AJ142" s="99">
        <v>2.2999999523162842</v>
      </c>
      <c r="AL142" s="662"/>
      <c r="AM142" s="665"/>
      <c r="AN142" s="82" t="s">
        <v>129</v>
      </c>
      <c r="AO142" s="97">
        <v>2.2400000095367432</v>
      </c>
      <c r="AP142" s="98">
        <v>2.2400000095367432</v>
      </c>
      <c r="AQ142" s="98">
        <v>2.2400000095367432</v>
      </c>
      <c r="AR142" s="98">
        <v>2.2400000095367432</v>
      </c>
      <c r="AS142" s="98">
        <v>2.2799999713897705</v>
      </c>
      <c r="AT142" s="98">
        <v>2.309999942779541</v>
      </c>
      <c r="AU142" s="98">
        <v>2.3599998950958252</v>
      </c>
      <c r="AV142" s="99">
        <v>2.4000000953674316</v>
      </c>
    </row>
    <row r="143" spans="1:48">
      <c r="A143">
        <v>143</v>
      </c>
      <c r="B143" s="662"/>
      <c r="C143" s="666">
        <v>110</v>
      </c>
      <c r="D143" s="86" t="str">
        <f>+D141</f>
        <v>48-X</v>
      </c>
      <c r="E143" s="100">
        <v>1.6200000047683716</v>
      </c>
      <c r="F143" s="101">
        <v>1.6699999570846558</v>
      </c>
      <c r="G143" s="101">
        <v>1.7100000381469727</v>
      </c>
      <c r="H143" s="101">
        <v>1.75</v>
      </c>
      <c r="I143" s="101">
        <v>1.7899999618530273</v>
      </c>
      <c r="J143" s="101">
        <v>1.8400000333786011</v>
      </c>
      <c r="K143" s="101">
        <v>1.8799999952316284</v>
      </c>
      <c r="L143" s="102">
        <v>1.9299999475479126</v>
      </c>
      <c r="N143" s="662"/>
      <c r="O143" s="666">
        <v>110</v>
      </c>
      <c r="P143" s="86" t="str">
        <f>+P141</f>
        <v>48-X</v>
      </c>
      <c r="Q143" s="100">
        <v>1.809999942779541</v>
      </c>
      <c r="R143" s="101">
        <v>1.8500000238418579</v>
      </c>
      <c r="S143" s="101">
        <v>1.8899999856948853</v>
      </c>
      <c r="T143" s="101">
        <v>1.9299999475479126</v>
      </c>
      <c r="U143" s="101">
        <v>1.9800000190734863</v>
      </c>
      <c r="V143" s="101">
        <v>2.0299999713897705</v>
      </c>
      <c r="W143" s="101">
        <v>2.0799999237060547</v>
      </c>
      <c r="X143" s="102">
        <v>2.1400001049041748</v>
      </c>
      <c r="Z143" s="662"/>
      <c r="AA143" s="666">
        <v>110</v>
      </c>
      <c r="AB143" s="86" t="str">
        <f>+AB141</f>
        <v>48-X</v>
      </c>
      <c r="AC143" s="100">
        <v>2</v>
      </c>
      <c r="AD143" s="101">
        <v>2.0399999618530273</v>
      </c>
      <c r="AE143" s="101">
        <v>2.0899999141693115</v>
      </c>
      <c r="AF143" s="101">
        <v>2.1400001049041748</v>
      </c>
      <c r="AG143" s="101">
        <v>2.1800000667572021</v>
      </c>
      <c r="AH143" s="101">
        <v>2.2400000095367432</v>
      </c>
      <c r="AI143" s="101">
        <v>2.2899999618530273</v>
      </c>
      <c r="AJ143" s="102">
        <v>2.3399999141693115</v>
      </c>
      <c r="AL143" s="662"/>
      <c r="AM143" s="666">
        <v>110</v>
      </c>
      <c r="AN143" s="86" t="str">
        <f>+AN141</f>
        <v>48-X</v>
      </c>
      <c r="AO143" s="100">
        <v>2.119999885559082</v>
      </c>
      <c r="AP143" s="101">
        <v>2.1500000953674316</v>
      </c>
      <c r="AQ143" s="101">
        <v>2.2200000286102295</v>
      </c>
      <c r="AR143" s="101">
        <v>2.2699999809265137</v>
      </c>
      <c r="AS143" s="101">
        <v>2.3199999332427979</v>
      </c>
      <c r="AT143" s="101">
        <v>2.369999885559082</v>
      </c>
      <c r="AU143" s="101">
        <v>2.4300000667572021</v>
      </c>
      <c r="AV143" s="102">
        <v>2.4800000190734863</v>
      </c>
    </row>
    <row r="144" spans="1:48" ht="15" thickBot="1">
      <c r="A144">
        <v>144</v>
      </c>
      <c r="B144" s="662"/>
      <c r="C144" s="667"/>
      <c r="D144" s="90" t="str">
        <f>+D142</f>
        <v>44-X</v>
      </c>
      <c r="E144" s="100">
        <v>1.6000000238418579</v>
      </c>
      <c r="F144" s="101">
        <v>1.6399999856948853</v>
      </c>
      <c r="G144" s="101">
        <v>1.6799999475479126</v>
      </c>
      <c r="H144" s="101">
        <v>1.7200000286102295</v>
      </c>
      <c r="I144" s="101">
        <v>1.7699999809265137</v>
      </c>
      <c r="J144" s="101">
        <v>1.8200000524520874</v>
      </c>
      <c r="K144" s="101">
        <v>1.8500000238418579</v>
      </c>
      <c r="L144" s="102">
        <v>1.8999999761581421</v>
      </c>
      <c r="N144" s="662"/>
      <c r="O144" s="667"/>
      <c r="P144" s="90" t="str">
        <f>+P142</f>
        <v>44-X</v>
      </c>
      <c r="Q144" s="100">
        <v>1.7799999713897705</v>
      </c>
      <c r="R144" s="101">
        <v>1.8300000429153442</v>
      </c>
      <c r="S144" s="101">
        <v>1.8600000143051147</v>
      </c>
      <c r="T144" s="101">
        <v>1.9099999666213989</v>
      </c>
      <c r="U144" s="101">
        <v>1.9600000381469727</v>
      </c>
      <c r="V144" s="101">
        <v>2.0099999904632568</v>
      </c>
      <c r="W144" s="101">
        <v>2.059999942779541</v>
      </c>
      <c r="X144" s="102">
        <v>2.1099998950958252</v>
      </c>
      <c r="Z144" s="662"/>
      <c r="AA144" s="667"/>
      <c r="AB144" s="90" t="str">
        <f>+AB142</f>
        <v>44-X</v>
      </c>
      <c r="AC144" s="100">
        <v>1.9700000286102295</v>
      </c>
      <c r="AD144" s="101">
        <v>2.0199999809265137</v>
      </c>
      <c r="AE144" s="101">
        <v>2.0699999332427979</v>
      </c>
      <c r="AF144" s="101">
        <v>2.119999885559082</v>
      </c>
      <c r="AG144" s="101">
        <v>2.1700000762939453</v>
      </c>
      <c r="AH144" s="101">
        <v>2.2200000286102295</v>
      </c>
      <c r="AI144" s="101">
        <v>2.2400000095367432</v>
      </c>
      <c r="AJ144" s="102">
        <v>2.2400000095367432</v>
      </c>
      <c r="AL144" s="662"/>
      <c r="AM144" s="667"/>
      <c r="AN144" s="90" t="str">
        <f>+AN142</f>
        <v>44-X</v>
      </c>
      <c r="AO144" s="100">
        <v>2.0999999046325684</v>
      </c>
      <c r="AP144" s="101">
        <v>2.1400001049041748</v>
      </c>
      <c r="AQ144" s="101">
        <v>2.190000057220459</v>
      </c>
      <c r="AR144" s="101">
        <v>2.2400000095367432</v>
      </c>
      <c r="AS144" s="101">
        <v>2.2400000095367432</v>
      </c>
      <c r="AT144" s="101">
        <v>2.2400000095367432</v>
      </c>
      <c r="AU144" s="101">
        <v>2.2400000095367432</v>
      </c>
      <c r="AV144" s="102">
        <v>2.2799999713897705</v>
      </c>
    </row>
    <row r="145" spans="1:48">
      <c r="A145">
        <v>145</v>
      </c>
      <c r="B145" s="662"/>
      <c r="C145" s="664">
        <f>+C143+10</f>
        <v>120</v>
      </c>
      <c r="D145" s="78" t="s">
        <v>133</v>
      </c>
      <c r="E145" s="97">
        <v>1.5</v>
      </c>
      <c r="F145" s="98">
        <v>1.5499999523162842</v>
      </c>
      <c r="G145" s="98">
        <v>1.5800000429153442</v>
      </c>
      <c r="H145" s="98">
        <v>1.6200000047683716</v>
      </c>
      <c r="I145" s="98">
        <v>1.6599999666213989</v>
      </c>
      <c r="J145" s="98">
        <v>1.7100000381469727</v>
      </c>
      <c r="K145" s="98">
        <v>1.75</v>
      </c>
      <c r="L145" s="99">
        <v>1.809999942779541</v>
      </c>
      <c r="N145" s="662"/>
      <c r="O145" s="664">
        <f>+O143+10</f>
        <v>120</v>
      </c>
      <c r="P145" s="78" t="s">
        <v>133</v>
      </c>
      <c r="Q145" s="97">
        <v>1.6799999475479126</v>
      </c>
      <c r="R145" s="98">
        <v>1.7200000286102295</v>
      </c>
      <c r="S145" s="98">
        <v>1.7599999904632568</v>
      </c>
      <c r="T145" s="98">
        <v>1.809999942779541</v>
      </c>
      <c r="U145" s="98">
        <v>1.8600000143051147</v>
      </c>
      <c r="V145" s="98">
        <v>1.8899999856948853</v>
      </c>
      <c r="W145" s="98">
        <v>1.940000057220459</v>
      </c>
      <c r="X145" s="99">
        <v>1.9900000095367432</v>
      </c>
      <c r="Z145" s="662"/>
      <c r="AA145" s="664">
        <f>+AA143+10</f>
        <v>120</v>
      </c>
      <c r="AB145" s="78" t="s">
        <v>133</v>
      </c>
      <c r="AC145" s="97">
        <v>1.8700000047683716</v>
      </c>
      <c r="AD145" s="98">
        <v>1.8999999761581421</v>
      </c>
      <c r="AE145" s="98">
        <v>1.9500000476837158</v>
      </c>
      <c r="AF145" s="98">
        <v>2</v>
      </c>
      <c r="AG145" s="98">
        <v>2.0399999618530273</v>
      </c>
      <c r="AH145" s="98">
        <v>2.0899999141693115</v>
      </c>
      <c r="AI145" s="98">
        <v>2.1500000953674316</v>
      </c>
      <c r="AJ145" s="99">
        <v>2.2000000476837158</v>
      </c>
      <c r="AL145" s="662"/>
      <c r="AM145" s="664">
        <f>+AM143+10</f>
        <v>120</v>
      </c>
      <c r="AN145" s="78" t="s">
        <v>133</v>
      </c>
      <c r="AO145" s="97">
        <v>1.9800000190734863</v>
      </c>
      <c r="AP145" s="98">
        <v>2.0299999713897705</v>
      </c>
      <c r="AQ145" s="98">
        <v>2.0799999237060547</v>
      </c>
      <c r="AR145" s="98">
        <v>2.130000114440918</v>
      </c>
      <c r="AS145" s="98">
        <v>2.1800000667572021</v>
      </c>
      <c r="AT145" s="98">
        <v>2.2200000286102295</v>
      </c>
      <c r="AU145" s="98">
        <v>2.2699999809265137</v>
      </c>
      <c r="AV145" s="99">
        <v>2.3199999332427979</v>
      </c>
    </row>
    <row r="146" spans="1:48" ht="15" thickBot="1">
      <c r="A146">
        <v>146</v>
      </c>
      <c r="B146" s="662"/>
      <c r="C146" s="665"/>
      <c r="D146" s="82" t="s">
        <v>129</v>
      </c>
      <c r="E146" s="97">
        <v>1.4700000286102295</v>
      </c>
      <c r="F146" s="98">
        <v>1.5099999904632568</v>
      </c>
      <c r="G146" s="98">
        <v>1.559999942779541</v>
      </c>
      <c r="H146" s="98">
        <v>1.6100000143051147</v>
      </c>
      <c r="I146" s="98">
        <v>1.6499999761581421</v>
      </c>
      <c r="J146" s="98">
        <v>1.690000057220459</v>
      </c>
      <c r="K146" s="98">
        <v>1.7400000095367432</v>
      </c>
      <c r="L146" s="99">
        <v>1.7899999618530273</v>
      </c>
      <c r="N146" s="662"/>
      <c r="O146" s="665"/>
      <c r="P146" s="82" t="s">
        <v>129</v>
      </c>
      <c r="Q146" s="97">
        <v>1.6599999666213989</v>
      </c>
      <c r="R146" s="98">
        <v>1.7000000476837158</v>
      </c>
      <c r="S146" s="98">
        <v>1.7400000095367432</v>
      </c>
      <c r="T146" s="98">
        <v>1.7899999618530273</v>
      </c>
      <c r="U146" s="98">
        <v>1.8300000429153442</v>
      </c>
      <c r="V146" s="98">
        <v>1.8600000143051147</v>
      </c>
      <c r="W146" s="98">
        <v>1.9199999570846558</v>
      </c>
      <c r="X146" s="99">
        <v>1.9700000286102295</v>
      </c>
      <c r="Z146" s="662"/>
      <c r="AA146" s="665"/>
      <c r="AB146" s="82" t="s">
        <v>129</v>
      </c>
      <c r="AC146" s="97">
        <v>1.8400000333786011</v>
      </c>
      <c r="AD146" s="98">
        <v>1.8700000047683716</v>
      </c>
      <c r="AE146" s="98">
        <v>1.9299999475479126</v>
      </c>
      <c r="AF146" s="98">
        <v>1.9800000190734863</v>
      </c>
      <c r="AG146" s="98">
        <v>2.0299999713897705</v>
      </c>
      <c r="AH146" s="98">
        <v>2.0699999332427979</v>
      </c>
      <c r="AI146" s="98">
        <v>2.119999885559082</v>
      </c>
      <c r="AJ146" s="99">
        <v>2.1800000667572021</v>
      </c>
      <c r="AL146" s="662"/>
      <c r="AM146" s="665"/>
      <c r="AN146" s="82" t="s">
        <v>129</v>
      </c>
      <c r="AO146" s="97">
        <v>1.9600000381469727</v>
      </c>
      <c r="AP146" s="98">
        <v>2</v>
      </c>
      <c r="AQ146" s="98">
        <v>2.0499999523162842</v>
      </c>
      <c r="AR146" s="98">
        <v>2.0999999046325684</v>
      </c>
      <c r="AS146" s="98">
        <v>2.1500000953674316</v>
      </c>
      <c r="AT146" s="98">
        <v>2.2000000476837158</v>
      </c>
      <c r="AU146" s="98">
        <v>2.2400000095367432</v>
      </c>
      <c r="AV146" s="99">
        <v>2.2400000095367432</v>
      </c>
    </row>
    <row r="147" spans="1:48">
      <c r="A147">
        <v>147</v>
      </c>
      <c r="B147" s="662"/>
      <c r="C147" s="666">
        <f>+C145+10</f>
        <v>130</v>
      </c>
      <c r="D147" s="86" t="str">
        <f>+D145</f>
        <v>48-X</v>
      </c>
      <c r="E147" s="100">
        <v>1.3899999856948853</v>
      </c>
      <c r="F147" s="101">
        <v>1.4299999475479126</v>
      </c>
      <c r="G147" s="101">
        <v>1.4700000286102295</v>
      </c>
      <c r="H147" s="101">
        <v>1.5099999904632568</v>
      </c>
      <c r="I147" s="101">
        <v>1.559999942779541</v>
      </c>
      <c r="J147" s="101">
        <v>1.6000000238418579</v>
      </c>
      <c r="K147" s="101">
        <v>1.6399999856948853</v>
      </c>
      <c r="L147" s="102">
        <v>1.690000057220459</v>
      </c>
      <c r="N147" s="662"/>
      <c r="O147" s="666">
        <f>+O145+10</f>
        <v>130</v>
      </c>
      <c r="P147" s="86" t="str">
        <f>+P145</f>
        <v>48-X</v>
      </c>
      <c r="Q147" s="100">
        <v>1.5800000429153442</v>
      </c>
      <c r="R147" s="101">
        <v>1.6100000143051147</v>
      </c>
      <c r="S147" s="101">
        <v>1.6499999761581421</v>
      </c>
      <c r="T147" s="101">
        <v>1.690000057220459</v>
      </c>
      <c r="U147" s="101">
        <v>1.7400000095367432</v>
      </c>
      <c r="V147" s="101">
        <v>1.7799999713897705</v>
      </c>
      <c r="W147" s="101">
        <v>1.8300000429153442</v>
      </c>
      <c r="X147" s="102">
        <v>1.8700000047683716</v>
      </c>
      <c r="Z147" s="662"/>
      <c r="AA147" s="666">
        <f>+AA145+10</f>
        <v>130</v>
      </c>
      <c r="AB147" s="86" t="str">
        <f>+AB145</f>
        <v>48-X</v>
      </c>
      <c r="AC147" s="100">
        <v>1.75</v>
      </c>
      <c r="AD147" s="101">
        <v>1.7899999618530273</v>
      </c>
      <c r="AE147" s="101">
        <v>1.8300000429153442</v>
      </c>
      <c r="AF147" s="101">
        <v>1.8799999952316284</v>
      </c>
      <c r="AG147" s="101">
        <v>1.9199999570846558</v>
      </c>
      <c r="AH147" s="101">
        <v>1.9600000381469727</v>
      </c>
      <c r="AI147" s="101">
        <v>2.0099999904632568</v>
      </c>
      <c r="AJ147" s="102">
        <v>2.0699999332427979</v>
      </c>
      <c r="AL147" s="662"/>
      <c r="AM147" s="666">
        <f>+AM145+10</f>
        <v>130</v>
      </c>
      <c r="AN147" s="86" t="str">
        <f>+AN145</f>
        <v>48-X</v>
      </c>
      <c r="AO147" s="100">
        <v>1.8700000047683716</v>
      </c>
      <c r="AP147" s="101">
        <v>1.8999999761581421</v>
      </c>
      <c r="AQ147" s="101">
        <v>1.940000057220459</v>
      </c>
      <c r="AR147" s="101">
        <v>2</v>
      </c>
      <c r="AS147" s="101">
        <v>2.0399999618530273</v>
      </c>
      <c r="AT147" s="101">
        <v>2.0799999237060547</v>
      </c>
      <c r="AU147" s="101">
        <v>2.1400001049041748</v>
      </c>
      <c r="AV147" s="102">
        <v>2.190000057220459</v>
      </c>
    </row>
    <row r="148" spans="1:48" ht="15" thickBot="1">
      <c r="A148">
        <v>148</v>
      </c>
      <c r="B148" s="662"/>
      <c r="C148" s="667"/>
      <c r="D148" s="90" t="str">
        <f>+D146</f>
        <v>44-X</v>
      </c>
      <c r="E148" s="100">
        <v>1.3700000047683716</v>
      </c>
      <c r="F148" s="101">
        <v>1.3999999761581421</v>
      </c>
      <c r="G148" s="101">
        <v>1.440000057220459</v>
      </c>
      <c r="H148" s="101">
        <v>1.4900000095367432</v>
      </c>
      <c r="I148" s="101">
        <v>1.5299999713897705</v>
      </c>
      <c r="J148" s="101">
        <v>1.5700000524520874</v>
      </c>
      <c r="K148" s="101">
        <v>1.6200000047683716</v>
      </c>
      <c r="L148" s="102">
        <v>1.6699999570846558</v>
      </c>
      <c r="N148" s="662"/>
      <c r="O148" s="667"/>
      <c r="P148" s="90" t="str">
        <f>+P146</f>
        <v>44-X</v>
      </c>
      <c r="Q148" s="100">
        <v>1.5499999523162842</v>
      </c>
      <c r="R148" s="101">
        <v>1.5900000333786011</v>
      </c>
      <c r="S148" s="101">
        <v>1.6299999952316284</v>
      </c>
      <c r="T148" s="101">
        <v>1.6699999570846558</v>
      </c>
      <c r="U148" s="101">
        <v>1.7100000381469727</v>
      </c>
      <c r="V148" s="101">
        <v>1.7599999904632568</v>
      </c>
      <c r="W148" s="101">
        <v>1.809999942779541</v>
      </c>
      <c r="X148" s="102">
        <v>1.8500000238418579</v>
      </c>
      <c r="Z148" s="662"/>
      <c r="AA148" s="667"/>
      <c r="AB148" s="90" t="str">
        <f>+AB146</f>
        <v>44-X</v>
      </c>
      <c r="AC148" s="100">
        <v>1.7300000190734863</v>
      </c>
      <c r="AD148" s="101">
        <v>1.7699999809265137</v>
      </c>
      <c r="AE148" s="101">
        <v>1.809999942779541</v>
      </c>
      <c r="AF148" s="101">
        <v>1.8500000238418579</v>
      </c>
      <c r="AG148" s="101">
        <v>1.8899999856948853</v>
      </c>
      <c r="AH148" s="101">
        <v>1.940000057220459</v>
      </c>
      <c r="AI148" s="101">
        <v>1.9900000095367432</v>
      </c>
      <c r="AJ148" s="102">
        <v>2.0499999523162842</v>
      </c>
      <c r="AL148" s="662"/>
      <c r="AM148" s="667"/>
      <c r="AN148" s="90" t="str">
        <f>+AN146</f>
        <v>44-X</v>
      </c>
      <c r="AO148" s="100">
        <v>1.8400000333786011</v>
      </c>
      <c r="AP148" s="101">
        <v>1.8799999952316284</v>
      </c>
      <c r="AQ148" s="101">
        <v>1.9199999570846558</v>
      </c>
      <c r="AR148" s="101">
        <v>1.9700000286102295</v>
      </c>
      <c r="AS148" s="101">
        <v>2.0199999809265137</v>
      </c>
      <c r="AT148" s="101">
        <v>2.0699999332427979</v>
      </c>
      <c r="AU148" s="101">
        <v>2.119999885559082</v>
      </c>
      <c r="AV148" s="102">
        <v>2.1700000762939453</v>
      </c>
    </row>
    <row r="149" spans="1:48">
      <c r="A149">
        <v>149</v>
      </c>
      <c r="B149" s="662"/>
      <c r="C149" s="664">
        <f>+C147+10</f>
        <v>140</v>
      </c>
      <c r="D149" s="78" t="s">
        <v>133</v>
      </c>
      <c r="E149" s="97">
        <v>1.2899999618530273</v>
      </c>
      <c r="F149" s="98">
        <v>1.3300000429153442</v>
      </c>
      <c r="G149" s="98">
        <v>1.3700000047683716</v>
      </c>
      <c r="H149" s="98">
        <v>1.4099999666213989</v>
      </c>
      <c r="I149" s="98">
        <v>1.4500000476837158</v>
      </c>
      <c r="J149" s="98">
        <v>1.4900000095367432</v>
      </c>
      <c r="K149" s="98">
        <v>1.5399999618530273</v>
      </c>
      <c r="L149" s="99">
        <v>1.5900000333786011</v>
      </c>
      <c r="N149" s="662"/>
      <c r="O149" s="664">
        <f>+O147+10</f>
        <v>140</v>
      </c>
      <c r="P149" s="78" t="s">
        <v>133</v>
      </c>
      <c r="Q149" s="97">
        <v>1.4600000381469727</v>
      </c>
      <c r="R149" s="98">
        <v>1.5</v>
      </c>
      <c r="S149" s="98">
        <v>1.5499999523162842</v>
      </c>
      <c r="T149" s="98">
        <v>1.5900000333786011</v>
      </c>
      <c r="U149" s="98">
        <v>1.6399999856948853</v>
      </c>
      <c r="V149" s="98">
        <v>1.6799999475479126</v>
      </c>
      <c r="W149" s="98">
        <v>1.7200000286102295</v>
      </c>
      <c r="X149" s="99">
        <v>1.7599999904632568</v>
      </c>
      <c r="Z149" s="662"/>
      <c r="AA149" s="664">
        <f>+AA147+10</f>
        <v>140</v>
      </c>
      <c r="AB149" s="78" t="s">
        <v>133</v>
      </c>
      <c r="AC149" s="97">
        <v>1.6399999856948853</v>
      </c>
      <c r="AD149" s="98">
        <v>1.6799999475479126</v>
      </c>
      <c r="AE149" s="98">
        <v>1.7300000190734863</v>
      </c>
      <c r="AF149" s="98">
        <v>1.7699999809265137</v>
      </c>
      <c r="AG149" s="98">
        <v>1.809999942779541</v>
      </c>
      <c r="AH149" s="98">
        <v>1.8600000143051147</v>
      </c>
      <c r="AI149" s="98">
        <v>1.8899999856948853</v>
      </c>
      <c r="AJ149" s="99">
        <v>1.9500000476837158</v>
      </c>
      <c r="AL149" s="662"/>
      <c r="AM149" s="664">
        <f>+AM147+10</f>
        <v>140</v>
      </c>
      <c r="AN149" s="78" t="s">
        <v>133</v>
      </c>
      <c r="AO149" s="97">
        <v>1.75</v>
      </c>
      <c r="AP149" s="98">
        <v>1.7899999618530273</v>
      </c>
      <c r="AQ149" s="98">
        <v>1.8500000238418579</v>
      </c>
      <c r="AR149" s="98">
        <v>1.8799999952316284</v>
      </c>
      <c r="AS149" s="98">
        <v>1.9199999570846558</v>
      </c>
      <c r="AT149" s="98">
        <v>1.9700000286102295</v>
      </c>
      <c r="AU149" s="98">
        <v>2.0299999713897705</v>
      </c>
      <c r="AV149" s="99">
        <v>2.0799999237060547</v>
      </c>
    </row>
    <row r="150" spans="1:48" ht="15" thickBot="1">
      <c r="A150">
        <v>150</v>
      </c>
      <c r="B150" s="662"/>
      <c r="C150" s="665"/>
      <c r="D150" s="82" t="s">
        <v>129</v>
      </c>
      <c r="E150" s="97">
        <v>1.2699999809265137</v>
      </c>
      <c r="F150" s="98">
        <v>1.2999999523162842</v>
      </c>
      <c r="G150" s="98">
        <v>1.3500000238418579</v>
      </c>
      <c r="H150" s="98">
        <v>1.3899999856948853</v>
      </c>
      <c r="I150" s="98">
        <v>1.4299999475479126</v>
      </c>
      <c r="J150" s="98">
        <v>1.4700000286102295</v>
      </c>
      <c r="K150" s="98">
        <v>1.5199999809265137</v>
      </c>
      <c r="L150" s="99">
        <v>1.559999942779541</v>
      </c>
      <c r="N150" s="662"/>
      <c r="O150" s="665"/>
      <c r="P150" s="82" t="s">
        <v>129</v>
      </c>
      <c r="Q150" s="97">
        <v>1.440000057220459</v>
      </c>
      <c r="R150" s="98">
        <v>1.4700000286102295</v>
      </c>
      <c r="S150" s="98">
        <v>1.5299999713897705</v>
      </c>
      <c r="T150" s="98">
        <v>1.5700000524520874</v>
      </c>
      <c r="U150" s="98">
        <v>1.6100000143051147</v>
      </c>
      <c r="V150" s="98">
        <v>1.6499999761581421</v>
      </c>
      <c r="W150" s="98">
        <v>1.690000057220459</v>
      </c>
      <c r="X150" s="99">
        <v>1.7400000095367432</v>
      </c>
      <c r="Z150" s="662"/>
      <c r="AA150" s="665"/>
      <c r="AB150" s="82" t="s">
        <v>129</v>
      </c>
      <c r="AC150" s="97">
        <v>1.6200000047683716</v>
      </c>
      <c r="AD150" s="98">
        <v>1.6599999666213989</v>
      </c>
      <c r="AE150" s="98">
        <v>1.7000000476837158</v>
      </c>
      <c r="AF150" s="98">
        <v>1.75</v>
      </c>
      <c r="AG150" s="98">
        <v>1.7899999618530273</v>
      </c>
      <c r="AH150" s="98">
        <v>1.8300000429153442</v>
      </c>
      <c r="AI150" s="98">
        <v>1.8600000143051147</v>
      </c>
      <c r="AJ150" s="99">
        <v>1.9299999475479126</v>
      </c>
      <c r="AL150" s="662"/>
      <c r="AM150" s="665"/>
      <c r="AN150" s="82" t="s">
        <v>129</v>
      </c>
      <c r="AO150" s="97">
        <v>1.7300000190734863</v>
      </c>
      <c r="AP150" s="98">
        <v>1.7699999809265137</v>
      </c>
      <c r="AQ150" s="98">
        <v>1.8200000524520874</v>
      </c>
      <c r="AR150" s="98">
        <v>1.8500000238418579</v>
      </c>
      <c r="AS150" s="98">
        <v>1.8999999761581421</v>
      </c>
      <c r="AT150" s="98">
        <v>1.9500000476837158</v>
      </c>
      <c r="AU150" s="98">
        <v>2</v>
      </c>
      <c r="AV150" s="99">
        <v>2.0499999523162842</v>
      </c>
    </row>
    <row r="151" spans="1:48">
      <c r="A151">
        <v>151</v>
      </c>
      <c r="B151" s="662"/>
      <c r="C151" s="666">
        <f>+C149+10</f>
        <v>150</v>
      </c>
      <c r="D151" s="86" t="str">
        <f>+D149</f>
        <v>48-X</v>
      </c>
      <c r="E151" s="100">
        <v>1.2100000381469727</v>
      </c>
      <c r="F151" s="101">
        <v>1.2400000095367432</v>
      </c>
      <c r="G151" s="101">
        <v>1.2799999713897705</v>
      </c>
      <c r="H151" s="101">
        <v>1.3200000524520874</v>
      </c>
      <c r="I151" s="101">
        <v>1.3600000143051147</v>
      </c>
      <c r="J151" s="101">
        <v>1.3999999761581421</v>
      </c>
      <c r="K151" s="101">
        <v>1.440000057220459</v>
      </c>
      <c r="L151" s="102">
        <v>1.4800000190734863</v>
      </c>
      <c r="N151" s="662"/>
      <c r="O151" s="666">
        <f>+O149+10</f>
        <v>150</v>
      </c>
      <c r="P151" s="86" t="str">
        <f>+P149</f>
        <v>48-X</v>
      </c>
      <c r="Q151" s="100">
        <v>1.3700000047683716</v>
      </c>
      <c r="R151" s="101">
        <v>1.4099999666213989</v>
      </c>
      <c r="S151" s="101">
        <v>1.4500000476837158</v>
      </c>
      <c r="T151" s="101">
        <v>1.4900000095367432</v>
      </c>
      <c r="U151" s="101">
        <v>1.5399999618530273</v>
      </c>
      <c r="V151" s="101">
        <v>1.5800000429153442</v>
      </c>
      <c r="W151" s="101">
        <v>1.6200000047683716</v>
      </c>
      <c r="X151" s="102">
        <v>1.6699999570846558</v>
      </c>
      <c r="Z151" s="662"/>
      <c r="AA151" s="666">
        <f>+AA149+10</f>
        <v>150</v>
      </c>
      <c r="AB151" s="86" t="str">
        <f>+AB149</f>
        <v>48-X</v>
      </c>
      <c r="AC151" s="100">
        <v>1.5499999523162842</v>
      </c>
      <c r="AD151" s="101">
        <v>1.5900000333786011</v>
      </c>
      <c r="AE151" s="101">
        <v>1.6299999952316284</v>
      </c>
      <c r="AF151" s="101">
        <v>1.6699999570846558</v>
      </c>
      <c r="AG151" s="101">
        <v>1.7100000381469727</v>
      </c>
      <c r="AH151" s="101">
        <v>1.75</v>
      </c>
      <c r="AI151" s="101">
        <v>1.7999999523162842</v>
      </c>
      <c r="AJ151" s="102">
        <v>1.8500000238418579</v>
      </c>
      <c r="AL151" s="662"/>
      <c r="AM151" s="666">
        <f>+AM149+10</f>
        <v>150</v>
      </c>
      <c r="AN151" s="86" t="str">
        <f>+AN149</f>
        <v>48-X</v>
      </c>
      <c r="AO151" s="100">
        <v>1.6599999666213989</v>
      </c>
      <c r="AP151" s="101">
        <v>1.7000000476837158</v>
      </c>
      <c r="AQ151" s="101">
        <v>1.7400000095367432</v>
      </c>
      <c r="AR151" s="101">
        <v>1.7899999618530273</v>
      </c>
      <c r="AS151" s="101">
        <v>1.8300000429153442</v>
      </c>
      <c r="AT151" s="101">
        <v>1.8700000047683716</v>
      </c>
      <c r="AU151" s="101">
        <v>1.9099999666213989</v>
      </c>
      <c r="AV151" s="102">
        <v>1.9600000381469727</v>
      </c>
    </row>
    <row r="152" spans="1:48" ht="15" thickBot="1">
      <c r="A152">
        <v>152</v>
      </c>
      <c r="B152" s="662"/>
      <c r="C152" s="667"/>
      <c r="D152" s="90" t="str">
        <f>+D150</f>
        <v>44-X</v>
      </c>
      <c r="E152" s="100">
        <v>1.190000057220459</v>
      </c>
      <c r="F152" s="101">
        <v>1.2200000286102295</v>
      </c>
      <c r="G152" s="101">
        <v>1.2599999904632568</v>
      </c>
      <c r="H152" s="101">
        <v>1.2899999618530273</v>
      </c>
      <c r="I152" s="101">
        <v>1.3400000333786011</v>
      </c>
      <c r="J152" s="101">
        <v>1.3700000047683716</v>
      </c>
      <c r="K152" s="101">
        <v>1.4199999570846558</v>
      </c>
      <c r="L152" s="102">
        <v>1.4600000381469727</v>
      </c>
      <c r="N152" s="662"/>
      <c r="O152" s="667"/>
      <c r="P152" s="90" t="str">
        <f>+P150</f>
        <v>44-X</v>
      </c>
      <c r="Q152" s="100">
        <v>1.3500000238418579</v>
      </c>
      <c r="R152" s="101">
        <v>1.3799999952316284</v>
      </c>
      <c r="S152" s="101">
        <v>1.4199999570846558</v>
      </c>
      <c r="T152" s="101">
        <v>1.4700000286102295</v>
      </c>
      <c r="U152" s="101">
        <v>1.5099999904632568</v>
      </c>
      <c r="V152" s="101">
        <v>1.559999942779541</v>
      </c>
      <c r="W152" s="101">
        <v>1.6000000238418579</v>
      </c>
      <c r="X152" s="102">
        <v>1.6499999761581421</v>
      </c>
      <c r="Z152" s="662"/>
      <c r="AA152" s="667"/>
      <c r="AB152" s="90" t="str">
        <f>+AB150</f>
        <v>44-X</v>
      </c>
      <c r="AC152" s="100">
        <v>1.5299999713897705</v>
      </c>
      <c r="AD152" s="101">
        <v>1.559999942779541</v>
      </c>
      <c r="AE152" s="101">
        <v>1.6000000238418579</v>
      </c>
      <c r="AF152" s="101">
        <v>1.6499999761581421</v>
      </c>
      <c r="AG152" s="101">
        <v>1.690000057220459</v>
      </c>
      <c r="AH152" s="101">
        <v>1.7400000095367432</v>
      </c>
      <c r="AI152" s="101">
        <v>1.7799999713897705</v>
      </c>
      <c r="AJ152" s="102">
        <v>1.8300000429153442</v>
      </c>
      <c r="AL152" s="662"/>
      <c r="AM152" s="667"/>
      <c r="AN152" s="90" t="str">
        <f>+AN150</f>
        <v>44-X</v>
      </c>
      <c r="AO152" s="100">
        <v>1.6299999952316284</v>
      </c>
      <c r="AP152" s="101">
        <v>1.6699999570846558</v>
      </c>
      <c r="AQ152" s="101">
        <v>1.7200000286102295</v>
      </c>
      <c r="AR152" s="101">
        <v>1.7599999904632568</v>
      </c>
      <c r="AS152" s="101">
        <v>1.7999999523162842</v>
      </c>
      <c r="AT152" s="101">
        <v>1.8400000333786011</v>
      </c>
      <c r="AU152" s="101">
        <v>1.8700000047683716</v>
      </c>
      <c r="AV152" s="102">
        <v>1.9199999570846558</v>
      </c>
    </row>
    <row r="153" spans="1:48">
      <c r="A153">
        <v>153</v>
      </c>
      <c r="B153" s="662"/>
      <c r="C153" s="664">
        <f>+C151+10</f>
        <v>160</v>
      </c>
      <c r="D153" s="78" t="s">
        <v>133</v>
      </c>
      <c r="E153" s="97">
        <v>1.1000000238418579</v>
      </c>
      <c r="F153" s="98">
        <v>1.1499999761581421</v>
      </c>
      <c r="G153" s="98">
        <v>1.2000000476837158</v>
      </c>
      <c r="H153" s="98">
        <v>1.2400000095367432</v>
      </c>
      <c r="I153" s="98">
        <v>1.2799999713897705</v>
      </c>
      <c r="J153" s="98">
        <v>1.309999942779541</v>
      </c>
      <c r="K153" s="98">
        <v>1.3500000238418579</v>
      </c>
      <c r="L153" s="99">
        <v>1.3999999761581421</v>
      </c>
      <c r="N153" s="662"/>
      <c r="O153" s="664">
        <f>+O151+10</f>
        <v>160</v>
      </c>
      <c r="P153" s="78" t="s">
        <v>133</v>
      </c>
      <c r="Q153" s="97">
        <v>1.2899999618530273</v>
      </c>
      <c r="R153" s="98">
        <v>1.3200000524520874</v>
      </c>
      <c r="S153" s="98">
        <v>1.3600000143051147</v>
      </c>
      <c r="T153" s="98">
        <v>1.4099999666213989</v>
      </c>
      <c r="U153" s="98">
        <v>1.440000057220459</v>
      </c>
      <c r="V153" s="98">
        <v>1.4800000190734863</v>
      </c>
      <c r="W153" s="98">
        <v>1.5299999713897705</v>
      </c>
      <c r="X153" s="99">
        <v>1.5800000429153442</v>
      </c>
      <c r="Z153" s="662"/>
      <c r="AA153" s="664">
        <f>+AA151+10</f>
        <v>160</v>
      </c>
      <c r="AB153" s="78" t="s">
        <v>133</v>
      </c>
      <c r="AC153" s="97">
        <v>1.4500000476837158</v>
      </c>
      <c r="AD153" s="98">
        <v>1.4900000095367432</v>
      </c>
      <c r="AE153" s="98">
        <v>1.5399999618530273</v>
      </c>
      <c r="AF153" s="98">
        <v>1.5800000429153442</v>
      </c>
      <c r="AG153" s="98">
        <v>1.6200000047683716</v>
      </c>
      <c r="AH153" s="98">
        <v>1.6599999666213989</v>
      </c>
      <c r="AI153" s="98">
        <v>1.7100000381469727</v>
      </c>
      <c r="AJ153" s="99">
        <v>1.7599999904632568</v>
      </c>
      <c r="AL153" s="662"/>
      <c r="AM153" s="664">
        <f>+AM151+10</f>
        <v>160</v>
      </c>
      <c r="AN153" s="78" t="s">
        <v>133</v>
      </c>
      <c r="AO153" s="97">
        <v>1.5700000524520874</v>
      </c>
      <c r="AP153" s="98">
        <v>1.6100000143051147</v>
      </c>
      <c r="AQ153" s="98">
        <v>1.6499999761581421</v>
      </c>
      <c r="AR153" s="98">
        <v>1.690000057220459</v>
      </c>
      <c r="AS153" s="98">
        <v>1.7300000190734863</v>
      </c>
      <c r="AT153" s="98">
        <v>1.7699999809265137</v>
      </c>
      <c r="AU153" s="98">
        <v>1.8200000524520874</v>
      </c>
      <c r="AV153" s="99">
        <v>1.8700000047683716</v>
      </c>
    </row>
    <row r="154" spans="1:48" ht="15" thickBot="1">
      <c r="A154">
        <v>154</v>
      </c>
      <c r="B154" s="662"/>
      <c r="C154" s="665"/>
      <c r="D154" s="82" t="s">
        <v>129</v>
      </c>
      <c r="E154" s="97">
        <v>1.0800000429153442</v>
      </c>
      <c r="F154" s="98">
        <v>1.1399999856948853</v>
      </c>
      <c r="G154" s="98">
        <v>1.1799999475479126</v>
      </c>
      <c r="H154" s="98">
        <v>1.2200000286102295</v>
      </c>
      <c r="I154" s="98">
        <v>1.25</v>
      </c>
      <c r="J154" s="98">
        <v>1.2899999618530273</v>
      </c>
      <c r="K154" s="98">
        <v>1.3300000429153442</v>
      </c>
      <c r="L154" s="99">
        <v>1.3799999952316284</v>
      </c>
      <c r="N154" s="662"/>
      <c r="O154" s="665"/>
      <c r="P154" s="82" t="s">
        <v>129</v>
      </c>
      <c r="Q154" s="97">
        <v>1.2599999904632568</v>
      </c>
      <c r="R154" s="98">
        <v>1.2999999523162842</v>
      </c>
      <c r="S154" s="98">
        <v>1.3400000333786011</v>
      </c>
      <c r="T154" s="98">
        <v>1.3799999952316284</v>
      </c>
      <c r="U154" s="98">
        <v>1.4199999570846558</v>
      </c>
      <c r="V154" s="98">
        <v>1.4600000381469727</v>
      </c>
      <c r="W154" s="98">
        <v>1.5099999904632568</v>
      </c>
      <c r="X154" s="99">
        <v>1.559999942779541</v>
      </c>
      <c r="Z154" s="662"/>
      <c r="AA154" s="665"/>
      <c r="AB154" s="82" t="s">
        <v>129</v>
      </c>
      <c r="AC154" s="97">
        <v>1.4299999475479126</v>
      </c>
      <c r="AD154" s="98">
        <v>1.4700000286102295</v>
      </c>
      <c r="AE154" s="98">
        <v>1.5099999904632568</v>
      </c>
      <c r="AF154" s="98">
        <v>1.559999942779541</v>
      </c>
      <c r="AG154" s="98">
        <v>1.6000000238418579</v>
      </c>
      <c r="AH154" s="98">
        <v>1.6399999856948853</v>
      </c>
      <c r="AI154" s="98">
        <v>1.690000057220459</v>
      </c>
      <c r="AJ154" s="99">
        <v>1.7400000095367432</v>
      </c>
      <c r="AL154" s="662"/>
      <c r="AM154" s="665"/>
      <c r="AN154" s="82" t="s">
        <v>129</v>
      </c>
      <c r="AO154" s="97">
        <v>1.5499999523162842</v>
      </c>
      <c r="AP154" s="98">
        <v>1.5800000429153442</v>
      </c>
      <c r="AQ154" s="98">
        <v>1.6299999952316284</v>
      </c>
      <c r="AR154" s="98">
        <v>1.6699999570846558</v>
      </c>
      <c r="AS154" s="98">
        <v>1.7100000381469727</v>
      </c>
      <c r="AT154" s="98">
        <v>1.7599999904632568</v>
      </c>
      <c r="AU154" s="98">
        <v>1.7999999523162842</v>
      </c>
      <c r="AV154" s="99">
        <v>1.8400000333786011</v>
      </c>
    </row>
    <row r="155" spans="1:48">
      <c r="A155">
        <v>155</v>
      </c>
      <c r="B155" s="662"/>
      <c r="C155" s="666">
        <f>+C153+10</f>
        <v>170</v>
      </c>
      <c r="D155" s="86" t="str">
        <f>+D153</f>
        <v>48-X</v>
      </c>
      <c r="E155" s="100">
        <v>0.94999998807907104</v>
      </c>
      <c r="F155" s="101">
        <v>1.0199999809265137</v>
      </c>
      <c r="G155" s="101">
        <v>1.0800000429153442</v>
      </c>
      <c r="H155" s="101">
        <v>1.1599999666213989</v>
      </c>
      <c r="I155" s="101">
        <v>1.2000000476837158</v>
      </c>
      <c r="J155" s="101">
        <v>1.2300000190734863</v>
      </c>
      <c r="K155" s="101">
        <v>1.2699999809265137</v>
      </c>
      <c r="L155" s="102">
        <v>1.3200000524520874</v>
      </c>
      <c r="N155" s="662"/>
      <c r="O155" s="666">
        <f>+O153+10</f>
        <v>170</v>
      </c>
      <c r="P155" s="86" t="str">
        <f>+P153</f>
        <v>48-X</v>
      </c>
      <c r="Q155" s="100">
        <v>1.2100000381469727</v>
      </c>
      <c r="R155" s="101">
        <v>1.25</v>
      </c>
      <c r="S155" s="101">
        <v>1.2799999713897705</v>
      </c>
      <c r="T155" s="101">
        <v>1.3200000524520874</v>
      </c>
      <c r="U155" s="101">
        <v>1.3500000238418579</v>
      </c>
      <c r="V155" s="101">
        <v>1.3999999761581421</v>
      </c>
      <c r="W155" s="101">
        <v>1.440000057220459</v>
      </c>
      <c r="X155" s="102">
        <v>1.4800000190734863</v>
      </c>
      <c r="Z155" s="662"/>
      <c r="AA155" s="666">
        <f>+AA153+10</f>
        <v>170</v>
      </c>
      <c r="AB155" s="86" t="str">
        <f>+AB153</f>
        <v>48-X</v>
      </c>
      <c r="AC155" s="100">
        <v>1.3700000047683716</v>
      </c>
      <c r="AD155" s="101">
        <v>1.4099999666213989</v>
      </c>
      <c r="AE155" s="101">
        <v>1.4500000476837158</v>
      </c>
      <c r="AF155" s="101">
        <v>1.4900000095367432</v>
      </c>
      <c r="AG155" s="101">
        <v>1.5399999618530273</v>
      </c>
      <c r="AH155" s="101">
        <v>1.5800000429153442</v>
      </c>
      <c r="AI155" s="101">
        <v>1.6200000047683716</v>
      </c>
      <c r="AJ155" s="102">
        <v>1.6699999570846558</v>
      </c>
      <c r="AL155" s="662"/>
      <c r="AM155" s="666">
        <f>+AM153+10</f>
        <v>170</v>
      </c>
      <c r="AN155" s="86" t="str">
        <f>+AN153</f>
        <v>48-X</v>
      </c>
      <c r="AO155" s="100">
        <v>1.4700000286102295</v>
      </c>
      <c r="AP155" s="101">
        <v>1.5199999809265137</v>
      </c>
      <c r="AQ155" s="101">
        <v>1.5700000524520874</v>
      </c>
      <c r="AR155" s="101">
        <v>1.6100000143051147</v>
      </c>
      <c r="AS155" s="101">
        <v>1.6499999761581421</v>
      </c>
      <c r="AT155" s="101">
        <v>1.690000057220459</v>
      </c>
      <c r="AU155" s="101">
        <v>1.7400000095367432</v>
      </c>
      <c r="AV155" s="102">
        <v>1.7899999618530273</v>
      </c>
    </row>
    <row r="156" spans="1:48" ht="15" thickBot="1">
      <c r="A156">
        <v>156</v>
      </c>
      <c r="B156" s="662"/>
      <c r="C156" s="667"/>
      <c r="D156" s="90" t="str">
        <f>+D154</f>
        <v>44-X</v>
      </c>
      <c r="E156" s="100">
        <v>0.94999998807907104</v>
      </c>
      <c r="F156" s="101">
        <v>1.0199999809265137</v>
      </c>
      <c r="G156" s="101">
        <v>1.0800000429153442</v>
      </c>
      <c r="H156" s="101">
        <v>1.1399999856948853</v>
      </c>
      <c r="I156" s="101">
        <v>1.1699999570846558</v>
      </c>
      <c r="J156" s="101">
        <v>1.2100000381469727</v>
      </c>
      <c r="K156" s="101">
        <v>1.25</v>
      </c>
      <c r="L156" s="102">
        <v>1.2899999618530273</v>
      </c>
      <c r="N156" s="662"/>
      <c r="O156" s="667"/>
      <c r="P156" s="90" t="str">
        <f>+P154</f>
        <v>44-X</v>
      </c>
      <c r="Q156" s="100">
        <v>1.190000057220459</v>
      </c>
      <c r="R156" s="101">
        <v>1.2200000286102295</v>
      </c>
      <c r="S156" s="101">
        <v>1.2599999904632568</v>
      </c>
      <c r="T156" s="101">
        <v>1.2999999523162842</v>
      </c>
      <c r="U156" s="101">
        <v>1.3400000333786011</v>
      </c>
      <c r="V156" s="101">
        <v>1.3799999952316284</v>
      </c>
      <c r="W156" s="101">
        <v>1.4199999570846558</v>
      </c>
      <c r="X156" s="102">
        <v>1.4700000286102295</v>
      </c>
      <c r="Z156" s="662"/>
      <c r="AA156" s="667"/>
      <c r="AB156" s="90" t="str">
        <f>+AB154</f>
        <v>44-X</v>
      </c>
      <c r="AC156" s="100">
        <v>1.3500000238418579</v>
      </c>
      <c r="AD156" s="101">
        <v>1.3799999952316284</v>
      </c>
      <c r="AE156" s="101">
        <v>1.4299999475479126</v>
      </c>
      <c r="AF156" s="101">
        <v>1.4700000286102295</v>
      </c>
      <c r="AG156" s="101">
        <v>1.5199999809265137</v>
      </c>
      <c r="AH156" s="101">
        <v>1.559999942779541</v>
      </c>
      <c r="AI156" s="101">
        <v>1.6000000238418579</v>
      </c>
      <c r="AJ156" s="102">
        <v>1.6499999761581421</v>
      </c>
      <c r="AL156" s="662"/>
      <c r="AM156" s="667"/>
      <c r="AN156" s="90" t="str">
        <f>+AN154</f>
        <v>44-X</v>
      </c>
      <c r="AO156" s="100">
        <v>1.4500000476837158</v>
      </c>
      <c r="AP156" s="101">
        <v>1.4900000095367432</v>
      </c>
      <c r="AQ156" s="101">
        <v>1.5399999618530273</v>
      </c>
      <c r="AR156" s="101">
        <v>1.5900000333786011</v>
      </c>
      <c r="AS156" s="101">
        <v>1.6200000047683716</v>
      </c>
      <c r="AT156" s="101">
        <v>1.6699999570846558</v>
      </c>
      <c r="AU156" s="101">
        <v>1.7100000381469727</v>
      </c>
      <c r="AV156" s="102">
        <v>1.7599999904632568</v>
      </c>
    </row>
    <row r="157" spans="1:48">
      <c r="A157">
        <v>157</v>
      </c>
      <c r="B157" s="662"/>
      <c r="C157" s="664">
        <f>+C155+10</f>
        <v>180</v>
      </c>
      <c r="D157" s="78" t="s">
        <v>133</v>
      </c>
      <c r="E157" s="97">
        <v>0.85000002384185791</v>
      </c>
      <c r="F157" s="98">
        <v>0.89999997615814209</v>
      </c>
      <c r="G157" s="98">
        <v>0.94999998807907104</v>
      </c>
      <c r="H157" s="98">
        <v>1.0199999809265137</v>
      </c>
      <c r="I157" s="98">
        <v>1.0900000333786011</v>
      </c>
      <c r="J157" s="98">
        <v>1.1699999570846558</v>
      </c>
      <c r="K157" s="98">
        <v>1.2000000476837158</v>
      </c>
      <c r="L157" s="99">
        <v>1.2400000095367432</v>
      </c>
      <c r="N157" s="662"/>
      <c r="O157" s="664">
        <f>+O155+10</f>
        <v>180</v>
      </c>
      <c r="P157" s="78" t="s">
        <v>133</v>
      </c>
      <c r="Q157" s="97">
        <v>1.1299999952316284</v>
      </c>
      <c r="R157" s="98">
        <v>1.1699999570846558</v>
      </c>
      <c r="S157" s="98">
        <v>1.2200000286102295</v>
      </c>
      <c r="T157" s="98">
        <v>1.25</v>
      </c>
      <c r="U157" s="98">
        <v>1.2899999618530273</v>
      </c>
      <c r="V157" s="98">
        <v>1.3200000524520874</v>
      </c>
      <c r="W157" s="98">
        <v>1.3600000143051147</v>
      </c>
      <c r="X157" s="99">
        <v>1.4099999666213989</v>
      </c>
      <c r="Z157" s="662"/>
      <c r="AA157" s="664">
        <f>+AA155+10</f>
        <v>180</v>
      </c>
      <c r="AB157" s="78" t="s">
        <v>133</v>
      </c>
      <c r="AC157" s="97">
        <v>1.2999999523162842</v>
      </c>
      <c r="AD157" s="98">
        <v>1.3300000429153442</v>
      </c>
      <c r="AE157" s="98">
        <v>1.3799999952316284</v>
      </c>
      <c r="AF157" s="98">
        <v>1.4199999570846558</v>
      </c>
      <c r="AG157" s="98">
        <v>1.4600000381469727</v>
      </c>
      <c r="AH157" s="98">
        <v>1.4900000095367432</v>
      </c>
      <c r="AI157" s="98">
        <v>1.5399999618530273</v>
      </c>
      <c r="AJ157" s="99">
        <v>1.5900000333786011</v>
      </c>
      <c r="AL157" s="662"/>
      <c r="AM157" s="664">
        <f>+AM155+10</f>
        <v>180</v>
      </c>
      <c r="AN157" s="78" t="s">
        <v>133</v>
      </c>
      <c r="AO157" s="97">
        <v>1.3999999761581421</v>
      </c>
      <c r="AP157" s="98">
        <v>1.440000057220459</v>
      </c>
      <c r="AQ157" s="98">
        <v>1.4800000190734863</v>
      </c>
      <c r="AR157" s="98">
        <v>1.5199999809265137</v>
      </c>
      <c r="AS157" s="98">
        <v>1.5700000524520874</v>
      </c>
      <c r="AT157" s="98">
        <v>1.6100000143051147</v>
      </c>
      <c r="AU157" s="98">
        <v>1.6499999761581421</v>
      </c>
      <c r="AV157" s="99">
        <v>1.7000000476837158</v>
      </c>
    </row>
    <row r="158" spans="1:48" ht="15" thickBot="1">
      <c r="A158">
        <v>158</v>
      </c>
      <c r="B158" s="662"/>
      <c r="C158" s="665"/>
      <c r="D158" s="82" t="s">
        <v>129</v>
      </c>
      <c r="E158" s="97">
        <v>0.85000002384185791</v>
      </c>
      <c r="F158" s="98">
        <v>0.89999997615814209</v>
      </c>
      <c r="G158" s="98">
        <v>0.94999998807907104</v>
      </c>
      <c r="H158" s="98">
        <v>1.0199999809265137</v>
      </c>
      <c r="I158" s="98">
        <v>1.0900000333786011</v>
      </c>
      <c r="J158" s="98">
        <v>1.1399999856948853</v>
      </c>
      <c r="K158" s="98">
        <v>1.1799999475479126</v>
      </c>
      <c r="L158" s="99">
        <v>1.2200000286102295</v>
      </c>
      <c r="N158" s="662"/>
      <c r="O158" s="665"/>
      <c r="P158" s="82" t="s">
        <v>129</v>
      </c>
      <c r="Q158" s="97">
        <v>1.1100000143051147</v>
      </c>
      <c r="R158" s="98">
        <v>1.1599999666213989</v>
      </c>
      <c r="S158" s="98">
        <v>1.190000057220459</v>
      </c>
      <c r="T158" s="98">
        <v>1.2300000190734863</v>
      </c>
      <c r="U158" s="98">
        <v>1.2599999904632568</v>
      </c>
      <c r="V158" s="98">
        <v>1.2999999523162842</v>
      </c>
      <c r="W158" s="98">
        <v>1.3400000333786011</v>
      </c>
      <c r="X158" s="99">
        <v>1.3899999856948853</v>
      </c>
      <c r="Z158" s="662"/>
      <c r="AA158" s="665"/>
      <c r="AB158" s="82" t="s">
        <v>129</v>
      </c>
      <c r="AC158" s="97">
        <v>1.2799999713897705</v>
      </c>
      <c r="AD158" s="98">
        <v>1.309999942779541</v>
      </c>
      <c r="AE158" s="98">
        <v>1.3500000238418579</v>
      </c>
      <c r="AF158" s="98">
        <v>1.3999999761581421</v>
      </c>
      <c r="AG158" s="98">
        <v>1.4299999475479126</v>
      </c>
      <c r="AH158" s="98">
        <v>1.4700000286102295</v>
      </c>
      <c r="AI158" s="98">
        <v>1.5199999809265137</v>
      </c>
      <c r="AJ158" s="99">
        <v>1.5700000524520874</v>
      </c>
      <c r="AL158" s="662"/>
      <c r="AM158" s="665"/>
      <c r="AN158" s="82" t="s">
        <v>129</v>
      </c>
      <c r="AO158" s="97">
        <v>1.3799999952316284</v>
      </c>
      <c r="AP158" s="98">
        <v>1.4099999666213989</v>
      </c>
      <c r="AQ158" s="98">
        <v>1.4500000476837158</v>
      </c>
      <c r="AR158" s="98">
        <v>1.5</v>
      </c>
      <c r="AS158" s="98">
        <v>1.5499999523162842</v>
      </c>
      <c r="AT158" s="98">
        <v>1.5900000333786011</v>
      </c>
      <c r="AU158" s="98">
        <v>1.6299999952316284</v>
      </c>
      <c r="AV158" s="99">
        <v>1.6799999475479126</v>
      </c>
    </row>
    <row r="159" spans="1:48">
      <c r="A159">
        <v>159</v>
      </c>
      <c r="B159" s="662"/>
      <c r="C159" s="666">
        <f>+C157+10</f>
        <v>190</v>
      </c>
      <c r="D159" s="86" t="str">
        <f>+D157</f>
        <v>48-X</v>
      </c>
      <c r="E159" s="224"/>
      <c r="F159" s="101">
        <v>0.80000001192092896</v>
      </c>
      <c r="G159" s="101">
        <v>0.85000002384185791</v>
      </c>
      <c r="H159" s="101">
        <v>0.9100000262260437</v>
      </c>
      <c r="I159" s="101">
        <v>0.97000002861022949</v>
      </c>
      <c r="J159" s="101">
        <v>1.0299999713897705</v>
      </c>
      <c r="K159" s="101">
        <v>1.1100000143051147</v>
      </c>
      <c r="L159" s="102">
        <v>1.1799999475479126</v>
      </c>
      <c r="N159" s="662"/>
      <c r="O159" s="666">
        <f>+O157+10</f>
        <v>190</v>
      </c>
      <c r="P159" s="86" t="str">
        <f>+P157</f>
        <v>48-X</v>
      </c>
      <c r="Q159" s="100">
        <v>1</v>
      </c>
      <c r="R159" s="101">
        <v>1.0499999523162842</v>
      </c>
      <c r="S159" s="101">
        <v>1.1200000047683716</v>
      </c>
      <c r="T159" s="101">
        <v>1.1799999475479126</v>
      </c>
      <c r="U159" s="101">
        <v>1.2200000286102295</v>
      </c>
      <c r="V159" s="101">
        <v>1.2599999904632568</v>
      </c>
      <c r="W159" s="101">
        <v>1.2999999523162842</v>
      </c>
      <c r="X159" s="102">
        <v>1.3400000333786011</v>
      </c>
      <c r="Z159" s="662"/>
      <c r="AA159" s="666">
        <f>+AA157+10</f>
        <v>190</v>
      </c>
      <c r="AB159" s="86" t="str">
        <f>+AB157</f>
        <v>48-X</v>
      </c>
      <c r="AC159" s="100">
        <v>1.2300000190734863</v>
      </c>
      <c r="AD159" s="101">
        <v>1.2599999904632568</v>
      </c>
      <c r="AE159" s="101">
        <v>1.2999999523162842</v>
      </c>
      <c r="AF159" s="101">
        <v>1.3400000333786011</v>
      </c>
      <c r="AG159" s="101">
        <v>1.3799999952316284</v>
      </c>
      <c r="AH159" s="101">
        <v>1.4199999570846558</v>
      </c>
      <c r="AI159" s="101">
        <v>1.4600000381469727</v>
      </c>
      <c r="AJ159" s="102">
        <v>1.5199999809265137</v>
      </c>
      <c r="AL159" s="662"/>
      <c r="AM159" s="666">
        <f>+AM157+10</f>
        <v>190</v>
      </c>
      <c r="AN159" s="86" t="str">
        <f>+AN157</f>
        <v>48-X</v>
      </c>
      <c r="AO159" s="100">
        <v>1.3300000429153442</v>
      </c>
      <c r="AP159" s="101">
        <v>1.3700000047683716</v>
      </c>
      <c r="AQ159" s="101">
        <v>1.4099999666213989</v>
      </c>
      <c r="AR159" s="101">
        <v>1.4500000476837158</v>
      </c>
      <c r="AS159" s="101">
        <v>1.4800000190734863</v>
      </c>
      <c r="AT159" s="101">
        <v>1.5299999713897705</v>
      </c>
      <c r="AU159" s="101">
        <v>1.5700000524520874</v>
      </c>
      <c r="AV159" s="102">
        <v>1.6200000047683716</v>
      </c>
    </row>
    <row r="160" spans="1:48" ht="15" thickBot="1">
      <c r="A160">
        <v>160</v>
      </c>
      <c r="B160" s="662"/>
      <c r="C160" s="667"/>
      <c r="D160" s="90" t="str">
        <f>+D158</f>
        <v>44-X</v>
      </c>
      <c r="E160" s="343"/>
      <c r="F160" s="101">
        <v>0.80000001192092896</v>
      </c>
      <c r="G160" s="101">
        <v>0.85000002384185791</v>
      </c>
      <c r="H160" s="101">
        <v>0.9100000262260437</v>
      </c>
      <c r="I160" s="101">
        <v>0.97000002861022949</v>
      </c>
      <c r="J160" s="101">
        <v>1.0299999713897705</v>
      </c>
      <c r="K160" s="101">
        <v>1.1100000143051147</v>
      </c>
      <c r="L160" s="102">
        <v>1.1599999666213989</v>
      </c>
      <c r="N160" s="662"/>
      <c r="O160" s="667"/>
      <c r="P160" s="90" t="str">
        <f>+P158</f>
        <v>44-X</v>
      </c>
      <c r="Q160" s="100">
        <v>1</v>
      </c>
      <c r="R160" s="101">
        <v>1.0499999523162842</v>
      </c>
      <c r="S160" s="101">
        <v>1.1100000143051147</v>
      </c>
      <c r="T160" s="101">
        <v>1.1599999666213989</v>
      </c>
      <c r="U160" s="101">
        <v>1.2000000476837158</v>
      </c>
      <c r="V160" s="101">
        <v>1.2300000190734863</v>
      </c>
      <c r="W160" s="101">
        <v>1.2699999809265137</v>
      </c>
      <c r="X160" s="102">
        <v>1.3200000524520874</v>
      </c>
      <c r="Z160" s="662"/>
      <c r="AA160" s="667"/>
      <c r="AB160" s="90" t="str">
        <f>+AB158</f>
        <v>44-X</v>
      </c>
      <c r="AC160" s="100">
        <v>1.2000000476837158</v>
      </c>
      <c r="AD160" s="101">
        <v>1.2400000095367432</v>
      </c>
      <c r="AE160" s="101">
        <v>1.2799999713897705</v>
      </c>
      <c r="AF160" s="101">
        <v>1.3200000524520874</v>
      </c>
      <c r="AG160" s="101">
        <v>1.3600000143051147</v>
      </c>
      <c r="AH160" s="101">
        <v>1.3999999761581421</v>
      </c>
      <c r="AI160" s="101">
        <v>1.440000057220459</v>
      </c>
      <c r="AJ160" s="102">
        <v>1.4900000095367432</v>
      </c>
      <c r="AL160" s="662"/>
      <c r="AM160" s="667"/>
      <c r="AN160" s="90" t="str">
        <f>+AN158</f>
        <v>44-X</v>
      </c>
      <c r="AO160" s="100">
        <v>1.309999942779541</v>
      </c>
      <c r="AP160" s="101">
        <v>1.3400000333786011</v>
      </c>
      <c r="AQ160" s="101">
        <v>1.3799999952316284</v>
      </c>
      <c r="AR160" s="101">
        <v>1.4299999475479126</v>
      </c>
      <c r="AS160" s="101">
        <v>1.4600000381469727</v>
      </c>
      <c r="AT160" s="101">
        <v>1.5099999904632568</v>
      </c>
      <c r="AU160" s="101">
        <v>1.559999942779541</v>
      </c>
      <c r="AV160" s="102">
        <v>1.6100000143051147</v>
      </c>
    </row>
    <row r="161" spans="1:48">
      <c r="A161">
        <v>161</v>
      </c>
      <c r="B161" s="662"/>
      <c r="C161" s="664">
        <f>+C159+10</f>
        <v>200</v>
      </c>
      <c r="D161" s="78" t="s">
        <v>133</v>
      </c>
      <c r="E161" s="224"/>
      <c r="F161" s="223"/>
      <c r="G161" s="223"/>
      <c r="H161" s="98">
        <v>0.81999999284744263</v>
      </c>
      <c r="I161" s="98">
        <v>0.87000000476837158</v>
      </c>
      <c r="J161" s="98">
        <v>0.93000000715255737</v>
      </c>
      <c r="K161" s="98">
        <v>0.99000000953674316</v>
      </c>
      <c r="L161" s="99">
        <v>1.0700000524520874</v>
      </c>
      <c r="N161" s="662"/>
      <c r="O161" s="664">
        <f>+O159+10</f>
        <v>200</v>
      </c>
      <c r="P161" s="78" t="s">
        <v>133</v>
      </c>
      <c r="Q161" s="97">
        <v>0.88999998569488525</v>
      </c>
      <c r="R161" s="98">
        <v>0.93999999761581421</v>
      </c>
      <c r="S161" s="98">
        <v>1.0099999904632568</v>
      </c>
      <c r="T161" s="98">
        <v>1.059999942779541</v>
      </c>
      <c r="U161" s="98">
        <v>1.1499999761581421</v>
      </c>
      <c r="V161" s="98">
        <v>1.190000057220459</v>
      </c>
      <c r="W161" s="98">
        <v>1.2300000190734863</v>
      </c>
      <c r="X161" s="99">
        <v>1.2799999713897705</v>
      </c>
      <c r="Z161" s="662"/>
      <c r="AA161" s="664">
        <f>+AA159+10</f>
        <v>200</v>
      </c>
      <c r="AB161" s="78" t="s">
        <v>133</v>
      </c>
      <c r="AC161" s="97">
        <v>1.1699999570846558</v>
      </c>
      <c r="AD161" s="98">
        <v>1.2000000476837158</v>
      </c>
      <c r="AE161" s="98">
        <v>1.2400000095367432</v>
      </c>
      <c r="AF161" s="98">
        <v>1.2799999713897705</v>
      </c>
      <c r="AG161" s="98">
        <v>1.309999942779541</v>
      </c>
      <c r="AH161" s="98">
        <v>1.3500000238418579</v>
      </c>
      <c r="AI161" s="98">
        <v>1.3999999761581421</v>
      </c>
      <c r="AJ161" s="99">
        <v>1.440000057220459</v>
      </c>
      <c r="AL161" s="662"/>
      <c r="AM161" s="664">
        <f>+AM159+10</f>
        <v>200</v>
      </c>
      <c r="AN161" s="78" t="s">
        <v>133</v>
      </c>
      <c r="AO161" s="97">
        <v>1.2599999904632568</v>
      </c>
      <c r="AP161" s="98">
        <v>1.2999999523162842</v>
      </c>
      <c r="AQ161" s="98">
        <v>1.3400000333786011</v>
      </c>
      <c r="AR161" s="98">
        <v>1.3799999952316284</v>
      </c>
      <c r="AS161" s="98">
        <v>1.4199999570846558</v>
      </c>
      <c r="AT161" s="98">
        <v>1.4600000381469727</v>
      </c>
      <c r="AU161" s="98">
        <v>1.4900000095367432</v>
      </c>
      <c r="AV161" s="99">
        <v>1.5499999523162842</v>
      </c>
    </row>
    <row r="162" spans="1:48" ht="15" thickBot="1">
      <c r="A162">
        <v>162</v>
      </c>
      <c r="B162" s="663"/>
      <c r="C162" s="665"/>
      <c r="D162" s="82" t="s">
        <v>129</v>
      </c>
      <c r="E162" s="344"/>
      <c r="F162" s="345"/>
      <c r="G162" s="345"/>
      <c r="H162" s="188">
        <v>0.81999999284744263</v>
      </c>
      <c r="I162" s="188">
        <v>0.87000000476837158</v>
      </c>
      <c r="J162" s="188">
        <v>0.93000000715255737</v>
      </c>
      <c r="K162" s="188">
        <v>0.99000000953674316</v>
      </c>
      <c r="L162" s="187">
        <v>1.0700000524520874</v>
      </c>
      <c r="N162" s="663"/>
      <c r="O162" s="665"/>
      <c r="P162" s="82" t="s">
        <v>129</v>
      </c>
      <c r="Q162" s="190">
        <v>0.88999998569488525</v>
      </c>
      <c r="R162" s="188">
        <v>0.93999999761581421</v>
      </c>
      <c r="S162" s="188">
        <v>1.0099999904632568</v>
      </c>
      <c r="T162" s="188">
        <v>1.059999942779541</v>
      </c>
      <c r="U162" s="188">
        <v>1.1399999856948853</v>
      </c>
      <c r="V162" s="188">
        <v>1.1699999570846558</v>
      </c>
      <c r="W162" s="188">
        <v>1.2100000381469727</v>
      </c>
      <c r="X162" s="187">
        <v>1.25</v>
      </c>
      <c r="Z162" s="663"/>
      <c r="AA162" s="665"/>
      <c r="AB162" s="82" t="s">
        <v>129</v>
      </c>
      <c r="AC162" s="190">
        <v>1.1499999761581421</v>
      </c>
      <c r="AD162" s="188">
        <v>1.1799999475479126</v>
      </c>
      <c r="AE162" s="188">
        <v>1.2200000286102295</v>
      </c>
      <c r="AF162" s="188">
        <v>1.25</v>
      </c>
      <c r="AG162" s="188">
        <v>1.2899999618530273</v>
      </c>
      <c r="AH162" s="188">
        <v>1.3300000429153442</v>
      </c>
      <c r="AI162" s="188">
        <v>1.3700000047683716</v>
      </c>
      <c r="AJ162" s="187">
        <v>1.4199999570846558</v>
      </c>
      <c r="AL162" s="663"/>
      <c r="AM162" s="665"/>
      <c r="AN162" s="82" t="s">
        <v>129</v>
      </c>
      <c r="AO162" s="190">
        <v>1.2400000095367432</v>
      </c>
      <c r="AP162" s="188">
        <v>1.2799999713897705</v>
      </c>
      <c r="AQ162" s="188">
        <v>1.3200000524520874</v>
      </c>
      <c r="AR162" s="188">
        <v>1.3500000238418579</v>
      </c>
      <c r="AS162" s="188">
        <v>1.3999999761581421</v>
      </c>
      <c r="AT162" s="188">
        <v>1.4299999475479126</v>
      </c>
      <c r="AU162" s="188">
        <v>1.4700000286102295</v>
      </c>
      <c r="AV162" s="187">
        <v>1.5299999713897705</v>
      </c>
    </row>
    <row r="163" spans="1:48">
      <c r="A163">
        <v>163</v>
      </c>
    </row>
    <row r="164" spans="1:48">
      <c r="A164">
        <v>164</v>
      </c>
      <c r="B164" s="675" t="s">
        <v>1143</v>
      </c>
      <c r="C164" s="675"/>
      <c r="D164" s="675"/>
      <c r="E164" s="675"/>
      <c r="F164" s="675"/>
      <c r="G164" s="675"/>
      <c r="H164" s="675"/>
      <c r="I164" s="675"/>
      <c r="J164" s="675"/>
      <c r="K164" s="675"/>
      <c r="L164" s="675"/>
      <c r="N164" s="675" t="s">
        <v>1143</v>
      </c>
      <c r="O164" s="675"/>
      <c r="P164" s="675"/>
      <c r="Q164" s="675"/>
      <c r="R164" s="675"/>
      <c r="S164" s="675"/>
      <c r="T164" s="675"/>
      <c r="U164" s="675"/>
      <c r="V164" s="675"/>
      <c r="W164" s="675"/>
      <c r="X164" s="675"/>
      <c r="Z164" s="675" t="s">
        <v>1143</v>
      </c>
      <c r="AA164" s="675"/>
      <c r="AB164" s="675"/>
      <c r="AC164" s="675"/>
      <c r="AD164" s="675"/>
      <c r="AE164" s="675"/>
      <c r="AF164" s="675"/>
      <c r="AG164" s="675"/>
      <c r="AH164" s="675"/>
      <c r="AI164" s="675"/>
      <c r="AJ164" s="675"/>
      <c r="AL164" s="675" t="s">
        <v>1143</v>
      </c>
      <c r="AM164" s="675"/>
      <c r="AN164" s="675"/>
      <c r="AO164" s="675"/>
      <c r="AP164" s="675"/>
      <c r="AQ164" s="675"/>
      <c r="AR164" s="675"/>
      <c r="AS164" s="675"/>
      <c r="AT164" s="675"/>
      <c r="AU164" s="675"/>
      <c r="AV164" s="675"/>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1144</v>
      </c>
      <c r="C170" s="650"/>
      <c r="D170" s="650"/>
      <c r="E170" s="650"/>
      <c r="F170" s="650"/>
      <c r="G170" s="650"/>
      <c r="H170" s="650"/>
      <c r="I170" s="650"/>
      <c r="J170" s="650"/>
      <c r="K170" s="650"/>
      <c r="L170" s="651"/>
      <c r="N170" s="649" t="s">
        <v>1144</v>
      </c>
      <c r="O170" s="650"/>
      <c r="P170" s="650"/>
      <c r="Q170" s="650"/>
      <c r="R170" s="650"/>
      <c r="S170" s="650"/>
      <c r="T170" s="650"/>
      <c r="U170" s="650"/>
      <c r="V170" s="650"/>
      <c r="W170" s="650"/>
      <c r="X170" s="651"/>
      <c r="Z170" s="649" t="s">
        <v>1144</v>
      </c>
      <c r="AA170" s="650"/>
      <c r="AB170" s="650"/>
      <c r="AC170" s="650"/>
      <c r="AD170" s="650"/>
      <c r="AE170" s="650"/>
      <c r="AF170" s="650"/>
      <c r="AG170" s="650"/>
      <c r="AH170" s="650"/>
      <c r="AI170" s="650"/>
      <c r="AJ170" s="651"/>
      <c r="AL170" s="649" t="s">
        <v>1144</v>
      </c>
      <c r="AM170" s="650"/>
      <c r="AN170" s="650"/>
      <c r="AO170" s="650"/>
      <c r="AP170" s="650"/>
      <c r="AQ170" s="650"/>
      <c r="AR170" s="650"/>
      <c r="AS170" s="650"/>
      <c r="AT170" s="650"/>
      <c r="AU170" s="650"/>
      <c r="AV170" s="651"/>
    </row>
    <row r="171" spans="1:48" ht="15.75" customHeight="1">
      <c r="A171">
        <v>171</v>
      </c>
      <c r="B171" s="652" t="s">
        <v>1117</v>
      </c>
      <c r="C171" s="652" t="s">
        <v>634</v>
      </c>
      <c r="D171" s="682" t="s">
        <v>1119</v>
      </c>
      <c r="E171" s="676" t="s">
        <v>1120</v>
      </c>
      <c r="F171" s="677"/>
      <c r="G171" s="677"/>
      <c r="H171" s="677"/>
      <c r="I171" s="677"/>
      <c r="J171" s="677"/>
      <c r="K171" s="677"/>
      <c r="L171" s="678"/>
      <c r="N171" s="652" t="str">
        <f>+N6</f>
        <v>Categoría de terreno 2</v>
      </c>
      <c r="O171" s="652" t="s">
        <v>634</v>
      </c>
      <c r="P171" s="682" t="s">
        <v>1119</v>
      </c>
      <c r="Q171" s="676" t="s">
        <v>1120</v>
      </c>
      <c r="R171" s="677"/>
      <c r="S171" s="677"/>
      <c r="T171" s="677"/>
      <c r="U171" s="677"/>
      <c r="V171" s="677"/>
      <c r="W171" s="677"/>
      <c r="X171" s="678"/>
      <c r="Z171" s="652" t="str">
        <f>+Z6</f>
        <v>Categoría de terreno 3</v>
      </c>
      <c r="AA171" s="652" t="s">
        <v>634</v>
      </c>
      <c r="AB171" s="682" t="s">
        <v>1119</v>
      </c>
      <c r="AC171" s="676" t="s">
        <v>1120</v>
      </c>
      <c r="AD171" s="677"/>
      <c r="AE171" s="677"/>
      <c r="AF171" s="677"/>
      <c r="AG171" s="677"/>
      <c r="AH171" s="677"/>
      <c r="AI171" s="677"/>
      <c r="AJ171" s="678"/>
      <c r="AL171" s="652" t="str">
        <f>+AL6</f>
        <v>Categoría de terreno 4</v>
      </c>
      <c r="AM171" s="652" t="s">
        <v>634</v>
      </c>
      <c r="AN171" s="682" t="s">
        <v>1119</v>
      </c>
      <c r="AO171" s="676" t="s">
        <v>1120</v>
      </c>
      <c r="AP171" s="677"/>
      <c r="AQ171" s="677"/>
      <c r="AR171" s="677"/>
      <c r="AS171" s="677"/>
      <c r="AT171" s="677"/>
      <c r="AU171" s="677"/>
      <c r="AV171" s="678"/>
    </row>
    <row r="172" spans="1:48" ht="15" customHeight="1" thickBot="1">
      <c r="A172">
        <v>172</v>
      </c>
      <c r="B172" s="668"/>
      <c r="C172" s="668"/>
      <c r="D172" s="683"/>
      <c r="E172" s="679"/>
      <c r="F172" s="680"/>
      <c r="G172" s="680"/>
      <c r="H172" s="680"/>
      <c r="I172" s="680"/>
      <c r="J172" s="680"/>
      <c r="K172" s="680"/>
      <c r="L172" s="681"/>
      <c r="N172" s="668"/>
      <c r="O172" s="668"/>
      <c r="P172" s="683"/>
      <c r="Q172" s="679"/>
      <c r="R172" s="680"/>
      <c r="S172" s="680"/>
      <c r="T172" s="680"/>
      <c r="U172" s="680"/>
      <c r="V172" s="680"/>
      <c r="W172" s="680"/>
      <c r="X172" s="681"/>
      <c r="Z172" s="668"/>
      <c r="AA172" s="668"/>
      <c r="AB172" s="683"/>
      <c r="AC172" s="679"/>
      <c r="AD172" s="680"/>
      <c r="AE172" s="680"/>
      <c r="AF172" s="680"/>
      <c r="AG172" s="680"/>
      <c r="AH172" s="680"/>
      <c r="AI172" s="680"/>
      <c r="AJ172" s="681"/>
      <c r="AL172" s="668"/>
      <c r="AM172" s="668"/>
      <c r="AN172" s="683"/>
      <c r="AO172" s="679"/>
      <c r="AP172" s="680"/>
      <c r="AQ172" s="680"/>
      <c r="AR172" s="680"/>
      <c r="AS172" s="680"/>
      <c r="AT172" s="680"/>
      <c r="AU172" s="680"/>
      <c r="AV172" s="681"/>
    </row>
    <row r="173" spans="1:48" ht="15" thickBot="1">
      <c r="A173">
        <v>173</v>
      </c>
      <c r="B173" s="653"/>
      <c r="C173" s="653"/>
      <c r="D173" s="671"/>
      <c r="E173" s="75">
        <v>0</v>
      </c>
      <c r="F173" s="76">
        <v>500</v>
      </c>
      <c r="G173" s="76">
        <v>1000</v>
      </c>
      <c r="H173" s="76">
        <v>1500</v>
      </c>
      <c r="I173" s="76">
        <v>2000</v>
      </c>
      <c r="J173" s="76">
        <v>2500</v>
      </c>
      <c r="K173" s="76">
        <v>3000</v>
      </c>
      <c r="L173" s="77">
        <v>3500</v>
      </c>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tr">
        <f>+B141</f>
        <v>*Inclinación del sistema 8°</v>
      </c>
      <c r="C174" s="664">
        <v>100</v>
      </c>
      <c r="D174" s="78" t="s">
        <v>133</v>
      </c>
      <c r="E174" s="79">
        <v>186</v>
      </c>
      <c r="F174" s="80">
        <v>178</v>
      </c>
      <c r="G174" s="80">
        <v>171</v>
      </c>
      <c r="H174" s="80">
        <v>161</v>
      </c>
      <c r="I174" s="80">
        <v>153</v>
      </c>
      <c r="J174" s="80">
        <v>147</v>
      </c>
      <c r="K174" s="80">
        <v>140</v>
      </c>
      <c r="L174" s="81">
        <v>132</v>
      </c>
      <c r="N174" s="661" t="str">
        <f>+N141</f>
        <v>*Inclinación del sistema 8°</v>
      </c>
      <c r="O174" s="664">
        <v>100</v>
      </c>
      <c r="P174" s="78" t="s">
        <v>133</v>
      </c>
      <c r="Q174" s="79">
        <v>151</v>
      </c>
      <c r="R174" s="80">
        <v>146</v>
      </c>
      <c r="S174" s="80">
        <v>139</v>
      </c>
      <c r="T174" s="80">
        <v>132</v>
      </c>
      <c r="U174" s="80">
        <v>126</v>
      </c>
      <c r="V174" s="80">
        <v>120</v>
      </c>
      <c r="W174" s="80">
        <v>113</v>
      </c>
      <c r="X174" s="81">
        <v>109</v>
      </c>
      <c r="Z174" s="661" t="str">
        <f>+Z141</f>
        <v>*Inclinación del sistema 8°</v>
      </c>
      <c r="AA174" s="664">
        <v>100</v>
      </c>
      <c r="AB174" s="78" t="s">
        <v>133</v>
      </c>
      <c r="AC174" s="79">
        <v>124</v>
      </c>
      <c r="AD174" s="80">
        <v>119</v>
      </c>
      <c r="AE174" s="80">
        <v>112</v>
      </c>
      <c r="AF174" s="80">
        <v>108</v>
      </c>
      <c r="AG174" s="80">
        <v>103</v>
      </c>
      <c r="AH174" s="80">
        <v>98</v>
      </c>
      <c r="AI174" s="80">
        <v>92</v>
      </c>
      <c r="AJ174" s="81">
        <v>86</v>
      </c>
      <c r="AL174" s="661" t="str">
        <f>+AL141</f>
        <v>*Inclinación del sistema 8°</v>
      </c>
      <c r="AM174" s="664">
        <v>100</v>
      </c>
      <c r="AN174" s="78" t="s">
        <v>133</v>
      </c>
      <c r="AO174" s="79">
        <v>111</v>
      </c>
      <c r="AP174" s="80">
        <v>105</v>
      </c>
      <c r="AQ174" s="80">
        <v>99</v>
      </c>
      <c r="AR174" s="80">
        <v>94</v>
      </c>
      <c r="AS174" s="80">
        <v>89</v>
      </c>
      <c r="AT174" s="80">
        <v>84</v>
      </c>
      <c r="AU174" s="80">
        <v>77</v>
      </c>
      <c r="AV174" s="81">
        <v>70</v>
      </c>
    </row>
    <row r="175" spans="1:48" ht="15" thickBot="1">
      <c r="A175">
        <v>175</v>
      </c>
      <c r="B175" s="662"/>
      <c r="C175" s="665"/>
      <c r="D175" s="82" t="s">
        <v>129</v>
      </c>
      <c r="E175" s="83">
        <v>184</v>
      </c>
      <c r="F175" s="84">
        <v>176</v>
      </c>
      <c r="G175" s="84">
        <v>168</v>
      </c>
      <c r="H175" s="84">
        <v>161</v>
      </c>
      <c r="I175" s="84">
        <v>152</v>
      </c>
      <c r="J175" s="84">
        <v>145</v>
      </c>
      <c r="K175" s="84">
        <v>138</v>
      </c>
      <c r="L175" s="85">
        <v>131</v>
      </c>
      <c r="N175" s="662"/>
      <c r="O175" s="665"/>
      <c r="P175" s="82" t="s">
        <v>129</v>
      </c>
      <c r="Q175" s="83">
        <v>150</v>
      </c>
      <c r="R175" s="84">
        <v>144</v>
      </c>
      <c r="S175" s="84">
        <v>137</v>
      </c>
      <c r="T175" s="84">
        <v>130</v>
      </c>
      <c r="U175" s="84">
        <v>125</v>
      </c>
      <c r="V175" s="84">
        <v>119</v>
      </c>
      <c r="W175" s="84">
        <v>113</v>
      </c>
      <c r="X175" s="85">
        <v>105</v>
      </c>
      <c r="Z175" s="662"/>
      <c r="AA175" s="665"/>
      <c r="AB175" s="82" t="s">
        <v>129</v>
      </c>
      <c r="AC175" s="83">
        <v>123</v>
      </c>
      <c r="AD175" s="84">
        <v>118</v>
      </c>
      <c r="AE175" s="84">
        <v>111</v>
      </c>
      <c r="AF175" s="84">
        <v>104</v>
      </c>
      <c r="AG175" s="84">
        <v>97</v>
      </c>
      <c r="AH175" s="84">
        <v>90</v>
      </c>
      <c r="AI175" s="84">
        <v>84</v>
      </c>
      <c r="AJ175" s="85">
        <v>79</v>
      </c>
      <c r="AL175" s="662"/>
      <c r="AM175" s="665"/>
      <c r="AN175" s="82" t="s">
        <v>129</v>
      </c>
      <c r="AO175" s="83">
        <v>107</v>
      </c>
      <c r="AP175" s="84">
        <v>100</v>
      </c>
      <c r="AQ175" s="84">
        <v>92</v>
      </c>
      <c r="AR175" s="84">
        <v>85</v>
      </c>
      <c r="AS175" s="84">
        <v>82</v>
      </c>
      <c r="AT175" s="84">
        <v>77</v>
      </c>
      <c r="AU175" s="84">
        <v>72</v>
      </c>
      <c r="AV175" s="85">
        <v>66</v>
      </c>
    </row>
    <row r="176" spans="1:48">
      <c r="A176">
        <v>176</v>
      </c>
      <c r="B176" s="662"/>
      <c r="C176" s="666">
        <v>110</v>
      </c>
      <c r="D176" s="86" t="str">
        <f>+D174</f>
        <v>48-X</v>
      </c>
      <c r="E176" s="87">
        <v>212</v>
      </c>
      <c r="F176" s="88">
        <v>206</v>
      </c>
      <c r="G176" s="88">
        <v>196</v>
      </c>
      <c r="H176" s="88">
        <v>188</v>
      </c>
      <c r="I176" s="88">
        <v>180</v>
      </c>
      <c r="J176" s="88">
        <v>173</v>
      </c>
      <c r="K176" s="88">
        <v>162</v>
      </c>
      <c r="L176" s="89">
        <v>154</v>
      </c>
      <c r="N176" s="662"/>
      <c r="O176" s="666">
        <v>110</v>
      </c>
      <c r="P176" s="86" t="str">
        <f>+P174</f>
        <v>48-X</v>
      </c>
      <c r="Q176" s="87">
        <v>178</v>
      </c>
      <c r="R176" s="88">
        <v>171</v>
      </c>
      <c r="S176" s="88">
        <v>160</v>
      </c>
      <c r="T176" s="88">
        <v>152</v>
      </c>
      <c r="U176" s="88">
        <v>146</v>
      </c>
      <c r="V176" s="88">
        <v>140</v>
      </c>
      <c r="W176" s="88">
        <v>133</v>
      </c>
      <c r="X176" s="89">
        <v>126</v>
      </c>
      <c r="Z176" s="662"/>
      <c r="AA176" s="666">
        <v>110</v>
      </c>
      <c r="AB176" s="86" t="str">
        <f>+AB174</f>
        <v>48-X</v>
      </c>
      <c r="AC176" s="87">
        <v>145</v>
      </c>
      <c r="AD176" s="88">
        <v>139</v>
      </c>
      <c r="AE176" s="88">
        <v>132</v>
      </c>
      <c r="AF176" s="88">
        <v>126</v>
      </c>
      <c r="AG176" s="88">
        <v>119</v>
      </c>
      <c r="AH176" s="88">
        <v>114</v>
      </c>
      <c r="AI176" s="88">
        <v>109</v>
      </c>
      <c r="AJ176" s="89">
        <v>102</v>
      </c>
      <c r="AL176" s="662"/>
      <c r="AM176" s="666">
        <v>110</v>
      </c>
      <c r="AN176" s="86" t="str">
        <f>+AN174</f>
        <v>48-X</v>
      </c>
      <c r="AO176" s="87">
        <v>128</v>
      </c>
      <c r="AP176" s="88">
        <v>122</v>
      </c>
      <c r="AQ176" s="88">
        <v>116</v>
      </c>
      <c r="AR176" s="88">
        <v>112</v>
      </c>
      <c r="AS176" s="88">
        <v>106</v>
      </c>
      <c r="AT176" s="88">
        <v>101</v>
      </c>
      <c r="AU176" s="88">
        <v>95</v>
      </c>
      <c r="AV176" s="89">
        <v>89</v>
      </c>
    </row>
    <row r="177" spans="1:48" ht="15" thickBot="1">
      <c r="A177">
        <v>177</v>
      </c>
      <c r="B177" s="662"/>
      <c r="C177" s="667"/>
      <c r="D177" s="90" t="str">
        <f>+D175</f>
        <v>44-X</v>
      </c>
      <c r="E177" s="87">
        <v>209</v>
      </c>
      <c r="F177" s="88">
        <v>202</v>
      </c>
      <c r="G177" s="88">
        <v>192</v>
      </c>
      <c r="H177" s="88">
        <v>184</v>
      </c>
      <c r="I177" s="88">
        <v>178</v>
      </c>
      <c r="J177" s="88">
        <v>171</v>
      </c>
      <c r="K177" s="88">
        <v>162</v>
      </c>
      <c r="L177" s="89">
        <v>151</v>
      </c>
      <c r="N177" s="662"/>
      <c r="O177" s="667"/>
      <c r="P177" s="90" t="str">
        <f>+P175</f>
        <v>44-X</v>
      </c>
      <c r="Q177" s="87">
        <v>175</v>
      </c>
      <c r="R177" s="88">
        <v>169</v>
      </c>
      <c r="S177" s="88">
        <v>160</v>
      </c>
      <c r="T177" s="88">
        <v>151</v>
      </c>
      <c r="U177" s="88">
        <v>145</v>
      </c>
      <c r="V177" s="88">
        <v>139</v>
      </c>
      <c r="W177" s="88">
        <v>132</v>
      </c>
      <c r="X177" s="89">
        <v>124</v>
      </c>
      <c r="Z177" s="662"/>
      <c r="AA177" s="667"/>
      <c r="AB177" s="90" t="str">
        <f>+AB175</f>
        <v>44-X</v>
      </c>
      <c r="AC177" s="87">
        <v>143</v>
      </c>
      <c r="AD177" s="88">
        <v>137</v>
      </c>
      <c r="AE177" s="88">
        <v>131</v>
      </c>
      <c r="AF177" s="88">
        <v>124</v>
      </c>
      <c r="AG177" s="88">
        <v>119</v>
      </c>
      <c r="AH177" s="88">
        <v>113</v>
      </c>
      <c r="AI177" s="88">
        <v>105</v>
      </c>
      <c r="AJ177" s="89">
        <v>97</v>
      </c>
      <c r="AL177" s="662"/>
      <c r="AM177" s="667"/>
      <c r="AN177" s="90" t="str">
        <f>+AN175</f>
        <v>44-X</v>
      </c>
      <c r="AO177" s="87">
        <v>127</v>
      </c>
      <c r="AP177" s="88">
        <v>121</v>
      </c>
      <c r="AQ177" s="88">
        <v>115</v>
      </c>
      <c r="AR177" s="88">
        <v>109</v>
      </c>
      <c r="AS177" s="88">
        <v>101</v>
      </c>
      <c r="AT177" s="88">
        <v>94</v>
      </c>
      <c r="AU177" s="88">
        <v>86</v>
      </c>
      <c r="AV177" s="89">
        <v>82</v>
      </c>
    </row>
    <row r="178" spans="1:48">
      <c r="A178">
        <v>178</v>
      </c>
      <c r="B178" s="662"/>
      <c r="C178" s="664">
        <f>+C176+10</f>
        <v>120</v>
      </c>
      <c r="D178" s="78" t="s">
        <v>133</v>
      </c>
      <c r="E178" s="83">
        <v>237</v>
      </c>
      <c r="F178" s="84">
        <v>231</v>
      </c>
      <c r="G178" s="84">
        <v>219</v>
      </c>
      <c r="H178" s="84">
        <v>210</v>
      </c>
      <c r="I178" s="84">
        <v>203</v>
      </c>
      <c r="J178" s="84">
        <v>195</v>
      </c>
      <c r="K178" s="84">
        <v>186</v>
      </c>
      <c r="L178" s="85">
        <v>178</v>
      </c>
      <c r="N178" s="662"/>
      <c r="O178" s="664">
        <f>+O176+10</f>
        <v>120</v>
      </c>
      <c r="P178" s="78" t="s">
        <v>133</v>
      </c>
      <c r="Q178" s="83">
        <v>201</v>
      </c>
      <c r="R178" s="84">
        <v>193</v>
      </c>
      <c r="S178" s="84">
        <v>184</v>
      </c>
      <c r="T178" s="84">
        <v>177</v>
      </c>
      <c r="U178" s="84">
        <v>170</v>
      </c>
      <c r="V178" s="84">
        <v>159</v>
      </c>
      <c r="W178" s="84">
        <v>152</v>
      </c>
      <c r="X178" s="85">
        <v>144</v>
      </c>
      <c r="Z178" s="662"/>
      <c r="AA178" s="664">
        <f>+AA176+10</f>
        <v>120</v>
      </c>
      <c r="AB178" s="78" t="s">
        <v>133</v>
      </c>
      <c r="AC178" s="83">
        <v>168</v>
      </c>
      <c r="AD178" s="84">
        <v>158</v>
      </c>
      <c r="AE178" s="84">
        <v>151</v>
      </c>
      <c r="AF178" s="84">
        <v>144</v>
      </c>
      <c r="AG178" s="84">
        <v>138</v>
      </c>
      <c r="AH178" s="84">
        <v>131</v>
      </c>
      <c r="AI178" s="84">
        <v>125</v>
      </c>
      <c r="AJ178" s="85">
        <v>118</v>
      </c>
      <c r="AL178" s="662"/>
      <c r="AM178" s="664">
        <f>+AM176+10</f>
        <v>120</v>
      </c>
      <c r="AN178" s="78" t="s">
        <v>133</v>
      </c>
      <c r="AO178" s="83">
        <v>147</v>
      </c>
      <c r="AP178" s="84">
        <v>141</v>
      </c>
      <c r="AQ178" s="84">
        <v>134</v>
      </c>
      <c r="AR178" s="84">
        <v>128</v>
      </c>
      <c r="AS178" s="84">
        <v>122</v>
      </c>
      <c r="AT178" s="84">
        <v>116</v>
      </c>
      <c r="AU178" s="84">
        <v>111</v>
      </c>
      <c r="AV178" s="85">
        <v>104</v>
      </c>
    </row>
    <row r="179" spans="1:48" ht="15" thickBot="1">
      <c r="A179">
        <v>179</v>
      </c>
      <c r="B179" s="662"/>
      <c r="C179" s="665"/>
      <c r="D179" s="82" t="s">
        <v>129</v>
      </c>
      <c r="E179" s="83">
        <v>229</v>
      </c>
      <c r="F179" s="84">
        <v>224</v>
      </c>
      <c r="G179" s="84">
        <v>216</v>
      </c>
      <c r="H179" s="84">
        <v>209</v>
      </c>
      <c r="I179" s="84">
        <v>201</v>
      </c>
      <c r="J179" s="84">
        <v>193</v>
      </c>
      <c r="K179" s="84">
        <v>185</v>
      </c>
      <c r="L179" s="85">
        <v>176</v>
      </c>
      <c r="N179" s="662"/>
      <c r="O179" s="665"/>
      <c r="P179" s="82" t="s">
        <v>129</v>
      </c>
      <c r="Q179" s="83">
        <v>198</v>
      </c>
      <c r="R179" s="84">
        <v>191</v>
      </c>
      <c r="S179" s="84">
        <v>182</v>
      </c>
      <c r="T179" s="84">
        <v>175</v>
      </c>
      <c r="U179" s="84">
        <v>168</v>
      </c>
      <c r="V179" s="84">
        <v>159</v>
      </c>
      <c r="W179" s="84">
        <v>150</v>
      </c>
      <c r="X179" s="85">
        <v>143</v>
      </c>
      <c r="Z179" s="662"/>
      <c r="AA179" s="665"/>
      <c r="AB179" s="82" t="s">
        <v>129</v>
      </c>
      <c r="AC179" s="83">
        <v>165</v>
      </c>
      <c r="AD179" s="84">
        <v>158</v>
      </c>
      <c r="AE179" s="84">
        <v>149</v>
      </c>
      <c r="AF179" s="84">
        <v>143</v>
      </c>
      <c r="AG179" s="84">
        <v>137</v>
      </c>
      <c r="AH179" s="84">
        <v>130</v>
      </c>
      <c r="AI179" s="84">
        <v>123</v>
      </c>
      <c r="AJ179" s="85">
        <v>117</v>
      </c>
      <c r="AL179" s="662"/>
      <c r="AM179" s="665"/>
      <c r="AN179" s="82" t="s">
        <v>129</v>
      </c>
      <c r="AO179" s="83">
        <v>145</v>
      </c>
      <c r="AP179" s="84">
        <v>139</v>
      </c>
      <c r="AQ179" s="84">
        <v>132</v>
      </c>
      <c r="AR179" s="84">
        <v>126</v>
      </c>
      <c r="AS179" s="84">
        <v>120</v>
      </c>
      <c r="AT179" s="84">
        <v>115</v>
      </c>
      <c r="AU179" s="84">
        <v>108</v>
      </c>
      <c r="AV179" s="85">
        <v>99</v>
      </c>
    </row>
    <row r="180" spans="1:48">
      <c r="A180">
        <v>180</v>
      </c>
      <c r="B180" s="662"/>
      <c r="C180" s="666">
        <f>+C178+10</f>
        <v>130</v>
      </c>
      <c r="D180" s="86" t="str">
        <f>+D178</f>
        <v>48-X</v>
      </c>
      <c r="E180" s="87">
        <v>258</v>
      </c>
      <c r="F180" s="88">
        <v>250</v>
      </c>
      <c r="G180" s="88">
        <v>240</v>
      </c>
      <c r="H180" s="88">
        <v>233</v>
      </c>
      <c r="I180" s="88">
        <v>227</v>
      </c>
      <c r="J180" s="88">
        <v>218</v>
      </c>
      <c r="K180" s="88">
        <v>208</v>
      </c>
      <c r="L180" s="89">
        <v>199</v>
      </c>
      <c r="N180" s="662"/>
      <c r="O180" s="666">
        <f>+O178+10</f>
        <v>130</v>
      </c>
      <c r="P180" s="86" t="str">
        <f>+P178</f>
        <v>48-X</v>
      </c>
      <c r="Q180" s="87">
        <v>225</v>
      </c>
      <c r="R180" s="88">
        <v>216</v>
      </c>
      <c r="S180" s="88">
        <v>206</v>
      </c>
      <c r="T180" s="88">
        <v>197</v>
      </c>
      <c r="U180" s="88">
        <v>191</v>
      </c>
      <c r="V180" s="88">
        <v>183</v>
      </c>
      <c r="W180" s="88">
        <v>175</v>
      </c>
      <c r="X180" s="89">
        <v>165</v>
      </c>
      <c r="Z180" s="662"/>
      <c r="AA180" s="666">
        <f>+AA178+10</f>
        <v>130</v>
      </c>
      <c r="AB180" s="86" t="str">
        <f>+AB178</f>
        <v>48-X</v>
      </c>
      <c r="AC180" s="87">
        <v>188</v>
      </c>
      <c r="AD180" s="88">
        <v>181</v>
      </c>
      <c r="AE180" s="88">
        <v>172</v>
      </c>
      <c r="AF180" s="88">
        <v>163</v>
      </c>
      <c r="AG180" s="88">
        <v>156</v>
      </c>
      <c r="AH180" s="88">
        <v>149</v>
      </c>
      <c r="AI180" s="88">
        <v>141</v>
      </c>
      <c r="AJ180" s="89">
        <v>134</v>
      </c>
      <c r="AL180" s="662"/>
      <c r="AM180" s="666">
        <f>+AM178+10</f>
        <v>130</v>
      </c>
      <c r="AN180" s="86" t="str">
        <f>+AN178</f>
        <v>48-X</v>
      </c>
      <c r="AO180" s="87">
        <v>169</v>
      </c>
      <c r="AP180" s="88">
        <v>159</v>
      </c>
      <c r="AQ180" s="88">
        <v>151</v>
      </c>
      <c r="AR180" s="88">
        <v>145</v>
      </c>
      <c r="AS180" s="88">
        <v>138</v>
      </c>
      <c r="AT180" s="88">
        <v>131</v>
      </c>
      <c r="AU180" s="88">
        <v>125</v>
      </c>
      <c r="AV180" s="89">
        <v>118</v>
      </c>
    </row>
    <row r="181" spans="1:48" ht="15" thickBot="1">
      <c r="A181">
        <v>181</v>
      </c>
      <c r="B181" s="662"/>
      <c r="C181" s="667"/>
      <c r="D181" s="90" t="str">
        <f>+D179</f>
        <v>44-X</v>
      </c>
      <c r="E181" s="87">
        <v>254</v>
      </c>
      <c r="F181" s="88">
        <v>245</v>
      </c>
      <c r="G181" s="88">
        <v>235</v>
      </c>
      <c r="H181" s="88">
        <v>227</v>
      </c>
      <c r="I181" s="88">
        <v>222</v>
      </c>
      <c r="J181" s="88">
        <v>213</v>
      </c>
      <c r="K181" s="88">
        <v>205</v>
      </c>
      <c r="L181" s="89">
        <v>196</v>
      </c>
      <c r="N181" s="662"/>
      <c r="O181" s="667"/>
      <c r="P181" s="90" t="str">
        <f>+P179</f>
        <v>44-X</v>
      </c>
      <c r="Q181" s="87">
        <v>220</v>
      </c>
      <c r="R181" s="88">
        <v>213</v>
      </c>
      <c r="S181" s="88">
        <v>203</v>
      </c>
      <c r="T181" s="88">
        <v>195</v>
      </c>
      <c r="U181" s="88">
        <v>187</v>
      </c>
      <c r="V181" s="88">
        <v>180</v>
      </c>
      <c r="W181" s="88">
        <v>173</v>
      </c>
      <c r="X181" s="89">
        <v>163</v>
      </c>
      <c r="Z181" s="662"/>
      <c r="AA181" s="667"/>
      <c r="AB181" s="90" t="str">
        <f>+AB179</f>
        <v>44-X</v>
      </c>
      <c r="AC181" s="87">
        <v>186</v>
      </c>
      <c r="AD181" s="88">
        <v>179</v>
      </c>
      <c r="AE181" s="88">
        <v>170</v>
      </c>
      <c r="AF181" s="88">
        <v>162</v>
      </c>
      <c r="AG181" s="88">
        <v>153</v>
      </c>
      <c r="AH181" s="88">
        <v>147</v>
      </c>
      <c r="AI181" s="88">
        <v>140</v>
      </c>
      <c r="AJ181" s="89">
        <v>133</v>
      </c>
      <c r="AL181" s="662"/>
      <c r="AM181" s="667"/>
      <c r="AN181" s="90" t="str">
        <f>+AN179</f>
        <v>44-X</v>
      </c>
      <c r="AO181" s="87">
        <v>166</v>
      </c>
      <c r="AP181" s="88">
        <v>157</v>
      </c>
      <c r="AQ181" s="88">
        <v>149</v>
      </c>
      <c r="AR181" s="88">
        <v>143</v>
      </c>
      <c r="AS181" s="88">
        <v>137</v>
      </c>
      <c r="AT181" s="88">
        <v>131</v>
      </c>
      <c r="AU181" s="88">
        <v>124</v>
      </c>
      <c r="AV181" s="89">
        <v>117</v>
      </c>
    </row>
    <row r="182" spans="1:48">
      <c r="A182">
        <v>182</v>
      </c>
      <c r="B182" s="662"/>
      <c r="C182" s="664">
        <f>+C180+10</f>
        <v>140</v>
      </c>
      <c r="D182" s="78" t="s">
        <v>133</v>
      </c>
      <c r="E182" s="83">
        <v>280</v>
      </c>
      <c r="F182" s="84">
        <v>273</v>
      </c>
      <c r="G182" s="84">
        <v>262</v>
      </c>
      <c r="H182" s="84">
        <v>253</v>
      </c>
      <c r="I182" s="84">
        <v>244</v>
      </c>
      <c r="J182" s="84">
        <v>235</v>
      </c>
      <c r="K182" s="84">
        <v>230</v>
      </c>
      <c r="L182" s="85">
        <v>220</v>
      </c>
      <c r="N182" s="662"/>
      <c r="O182" s="664">
        <f>+O180+10</f>
        <v>140</v>
      </c>
      <c r="P182" s="78" t="s">
        <v>133</v>
      </c>
      <c r="Q182" s="83">
        <v>241</v>
      </c>
      <c r="R182" s="84">
        <v>236</v>
      </c>
      <c r="S182" s="84">
        <v>228</v>
      </c>
      <c r="T182" s="84">
        <v>218</v>
      </c>
      <c r="U182" s="84">
        <v>212</v>
      </c>
      <c r="V182" s="84">
        <v>203</v>
      </c>
      <c r="W182" s="84">
        <v>194</v>
      </c>
      <c r="X182" s="85">
        <v>184</v>
      </c>
      <c r="Z182" s="662"/>
      <c r="AA182" s="664">
        <f>+AA180+10</f>
        <v>140</v>
      </c>
      <c r="AB182" s="78" t="s">
        <v>133</v>
      </c>
      <c r="AC182" s="83">
        <v>208</v>
      </c>
      <c r="AD182" s="84">
        <v>201</v>
      </c>
      <c r="AE182" s="84">
        <v>192</v>
      </c>
      <c r="AF182" s="84">
        <v>184</v>
      </c>
      <c r="AG182" s="84">
        <v>177</v>
      </c>
      <c r="AH182" s="84">
        <v>170</v>
      </c>
      <c r="AI182" s="84">
        <v>158</v>
      </c>
      <c r="AJ182" s="85">
        <v>150</v>
      </c>
      <c r="AL182" s="662"/>
      <c r="AM182" s="664">
        <f>+AM180+10</f>
        <v>140</v>
      </c>
      <c r="AN182" s="78" t="s">
        <v>133</v>
      </c>
      <c r="AO182" s="83">
        <v>187</v>
      </c>
      <c r="AP182" s="84">
        <v>180</v>
      </c>
      <c r="AQ182" s="84">
        <v>173</v>
      </c>
      <c r="AR182" s="84">
        <v>161</v>
      </c>
      <c r="AS182" s="84">
        <v>155</v>
      </c>
      <c r="AT182" s="84">
        <v>148</v>
      </c>
      <c r="AU182" s="84">
        <v>142</v>
      </c>
      <c r="AV182" s="85">
        <v>134</v>
      </c>
    </row>
    <row r="183" spans="1:48" ht="15" thickBot="1">
      <c r="A183">
        <v>183</v>
      </c>
      <c r="B183" s="662"/>
      <c r="C183" s="665"/>
      <c r="D183" s="82" t="s">
        <v>129</v>
      </c>
      <c r="E183" s="83">
        <v>275</v>
      </c>
      <c r="F183" s="84">
        <v>266</v>
      </c>
      <c r="G183" s="84">
        <v>258</v>
      </c>
      <c r="H183" s="84">
        <v>249</v>
      </c>
      <c r="I183" s="84">
        <v>241</v>
      </c>
      <c r="J183" s="84">
        <v>232</v>
      </c>
      <c r="K183" s="84">
        <v>226</v>
      </c>
      <c r="L183" s="85">
        <v>216</v>
      </c>
      <c r="N183" s="662"/>
      <c r="O183" s="665"/>
      <c r="P183" s="82" t="s">
        <v>129</v>
      </c>
      <c r="Q183" s="83">
        <v>237</v>
      </c>
      <c r="R183" s="84">
        <v>228</v>
      </c>
      <c r="S183" s="84">
        <v>224</v>
      </c>
      <c r="T183" s="84">
        <v>215</v>
      </c>
      <c r="U183" s="84">
        <v>208</v>
      </c>
      <c r="V183" s="84">
        <v>199</v>
      </c>
      <c r="W183" s="84">
        <v>190</v>
      </c>
      <c r="X183" s="85">
        <v>181</v>
      </c>
      <c r="Z183" s="662"/>
      <c r="AA183" s="665"/>
      <c r="AB183" s="82" t="s">
        <v>129</v>
      </c>
      <c r="AC183" s="83">
        <v>205</v>
      </c>
      <c r="AD183" s="84">
        <v>198</v>
      </c>
      <c r="AE183" s="84">
        <v>189</v>
      </c>
      <c r="AF183" s="84">
        <v>182</v>
      </c>
      <c r="AG183" s="84">
        <v>174</v>
      </c>
      <c r="AH183" s="84">
        <v>167</v>
      </c>
      <c r="AI183" s="84">
        <v>157</v>
      </c>
      <c r="AJ183" s="85">
        <v>149</v>
      </c>
      <c r="AL183" s="662"/>
      <c r="AM183" s="665"/>
      <c r="AN183" s="82" t="s">
        <v>129</v>
      </c>
      <c r="AO183" s="83">
        <v>184</v>
      </c>
      <c r="AP183" s="84">
        <v>178</v>
      </c>
      <c r="AQ183" s="84">
        <v>170</v>
      </c>
      <c r="AR183" s="84">
        <v>161</v>
      </c>
      <c r="AS183" s="84">
        <v>153</v>
      </c>
      <c r="AT183" s="84">
        <v>146</v>
      </c>
      <c r="AU183" s="84">
        <v>139</v>
      </c>
      <c r="AV183" s="85">
        <v>132</v>
      </c>
    </row>
    <row r="184" spans="1:48">
      <c r="A184">
        <v>184</v>
      </c>
      <c r="B184" s="662"/>
      <c r="C184" s="666">
        <f>+C182+10</f>
        <v>150</v>
      </c>
      <c r="D184" s="86" t="str">
        <f>+D182</f>
        <v>48-X</v>
      </c>
      <c r="E184" s="87">
        <v>304</v>
      </c>
      <c r="F184" s="88">
        <v>294</v>
      </c>
      <c r="G184" s="88">
        <v>284</v>
      </c>
      <c r="H184" s="88">
        <v>274</v>
      </c>
      <c r="I184" s="88">
        <v>266</v>
      </c>
      <c r="J184" s="88">
        <v>257</v>
      </c>
      <c r="K184" s="88">
        <v>246</v>
      </c>
      <c r="L184" s="89">
        <v>235</v>
      </c>
      <c r="N184" s="662"/>
      <c r="O184" s="666">
        <f>+O182+10</f>
        <v>150</v>
      </c>
      <c r="P184" s="86" t="str">
        <f>+P182</f>
        <v>48-X</v>
      </c>
      <c r="Q184" s="87">
        <v>262</v>
      </c>
      <c r="R184" s="88">
        <v>255</v>
      </c>
      <c r="S184" s="88">
        <v>244</v>
      </c>
      <c r="T184" s="88">
        <v>235</v>
      </c>
      <c r="U184" s="88">
        <v>231</v>
      </c>
      <c r="V184" s="88">
        <v>222</v>
      </c>
      <c r="W184" s="88">
        <v>212</v>
      </c>
      <c r="X184" s="89">
        <v>203</v>
      </c>
      <c r="Z184" s="662"/>
      <c r="AA184" s="666">
        <f>+AA182+10</f>
        <v>150</v>
      </c>
      <c r="AB184" s="86" t="str">
        <f>+AB182</f>
        <v>48-X</v>
      </c>
      <c r="AC184" s="87">
        <v>228</v>
      </c>
      <c r="AD184" s="88">
        <v>221</v>
      </c>
      <c r="AE184" s="88">
        <v>211</v>
      </c>
      <c r="AF184" s="88">
        <v>202</v>
      </c>
      <c r="AG184" s="88">
        <v>195</v>
      </c>
      <c r="AH184" s="88">
        <v>186</v>
      </c>
      <c r="AI184" s="88">
        <v>178</v>
      </c>
      <c r="AJ184" s="89">
        <v>170</v>
      </c>
      <c r="AL184" s="662"/>
      <c r="AM184" s="666">
        <f>+AM182+10</f>
        <v>150</v>
      </c>
      <c r="AN184" s="86" t="str">
        <f>+AN182</f>
        <v>48-X</v>
      </c>
      <c r="AO184" s="87">
        <v>206</v>
      </c>
      <c r="AP184" s="88">
        <v>199</v>
      </c>
      <c r="AQ184" s="88">
        <v>190</v>
      </c>
      <c r="AR184" s="88">
        <v>182</v>
      </c>
      <c r="AS184" s="88">
        <v>175</v>
      </c>
      <c r="AT184" s="88">
        <v>167</v>
      </c>
      <c r="AU184" s="88">
        <v>156</v>
      </c>
      <c r="AV184" s="89">
        <v>148</v>
      </c>
    </row>
    <row r="185" spans="1:48" ht="15" thickBot="1">
      <c r="A185">
        <v>185</v>
      </c>
      <c r="B185" s="662"/>
      <c r="C185" s="667"/>
      <c r="D185" s="90" t="str">
        <f>+D183</f>
        <v>44-X</v>
      </c>
      <c r="E185" s="87">
        <v>299</v>
      </c>
      <c r="F185" s="88">
        <v>289</v>
      </c>
      <c r="G185" s="88">
        <v>279</v>
      </c>
      <c r="H185" s="88">
        <v>268</v>
      </c>
      <c r="I185" s="88">
        <v>262</v>
      </c>
      <c r="J185" s="88">
        <v>251</v>
      </c>
      <c r="K185" s="88">
        <v>243</v>
      </c>
      <c r="L185" s="89">
        <v>232</v>
      </c>
      <c r="N185" s="662"/>
      <c r="O185" s="667"/>
      <c r="P185" s="90" t="str">
        <f>+P183</f>
        <v>44-X</v>
      </c>
      <c r="Q185" s="87">
        <v>258</v>
      </c>
      <c r="R185" s="88">
        <v>249</v>
      </c>
      <c r="S185" s="88">
        <v>239</v>
      </c>
      <c r="T185" s="88">
        <v>231</v>
      </c>
      <c r="U185" s="88">
        <v>226</v>
      </c>
      <c r="V185" s="88">
        <v>219</v>
      </c>
      <c r="W185" s="88">
        <v>209</v>
      </c>
      <c r="X185" s="89">
        <v>200</v>
      </c>
      <c r="Z185" s="662"/>
      <c r="AA185" s="667"/>
      <c r="AB185" s="90" t="str">
        <f>+AB183</f>
        <v>44-X</v>
      </c>
      <c r="AC185" s="87">
        <v>225</v>
      </c>
      <c r="AD185" s="88">
        <v>216</v>
      </c>
      <c r="AE185" s="88">
        <v>207</v>
      </c>
      <c r="AF185" s="88">
        <v>199</v>
      </c>
      <c r="AG185" s="88">
        <v>192</v>
      </c>
      <c r="AH185" s="88">
        <v>185</v>
      </c>
      <c r="AI185" s="88">
        <v>176</v>
      </c>
      <c r="AJ185" s="89">
        <v>168</v>
      </c>
      <c r="AL185" s="662"/>
      <c r="AM185" s="667"/>
      <c r="AN185" s="90" t="str">
        <f>+AN183</f>
        <v>44-X</v>
      </c>
      <c r="AO185" s="87">
        <v>202</v>
      </c>
      <c r="AP185" s="88">
        <v>195</v>
      </c>
      <c r="AQ185" s="88">
        <v>187</v>
      </c>
      <c r="AR185" s="88">
        <v>179</v>
      </c>
      <c r="AS185" s="88">
        <v>172</v>
      </c>
      <c r="AT185" s="88">
        <v>164</v>
      </c>
      <c r="AU185" s="88">
        <v>155</v>
      </c>
      <c r="AV185" s="89">
        <v>145</v>
      </c>
    </row>
    <row r="186" spans="1:48">
      <c r="A186">
        <v>186</v>
      </c>
      <c r="B186" s="662"/>
      <c r="C186" s="664">
        <f>+C184+10</f>
        <v>160</v>
      </c>
      <c r="D186" s="78" t="s">
        <v>133</v>
      </c>
      <c r="E186" s="83">
        <v>320</v>
      </c>
      <c r="F186" s="84">
        <v>313</v>
      </c>
      <c r="G186" s="84">
        <v>305</v>
      </c>
      <c r="H186" s="84">
        <v>295</v>
      </c>
      <c r="I186" s="84">
        <v>287</v>
      </c>
      <c r="J186" s="84">
        <v>276</v>
      </c>
      <c r="K186" s="84">
        <v>266</v>
      </c>
      <c r="L186" s="85">
        <v>256</v>
      </c>
      <c r="N186" s="662"/>
      <c r="O186" s="664">
        <f>+O184+10</f>
        <v>160</v>
      </c>
      <c r="P186" s="78" t="s">
        <v>133</v>
      </c>
      <c r="Q186" s="83">
        <v>283</v>
      </c>
      <c r="R186" s="84">
        <v>274</v>
      </c>
      <c r="S186" s="84">
        <v>263</v>
      </c>
      <c r="T186" s="84">
        <v>256</v>
      </c>
      <c r="U186" s="84">
        <v>246</v>
      </c>
      <c r="V186" s="84">
        <v>236</v>
      </c>
      <c r="W186" s="84">
        <v>231</v>
      </c>
      <c r="X186" s="85">
        <v>221</v>
      </c>
      <c r="Z186" s="662"/>
      <c r="AA186" s="664">
        <f>+AA184+10</f>
        <v>160</v>
      </c>
      <c r="AB186" s="78" t="s">
        <v>133</v>
      </c>
      <c r="AC186" s="83">
        <v>243</v>
      </c>
      <c r="AD186" s="84">
        <v>235</v>
      </c>
      <c r="AE186" s="84">
        <v>230</v>
      </c>
      <c r="AF186" s="84">
        <v>220</v>
      </c>
      <c r="AG186" s="84">
        <v>212</v>
      </c>
      <c r="AH186" s="84">
        <v>204</v>
      </c>
      <c r="AI186" s="84">
        <v>196</v>
      </c>
      <c r="AJ186" s="85">
        <v>187</v>
      </c>
      <c r="AL186" s="662"/>
      <c r="AM186" s="664">
        <f>+AM184+10</f>
        <v>160</v>
      </c>
      <c r="AN186" s="78" t="s">
        <v>133</v>
      </c>
      <c r="AO186" s="83">
        <v>225</v>
      </c>
      <c r="AP186" s="84">
        <v>217</v>
      </c>
      <c r="AQ186" s="84">
        <v>208</v>
      </c>
      <c r="AR186" s="84">
        <v>199</v>
      </c>
      <c r="AS186" s="84">
        <v>191</v>
      </c>
      <c r="AT186" s="84">
        <v>183</v>
      </c>
      <c r="AU186" s="84">
        <v>175</v>
      </c>
      <c r="AV186" s="85">
        <v>166</v>
      </c>
    </row>
    <row r="187" spans="1:48" ht="15" thickBot="1">
      <c r="A187">
        <v>187</v>
      </c>
      <c r="B187" s="662"/>
      <c r="C187" s="665"/>
      <c r="D187" s="82" t="s">
        <v>129</v>
      </c>
      <c r="E187" s="83">
        <v>313</v>
      </c>
      <c r="F187" s="84">
        <v>310</v>
      </c>
      <c r="G187" s="84">
        <v>299</v>
      </c>
      <c r="H187" s="84">
        <v>290</v>
      </c>
      <c r="I187" s="84">
        <v>280</v>
      </c>
      <c r="J187" s="84">
        <v>271</v>
      </c>
      <c r="K187" s="84">
        <v>261</v>
      </c>
      <c r="L187" s="85">
        <v>252</v>
      </c>
      <c r="N187" s="662"/>
      <c r="O187" s="665"/>
      <c r="P187" s="82" t="s">
        <v>129</v>
      </c>
      <c r="Q187" s="83">
        <v>276</v>
      </c>
      <c r="R187" s="84">
        <v>269</v>
      </c>
      <c r="S187" s="84">
        <v>259</v>
      </c>
      <c r="T187" s="84">
        <v>250</v>
      </c>
      <c r="U187" s="84">
        <v>242</v>
      </c>
      <c r="V187" s="84">
        <v>233</v>
      </c>
      <c r="W187" s="84">
        <v>227</v>
      </c>
      <c r="X187" s="85">
        <v>218</v>
      </c>
      <c r="Z187" s="662"/>
      <c r="AA187" s="665"/>
      <c r="AB187" s="82" t="s">
        <v>129</v>
      </c>
      <c r="AC187" s="83">
        <v>239</v>
      </c>
      <c r="AD187" s="84">
        <v>232</v>
      </c>
      <c r="AE187" s="84">
        <v>225</v>
      </c>
      <c r="AF187" s="84">
        <v>217</v>
      </c>
      <c r="AG187" s="84">
        <v>209</v>
      </c>
      <c r="AH187" s="84">
        <v>201</v>
      </c>
      <c r="AI187" s="84">
        <v>193</v>
      </c>
      <c r="AJ187" s="85">
        <v>184</v>
      </c>
      <c r="AL187" s="662"/>
      <c r="AM187" s="665"/>
      <c r="AN187" s="82" t="s">
        <v>129</v>
      </c>
      <c r="AO187" s="83">
        <v>221</v>
      </c>
      <c r="AP187" s="84">
        <v>213</v>
      </c>
      <c r="AQ187" s="84">
        <v>205</v>
      </c>
      <c r="AR187" s="84">
        <v>196</v>
      </c>
      <c r="AS187" s="84">
        <v>189</v>
      </c>
      <c r="AT187" s="84">
        <v>181</v>
      </c>
      <c r="AU187" s="84">
        <v>173</v>
      </c>
      <c r="AV187" s="85">
        <v>164</v>
      </c>
    </row>
    <row r="188" spans="1:48">
      <c r="A188">
        <v>188</v>
      </c>
      <c r="B188" s="662"/>
      <c r="C188" s="666">
        <f>+C186+10</f>
        <v>170</v>
      </c>
      <c r="D188" s="86" t="str">
        <f>+D186</f>
        <v>48-X</v>
      </c>
      <c r="E188" s="87">
        <v>315</v>
      </c>
      <c r="F188" s="88">
        <v>319</v>
      </c>
      <c r="G188" s="88">
        <v>315</v>
      </c>
      <c r="H188" s="88">
        <v>314</v>
      </c>
      <c r="I188" s="88">
        <v>306</v>
      </c>
      <c r="J188" s="88">
        <v>294</v>
      </c>
      <c r="K188" s="88">
        <v>284</v>
      </c>
      <c r="L188" s="89">
        <v>275</v>
      </c>
      <c r="N188" s="662"/>
      <c r="O188" s="666">
        <f>+O186+10</f>
        <v>170</v>
      </c>
      <c r="P188" s="86" t="str">
        <f>+P186</f>
        <v>48-X</v>
      </c>
      <c r="Q188" s="87">
        <v>302</v>
      </c>
      <c r="R188" s="88">
        <v>295</v>
      </c>
      <c r="S188" s="88">
        <v>282</v>
      </c>
      <c r="T188" s="88">
        <v>272</v>
      </c>
      <c r="U188" s="88">
        <v>262</v>
      </c>
      <c r="V188" s="88">
        <v>255</v>
      </c>
      <c r="W188" s="88">
        <v>245</v>
      </c>
      <c r="X188" s="89">
        <v>233</v>
      </c>
      <c r="Z188" s="662"/>
      <c r="AA188" s="666">
        <f>+AA186+10</f>
        <v>170</v>
      </c>
      <c r="AB188" s="86" t="str">
        <f>+AB186</f>
        <v>48-X</v>
      </c>
      <c r="AC188" s="87">
        <v>261</v>
      </c>
      <c r="AD188" s="88">
        <v>254</v>
      </c>
      <c r="AE188" s="88">
        <v>243</v>
      </c>
      <c r="AF188" s="88">
        <v>234</v>
      </c>
      <c r="AG188" s="88">
        <v>230</v>
      </c>
      <c r="AH188" s="88">
        <v>221</v>
      </c>
      <c r="AI188" s="88">
        <v>212</v>
      </c>
      <c r="AJ188" s="89">
        <v>203</v>
      </c>
      <c r="AL188" s="662"/>
      <c r="AM188" s="666">
        <f>+AM186+10</f>
        <v>170</v>
      </c>
      <c r="AN188" s="86" t="str">
        <f>+AN186</f>
        <v>48-X</v>
      </c>
      <c r="AO188" s="87">
        <v>237</v>
      </c>
      <c r="AP188" s="88">
        <v>234</v>
      </c>
      <c r="AQ188" s="88">
        <v>225</v>
      </c>
      <c r="AR188" s="88">
        <v>216</v>
      </c>
      <c r="AS188" s="88">
        <v>208</v>
      </c>
      <c r="AT188" s="88">
        <v>200</v>
      </c>
      <c r="AU188" s="88">
        <v>192</v>
      </c>
      <c r="AV188" s="89">
        <v>183</v>
      </c>
    </row>
    <row r="189" spans="1:48" ht="15" thickBot="1">
      <c r="A189">
        <v>189</v>
      </c>
      <c r="B189" s="662"/>
      <c r="C189" s="667"/>
      <c r="D189" s="90" t="str">
        <f>+D187</f>
        <v>44-X</v>
      </c>
      <c r="E189" s="87">
        <v>314</v>
      </c>
      <c r="F189" s="88">
        <v>318</v>
      </c>
      <c r="G189" s="88">
        <v>314</v>
      </c>
      <c r="H189" s="88">
        <v>308</v>
      </c>
      <c r="I189" s="88">
        <v>298</v>
      </c>
      <c r="J189" s="88">
        <v>289</v>
      </c>
      <c r="K189" s="88">
        <v>279</v>
      </c>
      <c r="L189" s="89">
        <v>268</v>
      </c>
      <c r="N189" s="662"/>
      <c r="O189" s="667"/>
      <c r="P189" s="90" t="str">
        <f>+P187</f>
        <v>44-X</v>
      </c>
      <c r="Q189" s="87">
        <v>297</v>
      </c>
      <c r="R189" s="88">
        <v>287</v>
      </c>
      <c r="S189" s="88">
        <v>277</v>
      </c>
      <c r="T189" s="88">
        <v>268</v>
      </c>
      <c r="U189" s="88">
        <v>260</v>
      </c>
      <c r="V189" s="88">
        <v>251</v>
      </c>
      <c r="W189" s="88">
        <v>241</v>
      </c>
      <c r="X189" s="89">
        <v>232</v>
      </c>
      <c r="Z189" s="662"/>
      <c r="AA189" s="667"/>
      <c r="AB189" s="90" t="str">
        <f>+AB187</f>
        <v>44-X</v>
      </c>
      <c r="AC189" s="87">
        <v>257</v>
      </c>
      <c r="AD189" s="88">
        <v>248</v>
      </c>
      <c r="AE189" s="88">
        <v>240</v>
      </c>
      <c r="AF189" s="88">
        <v>231</v>
      </c>
      <c r="AG189" s="88">
        <v>227</v>
      </c>
      <c r="AH189" s="88">
        <v>218</v>
      </c>
      <c r="AI189" s="88">
        <v>209</v>
      </c>
      <c r="AJ189" s="89">
        <v>200</v>
      </c>
      <c r="AL189" s="662"/>
      <c r="AM189" s="667"/>
      <c r="AN189" s="90" t="str">
        <f>+AN187</f>
        <v>44-X</v>
      </c>
      <c r="AO189" s="87">
        <v>233</v>
      </c>
      <c r="AP189" s="88">
        <v>226</v>
      </c>
      <c r="AQ189" s="88">
        <v>221</v>
      </c>
      <c r="AR189" s="88">
        <v>213</v>
      </c>
      <c r="AS189" s="88">
        <v>204</v>
      </c>
      <c r="AT189" s="88">
        <v>197</v>
      </c>
      <c r="AU189" s="88">
        <v>188</v>
      </c>
      <c r="AV189" s="89">
        <v>179</v>
      </c>
    </row>
    <row r="190" spans="1:48">
      <c r="A190">
        <v>190</v>
      </c>
      <c r="B190" s="662"/>
      <c r="C190" s="664">
        <f>+C188+10</f>
        <v>180</v>
      </c>
      <c r="D190" s="78" t="s">
        <v>133</v>
      </c>
      <c r="E190" s="83">
        <v>318</v>
      </c>
      <c r="F190" s="84">
        <v>318</v>
      </c>
      <c r="G190" s="84">
        <v>313</v>
      </c>
      <c r="H190" s="84">
        <v>315</v>
      </c>
      <c r="I190" s="84">
        <v>317</v>
      </c>
      <c r="J190" s="84">
        <v>316</v>
      </c>
      <c r="K190" s="84">
        <v>303</v>
      </c>
      <c r="L190" s="85">
        <v>291</v>
      </c>
      <c r="N190" s="662"/>
      <c r="O190" s="664">
        <f>+O188+10</f>
        <v>180</v>
      </c>
      <c r="P190" s="78" t="s">
        <v>133</v>
      </c>
      <c r="Q190" s="83">
        <v>318</v>
      </c>
      <c r="R190" s="84">
        <v>311</v>
      </c>
      <c r="S190" s="84">
        <v>303</v>
      </c>
      <c r="T190" s="84">
        <v>291</v>
      </c>
      <c r="U190" s="84">
        <v>283</v>
      </c>
      <c r="V190" s="84">
        <v>272</v>
      </c>
      <c r="W190" s="84">
        <v>262</v>
      </c>
      <c r="X190" s="85">
        <v>252</v>
      </c>
      <c r="Z190" s="662"/>
      <c r="AA190" s="664">
        <f>+AA188+10</f>
        <v>180</v>
      </c>
      <c r="AB190" s="78" t="s">
        <v>133</v>
      </c>
      <c r="AC190" s="83">
        <v>280</v>
      </c>
      <c r="AD190" s="84">
        <v>271</v>
      </c>
      <c r="AE190" s="84">
        <v>262</v>
      </c>
      <c r="AF190" s="84">
        <v>253</v>
      </c>
      <c r="AG190" s="84">
        <v>244</v>
      </c>
      <c r="AH190" s="84">
        <v>233</v>
      </c>
      <c r="AI190" s="84">
        <v>228</v>
      </c>
      <c r="AJ190" s="85">
        <v>219</v>
      </c>
      <c r="AL190" s="662"/>
      <c r="AM190" s="664">
        <f>+AM188+10</f>
        <v>180</v>
      </c>
      <c r="AN190" s="78" t="s">
        <v>133</v>
      </c>
      <c r="AO190" s="83">
        <v>255</v>
      </c>
      <c r="AP190" s="84">
        <v>248</v>
      </c>
      <c r="AQ190" s="84">
        <v>237</v>
      </c>
      <c r="AR190" s="84">
        <v>231</v>
      </c>
      <c r="AS190" s="84">
        <v>225</v>
      </c>
      <c r="AT190" s="84">
        <v>216</v>
      </c>
      <c r="AU190" s="84">
        <v>206</v>
      </c>
      <c r="AV190" s="85">
        <v>197</v>
      </c>
    </row>
    <row r="191" spans="1:48" ht="15" thickBot="1">
      <c r="A191">
        <v>191</v>
      </c>
      <c r="B191" s="662"/>
      <c r="C191" s="665"/>
      <c r="D191" s="82" t="s">
        <v>129</v>
      </c>
      <c r="E191" s="83">
        <v>317</v>
      </c>
      <c r="F191" s="84">
        <v>317</v>
      </c>
      <c r="G191" s="84">
        <v>312</v>
      </c>
      <c r="H191" s="84">
        <v>314</v>
      </c>
      <c r="I191" s="84">
        <v>316</v>
      </c>
      <c r="J191" s="84">
        <v>307</v>
      </c>
      <c r="K191" s="84">
        <v>297</v>
      </c>
      <c r="L191" s="85">
        <v>286</v>
      </c>
      <c r="N191" s="662"/>
      <c r="O191" s="665"/>
      <c r="P191" s="82" t="s">
        <v>129</v>
      </c>
      <c r="Q191" s="83">
        <v>315</v>
      </c>
      <c r="R191" s="84">
        <v>308</v>
      </c>
      <c r="S191" s="84">
        <v>295</v>
      </c>
      <c r="T191" s="84">
        <v>286</v>
      </c>
      <c r="U191" s="84">
        <v>276</v>
      </c>
      <c r="V191" s="84">
        <v>267</v>
      </c>
      <c r="W191" s="84">
        <v>257</v>
      </c>
      <c r="X191" s="85">
        <v>248</v>
      </c>
      <c r="Z191" s="662"/>
      <c r="AA191" s="665"/>
      <c r="AB191" s="82" t="s">
        <v>129</v>
      </c>
      <c r="AC191" s="83">
        <v>275</v>
      </c>
      <c r="AD191" s="84">
        <v>266</v>
      </c>
      <c r="AE191" s="84">
        <v>256</v>
      </c>
      <c r="AF191" s="84">
        <v>249</v>
      </c>
      <c r="AG191" s="84">
        <v>239</v>
      </c>
      <c r="AH191" s="84">
        <v>230</v>
      </c>
      <c r="AI191" s="84">
        <v>225</v>
      </c>
      <c r="AJ191" s="85">
        <v>215</v>
      </c>
      <c r="AL191" s="662"/>
      <c r="AM191" s="665"/>
      <c r="AN191" s="82" t="s">
        <v>129</v>
      </c>
      <c r="AO191" s="83">
        <v>251</v>
      </c>
      <c r="AP191" s="84">
        <v>242</v>
      </c>
      <c r="AQ191" s="84">
        <v>232</v>
      </c>
      <c r="AR191" s="84">
        <v>228</v>
      </c>
      <c r="AS191" s="84">
        <v>221</v>
      </c>
      <c r="AT191" s="84">
        <v>213</v>
      </c>
      <c r="AU191" s="84">
        <v>203</v>
      </c>
      <c r="AV191" s="85">
        <v>194</v>
      </c>
    </row>
    <row r="192" spans="1:48">
      <c r="A192">
        <v>192</v>
      </c>
      <c r="B192" s="662"/>
      <c r="C192" s="666">
        <f>+C190+10</f>
        <v>190</v>
      </c>
      <c r="D192" s="86" t="str">
        <f>+D190</f>
        <v>48-X</v>
      </c>
      <c r="E192" s="221"/>
      <c r="F192" s="88">
        <v>317</v>
      </c>
      <c r="G192" s="88">
        <v>314</v>
      </c>
      <c r="H192" s="88">
        <v>316</v>
      </c>
      <c r="I192" s="88">
        <v>317</v>
      </c>
      <c r="J192" s="88">
        <v>315</v>
      </c>
      <c r="K192" s="88">
        <v>317</v>
      </c>
      <c r="L192" s="89">
        <v>311</v>
      </c>
      <c r="N192" s="662"/>
      <c r="O192" s="666">
        <f>+O190+10</f>
        <v>190</v>
      </c>
      <c r="P192" s="86" t="str">
        <f>+P190</f>
        <v>48-X</v>
      </c>
      <c r="Q192" s="87">
        <v>319</v>
      </c>
      <c r="R192" s="88">
        <v>316</v>
      </c>
      <c r="S192" s="88">
        <v>315</v>
      </c>
      <c r="T192" s="88">
        <v>308</v>
      </c>
      <c r="U192" s="88">
        <v>300</v>
      </c>
      <c r="V192" s="88">
        <v>291</v>
      </c>
      <c r="W192" s="88">
        <v>280</v>
      </c>
      <c r="X192" s="89">
        <v>269</v>
      </c>
      <c r="Z192" s="662"/>
      <c r="AA192" s="666">
        <f>+AA190+10</f>
        <v>190</v>
      </c>
      <c r="AB192" s="86" t="str">
        <f>+AB190</f>
        <v>48-X</v>
      </c>
      <c r="AC192" s="87">
        <v>297</v>
      </c>
      <c r="AD192" s="88">
        <v>288</v>
      </c>
      <c r="AE192" s="88">
        <v>277</v>
      </c>
      <c r="AF192" s="88">
        <v>268</v>
      </c>
      <c r="AG192" s="88">
        <v>259</v>
      </c>
      <c r="AH192" s="88">
        <v>250</v>
      </c>
      <c r="AI192" s="88">
        <v>240</v>
      </c>
      <c r="AJ192" s="89">
        <v>235</v>
      </c>
      <c r="AL192" s="662"/>
      <c r="AM192" s="666">
        <f>+AM190+10</f>
        <v>190</v>
      </c>
      <c r="AN192" s="86" t="str">
        <f>+AN190</f>
        <v>48-X</v>
      </c>
      <c r="AO192" s="87">
        <v>272</v>
      </c>
      <c r="AP192" s="88">
        <v>265</v>
      </c>
      <c r="AQ192" s="88">
        <v>254</v>
      </c>
      <c r="AR192" s="88">
        <v>245</v>
      </c>
      <c r="AS192" s="88">
        <v>235</v>
      </c>
      <c r="AT192" s="88">
        <v>231</v>
      </c>
      <c r="AU192" s="88">
        <v>221</v>
      </c>
      <c r="AV192" s="89">
        <v>211</v>
      </c>
    </row>
    <row r="193" spans="1:48" ht="15" thickBot="1">
      <c r="A193">
        <v>193</v>
      </c>
      <c r="B193" s="662"/>
      <c r="C193" s="667"/>
      <c r="D193" s="90" t="str">
        <f>+D191</f>
        <v>44-X</v>
      </c>
      <c r="E193" s="346"/>
      <c r="F193" s="88">
        <v>316</v>
      </c>
      <c r="G193" s="88">
        <v>313</v>
      </c>
      <c r="H193" s="88">
        <v>315</v>
      </c>
      <c r="I193" s="88">
        <v>316</v>
      </c>
      <c r="J193" s="88">
        <v>314</v>
      </c>
      <c r="K193" s="88">
        <v>316</v>
      </c>
      <c r="L193" s="89">
        <v>305</v>
      </c>
      <c r="N193" s="662"/>
      <c r="O193" s="667"/>
      <c r="P193" s="90" t="str">
        <f>+P191</f>
        <v>44-X</v>
      </c>
      <c r="Q193" s="87">
        <v>318</v>
      </c>
      <c r="R193" s="88">
        <v>315</v>
      </c>
      <c r="S193" s="88">
        <v>311</v>
      </c>
      <c r="T193" s="88">
        <v>302</v>
      </c>
      <c r="U193" s="88">
        <v>295</v>
      </c>
      <c r="V193" s="88">
        <v>284</v>
      </c>
      <c r="W193" s="88">
        <v>274</v>
      </c>
      <c r="X193" s="89">
        <v>264</v>
      </c>
      <c r="Z193" s="662"/>
      <c r="AA193" s="667"/>
      <c r="AB193" s="90" t="str">
        <f>+AB191</f>
        <v>44-X</v>
      </c>
      <c r="AC193" s="87">
        <v>290</v>
      </c>
      <c r="AD193" s="88">
        <v>283</v>
      </c>
      <c r="AE193" s="88">
        <v>272</v>
      </c>
      <c r="AF193" s="88">
        <v>263</v>
      </c>
      <c r="AG193" s="88">
        <v>255</v>
      </c>
      <c r="AH193" s="88">
        <v>246</v>
      </c>
      <c r="AI193" s="88">
        <v>236</v>
      </c>
      <c r="AJ193" s="89">
        <v>227</v>
      </c>
      <c r="AL193" s="662"/>
      <c r="AM193" s="667"/>
      <c r="AN193" s="90" t="str">
        <f>+AN191</f>
        <v>44-X</v>
      </c>
      <c r="AO193" s="87">
        <v>268</v>
      </c>
      <c r="AP193" s="88">
        <v>259</v>
      </c>
      <c r="AQ193" s="88">
        <v>249</v>
      </c>
      <c r="AR193" s="88">
        <v>241</v>
      </c>
      <c r="AS193" s="88">
        <v>232</v>
      </c>
      <c r="AT193" s="88">
        <v>227</v>
      </c>
      <c r="AU193" s="88">
        <v>219</v>
      </c>
      <c r="AV193" s="89">
        <v>210</v>
      </c>
    </row>
    <row r="194" spans="1:48">
      <c r="A194">
        <v>194</v>
      </c>
      <c r="B194" s="662"/>
      <c r="C194" s="664">
        <f>+C192+10</f>
        <v>200</v>
      </c>
      <c r="D194" s="78" t="s">
        <v>133</v>
      </c>
      <c r="E194" s="224"/>
      <c r="F194" s="223"/>
      <c r="G194" s="223"/>
      <c r="H194" s="84">
        <v>317</v>
      </c>
      <c r="I194" s="84">
        <v>317</v>
      </c>
      <c r="J194" s="84">
        <v>318</v>
      </c>
      <c r="K194" s="84">
        <v>316</v>
      </c>
      <c r="L194" s="85">
        <v>317</v>
      </c>
      <c r="N194" s="662"/>
      <c r="O194" s="664">
        <f>+O192+10</f>
        <v>200</v>
      </c>
      <c r="P194" s="78" t="s">
        <v>133</v>
      </c>
      <c r="Q194" s="83">
        <v>317</v>
      </c>
      <c r="R194" s="84">
        <v>316</v>
      </c>
      <c r="S194" s="84">
        <v>317</v>
      </c>
      <c r="T194" s="84">
        <v>311</v>
      </c>
      <c r="U194" s="84">
        <v>315</v>
      </c>
      <c r="V194" s="84">
        <v>306</v>
      </c>
      <c r="W194" s="84">
        <v>296</v>
      </c>
      <c r="X194" s="85">
        <v>286</v>
      </c>
      <c r="Z194" s="662"/>
      <c r="AA194" s="664">
        <f>+AA192+10</f>
        <v>200</v>
      </c>
      <c r="AB194" s="78" t="s">
        <v>133</v>
      </c>
      <c r="AC194" s="83">
        <v>315</v>
      </c>
      <c r="AD194" s="84">
        <v>305</v>
      </c>
      <c r="AE194" s="84">
        <v>295</v>
      </c>
      <c r="AF194" s="84">
        <v>285</v>
      </c>
      <c r="AG194" s="84">
        <v>275</v>
      </c>
      <c r="AH194" s="84">
        <v>266</v>
      </c>
      <c r="AI194" s="84">
        <v>257</v>
      </c>
      <c r="AJ194" s="85">
        <v>246</v>
      </c>
      <c r="AL194" s="662"/>
      <c r="AM194" s="664">
        <f>+AM192+10</f>
        <v>200</v>
      </c>
      <c r="AN194" s="78" t="s">
        <v>133</v>
      </c>
      <c r="AO194" s="83">
        <v>288</v>
      </c>
      <c r="AP194" s="84">
        <v>280</v>
      </c>
      <c r="AQ194" s="84">
        <v>270</v>
      </c>
      <c r="AR194" s="84">
        <v>260</v>
      </c>
      <c r="AS194" s="84">
        <v>252</v>
      </c>
      <c r="AT194" s="84">
        <v>243</v>
      </c>
      <c r="AU194" s="84">
        <v>231</v>
      </c>
      <c r="AV194" s="85">
        <v>226</v>
      </c>
    </row>
    <row r="195" spans="1:48" ht="15" thickBot="1">
      <c r="A195">
        <v>195</v>
      </c>
      <c r="B195" s="663"/>
      <c r="C195" s="665"/>
      <c r="D195" s="82" t="s">
        <v>129</v>
      </c>
      <c r="E195" s="347"/>
      <c r="F195" s="348"/>
      <c r="G195" s="348"/>
      <c r="H195" s="186">
        <v>316</v>
      </c>
      <c r="I195" s="186">
        <v>316</v>
      </c>
      <c r="J195" s="186">
        <v>317</v>
      </c>
      <c r="K195" s="186">
        <v>315</v>
      </c>
      <c r="L195" s="185">
        <v>316</v>
      </c>
      <c r="N195" s="663"/>
      <c r="O195" s="665"/>
      <c r="P195" s="82" t="s">
        <v>129</v>
      </c>
      <c r="Q195" s="189">
        <v>316</v>
      </c>
      <c r="R195" s="186">
        <v>315</v>
      </c>
      <c r="S195" s="186">
        <v>316</v>
      </c>
      <c r="T195" s="186">
        <v>311</v>
      </c>
      <c r="U195" s="186">
        <v>312</v>
      </c>
      <c r="V195" s="186">
        <v>301</v>
      </c>
      <c r="W195" s="186">
        <v>291</v>
      </c>
      <c r="X195" s="185">
        <v>279</v>
      </c>
      <c r="Z195" s="663"/>
      <c r="AA195" s="665"/>
      <c r="AB195" s="82" t="s">
        <v>129</v>
      </c>
      <c r="AC195" s="189">
        <v>309</v>
      </c>
      <c r="AD195" s="186">
        <v>300</v>
      </c>
      <c r="AE195" s="186">
        <v>289</v>
      </c>
      <c r="AF195" s="186">
        <v>278</v>
      </c>
      <c r="AG195" s="186">
        <v>270</v>
      </c>
      <c r="AH195" s="186">
        <v>261</v>
      </c>
      <c r="AI195" s="186">
        <v>251</v>
      </c>
      <c r="AJ195" s="185">
        <v>242</v>
      </c>
      <c r="AL195" s="663"/>
      <c r="AM195" s="665"/>
      <c r="AN195" s="82" t="s">
        <v>129</v>
      </c>
      <c r="AO195" s="189">
        <v>283</v>
      </c>
      <c r="AP195" s="186">
        <v>276</v>
      </c>
      <c r="AQ195" s="186">
        <v>265</v>
      </c>
      <c r="AR195" s="186">
        <v>254</v>
      </c>
      <c r="AS195" s="186">
        <v>248</v>
      </c>
      <c r="AT195" s="186">
        <v>238</v>
      </c>
      <c r="AU195" s="186">
        <v>228</v>
      </c>
      <c r="AV195" s="185">
        <v>223</v>
      </c>
    </row>
    <row r="196" spans="1:48">
      <c r="A196">
        <v>196</v>
      </c>
    </row>
    <row r="197" spans="1:48">
      <c r="A197">
        <v>197</v>
      </c>
      <c r="B197" s="675" t="s">
        <v>1143</v>
      </c>
      <c r="C197" s="675"/>
      <c r="D197" s="675"/>
      <c r="E197" s="675"/>
      <c r="F197" s="675"/>
      <c r="G197" s="675"/>
      <c r="H197" s="675"/>
      <c r="I197" s="675"/>
      <c r="J197" s="675"/>
      <c r="K197" s="675"/>
      <c r="L197" s="675"/>
      <c r="N197" s="675" t="s">
        <v>1143</v>
      </c>
      <c r="O197" s="675"/>
      <c r="P197" s="675"/>
      <c r="Q197" s="675"/>
      <c r="R197" s="675"/>
      <c r="S197" s="675"/>
      <c r="T197" s="675"/>
      <c r="U197" s="675"/>
      <c r="V197" s="675"/>
      <c r="W197" s="675"/>
      <c r="X197" s="675"/>
      <c r="Z197" s="675" t="s">
        <v>1143</v>
      </c>
      <c r="AA197" s="675"/>
      <c r="AB197" s="675"/>
      <c r="AC197" s="675"/>
      <c r="AD197" s="675"/>
      <c r="AE197" s="675"/>
      <c r="AF197" s="675"/>
      <c r="AG197" s="675"/>
      <c r="AH197" s="675"/>
      <c r="AI197" s="675"/>
      <c r="AJ197" s="675"/>
      <c r="AL197" s="675" t="s">
        <v>1143</v>
      </c>
      <c r="AM197" s="675"/>
      <c r="AN197" s="675"/>
      <c r="AO197" s="675"/>
      <c r="AP197" s="675"/>
      <c r="AQ197" s="675"/>
      <c r="AR197" s="675"/>
      <c r="AS197" s="675"/>
      <c r="AT197" s="675"/>
      <c r="AU197" s="675"/>
      <c r="AV197" s="675"/>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1137</v>
      </c>
      <c r="C203" s="650"/>
      <c r="D203" s="650"/>
      <c r="E203" s="650"/>
      <c r="F203" s="650"/>
      <c r="G203" s="650"/>
      <c r="H203" s="650"/>
      <c r="I203" s="650"/>
      <c r="J203" s="650"/>
      <c r="K203" s="650"/>
      <c r="L203" s="651"/>
      <c r="N203" s="649" t="s">
        <v>1137</v>
      </c>
      <c r="O203" s="650"/>
      <c r="P203" s="650"/>
      <c r="Q203" s="650"/>
      <c r="R203" s="650"/>
      <c r="S203" s="650"/>
      <c r="T203" s="650"/>
      <c r="U203" s="650"/>
      <c r="V203" s="650"/>
      <c r="W203" s="650"/>
      <c r="X203" s="651"/>
      <c r="Z203" s="649" t="s">
        <v>1137</v>
      </c>
      <c r="AA203" s="650"/>
      <c r="AB203" s="650"/>
      <c r="AC203" s="650"/>
      <c r="AD203" s="650"/>
      <c r="AE203" s="650"/>
      <c r="AF203" s="650"/>
      <c r="AG203" s="650"/>
      <c r="AH203" s="650"/>
      <c r="AI203" s="650"/>
      <c r="AJ203" s="651"/>
      <c r="AL203" s="649" t="s">
        <v>1137</v>
      </c>
      <c r="AM203" s="650"/>
      <c r="AN203" s="650"/>
      <c r="AO203" s="650"/>
      <c r="AP203" s="650"/>
      <c r="AQ203" s="650"/>
      <c r="AR203" s="650"/>
      <c r="AS203" s="650"/>
      <c r="AT203" s="650"/>
      <c r="AU203" s="650"/>
      <c r="AV203" s="651"/>
    </row>
    <row r="204" spans="1:48" ht="15.75" customHeight="1">
      <c r="A204">
        <v>204</v>
      </c>
      <c r="B204" s="652" t="s">
        <v>1117</v>
      </c>
      <c r="C204" s="652" t="s">
        <v>634</v>
      </c>
      <c r="D204" s="682" t="s">
        <v>1119</v>
      </c>
      <c r="E204" s="676" t="s">
        <v>1120</v>
      </c>
      <c r="F204" s="677"/>
      <c r="G204" s="677"/>
      <c r="H204" s="677"/>
      <c r="I204" s="677"/>
      <c r="J204" s="677"/>
      <c r="K204" s="677"/>
      <c r="L204" s="678"/>
      <c r="N204" s="652" t="str">
        <f>+N6</f>
        <v>Categoría de terreno 2</v>
      </c>
      <c r="O204" s="652" t="s">
        <v>634</v>
      </c>
      <c r="P204" s="682" t="s">
        <v>1119</v>
      </c>
      <c r="Q204" s="676" t="s">
        <v>1120</v>
      </c>
      <c r="R204" s="677"/>
      <c r="S204" s="677"/>
      <c r="T204" s="677"/>
      <c r="U204" s="677"/>
      <c r="V204" s="677"/>
      <c r="W204" s="677"/>
      <c r="X204" s="678"/>
      <c r="Z204" s="652" t="str">
        <f>+Z6</f>
        <v>Categoría de terreno 3</v>
      </c>
      <c r="AA204" s="652" t="s">
        <v>634</v>
      </c>
      <c r="AB204" s="682" t="s">
        <v>1119</v>
      </c>
      <c r="AC204" s="676" t="s">
        <v>1120</v>
      </c>
      <c r="AD204" s="677"/>
      <c r="AE204" s="677"/>
      <c r="AF204" s="677"/>
      <c r="AG204" s="677"/>
      <c r="AH204" s="677"/>
      <c r="AI204" s="677"/>
      <c r="AJ204" s="678"/>
      <c r="AL204" s="652" t="str">
        <f>+AL6</f>
        <v>Categoría de terreno 4</v>
      </c>
      <c r="AM204" s="652" t="s">
        <v>634</v>
      </c>
      <c r="AN204" s="682" t="s">
        <v>1119</v>
      </c>
      <c r="AO204" s="676" t="s">
        <v>1120</v>
      </c>
      <c r="AP204" s="677"/>
      <c r="AQ204" s="677"/>
      <c r="AR204" s="677"/>
      <c r="AS204" s="677"/>
      <c r="AT204" s="677"/>
      <c r="AU204" s="677"/>
      <c r="AV204" s="678"/>
    </row>
    <row r="205" spans="1:48" ht="15" customHeight="1" thickBot="1">
      <c r="A205">
        <v>205</v>
      </c>
      <c r="B205" s="668"/>
      <c r="C205" s="668"/>
      <c r="D205" s="683"/>
      <c r="E205" s="679"/>
      <c r="F205" s="680"/>
      <c r="G205" s="680"/>
      <c r="H205" s="680"/>
      <c r="I205" s="680"/>
      <c r="J205" s="680"/>
      <c r="K205" s="680"/>
      <c r="L205" s="681"/>
      <c r="N205" s="668"/>
      <c r="O205" s="668"/>
      <c r="P205" s="683"/>
      <c r="Q205" s="679"/>
      <c r="R205" s="680"/>
      <c r="S205" s="680"/>
      <c r="T205" s="680"/>
      <c r="U205" s="680"/>
      <c r="V205" s="680"/>
      <c r="W205" s="680"/>
      <c r="X205" s="681"/>
      <c r="Z205" s="668"/>
      <c r="AA205" s="668"/>
      <c r="AB205" s="683"/>
      <c r="AC205" s="679"/>
      <c r="AD205" s="680"/>
      <c r="AE205" s="680"/>
      <c r="AF205" s="680"/>
      <c r="AG205" s="680"/>
      <c r="AH205" s="680"/>
      <c r="AI205" s="680"/>
      <c r="AJ205" s="681"/>
      <c r="AL205" s="668"/>
      <c r="AM205" s="668"/>
      <c r="AN205" s="683"/>
      <c r="AO205" s="679"/>
      <c r="AP205" s="680"/>
      <c r="AQ205" s="680"/>
      <c r="AR205" s="680"/>
      <c r="AS205" s="680"/>
      <c r="AT205" s="680"/>
      <c r="AU205" s="680"/>
      <c r="AV205" s="681"/>
    </row>
    <row r="206" spans="1:48" ht="15" thickBot="1">
      <c r="A206">
        <v>206</v>
      </c>
      <c r="B206" s="653"/>
      <c r="C206" s="653"/>
      <c r="D206" s="671"/>
      <c r="E206" s="75">
        <v>0</v>
      </c>
      <c r="F206" s="76">
        <v>500</v>
      </c>
      <c r="G206" s="76">
        <v>1000</v>
      </c>
      <c r="H206" s="76">
        <v>1500</v>
      </c>
      <c r="I206" s="76">
        <v>2000</v>
      </c>
      <c r="J206" s="76">
        <v>2500</v>
      </c>
      <c r="K206" s="76">
        <v>3000</v>
      </c>
      <c r="L206" s="77">
        <v>3500</v>
      </c>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tr">
        <f>+B174</f>
        <v>*Inclinación del sistema 8°</v>
      </c>
      <c r="C207" s="664">
        <v>100</v>
      </c>
      <c r="D207" s="78" t="s">
        <v>133</v>
      </c>
      <c r="E207" s="79">
        <v>198</v>
      </c>
      <c r="F207" s="80">
        <v>192</v>
      </c>
      <c r="G207" s="80">
        <v>187</v>
      </c>
      <c r="H207" s="80">
        <v>180</v>
      </c>
      <c r="I207" s="80">
        <v>175</v>
      </c>
      <c r="J207" s="80">
        <v>170</v>
      </c>
      <c r="K207" s="80">
        <v>167</v>
      </c>
      <c r="L207" s="81">
        <v>161</v>
      </c>
      <c r="N207" s="661" t="str">
        <f>+N174</f>
        <v>*Inclinación del sistema 8°</v>
      </c>
      <c r="O207" s="664">
        <v>100</v>
      </c>
      <c r="P207" s="78" t="s">
        <v>133</v>
      </c>
      <c r="Q207" s="79">
        <v>173</v>
      </c>
      <c r="R207" s="80">
        <v>170</v>
      </c>
      <c r="S207" s="80">
        <v>165</v>
      </c>
      <c r="T207" s="80">
        <v>161</v>
      </c>
      <c r="U207" s="80">
        <v>158</v>
      </c>
      <c r="V207" s="80">
        <v>153</v>
      </c>
      <c r="W207" s="80">
        <v>149</v>
      </c>
      <c r="X207" s="81">
        <v>147</v>
      </c>
      <c r="Z207" s="661" t="str">
        <f>+Z174</f>
        <v>*Inclinación del sistema 8°</v>
      </c>
      <c r="AA207" s="664">
        <v>100</v>
      </c>
      <c r="AB207" s="78" t="s">
        <v>133</v>
      </c>
      <c r="AC207" s="79">
        <v>156</v>
      </c>
      <c r="AD207" s="80">
        <v>153</v>
      </c>
      <c r="AE207" s="80">
        <v>149</v>
      </c>
      <c r="AF207" s="80">
        <v>147</v>
      </c>
      <c r="AG207" s="80">
        <v>144</v>
      </c>
      <c r="AH207" s="80">
        <v>140</v>
      </c>
      <c r="AI207" s="80">
        <v>137</v>
      </c>
      <c r="AJ207" s="81">
        <v>133</v>
      </c>
      <c r="AL207" s="661" t="str">
        <f>+AL174</f>
        <v>*Inclinación del sistema 8°</v>
      </c>
      <c r="AM207" s="664">
        <v>100</v>
      </c>
      <c r="AN207" s="78" t="s">
        <v>133</v>
      </c>
      <c r="AO207" s="79">
        <v>148</v>
      </c>
      <c r="AP207" s="80">
        <v>145</v>
      </c>
      <c r="AQ207" s="80">
        <v>140</v>
      </c>
      <c r="AR207" s="80">
        <v>138</v>
      </c>
      <c r="AS207" s="80">
        <v>136</v>
      </c>
      <c r="AT207" s="80">
        <v>133</v>
      </c>
      <c r="AU207" s="80">
        <v>127</v>
      </c>
      <c r="AV207" s="81">
        <v>122</v>
      </c>
    </row>
    <row r="208" spans="1:48" ht="15" thickBot="1">
      <c r="A208">
        <v>208</v>
      </c>
      <c r="B208" s="662"/>
      <c r="C208" s="665"/>
      <c r="D208" s="82" t="s">
        <v>129</v>
      </c>
      <c r="E208" s="83">
        <v>195</v>
      </c>
      <c r="F208" s="84">
        <v>189</v>
      </c>
      <c r="G208" s="84">
        <v>184</v>
      </c>
      <c r="H208" s="84">
        <v>179</v>
      </c>
      <c r="I208" s="84">
        <v>173</v>
      </c>
      <c r="J208" s="84">
        <v>168</v>
      </c>
      <c r="K208" s="84">
        <v>164</v>
      </c>
      <c r="L208" s="85">
        <v>159</v>
      </c>
      <c r="N208" s="662"/>
      <c r="O208" s="665"/>
      <c r="P208" s="82" t="s">
        <v>129</v>
      </c>
      <c r="Q208" s="83">
        <v>171</v>
      </c>
      <c r="R208" s="84">
        <v>168</v>
      </c>
      <c r="S208" s="84">
        <v>163</v>
      </c>
      <c r="T208" s="84">
        <v>158</v>
      </c>
      <c r="U208" s="84">
        <v>156</v>
      </c>
      <c r="V208" s="84">
        <v>151</v>
      </c>
      <c r="W208" s="84">
        <v>148</v>
      </c>
      <c r="X208" s="85">
        <v>142</v>
      </c>
      <c r="Z208" s="662"/>
      <c r="AA208" s="665"/>
      <c r="AB208" s="82" t="s">
        <v>129</v>
      </c>
      <c r="AC208" s="83">
        <v>154</v>
      </c>
      <c r="AD208" s="84">
        <v>151</v>
      </c>
      <c r="AE208" s="84">
        <v>147</v>
      </c>
      <c r="AF208" s="84">
        <v>141</v>
      </c>
      <c r="AG208" s="84">
        <v>135</v>
      </c>
      <c r="AH208" s="84">
        <v>129</v>
      </c>
      <c r="AI208" s="84">
        <v>125</v>
      </c>
      <c r="AJ208" s="85">
        <v>122</v>
      </c>
      <c r="AL208" s="662"/>
      <c r="AM208" s="665"/>
      <c r="AN208" s="82" t="s">
        <v>129</v>
      </c>
      <c r="AO208" s="83">
        <v>144</v>
      </c>
      <c r="AP208" s="84">
        <v>138</v>
      </c>
      <c r="AQ208" s="84">
        <v>132</v>
      </c>
      <c r="AR208" s="84">
        <v>126</v>
      </c>
      <c r="AS208" s="84">
        <v>124</v>
      </c>
      <c r="AT208" s="84">
        <v>120</v>
      </c>
      <c r="AU208" s="84">
        <v>117</v>
      </c>
      <c r="AV208" s="85">
        <v>114</v>
      </c>
    </row>
    <row r="209" spans="1:48">
      <c r="A209">
        <v>209</v>
      </c>
      <c r="B209" s="662"/>
      <c r="C209" s="666">
        <v>110</v>
      </c>
      <c r="D209" s="86" t="str">
        <f>+D207</f>
        <v>48-X</v>
      </c>
      <c r="E209" s="87">
        <v>215</v>
      </c>
      <c r="F209" s="88">
        <v>212</v>
      </c>
      <c r="G209" s="88">
        <v>205</v>
      </c>
      <c r="H209" s="88">
        <v>199</v>
      </c>
      <c r="I209" s="88">
        <v>193</v>
      </c>
      <c r="J209" s="88">
        <v>189</v>
      </c>
      <c r="K209" s="88">
        <v>181</v>
      </c>
      <c r="L209" s="89">
        <v>175</v>
      </c>
      <c r="N209" s="662"/>
      <c r="O209" s="666">
        <v>110</v>
      </c>
      <c r="P209" s="86" t="str">
        <f>+P207</f>
        <v>48-X</v>
      </c>
      <c r="Q209" s="87">
        <v>192</v>
      </c>
      <c r="R209" s="88">
        <v>188</v>
      </c>
      <c r="S209" s="88">
        <v>179</v>
      </c>
      <c r="T209" s="88">
        <v>174</v>
      </c>
      <c r="U209" s="88">
        <v>170</v>
      </c>
      <c r="V209" s="88">
        <v>166</v>
      </c>
      <c r="W209" s="88">
        <v>162</v>
      </c>
      <c r="X209" s="89">
        <v>158</v>
      </c>
      <c r="Z209" s="662"/>
      <c r="AA209" s="666">
        <v>110</v>
      </c>
      <c r="AB209" s="86" t="str">
        <f>+AB207</f>
        <v>48-X</v>
      </c>
      <c r="AC209" s="87">
        <v>170</v>
      </c>
      <c r="AD209" s="88">
        <v>166</v>
      </c>
      <c r="AE209" s="88">
        <v>161</v>
      </c>
      <c r="AF209" s="88">
        <v>157</v>
      </c>
      <c r="AG209" s="88">
        <v>153</v>
      </c>
      <c r="AH209" s="88">
        <v>150</v>
      </c>
      <c r="AI209" s="88">
        <v>147</v>
      </c>
      <c r="AJ209" s="89">
        <v>143</v>
      </c>
      <c r="AL209" s="662"/>
      <c r="AM209" s="666">
        <v>110</v>
      </c>
      <c r="AN209" s="86" t="str">
        <f>+AN207</f>
        <v>48-X</v>
      </c>
      <c r="AO209" s="87">
        <v>159</v>
      </c>
      <c r="AP209" s="88">
        <v>154</v>
      </c>
      <c r="AQ209" s="88">
        <v>151</v>
      </c>
      <c r="AR209" s="88">
        <v>149</v>
      </c>
      <c r="AS209" s="88">
        <v>146</v>
      </c>
      <c r="AT209" s="88">
        <v>142</v>
      </c>
      <c r="AU209" s="88">
        <v>139</v>
      </c>
      <c r="AV209" s="89">
        <v>135</v>
      </c>
    </row>
    <row r="210" spans="1:48" ht="15" thickBot="1">
      <c r="A210">
        <v>210</v>
      </c>
      <c r="B210" s="662"/>
      <c r="C210" s="667"/>
      <c r="D210" s="90" t="str">
        <f>+D208</f>
        <v>44-X</v>
      </c>
      <c r="E210" s="87">
        <v>212</v>
      </c>
      <c r="F210" s="88">
        <v>207</v>
      </c>
      <c r="G210" s="88">
        <v>200</v>
      </c>
      <c r="H210" s="88">
        <v>195</v>
      </c>
      <c r="I210" s="88">
        <v>191</v>
      </c>
      <c r="J210" s="88">
        <v>186</v>
      </c>
      <c r="K210" s="88">
        <v>179</v>
      </c>
      <c r="L210" s="89">
        <v>172</v>
      </c>
      <c r="N210" s="662"/>
      <c r="O210" s="667"/>
      <c r="P210" s="90" t="str">
        <f>+P208</f>
        <v>44-X</v>
      </c>
      <c r="Q210" s="87">
        <v>188</v>
      </c>
      <c r="R210" s="88">
        <v>185</v>
      </c>
      <c r="S210" s="88">
        <v>178</v>
      </c>
      <c r="T210" s="88">
        <v>172</v>
      </c>
      <c r="U210" s="88">
        <v>168</v>
      </c>
      <c r="V210" s="88">
        <v>164</v>
      </c>
      <c r="W210" s="88">
        <v>160</v>
      </c>
      <c r="X210" s="89">
        <v>155</v>
      </c>
      <c r="Z210" s="662"/>
      <c r="AA210" s="667"/>
      <c r="AB210" s="90" t="str">
        <f>+AB208</f>
        <v>44-X</v>
      </c>
      <c r="AC210" s="87">
        <v>167</v>
      </c>
      <c r="AD210" s="88">
        <v>163</v>
      </c>
      <c r="AE210" s="88">
        <v>159</v>
      </c>
      <c r="AF210" s="88">
        <v>155</v>
      </c>
      <c r="AG210" s="88">
        <v>152</v>
      </c>
      <c r="AH210" s="88">
        <v>148</v>
      </c>
      <c r="AI210" s="88">
        <v>142</v>
      </c>
      <c r="AJ210" s="89">
        <v>135</v>
      </c>
      <c r="AL210" s="662"/>
      <c r="AM210" s="667"/>
      <c r="AN210" s="90" t="str">
        <f>+AN208</f>
        <v>44-X</v>
      </c>
      <c r="AO210" s="87">
        <v>157</v>
      </c>
      <c r="AP210" s="88">
        <v>153</v>
      </c>
      <c r="AQ210" s="88">
        <v>149</v>
      </c>
      <c r="AR210" s="88">
        <v>145</v>
      </c>
      <c r="AS210" s="88">
        <v>139</v>
      </c>
      <c r="AT210" s="88">
        <v>133</v>
      </c>
      <c r="AU210" s="88">
        <v>127</v>
      </c>
      <c r="AV210" s="89">
        <v>124</v>
      </c>
    </row>
    <row r="211" spans="1:48">
      <c r="A211">
        <v>211</v>
      </c>
      <c r="B211" s="662"/>
      <c r="C211" s="664">
        <f>+C209+10</f>
        <v>120</v>
      </c>
      <c r="D211" s="78" t="s">
        <v>133</v>
      </c>
      <c r="E211" s="83">
        <v>233</v>
      </c>
      <c r="F211" s="84">
        <v>229</v>
      </c>
      <c r="G211" s="84">
        <v>221</v>
      </c>
      <c r="H211" s="84">
        <v>214</v>
      </c>
      <c r="I211" s="84">
        <v>209</v>
      </c>
      <c r="J211" s="84">
        <v>204</v>
      </c>
      <c r="K211" s="84">
        <v>197</v>
      </c>
      <c r="L211" s="85">
        <v>193</v>
      </c>
      <c r="N211" s="662"/>
      <c r="O211" s="664">
        <f>+O209+10</f>
        <v>120</v>
      </c>
      <c r="P211" s="78" t="s">
        <v>133</v>
      </c>
      <c r="Q211" s="83">
        <v>208</v>
      </c>
      <c r="R211" s="84">
        <v>203</v>
      </c>
      <c r="S211" s="84">
        <v>196</v>
      </c>
      <c r="T211" s="84">
        <v>191</v>
      </c>
      <c r="U211" s="84">
        <v>187</v>
      </c>
      <c r="V211" s="84">
        <v>179</v>
      </c>
      <c r="W211" s="84">
        <v>174</v>
      </c>
      <c r="X211" s="85">
        <v>169</v>
      </c>
      <c r="Z211" s="662"/>
      <c r="AA211" s="664">
        <f>+AA209+10</f>
        <v>120</v>
      </c>
      <c r="AB211" s="78" t="s">
        <v>133</v>
      </c>
      <c r="AC211" s="83">
        <v>186</v>
      </c>
      <c r="AD211" s="84">
        <v>178</v>
      </c>
      <c r="AE211" s="84">
        <v>173</v>
      </c>
      <c r="AF211" s="84">
        <v>169</v>
      </c>
      <c r="AG211" s="84">
        <v>164</v>
      </c>
      <c r="AH211" s="84">
        <v>161</v>
      </c>
      <c r="AI211" s="84">
        <v>157</v>
      </c>
      <c r="AJ211" s="85">
        <v>152</v>
      </c>
      <c r="AL211" s="662"/>
      <c r="AM211" s="664">
        <f>+AM209+10</f>
        <v>120</v>
      </c>
      <c r="AN211" s="78" t="s">
        <v>133</v>
      </c>
      <c r="AO211" s="83">
        <v>171</v>
      </c>
      <c r="AP211" s="84">
        <v>167</v>
      </c>
      <c r="AQ211" s="84">
        <v>163</v>
      </c>
      <c r="AR211" s="84">
        <v>159</v>
      </c>
      <c r="AS211" s="84">
        <v>155</v>
      </c>
      <c r="AT211" s="84">
        <v>151</v>
      </c>
      <c r="AU211" s="84">
        <v>148</v>
      </c>
      <c r="AV211" s="85">
        <v>144</v>
      </c>
    </row>
    <row r="212" spans="1:48" ht="15" thickBot="1">
      <c r="A212">
        <v>212</v>
      </c>
      <c r="B212" s="662"/>
      <c r="C212" s="665"/>
      <c r="D212" s="82" t="s">
        <v>129</v>
      </c>
      <c r="E212" s="83">
        <v>225</v>
      </c>
      <c r="F212" s="84">
        <v>223</v>
      </c>
      <c r="G212" s="84">
        <v>217</v>
      </c>
      <c r="H212" s="84">
        <v>212</v>
      </c>
      <c r="I212" s="84">
        <v>207</v>
      </c>
      <c r="J212" s="84">
        <v>201</v>
      </c>
      <c r="K212" s="84">
        <v>196</v>
      </c>
      <c r="L212" s="85">
        <v>190</v>
      </c>
      <c r="N212" s="662"/>
      <c r="O212" s="665"/>
      <c r="P212" s="82" t="s">
        <v>129</v>
      </c>
      <c r="Q212" s="83">
        <v>204</v>
      </c>
      <c r="R212" s="84">
        <v>200</v>
      </c>
      <c r="S212" s="84">
        <v>193</v>
      </c>
      <c r="T212" s="84">
        <v>188</v>
      </c>
      <c r="U212" s="84">
        <v>184</v>
      </c>
      <c r="V212" s="84">
        <v>177</v>
      </c>
      <c r="W212" s="84">
        <v>172</v>
      </c>
      <c r="X212" s="85">
        <v>166</v>
      </c>
      <c r="Z212" s="662"/>
      <c r="AA212" s="665"/>
      <c r="AB212" s="82" t="s">
        <v>129</v>
      </c>
      <c r="AC212" s="83">
        <v>182</v>
      </c>
      <c r="AD212" s="84">
        <v>177</v>
      </c>
      <c r="AE212" s="84">
        <v>171</v>
      </c>
      <c r="AF212" s="84">
        <v>167</v>
      </c>
      <c r="AG212" s="84">
        <v>163</v>
      </c>
      <c r="AH212" s="84">
        <v>158</v>
      </c>
      <c r="AI212" s="84">
        <v>154</v>
      </c>
      <c r="AJ212" s="85">
        <v>150</v>
      </c>
      <c r="AL212" s="662"/>
      <c r="AM212" s="665"/>
      <c r="AN212" s="82" t="s">
        <v>129</v>
      </c>
      <c r="AO212" s="83">
        <v>168</v>
      </c>
      <c r="AP212" s="84">
        <v>164</v>
      </c>
      <c r="AQ212" s="84">
        <v>160</v>
      </c>
      <c r="AR212" s="84">
        <v>156</v>
      </c>
      <c r="AS212" s="84">
        <v>153</v>
      </c>
      <c r="AT212" s="84">
        <v>149</v>
      </c>
      <c r="AU212" s="84">
        <v>144</v>
      </c>
      <c r="AV212" s="85">
        <v>137</v>
      </c>
    </row>
    <row r="213" spans="1:48">
      <c r="A213">
        <v>213</v>
      </c>
      <c r="B213" s="662"/>
      <c r="C213" s="666">
        <f>+C211+10</f>
        <v>130</v>
      </c>
      <c r="D213" s="86" t="str">
        <f>+D211</f>
        <v>48-X</v>
      </c>
      <c r="E213" s="87">
        <v>248</v>
      </c>
      <c r="F213" s="88">
        <v>242</v>
      </c>
      <c r="G213" s="88">
        <v>235</v>
      </c>
      <c r="H213" s="88">
        <v>231</v>
      </c>
      <c r="I213" s="88">
        <v>226</v>
      </c>
      <c r="J213" s="88">
        <v>220</v>
      </c>
      <c r="K213" s="88">
        <v>213</v>
      </c>
      <c r="L213" s="89">
        <v>207</v>
      </c>
      <c r="N213" s="662"/>
      <c r="O213" s="666">
        <f>+O211+10</f>
        <v>130</v>
      </c>
      <c r="P213" s="86" t="str">
        <f>+P211</f>
        <v>48-X</v>
      </c>
      <c r="Q213" s="87">
        <v>225</v>
      </c>
      <c r="R213" s="88">
        <v>218</v>
      </c>
      <c r="S213" s="88">
        <v>211</v>
      </c>
      <c r="T213" s="88">
        <v>205</v>
      </c>
      <c r="U213" s="88">
        <v>201</v>
      </c>
      <c r="V213" s="88">
        <v>195</v>
      </c>
      <c r="W213" s="88">
        <v>190</v>
      </c>
      <c r="X213" s="89">
        <v>183</v>
      </c>
      <c r="Z213" s="662"/>
      <c r="AA213" s="666">
        <f>+AA211+10</f>
        <v>130</v>
      </c>
      <c r="AB213" s="86" t="str">
        <f>+AB211</f>
        <v>48-X</v>
      </c>
      <c r="AC213" s="87">
        <v>199</v>
      </c>
      <c r="AD213" s="88">
        <v>194</v>
      </c>
      <c r="AE213" s="88">
        <v>188</v>
      </c>
      <c r="AF213" s="88">
        <v>181</v>
      </c>
      <c r="AG213" s="88">
        <v>177</v>
      </c>
      <c r="AH213" s="88">
        <v>172</v>
      </c>
      <c r="AI213" s="88">
        <v>167</v>
      </c>
      <c r="AJ213" s="89">
        <v>163</v>
      </c>
      <c r="AL213" s="662"/>
      <c r="AM213" s="666">
        <f>+AM211+10</f>
        <v>130</v>
      </c>
      <c r="AN213" s="86" t="str">
        <f>+AN211</f>
        <v>48-X</v>
      </c>
      <c r="AO213" s="87">
        <v>186</v>
      </c>
      <c r="AP213" s="88">
        <v>179</v>
      </c>
      <c r="AQ213" s="88">
        <v>173</v>
      </c>
      <c r="AR213" s="88">
        <v>170</v>
      </c>
      <c r="AS213" s="88">
        <v>165</v>
      </c>
      <c r="AT213" s="88">
        <v>160</v>
      </c>
      <c r="AU213" s="88">
        <v>157</v>
      </c>
      <c r="AV213" s="89">
        <v>152</v>
      </c>
    </row>
    <row r="214" spans="1:48" ht="15" thickBot="1">
      <c r="A214">
        <v>214</v>
      </c>
      <c r="B214" s="662"/>
      <c r="C214" s="667"/>
      <c r="D214" s="90" t="str">
        <f>+D212</f>
        <v>44-X</v>
      </c>
      <c r="E214" s="87">
        <v>243</v>
      </c>
      <c r="F214" s="88">
        <v>237</v>
      </c>
      <c r="G214" s="88">
        <v>229</v>
      </c>
      <c r="H214" s="88">
        <v>224</v>
      </c>
      <c r="I214" s="88">
        <v>221</v>
      </c>
      <c r="J214" s="88">
        <v>215</v>
      </c>
      <c r="K214" s="88">
        <v>210</v>
      </c>
      <c r="L214" s="89">
        <v>203</v>
      </c>
      <c r="N214" s="662"/>
      <c r="O214" s="667"/>
      <c r="P214" s="90" t="str">
        <f>+P212</f>
        <v>44-X</v>
      </c>
      <c r="Q214" s="87">
        <v>220</v>
      </c>
      <c r="R214" s="88">
        <v>215</v>
      </c>
      <c r="S214" s="88">
        <v>208</v>
      </c>
      <c r="T214" s="88">
        <v>202</v>
      </c>
      <c r="U214" s="88">
        <v>197</v>
      </c>
      <c r="V214" s="88">
        <v>192</v>
      </c>
      <c r="W214" s="88">
        <v>187</v>
      </c>
      <c r="X214" s="89">
        <v>181</v>
      </c>
      <c r="Z214" s="662"/>
      <c r="AA214" s="667"/>
      <c r="AB214" s="90" t="str">
        <f>+AB212</f>
        <v>44-X</v>
      </c>
      <c r="AC214" s="87">
        <v>196</v>
      </c>
      <c r="AD214" s="88">
        <v>192</v>
      </c>
      <c r="AE214" s="88">
        <v>185</v>
      </c>
      <c r="AF214" s="88">
        <v>180</v>
      </c>
      <c r="AG214" s="88">
        <v>173</v>
      </c>
      <c r="AH214" s="88">
        <v>169</v>
      </c>
      <c r="AI214" s="88">
        <v>165</v>
      </c>
      <c r="AJ214" s="89">
        <v>160</v>
      </c>
      <c r="AL214" s="662"/>
      <c r="AM214" s="667"/>
      <c r="AN214" s="90" t="str">
        <f>+AN212</f>
        <v>44-X</v>
      </c>
      <c r="AO214" s="87">
        <v>183</v>
      </c>
      <c r="AP214" s="88">
        <v>176</v>
      </c>
      <c r="AQ214" s="88">
        <v>171</v>
      </c>
      <c r="AR214" s="88">
        <v>166</v>
      </c>
      <c r="AS214" s="88">
        <v>163</v>
      </c>
      <c r="AT214" s="88">
        <v>159</v>
      </c>
      <c r="AU214" s="88">
        <v>155</v>
      </c>
      <c r="AV214" s="89">
        <v>150</v>
      </c>
    </row>
    <row r="215" spans="1:48">
      <c r="A215">
        <v>215</v>
      </c>
      <c r="B215" s="662"/>
      <c r="C215" s="664">
        <f>+C213+10</f>
        <v>140</v>
      </c>
      <c r="D215" s="78" t="s">
        <v>133</v>
      </c>
      <c r="E215" s="83">
        <v>264</v>
      </c>
      <c r="F215" s="84">
        <v>258</v>
      </c>
      <c r="G215" s="84">
        <v>251</v>
      </c>
      <c r="H215" s="84">
        <v>244</v>
      </c>
      <c r="I215" s="84">
        <v>238</v>
      </c>
      <c r="J215" s="84">
        <v>231</v>
      </c>
      <c r="K215" s="84">
        <v>228</v>
      </c>
      <c r="L215" s="85">
        <v>222</v>
      </c>
      <c r="N215" s="662"/>
      <c r="O215" s="664">
        <f>+O213+10</f>
        <v>140</v>
      </c>
      <c r="P215" s="78" t="s">
        <v>133</v>
      </c>
      <c r="Q215" s="83">
        <v>235</v>
      </c>
      <c r="R215" s="84">
        <v>233</v>
      </c>
      <c r="S215" s="84">
        <v>227</v>
      </c>
      <c r="T215" s="84">
        <v>220</v>
      </c>
      <c r="U215" s="84">
        <v>216</v>
      </c>
      <c r="V215" s="84">
        <v>210</v>
      </c>
      <c r="W215" s="84">
        <v>203</v>
      </c>
      <c r="X215" s="85">
        <v>196</v>
      </c>
      <c r="Z215" s="662"/>
      <c r="AA215" s="664">
        <f>+AA213+10</f>
        <v>140</v>
      </c>
      <c r="AB215" s="78" t="s">
        <v>133</v>
      </c>
      <c r="AC215" s="83">
        <v>213</v>
      </c>
      <c r="AD215" s="84">
        <v>208</v>
      </c>
      <c r="AE215" s="84">
        <v>202</v>
      </c>
      <c r="AF215" s="84">
        <v>196</v>
      </c>
      <c r="AG215" s="84">
        <v>191</v>
      </c>
      <c r="AH215" s="84">
        <v>186</v>
      </c>
      <c r="AI215" s="84">
        <v>177</v>
      </c>
      <c r="AJ215" s="85">
        <v>173</v>
      </c>
      <c r="AL215" s="662"/>
      <c r="AM215" s="664">
        <f>+AM213+10</f>
        <v>140</v>
      </c>
      <c r="AN215" s="78" t="s">
        <v>133</v>
      </c>
      <c r="AO215" s="83">
        <v>198</v>
      </c>
      <c r="AP215" s="84">
        <v>193</v>
      </c>
      <c r="AQ215" s="84">
        <v>189</v>
      </c>
      <c r="AR215" s="84">
        <v>180</v>
      </c>
      <c r="AS215" s="84">
        <v>176</v>
      </c>
      <c r="AT215" s="84">
        <v>171</v>
      </c>
      <c r="AU215" s="84">
        <v>168</v>
      </c>
      <c r="AV215" s="85">
        <v>162</v>
      </c>
    </row>
    <row r="216" spans="1:48" ht="15" thickBot="1">
      <c r="A216">
        <v>216</v>
      </c>
      <c r="B216" s="662"/>
      <c r="C216" s="665"/>
      <c r="D216" s="82" t="s">
        <v>129</v>
      </c>
      <c r="E216" s="83">
        <v>259</v>
      </c>
      <c r="F216" s="84">
        <v>252</v>
      </c>
      <c r="G216" s="84">
        <v>246</v>
      </c>
      <c r="H216" s="84">
        <v>240</v>
      </c>
      <c r="I216" s="84">
        <v>234</v>
      </c>
      <c r="J216" s="84">
        <v>228</v>
      </c>
      <c r="K216" s="84">
        <v>225</v>
      </c>
      <c r="L216" s="85">
        <v>217</v>
      </c>
      <c r="N216" s="662"/>
      <c r="O216" s="665"/>
      <c r="P216" s="82" t="s">
        <v>129</v>
      </c>
      <c r="Q216" s="83">
        <v>231</v>
      </c>
      <c r="R216" s="84">
        <v>225</v>
      </c>
      <c r="S216" s="84">
        <v>223</v>
      </c>
      <c r="T216" s="84">
        <v>217</v>
      </c>
      <c r="U216" s="84">
        <v>211</v>
      </c>
      <c r="V216" s="84">
        <v>205</v>
      </c>
      <c r="W216" s="84">
        <v>199</v>
      </c>
      <c r="X216" s="85">
        <v>193</v>
      </c>
      <c r="Z216" s="662"/>
      <c r="AA216" s="665"/>
      <c r="AB216" s="82" t="s">
        <v>129</v>
      </c>
      <c r="AC216" s="83">
        <v>209</v>
      </c>
      <c r="AD216" s="84">
        <v>205</v>
      </c>
      <c r="AE216" s="84">
        <v>198</v>
      </c>
      <c r="AF216" s="84">
        <v>193</v>
      </c>
      <c r="AG216" s="84">
        <v>188</v>
      </c>
      <c r="AH216" s="84">
        <v>183</v>
      </c>
      <c r="AI216" s="84">
        <v>176</v>
      </c>
      <c r="AJ216" s="85">
        <v>171</v>
      </c>
      <c r="AL216" s="662"/>
      <c r="AM216" s="665"/>
      <c r="AN216" s="82" t="s">
        <v>129</v>
      </c>
      <c r="AO216" s="83">
        <v>195</v>
      </c>
      <c r="AP216" s="84">
        <v>190</v>
      </c>
      <c r="AQ216" s="84">
        <v>185</v>
      </c>
      <c r="AR216" s="84">
        <v>179</v>
      </c>
      <c r="AS216" s="84">
        <v>173</v>
      </c>
      <c r="AT216" s="84">
        <v>169</v>
      </c>
      <c r="AU216" s="84">
        <v>164</v>
      </c>
      <c r="AV216" s="85">
        <v>160</v>
      </c>
    </row>
    <row r="217" spans="1:48">
      <c r="A217">
        <v>217</v>
      </c>
      <c r="B217" s="662"/>
      <c r="C217" s="666">
        <f>+C215+10</f>
        <v>150</v>
      </c>
      <c r="D217" s="86" t="str">
        <f>+D215</f>
        <v>48-X</v>
      </c>
      <c r="E217" s="87">
        <v>281</v>
      </c>
      <c r="F217" s="88">
        <v>274</v>
      </c>
      <c r="G217" s="88">
        <v>266</v>
      </c>
      <c r="H217" s="88">
        <v>259</v>
      </c>
      <c r="I217" s="88">
        <v>254</v>
      </c>
      <c r="J217" s="88">
        <v>247</v>
      </c>
      <c r="K217" s="88">
        <v>239</v>
      </c>
      <c r="L217" s="89">
        <v>231</v>
      </c>
      <c r="N217" s="662"/>
      <c r="O217" s="666">
        <f>+O215+10</f>
        <v>150</v>
      </c>
      <c r="P217" s="86" t="str">
        <f>+P215</f>
        <v>48-X</v>
      </c>
      <c r="Q217" s="87">
        <v>251</v>
      </c>
      <c r="R217" s="88">
        <v>245</v>
      </c>
      <c r="S217" s="88">
        <v>238</v>
      </c>
      <c r="T217" s="88">
        <v>231</v>
      </c>
      <c r="U217" s="88">
        <v>229</v>
      </c>
      <c r="V217" s="88">
        <v>223</v>
      </c>
      <c r="W217" s="88">
        <v>216</v>
      </c>
      <c r="X217" s="89">
        <v>210</v>
      </c>
      <c r="Z217" s="662"/>
      <c r="AA217" s="666">
        <f>+AA215+10</f>
        <v>150</v>
      </c>
      <c r="AB217" s="86" t="str">
        <f>+AB215</f>
        <v>48-X</v>
      </c>
      <c r="AC217" s="87">
        <v>227</v>
      </c>
      <c r="AD217" s="88">
        <v>222</v>
      </c>
      <c r="AE217" s="88">
        <v>215</v>
      </c>
      <c r="AF217" s="88">
        <v>209</v>
      </c>
      <c r="AG217" s="88">
        <v>203</v>
      </c>
      <c r="AH217" s="88">
        <v>197</v>
      </c>
      <c r="AI217" s="88">
        <v>192</v>
      </c>
      <c r="AJ217" s="89">
        <v>186</v>
      </c>
      <c r="AL217" s="662"/>
      <c r="AM217" s="666">
        <f>+AM215+10</f>
        <v>150</v>
      </c>
      <c r="AN217" s="86" t="str">
        <f>+AN215</f>
        <v>48-X</v>
      </c>
      <c r="AO217" s="87">
        <v>212</v>
      </c>
      <c r="AP217" s="88">
        <v>207</v>
      </c>
      <c r="AQ217" s="88">
        <v>200</v>
      </c>
      <c r="AR217" s="88">
        <v>195</v>
      </c>
      <c r="AS217" s="88">
        <v>190</v>
      </c>
      <c r="AT217" s="88">
        <v>185</v>
      </c>
      <c r="AU217" s="88">
        <v>177</v>
      </c>
      <c r="AV217" s="89">
        <v>171</v>
      </c>
    </row>
    <row r="218" spans="1:48" ht="15" thickBot="1">
      <c r="A218">
        <v>218</v>
      </c>
      <c r="B218" s="662"/>
      <c r="C218" s="667"/>
      <c r="D218" s="90" t="str">
        <f>+D216</f>
        <v>44-X</v>
      </c>
      <c r="E218" s="87">
        <v>276</v>
      </c>
      <c r="F218" s="88">
        <v>269</v>
      </c>
      <c r="G218" s="88">
        <v>261</v>
      </c>
      <c r="H218" s="88">
        <v>253</v>
      </c>
      <c r="I218" s="88">
        <v>249</v>
      </c>
      <c r="J218" s="88">
        <v>241</v>
      </c>
      <c r="K218" s="88">
        <v>236</v>
      </c>
      <c r="L218" s="89">
        <v>227</v>
      </c>
      <c r="N218" s="662"/>
      <c r="O218" s="667"/>
      <c r="P218" s="90" t="str">
        <f>+P216</f>
        <v>44-X</v>
      </c>
      <c r="Q218" s="87">
        <v>246</v>
      </c>
      <c r="R218" s="88">
        <v>240</v>
      </c>
      <c r="S218" s="88">
        <v>232</v>
      </c>
      <c r="T218" s="88">
        <v>227</v>
      </c>
      <c r="U218" s="88">
        <v>224</v>
      </c>
      <c r="V218" s="88">
        <v>219</v>
      </c>
      <c r="W218" s="88">
        <v>213</v>
      </c>
      <c r="X218" s="89">
        <v>206</v>
      </c>
      <c r="Z218" s="662"/>
      <c r="AA218" s="667"/>
      <c r="AB218" s="90" t="str">
        <f>+AB216</f>
        <v>44-X</v>
      </c>
      <c r="AC218" s="87">
        <v>224</v>
      </c>
      <c r="AD218" s="88">
        <v>217</v>
      </c>
      <c r="AE218" s="88">
        <v>210</v>
      </c>
      <c r="AF218" s="88">
        <v>205</v>
      </c>
      <c r="AG218" s="88">
        <v>200</v>
      </c>
      <c r="AH218" s="88">
        <v>196</v>
      </c>
      <c r="AI218" s="88">
        <v>189</v>
      </c>
      <c r="AJ218" s="89">
        <v>184</v>
      </c>
      <c r="AL218" s="662"/>
      <c r="AM218" s="667"/>
      <c r="AN218" s="90" t="str">
        <f>+AN216</f>
        <v>44-X</v>
      </c>
      <c r="AO218" s="87">
        <v>207</v>
      </c>
      <c r="AP218" s="88">
        <v>203</v>
      </c>
      <c r="AQ218" s="88">
        <v>197</v>
      </c>
      <c r="AR218" s="88">
        <v>191</v>
      </c>
      <c r="AS218" s="88">
        <v>186</v>
      </c>
      <c r="AT218" s="88">
        <v>181</v>
      </c>
      <c r="AU218" s="88">
        <v>174</v>
      </c>
      <c r="AV218" s="89">
        <v>167</v>
      </c>
    </row>
    <row r="219" spans="1:48">
      <c r="A219">
        <v>219</v>
      </c>
      <c r="B219" s="662"/>
      <c r="C219" s="664">
        <f>+C217+10</f>
        <v>160</v>
      </c>
      <c r="D219" s="78" t="s">
        <v>133</v>
      </c>
      <c r="E219" s="83">
        <v>291</v>
      </c>
      <c r="F219" s="84">
        <v>287</v>
      </c>
      <c r="G219" s="84">
        <v>282</v>
      </c>
      <c r="H219" s="84">
        <v>275</v>
      </c>
      <c r="I219" s="84">
        <v>269</v>
      </c>
      <c r="J219" s="84">
        <v>260</v>
      </c>
      <c r="K219" s="84">
        <v>253</v>
      </c>
      <c r="L219" s="85">
        <v>246</v>
      </c>
      <c r="N219" s="662"/>
      <c r="O219" s="664">
        <f>+O217+10</f>
        <v>160</v>
      </c>
      <c r="P219" s="78" t="s">
        <v>133</v>
      </c>
      <c r="Q219" s="83">
        <v>266</v>
      </c>
      <c r="R219" s="84">
        <v>259</v>
      </c>
      <c r="S219" s="84">
        <v>251</v>
      </c>
      <c r="T219" s="84">
        <v>246</v>
      </c>
      <c r="U219" s="84">
        <v>239</v>
      </c>
      <c r="V219" s="84">
        <v>232</v>
      </c>
      <c r="W219" s="84">
        <v>229</v>
      </c>
      <c r="X219" s="85">
        <v>222</v>
      </c>
      <c r="Z219" s="662"/>
      <c r="AA219" s="664">
        <f>+AA217+10</f>
        <v>160</v>
      </c>
      <c r="AB219" s="78" t="s">
        <v>133</v>
      </c>
      <c r="AC219" s="83">
        <v>237</v>
      </c>
      <c r="AD219" s="84">
        <v>231</v>
      </c>
      <c r="AE219" s="84">
        <v>228</v>
      </c>
      <c r="AF219" s="84">
        <v>221</v>
      </c>
      <c r="AG219" s="84">
        <v>216</v>
      </c>
      <c r="AH219" s="84">
        <v>210</v>
      </c>
      <c r="AI219" s="84">
        <v>204</v>
      </c>
      <c r="AJ219" s="85">
        <v>198</v>
      </c>
      <c r="AL219" s="662"/>
      <c r="AM219" s="664">
        <f>+AM217+10</f>
        <v>160</v>
      </c>
      <c r="AN219" s="78" t="s">
        <v>133</v>
      </c>
      <c r="AO219" s="83">
        <v>225</v>
      </c>
      <c r="AP219" s="84">
        <v>220</v>
      </c>
      <c r="AQ219" s="84">
        <v>213</v>
      </c>
      <c r="AR219" s="84">
        <v>206</v>
      </c>
      <c r="AS219" s="84">
        <v>201</v>
      </c>
      <c r="AT219" s="84">
        <v>195</v>
      </c>
      <c r="AU219" s="84">
        <v>190</v>
      </c>
      <c r="AV219" s="85">
        <v>184</v>
      </c>
    </row>
    <row r="220" spans="1:48" ht="15" thickBot="1">
      <c r="A220">
        <v>220</v>
      </c>
      <c r="B220" s="662"/>
      <c r="C220" s="665"/>
      <c r="D220" s="82" t="s">
        <v>129</v>
      </c>
      <c r="E220" s="83">
        <v>285</v>
      </c>
      <c r="F220" s="84">
        <v>284</v>
      </c>
      <c r="G220" s="84">
        <v>276</v>
      </c>
      <c r="H220" s="84">
        <v>270</v>
      </c>
      <c r="I220" s="84">
        <v>262</v>
      </c>
      <c r="J220" s="84">
        <v>256</v>
      </c>
      <c r="K220" s="84">
        <v>249</v>
      </c>
      <c r="L220" s="85">
        <v>242</v>
      </c>
      <c r="N220" s="662"/>
      <c r="O220" s="665"/>
      <c r="P220" s="82" t="s">
        <v>129</v>
      </c>
      <c r="Q220" s="83">
        <v>259</v>
      </c>
      <c r="R220" s="84">
        <v>254</v>
      </c>
      <c r="S220" s="84">
        <v>247</v>
      </c>
      <c r="T220" s="84">
        <v>240</v>
      </c>
      <c r="U220" s="84">
        <v>235</v>
      </c>
      <c r="V220" s="84">
        <v>228</v>
      </c>
      <c r="W220" s="84">
        <v>225</v>
      </c>
      <c r="X220" s="85">
        <v>219</v>
      </c>
      <c r="Z220" s="662"/>
      <c r="AA220" s="665"/>
      <c r="AB220" s="82" t="s">
        <v>129</v>
      </c>
      <c r="AC220" s="83">
        <v>233</v>
      </c>
      <c r="AD220" s="84">
        <v>228</v>
      </c>
      <c r="AE220" s="84">
        <v>223</v>
      </c>
      <c r="AF220" s="84">
        <v>218</v>
      </c>
      <c r="AG220" s="84">
        <v>212</v>
      </c>
      <c r="AH220" s="84">
        <v>206</v>
      </c>
      <c r="AI220" s="84">
        <v>201</v>
      </c>
      <c r="AJ220" s="85">
        <v>195</v>
      </c>
      <c r="AL220" s="662"/>
      <c r="AM220" s="665"/>
      <c r="AN220" s="82" t="s">
        <v>129</v>
      </c>
      <c r="AO220" s="83">
        <v>221</v>
      </c>
      <c r="AP220" s="84">
        <v>215</v>
      </c>
      <c r="AQ220" s="84">
        <v>209</v>
      </c>
      <c r="AR220" s="84">
        <v>203</v>
      </c>
      <c r="AS220" s="84">
        <v>198</v>
      </c>
      <c r="AT220" s="84">
        <v>193</v>
      </c>
      <c r="AU220" s="84">
        <v>187</v>
      </c>
      <c r="AV220" s="85">
        <v>181</v>
      </c>
    </row>
    <row r="221" spans="1:48">
      <c r="A221">
        <v>221</v>
      </c>
      <c r="B221" s="662"/>
      <c r="C221" s="666">
        <f>+C219+10</f>
        <v>170</v>
      </c>
      <c r="D221" s="86" t="str">
        <f>+D219</f>
        <v>48-X</v>
      </c>
      <c r="E221" s="87">
        <v>284</v>
      </c>
      <c r="F221" s="88">
        <v>289</v>
      </c>
      <c r="G221" s="88">
        <v>287</v>
      </c>
      <c r="H221" s="88">
        <v>288</v>
      </c>
      <c r="I221" s="88">
        <v>283</v>
      </c>
      <c r="J221" s="88">
        <v>274</v>
      </c>
      <c r="K221" s="88">
        <v>266</v>
      </c>
      <c r="L221" s="89">
        <v>260</v>
      </c>
      <c r="N221" s="662"/>
      <c r="O221" s="666">
        <f>+O219+10</f>
        <v>170</v>
      </c>
      <c r="P221" s="86" t="str">
        <f>+P219</f>
        <v>48-X</v>
      </c>
      <c r="Q221" s="87">
        <v>280</v>
      </c>
      <c r="R221" s="88">
        <v>275</v>
      </c>
      <c r="S221" s="88">
        <v>265</v>
      </c>
      <c r="T221" s="88">
        <v>258</v>
      </c>
      <c r="U221" s="88">
        <v>250</v>
      </c>
      <c r="V221" s="88">
        <v>246</v>
      </c>
      <c r="W221" s="88">
        <v>238</v>
      </c>
      <c r="X221" s="89">
        <v>230</v>
      </c>
      <c r="Z221" s="662"/>
      <c r="AA221" s="666">
        <f>+AA219+10</f>
        <v>170</v>
      </c>
      <c r="AB221" s="86" t="str">
        <f>+AB219</f>
        <v>48-X</v>
      </c>
      <c r="AC221" s="87">
        <v>250</v>
      </c>
      <c r="AD221" s="88">
        <v>245</v>
      </c>
      <c r="AE221" s="88">
        <v>237</v>
      </c>
      <c r="AF221" s="88">
        <v>230</v>
      </c>
      <c r="AG221" s="88">
        <v>229</v>
      </c>
      <c r="AH221" s="88">
        <v>222</v>
      </c>
      <c r="AI221" s="88">
        <v>215</v>
      </c>
      <c r="AJ221" s="89">
        <v>209</v>
      </c>
      <c r="AL221" s="662"/>
      <c r="AM221" s="666">
        <f>+AM219+10</f>
        <v>170</v>
      </c>
      <c r="AN221" s="86" t="str">
        <f>+AN219</f>
        <v>48-X</v>
      </c>
      <c r="AO221" s="87">
        <v>232</v>
      </c>
      <c r="AP221" s="88">
        <v>231</v>
      </c>
      <c r="AQ221" s="88">
        <v>225</v>
      </c>
      <c r="AR221" s="88">
        <v>219</v>
      </c>
      <c r="AS221" s="88">
        <v>213</v>
      </c>
      <c r="AT221" s="88">
        <v>207</v>
      </c>
      <c r="AU221" s="88">
        <v>202</v>
      </c>
      <c r="AV221" s="89">
        <v>195</v>
      </c>
    </row>
    <row r="222" spans="1:48" ht="15" thickBot="1">
      <c r="A222">
        <v>222</v>
      </c>
      <c r="B222" s="662"/>
      <c r="C222" s="667"/>
      <c r="D222" s="90" t="str">
        <f>+D220</f>
        <v>44-X</v>
      </c>
      <c r="E222" s="87">
        <v>283</v>
      </c>
      <c r="F222" s="88">
        <v>287</v>
      </c>
      <c r="G222" s="88">
        <v>286</v>
      </c>
      <c r="H222" s="88">
        <v>283</v>
      </c>
      <c r="I222" s="88">
        <v>275</v>
      </c>
      <c r="J222" s="88">
        <v>269</v>
      </c>
      <c r="K222" s="88">
        <v>261</v>
      </c>
      <c r="L222" s="89">
        <v>253</v>
      </c>
      <c r="N222" s="662"/>
      <c r="O222" s="667"/>
      <c r="P222" s="90" t="str">
        <f>+P220</f>
        <v>44-X</v>
      </c>
      <c r="Q222" s="87">
        <v>274</v>
      </c>
      <c r="R222" s="88">
        <v>267</v>
      </c>
      <c r="S222" s="88">
        <v>260</v>
      </c>
      <c r="T222" s="88">
        <v>253</v>
      </c>
      <c r="U222" s="88">
        <v>248</v>
      </c>
      <c r="V222" s="88">
        <v>241</v>
      </c>
      <c r="W222" s="88">
        <v>234</v>
      </c>
      <c r="X222" s="89">
        <v>228</v>
      </c>
      <c r="Z222" s="662"/>
      <c r="AA222" s="667"/>
      <c r="AB222" s="90" t="str">
        <f>+AB220</f>
        <v>44-X</v>
      </c>
      <c r="AC222" s="87">
        <v>246</v>
      </c>
      <c r="AD222" s="88">
        <v>239</v>
      </c>
      <c r="AE222" s="88">
        <v>233</v>
      </c>
      <c r="AF222" s="88">
        <v>227</v>
      </c>
      <c r="AG222" s="88">
        <v>225</v>
      </c>
      <c r="AH222" s="88">
        <v>219</v>
      </c>
      <c r="AI222" s="88">
        <v>212</v>
      </c>
      <c r="AJ222" s="89">
        <v>206</v>
      </c>
      <c r="AL222" s="662"/>
      <c r="AM222" s="667"/>
      <c r="AN222" s="90" t="str">
        <f>+AN220</f>
        <v>44-X</v>
      </c>
      <c r="AO222" s="87">
        <v>229</v>
      </c>
      <c r="AP222" s="88">
        <v>223</v>
      </c>
      <c r="AQ222" s="88">
        <v>220</v>
      </c>
      <c r="AR222" s="88">
        <v>215</v>
      </c>
      <c r="AS222" s="88">
        <v>209</v>
      </c>
      <c r="AT222" s="88">
        <v>204</v>
      </c>
      <c r="AU222" s="88">
        <v>197</v>
      </c>
      <c r="AV222" s="89">
        <v>192</v>
      </c>
    </row>
    <row r="223" spans="1:48">
      <c r="A223">
        <v>223</v>
      </c>
      <c r="B223" s="662"/>
      <c r="C223" s="664">
        <f>+C221+10</f>
        <v>180</v>
      </c>
      <c r="D223" s="78" t="s">
        <v>133</v>
      </c>
      <c r="E223" s="83">
        <v>284</v>
      </c>
      <c r="F223" s="84">
        <v>285</v>
      </c>
      <c r="G223" s="84">
        <v>282</v>
      </c>
      <c r="H223" s="84">
        <v>285</v>
      </c>
      <c r="I223" s="84">
        <v>289</v>
      </c>
      <c r="J223" s="84">
        <v>290</v>
      </c>
      <c r="K223" s="84">
        <v>280</v>
      </c>
      <c r="L223" s="85">
        <v>272</v>
      </c>
      <c r="N223" s="662"/>
      <c r="O223" s="664">
        <f>+O221+10</f>
        <v>180</v>
      </c>
      <c r="P223" s="78" t="s">
        <v>133</v>
      </c>
      <c r="Q223" s="83">
        <v>291</v>
      </c>
      <c r="R223" s="84">
        <v>286</v>
      </c>
      <c r="S223" s="84">
        <v>281</v>
      </c>
      <c r="T223" s="84">
        <v>272</v>
      </c>
      <c r="U223" s="84">
        <v>266</v>
      </c>
      <c r="V223" s="84">
        <v>257</v>
      </c>
      <c r="W223" s="84">
        <v>250</v>
      </c>
      <c r="X223" s="85">
        <v>243</v>
      </c>
      <c r="Z223" s="662"/>
      <c r="AA223" s="664">
        <f>+AA221+10</f>
        <v>180</v>
      </c>
      <c r="AB223" s="78" t="s">
        <v>133</v>
      </c>
      <c r="AC223" s="83">
        <v>264</v>
      </c>
      <c r="AD223" s="84">
        <v>257</v>
      </c>
      <c r="AE223" s="84">
        <v>251</v>
      </c>
      <c r="AF223" s="84">
        <v>244</v>
      </c>
      <c r="AG223" s="84">
        <v>238</v>
      </c>
      <c r="AH223" s="84">
        <v>230</v>
      </c>
      <c r="AI223" s="84">
        <v>227</v>
      </c>
      <c r="AJ223" s="85">
        <v>220</v>
      </c>
      <c r="AL223" s="662"/>
      <c r="AM223" s="664">
        <f>+AM221+10</f>
        <v>180</v>
      </c>
      <c r="AN223" s="78" t="s">
        <v>133</v>
      </c>
      <c r="AO223" s="83">
        <v>246</v>
      </c>
      <c r="AP223" s="84">
        <v>241</v>
      </c>
      <c r="AQ223" s="84">
        <v>233</v>
      </c>
      <c r="AR223" s="84">
        <v>229</v>
      </c>
      <c r="AS223" s="84">
        <v>225</v>
      </c>
      <c r="AT223" s="84">
        <v>218</v>
      </c>
      <c r="AU223" s="84">
        <v>211</v>
      </c>
      <c r="AV223" s="85">
        <v>205</v>
      </c>
    </row>
    <row r="224" spans="1:48" ht="15" thickBot="1">
      <c r="A224">
        <v>224</v>
      </c>
      <c r="B224" s="662"/>
      <c r="C224" s="665"/>
      <c r="D224" s="82" t="s">
        <v>129</v>
      </c>
      <c r="E224" s="83">
        <v>283</v>
      </c>
      <c r="F224" s="84">
        <v>284</v>
      </c>
      <c r="G224" s="84">
        <v>281</v>
      </c>
      <c r="H224" s="84">
        <v>284</v>
      </c>
      <c r="I224" s="84">
        <v>288</v>
      </c>
      <c r="J224" s="84">
        <v>282</v>
      </c>
      <c r="K224" s="84">
        <v>275</v>
      </c>
      <c r="L224" s="85">
        <v>266</v>
      </c>
      <c r="N224" s="662"/>
      <c r="O224" s="665"/>
      <c r="P224" s="82" t="s">
        <v>129</v>
      </c>
      <c r="Q224" s="83">
        <v>287</v>
      </c>
      <c r="R224" s="84">
        <v>283</v>
      </c>
      <c r="S224" s="84">
        <v>273</v>
      </c>
      <c r="T224" s="84">
        <v>267</v>
      </c>
      <c r="U224" s="84">
        <v>259</v>
      </c>
      <c r="V224" s="84">
        <v>253</v>
      </c>
      <c r="W224" s="84">
        <v>246</v>
      </c>
      <c r="X224" s="85">
        <v>239</v>
      </c>
      <c r="Z224" s="662"/>
      <c r="AA224" s="665"/>
      <c r="AB224" s="82" t="s">
        <v>129</v>
      </c>
      <c r="AC224" s="83">
        <v>259</v>
      </c>
      <c r="AD224" s="84">
        <v>252</v>
      </c>
      <c r="AE224" s="84">
        <v>245</v>
      </c>
      <c r="AF224" s="84">
        <v>240</v>
      </c>
      <c r="AG224" s="84">
        <v>233</v>
      </c>
      <c r="AH224" s="84">
        <v>226</v>
      </c>
      <c r="AI224" s="84">
        <v>223</v>
      </c>
      <c r="AJ224" s="85">
        <v>217</v>
      </c>
      <c r="AL224" s="662"/>
      <c r="AM224" s="665"/>
      <c r="AN224" s="82" t="s">
        <v>129</v>
      </c>
      <c r="AO224" s="83">
        <v>242</v>
      </c>
      <c r="AP224" s="84">
        <v>235</v>
      </c>
      <c r="AQ224" s="84">
        <v>228</v>
      </c>
      <c r="AR224" s="84">
        <v>225</v>
      </c>
      <c r="AS224" s="84">
        <v>221</v>
      </c>
      <c r="AT224" s="84">
        <v>215</v>
      </c>
      <c r="AU224" s="84">
        <v>208</v>
      </c>
      <c r="AV224" s="85">
        <v>202</v>
      </c>
    </row>
    <row r="225" spans="1:48">
      <c r="A225">
        <v>225</v>
      </c>
      <c r="B225" s="662"/>
      <c r="C225" s="666">
        <f>+C223+10</f>
        <v>190</v>
      </c>
      <c r="D225" s="86" t="str">
        <f>+D223</f>
        <v>48-X</v>
      </c>
      <c r="E225" s="221"/>
      <c r="F225" s="88">
        <v>282</v>
      </c>
      <c r="G225" s="88">
        <v>281</v>
      </c>
      <c r="H225" s="88">
        <v>283</v>
      </c>
      <c r="I225" s="88">
        <v>286</v>
      </c>
      <c r="J225" s="88">
        <v>286</v>
      </c>
      <c r="K225" s="88">
        <v>289</v>
      </c>
      <c r="L225" s="89">
        <v>286</v>
      </c>
      <c r="N225" s="662"/>
      <c r="O225" s="666">
        <f>+O223+10</f>
        <v>190</v>
      </c>
      <c r="P225" s="86" t="str">
        <f>+P223</f>
        <v>48-X</v>
      </c>
      <c r="Q225" s="87">
        <v>288</v>
      </c>
      <c r="R225" s="88">
        <v>287</v>
      </c>
      <c r="S225" s="88">
        <v>288</v>
      </c>
      <c r="T225" s="88">
        <v>284</v>
      </c>
      <c r="U225" s="88">
        <v>278</v>
      </c>
      <c r="V225" s="88">
        <v>272</v>
      </c>
      <c r="W225" s="88">
        <v>264</v>
      </c>
      <c r="X225" s="89">
        <v>255</v>
      </c>
      <c r="Z225" s="662"/>
      <c r="AA225" s="666">
        <f>+AA223+10</f>
        <v>190</v>
      </c>
      <c r="AB225" s="86" t="str">
        <f>+AB223</f>
        <v>48-X</v>
      </c>
      <c r="AC225" s="87">
        <v>276</v>
      </c>
      <c r="AD225" s="88">
        <v>269</v>
      </c>
      <c r="AE225" s="88">
        <v>261</v>
      </c>
      <c r="AF225" s="88">
        <v>254</v>
      </c>
      <c r="AG225" s="88">
        <v>249</v>
      </c>
      <c r="AH225" s="88">
        <v>242</v>
      </c>
      <c r="AI225" s="88">
        <v>235</v>
      </c>
      <c r="AJ225" s="89">
        <v>232</v>
      </c>
      <c r="AL225" s="662"/>
      <c r="AM225" s="666">
        <f>+AM223+10</f>
        <v>190</v>
      </c>
      <c r="AN225" s="86" t="str">
        <f>+AN223</f>
        <v>48-X</v>
      </c>
      <c r="AO225" s="87">
        <v>258</v>
      </c>
      <c r="AP225" s="88">
        <v>253</v>
      </c>
      <c r="AQ225" s="88">
        <v>245</v>
      </c>
      <c r="AR225" s="88">
        <v>238</v>
      </c>
      <c r="AS225" s="88">
        <v>231</v>
      </c>
      <c r="AT225" s="88">
        <v>229</v>
      </c>
      <c r="AU225" s="88">
        <v>222</v>
      </c>
      <c r="AV225" s="89">
        <v>215</v>
      </c>
    </row>
    <row r="226" spans="1:48" ht="15" thickBot="1">
      <c r="A226">
        <v>226</v>
      </c>
      <c r="B226" s="662"/>
      <c r="C226" s="667"/>
      <c r="D226" s="90" t="str">
        <f>+D224</f>
        <v>44-X</v>
      </c>
      <c r="E226" s="346"/>
      <c r="F226" s="88">
        <v>280</v>
      </c>
      <c r="G226" s="88">
        <v>280</v>
      </c>
      <c r="H226" s="88">
        <v>282</v>
      </c>
      <c r="I226" s="88">
        <v>285</v>
      </c>
      <c r="J226" s="88">
        <v>285</v>
      </c>
      <c r="K226" s="88">
        <v>288</v>
      </c>
      <c r="L226" s="89">
        <v>280</v>
      </c>
      <c r="N226" s="662"/>
      <c r="O226" s="667"/>
      <c r="P226" s="90" t="str">
        <f>+P224</f>
        <v>44-X</v>
      </c>
      <c r="Q226" s="87">
        <v>287</v>
      </c>
      <c r="R226" s="88">
        <v>286</v>
      </c>
      <c r="S226" s="88">
        <v>284</v>
      </c>
      <c r="T226" s="88">
        <v>278</v>
      </c>
      <c r="U226" s="88">
        <v>273</v>
      </c>
      <c r="V226" s="88">
        <v>264</v>
      </c>
      <c r="W226" s="88">
        <v>257</v>
      </c>
      <c r="X226" s="89">
        <v>251</v>
      </c>
      <c r="Z226" s="662"/>
      <c r="AA226" s="667"/>
      <c r="AB226" s="90" t="str">
        <f>+AB224</f>
        <v>44-X</v>
      </c>
      <c r="AC226" s="87">
        <v>269</v>
      </c>
      <c r="AD226" s="88">
        <v>264</v>
      </c>
      <c r="AE226" s="88">
        <v>256</v>
      </c>
      <c r="AF226" s="88">
        <v>250</v>
      </c>
      <c r="AG226" s="88">
        <v>244</v>
      </c>
      <c r="AH226" s="88">
        <v>238</v>
      </c>
      <c r="AI226" s="88">
        <v>231</v>
      </c>
      <c r="AJ226" s="89">
        <v>224</v>
      </c>
      <c r="AL226" s="662"/>
      <c r="AM226" s="667"/>
      <c r="AN226" s="90" t="str">
        <f>+AN224</f>
        <v>44-X</v>
      </c>
      <c r="AO226" s="87">
        <v>254</v>
      </c>
      <c r="AP226" s="88">
        <v>247</v>
      </c>
      <c r="AQ226" s="88">
        <v>239</v>
      </c>
      <c r="AR226" s="88">
        <v>234</v>
      </c>
      <c r="AS226" s="88">
        <v>227</v>
      </c>
      <c r="AT226" s="88">
        <v>225</v>
      </c>
      <c r="AU226" s="88">
        <v>219</v>
      </c>
      <c r="AV226" s="89">
        <v>213</v>
      </c>
    </row>
    <row r="227" spans="1:48">
      <c r="A227">
        <v>227</v>
      </c>
      <c r="B227" s="662"/>
      <c r="C227" s="664">
        <f>+C225+10</f>
        <v>200</v>
      </c>
      <c r="D227" s="78" t="s">
        <v>133</v>
      </c>
      <c r="E227" s="224"/>
      <c r="F227" s="223"/>
      <c r="G227" s="223"/>
      <c r="H227" s="84">
        <v>282</v>
      </c>
      <c r="I227" s="84">
        <v>283</v>
      </c>
      <c r="J227" s="84">
        <v>286</v>
      </c>
      <c r="K227" s="84">
        <v>285</v>
      </c>
      <c r="L227" s="85">
        <v>288</v>
      </c>
      <c r="N227" s="662"/>
      <c r="O227" s="664">
        <f>+O225+10</f>
        <v>200</v>
      </c>
      <c r="P227" s="78" t="s">
        <v>133</v>
      </c>
      <c r="Q227" s="83">
        <v>284</v>
      </c>
      <c r="R227" s="84">
        <v>285</v>
      </c>
      <c r="S227" s="84">
        <v>287</v>
      </c>
      <c r="T227" s="84">
        <v>284</v>
      </c>
      <c r="U227" s="84">
        <v>289</v>
      </c>
      <c r="V227" s="84">
        <v>282</v>
      </c>
      <c r="W227" s="84">
        <v>275</v>
      </c>
      <c r="X227" s="85">
        <v>268</v>
      </c>
      <c r="Z227" s="662"/>
      <c r="AA227" s="664">
        <f>+AA225+10</f>
        <v>200</v>
      </c>
      <c r="AB227" s="78" t="s">
        <v>133</v>
      </c>
      <c r="AC227" s="83">
        <v>289</v>
      </c>
      <c r="AD227" s="84">
        <v>282</v>
      </c>
      <c r="AE227" s="84">
        <v>274</v>
      </c>
      <c r="AF227" s="84">
        <v>267</v>
      </c>
      <c r="AG227" s="84">
        <v>260</v>
      </c>
      <c r="AH227" s="84">
        <v>253</v>
      </c>
      <c r="AI227" s="84">
        <v>247</v>
      </c>
      <c r="AJ227" s="85">
        <v>239</v>
      </c>
      <c r="AL227" s="662"/>
      <c r="AM227" s="664">
        <f>+AM225+10</f>
        <v>200</v>
      </c>
      <c r="AN227" s="78" t="s">
        <v>133</v>
      </c>
      <c r="AO227" s="83">
        <v>269</v>
      </c>
      <c r="AP227" s="84">
        <v>264</v>
      </c>
      <c r="AQ227" s="84">
        <v>256</v>
      </c>
      <c r="AR227" s="84">
        <v>249</v>
      </c>
      <c r="AS227" s="84">
        <v>244</v>
      </c>
      <c r="AT227" s="84">
        <v>237</v>
      </c>
      <c r="AU227" s="84">
        <v>228</v>
      </c>
      <c r="AV227" s="85">
        <v>225</v>
      </c>
    </row>
    <row r="228" spans="1:48" ht="15" thickBot="1">
      <c r="A228">
        <v>228</v>
      </c>
      <c r="B228" s="663"/>
      <c r="C228" s="665"/>
      <c r="D228" s="82" t="s">
        <v>129</v>
      </c>
      <c r="E228" s="347"/>
      <c r="F228" s="348"/>
      <c r="G228" s="348"/>
      <c r="H228" s="186">
        <v>281</v>
      </c>
      <c r="I228" s="186">
        <v>282</v>
      </c>
      <c r="J228" s="186">
        <v>284</v>
      </c>
      <c r="K228" s="186">
        <v>284</v>
      </c>
      <c r="L228" s="185">
        <v>287</v>
      </c>
      <c r="N228" s="663"/>
      <c r="O228" s="665"/>
      <c r="P228" s="82" t="s">
        <v>129</v>
      </c>
      <c r="Q228" s="189">
        <v>283</v>
      </c>
      <c r="R228" s="186">
        <v>284</v>
      </c>
      <c r="S228" s="186">
        <v>286</v>
      </c>
      <c r="T228" s="186">
        <v>283</v>
      </c>
      <c r="U228" s="186">
        <v>286</v>
      </c>
      <c r="V228" s="186">
        <v>277</v>
      </c>
      <c r="W228" s="186">
        <v>270</v>
      </c>
      <c r="X228" s="185">
        <v>261</v>
      </c>
      <c r="Z228" s="663"/>
      <c r="AA228" s="665"/>
      <c r="AB228" s="82" t="s">
        <v>129</v>
      </c>
      <c r="AC228" s="189">
        <v>284</v>
      </c>
      <c r="AD228" s="186">
        <v>276</v>
      </c>
      <c r="AE228" s="186">
        <v>269</v>
      </c>
      <c r="AF228" s="186">
        <v>260</v>
      </c>
      <c r="AG228" s="186">
        <v>255</v>
      </c>
      <c r="AH228" s="186">
        <v>249</v>
      </c>
      <c r="AI228" s="186">
        <v>241</v>
      </c>
      <c r="AJ228" s="185">
        <v>235</v>
      </c>
      <c r="AL228" s="663"/>
      <c r="AM228" s="665"/>
      <c r="AN228" s="82" t="s">
        <v>129</v>
      </c>
      <c r="AO228" s="189">
        <v>264</v>
      </c>
      <c r="AP228" s="186">
        <v>259</v>
      </c>
      <c r="AQ228" s="186">
        <v>252</v>
      </c>
      <c r="AR228" s="186">
        <v>243</v>
      </c>
      <c r="AS228" s="186">
        <v>239</v>
      </c>
      <c r="AT228" s="186">
        <v>231</v>
      </c>
      <c r="AU228" s="186">
        <v>224</v>
      </c>
      <c r="AV228" s="185">
        <v>222</v>
      </c>
    </row>
    <row r="229" spans="1:48">
      <c r="A229">
        <v>229</v>
      </c>
    </row>
    <row r="230" spans="1:48">
      <c r="A230">
        <v>230</v>
      </c>
      <c r="B230" s="675" t="s">
        <v>1143</v>
      </c>
      <c r="C230" s="675"/>
      <c r="D230" s="675"/>
      <c r="E230" s="675"/>
      <c r="F230" s="675"/>
      <c r="G230" s="675"/>
      <c r="H230" s="675"/>
      <c r="I230" s="675"/>
      <c r="J230" s="675"/>
      <c r="K230" s="675"/>
      <c r="L230" s="675"/>
      <c r="N230" s="675" t="s">
        <v>1143</v>
      </c>
      <c r="O230" s="675"/>
      <c r="P230" s="675"/>
      <c r="Q230" s="675"/>
      <c r="R230" s="675"/>
      <c r="S230" s="675"/>
      <c r="T230" s="675"/>
      <c r="U230" s="675"/>
      <c r="V230" s="675"/>
      <c r="W230" s="675"/>
      <c r="X230" s="675"/>
      <c r="Z230" s="675" t="s">
        <v>1143</v>
      </c>
      <c r="AA230" s="675"/>
      <c r="AB230" s="675"/>
      <c r="AC230" s="675"/>
      <c r="AD230" s="675"/>
      <c r="AE230" s="675"/>
      <c r="AF230" s="675"/>
      <c r="AG230" s="675"/>
      <c r="AH230" s="675"/>
      <c r="AI230" s="675"/>
      <c r="AJ230" s="675"/>
      <c r="AL230" s="675" t="s">
        <v>1143</v>
      </c>
      <c r="AM230" s="675"/>
      <c r="AN230" s="675"/>
      <c r="AO230" s="675"/>
      <c r="AP230" s="675"/>
      <c r="AQ230" s="675"/>
      <c r="AR230" s="675"/>
      <c r="AS230" s="675"/>
      <c r="AT230" s="675"/>
      <c r="AU230" s="675"/>
      <c r="AV230" s="675"/>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1138</v>
      </c>
      <c r="C236" s="650"/>
      <c r="D236" s="650"/>
      <c r="E236" s="650"/>
      <c r="F236" s="650"/>
      <c r="G236" s="650"/>
      <c r="H236" s="650"/>
      <c r="I236" s="650"/>
      <c r="J236" s="650"/>
      <c r="K236" s="650"/>
      <c r="L236" s="651"/>
      <c r="N236" s="649" t="s">
        <v>1138</v>
      </c>
      <c r="O236" s="650"/>
      <c r="P236" s="650"/>
      <c r="Q236" s="650"/>
      <c r="R236" s="650"/>
      <c r="S236" s="650"/>
      <c r="T236" s="650"/>
      <c r="U236" s="650"/>
      <c r="V236" s="650"/>
      <c r="W236" s="650"/>
      <c r="X236" s="651"/>
      <c r="Z236" s="649" t="s">
        <v>1138</v>
      </c>
      <c r="AA236" s="650"/>
      <c r="AB236" s="650"/>
      <c r="AC236" s="650"/>
      <c r="AD236" s="650"/>
      <c r="AE236" s="650"/>
      <c r="AF236" s="650"/>
      <c r="AG236" s="650"/>
      <c r="AH236" s="650"/>
      <c r="AI236" s="650"/>
      <c r="AJ236" s="651"/>
      <c r="AL236" s="649" t="s">
        <v>1138</v>
      </c>
      <c r="AM236" s="650"/>
      <c r="AN236" s="650"/>
      <c r="AO236" s="650"/>
      <c r="AP236" s="650"/>
      <c r="AQ236" s="650"/>
      <c r="AR236" s="650"/>
      <c r="AS236" s="650"/>
      <c r="AT236" s="650"/>
      <c r="AU236" s="650"/>
      <c r="AV236" s="651"/>
    </row>
    <row r="237" spans="1:48" ht="15.75" customHeight="1">
      <c r="A237">
        <v>237</v>
      </c>
      <c r="B237" s="652" t="s">
        <v>1117</v>
      </c>
      <c r="C237" s="652" t="s">
        <v>634</v>
      </c>
      <c r="D237" s="682" t="s">
        <v>1119</v>
      </c>
      <c r="E237" s="676" t="s">
        <v>1120</v>
      </c>
      <c r="F237" s="677"/>
      <c r="G237" s="677"/>
      <c r="H237" s="677"/>
      <c r="I237" s="677"/>
      <c r="J237" s="677"/>
      <c r="K237" s="677"/>
      <c r="L237" s="678"/>
      <c r="N237" s="652" t="str">
        <f>+N6</f>
        <v>Categoría de terreno 2</v>
      </c>
      <c r="O237" s="652" t="s">
        <v>634</v>
      </c>
      <c r="P237" s="682" t="s">
        <v>1119</v>
      </c>
      <c r="Q237" s="676" t="s">
        <v>1120</v>
      </c>
      <c r="R237" s="677"/>
      <c r="S237" s="677"/>
      <c r="T237" s="677"/>
      <c r="U237" s="677"/>
      <c r="V237" s="677"/>
      <c r="W237" s="677"/>
      <c r="X237" s="678"/>
      <c r="Z237" s="652" t="str">
        <f>+Z6</f>
        <v>Categoría de terreno 3</v>
      </c>
      <c r="AA237" s="652" t="s">
        <v>634</v>
      </c>
      <c r="AB237" s="682" t="s">
        <v>1119</v>
      </c>
      <c r="AC237" s="676" t="s">
        <v>1120</v>
      </c>
      <c r="AD237" s="677"/>
      <c r="AE237" s="677"/>
      <c r="AF237" s="677"/>
      <c r="AG237" s="677"/>
      <c r="AH237" s="677"/>
      <c r="AI237" s="677"/>
      <c r="AJ237" s="678"/>
      <c r="AL237" s="652" t="str">
        <f>+AL6</f>
        <v>Categoría de terreno 4</v>
      </c>
      <c r="AM237" s="652" t="s">
        <v>634</v>
      </c>
      <c r="AN237" s="682" t="s">
        <v>1119</v>
      </c>
      <c r="AO237" s="676" t="s">
        <v>1120</v>
      </c>
      <c r="AP237" s="677"/>
      <c r="AQ237" s="677"/>
      <c r="AR237" s="677"/>
      <c r="AS237" s="677"/>
      <c r="AT237" s="677"/>
      <c r="AU237" s="677"/>
      <c r="AV237" s="678"/>
    </row>
    <row r="238" spans="1:48" ht="15" customHeight="1" thickBot="1">
      <c r="A238">
        <v>238</v>
      </c>
      <c r="B238" s="668"/>
      <c r="C238" s="668"/>
      <c r="D238" s="683"/>
      <c r="E238" s="679"/>
      <c r="F238" s="680"/>
      <c r="G238" s="680"/>
      <c r="H238" s="680"/>
      <c r="I238" s="680"/>
      <c r="J238" s="680"/>
      <c r="K238" s="680"/>
      <c r="L238" s="681"/>
      <c r="N238" s="668"/>
      <c r="O238" s="668"/>
      <c r="P238" s="683"/>
      <c r="Q238" s="679"/>
      <c r="R238" s="680"/>
      <c r="S238" s="680"/>
      <c r="T238" s="680"/>
      <c r="U238" s="680"/>
      <c r="V238" s="680"/>
      <c r="W238" s="680"/>
      <c r="X238" s="681"/>
      <c r="Z238" s="668"/>
      <c r="AA238" s="668"/>
      <c r="AB238" s="683"/>
      <c r="AC238" s="679"/>
      <c r="AD238" s="680"/>
      <c r="AE238" s="680"/>
      <c r="AF238" s="680"/>
      <c r="AG238" s="680"/>
      <c r="AH238" s="680"/>
      <c r="AI238" s="680"/>
      <c r="AJ238" s="681"/>
      <c r="AL238" s="668"/>
      <c r="AM238" s="668"/>
      <c r="AN238" s="683"/>
      <c r="AO238" s="679"/>
      <c r="AP238" s="680"/>
      <c r="AQ238" s="680"/>
      <c r="AR238" s="680"/>
      <c r="AS238" s="680"/>
      <c r="AT238" s="680"/>
      <c r="AU238" s="680"/>
      <c r="AV238" s="681"/>
    </row>
    <row r="239" spans="1:48" ht="15" thickBot="1">
      <c r="A239">
        <v>239</v>
      </c>
      <c r="B239" s="653"/>
      <c r="C239" s="653"/>
      <c r="D239" s="671"/>
      <c r="E239" s="75">
        <v>0</v>
      </c>
      <c r="F239" s="76">
        <v>500</v>
      </c>
      <c r="G239" s="76">
        <v>1000</v>
      </c>
      <c r="H239" s="76">
        <v>1500</v>
      </c>
      <c r="I239" s="76">
        <v>2000</v>
      </c>
      <c r="J239" s="76">
        <v>2500</v>
      </c>
      <c r="K239" s="76">
        <v>3000</v>
      </c>
      <c r="L239" s="77">
        <v>3500</v>
      </c>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tr">
        <f>+B207</f>
        <v>*Inclinación del sistema 8°</v>
      </c>
      <c r="C240" s="664">
        <v>100</v>
      </c>
      <c r="D240" s="78" t="s">
        <v>133</v>
      </c>
      <c r="E240" s="79">
        <v>43</v>
      </c>
      <c r="F240" s="80">
        <v>42</v>
      </c>
      <c r="G240" s="80">
        <v>40</v>
      </c>
      <c r="H240" s="80">
        <v>31</v>
      </c>
      <c r="I240" s="80">
        <v>31</v>
      </c>
      <c r="J240" s="80">
        <v>31</v>
      </c>
      <c r="K240" s="80">
        <v>31</v>
      </c>
      <c r="L240" s="81">
        <v>31</v>
      </c>
      <c r="N240" s="661" t="str">
        <f>+N207</f>
        <v>*Inclinación del sistema 8°</v>
      </c>
      <c r="O240" s="664">
        <v>100</v>
      </c>
      <c r="P240" s="78" t="s">
        <v>133</v>
      </c>
      <c r="Q240" s="79">
        <v>31</v>
      </c>
      <c r="R240" s="80">
        <v>31</v>
      </c>
      <c r="S240" s="80">
        <v>31</v>
      </c>
      <c r="T240" s="80">
        <v>31</v>
      </c>
      <c r="U240" s="80">
        <v>31</v>
      </c>
      <c r="V240" s="80">
        <v>31</v>
      </c>
      <c r="W240" s="80">
        <v>31</v>
      </c>
      <c r="X240" s="81">
        <v>31</v>
      </c>
      <c r="Z240" s="661" t="str">
        <f>+Z207</f>
        <v>*Inclinación del sistema 8°</v>
      </c>
      <c r="AA240" s="664">
        <v>100</v>
      </c>
      <c r="AB240" s="78" t="s">
        <v>133</v>
      </c>
      <c r="AC240" s="79">
        <v>31</v>
      </c>
      <c r="AD240" s="80">
        <v>31</v>
      </c>
      <c r="AE240" s="80">
        <v>31</v>
      </c>
      <c r="AF240" s="80">
        <v>31</v>
      </c>
      <c r="AG240" s="80">
        <v>32</v>
      </c>
      <c r="AH240" s="80">
        <v>32</v>
      </c>
      <c r="AI240" s="80">
        <v>31</v>
      </c>
      <c r="AJ240" s="81">
        <v>31</v>
      </c>
      <c r="AL240" s="661" t="str">
        <f>+AL207</f>
        <v>*Inclinación del sistema 8°</v>
      </c>
      <c r="AM240" s="664">
        <v>100</v>
      </c>
      <c r="AN240" s="78" t="s">
        <v>133</v>
      </c>
      <c r="AO240" s="79">
        <v>31</v>
      </c>
      <c r="AP240" s="80">
        <v>31</v>
      </c>
      <c r="AQ240" s="80">
        <v>31</v>
      </c>
      <c r="AR240" s="80">
        <v>32</v>
      </c>
      <c r="AS240" s="80">
        <v>32</v>
      </c>
      <c r="AT240" s="80">
        <v>32</v>
      </c>
      <c r="AU240" s="80">
        <v>31</v>
      </c>
      <c r="AV240" s="81">
        <v>29</v>
      </c>
    </row>
    <row r="241" spans="1:48" ht="15" thickBot="1">
      <c r="A241">
        <v>241</v>
      </c>
      <c r="B241" s="662"/>
      <c r="C241" s="665"/>
      <c r="D241" s="82" t="s">
        <v>129</v>
      </c>
      <c r="E241" s="83">
        <v>43</v>
      </c>
      <c r="F241" s="84">
        <v>41</v>
      </c>
      <c r="G241" s="84">
        <v>40</v>
      </c>
      <c r="H241" s="84">
        <v>38</v>
      </c>
      <c r="I241" s="84">
        <v>31</v>
      </c>
      <c r="J241" s="84">
        <v>31</v>
      </c>
      <c r="K241" s="84">
        <v>31</v>
      </c>
      <c r="L241" s="85">
        <v>31</v>
      </c>
      <c r="N241" s="662"/>
      <c r="O241" s="665"/>
      <c r="P241" s="82" t="s">
        <v>129</v>
      </c>
      <c r="Q241" s="83">
        <v>31</v>
      </c>
      <c r="R241" s="84">
        <v>31</v>
      </c>
      <c r="S241" s="84">
        <v>32</v>
      </c>
      <c r="T241" s="84">
        <v>31</v>
      </c>
      <c r="U241" s="84">
        <v>32</v>
      </c>
      <c r="V241" s="84">
        <v>31</v>
      </c>
      <c r="W241" s="84">
        <v>32</v>
      </c>
      <c r="X241" s="85">
        <v>31</v>
      </c>
      <c r="Z241" s="662"/>
      <c r="AA241" s="665"/>
      <c r="AB241" s="82" t="s">
        <v>129</v>
      </c>
      <c r="AC241" s="83">
        <v>32</v>
      </c>
      <c r="AD241" s="84">
        <v>32</v>
      </c>
      <c r="AE241" s="84">
        <v>31</v>
      </c>
      <c r="AF241" s="84">
        <v>30</v>
      </c>
      <c r="AG241" s="84">
        <v>29</v>
      </c>
      <c r="AH241" s="84">
        <v>28</v>
      </c>
      <c r="AI241" s="84">
        <v>27</v>
      </c>
      <c r="AJ241" s="85">
        <v>27</v>
      </c>
      <c r="AL241" s="662"/>
      <c r="AM241" s="665"/>
      <c r="AN241" s="82" t="s">
        <v>129</v>
      </c>
      <c r="AO241" s="83">
        <v>31</v>
      </c>
      <c r="AP241" s="84">
        <v>30</v>
      </c>
      <c r="AQ241" s="84">
        <v>28</v>
      </c>
      <c r="AR241" s="84">
        <v>27</v>
      </c>
      <c r="AS241" s="84">
        <v>27</v>
      </c>
      <c r="AT241" s="84">
        <v>27</v>
      </c>
      <c r="AU241" s="84">
        <v>27</v>
      </c>
      <c r="AV241" s="85">
        <v>26</v>
      </c>
    </row>
    <row r="242" spans="1:48">
      <c r="A242">
        <v>242</v>
      </c>
      <c r="B242" s="662"/>
      <c r="C242" s="666">
        <v>110</v>
      </c>
      <c r="D242" s="86" t="str">
        <f>+D240</f>
        <v>48-X</v>
      </c>
      <c r="E242" s="87">
        <v>48</v>
      </c>
      <c r="F242" s="88">
        <v>47</v>
      </c>
      <c r="G242" s="88">
        <v>45</v>
      </c>
      <c r="H242" s="88">
        <v>44</v>
      </c>
      <c r="I242" s="88">
        <v>42</v>
      </c>
      <c r="J242" s="88">
        <v>41</v>
      </c>
      <c r="K242" s="88">
        <v>31</v>
      </c>
      <c r="L242" s="89">
        <v>31</v>
      </c>
      <c r="N242" s="662"/>
      <c r="O242" s="666">
        <v>110</v>
      </c>
      <c r="P242" s="86" t="str">
        <f>+P240</f>
        <v>48-X</v>
      </c>
      <c r="Q242" s="87">
        <v>42</v>
      </c>
      <c r="R242" s="88">
        <v>40</v>
      </c>
      <c r="S242" s="88">
        <v>31</v>
      </c>
      <c r="T242" s="88">
        <v>31</v>
      </c>
      <c r="U242" s="88">
        <v>31</v>
      </c>
      <c r="V242" s="88">
        <v>31</v>
      </c>
      <c r="W242" s="88">
        <v>31</v>
      </c>
      <c r="X242" s="89">
        <v>31</v>
      </c>
      <c r="Z242" s="662"/>
      <c r="AA242" s="666">
        <v>110</v>
      </c>
      <c r="AB242" s="86" t="str">
        <f>+AB240</f>
        <v>48-X</v>
      </c>
      <c r="AC242" s="87">
        <v>31</v>
      </c>
      <c r="AD242" s="88">
        <v>31</v>
      </c>
      <c r="AE242" s="88">
        <v>31</v>
      </c>
      <c r="AF242" s="88">
        <v>31</v>
      </c>
      <c r="AG242" s="88">
        <v>31</v>
      </c>
      <c r="AH242" s="88">
        <v>31</v>
      </c>
      <c r="AI242" s="88">
        <v>31</v>
      </c>
      <c r="AJ242" s="89">
        <v>31</v>
      </c>
      <c r="AL242" s="662"/>
      <c r="AM242" s="666">
        <v>110</v>
      </c>
      <c r="AN242" s="86" t="str">
        <f>+AN240</f>
        <v>48-X</v>
      </c>
      <c r="AO242" s="87">
        <v>31</v>
      </c>
      <c r="AP242" s="88">
        <v>31</v>
      </c>
      <c r="AQ242" s="88">
        <v>31</v>
      </c>
      <c r="AR242" s="88">
        <v>31</v>
      </c>
      <c r="AS242" s="88">
        <v>32</v>
      </c>
      <c r="AT242" s="88">
        <v>32</v>
      </c>
      <c r="AU242" s="88">
        <v>32</v>
      </c>
      <c r="AV242" s="89">
        <v>31</v>
      </c>
    </row>
    <row r="243" spans="1:48" ht="15" thickBot="1">
      <c r="A243">
        <v>243</v>
      </c>
      <c r="B243" s="662"/>
      <c r="C243" s="667"/>
      <c r="D243" s="90" t="str">
        <f>+D241</f>
        <v>44-X</v>
      </c>
      <c r="E243" s="87">
        <v>48</v>
      </c>
      <c r="F243" s="88">
        <v>46</v>
      </c>
      <c r="G243" s="88">
        <v>45</v>
      </c>
      <c r="H243" s="88">
        <v>43</v>
      </c>
      <c r="I243" s="88">
        <v>42</v>
      </c>
      <c r="J243" s="88">
        <v>40</v>
      </c>
      <c r="K243" s="88">
        <v>38</v>
      </c>
      <c r="L243" s="89">
        <v>31</v>
      </c>
      <c r="N243" s="662"/>
      <c r="O243" s="667"/>
      <c r="P243" s="90" t="str">
        <f>+P241</f>
        <v>44-X</v>
      </c>
      <c r="Q243" s="87">
        <v>41</v>
      </c>
      <c r="R243" s="88">
        <v>40</v>
      </c>
      <c r="S243" s="88">
        <v>38</v>
      </c>
      <c r="T243" s="88">
        <v>31</v>
      </c>
      <c r="U243" s="88">
        <v>31</v>
      </c>
      <c r="V243" s="88">
        <v>31</v>
      </c>
      <c r="W243" s="88">
        <v>31</v>
      </c>
      <c r="X243" s="89">
        <v>31</v>
      </c>
      <c r="Z243" s="662"/>
      <c r="AA243" s="667"/>
      <c r="AB243" s="90" t="str">
        <f>+AB241</f>
        <v>44-X</v>
      </c>
      <c r="AC243" s="87">
        <v>31</v>
      </c>
      <c r="AD243" s="88">
        <v>32</v>
      </c>
      <c r="AE243" s="88">
        <v>31</v>
      </c>
      <c r="AF243" s="88">
        <v>31</v>
      </c>
      <c r="AG243" s="88">
        <v>32</v>
      </c>
      <c r="AH243" s="88">
        <v>32</v>
      </c>
      <c r="AI243" s="88">
        <v>31</v>
      </c>
      <c r="AJ243" s="89">
        <v>29</v>
      </c>
      <c r="AL243" s="662"/>
      <c r="AM243" s="667"/>
      <c r="AN243" s="90" t="str">
        <f>+AN241</f>
        <v>44-X</v>
      </c>
      <c r="AO243" s="87">
        <v>31</v>
      </c>
      <c r="AP243" s="88">
        <v>31</v>
      </c>
      <c r="AQ243" s="88">
        <v>31</v>
      </c>
      <c r="AR243" s="88">
        <v>31</v>
      </c>
      <c r="AS243" s="88">
        <v>30</v>
      </c>
      <c r="AT243" s="88">
        <v>29</v>
      </c>
      <c r="AU243" s="88">
        <v>27</v>
      </c>
      <c r="AV243" s="89">
        <v>27</v>
      </c>
    </row>
    <row r="244" spans="1:48">
      <c r="A244">
        <v>244</v>
      </c>
      <c r="B244" s="662"/>
      <c r="C244" s="664">
        <f>+C242+10</f>
        <v>120</v>
      </c>
      <c r="D244" s="78" t="s">
        <v>133</v>
      </c>
      <c r="E244" s="83">
        <v>53</v>
      </c>
      <c r="F244" s="84">
        <v>52</v>
      </c>
      <c r="G244" s="84">
        <v>50</v>
      </c>
      <c r="H244" s="84">
        <v>48</v>
      </c>
      <c r="I244" s="84">
        <v>47</v>
      </c>
      <c r="J244" s="84">
        <v>45</v>
      </c>
      <c r="K244" s="84">
        <v>43</v>
      </c>
      <c r="L244" s="85">
        <v>42</v>
      </c>
      <c r="N244" s="662"/>
      <c r="O244" s="664">
        <f>+O242+10</f>
        <v>120</v>
      </c>
      <c r="P244" s="78" t="s">
        <v>133</v>
      </c>
      <c r="Q244" s="83">
        <v>46</v>
      </c>
      <c r="R244" s="84">
        <v>45</v>
      </c>
      <c r="S244" s="84">
        <v>43</v>
      </c>
      <c r="T244" s="84">
        <v>42</v>
      </c>
      <c r="U244" s="84">
        <v>40</v>
      </c>
      <c r="V244" s="84">
        <v>31</v>
      </c>
      <c r="W244" s="84">
        <v>31</v>
      </c>
      <c r="X244" s="85">
        <v>31</v>
      </c>
      <c r="Z244" s="662"/>
      <c r="AA244" s="664">
        <f>+AA242+10</f>
        <v>120</v>
      </c>
      <c r="AB244" s="78" t="s">
        <v>133</v>
      </c>
      <c r="AC244" s="83">
        <v>40</v>
      </c>
      <c r="AD244" s="84">
        <v>31</v>
      </c>
      <c r="AE244" s="84">
        <v>31</v>
      </c>
      <c r="AF244" s="84">
        <v>31</v>
      </c>
      <c r="AG244" s="84">
        <v>31</v>
      </c>
      <c r="AH244" s="84">
        <v>31</v>
      </c>
      <c r="AI244" s="84">
        <v>31</v>
      </c>
      <c r="AJ244" s="85">
        <v>31</v>
      </c>
      <c r="AL244" s="662"/>
      <c r="AM244" s="664">
        <f>+AM242+10</f>
        <v>120</v>
      </c>
      <c r="AN244" s="78" t="s">
        <v>133</v>
      </c>
      <c r="AO244" s="83">
        <v>31</v>
      </c>
      <c r="AP244" s="84">
        <v>31</v>
      </c>
      <c r="AQ244" s="84">
        <v>31</v>
      </c>
      <c r="AR244" s="84">
        <v>31</v>
      </c>
      <c r="AS244" s="84">
        <v>31</v>
      </c>
      <c r="AT244" s="84">
        <v>31</v>
      </c>
      <c r="AU244" s="84">
        <v>31</v>
      </c>
      <c r="AV244" s="85">
        <v>31</v>
      </c>
    </row>
    <row r="245" spans="1:48" ht="15" thickBot="1">
      <c r="A245">
        <v>245</v>
      </c>
      <c r="B245" s="662"/>
      <c r="C245" s="665"/>
      <c r="D245" s="82" t="s">
        <v>129</v>
      </c>
      <c r="E245" s="83">
        <v>38</v>
      </c>
      <c r="F245" s="84">
        <v>51</v>
      </c>
      <c r="G245" s="84">
        <v>49</v>
      </c>
      <c r="H245" s="84">
        <v>48</v>
      </c>
      <c r="I245" s="84">
        <v>46</v>
      </c>
      <c r="J245" s="84">
        <v>45</v>
      </c>
      <c r="K245" s="84">
        <v>43</v>
      </c>
      <c r="L245" s="85">
        <v>41</v>
      </c>
      <c r="N245" s="662"/>
      <c r="O245" s="665"/>
      <c r="P245" s="82" t="s">
        <v>129</v>
      </c>
      <c r="Q245" s="83">
        <v>46</v>
      </c>
      <c r="R245" s="84">
        <v>44</v>
      </c>
      <c r="S245" s="84">
        <v>43</v>
      </c>
      <c r="T245" s="84">
        <v>41</v>
      </c>
      <c r="U245" s="84">
        <v>40</v>
      </c>
      <c r="V245" s="84">
        <v>38</v>
      </c>
      <c r="W245" s="84">
        <v>31</v>
      </c>
      <c r="X245" s="85">
        <v>31</v>
      </c>
      <c r="Z245" s="662"/>
      <c r="AA245" s="665"/>
      <c r="AB245" s="82" t="s">
        <v>129</v>
      </c>
      <c r="AC245" s="83">
        <v>39</v>
      </c>
      <c r="AD245" s="84">
        <v>38</v>
      </c>
      <c r="AE245" s="84">
        <v>31</v>
      </c>
      <c r="AF245" s="84">
        <v>31</v>
      </c>
      <c r="AG245" s="84">
        <v>32</v>
      </c>
      <c r="AH245" s="84">
        <v>31</v>
      </c>
      <c r="AI245" s="84">
        <v>31</v>
      </c>
      <c r="AJ245" s="85">
        <v>31</v>
      </c>
      <c r="AL245" s="662"/>
      <c r="AM245" s="665"/>
      <c r="AN245" s="82" t="s">
        <v>129</v>
      </c>
      <c r="AO245" s="83">
        <v>31</v>
      </c>
      <c r="AP245" s="84">
        <v>31</v>
      </c>
      <c r="AQ245" s="84">
        <v>31</v>
      </c>
      <c r="AR245" s="84">
        <v>31</v>
      </c>
      <c r="AS245" s="84">
        <v>31</v>
      </c>
      <c r="AT245" s="84">
        <v>32</v>
      </c>
      <c r="AU245" s="84">
        <v>31</v>
      </c>
      <c r="AV245" s="85">
        <v>30</v>
      </c>
    </row>
    <row r="246" spans="1:48">
      <c r="A246">
        <v>246</v>
      </c>
      <c r="B246" s="662"/>
      <c r="C246" s="666">
        <f>+C244+10</f>
        <v>130</v>
      </c>
      <c r="D246" s="86" t="str">
        <f>+D244</f>
        <v>48-X</v>
      </c>
      <c r="E246" s="87">
        <v>37</v>
      </c>
      <c r="F246" s="88">
        <v>37</v>
      </c>
      <c r="G246" s="88">
        <v>39</v>
      </c>
      <c r="H246" s="88">
        <v>53</v>
      </c>
      <c r="I246" s="88">
        <v>51</v>
      </c>
      <c r="J246" s="88">
        <v>50</v>
      </c>
      <c r="K246" s="88">
        <v>48</v>
      </c>
      <c r="L246" s="89">
        <v>46</v>
      </c>
      <c r="N246" s="662"/>
      <c r="O246" s="666">
        <f>+O244+10</f>
        <v>130</v>
      </c>
      <c r="P246" s="86" t="str">
        <f>+P244</f>
        <v>48-X</v>
      </c>
      <c r="Q246" s="87">
        <v>51</v>
      </c>
      <c r="R246" s="88">
        <v>49</v>
      </c>
      <c r="S246" s="88">
        <v>47</v>
      </c>
      <c r="T246" s="88">
        <v>46</v>
      </c>
      <c r="U246" s="88">
        <v>44</v>
      </c>
      <c r="V246" s="88">
        <v>43</v>
      </c>
      <c r="W246" s="88">
        <v>41</v>
      </c>
      <c r="X246" s="89">
        <v>39</v>
      </c>
      <c r="Z246" s="662"/>
      <c r="AA246" s="666">
        <f>+AA244+10</f>
        <v>130</v>
      </c>
      <c r="AB246" s="86" t="str">
        <f>+AB244</f>
        <v>48-X</v>
      </c>
      <c r="AC246" s="87">
        <v>44</v>
      </c>
      <c r="AD246" s="88">
        <v>42</v>
      </c>
      <c r="AE246" s="88">
        <v>41</v>
      </c>
      <c r="AF246" s="88">
        <v>31</v>
      </c>
      <c r="AG246" s="88">
        <v>31</v>
      </c>
      <c r="AH246" s="88">
        <v>31</v>
      </c>
      <c r="AI246" s="88">
        <v>31</v>
      </c>
      <c r="AJ246" s="89">
        <v>31</v>
      </c>
      <c r="AL246" s="662"/>
      <c r="AM246" s="666">
        <f>+AM244+10</f>
        <v>130</v>
      </c>
      <c r="AN246" s="86" t="str">
        <f>+AN244</f>
        <v>48-X</v>
      </c>
      <c r="AO246" s="87">
        <v>40</v>
      </c>
      <c r="AP246" s="88">
        <v>31</v>
      </c>
      <c r="AQ246" s="88">
        <v>31</v>
      </c>
      <c r="AR246" s="88">
        <v>31</v>
      </c>
      <c r="AS246" s="88">
        <v>31</v>
      </c>
      <c r="AT246" s="88">
        <v>31</v>
      </c>
      <c r="AU246" s="88">
        <v>31</v>
      </c>
      <c r="AV246" s="89">
        <v>31</v>
      </c>
    </row>
    <row r="247" spans="1:48" ht="15" thickBot="1">
      <c r="A247">
        <v>247</v>
      </c>
      <c r="B247" s="662"/>
      <c r="C247" s="667"/>
      <c r="D247" s="90" t="str">
        <f>+D245</f>
        <v>44-X</v>
      </c>
      <c r="E247" s="87">
        <v>38</v>
      </c>
      <c r="F247" s="88">
        <v>36</v>
      </c>
      <c r="G247" s="88">
        <v>37</v>
      </c>
      <c r="H247" s="88">
        <v>38</v>
      </c>
      <c r="I247" s="88">
        <v>51</v>
      </c>
      <c r="J247" s="88">
        <v>49</v>
      </c>
      <c r="K247" s="88">
        <v>47</v>
      </c>
      <c r="L247" s="89">
        <v>45</v>
      </c>
      <c r="N247" s="662"/>
      <c r="O247" s="667"/>
      <c r="P247" s="90" t="str">
        <f>+P245</f>
        <v>44-X</v>
      </c>
      <c r="Q247" s="87">
        <v>50</v>
      </c>
      <c r="R247" s="88">
        <v>49</v>
      </c>
      <c r="S247" s="88">
        <v>47</v>
      </c>
      <c r="T247" s="88">
        <v>45</v>
      </c>
      <c r="U247" s="88">
        <v>44</v>
      </c>
      <c r="V247" s="88">
        <v>42</v>
      </c>
      <c r="W247" s="88">
        <v>41</v>
      </c>
      <c r="X247" s="89">
        <v>39</v>
      </c>
      <c r="Z247" s="662"/>
      <c r="AA247" s="667"/>
      <c r="AB247" s="90" t="str">
        <f>+AB245</f>
        <v>44-X</v>
      </c>
      <c r="AC247" s="87">
        <v>43</v>
      </c>
      <c r="AD247" s="88">
        <v>42</v>
      </c>
      <c r="AE247" s="88">
        <v>40</v>
      </c>
      <c r="AF247" s="88">
        <v>39</v>
      </c>
      <c r="AG247" s="88">
        <v>31</v>
      </c>
      <c r="AH247" s="88">
        <v>31</v>
      </c>
      <c r="AI247" s="88">
        <v>31</v>
      </c>
      <c r="AJ247" s="89">
        <v>31</v>
      </c>
      <c r="AL247" s="662"/>
      <c r="AM247" s="667"/>
      <c r="AN247" s="90" t="str">
        <f>+AN245</f>
        <v>44-X</v>
      </c>
      <c r="AO247" s="87">
        <v>39</v>
      </c>
      <c r="AP247" s="88">
        <v>31</v>
      </c>
      <c r="AQ247" s="88">
        <v>31</v>
      </c>
      <c r="AR247" s="88">
        <v>31</v>
      </c>
      <c r="AS247" s="88">
        <v>31</v>
      </c>
      <c r="AT247" s="88">
        <v>31</v>
      </c>
      <c r="AU247" s="88">
        <v>31</v>
      </c>
      <c r="AV247" s="89">
        <v>31</v>
      </c>
    </row>
    <row r="248" spans="1:48">
      <c r="A248">
        <v>248</v>
      </c>
      <c r="B248" s="662"/>
      <c r="C248" s="664">
        <f>+C246+10</f>
        <v>140</v>
      </c>
      <c r="D248" s="78" t="s">
        <v>133</v>
      </c>
      <c r="E248" s="83">
        <v>40</v>
      </c>
      <c r="F248" s="84">
        <v>39</v>
      </c>
      <c r="G248" s="84">
        <v>38</v>
      </c>
      <c r="H248" s="84">
        <v>36</v>
      </c>
      <c r="I248" s="84">
        <v>38</v>
      </c>
      <c r="J248" s="84">
        <v>39</v>
      </c>
      <c r="K248" s="84">
        <v>52</v>
      </c>
      <c r="L248" s="85">
        <v>50</v>
      </c>
      <c r="N248" s="662"/>
      <c r="O248" s="664">
        <f>+O246+10</f>
        <v>140</v>
      </c>
      <c r="P248" s="78" t="s">
        <v>133</v>
      </c>
      <c r="Q248" s="83">
        <v>38</v>
      </c>
      <c r="R248" s="84">
        <v>53</v>
      </c>
      <c r="S248" s="84">
        <v>52</v>
      </c>
      <c r="T248" s="84">
        <v>50</v>
      </c>
      <c r="U248" s="84">
        <v>48</v>
      </c>
      <c r="V248" s="84">
        <v>47</v>
      </c>
      <c r="W248" s="84">
        <v>45</v>
      </c>
      <c r="X248" s="85">
        <v>43</v>
      </c>
      <c r="Z248" s="662"/>
      <c r="AA248" s="664">
        <f>+AA246+10</f>
        <v>140</v>
      </c>
      <c r="AB248" s="78" t="s">
        <v>133</v>
      </c>
      <c r="AC248" s="83">
        <v>48</v>
      </c>
      <c r="AD248" s="84">
        <v>46</v>
      </c>
      <c r="AE248" s="84">
        <v>45</v>
      </c>
      <c r="AF248" s="84">
        <v>43</v>
      </c>
      <c r="AG248" s="84">
        <v>41</v>
      </c>
      <c r="AH248" s="84">
        <v>40</v>
      </c>
      <c r="AI248" s="84">
        <v>31</v>
      </c>
      <c r="AJ248" s="85">
        <v>31</v>
      </c>
      <c r="AL248" s="662"/>
      <c r="AM248" s="664">
        <f>+AM246+10</f>
        <v>140</v>
      </c>
      <c r="AN248" s="78" t="s">
        <v>133</v>
      </c>
      <c r="AO248" s="83">
        <v>44</v>
      </c>
      <c r="AP248" s="84">
        <v>42</v>
      </c>
      <c r="AQ248" s="84">
        <v>41</v>
      </c>
      <c r="AR248" s="84">
        <v>31</v>
      </c>
      <c r="AS248" s="84">
        <v>31</v>
      </c>
      <c r="AT248" s="84">
        <v>31</v>
      </c>
      <c r="AU248" s="84">
        <v>31</v>
      </c>
      <c r="AV248" s="85">
        <v>31</v>
      </c>
    </row>
    <row r="249" spans="1:48" ht="15" thickBot="1">
      <c r="A249">
        <v>249</v>
      </c>
      <c r="B249" s="662"/>
      <c r="C249" s="665"/>
      <c r="D249" s="82" t="s">
        <v>129</v>
      </c>
      <c r="E249" s="83">
        <v>41</v>
      </c>
      <c r="F249" s="84">
        <v>40</v>
      </c>
      <c r="G249" s="84">
        <v>38</v>
      </c>
      <c r="H249" s="84">
        <v>37</v>
      </c>
      <c r="I249" s="84">
        <v>37</v>
      </c>
      <c r="J249" s="84">
        <v>38</v>
      </c>
      <c r="K249" s="84">
        <v>51</v>
      </c>
      <c r="L249" s="85">
        <v>49</v>
      </c>
      <c r="N249" s="662"/>
      <c r="O249" s="665"/>
      <c r="P249" s="82" t="s">
        <v>129</v>
      </c>
      <c r="Q249" s="83">
        <v>37</v>
      </c>
      <c r="R249" s="84">
        <v>38</v>
      </c>
      <c r="S249" s="84">
        <v>51</v>
      </c>
      <c r="T249" s="84">
        <v>49</v>
      </c>
      <c r="U249" s="84">
        <v>48</v>
      </c>
      <c r="V249" s="84">
        <v>46</v>
      </c>
      <c r="W249" s="84">
        <v>44</v>
      </c>
      <c r="X249" s="85">
        <v>42</v>
      </c>
      <c r="Z249" s="662"/>
      <c r="AA249" s="665"/>
      <c r="AB249" s="82" t="s">
        <v>129</v>
      </c>
      <c r="AC249" s="83">
        <v>47</v>
      </c>
      <c r="AD249" s="84">
        <v>46</v>
      </c>
      <c r="AE249" s="84">
        <v>44</v>
      </c>
      <c r="AF249" s="84">
        <v>42</v>
      </c>
      <c r="AG249" s="84">
        <v>41</v>
      </c>
      <c r="AH249" s="84">
        <v>39</v>
      </c>
      <c r="AI249" s="84">
        <v>38</v>
      </c>
      <c r="AJ249" s="85">
        <v>31</v>
      </c>
      <c r="AL249" s="662"/>
      <c r="AM249" s="665"/>
      <c r="AN249" s="82" t="s">
        <v>129</v>
      </c>
      <c r="AO249" s="83">
        <v>43</v>
      </c>
      <c r="AP249" s="84">
        <v>42</v>
      </c>
      <c r="AQ249" s="84">
        <v>40</v>
      </c>
      <c r="AR249" s="84">
        <v>38</v>
      </c>
      <c r="AS249" s="84">
        <v>31</v>
      </c>
      <c r="AT249" s="84">
        <v>31</v>
      </c>
      <c r="AU249" s="84">
        <v>31</v>
      </c>
      <c r="AV249" s="85">
        <v>31</v>
      </c>
    </row>
    <row r="250" spans="1:48">
      <c r="A250">
        <v>250</v>
      </c>
      <c r="B250" s="662"/>
      <c r="C250" s="666">
        <f>+C248+10</f>
        <v>150</v>
      </c>
      <c r="D250" s="86" t="str">
        <f>+D248</f>
        <v>48-X</v>
      </c>
      <c r="E250" s="87">
        <v>44</v>
      </c>
      <c r="F250" s="88">
        <v>42</v>
      </c>
      <c r="G250" s="88">
        <v>41</v>
      </c>
      <c r="H250" s="88">
        <v>39</v>
      </c>
      <c r="I250" s="88">
        <v>38</v>
      </c>
      <c r="J250" s="88">
        <v>37</v>
      </c>
      <c r="K250" s="88">
        <v>37</v>
      </c>
      <c r="L250" s="89">
        <v>39</v>
      </c>
      <c r="N250" s="662"/>
      <c r="O250" s="666">
        <f>+O248+10</f>
        <v>150</v>
      </c>
      <c r="P250" s="86" t="str">
        <f>+P248</f>
        <v>48-X</v>
      </c>
      <c r="Q250" s="87">
        <v>38</v>
      </c>
      <c r="R250" s="88">
        <v>36</v>
      </c>
      <c r="S250" s="88">
        <v>38</v>
      </c>
      <c r="T250" s="88">
        <v>39</v>
      </c>
      <c r="U250" s="88">
        <v>52</v>
      </c>
      <c r="V250" s="88">
        <v>51</v>
      </c>
      <c r="W250" s="88">
        <v>49</v>
      </c>
      <c r="X250" s="89">
        <v>47</v>
      </c>
      <c r="Z250" s="662"/>
      <c r="AA250" s="666">
        <f>+AA248+10</f>
        <v>150</v>
      </c>
      <c r="AB250" s="86" t="str">
        <f>+AB248</f>
        <v>48-X</v>
      </c>
      <c r="AC250" s="87">
        <v>52</v>
      </c>
      <c r="AD250" s="88">
        <v>50</v>
      </c>
      <c r="AE250" s="88">
        <v>48</v>
      </c>
      <c r="AF250" s="88">
        <v>47</v>
      </c>
      <c r="AG250" s="88">
        <v>45</v>
      </c>
      <c r="AH250" s="88">
        <v>43</v>
      </c>
      <c r="AI250" s="88">
        <v>42</v>
      </c>
      <c r="AJ250" s="89">
        <v>40</v>
      </c>
      <c r="AL250" s="662"/>
      <c r="AM250" s="666">
        <f>+AM248+10</f>
        <v>150</v>
      </c>
      <c r="AN250" s="86" t="str">
        <f>+AN248</f>
        <v>48-X</v>
      </c>
      <c r="AO250" s="87">
        <v>47</v>
      </c>
      <c r="AP250" s="88">
        <v>46</v>
      </c>
      <c r="AQ250" s="88">
        <v>44</v>
      </c>
      <c r="AR250" s="88">
        <v>43</v>
      </c>
      <c r="AS250" s="88">
        <v>41</v>
      </c>
      <c r="AT250" s="88">
        <v>40</v>
      </c>
      <c r="AU250" s="88">
        <v>31</v>
      </c>
      <c r="AV250" s="89">
        <v>31</v>
      </c>
    </row>
    <row r="251" spans="1:48" ht="15" thickBot="1">
      <c r="A251">
        <v>251</v>
      </c>
      <c r="B251" s="662"/>
      <c r="C251" s="667"/>
      <c r="D251" s="90" t="str">
        <f>+D249</f>
        <v>44-X</v>
      </c>
      <c r="E251" s="87">
        <v>44</v>
      </c>
      <c r="F251" s="88">
        <v>43</v>
      </c>
      <c r="G251" s="88">
        <v>42</v>
      </c>
      <c r="H251" s="88">
        <v>40</v>
      </c>
      <c r="I251" s="88">
        <v>39</v>
      </c>
      <c r="J251" s="88">
        <v>37</v>
      </c>
      <c r="K251" s="88">
        <v>36</v>
      </c>
      <c r="L251" s="89">
        <v>38</v>
      </c>
      <c r="N251" s="662"/>
      <c r="O251" s="667"/>
      <c r="P251" s="90" t="str">
        <f>+P249</f>
        <v>44-X</v>
      </c>
      <c r="Q251" s="87">
        <v>38</v>
      </c>
      <c r="R251" s="88">
        <v>37</v>
      </c>
      <c r="S251" s="88">
        <v>36</v>
      </c>
      <c r="T251" s="88">
        <v>38</v>
      </c>
      <c r="U251" s="88">
        <v>51</v>
      </c>
      <c r="V251" s="88">
        <v>50</v>
      </c>
      <c r="W251" s="88">
        <v>48</v>
      </c>
      <c r="X251" s="89">
        <v>46</v>
      </c>
      <c r="Z251" s="662"/>
      <c r="AA251" s="667"/>
      <c r="AB251" s="90" t="str">
        <f>+AB249</f>
        <v>44-X</v>
      </c>
      <c r="AC251" s="87">
        <v>51</v>
      </c>
      <c r="AD251" s="88">
        <v>49</v>
      </c>
      <c r="AE251" s="88">
        <v>47</v>
      </c>
      <c r="AF251" s="88">
        <v>46</v>
      </c>
      <c r="AG251" s="88">
        <v>45</v>
      </c>
      <c r="AH251" s="88">
        <v>43</v>
      </c>
      <c r="AI251" s="88">
        <v>41</v>
      </c>
      <c r="AJ251" s="89">
        <v>40</v>
      </c>
      <c r="AL251" s="662"/>
      <c r="AM251" s="667"/>
      <c r="AN251" s="90" t="str">
        <f>+AN249</f>
        <v>44-X</v>
      </c>
      <c r="AO251" s="87">
        <v>47</v>
      </c>
      <c r="AP251" s="88">
        <v>45</v>
      </c>
      <c r="AQ251" s="88">
        <v>44</v>
      </c>
      <c r="AR251" s="88">
        <v>42</v>
      </c>
      <c r="AS251" s="88">
        <v>41</v>
      </c>
      <c r="AT251" s="88">
        <v>39</v>
      </c>
      <c r="AU251" s="88">
        <v>37</v>
      </c>
      <c r="AV251" s="89">
        <v>30</v>
      </c>
    </row>
    <row r="252" spans="1:48">
      <c r="A252">
        <v>252</v>
      </c>
      <c r="B252" s="662"/>
      <c r="C252" s="664">
        <f>+C250+10</f>
        <v>160</v>
      </c>
      <c r="D252" s="78" t="s">
        <v>133</v>
      </c>
      <c r="E252" s="83">
        <v>69</v>
      </c>
      <c r="F252" s="84">
        <v>45</v>
      </c>
      <c r="G252" s="84">
        <v>44</v>
      </c>
      <c r="H252" s="84">
        <v>42</v>
      </c>
      <c r="I252" s="84">
        <v>41</v>
      </c>
      <c r="J252" s="84">
        <v>40</v>
      </c>
      <c r="K252" s="84">
        <v>38</v>
      </c>
      <c r="L252" s="85">
        <v>37</v>
      </c>
      <c r="N252" s="662"/>
      <c r="O252" s="664">
        <f>+O250+10</f>
        <v>160</v>
      </c>
      <c r="P252" s="78" t="s">
        <v>133</v>
      </c>
      <c r="Q252" s="83">
        <v>41</v>
      </c>
      <c r="R252" s="84">
        <v>39</v>
      </c>
      <c r="S252" s="84">
        <v>38</v>
      </c>
      <c r="T252" s="84">
        <v>36</v>
      </c>
      <c r="U252" s="84">
        <v>37</v>
      </c>
      <c r="V252" s="84">
        <v>39</v>
      </c>
      <c r="W252" s="84">
        <v>52</v>
      </c>
      <c r="X252" s="85">
        <v>50</v>
      </c>
      <c r="Z252" s="662"/>
      <c r="AA252" s="664">
        <f>+AA250+10</f>
        <v>160</v>
      </c>
      <c r="AB252" s="78" t="s">
        <v>133</v>
      </c>
      <c r="AC252" s="83">
        <v>38</v>
      </c>
      <c r="AD252" s="84">
        <v>39</v>
      </c>
      <c r="AE252" s="84">
        <v>52</v>
      </c>
      <c r="AF252" s="84">
        <v>50</v>
      </c>
      <c r="AG252" s="84">
        <v>49</v>
      </c>
      <c r="AH252" s="84">
        <v>47</v>
      </c>
      <c r="AI252" s="84">
        <v>45</v>
      </c>
      <c r="AJ252" s="85">
        <v>43</v>
      </c>
      <c r="AL252" s="662"/>
      <c r="AM252" s="664">
        <f>+AM250+10</f>
        <v>160</v>
      </c>
      <c r="AN252" s="78" t="s">
        <v>133</v>
      </c>
      <c r="AO252" s="83">
        <v>51</v>
      </c>
      <c r="AP252" s="84">
        <v>50</v>
      </c>
      <c r="AQ252" s="84">
        <v>48</v>
      </c>
      <c r="AR252" s="84">
        <v>46</v>
      </c>
      <c r="AS252" s="84">
        <v>44</v>
      </c>
      <c r="AT252" s="84">
        <v>43</v>
      </c>
      <c r="AU252" s="84">
        <v>41</v>
      </c>
      <c r="AV252" s="85">
        <v>40</v>
      </c>
    </row>
    <row r="253" spans="1:48" ht="15" thickBot="1">
      <c r="A253">
        <v>253</v>
      </c>
      <c r="B253" s="662"/>
      <c r="C253" s="665"/>
      <c r="D253" s="82" t="s">
        <v>129</v>
      </c>
      <c r="E253" s="83">
        <v>68</v>
      </c>
      <c r="F253" s="84">
        <v>46</v>
      </c>
      <c r="G253" s="84">
        <v>45</v>
      </c>
      <c r="H253" s="84">
        <v>43</v>
      </c>
      <c r="I253" s="84">
        <v>42</v>
      </c>
      <c r="J253" s="84">
        <v>40</v>
      </c>
      <c r="K253" s="84">
        <v>39</v>
      </c>
      <c r="L253" s="85">
        <v>37</v>
      </c>
      <c r="N253" s="662"/>
      <c r="O253" s="665"/>
      <c r="P253" s="82" t="s">
        <v>129</v>
      </c>
      <c r="Q253" s="83">
        <v>41</v>
      </c>
      <c r="R253" s="84">
        <v>40</v>
      </c>
      <c r="S253" s="84">
        <v>39</v>
      </c>
      <c r="T253" s="84">
        <v>37</v>
      </c>
      <c r="U253" s="84">
        <v>36</v>
      </c>
      <c r="V253" s="84">
        <v>38</v>
      </c>
      <c r="W253" s="84">
        <v>52</v>
      </c>
      <c r="X253" s="85">
        <v>50</v>
      </c>
      <c r="Z253" s="662"/>
      <c r="AA253" s="665"/>
      <c r="AB253" s="82" t="s">
        <v>129</v>
      </c>
      <c r="AC253" s="83">
        <v>36</v>
      </c>
      <c r="AD253" s="84">
        <v>38</v>
      </c>
      <c r="AE253" s="84">
        <v>51</v>
      </c>
      <c r="AF253" s="84">
        <v>50</v>
      </c>
      <c r="AG253" s="84">
        <v>48</v>
      </c>
      <c r="AH253" s="84">
        <v>46</v>
      </c>
      <c r="AI253" s="84">
        <v>45</v>
      </c>
      <c r="AJ253" s="85">
        <v>43</v>
      </c>
      <c r="AL253" s="662"/>
      <c r="AM253" s="665"/>
      <c r="AN253" s="82" t="s">
        <v>129</v>
      </c>
      <c r="AO253" s="83">
        <v>50</v>
      </c>
      <c r="AP253" s="84">
        <v>49</v>
      </c>
      <c r="AQ253" s="84">
        <v>47</v>
      </c>
      <c r="AR253" s="84">
        <v>45</v>
      </c>
      <c r="AS253" s="84">
        <v>44</v>
      </c>
      <c r="AT253" s="84">
        <v>42</v>
      </c>
      <c r="AU253" s="84">
        <v>41</v>
      </c>
      <c r="AV253" s="85">
        <v>39</v>
      </c>
    </row>
    <row r="254" spans="1:48">
      <c r="A254">
        <v>254</v>
      </c>
      <c r="B254" s="662"/>
      <c r="C254" s="666">
        <f>+C252+10</f>
        <v>170</v>
      </c>
      <c r="D254" s="86" t="str">
        <f>+D252</f>
        <v>48-X</v>
      </c>
      <c r="E254" s="87">
        <v>68</v>
      </c>
      <c r="F254" s="88">
        <v>69</v>
      </c>
      <c r="G254" s="88">
        <v>68</v>
      </c>
      <c r="H254" s="88">
        <v>45</v>
      </c>
      <c r="I254" s="88">
        <v>44</v>
      </c>
      <c r="J254" s="88">
        <v>42</v>
      </c>
      <c r="K254" s="88">
        <v>41</v>
      </c>
      <c r="L254" s="89">
        <v>39</v>
      </c>
      <c r="N254" s="662"/>
      <c r="O254" s="666">
        <f>+O252+10</f>
        <v>170</v>
      </c>
      <c r="P254" s="86" t="str">
        <f>+P252</f>
        <v>48-X</v>
      </c>
      <c r="Q254" s="87">
        <v>43</v>
      </c>
      <c r="R254" s="88">
        <v>42</v>
      </c>
      <c r="S254" s="88">
        <v>41</v>
      </c>
      <c r="T254" s="88">
        <v>39</v>
      </c>
      <c r="U254" s="88">
        <v>38</v>
      </c>
      <c r="V254" s="88">
        <v>36</v>
      </c>
      <c r="W254" s="88">
        <v>37</v>
      </c>
      <c r="X254" s="89">
        <v>39</v>
      </c>
      <c r="Z254" s="662"/>
      <c r="AA254" s="666">
        <f>+AA252+10</f>
        <v>170</v>
      </c>
      <c r="AB254" s="86" t="str">
        <f>+AB252</f>
        <v>48-X</v>
      </c>
      <c r="AC254" s="87">
        <v>37</v>
      </c>
      <c r="AD254" s="88">
        <v>36</v>
      </c>
      <c r="AE254" s="88">
        <v>38</v>
      </c>
      <c r="AF254" s="88">
        <v>39</v>
      </c>
      <c r="AG254" s="88">
        <v>52</v>
      </c>
      <c r="AH254" s="88">
        <v>50</v>
      </c>
      <c r="AI254" s="88">
        <v>48</v>
      </c>
      <c r="AJ254" s="89">
        <v>47</v>
      </c>
      <c r="AL254" s="662"/>
      <c r="AM254" s="666">
        <f>+AM252+10</f>
        <v>170</v>
      </c>
      <c r="AN254" s="86" t="str">
        <f>+AN252</f>
        <v>48-X</v>
      </c>
      <c r="AO254" s="87">
        <v>39</v>
      </c>
      <c r="AP254" s="88">
        <v>53</v>
      </c>
      <c r="AQ254" s="88">
        <v>51</v>
      </c>
      <c r="AR254" s="88">
        <v>49</v>
      </c>
      <c r="AS254" s="88">
        <v>48</v>
      </c>
      <c r="AT254" s="88">
        <v>46</v>
      </c>
      <c r="AU254" s="88">
        <v>44</v>
      </c>
      <c r="AV254" s="89">
        <v>43</v>
      </c>
    </row>
    <row r="255" spans="1:48" ht="15" thickBot="1">
      <c r="A255">
        <v>255</v>
      </c>
      <c r="B255" s="662"/>
      <c r="C255" s="667"/>
      <c r="D255" s="90" t="str">
        <f>+D253</f>
        <v>44-X</v>
      </c>
      <c r="E255" s="87">
        <v>68</v>
      </c>
      <c r="F255" s="88">
        <v>68</v>
      </c>
      <c r="G255" s="88">
        <v>68</v>
      </c>
      <c r="H255" s="88">
        <v>46</v>
      </c>
      <c r="I255" s="88">
        <v>44</v>
      </c>
      <c r="J255" s="88">
        <v>43</v>
      </c>
      <c r="K255" s="88">
        <v>42</v>
      </c>
      <c r="L255" s="89">
        <v>40</v>
      </c>
      <c r="N255" s="662"/>
      <c r="O255" s="667"/>
      <c r="P255" s="90" t="str">
        <f>+P253</f>
        <v>44-X</v>
      </c>
      <c r="Q255" s="87">
        <v>44</v>
      </c>
      <c r="R255" s="88">
        <v>43</v>
      </c>
      <c r="S255" s="88">
        <v>41</v>
      </c>
      <c r="T255" s="88">
        <v>40</v>
      </c>
      <c r="U255" s="88">
        <v>39</v>
      </c>
      <c r="V255" s="88">
        <v>37</v>
      </c>
      <c r="W255" s="88">
        <v>36</v>
      </c>
      <c r="X255" s="89">
        <v>38</v>
      </c>
      <c r="Z255" s="662"/>
      <c r="AA255" s="667"/>
      <c r="AB255" s="90" t="str">
        <f>+AB253</f>
        <v>44-X</v>
      </c>
      <c r="AC255" s="87">
        <v>38</v>
      </c>
      <c r="AD255" s="88">
        <v>37</v>
      </c>
      <c r="AE255" s="88">
        <v>36</v>
      </c>
      <c r="AF255" s="88">
        <v>38</v>
      </c>
      <c r="AG255" s="88">
        <v>52</v>
      </c>
      <c r="AH255" s="88">
        <v>50</v>
      </c>
      <c r="AI255" s="88">
        <v>48</v>
      </c>
      <c r="AJ255" s="89">
        <v>46</v>
      </c>
      <c r="AL255" s="662"/>
      <c r="AM255" s="667"/>
      <c r="AN255" s="90" t="str">
        <f>+AN253</f>
        <v>44-X</v>
      </c>
      <c r="AO255" s="87">
        <v>37</v>
      </c>
      <c r="AP255" s="88">
        <v>38</v>
      </c>
      <c r="AQ255" s="88">
        <v>50</v>
      </c>
      <c r="AR255" s="88">
        <v>49</v>
      </c>
      <c r="AS255" s="88">
        <v>47</v>
      </c>
      <c r="AT255" s="88">
        <v>46</v>
      </c>
      <c r="AU255" s="88">
        <v>44</v>
      </c>
      <c r="AV255" s="89">
        <v>42</v>
      </c>
    </row>
    <row r="256" spans="1:48">
      <c r="A256">
        <v>256</v>
      </c>
      <c r="B256" s="662"/>
      <c r="C256" s="664">
        <f>+C254+10</f>
        <v>180</v>
      </c>
      <c r="D256" s="78" t="s">
        <v>133</v>
      </c>
      <c r="E256" s="83">
        <v>68</v>
      </c>
      <c r="F256" s="84">
        <v>68</v>
      </c>
      <c r="G256" s="84">
        <v>67</v>
      </c>
      <c r="H256" s="84">
        <v>68</v>
      </c>
      <c r="I256" s="84">
        <v>69</v>
      </c>
      <c r="J256" s="84">
        <v>45</v>
      </c>
      <c r="K256" s="84">
        <v>44</v>
      </c>
      <c r="L256" s="85">
        <v>42</v>
      </c>
      <c r="N256" s="662"/>
      <c r="O256" s="664">
        <f>+O254+10</f>
        <v>180</v>
      </c>
      <c r="P256" s="78" t="s">
        <v>133</v>
      </c>
      <c r="Q256" s="83">
        <v>46</v>
      </c>
      <c r="R256" s="84">
        <v>45</v>
      </c>
      <c r="S256" s="84">
        <v>43</v>
      </c>
      <c r="T256" s="84">
        <v>42</v>
      </c>
      <c r="U256" s="84">
        <v>41</v>
      </c>
      <c r="V256" s="84">
        <v>39</v>
      </c>
      <c r="W256" s="84">
        <v>38</v>
      </c>
      <c r="X256" s="85">
        <v>36</v>
      </c>
      <c r="Z256" s="662"/>
      <c r="AA256" s="664">
        <f>+AA254+10</f>
        <v>180</v>
      </c>
      <c r="AB256" s="78" t="s">
        <v>133</v>
      </c>
      <c r="AC256" s="83">
        <v>40</v>
      </c>
      <c r="AD256" s="84">
        <v>39</v>
      </c>
      <c r="AE256" s="84">
        <v>38</v>
      </c>
      <c r="AF256" s="84">
        <v>36</v>
      </c>
      <c r="AG256" s="84">
        <v>39</v>
      </c>
      <c r="AH256" s="84">
        <v>39</v>
      </c>
      <c r="AI256" s="84">
        <v>52</v>
      </c>
      <c r="AJ256" s="85">
        <v>50</v>
      </c>
      <c r="AL256" s="662"/>
      <c r="AM256" s="664">
        <f>+AM254+10</f>
        <v>180</v>
      </c>
      <c r="AN256" s="78" t="s">
        <v>133</v>
      </c>
      <c r="AO256" s="83">
        <v>36</v>
      </c>
      <c r="AP256" s="84">
        <v>38</v>
      </c>
      <c r="AQ256" s="84">
        <v>39</v>
      </c>
      <c r="AR256" s="84">
        <v>52</v>
      </c>
      <c r="AS256" s="84">
        <v>51</v>
      </c>
      <c r="AT256" s="84">
        <v>49</v>
      </c>
      <c r="AU256" s="84">
        <v>47</v>
      </c>
      <c r="AV256" s="85">
        <v>46</v>
      </c>
    </row>
    <row r="257" spans="1:48" ht="15" thickBot="1">
      <c r="A257">
        <v>257</v>
      </c>
      <c r="B257" s="662"/>
      <c r="C257" s="665"/>
      <c r="D257" s="82" t="s">
        <v>129</v>
      </c>
      <c r="E257" s="83">
        <v>69</v>
      </c>
      <c r="F257" s="84">
        <v>68</v>
      </c>
      <c r="G257" s="84">
        <v>67</v>
      </c>
      <c r="H257" s="84">
        <v>68</v>
      </c>
      <c r="I257" s="84">
        <v>69</v>
      </c>
      <c r="J257" s="84">
        <v>46</v>
      </c>
      <c r="K257" s="84">
        <v>44</v>
      </c>
      <c r="L257" s="85">
        <v>43</v>
      </c>
      <c r="N257" s="662"/>
      <c r="O257" s="665"/>
      <c r="P257" s="82" t="s">
        <v>129</v>
      </c>
      <c r="Q257" s="83">
        <v>69</v>
      </c>
      <c r="R257" s="84">
        <v>46</v>
      </c>
      <c r="S257" s="84">
        <v>44</v>
      </c>
      <c r="T257" s="84">
        <v>43</v>
      </c>
      <c r="U257" s="84">
        <v>41</v>
      </c>
      <c r="V257" s="84">
        <v>40</v>
      </c>
      <c r="W257" s="84">
        <v>38</v>
      </c>
      <c r="X257" s="85">
        <v>37</v>
      </c>
      <c r="Z257" s="662"/>
      <c r="AA257" s="665"/>
      <c r="AB257" s="82" t="s">
        <v>129</v>
      </c>
      <c r="AC257" s="83">
        <v>41</v>
      </c>
      <c r="AD257" s="84">
        <v>40</v>
      </c>
      <c r="AE257" s="84">
        <v>38</v>
      </c>
      <c r="AF257" s="84">
        <v>37</v>
      </c>
      <c r="AG257" s="84">
        <v>36</v>
      </c>
      <c r="AH257" s="84">
        <v>38</v>
      </c>
      <c r="AI257" s="84">
        <v>51</v>
      </c>
      <c r="AJ257" s="85">
        <v>49</v>
      </c>
      <c r="AL257" s="662"/>
      <c r="AM257" s="665"/>
      <c r="AN257" s="82" t="s">
        <v>129</v>
      </c>
      <c r="AO257" s="83">
        <v>37</v>
      </c>
      <c r="AP257" s="84">
        <v>36</v>
      </c>
      <c r="AQ257" s="84">
        <v>37</v>
      </c>
      <c r="AR257" s="84">
        <v>52</v>
      </c>
      <c r="AS257" s="84">
        <v>50</v>
      </c>
      <c r="AT257" s="84">
        <v>49</v>
      </c>
      <c r="AU257" s="84">
        <v>47</v>
      </c>
      <c r="AV257" s="85">
        <v>45</v>
      </c>
    </row>
    <row r="258" spans="1:48">
      <c r="A258">
        <v>258</v>
      </c>
      <c r="B258" s="662"/>
      <c r="C258" s="666">
        <f>+C256+10</f>
        <v>190</v>
      </c>
      <c r="D258" s="86" t="str">
        <f>+D256</f>
        <v>48-X</v>
      </c>
      <c r="E258" s="221"/>
      <c r="F258" s="88">
        <v>68</v>
      </c>
      <c r="G258" s="88">
        <v>68</v>
      </c>
      <c r="H258" s="88">
        <v>68</v>
      </c>
      <c r="I258" s="88">
        <v>68</v>
      </c>
      <c r="J258" s="88">
        <v>68</v>
      </c>
      <c r="K258" s="88">
        <v>69</v>
      </c>
      <c r="L258" s="89">
        <v>45</v>
      </c>
      <c r="N258" s="662"/>
      <c r="O258" s="666">
        <f>+O256+10</f>
        <v>190</v>
      </c>
      <c r="P258" s="86" t="str">
        <f>+P256</f>
        <v>48-X</v>
      </c>
      <c r="Q258" s="87">
        <v>69</v>
      </c>
      <c r="R258" s="88">
        <v>68</v>
      </c>
      <c r="S258" s="88">
        <v>69</v>
      </c>
      <c r="T258" s="88">
        <v>44</v>
      </c>
      <c r="U258" s="88">
        <v>43</v>
      </c>
      <c r="V258" s="88">
        <v>42</v>
      </c>
      <c r="W258" s="88">
        <v>40</v>
      </c>
      <c r="X258" s="89">
        <v>39</v>
      </c>
      <c r="Z258" s="662"/>
      <c r="AA258" s="666">
        <f>+AA256+10</f>
        <v>190</v>
      </c>
      <c r="AB258" s="86" t="str">
        <f>+AB256</f>
        <v>48-X</v>
      </c>
      <c r="AC258" s="87">
        <v>43</v>
      </c>
      <c r="AD258" s="88">
        <v>41</v>
      </c>
      <c r="AE258" s="88">
        <v>40</v>
      </c>
      <c r="AF258" s="88">
        <v>38</v>
      </c>
      <c r="AG258" s="88">
        <v>37</v>
      </c>
      <c r="AH258" s="88">
        <v>36</v>
      </c>
      <c r="AI258" s="88">
        <v>38</v>
      </c>
      <c r="AJ258" s="89">
        <v>53</v>
      </c>
      <c r="AL258" s="662"/>
      <c r="AM258" s="666">
        <f>+AM256+10</f>
        <v>190</v>
      </c>
      <c r="AN258" s="86" t="str">
        <f>+AN256</f>
        <v>48-X</v>
      </c>
      <c r="AO258" s="87">
        <v>39</v>
      </c>
      <c r="AP258" s="88">
        <v>38</v>
      </c>
      <c r="AQ258" s="88">
        <v>36</v>
      </c>
      <c r="AR258" s="88">
        <v>38</v>
      </c>
      <c r="AS258" s="88">
        <v>39</v>
      </c>
      <c r="AT258" s="88">
        <v>52</v>
      </c>
      <c r="AU258" s="88">
        <v>50</v>
      </c>
      <c r="AV258" s="89">
        <v>48</v>
      </c>
    </row>
    <row r="259" spans="1:48" ht="15" thickBot="1">
      <c r="A259">
        <v>259</v>
      </c>
      <c r="B259" s="662"/>
      <c r="C259" s="667"/>
      <c r="D259" s="90" t="str">
        <f>+D257</f>
        <v>44-X</v>
      </c>
      <c r="E259" s="346"/>
      <c r="F259" s="88">
        <v>69</v>
      </c>
      <c r="G259" s="88">
        <v>68</v>
      </c>
      <c r="H259" s="88">
        <v>68</v>
      </c>
      <c r="I259" s="88">
        <v>68</v>
      </c>
      <c r="J259" s="88">
        <v>68</v>
      </c>
      <c r="K259" s="88">
        <v>69</v>
      </c>
      <c r="L259" s="89">
        <v>45</v>
      </c>
      <c r="N259" s="662"/>
      <c r="O259" s="667"/>
      <c r="P259" s="90" t="str">
        <f>+P257</f>
        <v>44-X</v>
      </c>
      <c r="Q259" s="87">
        <v>68</v>
      </c>
      <c r="R259" s="88">
        <v>68</v>
      </c>
      <c r="S259" s="88">
        <v>68</v>
      </c>
      <c r="T259" s="88">
        <v>45</v>
      </c>
      <c r="U259" s="88">
        <v>44</v>
      </c>
      <c r="V259" s="88">
        <v>42</v>
      </c>
      <c r="W259" s="88">
        <v>41</v>
      </c>
      <c r="X259" s="89">
        <v>39</v>
      </c>
      <c r="Z259" s="662"/>
      <c r="AA259" s="667"/>
      <c r="AB259" s="90" t="str">
        <f>+AB257</f>
        <v>44-X</v>
      </c>
      <c r="AC259" s="87">
        <v>43</v>
      </c>
      <c r="AD259" s="88">
        <v>42</v>
      </c>
      <c r="AE259" s="88">
        <v>41</v>
      </c>
      <c r="AF259" s="88">
        <v>39</v>
      </c>
      <c r="AG259" s="88">
        <v>38</v>
      </c>
      <c r="AH259" s="88">
        <v>36</v>
      </c>
      <c r="AI259" s="88">
        <v>37</v>
      </c>
      <c r="AJ259" s="89">
        <v>38</v>
      </c>
      <c r="AL259" s="662"/>
      <c r="AM259" s="667"/>
      <c r="AN259" s="90" t="str">
        <f>+AN257</f>
        <v>44-X</v>
      </c>
      <c r="AO259" s="87">
        <v>40</v>
      </c>
      <c r="AP259" s="88">
        <v>38</v>
      </c>
      <c r="AQ259" s="88">
        <v>37</v>
      </c>
      <c r="AR259" s="88">
        <v>37</v>
      </c>
      <c r="AS259" s="88">
        <v>38</v>
      </c>
      <c r="AT259" s="88">
        <v>52</v>
      </c>
      <c r="AU259" s="88">
        <v>50</v>
      </c>
      <c r="AV259" s="89">
        <v>48</v>
      </c>
    </row>
    <row r="260" spans="1:48">
      <c r="A260">
        <v>260</v>
      </c>
      <c r="B260" s="662"/>
      <c r="C260" s="664">
        <f>+C258+10</f>
        <v>200</v>
      </c>
      <c r="D260" s="78" t="s">
        <v>133</v>
      </c>
      <c r="E260" s="224"/>
      <c r="F260" s="223"/>
      <c r="G260" s="223"/>
      <c r="H260" s="84">
        <v>68</v>
      </c>
      <c r="I260" s="84">
        <v>68</v>
      </c>
      <c r="J260" s="84">
        <v>68</v>
      </c>
      <c r="K260" s="84">
        <v>68</v>
      </c>
      <c r="L260" s="85">
        <v>69</v>
      </c>
      <c r="N260" s="662"/>
      <c r="O260" s="664">
        <f>+O258+10</f>
        <v>200</v>
      </c>
      <c r="P260" s="78" t="s">
        <v>133</v>
      </c>
      <c r="Q260" s="83">
        <v>68</v>
      </c>
      <c r="R260" s="84">
        <v>68</v>
      </c>
      <c r="S260" s="84">
        <v>68</v>
      </c>
      <c r="T260" s="84">
        <v>67</v>
      </c>
      <c r="U260" s="84">
        <v>45</v>
      </c>
      <c r="V260" s="84">
        <v>44</v>
      </c>
      <c r="W260" s="84">
        <v>42</v>
      </c>
      <c r="X260" s="85">
        <v>41</v>
      </c>
      <c r="Z260" s="662"/>
      <c r="AA260" s="664">
        <f>+AA258+10</f>
        <v>200</v>
      </c>
      <c r="AB260" s="78" t="s">
        <v>133</v>
      </c>
      <c r="AC260" s="83">
        <v>45</v>
      </c>
      <c r="AD260" s="84">
        <v>44</v>
      </c>
      <c r="AE260" s="84">
        <v>42</v>
      </c>
      <c r="AF260" s="84">
        <v>41</v>
      </c>
      <c r="AG260" s="84">
        <v>39</v>
      </c>
      <c r="AH260" s="84">
        <v>38</v>
      </c>
      <c r="AI260" s="84">
        <v>37</v>
      </c>
      <c r="AJ260" s="85">
        <v>37</v>
      </c>
      <c r="AL260" s="662"/>
      <c r="AM260" s="664">
        <f>+AM258+10</f>
        <v>200</v>
      </c>
      <c r="AN260" s="78" t="s">
        <v>133</v>
      </c>
      <c r="AO260" s="83">
        <v>41</v>
      </c>
      <c r="AP260" s="84">
        <v>40</v>
      </c>
      <c r="AQ260" s="84">
        <v>39</v>
      </c>
      <c r="AR260" s="84">
        <v>37</v>
      </c>
      <c r="AS260" s="84">
        <v>36</v>
      </c>
      <c r="AT260" s="84">
        <v>39</v>
      </c>
      <c r="AU260" s="84">
        <v>39</v>
      </c>
      <c r="AV260" s="85">
        <v>51</v>
      </c>
    </row>
    <row r="261" spans="1:48" ht="15" thickBot="1">
      <c r="A261">
        <v>261</v>
      </c>
      <c r="B261" s="663"/>
      <c r="C261" s="665"/>
      <c r="D261" s="82" t="s">
        <v>129</v>
      </c>
      <c r="E261" s="347"/>
      <c r="F261" s="348"/>
      <c r="G261" s="348"/>
      <c r="H261" s="186">
        <v>69</v>
      </c>
      <c r="I261" s="186">
        <v>68</v>
      </c>
      <c r="J261" s="186">
        <v>68</v>
      </c>
      <c r="K261" s="186">
        <v>68</v>
      </c>
      <c r="L261" s="185">
        <v>69</v>
      </c>
      <c r="N261" s="663"/>
      <c r="O261" s="665"/>
      <c r="P261" s="82" t="s">
        <v>129</v>
      </c>
      <c r="Q261" s="189">
        <v>68</v>
      </c>
      <c r="R261" s="186">
        <v>68</v>
      </c>
      <c r="S261" s="186">
        <v>68</v>
      </c>
      <c r="T261" s="186">
        <v>67</v>
      </c>
      <c r="U261" s="186">
        <v>47</v>
      </c>
      <c r="V261" s="186">
        <v>45</v>
      </c>
      <c r="W261" s="186">
        <v>43</v>
      </c>
      <c r="X261" s="185">
        <v>42</v>
      </c>
      <c r="Z261" s="663"/>
      <c r="AA261" s="665"/>
      <c r="AB261" s="82" t="s">
        <v>129</v>
      </c>
      <c r="AC261" s="189">
        <v>46</v>
      </c>
      <c r="AD261" s="186">
        <v>45</v>
      </c>
      <c r="AE261" s="186">
        <v>43</v>
      </c>
      <c r="AF261" s="186">
        <v>41</v>
      </c>
      <c r="AG261" s="186">
        <v>40</v>
      </c>
      <c r="AH261" s="186">
        <v>39</v>
      </c>
      <c r="AI261" s="186">
        <v>37</v>
      </c>
      <c r="AJ261" s="185">
        <v>36</v>
      </c>
      <c r="AL261" s="663"/>
      <c r="AM261" s="665"/>
      <c r="AN261" s="82" t="s">
        <v>129</v>
      </c>
      <c r="AO261" s="189">
        <v>42</v>
      </c>
      <c r="AP261" s="186">
        <v>41</v>
      </c>
      <c r="AQ261" s="186">
        <v>40</v>
      </c>
      <c r="AR261" s="186">
        <v>38</v>
      </c>
      <c r="AS261" s="186">
        <v>37</v>
      </c>
      <c r="AT261" s="186">
        <v>36</v>
      </c>
      <c r="AU261" s="186">
        <v>38</v>
      </c>
      <c r="AV261" s="185">
        <v>51</v>
      </c>
    </row>
    <row r="262" spans="1:48">
      <c r="A262">
        <v>262</v>
      </c>
    </row>
    <row r="263" spans="1:48">
      <c r="A263">
        <v>263</v>
      </c>
      <c r="B263" s="675" t="s">
        <v>1143</v>
      </c>
      <c r="C263" s="675"/>
      <c r="D263" s="675"/>
      <c r="E263" s="675"/>
      <c r="F263" s="675"/>
      <c r="G263" s="675"/>
      <c r="H263" s="675"/>
      <c r="I263" s="675"/>
      <c r="J263" s="675"/>
      <c r="K263" s="675"/>
      <c r="L263" s="675"/>
      <c r="N263" s="675" t="s">
        <v>1143</v>
      </c>
      <c r="O263" s="675"/>
      <c r="P263" s="675"/>
      <c r="Q263" s="675"/>
      <c r="R263" s="675"/>
      <c r="S263" s="675"/>
      <c r="T263" s="675"/>
      <c r="U263" s="675"/>
      <c r="V263" s="675"/>
      <c r="W263" s="675"/>
      <c r="X263" s="675"/>
      <c r="Z263" s="675" t="s">
        <v>1143</v>
      </c>
      <c r="AA263" s="675"/>
      <c r="AB263" s="675"/>
      <c r="AC263" s="675"/>
      <c r="AD263" s="675"/>
      <c r="AE263" s="675"/>
      <c r="AF263" s="675"/>
      <c r="AG263" s="675"/>
      <c r="AH263" s="675"/>
      <c r="AI263" s="675"/>
      <c r="AJ263" s="675"/>
      <c r="AL263" s="675" t="s">
        <v>1143</v>
      </c>
      <c r="AM263" s="675"/>
      <c r="AN263" s="675"/>
      <c r="AO263" s="675"/>
      <c r="AP263" s="675"/>
      <c r="AQ263" s="675"/>
      <c r="AR263" s="675"/>
      <c r="AS263" s="675"/>
      <c r="AT263" s="675"/>
      <c r="AU263" s="675"/>
      <c r="AV263" s="675"/>
    </row>
    <row r="264" spans="1:48">
      <c r="A264">
        <v>264</v>
      </c>
    </row>
    <row r="265" spans="1:48">
      <c r="A265">
        <v>265</v>
      </c>
      <c r="Q265" t="s">
        <v>1146</v>
      </c>
    </row>
    <row r="266" spans="1:48">
      <c r="A266">
        <v>266</v>
      </c>
    </row>
    <row r="267" spans="1:48">
      <c r="A267">
        <v>267</v>
      </c>
    </row>
    <row r="268" spans="1:48" ht="15" thickBot="1">
      <c r="A268">
        <v>268</v>
      </c>
    </row>
    <row r="269" spans="1:48" ht="18.600000000000001" thickBot="1">
      <c r="A269">
        <v>269</v>
      </c>
      <c r="B269" s="649" t="s">
        <v>1134</v>
      </c>
      <c r="C269" s="650"/>
      <c r="D269" s="650"/>
      <c r="E269" s="650"/>
      <c r="F269" s="650"/>
      <c r="G269" s="650"/>
      <c r="H269" s="650"/>
      <c r="I269" s="650"/>
      <c r="J269" s="650"/>
      <c r="K269" s="650"/>
      <c r="L269" s="651"/>
      <c r="N269" s="649" t="s">
        <v>1134</v>
      </c>
      <c r="O269" s="650"/>
      <c r="P269" s="650"/>
      <c r="Q269" s="650"/>
      <c r="R269" s="650"/>
      <c r="S269" s="650"/>
      <c r="T269" s="650"/>
      <c r="U269" s="650"/>
      <c r="V269" s="650"/>
      <c r="W269" s="650"/>
      <c r="X269" s="651"/>
      <c r="Z269" s="649" t="s">
        <v>1134</v>
      </c>
      <c r="AA269" s="650"/>
      <c r="AB269" s="650"/>
      <c r="AC269" s="650"/>
      <c r="AD269" s="650"/>
      <c r="AE269" s="650"/>
      <c r="AF269" s="650"/>
      <c r="AG269" s="650"/>
      <c r="AH269" s="650"/>
      <c r="AI269" s="650"/>
      <c r="AJ269" s="651"/>
      <c r="AL269" s="649" t="s">
        <v>1134</v>
      </c>
      <c r="AM269" s="650"/>
      <c r="AN269" s="650"/>
      <c r="AO269" s="650"/>
      <c r="AP269" s="650"/>
      <c r="AQ269" s="650"/>
      <c r="AR269" s="650"/>
      <c r="AS269" s="650"/>
      <c r="AT269" s="650"/>
      <c r="AU269" s="650"/>
      <c r="AV269" s="651"/>
    </row>
    <row r="270" spans="1:48" ht="15.75" customHeight="1">
      <c r="A270">
        <v>270</v>
      </c>
      <c r="B270" s="652" t="s">
        <v>1117</v>
      </c>
      <c r="C270" s="652" t="s">
        <v>634</v>
      </c>
      <c r="D270" s="682" t="s">
        <v>1119</v>
      </c>
      <c r="E270" s="676" t="s">
        <v>1120</v>
      </c>
      <c r="F270" s="677"/>
      <c r="G270" s="677"/>
      <c r="H270" s="677"/>
      <c r="I270" s="677"/>
      <c r="J270" s="677"/>
      <c r="K270" s="677"/>
      <c r="L270" s="678"/>
      <c r="N270" s="652" t="str">
        <f>+N6</f>
        <v>Categoría de terreno 2</v>
      </c>
      <c r="O270" s="652" t="s">
        <v>634</v>
      </c>
      <c r="P270" s="682" t="s">
        <v>1119</v>
      </c>
      <c r="Q270" s="676" t="s">
        <v>1120</v>
      </c>
      <c r="R270" s="677"/>
      <c r="S270" s="677"/>
      <c r="T270" s="677"/>
      <c r="U270" s="677"/>
      <c r="V270" s="677"/>
      <c r="W270" s="677"/>
      <c r="X270" s="678"/>
      <c r="Z270" s="652" t="str">
        <f>+Z6</f>
        <v>Categoría de terreno 3</v>
      </c>
      <c r="AA270" s="652" t="s">
        <v>634</v>
      </c>
      <c r="AB270" s="682" t="s">
        <v>1119</v>
      </c>
      <c r="AC270" s="676" t="s">
        <v>1120</v>
      </c>
      <c r="AD270" s="677"/>
      <c r="AE270" s="677"/>
      <c r="AF270" s="677"/>
      <c r="AG270" s="677"/>
      <c r="AH270" s="677"/>
      <c r="AI270" s="677"/>
      <c r="AJ270" s="678"/>
      <c r="AL270" s="652" t="str">
        <f>+AL6</f>
        <v>Categoría de terreno 4</v>
      </c>
      <c r="AM270" s="652" t="s">
        <v>634</v>
      </c>
      <c r="AN270" s="682" t="s">
        <v>1119</v>
      </c>
      <c r="AO270" s="676" t="s">
        <v>1120</v>
      </c>
      <c r="AP270" s="677"/>
      <c r="AQ270" s="677"/>
      <c r="AR270" s="677"/>
      <c r="AS270" s="677"/>
      <c r="AT270" s="677"/>
      <c r="AU270" s="677"/>
      <c r="AV270" s="678"/>
    </row>
    <row r="271" spans="1:48" ht="15" customHeight="1" thickBot="1">
      <c r="A271">
        <v>271</v>
      </c>
      <c r="B271" s="668"/>
      <c r="C271" s="668"/>
      <c r="D271" s="683"/>
      <c r="E271" s="679"/>
      <c r="F271" s="680"/>
      <c r="G271" s="680"/>
      <c r="H271" s="680"/>
      <c r="I271" s="680"/>
      <c r="J271" s="680"/>
      <c r="K271" s="680"/>
      <c r="L271" s="681"/>
      <c r="N271" s="668"/>
      <c r="O271" s="668"/>
      <c r="P271" s="683"/>
      <c r="Q271" s="679"/>
      <c r="R271" s="680"/>
      <c r="S271" s="680"/>
      <c r="T271" s="680"/>
      <c r="U271" s="680"/>
      <c r="V271" s="680"/>
      <c r="W271" s="680"/>
      <c r="X271" s="681"/>
      <c r="Z271" s="668"/>
      <c r="AA271" s="668"/>
      <c r="AB271" s="683"/>
      <c r="AC271" s="679"/>
      <c r="AD271" s="680"/>
      <c r="AE271" s="680"/>
      <c r="AF271" s="680"/>
      <c r="AG271" s="680"/>
      <c r="AH271" s="680"/>
      <c r="AI271" s="680"/>
      <c r="AJ271" s="681"/>
      <c r="AL271" s="668"/>
      <c r="AM271" s="668"/>
      <c r="AN271" s="683"/>
      <c r="AO271" s="679"/>
      <c r="AP271" s="680"/>
      <c r="AQ271" s="680"/>
      <c r="AR271" s="680"/>
      <c r="AS271" s="680"/>
      <c r="AT271" s="680"/>
      <c r="AU271" s="680"/>
      <c r="AV271" s="681"/>
    </row>
    <row r="272" spans="1:48" ht="15" thickBot="1">
      <c r="A272">
        <v>272</v>
      </c>
      <c r="B272" s="653"/>
      <c r="C272" s="653"/>
      <c r="D272" s="671"/>
      <c r="E272" s="75">
        <v>0</v>
      </c>
      <c r="F272" s="76">
        <v>500</v>
      </c>
      <c r="G272" s="76">
        <v>1000</v>
      </c>
      <c r="H272" s="76">
        <v>1500</v>
      </c>
      <c r="I272" s="76">
        <v>2000</v>
      </c>
      <c r="J272" s="76">
        <v>2500</v>
      </c>
      <c r="K272" s="76">
        <v>3000</v>
      </c>
      <c r="L272" s="77">
        <v>3500</v>
      </c>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1147</v>
      </c>
      <c r="C273" s="664">
        <v>100</v>
      </c>
      <c r="D273" s="78" t="s">
        <v>133</v>
      </c>
      <c r="E273" s="94">
        <v>1.3799999952316284</v>
      </c>
      <c r="F273" s="95">
        <v>1.4099999666213989</v>
      </c>
      <c r="G273" s="95">
        <v>1.4299999475479126</v>
      </c>
      <c r="H273" s="95">
        <v>1.4600000381469727</v>
      </c>
      <c r="I273" s="95">
        <v>1.4800000190734863</v>
      </c>
      <c r="J273" s="95">
        <v>1.6000000238418579</v>
      </c>
      <c r="K273" s="95">
        <v>1.6699999570846558</v>
      </c>
      <c r="L273" s="96">
        <v>1.7300000190734863</v>
      </c>
      <c r="N273" s="661" t="s">
        <v>1147</v>
      </c>
      <c r="O273" s="664">
        <v>100</v>
      </c>
      <c r="P273" s="78" t="s">
        <v>133</v>
      </c>
      <c r="Q273" s="94">
        <v>1.4900000095367432</v>
      </c>
      <c r="R273" s="95">
        <v>1.6100000143051147</v>
      </c>
      <c r="S273" s="95">
        <v>1.6799999475479126</v>
      </c>
      <c r="T273" s="95">
        <v>1.7300000190734863</v>
      </c>
      <c r="U273" s="95">
        <v>1.7699999809265137</v>
      </c>
      <c r="V273" s="95">
        <v>1.8200000524520874</v>
      </c>
      <c r="W273" s="95">
        <v>1.8500000238418579</v>
      </c>
      <c r="X273" s="96">
        <v>1.8700000047683716</v>
      </c>
      <c r="Z273" s="661" t="s">
        <v>1147</v>
      </c>
      <c r="AA273" s="664">
        <v>100</v>
      </c>
      <c r="AB273" s="78" t="s">
        <v>133</v>
      </c>
      <c r="AC273" s="94">
        <v>1.7899999618530273</v>
      </c>
      <c r="AD273" s="95">
        <v>1.8200000524520874</v>
      </c>
      <c r="AE273" s="95">
        <v>1.8600000143051147</v>
      </c>
      <c r="AF273" s="95">
        <v>1.8700000047683716</v>
      </c>
      <c r="AG273" s="95">
        <v>1.8700000047683716</v>
      </c>
      <c r="AH273" s="95">
        <v>1.8999999761581421</v>
      </c>
      <c r="AI273" s="95">
        <v>1.9600000381469727</v>
      </c>
      <c r="AJ273" s="96">
        <v>2.0199999809265137</v>
      </c>
      <c r="AL273" s="661" t="s">
        <v>1147</v>
      </c>
      <c r="AM273" s="664">
        <v>100</v>
      </c>
      <c r="AN273" s="78" t="s">
        <v>133</v>
      </c>
      <c r="AO273" s="94">
        <v>1.8700000047683716</v>
      </c>
      <c r="AP273" s="95">
        <v>1.8700000047683716</v>
      </c>
      <c r="AQ273" s="95">
        <v>1.8899999856948853</v>
      </c>
      <c r="AR273" s="95">
        <v>1.940000057220459</v>
      </c>
      <c r="AS273" s="95">
        <v>1.9800000190734863</v>
      </c>
      <c r="AT273" s="95">
        <v>2.0299999713897705</v>
      </c>
      <c r="AU273" s="95">
        <v>2.0799999237060547</v>
      </c>
      <c r="AV273" s="96">
        <v>2.1400001049041748</v>
      </c>
    </row>
    <row r="274" spans="1:48" ht="15" thickBot="1">
      <c r="A274">
        <v>274</v>
      </c>
      <c r="B274" s="662"/>
      <c r="C274" s="665"/>
      <c r="D274" s="82" t="s">
        <v>129</v>
      </c>
      <c r="E274" s="97">
        <v>1.3500000238418579</v>
      </c>
      <c r="F274" s="98">
        <v>1.3700000047683716</v>
      </c>
      <c r="G274" s="98">
        <v>1.4099999666213989</v>
      </c>
      <c r="H274" s="98">
        <v>1.4299999475479126</v>
      </c>
      <c r="I274" s="98">
        <v>1.4600000381469727</v>
      </c>
      <c r="J274" s="98">
        <v>1.4800000190734863</v>
      </c>
      <c r="K274" s="98">
        <v>1.6100000143051147</v>
      </c>
      <c r="L274" s="99">
        <v>1.6699999570846558</v>
      </c>
      <c r="N274" s="662"/>
      <c r="O274" s="665"/>
      <c r="P274" s="82" t="s">
        <v>129</v>
      </c>
      <c r="Q274" s="97">
        <v>1.4600000381469727</v>
      </c>
      <c r="R274" s="98">
        <v>1.4900000095367432</v>
      </c>
      <c r="S274" s="98">
        <v>1.6200000047683716</v>
      </c>
      <c r="T274" s="98">
        <v>1.6799999475479126</v>
      </c>
      <c r="U274" s="98">
        <v>1.7200000286102295</v>
      </c>
      <c r="V274" s="98">
        <v>1.7599999904632568</v>
      </c>
      <c r="W274" s="98">
        <v>1.809999942779541</v>
      </c>
      <c r="X274" s="99">
        <v>1.8500000238418579</v>
      </c>
      <c r="Z274" s="662"/>
      <c r="AA274" s="665"/>
      <c r="AB274" s="82" t="s">
        <v>129</v>
      </c>
      <c r="AC274" s="97">
        <v>1.7300000190734863</v>
      </c>
      <c r="AD274" s="98">
        <v>1.7699999809265137</v>
      </c>
      <c r="AE274" s="98">
        <v>1.809999942779541</v>
      </c>
      <c r="AF274" s="98">
        <v>1.8500000238418579</v>
      </c>
      <c r="AG274" s="98">
        <v>1.8700000047683716</v>
      </c>
      <c r="AH274" s="98">
        <v>1.8700000047683716</v>
      </c>
      <c r="AI274" s="98">
        <v>1.8999999761581421</v>
      </c>
      <c r="AJ274" s="99">
        <v>1.9600000381469727</v>
      </c>
      <c r="AL274" s="662"/>
      <c r="AM274" s="665"/>
      <c r="AN274" s="82" t="s">
        <v>129</v>
      </c>
      <c r="AO274" s="97">
        <v>1.8400000333786011</v>
      </c>
      <c r="AP274" s="98">
        <v>1.8700000047683716</v>
      </c>
      <c r="AQ274" s="98">
        <v>1.8700000047683716</v>
      </c>
      <c r="AR274" s="98">
        <v>1.8899999856948853</v>
      </c>
      <c r="AS274" s="98">
        <v>1.9299999475479126</v>
      </c>
      <c r="AT274" s="98">
        <v>1.9800000190734863</v>
      </c>
      <c r="AU274" s="98">
        <v>2.0399999618530273</v>
      </c>
      <c r="AV274" s="99">
        <v>2.0899999141693115</v>
      </c>
    </row>
    <row r="275" spans="1:48">
      <c r="A275">
        <v>275</v>
      </c>
      <c r="B275" s="662"/>
      <c r="C275" s="666">
        <v>110</v>
      </c>
      <c r="D275" s="86" t="str">
        <f>+D273</f>
        <v>48-X</v>
      </c>
      <c r="E275" s="100">
        <v>1.2699999809265137</v>
      </c>
      <c r="F275" s="101">
        <v>1.309999942779541</v>
      </c>
      <c r="G275" s="101">
        <v>1.3500000238418579</v>
      </c>
      <c r="H275" s="101">
        <v>1.3799999952316284</v>
      </c>
      <c r="I275" s="101">
        <v>1.3999999761581421</v>
      </c>
      <c r="J275" s="101">
        <v>1.4299999475479126</v>
      </c>
      <c r="K275" s="101">
        <v>1.4500000476837158</v>
      </c>
      <c r="L275" s="102">
        <v>1.4800000190734863</v>
      </c>
      <c r="N275" s="662"/>
      <c r="O275" s="666">
        <v>110</v>
      </c>
      <c r="P275" s="86" t="str">
        <f>+P273</f>
        <v>48-X</v>
      </c>
      <c r="Q275" s="100">
        <v>1.4099999666213989</v>
      </c>
      <c r="R275" s="101">
        <v>1.4299999475479126</v>
      </c>
      <c r="S275" s="101">
        <v>1.4600000381469727</v>
      </c>
      <c r="T275" s="101">
        <v>1.4800000190734863</v>
      </c>
      <c r="U275" s="101">
        <v>1.6100000143051147</v>
      </c>
      <c r="V275" s="101">
        <v>1.6699999570846558</v>
      </c>
      <c r="W275" s="101">
        <v>1.7100000381469727</v>
      </c>
      <c r="X275" s="102">
        <v>1.7699999809265137</v>
      </c>
      <c r="Z275" s="662"/>
      <c r="AA275" s="666">
        <v>110</v>
      </c>
      <c r="AB275" s="86" t="str">
        <f>+AB273</f>
        <v>48-X</v>
      </c>
      <c r="AC275" s="100">
        <v>1.6200000047683716</v>
      </c>
      <c r="AD275" s="101">
        <v>1.6699999570846558</v>
      </c>
      <c r="AE275" s="101">
        <v>1.7300000190734863</v>
      </c>
      <c r="AF275" s="101">
        <v>1.7699999809265137</v>
      </c>
      <c r="AG275" s="101">
        <v>1.8200000524520874</v>
      </c>
      <c r="AH275" s="101">
        <v>1.8500000238418579</v>
      </c>
      <c r="AI275" s="101">
        <v>1.8700000047683716</v>
      </c>
      <c r="AJ275" s="102">
        <v>1.8700000047683716</v>
      </c>
      <c r="AL275" s="662"/>
      <c r="AM275" s="666">
        <v>110</v>
      </c>
      <c r="AN275" s="86" t="str">
        <f>+AN273</f>
        <v>48-X</v>
      </c>
      <c r="AO275" s="100">
        <v>1.7599999904632568</v>
      </c>
      <c r="AP275" s="101">
        <v>1.7999999523162842</v>
      </c>
      <c r="AQ275" s="101">
        <v>1.8400000333786011</v>
      </c>
      <c r="AR275" s="101">
        <v>1.8700000047683716</v>
      </c>
      <c r="AS275" s="101">
        <v>1.8700000047683716</v>
      </c>
      <c r="AT275" s="101">
        <v>1.8799999952316284</v>
      </c>
      <c r="AU275" s="101">
        <v>1.940000057220459</v>
      </c>
      <c r="AV275" s="102">
        <v>1.9900000095367432</v>
      </c>
    </row>
    <row r="276" spans="1:48" ht="15" thickBot="1">
      <c r="A276">
        <v>276</v>
      </c>
      <c r="B276" s="662"/>
      <c r="C276" s="667"/>
      <c r="D276" s="90" t="str">
        <f>+D274</f>
        <v>44-X</v>
      </c>
      <c r="E276" s="100">
        <v>1.1100000143051147</v>
      </c>
      <c r="F276" s="101">
        <v>1.2599999904632568</v>
      </c>
      <c r="G276" s="101">
        <v>1.2999999523162842</v>
      </c>
      <c r="H276" s="101">
        <v>1.3400000333786011</v>
      </c>
      <c r="I276" s="101">
        <v>1.3700000047683716</v>
      </c>
      <c r="J276" s="101">
        <v>1.3999999761581421</v>
      </c>
      <c r="K276" s="101">
        <v>1.4299999475479126</v>
      </c>
      <c r="L276" s="102">
        <v>1.4600000381469727</v>
      </c>
      <c r="N276" s="662"/>
      <c r="O276" s="667"/>
      <c r="P276" s="90" t="str">
        <f>+P274</f>
        <v>44-X</v>
      </c>
      <c r="Q276" s="100">
        <v>1.3799999952316284</v>
      </c>
      <c r="R276" s="101">
        <v>1.4099999666213989</v>
      </c>
      <c r="S276" s="101">
        <v>1.4299999475479126</v>
      </c>
      <c r="T276" s="101">
        <v>1.4600000381469727</v>
      </c>
      <c r="U276" s="101">
        <v>1.4800000190734863</v>
      </c>
      <c r="V276" s="101">
        <v>1.6100000143051147</v>
      </c>
      <c r="W276" s="101">
        <v>1.6699999570846558</v>
      </c>
      <c r="X276" s="102">
        <v>1.7200000286102295</v>
      </c>
      <c r="Z276" s="662"/>
      <c r="AA276" s="667"/>
      <c r="AB276" s="90" t="str">
        <f>+AB274</f>
        <v>44-X</v>
      </c>
      <c r="AC276" s="100">
        <v>1.4900000095367432</v>
      </c>
      <c r="AD276" s="101">
        <v>1.6200000047683716</v>
      </c>
      <c r="AE276" s="101">
        <v>1.6799999475479126</v>
      </c>
      <c r="AF276" s="101">
        <v>1.7300000190734863</v>
      </c>
      <c r="AG276" s="101">
        <v>1.7699999809265137</v>
      </c>
      <c r="AH276" s="101">
        <v>1.809999942779541</v>
      </c>
      <c r="AI276" s="101">
        <v>1.8500000238418579</v>
      </c>
      <c r="AJ276" s="102">
        <v>1.8700000047683716</v>
      </c>
      <c r="AL276" s="662"/>
      <c r="AM276" s="667"/>
      <c r="AN276" s="90" t="str">
        <f>+AN274</f>
        <v>44-X</v>
      </c>
      <c r="AO276" s="100">
        <v>1.7100000381469727</v>
      </c>
      <c r="AP276" s="101">
        <v>1.75</v>
      </c>
      <c r="AQ276" s="101">
        <v>1.7899999618530273</v>
      </c>
      <c r="AR276" s="101">
        <v>1.8300000429153442</v>
      </c>
      <c r="AS276" s="101">
        <v>1.8700000047683716</v>
      </c>
      <c r="AT276" s="101">
        <v>1.8700000047683716</v>
      </c>
      <c r="AU276" s="101">
        <v>1.8799999952316284</v>
      </c>
      <c r="AV276" s="102">
        <v>1.940000057220459</v>
      </c>
    </row>
    <row r="277" spans="1:48">
      <c r="A277">
        <v>277</v>
      </c>
      <c r="B277" s="662"/>
      <c r="C277" s="664">
        <f>+C275+10</f>
        <v>120</v>
      </c>
      <c r="D277" s="78" t="s">
        <v>133</v>
      </c>
      <c r="E277" s="97">
        <v>1.0700000524520874</v>
      </c>
      <c r="F277" s="98">
        <v>1.0900000333786011</v>
      </c>
      <c r="G277" s="98">
        <v>1.1100000143051147</v>
      </c>
      <c r="H277" s="98">
        <v>1.2799999713897705</v>
      </c>
      <c r="I277" s="98">
        <v>1.309999942779541</v>
      </c>
      <c r="J277" s="98">
        <v>1.3500000238418579</v>
      </c>
      <c r="K277" s="98">
        <v>1.3799999952316284</v>
      </c>
      <c r="L277" s="99">
        <v>1.4099999666213989</v>
      </c>
      <c r="N277" s="662"/>
      <c r="O277" s="664">
        <f>+O275+10</f>
        <v>120</v>
      </c>
      <c r="P277" s="78" t="s">
        <v>133</v>
      </c>
      <c r="Q277" s="97">
        <v>1.3200000524520874</v>
      </c>
      <c r="R277" s="98">
        <v>1.3500000238418579</v>
      </c>
      <c r="S277" s="98">
        <v>1.3799999952316284</v>
      </c>
      <c r="T277" s="98">
        <v>1.4099999666213989</v>
      </c>
      <c r="U277" s="98">
        <v>1.440000057220459</v>
      </c>
      <c r="V277" s="98">
        <v>1.4600000381469727</v>
      </c>
      <c r="W277" s="98">
        <v>1.4900000095367432</v>
      </c>
      <c r="X277" s="99">
        <v>1.6200000047683716</v>
      </c>
      <c r="Z277" s="662"/>
      <c r="AA277" s="664">
        <f>+AA275+10</f>
        <v>120</v>
      </c>
      <c r="AB277" s="78" t="s">
        <v>133</v>
      </c>
      <c r="AC277" s="97">
        <v>1.440000057220459</v>
      </c>
      <c r="AD277" s="98">
        <v>1.4700000286102295</v>
      </c>
      <c r="AE277" s="98">
        <v>1.4900000095367432</v>
      </c>
      <c r="AF277" s="98">
        <v>1.6299999952316284</v>
      </c>
      <c r="AG277" s="98">
        <v>1.6799999475479126</v>
      </c>
      <c r="AH277" s="98">
        <v>1.7300000190734863</v>
      </c>
      <c r="AI277" s="98">
        <v>1.7799999713897705</v>
      </c>
      <c r="AJ277" s="99">
        <v>1.8300000429153442</v>
      </c>
      <c r="AL277" s="662"/>
      <c r="AM277" s="664">
        <f>+AM275+10</f>
        <v>120</v>
      </c>
      <c r="AN277" s="78" t="s">
        <v>133</v>
      </c>
      <c r="AO277" s="97">
        <v>1.6100000143051147</v>
      </c>
      <c r="AP277" s="98">
        <v>1.6499999761581421</v>
      </c>
      <c r="AQ277" s="98">
        <v>1.7200000286102295</v>
      </c>
      <c r="AR277" s="98">
        <v>1.7599999904632568</v>
      </c>
      <c r="AS277" s="98">
        <v>1.7999999523162842</v>
      </c>
      <c r="AT277" s="98">
        <v>1.8400000333786011</v>
      </c>
      <c r="AU277" s="98">
        <v>1.8700000047683716</v>
      </c>
      <c r="AV277" s="99">
        <v>1.8700000047683716</v>
      </c>
    </row>
    <row r="278" spans="1:48" ht="15" thickBot="1">
      <c r="A278">
        <v>278</v>
      </c>
      <c r="B278" s="662"/>
      <c r="C278" s="665"/>
      <c r="D278" s="82" t="s">
        <v>129</v>
      </c>
      <c r="E278" s="97">
        <v>1.059999942779541</v>
      </c>
      <c r="F278" s="98">
        <v>1.0700000524520874</v>
      </c>
      <c r="G278" s="98">
        <v>1.1000000238418579</v>
      </c>
      <c r="H278" s="98">
        <v>1.1200000047683716</v>
      </c>
      <c r="I278" s="98">
        <v>1.2699999809265137</v>
      </c>
      <c r="J278" s="98">
        <v>1.309999942779541</v>
      </c>
      <c r="K278" s="98">
        <v>1.3400000333786011</v>
      </c>
      <c r="L278" s="99">
        <v>1.3799999952316284</v>
      </c>
      <c r="N278" s="662"/>
      <c r="O278" s="665"/>
      <c r="P278" s="82" t="s">
        <v>129</v>
      </c>
      <c r="Q278" s="97">
        <v>1.2799999713897705</v>
      </c>
      <c r="R278" s="98">
        <v>1.3200000524520874</v>
      </c>
      <c r="S278" s="98">
        <v>1.3500000238418579</v>
      </c>
      <c r="T278" s="98">
        <v>1.3799999952316284</v>
      </c>
      <c r="U278" s="98">
        <v>1.4099999666213989</v>
      </c>
      <c r="V278" s="98">
        <v>1.440000057220459</v>
      </c>
      <c r="W278" s="98">
        <v>1.4600000381469727</v>
      </c>
      <c r="X278" s="99">
        <v>1.4900000095367432</v>
      </c>
      <c r="Z278" s="662"/>
      <c r="AA278" s="665"/>
      <c r="AB278" s="82" t="s">
        <v>129</v>
      </c>
      <c r="AC278" s="97">
        <v>1.4199999570846558</v>
      </c>
      <c r="AD278" s="98">
        <v>1.440000057220459</v>
      </c>
      <c r="AE278" s="98">
        <v>1.4700000286102295</v>
      </c>
      <c r="AF278" s="98">
        <v>1.4900000095367432</v>
      </c>
      <c r="AG278" s="98">
        <v>1.6200000047683716</v>
      </c>
      <c r="AH278" s="98">
        <v>1.6799999475479126</v>
      </c>
      <c r="AI278" s="98">
        <v>1.7300000190734863</v>
      </c>
      <c r="AJ278" s="99">
        <v>1.7799999713897705</v>
      </c>
      <c r="AL278" s="662"/>
      <c r="AM278" s="665"/>
      <c r="AN278" s="82" t="s">
        <v>129</v>
      </c>
      <c r="AO278" s="97">
        <v>1.4800000190734863</v>
      </c>
      <c r="AP278" s="98">
        <v>1.6000000238418579</v>
      </c>
      <c r="AQ278" s="98">
        <v>1.6599999666213989</v>
      </c>
      <c r="AR278" s="98">
        <v>1.7100000381469727</v>
      </c>
      <c r="AS278" s="98">
        <v>1.7599999904632568</v>
      </c>
      <c r="AT278" s="98">
        <v>1.7999999523162842</v>
      </c>
      <c r="AU278" s="98">
        <v>1.8400000333786011</v>
      </c>
      <c r="AV278" s="99">
        <v>1.8700000047683716</v>
      </c>
    </row>
    <row r="279" spans="1:48">
      <c r="A279">
        <v>279</v>
      </c>
      <c r="B279" s="662"/>
      <c r="C279" s="666">
        <f>+C277+10</f>
        <v>130</v>
      </c>
      <c r="D279" s="86" t="str">
        <f>+D277</f>
        <v>48-X</v>
      </c>
      <c r="E279" s="100">
        <v>0.97000002861022949</v>
      </c>
      <c r="F279" s="101">
        <v>1.0199999809265137</v>
      </c>
      <c r="G279" s="101">
        <v>1.059999942779541</v>
      </c>
      <c r="H279" s="101">
        <v>1.0800000429153442</v>
      </c>
      <c r="I279" s="101">
        <v>1.1000000238418579</v>
      </c>
      <c r="J279" s="101">
        <v>1.1200000047683716</v>
      </c>
      <c r="K279" s="101">
        <v>1.2899999618530273</v>
      </c>
      <c r="L279" s="102">
        <v>1.3300000429153442</v>
      </c>
      <c r="N279" s="662"/>
      <c r="O279" s="666">
        <f>+O277+10</f>
        <v>130</v>
      </c>
      <c r="P279" s="86" t="str">
        <f>+P277</f>
        <v>48-X</v>
      </c>
      <c r="Q279" s="100">
        <v>1.1000000238418579</v>
      </c>
      <c r="R279" s="101">
        <v>1.1200000047683716</v>
      </c>
      <c r="S279" s="101">
        <v>1.2999999523162842</v>
      </c>
      <c r="T279" s="101">
        <v>1.3400000333786011</v>
      </c>
      <c r="U279" s="101">
        <v>1.3700000047683716</v>
      </c>
      <c r="V279" s="101">
        <v>1.3999999761581421</v>
      </c>
      <c r="W279" s="101">
        <v>1.4199999570846558</v>
      </c>
      <c r="X279" s="102">
        <v>1.4500000476837158</v>
      </c>
      <c r="Z279" s="662"/>
      <c r="AA279" s="666">
        <f>+AA277+10</f>
        <v>130</v>
      </c>
      <c r="AB279" s="86" t="str">
        <f>+AB277</f>
        <v>48-X</v>
      </c>
      <c r="AC279" s="100">
        <v>1.3700000047683716</v>
      </c>
      <c r="AD279" s="101">
        <v>1.3999999761581421</v>
      </c>
      <c r="AE279" s="101">
        <v>1.4299999475479126</v>
      </c>
      <c r="AF279" s="101">
        <v>1.4500000476837158</v>
      </c>
      <c r="AG279" s="101">
        <v>1.4700000286102295</v>
      </c>
      <c r="AH279" s="101">
        <v>1.4900000095367432</v>
      </c>
      <c r="AI279" s="101">
        <v>1.6499999761581421</v>
      </c>
      <c r="AJ279" s="102">
        <v>1.7200000286102295</v>
      </c>
      <c r="AL279" s="662"/>
      <c r="AM279" s="666">
        <f>+AM277+10</f>
        <v>130</v>
      </c>
      <c r="AN279" s="86" t="str">
        <f>+AN277</f>
        <v>48-X</v>
      </c>
      <c r="AO279" s="100">
        <v>1.440000057220459</v>
      </c>
      <c r="AP279" s="101">
        <v>1.4600000381469727</v>
      </c>
      <c r="AQ279" s="101">
        <v>1.4900000095367432</v>
      </c>
      <c r="AR279" s="101">
        <v>1.6200000047683716</v>
      </c>
      <c r="AS279" s="101">
        <v>1.6799999475479126</v>
      </c>
      <c r="AT279" s="101">
        <v>1.7300000190734863</v>
      </c>
      <c r="AU279" s="101">
        <v>1.7799999713897705</v>
      </c>
      <c r="AV279" s="102">
        <v>1.8200000524520874</v>
      </c>
    </row>
    <row r="280" spans="1:48" ht="15" thickBot="1">
      <c r="A280">
        <v>280</v>
      </c>
      <c r="B280" s="662"/>
      <c r="C280" s="667"/>
      <c r="D280" s="90" t="str">
        <f>+D278</f>
        <v>44-X</v>
      </c>
      <c r="E280" s="100">
        <v>0.97000002861022949</v>
      </c>
      <c r="F280" s="101">
        <v>1.0199999809265137</v>
      </c>
      <c r="G280" s="101">
        <v>1.0499999523162842</v>
      </c>
      <c r="H280" s="101">
        <v>1.059999942779541</v>
      </c>
      <c r="I280" s="101">
        <v>1.0800000429153442</v>
      </c>
      <c r="J280" s="101">
        <v>1.1000000238418579</v>
      </c>
      <c r="K280" s="101">
        <v>1.25</v>
      </c>
      <c r="L280" s="102">
        <v>1.2899999618530273</v>
      </c>
      <c r="N280" s="662"/>
      <c r="O280" s="667"/>
      <c r="P280" s="90" t="str">
        <f>+P278</f>
        <v>44-X</v>
      </c>
      <c r="Q280" s="100">
        <v>1.0900000333786011</v>
      </c>
      <c r="R280" s="101">
        <v>1.1100000143051147</v>
      </c>
      <c r="S280" s="101">
        <v>1.2599999904632568</v>
      </c>
      <c r="T280" s="101">
        <v>1.2899999618530273</v>
      </c>
      <c r="U280" s="101">
        <v>1.3300000429153442</v>
      </c>
      <c r="V280" s="101">
        <v>1.3600000143051147</v>
      </c>
      <c r="W280" s="101">
        <v>1.3899999856948853</v>
      </c>
      <c r="X280" s="102">
        <v>1.4199999570846558</v>
      </c>
      <c r="Z280" s="662"/>
      <c r="AA280" s="667"/>
      <c r="AB280" s="90" t="str">
        <f>+AB278</f>
        <v>44-X</v>
      </c>
      <c r="AC280" s="100">
        <v>1.3400000333786011</v>
      </c>
      <c r="AD280" s="101">
        <v>1.3700000047683716</v>
      </c>
      <c r="AE280" s="101">
        <v>1.3999999761581421</v>
      </c>
      <c r="AF280" s="101">
        <v>1.4299999475479126</v>
      </c>
      <c r="AG280" s="101">
        <v>1.4500000476837158</v>
      </c>
      <c r="AH280" s="101">
        <v>1.4700000286102295</v>
      </c>
      <c r="AI280" s="101">
        <v>1.5900000333786011</v>
      </c>
      <c r="AJ280" s="102">
        <v>1.6599999666213989</v>
      </c>
      <c r="AL280" s="662"/>
      <c r="AM280" s="667"/>
      <c r="AN280" s="90" t="str">
        <f>+AN278</f>
        <v>44-X</v>
      </c>
      <c r="AO280" s="100">
        <v>1.4099999666213989</v>
      </c>
      <c r="AP280" s="101">
        <v>1.440000057220459</v>
      </c>
      <c r="AQ280" s="101">
        <v>1.4700000286102295</v>
      </c>
      <c r="AR280" s="101">
        <v>1.4900000095367432</v>
      </c>
      <c r="AS280" s="101">
        <v>1.6200000047683716</v>
      </c>
      <c r="AT280" s="101">
        <v>1.6799999475479126</v>
      </c>
      <c r="AU280" s="101">
        <v>1.7300000190734863</v>
      </c>
      <c r="AV280" s="102">
        <v>1.7699999809265137</v>
      </c>
    </row>
    <row r="281" spans="1:48">
      <c r="A281">
        <v>281</v>
      </c>
      <c r="B281" s="662"/>
      <c r="C281" s="664">
        <f>+C279+10</f>
        <v>140</v>
      </c>
      <c r="D281" s="78" t="s">
        <v>133</v>
      </c>
      <c r="E281" s="97">
        <v>0.81000000238418579</v>
      </c>
      <c r="F281" s="98">
        <v>0.86000001430511475</v>
      </c>
      <c r="G281" s="98">
        <v>0.92000001668930054</v>
      </c>
      <c r="H281" s="98">
        <v>1</v>
      </c>
      <c r="I281" s="98">
        <v>1.0499999523162842</v>
      </c>
      <c r="J281" s="98">
        <v>1.0700000524520874</v>
      </c>
      <c r="K281" s="98">
        <v>1.0900000333786011</v>
      </c>
      <c r="L281" s="99">
        <v>1.1100000143051147</v>
      </c>
      <c r="N281" s="662"/>
      <c r="O281" s="664">
        <f>+O279+10</f>
        <v>140</v>
      </c>
      <c r="P281" s="78" t="s">
        <v>133</v>
      </c>
      <c r="Q281" s="97">
        <v>1.059999942779541</v>
      </c>
      <c r="R281" s="98">
        <v>1.0700000524520874</v>
      </c>
      <c r="S281" s="98">
        <v>1.0900000333786011</v>
      </c>
      <c r="T281" s="98">
        <v>1.1100000143051147</v>
      </c>
      <c r="U281" s="98">
        <v>1.2799999713897705</v>
      </c>
      <c r="V281" s="98">
        <v>1.309999942779541</v>
      </c>
      <c r="W281" s="98">
        <v>1.3500000238418579</v>
      </c>
      <c r="X281" s="99">
        <v>1.3899999856948853</v>
      </c>
      <c r="Z281" s="662"/>
      <c r="AA281" s="664">
        <f>+AA279+10</f>
        <v>140</v>
      </c>
      <c r="AB281" s="78" t="s">
        <v>133</v>
      </c>
      <c r="AC281" s="97">
        <v>1.2899999618530273</v>
      </c>
      <c r="AD281" s="98">
        <v>1.3200000524520874</v>
      </c>
      <c r="AE281" s="98">
        <v>1.3600000143051147</v>
      </c>
      <c r="AF281" s="98">
        <v>1.3899999856948853</v>
      </c>
      <c r="AG281" s="98">
        <v>1.4099999666213989</v>
      </c>
      <c r="AH281" s="98">
        <v>1.440000057220459</v>
      </c>
      <c r="AI281" s="98">
        <v>1.4600000381469727</v>
      </c>
      <c r="AJ281" s="99">
        <v>1.4900000095367432</v>
      </c>
      <c r="AL281" s="662"/>
      <c r="AM281" s="664">
        <f>+AM279+10</f>
        <v>140</v>
      </c>
      <c r="AN281" s="78" t="s">
        <v>133</v>
      </c>
      <c r="AO281" s="97">
        <v>1.3799999952316284</v>
      </c>
      <c r="AP281" s="98">
        <v>1.3999999761581421</v>
      </c>
      <c r="AQ281" s="98">
        <v>1.4299999475479126</v>
      </c>
      <c r="AR281" s="98">
        <v>1.4600000381469727</v>
      </c>
      <c r="AS281" s="98">
        <v>1.4800000190734863</v>
      </c>
      <c r="AT281" s="98">
        <v>1.6000000238418579</v>
      </c>
      <c r="AU281" s="98">
        <v>1.6599999666213989</v>
      </c>
      <c r="AV281" s="99">
        <v>1.7200000286102295</v>
      </c>
    </row>
    <row r="282" spans="1:48" ht="15" thickBot="1">
      <c r="A282">
        <v>282</v>
      </c>
      <c r="B282" s="662"/>
      <c r="C282" s="665"/>
      <c r="D282" s="82" t="s">
        <v>129</v>
      </c>
      <c r="E282" s="97">
        <v>0.81000000238418579</v>
      </c>
      <c r="F282" s="98">
        <v>0.86000001430511475</v>
      </c>
      <c r="G282" s="98">
        <v>0.92000001668930054</v>
      </c>
      <c r="H282" s="98">
        <v>1</v>
      </c>
      <c r="I282" s="98">
        <v>1.0399999618530273</v>
      </c>
      <c r="J282" s="98">
        <v>1.0499999523162842</v>
      </c>
      <c r="K282" s="98">
        <v>1.0700000524520874</v>
      </c>
      <c r="L282" s="99">
        <v>1.1000000238418579</v>
      </c>
      <c r="N282" s="662"/>
      <c r="O282" s="665"/>
      <c r="P282" s="82" t="s">
        <v>129</v>
      </c>
      <c r="Q282" s="97">
        <v>1.0399999618530273</v>
      </c>
      <c r="R282" s="98">
        <v>1.059999942779541</v>
      </c>
      <c r="S282" s="98">
        <v>1.0800000429153442</v>
      </c>
      <c r="T282" s="98">
        <v>1.1000000238418579</v>
      </c>
      <c r="U282" s="98">
        <v>1.1200000047683716</v>
      </c>
      <c r="V282" s="98">
        <v>1.2799999713897705</v>
      </c>
      <c r="W282" s="98">
        <v>1.309999942779541</v>
      </c>
      <c r="X282" s="99">
        <v>1.3500000238418579</v>
      </c>
      <c r="Z282" s="662"/>
      <c r="AA282" s="665"/>
      <c r="AB282" s="82" t="s">
        <v>129</v>
      </c>
      <c r="AC282" s="97">
        <v>1.25</v>
      </c>
      <c r="AD282" s="98">
        <v>1.2799999713897705</v>
      </c>
      <c r="AE282" s="98">
        <v>1.3200000524520874</v>
      </c>
      <c r="AF282" s="98">
        <v>1.3500000238418579</v>
      </c>
      <c r="AG282" s="98">
        <v>1.3799999952316284</v>
      </c>
      <c r="AH282" s="98">
        <v>1.4099999666213989</v>
      </c>
      <c r="AI282" s="98">
        <v>1.440000057220459</v>
      </c>
      <c r="AJ282" s="99">
        <v>1.4700000286102295</v>
      </c>
      <c r="AL282" s="662"/>
      <c r="AM282" s="665"/>
      <c r="AN282" s="82" t="s">
        <v>129</v>
      </c>
      <c r="AO282" s="97">
        <v>1.3400000333786011</v>
      </c>
      <c r="AP282" s="98">
        <v>1.3700000047683716</v>
      </c>
      <c r="AQ282" s="98">
        <v>1.3999999761581421</v>
      </c>
      <c r="AR282" s="98">
        <v>1.4299999475479126</v>
      </c>
      <c r="AS282" s="98">
        <v>1.4500000476837158</v>
      </c>
      <c r="AT282" s="98">
        <v>1.4800000190734863</v>
      </c>
      <c r="AU282" s="98">
        <v>1.6000000238418579</v>
      </c>
      <c r="AV282" s="99">
        <v>1.6599999666213989</v>
      </c>
    </row>
    <row r="283" spans="1:48">
      <c r="A283">
        <v>283</v>
      </c>
      <c r="B283" s="662"/>
      <c r="C283" s="666">
        <f>+C281+10</f>
        <v>150</v>
      </c>
      <c r="D283" s="86" t="str">
        <f>+D281</f>
        <v>48-X</v>
      </c>
      <c r="E283" s="224"/>
      <c r="F283" s="223"/>
      <c r="G283" s="101">
        <v>0.80000001192092896</v>
      </c>
      <c r="H283" s="101">
        <v>0.8399999737739563</v>
      </c>
      <c r="I283" s="101">
        <v>0.89999997615814209</v>
      </c>
      <c r="J283" s="101">
        <v>0.97000002861022949</v>
      </c>
      <c r="K283" s="101">
        <v>1.0499999523162842</v>
      </c>
      <c r="L283" s="102">
        <v>1.0700000524520874</v>
      </c>
      <c r="N283" s="662"/>
      <c r="O283" s="666">
        <f>+O281+10</f>
        <v>150</v>
      </c>
      <c r="P283" s="86" t="str">
        <f>+P281</f>
        <v>48-X</v>
      </c>
      <c r="Q283" s="100">
        <v>0.92000001668930054</v>
      </c>
      <c r="R283" s="101">
        <v>0.97000002861022949</v>
      </c>
      <c r="S283" s="101">
        <v>1.0499999523162842</v>
      </c>
      <c r="T283" s="101">
        <v>1.0700000524520874</v>
      </c>
      <c r="U283" s="101">
        <v>1.0900000333786011</v>
      </c>
      <c r="V283" s="101">
        <v>1.1100000143051147</v>
      </c>
      <c r="W283" s="101">
        <v>1.2799999713897705</v>
      </c>
      <c r="X283" s="102">
        <v>1.309999942779541</v>
      </c>
      <c r="Z283" s="662"/>
      <c r="AA283" s="666">
        <f>+AA281+10</f>
        <v>150</v>
      </c>
      <c r="AB283" s="86" t="str">
        <f>+AB281</f>
        <v>48-X</v>
      </c>
      <c r="AC283" s="100">
        <v>1.2100000381469727</v>
      </c>
      <c r="AD283" s="101">
        <v>1.2400000095367432</v>
      </c>
      <c r="AE283" s="101">
        <v>1.2799999713897705</v>
      </c>
      <c r="AF283" s="101">
        <v>1.3200000524520874</v>
      </c>
      <c r="AG283" s="101">
        <v>1.3500000238418579</v>
      </c>
      <c r="AH283" s="101">
        <v>1.3799999952316284</v>
      </c>
      <c r="AI283" s="101">
        <v>1.4099999666213989</v>
      </c>
      <c r="AJ283" s="102">
        <v>1.440000057220459</v>
      </c>
      <c r="AL283" s="662"/>
      <c r="AM283" s="666">
        <f>+AM281+10</f>
        <v>150</v>
      </c>
      <c r="AN283" s="86" t="str">
        <f>+AN281</f>
        <v>48-X</v>
      </c>
      <c r="AO283" s="100">
        <v>1.2999999523162842</v>
      </c>
      <c r="AP283" s="101">
        <v>1.3400000333786011</v>
      </c>
      <c r="AQ283" s="101">
        <v>1.3700000047683716</v>
      </c>
      <c r="AR283" s="101">
        <v>1.3999999761581421</v>
      </c>
      <c r="AS283" s="101">
        <v>1.4199999570846558</v>
      </c>
      <c r="AT283" s="101">
        <v>1.4500000476837158</v>
      </c>
      <c r="AU283" s="101">
        <v>1.4700000286102295</v>
      </c>
      <c r="AV283" s="102">
        <v>1.4900000095367432</v>
      </c>
    </row>
    <row r="284" spans="1:48" ht="15" thickBot="1">
      <c r="A284">
        <v>284</v>
      </c>
      <c r="B284" s="662"/>
      <c r="C284" s="667"/>
      <c r="D284" s="90" t="str">
        <f>+D282</f>
        <v>44-X</v>
      </c>
      <c r="E284" s="224"/>
      <c r="F284" s="223"/>
      <c r="G284" s="101">
        <v>0.80000001192092896</v>
      </c>
      <c r="H284" s="101">
        <v>0.8399999737739563</v>
      </c>
      <c r="I284" s="101">
        <v>0.89999997615814209</v>
      </c>
      <c r="J284" s="101">
        <v>0.97000002861022949</v>
      </c>
      <c r="K284" s="101">
        <v>1.0399999618530273</v>
      </c>
      <c r="L284" s="102">
        <v>1.0499999523162842</v>
      </c>
      <c r="N284" s="662"/>
      <c r="O284" s="667"/>
      <c r="P284" s="90" t="str">
        <f>+P282</f>
        <v>44-X</v>
      </c>
      <c r="Q284" s="100">
        <v>0.92000001668930054</v>
      </c>
      <c r="R284" s="101">
        <v>0.97000002861022949</v>
      </c>
      <c r="S284" s="101">
        <v>1.0399999618530273</v>
      </c>
      <c r="T284" s="101">
        <v>1.0499999523162842</v>
      </c>
      <c r="U284" s="101">
        <v>1.0700000524520874</v>
      </c>
      <c r="V284" s="101">
        <v>1.0900000333786011</v>
      </c>
      <c r="W284" s="101">
        <v>1.1100000143051147</v>
      </c>
      <c r="X284" s="102">
        <v>1.2799999713897705</v>
      </c>
      <c r="Z284" s="662"/>
      <c r="AA284" s="667"/>
      <c r="AB284" s="90" t="str">
        <f>+AB282</f>
        <v>44-X</v>
      </c>
      <c r="AC284" s="100">
        <v>1.1599999666213989</v>
      </c>
      <c r="AD284" s="101">
        <v>1.2000000476837158</v>
      </c>
      <c r="AE284" s="101">
        <v>1.2400000095367432</v>
      </c>
      <c r="AF284" s="101">
        <v>1.2799999713897705</v>
      </c>
      <c r="AG284" s="101">
        <v>1.309999942779541</v>
      </c>
      <c r="AH284" s="101">
        <v>1.3400000333786011</v>
      </c>
      <c r="AI284" s="101">
        <v>1.3799999952316284</v>
      </c>
      <c r="AJ284" s="102">
        <v>1.4099999666213989</v>
      </c>
      <c r="AL284" s="662"/>
      <c r="AM284" s="667"/>
      <c r="AN284" s="90" t="str">
        <f>+AN282</f>
        <v>44-X</v>
      </c>
      <c r="AO284" s="100">
        <v>1.2599999904632568</v>
      </c>
      <c r="AP284" s="101">
        <v>1.2899999618530273</v>
      </c>
      <c r="AQ284" s="101">
        <v>1.3300000429153442</v>
      </c>
      <c r="AR284" s="101">
        <v>1.3600000143051147</v>
      </c>
      <c r="AS284" s="101">
        <v>1.3899999856948853</v>
      </c>
      <c r="AT284" s="101">
        <v>1.4199999570846558</v>
      </c>
      <c r="AU284" s="101">
        <v>1.4500000476837158</v>
      </c>
      <c r="AV284" s="102">
        <v>1.4700000286102295</v>
      </c>
    </row>
    <row r="285" spans="1:48">
      <c r="A285">
        <v>285</v>
      </c>
      <c r="B285" s="662"/>
      <c r="C285" s="664">
        <f>+C283+10</f>
        <v>160</v>
      </c>
      <c r="D285" s="78" t="s">
        <v>133</v>
      </c>
      <c r="E285" s="224"/>
      <c r="F285" s="223"/>
      <c r="G285" s="223"/>
      <c r="H285" s="223"/>
      <c r="I285" s="223"/>
      <c r="J285" s="98">
        <v>0.8399999737739563</v>
      </c>
      <c r="K285" s="98">
        <v>0.89999997615814209</v>
      </c>
      <c r="L285" s="99">
        <v>0.97000002861022949</v>
      </c>
      <c r="N285" s="662"/>
      <c r="O285" s="664">
        <f>+O283+10</f>
        <v>160</v>
      </c>
      <c r="P285" s="78" t="s">
        <v>133</v>
      </c>
      <c r="Q285" s="97">
        <v>0.80000001192092896</v>
      </c>
      <c r="R285" s="98">
        <v>0.85000002384185791</v>
      </c>
      <c r="S285" s="98">
        <v>0.9100000262260437</v>
      </c>
      <c r="T285" s="98">
        <v>0.98000001907348633</v>
      </c>
      <c r="U285" s="98">
        <v>1.0499999523162842</v>
      </c>
      <c r="V285" s="98">
        <v>1.0700000524520874</v>
      </c>
      <c r="W285" s="98">
        <v>1.0800000429153442</v>
      </c>
      <c r="X285" s="99">
        <v>1.1100000143051147</v>
      </c>
      <c r="Z285" s="662"/>
      <c r="AA285" s="664">
        <f>+AA283+10</f>
        <v>160</v>
      </c>
      <c r="AB285" s="78" t="s">
        <v>133</v>
      </c>
      <c r="AC285" s="97">
        <v>1.0499999523162842</v>
      </c>
      <c r="AD285" s="98">
        <v>1.0700000524520874</v>
      </c>
      <c r="AE285" s="98">
        <v>1.0900000333786011</v>
      </c>
      <c r="AF285" s="98">
        <v>1.1100000143051147</v>
      </c>
      <c r="AG285" s="98">
        <v>1.2699999809265137</v>
      </c>
      <c r="AH285" s="98">
        <v>1.309999942779541</v>
      </c>
      <c r="AI285" s="98">
        <v>1.3500000238418579</v>
      </c>
      <c r="AJ285" s="99">
        <v>1.3799999952316284</v>
      </c>
      <c r="AL285" s="662"/>
      <c r="AM285" s="664">
        <f>+AM283+10</f>
        <v>160</v>
      </c>
      <c r="AN285" s="78" t="s">
        <v>133</v>
      </c>
      <c r="AO285" s="97">
        <v>1.1000000238418579</v>
      </c>
      <c r="AP285" s="98">
        <v>1.1200000047683716</v>
      </c>
      <c r="AQ285" s="98">
        <v>1.2999999523162842</v>
      </c>
      <c r="AR285" s="98">
        <v>1.3400000333786011</v>
      </c>
      <c r="AS285" s="98">
        <v>1.3600000143051147</v>
      </c>
      <c r="AT285" s="98">
        <v>1.3899999856948853</v>
      </c>
      <c r="AU285" s="98">
        <v>1.4199999570846558</v>
      </c>
      <c r="AV285" s="99">
        <v>1.4500000476837158</v>
      </c>
    </row>
    <row r="286" spans="1:48" ht="15" thickBot="1">
      <c r="A286">
        <v>286</v>
      </c>
      <c r="B286" s="662"/>
      <c r="C286" s="665"/>
      <c r="D286" s="82" t="s">
        <v>129</v>
      </c>
      <c r="E286" s="224"/>
      <c r="F286" s="223"/>
      <c r="G286" s="223"/>
      <c r="H286" s="223"/>
      <c r="I286" s="223"/>
      <c r="J286" s="98">
        <v>0.8399999737739563</v>
      </c>
      <c r="K286" s="98">
        <v>0.89999997615814209</v>
      </c>
      <c r="L286" s="99">
        <v>0.97000002861022949</v>
      </c>
      <c r="N286" s="662"/>
      <c r="O286" s="665"/>
      <c r="P286" s="82" t="s">
        <v>129</v>
      </c>
      <c r="Q286" s="97">
        <v>0.80000001192092896</v>
      </c>
      <c r="R286" s="98">
        <v>0.85000002384185791</v>
      </c>
      <c r="S286" s="98">
        <v>0.9100000262260437</v>
      </c>
      <c r="T286" s="98">
        <v>0.98000001907348633</v>
      </c>
      <c r="U286" s="98">
        <v>1.0399999618530273</v>
      </c>
      <c r="V286" s="98">
        <v>1.0499999523162842</v>
      </c>
      <c r="W286" s="98">
        <v>1.0700000524520874</v>
      </c>
      <c r="X286" s="99">
        <v>1.0900000333786011</v>
      </c>
      <c r="Z286" s="662"/>
      <c r="AA286" s="665"/>
      <c r="AB286" s="82" t="s">
        <v>129</v>
      </c>
      <c r="AC286" s="97">
        <v>1.0399999618530273</v>
      </c>
      <c r="AD286" s="98">
        <v>1.0499999523162842</v>
      </c>
      <c r="AE286" s="98">
        <v>1.0700000524520874</v>
      </c>
      <c r="AF286" s="98">
        <v>1.0900000333786011</v>
      </c>
      <c r="AG286" s="98">
        <v>1.1100000143051147</v>
      </c>
      <c r="AH286" s="98">
        <v>1.2599999904632568</v>
      </c>
      <c r="AI286" s="98">
        <v>1.2999999523162842</v>
      </c>
      <c r="AJ286" s="99">
        <v>1.3500000238418579</v>
      </c>
      <c r="AL286" s="662"/>
      <c r="AM286" s="665"/>
      <c r="AN286" s="82" t="s">
        <v>129</v>
      </c>
      <c r="AO286" s="97">
        <v>1.0800000429153442</v>
      </c>
      <c r="AP286" s="98">
        <v>1.1000000238418579</v>
      </c>
      <c r="AQ286" s="98">
        <v>1.1200000047683716</v>
      </c>
      <c r="AR286" s="98">
        <v>1.2899999618530273</v>
      </c>
      <c r="AS286" s="98">
        <v>1.3200000524520874</v>
      </c>
      <c r="AT286" s="98">
        <v>1.3600000143051147</v>
      </c>
      <c r="AU286" s="98">
        <v>1.3899999856948853</v>
      </c>
      <c r="AV286" s="99">
        <v>1.4199999570846558</v>
      </c>
    </row>
    <row r="287" spans="1:48">
      <c r="A287">
        <v>287</v>
      </c>
      <c r="B287" s="662"/>
      <c r="C287" s="666">
        <f>+C285+10</f>
        <v>170</v>
      </c>
      <c r="D287" s="86" t="str">
        <f>+D285</f>
        <v>48-X</v>
      </c>
      <c r="E287" s="224"/>
      <c r="F287" s="223"/>
      <c r="G287" s="223"/>
      <c r="H287" s="223"/>
      <c r="I287" s="223"/>
      <c r="J287" s="223"/>
      <c r="K287" s="223"/>
      <c r="L287" s="102">
        <v>0.85000002384185791</v>
      </c>
      <c r="N287" s="662"/>
      <c r="O287" s="666">
        <f>+O285+10</f>
        <v>170</v>
      </c>
      <c r="P287" s="86" t="str">
        <f>+P285</f>
        <v>48-X</v>
      </c>
      <c r="Q287" s="224"/>
      <c r="R287" s="223"/>
      <c r="S287" s="101">
        <v>0.80000001192092896</v>
      </c>
      <c r="T287" s="101">
        <v>0.86000001430511475</v>
      </c>
      <c r="U287" s="101">
        <v>0.92000001668930054</v>
      </c>
      <c r="V287" s="101">
        <v>0.98000001907348633</v>
      </c>
      <c r="W287" s="101">
        <v>1.0499999523162842</v>
      </c>
      <c r="X287" s="102">
        <v>1.0700000524520874</v>
      </c>
      <c r="Z287" s="662"/>
      <c r="AA287" s="666">
        <f>+AA285+10</f>
        <v>170</v>
      </c>
      <c r="AB287" s="86" t="str">
        <f>+AB285</f>
        <v>48-X</v>
      </c>
      <c r="AC287" s="100">
        <v>0.93000000715255737</v>
      </c>
      <c r="AD287" s="101">
        <v>0.99000000953674316</v>
      </c>
      <c r="AE287" s="101">
        <v>1.0499999523162842</v>
      </c>
      <c r="AF287" s="101">
        <v>1.0700000524520874</v>
      </c>
      <c r="AG287" s="101">
        <v>1.0900000333786011</v>
      </c>
      <c r="AH287" s="101">
        <v>1.1100000143051147</v>
      </c>
      <c r="AI287" s="101">
        <v>1.2799999713897705</v>
      </c>
      <c r="AJ287" s="102">
        <v>1.3200000524520874</v>
      </c>
      <c r="AL287" s="662"/>
      <c r="AM287" s="666">
        <f>+AM285+10</f>
        <v>170</v>
      </c>
      <c r="AN287" s="86" t="str">
        <f>+AN285</f>
        <v>48-X</v>
      </c>
      <c r="AO287" s="100">
        <v>1.059999942779541</v>
      </c>
      <c r="AP287" s="101">
        <v>1.0800000429153442</v>
      </c>
      <c r="AQ287" s="101">
        <v>1.1000000238418579</v>
      </c>
      <c r="AR287" s="101">
        <v>1.1200000047683716</v>
      </c>
      <c r="AS287" s="101">
        <v>1.2899999618530273</v>
      </c>
      <c r="AT287" s="101">
        <v>1.3300000429153442</v>
      </c>
      <c r="AU287" s="101">
        <v>1.3700000047683716</v>
      </c>
      <c r="AV287" s="102">
        <v>1.3999999761581421</v>
      </c>
    </row>
    <row r="288" spans="1:48" ht="15" thickBot="1">
      <c r="A288">
        <v>288</v>
      </c>
      <c r="B288" s="662"/>
      <c r="C288" s="667"/>
      <c r="D288" s="90" t="str">
        <f>+D286</f>
        <v>44-X</v>
      </c>
      <c r="E288" s="224"/>
      <c r="F288" s="223"/>
      <c r="G288" s="223"/>
      <c r="H288" s="223"/>
      <c r="I288" s="223"/>
      <c r="J288" s="223"/>
      <c r="K288" s="223"/>
      <c r="L288" s="102">
        <v>0.85000002384185791</v>
      </c>
      <c r="N288" s="662"/>
      <c r="O288" s="667"/>
      <c r="P288" s="90" t="str">
        <f>+P286</f>
        <v>44-X</v>
      </c>
      <c r="Q288" s="224"/>
      <c r="R288" s="223"/>
      <c r="S288" s="101">
        <v>0.80000001192092896</v>
      </c>
      <c r="T288" s="101">
        <v>0.86000001430511475</v>
      </c>
      <c r="U288" s="101">
        <v>0.92000001668930054</v>
      </c>
      <c r="V288" s="101">
        <v>0.98000001907348633</v>
      </c>
      <c r="W288" s="101">
        <v>1.0399999618530273</v>
      </c>
      <c r="X288" s="102">
        <v>1.0499999523162842</v>
      </c>
      <c r="Z288" s="662"/>
      <c r="AA288" s="667"/>
      <c r="AB288" s="90" t="str">
        <f>+AB286</f>
        <v>44-X</v>
      </c>
      <c r="AC288" s="100">
        <v>0.93000000715255737</v>
      </c>
      <c r="AD288" s="101">
        <v>0.99000000953674316</v>
      </c>
      <c r="AE288" s="101">
        <v>1.0399999618530273</v>
      </c>
      <c r="AF288" s="101">
        <v>1.059999942779541</v>
      </c>
      <c r="AG288" s="101">
        <v>1.0700000524520874</v>
      </c>
      <c r="AH288" s="101">
        <v>1.0900000333786011</v>
      </c>
      <c r="AI288" s="101">
        <v>1.1100000143051147</v>
      </c>
      <c r="AJ288" s="102">
        <v>1.2799999713897705</v>
      </c>
      <c r="AL288" s="662"/>
      <c r="AM288" s="667"/>
      <c r="AN288" s="90" t="str">
        <f>+AN286</f>
        <v>44-X</v>
      </c>
      <c r="AO288" s="100">
        <v>1.0499999523162842</v>
      </c>
      <c r="AP288" s="101">
        <v>1.0700000524520874</v>
      </c>
      <c r="AQ288" s="101">
        <v>1.0800000429153442</v>
      </c>
      <c r="AR288" s="101">
        <v>1.1100000143051147</v>
      </c>
      <c r="AS288" s="101">
        <v>1.1200000047683716</v>
      </c>
      <c r="AT288" s="101">
        <v>1.2899999618530273</v>
      </c>
      <c r="AU288" s="101">
        <v>1.3200000524520874</v>
      </c>
      <c r="AV288" s="102">
        <v>1.3700000047683716</v>
      </c>
    </row>
    <row r="289" spans="1:48">
      <c r="A289">
        <v>289</v>
      </c>
      <c r="B289" s="662"/>
      <c r="C289" s="664">
        <f>+C287+10</f>
        <v>180</v>
      </c>
      <c r="D289" s="78" t="s">
        <v>133</v>
      </c>
      <c r="E289" s="224"/>
      <c r="F289" s="223"/>
      <c r="G289" s="223"/>
      <c r="H289" s="223"/>
      <c r="I289" s="223"/>
      <c r="J289" s="223"/>
      <c r="K289" s="223"/>
      <c r="L289" s="222"/>
      <c r="N289" s="662"/>
      <c r="O289" s="664">
        <f>+O287+10</f>
        <v>180</v>
      </c>
      <c r="P289" s="78" t="s">
        <v>133</v>
      </c>
      <c r="Q289" s="224"/>
      <c r="R289" s="223"/>
      <c r="S289" s="223"/>
      <c r="T289" s="223"/>
      <c r="U289" s="98">
        <v>0.81000000238418579</v>
      </c>
      <c r="V289" s="98">
        <v>0.86000001430511475</v>
      </c>
      <c r="W289" s="98">
        <v>0.93000000715255737</v>
      </c>
      <c r="X289" s="99">
        <v>1</v>
      </c>
      <c r="Z289" s="662"/>
      <c r="AA289" s="664">
        <f>+AA287+10</f>
        <v>180</v>
      </c>
      <c r="AB289" s="78" t="s">
        <v>133</v>
      </c>
      <c r="AC289" s="97">
        <v>0.81999999284744263</v>
      </c>
      <c r="AD289" s="98">
        <v>0.87000000476837158</v>
      </c>
      <c r="AE289" s="98">
        <v>0.93000000715255737</v>
      </c>
      <c r="AF289" s="98">
        <v>1.0099999904632568</v>
      </c>
      <c r="AG289" s="98">
        <v>1.0499999523162842</v>
      </c>
      <c r="AH289" s="98">
        <v>1.0700000524520874</v>
      </c>
      <c r="AI289" s="98">
        <v>1.0900000333786011</v>
      </c>
      <c r="AJ289" s="99">
        <v>1.1100000143051147</v>
      </c>
      <c r="AL289" s="662"/>
      <c r="AM289" s="664">
        <f>+AM287+10</f>
        <v>180</v>
      </c>
      <c r="AN289" s="78" t="s">
        <v>133</v>
      </c>
      <c r="AO289" s="97">
        <v>0.98000001907348633</v>
      </c>
      <c r="AP289" s="98">
        <v>1.0399999618530273</v>
      </c>
      <c r="AQ289" s="98">
        <v>1.0700000524520874</v>
      </c>
      <c r="AR289" s="98">
        <v>1.0800000429153442</v>
      </c>
      <c r="AS289" s="98">
        <v>1.1000000238418579</v>
      </c>
      <c r="AT289" s="98">
        <v>1.1200000047683716</v>
      </c>
      <c r="AU289" s="98">
        <v>1.2999999523162842</v>
      </c>
      <c r="AV289" s="99">
        <v>1.3400000333786011</v>
      </c>
    </row>
    <row r="290" spans="1:48" ht="15" thickBot="1">
      <c r="A290">
        <v>290</v>
      </c>
      <c r="B290" s="662"/>
      <c r="C290" s="665"/>
      <c r="D290" s="82" t="s">
        <v>129</v>
      </c>
      <c r="E290" s="224"/>
      <c r="F290" s="223"/>
      <c r="G290" s="223"/>
      <c r="H290" s="223"/>
      <c r="I290" s="223"/>
      <c r="J290" s="223"/>
      <c r="K290" s="223"/>
      <c r="L290" s="222"/>
      <c r="N290" s="662"/>
      <c r="O290" s="665"/>
      <c r="P290" s="82" t="s">
        <v>129</v>
      </c>
      <c r="Q290" s="224"/>
      <c r="R290" s="223"/>
      <c r="S290" s="223"/>
      <c r="T290" s="223"/>
      <c r="U290" s="98">
        <v>0.81000000238418579</v>
      </c>
      <c r="V290" s="98">
        <v>0.86000001430511475</v>
      </c>
      <c r="W290" s="98">
        <v>0.93000000715255737</v>
      </c>
      <c r="X290" s="99">
        <v>1</v>
      </c>
      <c r="Z290" s="662"/>
      <c r="AA290" s="665"/>
      <c r="AB290" s="82" t="s">
        <v>129</v>
      </c>
      <c r="AC290" s="97">
        <v>0.81999999284744263</v>
      </c>
      <c r="AD290" s="98">
        <v>0.87000000476837158</v>
      </c>
      <c r="AE290" s="98">
        <v>0.93000000715255737</v>
      </c>
      <c r="AF290" s="98">
        <v>1.0099999904632568</v>
      </c>
      <c r="AG290" s="98">
        <v>1.0399999618530273</v>
      </c>
      <c r="AH290" s="98">
        <v>1.059999942779541</v>
      </c>
      <c r="AI290" s="98">
        <v>1.0800000429153442</v>
      </c>
      <c r="AJ290" s="99">
        <v>1.1000000238418579</v>
      </c>
      <c r="AL290" s="662"/>
      <c r="AM290" s="665"/>
      <c r="AN290" s="82" t="s">
        <v>129</v>
      </c>
      <c r="AO290" s="97">
        <v>0.98000001907348633</v>
      </c>
      <c r="AP290" s="98">
        <v>1.0299999713897705</v>
      </c>
      <c r="AQ290" s="98">
        <v>1.0499999523162842</v>
      </c>
      <c r="AR290" s="98">
        <v>1.0700000524520874</v>
      </c>
      <c r="AS290" s="98">
        <v>1.0900000333786011</v>
      </c>
      <c r="AT290" s="98">
        <v>1.1100000143051147</v>
      </c>
      <c r="AU290" s="98">
        <v>1.2599999904632568</v>
      </c>
      <c r="AV290" s="99">
        <v>1.2999999523162842</v>
      </c>
    </row>
    <row r="291" spans="1:48">
      <c r="A291">
        <v>291</v>
      </c>
      <c r="B291" s="662"/>
      <c r="C291" s="666">
        <f>+C289+10</f>
        <v>190</v>
      </c>
      <c r="D291" s="86" t="str">
        <f>+D289</f>
        <v>48-X</v>
      </c>
      <c r="E291" s="224"/>
      <c r="F291" s="223"/>
      <c r="G291" s="223"/>
      <c r="H291" s="223"/>
      <c r="I291" s="223"/>
      <c r="J291" s="223"/>
      <c r="K291" s="223"/>
      <c r="L291" s="222"/>
      <c r="N291" s="662"/>
      <c r="O291" s="666">
        <f>+O289+10</f>
        <v>190</v>
      </c>
      <c r="P291" s="86" t="str">
        <f>+P289</f>
        <v>48-X</v>
      </c>
      <c r="Q291" s="224"/>
      <c r="R291" s="223"/>
      <c r="S291" s="223"/>
      <c r="T291" s="223"/>
      <c r="U291" s="223"/>
      <c r="V291" s="223"/>
      <c r="W291" s="101">
        <v>0.81999999284744263</v>
      </c>
      <c r="X291" s="102">
        <v>0.87999999523162842</v>
      </c>
      <c r="Z291" s="662"/>
      <c r="AA291" s="666">
        <f>+AA289+10</f>
        <v>190</v>
      </c>
      <c r="AB291" s="86" t="str">
        <f>+AB289</f>
        <v>48-X</v>
      </c>
      <c r="AC291" s="224"/>
      <c r="AD291" s="223"/>
      <c r="AE291" s="101">
        <v>0.82999998331069946</v>
      </c>
      <c r="AF291" s="101">
        <v>0.88999998569488525</v>
      </c>
      <c r="AG291" s="101">
        <v>0.94999998807907104</v>
      </c>
      <c r="AH291" s="101">
        <v>1.0099999904632568</v>
      </c>
      <c r="AI291" s="101">
        <v>1.059999942779541</v>
      </c>
      <c r="AJ291" s="102">
        <v>1.0800000429153442</v>
      </c>
      <c r="AL291" s="662"/>
      <c r="AM291" s="666">
        <f>+AM289+10</f>
        <v>190</v>
      </c>
      <c r="AN291" s="86" t="str">
        <f>+AN289</f>
        <v>48-X</v>
      </c>
      <c r="AO291" s="100">
        <v>0.86000001430511475</v>
      </c>
      <c r="AP291" s="101">
        <v>0.9100000262260437</v>
      </c>
      <c r="AQ291" s="101">
        <v>0.99000000953674316</v>
      </c>
      <c r="AR291" s="101">
        <v>1.0499999523162842</v>
      </c>
      <c r="AS291" s="101">
        <v>1.0700000524520874</v>
      </c>
      <c r="AT291" s="101">
        <v>1.0800000429153442</v>
      </c>
      <c r="AU291" s="101">
        <v>1.1100000143051147</v>
      </c>
      <c r="AV291" s="102">
        <v>1.1200000047683716</v>
      </c>
    </row>
    <row r="292" spans="1:48" ht="15" thickBot="1">
      <c r="A292">
        <v>292</v>
      </c>
      <c r="B292" s="662"/>
      <c r="C292" s="667"/>
      <c r="D292" s="90" t="str">
        <f>+D290</f>
        <v>44-X</v>
      </c>
      <c r="E292" s="224"/>
      <c r="F292" s="223"/>
      <c r="G292" s="223"/>
      <c r="H292" s="223"/>
      <c r="I292" s="223"/>
      <c r="J292" s="223"/>
      <c r="K292" s="223"/>
      <c r="L292" s="222"/>
      <c r="N292" s="662"/>
      <c r="O292" s="667"/>
      <c r="P292" s="90" t="str">
        <f>+P290</f>
        <v>44-X</v>
      </c>
      <c r="Q292" s="224"/>
      <c r="R292" s="223"/>
      <c r="S292" s="223"/>
      <c r="T292" s="223"/>
      <c r="U292" s="223"/>
      <c r="V292" s="223"/>
      <c r="W292" s="101">
        <v>0.81999999284744263</v>
      </c>
      <c r="X292" s="102">
        <v>0.87999999523162842</v>
      </c>
      <c r="Z292" s="662"/>
      <c r="AA292" s="667"/>
      <c r="AB292" s="90" t="str">
        <f>+AB290</f>
        <v>44-X</v>
      </c>
      <c r="AC292" s="224"/>
      <c r="AD292" s="223"/>
      <c r="AE292" s="101">
        <v>0.82999998331069946</v>
      </c>
      <c r="AF292" s="101">
        <v>0.88999998569488525</v>
      </c>
      <c r="AG292" s="101">
        <v>0.94999998807907104</v>
      </c>
      <c r="AH292" s="101">
        <v>1.0099999904632568</v>
      </c>
      <c r="AI292" s="101">
        <v>1.0399999618530273</v>
      </c>
      <c r="AJ292" s="102">
        <v>1.059999942779541</v>
      </c>
      <c r="AL292" s="662"/>
      <c r="AM292" s="667"/>
      <c r="AN292" s="90" t="str">
        <f>+AN290</f>
        <v>44-X</v>
      </c>
      <c r="AO292" s="100">
        <v>0.86000001430511475</v>
      </c>
      <c r="AP292" s="101">
        <v>0.9100000262260437</v>
      </c>
      <c r="AQ292" s="101">
        <v>0.99000000953674316</v>
      </c>
      <c r="AR292" s="101">
        <v>1.0399999618530273</v>
      </c>
      <c r="AS292" s="101">
        <v>1.0499999523162842</v>
      </c>
      <c r="AT292" s="101">
        <v>1.0700000524520874</v>
      </c>
      <c r="AU292" s="101">
        <v>1.0900000333786011</v>
      </c>
      <c r="AV292" s="102">
        <v>1.1100000143051147</v>
      </c>
    </row>
    <row r="293" spans="1:48">
      <c r="A293">
        <v>293</v>
      </c>
      <c r="B293" s="662"/>
      <c r="C293" s="664">
        <f>+C291+10</f>
        <v>200</v>
      </c>
      <c r="D293" s="78" t="s">
        <v>133</v>
      </c>
      <c r="E293" s="224"/>
      <c r="F293" s="223"/>
      <c r="G293" s="223"/>
      <c r="H293" s="223"/>
      <c r="I293" s="223"/>
      <c r="J293" s="223"/>
      <c r="K293" s="223"/>
      <c r="L293" s="222"/>
      <c r="N293" s="662"/>
      <c r="O293" s="664">
        <f>+O291+10</f>
        <v>200</v>
      </c>
      <c r="P293" s="78" t="s">
        <v>133</v>
      </c>
      <c r="Q293" s="224"/>
      <c r="R293" s="223"/>
      <c r="S293" s="223"/>
      <c r="T293" s="223"/>
      <c r="U293" s="223"/>
      <c r="V293" s="223"/>
      <c r="W293" s="223"/>
      <c r="X293" s="222"/>
      <c r="Z293" s="662"/>
      <c r="AA293" s="664">
        <f>+AA291+10</f>
        <v>200</v>
      </c>
      <c r="AB293" s="78" t="s">
        <v>133</v>
      </c>
      <c r="AC293" s="224"/>
      <c r="AD293" s="223"/>
      <c r="AE293" s="223"/>
      <c r="AF293" s="223"/>
      <c r="AG293" s="98">
        <v>0.8399999737739563</v>
      </c>
      <c r="AH293" s="98">
        <v>0.89999997615814209</v>
      </c>
      <c r="AI293" s="98">
        <v>0.97000002861022949</v>
      </c>
      <c r="AJ293" s="99">
        <v>1.0499999523162842</v>
      </c>
      <c r="AL293" s="662"/>
      <c r="AM293" s="664">
        <f>+AM291+10</f>
        <v>200</v>
      </c>
      <c r="AN293" s="78" t="s">
        <v>133</v>
      </c>
      <c r="AO293" s="224"/>
      <c r="AP293" s="98">
        <v>0.81999999284744263</v>
      </c>
      <c r="AQ293" s="98">
        <v>0.87999999523162842</v>
      </c>
      <c r="AR293" s="98">
        <v>0.93999999761581421</v>
      </c>
      <c r="AS293" s="98">
        <v>1.0099999904632568</v>
      </c>
      <c r="AT293" s="98">
        <v>1.059999942779541</v>
      </c>
      <c r="AU293" s="98">
        <v>1.0700000524520874</v>
      </c>
      <c r="AV293" s="99">
        <v>1.0900000333786011</v>
      </c>
    </row>
    <row r="294" spans="1:48" ht="15" thickBot="1">
      <c r="A294">
        <v>294</v>
      </c>
      <c r="B294" s="663"/>
      <c r="C294" s="665"/>
      <c r="D294" s="82" t="s">
        <v>129</v>
      </c>
      <c r="E294" s="349"/>
      <c r="F294" s="350"/>
      <c r="G294" s="350"/>
      <c r="H294" s="350"/>
      <c r="I294" s="350"/>
      <c r="J294" s="350"/>
      <c r="K294" s="350"/>
      <c r="L294" s="351"/>
      <c r="N294" s="663"/>
      <c r="O294" s="665"/>
      <c r="P294" s="82" t="s">
        <v>129</v>
      </c>
      <c r="Q294" s="349"/>
      <c r="R294" s="350"/>
      <c r="S294" s="350"/>
      <c r="T294" s="350"/>
      <c r="U294" s="350"/>
      <c r="V294" s="350"/>
      <c r="W294" s="350"/>
      <c r="X294" s="351"/>
      <c r="Z294" s="663"/>
      <c r="AA294" s="665"/>
      <c r="AB294" s="82" t="s">
        <v>129</v>
      </c>
      <c r="AC294" s="349"/>
      <c r="AD294" s="350"/>
      <c r="AE294" s="350"/>
      <c r="AF294" s="350"/>
      <c r="AG294" s="188">
        <v>0.8399999737739563</v>
      </c>
      <c r="AH294" s="188">
        <v>0.89999997615814209</v>
      </c>
      <c r="AI294" s="188">
        <v>0.97000002861022949</v>
      </c>
      <c r="AJ294" s="187">
        <v>1.0399999618530273</v>
      </c>
      <c r="AL294" s="663"/>
      <c r="AM294" s="665"/>
      <c r="AN294" s="82" t="s">
        <v>129</v>
      </c>
      <c r="AO294" s="349"/>
      <c r="AP294" s="188">
        <v>0.81999999284744263</v>
      </c>
      <c r="AQ294" s="188">
        <v>0.87999999523162842</v>
      </c>
      <c r="AR294" s="188">
        <v>0.93999999761581421</v>
      </c>
      <c r="AS294" s="188">
        <v>1.0099999904632568</v>
      </c>
      <c r="AT294" s="188">
        <v>1.0399999618530273</v>
      </c>
      <c r="AU294" s="188">
        <v>1.059999942779541</v>
      </c>
      <c r="AV294" s="187">
        <v>1.0800000429153442</v>
      </c>
    </row>
    <row r="295" spans="1:48">
      <c r="A295">
        <v>295</v>
      </c>
    </row>
    <row r="296" spans="1:48">
      <c r="A296">
        <v>296</v>
      </c>
      <c r="B296" s="675" t="s">
        <v>1143</v>
      </c>
      <c r="C296" s="675"/>
      <c r="D296" s="675"/>
      <c r="E296" s="675"/>
      <c r="F296" s="675"/>
      <c r="G296" s="675"/>
      <c r="H296" s="675"/>
      <c r="I296" s="675"/>
      <c r="J296" s="675"/>
      <c r="K296" s="675"/>
      <c r="L296" s="675"/>
      <c r="N296" s="675" t="s">
        <v>1143</v>
      </c>
      <c r="O296" s="675"/>
      <c r="P296" s="675"/>
      <c r="Q296" s="675"/>
      <c r="R296" s="675"/>
      <c r="S296" s="675"/>
      <c r="T296" s="675"/>
      <c r="U296" s="675"/>
      <c r="V296" s="675"/>
      <c r="W296" s="675"/>
      <c r="X296" s="675"/>
      <c r="Z296" s="675" t="s">
        <v>1143</v>
      </c>
      <c r="AA296" s="675"/>
      <c r="AB296" s="675"/>
      <c r="AC296" s="675"/>
      <c r="AD296" s="675"/>
      <c r="AE296" s="675"/>
      <c r="AF296" s="675"/>
      <c r="AG296" s="675"/>
      <c r="AH296" s="675"/>
      <c r="AI296" s="675"/>
      <c r="AJ296" s="675"/>
      <c r="AL296" s="675" t="s">
        <v>1143</v>
      </c>
      <c r="AM296" s="675"/>
      <c r="AN296" s="675"/>
      <c r="AO296" s="675"/>
      <c r="AP296" s="675"/>
      <c r="AQ296" s="675"/>
      <c r="AR296" s="675"/>
      <c r="AS296" s="675"/>
      <c r="AT296" s="675"/>
      <c r="AU296" s="675"/>
      <c r="AV296" s="675"/>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1144</v>
      </c>
      <c r="C302" s="650"/>
      <c r="D302" s="650"/>
      <c r="E302" s="650"/>
      <c r="F302" s="650"/>
      <c r="G302" s="650"/>
      <c r="H302" s="650"/>
      <c r="I302" s="650"/>
      <c r="J302" s="650"/>
      <c r="K302" s="650"/>
      <c r="L302" s="651"/>
      <c r="N302" s="649" t="s">
        <v>1144</v>
      </c>
      <c r="O302" s="650"/>
      <c r="P302" s="650"/>
      <c r="Q302" s="650"/>
      <c r="R302" s="650"/>
      <c r="S302" s="650"/>
      <c r="T302" s="650"/>
      <c r="U302" s="650"/>
      <c r="V302" s="650"/>
      <c r="W302" s="650"/>
      <c r="X302" s="651"/>
      <c r="Z302" s="649" t="s">
        <v>1144</v>
      </c>
      <c r="AA302" s="650"/>
      <c r="AB302" s="650"/>
      <c r="AC302" s="650"/>
      <c r="AD302" s="650"/>
      <c r="AE302" s="650"/>
      <c r="AF302" s="650"/>
      <c r="AG302" s="650"/>
      <c r="AH302" s="650"/>
      <c r="AI302" s="650"/>
      <c r="AJ302" s="651"/>
      <c r="AL302" s="649" t="s">
        <v>1144</v>
      </c>
      <c r="AM302" s="650"/>
      <c r="AN302" s="650"/>
      <c r="AO302" s="650"/>
      <c r="AP302" s="650"/>
      <c r="AQ302" s="650"/>
      <c r="AR302" s="650"/>
      <c r="AS302" s="650"/>
      <c r="AT302" s="650"/>
      <c r="AU302" s="650"/>
      <c r="AV302" s="651"/>
    </row>
    <row r="303" spans="1:48" ht="15.75" customHeight="1">
      <c r="A303">
        <v>303</v>
      </c>
      <c r="B303" s="652" t="s">
        <v>1117</v>
      </c>
      <c r="C303" s="652" t="s">
        <v>634</v>
      </c>
      <c r="D303" s="682" t="s">
        <v>1119</v>
      </c>
      <c r="E303" s="676" t="s">
        <v>1120</v>
      </c>
      <c r="F303" s="677"/>
      <c r="G303" s="677"/>
      <c r="H303" s="677"/>
      <c r="I303" s="677"/>
      <c r="J303" s="677"/>
      <c r="K303" s="677"/>
      <c r="L303" s="678"/>
      <c r="N303" s="652" t="str">
        <f>+N6</f>
        <v>Categoría de terreno 2</v>
      </c>
      <c r="O303" s="652" t="s">
        <v>634</v>
      </c>
      <c r="P303" s="682" t="s">
        <v>1119</v>
      </c>
      <c r="Q303" s="676" t="s">
        <v>1120</v>
      </c>
      <c r="R303" s="677"/>
      <c r="S303" s="677"/>
      <c r="T303" s="677"/>
      <c r="U303" s="677"/>
      <c r="V303" s="677"/>
      <c r="W303" s="677"/>
      <c r="X303" s="678"/>
      <c r="Z303" s="652" t="str">
        <f>+Z6</f>
        <v>Categoría de terreno 3</v>
      </c>
      <c r="AA303" s="652" t="s">
        <v>634</v>
      </c>
      <c r="AB303" s="682" t="s">
        <v>1119</v>
      </c>
      <c r="AC303" s="676" t="s">
        <v>1120</v>
      </c>
      <c r="AD303" s="677"/>
      <c r="AE303" s="677"/>
      <c r="AF303" s="677"/>
      <c r="AG303" s="677"/>
      <c r="AH303" s="677"/>
      <c r="AI303" s="677"/>
      <c r="AJ303" s="678"/>
      <c r="AL303" s="652" t="str">
        <f>+AL6</f>
        <v>Categoría de terreno 4</v>
      </c>
      <c r="AM303" s="652" t="s">
        <v>634</v>
      </c>
      <c r="AN303" s="682" t="s">
        <v>1119</v>
      </c>
      <c r="AO303" s="676" t="s">
        <v>1120</v>
      </c>
      <c r="AP303" s="677"/>
      <c r="AQ303" s="677"/>
      <c r="AR303" s="677"/>
      <c r="AS303" s="677"/>
      <c r="AT303" s="677"/>
      <c r="AU303" s="677"/>
      <c r="AV303" s="678"/>
    </row>
    <row r="304" spans="1:48" ht="15" customHeight="1" thickBot="1">
      <c r="A304">
        <v>304</v>
      </c>
      <c r="B304" s="668"/>
      <c r="C304" s="668"/>
      <c r="D304" s="683"/>
      <c r="E304" s="679"/>
      <c r="F304" s="680"/>
      <c r="G304" s="680"/>
      <c r="H304" s="680"/>
      <c r="I304" s="680"/>
      <c r="J304" s="680"/>
      <c r="K304" s="680"/>
      <c r="L304" s="681"/>
      <c r="N304" s="668"/>
      <c r="O304" s="668"/>
      <c r="P304" s="683"/>
      <c r="Q304" s="679"/>
      <c r="R304" s="680"/>
      <c r="S304" s="680"/>
      <c r="T304" s="680"/>
      <c r="U304" s="680"/>
      <c r="V304" s="680"/>
      <c r="W304" s="680"/>
      <c r="X304" s="681"/>
      <c r="Z304" s="668"/>
      <c r="AA304" s="668"/>
      <c r="AB304" s="683"/>
      <c r="AC304" s="679"/>
      <c r="AD304" s="680"/>
      <c r="AE304" s="680"/>
      <c r="AF304" s="680"/>
      <c r="AG304" s="680"/>
      <c r="AH304" s="680"/>
      <c r="AI304" s="680"/>
      <c r="AJ304" s="681"/>
      <c r="AL304" s="668"/>
      <c r="AM304" s="668"/>
      <c r="AN304" s="683"/>
      <c r="AO304" s="679"/>
      <c r="AP304" s="680"/>
      <c r="AQ304" s="680"/>
      <c r="AR304" s="680"/>
      <c r="AS304" s="680"/>
      <c r="AT304" s="680"/>
      <c r="AU304" s="680"/>
      <c r="AV304" s="681"/>
    </row>
    <row r="305" spans="1:48" ht="15" thickBot="1">
      <c r="A305">
        <v>305</v>
      </c>
      <c r="B305" s="653"/>
      <c r="C305" s="653"/>
      <c r="D305" s="671"/>
      <c r="E305" s="75">
        <v>0</v>
      </c>
      <c r="F305" s="76">
        <v>500</v>
      </c>
      <c r="G305" s="76">
        <v>1000</v>
      </c>
      <c r="H305" s="76">
        <v>1500</v>
      </c>
      <c r="I305" s="76">
        <v>2000</v>
      </c>
      <c r="J305" s="76">
        <v>2500</v>
      </c>
      <c r="K305" s="76">
        <v>3000</v>
      </c>
      <c r="L305" s="77">
        <v>3500</v>
      </c>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L305" s="653"/>
      <c r="AM305" s="653"/>
      <c r="AN305" s="671"/>
      <c r="AO305" s="75">
        <v>0</v>
      </c>
      <c r="AP305" s="76">
        <v>500</v>
      </c>
      <c r="AQ305" s="76">
        <v>1000</v>
      </c>
      <c r="AR305" s="76">
        <v>1500</v>
      </c>
      <c r="AS305" s="76">
        <v>2000</v>
      </c>
      <c r="AT305" s="76">
        <v>2500</v>
      </c>
      <c r="AU305" s="76">
        <v>3000</v>
      </c>
      <c r="AV305" s="77">
        <v>3500</v>
      </c>
    </row>
    <row r="306" spans="1:48" ht="15" customHeight="1">
      <c r="A306">
        <v>306</v>
      </c>
      <c r="B306" s="661" t="str">
        <f>+B273</f>
        <v>*Inclinación del sistema 16°</v>
      </c>
      <c r="C306" s="664">
        <v>100</v>
      </c>
      <c r="D306" s="78" t="s">
        <v>133</v>
      </c>
      <c r="E306" s="79">
        <v>251</v>
      </c>
      <c r="F306" s="80">
        <v>241</v>
      </c>
      <c r="G306" s="80">
        <v>228</v>
      </c>
      <c r="H306" s="80">
        <v>217</v>
      </c>
      <c r="I306" s="80">
        <v>207</v>
      </c>
      <c r="J306" s="80">
        <v>219</v>
      </c>
      <c r="K306" s="80">
        <v>213</v>
      </c>
      <c r="L306" s="81">
        <v>205</v>
      </c>
      <c r="N306" s="661" t="str">
        <f>+N273</f>
        <v>*Inclinación del sistema 16°</v>
      </c>
      <c r="O306" s="664">
        <v>100</v>
      </c>
      <c r="P306" s="78" t="s">
        <v>133</v>
      </c>
      <c r="Q306" s="79">
        <v>203</v>
      </c>
      <c r="R306" s="80">
        <v>217</v>
      </c>
      <c r="S306" s="80">
        <v>211</v>
      </c>
      <c r="T306" s="80">
        <v>203</v>
      </c>
      <c r="U306" s="80">
        <v>195</v>
      </c>
      <c r="V306" s="80">
        <v>188</v>
      </c>
      <c r="W306" s="80">
        <v>178</v>
      </c>
      <c r="X306" s="81">
        <v>166</v>
      </c>
      <c r="Z306" s="661" t="str">
        <f>+Z273</f>
        <v>*Inclinación del sistema 16°</v>
      </c>
      <c r="AA306" s="664">
        <v>100</v>
      </c>
      <c r="AB306" s="78" t="s">
        <v>133</v>
      </c>
      <c r="AC306" s="79">
        <v>194</v>
      </c>
      <c r="AD306" s="80">
        <v>185</v>
      </c>
      <c r="AE306" s="80">
        <v>176</v>
      </c>
      <c r="AF306" s="80">
        <v>165</v>
      </c>
      <c r="AG306" s="80">
        <v>155</v>
      </c>
      <c r="AH306" s="80">
        <v>140</v>
      </c>
      <c r="AI306" s="80">
        <v>134</v>
      </c>
      <c r="AJ306" s="81">
        <v>127</v>
      </c>
      <c r="AL306" s="661" t="str">
        <f>+AL273</f>
        <v>*Inclinación del sistema 16°</v>
      </c>
      <c r="AM306" s="664">
        <v>100</v>
      </c>
      <c r="AN306" s="78" t="s">
        <v>133</v>
      </c>
      <c r="AO306" s="79">
        <v>170</v>
      </c>
      <c r="AP306" s="80">
        <v>160</v>
      </c>
      <c r="AQ306" s="80">
        <v>142</v>
      </c>
      <c r="AR306" s="80">
        <v>136</v>
      </c>
      <c r="AS306" s="80">
        <v>130</v>
      </c>
      <c r="AT306" s="80">
        <v>124</v>
      </c>
      <c r="AU306" s="80">
        <v>118</v>
      </c>
      <c r="AV306" s="81">
        <v>112</v>
      </c>
    </row>
    <row r="307" spans="1:48" ht="15" thickBot="1">
      <c r="A307">
        <v>307</v>
      </c>
      <c r="B307" s="662"/>
      <c r="C307" s="665"/>
      <c r="D307" s="82" t="s">
        <v>129</v>
      </c>
      <c r="E307" s="83">
        <v>246</v>
      </c>
      <c r="F307" s="84">
        <v>235</v>
      </c>
      <c r="G307" s="84">
        <v>225</v>
      </c>
      <c r="H307" s="84">
        <v>214</v>
      </c>
      <c r="I307" s="84">
        <v>204</v>
      </c>
      <c r="J307" s="84">
        <v>194</v>
      </c>
      <c r="K307" s="84">
        <v>205</v>
      </c>
      <c r="L307" s="85">
        <v>197</v>
      </c>
      <c r="N307" s="662"/>
      <c r="O307" s="665"/>
      <c r="P307" s="82" t="s">
        <v>129</v>
      </c>
      <c r="Q307" s="83">
        <v>200</v>
      </c>
      <c r="R307" s="84">
        <v>192</v>
      </c>
      <c r="S307" s="84">
        <v>203</v>
      </c>
      <c r="T307" s="84">
        <v>197</v>
      </c>
      <c r="U307" s="84">
        <v>189</v>
      </c>
      <c r="V307" s="84">
        <v>181</v>
      </c>
      <c r="W307" s="84">
        <v>173</v>
      </c>
      <c r="X307" s="85">
        <v>164</v>
      </c>
      <c r="Z307" s="662"/>
      <c r="AA307" s="665"/>
      <c r="AB307" s="82" t="s">
        <v>129</v>
      </c>
      <c r="AC307" s="83">
        <v>187</v>
      </c>
      <c r="AD307" s="84">
        <v>180</v>
      </c>
      <c r="AE307" s="84">
        <v>171</v>
      </c>
      <c r="AF307" s="84">
        <v>163</v>
      </c>
      <c r="AG307" s="84">
        <v>155</v>
      </c>
      <c r="AH307" s="84">
        <v>144</v>
      </c>
      <c r="AI307" s="84">
        <v>130</v>
      </c>
      <c r="AJ307" s="85">
        <v>124</v>
      </c>
      <c r="AL307" s="662"/>
      <c r="AM307" s="665"/>
      <c r="AN307" s="82" t="s">
        <v>129</v>
      </c>
      <c r="AO307" s="83">
        <v>167</v>
      </c>
      <c r="AP307" s="84">
        <v>159</v>
      </c>
      <c r="AQ307" s="84">
        <v>148</v>
      </c>
      <c r="AR307" s="84">
        <v>133</v>
      </c>
      <c r="AS307" s="84">
        <v>127</v>
      </c>
      <c r="AT307" s="84">
        <v>122</v>
      </c>
      <c r="AU307" s="84">
        <v>116</v>
      </c>
      <c r="AV307" s="85">
        <v>109</v>
      </c>
    </row>
    <row r="308" spans="1:48">
      <c r="A308">
        <v>308</v>
      </c>
      <c r="B308" s="662"/>
      <c r="C308" s="666">
        <v>110</v>
      </c>
      <c r="D308" s="86" t="str">
        <f>+D306</f>
        <v>48-X</v>
      </c>
      <c r="E308" s="87">
        <v>284</v>
      </c>
      <c r="F308" s="88">
        <v>276</v>
      </c>
      <c r="G308" s="88">
        <v>266</v>
      </c>
      <c r="H308" s="88">
        <v>254</v>
      </c>
      <c r="I308" s="88">
        <v>242</v>
      </c>
      <c r="J308" s="88">
        <v>231</v>
      </c>
      <c r="K308" s="88">
        <v>218</v>
      </c>
      <c r="L308" s="89">
        <v>206</v>
      </c>
      <c r="N308" s="662"/>
      <c r="O308" s="666">
        <v>110</v>
      </c>
      <c r="P308" s="86" t="str">
        <f>+P306</f>
        <v>48-X</v>
      </c>
      <c r="Q308" s="87">
        <v>238</v>
      </c>
      <c r="R308" s="88">
        <v>228</v>
      </c>
      <c r="S308" s="88">
        <v>216</v>
      </c>
      <c r="T308" s="88">
        <v>204</v>
      </c>
      <c r="U308" s="88">
        <v>219</v>
      </c>
      <c r="V308" s="88">
        <v>213</v>
      </c>
      <c r="W308" s="88">
        <v>203</v>
      </c>
      <c r="X308" s="89">
        <v>195</v>
      </c>
      <c r="Z308" s="662"/>
      <c r="AA308" s="666">
        <v>110</v>
      </c>
      <c r="AB308" s="86" t="str">
        <f>+AB306</f>
        <v>48-X</v>
      </c>
      <c r="AC308" s="87">
        <v>216</v>
      </c>
      <c r="AD308" s="88">
        <v>210</v>
      </c>
      <c r="AE308" s="88">
        <v>203</v>
      </c>
      <c r="AF308" s="88">
        <v>194</v>
      </c>
      <c r="AG308" s="88">
        <v>187</v>
      </c>
      <c r="AH308" s="88">
        <v>178</v>
      </c>
      <c r="AI308" s="88">
        <v>167</v>
      </c>
      <c r="AJ308" s="89">
        <v>155</v>
      </c>
      <c r="AL308" s="662"/>
      <c r="AM308" s="666">
        <v>110</v>
      </c>
      <c r="AN308" s="86" t="str">
        <f>+AN306</f>
        <v>48-X</v>
      </c>
      <c r="AO308" s="87">
        <v>198</v>
      </c>
      <c r="AP308" s="88">
        <v>191</v>
      </c>
      <c r="AQ308" s="88">
        <v>181</v>
      </c>
      <c r="AR308" s="88">
        <v>172</v>
      </c>
      <c r="AS308" s="88">
        <v>161</v>
      </c>
      <c r="AT308" s="88">
        <v>144</v>
      </c>
      <c r="AU308" s="88">
        <v>138</v>
      </c>
      <c r="AV308" s="89">
        <v>131</v>
      </c>
    </row>
    <row r="309" spans="1:48" ht="15" thickBot="1">
      <c r="A309">
        <v>309</v>
      </c>
      <c r="B309" s="662"/>
      <c r="C309" s="667"/>
      <c r="D309" s="90" t="str">
        <f>+D307</f>
        <v>44-X</v>
      </c>
      <c r="E309" s="87">
        <v>253</v>
      </c>
      <c r="F309" s="88">
        <v>266</v>
      </c>
      <c r="G309" s="88">
        <v>256</v>
      </c>
      <c r="H309" s="88">
        <v>247</v>
      </c>
      <c r="I309" s="88">
        <v>237</v>
      </c>
      <c r="J309" s="88">
        <v>227</v>
      </c>
      <c r="K309" s="88">
        <v>216</v>
      </c>
      <c r="L309" s="89">
        <v>204</v>
      </c>
      <c r="N309" s="662"/>
      <c r="O309" s="667"/>
      <c r="P309" s="90" t="str">
        <f>+P307</f>
        <v>44-X</v>
      </c>
      <c r="Q309" s="87">
        <v>234</v>
      </c>
      <c r="R309" s="88">
        <v>225</v>
      </c>
      <c r="S309" s="88">
        <v>212</v>
      </c>
      <c r="T309" s="88">
        <v>202</v>
      </c>
      <c r="U309" s="88">
        <v>192</v>
      </c>
      <c r="V309" s="88">
        <v>205</v>
      </c>
      <c r="W309" s="88">
        <v>198</v>
      </c>
      <c r="X309" s="89">
        <v>189</v>
      </c>
      <c r="Z309" s="662"/>
      <c r="AA309" s="667"/>
      <c r="AB309" s="90" t="str">
        <f>+AB307</f>
        <v>44-X</v>
      </c>
      <c r="AC309" s="87">
        <v>190</v>
      </c>
      <c r="AD309" s="88">
        <v>203</v>
      </c>
      <c r="AE309" s="88">
        <v>197</v>
      </c>
      <c r="AF309" s="88">
        <v>189</v>
      </c>
      <c r="AG309" s="88">
        <v>182</v>
      </c>
      <c r="AH309" s="88">
        <v>174</v>
      </c>
      <c r="AI309" s="88">
        <v>165</v>
      </c>
      <c r="AJ309" s="89">
        <v>154</v>
      </c>
      <c r="AL309" s="662"/>
      <c r="AM309" s="667"/>
      <c r="AN309" s="90" t="str">
        <f>+AN307</f>
        <v>44-X</v>
      </c>
      <c r="AO309" s="87">
        <v>192</v>
      </c>
      <c r="AP309" s="88">
        <v>185</v>
      </c>
      <c r="AQ309" s="88">
        <v>176</v>
      </c>
      <c r="AR309" s="88">
        <v>168</v>
      </c>
      <c r="AS309" s="88">
        <v>161</v>
      </c>
      <c r="AT309" s="88">
        <v>150</v>
      </c>
      <c r="AU309" s="88">
        <v>134</v>
      </c>
      <c r="AV309" s="89">
        <v>127</v>
      </c>
    </row>
    <row r="310" spans="1:48">
      <c r="A310">
        <v>310</v>
      </c>
      <c r="B310" s="662"/>
      <c r="C310" s="664">
        <f>+C308+10</f>
        <v>120</v>
      </c>
      <c r="D310" s="78" t="s">
        <v>133</v>
      </c>
      <c r="E310" s="83">
        <v>294</v>
      </c>
      <c r="F310" s="84">
        <v>283</v>
      </c>
      <c r="G310" s="84">
        <v>269</v>
      </c>
      <c r="H310" s="84">
        <v>285</v>
      </c>
      <c r="I310" s="84">
        <v>274</v>
      </c>
      <c r="J310" s="84">
        <v>264</v>
      </c>
      <c r="K310" s="84">
        <v>252</v>
      </c>
      <c r="L310" s="85">
        <v>239</v>
      </c>
      <c r="N310" s="662"/>
      <c r="O310" s="664">
        <f>+O308+10</f>
        <v>120</v>
      </c>
      <c r="P310" s="78" t="s">
        <v>133</v>
      </c>
      <c r="Q310" s="83">
        <v>270</v>
      </c>
      <c r="R310" s="84">
        <v>260</v>
      </c>
      <c r="S310" s="84">
        <v>248</v>
      </c>
      <c r="T310" s="84">
        <v>237</v>
      </c>
      <c r="U310" s="84">
        <v>227</v>
      </c>
      <c r="V310" s="84">
        <v>215</v>
      </c>
      <c r="W310" s="84">
        <v>204</v>
      </c>
      <c r="X310" s="85">
        <v>216</v>
      </c>
      <c r="Z310" s="662"/>
      <c r="AA310" s="664">
        <f>+AA308+10</f>
        <v>120</v>
      </c>
      <c r="AB310" s="78" t="s">
        <v>133</v>
      </c>
      <c r="AC310" s="83">
        <v>223</v>
      </c>
      <c r="AD310" s="84">
        <v>214</v>
      </c>
      <c r="AE310" s="84">
        <v>201</v>
      </c>
      <c r="AF310" s="84">
        <v>216</v>
      </c>
      <c r="AG310" s="84">
        <v>210</v>
      </c>
      <c r="AH310" s="84">
        <v>202</v>
      </c>
      <c r="AI310" s="84">
        <v>194</v>
      </c>
      <c r="AJ310" s="85">
        <v>184</v>
      </c>
      <c r="AL310" s="662"/>
      <c r="AM310" s="664">
        <f>+AM308+10</f>
        <v>120</v>
      </c>
      <c r="AN310" s="78" t="s">
        <v>133</v>
      </c>
      <c r="AO310" s="83">
        <v>219</v>
      </c>
      <c r="AP310" s="84">
        <v>212</v>
      </c>
      <c r="AQ310" s="84">
        <v>206</v>
      </c>
      <c r="AR310" s="84">
        <v>197</v>
      </c>
      <c r="AS310" s="84">
        <v>189</v>
      </c>
      <c r="AT310" s="84">
        <v>181</v>
      </c>
      <c r="AU310" s="84">
        <v>171</v>
      </c>
      <c r="AV310" s="85">
        <v>158</v>
      </c>
    </row>
    <row r="311" spans="1:48" ht="15" thickBot="1">
      <c r="A311">
        <v>311</v>
      </c>
      <c r="B311" s="662"/>
      <c r="C311" s="665"/>
      <c r="D311" s="82" t="s">
        <v>129</v>
      </c>
      <c r="E311" s="83">
        <v>291</v>
      </c>
      <c r="F311" s="84">
        <v>277</v>
      </c>
      <c r="G311" s="84">
        <v>266</v>
      </c>
      <c r="H311" s="84">
        <v>254</v>
      </c>
      <c r="I311" s="84">
        <v>266</v>
      </c>
      <c r="J311" s="84">
        <v>257</v>
      </c>
      <c r="K311" s="84">
        <v>245</v>
      </c>
      <c r="L311" s="85">
        <v>234</v>
      </c>
      <c r="N311" s="662"/>
      <c r="O311" s="665"/>
      <c r="P311" s="82" t="s">
        <v>129</v>
      </c>
      <c r="Q311" s="83">
        <v>262</v>
      </c>
      <c r="R311" s="84">
        <v>255</v>
      </c>
      <c r="S311" s="84">
        <v>243</v>
      </c>
      <c r="T311" s="84">
        <v>232</v>
      </c>
      <c r="U311" s="84">
        <v>223</v>
      </c>
      <c r="V311" s="84">
        <v>213</v>
      </c>
      <c r="W311" s="84">
        <v>201</v>
      </c>
      <c r="X311" s="85">
        <v>190</v>
      </c>
      <c r="Z311" s="662"/>
      <c r="AA311" s="665"/>
      <c r="AB311" s="82" t="s">
        <v>129</v>
      </c>
      <c r="AC311" s="83">
        <v>220</v>
      </c>
      <c r="AD311" s="84">
        <v>210</v>
      </c>
      <c r="AE311" s="84">
        <v>200</v>
      </c>
      <c r="AF311" s="84">
        <v>189</v>
      </c>
      <c r="AG311" s="84">
        <v>202</v>
      </c>
      <c r="AH311" s="84">
        <v>196</v>
      </c>
      <c r="AI311" s="84">
        <v>188</v>
      </c>
      <c r="AJ311" s="85">
        <v>179</v>
      </c>
      <c r="AL311" s="662"/>
      <c r="AM311" s="665"/>
      <c r="AN311" s="82" t="s">
        <v>129</v>
      </c>
      <c r="AO311" s="83">
        <v>193</v>
      </c>
      <c r="AP311" s="84">
        <v>205</v>
      </c>
      <c r="AQ311" s="84">
        <v>198</v>
      </c>
      <c r="AR311" s="84">
        <v>191</v>
      </c>
      <c r="AS311" s="84">
        <v>184</v>
      </c>
      <c r="AT311" s="84">
        <v>176</v>
      </c>
      <c r="AU311" s="84">
        <v>168</v>
      </c>
      <c r="AV311" s="85">
        <v>158</v>
      </c>
    </row>
    <row r="312" spans="1:48">
      <c r="A312">
        <v>312</v>
      </c>
      <c r="B312" s="662"/>
      <c r="C312" s="666">
        <f>+C310+10</f>
        <v>130</v>
      </c>
      <c r="D312" s="86" t="str">
        <f>+D310</f>
        <v>48-X</v>
      </c>
      <c r="E312" s="87">
        <v>319</v>
      </c>
      <c r="F312" s="88">
        <v>315</v>
      </c>
      <c r="G312" s="88">
        <v>305</v>
      </c>
      <c r="H312" s="88">
        <v>291</v>
      </c>
      <c r="I312" s="88">
        <v>279</v>
      </c>
      <c r="J312" s="88">
        <v>266</v>
      </c>
      <c r="K312" s="88">
        <v>281</v>
      </c>
      <c r="L312" s="89">
        <v>269</v>
      </c>
      <c r="N312" s="662"/>
      <c r="O312" s="666">
        <f>+O310+10</f>
        <v>130</v>
      </c>
      <c r="P312" s="86" t="str">
        <f>+P310</f>
        <v>48-X</v>
      </c>
      <c r="Q312" s="87">
        <v>273</v>
      </c>
      <c r="R312" s="88">
        <v>262</v>
      </c>
      <c r="S312" s="88">
        <v>278</v>
      </c>
      <c r="T312" s="88">
        <v>268</v>
      </c>
      <c r="U312" s="88">
        <v>258</v>
      </c>
      <c r="V312" s="88">
        <v>247</v>
      </c>
      <c r="W312" s="88">
        <v>233</v>
      </c>
      <c r="X312" s="89">
        <v>220</v>
      </c>
      <c r="Z312" s="662"/>
      <c r="AA312" s="666">
        <f>+AA310+10</f>
        <v>130</v>
      </c>
      <c r="AB312" s="86" t="str">
        <f>+AB310</f>
        <v>48-X</v>
      </c>
      <c r="AC312" s="87">
        <v>253</v>
      </c>
      <c r="AD312" s="88">
        <v>244</v>
      </c>
      <c r="AE312" s="88">
        <v>232</v>
      </c>
      <c r="AF312" s="88">
        <v>219</v>
      </c>
      <c r="AG312" s="88">
        <v>209</v>
      </c>
      <c r="AH312" s="88">
        <v>198</v>
      </c>
      <c r="AI312" s="88">
        <v>214</v>
      </c>
      <c r="AJ312" s="89">
        <v>207</v>
      </c>
      <c r="AL312" s="662"/>
      <c r="AM312" s="666">
        <f>+AM310+10</f>
        <v>130</v>
      </c>
      <c r="AN312" s="86" t="str">
        <f>+AN310</f>
        <v>48-X</v>
      </c>
      <c r="AO312" s="87">
        <v>224</v>
      </c>
      <c r="AP312" s="88">
        <v>214</v>
      </c>
      <c r="AQ312" s="88">
        <v>202</v>
      </c>
      <c r="AR312" s="88">
        <v>216</v>
      </c>
      <c r="AS312" s="88">
        <v>211</v>
      </c>
      <c r="AT312" s="88">
        <v>203</v>
      </c>
      <c r="AU312" s="88">
        <v>195</v>
      </c>
      <c r="AV312" s="89">
        <v>184</v>
      </c>
    </row>
    <row r="313" spans="1:48" ht="15" thickBot="1">
      <c r="A313">
        <v>313</v>
      </c>
      <c r="B313" s="662"/>
      <c r="C313" s="667"/>
      <c r="D313" s="90" t="str">
        <f>+D311</f>
        <v>44-X</v>
      </c>
      <c r="E313" s="87">
        <v>318</v>
      </c>
      <c r="F313" s="88">
        <v>314</v>
      </c>
      <c r="G313" s="88">
        <v>301</v>
      </c>
      <c r="H313" s="88">
        <v>285</v>
      </c>
      <c r="I313" s="88">
        <v>273</v>
      </c>
      <c r="J313" s="88">
        <v>261</v>
      </c>
      <c r="K313" s="88">
        <v>272</v>
      </c>
      <c r="L313" s="89">
        <v>261</v>
      </c>
      <c r="N313" s="662"/>
      <c r="O313" s="667"/>
      <c r="P313" s="90" t="str">
        <f>+P311</f>
        <v>44-X</v>
      </c>
      <c r="Q313" s="87">
        <v>270</v>
      </c>
      <c r="R313" s="88">
        <v>260</v>
      </c>
      <c r="S313" s="88">
        <v>270</v>
      </c>
      <c r="T313" s="88">
        <v>259</v>
      </c>
      <c r="U313" s="88">
        <v>251</v>
      </c>
      <c r="V313" s="88">
        <v>240</v>
      </c>
      <c r="W313" s="88">
        <v>229</v>
      </c>
      <c r="X313" s="89">
        <v>217</v>
      </c>
      <c r="Z313" s="662"/>
      <c r="AA313" s="667"/>
      <c r="AB313" s="90" t="str">
        <f>+AB311</f>
        <v>44-X</v>
      </c>
      <c r="AC313" s="87">
        <v>248</v>
      </c>
      <c r="AD313" s="88">
        <v>239</v>
      </c>
      <c r="AE313" s="88">
        <v>227</v>
      </c>
      <c r="AF313" s="88">
        <v>217</v>
      </c>
      <c r="AG313" s="88">
        <v>207</v>
      </c>
      <c r="AH313" s="88">
        <v>196</v>
      </c>
      <c r="AI313" s="88">
        <v>206</v>
      </c>
      <c r="AJ313" s="89">
        <v>199</v>
      </c>
      <c r="AL313" s="662"/>
      <c r="AM313" s="667"/>
      <c r="AN313" s="90" t="str">
        <f>+AN311</f>
        <v>44-X</v>
      </c>
      <c r="AO313" s="87">
        <v>220</v>
      </c>
      <c r="AP313" s="88">
        <v>211</v>
      </c>
      <c r="AQ313" s="88">
        <v>200</v>
      </c>
      <c r="AR313" s="88">
        <v>190</v>
      </c>
      <c r="AS313" s="88">
        <v>203</v>
      </c>
      <c r="AT313" s="88">
        <v>197</v>
      </c>
      <c r="AU313" s="88">
        <v>189</v>
      </c>
      <c r="AV313" s="89">
        <v>179</v>
      </c>
    </row>
    <row r="314" spans="1:48">
      <c r="A314">
        <v>314</v>
      </c>
      <c r="B314" s="662"/>
      <c r="C314" s="664">
        <f>+C312+10</f>
        <v>140</v>
      </c>
      <c r="D314" s="78" t="s">
        <v>133</v>
      </c>
      <c r="E314" s="83">
        <v>316</v>
      </c>
      <c r="F314" s="84">
        <v>316</v>
      </c>
      <c r="G314" s="84">
        <v>314</v>
      </c>
      <c r="H314" s="84">
        <v>317</v>
      </c>
      <c r="I314" s="84">
        <v>312</v>
      </c>
      <c r="J314" s="84">
        <v>298</v>
      </c>
      <c r="K314" s="84">
        <v>284</v>
      </c>
      <c r="L314" s="85">
        <v>269</v>
      </c>
      <c r="N314" s="662"/>
      <c r="O314" s="664">
        <f>+O312+10</f>
        <v>140</v>
      </c>
      <c r="P314" s="78" t="s">
        <v>133</v>
      </c>
      <c r="Q314" s="83">
        <v>308</v>
      </c>
      <c r="R314" s="84">
        <v>293</v>
      </c>
      <c r="S314" s="84">
        <v>279</v>
      </c>
      <c r="T314" s="84">
        <v>266</v>
      </c>
      <c r="U314" s="84">
        <v>283</v>
      </c>
      <c r="V314" s="84">
        <v>272</v>
      </c>
      <c r="W314" s="84">
        <v>261</v>
      </c>
      <c r="X314" s="85">
        <v>249</v>
      </c>
      <c r="Z314" s="662"/>
      <c r="AA314" s="664">
        <f>+AA312+10</f>
        <v>140</v>
      </c>
      <c r="AB314" s="78" t="s">
        <v>133</v>
      </c>
      <c r="AC314" s="83">
        <v>280</v>
      </c>
      <c r="AD314" s="84">
        <v>270</v>
      </c>
      <c r="AE314" s="84">
        <v>260</v>
      </c>
      <c r="AF314" s="84">
        <v>248</v>
      </c>
      <c r="AG314" s="84">
        <v>236</v>
      </c>
      <c r="AH314" s="84">
        <v>226</v>
      </c>
      <c r="AI314" s="84">
        <v>213</v>
      </c>
      <c r="AJ314" s="85">
        <v>201</v>
      </c>
      <c r="AL314" s="662"/>
      <c r="AM314" s="664">
        <f>+AM312+10</f>
        <v>140</v>
      </c>
      <c r="AN314" s="78" t="s">
        <v>133</v>
      </c>
      <c r="AO314" s="83">
        <v>253</v>
      </c>
      <c r="AP314" s="84">
        <v>242</v>
      </c>
      <c r="AQ314" s="84">
        <v>230</v>
      </c>
      <c r="AR314" s="84">
        <v>219</v>
      </c>
      <c r="AS314" s="84">
        <v>208</v>
      </c>
      <c r="AT314" s="84">
        <v>221</v>
      </c>
      <c r="AU314" s="84">
        <v>214</v>
      </c>
      <c r="AV314" s="85">
        <v>205</v>
      </c>
    </row>
    <row r="315" spans="1:48" ht="15" thickBot="1">
      <c r="A315">
        <v>315</v>
      </c>
      <c r="B315" s="662"/>
      <c r="C315" s="665"/>
      <c r="D315" s="82" t="s">
        <v>129</v>
      </c>
      <c r="E315" s="83">
        <v>315</v>
      </c>
      <c r="F315" s="84">
        <v>315</v>
      </c>
      <c r="G315" s="84">
        <v>313</v>
      </c>
      <c r="H315" s="84">
        <v>316</v>
      </c>
      <c r="I315" s="84">
        <v>308</v>
      </c>
      <c r="J315" s="84">
        <v>292</v>
      </c>
      <c r="K315" s="84">
        <v>278</v>
      </c>
      <c r="L315" s="85">
        <v>266</v>
      </c>
      <c r="N315" s="662"/>
      <c r="O315" s="665"/>
      <c r="P315" s="82" t="s">
        <v>129</v>
      </c>
      <c r="Q315" s="83">
        <v>302</v>
      </c>
      <c r="R315" s="84">
        <v>290</v>
      </c>
      <c r="S315" s="84">
        <v>276</v>
      </c>
      <c r="T315" s="84">
        <v>263</v>
      </c>
      <c r="U315" s="84">
        <v>253</v>
      </c>
      <c r="V315" s="84">
        <v>266</v>
      </c>
      <c r="W315" s="84">
        <v>254</v>
      </c>
      <c r="X315" s="85">
        <v>243</v>
      </c>
      <c r="Z315" s="662"/>
      <c r="AA315" s="665"/>
      <c r="AB315" s="82" t="s">
        <v>129</v>
      </c>
      <c r="AC315" s="83">
        <v>272</v>
      </c>
      <c r="AD315" s="84">
        <v>263</v>
      </c>
      <c r="AE315" s="84">
        <v>252</v>
      </c>
      <c r="AF315" s="84">
        <v>242</v>
      </c>
      <c r="AG315" s="84">
        <v>232</v>
      </c>
      <c r="AH315" s="84">
        <v>222</v>
      </c>
      <c r="AI315" s="84">
        <v>211</v>
      </c>
      <c r="AJ315" s="85">
        <v>199</v>
      </c>
      <c r="AL315" s="662"/>
      <c r="AM315" s="665"/>
      <c r="AN315" s="82" t="s">
        <v>129</v>
      </c>
      <c r="AO315" s="83">
        <v>246</v>
      </c>
      <c r="AP315" s="84">
        <v>237</v>
      </c>
      <c r="AQ315" s="84">
        <v>226</v>
      </c>
      <c r="AR315" s="84">
        <v>215</v>
      </c>
      <c r="AS315" s="84">
        <v>205</v>
      </c>
      <c r="AT315" s="84">
        <v>195</v>
      </c>
      <c r="AU315" s="84">
        <v>205</v>
      </c>
      <c r="AV315" s="85">
        <v>198</v>
      </c>
    </row>
    <row r="316" spans="1:48">
      <c r="A316">
        <v>316</v>
      </c>
      <c r="B316" s="662"/>
      <c r="C316" s="666">
        <f>+C314+10</f>
        <v>150</v>
      </c>
      <c r="D316" s="86" t="str">
        <f>+D314</f>
        <v>48-X</v>
      </c>
      <c r="E316" s="224"/>
      <c r="F316" s="223"/>
      <c r="G316" s="88">
        <v>319</v>
      </c>
      <c r="H316" s="88">
        <v>313</v>
      </c>
      <c r="I316" s="88">
        <v>314</v>
      </c>
      <c r="J316" s="88">
        <v>315</v>
      </c>
      <c r="K316" s="88">
        <v>316</v>
      </c>
      <c r="L316" s="89">
        <v>300</v>
      </c>
      <c r="N316" s="662"/>
      <c r="O316" s="666">
        <f>+O314+10</f>
        <v>150</v>
      </c>
      <c r="P316" s="86" t="str">
        <f>+P314</f>
        <v>48-X</v>
      </c>
      <c r="Q316" s="87">
        <v>314</v>
      </c>
      <c r="R316" s="88">
        <v>311</v>
      </c>
      <c r="S316" s="88">
        <v>311</v>
      </c>
      <c r="T316" s="88">
        <v>297</v>
      </c>
      <c r="U316" s="88">
        <v>285</v>
      </c>
      <c r="V316" s="88">
        <v>272</v>
      </c>
      <c r="W316" s="88">
        <v>287</v>
      </c>
      <c r="X316" s="89">
        <v>273</v>
      </c>
      <c r="Z316" s="662"/>
      <c r="AA316" s="666">
        <f>+AA314+10</f>
        <v>150</v>
      </c>
      <c r="AB316" s="86" t="str">
        <f>+AB314</f>
        <v>48-X</v>
      </c>
      <c r="AC316" s="87">
        <v>304</v>
      </c>
      <c r="AD316" s="88">
        <v>295</v>
      </c>
      <c r="AE316" s="88">
        <v>284</v>
      </c>
      <c r="AF316" s="88">
        <v>274</v>
      </c>
      <c r="AG316" s="88">
        <v>263</v>
      </c>
      <c r="AH316" s="88">
        <v>252</v>
      </c>
      <c r="AI316" s="88">
        <v>240</v>
      </c>
      <c r="AJ316" s="89">
        <v>227</v>
      </c>
      <c r="AL316" s="662"/>
      <c r="AM316" s="666">
        <f>+AM314+10</f>
        <v>150</v>
      </c>
      <c r="AN316" s="86" t="str">
        <f>+AN314</f>
        <v>48-X</v>
      </c>
      <c r="AO316" s="87">
        <v>277</v>
      </c>
      <c r="AP316" s="88">
        <v>269</v>
      </c>
      <c r="AQ316" s="88">
        <v>256</v>
      </c>
      <c r="AR316" s="88">
        <v>245</v>
      </c>
      <c r="AS316" s="88">
        <v>233</v>
      </c>
      <c r="AT316" s="88">
        <v>223</v>
      </c>
      <c r="AU316" s="88">
        <v>210</v>
      </c>
      <c r="AV316" s="89">
        <v>197</v>
      </c>
    </row>
    <row r="317" spans="1:48" ht="15" thickBot="1">
      <c r="A317">
        <v>317</v>
      </c>
      <c r="B317" s="662"/>
      <c r="C317" s="667"/>
      <c r="D317" s="90" t="str">
        <f>+D315</f>
        <v>44-X</v>
      </c>
      <c r="E317" s="221"/>
      <c r="F317" s="220"/>
      <c r="G317" s="88">
        <v>317</v>
      </c>
      <c r="H317" s="88">
        <v>312</v>
      </c>
      <c r="I317" s="88">
        <v>313</v>
      </c>
      <c r="J317" s="88">
        <v>314</v>
      </c>
      <c r="K317" s="88">
        <v>313</v>
      </c>
      <c r="L317" s="89">
        <v>294</v>
      </c>
      <c r="N317" s="662"/>
      <c r="O317" s="667"/>
      <c r="P317" s="90" t="str">
        <f>+P315</f>
        <v>44-X</v>
      </c>
      <c r="Q317" s="87">
        <v>313</v>
      </c>
      <c r="R317" s="88">
        <v>310</v>
      </c>
      <c r="S317" s="88">
        <v>308</v>
      </c>
      <c r="T317" s="88">
        <v>291</v>
      </c>
      <c r="U317" s="88">
        <v>279</v>
      </c>
      <c r="V317" s="88">
        <v>267</v>
      </c>
      <c r="W317" s="88">
        <v>254</v>
      </c>
      <c r="X317" s="89">
        <v>267</v>
      </c>
      <c r="Z317" s="662"/>
      <c r="AA317" s="667"/>
      <c r="AB317" s="90" t="str">
        <f>+AB315</f>
        <v>44-X</v>
      </c>
      <c r="AC317" s="87">
        <v>292</v>
      </c>
      <c r="AD317" s="88">
        <v>285</v>
      </c>
      <c r="AE317" s="88">
        <v>275</v>
      </c>
      <c r="AF317" s="88">
        <v>266</v>
      </c>
      <c r="AG317" s="88">
        <v>256</v>
      </c>
      <c r="AH317" s="88">
        <v>245</v>
      </c>
      <c r="AI317" s="88">
        <v>235</v>
      </c>
      <c r="AJ317" s="89">
        <v>223</v>
      </c>
      <c r="AL317" s="662"/>
      <c r="AM317" s="667"/>
      <c r="AN317" s="90" t="str">
        <f>+AN315</f>
        <v>44-X</v>
      </c>
      <c r="AO317" s="87">
        <v>269</v>
      </c>
      <c r="AP317" s="88">
        <v>260</v>
      </c>
      <c r="AQ317" s="88">
        <v>250</v>
      </c>
      <c r="AR317" s="88">
        <v>239</v>
      </c>
      <c r="AS317" s="88">
        <v>229</v>
      </c>
      <c r="AT317" s="88">
        <v>219</v>
      </c>
      <c r="AU317" s="88">
        <v>208</v>
      </c>
      <c r="AV317" s="89">
        <v>195</v>
      </c>
    </row>
    <row r="318" spans="1:48">
      <c r="A318">
        <v>318</v>
      </c>
      <c r="B318" s="662"/>
      <c r="C318" s="664">
        <f>+C316+10</f>
        <v>160</v>
      </c>
      <c r="D318" s="78" t="s">
        <v>133</v>
      </c>
      <c r="E318" s="224"/>
      <c r="F318" s="223"/>
      <c r="G318" s="223"/>
      <c r="H318" s="223"/>
      <c r="I318" s="223"/>
      <c r="J318" s="84">
        <v>317</v>
      </c>
      <c r="K318" s="84">
        <v>316</v>
      </c>
      <c r="L318" s="85">
        <v>314</v>
      </c>
      <c r="N318" s="662"/>
      <c r="O318" s="664">
        <f>+O316+10</f>
        <v>160</v>
      </c>
      <c r="P318" s="78" t="s">
        <v>133</v>
      </c>
      <c r="Q318" s="83">
        <v>316</v>
      </c>
      <c r="R318" s="84">
        <v>316</v>
      </c>
      <c r="S318" s="84">
        <v>314</v>
      </c>
      <c r="T318" s="84">
        <v>315</v>
      </c>
      <c r="U318" s="84">
        <v>315</v>
      </c>
      <c r="V318" s="84">
        <v>301</v>
      </c>
      <c r="W318" s="84">
        <v>284</v>
      </c>
      <c r="X318" s="85">
        <v>271</v>
      </c>
      <c r="Z318" s="662"/>
      <c r="AA318" s="664">
        <f>+AA316+10</f>
        <v>160</v>
      </c>
      <c r="AB318" s="78" t="s">
        <v>133</v>
      </c>
      <c r="AC318" s="83">
        <v>310</v>
      </c>
      <c r="AD318" s="84">
        <v>298</v>
      </c>
      <c r="AE318" s="84">
        <v>283</v>
      </c>
      <c r="AF318" s="84">
        <v>270</v>
      </c>
      <c r="AG318" s="84">
        <v>285</v>
      </c>
      <c r="AH318" s="84">
        <v>276</v>
      </c>
      <c r="AI318" s="84">
        <v>265</v>
      </c>
      <c r="AJ318" s="85">
        <v>251</v>
      </c>
      <c r="AL318" s="662"/>
      <c r="AM318" s="664">
        <f>+AM316+10</f>
        <v>160</v>
      </c>
      <c r="AN318" s="78" t="s">
        <v>133</v>
      </c>
      <c r="AO318" s="83">
        <v>275</v>
      </c>
      <c r="AP318" s="84">
        <v>264</v>
      </c>
      <c r="AQ318" s="84">
        <v>280</v>
      </c>
      <c r="AR318" s="84">
        <v>270</v>
      </c>
      <c r="AS318" s="84">
        <v>258</v>
      </c>
      <c r="AT318" s="84">
        <v>247</v>
      </c>
      <c r="AU318" s="84">
        <v>235</v>
      </c>
      <c r="AV318" s="85">
        <v>222</v>
      </c>
    </row>
    <row r="319" spans="1:48" ht="15" thickBot="1">
      <c r="A319">
        <v>319</v>
      </c>
      <c r="B319" s="662"/>
      <c r="C319" s="665"/>
      <c r="D319" s="82" t="s">
        <v>129</v>
      </c>
      <c r="E319" s="221"/>
      <c r="F319" s="220"/>
      <c r="G319" s="220"/>
      <c r="H319" s="220"/>
      <c r="I319" s="220"/>
      <c r="J319" s="84">
        <v>316</v>
      </c>
      <c r="K319" s="84">
        <v>315</v>
      </c>
      <c r="L319" s="85">
        <v>313</v>
      </c>
      <c r="N319" s="662"/>
      <c r="O319" s="665"/>
      <c r="P319" s="82" t="s">
        <v>129</v>
      </c>
      <c r="Q319" s="83">
        <v>314</v>
      </c>
      <c r="R319" s="84">
        <v>315</v>
      </c>
      <c r="S319" s="84">
        <v>313</v>
      </c>
      <c r="T319" s="84">
        <v>313</v>
      </c>
      <c r="U319" s="84">
        <v>311</v>
      </c>
      <c r="V319" s="84">
        <v>295</v>
      </c>
      <c r="W319" s="84">
        <v>281</v>
      </c>
      <c r="X319" s="85">
        <v>266</v>
      </c>
      <c r="Z319" s="662"/>
      <c r="AA319" s="665"/>
      <c r="AB319" s="82" t="s">
        <v>129</v>
      </c>
      <c r="AC319" s="83">
        <v>306</v>
      </c>
      <c r="AD319" s="84">
        <v>292</v>
      </c>
      <c r="AE319" s="84">
        <v>278</v>
      </c>
      <c r="AF319" s="84">
        <v>265</v>
      </c>
      <c r="AG319" s="84">
        <v>254</v>
      </c>
      <c r="AH319" s="84">
        <v>265</v>
      </c>
      <c r="AI319" s="84">
        <v>256</v>
      </c>
      <c r="AJ319" s="85">
        <v>246</v>
      </c>
      <c r="AL319" s="662"/>
      <c r="AM319" s="665"/>
      <c r="AN319" s="82" t="s">
        <v>129</v>
      </c>
      <c r="AO319" s="83">
        <v>269</v>
      </c>
      <c r="AP319" s="84">
        <v>259</v>
      </c>
      <c r="AQ319" s="84">
        <v>246</v>
      </c>
      <c r="AR319" s="84">
        <v>261</v>
      </c>
      <c r="AS319" s="84">
        <v>251</v>
      </c>
      <c r="AT319" s="84">
        <v>242</v>
      </c>
      <c r="AU319" s="84">
        <v>230</v>
      </c>
      <c r="AV319" s="85">
        <v>218</v>
      </c>
    </row>
    <row r="320" spans="1:48">
      <c r="A320">
        <v>320</v>
      </c>
      <c r="B320" s="662"/>
      <c r="C320" s="666">
        <f>+C318+10</f>
        <v>170</v>
      </c>
      <c r="D320" s="86" t="str">
        <f>+D318</f>
        <v>48-X</v>
      </c>
      <c r="E320" s="224"/>
      <c r="F320" s="223"/>
      <c r="G320" s="223"/>
      <c r="H320" s="223"/>
      <c r="I320" s="223"/>
      <c r="J320" s="223"/>
      <c r="K320" s="223"/>
      <c r="L320" s="89">
        <v>317</v>
      </c>
      <c r="N320" s="662"/>
      <c r="O320" s="666">
        <f>+O318+10</f>
        <v>170</v>
      </c>
      <c r="P320" s="86" t="str">
        <f>+P318</f>
        <v>48-X</v>
      </c>
      <c r="Q320" s="221"/>
      <c r="R320" s="220"/>
      <c r="S320" s="88">
        <v>317</v>
      </c>
      <c r="T320" s="88">
        <v>318</v>
      </c>
      <c r="U320" s="88">
        <v>318</v>
      </c>
      <c r="V320" s="88">
        <v>316</v>
      </c>
      <c r="W320" s="88">
        <v>314</v>
      </c>
      <c r="X320" s="89">
        <v>298</v>
      </c>
      <c r="Z320" s="662"/>
      <c r="AA320" s="666">
        <f>+AA318+10</f>
        <v>170</v>
      </c>
      <c r="AB320" s="86" t="str">
        <f>+AB318</f>
        <v>48-X</v>
      </c>
      <c r="AC320" s="87">
        <v>316</v>
      </c>
      <c r="AD320" s="88">
        <v>315</v>
      </c>
      <c r="AE320" s="88">
        <v>310</v>
      </c>
      <c r="AF320" s="88">
        <v>296</v>
      </c>
      <c r="AG320" s="88">
        <v>284</v>
      </c>
      <c r="AH320" s="88">
        <v>272</v>
      </c>
      <c r="AI320" s="88">
        <v>286</v>
      </c>
      <c r="AJ320" s="89">
        <v>274</v>
      </c>
      <c r="AL320" s="662"/>
      <c r="AM320" s="666">
        <f>+AM318+10</f>
        <v>170</v>
      </c>
      <c r="AN320" s="86" t="str">
        <f>+AN318</f>
        <v>48-X</v>
      </c>
      <c r="AO320" s="87">
        <v>301</v>
      </c>
      <c r="AP320" s="88">
        <v>290</v>
      </c>
      <c r="AQ320" s="88">
        <v>275</v>
      </c>
      <c r="AR320" s="88">
        <v>263</v>
      </c>
      <c r="AS320" s="88">
        <v>279</v>
      </c>
      <c r="AT320" s="88">
        <v>270</v>
      </c>
      <c r="AU320" s="88">
        <v>259</v>
      </c>
      <c r="AV320" s="89">
        <v>245</v>
      </c>
    </row>
    <row r="321" spans="1:48" ht="15" thickBot="1">
      <c r="A321">
        <v>321</v>
      </c>
      <c r="B321" s="662"/>
      <c r="C321" s="667"/>
      <c r="D321" s="90" t="str">
        <f>+D319</f>
        <v>44-X</v>
      </c>
      <c r="E321" s="221"/>
      <c r="F321" s="220"/>
      <c r="G321" s="220"/>
      <c r="H321" s="220"/>
      <c r="I321" s="220"/>
      <c r="J321" s="220"/>
      <c r="K321" s="220"/>
      <c r="L321" s="89">
        <v>316</v>
      </c>
      <c r="N321" s="662"/>
      <c r="O321" s="667"/>
      <c r="P321" s="90" t="str">
        <f>+P319</f>
        <v>44-X</v>
      </c>
      <c r="Q321" s="221"/>
      <c r="R321" s="220"/>
      <c r="S321" s="88">
        <v>315</v>
      </c>
      <c r="T321" s="88">
        <v>316</v>
      </c>
      <c r="U321" s="88">
        <v>317</v>
      </c>
      <c r="V321" s="88">
        <v>315</v>
      </c>
      <c r="W321" s="88">
        <v>311</v>
      </c>
      <c r="X321" s="89">
        <v>292</v>
      </c>
      <c r="Z321" s="662"/>
      <c r="AA321" s="667"/>
      <c r="AB321" s="90" t="str">
        <f>+AB319</f>
        <v>44-X</v>
      </c>
      <c r="AC321" s="87">
        <v>315</v>
      </c>
      <c r="AD321" s="88">
        <v>314</v>
      </c>
      <c r="AE321" s="88">
        <v>307</v>
      </c>
      <c r="AF321" s="88">
        <v>293</v>
      </c>
      <c r="AG321" s="88">
        <v>279</v>
      </c>
      <c r="AH321" s="88">
        <v>266</v>
      </c>
      <c r="AI321" s="88">
        <v>253</v>
      </c>
      <c r="AJ321" s="89">
        <v>266</v>
      </c>
      <c r="AL321" s="662"/>
      <c r="AM321" s="667"/>
      <c r="AN321" s="90" t="str">
        <f>+AN319</f>
        <v>44-X</v>
      </c>
      <c r="AO321" s="87">
        <v>298</v>
      </c>
      <c r="AP321" s="88">
        <v>286</v>
      </c>
      <c r="AQ321" s="88">
        <v>270</v>
      </c>
      <c r="AR321" s="88">
        <v>260</v>
      </c>
      <c r="AS321" s="88">
        <v>247</v>
      </c>
      <c r="AT321" s="88">
        <v>262</v>
      </c>
      <c r="AU321" s="88">
        <v>250</v>
      </c>
      <c r="AV321" s="89">
        <v>241</v>
      </c>
    </row>
    <row r="322" spans="1:48">
      <c r="A322">
        <v>322</v>
      </c>
      <c r="B322" s="662"/>
      <c r="C322" s="664">
        <f>+C320+10</f>
        <v>180</v>
      </c>
      <c r="D322" s="78" t="s">
        <v>133</v>
      </c>
      <c r="E322" s="224"/>
      <c r="F322" s="223"/>
      <c r="G322" s="223"/>
      <c r="H322" s="223"/>
      <c r="I322" s="223"/>
      <c r="J322" s="223"/>
      <c r="K322" s="223"/>
      <c r="L322" s="222"/>
      <c r="N322" s="662"/>
      <c r="O322" s="664">
        <f>+O320+10</f>
        <v>180</v>
      </c>
      <c r="P322" s="78" t="s">
        <v>133</v>
      </c>
      <c r="Q322" s="221"/>
      <c r="R322" s="220"/>
      <c r="S322" s="220"/>
      <c r="T322" s="220"/>
      <c r="U322" s="84">
        <v>319</v>
      </c>
      <c r="V322" s="84">
        <v>317</v>
      </c>
      <c r="W322" s="84">
        <v>318</v>
      </c>
      <c r="X322" s="85">
        <v>316</v>
      </c>
      <c r="Z322" s="662"/>
      <c r="AA322" s="664">
        <f>+AA320+10</f>
        <v>180</v>
      </c>
      <c r="AB322" s="78" t="s">
        <v>133</v>
      </c>
      <c r="AC322" s="83">
        <v>317</v>
      </c>
      <c r="AD322" s="84">
        <v>317</v>
      </c>
      <c r="AE322" s="84">
        <v>315</v>
      </c>
      <c r="AF322" s="84">
        <v>317</v>
      </c>
      <c r="AG322" s="84">
        <v>309</v>
      </c>
      <c r="AH322" s="84">
        <v>295</v>
      </c>
      <c r="AI322" s="84">
        <v>281</v>
      </c>
      <c r="AJ322" s="85">
        <v>266</v>
      </c>
      <c r="AL322" s="662"/>
      <c r="AM322" s="664">
        <f>+AM320+10</f>
        <v>180</v>
      </c>
      <c r="AN322" s="78" t="s">
        <v>133</v>
      </c>
      <c r="AO322" s="83">
        <v>317</v>
      </c>
      <c r="AP322" s="84">
        <v>315</v>
      </c>
      <c r="AQ322" s="84">
        <v>302</v>
      </c>
      <c r="AR322" s="84">
        <v>286</v>
      </c>
      <c r="AS322" s="84">
        <v>274</v>
      </c>
      <c r="AT322" s="84">
        <v>262</v>
      </c>
      <c r="AU322" s="84">
        <v>278</v>
      </c>
      <c r="AV322" s="85">
        <v>266</v>
      </c>
    </row>
    <row r="323" spans="1:48" ht="15" thickBot="1">
      <c r="A323">
        <v>323</v>
      </c>
      <c r="B323" s="662"/>
      <c r="C323" s="665"/>
      <c r="D323" s="82" t="s">
        <v>129</v>
      </c>
      <c r="E323" s="224"/>
      <c r="F323" s="223"/>
      <c r="G323" s="223"/>
      <c r="H323" s="223"/>
      <c r="I323" s="223"/>
      <c r="J323" s="223"/>
      <c r="K323" s="223"/>
      <c r="L323" s="222"/>
      <c r="N323" s="662"/>
      <c r="O323" s="665"/>
      <c r="P323" s="82" t="s">
        <v>129</v>
      </c>
      <c r="Q323" s="221"/>
      <c r="R323" s="220"/>
      <c r="S323" s="220"/>
      <c r="T323" s="220"/>
      <c r="U323" s="84">
        <v>318</v>
      </c>
      <c r="V323" s="84">
        <v>316</v>
      </c>
      <c r="W323" s="84">
        <v>317</v>
      </c>
      <c r="X323" s="85">
        <v>315</v>
      </c>
      <c r="Z323" s="662"/>
      <c r="AA323" s="665"/>
      <c r="AB323" s="82" t="s">
        <v>129</v>
      </c>
      <c r="AC323" s="83">
        <v>316</v>
      </c>
      <c r="AD323" s="84">
        <v>315</v>
      </c>
      <c r="AE323" s="84">
        <v>313</v>
      </c>
      <c r="AF323" s="84">
        <v>316</v>
      </c>
      <c r="AG323" s="84">
        <v>306</v>
      </c>
      <c r="AH323" s="84">
        <v>292</v>
      </c>
      <c r="AI323" s="84">
        <v>278</v>
      </c>
      <c r="AJ323" s="85">
        <v>263</v>
      </c>
      <c r="AL323" s="662"/>
      <c r="AM323" s="665"/>
      <c r="AN323" s="82" t="s">
        <v>129</v>
      </c>
      <c r="AO323" s="83">
        <v>315</v>
      </c>
      <c r="AP323" s="84">
        <v>312</v>
      </c>
      <c r="AQ323" s="84">
        <v>297</v>
      </c>
      <c r="AR323" s="84">
        <v>283</v>
      </c>
      <c r="AS323" s="84">
        <v>271</v>
      </c>
      <c r="AT323" s="84">
        <v>259</v>
      </c>
      <c r="AU323" s="84">
        <v>270</v>
      </c>
      <c r="AV323" s="85">
        <v>259</v>
      </c>
    </row>
    <row r="324" spans="1:48">
      <c r="A324">
        <v>324</v>
      </c>
      <c r="B324" s="662"/>
      <c r="C324" s="666">
        <f>+C322+10</f>
        <v>190</v>
      </c>
      <c r="D324" s="86" t="str">
        <f>+D322</f>
        <v>48-X</v>
      </c>
      <c r="E324" s="224"/>
      <c r="F324" s="223"/>
      <c r="G324" s="223"/>
      <c r="H324" s="223"/>
      <c r="I324" s="223"/>
      <c r="J324" s="223"/>
      <c r="K324" s="223"/>
      <c r="L324" s="222"/>
      <c r="N324" s="662"/>
      <c r="O324" s="666">
        <f>+O322+10</f>
        <v>190</v>
      </c>
      <c r="P324" s="86" t="str">
        <f>+P322</f>
        <v>48-X</v>
      </c>
      <c r="Q324" s="221"/>
      <c r="R324" s="220"/>
      <c r="S324" s="220"/>
      <c r="T324" s="220"/>
      <c r="U324" s="220"/>
      <c r="V324" s="220"/>
      <c r="W324" s="88">
        <v>318</v>
      </c>
      <c r="X324" s="89">
        <v>316</v>
      </c>
      <c r="Z324" s="662"/>
      <c r="AA324" s="666">
        <f>+AA322+10</f>
        <v>190</v>
      </c>
      <c r="AB324" s="86" t="str">
        <f>+AB322</f>
        <v>48-X</v>
      </c>
      <c r="AC324" s="221"/>
      <c r="AD324" s="220"/>
      <c r="AE324" s="88">
        <v>317</v>
      </c>
      <c r="AF324" s="88">
        <v>318</v>
      </c>
      <c r="AG324" s="88">
        <v>317</v>
      </c>
      <c r="AH324" s="88">
        <v>314</v>
      </c>
      <c r="AI324" s="88">
        <v>307</v>
      </c>
      <c r="AJ324" s="89">
        <v>291</v>
      </c>
      <c r="AL324" s="662"/>
      <c r="AM324" s="666">
        <f>+AM322+10</f>
        <v>190</v>
      </c>
      <c r="AN324" s="86" t="str">
        <f>+AN322</f>
        <v>48-X</v>
      </c>
      <c r="AO324" s="87">
        <v>316</v>
      </c>
      <c r="AP324" s="88">
        <v>314</v>
      </c>
      <c r="AQ324" s="88">
        <v>316</v>
      </c>
      <c r="AR324" s="88">
        <v>312</v>
      </c>
      <c r="AS324" s="88">
        <v>299</v>
      </c>
      <c r="AT324" s="88">
        <v>284</v>
      </c>
      <c r="AU324" s="88">
        <v>272</v>
      </c>
      <c r="AV324" s="89">
        <v>256</v>
      </c>
    </row>
    <row r="325" spans="1:48" ht="15" thickBot="1">
      <c r="A325">
        <v>325</v>
      </c>
      <c r="B325" s="662"/>
      <c r="C325" s="667"/>
      <c r="D325" s="90" t="str">
        <f>+D323</f>
        <v>44-X</v>
      </c>
      <c r="E325" s="224"/>
      <c r="F325" s="223"/>
      <c r="G325" s="223"/>
      <c r="H325" s="223"/>
      <c r="I325" s="223"/>
      <c r="J325" s="223"/>
      <c r="K325" s="223"/>
      <c r="L325" s="222"/>
      <c r="N325" s="662"/>
      <c r="O325" s="667"/>
      <c r="P325" s="90" t="str">
        <f>+P323</f>
        <v>44-X</v>
      </c>
      <c r="Q325" s="221"/>
      <c r="R325" s="220"/>
      <c r="S325" s="220"/>
      <c r="T325" s="220"/>
      <c r="U325" s="220"/>
      <c r="V325" s="220"/>
      <c r="W325" s="88">
        <v>316</v>
      </c>
      <c r="X325" s="89">
        <v>314</v>
      </c>
      <c r="Z325" s="662"/>
      <c r="AA325" s="667"/>
      <c r="AB325" s="90" t="str">
        <f>+AB323</f>
        <v>44-X</v>
      </c>
      <c r="AC325" s="221"/>
      <c r="AD325" s="220"/>
      <c r="AE325" s="88">
        <v>316</v>
      </c>
      <c r="AF325" s="88">
        <v>316</v>
      </c>
      <c r="AG325" s="88">
        <v>316</v>
      </c>
      <c r="AH325" s="88">
        <v>313</v>
      </c>
      <c r="AI325" s="88">
        <v>301</v>
      </c>
      <c r="AJ325" s="89">
        <v>285</v>
      </c>
      <c r="AL325" s="662"/>
      <c r="AM325" s="667"/>
      <c r="AN325" s="90" t="str">
        <f>+AN323</f>
        <v>44-X</v>
      </c>
      <c r="AO325" s="87">
        <v>314</v>
      </c>
      <c r="AP325" s="88">
        <v>313</v>
      </c>
      <c r="AQ325" s="88">
        <v>315</v>
      </c>
      <c r="AR325" s="88">
        <v>309</v>
      </c>
      <c r="AS325" s="88">
        <v>294</v>
      </c>
      <c r="AT325" s="88">
        <v>280</v>
      </c>
      <c r="AU325" s="88">
        <v>267</v>
      </c>
      <c r="AV325" s="89">
        <v>253</v>
      </c>
    </row>
    <row r="326" spans="1:48">
      <c r="A326">
        <v>326</v>
      </c>
      <c r="B326" s="662"/>
      <c r="C326" s="664">
        <f>+C324+10</f>
        <v>200</v>
      </c>
      <c r="D326" s="78" t="s">
        <v>133</v>
      </c>
      <c r="E326" s="224"/>
      <c r="F326" s="223"/>
      <c r="G326" s="223"/>
      <c r="H326" s="223"/>
      <c r="I326" s="223"/>
      <c r="J326" s="223"/>
      <c r="K326" s="223"/>
      <c r="L326" s="222"/>
      <c r="N326" s="662"/>
      <c r="O326" s="664">
        <f>+O324+10</f>
        <v>200</v>
      </c>
      <c r="P326" s="78" t="s">
        <v>133</v>
      </c>
      <c r="Q326" s="221"/>
      <c r="R326" s="220"/>
      <c r="S326" s="220"/>
      <c r="T326" s="220"/>
      <c r="U326" s="220"/>
      <c r="V326" s="220"/>
      <c r="W326" s="220"/>
      <c r="X326" s="219"/>
      <c r="Z326" s="662"/>
      <c r="AA326" s="664">
        <f>+AA324+10</f>
        <v>200</v>
      </c>
      <c r="AB326" s="78" t="s">
        <v>133</v>
      </c>
      <c r="AC326" s="221"/>
      <c r="AD326" s="220"/>
      <c r="AE326" s="220"/>
      <c r="AF326" s="220"/>
      <c r="AG326" s="84">
        <v>316</v>
      </c>
      <c r="AH326" s="84">
        <v>316</v>
      </c>
      <c r="AI326" s="84">
        <v>316</v>
      </c>
      <c r="AJ326" s="85">
        <v>315</v>
      </c>
      <c r="AL326" s="662"/>
      <c r="AM326" s="664">
        <f>+AM324+10</f>
        <v>200</v>
      </c>
      <c r="AN326" s="78" t="s">
        <v>133</v>
      </c>
      <c r="AO326" s="221"/>
      <c r="AP326" s="84">
        <v>318</v>
      </c>
      <c r="AQ326" s="84">
        <v>317</v>
      </c>
      <c r="AR326" s="84">
        <v>316</v>
      </c>
      <c r="AS326" s="84">
        <v>316</v>
      </c>
      <c r="AT326" s="84">
        <v>310</v>
      </c>
      <c r="AU326" s="84">
        <v>293</v>
      </c>
      <c r="AV326" s="85">
        <v>277</v>
      </c>
    </row>
    <row r="327" spans="1:48" ht="15" thickBot="1">
      <c r="A327">
        <v>327</v>
      </c>
      <c r="B327" s="663"/>
      <c r="C327" s="665"/>
      <c r="D327" s="82" t="s">
        <v>129</v>
      </c>
      <c r="E327" s="349"/>
      <c r="F327" s="350"/>
      <c r="G327" s="350"/>
      <c r="H327" s="350"/>
      <c r="I327" s="350"/>
      <c r="J327" s="350"/>
      <c r="K327" s="350"/>
      <c r="L327" s="351"/>
      <c r="N327" s="663"/>
      <c r="O327" s="665"/>
      <c r="P327" s="82" t="s">
        <v>129</v>
      </c>
      <c r="Q327" s="352"/>
      <c r="R327" s="353"/>
      <c r="S327" s="353"/>
      <c r="T327" s="353"/>
      <c r="U327" s="353"/>
      <c r="V327" s="353"/>
      <c r="W327" s="353"/>
      <c r="X327" s="354"/>
      <c r="Z327" s="663"/>
      <c r="AA327" s="665"/>
      <c r="AB327" s="82" t="s">
        <v>129</v>
      </c>
      <c r="AC327" s="352"/>
      <c r="AD327" s="353"/>
      <c r="AE327" s="353"/>
      <c r="AF327" s="353"/>
      <c r="AG327" s="186">
        <v>315</v>
      </c>
      <c r="AH327" s="186">
        <v>315</v>
      </c>
      <c r="AI327" s="186">
        <v>315</v>
      </c>
      <c r="AJ327" s="185">
        <v>312</v>
      </c>
      <c r="AL327" s="663"/>
      <c r="AM327" s="665"/>
      <c r="AN327" s="82" t="s">
        <v>129</v>
      </c>
      <c r="AO327" s="352"/>
      <c r="AP327" s="186">
        <v>316</v>
      </c>
      <c r="AQ327" s="186">
        <v>316</v>
      </c>
      <c r="AR327" s="186">
        <v>314</v>
      </c>
      <c r="AS327" s="186">
        <v>315</v>
      </c>
      <c r="AT327" s="186">
        <v>304</v>
      </c>
      <c r="AU327" s="186">
        <v>290</v>
      </c>
      <c r="AV327" s="185">
        <v>274</v>
      </c>
    </row>
    <row r="328" spans="1:48">
      <c r="A328">
        <v>328</v>
      </c>
    </row>
    <row r="329" spans="1:48">
      <c r="A329">
        <v>329</v>
      </c>
      <c r="B329" s="675" t="s">
        <v>1143</v>
      </c>
      <c r="C329" s="675"/>
      <c r="D329" s="675"/>
      <c r="E329" s="675"/>
      <c r="F329" s="675"/>
      <c r="G329" s="675"/>
      <c r="H329" s="675"/>
      <c r="I329" s="675"/>
      <c r="J329" s="675"/>
      <c r="K329" s="675"/>
      <c r="L329" s="675"/>
      <c r="N329" s="675" t="s">
        <v>1143</v>
      </c>
      <c r="O329" s="675"/>
      <c r="P329" s="675"/>
      <c r="Q329" s="675"/>
      <c r="R329" s="675"/>
      <c r="S329" s="675"/>
      <c r="T329" s="675"/>
      <c r="U329" s="675"/>
      <c r="V329" s="675"/>
      <c r="W329" s="675"/>
      <c r="X329" s="675"/>
      <c r="Z329" s="675" t="s">
        <v>1143</v>
      </c>
      <c r="AA329" s="675"/>
      <c r="AB329" s="675"/>
      <c r="AC329" s="675"/>
      <c r="AD329" s="675"/>
      <c r="AE329" s="675"/>
      <c r="AF329" s="675"/>
      <c r="AG329" s="675"/>
      <c r="AH329" s="675"/>
      <c r="AI329" s="675"/>
      <c r="AJ329" s="675"/>
      <c r="AL329" s="675" t="s">
        <v>1143</v>
      </c>
      <c r="AM329" s="675"/>
      <c r="AN329" s="675"/>
      <c r="AO329" s="675"/>
      <c r="AP329" s="675"/>
      <c r="AQ329" s="675"/>
      <c r="AR329" s="675"/>
      <c r="AS329" s="675"/>
      <c r="AT329" s="675"/>
      <c r="AU329" s="675"/>
      <c r="AV329" s="675"/>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1137</v>
      </c>
      <c r="C335" s="650"/>
      <c r="D335" s="650"/>
      <c r="E335" s="650"/>
      <c r="F335" s="650"/>
      <c r="G335" s="650"/>
      <c r="H335" s="650"/>
      <c r="I335" s="650"/>
      <c r="J335" s="650"/>
      <c r="K335" s="650"/>
      <c r="L335" s="651"/>
      <c r="N335" s="649" t="s">
        <v>1137</v>
      </c>
      <c r="O335" s="650"/>
      <c r="P335" s="650"/>
      <c r="Q335" s="650"/>
      <c r="R335" s="650"/>
      <c r="S335" s="650"/>
      <c r="T335" s="650"/>
      <c r="U335" s="650"/>
      <c r="V335" s="650"/>
      <c r="W335" s="650"/>
      <c r="X335" s="651"/>
      <c r="Z335" s="649" t="s">
        <v>1137</v>
      </c>
      <c r="AA335" s="650"/>
      <c r="AB335" s="650"/>
      <c r="AC335" s="650"/>
      <c r="AD335" s="650"/>
      <c r="AE335" s="650"/>
      <c r="AF335" s="650"/>
      <c r="AG335" s="650"/>
      <c r="AH335" s="650"/>
      <c r="AI335" s="650"/>
      <c r="AJ335" s="651"/>
      <c r="AL335" s="649" t="s">
        <v>1137</v>
      </c>
      <c r="AM335" s="650"/>
      <c r="AN335" s="650"/>
      <c r="AO335" s="650"/>
      <c r="AP335" s="650"/>
      <c r="AQ335" s="650"/>
      <c r="AR335" s="650"/>
      <c r="AS335" s="650"/>
      <c r="AT335" s="650"/>
      <c r="AU335" s="650"/>
      <c r="AV335" s="651"/>
    </row>
    <row r="336" spans="1:48" ht="15.75" customHeight="1">
      <c r="A336">
        <v>336</v>
      </c>
      <c r="B336" s="652" t="s">
        <v>1117</v>
      </c>
      <c r="C336" s="652" t="s">
        <v>634</v>
      </c>
      <c r="D336" s="682" t="s">
        <v>1119</v>
      </c>
      <c r="E336" s="676" t="s">
        <v>1120</v>
      </c>
      <c r="F336" s="677"/>
      <c r="G336" s="677"/>
      <c r="H336" s="677"/>
      <c r="I336" s="677"/>
      <c r="J336" s="677"/>
      <c r="K336" s="677"/>
      <c r="L336" s="678"/>
      <c r="N336" s="652" t="str">
        <f>+N6</f>
        <v>Categoría de terreno 2</v>
      </c>
      <c r="O336" s="652" t="s">
        <v>634</v>
      </c>
      <c r="P336" s="682" t="s">
        <v>1119</v>
      </c>
      <c r="Q336" s="676" t="s">
        <v>1120</v>
      </c>
      <c r="R336" s="677"/>
      <c r="S336" s="677"/>
      <c r="T336" s="677"/>
      <c r="U336" s="677"/>
      <c r="V336" s="677"/>
      <c r="W336" s="677"/>
      <c r="X336" s="678"/>
      <c r="Z336" s="652" t="str">
        <f>+Z6</f>
        <v>Categoría de terreno 3</v>
      </c>
      <c r="AA336" s="652" t="s">
        <v>634</v>
      </c>
      <c r="AB336" s="682" t="s">
        <v>1119</v>
      </c>
      <c r="AC336" s="676" t="s">
        <v>1120</v>
      </c>
      <c r="AD336" s="677"/>
      <c r="AE336" s="677"/>
      <c r="AF336" s="677"/>
      <c r="AG336" s="677"/>
      <c r="AH336" s="677"/>
      <c r="AI336" s="677"/>
      <c r="AJ336" s="678"/>
      <c r="AL336" s="652" t="str">
        <f>+AL6</f>
        <v>Categoría de terreno 4</v>
      </c>
      <c r="AM336" s="652" t="s">
        <v>634</v>
      </c>
      <c r="AN336" s="682" t="s">
        <v>1119</v>
      </c>
      <c r="AO336" s="676" t="s">
        <v>1120</v>
      </c>
      <c r="AP336" s="677"/>
      <c r="AQ336" s="677"/>
      <c r="AR336" s="677"/>
      <c r="AS336" s="677"/>
      <c r="AT336" s="677"/>
      <c r="AU336" s="677"/>
      <c r="AV336" s="678"/>
    </row>
    <row r="337" spans="1:48" ht="15" customHeight="1" thickBot="1">
      <c r="A337">
        <v>337</v>
      </c>
      <c r="B337" s="668"/>
      <c r="C337" s="668"/>
      <c r="D337" s="683"/>
      <c r="E337" s="679"/>
      <c r="F337" s="680"/>
      <c r="G337" s="680"/>
      <c r="H337" s="680"/>
      <c r="I337" s="680"/>
      <c r="J337" s="680"/>
      <c r="K337" s="680"/>
      <c r="L337" s="681"/>
      <c r="N337" s="668"/>
      <c r="O337" s="668"/>
      <c r="P337" s="683"/>
      <c r="Q337" s="679"/>
      <c r="R337" s="680"/>
      <c r="S337" s="680"/>
      <c r="T337" s="680"/>
      <c r="U337" s="680"/>
      <c r="V337" s="680"/>
      <c r="W337" s="680"/>
      <c r="X337" s="681"/>
      <c r="Z337" s="668"/>
      <c r="AA337" s="668"/>
      <c r="AB337" s="683"/>
      <c r="AC337" s="679"/>
      <c r="AD337" s="680"/>
      <c r="AE337" s="680"/>
      <c r="AF337" s="680"/>
      <c r="AG337" s="680"/>
      <c r="AH337" s="680"/>
      <c r="AI337" s="680"/>
      <c r="AJ337" s="681"/>
      <c r="AL337" s="668"/>
      <c r="AM337" s="668"/>
      <c r="AN337" s="683"/>
      <c r="AO337" s="679"/>
      <c r="AP337" s="680"/>
      <c r="AQ337" s="680"/>
      <c r="AR337" s="680"/>
      <c r="AS337" s="680"/>
      <c r="AT337" s="680"/>
      <c r="AU337" s="680"/>
      <c r="AV337" s="681"/>
    </row>
    <row r="338" spans="1:48" ht="15" thickBot="1">
      <c r="A338">
        <v>338</v>
      </c>
      <c r="B338" s="653"/>
      <c r="C338" s="653"/>
      <c r="D338" s="671"/>
      <c r="E338" s="75">
        <v>0</v>
      </c>
      <c r="F338" s="76">
        <v>500</v>
      </c>
      <c r="G338" s="76">
        <v>1000</v>
      </c>
      <c r="H338" s="76">
        <v>1500</v>
      </c>
      <c r="I338" s="76">
        <v>2000</v>
      </c>
      <c r="J338" s="76">
        <v>2500</v>
      </c>
      <c r="K338" s="76">
        <v>3000</v>
      </c>
      <c r="L338" s="77">
        <v>3500</v>
      </c>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L338" s="653"/>
      <c r="AM338" s="653"/>
      <c r="AN338" s="671"/>
      <c r="AO338" s="75">
        <v>0</v>
      </c>
      <c r="AP338" s="76">
        <v>500</v>
      </c>
      <c r="AQ338" s="76">
        <v>1000</v>
      </c>
      <c r="AR338" s="76">
        <v>1500</v>
      </c>
      <c r="AS338" s="76">
        <v>2000</v>
      </c>
      <c r="AT338" s="76">
        <v>2500</v>
      </c>
      <c r="AU338" s="76">
        <v>3000</v>
      </c>
      <c r="AV338" s="77">
        <v>3500</v>
      </c>
    </row>
    <row r="339" spans="1:48" ht="15" customHeight="1">
      <c r="A339">
        <v>339</v>
      </c>
      <c r="B339" s="661" t="str">
        <f>+B306</f>
        <v>*Inclinación del sistema 16°</v>
      </c>
      <c r="C339" s="664">
        <v>100</v>
      </c>
      <c r="D339" s="78" t="s">
        <v>133</v>
      </c>
      <c r="E339" s="79">
        <v>224</v>
      </c>
      <c r="F339" s="80">
        <v>218</v>
      </c>
      <c r="G339" s="80">
        <v>208</v>
      </c>
      <c r="H339" s="80">
        <v>201</v>
      </c>
      <c r="I339" s="80">
        <v>193</v>
      </c>
      <c r="J339" s="80">
        <v>205</v>
      </c>
      <c r="K339" s="80">
        <v>203</v>
      </c>
      <c r="L339" s="81">
        <v>198</v>
      </c>
      <c r="N339" s="661" t="str">
        <f>+N306</f>
        <v>*Inclinación del sistema 16°</v>
      </c>
      <c r="O339" s="664">
        <v>100</v>
      </c>
      <c r="P339" s="78" t="s">
        <v>133</v>
      </c>
      <c r="Q339" s="79">
        <v>191</v>
      </c>
      <c r="R339" s="80">
        <v>204</v>
      </c>
      <c r="S339" s="80">
        <v>201</v>
      </c>
      <c r="T339" s="80">
        <v>196</v>
      </c>
      <c r="U339" s="80">
        <v>191</v>
      </c>
      <c r="V339" s="80">
        <v>187</v>
      </c>
      <c r="W339" s="80">
        <v>180</v>
      </c>
      <c r="X339" s="81">
        <v>172</v>
      </c>
      <c r="Z339" s="661" t="str">
        <f>+Z306</f>
        <v>*Inclinación del sistema 16°</v>
      </c>
      <c r="AA339" s="664">
        <v>100</v>
      </c>
      <c r="AB339" s="78" t="s">
        <v>133</v>
      </c>
      <c r="AC339" s="79">
        <v>191</v>
      </c>
      <c r="AD339" s="80">
        <v>185</v>
      </c>
      <c r="AE339" s="80">
        <v>179</v>
      </c>
      <c r="AF339" s="80">
        <v>171</v>
      </c>
      <c r="AG339" s="80">
        <v>163</v>
      </c>
      <c r="AH339" s="80">
        <v>152</v>
      </c>
      <c r="AI339" s="80">
        <v>149</v>
      </c>
      <c r="AJ339" s="81">
        <v>146</v>
      </c>
      <c r="AL339" s="661" t="str">
        <f>+AL306</f>
        <v>*Inclinación del sistema 16°</v>
      </c>
      <c r="AM339" s="664">
        <v>100</v>
      </c>
      <c r="AN339" s="78" t="s">
        <v>133</v>
      </c>
      <c r="AO339" s="79">
        <v>175</v>
      </c>
      <c r="AP339" s="80">
        <v>167</v>
      </c>
      <c r="AQ339" s="80">
        <v>154</v>
      </c>
      <c r="AR339" s="80">
        <v>151</v>
      </c>
      <c r="AS339" s="80">
        <v>147</v>
      </c>
      <c r="AT339" s="80">
        <v>144</v>
      </c>
      <c r="AU339" s="80">
        <v>140</v>
      </c>
      <c r="AV339" s="81">
        <v>137</v>
      </c>
    </row>
    <row r="340" spans="1:48" ht="15" thickBot="1">
      <c r="A340">
        <v>340</v>
      </c>
      <c r="B340" s="662"/>
      <c r="C340" s="665"/>
      <c r="D340" s="82" t="s">
        <v>129</v>
      </c>
      <c r="E340" s="83">
        <v>219</v>
      </c>
      <c r="F340" s="84">
        <v>212</v>
      </c>
      <c r="G340" s="84">
        <v>205</v>
      </c>
      <c r="H340" s="84">
        <v>197</v>
      </c>
      <c r="I340" s="84">
        <v>191</v>
      </c>
      <c r="J340" s="84">
        <v>183</v>
      </c>
      <c r="K340" s="84">
        <v>195</v>
      </c>
      <c r="L340" s="85">
        <v>190</v>
      </c>
      <c r="N340" s="662"/>
      <c r="O340" s="665"/>
      <c r="P340" s="82" t="s">
        <v>129</v>
      </c>
      <c r="Q340" s="83">
        <v>187</v>
      </c>
      <c r="R340" s="84">
        <v>182</v>
      </c>
      <c r="S340" s="84">
        <v>193</v>
      </c>
      <c r="T340" s="84">
        <v>190</v>
      </c>
      <c r="U340" s="84">
        <v>185</v>
      </c>
      <c r="V340" s="84">
        <v>180</v>
      </c>
      <c r="W340" s="84">
        <v>175</v>
      </c>
      <c r="X340" s="85">
        <v>169</v>
      </c>
      <c r="Z340" s="662"/>
      <c r="AA340" s="665"/>
      <c r="AB340" s="82" t="s">
        <v>129</v>
      </c>
      <c r="AC340" s="83">
        <v>184</v>
      </c>
      <c r="AD340" s="84">
        <v>179</v>
      </c>
      <c r="AE340" s="84">
        <v>174</v>
      </c>
      <c r="AF340" s="84">
        <v>169</v>
      </c>
      <c r="AG340" s="84">
        <v>163</v>
      </c>
      <c r="AH340" s="84">
        <v>155</v>
      </c>
      <c r="AI340" s="84">
        <v>144</v>
      </c>
      <c r="AJ340" s="85">
        <v>141</v>
      </c>
      <c r="AL340" s="662"/>
      <c r="AM340" s="665"/>
      <c r="AN340" s="82" t="s">
        <v>129</v>
      </c>
      <c r="AO340" s="83">
        <v>171</v>
      </c>
      <c r="AP340" s="84">
        <v>166</v>
      </c>
      <c r="AQ340" s="84">
        <v>158</v>
      </c>
      <c r="AR340" s="84">
        <v>147</v>
      </c>
      <c r="AS340" s="84">
        <v>143</v>
      </c>
      <c r="AT340" s="84">
        <v>140</v>
      </c>
      <c r="AU340" s="84">
        <v>137</v>
      </c>
      <c r="AV340" s="85">
        <v>134</v>
      </c>
    </row>
    <row r="341" spans="1:48">
      <c r="A341">
        <v>341</v>
      </c>
      <c r="B341" s="662"/>
      <c r="C341" s="666">
        <v>110</v>
      </c>
      <c r="D341" s="86" t="str">
        <f>+D339</f>
        <v>48-X</v>
      </c>
      <c r="E341" s="87">
        <v>247</v>
      </c>
      <c r="F341" s="88">
        <v>242</v>
      </c>
      <c r="G341" s="88">
        <v>235</v>
      </c>
      <c r="H341" s="88">
        <v>227</v>
      </c>
      <c r="I341" s="88">
        <v>218</v>
      </c>
      <c r="J341" s="88">
        <v>210</v>
      </c>
      <c r="K341" s="88">
        <v>201</v>
      </c>
      <c r="L341" s="89">
        <v>193</v>
      </c>
      <c r="N341" s="662"/>
      <c r="O341" s="666">
        <v>110</v>
      </c>
      <c r="P341" s="86" t="str">
        <f>+P339</f>
        <v>48-X</v>
      </c>
      <c r="Q341" s="87">
        <v>215</v>
      </c>
      <c r="R341" s="88">
        <v>208</v>
      </c>
      <c r="S341" s="88">
        <v>200</v>
      </c>
      <c r="T341" s="88">
        <v>191</v>
      </c>
      <c r="U341" s="88">
        <v>206</v>
      </c>
      <c r="V341" s="88">
        <v>202</v>
      </c>
      <c r="W341" s="88">
        <v>196</v>
      </c>
      <c r="X341" s="89">
        <v>191</v>
      </c>
      <c r="Z341" s="662"/>
      <c r="AA341" s="666">
        <v>110</v>
      </c>
      <c r="AB341" s="86" t="str">
        <f>+AB339</f>
        <v>48-X</v>
      </c>
      <c r="AC341" s="87">
        <v>204</v>
      </c>
      <c r="AD341" s="88">
        <v>200</v>
      </c>
      <c r="AE341" s="88">
        <v>196</v>
      </c>
      <c r="AF341" s="88">
        <v>190</v>
      </c>
      <c r="AG341" s="88">
        <v>186</v>
      </c>
      <c r="AH341" s="88">
        <v>180</v>
      </c>
      <c r="AI341" s="88">
        <v>173</v>
      </c>
      <c r="AJ341" s="89">
        <v>163</v>
      </c>
      <c r="AL341" s="662"/>
      <c r="AM341" s="666">
        <v>110</v>
      </c>
      <c r="AN341" s="86" t="str">
        <f>+AN339</f>
        <v>48-X</v>
      </c>
      <c r="AO341" s="87">
        <v>193</v>
      </c>
      <c r="AP341" s="88">
        <v>189</v>
      </c>
      <c r="AQ341" s="88">
        <v>183</v>
      </c>
      <c r="AR341" s="88">
        <v>176</v>
      </c>
      <c r="AS341" s="88">
        <v>168</v>
      </c>
      <c r="AT341" s="88">
        <v>155</v>
      </c>
      <c r="AU341" s="88">
        <v>152</v>
      </c>
      <c r="AV341" s="89">
        <v>148</v>
      </c>
    </row>
    <row r="342" spans="1:48" ht="15" thickBot="1">
      <c r="A342">
        <v>342</v>
      </c>
      <c r="B342" s="662"/>
      <c r="C342" s="667"/>
      <c r="D342" s="90" t="str">
        <f>+D340</f>
        <v>44-X</v>
      </c>
      <c r="E342" s="87">
        <v>219</v>
      </c>
      <c r="F342" s="88">
        <v>233</v>
      </c>
      <c r="G342" s="88">
        <v>226</v>
      </c>
      <c r="H342" s="88">
        <v>220</v>
      </c>
      <c r="I342" s="88">
        <v>213</v>
      </c>
      <c r="J342" s="88">
        <v>206</v>
      </c>
      <c r="K342" s="88">
        <v>198</v>
      </c>
      <c r="L342" s="89">
        <v>190</v>
      </c>
      <c r="N342" s="662"/>
      <c r="O342" s="667"/>
      <c r="P342" s="90" t="str">
        <f>+P340</f>
        <v>44-X</v>
      </c>
      <c r="Q342" s="87">
        <v>211</v>
      </c>
      <c r="R342" s="88">
        <v>205</v>
      </c>
      <c r="S342" s="88">
        <v>196</v>
      </c>
      <c r="T342" s="88">
        <v>189</v>
      </c>
      <c r="U342" s="88">
        <v>182</v>
      </c>
      <c r="V342" s="88">
        <v>194</v>
      </c>
      <c r="W342" s="88">
        <v>191</v>
      </c>
      <c r="X342" s="89">
        <v>185</v>
      </c>
      <c r="Z342" s="662"/>
      <c r="AA342" s="667"/>
      <c r="AB342" s="90" t="str">
        <f>+AB340</f>
        <v>44-X</v>
      </c>
      <c r="AC342" s="87">
        <v>180</v>
      </c>
      <c r="AD342" s="88">
        <v>194</v>
      </c>
      <c r="AE342" s="88">
        <v>190</v>
      </c>
      <c r="AF342" s="88">
        <v>185</v>
      </c>
      <c r="AG342" s="88">
        <v>181</v>
      </c>
      <c r="AH342" s="88">
        <v>175</v>
      </c>
      <c r="AI342" s="88">
        <v>170</v>
      </c>
      <c r="AJ342" s="89">
        <v>162</v>
      </c>
      <c r="AL342" s="662"/>
      <c r="AM342" s="667"/>
      <c r="AN342" s="90" t="str">
        <f>+AN340</f>
        <v>44-X</v>
      </c>
      <c r="AO342" s="87">
        <v>187</v>
      </c>
      <c r="AP342" s="88">
        <v>183</v>
      </c>
      <c r="AQ342" s="88">
        <v>177</v>
      </c>
      <c r="AR342" s="88">
        <v>172</v>
      </c>
      <c r="AS342" s="88">
        <v>167</v>
      </c>
      <c r="AT342" s="88">
        <v>159</v>
      </c>
      <c r="AU342" s="88">
        <v>147</v>
      </c>
      <c r="AV342" s="89">
        <v>144</v>
      </c>
    </row>
    <row r="343" spans="1:48">
      <c r="A343">
        <v>343</v>
      </c>
      <c r="B343" s="662"/>
      <c r="C343" s="664">
        <f>+C341+10</f>
        <v>120</v>
      </c>
      <c r="D343" s="78" t="s">
        <v>133</v>
      </c>
      <c r="E343" s="83">
        <v>250</v>
      </c>
      <c r="F343" s="84">
        <v>242</v>
      </c>
      <c r="G343" s="84">
        <v>232</v>
      </c>
      <c r="H343" s="84">
        <v>247</v>
      </c>
      <c r="I343" s="84">
        <v>240</v>
      </c>
      <c r="J343" s="84">
        <v>234</v>
      </c>
      <c r="K343" s="84">
        <v>225</v>
      </c>
      <c r="L343" s="85">
        <v>216</v>
      </c>
      <c r="N343" s="662"/>
      <c r="O343" s="664">
        <f>+O341+10</f>
        <v>120</v>
      </c>
      <c r="P343" s="78" t="s">
        <v>133</v>
      </c>
      <c r="Q343" s="83">
        <v>237</v>
      </c>
      <c r="R343" s="84">
        <v>231</v>
      </c>
      <c r="S343" s="84">
        <v>222</v>
      </c>
      <c r="T343" s="84">
        <v>214</v>
      </c>
      <c r="U343" s="84">
        <v>208</v>
      </c>
      <c r="V343" s="84">
        <v>199</v>
      </c>
      <c r="W343" s="84">
        <v>191</v>
      </c>
      <c r="X343" s="85">
        <v>204</v>
      </c>
      <c r="Z343" s="662"/>
      <c r="AA343" s="664">
        <f>+AA341+10</f>
        <v>120</v>
      </c>
      <c r="AB343" s="78" t="s">
        <v>133</v>
      </c>
      <c r="AC343" s="83">
        <v>204</v>
      </c>
      <c r="AD343" s="84">
        <v>198</v>
      </c>
      <c r="AE343" s="84">
        <v>189</v>
      </c>
      <c r="AF343" s="84">
        <v>204</v>
      </c>
      <c r="AG343" s="84">
        <v>200</v>
      </c>
      <c r="AH343" s="84">
        <v>196</v>
      </c>
      <c r="AI343" s="84">
        <v>190</v>
      </c>
      <c r="AJ343" s="85">
        <v>185</v>
      </c>
      <c r="AL343" s="662"/>
      <c r="AM343" s="664">
        <f>+AM341+10</f>
        <v>120</v>
      </c>
      <c r="AN343" s="78" t="s">
        <v>133</v>
      </c>
      <c r="AO343" s="83">
        <v>206</v>
      </c>
      <c r="AP343" s="84">
        <v>201</v>
      </c>
      <c r="AQ343" s="84">
        <v>198</v>
      </c>
      <c r="AR343" s="84">
        <v>192</v>
      </c>
      <c r="AS343" s="84">
        <v>187</v>
      </c>
      <c r="AT343" s="84">
        <v>182</v>
      </c>
      <c r="AU343" s="84">
        <v>175</v>
      </c>
      <c r="AV343" s="85">
        <v>166</v>
      </c>
    </row>
    <row r="344" spans="1:48" ht="15" thickBot="1">
      <c r="A344">
        <v>344</v>
      </c>
      <c r="B344" s="662"/>
      <c r="C344" s="665"/>
      <c r="D344" s="82" t="s">
        <v>129</v>
      </c>
      <c r="E344" s="83">
        <v>247</v>
      </c>
      <c r="F344" s="84">
        <v>236</v>
      </c>
      <c r="G344" s="84">
        <v>229</v>
      </c>
      <c r="H344" s="84">
        <v>220</v>
      </c>
      <c r="I344" s="84">
        <v>233</v>
      </c>
      <c r="J344" s="84">
        <v>227</v>
      </c>
      <c r="K344" s="84">
        <v>219</v>
      </c>
      <c r="L344" s="85">
        <v>211</v>
      </c>
      <c r="N344" s="662"/>
      <c r="O344" s="665"/>
      <c r="P344" s="82" t="s">
        <v>129</v>
      </c>
      <c r="Q344" s="83">
        <v>230</v>
      </c>
      <c r="R344" s="84">
        <v>226</v>
      </c>
      <c r="S344" s="84">
        <v>217</v>
      </c>
      <c r="T344" s="84">
        <v>210</v>
      </c>
      <c r="U344" s="84">
        <v>203</v>
      </c>
      <c r="V344" s="84">
        <v>196</v>
      </c>
      <c r="W344" s="84">
        <v>188</v>
      </c>
      <c r="X344" s="85">
        <v>180</v>
      </c>
      <c r="Z344" s="662"/>
      <c r="AA344" s="665"/>
      <c r="AB344" s="82" t="s">
        <v>129</v>
      </c>
      <c r="AC344" s="83">
        <v>202</v>
      </c>
      <c r="AD344" s="84">
        <v>194</v>
      </c>
      <c r="AE344" s="84">
        <v>187</v>
      </c>
      <c r="AF344" s="84">
        <v>179</v>
      </c>
      <c r="AG344" s="84">
        <v>192</v>
      </c>
      <c r="AH344" s="84">
        <v>189</v>
      </c>
      <c r="AI344" s="84">
        <v>184</v>
      </c>
      <c r="AJ344" s="85">
        <v>179</v>
      </c>
      <c r="AL344" s="662"/>
      <c r="AM344" s="665"/>
      <c r="AN344" s="82" t="s">
        <v>129</v>
      </c>
      <c r="AO344" s="83">
        <v>182</v>
      </c>
      <c r="AP344" s="84">
        <v>194</v>
      </c>
      <c r="AQ344" s="84">
        <v>191</v>
      </c>
      <c r="AR344" s="84">
        <v>186</v>
      </c>
      <c r="AS344" s="84">
        <v>182</v>
      </c>
      <c r="AT344" s="84">
        <v>177</v>
      </c>
      <c r="AU344" s="84">
        <v>172</v>
      </c>
      <c r="AV344" s="85">
        <v>165</v>
      </c>
    </row>
    <row r="345" spans="1:48">
      <c r="A345">
        <v>345</v>
      </c>
      <c r="B345" s="662"/>
      <c r="C345" s="666">
        <f>+C343+10</f>
        <v>130</v>
      </c>
      <c r="D345" s="86" t="str">
        <f>+D343</f>
        <v>48-X</v>
      </c>
      <c r="E345" s="87">
        <v>266</v>
      </c>
      <c r="F345" s="88">
        <v>264</v>
      </c>
      <c r="G345" s="88">
        <v>257</v>
      </c>
      <c r="H345" s="88">
        <v>247</v>
      </c>
      <c r="I345" s="88">
        <v>239</v>
      </c>
      <c r="J345" s="88">
        <v>230</v>
      </c>
      <c r="K345" s="88">
        <v>245</v>
      </c>
      <c r="L345" s="89">
        <v>236</v>
      </c>
      <c r="N345" s="662"/>
      <c r="O345" s="666">
        <f>+O343+10</f>
        <v>130</v>
      </c>
      <c r="P345" s="86" t="str">
        <f>+P343</f>
        <v>48-X</v>
      </c>
      <c r="Q345" s="87">
        <v>234</v>
      </c>
      <c r="R345" s="88">
        <v>227</v>
      </c>
      <c r="S345" s="88">
        <v>243</v>
      </c>
      <c r="T345" s="88">
        <v>236</v>
      </c>
      <c r="U345" s="88">
        <v>229</v>
      </c>
      <c r="V345" s="88">
        <v>221</v>
      </c>
      <c r="W345" s="88">
        <v>212</v>
      </c>
      <c r="X345" s="89">
        <v>203</v>
      </c>
      <c r="Z345" s="662"/>
      <c r="AA345" s="666">
        <f>+AA343+10</f>
        <v>130</v>
      </c>
      <c r="AB345" s="86" t="str">
        <f>+AB343</f>
        <v>48-X</v>
      </c>
      <c r="AC345" s="87">
        <v>226</v>
      </c>
      <c r="AD345" s="88">
        <v>219</v>
      </c>
      <c r="AE345" s="88">
        <v>211</v>
      </c>
      <c r="AF345" s="88">
        <v>202</v>
      </c>
      <c r="AG345" s="88">
        <v>194</v>
      </c>
      <c r="AH345" s="88">
        <v>186</v>
      </c>
      <c r="AI345" s="88">
        <v>203</v>
      </c>
      <c r="AJ345" s="89">
        <v>199</v>
      </c>
      <c r="AL345" s="662"/>
      <c r="AM345" s="666">
        <f>+AM343+10</f>
        <v>130</v>
      </c>
      <c r="AN345" s="86" t="str">
        <f>+AN343</f>
        <v>48-X</v>
      </c>
      <c r="AO345" s="87">
        <v>205</v>
      </c>
      <c r="AP345" s="88">
        <v>198</v>
      </c>
      <c r="AQ345" s="88">
        <v>190</v>
      </c>
      <c r="AR345" s="88">
        <v>204</v>
      </c>
      <c r="AS345" s="88">
        <v>201</v>
      </c>
      <c r="AT345" s="88">
        <v>196</v>
      </c>
      <c r="AU345" s="88">
        <v>191</v>
      </c>
      <c r="AV345" s="89">
        <v>184</v>
      </c>
    </row>
    <row r="346" spans="1:48" ht="15" thickBot="1">
      <c r="A346">
        <v>346</v>
      </c>
      <c r="B346" s="662"/>
      <c r="C346" s="667"/>
      <c r="D346" s="90" t="str">
        <f>+D344</f>
        <v>44-X</v>
      </c>
      <c r="E346" s="87">
        <v>265</v>
      </c>
      <c r="F346" s="88">
        <v>263</v>
      </c>
      <c r="G346" s="88">
        <v>254</v>
      </c>
      <c r="H346" s="88">
        <v>242</v>
      </c>
      <c r="I346" s="88">
        <v>234</v>
      </c>
      <c r="J346" s="88">
        <v>225</v>
      </c>
      <c r="K346" s="88">
        <v>237</v>
      </c>
      <c r="L346" s="89">
        <v>229</v>
      </c>
      <c r="N346" s="662"/>
      <c r="O346" s="667"/>
      <c r="P346" s="90" t="str">
        <f>+P344</f>
        <v>44-X</v>
      </c>
      <c r="Q346" s="87">
        <v>231</v>
      </c>
      <c r="R346" s="88">
        <v>224</v>
      </c>
      <c r="S346" s="88">
        <v>235</v>
      </c>
      <c r="T346" s="88">
        <v>228</v>
      </c>
      <c r="U346" s="88">
        <v>223</v>
      </c>
      <c r="V346" s="88">
        <v>215</v>
      </c>
      <c r="W346" s="88">
        <v>207</v>
      </c>
      <c r="X346" s="89">
        <v>199</v>
      </c>
      <c r="Z346" s="662"/>
      <c r="AA346" s="667"/>
      <c r="AB346" s="90" t="str">
        <f>+AB344</f>
        <v>44-X</v>
      </c>
      <c r="AC346" s="87">
        <v>221</v>
      </c>
      <c r="AD346" s="88">
        <v>215</v>
      </c>
      <c r="AE346" s="88">
        <v>206</v>
      </c>
      <c r="AF346" s="88">
        <v>199</v>
      </c>
      <c r="AG346" s="88">
        <v>192</v>
      </c>
      <c r="AH346" s="88">
        <v>184</v>
      </c>
      <c r="AI346" s="88">
        <v>195</v>
      </c>
      <c r="AJ346" s="89">
        <v>191</v>
      </c>
      <c r="AL346" s="662"/>
      <c r="AM346" s="667"/>
      <c r="AN346" s="90" t="str">
        <f>+AN344</f>
        <v>44-X</v>
      </c>
      <c r="AO346" s="87">
        <v>201</v>
      </c>
      <c r="AP346" s="88">
        <v>195</v>
      </c>
      <c r="AQ346" s="88">
        <v>188</v>
      </c>
      <c r="AR346" s="88">
        <v>180</v>
      </c>
      <c r="AS346" s="88">
        <v>193</v>
      </c>
      <c r="AT346" s="88">
        <v>190</v>
      </c>
      <c r="AU346" s="88">
        <v>185</v>
      </c>
      <c r="AV346" s="89">
        <v>178</v>
      </c>
    </row>
    <row r="347" spans="1:48">
      <c r="A347">
        <v>347</v>
      </c>
      <c r="B347" s="662"/>
      <c r="C347" s="664">
        <f>+C345+10</f>
        <v>140</v>
      </c>
      <c r="D347" s="78" t="s">
        <v>133</v>
      </c>
      <c r="E347" s="83">
        <v>260</v>
      </c>
      <c r="F347" s="84">
        <v>261</v>
      </c>
      <c r="G347" s="84">
        <v>261</v>
      </c>
      <c r="H347" s="84">
        <v>265</v>
      </c>
      <c r="I347" s="84">
        <v>262</v>
      </c>
      <c r="J347" s="84">
        <v>252</v>
      </c>
      <c r="K347" s="84">
        <v>242</v>
      </c>
      <c r="L347" s="85">
        <v>231</v>
      </c>
      <c r="N347" s="662"/>
      <c r="O347" s="664">
        <f>+O345+10</f>
        <v>140</v>
      </c>
      <c r="P347" s="78" t="s">
        <v>133</v>
      </c>
      <c r="Q347" s="83">
        <v>260</v>
      </c>
      <c r="R347" s="84">
        <v>249</v>
      </c>
      <c r="S347" s="84">
        <v>239</v>
      </c>
      <c r="T347" s="84">
        <v>229</v>
      </c>
      <c r="U347" s="84">
        <v>246</v>
      </c>
      <c r="V347" s="84">
        <v>238</v>
      </c>
      <c r="W347" s="84">
        <v>231</v>
      </c>
      <c r="X347" s="85">
        <v>223</v>
      </c>
      <c r="Z347" s="662"/>
      <c r="AA347" s="664">
        <f>+AA345+10</f>
        <v>140</v>
      </c>
      <c r="AB347" s="78" t="s">
        <v>133</v>
      </c>
      <c r="AC347" s="83">
        <v>244</v>
      </c>
      <c r="AD347" s="84">
        <v>238</v>
      </c>
      <c r="AE347" s="84">
        <v>230</v>
      </c>
      <c r="AF347" s="84">
        <v>222</v>
      </c>
      <c r="AG347" s="84">
        <v>214</v>
      </c>
      <c r="AH347" s="84">
        <v>207</v>
      </c>
      <c r="AI347" s="84">
        <v>197</v>
      </c>
      <c r="AJ347" s="85">
        <v>189</v>
      </c>
      <c r="AL347" s="662"/>
      <c r="AM347" s="664">
        <f>+AM345+10</f>
        <v>140</v>
      </c>
      <c r="AN347" s="78" t="s">
        <v>133</v>
      </c>
      <c r="AO347" s="83">
        <v>226</v>
      </c>
      <c r="AP347" s="84">
        <v>218</v>
      </c>
      <c r="AQ347" s="84">
        <v>209</v>
      </c>
      <c r="AR347" s="84">
        <v>202</v>
      </c>
      <c r="AS347" s="84">
        <v>194</v>
      </c>
      <c r="AT347" s="84">
        <v>207</v>
      </c>
      <c r="AU347" s="84">
        <v>203</v>
      </c>
      <c r="AV347" s="85">
        <v>198</v>
      </c>
    </row>
    <row r="348" spans="1:48" ht="15" thickBot="1">
      <c r="A348">
        <v>348</v>
      </c>
      <c r="B348" s="662"/>
      <c r="C348" s="665"/>
      <c r="D348" s="82" t="s">
        <v>129</v>
      </c>
      <c r="E348" s="83">
        <v>259</v>
      </c>
      <c r="F348" s="84">
        <v>260</v>
      </c>
      <c r="G348" s="84">
        <v>260</v>
      </c>
      <c r="H348" s="84">
        <v>264</v>
      </c>
      <c r="I348" s="84">
        <v>259</v>
      </c>
      <c r="J348" s="84">
        <v>247</v>
      </c>
      <c r="K348" s="84">
        <v>237</v>
      </c>
      <c r="L348" s="85">
        <v>228</v>
      </c>
      <c r="N348" s="662"/>
      <c r="O348" s="665"/>
      <c r="P348" s="82" t="s">
        <v>129</v>
      </c>
      <c r="Q348" s="83">
        <v>254</v>
      </c>
      <c r="R348" s="84">
        <v>246</v>
      </c>
      <c r="S348" s="84">
        <v>236</v>
      </c>
      <c r="T348" s="84">
        <v>227</v>
      </c>
      <c r="U348" s="84">
        <v>219</v>
      </c>
      <c r="V348" s="84">
        <v>233</v>
      </c>
      <c r="W348" s="84">
        <v>224</v>
      </c>
      <c r="X348" s="85">
        <v>217</v>
      </c>
      <c r="Z348" s="662"/>
      <c r="AA348" s="665"/>
      <c r="AB348" s="82" t="s">
        <v>129</v>
      </c>
      <c r="AC348" s="83">
        <v>236</v>
      </c>
      <c r="AD348" s="84">
        <v>230</v>
      </c>
      <c r="AE348" s="84">
        <v>224</v>
      </c>
      <c r="AF348" s="84">
        <v>216</v>
      </c>
      <c r="AG348" s="84">
        <v>209</v>
      </c>
      <c r="AH348" s="84">
        <v>202</v>
      </c>
      <c r="AI348" s="84">
        <v>195</v>
      </c>
      <c r="AJ348" s="85">
        <v>187</v>
      </c>
      <c r="AL348" s="662"/>
      <c r="AM348" s="665"/>
      <c r="AN348" s="82" t="s">
        <v>129</v>
      </c>
      <c r="AO348" s="83">
        <v>219</v>
      </c>
      <c r="AP348" s="84">
        <v>213</v>
      </c>
      <c r="AQ348" s="84">
        <v>205</v>
      </c>
      <c r="AR348" s="84">
        <v>198</v>
      </c>
      <c r="AS348" s="84">
        <v>191</v>
      </c>
      <c r="AT348" s="84">
        <v>184</v>
      </c>
      <c r="AU348" s="84">
        <v>195</v>
      </c>
      <c r="AV348" s="85">
        <v>190</v>
      </c>
    </row>
    <row r="349" spans="1:48">
      <c r="A349">
        <v>349</v>
      </c>
      <c r="B349" s="662"/>
      <c r="C349" s="666">
        <f>+C347+10</f>
        <v>150</v>
      </c>
      <c r="D349" s="86" t="str">
        <f>+D347</f>
        <v>48-X</v>
      </c>
      <c r="E349" s="224"/>
      <c r="F349" s="223"/>
      <c r="G349" s="88">
        <v>262</v>
      </c>
      <c r="H349" s="88">
        <v>258</v>
      </c>
      <c r="I349" s="88">
        <v>261</v>
      </c>
      <c r="J349" s="88">
        <v>263</v>
      </c>
      <c r="K349" s="88">
        <v>266</v>
      </c>
      <c r="L349" s="89">
        <v>254</v>
      </c>
      <c r="N349" s="662"/>
      <c r="O349" s="666">
        <f>+O347+10</f>
        <v>150</v>
      </c>
      <c r="P349" s="86" t="str">
        <f>+P347</f>
        <v>48-X</v>
      </c>
      <c r="Q349" s="87">
        <v>261</v>
      </c>
      <c r="R349" s="88">
        <v>260</v>
      </c>
      <c r="S349" s="88">
        <v>262</v>
      </c>
      <c r="T349" s="88">
        <v>252</v>
      </c>
      <c r="U349" s="88">
        <v>243</v>
      </c>
      <c r="V349" s="88">
        <v>234</v>
      </c>
      <c r="W349" s="88">
        <v>249</v>
      </c>
      <c r="X349" s="89">
        <v>239</v>
      </c>
      <c r="Z349" s="662"/>
      <c r="AA349" s="666">
        <f>+AA347+10</f>
        <v>150</v>
      </c>
      <c r="AB349" s="86" t="str">
        <f>+AB347</f>
        <v>48-X</v>
      </c>
      <c r="AC349" s="87">
        <v>261</v>
      </c>
      <c r="AD349" s="88">
        <v>254</v>
      </c>
      <c r="AE349" s="88">
        <v>247</v>
      </c>
      <c r="AF349" s="88">
        <v>240</v>
      </c>
      <c r="AG349" s="88">
        <v>233</v>
      </c>
      <c r="AH349" s="88">
        <v>225</v>
      </c>
      <c r="AI349" s="88">
        <v>217</v>
      </c>
      <c r="AJ349" s="89">
        <v>208</v>
      </c>
      <c r="AL349" s="662"/>
      <c r="AM349" s="666">
        <f>+AM347+10</f>
        <v>150</v>
      </c>
      <c r="AN349" s="86" t="str">
        <f>+AN347</f>
        <v>48-X</v>
      </c>
      <c r="AO349" s="87">
        <v>242</v>
      </c>
      <c r="AP349" s="88">
        <v>237</v>
      </c>
      <c r="AQ349" s="88">
        <v>228</v>
      </c>
      <c r="AR349" s="88">
        <v>220</v>
      </c>
      <c r="AS349" s="88">
        <v>212</v>
      </c>
      <c r="AT349" s="88">
        <v>205</v>
      </c>
      <c r="AU349" s="88">
        <v>196</v>
      </c>
      <c r="AV349" s="89">
        <v>186</v>
      </c>
    </row>
    <row r="350" spans="1:48" ht="15" thickBot="1">
      <c r="A350">
        <v>350</v>
      </c>
      <c r="B350" s="662"/>
      <c r="C350" s="667"/>
      <c r="D350" s="90" t="str">
        <f>+D348</f>
        <v>44-X</v>
      </c>
      <c r="E350" s="221"/>
      <c r="F350" s="220"/>
      <c r="G350" s="88">
        <v>260</v>
      </c>
      <c r="H350" s="88">
        <v>257</v>
      </c>
      <c r="I350" s="88">
        <v>259</v>
      </c>
      <c r="J350" s="88">
        <v>262</v>
      </c>
      <c r="K350" s="88">
        <v>262</v>
      </c>
      <c r="L350" s="89">
        <v>248</v>
      </c>
      <c r="N350" s="662"/>
      <c r="O350" s="667"/>
      <c r="P350" s="90" t="str">
        <f>+P348</f>
        <v>44-X</v>
      </c>
      <c r="Q350" s="87">
        <v>260</v>
      </c>
      <c r="R350" s="88">
        <v>259</v>
      </c>
      <c r="S350" s="88">
        <v>259</v>
      </c>
      <c r="T350" s="88">
        <v>247</v>
      </c>
      <c r="U350" s="88">
        <v>238</v>
      </c>
      <c r="V350" s="88">
        <v>229</v>
      </c>
      <c r="W350" s="88">
        <v>220</v>
      </c>
      <c r="X350" s="89">
        <v>234</v>
      </c>
      <c r="Z350" s="662"/>
      <c r="AA350" s="667"/>
      <c r="AB350" s="90" t="str">
        <f>+AB348</f>
        <v>44-X</v>
      </c>
      <c r="AC350" s="87">
        <v>250</v>
      </c>
      <c r="AD350" s="88">
        <v>246</v>
      </c>
      <c r="AE350" s="88">
        <v>239</v>
      </c>
      <c r="AF350" s="88">
        <v>233</v>
      </c>
      <c r="AG350" s="88">
        <v>226</v>
      </c>
      <c r="AH350" s="88">
        <v>219</v>
      </c>
      <c r="AI350" s="88">
        <v>212</v>
      </c>
      <c r="AJ350" s="89">
        <v>203</v>
      </c>
      <c r="AL350" s="662"/>
      <c r="AM350" s="667"/>
      <c r="AN350" s="90" t="str">
        <f>+AN348</f>
        <v>44-X</v>
      </c>
      <c r="AO350" s="87">
        <v>234</v>
      </c>
      <c r="AP350" s="88">
        <v>228</v>
      </c>
      <c r="AQ350" s="88">
        <v>222</v>
      </c>
      <c r="AR350" s="88">
        <v>214</v>
      </c>
      <c r="AS350" s="88">
        <v>208</v>
      </c>
      <c r="AT350" s="88">
        <v>201</v>
      </c>
      <c r="AU350" s="88">
        <v>193</v>
      </c>
      <c r="AV350" s="89">
        <v>184</v>
      </c>
    </row>
    <row r="351" spans="1:48">
      <c r="A351">
        <v>351</v>
      </c>
      <c r="B351" s="662"/>
      <c r="C351" s="664">
        <f>+C349+10</f>
        <v>160</v>
      </c>
      <c r="D351" s="78" t="s">
        <v>133</v>
      </c>
      <c r="E351" s="224"/>
      <c r="F351" s="223"/>
      <c r="G351" s="223"/>
      <c r="H351" s="223"/>
      <c r="I351" s="223"/>
      <c r="J351" s="84">
        <v>261</v>
      </c>
      <c r="K351" s="84">
        <v>262</v>
      </c>
      <c r="L351" s="85">
        <v>262</v>
      </c>
      <c r="N351" s="662"/>
      <c r="O351" s="664">
        <f>+O349+10</f>
        <v>160</v>
      </c>
      <c r="P351" s="78" t="s">
        <v>133</v>
      </c>
      <c r="Q351" s="83">
        <v>259</v>
      </c>
      <c r="R351" s="84">
        <v>261</v>
      </c>
      <c r="S351" s="84">
        <v>261</v>
      </c>
      <c r="T351" s="84">
        <v>263</v>
      </c>
      <c r="U351" s="84">
        <v>265</v>
      </c>
      <c r="V351" s="84">
        <v>255</v>
      </c>
      <c r="W351" s="84">
        <v>242</v>
      </c>
      <c r="X351" s="85">
        <v>233</v>
      </c>
      <c r="Z351" s="662"/>
      <c r="AA351" s="664">
        <f>+AA349+10</f>
        <v>160</v>
      </c>
      <c r="AB351" s="78" t="s">
        <v>133</v>
      </c>
      <c r="AC351" s="83">
        <v>261</v>
      </c>
      <c r="AD351" s="84">
        <v>252</v>
      </c>
      <c r="AE351" s="84">
        <v>242</v>
      </c>
      <c r="AF351" s="84">
        <v>232</v>
      </c>
      <c r="AG351" s="84">
        <v>247</v>
      </c>
      <c r="AH351" s="84">
        <v>241</v>
      </c>
      <c r="AI351" s="84">
        <v>234</v>
      </c>
      <c r="AJ351" s="85">
        <v>224</v>
      </c>
      <c r="AL351" s="662"/>
      <c r="AM351" s="664">
        <f>+AM349+10</f>
        <v>160</v>
      </c>
      <c r="AN351" s="78" t="s">
        <v>133</v>
      </c>
      <c r="AO351" s="83">
        <v>235</v>
      </c>
      <c r="AP351" s="84">
        <v>228</v>
      </c>
      <c r="AQ351" s="84">
        <v>244</v>
      </c>
      <c r="AR351" s="84">
        <v>238</v>
      </c>
      <c r="AS351" s="84">
        <v>229</v>
      </c>
      <c r="AT351" s="84">
        <v>221</v>
      </c>
      <c r="AU351" s="84">
        <v>213</v>
      </c>
      <c r="AV351" s="85">
        <v>204</v>
      </c>
    </row>
    <row r="352" spans="1:48" ht="15" thickBot="1">
      <c r="A352">
        <v>352</v>
      </c>
      <c r="B352" s="662"/>
      <c r="C352" s="665"/>
      <c r="D352" s="82" t="s">
        <v>129</v>
      </c>
      <c r="E352" s="221"/>
      <c r="F352" s="220"/>
      <c r="G352" s="220"/>
      <c r="H352" s="220"/>
      <c r="I352" s="220"/>
      <c r="J352" s="84">
        <v>260</v>
      </c>
      <c r="K352" s="84">
        <v>261</v>
      </c>
      <c r="L352" s="85">
        <v>261</v>
      </c>
      <c r="N352" s="662"/>
      <c r="O352" s="665"/>
      <c r="P352" s="82" t="s">
        <v>129</v>
      </c>
      <c r="Q352" s="83">
        <v>258</v>
      </c>
      <c r="R352" s="84">
        <v>259</v>
      </c>
      <c r="S352" s="84">
        <v>260</v>
      </c>
      <c r="T352" s="84">
        <v>262</v>
      </c>
      <c r="U352" s="84">
        <v>262</v>
      </c>
      <c r="V352" s="84">
        <v>249</v>
      </c>
      <c r="W352" s="84">
        <v>239</v>
      </c>
      <c r="X352" s="85">
        <v>228</v>
      </c>
      <c r="Z352" s="662"/>
      <c r="AA352" s="665"/>
      <c r="AB352" s="82" t="s">
        <v>129</v>
      </c>
      <c r="AC352" s="83">
        <v>257</v>
      </c>
      <c r="AD352" s="84">
        <v>247</v>
      </c>
      <c r="AE352" s="84">
        <v>237</v>
      </c>
      <c r="AF352" s="84">
        <v>228</v>
      </c>
      <c r="AG352" s="84">
        <v>220</v>
      </c>
      <c r="AH352" s="84">
        <v>232</v>
      </c>
      <c r="AI352" s="84">
        <v>225</v>
      </c>
      <c r="AJ352" s="85">
        <v>220</v>
      </c>
      <c r="AL352" s="662"/>
      <c r="AM352" s="665"/>
      <c r="AN352" s="82" t="s">
        <v>129</v>
      </c>
      <c r="AO352" s="83">
        <v>231</v>
      </c>
      <c r="AP352" s="84">
        <v>223</v>
      </c>
      <c r="AQ352" s="84">
        <v>214</v>
      </c>
      <c r="AR352" s="84">
        <v>229</v>
      </c>
      <c r="AS352" s="84">
        <v>222</v>
      </c>
      <c r="AT352" s="84">
        <v>216</v>
      </c>
      <c r="AU352" s="84">
        <v>208</v>
      </c>
      <c r="AV352" s="85">
        <v>200</v>
      </c>
    </row>
    <row r="353" spans="1:48">
      <c r="A353">
        <v>353</v>
      </c>
      <c r="B353" s="662"/>
      <c r="C353" s="666">
        <f>+C351+10</f>
        <v>170</v>
      </c>
      <c r="D353" s="86" t="str">
        <f>+D351</f>
        <v>48-X</v>
      </c>
      <c r="E353" s="224"/>
      <c r="F353" s="223"/>
      <c r="G353" s="223"/>
      <c r="H353" s="223"/>
      <c r="I353" s="223"/>
      <c r="J353" s="223"/>
      <c r="K353" s="223"/>
      <c r="L353" s="89">
        <v>262</v>
      </c>
      <c r="N353" s="662"/>
      <c r="O353" s="666">
        <f>+O351+10</f>
        <v>170</v>
      </c>
      <c r="P353" s="86" t="str">
        <f>+P351</f>
        <v>48-X</v>
      </c>
      <c r="Q353" s="221"/>
      <c r="R353" s="220"/>
      <c r="S353" s="88">
        <v>260</v>
      </c>
      <c r="T353" s="88">
        <v>262</v>
      </c>
      <c r="U353" s="88">
        <v>264</v>
      </c>
      <c r="V353" s="88">
        <v>264</v>
      </c>
      <c r="W353" s="88">
        <v>264</v>
      </c>
      <c r="X353" s="89">
        <v>252</v>
      </c>
      <c r="Z353" s="662"/>
      <c r="AA353" s="666">
        <f>+AA351+10</f>
        <v>170</v>
      </c>
      <c r="AB353" s="86" t="str">
        <f>+AB351</f>
        <v>48-X</v>
      </c>
      <c r="AC353" s="87">
        <v>263</v>
      </c>
      <c r="AD353" s="88">
        <v>264</v>
      </c>
      <c r="AE353" s="88">
        <v>261</v>
      </c>
      <c r="AF353" s="88">
        <v>251</v>
      </c>
      <c r="AG353" s="88">
        <v>242</v>
      </c>
      <c r="AH353" s="88">
        <v>233</v>
      </c>
      <c r="AI353" s="88">
        <v>249</v>
      </c>
      <c r="AJ353" s="89">
        <v>240</v>
      </c>
      <c r="AL353" s="662"/>
      <c r="AM353" s="666">
        <f>+AM351+10</f>
        <v>170</v>
      </c>
      <c r="AN353" s="86" t="str">
        <f>+AN351</f>
        <v>48-X</v>
      </c>
      <c r="AO353" s="87">
        <v>255</v>
      </c>
      <c r="AP353" s="88">
        <v>246</v>
      </c>
      <c r="AQ353" s="88">
        <v>236</v>
      </c>
      <c r="AR353" s="88">
        <v>227</v>
      </c>
      <c r="AS353" s="88">
        <v>243</v>
      </c>
      <c r="AT353" s="88">
        <v>237</v>
      </c>
      <c r="AU353" s="88">
        <v>230</v>
      </c>
      <c r="AV353" s="89">
        <v>220</v>
      </c>
    </row>
    <row r="354" spans="1:48" ht="15" thickBot="1">
      <c r="A354">
        <v>354</v>
      </c>
      <c r="B354" s="662"/>
      <c r="C354" s="667"/>
      <c r="D354" s="90" t="str">
        <f>+D352</f>
        <v>44-X</v>
      </c>
      <c r="E354" s="221"/>
      <c r="F354" s="220"/>
      <c r="G354" s="220"/>
      <c r="H354" s="220"/>
      <c r="I354" s="220"/>
      <c r="J354" s="220"/>
      <c r="K354" s="220"/>
      <c r="L354" s="89">
        <v>260</v>
      </c>
      <c r="N354" s="662"/>
      <c r="O354" s="667"/>
      <c r="P354" s="90" t="str">
        <f>+P352</f>
        <v>44-X</v>
      </c>
      <c r="Q354" s="221"/>
      <c r="R354" s="220"/>
      <c r="S354" s="88">
        <v>259</v>
      </c>
      <c r="T354" s="88">
        <v>261</v>
      </c>
      <c r="U354" s="88">
        <v>263</v>
      </c>
      <c r="V354" s="88">
        <v>263</v>
      </c>
      <c r="W354" s="88">
        <v>261</v>
      </c>
      <c r="X354" s="89">
        <v>247</v>
      </c>
      <c r="Z354" s="662"/>
      <c r="AA354" s="667"/>
      <c r="AB354" s="90" t="str">
        <f>+AB352</f>
        <v>44-X</v>
      </c>
      <c r="AC354" s="87">
        <v>261</v>
      </c>
      <c r="AD354" s="88">
        <v>262</v>
      </c>
      <c r="AE354" s="88">
        <v>258</v>
      </c>
      <c r="AF354" s="88">
        <v>248</v>
      </c>
      <c r="AG354" s="88">
        <v>237</v>
      </c>
      <c r="AH354" s="88">
        <v>229</v>
      </c>
      <c r="AI354" s="88">
        <v>219</v>
      </c>
      <c r="AJ354" s="89">
        <v>233</v>
      </c>
      <c r="AL354" s="662"/>
      <c r="AM354" s="667"/>
      <c r="AN354" s="90" t="str">
        <f>+AN352</f>
        <v>44-X</v>
      </c>
      <c r="AO354" s="87">
        <v>251</v>
      </c>
      <c r="AP354" s="88">
        <v>243</v>
      </c>
      <c r="AQ354" s="88">
        <v>231</v>
      </c>
      <c r="AR354" s="88">
        <v>224</v>
      </c>
      <c r="AS354" s="88">
        <v>215</v>
      </c>
      <c r="AT354" s="88">
        <v>230</v>
      </c>
      <c r="AU354" s="88">
        <v>222</v>
      </c>
      <c r="AV354" s="89">
        <v>216</v>
      </c>
    </row>
    <row r="355" spans="1:48">
      <c r="A355">
        <v>355</v>
      </c>
      <c r="B355" s="662"/>
      <c r="C355" s="664">
        <f>+C353+10</f>
        <v>180</v>
      </c>
      <c r="D355" s="78" t="s">
        <v>133</v>
      </c>
      <c r="E355" s="224"/>
      <c r="F355" s="223"/>
      <c r="G355" s="223"/>
      <c r="H355" s="223"/>
      <c r="I355" s="223"/>
      <c r="J355" s="223"/>
      <c r="K355" s="223"/>
      <c r="L355" s="222"/>
      <c r="N355" s="662"/>
      <c r="O355" s="664">
        <f>+O353+10</f>
        <v>180</v>
      </c>
      <c r="P355" s="78" t="s">
        <v>133</v>
      </c>
      <c r="Q355" s="221"/>
      <c r="R355" s="220"/>
      <c r="S355" s="220"/>
      <c r="T355" s="220"/>
      <c r="U355" s="84">
        <v>262</v>
      </c>
      <c r="V355" s="84">
        <v>262</v>
      </c>
      <c r="W355" s="84">
        <v>264</v>
      </c>
      <c r="X355" s="85">
        <v>264</v>
      </c>
      <c r="Z355" s="662"/>
      <c r="AA355" s="664">
        <f>+AA353+10</f>
        <v>180</v>
      </c>
      <c r="AB355" s="78" t="s">
        <v>133</v>
      </c>
      <c r="AC355" s="83">
        <v>261</v>
      </c>
      <c r="AD355" s="84">
        <v>262</v>
      </c>
      <c r="AE355" s="84">
        <v>262</v>
      </c>
      <c r="AF355" s="84">
        <v>265</v>
      </c>
      <c r="AG355" s="84">
        <v>260</v>
      </c>
      <c r="AH355" s="84">
        <v>251</v>
      </c>
      <c r="AI355" s="84">
        <v>240</v>
      </c>
      <c r="AJ355" s="85">
        <v>229</v>
      </c>
      <c r="AL355" s="662"/>
      <c r="AM355" s="664">
        <f>+AM353+10</f>
        <v>180</v>
      </c>
      <c r="AN355" s="78" t="s">
        <v>133</v>
      </c>
      <c r="AO355" s="83">
        <v>264</v>
      </c>
      <c r="AP355" s="84">
        <v>265</v>
      </c>
      <c r="AQ355" s="84">
        <v>256</v>
      </c>
      <c r="AR355" s="84">
        <v>244</v>
      </c>
      <c r="AS355" s="84">
        <v>235</v>
      </c>
      <c r="AT355" s="84">
        <v>227</v>
      </c>
      <c r="AU355" s="84">
        <v>243</v>
      </c>
      <c r="AV355" s="85">
        <v>235</v>
      </c>
    </row>
    <row r="356" spans="1:48" ht="15" thickBot="1">
      <c r="A356">
        <v>356</v>
      </c>
      <c r="B356" s="662"/>
      <c r="C356" s="665"/>
      <c r="D356" s="82" t="s">
        <v>129</v>
      </c>
      <c r="E356" s="224"/>
      <c r="F356" s="223"/>
      <c r="G356" s="223"/>
      <c r="H356" s="223"/>
      <c r="I356" s="223"/>
      <c r="J356" s="223"/>
      <c r="K356" s="223"/>
      <c r="L356" s="222"/>
      <c r="N356" s="662"/>
      <c r="O356" s="665"/>
      <c r="P356" s="82" t="s">
        <v>129</v>
      </c>
      <c r="Q356" s="221"/>
      <c r="R356" s="220"/>
      <c r="S356" s="220"/>
      <c r="T356" s="220"/>
      <c r="U356" s="84">
        <v>261</v>
      </c>
      <c r="V356" s="84">
        <v>260</v>
      </c>
      <c r="W356" s="84">
        <v>263</v>
      </c>
      <c r="X356" s="85">
        <v>263</v>
      </c>
      <c r="Z356" s="662"/>
      <c r="AA356" s="665"/>
      <c r="AB356" s="82" t="s">
        <v>129</v>
      </c>
      <c r="AC356" s="83">
        <v>260</v>
      </c>
      <c r="AD356" s="84">
        <v>261</v>
      </c>
      <c r="AE356" s="84">
        <v>260</v>
      </c>
      <c r="AF356" s="84">
        <v>264</v>
      </c>
      <c r="AG356" s="84">
        <v>257</v>
      </c>
      <c r="AH356" s="84">
        <v>248</v>
      </c>
      <c r="AI356" s="84">
        <v>237</v>
      </c>
      <c r="AJ356" s="85">
        <v>227</v>
      </c>
      <c r="AL356" s="662"/>
      <c r="AM356" s="665"/>
      <c r="AN356" s="82" t="s">
        <v>129</v>
      </c>
      <c r="AO356" s="83">
        <v>263</v>
      </c>
      <c r="AP356" s="84">
        <v>261</v>
      </c>
      <c r="AQ356" s="84">
        <v>250</v>
      </c>
      <c r="AR356" s="84">
        <v>241</v>
      </c>
      <c r="AS356" s="84">
        <v>232</v>
      </c>
      <c r="AT356" s="84">
        <v>224</v>
      </c>
      <c r="AU356" s="84">
        <v>235</v>
      </c>
      <c r="AV356" s="85">
        <v>228</v>
      </c>
    </row>
    <row r="357" spans="1:48">
      <c r="A357">
        <v>357</v>
      </c>
      <c r="B357" s="662"/>
      <c r="C357" s="666">
        <f>+C355+10</f>
        <v>190</v>
      </c>
      <c r="D357" s="86" t="str">
        <f>+D355</f>
        <v>48-X</v>
      </c>
      <c r="E357" s="224"/>
      <c r="F357" s="223"/>
      <c r="G357" s="223"/>
      <c r="H357" s="223"/>
      <c r="I357" s="223"/>
      <c r="J357" s="223"/>
      <c r="K357" s="223"/>
      <c r="L357" s="222"/>
      <c r="N357" s="662"/>
      <c r="O357" s="666">
        <f>+O355+10</f>
        <v>190</v>
      </c>
      <c r="P357" s="86" t="str">
        <f>+P355</f>
        <v>48-X</v>
      </c>
      <c r="Q357" s="221"/>
      <c r="R357" s="220"/>
      <c r="S357" s="220"/>
      <c r="T357" s="220"/>
      <c r="U357" s="220"/>
      <c r="V357" s="220"/>
      <c r="W357" s="88">
        <v>261</v>
      </c>
      <c r="X357" s="89">
        <v>261</v>
      </c>
      <c r="Z357" s="662"/>
      <c r="AA357" s="666">
        <f>+AA355+10</f>
        <v>190</v>
      </c>
      <c r="AB357" s="86" t="str">
        <f>+AB355</f>
        <v>48-X</v>
      </c>
      <c r="AC357" s="221"/>
      <c r="AD357" s="220"/>
      <c r="AE357" s="88">
        <v>261</v>
      </c>
      <c r="AF357" s="88">
        <v>263</v>
      </c>
      <c r="AG357" s="88">
        <v>264</v>
      </c>
      <c r="AH357" s="88">
        <v>263</v>
      </c>
      <c r="AI357" s="88">
        <v>259</v>
      </c>
      <c r="AJ357" s="89">
        <v>247</v>
      </c>
      <c r="AL357" s="662"/>
      <c r="AM357" s="666">
        <f>+AM355+10</f>
        <v>190</v>
      </c>
      <c r="AN357" s="86" t="str">
        <f>+AN355</f>
        <v>48-X</v>
      </c>
      <c r="AO357" s="87">
        <v>261</v>
      </c>
      <c r="AP357" s="88">
        <v>261</v>
      </c>
      <c r="AQ357" s="88">
        <v>264</v>
      </c>
      <c r="AR357" s="88">
        <v>263</v>
      </c>
      <c r="AS357" s="88">
        <v>253</v>
      </c>
      <c r="AT357" s="88">
        <v>242</v>
      </c>
      <c r="AU357" s="88">
        <v>234</v>
      </c>
      <c r="AV357" s="89">
        <v>222</v>
      </c>
    </row>
    <row r="358" spans="1:48" ht="15" thickBot="1">
      <c r="A358">
        <v>358</v>
      </c>
      <c r="B358" s="662"/>
      <c r="C358" s="667"/>
      <c r="D358" s="90" t="str">
        <f>+D356</f>
        <v>44-X</v>
      </c>
      <c r="E358" s="224"/>
      <c r="F358" s="223"/>
      <c r="G358" s="223"/>
      <c r="H358" s="223"/>
      <c r="I358" s="223"/>
      <c r="J358" s="223"/>
      <c r="K358" s="223"/>
      <c r="L358" s="222"/>
      <c r="N358" s="662"/>
      <c r="O358" s="667"/>
      <c r="P358" s="90" t="str">
        <f>+P356</f>
        <v>44-X</v>
      </c>
      <c r="Q358" s="221"/>
      <c r="R358" s="220"/>
      <c r="S358" s="220"/>
      <c r="T358" s="220"/>
      <c r="U358" s="220"/>
      <c r="V358" s="220"/>
      <c r="W358" s="88">
        <v>260</v>
      </c>
      <c r="X358" s="89">
        <v>260</v>
      </c>
      <c r="Z358" s="662"/>
      <c r="AA358" s="667"/>
      <c r="AB358" s="90" t="str">
        <f>+AB356</f>
        <v>44-X</v>
      </c>
      <c r="AC358" s="221"/>
      <c r="AD358" s="220"/>
      <c r="AE358" s="88">
        <v>260</v>
      </c>
      <c r="AF358" s="88">
        <v>262</v>
      </c>
      <c r="AG358" s="88">
        <v>263</v>
      </c>
      <c r="AH358" s="88">
        <v>262</v>
      </c>
      <c r="AI358" s="88">
        <v>253</v>
      </c>
      <c r="AJ358" s="89">
        <v>242</v>
      </c>
      <c r="AL358" s="662"/>
      <c r="AM358" s="667"/>
      <c r="AN358" s="90" t="str">
        <f>+AN356</f>
        <v>44-X</v>
      </c>
      <c r="AO358" s="87">
        <v>259</v>
      </c>
      <c r="AP358" s="88">
        <v>259</v>
      </c>
      <c r="AQ358" s="88">
        <v>263</v>
      </c>
      <c r="AR358" s="88">
        <v>259</v>
      </c>
      <c r="AS358" s="88">
        <v>248</v>
      </c>
      <c r="AT358" s="88">
        <v>239</v>
      </c>
      <c r="AU358" s="88">
        <v>229</v>
      </c>
      <c r="AV358" s="89">
        <v>219</v>
      </c>
    </row>
    <row r="359" spans="1:48">
      <c r="A359">
        <v>359</v>
      </c>
      <c r="B359" s="662"/>
      <c r="C359" s="664">
        <f>+C357+10</f>
        <v>200</v>
      </c>
      <c r="D359" s="78" t="s">
        <v>133</v>
      </c>
      <c r="E359" s="224"/>
      <c r="F359" s="223"/>
      <c r="G359" s="223"/>
      <c r="H359" s="223"/>
      <c r="I359" s="223"/>
      <c r="J359" s="223"/>
      <c r="K359" s="223"/>
      <c r="L359" s="222"/>
      <c r="N359" s="662"/>
      <c r="O359" s="664">
        <f>+O357+10</f>
        <v>200</v>
      </c>
      <c r="P359" s="78" t="s">
        <v>133</v>
      </c>
      <c r="Q359" s="221"/>
      <c r="R359" s="220"/>
      <c r="S359" s="220"/>
      <c r="T359" s="220"/>
      <c r="U359" s="220"/>
      <c r="V359" s="220"/>
      <c r="W359" s="220"/>
      <c r="X359" s="219"/>
      <c r="Z359" s="662"/>
      <c r="AA359" s="664">
        <f>+AA357+10</f>
        <v>200</v>
      </c>
      <c r="AB359" s="78" t="s">
        <v>133</v>
      </c>
      <c r="AC359" s="221"/>
      <c r="AD359" s="220"/>
      <c r="AE359" s="220"/>
      <c r="AF359" s="220"/>
      <c r="AG359" s="84">
        <v>260</v>
      </c>
      <c r="AH359" s="84">
        <v>262</v>
      </c>
      <c r="AI359" s="84">
        <v>264</v>
      </c>
      <c r="AJ359" s="85">
        <v>265</v>
      </c>
      <c r="AL359" s="662"/>
      <c r="AM359" s="664">
        <f>+AM357+10</f>
        <v>200</v>
      </c>
      <c r="AN359" s="78" t="s">
        <v>133</v>
      </c>
      <c r="AO359" s="221"/>
      <c r="AP359" s="84">
        <v>261</v>
      </c>
      <c r="AQ359" s="84">
        <v>262</v>
      </c>
      <c r="AR359" s="84">
        <v>263</v>
      </c>
      <c r="AS359" s="84">
        <v>265</v>
      </c>
      <c r="AT359" s="84">
        <v>262</v>
      </c>
      <c r="AU359" s="84">
        <v>248</v>
      </c>
      <c r="AV359" s="85">
        <v>237</v>
      </c>
    </row>
    <row r="360" spans="1:48" ht="15" thickBot="1">
      <c r="A360">
        <v>360</v>
      </c>
      <c r="B360" s="663"/>
      <c r="C360" s="665"/>
      <c r="D360" s="82" t="s">
        <v>129</v>
      </c>
      <c r="E360" s="349"/>
      <c r="F360" s="350"/>
      <c r="G360" s="350"/>
      <c r="H360" s="350"/>
      <c r="I360" s="350"/>
      <c r="J360" s="350"/>
      <c r="K360" s="350"/>
      <c r="L360" s="351"/>
      <c r="N360" s="663"/>
      <c r="O360" s="665"/>
      <c r="P360" s="82" t="s">
        <v>129</v>
      </c>
      <c r="Q360" s="352"/>
      <c r="R360" s="353"/>
      <c r="S360" s="353"/>
      <c r="T360" s="353"/>
      <c r="U360" s="353"/>
      <c r="V360" s="353"/>
      <c r="W360" s="353"/>
      <c r="X360" s="354"/>
      <c r="Z360" s="663"/>
      <c r="AA360" s="665"/>
      <c r="AB360" s="82" t="s">
        <v>129</v>
      </c>
      <c r="AC360" s="352"/>
      <c r="AD360" s="353"/>
      <c r="AE360" s="353"/>
      <c r="AF360" s="353"/>
      <c r="AG360" s="186">
        <v>259</v>
      </c>
      <c r="AH360" s="186">
        <v>261</v>
      </c>
      <c r="AI360" s="186">
        <v>262</v>
      </c>
      <c r="AJ360" s="185">
        <v>262</v>
      </c>
      <c r="AL360" s="663"/>
      <c r="AM360" s="665"/>
      <c r="AN360" s="82" t="s">
        <v>129</v>
      </c>
      <c r="AO360" s="352"/>
      <c r="AP360" s="186">
        <v>260</v>
      </c>
      <c r="AQ360" s="186">
        <v>261</v>
      </c>
      <c r="AR360" s="186">
        <v>261</v>
      </c>
      <c r="AS360" s="186">
        <v>264</v>
      </c>
      <c r="AT360" s="186">
        <v>256</v>
      </c>
      <c r="AU360" s="186">
        <v>245</v>
      </c>
      <c r="AV360" s="185">
        <v>234</v>
      </c>
    </row>
    <row r="361" spans="1:48">
      <c r="A361">
        <v>361</v>
      </c>
    </row>
    <row r="362" spans="1:48">
      <c r="A362">
        <v>362</v>
      </c>
      <c r="B362" s="675" t="s">
        <v>1143</v>
      </c>
      <c r="C362" s="675"/>
      <c r="D362" s="675"/>
      <c r="E362" s="675"/>
      <c r="F362" s="675"/>
      <c r="G362" s="675"/>
      <c r="H362" s="675"/>
      <c r="I362" s="675"/>
      <c r="J362" s="675"/>
      <c r="K362" s="675"/>
      <c r="L362" s="675"/>
      <c r="N362" s="675" t="s">
        <v>1143</v>
      </c>
      <c r="O362" s="675"/>
      <c r="P362" s="675"/>
      <c r="Q362" s="675"/>
      <c r="R362" s="675"/>
      <c r="S362" s="675"/>
      <c r="T362" s="675"/>
      <c r="U362" s="675"/>
      <c r="V362" s="675"/>
      <c r="W362" s="675"/>
      <c r="X362" s="675"/>
      <c r="Z362" s="675" t="s">
        <v>1143</v>
      </c>
      <c r="AA362" s="675"/>
      <c r="AB362" s="675"/>
      <c r="AC362" s="675"/>
      <c r="AD362" s="675"/>
      <c r="AE362" s="675"/>
      <c r="AF362" s="675"/>
      <c r="AG362" s="675"/>
      <c r="AH362" s="675"/>
      <c r="AI362" s="675"/>
      <c r="AJ362" s="675"/>
      <c r="AL362" s="675" t="s">
        <v>1143</v>
      </c>
      <c r="AM362" s="675"/>
      <c r="AN362" s="675"/>
      <c r="AO362" s="675"/>
      <c r="AP362" s="675"/>
      <c r="AQ362" s="675"/>
      <c r="AR362" s="675"/>
      <c r="AS362" s="675"/>
      <c r="AT362" s="675"/>
      <c r="AU362" s="675"/>
      <c r="AV362" s="675"/>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1138</v>
      </c>
      <c r="C368" s="650"/>
      <c r="D368" s="650"/>
      <c r="E368" s="650"/>
      <c r="F368" s="650"/>
      <c r="G368" s="650"/>
      <c r="H368" s="650"/>
      <c r="I368" s="650"/>
      <c r="J368" s="650"/>
      <c r="K368" s="650"/>
      <c r="L368" s="651"/>
      <c r="N368" s="649" t="s">
        <v>1138</v>
      </c>
      <c r="O368" s="650"/>
      <c r="P368" s="650"/>
      <c r="Q368" s="650"/>
      <c r="R368" s="650"/>
      <c r="S368" s="650"/>
      <c r="T368" s="650"/>
      <c r="U368" s="650"/>
      <c r="V368" s="650"/>
      <c r="W368" s="650"/>
      <c r="X368" s="651"/>
      <c r="Z368" s="649" t="s">
        <v>1138</v>
      </c>
      <c r="AA368" s="650"/>
      <c r="AB368" s="650"/>
      <c r="AC368" s="650"/>
      <c r="AD368" s="650"/>
      <c r="AE368" s="650"/>
      <c r="AF368" s="650"/>
      <c r="AG368" s="650"/>
      <c r="AH368" s="650"/>
      <c r="AI368" s="650"/>
      <c r="AJ368" s="651"/>
      <c r="AL368" s="649" t="s">
        <v>1138</v>
      </c>
      <c r="AM368" s="650"/>
      <c r="AN368" s="650"/>
      <c r="AO368" s="650"/>
      <c r="AP368" s="650"/>
      <c r="AQ368" s="650"/>
      <c r="AR368" s="650"/>
      <c r="AS368" s="650"/>
      <c r="AT368" s="650"/>
      <c r="AU368" s="650"/>
      <c r="AV368" s="651"/>
    </row>
    <row r="369" spans="1:48" ht="15.75" customHeight="1">
      <c r="A369">
        <v>369</v>
      </c>
      <c r="B369" s="652" t="s">
        <v>1117</v>
      </c>
      <c r="C369" s="652" t="s">
        <v>634</v>
      </c>
      <c r="D369" s="682" t="s">
        <v>1119</v>
      </c>
      <c r="E369" s="676" t="s">
        <v>1120</v>
      </c>
      <c r="F369" s="677"/>
      <c r="G369" s="677"/>
      <c r="H369" s="677"/>
      <c r="I369" s="677"/>
      <c r="J369" s="677"/>
      <c r="K369" s="677"/>
      <c r="L369" s="678"/>
      <c r="N369" s="652" t="str">
        <f>+N6</f>
        <v>Categoría de terreno 2</v>
      </c>
      <c r="O369" s="652" t="s">
        <v>634</v>
      </c>
      <c r="P369" s="682" t="s">
        <v>1119</v>
      </c>
      <c r="Q369" s="676" t="s">
        <v>1120</v>
      </c>
      <c r="R369" s="677"/>
      <c r="S369" s="677"/>
      <c r="T369" s="677"/>
      <c r="U369" s="677"/>
      <c r="V369" s="677"/>
      <c r="W369" s="677"/>
      <c r="X369" s="678"/>
      <c r="Z369" s="652" t="str">
        <f>+Z6</f>
        <v>Categoría de terreno 3</v>
      </c>
      <c r="AA369" s="652" t="s">
        <v>634</v>
      </c>
      <c r="AB369" s="682" t="s">
        <v>1119</v>
      </c>
      <c r="AC369" s="676" t="s">
        <v>1120</v>
      </c>
      <c r="AD369" s="677"/>
      <c r="AE369" s="677"/>
      <c r="AF369" s="677"/>
      <c r="AG369" s="677"/>
      <c r="AH369" s="677"/>
      <c r="AI369" s="677"/>
      <c r="AJ369" s="678"/>
      <c r="AL369" s="652" t="str">
        <f>+AL6</f>
        <v>Categoría de terreno 4</v>
      </c>
      <c r="AM369" s="652" t="s">
        <v>634</v>
      </c>
      <c r="AN369" s="682" t="s">
        <v>1119</v>
      </c>
      <c r="AO369" s="676" t="s">
        <v>1120</v>
      </c>
      <c r="AP369" s="677"/>
      <c r="AQ369" s="677"/>
      <c r="AR369" s="677"/>
      <c r="AS369" s="677"/>
      <c r="AT369" s="677"/>
      <c r="AU369" s="677"/>
      <c r="AV369" s="678"/>
    </row>
    <row r="370" spans="1:48" ht="15" customHeight="1" thickBot="1">
      <c r="A370">
        <v>370</v>
      </c>
      <c r="B370" s="668"/>
      <c r="C370" s="668"/>
      <c r="D370" s="683"/>
      <c r="E370" s="679"/>
      <c r="F370" s="680"/>
      <c r="G370" s="680"/>
      <c r="H370" s="680"/>
      <c r="I370" s="680"/>
      <c r="J370" s="680"/>
      <c r="K370" s="680"/>
      <c r="L370" s="681"/>
      <c r="N370" s="668"/>
      <c r="O370" s="668"/>
      <c r="P370" s="683"/>
      <c r="Q370" s="679"/>
      <c r="R370" s="680"/>
      <c r="S370" s="680"/>
      <c r="T370" s="680"/>
      <c r="U370" s="680"/>
      <c r="V370" s="680"/>
      <c r="W370" s="680"/>
      <c r="X370" s="681"/>
      <c r="Z370" s="668"/>
      <c r="AA370" s="668"/>
      <c r="AB370" s="683"/>
      <c r="AC370" s="679"/>
      <c r="AD370" s="680"/>
      <c r="AE370" s="680"/>
      <c r="AF370" s="680"/>
      <c r="AG370" s="680"/>
      <c r="AH370" s="680"/>
      <c r="AI370" s="680"/>
      <c r="AJ370" s="681"/>
      <c r="AL370" s="668"/>
      <c r="AM370" s="668"/>
      <c r="AN370" s="683"/>
      <c r="AO370" s="679"/>
      <c r="AP370" s="680"/>
      <c r="AQ370" s="680"/>
      <c r="AR370" s="680"/>
      <c r="AS370" s="680"/>
      <c r="AT370" s="680"/>
      <c r="AU370" s="680"/>
      <c r="AV370" s="681"/>
    </row>
    <row r="371" spans="1:48" ht="15" thickBot="1">
      <c r="A371">
        <v>371</v>
      </c>
      <c r="B371" s="653"/>
      <c r="C371" s="653"/>
      <c r="D371" s="671"/>
      <c r="E371" s="75">
        <v>0</v>
      </c>
      <c r="F371" s="76">
        <v>500</v>
      </c>
      <c r="G371" s="76">
        <v>1000</v>
      </c>
      <c r="H371" s="76">
        <v>1500</v>
      </c>
      <c r="I371" s="76">
        <v>2000</v>
      </c>
      <c r="J371" s="76">
        <v>2500</v>
      </c>
      <c r="K371" s="76">
        <v>3000</v>
      </c>
      <c r="L371" s="77">
        <v>3500</v>
      </c>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tr">
        <f>+B339</f>
        <v>*Inclinación del sistema 16°</v>
      </c>
      <c r="C372" s="664">
        <v>100</v>
      </c>
      <c r="D372" s="78" t="s">
        <v>133</v>
      </c>
      <c r="E372" s="79">
        <v>84</v>
      </c>
      <c r="F372" s="80">
        <v>80</v>
      </c>
      <c r="G372" s="80">
        <v>75</v>
      </c>
      <c r="H372" s="80">
        <v>74</v>
      </c>
      <c r="I372" s="80">
        <v>71</v>
      </c>
      <c r="J372" s="80">
        <v>99</v>
      </c>
      <c r="K372" s="80">
        <v>97</v>
      </c>
      <c r="L372" s="81">
        <v>94</v>
      </c>
      <c r="N372" s="661" t="str">
        <f>+N339</f>
        <v>*Inclinación del sistema 16°</v>
      </c>
      <c r="O372" s="664">
        <v>100</v>
      </c>
      <c r="P372" s="78" t="s">
        <v>133</v>
      </c>
      <c r="Q372" s="79">
        <v>71</v>
      </c>
      <c r="R372" s="80">
        <v>98</v>
      </c>
      <c r="S372" s="80">
        <v>96</v>
      </c>
      <c r="T372" s="80">
        <v>93</v>
      </c>
      <c r="U372" s="80">
        <v>90</v>
      </c>
      <c r="V372" s="80">
        <v>87</v>
      </c>
      <c r="W372" s="80">
        <v>83</v>
      </c>
      <c r="X372" s="81">
        <v>78</v>
      </c>
      <c r="Z372" s="661" t="str">
        <f>+Z339</f>
        <v>*Inclinación del sistema 16°</v>
      </c>
      <c r="AA372" s="664">
        <v>100</v>
      </c>
      <c r="AB372" s="78" t="s">
        <v>133</v>
      </c>
      <c r="AC372" s="79">
        <v>89</v>
      </c>
      <c r="AD372" s="80">
        <v>86</v>
      </c>
      <c r="AE372" s="80">
        <v>82</v>
      </c>
      <c r="AF372" s="80">
        <v>78</v>
      </c>
      <c r="AG372" s="80">
        <v>73</v>
      </c>
      <c r="AH372" s="80">
        <v>47</v>
      </c>
      <c r="AI372" s="80">
        <v>46</v>
      </c>
      <c r="AJ372" s="81">
        <v>44</v>
      </c>
      <c r="AL372" s="661" t="str">
        <f>+AL339</f>
        <v>*Inclinación del sistema 16°</v>
      </c>
      <c r="AM372" s="664">
        <v>100</v>
      </c>
      <c r="AN372" s="78" t="s">
        <v>133</v>
      </c>
      <c r="AO372" s="79">
        <v>79</v>
      </c>
      <c r="AP372" s="80">
        <v>75</v>
      </c>
      <c r="AQ372" s="80">
        <v>48</v>
      </c>
      <c r="AR372" s="80">
        <v>47</v>
      </c>
      <c r="AS372" s="80">
        <v>45</v>
      </c>
      <c r="AT372" s="80">
        <v>44</v>
      </c>
      <c r="AU372" s="80">
        <v>42</v>
      </c>
      <c r="AV372" s="81">
        <v>40</v>
      </c>
    </row>
    <row r="373" spans="1:48" ht="15" thickBot="1">
      <c r="A373">
        <v>373</v>
      </c>
      <c r="B373" s="662"/>
      <c r="C373" s="665"/>
      <c r="D373" s="82" t="s">
        <v>129</v>
      </c>
      <c r="E373" s="83">
        <v>85</v>
      </c>
      <c r="F373" s="84">
        <v>81</v>
      </c>
      <c r="G373" s="84">
        <v>77</v>
      </c>
      <c r="H373" s="84">
        <v>73</v>
      </c>
      <c r="I373" s="84">
        <v>70</v>
      </c>
      <c r="J373" s="84">
        <v>68</v>
      </c>
      <c r="K373" s="84">
        <v>94</v>
      </c>
      <c r="L373" s="85">
        <v>91</v>
      </c>
      <c r="N373" s="662"/>
      <c r="O373" s="665"/>
      <c r="P373" s="82" t="s">
        <v>129</v>
      </c>
      <c r="Q373" s="83">
        <v>69</v>
      </c>
      <c r="R373" s="84">
        <v>67</v>
      </c>
      <c r="S373" s="84">
        <v>93</v>
      </c>
      <c r="T373" s="84">
        <v>90</v>
      </c>
      <c r="U373" s="84">
        <v>87</v>
      </c>
      <c r="V373" s="84">
        <v>84</v>
      </c>
      <c r="W373" s="84">
        <v>81</v>
      </c>
      <c r="X373" s="85">
        <v>77</v>
      </c>
      <c r="Z373" s="662"/>
      <c r="AA373" s="665"/>
      <c r="AB373" s="82" t="s">
        <v>129</v>
      </c>
      <c r="AC373" s="83">
        <v>86</v>
      </c>
      <c r="AD373" s="84">
        <v>84</v>
      </c>
      <c r="AE373" s="84">
        <v>80</v>
      </c>
      <c r="AF373" s="84">
        <v>77</v>
      </c>
      <c r="AG373" s="84">
        <v>73</v>
      </c>
      <c r="AH373" s="84">
        <v>69</v>
      </c>
      <c r="AI373" s="84">
        <v>46</v>
      </c>
      <c r="AJ373" s="85">
        <v>45</v>
      </c>
      <c r="AL373" s="662"/>
      <c r="AM373" s="665"/>
      <c r="AN373" s="82" t="s">
        <v>129</v>
      </c>
      <c r="AO373" s="83">
        <v>78</v>
      </c>
      <c r="AP373" s="84">
        <v>75</v>
      </c>
      <c r="AQ373" s="84">
        <v>71</v>
      </c>
      <c r="AR373" s="84">
        <v>47</v>
      </c>
      <c r="AS373" s="84">
        <v>46</v>
      </c>
      <c r="AT373" s="84">
        <v>44</v>
      </c>
      <c r="AU373" s="84">
        <v>43</v>
      </c>
      <c r="AV373" s="85">
        <v>41</v>
      </c>
    </row>
    <row r="374" spans="1:48">
      <c r="A374">
        <v>374</v>
      </c>
      <c r="B374" s="662"/>
      <c r="C374" s="666">
        <v>110</v>
      </c>
      <c r="D374" s="86" t="str">
        <f>+D372</f>
        <v>48-X</v>
      </c>
      <c r="E374" s="87">
        <v>96</v>
      </c>
      <c r="F374" s="88">
        <v>93</v>
      </c>
      <c r="G374" s="88">
        <v>89</v>
      </c>
      <c r="H374" s="88">
        <v>85</v>
      </c>
      <c r="I374" s="88">
        <v>80</v>
      </c>
      <c r="J374" s="88">
        <v>76</v>
      </c>
      <c r="K374" s="88">
        <v>73</v>
      </c>
      <c r="L374" s="89">
        <v>71</v>
      </c>
      <c r="N374" s="662"/>
      <c r="O374" s="666">
        <v>110</v>
      </c>
      <c r="P374" s="86" t="str">
        <f>+P372</f>
        <v>48-X</v>
      </c>
      <c r="Q374" s="87">
        <v>79</v>
      </c>
      <c r="R374" s="88">
        <v>75</v>
      </c>
      <c r="S374" s="88">
        <v>73</v>
      </c>
      <c r="T374" s="88">
        <v>71</v>
      </c>
      <c r="U374" s="88">
        <v>99</v>
      </c>
      <c r="V374" s="88">
        <v>97</v>
      </c>
      <c r="W374" s="88">
        <v>93</v>
      </c>
      <c r="X374" s="89">
        <v>89</v>
      </c>
      <c r="Z374" s="662"/>
      <c r="AA374" s="666">
        <v>110</v>
      </c>
      <c r="AB374" s="86" t="str">
        <f>+AB372</f>
        <v>48-X</v>
      </c>
      <c r="AC374" s="87">
        <v>98</v>
      </c>
      <c r="AD374" s="88">
        <v>96</v>
      </c>
      <c r="AE374" s="88">
        <v>93</v>
      </c>
      <c r="AF374" s="88">
        <v>89</v>
      </c>
      <c r="AG374" s="88">
        <v>86</v>
      </c>
      <c r="AH374" s="88">
        <v>83</v>
      </c>
      <c r="AI374" s="88">
        <v>78</v>
      </c>
      <c r="AJ374" s="89">
        <v>73</v>
      </c>
      <c r="AL374" s="662"/>
      <c r="AM374" s="666">
        <v>110</v>
      </c>
      <c r="AN374" s="86" t="str">
        <f>+AN372</f>
        <v>48-X</v>
      </c>
      <c r="AO374" s="87">
        <v>91</v>
      </c>
      <c r="AP374" s="88">
        <v>88</v>
      </c>
      <c r="AQ374" s="88">
        <v>84</v>
      </c>
      <c r="AR374" s="88">
        <v>80</v>
      </c>
      <c r="AS374" s="88">
        <v>76</v>
      </c>
      <c r="AT374" s="88">
        <v>49</v>
      </c>
      <c r="AU374" s="88">
        <v>47</v>
      </c>
      <c r="AV374" s="89">
        <v>45</v>
      </c>
    </row>
    <row r="375" spans="1:48" ht="15" thickBot="1">
      <c r="A375">
        <v>375</v>
      </c>
      <c r="B375" s="662"/>
      <c r="C375" s="667"/>
      <c r="D375" s="90" t="str">
        <f>+D373</f>
        <v>44-X</v>
      </c>
      <c r="E375" s="87">
        <v>111</v>
      </c>
      <c r="F375" s="88">
        <v>94</v>
      </c>
      <c r="G375" s="88">
        <v>90</v>
      </c>
      <c r="H375" s="88">
        <v>86</v>
      </c>
      <c r="I375" s="88">
        <v>82</v>
      </c>
      <c r="J375" s="88">
        <v>78</v>
      </c>
      <c r="K375" s="88">
        <v>74</v>
      </c>
      <c r="L375" s="89">
        <v>70</v>
      </c>
      <c r="N375" s="662"/>
      <c r="O375" s="667"/>
      <c r="P375" s="90" t="str">
        <f>+P373</f>
        <v>44-X</v>
      </c>
      <c r="Q375" s="87">
        <v>81</v>
      </c>
      <c r="R375" s="88">
        <v>77</v>
      </c>
      <c r="S375" s="88">
        <v>72</v>
      </c>
      <c r="T375" s="88">
        <v>70</v>
      </c>
      <c r="U375" s="88">
        <v>67</v>
      </c>
      <c r="V375" s="88">
        <v>93</v>
      </c>
      <c r="W375" s="88">
        <v>91</v>
      </c>
      <c r="X375" s="89">
        <v>87</v>
      </c>
      <c r="Z375" s="662"/>
      <c r="AA375" s="667"/>
      <c r="AB375" s="90" t="str">
        <f>+AB373</f>
        <v>44-X</v>
      </c>
      <c r="AC375" s="87">
        <v>67</v>
      </c>
      <c r="AD375" s="88">
        <v>93</v>
      </c>
      <c r="AE375" s="88">
        <v>90</v>
      </c>
      <c r="AF375" s="88">
        <v>87</v>
      </c>
      <c r="AG375" s="88">
        <v>84</v>
      </c>
      <c r="AH375" s="88">
        <v>81</v>
      </c>
      <c r="AI375" s="88">
        <v>78</v>
      </c>
      <c r="AJ375" s="89">
        <v>73</v>
      </c>
      <c r="AL375" s="662"/>
      <c r="AM375" s="667"/>
      <c r="AN375" s="90" t="str">
        <f>+AN373</f>
        <v>44-X</v>
      </c>
      <c r="AO375" s="87">
        <v>88</v>
      </c>
      <c r="AP375" s="88">
        <v>86</v>
      </c>
      <c r="AQ375" s="88">
        <v>82</v>
      </c>
      <c r="AR375" s="88">
        <v>79</v>
      </c>
      <c r="AS375" s="88">
        <v>76</v>
      </c>
      <c r="AT375" s="88">
        <v>71</v>
      </c>
      <c r="AU375" s="88">
        <v>47</v>
      </c>
      <c r="AV375" s="89">
        <v>46</v>
      </c>
    </row>
    <row r="376" spans="1:48">
      <c r="A376">
        <v>376</v>
      </c>
      <c r="B376" s="662"/>
      <c r="C376" s="664">
        <f>+C374+10</f>
        <v>120</v>
      </c>
      <c r="D376" s="78" t="s">
        <v>133</v>
      </c>
      <c r="E376" s="83">
        <v>127</v>
      </c>
      <c r="F376" s="84">
        <v>123</v>
      </c>
      <c r="G376" s="84">
        <v>118</v>
      </c>
      <c r="H376" s="84">
        <v>96</v>
      </c>
      <c r="I376" s="84">
        <v>92</v>
      </c>
      <c r="J376" s="84">
        <v>89</v>
      </c>
      <c r="K376" s="84">
        <v>84</v>
      </c>
      <c r="L376" s="85">
        <v>79</v>
      </c>
      <c r="N376" s="662"/>
      <c r="O376" s="664">
        <f>+O374+10</f>
        <v>120</v>
      </c>
      <c r="P376" s="78" t="s">
        <v>133</v>
      </c>
      <c r="Q376" s="83">
        <v>91</v>
      </c>
      <c r="R376" s="84">
        <v>87</v>
      </c>
      <c r="S376" s="84">
        <v>83</v>
      </c>
      <c r="T376" s="84">
        <v>79</v>
      </c>
      <c r="U376" s="84">
        <v>75</v>
      </c>
      <c r="V376" s="84">
        <v>73</v>
      </c>
      <c r="W376" s="84">
        <v>71</v>
      </c>
      <c r="X376" s="85">
        <v>98</v>
      </c>
      <c r="Z376" s="662"/>
      <c r="AA376" s="664">
        <f>+AA374+10</f>
        <v>120</v>
      </c>
      <c r="AB376" s="78" t="s">
        <v>133</v>
      </c>
      <c r="AC376" s="83">
        <v>74</v>
      </c>
      <c r="AD376" s="84">
        <v>73</v>
      </c>
      <c r="AE376" s="84">
        <v>70</v>
      </c>
      <c r="AF376" s="84">
        <v>98</v>
      </c>
      <c r="AG376" s="84">
        <v>95</v>
      </c>
      <c r="AH376" s="84">
        <v>92</v>
      </c>
      <c r="AI376" s="84">
        <v>89</v>
      </c>
      <c r="AJ376" s="85">
        <v>85</v>
      </c>
      <c r="AL376" s="662"/>
      <c r="AM376" s="664">
        <f>+AM374+10</f>
        <v>120</v>
      </c>
      <c r="AN376" s="78" t="s">
        <v>133</v>
      </c>
      <c r="AO376" s="83">
        <v>99</v>
      </c>
      <c r="AP376" s="84">
        <v>96</v>
      </c>
      <c r="AQ376" s="84">
        <v>94</v>
      </c>
      <c r="AR376" s="84">
        <v>90</v>
      </c>
      <c r="AS376" s="84">
        <v>87</v>
      </c>
      <c r="AT376" s="84">
        <v>84</v>
      </c>
      <c r="AU376" s="84">
        <v>80</v>
      </c>
      <c r="AV376" s="85">
        <v>74</v>
      </c>
    </row>
    <row r="377" spans="1:48" ht="15" thickBot="1">
      <c r="A377">
        <v>377</v>
      </c>
      <c r="B377" s="662"/>
      <c r="C377" s="665"/>
      <c r="D377" s="82" t="s">
        <v>129</v>
      </c>
      <c r="E377" s="83">
        <v>125</v>
      </c>
      <c r="F377" s="84">
        <v>120</v>
      </c>
      <c r="G377" s="84">
        <v>116</v>
      </c>
      <c r="H377" s="84">
        <v>112</v>
      </c>
      <c r="I377" s="84">
        <v>93</v>
      </c>
      <c r="J377" s="84">
        <v>90</v>
      </c>
      <c r="K377" s="84">
        <v>85</v>
      </c>
      <c r="L377" s="85">
        <v>81</v>
      </c>
      <c r="N377" s="662"/>
      <c r="O377" s="665"/>
      <c r="P377" s="82" t="s">
        <v>129</v>
      </c>
      <c r="Q377" s="83">
        <v>92</v>
      </c>
      <c r="R377" s="84">
        <v>89</v>
      </c>
      <c r="S377" s="84">
        <v>84</v>
      </c>
      <c r="T377" s="84">
        <v>80</v>
      </c>
      <c r="U377" s="84">
        <v>76</v>
      </c>
      <c r="V377" s="84">
        <v>72</v>
      </c>
      <c r="W377" s="84">
        <v>69</v>
      </c>
      <c r="X377" s="85">
        <v>67</v>
      </c>
      <c r="Z377" s="662"/>
      <c r="AA377" s="665"/>
      <c r="AB377" s="82" t="s">
        <v>129</v>
      </c>
      <c r="AC377" s="83">
        <v>75</v>
      </c>
      <c r="AD377" s="84">
        <v>72</v>
      </c>
      <c r="AE377" s="84">
        <v>69</v>
      </c>
      <c r="AF377" s="84">
        <v>66</v>
      </c>
      <c r="AG377" s="84">
        <v>92</v>
      </c>
      <c r="AH377" s="84">
        <v>90</v>
      </c>
      <c r="AI377" s="84">
        <v>87</v>
      </c>
      <c r="AJ377" s="85">
        <v>83</v>
      </c>
      <c r="AL377" s="662"/>
      <c r="AM377" s="665"/>
      <c r="AN377" s="82" t="s">
        <v>129</v>
      </c>
      <c r="AO377" s="83">
        <v>67</v>
      </c>
      <c r="AP377" s="84">
        <v>94</v>
      </c>
      <c r="AQ377" s="84">
        <v>91</v>
      </c>
      <c r="AR377" s="84">
        <v>88</v>
      </c>
      <c r="AS377" s="84">
        <v>85</v>
      </c>
      <c r="AT377" s="84">
        <v>82</v>
      </c>
      <c r="AU377" s="84">
        <v>79</v>
      </c>
      <c r="AV377" s="85">
        <v>74</v>
      </c>
    </row>
    <row r="378" spans="1:48">
      <c r="A378">
        <v>378</v>
      </c>
      <c r="B378" s="662"/>
      <c r="C378" s="666">
        <f>+C376+10</f>
        <v>130</v>
      </c>
      <c r="D378" s="86" t="str">
        <f>+D376</f>
        <v>48-X</v>
      </c>
      <c r="E378" s="87">
        <v>135</v>
      </c>
      <c r="F378" s="88">
        <v>134</v>
      </c>
      <c r="G378" s="88">
        <v>131</v>
      </c>
      <c r="H378" s="88">
        <v>126</v>
      </c>
      <c r="I378" s="88">
        <v>121</v>
      </c>
      <c r="J378" s="88">
        <v>117</v>
      </c>
      <c r="K378" s="88">
        <v>95</v>
      </c>
      <c r="L378" s="89">
        <v>90</v>
      </c>
      <c r="N378" s="662"/>
      <c r="O378" s="666">
        <f>+O376+10</f>
        <v>130</v>
      </c>
      <c r="P378" s="86" t="str">
        <f>+P376</f>
        <v>48-X</v>
      </c>
      <c r="Q378" s="87">
        <v>119</v>
      </c>
      <c r="R378" s="88">
        <v>115</v>
      </c>
      <c r="S378" s="88">
        <v>94</v>
      </c>
      <c r="T378" s="88">
        <v>90</v>
      </c>
      <c r="U378" s="88">
        <v>86</v>
      </c>
      <c r="V378" s="88">
        <v>82</v>
      </c>
      <c r="W378" s="88">
        <v>77</v>
      </c>
      <c r="X378" s="89">
        <v>74</v>
      </c>
      <c r="Z378" s="662"/>
      <c r="AA378" s="666">
        <f>+AA376+10</f>
        <v>130</v>
      </c>
      <c r="AB378" s="86" t="str">
        <f>+AB376</f>
        <v>48-X</v>
      </c>
      <c r="AC378" s="87">
        <v>85</v>
      </c>
      <c r="AD378" s="88">
        <v>81</v>
      </c>
      <c r="AE378" s="88">
        <v>76</v>
      </c>
      <c r="AF378" s="88">
        <v>74</v>
      </c>
      <c r="AG378" s="88">
        <v>72</v>
      </c>
      <c r="AH378" s="88">
        <v>69</v>
      </c>
      <c r="AI378" s="88">
        <v>97</v>
      </c>
      <c r="AJ378" s="89">
        <v>94</v>
      </c>
      <c r="AL378" s="662"/>
      <c r="AM378" s="666">
        <f>+AM376+10</f>
        <v>130</v>
      </c>
      <c r="AN378" s="86" t="str">
        <f>+AN376</f>
        <v>48-X</v>
      </c>
      <c r="AO378" s="87">
        <v>74</v>
      </c>
      <c r="AP378" s="88">
        <v>73</v>
      </c>
      <c r="AQ378" s="88">
        <v>70</v>
      </c>
      <c r="AR378" s="88">
        <v>98</v>
      </c>
      <c r="AS378" s="88">
        <v>96</v>
      </c>
      <c r="AT378" s="88">
        <v>93</v>
      </c>
      <c r="AU378" s="88">
        <v>89</v>
      </c>
      <c r="AV378" s="89">
        <v>85</v>
      </c>
    </row>
    <row r="379" spans="1:48" ht="15" thickBot="1">
      <c r="A379">
        <v>379</v>
      </c>
      <c r="B379" s="662"/>
      <c r="C379" s="667"/>
      <c r="D379" s="90" t="str">
        <f>+D377</f>
        <v>44-X</v>
      </c>
      <c r="E379" s="87">
        <v>135</v>
      </c>
      <c r="F379" s="88">
        <v>134</v>
      </c>
      <c r="G379" s="88">
        <v>129</v>
      </c>
      <c r="H379" s="88">
        <v>123</v>
      </c>
      <c r="I379" s="88">
        <v>119</v>
      </c>
      <c r="J379" s="88">
        <v>114</v>
      </c>
      <c r="K379" s="88">
        <v>96</v>
      </c>
      <c r="L379" s="89">
        <v>91</v>
      </c>
      <c r="N379" s="662"/>
      <c r="O379" s="667"/>
      <c r="P379" s="90" t="str">
        <f>+P377</f>
        <v>44-X</v>
      </c>
      <c r="Q379" s="87">
        <v>117</v>
      </c>
      <c r="R379" s="88">
        <v>114</v>
      </c>
      <c r="S379" s="88">
        <v>95</v>
      </c>
      <c r="T379" s="88">
        <v>91</v>
      </c>
      <c r="U379" s="88">
        <v>87</v>
      </c>
      <c r="V379" s="88">
        <v>83</v>
      </c>
      <c r="W379" s="88">
        <v>79</v>
      </c>
      <c r="X379" s="89">
        <v>74</v>
      </c>
      <c r="Z379" s="662"/>
      <c r="AA379" s="667"/>
      <c r="AB379" s="90" t="str">
        <f>+AB377</f>
        <v>44-X</v>
      </c>
      <c r="AC379" s="87">
        <v>86</v>
      </c>
      <c r="AD379" s="88">
        <v>83</v>
      </c>
      <c r="AE379" s="88">
        <v>78</v>
      </c>
      <c r="AF379" s="88">
        <v>74</v>
      </c>
      <c r="AG379" s="88">
        <v>70</v>
      </c>
      <c r="AH379" s="88">
        <v>68</v>
      </c>
      <c r="AI379" s="88">
        <v>94</v>
      </c>
      <c r="AJ379" s="89">
        <v>91</v>
      </c>
      <c r="AL379" s="662"/>
      <c r="AM379" s="667"/>
      <c r="AN379" s="90" t="str">
        <f>+AN377</f>
        <v>44-X</v>
      </c>
      <c r="AO379" s="87">
        <v>75</v>
      </c>
      <c r="AP379" s="88">
        <v>72</v>
      </c>
      <c r="AQ379" s="88">
        <v>69</v>
      </c>
      <c r="AR379" s="88">
        <v>67</v>
      </c>
      <c r="AS379" s="88">
        <v>93</v>
      </c>
      <c r="AT379" s="88">
        <v>90</v>
      </c>
      <c r="AU379" s="88">
        <v>87</v>
      </c>
      <c r="AV379" s="89">
        <v>83</v>
      </c>
    </row>
    <row r="380" spans="1:48">
      <c r="A380">
        <v>380</v>
      </c>
      <c r="B380" s="662"/>
      <c r="C380" s="664">
        <f>+C378+10</f>
        <v>140</v>
      </c>
      <c r="D380" s="78" t="s">
        <v>133</v>
      </c>
      <c r="E380" s="83">
        <v>135</v>
      </c>
      <c r="F380" s="84">
        <v>134</v>
      </c>
      <c r="G380" s="84">
        <v>133</v>
      </c>
      <c r="H380" s="84">
        <v>134</v>
      </c>
      <c r="I380" s="84">
        <v>134</v>
      </c>
      <c r="J380" s="84">
        <v>129</v>
      </c>
      <c r="K380" s="84">
        <v>123</v>
      </c>
      <c r="L380" s="85">
        <v>117</v>
      </c>
      <c r="N380" s="662"/>
      <c r="O380" s="664">
        <f>+O378+10</f>
        <v>140</v>
      </c>
      <c r="P380" s="78" t="s">
        <v>133</v>
      </c>
      <c r="Q380" s="83">
        <v>132</v>
      </c>
      <c r="R380" s="84">
        <v>127</v>
      </c>
      <c r="S380" s="84">
        <v>121</v>
      </c>
      <c r="T380" s="84">
        <v>117</v>
      </c>
      <c r="U380" s="84">
        <v>96</v>
      </c>
      <c r="V380" s="84">
        <v>92</v>
      </c>
      <c r="W380" s="84">
        <v>87</v>
      </c>
      <c r="X380" s="85">
        <v>83</v>
      </c>
      <c r="Z380" s="662"/>
      <c r="AA380" s="664">
        <f>+AA378+10</f>
        <v>140</v>
      </c>
      <c r="AB380" s="78" t="s">
        <v>133</v>
      </c>
      <c r="AC380" s="83">
        <v>95</v>
      </c>
      <c r="AD380" s="84">
        <v>91</v>
      </c>
      <c r="AE380" s="84">
        <v>87</v>
      </c>
      <c r="AF380" s="84">
        <v>83</v>
      </c>
      <c r="AG380" s="84">
        <v>78</v>
      </c>
      <c r="AH380" s="84">
        <v>75</v>
      </c>
      <c r="AI380" s="84">
        <v>72</v>
      </c>
      <c r="AJ380" s="85">
        <v>70</v>
      </c>
      <c r="AL380" s="662"/>
      <c r="AM380" s="664">
        <f>+AM378+10</f>
        <v>140</v>
      </c>
      <c r="AN380" s="78" t="s">
        <v>133</v>
      </c>
      <c r="AO380" s="83">
        <v>84</v>
      </c>
      <c r="AP380" s="84">
        <v>80</v>
      </c>
      <c r="AQ380" s="84">
        <v>76</v>
      </c>
      <c r="AR380" s="84">
        <v>74</v>
      </c>
      <c r="AS380" s="84">
        <v>72</v>
      </c>
      <c r="AT380" s="84">
        <v>100</v>
      </c>
      <c r="AU380" s="84">
        <v>97</v>
      </c>
      <c r="AV380" s="85">
        <v>94</v>
      </c>
    </row>
    <row r="381" spans="1:48" ht="15" thickBot="1">
      <c r="A381">
        <v>381</v>
      </c>
      <c r="B381" s="662"/>
      <c r="C381" s="665"/>
      <c r="D381" s="82" t="s">
        <v>129</v>
      </c>
      <c r="E381" s="83">
        <v>136</v>
      </c>
      <c r="F381" s="84">
        <v>135</v>
      </c>
      <c r="G381" s="84">
        <v>133</v>
      </c>
      <c r="H381" s="84">
        <v>134</v>
      </c>
      <c r="I381" s="84">
        <v>132</v>
      </c>
      <c r="J381" s="84">
        <v>125</v>
      </c>
      <c r="K381" s="84">
        <v>120</v>
      </c>
      <c r="L381" s="85">
        <v>116</v>
      </c>
      <c r="N381" s="662"/>
      <c r="O381" s="665"/>
      <c r="P381" s="82" t="s">
        <v>129</v>
      </c>
      <c r="Q381" s="83">
        <v>129</v>
      </c>
      <c r="R381" s="84">
        <v>125</v>
      </c>
      <c r="S381" s="84">
        <v>120</v>
      </c>
      <c r="T381" s="84">
        <v>115</v>
      </c>
      <c r="U381" s="84">
        <v>111</v>
      </c>
      <c r="V381" s="84">
        <v>93</v>
      </c>
      <c r="W381" s="84">
        <v>89</v>
      </c>
      <c r="X381" s="85">
        <v>84</v>
      </c>
      <c r="Z381" s="662"/>
      <c r="AA381" s="665"/>
      <c r="AB381" s="82" t="s">
        <v>129</v>
      </c>
      <c r="AC381" s="83">
        <v>95</v>
      </c>
      <c r="AD381" s="84">
        <v>92</v>
      </c>
      <c r="AE381" s="84">
        <v>88</v>
      </c>
      <c r="AF381" s="84">
        <v>84</v>
      </c>
      <c r="AG381" s="84">
        <v>80</v>
      </c>
      <c r="AH381" s="84">
        <v>76</v>
      </c>
      <c r="AI381" s="84">
        <v>72</v>
      </c>
      <c r="AJ381" s="85">
        <v>69</v>
      </c>
      <c r="AL381" s="662"/>
      <c r="AM381" s="665"/>
      <c r="AN381" s="82" t="s">
        <v>129</v>
      </c>
      <c r="AO381" s="83">
        <v>85</v>
      </c>
      <c r="AP381" s="84">
        <v>82</v>
      </c>
      <c r="AQ381" s="84">
        <v>77</v>
      </c>
      <c r="AR381" s="84">
        <v>73</v>
      </c>
      <c r="AS381" s="84">
        <v>70</v>
      </c>
      <c r="AT381" s="84">
        <v>68</v>
      </c>
      <c r="AU381" s="84">
        <v>94</v>
      </c>
      <c r="AV381" s="85">
        <v>91</v>
      </c>
    </row>
    <row r="382" spans="1:48">
      <c r="A382">
        <v>382</v>
      </c>
      <c r="B382" s="662"/>
      <c r="C382" s="666">
        <f>+C380+10</f>
        <v>150</v>
      </c>
      <c r="D382" s="86" t="str">
        <f>+D380</f>
        <v>48-X</v>
      </c>
      <c r="E382" s="224"/>
      <c r="F382" s="223"/>
      <c r="G382" s="88">
        <v>137</v>
      </c>
      <c r="H382" s="88">
        <v>134</v>
      </c>
      <c r="I382" s="88">
        <v>133</v>
      </c>
      <c r="J382" s="88">
        <v>133</v>
      </c>
      <c r="K382" s="88">
        <v>136</v>
      </c>
      <c r="L382" s="89">
        <v>129</v>
      </c>
      <c r="N382" s="662"/>
      <c r="O382" s="666">
        <f>+O380+10</f>
        <v>150</v>
      </c>
      <c r="P382" s="86" t="str">
        <f>+P380</f>
        <v>48-X</v>
      </c>
      <c r="Q382" s="87">
        <v>133</v>
      </c>
      <c r="R382" s="88">
        <v>132</v>
      </c>
      <c r="S382" s="88">
        <v>134</v>
      </c>
      <c r="T382" s="88">
        <v>128</v>
      </c>
      <c r="U382" s="88">
        <v>124</v>
      </c>
      <c r="V382" s="88">
        <v>119</v>
      </c>
      <c r="W382" s="88">
        <v>97</v>
      </c>
      <c r="X382" s="89">
        <v>92</v>
      </c>
      <c r="Z382" s="662"/>
      <c r="AA382" s="666">
        <f>+AA380+10</f>
        <v>150</v>
      </c>
      <c r="AB382" s="86" t="str">
        <f>+AB380</f>
        <v>48-X</v>
      </c>
      <c r="AC382" s="87">
        <v>104</v>
      </c>
      <c r="AD382" s="88">
        <v>100</v>
      </c>
      <c r="AE382" s="88">
        <v>96</v>
      </c>
      <c r="AF382" s="88">
        <v>92</v>
      </c>
      <c r="AG382" s="88">
        <v>88</v>
      </c>
      <c r="AH382" s="88">
        <v>84</v>
      </c>
      <c r="AI382" s="88">
        <v>79</v>
      </c>
      <c r="AJ382" s="89">
        <v>75</v>
      </c>
      <c r="AL382" s="662"/>
      <c r="AM382" s="666">
        <f>+AM380+10</f>
        <v>150</v>
      </c>
      <c r="AN382" s="86" t="str">
        <f>+AN380</f>
        <v>48-X</v>
      </c>
      <c r="AO382" s="87">
        <v>94</v>
      </c>
      <c r="AP382" s="88">
        <v>90</v>
      </c>
      <c r="AQ382" s="88">
        <v>86</v>
      </c>
      <c r="AR382" s="88">
        <v>81</v>
      </c>
      <c r="AS382" s="88">
        <v>77</v>
      </c>
      <c r="AT382" s="88">
        <v>75</v>
      </c>
      <c r="AU382" s="88">
        <v>72</v>
      </c>
      <c r="AV382" s="89">
        <v>69</v>
      </c>
    </row>
    <row r="383" spans="1:48" ht="15" thickBot="1">
      <c r="A383">
        <v>383</v>
      </c>
      <c r="B383" s="662"/>
      <c r="C383" s="667"/>
      <c r="D383" s="90" t="str">
        <f>+D381</f>
        <v>44-X</v>
      </c>
      <c r="E383" s="221"/>
      <c r="F383" s="220"/>
      <c r="G383" s="88">
        <v>138</v>
      </c>
      <c r="H383" s="88">
        <v>134</v>
      </c>
      <c r="I383" s="88">
        <v>133</v>
      </c>
      <c r="J383" s="88">
        <v>133</v>
      </c>
      <c r="K383" s="88">
        <v>134</v>
      </c>
      <c r="L383" s="89">
        <v>126</v>
      </c>
      <c r="N383" s="662"/>
      <c r="O383" s="667"/>
      <c r="P383" s="90" t="str">
        <f>+P381</f>
        <v>44-X</v>
      </c>
      <c r="Q383" s="87">
        <v>133</v>
      </c>
      <c r="R383" s="88">
        <v>131</v>
      </c>
      <c r="S383" s="88">
        <v>132</v>
      </c>
      <c r="T383" s="88">
        <v>125</v>
      </c>
      <c r="U383" s="88">
        <v>121</v>
      </c>
      <c r="V383" s="88">
        <v>116</v>
      </c>
      <c r="W383" s="88">
        <v>111</v>
      </c>
      <c r="X383" s="89">
        <v>94</v>
      </c>
      <c r="Z383" s="662"/>
      <c r="AA383" s="667"/>
      <c r="AB383" s="90" t="str">
        <f>+AB381</f>
        <v>44-X</v>
      </c>
      <c r="AC383" s="87">
        <v>103</v>
      </c>
      <c r="AD383" s="88">
        <v>101</v>
      </c>
      <c r="AE383" s="88">
        <v>97</v>
      </c>
      <c r="AF383" s="88">
        <v>93</v>
      </c>
      <c r="AG383" s="88">
        <v>89</v>
      </c>
      <c r="AH383" s="88">
        <v>85</v>
      </c>
      <c r="AI383" s="88">
        <v>81</v>
      </c>
      <c r="AJ383" s="89">
        <v>76</v>
      </c>
      <c r="AL383" s="662"/>
      <c r="AM383" s="667"/>
      <c r="AN383" s="90" t="str">
        <f>+AN381</f>
        <v>44-X</v>
      </c>
      <c r="AO383" s="87">
        <v>94</v>
      </c>
      <c r="AP383" s="88">
        <v>91</v>
      </c>
      <c r="AQ383" s="88">
        <v>87</v>
      </c>
      <c r="AR383" s="88">
        <v>83</v>
      </c>
      <c r="AS383" s="88">
        <v>79</v>
      </c>
      <c r="AT383" s="88">
        <v>75</v>
      </c>
      <c r="AU383" s="88">
        <v>71</v>
      </c>
      <c r="AV383" s="89">
        <v>68</v>
      </c>
    </row>
    <row r="384" spans="1:48">
      <c r="A384">
        <v>384</v>
      </c>
      <c r="B384" s="662"/>
      <c r="C384" s="664">
        <f>+C382+10</f>
        <v>160</v>
      </c>
      <c r="D384" s="78" t="s">
        <v>133</v>
      </c>
      <c r="E384" s="224"/>
      <c r="F384" s="223"/>
      <c r="G384" s="223"/>
      <c r="H384" s="223"/>
      <c r="I384" s="223"/>
      <c r="J384" s="84">
        <v>135</v>
      </c>
      <c r="K384" s="84">
        <v>134</v>
      </c>
      <c r="L384" s="85">
        <v>133</v>
      </c>
      <c r="N384" s="662"/>
      <c r="O384" s="664">
        <f>+O382+10</f>
        <v>160</v>
      </c>
      <c r="P384" s="78" t="s">
        <v>133</v>
      </c>
      <c r="Q384" s="83">
        <v>135</v>
      </c>
      <c r="R384" s="84">
        <v>135</v>
      </c>
      <c r="S384" s="84">
        <v>133</v>
      </c>
      <c r="T384" s="84">
        <v>133</v>
      </c>
      <c r="U384" s="84">
        <v>135</v>
      </c>
      <c r="V384" s="84">
        <v>130</v>
      </c>
      <c r="W384" s="84">
        <v>123</v>
      </c>
      <c r="X384" s="85">
        <v>119</v>
      </c>
      <c r="Z384" s="662"/>
      <c r="AA384" s="664">
        <f>+AA382+10</f>
        <v>160</v>
      </c>
      <c r="AB384" s="78" t="s">
        <v>133</v>
      </c>
      <c r="AC384" s="83">
        <v>133</v>
      </c>
      <c r="AD384" s="84">
        <v>128</v>
      </c>
      <c r="AE384" s="84">
        <v>123</v>
      </c>
      <c r="AF384" s="84">
        <v>118</v>
      </c>
      <c r="AG384" s="84">
        <v>97</v>
      </c>
      <c r="AH384" s="84">
        <v>93</v>
      </c>
      <c r="AI384" s="84">
        <v>89</v>
      </c>
      <c r="AJ384" s="85">
        <v>84</v>
      </c>
      <c r="AL384" s="662"/>
      <c r="AM384" s="664">
        <f>+AM382+10</f>
        <v>160</v>
      </c>
      <c r="AN384" s="78" t="s">
        <v>133</v>
      </c>
      <c r="AO384" s="83">
        <v>120</v>
      </c>
      <c r="AP384" s="84">
        <v>116</v>
      </c>
      <c r="AQ384" s="84">
        <v>94</v>
      </c>
      <c r="AR384" s="84">
        <v>91</v>
      </c>
      <c r="AS384" s="84">
        <v>86</v>
      </c>
      <c r="AT384" s="84">
        <v>82</v>
      </c>
      <c r="AU384" s="84">
        <v>78</v>
      </c>
      <c r="AV384" s="85">
        <v>74</v>
      </c>
    </row>
    <row r="385" spans="1:48" ht="15" thickBot="1">
      <c r="A385">
        <v>385</v>
      </c>
      <c r="B385" s="662"/>
      <c r="C385" s="665"/>
      <c r="D385" s="82" t="s">
        <v>129</v>
      </c>
      <c r="E385" s="221"/>
      <c r="F385" s="220"/>
      <c r="G385" s="220"/>
      <c r="H385" s="220"/>
      <c r="I385" s="220"/>
      <c r="J385" s="84">
        <v>136</v>
      </c>
      <c r="K385" s="84">
        <v>134</v>
      </c>
      <c r="L385" s="85">
        <v>133</v>
      </c>
      <c r="N385" s="662"/>
      <c r="O385" s="665"/>
      <c r="P385" s="82" t="s">
        <v>129</v>
      </c>
      <c r="Q385" s="83">
        <v>136</v>
      </c>
      <c r="R385" s="84">
        <v>135</v>
      </c>
      <c r="S385" s="84">
        <v>133</v>
      </c>
      <c r="T385" s="84">
        <v>133</v>
      </c>
      <c r="U385" s="84">
        <v>133</v>
      </c>
      <c r="V385" s="84">
        <v>127</v>
      </c>
      <c r="W385" s="84">
        <v>121</v>
      </c>
      <c r="X385" s="85">
        <v>116</v>
      </c>
      <c r="Z385" s="662"/>
      <c r="AA385" s="665"/>
      <c r="AB385" s="82" t="s">
        <v>129</v>
      </c>
      <c r="AC385" s="83">
        <v>131</v>
      </c>
      <c r="AD385" s="84">
        <v>125</v>
      </c>
      <c r="AE385" s="84">
        <v>120</v>
      </c>
      <c r="AF385" s="84">
        <v>115</v>
      </c>
      <c r="AG385" s="84">
        <v>111</v>
      </c>
      <c r="AH385" s="84">
        <v>93</v>
      </c>
      <c r="AI385" s="84">
        <v>89</v>
      </c>
      <c r="AJ385" s="85">
        <v>85</v>
      </c>
      <c r="AL385" s="662"/>
      <c r="AM385" s="665"/>
      <c r="AN385" s="82" t="s">
        <v>129</v>
      </c>
      <c r="AO385" s="83">
        <v>117</v>
      </c>
      <c r="AP385" s="84">
        <v>113</v>
      </c>
      <c r="AQ385" s="84">
        <v>108</v>
      </c>
      <c r="AR385" s="84">
        <v>91</v>
      </c>
      <c r="AS385" s="84">
        <v>87</v>
      </c>
      <c r="AT385" s="84">
        <v>84</v>
      </c>
      <c r="AU385" s="84">
        <v>79</v>
      </c>
      <c r="AV385" s="85">
        <v>75</v>
      </c>
    </row>
    <row r="386" spans="1:48">
      <c r="A386">
        <v>386</v>
      </c>
      <c r="B386" s="662"/>
      <c r="C386" s="666">
        <f>+C384+10</f>
        <v>170</v>
      </c>
      <c r="D386" s="86" t="str">
        <f>+D384</f>
        <v>48-X</v>
      </c>
      <c r="E386" s="224"/>
      <c r="F386" s="223"/>
      <c r="G386" s="223"/>
      <c r="H386" s="223"/>
      <c r="I386" s="223"/>
      <c r="J386" s="223"/>
      <c r="K386" s="223"/>
      <c r="L386" s="89">
        <v>135</v>
      </c>
      <c r="N386" s="662"/>
      <c r="O386" s="666">
        <f>+O384+10</f>
        <v>170</v>
      </c>
      <c r="P386" s="86" t="str">
        <f>+P384</f>
        <v>48-X</v>
      </c>
      <c r="Q386" s="221"/>
      <c r="R386" s="220"/>
      <c r="S386" s="88">
        <v>136</v>
      </c>
      <c r="T386" s="88">
        <v>135</v>
      </c>
      <c r="U386" s="88">
        <v>135</v>
      </c>
      <c r="V386" s="88">
        <v>134</v>
      </c>
      <c r="W386" s="88">
        <v>135</v>
      </c>
      <c r="X386" s="89">
        <v>128</v>
      </c>
      <c r="Z386" s="662"/>
      <c r="AA386" s="666">
        <f>+AA384+10</f>
        <v>170</v>
      </c>
      <c r="AB386" s="86" t="str">
        <f>+AB384</f>
        <v>48-X</v>
      </c>
      <c r="AC386" s="87">
        <v>134</v>
      </c>
      <c r="AD386" s="88">
        <v>134</v>
      </c>
      <c r="AE386" s="88">
        <v>133</v>
      </c>
      <c r="AF386" s="88">
        <v>128</v>
      </c>
      <c r="AG386" s="88">
        <v>123</v>
      </c>
      <c r="AH386" s="88">
        <v>119</v>
      </c>
      <c r="AI386" s="88">
        <v>97</v>
      </c>
      <c r="AJ386" s="89">
        <v>92</v>
      </c>
      <c r="AL386" s="662"/>
      <c r="AM386" s="666">
        <f>+AM384+10</f>
        <v>170</v>
      </c>
      <c r="AN386" s="86" t="str">
        <f>+AN384</f>
        <v>48-X</v>
      </c>
      <c r="AO386" s="87">
        <v>130</v>
      </c>
      <c r="AP386" s="88">
        <v>125</v>
      </c>
      <c r="AQ386" s="88">
        <v>120</v>
      </c>
      <c r="AR386" s="88">
        <v>115</v>
      </c>
      <c r="AS386" s="88">
        <v>94</v>
      </c>
      <c r="AT386" s="88">
        <v>91</v>
      </c>
      <c r="AU386" s="88">
        <v>86</v>
      </c>
      <c r="AV386" s="89">
        <v>81</v>
      </c>
    </row>
    <row r="387" spans="1:48" ht="15" thickBot="1">
      <c r="A387">
        <v>387</v>
      </c>
      <c r="B387" s="662"/>
      <c r="C387" s="667"/>
      <c r="D387" s="90" t="str">
        <f>+D385</f>
        <v>44-X</v>
      </c>
      <c r="E387" s="221"/>
      <c r="F387" s="220"/>
      <c r="G387" s="220"/>
      <c r="H387" s="220"/>
      <c r="I387" s="220"/>
      <c r="J387" s="220"/>
      <c r="K387" s="220"/>
      <c r="L387" s="89">
        <v>136</v>
      </c>
      <c r="N387" s="662"/>
      <c r="O387" s="667"/>
      <c r="P387" s="90" t="str">
        <f>+P385</f>
        <v>44-X</v>
      </c>
      <c r="Q387" s="221"/>
      <c r="R387" s="220"/>
      <c r="S387" s="88">
        <v>137</v>
      </c>
      <c r="T387" s="88">
        <v>136</v>
      </c>
      <c r="U387" s="88">
        <v>135</v>
      </c>
      <c r="V387" s="88">
        <v>134</v>
      </c>
      <c r="W387" s="88">
        <v>133</v>
      </c>
      <c r="X387" s="89">
        <v>125</v>
      </c>
      <c r="Z387" s="662"/>
      <c r="AA387" s="667"/>
      <c r="AB387" s="90" t="str">
        <f>+AB385</f>
        <v>44-X</v>
      </c>
      <c r="AC387" s="87">
        <v>134</v>
      </c>
      <c r="AD387" s="88">
        <v>133</v>
      </c>
      <c r="AE387" s="88">
        <v>131</v>
      </c>
      <c r="AF387" s="88">
        <v>126</v>
      </c>
      <c r="AG387" s="88">
        <v>120</v>
      </c>
      <c r="AH387" s="88">
        <v>116</v>
      </c>
      <c r="AI387" s="88">
        <v>111</v>
      </c>
      <c r="AJ387" s="89">
        <v>93</v>
      </c>
      <c r="AL387" s="662"/>
      <c r="AM387" s="667"/>
      <c r="AN387" s="90" t="str">
        <f>+AN385</f>
        <v>44-X</v>
      </c>
      <c r="AO387" s="87">
        <v>128</v>
      </c>
      <c r="AP387" s="88">
        <v>124</v>
      </c>
      <c r="AQ387" s="88">
        <v>117</v>
      </c>
      <c r="AR387" s="88">
        <v>114</v>
      </c>
      <c r="AS387" s="88">
        <v>109</v>
      </c>
      <c r="AT387" s="88">
        <v>92</v>
      </c>
      <c r="AU387" s="88">
        <v>87</v>
      </c>
      <c r="AV387" s="89">
        <v>83</v>
      </c>
    </row>
    <row r="388" spans="1:48">
      <c r="A388">
        <v>388</v>
      </c>
      <c r="B388" s="662"/>
      <c r="C388" s="664">
        <f>+C386+10</f>
        <v>180</v>
      </c>
      <c r="D388" s="78" t="s">
        <v>133</v>
      </c>
      <c r="E388" s="224"/>
      <c r="F388" s="223"/>
      <c r="G388" s="223"/>
      <c r="H388" s="223"/>
      <c r="I388" s="223"/>
      <c r="J388" s="223"/>
      <c r="K388" s="223"/>
      <c r="L388" s="222"/>
      <c r="N388" s="662"/>
      <c r="O388" s="664">
        <f>+O386+10</f>
        <v>180</v>
      </c>
      <c r="P388" s="78" t="s">
        <v>133</v>
      </c>
      <c r="Q388" s="221"/>
      <c r="R388" s="220"/>
      <c r="S388" s="220"/>
      <c r="T388" s="220"/>
      <c r="U388" s="84">
        <v>137</v>
      </c>
      <c r="V388" s="84">
        <v>135</v>
      </c>
      <c r="W388" s="84">
        <v>135</v>
      </c>
      <c r="X388" s="85">
        <v>134</v>
      </c>
      <c r="Z388" s="662"/>
      <c r="AA388" s="664">
        <f>+AA386+10</f>
        <v>180</v>
      </c>
      <c r="AB388" s="78" t="s">
        <v>133</v>
      </c>
      <c r="AC388" s="83">
        <v>136</v>
      </c>
      <c r="AD388" s="84">
        <v>135</v>
      </c>
      <c r="AE388" s="84">
        <v>133</v>
      </c>
      <c r="AF388" s="84">
        <v>135</v>
      </c>
      <c r="AG388" s="84">
        <v>133</v>
      </c>
      <c r="AH388" s="84">
        <v>128</v>
      </c>
      <c r="AI388" s="84">
        <v>122</v>
      </c>
      <c r="AJ388" s="85">
        <v>117</v>
      </c>
      <c r="AL388" s="662"/>
      <c r="AM388" s="664">
        <f>+AM386+10</f>
        <v>180</v>
      </c>
      <c r="AN388" s="78" t="s">
        <v>133</v>
      </c>
      <c r="AO388" s="83">
        <v>134</v>
      </c>
      <c r="AP388" s="84">
        <v>135</v>
      </c>
      <c r="AQ388" s="84">
        <v>130</v>
      </c>
      <c r="AR388" s="84">
        <v>124</v>
      </c>
      <c r="AS388" s="84">
        <v>120</v>
      </c>
      <c r="AT388" s="84">
        <v>115</v>
      </c>
      <c r="AU388" s="84">
        <v>94</v>
      </c>
      <c r="AV388" s="85">
        <v>89</v>
      </c>
    </row>
    <row r="389" spans="1:48" ht="15" thickBot="1">
      <c r="A389">
        <v>389</v>
      </c>
      <c r="B389" s="662"/>
      <c r="C389" s="665"/>
      <c r="D389" s="82" t="s">
        <v>129</v>
      </c>
      <c r="E389" s="224"/>
      <c r="F389" s="223"/>
      <c r="G389" s="223"/>
      <c r="H389" s="223"/>
      <c r="I389" s="223"/>
      <c r="J389" s="223"/>
      <c r="K389" s="223"/>
      <c r="L389" s="222"/>
      <c r="N389" s="662"/>
      <c r="O389" s="665"/>
      <c r="P389" s="82" t="s">
        <v>129</v>
      </c>
      <c r="Q389" s="221"/>
      <c r="R389" s="220"/>
      <c r="S389" s="220"/>
      <c r="T389" s="220"/>
      <c r="U389" s="84">
        <v>138</v>
      </c>
      <c r="V389" s="84">
        <v>135</v>
      </c>
      <c r="W389" s="84">
        <v>135</v>
      </c>
      <c r="X389" s="85">
        <v>134</v>
      </c>
      <c r="Z389" s="662"/>
      <c r="AA389" s="665"/>
      <c r="AB389" s="82" t="s">
        <v>129</v>
      </c>
      <c r="AC389" s="83">
        <v>136</v>
      </c>
      <c r="AD389" s="84">
        <v>135</v>
      </c>
      <c r="AE389" s="84">
        <v>133</v>
      </c>
      <c r="AF389" s="84">
        <v>134</v>
      </c>
      <c r="AG389" s="84">
        <v>131</v>
      </c>
      <c r="AH389" s="84">
        <v>126</v>
      </c>
      <c r="AI389" s="84">
        <v>120</v>
      </c>
      <c r="AJ389" s="85">
        <v>115</v>
      </c>
      <c r="AL389" s="662"/>
      <c r="AM389" s="665"/>
      <c r="AN389" s="82" t="s">
        <v>129</v>
      </c>
      <c r="AO389" s="83">
        <v>134</v>
      </c>
      <c r="AP389" s="84">
        <v>133</v>
      </c>
      <c r="AQ389" s="84">
        <v>127</v>
      </c>
      <c r="AR389" s="84">
        <v>122</v>
      </c>
      <c r="AS389" s="84">
        <v>118</v>
      </c>
      <c r="AT389" s="84">
        <v>113</v>
      </c>
      <c r="AU389" s="84">
        <v>95</v>
      </c>
      <c r="AV389" s="85">
        <v>90</v>
      </c>
    </row>
    <row r="390" spans="1:48">
      <c r="A390">
        <v>390</v>
      </c>
      <c r="B390" s="662"/>
      <c r="C390" s="666">
        <f>+C388+10</f>
        <v>190</v>
      </c>
      <c r="D390" s="86" t="str">
        <f>+D388</f>
        <v>48-X</v>
      </c>
      <c r="E390" s="224"/>
      <c r="F390" s="223"/>
      <c r="G390" s="223"/>
      <c r="H390" s="223"/>
      <c r="I390" s="223"/>
      <c r="J390" s="223"/>
      <c r="K390" s="223"/>
      <c r="L390" s="222"/>
      <c r="N390" s="662"/>
      <c r="O390" s="666">
        <f>+O388+10</f>
        <v>190</v>
      </c>
      <c r="P390" s="86" t="str">
        <f>+P388</f>
        <v>48-X</v>
      </c>
      <c r="Q390" s="221"/>
      <c r="R390" s="220"/>
      <c r="S390" s="220"/>
      <c r="T390" s="220"/>
      <c r="U390" s="220"/>
      <c r="V390" s="220"/>
      <c r="W390" s="88">
        <v>136</v>
      </c>
      <c r="X390" s="89">
        <v>134</v>
      </c>
      <c r="Z390" s="662"/>
      <c r="AA390" s="666">
        <f>+AA388+10</f>
        <v>190</v>
      </c>
      <c r="AB390" s="86" t="str">
        <f>+AB388</f>
        <v>48-X</v>
      </c>
      <c r="AC390" s="221"/>
      <c r="AD390" s="220"/>
      <c r="AE390" s="88">
        <v>135</v>
      </c>
      <c r="AF390" s="88">
        <v>135</v>
      </c>
      <c r="AG390" s="88">
        <v>134</v>
      </c>
      <c r="AH390" s="88">
        <v>133</v>
      </c>
      <c r="AI390" s="88">
        <v>132</v>
      </c>
      <c r="AJ390" s="89">
        <v>126</v>
      </c>
      <c r="AL390" s="662"/>
      <c r="AM390" s="666">
        <f>+AM388+10</f>
        <v>190</v>
      </c>
      <c r="AN390" s="86" t="str">
        <f>+AN388</f>
        <v>48-X</v>
      </c>
      <c r="AO390" s="87">
        <v>134</v>
      </c>
      <c r="AP390" s="88">
        <v>133</v>
      </c>
      <c r="AQ390" s="88">
        <v>134</v>
      </c>
      <c r="AR390" s="88">
        <v>134</v>
      </c>
      <c r="AS390" s="88">
        <v>129</v>
      </c>
      <c r="AT390" s="88">
        <v>123</v>
      </c>
      <c r="AU390" s="88">
        <v>119</v>
      </c>
      <c r="AV390" s="89">
        <v>112</v>
      </c>
    </row>
    <row r="391" spans="1:48" ht="15" thickBot="1">
      <c r="A391">
        <v>391</v>
      </c>
      <c r="B391" s="662"/>
      <c r="C391" s="667"/>
      <c r="D391" s="90" t="str">
        <f>+D389</f>
        <v>44-X</v>
      </c>
      <c r="E391" s="224"/>
      <c r="F391" s="223"/>
      <c r="G391" s="223"/>
      <c r="H391" s="223"/>
      <c r="I391" s="223"/>
      <c r="J391" s="223"/>
      <c r="K391" s="223"/>
      <c r="L391" s="222"/>
      <c r="N391" s="662"/>
      <c r="O391" s="667"/>
      <c r="P391" s="90" t="str">
        <f>+P389</f>
        <v>44-X</v>
      </c>
      <c r="Q391" s="221"/>
      <c r="R391" s="220"/>
      <c r="S391" s="220"/>
      <c r="T391" s="220"/>
      <c r="U391" s="220"/>
      <c r="V391" s="220"/>
      <c r="W391" s="88">
        <v>137</v>
      </c>
      <c r="X391" s="89">
        <v>134</v>
      </c>
      <c r="Z391" s="662"/>
      <c r="AA391" s="667"/>
      <c r="AB391" s="90" t="str">
        <f>+AB389</f>
        <v>44-X</v>
      </c>
      <c r="AC391" s="221"/>
      <c r="AD391" s="220"/>
      <c r="AE391" s="88">
        <v>136</v>
      </c>
      <c r="AF391" s="88">
        <v>135</v>
      </c>
      <c r="AG391" s="88">
        <v>134</v>
      </c>
      <c r="AH391" s="88">
        <v>133</v>
      </c>
      <c r="AI391" s="88">
        <v>129</v>
      </c>
      <c r="AJ391" s="89">
        <v>123</v>
      </c>
      <c r="AL391" s="662"/>
      <c r="AM391" s="667"/>
      <c r="AN391" s="90" t="str">
        <f>+AN389</f>
        <v>44-X</v>
      </c>
      <c r="AO391" s="87">
        <v>135</v>
      </c>
      <c r="AP391" s="88">
        <v>133</v>
      </c>
      <c r="AQ391" s="88">
        <v>134</v>
      </c>
      <c r="AR391" s="88">
        <v>132</v>
      </c>
      <c r="AS391" s="88">
        <v>126</v>
      </c>
      <c r="AT391" s="88">
        <v>121</v>
      </c>
      <c r="AU391" s="88">
        <v>116</v>
      </c>
      <c r="AV391" s="89">
        <v>111</v>
      </c>
    </row>
    <row r="392" spans="1:48">
      <c r="A392">
        <v>392</v>
      </c>
      <c r="B392" s="662"/>
      <c r="C392" s="664">
        <f>+C390+10</f>
        <v>200</v>
      </c>
      <c r="D392" s="78" t="s">
        <v>133</v>
      </c>
      <c r="E392" s="224"/>
      <c r="F392" s="223"/>
      <c r="G392" s="223"/>
      <c r="H392" s="223"/>
      <c r="I392" s="223"/>
      <c r="J392" s="223"/>
      <c r="K392" s="223"/>
      <c r="L392" s="222"/>
      <c r="N392" s="662"/>
      <c r="O392" s="664">
        <f>+O390+10</f>
        <v>200</v>
      </c>
      <c r="P392" s="78" t="s">
        <v>133</v>
      </c>
      <c r="Q392" s="221"/>
      <c r="R392" s="220"/>
      <c r="S392" s="220"/>
      <c r="T392" s="220"/>
      <c r="U392" s="220"/>
      <c r="V392" s="220"/>
      <c r="W392" s="220"/>
      <c r="X392" s="219"/>
      <c r="Z392" s="662"/>
      <c r="AA392" s="664">
        <f>+AA390+10</f>
        <v>200</v>
      </c>
      <c r="AB392" s="78" t="s">
        <v>133</v>
      </c>
      <c r="AC392" s="221"/>
      <c r="AD392" s="220"/>
      <c r="AE392" s="220"/>
      <c r="AF392" s="220"/>
      <c r="AG392" s="84">
        <v>135</v>
      </c>
      <c r="AH392" s="84">
        <v>134</v>
      </c>
      <c r="AI392" s="84">
        <v>134</v>
      </c>
      <c r="AJ392" s="85">
        <v>135</v>
      </c>
      <c r="AL392" s="662"/>
      <c r="AM392" s="664">
        <f>+AM390+10</f>
        <v>200</v>
      </c>
      <c r="AN392" s="78" t="s">
        <v>133</v>
      </c>
      <c r="AO392" s="221"/>
      <c r="AP392" s="84">
        <v>136</v>
      </c>
      <c r="AQ392" s="84">
        <v>134</v>
      </c>
      <c r="AR392" s="84">
        <v>133</v>
      </c>
      <c r="AS392" s="84">
        <v>134</v>
      </c>
      <c r="AT392" s="84">
        <v>133</v>
      </c>
      <c r="AU392" s="84">
        <v>126</v>
      </c>
      <c r="AV392" s="85">
        <v>121</v>
      </c>
    </row>
    <row r="393" spans="1:48" ht="15" thickBot="1">
      <c r="A393">
        <v>393</v>
      </c>
      <c r="B393" s="663"/>
      <c r="C393" s="665"/>
      <c r="D393" s="82" t="s">
        <v>129</v>
      </c>
      <c r="E393" s="349"/>
      <c r="F393" s="350"/>
      <c r="G393" s="350"/>
      <c r="H393" s="350"/>
      <c r="I393" s="350"/>
      <c r="J393" s="350"/>
      <c r="K393" s="350"/>
      <c r="L393" s="351"/>
      <c r="N393" s="663"/>
      <c r="O393" s="665"/>
      <c r="P393" s="82" t="s">
        <v>129</v>
      </c>
      <c r="Q393" s="352"/>
      <c r="R393" s="353"/>
      <c r="S393" s="353"/>
      <c r="T393" s="353"/>
      <c r="U393" s="353"/>
      <c r="V393" s="353"/>
      <c r="W393" s="353"/>
      <c r="X393" s="354"/>
      <c r="Z393" s="663"/>
      <c r="AA393" s="665"/>
      <c r="AB393" s="82" t="s">
        <v>129</v>
      </c>
      <c r="AC393" s="352"/>
      <c r="AD393" s="353"/>
      <c r="AE393" s="353"/>
      <c r="AF393" s="353"/>
      <c r="AG393" s="186">
        <v>135</v>
      </c>
      <c r="AH393" s="186">
        <v>134</v>
      </c>
      <c r="AI393" s="186">
        <v>134</v>
      </c>
      <c r="AJ393" s="185">
        <v>133</v>
      </c>
      <c r="AL393" s="663"/>
      <c r="AM393" s="665"/>
      <c r="AN393" s="82" t="s">
        <v>129</v>
      </c>
      <c r="AO393" s="352"/>
      <c r="AP393" s="186">
        <v>137</v>
      </c>
      <c r="AQ393" s="186">
        <v>135</v>
      </c>
      <c r="AR393" s="186">
        <v>133</v>
      </c>
      <c r="AS393" s="186">
        <v>134</v>
      </c>
      <c r="AT393" s="186">
        <v>130</v>
      </c>
      <c r="AU393" s="186">
        <v>125</v>
      </c>
      <c r="AV393" s="185">
        <v>119</v>
      </c>
    </row>
    <row r="394" spans="1:48">
      <c r="A394">
        <v>394</v>
      </c>
    </row>
    <row r="395" spans="1:48">
      <c r="A395">
        <v>395</v>
      </c>
      <c r="B395" s="675" t="s">
        <v>1143</v>
      </c>
      <c r="C395" s="675"/>
      <c r="D395" s="675"/>
      <c r="E395" s="675"/>
      <c r="F395" s="675"/>
      <c r="G395" s="675"/>
      <c r="H395" s="675"/>
      <c r="I395" s="675"/>
      <c r="J395" s="675"/>
      <c r="K395" s="675"/>
      <c r="L395" s="675"/>
      <c r="N395" s="675" t="s">
        <v>1143</v>
      </c>
      <c r="O395" s="675"/>
      <c r="P395" s="675"/>
      <c r="Q395" s="675"/>
      <c r="R395" s="675"/>
      <c r="S395" s="675"/>
      <c r="T395" s="675"/>
      <c r="U395" s="675"/>
      <c r="V395" s="675"/>
      <c r="W395" s="675"/>
      <c r="X395" s="675"/>
      <c r="Z395" s="675" t="s">
        <v>1143</v>
      </c>
      <c r="AA395" s="675"/>
      <c r="AB395" s="675"/>
      <c r="AC395" s="675"/>
      <c r="AD395" s="675"/>
      <c r="AE395" s="675"/>
      <c r="AF395" s="675"/>
      <c r="AG395" s="675"/>
      <c r="AH395" s="675"/>
      <c r="AI395" s="675"/>
      <c r="AJ395" s="675"/>
      <c r="AL395" s="675" t="s">
        <v>1143</v>
      </c>
      <c r="AM395" s="675"/>
      <c r="AN395" s="675"/>
      <c r="AO395" s="675"/>
      <c r="AP395" s="675"/>
      <c r="AQ395" s="675"/>
      <c r="AR395" s="675"/>
      <c r="AS395" s="675"/>
      <c r="AT395" s="675"/>
      <c r="AU395" s="675"/>
      <c r="AV395" s="675"/>
    </row>
    <row r="396" spans="1:48">
      <c r="A396">
        <v>396</v>
      </c>
    </row>
    <row r="397" spans="1:48">
      <c r="A397">
        <v>397</v>
      </c>
    </row>
    <row r="398" spans="1:48">
      <c r="A398">
        <v>398</v>
      </c>
    </row>
    <row r="399" spans="1:48">
      <c r="A399">
        <v>399</v>
      </c>
    </row>
    <row r="400" spans="1:48" ht="15" thickBot="1">
      <c r="A400">
        <v>400</v>
      </c>
    </row>
    <row r="401" spans="1:48" ht="18.600000000000001" thickBot="1">
      <c r="A401">
        <v>401</v>
      </c>
      <c r="B401" s="649" t="s">
        <v>1134</v>
      </c>
      <c r="C401" s="650"/>
      <c r="D401" s="650"/>
      <c r="E401" s="650"/>
      <c r="F401" s="650"/>
      <c r="G401" s="650"/>
      <c r="H401" s="650"/>
      <c r="I401" s="650"/>
      <c r="J401" s="650"/>
      <c r="K401" s="650"/>
      <c r="L401" s="651"/>
      <c r="N401" s="649" t="s">
        <v>1134</v>
      </c>
      <c r="O401" s="650"/>
      <c r="P401" s="650"/>
      <c r="Q401" s="650"/>
      <c r="R401" s="650"/>
      <c r="S401" s="650"/>
      <c r="T401" s="650"/>
      <c r="U401" s="650"/>
      <c r="V401" s="650"/>
      <c r="W401" s="650"/>
      <c r="X401" s="651"/>
      <c r="Z401" s="649" t="s">
        <v>1134</v>
      </c>
      <c r="AA401" s="650"/>
      <c r="AB401" s="650"/>
      <c r="AC401" s="650"/>
      <c r="AD401" s="650"/>
      <c r="AE401" s="650"/>
      <c r="AF401" s="650"/>
      <c r="AG401" s="650"/>
      <c r="AH401" s="650"/>
      <c r="AI401" s="650"/>
      <c r="AJ401" s="651"/>
      <c r="AL401" s="649" t="s">
        <v>1134</v>
      </c>
      <c r="AM401" s="650"/>
      <c r="AN401" s="650"/>
      <c r="AO401" s="650"/>
      <c r="AP401" s="650"/>
      <c r="AQ401" s="650"/>
      <c r="AR401" s="650"/>
      <c r="AS401" s="650"/>
      <c r="AT401" s="650"/>
      <c r="AU401" s="650"/>
      <c r="AV401" s="651"/>
    </row>
    <row r="402" spans="1:48" ht="15.75" customHeight="1">
      <c r="A402">
        <v>402</v>
      </c>
      <c r="B402" s="652" t="s">
        <v>1117</v>
      </c>
      <c r="C402" s="652" t="s">
        <v>634</v>
      </c>
      <c r="D402" s="682" t="s">
        <v>1119</v>
      </c>
      <c r="E402" s="676" t="s">
        <v>1120</v>
      </c>
      <c r="F402" s="677"/>
      <c r="G402" s="677"/>
      <c r="H402" s="677"/>
      <c r="I402" s="677"/>
      <c r="J402" s="677"/>
      <c r="K402" s="677"/>
      <c r="L402" s="678"/>
      <c r="N402" s="652" t="str">
        <f>+N6</f>
        <v>Categoría de terreno 2</v>
      </c>
      <c r="O402" s="652" t="s">
        <v>634</v>
      </c>
      <c r="P402" s="682" t="s">
        <v>1119</v>
      </c>
      <c r="Q402" s="676" t="s">
        <v>1120</v>
      </c>
      <c r="R402" s="677"/>
      <c r="S402" s="677"/>
      <c r="T402" s="677"/>
      <c r="U402" s="677"/>
      <c r="V402" s="677"/>
      <c r="W402" s="677"/>
      <c r="X402" s="678"/>
      <c r="Z402" s="652" t="str">
        <f>+Z6</f>
        <v>Categoría de terreno 3</v>
      </c>
      <c r="AA402" s="652" t="s">
        <v>634</v>
      </c>
      <c r="AB402" s="682" t="s">
        <v>1119</v>
      </c>
      <c r="AC402" s="676" t="s">
        <v>1120</v>
      </c>
      <c r="AD402" s="677"/>
      <c r="AE402" s="677"/>
      <c r="AF402" s="677"/>
      <c r="AG402" s="677"/>
      <c r="AH402" s="677"/>
      <c r="AI402" s="677"/>
      <c r="AJ402" s="678"/>
      <c r="AL402" s="652" t="str">
        <f>+AL6</f>
        <v>Categoría de terreno 4</v>
      </c>
      <c r="AM402" s="652" t="s">
        <v>634</v>
      </c>
      <c r="AN402" s="682" t="s">
        <v>1119</v>
      </c>
      <c r="AO402" s="676" t="s">
        <v>1120</v>
      </c>
      <c r="AP402" s="677"/>
      <c r="AQ402" s="677"/>
      <c r="AR402" s="677"/>
      <c r="AS402" s="677"/>
      <c r="AT402" s="677"/>
      <c r="AU402" s="677"/>
      <c r="AV402" s="678"/>
    </row>
    <row r="403" spans="1:48" ht="15" customHeight="1" thickBot="1">
      <c r="A403">
        <v>403</v>
      </c>
      <c r="B403" s="668"/>
      <c r="C403" s="668"/>
      <c r="D403" s="683"/>
      <c r="E403" s="679"/>
      <c r="F403" s="680"/>
      <c r="G403" s="680"/>
      <c r="H403" s="680"/>
      <c r="I403" s="680"/>
      <c r="J403" s="680"/>
      <c r="K403" s="680"/>
      <c r="L403" s="681"/>
      <c r="N403" s="668"/>
      <c r="O403" s="668"/>
      <c r="P403" s="683"/>
      <c r="Q403" s="679"/>
      <c r="R403" s="680"/>
      <c r="S403" s="680"/>
      <c r="T403" s="680"/>
      <c r="U403" s="680"/>
      <c r="V403" s="680"/>
      <c r="W403" s="680"/>
      <c r="X403" s="681"/>
      <c r="Z403" s="668"/>
      <c r="AA403" s="668"/>
      <c r="AB403" s="683"/>
      <c r="AC403" s="679"/>
      <c r="AD403" s="680"/>
      <c r="AE403" s="680"/>
      <c r="AF403" s="680"/>
      <c r="AG403" s="680"/>
      <c r="AH403" s="680"/>
      <c r="AI403" s="680"/>
      <c r="AJ403" s="681"/>
      <c r="AL403" s="668"/>
      <c r="AM403" s="668"/>
      <c r="AN403" s="683"/>
      <c r="AO403" s="679"/>
      <c r="AP403" s="680"/>
      <c r="AQ403" s="680"/>
      <c r="AR403" s="680"/>
      <c r="AS403" s="680"/>
      <c r="AT403" s="680"/>
      <c r="AU403" s="680"/>
      <c r="AV403" s="681"/>
    </row>
    <row r="404" spans="1:48" ht="15" thickBot="1">
      <c r="A404">
        <v>404</v>
      </c>
      <c r="B404" s="653"/>
      <c r="C404" s="653"/>
      <c r="D404" s="671"/>
      <c r="E404" s="75">
        <v>0</v>
      </c>
      <c r="F404" s="76">
        <v>500</v>
      </c>
      <c r="G404" s="76">
        <v>1000</v>
      </c>
      <c r="H404" s="76">
        <v>1500</v>
      </c>
      <c r="I404" s="76">
        <v>2000</v>
      </c>
      <c r="J404" s="76">
        <v>2500</v>
      </c>
      <c r="K404" s="76">
        <v>3000</v>
      </c>
      <c r="L404" s="77">
        <v>3500</v>
      </c>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1148</v>
      </c>
      <c r="C405" s="664">
        <v>100</v>
      </c>
      <c r="D405" s="78" t="s">
        <v>133</v>
      </c>
      <c r="E405" s="94">
        <v>1.0299999713897705</v>
      </c>
      <c r="F405" s="95">
        <v>1.059999942779541</v>
      </c>
      <c r="G405" s="95">
        <v>1.0800000429153442</v>
      </c>
      <c r="H405" s="95">
        <v>1.0900000333786011</v>
      </c>
      <c r="I405" s="95">
        <v>1.1000000238418579</v>
      </c>
      <c r="J405" s="95">
        <v>1.1100000143051147</v>
      </c>
      <c r="K405" s="95">
        <v>1.3500000238418579</v>
      </c>
      <c r="L405" s="96">
        <v>1.3899999856948853</v>
      </c>
      <c r="N405" s="661" t="s">
        <v>1148</v>
      </c>
      <c r="O405" s="664">
        <v>100</v>
      </c>
      <c r="P405" s="78" t="s">
        <v>133</v>
      </c>
      <c r="Q405" s="94">
        <v>1.1000000238418579</v>
      </c>
      <c r="R405" s="95">
        <v>1.1200000047683716</v>
      </c>
      <c r="S405" s="95">
        <v>1.3600000143051147</v>
      </c>
      <c r="T405" s="95">
        <v>1.3899999856948853</v>
      </c>
      <c r="U405" s="95">
        <v>1.4299999475479126</v>
      </c>
      <c r="V405" s="95">
        <v>1.4600000381469727</v>
      </c>
      <c r="W405" s="95">
        <v>1.4700000286102295</v>
      </c>
      <c r="X405" s="96">
        <v>1.4900000095367432</v>
      </c>
      <c r="Z405" s="661" t="s">
        <v>1148</v>
      </c>
      <c r="AA405" s="664">
        <v>100</v>
      </c>
      <c r="AB405" s="78" t="s">
        <v>133</v>
      </c>
      <c r="AC405" s="94">
        <v>1.440000057220459</v>
      </c>
      <c r="AD405" s="95">
        <v>1.4600000381469727</v>
      </c>
      <c r="AE405" s="95">
        <v>1.4700000286102295</v>
      </c>
      <c r="AF405" s="95">
        <v>1.4900000095367432</v>
      </c>
      <c r="AG405" s="95">
        <v>1.7899999618530273</v>
      </c>
      <c r="AH405" s="95">
        <v>1.8600000143051147</v>
      </c>
      <c r="AI405" s="95">
        <v>1.8700000047683716</v>
      </c>
      <c r="AJ405" s="96">
        <v>1.8700000047683716</v>
      </c>
      <c r="AL405" s="661" t="s">
        <v>1148</v>
      </c>
      <c r="AM405" s="664">
        <v>100</v>
      </c>
      <c r="AN405" s="78" t="s">
        <v>133</v>
      </c>
      <c r="AO405" s="94">
        <v>1.4800000190734863</v>
      </c>
      <c r="AP405" s="95">
        <v>1.7899999618530273</v>
      </c>
      <c r="AQ405" s="95">
        <v>1.8400000333786011</v>
      </c>
      <c r="AR405" s="95">
        <v>1.8700000047683716</v>
      </c>
      <c r="AS405" s="95">
        <v>1.8700000047683716</v>
      </c>
      <c r="AT405" s="95">
        <v>1.8700000047683716</v>
      </c>
      <c r="AU405" s="95">
        <v>1.8700000047683716</v>
      </c>
      <c r="AV405" s="96">
        <v>1.8700000047683716</v>
      </c>
    </row>
    <row r="406" spans="1:48" ht="15" thickBot="1">
      <c r="A406">
        <v>406</v>
      </c>
      <c r="B406" s="662"/>
      <c r="C406" s="665"/>
      <c r="D406" s="82" t="s">
        <v>129</v>
      </c>
      <c r="E406" s="97">
        <v>1.0299999713897705</v>
      </c>
      <c r="F406" s="98">
        <v>1.059999942779541</v>
      </c>
      <c r="G406" s="98">
        <v>1.0700000524520874</v>
      </c>
      <c r="H406" s="98">
        <v>1.0800000429153442</v>
      </c>
      <c r="I406" s="98">
        <v>1.0900000333786011</v>
      </c>
      <c r="J406" s="98">
        <v>1.1100000143051147</v>
      </c>
      <c r="K406" s="98">
        <v>1.2699999809265137</v>
      </c>
      <c r="L406" s="99">
        <v>1.309999942779541</v>
      </c>
      <c r="N406" s="662"/>
      <c r="O406" s="665"/>
      <c r="P406" s="82" t="s">
        <v>129</v>
      </c>
      <c r="Q406" s="97">
        <v>1.1000000238418579</v>
      </c>
      <c r="R406" s="98">
        <v>1.1100000143051147</v>
      </c>
      <c r="S406" s="98">
        <v>1.2799999713897705</v>
      </c>
      <c r="T406" s="98">
        <v>1.309999942779541</v>
      </c>
      <c r="U406" s="98">
        <v>1.3500000238418579</v>
      </c>
      <c r="V406" s="98">
        <v>1.3799999952316284</v>
      </c>
      <c r="W406" s="98">
        <v>1.4199999570846558</v>
      </c>
      <c r="X406" s="99">
        <v>1.4500000476837158</v>
      </c>
      <c r="Z406" s="662"/>
      <c r="AA406" s="665"/>
      <c r="AB406" s="82" t="s">
        <v>129</v>
      </c>
      <c r="AC406" s="97">
        <v>1.3600000143051147</v>
      </c>
      <c r="AD406" s="98">
        <v>1.3899999856948853</v>
      </c>
      <c r="AE406" s="98">
        <v>1.4199999570846558</v>
      </c>
      <c r="AF406" s="98">
        <v>1.4600000381469727</v>
      </c>
      <c r="AG406" s="98">
        <v>1.4900000095367432</v>
      </c>
      <c r="AH406" s="98">
        <v>1.6799999475479126</v>
      </c>
      <c r="AI406" s="98">
        <v>1.7300000190734863</v>
      </c>
      <c r="AJ406" s="99">
        <v>1.7799999713897705</v>
      </c>
      <c r="AL406" s="662"/>
      <c r="AM406" s="665"/>
      <c r="AN406" s="82" t="s">
        <v>129</v>
      </c>
      <c r="AO406" s="97">
        <v>1.440000057220459</v>
      </c>
      <c r="AP406" s="98">
        <v>1.4700000286102295</v>
      </c>
      <c r="AQ406" s="98">
        <v>1.6699999570846558</v>
      </c>
      <c r="AR406" s="98">
        <v>1.7100000381469727</v>
      </c>
      <c r="AS406" s="98">
        <v>1.75</v>
      </c>
      <c r="AT406" s="98">
        <v>1.7999999523162842</v>
      </c>
      <c r="AU406" s="98">
        <v>1.8500000238418579</v>
      </c>
      <c r="AV406" s="99">
        <v>1.8700000047683716</v>
      </c>
    </row>
    <row r="407" spans="1:48">
      <c r="A407">
        <v>407</v>
      </c>
      <c r="B407" s="662"/>
      <c r="C407" s="666">
        <v>110</v>
      </c>
      <c r="D407" s="86" t="str">
        <f>+D405</f>
        <v>48-X</v>
      </c>
      <c r="E407" s="100">
        <v>0.80000001192092896</v>
      </c>
      <c r="F407" s="101">
        <v>0.87000000476837158</v>
      </c>
      <c r="G407" s="101">
        <v>0.94999998807907104</v>
      </c>
      <c r="H407" s="101">
        <v>1.0199999809265137</v>
      </c>
      <c r="I407" s="101">
        <v>1.059999942779541</v>
      </c>
      <c r="J407" s="101">
        <v>1.0700000524520874</v>
      </c>
      <c r="K407" s="101">
        <v>1.0900000333786011</v>
      </c>
      <c r="L407" s="102">
        <v>1.1000000238418579</v>
      </c>
      <c r="N407" s="662"/>
      <c r="O407" s="666">
        <v>110</v>
      </c>
      <c r="P407" s="86" t="str">
        <f>+P405</f>
        <v>48-X</v>
      </c>
      <c r="Q407" s="100">
        <v>1.0700000524520874</v>
      </c>
      <c r="R407" s="101">
        <v>1.0800000429153442</v>
      </c>
      <c r="S407" s="101">
        <v>1.0800000429153442</v>
      </c>
      <c r="T407" s="101">
        <v>1.1000000238418579</v>
      </c>
      <c r="U407" s="101">
        <v>1.1200000047683716</v>
      </c>
      <c r="V407" s="101">
        <v>1.3600000143051147</v>
      </c>
      <c r="W407" s="101">
        <v>1.3899999856948853</v>
      </c>
      <c r="X407" s="102">
        <v>1.4299999475479126</v>
      </c>
      <c r="Z407" s="662"/>
      <c r="AA407" s="666">
        <v>110</v>
      </c>
      <c r="AB407" s="86" t="str">
        <f>+AB405</f>
        <v>48-X</v>
      </c>
      <c r="AC407" s="100">
        <v>1.3300000429153442</v>
      </c>
      <c r="AD407" s="101">
        <v>1.3600000143051147</v>
      </c>
      <c r="AE407" s="101">
        <v>1.3999999761581421</v>
      </c>
      <c r="AF407" s="101">
        <v>1.4299999475479126</v>
      </c>
      <c r="AG407" s="101">
        <v>1.4600000381469727</v>
      </c>
      <c r="AH407" s="101">
        <v>1.4700000286102295</v>
      </c>
      <c r="AI407" s="101">
        <v>1.4900000095367432</v>
      </c>
      <c r="AJ407" s="102">
        <v>1.7999999523162842</v>
      </c>
      <c r="AL407" s="662"/>
      <c r="AM407" s="666">
        <v>110</v>
      </c>
      <c r="AN407" s="86" t="str">
        <f>+AN405</f>
        <v>48-X</v>
      </c>
      <c r="AO407" s="100">
        <v>1.4199999570846558</v>
      </c>
      <c r="AP407" s="101">
        <v>1.4500000476837158</v>
      </c>
      <c r="AQ407" s="101">
        <v>1.4600000381469727</v>
      </c>
      <c r="AR407" s="101">
        <v>1.4800000190734863</v>
      </c>
      <c r="AS407" s="101">
        <v>1.49</v>
      </c>
      <c r="AT407" s="101">
        <v>1.8300000429153442</v>
      </c>
      <c r="AU407" s="101">
        <v>1.8700000047683716</v>
      </c>
      <c r="AV407" s="102">
        <v>1.8700000047683716</v>
      </c>
    </row>
    <row r="408" spans="1:48" ht="15" thickBot="1">
      <c r="A408">
        <v>408</v>
      </c>
      <c r="B408" s="662"/>
      <c r="C408" s="667"/>
      <c r="D408" s="90" t="str">
        <f>+D406</f>
        <v>44-X</v>
      </c>
      <c r="E408" s="100">
        <v>0.80000001192092896</v>
      </c>
      <c r="F408" s="101">
        <v>0.87000000476837158</v>
      </c>
      <c r="G408" s="101">
        <v>0.94999998807907104</v>
      </c>
      <c r="H408" s="101">
        <v>1.0199999809265137</v>
      </c>
      <c r="I408" s="101">
        <v>1.0499999523162842</v>
      </c>
      <c r="J408" s="101">
        <v>1.059999942779541</v>
      </c>
      <c r="K408" s="101">
        <v>1.0800000429153442</v>
      </c>
      <c r="L408" s="102">
        <v>1.0900000333786011</v>
      </c>
      <c r="N408" s="662"/>
      <c r="O408" s="667"/>
      <c r="P408" s="90" t="str">
        <f>+P406</f>
        <v>44-X</v>
      </c>
      <c r="Q408" s="100">
        <v>1.059999942779541</v>
      </c>
      <c r="R408" s="101">
        <v>1.0700000524520874</v>
      </c>
      <c r="S408" s="101">
        <v>1.0800000429153442</v>
      </c>
      <c r="T408" s="101">
        <v>1.0900000333786011</v>
      </c>
      <c r="U408" s="101">
        <v>1.1100000143051147</v>
      </c>
      <c r="V408" s="101">
        <v>1.2699999809265137</v>
      </c>
      <c r="W408" s="101">
        <v>1.309999942779541</v>
      </c>
      <c r="X408" s="102">
        <v>1.3500000238418579</v>
      </c>
      <c r="Z408" s="662"/>
      <c r="AA408" s="667"/>
      <c r="AB408" s="90" t="str">
        <f>+AB406</f>
        <v>44-X</v>
      </c>
      <c r="AC408" s="100">
        <v>1.1100000143051147</v>
      </c>
      <c r="AD408" s="101">
        <v>1.2799999713897705</v>
      </c>
      <c r="AE408" s="101">
        <v>1.3200000524520874</v>
      </c>
      <c r="AF408" s="101">
        <v>1.3500000238418579</v>
      </c>
      <c r="AG408" s="101">
        <v>1.3799999952316284</v>
      </c>
      <c r="AH408" s="101">
        <v>1.4099999666213989</v>
      </c>
      <c r="AI408" s="101">
        <v>1.4500000476837158</v>
      </c>
      <c r="AJ408" s="102">
        <v>1.4900000095367432</v>
      </c>
      <c r="AL408" s="662"/>
      <c r="AM408" s="667"/>
      <c r="AN408" s="90" t="str">
        <f>+AN406</f>
        <v>44-X</v>
      </c>
      <c r="AO408" s="100">
        <v>1.3400000333786011</v>
      </c>
      <c r="AP408" s="101">
        <v>1.3700000047683716</v>
      </c>
      <c r="AQ408" s="101">
        <v>1.3999999761581421</v>
      </c>
      <c r="AR408" s="101">
        <v>1.440000057220459</v>
      </c>
      <c r="AS408" s="101">
        <v>1.4700000286102295</v>
      </c>
      <c r="AT408" s="101">
        <v>1.4900000095367432</v>
      </c>
      <c r="AU408" s="101">
        <v>1.7000000476837158</v>
      </c>
      <c r="AV408" s="102">
        <v>1.75</v>
      </c>
    </row>
    <row r="409" spans="1:48">
      <c r="A409">
        <v>409</v>
      </c>
      <c r="B409" s="662"/>
      <c r="C409" s="664">
        <f>+C407+10</f>
        <v>120</v>
      </c>
      <c r="D409" s="78" t="s">
        <v>133</v>
      </c>
      <c r="E409" s="224"/>
      <c r="F409" s="223"/>
      <c r="G409" s="223"/>
      <c r="H409" s="98">
        <v>0.81000000238418579</v>
      </c>
      <c r="I409" s="98">
        <v>0.87999999523162842</v>
      </c>
      <c r="J409" s="98">
        <v>0.95999997854232788</v>
      </c>
      <c r="K409" s="98">
        <v>1.0299999713897705</v>
      </c>
      <c r="L409" s="99">
        <v>1.0700000524520874</v>
      </c>
      <c r="N409" s="662"/>
      <c r="O409" s="664">
        <f>+O407+10</f>
        <v>120</v>
      </c>
      <c r="P409" s="78" t="s">
        <v>133</v>
      </c>
      <c r="Q409" s="97">
        <v>0.89999997615814209</v>
      </c>
      <c r="R409" s="98">
        <v>0.97000002861022949</v>
      </c>
      <c r="S409" s="98">
        <v>1.0399999618530273</v>
      </c>
      <c r="T409" s="98">
        <v>1.0700000524520874</v>
      </c>
      <c r="U409" s="98">
        <v>1.0800000429153442</v>
      </c>
      <c r="V409" s="98">
        <v>1.0900000333786011</v>
      </c>
      <c r="W409" s="98">
        <v>1.1000000238418579</v>
      </c>
      <c r="X409" s="99">
        <v>1.1200000047683716</v>
      </c>
      <c r="Z409" s="662"/>
      <c r="AA409" s="664">
        <f>+AA407+10</f>
        <v>120</v>
      </c>
      <c r="AB409" s="78" t="s">
        <v>133</v>
      </c>
      <c r="AC409" s="97">
        <v>1.0800000429153442</v>
      </c>
      <c r="AD409" s="98">
        <v>1.0900000333786011</v>
      </c>
      <c r="AE409" s="98">
        <v>1.1100000143051147</v>
      </c>
      <c r="AF409" s="98">
        <v>1.3400000333786011</v>
      </c>
      <c r="AG409" s="98">
        <v>1.3700000047683716</v>
      </c>
      <c r="AH409" s="98">
        <v>1.3999999761581421</v>
      </c>
      <c r="AI409" s="98">
        <v>1.4299999475479126</v>
      </c>
      <c r="AJ409" s="99">
        <v>1.4600000381469727</v>
      </c>
      <c r="AL409" s="662"/>
      <c r="AM409" s="664">
        <f>+AM407+10</f>
        <v>120</v>
      </c>
      <c r="AN409" s="78" t="s">
        <v>133</v>
      </c>
      <c r="AO409" s="97">
        <v>1.3200000524520874</v>
      </c>
      <c r="AP409" s="98">
        <v>1.3500000238418579</v>
      </c>
      <c r="AQ409" s="98">
        <v>1.3799999952316284</v>
      </c>
      <c r="AR409" s="98">
        <v>1.4199999570846558</v>
      </c>
      <c r="AS409" s="98">
        <v>1.4500000476837158</v>
      </c>
      <c r="AT409" s="98">
        <v>1.4700000286102295</v>
      </c>
      <c r="AU409" s="98">
        <v>1.4800000190734863</v>
      </c>
      <c r="AV409" s="99">
        <v>1.7999999523162842</v>
      </c>
    </row>
    <row r="410" spans="1:48" ht="15" thickBot="1">
      <c r="A410">
        <v>410</v>
      </c>
      <c r="B410" s="662"/>
      <c r="C410" s="665"/>
      <c r="D410" s="82" t="s">
        <v>129</v>
      </c>
      <c r="E410" s="224"/>
      <c r="F410" s="223"/>
      <c r="G410" s="223"/>
      <c r="H410" s="98">
        <v>0.81000000238418579</v>
      </c>
      <c r="I410" s="98">
        <v>0.87999999523162842</v>
      </c>
      <c r="J410" s="98">
        <v>0.95999997854232788</v>
      </c>
      <c r="K410" s="98">
        <v>1.0299999713897705</v>
      </c>
      <c r="L410" s="99">
        <v>1.059999942779541</v>
      </c>
      <c r="N410" s="662"/>
      <c r="O410" s="665"/>
      <c r="P410" s="82" t="s">
        <v>129</v>
      </c>
      <c r="Q410" s="97">
        <v>0.89999997615814209</v>
      </c>
      <c r="R410" s="98">
        <v>0.97000002861022949</v>
      </c>
      <c r="S410" s="98">
        <v>1.0399999618530273</v>
      </c>
      <c r="T410" s="98">
        <v>1.059999942779541</v>
      </c>
      <c r="U410" s="98">
        <v>1.0700000524520874</v>
      </c>
      <c r="V410" s="98">
        <v>1.0800000429153442</v>
      </c>
      <c r="W410" s="98">
        <v>1.1000000238418579</v>
      </c>
      <c r="X410" s="99">
        <v>1.1100000143051147</v>
      </c>
      <c r="Z410" s="662"/>
      <c r="AA410" s="665"/>
      <c r="AB410" s="82" t="s">
        <v>129</v>
      </c>
      <c r="AC410" s="97">
        <v>1.0700000524520874</v>
      </c>
      <c r="AD410" s="98">
        <v>1.0800000429153442</v>
      </c>
      <c r="AE410" s="98">
        <v>1.1000000238418579</v>
      </c>
      <c r="AF410" s="98">
        <v>1.1100000143051147</v>
      </c>
      <c r="AG410" s="98">
        <v>1.2799999713897705</v>
      </c>
      <c r="AH410" s="98">
        <v>1.3200000524520874</v>
      </c>
      <c r="AI410" s="98">
        <v>1.3500000238418579</v>
      </c>
      <c r="AJ410" s="99">
        <v>1.3899999856948853</v>
      </c>
      <c r="AL410" s="662"/>
      <c r="AM410" s="665"/>
      <c r="AN410" s="82" t="s">
        <v>129</v>
      </c>
      <c r="AO410" s="97">
        <v>1.1100000143051147</v>
      </c>
      <c r="AP410" s="98">
        <v>1.2699999809265137</v>
      </c>
      <c r="AQ410" s="98">
        <v>1.309999942779541</v>
      </c>
      <c r="AR410" s="98">
        <v>1.3400000333786011</v>
      </c>
      <c r="AS410" s="98">
        <v>1.3700000047683716</v>
      </c>
      <c r="AT410" s="98">
        <v>1.4099999666213989</v>
      </c>
      <c r="AU410" s="98">
        <v>1.440000057220459</v>
      </c>
      <c r="AV410" s="99">
        <v>1.4800000190734863</v>
      </c>
    </row>
    <row r="411" spans="1:48">
      <c r="A411">
        <v>411</v>
      </c>
      <c r="B411" s="662"/>
      <c r="C411" s="666">
        <f>+C409+10</f>
        <v>130</v>
      </c>
      <c r="D411" s="86" t="str">
        <f>+D409</f>
        <v>48-X</v>
      </c>
      <c r="E411" s="224"/>
      <c r="F411" s="223"/>
      <c r="G411" s="223"/>
      <c r="H411" s="223"/>
      <c r="I411" s="223"/>
      <c r="J411" s="223"/>
      <c r="K411" s="101">
        <v>0.82999998331069946</v>
      </c>
      <c r="L411" s="102">
        <v>0.92000001668930054</v>
      </c>
      <c r="N411" s="662"/>
      <c r="O411" s="666">
        <f>+O409+10</f>
        <v>130</v>
      </c>
      <c r="P411" s="86" t="str">
        <f>+P409</f>
        <v>48-X</v>
      </c>
      <c r="Q411" s="224"/>
      <c r="R411" s="223"/>
      <c r="S411" s="101">
        <v>0.8399999737739563</v>
      </c>
      <c r="T411" s="101">
        <v>0.89999997615814209</v>
      </c>
      <c r="U411" s="101">
        <v>0.99000000953674316</v>
      </c>
      <c r="V411" s="101">
        <v>1.0499999523162842</v>
      </c>
      <c r="W411" s="101">
        <v>1.0700000524520874</v>
      </c>
      <c r="X411" s="102">
        <v>1.0800000429153442</v>
      </c>
      <c r="Z411" s="662"/>
      <c r="AA411" s="666">
        <f>+AA409+10</f>
        <v>130</v>
      </c>
      <c r="AB411" s="86" t="str">
        <f>+AB409</f>
        <v>48-X</v>
      </c>
      <c r="AC411" s="100">
        <v>1.0099999904632568</v>
      </c>
      <c r="AD411" s="101">
        <v>1.059999942779541</v>
      </c>
      <c r="AE411" s="101">
        <v>1.0700000524520874</v>
      </c>
      <c r="AF411" s="101">
        <v>1.0800000429153442</v>
      </c>
      <c r="AG411" s="101">
        <v>1.1000000238418579</v>
      </c>
      <c r="AH411" s="101">
        <v>1.1100000143051147</v>
      </c>
      <c r="AI411" s="101">
        <v>1.3500000238418579</v>
      </c>
      <c r="AJ411" s="102">
        <v>1.3899999856948853</v>
      </c>
      <c r="AL411" s="662"/>
      <c r="AM411" s="666">
        <f>+AM409+10</f>
        <v>130</v>
      </c>
      <c r="AN411" s="86" t="str">
        <f>+AN409</f>
        <v>48-X</v>
      </c>
      <c r="AO411" s="100">
        <v>1.0800000429153442</v>
      </c>
      <c r="AP411" s="101">
        <v>1.0900000333786011</v>
      </c>
      <c r="AQ411" s="101">
        <v>1.1000000238418579</v>
      </c>
      <c r="AR411" s="101">
        <v>1.1200000047683716</v>
      </c>
      <c r="AS411" s="101">
        <v>1.3600000143051147</v>
      </c>
      <c r="AT411" s="101">
        <v>1.3999999761581421</v>
      </c>
      <c r="AU411" s="101">
        <v>1.4299999475479126</v>
      </c>
      <c r="AV411" s="102">
        <v>1.4600000381469727</v>
      </c>
    </row>
    <row r="412" spans="1:48" ht="15" thickBot="1">
      <c r="A412">
        <v>412</v>
      </c>
      <c r="B412" s="662"/>
      <c r="C412" s="667"/>
      <c r="D412" s="90" t="str">
        <f>+D410</f>
        <v>44-X</v>
      </c>
      <c r="E412" s="224"/>
      <c r="F412" s="223"/>
      <c r="G412" s="223"/>
      <c r="H412" s="223"/>
      <c r="I412" s="223"/>
      <c r="J412" s="223"/>
      <c r="K412" s="101">
        <v>0.82999998331069946</v>
      </c>
      <c r="L412" s="102">
        <v>0.92000001668930054</v>
      </c>
      <c r="N412" s="662"/>
      <c r="O412" s="667"/>
      <c r="P412" s="90" t="str">
        <f>+P410</f>
        <v>44-X</v>
      </c>
      <c r="Q412" s="224"/>
      <c r="R412" s="223"/>
      <c r="S412" s="101">
        <v>0.8399999737739563</v>
      </c>
      <c r="T412" s="101">
        <v>0.89999997615814209</v>
      </c>
      <c r="U412" s="101">
        <v>0.99000000953674316</v>
      </c>
      <c r="V412" s="101">
        <v>1.0499999523162842</v>
      </c>
      <c r="W412" s="101">
        <v>1.059999942779541</v>
      </c>
      <c r="X412" s="102">
        <v>1.0800000429153442</v>
      </c>
      <c r="Z412" s="662"/>
      <c r="AA412" s="667"/>
      <c r="AB412" s="90" t="str">
        <f>+AB410</f>
        <v>44-X</v>
      </c>
      <c r="AC412" s="100">
        <v>1.0099999904632568</v>
      </c>
      <c r="AD412" s="101">
        <v>1.0499999523162842</v>
      </c>
      <c r="AE412" s="101">
        <v>1.0700000524520874</v>
      </c>
      <c r="AF412" s="101">
        <v>1.0800000429153442</v>
      </c>
      <c r="AG412" s="101">
        <v>1.0900000333786011</v>
      </c>
      <c r="AH412" s="101">
        <v>1.1000000238418579</v>
      </c>
      <c r="AI412" s="101">
        <v>1.1200000047683716</v>
      </c>
      <c r="AJ412" s="102">
        <v>1.2999999523162842</v>
      </c>
      <c r="AL412" s="662"/>
      <c r="AM412" s="667"/>
      <c r="AN412" s="90" t="str">
        <f>+AN410</f>
        <v>44-X</v>
      </c>
      <c r="AO412" s="100">
        <v>1.0700000524520874</v>
      </c>
      <c r="AP412" s="101">
        <v>1.0800000429153442</v>
      </c>
      <c r="AQ412" s="101">
        <v>1.1000000238418579</v>
      </c>
      <c r="AR412" s="101">
        <v>1.1100000143051147</v>
      </c>
      <c r="AS412" s="101">
        <v>1.2699999809265137</v>
      </c>
      <c r="AT412" s="101">
        <v>1.3200000524520874</v>
      </c>
      <c r="AU412" s="101">
        <v>1.3500000238418579</v>
      </c>
      <c r="AV412" s="102">
        <v>1.3899999856948853</v>
      </c>
    </row>
    <row r="413" spans="1:48">
      <c r="A413">
        <v>413</v>
      </c>
      <c r="B413" s="662"/>
      <c r="C413" s="664">
        <f>+C411+10</f>
        <v>140</v>
      </c>
      <c r="D413" s="78" t="s">
        <v>133</v>
      </c>
      <c r="E413" s="224"/>
      <c r="F413" s="223"/>
      <c r="G413" s="223"/>
      <c r="H413" s="223"/>
      <c r="I413" s="223"/>
      <c r="J413" s="223"/>
      <c r="K413" s="223"/>
      <c r="L413" s="222"/>
      <c r="N413" s="662"/>
      <c r="O413" s="664">
        <f>+O411+10</f>
        <v>140</v>
      </c>
      <c r="P413" s="78" t="s">
        <v>133</v>
      </c>
      <c r="Q413" s="224"/>
      <c r="R413" s="223"/>
      <c r="S413" s="223"/>
      <c r="T413" s="223"/>
      <c r="U413" s="98">
        <v>0.81999999284744263</v>
      </c>
      <c r="V413" s="98">
        <v>0.88999998569488525</v>
      </c>
      <c r="W413" s="98">
        <v>0.98000001907348633</v>
      </c>
      <c r="X413" s="99">
        <v>1.0499999523162842</v>
      </c>
      <c r="Z413" s="662"/>
      <c r="AA413" s="664">
        <f>+AA411+10</f>
        <v>140</v>
      </c>
      <c r="AB413" s="78" t="s">
        <v>133</v>
      </c>
      <c r="AC413" s="97">
        <v>0.85000002384185791</v>
      </c>
      <c r="AD413" s="98">
        <v>0.9100000262260437</v>
      </c>
      <c r="AE413" s="98">
        <v>0.97000002861022949</v>
      </c>
      <c r="AF413" s="98">
        <v>1.0399999618530273</v>
      </c>
      <c r="AG413" s="98">
        <v>1.0700000524520874</v>
      </c>
      <c r="AH413" s="98">
        <v>1.0800000429153442</v>
      </c>
      <c r="AI413" s="98">
        <v>1.0900000333786011</v>
      </c>
      <c r="AJ413" s="99">
        <v>1.1100000143051147</v>
      </c>
      <c r="AL413" s="662"/>
      <c r="AM413" s="664">
        <f>+AM411+10</f>
        <v>140</v>
      </c>
      <c r="AN413" s="78" t="s">
        <v>133</v>
      </c>
      <c r="AO413" s="97">
        <v>1.0299999713897705</v>
      </c>
      <c r="AP413" s="98">
        <v>1.059999942779541</v>
      </c>
      <c r="AQ413" s="98">
        <v>1.0700000524520874</v>
      </c>
      <c r="AR413" s="98">
        <v>1.0900000333786011</v>
      </c>
      <c r="AS413" s="98">
        <v>1.1000000238418579</v>
      </c>
      <c r="AT413" s="98">
        <v>1.1100000143051147</v>
      </c>
      <c r="AU413" s="98">
        <v>1.3500000238418579</v>
      </c>
      <c r="AV413" s="99">
        <v>1.3899999856948853</v>
      </c>
    </row>
    <row r="414" spans="1:48" ht="15" thickBot="1">
      <c r="A414">
        <v>414</v>
      </c>
      <c r="B414" s="662"/>
      <c r="C414" s="665"/>
      <c r="D414" s="82" t="s">
        <v>129</v>
      </c>
      <c r="E414" s="224"/>
      <c r="F414" s="223"/>
      <c r="G414" s="223"/>
      <c r="H414" s="223"/>
      <c r="I414" s="223"/>
      <c r="J414" s="223"/>
      <c r="K414" s="223"/>
      <c r="L414" s="222"/>
      <c r="N414" s="662"/>
      <c r="O414" s="665"/>
      <c r="P414" s="82" t="s">
        <v>129</v>
      </c>
      <c r="Q414" s="224"/>
      <c r="R414" s="223"/>
      <c r="S414" s="223"/>
      <c r="T414" s="223"/>
      <c r="U414" s="98">
        <v>0.81999999284744263</v>
      </c>
      <c r="V414" s="98">
        <v>0.88999998569488525</v>
      </c>
      <c r="W414" s="98">
        <v>0.98000001907348633</v>
      </c>
      <c r="X414" s="99">
        <v>1.0499999523162842</v>
      </c>
      <c r="Z414" s="662"/>
      <c r="AA414" s="665"/>
      <c r="AB414" s="82" t="s">
        <v>129</v>
      </c>
      <c r="AC414" s="97">
        <v>0.8399999737739563</v>
      </c>
      <c r="AD414" s="98">
        <v>0.9100000262260437</v>
      </c>
      <c r="AE414" s="98">
        <v>0.97000002861022949</v>
      </c>
      <c r="AF414" s="98">
        <v>1.0399999618530273</v>
      </c>
      <c r="AG414" s="98">
        <v>1.059999942779541</v>
      </c>
      <c r="AH414" s="98">
        <v>1.0700000524520874</v>
      </c>
      <c r="AI414" s="98">
        <v>1.0800000429153442</v>
      </c>
      <c r="AJ414" s="99">
        <v>1.1000000238418579</v>
      </c>
      <c r="AL414" s="662"/>
      <c r="AM414" s="665"/>
      <c r="AN414" s="82" t="s">
        <v>129</v>
      </c>
      <c r="AO414" s="97">
        <v>1.0299999713897705</v>
      </c>
      <c r="AP414" s="98">
        <v>1.0499999523162842</v>
      </c>
      <c r="AQ414" s="98">
        <v>1.0700000524520874</v>
      </c>
      <c r="AR414" s="98">
        <v>1.0800000429153442</v>
      </c>
      <c r="AS414" s="98">
        <v>1.0900000333786011</v>
      </c>
      <c r="AT414" s="98">
        <v>1.1000000238418579</v>
      </c>
      <c r="AU414" s="98">
        <v>1.1200000047683716</v>
      </c>
      <c r="AV414" s="99">
        <v>1.309999942779541</v>
      </c>
    </row>
    <row r="415" spans="1:48">
      <c r="A415">
        <v>415</v>
      </c>
      <c r="B415" s="662"/>
      <c r="C415" s="666">
        <f>+C413+10</f>
        <v>150</v>
      </c>
      <c r="D415" s="86" t="str">
        <f>+D413</f>
        <v>48-X</v>
      </c>
      <c r="E415" s="224"/>
      <c r="F415" s="223"/>
      <c r="G415" s="223"/>
      <c r="H415" s="223"/>
      <c r="I415" s="223"/>
      <c r="J415" s="223"/>
      <c r="K415" s="223"/>
      <c r="L415" s="222"/>
      <c r="N415" s="662"/>
      <c r="O415" s="666">
        <f>+O413+10</f>
        <v>150</v>
      </c>
      <c r="P415" s="86" t="str">
        <f>+P413</f>
        <v>48-X</v>
      </c>
      <c r="Q415" s="224"/>
      <c r="R415" s="223"/>
      <c r="S415" s="223"/>
      <c r="T415" s="223"/>
      <c r="U415" s="223"/>
      <c r="V415" s="223"/>
      <c r="W415" s="101">
        <v>0.80000001192092896</v>
      </c>
      <c r="X415" s="102">
        <v>0.88999998569488525</v>
      </c>
      <c r="Z415" s="662"/>
      <c r="AA415" s="666">
        <f>+AA413+10</f>
        <v>150</v>
      </c>
      <c r="AB415" s="86" t="str">
        <f>+AB413</f>
        <v>48-X</v>
      </c>
      <c r="AC415" s="224"/>
      <c r="AD415" s="223"/>
      <c r="AE415" s="101">
        <v>0.81000000238418579</v>
      </c>
      <c r="AF415" s="101">
        <v>0.88999998569488525</v>
      </c>
      <c r="AG415" s="101">
        <v>0.95999997854232788</v>
      </c>
      <c r="AH415" s="101">
        <v>1.0299999713897705</v>
      </c>
      <c r="AI415" s="101">
        <v>1.0700000524520874</v>
      </c>
      <c r="AJ415" s="102">
        <v>1.0800000429153442</v>
      </c>
      <c r="AL415" s="662"/>
      <c r="AM415" s="666">
        <f>+AM413+10</f>
        <v>150</v>
      </c>
      <c r="AN415" s="86" t="str">
        <f>+AN413</f>
        <v>48-X</v>
      </c>
      <c r="AO415" s="100">
        <v>0.87000000476837158</v>
      </c>
      <c r="AP415" s="101">
        <v>0.93000000715255737</v>
      </c>
      <c r="AQ415" s="101">
        <v>1.0099999904632568</v>
      </c>
      <c r="AR415" s="101">
        <v>1.059999942779541</v>
      </c>
      <c r="AS415" s="101">
        <v>1.0700000524520874</v>
      </c>
      <c r="AT415" s="101">
        <v>1.0800000429153442</v>
      </c>
      <c r="AU415" s="101">
        <v>1.1000000238418579</v>
      </c>
      <c r="AV415" s="102">
        <v>1.1100000143051147</v>
      </c>
    </row>
    <row r="416" spans="1:48" ht="15" thickBot="1">
      <c r="A416">
        <v>416</v>
      </c>
      <c r="B416" s="662"/>
      <c r="C416" s="667"/>
      <c r="D416" s="90" t="str">
        <f>+D414</f>
        <v>44-X</v>
      </c>
      <c r="E416" s="224"/>
      <c r="F416" s="223"/>
      <c r="G416" s="223"/>
      <c r="H416" s="223"/>
      <c r="I416" s="223"/>
      <c r="J416" s="223"/>
      <c r="K416" s="223"/>
      <c r="L416" s="222"/>
      <c r="N416" s="662"/>
      <c r="O416" s="667"/>
      <c r="P416" s="90" t="str">
        <f>+P414</f>
        <v>44-X</v>
      </c>
      <c r="Q416" s="224"/>
      <c r="R416" s="223"/>
      <c r="S416" s="223"/>
      <c r="T416" s="223"/>
      <c r="U416" s="223"/>
      <c r="V416" s="223"/>
      <c r="W416" s="101">
        <v>0.80000001192092896</v>
      </c>
      <c r="X416" s="102">
        <v>0.88999998569488525</v>
      </c>
      <c r="Z416" s="662"/>
      <c r="AA416" s="667"/>
      <c r="AB416" s="90" t="str">
        <f>+AB414</f>
        <v>44-X</v>
      </c>
      <c r="AC416" s="224"/>
      <c r="AD416" s="223"/>
      <c r="AE416" s="101">
        <v>0.81000000238418579</v>
      </c>
      <c r="AF416" s="101">
        <v>0.88999998569488525</v>
      </c>
      <c r="AG416" s="101">
        <v>0.95999997854232788</v>
      </c>
      <c r="AH416" s="101">
        <v>1.0299999713897705</v>
      </c>
      <c r="AI416" s="101">
        <v>1.059999942779541</v>
      </c>
      <c r="AJ416" s="102">
        <v>1.0700000524520874</v>
      </c>
      <c r="AL416" s="662"/>
      <c r="AM416" s="667"/>
      <c r="AN416" s="90" t="str">
        <f>+AN414</f>
        <v>44-X</v>
      </c>
      <c r="AO416" s="100">
        <v>0.87000000476837158</v>
      </c>
      <c r="AP416" s="101">
        <v>0.93000000715255737</v>
      </c>
      <c r="AQ416" s="101">
        <v>1.0099999904632568</v>
      </c>
      <c r="AR416" s="101">
        <v>1.0499999523162842</v>
      </c>
      <c r="AS416" s="101">
        <v>1.059999942779541</v>
      </c>
      <c r="AT416" s="101">
        <v>1.0700000524520874</v>
      </c>
      <c r="AU416" s="101">
        <v>1.0900000333786011</v>
      </c>
      <c r="AV416" s="102">
        <v>1.1000000238418579</v>
      </c>
    </row>
    <row r="417" spans="1:48">
      <c r="A417">
        <v>417</v>
      </c>
      <c r="B417" s="662"/>
      <c r="C417" s="664">
        <f>+C415+10</f>
        <v>160</v>
      </c>
      <c r="D417" s="78" t="s">
        <v>133</v>
      </c>
      <c r="E417" s="224"/>
      <c r="F417" s="223"/>
      <c r="G417" s="223"/>
      <c r="H417" s="223"/>
      <c r="I417" s="223"/>
      <c r="J417" s="223"/>
      <c r="K417" s="223"/>
      <c r="L417" s="222"/>
      <c r="N417" s="662"/>
      <c r="O417" s="664">
        <f>+O415+10</f>
        <v>160</v>
      </c>
      <c r="P417" s="78" t="s">
        <v>133</v>
      </c>
      <c r="Q417" s="224"/>
      <c r="R417" s="223"/>
      <c r="S417" s="223"/>
      <c r="T417" s="223"/>
      <c r="U417" s="223"/>
      <c r="V417" s="223"/>
      <c r="W417" s="223"/>
      <c r="X417" s="222"/>
      <c r="Z417" s="662"/>
      <c r="AA417" s="664">
        <f>+AA415+10</f>
        <v>160</v>
      </c>
      <c r="AB417" s="78" t="s">
        <v>133</v>
      </c>
      <c r="AC417" s="224"/>
      <c r="AD417" s="223"/>
      <c r="AE417" s="223"/>
      <c r="AF417" s="223"/>
      <c r="AG417" s="98">
        <v>0.80000001192092896</v>
      </c>
      <c r="AH417" s="98">
        <v>0.87000000476837158</v>
      </c>
      <c r="AI417" s="98">
        <v>0.94999998807907104</v>
      </c>
      <c r="AJ417" s="99">
        <v>1.0299999713897705</v>
      </c>
      <c r="AL417" s="662"/>
      <c r="AM417" s="664">
        <f>+AM415+10</f>
        <v>160</v>
      </c>
      <c r="AN417" s="78" t="s">
        <v>133</v>
      </c>
      <c r="AO417" s="224"/>
      <c r="AP417" s="223"/>
      <c r="AQ417" s="98">
        <v>0.85000002384185791</v>
      </c>
      <c r="AR417" s="98">
        <v>0.92000001668930054</v>
      </c>
      <c r="AS417" s="98">
        <v>0.99000000953674316</v>
      </c>
      <c r="AT417" s="98">
        <v>1.0499999523162842</v>
      </c>
      <c r="AU417" s="98">
        <v>1.0700000524520874</v>
      </c>
      <c r="AV417" s="99">
        <v>1.0800000429153442</v>
      </c>
    </row>
    <row r="418" spans="1:48" ht="15" thickBot="1">
      <c r="A418">
        <v>418</v>
      </c>
      <c r="B418" s="662"/>
      <c r="C418" s="665"/>
      <c r="D418" s="82" t="s">
        <v>129</v>
      </c>
      <c r="E418" s="224"/>
      <c r="F418" s="223"/>
      <c r="G418" s="223"/>
      <c r="H418" s="223"/>
      <c r="I418" s="223"/>
      <c r="J418" s="223"/>
      <c r="K418" s="223"/>
      <c r="L418" s="222"/>
      <c r="N418" s="662"/>
      <c r="O418" s="665"/>
      <c r="P418" s="82" t="s">
        <v>129</v>
      </c>
      <c r="Q418" s="224"/>
      <c r="R418" s="223"/>
      <c r="S418" s="223"/>
      <c r="T418" s="223"/>
      <c r="U418" s="223"/>
      <c r="V418" s="223"/>
      <c r="W418" s="223"/>
      <c r="X418" s="222"/>
      <c r="Z418" s="662"/>
      <c r="AA418" s="665"/>
      <c r="AB418" s="82" t="s">
        <v>129</v>
      </c>
      <c r="AC418" s="224"/>
      <c r="AD418" s="223"/>
      <c r="AE418" s="223"/>
      <c r="AF418" s="223"/>
      <c r="AG418" s="98">
        <v>0.80000001192092896</v>
      </c>
      <c r="AH418" s="98">
        <v>0.87000000476837158</v>
      </c>
      <c r="AI418" s="98">
        <v>0.94999998807907104</v>
      </c>
      <c r="AJ418" s="99">
        <v>1.0299999713897705</v>
      </c>
      <c r="AL418" s="662"/>
      <c r="AM418" s="665"/>
      <c r="AN418" s="82" t="s">
        <v>129</v>
      </c>
      <c r="AO418" s="224"/>
      <c r="AP418" s="223"/>
      <c r="AQ418" s="98">
        <v>0.85000002384185791</v>
      </c>
      <c r="AR418" s="98">
        <v>0.92000001668930054</v>
      </c>
      <c r="AS418" s="98">
        <v>0.99000000953674316</v>
      </c>
      <c r="AT418" s="98">
        <v>1.0399999618530273</v>
      </c>
      <c r="AU418" s="98">
        <v>1.059999942779541</v>
      </c>
      <c r="AV418" s="99">
        <v>1.0700000524520874</v>
      </c>
    </row>
    <row r="419" spans="1:48">
      <c r="A419">
        <v>419</v>
      </c>
      <c r="B419" s="662"/>
      <c r="C419" s="666">
        <f>+C417+10</f>
        <v>170</v>
      </c>
      <c r="D419" s="86" t="str">
        <f>+D417</f>
        <v>48-X</v>
      </c>
      <c r="E419" s="224"/>
      <c r="F419" s="223"/>
      <c r="G419" s="223"/>
      <c r="H419" s="223"/>
      <c r="I419" s="223"/>
      <c r="J419" s="223"/>
      <c r="K419" s="223"/>
      <c r="L419" s="222"/>
      <c r="N419" s="662"/>
      <c r="O419" s="666">
        <f>+O417+10</f>
        <v>170</v>
      </c>
      <c r="P419" s="86" t="str">
        <f>+P417</f>
        <v>48-X</v>
      </c>
      <c r="Q419" s="224"/>
      <c r="R419" s="223"/>
      <c r="S419" s="223"/>
      <c r="T419" s="223"/>
      <c r="U419" s="223"/>
      <c r="V419" s="223"/>
      <c r="W419" s="223"/>
      <c r="X419" s="222"/>
      <c r="Z419" s="662"/>
      <c r="AA419" s="666">
        <f>+AA417+10</f>
        <v>170</v>
      </c>
      <c r="AB419" s="86" t="str">
        <f>+AB417</f>
        <v>48-X</v>
      </c>
      <c r="AC419" s="224"/>
      <c r="AD419" s="223"/>
      <c r="AE419" s="223"/>
      <c r="AF419" s="223"/>
      <c r="AG419" s="223"/>
      <c r="AH419" s="223"/>
      <c r="AI419" s="101">
        <v>0.81000000238418579</v>
      </c>
      <c r="AJ419" s="102">
        <v>0.88999998569488525</v>
      </c>
      <c r="AL419" s="662"/>
      <c r="AM419" s="666">
        <f>+AM417+10</f>
        <v>170</v>
      </c>
      <c r="AN419" s="86" t="str">
        <f>+AN417</f>
        <v>48-X</v>
      </c>
      <c r="AO419" s="224"/>
      <c r="AP419" s="223"/>
      <c r="AQ419" s="223"/>
      <c r="AR419" s="223"/>
      <c r="AS419" s="101">
        <v>0.85000002384185791</v>
      </c>
      <c r="AT419" s="101">
        <v>0.93000000715255737</v>
      </c>
      <c r="AU419" s="101">
        <v>1.0099999904632568</v>
      </c>
      <c r="AV419" s="102">
        <v>1.059999942779541</v>
      </c>
    </row>
    <row r="420" spans="1:48" ht="15" thickBot="1">
      <c r="A420">
        <v>420</v>
      </c>
      <c r="B420" s="662"/>
      <c r="C420" s="667"/>
      <c r="D420" s="90" t="str">
        <f>+D418</f>
        <v>44-X</v>
      </c>
      <c r="E420" s="224"/>
      <c r="F420" s="223"/>
      <c r="G420" s="223"/>
      <c r="H420" s="223"/>
      <c r="I420" s="223"/>
      <c r="J420" s="223"/>
      <c r="K420" s="223"/>
      <c r="L420" s="222"/>
      <c r="N420" s="662"/>
      <c r="O420" s="667"/>
      <c r="P420" s="90" t="str">
        <f>+P418</f>
        <v>44-X</v>
      </c>
      <c r="Q420" s="224"/>
      <c r="R420" s="223"/>
      <c r="S420" s="223"/>
      <c r="T420" s="223"/>
      <c r="U420" s="223"/>
      <c r="V420" s="223"/>
      <c r="W420" s="223"/>
      <c r="X420" s="222"/>
      <c r="Z420" s="662"/>
      <c r="AA420" s="667"/>
      <c r="AB420" s="90" t="str">
        <f>+AB418</f>
        <v>44-X</v>
      </c>
      <c r="AC420" s="224"/>
      <c r="AD420" s="223"/>
      <c r="AE420" s="223"/>
      <c r="AF420" s="223"/>
      <c r="AG420" s="223"/>
      <c r="AH420" s="223"/>
      <c r="AI420" s="101">
        <v>0.81000000238418579</v>
      </c>
      <c r="AJ420" s="102">
        <v>0.88999998569488525</v>
      </c>
      <c r="AL420" s="662"/>
      <c r="AM420" s="667"/>
      <c r="AN420" s="90" t="str">
        <f>+AN418</f>
        <v>44-X</v>
      </c>
      <c r="AO420" s="224"/>
      <c r="AP420" s="223"/>
      <c r="AQ420" s="223"/>
      <c r="AR420" s="223"/>
      <c r="AS420" s="101">
        <v>0.85000002384185791</v>
      </c>
      <c r="AT420" s="101">
        <v>0.93000000715255737</v>
      </c>
      <c r="AU420" s="101">
        <v>1</v>
      </c>
      <c r="AV420" s="102">
        <v>1.0499999523162842</v>
      </c>
    </row>
    <row r="421" spans="1:48">
      <c r="A421">
        <v>421</v>
      </c>
      <c r="B421" s="662"/>
      <c r="C421" s="664">
        <f>+C419+10</f>
        <v>180</v>
      </c>
      <c r="D421" s="78" t="s">
        <v>133</v>
      </c>
      <c r="E421" s="224"/>
      <c r="F421" s="223"/>
      <c r="G421" s="223"/>
      <c r="H421" s="223"/>
      <c r="I421" s="223"/>
      <c r="J421" s="223"/>
      <c r="K421" s="223"/>
      <c r="L421" s="222"/>
      <c r="N421" s="662"/>
      <c r="O421" s="664">
        <f>+O419+10</f>
        <v>180</v>
      </c>
      <c r="P421" s="78" t="s">
        <v>133</v>
      </c>
      <c r="Q421" s="224"/>
      <c r="R421" s="223"/>
      <c r="S421" s="223"/>
      <c r="T421" s="223"/>
      <c r="U421" s="223"/>
      <c r="V421" s="223"/>
      <c r="W421" s="223"/>
      <c r="X421" s="222"/>
      <c r="Z421" s="662"/>
      <c r="AA421" s="664">
        <f>+AA419+10</f>
        <v>180</v>
      </c>
      <c r="AB421" s="78" t="s">
        <v>133</v>
      </c>
      <c r="AC421" s="224"/>
      <c r="AD421" s="223"/>
      <c r="AE421" s="223"/>
      <c r="AF421" s="223"/>
      <c r="AG421" s="223"/>
      <c r="AH421" s="223"/>
      <c r="AI421" s="223"/>
      <c r="AJ421" s="222"/>
      <c r="AL421" s="662"/>
      <c r="AM421" s="664">
        <f>+AM419+10</f>
        <v>180</v>
      </c>
      <c r="AN421" s="78" t="s">
        <v>133</v>
      </c>
      <c r="AO421" s="224"/>
      <c r="AP421" s="223"/>
      <c r="AQ421" s="223"/>
      <c r="AR421" s="223"/>
      <c r="AS421" s="223"/>
      <c r="AT421" s="223"/>
      <c r="AU421" s="98">
        <v>0.86000001430511475</v>
      </c>
      <c r="AV421" s="99">
        <v>0.93999999761581421</v>
      </c>
    </row>
    <row r="422" spans="1:48" ht="15" thickBot="1">
      <c r="A422">
        <v>422</v>
      </c>
      <c r="B422" s="662"/>
      <c r="C422" s="665"/>
      <c r="D422" s="82" t="s">
        <v>129</v>
      </c>
      <c r="E422" s="224"/>
      <c r="F422" s="223"/>
      <c r="G422" s="223"/>
      <c r="H422" s="223"/>
      <c r="I422" s="223"/>
      <c r="J422" s="223"/>
      <c r="K422" s="223"/>
      <c r="L422" s="222"/>
      <c r="N422" s="662"/>
      <c r="O422" s="665"/>
      <c r="P422" s="82" t="s">
        <v>129</v>
      </c>
      <c r="Q422" s="224"/>
      <c r="R422" s="223"/>
      <c r="S422" s="223"/>
      <c r="T422" s="223"/>
      <c r="U422" s="223"/>
      <c r="V422" s="223"/>
      <c r="W422" s="223"/>
      <c r="X422" s="222"/>
      <c r="Z422" s="662"/>
      <c r="AA422" s="665"/>
      <c r="AB422" s="82" t="s">
        <v>129</v>
      </c>
      <c r="AC422" s="224"/>
      <c r="AD422" s="223"/>
      <c r="AE422" s="223"/>
      <c r="AF422" s="223"/>
      <c r="AG422" s="223"/>
      <c r="AH422" s="223"/>
      <c r="AI422" s="223"/>
      <c r="AJ422" s="222"/>
      <c r="AL422" s="662"/>
      <c r="AM422" s="665"/>
      <c r="AN422" s="82" t="s">
        <v>129</v>
      </c>
      <c r="AO422" s="224"/>
      <c r="AP422" s="223"/>
      <c r="AQ422" s="223"/>
      <c r="AR422" s="223"/>
      <c r="AS422" s="223"/>
      <c r="AT422" s="223"/>
      <c r="AU422" s="98">
        <v>0.86000001430511475</v>
      </c>
      <c r="AV422" s="99">
        <v>0.93999999761581421</v>
      </c>
    </row>
    <row r="423" spans="1:48">
      <c r="A423">
        <v>423</v>
      </c>
      <c r="B423" s="662"/>
      <c r="C423" s="666">
        <f>+C421+10</f>
        <v>190</v>
      </c>
      <c r="D423" s="86" t="str">
        <f>+D421</f>
        <v>48-X</v>
      </c>
      <c r="E423" s="224"/>
      <c r="F423" s="223"/>
      <c r="G423" s="223"/>
      <c r="H423" s="223"/>
      <c r="I423" s="223"/>
      <c r="J423" s="223"/>
      <c r="K423" s="223"/>
      <c r="L423" s="222"/>
      <c r="N423" s="662"/>
      <c r="O423" s="666">
        <f>+O421+10</f>
        <v>190</v>
      </c>
      <c r="P423" s="86" t="str">
        <f>+P421</f>
        <v>48-X</v>
      </c>
      <c r="Q423" s="224"/>
      <c r="R423" s="223"/>
      <c r="S423" s="223"/>
      <c r="T423" s="223"/>
      <c r="U423" s="223"/>
      <c r="V423" s="223"/>
      <c r="W423" s="223"/>
      <c r="X423" s="222"/>
      <c r="Z423" s="662"/>
      <c r="AA423" s="666">
        <f>+AA421+10</f>
        <v>190</v>
      </c>
      <c r="AB423" s="86" t="str">
        <f>+AB421</f>
        <v>48-X</v>
      </c>
      <c r="AC423" s="224"/>
      <c r="AD423" s="223"/>
      <c r="AE423" s="223"/>
      <c r="AF423" s="223"/>
      <c r="AG423" s="223"/>
      <c r="AH423" s="223"/>
      <c r="AI423" s="223"/>
      <c r="AJ423" s="222"/>
      <c r="AL423" s="662"/>
      <c r="AM423" s="666">
        <f>+AM421+10</f>
        <v>190</v>
      </c>
      <c r="AN423" s="86" t="str">
        <f>+AN421</f>
        <v>48-X</v>
      </c>
      <c r="AO423" s="224"/>
      <c r="AP423" s="223"/>
      <c r="AQ423" s="223"/>
      <c r="AR423" s="223"/>
      <c r="AS423" s="223"/>
      <c r="AT423" s="223"/>
      <c r="AU423" s="223"/>
      <c r="AV423" s="102">
        <v>0.80000001192092896</v>
      </c>
    </row>
    <row r="424" spans="1:48" ht="15" thickBot="1">
      <c r="A424">
        <v>424</v>
      </c>
      <c r="B424" s="662"/>
      <c r="C424" s="667"/>
      <c r="D424" s="90" t="str">
        <f>+D422</f>
        <v>44-X</v>
      </c>
      <c r="E424" s="224"/>
      <c r="F424" s="223"/>
      <c r="G424" s="223"/>
      <c r="H424" s="223"/>
      <c r="I424" s="223"/>
      <c r="J424" s="223"/>
      <c r="K424" s="223"/>
      <c r="L424" s="222"/>
      <c r="N424" s="662"/>
      <c r="O424" s="667"/>
      <c r="P424" s="90" t="str">
        <f>+P422</f>
        <v>44-X</v>
      </c>
      <c r="Q424" s="224"/>
      <c r="R424" s="223"/>
      <c r="S424" s="223"/>
      <c r="T424" s="223"/>
      <c r="U424" s="223"/>
      <c r="V424" s="223"/>
      <c r="W424" s="223"/>
      <c r="X424" s="222"/>
      <c r="Z424" s="662"/>
      <c r="AA424" s="667"/>
      <c r="AB424" s="90" t="str">
        <f>+AB422</f>
        <v>44-X</v>
      </c>
      <c r="AC424" s="224"/>
      <c r="AD424" s="223"/>
      <c r="AE424" s="223"/>
      <c r="AF424" s="223"/>
      <c r="AG424" s="223"/>
      <c r="AH424" s="223"/>
      <c r="AI424" s="223"/>
      <c r="AJ424" s="222"/>
      <c r="AL424" s="662"/>
      <c r="AM424" s="667"/>
      <c r="AN424" s="90" t="str">
        <f>+AN422</f>
        <v>44-X</v>
      </c>
      <c r="AO424" s="224"/>
      <c r="AP424" s="223"/>
      <c r="AQ424" s="223"/>
      <c r="AR424" s="223"/>
      <c r="AS424" s="223"/>
      <c r="AT424" s="223"/>
      <c r="AU424" s="223"/>
      <c r="AV424" s="102">
        <v>0.80000001192092896</v>
      </c>
    </row>
    <row r="425" spans="1:48">
      <c r="A425">
        <v>425</v>
      </c>
      <c r="B425" s="662"/>
      <c r="C425" s="664">
        <f>+C423+10</f>
        <v>200</v>
      </c>
      <c r="D425" s="78" t="s">
        <v>133</v>
      </c>
      <c r="E425" s="224"/>
      <c r="F425" s="223"/>
      <c r="G425" s="223"/>
      <c r="H425" s="223"/>
      <c r="I425" s="223"/>
      <c r="J425" s="223"/>
      <c r="K425" s="223"/>
      <c r="L425" s="222"/>
      <c r="N425" s="662"/>
      <c r="O425" s="664">
        <f>+O423+10</f>
        <v>200</v>
      </c>
      <c r="P425" s="78" t="s">
        <v>133</v>
      </c>
      <c r="Q425" s="224"/>
      <c r="R425" s="223"/>
      <c r="S425" s="223"/>
      <c r="T425" s="223"/>
      <c r="U425" s="223"/>
      <c r="V425" s="223"/>
      <c r="W425" s="223"/>
      <c r="X425" s="222"/>
      <c r="Z425" s="662"/>
      <c r="AA425" s="664">
        <f>+AA423+10</f>
        <v>200</v>
      </c>
      <c r="AB425" s="78" t="s">
        <v>133</v>
      </c>
      <c r="AC425" s="224"/>
      <c r="AD425" s="223"/>
      <c r="AE425" s="223"/>
      <c r="AF425" s="223"/>
      <c r="AG425" s="223"/>
      <c r="AH425" s="223"/>
      <c r="AI425" s="223"/>
      <c r="AJ425" s="222"/>
      <c r="AL425" s="662"/>
      <c r="AM425" s="664">
        <f>+AM423+10</f>
        <v>200</v>
      </c>
      <c r="AN425" s="78" t="s">
        <v>133</v>
      </c>
      <c r="AO425" s="224"/>
      <c r="AP425" s="223"/>
      <c r="AQ425" s="223"/>
      <c r="AR425" s="223"/>
      <c r="AS425" s="223"/>
      <c r="AT425" s="223"/>
      <c r="AU425" s="223"/>
      <c r="AV425" s="222"/>
    </row>
    <row r="426" spans="1:48" ht="15" thickBot="1">
      <c r="A426">
        <v>426</v>
      </c>
      <c r="B426" s="663"/>
      <c r="C426" s="665"/>
      <c r="D426" s="82" t="s">
        <v>129</v>
      </c>
      <c r="E426" s="349"/>
      <c r="F426" s="350"/>
      <c r="G426" s="350"/>
      <c r="H426" s="350"/>
      <c r="I426" s="350"/>
      <c r="J426" s="350"/>
      <c r="K426" s="350"/>
      <c r="L426" s="351"/>
      <c r="N426" s="663"/>
      <c r="O426" s="665"/>
      <c r="P426" s="82" t="s">
        <v>129</v>
      </c>
      <c r="Q426" s="349"/>
      <c r="R426" s="350"/>
      <c r="S426" s="350"/>
      <c r="T426" s="350"/>
      <c r="U426" s="350"/>
      <c r="V426" s="350"/>
      <c r="W426" s="350"/>
      <c r="X426" s="351"/>
      <c r="Z426" s="663"/>
      <c r="AA426" s="665"/>
      <c r="AB426" s="82" t="s">
        <v>129</v>
      </c>
      <c r="AC426" s="349"/>
      <c r="AD426" s="350"/>
      <c r="AE426" s="350"/>
      <c r="AF426" s="350"/>
      <c r="AG426" s="350"/>
      <c r="AH426" s="350"/>
      <c r="AI426" s="350"/>
      <c r="AJ426" s="351"/>
      <c r="AL426" s="663"/>
      <c r="AM426" s="665"/>
      <c r="AN426" s="82" t="s">
        <v>129</v>
      </c>
      <c r="AO426" s="349"/>
      <c r="AP426" s="350"/>
      <c r="AQ426" s="350"/>
      <c r="AR426" s="350"/>
      <c r="AS426" s="350"/>
      <c r="AT426" s="350"/>
      <c r="AU426" s="350"/>
      <c r="AV426" s="351"/>
    </row>
    <row r="427" spans="1:48">
      <c r="A427">
        <v>427</v>
      </c>
    </row>
    <row r="428" spans="1:48">
      <c r="A428">
        <v>428</v>
      </c>
      <c r="B428" s="675" t="s">
        <v>1143</v>
      </c>
      <c r="C428" s="675"/>
      <c r="D428" s="675"/>
      <c r="E428" s="675"/>
      <c r="F428" s="675"/>
      <c r="G428" s="675"/>
      <c r="H428" s="675"/>
      <c r="I428" s="675"/>
      <c r="J428" s="675"/>
      <c r="K428" s="675"/>
      <c r="L428" s="675"/>
      <c r="N428" s="675" t="s">
        <v>1143</v>
      </c>
      <c r="O428" s="675"/>
      <c r="P428" s="675"/>
      <c r="Q428" s="675"/>
      <c r="R428" s="675"/>
      <c r="S428" s="675"/>
      <c r="T428" s="675"/>
      <c r="U428" s="675"/>
      <c r="V428" s="675"/>
      <c r="W428" s="675"/>
      <c r="X428" s="675"/>
      <c r="Z428" s="675" t="s">
        <v>1143</v>
      </c>
      <c r="AA428" s="675"/>
      <c r="AB428" s="675"/>
      <c r="AC428" s="675"/>
      <c r="AD428" s="675"/>
      <c r="AE428" s="675"/>
      <c r="AF428" s="675"/>
      <c r="AG428" s="675"/>
      <c r="AH428" s="675"/>
      <c r="AI428" s="675"/>
      <c r="AJ428" s="675"/>
      <c r="AL428" s="675" t="s">
        <v>1143</v>
      </c>
      <c r="AM428" s="675"/>
      <c r="AN428" s="675"/>
      <c r="AO428" s="675"/>
      <c r="AP428" s="675"/>
      <c r="AQ428" s="675"/>
      <c r="AR428" s="675"/>
      <c r="AS428" s="675"/>
      <c r="AT428" s="675"/>
      <c r="AU428" s="675"/>
      <c r="AV428" s="675"/>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1144</v>
      </c>
      <c r="C434" s="650"/>
      <c r="D434" s="650"/>
      <c r="E434" s="650"/>
      <c r="F434" s="650"/>
      <c r="G434" s="650"/>
      <c r="H434" s="650"/>
      <c r="I434" s="650"/>
      <c r="J434" s="650"/>
      <c r="K434" s="650"/>
      <c r="L434" s="651"/>
      <c r="N434" s="649" t="s">
        <v>1144</v>
      </c>
      <c r="O434" s="650"/>
      <c r="P434" s="650"/>
      <c r="Q434" s="650"/>
      <c r="R434" s="650"/>
      <c r="S434" s="650"/>
      <c r="T434" s="650"/>
      <c r="U434" s="650"/>
      <c r="V434" s="650"/>
      <c r="W434" s="650"/>
      <c r="X434" s="651"/>
      <c r="Z434" s="649" t="s">
        <v>1144</v>
      </c>
      <c r="AA434" s="650"/>
      <c r="AB434" s="650"/>
      <c r="AC434" s="650"/>
      <c r="AD434" s="650"/>
      <c r="AE434" s="650"/>
      <c r="AF434" s="650"/>
      <c r="AG434" s="650"/>
      <c r="AH434" s="650"/>
      <c r="AI434" s="650"/>
      <c r="AJ434" s="651"/>
      <c r="AL434" s="649" t="s">
        <v>1144</v>
      </c>
      <c r="AM434" s="650"/>
      <c r="AN434" s="650"/>
      <c r="AO434" s="650"/>
      <c r="AP434" s="650"/>
      <c r="AQ434" s="650"/>
      <c r="AR434" s="650"/>
      <c r="AS434" s="650"/>
      <c r="AT434" s="650"/>
      <c r="AU434" s="650"/>
      <c r="AV434" s="651"/>
    </row>
    <row r="435" spans="1:48" ht="15.75" customHeight="1">
      <c r="A435">
        <v>435</v>
      </c>
      <c r="B435" s="652" t="s">
        <v>1117</v>
      </c>
      <c r="C435" s="652" t="s">
        <v>634</v>
      </c>
      <c r="D435" s="682" t="s">
        <v>1119</v>
      </c>
      <c r="E435" s="676" t="s">
        <v>1120</v>
      </c>
      <c r="F435" s="677"/>
      <c r="G435" s="677"/>
      <c r="H435" s="677"/>
      <c r="I435" s="677"/>
      <c r="J435" s="677"/>
      <c r="K435" s="677"/>
      <c r="L435" s="678"/>
      <c r="N435" s="652" t="str">
        <f>+N6</f>
        <v>Categoría de terreno 2</v>
      </c>
      <c r="O435" s="652" t="s">
        <v>634</v>
      </c>
      <c r="P435" s="682" t="s">
        <v>1119</v>
      </c>
      <c r="Q435" s="676" t="s">
        <v>1120</v>
      </c>
      <c r="R435" s="677"/>
      <c r="S435" s="677"/>
      <c r="T435" s="677"/>
      <c r="U435" s="677"/>
      <c r="V435" s="677"/>
      <c r="W435" s="677"/>
      <c r="X435" s="678"/>
      <c r="Z435" s="652" t="str">
        <f>+Z6</f>
        <v>Categoría de terreno 3</v>
      </c>
      <c r="AA435" s="652" t="s">
        <v>634</v>
      </c>
      <c r="AB435" s="682" t="s">
        <v>1119</v>
      </c>
      <c r="AC435" s="676" t="s">
        <v>1120</v>
      </c>
      <c r="AD435" s="677"/>
      <c r="AE435" s="677"/>
      <c r="AF435" s="677"/>
      <c r="AG435" s="677"/>
      <c r="AH435" s="677"/>
      <c r="AI435" s="677"/>
      <c r="AJ435" s="678"/>
      <c r="AL435" s="652" t="str">
        <f>+AL6</f>
        <v>Categoría de terreno 4</v>
      </c>
      <c r="AM435" s="652" t="s">
        <v>634</v>
      </c>
      <c r="AN435" s="682" t="s">
        <v>1119</v>
      </c>
      <c r="AO435" s="676" t="s">
        <v>1120</v>
      </c>
      <c r="AP435" s="677"/>
      <c r="AQ435" s="677"/>
      <c r="AR435" s="677"/>
      <c r="AS435" s="677"/>
      <c r="AT435" s="677"/>
      <c r="AU435" s="677"/>
      <c r="AV435" s="678"/>
    </row>
    <row r="436" spans="1:48" ht="15" customHeight="1" thickBot="1">
      <c r="A436">
        <v>436</v>
      </c>
      <c r="B436" s="668"/>
      <c r="C436" s="668"/>
      <c r="D436" s="683"/>
      <c r="E436" s="679"/>
      <c r="F436" s="680"/>
      <c r="G436" s="680"/>
      <c r="H436" s="680"/>
      <c r="I436" s="680"/>
      <c r="J436" s="680"/>
      <c r="K436" s="680"/>
      <c r="L436" s="681"/>
      <c r="N436" s="668"/>
      <c r="O436" s="668"/>
      <c r="P436" s="683"/>
      <c r="Q436" s="679"/>
      <c r="R436" s="680"/>
      <c r="S436" s="680"/>
      <c r="T436" s="680"/>
      <c r="U436" s="680"/>
      <c r="V436" s="680"/>
      <c r="W436" s="680"/>
      <c r="X436" s="681"/>
      <c r="Z436" s="668"/>
      <c r="AA436" s="668"/>
      <c r="AB436" s="683"/>
      <c r="AC436" s="679"/>
      <c r="AD436" s="680"/>
      <c r="AE436" s="680"/>
      <c r="AF436" s="680"/>
      <c r="AG436" s="680"/>
      <c r="AH436" s="680"/>
      <c r="AI436" s="680"/>
      <c r="AJ436" s="681"/>
      <c r="AL436" s="668"/>
      <c r="AM436" s="668"/>
      <c r="AN436" s="683"/>
      <c r="AO436" s="679"/>
      <c r="AP436" s="680"/>
      <c r="AQ436" s="680"/>
      <c r="AR436" s="680"/>
      <c r="AS436" s="680"/>
      <c r="AT436" s="680"/>
      <c r="AU436" s="680"/>
      <c r="AV436" s="681"/>
    </row>
    <row r="437" spans="1:48" ht="15" thickBot="1">
      <c r="A437">
        <v>437</v>
      </c>
      <c r="B437" s="653"/>
      <c r="C437" s="653"/>
      <c r="D437" s="671"/>
      <c r="E437" s="75">
        <v>0</v>
      </c>
      <c r="F437" s="76">
        <v>500</v>
      </c>
      <c r="G437" s="76">
        <v>1000</v>
      </c>
      <c r="H437" s="76">
        <v>1500</v>
      </c>
      <c r="I437" s="76">
        <v>2000</v>
      </c>
      <c r="J437" s="76">
        <v>2500</v>
      </c>
      <c r="K437" s="76">
        <v>3000</v>
      </c>
      <c r="L437" s="77">
        <v>3500</v>
      </c>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tr">
        <f>+B405</f>
        <v>*Inclinación del sistema 24°</v>
      </c>
      <c r="C438" s="664">
        <v>100</v>
      </c>
      <c r="D438" s="78" t="s">
        <v>133</v>
      </c>
      <c r="E438" s="79">
        <v>300</v>
      </c>
      <c r="F438" s="80">
        <v>290</v>
      </c>
      <c r="G438" s="80">
        <v>275</v>
      </c>
      <c r="H438" s="80">
        <v>260</v>
      </c>
      <c r="I438" s="80">
        <v>247</v>
      </c>
      <c r="J438" s="80">
        <v>234</v>
      </c>
      <c r="K438" s="80">
        <v>258</v>
      </c>
      <c r="L438" s="81">
        <v>246</v>
      </c>
      <c r="N438" s="661" t="str">
        <f>+N405</f>
        <v>*Inclinación del sistema 24°</v>
      </c>
      <c r="O438" s="664">
        <v>100</v>
      </c>
      <c r="P438" s="78" t="s">
        <v>133</v>
      </c>
      <c r="Q438" s="79">
        <v>242</v>
      </c>
      <c r="R438" s="80">
        <v>233</v>
      </c>
      <c r="S438" s="80">
        <v>256</v>
      </c>
      <c r="T438" s="80">
        <v>244</v>
      </c>
      <c r="U438" s="80">
        <v>234</v>
      </c>
      <c r="V438" s="80">
        <v>223</v>
      </c>
      <c r="W438" s="80">
        <v>209</v>
      </c>
      <c r="X438" s="81">
        <v>196</v>
      </c>
      <c r="Z438" s="661" t="str">
        <f>+Z405</f>
        <v>*Inclinación del sistema 24°</v>
      </c>
      <c r="AA438" s="664">
        <v>100</v>
      </c>
      <c r="AB438" s="78" t="s">
        <v>133</v>
      </c>
      <c r="AC438" s="79">
        <v>231</v>
      </c>
      <c r="AD438" s="80">
        <v>220</v>
      </c>
      <c r="AE438" s="80">
        <v>206</v>
      </c>
      <c r="AF438" s="80">
        <v>195</v>
      </c>
      <c r="AG438" s="80">
        <v>239</v>
      </c>
      <c r="AH438" s="80">
        <v>232</v>
      </c>
      <c r="AI438" s="80">
        <v>217</v>
      </c>
      <c r="AJ438" s="81">
        <v>201</v>
      </c>
      <c r="AL438" s="661" t="str">
        <f>+AL405</f>
        <v>*Inclinación del sistema 24°</v>
      </c>
      <c r="AM438" s="664">
        <v>100</v>
      </c>
      <c r="AN438" s="78" t="s">
        <v>133</v>
      </c>
      <c r="AO438" s="79">
        <v>199</v>
      </c>
      <c r="AP438" s="80">
        <v>246</v>
      </c>
      <c r="AQ438" s="80">
        <v>235</v>
      </c>
      <c r="AR438" s="80">
        <v>223</v>
      </c>
      <c r="AS438" s="80">
        <v>210</v>
      </c>
      <c r="AT438" s="80">
        <v>196</v>
      </c>
      <c r="AU438" s="80">
        <v>183</v>
      </c>
      <c r="AV438" s="81">
        <v>169</v>
      </c>
    </row>
    <row r="439" spans="1:48" ht="15" thickBot="1">
      <c r="A439">
        <v>439</v>
      </c>
      <c r="B439" s="662"/>
      <c r="C439" s="665"/>
      <c r="D439" s="82" t="s">
        <v>129</v>
      </c>
      <c r="E439" s="83">
        <v>299</v>
      </c>
      <c r="F439" s="84">
        <v>289</v>
      </c>
      <c r="G439" s="84">
        <v>273</v>
      </c>
      <c r="H439" s="84">
        <v>258</v>
      </c>
      <c r="I439" s="84">
        <v>245</v>
      </c>
      <c r="J439" s="84">
        <v>234</v>
      </c>
      <c r="K439" s="84">
        <v>246</v>
      </c>
      <c r="L439" s="85">
        <v>235</v>
      </c>
      <c r="N439" s="662"/>
      <c r="O439" s="665"/>
      <c r="P439" s="82" t="s">
        <v>129</v>
      </c>
      <c r="Q439" s="83">
        <v>242</v>
      </c>
      <c r="R439" s="84">
        <v>230</v>
      </c>
      <c r="S439" s="84">
        <v>243</v>
      </c>
      <c r="T439" s="84">
        <v>233</v>
      </c>
      <c r="U439" s="84">
        <v>225</v>
      </c>
      <c r="V439" s="84">
        <v>214</v>
      </c>
      <c r="W439" s="84">
        <v>205</v>
      </c>
      <c r="X439" s="85">
        <v>193</v>
      </c>
      <c r="Z439" s="662"/>
      <c r="AA439" s="665"/>
      <c r="AB439" s="82" t="s">
        <v>129</v>
      </c>
      <c r="AC439" s="83">
        <v>222</v>
      </c>
      <c r="AD439" s="84">
        <v>213</v>
      </c>
      <c r="AE439" s="84">
        <v>202</v>
      </c>
      <c r="AF439" s="84">
        <v>193</v>
      </c>
      <c r="AG439" s="84">
        <v>184</v>
      </c>
      <c r="AH439" s="84">
        <v>210</v>
      </c>
      <c r="AI439" s="84">
        <v>201</v>
      </c>
      <c r="AJ439" s="85">
        <v>192</v>
      </c>
      <c r="AL439" s="662"/>
      <c r="AM439" s="665"/>
      <c r="AN439" s="82" t="s">
        <v>129</v>
      </c>
      <c r="AO439" s="83">
        <v>196</v>
      </c>
      <c r="AP439" s="84">
        <v>188</v>
      </c>
      <c r="AQ439" s="84">
        <v>214</v>
      </c>
      <c r="AR439" s="84">
        <v>205</v>
      </c>
      <c r="AS439" s="84">
        <v>196</v>
      </c>
      <c r="AT439" s="84">
        <v>189</v>
      </c>
      <c r="AU439" s="84">
        <v>180</v>
      </c>
      <c r="AV439" s="85">
        <v>169</v>
      </c>
    </row>
    <row r="440" spans="1:48">
      <c r="A440">
        <v>440</v>
      </c>
      <c r="B440" s="662"/>
      <c r="C440" s="666">
        <v>110</v>
      </c>
      <c r="D440" s="86" t="str">
        <f>+D438</f>
        <v>48-X</v>
      </c>
      <c r="E440" s="87">
        <v>302</v>
      </c>
      <c r="F440" s="88">
        <v>305</v>
      </c>
      <c r="G440" s="88">
        <v>304</v>
      </c>
      <c r="H440" s="88">
        <v>301</v>
      </c>
      <c r="I440" s="88">
        <v>293</v>
      </c>
      <c r="J440" s="88">
        <v>277</v>
      </c>
      <c r="K440" s="88">
        <v>263</v>
      </c>
      <c r="L440" s="89">
        <v>247</v>
      </c>
      <c r="N440" s="662"/>
      <c r="O440" s="666">
        <v>110</v>
      </c>
      <c r="P440" s="86" t="str">
        <f>+P438</f>
        <v>48-X</v>
      </c>
      <c r="Q440" s="87">
        <v>289</v>
      </c>
      <c r="R440" s="88">
        <v>275</v>
      </c>
      <c r="S440" s="88">
        <v>257</v>
      </c>
      <c r="T440" s="88">
        <v>245</v>
      </c>
      <c r="U440" s="88">
        <v>235</v>
      </c>
      <c r="V440" s="88">
        <v>259</v>
      </c>
      <c r="W440" s="88">
        <v>246</v>
      </c>
      <c r="X440" s="89">
        <v>234</v>
      </c>
      <c r="Z440" s="662"/>
      <c r="AA440" s="666">
        <v>110</v>
      </c>
      <c r="AB440" s="86" t="str">
        <f>+AB438</f>
        <v>48-X</v>
      </c>
      <c r="AC440" s="87">
        <v>267</v>
      </c>
      <c r="AD440" s="88">
        <v>256</v>
      </c>
      <c r="AE440" s="88">
        <v>245</v>
      </c>
      <c r="AF440" s="88">
        <v>233</v>
      </c>
      <c r="AG440" s="88">
        <v>222</v>
      </c>
      <c r="AH440" s="88">
        <v>209</v>
      </c>
      <c r="AI440" s="88">
        <v>197</v>
      </c>
      <c r="AJ440" s="89">
        <v>240</v>
      </c>
      <c r="AL440" s="662"/>
      <c r="AM440" s="666">
        <v>110</v>
      </c>
      <c r="AN440" s="86" t="str">
        <f>+AN438</f>
        <v>48-X</v>
      </c>
      <c r="AO440" s="87">
        <v>238</v>
      </c>
      <c r="AP440" s="88">
        <v>228</v>
      </c>
      <c r="AQ440" s="88">
        <v>213</v>
      </c>
      <c r="AR440" s="88">
        <v>201</v>
      </c>
      <c r="AS440" s="88">
        <v>190</v>
      </c>
      <c r="AT440" s="88">
        <v>237</v>
      </c>
      <c r="AU440" s="88">
        <v>226</v>
      </c>
      <c r="AV440" s="89">
        <v>209</v>
      </c>
    </row>
    <row r="441" spans="1:48" ht="15" thickBot="1">
      <c r="A441">
        <v>441</v>
      </c>
      <c r="B441" s="662"/>
      <c r="C441" s="667"/>
      <c r="D441" s="90" t="str">
        <f>+D439</f>
        <v>44-X</v>
      </c>
      <c r="E441" s="87">
        <v>300</v>
      </c>
      <c r="F441" s="88">
        <v>303</v>
      </c>
      <c r="G441" s="88">
        <v>303</v>
      </c>
      <c r="H441" s="88">
        <v>300</v>
      </c>
      <c r="I441" s="88">
        <v>290</v>
      </c>
      <c r="J441" s="88">
        <v>274</v>
      </c>
      <c r="K441" s="88">
        <v>261</v>
      </c>
      <c r="L441" s="89">
        <v>244</v>
      </c>
      <c r="N441" s="662"/>
      <c r="O441" s="667"/>
      <c r="P441" s="90" t="str">
        <f>+P439</f>
        <v>44-X</v>
      </c>
      <c r="Q441" s="87">
        <v>286</v>
      </c>
      <c r="R441" s="88">
        <v>272</v>
      </c>
      <c r="S441" s="88">
        <v>256</v>
      </c>
      <c r="T441" s="88">
        <v>243</v>
      </c>
      <c r="U441" s="88">
        <v>232</v>
      </c>
      <c r="V441" s="88">
        <v>245</v>
      </c>
      <c r="W441" s="88">
        <v>235</v>
      </c>
      <c r="X441" s="89">
        <v>224</v>
      </c>
      <c r="Z441" s="662"/>
      <c r="AA441" s="667"/>
      <c r="AB441" s="90" t="str">
        <f>+AB439</f>
        <v>44-X</v>
      </c>
      <c r="AC441" s="87">
        <v>228</v>
      </c>
      <c r="AD441" s="88">
        <v>244</v>
      </c>
      <c r="AE441" s="88">
        <v>234</v>
      </c>
      <c r="AF441" s="88">
        <v>223</v>
      </c>
      <c r="AG441" s="88">
        <v>214</v>
      </c>
      <c r="AH441" s="88">
        <v>204</v>
      </c>
      <c r="AI441" s="88">
        <v>194</v>
      </c>
      <c r="AJ441" s="89">
        <v>184</v>
      </c>
      <c r="AL441" s="662"/>
      <c r="AM441" s="667"/>
      <c r="AN441" s="90" t="str">
        <f>+AN439</f>
        <v>44-X</v>
      </c>
      <c r="AO441" s="87">
        <v>228</v>
      </c>
      <c r="AP441" s="88">
        <v>219</v>
      </c>
      <c r="AQ441" s="88">
        <v>208</v>
      </c>
      <c r="AR441" s="88">
        <v>198</v>
      </c>
      <c r="AS441" s="88">
        <v>189</v>
      </c>
      <c r="AT441" s="88">
        <v>179</v>
      </c>
      <c r="AU441" s="88">
        <v>206</v>
      </c>
      <c r="AV441" s="89">
        <v>196</v>
      </c>
    </row>
    <row r="442" spans="1:48">
      <c r="A442">
        <v>442</v>
      </c>
      <c r="B442" s="662"/>
      <c r="C442" s="664">
        <f>+C440+10</f>
        <v>120</v>
      </c>
      <c r="D442" s="78" t="s">
        <v>133</v>
      </c>
      <c r="E442" s="224"/>
      <c r="F442" s="223"/>
      <c r="G442" s="223"/>
      <c r="H442" s="84">
        <v>303</v>
      </c>
      <c r="I442" s="84">
        <v>305</v>
      </c>
      <c r="J442" s="84">
        <v>305</v>
      </c>
      <c r="K442" s="84">
        <v>301</v>
      </c>
      <c r="L442" s="85">
        <v>289</v>
      </c>
      <c r="N442" s="662"/>
      <c r="O442" s="664">
        <f>+O440+10</f>
        <v>120</v>
      </c>
      <c r="P442" s="78" t="s">
        <v>133</v>
      </c>
      <c r="Q442" s="83">
        <v>303</v>
      </c>
      <c r="R442" s="84">
        <v>303</v>
      </c>
      <c r="S442" s="84">
        <v>299</v>
      </c>
      <c r="T442" s="84">
        <v>287</v>
      </c>
      <c r="U442" s="84">
        <v>273</v>
      </c>
      <c r="V442" s="84">
        <v>258</v>
      </c>
      <c r="W442" s="84">
        <v>243</v>
      </c>
      <c r="X442" s="85">
        <v>230</v>
      </c>
      <c r="Z442" s="662"/>
      <c r="AA442" s="664">
        <f>+AA440+10</f>
        <v>120</v>
      </c>
      <c r="AB442" s="78" t="s">
        <v>133</v>
      </c>
      <c r="AC442" s="83">
        <v>268</v>
      </c>
      <c r="AD442" s="84">
        <v>255</v>
      </c>
      <c r="AE442" s="84">
        <v>242</v>
      </c>
      <c r="AF442" s="84">
        <v>267</v>
      </c>
      <c r="AG442" s="84">
        <v>256</v>
      </c>
      <c r="AH442" s="84">
        <v>244</v>
      </c>
      <c r="AI442" s="84">
        <v>231</v>
      </c>
      <c r="AJ442" s="85">
        <v>218</v>
      </c>
      <c r="AL442" s="662"/>
      <c r="AM442" s="664">
        <f>+AM440+10</f>
        <v>120</v>
      </c>
      <c r="AN442" s="78" t="s">
        <v>133</v>
      </c>
      <c r="AO442" s="83">
        <v>270</v>
      </c>
      <c r="AP442" s="84">
        <v>260</v>
      </c>
      <c r="AQ442" s="84">
        <v>247</v>
      </c>
      <c r="AR442" s="84">
        <v>236</v>
      </c>
      <c r="AS442" s="84">
        <v>226</v>
      </c>
      <c r="AT442" s="84">
        <v>213</v>
      </c>
      <c r="AU442" s="84">
        <v>200</v>
      </c>
      <c r="AV442" s="85">
        <v>245</v>
      </c>
    </row>
    <row r="443" spans="1:48" ht="15" thickBot="1">
      <c r="A443">
        <v>443</v>
      </c>
      <c r="B443" s="662"/>
      <c r="C443" s="665"/>
      <c r="D443" s="82" t="s">
        <v>129</v>
      </c>
      <c r="E443" s="221"/>
      <c r="F443" s="220"/>
      <c r="G443" s="220"/>
      <c r="H443" s="84">
        <v>301</v>
      </c>
      <c r="I443" s="84">
        <v>303</v>
      </c>
      <c r="J443" s="84">
        <v>304</v>
      </c>
      <c r="K443" s="84">
        <v>300</v>
      </c>
      <c r="L443" s="85">
        <v>286</v>
      </c>
      <c r="N443" s="662"/>
      <c r="O443" s="665"/>
      <c r="P443" s="82" t="s">
        <v>129</v>
      </c>
      <c r="Q443" s="83">
        <v>302</v>
      </c>
      <c r="R443" s="84">
        <v>302</v>
      </c>
      <c r="S443" s="84">
        <v>298</v>
      </c>
      <c r="T443" s="84">
        <v>284</v>
      </c>
      <c r="U443" s="84">
        <v>270</v>
      </c>
      <c r="V443" s="84">
        <v>255</v>
      </c>
      <c r="W443" s="84">
        <v>243</v>
      </c>
      <c r="X443" s="85">
        <v>228</v>
      </c>
      <c r="Z443" s="662"/>
      <c r="AA443" s="665"/>
      <c r="AB443" s="82" t="s">
        <v>129</v>
      </c>
      <c r="AC443" s="83">
        <v>265</v>
      </c>
      <c r="AD443" s="84">
        <v>253</v>
      </c>
      <c r="AE443" s="84">
        <v>240</v>
      </c>
      <c r="AF443" s="84">
        <v>227</v>
      </c>
      <c r="AG443" s="84">
        <v>242</v>
      </c>
      <c r="AH443" s="84">
        <v>233</v>
      </c>
      <c r="AI443" s="84">
        <v>222</v>
      </c>
      <c r="AJ443" s="85">
        <v>211</v>
      </c>
      <c r="AL443" s="662"/>
      <c r="AM443" s="665"/>
      <c r="AN443" s="82" t="s">
        <v>129</v>
      </c>
      <c r="AO443" s="83">
        <v>232</v>
      </c>
      <c r="AP443" s="84">
        <v>247</v>
      </c>
      <c r="AQ443" s="84">
        <v>237</v>
      </c>
      <c r="AR443" s="84">
        <v>226</v>
      </c>
      <c r="AS443" s="84">
        <v>217</v>
      </c>
      <c r="AT443" s="84">
        <v>208</v>
      </c>
      <c r="AU443" s="84">
        <v>197</v>
      </c>
      <c r="AV443" s="85">
        <v>186</v>
      </c>
    </row>
    <row r="444" spans="1:48">
      <c r="A444">
        <v>444</v>
      </c>
      <c r="B444" s="662"/>
      <c r="C444" s="666">
        <f>+C442+10</f>
        <v>130</v>
      </c>
      <c r="D444" s="86" t="str">
        <f>+D442</f>
        <v>48-X</v>
      </c>
      <c r="E444" s="224"/>
      <c r="F444" s="223"/>
      <c r="G444" s="223"/>
      <c r="H444" s="223"/>
      <c r="I444" s="223"/>
      <c r="J444" s="223"/>
      <c r="K444" s="88">
        <v>302</v>
      </c>
      <c r="L444" s="89">
        <v>305</v>
      </c>
      <c r="N444" s="662"/>
      <c r="O444" s="666">
        <f>+O442+10</f>
        <v>130</v>
      </c>
      <c r="P444" s="86" t="str">
        <f>+P442</f>
        <v>48-X</v>
      </c>
      <c r="Q444" s="221"/>
      <c r="R444" s="220"/>
      <c r="S444" s="88">
        <v>300</v>
      </c>
      <c r="T444" s="88">
        <v>297</v>
      </c>
      <c r="U444" s="88">
        <v>301</v>
      </c>
      <c r="V444" s="88">
        <v>296</v>
      </c>
      <c r="W444" s="88">
        <v>281</v>
      </c>
      <c r="X444" s="89">
        <v>264</v>
      </c>
      <c r="Z444" s="662"/>
      <c r="AA444" s="666">
        <f>+AA442+10</f>
        <v>130</v>
      </c>
      <c r="AB444" s="86" t="str">
        <f>+AB442</f>
        <v>48-X</v>
      </c>
      <c r="AC444" s="87">
        <v>300</v>
      </c>
      <c r="AD444" s="88">
        <v>295</v>
      </c>
      <c r="AE444" s="88">
        <v>277</v>
      </c>
      <c r="AF444" s="88">
        <v>262</v>
      </c>
      <c r="AG444" s="88">
        <v>251</v>
      </c>
      <c r="AH444" s="88">
        <v>238</v>
      </c>
      <c r="AI444" s="88">
        <v>262</v>
      </c>
      <c r="AJ444" s="89">
        <v>250</v>
      </c>
      <c r="AL444" s="662"/>
      <c r="AM444" s="666">
        <f>+AM442+10</f>
        <v>130</v>
      </c>
      <c r="AN444" s="86" t="str">
        <f>+AN442</f>
        <v>48-X</v>
      </c>
      <c r="AO444" s="87">
        <v>269</v>
      </c>
      <c r="AP444" s="88">
        <v>256</v>
      </c>
      <c r="AQ444" s="88">
        <v>241</v>
      </c>
      <c r="AR444" s="88">
        <v>230</v>
      </c>
      <c r="AS444" s="88">
        <v>255</v>
      </c>
      <c r="AT444" s="88">
        <v>245</v>
      </c>
      <c r="AU444" s="88">
        <v>232</v>
      </c>
      <c r="AV444" s="89">
        <v>219</v>
      </c>
    </row>
    <row r="445" spans="1:48" ht="15" thickBot="1">
      <c r="A445">
        <v>445</v>
      </c>
      <c r="B445" s="662"/>
      <c r="C445" s="667"/>
      <c r="D445" s="90" t="str">
        <f>+D443</f>
        <v>44-X</v>
      </c>
      <c r="E445" s="221"/>
      <c r="F445" s="220"/>
      <c r="G445" s="220"/>
      <c r="H445" s="220"/>
      <c r="I445" s="220"/>
      <c r="J445" s="220"/>
      <c r="K445" s="88">
        <v>300</v>
      </c>
      <c r="L445" s="89">
        <v>303</v>
      </c>
      <c r="N445" s="662"/>
      <c r="O445" s="667"/>
      <c r="P445" s="90" t="str">
        <f>+P443</f>
        <v>44-X</v>
      </c>
      <c r="Q445" s="221"/>
      <c r="R445" s="220"/>
      <c r="S445" s="88">
        <v>299</v>
      </c>
      <c r="T445" s="88">
        <v>296</v>
      </c>
      <c r="U445" s="88">
        <v>300</v>
      </c>
      <c r="V445" s="88">
        <v>295</v>
      </c>
      <c r="W445" s="88">
        <v>278</v>
      </c>
      <c r="X445" s="89">
        <v>263</v>
      </c>
      <c r="Z445" s="662"/>
      <c r="AA445" s="667"/>
      <c r="AB445" s="90" t="str">
        <f>+AB443</f>
        <v>44-X</v>
      </c>
      <c r="AC445" s="87">
        <v>299</v>
      </c>
      <c r="AD445" s="88">
        <v>291</v>
      </c>
      <c r="AE445" s="88">
        <v>277</v>
      </c>
      <c r="AF445" s="88">
        <v>262</v>
      </c>
      <c r="AG445" s="88">
        <v>249</v>
      </c>
      <c r="AH445" s="88">
        <v>235</v>
      </c>
      <c r="AI445" s="88">
        <v>224</v>
      </c>
      <c r="AJ445" s="89">
        <v>237</v>
      </c>
      <c r="AL445" s="662"/>
      <c r="AM445" s="667"/>
      <c r="AN445" s="90" t="str">
        <f>+AN443</f>
        <v>44-X</v>
      </c>
      <c r="AO445" s="87">
        <v>266</v>
      </c>
      <c r="AP445" s="88">
        <v>254</v>
      </c>
      <c r="AQ445" s="88">
        <v>241</v>
      </c>
      <c r="AR445" s="88">
        <v>228</v>
      </c>
      <c r="AS445" s="88">
        <v>241</v>
      </c>
      <c r="AT445" s="88">
        <v>234</v>
      </c>
      <c r="AU445" s="88">
        <v>223</v>
      </c>
      <c r="AV445" s="89">
        <v>212</v>
      </c>
    </row>
    <row r="446" spans="1:48">
      <c r="A446">
        <v>446</v>
      </c>
      <c r="B446" s="662"/>
      <c r="C446" s="664">
        <f>+C444+10</f>
        <v>140</v>
      </c>
      <c r="D446" s="78" t="s">
        <v>133</v>
      </c>
      <c r="E446" s="224"/>
      <c r="F446" s="223"/>
      <c r="G446" s="223"/>
      <c r="H446" s="223"/>
      <c r="I446" s="223"/>
      <c r="J446" s="223"/>
      <c r="K446" s="223"/>
      <c r="L446" s="222"/>
      <c r="N446" s="662"/>
      <c r="O446" s="664">
        <f>+O444+10</f>
        <v>140</v>
      </c>
      <c r="P446" s="78" t="s">
        <v>133</v>
      </c>
      <c r="Q446" s="221"/>
      <c r="R446" s="220"/>
      <c r="S446" s="220"/>
      <c r="T446" s="220"/>
      <c r="U446" s="84">
        <v>304</v>
      </c>
      <c r="V446" s="84">
        <v>305</v>
      </c>
      <c r="W446" s="84">
        <v>306</v>
      </c>
      <c r="X446" s="85">
        <v>300</v>
      </c>
      <c r="Z446" s="662"/>
      <c r="AA446" s="664">
        <f>+AA444+10</f>
        <v>140</v>
      </c>
      <c r="AB446" s="78" t="s">
        <v>133</v>
      </c>
      <c r="AC446" s="83">
        <v>308</v>
      </c>
      <c r="AD446" s="84">
        <v>306</v>
      </c>
      <c r="AE446" s="84">
        <v>300</v>
      </c>
      <c r="AF446" s="84">
        <v>297</v>
      </c>
      <c r="AG446" s="84">
        <v>286</v>
      </c>
      <c r="AH446" s="84">
        <v>271</v>
      </c>
      <c r="AI446" s="84">
        <v>256</v>
      </c>
      <c r="AJ446" s="85">
        <v>242</v>
      </c>
      <c r="AL446" s="662"/>
      <c r="AM446" s="664">
        <f>+AM444+10</f>
        <v>140</v>
      </c>
      <c r="AN446" s="78" t="s">
        <v>133</v>
      </c>
      <c r="AO446" s="83">
        <v>302</v>
      </c>
      <c r="AP446" s="84">
        <v>292</v>
      </c>
      <c r="AQ446" s="84">
        <v>275</v>
      </c>
      <c r="AR446" s="84">
        <v>262</v>
      </c>
      <c r="AS446" s="84">
        <v>249</v>
      </c>
      <c r="AT446" s="84">
        <v>236</v>
      </c>
      <c r="AU446" s="84">
        <v>260</v>
      </c>
      <c r="AV446" s="85">
        <v>248</v>
      </c>
    </row>
    <row r="447" spans="1:48" ht="15" thickBot="1">
      <c r="A447">
        <v>447</v>
      </c>
      <c r="B447" s="662"/>
      <c r="C447" s="665"/>
      <c r="D447" s="82" t="s">
        <v>129</v>
      </c>
      <c r="E447" s="224"/>
      <c r="F447" s="223"/>
      <c r="G447" s="223"/>
      <c r="H447" s="223"/>
      <c r="I447" s="223"/>
      <c r="J447" s="223"/>
      <c r="K447" s="223"/>
      <c r="L447" s="222"/>
      <c r="N447" s="662"/>
      <c r="O447" s="665"/>
      <c r="P447" s="82" t="s">
        <v>129</v>
      </c>
      <c r="Q447" s="221"/>
      <c r="R447" s="220"/>
      <c r="S447" s="220"/>
      <c r="T447" s="220"/>
      <c r="U447" s="84">
        <v>302</v>
      </c>
      <c r="V447" s="84">
        <v>303</v>
      </c>
      <c r="W447" s="84">
        <v>305</v>
      </c>
      <c r="X447" s="85">
        <v>300</v>
      </c>
      <c r="Z447" s="662"/>
      <c r="AA447" s="665"/>
      <c r="AB447" s="82" t="s">
        <v>129</v>
      </c>
      <c r="AC447" s="83">
        <v>303</v>
      </c>
      <c r="AD447" s="84">
        <v>305</v>
      </c>
      <c r="AE447" s="84">
        <v>299</v>
      </c>
      <c r="AF447" s="84">
        <v>296</v>
      </c>
      <c r="AG447" s="84">
        <v>284</v>
      </c>
      <c r="AH447" s="84">
        <v>268</v>
      </c>
      <c r="AI447" s="84">
        <v>253</v>
      </c>
      <c r="AJ447" s="85">
        <v>239</v>
      </c>
      <c r="AL447" s="662"/>
      <c r="AM447" s="665"/>
      <c r="AN447" s="82" t="s">
        <v>129</v>
      </c>
      <c r="AO447" s="83">
        <v>301</v>
      </c>
      <c r="AP447" s="84">
        <v>289</v>
      </c>
      <c r="AQ447" s="84">
        <v>275</v>
      </c>
      <c r="AR447" s="84">
        <v>260</v>
      </c>
      <c r="AS447" s="84">
        <v>247</v>
      </c>
      <c r="AT447" s="84">
        <v>233</v>
      </c>
      <c r="AU447" s="84">
        <v>222</v>
      </c>
      <c r="AV447" s="85">
        <v>236</v>
      </c>
    </row>
    <row r="448" spans="1:48">
      <c r="A448">
        <v>448</v>
      </c>
      <c r="B448" s="662"/>
      <c r="C448" s="666">
        <f>+C446+10</f>
        <v>150</v>
      </c>
      <c r="D448" s="86" t="str">
        <f>+D446</f>
        <v>48-X</v>
      </c>
      <c r="E448" s="224"/>
      <c r="F448" s="223"/>
      <c r="G448" s="223"/>
      <c r="H448" s="223"/>
      <c r="I448" s="223"/>
      <c r="J448" s="223"/>
      <c r="K448" s="223"/>
      <c r="L448" s="222"/>
      <c r="N448" s="662"/>
      <c r="O448" s="666">
        <f>+O446+10</f>
        <v>150</v>
      </c>
      <c r="P448" s="86" t="str">
        <f>+P446</f>
        <v>48-X</v>
      </c>
      <c r="Q448" s="221"/>
      <c r="R448" s="220"/>
      <c r="S448" s="220"/>
      <c r="T448" s="220"/>
      <c r="U448" s="220"/>
      <c r="V448" s="220"/>
      <c r="W448" s="88">
        <v>303</v>
      </c>
      <c r="X448" s="89">
        <v>306</v>
      </c>
      <c r="Z448" s="662"/>
      <c r="AA448" s="666">
        <f>+AA446+10</f>
        <v>150</v>
      </c>
      <c r="AB448" s="86" t="str">
        <f>+AB446</f>
        <v>48-X</v>
      </c>
      <c r="AC448" s="221"/>
      <c r="AD448" s="220"/>
      <c r="AE448" s="88">
        <v>302</v>
      </c>
      <c r="AF448" s="88">
        <v>305</v>
      </c>
      <c r="AG448" s="88">
        <v>304</v>
      </c>
      <c r="AH448" s="88">
        <v>301</v>
      </c>
      <c r="AI448" s="88">
        <v>291</v>
      </c>
      <c r="AJ448" s="89">
        <v>273</v>
      </c>
      <c r="AL448" s="662"/>
      <c r="AM448" s="666">
        <f>+AM446+10</f>
        <v>150</v>
      </c>
      <c r="AN448" s="86" t="str">
        <f>+AN446</f>
        <v>48-X</v>
      </c>
      <c r="AO448" s="87">
        <v>307</v>
      </c>
      <c r="AP448" s="88">
        <v>306</v>
      </c>
      <c r="AQ448" s="88">
        <v>303</v>
      </c>
      <c r="AR448" s="88">
        <v>296</v>
      </c>
      <c r="AS448" s="88">
        <v>281</v>
      </c>
      <c r="AT448" s="88">
        <v>266</v>
      </c>
      <c r="AU448" s="88">
        <v>253</v>
      </c>
      <c r="AV448" s="89">
        <v>237</v>
      </c>
    </row>
    <row r="449" spans="1:48" ht="15" thickBot="1">
      <c r="A449">
        <v>449</v>
      </c>
      <c r="B449" s="662"/>
      <c r="C449" s="667"/>
      <c r="D449" s="90" t="str">
        <f>+D447</f>
        <v>44-X</v>
      </c>
      <c r="E449" s="224"/>
      <c r="F449" s="223"/>
      <c r="G449" s="223"/>
      <c r="H449" s="223"/>
      <c r="I449" s="223"/>
      <c r="J449" s="223"/>
      <c r="K449" s="223"/>
      <c r="L449" s="222"/>
      <c r="N449" s="662"/>
      <c r="O449" s="667"/>
      <c r="P449" s="90" t="str">
        <f>+P447</f>
        <v>44-X</v>
      </c>
      <c r="Q449" s="221"/>
      <c r="R449" s="220"/>
      <c r="S449" s="220"/>
      <c r="T449" s="220"/>
      <c r="U449" s="220"/>
      <c r="V449" s="220"/>
      <c r="W449" s="88">
        <v>301</v>
      </c>
      <c r="X449" s="89">
        <v>305</v>
      </c>
      <c r="Z449" s="662"/>
      <c r="AA449" s="667"/>
      <c r="AB449" s="90" t="str">
        <f>+AB447</f>
        <v>44-X</v>
      </c>
      <c r="AC449" s="221"/>
      <c r="AD449" s="220"/>
      <c r="AE449" s="88">
        <v>300</v>
      </c>
      <c r="AF449" s="88">
        <v>303</v>
      </c>
      <c r="AG449" s="88">
        <v>303</v>
      </c>
      <c r="AH449" s="88">
        <v>300</v>
      </c>
      <c r="AI449" s="88">
        <v>288</v>
      </c>
      <c r="AJ449" s="89">
        <v>270</v>
      </c>
      <c r="AL449" s="662"/>
      <c r="AM449" s="667"/>
      <c r="AN449" s="90" t="str">
        <f>+AN447</f>
        <v>44-X</v>
      </c>
      <c r="AO449" s="87">
        <v>306</v>
      </c>
      <c r="AP449" s="88">
        <v>304</v>
      </c>
      <c r="AQ449" s="88">
        <v>303</v>
      </c>
      <c r="AR449" s="88">
        <v>293</v>
      </c>
      <c r="AS449" s="88">
        <v>278</v>
      </c>
      <c r="AT449" s="88">
        <v>263</v>
      </c>
      <c r="AU449" s="88">
        <v>250</v>
      </c>
      <c r="AV449" s="89">
        <v>235</v>
      </c>
    </row>
    <row r="450" spans="1:48">
      <c r="A450">
        <v>450</v>
      </c>
      <c r="B450" s="662"/>
      <c r="C450" s="664">
        <f>+C448+10</f>
        <v>160</v>
      </c>
      <c r="D450" s="78" t="s">
        <v>133</v>
      </c>
      <c r="E450" s="224"/>
      <c r="F450" s="223"/>
      <c r="G450" s="223"/>
      <c r="H450" s="223"/>
      <c r="I450" s="223"/>
      <c r="J450" s="223"/>
      <c r="K450" s="223"/>
      <c r="L450" s="222"/>
      <c r="N450" s="662"/>
      <c r="O450" s="664">
        <f>+O448+10</f>
        <v>160</v>
      </c>
      <c r="P450" s="78" t="s">
        <v>133</v>
      </c>
      <c r="Q450" s="221"/>
      <c r="R450" s="220"/>
      <c r="S450" s="220"/>
      <c r="T450" s="220"/>
      <c r="U450" s="220"/>
      <c r="V450" s="220"/>
      <c r="W450" s="220"/>
      <c r="X450" s="219"/>
      <c r="Z450" s="662"/>
      <c r="AA450" s="664">
        <f>+AA448+10</f>
        <v>160</v>
      </c>
      <c r="AB450" s="78" t="s">
        <v>133</v>
      </c>
      <c r="AC450" s="221"/>
      <c r="AD450" s="220"/>
      <c r="AE450" s="220"/>
      <c r="AF450" s="220"/>
      <c r="AG450" s="84">
        <v>303</v>
      </c>
      <c r="AH450" s="84">
        <v>304</v>
      </c>
      <c r="AI450" s="84">
        <v>303</v>
      </c>
      <c r="AJ450" s="85">
        <v>300</v>
      </c>
      <c r="AL450" s="662"/>
      <c r="AM450" s="664">
        <f>+AM448+10</f>
        <v>160</v>
      </c>
      <c r="AN450" s="78" t="s">
        <v>133</v>
      </c>
      <c r="AO450" s="221"/>
      <c r="AP450" s="220"/>
      <c r="AQ450" s="84">
        <v>305</v>
      </c>
      <c r="AR450" s="84">
        <v>304</v>
      </c>
      <c r="AS450" s="84">
        <v>303</v>
      </c>
      <c r="AT450" s="84">
        <v>297</v>
      </c>
      <c r="AU450" s="84">
        <v>283</v>
      </c>
      <c r="AV450" s="85">
        <v>265</v>
      </c>
    </row>
    <row r="451" spans="1:48" ht="15" thickBot="1">
      <c r="A451">
        <v>451</v>
      </c>
      <c r="B451" s="662"/>
      <c r="C451" s="665"/>
      <c r="D451" s="82" t="s">
        <v>129</v>
      </c>
      <c r="E451" s="224"/>
      <c r="F451" s="223"/>
      <c r="G451" s="223"/>
      <c r="H451" s="223"/>
      <c r="I451" s="223"/>
      <c r="J451" s="223"/>
      <c r="K451" s="223"/>
      <c r="L451" s="222"/>
      <c r="N451" s="662"/>
      <c r="O451" s="665"/>
      <c r="P451" s="82" t="s">
        <v>129</v>
      </c>
      <c r="Q451" s="221"/>
      <c r="R451" s="220"/>
      <c r="S451" s="220"/>
      <c r="T451" s="220"/>
      <c r="U451" s="220"/>
      <c r="V451" s="220"/>
      <c r="W451" s="220"/>
      <c r="X451" s="219"/>
      <c r="Z451" s="662"/>
      <c r="AA451" s="665"/>
      <c r="AB451" s="82" t="s">
        <v>129</v>
      </c>
      <c r="AC451" s="221"/>
      <c r="AD451" s="220"/>
      <c r="AE451" s="220"/>
      <c r="AF451" s="220"/>
      <c r="AG451" s="84">
        <v>301</v>
      </c>
      <c r="AH451" s="84">
        <v>302</v>
      </c>
      <c r="AI451" s="84">
        <v>302</v>
      </c>
      <c r="AJ451" s="85">
        <v>299</v>
      </c>
      <c r="AL451" s="662"/>
      <c r="AM451" s="665"/>
      <c r="AN451" s="82" t="s">
        <v>129</v>
      </c>
      <c r="AO451" s="221"/>
      <c r="AP451" s="220"/>
      <c r="AQ451" s="84">
        <v>303</v>
      </c>
      <c r="AR451" s="84">
        <v>303</v>
      </c>
      <c r="AS451" s="84">
        <v>302</v>
      </c>
      <c r="AT451" s="84">
        <v>294</v>
      </c>
      <c r="AU451" s="84">
        <v>280</v>
      </c>
      <c r="AV451" s="85">
        <v>263</v>
      </c>
    </row>
    <row r="452" spans="1:48">
      <c r="A452">
        <v>452</v>
      </c>
      <c r="B452" s="662"/>
      <c r="C452" s="666">
        <f>+C450+10</f>
        <v>170</v>
      </c>
      <c r="D452" s="86" t="str">
        <f>+D450</f>
        <v>48-X</v>
      </c>
      <c r="E452" s="224"/>
      <c r="F452" s="223"/>
      <c r="G452" s="223"/>
      <c r="H452" s="223"/>
      <c r="I452" s="223"/>
      <c r="J452" s="223"/>
      <c r="K452" s="223"/>
      <c r="L452" s="222"/>
      <c r="N452" s="662"/>
      <c r="O452" s="666">
        <f>+O450+10</f>
        <v>170</v>
      </c>
      <c r="P452" s="86" t="str">
        <f>+P450</f>
        <v>48-X</v>
      </c>
      <c r="Q452" s="221"/>
      <c r="R452" s="220"/>
      <c r="S452" s="220"/>
      <c r="T452" s="220"/>
      <c r="U452" s="220"/>
      <c r="V452" s="220"/>
      <c r="W452" s="220"/>
      <c r="X452" s="219"/>
      <c r="Z452" s="662"/>
      <c r="AA452" s="666">
        <f>+AA450+10</f>
        <v>170</v>
      </c>
      <c r="AB452" s="86" t="str">
        <f>+AB450</f>
        <v>48-X</v>
      </c>
      <c r="AC452" s="221"/>
      <c r="AD452" s="220"/>
      <c r="AE452" s="220"/>
      <c r="AF452" s="220"/>
      <c r="AG452" s="220"/>
      <c r="AH452" s="220"/>
      <c r="AI452" s="88">
        <v>305</v>
      </c>
      <c r="AJ452" s="89">
        <v>305</v>
      </c>
      <c r="AL452" s="662"/>
      <c r="AM452" s="666">
        <f>+AM450+10</f>
        <v>170</v>
      </c>
      <c r="AN452" s="86" t="str">
        <f>+AN450</f>
        <v>48-X</v>
      </c>
      <c r="AO452" s="221"/>
      <c r="AP452" s="220"/>
      <c r="AQ452" s="220"/>
      <c r="AR452" s="220"/>
      <c r="AS452" s="88">
        <v>306</v>
      </c>
      <c r="AT452" s="88">
        <v>308</v>
      </c>
      <c r="AU452" s="88">
        <v>306</v>
      </c>
      <c r="AV452" s="89">
        <v>296</v>
      </c>
    </row>
    <row r="453" spans="1:48" ht="15" thickBot="1">
      <c r="A453">
        <v>453</v>
      </c>
      <c r="B453" s="662"/>
      <c r="C453" s="667"/>
      <c r="D453" s="90" t="str">
        <f>+D451</f>
        <v>44-X</v>
      </c>
      <c r="E453" s="224"/>
      <c r="F453" s="223"/>
      <c r="G453" s="223"/>
      <c r="H453" s="223"/>
      <c r="I453" s="223"/>
      <c r="J453" s="223"/>
      <c r="K453" s="223"/>
      <c r="L453" s="222"/>
      <c r="N453" s="662"/>
      <c r="O453" s="667"/>
      <c r="P453" s="90" t="str">
        <f>+P451</f>
        <v>44-X</v>
      </c>
      <c r="Q453" s="221"/>
      <c r="R453" s="220"/>
      <c r="S453" s="220"/>
      <c r="T453" s="220"/>
      <c r="U453" s="220"/>
      <c r="V453" s="220"/>
      <c r="W453" s="220"/>
      <c r="X453" s="219"/>
      <c r="Z453" s="662"/>
      <c r="AA453" s="667"/>
      <c r="AB453" s="90" t="str">
        <f>+AB451</f>
        <v>44-X</v>
      </c>
      <c r="AC453" s="221"/>
      <c r="AD453" s="220"/>
      <c r="AE453" s="220"/>
      <c r="AF453" s="220"/>
      <c r="AG453" s="220"/>
      <c r="AH453" s="220"/>
      <c r="AI453" s="88">
        <v>303</v>
      </c>
      <c r="AJ453" s="89">
        <v>304</v>
      </c>
      <c r="AL453" s="662"/>
      <c r="AM453" s="667"/>
      <c r="AN453" s="90" t="str">
        <f>+AN451</f>
        <v>44-X</v>
      </c>
      <c r="AO453" s="221"/>
      <c r="AP453" s="220"/>
      <c r="AQ453" s="220"/>
      <c r="AR453" s="220"/>
      <c r="AS453" s="88">
        <v>304</v>
      </c>
      <c r="AT453" s="88">
        <v>307</v>
      </c>
      <c r="AU453" s="88">
        <v>303</v>
      </c>
      <c r="AV453" s="89">
        <v>293</v>
      </c>
    </row>
    <row r="454" spans="1:48">
      <c r="A454">
        <v>454</v>
      </c>
      <c r="B454" s="662"/>
      <c r="C454" s="664">
        <f>+C452+10</f>
        <v>180</v>
      </c>
      <c r="D454" s="78" t="s">
        <v>133</v>
      </c>
      <c r="E454" s="224"/>
      <c r="F454" s="223"/>
      <c r="G454" s="223"/>
      <c r="H454" s="223"/>
      <c r="I454" s="223"/>
      <c r="J454" s="223"/>
      <c r="K454" s="223"/>
      <c r="L454" s="222"/>
      <c r="N454" s="662"/>
      <c r="O454" s="664">
        <f>+O452+10</f>
        <v>180</v>
      </c>
      <c r="P454" s="78" t="s">
        <v>133</v>
      </c>
      <c r="Q454" s="221"/>
      <c r="R454" s="220"/>
      <c r="S454" s="220"/>
      <c r="T454" s="220"/>
      <c r="U454" s="220"/>
      <c r="V454" s="220"/>
      <c r="W454" s="220"/>
      <c r="X454" s="219"/>
      <c r="Z454" s="662"/>
      <c r="AA454" s="664">
        <f>+AA452+10</f>
        <v>180</v>
      </c>
      <c r="AB454" s="78" t="s">
        <v>133</v>
      </c>
      <c r="AC454" s="221"/>
      <c r="AD454" s="220"/>
      <c r="AE454" s="220"/>
      <c r="AF454" s="220"/>
      <c r="AG454" s="220"/>
      <c r="AH454" s="220"/>
      <c r="AI454" s="220"/>
      <c r="AJ454" s="219"/>
      <c r="AL454" s="662"/>
      <c r="AM454" s="664">
        <f>+AM452+10</f>
        <v>180</v>
      </c>
      <c r="AN454" s="78" t="s">
        <v>133</v>
      </c>
      <c r="AO454" s="221"/>
      <c r="AP454" s="220"/>
      <c r="AQ454" s="220"/>
      <c r="AR454" s="220"/>
      <c r="AS454" s="220"/>
      <c r="AT454" s="220"/>
      <c r="AU454" s="84">
        <v>306</v>
      </c>
      <c r="AV454" s="85">
        <v>305</v>
      </c>
    </row>
    <row r="455" spans="1:48" ht="15" thickBot="1">
      <c r="A455">
        <v>455</v>
      </c>
      <c r="B455" s="662"/>
      <c r="C455" s="665"/>
      <c r="D455" s="82" t="s">
        <v>129</v>
      </c>
      <c r="E455" s="224"/>
      <c r="F455" s="223"/>
      <c r="G455" s="223"/>
      <c r="H455" s="223"/>
      <c r="I455" s="223"/>
      <c r="J455" s="223"/>
      <c r="K455" s="223"/>
      <c r="L455" s="222"/>
      <c r="N455" s="662"/>
      <c r="O455" s="665"/>
      <c r="P455" s="82" t="s">
        <v>129</v>
      </c>
      <c r="Q455" s="221"/>
      <c r="R455" s="220"/>
      <c r="S455" s="220"/>
      <c r="T455" s="220"/>
      <c r="U455" s="220"/>
      <c r="V455" s="220"/>
      <c r="W455" s="220"/>
      <c r="X455" s="219"/>
      <c r="Z455" s="662"/>
      <c r="AA455" s="665"/>
      <c r="AB455" s="82" t="s">
        <v>129</v>
      </c>
      <c r="AC455" s="221"/>
      <c r="AD455" s="220"/>
      <c r="AE455" s="220"/>
      <c r="AF455" s="220"/>
      <c r="AG455" s="220"/>
      <c r="AH455" s="220"/>
      <c r="AI455" s="220"/>
      <c r="AJ455" s="219"/>
      <c r="AL455" s="662"/>
      <c r="AM455" s="665"/>
      <c r="AN455" s="82" t="s">
        <v>129</v>
      </c>
      <c r="AO455" s="221"/>
      <c r="AP455" s="220"/>
      <c r="AQ455" s="220"/>
      <c r="AR455" s="220"/>
      <c r="AS455" s="220"/>
      <c r="AT455" s="220"/>
      <c r="AU455" s="84">
        <v>304</v>
      </c>
      <c r="AV455" s="85">
        <v>303</v>
      </c>
    </row>
    <row r="456" spans="1:48">
      <c r="A456">
        <v>456</v>
      </c>
      <c r="B456" s="662"/>
      <c r="C456" s="666">
        <f>+C454+10</f>
        <v>190</v>
      </c>
      <c r="D456" s="86" t="str">
        <f>+D454</f>
        <v>48-X</v>
      </c>
      <c r="E456" s="224"/>
      <c r="F456" s="223"/>
      <c r="G456" s="223"/>
      <c r="H456" s="223"/>
      <c r="I456" s="223"/>
      <c r="J456" s="223"/>
      <c r="K456" s="223"/>
      <c r="L456" s="222"/>
      <c r="N456" s="662"/>
      <c r="O456" s="666">
        <f>+O454+10</f>
        <v>190</v>
      </c>
      <c r="P456" s="86" t="str">
        <f>+P454</f>
        <v>48-X</v>
      </c>
      <c r="Q456" s="221"/>
      <c r="R456" s="220"/>
      <c r="S456" s="220"/>
      <c r="T456" s="220"/>
      <c r="U456" s="220"/>
      <c r="V456" s="220"/>
      <c r="W456" s="220"/>
      <c r="X456" s="219"/>
      <c r="Z456" s="662"/>
      <c r="AA456" s="666">
        <f>+AA454+10</f>
        <v>190</v>
      </c>
      <c r="AB456" s="86" t="str">
        <f>+AB454</f>
        <v>48-X</v>
      </c>
      <c r="AC456" s="221"/>
      <c r="AD456" s="220"/>
      <c r="AE456" s="220"/>
      <c r="AF456" s="220"/>
      <c r="AG456" s="220"/>
      <c r="AH456" s="220"/>
      <c r="AI456" s="220"/>
      <c r="AJ456" s="219"/>
      <c r="AL456" s="662"/>
      <c r="AM456" s="666">
        <f>+AM454+10</f>
        <v>190</v>
      </c>
      <c r="AN456" s="86" t="str">
        <f>+AN454</f>
        <v>48-X</v>
      </c>
      <c r="AO456" s="221"/>
      <c r="AP456" s="220"/>
      <c r="AQ456" s="220"/>
      <c r="AR456" s="220"/>
      <c r="AS456" s="220"/>
      <c r="AT456" s="220"/>
      <c r="AU456" s="220"/>
      <c r="AV456" s="89">
        <v>301</v>
      </c>
    </row>
    <row r="457" spans="1:48" ht="15" thickBot="1">
      <c r="A457">
        <v>457</v>
      </c>
      <c r="B457" s="662"/>
      <c r="C457" s="667"/>
      <c r="D457" s="90" t="str">
        <f>+D455</f>
        <v>44-X</v>
      </c>
      <c r="E457" s="224"/>
      <c r="F457" s="223"/>
      <c r="G457" s="223"/>
      <c r="H457" s="223"/>
      <c r="I457" s="223"/>
      <c r="J457" s="223"/>
      <c r="K457" s="223"/>
      <c r="L457" s="222"/>
      <c r="N457" s="662"/>
      <c r="O457" s="667"/>
      <c r="P457" s="90" t="str">
        <f>+P455</f>
        <v>44-X</v>
      </c>
      <c r="Q457" s="221"/>
      <c r="R457" s="220"/>
      <c r="S457" s="220"/>
      <c r="T457" s="220"/>
      <c r="U457" s="220"/>
      <c r="V457" s="220"/>
      <c r="W457" s="220"/>
      <c r="X457" s="219"/>
      <c r="Z457" s="662"/>
      <c r="AA457" s="667"/>
      <c r="AB457" s="90" t="str">
        <f>+AB455</f>
        <v>44-X</v>
      </c>
      <c r="AC457" s="221"/>
      <c r="AD457" s="220"/>
      <c r="AE457" s="220"/>
      <c r="AF457" s="220"/>
      <c r="AG457" s="220"/>
      <c r="AH457" s="220"/>
      <c r="AI457" s="220"/>
      <c r="AJ457" s="219"/>
      <c r="AL457" s="662"/>
      <c r="AM457" s="667"/>
      <c r="AN457" s="90" t="str">
        <f>+AN455</f>
        <v>44-X</v>
      </c>
      <c r="AO457" s="221"/>
      <c r="AP457" s="220"/>
      <c r="AQ457" s="220"/>
      <c r="AR457" s="220"/>
      <c r="AS457" s="220"/>
      <c r="AT457" s="220"/>
      <c r="AU457" s="220"/>
      <c r="AV457" s="89">
        <v>299</v>
      </c>
    </row>
    <row r="458" spans="1:48">
      <c r="A458">
        <v>458</v>
      </c>
      <c r="B458" s="662"/>
      <c r="C458" s="664">
        <f>+C456+10</f>
        <v>200</v>
      </c>
      <c r="D458" s="78" t="s">
        <v>133</v>
      </c>
      <c r="E458" s="224"/>
      <c r="F458" s="223"/>
      <c r="G458" s="223"/>
      <c r="H458" s="223"/>
      <c r="I458" s="223"/>
      <c r="J458" s="223"/>
      <c r="K458" s="223"/>
      <c r="L458" s="222"/>
      <c r="N458" s="662"/>
      <c r="O458" s="664">
        <f>+O456+10</f>
        <v>200</v>
      </c>
      <c r="P458" s="78" t="s">
        <v>133</v>
      </c>
      <c r="Q458" s="221"/>
      <c r="R458" s="220"/>
      <c r="S458" s="220"/>
      <c r="T458" s="220"/>
      <c r="U458" s="220"/>
      <c r="V458" s="220"/>
      <c r="W458" s="220"/>
      <c r="X458" s="219"/>
      <c r="Z458" s="662"/>
      <c r="AA458" s="664">
        <f>+AA456+10</f>
        <v>200</v>
      </c>
      <c r="AB458" s="78" t="s">
        <v>133</v>
      </c>
      <c r="AC458" s="221"/>
      <c r="AD458" s="220"/>
      <c r="AE458" s="220"/>
      <c r="AF458" s="220"/>
      <c r="AG458" s="220"/>
      <c r="AH458" s="220"/>
      <c r="AI458" s="220"/>
      <c r="AJ458" s="219"/>
      <c r="AL458" s="662"/>
      <c r="AM458" s="664">
        <f>+AM456+10</f>
        <v>200</v>
      </c>
      <c r="AN458" s="78" t="s">
        <v>133</v>
      </c>
      <c r="AO458" s="221"/>
      <c r="AP458" s="220"/>
      <c r="AQ458" s="220"/>
      <c r="AR458" s="220"/>
      <c r="AS458" s="220"/>
      <c r="AT458" s="220"/>
      <c r="AU458" s="220"/>
      <c r="AV458" s="219"/>
    </row>
    <row r="459" spans="1:48" ht="15" thickBot="1">
      <c r="A459">
        <v>459</v>
      </c>
      <c r="B459" s="663"/>
      <c r="C459" s="665"/>
      <c r="D459" s="82" t="s">
        <v>129</v>
      </c>
      <c r="E459" s="349"/>
      <c r="F459" s="350"/>
      <c r="G459" s="350"/>
      <c r="H459" s="350"/>
      <c r="I459" s="350"/>
      <c r="J459" s="350"/>
      <c r="K459" s="350"/>
      <c r="L459" s="351"/>
      <c r="N459" s="663"/>
      <c r="O459" s="665"/>
      <c r="P459" s="82" t="s">
        <v>129</v>
      </c>
      <c r="Q459" s="352"/>
      <c r="R459" s="353"/>
      <c r="S459" s="353"/>
      <c r="T459" s="353"/>
      <c r="U459" s="353"/>
      <c r="V459" s="353"/>
      <c r="W459" s="353"/>
      <c r="X459" s="354"/>
      <c r="Z459" s="663"/>
      <c r="AA459" s="665"/>
      <c r="AB459" s="82" t="s">
        <v>129</v>
      </c>
      <c r="AC459" s="352"/>
      <c r="AD459" s="353"/>
      <c r="AE459" s="353"/>
      <c r="AF459" s="353"/>
      <c r="AG459" s="353"/>
      <c r="AH459" s="353"/>
      <c r="AI459" s="353"/>
      <c r="AJ459" s="354"/>
      <c r="AL459" s="663"/>
      <c r="AM459" s="665"/>
      <c r="AN459" s="82" t="s">
        <v>129</v>
      </c>
      <c r="AO459" s="352"/>
      <c r="AP459" s="353"/>
      <c r="AQ459" s="353"/>
      <c r="AR459" s="353"/>
      <c r="AS459" s="353"/>
      <c r="AT459" s="353"/>
      <c r="AU459" s="353"/>
      <c r="AV459" s="354"/>
    </row>
    <row r="460" spans="1:48">
      <c r="A460">
        <v>460</v>
      </c>
    </row>
    <row r="461" spans="1:48">
      <c r="A461">
        <v>461</v>
      </c>
      <c r="B461" s="675" t="s">
        <v>1143</v>
      </c>
      <c r="C461" s="675"/>
      <c r="D461" s="675"/>
      <c r="E461" s="675"/>
      <c r="F461" s="675"/>
      <c r="G461" s="675"/>
      <c r="H461" s="675"/>
      <c r="I461" s="675"/>
      <c r="J461" s="675"/>
      <c r="K461" s="675"/>
      <c r="L461" s="675"/>
      <c r="N461" s="675" t="s">
        <v>1143</v>
      </c>
      <c r="O461" s="675"/>
      <c r="P461" s="675"/>
      <c r="Q461" s="675"/>
      <c r="R461" s="675"/>
      <c r="S461" s="675"/>
      <c r="T461" s="675"/>
      <c r="U461" s="675"/>
      <c r="V461" s="675"/>
      <c r="W461" s="675"/>
      <c r="X461" s="675"/>
      <c r="Z461" s="675" t="s">
        <v>1143</v>
      </c>
      <c r="AA461" s="675"/>
      <c r="AB461" s="675"/>
      <c r="AC461" s="675"/>
      <c r="AD461" s="675"/>
      <c r="AE461" s="675"/>
      <c r="AF461" s="675"/>
      <c r="AG461" s="675"/>
      <c r="AH461" s="675"/>
      <c r="AI461" s="675"/>
      <c r="AJ461" s="675"/>
      <c r="AL461" s="675" t="s">
        <v>1143</v>
      </c>
      <c r="AM461" s="675"/>
      <c r="AN461" s="675"/>
      <c r="AO461" s="675"/>
      <c r="AP461" s="675"/>
      <c r="AQ461" s="675"/>
      <c r="AR461" s="675"/>
      <c r="AS461" s="675"/>
      <c r="AT461" s="675"/>
      <c r="AU461" s="675"/>
      <c r="AV461" s="675"/>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1137</v>
      </c>
      <c r="C467" s="650"/>
      <c r="D467" s="650"/>
      <c r="E467" s="650"/>
      <c r="F467" s="650"/>
      <c r="G467" s="650"/>
      <c r="H467" s="650"/>
      <c r="I467" s="650"/>
      <c r="J467" s="650"/>
      <c r="K467" s="650"/>
      <c r="L467" s="651"/>
      <c r="N467" s="649" t="s">
        <v>1137</v>
      </c>
      <c r="O467" s="650"/>
      <c r="P467" s="650"/>
      <c r="Q467" s="650"/>
      <c r="R467" s="650"/>
      <c r="S467" s="650"/>
      <c r="T467" s="650"/>
      <c r="U467" s="650"/>
      <c r="V467" s="650"/>
      <c r="W467" s="650"/>
      <c r="X467" s="651"/>
      <c r="Z467" s="649" t="s">
        <v>1137</v>
      </c>
      <c r="AA467" s="650"/>
      <c r="AB467" s="650"/>
      <c r="AC467" s="650"/>
      <c r="AD467" s="650"/>
      <c r="AE467" s="650"/>
      <c r="AF467" s="650"/>
      <c r="AG467" s="650"/>
      <c r="AH467" s="650"/>
      <c r="AI467" s="650"/>
      <c r="AJ467" s="651"/>
      <c r="AL467" s="649" t="s">
        <v>1137</v>
      </c>
      <c r="AM467" s="650"/>
      <c r="AN467" s="650"/>
      <c r="AO467" s="650"/>
      <c r="AP467" s="650"/>
      <c r="AQ467" s="650"/>
      <c r="AR467" s="650"/>
      <c r="AS467" s="650"/>
      <c r="AT467" s="650"/>
      <c r="AU467" s="650"/>
      <c r="AV467" s="651"/>
    </row>
    <row r="468" spans="1:48" ht="15.75" customHeight="1">
      <c r="A468">
        <v>468</v>
      </c>
      <c r="B468" s="652" t="s">
        <v>1117</v>
      </c>
      <c r="C468" s="652" t="s">
        <v>634</v>
      </c>
      <c r="D468" s="682" t="s">
        <v>1119</v>
      </c>
      <c r="E468" s="676" t="s">
        <v>1120</v>
      </c>
      <c r="F468" s="677"/>
      <c r="G468" s="677"/>
      <c r="H468" s="677"/>
      <c r="I468" s="677"/>
      <c r="J468" s="677"/>
      <c r="K468" s="677"/>
      <c r="L468" s="678"/>
      <c r="N468" s="652" t="str">
        <f>+N6</f>
        <v>Categoría de terreno 2</v>
      </c>
      <c r="O468" s="652" t="s">
        <v>634</v>
      </c>
      <c r="P468" s="682" t="s">
        <v>1119</v>
      </c>
      <c r="Q468" s="676" t="s">
        <v>1120</v>
      </c>
      <c r="R468" s="677"/>
      <c r="S468" s="677"/>
      <c r="T468" s="677"/>
      <c r="U468" s="677"/>
      <c r="V468" s="677"/>
      <c r="W468" s="677"/>
      <c r="X468" s="678"/>
      <c r="Z468" s="652" t="str">
        <f>+Z6</f>
        <v>Categoría de terreno 3</v>
      </c>
      <c r="AA468" s="652" t="s">
        <v>634</v>
      </c>
      <c r="AB468" s="682" t="s">
        <v>1119</v>
      </c>
      <c r="AC468" s="676" t="s">
        <v>1120</v>
      </c>
      <c r="AD468" s="677"/>
      <c r="AE468" s="677"/>
      <c r="AF468" s="677"/>
      <c r="AG468" s="677"/>
      <c r="AH468" s="677"/>
      <c r="AI468" s="677"/>
      <c r="AJ468" s="678"/>
      <c r="AL468" s="652" t="str">
        <f>+AL6</f>
        <v>Categoría de terreno 4</v>
      </c>
      <c r="AM468" s="652" t="s">
        <v>634</v>
      </c>
      <c r="AN468" s="682" t="s">
        <v>1119</v>
      </c>
      <c r="AO468" s="676" t="s">
        <v>1120</v>
      </c>
      <c r="AP468" s="677"/>
      <c r="AQ468" s="677"/>
      <c r="AR468" s="677"/>
      <c r="AS468" s="677"/>
      <c r="AT468" s="677"/>
      <c r="AU468" s="677"/>
      <c r="AV468" s="678"/>
    </row>
    <row r="469" spans="1:48" ht="15" customHeight="1" thickBot="1">
      <c r="A469">
        <v>469</v>
      </c>
      <c r="B469" s="668"/>
      <c r="C469" s="668"/>
      <c r="D469" s="683"/>
      <c r="E469" s="679"/>
      <c r="F469" s="680"/>
      <c r="G469" s="680"/>
      <c r="H469" s="680"/>
      <c r="I469" s="680"/>
      <c r="J469" s="680"/>
      <c r="K469" s="680"/>
      <c r="L469" s="681"/>
      <c r="N469" s="668"/>
      <c r="O469" s="668"/>
      <c r="P469" s="683"/>
      <c r="Q469" s="679"/>
      <c r="R469" s="680"/>
      <c r="S469" s="680"/>
      <c r="T469" s="680"/>
      <c r="U469" s="680"/>
      <c r="V469" s="680"/>
      <c r="W469" s="680"/>
      <c r="X469" s="681"/>
      <c r="Z469" s="668"/>
      <c r="AA469" s="668"/>
      <c r="AB469" s="683"/>
      <c r="AC469" s="679"/>
      <c r="AD469" s="680"/>
      <c r="AE469" s="680"/>
      <c r="AF469" s="680"/>
      <c r="AG469" s="680"/>
      <c r="AH469" s="680"/>
      <c r="AI469" s="680"/>
      <c r="AJ469" s="681"/>
      <c r="AL469" s="668"/>
      <c r="AM469" s="668"/>
      <c r="AN469" s="683"/>
      <c r="AO469" s="679"/>
      <c r="AP469" s="680"/>
      <c r="AQ469" s="680"/>
      <c r="AR469" s="680"/>
      <c r="AS469" s="680"/>
      <c r="AT469" s="680"/>
      <c r="AU469" s="680"/>
      <c r="AV469" s="681"/>
    </row>
    <row r="470" spans="1:48" ht="15" thickBot="1">
      <c r="A470">
        <v>470</v>
      </c>
      <c r="B470" s="653"/>
      <c r="C470" s="653"/>
      <c r="D470" s="671"/>
      <c r="E470" s="75">
        <v>0</v>
      </c>
      <c r="F470" s="76">
        <v>500</v>
      </c>
      <c r="G470" s="76">
        <v>1000</v>
      </c>
      <c r="H470" s="76">
        <v>1500</v>
      </c>
      <c r="I470" s="76">
        <v>2000</v>
      </c>
      <c r="J470" s="76">
        <v>2500</v>
      </c>
      <c r="K470" s="76">
        <v>3000</v>
      </c>
      <c r="L470" s="77">
        <v>3500</v>
      </c>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tr">
        <f>+B438</f>
        <v>*Inclinación del sistema 24°</v>
      </c>
      <c r="C471" s="664">
        <v>100</v>
      </c>
      <c r="D471" s="78" t="s">
        <v>133</v>
      </c>
      <c r="E471" s="79">
        <v>245</v>
      </c>
      <c r="F471" s="80">
        <v>238</v>
      </c>
      <c r="G471" s="80">
        <v>228</v>
      </c>
      <c r="H471" s="80">
        <v>217</v>
      </c>
      <c r="I471" s="80">
        <v>208</v>
      </c>
      <c r="J471" s="80">
        <v>199</v>
      </c>
      <c r="K471" s="80">
        <v>222</v>
      </c>
      <c r="L471" s="81">
        <v>214</v>
      </c>
      <c r="N471" s="661" t="str">
        <f>+N438</f>
        <v>*Inclinación del sistema 24°</v>
      </c>
      <c r="O471" s="664">
        <v>100</v>
      </c>
      <c r="P471" s="78" t="s">
        <v>133</v>
      </c>
      <c r="Q471" s="79">
        <v>204</v>
      </c>
      <c r="R471" s="80">
        <v>198</v>
      </c>
      <c r="S471" s="80">
        <v>220</v>
      </c>
      <c r="T471" s="80">
        <v>212</v>
      </c>
      <c r="U471" s="80">
        <v>206</v>
      </c>
      <c r="V471" s="80">
        <v>199</v>
      </c>
      <c r="W471" s="80">
        <v>189</v>
      </c>
      <c r="X471" s="81">
        <v>180</v>
      </c>
      <c r="Z471" s="661" t="str">
        <f>+Z438</f>
        <v>*Inclinación del sistema 24°</v>
      </c>
      <c r="AA471" s="664">
        <v>100</v>
      </c>
      <c r="AB471" s="78" t="s">
        <v>133</v>
      </c>
      <c r="AC471" s="79">
        <v>204</v>
      </c>
      <c r="AD471" s="80">
        <v>197</v>
      </c>
      <c r="AE471" s="80">
        <v>187</v>
      </c>
      <c r="AF471" s="80">
        <v>179</v>
      </c>
      <c r="AG471" s="80">
        <v>218</v>
      </c>
      <c r="AH471" s="80">
        <v>215</v>
      </c>
      <c r="AI471" s="80">
        <v>204</v>
      </c>
      <c r="AJ471" s="81">
        <v>193</v>
      </c>
      <c r="AL471" s="661" t="str">
        <f>+AL438</f>
        <v>*Inclinación del sistema 24°</v>
      </c>
      <c r="AM471" s="664">
        <v>100</v>
      </c>
      <c r="AN471" s="78" t="s">
        <v>133</v>
      </c>
      <c r="AO471" s="79">
        <v>182</v>
      </c>
      <c r="AP471" s="80">
        <v>224</v>
      </c>
      <c r="AQ471" s="80">
        <v>217</v>
      </c>
      <c r="AR471" s="80">
        <v>209</v>
      </c>
      <c r="AS471" s="80">
        <v>199</v>
      </c>
      <c r="AT471" s="80">
        <v>189</v>
      </c>
      <c r="AU471" s="80">
        <v>179</v>
      </c>
      <c r="AV471" s="81">
        <v>169</v>
      </c>
    </row>
    <row r="472" spans="1:48" ht="15" thickBot="1">
      <c r="A472">
        <v>472</v>
      </c>
      <c r="B472" s="662"/>
      <c r="C472" s="665"/>
      <c r="D472" s="82" t="s">
        <v>129</v>
      </c>
      <c r="E472" s="83">
        <v>244</v>
      </c>
      <c r="F472" s="84">
        <v>237</v>
      </c>
      <c r="G472" s="84">
        <v>225</v>
      </c>
      <c r="H472" s="84">
        <v>215</v>
      </c>
      <c r="I472" s="84">
        <v>206</v>
      </c>
      <c r="J472" s="84">
        <v>198</v>
      </c>
      <c r="K472" s="84">
        <v>210</v>
      </c>
      <c r="L472" s="85">
        <v>203</v>
      </c>
      <c r="N472" s="662"/>
      <c r="O472" s="665"/>
      <c r="P472" s="82" t="s">
        <v>129</v>
      </c>
      <c r="Q472" s="83">
        <v>204</v>
      </c>
      <c r="R472" s="84">
        <v>195</v>
      </c>
      <c r="S472" s="84">
        <v>209</v>
      </c>
      <c r="T472" s="84">
        <v>202</v>
      </c>
      <c r="U472" s="84">
        <v>197</v>
      </c>
      <c r="V472" s="84">
        <v>190</v>
      </c>
      <c r="W472" s="84">
        <v>184</v>
      </c>
      <c r="X472" s="85">
        <v>176</v>
      </c>
      <c r="Z472" s="662"/>
      <c r="AA472" s="665"/>
      <c r="AB472" s="82" t="s">
        <v>129</v>
      </c>
      <c r="AC472" s="83">
        <v>195</v>
      </c>
      <c r="AD472" s="84">
        <v>190</v>
      </c>
      <c r="AE472" s="84">
        <v>182</v>
      </c>
      <c r="AF472" s="84">
        <v>176</v>
      </c>
      <c r="AG472" s="84">
        <v>171</v>
      </c>
      <c r="AH472" s="84">
        <v>194</v>
      </c>
      <c r="AI472" s="84">
        <v>189</v>
      </c>
      <c r="AJ472" s="85">
        <v>183</v>
      </c>
      <c r="AL472" s="662"/>
      <c r="AM472" s="665"/>
      <c r="AN472" s="82" t="s">
        <v>129</v>
      </c>
      <c r="AO472" s="83">
        <v>178</v>
      </c>
      <c r="AP472" s="84">
        <v>173</v>
      </c>
      <c r="AQ472" s="84">
        <v>196</v>
      </c>
      <c r="AR472" s="84">
        <v>191</v>
      </c>
      <c r="AS472" s="84">
        <v>186</v>
      </c>
      <c r="AT472" s="84">
        <v>181</v>
      </c>
      <c r="AU472" s="84">
        <v>176</v>
      </c>
      <c r="AV472" s="85">
        <v>168</v>
      </c>
    </row>
    <row r="473" spans="1:48">
      <c r="A473">
        <v>473</v>
      </c>
      <c r="B473" s="662"/>
      <c r="C473" s="666">
        <v>110</v>
      </c>
      <c r="D473" s="86" t="str">
        <f>+D471</f>
        <v>48-X</v>
      </c>
      <c r="E473" s="87">
        <v>241</v>
      </c>
      <c r="F473" s="88">
        <v>244</v>
      </c>
      <c r="G473" s="88">
        <v>246</v>
      </c>
      <c r="H473" s="88">
        <v>245</v>
      </c>
      <c r="I473" s="88">
        <v>240</v>
      </c>
      <c r="J473" s="88">
        <v>229</v>
      </c>
      <c r="K473" s="88">
        <v>219</v>
      </c>
      <c r="L473" s="89">
        <v>208</v>
      </c>
      <c r="N473" s="662"/>
      <c r="O473" s="666">
        <v>110</v>
      </c>
      <c r="P473" s="86" t="str">
        <f>+P471</f>
        <v>48-X</v>
      </c>
      <c r="Q473" s="87">
        <v>237</v>
      </c>
      <c r="R473" s="88">
        <v>228</v>
      </c>
      <c r="S473" s="88">
        <v>215</v>
      </c>
      <c r="T473" s="88">
        <v>206</v>
      </c>
      <c r="U473" s="88">
        <v>199</v>
      </c>
      <c r="V473" s="88">
        <v>223</v>
      </c>
      <c r="W473" s="88">
        <v>214</v>
      </c>
      <c r="X473" s="89">
        <v>206</v>
      </c>
      <c r="Z473" s="662"/>
      <c r="AA473" s="666">
        <v>110</v>
      </c>
      <c r="AB473" s="86" t="str">
        <f>+AB471</f>
        <v>48-X</v>
      </c>
      <c r="AC473" s="87">
        <v>228</v>
      </c>
      <c r="AD473" s="88">
        <v>221</v>
      </c>
      <c r="AE473" s="88">
        <v>213</v>
      </c>
      <c r="AF473" s="88">
        <v>205</v>
      </c>
      <c r="AG473" s="88">
        <v>198</v>
      </c>
      <c r="AH473" s="88">
        <v>189</v>
      </c>
      <c r="AI473" s="88">
        <v>180</v>
      </c>
      <c r="AJ473" s="89">
        <v>219</v>
      </c>
      <c r="AL473" s="662"/>
      <c r="AM473" s="666">
        <v>110</v>
      </c>
      <c r="AN473" s="86" t="str">
        <f>+AN471</f>
        <v>48-X</v>
      </c>
      <c r="AO473" s="87">
        <v>209</v>
      </c>
      <c r="AP473" s="88">
        <v>202</v>
      </c>
      <c r="AQ473" s="88">
        <v>192</v>
      </c>
      <c r="AR473" s="88">
        <v>184</v>
      </c>
      <c r="AS473" s="88">
        <v>176</v>
      </c>
      <c r="AT473" s="88">
        <v>218</v>
      </c>
      <c r="AU473" s="88">
        <v>211</v>
      </c>
      <c r="AV473" s="89">
        <v>199</v>
      </c>
    </row>
    <row r="474" spans="1:48" ht="15" thickBot="1">
      <c r="A474">
        <v>474</v>
      </c>
      <c r="B474" s="662"/>
      <c r="C474" s="667"/>
      <c r="D474" s="90" t="str">
        <f>+D472</f>
        <v>44-X</v>
      </c>
      <c r="E474" s="87">
        <v>239</v>
      </c>
      <c r="F474" s="88">
        <v>243</v>
      </c>
      <c r="G474" s="88">
        <v>245</v>
      </c>
      <c r="H474" s="88">
        <v>244</v>
      </c>
      <c r="I474" s="88">
        <v>237</v>
      </c>
      <c r="J474" s="88">
        <v>226</v>
      </c>
      <c r="K474" s="88">
        <v>217</v>
      </c>
      <c r="L474" s="89">
        <v>205</v>
      </c>
      <c r="N474" s="662"/>
      <c r="O474" s="667"/>
      <c r="P474" s="90" t="str">
        <f>+P472</f>
        <v>44-X</v>
      </c>
      <c r="Q474" s="87">
        <v>235</v>
      </c>
      <c r="R474" s="88">
        <v>225</v>
      </c>
      <c r="S474" s="88">
        <v>214</v>
      </c>
      <c r="T474" s="88">
        <v>204</v>
      </c>
      <c r="U474" s="88">
        <v>197</v>
      </c>
      <c r="V474" s="88">
        <v>210</v>
      </c>
      <c r="W474" s="88">
        <v>204</v>
      </c>
      <c r="X474" s="89">
        <v>197</v>
      </c>
      <c r="Z474" s="662"/>
      <c r="AA474" s="667"/>
      <c r="AB474" s="90" t="str">
        <f>+AB472</f>
        <v>44-X</v>
      </c>
      <c r="AC474" s="87">
        <v>194</v>
      </c>
      <c r="AD474" s="88">
        <v>209</v>
      </c>
      <c r="AE474" s="88">
        <v>203</v>
      </c>
      <c r="AF474" s="88">
        <v>196</v>
      </c>
      <c r="AG474" s="88">
        <v>190</v>
      </c>
      <c r="AH474" s="88">
        <v>183</v>
      </c>
      <c r="AI474" s="88">
        <v>177</v>
      </c>
      <c r="AJ474" s="89">
        <v>170</v>
      </c>
      <c r="AL474" s="662"/>
      <c r="AM474" s="667"/>
      <c r="AN474" s="90" t="str">
        <f>+AN472</f>
        <v>44-X</v>
      </c>
      <c r="AO474" s="87">
        <v>199</v>
      </c>
      <c r="AP474" s="88">
        <v>193</v>
      </c>
      <c r="AQ474" s="88">
        <v>186</v>
      </c>
      <c r="AR474" s="88">
        <v>180</v>
      </c>
      <c r="AS474" s="88">
        <v>174</v>
      </c>
      <c r="AT474" s="88">
        <v>167</v>
      </c>
      <c r="AU474" s="88">
        <v>191</v>
      </c>
      <c r="AV474" s="89">
        <v>186</v>
      </c>
    </row>
    <row r="475" spans="1:48">
      <c r="A475">
        <v>475</v>
      </c>
      <c r="B475" s="662"/>
      <c r="C475" s="664">
        <f>+C473+10</f>
        <v>120</v>
      </c>
      <c r="D475" s="78" t="s">
        <v>133</v>
      </c>
      <c r="E475" s="224"/>
      <c r="F475" s="223"/>
      <c r="G475" s="223"/>
      <c r="H475" s="84">
        <v>242</v>
      </c>
      <c r="I475" s="84">
        <v>245</v>
      </c>
      <c r="J475" s="84">
        <v>247</v>
      </c>
      <c r="K475" s="84">
        <v>246</v>
      </c>
      <c r="L475" s="85">
        <v>238</v>
      </c>
      <c r="N475" s="662"/>
      <c r="O475" s="664">
        <f>+O473+10</f>
        <v>120</v>
      </c>
      <c r="P475" s="78" t="s">
        <v>133</v>
      </c>
      <c r="Q475" s="83">
        <v>244</v>
      </c>
      <c r="R475" s="84">
        <v>246</v>
      </c>
      <c r="S475" s="84">
        <v>244</v>
      </c>
      <c r="T475" s="84">
        <v>236</v>
      </c>
      <c r="U475" s="84">
        <v>226</v>
      </c>
      <c r="V475" s="84">
        <v>216</v>
      </c>
      <c r="W475" s="84">
        <v>205</v>
      </c>
      <c r="X475" s="85">
        <v>196</v>
      </c>
      <c r="Z475" s="662"/>
      <c r="AA475" s="664">
        <f>+AA473+10</f>
        <v>120</v>
      </c>
      <c r="AB475" s="78" t="s">
        <v>133</v>
      </c>
      <c r="AC475" s="83">
        <v>223</v>
      </c>
      <c r="AD475" s="84">
        <v>214</v>
      </c>
      <c r="AE475" s="84">
        <v>205</v>
      </c>
      <c r="AF475" s="84">
        <v>228</v>
      </c>
      <c r="AG475" s="84">
        <v>220</v>
      </c>
      <c r="AH475" s="84">
        <v>213</v>
      </c>
      <c r="AI475" s="84">
        <v>204</v>
      </c>
      <c r="AJ475" s="85">
        <v>195</v>
      </c>
      <c r="AL475" s="662"/>
      <c r="AM475" s="664">
        <f>+AM473+10</f>
        <v>120</v>
      </c>
      <c r="AN475" s="78" t="s">
        <v>133</v>
      </c>
      <c r="AO475" s="83">
        <v>230</v>
      </c>
      <c r="AP475" s="84">
        <v>223</v>
      </c>
      <c r="AQ475" s="84">
        <v>214</v>
      </c>
      <c r="AR475" s="84">
        <v>208</v>
      </c>
      <c r="AS475" s="84">
        <v>201</v>
      </c>
      <c r="AT475" s="84">
        <v>192</v>
      </c>
      <c r="AU475" s="84">
        <v>183</v>
      </c>
      <c r="AV475" s="85">
        <v>223</v>
      </c>
    </row>
    <row r="476" spans="1:48" ht="15" thickBot="1">
      <c r="A476">
        <v>476</v>
      </c>
      <c r="B476" s="662"/>
      <c r="C476" s="665"/>
      <c r="D476" s="82" t="s">
        <v>129</v>
      </c>
      <c r="E476" s="221"/>
      <c r="F476" s="220"/>
      <c r="G476" s="220"/>
      <c r="H476" s="84">
        <v>240</v>
      </c>
      <c r="I476" s="84">
        <v>243</v>
      </c>
      <c r="J476" s="84">
        <v>246</v>
      </c>
      <c r="K476" s="84">
        <v>245</v>
      </c>
      <c r="L476" s="85">
        <v>235</v>
      </c>
      <c r="N476" s="662"/>
      <c r="O476" s="665"/>
      <c r="P476" s="82" t="s">
        <v>129</v>
      </c>
      <c r="Q476" s="83">
        <v>243</v>
      </c>
      <c r="R476" s="84">
        <v>245</v>
      </c>
      <c r="S476" s="84">
        <v>243</v>
      </c>
      <c r="T476" s="84">
        <v>234</v>
      </c>
      <c r="U476" s="84">
        <v>223</v>
      </c>
      <c r="V476" s="84">
        <v>213</v>
      </c>
      <c r="W476" s="84">
        <v>204</v>
      </c>
      <c r="X476" s="85">
        <v>194</v>
      </c>
      <c r="Z476" s="662"/>
      <c r="AA476" s="665"/>
      <c r="AB476" s="82" t="s">
        <v>129</v>
      </c>
      <c r="AC476" s="83">
        <v>220</v>
      </c>
      <c r="AD476" s="84">
        <v>211</v>
      </c>
      <c r="AE476" s="84">
        <v>202</v>
      </c>
      <c r="AF476" s="84">
        <v>193</v>
      </c>
      <c r="AG476" s="84">
        <v>208</v>
      </c>
      <c r="AH476" s="84">
        <v>202</v>
      </c>
      <c r="AI476" s="84">
        <v>195</v>
      </c>
      <c r="AJ476" s="85">
        <v>188</v>
      </c>
      <c r="AL476" s="662"/>
      <c r="AM476" s="665"/>
      <c r="AN476" s="82" t="s">
        <v>129</v>
      </c>
      <c r="AO476" s="83">
        <v>197</v>
      </c>
      <c r="AP476" s="84">
        <v>211</v>
      </c>
      <c r="AQ476" s="84">
        <v>205</v>
      </c>
      <c r="AR476" s="84">
        <v>198</v>
      </c>
      <c r="AS476" s="84">
        <v>192</v>
      </c>
      <c r="AT476" s="84">
        <v>186</v>
      </c>
      <c r="AU476" s="84">
        <v>179</v>
      </c>
      <c r="AV476" s="85">
        <v>172</v>
      </c>
    </row>
    <row r="477" spans="1:48">
      <c r="A477">
        <v>477</v>
      </c>
      <c r="B477" s="662"/>
      <c r="C477" s="666">
        <f>+C475+10</f>
        <v>130</v>
      </c>
      <c r="D477" s="86" t="str">
        <f>+D475</f>
        <v>48-X</v>
      </c>
      <c r="E477" s="224"/>
      <c r="F477" s="223"/>
      <c r="G477" s="223"/>
      <c r="H477" s="223"/>
      <c r="I477" s="223"/>
      <c r="J477" s="223"/>
      <c r="K477" s="88">
        <v>242</v>
      </c>
      <c r="L477" s="89">
        <v>246</v>
      </c>
      <c r="N477" s="662"/>
      <c r="O477" s="666">
        <f>+O475+10</f>
        <v>130</v>
      </c>
      <c r="P477" s="86" t="str">
        <f>+P475</f>
        <v>48-X</v>
      </c>
      <c r="Q477" s="221"/>
      <c r="R477" s="220"/>
      <c r="S477" s="88">
        <v>241</v>
      </c>
      <c r="T477" s="88">
        <v>240</v>
      </c>
      <c r="U477" s="88">
        <v>244</v>
      </c>
      <c r="V477" s="88">
        <v>242</v>
      </c>
      <c r="W477" s="88">
        <v>232</v>
      </c>
      <c r="X477" s="89">
        <v>219</v>
      </c>
      <c r="Z477" s="662"/>
      <c r="AA477" s="666">
        <f>+AA475+10</f>
        <v>130</v>
      </c>
      <c r="AB477" s="86" t="str">
        <f>+AB475</f>
        <v>48-X</v>
      </c>
      <c r="AC477" s="87">
        <v>244</v>
      </c>
      <c r="AD477" s="88">
        <v>242</v>
      </c>
      <c r="AE477" s="88">
        <v>229</v>
      </c>
      <c r="AF477" s="88">
        <v>219</v>
      </c>
      <c r="AG477" s="88">
        <v>211</v>
      </c>
      <c r="AH477" s="88">
        <v>201</v>
      </c>
      <c r="AI477" s="88">
        <v>225</v>
      </c>
      <c r="AJ477" s="89">
        <v>217</v>
      </c>
      <c r="AL477" s="662"/>
      <c r="AM477" s="666">
        <f>+AM475+10</f>
        <v>130</v>
      </c>
      <c r="AN477" s="86" t="str">
        <f>+AN475</f>
        <v>48-X</v>
      </c>
      <c r="AO477" s="87">
        <v>223</v>
      </c>
      <c r="AP477" s="88">
        <v>214</v>
      </c>
      <c r="AQ477" s="88">
        <v>204</v>
      </c>
      <c r="AR477" s="88">
        <v>196</v>
      </c>
      <c r="AS477" s="88">
        <v>220</v>
      </c>
      <c r="AT477" s="88">
        <v>213</v>
      </c>
      <c r="AU477" s="88">
        <v>205</v>
      </c>
      <c r="AV477" s="89">
        <v>196</v>
      </c>
    </row>
    <row r="478" spans="1:48" ht="15" thickBot="1">
      <c r="A478">
        <v>478</v>
      </c>
      <c r="B478" s="662"/>
      <c r="C478" s="667"/>
      <c r="D478" s="90" t="str">
        <f>+D476</f>
        <v>44-X</v>
      </c>
      <c r="E478" s="221"/>
      <c r="F478" s="220"/>
      <c r="G478" s="220"/>
      <c r="H478" s="220"/>
      <c r="I478" s="220"/>
      <c r="J478" s="220"/>
      <c r="K478" s="88">
        <v>240</v>
      </c>
      <c r="L478" s="89">
        <v>244</v>
      </c>
      <c r="N478" s="662"/>
      <c r="O478" s="667"/>
      <c r="P478" s="90" t="str">
        <f>+P476</f>
        <v>44-X</v>
      </c>
      <c r="Q478" s="221"/>
      <c r="R478" s="220"/>
      <c r="S478" s="88">
        <v>239</v>
      </c>
      <c r="T478" s="88">
        <v>238</v>
      </c>
      <c r="U478" s="88">
        <v>243</v>
      </c>
      <c r="V478" s="88">
        <v>241</v>
      </c>
      <c r="W478" s="88">
        <v>229</v>
      </c>
      <c r="X478" s="89">
        <v>219</v>
      </c>
      <c r="Z478" s="662"/>
      <c r="AA478" s="667"/>
      <c r="AB478" s="90" t="str">
        <f>+AB476</f>
        <v>44-X</v>
      </c>
      <c r="AC478" s="87">
        <v>243</v>
      </c>
      <c r="AD478" s="88">
        <v>239</v>
      </c>
      <c r="AE478" s="88">
        <v>229</v>
      </c>
      <c r="AF478" s="88">
        <v>218</v>
      </c>
      <c r="AG478" s="88">
        <v>208</v>
      </c>
      <c r="AH478" s="88">
        <v>199</v>
      </c>
      <c r="AI478" s="88">
        <v>191</v>
      </c>
      <c r="AJ478" s="89">
        <v>205</v>
      </c>
      <c r="AL478" s="662"/>
      <c r="AM478" s="667"/>
      <c r="AN478" s="90" t="str">
        <f>+AN476</f>
        <v>44-X</v>
      </c>
      <c r="AO478" s="87">
        <v>221</v>
      </c>
      <c r="AP478" s="88">
        <v>212</v>
      </c>
      <c r="AQ478" s="88">
        <v>203</v>
      </c>
      <c r="AR478" s="88">
        <v>194</v>
      </c>
      <c r="AS478" s="88">
        <v>207</v>
      </c>
      <c r="AT478" s="88">
        <v>203</v>
      </c>
      <c r="AU478" s="88">
        <v>196</v>
      </c>
      <c r="AV478" s="89">
        <v>189</v>
      </c>
    </row>
    <row r="479" spans="1:48">
      <c r="A479">
        <v>479</v>
      </c>
      <c r="B479" s="662"/>
      <c r="C479" s="664">
        <f>+C477+10</f>
        <v>140</v>
      </c>
      <c r="D479" s="78" t="s">
        <v>133</v>
      </c>
      <c r="E479" s="224"/>
      <c r="F479" s="223"/>
      <c r="G479" s="223"/>
      <c r="H479" s="223"/>
      <c r="I479" s="223"/>
      <c r="J479" s="223"/>
      <c r="K479" s="223"/>
      <c r="L479" s="222"/>
      <c r="N479" s="662"/>
      <c r="O479" s="664">
        <f>+O477+10</f>
        <v>140</v>
      </c>
      <c r="P479" s="78" t="s">
        <v>133</v>
      </c>
      <c r="Q479" s="221"/>
      <c r="R479" s="220"/>
      <c r="S479" s="220"/>
      <c r="T479" s="220"/>
      <c r="U479" s="84">
        <v>243</v>
      </c>
      <c r="V479" s="84">
        <v>245</v>
      </c>
      <c r="W479" s="84">
        <v>248</v>
      </c>
      <c r="X479" s="85">
        <v>246</v>
      </c>
      <c r="Z479" s="662"/>
      <c r="AA479" s="664">
        <f>+AA477+10</f>
        <v>140</v>
      </c>
      <c r="AB479" s="78" t="s">
        <v>133</v>
      </c>
      <c r="AC479" s="83">
        <v>246</v>
      </c>
      <c r="AD479" s="84">
        <v>247</v>
      </c>
      <c r="AE479" s="84">
        <v>244</v>
      </c>
      <c r="AF479" s="84">
        <v>243</v>
      </c>
      <c r="AG479" s="84">
        <v>236</v>
      </c>
      <c r="AH479" s="84">
        <v>225</v>
      </c>
      <c r="AI479" s="84">
        <v>214</v>
      </c>
      <c r="AJ479" s="85">
        <v>204</v>
      </c>
      <c r="AL479" s="662"/>
      <c r="AM479" s="664">
        <f>+AM477+10</f>
        <v>140</v>
      </c>
      <c r="AN479" s="78" t="s">
        <v>133</v>
      </c>
      <c r="AO479" s="83">
        <v>246</v>
      </c>
      <c r="AP479" s="84">
        <v>240</v>
      </c>
      <c r="AQ479" s="84">
        <v>228</v>
      </c>
      <c r="AR479" s="84">
        <v>219</v>
      </c>
      <c r="AS479" s="84">
        <v>209</v>
      </c>
      <c r="AT479" s="84">
        <v>200</v>
      </c>
      <c r="AU479" s="84">
        <v>223</v>
      </c>
      <c r="AV479" s="85">
        <v>215</v>
      </c>
    </row>
    <row r="480" spans="1:48" ht="15" thickBot="1">
      <c r="A480">
        <v>480</v>
      </c>
      <c r="B480" s="662"/>
      <c r="C480" s="665"/>
      <c r="D480" s="82" t="s">
        <v>129</v>
      </c>
      <c r="E480" s="224"/>
      <c r="F480" s="223"/>
      <c r="G480" s="223"/>
      <c r="H480" s="223"/>
      <c r="I480" s="223"/>
      <c r="J480" s="223"/>
      <c r="K480" s="223"/>
      <c r="L480" s="222"/>
      <c r="N480" s="662"/>
      <c r="O480" s="665"/>
      <c r="P480" s="82" t="s">
        <v>129</v>
      </c>
      <c r="Q480" s="221"/>
      <c r="R480" s="220"/>
      <c r="S480" s="220"/>
      <c r="T480" s="220"/>
      <c r="U480" s="84">
        <v>241</v>
      </c>
      <c r="V480" s="84">
        <v>243</v>
      </c>
      <c r="W480" s="84">
        <v>247</v>
      </c>
      <c r="X480" s="85">
        <v>245</v>
      </c>
      <c r="Z480" s="662"/>
      <c r="AA480" s="665"/>
      <c r="AB480" s="82" t="s">
        <v>129</v>
      </c>
      <c r="AC480" s="83">
        <v>242</v>
      </c>
      <c r="AD480" s="84">
        <v>245</v>
      </c>
      <c r="AE480" s="84">
        <v>242</v>
      </c>
      <c r="AF480" s="84">
        <v>242</v>
      </c>
      <c r="AG480" s="84">
        <v>233</v>
      </c>
      <c r="AH480" s="84">
        <v>222</v>
      </c>
      <c r="AI480" s="84">
        <v>211</v>
      </c>
      <c r="AJ480" s="85">
        <v>202</v>
      </c>
      <c r="AL480" s="662"/>
      <c r="AM480" s="665"/>
      <c r="AN480" s="82" t="s">
        <v>129</v>
      </c>
      <c r="AO480" s="83">
        <v>245</v>
      </c>
      <c r="AP480" s="84">
        <v>237</v>
      </c>
      <c r="AQ480" s="84">
        <v>227</v>
      </c>
      <c r="AR480" s="84">
        <v>216</v>
      </c>
      <c r="AS480" s="84">
        <v>207</v>
      </c>
      <c r="AT480" s="84">
        <v>198</v>
      </c>
      <c r="AU480" s="84">
        <v>190</v>
      </c>
      <c r="AV480" s="85">
        <v>205</v>
      </c>
    </row>
    <row r="481" spans="1:48">
      <c r="A481">
        <v>481</v>
      </c>
      <c r="B481" s="662"/>
      <c r="C481" s="666">
        <f>+C479+10</f>
        <v>150</v>
      </c>
      <c r="D481" s="86" t="str">
        <f>+D479</f>
        <v>48-X</v>
      </c>
      <c r="E481" s="224"/>
      <c r="F481" s="223"/>
      <c r="G481" s="223"/>
      <c r="H481" s="223"/>
      <c r="I481" s="223"/>
      <c r="J481" s="223"/>
      <c r="K481" s="223"/>
      <c r="L481" s="222"/>
      <c r="N481" s="662"/>
      <c r="O481" s="666">
        <f>+O479+10</f>
        <v>150</v>
      </c>
      <c r="P481" s="86" t="str">
        <f>+P479</f>
        <v>48-X</v>
      </c>
      <c r="Q481" s="221"/>
      <c r="R481" s="220"/>
      <c r="S481" s="220"/>
      <c r="T481" s="220"/>
      <c r="U481" s="220"/>
      <c r="V481" s="220"/>
      <c r="W481" s="88">
        <v>241</v>
      </c>
      <c r="X481" s="89">
        <v>246</v>
      </c>
      <c r="Z481" s="662"/>
      <c r="AA481" s="666">
        <f>+AA479+10</f>
        <v>150</v>
      </c>
      <c r="AB481" s="86" t="str">
        <f>+AB479</f>
        <v>48-X</v>
      </c>
      <c r="AC481" s="221"/>
      <c r="AD481" s="220"/>
      <c r="AE481" s="88">
        <v>241</v>
      </c>
      <c r="AF481" s="88">
        <v>245</v>
      </c>
      <c r="AG481" s="88">
        <v>246</v>
      </c>
      <c r="AH481" s="88">
        <v>246</v>
      </c>
      <c r="AI481" s="88">
        <v>239</v>
      </c>
      <c r="AJ481" s="89">
        <v>226</v>
      </c>
      <c r="AL481" s="662"/>
      <c r="AM481" s="666">
        <f>+AM479+10</f>
        <v>150</v>
      </c>
      <c r="AN481" s="86" t="str">
        <f>+AN479</f>
        <v>48-X</v>
      </c>
      <c r="AO481" s="87">
        <v>246</v>
      </c>
      <c r="AP481" s="88">
        <v>247</v>
      </c>
      <c r="AQ481" s="88">
        <v>247</v>
      </c>
      <c r="AR481" s="88">
        <v>243</v>
      </c>
      <c r="AS481" s="88">
        <v>232</v>
      </c>
      <c r="AT481" s="88">
        <v>221</v>
      </c>
      <c r="AU481" s="88">
        <v>212</v>
      </c>
      <c r="AV481" s="89">
        <v>201</v>
      </c>
    </row>
    <row r="482" spans="1:48" ht="15" thickBot="1">
      <c r="A482">
        <v>482</v>
      </c>
      <c r="B482" s="662"/>
      <c r="C482" s="667"/>
      <c r="D482" s="90" t="str">
        <f>+D480</f>
        <v>44-X</v>
      </c>
      <c r="E482" s="224"/>
      <c r="F482" s="223"/>
      <c r="G482" s="223"/>
      <c r="H482" s="223"/>
      <c r="I482" s="223"/>
      <c r="J482" s="223"/>
      <c r="K482" s="223"/>
      <c r="L482" s="222"/>
      <c r="N482" s="662"/>
      <c r="O482" s="667"/>
      <c r="P482" s="90" t="str">
        <f>+P480</f>
        <v>44-X</v>
      </c>
      <c r="Q482" s="221"/>
      <c r="R482" s="220"/>
      <c r="S482" s="220"/>
      <c r="T482" s="220"/>
      <c r="U482" s="220"/>
      <c r="V482" s="220"/>
      <c r="W482" s="88">
        <v>239</v>
      </c>
      <c r="X482" s="89">
        <v>245</v>
      </c>
      <c r="Z482" s="662"/>
      <c r="AA482" s="667"/>
      <c r="AB482" s="90" t="str">
        <f>+AB480</f>
        <v>44-X</v>
      </c>
      <c r="AC482" s="221"/>
      <c r="AD482" s="220"/>
      <c r="AE482" s="88">
        <v>239</v>
      </c>
      <c r="AF482" s="88">
        <v>244</v>
      </c>
      <c r="AG482" s="88">
        <v>245</v>
      </c>
      <c r="AH482" s="88">
        <v>245</v>
      </c>
      <c r="AI482" s="88">
        <v>236</v>
      </c>
      <c r="AJ482" s="89">
        <v>224</v>
      </c>
      <c r="AL482" s="662"/>
      <c r="AM482" s="667"/>
      <c r="AN482" s="90" t="str">
        <f>+AN480</f>
        <v>44-X</v>
      </c>
      <c r="AO482" s="87">
        <v>245</v>
      </c>
      <c r="AP482" s="88">
        <v>245</v>
      </c>
      <c r="AQ482" s="88">
        <v>246</v>
      </c>
      <c r="AR482" s="88">
        <v>240</v>
      </c>
      <c r="AS482" s="88">
        <v>229</v>
      </c>
      <c r="AT482" s="88">
        <v>219</v>
      </c>
      <c r="AU482" s="88">
        <v>210</v>
      </c>
      <c r="AV482" s="89">
        <v>199</v>
      </c>
    </row>
    <row r="483" spans="1:48">
      <c r="A483">
        <v>483</v>
      </c>
      <c r="B483" s="662"/>
      <c r="C483" s="664">
        <f>+C481+10</f>
        <v>160</v>
      </c>
      <c r="D483" s="78" t="s">
        <v>133</v>
      </c>
      <c r="E483" s="224"/>
      <c r="F483" s="223"/>
      <c r="G483" s="223"/>
      <c r="H483" s="223"/>
      <c r="I483" s="223"/>
      <c r="J483" s="223"/>
      <c r="K483" s="223"/>
      <c r="L483" s="222"/>
      <c r="N483" s="662"/>
      <c r="O483" s="664">
        <f>+O481+10</f>
        <v>160</v>
      </c>
      <c r="P483" s="78" t="s">
        <v>133</v>
      </c>
      <c r="Q483" s="221"/>
      <c r="R483" s="220"/>
      <c r="S483" s="220"/>
      <c r="T483" s="220"/>
      <c r="U483" s="220"/>
      <c r="V483" s="220"/>
      <c r="W483" s="220"/>
      <c r="X483" s="219"/>
      <c r="Z483" s="662"/>
      <c r="AA483" s="664">
        <f>+AA481+10</f>
        <v>160</v>
      </c>
      <c r="AB483" s="78" t="s">
        <v>133</v>
      </c>
      <c r="AC483" s="221"/>
      <c r="AD483" s="220"/>
      <c r="AE483" s="220"/>
      <c r="AF483" s="220"/>
      <c r="AG483" s="84">
        <v>241</v>
      </c>
      <c r="AH483" s="84">
        <v>244</v>
      </c>
      <c r="AI483" s="84">
        <v>245</v>
      </c>
      <c r="AJ483" s="85">
        <v>245</v>
      </c>
      <c r="AL483" s="662"/>
      <c r="AM483" s="664">
        <f>+AM481+10</f>
        <v>160</v>
      </c>
      <c r="AN483" s="78" t="s">
        <v>133</v>
      </c>
      <c r="AO483" s="221"/>
      <c r="AP483" s="220"/>
      <c r="AQ483" s="84">
        <v>244</v>
      </c>
      <c r="AR483" s="84">
        <v>245</v>
      </c>
      <c r="AS483" s="84">
        <v>246</v>
      </c>
      <c r="AT483" s="84">
        <v>243</v>
      </c>
      <c r="AU483" s="84">
        <v>233</v>
      </c>
      <c r="AV483" s="85">
        <v>221</v>
      </c>
    </row>
    <row r="484" spans="1:48" ht="15" thickBot="1">
      <c r="A484">
        <v>484</v>
      </c>
      <c r="B484" s="662"/>
      <c r="C484" s="665"/>
      <c r="D484" s="82" t="s">
        <v>129</v>
      </c>
      <c r="E484" s="224"/>
      <c r="F484" s="223"/>
      <c r="G484" s="223"/>
      <c r="H484" s="223"/>
      <c r="I484" s="223"/>
      <c r="J484" s="223"/>
      <c r="K484" s="223"/>
      <c r="L484" s="222"/>
      <c r="N484" s="662"/>
      <c r="O484" s="665"/>
      <c r="P484" s="82" t="s">
        <v>129</v>
      </c>
      <c r="Q484" s="221"/>
      <c r="R484" s="220"/>
      <c r="S484" s="220"/>
      <c r="T484" s="220"/>
      <c r="U484" s="220"/>
      <c r="V484" s="220"/>
      <c r="W484" s="220"/>
      <c r="X484" s="219"/>
      <c r="Z484" s="662"/>
      <c r="AA484" s="665"/>
      <c r="AB484" s="82" t="s">
        <v>129</v>
      </c>
      <c r="AC484" s="221"/>
      <c r="AD484" s="220"/>
      <c r="AE484" s="220"/>
      <c r="AF484" s="220"/>
      <c r="AG484" s="84">
        <v>239</v>
      </c>
      <c r="AH484" s="84">
        <v>242</v>
      </c>
      <c r="AI484" s="84">
        <v>244</v>
      </c>
      <c r="AJ484" s="85">
        <v>244</v>
      </c>
      <c r="AL484" s="662"/>
      <c r="AM484" s="665"/>
      <c r="AN484" s="82" t="s">
        <v>129</v>
      </c>
      <c r="AO484" s="221"/>
      <c r="AP484" s="220"/>
      <c r="AQ484" s="84">
        <v>243</v>
      </c>
      <c r="AR484" s="84">
        <v>244</v>
      </c>
      <c r="AS484" s="84">
        <v>245</v>
      </c>
      <c r="AT484" s="84">
        <v>241</v>
      </c>
      <c r="AU484" s="84">
        <v>230</v>
      </c>
      <c r="AV484" s="85">
        <v>218</v>
      </c>
    </row>
    <row r="485" spans="1:48">
      <c r="A485">
        <v>485</v>
      </c>
      <c r="B485" s="662"/>
      <c r="C485" s="666">
        <f>+C483+10</f>
        <v>170</v>
      </c>
      <c r="D485" s="86" t="str">
        <f>+D483</f>
        <v>48-X</v>
      </c>
      <c r="E485" s="224"/>
      <c r="F485" s="223"/>
      <c r="G485" s="223"/>
      <c r="H485" s="223"/>
      <c r="I485" s="223"/>
      <c r="J485" s="223"/>
      <c r="K485" s="223"/>
      <c r="L485" s="222"/>
      <c r="N485" s="662"/>
      <c r="O485" s="666">
        <f>+O483+10</f>
        <v>170</v>
      </c>
      <c r="P485" s="86" t="str">
        <f>+P483</f>
        <v>48-X</v>
      </c>
      <c r="Q485" s="221"/>
      <c r="R485" s="220"/>
      <c r="S485" s="220"/>
      <c r="T485" s="220"/>
      <c r="U485" s="220"/>
      <c r="V485" s="220"/>
      <c r="W485" s="220"/>
      <c r="X485" s="219"/>
      <c r="Z485" s="662"/>
      <c r="AA485" s="666">
        <f>+AA483+10</f>
        <v>170</v>
      </c>
      <c r="AB485" s="86" t="str">
        <f>+AB483</f>
        <v>48-X</v>
      </c>
      <c r="AC485" s="221"/>
      <c r="AD485" s="220"/>
      <c r="AE485" s="220"/>
      <c r="AF485" s="220"/>
      <c r="AG485" s="220"/>
      <c r="AH485" s="220"/>
      <c r="AI485" s="88">
        <v>243</v>
      </c>
      <c r="AJ485" s="89">
        <v>245</v>
      </c>
      <c r="AL485" s="662"/>
      <c r="AM485" s="666">
        <f>+AM483+10</f>
        <v>170</v>
      </c>
      <c r="AN485" s="86" t="str">
        <f>+AN483</f>
        <v>48-X</v>
      </c>
      <c r="AO485" s="221"/>
      <c r="AP485" s="220"/>
      <c r="AQ485" s="220"/>
      <c r="AR485" s="220"/>
      <c r="AS485" s="88">
        <v>245</v>
      </c>
      <c r="AT485" s="88">
        <v>248</v>
      </c>
      <c r="AU485" s="88">
        <v>249</v>
      </c>
      <c r="AV485" s="89">
        <v>243</v>
      </c>
    </row>
    <row r="486" spans="1:48" ht="15" thickBot="1">
      <c r="A486">
        <v>486</v>
      </c>
      <c r="B486" s="662"/>
      <c r="C486" s="667"/>
      <c r="D486" s="90" t="str">
        <f>+D484</f>
        <v>44-X</v>
      </c>
      <c r="E486" s="224"/>
      <c r="F486" s="223"/>
      <c r="G486" s="223"/>
      <c r="H486" s="223"/>
      <c r="I486" s="223"/>
      <c r="J486" s="223"/>
      <c r="K486" s="223"/>
      <c r="L486" s="222"/>
      <c r="N486" s="662"/>
      <c r="O486" s="667"/>
      <c r="P486" s="90" t="str">
        <f>+P484</f>
        <v>44-X</v>
      </c>
      <c r="Q486" s="221"/>
      <c r="R486" s="220"/>
      <c r="S486" s="220"/>
      <c r="T486" s="220"/>
      <c r="U486" s="220"/>
      <c r="V486" s="220"/>
      <c r="W486" s="220"/>
      <c r="X486" s="219"/>
      <c r="Z486" s="662"/>
      <c r="AA486" s="667"/>
      <c r="AB486" s="90" t="str">
        <f>+AB484</f>
        <v>44-X</v>
      </c>
      <c r="AC486" s="221"/>
      <c r="AD486" s="220"/>
      <c r="AE486" s="220"/>
      <c r="AF486" s="220"/>
      <c r="AG486" s="220"/>
      <c r="AH486" s="220"/>
      <c r="AI486" s="88">
        <v>241</v>
      </c>
      <c r="AJ486" s="89">
        <v>244</v>
      </c>
      <c r="AL486" s="662"/>
      <c r="AM486" s="667"/>
      <c r="AN486" s="90" t="str">
        <f>+AN484</f>
        <v>44-X</v>
      </c>
      <c r="AO486" s="221"/>
      <c r="AP486" s="220"/>
      <c r="AQ486" s="220"/>
      <c r="AR486" s="220"/>
      <c r="AS486" s="88">
        <v>244</v>
      </c>
      <c r="AT486" s="88">
        <v>247</v>
      </c>
      <c r="AU486" s="88">
        <v>246</v>
      </c>
      <c r="AV486" s="89">
        <v>240</v>
      </c>
    </row>
    <row r="487" spans="1:48">
      <c r="A487">
        <v>487</v>
      </c>
      <c r="B487" s="662"/>
      <c r="C487" s="664">
        <f>+C485+10</f>
        <v>180</v>
      </c>
      <c r="D487" s="78" t="s">
        <v>133</v>
      </c>
      <c r="E487" s="224"/>
      <c r="F487" s="223"/>
      <c r="G487" s="223"/>
      <c r="H487" s="223"/>
      <c r="I487" s="223"/>
      <c r="J487" s="223"/>
      <c r="K487" s="223"/>
      <c r="L487" s="222"/>
      <c r="N487" s="662"/>
      <c r="O487" s="664">
        <f>+O485+10</f>
        <v>180</v>
      </c>
      <c r="P487" s="78" t="s">
        <v>133</v>
      </c>
      <c r="Q487" s="221"/>
      <c r="R487" s="220"/>
      <c r="S487" s="220"/>
      <c r="T487" s="220"/>
      <c r="U487" s="220"/>
      <c r="V487" s="220"/>
      <c r="W487" s="220"/>
      <c r="X487" s="219"/>
      <c r="Z487" s="662"/>
      <c r="AA487" s="664">
        <f>+AA485+10</f>
        <v>180</v>
      </c>
      <c r="AB487" s="78" t="s">
        <v>133</v>
      </c>
      <c r="AC487" s="221"/>
      <c r="AD487" s="220"/>
      <c r="AE487" s="220"/>
      <c r="AF487" s="220"/>
      <c r="AG487" s="220"/>
      <c r="AH487" s="220"/>
      <c r="AI487" s="220"/>
      <c r="AJ487" s="219"/>
      <c r="AL487" s="662"/>
      <c r="AM487" s="664">
        <f>+AM485+10</f>
        <v>180</v>
      </c>
      <c r="AN487" s="78" t="s">
        <v>133</v>
      </c>
      <c r="AO487" s="221"/>
      <c r="AP487" s="220"/>
      <c r="AQ487" s="220"/>
      <c r="AR487" s="220"/>
      <c r="AS487" s="220"/>
      <c r="AT487" s="220"/>
      <c r="AU487" s="84">
        <v>245</v>
      </c>
      <c r="AV487" s="85">
        <v>246</v>
      </c>
    </row>
    <row r="488" spans="1:48" ht="15" thickBot="1">
      <c r="A488">
        <v>488</v>
      </c>
      <c r="B488" s="662"/>
      <c r="C488" s="665"/>
      <c r="D488" s="82" t="s">
        <v>129</v>
      </c>
      <c r="E488" s="224"/>
      <c r="F488" s="223"/>
      <c r="G488" s="223"/>
      <c r="H488" s="223"/>
      <c r="I488" s="223"/>
      <c r="J488" s="223"/>
      <c r="K488" s="223"/>
      <c r="L488" s="222"/>
      <c r="N488" s="662"/>
      <c r="O488" s="665"/>
      <c r="P488" s="82" t="s">
        <v>129</v>
      </c>
      <c r="Q488" s="221"/>
      <c r="R488" s="220"/>
      <c r="S488" s="220"/>
      <c r="T488" s="220"/>
      <c r="U488" s="220"/>
      <c r="V488" s="220"/>
      <c r="W488" s="220"/>
      <c r="X488" s="219"/>
      <c r="Z488" s="662"/>
      <c r="AA488" s="665"/>
      <c r="AB488" s="82" t="s">
        <v>129</v>
      </c>
      <c r="AC488" s="221"/>
      <c r="AD488" s="220"/>
      <c r="AE488" s="220"/>
      <c r="AF488" s="220"/>
      <c r="AG488" s="220"/>
      <c r="AH488" s="220"/>
      <c r="AI488" s="220"/>
      <c r="AJ488" s="219"/>
      <c r="AL488" s="662"/>
      <c r="AM488" s="665"/>
      <c r="AN488" s="82" t="s">
        <v>129</v>
      </c>
      <c r="AO488" s="221"/>
      <c r="AP488" s="220"/>
      <c r="AQ488" s="220"/>
      <c r="AR488" s="220"/>
      <c r="AS488" s="220"/>
      <c r="AT488" s="220"/>
      <c r="AU488" s="84">
        <v>243</v>
      </c>
      <c r="AV488" s="85">
        <v>245</v>
      </c>
    </row>
    <row r="489" spans="1:48">
      <c r="A489">
        <v>489</v>
      </c>
      <c r="B489" s="662"/>
      <c r="C489" s="666">
        <f>+C487+10</f>
        <v>190</v>
      </c>
      <c r="D489" s="86" t="str">
        <f>+D487</f>
        <v>48-X</v>
      </c>
      <c r="E489" s="224"/>
      <c r="F489" s="223"/>
      <c r="G489" s="223"/>
      <c r="H489" s="223"/>
      <c r="I489" s="223"/>
      <c r="J489" s="223"/>
      <c r="K489" s="223"/>
      <c r="L489" s="222"/>
      <c r="N489" s="662"/>
      <c r="O489" s="666">
        <f>+O487+10</f>
        <v>190</v>
      </c>
      <c r="P489" s="86" t="str">
        <f>+P487</f>
        <v>48-X</v>
      </c>
      <c r="Q489" s="221"/>
      <c r="R489" s="220"/>
      <c r="S489" s="220"/>
      <c r="T489" s="220"/>
      <c r="U489" s="220"/>
      <c r="V489" s="220"/>
      <c r="W489" s="220"/>
      <c r="X489" s="219"/>
      <c r="Z489" s="662"/>
      <c r="AA489" s="666">
        <f>+AA487+10</f>
        <v>190</v>
      </c>
      <c r="AB489" s="86" t="str">
        <f>+AB487</f>
        <v>48-X</v>
      </c>
      <c r="AC489" s="221"/>
      <c r="AD489" s="220"/>
      <c r="AE489" s="220"/>
      <c r="AF489" s="220"/>
      <c r="AG489" s="220"/>
      <c r="AH489" s="220"/>
      <c r="AI489" s="220"/>
      <c r="AJ489" s="219"/>
      <c r="AL489" s="662"/>
      <c r="AM489" s="666">
        <f>+AM487+10</f>
        <v>190</v>
      </c>
      <c r="AN489" s="86" t="str">
        <f>+AN487</f>
        <v>48-X</v>
      </c>
      <c r="AO489" s="221"/>
      <c r="AP489" s="220"/>
      <c r="AQ489" s="220"/>
      <c r="AR489" s="220"/>
      <c r="AS489" s="220"/>
      <c r="AT489" s="220"/>
      <c r="AU489" s="220"/>
      <c r="AV489" s="89">
        <v>240</v>
      </c>
    </row>
    <row r="490" spans="1:48" ht="15" thickBot="1">
      <c r="A490">
        <v>490</v>
      </c>
      <c r="B490" s="662"/>
      <c r="C490" s="667"/>
      <c r="D490" s="90" t="str">
        <f>+D488</f>
        <v>44-X</v>
      </c>
      <c r="E490" s="224"/>
      <c r="F490" s="223"/>
      <c r="G490" s="223"/>
      <c r="H490" s="223"/>
      <c r="I490" s="223"/>
      <c r="J490" s="223"/>
      <c r="K490" s="223"/>
      <c r="L490" s="222"/>
      <c r="N490" s="662"/>
      <c r="O490" s="667"/>
      <c r="P490" s="90" t="str">
        <f>+P488</f>
        <v>44-X</v>
      </c>
      <c r="Q490" s="221"/>
      <c r="R490" s="220"/>
      <c r="S490" s="220"/>
      <c r="T490" s="220"/>
      <c r="U490" s="220"/>
      <c r="V490" s="220"/>
      <c r="W490" s="220"/>
      <c r="X490" s="219"/>
      <c r="Z490" s="662"/>
      <c r="AA490" s="667"/>
      <c r="AB490" s="90" t="str">
        <f>+AB488</f>
        <v>44-X</v>
      </c>
      <c r="AC490" s="221"/>
      <c r="AD490" s="220"/>
      <c r="AE490" s="220"/>
      <c r="AF490" s="220"/>
      <c r="AG490" s="220"/>
      <c r="AH490" s="220"/>
      <c r="AI490" s="220"/>
      <c r="AJ490" s="219"/>
      <c r="AL490" s="662"/>
      <c r="AM490" s="667"/>
      <c r="AN490" s="90" t="str">
        <f>+AN488</f>
        <v>44-X</v>
      </c>
      <c r="AO490" s="221"/>
      <c r="AP490" s="220"/>
      <c r="AQ490" s="220"/>
      <c r="AR490" s="220"/>
      <c r="AS490" s="220"/>
      <c r="AT490" s="220"/>
      <c r="AU490" s="220"/>
      <c r="AV490" s="89">
        <v>238</v>
      </c>
    </row>
    <row r="491" spans="1:48">
      <c r="A491">
        <v>491</v>
      </c>
      <c r="B491" s="662"/>
      <c r="C491" s="664">
        <f>+C489+10</f>
        <v>200</v>
      </c>
      <c r="D491" s="78" t="s">
        <v>133</v>
      </c>
      <c r="E491" s="224"/>
      <c r="F491" s="223"/>
      <c r="G491" s="223"/>
      <c r="H491" s="223"/>
      <c r="I491" s="223"/>
      <c r="J491" s="223"/>
      <c r="K491" s="223"/>
      <c r="L491" s="222"/>
      <c r="N491" s="662"/>
      <c r="O491" s="664">
        <f>+O489+10</f>
        <v>200</v>
      </c>
      <c r="P491" s="78" t="s">
        <v>133</v>
      </c>
      <c r="Q491" s="221"/>
      <c r="R491" s="220"/>
      <c r="S491" s="220"/>
      <c r="T491" s="220"/>
      <c r="U491" s="220"/>
      <c r="V491" s="220"/>
      <c r="W491" s="220"/>
      <c r="X491" s="219"/>
      <c r="Z491" s="662"/>
      <c r="AA491" s="664">
        <f>+AA489+10</f>
        <v>200</v>
      </c>
      <c r="AB491" s="78" t="s">
        <v>133</v>
      </c>
      <c r="AC491" s="221"/>
      <c r="AD491" s="220"/>
      <c r="AE491" s="220"/>
      <c r="AF491" s="220"/>
      <c r="AG491" s="220"/>
      <c r="AH491" s="220"/>
      <c r="AI491" s="220"/>
      <c r="AJ491" s="219"/>
      <c r="AL491" s="662"/>
      <c r="AM491" s="664">
        <f>+AM489+10</f>
        <v>200</v>
      </c>
      <c r="AN491" s="78" t="s">
        <v>133</v>
      </c>
      <c r="AO491" s="221"/>
      <c r="AP491" s="220"/>
      <c r="AQ491" s="220"/>
      <c r="AR491" s="220"/>
      <c r="AS491" s="220"/>
      <c r="AT491" s="220"/>
      <c r="AU491" s="220"/>
      <c r="AV491" s="219"/>
    </row>
    <row r="492" spans="1:48" ht="15" thickBot="1">
      <c r="A492">
        <v>492</v>
      </c>
      <c r="B492" s="663"/>
      <c r="C492" s="665"/>
      <c r="D492" s="82" t="s">
        <v>129</v>
      </c>
      <c r="E492" s="349"/>
      <c r="F492" s="350"/>
      <c r="G492" s="350"/>
      <c r="H492" s="350"/>
      <c r="I492" s="350"/>
      <c r="J492" s="350"/>
      <c r="K492" s="350"/>
      <c r="L492" s="351"/>
      <c r="N492" s="663"/>
      <c r="O492" s="665"/>
      <c r="P492" s="82" t="s">
        <v>129</v>
      </c>
      <c r="Q492" s="352"/>
      <c r="R492" s="353"/>
      <c r="S492" s="353"/>
      <c r="T492" s="353"/>
      <c r="U492" s="353"/>
      <c r="V492" s="353"/>
      <c r="W492" s="353"/>
      <c r="X492" s="354"/>
      <c r="Z492" s="663"/>
      <c r="AA492" s="665"/>
      <c r="AB492" s="82" t="s">
        <v>129</v>
      </c>
      <c r="AC492" s="352"/>
      <c r="AD492" s="353"/>
      <c r="AE492" s="353"/>
      <c r="AF492" s="353"/>
      <c r="AG492" s="353"/>
      <c r="AH492" s="353"/>
      <c r="AI492" s="353"/>
      <c r="AJ492" s="354"/>
      <c r="AL492" s="663"/>
      <c r="AM492" s="665"/>
      <c r="AN492" s="82" t="s">
        <v>129</v>
      </c>
      <c r="AO492" s="352"/>
      <c r="AP492" s="353"/>
      <c r="AQ492" s="353"/>
      <c r="AR492" s="353"/>
      <c r="AS492" s="353"/>
      <c r="AT492" s="353"/>
      <c r="AU492" s="353"/>
      <c r="AV492" s="354"/>
    </row>
    <row r="493" spans="1:48">
      <c r="A493">
        <v>493</v>
      </c>
    </row>
    <row r="494" spans="1:48">
      <c r="A494">
        <v>494</v>
      </c>
      <c r="B494" s="675" t="s">
        <v>1143</v>
      </c>
      <c r="C494" s="675"/>
      <c r="D494" s="675"/>
      <c r="E494" s="675"/>
      <c r="F494" s="675"/>
      <c r="G494" s="675"/>
      <c r="H494" s="675"/>
      <c r="I494" s="675"/>
      <c r="J494" s="675"/>
      <c r="K494" s="675"/>
      <c r="L494" s="675"/>
      <c r="N494" s="675" t="s">
        <v>1143</v>
      </c>
      <c r="O494" s="675"/>
      <c r="P494" s="675"/>
      <c r="Q494" s="675"/>
      <c r="R494" s="675"/>
      <c r="S494" s="675"/>
      <c r="T494" s="675"/>
      <c r="U494" s="675"/>
      <c r="V494" s="675"/>
      <c r="W494" s="675"/>
      <c r="X494" s="675"/>
      <c r="Z494" s="675" t="s">
        <v>1143</v>
      </c>
      <c r="AA494" s="675"/>
      <c r="AB494" s="675"/>
      <c r="AC494" s="675"/>
      <c r="AD494" s="675"/>
      <c r="AE494" s="675"/>
      <c r="AF494" s="675"/>
      <c r="AG494" s="675"/>
      <c r="AH494" s="675"/>
      <c r="AI494" s="675"/>
      <c r="AJ494" s="675"/>
      <c r="AL494" s="675" t="s">
        <v>1143</v>
      </c>
      <c r="AM494" s="675"/>
      <c r="AN494" s="675"/>
      <c r="AO494" s="675"/>
      <c r="AP494" s="675"/>
      <c r="AQ494" s="675"/>
      <c r="AR494" s="675"/>
      <c r="AS494" s="675"/>
      <c r="AT494" s="675"/>
      <c r="AU494" s="675"/>
      <c r="AV494" s="675"/>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1138</v>
      </c>
      <c r="C500" s="650"/>
      <c r="D500" s="650"/>
      <c r="E500" s="650"/>
      <c r="F500" s="650"/>
      <c r="G500" s="650"/>
      <c r="H500" s="650"/>
      <c r="I500" s="650"/>
      <c r="J500" s="650"/>
      <c r="K500" s="650"/>
      <c r="L500" s="651"/>
      <c r="N500" s="649" t="s">
        <v>1138</v>
      </c>
      <c r="O500" s="650"/>
      <c r="P500" s="650"/>
      <c r="Q500" s="650"/>
      <c r="R500" s="650"/>
      <c r="S500" s="650"/>
      <c r="T500" s="650"/>
      <c r="U500" s="650"/>
      <c r="V500" s="650"/>
      <c r="W500" s="650"/>
      <c r="X500" s="651"/>
      <c r="Z500" s="649" t="s">
        <v>1138</v>
      </c>
      <c r="AA500" s="650"/>
      <c r="AB500" s="650"/>
      <c r="AC500" s="650"/>
      <c r="AD500" s="650"/>
      <c r="AE500" s="650"/>
      <c r="AF500" s="650"/>
      <c r="AG500" s="650"/>
      <c r="AH500" s="650"/>
      <c r="AI500" s="650"/>
      <c r="AJ500" s="651"/>
      <c r="AL500" s="649" t="s">
        <v>1138</v>
      </c>
      <c r="AM500" s="650"/>
      <c r="AN500" s="650"/>
      <c r="AO500" s="650"/>
      <c r="AP500" s="650"/>
      <c r="AQ500" s="650"/>
      <c r="AR500" s="650"/>
      <c r="AS500" s="650"/>
      <c r="AT500" s="650"/>
      <c r="AU500" s="650"/>
      <c r="AV500" s="651"/>
    </row>
    <row r="501" spans="1:48" ht="15.75" customHeight="1">
      <c r="A501">
        <v>501</v>
      </c>
      <c r="B501" s="652" t="s">
        <v>1117</v>
      </c>
      <c r="C501" s="652" t="s">
        <v>634</v>
      </c>
      <c r="D501" s="682" t="s">
        <v>1119</v>
      </c>
      <c r="E501" s="676" t="s">
        <v>1120</v>
      </c>
      <c r="F501" s="677"/>
      <c r="G501" s="677"/>
      <c r="H501" s="677"/>
      <c r="I501" s="677"/>
      <c r="J501" s="677"/>
      <c r="K501" s="677"/>
      <c r="L501" s="678"/>
      <c r="N501" s="652" t="str">
        <f>+N6</f>
        <v>Categoría de terreno 2</v>
      </c>
      <c r="O501" s="652" t="s">
        <v>634</v>
      </c>
      <c r="P501" s="682" t="s">
        <v>1119</v>
      </c>
      <c r="Q501" s="676" t="s">
        <v>1120</v>
      </c>
      <c r="R501" s="677"/>
      <c r="S501" s="677"/>
      <c r="T501" s="677"/>
      <c r="U501" s="677"/>
      <c r="V501" s="677"/>
      <c r="W501" s="677"/>
      <c r="X501" s="678"/>
      <c r="Z501" s="652" t="str">
        <f>+Z6</f>
        <v>Categoría de terreno 3</v>
      </c>
      <c r="AA501" s="652" t="s">
        <v>634</v>
      </c>
      <c r="AB501" s="682" t="s">
        <v>1119</v>
      </c>
      <c r="AC501" s="676" t="s">
        <v>1120</v>
      </c>
      <c r="AD501" s="677"/>
      <c r="AE501" s="677"/>
      <c r="AF501" s="677"/>
      <c r="AG501" s="677"/>
      <c r="AH501" s="677"/>
      <c r="AI501" s="677"/>
      <c r="AJ501" s="678"/>
      <c r="AL501" s="652" t="str">
        <f>+AL6</f>
        <v>Categoría de terreno 4</v>
      </c>
      <c r="AM501" s="652" t="s">
        <v>634</v>
      </c>
      <c r="AN501" s="682" t="s">
        <v>1119</v>
      </c>
      <c r="AO501" s="676" t="s">
        <v>1120</v>
      </c>
      <c r="AP501" s="677"/>
      <c r="AQ501" s="677"/>
      <c r="AR501" s="677"/>
      <c r="AS501" s="677"/>
      <c r="AT501" s="677"/>
      <c r="AU501" s="677"/>
      <c r="AV501" s="678"/>
    </row>
    <row r="502" spans="1:48" ht="15" customHeight="1" thickBot="1">
      <c r="A502">
        <v>502</v>
      </c>
      <c r="B502" s="668"/>
      <c r="C502" s="668"/>
      <c r="D502" s="683"/>
      <c r="E502" s="679"/>
      <c r="F502" s="680"/>
      <c r="G502" s="680"/>
      <c r="H502" s="680"/>
      <c r="I502" s="680"/>
      <c r="J502" s="680"/>
      <c r="K502" s="680"/>
      <c r="L502" s="681"/>
      <c r="N502" s="668"/>
      <c r="O502" s="668"/>
      <c r="P502" s="683"/>
      <c r="Q502" s="679"/>
      <c r="R502" s="680"/>
      <c r="S502" s="680"/>
      <c r="T502" s="680"/>
      <c r="U502" s="680"/>
      <c r="V502" s="680"/>
      <c r="W502" s="680"/>
      <c r="X502" s="681"/>
      <c r="Z502" s="668"/>
      <c r="AA502" s="668"/>
      <c r="AB502" s="683"/>
      <c r="AC502" s="679"/>
      <c r="AD502" s="680"/>
      <c r="AE502" s="680"/>
      <c r="AF502" s="680"/>
      <c r="AG502" s="680"/>
      <c r="AH502" s="680"/>
      <c r="AI502" s="680"/>
      <c r="AJ502" s="681"/>
      <c r="AL502" s="668"/>
      <c r="AM502" s="668"/>
      <c r="AN502" s="683"/>
      <c r="AO502" s="679"/>
      <c r="AP502" s="680"/>
      <c r="AQ502" s="680"/>
      <c r="AR502" s="680"/>
      <c r="AS502" s="680"/>
      <c r="AT502" s="680"/>
      <c r="AU502" s="680"/>
      <c r="AV502" s="681"/>
    </row>
    <row r="503" spans="1:48" ht="15" thickBot="1">
      <c r="A503">
        <v>503</v>
      </c>
      <c r="B503" s="653"/>
      <c r="C503" s="653"/>
      <c r="D503" s="671"/>
      <c r="E503" s="75">
        <v>0</v>
      </c>
      <c r="F503" s="76">
        <v>500</v>
      </c>
      <c r="G503" s="76">
        <v>1000</v>
      </c>
      <c r="H503" s="76">
        <v>1500</v>
      </c>
      <c r="I503" s="76">
        <v>2000</v>
      </c>
      <c r="J503" s="76">
        <v>2500</v>
      </c>
      <c r="K503" s="76">
        <v>3000</v>
      </c>
      <c r="L503" s="77">
        <v>3500</v>
      </c>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tr">
        <f>+B471</f>
        <v>*Inclinación del sistema 24°</v>
      </c>
      <c r="C504" s="664">
        <v>100</v>
      </c>
      <c r="D504" s="78" t="s">
        <v>133</v>
      </c>
      <c r="E504" s="79">
        <v>179</v>
      </c>
      <c r="F504" s="80">
        <v>175</v>
      </c>
      <c r="G504" s="80">
        <v>167</v>
      </c>
      <c r="H504" s="80">
        <v>159</v>
      </c>
      <c r="I504" s="80">
        <v>152</v>
      </c>
      <c r="J504" s="80">
        <v>145</v>
      </c>
      <c r="K504" s="80">
        <v>136</v>
      </c>
      <c r="L504" s="81">
        <v>130</v>
      </c>
      <c r="N504" s="661" t="str">
        <f>+N471</f>
        <v>*Inclinación del sistema 24°</v>
      </c>
      <c r="O504" s="664">
        <v>100</v>
      </c>
      <c r="P504" s="78" t="s">
        <v>133</v>
      </c>
      <c r="Q504" s="79">
        <v>149</v>
      </c>
      <c r="R504" s="80">
        <v>144</v>
      </c>
      <c r="S504" s="80">
        <v>135</v>
      </c>
      <c r="T504" s="80">
        <v>129</v>
      </c>
      <c r="U504" s="80">
        <v>123</v>
      </c>
      <c r="V504" s="80">
        <v>117</v>
      </c>
      <c r="W504" s="80">
        <v>111</v>
      </c>
      <c r="X504" s="81">
        <v>104</v>
      </c>
      <c r="Z504" s="661" t="str">
        <f>+Z471</f>
        <v>*Inclinación del sistema 24°</v>
      </c>
      <c r="AA504" s="664">
        <v>100</v>
      </c>
      <c r="AB504" s="78" t="s">
        <v>133</v>
      </c>
      <c r="AC504" s="79">
        <v>122</v>
      </c>
      <c r="AD504" s="80">
        <v>116</v>
      </c>
      <c r="AE504" s="80">
        <v>109</v>
      </c>
      <c r="AF504" s="80">
        <v>104</v>
      </c>
      <c r="AG504" s="80">
        <v>149</v>
      </c>
      <c r="AH504" s="80">
        <v>145</v>
      </c>
      <c r="AI504" s="80">
        <v>137</v>
      </c>
      <c r="AJ504" s="81">
        <v>128</v>
      </c>
      <c r="AL504" s="661" t="str">
        <f>+AL471</f>
        <v>*Inclinación del sistema 24°</v>
      </c>
      <c r="AM504" s="664">
        <v>100</v>
      </c>
      <c r="AN504" s="78" t="s">
        <v>133</v>
      </c>
      <c r="AO504" s="79">
        <v>106</v>
      </c>
      <c r="AP504" s="80">
        <v>153</v>
      </c>
      <c r="AQ504" s="80">
        <v>147</v>
      </c>
      <c r="AR504" s="80">
        <v>140</v>
      </c>
      <c r="AS504" s="80">
        <v>133</v>
      </c>
      <c r="AT504" s="80">
        <v>125</v>
      </c>
      <c r="AU504" s="80">
        <v>117</v>
      </c>
      <c r="AV504" s="81">
        <v>109</v>
      </c>
    </row>
    <row r="505" spans="1:48" ht="15" thickBot="1">
      <c r="A505">
        <v>505</v>
      </c>
      <c r="B505" s="662"/>
      <c r="C505" s="665"/>
      <c r="D505" s="82" t="s">
        <v>129</v>
      </c>
      <c r="E505" s="83">
        <v>178</v>
      </c>
      <c r="F505" s="84">
        <v>174</v>
      </c>
      <c r="G505" s="84">
        <v>165</v>
      </c>
      <c r="H505" s="84">
        <v>157</v>
      </c>
      <c r="I505" s="84">
        <v>150</v>
      </c>
      <c r="J505" s="84">
        <v>144</v>
      </c>
      <c r="K505" s="84">
        <v>134</v>
      </c>
      <c r="L505" s="85">
        <v>128</v>
      </c>
      <c r="N505" s="662"/>
      <c r="O505" s="665"/>
      <c r="P505" s="82" t="s">
        <v>129</v>
      </c>
      <c r="Q505" s="83">
        <v>148</v>
      </c>
      <c r="R505" s="84">
        <v>142</v>
      </c>
      <c r="S505" s="84">
        <v>132</v>
      </c>
      <c r="T505" s="84">
        <v>127</v>
      </c>
      <c r="U505" s="84">
        <v>122</v>
      </c>
      <c r="V505" s="84">
        <v>116</v>
      </c>
      <c r="W505" s="84">
        <v>111</v>
      </c>
      <c r="X505" s="85">
        <v>105</v>
      </c>
      <c r="Z505" s="662"/>
      <c r="AA505" s="665"/>
      <c r="AB505" s="82" t="s">
        <v>129</v>
      </c>
      <c r="AC505" s="83">
        <v>120</v>
      </c>
      <c r="AD505" s="84">
        <v>115</v>
      </c>
      <c r="AE505" s="84">
        <v>109</v>
      </c>
      <c r="AF505" s="84">
        <v>104</v>
      </c>
      <c r="AG505" s="84">
        <v>100</v>
      </c>
      <c r="AH505" s="84">
        <v>133</v>
      </c>
      <c r="AI505" s="84">
        <v>128</v>
      </c>
      <c r="AJ505" s="85">
        <v>123</v>
      </c>
      <c r="AL505" s="662"/>
      <c r="AM505" s="665"/>
      <c r="AN505" s="82" t="s">
        <v>129</v>
      </c>
      <c r="AO505" s="83">
        <v>106</v>
      </c>
      <c r="AP505" s="84">
        <v>102</v>
      </c>
      <c r="AQ505" s="84">
        <v>135</v>
      </c>
      <c r="AR505" s="84">
        <v>130</v>
      </c>
      <c r="AS505" s="84">
        <v>125</v>
      </c>
      <c r="AT505" s="84">
        <v>121</v>
      </c>
      <c r="AU505" s="84">
        <v>116</v>
      </c>
      <c r="AV505" s="85">
        <v>109</v>
      </c>
    </row>
    <row r="506" spans="1:48">
      <c r="A506">
        <v>506</v>
      </c>
      <c r="B506" s="662"/>
      <c r="C506" s="666">
        <v>110</v>
      </c>
      <c r="D506" s="86" t="str">
        <f>+D504</f>
        <v>48-X</v>
      </c>
      <c r="E506" s="87">
        <v>178</v>
      </c>
      <c r="F506" s="88">
        <v>178</v>
      </c>
      <c r="G506" s="88">
        <v>178</v>
      </c>
      <c r="H506" s="88">
        <v>179</v>
      </c>
      <c r="I506" s="88">
        <v>176</v>
      </c>
      <c r="J506" s="88">
        <v>168</v>
      </c>
      <c r="K506" s="88">
        <v>161</v>
      </c>
      <c r="L506" s="89">
        <v>152</v>
      </c>
      <c r="N506" s="662"/>
      <c r="O506" s="666">
        <v>110</v>
      </c>
      <c r="P506" s="86" t="str">
        <f>+P504</f>
        <v>48-X</v>
      </c>
      <c r="Q506" s="87">
        <v>175</v>
      </c>
      <c r="R506" s="88">
        <v>167</v>
      </c>
      <c r="S506" s="88">
        <v>157</v>
      </c>
      <c r="T506" s="88">
        <v>151</v>
      </c>
      <c r="U506" s="88">
        <v>146</v>
      </c>
      <c r="V506" s="88">
        <v>137</v>
      </c>
      <c r="W506" s="88">
        <v>130</v>
      </c>
      <c r="X506" s="89">
        <v>123</v>
      </c>
      <c r="Z506" s="662"/>
      <c r="AA506" s="666">
        <v>110</v>
      </c>
      <c r="AB506" s="86" t="str">
        <f>+AB504</f>
        <v>48-X</v>
      </c>
      <c r="AC506" s="87">
        <v>141</v>
      </c>
      <c r="AD506" s="88">
        <v>135</v>
      </c>
      <c r="AE506" s="88">
        <v>129</v>
      </c>
      <c r="AF506" s="88">
        <v>123</v>
      </c>
      <c r="AG506" s="88">
        <v>117</v>
      </c>
      <c r="AH506" s="88">
        <v>111</v>
      </c>
      <c r="AI506" s="88">
        <v>105</v>
      </c>
      <c r="AJ506" s="89">
        <v>150</v>
      </c>
      <c r="AL506" s="662"/>
      <c r="AM506" s="666">
        <v>110</v>
      </c>
      <c r="AN506" s="86" t="str">
        <f>+AN504</f>
        <v>48-X</v>
      </c>
      <c r="AO506" s="87">
        <v>125</v>
      </c>
      <c r="AP506" s="88">
        <v>120</v>
      </c>
      <c r="AQ506" s="88">
        <v>113</v>
      </c>
      <c r="AR506" s="88">
        <v>107</v>
      </c>
      <c r="AS506" s="88">
        <v>101</v>
      </c>
      <c r="AT506" s="88">
        <v>148</v>
      </c>
      <c r="AU506" s="88">
        <v>142</v>
      </c>
      <c r="AV506" s="89">
        <v>132</v>
      </c>
    </row>
    <row r="507" spans="1:48" ht="15" thickBot="1">
      <c r="A507">
        <v>507</v>
      </c>
      <c r="B507" s="662"/>
      <c r="C507" s="667"/>
      <c r="D507" s="90" t="str">
        <f>+D505</f>
        <v>44-X</v>
      </c>
      <c r="E507" s="87">
        <v>179</v>
      </c>
      <c r="F507" s="88">
        <v>179</v>
      </c>
      <c r="G507" s="88">
        <v>178</v>
      </c>
      <c r="H507" s="88">
        <v>178</v>
      </c>
      <c r="I507" s="88">
        <v>174</v>
      </c>
      <c r="J507" s="88">
        <v>165</v>
      </c>
      <c r="K507" s="88">
        <v>158</v>
      </c>
      <c r="L507" s="89">
        <v>150</v>
      </c>
      <c r="N507" s="662"/>
      <c r="O507" s="667"/>
      <c r="P507" s="90" t="str">
        <f>+P505</f>
        <v>44-X</v>
      </c>
      <c r="Q507" s="87">
        <v>172</v>
      </c>
      <c r="R507" s="88">
        <v>165</v>
      </c>
      <c r="S507" s="88">
        <v>156</v>
      </c>
      <c r="T507" s="88">
        <v>148</v>
      </c>
      <c r="U507" s="88">
        <v>143</v>
      </c>
      <c r="V507" s="88">
        <v>134</v>
      </c>
      <c r="W507" s="88">
        <v>128</v>
      </c>
      <c r="X507" s="89">
        <v>122</v>
      </c>
      <c r="Z507" s="662"/>
      <c r="AA507" s="667"/>
      <c r="AB507" s="90" t="str">
        <f>+AB505</f>
        <v>44-X</v>
      </c>
      <c r="AC507" s="87">
        <v>141</v>
      </c>
      <c r="AD507" s="88">
        <v>133</v>
      </c>
      <c r="AE507" s="88">
        <v>127</v>
      </c>
      <c r="AF507" s="88">
        <v>121</v>
      </c>
      <c r="AG507" s="88">
        <v>116</v>
      </c>
      <c r="AH507" s="88">
        <v>110</v>
      </c>
      <c r="AI507" s="88">
        <v>105</v>
      </c>
      <c r="AJ507" s="89">
        <v>100</v>
      </c>
      <c r="AL507" s="662"/>
      <c r="AM507" s="667"/>
      <c r="AN507" s="90" t="str">
        <f>+AN505</f>
        <v>44-X</v>
      </c>
      <c r="AO507" s="87">
        <v>123</v>
      </c>
      <c r="AP507" s="88">
        <v>118</v>
      </c>
      <c r="AQ507" s="88">
        <v>112</v>
      </c>
      <c r="AR507" s="88">
        <v>107</v>
      </c>
      <c r="AS507" s="88">
        <v>103</v>
      </c>
      <c r="AT507" s="88">
        <v>97</v>
      </c>
      <c r="AU507" s="88">
        <v>130</v>
      </c>
      <c r="AV507" s="89">
        <v>125</v>
      </c>
    </row>
    <row r="508" spans="1:48">
      <c r="A508">
        <v>508</v>
      </c>
      <c r="B508" s="662"/>
      <c r="C508" s="664">
        <f>+C506+10</f>
        <v>120</v>
      </c>
      <c r="D508" s="78" t="s">
        <v>133</v>
      </c>
      <c r="E508" s="224"/>
      <c r="F508" s="223"/>
      <c r="G508" s="223"/>
      <c r="H508" s="84">
        <v>178</v>
      </c>
      <c r="I508" s="84">
        <v>178</v>
      </c>
      <c r="J508" s="84">
        <v>179</v>
      </c>
      <c r="K508" s="84">
        <v>179</v>
      </c>
      <c r="L508" s="85">
        <v>175</v>
      </c>
      <c r="N508" s="662"/>
      <c r="O508" s="664">
        <f>+O506+10</f>
        <v>120</v>
      </c>
      <c r="P508" s="78" t="s">
        <v>133</v>
      </c>
      <c r="Q508" s="83">
        <v>177</v>
      </c>
      <c r="R508" s="84">
        <v>178</v>
      </c>
      <c r="S508" s="84">
        <v>179</v>
      </c>
      <c r="T508" s="84">
        <v>174</v>
      </c>
      <c r="U508" s="84">
        <v>166</v>
      </c>
      <c r="V508" s="84">
        <v>158</v>
      </c>
      <c r="W508" s="84">
        <v>150</v>
      </c>
      <c r="X508" s="85">
        <v>143</v>
      </c>
      <c r="Z508" s="662"/>
      <c r="AA508" s="664">
        <f>+AA506+10</f>
        <v>120</v>
      </c>
      <c r="AB508" s="78" t="s">
        <v>133</v>
      </c>
      <c r="AC508" s="83">
        <v>163</v>
      </c>
      <c r="AD508" s="84">
        <v>156</v>
      </c>
      <c r="AE508" s="84">
        <v>150</v>
      </c>
      <c r="AF508" s="84">
        <v>141</v>
      </c>
      <c r="AG508" s="84">
        <v>135</v>
      </c>
      <c r="AH508" s="84">
        <v>128</v>
      </c>
      <c r="AI508" s="84">
        <v>122</v>
      </c>
      <c r="AJ508" s="85">
        <v>115</v>
      </c>
      <c r="AL508" s="662"/>
      <c r="AM508" s="664">
        <f>+AM506+10</f>
        <v>120</v>
      </c>
      <c r="AN508" s="78" t="s">
        <v>133</v>
      </c>
      <c r="AO508" s="83">
        <v>143</v>
      </c>
      <c r="AP508" s="84">
        <v>137</v>
      </c>
      <c r="AQ508" s="84">
        <v>130</v>
      </c>
      <c r="AR508" s="84">
        <v>124</v>
      </c>
      <c r="AS508" s="84">
        <v>119</v>
      </c>
      <c r="AT508" s="84">
        <v>113</v>
      </c>
      <c r="AU508" s="84">
        <v>106</v>
      </c>
      <c r="AV508" s="85">
        <v>152</v>
      </c>
    </row>
    <row r="509" spans="1:48" ht="15" thickBot="1">
      <c r="A509">
        <v>509</v>
      </c>
      <c r="B509" s="662"/>
      <c r="C509" s="665"/>
      <c r="D509" s="82" t="s">
        <v>129</v>
      </c>
      <c r="E509" s="221"/>
      <c r="F509" s="220"/>
      <c r="G509" s="220"/>
      <c r="H509" s="84">
        <v>179</v>
      </c>
      <c r="I509" s="84">
        <v>178</v>
      </c>
      <c r="J509" s="84">
        <v>179</v>
      </c>
      <c r="K509" s="84">
        <v>179</v>
      </c>
      <c r="L509" s="85">
        <v>172</v>
      </c>
      <c r="N509" s="662"/>
      <c r="O509" s="665"/>
      <c r="P509" s="82" t="s">
        <v>129</v>
      </c>
      <c r="Q509" s="83">
        <v>177</v>
      </c>
      <c r="R509" s="84">
        <v>178</v>
      </c>
      <c r="S509" s="84">
        <v>178</v>
      </c>
      <c r="T509" s="84">
        <v>171</v>
      </c>
      <c r="U509" s="84">
        <v>163</v>
      </c>
      <c r="V509" s="84">
        <v>155</v>
      </c>
      <c r="W509" s="84">
        <v>149</v>
      </c>
      <c r="X509" s="85">
        <v>141</v>
      </c>
      <c r="Z509" s="662"/>
      <c r="AA509" s="665"/>
      <c r="AB509" s="82" t="s">
        <v>129</v>
      </c>
      <c r="AC509" s="83">
        <v>160</v>
      </c>
      <c r="AD509" s="84">
        <v>154</v>
      </c>
      <c r="AE509" s="84">
        <v>147</v>
      </c>
      <c r="AF509" s="84">
        <v>140</v>
      </c>
      <c r="AG509" s="84">
        <v>132</v>
      </c>
      <c r="AH509" s="84">
        <v>126</v>
      </c>
      <c r="AI509" s="84">
        <v>120</v>
      </c>
      <c r="AJ509" s="85">
        <v>114</v>
      </c>
      <c r="AL509" s="662"/>
      <c r="AM509" s="665"/>
      <c r="AN509" s="82" t="s">
        <v>129</v>
      </c>
      <c r="AO509" s="83">
        <v>143</v>
      </c>
      <c r="AP509" s="84">
        <v>135</v>
      </c>
      <c r="AQ509" s="84">
        <v>129</v>
      </c>
      <c r="AR509" s="84">
        <v>123</v>
      </c>
      <c r="AS509" s="84">
        <v>117</v>
      </c>
      <c r="AT509" s="84">
        <v>112</v>
      </c>
      <c r="AU509" s="84">
        <v>107</v>
      </c>
      <c r="AV509" s="85">
        <v>101</v>
      </c>
    </row>
    <row r="510" spans="1:48">
      <c r="A510">
        <v>510</v>
      </c>
      <c r="B510" s="662"/>
      <c r="C510" s="666">
        <f>+C508+10</f>
        <v>130</v>
      </c>
      <c r="D510" s="86" t="str">
        <f>+D508</f>
        <v>48-X</v>
      </c>
      <c r="E510" s="224"/>
      <c r="F510" s="223"/>
      <c r="G510" s="223"/>
      <c r="H510" s="223"/>
      <c r="I510" s="223"/>
      <c r="J510" s="223"/>
      <c r="K510" s="88">
        <v>177</v>
      </c>
      <c r="L510" s="89">
        <v>178</v>
      </c>
      <c r="N510" s="662"/>
      <c r="O510" s="666">
        <f>+O508+10</f>
        <v>130</v>
      </c>
      <c r="P510" s="86" t="str">
        <f>+P508</f>
        <v>48-X</v>
      </c>
      <c r="Q510" s="221"/>
      <c r="R510" s="220"/>
      <c r="S510" s="88">
        <v>176</v>
      </c>
      <c r="T510" s="88">
        <v>174</v>
      </c>
      <c r="U510" s="88">
        <v>177</v>
      </c>
      <c r="V510" s="88">
        <v>177</v>
      </c>
      <c r="W510" s="88">
        <v>170</v>
      </c>
      <c r="X510" s="89">
        <v>161</v>
      </c>
      <c r="Z510" s="662"/>
      <c r="AA510" s="666">
        <f>+AA508+10</f>
        <v>130</v>
      </c>
      <c r="AB510" s="86" t="str">
        <f>+AB508</f>
        <v>48-X</v>
      </c>
      <c r="AC510" s="87">
        <v>178</v>
      </c>
      <c r="AD510" s="88">
        <v>177</v>
      </c>
      <c r="AE510" s="88">
        <v>168</v>
      </c>
      <c r="AF510" s="88">
        <v>160</v>
      </c>
      <c r="AG510" s="88">
        <v>154</v>
      </c>
      <c r="AH510" s="88">
        <v>147</v>
      </c>
      <c r="AI510" s="88">
        <v>138</v>
      </c>
      <c r="AJ510" s="89">
        <v>132</v>
      </c>
      <c r="AL510" s="662"/>
      <c r="AM510" s="666">
        <f>+AM508+10</f>
        <v>130</v>
      </c>
      <c r="AN510" s="86" t="str">
        <f>+AN508</f>
        <v>48-X</v>
      </c>
      <c r="AO510" s="87">
        <v>164</v>
      </c>
      <c r="AP510" s="88">
        <v>157</v>
      </c>
      <c r="AQ510" s="88">
        <v>149</v>
      </c>
      <c r="AR510" s="88">
        <v>143</v>
      </c>
      <c r="AS510" s="88">
        <v>135</v>
      </c>
      <c r="AT510" s="88">
        <v>129</v>
      </c>
      <c r="AU510" s="88">
        <v>122</v>
      </c>
      <c r="AV510" s="89">
        <v>116</v>
      </c>
    </row>
    <row r="511" spans="1:48" ht="15" thickBot="1">
      <c r="A511">
        <v>511</v>
      </c>
      <c r="B511" s="662"/>
      <c r="C511" s="667"/>
      <c r="D511" s="90" t="str">
        <f>+D509</f>
        <v>44-X</v>
      </c>
      <c r="E511" s="221"/>
      <c r="F511" s="220"/>
      <c r="G511" s="220"/>
      <c r="H511" s="220"/>
      <c r="I511" s="220"/>
      <c r="J511" s="220"/>
      <c r="K511" s="88">
        <v>178</v>
      </c>
      <c r="L511" s="89">
        <v>178</v>
      </c>
      <c r="N511" s="662"/>
      <c r="O511" s="667"/>
      <c r="P511" s="90" t="str">
        <f>+P509</f>
        <v>44-X</v>
      </c>
      <c r="Q511" s="221"/>
      <c r="R511" s="220"/>
      <c r="S511" s="88">
        <v>177</v>
      </c>
      <c r="T511" s="88">
        <v>174</v>
      </c>
      <c r="U511" s="88">
        <v>177</v>
      </c>
      <c r="V511" s="88">
        <v>177</v>
      </c>
      <c r="W511" s="88">
        <v>167</v>
      </c>
      <c r="X511" s="89">
        <v>160</v>
      </c>
      <c r="Z511" s="662"/>
      <c r="AA511" s="667"/>
      <c r="AB511" s="90" t="str">
        <f>+AB509</f>
        <v>44-X</v>
      </c>
      <c r="AC511" s="87">
        <v>177</v>
      </c>
      <c r="AD511" s="88">
        <v>175</v>
      </c>
      <c r="AE511" s="88">
        <v>167</v>
      </c>
      <c r="AF511" s="88">
        <v>159</v>
      </c>
      <c r="AG511" s="88">
        <v>152</v>
      </c>
      <c r="AH511" s="88">
        <v>145</v>
      </c>
      <c r="AI511" s="88">
        <v>139</v>
      </c>
      <c r="AJ511" s="89">
        <v>129</v>
      </c>
      <c r="AL511" s="662"/>
      <c r="AM511" s="667"/>
      <c r="AN511" s="90" t="str">
        <f>+AN509</f>
        <v>44-X</v>
      </c>
      <c r="AO511" s="87">
        <v>161</v>
      </c>
      <c r="AP511" s="88">
        <v>154</v>
      </c>
      <c r="AQ511" s="88">
        <v>148</v>
      </c>
      <c r="AR511" s="88">
        <v>141</v>
      </c>
      <c r="AS511" s="88">
        <v>132</v>
      </c>
      <c r="AT511" s="88">
        <v>127</v>
      </c>
      <c r="AU511" s="88">
        <v>121</v>
      </c>
      <c r="AV511" s="89">
        <v>115</v>
      </c>
    </row>
    <row r="512" spans="1:48">
      <c r="A512">
        <v>512</v>
      </c>
      <c r="B512" s="662"/>
      <c r="C512" s="664">
        <f>+C510+10</f>
        <v>140</v>
      </c>
      <c r="D512" s="78" t="s">
        <v>133</v>
      </c>
      <c r="E512" s="224"/>
      <c r="F512" s="223"/>
      <c r="G512" s="223"/>
      <c r="H512" s="223"/>
      <c r="I512" s="223"/>
      <c r="J512" s="223"/>
      <c r="K512" s="223"/>
      <c r="L512" s="222"/>
      <c r="N512" s="662"/>
      <c r="O512" s="664">
        <f>+O510+10</f>
        <v>140</v>
      </c>
      <c r="P512" s="78" t="s">
        <v>133</v>
      </c>
      <c r="Q512" s="221"/>
      <c r="R512" s="220"/>
      <c r="S512" s="220"/>
      <c r="T512" s="220"/>
      <c r="U512" s="84">
        <v>179</v>
      </c>
      <c r="V512" s="84">
        <v>178</v>
      </c>
      <c r="W512" s="84">
        <v>180</v>
      </c>
      <c r="X512" s="85">
        <v>180</v>
      </c>
      <c r="Z512" s="662"/>
      <c r="AA512" s="664">
        <f>+AA510+10</f>
        <v>140</v>
      </c>
      <c r="AB512" s="78" t="s">
        <v>133</v>
      </c>
      <c r="AC512" s="83">
        <v>180</v>
      </c>
      <c r="AD512" s="84">
        <v>179</v>
      </c>
      <c r="AE512" s="84">
        <v>176</v>
      </c>
      <c r="AF512" s="84">
        <v>177</v>
      </c>
      <c r="AG512" s="84">
        <v>173</v>
      </c>
      <c r="AH512" s="84">
        <v>165</v>
      </c>
      <c r="AI512" s="84">
        <v>157</v>
      </c>
      <c r="AJ512" s="85">
        <v>149</v>
      </c>
      <c r="AL512" s="662"/>
      <c r="AM512" s="664">
        <f>+AM510+10</f>
        <v>140</v>
      </c>
      <c r="AN512" s="78" t="s">
        <v>133</v>
      </c>
      <c r="AO512" s="83">
        <v>180</v>
      </c>
      <c r="AP512" s="84">
        <v>176</v>
      </c>
      <c r="AQ512" s="84">
        <v>167</v>
      </c>
      <c r="AR512" s="84">
        <v>160</v>
      </c>
      <c r="AS512" s="84">
        <v>153</v>
      </c>
      <c r="AT512" s="84">
        <v>146</v>
      </c>
      <c r="AU512" s="84">
        <v>137</v>
      </c>
      <c r="AV512" s="85">
        <v>131</v>
      </c>
    </row>
    <row r="513" spans="1:48" ht="15" thickBot="1">
      <c r="A513">
        <v>513</v>
      </c>
      <c r="B513" s="662"/>
      <c r="C513" s="665"/>
      <c r="D513" s="82" t="s">
        <v>129</v>
      </c>
      <c r="E513" s="224"/>
      <c r="F513" s="223"/>
      <c r="G513" s="223"/>
      <c r="H513" s="223"/>
      <c r="I513" s="223"/>
      <c r="J513" s="223"/>
      <c r="K513" s="223"/>
      <c r="L513" s="222"/>
      <c r="N513" s="662"/>
      <c r="O513" s="665"/>
      <c r="P513" s="82" t="s">
        <v>129</v>
      </c>
      <c r="Q513" s="221"/>
      <c r="R513" s="220"/>
      <c r="S513" s="220"/>
      <c r="T513" s="220"/>
      <c r="U513" s="84">
        <v>180</v>
      </c>
      <c r="V513" s="84">
        <v>178</v>
      </c>
      <c r="W513" s="84">
        <v>180</v>
      </c>
      <c r="X513" s="85">
        <v>179</v>
      </c>
      <c r="Z513" s="662"/>
      <c r="AA513" s="665"/>
      <c r="AB513" s="82" t="s">
        <v>129</v>
      </c>
      <c r="AC513" s="83">
        <v>179</v>
      </c>
      <c r="AD513" s="84">
        <v>179</v>
      </c>
      <c r="AE513" s="84">
        <v>176</v>
      </c>
      <c r="AF513" s="84">
        <v>177</v>
      </c>
      <c r="AG513" s="84">
        <v>171</v>
      </c>
      <c r="AH513" s="84">
        <v>162</v>
      </c>
      <c r="AI513" s="84">
        <v>154</v>
      </c>
      <c r="AJ513" s="85">
        <v>147</v>
      </c>
      <c r="AL513" s="662"/>
      <c r="AM513" s="665"/>
      <c r="AN513" s="82" t="s">
        <v>129</v>
      </c>
      <c r="AO513" s="83">
        <v>179</v>
      </c>
      <c r="AP513" s="84">
        <v>173</v>
      </c>
      <c r="AQ513" s="84">
        <v>166</v>
      </c>
      <c r="AR513" s="84">
        <v>158</v>
      </c>
      <c r="AS513" s="84">
        <v>151</v>
      </c>
      <c r="AT513" s="84">
        <v>144</v>
      </c>
      <c r="AU513" s="84">
        <v>138</v>
      </c>
      <c r="AV513" s="85">
        <v>128</v>
      </c>
    </row>
    <row r="514" spans="1:48">
      <c r="A514">
        <v>514</v>
      </c>
      <c r="B514" s="662"/>
      <c r="C514" s="666">
        <f>+C512+10</f>
        <v>150</v>
      </c>
      <c r="D514" s="86" t="str">
        <f>+D512</f>
        <v>48-X</v>
      </c>
      <c r="E514" s="224"/>
      <c r="F514" s="223"/>
      <c r="G514" s="223"/>
      <c r="H514" s="223"/>
      <c r="I514" s="223"/>
      <c r="J514" s="223"/>
      <c r="K514" s="223"/>
      <c r="L514" s="222"/>
      <c r="N514" s="662"/>
      <c r="O514" s="666">
        <f>+O512+10</f>
        <v>150</v>
      </c>
      <c r="P514" s="86" t="str">
        <f>+P512</f>
        <v>48-X</v>
      </c>
      <c r="Q514" s="221"/>
      <c r="R514" s="220"/>
      <c r="S514" s="220"/>
      <c r="T514" s="220"/>
      <c r="U514" s="220"/>
      <c r="V514" s="220"/>
      <c r="W514" s="88">
        <v>179</v>
      </c>
      <c r="X514" s="89">
        <v>179</v>
      </c>
      <c r="Z514" s="662"/>
      <c r="AA514" s="666">
        <f>+AA512+10</f>
        <v>150</v>
      </c>
      <c r="AB514" s="86" t="str">
        <f>+AB512</f>
        <v>48-X</v>
      </c>
      <c r="AC514" s="221"/>
      <c r="AD514" s="220"/>
      <c r="AE514" s="88">
        <v>178</v>
      </c>
      <c r="AF514" s="88">
        <v>178</v>
      </c>
      <c r="AG514" s="88">
        <v>178</v>
      </c>
      <c r="AH514" s="88">
        <v>180</v>
      </c>
      <c r="AI514" s="88">
        <v>176</v>
      </c>
      <c r="AJ514" s="89">
        <v>166</v>
      </c>
      <c r="AL514" s="662"/>
      <c r="AM514" s="666">
        <f>+AM512+10</f>
        <v>150</v>
      </c>
      <c r="AN514" s="86" t="str">
        <f>+AN512</f>
        <v>48-X</v>
      </c>
      <c r="AO514" s="87">
        <v>180</v>
      </c>
      <c r="AP514" s="88">
        <v>178</v>
      </c>
      <c r="AQ514" s="88">
        <v>180</v>
      </c>
      <c r="AR514" s="88">
        <v>178</v>
      </c>
      <c r="AS514" s="88">
        <v>170</v>
      </c>
      <c r="AT514" s="88">
        <v>162</v>
      </c>
      <c r="AU514" s="88">
        <v>155</v>
      </c>
      <c r="AV514" s="89">
        <v>147</v>
      </c>
    </row>
    <row r="515" spans="1:48" ht="15" thickBot="1">
      <c r="A515">
        <v>515</v>
      </c>
      <c r="B515" s="662"/>
      <c r="C515" s="667"/>
      <c r="D515" s="90" t="str">
        <f>+D513</f>
        <v>44-X</v>
      </c>
      <c r="E515" s="224"/>
      <c r="F515" s="223"/>
      <c r="G515" s="223"/>
      <c r="H515" s="223"/>
      <c r="I515" s="223"/>
      <c r="J515" s="223"/>
      <c r="K515" s="223"/>
      <c r="L515" s="222"/>
      <c r="N515" s="662"/>
      <c r="O515" s="667"/>
      <c r="P515" s="90" t="str">
        <f>+P513</f>
        <v>44-X</v>
      </c>
      <c r="Q515" s="221"/>
      <c r="R515" s="220"/>
      <c r="S515" s="220"/>
      <c r="T515" s="220"/>
      <c r="U515" s="220"/>
      <c r="V515" s="220"/>
      <c r="W515" s="88">
        <v>180</v>
      </c>
      <c r="X515" s="89">
        <v>179</v>
      </c>
      <c r="Z515" s="662"/>
      <c r="AA515" s="667"/>
      <c r="AB515" s="90" t="str">
        <f>+AB513</f>
        <v>44-X</v>
      </c>
      <c r="AC515" s="221"/>
      <c r="AD515" s="220"/>
      <c r="AE515" s="88">
        <v>179</v>
      </c>
      <c r="AF515" s="88">
        <v>178</v>
      </c>
      <c r="AG515" s="88">
        <v>178</v>
      </c>
      <c r="AH515" s="88">
        <v>179</v>
      </c>
      <c r="AI515" s="88">
        <v>173</v>
      </c>
      <c r="AJ515" s="89">
        <v>163</v>
      </c>
      <c r="AL515" s="662"/>
      <c r="AM515" s="667"/>
      <c r="AN515" s="90" t="str">
        <f>+AN513</f>
        <v>44-X</v>
      </c>
      <c r="AO515" s="87">
        <v>180</v>
      </c>
      <c r="AP515" s="88">
        <v>179</v>
      </c>
      <c r="AQ515" s="88">
        <v>179</v>
      </c>
      <c r="AR515" s="88">
        <v>176</v>
      </c>
      <c r="AS515" s="88">
        <v>168</v>
      </c>
      <c r="AT515" s="88">
        <v>160</v>
      </c>
      <c r="AU515" s="88">
        <v>153</v>
      </c>
      <c r="AV515" s="89">
        <v>144</v>
      </c>
    </row>
    <row r="516" spans="1:48">
      <c r="A516">
        <v>516</v>
      </c>
      <c r="B516" s="662"/>
      <c r="C516" s="664">
        <f>+C514+10</f>
        <v>160</v>
      </c>
      <c r="D516" s="78" t="s">
        <v>133</v>
      </c>
      <c r="E516" s="224"/>
      <c r="F516" s="223"/>
      <c r="G516" s="223"/>
      <c r="H516" s="223"/>
      <c r="I516" s="223"/>
      <c r="J516" s="223"/>
      <c r="K516" s="223"/>
      <c r="L516" s="222"/>
      <c r="N516" s="662"/>
      <c r="O516" s="664">
        <f>+O514+10</f>
        <v>160</v>
      </c>
      <c r="P516" s="78" t="s">
        <v>133</v>
      </c>
      <c r="Q516" s="221"/>
      <c r="R516" s="220"/>
      <c r="S516" s="220"/>
      <c r="T516" s="220"/>
      <c r="U516" s="220"/>
      <c r="V516" s="220"/>
      <c r="W516" s="220"/>
      <c r="X516" s="219"/>
      <c r="Z516" s="662"/>
      <c r="AA516" s="664">
        <f>+AA514+10</f>
        <v>160</v>
      </c>
      <c r="AB516" s="78" t="s">
        <v>133</v>
      </c>
      <c r="AC516" s="221"/>
      <c r="AD516" s="220"/>
      <c r="AE516" s="220"/>
      <c r="AF516" s="220"/>
      <c r="AG516" s="84">
        <v>179</v>
      </c>
      <c r="AH516" s="84">
        <v>177</v>
      </c>
      <c r="AI516" s="84">
        <v>178</v>
      </c>
      <c r="AJ516" s="85">
        <v>179</v>
      </c>
      <c r="AL516" s="662"/>
      <c r="AM516" s="664">
        <f>+AM514+10</f>
        <v>160</v>
      </c>
      <c r="AN516" s="78" t="s">
        <v>133</v>
      </c>
      <c r="AO516" s="221"/>
      <c r="AP516" s="220"/>
      <c r="AQ516" s="84">
        <v>179</v>
      </c>
      <c r="AR516" s="84">
        <v>178</v>
      </c>
      <c r="AS516" s="84">
        <v>178</v>
      </c>
      <c r="AT516" s="84">
        <v>178</v>
      </c>
      <c r="AU516" s="84">
        <v>171</v>
      </c>
      <c r="AV516" s="85">
        <v>162</v>
      </c>
    </row>
    <row r="517" spans="1:48" ht="15" thickBot="1">
      <c r="A517">
        <v>517</v>
      </c>
      <c r="B517" s="662"/>
      <c r="C517" s="665"/>
      <c r="D517" s="82" t="s">
        <v>129</v>
      </c>
      <c r="E517" s="224"/>
      <c r="F517" s="223"/>
      <c r="G517" s="223"/>
      <c r="H517" s="223"/>
      <c r="I517" s="223"/>
      <c r="J517" s="223"/>
      <c r="K517" s="223"/>
      <c r="L517" s="222"/>
      <c r="N517" s="662"/>
      <c r="O517" s="665"/>
      <c r="P517" s="82" t="s">
        <v>129</v>
      </c>
      <c r="Q517" s="221"/>
      <c r="R517" s="220"/>
      <c r="S517" s="220"/>
      <c r="T517" s="220"/>
      <c r="U517" s="220"/>
      <c r="V517" s="220"/>
      <c r="W517" s="220"/>
      <c r="X517" s="219"/>
      <c r="Z517" s="662"/>
      <c r="AA517" s="665"/>
      <c r="AB517" s="82" t="s">
        <v>129</v>
      </c>
      <c r="AC517" s="221"/>
      <c r="AD517" s="220"/>
      <c r="AE517" s="220"/>
      <c r="AF517" s="220"/>
      <c r="AG517" s="84">
        <v>179</v>
      </c>
      <c r="AH517" s="84">
        <v>178</v>
      </c>
      <c r="AI517" s="84">
        <v>178</v>
      </c>
      <c r="AJ517" s="85">
        <v>178</v>
      </c>
      <c r="AL517" s="662"/>
      <c r="AM517" s="665"/>
      <c r="AN517" s="82" t="s">
        <v>129</v>
      </c>
      <c r="AO517" s="221"/>
      <c r="AP517" s="220"/>
      <c r="AQ517" s="84">
        <v>179</v>
      </c>
      <c r="AR517" s="84">
        <v>178</v>
      </c>
      <c r="AS517" s="84">
        <v>178</v>
      </c>
      <c r="AT517" s="84">
        <v>176</v>
      </c>
      <c r="AU517" s="84">
        <v>169</v>
      </c>
      <c r="AV517" s="85">
        <v>159</v>
      </c>
    </row>
    <row r="518" spans="1:48">
      <c r="A518">
        <v>518</v>
      </c>
      <c r="B518" s="662"/>
      <c r="C518" s="666">
        <f>+C516+10</f>
        <v>170</v>
      </c>
      <c r="D518" s="86" t="str">
        <f>+D516</f>
        <v>48-X</v>
      </c>
      <c r="E518" s="224"/>
      <c r="F518" s="223"/>
      <c r="G518" s="223"/>
      <c r="H518" s="223"/>
      <c r="I518" s="223"/>
      <c r="J518" s="223"/>
      <c r="K518" s="223"/>
      <c r="L518" s="222"/>
      <c r="N518" s="662"/>
      <c r="O518" s="666">
        <f>+O516+10</f>
        <v>170</v>
      </c>
      <c r="P518" s="86" t="str">
        <f>+P516</f>
        <v>48-X</v>
      </c>
      <c r="Q518" s="221"/>
      <c r="R518" s="220"/>
      <c r="S518" s="220"/>
      <c r="T518" s="220"/>
      <c r="U518" s="220"/>
      <c r="V518" s="220"/>
      <c r="W518" s="220"/>
      <c r="X518" s="219"/>
      <c r="Z518" s="662"/>
      <c r="AA518" s="666">
        <f>+AA516+10</f>
        <v>170</v>
      </c>
      <c r="AB518" s="86" t="str">
        <f>+AB516</f>
        <v>48-X</v>
      </c>
      <c r="AC518" s="221"/>
      <c r="AD518" s="220"/>
      <c r="AE518" s="220"/>
      <c r="AF518" s="220"/>
      <c r="AG518" s="220"/>
      <c r="AH518" s="220"/>
      <c r="AI518" s="88">
        <v>179</v>
      </c>
      <c r="AJ518" s="89">
        <v>178</v>
      </c>
      <c r="AL518" s="662"/>
      <c r="AM518" s="666">
        <f>+AM516+10</f>
        <v>170</v>
      </c>
      <c r="AN518" s="86" t="str">
        <f>+AN516</f>
        <v>48-X</v>
      </c>
      <c r="AO518" s="221"/>
      <c r="AP518" s="220"/>
      <c r="AQ518" s="220"/>
      <c r="AR518" s="220"/>
      <c r="AS518" s="88">
        <v>179</v>
      </c>
      <c r="AT518" s="88">
        <v>180</v>
      </c>
      <c r="AU518" s="88">
        <v>181</v>
      </c>
      <c r="AV518" s="89">
        <v>178</v>
      </c>
    </row>
    <row r="519" spans="1:48" ht="15" thickBot="1">
      <c r="A519">
        <v>519</v>
      </c>
      <c r="B519" s="662"/>
      <c r="C519" s="667"/>
      <c r="D519" s="90" t="str">
        <f>+D517</f>
        <v>44-X</v>
      </c>
      <c r="E519" s="224"/>
      <c r="F519" s="223"/>
      <c r="G519" s="223"/>
      <c r="H519" s="223"/>
      <c r="I519" s="223"/>
      <c r="J519" s="223"/>
      <c r="K519" s="223"/>
      <c r="L519" s="222"/>
      <c r="N519" s="662"/>
      <c r="O519" s="667"/>
      <c r="P519" s="90" t="str">
        <f>+P517</f>
        <v>44-X</v>
      </c>
      <c r="Q519" s="221"/>
      <c r="R519" s="220"/>
      <c r="S519" s="220"/>
      <c r="T519" s="220"/>
      <c r="U519" s="220"/>
      <c r="V519" s="220"/>
      <c r="W519" s="220"/>
      <c r="X519" s="219"/>
      <c r="Z519" s="662"/>
      <c r="AA519" s="667"/>
      <c r="AB519" s="90" t="str">
        <f>+AB517</f>
        <v>44-X</v>
      </c>
      <c r="AC519" s="221"/>
      <c r="AD519" s="220"/>
      <c r="AE519" s="220"/>
      <c r="AF519" s="220"/>
      <c r="AG519" s="220"/>
      <c r="AH519" s="220"/>
      <c r="AI519" s="88">
        <v>180</v>
      </c>
      <c r="AJ519" s="89">
        <v>179</v>
      </c>
      <c r="AL519" s="662"/>
      <c r="AM519" s="667"/>
      <c r="AN519" s="90" t="str">
        <f>+AN517</f>
        <v>44-X</v>
      </c>
      <c r="AO519" s="221"/>
      <c r="AP519" s="220"/>
      <c r="AQ519" s="220"/>
      <c r="AR519" s="220"/>
      <c r="AS519" s="88">
        <v>180</v>
      </c>
      <c r="AT519" s="88">
        <v>180</v>
      </c>
      <c r="AU519" s="88">
        <v>179</v>
      </c>
      <c r="AV519" s="89">
        <v>176</v>
      </c>
    </row>
    <row r="520" spans="1:48">
      <c r="A520">
        <v>520</v>
      </c>
      <c r="B520" s="662"/>
      <c r="C520" s="664">
        <f>+C518+10</f>
        <v>180</v>
      </c>
      <c r="D520" s="78" t="s">
        <v>133</v>
      </c>
      <c r="E520" s="224"/>
      <c r="F520" s="223"/>
      <c r="G520" s="223"/>
      <c r="H520" s="223"/>
      <c r="I520" s="223"/>
      <c r="J520" s="223"/>
      <c r="K520" s="223"/>
      <c r="L520" s="222"/>
      <c r="N520" s="662"/>
      <c r="O520" s="664">
        <f>+O518+10</f>
        <v>180</v>
      </c>
      <c r="P520" s="78" t="s">
        <v>133</v>
      </c>
      <c r="Q520" s="221"/>
      <c r="R520" s="220"/>
      <c r="S520" s="220"/>
      <c r="T520" s="220"/>
      <c r="U520" s="220"/>
      <c r="V520" s="220"/>
      <c r="W520" s="220"/>
      <c r="X520" s="219"/>
      <c r="Z520" s="662"/>
      <c r="AA520" s="664">
        <f>+AA518+10</f>
        <v>180</v>
      </c>
      <c r="AB520" s="78" t="s">
        <v>133</v>
      </c>
      <c r="AC520" s="221"/>
      <c r="AD520" s="220"/>
      <c r="AE520" s="220"/>
      <c r="AF520" s="220"/>
      <c r="AG520" s="220"/>
      <c r="AH520" s="220"/>
      <c r="AI520" s="220"/>
      <c r="AJ520" s="219"/>
      <c r="AL520" s="662"/>
      <c r="AM520" s="664">
        <f>+AM518+10</f>
        <v>180</v>
      </c>
      <c r="AN520" s="78" t="s">
        <v>133</v>
      </c>
      <c r="AO520" s="221"/>
      <c r="AP520" s="220"/>
      <c r="AQ520" s="220"/>
      <c r="AR520" s="220"/>
      <c r="AS520" s="220"/>
      <c r="AT520" s="220"/>
      <c r="AU520" s="84">
        <v>179</v>
      </c>
      <c r="AV520" s="85">
        <v>178</v>
      </c>
    </row>
    <row r="521" spans="1:48" ht="15" thickBot="1">
      <c r="A521">
        <v>521</v>
      </c>
      <c r="B521" s="662"/>
      <c r="C521" s="665"/>
      <c r="D521" s="82" t="s">
        <v>129</v>
      </c>
      <c r="E521" s="224"/>
      <c r="F521" s="223"/>
      <c r="G521" s="223"/>
      <c r="H521" s="223"/>
      <c r="I521" s="223"/>
      <c r="J521" s="223"/>
      <c r="K521" s="223"/>
      <c r="L521" s="222"/>
      <c r="N521" s="662"/>
      <c r="O521" s="665"/>
      <c r="P521" s="82" t="s">
        <v>129</v>
      </c>
      <c r="Q521" s="221"/>
      <c r="R521" s="220"/>
      <c r="S521" s="220"/>
      <c r="T521" s="220"/>
      <c r="U521" s="220"/>
      <c r="V521" s="220"/>
      <c r="W521" s="220"/>
      <c r="X521" s="219"/>
      <c r="Z521" s="662"/>
      <c r="AA521" s="665"/>
      <c r="AB521" s="82" t="s">
        <v>129</v>
      </c>
      <c r="AC521" s="221"/>
      <c r="AD521" s="220"/>
      <c r="AE521" s="220"/>
      <c r="AF521" s="220"/>
      <c r="AG521" s="220"/>
      <c r="AH521" s="220"/>
      <c r="AI521" s="220"/>
      <c r="AJ521" s="219"/>
      <c r="AL521" s="662"/>
      <c r="AM521" s="665"/>
      <c r="AN521" s="82" t="s">
        <v>129</v>
      </c>
      <c r="AO521" s="221"/>
      <c r="AP521" s="220"/>
      <c r="AQ521" s="220"/>
      <c r="AR521" s="220"/>
      <c r="AS521" s="220"/>
      <c r="AT521" s="220"/>
      <c r="AU521" s="84">
        <v>179</v>
      </c>
      <c r="AV521" s="85">
        <v>178</v>
      </c>
    </row>
    <row r="522" spans="1:48">
      <c r="A522">
        <v>522</v>
      </c>
      <c r="B522" s="662"/>
      <c r="C522" s="666">
        <f>+C520+10</f>
        <v>190</v>
      </c>
      <c r="D522" s="86" t="str">
        <f>+D520</f>
        <v>48-X</v>
      </c>
      <c r="E522" s="224"/>
      <c r="F522" s="223"/>
      <c r="G522" s="223"/>
      <c r="H522" s="223"/>
      <c r="I522" s="223"/>
      <c r="J522" s="223"/>
      <c r="K522" s="223"/>
      <c r="L522" s="222"/>
      <c r="N522" s="662"/>
      <c r="O522" s="666">
        <f>+O520+10</f>
        <v>190</v>
      </c>
      <c r="P522" s="86" t="str">
        <f>+P520</f>
        <v>48-X</v>
      </c>
      <c r="Q522" s="221"/>
      <c r="R522" s="220"/>
      <c r="S522" s="220"/>
      <c r="T522" s="220"/>
      <c r="U522" s="220"/>
      <c r="V522" s="220"/>
      <c r="W522" s="220"/>
      <c r="X522" s="219"/>
      <c r="Z522" s="662"/>
      <c r="AA522" s="666">
        <f>+AA520+10</f>
        <v>190</v>
      </c>
      <c r="AB522" s="86" t="str">
        <f>+AB520</f>
        <v>48-X</v>
      </c>
      <c r="AC522" s="221"/>
      <c r="AD522" s="220"/>
      <c r="AE522" s="220"/>
      <c r="AF522" s="220"/>
      <c r="AG522" s="220"/>
      <c r="AH522" s="220"/>
      <c r="AI522" s="220"/>
      <c r="AJ522" s="219"/>
      <c r="AL522" s="662"/>
      <c r="AM522" s="666">
        <f>+AM520+10</f>
        <v>190</v>
      </c>
      <c r="AN522" s="86" t="str">
        <f>+AN520</f>
        <v>48-X</v>
      </c>
      <c r="AO522" s="221"/>
      <c r="AP522" s="220"/>
      <c r="AQ522" s="220"/>
      <c r="AR522" s="220"/>
      <c r="AS522" s="220"/>
      <c r="AT522" s="220"/>
      <c r="AU522" s="220"/>
      <c r="AV522" s="89">
        <v>178</v>
      </c>
    </row>
    <row r="523" spans="1:48" ht="15" thickBot="1">
      <c r="A523">
        <v>523</v>
      </c>
      <c r="B523" s="662"/>
      <c r="C523" s="667"/>
      <c r="D523" s="90" t="str">
        <f>+D521</f>
        <v>44-X</v>
      </c>
      <c r="E523" s="224"/>
      <c r="F523" s="223"/>
      <c r="G523" s="223"/>
      <c r="H523" s="223"/>
      <c r="I523" s="223"/>
      <c r="J523" s="223"/>
      <c r="K523" s="223"/>
      <c r="L523" s="222"/>
      <c r="N523" s="662"/>
      <c r="O523" s="667"/>
      <c r="P523" s="90" t="str">
        <f>+P521</f>
        <v>44-X</v>
      </c>
      <c r="Q523" s="221"/>
      <c r="R523" s="220"/>
      <c r="S523" s="220"/>
      <c r="T523" s="220"/>
      <c r="U523" s="220"/>
      <c r="V523" s="220"/>
      <c r="W523" s="220"/>
      <c r="X523" s="219"/>
      <c r="Z523" s="662"/>
      <c r="AA523" s="667"/>
      <c r="AB523" s="90" t="str">
        <f>+AB521</f>
        <v>44-X</v>
      </c>
      <c r="AC523" s="221"/>
      <c r="AD523" s="220"/>
      <c r="AE523" s="220"/>
      <c r="AF523" s="220"/>
      <c r="AG523" s="220"/>
      <c r="AH523" s="220"/>
      <c r="AI523" s="220"/>
      <c r="AJ523" s="219"/>
      <c r="AL523" s="662"/>
      <c r="AM523" s="667"/>
      <c r="AN523" s="90" t="str">
        <f>+AN521</f>
        <v>44-X</v>
      </c>
      <c r="AO523" s="221"/>
      <c r="AP523" s="220"/>
      <c r="AQ523" s="220"/>
      <c r="AR523" s="220"/>
      <c r="AS523" s="220"/>
      <c r="AT523" s="220"/>
      <c r="AU523" s="220"/>
      <c r="AV523" s="89">
        <v>179</v>
      </c>
    </row>
    <row r="524" spans="1:48">
      <c r="A524">
        <v>524</v>
      </c>
      <c r="B524" s="662"/>
      <c r="C524" s="664">
        <f>+C522+10</f>
        <v>200</v>
      </c>
      <c r="D524" s="78" t="s">
        <v>133</v>
      </c>
      <c r="E524" s="224"/>
      <c r="F524" s="223"/>
      <c r="G524" s="223"/>
      <c r="H524" s="223"/>
      <c r="I524" s="223"/>
      <c r="J524" s="223"/>
      <c r="K524" s="223"/>
      <c r="L524" s="222"/>
      <c r="N524" s="662"/>
      <c r="O524" s="664">
        <f>+O522+10</f>
        <v>200</v>
      </c>
      <c r="P524" s="78" t="s">
        <v>133</v>
      </c>
      <c r="Q524" s="221"/>
      <c r="R524" s="220"/>
      <c r="S524" s="220"/>
      <c r="T524" s="220"/>
      <c r="U524" s="220"/>
      <c r="V524" s="220"/>
      <c r="W524" s="220"/>
      <c r="X524" s="219"/>
      <c r="Z524" s="662"/>
      <c r="AA524" s="664">
        <f>+AA522+10</f>
        <v>200</v>
      </c>
      <c r="AB524" s="78" t="s">
        <v>133</v>
      </c>
      <c r="AC524" s="221"/>
      <c r="AD524" s="220"/>
      <c r="AE524" s="220"/>
      <c r="AF524" s="220"/>
      <c r="AG524" s="220"/>
      <c r="AH524" s="220"/>
      <c r="AI524" s="220"/>
      <c r="AJ524" s="219"/>
      <c r="AL524" s="662"/>
      <c r="AM524" s="664">
        <f>+AM522+10</f>
        <v>200</v>
      </c>
      <c r="AN524" s="78" t="s">
        <v>133</v>
      </c>
      <c r="AO524" s="221"/>
      <c r="AP524" s="220"/>
      <c r="AQ524" s="220"/>
      <c r="AR524" s="220"/>
      <c r="AS524" s="220"/>
      <c r="AT524" s="220"/>
      <c r="AU524" s="220"/>
      <c r="AV524" s="219"/>
    </row>
    <row r="525" spans="1:48" ht="15" thickBot="1">
      <c r="A525">
        <v>525</v>
      </c>
      <c r="B525" s="663"/>
      <c r="C525" s="665"/>
      <c r="D525" s="82" t="s">
        <v>129</v>
      </c>
      <c r="E525" s="349"/>
      <c r="F525" s="350"/>
      <c r="G525" s="350"/>
      <c r="H525" s="350"/>
      <c r="I525" s="350"/>
      <c r="J525" s="350"/>
      <c r="K525" s="350"/>
      <c r="L525" s="351"/>
      <c r="N525" s="663"/>
      <c r="O525" s="665"/>
      <c r="P525" s="82" t="s">
        <v>129</v>
      </c>
      <c r="Q525" s="352"/>
      <c r="R525" s="353"/>
      <c r="S525" s="353"/>
      <c r="T525" s="353"/>
      <c r="U525" s="353"/>
      <c r="V525" s="353"/>
      <c r="W525" s="353"/>
      <c r="X525" s="354"/>
      <c r="Z525" s="663"/>
      <c r="AA525" s="665"/>
      <c r="AB525" s="82" t="s">
        <v>129</v>
      </c>
      <c r="AC525" s="352"/>
      <c r="AD525" s="353"/>
      <c r="AE525" s="353"/>
      <c r="AF525" s="353"/>
      <c r="AG525" s="353"/>
      <c r="AH525" s="353"/>
      <c r="AI525" s="353"/>
      <c r="AJ525" s="354"/>
      <c r="AL525" s="663"/>
      <c r="AM525" s="665"/>
      <c r="AN525" s="82" t="s">
        <v>129</v>
      </c>
      <c r="AO525" s="352"/>
      <c r="AP525" s="353"/>
      <c r="AQ525" s="353"/>
      <c r="AR525" s="353"/>
      <c r="AS525" s="353"/>
      <c r="AT525" s="353"/>
      <c r="AU525" s="353"/>
      <c r="AV525" s="354"/>
    </row>
    <row r="526" spans="1:48">
      <c r="A526">
        <v>526</v>
      </c>
    </row>
    <row r="527" spans="1:48">
      <c r="A527">
        <v>527</v>
      </c>
      <c r="B527" s="675" t="s">
        <v>1143</v>
      </c>
      <c r="C527" s="675"/>
      <c r="D527" s="675"/>
      <c r="E527" s="675"/>
      <c r="F527" s="675"/>
      <c r="G527" s="675"/>
      <c r="H527" s="675"/>
      <c r="I527" s="675"/>
      <c r="J527" s="675"/>
      <c r="K527" s="675"/>
      <c r="L527" s="675"/>
      <c r="N527" s="675" t="s">
        <v>1143</v>
      </c>
      <c r="O527" s="675"/>
      <c r="P527" s="675"/>
      <c r="Q527" s="675"/>
      <c r="R527" s="675"/>
      <c r="S527" s="675"/>
      <c r="T527" s="675"/>
      <c r="U527" s="675"/>
      <c r="V527" s="675"/>
      <c r="W527" s="675"/>
      <c r="X527" s="675"/>
      <c r="Z527" s="675" t="s">
        <v>1143</v>
      </c>
      <c r="AA527" s="675"/>
      <c r="AB527" s="675"/>
      <c r="AC527" s="675"/>
      <c r="AD527" s="675"/>
      <c r="AE527" s="675"/>
      <c r="AF527" s="675"/>
      <c r="AG527" s="675"/>
      <c r="AH527" s="675"/>
      <c r="AI527" s="675"/>
      <c r="AJ527" s="675"/>
      <c r="AL527" s="675" t="s">
        <v>1143</v>
      </c>
      <c r="AM527" s="675"/>
      <c r="AN527" s="675"/>
      <c r="AO527" s="675"/>
      <c r="AP527" s="675"/>
      <c r="AQ527" s="675"/>
      <c r="AR527" s="675"/>
      <c r="AS527" s="675"/>
      <c r="AT527" s="675"/>
      <c r="AU527" s="675"/>
      <c r="AV527" s="675"/>
    </row>
  </sheetData>
  <mergeCells count="1152">
    <mergeCell ref="AA481:AA482"/>
    <mergeCell ref="AM481:AM482"/>
    <mergeCell ref="O483:O484"/>
    <mergeCell ref="AA524:AA525"/>
    <mergeCell ref="AM524:AM525"/>
    <mergeCell ref="N527:X527"/>
    <mergeCell ref="Z527:AJ527"/>
    <mergeCell ref="AL527:AV527"/>
    <mergeCell ref="Z504:Z525"/>
    <mergeCell ref="AA504:AA505"/>
    <mergeCell ref="AL504:AL525"/>
    <mergeCell ref="AM504:AM505"/>
    <mergeCell ref="O506:O507"/>
    <mergeCell ref="AA506:AA507"/>
    <mergeCell ref="AM506:AM507"/>
    <mergeCell ref="O508:O509"/>
    <mergeCell ref="AA508:AA509"/>
    <mergeCell ref="AM508:AM509"/>
    <mergeCell ref="O510:O511"/>
    <mergeCell ref="AA510:AA511"/>
    <mergeCell ref="AM510:AM511"/>
    <mergeCell ref="O512:O513"/>
    <mergeCell ref="AA512:AA513"/>
    <mergeCell ref="AM512:AM513"/>
    <mergeCell ref="O514:O515"/>
    <mergeCell ref="AA514:AA515"/>
    <mergeCell ref="AM514:AM515"/>
    <mergeCell ref="O516:O517"/>
    <mergeCell ref="AA516:AA517"/>
    <mergeCell ref="AM516:AM517"/>
    <mergeCell ref="O518:O519"/>
    <mergeCell ref="AA518:AA519"/>
    <mergeCell ref="AM518:AM519"/>
    <mergeCell ref="O520:O521"/>
    <mergeCell ref="AA520:AA521"/>
    <mergeCell ref="AA483:AA484"/>
    <mergeCell ref="AM483:AM484"/>
    <mergeCell ref="O485:O486"/>
    <mergeCell ref="AA485:AA486"/>
    <mergeCell ref="AM485:AM486"/>
    <mergeCell ref="O487:O488"/>
    <mergeCell ref="AA487:AA488"/>
    <mergeCell ref="AM487:AM488"/>
    <mergeCell ref="AM520:AM521"/>
    <mergeCell ref="O522:O523"/>
    <mergeCell ref="AA522:AA523"/>
    <mergeCell ref="AM522:AM523"/>
    <mergeCell ref="AA491:AA492"/>
    <mergeCell ref="AM491:AM492"/>
    <mergeCell ref="N494:X494"/>
    <mergeCell ref="Z494:AJ494"/>
    <mergeCell ref="AL494:AV494"/>
    <mergeCell ref="N500:X500"/>
    <mergeCell ref="Z500:AJ500"/>
    <mergeCell ref="AL500:AV500"/>
    <mergeCell ref="P501:P503"/>
    <mergeCell ref="Q501:X502"/>
    <mergeCell ref="AA501:AA503"/>
    <mergeCell ref="AB501:AB503"/>
    <mergeCell ref="AC501:AJ502"/>
    <mergeCell ref="AL501:AL503"/>
    <mergeCell ref="Z501:Z503"/>
    <mergeCell ref="AM501:AM503"/>
    <mergeCell ref="AN501:AN503"/>
    <mergeCell ref="AO501:AV502"/>
    <mergeCell ref="Z471:Z492"/>
    <mergeCell ref="AA471:AA472"/>
    <mergeCell ref="AM440:AM441"/>
    <mergeCell ref="O442:O443"/>
    <mergeCell ref="AA442:AA443"/>
    <mergeCell ref="AM442:AM443"/>
    <mergeCell ref="O444:O445"/>
    <mergeCell ref="O477:O478"/>
    <mergeCell ref="AA477:AA478"/>
    <mergeCell ref="AM477:AM478"/>
    <mergeCell ref="AM444:AM445"/>
    <mergeCell ref="O446:O447"/>
    <mergeCell ref="AA446:AA447"/>
    <mergeCell ref="AM446:AM447"/>
    <mergeCell ref="O448:O449"/>
    <mergeCell ref="AA448:AA449"/>
    <mergeCell ref="AM448:AM449"/>
    <mergeCell ref="O450:O451"/>
    <mergeCell ref="AA450:AA451"/>
    <mergeCell ref="AM450:AM451"/>
    <mergeCell ref="O452:O453"/>
    <mergeCell ref="AA452:AA453"/>
    <mergeCell ref="AM452:AM453"/>
    <mergeCell ref="O454:O455"/>
    <mergeCell ref="AL471:AL492"/>
    <mergeCell ref="AM471:AM472"/>
    <mergeCell ref="O473:O474"/>
    <mergeCell ref="AA473:AA474"/>
    <mergeCell ref="AM473:AM474"/>
    <mergeCell ref="O475:O476"/>
    <mergeCell ref="AA475:AA476"/>
    <mergeCell ref="AM475:AM476"/>
    <mergeCell ref="AA479:AA480"/>
    <mergeCell ref="AM479:AM480"/>
    <mergeCell ref="AA454:AA455"/>
    <mergeCell ref="AM454:AM455"/>
    <mergeCell ref="O489:O490"/>
    <mergeCell ref="AA489:AA490"/>
    <mergeCell ref="AM489:AM490"/>
    <mergeCell ref="AA458:AA459"/>
    <mergeCell ref="AM458:AM459"/>
    <mergeCell ref="N461:X461"/>
    <mergeCell ref="Z461:AJ461"/>
    <mergeCell ref="AL461:AV461"/>
    <mergeCell ref="N467:X467"/>
    <mergeCell ref="Z467:AJ467"/>
    <mergeCell ref="AL467:AV467"/>
    <mergeCell ref="P468:P470"/>
    <mergeCell ref="Q468:X469"/>
    <mergeCell ref="AA468:AA470"/>
    <mergeCell ref="AB468:AB470"/>
    <mergeCell ref="AC468:AJ469"/>
    <mergeCell ref="AA456:AA457"/>
    <mergeCell ref="AM456:AM457"/>
    <mergeCell ref="O458:O459"/>
    <mergeCell ref="Z468:Z470"/>
    <mergeCell ref="AL468:AL470"/>
    <mergeCell ref="AM468:AM470"/>
    <mergeCell ref="AN468:AN470"/>
    <mergeCell ref="AO468:AV469"/>
    <mergeCell ref="Z438:Z459"/>
    <mergeCell ref="AA438:AA439"/>
    <mergeCell ref="AL438:AL459"/>
    <mergeCell ref="AM438:AM439"/>
    <mergeCell ref="O440:O441"/>
    <mergeCell ref="AA440:AA441"/>
    <mergeCell ref="AL402:AL404"/>
    <mergeCell ref="AM402:AM404"/>
    <mergeCell ref="AN402:AN404"/>
    <mergeCell ref="AO402:AV403"/>
    <mergeCell ref="N405:N426"/>
    <mergeCell ref="O405:O406"/>
    <mergeCell ref="Z405:Z426"/>
    <mergeCell ref="AA405:AA406"/>
    <mergeCell ref="AL405:AL426"/>
    <mergeCell ref="AM405:AM406"/>
    <mergeCell ref="O407:O408"/>
    <mergeCell ref="AA407:AA408"/>
    <mergeCell ref="AM407:AM408"/>
    <mergeCell ref="O409:O410"/>
    <mergeCell ref="AA409:AA410"/>
    <mergeCell ref="AM409:AM410"/>
    <mergeCell ref="O411:O412"/>
    <mergeCell ref="AA411:AA412"/>
    <mergeCell ref="AM411:AM412"/>
    <mergeCell ref="O413:O414"/>
    <mergeCell ref="AA413:AA414"/>
    <mergeCell ref="AM413:AM414"/>
    <mergeCell ref="O415:O416"/>
    <mergeCell ref="Z402:Z404"/>
    <mergeCell ref="N435:N437"/>
    <mergeCell ref="O435:O437"/>
    <mergeCell ref="O419:O420"/>
    <mergeCell ref="O421:O422"/>
    <mergeCell ref="O423:O424"/>
    <mergeCell ref="AA444:AA445"/>
    <mergeCell ref="AM415:AM416"/>
    <mergeCell ref="O417:O418"/>
    <mergeCell ref="AA417:AA418"/>
    <mergeCell ref="P336:P338"/>
    <mergeCell ref="Q336:X337"/>
    <mergeCell ref="AA336:AA338"/>
    <mergeCell ref="AB336:AB338"/>
    <mergeCell ref="AC336:AJ337"/>
    <mergeCell ref="AL336:AL338"/>
    <mergeCell ref="AM336:AM338"/>
    <mergeCell ref="AN336:AN338"/>
    <mergeCell ref="AO336:AV337"/>
    <mergeCell ref="N339:N360"/>
    <mergeCell ref="O339:O340"/>
    <mergeCell ref="Z339:Z360"/>
    <mergeCell ref="AA339:AA340"/>
    <mergeCell ref="AL339:AL360"/>
    <mergeCell ref="AM339:AM340"/>
    <mergeCell ref="O341:O342"/>
    <mergeCell ref="AA341:AA342"/>
    <mergeCell ref="AM341:AM342"/>
    <mergeCell ref="O343:O344"/>
    <mergeCell ref="AA343:AA344"/>
    <mergeCell ref="AM343:AM344"/>
    <mergeCell ref="O345:O346"/>
    <mergeCell ref="AA345:AA346"/>
    <mergeCell ref="AM345:AM346"/>
    <mergeCell ref="O347:O348"/>
    <mergeCell ref="AA347:AA348"/>
    <mergeCell ref="AM347:AM348"/>
    <mergeCell ref="O349:O350"/>
    <mergeCell ref="AN270:AN272"/>
    <mergeCell ref="AO270:AV271"/>
    <mergeCell ref="N273:N294"/>
    <mergeCell ref="O273:O274"/>
    <mergeCell ref="Z273:Z294"/>
    <mergeCell ref="AA273:AA274"/>
    <mergeCell ref="AL273:AL294"/>
    <mergeCell ref="AM273:AM274"/>
    <mergeCell ref="O275:O276"/>
    <mergeCell ref="AA275:AA276"/>
    <mergeCell ref="AM275:AM276"/>
    <mergeCell ref="O277:O278"/>
    <mergeCell ref="AA277:AA278"/>
    <mergeCell ref="AM277:AM278"/>
    <mergeCell ref="O279:O280"/>
    <mergeCell ref="AA279:AA280"/>
    <mergeCell ref="AM279:AM280"/>
    <mergeCell ref="O281:O282"/>
    <mergeCell ref="AA281:AA282"/>
    <mergeCell ref="AM281:AM282"/>
    <mergeCell ref="O283:O284"/>
    <mergeCell ref="AM283:AM284"/>
    <mergeCell ref="O285:O286"/>
    <mergeCell ref="Z270:Z272"/>
    <mergeCell ref="O287:O288"/>
    <mergeCell ref="O289:O290"/>
    <mergeCell ref="O291:O292"/>
    <mergeCell ref="O293:O294"/>
    <mergeCell ref="N270:N272"/>
    <mergeCell ref="O270:O272"/>
    <mergeCell ref="O351:O352"/>
    <mergeCell ref="AA351:AA352"/>
    <mergeCell ref="P270:P272"/>
    <mergeCell ref="Q270:X271"/>
    <mergeCell ref="AA270:AA272"/>
    <mergeCell ref="AB270:AB272"/>
    <mergeCell ref="AC270:AJ271"/>
    <mergeCell ref="AL270:AL272"/>
    <mergeCell ref="AM270:AM272"/>
    <mergeCell ref="O240:O241"/>
    <mergeCell ref="O242:O243"/>
    <mergeCell ref="O244:O245"/>
    <mergeCell ref="O246:O247"/>
    <mergeCell ref="O248:O249"/>
    <mergeCell ref="O250:O251"/>
    <mergeCell ref="O252:O253"/>
    <mergeCell ref="O254:O255"/>
    <mergeCell ref="O256:O257"/>
    <mergeCell ref="AM349:AM350"/>
    <mergeCell ref="Z336:Z338"/>
    <mergeCell ref="Z306:Z327"/>
    <mergeCell ref="AA306:AA307"/>
    <mergeCell ref="AA308:AA309"/>
    <mergeCell ref="AA310:AA311"/>
    <mergeCell ref="AA312:AA313"/>
    <mergeCell ref="AA314:AA315"/>
    <mergeCell ref="O260:O261"/>
    <mergeCell ref="N263:X263"/>
    <mergeCell ref="N269:X269"/>
    <mergeCell ref="N303:N305"/>
    <mergeCell ref="O303:O305"/>
    <mergeCell ref="N296:X296"/>
    <mergeCell ref="P138:P140"/>
    <mergeCell ref="AM157:AM158"/>
    <mergeCell ref="AM159:AM160"/>
    <mergeCell ref="AM161:AM162"/>
    <mergeCell ref="AA157:AA158"/>
    <mergeCell ref="AA159:AA160"/>
    <mergeCell ref="AM209:AM210"/>
    <mergeCell ref="O211:O212"/>
    <mergeCell ref="AA211:AA212"/>
    <mergeCell ref="AM211:AM212"/>
    <mergeCell ref="O213:O214"/>
    <mergeCell ref="AA213:AA214"/>
    <mergeCell ref="AM213:AM214"/>
    <mergeCell ref="O215:O216"/>
    <mergeCell ref="AA215:AA216"/>
    <mergeCell ref="AM215:AM216"/>
    <mergeCell ref="O217:O218"/>
    <mergeCell ref="O188:O189"/>
    <mergeCell ref="O190:O191"/>
    <mergeCell ref="O192:O193"/>
    <mergeCell ref="O194:O195"/>
    <mergeCell ref="N197:X197"/>
    <mergeCell ref="N203:X203"/>
    <mergeCell ref="Z171:Z173"/>
    <mergeCell ref="Z164:AJ164"/>
    <mergeCell ref="Z170:AJ170"/>
    <mergeCell ref="AA171:AA173"/>
    <mergeCell ref="AB171:AB173"/>
    <mergeCell ref="AC171:AJ172"/>
    <mergeCell ref="AA138:AA140"/>
    <mergeCell ref="AB138:AB140"/>
    <mergeCell ref="AC138:AJ139"/>
    <mergeCell ref="N141:N162"/>
    <mergeCell ref="O141:O142"/>
    <mergeCell ref="Z141:Z162"/>
    <mergeCell ref="AA141:AA142"/>
    <mergeCell ref="AL141:AL162"/>
    <mergeCell ref="AM141:AM142"/>
    <mergeCell ref="O143:O144"/>
    <mergeCell ref="AA143:AA144"/>
    <mergeCell ref="AM143:AM144"/>
    <mergeCell ref="O145:O146"/>
    <mergeCell ref="AA145:AA146"/>
    <mergeCell ref="AM145:AM146"/>
    <mergeCell ref="O147:O148"/>
    <mergeCell ref="AA147:AA148"/>
    <mergeCell ref="AM147:AM148"/>
    <mergeCell ref="O149:O150"/>
    <mergeCell ref="AA149:AA150"/>
    <mergeCell ref="AM149:AM150"/>
    <mergeCell ref="O151:O152"/>
    <mergeCell ref="AM151:AM152"/>
    <mergeCell ref="O153:O154"/>
    <mergeCell ref="AA153:AA154"/>
    <mergeCell ref="AA161:AA162"/>
    <mergeCell ref="AA151:AA152"/>
    <mergeCell ref="N71:X71"/>
    <mergeCell ref="Z71:AJ71"/>
    <mergeCell ref="AL71:AV71"/>
    <mergeCell ref="P72:P74"/>
    <mergeCell ref="Q72:X73"/>
    <mergeCell ref="AA72:AA74"/>
    <mergeCell ref="AB72:AB74"/>
    <mergeCell ref="AC72:AJ73"/>
    <mergeCell ref="AL72:AL74"/>
    <mergeCell ref="AM72:AM74"/>
    <mergeCell ref="AN72:AN74"/>
    <mergeCell ref="AO72:AV73"/>
    <mergeCell ref="N75:N96"/>
    <mergeCell ref="O75:O76"/>
    <mergeCell ref="Z75:Z96"/>
    <mergeCell ref="AA75:AA76"/>
    <mergeCell ref="AL75:AL96"/>
    <mergeCell ref="AM75:AM76"/>
    <mergeCell ref="O77:O78"/>
    <mergeCell ref="AA77:AA78"/>
    <mergeCell ref="AM77:AM78"/>
    <mergeCell ref="O79:O80"/>
    <mergeCell ref="AA79:AA80"/>
    <mergeCell ref="AM79:AM80"/>
    <mergeCell ref="O81:O82"/>
    <mergeCell ref="AA81:AA82"/>
    <mergeCell ref="AM81:AM82"/>
    <mergeCell ref="O83:O84"/>
    <mergeCell ref="AA83:AA84"/>
    <mergeCell ref="AM83:AM84"/>
    <mergeCell ref="O85:O86"/>
    <mergeCell ref="AA85:AA86"/>
    <mergeCell ref="O54:O55"/>
    <mergeCell ref="AA54:AA55"/>
    <mergeCell ref="AM54:AM55"/>
    <mergeCell ref="O56:O57"/>
    <mergeCell ref="AA56:AA57"/>
    <mergeCell ref="AM56:AM57"/>
    <mergeCell ref="O58:O59"/>
    <mergeCell ref="AA58:AA59"/>
    <mergeCell ref="AM58:AM59"/>
    <mergeCell ref="O60:O61"/>
    <mergeCell ref="AA60:AA61"/>
    <mergeCell ref="AM60:AM61"/>
    <mergeCell ref="O62:O63"/>
    <mergeCell ref="AA62:AA63"/>
    <mergeCell ref="AM62:AM63"/>
    <mergeCell ref="N65:X65"/>
    <mergeCell ref="Z65:AJ65"/>
    <mergeCell ref="AL65:AV65"/>
    <mergeCell ref="N38:X38"/>
    <mergeCell ref="Z38:AJ38"/>
    <mergeCell ref="AL38:AV38"/>
    <mergeCell ref="P39:P41"/>
    <mergeCell ref="Q39:X40"/>
    <mergeCell ref="AA39:AA41"/>
    <mergeCell ref="AB39:AB41"/>
    <mergeCell ref="AC39:AJ40"/>
    <mergeCell ref="AL39:AL41"/>
    <mergeCell ref="AM39:AM41"/>
    <mergeCell ref="AN39:AN41"/>
    <mergeCell ref="AO39:AV40"/>
    <mergeCell ref="N42:N63"/>
    <mergeCell ref="O42:O43"/>
    <mergeCell ref="Z42:Z63"/>
    <mergeCell ref="AA42:AA43"/>
    <mergeCell ref="AL42:AL63"/>
    <mergeCell ref="AM42:AM43"/>
    <mergeCell ref="O44:O45"/>
    <mergeCell ref="AA44:AA45"/>
    <mergeCell ref="AM44:AM45"/>
    <mergeCell ref="O46:O47"/>
    <mergeCell ref="AA46:AA47"/>
    <mergeCell ref="AM46:AM47"/>
    <mergeCell ref="O48:O49"/>
    <mergeCell ref="AA48:AA49"/>
    <mergeCell ref="AM48:AM49"/>
    <mergeCell ref="O50:O51"/>
    <mergeCell ref="AA50:AA51"/>
    <mergeCell ref="AM50:AM51"/>
    <mergeCell ref="O52:O53"/>
    <mergeCell ref="AA52:AA53"/>
    <mergeCell ref="O21:O22"/>
    <mergeCell ref="AA21:AA22"/>
    <mergeCell ref="AM21:AM22"/>
    <mergeCell ref="O23:O24"/>
    <mergeCell ref="AA23:AA24"/>
    <mergeCell ref="AM23:AM24"/>
    <mergeCell ref="O25:O26"/>
    <mergeCell ref="AA25:AA26"/>
    <mergeCell ref="AM25:AM26"/>
    <mergeCell ref="O27:O28"/>
    <mergeCell ref="AA27:AA28"/>
    <mergeCell ref="AM27:AM28"/>
    <mergeCell ref="O29:O30"/>
    <mergeCell ref="AA29:AA30"/>
    <mergeCell ref="AM29:AM30"/>
    <mergeCell ref="N32:X32"/>
    <mergeCell ref="Z32:AJ32"/>
    <mergeCell ref="AL32:AV32"/>
    <mergeCell ref="N5:X5"/>
    <mergeCell ref="Z5:AJ5"/>
    <mergeCell ref="AL5:AV5"/>
    <mergeCell ref="P6:P8"/>
    <mergeCell ref="Q6:X7"/>
    <mergeCell ref="AA6:AA8"/>
    <mergeCell ref="AB6:AB8"/>
    <mergeCell ref="AC6:AJ7"/>
    <mergeCell ref="AL6:AL8"/>
    <mergeCell ref="AM6:AM8"/>
    <mergeCell ref="AN6:AN8"/>
    <mergeCell ref="AO6:AV7"/>
    <mergeCell ref="N9:N30"/>
    <mergeCell ref="O9:O10"/>
    <mergeCell ref="Z9:Z30"/>
    <mergeCell ref="AA9:AA10"/>
    <mergeCell ref="AL9:AL30"/>
    <mergeCell ref="AM9:AM10"/>
    <mergeCell ref="O11:O12"/>
    <mergeCell ref="AA11:AA12"/>
    <mergeCell ref="AM11:AM12"/>
    <mergeCell ref="O13:O14"/>
    <mergeCell ref="AA13:AA14"/>
    <mergeCell ref="AM13:AM14"/>
    <mergeCell ref="O15:O16"/>
    <mergeCell ref="AA15:AA16"/>
    <mergeCell ref="AM15:AM16"/>
    <mergeCell ref="O17:O18"/>
    <mergeCell ref="AA17:AA18"/>
    <mergeCell ref="AM17:AM18"/>
    <mergeCell ref="O19:O20"/>
    <mergeCell ref="AA19:AA20"/>
    <mergeCell ref="B527:L527"/>
    <mergeCell ref="B5:L5"/>
    <mergeCell ref="B38:L38"/>
    <mergeCell ref="B71:L71"/>
    <mergeCell ref="B104:L104"/>
    <mergeCell ref="B32:L32"/>
    <mergeCell ref="B65:L65"/>
    <mergeCell ref="B98:L98"/>
    <mergeCell ref="B131:L131"/>
    <mergeCell ref="B164:L164"/>
    <mergeCell ref="D369:D371"/>
    <mergeCell ref="B303:B305"/>
    <mergeCell ref="C303:C305"/>
    <mergeCell ref="D303:D305"/>
    <mergeCell ref="B306:B327"/>
    <mergeCell ref="C306:C307"/>
    <mergeCell ref="C326:C327"/>
    <mergeCell ref="C345:C346"/>
    <mergeCell ref="B336:B338"/>
    <mergeCell ref="C347:C348"/>
    <mergeCell ref="B471:B492"/>
    <mergeCell ref="B296:L296"/>
    <mergeCell ref="B302:L302"/>
    <mergeCell ref="B329:L329"/>
    <mergeCell ref="B335:L335"/>
    <mergeCell ref="B362:L362"/>
    <mergeCell ref="B368:L368"/>
    <mergeCell ref="B395:L395"/>
    <mergeCell ref="B369:B371"/>
    <mergeCell ref="C369:C371"/>
    <mergeCell ref="C524:C525"/>
    <mergeCell ref="C477:C478"/>
    <mergeCell ref="C479:C480"/>
    <mergeCell ref="C471:C472"/>
    <mergeCell ref="C473:C474"/>
    <mergeCell ref="C489:C490"/>
    <mergeCell ref="C491:C492"/>
    <mergeCell ref="C485:C486"/>
    <mergeCell ref="C475:C476"/>
    <mergeCell ref="B504:B525"/>
    <mergeCell ref="C504:C505"/>
    <mergeCell ref="C506:C507"/>
    <mergeCell ref="C508:C509"/>
    <mergeCell ref="C510:C511"/>
    <mergeCell ref="C512:C513"/>
    <mergeCell ref="C514:C515"/>
    <mergeCell ref="C516:C517"/>
    <mergeCell ref="C518:C519"/>
    <mergeCell ref="C520:C521"/>
    <mergeCell ref="B501:B503"/>
    <mergeCell ref="C501:C503"/>
    <mergeCell ref="C481:C482"/>
    <mergeCell ref="C487:C488"/>
    <mergeCell ref="C483:C484"/>
    <mergeCell ref="B494:L494"/>
    <mergeCell ref="C454:C455"/>
    <mergeCell ref="C456:C457"/>
    <mergeCell ref="C458:C459"/>
    <mergeCell ref="D435:D437"/>
    <mergeCell ref="C425:C426"/>
    <mergeCell ref="B434:L434"/>
    <mergeCell ref="B500:L500"/>
    <mergeCell ref="D402:D404"/>
    <mergeCell ref="B438:B459"/>
    <mergeCell ref="C438:C439"/>
    <mergeCell ref="C440:C441"/>
    <mergeCell ref="C442:C443"/>
    <mergeCell ref="C444:C445"/>
    <mergeCell ref="C446:C447"/>
    <mergeCell ref="C448:C449"/>
    <mergeCell ref="C450:C451"/>
    <mergeCell ref="C522:C523"/>
    <mergeCell ref="B468:B470"/>
    <mergeCell ref="C468:C470"/>
    <mergeCell ref="D468:D470"/>
    <mergeCell ref="D501:D503"/>
    <mergeCell ref="C413:C414"/>
    <mergeCell ref="C415:C416"/>
    <mergeCell ref="C417:C418"/>
    <mergeCell ref="C419:C420"/>
    <mergeCell ref="C421:C422"/>
    <mergeCell ref="B428:L428"/>
    <mergeCell ref="C423:C424"/>
    <mergeCell ref="B435:B437"/>
    <mergeCell ref="C435:C437"/>
    <mergeCell ref="B402:B404"/>
    <mergeCell ref="C402:C404"/>
    <mergeCell ref="B405:B426"/>
    <mergeCell ref="C405:C406"/>
    <mergeCell ref="C407:C408"/>
    <mergeCell ref="C409:C410"/>
    <mergeCell ref="C411:C412"/>
    <mergeCell ref="C452:C453"/>
    <mergeCell ref="C188:C189"/>
    <mergeCell ref="C85:C86"/>
    <mergeCell ref="C87:C88"/>
    <mergeCell ref="C89:C90"/>
    <mergeCell ref="C91:C92"/>
    <mergeCell ref="C93:C94"/>
    <mergeCell ref="C95:C96"/>
    <mergeCell ref="C390:C391"/>
    <mergeCell ref="C392:C393"/>
    <mergeCell ref="B339:B360"/>
    <mergeCell ref="C355:C356"/>
    <mergeCell ref="C357:C358"/>
    <mergeCell ref="C359:C360"/>
    <mergeCell ref="C339:C340"/>
    <mergeCell ref="C341:C342"/>
    <mergeCell ref="C351:C352"/>
    <mergeCell ref="C353:C354"/>
    <mergeCell ref="B372:B393"/>
    <mergeCell ref="C372:C373"/>
    <mergeCell ref="C374:C375"/>
    <mergeCell ref="C376:C377"/>
    <mergeCell ref="C378:C379"/>
    <mergeCell ref="C380:C381"/>
    <mergeCell ref="C382:C383"/>
    <mergeCell ref="C384:C385"/>
    <mergeCell ref="C386:C387"/>
    <mergeCell ref="C388:C389"/>
    <mergeCell ref="B137:L137"/>
    <mergeCell ref="B170:L170"/>
    <mergeCell ref="B197:L197"/>
    <mergeCell ref="B263:L263"/>
    <mergeCell ref="D237:D239"/>
    <mergeCell ref="B237:B239"/>
    <mergeCell ref="C237:C239"/>
    <mergeCell ref="C122:C123"/>
    <mergeCell ref="C149:C150"/>
    <mergeCell ref="C151:C152"/>
    <mergeCell ref="C147:C148"/>
    <mergeCell ref="C252:C253"/>
    <mergeCell ref="C254:C255"/>
    <mergeCell ref="C227:C228"/>
    <mergeCell ref="C211:C212"/>
    <mergeCell ref="C153:C154"/>
    <mergeCell ref="C159:C160"/>
    <mergeCell ref="C124:C125"/>
    <mergeCell ref="C126:C127"/>
    <mergeCell ref="C128:C129"/>
    <mergeCell ref="B236:L236"/>
    <mergeCell ref="E171:L172"/>
    <mergeCell ref="B174:B195"/>
    <mergeCell ref="C174:C175"/>
    <mergeCell ref="C176:C177"/>
    <mergeCell ref="C273:C274"/>
    <mergeCell ref="C270:C272"/>
    <mergeCell ref="E369:L370"/>
    <mergeCell ref="E138:L139"/>
    <mergeCell ref="C155:C156"/>
    <mergeCell ref="B273:B294"/>
    <mergeCell ref="C293:C294"/>
    <mergeCell ref="B204:B206"/>
    <mergeCell ref="B207:B228"/>
    <mergeCell ref="B138:B140"/>
    <mergeCell ref="C138:C140"/>
    <mergeCell ref="D138:D140"/>
    <mergeCell ref="B141:B162"/>
    <mergeCell ref="C141:C142"/>
    <mergeCell ref="C143:C144"/>
    <mergeCell ref="C145:C146"/>
    <mergeCell ref="C204:C206"/>
    <mergeCell ref="C194:C195"/>
    <mergeCell ref="C171:C173"/>
    <mergeCell ref="D171:D173"/>
    <mergeCell ref="B171:B173"/>
    <mergeCell ref="C157:C158"/>
    <mergeCell ref="C178:C179"/>
    <mergeCell ref="C180:C181"/>
    <mergeCell ref="C182:C183"/>
    <mergeCell ref="B203:L203"/>
    <mergeCell ref="B230:L230"/>
    <mergeCell ref="D270:D272"/>
    <mergeCell ref="B270:B272"/>
    <mergeCell ref="C246:C247"/>
    <mergeCell ref="C248:C249"/>
    <mergeCell ref="C250:C251"/>
    <mergeCell ref="D204:D206"/>
    <mergeCell ref="C217:C218"/>
    <mergeCell ref="C219:C220"/>
    <mergeCell ref="C221:C222"/>
    <mergeCell ref="C223:C224"/>
    <mergeCell ref="C225:C226"/>
    <mergeCell ref="C207:C208"/>
    <mergeCell ref="C213:C214"/>
    <mergeCell ref="C215:C216"/>
    <mergeCell ref="C209:C210"/>
    <mergeCell ref="C287:C288"/>
    <mergeCell ref="C289:C290"/>
    <mergeCell ref="C285:C286"/>
    <mergeCell ref="B240:B261"/>
    <mergeCell ref="B269:L269"/>
    <mergeCell ref="C13:C14"/>
    <mergeCell ref="C29:C30"/>
    <mergeCell ref="C25:C26"/>
    <mergeCell ref="C27:C28"/>
    <mergeCell ref="C184:C185"/>
    <mergeCell ref="C186:C187"/>
    <mergeCell ref="B105:B107"/>
    <mergeCell ref="C105:C107"/>
    <mergeCell ref="C79:C80"/>
    <mergeCell ref="C81:C82"/>
    <mergeCell ref="C120:C121"/>
    <mergeCell ref="B72:B74"/>
    <mergeCell ref="D72:D74"/>
    <mergeCell ref="C256:C257"/>
    <mergeCell ref="C258:C259"/>
    <mergeCell ref="C260:C261"/>
    <mergeCell ref="C190:C191"/>
    <mergeCell ref="C275:C276"/>
    <mergeCell ref="C277:C278"/>
    <mergeCell ref="C279:C280"/>
    <mergeCell ref="C281:C282"/>
    <mergeCell ref="C283:C284"/>
    <mergeCell ref="D6:D8"/>
    <mergeCell ref="C75:C76"/>
    <mergeCell ref="C77:C78"/>
    <mergeCell ref="C23:C24"/>
    <mergeCell ref="B39:B41"/>
    <mergeCell ref="C39:C41"/>
    <mergeCell ref="D39:D41"/>
    <mergeCell ref="B42:B63"/>
    <mergeCell ref="C161:C162"/>
    <mergeCell ref="B6:B8"/>
    <mergeCell ref="C6:C8"/>
    <mergeCell ref="N6:N8"/>
    <mergeCell ref="O6:O8"/>
    <mergeCell ref="C50:C51"/>
    <mergeCell ref="C52:C53"/>
    <mergeCell ref="C54:C55"/>
    <mergeCell ref="C56:C57"/>
    <mergeCell ref="C58:C59"/>
    <mergeCell ref="C60:C61"/>
    <mergeCell ref="E72:L73"/>
    <mergeCell ref="E105:L106"/>
    <mergeCell ref="E6:L7"/>
    <mergeCell ref="O138:O140"/>
    <mergeCell ref="N108:N129"/>
    <mergeCell ref="O108:O109"/>
    <mergeCell ref="O110:O111"/>
    <mergeCell ref="O112:O113"/>
    <mergeCell ref="O114:O115"/>
    <mergeCell ref="O116:O117"/>
    <mergeCell ref="O118:O119"/>
    <mergeCell ref="C83:C84"/>
    <mergeCell ref="B9:B30"/>
    <mergeCell ref="C9:C10"/>
    <mergeCell ref="C15:C16"/>
    <mergeCell ref="C21:C22"/>
    <mergeCell ref="C44:C45"/>
    <mergeCell ref="C46:C47"/>
    <mergeCell ref="C42:C43"/>
    <mergeCell ref="C17:C18"/>
    <mergeCell ref="C19:C20"/>
    <mergeCell ref="C11:C12"/>
    <mergeCell ref="N72:N74"/>
    <mergeCell ref="O72:O74"/>
    <mergeCell ref="C314:C315"/>
    <mergeCell ref="C316:C317"/>
    <mergeCell ref="E435:L436"/>
    <mergeCell ref="E204:L205"/>
    <mergeCell ref="E237:L238"/>
    <mergeCell ref="E270:L271"/>
    <mergeCell ref="E303:L304"/>
    <mergeCell ref="N39:N41"/>
    <mergeCell ref="C48:C49"/>
    <mergeCell ref="E39:L40"/>
    <mergeCell ref="C62:C63"/>
    <mergeCell ref="C72:C74"/>
    <mergeCell ref="O39:O41"/>
    <mergeCell ref="C318:C319"/>
    <mergeCell ref="C320:C321"/>
    <mergeCell ref="C322:C323"/>
    <mergeCell ref="C324:C325"/>
    <mergeCell ref="N105:N107"/>
    <mergeCell ref="O105:O107"/>
    <mergeCell ref="O87:O88"/>
    <mergeCell ref="O89:O90"/>
    <mergeCell ref="O91:O92"/>
    <mergeCell ref="O93:O94"/>
    <mergeCell ref="O95:O96"/>
    <mergeCell ref="N98:X98"/>
    <mergeCell ref="N104:X104"/>
    <mergeCell ref="P105:P107"/>
    <mergeCell ref="Q105:X106"/>
    <mergeCell ref="N138:N140"/>
    <mergeCell ref="D105:D107"/>
    <mergeCell ref="E468:L469"/>
    <mergeCell ref="E501:L502"/>
    <mergeCell ref="E336:L337"/>
    <mergeCell ref="B401:L401"/>
    <mergeCell ref="B461:L461"/>
    <mergeCell ref="B467:L467"/>
    <mergeCell ref="C308:C309"/>
    <mergeCell ref="C310:C311"/>
    <mergeCell ref="C312:C313"/>
    <mergeCell ref="D336:D338"/>
    <mergeCell ref="C192:C193"/>
    <mergeCell ref="C349:C350"/>
    <mergeCell ref="C343:C344"/>
    <mergeCell ref="C336:C338"/>
    <mergeCell ref="B75:B96"/>
    <mergeCell ref="E402:L403"/>
    <mergeCell ref="B108:B129"/>
    <mergeCell ref="C108:C109"/>
    <mergeCell ref="C110:C111"/>
    <mergeCell ref="C112:C113"/>
    <mergeCell ref="C114:C115"/>
    <mergeCell ref="C116:C117"/>
    <mergeCell ref="C118:C119"/>
    <mergeCell ref="C291:C292"/>
    <mergeCell ref="C240:C241"/>
    <mergeCell ref="C242:C243"/>
    <mergeCell ref="C244:C245"/>
    <mergeCell ref="O120:O121"/>
    <mergeCell ref="O122:O123"/>
    <mergeCell ref="O124:O125"/>
    <mergeCell ref="O126:O127"/>
    <mergeCell ref="O128:O129"/>
    <mergeCell ref="N131:X131"/>
    <mergeCell ref="N137:X137"/>
    <mergeCell ref="N171:N173"/>
    <mergeCell ref="O171:O173"/>
    <mergeCell ref="O155:O156"/>
    <mergeCell ref="O157:O158"/>
    <mergeCell ref="O159:O160"/>
    <mergeCell ref="O161:O162"/>
    <mergeCell ref="N164:X164"/>
    <mergeCell ref="N170:X170"/>
    <mergeCell ref="P171:P173"/>
    <mergeCell ref="Q171:X172"/>
    <mergeCell ref="Q138:X139"/>
    <mergeCell ref="N204:N206"/>
    <mergeCell ref="O204:O206"/>
    <mergeCell ref="N174:N195"/>
    <mergeCell ref="O174:O175"/>
    <mergeCell ref="O176:O177"/>
    <mergeCell ref="O178:O179"/>
    <mergeCell ref="O180:O181"/>
    <mergeCell ref="O182:O183"/>
    <mergeCell ref="O184:O185"/>
    <mergeCell ref="O186:O187"/>
    <mergeCell ref="N237:N239"/>
    <mergeCell ref="O237:O239"/>
    <mergeCell ref="O221:O222"/>
    <mergeCell ref="O223:O224"/>
    <mergeCell ref="O225:O226"/>
    <mergeCell ref="O227:O228"/>
    <mergeCell ref="N230:X230"/>
    <mergeCell ref="N236:X236"/>
    <mergeCell ref="P237:P239"/>
    <mergeCell ref="Q237:X238"/>
    <mergeCell ref="O219:O220"/>
    <mergeCell ref="P204:P206"/>
    <mergeCell ref="Q204:X205"/>
    <mergeCell ref="N207:N228"/>
    <mergeCell ref="O207:O208"/>
    <mergeCell ref="O209:O210"/>
    <mergeCell ref="O258:O259"/>
    <mergeCell ref="N240:N261"/>
    <mergeCell ref="N302:X302"/>
    <mergeCell ref="P303:P305"/>
    <mergeCell ref="Q303:X304"/>
    <mergeCell ref="N336:N338"/>
    <mergeCell ref="O336:O338"/>
    <mergeCell ref="N306:N327"/>
    <mergeCell ref="O306:O307"/>
    <mergeCell ref="O308:O309"/>
    <mergeCell ref="O310:O311"/>
    <mergeCell ref="O312:O313"/>
    <mergeCell ref="O314:O315"/>
    <mergeCell ref="O316:O317"/>
    <mergeCell ref="O318:O319"/>
    <mergeCell ref="O320:O321"/>
    <mergeCell ref="O322:O323"/>
    <mergeCell ref="O324:O325"/>
    <mergeCell ref="O326:O327"/>
    <mergeCell ref="N329:X329"/>
    <mergeCell ref="N335:X335"/>
    <mergeCell ref="N369:N371"/>
    <mergeCell ref="O369:O371"/>
    <mergeCell ref="O353:O354"/>
    <mergeCell ref="O355:O356"/>
    <mergeCell ref="O357:O358"/>
    <mergeCell ref="O359:O360"/>
    <mergeCell ref="N362:X362"/>
    <mergeCell ref="N368:X368"/>
    <mergeCell ref="P369:P371"/>
    <mergeCell ref="Q369:X370"/>
    <mergeCell ref="N402:N404"/>
    <mergeCell ref="O402:O404"/>
    <mergeCell ref="N372:N393"/>
    <mergeCell ref="O372:O373"/>
    <mergeCell ref="O374:O375"/>
    <mergeCell ref="O376:O377"/>
    <mergeCell ref="O378:O379"/>
    <mergeCell ref="O380:O381"/>
    <mergeCell ref="O382:O383"/>
    <mergeCell ref="O384:O385"/>
    <mergeCell ref="O386:O387"/>
    <mergeCell ref="O388:O389"/>
    <mergeCell ref="O390:O391"/>
    <mergeCell ref="O392:O393"/>
    <mergeCell ref="N395:X395"/>
    <mergeCell ref="N401:X401"/>
    <mergeCell ref="P402:P404"/>
    <mergeCell ref="Q402:X403"/>
    <mergeCell ref="O425:O426"/>
    <mergeCell ref="N428:X428"/>
    <mergeCell ref="N434:X434"/>
    <mergeCell ref="P435:P437"/>
    <mergeCell ref="Q435:X436"/>
    <mergeCell ref="N438:N459"/>
    <mergeCell ref="O438:O439"/>
    <mergeCell ref="N501:N503"/>
    <mergeCell ref="O501:O503"/>
    <mergeCell ref="N471:N492"/>
    <mergeCell ref="O471:O472"/>
    <mergeCell ref="N504:N525"/>
    <mergeCell ref="O504:O505"/>
    <mergeCell ref="O456:O457"/>
    <mergeCell ref="O491:O492"/>
    <mergeCell ref="O479:O480"/>
    <mergeCell ref="O524:O525"/>
    <mergeCell ref="O481:O482"/>
    <mergeCell ref="Z6:Z8"/>
    <mergeCell ref="N468:N470"/>
    <mergeCell ref="O468:O470"/>
    <mergeCell ref="Z39:Z41"/>
    <mergeCell ref="Z72:Z74"/>
    <mergeCell ref="AA87:AA88"/>
    <mergeCell ref="AA89:AA90"/>
    <mergeCell ref="AA91:AA92"/>
    <mergeCell ref="AA93:AA94"/>
    <mergeCell ref="AA95:AA96"/>
    <mergeCell ref="Z98:AJ98"/>
    <mergeCell ref="Z105:Z107"/>
    <mergeCell ref="Z104:AJ104"/>
    <mergeCell ref="AA105:AA107"/>
    <mergeCell ref="AB105:AB107"/>
    <mergeCell ref="AC105:AJ106"/>
    <mergeCell ref="Z108:Z129"/>
    <mergeCell ref="AA108:AA109"/>
    <mergeCell ref="AA110:AA111"/>
    <mergeCell ref="AA112:AA113"/>
    <mergeCell ref="AA114:AA115"/>
    <mergeCell ref="AA116:AA117"/>
    <mergeCell ref="AA118:AA119"/>
    <mergeCell ref="AA120:AA121"/>
    <mergeCell ref="AA122:AA123"/>
    <mergeCell ref="AA124:AA125"/>
    <mergeCell ref="AA126:AA127"/>
    <mergeCell ref="Z138:Z140"/>
    <mergeCell ref="AA128:AA129"/>
    <mergeCell ref="Z131:AJ131"/>
    <mergeCell ref="Z137:AJ137"/>
    <mergeCell ref="AA155:AA156"/>
    <mergeCell ref="Z204:Z206"/>
    <mergeCell ref="Z174:Z195"/>
    <mergeCell ref="AA174:AA175"/>
    <mergeCell ref="AA176:AA177"/>
    <mergeCell ref="AA178:AA179"/>
    <mergeCell ref="AA180:AA181"/>
    <mergeCell ref="AA182:AA183"/>
    <mergeCell ref="AA184:AA185"/>
    <mergeCell ref="AA186:AA187"/>
    <mergeCell ref="AA188:AA189"/>
    <mergeCell ref="AA190:AA191"/>
    <mergeCell ref="AA192:AA193"/>
    <mergeCell ref="AA194:AA195"/>
    <mergeCell ref="Z197:AJ197"/>
    <mergeCell ref="Z203:AJ203"/>
    <mergeCell ref="Z237:Z239"/>
    <mergeCell ref="AA221:AA222"/>
    <mergeCell ref="AA223:AA224"/>
    <mergeCell ref="AA225:AA226"/>
    <mergeCell ref="AA227:AA228"/>
    <mergeCell ref="Z230:AJ230"/>
    <mergeCell ref="Z236:AJ236"/>
    <mergeCell ref="AA237:AA239"/>
    <mergeCell ref="AB237:AB239"/>
    <mergeCell ref="AC237:AJ238"/>
    <mergeCell ref="AA217:AA218"/>
    <mergeCell ref="AA219:AA220"/>
    <mergeCell ref="AA204:AA206"/>
    <mergeCell ref="AB204:AB206"/>
    <mergeCell ref="AC204:AJ205"/>
    <mergeCell ref="Z207:Z228"/>
    <mergeCell ref="AA207:AA208"/>
    <mergeCell ref="AA209:AA210"/>
    <mergeCell ref="Z240:Z261"/>
    <mergeCell ref="AA240:AA241"/>
    <mergeCell ref="AA242:AA243"/>
    <mergeCell ref="AA244:AA245"/>
    <mergeCell ref="AA246:AA247"/>
    <mergeCell ref="AA248:AA249"/>
    <mergeCell ref="AA250:AA251"/>
    <mergeCell ref="AA252:AA253"/>
    <mergeCell ref="AA254:AA255"/>
    <mergeCell ref="AA256:AA257"/>
    <mergeCell ref="AA258:AA259"/>
    <mergeCell ref="AA260:AA261"/>
    <mergeCell ref="Z263:AJ263"/>
    <mergeCell ref="Z269:AJ269"/>
    <mergeCell ref="Z303:Z305"/>
    <mergeCell ref="AA287:AA288"/>
    <mergeCell ref="AA289:AA290"/>
    <mergeCell ref="AA291:AA292"/>
    <mergeCell ref="AA293:AA294"/>
    <mergeCell ref="Z296:AJ296"/>
    <mergeCell ref="Z302:AJ302"/>
    <mergeCell ref="AA303:AA305"/>
    <mergeCell ref="AB303:AB305"/>
    <mergeCell ref="AC303:AJ304"/>
    <mergeCell ref="AA283:AA284"/>
    <mergeCell ref="AA285:AA286"/>
    <mergeCell ref="AA316:AA317"/>
    <mergeCell ref="AA318:AA319"/>
    <mergeCell ref="AA320:AA321"/>
    <mergeCell ref="AA322:AA323"/>
    <mergeCell ref="AA324:AA325"/>
    <mergeCell ref="AA326:AA327"/>
    <mergeCell ref="Z329:AJ329"/>
    <mergeCell ref="Z335:AJ335"/>
    <mergeCell ref="Z369:Z371"/>
    <mergeCell ref="AA353:AA354"/>
    <mergeCell ref="AA355:AA356"/>
    <mergeCell ref="AA357:AA358"/>
    <mergeCell ref="AA359:AA360"/>
    <mergeCell ref="Z362:AJ362"/>
    <mergeCell ref="Z368:AJ368"/>
    <mergeCell ref="AA369:AA371"/>
    <mergeCell ref="AB369:AB371"/>
    <mergeCell ref="AC369:AJ370"/>
    <mergeCell ref="AA349:AA350"/>
    <mergeCell ref="Z372:Z393"/>
    <mergeCell ref="AA372:AA373"/>
    <mergeCell ref="AA374:AA375"/>
    <mergeCell ref="AA376:AA377"/>
    <mergeCell ref="AA378:AA379"/>
    <mergeCell ref="AA380:AA381"/>
    <mergeCell ref="AA382:AA383"/>
    <mergeCell ref="AA384:AA385"/>
    <mergeCell ref="AA386:AA387"/>
    <mergeCell ref="AA388:AA389"/>
    <mergeCell ref="AA390:AA391"/>
    <mergeCell ref="AA392:AA393"/>
    <mergeCell ref="Z395:AJ395"/>
    <mergeCell ref="Z401:AJ401"/>
    <mergeCell ref="Z435:Z437"/>
    <mergeCell ref="AA419:AA420"/>
    <mergeCell ref="AA421:AA422"/>
    <mergeCell ref="AA423:AA424"/>
    <mergeCell ref="AA425:AA426"/>
    <mergeCell ref="Z428:AJ428"/>
    <mergeCell ref="Z434:AJ434"/>
    <mergeCell ref="AA435:AA437"/>
    <mergeCell ref="AB435:AB437"/>
    <mergeCell ref="AA415:AA416"/>
    <mergeCell ref="AA402:AA404"/>
    <mergeCell ref="AB402:AB404"/>
    <mergeCell ref="AC402:AJ403"/>
    <mergeCell ref="AM19:AM20"/>
    <mergeCell ref="AM52:AM53"/>
    <mergeCell ref="AM85:AM86"/>
    <mergeCell ref="AM87:AM88"/>
    <mergeCell ref="AM89:AM90"/>
    <mergeCell ref="AM91:AM92"/>
    <mergeCell ref="AM93:AM94"/>
    <mergeCell ref="AM95:AM96"/>
    <mergeCell ref="AL98:AV98"/>
    <mergeCell ref="AL104:AV104"/>
    <mergeCell ref="AL105:AL107"/>
    <mergeCell ref="AM105:AM107"/>
    <mergeCell ref="AN105:AN107"/>
    <mergeCell ref="AO105:AV106"/>
    <mergeCell ref="AL108:AL129"/>
    <mergeCell ref="AM108:AM109"/>
    <mergeCell ref="AM110:AM111"/>
    <mergeCell ref="AM112:AM113"/>
    <mergeCell ref="AM114:AM115"/>
    <mergeCell ref="AM116:AM117"/>
    <mergeCell ref="AM118:AM119"/>
    <mergeCell ref="AM120:AM121"/>
    <mergeCell ref="AM122:AM123"/>
    <mergeCell ref="AM124:AM125"/>
    <mergeCell ref="AM126:AM127"/>
    <mergeCell ref="AM128:AM129"/>
    <mergeCell ref="AL131:AV131"/>
    <mergeCell ref="AL137:AV137"/>
    <mergeCell ref="AM153:AM154"/>
    <mergeCell ref="AM155:AM156"/>
    <mergeCell ref="AL164:AV164"/>
    <mergeCell ref="AL170:AV170"/>
    <mergeCell ref="AL171:AL173"/>
    <mergeCell ref="AM171:AM173"/>
    <mergeCell ref="AN171:AN173"/>
    <mergeCell ref="AO171:AV172"/>
    <mergeCell ref="AL174:AL195"/>
    <mergeCell ref="AM174:AM175"/>
    <mergeCell ref="AM176:AM177"/>
    <mergeCell ref="AM178:AM179"/>
    <mergeCell ref="AM180:AM181"/>
    <mergeCell ref="AM182:AM183"/>
    <mergeCell ref="AM184:AM185"/>
    <mergeCell ref="AM186:AM187"/>
    <mergeCell ref="AM188:AM189"/>
    <mergeCell ref="AM190:AM191"/>
    <mergeCell ref="AM192:AM193"/>
    <mergeCell ref="AM194:AM195"/>
    <mergeCell ref="AL138:AL140"/>
    <mergeCell ref="AM138:AM140"/>
    <mergeCell ref="AN138:AN140"/>
    <mergeCell ref="AO138:AV139"/>
    <mergeCell ref="AL197:AV197"/>
    <mergeCell ref="AL203:AV203"/>
    <mergeCell ref="AM219:AM220"/>
    <mergeCell ref="AM221:AM222"/>
    <mergeCell ref="AM223:AM224"/>
    <mergeCell ref="AM225:AM226"/>
    <mergeCell ref="AM227:AM228"/>
    <mergeCell ref="AL230:AV230"/>
    <mergeCell ref="AL236:AV236"/>
    <mergeCell ref="AL237:AL239"/>
    <mergeCell ref="AM237:AM239"/>
    <mergeCell ref="AN237:AN239"/>
    <mergeCell ref="AO237:AV238"/>
    <mergeCell ref="AL240:AL261"/>
    <mergeCell ref="AM240:AM241"/>
    <mergeCell ref="AM242:AM243"/>
    <mergeCell ref="AM244:AM245"/>
    <mergeCell ref="AM246:AM247"/>
    <mergeCell ref="AM248:AM249"/>
    <mergeCell ref="AM250:AM251"/>
    <mergeCell ref="AM252:AM253"/>
    <mergeCell ref="AM254:AM255"/>
    <mergeCell ref="AM256:AM257"/>
    <mergeCell ref="AM258:AM259"/>
    <mergeCell ref="AM260:AM261"/>
    <mergeCell ref="AM217:AM218"/>
    <mergeCell ref="AL204:AL206"/>
    <mergeCell ref="AM204:AM206"/>
    <mergeCell ref="AN204:AN206"/>
    <mergeCell ref="AO204:AV205"/>
    <mergeCell ref="AL207:AL228"/>
    <mergeCell ref="AM207:AM208"/>
    <mergeCell ref="AM380:AM381"/>
    <mergeCell ref="AM382:AM383"/>
    <mergeCell ref="AM384:AM385"/>
    <mergeCell ref="AM386:AM387"/>
    <mergeCell ref="AM388:AM389"/>
    <mergeCell ref="AM390:AM391"/>
    <mergeCell ref="AM392:AM393"/>
    <mergeCell ref="AL263:AV263"/>
    <mergeCell ref="AL269:AV269"/>
    <mergeCell ref="AM285:AM286"/>
    <mergeCell ref="AM287:AM288"/>
    <mergeCell ref="AM289:AM290"/>
    <mergeCell ref="AM291:AM292"/>
    <mergeCell ref="AM293:AM294"/>
    <mergeCell ref="AL296:AV296"/>
    <mergeCell ref="AL302:AV302"/>
    <mergeCell ref="AL303:AL305"/>
    <mergeCell ref="AM303:AM305"/>
    <mergeCell ref="AN303:AN305"/>
    <mergeCell ref="AO303:AV304"/>
    <mergeCell ref="AL306:AL327"/>
    <mergeCell ref="AM306:AM307"/>
    <mergeCell ref="AM308:AM309"/>
    <mergeCell ref="AM310:AM311"/>
    <mergeCell ref="AM312:AM313"/>
    <mergeCell ref="AM314:AM315"/>
    <mergeCell ref="AM316:AM317"/>
    <mergeCell ref="AM318:AM319"/>
    <mergeCell ref="AM320:AM321"/>
    <mergeCell ref="AM322:AM323"/>
    <mergeCell ref="AM324:AM325"/>
    <mergeCell ref="AM326:AM327"/>
    <mergeCell ref="AL395:AV395"/>
    <mergeCell ref="AL401:AV401"/>
    <mergeCell ref="AM417:AM418"/>
    <mergeCell ref="AM419:AM420"/>
    <mergeCell ref="AM421:AM422"/>
    <mergeCell ref="AM423:AM424"/>
    <mergeCell ref="AM425:AM426"/>
    <mergeCell ref="AL428:AV428"/>
    <mergeCell ref="AL434:AV434"/>
    <mergeCell ref="AC435:AJ436"/>
    <mergeCell ref="AL435:AL437"/>
    <mergeCell ref="AM435:AM437"/>
    <mergeCell ref="AN435:AN437"/>
    <mergeCell ref="AO435:AV436"/>
    <mergeCell ref="AL329:AV329"/>
    <mergeCell ref="AL335:AV335"/>
    <mergeCell ref="AM351:AM352"/>
    <mergeCell ref="AM353:AM354"/>
    <mergeCell ref="AM355:AM356"/>
    <mergeCell ref="AM357:AM358"/>
    <mergeCell ref="AM359:AM360"/>
    <mergeCell ref="AL362:AV362"/>
    <mergeCell ref="AL368:AV368"/>
    <mergeCell ref="AL369:AL371"/>
    <mergeCell ref="AM369:AM371"/>
    <mergeCell ref="AN369:AN371"/>
    <mergeCell ref="AO369:AV370"/>
    <mergeCell ref="AL372:AL393"/>
    <mergeCell ref="AM372:AM373"/>
    <mergeCell ref="AM374:AM375"/>
    <mergeCell ref="AM376:AM377"/>
    <mergeCell ref="AM378:AM379"/>
  </mergeCells>
  <dataValidations count="2">
    <dataValidation type="list" allowBlank="1" showInputMessage="1" showErrorMessage="1" sqref="B9:B30 B42:B63 B75:B96 B108:B129 B273:B294 B306:B327 B339:B360 B372:B393 B141:B162 B174:B195 B207:B228 B240:B261 B405:B426 B438:B459 B471:B492 B504:B525 N9:N30 N42:N63 N75:N96 N108:N129 N273:N294 N306:N327 N339:N360 N372:N393 N141:N162 N174:N195 N207:N228 N240:N261 N405:N426 N438:N459 N471:N492 N504:N525 Z9:Z30 Z42:Z63 Z75:Z96 Z108:Z129 Z273:Z294 Z306:Z327 Z339:Z360 Z372:Z393 Z141:Z162 Z174:Z195 Z207:Z228 Z240:Z261 Z405:Z426 Z438:Z459 Z471:Z492 Z504:Z525 AL9:AL30 AL42:AL63 AL75:AL96 AL108:AL129 AL273:AL294 AL306:AL327 AL339:AL360 AL372:AL393 AL141:AL162 AL174:AL195 AL207:AL228 AL240:AL261 AL405:AL426 AL438:AL459 AL471:AL492 AL504:AL525" xr:uid="{93575078-4D37-43E9-9D25-D19A855F4469}">
      <formula1>"*Inclinación del sistema 5°,*Inclinación del sistema 13°,*Inclinación del sistema 21°,*Inclinación del sistema 29°"</formula1>
    </dataValidation>
    <dataValidation type="list" allowBlank="1" showInputMessage="1" showErrorMessage="1" sqref="B270:B272 B6:B8 B39:B41 B72:B74 B105:B107 B138:B140 B303:B305 B336:B338 B369:B371 B171:B173 B204:B206 B237:B239 B402:B404 B435:B437 B468:B470 B501:B503 N270:N272 N6:N8 N39:N41 N72:N74 N105:N107 N138:N140 N303:N305 N336:N338 N369:N371 N171:N173 N204:N206 N237:N239 N402:N404 N435:N437 N468:N470 N501:N503 Z270:Z272 Z6:Z8 Z39:Z41 Z72:Z74 Z105:Z107 Z138:Z140 Z303:Z305 Z336:Z338 Z369:Z371 Z171:Z173 Z204:Z206 Z237:Z239 Z402:Z404 Z435:Z437 Z468:Z470 Z501:Z503 AL6:AL8 AL39:AL41 AL72:AL74 AL105:AL107 AL270:AL272 AL138:AL140 AL303:AL305 AL336:AL338 AL369:AL371 AL171:AL173 AL204:AL206 AL237:AL239 AL402:AL404 AL435:AL437 AL468:AL470 AL501:AL503" xr:uid="{ADB16EB7-F13A-4711-999A-AE5BC5F34E89}">
      <formula1>"Categoría de terreno 1,Categoría de terreno 2,Categoría de terreno 3,Categoría de terreno 4"</formula1>
    </dataValidation>
  </dataValidations>
  <pageMargins left="0.25" right="0.25" top="0.75" bottom="0.75" header="0.3" footer="0.3"/>
  <pageSetup orientation="landscape" r:id="rId1"/>
  <headerFooter>
    <oddHeader>&amp;C&amp;G</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B5A7-D5B5-4AEE-9EBB-AE5F081DE800}">
  <sheetPr>
    <tabColor rgb="FFFFC000"/>
  </sheetPr>
  <dimension ref="A1:AV525"/>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4" max="14" width="10.88671875" customWidth="1"/>
    <col min="15" max="15" width="9.88671875" customWidth="1"/>
    <col min="16" max="16" width="8.33203125" customWidth="1"/>
    <col min="17" max="24" width="10.6640625" customWidth="1"/>
    <col min="25" max="25" width="11.44140625" customWidth="1"/>
    <col min="26" max="26" width="10.88671875" customWidth="1"/>
    <col min="27" max="27" width="9.88671875" customWidth="1"/>
    <col min="28" max="28" width="8.33203125" customWidth="1"/>
    <col min="29" max="36" width="10.6640625" customWidth="1"/>
    <col min="38" max="38" width="10.88671875" customWidth="1"/>
    <col min="39" max="39" width="9.88671875" customWidth="1"/>
    <col min="40" max="40" width="8.33203125" customWidth="1"/>
    <col min="41" max="48" width="10.66406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ht="15" thickBot="1">
      <c r="A4">
        <v>4</v>
      </c>
    </row>
    <row r="5" spans="1:48" ht="18.600000000000001" thickBot="1">
      <c r="A5">
        <v>5</v>
      </c>
      <c r="B5" s="649" t="s">
        <v>1112</v>
      </c>
      <c r="C5" s="650"/>
      <c r="D5" s="651"/>
      <c r="E5" s="649" t="s">
        <v>1134</v>
      </c>
      <c r="F5" s="650"/>
      <c r="G5" s="650"/>
      <c r="H5" s="650"/>
      <c r="I5" s="650"/>
      <c r="J5" s="650"/>
      <c r="K5" s="650"/>
      <c r="L5" s="651"/>
      <c r="N5" s="649" t="s">
        <v>1114</v>
      </c>
      <c r="O5" s="650"/>
      <c r="P5" s="651"/>
      <c r="Q5" s="649" t="s">
        <v>1134</v>
      </c>
      <c r="R5" s="650"/>
      <c r="S5" s="650"/>
      <c r="T5" s="650"/>
      <c r="U5" s="650"/>
      <c r="V5" s="650"/>
      <c r="W5" s="650"/>
      <c r="X5" s="651"/>
      <c r="Z5" s="649" t="s">
        <v>1115</v>
      </c>
      <c r="AA5" s="650"/>
      <c r="AB5" s="651"/>
      <c r="AC5" s="649" t="s">
        <v>1134</v>
      </c>
      <c r="AD5" s="650"/>
      <c r="AE5" s="650"/>
      <c r="AF5" s="650"/>
      <c r="AG5" s="650"/>
      <c r="AH5" s="650"/>
      <c r="AI5" s="650"/>
      <c r="AJ5" s="651"/>
      <c r="AL5" s="649" t="s">
        <v>1116</v>
      </c>
      <c r="AM5" s="650"/>
      <c r="AN5" s="651"/>
      <c r="AO5" s="649" t="s">
        <v>1134</v>
      </c>
      <c r="AP5" s="650"/>
      <c r="AQ5" s="650"/>
      <c r="AR5" s="650"/>
      <c r="AS5" s="650"/>
      <c r="AT5" s="650"/>
      <c r="AU5" s="650"/>
      <c r="AV5" s="651"/>
    </row>
    <row r="6" spans="1:48" ht="15.75" customHeight="1">
      <c r="A6">
        <v>6</v>
      </c>
      <c r="B6" s="652" t="s">
        <v>1127</v>
      </c>
      <c r="C6" s="652" t="s">
        <v>634</v>
      </c>
      <c r="D6" s="669" t="s">
        <v>1119</v>
      </c>
      <c r="E6" s="676" t="s">
        <v>1120</v>
      </c>
      <c r="F6" s="677"/>
      <c r="G6" s="677"/>
      <c r="H6" s="677"/>
      <c r="I6" s="677"/>
      <c r="J6" s="677"/>
      <c r="K6" s="677"/>
      <c r="L6" s="678"/>
      <c r="N6" s="652" t="s">
        <v>1127</v>
      </c>
      <c r="O6" s="652" t="s">
        <v>634</v>
      </c>
      <c r="P6" s="669" t="s">
        <v>1119</v>
      </c>
      <c r="Q6" s="676" t="s">
        <v>1120</v>
      </c>
      <c r="R6" s="677"/>
      <c r="S6" s="677"/>
      <c r="T6" s="677"/>
      <c r="U6" s="677"/>
      <c r="V6" s="677"/>
      <c r="W6" s="677"/>
      <c r="X6" s="678"/>
      <c r="Z6" s="652" t="s">
        <v>1127</v>
      </c>
      <c r="AA6" s="652" t="s">
        <v>634</v>
      </c>
      <c r="AB6" s="669" t="s">
        <v>1119</v>
      </c>
      <c r="AC6" s="676" t="s">
        <v>1120</v>
      </c>
      <c r="AD6" s="677"/>
      <c r="AE6" s="677"/>
      <c r="AF6" s="677"/>
      <c r="AG6" s="677"/>
      <c r="AH6" s="677"/>
      <c r="AI6" s="677"/>
      <c r="AJ6" s="678"/>
      <c r="AL6" s="652" t="s">
        <v>1127</v>
      </c>
      <c r="AM6" s="652" t="s">
        <v>634</v>
      </c>
      <c r="AN6" s="669" t="s">
        <v>1119</v>
      </c>
      <c r="AO6" s="676" t="s">
        <v>1120</v>
      </c>
      <c r="AP6" s="677"/>
      <c r="AQ6" s="677"/>
      <c r="AR6" s="677"/>
      <c r="AS6" s="677"/>
      <c r="AT6" s="677"/>
      <c r="AU6" s="677"/>
      <c r="AV6" s="678"/>
    </row>
    <row r="7" spans="1:48" ht="15" customHeight="1" thickBot="1">
      <c r="A7">
        <v>7</v>
      </c>
      <c r="B7" s="668"/>
      <c r="C7" s="668"/>
      <c r="D7" s="670"/>
      <c r="E7" s="679"/>
      <c r="F7" s="680"/>
      <c r="G7" s="680"/>
      <c r="H7" s="680"/>
      <c r="I7" s="680"/>
      <c r="J7" s="680"/>
      <c r="K7" s="680"/>
      <c r="L7" s="681"/>
      <c r="N7" s="668"/>
      <c r="O7" s="668"/>
      <c r="P7" s="670"/>
      <c r="Q7" s="679"/>
      <c r="R7" s="680"/>
      <c r="S7" s="680"/>
      <c r="T7" s="680"/>
      <c r="U7" s="680"/>
      <c r="V7" s="680"/>
      <c r="W7" s="680"/>
      <c r="X7" s="681"/>
      <c r="Z7" s="668"/>
      <c r="AA7" s="668"/>
      <c r="AB7" s="670"/>
      <c r="AC7" s="679"/>
      <c r="AD7" s="680"/>
      <c r="AE7" s="680"/>
      <c r="AF7" s="680"/>
      <c r="AG7" s="680"/>
      <c r="AH7" s="680"/>
      <c r="AI7" s="680"/>
      <c r="AJ7" s="681"/>
      <c r="AL7" s="668"/>
      <c r="AM7" s="668"/>
      <c r="AN7" s="670"/>
      <c r="AO7" s="679"/>
      <c r="AP7" s="680"/>
      <c r="AQ7" s="680"/>
      <c r="AR7" s="680"/>
      <c r="AS7" s="680"/>
      <c r="AT7" s="680"/>
      <c r="AU7" s="680"/>
      <c r="AV7" s="681"/>
    </row>
    <row r="8" spans="1:48" ht="15" thickBot="1">
      <c r="A8">
        <v>8</v>
      </c>
      <c r="B8" s="653"/>
      <c r="C8" s="653"/>
      <c r="D8" s="671"/>
      <c r="E8" s="75">
        <v>0</v>
      </c>
      <c r="F8" s="76">
        <v>500</v>
      </c>
      <c r="G8" s="76">
        <v>1000</v>
      </c>
      <c r="H8" s="76">
        <v>1500</v>
      </c>
      <c r="I8" s="76">
        <v>2000</v>
      </c>
      <c r="J8" s="76">
        <v>2500</v>
      </c>
      <c r="K8" s="76">
        <v>3000</v>
      </c>
      <c r="L8" s="77">
        <v>3500</v>
      </c>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L8" s="653"/>
      <c r="AM8" s="653"/>
      <c r="AN8" s="671"/>
      <c r="AO8" s="75">
        <v>0</v>
      </c>
      <c r="AP8" s="76">
        <v>500</v>
      </c>
      <c r="AQ8" s="76">
        <v>1000</v>
      </c>
      <c r="AR8" s="76">
        <v>1500</v>
      </c>
      <c r="AS8" s="76">
        <v>2000</v>
      </c>
      <c r="AT8" s="76">
        <v>2500</v>
      </c>
      <c r="AU8" s="76">
        <v>3000</v>
      </c>
      <c r="AV8" s="77">
        <v>3500</v>
      </c>
    </row>
    <row r="9" spans="1:48" ht="15" customHeight="1">
      <c r="A9">
        <v>9</v>
      </c>
      <c r="B9" s="661" t="s">
        <v>1135</v>
      </c>
      <c r="C9" s="664">
        <v>100</v>
      </c>
      <c r="D9" s="78" t="s">
        <v>133</v>
      </c>
      <c r="E9" s="94">
        <v>2.0499999999999998</v>
      </c>
      <c r="F9" s="95">
        <v>2.08</v>
      </c>
      <c r="G9" s="95">
        <v>2.11</v>
      </c>
      <c r="H9" s="95">
        <v>2.14</v>
      </c>
      <c r="I9" s="95">
        <v>2.1800000000000002</v>
      </c>
      <c r="J9" s="95">
        <v>2.21</v>
      </c>
      <c r="K9" s="95">
        <v>2.2400000000000002</v>
      </c>
      <c r="L9" s="96">
        <v>2.2799999999999998</v>
      </c>
      <c r="N9" s="661" t="s">
        <v>1135</v>
      </c>
      <c r="O9" s="664">
        <v>100</v>
      </c>
      <c r="P9" s="78" t="s">
        <v>133</v>
      </c>
      <c r="Q9" s="94">
        <v>2.0499999999999998</v>
      </c>
      <c r="R9" s="95">
        <v>2.08</v>
      </c>
      <c r="S9" s="95">
        <v>2.11</v>
      </c>
      <c r="T9" s="95">
        <v>2.14</v>
      </c>
      <c r="U9" s="95">
        <v>2.1800000000000002</v>
      </c>
      <c r="V9" s="95">
        <v>2.21</v>
      </c>
      <c r="W9" s="95">
        <v>2.2400000000000002</v>
      </c>
      <c r="X9" s="96">
        <v>2.2799999999999998</v>
      </c>
      <c r="Z9" s="661" t="s">
        <v>1135</v>
      </c>
      <c r="AA9" s="664">
        <v>100</v>
      </c>
      <c r="AB9" s="78" t="s">
        <v>133</v>
      </c>
      <c r="AC9" s="94">
        <v>2.0499999999999998</v>
      </c>
      <c r="AD9" s="95">
        <v>2.0699999999999998</v>
      </c>
      <c r="AE9" s="95">
        <v>2.1</v>
      </c>
      <c r="AF9" s="95">
        <v>2.13</v>
      </c>
      <c r="AG9" s="95">
        <v>2.16</v>
      </c>
      <c r="AH9" s="95">
        <v>2.19</v>
      </c>
      <c r="AI9" s="95">
        <v>2.2200000000000002</v>
      </c>
      <c r="AJ9" s="96">
        <v>2.25</v>
      </c>
      <c r="AL9" s="661" t="s">
        <v>1135</v>
      </c>
      <c r="AM9" s="664">
        <v>100</v>
      </c>
      <c r="AN9" s="78" t="s">
        <v>133</v>
      </c>
      <c r="AO9" s="94">
        <v>1.97</v>
      </c>
      <c r="AP9" s="95">
        <v>1.97</v>
      </c>
      <c r="AQ9" s="95">
        <v>1.97</v>
      </c>
      <c r="AR9" s="95">
        <v>1.97</v>
      </c>
      <c r="AS9" s="95">
        <v>1.97</v>
      </c>
      <c r="AT9" s="95">
        <v>1.97</v>
      </c>
      <c r="AU9" s="95">
        <v>1.97</v>
      </c>
      <c r="AV9" s="96">
        <v>1.97</v>
      </c>
    </row>
    <row r="10" spans="1:48" ht="15" thickBot="1">
      <c r="A10">
        <v>10</v>
      </c>
      <c r="B10" s="662"/>
      <c r="C10" s="665"/>
      <c r="D10" s="82" t="s">
        <v>136</v>
      </c>
      <c r="E10" s="97">
        <v>2.16</v>
      </c>
      <c r="F10" s="98">
        <v>2.1800000000000002</v>
      </c>
      <c r="G10" s="98">
        <v>2.21</v>
      </c>
      <c r="H10" s="98">
        <v>2.2400000000000002</v>
      </c>
      <c r="I10" s="98">
        <v>2.2599999999999998</v>
      </c>
      <c r="J10" s="98">
        <v>2.29</v>
      </c>
      <c r="K10" s="98">
        <v>2.3199999999999998</v>
      </c>
      <c r="L10" s="99">
        <v>2.35</v>
      </c>
      <c r="N10" s="662"/>
      <c r="O10" s="665"/>
      <c r="P10" s="82" t="s">
        <v>136</v>
      </c>
      <c r="Q10" s="97">
        <v>2.16</v>
      </c>
      <c r="R10" s="98">
        <v>2.1800000000000002</v>
      </c>
      <c r="S10" s="98">
        <v>2.21</v>
      </c>
      <c r="T10" s="98">
        <v>2.2400000000000002</v>
      </c>
      <c r="U10" s="98">
        <v>2.2599999999999998</v>
      </c>
      <c r="V10" s="98">
        <v>2.29</v>
      </c>
      <c r="W10" s="98">
        <v>2.3199999999999998</v>
      </c>
      <c r="X10" s="99">
        <v>2.35</v>
      </c>
      <c r="Z10" s="662"/>
      <c r="AA10" s="665"/>
      <c r="AB10" s="82" t="s">
        <v>136</v>
      </c>
      <c r="AC10" s="97">
        <v>2.16</v>
      </c>
      <c r="AD10" s="98">
        <v>2.1800000000000002</v>
      </c>
      <c r="AE10" s="98">
        <v>2.2000000000000002</v>
      </c>
      <c r="AF10" s="98">
        <v>2.2200000000000002</v>
      </c>
      <c r="AG10" s="98">
        <v>2.2400000000000002</v>
      </c>
      <c r="AH10" s="98">
        <v>2.2599999999999998</v>
      </c>
      <c r="AI10" s="98">
        <v>2.2799999999999998</v>
      </c>
      <c r="AJ10" s="99">
        <v>2.2999999999999998</v>
      </c>
      <c r="AL10" s="662"/>
      <c r="AM10" s="665"/>
      <c r="AN10" s="82" t="s">
        <v>136</v>
      </c>
      <c r="AO10" s="97">
        <v>1.87</v>
      </c>
      <c r="AP10" s="98">
        <v>1.87</v>
      </c>
      <c r="AQ10" s="98">
        <v>1.87</v>
      </c>
      <c r="AR10" s="98">
        <v>1.87</v>
      </c>
      <c r="AS10" s="98">
        <v>1.87</v>
      </c>
      <c r="AT10" s="98">
        <v>1.87</v>
      </c>
      <c r="AU10" s="98">
        <v>1.87</v>
      </c>
      <c r="AV10" s="99">
        <v>1.87</v>
      </c>
    </row>
    <row r="11" spans="1:48">
      <c r="A11">
        <v>11</v>
      </c>
      <c r="B11" s="662"/>
      <c r="C11" s="666">
        <v>110</v>
      </c>
      <c r="D11" s="86" t="str">
        <f>+D9</f>
        <v>48-X</v>
      </c>
      <c r="E11" s="100">
        <v>1.93</v>
      </c>
      <c r="F11" s="101">
        <v>1.96</v>
      </c>
      <c r="G11" s="101">
        <v>2</v>
      </c>
      <c r="H11" s="101">
        <v>2.04</v>
      </c>
      <c r="I11" s="101">
        <v>2.08</v>
      </c>
      <c r="J11" s="101">
        <v>2.12</v>
      </c>
      <c r="K11" s="101">
        <v>2.16</v>
      </c>
      <c r="L11" s="102">
        <v>2.2000000000000002</v>
      </c>
      <c r="N11" s="662"/>
      <c r="O11" s="666">
        <v>110</v>
      </c>
      <c r="P11" s="86" t="str">
        <f>+P9</f>
        <v>48-X</v>
      </c>
      <c r="Q11" s="100">
        <v>1.93</v>
      </c>
      <c r="R11" s="101">
        <v>1.96</v>
      </c>
      <c r="S11" s="101">
        <v>2</v>
      </c>
      <c r="T11" s="101">
        <v>2.04</v>
      </c>
      <c r="U11" s="101">
        <v>2.08</v>
      </c>
      <c r="V11" s="101">
        <v>2.12</v>
      </c>
      <c r="W11" s="101">
        <v>2.16</v>
      </c>
      <c r="X11" s="102">
        <v>2.2000000000000002</v>
      </c>
      <c r="Z11" s="662"/>
      <c r="AA11" s="666">
        <v>110</v>
      </c>
      <c r="AB11" s="86" t="str">
        <f>+AB9</f>
        <v>48-X</v>
      </c>
      <c r="AC11" s="100">
        <v>1.93</v>
      </c>
      <c r="AD11" s="101">
        <v>1.96</v>
      </c>
      <c r="AE11" s="101">
        <v>2</v>
      </c>
      <c r="AF11" s="101">
        <v>2.04</v>
      </c>
      <c r="AG11" s="101">
        <v>2.08</v>
      </c>
      <c r="AH11" s="101">
        <v>2.12</v>
      </c>
      <c r="AI11" s="101">
        <v>2.16</v>
      </c>
      <c r="AJ11" s="102">
        <v>2.2000000000000002</v>
      </c>
      <c r="AL11" s="662"/>
      <c r="AM11" s="666">
        <v>110</v>
      </c>
      <c r="AN11" s="86" t="str">
        <f>+AN9</f>
        <v>48-X</v>
      </c>
      <c r="AO11" s="100">
        <v>1.93</v>
      </c>
      <c r="AP11" s="101">
        <v>1.93</v>
      </c>
      <c r="AQ11" s="101">
        <v>1.94</v>
      </c>
      <c r="AR11" s="101">
        <v>1.94</v>
      </c>
      <c r="AS11" s="101">
        <v>1.95</v>
      </c>
      <c r="AT11" s="101">
        <v>1.95</v>
      </c>
      <c r="AU11" s="101">
        <v>1.96</v>
      </c>
      <c r="AV11" s="102">
        <v>1.97</v>
      </c>
    </row>
    <row r="12" spans="1:48" ht="15" thickBot="1">
      <c r="A12">
        <v>12</v>
      </c>
      <c r="B12" s="662"/>
      <c r="C12" s="667"/>
      <c r="D12" s="90" t="str">
        <f>+D10</f>
        <v>48-XL</v>
      </c>
      <c r="E12" s="100">
        <v>2.08</v>
      </c>
      <c r="F12" s="101">
        <v>2.1</v>
      </c>
      <c r="G12" s="101">
        <v>2.13</v>
      </c>
      <c r="H12" s="101">
        <v>2.16</v>
      </c>
      <c r="I12" s="101">
        <v>2.1800000000000002</v>
      </c>
      <c r="J12" s="101">
        <v>2.21</v>
      </c>
      <c r="K12" s="101">
        <v>2.2400000000000002</v>
      </c>
      <c r="L12" s="102">
        <v>2.27</v>
      </c>
      <c r="N12" s="662"/>
      <c r="O12" s="667"/>
      <c r="P12" s="90" t="str">
        <f>+P10</f>
        <v>48-XL</v>
      </c>
      <c r="Q12" s="100">
        <v>2.08</v>
      </c>
      <c r="R12" s="101">
        <v>2.1</v>
      </c>
      <c r="S12" s="101">
        <v>2.13</v>
      </c>
      <c r="T12" s="101">
        <v>2.16</v>
      </c>
      <c r="U12" s="101">
        <v>2.1800000000000002</v>
      </c>
      <c r="V12" s="101">
        <v>2.21</v>
      </c>
      <c r="W12" s="101">
        <v>2.2400000000000002</v>
      </c>
      <c r="X12" s="102">
        <v>2.27</v>
      </c>
      <c r="Z12" s="662"/>
      <c r="AA12" s="667"/>
      <c r="AB12" s="90" t="str">
        <f>+AB10</f>
        <v>48-XL</v>
      </c>
      <c r="AC12" s="100">
        <v>2.08</v>
      </c>
      <c r="AD12" s="101">
        <v>2.1</v>
      </c>
      <c r="AE12" s="101">
        <v>2.13</v>
      </c>
      <c r="AF12" s="101">
        <v>2.16</v>
      </c>
      <c r="AG12" s="101">
        <v>2.1800000000000002</v>
      </c>
      <c r="AH12" s="101">
        <v>2.21</v>
      </c>
      <c r="AI12" s="101">
        <v>2.2400000000000002</v>
      </c>
      <c r="AJ12" s="102">
        <v>2.27</v>
      </c>
      <c r="AL12" s="662"/>
      <c r="AM12" s="667"/>
      <c r="AN12" s="90" t="str">
        <f>+AN10</f>
        <v>48-XL</v>
      </c>
      <c r="AO12" s="100">
        <v>1.87</v>
      </c>
      <c r="AP12" s="101">
        <v>1.87</v>
      </c>
      <c r="AQ12" s="101">
        <v>1.87</v>
      </c>
      <c r="AR12" s="101">
        <v>1.87</v>
      </c>
      <c r="AS12" s="101">
        <v>1.87</v>
      </c>
      <c r="AT12" s="101">
        <v>1.87</v>
      </c>
      <c r="AU12" s="101">
        <v>1.87</v>
      </c>
      <c r="AV12" s="102">
        <v>1.87</v>
      </c>
    </row>
    <row r="13" spans="1:48">
      <c r="A13">
        <v>13</v>
      </c>
      <c r="B13" s="662"/>
      <c r="C13" s="664">
        <f>+C11+10</f>
        <v>120</v>
      </c>
      <c r="D13" s="78" t="s">
        <v>133</v>
      </c>
      <c r="E13" s="97">
        <v>1.83</v>
      </c>
      <c r="F13" s="98">
        <v>1.86</v>
      </c>
      <c r="G13" s="98">
        <v>1.9</v>
      </c>
      <c r="H13" s="98">
        <v>1.94</v>
      </c>
      <c r="I13" s="98">
        <v>1.97</v>
      </c>
      <c r="J13" s="98">
        <v>2.0099999999999998</v>
      </c>
      <c r="K13" s="98">
        <v>2.0499999999999998</v>
      </c>
      <c r="L13" s="99">
        <v>2.09</v>
      </c>
      <c r="N13" s="662"/>
      <c r="O13" s="664">
        <f>+O11+10</f>
        <v>120</v>
      </c>
      <c r="P13" s="78" t="s">
        <v>133</v>
      </c>
      <c r="Q13" s="97">
        <v>1.83</v>
      </c>
      <c r="R13" s="98">
        <v>1.86</v>
      </c>
      <c r="S13" s="98">
        <v>1.9</v>
      </c>
      <c r="T13" s="98">
        <v>1.94</v>
      </c>
      <c r="U13" s="98">
        <v>1.97</v>
      </c>
      <c r="V13" s="98">
        <v>2.0099999999999998</v>
      </c>
      <c r="W13" s="98">
        <v>2.0499999999999998</v>
      </c>
      <c r="X13" s="99">
        <v>2.09</v>
      </c>
      <c r="Z13" s="662"/>
      <c r="AA13" s="664">
        <f>+AA11+10</f>
        <v>120</v>
      </c>
      <c r="AB13" s="78" t="s">
        <v>133</v>
      </c>
      <c r="AC13" s="97">
        <v>1.83</v>
      </c>
      <c r="AD13" s="98">
        <v>1.86</v>
      </c>
      <c r="AE13" s="98">
        <v>1.9</v>
      </c>
      <c r="AF13" s="98">
        <v>1.94</v>
      </c>
      <c r="AG13" s="98">
        <v>1.97</v>
      </c>
      <c r="AH13" s="98">
        <v>2.0099999999999998</v>
      </c>
      <c r="AI13" s="98">
        <v>2.0499999999999998</v>
      </c>
      <c r="AJ13" s="99">
        <v>2.09</v>
      </c>
      <c r="AL13" s="662"/>
      <c r="AM13" s="664">
        <f>+AM11+10</f>
        <v>120</v>
      </c>
      <c r="AN13" s="78" t="s">
        <v>133</v>
      </c>
      <c r="AO13" s="97">
        <v>1.83</v>
      </c>
      <c r="AP13" s="98">
        <v>1.85</v>
      </c>
      <c r="AQ13" s="98">
        <v>1.87</v>
      </c>
      <c r="AR13" s="98">
        <v>1.89</v>
      </c>
      <c r="AS13" s="98">
        <v>1.91</v>
      </c>
      <c r="AT13" s="98">
        <v>1.93</v>
      </c>
      <c r="AU13" s="98">
        <v>1.95</v>
      </c>
      <c r="AV13" s="99">
        <v>1.97</v>
      </c>
    </row>
    <row r="14" spans="1:48" ht="15" thickBot="1">
      <c r="A14">
        <v>14</v>
      </c>
      <c r="B14" s="662"/>
      <c r="C14" s="665"/>
      <c r="D14" s="82" t="s">
        <v>136</v>
      </c>
      <c r="E14" s="97">
        <v>2</v>
      </c>
      <c r="F14" s="98">
        <v>2.02</v>
      </c>
      <c r="G14" s="98">
        <v>2.0499999999999998</v>
      </c>
      <c r="H14" s="98">
        <v>2.08</v>
      </c>
      <c r="I14" s="98">
        <v>2.1</v>
      </c>
      <c r="J14" s="98">
        <v>2.13</v>
      </c>
      <c r="K14" s="98">
        <v>2.16</v>
      </c>
      <c r="L14" s="99">
        <v>2.19</v>
      </c>
      <c r="N14" s="662"/>
      <c r="O14" s="665"/>
      <c r="P14" s="82" t="s">
        <v>136</v>
      </c>
      <c r="Q14" s="97">
        <v>2</v>
      </c>
      <c r="R14" s="98">
        <v>2.02</v>
      </c>
      <c r="S14" s="98">
        <v>2.0499999999999998</v>
      </c>
      <c r="T14" s="98">
        <v>2.08</v>
      </c>
      <c r="U14" s="98">
        <v>2.1</v>
      </c>
      <c r="V14" s="98">
        <v>2.13</v>
      </c>
      <c r="W14" s="98">
        <v>2.16</v>
      </c>
      <c r="X14" s="99">
        <v>2.19</v>
      </c>
      <c r="Z14" s="662"/>
      <c r="AA14" s="665"/>
      <c r="AB14" s="82" t="s">
        <v>136</v>
      </c>
      <c r="AC14" s="97">
        <v>2</v>
      </c>
      <c r="AD14" s="98">
        <v>2.02</v>
      </c>
      <c r="AE14" s="98">
        <v>2.0499999999999998</v>
      </c>
      <c r="AF14" s="98">
        <v>2.08</v>
      </c>
      <c r="AG14" s="98">
        <v>2.1</v>
      </c>
      <c r="AH14" s="98">
        <v>2.13</v>
      </c>
      <c r="AI14" s="98">
        <v>2.16</v>
      </c>
      <c r="AJ14" s="99">
        <v>2.19</v>
      </c>
      <c r="AL14" s="662"/>
      <c r="AM14" s="665"/>
      <c r="AN14" s="82" t="s">
        <v>136</v>
      </c>
      <c r="AO14" s="97">
        <v>1.87</v>
      </c>
      <c r="AP14" s="98">
        <v>1.87</v>
      </c>
      <c r="AQ14" s="98">
        <v>1.87</v>
      </c>
      <c r="AR14" s="98">
        <v>1.87</v>
      </c>
      <c r="AS14" s="98">
        <v>1.87</v>
      </c>
      <c r="AT14" s="98">
        <v>1.87</v>
      </c>
      <c r="AU14" s="98">
        <v>1.87</v>
      </c>
      <c r="AV14" s="99">
        <v>1.87</v>
      </c>
    </row>
    <row r="15" spans="1:48">
      <c r="A15">
        <v>15</v>
      </c>
      <c r="B15" s="662"/>
      <c r="C15" s="666">
        <f>+C13+10</f>
        <v>130</v>
      </c>
      <c r="D15" s="86" t="str">
        <f>+D13</f>
        <v>48-X</v>
      </c>
      <c r="E15" s="100">
        <v>1.74</v>
      </c>
      <c r="F15" s="101">
        <v>1.77</v>
      </c>
      <c r="G15" s="101">
        <v>1.81</v>
      </c>
      <c r="H15" s="101">
        <v>1.84</v>
      </c>
      <c r="I15" s="101">
        <v>1.88</v>
      </c>
      <c r="J15" s="101">
        <v>1.91</v>
      </c>
      <c r="K15" s="101">
        <v>1.95</v>
      </c>
      <c r="L15" s="102">
        <v>1.99</v>
      </c>
      <c r="N15" s="662"/>
      <c r="O15" s="666">
        <f>+O13+10</f>
        <v>130</v>
      </c>
      <c r="P15" s="86" t="str">
        <f>+P13</f>
        <v>48-X</v>
      </c>
      <c r="Q15" s="100">
        <v>1.74</v>
      </c>
      <c r="R15" s="101">
        <v>1.77</v>
      </c>
      <c r="S15" s="101">
        <v>1.81</v>
      </c>
      <c r="T15" s="101">
        <v>1.84</v>
      </c>
      <c r="U15" s="101">
        <v>1.88</v>
      </c>
      <c r="V15" s="101">
        <v>1.91</v>
      </c>
      <c r="W15" s="101">
        <v>1.95</v>
      </c>
      <c r="X15" s="102">
        <v>1.99</v>
      </c>
      <c r="Z15" s="662"/>
      <c r="AA15" s="666">
        <f>+AA13+10</f>
        <v>130</v>
      </c>
      <c r="AB15" s="86" t="str">
        <f>+AB13</f>
        <v>48-X</v>
      </c>
      <c r="AC15" s="100">
        <v>1.74</v>
      </c>
      <c r="AD15" s="101">
        <v>1.77</v>
      </c>
      <c r="AE15" s="101">
        <v>1.81</v>
      </c>
      <c r="AF15" s="101">
        <v>1.84</v>
      </c>
      <c r="AG15" s="101">
        <v>1.88</v>
      </c>
      <c r="AH15" s="101">
        <v>1.91</v>
      </c>
      <c r="AI15" s="101">
        <v>1.95</v>
      </c>
      <c r="AJ15" s="102">
        <v>1.99</v>
      </c>
      <c r="AL15" s="662"/>
      <c r="AM15" s="666">
        <f>+AM13+10</f>
        <v>130</v>
      </c>
      <c r="AN15" s="86" t="str">
        <f>+AN13</f>
        <v>48-X</v>
      </c>
      <c r="AO15" s="100">
        <v>1.74</v>
      </c>
      <c r="AP15" s="101">
        <v>1.77</v>
      </c>
      <c r="AQ15" s="101">
        <v>1.8</v>
      </c>
      <c r="AR15" s="101">
        <v>1.83</v>
      </c>
      <c r="AS15" s="101">
        <v>1.87</v>
      </c>
      <c r="AT15" s="101">
        <v>1.9</v>
      </c>
      <c r="AU15" s="101">
        <v>1.93</v>
      </c>
      <c r="AV15" s="102">
        <v>1.97</v>
      </c>
    </row>
    <row r="16" spans="1:48" ht="15" thickBot="1">
      <c r="A16">
        <v>16</v>
      </c>
      <c r="B16" s="662"/>
      <c r="C16" s="667"/>
      <c r="D16" s="90" t="str">
        <f>+D14</f>
        <v>48-XL</v>
      </c>
      <c r="E16" s="100">
        <v>1.9</v>
      </c>
      <c r="F16" s="101">
        <v>1.93</v>
      </c>
      <c r="G16" s="101">
        <v>1.96</v>
      </c>
      <c r="H16" s="101">
        <v>1.99</v>
      </c>
      <c r="I16" s="101">
        <v>2.02</v>
      </c>
      <c r="J16" s="101">
        <v>2.0499999999999998</v>
      </c>
      <c r="K16" s="101">
        <v>2.08</v>
      </c>
      <c r="L16" s="102">
        <v>2.12</v>
      </c>
      <c r="N16" s="662"/>
      <c r="O16" s="667"/>
      <c r="P16" s="90" t="str">
        <f>+P14</f>
        <v>48-XL</v>
      </c>
      <c r="Q16" s="100">
        <v>1.9</v>
      </c>
      <c r="R16" s="101">
        <v>1.93</v>
      </c>
      <c r="S16" s="101">
        <v>1.96</v>
      </c>
      <c r="T16" s="101">
        <v>1.99</v>
      </c>
      <c r="U16" s="101">
        <v>2.02</v>
      </c>
      <c r="V16" s="101">
        <v>2.0499999999999998</v>
      </c>
      <c r="W16" s="101">
        <v>2.08</v>
      </c>
      <c r="X16" s="102">
        <v>2.12</v>
      </c>
      <c r="Z16" s="662"/>
      <c r="AA16" s="667"/>
      <c r="AB16" s="90" t="str">
        <f>+AB14</f>
        <v>48-XL</v>
      </c>
      <c r="AC16" s="100">
        <v>1.9</v>
      </c>
      <c r="AD16" s="101">
        <v>1.93</v>
      </c>
      <c r="AE16" s="101">
        <v>1.96</v>
      </c>
      <c r="AF16" s="101">
        <v>1.99</v>
      </c>
      <c r="AG16" s="101">
        <v>2.02</v>
      </c>
      <c r="AH16" s="101">
        <v>2.0499999999999998</v>
      </c>
      <c r="AI16" s="101">
        <v>2.08</v>
      </c>
      <c r="AJ16" s="102">
        <v>2.12</v>
      </c>
      <c r="AL16" s="662"/>
      <c r="AM16" s="667"/>
      <c r="AN16" s="90" t="str">
        <f>+AN14</f>
        <v>48-XL</v>
      </c>
      <c r="AO16" s="100">
        <v>1.87</v>
      </c>
      <c r="AP16" s="101">
        <v>1.87</v>
      </c>
      <c r="AQ16" s="101">
        <v>1.87</v>
      </c>
      <c r="AR16" s="101">
        <v>1.87</v>
      </c>
      <c r="AS16" s="101">
        <v>1.87</v>
      </c>
      <c r="AT16" s="101">
        <v>1.87</v>
      </c>
      <c r="AU16" s="101">
        <v>1.87</v>
      </c>
      <c r="AV16" s="102">
        <v>1.87</v>
      </c>
    </row>
    <row r="17" spans="1:48">
      <c r="A17">
        <v>17</v>
      </c>
      <c r="B17" s="662"/>
      <c r="C17" s="664">
        <f>+C15+10</f>
        <v>140</v>
      </c>
      <c r="D17" s="78" t="s">
        <v>133</v>
      </c>
      <c r="E17" s="97">
        <v>1.66</v>
      </c>
      <c r="F17" s="98">
        <v>1.69</v>
      </c>
      <c r="G17" s="98">
        <v>1.72</v>
      </c>
      <c r="H17" s="98">
        <v>1.76</v>
      </c>
      <c r="I17" s="98">
        <v>1.79</v>
      </c>
      <c r="J17" s="98">
        <v>1.83</v>
      </c>
      <c r="K17" s="98">
        <v>1.86</v>
      </c>
      <c r="L17" s="99">
        <v>1.9</v>
      </c>
      <c r="N17" s="662"/>
      <c r="O17" s="664">
        <f>+O15+10</f>
        <v>140</v>
      </c>
      <c r="P17" s="78" t="s">
        <v>133</v>
      </c>
      <c r="Q17" s="97">
        <v>1.66</v>
      </c>
      <c r="R17" s="98">
        <v>1.69</v>
      </c>
      <c r="S17" s="98">
        <v>1.72</v>
      </c>
      <c r="T17" s="98">
        <v>1.76</v>
      </c>
      <c r="U17" s="98">
        <v>1.79</v>
      </c>
      <c r="V17" s="98">
        <v>1.83</v>
      </c>
      <c r="W17" s="98">
        <v>1.86</v>
      </c>
      <c r="X17" s="99">
        <v>1.9</v>
      </c>
      <c r="Z17" s="662"/>
      <c r="AA17" s="664">
        <f>+AA15+10</f>
        <v>140</v>
      </c>
      <c r="AB17" s="78" t="s">
        <v>133</v>
      </c>
      <c r="AC17" s="97">
        <v>1.66</v>
      </c>
      <c r="AD17" s="98">
        <v>1.69</v>
      </c>
      <c r="AE17" s="98">
        <v>1.72</v>
      </c>
      <c r="AF17" s="98">
        <v>1.76</v>
      </c>
      <c r="AG17" s="98">
        <v>1.79</v>
      </c>
      <c r="AH17" s="98">
        <v>1.83</v>
      </c>
      <c r="AI17" s="98">
        <v>1.86</v>
      </c>
      <c r="AJ17" s="99">
        <v>1.9</v>
      </c>
      <c r="AL17" s="662"/>
      <c r="AM17" s="664">
        <f>+AM15+10</f>
        <v>140</v>
      </c>
      <c r="AN17" s="78" t="s">
        <v>133</v>
      </c>
      <c r="AO17" s="97">
        <v>1.66</v>
      </c>
      <c r="AP17" s="98">
        <v>1.69</v>
      </c>
      <c r="AQ17" s="98">
        <v>1.72</v>
      </c>
      <c r="AR17" s="98">
        <v>1.76</v>
      </c>
      <c r="AS17" s="98">
        <v>1.79</v>
      </c>
      <c r="AT17" s="98">
        <v>1.83</v>
      </c>
      <c r="AU17" s="98">
        <v>1.86</v>
      </c>
      <c r="AV17" s="99">
        <v>1.9</v>
      </c>
    </row>
    <row r="18" spans="1:48" ht="15" thickBot="1">
      <c r="A18">
        <v>18</v>
      </c>
      <c r="B18" s="662"/>
      <c r="C18" s="665"/>
      <c r="D18" s="82" t="s">
        <v>136</v>
      </c>
      <c r="E18" s="97">
        <v>1.81</v>
      </c>
      <c r="F18" s="98">
        <v>1.84</v>
      </c>
      <c r="G18" s="98">
        <v>1.87</v>
      </c>
      <c r="H18" s="98">
        <v>1.91</v>
      </c>
      <c r="I18" s="98">
        <v>1.94</v>
      </c>
      <c r="J18" s="98">
        <v>1.98</v>
      </c>
      <c r="K18" s="98">
        <v>2.0099999999999998</v>
      </c>
      <c r="L18" s="99">
        <v>2.0499999999999998</v>
      </c>
      <c r="N18" s="662"/>
      <c r="O18" s="665"/>
      <c r="P18" s="82" t="s">
        <v>136</v>
      </c>
      <c r="Q18" s="97">
        <v>1.81</v>
      </c>
      <c r="R18" s="98">
        <v>1.84</v>
      </c>
      <c r="S18" s="98">
        <v>1.87</v>
      </c>
      <c r="T18" s="98">
        <v>1.91</v>
      </c>
      <c r="U18" s="98">
        <v>1.94</v>
      </c>
      <c r="V18" s="98">
        <v>1.98</v>
      </c>
      <c r="W18" s="98">
        <v>2.0099999999999998</v>
      </c>
      <c r="X18" s="99">
        <v>2.0499999999999998</v>
      </c>
      <c r="Z18" s="662"/>
      <c r="AA18" s="665"/>
      <c r="AB18" s="82" t="s">
        <v>136</v>
      </c>
      <c r="AC18" s="97">
        <v>1.81</v>
      </c>
      <c r="AD18" s="98">
        <v>1.84</v>
      </c>
      <c r="AE18" s="98">
        <v>1.87</v>
      </c>
      <c r="AF18" s="98">
        <v>1.91</v>
      </c>
      <c r="AG18" s="98">
        <v>1.94</v>
      </c>
      <c r="AH18" s="98">
        <v>1.98</v>
      </c>
      <c r="AI18" s="98">
        <v>2.0099999999999998</v>
      </c>
      <c r="AJ18" s="99">
        <v>2.0499999999999998</v>
      </c>
      <c r="AL18" s="662"/>
      <c r="AM18" s="665"/>
      <c r="AN18" s="82" t="s">
        <v>136</v>
      </c>
      <c r="AO18" s="97">
        <v>1.81</v>
      </c>
      <c r="AP18" s="98">
        <v>1.81</v>
      </c>
      <c r="AQ18" s="98">
        <v>1.82</v>
      </c>
      <c r="AR18" s="98">
        <v>1.83</v>
      </c>
      <c r="AS18" s="98">
        <v>1.84</v>
      </c>
      <c r="AT18" s="98">
        <v>1.85</v>
      </c>
      <c r="AU18" s="98">
        <v>1.86</v>
      </c>
      <c r="AV18" s="99">
        <v>1.87</v>
      </c>
    </row>
    <row r="19" spans="1:48">
      <c r="A19">
        <v>19</v>
      </c>
      <c r="B19" s="662"/>
      <c r="C19" s="666">
        <f>+C17+10</f>
        <v>150</v>
      </c>
      <c r="D19" s="86" t="str">
        <f>+D17</f>
        <v>48-X</v>
      </c>
      <c r="E19" s="100">
        <v>1.58</v>
      </c>
      <c r="F19" s="101">
        <v>1.61</v>
      </c>
      <c r="G19" s="101">
        <v>1.64</v>
      </c>
      <c r="H19" s="101">
        <v>1.68</v>
      </c>
      <c r="I19" s="101">
        <v>1.71</v>
      </c>
      <c r="J19" s="101">
        <v>1.75</v>
      </c>
      <c r="K19" s="101">
        <v>1.78</v>
      </c>
      <c r="L19" s="102">
        <v>1.82</v>
      </c>
      <c r="N19" s="662"/>
      <c r="O19" s="666">
        <f>+O17+10</f>
        <v>150</v>
      </c>
      <c r="P19" s="86" t="str">
        <f>+P17</f>
        <v>48-X</v>
      </c>
      <c r="Q19" s="100">
        <v>1.58</v>
      </c>
      <c r="R19" s="101">
        <v>1.61</v>
      </c>
      <c r="S19" s="101">
        <v>1.64</v>
      </c>
      <c r="T19" s="101">
        <v>1.68</v>
      </c>
      <c r="U19" s="101">
        <v>1.71</v>
      </c>
      <c r="V19" s="101">
        <v>1.75</v>
      </c>
      <c r="W19" s="101">
        <v>1.78</v>
      </c>
      <c r="X19" s="102">
        <v>1.82</v>
      </c>
      <c r="Z19" s="662"/>
      <c r="AA19" s="666">
        <f>+AA17+10</f>
        <v>150</v>
      </c>
      <c r="AB19" s="86" t="str">
        <f>+AB17</f>
        <v>48-X</v>
      </c>
      <c r="AC19" s="100">
        <v>1.58</v>
      </c>
      <c r="AD19" s="101">
        <v>1.61</v>
      </c>
      <c r="AE19" s="101">
        <v>1.64</v>
      </c>
      <c r="AF19" s="101">
        <v>1.68</v>
      </c>
      <c r="AG19" s="101">
        <v>1.71</v>
      </c>
      <c r="AH19" s="101">
        <v>1.75</v>
      </c>
      <c r="AI19" s="101">
        <v>1.78</v>
      </c>
      <c r="AJ19" s="102">
        <v>1.82</v>
      </c>
      <c r="AL19" s="662"/>
      <c r="AM19" s="666">
        <f>+AM17+10</f>
        <v>150</v>
      </c>
      <c r="AN19" s="86" t="str">
        <f>+AN17</f>
        <v>48-X</v>
      </c>
      <c r="AO19" s="100">
        <v>1.58</v>
      </c>
      <c r="AP19" s="101">
        <v>1.61</v>
      </c>
      <c r="AQ19" s="101">
        <v>1.64</v>
      </c>
      <c r="AR19" s="101">
        <v>1.68</v>
      </c>
      <c r="AS19" s="101">
        <v>1.71</v>
      </c>
      <c r="AT19" s="101">
        <v>1.75</v>
      </c>
      <c r="AU19" s="101">
        <v>1.78</v>
      </c>
      <c r="AV19" s="102">
        <v>1.82</v>
      </c>
    </row>
    <row r="20" spans="1:48" ht="15" thickBot="1">
      <c r="A20">
        <v>20</v>
      </c>
      <c r="B20" s="662"/>
      <c r="C20" s="667"/>
      <c r="D20" s="90" t="str">
        <f>+D18</f>
        <v>48-XL</v>
      </c>
      <c r="E20" s="100">
        <v>1.73</v>
      </c>
      <c r="F20" s="101">
        <v>1.76</v>
      </c>
      <c r="G20" s="101">
        <v>1.8</v>
      </c>
      <c r="H20" s="101">
        <v>1.84</v>
      </c>
      <c r="I20" s="101">
        <v>1.87</v>
      </c>
      <c r="J20" s="101">
        <v>1.91</v>
      </c>
      <c r="K20" s="101">
        <v>1.95</v>
      </c>
      <c r="L20" s="102">
        <v>1.99</v>
      </c>
      <c r="N20" s="662"/>
      <c r="O20" s="667"/>
      <c r="P20" s="90" t="str">
        <f>+P18</f>
        <v>48-XL</v>
      </c>
      <c r="Q20" s="100">
        <v>1.73</v>
      </c>
      <c r="R20" s="101">
        <v>1.76</v>
      </c>
      <c r="S20" s="101">
        <v>1.8</v>
      </c>
      <c r="T20" s="101">
        <v>1.84</v>
      </c>
      <c r="U20" s="101">
        <v>1.87</v>
      </c>
      <c r="V20" s="101">
        <v>1.91</v>
      </c>
      <c r="W20" s="101">
        <v>1.95</v>
      </c>
      <c r="X20" s="102">
        <v>1.99</v>
      </c>
      <c r="Z20" s="662"/>
      <c r="AA20" s="667"/>
      <c r="AB20" s="90" t="str">
        <f>+AB18</f>
        <v>48-XL</v>
      </c>
      <c r="AC20" s="100">
        <v>1.73</v>
      </c>
      <c r="AD20" s="101">
        <v>1.76</v>
      </c>
      <c r="AE20" s="101">
        <v>1.8</v>
      </c>
      <c r="AF20" s="101">
        <v>1.84</v>
      </c>
      <c r="AG20" s="101">
        <v>1.87</v>
      </c>
      <c r="AH20" s="101">
        <v>1.91</v>
      </c>
      <c r="AI20" s="101">
        <v>1.95</v>
      </c>
      <c r="AJ20" s="102">
        <v>1.99</v>
      </c>
      <c r="AL20" s="662"/>
      <c r="AM20" s="667"/>
      <c r="AN20" s="90" t="str">
        <f>+AN18</f>
        <v>48-XL</v>
      </c>
      <c r="AO20" s="100">
        <v>1.73</v>
      </c>
      <c r="AP20" s="101">
        <v>1.75</v>
      </c>
      <c r="AQ20" s="101">
        <v>1.77</v>
      </c>
      <c r="AR20" s="101">
        <v>1.79</v>
      </c>
      <c r="AS20" s="101">
        <v>1.81</v>
      </c>
      <c r="AT20" s="101">
        <v>1.83</v>
      </c>
      <c r="AU20" s="101">
        <v>1.85</v>
      </c>
      <c r="AV20" s="102">
        <v>1.87</v>
      </c>
    </row>
    <row r="21" spans="1:48">
      <c r="A21">
        <v>21</v>
      </c>
      <c r="B21" s="662"/>
      <c r="C21" s="664">
        <f>+C19+10</f>
        <v>160</v>
      </c>
      <c r="D21" s="78" t="s">
        <v>133</v>
      </c>
      <c r="E21" s="97">
        <v>1.52</v>
      </c>
      <c r="F21" s="98">
        <v>1.55</v>
      </c>
      <c r="G21" s="98">
        <v>1.58</v>
      </c>
      <c r="H21" s="98">
        <v>1.61</v>
      </c>
      <c r="I21" s="98">
        <v>1.64</v>
      </c>
      <c r="J21" s="98">
        <v>1.67</v>
      </c>
      <c r="K21" s="98">
        <v>1.7</v>
      </c>
      <c r="L21" s="99">
        <v>1.74</v>
      </c>
      <c r="N21" s="662"/>
      <c r="O21" s="664">
        <f>+O19+10</f>
        <v>160</v>
      </c>
      <c r="P21" s="78" t="s">
        <v>133</v>
      </c>
      <c r="Q21" s="97">
        <v>1.52</v>
      </c>
      <c r="R21" s="98">
        <v>1.55</v>
      </c>
      <c r="S21" s="98">
        <v>1.58</v>
      </c>
      <c r="T21" s="98">
        <v>1.61</v>
      </c>
      <c r="U21" s="98">
        <v>1.64</v>
      </c>
      <c r="V21" s="98">
        <v>1.67</v>
      </c>
      <c r="W21" s="98">
        <v>1.7</v>
      </c>
      <c r="X21" s="99">
        <v>1.74</v>
      </c>
      <c r="Z21" s="662"/>
      <c r="AA21" s="664">
        <f>+AA19+10</f>
        <v>160</v>
      </c>
      <c r="AB21" s="78" t="s">
        <v>133</v>
      </c>
      <c r="AC21" s="97">
        <v>1.52</v>
      </c>
      <c r="AD21" s="98">
        <v>1.55</v>
      </c>
      <c r="AE21" s="98">
        <v>1.58</v>
      </c>
      <c r="AF21" s="98">
        <v>1.61</v>
      </c>
      <c r="AG21" s="98">
        <v>1.64</v>
      </c>
      <c r="AH21" s="98">
        <v>1.67</v>
      </c>
      <c r="AI21" s="98">
        <v>1.7</v>
      </c>
      <c r="AJ21" s="99">
        <v>1.74</v>
      </c>
      <c r="AL21" s="662"/>
      <c r="AM21" s="664">
        <f>+AM19+10</f>
        <v>160</v>
      </c>
      <c r="AN21" s="78" t="s">
        <v>133</v>
      </c>
      <c r="AO21" s="97">
        <v>1.52</v>
      </c>
      <c r="AP21" s="98">
        <v>1.55</v>
      </c>
      <c r="AQ21" s="98">
        <v>1.58</v>
      </c>
      <c r="AR21" s="98">
        <v>1.61</v>
      </c>
      <c r="AS21" s="98">
        <v>1.64</v>
      </c>
      <c r="AT21" s="98">
        <v>1.67</v>
      </c>
      <c r="AU21" s="98">
        <v>1.7</v>
      </c>
      <c r="AV21" s="99">
        <v>1.74</v>
      </c>
    </row>
    <row r="22" spans="1:48" ht="15" thickBot="1">
      <c r="A22">
        <v>22</v>
      </c>
      <c r="B22" s="662"/>
      <c r="C22" s="665"/>
      <c r="D22" s="82" t="s">
        <v>136</v>
      </c>
      <c r="E22" s="97">
        <v>1.53</v>
      </c>
      <c r="F22" s="98">
        <v>1.58</v>
      </c>
      <c r="G22" s="98">
        <v>1.63</v>
      </c>
      <c r="H22" s="98">
        <v>1.69</v>
      </c>
      <c r="I22" s="98">
        <v>1.74</v>
      </c>
      <c r="J22" s="98">
        <v>1.8</v>
      </c>
      <c r="K22" s="98">
        <v>1.85</v>
      </c>
      <c r="L22" s="99">
        <v>1.91</v>
      </c>
      <c r="N22" s="662"/>
      <c r="O22" s="665"/>
      <c r="P22" s="82" t="s">
        <v>136</v>
      </c>
      <c r="Q22" s="97">
        <v>1.53</v>
      </c>
      <c r="R22" s="98">
        <v>1.58</v>
      </c>
      <c r="S22" s="98">
        <v>1.63</v>
      </c>
      <c r="T22" s="98">
        <v>1.69</v>
      </c>
      <c r="U22" s="98">
        <v>1.74</v>
      </c>
      <c r="V22" s="98">
        <v>1.8</v>
      </c>
      <c r="W22" s="98">
        <v>1.85</v>
      </c>
      <c r="X22" s="99">
        <v>1.91</v>
      </c>
      <c r="Z22" s="662"/>
      <c r="AA22" s="665"/>
      <c r="AB22" s="82" t="s">
        <v>136</v>
      </c>
      <c r="AC22" s="97">
        <v>1.53</v>
      </c>
      <c r="AD22" s="98">
        <v>1.58</v>
      </c>
      <c r="AE22" s="98">
        <v>1.63</v>
      </c>
      <c r="AF22" s="98">
        <v>1.69</v>
      </c>
      <c r="AG22" s="98">
        <v>1.74</v>
      </c>
      <c r="AH22" s="98">
        <v>1.8</v>
      </c>
      <c r="AI22" s="98">
        <v>1.85</v>
      </c>
      <c r="AJ22" s="99">
        <v>1.91</v>
      </c>
      <c r="AL22" s="662"/>
      <c r="AM22" s="665"/>
      <c r="AN22" s="82" t="s">
        <v>136</v>
      </c>
      <c r="AO22" s="97">
        <v>1.53</v>
      </c>
      <c r="AP22" s="98">
        <v>1.57</v>
      </c>
      <c r="AQ22" s="98">
        <v>1.62</v>
      </c>
      <c r="AR22" s="98">
        <v>1.67</v>
      </c>
      <c r="AS22" s="98">
        <v>1.72</v>
      </c>
      <c r="AT22" s="98">
        <v>1.77</v>
      </c>
      <c r="AU22" s="98">
        <v>1.82</v>
      </c>
      <c r="AV22" s="99">
        <v>1.87</v>
      </c>
    </row>
    <row r="23" spans="1:48">
      <c r="A23">
        <v>23</v>
      </c>
      <c r="B23" s="662"/>
      <c r="C23" s="666">
        <f>+C21+10</f>
        <v>170</v>
      </c>
      <c r="D23" s="86" t="str">
        <f>+D21</f>
        <v>48-X</v>
      </c>
      <c r="E23" s="100">
        <v>1.36</v>
      </c>
      <c r="F23" s="101">
        <v>1.4</v>
      </c>
      <c r="G23" s="101">
        <v>1.44</v>
      </c>
      <c r="H23" s="101">
        <v>1.49</v>
      </c>
      <c r="I23" s="101">
        <v>1.53</v>
      </c>
      <c r="J23" s="101">
        <v>1.58</v>
      </c>
      <c r="K23" s="101">
        <v>1.62</v>
      </c>
      <c r="L23" s="102">
        <v>1.67</v>
      </c>
      <c r="N23" s="662"/>
      <c r="O23" s="666">
        <f>+O21+10</f>
        <v>170</v>
      </c>
      <c r="P23" s="86" t="str">
        <f>+P21</f>
        <v>48-X</v>
      </c>
      <c r="Q23" s="100">
        <v>1.36</v>
      </c>
      <c r="R23" s="101">
        <v>1.4</v>
      </c>
      <c r="S23" s="101">
        <v>1.44</v>
      </c>
      <c r="T23" s="101">
        <v>1.49</v>
      </c>
      <c r="U23" s="101">
        <v>1.53</v>
      </c>
      <c r="V23" s="101">
        <v>1.58</v>
      </c>
      <c r="W23" s="101">
        <v>1.62</v>
      </c>
      <c r="X23" s="102">
        <v>1.67</v>
      </c>
      <c r="Z23" s="662"/>
      <c r="AA23" s="666">
        <f>+AA21+10</f>
        <v>170</v>
      </c>
      <c r="AB23" s="86" t="str">
        <f>+AB21</f>
        <v>48-X</v>
      </c>
      <c r="AC23" s="100">
        <v>1.36</v>
      </c>
      <c r="AD23" s="101">
        <v>1.4</v>
      </c>
      <c r="AE23" s="101">
        <v>1.44</v>
      </c>
      <c r="AF23" s="101">
        <v>1.49</v>
      </c>
      <c r="AG23" s="101">
        <v>1.53</v>
      </c>
      <c r="AH23" s="101">
        <v>1.58</v>
      </c>
      <c r="AI23" s="101">
        <v>1.62</v>
      </c>
      <c r="AJ23" s="102">
        <v>1.67</v>
      </c>
      <c r="AL23" s="662"/>
      <c r="AM23" s="666">
        <f>+AM21+10</f>
        <v>170</v>
      </c>
      <c r="AN23" s="86" t="str">
        <f>+AN21</f>
        <v>48-X</v>
      </c>
      <c r="AO23" s="100">
        <v>1.36</v>
      </c>
      <c r="AP23" s="101">
        <v>1.4</v>
      </c>
      <c r="AQ23" s="101">
        <v>1.44</v>
      </c>
      <c r="AR23" s="101">
        <v>1.49</v>
      </c>
      <c r="AS23" s="101">
        <v>1.53</v>
      </c>
      <c r="AT23" s="101">
        <v>1.58</v>
      </c>
      <c r="AU23" s="101">
        <v>1.62</v>
      </c>
      <c r="AV23" s="102">
        <v>1.67</v>
      </c>
    </row>
    <row r="24" spans="1:48" ht="15" thickBot="1">
      <c r="A24">
        <v>24</v>
      </c>
      <c r="B24" s="662"/>
      <c r="C24" s="667"/>
      <c r="D24" s="90" t="str">
        <f>+D22</f>
        <v>48-XL</v>
      </c>
      <c r="E24" s="100">
        <v>1.36</v>
      </c>
      <c r="F24" s="101">
        <v>1.42</v>
      </c>
      <c r="G24" s="101">
        <v>1.49</v>
      </c>
      <c r="H24" s="101">
        <v>1.56</v>
      </c>
      <c r="I24" s="101">
        <v>1.62</v>
      </c>
      <c r="J24" s="101">
        <v>1.69</v>
      </c>
      <c r="K24" s="101">
        <v>1.76</v>
      </c>
      <c r="L24" s="102">
        <v>1.83</v>
      </c>
      <c r="N24" s="662"/>
      <c r="O24" s="667"/>
      <c r="P24" s="90" t="str">
        <f>+P22</f>
        <v>48-XL</v>
      </c>
      <c r="Q24" s="100">
        <v>1.36</v>
      </c>
      <c r="R24" s="101">
        <v>1.42</v>
      </c>
      <c r="S24" s="101">
        <v>1.49</v>
      </c>
      <c r="T24" s="101">
        <v>1.56</v>
      </c>
      <c r="U24" s="101">
        <v>1.62</v>
      </c>
      <c r="V24" s="101">
        <v>1.69</v>
      </c>
      <c r="W24" s="101">
        <v>1.76</v>
      </c>
      <c r="X24" s="102">
        <v>1.83</v>
      </c>
      <c r="Z24" s="662"/>
      <c r="AA24" s="667"/>
      <c r="AB24" s="90" t="str">
        <f>+AB22</f>
        <v>48-XL</v>
      </c>
      <c r="AC24" s="100">
        <v>1.36</v>
      </c>
      <c r="AD24" s="101">
        <v>1.42</v>
      </c>
      <c r="AE24" s="101">
        <v>1.49</v>
      </c>
      <c r="AF24" s="101">
        <v>1.56</v>
      </c>
      <c r="AG24" s="101">
        <v>1.62</v>
      </c>
      <c r="AH24" s="101">
        <v>1.69</v>
      </c>
      <c r="AI24" s="101">
        <v>1.76</v>
      </c>
      <c r="AJ24" s="102">
        <v>1.83</v>
      </c>
      <c r="AL24" s="662"/>
      <c r="AM24" s="667"/>
      <c r="AN24" s="90" t="str">
        <f>+AN22</f>
        <v>48-XL</v>
      </c>
      <c r="AO24" s="100">
        <v>1.36</v>
      </c>
      <c r="AP24" s="101">
        <v>1.42</v>
      </c>
      <c r="AQ24" s="101">
        <v>1.49</v>
      </c>
      <c r="AR24" s="101">
        <v>1.56</v>
      </c>
      <c r="AS24" s="101">
        <v>1.62</v>
      </c>
      <c r="AT24" s="101">
        <v>1.69</v>
      </c>
      <c r="AU24" s="101">
        <v>1.76</v>
      </c>
      <c r="AV24" s="102">
        <v>1.83</v>
      </c>
    </row>
    <row r="25" spans="1:48">
      <c r="A25">
        <v>25</v>
      </c>
      <c r="B25" s="662"/>
      <c r="C25" s="664">
        <f>+C23+10</f>
        <v>180</v>
      </c>
      <c r="D25" s="78" t="s">
        <v>133</v>
      </c>
      <c r="E25" s="97">
        <v>1.21</v>
      </c>
      <c r="F25" s="98">
        <v>1.26</v>
      </c>
      <c r="G25" s="98">
        <v>1.32</v>
      </c>
      <c r="H25" s="98">
        <v>1.38</v>
      </c>
      <c r="I25" s="98">
        <v>1.43</v>
      </c>
      <c r="J25" s="98">
        <v>1.49</v>
      </c>
      <c r="K25" s="98">
        <v>1.55</v>
      </c>
      <c r="L25" s="99">
        <v>1.61</v>
      </c>
      <c r="N25" s="662"/>
      <c r="O25" s="664">
        <f>+O23+10</f>
        <v>180</v>
      </c>
      <c r="P25" s="78" t="s">
        <v>133</v>
      </c>
      <c r="Q25" s="97">
        <v>1.21</v>
      </c>
      <c r="R25" s="98">
        <v>1.26</v>
      </c>
      <c r="S25" s="98">
        <v>1.32</v>
      </c>
      <c r="T25" s="98">
        <v>1.38</v>
      </c>
      <c r="U25" s="98">
        <v>1.43</v>
      </c>
      <c r="V25" s="98">
        <v>1.49</v>
      </c>
      <c r="W25" s="98">
        <v>1.55</v>
      </c>
      <c r="X25" s="99">
        <v>1.61</v>
      </c>
      <c r="Z25" s="662"/>
      <c r="AA25" s="664">
        <f>+AA23+10</f>
        <v>180</v>
      </c>
      <c r="AB25" s="78" t="s">
        <v>133</v>
      </c>
      <c r="AC25" s="97">
        <v>1.21</v>
      </c>
      <c r="AD25" s="98">
        <v>1.26</v>
      </c>
      <c r="AE25" s="98">
        <v>1.32</v>
      </c>
      <c r="AF25" s="98">
        <v>1.38</v>
      </c>
      <c r="AG25" s="98">
        <v>1.43</v>
      </c>
      <c r="AH25" s="98">
        <v>1.49</v>
      </c>
      <c r="AI25" s="98">
        <v>1.55</v>
      </c>
      <c r="AJ25" s="99">
        <v>1.61</v>
      </c>
      <c r="AL25" s="662"/>
      <c r="AM25" s="664">
        <f>+AM23+10</f>
        <v>180</v>
      </c>
      <c r="AN25" s="78" t="s">
        <v>133</v>
      </c>
      <c r="AO25" s="97">
        <v>1.21</v>
      </c>
      <c r="AP25" s="98">
        <v>1.26</v>
      </c>
      <c r="AQ25" s="98">
        <v>1.32</v>
      </c>
      <c r="AR25" s="98">
        <v>1.38</v>
      </c>
      <c r="AS25" s="98">
        <v>1.43</v>
      </c>
      <c r="AT25" s="98">
        <v>1.49</v>
      </c>
      <c r="AU25" s="98">
        <v>1.55</v>
      </c>
      <c r="AV25" s="99">
        <v>1.61</v>
      </c>
    </row>
    <row r="26" spans="1:48" ht="15" thickBot="1">
      <c r="A26">
        <v>26</v>
      </c>
      <c r="B26" s="662"/>
      <c r="C26" s="665"/>
      <c r="D26" s="82" t="s">
        <v>136</v>
      </c>
      <c r="E26" s="97">
        <v>1.21</v>
      </c>
      <c r="F26" s="98">
        <v>1.29</v>
      </c>
      <c r="G26" s="98">
        <v>1.37</v>
      </c>
      <c r="H26" s="98">
        <v>1.45</v>
      </c>
      <c r="I26" s="98">
        <v>1.53</v>
      </c>
      <c r="J26" s="98">
        <v>1.61</v>
      </c>
      <c r="K26" s="98">
        <v>1.69</v>
      </c>
      <c r="L26" s="99">
        <v>1.77</v>
      </c>
      <c r="N26" s="662"/>
      <c r="O26" s="665"/>
      <c r="P26" s="82" t="s">
        <v>136</v>
      </c>
      <c r="Q26" s="97">
        <v>1.21</v>
      </c>
      <c r="R26" s="98">
        <v>1.29</v>
      </c>
      <c r="S26" s="98">
        <v>1.37</v>
      </c>
      <c r="T26" s="98">
        <v>1.45</v>
      </c>
      <c r="U26" s="98">
        <v>1.53</v>
      </c>
      <c r="V26" s="98">
        <v>1.61</v>
      </c>
      <c r="W26" s="98">
        <v>1.69</v>
      </c>
      <c r="X26" s="99">
        <v>1.77</v>
      </c>
      <c r="Z26" s="662"/>
      <c r="AA26" s="665"/>
      <c r="AB26" s="82" t="s">
        <v>136</v>
      </c>
      <c r="AC26" s="97">
        <v>1.21</v>
      </c>
      <c r="AD26" s="98">
        <v>1.29</v>
      </c>
      <c r="AE26" s="98">
        <v>1.37</v>
      </c>
      <c r="AF26" s="98">
        <v>1.45</v>
      </c>
      <c r="AG26" s="98">
        <v>1.53</v>
      </c>
      <c r="AH26" s="98">
        <v>1.61</v>
      </c>
      <c r="AI26" s="98">
        <v>1.69</v>
      </c>
      <c r="AJ26" s="99">
        <v>1.77</v>
      </c>
      <c r="AL26" s="662"/>
      <c r="AM26" s="665"/>
      <c r="AN26" s="82" t="s">
        <v>136</v>
      </c>
      <c r="AO26" s="97">
        <v>1.21</v>
      </c>
      <c r="AP26" s="98">
        <v>1.29</v>
      </c>
      <c r="AQ26" s="98">
        <v>1.37</v>
      </c>
      <c r="AR26" s="98">
        <v>1.45</v>
      </c>
      <c r="AS26" s="98">
        <v>1.53</v>
      </c>
      <c r="AT26" s="98">
        <v>1.61</v>
      </c>
      <c r="AU26" s="98">
        <v>1.69</v>
      </c>
      <c r="AV26" s="99">
        <v>1.77</v>
      </c>
    </row>
    <row r="27" spans="1:48">
      <c r="A27">
        <v>27</v>
      </c>
      <c r="B27" s="662"/>
      <c r="C27" s="666">
        <f>+C25+10</f>
        <v>190</v>
      </c>
      <c r="D27" s="86" t="str">
        <f>+D25</f>
        <v>48-X</v>
      </c>
      <c r="E27" s="100">
        <v>1.1000000000000001</v>
      </c>
      <c r="F27" s="101">
        <v>1.1599999999999999</v>
      </c>
      <c r="G27" s="101">
        <v>1.23</v>
      </c>
      <c r="H27" s="101">
        <v>1.29</v>
      </c>
      <c r="I27" s="101">
        <v>1.36</v>
      </c>
      <c r="J27" s="101">
        <v>1.42</v>
      </c>
      <c r="K27" s="101">
        <v>1.49</v>
      </c>
      <c r="L27" s="102">
        <v>1.56</v>
      </c>
      <c r="N27" s="662"/>
      <c r="O27" s="666">
        <f>+O25+10</f>
        <v>190</v>
      </c>
      <c r="P27" s="86" t="str">
        <f>+P25</f>
        <v>48-X</v>
      </c>
      <c r="Q27" s="100">
        <v>1.1000000000000001</v>
      </c>
      <c r="R27" s="101">
        <v>1.1599999999999999</v>
      </c>
      <c r="S27" s="101">
        <v>1.23</v>
      </c>
      <c r="T27" s="101">
        <v>1.29</v>
      </c>
      <c r="U27" s="101">
        <v>1.36</v>
      </c>
      <c r="V27" s="101">
        <v>1.42</v>
      </c>
      <c r="W27" s="101">
        <v>1.49</v>
      </c>
      <c r="X27" s="102">
        <v>1.56</v>
      </c>
      <c r="Z27" s="662"/>
      <c r="AA27" s="666">
        <f>+AA25+10</f>
        <v>190</v>
      </c>
      <c r="AB27" s="86" t="str">
        <f>+AB25</f>
        <v>48-X</v>
      </c>
      <c r="AC27" s="100">
        <v>1.1000000000000001</v>
      </c>
      <c r="AD27" s="101">
        <v>1.1599999999999999</v>
      </c>
      <c r="AE27" s="101">
        <v>1.23</v>
      </c>
      <c r="AF27" s="101">
        <v>1.29</v>
      </c>
      <c r="AG27" s="101">
        <v>1.36</v>
      </c>
      <c r="AH27" s="101">
        <v>1.42</v>
      </c>
      <c r="AI27" s="101">
        <v>1.49</v>
      </c>
      <c r="AJ27" s="102">
        <v>1.56</v>
      </c>
      <c r="AL27" s="662"/>
      <c r="AM27" s="666">
        <f>+AM25+10</f>
        <v>190</v>
      </c>
      <c r="AN27" s="86" t="str">
        <f>+AN25</f>
        <v>48-X</v>
      </c>
      <c r="AO27" s="100">
        <v>1.1000000000000001</v>
      </c>
      <c r="AP27" s="101">
        <v>1.1599999999999999</v>
      </c>
      <c r="AQ27" s="101">
        <v>1.23</v>
      </c>
      <c r="AR27" s="101">
        <v>1.29</v>
      </c>
      <c r="AS27" s="101">
        <v>1.36</v>
      </c>
      <c r="AT27" s="101">
        <v>1.42</v>
      </c>
      <c r="AU27" s="101">
        <v>1.49</v>
      </c>
      <c r="AV27" s="102">
        <v>1.56</v>
      </c>
    </row>
    <row r="28" spans="1:48" ht="15" thickBot="1">
      <c r="A28">
        <v>28</v>
      </c>
      <c r="B28" s="662"/>
      <c r="C28" s="667"/>
      <c r="D28" s="90" t="str">
        <f>+D26</f>
        <v>48-XL</v>
      </c>
      <c r="E28" s="100">
        <v>1.1000000000000001</v>
      </c>
      <c r="F28" s="101">
        <v>1.18</v>
      </c>
      <c r="G28" s="101">
        <v>1.26</v>
      </c>
      <c r="H28" s="101">
        <v>1.34</v>
      </c>
      <c r="I28" s="101">
        <v>1.42</v>
      </c>
      <c r="J28" s="101">
        <v>1.5</v>
      </c>
      <c r="K28" s="101">
        <v>1.58</v>
      </c>
      <c r="L28" s="102">
        <v>1.67</v>
      </c>
      <c r="N28" s="662"/>
      <c r="O28" s="667"/>
      <c r="P28" s="90" t="str">
        <f>+P26</f>
        <v>48-XL</v>
      </c>
      <c r="Q28" s="100">
        <v>1.1000000000000001</v>
      </c>
      <c r="R28" s="101">
        <v>1.18</v>
      </c>
      <c r="S28" s="101">
        <v>1.26</v>
      </c>
      <c r="T28" s="101">
        <v>1.34</v>
      </c>
      <c r="U28" s="101">
        <v>1.42</v>
      </c>
      <c r="V28" s="101">
        <v>1.5</v>
      </c>
      <c r="W28" s="101">
        <v>1.58</v>
      </c>
      <c r="X28" s="102">
        <v>1.67</v>
      </c>
      <c r="Z28" s="662"/>
      <c r="AA28" s="667"/>
      <c r="AB28" s="90" t="str">
        <f>+AB26</f>
        <v>48-XL</v>
      </c>
      <c r="AC28" s="100">
        <v>1.1000000000000001</v>
      </c>
      <c r="AD28" s="101">
        <v>1.18</v>
      </c>
      <c r="AE28" s="101">
        <v>1.26</v>
      </c>
      <c r="AF28" s="101">
        <v>1.34</v>
      </c>
      <c r="AG28" s="101">
        <v>1.42</v>
      </c>
      <c r="AH28" s="101">
        <v>1.5</v>
      </c>
      <c r="AI28" s="101">
        <v>1.58</v>
      </c>
      <c r="AJ28" s="102">
        <v>1.67</v>
      </c>
      <c r="AL28" s="662"/>
      <c r="AM28" s="667"/>
      <c r="AN28" s="90" t="str">
        <f>+AN26</f>
        <v>48-XL</v>
      </c>
      <c r="AO28" s="100">
        <v>1.1000000000000001</v>
      </c>
      <c r="AP28" s="101">
        <v>1.18</v>
      </c>
      <c r="AQ28" s="101">
        <v>1.26</v>
      </c>
      <c r="AR28" s="101">
        <v>1.34</v>
      </c>
      <c r="AS28" s="101">
        <v>1.42</v>
      </c>
      <c r="AT28" s="101">
        <v>1.5</v>
      </c>
      <c r="AU28" s="101">
        <v>1.58</v>
      </c>
      <c r="AV28" s="102">
        <v>1.67</v>
      </c>
    </row>
    <row r="29" spans="1:48">
      <c r="A29">
        <v>29</v>
      </c>
      <c r="B29" s="662"/>
      <c r="C29" s="664">
        <f>+C27+10</f>
        <v>200</v>
      </c>
      <c r="D29" s="78" t="s">
        <v>133</v>
      </c>
      <c r="E29" s="97">
        <v>1</v>
      </c>
      <c r="F29" s="98">
        <v>1.07</v>
      </c>
      <c r="G29" s="98">
        <v>1.1399999999999999</v>
      </c>
      <c r="H29" s="98">
        <v>1.21</v>
      </c>
      <c r="I29" s="98">
        <v>1.28</v>
      </c>
      <c r="J29" s="98">
        <v>1.35</v>
      </c>
      <c r="K29" s="98">
        <v>1.42</v>
      </c>
      <c r="L29" s="99">
        <v>1.5</v>
      </c>
      <c r="N29" s="662"/>
      <c r="O29" s="664">
        <f>+O27+10</f>
        <v>200</v>
      </c>
      <c r="P29" s="78" t="s">
        <v>133</v>
      </c>
      <c r="Q29" s="97">
        <v>1</v>
      </c>
      <c r="R29" s="98">
        <v>1.07</v>
      </c>
      <c r="S29" s="98">
        <v>1.1399999999999999</v>
      </c>
      <c r="T29" s="98">
        <v>1.21</v>
      </c>
      <c r="U29" s="98">
        <v>1.28</v>
      </c>
      <c r="V29" s="98">
        <v>1.35</v>
      </c>
      <c r="W29" s="98">
        <v>1.42</v>
      </c>
      <c r="X29" s="99">
        <v>1.5</v>
      </c>
      <c r="Z29" s="662"/>
      <c r="AA29" s="664">
        <f>+AA27+10</f>
        <v>200</v>
      </c>
      <c r="AB29" s="78" t="s">
        <v>133</v>
      </c>
      <c r="AC29" s="97">
        <v>1</v>
      </c>
      <c r="AD29" s="98">
        <v>1.07</v>
      </c>
      <c r="AE29" s="98">
        <v>1.1399999999999999</v>
      </c>
      <c r="AF29" s="98">
        <v>1.21</v>
      </c>
      <c r="AG29" s="98">
        <v>1.28</v>
      </c>
      <c r="AH29" s="98">
        <v>1.35</v>
      </c>
      <c r="AI29" s="98">
        <v>1.42</v>
      </c>
      <c r="AJ29" s="99">
        <v>1.5</v>
      </c>
      <c r="AL29" s="662"/>
      <c r="AM29" s="664">
        <f>+AM27+10</f>
        <v>200</v>
      </c>
      <c r="AN29" s="78" t="s">
        <v>133</v>
      </c>
      <c r="AO29" s="97">
        <v>1</v>
      </c>
      <c r="AP29" s="98">
        <v>1.07</v>
      </c>
      <c r="AQ29" s="98">
        <v>1.1399999999999999</v>
      </c>
      <c r="AR29" s="98">
        <v>1.21</v>
      </c>
      <c r="AS29" s="98">
        <v>1.28</v>
      </c>
      <c r="AT29" s="98">
        <v>1.35</v>
      </c>
      <c r="AU29" s="98">
        <v>1.42</v>
      </c>
      <c r="AV29" s="99">
        <v>1.5</v>
      </c>
    </row>
    <row r="30" spans="1:48" ht="15" thickBot="1">
      <c r="A30">
        <v>30</v>
      </c>
      <c r="B30" s="663"/>
      <c r="C30" s="665"/>
      <c r="D30" s="82" t="s">
        <v>136</v>
      </c>
      <c r="E30" s="190">
        <v>1</v>
      </c>
      <c r="F30" s="188">
        <v>1.07</v>
      </c>
      <c r="G30" s="188">
        <v>1.1399999999999999</v>
      </c>
      <c r="H30" s="188">
        <v>1.21</v>
      </c>
      <c r="I30" s="188">
        <v>1.28</v>
      </c>
      <c r="J30" s="188">
        <v>1.35</v>
      </c>
      <c r="K30" s="188">
        <v>1.42</v>
      </c>
      <c r="L30" s="187">
        <v>1.5</v>
      </c>
      <c r="N30" s="663"/>
      <c r="O30" s="665"/>
      <c r="P30" s="82" t="s">
        <v>136</v>
      </c>
      <c r="Q30" s="190">
        <v>1</v>
      </c>
      <c r="R30" s="188">
        <v>1.07</v>
      </c>
      <c r="S30" s="188">
        <v>1.1399999999999999</v>
      </c>
      <c r="T30" s="188">
        <v>1.21</v>
      </c>
      <c r="U30" s="188">
        <v>1.28</v>
      </c>
      <c r="V30" s="188">
        <v>1.35</v>
      </c>
      <c r="W30" s="188">
        <v>1.42</v>
      </c>
      <c r="X30" s="187">
        <v>1.5</v>
      </c>
      <c r="Z30" s="663"/>
      <c r="AA30" s="665"/>
      <c r="AB30" s="82" t="s">
        <v>136</v>
      </c>
      <c r="AC30" s="190">
        <v>1</v>
      </c>
      <c r="AD30" s="188">
        <v>1.07</v>
      </c>
      <c r="AE30" s="188">
        <v>1.1399999999999999</v>
      </c>
      <c r="AF30" s="188">
        <v>1.21</v>
      </c>
      <c r="AG30" s="188">
        <v>1.28</v>
      </c>
      <c r="AH30" s="188">
        <v>1.35</v>
      </c>
      <c r="AI30" s="188">
        <v>1.42</v>
      </c>
      <c r="AJ30" s="187">
        <v>1.5</v>
      </c>
      <c r="AL30" s="663"/>
      <c r="AM30" s="665"/>
      <c r="AN30" s="82" t="s">
        <v>136</v>
      </c>
      <c r="AO30" s="190">
        <v>1</v>
      </c>
      <c r="AP30" s="188">
        <v>1.07</v>
      </c>
      <c r="AQ30" s="188">
        <v>1.1399999999999999</v>
      </c>
      <c r="AR30" s="188">
        <v>1.21</v>
      </c>
      <c r="AS30" s="188">
        <v>1.28</v>
      </c>
      <c r="AT30" s="188">
        <v>1.35</v>
      </c>
      <c r="AU30" s="188">
        <v>1.42</v>
      </c>
      <c r="AV30" s="187">
        <v>1.5</v>
      </c>
    </row>
    <row r="31" spans="1:48">
      <c r="A31">
        <v>31</v>
      </c>
    </row>
    <row r="32" spans="1:48">
      <c r="A32">
        <v>32</v>
      </c>
    </row>
    <row r="33" spans="1:48">
      <c r="A33">
        <v>33</v>
      </c>
    </row>
    <row r="34" spans="1:48">
      <c r="A34">
        <v>34</v>
      </c>
    </row>
    <row r="35" spans="1:48">
      <c r="A35">
        <v>35</v>
      </c>
    </row>
    <row r="36" spans="1:48">
      <c r="A36">
        <v>36</v>
      </c>
    </row>
    <row r="37" spans="1:48" ht="15" thickBot="1">
      <c r="A37">
        <v>37</v>
      </c>
    </row>
    <row r="38" spans="1:48" ht="18.600000000000001" thickBot="1">
      <c r="A38">
        <v>38</v>
      </c>
      <c r="B38" s="649" t="s">
        <v>1112</v>
      </c>
      <c r="C38" s="650"/>
      <c r="D38" s="651"/>
      <c r="E38" s="649" t="s">
        <v>1136</v>
      </c>
      <c r="F38" s="650"/>
      <c r="G38" s="650"/>
      <c r="H38" s="650"/>
      <c r="I38" s="650"/>
      <c r="J38" s="650"/>
      <c r="K38" s="650"/>
      <c r="L38" s="651"/>
      <c r="N38" s="649" t="s">
        <v>1114</v>
      </c>
      <c r="O38" s="650"/>
      <c r="P38" s="651"/>
      <c r="Q38" s="649" t="s">
        <v>1136</v>
      </c>
      <c r="R38" s="650"/>
      <c r="S38" s="650"/>
      <c r="T38" s="650"/>
      <c r="U38" s="650"/>
      <c r="V38" s="650"/>
      <c r="W38" s="650"/>
      <c r="X38" s="651"/>
      <c r="Z38" s="649" t="s">
        <v>1115</v>
      </c>
      <c r="AA38" s="650"/>
      <c r="AB38" s="651"/>
      <c r="AC38" s="649" t="s">
        <v>1136</v>
      </c>
      <c r="AD38" s="650"/>
      <c r="AE38" s="650"/>
      <c r="AF38" s="650"/>
      <c r="AG38" s="650"/>
      <c r="AH38" s="650"/>
      <c r="AI38" s="650"/>
      <c r="AJ38" s="651"/>
      <c r="AL38" s="649" t="s">
        <v>1116</v>
      </c>
      <c r="AM38" s="650"/>
      <c r="AN38" s="651"/>
      <c r="AO38" s="649" t="s">
        <v>1136</v>
      </c>
      <c r="AP38" s="650"/>
      <c r="AQ38" s="650"/>
      <c r="AR38" s="650"/>
      <c r="AS38" s="650"/>
      <c r="AT38" s="650"/>
      <c r="AU38" s="650"/>
      <c r="AV38" s="651"/>
    </row>
    <row r="39" spans="1:48" ht="15.75" customHeight="1">
      <c r="A39">
        <v>39</v>
      </c>
      <c r="B39" s="652" t="s">
        <v>1127</v>
      </c>
      <c r="C39" s="652" t="s">
        <v>634</v>
      </c>
      <c r="D39" s="669" t="s">
        <v>1119</v>
      </c>
      <c r="E39" s="676" t="s">
        <v>1120</v>
      </c>
      <c r="F39" s="677"/>
      <c r="G39" s="677"/>
      <c r="H39" s="677"/>
      <c r="I39" s="677"/>
      <c r="J39" s="677"/>
      <c r="K39" s="677"/>
      <c r="L39" s="678"/>
      <c r="N39" s="652" t="s">
        <v>1127</v>
      </c>
      <c r="O39" s="652" t="s">
        <v>634</v>
      </c>
      <c r="P39" s="669" t="s">
        <v>1119</v>
      </c>
      <c r="Q39" s="676" t="s">
        <v>1120</v>
      </c>
      <c r="R39" s="677"/>
      <c r="S39" s="677"/>
      <c r="T39" s="677"/>
      <c r="U39" s="677"/>
      <c r="V39" s="677"/>
      <c r="W39" s="677"/>
      <c r="X39" s="678"/>
      <c r="Z39" s="652" t="s">
        <v>1127</v>
      </c>
      <c r="AA39" s="652" t="s">
        <v>634</v>
      </c>
      <c r="AB39" s="669" t="s">
        <v>1119</v>
      </c>
      <c r="AC39" s="676" t="s">
        <v>1120</v>
      </c>
      <c r="AD39" s="677"/>
      <c r="AE39" s="677"/>
      <c r="AF39" s="677"/>
      <c r="AG39" s="677"/>
      <c r="AH39" s="677"/>
      <c r="AI39" s="677"/>
      <c r="AJ39" s="678"/>
      <c r="AL39" s="652" t="s">
        <v>1127</v>
      </c>
      <c r="AM39" s="652" t="s">
        <v>634</v>
      </c>
      <c r="AN39" s="669" t="s">
        <v>1119</v>
      </c>
      <c r="AO39" s="676" t="s">
        <v>1120</v>
      </c>
      <c r="AP39" s="677"/>
      <c r="AQ39" s="677"/>
      <c r="AR39" s="677"/>
      <c r="AS39" s="677"/>
      <c r="AT39" s="677"/>
      <c r="AU39" s="677"/>
      <c r="AV39" s="678"/>
    </row>
    <row r="40" spans="1:48" ht="15" customHeight="1" thickBot="1">
      <c r="A40">
        <v>40</v>
      </c>
      <c r="B40" s="668"/>
      <c r="C40" s="668"/>
      <c r="D40" s="670"/>
      <c r="E40" s="679"/>
      <c r="F40" s="680"/>
      <c r="G40" s="680"/>
      <c r="H40" s="680"/>
      <c r="I40" s="680"/>
      <c r="J40" s="680"/>
      <c r="K40" s="680"/>
      <c r="L40" s="681"/>
      <c r="N40" s="668"/>
      <c r="O40" s="668"/>
      <c r="P40" s="670"/>
      <c r="Q40" s="679"/>
      <c r="R40" s="680"/>
      <c r="S40" s="680"/>
      <c r="T40" s="680"/>
      <c r="U40" s="680"/>
      <c r="V40" s="680"/>
      <c r="W40" s="680"/>
      <c r="X40" s="681"/>
      <c r="Z40" s="668"/>
      <c r="AA40" s="668"/>
      <c r="AB40" s="670"/>
      <c r="AC40" s="679"/>
      <c r="AD40" s="680"/>
      <c r="AE40" s="680"/>
      <c r="AF40" s="680"/>
      <c r="AG40" s="680"/>
      <c r="AH40" s="680"/>
      <c r="AI40" s="680"/>
      <c r="AJ40" s="681"/>
      <c r="AL40" s="668"/>
      <c r="AM40" s="668"/>
      <c r="AN40" s="670"/>
      <c r="AO40" s="679"/>
      <c r="AP40" s="680"/>
      <c r="AQ40" s="680"/>
      <c r="AR40" s="680"/>
      <c r="AS40" s="680"/>
      <c r="AT40" s="680"/>
      <c r="AU40" s="680"/>
      <c r="AV40" s="681"/>
    </row>
    <row r="41" spans="1:48" ht="15" thickBot="1">
      <c r="A41">
        <v>41</v>
      </c>
      <c r="B41" s="653"/>
      <c r="C41" s="653"/>
      <c r="D41" s="671"/>
      <c r="E41" s="75">
        <v>0</v>
      </c>
      <c r="F41" s="76">
        <v>500</v>
      </c>
      <c r="G41" s="76">
        <v>1000</v>
      </c>
      <c r="H41" s="76">
        <v>1500</v>
      </c>
      <c r="I41" s="76">
        <v>2000</v>
      </c>
      <c r="J41" s="76">
        <v>2500</v>
      </c>
      <c r="K41" s="76">
        <v>3000</v>
      </c>
      <c r="L41" s="77">
        <v>3500</v>
      </c>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L41" s="653"/>
      <c r="AM41" s="653"/>
      <c r="AN41" s="671"/>
      <c r="AO41" s="75">
        <v>0</v>
      </c>
      <c r="AP41" s="76">
        <v>500</v>
      </c>
      <c r="AQ41" s="76">
        <v>1000</v>
      </c>
      <c r="AR41" s="76">
        <v>1500</v>
      </c>
      <c r="AS41" s="76">
        <v>2000</v>
      </c>
      <c r="AT41" s="76">
        <v>2500</v>
      </c>
      <c r="AU41" s="76">
        <v>3000</v>
      </c>
      <c r="AV41" s="77">
        <v>3500</v>
      </c>
    </row>
    <row r="42" spans="1:48" ht="15" customHeight="1">
      <c r="A42">
        <v>42</v>
      </c>
      <c r="B42" s="661" t="s">
        <v>1135</v>
      </c>
      <c r="C42" s="664">
        <v>100</v>
      </c>
      <c r="D42" s="78" t="s">
        <v>133</v>
      </c>
      <c r="E42" s="79">
        <v>181</v>
      </c>
      <c r="F42" s="80">
        <v>175</v>
      </c>
      <c r="G42" s="80">
        <v>169</v>
      </c>
      <c r="H42" s="80">
        <v>163</v>
      </c>
      <c r="I42" s="80">
        <v>158</v>
      </c>
      <c r="J42" s="80">
        <v>152</v>
      </c>
      <c r="K42" s="80">
        <v>146</v>
      </c>
      <c r="L42" s="81">
        <v>141</v>
      </c>
      <c r="N42" s="661" t="s">
        <v>1135</v>
      </c>
      <c r="O42" s="664">
        <v>100</v>
      </c>
      <c r="P42" s="78" t="s">
        <v>133</v>
      </c>
      <c r="Q42" s="79">
        <v>181</v>
      </c>
      <c r="R42" s="80">
        <v>175</v>
      </c>
      <c r="S42" s="80">
        <v>169</v>
      </c>
      <c r="T42" s="80">
        <v>163</v>
      </c>
      <c r="U42" s="80">
        <v>158</v>
      </c>
      <c r="V42" s="80">
        <v>152</v>
      </c>
      <c r="W42" s="80">
        <v>146</v>
      </c>
      <c r="X42" s="81">
        <v>141</v>
      </c>
      <c r="Z42" s="661" t="s">
        <v>1135</v>
      </c>
      <c r="AA42" s="664">
        <v>100</v>
      </c>
      <c r="AB42" s="78" t="s">
        <v>133</v>
      </c>
      <c r="AC42" s="79">
        <v>181</v>
      </c>
      <c r="AD42" s="80">
        <v>175</v>
      </c>
      <c r="AE42" s="80">
        <v>169</v>
      </c>
      <c r="AF42" s="80">
        <v>163</v>
      </c>
      <c r="AG42" s="80">
        <v>157</v>
      </c>
      <c r="AH42" s="80">
        <v>151</v>
      </c>
      <c r="AI42" s="80">
        <v>145</v>
      </c>
      <c r="AJ42" s="81">
        <v>139</v>
      </c>
      <c r="AL42" s="661" t="s">
        <v>1135</v>
      </c>
      <c r="AM42" s="664">
        <v>100</v>
      </c>
      <c r="AN42" s="78" t="s">
        <v>133</v>
      </c>
      <c r="AO42" s="79">
        <v>174</v>
      </c>
      <c r="AP42" s="80">
        <v>166</v>
      </c>
      <c r="AQ42" s="80">
        <v>159</v>
      </c>
      <c r="AR42" s="80">
        <v>151</v>
      </c>
      <c r="AS42" s="80">
        <v>144</v>
      </c>
      <c r="AT42" s="80">
        <v>136</v>
      </c>
      <c r="AU42" s="80">
        <v>129</v>
      </c>
      <c r="AV42" s="81">
        <v>122</v>
      </c>
    </row>
    <row r="43" spans="1:48" ht="15" thickBot="1">
      <c r="A43">
        <v>43</v>
      </c>
      <c r="B43" s="662"/>
      <c r="C43" s="665"/>
      <c r="D43" s="82" t="s">
        <v>136</v>
      </c>
      <c r="E43" s="83">
        <v>189</v>
      </c>
      <c r="F43" s="84">
        <v>182</v>
      </c>
      <c r="G43" s="84">
        <v>175</v>
      </c>
      <c r="H43" s="84">
        <v>169</v>
      </c>
      <c r="I43" s="84">
        <v>162</v>
      </c>
      <c r="J43" s="84">
        <v>156</v>
      </c>
      <c r="K43" s="84">
        <v>149</v>
      </c>
      <c r="L43" s="85">
        <v>143</v>
      </c>
      <c r="N43" s="662"/>
      <c r="O43" s="665"/>
      <c r="P43" s="82" t="s">
        <v>136</v>
      </c>
      <c r="Q43" s="83">
        <v>189</v>
      </c>
      <c r="R43" s="84">
        <v>182</v>
      </c>
      <c r="S43" s="84">
        <v>175</v>
      </c>
      <c r="T43" s="84">
        <v>169</v>
      </c>
      <c r="U43" s="84">
        <v>162</v>
      </c>
      <c r="V43" s="84">
        <v>156</v>
      </c>
      <c r="W43" s="84">
        <v>149</v>
      </c>
      <c r="X43" s="85">
        <v>143</v>
      </c>
      <c r="Z43" s="662"/>
      <c r="AA43" s="665"/>
      <c r="AB43" s="82" t="s">
        <v>136</v>
      </c>
      <c r="AC43" s="83">
        <v>189</v>
      </c>
      <c r="AD43" s="84">
        <v>182</v>
      </c>
      <c r="AE43" s="84">
        <v>175</v>
      </c>
      <c r="AF43" s="84">
        <v>168</v>
      </c>
      <c r="AG43" s="84">
        <v>161</v>
      </c>
      <c r="AH43" s="84">
        <v>154</v>
      </c>
      <c r="AI43" s="84">
        <v>147</v>
      </c>
      <c r="AJ43" s="85">
        <v>140</v>
      </c>
      <c r="AL43" s="662"/>
      <c r="AM43" s="665"/>
      <c r="AN43" s="82" t="s">
        <v>136</v>
      </c>
      <c r="AO43" s="83">
        <v>164</v>
      </c>
      <c r="AP43" s="84">
        <v>157</v>
      </c>
      <c r="AQ43" s="84">
        <v>150</v>
      </c>
      <c r="AR43" s="84">
        <v>143</v>
      </c>
      <c r="AS43" s="84">
        <v>136</v>
      </c>
      <c r="AT43" s="84">
        <v>129</v>
      </c>
      <c r="AU43" s="84">
        <v>122</v>
      </c>
      <c r="AV43" s="85">
        <v>116</v>
      </c>
    </row>
    <row r="44" spans="1:48">
      <c r="A44">
        <v>44</v>
      </c>
      <c r="B44" s="662"/>
      <c r="C44" s="666">
        <v>110</v>
      </c>
      <c r="D44" s="86" t="str">
        <f>+D42</f>
        <v>48-X</v>
      </c>
      <c r="E44" s="87">
        <v>201</v>
      </c>
      <c r="F44" s="88">
        <v>195</v>
      </c>
      <c r="G44" s="88">
        <v>189</v>
      </c>
      <c r="H44" s="88">
        <v>183</v>
      </c>
      <c r="I44" s="88">
        <v>177</v>
      </c>
      <c r="J44" s="88">
        <v>171</v>
      </c>
      <c r="K44" s="88">
        <v>165</v>
      </c>
      <c r="L44" s="89">
        <v>159</v>
      </c>
      <c r="N44" s="662"/>
      <c r="O44" s="666">
        <v>110</v>
      </c>
      <c r="P44" s="86" t="str">
        <f>+P42</f>
        <v>48-X</v>
      </c>
      <c r="Q44" s="87">
        <v>201</v>
      </c>
      <c r="R44" s="88">
        <v>195</v>
      </c>
      <c r="S44" s="88">
        <v>189</v>
      </c>
      <c r="T44" s="88">
        <v>183</v>
      </c>
      <c r="U44" s="88">
        <v>177</v>
      </c>
      <c r="V44" s="88">
        <v>171</v>
      </c>
      <c r="W44" s="88">
        <v>165</v>
      </c>
      <c r="X44" s="89">
        <v>159</v>
      </c>
      <c r="Z44" s="662"/>
      <c r="AA44" s="666">
        <v>110</v>
      </c>
      <c r="AB44" s="86" t="str">
        <f>+AB42</f>
        <v>48-X</v>
      </c>
      <c r="AC44" s="87">
        <v>201</v>
      </c>
      <c r="AD44" s="88">
        <v>195</v>
      </c>
      <c r="AE44" s="88">
        <v>189</v>
      </c>
      <c r="AF44" s="88">
        <v>183</v>
      </c>
      <c r="AG44" s="88">
        <v>177</v>
      </c>
      <c r="AH44" s="88">
        <v>171</v>
      </c>
      <c r="AI44" s="88">
        <v>165</v>
      </c>
      <c r="AJ44" s="89">
        <v>159</v>
      </c>
      <c r="AL44" s="662"/>
      <c r="AM44" s="666">
        <v>110</v>
      </c>
      <c r="AN44" s="86" t="str">
        <f>+AN42</f>
        <v>48-X</v>
      </c>
      <c r="AO44" s="87">
        <v>201</v>
      </c>
      <c r="AP44" s="88">
        <v>192</v>
      </c>
      <c r="AQ44" s="88">
        <v>184</v>
      </c>
      <c r="AR44" s="88">
        <v>175</v>
      </c>
      <c r="AS44" s="88">
        <v>167</v>
      </c>
      <c r="AT44" s="88">
        <v>158</v>
      </c>
      <c r="AU44" s="88">
        <v>150</v>
      </c>
      <c r="AV44" s="89">
        <v>142</v>
      </c>
    </row>
    <row r="45" spans="1:48" ht="15" thickBot="1">
      <c r="A45">
        <v>45</v>
      </c>
      <c r="B45" s="662"/>
      <c r="C45" s="667"/>
      <c r="D45" s="90" t="str">
        <f>+D43</f>
        <v>48-XL</v>
      </c>
      <c r="E45" s="87">
        <v>215</v>
      </c>
      <c r="F45" s="88">
        <v>207</v>
      </c>
      <c r="G45" s="88">
        <v>199</v>
      </c>
      <c r="H45" s="88">
        <v>192</v>
      </c>
      <c r="I45" s="88">
        <v>184</v>
      </c>
      <c r="J45" s="88">
        <v>177</v>
      </c>
      <c r="K45" s="88">
        <v>169</v>
      </c>
      <c r="L45" s="89">
        <v>162</v>
      </c>
      <c r="N45" s="662"/>
      <c r="O45" s="667"/>
      <c r="P45" s="90" t="str">
        <f>+P43</f>
        <v>48-XL</v>
      </c>
      <c r="Q45" s="87">
        <v>215</v>
      </c>
      <c r="R45" s="88">
        <v>207</v>
      </c>
      <c r="S45" s="88">
        <v>199</v>
      </c>
      <c r="T45" s="88">
        <v>192</v>
      </c>
      <c r="U45" s="88">
        <v>184</v>
      </c>
      <c r="V45" s="88">
        <v>177</v>
      </c>
      <c r="W45" s="88">
        <v>169</v>
      </c>
      <c r="X45" s="89">
        <v>162</v>
      </c>
      <c r="Z45" s="662"/>
      <c r="AA45" s="667"/>
      <c r="AB45" s="90" t="str">
        <f>+AB43</f>
        <v>48-XL</v>
      </c>
      <c r="AC45" s="87">
        <v>215</v>
      </c>
      <c r="AD45" s="88">
        <v>207</v>
      </c>
      <c r="AE45" s="88">
        <v>199</v>
      </c>
      <c r="AF45" s="88">
        <v>192</v>
      </c>
      <c r="AG45" s="88">
        <v>184</v>
      </c>
      <c r="AH45" s="88">
        <v>177</v>
      </c>
      <c r="AI45" s="88">
        <v>169</v>
      </c>
      <c r="AJ45" s="89">
        <v>162</v>
      </c>
      <c r="AL45" s="662"/>
      <c r="AM45" s="667"/>
      <c r="AN45" s="90" t="str">
        <f>+AN43</f>
        <v>48-XL</v>
      </c>
      <c r="AO45" s="87">
        <v>193</v>
      </c>
      <c r="AP45" s="88">
        <v>184</v>
      </c>
      <c r="AQ45" s="88">
        <v>175</v>
      </c>
      <c r="AR45" s="88">
        <v>167</v>
      </c>
      <c r="AS45" s="88">
        <v>158</v>
      </c>
      <c r="AT45" s="88">
        <v>150</v>
      </c>
      <c r="AU45" s="88">
        <v>141</v>
      </c>
      <c r="AV45" s="89">
        <v>133</v>
      </c>
    </row>
    <row r="46" spans="1:48">
      <c r="A46">
        <v>46</v>
      </c>
      <c r="B46" s="662"/>
      <c r="C46" s="664">
        <f>+C44+10</f>
        <v>120</v>
      </c>
      <c r="D46" s="78" t="s">
        <v>133</v>
      </c>
      <c r="E46" s="83">
        <v>223</v>
      </c>
      <c r="F46" s="84">
        <v>216</v>
      </c>
      <c r="G46" s="84">
        <v>209</v>
      </c>
      <c r="H46" s="84">
        <v>202</v>
      </c>
      <c r="I46" s="84">
        <v>195</v>
      </c>
      <c r="J46" s="84">
        <v>188</v>
      </c>
      <c r="K46" s="84">
        <v>181</v>
      </c>
      <c r="L46" s="85">
        <v>175</v>
      </c>
      <c r="N46" s="662"/>
      <c r="O46" s="664">
        <f>+O44+10</f>
        <v>120</v>
      </c>
      <c r="P46" s="78" t="s">
        <v>133</v>
      </c>
      <c r="Q46" s="83">
        <v>223</v>
      </c>
      <c r="R46" s="84">
        <v>216</v>
      </c>
      <c r="S46" s="84">
        <v>209</v>
      </c>
      <c r="T46" s="84">
        <v>202</v>
      </c>
      <c r="U46" s="84">
        <v>195</v>
      </c>
      <c r="V46" s="84">
        <v>188</v>
      </c>
      <c r="W46" s="84">
        <v>181</v>
      </c>
      <c r="X46" s="85">
        <v>175</v>
      </c>
      <c r="Z46" s="662"/>
      <c r="AA46" s="664">
        <f>+AA44+10</f>
        <v>120</v>
      </c>
      <c r="AB46" s="78" t="s">
        <v>133</v>
      </c>
      <c r="AC46" s="83">
        <v>223</v>
      </c>
      <c r="AD46" s="84">
        <v>216</v>
      </c>
      <c r="AE46" s="84">
        <v>209</v>
      </c>
      <c r="AF46" s="84">
        <v>202</v>
      </c>
      <c r="AG46" s="84">
        <v>195</v>
      </c>
      <c r="AH46" s="84">
        <v>188</v>
      </c>
      <c r="AI46" s="84">
        <v>181</v>
      </c>
      <c r="AJ46" s="85">
        <v>175</v>
      </c>
      <c r="AL46" s="662"/>
      <c r="AM46" s="664">
        <f>+AM44+10</f>
        <v>120</v>
      </c>
      <c r="AN46" s="78" t="s">
        <v>133</v>
      </c>
      <c r="AO46" s="83">
        <v>223</v>
      </c>
      <c r="AP46" s="84">
        <v>214</v>
      </c>
      <c r="AQ46" s="84">
        <v>206</v>
      </c>
      <c r="AR46" s="84">
        <v>198</v>
      </c>
      <c r="AS46" s="84">
        <v>189</v>
      </c>
      <c r="AT46" s="84">
        <v>181</v>
      </c>
      <c r="AU46" s="84">
        <v>173</v>
      </c>
      <c r="AV46" s="85">
        <v>165</v>
      </c>
    </row>
    <row r="47" spans="1:48" ht="15" thickBot="1">
      <c r="A47">
        <v>47</v>
      </c>
      <c r="B47" s="662"/>
      <c r="C47" s="665"/>
      <c r="D47" s="82" t="s">
        <v>136</v>
      </c>
      <c r="E47" s="83">
        <v>242</v>
      </c>
      <c r="F47" s="84">
        <v>233</v>
      </c>
      <c r="G47" s="84">
        <v>224</v>
      </c>
      <c r="H47" s="84">
        <v>215</v>
      </c>
      <c r="I47" s="84">
        <v>207</v>
      </c>
      <c r="J47" s="84">
        <v>198</v>
      </c>
      <c r="K47" s="84">
        <v>189</v>
      </c>
      <c r="L47" s="85">
        <v>181</v>
      </c>
      <c r="N47" s="662"/>
      <c r="O47" s="665"/>
      <c r="P47" s="82" t="s">
        <v>136</v>
      </c>
      <c r="Q47" s="83">
        <v>242</v>
      </c>
      <c r="R47" s="84">
        <v>233</v>
      </c>
      <c r="S47" s="84">
        <v>224</v>
      </c>
      <c r="T47" s="84">
        <v>215</v>
      </c>
      <c r="U47" s="84">
        <v>207</v>
      </c>
      <c r="V47" s="84">
        <v>198</v>
      </c>
      <c r="W47" s="84">
        <v>189</v>
      </c>
      <c r="X47" s="85">
        <v>181</v>
      </c>
      <c r="Z47" s="662"/>
      <c r="AA47" s="665"/>
      <c r="AB47" s="82" t="s">
        <v>136</v>
      </c>
      <c r="AC47" s="83">
        <v>242</v>
      </c>
      <c r="AD47" s="84">
        <v>233</v>
      </c>
      <c r="AE47" s="84">
        <v>224</v>
      </c>
      <c r="AF47" s="84">
        <v>215</v>
      </c>
      <c r="AG47" s="84">
        <v>207</v>
      </c>
      <c r="AH47" s="84">
        <v>198</v>
      </c>
      <c r="AI47" s="84">
        <v>189</v>
      </c>
      <c r="AJ47" s="85">
        <v>181</v>
      </c>
      <c r="AL47" s="662"/>
      <c r="AM47" s="665"/>
      <c r="AN47" s="82" t="s">
        <v>136</v>
      </c>
      <c r="AO47" s="83">
        <v>226</v>
      </c>
      <c r="AP47" s="84">
        <v>215</v>
      </c>
      <c r="AQ47" s="84">
        <v>205</v>
      </c>
      <c r="AR47" s="84">
        <v>195</v>
      </c>
      <c r="AS47" s="84">
        <v>185</v>
      </c>
      <c r="AT47" s="84">
        <v>175</v>
      </c>
      <c r="AU47" s="84">
        <v>165</v>
      </c>
      <c r="AV47" s="85">
        <v>155</v>
      </c>
    </row>
    <row r="48" spans="1:48">
      <c r="A48">
        <v>48</v>
      </c>
      <c r="B48" s="662"/>
      <c r="C48" s="666">
        <f>+C46+10</f>
        <v>130</v>
      </c>
      <c r="D48" s="86" t="str">
        <f>+D46</f>
        <v>48-X</v>
      </c>
      <c r="E48" s="87">
        <v>245</v>
      </c>
      <c r="F48" s="88">
        <v>237</v>
      </c>
      <c r="G48" s="88">
        <v>229</v>
      </c>
      <c r="H48" s="88">
        <v>221</v>
      </c>
      <c r="I48" s="88">
        <v>214</v>
      </c>
      <c r="J48" s="88">
        <v>206</v>
      </c>
      <c r="K48" s="88">
        <v>198</v>
      </c>
      <c r="L48" s="89">
        <v>191</v>
      </c>
      <c r="N48" s="662"/>
      <c r="O48" s="666">
        <f>+O46+10</f>
        <v>130</v>
      </c>
      <c r="P48" s="86" t="str">
        <f>+P46</f>
        <v>48-X</v>
      </c>
      <c r="Q48" s="87">
        <v>245</v>
      </c>
      <c r="R48" s="88">
        <v>237</v>
      </c>
      <c r="S48" s="88">
        <v>229</v>
      </c>
      <c r="T48" s="88">
        <v>221</v>
      </c>
      <c r="U48" s="88">
        <v>214</v>
      </c>
      <c r="V48" s="88">
        <v>206</v>
      </c>
      <c r="W48" s="88">
        <v>198</v>
      </c>
      <c r="X48" s="89">
        <v>191</v>
      </c>
      <c r="Z48" s="662"/>
      <c r="AA48" s="666">
        <f>+AA46+10</f>
        <v>130</v>
      </c>
      <c r="AB48" s="86" t="str">
        <f>+AB46</f>
        <v>48-X</v>
      </c>
      <c r="AC48" s="87">
        <v>245</v>
      </c>
      <c r="AD48" s="88">
        <v>237</v>
      </c>
      <c r="AE48" s="88">
        <v>229</v>
      </c>
      <c r="AF48" s="88">
        <v>221</v>
      </c>
      <c r="AG48" s="88">
        <v>214</v>
      </c>
      <c r="AH48" s="88">
        <v>206</v>
      </c>
      <c r="AI48" s="88">
        <v>198</v>
      </c>
      <c r="AJ48" s="89">
        <v>191</v>
      </c>
      <c r="AL48" s="662"/>
      <c r="AM48" s="666">
        <f>+AM46+10</f>
        <v>130</v>
      </c>
      <c r="AN48" s="86" t="str">
        <f>+AN46</f>
        <v>48-X</v>
      </c>
      <c r="AO48" s="87">
        <v>245</v>
      </c>
      <c r="AP48" s="88">
        <v>237</v>
      </c>
      <c r="AQ48" s="88">
        <v>229</v>
      </c>
      <c r="AR48" s="88">
        <v>221</v>
      </c>
      <c r="AS48" s="88">
        <v>213</v>
      </c>
      <c r="AT48" s="88">
        <v>205</v>
      </c>
      <c r="AU48" s="88">
        <v>197</v>
      </c>
      <c r="AV48" s="89">
        <v>189</v>
      </c>
    </row>
    <row r="49" spans="1:48" ht="15" thickBot="1">
      <c r="A49">
        <v>49</v>
      </c>
      <c r="B49" s="662"/>
      <c r="C49" s="667"/>
      <c r="D49" s="90" t="str">
        <f>+D47</f>
        <v>48-XL</v>
      </c>
      <c r="E49" s="87">
        <v>266</v>
      </c>
      <c r="F49" s="88">
        <v>256</v>
      </c>
      <c r="G49" s="88">
        <v>247</v>
      </c>
      <c r="H49" s="88">
        <v>238</v>
      </c>
      <c r="I49" s="88">
        <v>229</v>
      </c>
      <c r="J49" s="88">
        <v>220</v>
      </c>
      <c r="K49" s="88">
        <v>211</v>
      </c>
      <c r="L49" s="89">
        <v>202</v>
      </c>
      <c r="N49" s="662"/>
      <c r="O49" s="667"/>
      <c r="P49" s="90" t="str">
        <f>+P47</f>
        <v>48-XL</v>
      </c>
      <c r="Q49" s="87">
        <v>266</v>
      </c>
      <c r="R49" s="88">
        <v>256</v>
      </c>
      <c r="S49" s="88">
        <v>247</v>
      </c>
      <c r="T49" s="88">
        <v>238</v>
      </c>
      <c r="U49" s="88">
        <v>229</v>
      </c>
      <c r="V49" s="88">
        <v>220</v>
      </c>
      <c r="W49" s="88">
        <v>211</v>
      </c>
      <c r="X49" s="89">
        <v>202</v>
      </c>
      <c r="Z49" s="662"/>
      <c r="AA49" s="667"/>
      <c r="AB49" s="90" t="str">
        <f>+AB47</f>
        <v>48-XL</v>
      </c>
      <c r="AC49" s="87">
        <v>266</v>
      </c>
      <c r="AD49" s="88">
        <v>256</v>
      </c>
      <c r="AE49" s="88">
        <v>247</v>
      </c>
      <c r="AF49" s="88">
        <v>238</v>
      </c>
      <c r="AG49" s="88">
        <v>229</v>
      </c>
      <c r="AH49" s="88">
        <v>220</v>
      </c>
      <c r="AI49" s="88">
        <v>211</v>
      </c>
      <c r="AJ49" s="89">
        <v>202</v>
      </c>
      <c r="AL49" s="662"/>
      <c r="AM49" s="667"/>
      <c r="AN49" s="90" t="str">
        <f>+AN47</f>
        <v>48-XL</v>
      </c>
      <c r="AO49" s="87">
        <v>262</v>
      </c>
      <c r="AP49" s="88">
        <v>250</v>
      </c>
      <c r="AQ49" s="88">
        <v>238</v>
      </c>
      <c r="AR49" s="88">
        <v>226</v>
      </c>
      <c r="AS49" s="88">
        <v>214</v>
      </c>
      <c r="AT49" s="88">
        <v>202</v>
      </c>
      <c r="AU49" s="88">
        <v>190</v>
      </c>
      <c r="AV49" s="89">
        <v>178</v>
      </c>
    </row>
    <row r="50" spans="1:48">
      <c r="A50">
        <v>50</v>
      </c>
      <c r="B50" s="662"/>
      <c r="C50" s="664">
        <f>+C48+10</f>
        <v>140</v>
      </c>
      <c r="D50" s="78" t="s">
        <v>133</v>
      </c>
      <c r="E50" s="83">
        <v>268</v>
      </c>
      <c r="F50" s="84">
        <v>259</v>
      </c>
      <c r="G50" s="84">
        <v>250</v>
      </c>
      <c r="H50" s="84">
        <v>242</v>
      </c>
      <c r="I50" s="84">
        <v>233</v>
      </c>
      <c r="J50" s="84">
        <v>225</v>
      </c>
      <c r="K50" s="84">
        <v>216</v>
      </c>
      <c r="L50" s="85">
        <v>208</v>
      </c>
      <c r="N50" s="662"/>
      <c r="O50" s="664">
        <f>+O48+10</f>
        <v>140</v>
      </c>
      <c r="P50" s="78" t="s">
        <v>133</v>
      </c>
      <c r="Q50" s="83">
        <v>268</v>
      </c>
      <c r="R50" s="84">
        <v>259</v>
      </c>
      <c r="S50" s="84">
        <v>250</v>
      </c>
      <c r="T50" s="84">
        <v>242</v>
      </c>
      <c r="U50" s="84">
        <v>233</v>
      </c>
      <c r="V50" s="84">
        <v>225</v>
      </c>
      <c r="W50" s="84">
        <v>216</v>
      </c>
      <c r="X50" s="85">
        <v>208</v>
      </c>
      <c r="Z50" s="662"/>
      <c r="AA50" s="664">
        <f>+AA48+10</f>
        <v>140</v>
      </c>
      <c r="AB50" s="78" t="s">
        <v>133</v>
      </c>
      <c r="AC50" s="83">
        <v>268</v>
      </c>
      <c r="AD50" s="84">
        <v>259</v>
      </c>
      <c r="AE50" s="84">
        <v>250</v>
      </c>
      <c r="AF50" s="84">
        <v>242</v>
      </c>
      <c r="AG50" s="84">
        <v>233</v>
      </c>
      <c r="AH50" s="84">
        <v>225</v>
      </c>
      <c r="AI50" s="84">
        <v>216</v>
      </c>
      <c r="AJ50" s="85">
        <v>208</v>
      </c>
      <c r="AL50" s="662"/>
      <c r="AM50" s="664">
        <f>+AM48+10</f>
        <v>140</v>
      </c>
      <c r="AN50" s="78" t="s">
        <v>133</v>
      </c>
      <c r="AO50" s="83">
        <v>268</v>
      </c>
      <c r="AP50" s="84">
        <v>259</v>
      </c>
      <c r="AQ50" s="84">
        <v>250</v>
      </c>
      <c r="AR50" s="84">
        <v>242</v>
      </c>
      <c r="AS50" s="84">
        <v>233</v>
      </c>
      <c r="AT50" s="84">
        <v>225</v>
      </c>
      <c r="AU50" s="84">
        <v>216</v>
      </c>
      <c r="AV50" s="85">
        <v>208</v>
      </c>
    </row>
    <row r="51" spans="1:48" ht="15" thickBot="1">
      <c r="A51">
        <v>51</v>
      </c>
      <c r="B51" s="662"/>
      <c r="C51" s="665"/>
      <c r="D51" s="82" t="s">
        <v>136</v>
      </c>
      <c r="E51" s="83">
        <v>291</v>
      </c>
      <c r="F51" s="84">
        <v>281</v>
      </c>
      <c r="G51" s="84">
        <v>271</v>
      </c>
      <c r="H51" s="84">
        <v>261</v>
      </c>
      <c r="I51" s="84">
        <v>251</v>
      </c>
      <c r="J51" s="84">
        <v>241</v>
      </c>
      <c r="K51" s="84">
        <v>231</v>
      </c>
      <c r="L51" s="85">
        <v>222</v>
      </c>
      <c r="N51" s="662"/>
      <c r="O51" s="665"/>
      <c r="P51" s="82" t="s">
        <v>136</v>
      </c>
      <c r="Q51" s="83">
        <v>291</v>
      </c>
      <c r="R51" s="84">
        <v>281</v>
      </c>
      <c r="S51" s="84">
        <v>271</v>
      </c>
      <c r="T51" s="84">
        <v>261</v>
      </c>
      <c r="U51" s="84">
        <v>251</v>
      </c>
      <c r="V51" s="84">
        <v>241</v>
      </c>
      <c r="W51" s="84">
        <v>231</v>
      </c>
      <c r="X51" s="85">
        <v>222</v>
      </c>
      <c r="Z51" s="662"/>
      <c r="AA51" s="665"/>
      <c r="AB51" s="82" t="s">
        <v>136</v>
      </c>
      <c r="AC51" s="83">
        <v>291</v>
      </c>
      <c r="AD51" s="84">
        <v>281</v>
      </c>
      <c r="AE51" s="84">
        <v>271</v>
      </c>
      <c r="AF51" s="84">
        <v>261</v>
      </c>
      <c r="AG51" s="84">
        <v>251</v>
      </c>
      <c r="AH51" s="84">
        <v>241</v>
      </c>
      <c r="AI51" s="84">
        <v>231</v>
      </c>
      <c r="AJ51" s="85">
        <v>222</v>
      </c>
      <c r="AL51" s="662"/>
      <c r="AM51" s="665"/>
      <c r="AN51" s="82" t="s">
        <v>136</v>
      </c>
      <c r="AO51" s="83">
        <v>291</v>
      </c>
      <c r="AP51" s="84">
        <v>278</v>
      </c>
      <c r="AQ51" s="84">
        <v>265</v>
      </c>
      <c r="AR51" s="84">
        <v>253</v>
      </c>
      <c r="AS51" s="84">
        <v>240</v>
      </c>
      <c r="AT51" s="84">
        <v>228</v>
      </c>
      <c r="AU51" s="84">
        <v>215</v>
      </c>
      <c r="AV51" s="85">
        <v>203</v>
      </c>
    </row>
    <row r="52" spans="1:48">
      <c r="A52">
        <v>52</v>
      </c>
      <c r="B52" s="662"/>
      <c r="C52" s="666">
        <f>+C50+10</f>
        <v>150</v>
      </c>
      <c r="D52" s="86" t="str">
        <f>+D50</f>
        <v>48-X</v>
      </c>
      <c r="E52" s="87">
        <v>290</v>
      </c>
      <c r="F52" s="88">
        <v>280</v>
      </c>
      <c r="G52" s="88">
        <v>271</v>
      </c>
      <c r="H52" s="88">
        <v>262</v>
      </c>
      <c r="I52" s="88">
        <v>252</v>
      </c>
      <c r="J52" s="88">
        <v>243</v>
      </c>
      <c r="K52" s="88">
        <v>234</v>
      </c>
      <c r="L52" s="89">
        <v>225</v>
      </c>
      <c r="N52" s="662"/>
      <c r="O52" s="666">
        <f>+O50+10</f>
        <v>150</v>
      </c>
      <c r="P52" s="86" t="str">
        <f>+P50</f>
        <v>48-X</v>
      </c>
      <c r="Q52" s="87">
        <v>290</v>
      </c>
      <c r="R52" s="88">
        <v>280</v>
      </c>
      <c r="S52" s="88">
        <v>271</v>
      </c>
      <c r="T52" s="88">
        <v>262</v>
      </c>
      <c r="U52" s="88">
        <v>252</v>
      </c>
      <c r="V52" s="88">
        <v>243</v>
      </c>
      <c r="W52" s="88">
        <v>234</v>
      </c>
      <c r="X52" s="89">
        <v>225</v>
      </c>
      <c r="Z52" s="662"/>
      <c r="AA52" s="666">
        <f>+AA50+10</f>
        <v>150</v>
      </c>
      <c r="AB52" s="86" t="str">
        <f>+AB50</f>
        <v>48-X</v>
      </c>
      <c r="AC52" s="87">
        <v>290</v>
      </c>
      <c r="AD52" s="88">
        <v>280</v>
      </c>
      <c r="AE52" s="88">
        <v>271</v>
      </c>
      <c r="AF52" s="88">
        <v>262</v>
      </c>
      <c r="AG52" s="88">
        <v>252</v>
      </c>
      <c r="AH52" s="88">
        <v>243</v>
      </c>
      <c r="AI52" s="88">
        <v>234</v>
      </c>
      <c r="AJ52" s="89">
        <v>225</v>
      </c>
      <c r="AL52" s="662"/>
      <c r="AM52" s="666">
        <f>+AM50+10</f>
        <v>150</v>
      </c>
      <c r="AN52" s="86" t="str">
        <f>+AN50</f>
        <v>48-X</v>
      </c>
      <c r="AO52" s="87">
        <v>290</v>
      </c>
      <c r="AP52" s="88">
        <v>280</v>
      </c>
      <c r="AQ52" s="88">
        <v>271</v>
      </c>
      <c r="AR52" s="88">
        <v>262</v>
      </c>
      <c r="AS52" s="88">
        <v>252</v>
      </c>
      <c r="AT52" s="88">
        <v>243</v>
      </c>
      <c r="AU52" s="88">
        <v>234</v>
      </c>
      <c r="AV52" s="89">
        <v>225</v>
      </c>
    </row>
    <row r="53" spans="1:48" ht="15" thickBot="1">
      <c r="A53">
        <v>53</v>
      </c>
      <c r="B53" s="662"/>
      <c r="C53" s="667"/>
      <c r="D53" s="90" t="str">
        <f>+D51</f>
        <v>48-XL</v>
      </c>
      <c r="E53" s="87">
        <v>316</v>
      </c>
      <c r="F53" s="88">
        <v>305</v>
      </c>
      <c r="G53" s="88">
        <v>295</v>
      </c>
      <c r="H53" s="88">
        <v>285</v>
      </c>
      <c r="I53" s="88">
        <v>274</v>
      </c>
      <c r="J53" s="88">
        <v>264</v>
      </c>
      <c r="K53" s="88">
        <v>254</v>
      </c>
      <c r="L53" s="89">
        <v>244</v>
      </c>
      <c r="N53" s="662"/>
      <c r="O53" s="667"/>
      <c r="P53" s="90" t="str">
        <f>+P51</f>
        <v>48-XL</v>
      </c>
      <c r="Q53" s="87">
        <v>316</v>
      </c>
      <c r="R53" s="88">
        <v>305</v>
      </c>
      <c r="S53" s="88">
        <v>295</v>
      </c>
      <c r="T53" s="88">
        <v>285</v>
      </c>
      <c r="U53" s="88">
        <v>274</v>
      </c>
      <c r="V53" s="88">
        <v>264</v>
      </c>
      <c r="W53" s="88">
        <v>254</v>
      </c>
      <c r="X53" s="89">
        <v>244</v>
      </c>
      <c r="Z53" s="662"/>
      <c r="AA53" s="667"/>
      <c r="AB53" s="90" t="str">
        <f>+AB51</f>
        <v>48-XL</v>
      </c>
      <c r="AC53" s="87">
        <v>316</v>
      </c>
      <c r="AD53" s="88">
        <v>305</v>
      </c>
      <c r="AE53" s="88">
        <v>295</v>
      </c>
      <c r="AF53" s="88">
        <v>285</v>
      </c>
      <c r="AG53" s="88">
        <v>274</v>
      </c>
      <c r="AH53" s="88">
        <v>264</v>
      </c>
      <c r="AI53" s="88">
        <v>254</v>
      </c>
      <c r="AJ53" s="89">
        <v>244</v>
      </c>
      <c r="AL53" s="662"/>
      <c r="AM53" s="667"/>
      <c r="AN53" s="90" t="str">
        <f>+AN51</f>
        <v>48-XL</v>
      </c>
      <c r="AO53" s="87">
        <v>316</v>
      </c>
      <c r="AP53" s="88">
        <v>303</v>
      </c>
      <c r="AQ53" s="88">
        <v>291</v>
      </c>
      <c r="AR53" s="88">
        <v>279</v>
      </c>
      <c r="AS53" s="88">
        <v>266</v>
      </c>
      <c r="AT53" s="88">
        <v>254</v>
      </c>
      <c r="AU53" s="88">
        <v>242</v>
      </c>
      <c r="AV53" s="89">
        <v>230</v>
      </c>
    </row>
    <row r="54" spans="1:48">
      <c r="A54">
        <v>54</v>
      </c>
      <c r="B54" s="662"/>
      <c r="C54" s="664">
        <f>+C52+10</f>
        <v>160</v>
      </c>
      <c r="D54" s="78" t="s">
        <v>133</v>
      </c>
      <c r="E54" s="83">
        <v>316</v>
      </c>
      <c r="F54" s="84">
        <v>305</v>
      </c>
      <c r="G54" s="84">
        <v>294</v>
      </c>
      <c r="H54" s="84">
        <v>284</v>
      </c>
      <c r="I54" s="84">
        <v>273</v>
      </c>
      <c r="J54" s="84">
        <v>263</v>
      </c>
      <c r="K54" s="84">
        <v>252</v>
      </c>
      <c r="L54" s="85">
        <v>242</v>
      </c>
      <c r="N54" s="662"/>
      <c r="O54" s="664">
        <f>+O52+10</f>
        <v>160</v>
      </c>
      <c r="P54" s="78" t="s">
        <v>133</v>
      </c>
      <c r="Q54" s="83">
        <v>316</v>
      </c>
      <c r="R54" s="84">
        <v>305</v>
      </c>
      <c r="S54" s="84">
        <v>294</v>
      </c>
      <c r="T54" s="84">
        <v>284</v>
      </c>
      <c r="U54" s="84">
        <v>273</v>
      </c>
      <c r="V54" s="84">
        <v>263</v>
      </c>
      <c r="W54" s="84">
        <v>252</v>
      </c>
      <c r="X54" s="85">
        <v>242</v>
      </c>
      <c r="Z54" s="662"/>
      <c r="AA54" s="664">
        <f>+AA52+10</f>
        <v>160</v>
      </c>
      <c r="AB54" s="78" t="s">
        <v>133</v>
      </c>
      <c r="AC54" s="83">
        <v>316</v>
      </c>
      <c r="AD54" s="84">
        <v>305</v>
      </c>
      <c r="AE54" s="84">
        <v>294</v>
      </c>
      <c r="AF54" s="84">
        <v>284</v>
      </c>
      <c r="AG54" s="84">
        <v>273</v>
      </c>
      <c r="AH54" s="84">
        <v>263</v>
      </c>
      <c r="AI54" s="84">
        <v>252</v>
      </c>
      <c r="AJ54" s="85">
        <v>242</v>
      </c>
      <c r="AL54" s="662"/>
      <c r="AM54" s="664">
        <f>+AM52+10</f>
        <v>160</v>
      </c>
      <c r="AN54" s="78" t="s">
        <v>133</v>
      </c>
      <c r="AO54" s="83">
        <v>316</v>
      </c>
      <c r="AP54" s="84">
        <v>305</v>
      </c>
      <c r="AQ54" s="84">
        <v>294</v>
      </c>
      <c r="AR54" s="84">
        <v>284</v>
      </c>
      <c r="AS54" s="84">
        <v>273</v>
      </c>
      <c r="AT54" s="84">
        <v>263</v>
      </c>
      <c r="AU54" s="84">
        <v>252</v>
      </c>
      <c r="AV54" s="85">
        <v>242</v>
      </c>
    </row>
    <row r="55" spans="1:48" ht="15" thickBot="1">
      <c r="A55">
        <v>55</v>
      </c>
      <c r="B55" s="662"/>
      <c r="C55" s="665"/>
      <c r="D55" s="82" t="s">
        <v>136</v>
      </c>
      <c r="E55" s="83">
        <v>316</v>
      </c>
      <c r="F55" s="84">
        <v>308</v>
      </c>
      <c r="G55" s="84">
        <v>301</v>
      </c>
      <c r="H55" s="84">
        <v>293</v>
      </c>
      <c r="I55" s="84">
        <v>286</v>
      </c>
      <c r="J55" s="84">
        <v>278</v>
      </c>
      <c r="K55" s="84">
        <v>271</v>
      </c>
      <c r="L55" s="85">
        <v>264</v>
      </c>
      <c r="N55" s="662"/>
      <c r="O55" s="665"/>
      <c r="P55" s="82" t="s">
        <v>136</v>
      </c>
      <c r="Q55" s="83">
        <v>316</v>
      </c>
      <c r="R55" s="84">
        <v>308</v>
      </c>
      <c r="S55" s="84">
        <v>301</v>
      </c>
      <c r="T55" s="84">
        <v>293</v>
      </c>
      <c r="U55" s="84">
        <v>286</v>
      </c>
      <c r="V55" s="84">
        <v>278</v>
      </c>
      <c r="W55" s="84">
        <v>271</v>
      </c>
      <c r="X55" s="85">
        <v>264</v>
      </c>
      <c r="Z55" s="662"/>
      <c r="AA55" s="665"/>
      <c r="AB55" s="82" t="s">
        <v>136</v>
      </c>
      <c r="AC55" s="83">
        <v>316</v>
      </c>
      <c r="AD55" s="84">
        <v>308</v>
      </c>
      <c r="AE55" s="84">
        <v>301</v>
      </c>
      <c r="AF55" s="84">
        <v>293</v>
      </c>
      <c r="AG55" s="84">
        <v>286</v>
      </c>
      <c r="AH55" s="84">
        <v>278</v>
      </c>
      <c r="AI55" s="84">
        <v>271</v>
      </c>
      <c r="AJ55" s="85">
        <v>264</v>
      </c>
      <c r="AL55" s="662"/>
      <c r="AM55" s="665"/>
      <c r="AN55" s="82" t="s">
        <v>136</v>
      </c>
      <c r="AO55" s="83">
        <v>316</v>
      </c>
      <c r="AP55" s="84">
        <v>307</v>
      </c>
      <c r="AQ55" s="84">
        <v>299</v>
      </c>
      <c r="AR55" s="84">
        <v>291</v>
      </c>
      <c r="AS55" s="84">
        <v>282</v>
      </c>
      <c r="AT55" s="84">
        <v>274</v>
      </c>
      <c r="AU55" s="84">
        <v>266</v>
      </c>
      <c r="AV55" s="85">
        <v>258</v>
      </c>
    </row>
    <row r="56" spans="1:48">
      <c r="A56">
        <v>56</v>
      </c>
      <c r="B56" s="662"/>
      <c r="C56" s="666">
        <f>+C54+10</f>
        <v>170</v>
      </c>
      <c r="D56" s="86" t="str">
        <f>+D54</f>
        <v>48-X</v>
      </c>
      <c r="E56" s="87">
        <v>317</v>
      </c>
      <c r="F56" s="88">
        <v>308</v>
      </c>
      <c r="G56" s="88">
        <v>300</v>
      </c>
      <c r="H56" s="88">
        <v>292</v>
      </c>
      <c r="I56" s="88">
        <v>284</v>
      </c>
      <c r="J56" s="88">
        <v>276</v>
      </c>
      <c r="K56" s="88">
        <v>268</v>
      </c>
      <c r="L56" s="89">
        <v>260</v>
      </c>
      <c r="N56" s="662"/>
      <c r="O56" s="666">
        <f>+O54+10</f>
        <v>170</v>
      </c>
      <c r="P56" s="86" t="str">
        <f>+P54</f>
        <v>48-X</v>
      </c>
      <c r="Q56" s="87">
        <v>317</v>
      </c>
      <c r="R56" s="88">
        <v>308</v>
      </c>
      <c r="S56" s="88">
        <v>300</v>
      </c>
      <c r="T56" s="88">
        <v>292</v>
      </c>
      <c r="U56" s="88">
        <v>284</v>
      </c>
      <c r="V56" s="88">
        <v>276</v>
      </c>
      <c r="W56" s="88">
        <v>268</v>
      </c>
      <c r="X56" s="89">
        <v>260</v>
      </c>
      <c r="Z56" s="662"/>
      <c r="AA56" s="666">
        <f>+AA54+10</f>
        <v>170</v>
      </c>
      <c r="AB56" s="86" t="str">
        <f>+AB54</f>
        <v>48-X</v>
      </c>
      <c r="AC56" s="87">
        <v>317</v>
      </c>
      <c r="AD56" s="88">
        <v>308</v>
      </c>
      <c r="AE56" s="88">
        <v>300</v>
      </c>
      <c r="AF56" s="88">
        <v>292</v>
      </c>
      <c r="AG56" s="88">
        <v>284</v>
      </c>
      <c r="AH56" s="88">
        <v>276</v>
      </c>
      <c r="AI56" s="88">
        <v>268</v>
      </c>
      <c r="AJ56" s="89">
        <v>260</v>
      </c>
      <c r="AL56" s="662"/>
      <c r="AM56" s="666">
        <f>+AM54+10</f>
        <v>170</v>
      </c>
      <c r="AN56" s="86" t="str">
        <f>+AN54</f>
        <v>48-X</v>
      </c>
      <c r="AO56" s="87">
        <v>317</v>
      </c>
      <c r="AP56" s="88">
        <v>308</v>
      </c>
      <c r="AQ56" s="88">
        <v>300</v>
      </c>
      <c r="AR56" s="88">
        <v>292</v>
      </c>
      <c r="AS56" s="88">
        <v>284</v>
      </c>
      <c r="AT56" s="88">
        <v>276</v>
      </c>
      <c r="AU56" s="88">
        <v>268</v>
      </c>
      <c r="AV56" s="89">
        <v>260</v>
      </c>
    </row>
    <row r="57" spans="1:48" ht="15" thickBot="1">
      <c r="A57">
        <v>57</v>
      </c>
      <c r="B57" s="662"/>
      <c r="C57" s="667"/>
      <c r="D57" s="90" t="str">
        <f>+D55</f>
        <v>48-XL</v>
      </c>
      <c r="E57" s="87">
        <v>317</v>
      </c>
      <c r="F57" s="88">
        <v>312</v>
      </c>
      <c r="G57" s="88">
        <v>307</v>
      </c>
      <c r="H57" s="88">
        <v>302</v>
      </c>
      <c r="I57" s="88">
        <v>297</v>
      </c>
      <c r="J57" s="88">
        <v>292</v>
      </c>
      <c r="K57" s="88">
        <v>287</v>
      </c>
      <c r="L57" s="89">
        <v>283</v>
      </c>
      <c r="N57" s="662"/>
      <c r="O57" s="667"/>
      <c r="P57" s="90" t="str">
        <f>+P55</f>
        <v>48-XL</v>
      </c>
      <c r="Q57" s="87">
        <v>317</v>
      </c>
      <c r="R57" s="88">
        <v>312</v>
      </c>
      <c r="S57" s="88">
        <v>307</v>
      </c>
      <c r="T57" s="88">
        <v>302</v>
      </c>
      <c r="U57" s="88">
        <v>297</v>
      </c>
      <c r="V57" s="88">
        <v>292</v>
      </c>
      <c r="W57" s="88">
        <v>287</v>
      </c>
      <c r="X57" s="89">
        <v>283</v>
      </c>
      <c r="Z57" s="662"/>
      <c r="AA57" s="667"/>
      <c r="AB57" s="90" t="str">
        <f>+AB55</f>
        <v>48-XL</v>
      </c>
      <c r="AC57" s="87">
        <v>317</v>
      </c>
      <c r="AD57" s="88">
        <v>312</v>
      </c>
      <c r="AE57" s="88">
        <v>307</v>
      </c>
      <c r="AF57" s="88">
        <v>302</v>
      </c>
      <c r="AG57" s="88">
        <v>297</v>
      </c>
      <c r="AH57" s="88">
        <v>292</v>
      </c>
      <c r="AI57" s="88">
        <v>287</v>
      </c>
      <c r="AJ57" s="89">
        <v>283</v>
      </c>
      <c r="AL57" s="662"/>
      <c r="AM57" s="667"/>
      <c r="AN57" s="90" t="str">
        <f>+AN55</f>
        <v>48-XL</v>
      </c>
      <c r="AO57" s="87">
        <v>316</v>
      </c>
      <c r="AP57" s="88">
        <v>311</v>
      </c>
      <c r="AQ57" s="88">
        <v>306</v>
      </c>
      <c r="AR57" s="88">
        <v>301</v>
      </c>
      <c r="AS57" s="88">
        <v>297</v>
      </c>
      <c r="AT57" s="88">
        <v>292</v>
      </c>
      <c r="AU57" s="88">
        <v>287</v>
      </c>
      <c r="AV57" s="89">
        <v>283</v>
      </c>
    </row>
    <row r="58" spans="1:48">
      <c r="A58">
        <v>58</v>
      </c>
      <c r="B58" s="662"/>
      <c r="C58" s="664">
        <f>+C56+10</f>
        <v>180</v>
      </c>
      <c r="D58" s="78" t="s">
        <v>133</v>
      </c>
      <c r="E58" s="83">
        <v>315</v>
      </c>
      <c r="F58" s="84">
        <v>309</v>
      </c>
      <c r="G58" s="84">
        <v>304</v>
      </c>
      <c r="H58" s="84">
        <v>299</v>
      </c>
      <c r="I58" s="84">
        <v>294</v>
      </c>
      <c r="J58" s="84">
        <v>289</v>
      </c>
      <c r="K58" s="84">
        <v>284</v>
      </c>
      <c r="L58" s="85">
        <v>279</v>
      </c>
      <c r="N58" s="662"/>
      <c r="O58" s="664">
        <f>+O56+10</f>
        <v>180</v>
      </c>
      <c r="P58" s="78" t="s">
        <v>133</v>
      </c>
      <c r="Q58" s="83">
        <v>315</v>
      </c>
      <c r="R58" s="84">
        <v>309</v>
      </c>
      <c r="S58" s="84">
        <v>304</v>
      </c>
      <c r="T58" s="84">
        <v>299</v>
      </c>
      <c r="U58" s="84">
        <v>294</v>
      </c>
      <c r="V58" s="84">
        <v>289</v>
      </c>
      <c r="W58" s="84">
        <v>284</v>
      </c>
      <c r="X58" s="85">
        <v>279</v>
      </c>
      <c r="Z58" s="662"/>
      <c r="AA58" s="664">
        <f>+AA56+10</f>
        <v>180</v>
      </c>
      <c r="AB58" s="78" t="s">
        <v>133</v>
      </c>
      <c r="AC58" s="83">
        <v>315</v>
      </c>
      <c r="AD58" s="84">
        <v>309</v>
      </c>
      <c r="AE58" s="84">
        <v>304</v>
      </c>
      <c r="AF58" s="84">
        <v>299</v>
      </c>
      <c r="AG58" s="84">
        <v>294</v>
      </c>
      <c r="AH58" s="84">
        <v>289</v>
      </c>
      <c r="AI58" s="84">
        <v>284</v>
      </c>
      <c r="AJ58" s="85">
        <v>279</v>
      </c>
      <c r="AL58" s="662"/>
      <c r="AM58" s="664">
        <f>+AM56+10</f>
        <v>180</v>
      </c>
      <c r="AN58" s="78" t="s">
        <v>133</v>
      </c>
      <c r="AO58" s="83">
        <v>315</v>
      </c>
      <c r="AP58" s="84">
        <v>309</v>
      </c>
      <c r="AQ58" s="84">
        <v>304</v>
      </c>
      <c r="AR58" s="84">
        <v>299</v>
      </c>
      <c r="AS58" s="84">
        <v>294</v>
      </c>
      <c r="AT58" s="84">
        <v>289</v>
      </c>
      <c r="AU58" s="84">
        <v>284</v>
      </c>
      <c r="AV58" s="85">
        <v>279</v>
      </c>
    </row>
    <row r="59" spans="1:48" ht="15" thickBot="1">
      <c r="A59">
        <v>59</v>
      </c>
      <c r="B59" s="662"/>
      <c r="C59" s="665"/>
      <c r="D59" s="82" t="s">
        <v>136</v>
      </c>
      <c r="E59" s="83">
        <v>315</v>
      </c>
      <c r="F59" s="84">
        <v>313</v>
      </c>
      <c r="G59" s="84">
        <v>311</v>
      </c>
      <c r="H59" s="84">
        <v>310</v>
      </c>
      <c r="I59" s="84">
        <v>308</v>
      </c>
      <c r="J59" s="84">
        <v>307</v>
      </c>
      <c r="K59" s="84">
        <v>305</v>
      </c>
      <c r="L59" s="85">
        <v>304</v>
      </c>
      <c r="N59" s="662"/>
      <c r="O59" s="665"/>
      <c r="P59" s="82" t="s">
        <v>136</v>
      </c>
      <c r="Q59" s="83">
        <v>315</v>
      </c>
      <c r="R59" s="84">
        <v>313</v>
      </c>
      <c r="S59" s="84">
        <v>311</v>
      </c>
      <c r="T59" s="84">
        <v>310</v>
      </c>
      <c r="U59" s="84">
        <v>308</v>
      </c>
      <c r="V59" s="84">
        <v>307</v>
      </c>
      <c r="W59" s="84">
        <v>305</v>
      </c>
      <c r="X59" s="85">
        <v>304</v>
      </c>
      <c r="Z59" s="662"/>
      <c r="AA59" s="665"/>
      <c r="AB59" s="82" t="s">
        <v>136</v>
      </c>
      <c r="AC59" s="83">
        <v>315</v>
      </c>
      <c r="AD59" s="84">
        <v>313</v>
      </c>
      <c r="AE59" s="84">
        <v>311</v>
      </c>
      <c r="AF59" s="84">
        <v>310</v>
      </c>
      <c r="AG59" s="84">
        <v>308</v>
      </c>
      <c r="AH59" s="84">
        <v>307</v>
      </c>
      <c r="AI59" s="84">
        <v>305</v>
      </c>
      <c r="AJ59" s="85">
        <v>304</v>
      </c>
      <c r="AL59" s="662"/>
      <c r="AM59" s="665"/>
      <c r="AN59" s="82" t="s">
        <v>136</v>
      </c>
      <c r="AO59" s="83">
        <v>314</v>
      </c>
      <c r="AP59" s="84">
        <v>312</v>
      </c>
      <c r="AQ59" s="84">
        <v>311</v>
      </c>
      <c r="AR59" s="84">
        <v>309</v>
      </c>
      <c r="AS59" s="84">
        <v>308</v>
      </c>
      <c r="AT59" s="84">
        <v>306</v>
      </c>
      <c r="AU59" s="84">
        <v>305</v>
      </c>
      <c r="AV59" s="85">
        <v>304</v>
      </c>
    </row>
    <row r="60" spans="1:48">
      <c r="A60">
        <v>60</v>
      </c>
      <c r="B60" s="662"/>
      <c r="C60" s="666">
        <f>+C58+10</f>
        <v>190</v>
      </c>
      <c r="D60" s="86" t="str">
        <f>+D58</f>
        <v>48-X</v>
      </c>
      <c r="E60" s="87">
        <v>318</v>
      </c>
      <c r="F60" s="88">
        <v>315</v>
      </c>
      <c r="G60" s="88">
        <v>312</v>
      </c>
      <c r="H60" s="88">
        <v>309</v>
      </c>
      <c r="I60" s="88">
        <v>307</v>
      </c>
      <c r="J60" s="88">
        <v>304</v>
      </c>
      <c r="K60" s="88">
        <v>301</v>
      </c>
      <c r="L60" s="89">
        <v>299</v>
      </c>
      <c r="N60" s="662"/>
      <c r="O60" s="666">
        <f>+O58+10</f>
        <v>190</v>
      </c>
      <c r="P60" s="86" t="str">
        <f>+P58</f>
        <v>48-X</v>
      </c>
      <c r="Q60" s="87">
        <v>318</v>
      </c>
      <c r="R60" s="88">
        <v>315</v>
      </c>
      <c r="S60" s="88">
        <v>312</v>
      </c>
      <c r="T60" s="88">
        <v>309</v>
      </c>
      <c r="U60" s="88">
        <v>307</v>
      </c>
      <c r="V60" s="88">
        <v>304</v>
      </c>
      <c r="W60" s="88">
        <v>301</v>
      </c>
      <c r="X60" s="89">
        <v>299</v>
      </c>
      <c r="Z60" s="662"/>
      <c r="AA60" s="666">
        <f>+AA58+10</f>
        <v>190</v>
      </c>
      <c r="AB60" s="86" t="str">
        <f>+AB58</f>
        <v>48-X</v>
      </c>
      <c r="AC60" s="87">
        <v>318</v>
      </c>
      <c r="AD60" s="88">
        <v>315</v>
      </c>
      <c r="AE60" s="88">
        <v>312</v>
      </c>
      <c r="AF60" s="88">
        <v>309</v>
      </c>
      <c r="AG60" s="88">
        <v>307</v>
      </c>
      <c r="AH60" s="88">
        <v>304</v>
      </c>
      <c r="AI60" s="88">
        <v>301</v>
      </c>
      <c r="AJ60" s="89">
        <v>299</v>
      </c>
      <c r="AL60" s="662"/>
      <c r="AM60" s="666">
        <f>+AM58+10</f>
        <v>190</v>
      </c>
      <c r="AN60" s="86" t="str">
        <f>+AN58</f>
        <v>48-X</v>
      </c>
      <c r="AO60" s="87">
        <v>318</v>
      </c>
      <c r="AP60" s="88">
        <v>315</v>
      </c>
      <c r="AQ60" s="88">
        <v>312</v>
      </c>
      <c r="AR60" s="88">
        <v>309</v>
      </c>
      <c r="AS60" s="88">
        <v>307</v>
      </c>
      <c r="AT60" s="88">
        <v>304</v>
      </c>
      <c r="AU60" s="88">
        <v>301</v>
      </c>
      <c r="AV60" s="89">
        <v>299</v>
      </c>
    </row>
    <row r="61" spans="1:48" ht="15" thickBot="1">
      <c r="A61">
        <v>61</v>
      </c>
      <c r="B61" s="662"/>
      <c r="C61" s="667"/>
      <c r="D61" s="90" t="str">
        <f>+D59</f>
        <v>48-XL</v>
      </c>
      <c r="E61" s="87">
        <v>318</v>
      </c>
      <c r="F61" s="88">
        <v>318</v>
      </c>
      <c r="G61" s="88">
        <v>318</v>
      </c>
      <c r="H61" s="88">
        <v>318</v>
      </c>
      <c r="I61" s="88">
        <v>318</v>
      </c>
      <c r="J61" s="88">
        <v>318</v>
      </c>
      <c r="K61" s="88">
        <v>318</v>
      </c>
      <c r="L61" s="89">
        <v>318</v>
      </c>
      <c r="N61" s="662"/>
      <c r="O61" s="667"/>
      <c r="P61" s="90" t="str">
        <f>+P59</f>
        <v>48-XL</v>
      </c>
      <c r="Q61" s="87">
        <v>318</v>
      </c>
      <c r="R61" s="88">
        <v>318</v>
      </c>
      <c r="S61" s="88">
        <v>318</v>
      </c>
      <c r="T61" s="88">
        <v>318</v>
      </c>
      <c r="U61" s="88">
        <v>318</v>
      </c>
      <c r="V61" s="88">
        <v>318</v>
      </c>
      <c r="W61" s="88">
        <v>318</v>
      </c>
      <c r="X61" s="89">
        <v>318</v>
      </c>
      <c r="Z61" s="662"/>
      <c r="AA61" s="667"/>
      <c r="AB61" s="90" t="str">
        <f>+AB59</f>
        <v>48-XL</v>
      </c>
      <c r="AC61" s="87">
        <v>318</v>
      </c>
      <c r="AD61" s="88">
        <v>318</v>
      </c>
      <c r="AE61" s="88">
        <v>318</v>
      </c>
      <c r="AF61" s="88">
        <v>318</v>
      </c>
      <c r="AG61" s="88">
        <v>318</v>
      </c>
      <c r="AH61" s="88">
        <v>318</v>
      </c>
      <c r="AI61" s="88">
        <v>318</v>
      </c>
      <c r="AJ61" s="89">
        <v>318</v>
      </c>
      <c r="AL61" s="662"/>
      <c r="AM61" s="667"/>
      <c r="AN61" s="90" t="str">
        <f>+AN59</f>
        <v>48-XL</v>
      </c>
      <c r="AO61" s="87">
        <v>317</v>
      </c>
      <c r="AP61" s="88">
        <v>317</v>
      </c>
      <c r="AQ61" s="88">
        <v>317</v>
      </c>
      <c r="AR61" s="88">
        <v>317</v>
      </c>
      <c r="AS61" s="88">
        <v>317</v>
      </c>
      <c r="AT61" s="88">
        <v>317</v>
      </c>
      <c r="AU61" s="88">
        <v>317</v>
      </c>
      <c r="AV61" s="89">
        <v>318</v>
      </c>
    </row>
    <row r="62" spans="1:48">
      <c r="A62">
        <v>62</v>
      </c>
      <c r="B62" s="662"/>
      <c r="C62" s="664">
        <f>+C60+10</f>
        <v>200</v>
      </c>
      <c r="D62" s="78" t="s">
        <v>133</v>
      </c>
      <c r="E62" s="83">
        <v>319</v>
      </c>
      <c r="F62" s="84">
        <v>318</v>
      </c>
      <c r="G62" s="84">
        <v>318</v>
      </c>
      <c r="H62" s="84">
        <v>318</v>
      </c>
      <c r="I62" s="84">
        <v>317</v>
      </c>
      <c r="J62" s="84">
        <v>317</v>
      </c>
      <c r="K62" s="84">
        <v>317</v>
      </c>
      <c r="L62" s="85">
        <v>317</v>
      </c>
      <c r="N62" s="662"/>
      <c r="O62" s="664">
        <f>+O60+10</f>
        <v>200</v>
      </c>
      <c r="P62" s="78" t="s">
        <v>133</v>
      </c>
      <c r="Q62" s="83">
        <v>319</v>
      </c>
      <c r="R62" s="84">
        <v>318</v>
      </c>
      <c r="S62" s="84">
        <v>318</v>
      </c>
      <c r="T62" s="84">
        <v>318</v>
      </c>
      <c r="U62" s="84">
        <v>317</v>
      </c>
      <c r="V62" s="84">
        <v>317</v>
      </c>
      <c r="W62" s="84">
        <v>317</v>
      </c>
      <c r="X62" s="85">
        <v>317</v>
      </c>
      <c r="Z62" s="662"/>
      <c r="AA62" s="664">
        <f>+AA60+10</f>
        <v>200</v>
      </c>
      <c r="AB62" s="78" t="s">
        <v>133</v>
      </c>
      <c r="AC62" s="83">
        <v>319</v>
      </c>
      <c r="AD62" s="84">
        <v>318</v>
      </c>
      <c r="AE62" s="84">
        <v>318</v>
      </c>
      <c r="AF62" s="84">
        <v>318</v>
      </c>
      <c r="AG62" s="84">
        <v>317</v>
      </c>
      <c r="AH62" s="84">
        <v>317</v>
      </c>
      <c r="AI62" s="84">
        <v>317</v>
      </c>
      <c r="AJ62" s="85">
        <v>317</v>
      </c>
      <c r="AL62" s="662"/>
      <c r="AM62" s="664">
        <f>+AM60+10</f>
        <v>200</v>
      </c>
      <c r="AN62" s="78" t="s">
        <v>133</v>
      </c>
      <c r="AO62" s="83">
        <v>319</v>
      </c>
      <c r="AP62" s="84">
        <v>318</v>
      </c>
      <c r="AQ62" s="84">
        <v>318</v>
      </c>
      <c r="AR62" s="84">
        <v>318</v>
      </c>
      <c r="AS62" s="84">
        <v>317</v>
      </c>
      <c r="AT62" s="84">
        <v>317</v>
      </c>
      <c r="AU62" s="84">
        <v>317</v>
      </c>
      <c r="AV62" s="85">
        <v>317</v>
      </c>
    </row>
    <row r="63" spans="1:48" ht="15" thickBot="1">
      <c r="A63">
        <v>63</v>
      </c>
      <c r="B63" s="663"/>
      <c r="C63" s="665"/>
      <c r="D63" s="82" t="s">
        <v>136</v>
      </c>
      <c r="E63" s="189">
        <v>319</v>
      </c>
      <c r="F63" s="186">
        <v>318</v>
      </c>
      <c r="G63" s="186">
        <v>317</v>
      </c>
      <c r="H63" s="186">
        <v>317</v>
      </c>
      <c r="I63" s="186">
        <v>316</v>
      </c>
      <c r="J63" s="186">
        <v>316</v>
      </c>
      <c r="K63" s="186">
        <v>315</v>
      </c>
      <c r="L63" s="185">
        <v>315</v>
      </c>
      <c r="N63" s="663"/>
      <c r="O63" s="665"/>
      <c r="P63" s="82" t="s">
        <v>136</v>
      </c>
      <c r="Q63" s="189">
        <v>319</v>
      </c>
      <c r="R63" s="186">
        <v>318</v>
      </c>
      <c r="S63" s="186">
        <v>317</v>
      </c>
      <c r="T63" s="186">
        <v>317</v>
      </c>
      <c r="U63" s="186">
        <v>316</v>
      </c>
      <c r="V63" s="186">
        <v>316</v>
      </c>
      <c r="W63" s="186">
        <v>315</v>
      </c>
      <c r="X63" s="185">
        <v>315</v>
      </c>
      <c r="Z63" s="663"/>
      <c r="AA63" s="665"/>
      <c r="AB63" s="82" t="s">
        <v>136</v>
      </c>
      <c r="AC63" s="189">
        <v>319</v>
      </c>
      <c r="AD63" s="186">
        <v>318</v>
      </c>
      <c r="AE63" s="186">
        <v>317</v>
      </c>
      <c r="AF63" s="186">
        <v>317</v>
      </c>
      <c r="AG63" s="186">
        <v>316</v>
      </c>
      <c r="AH63" s="186">
        <v>316</v>
      </c>
      <c r="AI63" s="186">
        <v>315</v>
      </c>
      <c r="AJ63" s="185">
        <v>315</v>
      </c>
      <c r="AL63" s="663"/>
      <c r="AM63" s="665"/>
      <c r="AN63" s="82" t="s">
        <v>136</v>
      </c>
      <c r="AO63" s="189">
        <v>318</v>
      </c>
      <c r="AP63" s="186">
        <v>317</v>
      </c>
      <c r="AQ63" s="186">
        <v>317</v>
      </c>
      <c r="AR63" s="186">
        <v>316</v>
      </c>
      <c r="AS63" s="186">
        <v>316</v>
      </c>
      <c r="AT63" s="186">
        <v>315</v>
      </c>
      <c r="AU63" s="186">
        <v>315</v>
      </c>
      <c r="AV63" s="185">
        <v>315</v>
      </c>
    </row>
    <row r="64" spans="1:48">
      <c r="A64">
        <v>64</v>
      </c>
    </row>
    <row r="65" spans="1:48">
      <c r="A65">
        <v>65</v>
      </c>
    </row>
    <row r="66" spans="1:48">
      <c r="A66">
        <v>66</v>
      </c>
    </row>
    <row r="67" spans="1:48">
      <c r="A67">
        <v>67</v>
      </c>
    </row>
    <row r="68" spans="1:48">
      <c r="A68">
        <v>68</v>
      </c>
    </row>
    <row r="69" spans="1:48">
      <c r="A69">
        <v>69</v>
      </c>
    </row>
    <row r="70" spans="1:48" ht="15" thickBot="1">
      <c r="A70">
        <v>70</v>
      </c>
    </row>
    <row r="71" spans="1:48" ht="18.600000000000001" thickBot="1">
      <c r="A71">
        <v>71</v>
      </c>
      <c r="B71" s="649" t="s">
        <v>1112</v>
      </c>
      <c r="C71" s="650"/>
      <c r="D71" s="651"/>
      <c r="E71" s="649" t="s">
        <v>1132</v>
      </c>
      <c r="F71" s="650"/>
      <c r="G71" s="650"/>
      <c r="H71" s="650"/>
      <c r="I71" s="650"/>
      <c r="J71" s="650"/>
      <c r="K71" s="650"/>
      <c r="L71" s="651"/>
      <c r="N71" s="649" t="s">
        <v>1114</v>
      </c>
      <c r="O71" s="650"/>
      <c r="P71" s="651"/>
      <c r="Q71" s="649" t="s">
        <v>1132</v>
      </c>
      <c r="R71" s="650"/>
      <c r="S71" s="650"/>
      <c r="T71" s="650"/>
      <c r="U71" s="650"/>
      <c r="V71" s="650"/>
      <c r="W71" s="650"/>
      <c r="X71" s="651"/>
      <c r="Z71" s="649" t="s">
        <v>1115</v>
      </c>
      <c r="AA71" s="650"/>
      <c r="AB71" s="651"/>
      <c r="AC71" s="649" t="s">
        <v>1132</v>
      </c>
      <c r="AD71" s="650"/>
      <c r="AE71" s="650"/>
      <c r="AF71" s="650"/>
      <c r="AG71" s="650"/>
      <c r="AH71" s="650"/>
      <c r="AI71" s="650"/>
      <c r="AJ71" s="651"/>
      <c r="AL71" s="649" t="s">
        <v>1116</v>
      </c>
      <c r="AM71" s="650"/>
      <c r="AN71" s="651"/>
      <c r="AO71" s="649" t="s">
        <v>1132</v>
      </c>
      <c r="AP71" s="650"/>
      <c r="AQ71" s="650"/>
      <c r="AR71" s="650"/>
      <c r="AS71" s="650"/>
      <c r="AT71" s="650"/>
      <c r="AU71" s="650"/>
      <c r="AV71" s="651"/>
    </row>
    <row r="72" spans="1:48" ht="15.75" customHeight="1">
      <c r="A72">
        <v>72</v>
      </c>
      <c r="B72" s="652" t="s">
        <v>1127</v>
      </c>
      <c r="C72" s="652" t="s">
        <v>634</v>
      </c>
      <c r="D72" s="669" t="s">
        <v>1119</v>
      </c>
      <c r="E72" s="676" t="s">
        <v>1120</v>
      </c>
      <c r="F72" s="677"/>
      <c r="G72" s="677"/>
      <c r="H72" s="677"/>
      <c r="I72" s="677"/>
      <c r="J72" s="677"/>
      <c r="K72" s="677"/>
      <c r="L72" s="678"/>
      <c r="N72" s="652" t="s">
        <v>1127</v>
      </c>
      <c r="O72" s="652" t="s">
        <v>634</v>
      </c>
      <c r="P72" s="669" t="s">
        <v>1119</v>
      </c>
      <c r="Q72" s="676" t="s">
        <v>1120</v>
      </c>
      <c r="R72" s="677"/>
      <c r="S72" s="677"/>
      <c r="T72" s="677"/>
      <c r="U72" s="677"/>
      <c r="V72" s="677"/>
      <c r="W72" s="677"/>
      <c r="X72" s="678"/>
      <c r="Z72" s="652" t="s">
        <v>1127</v>
      </c>
      <c r="AA72" s="652" t="s">
        <v>634</v>
      </c>
      <c r="AB72" s="669" t="s">
        <v>1119</v>
      </c>
      <c r="AC72" s="676" t="s">
        <v>1120</v>
      </c>
      <c r="AD72" s="677"/>
      <c r="AE72" s="677"/>
      <c r="AF72" s="677"/>
      <c r="AG72" s="677"/>
      <c r="AH72" s="677"/>
      <c r="AI72" s="677"/>
      <c r="AJ72" s="678"/>
      <c r="AL72" s="652" t="s">
        <v>1127</v>
      </c>
      <c r="AM72" s="652" t="s">
        <v>634</v>
      </c>
      <c r="AN72" s="669" t="s">
        <v>1119</v>
      </c>
      <c r="AO72" s="676" t="s">
        <v>1120</v>
      </c>
      <c r="AP72" s="677"/>
      <c r="AQ72" s="677"/>
      <c r="AR72" s="677"/>
      <c r="AS72" s="677"/>
      <c r="AT72" s="677"/>
      <c r="AU72" s="677"/>
      <c r="AV72" s="678"/>
    </row>
    <row r="73" spans="1:48" ht="15" customHeight="1" thickBot="1">
      <c r="A73">
        <v>73</v>
      </c>
      <c r="B73" s="668"/>
      <c r="C73" s="668"/>
      <c r="D73" s="670"/>
      <c r="E73" s="679"/>
      <c r="F73" s="680"/>
      <c r="G73" s="680"/>
      <c r="H73" s="680"/>
      <c r="I73" s="680"/>
      <c r="J73" s="680"/>
      <c r="K73" s="680"/>
      <c r="L73" s="681"/>
      <c r="N73" s="668"/>
      <c r="O73" s="668"/>
      <c r="P73" s="670"/>
      <c r="Q73" s="679"/>
      <c r="R73" s="680"/>
      <c r="S73" s="680"/>
      <c r="T73" s="680"/>
      <c r="U73" s="680"/>
      <c r="V73" s="680"/>
      <c r="W73" s="680"/>
      <c r="X73" s="681"/>
      <c r="Z73" s="668"/>
      <c r="AA73" s="668"/>
      <c r="AB73" s="670"/>
      <c r="AC73" s="679"/>
      <c r="AD73" s="680"/>
      <c r="AE73" s="680"/>
      <c r="AF73" s="680"/>
      <c r="AG73" s="680"/>
      <c r="AH73" s="680"/>
      <c r="AI73" s="680"/>
      <c r="AJ73" s="681"/>
      <c r="AL73" s="668"/>
      <c r="AM73" s="668"/>
      <c r="AN73" s="670"/>
      <c r="AO73" s="679"/>
      <c r="AP73" s="680"/>
      <c r="AQ73" s="680"/>
      <c r="AR73" s="680"/>
      <c r="AS73" s="680"/>
      <c r="AT73" s="680"/>
      <c r="AU73" s="680"/>
      <c r="AV73" s="681"/>
    </row>
    <row r="74" spans="1:48" ht="15" thickBot="1">
      <c r="A74">
        <v>74</v>
      </c>
      <c r="B74" s="653"/>
      <c r="C74" s="653"/>
      <c r="D74" s="671"/>
      <c r="E74" s="75">
        <v>0</v>
      </c>
      <c r="F74" s="76">
        <v>500</v>
      </c>
      <c r="G74" s="76">
        <v>1000</v>
      </c>
      <c r="H74" s="76">
        <v>1500</v>
      </c>
      <c r="I74" s="76">
        <v>2000</v>
      </c>
      <c r="J74" s="76">
        <v>2500</v>
      </c>
      <c r="K74" s="76">
        <v>3000</v>
      </c>
      <c r="L74" s="77">
        <v>3500</v>
      </c>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L74" s="653"/>
      <c r="AM74" s="653"/>
      <c r="AN74" s="671"/>
      <c r="AO74" s="75">
        <v>0</v>
      </c>
      <c r="AP74" s="76">
        <v>500</v>
      </c>
      <c r="AQ74" s="76">
        <v>1000</v>
      </c>
      <c r="AR74" s="76">
        <v>1500</v>
      </c>
      <c r="AS74" s="76">
        <v>2000</v>
      </c>
      <c r="AT74" s="76">
        <v>2500</v>
      </c>
      <c r="AU74" s="76">
        <v>3000</v>
      </c>
      <c r="AV74" s="77">
        <v>3500</v>
      </c>
    </row>
    <row r="75" spans="1:48" ht="15" customHeight="1">
      <c r="A75">
        <v>75</v>
      </c>
      <c r="B75" s="661" t="s">
        <v>1135</v>
      </c>
      <c r="C75" s="664">
        <v>100</v>
      </c>
      <c r="D75" s="78" t="s">
        <v>133</v>
      </c>
      <c r="E75" s="79">
        <v>117</v>
      </c>
      <c r="F75" s="80">
        <v>111</v>
      </c>
      <c r="G75" s="80">
        <v>105</v>
      </c>
      <c r="H75" s="80">
        <v>100</v>
      </c>
      <c r="I75" s="80">
        <v>94</v>
      </c>
      <c r="J75" s="80">
        <v>89</v>
      </c>
      <c r="K75" s="80">
        <v>83</v>
      </c>
      <c r="L75" s="81">
        <v>78</v>
      </c>
      <c r="N75" s="661" t="s">
        <v>1135</v>
      </c>
      <c r="O75" s="664">
        <v>100</v>
      </c>
      <c r="P75" s="78" t="s">
        <v>133</v>
      </c>
      <c r="Q75" s="79">
        <v>117</v>
      </c>
      <c r="R75" s="80">
        <v>111</v>
      </c>
      <c r="S75" s="80">
        <v>105</v>
      </c>
      <c r="T75" s="80">
        <v>100</v>
      </c>
      <c r="U75" s="80">
        <v>94</v>
      </c>
      <c r="V75" s="80">
        <v>89</v>
      </c>
      <c r="W75" s="80">
        <v>83</v>
      </c>
      <c r="X75" s="81">
        <v>78</v>
      </c>
      <c r="Z75" s="661" t="s">
        <v>1135</v>
      </c>
      <c r="AA75" s="664">
        <v>100</v>
      </c>
      <c r="AB75" s="78" t="s">
        <v>133</v>
      </c>
      <c r="AC75" s="79">
        <v>117</v>
      </c>
      <c r="AD75" s="80">
        <v>111</v>
      </c>
      <c r="AE75" s="80">
        <v>105</v>
      </c>
      <c r="AF75" s="80">
        <v>99</v>
      </c>
      <c r="AG75" s="80">
        <v>94</v>
      </c>
      <c r="AH75" s="80">
        <v>88</v>
      </c>
      <c r="AI75" s="80">
        <v>82</v>
      </c>
      <c r="AJ75" s="81">
        <v>77</v>
      </c>
      <c r="AL75" s="661" t="s">
        <v>1135</v>
      </c>
      <c r="AM75" s="664">
        <v>100</v>
      </c>
      <c r="AN75" s="78" t="s">
        <v>133</v>
      </c>
      <c r="AO75" s="79">
        <v>113</v>
      </c>
      <c r="AP75" s="80">
        <v>107</v>
      </c>
      <c r="AQ75" s="80">
        <v>101</v>
      </c>
      <c r="AR75" s="80">
        <v>95</v>
      </c>
      <c r="AS75" s="80">
        <v>90</v>
      </c>
      <c r="AT75" s="80">
        <v>84</v>
      </c>
      <c r="AU75" s="80">
        <v>78</v>
      </c>
      <c r="AV75" s="81">
        <v>73</v>
      </c>
    </row>
    <row r="76" spans="1:48" ht="15" thickBot="1">
      <c r="A76">
        <v>76</v>
      </c>
      <c r="B76" s="662"/>
      <c r="C76" s="665"/>
      <c r="D76" s="82" t="s">
        <v>136</v>
      </c>
      <c r="E76" s="83">
        <v>125</v>
      </c>
      <c r="F76" s="84">
        <v>118</v>
      </c>
      <c r="G76" s="84">
        <v>112</v>
      </c>
      <c r="H76" s="84">
        <v>106</v>
      </c>
      <c r="I76" s="84">
        <v>99</v>
      </c>
      <c r="J76" s="84">
        <v>93</v>
      </c>
      <c r="K76" s="84">
        <v>87</v>
      </c>
      <c r="L76" s="85">
        <v>81</v>
      </c>
      <c r="N76" s="662"/>
      <c r="O76" s="665"/>
      <c r="P76" s="82" t="s">
        <v>136</v>
      </c>
      <c r="Q76" s="83">
        <v>125</v>
      </c>
      <c r="R76" s="84">
        <v>118</v>
      </c>
      <c r="S76" s="84">
        <v>112</v>
      </c>
      <c r="T76" s="84">
        <v>106</v>
      </c>
      <c r="U76" s="84">
        <v>99</v>
      </c>
      <c r="V76" s="84">
        <v>93</v>
      </c>
      <c r="W76" s="84">
        <v>87</v>
      </c>
      <c r="X76" s="85">
        <v>81</v>
      </c>
      <c r="Z76" s="662"/>
      <c r="AA76" s="665"/>
      <c r="AB76" s="82" t="s">
        <v>136</v>
      </c>
      <c r="AC76" s="83">
        <v>125</v>
      </c>
      <c r="AD76" s="84">
        <v>118</v>
      </c>
      <c r="AE76" s="84">
        <v>112</v>
      </c>
      <c r="AF76" s="84">
        <v>105</v>
      </c>
      <c r="AG76" s="84">
        <v>99</v>
      </c>
      <c r="AH76" s="84">
        <v>92</v>
      </c>
      <c r="AI76" s="84">
        <v>86</v>
      </c>
      <c r="AJ76" s="85">
        <v>80</v>
      </c>
      <c r="AL76" s="662"/>
      <c r="AM76" s="665"/>
      <c r="AN76" s="82" t="s">
        <v>136</v>
      </c>
      <c r="AO76" s="83">
        <v>109</v>
      </c>
      <c r="AP76" s="84">
        <v>104</v>
      </c>
      <c r="AQ76" s="84">
        <v>99</v>
      </c>
      <c r="AR76" s="84">
        <v>95</v>
      </c>
      <c r="AS76" s="84">
        <v>90</v>
      </c>
      <c r="AT76" s="84">
        <v>86</v>
      </c>
      <c r="AU76" s="84">
        <v>81</v>
      </c>
      <c r="AV76" s="85">
        <v>77</v>
      </c>
    </row>
    <row r="77" spans="1:48">
      <c r="A77">
        <v>77</v>
      </c>
      <c r="B77" s="662"/>
      <c r="C77" s="666">
        <v>110</v>
      </c>
      <c r="D77" s="86" t="str">
        <f>+D75</f>
        <v>48-X</v>
      </c>
      <c r="E77" s="87">
        <v>138</v>
      </c>
      <c r="F77" s="88">
        <v>131</v>
      </c>
      <c r="G77" s="88">
        <v>125</v>
      </c>
      <c r="H77" s="88">
        <v>119</v>
      </c>
      <c r="I77" s="88">
        <v>113</v>
      </c>
      <c r="J77" s="88">
        <v>107</v>
      </c>
      <c r="K77" s="88">
        <v>101</v>
      </c>
      <c r="L77" s="89">
        <v>95</v>
      </c>
      <c r="N77" s="662"/>
      <c r="O77" s="666">
        <v>110</v>
      </c>
      <c r="P77" s="86" t="str">
        <f>+P75</f>
        <v>48-X</v>
      </c>
      <c r="Q77" s="87">
        <v>138</v>
      </c>
      <c r="R77" s="88">
        <v>131</v>
      </c>
      <c r="S77" s="88">
        <v>125</v>
      </c>
      <c r="T77" s="88">
        <v>119</v>
      </c>
      <c r="U77" s="88">
        <v>113</v>
      </c>
      <c r="V77" s="88">
        <v>107</v>
      </c>
      <c r="W77" s="88">
        <v>101</v>
      </c>
      <c r="X77" s="89">
        <v>95</v>
      </c>
      <c r="Z77" s="662"/>
      <c r="AA77" s="666">
        <v>110</v>
      </c>
      <c r="AB77" s="86" t="str">
        <f>+AB75</f>
        <v>48-X</v>
      </c>
      <c r="AC77" s="87">
        <v>138</v>
      </c>
      <c r="AD77" s="88">
        <v>131</v>
      </c>
      <c r="AE77" s="88">
        <v>125</v>
      </c>
      <c r="AF77" s="88">
        <v>119</v>
      </c>
      <c r="AG77" s="88">
        <v>113</v>
      </c>
      <c r="AH77" s="88">
        <v>107</v>
      </c>
      <c r="AI77" s="88">
        <v>101</v>
      </c>
      <c r="AJ77" s="89">
        <v>95</v>
      </c>
      <c r="AL77" s="662"/>
      <c r="AM77" s="666">
        <v>110</v>
      </c>
      <c r="AN77" s="86" t="str">
        <f>+AN75</f>
        <v>48-X</v>
      </c>
      <c r="AO77" s="87">
        <v>138</v>
      </c>
      <c r="AP77" s="88">
        <v>130</v>
      </c>
      <c r="AQ77" s="88">
        <v>122</v>
      </c>
      <c r="AR77" s="88">
        <v>115</v>
      </c>
      <c r="AS77" s="88">
        <v>107</v>
      </c>
      <c r="AT77" s="88">
        <v>100</v>
      </c>
      <c r="AU77" s="88">
        <v>92</v>
      </c>
      <c r="AV77" s="89">
        <v>85</v>
      </c>
    </row>
    <row r="78" spans="1:48" ht="15" thickBot="1">
      <c r="A78">
        <v>78</v>
      </c>
      <c r="B78" s="662"/>
      <c r="C78" s="667"/>
      <c r="D78" s="90" t="str">
        <f>+D76</f>
        <v>48-XL</v>
      </c>
      <c r="E78" s="87">
        <v>149</v>
      </c>
      <c r="F78" s="88">
        <v>141</v>
      </c>
      <c r="G78" s="88">
        <v>134</v>
      </c>
      <c r="H78" s="88">
        <v>127</v>
      </c>
      <c r="I78" s="88">
        <v>120</v>
      </c>
      <c r="J78" s="88">
        <v>113</v>
      </c>
      <c r="K78" s="88">
        <v>106</v>
      </c>
      <c r="L78" s="89">
        <v>99</v>
      </c>
      <c r="N78" s="662"/>
      <c r="O78" s="667"/>
      <c r="P78" s="90" t="str">
        <f>+P76</f>
        <v>48-XL</v>
      </c>
      <c r="Q78" s="87">
        <v>149</v>
      </c>
      <c r="R78" s="88">
        <v>141</v>
      </c>
      <c r="S78" s="88">
        <v>134</v>
      </c>
      <c r="T78" s="88">
        <v>127</v>
      </c>
      <c r="U78" s="88">
        <v>120</v>
      </c>
      <c r="V78" s="88">
        <v>113</v>
      </c>
      <c r="W78" s="88">
        <v>106</v>
      </c>
      <c r="X78" s="89">
        <v>99</v>
      </c>
      <c r="Z78" s="662"/>
      <c r="AA78" s="667"/>
      <c r="AB78" s="90" t="str">
        <f>+AB76</f>
        <v>48-XL</v>
      </c>
      <c r="AC78" s="87">
        <v>149</v>
      </c>
      <c r="AD78" s="88">
        <v>141</v>
      </c>
      <c r="AE78" s="88">
        <v>134</v>
      </c>
      <c r="AF78" s="88">
        <v>127</v>
      </c>
      <c r="AG78" s="88">
        <v>120</v>
      </c>
      <c r="AH78" s="88">
        <v>113</v>
      </c>
      <c r="AI78" s="88">
        <v>106</v>
      </c>
      <c r="AJ78" s="89">
        <v>99</v>
      </c>
      <c r="AL78" s="662"/>
      <c r="AM78" s="667"/>
      <c r="AN78" s="90" t="str">
        <f>+AN76</f>
        <v>48-XL</v>
      </c>
      <c r="AO78" s="87">
        <v>135</v>
      </c>
      <c r="AP78" s="88">
        <v>127</v>
      </c>
      <c r="AQ78" s="88">
        <v>119</v>
      </c>
      <c r="AR78" s="88">
        <v>112</v>
      </c>
      <c r="AS78" s="88">
        <v>104</v>
      </c>
      <c r="AT78" s="88">
        <v>97</v>
      </c>
      <c r="AU78" s="88">
        <v>89</v>
      </c>
      <c r="AV78" s="89">
        <v>82</v>
      </c>
    </row>
    <row r="79" spans="1:48">
      <c r="A79">
        <v>79</v>
      </c>
      <c r="B79" s="662"/>
      <c r="C79" s="664">
        <f>+C77+10</f>
        <v>120</v>
      </c>
      <c r="D79" s="78" t="s">
        <v>133</v>
      </c>
      <c r="E79" s="83">
        <v>159</v>
      </c>
      <c r="F79" s="84">
        <v>152</v>
      </c>
      <c r="G79" s="84">
        <v>145</v>
      </c>
      <c r="H79" s="84">
        <v>138</v>
      </c>
      <c r="I79" s="84">
        <v>131</v>
      </c>
      <c r="J79" s="84">
        <v>124</v>
      </c>
      <c r="K79" s="84">
        <v>117</v>
      </c>
      <c r="L79" s="85">
        <v>111</v>
      </c>
      <c r="N79" s="662"/>
      <c r="O79" s="664">
        <f>+O77+10</f>
        <v>120</v>
      </c>
      <c r="P79" s="78" t="s">
        <v>133</v>
      </c>
      <c r="Q79" s="83">
        <v>159</v>
      </c>
      <c r="R79" s="84">
        <v>152</v>
      </c>
      <c r="S79" s="84">
        <v>145</v>
      </c>
      <c r="T79" s="84">
        <v>138</v>
      </c>
      <c r="U79" s="84">
        <v>131</v>
      </c>
      <c r="V79" s="84">
        <v>124</v>
      </c>
      <c r="W79" s="84">
        <v>117</v>
      </c>
      <c r="X79" s="85">
        <v>111</v>
      </c>
      <c r="Z79" s="662"/>
      <c r="AA79" s="664">
        <f>+AA77+10</f>
        <v>120</v>
      </c>
      <c r="AB79" s="78" t="s">
        <v>133</v>
      </c>
      <c r="AC79" s="83">
        <v>159</v>
      </c>
      <c r="AD79" s="84">
        <v>152</v>
      </c>
      <c r="AE79" s="84">
        <v>145</v>
      </c>
      <c r="AF79" s="84">
        <v>138</v>
      </c>
      <c r="AG79" s="84">
        <v>131</v>
      </c>
      <c r="AH79" s="84">
        <v>124</v>
      </c>
      <c r="AI79" s="84">
        <v>117</v>
      </c>
      <c r="AJ79" s="85">
        <v>111</v>
      </c>
      <c r="AL79" s="662"/>
      <c r="AM79" s="664">
        <f>+AM77+10</f>
        <v>120</v>
      </c>
      <c r="AN79" s="78" t="s">
        <v>133</v>
      </c>
      <c r="AO79" s="83">
        <v>159</v>
      </c>
      <c r="AP79" s="84">
        <v>151</v>
      </c>
      <c r="AQ79" s="84">
        <v>143</v>
      </c>
      <c r="AR79" s="84">
        <v>135</v>
      </c>
      <c r="AS79" s="84">
        <v>128</v>
      </c>
      <c r="AT79" s="84">
        <v>120</v>
      </c>
      <c r="AU79" s="84">
        <v>112</v>
      </c>
      <c r="AV79" s="85">
        <v>105</v>
      </c>
    </row>
    <row r="80" spans="1:48" ht="15" thickBot="1">
      <c r="A80">
        <v>80</v>
      </c>
      <c r="B80" s="662"/>
      <c r="C80" s="665"/>
      <c r="D80" s="82" t="s">
        <v>136</v>
      </c>
      <c r="E80" s="83">
        <v>174</v>
      </c>
      <c r="F80" s="84">
        <v>166</v>
      </c>
      <c r="G80" s="84">
        <v>158</v>
      </c>
      <c r="H80" s="84">
        <v>150</v>
      </c>
      <c r="I80" s="84">
        <v>142</v>
      </c>
      <c r="J80" s="84">
        <v>134</v>
      </c>
      <c r="K80" s="84">
        <v>126</v>
      </c>
      <c r="L80" s="85">
        <v>118</v>
      </c>
      <c r="N80" s="662"/>
      <c r="O80" s="665"/>
      <c r="P80" s="82" t="s">
        <v>136</v>
      </c>
      <c r="Q80" s="83">
        <v>174</v>
      </c>
      <c r="R80" s="84">
        <v>166</v>
      </c>
      <c r="S80" s="84">
        <v>158</v>
      </c>
      <c r="T80" s="84">
        <v>150</v>
      </c>
      <c r="U80" s="84">
        <v>142</v>
      </c>
      <c r="V80" s="84">
        <v>134</v>
      </c>
      <c r="W80" s="84">
        <v>126</v>
      </c>
      <c r="X80" s="85">
        <v>118</v>
      </c>
      <c r="Z80" s="662"/>
      <c r="AA80" s="665"/>
      <c r="AB80" s="82" t="s">
        <v>136</v>
      </c>
      <c r="AC80" s="83">
        <v>174</v>
      </c>
      <c r="AD80" s="84">
        <v>166</v>
      </c>
      <c r="AE80" s="84">
        <v>158</v>
      </c>
      <c r="AF80" s="84">
        <v>150</v>
      </c>
      <c r="AG80" s="84">
        <v>142</v>
      </c>
      <c r="AH80" s="84">
        <v>134</v>
      </c>
      <c r="AI80" s="84">
        <v>126</v>
      </c>
      <c r="AJ80" s="85">
        <v>118</v>
      </c>
      <c r="AL80" s="662"/>
      <c r="AM80" s="665"/>
      <c r="AN80" s="82" t="s">
        <v>136</v>
      </c>
      <c r="AO80" s="83">
        <v>163</v>
      </c>
      <c r="AP80" s="84">
        <v>154</v>
      </c>
      <c r="AQ80" s="84">
        <v>145</v>
      </c>
      <c r="AR80" s="84">
        <v>136</v>
      </c>
      <c r="AS80" s="84">
        <v>127</v>
      </c>
      <c r="AT80" s="84">
        <v>118</v>
      </c>
      <c r="AU80" s="84">
        <v>109</v>
      </c>
      <c r="AV80" s="85">
        <v>101</v>
      </c>
    </row>
    <row r="81" spans="1:48">
      <c r="A81">
        <v>81</v>
      </c>
      <c r="B81" s="662"/>
      <c r="C81" s="666">
        <f>+C79+10</f>
        <v>130</v>
      </c>
      <c r="D81" s="86" t="str">
        <f>+D79</f>
        <v>48-X</v>
      </c>
      <c r="E81" s="87">
        <v>180</v>
      </c>
      <c r="F81" s="88">
        <v>172</v>
      </c>
      <c r="G81" s="88">
        <v>164</v>
      </c>
      <c r="H81" s="88">
        <v>157</v>
      </c>
      <c r="I81" s="88">
        <v>149</v>
      </c>
      <c r="J81" s="88">
        <v>142</v>
      </c>
      <c r="K81" s="88">
        <v>134</v>
      </c>
      <c r="L81" s="89">
        <v>127</v>
      </c>
      <c r="N81" s="662"/>
      <c r="O81" s="666">
        <f>+O79+10</f>
        <v>130</v>
      </c>
      <c r="P81" s="86" t="str">
        <f>+P79</f>
        <v>48-X</v>
      </c>
      <c r="Q81" s="87">
        <v>180</v>
      </c>
      <c r="R81" s="88">
        <v>172</v>
      </c>
      <c r="S81" s="88">
        <v>164</v>
      </c>
      <c r="T81" s="88">
        <v>157</v>
      </c>
      <c r="U81" s="88">
        <v>149</v>
      </c>
      <c r="V81" s="88">
        <v>142</v>
      </c>
      <c r="W81" s="88">
        <v>134</v>
      </c>
      <c r="X81" s="89">
        <v>127</v>
      </c>
      <c r="Z81" s="662"/>
      <c r="AA81" s="666">
        <f>+AA79+10</f>
        <v>130</v>
      </c>
      <c r="AB81" s="86" t="str">
        <f>+AB79</f>
        <v>48-X</v>
      </c>
      <c r="AC81" s="87">
        <v>180</v>
      </c>
      <c r="AD81" s="88">
        <v>172</v>
      </c>
      <c r="AE81" s="88">
        <v>164</v>
      </c>
      <c r="AF81" s="88">
        <v>157</v>
      </c>
      <c r="AG81" s="88">
        <v>149</v>
      </c>
      <c r="AH81" s="88">
        <v>142</v>
      </c>
      <c r="AI81" s="88">
        <v>134</v>
      </c>
      <c r="AJ81" s="89">
        <v>127</v>
      </c>
      <c r="AL81" s="662"/>
      <c r="AM81" s="666">
        <f>+AM79+10</f>
        <v>130</v>
      </c>
      <c r="AN81" s="86" t="str">
        <f>+AN79</f>
        <v>48-X</v>
      </c>
      <c r="AO81" s="87">
        <v>180</v>
      </c>
      <c r="AP81" s="88">
        <v>172</v>
      </c>
      <c r="AQ81" s="88">
        <v>164</v>
      </c>
      <c r="AR81" s="88">
        <v>156</v>
      </c>
      <c r="AS81" s="88">
        <v>149</v>
      </c>
      <c r="AT81" s="88">
        <v>141</v>
      </c>
      <c r="AU81" s="88">
        <v>133</v>
      </c>
      <c r="AV81" s="89">
        <v>126</v>
      </c>
    </row>
    <row r="82" spans="1:48" ht="15" thickBot="1">
      <c r="A82">
        <v>82</v>
      </c>
      <c r="B82" s="662"/>
      <c r="C82" s="667"/>
      <c r="D82" s="90" t="str">
        <f>+D80</f>
        <v>48-XL</v>
      </c>
      <c r="E82" s="87">
        <v>197</v>
      </c>
      <c r="F82" s="88">
        <v>188</v>
      </c>
      <c r="G82" s="88">
        <v>179</v>
      </c>
      <c r="H82" s="88">
        <v>171</v>
      </c>
      <c r="I82" s="88">
        <v>162</v>
      </c>
      <c r="J82" s="88">
        <v>154</v>
      </c>
      <c r="K82" s="88">
        <v>145</v>
      </c>
      <c r="L82" s="89">
        <v>137</v>
      </c>
      <c r="N82" s="662"/>
      <c r="O82" s="667"/>
      <c r="P82" s="90" t="str">
        <f>+P80</f>
        <v>48-XL</v>
      </c>
      <c r="Q82" s="87">
        <v>197</v>
      </c>
      <c r="R82" s="88">
        <v>188</v>
      </c>
      <c r="S82" s="88">
        <v>179</v>
      </c>
      <c r="T82" s="88">
        <v>171</v>
      </c>
      <c r="U82" s="88">
        <v>162</v>
      </c>
      <c r="V82" s="88">
        <v>154</v>
      </c>
      <c r="W82" s="88">
        <v>145</v>
      </c>
      <c r="X82" s="89">
        <v>137</v>
      </c>
      <c r="Z82" s="662"/>
      <c r="AA82" s="667"/>
      <c r="AB82" s="90" t="str">
        <f>+AB80</f>
        <v>48-XL</v>
      </c>
      <c r="AC82" s="87">
        <v>197</v>
      </c>
      <c r="AD82" s="88">
        <v>188</v>
      </c>
      <c r="AE82" s="88">
        <v>179</v>
      </c>
      <c r="AF82" s="88">
        <v>171</v>
      </c>
      <c r="AG82" s="88">
        <v>162</v>
      </c>
      <c r="AH82" s="88">
        <v>154</v>
      </c>
      <c r="AI82" s="88">
        <v>145</v>
      </c>
      <c r="AJ82" s="89">
        <v>137</v>
      </c>
      <c r="AL82" s="662"/>
      <c r="AM82" s="667"/>
      <c r="AN82" s="90" t="str">
        <f>+AN80</f>
        <v>48-XL</v>
      </c>
      <c r="AO82" s="87">
        <v>194</v>
      </c>
      <c r="AP82" s="88">
        <v>183</v>
      </c>
      <c r="AQ82" s="88">
        <v>173</v>
      </c>
      <c r="AR82" s="88">
        <v>162</v>
      </c>
      <c r="AS82" s="88">
        <v>152</v>
      </c>
      <c r="AT82" s="88">
        <v>141</v>
      </c>
      <c r="AU82" s="88">
        <v>131</v>
      </c>
      <c r="AV82" s="89">
        <v>121</v>
      </c>
    </row>
    <row r="83" spans="1:48">
      <c r="A83">
        <v>83</v>
      </c>
      <c r="B83" s="662"/>
      <c r="C83" s="664">
        <f>+C81+10</f>
        <v>140</v>
      </c>
      <c r="D83" s="78" t="s">
        <v>133</v>
      </c>
      <c r="E83" s="83">
        <v>201</v>
      </c>
      <c r="F83" s="84">
        <v>192</v>
      </c>
      <c r="G83" s="84">
        <v>184</v>
      </c>
      <c r="H83" s="84">
        <v>176</v>
      </c>
      <c r="I83" s="84">
        <v>168</v>
      </c>
      <c r="J83" s="84">
        <v>160</v>
      </c>
      <c r="K83" s="84">
        <v>152</v>
      </c>
      <c r="L83" s="85">
        <v>144</v>
      </c>
      <c r="N83" s="662"/>
      <c r="O83" s="664">
        <f>+O81+10</f>
        <v>140</v>
      </c>
      <c r="P83" s="78" t="s">
        <v>133</v>
      </c>
      <c r="Q83" s="83">
        <v>201</v>
      </c>
      <c r="R83" s="84">
        <v>192</v>
      </c>
      <c r="S83" s="84">
        <v>184</v>
      </c>
      <c r="T83" s="84">
        <v>176</v>
      </c>
      <c r="U83" s="84">
        <v>168</v>
      </c>
      <c r="V83" s="84">
        <v>160</v>
      </c>
      <c r="W83" s="84">
        <v>152</v>
      </c>
      <c r="X83" s="85">
        <v>144</v>
      </c>
      <c r="Z83" s="662"/>
      <c r="AA83" s="664">
        <f>+AA81+10</f>
        <v>140</v>
      </c>
      <c r="AB83" s="78" t="s">
        <v>133</v>
      </c>
      <c r="AC83" s="83">
        <v>201</v>
      </c>
      <c r="AD83" s="84">
        <v>192</v>
      </c>
      <c r="AE83" s="84">
        <v>184</v>
      </c>
      <c r="AF83" s="84">
        <v>176</v>
      </c>
      <c r="AG83" s="84">
        <v>168</v>
      </c>
      <c r="AH83" s="84">
        <v>160</v>
      </c>
      <c r="AI83" s="84">
        <v>152</v>
      </c>
      <c r="AJ83" s="85">
        <v>144</v>
      </c>
      <c r="AL83" s="662"/>
      <c r="AM83" s="664">
        <f>+AM81+10</f>
        <v>140</v>
      </c>
      <c r="AN83" s="78" t="s">
        <v>133</v>
      </c>
      <c r="AO83" s="83">
        <v>201</v>
      </c>
      <c r="AP83" s="84">
        <v>192</v>
      </c>
      <c r="AQ83" s="84">
        <v>184</v>
      </c>
      <c r="AR83" s="84">
        <v>176</v>
      </c>
      <c r="AS83" s="84">
        <v>168</v>
      </c>
      <c r="AT83" s="84">
        <v>160</v>
      </c>
      <c r="AU83" s="84">
        <v>152</v>
      </c>
      <c r="AV83" s="85">
        <v>144</v>
      </c>
    </row>
    <row r="84" spans="1:48" ht="15" thickBot="1">
      <c r="A84">
        <v>84</v>
      </c>
      <c r="B84" s="662"/>
      <c r="C84" s="665"/>
      <c r="D84" s="82" t="s">
        <v>136</v>
      </c>
      <c r="E84" s="83">
        <v>220</v>
      </c>
      <c r="F84" s="84">
        <v>210</v>
      </c>
      <c r="G84" s="84">
        <v>201</v>
      </c>
      <c r="H84" s="84">
        <v>192</v>
      </c>
      <c r="I84" s="84">
        <v>183</v>
      </c>
      <c r="J84" s="84">
        <v>174</v>
      </c>
      <c r="K84" s="84">
        <v>165</v>
      </c>
      <c r="L84" s="85">
        <v>156</v>
      </c>
      <c r="N84" s="662"/>
      <c r="O84" s="665"/>
      <c r="P84" s="82" t="s">
        <v>136</v>
      </c>
      <c r="Q84" s="83">
        <v>220</v>
      </c>
      <c r="R84" s="84">
        <v>210</v>
      </c>
      <c r="S84" s="84">
        <v>201</v>
      </c>
      <c r="T84" s="84">
        <v>192</v>
      </c>
      <c r="U84" s="84">
        <v>183</v>
      </c>
      <c r="V84" s="84">
        <v>174</v>
      </c>
      <c r="W84" s="84">
        <v>165</v>
      </c>
      <c r="X84" s="85">
        <v>156</v>
      </c>
      <c r="Z84" s="662"/>
      <c r="AA84" s="665"/>
      <c r="AB84" s="82" t="s">
        <v>136</v>
      </c>
      <c r="AC84" s="83">
        <v>220</v>
      </c>
      <c r="AD84" s="84">
        <v>210</v>
      </c>
      <c r="AE84" s="84">
        <v>201</v>
      </c>
      <c r="AF84" s="84">
        <v>192</v>
      </c>
      <c r="AG84" s="84">
        <v>183</v>
      </c>
      <c r="AH84" s="84">
        <v>174</v>
      </c>
      <c r="AI84" s="84">
        <v>165</v>
      </c>
      <c r="AJ84" s="85">
        <v>156</v>
      </c>
      <c r="AL84" s="662"/>
      <c r="AM84" s="665"/>
      <c r="AN84" s="82" t="s">
        <v>136</v>
      </c>
      <c r="AO84" s="83">
        <v>220</v>
      </c>
      <c r="AP84" s="84">
        <v>209</v>
      </c>
      <c r="AQ84" s="84">
        <v>198</v>
      </c>
      <c r="AR84" s="84">
        <v>187</v>
      </c>
      <c r="AS84" s="84">
        <v>176</v>
      </c>
      <c r="AT84" s="84">
        <v>165</v>
      </c>
      <c r="AU84" s="84">
        <v>154</v>
      </c>
      <c r="AV84" s="85">
        <v>143</v>
      </c>
    </row>
    <row r="85" spans="1:48">
      <c r="A85">
        <v>85</v>
      </c>
      <c r="B85" s="662"/>
      <c r="C85" s="666">
        <f>+C83+10</f>
        <v>150</v>
      </c>
      <c r="D85" s="86" t="str">
        <f>+D83</f>
        <v>48-X</v>
      </c>
      <c r="E85" s="87">
        <v>222</v>
      </c>
      <c r="F85" s="88">
        <v>213</v>
      </c>
      <c r="G85" s="88">
        <v>204</v>
      </c>
      <c r="H85" s="88">
        <v>195</v>
      </c>
      <c r="I85" s="88">
        <v>187</v>
      </c>
      <c r="J85" s="88">
        <v>178</v>
      </c>
      <c r="K85" s="88">
        <v>169</v>
      </c>
      <c r="L85" s="89">
        <v>161</v>
      </c>
      <c r="N85" s="662"/>
      <c r="O85" s="666">
        <f>+O83+10</f>
        <v>150</v>
      </c>
      <c r="P85" s="86" t="str">
        <f>+P83</f>
        <v>48-X</v>
      </c>
      <c r="Q85" s="87">
        <v>222</v>
      </c>
      <c r="R85" s="88">
        <v>213</v>
      </c>
      <c r="S85" s="88">
        <v>204</v>
      </c>
      <c r="T85" s="88">
        <v>195</v>
      </c>
      <c r="U85" s="88">
        <v>187</v>
      </c>
      <c r="V85" s="88">
        <v>178</v>
      </c>
      <c r="W85" s="88">
        <v>169</v>
      </c>
      <c r="X85" s="89">
        <v>161</v>
      </c>
      <c r="Z85" s="662"/>
      <c r="AA85" s="666">
        <f>+AA83+10</f>
        <v>150</v>
      </c>
      <c r="AB85" s="86" t="str">
        <f>+AB83</f>
        <v>48-X</v>
      </c>
      <c r="AC85" s="87">
        <v>222</v>
      </c>
      <c r="AD85" s="88">
        <v>213</v>
      </c>
      <c r="AE85" s="88">
        <v>204</v>
      </c>
      <c r="AF85" s="88">
        <v>195</v>
      </c>
      <c r="AG85" s="88">
        <v>187</v>
      </c>
      <c r="AH85" s="88">
        <v>178</v>
      </c>
      <c r="AI85" s="88">
        <v>169</v>
      </c>
      <c r="AJ85" s="89">
        <v>161</v>
      </c>
      <c r="AL85" s="662"/>
      <c r="AM85" s="666">
        <f>+AM83+10</f>
        <v>150</v>
      </c>
      <c r="AN85" s="86" t="str">
        <f>+AN83</f>
        <v>48-X</v>
      </c>
      <c r="AO85" s="87">
        <v>222</v>
      </c>
      <c r="AP85" s="88">
        <v>213</v>
      </c>
      <c r="AQ85" s="88">
        <v>204</v>
      </c>
      <c r="AR85" s="88">
        <v>195</v>
      </c>
      <c r="AS85" s="88">
        <v>187</v>
      </c>
      <c r="AT85" s="88">
        <v>178</v>
      </c>
      <c r="AU85" s="88">
        <v>169</v>
      </c>
      <c r="AV85" s="89">
        <v>161</v>
      </c>
    </row>
    <row r="86" spans="1:48" ht="15" thickBot="1">
      <c r="A86">
        <v>86</v>
      </c>
      <c r="B86" s="662"/>
      <c r="C86" s="667"/>
      <c r="D86" s="90" t="str">
        <f>+D84</f>
        <v>48-XL</v>
      </c>
      <c r="E86" s="87">
        <v>244</v>
      </c>
      <c r="F86" s="88">
        <v>234</v>
      </c>
      <c r="G86" s="88">
        <v>224</v>
      </c>
      <c r="H86" s="88">
        <v>215</v>
      </c>
      <c r="I86" s="88">
        <v>205</v>
      </c>
      <c r="J86" s="88">
        <v>196</v>
      </c>
      <c r="K86" s="88">
        <v>186</v>
      </c>
      <c r="L86" s="89">
        <v>177</v>
      </c>
      <c r="N86" s="662"/>
      <c r="O86" s="667"/>
      <c r="P86" s="90" t="str">
        <f>+P84</f>
        <v>48-XL</v>
      </c>
      <c r="Q86" s="87">
        <v>244</v>
      </c>
      <c r="R86" s="88">
        <v>234</v>
      </c>
      <c r="S86" s="88">
        <v>224</v>
      </c>
      <c r="T86" s="88">
        <v>215</v>
      </c>
      <c r="U86" s="88">
        <v>205</v>
      </c>
      <c r="V86" s="88">
        <v>196</v>
      </c>
      <c r="W86" s="88">
        <v>186</v>
      </c>
      <c r="X86" s="89">
        <v>177</v>
      </c>
      <c r="Z86" s="662"/>
      <c r="AA86" s="667"/>
      <c r="AB86" s="90" t="str">
        <f>+AB84</f>
        <v>48-XL</v>
      </c>
      <c r="AC86" s="87">
        <v>244</v>
      </c>
      <c r="AD86" s="88">
        <v>234</v>
      </c>
      <c r="AE86" s="88">
        <v>224</v>
      </c>
      <c r="AF86" s="88">
        <v>215</v>
      </c>
      <c r="AG86" s="88">
        <v>205</v>
      </c>
      <c r="AH86" s="88">
        <v>196</v>
      </c>
      <c r="AI86" s="88">
        <v>186</v>
      </c>
      <c r="AJ86" s="89">
        <v>177</v>
      </c>
      <c r="AL86" s="662"/>
      <c r="AM86" s="667"/>
      <c r="AN86" s="90" t="str">
        <f>+AN84</f>
        <v>48-XL</v>
      </c>
      <c r="AO86" s="87">
        <v>244</v>
      </c>
      <c r="AP86" s="88">
        <v>232</v>
      </c>
      <c r="AQ86" s="88">
        <v>221</v>
      </c>
      <c r="AR86" s="88">
        <v>210</v>
      </c>
      <c r="AS86" s="88">
        <v>199</v>
      </c>
      <c r="AT86" s="88">
        <v>188</v>
      </c>
      <c r="AU86" s="88">
        <v>177</v>
      </c>
      <c r="AV86" s="89">
        <v>166</v>
      </c>
    </row>
    <row r="87" spans="1:48">
      <c r="A87">
        <v>87</v>
      </c>
      <c r="B87" s="662"/>
      <c r="C87" s="664">
        <f>+C85+10</f>
        <v>160</v>
      </c>
      <c r="D87" s="78" t="s">
        <v>133</v>
      </c>
      <c r="E87" s="83">
        <v>245</v>
      </c>
      <c r="F87" s="84">
        <v>235</v>
      </c>
      <c r="G87" s="84">
        <v>225</v>
      </c>
      <c r="H87" s="84">
        <v>215</v>
      </c>
      <c r="I87" s="84">
        <v>206</v>
      </c>
      <c r="J87" s="84">
        <v>196</v>
      </c>
      <c r="K87" s="84">
        <v>186</v>
      </c>
      <c r="L87" s="85">
        <v>177</v>
      </c>
      <c r="N87" s="662"/>
      <c r="O87" s="664">
        <f>+O85+10</f>
        <v>160</v>
      </c>
      <c r="P87" s="78" t="s">
        <v>133</v>
      </c>
      <c r="Q87" s="83">
        <v>245</v>
      </c>
      <c r="R87" s="84">
        <v>235</v>
      </c>
      <c r="S87" s="84">
        <v>225</v>
      </c>
      <c r="T87" s="84">
        <v>215</v>
      </c>
      <c r="U87" s="84">
        <v>206</v>
      </c>
      <c r="V87" s="84">
        <v>196</v>
      </c>
      <c r="W87" s="84">
        <v>186</v>
      </c>
      <c r="X87" s="85">
        <v>177</v>
      </c>
      <c r="Z87" s="662"/>
      <c r="AA87" s="664">
        <f>+AA85+10</f>
        <v>160</v>
      </c>
      <c r="AB87" s="78" t="s">
        <v>133</v>
      </c>
      <c r="AC87" s="83">
        <v>245</v>
      </c>
      <c r="AD87" s="84">
        <v>235</v>
      </c>
      <c r="AE87" s="84">
        <v>225</v>
      </c>
      <c r="AF87" s="84">
        <v>215</v>
      </c>
      <c r="AG87" s="84">
        <v>206</v>
      </c>
      <c r="AH87" s="84">
        <v>196</v>
      </c>
      <c r="AI87" s="84">
        <v>186</v>
      </c>
      <c r="AJ87" s="85">
        <v>177</v>
      </c>
      <c r="AL87" s="662"/>
      <c r="AM87" s="664">
        <f>+AM85+10</f>
        <v>160</v>
      </c>
      <c r="AN87" s="78" t="s">
        <v>133</v>
      </c>
      <c r="AO87" s="83">
        <v>245</v>
      </c>
      <c r="AP87" s="84">
        <v>235</v>
      </c>
      <c r="AQ87" s="84">
        <v>225</v>
      </c>
      <c r="AR87" s="84">
        <v>215</v>
      </c>
      <c r="AS87" s="84">
        <v>206</v>
      </c>
      <c r="AT87" s="84">
        <v>196</v>
      </c>
      <c r="AU87" s="84">
        <v>186</v>
      </c>
      <c r="AV87" s="85">
        <v>177</v>
      </c>
    </row>
    <row r="88" spans="1:48" ht="15" thickBot="1">
      <c r="A88">
        <v>88</v>
      </c>
      <c r="B88" s="662"/>
      <c r="C88" s="665"/>
      <c r="D88" s="82" t="s">
        <v>136</v>
      </c>
      <c r="E88" s="83">
        <v>248</v>
      </c>
      <c r="F88" s="84">
        <v>240</v>
      </c>
      <c r="G88" s="84">
        <v>232</v>
      </c>
      <c r="H88" s="84">
        <v>225</v>
      </c>
      <c r="I88" s="84">
        <v>217</v>
      </c>
      <c r="J88" s="84">
        <v>210</v>
      </c>
      <c r="K88" s="84">
        <v>202</v>
      </c>
      <c r="L88" s="85">
        <v>195</v>
      </c>
      <c r="N88" s="662"/>
      <c r="O88" s="665"/>
      <c r="P88" s="82" t="s">
        <v>136</v>
      </c>
      <c r="Q88" s="83">
        <v>248</v>
      </c>
      <c r="R88" s="84">
        <v>240</v>
      </c>
      <c r="S88" s="84">
        <v>232</v>
      </c>
      <c r="T88" s="84">
        <v>225</v>
      </c>
      <c r="U88" s="84">
        <v>217</v>
      </c>
      <c r="V88" s="84">
        <v>210</v>
      </c>
      <c r="W88" s="84">
        <v>202</v>
      </c>
      <c r="X88" s="85">
        <v>195</v>
      </c>
      <c r="Z88" s="662"/>
      <c r="AA88" s="665"/>
      <c r="AB88" s="82" t="s">
        <v>136</v>
      </c>
      <c r="AC88" s="83">
        <v>248</v>
      </c>
      <c r="AD88" s="84">
        <v>240</v>
      </c>
      <c r="AE88" s="84">
        <v>232</v>
      </c>
      <c r="AF88" s="84">
        <v>225</v>
      </c>
      <c r="AG88" s="84">
        <v>217</v>
      </c>
      <c r="AH88" s="84">
        <v>210</v>
      </c>
      <c r="AI88" s="84">
        <v>202</v>
      </c>
      <c r="AJ88" s="85">
        <v>195</v>
      </c>
      <c r="AL88" s="662"/>
      <c r="AM88" s="665"/>
      <c r="AN88" s="82" t="s">
        <v>136</v>
      </c>
      <c r="AO88" s="83">
        <v>248</v>
      </c>
      <c r="AP88" s="84">
        <v>239</v>
      </c>
      <c r="AQ88" s="84">
        <v>231</v>
      </c>
      <c r="AR88" s="84">
        <v>223</v>
      </c>
      <c r="AS88" s="84">
        <v>215</v>
      </c>
      <c r="AT88" s="84">
        <v>207</v>
      </c>
      <c r="AU88" s="84">
        <v>199</v>
      </c>
      <c r="AV88" s="85">
        <v>191</v>
      </c>
    </row>
    <row r="89" spans="1:48">
      <c r="A89">
        <v>89</v>
      </c>
      <c r="B89" s="662"/>
      <c r="C89" s="666">
        <f>+C87+10</f>
        <v>170</v>
      </c>
      <c r="D89" s="86" t="str">
        <f>+D87</f>
        <v>48-X</v>
      </c>
      <c r="E89" s="87">
        <v>250</v>
      </c>
      <c r="F89" s="88">
        <v>242</v>
      </c>
      <c r="G89" s="88">
        <v>234</v>
      </c>
      <c r="H89" s="88">
        <v>226</v>
      </c>
      <c r="I89" s="88">
        <v>218</v>
      </c>
      <c r="J89" s="88">
        <v>210</v>
      </c>
      <c r="K89" s="88">
        <v>202</v>
      </c>
      <c r="L89" s="89">
        <v>194</v>
      </c>
      <c r="N89" s="662"/>
      <c r="O89" s="666">
        <f>+O87+10</f>
        <v>170</v>
      </c>
      <c r="P89" s="86" t="str">
        <f>+P87</f>
        <v>48-X</v>
      </c>
      <c r="Q89" s="87">
        <v>250</v>
      </c>
      <c r="R89" s="88">
        <v>242</v>
      </c>
      <c r="S89" s="88">
        <v>234</v>
      </c>
      <c r="T89" s="88">
        <v>226</v>
      </c>
      <c r="U89" s="88">
        <v>218</v>
      </c>
      <c r="V89" s="88">
        <v>210</v>
      </c>
      <c r="W89" s="88">
        <v>202</v>
      </c>
      <c r="X89" s="89">
        <v>194</v>
      </c>
      <c r="Z89" s="662"/>
      <c r="AA89" s="666">
        <f>+AA87+10</f>
        <v>170</v>
      </c>
      <c r="AB89" s="86" t="str">
        <f>+AB87</f>
        <v>48-X</v>
      </c>
      <c r="AC89" s="87">
        <v>250</v>
      </c>
      <c r="AD89" s="88">
        <v>242</v>
      </c>
      <c r="AE89" s="88">
        <v>234</v>
      </c>
      <c r="AF89" s="88">
        <v>226</v>
      </c>
      <c r="AG89" s="88">
        <v>218</v>
      </c>
      <c r="AH89" s="88">
        <v>210</v>
      </c>
      <c r="AI89" s="88">
        <v>202</v>
      </c>
      <c r="AJ89" s="89">
        <v>194</v>
      </c>
      <c r="AL89" s="662"/>
      <c r="AM89" s="666">
        <f>+AM87+10</f>
        <v>170</v>
      </c>
      <c r="AN89" s="86" t="str">
        <f>+AN87</f>
        <v>48-X</v>
      </c>
      <c r="AO89" s="87">
        <v>250</v>
      </c>
      <c r="AP89" s="88">
        <v>242</v>
      </c>
      <c r="AQ89" s="88">
        <v>234</v>
      </c>
      <c r="AR89" s="88">
        <v>226</v>
      </c>
      <c r="AS89" s="88">
        <v>218</v>
      </c>
      <c r="AT89" s="88">
        <v>210</v>
      </c>
      <c r="AU89" s="88">
        <v>202</v>
      </c>
      <c r="AV89" s="89">
        <v>194</v>
      </c>
    </row>
    <row r="90" spans="1:48" ht="15" thickBot="1">
      <c r="A90">
        <v>90</v>
      </c>
      <c r="B90" s="662"/>
      <c r="C90" s="667"/>
      <c r="D90" s="90" t="str">
        <f>+D88</f>
        <v>48-XL</v>
      </c>
      <c r="E90" s="87">
        <v>250</v>
      </c>
      <c r="F90" s="88">
        <v>244</v>
      </c>
      <c r="G90" s="88">
        <v>239</v>
      </c>
      <c r="H90" s="88">
        <v>234</v>
      </c>
      <c r="I90" s="88">
        <v>228</v>
      </c>
      <c r="J90" s="88">
        <v>223</v>
      </c>
      <c r="K90" s="88">
        <v>218</v>
      </c>
      <c r="L90" s="89">
        <v>213</v>
      </c>
      <c r="N90" s="662"/>
      <c r="O90" s="667"/>
      <c r="P90" s="90" t="str">
        <f>+P88</f>
        <v>48-XL</v>
      </c>
      <c r="Q90" s="87">
        <v>251</v>
      </c>
      <c r="R90" s="88">
        <v>245</v>
      </c>
      <c r="S90" s="88">
        <v>240</v>
      </c>
      <c r="T90" s="88">
        <v>234</v>
      </c>
      <c r="U90" s="88">
        <v>229</v>
      </c>
      <c r="V90" s="88">
        <v>223</v>
      </c>
      <c r="W90" s="88">
        <v>218</v>
      </c>
      <c r="X90" s="89">
        <v>213</v>
      </c>
      <c r="Z90" s="662"/>
      <c r="AA90" s="667"/>
      <c r="AB90" s="90" t="str">
        <f>+AB88</f>
        <v>48-XL</v>
      </c>
      <c r="AC90" s="87">
        <v>250</v>
      </c>
      <c r="AD90" s="88">
        <v>244</v>
      </c>
      <c r="AE90" s="88">
        <v>239</v>
      </c>
      <c r="AF90" s="88">
        <v>234</v>
      </c>
      <c r="AG90" s="88">
        <v>228</v>
      </c>
      <c r="AH90" s="88">
        <v>223</v>
      </c>
      <c r="AI90" s="88">
        <v>218</v>
      </c>
      <c r="AJ90" s="89">
        <v>213</v>
      </c>
      <c r="AL90" s="662"/>
      <c r="AM90" s="667"/>
      <c r="AN90" s="90" t="str">
        <f>+AN88</f>
        <v>48-XL</v>
      </c>
      <c r="AO90" s="87">
        <v>251</v>
      </c>
      <c r="AP90" s="88">
        <v>245</v>
      </c>
      <c r="AQ90" s="88">
        <v>240</v>
      </c>
      <c r="AR90" s="88">
        <v>234</v>
      </c>
      <c r="AS90" s="88">
        <v>229</v>
      </c>
      <c r="AT90" s="88">
        <v>223</v>
      </c>
      <c r="AU90" s="88">
        <v>218</v>
      </c>
      <c r="AV90" s="89">
        <v>213</v>
      </c>
    </row>
    <row r="91" spans="1:48">
      <c r="A91">
        <v>91</v>
      </c>
      <c r="B91" s="662"/>
      <c r="C91" s="664">
        <f>+C89+10</f>
        <v>180</v>
      </c>
      <c r="D91" s="78" t="s">
        <v>133</v>
      </c>
      <c r="E91" s="83">
        <v>251</v>
      </c>
      <c r="F91" s="84">
        <v>245</v>
      </c>
      <c r="G91" s="84">
        <v>239</v>
      </c>
      <c r="H91" s="84">
        <v>234</v>
      </c>
      <c r="I91" s="84">
        <v>228</v>
      </c>
      <c r="J91" s="84">
        <v>223</v>
      </c>
      <c r="K91" s="84">
        <v>217</v>
      </c>
      <c r="L91" s="85">
        <v>212</v>
      </c>
      <c r="N91" s="662"/>
      <c r="O91" s="664">
        <f>+O89+10</f>
        <v>180</v>
      </c>
      <c r="P91" s="78" t="s">
        <v>133</v>
      </c>
      <c r="Q91" s="83">
        <v>251</v>
      </c>
      <c r="R91" s="84">
        <v>245</v>
      </c>
      <c r="S91" s="84">
        <v>239</v>
      </c>
      <c r="T91" s="84">
        <v>234</v>
      </c>
      <c r="U91" s="84">
        <v>228</v>
      </c>
      <c r="V91" s="84">
        <v>223</v>
      </c>
      <c r="W91" s="84">
        <v>217</v>
      </c>
      <c r="X91" s="85">
        <v>212</v>
      </c>
      <c r="Z91" s="662"/>
      <c r="AA91" s="664">
        <f>+AA89+10</f>
        <v>180</v>
      </c>
      <c r="AB91" s="78" t="s">
        <v>133</v>
      </c>
      <c r="AC91" s="83">
        <v>251</v>
      </c>
      <c r="AD91" s="84">
        <v>245</v>
      </c>
      <c r="AE91" s="84">
        <v>239</v>
      </c>
      <c r="AF91" s="84">
        <v>234</v>
      </c>
      <c r="AG91" s="84">
        <v>228</v>
      </c>
      <c r="AH91" s="84">
        <v>223</v>
      </c>
      <c r="AI91" s="84">
        <v>217</v>
      </c>
      <c r="AJ91" s="85">
        <v>212</v>
      </c>
      <c r="AL91" s="662"/>
      <c r="AM91" s="664">
        <f>+AM89+10</f>
        <v>180</v>
      </c>
      <c r="AN91" s="78" t="s">
        <v>133</v>
      </c>
      <c r="AO91" s="83">
        <v>251</v>
      </c>
      <c r="AP91" s="84">
        <v>245</v>
      </c>
      <c r="AQ91" s="84">
        <v>239</v>
      </c>
      <c r="AR91" s="84">
        <v>234</v>
      </c>
      <c r="AS91" s="84">
        <v>228</v>
      </c>
      <c r="AT91" s="84">
        <v>223</v>
      </c>
      <c r="AU91" s="84">
        <v>217</v>
      </c>
      <c r="AV91" s="85">
        <v>212</v>
      </c>
    </row>
    <row r="92" spans="1:48" ht="15" thickBot="1">
      <c r="A92">
        <v>92</v>
      </c>
      <c r="B92" s="662"/>
      <c r="C92" s="665"/>
      <c r="D92" s="82" t="s">
        <v>136</v>
      </c>
      <c r="E92" s="83">
        <v>251</v>
      </c>
      <c r="F92" s="84">
        <v>248</v>
      </c>
      <c r="G92" s="84">
        <v>245</v>
      </c>
      <c r="H92" s="84">
        <v>243</v>
      </c>
      <c r="I92" s="84">
        <v>240</v>
      </c>
      <c r="J92" s="84">
        <v>238</v>
      </c>
      <c r="K92" s="84">
        <v>235</v>
      </c>
      <c r="L92" s="85">
        <v>233</v>
      </c>
      <c r="N92" s="662"/>
      <c r="O92" s="665"/>
      <c r="P92" s="82" t="s">
        <v>136</v>
      </c>
      <c r="Q92" s="83">
        <v>252</v>
      </c>
      <c r="R92" s="84">
        <v>249</v>
      </c>
      <c r="S92" s="84">
        <v>246</v>
      </c>
      <c r="T92" s="84">
        <v>243</v>
      </c>
      <c r="U92" s="84">
        <v>241</v>
      </c>
      <c r="V92" s="84">
        <v>238</v>
      </c>
      <c r="W92" s="84">
        <v>235</v>
      </c>
      <c r="X92" s="85">
        <v>233</v>
      </c>
      <c r="Z92" s="662"/>
      <c r="AA92" s="665"/>
      <c r="AB92" s="82" t="s">
        <v>136</v>
      </c>
      <c r="AC92" s="83">
        <v>251</v>
      </c>
      <c r="AD92" s="84">
        <v>248</v>
      </c>
      <c r="AE92" s="84">
        <v>245</v>
      </c>
      <c r="AF92" s="84">
        <v>243</v>
      </c>
      <c r="AG92" s="84">
        <v>240</v>
      </c>
      <c r="AH92" s="84">
        <v>238</v>
      </c>
      <c r="AI92" s="84">
        <v>235</v>
      </c>
      <c r="AJ92" s="85">
        <v>233</v>
      </c>
      <c r="AL92" s="662"/>
      <c r="AM92" s="665"/>
      <c r="AN92" s="82" t="s">
        <v>136</v>
      </c>
      <c r="AO92" s="83">
        <v>252</v>
      </c>
      <c r="AP92" s="84">
        <v>249</v>
      </c>
      <c r="AQ92" s="84">
        <v>246</v>
      </c>
      <c r="AR92" s="84">
        <v>243</v>
      </c>
      <c r="AS92" s="84">
        <v>241</v>
      </c>
      <c r="AT92" s="84">
        <v>238</v>
      </c>
      <c r="AU92" s="84">
        <v>235</v>
      </c>
      <c r="AV92" s="85">
        <v>233</v>
      </c>
    </row>
    <row r="93" spans="1:48">
      <c r="A93">
        <v>93</v>
      </c>
      <c r="B93" s="662"/>
      <c r="C93" s="666">
        <f>+C91+10</f>
        <v>190</v>
      </c>
      <c r="D93" s="86" t="str">
        <f>+D91</f>
        <v>48-X</v>
      </c>
      <c r="E93" s="87">
        <v>255</v>
      </c>
      <c r="F93" s="88">
        <v>251</v>
      </c>
      <c r="G93" s="88">
        <v>247</v>
      </c>
      <c r="H93" s="88">
        <v>244</v>
      </c>
      <c r="I93" s="88">
        <v>240</v>
      </c>
      <c r="J93" s="88">
        <v>237</v>
      </c>
      <c r="K93" s="88">
        <v>233</v>
      </c>
      <c r="L93" s="89">
        <v>230</v>
      </c>
      <c r="N93" s="662"/>
      <c r="O93" s="666">
        <f>+O91+10</f>
        <v>190</v>
      </c>
      <c r="P93" s="86" t="str">
        <f>+P91</f>
        <v>48-X</v>
      </c>
      <c r="Q93" s="87">
        <v>255</v>
      </c>
      <c r="R93" s="88">
        <v>251</v>
      </c>
      <c r="S93" s="88">
        <v>247</v>
      </c>
      <c r="T93" s="88">
        <v>244</v>
      </c>
      <c r="U93" s="88">
        <v>240</v>
      </c>
      <c r="V93" s="88">
        <v>237</v>
      </c>
      <c r="W93" s="88">
        <v>233</v>
      </c>
      <c r="X93" s="89">
        <v>230</v>
      </c>
      <c r="Z93" s="662"/>
      <c r="AA93" s="666">
        <f>+AA91+10</f>
        <v>190</v>
      </c>
      <c r="AB93" s="86" t="str">
        <f>+AB91</f>
        <v>48-X</v>
      </c>
      <c r="AC93" s="87">
        <v>255</v>
      </c>
      <c r="AD93" s="88">
        <v>251</v>
      </c>
      <c r="AE93" s="88">
        <v>247</v>
      </c>
      <c r="AF93" s="88">
        <v>244</v>
      </c>
      <c r="AG93" s="88">
        <v>240</v>
      </c>
      <c r="AH93" s="88">
        <v>237</v>
      </c>
      <c r="AI93" s="88">
        <v>233</v>
      </c>
      <c r="AJ93" s="89">
        <v>230</v>
      </c>
      <c r="AL93" s="662"/>
      <c r="AM93" s="666">
        <f>+AM91+10</f>
        <v>190</v>
      </c>
      <c r="AN93" s="86" t="str">
        <f>+AN91</f>
        <v>48-X</v>
      </c>
      <c r="AO93" s="87">
        <v>255</v>
      </c>
      <c r="AP93" s="88">
        <v>251</v>
      </c>
      <c r="AQ93" s="88">
        <v>247</v>
      </c>
      <c r="AR93" s="88">
        <v>244</v>
      </c>
      <c r="AS93" s="88">
        <v>240</v>
      </c>
      <c r="AT93" s="88">
        <v>237</v>
      </c>
      <c r="AU93" s="88">
        <v>233</v>
      </c>
      <c r="AV93" s="89">
        <v>230</v>
      </c>
    </row>
    <row r="94" spans="1:48" ht="15" thickBot="1">
      <c r="A94">
        <v>94</v>
      </c>
      <c r="B94" s="662"/>
      <c r="C94" s="667"/>
      <c r="D94" s="90" t="str">
        <f>+D92</f>
        <v>48-XL</v>
      </c>
      <c r="E94" s="87">
        <v>255</v>
      </c>
      <c r="F94" s="88">
        <v>253</v>
      </c>
      <c r="G94" s="88">
        <v>252</v>
      </c>
      <c r="H94" s="88">
        <v>251</v>
      </c>
      <c r="I94" s="88">
        <v>250</v>
      </c>
      <c r="J94" s="88">
        <v>249</v>
      </c>
      <c r="K94" s="88">
        <v>248</v>
      </c>
      <c r="L94" s="89">
        <v>247</v>
      </c>
      <c r="N94" s="662"/>
      <c r="O94" s="667"/>
      <c r="P94" s="90" t="str">
        <f>+P92</f>
        <v>48-XL</v>
      </c>
      <c r="Q94" s="87">
        <v>255</v>
      </c>
      <c r="R94" s="88">
        <v>253</v>
      </c>
      <c r="S94" s="88">
        <v>252</v>
      </c>
      <c r="T94" s="88">
        <v>251</v>
      </c>
      <c r="U94" s="88">
        <v>250</v>
      </c>
      <c r="V94" s="88">
        <v>249</v>
      </c>
      <c r="W94" s="88">
        <v>248</v>
      </c>
      <c r="X94" s="89">
        <v>247</v>
      </c>
      <c r="Z94" s="662"/>
      <c r="AA94" s="667"/>
      <c r="AB94" s="90" t="str">
        <f>+AB92</f>
        <v>48-XL</v>
      </c>
      <c r="AC94" s="87">
        <v>255</v>
      </c>
      <c r="AD94" s="88">
        <v>253</v>
      </c>
      <c r="AE94" s="88">
        <v>252</v>
      </c>
      <c r="AF94" s="88">
        <v>251</v>
      </c>
      <c r="AG94" s="88">
        <v>250</v>
      </c>
      <c r="AH94" s="88">
        <v>249</v>
      </c>
      <c r="AI94" s="88">
        <v>248</v>
      </c>
      <c r="AJ94" s="89">
        <v>247</v>
      </c>
      <c r="AL94" s="662"/>
      <c r="AM94" s="667"/>
      <c r="AN94" s="90" t="str">
        <f>+AN92</f>
        <v>48-XL</v>
      </c>
      <c r="AO94" s="87">
        <v>256</v>
      </c>
      <c r="AP94" s="88">
        <v>254</v>
      </c>
      <c r="AQ94" s="88">
        <v>253</v>
      </c>
      <c r="AR94" s="88">
        <v>252</v>
      </c>
      <c r="AS94" s="88">
        <v>250</v>
      </c>
      <c r="AT94" s="88">
        <v>249</v>
      </c>
      <c r="AU94" s="88">
        <v>248</v>
      </c>
      <c r="AV94" s="89">
        <v>247</v>
      </c>
    </row>
    <row r="95" spans="1:48">
      <c r="A95">
        <v>95</v>
      </c>
      <c r="B95" s="662"/>
      <c r="C95" s="664">
        <f>+C93+10</f>
        <v>200</v>
      </c>
      <c r="D95" s="78" t="s">
        <v>133</v>
      </c>
      <c r="E95" s="83">
        <v>259</v>
      </c>
      <c r="F95" s="84">
        <v>257</v>
      </c>
      <c r="G95" s="84">
        <v>255</v>
      </c>
      <c r="H95" s="84">
        <v>253</v>
      </c>
      <c r="I95" s="84">
        <v>252</v>
      </c>
      <c r="J95" s="84">
        <v>250</v>
      </c>
      <c r="K95" s="84">
        <v>248</v>
      </c>
      <c r="L95" s="85">
        <v>247</v>
      </c>
      <c r="N95" s="662"/>
      <c r="O95" s="664">
        <f>+O93+10</f>
        <v>200</v>
      </c>
      <c r="P95" s="78" t="s">
        <v>133</v>
      </c>
      <c r="Q95" s="83">
        <v>259</v>
      </c>
      <c r="R95" s="84">
        <v>257</v>
      </c>
      <c r="S95" s="84">
        <v>255</v>
      </c>
      <c r="T95" s="84">
        <v>253</v>
      </c>
      <c r="U95" s="84">
        <v>252</v>
      </c>
      <c r="V95" s="84">
        <v>250</v>
      </c>
      <c r="W95" s="84">
        <v>248</v>
      </c>
      <c r="X95" s="85">
        <v>247</v>
      </c>
      <c r="Z95" s="662"/>
      <c r="AA95" s="664">
        <f>+AA93+10</f>
        <v>200</v>
      </c>
      <c r="AB95" s="78" t="s">
        <v>133</v>
      </c>
      <c r="AC95" s="83">
        <v>259</v>
      </c>
      <c r="AD95" s="84">
        <v>257</v>
      </c>
      <c r="AE95" s="84">
        <v>255</v>
      </c>
      <c r="AF95" s="84">
        <v>253</v>
      </c>
      <c r="AG95" s="84">
        <v>252</v>
      </c>
      <c r="AH95" s="84">
        <v>250</v>
      </c>
      <c r="AI95" s="84">
        <v>248</v>
      </c>
      <c r="AJ95" s="85">
        <v>247</v>
      </c>
      <c r="AL95" s="662"/>
      <c r="AM95" s="664">
        <f>+AM93+10</f>
        <v>200</v>
      </c>
      <c r="AN95" s="78" t="s">
        <v>133</v>
      </c>
      <c r="AO95" s="83">
        <v>259</v>
      </c>
      <c r="AP95" s="84">
        <v>257</v>
      </c>
      <c r="AQ95" s="84">
        <v>255</v>
      </c>
      <c r="AR95" s="84">
        <v>253</v>
      </c>
      <c r="AS95" s="84">
        <v>252</v>
      </c>
      <c r="AT95" s="84">
        <v>250</v>
      </c>
      <c r="AU95" s="84">
        <v>248</v>
      </c>
      <c r="AV95" s="85">
        <v>247</v>
      </c>
    </row>
    <row r="96" spans="1:48" ht="15" thickBot="1">
      <c r="A96">
        <v>96</v>
      </c>
      <c r="B96" s="663"/>
      <c r="C96" s="665"/>
      <c r="D96" s="82" t="s">
        <v>136</v>
      </c>
      <c r="E96" s="189">
        <v>259</v>
      </c>
      <c r="F96" s="186">
        <v>257</v>
      </c>
      <c r="G96" s="186">
        <v>255</v>
      </c>
      <c r="H96" s="186">
        <v>254</v>
      </c>
      <c r="I96" s="186">
        <v>252</v>
      </c>
      <c r="J96" s="186">
        <v>251</v>
      </c>
      <c r="K96" s="186">
        <v>249</v>
      </c>
      <c r="L96" s="185">
        <v>248</v>
      </c>
      <c r="N96" s="663"/>
      <c r="O96" s="665"/>
      <c r="P96" s="82" t="s">
        <v>136</v>
      </c>
      <c r="Q96" s="189">
        <v>259</v>
      </c>
      <c r="R96" s="186">
        <v>257</v>
      </c>
      <c r="S96" s="186">
        <v>255</v>
      </c>
      <c r="T96" s="186">
        <v>254</v>
      </c>
      <c r="U96" s="186">
        <v>252</v>
      </c>
      <c r="V96" s="186">
        <v>251</v>
      </c>
      <c r="W96" s="186">
        <v>249</v>
      </c>
      <c r="X96" s="185">
        <v>248</v>
      </c>
      <c r="Z96" s="663"/>
      <c r="AA96" s="665"/>
      <c r="AB96" s="82" t="s">
        <v>136</v>
      </c>
      <c r="AC96" s="189">
        <v>259</v>
      </c>
      <c r="AD96" s="186">
        <v>257</v>
      </c>
      <c r="AE96" s="186">
        <v>255</v>
      </c>
      <c r="AF96" s="186">
        <v>254</v>
      </c>
      <c r="AG96" s="186">
        <v>252</v>
      </c>
      <c r="AH96" s="186">
        <v>251</v>
      </c>
      <c r="AI96" s="186">
        <v>249</v>
      </c>
      <c r="AJ96" s="185">
        <v>248</v>
      </c>
      <c r="AL96" s="663"/>
      <c r="AM96" s="665"/>
      <c r="AN96" s="82" t="s">
        <v>136</v>
      </c>
      <c r="AO96" s="189">
        <v>260</v>
      </c>
      <c r="AP96" s="186">
        <v>258</v>
      </c>
      <c r="AQ96" s="186">
        <v>256</v>
      </c>
      <c r="AR96" s="186">
        <v>254</v>
      </c>
      <c r="AS96" s="186">
        <v>253</v>
      </c>
      <c r="AT96" s="186">
        <v>251</v>
      </c>
      <c r="AU96" s="186">
        <v>249</v>
      </c>
      <c r="AV96" s="185">
        <v>248</v>
      </c>
    </row>
    <row r="97" spans="1:48">
      <c r="A97">
        <v>97</v>
      </c>
    </row>
    <row r="98" spans="1:48">
      <c r="A98">
        <v>98</v>
      </c>
    </row>
    <row r="99" spans="1:48">
      <c r="A99">
        <v>99</v>
      </c>
    </row>
    <row r="100" spans="1:48">
      <c r="A100">
        <v>100</v>
      </c>
    </row>
    <row r="101" spans="1:48">
      <c r="A101">
        <v>101</v>
      </c>
    </row>
    <row r="102" spans="1:48">
      <c r="A102">
        <v>102</v>
      </c>
    </row>
    <row r="103" spans="1:48" ht="15" thickBot="1">
      <c r="A103">
        <v>103</v>
      </c>
    </row>
    <row r="104" spans="1:48" ht="18.600000000000001" thickBot="1">
      <c r="A104">
        <v>104</v>
      </c>
      <c r="B104" s="649" t="s">
        <v>1112</v>
      </c>
      <c r="C104" s="650"/>
      <c r="D104" s="651"/>
      <c r="E104" s="649" t="s">
        <v>1138</v>
      </c>
      <c r="F104" s="650"/>
      <c r="G104" s="650"/>
      <c r="H104" s="650"/>
      <c r="I104" s="650"/>
      <c r="J104" s="650"/>
      <c r="K104" s="650"/>
      <c r="L104" s="651"/>
      <c r="N104" s="649" t="s">
        <v>1114</v>
      </c>
      <c r="O104" s="650"/>
      <c r="P104" s="651"/>
      <c r="Q104" s="649" t="s">
        <v>1138</v>
      </c>
      <c r="R104" s="650"/>
      <c r="S104" s="650"/>
      <c r="T104" s="650"/>
      <c r="U104" s="650"/>
      <c r="V104" s="650"/>
      <c r="W104" s="650"/>
      <c r="X104" s="651"/>
      <c r="Z104" s="649" t="s">
        <v>1115</v>
      </c>
      <c r="AA104" s="650"/>
      <c r="AB104" s="651"/>
      <c r="AC104" s="649" t="s">
        <v>1138</v>
      </c>
      <c r="AD104" s="650"/>
      <c r="AE104" s="650"/>
      <c r="AF104" s="650"/>
      <c r="AG104" s="650"/>
      <c r="AH104" s="650"/>
      <c r="AI104" s="650"/>
      <c r="AJ104" s="651"/>
      <c r="AL104" s="649" t="s">
        <v>1116</v>
      </c>
      <c r="AM104" s="650"/>
      <c r="AN104" s="651"/>
      <c r="AO104" s="649" t="s">
        <v>1138</v>
      </c>
      <c r="AP104" s="650"/>
      <c r="AQ104" s="650"/>
      <c r="AR104" s="650"/>
      <c r="AS104" s="650"/>
      <c r="AT104" s="650"/>
      <c r="AU104" s="650"/>
      <c r="AV104" s="651"/>
    </row>
    <row r="105" spans="1:48" ht="15.75" customHeight="1">
      <c r="A105">
        <v>105</v>
      </c>
      <c r="B105" s="652" t="s">
        <v>1127</v>
      </c>
      <c r="C105" s="652" t="s">
        <v>634</v>
      </c>
      <c r="D105" s="669" t="s">
        <v>1119</v>
      </c>
      <c r="E105" s="676" t="s">
        <v>1120</v>
      </c>
      <c r="F105" s="677"/>
      <c r="G105" s="677"/>
      <c r="H105" s="677"/>
      <c r="I105" s="677"/>
      <c r="J105" s="677"/>
      <c r="K105" s="677"/>
      <c r="L105" s="678"/>
      <c r="N105" s="652" t="s">
        <v>1127</v>
      </c>
      <c r="O105" s="652" t="s">
        <v>634</v>
      </c>
      <c r="P105" s="669" t="s">
        <v>1119</v>
      </c>
      <c r="Q105" s="676" t="s">
        <v>1120</v>
      </c>
      <c r="R105" s="677"/>
      <c r="S105" s="677"/>
      <c r="T105" s="677"/>
      <c r="U105" s="677"/>
      <c r="V105" s="677"/>
      <c r="W105" s="677"/>
      <c r="X105" s="678"/>
      <c r="Z105" s="652" t="s">
        <v>1127</v>
      </c>
      <c r="AA105" s="652" t="s">
        <v>634</v>
      </c>
      <c r="AB105" s="669" t="s">
        <v>1119</v>
      </c>
      <c r="AC105" s="676" t="s">
        <v>1120</v>
      </c>
      <c r="AD105" s="677"/>
      <c r="AE105" s="677"/>
      <c r="AF105" s="677"/>
      <c r="AG105" s="677"/>
      <c r="AH105" s="677"/>
      <c r="AI105" s="677"/>
      <c r="AJ105" s="678"/>
      <c r="AL105" s="652" t="s">
        <v>1127</v>
      </c>
      <c r="AM105" s="652" t="s">
        <v>634</v>
      </c>
      <c r="AN105" s="669" t="s">
        <v>1119</v>
      </c>
      <c r="AO105" s="676" t="s">
        <v>1120</v>
      </c>
      <c r="AP105" s="677"/>
      <c r="AQ105" s="677"/>
      <c r="AR105" s="677"/>
      <c r="AS105" s="677"/>
      <c r="AT105" s="677"/>
      <c r="AU105" s="677"/>
      <c r="AV105" s="678"/>
    </row>
    <row r="106" spans="1:48" ht="15" customHeight="1" thickBot="1">
      <c r="A106">
        <v>106</v>
      </c>
      <c r="B106" s="668"/>
      <c r="C106" s="668"/>
      <c r="D106" s="670"/>
      <c r="E106" s="679"/>
      <c r="F106" s="680"/>
      <c r="G106" s="680"/>
      <c r="H106" s="680"/>
      <c r="I106" s="680"/>
      <c r="J106" s="680"/>
      <c r="K106" s="680"/>
      <c r="L106" s="681"/>
      <c r="N106" s="668"/>
      <c r="O106" s="668"/>
      <c r="P106" s="670"/>
      <c r="Q106" s="679"/>
      <c r="R106" s="680"/>
      <c r="S106" s="680"/>
      <c r="T106" s="680"/>
      <c r="U106" s="680"/>
      <c r="V106" s="680"/>
      <c r="W106" s="680"/>
      <c r="X106" s="681"/>
      <c r="Z106" s="668"/>
      <c r="AA106" s="668"/>
      <c r="AB106" s="670"/>
      <c r="AC106" s="679"/>
      <c r="AD106" s="680"/>
      <c r="AE106" s="680"/>
      <c r="AF106" s="680"/>
      <c r="AG106" s="680"/>
      <c r="AH106" s="680"/>
      <c r="AI106" s="680"/>
      <c r="AJ106" s="681"/>
      <c r="AL106" s="668"/>
      <c r="AM106" s="668"/>
      <c r="AN106" s="670"/>
      <c r="AO106" s="679"/>
      <c r="AP106" s="680"/>
      <c r="AQ106" s="680"/>
      <c r="AR106" s="680"/>
      <c r="AS106" s="680"/>
      <c r="AT106" s="680"/>
      <c r="AU106" s="680"/>
      <c r="AV106" s="681"/>
    </row>
    <row r="107" spans="1:48" ht="15" thickBot="1">
      <c r="A107">
        <v>107</v>
      </c>
      <c r="B107" s="653"/>
      <c r="C107" s="653"/>
      <c r="D107" s="671"/>
      <c r="E107" s="75">
        <v>0</v>
      </c>
      <c r="F107" s="76">
        <v>500</v>
      </c>
      <c r="G107" s="76">
        <v>1000</v>
      </c>
      <c r="H107" s="76">
        <v>1500</v>
      </c>
      <c r="I107" s="76">
        <v>2000</v>
      </c>
      <c r="J107" s="76">
        <v>2500</v>
      </c>
      <c r="K107" s="76">
        <v>3000</v>
      </c>
      <c r="L107" s="77">
        <v>3500</v>
      </c>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L107" s="653"/>
      <c r="AM107" s="653"/>
      <c r="AN107" s="671"/>
      <c r="AO107" s="75">
        <v>0</v>
      </c>
      <c r="AP107" s="76">
        <v>500</v>
      </c>
      <c r="AQ107" s="76">
        <v>1000</v>
      </c>
      <c r="AR107" s="76">
        <v>1500</v>
      </c>
      <c r="AS107" s="76">
        <v>2000</v>
      </c>
      <c r="AT107" s="76">
        <v>2500</v>
      </c>
      <c r="AU107" s="76">
        <v>3000</v>
      </c>
      <c r="AV107" s="77">
        <v>3500</v>
      </c>
    </row>
    <row r="108" spans="1:48" ht="15" customHeight="1">
      <c r="A108">
        <v>108</v>
      </c>
      <c r="B108" s="661" t="s">
        <v>1135</v>
      </c>
      <c r="C108" s="664">
        <v>100</v>
      </c>
      <c r="D108" s="78" t="s">
        <v>133</v>
      </c>
      <c r="E108" s="79">
        <v>64</v>
      </c>
      <c r="F108" s="80">
        <v>64</v>
      </c>
      <c r="G108" s="80">
        <v>65</v>
      </c>
      <c r="H108" s="80">
        <v>66</v>
      </c>
      <c r="I108" s="80">
        <v>67</v>
      </c>
      <c r="J108" s="80">
        <v>68</v>
      </c>
      <c r="K108" s="80">
        <v>69</v>
      </c>
      <c r="L108" s="81">
        <v>70</v>
      </c>
      <c r="N108" s="661" t="s">
        <v>1135</v>
      </c>
      <c r="O108" s="664">
        <v>100</v>
      </c>
      <c r="P108" s="78" t="s">
        <v>133</v>
      </c>
      <c r="Q108" s="79">
        <v>101</v>
      </c>
      <c r="R108" s="80">
        <v>102</v>
      </c>
      <c r="S108" s="80">
        <v>104</v>
      </c>
      <c r="T108" s="80">
        <v>105</v>
      </c>
      <c r="U108" s="80">
        <v>107</v>
      </c>
      <c r="V108" s="80">
        <v>108</v>
      </c>
      <c r="W108" s="80">
        <v>110</v>
      </c>
      <c r="X108" s="81">
        <v>112</v>
      </c>
      <c r="Z108" s="661" t="s">
        <v>1135</v>
      </c>
      <c r="AA108" s="664">
        <v>100</v>
      </c>
      <c r="AB108" s="78" t="s">
        <v>133</v>
      </c>
      <c r="AC108" s="79">
        <v>154</v>
      </c>
      <c r="AD108" s="80">
        <v>156</v>
      </c>
      <c r="AE108" s="80">
        <v>158</v>
      </c>
      <c r="AF108" s="80">
        <v>160</v>
      </c>
      <c r="AG108" s="80">
        <v>162</v>
      </c>
      <c r="AH108" s="80">
        <v>164</v>
      </c>
      <c r="AI108" s="80">
        <v>166</v>
      </c>
      <c r="AJ108" s="81">
        <v>168</v>
      </c>
      <c r="AL108" s="661" t="s">
        <v>1135</v>
      </c>
      <c r="AM108" s="664">
        <v>100</v>
      </c>
      <c r="AN108" s="78" t="s">
        <v>133</v>
      </c>
      <c r="AO108" s="79">
        <v>180</v>
      </c>
      <c r="AP108" s="80">
        <v>180</v>
      </c>
      <c r="AQ108" s="80">
        <v>180</v>
      </c>
      <c r="AR108" s="80">
        <v>180</v>
      </c>
      <c r="AS108" s="80">
        <v>180</v>
      </c>
      <c r="AT108" s="80">
        <v>180</v>
      </c>
      <c r="AU108" s="80">
        <v>180</v>
      </c>
      <c r="AV108" s="81">
        <v>180</v>
      </c>
    </row>
    <row r="109" spans="1:48" ht="15" thickBot="1">
      <c r="A109">
        <v>109</v>
      </c>
      <c r="B109" s="662"/>
      <c r="C109" s="665"/>
      <c r="D109" s="82" t="s">
        <v>136</v>
      </c>
      <c r="E109" s="83">
        <v>69</v>
      </c>
      <c r="F109" s="84">
        <v>69</v>
      </c>
      <c r="G109" s="84">
        <v>70</v>
      </c>
      <c r="H109" s="84">
        <v>71</v>
      </c>
      <c r="I109" s="84">
        <v>72</v>
      </c>
      <c r="J109" s="84">
        <v>73</v>
      </c>
      <c r="K109" s="84">
        <v>74</v>
      </c>
      <c r="L109" s="85">
        <v>75</v>
      </c>
      <c r="N109" s="662"/>
      <c r="O109" s="665"/>
      <c r="P109" s="82" t="s">
        <v>136</v>
      </c>
      <c r="Q109" s="83">
        <v>111</v>
      </c>
      <c r="R109" s="84">
        <v>112</v>
      </c>
      <c r="S109" s="84">
        <v>113</v>
      </c>
      <c r="T109" s="84">
        <v>114</v>
      </c>
      <c r="U109" s="84">
        <v>116</v>
      </c>
      <c r="V109" s="84">
        <v>117</v>
      </c>
      <c r="W109" s="84">
        <v>118</v>
      </c>
      <c r="X109" s="85">
        <v>120</v>
      </c>
      <c r="Z109" s="662"/>
      <c r="AA109" s="665"/>
      <c r="AB109" s="82" t="s">
        <v>136</v>
      </c>
      <c r="AC109" s="83">
        <v>169</v>
      </c>
      <c r="AD109" s="84">
        <v>170</v>
      </c>
      <c r="AE109" s="84">
        <v>171</v>
      </c>
      <c r="AF109" s="84">
        <v>173</v>
      </c>
      <c r="AG109" s="84">
        <v>174</v>
      </c>
      <c r="AH109" s="84">
        <v>176</v>
      </c>
      <c r="AI109" s="84">
        <v>177</v>
      </c>
      <c r="AJ109" s="85">
        <v>179</v>
      </c>
      <c r="AL109" s="662"/>
      <c r="AM109" s="665"/>
      <c r="AN109" s="82" t="s">
        <v>136</v>
      </c>
      <c r="AO109" s="83">
        <v>180</v>
      </c>
      <c r="AP109" s="84">
        <v>180</v>
      </c>
      <c r="AQ109" s="84">
        <v>180</v>
      </c>
      <c r="AR109" s="84">
        <v>180</v>
      </c>
      <c r="AS109" s="84">
        <v>180</v>
      </c>
      <c r="AT109" s="84">
        <v>180</v>
      </c>
      <c r="AU109" s="84">
        <v>180</v>
      </c>
      <c r="AV109" s="85">
        <v>180</v>
      </c>
    </row>
    <row r="110" spans="1:48">
      <c r="A110">
        <v>110</v>
      </c>
      <c r="B110" s="662"/>
      <c r="C110" s="666">
        <v>110</v>
      </c>
      <c r="D110" s="86" t="str">
        <f>+D108</f>
        <v>48-X</v>
      </c>
      <c r="E110" s="87">
        <v>60</v>
      </c>
      <c r="F110" s="88">
        <v>61</v>
      </c>
      <c r="G110" s="88">
        <v>62</v>
      </c>
      <c r="H110" s="88">
        <v>63</v>
      </c>
      <c r="I110" s="88">
        <v>64</v>
      </c>
      <c r="J110" s="88">
        <v>65</v>
      </c>
      <c r="K110" s="88">
        <v>66</v>
      </c>
      <c r="L110" s="89">
        <v>68</v>
      </c>
      <c r="N110" s="662"/>
      <c r="O110" s="666">
        <v>110</v>
      </c>
      <c r="P110" s="86" t="str">
        <f>+P108</f>
        <v>48-X</v>
      </c>
      <c r="Q110" s="87">
        <v>96</v>
      </c>
      <c r="R110" s="88">
        <v>97</v>
      </c>
      <c r="S110" s="88">
        <v>99</v>
      </c>
      <c r="T110" s="88">
        <v>101</v>
      </c>
      <c r="U110" s="88">
        <v>102</v>
      </c>
      <c r="V110" s="88">
        <v>104</v>
      </c>
      <c r="W110" s="88">
        <v>106</v>
      </c>
      <c r="X110" s="89">
        <v>108</v>
      </c>
      <c r="Z110" s="662"/>
      <c r="AA110" s="666">
        <v>110</v>
      </c>
      <c r="AB110" s="86" t="str">
        <f>+AB108</f>
        <v>48-X</v>
      </c>
      <c r="AC110" s="87">
        <v>146</v>
      </c>
      <c r="AD110" s="88">
        <v>148</v>
      </c>
      <c r="AE110" s="88">
        <v>151</v>
      </c>
      <c r="AF110" s="88">
        <v>154</v>
      </c>
      <c r="AG110" s="88">
        <v>156</v>
      </c>
      <c r="AH110" s="88">
        <v>159</v>
      </c>
      <c r="AI110" s="88">
        <v>162</v>
      </c>
      <c r="AJ110" s="89">
        <v>165</v>
      </c>
      <c r="AL110" s="662"/>
      <c r="AM110" s="666">
        <v>110</v>
      </c>
      <c r="AN110" s="86" t="str">
        <f>+AN108</f>
        <v>48-X</v>
      </c>
      <c r="AO110" s="87">
        <v>177</v>
      </c>
      <c r="AP110" s="88">
        <v>177</v>
      </c>
      <c r="AQ110" s="88">
        <v>177</v>
      </c>
      <c r="AR110" s="88">
        <v>178</v>
      </c>
      <c r="AS110" s="88">
        <v>178</v>
      </c>
      <c r="AT110" s="88">
        <v>179</v>
      </c>
      <c r="AU110" s="88">
        <v>179</v>
      </c>
      <c r="AV110" s="89">
        <v>180</v>
      </c>
    </row>
    <row r="111" spans="1:48" ht="15" thickBot="1">
      <c r="A111">
        <v>111</v>
      </c>
      <c r="B111" s="662"/>
      <c r="C111" s="667"/>
      <c r="D111" s="90" t="str">
        <f>+D109</f>
        <v>48-XL</v>
      </c>
      <c r="E111" s="87">
        <v>67</v>
      </c>
      <c r="F111" s="88">
        <v>67</v>
      </c>
      <c r="G111" s="88">
        <v>68</v>
      </c>
      <c r="H111" s="88">
        <v>69</v>
      </c>
      <c r="I111" s="88">
        <v>70</v>
      </c>
      <c r="J111" s="88">
        <v>71</v>
      </c>
      <c r="K111" s="88">
        <v>72</v>
      </c>
      <c r="L111" s="89">
        <v>73</v>
      </c>
      <c r="N111" s="662"/>
      <c r="O111" s="667"/>
      <c r="P111" s="90" t="str">
        <f>+P109</f>
        <v>48-XL</v>
      </c>
      <c r="Q111" s="87">
        <v>107</v>
      </c>
      <c r="R111" s="88">
        <v>108</v>
      </c>
      <c r="S111" s="88">
        <v>109</v>
      </c>
      <c r="T111" s="88">
        <v>110</v>
      </c>
      <c r="U111" s="88">
        <v>112</v>
      </c>
      <c r="V111" s="88">
        <v>113</v>
      </c>
      <c r="W111" s="88">
        <v>114</v>
      </c>
      <c r="X111" s="89">
        <v>116</v>
      </c>
      <c r="Z111" s="662"/>
      <c r="AA111" s="667"/>
      <c r="AB111" s="90" t="str">
        <f>+AB109</f>
        <v>48-XL</v>
      </c>
      <c r="AC111" s="87">
        <v>163</v>
      </c>
      <c r="AD111" s="88">
        <v>165</v>
      </c>
      <c r="AE111" s="88">
        <v>167</v>
      </c>
      <c r="AF111" s="88">
        <v>169</v>
      </c>
      <c r="AG111" s="88">
        <v>171</v>
      </c>
      <c r="AH111" s="88">
        <v>173</v>
      </c>
      <c r="AI111" s="88">
        <v>175</v>
      </c>
      <c r="AJ111" s="89">
        <v>177</v>
      </c>
      <c r="AL111" s="662"/>
      <c r="AM111" s="667"/>
      <c r="AN111" s="90" t="str">
        <f>+AN109</f>
        <v>48-XL</v>
      </c>
      <c r="AO111" s="87">
        <v>180</v>
      </c>
      <c r="AP111" s="88">
        <v>180</v>
      </c>
      <c r="AQ111" s="88">
        <v>180</v>
      </c>
      <c r="AR111" s="88">
        <v>180</v>
      </c>
      <c r="AS111" s="88">
        <v>180</v>
      </c>
      <c r="AT111" s="88">
        <v>180</v>
      </c>
      <c r="AU111" s="88">
        <v>180</v>
      </c>
      <c r="AV111" s="89">
        <v>180</v>
      </c>
    </row>
    <row r="112" spans="1:48">
      <c r="A112">
        <v>112</v>
      </c>
      <c r="B112" s="662"/>
      <c r="C112" s="664">
        <f>+C110+10</f>
        <v>120</v>
      </c>
      <c r="D112" s="78" t="s">
        <v>133</v>
      </c>
      <c r="E112" s="83">
        <v>57</v>
      </c>
      <c r="F112" s="84">
        <v>58</v>
      </c>
      <c r="G112" s="84">
        <v>59</v>
      </c>
      <c r="H112" s="84">
        <v>60</v>
      </c>
      <c r="I112" s="84">
        <v>61</v>
      </c>
      <c r="J112" s="84">
        <v>62</v>
      </c>
      <c r="K112" s="84">
        <v>63</v>
      </c>
      <c r="L112" s="85">
        <v>65</v>
      </c>
      <c r="N112" s="662"/>
      <c r="O112" s="664">
        <f>+O110+10</f>
        <v>120</v>
      </c>
      <c r="P112" s="78" t="s">
        <v>133</v>
      </c>
      <c r="Q112" s="83">
        <v>91</v>
      </c>
      <c r="R112" s="84">
        <v>92</v>
      </c>
      <c r="S112" s="84">
        <v>94</v>
      </c>
      <c r="T112" s="84">
        <v>96</v>
      </c>
      <c r="U112" s="84">
        <v>97</v>
      </c>
      <c r="V112" s="84">
        <v>99</v>
      </c>
      <c r="W112" s="84">
        <v>101</v>
      </c>
      <c r="X112" s="85">
        <v>103</v>
      </c>
      <c r="Z112" s="662"/>
      <c r="AA112" s="664">
        <f>+AA110+10</f>
        <v>120</v>
      </c>
      <c r="AB112" s="78" t="s">
        <v>133</v>
      </c>
      <c r="AC112" s="83">
        <v>139</v>
      </c>
      <c r="AD112" s="84">
        <v>141</v>
      </c>
      <c r="AE112" s="84">
        <v>144</v>
      </c>
      <c r="AF112" s="84">
        <v>146</v>
      </c>
      <c r="AG112" s="84">
        <v>149</v>
      </c>
      <c r="AH112" s="84">
        <v>151</v>
      </c>
      <c r="AI112" s="84">
        <v>154</v>
      </c>
      <c r="AJ112" s="85">
        <v>157</v>
      </c>
      <c r="AL112" s="662"/>
      <c r="AM112" s="664">
        <f>+AM110+10</f>
        <v>120</v>
      </c>
      <c r="AN112" s="78" t="s">
        <v>133</v>
      </c>
      <c r="AO112" s="83">
        <v>168</v>
      </c>
      <c r="AP112" s="84">
        <v>169</v>
      </c>
      <c r="AQ112" s="84">
        <v>171</v>
      </c>
      <c r="AR112" s="84">
        <v>173</v>
      </c>
      <c r="AS112" s="84">
        <v>174</v>
      </c>
      <c r="AT112" s="84">
        <v>176</v>
      </c>
      <c r="AU112" s="84">
        <v>178</v>
      </c>
      <c r="AV112" s="85">
        <v>180</v>
      </c>
    </row>
    <row r="113" spans="1:48" ht="15" customHeight="1" thickBot="1">
      <c r="A113">
        <v>113</v>
      </c>
      <c r="B113" s="662"/>
      <c r="C113" s="665"/>
      <c r="D113" s="82" t="s">
        <v>136</v>
      </c>
      <c r="E113" s="83">
        <v>65</v>
      </c>
      <c r="F113" s="84">
        <v>65</v>
      </c>
      <c r="G113" s="84">
        <v>66</v>
      </c>
      <c r="H113" s="84">
        <v>67</v>
      </c>
      <c r="I113" s="84">
        <v>67</v>
      </c>
      <c r="J113" s="84">
        <v>68</v>
      </c>
      <c r="K113" s="84">
        <v>69</v>
      </c>
      <c r="L113" s="85">
        <v>70</v>
      </c>
      <c r="N113" s="662"/>
      <c r="O113" s="665"/>
      <c r="P113" s="82" t="s">
        <v>136</v>
      </c>
      <c r="Q113" s="83">
        <v>103</v>
      </c>
      <c r="R113" s="84">
        <v>104</v>
      </c>
      <c r="S113" s="84">
        <v>105</v>
      </c>
      <c r="T113" s="84">
        <v>106</v>
      </c>
      <c r="U113" s="84">
        <v>108</v>
      </c>
      <c r="V113" s="84">
        <v>109</v>
      </c>
      <c r="W113" s="84">
        <v>110</v>
      </c>
      <c r="X113" s="85">
        <v>112</v>
      </c>
      <c r="Z113" s="662"/>
      <c r="AA113" s="665"/>
      <c r="AB113" s="82" t="s">
        <v>136</v>
      </c>
      <c r="AC113" s="83">
        <v>157</v>
      </c>
      <c r="AD113" s="84">
        <v>159</v>
      </c>
      <c r="AE113" s="84">
        <v>161</v>
      </c>
      <c r="AF113" s="84">
        <v>163</v>
      </c>
      <c r="AG113" s="84">
        <v>165</v>
      </c>
      <c r="AH113" s="84">
        <v>167</v>
      </c>
      <c r="AI113" s="84">
        <v>169</v>
      </c>
      <c r="AJ113" s="85">
        <v>171</v>
      </c>
      <c r="AL113" s="662"/>
      <c r="AM113" s="665"/>
      <c r="AN113" s="82" t="s">
        <v>136</v>
      </c>
      <c r="AO113" s="83">
        <v>180</v>
      </c>
      <c r="AP113" s="84">
        <v>180</v>
      </c>
      <c r="AQ113" s="84">
        <v>180</v>
      </c>
      <c r="AR113" s="84">
        <v>180</v>
      </c>
      <c r="AS113" s="84">
        <v>180</v>
      </c>
      <c r="AT113" s="84">
        <v>180</v>
      </c>
      <c r="AU113" s="84">
        <v>180</v>
      </c>
      <c r="AV113" s="85">
        <v>180</v>
      </c>
    </row>
    <row r="114" spans="1:48">
      <c r="A114">
        <v>114</v>
      </c>
      <c r="B114" s="662"/>
      <c r="C114" s="666">
        <f>+C112+10</f>
        <v>130</v>
      </c>
      <c r="D114" s="86" t="str">
        <f>+D112</f>
        <v>48-X</v>
      </c>
      <c r="E114" s="87">
        <v>55</v>
      </c>
      <c r="F114" s="88">
        <v>56</v>
      </c>
      <c r="G114" s="88">
        <v>57</v>
      </c>
      <c r="H114" s="88">
        <v>58</v>
      </c>
      <c r="I114" s="88">
        <v>59</v>
      </c>
      <c r="J114" s="88">
        <v>60</v>
      </c>
      <c r="K114" s="88">
        <v>61</v>
      </c>
      <c r="L114" s="89">
        <v>62</v>
      </c>
      <c r="N114" s="662"/>
      <c r="O114" s="666">
        <f>+O112+10</f>
        <v>130</v>
      </c>
      <c r="P114" s="86" t="str">
        <f>+P112</f>
        <v>48-X</v>
      </c>
      <c r="Q114" s="87">
        <v>87</v>
      </c>
      <c r="R114" s="88">
        <v>88</v>
      </c>
      <c r="S114" s="88">
        <v>90</v>
      </c>
      <c r="T114" s="88">
        <v>92</v>
      </c>
      <c r="U114" s="88">
        <v>93</v>
      </c>
      <c r="V114" s="88">
        <v>95</v>
      </c>
      <c r="W114" s="88">
        <v>97</v>
      </c>
      <c r="X114" s="89">
        <v>99</v>
      </c>
      <c r="Z114" s="662"/>
      <c r="AA114" s="666">
        <f>+AA112+10</f>
        <v>130</v>
      </c>
      <c r="AB114" s="86" t="str">
        <f>+AB112</f>
        <v>48-X</v>
      </c>
      <c r="AC114" s="87">
        <v>133</v>
      </c>
      <c r="AD114" s="88">
        <v>135</v>
      </c>
      <c r="AE114" s="88">
        <v>137</v>
      </c>
      <c r="AF114" s="88">
        <v>140</v>
      </c>
      <c r="AG114" s="88">
        <v>142</v>
      </c>
      <c r="AH114" s="88">
        <v>145</v>
      </c>
      <c r="AI114" s="88">
        <v>147</v>
      </c>
      <c r="AJ114" s="89">
        <v>150</v>
      </c>
      <c r="AL114" s="662"/>
      <c r="AM114" s="666">
        <f>+AM112+10</f>
        <v>130</v>
      </c>
      <c r="AN114" s="86" t="str">
        <f>+AN112</f>
        <v>48-X</v>
      </c>
      <c r="AO114" s="87">
        <v>161</v>
      </c>
      <c r="AP114" s="88">
        <v>163</v>
      </c>
      <c r="AQ114" s="88">
        <v>166</v>
      </c>
      <c r="AR114" s="88">
        <v>169</v>
      </c>
      <c r="AS114" s="88">
        <v>171</v>
      </c>
      <c r="AT114" s="88">
        <v>174</v>
      </c>
      <c r="AU114" s="88">
        <v>177</v>
      </c>
      <c r="AV114" s="89">
        <v>180</v>
      </c>
    </row>
    <row r="115" spans="1:48" ht="15" thickBot="1">
      <c r="A115">
        <v>115</v>
      </c>
      <c r="B115" s="662"/>
      <c r="C115" s="667"/>
      <c r="D115" s="90" t="str">
        <f>+D113</f>
        <v>48-XL</v>
      </c>
      <c r="E115" s="87">
        <v>62</v>
      </c>
      <c r="F115" s="88">
        <v>62</v>
      </c>
      <c r="G115" s="88">
        <v>63</v>
      </c>
      <c r="H115" s="88">
        <v>64</v>
      </c>
      <c r="I115" s="88">
        <v>65</v>
      </c>
      <c r="J115" s="88">
        <v>66</v>
      </c>
      <c r="K115" s="88">
        <v>67</v>
      </c>
      <c r="L115" s="89">
        <v>68</v>
      </c>
      <c r="N115" s="662"/>
      <c r="O115" s="667"/>
      <c r="P115" s="90" t="str">
        <f>+P113</f>
        <v>48-XL</v>
      </c>
      <c r="Q115" s="87">
        <v>98</v>
      </c>
      <c r="R115" s="88">
        <v>99</v>
      </c>
      <c r="S115" s="88">
        <v>101</v>
      </c>
      <c r="T115" s="88">
        <v>102</v>
      </c>
      <c r="U115" s="88">
        <v>104</v>
      </c>
      <c r="V115" s="88">
        <v>105</v>
      </c>
      <c r="W115" s="88">
        <v>107</v>
      </c>
      <c r="X115" s="89">
        <v>109</v>
      </c>
      <c r="Z115" s="662"/>
      <c r="AA115" s="667"/>
      <c r="AB115" s="90" t="str">
        <f>+AB113</f>
        <v>48-XL</v>
      </c>
      <c r="AC115" s="87">
        <v>150</v>
      </c>
      <c r="AD115" s="88">
        <v>152</v>
      </c>
      <c r="AE115" s="88">
        <v>154</v>
      </c>
      <c r="AF115" s="88">
        <v>156</v>
      </c>
      <c r="AG115" s="88">
        <v>159</v>
      </c>
      <c r="AH115" s="88">
        <v>161</v>
      </c>
      <c r="AI115" s="88">
        <v>163</v>
      </c>
      <c r="AJ115" s="89">
        <v>166</v>
      </c>
      <c r="AL115" s="662"/>
      <c r="AM115" s="667"/>
      <c r="AN115" s="90" t="str">
        <f>+AN113</f>
        <v>48-XL</v>
      </c>
      <c r="AO115" s="87">
        <v>180</v>
      </c>
      <c r="AP115" s="88">
        <v>180</v>
      </c>
      <c r="AQ115" s="88">
        <v>180</v>
      </c>
      <c r="AR115" s="88">
        <v>180</v>
      </c>
      <c r="AS115" s="88">
        <v>180</v>
      </c>
      <c r="AT115" s="88">
        <v>180</v>
      </c>
      <c r="AU115" s="88">
        <v>180</v>
      </c>
      <c r="AV115" s="89">
        <v>180</v>
      </c>
    </row>
    <row r="116" spans="1:48">
      <c r="A116">
        <v>116</v>
      </c>
      <c r="B116" s="662"/>
      <c r="C116" s="664">
        <f>+C114+10</f>
        <v>140</v>
      </c>
      <c r="D116" s="78" t="s">
        <v>133</v>
      </c>
      <c r="E116" s="83">
        <v>55</v>
      </c>
      <c r="F116" s="84">
        <v>55</v>
      </c>
      <c r="G116" s="84">
        <v>56</v>
      </c>
      <c r="H116" s="84">
        <v>56</v>
      </c>
      <c r="I116" s="84">
        <v>57</v>
      </c>
      <c r="J116" s="84">
        <v>57</v>
      </c>
      <c r="K116" s="84">
        <v>58</v>
      </c>
      <c r="L116" s="85">
        <v>59</v>
      </c>
      <c r="N116" s="662"/>
      <c r="O116" s="664">
        <f>+O114+10</f>
        <v>140</v>
      </c>
      <c r="P116" s="78" t="s">
        <v>133</v>
      </c>
      <c r="Q116" s="83">
        <v>83</v>
      </c>
      <c r="R116" s="84">
        <v>84</v>
      </c>
      <c r="S116" s="84">
        <v>86</v>
      </c>
      <c r="T116" s="84">
        <v>87</v>
      </c>
      <c r="U116" s="84">
        <v>89</v>
      </c>
      <c r="V116" s="84">
        <v>90</v>
      </c>
      <c r="W116" s="84">
        <v>92</v>
      </c>
      <c r="X116" s="85">
        <v>94</v>
      </c>
      <c r="Z116" s="662"/>
      <c r="AA116" s="664">
        <f>+AA114+10</f>
        <v>140</v>
      </c>
      <c r="AB116" s="78" t="s">
        <v>133</v>
      </c>
      <c r="AC116" s="83">
        <v>127</v>
      </c>
      <c r="AD116" s="84">
        <v>129</v>
      </c>
      <c r="AE116" s="84">
        <v>131</v>
      </c>
      <c r="AF116" s="84">
        <v>134</v>
      </c>
      <c r="AG116" s="84">
        <v>136</v>
      </c>
      <c r="AH116" s="84">
        <v>139</v>
      </c>
      <c r="AI116" s="84">
        <v>141</v>
      </c>
      <c r="AJ116" s="85">
        <v>144</v>
      </c>
      <c r="AL116" s="662"/>
      <c r="AM116" s="664">
        <f>+AM114+10</f>
        <v>140</v>
      </c>
      <c r="AN116" s="78" t="s">
        <v>133</v>
      </c>
      <c r="AO116" s="83">
        <v>154</v>
      </c>
      <c r="AP116" s="84">
        <v>156</v>
      </c>
      <c r="AQ116" s="84">
        <v>159</v>
      </c>
      <c r="AR116" s="84">
        <v>162</v>
      </c>
      <c r="AS116" s="84">
        <v>165</v>
      </c>
      <c r="AT116" s="84">
        <v>168</v>
      </c>
      <c r="AU116" s="84">
        <v>171</v>
      </c>
      <c r="AV116" s="85">
        <v>174</v>
      </c>
    </row>
    <row r="117" spans="1:48" ht="15" thickBot="1">
      <c r="A117">
        <v>117</v>
      </c>
      <c r="B117" s="662"/>
      <c r="C117" s="665"/>
      <c r="D117" s="82" t="s">
        <v>136</v>
      </c>
      <c r="E117" s="83">
        <v>60</v>
      </c>
      <c r="F117" s="84">
        <v>60</v>
      </c>
      <c r="G117" s="84">
        <v>61</v>
      </c>
      <c r="H117" s="84">
        <v>62</v>
      </c>
      <c r="I117" s="84">
        <v>63</v>
      </c>
      <c r="J117" s="84">
        <v>64</v>
      </c>
      <c r="K117" s="84">
        <v>65</v>
      </c>
      <c r="L117" s="85">
        <v>66</v>
      </c>
      <c r="N117" s="662"/>
      <c r="O117" s="665"/>
      <c r="P117" s="82" t="s">
        <v>136</v>
      </c>
      <c r="Q117" s="83">
        <v>94</v>
      </c>
      <c r="R117" s="84">
        <v>95</v>
      </c>
      <c r="S117" s="84">
        <v>97</v>
      </c>
      <c r="T117" s="84">
        <v>98</v>
      </c>
      <c r="U117" s="84">
        <v>100</v>
      </c>
      <c r="V117" s="84">
        <v>101</v>
      </c>
      <c r="W117" s="84">
        <v>103</v>
      </c>
      <c r="X117" s="85">
        <v>105</v>
      </c>
      <c r="Z117" s="662"/>
      <c r="AA117" s="665"/>
      <c r="AB117" s="82" t="s">
        <v>136</v>
      </c>
      <c r="AC117" s="83">
        <v>144</v>
      </c>
      <c r="AD117" s="84">
        <v>146</v>
      </c>
      <c r="AE117" s="84">
        <v>148</v>
      </c>
      <c r="AF117" s="84">
        <v>151</v>
      </c>
      <c r="AG117" s="84">
        <v>153</v>
      </c>
      <c r="AH117" s="84">
        <v>156</v>
      </c>
      <c r="AI117" s="84">
        <v>158</v>
      </c>
      <c r="AJ117" s="85">
        <v>161</v>
      </c>
      <c r="AL117" s="662"/>
      <c r="AM117" s="665"/>
      <c r="AN117" s="82" t="s">
        <v>136</v>
      </c>
      <c r="AO117" s="83">
        <v>174</v>
      </c>
      <c r="AP117" s="84">
        <v>174</v>
      </c>
      <c r="AQ117" s="84">
        <v>175</v>
      </c>
      <c r="AR117" s="84">
        <v>176</v>
      </c>
      <c r="AS117" s="84">
        <v>177</v>
      </c>
      <c r="AT117" s="84">
        <v>178</v>
      </c>
      <c r="AU117" s="84">
        <v>179</v>
      </c>
      <c r="AV117" s="85">
        <v>180</v>
      </c>
    </row>
    <row r="118" spans="1:48">
      <c r="A118">
        <v>118</v>
      </c>
      <c r="B118" s="662"/>
      <c r="C118" s="666">
        <f>+C116+10</f>
        <v>150</v>
      </c>
      <c r="D118" s="86" t="str">
        <f>+D116</f>
        <v>48-X</v>
      </c>
      <c r="E118" s="87">
        <v>61</v>
      </c>
      <c r="F118" s="88">
        <v>60</v>
      </c>
      <c r="G118" s="88">
        <v>59</v>
      </c>
      <c r="H118" s="88">
        <v>59</v>
      </c>
      <c r="I118" s="88">
        <v>58</v>
      </c>
      <c r="J118" s="88">
        <v>58</v>
      </c>
      <c r="K118" s="88">
        <v>57</v>
      </c>
      <c r="L118" s="89">
        <v>57</v>
      </c>
      <c r="N118" s="662"/>
      <c r="O118" s="666">
        <f>+O116+10</f>
        <v>150</v>
      </c>
      <c r="P118" s="86" t="str">
        <f>+P116</f>
        <v>48-X</v>
      </c>
      <c r="Q118" s="87">
        <v>80</v>
      </c>
      <c r="R118" s="88">
        <v>81</v>
      </c>
      <c r="S118" s="88">
        <v>83</v>
      </c>
      <c r="T118" s="88">
        <v>84</v>
      </c>
      <c r="U118" s="88">
        <v>86</v>
      </c>
      <c r="V118" s="88">
        <v>87</v>
      </c>
      <c r="W118" s="88">
        <v>89</v>
      </c>
      <c r="X118" s="89">
        <v>91</v>
      </c>
      <c r="Z118" s="662"/>
      <c r="AA118" s="666">
        <f>+AA116+10</f>
        <v>150</v>
      </c>
      <c r="AB118" s="86" t="str">
        <f>+AB116</f>
        <v>48-X</v>
      </c>
      <c r="AC118" s="87">
        <v>121</v>
      </c>
      <c r="AD118" s="88">
        <v>123</v>
      </c>
      <c r="AE118" s="88">
        <v>125</v>
      </c>
      <c r="AF118" s="88">
        <v>128</v>
      </c>
      <c r="AG118" s="88">
        <v>130</v>
      </c>
      <c r="AH118" s="88">
        <v>133</v>
      </c>
      <c r="AI118" s="88">
        <v>135</v>
      </c>
      <c r="AJ118" s="89">
        <v>138</v>
      </c>
      <c r="AL118" s="662"/>
      <c r="AM118" s="666">
        <f>+AM116+10</f>
        <v>150</v>
      </c>
      <c r="AN118" s="86" t="str">
        <f>+AN116</f>
        <v>48-X</v>
      </c>
      <c r="AO118" s="87">
        <v>147</v>
      </c>
      <c r="AP118" s="88">
        <v>149</v>
      </c>
      <c r="AQ118" s="88">
        <v>152</v>
      </c>
      <c r="AR118" s="88">
        <v>155</v>
      </c>
      <c r="AS118" s="88">
        <v>158</v>
      </c>
      <c r="AT118" s="88">
        <v>161</v>
      </c>
      <c r="AU118" s="88">
        <v>164</v>
      </c>
      <c r="AV118" s="89">
        <v>167</v>
      </c>
    </row>
    <row r="119" spans="1:48" ht="15" thickBot="1">
      <c r="A119">
        <v>119</v>
      </c>
      <c r="B119" s="662"/>
      <c r="C119" s="667"/>
      <c r="D119" s="90" t="str">
        <f>+D117</f>
        <v>48-XL</v>
      </c>
      <c r="E119" s="87">
        <v>67</v>
      </c>
      <c r="F119" s="88">
        <v>66</v>
      </c>
      <c r="G119" s="88">
        <v>66</v>
      </c>
      <c r="H119" s="88">
        <v>65</v>
      </c>
      <c r="I119" s="88">
        <v>65</v>
      </c>
      <c r="J119" s="88">
        <v>64</v>
      </c>
      <c r="K119" s="88">
        <v>64</v>
      </c>
      <c r="L119" s="89">
        <v>64</v>
      </c>
      <c r="N119" s="662"/>
      <c r="O119" s="667"/>
      <c r="P119" s="90" t="str">
        <f>+P117</f>
        <v>48-XL</v>
      </c>
      <c r="Q119" s="87">
        <v>90</v>
      </c>
      <c r="R119" s="88">
        <v>91</v>
      </c>
      <c r="S119" s="88">
        <v>93</v>
      </c>
      <c r="T119" s="88">
        <v>95</v>
      </c>
      <c r="U119" s="88">
        <v>97</v>
      </c>
      <c r="V119" s="88">
        <v>99</v>
      </c>
      <c r="W119" s="88">
        <v>101</v>
      </c>
      <c r="X119" s="89">
        <v>103</v>
      </c>
      <c r="Z119" s="662"/>
      <c r="AA119" s="667"/>
      <c r="AB119" s="90" t="str">
        <f>+AB117</f>
        <v>48-XL</v>
      </c>
      <c r="AC119" s="87">
        <v>138</v>
      </c>
      <c r="AD119" s="88">
        <v>140</v>
      </c>
      <c r="AE119" s="88">
        <v>143</v>
      </c>
      <c r="AF119" s="88">
        <v>146</v>
      </c>
      <c r="AG119" s="88">
        <v>148</v>
      </c>
      <c r="AH119" s="88">
        <v>151</v>
      </c>
      <c r="AI119" s="88">
        <v>154</v>
      </c>
      <c r="AJ119" s="89">
        <v>157</v>
      </c>
      <c r="AL119" s="662"/>
      <c r="AM119" s="667"/>
      <c r="AN119" s="90" t="str">
        <f>+AN117</f>
        <v>48-XL</v>
      </c>
      <c r="AO119" s="87">
        <v>167</v>
      </c>
      <c r="AP119" s="88">
        <v>168</v>
      </c>
      <c r="AQ119" s="88">
        <v>170</v>
      </c>
      <c r="AR119" s="88">
        <v>172</v>
      </c>
      <c r="AS119" s="88">
        <v>174</v>
      </c>
      <c r="AT119" s="88">
        <v>176</v>
      </c>
      <c r="AU119" s="88">
        <v>178</v>
      </c>
      <c r="AV119" s="89">
        <v>180</v>
      </c>
    </row>
    <row r="120" spans="1:48">
      <c r="A120">
        <v>120</v>
      </c>
      <c r="B120" s="662"/>
      <c r="C120" s="664">
        <f>+C118+10</f>
        <v>160</v>
      </c>
      <c r="D120" s="78" t="s">
        <v>133</v>
      </c>
      <c r="E120" s="83">
        <v>68</v>
      </c>
      <c r="F120" s="84">
        <v>66</v>
      </c>
      <c r="G120" s="84">
        <v>64</v>
      </c>
      <c r="H120" s="84">
        <v>62</v>
      </c>
      <c r="I120" s="84">
        <v>60</v>
      </c>
      <c r="J120" s="84">
        <v>58</v>
      </c>
      <c r="K120" s="84">
        <v>56</v>
      </c>
      <c r="L120" s="85">
        <v>55</v>
      </c>
      <c r="N120" s="662"/>
      <c r="O120" s="664">
        <f>+O118+10</f>
        <v>160</v>
      </c>
      <c r="P120" s="78" t="s">
        <v>133</v>
      </c>
      <c r="Q120" s="83">
        <v>77</v>
      </c>
      <c r="R120" s="84">
        <v>78</v>
      </c>
      <c r="S120" s="84">
        <v>79</v>
      </c>
      <c r="T120" s="84">
        <v>81</v>
      </c>
      <c r="U120" s="84">
        <v>82</v>
      </c>
      <c r="V120" s="84">
        <v>84</v>
      </c>
      <c r="W120" s="84">
        <v>85</v>
      </c>
      <c r="X120" s="85">
        <v>87</v>
      </c>
      <c r="Z120" s="662"/>
      <c r="AA120" s="664">
        <f>+AA118+10</f>
        <v>160</v>
      </c>
      <c r="AB120" s="78" t="s">
        <v>133</v>
      </c>
      <c r="AC120" s="83">
        <v>117</v>
      </c>
      <c r="AD120" s="84">
        <v>119</v>
      </c>
      <c r="AE120" s="84">
        <v>121</v>
      </c>
      <c r="AF120" s="84">
        <v>123</v>
      </c>
      <c r="AG120" s="84">
        <v>126</v>
      </c>
      <c r="AH120" s="84">
        <v>128</v>
      </c>
      <c r="AI120" s="84">
        <v>130</v>
      </c>
      <c r="AJ120" s="85">
        <v>133</v>
      </c>
      <c r="AL120" s="662"/>
      <c r="AM120" s="664">
        <f>+AM118+10</f>
        <v>160</v>
      </c>
      <c r="AN120" s="78" t="s">
        <v>133</v>
      </c>
      <c r="AO120" s="83">
        <v>142</v>
      </c>
      <c r="AP120" s="84">
        <v>144</v>
      </c>
      <c r="AQ120" s="84">
        <v>147</v>
      </c>
      <c r="AR120" s="84">
        <v>150</v>
      </c>
      <c r="AS120" s="84">
        <v>152</v>
      </c>
      <c r="AT120" s="84">
        <v>155</v>
      </c>
      <c r="AU120" s="84">
        <v>158</v>
      </c>
      <c r="AV120" s="85">
        <v>161</v>
      </c>
    </row>
    <row r="121" spans="1:48" ht="15" thickBot="1">
      <c r="A121">
        <v>121</v>
      </c>
      <c r="B121" s="662"/>
      <c r="C121" s="665"/>
      <c r="D121" s="82" t="s">
        <v>136</v>
      </c>
      <c r="E121" s="83">
        <v>68</v>
      </c>
      <c r="F121" s="84">
        <v>67</v>
      </c>
      <c r="G121" s="84">
        <v>66</v>
      </c>
      <c r="H121" s="84">
        <v>65</v>
      </c>
      <c r="I121" s="84">
        <v>64</v>
      </c>
      <c r="J121" s="84">
        <v>63</v>
      </c>
      <c r="K121" s="84">
        <v>62</v>
      </c>
      <c r="L121" s="85">
        <v>62</v>
      </c>
      <c r="N121" s="662"/>
      <c r="O121" s="665"/>
      <c r="P121" s="82" t="s">
        <v>136</v>
      </c>
      <c r="Q121" s="83">
        <v>81</v>
      </c>
      <c r="R121" s="84">
        <v>83</v>
      </c>
      <c r="S121" s="84">
        <v>86</v>
      </c>
      <c r="T121" s="84">
        <v>88</v>
      </c>
      <c r="U121" s="84">
        <v>91</v>
      </c>
      <c r="V121" s="84">
        <v>93</v>
      </c>
      <c r="W121" s="84">
        <v>96</v>
      </c>
      <c r="X121" s="85">
        <v>99</v>
      </c>
      <c r="Z121" s="662"/>
      <c r="AA121" s="665"/>
      <c r="AB121" s="82" t="s">
        <v>136</v>
      </c>
      <c r="AC121" s="83">
        <v>124</v>
      </c>
      <c r="AD121" s="84">
        <v>127</v>
      </c>
      <c r="AE121" s="84">
        <v>131</v>
      </c>
      <c r="AF121" s="84">
        <v>135</v>
      </c>
      <c r="AG121" s="84">
        <v>139</v>
      </c>
      <c r="AH121" s="84">
        <v>143</v>
      </c>
      <c r="AI121" s="84">
        <v>147</v>
      </c>
      <c r="AJ121" s="85">
        <v>151</v>
      </c>
      <c r="AL121" s="662"/>
      <c r="AM121" s="665"/>
      <c r="AN121" s="82" t="s">
        <v>136</v>
      </c>
      <c r="AO121" s="83">
        <v>150</v>
      </c>
      <c r="AP121" s="84">
        <v>154</v>
      </c>
      <c r="AQ121" s="84">
        <v>158</v>
      </c>
      <c r="AR121" s="84">
        <v>162</v>
      </c>
      <c r="AS121" s="84">
        <v>167</v>
      </c>
      <c r="AT121" s="84">
        <v>171</v>
      </c>
      <c r="AU121" s="84">
        <v>175</v>
      </c>
      <c r="AV121" s="85">
        <v>180</v>
      </c>
    </row>
    <row r="122" spans="1:48">
      <c r="A122">
        <v>122</v>
      </c>
      <c r="B122" s="662"/>
      <c r="C122" s="666">
        <f>+C120+10</f>
        <v>170</v>
      </c>
      <c r="D122" s="86" t="str">
        <f>+D120</f>
        <v>48-X</v>
      </c>
      <c r="E122" s="87">
        <v>69</v>
      </c>
      <c r="F122" s="88">
        <v>66</v>
      </c>
      <c r="G122" s="88">
        <v>64</v>
      </c>
      <c r="H122" s="88">
        <v>62</v>
      </c>
      <c r="I122" s="88">
        <v>59</v>
      </c>
      <c r="J122" s="88">
        <v>57</v>
      </c>
      <c r="K122" s="88">
        <v>55</v>
      </c>
      <c r="L122" s="89">
        <v>53</v>
      </c>
      <c r="N122" s="662"/>
      <c r="O122" s="666">
        <f>+O120+10</f>
        <v>170</v>
      </c>
      <c r="P122" s="86" t="str">
        <f>+P120</f>
        <v>48-X</v>
      </c>
      <c r="Q122" s="87">
        <v>70</v>
      </c>
      <c r="R122" s="88">
        <v>72</v>
      </c>
      <c r="S122" s="88">
        <v>74</v>
      </c>
      <c r="T122" s="88">
        <v>76</v>
      </c>
      <c r="U122" s="88">
        <v>78</v>
      </c>
      <c r="V122" s="88">
        <v>80</v>
      </c>
      <c r="W122" s="88">
        <v>82</v>
      </c>
      <c r="X122" s="89">
        <v>84</v>
      </c>
      <c r="Z122" s="662"/>
      <c r="AA122" s="666">
        <f>+AA120+10</f>
        <v>170</v>
      </c>
      <c r="AB122" s="86" t="str">
        <f>+AB120</f>
        <v>48-X</v>
      </c>
      <c r="AC122" s="87">
        <v>106</v>
      </c>
      <c r="AD122" s="88">
        <v>109</v>
      </c>
      <c r="AE122" s="88">
        <v>112</v>
      </c>
      <c r="AF122" s="88">
        <v>115</v>
      </c>
      <c r="AG122" s="88">
        <v>118</v>
      </c>
      <c r="AH122" s="88">
        <v>121</v>
      </c>
      <c r="AI122" s="88">
        <v>124</v>
      </c>
      <c r="AJ122" s="89">
        <v>128</v>
      </c>
      <c r="AL122" s="662"/>
      <c r="AM122" s="666">
        <f>+AM120+10</f>
        <v>170</v>
      </c>
      <c r="AN122" s="86" t="str">
        <f>+AN120</f>
        <v>48-X</v>
      </c>
      <c r="AO122" s="87">
        <v>128</v>
      </c>
      <c r="AP122" s="88">
        <v>131</v>
      </c>
      <c r="AQ122" s="88">
        <v>135</v>
      </c>
      <c r="AR122" s="88">
        <v>139</v>
      </c>
      <c r="AS122" s="88">
        <v>143</v>
      </c>
      <c r="AT122" s="88">
        <v>147</v>
      </c>
      <c r="AU122" s="88">
        <v>151</v>
      </c>
      <c r="AV122" s="89">
        <v>155</v>
      </c>
    </row>
    <row r="123" spans="1:48" ht="15" thickBot="1">
      <c r="A123">
        <v>123</v>
      </c>
      <c r="B123" s="662"/>
      <c r="C123" s="667"/>
      <c r="D123" s="90" t="str">
        <f>+D121</f>
        <v>48-XL</v>
      </c>
      <c r="E123" s="87">
        <v>69</v>
      </c>
      <c r="F123" s="88">
        <v>67</v>
      </c>
      <c r="G123" s="88">
        <v>66</v>
      </c>
      <c r="H123" s="88">
        <v>65</v>
      </c>
      <c r="I123" s="88">
        <v>63</v>
      </c>
      <c r="J123" s="88">
        <v>62</v>
      </c>
      <c r="K123" s="88">
        <v>61</v>
      </c>
      <c r="L123" s="89">
        <v>60</v>
      </c>
      <c r="N123" s="662"/>
      <c r="O123" s="667"/>
      <c r="P123" s="90" t="str">
        <f>+P121</f>
        <v>48-XL</v>
      </c>
      <c r="Q123" s="87">
        <v>73</v>
      </c>
      <c r="R123" s="88">
        <v>76</v>
      </c>
      <c r="S123" s="88">
        <v>79</v>
      </c>
      <c r="T123" s="88">
        <v>82</v>
      </c>
      <c r="U123" s="88">
        <v>85</v>
      </c>
      <c r="V123" s="88">
        <v>88</v>
      </c>
      <c r="W123" s="88">
        <v>91</v>
      </c>
      <c r="X123" s="89">
        <v>95</v>
      </c>
      <c r="Z123" s="662"/>
      <c r="AA123" s="667"/>
      <c r="AB123" s="90" t="str">
        <f>+AB121</f>
        <v>48-XL</v>
      </c>
      <c r="AC123" s="87">
        <v>112</v>
      </c>
      <c r="AD123" s="88">
        <v>116</v>
      </c>
      <c r="AE123" s="88">
        <v>121</v>
      </c>
      <c r="AF123" s="88">
        <v>126</v>
      </c>
      <c r="AG123" s="88">
        <v>130</v>
      </c>
      <c r="AH123" s="88">
        <v>135</v>
      </c>
      <c r="AI123" s="88">
        <v>140</v>
      </c>
      <c r="AJ123" s="89">
        <v>145</v>
      </c>
      <c r="AL123" s="662"/>
      <c r="AM123" s="667"/>
      <c r="AN123" s="90" t="str">
        <f>+AN121</f>
        <v>48-XL</v>
      </c>
      <c r="AO123" s="87">
        <v>135</v>
      </c>
      <c r="AP123" s="88">
        <v>140</v>
      </c>
      <c r="AQ123" s="88">
        <v>146</v>
      </c>
      <c r="AR123" s="88">
        <v>152</v>
      </c>
      <c r="AS123" s="88">
        <v>158</v>
      </c>
      <c r="AT123" s="88">
        <v>164</v>
      </c>
      <c r="AU123" s="88">
        <v>170</v>
      </c>
      <c r="AV123" s="89">
        <v>176</v>
      </c>
    </row>
    <row r="124" spans="1:48">
      <c r="A124">
        <v>124</v>
      </c>
      <c r="B124" s="662"/>
      <c r="C124" s="664">
        <f>+C122+10</f>
        <v>180</v>
      </c>
      <c r="D124" s="78" t="s">
        <v>133</v>
      </c>
      <c r="E124" s="83">
        <v>69</v>
      </c>
      <c r="F124" s="84">
        <v>67</v>
      </c>
      <c r="G124" s="84">
        <v>65</v>
      </c>
      <c r="H124" s="84">
        <v>64</v>
      </c>
      <c r="I124" s="84">
        <v>62</v>
      </c>
      <c r="J124" s="84">
        <v>61</v>
      </c>
      <c r="K124" s="84">
        <v>59</v>
      </c>
      <c r="L124" s="85">
        <v>58</v>
      </c>
      <c r="N124" s="662"/>
      <c r="O124" s="664">
        <f>+O122+10</f>
        <v>180</v>
      </c>
      <c r="P124" s="78" t="s">
        <v>133</v>
      </c>
      <c r="Q124" s="83">
        <v>69</v>
      </c>
      <c r="R124" s="84">
        <v>70</v>
      </c>
      <c r="S124" s="84">
        <v>72</v>
      </c>
      <c r="T124" s="84">
        <v>74</v>
      </c>
      <c r="U124" s="84">
        <v>75</v>
      </c>
      <c r="V124" s="84">
        <v>77</v>
      </c>
      <c r="W124" s="84">
        <v>79</v>
      </c>
      <c r="X124" s="85">
        <v>81</v>
      </c>
      <c r="Z124" s="662"/>
      <c r="AA124" s="664">
        <f>+AA122+10</f>
        <v>180</v>
      </c>
      <c r="AB124" s="78" t="s">
        <v>133</v>
      </c>
      <c r="AC124" s="83">
        <v>96</v>
      </c>
      <c r="AD124" s="84">
        <v>100</v>
      </c>
      <c r="AE124" s="84">
        <v>104</v>
      </c>
      <c r="AF124" s="84">
        <v>108</v>
      </c>
      <c r="AG124" s="84">
        <v>112</v>
      </c>
      <c r="AH124" s="84">
        <v>116</v>
      </c>
      <c r="AI124" s="84">
        <v>120</v>
      </c>
      <c r="AJ124" s="85">
        <v>124</v>
      </c>
      <c r="AL124" s="662"/>
      <c r="AM124" s="664">
        <f>+AM122+10</f>
        <v>180</v>
      </c>
      <c r="AN124" s="78" t="s">
        <v>133</v>
      </c>
      <c r="AO124" s="83">
        <v>116</v>
      </c>
      <c r="AP124" s="84">
        <v>120</v>
      </c>
      <c r="AQ124" s="84">
        <v>125</v>
      </c>
      <c r="AR124" s="84">
        <v>130</v>
      </c>
      <c r="AS124" s="84">
        <v>135</v>
      </c>
      <c r="AT124" s="84">
        <v>140</v>
      </c>
      <c r="AU124" s="84">
        <v>145</v>
      </c>
      <c r="AV124" s="85">
        <v>150</v>
      </c>
    </row>
    <row r="125" spans="1:48" ht="15" thickBot="1">
      <c r="A125">
        <v>125</v>
      </c>
      <c r="B125" s="662"/>
      <c r="C125" s="665"/>
      <c r="D125" s="82" t="s">
        <v>136</v>
      </c>
      <c r="E125" s="83">
        <v>69</v>
      </c>
      <c r="F125" s="84">
        <v>68</v>
      </c>
      <c r="G125" s="84">
        <v>67</v>
      </c>
      <c r="H125" s="84">
        <v>66</v>
      </c>
      <c r="I125" s="84">
        <v>66</v>
      </c>
      <c r="J125" s="84">
        <v>65</v>
      </c>
      <c r="K125" s="84">
        <v>64</v>
      </c>
      <c r="L125" s="85">
        <v>64</v>
      </c>
      <c r="N125" s="662"/>
      <c r="O125" s="665"/>
      <c r="P125" s="82" t="s">
        <v>136</v>
      </c>
      <c r="Q125" s="83">
        <v>70</v>
      </c>
      <c r="R125" s="84">
        <v>73</v>
      </c>
      <c r="S125" s="84">
        <v>76</v>
      </c>
      <c r="T125" s="84">
        <v>79</v>
      </c>
      <c r="U125" s="84">
        <v>82</v>
      </c>
      <c r="V125" s="84">
        <v>85</v>
      </c>
      <c r="W125" s="84">
        <v>88</v>
      </c>
      <c r="X125" s="85">
        <v>92</v>
      </c>
      <c r="Z125" s="662"/>
      <c r="AA125" s="665"/>
      <c r="AB125" s="82" t="s">
        <v>136</v>
      </c>
      <c r="AC125" s="83">
        <v>101</v>
      </c>
      <c r="AD125" s="84">
        <v>106</v>
      </c>
      <c r="AE125" s="84">
        <v>112</v>
      </c>
      <c r="AF125" s="84">
        <v>118</v>
      </c>
      <c r="AG125" s="84">
        <v>123</v>
      </c>
      <c r="AH125" s="84">
        <v>129</v>
      </c>
      <c r="AI125" s="84">
        <v>135</v>
      </c>
      <c r="AJ125" s="85">
        <v>141</v>
      </c>
      <c r="AL125" s="662"/>
      <c r="AM125" s="665"/>
      <c r="AN125" s="82" t="s">
        <v>136</v>
      </c>
      <c r="AO125" s="83">
        <v>122</v>
      </c>
      <c r="AP125" s="84">
        <v>129</v>
      </c>
      <c r="AQ125" s="84">
        <v>136</v>
      </c>
      <c r="AR125" s="84">
        <v>143</v>
      </c>
      <c r="AS125" s="84">
        <v>150</v>
      </c>
      <c r="AT125" s="84">
        <v>157</v>
      </c>
      <c r="AU125" s="84">
        <v>164</v>
      </c>
      <c r="AV125" s="85">
        <v>171</v>
      </c>
    </row>
    <row r="126" spans="1:48">
      <c r="A126">
        <v>126</v>
      </c>
      <c r="B126" s="662"/>
      <c r="C126" s="666">
        <f>+C124+10</f>
        <v>190</v>
      </c>
      <c r="D126" s="86" t="str">
        <f>+D124</f>
        <v>48-X</v>
      </c>
      <c r="E126" s="87">
        <v>71</v>
      </c>
      <c r="F126" s="88">
        <v>69</v>
      </c>
      <c r="G126" s="88">
        <v>68</v>
      </c>
      <c r="H126" s="88">
        <v>67</v>
      </c>
      <c r="I126" s="88">
        <v>66</v>
      </c>
      <c r="J126" s="88">
        <v>65</v>
      </c>
      <c r="K126" s="88">
        <v>64</v>
      </c>
      <c r="L126" s="89">
        <v>63</v>
      </c>
      <c r="N126" s="662"/>
      <c r="O126" s="666">
        <f>+O124+10</f>
        <v>190</v>
      </c>
      <c r="P126" s="86" t="str">
        <f>+P124</f>
        <v>48-X</v>
      </c>
      <c r="Q126" s="87">
        <v>71</v>
      </c>
      <c r="R126" s="88">
        <v>72</v>
      </c>
      <c r="S126" s="88">
        <v>73</v>
      </c>
      <c r="T126" s="88">
        <v>74</v>
      </c>
      <c r="U126" s="88">
        <v>75</v>
      </c>
      <c r="V126" s="88">
        <v>76</v>
      </c>
      <c r="W126" s="88">
        <v>77</v>
      </c>
      <c r="X126" s="89">
        <v>79</v>
      </c>
      <c r="Z126" s="662"/>
      <c r="AA126" s="666">
        <f>+AA124+10</f>
        <v>190</v>
      </c>
      <c r="AB126" s="86" t="str">
        <f>+AB124</f>
        <v>48-X</v>
      </c>
      <c r="AC126" s="87">
        <v>88</v>
      </c>
      <c r="AD126" s="88">
        <v>92</v>
      </c>
      <c r="AE126" s="88">
        <v>97</v>
      </c>
      <c r="AF126" s="88">
        <v>101</v>
      </c>
      <c r="AG126" s="88">
        <v>106</v>
      </c>
      <c r="AH126" s="88">
        <v>110</v>
      </c>
      <c r="AI126" s="88">
        <v>115</v>
      </c>
      <c r="AJ126" s="89">
        <v>120</v>
      </c>
      <c r="AL126" s="662"/>
      <c r="AM126" s="666">
        <f>+AM124+10</f>
        <v>190</v>
      </c>
      <c r="AN126" s="86" t="str">
        <f>+AN124</f>
        <v>48-X</v>
      </c>
      <c r="AO126" s="87">
        <v>106</v>
      </c>
      <c r="AP126" s="88">
        <v>111</v>
      </c>
      <c r="AQ126" s="88">
        <v>117</v>
      </c>
      <c r="AR126" s="88">
        <v>122</v>
      </c>
      <c r="AS126" s="88">
        <v>128</v>
      </c>
      <c r="AT126" s="88">
        <v>133</v>
      </c>
      <c r="AU126" s="88">
        <v>139</v>
      </c>
      <c r="AV126" s="89">
        <v>145</v>
      </c>
    </row>
    <row r="127" spans="1:48" ht="15" thickBot="1">
      <c r="A127">
        <v>127</v>
      </c>
      <c r="B127" s="662"/>
      <c r="C127" s="667"/>
      <c r="D127" s="90" t="str">
        <f>+D125</f>
        <v>48-XL</v>
      </c>
      <c r="E127" s="87">
        <v>71</v>
      </c>
      <c r="F127" s="88">
        <v>70</v>
      </c>
      <c r="G127" s="88">
        <v>70</v>
      </c>
      <c r="H127" s="88">
        <v>69</v>
      </c>
      <c r="I127" s="88">
        <v>69</v>
      </c>
      <c r="J127" s="88">
        <v>68</v>
      </c>
      <c r="K127" s="88">
        <v>68</v>
      </c>
      <c r="L127" s="89">
        <v>68</v>
      </c>
      <c r="N127" s="662"/>
      <c r="O127" s="667"/>
      <c r="P127" s="90" t="str">
        <f>+P125</f>
        <v>48-XL</v>
      </c>
      <c r="Q127" s="87">
        <v>71</v>
      </c>
      <c r="R127" s="88">
        <v>73</v>
      </c>
      <c r="S127" s="88">
        <v>75</v>
      </c>
      <c r="T127" s="88">
        <v>78</v>
      </c>
      <c r="U127" s="88">
        <v>80</v>
      </c>
      <c r="V127" s="88">
        <v>83</v>
      </c>
      <c r="W127" s="88">
        <v>85</v>
      </c>
      <c r="X127" s="89">
        <v>88</v>
      </c>
      <c r="Z127" s="662"/>
      <c r="AA127" s="667"/>
      <c r="AB127" s="90" t="str">
        <f>+AB125</f>
        <v>48-XL</v>
      </c>
      <c r="AC127" s="87">
        <v>93</v>
      </c>
      <c r="AD127" s="88">
        <v>98</v>
      </c>
      <c r="AE127" s="88">
        <v>104</v>
      </c>
      <c r="AF127" s="88">
        <v>110</v>
      </c>
      <c r="AG127" s="88">
        <v>116</v>
      </c>
      <c r="AH127" s="88">
        <v>122</v>
      </c>
      <c r="AI127" s="88">
        <v>128</v>
      </c>
      <c r="AJ127" s="89">
        <v>134</v>
      </c>
      <c r="AL127" s="662"/>
      <c r="AM127" s="667"/>
      <c r="AN127" s="90" t="str">
        <f>+AN125</f>
        <v>48-XL</v>
      </c>
      <c r="AO127" s="87">
        <v>112</v>
      </c>
      <c r="AP127" s="88">
        <v>119</v>
      </c>
      <c r="AQ127" s="88">
        <v>126</v>
      </c>
      <c r="AR127" s="88">
        <v>133</v>
      </c>
      <c r="AS127" s="88">
        <v>140</v>
      </c>
      <c r="AT127" s="88">
        <v>147</v>
      </c>
      <c r="AU127" s="88">
        <v>154</v>
      </c>
      <c r="AV127" s="89">
        <v>162</v>
      </c>
    </row>
    <row r="128" spans="1:48">
      <c r="A128">
        <v>128</v>
      </c>
      <c r="B128" s="662"/>
      <c r="C128" s="664">
        <f>+C126+10</f>
        <v>200</v>
      </c>
      <c r="D128" s="78" t="s">
        <v>133</v>
      </c>
      <c r="E128" s="83">
        <v>72</v>
      </c>
      <c r="F128" s="84">
        <v>71</v>
      </c>
      <c r="G128" s="84">
        <v>70</v>
      </c>
      <c r="H128" s="84">
        <v>70</v>
      </c>
      <c r="I128" s="84">
        <v>69</v>
      </c>
      <c r="J128" s="84">
        <v>69</v>
      </c>
      <c r="K128" s="84">
        <v>68</v>
      </c>
      <c r="L128" s="85">
        <v>68</v>
      </c>
      <c r="N128" s="662"/>
      <c r="O128" s="664">
        <f>+O126+10</f>
        <v>200</v>
      </c>
      <c r="P128" s="78" t="s">
        <v>133</v>
      </c>
      <c r="Q128" s="83">
        <v>72</v>
      </c>
      <c r="R128" s="84">
        <v>72</v>
      </c>
      <c r="S128" s="84">
        <v>73</v>
      </c>
      <c r="T128" s="84">
        <v>73</v>
      </c>
      <c r="U128" s="84">
        <v>74</v>
      </c>
      <c r="V128" s="84">
        <v>74</v>
      </c>
      <c r="W128" s="84">
        <v>75</v>
      </c>
      <c r="X128" s="85">
        <v>76</v>
      </c>
      <c r="Z128" s="662"/>
      <c r="AA128" s="664">
        <f>+AA126+10</f>
        <v>200</v>
      </c>
      <c r="AB128" s="78" t="s">
        <v>133</v>
      </c>
      <c r="AC128" s="83">
        <v>81</v>
      </c>
      <c r="AD128" s="84">
        <v>86</v>
      </c>
      <c r="AE128" s="84">
        <v>91</v>
      </c>
      <c r="AF128" s="84">
        <v>96</v>
      </c>
      <c r="AG128" s="84">
        <v>101</v>
      </c>
      <c r="AH128" s="84">
        <v>106</v>
      </c>
      <c r="AI128" s="84">
        <v>111</v>
      </c>
      <c r="AJ128" s="85">
        <v>116</v>
      </c>
      <c r="AL128" s="662"/>
      <c r="AM128" s="664">
        <f>+AM126+10</f>
        <v>200</v>
      </c>
      <c r="AN128" s="78" t="s">
        <v>133</v>
      </c>
      <c r="AO128" s="83">
        <v>98</v>
      </c>
      <c r="AP128" s="84">
        <v>104</v>
      </c>
      <c r="AQ128" s="84">
        <v>110</v>
      </c>
      <c r="AR128" s="84">
        <v>116</v>
      </c>
      <c r="AS128" s="84">
        <v>122</v>
      </c>
      <c r="AT128" s="84">
        <v>128</v>
      </c>
      <c r="AU128" s="84">
        <v>134</v>
      </c>
      <c r="AV128" s="85">
        <v>140</v>
      </c>
    </row>
    <row r="129" spans="1:48" ht="15" thickBot="1">
      <c r="A129">
        <v>129</v>
      </c>
      <c r="B129" s="663"/>
      <c r="C129" s="665"/>
      <c r="D129" s="82" t="s">
        <v>136</v>
      </c>
      <c r="E129" s="189">
        <v>72</v>
      </c>
      <c r="F129" s="186">
        <v>71</v>
      </c>
      <c r="G129" s="186">
        <v>70</v>
      </c>
      <c r="H129" s="186">
        <v>70</v>
      </c>
      <c r="I129" s="186">
        <v>69</v>
      </c>
      <c r="J129" s="186">
        <v>69</v>
      </c>
      <c r="K129" s="186">
        <v>68</v>
      </c>
      <c r="L129" s="185">
        <v>68</v>
      </c>
      <c r="N129" s="663"/>
      <c r="O129" s="665"/>
      <c r="P129" s="82" t="s">
        <v>136</v>
      </c>
      <c r="Q129" s="189">
        <v>72</v>
      </c>
      <c r="R129" s="186">
        <v>73</v>
      </c>
      <c r="S129" s="186">
        <v>74</v>
      </c>
      <c r="T129" s="186">
        <v>75</v>
      </c>
      <c r="U129" s="186">
        <v>76</v>
      </c>
      <c r="V129" s="186">
        <v>77</v>
      </c>
      <c r="W129" s="186">
        <v>78</v>
      </c>
      <c r="X129" s="185">
        <v>80</v>
      </c>
      <c r="Z129" s="663"/>
      <c r="AA129" s="665"/>
      <c r="AB129" s="82" t="s">
        <v>136</v>
      </c>
      <c r="AC129" s="189">
        <v>81</v>
      </c>
      <c r="AD129" s="186">
        <v>86</v>
      </c>
      <c r="AE129" s="186">
        <v>92</v>
      </c>
      <c r="AF129" s="186">
        <v>98</v>
      </c>
      <c r="AG129" s="186">
        <v>104</v>
      </c>
      <c r="AH129" s="186">
        <v>110</v>
      </c>
      <c r="AI129" s="186">
        <v>116</v>
      </c>
      <c r="AJ129" s="185">
        <v>122</v>
      </c>
      <c r="AL129" s="663"/>
      <c r="AM129" s="665"/>
      <c r="AN129" s="82" t="s">
        <v>136</v>
      </c>
      <c r="AO129" s="189">
        <v>104</v>
      </c>
      <c r="AP129" s="186">
        <v>110</v>
      </c>
      <c r="AQ129" s="186">
        <v>116</v>
      </c>
      <c r="AR129" s="186">
        <v>122</v>
      </c>
      <c r="AS129" s="186">
        <v>128</v>
      </c>
      <c r="AT129" s="186">
        <v>134</v>
      </c>
      <c r="AU129" s="186">
        <v>140</v>
      </c>
      <c r="AV129" s="185">
        <v>147</v>
      </c>
    </row>
    <row r="130" spans="1:48">
      <c r="A130">
        <v>130</v>
      </c>
    </row>
    <row r="131" spans="1:48">
      <c r="A131">
        <v>131</v>
      </c>
    </row>
    <row r="132" spans="1:48">
      <c r="A132">
        <v>132</v>
      </c>
    </row>
    <row r="133" spans="1:48">
      <c r="A133">
        <v>133</v>
      </c>
    </row>
    <row r="134" spans="1:48">
      <c r="A134">
        <v>134</v>
      </c>
    </row>
    <row r="135" spans="1:48">
      <c r="A135">
        <v>135</v>
      </c>
    </row>
    <row r="136" spans="1:48" ht="15" thickBot="1">
      <c r="A136">
        <v>136</v>
      </c>
    </row>
    <row r="137" spans="1:48" ht="18.600000000000001" thickBot="1">
      <c r="A137">
        <v>137</v>
      </c>
      <c r="B137" s="649" t="s">
        <v>1112</v>
      </c>
      <c r="C137" s="650"/>
      <c r="D137" s="651"/>
      <c r="E137" s="649" t="s">
        <v>1134</v>
      </c>
      <c r="F137" s="650"/>
      <c r="G137" s="650"/>
      <c r="H137" s="650"/>
      <c r="I137" s="650"/>
      <c r="J137" s="650"/>
      <c r="K137" s="650"/>
      <c r="L137" s="651"/>
      <c r="N137" s="649" t="s">
        <v>1114</v>
      </c>
      <c r="O137" s="650"/>
      <c r="P137" s="651"/>
      <c r="Q137" s="649" t="s">
        <v>1134</v>
      </c>
      <c r="R137" s="650"/>
      <c r="S137" s="650"/>
      <c r="T137" s="650"/>
      <c r="U137" s="650"/>
      <c r="V137" s="650"/>
      <c r="W137" s="650"/>
      <c r="X137" s="651"/>
      <c r="Z137" s="649" t="s">
        <v>1115</v>
      </c>
      <c r="AA137" s="650"/>
      <c r="AB137" s="651"/>
      <c r="AC137" s="649" t="s">
        <v>1134</v>
      </c>
      <c r="AD137" s="650"/>
      <c r="AE137" s="650"/>
      <c r="AF137" s="650"/>
      <c r="AG137" s="650"/>
      <c r="AH137" s="650"/>
      <c r="AI137" s="650"/>
      <c r="AJ137" s="651"/>
      <c r="AL137" s="649" t="s">
        <v>1116</v>
      </c>
      <c r="AM137" s="650"/>
      <c r="AN137" s="651"/>
      <c r="AO137" s="649" t="s">
        <v>1134</v>
      </c>
      <c r="AP137" s="650"/>
      <c r="AQ137" s="650"/>
      <c r="AR137" s="650"/>
      <c r="AS137" s="650"/>
      <c r="AT137" s="650"/>
      <c r="AU137" s="650"/>
      <c r="AV137" s="651"/>
    </row>
    <row r="138" spans="1:48" ht="15.75" customHeight="1">
      <c r="A138">
        <v>138</v>
      </c>
      <c r="B138" s="652" t="s">
        <v>1127</v>
      </c>
      <c r="C138" s="652" t="s">
        <v>634</v>
      </c>
      <c r="D138" s="669" t="s">
        <v>1119</v>
      </c>
      <c r="E138" s="676" t="s">
        <v>1120</v>
      </c>
      <c r="F138" s="677"/>
      <c r="G138" s="677"/>
      <c r="H138" s="677"/>
      <c r="I138" s="677"/>
      <c r="J138" s="677"/>
      <c r="K138" s="677"/>
      <c r="L138" s="678"/>
      <c r="N138" s="652" t="s">
        <v>1127</v>
      </c>
      <c r="O138" s="652" t="s">
        <v>634</v>
      </c>
      <c r="P138" s="669" t="s">
        <v>1119</v>
      </c>
      <c r="Q138" s="676" t="s">
        <v>1120</v>
      </c>
      <c r="R138" s="677"/>
      <c r="S138" s="677"/>
      <c r="T138" s="677"/>
      <c r="U138" s="677"/>
      <c r="V138" s="677"/>
      <c r="W138" s="677"/>
      <c r="X138" s="678"/>
      <c r="Z138" s="652" t="s">
        <v>1127</v>
      </c>
      <c r="AA138" s="652" t="s">
        <v>634</v>
      </c>
      <c r="AB138" s="669" t="s">
        <v>1119</v>
      </c>
      <c r="AC138" s="676" t="s">
        <v>1120</v>
      </c>
      <c r="AD138" s="677"/>
      <c r="AE138" s="677"/>
      <c r="AF138" s="677"/>
      <c r="AG138" s="677"/>
      <c r="AH138" s="677"/>
      <c r="AI138" s="677"/>
      <c r="AJ138" s="678"/>
      <c r="AL138" s="652" t="s">
        <v>1127</v>
      </c>
      <c r="AM138" s="652" t="s">
        <v>634</v>
      </c>
      <c r="AN138" s="669" t="s">
        <v>1119</v>
      </c>
      <c r="AO138" s="676" t="s">
        <v>1120</v>
      </c>
      <c r="AP138" s="677"/>
      <c r="AQ138" s="677"/>
      <c r="AR138" s="677"/>
      <c r="AS138" s="677"/>
      <c r="AT138" s="677"/>
      <c r="AU138" s="677"/>
      <c r="AV138" s="678"/>
    </row>
    <row r="139" spans="1:48" ht="15" customHeight="1" thickBot="1">
      <c r="A139">
        <v>139</v>
      </c>
      <c r="B139" s="668"/>
      <c r="C139" s="668"/>
      <c r="D139" s="670"/>
      <c r="E139" s="679"/>
      <c r="F139" s="680"/>
      <c r="G139" s="680"/>
      <c r="H139" s="680"/>
      <c r="I139" s="680"/>
      <c r="J139" s="680"/>
      <c r="K139" s="680"/>
      <c r="L139" s="681"/>
      <c r="N139" s="668"/>
      <c r="O139" s="668"/>
      <c r="P139" s="670"/>
      <c r="Q139" s="679"/>
      <c r="R139" s="680"/>
      <c r="S139" s="680"/>
      <c r="T139" s="680"/>
      <c r="U139" s="680"/>
      <c r="V139" s="680"/>
      <c r="W139" s="680"/>
      <c r="X139" s="681"/>
      <c r="Z139" s="668"/>
      <c r="AA139" s="668"/>
      <c r="AB139" s="670"/>
      <c r="AC139" s="679"/>
      <c r="AD139" s="680"/>
      <c r="AE139" s="680"/>
      <c r="AF139" s="680"/>
      <c r="AG139" s="680"/>
      <c r="AH139" s="680"/>
      <c r="AI139" s="680"/>
      <c r="AJ139" s="681"/>
      <c r="AL139" s="668"/>
      <c r="AM139" s="668"/>
      <c r="AN139" s="670"/>
      <c r="AO139" s="679"/>
      <c r="AP139" s="680"/>
      <c r="AQ139" s="680"/>
      <c r="AR139" s="680"/>
      <c r="AS139" s="680"/>
      <c r="AT139" s="680"/>
      <c r="AU139" s="680"/>
      <c r="AV139" s="681"/>
    </row>
    <row r="140" spans="1:48" ht="15" thickBot="1">
      <c r="A140">
        <v>140</v>
      </c>
      <c r="B140" s="653"/>
      <c r="C140" s="653"/>
      <c r="D140" s="671"/>
      <c r="E140" s="75">
        <v>0</v>
      </c>
      <c r="F140" s="76">
        <v>500</v>
      </c>
      <c r="G140" s="76">
        <v>1000</v>
      </c>
      <c r="H140" s="76">
        <v>1500</v>
      </c>
      <c r="I140" s="76">
        <v>2000</v>
      </c>
      <c r="J140" s="76">
        <v>2500</v>
      </c>
      <c r="K140" s="76">
        <v>3000</v>
      </c>
      <c r="L140" s="77">
        <v>3500</v>
      </c>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1139</v>
      </c>
      <c r="C141" s="664">
        <v>100</v>
      </c>
      <c r="D141" s="78" t="s">
        <v>133</v>
      </c>
      <c r="E141" s="94">
        <v>1.89</v>
      </c>
      <c r="F141" s="95">
        <v>1.92</v>
      </c>
      <c r="G141" s="95">
        <v>1.96</v>
      </c>
      <c r="H141" s="95">
        <v>1.99</v>
      </c>
      <c r="I141" s="95">
        <v>2.0299999999999998</v>
      </c>
      <c r="J141" s="95">
        <v>2.06</v>
      </c>
      <c r="K141" s="95">
        <v>2.1</v>
      </c>
      <c r="L141" s="96">
        <v>2.14</v>
      </c>
      <c r="N141" s="661" t="s">
        <v>1139</v>
      </c>
      <c r="O141" s="664">
        <v>100</v>
      </c>
      <c r="P141" s="78" t="s">
        <v>133</v>
      </c>
      <c r="Q141" s="94">
        <v>1.89</v>
      </c>
      <c r="R141" s="95">
        <v>1.92</v>
      </c>
      <c r="S141" s="95">
        <v>1.96</v>
      </c>
      <c r="T141" s="95">
        <v>1.99</v>
      </c>
      <c r="U141" s="95">
        <v>2.0299999999999998</v>
      </c>
      <c r="V141" s="95">
        <v>2.06</v>
      </c>
      <c r="W141" s="95">
        <v>2.1</v>
      </c>
      <c r="X141" s="96">
        <v>2.14</v>
      </c>
      <c r="Z141" s="661" t="s">
        <v>1139</v>
      </c>
      <c r="AA141" s="664">
        <v>100</v>
      </c>
      <c r="AB141" s="78" t="s">
        <v>133</v>
      </c>
      <c r="AC141" s="94">
        <v>1.89</v>
      </c>
      <c r="AD141" s="95">
        <v>1.92</v>
      </c>
      <c r="AE141" s="95">
        <v>1.96</v>
      </c>
      <c r="AF141" s="95">
        <v>1.99</v>
      </c>
      <c r="AG141" s="95">
        <v>2.0299999999999998</v>
      </c>
      <c r="AH141" s="95">
        <v>2.06</v>
      </c>
      <c r="AI141" s="95">
        <v>2.1</v>
      </c>
      <c r="AJ141" s="96">
        <v>2.14</v>
      </c>
      <c r="AL141" s="661" t="s">
        <v>1139</v>
      </c>
      <c r="AM141" s="664">
        <v>100</v>
      </c>
      <c r="AN141" s="78" t="s">
        <v>133</v>
      </c>
      <c r="AO141" s="94">
        <v>1.84</v>
      </c>
      <c r="AP141" s="95">
        <v>1.84</v>
      </c>
      <c r="AQ141" s="95">
        <v>1.84</v>
      </c>
      <c r="AR141" s="95">
        <v>1.84</v>
      </c>
      <c r="AS141" s="95">
        <v>1.84</v>
      </c>
      <c r="AT141" s="95">
        <v>1.84</v>
      </c>
      <c r="AU141" s="95">
        <v>1.84</v>
      </c>
      <c r="AV141" s="96">
        <v>1.84</v>
      </c>
    </row>
    <row r="142" spans="1:48" ht="15" thickBot="1">
      <c r="A142">
        <v>142</v>
      </c>
      <c r="B142" s="662"/>
      <c r="C142" s="665"/>
      <c r="D142" s="82" t="s">
        <v>136</v>
      </c>
      <c r="E142" s="97">
        <v>2.0299999999999998</v>
      </c>
      <c r="F142" s="98">
        <v>2.0499999999999998</v>
      </c>
      <c r="G142" s="98">
        <v>2.08</v>
      </c>
      <c r="H142" s="98">
        <v>2.11</v>
      </c>
      <c r="I142" s="98">
        <v>2.13</v>
      </c>
      <c r="J142" s="98">
        <v>2.16</v>
      </c>
      <c r="K142" s="98">
        <v>2.19</v>
      </c>
      <c r="L142" s="99">
        <v>2.2200000000000002</v>
      </c>
      <c r="N142" s="662"/>
      <c r="O142" s="665"/>
      <c r="P142" s="82" t="s">
        <v>136</v>
      </c>
      <c r="Q142" s="97">
        <v>2.0299999999999998</v>
      </c>
      <c r="R142" s="98">
        <v>2.0499999999999998</v>
      </c>
      <c r="S142" s="98">
        <v>2.08</v>
      </c>
      <c r="T142" s="98">
        <v>2.11</v>
      </c>
      <c r="U142" s="98">
        <v>2.13</v>
      </c>
      <c r="V142" s="98">
        <v>2.16</v>
      </c>
      <c r="W142" s="98">
        <v>2.19</v>
      </c>
      <c r="X142" s="99">
        <v>2.2200000000000002</v>
      </c>
      <c r="Z142" s="662"/>
      <c r="AA142" s="665"/>
      <c r="AB142" s="82" t="s">
        <v>136</v>
      </c>
      <c r="AC142" s="97">
        <v>2.0299999999999998</v>
      </c>
      <c r="AD142" s="98">
        <v>2.04</v>
      </c>
      <c r="AE142" s="98">
        <v>2.06</v>
      </c>
      <c r="AF142" s="98">
        <v>2.0699999999999998</v>
      </c>
      <c r="AG142" s="98">
        <v>2.09</v>
      </c>
      <c r="AH142" s="98">
        <v>2.1</v>
      </c>
      <c r="AI142" s="98">
        <v>2.12</v>
      </c>
      <c r="AJ142" s="99">
        <v>2.14</v>
      </c>
      <c r="AL142" s="662"/>
      <c r="AM142" s="665"/>
      <c r="AN142" s="82" t="s">
        <v>136</v>
      </c>
      <c r="AO142" s="97">
        <v>1.73</v>
      </c>
      <c r="AP142" s="98">
        <v>1.73</v>
      </c>
      <c r="AQ142" s="98">
        <v>1.73</v>
      </c>
      <c r="AR142" s="98">
        <v>1.73</v>
      </c>
      <c r="AS142" s="98">
        <v>1.73</v>
      </c>
      <c r="AT142" s="98">
        <v>1.73</v>
      </c>
      <c r="AU142" s="98">
        <v>1.73</v>
      </c>
      <c r="AV142" s="99">
        <v>1.73</v>
      </c>
    </row>
    <row r="143" spans="1:48">
      <c r="A143">
        <v>143</v>
      </c>
      <c r="B143" s="662"/>
      <c r="C143" s="666">
        <v>110</v>
      </c>
      <c r="D143" s="86" t="str">
        <f>+D141</f>
        <v>48-X</v>
      </c>
      <c r="E143" s="100">
        <v>1.77</v>
      </c>
      <c r="F143" s="101">
        <v>1.8</v>
      </c>
      <c r="G143" s="101">
        <v>1.84</v>
      </c>
      <c r="H143" s="101">
        <v>1.88</v>
      </c>
      <c r="I143" s="101">
        <v>1.91</v>
      </c>
      <c r="J143" s="101">
        <v>1.95</v>
      </c>
      <c r="K143" s="101">
        <v>1.99</v>
      </c>
      <c r="L143" s="102">
        <v>2.0299999999999998</v>
      </c>
      <c r="N143" s="662"/>
      <c r="O143" s="666">
        <v>110</v>
      </c>
      <c r="P143" s="86" t="str">
        <f>+P141</f>
        <v>48-X</v>
      </c>
      <c r="Q143" s="100">
        <v>1.77</v>
      </c>
      <c r="R143" s="101">
        <v>1.8</v>
      </c>
      <c r="S143" s="101">
        <v>1.84</v>
      </c>
      <c r="T143" s="101">
        <v>1.88</v>
      </c>
      <c r="U143" s="101">
        <v>1.91</v>
      </c>
      <c r="V143" s="101">
        <v>1.95</v>
      </c>
      <c r="W143" s="101">
        <v>1.99</v>
      </c>
      <c r="X143" s="102">
        <v>2.0299999999999998</v>
      </c>
      <c r="Z143" s="662"/>
      <c r="AA143" s="666">
        <v>110</v>
      </c>
      <c r="AB143" s="86" t="str">
        <f>+AB141</f>
        <v>48-X</v>
      </c>
      <c r="AC143" s="100">
        <v>1.77</v>
      </c>
      <c r="AD143" s="101">
        <v>1.8</v>
      </c>
      <c r="AE143" s="101">
        <v>1.84</v>
      </c>
      <c r="AF143" s="101">
        <v>1.88</v>
      </c>
      <c r="AG143" s="101">
        <v>1.91</v>
      </c>
      <c r="AH143" s="101">
        <v>1.95</v>
      </c>
      <c r="AI143" s="101">
        <v>1.99</v>
      </c>
      <c r="AJ143" s="102">
        <v>2.0299999999999998</v>
      </c>
      <c r="AL143" s="662"/>
      <c r="AM143" s="666">
        <v>110</v>
      </c>
      <c r="AN143" s="86" t="str">
        <f>+AN141</f>
        <v>48-X</v>
      </c>
      <c r="AO143" s="100">
        <v>1.77</v>
      </c>
      <c r="AP143" s="101">
        <v>1.78</v>
      </c>
      <c r="AQ143" s="101">
        <v>1.79</v>
      </c>
      <c r="AR143" s="101">
        <v>1.8</v>
      </c>
      <c r="AS143" s="101">
        <v>1.81</v>
      </c>
      <c r="AT143" s="101">
        <v>1.82</v>
      </c>
      <c r="AU143" s="101">
        <v>1.83</v>
      </c>
      <c r="AV143" s="102">
        <v>1.84</v>
      </c>
    </row>
    <row r="144" spans="1:48" ht="15" thickBot="1">
      <c r="A144">
        <v>144</v>
      </c>
      <c r="B144" s="662"/>
      <c r="C144" s="667"/>
      <c r="D144" s="90" t="str">
        <f>+D142</f>
        <v>48-XL</v>
      </c>
      <c r="E144" s="100">
        <v>1.94</v>
      </c>
      <c r="F144" s="101">
        <v>1.96</v>
      </c>
      <c r="G144" s="101">
        <v>1.99</v>
      </c>
      <c r="H144" s="101">
        <v>2.02</v>
      </c>
      <c r="I144" s="101">
        <v>2.0499999999999998</v>
      </c>
      <c r="J144" s="101">
        <v>2.08</v>
      </c>
      <c r="K144" s="101">
        <v>2.11</v>
      </c>
      <c r="L144" s="102">
        <v>2.14</v>
      </c>
      <c r="N144" s="662"/>
      <c r="O144" s="667"/>
      <c r="P144" s="90" t="str">
        <f>+P142</f>
        <v>48-XL</v>
      </c>
      <c r="Q144" s="100">
        <v>1.94</v>
      </c>
      <c r="R144" s="101">
        <v>1.96</v>
      </c>
      <c r="S144" s="101">
        <v>1.99</v>
      </c>
      <c r="T144" s="101">
        <v>2.02</v>
      </c>
      <c r="U144" s="101">
        <v>2.0499999999999998</v>
      </c>
      <c r="V144" s="101">
        <v>2.08</v>
      </c>
      <c r="W144" s="101">
        <v>2.11</v>
      </c>
      <c r="X144" s="102">
        <v>2.14</v>
      </c>
      <c r="Z144" s="662"/>
      <c r="AA144" s="667"/>
      <c r="AB144" s="90" t="str">
        <f>+AB142</f>
        <v>48-XL</v>
      </c>
      <c r="AC144" s="100">
        <v>1.94</v>
      </c>
      <c r="AD144" s="101">
        <v>1.96</v>
      </c>
      <c r="AE144" s="101">
        <v>1.99</v>
      </c>
      <c r="AF144" s="101">
        <v>2.02</v>
      </c>
      <c r="AG144" s="101">
        <v>2.0499999999999998</v>
      </c>
      <c r="AH144" s="101">
        <v>2.08</v>
      </c>
      <c r="AI144" s="101">
        <v>2.11</v>
      </c>
      <c r="AJ144" s="102">
        <v>2.14</v>
      </c>
      <c r="AL144" s="662"/>
      <c r="AM144" s="667"/>
      <c r="AN144" s="90" t="str">
        <f>+AN142</f>
        <v>48-XL</v>
      </c>
      <c r="AO144" s="100">
        <v>1.73</v>
      </c>
      <c r="AP144" s="101">
        <v>1.73</v>
      </c>
      <c r="AQ144" s="101">
        <v>1.73</v>
      </c>
      <c r="AR144" s="101">
        <v>1.73</v>
      </c>
      <c r="AS144" s="101">
        <v>1.73</v>
      </c>
      <c r="AT144" s="101">
        <v>1.73</v>
      </c>
      <c r="AU144" s="101">
        <v>1.73</v>
      </c>
      <c r="AV144" s="102">
        <v>1.73</v>
      </c>
    </row>
    <row r="145" spans="1:48">
      <c r="A145">
        <v>145</v>
      </c>
      <c r="B145" s="662"/>
      <c r="C145" s="664">
        <f>+C143+10</f>
        <v>120</v>
      </c>
      <c r="D145" s="78" t="s">
        <v>133</v>
      </c>
      <c r="E145" s="97">
        <v>1.67</v>
      </c>
      <c r="F145" s="98">
        <v>1.7</v>
      </c>
      <c r="G145" s="98">
        <v>1.74</v>
      </c>
      <c r="H145" s="98">
        <v>1.77</v>
      </c>
      <c r="I145" s="98">
        <v>1.81</v>
      </c>
      <c r="J145" s="98">
        <v>1.84</v>
      </c>
      <c r="K145" s="98">
        <v>1.88</v>
      </c>
      <c r="L145" s="99">
        <v>1.92</v>
      </c>
      <c r="N145" s="662"/>
      <c r="O145" s="664">
        <f>+O143+10</f>
        <v>120</v>
      </c>
      <c r="P145" s="78" t="s">
        <v>133</v>
      </c>
      <c r="Q145" s="97">
        <v>1.67</v>
      </c>
      <c r="R145" s="98">
        <v>1.7</v>
      </c>
      <c r="S145" s="98">
        <v>1.74</v>
      </c>
      <c r="T145" s="98">
        <v>1.77</v>
      </c>
      <c r="U145" s="98">
        <v>1.81</v>
      </c>
      <c r="V145" s="98">
        <v>1.84</v>
      </c>
      <c r="W145" s="98">
        <v>1.88</v>
      </c>
      <c r="X145" s="99">
        <v>1.92</v>
      </c>
      <c r="Z145" s="662"/>
      <c r="AA145" s="664">
        <f>+AA143+10</f>
        <v>120</v>
      </c>
      <c r="AB145" s="78" t="s">
        <v>133</v>
      </c>
      <c r="AC145" s="97">
        <v>1.67</v>
      </c>
      <c r="AD145" s="98">
        <v>1.7</v>
      </c>
      <c r="AE145" s="98">
        <v>1.74</v>
      </c>
      <c r="AF145" s="98">
        <v>1.77</v>
      </c>
      <c r="AG145" s="98">
        <v>1.81</v>
      </c>
      <c r="AH145" s="98">
        <v>1.84</v>
      </c>
      <c r="AI145" s="98">
        <v>1.88</v>
      </c>
      <c r="AJ145" s="99">
        <v>1.92</v>
      </c>
      <c r="AL145" s="662"/>
      <c r="AM145" s="664">
        <f>+AM143+10</f>
        <v>120</v>
      </c>
      <c r="AN145" s="78" t="s">
        <v>133</v>
      </c>
      <c r="AO145" s="97">
        <v>1.67</v>
      </c>
      <c r="AP145" s="98">
        <v>1.69</v>
      </c>
      <c r="AQ145" s="98">
        <v>1.71</v>
      </c>
      <c r="AR145" s="98">
        <v>1.74</v>
      </c>
      <c r="AS145" s="98">
        <v>1.76</v>
      </c>
      <c r="AT145" s="98">
        <v>1.79</v>
      </c>
      <c r="AU145" s="98">
        <v>1.81</v>
      </c>
      <c r="AV145" s="99">
        <v>1.84</v>
      </c>
    </row>
    <row r="146" spans="1:48" ht="15" thickBot="1">
      <c r="A146">
        <v>146</v>
      </c>
      <c r="B146" s="662"/>
      <c r="C146" s="665"/>
      <c r="D146" s="82" t="s">
        <v>136</v>
      </c>
      <c r="E146" s="97">
        <v>1.84</v>
      </c>
      <c r="F146" s="98">
        <v>1.87</v>
      </c>
      <c r="G146" s="98">
        <v>1.9</v>
      </c>
      <c r="H146" s="98">
        <v>1.93</v>
      </c>
      <c r="I146" s="98">
        <v>1.96</v>
      </c>
      <c r="J146" s="98">
        <v>1.99</v>
      </c>
      <c r="K146" s="98">
        <v>2.02</v>
      </c>
      <c r="L146" s="99">
        <v>2.06</v>
      </c>
      <c r="N146" s="662"/>
      <c r="O146" s="665"/>
      <c r="P146" s="82" t="s">
        <v>136</v>
      </c>
      <c r="Q146" s="97">
        <v>1.84</v>
      </c>
      <c r="R146" s="98">
        <v>1.87</v>
      </c>
      <c r="S146" s="98">
        <v>1.9</v>
      </c>
      <c r="T146" s="98">
        <v>1.93</v>
      </c>
      <c r="U146" s="98">
        <v>1.96</v>
      </c>
      <c r="V146" s="98">
        <v>1.99</v>
      </c>
      <c r="W146" s="98">
        <v>2.02</v>
      </c>
      <c r="X146" s="99">
        <v>2.06</v>
      </c>
      <c r="Z146" s="662"/>
      <c r="AA146" s="665"/>
      <c r="AB146" s="82" t="s">
        <v>136</v>
      </c>
      <c r="AC146" s="97">
        <v>1.84</v>
      </c>
      <c r="AD146" s="98">
        <v>1.87</v>
      </c>
      <c r="AE146" s="98">
        <v>1.9</v>
      </c>
      <c r="AF146" s="98">
        <v>1.93</v>
      </c>
      <c r="AG146" s="98">
        <v>1.96</v>
      </c>
      <c r="AH146" s="98">
        <v>1.99</v>
      </c>
      <c r="AI146" s="98">
        <v>2.02</v>
      </c>
      <c r="AJ146" s="99">
        <v>2.06</v>
      </c>
      <c r="AL146" s="662"/>
      <c r="AM146" s="665"/>
      <c r="AN146" s="82" t="s">
        <v>136</v>
      </c>
      <c r="AO146" s="97">
        <v>1.73</v>
      </c>
      <c r="AP146" s="98">
        <v>1.73</v>
      </c>
      <c r="AQ146" s="98">
        <v>1.73</v>
      </c>
      <c r="AR146" s="98">
        <v>1.73</v>
      </c>
      <c r="AS146" s="98">
        <v>1.73</v>
      </c>
      <c r="AT146" s="98">
        <v>1.73</v>
      </c>
      <c r="AU146" s="98">
        <v>1.73</v>
      </c>
      <c r="AV146" s="99">
        <v>1.73</v>
      </c>
    </row>
    <row r="147" spans="1:48">
      <c r="A147">
        <v>147</v>
      </c>
      <c r="B147" s="662"/>
      <c r="C147" s="666">
        <f>+C145+10</f>
        <v>130</v>
      </c>
      <c r="D147" s="86" t="str">
        <f>+D145</f>
        <v>48-X</v>
      </c>
      <c r="E147" s="100">
        <v>1.59</v>
      </c>
      <c r="F147" s="101">
        <v>1.62</v>
      </c>
      <c r="G147" s="101">
        <v>1.65</v>
      </c>
      <c r="H147" s="101">
        <v>1.69</v>
      </c>
      <c r="I147" s="101">
        <v>1.72</v>
      </c>
      <c r="J147" s="101">
        <v>1.76</v>
      </c>
      <c r="K147" s="101">
        <v>1.79</v>
      </c>
      <c r="L147" s="102">
        <v>1.83</v>
      </c>
      <c r="N147" s="662"/>
      <c r="O147" s="666">
        <f>+O145+10</f>
        <v>130</v>
      </c>
      <c r="P147" s="86" t="str">
        <f>+P145</f>
        <v>48-X</v>
      </c>
      <c r="Q147" s="100">
        <v>1.59</v>
      </c>
      <c r="R147" s="101">
        <v>1.62</v>
      </c>
      <c r="S147" s="101">
        <v>1.65</v>
      </c>
      <c r="T147" s="101">
        <v>1.69</v>
      </c>
      <c r="U147" s="101">
        <v>1.72</v>
      </c>
      <c r="V147" s="101">
        <v>1.76</v>
      </c>
      <c r="W147" s="101">
        <v>1.79</v>
      </c>
      <c r="X147" s="102">
        <v>1.83</v>
      </c>
      <c r="Z147" s="662"/>
      <c r="AA147" s="666">
        <f>+AA145+10</f>
        <v>130</v>
      </c>
      <c r="AB147" s="86" t="str">
        <f>+AB145</f>
        <v>48-X</v>
      </c>
      <c r="AC147" s="100">
        <v>1.59</v>
      </c>
      <c r="AD147" s="101">
        <v>1.62</v>
      </c>
      <c r="AE147" s="101">
        <v>1.65</v>
      </c>
      <c r="AF147" s="101">
        <v>1.69</v>
      </c>
      <c r="AG147" s="101">
        <v>1.72</v>
      </c>
      <c r="AH147" s="101">
        <v>1.76</v>
      </c>
      <c r="AI147" s="101">
        <v>1.79</v>
      </c>
      <c r="AJ147" s="102">
        <v>1.83</v>
      </c>
      <c r="AL147" s="662"/>
      <c r="AM147" s="666">
        <f>+AM145+10</f>
        <v>130</v>
      </c>
      <c r="AN147" s="86" t="str">
        <f>+AN145</f>
        <v>48-X</v>
      </c>
      <c r="AO147" s="100">
        <v>1.59</v>
      </c>
      <c r="AP147" s="101">
        <v>1.62</v>
      </c>
      <c r="AQ147" s="101">
        <v>1.65</v>
      </c>
      <c r="AR147" s="101">
        <v>1.69</v>
      </c>
      <c r="AS147" s="101">
        <v>1.72</v>
      </c>
      <c r="AT147" s="101">
        <v>1.76</v>
      </c>
      <c r="AU147" s="101">
        <v>1.79</v>
      </c>
      <c r="AV147" s="102">
        <v>1.83</v>
      </c>
    </row>
    <row r="148" spans="1:48" ht="15" thickBot="1">
      <c r="A148">
        <v>148</v>
      </c>
      <c r="B148" s="662"/>
      <c r="C148" s="667"/>
      <c r="D148" s="90" t="str">
        <f>+D146</f>
        <v>48-XL</v>
      </c>
      <c r="E148" s="100">
        <v>1.74</v>
      </c>
      <c r="F148" s="101">
        <v>1.77</v>
      </c>
      <c r="G148" s="101">
        <v>1.81</v>
      </c>
      <c r="H148" s="101">
        <v>1.84</v>
      </c>
      <c r="I148" s="101">
        <v>1.88</v>
      </c>
      <c r="J148" s="101">
        <v>1.91</v>
      </c>
      <c r="K148" s="101">
        <v>1.95</v>
      </c>
      <c r="L148" s="102">
        <v>1.99</v>
      </c>
      <c r="N148" s="662"/>
      <c r="O148" s="667"/>
      <c r="P148" s="90" t="str">
        <f>+P146</f>
        <v>48-XL</v>
      </c>
      <c r="Q148" s="100">
        <v>1.74</v>
      </c>
      <c r="R148" s="101">
        <v>1.77</v>
      </c>
      <c r="S148" s="101">
        <v>1.81</v>
      </c>
      <c r="T148" s="101">
        <v>1.84</v>
      </c>
      <c r="U148" s="101">
        <v>1.88</v>
      </c>
      <c r="V148" s="101">
        <v>1.91</v>
      </c>
      <c r="W148" s="101">
        <v>1.95</v>
      </c>
      <c r="X148" s="102">
        <v>1.99</v>
      </c>
      <c r="Z148" s="662"/>
      <c r="AA148" s="667"/>
      <c r="AB148" s="90" t="str">
        <f>+AB146</f>
        <v>48-XL</v>
      </c>
      <c r="AC148" s="100">
        <v>1.74</v>
      </c>
      <c r="AD148" s="101">
        <v>1.77</v>
      </c>
      <c r="AE148" s="101">
        <v>1.81</v>
      </c>
      <c r="AF148" s="101">
        <v>1.84</v>
      </c>
      <c r="AG148" s="101">
        <v>1.88</v>
      </c>
      <c r="AH148" s="101">
        <v>1.91</v>
      </c>
      <c r="AI148" s="101">
        <v>1.95</v>
      </c>
      <c r="AJ148" s="102">
        <v>1.99</v>
      </c>
      <c r="AL148" s="662"/>
      <c r="AM148" s="667"/>
      <c r="AN148" s="90" t="str">
        <f>+AN146</f>
        <v>48-XL</v>
      </c>
      <c r="AO148" s="100">
        <v>1.73</v>
      </c>
      <c r="AP148" s="101">
        <v>1.73</v>
      </c>
      <c r="AQ148" s="101">
        <v>1.73</v>
      </c>
      <c r="AR148" s="101">
        <v>1.73</v>
      </c>
      <c r="AS148" s="101">
        <v>1.73</v>
      </c>
      <c r="AT148" s="101">
        <v>1.73</v>
      </c>
      <c r="AU148" s="101">
        <v>1.73</v>
      </c>
      <c r="AV148" s="102">
        <v>1.73</v>
      </c>
    </row>
    <row r="149" spans="1:48">
      <c r="A149">
        <v>149</v>
      </c>
      <c r="B149" s="662"/>
      <c r="C149" s="664">
        <f>+C147+10</f>
        <v>140</v>
      </c>
      <c r="D149" s="78" t="s">
        <v>133</v>
      </c>
      <c r="E149" s="97">
        <v>1.51</v>
      </c>
      <c r="F149" s="98">
        <v>1.54</v>
      </c>
      <c r="G149" s="98">
        <v>1.57</v>
      </c>
      <c r="H149" s="98">
        <v>1.6</v>
      </c>
      <c r="I149" s="98">
        <v>1.64</v>
      </c>
      <c r="J149" s="98">
        <v>1.67</v>
      </c>
      <c r="K149" s="98">
        <v>1.7</v>
      </c>
      <c r="L149" s="99">
        <v>1.74</v>
      </c>
      <c r="N149" s="662"/>
      <c r="O149" s="664">
        <f>+O147+10</f>
        <v>140</v>
      </c>
      <c r="P149" s="78" t="s">
        <v>133</v>
      </c>
      <c r="Q149" s="97">
        <v>1.51</v>
      </c>
      <c r="R149" s="98">
        <v>1.54</v>
      </c>
      <c r="S149" s="98">
        <v>1.57</v>
      </c>
      <c r="T149" s="98">
        <v>1.6</v>
      </c>
      <c r="U149" s="98">
        <v>1.64</v>
      </c>
      <c r="V149" s="98">
        <v>1.67</v>
      </c>
      <c r="W149" s="98">
        <v>1.7</v>
      </c>
      <c r="X149" s="99">
        <v>1.74</v>
      </c>
      <c r="Z149" s="662"/>
      <c r="AA149" s="664">
        <f>+AA147+10</f>
        <v>140</v>
      </c>
      <c r="AB149" s="78" t="s">
        <v>133</v>
      </c>
      <c r="AC149" s="97">
        <v>1.51</v>
      </c>
      <c r="AD149" s="98">
        <v>1.54</v>
      </c>
      <c r="AE149" s="98">
        <v>1.57</v>
      </c>
      <c r="AF149" s="98">
        <v>1.6</v>
      </c>
      <c r="AG149" s="98">
        <v>1.64</v>
      </c>
      <c r="AH149" s="98">
        <v>1.67</v>
      </c>
      <c r="AI149" s="98">
        <v>1.7</v>
      </c>
      <c r="AJ149" s="99">
        <v>1.74</v>
      </c>
      <c r="AL149" s="662"/>
      <c r="AM149" s="664">
        <f>+AM147+10</f>
        <v>140</v>
      </c>
      <c r="AN149" s="78" t="s">
        <v>133</v>
      </c>
      <c r="AO149" s="97">
        <v>1.51</v>
      </c>
      <c r="AP149" s="98">
        <v>1.54</v>
      </c>
      <c r="AQ149" s="98">
        <v>1.57</v>
      </c>
      <c r="AR149" s="98">
        <v>1.6</v>
      </c>
      <c r="AS149" s="98">
        <v>1.64</v>
      </c>
      <c r="AT149" s="98">
        <v>1.67</v>
      </c>
      <c r="AU149" s="98">
        <v>1.7</v>
      </c>
      <c r="AV149" s="99">
        <v>1.74</v>
      </c>
    </row>
    <row r="150" spans="1:48" ht="15" thickBot="1">
      <c r="A150">
        <v>150</v>
      </c>
      <c r="B150" s="662"/>
      <c r="C150" s="665"/>
      <c r="D150" s="82" t="s">
        <v>136</v>
      </c>
      <c r="E150" s="97">
        <v>1.57</v>
      </c>
      <c r="F150" s="98">
        <v>1.61</v>
      </c>
      <c r="G150" s="98">
        <v>1.66</v>
      </c>
      <c r="H150" s="98">
        <v>1.71</v>
      </c>
      <c r="I150" s="98">
        <v>1.76</v>
      </c>
      <c r="J150" s="98">
        <v>1.81</v>
      </c>
      <c r="K150" s="98">
        <v>1.86</v>
      </c>
      <c r="L150" s="99">
        <v>1.91</v>
      </c>
      <c r="N150" s="662"/>
      <c r="O150" s="665"/>
      <c r="P150" s="82" t="s">
        <v>136</v>
      </c>
      <c r="Q150" s="97">
        <v>1.57</v>
      </c>
      <c r="R150" s="98">
        <v>1.61</v>
      </c>
      <c r="S150" s="98">
        <v>1.66</v>
      </c>
      <c r="T150" s="98">
        <v>1.71</v>
      </c>
      <c r="U150" s="98">
        <v>1.76</v>
      </c>
      <c r="V150" s="98">
        <v>1.81</v>
      </c>
      <c r="W150" s="98">
        <v>1.86</v>
      </c>
      <c r="X150" s="99">
        <v>1.91</v>
      </c>
      <c r="Z150" s="662"/>
      <c r="AA150" s="665"/>
      <c r="AB150" s="82" t="s">
        <v>136</v>
      </c>
      <c r="AC150" s="97">
        <v>1.57</v>
      </c>
      <c r="AD150" s="98">
        <v>1.61</v>
      </c>
      <c r="AE150" s="98">
        <v>1.66</v>
      </c>
      <c r="AF150" s="98">
        <v>1.71</v>
      </c>
      <c r="AG150" s="98">
        <v>1.76</v>
      </c>
      <c r="AH150" s="98">
        <v>1.81</v>
      </c>
      <c r="AI150" s="98">
        <v>1.86</v>
      </c>
      <c r="AJ150" s="99">
        <v>1.91</v>
      </c>
      <c r="AL150" s="662"/>
      <c r="AM150" s="665"/>
      <c r="AN150" s="82" t="s">
        <v>136</v>
      </c>
      <c r="AO150" s="97">
        <v>1.57</v>
      </c>
      <c r="AP150" s="98">
        <v>1.59</v>
      </c>
      <c r="AQ150" s="98">
        <v>1.61</v>
      </c>
      <c r="AR150" s="98">
        <v>1.63</v>
      </c>
      <c r="AS150" s="98">
        <v>1.66</v>
      </c>
      <c r="AT150" s="98">
        <v>1.68</v>
      </c>
      <c r="AU150" s="98">
        <v>1.7</v>
      </c>
      <c r="AV150" s="99">
        <v>1.73</v>
      </c>
    </row>
    <row r="151" spans="1:48">
      <c r="A151">
        <v>151</v>
      </c>
      <c r="B151" s="662"/>
      <c r="C151" s="666">
        <f>+C149+10</f>
        <v>150</v>
      </c>
      <c r="D151" s="86" t="str">
        <f>+D149</f>
        <v>48-X</v>
      </c>
      <c r="E151" s="100">
        <v>1.37</v>
      </c>
      <c r="F151" s="101">
        <v>1.41</v>
      </c>
      <c r="G151" s="101">
        <v>1.45</v>
      </c>
      <c r="H151" s="101">
        <v>1.49</v>
      </c>
      <c r="I151" s="101">
        <v>1.54</v>
      </c>
      <c r="J151" s="101">
        <v>1.58</v>
      </c>
      <c r="K151" s="101">
        <v>1.62</v>
      </c>
      <c r="L151" s="102">
        <v>1.67</v>
      </c>
      <c r="N151" s="662"/>
      <c r="O151" s="666">
        <f>+O149+10</f>
        <v>150</v>
      </c>
      <c r="P151" s="86" t="str">
        <f>+P149</f>
        <v>48-X</v>
      </c>
      <c r="Q151" s="100">
        <v>1.37</v>
      </c>
      <c r="R151" s="101">
        <v>1.41</v>
      </c>
      <c r="S151" s="101">
        <v>1.45</v>
      </c>
      <c r="T151" s="101">
        <v>1.49</v>
      </c>
      <c r="U151" s="101">
        <v>1.54</v>
      </c>
      <c r="V151" s="101">
        <v>1.58</v>
      </c>
      <c r="W151" s="101">
        <v>1.62</v>
      </c>
      <c r="X151" s="102">
        <v>1.67</v>
      </c>
      <c r="Z151" s="662"/>
      <c r="AA151" s="666">
        <f>+AA149+10</f>
        <v>150</v>
      </c>
      <c r="AB151" s="86" t="str">
        <f>+AB149</f>
        <v>48-X</v>
      </c>
      <c r="AC151" s="100">
        <v>1.37</v>
      </c>
      <c r="AD151" s="101">
        <v>1.41</v>
      </c>
      <c r="AE151" s="101">
        <v>1.45</v>
      </c>
      <c r="AF151" s="101">
        <v>1.49</v>
      </c>
      <c r="AG151" s="101">
        <v>1.54</v>
      </c>
      <c r="AH151" s="101">
        <v>1.58</v>
      </c>
      <c r="AI151" s="101">
        <v>1.62</v>
      </c>
      <c r="AJ151" s="102">
        <v>1.67</v>
      </c>
      <c r="AL151" s="662"/>
      <c r="AM151" s="666">
        <f>+AM149+10</f>
        <v>150</v>
      </c>
      <c r="AN151" s="86" t="str">
        <f>+AN149</f>
        <v>48-X</v>
      </c>
      <c r="AO151" s="100">
        <v>1.37</v>
      </c>
      <c r="AP151" s="101">
        <v>1.41</v>
      </c>
      <c r="AQ151" s="101">
        <v>1.45</v>
      </c>
      <c r="AR151" s="101">
        <v>1.49</v>
      </c>
      <c r="AS151" s="101">
        <v>1.54</v>
      </c>
      <c r="AT151" s="101">
        <v>1.58</v>
      </c>
      <c r="AU151" s="101">
        <v>1.62</v>
      </c>
      <c r="AV151" s="102">
        <v>1.67</v>
      </c>
    </row>
    <row r="152" spans="1:48" ht="15" thickBot="1">
      <c r="A152">
        <v>152</v>
      </c>
      <c r="B152" s="662"/>
      <c r="C152" s="667"/>
      <c r="D152" s="90" t="str">
        <f>+D150</f>
        <v>48-XL</v>
      </c>
      <c r="E152" s="100">
        <v>1.37</v>
      </c>
      <c r="F152" s="101">
        <v>1.43</v>
      </c>
      <c r="G152" s="101">
        <v>1.5</v>
      </c>
      <c r="H152" s="101">
        <v>1.56</v>
      </c>
      <c r="I152" s="101">
        <v>1.63</v>
      </c>
      <c r="J152" s="101">
        <v>1.69</v>
      </c>
      <c r="K152" s="101">
        <v>1.76</v>
      </c>
      <c r="L152" s="102">
        <v>1.83</v>
      </c>
      <c r="N152" s="662"/>
      <c r="O152" s="667"/>
      <c r="P152" s="90" t="str">
        <f>+P150</f>
        <v>48-XL</v>
      </c>
      <c r="Q152" s="100">
        <v>1.37</v>
      </c>
      <c r="R152" s="101">
        <v>1.43</v>
      </c>
      <c r="S152" s="101">
        <v>1.5</v>
      </c>
      <c r="T152" s="101">
        <v>1.56</v>
      </c>
      <c r="U152" s="101">
        <v>1.63</v>
      </c>
      <c r="V152" s="101">
        <v>1.69</v>
      </c>
      <c r="W152" s="101">
        <v>1.76</v>
      </c>
      <c r="X152" s="102">
        <v>1.83</v>
      </c>
      <c r="Z152" s="662"/>
      <c r="AA152" s="667"/>
      <c r="AB152" s="90" t="str">
        <f>+AB150</f>
        <v>48-XL</v>
      </c>
      <c r="AC152" s="100">
        <v>1.37</v>
      </c>
      <c r="AD152" s="101">
        <v>1.43</v>
      </c>
      <c r="AE152" s="101">
        <v>1.5</v>
      </c>
      <c r="AF152" s="101">
        <v>1.56</v>
      </c>
      <c r="AG152" s="101">
        <v>1.63</v>
      </c>
      <c r="AH152" s="101">
        <v>1.69</v>
      </c>
      <c r="AI152" s="101">
        <v>1.76</v>
      </c>
      <c r="AJ152" s="102">
        <v>1.83</v>
      </c>
      <c r="AL152" s="662"/>
      <c r="AM152" s="667"/>
      <c r="AN152" s="90" t="str">
        <f>+AN150</f>
        <v>48-XL</v>
      </c>
      <c r="AO152" s="100">
        <v>1.37</v>
      </c>
      <c r="AP152" s="101">
        <v>1.42</v>
      </c>
      <c r="AQ152" s="101">
        <v>1.47</v>
      </c>
      <c r="AR152" s="101">
        <v>1.52</v>
      </c>
      <c r="AS152" s="101">
        <v>1.57</v>
      </c>
      <c r="AT152" s="101">
        <v>1.62</v>
      </c>
      <c r="AU152" s="101">
        <v>1.67</v>
      </c>
      <c r="AV152" s="102">
        <v>1.73</v>
      </c>
    </row>
    <row r="153" spans="1:48">
      <c r="A153">
        <v>153</v>
      </c>
      <c r="B153" s="662"/>
      <c r="C153" s="664">
        <f>+C151+10</f>
        <v>160</v>
      </c>
      <c r="D153" s="78" t="s">
        <v>133</v>
      </c>
      <c r="E153" s="97">
        <v>1.21</v>
      </c>
      <c r="F153" s="98">
        <v>1.26</v>
      </c>
      <c r="G153" s="98">
        <v>1.32</v>
      </c>
      <c r="H153" s="98">
        <v>1.37</v>
      </c>
      <c r="I153" s="98">
        <v>1.43</v>
      </c>
      <c r="J153" s="98">
        <v>1.48</v>
      </c>
      <c r="K153" s="98">
        <v>1.54</v>
      </c>
      <c r="L153" s="99">
        <v>1.6</v>
      </c>
      <c r="N153" s="662"/>
      <c r="O153" s="664">
        <f>+O151+10</f>
        <v>160</v>
      </c>
      <c r="P153" s="78" t="s">
        <v>133</v>
      </c>
      <c r="Q153" s="97">
        <v>1.21</v>
      </c>
      <c r="R153" s="98">
        <v>1.26</v>
      </c>
      <c r="S153" s="98">
        <v>1.32</v>
      </c>
      <c r="T153" s="98">
        <v>1.37</v>
      </c>
      <c r="U153" s="98">
        <v>1.43</v>
      </c>
      <c r="V153" s="98">
        <v>1.48</v>
      </c>
      <c r="W153" s="98">
        <v>1.54</v>
      </c>
      <c r="X153" s="99">
        <v>1.6</v>
      </c>
      <c r="Z153" s="662"/>
      <c r="AA153" s="664">
        <f>+AA151+10</f>
        <v>160</v>
      </c>
      <c r="AB153" s="78" t="s">
        <v>133</v>
      </c>
      <c r="AC153" s="97">
        <v>1.21</v>
      </c>
      <c r="AD153" s="98">
        <v>1.26</v>
      </c>
      <c r="AE153" s="98">
        <v>1.32</v>
      </c>
      <c r="AF153" s="98">
        <v>1.37</v>
      </c>
      <c r="AG153" s="98">
        <v>1.43</v>
      </c>
      <c r="AH153" s="98">
        <v>1.48</v>
      </c>
      <c r="AI153" s="98">
        <v>1.54</v>
      </c>
      <c r="AJ153" s="99">
        <v>1.6</v>
      </c>
      <c r="AL153" s="662"/>
      <c r="AM153" s="664">
        <f>+AM151+10</f>
        <v>160</v>
      </c>
      <c r="AN153" s="78" t="s">
        <v>133</v>
      </c>
      <c r="AO153" s="97">
        <v>1.21</v>
      </c>
      <c r="AP153" s="98">
        <v>1.26</v>
      </c>
      <c r="AQ153" s="98">
        <v>1.32</v>
      </c>
      <c r="AR153" s="98">
        <v>1.37</v>
      </c>
      <c r="AS153" s="98">
        <v>1.43</v>
      </c>
      <c r="AT153" s="98">
        <v>1.48</v>
      </c>
      <c r="AU153" s="98">
        <v>1.54</v>
      </c>
      <c r="AV153" s="99">
        <v>1.6</v>
      </c>
    </row>
    <row r="154" spans="1:48" ht="15" thickBot="1">
      <c r="A154">
        <v>154</v>
      </c>
      <c r="B154" s="662"/>
      <c r="C154" s="665"/>
      <c r="D154" s="82" t="s">
        <v>136</v>
      </c>
      <c r="E154" s="97">
        <v>1.21</v>
      </c>
      <c r="F154" s="98">
        <v>1.28</v>
      </c>
      <c r="G154" s="98">
        <v>1.36</v>
      </c>
      <c r="H154" s="98">
        <v>1.44</v>
      </c>
      <c r="I154" s="98">
        <v>1.51</v>
      </c>
      <c r="J154" s="98">
        <v>1.59</v>
      </c>
      <c r="K154" s="98">
        <v>1.67</v>
      </c>
      <c r="L154" s="99">
        <v>1.75</v>
      </c>
      <c r="N154" s="662"/>
      <c r="O154" s="665"/>
      <c r="P154" s="82" t="s">
        <v>136</v>
      </c>
      <c r="Q154" s="97">
        <v>1.21</v>
      </c>
      <c r="R154" s="98">
        <v>1.28</v>
      </c>
      <c r="S154" s="98">
        <v>1.36</v>
      </c>
      <c r="T154" s="98">
        <v>1.44</v>
      </c>
      <c r="U154" s="98">
        <v>1.51</v>
      </c>
      <c r="V154" s="98">
        <v>1.59</v>
      </c>
      <c r="W154" s="98">
        <v>1.67</v>
      </c>
      <c r="X154" s="99">
        <v>1.75</v>
      </c>
      <c r="Z154" s="662"/>
      <c r="AA154" s="665"/>
      <c r="AB154" s="82" t="s">
        <v>136</v>
      </c>
      <c r="AC154" s="97">
        <v>1.21</v>
      </c>
      <c r="AD154" s="98">
        <v>1.28</v>
      </c>
      <c r="AE154" s="98">
        <v>1.36</v>
      </c>
      <c r="AF154" s="98">
        <v>1.44</v>
      </c>
      <c r="AG154" s="98">
        <v>1.51</v>
      </c>
      <c r="AH154" s="98">
        <v>1.59</v>
      </c>
      <c r="AI154" s="98">
        <v>1.67</v>
      </c>
      <c r="AJ154" s="99">
        <v>1.75</v>
      </c>
      <c r="AL154" s="662"/>
      <c r="AM154" s="665"/>
      <c r="AN154" s="82" t="s">
        <v>136</v>
      </c>
      <c r="AO154" s="97">
        <v>1.21</v>
      </c>
      <c r="AP154" s="98">
        <v>1.28</v>
      </c>
      <c r="AQ154" s="98">
        <v>1.35</v>
      </c>
      <c r="AR154" s="98">
        <v>1.43</v>
      </c>
      <c r="AS154" s="98">
        <v>1.5</v>
      </c>
      <c r="AT154" s="98">
        <v>1.58</v>
      </c>
      <c r="AU154" s="98">
        <v>1.65</v>
      </c>
      <c r="AV154" s="99">
        <v>1.73</v>
      </c>
    </row>
    <row r="155" spans="1:48">
      <c r="A155">
        <v>155</v>
      </c>
      <c r="B155" s="662"/>
      <c r="C155" s="666">
        <f>+C153+10</f>
        <v>170</v>
      </c>
      <c r="D155" s="86" t="str">
        <f>+D153</f>
        <v>48-X</v>
      </c>
      <c r="E155" s="100">
        <v>1.07</v>
      </c>
      <c r="F155" s="101">
        <v>1.1299999999999999</v>
      </c>
      <c r="G155" s="101">
        <v>1.2</v>
      </c>
      <c r="H155" s="101">
        <v>1.26</v>
      </c>
      <c r="I155" s="101">
        <v>1.33</v>
      </c>
      <c r="J155" s="101">
        <v>1.39</v>
      </c>
      <c r="K155" s="101">
        <v>1.46</v>
      </c>
      <c r="L155" s="102">
        <v>1.53</v>
      </c>
      <c r="N155" s="662"/>
      <c r="O155" s="666">
        <f>+O153+10</f>
        <v>170</v>
      </c>
      <c r="P155" s="86" t="str">
        <f>+P153</f>
        <v>48-X</v>
      </c>
      <c r="Q155" s="100">
        <v>1.07</v>
      </c>
      <c r="R155" s="101">
        <v>1.1299999999999999</v>
      </c>
      <c r="S155" s="101">
        <v>1.2</v>
      </c>
      <c r="T155" s="101">
        <v>1.26</v>
      </c>
      <c r="U155" s="101">
        <v>1.33</v>
      </c>
      <c r="V155" s="101">
        <v>1.39</v>
      </c>
      <c r="W155" s="101">
        <v>1.46</v>
      </c>
      <c r="X155" s="102">
        <v>1.53</v>
      </c>
      <c r="Z155" s="662"/>
      <c r="AA155" s="666">
        <f>+AA153+10</f>
        <v>170</v>
      </c>
      <c r="AB155" s="86" t="str">
        <f>+AB153</f>
        <v>48-X</v>
      </c>
      <c r="AC155" s="100">
        <v>1.07</v>
      </c>
      <c r="AD155" s="101">
        <v>1.1299999999999999</v>
      </c>
      <c r="AE155" s="101">
        <v>1.2</v>
      </c>
      <c r="AF155" s="101">
        <v>1.26</v>
      </c>
      <c r="AG155" s="101">
        <v>1.33</v>
      </c>
      <c r="AH155" s="101">
        <v>1.39</v>
      </c>
      <c r="AI155" s="101">
        <v>1.46</v>
      </c>
      <c r="AJ155" s="102">
        <v>1.53</v>
      </c>
      <c r="AL155" s="662"/>
      <c r="AM155" s="666">
        <f>+AM153+10</f>
        <v>170</v>
      </c>
      <c r="AN155" s="86" t="str">
        <f>+AN153</f>
        <v>48-X</v>
      </c>
      <c r="AO155" s="100">
        <v>1.07</v>
      </c>
      <c r="AP155" s="101">
        <v>1.1299999999999999</v>
      </c>
      <c r="AQ155" s="101">
        <v>1.2</v>
      </c>
      <c r="AR155" s="101">
        <v>1.26</v>
      </c>
      <c r="AS155" s="101">
        <v>1.33</v>
      </c>
      <c r="AT155" s="101">
        <v>1.39</v>
      </c>
      <c r="AU155" s="101">
        <v>1.46</v>
      </c>
      <c r="AV155" s="102">
        <v>1.53</v>
      </c>
    </row>
    <row r="156" spans="1:48" ht="15" thickBot="1">
      <c r="A156">
        <v>156</v>
      </c>
      <c r="B156" s="662"/>
      <c r="C156" s="667"/>
      <c r="D156" s="90" t="str">
        <f>+D154</f>
        <v>48-XL</v>
      </c>
      <c r="E156" s="100">
        <v>1.07</v>
      </c>
      <c r="F156" s="101">
        <v>1.1499999999999999</v>
      </c>
      <c r="G156" s="101">
        <v>1.23</v>
      </c>
      <c r="H156" s="101">
        <v>1.31</v>
      </c>
      <c r="I156" s="101">
        <v>1.39</v>
      </c>
      <c r="J156" s="101">
        <v>1.47</v>
      </c>
      <c r="K156" s="101">
        <v>1.55</v>
      </c>
      <c r="L156" s="102">
        <v>1.63</v>
      </c>
      <c r="N156" s="662"/>
      <c r="O156" s="667"/>
      <c r="P156" s="90" t="str">
        <f>+P154</f>
        <v>48-XL</v>
      </c>
      <c r="Q156" s="100">
        <v>1.07</v>
      </c>
      <c r="R156" s="101">
        <v>1.1499999999999999</v>
      </c>
      <c r="S156" s="101">
        <v>1.23</v>
      </c>
      <c r="T156" s="101">
        <v>1.31</v>
      </c>
      <c r="U156" s="101">
        <v>1.39</v>
      </c>
      <c r="V156" s="101">
        <v>1.47</v>
      </c>
      <c r="W156" s="101">
        <v>1.55</v>
      </c>
      <c r="X156" s="102">
        <v>1.63</v>
      </c>
      <c r="Z156" s="662"/>
      <c r="AA156" s="667"/>
      <c r="AB156" s="90" t="str">
        <f>+AB154</f>
        <v>48-XL</v>
      </c>
      <c r="AC156" s="100">
        <v>1.07</v>
      </c>
      <c r="AD156" s="101">
        <v>1.1499999999999999</v>
      </c>
      <c r="AE156" s="101">
        <v>1.23</v>
      </c>
      <c r="AF156" s="101">
        <v>1.31</v>
      </c>
      <c r="AG156" s="101">
        <v>1.39</v>
      </c>
      <c r="AH156" s="101">
        <v>1.47</v>
      </c>
      <c r="AI156" s="101">
        <v>1.55</v>
      </c>
      <c r="AJ156" s="102">
        <v>1.63</v>
      </c>
      <c r="AL156" s="662"/>
      <c r="AM156" s="667"/>
      <c r="AN156" s="90" t="str">
        <f>+AN154</f>
        <v>48-XL</v>
      </c>
      <c r="AO156" s="100">
        <v>1.07</v>
      </c>
      <c r="AP156" s="101">
        <v>1.1499999999999999</v>
      </c>
      <c r="AQ156" s="101">
        <v>1.23</v>
      </c>
      <c r="AR156" s="101">
        <v>1.31</v>
      </c>
      <c r="AS156" s="101">
        <v>1.39</v>
      </c>
      <c r="AT156" s="101">
        <v>1.47</v>
      </c>
      <c r="AU156" s="101">
        <v>1.55</v>
      </c>
      <c r="AV156" s="102">
        <v>1.63</v>
      </c>
    </row>
    <row r="157" spans="1:48">
      <c r="A157">
        <v>157</v>
      </c>
      <c r="B157" s="662"/>
      <c r="C157" s="664">
        <f>+C155+10</f>
        <v>180</v>
      </c>
      <c r="D157" s="78" t="s">
        <v>133</v>
      </c>
      <c r="E157" s="97">
        <v>0.96</v>
      </c>
      <c r="F157" s="98">
        <v>1.03</v>
      </c>
      <c r="G157" s="98">
        <v>1.1000000000000001</v>
      </c>
      <c r="H157" s="98">
        <v>1.17</v>
      </c>
      <c r="I157" s="98">
        <v>1.24</v>
      </c>
      <c r="J157" s="98">
        <v>1.31</v>
      </c>
      <c r="K157" s="98">
        <v>1.38</v>
      </c>
      <c r="L157" s="99">
        <v>1.45</v>
      </c>
      <c r="N157" s="662"/>
      <c r="O157" s="664">
        <f>+O155+10</f>
        <v>180</v>
      </c>
      <c r="P157" s="78" t="s">
        <v>133</v>
      </c>
      <c r="Q157" s="97">
        <v>0.96</v>
      </c>
      <c r="R157" s="98">
        <v>1.03</v>
      </c>
      <c r="S157" s="98">
        <v>1.1000000000000001</v>
      </c>
      <c r="T157" s="98">
        <v>1.17</v>
      </c>
      <c r="U157" s="98">
        <v>1.24</v>
      </c>
      <c r="V157" s="98">
        <v>1.31</v>
      </c>
      <c r="W157" s="98">
        <v>1.38</v>
      </c>
      <c r="X157" s="99">
        <v>1.45</v>
      </c>
      <c r="Z157" s="662"/>
      <c r="AA157" s="664">
        <f>+AA155+10</f>
        <v>180</v>
      </c>
      <c r="AB157" s="78" t="s">
        <v>133</v>
      </c>
      <c r="AC157" s="97">
        <v>0.96</v>
      </c>
      <c r="AD157" s="98">
        <v>1.03</v>
      </c>
      <c r="AE157" s="98">
        <v>1.1000000000000001</v>
      </c>
      <c r="AF157" s="98">
        <v>1.17</v>
      </c>
      <c r="AG157" s="98">
        <v>1.24</v>
      </c>
      <c r="AH157" s="98">
        <v>1.31</v>
      </c>
      <c r="AI157" s="98">
        <v>1.38</v>
      </c>
      <c r="AJ157" s="99">
        <v>1.45</v>
      </c>
      <c r="AL157" s="662"/>
      <c r="AM157" s="664">
        <f>+AM155+10</f>
        <v>180</v>
      </c>
      <c r="AN157" s="78" t="s">
        <v>133</v>
      </c>
      <c r="AO157" s="97">
        <v>0.96</v>
      </c>
      <c r="AP157" s="98">
        <v>1.03</v>
      </c>
      <c r="AQ157" s="98">
        <v>1.1000000000000001</v>
      </c>
      <c r="AR157" s="98">
        <v>1.17</v>
      </c>
      <c r="AS157" s="98">
        <v>1.24</v>
      </c>
      <c r="AT157" s="98">
        <v>1.31</v>
      </c>
      <c r="AU157" s="98">
        <v>1.38</v>
      </c>
      <c r="AV157" s="99">
        <v>1.45</v>
      </c>
    </row>
    <row r="158" spans="1:48" ht="15" thickBot="1">
      <c r="A158">
        <v>158</v>
      </c>
      <c r="B158" s="662"/>
      <c r="C158" s="665"/>
      <c r="D158" s="82" t="s">
        <v>136</v>
      </c>
      <c r="E158" s="97">
        <v>0.96</v>
      </c>
      <c r="F158" s="98">
        <v>1.03</v>
      </c>
      <c r="G158" s="98">
        <v>1.1000000000000001</v>
      </c>
      <c r="H158" s="98">
        <v>1.17</v>
      </c>
      <c r="I158" s="98">
        <v>1.24</v>
      </c>
      <c r="J158" s="98">
        <v>1.31</v>
      </c>
      <c r="K158" s="98">
        <v>1.38</v>
      </c>
      <c r="L158" s="99">
        <v>1.45</v>
      </c>
      <c r="N158" s="662"/>
      <c r="O158" s="665"/>
      <c r="P158" s="82" t="s">
        <v>136</v>
      </c>
      <c r="Q158" s="97">
        <v>0.96</v>
      </c>
      <c r="R158" s="98">
        <v>1.03</v>
      </c>
      <c r="S158" s="98">
        <v>1.1000000000000001</v>
      </c>
      <c r="T158" s="98">
        <v>1.17</v>
      </c>
      <c r="U158" s="98">
        <v>1.24</v>
      </c>
      <c r="V158" s="98">
        <v>1.31</v>
      </c>
      <c r="W158" s="98">
        <v>1.38</v>
      </c>
      <c r="X158" s="99">
        <v>1.45</v>
      </c>
      <c r="Z158" s="662"/>
      <c r="AA158" s="665"/>
      <c r="AB158" s="82" t="s">
        <v>136</v>
      </c>
      <c r="AC158" s="97">
        <v>0.96</v>
      </c>
      <c r="AD158" s="98">
        <v>1.03</v>
      </c>
      <c r="AE158" s="98">
        <v>1.1000000000000001</v>
      </c>
      <c r="AF158" s="98">
        <v>1.17</v>
      </c>
      <c r="AG158" s="98">
        <v>1.24</v>
      </c>
      <c r="AH158" s="98">
        <v>1.31</v>
      </c>
      <c r="AI158" s="98">
        <v>1.38</v>
      </c>
      <c r="AJ158" s="99">
        <v>1.45</v>
      </c>
      <c r="AL158" s="662"/>
      <c r="AM158" s="665"/>
      <c r="AN158" s="82" t="s">
        <v>136</v>
      </c>
      <c r="AO158" s="97">
        <v>0.96</v>
      </c>
      <c r="AP158" s="98">
        <v>1.03</v>
      </c>
      <c r="AQ158" s="98">
        <v>1.1000000000000001</v>
      </c>
      <c r="AR158" s="98">
        <v>1.17</v>
      </c>
      <c r="AS158" s="98">
        <v>1.24</v>
      </c>
      <c r="AT158" s="98">
        <v>1.31</v>
      </c>
      <c r="AU158" s="98">
        <v>1.38</v>
      </c>
      <c r="AV158" s="99">
        <v>1.45</v>
      </c>
    </row>
    <row r="159" spans="1:48">
      <c r="A159">
        <v>159</v>
      </c>
      <c r="B159" s="662"/>
      <c r="C159" s="666">
        <f>+C157+10</f>
        <v>190</v>
      </c>
      <c r="D159" s="86" t="str">
        <f>+D157</f>
        <v>48-X</v>
      </c>
      <c r="E159" s="100">
        <v>0.86</v>
      </c>
      <c r="F159" s="101">
        <v>0.92</v>
      </c>
      <c r="G159" s="101">
        <v>0.98</v>
      </c>
      <c r="H159" s="101">
        <v>1.05</v>
      </c>
      <c r="I159" s="101">
        <v>1.1100000000000001</v>
      </c>
      <c r="J159" s="101">
        <v>1.18</v>
      </c>
      <c r="K159" s="101">
        <v>1.24</v>
      </c>
      <c r="L159" s="102">
        <v>1.31</v>
      </c>
      <c r="N159" s="662"/>
      <c r="O159" s="666">
        <f>+O157+10</f>
        <v>190</v>
      </c>
      <c r="P159" s="86" t="str">
        <f>+P157</f>
        <v>48-X</v>
      </c>
      <c r="Q159" s="100">
        <v>0.86</v>
      </c>
      <c r="R159" s="101">
        <v>0.92</v>
      </c>
      <c r="S159" s="101">
        <v>0.98</v>
      </c>
      <c r="T159" s="101">
        <v>1.05</v>
      </c>
      <c r="U159" s="101">
        <v>1.1100000000000001</v>
      </c>
      <c r="V159" s="101">
        <v>1.18</v>
      </c>
      <c r="W159" s="101">
        <v>1.24</v>
      </c>
      <c r="X159" s="102">
        <v>1.31</v>
      </c>
      <c r="Z159" s="662"/>
      <c r="AA159" s="666">
        <f>+AA157+10</f>
        <v>190</v>
      </c>
      <c r="AB159" s="86" t="str">
        <f>+AB157</f>
        <v>48-X</v>
      </c>
      <c r="AC159" s="100">
        <v>0.86</v>
      </c>
      <c r="AD159" s="101">
        <v>0.92</v>
      </c>
      <c r="AE159" s="101">
        <v>0.98</v>
      </c>
      <c r="AF159" s="101">
        <v>1.05</v>
      </c>
      <c r="AG159" s="101">
        <v>1.1100000000000001</v>
      </c>
      <c r="AH159" s="101">
        <v>1.18</v>
      </c>
      <c r="AI159" s="101">
        <v>1.24</v>
      </c>
      <c r="AJ159" s="102">
        <v>1.31</v>
      </c>
      <c r="AL159" s="662"/>
      <c r="AM159" s="666">
        <f>+AM157+10</f>
        <v>190</v>
      </c>
      <c r="AN159" s="86" t="str">
        <f>+AN157</f>
        <v>48-X</v>
      </c>
      <c r="AO159" s="100">
        <v>0.86</v>
      </c>
      <c r="AP159" s="101">
        <v>0.92</v>
      </c>
      <c r="AQ159" s="101">
        <v>0.98</v>
      </c>
      <c r="AR159" s="101">
        <v>1.05</v>
      </c>
      <c r="AS159" s="101">
        <v>1.1100000000000001</v>
      </c>
      <c r="AT159" s="101">
        <v>1.18</v>
      </c>
      <c r="AU159" s="101">
        <v>1.24</v>
      </c>
      <c r="AV159" s="102">
        <v>1.31</v>
      </c>
    </row>
    <row r="160" spans="1:48" ht="15" thickBot="1">
      <c r="A160">
        <v>160</v>
      </c>
      <c r="B160" s="662"/>
      <c r="C160" s="667"/>
      <c r="D160" s="90" t="str">
        <f>+D158</f>
        <v>48-XL</v>
      </c>
      <c r="E160" s="100">
        <v>0.86</v>
      </c>
      <c r="F160" s="101">
        <v>0.92</v>
      </c>
      <c r="G160" s="101">
        <v>0.98</v>
      </c>
      <c r="H160" s="101">
        <v>1.05</v>
      </c>
      <c r="I160" s="101">
        <v>1.1100000000000001</v>
      </c>
      <c r="J160" s="101">
        <v>1.18</v>
      </c>
      <c r="K160" s="101">
        <v>1.24</v>
      </c>
      <c r="L160" s="102">
        <v>1.31</v>
      </c>
      <c r="N160" s="662"/>
      <c r="O160" s="667"/>
      <c r="P160" s="90" t="str">
        <f>+P158</f>
        <v>48-XL</v>
      </c>
      <c r="Q160" s="100">
        <v>0.86</v>
      </c>
      <c r="R160" s="101">
        <v>0.92</v>
      </c>
      <c r="S160" s="101">
        <v>0.98</v>
      </c>
      <c r="T160" s="101">
        <v>1.05</v>
      </c>
      <c r="U160" s="101">
        <v>1.1100000000000001</v>
      </c>
      <c r="V160" s="101">
        <v>1.18</v>
      </c>
      <c r="W160" s="101">
        <v>1.24</v>
      </c>
      <c r="X160" s="102">
        <v>1.31</v>
      </c>
      <c r="Z160" s="662"/>
      <c r="AA160" s="667"/>
      <c r="AB160" s="90" t="str">
        <f>+AB158</f>
        <v>48-XL</v>
      </c>
      <c r="AC160" s="100">
        <v>0.86</v>
      </c>
      <c r="AD160" s="101">
        <v>0.92</v>
      </c>
      <c r="AE160" s="101">
        <v>0.98</v>
      </c>
      <c r="AF160" s="101">
        <v>1.05</v>
      </c>
      <c r="AG160" s="101">
        <v>1.1100000000000001</v>
      </c>
      <c r="AH160" s="101">
        <v>1.18</v>
      </c>
      <c r="AI160" s="101">
        <v>1.24</v>
      </c>
      <c r="AJ160" s="102">
        <v>1.31</v>
      </c>
      <c r="AL160" s="662"/>
      <c r="AM160" s="667"/>
      <c r="AN160" s="90" t="str">
        <f>+AN158</f>
        <v>48-XL</v>
      </c>
      <c r="AO160" s="100">
        <v>0.86</v>
      </c>
      <c r="AP160" s="101">
        <v>0.92</v>
      </c>
      <c r="AQ160" s="101">
        <v>0.98</v>
      </c>
      <c r="AR160" s="101">
        <v>1.05</v>
      </c>
      <c r="AS160" s="101">
        <v>1.1100000000000001</v>
      </c>
      <c r="AT160" s="101">
        <v>1.18</v>
      </c>
      <c r="AU160" s="101">
        <v>1.24</v>
      </c>
      <c r="AV160" s="102">
        <v>1.31</v>
      </c>
    </row>
    <row r="161" spans="1:48">
      <c r="A161">
        <v>161</v>
      </c>
      <c r="B161" s="662"/>
      <c r="C161" s="664">
        <f>+C159+10</f>
        <v>200</v>
      </c>
      <c r="D161" s="78" t="s">
        <v>133</v>
      </c>
      <c r="E161" s="184"/>
      <c r="F161" s="98">
        <v>0.83</v>
      </c>
      <c r="G161" s="98">
        <v>0.89</v>
      </c>
      <c r="H161" s="98">
        <v>0.95</v>
      </c>
      <c r="I161" s="98">
        <v>1</v>
      </c>
      <c r="J161" s="98">
        <v>1.06</v>
      </c>
      <c r="K161" s="98">
        <v>1.1200000000000001</v>
      </c>
      <c r="L161" s="99">
        <v>1.18</v>
      </c>
      <c r="N161" s="662"/>
      <c r="O161" s="664">
        <f>+O159+10</f>
        <v>200</v>
      </c>
      <c r="P161" s="78" t="s">
        <v>133</v>
      </c>
      <c r="Q161" s="184"/>
      <c r="R161" s="98">
        <v>0.83</v>
      </c>
      <c r="S161" s="98">
        <v>0.89</v>
      </c>
      <c r="T161" s="98">
        <v>0.95</v>
      </c>
      <c r="U161" s="98">
        <v>1</v>
      </c>
      <c r="V161" s="98">
        <v>1.06</v>
      </c>
      <c r="W161" s="98">
        <v>1.1200000000000001</v>
      </c>
      <c r="X161" s="99">
        <v>1.18</v>
      </c>
      <c r="Z161" s="662"/>
      <c r="AA161" s="664">
        <f>+AA159+10</f>
        <v>200</v>
      </c>
      <c r="AB161" s="78" t="s">
        <v>133</v>
      </c>
      <c r="AC161" s="184"/>
      <c r="AD161" s="98">
        <v>0.83</v>
      </c>
      <c r="AE161" s="98">
        <v>0.89</v>
      </c>
      <c r="AF161" s="98">
        <v>0.95</v>
      </c>
      <c r="AG161" s="98">
        <v>1</v>
      </c>
      <c r="AH161" s="98">
        <v>1.06</v>
      </c>
      <c r="AI161" s="98">
        <v>1.1200000000000001</v>
      </c>
      <c r="AJ161" s="99">
        <v>1.18</v>
      </c>
      <c r="AL161" s="662"/>
      <c r="AM161" s="664">
        <f>+AM159+10</f>
        <v>200</v>
      </c>
      <c r="AN161" s="78" t="s">
        <v>133</v>
      </c>
      <c r="AO161" s="184"/>
      <c r="AP161" s="98">
        <v>0.83</v>
      </c>
      <c r="AQ161" s="98">
        <v>0.89</v>
      </c>
      <c r="AR161" s="98">
        <v>0.95</v>
      </c>
      <c r="AS161" s="98">
        <v>1</v>
      </c>
      <c r="AT161" s="98">
        <v>1.06</v>
      </c>
      <c r="AU161" s="98">
        <v>1.1200000000000001</v>
      </c>
      <c r="AV161" s="99">
        <v>1.18</v>
      </c>
    </row>
    <row r="162" spans="1:48" ht="15" thickBot="1">
      <c r="A162">
        <v>162</v>
      </c>
      <c r="B162" s="663"/>
      <c r="C162" s="665"/>
      <c r="D162" s="82" t="s">
        <v>136</v>
      </c>
      <c r="E162" s="181"/>
      <c r="F162" s="188">
        <v>0.83</v>
      </c>
      <c r="G162" s="188">
        <v>0.89</v>
      </c>
      <c r="H162" s="188">
        <v>0.95</v>
      </c>
      <c r="I162" s="188">
        <v>1</v>
      </c>
      <c r="J162" s="188">
        <v>1.06</v>
      </c>
      <c r="K162" s="188">
        <v>1.1200000000000001</v>
      </c>
      <c r="L162" s="187">
        <v>1.18</v>
      </c>
      <c r="N162" s="663"/>
      <c r="O162" s="665"/>
      <c r="P162" s="82" t="s">
        <v>136</v>
      </c>
      <c r="Q162" s="181"/>
      <c r="R162" s="188">
        <v>0.83</v>
      </c>
      <c r="S162" s="188">
        <v>0.89</v>
      </c>
      <c r="T162" s="188">
        <v>0.95</v>
      </c>
      <c r="U162" s="188">
        <v>1</v>
      </c>
      <c r="V162" s="188">
        <v>1.06</v>
      </c>
      <c r="W162" s="188">
        <v>1.1200000000000001</v>
      </c>
      <c r="X162" s="187">
        <v>1.18</v>
      </c>
      <c r="Z162" s="663"/>
      <c r="AA162" s="665"/>
      <c r="AB162" s="82" t="s">
        <v>136</v>
      </c>
      <c r="AC162" s="181"/>
      <c r="AD162" s="188">
        <v>0.83</v>
      </c>
      <c r="AE162" s="188">
        <v>0.89</v>
      </c>
      <c r="AF162" s="188">
        <v>0.95</v>
      </c>
      <c r="AG162" s="188">
        <v>1</v>
      </c>
      <c r="AH162" s="188">
        <v>1.06</v>
      </c>
      <c r="AI162" s="188">
        <v>1.1200000000000001</v>
      </c>
      <c r="AJ162" s="187">
        <v>1.18</v>
      </c>
      <c r="AL162" s="663"/>
      <c r="AM162" s="665"/>
      <c r="AN162" s="82" t="s">
        <v>136</v>
      </c>
      <c r="AO162" s="181"/>
      <c r="AP162" s="188">
        <v>0.83</v>
      </c>
      <c r="AQ162" s="188">
        <v>0.89</v>
      </c>
      <c r="AR162" s="188">
        <v>0.95</v>
      </c>
      <c r="AS162" s="188">
        <v>1</v>
      </c>
      <c r="AT162" s="188">
        <v>1.06</v>
      </c>
      <c r="AU162" s="188">
        <v>1.1200000000000001</v>
      </c>
      <c r="AV162" s="187">
        <v>1.18</v>
      </c>
    </row>
    <row r="163" spans="1:48">
      <c r="A163">
        <v>163</v>
      </c>
    </row>
    <row r="164" spans="1:48">
      <c r="A164">
        <v>164</v>
      </c>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1112</v>
      </c>
      <c r="C170" s="650"/>
      <c r="D170" s="651"/>
      <c r="E170" s="649" t="s">
        <v>1136</v>
      </c>
      <c r="F170" s="650"/>
      <c r="G170" s="650"/>
      <c r="H170" s="650"/>
      <c r="I170" s="650"/>
      <c r="J170" s="650"/>
      <c r="K170" s="650"/>
      <c r="L170" s="651"/>
      <c r="N170" s="649" t="s">
        <v>1114</v>
      </c>
      <c r="O170" s="650"/>
      <c r="P170" s="651"/>
      <c r="Q170" s="649" t="s">
        <v>1136</v>
      </c>
      <c r="R170" s="650"/>
      <c r="S170" s="650"/>
      <c r="T170" s="650"/>
      <c r="U170" s="650"/>
      <c r="V170" s="650"/>
      <c r="W170" s="650"/>
      <c r="X170" s="651"/>
      <c r="Z170" s="649" t="s">
        <v>1115</v>
      </c>
      <c r="AA170" s="650"/>
      <c r="AB170" s="651"/>
      <c r="AC170" s="649" t="s">
        <v>1136</v>
      </c>
      <c r="AD170" s="650"/>
      <c r="AE170" s="650"/>
      <c r="AF170" s="650"/>
      <c r="AG170" s="650"/>
      <c r="AH170" s="650"/>
      <c r="AI170" s="650"/>
      <c r="AJ170" s="651"/>
      <c r="AL170" s="649" t="s">
        <v>1116</v>
      </c>
      <c r="AM170" s="650"/>
      <c r="AN170" s="651"/>
      <c r="AO170" s="649" t="s">
        <v>1136</v>
      </c>
      <c r="AP170" s="650"/>
      <c r="AQ170" s="650"/>
      <c r="AR170" s="650"/>
      <c r="AS170" s="650"/>
      <c r="AT170" s="650"/>
      <c r="AU170" s="650"/>
      <c r="AV170" s="651"/>
    </row>
    <row r="171" spans="1:48" ht="15.75" customHeight="1">
      <c r="A171">
        <v>171</v>
      </c>
      <c r="B171" s="652" t="s">
        <v>1127</v>
      </c>
      <c r="C171" s="652" t="s">
        <v>634</v>
      </c>
      <c r="D171" s="669" t="s">
        <v>1119</v>
      </c>
      <c r="E171" s="676" t="s">
        <v>1120</v>
      </c>
      <c r="F171" s="677"/>
      <c r="G171" s="677"/>
      <c r="H171" s="677"/>
      <c r="I171" s="677"/>
      <c r="J171" s="677"/>
      <c r="K171" s="677"/>
      <c r="L171" s="678"/>
      <c r="N171" s="652" t="s">
        <v>1127</v>
      </c>
      <c r="O171" s="652" t="s">
        <v>634</v>
      </c>
      <c r="P171" s="669" t="s">
        <v>1119</v>
      </c>
      <c r="Q171" s="676" t="s">
        <v>1120</v>
      </c>
      <c r="R171" s="677"/>
      <c r="S171" s="677"/>
      <c r="T171" s="677"/>
      <c r="U171" s="677"/>
      <c r="V171" s="677"/>
      <c r="W171" s="677"/>
      <c r="X171" s="678"/>
      <c r="Z171" s="652" t="s">
        <v>1127</v>
      </c>
      <c r="AA171" s="652" t="s">
        <v>634</v>
      </c>
      <c r="AB171" s="669" t="s">
        <v>1119</v>
      </c>
      <c r="AC171" s="676" t="s">
        <v>1120</v>
      </c>
      <c r="AD171" s="677"/>
      <c r="AE171" s="677"/>
      <c r="AF171" s="677"/>
      <c r="AG171" s="677"/>
      <c r="AH171" s="677"/>
      <c r="AI171" s="677"/>
      <c r="AJ171" s="678"/>
      <c r="AL171" s="652" t="s">
        <v>1127</v>
      </c>
      <c r="AM171" s="652" t="s">
        <v>634</v>
      </c>
      <c r="AN171" s="669" t="s">
        <v>1119</v>
      </c>
      <c r="AO171" s="676" t="s">
        <v>1120</v>
      </c>
      <c r="AP171" s="677"/>
      <c r="AQ171" s="677"/>
      <c r="AR171" s="677"/>
      <c r="AS171" s="677"/>
      <c r="AT171" s="677"/>
      <c r="AU171" s="677"/>
      <c r="AV171" s="678"/>
    </row>
    <row r="172" spans="1:48" ht="15" customHeight="1" thickBot="1">
      <c r="A172">
        <v>172</v>
      </c>
      <c r="B172" s="668"/>
      <c r="C172" s="668"/>
      <c r="D172" s="670"/>
      <c r="E172" s="679"/>
      <c r="F172" s="680"/>
      <c r="G172" s="680"/>
      <c r="H172" s="680"/>
      <c r="I172" s="680"/>
      <c r="J172" s="680"/>
      <c r="K172" s="680"/>
      <c r="L172" s="681"/>
      <c r="N172" s="668"/>
      <c r="O172" s="668"/>
      <c r="P172" s="670"/>
      <c r="Q172" s="679"/>
      <c r="R172" s="680"/>
      <c r="S172" s="680"/>
      <c r="T172" s="680"/>
      <c r="U172" s="680"/>
      <c r="V172" s="680"/>
      <c r="W172" s="680"/>
      <c r="X172" s="681"/>
      <c r="Z172" s="668"/>
      <c r="AA172" s="668"/>
      <c r="AB172" s="670"/>
      <c r="AC172" s="679"/>
      <c r="AD172" s="680"/>
      <c r="AE172" s="680"/>
      <c r="AF172" s="680"/>
      <c r="AG172" s="680"/>
      <c r="AH172" s="680"/>
      <c r="AI172" s="680"/>
      <c r="AJ172" s="681"/>
      <c r="AL172" s="668"/>
      <c r="AM172" s="668"/>
      <c r="AN172" s="670"/>
      <c r="AO172" s="679"/>
      <c r="AP172" s="680"/>
      <c r="AQ172" s="680"/>
      <c r="AR172" s="680"/>
      <c r="AS172" s="680"/>
      <c r="AT172" s="680"/>
      <c r="AU172" s="680"/>
      <c r="AV172" s="681"/>
    </row>
    <row r="173" spans="1:48" ht="15" thickBot="1">
      <c r="A173">
        <v>173</v>
      </c>
      <c r="B173" s="653"/>
      <c r="C173" s="653"/>
      <c r="D173" s="671"/>
      <c r="E173" s="75">
        <v>0</v>
      </c>
      <c r="F173" s="76">
        <v>500</v>
      </c>
      <c r="G173" s="76">
        <v>1000</v>
      </c>
      <c r="H173" s="76">
        <v>1500</v>
      </c>
      <c r="I173" s="76">
        <v>2000</v>
      </c>
      <c r="J173" s="76">
        <v>2500</v>
      </c>
      <c r="K173" s="76">
        <v>3000</v>
      </c>
      <c r="L173" s="77">
        <v>3500</v>
      </c>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
        <v>1139</v>
      </c>
      <c r="C174" s="664">
        <v>100</v>
      </c>
      <c r="D174" s="78" t="s">
        <v>133</v>
      </c>
      <c r="E174" s="79">
        <v>207</v>
      </c>
      <c r="F174" s="80">
        <v>200</v>
      </c>
      <c r="G174" s="80">
        <v>193</v>
      </c>
      <c r="H174" s="80">
        <v>187</v>
      </c>
      <c r="I174" s="80">
        <v>180</v>
      </c>
      <c r="J174" s="80">
        <v>174</v>
      </c>
      <c r="K174" s="80">
        <v>167</v>
      </c>
      <c r="L174" s="81">
        <v>161</v>
      </c>
      <c r="N174" s="661" t="s">
        <v>1139</v>
      </c>
      <c r="O174" s="664">
        <v>100</v>
      </c>
      <c r="P174" s="78" t="s">
        <v>133</v>
      </c>
      <c r="Q174" s="79">
        <v>207</v>
      </c>
      <c r="R174" s="80">
        <v>200</v>
      </c>
      <c r="S174" s="80">
        <v>193</v>
      </c>
      <c r="T174" s="80">
        <v>187</v>
      </c>
      <c r="U174" s="80">
        <v>180</v>
      </c>
      <c r="V174" s="80">
        <v>174</v>
      </c>
      <c r="W174" s="80">
        <v>167</v>
      </c>
      <c r="X174" s="81">
        <v>161</v>
      </c>
      <c r="Z174" s="661" t="s">
        <v>1139</v>
      </c>
      <c r="AA174" s="664">
        <v>100</v>
      </c>
      <c r="AB174" s="78" t="s">
        <v>133</v>
      </c>
      <c r="AC174" s="79">
        <v>207</v>
      </c>
      <c r="AD174" s="80">
        <v>200</v>
      </c>
      <c r="AE174" s="80">
        <v>193</v>
      </c>
      <c r="AF174" s="80">
        <v>187</v>
      </c>
      <c r="AG174" s="80">
        <v>180</v>
      </c>
      <c r="AH174" s="80">
        <v>174</v>
      </c>
      <c r="AI174" s="80">
        <v>167</v>
      </c>
      <c r="AJ174" s="81">
        <v>161</v>
      </c>
      <c r="AL174" s="661" t="s">
        <v>1139</v>
      </c>
      <c r="AM174" s="664">
        <v>100</v>
      </c>
      <c r="AN174" s="78" t="s">
        <v>133</v>
      </c>
      <c r="AO174" s="79">
        <v>201</v>
      </c>
      <c r="AP174" s="80">
        <v>192</v>
      </c>
      <c r="AQ174" s="80">
        <v>183</v>
      </c>
      <c r="AR174" s="80">
        <v>174</v>
      </c>
      <c r="AS174" s="80">
        <v>165</v>
      </c>
      <c r="AT174" s="80">
        <v>156</v>
      </c>
      <c r="AU174" s="80">
        <v>147</v>
      </c>
      <c r="AV174" s="81">
        <v>139</v>
      </c>
    </row>
    <row r="175" spans="1:48" ht="15" thickBot="1">
      <c r="A175">
        <v>175</v>
      </c>
      <c r="B175" s="662"/>
      <c r="C175" s="665"/>
      <c r="D175" s="82" t="s">
        <v>136</v>
      </c>
      <c r="E175" s="83">
        <v>220</v>
      </c>
      <c r="F175" s="84">
        <v>212</v>
      </c>
      <c r="G175" s="84">
        <v>204</v>
      </c>
      <c r="H175" s="84">
        <v>196</v>
      </c>
      <c r="I175" s="84">
        <v>188</v>
      </c>
      <c r="J175" s="84">
        <v>180</v>
      </c>
      <c r="K175" s="84">
        <v>172</v>
      </c>
      <c r="L175" s="85">
        <v>165</v>
      </c>
      <c r="N175" s="662"/>
      <c r="O175" s="665"/>
      <c r="P175" s="82" t="s">
        <v>136</v>
      </c>
      <c r="Q175" s="83">
        <v>220</v>
      </c>
      <c r="R175" s="84">
        <v>212</v>
      </c>
      <c r="S175" s="84">
        <v>204</v>
      </c>
      <c r="T175" s="84">
        <v>196</v>
      </c>
      <c r="U175" s="84">
        <v>188</v>
      </c>
      <c r="V175" s="84">
        <v>180</v>
      </c>
      <c r="W175" s="84">
        <v>172</v>
      </c>
      <c r="X175" s="85">
        <v>165</v>
      </c>
      <c r="Z175" s="662"/>
      <c r="AA175" s="665"/>
      <c r="AB175" s="82" t="s">
        <v>136</v>
      </c>
      <c r="AC175" s="83">
        <v>220</v>
      </c>
      <c r="AD175" s="84">
        <v>211</v>
      </c>
      <c r="AE175" s="84">
        <v>202</v>
      </c>
      <c r="AF175" s="84">
        <v>193</v>
      </c>
      <c r="AG175" s="84">
        <v>185</v>
      </c>
      <c r="AH175" s="84">
        <v>176</v>
      </c>
      <c r="AI175" s="84">
        <v>167</v>
      </c>
      <c r="AJ175" s="85">
        <v>159</v>
      </c>
      <c r="AL175" s="662"/>
      <c r="AM175" s="665"/>
      <c r="AN175" s="82" t="s">
        <v>136</v>
      </c>
      <c r="AO175" s="83">
        <v>188</v>
      </c>
      <c r="AP175" s="84">
        <v>179</v>
      </c>
      <c r="AQ175" s="84">
        <v>171</v>
      </c>
      <c r="AR175" s="84">
        <v>162</v>
      </c>
      <c r="AS175" s="84">
        <v>154</v>
      </c>
      <c r="AT175" s="84">
        <v>145</v>
      </c>
      <c r="AU175" s="84">
        <v>137</v>
      </c>
      <c r="AV175" s="85">
        <v>129</v>
      </c>
    </row>
    <row r="176" spans="1:48">
      <c r="A176">
        <v>176</v>
      </c>
      <c r="B176" s="662"/>
      <c r="C176" s="666">
        <v>110</v>
      </c>
      <c r="D176" s="86" t="str">
        <f>+D174</f>
        <v>48-X</v>
      </c>
      <c r="E176" s="87">
        <v>230</v>
      </c>
      <c r="F176" s="88">
        <v>222</v>
      </c>
      <c r="G176" s="88">
        <v>215</v>
      </c>
      <c r="H176" s="88">
        <v>208</v>
      </c>
      <c r="I176" s="88">
        <v>201</v>
      </c>
      <c r="J176" s="88">
        <v>194</v>
      </c>
      <c r="K176" s="88">
        <v>187</v>
      </c>
      <c r="L176" s="89">
        <v>180</v>
      </c>
      <c r="N176" s="662"/>
      <c r="O176" s="666">
        <v>110</v>
      </c>
      <c r="P176" s="86" t="str">
        <f>+P174</f>
        <v>48-X</v>
      </c>
      <c r="Q176" s="87">
        <v>230</v>
      </c>
      <c r="R176" s="88">
        <v>222</v>
      </c>
      <c r="S176" s="88">
        <v>215</v>
      </c>
      <c r="T176" s="88">
        <v>208</v>
      </c>
      <c r="U176" s="88">
        <v>201</v>
      </c>
      <c r="V176" s="88">
        <v>194</v>
      </c>
      <c r="W176" s="88">
        <v>187</v>
      </c>
      <c r="X176" s="89">
        <v>180</v>
      </c>
      <c r="Z176" s="662"/>
      <c r="AA176" s="666">
        <v>110</v>
      </c>
      <c r="AB176" s="86" t="str">
        <f>+AB174</f>
        <v>48-X</v>
      </c>
      <c r="AC176" s="87">
        <v>230</v>
      </c>
      <c r="AD176" s="88">
        <v>222</v>
      </c>
      <c r="AE176" s="88">
        <v>215</v>
      </c>
      <c r="AF176" s="88">
        <v>208</v>
      </c>
      <c r="AG176" s="88">
        <v>201</v>
      </c>
      <c r="AH176" s="88">
        <v>194</v>
      </c>
      <c r="AI176" s="88">
        <v>187</v>
      </c>
      <c r="AJ176" s="89">
        <v>180</v>
      </c>
      <c r="AL176" s="662"/>
      <c r="AM176" s="666">
        <v>110</v>
      </c>
      <c r="AN176" s="86" t="str">
        <f>+AN174</f>
        <v>48-X</v>
      </c>
      <c r="AO176" s="87">
        <v>230</v>
      </c>
      <c r="AP176" s="88">
        <v>220</v>
      </c>
      <c r="AQ176" s="88">
        <v>210</v>
      </c>
      <c r="AR176" s="88">
        <v>201</v>
      </c>
      <c r="AS176" s="88">
        <v>191</v>
      </c>
      <c r="AT176" s="88">
        <v>182</v>
      </c>
      <c r="AU176" s="88">
        <v>172</v>
      </c>
      <c r="AV176" s="89">
        <v>163</v>
      </c>
    </row>
    <row r="177" spans="1:48" ht="15" thickBot="1">
      <c r="A177">
        <v>177</v>
      </c>
      <c r="B177" s="662"/>
      <c r="C177" s="667"/>
      <c r="D177" s="90" t="str">
        <f>+D175</f>
        <v>48-XL</v>
      </c>
      <c r="E177" s="87">
        <v>250</v>
      </c>
      <c r="F177" s="88">
        <v>241</v>
      </c>
      <c r="G177" s="88">
        <v>232</v>
      </c>
      <c r="H177" s="88">
        <v>223</v>
      </c>
      <c r="I177" s="88">
        <v>214</v>
      </c>
      <c r="J177" s="88">
        <v>205</v>
      </c>
      <c r="K177" s="88">
        <v>196</v>
      </c>
      <c r="L177" s="89">
        <v>188</v>
      </c>
      <c r="N177" s="662"/>
      <c r="O177" s="667"/>
      <c r="P177" s="90" t="str">
        <f>+P175</f>
        <v>48-XL</v>
      </c>
      <c r="Q177" s="87">
        <v>250</v>
      </c>
      <c r="R177" s="88">
        <v>241</v>
      </c>
      <c r="S177" s="88">
        <v>232</v>
      </c>
      <c r="T177" s="88">
        <v>223</v>
      </c>
      <c r="U177" s="88">
        <v>214</v>
      </c>
      <c r="V177" s="88">
        <v>205</v>
      </c>
      <c r="W177" s="88">
        <v>196</v>
      </c>
      <c r="X177" s="89">
        <v>188</v>
      </c>
      <c r="Z177" s="662"/>
      <c r="AA177" s="667"/>
      <c r="AB177" s="90" t="str">
        <f>+AB175</f>
        <v>48-XL</v>
      </c>
      <c r="AC177" s="87">
        <v>250</v>
      </c>
      <c r="AD177" s="88">
        <v>241</v>
      </c>
      <c r="AE177" s="88">
        <v>232</v>
      </c>
      <c r="AF177" s="88">
        <v>223</v>
      </c>
      <c r="AG177" s="88">
        <v>214</v>
      </c>
      <c r="AH177" s="88">
        <v>205</v>
      </c>
      <c r="AI177" s="88">
        <v>196</v>
      </c>
      <c r="AJ177" s="89">
        <v>188</v>
      </c>
      <c r="AL177" s="662"/>
      <c r="AM177" s="667"/>
      <c r="AN177" s="90" t="str">
        <f>+AN175</f>
        <v>48-XL</v>
      </c>
      <c r="AO177" s="87">
        <v>223</v>
      </c>
      <c r="AP177" s="88">
        <v>212</v>
      </c>
      <c r="AQ177" s="88">
        <v>202</v>
      </c>
      <c r="AR177" s="88">
        <v>192</v>
      </c>
      <c r="AS177" s="88">
        <v>182</v>
      </c>
      <c r="AT177" s="88">
        <v>172</v>
      </c>
      <c r="AU177" s="88">
        <v>162</v>
      </c>
      <c r="AV177" s="89">
        <v>152</v>
      </c>
    </row>
    <row r="178" spans="1:48">
      <c r="A178">
        <v>178</v>
      </c>
      <c r="B178" s="662"/>
      <c r="C178" s="664">
        <f>+C176+10</f>
        <v>120</v>
      </c>
      <c r="D178" s="78" t="s">
        <v>133</v>
      </c>
      <c r="E178" s="83">
        <v>255</v>
      </c>
      <c r="F178" s="84">
        <v>246</v>
      </c>
      <c r="G178" s="84">
        <v>238</v>
      </c>
      <c r="H178" s="84">
        <v>230</v>
      </c>
      <c r="I178" s="84">
        <v>222</v>
      </c>
      <c r="J178" s="84">
        <v>214</v>
      </c>
      <c r="K178" s="84">
        <v>206</v>
      </c>
      <c r="L178" s="85">
        <v>198</v>
      </c>
      <c r="N178" s="662"/>
      <c r="O178" s="664">
        <f>+O176+10</f>
        <v>120</v>
      </c>
      <c r="P178" s="78" t="s">
        <v>133</v>
      </c>
      <c r="Q178" s="83">
        <v>255</v>
      </c>
      <c r="R178" s="84">
        <v>246</v>
      </c>
      <c r="S178" s="84">
        <v>238</v>
      </c>
      <c r="T178" s="84">
        <v>230</v>
      </c>
      <c r="U178" s="84">
        <v>222</v>
      </c>
      <c r="V178" s="84">
        <v>214</v>
      </c>
      <c r="W178" s="84">
        <v>206</v>
      </c>
      <c r="X178" s="85">
        <v>198</v>
      </c>
      <c r="Z178" s="662"/>
      <c r="AA178" s="664">
        <f>+AA176+10</f>
        <v>120</v>
      </c>
      <c r="AB178" s="78" t="s">
        <v>133</v>
      </c>
      <c r="AC178" s="83">
        <v>255</v>
      </c>
      <c r="AD178" s="84">
        <v>246</v>
      </c>
      <c r="AE178" s="84">
        <v>238</v>
      </c>
      <c r="AF178" s="84">
        <v>230</v>
      </c>
      <c r="AG178" s="84">
        <v>222</v>
      </c>
      <c r="AH178" s="84">
        <v>214</v>
      </c>
      <c r="AI178" s="84">
        <v>206</v>
      </c>
      <c r="AJ178" s="85">
        <v>198</v>
      </c>
      <c r="AL178" s="662"/>
      <c r="AM178" s="664">
        <f>+AM176+10</f>
        <v>120</v>
      </c>
      <c r="AN178" s="78" t="s">
        <v>133</v>
      </c>
      <c r="AO178" s="83">
        <v>255</v>
      </c>
      <c r="AP178" s="84">
        <v>245</v>
      </c>
      <c r="AQ178" s="84">
        <v>236</v>
      </c>
      <c r="AR178" s="84">
        <v>227</v>
      </c>
      <c r="AS178" s="84">
        <v>217</v>
      </c>
      <c r="AT178" s="84">
        <v>208</v>
      </c>
      <c r="AU178" s="84">
        <v>199</v>
      </c>
      <c r="AV178" s="85">
        <v>190</v>
      </c>
    </row>
    <row r="179" spans="1:48" ht="15" thickBot="1">
      <c r="A179">
        <v>179</v>
      </c>
      <c r="B179" s="662"/>
      <c r="C179" s="665"/>
      <c r="D179" s="82" t="s">
        <v>136</v>
      </c>
      <c r="E179" s="83">
        <v>279</v>
      </c>
      <c r="F179" s="84">
        <v>269</v>
      </c>
      <c r="G179" s="84">
        <v>259</v>
      </c>
      <c r="H179" s="84">
        <v>249</v>
      </c>
      <c r="I179" s="84">
        <v>240</v>
      </c>
      <c r="J179" s="84">
        <v>230</v>
      </c>
      <c r="K179" s="84">
        <v>220</v>
      </c>
      <c r="L179" s="85">
        <v>211</v>
      </c>
      <c r="N179" s="662"/>
      <c r="O179" s="665"/>
      <c r="P179" s="82" t="s">
        <v>136</v>
      </c>
      <c r="Q179" s="83">
        <v>279</v>
      </c>
      <c r="R179" s="84">
        <v>269</v>
      </c>
      <c r="S179" s="84">
        <v>259</v>
      </c>
      <c r="T179" s="84">
        <v>249</v>
      </c>
      <c r="U179" s="84">
        <v>240</v>
      </c>
      <c r="V179" s="84">
        <v>230</v>
      </c>
      <c r="W179" s="84">
        <v>220</v>
      </c>
      <c r="X179" s="85">
        <v>211</v>
      </c>
      <c r="Z179" s="662"/>
      <c r="AA179" s="665"/>
      <c r="AB179" s="82" t="s">
        <v>136</v>
      </c>
      <c r="AC179" s="83">
        <v>279</v>
      </c>
      <c r="AD179" s="84">
        <v>269</v>
      </c>
      <c r="AE179" s="84">
        <v>259</v>
      </c>
      <c r="AF179" s="84">
        <v>249</v>
      </c>
      <c r="AG179" s="84">
        <v>240</v>
      </c>
      <c r="AH179" s="84">
        <v>230</v>
      </c>
      <c r="AI179" s="84">
        <v>220</v>
      </c>
      <c r="AJ179" s="85">
        <v>211</v>
      </c>
      <c r="AL179" s="662"/>
      <c r="AM179" s="665"/>
      <c r="AN179" s="82" t="s">
        <v>136</v>
      </c>
      <c r="AO179" s="83">
        <v>262</v>
      </c>
      <c r="AP179" s="84">
        <v>249</v>
      </c>
      <c r="AQ179" s="84">
        <v>237</v>
      </c>
      <c r="AR179" s="84">
        <v>225</v>
      </c>
      <c r="AS179" s="84">
        <v>213</v>
      </c>
      <c r="AT179" s="84">
        <v>201</v>
      </c>
      <c r="AU179" s="84">
        <v>189</v>
      </c>
      <c r="AV179" s="85">
        <v>177</v>
      </c>
    </row>
    <row r="180" spans="1:48">
      <c r="A180">
        <v>180</v>
      </c>
      <c r="B180" s="662"/>
      <c r="C180" s="666">
        <f>+C178+10</f>
        <v>130</v>
      </c>
      <c r="D180" s="86" t="str">
        <f>+D178</f>
        <v>48-X</v>
      </c>
      <c r="E180" s="87">
        <v>282</v>
      </c>
      <c r="F180" s="88">
        <v>272</v>
      </c>
      <c r="G180" s="88">
        <v>263</v>
      </c>
      <c r="H180" s="88">
        <v>254</v>
      </c>
      <c r="I180" s="88">
        <v>245</v>
      </c>
      <c r="J180" s="88">
        <v>236</v>
      </c>
      <c r="K180" s="88">
        <v>227</v>
      </c>
      <c r="L180" s="89">
        <v>218</v>
      </c>
      <c r="N180" s="662"/>
      <c r="O180" s="666">
        <f>+O178+10</f>
        <v>130</v>
      </c>
      <c r="P180" s="86" t="str">
        <f>+P178</f>
        <v>48-X</v>
      </c>
      <c r="Q180" s="87">
        <v>282</v>
      </c>
      <c r="R180" s="88">
        <v>272</v>
      </c>
      <c r="S180" s="88">
        <v>263</v>
      </c>
      <c r="T180" s="88">
        <v>254</v>
      </c>
      <c r="U180" s="88">
        <v>245</v>
      </c>
      <c r="V180" s="88">
        <v>236</v>
      </c>
      <c r="W180" s="88">
        <v>227</v>
      </c>
      <c r="X180" s="89">
        <v>218</v>
      </c>
      <c r="Z180" s="662"/>
      <c r="AA180" s="666">
        <f>+AA178+10</f>
        <v>130</v>
      </c>
      <c r="AB180" s="86" t="str">
        <f>+AB178</f>
        <v>48-X</v>
      </c>
      <c r="AC180" s="87">
        <v>282</v>
      </c>
      <c r="AD180" s="88">
        <v>272</v>
      </c>
      <c r="AE180" s="88">
        <v>263</v>
      </c>
      <c r="AF180" s="88">
        <v>254</v>
      </c>
      <c r="AG180" s="88">
        <v>245</v>
      </c>
      <c r="AH180" s="88">
        <v>236</v>
      </c>
      <c r="AI180" s="88">
        <v>227</v>
      </c>
      <c r="AJ180" s="89">
        <v>218</v>
      </c>
      <c r="AL180" s="662"/>
      <c r="AM180" s="666">
        <f>+AM178+10</f>
        <v>130</v>
      </c>
      <c r="AN180" s="86" t="str">
        <f>+AN178</f>
        <v>48-X</v>
      </c>
      <c r="AO180" s="87">
        <v>282</v>
      </c>
      <c r="AP180" s="88">
        <v>272</v>
      </c>
      <c r="AQ180" s="88">
        <v>263</v>
      </c>
      <c r="AR180" s="88">
        <v>254</v>
      </c>
      <c r="AS180" s="88">
        <v>245</v>
      </c>
      <c r="AT180" s="88">
        <v>236</v>
      </c>
      <c r="AU180" s="88">
        <v>227</v>
      </c>
      <c r="AV180" s="89">
        <v>218</v>
      </c>
    </row>
    <row r="181" spans="1:48" ht="15" thickBot="1">
      <c r="A181">
        <v>181</v>
      </c>
      <c r="B181" s="662"/>
      <c r="C181" s="667"/>
      <c r="D181" s="90" t="str">
        <f>+D179</f>
        <v>48-XL</v>
      </c>
      <c r="E181" s="87">
        <v>306</v>
      </c>
      <c r="F181" s="88">
        <v>295</v>
      </c>
      <c r="G181" s="88">
        <v>285</v>
      </c>
      <c r="H181" s="88">
        <v>275</v>
      </c>
      <c r="I181" s="88">
        <v>265</v>
      </c>
      <c r="J181" s="88">
        <v>255</v>
      </c>
      <c r="K181" s="88">
        <v>245</v>
      </c>
      <c r="L181" s="89">
        <v>235</v>
      </c>
      <c r="N181" s="662"/>
      <c r="O181" s="667"/>
      <c r="P181" s="90" t="str">
        <f>+P179</f>
        <v>48-XL</v>
      </c>
      <c r="Q181" s="87">
        <v>306</v>
      </c>
      <c r="R181" s="88">
        <v>295</v>
      </c>
      <c r="S181" s="88">
        <v>285</v>
      </c>
      <c r="T181" s="88">
        <v>275</v>
      </c>
      <c r="U181" s="88">
        <v>265</v>
      </c>
      <c r="V181" s="88">
        <v>255</v>
      </c>
      <c r="W181" s="88">
        <v>245</v>
      </c>
      <c r="X181" s="89">
        <v>235</v>
      </c>
      <c r="Z181" s="662"/>
      <c r="AA181" s="667"/>
      <c r="AB181" s="90" t="str">
        <f>+AB179</f>
        <v>48-XL</v>
      </c>
      <c r="AC181" s="87">
        <v>306</v>
      </c>
      <c r="AD181" s="88">
        <v>295</v>
      </c>
      <c r="AE181" s="88">
        <v>285</v>
      </c>
      <c r="AF181" s="88">
        <v>275</v>
      </c>
      <c r="AG181" s="88">
        <v>265</v>
      </c>
      <c r="AH181" s="88">
        <v>255</v>
      </c>
      <c r="AI181" s="88">
        <v>245</v>
      </c>
      <c r="AJ181" s="89">
        <v>235</v>
      </c>
      <c r="AL181" s="662"/>
      <c r="AM181" s="667"/>
      <c r="AN181" s="90" t="str">
        <f>+AN179</f>
        <v>48-XL</v>
      </c>
      <c r="AO181" s="87">
        <v>304</v>
      </c>
      <c r="AP181" s="88">
        <v>289</v>
      </c>
      <c r="AQ181" s="88">
        <v>275</v>
      </c>
      <c r="AR181" s="88">
        <v>261</v>
      </c>
      <c r="AS181" s="88">
        <v>247</v>
      </c>
      <c r="AT181" s="88">
        <v>233</v>
      </c>
      <c r="AU181" s="88">
        <v>219</v>
      </c>
      <c r="AV181" s="89">
        <v>205</v>
      </c>
    </row>
    <row r="182" spans="1:48">
      <c r="A182">
        <v>182</v>
      </c>
      <c r="B182" s="662"/>
      <c r="C182" s="664">
        <f>+C180+10</f>
        <v>140</v>
      </c>
      <c r="D182" s="78" t="s">
        <v>133</v>
      </c>
      <c r="E182" s="83">
        <v>308</v>
      </c>
      <c r="F182" s="84">
        <v>297</v>
      </c>
      <c r="G182" s="84">
        <v>287</v>
      </c>
      <c r="H182" s="84">
        <v>277</v>
      </c>
      <c r="I182" s="84">
        <v>267</v>
      </c>
      <c r="J182" s="84">
        <v>257</v>
      </c>
      <c r="K182" s="84">
        <v>247</v>
      </c>
      <c r="L182" s="85">
        <v>237</v>
      </c>
      <c r="N182" s="662"/>
      <c r="O182" s="664">
        <f>+O180+10</f>
        <v>140</v>
      </c>
      <c r="P182" s="78" t="s">
        <v>133</v>
      </c>
      <c r="Q182" s="83">
        <v>308</v>
      </c>
      <c r="R182" s="84">
        <v>297</v>
      </c>
      <c r="S182" s="84">
        <v>287</v>
      </c>
      <c r="T182" s="84">
        <v>277</v>
      </c>
      <c r="U182" s="84">
        <v>267</v>
      </c>
      <c r="V182" s="84">
        <v>257</v>
      </c>
      <c r="W182" s="84">
        <v>247</v>
      </c>
      <c r="X182" s="85">
        <v>237</v>
      </c>
      <c r="Z182" s="662"/>
      <c r="AA182" s="664">
        <f>+AA180+10</f>
        <v>140</v>
      </c>
      <c r="AB182" s="78" t="s">
        <v>133</v>
      </c>
      <c r="AC182" s="83">
        <v>308</v>
      </c>
      <c r="AD182" s="84">
        <v>297</v>
      </c>
      <c r="AE182" s="84">
        <v>287</v>
      </c>
      <c r="AF182" s="84">
        <v>277</v>
      </c>
      <c r="AG182" s="84">
        <v>267</v>
      </c>
      <c r="AH182" s="84">
        <v>257</v>
      </c>
      <c r="AI182" s="84">
        <v>247</v>
      </c>
      <c r="AJ182" s="85">
        <v>237</v>
      </c>
      <c r="AL182" s="662"/>
      <c r="AM182" s="664">
        <f>+AM180+10</f>
        <v>140</v>
      </c>
      <c r="AN182" s="78" t="s">
        <v>133</v>
      </c>
      <c r="AO182" s="83">
        <v>308</v>
      </c>
      <c r="AP182" s="84">
        <v>297</v>
      </c>
      <c r="AQ182" s="84">
        <v>287</v>
      </c>
      <c r="AR182" s="84">
        <v>277</v>
      </c>
      <c r="AS182" s="84">
        <v>267</v>
      </c>
      <c r="AT182" s="84">
        <v>257</v>
      </c>
      <c r="AU182" s="84">
        <v>247</v>
      </c>
      <c r="AV182" s="85">
        <v>237</v>
      </c>
    </row>
    <row r="183" spans="1:48" ht="15" thickBot="1">
      <c r="A183">
        <v>183</v>
      </c>
      <c r="B183" s="662"/>
      <c r="C183" s="665"/>
      <c r="D183" s="82" t="s">
        <v>136</v>
      </c>
      <c r="E183" s="83">
        <v>318</v>
      </c>
      <c r="F183" s="84">
        <v>309</v>
      </c>
      <c r="G183" s="84">
        <v>301</v>
      </c>
      <c r="H183" s="84">
        <v>292</v>
      </c>
      <c r="I183" s="84">
        <v>284</v>
      </c>
      <c r="J183" s="84">
        <v>275</v>
      </c>
      <c r="K183" s="84">
        <v>267</v>
      </c>
      <c r="L183" s="85">
        <v>259</v>
      </c>
      <c r="N183" s="662"/>
      <c r="O183" s="665"/>
      <c r="P183" s="82" t="s">
        <v>136</v>
      </c>
      <c r="Q183" s="83">
        <v>318</v>
      </c>
      <c r="R183" s="84">
        <v>309</v>
      </c>
      <c r="S183" s="84">
        <v>301</v>
      </c>
      <c r="T183" s="84">
        <v>292</v>
      </c>
      <c r="U183" s="84">
        <v>284</v>
      </c>
      <c r="V183" s="84">
        <v>275</v>
      </c>
      <c r="W183" s="84">
        <v>267</v>
      </c>
      <c r="X183" s="85">
        <v>259</v>
      </c>
      <c r="Z183" s="662"/>
      <c r="AA183" s="665"/>
      <c r="AB183" s="82" t="s">
        <v>136</v>
      </c>
      <c r="AC183" s="83">
        <v>318</v>
      </c>
      <c r="AD183" s="84">
        <v>309</v>
      </c>
      <c r="AE183" s="84">
        <v>301</v>
      </c>
      <c r="AF183" s="84">
        <v>292</v>
      </c>
      <c r="AG183" s="84">
        <v>284</v>
      </c>
      <c r="AH183" s="84">
        <v>275</v>
      </c>
      <c r="AI183" s="84">
        <v>267</v>
      </c>
      <c r="AJ183" s="85">
        <v>259</v>
      </c>
      <c r="AL183" s="662"/>
      <c r="AM183" s="665"/>
      <c r="AN183" s="82" t="s">
        <v>136</v>
      </c>
      <c r="AO183" s="83">
        <v>318</v>
      </c>
      <c r="AP183" s="84">
        <v>306</v>
      </c>
      <c r="AQ183" s="84">
        <v>294</v>
      </c>
      <c r="AR183" s="84">
        <v>282</v>
      </c>
      <c r="AS183" s="84">
        <v>270</v>
      </c>
      <c r="AT183" s="84">
        <v>258</v>
      </c>
      <c r="AU183" s="84">
        <v>246</v>
      </c>
      <c r="AV183" s="85">
        <v>235</v>
      </c>
    </row>
    <row r="184" spans="1:48">
      <c r="A184">
        <v>184</v>
      </c>
      <c r="B184" s="662"/>
      <c r="C184" s="666">
        <f>+C182+10</f>
        <v>150</v>
      </c>
      <c r="D184" s="86" t="str">
        <f>+D182</f>
        <v>48-X</v>
      </c>
      <c r="E184" s="87">
        <v>318</v>
      </c>
      <c r="F184" s="88">
        <v>309</v>
      </c>
      <c r="G184" s="88">
        <v>301</v>
      </c>
      <c r="H184" s="88">
        <v>292</v>
      </c>
      <c r="I184" s="88">
        <v>284</v>
      </c>
      <c r="J184" s="88">
        <v>275</v>
      </c>
      <c r="K184" s="88">
        <v>267</v>
      </c>
      <c r="L184" s="89">
        <v>259</v>
      </c>
      <c r="N184" s="662"/>
      <c r="O184" s="666">
        <f>+O182+10</f>
        <v>150</v>
      </c>
      <c r="P184" s="86" t="str">
        <f>+P182</f>
        <v>48-X</v>
      </c>
      <c r="Q184" s="87">
        <v>318</v>
      </c>
      <c r="R184" s="88">
        <v>309</v>
      </c>
      <c r="S184" s="88">
        <v>301</v>
      </c>
      <c r="T184" s="88">
        <v>292</v>
      </c>
      <c r="U184" s="88">
        <v>284</v>
      </c>
      <c r="V184" s="88">
        <v>275</v>
      </c>
      <c r="W184" s="88">
        <v>267</v>
      </c>
      <c r="X184" s="89">
        <v>259</v>
      </c>
      <c r="Z184" s="662"/>
      <c r="AA184" s="666">
        <f>+AA182+10</f>
        <v>150</v>
      </c>
      <c r="AB184" s="86" t="str">
        <f>+AB182</f>
        <v>48-X</v>
      </c>
      <c r="AC184" s="87">
        <v>318</v>
      </c>
      <c r="AD184" s="88">
        <v>309</v>
      </c>
      <c r="AE184" s="88">
        <v>301</v>
      </c>
      <c r="AF184" s="88">
        <v>292</v>
      </c>
      <c r="AG184" s="88">
        <v>284</v>
      </c>
      <c r="AH184" s="88">
        <v>275</v>
      </c>
      <c r="AI184" s="88">
        <v>267</v>
      </c>
      <c r="AJ184" s="89">
        <v>259</v>
      </c>
      <c r="AL184" s="662"/>
      <c r="AM184" s="666">
        <f>+AM182+10</f>
        <v>150</v>
      </c>
      <c r="AN184" s="86" t="str">
        <f>+AN182</f>
        <v>48-X</v>
      </c>
      <c r="AO184" s="87">
        <v>318</v>
      </c>
      <c r="AP184" s="88">
        <v>309</v>
      </c>
      <c r="AQ184" s="88">
        <v>301</v>
      </c>
      <c r="AR184" s="88">
        <v>292</v>
      </c>
      <c r="AS184" s="88">
        <v>284</v>
      </c>
      <c r="AT184" s="88">
        <v>275</v>
      </c>
      <c r="AU184" s="88">
        <v>267</v>
      </c>
      <c r="AV184" s="89">
        <v>259</v>
      </c>
    </row>
    <row r="185" spans="1:48" ht="15" thickBot="1">
      <c r="A185">
        <v>185</v>
      </c>
      <c r="B185" s="662"/>
      <c r="C185" s="667"/>
      <c r="D185" s="90" t="str">
        <f>+D183</f>
        <v>48-XL</v>
      </c>
      <c r="E185" s="87">
        <v>317</v>
      </c>
      <c r="F185" s="88">
        <v>312</v>
      </c>
      <c r="G185" s="88">
        <v>307</v>
      </c>
      <c r="H185" s="88">
        <v>302</v>
      </c>
      <c r="I185" s="88">
        <v>297</v>
      </c>
      <c r="J185" s="88">
        <v>292</v>
      </c>
      <c r="K185" s="88">
        <v>287</v>
      </c>
      <c r="L185" s="89">
        <v>282</v>
      </c>
      <c r="N185" s="662"/>
      <c r="O185" s="667"/>
      <c r="P185" s="90" t="str">
        <f>+P183</f>
        <v>48-XL</v>
      </c>
      <c r="Q185" s="87">
        <v>317</v>
      </c>
      <c r="R185" s="88">
        <v>312</v>
      </c>
      <c r="S185" s="88">
        <v>307</v>
      </c>
      <c r="T185" s="88">
        <v>302</v>
      </c>
      <c r="U185" s="88">
        <v>297</v>
      </c>
      <c r="V185" s="88">
        <v>292</v>
      </c>
      <c r="W185" s="88">
        <v>287</v>
      </c>
      <c r="X185" s="89">
        <v>282</v>
      </c>
      <c r="Z185" s="662"/>
      <c r="AA185" s="667"/>
      <c r="AB185" s="90" t="str">
        <f>+AB183</f>
        <v>48-XL</v>
      </c>
      <c r="AC185" s="87">
        <v>317</v>
      </c>
      <c r="AD185" s="88">
        <v>312</v>
      </c>
      <c r="AE185" s="88">
        <v>307</v>
      </c>
      <c r="AF185" s="88">
        <v>302</v>
      </c>
      <c r="AG185" s="88">
        <v>297</v>
      </c>
      <c r="AH185" s="88">
        <v>292</v>
      </c>
      <c r="AI185" s="88">
        <v>287</v>
      </c>
      <c r="AJ185" s="89">
        <v>282</v>
      </c>
      <c r="AL185" s="662"/>
      <c r="AM185" s="667"/>
      <c r="AN185" s="90" t="str">
        <f>+AN183</f>
        <v>48-XL</v>
      </c>
      <c r="AO185" s="87">
        <v>317</v>
      </c>
      <c r="AP185" s="88">
        <v>309</v>
      </c>
      <c r="AQ185" s="88">
        <v>302</v>
      </c>
      <c r="AR185" s="88">
        <v>295</v>
      </c>
      <c r="AS185" s="88">
        <v>287</v>
      </c>
      <c r="AT185" s="88">
        <v>280</v>
      </c>
      <c r="AU185" s="88">
        <v>273</v>
      </c>
      <c r="AV185" s="89">
        <v>266</v>
      </c>
    </row>
    <row r="186" spans="1:48">
      <c r="A186">
        <v>186</v>
      </c>
      <c r="B186" s="662"/>
      <c r="C186" s="664">
        <f>+C184+10</f>
        <v>160</v>
      </c>
      <c r="D186" s="78" t="s">
        <v>133</v>
      </c>
      <c r="E186" s="83">
        <v>319</v>
      </c>
      <c r="F186" s="84">
        <v>313</v>
      </c>
      <c r="G186" s="84">
        <v>307</v>
      </c>
      <c r="H186" s="84">
        <v>302</v>
      </c>
      <c r="I186" s="84">
        <v>296</v>
      </c>
      <c r="J186" s="84">
        <v>291</v>
      </c>
      <c r="K186" s="84">
        <v>285</v>
      </c>
      <c r="L186" s="85">
        <v>280</v>
      </c>
      <c r="N186" s="662"/>
      <c r="O186" s="664">
        <f>+O184+10</f>
        <v>160</v>
      </c>
      <c r="P186" s="78" t="s">
        <v>133</v>
      </c>
      <c r="Q186" s="83">
        <v>319</v>
      </c>
      <c r="R186" s="84">
        <v>313</v>
      </c>
      <c r="S186" s="84">
        <v>307</v>
      </c>
      <c r="T186" s="84">
        <v>302</v>
      </c>
      <c r="U186" s="84">
        <v>296</v>
      </c>
      <c r="V186" s="84">
        <v>291</v>
      </c>
      <c r="W186" s="84">
        <v>285</v>
      </c>
      <c r="X186" s="85">
        <v>280</v>
      </c>
      <c r="Z186" s="662"/>
      <c r="AA186" s="664">
        <f>+AA184+10</f>
        <v>160</v>
      </c>
      <c r="AB186" s="78" t="s">
        <v>133</v>
      </c>
      <c r="AC186" s="83">
        <v>319</v>
      </c>
      <c r="AD186" s="84">
        <v>313</v>
      </c>
      <c r="AE186" s="84">
        <v>307</v>
      </c>
      <c r="AF186" s="84">
        <v>302</v>
      </c>
      <c r="AG186" s="84">
        <v>296</v>
      </c>
      <c r="AH186" s="84">
        <v>291</v>
      </c>
      <c r="AI186" s="84">
        <v>285</v>
      </c>
      <c r="AJ186" s="85">
        <v>280</v>
      </c>
      <c r="AL186" s="662"/>
      <c r="AM186" s="664">
        <f>+AM184+10</f>
        <v>160</v>
      </c>
      <c r="AN186" s="78" t="s">
        <v>133</v>
      </c>
      <c r="AO186" s="83">
        <v>319</v>
      </c>
      <c r="AP186" s="84">
        <v>313</v>
      </c>
      <c r="AQ186" s="84">
        <v>307</v>
      </c>
      <c r="AR186" s="84">
        <v>302</v>
      </c>
      <c r="AS186" s="84">
        <v>296</v>
      </c>
      <c r="AT186" s="84">
        <v>291</v>
      </c>
      <c r="AU186" s="84">
        <v>285</v>
      </c>
      <c r="AV186" s="85">
        <v>280</v>
      </c>
    </row>
    <row r="187" spans="1:48" ht="15" thickBot="1">
      <c r="A187">
        <v>187</v>
      </c>
      <c r="B187" s="662"/>
      <c r="C187" s="665"/>
      <c r="D187" s="82" t="s">
        <v>136</v>
      </c>
      <c r="E187" s="83">
        <v>319</v>
      </c>
      <c r="F187" s="84">
        <v>316</v>
      </c>
      <c r="G187" s="84">
        <v>314</v>
      </c>
      <c r="H187" s="84">
        <v>312</v>
      </c>
      <c r="I187" s="84">
        <v>310</v>
      </c>
      <c r="J187" s="84">
        <v>308</v>
      </c>
      <c r="K187" s="84">
        <v>306</v>
      </c>
      <c r="L187" s="85">
        <v>304</v>
      </c>
      <c r="N187" s="662"/>
      <c r="O187" s="665"/>
      <c r="P187" s="82" t="s">
        <v>136</v>
      </c>
      <c r="Q187" s="83">
        <v>319</v>
      </c>
      <c r="R187" s="84">
        <v>316</v>
      </c>
      <c r="S187" s="84">
        <v>314</v>
      </c>
      <c r="T187" s="84">
        <v>312</v>
      </c>
      <c r="U187" s="84">
        <v>310</v>
      </c>
      <c r="V187" s="84">
        <v>308</v>
      </c>
      <c r="W187" s="84">
        <v>306</v>
      </c>
      <c r="X187" s="85">
        <v>304</v>
      </c>
      <c r="Z187" s="662"/>
      <c r="AA187" s="665"/>
      <c r="AB187" s="82" t="s">
        <v>136</v>
      </c>
      <c r="AC187" s="83">
        <v>319</v>
      </c>
      <c r="AD187" s="84">
        <v>316</v>
      </c>
      <c r="AE187" s="84">
        <v>314</v>
      </c>
      <c r="AF187" s="84">
        <v>312</v>
      </c>
      <c r="AG187" s="84">
        <v>310</v>
      </c>
      <c r="AH187" s="84">
        <v>308</v>
      </c>
      <c r="AI187" s="84">
        <v>306</v>
      </c>
      <c r="AJ187" s="85">
        <v>304</v>
      </c>
      <c r="AL187" s="662"/>
      <c r="AM187" s="665"/>
      <c r="AN187" s="82" t="s">
        <v>136</v>
      </c>
      <c r="AO187" s="83">
        <v>317</v>
      </c>
      <c r="AP187" s="84">
        <v>314</v>
      </c>
      <c r="AQ187" s="84">
        <v>312</v>
      </c>
      <c r="AR187" s="84">
        <v>310</v>
      </c>
      <c r="AS187" s="84">
        <v>307</v>
      </c>
      <c r="AT187" s="84">
        <v>305</v>
      </c>
      <c r="AU187" s="84">
        <v>303</v>
      </c>
      <c r="AV187" s="85">
        <v>301</v>
      </c>
    </row>
    <row r="188" spans="1:48">
      <c r="A188">
        <v>188</v>
      </c>
      <c r="B188" s="662"/>
      <c r="C188" s="666">
        <f>+C186+10</f>
        <v>170</v>
      </c>
      <c r="D188" s="86" t="str">
        <f>+D186</f>
        <v>48-X</v>
      </c>
      <c r="E188" s="87">
        <v>317</v>
      </c>
      <c r="F188" s="88">
        <v>314</v>
      </c>
      <c r="G188" s="88">
        <v>312</v>
      </c>
      <c r="H188" s="88">
        <v>309</v>
      </c>
      <c r="I188" s="88">
        <v>307</v>
      </c>
      <c r="J188" s="88">
        <v>304</v>
      </c>
      <c r="K188" s="88">
        <v>302</v>
      </c>
      <c r="L188" s="89">
        <v>300</v>
      </c>
      <c r="N188" s="662"/>
      <c r="O188" s="666">
        <f>+O186+10</f>
        <v>170</v>
      </c>
      <c r="P188" s="86" t="str">
        <f>+P186</f>
        <v>48-X</v>
      </c>
      <c r="Q188" s="87">
        <v>317</v>
      </c>
      <c r="R188" s="88">
        <v>314</v>
      </c>
      <c r="S188" s="88">
        <v>312</v>
      </c>
      <c r="T188" s="88">
        <v>309</v>
      </c>
      <c r="U188" s="88">
        <v>307</v>
      </c>
      <c r="V188" s="88">
        <v>304</v>
      </c>
      <c r="W188" s="88">
        <v>302</v>
      </c>
      <c r="X188" s="89">
        <v>300</v>
      </c>
      <c r="Z188" s="662"/>
      <c r="AA188" s="666">
        <f>+AA186+10</f>
        <v>170</v>
      </c>
      <c r="AB188" s="86" t="str">
        <f>+AB186</f>
        <v>48-X</v>
      </c>
      <c r="AC188" s="87">
        <v>317</v>
      </c>
      <c r="AD188" s="88">
        <v>314</v>
      </c>
      <c r="AE188" s="88">
        <v>312</v>
      </c>
      <c r="AF188" s="88">
        <v>309</v>
      </c>
      <c r="AG188" s="88">
        <v>307</v>
      </c>
      <c r="AH188" s="88">
        <v>304</v>
      </c>
      <c r="AI188" s="88">
        <v>302</v>
      </c>
      <c r="AJ188" s="89">
        <v>300</v>
      </c>
      <c r="AL188" s="662"/>
      <c r="AM188" s="666">
        <f>+AM186+10</f>
        <v>170</v>
      </c>
      <c r="AN188" s="86" t="str">
        <f>+AN186</f>
        <v>48-X</v>
      </c>
      <c r="AO188" s="87">
        <v>317</v>
      </c>
      <c r="AP188" s="88">
        <v>314</v>
      </c>
      <c r="AQ188" s="88">
        <v>312</v>
      </c>
      <c r="AR188" s="88">
        <v>309</v>
      </c>
      <c r="AS188" s="88">
        <v>307</v>
      </c>
      <c r="AT188" s="88">
        <v>304</v>
      </c>
      <c r="AU188" s="88">
        <v>302</v>
      </c>
      <c r="AV188" s="89">
        <v>300</v>
      </c>
    </row>
    <row r="189" spans="1:48" ht="15" thickBot="1">
      <c r="A189">
        <v>189</v>
      </c>
      <c r="B189" s="662"/>
      <c r="C189" s="667"/>
      <c r="D189" s="90" t="str">
        <f>+D187</f>
        <v>48-XL</v>
      </c>
      <c r="E189" s="87">
        <v>317</v>
      </c>
      <c r="F189" s="88">
        <v>317</v>
      </c>
      <c r="G189" s="88">
        <v>317</v>
      </c>
      <c r="H189" s="88">
        <v>317</v>
      </c>
      <c r="I189" s="88">
        <v>317</v>
      </c>
      <c r="J189" s="88">
        <v>317</v>
      </c>
      <c r="K189" s="88">
        <v>317</v>
      </c>
      <c r="L189" s="89">
        <v>318</v>
      </c>
      <c r="N189" s="662"/>
      <c r="O189" s="667"/>
      <c r="P189" s="90" t="str">
        <f>+P187</f>
        <v>48-XL</v>
      </c>
      <c r="Q189" s="87">
        <v>317</v>
      </c>
      <c r="R189" s="88">
        <v>317</v>
      </c>
      <c r="S189" s="88">
        <v>317</v>
      </c>
      <c r="T189" s="88">
        <v>317</v>
      </c>
      <c r="U189" s="88">
        <v>317</v>
      </c>
      <c r="V189" s="88">
        <v>317</v>
      </c>
      <c r="W189" s="88">
        <v>317</v>
      </c>
      <c r="X189" s="89">
        <v>318</v>
      </c>
      <c r="Z189" s="662"/>
      <c r="AA189" s="667"/>
      <c r="AB189" s="90" t="str">
        <f>+AB187</f>
        <v>48-XL</v>
      </c>
      <c r="AC189" s="87">
        <v>317</v>
      </c>
      <c r="AD189" s="88">
        <v>317</v>
      </c>
      <c r="AE189" s="88">
        <v>317</v>
      </c>
      <c r="AF189" s="88">
        <v>317</v>
      </c>
      <c r="AG189" s="88">
        <v>317</v>
      </c>
      <c r="AH189" s="88">
        <v>317</v>
      </c>
      <c r="AI189" s="88">
        <v>317</v>
      </c>
      <c r="AJ189" s="89">
        <v>318</v>
      </c>
      <c r="AL189" s="662"/>
      <c r="AM189" s="667"/>
      <c r="AN189" s="90" t="str">
        <f>+AN187</f>
        <v>48-XL</v>
      </c>
      <c r="AO189" s="87">
        <v>315</v>
      </c>
      <c r="AP189" s="88">
        <v>315</v>
      </c>
      <c r="AQ189" s="88">
        <v>315</v>
      </c>
      <c r="AR189" s="88">
        <v>316</v>
      </c>
      <c r="AS189" s="88">
        <v>316</v>
      </c>
      <c r="AT189" s="88">
        <v>317</v>
      </c>
      <c r="AU189" s="88">
        <v>317</v>
      </c>
      <c r="AV189" s="89">
        <v>318</v>
      </c>
    </row>
    <row r="190" spans="1:48">
      <c r="A190">
        <v>190</v>
      </c>
      <c r="B190" s="662"/>
      <c r="C190" s="664">
        <f>+C188+10</f>
        <v>180</v>
      </c>
      <c r="D190" s="78" t="s">
        <v>133</v>
      </c>
      <c r="E190" s="83">
        <v>318</v>
      </c>
      <c r="F190" s="84">
        <v>317</v>
      </c>
      <c r="G190" s="84">
        <v>317</v>
      </c>
      <c r="H190" s="84">
        <v>317</v>
      </c>
      <c r="I190" s="84">
        <v>317</v>
      </c>
      <c r="J190" s="84">
        <v>317</v>
      </c>
      <c r="K190" s="84">
        <v>317</v>
      </c>
      <c r="L190" s="85">
        <v>317</v>
      </c>
      <c r="N190" s="662"/>
      <c r="O190" s="664">
        <f>+O188+10</f>
        <v>180</v>
      </c>
      <c r="P190" s="78" t="s">
        <v>133</v>
      </c>
      <c r="Q190" s="83">
        <v>318</v>
      </c>
      <c r="R190" s="84">
        <v>317</v>
      </c>
      <c r="S190" s="84">
        <v>317</v>
      </c>
      <c r="T190" s="84">
        <v>317</v>
      </c>
      <c r="U190" s="84">
        <v>317</v>
      </c>
      <c r="V190" s="84">
        <v>317</v>
      </c>
      <c r="W190" s="84">
        <v>317</v>
      </c>
      <c r="X190" s="85">
        <v>317</v>
      </c>
      <c r="Z190" s="662"/>
      <c r="AA190" s="664">
        <f>+AA188+10</f>
        <v>180</v>
      </c>
      <c r="AB190" s="78" t="s">
        <v>133</v>
      </c>
      <c r="AC190" s="83">
        <v>318</v>
      </c>
      <c r="AD190" s="84">
        <v>317</v>
      </c>
      <c r="AE190" s="84">
        <v>317</v>
      </c>
      <c r="AF190" s="84">
        <v>317</v>
      </c>
      <c r="AG190" s="84">
        <v>317</v>
      </c>
      <c r="AH190" s="84">
        <v>317</v>
      </c>
      <c r="AI190" s="84">
        <v>317</v>
      </c>
      <c r="AJ190" s="85">
        <v>317</v>
      </c>
      <c r="AL190" s="662"/>
      <c r="AM190" s="664">
        <f>+AM188+10</f>
        <v>180</v>
      </c>
      <c r="AN190" s="78" t="s">
        <v>133</v>
      </c>
      <c r="AO190" s="83">
        <v>318</v>
      </c>
      <c r="AP190" s="84">
        <v>317</v>
      </c>
      <c r="AQ190" s="84">
        <v>317</v>
      </c>
      <c r="AR190" s="84">
        <v>317</v>
      </c>
      <c r="AS190" s="84">
        <v>317</v>
      </c>
      <c r="AT190" s="84">
        <v>317</v>
      </c>
      <c r="AU190" s="84">
        <v>317</v>
      </c>
      <c r="AV190" s="85">
        <v>317</v>
      </c>
    </row>
    <row r="191" spans="1:48" ht="15" thickBot="1">
      <c r="A191">
        <v>191</v>
      </c>
      <c r="B191" s="662"/>
      <c r="C191" s="665"/>
      <c r="D191" s="82" t="s">
        <v>136</v>
      </c>
      <c r="E191" s="83">
        <v>318</v>
      </c>
      <c r="F191" s="84">
        <v>317</v>
      </c>
      <c r="G191" s="84">
        <v>317</v>
      </c>
      <c r="H191" s="84">
        <v>316</v>
      </c>
      <c r="I191" s="84">
        <v>316</v>
      </c>
      <c r="J191" s="84">
        <v>315</v>
      </c>
      <c r="K191" s="84">
        <v>315</v>
      </c>
      <c r="L191" s="85">
        <v>315</v>
      </c>
      <c r="N191" s="662"/>
      <c r="O191" s="665"/>
      <c r="P191" s="82" t="s">
        <v>136</v>
      </c>
      <c r="Q191" s="83">
        <v>318</v>
      </c>
      <c r="R191" s="84">
        <v>317</v>
      </c>
      <c r="S191" s="84">
        <v>317</v>
      </c>
      <c r="T191" s="84">
        <v>316</v>
      </c>
      <c r="U191" s="84">
        <v>316</v>
      </c>
      <c r="V191" s="84">
        <v>315</v>
      </c>
      <c r="W191" s="84">
        <v>315</v>
      </c>
      <c r="X191" s="85">
        <v>315</v>
      </c>
      <c r="Z191" s="662"/>
      <c r="AA191" s="665"/>
      <c r="AB191" s="82" t="s">
        <v>136</v>
      </c>
      <c r="AC191" s="83">
        <v>318</v>
      </c>
      <c r="AD191" s="84">
        <v>317</v>
      </c>
      <c r="AE191" s="84">
        <v>317</v>
      </c>
      <c r="AF191" s="84">
        <v>316</v>
      </c>
      <c r="AG191" s="84">
        <v>316</v>
      </c>
      <c r="AH191" s="84">
        <v>315</v>
      </c>
      <c r="AI191" s="84">
        <v>315</v>
      </c>
      <c r="AJ191" s="85">
        <v>315</v>
      </c>
      <c r="AL191" s="662"/>
      <c r="AM191" s="665"/>
      <c r="AN191" s="82" t="s">
        <v>136</v>
      </c>
      <c r="AO191" s="83">
        <v>316</v>
      </c>
      <c r="AP191" s="84">
        <v>315</v>
      </c>
      <c r="AQ191" s="84">
        <v>315</v>
      </c>
      <c r="AR191" s="84">
        <v>315</v>
      </c>
      <c r="AS191" s="84">
        <v>315</v>
      </c>
      <c r="AT191" s="84">
        <v>315</v>
      </c>
      <c r="AU191" s="84">
        <v>315</v>
      </c>
      <c r="AV191" s="85">
        <v>315</v>
      </c>
    </row>
    <row r="192" spans="1:48">
      <c r="A192">
        <v>192</v>
      </c>
      <c r="B192" s="662"/>
      <c r="C192" s="666">
        <f>+C190+10</f>
        <v>190</v>
      </c>
      <c r="D192" s="86" t="str">
        <f>+D190</f>
        <v>48-X</v>
      </c>
      <c r="E192" s="87">
        <v>316</v>
      </c>
      <c r="F192" s="88">
        <v>316</v>
      </c>
      <c r="G192" s="88">
        <v>316</v>
      </c>
      <c r="H192" s="88">
        <v>316</v>
      </c>
      <c r="I192" s="88">
        <v>317</v>
      </c>
      <c r="J192" s="88">
        <v>317</v>
      </c>
      <c r="K192" s="88">
        <v>317</v>
      </c>
      <c r="L192" s="89">
        <v>318</v>
      </c>
      <c r="N192" s="662"/>
      <c r="O192" s="666">
        <f>+O190+10</f>
        <v>190</v>
      </c>
      <c r="P192" s="86" t="str">
        <f>+P190</f>
        <v>48-X</v>
      </c>
      <c r="Q192" s="87">
        <v>316</v>
      </c>
      <c r="R192" s="88">
        <v>316</v>
      </c>
      <c r="S192" s="88">
        <v>316</v>
      </c>
      <c r="T192" s="88">
        <v>316</v>
      </c>
      <c r="U192" s="88">
        <v>317</v>
      </c>
      <c r="V192" s="88">
        <v>317</v>
      </c>
      <c r="W192" s="88">
        <v>317</v>
      </c>
      <c r="X192" s="89">
        <v>318</v>
      </c>
      <c r="Z192" s="662"/>
      <c r="AA192" s="666">
        <f>+AA190+10</f>
        <v>190</v>
      </c>
      <c r="AB192" s="86" t="str">
        <f>+AB190</f>
        <v>48-X</v>
      </c>
      <c r="AC192" s="87">
        <v>316</v>
      </c>
      <c r="AD192" s="88">
        <v>316</v>
      </c>
      <c r="AE192" s="88">
        <v>316</v>
      </c>
      <c r="AF192" s="88">
        <v>316</v>
      </c>
      <c r="AG192" s="88">
        <v>317</v>
      </c>
      <c r="AH192" s="88">
        <v>317</v>
      </c>
      <c r="AI192" s="88">
        <v>317</v>
      </c>
      <c r="AJ192" s="89">
        <v>318</v>
      </c>
      <c r="AL192" s="662"/>
      <c r="AM192" s="666">
        <f>+AM190+10</f>
        <v>190</v>
      </c>
      <c r="AN192" s="86" t="str">
        <f>+AN190</f>
        <v>48-X</v>
      </c>
      <c r="AO192" s="87">
        <v>316</v>
      </c>
      <c r="AP192" s="88">
        <v>316</v>
      </c>
      <c r="AQ192" s="88">
        <v>316</v>
      </c>
      <c r="AR192" s="88">
        <v>316</v>
      </c>
      <c r="AS192" s="88">
        <v>317</v>
      </c>
      <c r="AT192" s="88">
        <v>317</v>
      </c>
      <c r="AU192" s="88">
        <v>317</v>
      </c>
      <c r="AV192" s="89">
        <v>318</v>
      </c>
    </row>
    <row r="193" spans="1:48" ht="15" thickBot="1">
      <c r="A193">
        <v>193</v>
      </c>
      <c r="B193" s="662"/>
      <c r="C193" s="667"/>
      <c r="D193" s="90" t="str">
        <f>+D191</f>
        <v>48-XL</v>
      </c>
      <c r="E193" s="87">
        <v>316</v>
      </c>
      <c r="F193" s="88">
        <v>316</v>
      </c>
      <c r="G193" s="88">
        <v>316</v>
      </c>
      <c r="H193" s="88">
        <v>316</v>
      </c>
      <c r="I193" s="88">
        <v>317</v>
      </c>
      <c r="J193" s="88">
        <v>317</v>
      </c>
      <c r="K193" s="88">
        <v>317</v>
      </c>
      <c r="L193" s="89">
        <v>318</v>
      </c>
      <c r="N193" s="662"/>
      <c r="O193" s="667"/>
      <c r="P193" s="90" t="str">
        <f>+P191</f>
        <v>48-XL</v>
      </c>
      <c r="Q193" s="87">
        <v>316</v>
      </c>
      <c r="R193" s="88">
        <v>316</v>
      </c>
      <c r="S193" s="88">
        <v>316</v>
      </c>
      <c r="T193" s="88">
        <v>316</v>
      </c>
      <c r="U193" s="88">
        <v>317</v>
      </c>
      <c r="V193" s="88">
        <v>317</v>
      </c>
      <c r="W193" s="88">
        <v>317</v>
      </c>
      <c r="X193" s="89">
        <v>318</v>
      </c>
      <c r="Z193" s="662"/>
      <c r="AA193" s="667"/>
      <c r="AB193" s="90" t="str">
        <f>+AB191</f>
        <v>48-XL</v>
      </c>
      <c r="AC193" s="87">
        <v>316</v>
      </c>
      <c r="AD193" s="88">
        <v>316</v>
      </c>
      <c r="AE193" s="88">
        <v>316</v>
      </c>
      <c r="AF193" s="88">
        <v>316</v>
      </c>
      <c r="AG193" s="88">
        <v>317</v>
      </c>
      <c r="AH193" s="88">
        <v>317</v>
      </c>
      <c r="AI193" s="88">
        <v>317</v>
      </c>
      <c r="AJ193" s="89">
        <v>318</v>
      </c>
      <c r="AL193" s="662"/>
      <c r="AM193" s="667"/>
      <c r="AN193" s="90" t="str">
        <f>+AN191</f>
        <v>48-XL</v>
      </c>
      <c r="AO193" s="87">
        <v>315</v>
      </c>
      <c r="AP193" s="88">
        <v>315</v>
      </c>
      <c r="AQ193" s="88">
        <v>315</v>
      </c>
      <c r="AR193" s="88">
        <v>315</v>
      </c>
      <c r="AS193" s="88">
        <v>315</v>
      </c>
      <c r="AT193" s="88">
        <v>315</v>
      </c>
      <c r="AU193" s="88">
        <v>315</v>
      </c>
      <c r="AV193" s="89">
        <v>316</v>
      </c>
    </row>
    <row r="194" spans="1:48">
      <c r="A194">
        <v>194</v>
      </c>
      <c r="B194" s="662"/>
      <c r="C194" s="664">
        <f>+C192+10</f>
        <v>200</v>
      </c>
      <c r="D194" s="78" t="s">
        <v>133</v>
      </c>
      <c r="E194" s="184"/>
      <c r="F194" s="84">
        <v>316</v>
      </c>
      <c r="G194" s="84">
        <v>316</v>
      </c>
      <c r="H194" s="84">
        <v>316</v>
      </c>
      <c r="I194" s="84">
        <v>316</v>
      </c>
      <c r="J194" s="84">
        <v>316</v>
      </c>
      <c r="K194" s="84">
        <v>316</v>
      </c>
      <c r="L194" s="85">
        <v>316</v>
      </c>
      <c r="N194" s="662"/>
      <c r="O194" s="664">
        <f>+O192+10</f>
        <v>200</v>
      </c>
      <c r="P194" s="78" t="s">
        <v>133</v>
      </c>
      <c r="Q194" s="184"/>
      <c r="R194" s="84">
        <v>316</v>
      </c>
      <c r="S194" s="84">
        <v>316</v>
      </c>
      <c r="T194" s="84">
        <v>316</v>
      </c>
      <c r="U194" s="84">
        <v>316</v>
      </c>
      <c r="V194" s="84">
        <v>316</v>
      </c>
      <c r="W194" s="84">
        <v>316</v>
      </c>
      <c r="X194" s="85">
        <v>316</v>
      </c>
      <c r="Z194" s="662"/>
      <c r="AA194" s="664">
        <f>+AA192+10</f>
        <v>200</v>
      </c>
      <c r="AB194" s="78" t="s">
        <v>133</v>
      </c>
      <c r="AC194" s="184"/>
      <c r="AD194" s="84">
        <v>316</v>
      </c>
      <c r="AE194" s="84">
        <v>316</v>
      </c>
      <c r="AF194" s="84">
        <v>316</v>
      </c>
      <c r="AG194" s="84">
        <v>316</v>
      </c>
      <c r="AH194" s="84">
        <v>316</v>
      </c>
      <c r="AI194" s="84">
        <v>316</v>
      </c>
      <c r="AJ194" s="85">
        <v>316</v>
      </c>
      <c r="AL194" s="662"/>
      <c r="AM194" s="664">
        <f>+AM192+10</f>
        <v>200</v>
      </c>
      <c r="AN194" s="78" t="s">
        <v>133</v>
      </c>
      <c r="AO194" s="184"/>
      <c r="AP194" s="84">
        <v>316</v>
      </c>
      <c r="AQ194" s="84">
        <v>316</v>
      </c>
      <c r="AR194" s="84">
        <v>316</v>
      </c>
      <c r="AS194" s="84">
        <v>316</v>
      </c>
      <c r="AT194" s="84">
        <v>316</v>
      </c>
      <c r="AU194" s="84">
        <v>316</v>
      </c>
      <c r="AV194" s="85">
        <v>316</v>
      </c>
    </row>
    <row r="195" spans="1:48" ht="15" thickBot="1">
      <c r="A195">
        <v>195</v>
      </c>
      <c r="B195" s="663"/>
      <c r="C195" s="665"/>
      <c r="D195" s="82" t="s">
        <v>136</v>
      </c>
      <c r="E195" s="181"/>
      <c r="F195" s="186">
        <v>316</v>
      </c>
      <c r="G195" s="186">
        <v>316</v>
      </c>
      <c r="H195" s="186">
        <v>316</v>
      </c>
      <c r="I195" s="186">
        <v>316</v>
      </c>
      <c r="J195" s="186">
        <v>316</v>
      </c>
      <c r="K195" s="186">
        <v>316</v>
      </c>
      <c r="L195" s="185">
        <v>316</v>
      </c>
      <c r="N195" s="663"/>
      <c r="O195" s="665"/>
      <c r="P195" s="82" t="s">
        <v>136</v>
      </c>
      <c r="Q195" s="181"/>
      <c r="R195" s="186">
        <v>316</v>
      </c>
      <c r="S195" s="186">
        <v>316</v>
      </c>
      <c r="T195" s="186">
        <v>316</v>
      </c>
      <c r="U195" s="186">
        <v>316</v>
      </c>
      <c r="V195" s="186">
        <v>316</v>
      </c>
      <c r="W195" s="186">
        <v>316</v>
      </c>
      <c r="X195" s="185">
        <v>316</v>
      </c>
      <c r="Z195" s="663"/>
      <c r="AA195" s="665"/>
      <c r="AB195" s="82" t="s">
        <v>136</v>
      </c>
      <c r="AC195" s="181"/>
      <c r="AD195" s="186">
        <v>316</v>
      </c>
      <c r="AE195" s="186">
        <v>316</v>
      </c>
      <c r="AF195" s="186">
        <v>316</v>
      </c>
      <c r="AG195" s="186">
        <v>316</v>
      </c>
      <c r="AH195" s="186">
        <v>316</v>
      </c>
      <c r="AI195" s="186">
        <v>316</v>
      </c>
      <c r="AJ195" s="185">
        <v>316</v>
      </c>
      <c r="AL195" s="663"/>
      <c r="AM195" s="665"/>
      <c r="AN195" s="82" t="s">
        <v>136</v>
      </c>
      <c r="AO195" s="181"/>
      <c r="AP195" s="186">
        <v>315</v>
      </c>
      <c r="AQ195" s="186">
        <v>315</v>
      </c>
      <c r="AR195" s="186">
        <v>315</v>
      </c>
      <c r="AS195" s="186">
        <v>315</v>
      </c>
      <c r="AT195" s="186">
        <v>315</v>
      </c>
      <c r="AU195" s="186">
        <v>315</v>
      </c>
      <c r="AV195" s="185">
        <v>315</v>
      </c>
    </row>
    <row r="196" spans="1:48">
      <c r="A196">
        <v>196</v>
      </c>
    </row>
    <row r="197" spans="1:48">
      <c r="A197">
        <v>197</v>
      </c>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1112</v>
      </c>
      <c r="C203" s="650"/>
      <c r="D203" s="651"/>
      <c r="E203" s="649" t="s">
        <v>1132</v>
      </c>
      <c r="F203" s="650"/>
      <c r="G203" s="650"/>
      <c r="H203" s="650"/>
      <c r="I203" s="650"/>
      <c r="J203" s="650"/>
      <c r="K203" s="650"/>
      <c r="L203" s="651"/>
      <c r="N203" s="649" t="s">
        <v>1114</v>
      </c>
      <c r="O203" s="650"/>
      <c r="P203" s="651"/>
      <c r="Q203" s="649" t="s">
        <v>1132</v>
      </c>
      <c r="R203" s="650"/>
      <c r="S203" s="650"/>
      <c r="T203" s="650"/>
      <c r="U203" s="650"/>
      <c r="V203" s="650"/>
      <c r="W203" s="650"/>
      <c r="X203" s="651"/>
      <c r="Z203" s="649" t="s">
        <v>1115</v>
      </c>
      <c r="AA203" s="650"/>
      <c r="AB203" s="651"/>
      <c r="AC203" s="649" t="s">
        <v>1132</v>
      </c>
      <c r="AD203" s="650"/>
      <c r="AE203" s="650"/>
      <c r="AF203" s="650"/>
      <c r="AG203" s="650"/>
      <c r="AH203" s="650"/>
      <c r="AI203" s="650"/>
      <c r="AJ203" s="651"/>
      <c r="AL203" s="649" t="s">
        <v>1116</v>
      </c>
      <c r="AM203" s="650"/>
      <c r="AN203" s="651"/>
      <c r="AO203" s="649" t="s">
        <v>1132</v>
      </c>
      <c r="AP203" s="650"/>
      <c r="AQ203" s="650"/>
      <c r="AR203" s="650"/>
      <c r="AS203" s="650"/>
      <c r="AT203" s="650"/>
      <c r="AU203" s="650"/>
      <c r="AV203" s="651"/>
    </row>
    <row r="204" spans="1:48" ht="15.75" customHeight="1">
      <c r="A204">
        <v>204</v>
      </c>
      <c r="B204" s="652" t="s">
        <v>1127</v>
      </c>
      <c r="C204" s="652" t="s">
        <v>634</v>
      </c>
      <c r="D204" s="669" t="s">
        <v>1119</v>
      </c>
      <c r="E204" s="676" t="s">
        <v>1120</v>
      </c>
      <c r="F204" s="677"/>
      <c r="G204" s="677"/>
      <c r="H204" s="677"/>
      <c r="I204" s="677"/>
      <c r="J204" s="677"/>
      <c r="K204" s="677"/>
      <c r="L204" s="678"/>
      <c r="N204" s="652" t="s">
        <v>1127</v>
      </c>
      <c r="O204" s="652" t="s">
        <v>634</v>
      </c>
      <c r="P204" s="669" t="s">
        <v>1119</v>
      </c>
      <c r="Q204" s="676" t="s">
        <v>1120</v>
      </c>
      <c r="R204" s="677"/>
      <c r="S204" s="677"/>
      <c r="T204" s="677"/>
      <c r="U204" s="677"/>
      <c r="V204" s="677"/>
      <c r="W204" s="677"/>
      <c r="X204" s="678"/>
      <c r="Z204" s="652" t="s">
        <v>1127</v>
      </c>
      <c r="AA204" s="652" t="s">
        <v>634</v>
      </c>
      <c r="AB204" s="669" t="s">
        <v>1119</v>
      </c>
      <c r="AC204" s="676" t="s">
        <v>1120</v>
      </c>
      <c r="AD204" s="677"/>
      <c r="AE204" s="677"/>
      <c r="AF204" s="677"/>
      <c r="AG204" s="677"/>
      <c r="AH204" s="677"/>
      <c r="AI204" s="677"/>
      <c r="AJ204" s="678"/>
      <c r="AL204" s="652" t="s">
        <v>1127</v>
      </c>
      <c r="AM204" s="652" t="s">
        <v>634</v>
      </c>
      <c r="AN204" s="669" t="s">
        <v>1119</v>
      </c>
      <c r="AO204" s="676" t="s">
        <v>1120</v>
      </c>
      <c r="AP204" s="677"/>
      <c r="AQ204" s="677"/>
      <c r="AR204" s="677"/>
      <c r="AS204" s="677"/>
      <c r="AT204" s="677"/>
      <c r="AU204" s="677"/>
      <c r="AV204" s="678"/>
    </row>
    <row r="205" spans="1:48" ht="15" customHeight="1" thickBot="1">
      <c r="A205">
        <v>205</v>
      </c>
      <c r="B205" s="668"/>
      <c r="C205" s="668"/>
      <c r="D205" s="670"/>
      <c r="E205" s="679"/>
      <c r="F205" s="680"/>
      <c r="G205" s="680"/>
      <c r="H205" s="680"/>
      <c r="I205" s="680"/>
      <c r="J205" s="680"/>
      <c r="K205" s="680"/>
      <c r="L205" s="681"/>
      <c r="N205" s="668"/>
      <c r="O205" s="668"/>
      <c r="P205" s="670"/>
      <c r="Q205" s="679"/>
      <c r="R205" s="680"/>
      <c r="S205" s="680"/>
      <c r="T205" s="680"/>
      <c r="U205" s="680"/>
      <c r="V205" s="680"/>
      <c r="W205" s="680"/>
      <c r="X205" s="681"/>
      <c r="Z205" s="668"/>
      <c r="AA205" s="668"/>
      <c r="AB205" s="670"/>
      <c r="AC205" s="679"/>
      <c r="AD205" s="680"/>
      <c r="AE205" s="680"/>
      <c r="AF205" s="680"/>
      <c r="AG205" s="680"/>
      <c r="AH205" s="680"/>
      <c r="AI205" s="680"/>
      <c r="AJ205" s="681"/>
      <c r="AL205" s="668"/>
      <c r="AM205" s="668"/>
      <c r="AN205" s="670"/>
      <c r="AO205" s="679"/>
      <c r="AP205" s="680"/>
      <c r="AQ205" s="680"/>
      <c r="AR205" s="680"/>
      <c r="AS205" s="680"/>
      <c r="AT205" s="680"/>
      <c r="AU205" s="680"/>
      <c r="AV205" s="681"/>
    </row>
    <row r="206" spans="1:48" ht="15" thickBot="1">
      <c r="A206">
        <v>206</v>
      </c>
      <c r="B206" s="653"/>
      <c r="C206" s="653"/>
      <c r="D206" s="671"/>
      <c r="E206" s="75">
        <v>0</v>
      </c>
      <c r="F206" s="76">
        <v>500</v>
      </c>
      <c r="G206" s="76">
        <v>1000</v>
      </c>
      <c r="H206" s="76">
        <v>1500</v>
      </c>
      <c r="I206" s="76">
        <v>2000</v>
      </c>
      <c r="J206" s="76">
        <v>2500</v>
      </c>
      <c r="K206" s="76">
        <v>3000</v>
      </c>
      <c r="L206" s="77">
        <v>3500</v>
      </c>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
        <v>1139</v>
      </c>
      <c r="C207" s="664">
        <v>100</v>
      </c>
      <c r="D207" s="78" t="s">
        <v>133</v>
      </c>
      <c r="E207" s="79">
        <v>132</v>
      </c>
      <c r="F207" s="80">
        <v>126</v>
      </c>
      <c r="G207" s="80">
        <v>120</v>
      </c>
      <c r="H207" s="80">
        <v>114</v>
      </c>
      <c r="I207" s="80">
        <v>108</v>
      </c>
      <c r="J207" s="80">
        <v>102</v>
      </c>
      <c r="K207" s="80">
        <v>96</v>
      </c>
      <c r="L207" s="81">
        <v>91</v>
      </c>
      <c r="N207" s="661" t="s">
        <v>1139</v>
      </c>
      <c r="O207" s="664">
        <v>100</v>
      </c>
      <c r="P207" s="78" t="s">
        <v>133</v>
      </c>
      <c r="Q207" s="79">
        <v>132</v>
      </c>
      <c r="R207" s="80">
        <v>126</v>
      </c>
      <c r="S207" s="80">
        <v>120</v>
      </c>
      <c r="T207" s="80">
        <v>114</v>
      </c>
      <c r="U207" s="80">
        <v>108</v>
      </c>
      <c r="V207" s="80">
        <v>102</v>
      </c>
      <c r="W207" s="80">
        <v>96</v>
      </c>
      <c r="X207" s="81">
        <v>91</v>
      </c>
      <c r="Z207" s="661" t="s">
        <v>1139</v>
      </c>
      <c r="AA207" s="664">
        <v>100</v>
      </c>
      <c r="AB207" s="78" t="s">
        <v>133</v>
      </c>
      <c r="AC207" s="79">
        <v>132</v>
      </c>
      <c r="AD207" s="80">
        <v>126</v>
      </c>
      <c r="AE207" s="80">
        <v>120</v>
      </c>
      <c r="AF207" s="80">
        <v>114</v>
      </c>
      <c r="AG207" s="80">
        <v>108</v>
      </c>
      <c r="AH207" s="80">
        <v>102</v>
      </c>
      <c r="AI207" s="80">
        <v>96</v>
      </c>
      <c r="AJ207" s="81">
        <v>91</v>
      </c>
      <c r="AL207" s="661" t="s">
        <v>1139</v>
      </c>
      <c r="AM207" s="664">
        <v>100</v>
      </c>
      <c r="AN207" s="78" t="s">
        <v>133</v>
      </c>
      <c r="AO207" s="79">
        <v>129</v>
      </c>
      <c r="AP207" s="80">
        <v>122</v>
      </c>
      <c r="AQ207" s="80">
        <v>116</v>
      </c>
      <c r="AR207" s="80">
        <v>110</v>
      </c>
      <c r="AS207" s="80">
        <v>104</v>
      </c>
      <c r="AT207" s="80">
        <v>98</v>
      </c>
      <c r="AU207" s="80">
        <v>92</v>
      </c>
      <c r="AV207" s="81">
        <v>86</v>
      </c>
    </row>
    <row r="208" spans="1:48" ht="15" thickBot="1">
      <c r="A208">
        <v>208</v>
      </c>
      <c r="B208" s="662"/>
      <c r="C208" s="665"/>
      <c r="D208" s="82" t="s">
        <v>136</v>
      </c>
      <c r="E208" s="83">
        <v>143</v>
      </c>
      <c r="F208" s="84">
        <v>136</v>
      </c>
      <c r="G208" s="84">
        <v>129</v>
      </c>
      <c r="H208" s="84">
        <v>122</v>
      </c>
      <c r="I208" s="84">
        <v>115</v>
      </c>
      <c r="J208" s="84">
        <v>108</v>
      </c>
      <c r="K208" s="84">
        <v>101</v>
      </c>
      <c r="L208" s="85">
        <v>95</v>
      </c>
      <c r="N208" s="662"/>
      <c r="O208" s="665"/>
      <c r="P208" s="82" t="s">
        <v>136</v>
      </c>
      <c r="Q208" s="83">
        <v>143</v>
      </c>
      <c r="R208" s="84">
        <v>136</v>
      </c>
      <c r="S208" s="84">
        <v>129</v>
      </c>
      <c r="T208" s="84">
        <v>122</v>
      </c>
      <c r="U208" s="84">
        <v>115</v>
      </c>
      <c r="V208" s="84">
        <v>108</v>
      </c>
      <c r="W208" s="84">
        <v>101</v>
      </c>
      <c r="X208" s="85">
        <v>95</v>
      </c>
      <c r="Z208" s="662"/>
      <c r="AA208" s="665"/>
      <c r="AB208" s="82" t="s">
        <v>136</v>
      </c>
      <c r="AC208" s="83">
        <v>143</v>
      </c>
      <c r="AD208" s="84">
        <v>135</v>
      </c>
      <c r="AE208" s="84">
        <v>128</v>
      </c>
      <c r="AF208" s="84">
        <v>121</v>
      </c>
      <c r="AG208" s="84">
        <v>113</v>
      </c>
      <c r="AH208" s="84">
        <v>106</v>
      </c>
      <c r="AI208" s="84">
        <v>99</v>
      </c>
      <c r="AJ208" s="85">
        <v>92</v>
      </c>
      <c r="AL208" s="662"/>
      <c r="AM208" s="665"/>
      <c r="AN208" s="82" t="s">
        <v>136</v>
      </c>
      <c r="AO208" s="83">
        <v>122</v>
      </c>
      <c r="AP208" s="84">
        <v>118</v>
      </c>
      <c r="AQ208" s="84">
        <v>114</v>
      </c>
      <c r="AR208" s="84">
        <v>110</v>
      </c>
      <c r="AS208" s="84">
        <v>106</v>
      </c>
      <c r="AT208" s="84">
        <v>102</v>
      </c>
      <c r="AU208" s="84">
        <v>98</v>
      </c>
      <c r="AV208" s="85">
        <v>94</v>
      </c>
    </row>
    <row r="209" spans="1:48">
      <c r="A209">
        <v>209</v>
      </c>
      <c r="B209" s="662"/>
      <c r="C209" s="666">
        <v>110</v>
      </c>
      <c r="D209" s="86" t="str">
        <f>+D207</f>
        <v>48-X</v>
      </c>
      <c r="E209" s="87">
        <v>153</v>
      </c>
      <c r="F209" s="88">
        <v>146</v>
      </c>
      <c r="G209" s="88">
        <v>140</v>
      </c>
      <c r="H209" s="88">
        <v>133</v>
      </c>
      <c r="I209" s="88">
        <v>127</v>
      </c>
      <c r="J209" s="88">
        <v>120</v>
      </c>
      <c r="K209" s="88">
        <v>114</v>
      </c>
      <c r="L209" s="89">
        <v>108</v>
      </c>
      <c r="N209" s="662"/>
      <c r="O209" s="666">
        <v>110</v>
      </c>
      <c r="P209" s="86" t="str">
        <f>+P207</f>
        <v>48-X</v>
      </c>
      <c r="Q209" s="87">
        <v>153</v>
      </c>
      <c r="R209" s="88">
        <v>146</v>
      </c>
      <c r="S209" s="88">
        <v>140</v>
      </c>
      <c r="T209" s="88">
        <v>133</v>
      </c>
      <c r="U209" s="88">
        <v>127</v>
      </c>
      <c r="V209" s="88">
        <v>120</v>
      </c>
      <c r="W209" s="88">
        <v>114</v>
      </c>
      <c r="X209" s="89">
        <v>108</v>
      </c>
      <c r="Z209" s="662"/>
      <c r="AA209" s="666">
        <v>110</v>
      </c>
      <c r="AB209" s="86" t="str">
        <f>+AB207</f>
        <v>48-X</v>
      </c>
      <c r="AC209" s="87">
        <v>153</v>
      </c>
      <c r="AD209" s="88">
        <v>146</v>
      </c>
      <c r="AE209" s="88">
        <v>140</v>
      </c>
      <c r="AF209" s="88">
        <v>133</v>
      </c>
      <c r="AG209" s="88">
        <v>127</v>
      </c>
      <c r="AH209" s="88">
        <v>120</v>
      </c>
      <c r="AI209" s="88">
        <v>114</v>
      </c>
      <c r="AJ209" s="89">
        <v>108</v>
      </c>
      <c r="AL209" s="662"/>
      <c r="AM209" s="666">
        <v>110</v>
      </c>
      <c r="AN209" s="86" t="str">
        <f>+AN207</f>
        <v>48-X</v>
      </c>
      <c r="AO209" s="87">
        <v>153</v>
      </c>
      <c r="AP209" s="88">
        <v>145</v>
      </c>
      <c r="AQ209" s="88">
        <v>137</v>
      </c>
      <c r="AR209" s="88">
        <v>129</v>
      </c>
      <c r="AS209" s="88">
        <v>121</v>
      </c>
      <c r="AT209" s="88">
        <v>113</v>
      </c>
      <c r="AU209" s="88">
        <v>105</v>
      </c>
      <c r="AV209" s="89">
        <v>98</v>
      </c>
    </row>
    <row r="210" spans="1:48" ht="15" thickBot="1">
      <c r="A210">
        <v>210</v>
      </c>
      <c r="B210" s="662"/>
      <c r="C210" s="667"/>
      <c r="D210" s="90" t="str">
        <f>+D208</f>
        <v>48-XL</v>
      </c>
      <c r="E210" s="87">
        <v>169</v>
      </c>
      <c r="F210" s="88">
        <v>161</v>
      </c>
      <c r="G210" s="88">
        <v>153</v>
      </c>
      <c r="H210" s="88">
        <v>145</v>
      </c>
      <c r="I210" s="88">
        <v>138</v>
      </c>
      <c r="J210" s="88">
        <v>130</v>
      </c>
      <c r="K210" s="88">
        <v>122</v>
      </c>
      <c r="L210" s="89">
        <v>115</v>
      </c>
      <c r="N210" s="662"/>
      <c r="O210" s="667"/>
      <c r="P210" s="90" t="str">
        <f>+P208</f>
        <v>48-XL</v>
      </c>
      <c r="Q210" s="87">
        <v>169</v>
      </c>
      <c r="R210" s="88">
        <v>161</v>
      </c>
      <c r="S210" s="88">
        <v>153</v>
      </c>
      <c r="T210" s="88">
        <v>145</v>
      </c>
      <c r="U210" s="88">
        <v>138</v>
      </c>
      <c r="V210" s="88">
        <v>130</v>
      </c>
      <c r="W210" s="88">
        <v>122</v>
      </c>
      <c r="X210" s="89">
        <v>115</v>
      </c>
      <c r="Z210" s="662"/>
      <c r="AA210" s="667"/>
      <c r="AB210" s="90" t="str">
        <f>+AB208</f>
        <v>48-XL</v>
      </c>
      <c r="AC210" s="87">
        <v>169</v>
      </c>
      <c r="AD210" s="88">
        <v>161</v>
      </c>
      <c r="AE210" s="88">
        <v>153</v>
      </c>
      <c r="AF210" s="88">
        <v>145</v>
      </c>
      <c r="AG210" s="88">
        <v>138</v>
      </c>
      <c r="AH210" s="88">
        <v>130</v>
      </c>
      <c r="AI210" s="88">
        <v>122</v>
      </c>
      <c r="AJ210" s="89">
        <v>115</v>
      </c>
      <c r="AL210" s="662"/>
      <c r="AM210" s="667"/>
      <c r="AN210" s="90" t="str">
        <f>+AN208</f>
        <v>48-XL</v>
      </c>
      <c r="AO210" s="87">
        <v>151</v>
      </c>
      <c r="AP210" s="88">
        <v>142</v>
      </c>
      <c r="AQ210" s="88">
        <v>134</v>
      </c>
      <c r="AR210" s="88">
        <v>126</v>
      </c>
      <c r="AS210" s="88">
        <v>118</v>
      </c>
      <c r="AT210" s="88">
        <v>110</v>
      </c>
      <c r="AU210" s="88">
        <v>102</v>
      </c>
      <c r="AV210" s="89">
        <v>94</v>
      </c>
    </row>
    <row r="211" spans="1:48">
      <c r="A211">
        <v>211</v>
      </c>
      <c r="B211" s="662"/>
      <c r="C211" s="664">
        <f>+C209+10</f>
        <v>120</v>
      </c>
      <c r="D211" s="78" t="s">
        <v>133</v>
      </c>
      <c r="E211" s="83">
        <v>175</v>
      </c>
      <c r="F211" s="84">
        <v>167</v>
      </c>
      <c r="G211" s="84">
        <v>160</v>
      </c>
      <c r="H211" s="84">
        <v>153</v>
      </c>
      <c r="I211" s="84">
        <v>146</v>
      </c>
      <c r="J211" s="84">
        <v>139</v>
      </c>
      <c r="K211" s="84">
        <v>132</v>
      </c>
      <c r="L211" s="85">
        <v>125</v>
      </c>
      <c r="N211" s="662"/>
      <c r="O211" s="664">
        <f>+O209+10</f>
        <v>120</v>
      </c>
      <c r="P211" s="78" t="s">
        <v>133</v>
      </c>
      <c r="Q211" s="83">
        <v>175</v>
      </c>
      <c r="R211" s="84">
        <v>167</v>
      </c>
      <c r="S211" s="84">
        <v>160</v>
      </c>
      <c r="T211" s="84">
        <v>153</v>
      </c>
      <c r="U211" s="84">
        <v>146</v>
      </c>
      <c r="V211" s="84">
        <v>139</v>
      </c>
      <c r="W211" s="84">
        <v>132</v>
      </c>
      <c r="X211" s="85">
        <v>125</v>
      </c>
      <c r="Z211" s="662"/>
      <c r="AA211" s="664">
        <f>+AA209+10</f>
        <v>120</v>
      </c>
      <c r="AB211" s="78" t="s">
        <v>133</v>
      </c>
      <c r="AC211" s="83">
        <v>175</v>
      </c>
      <c r="AD211" s="84">
        <v>167</v>
      </c>
      <c r="AE211" s="84">
        <v>160</v>
      </c>
      <c r="AF211" s="84">
        <v>153</v>
      </c>
      <c r="AG211" s="84">
        <v>146</v>
      </c>
      <c r="AH211" s="84">
        <v>139</v>
      </c>
      <c r="AI211" s="84">
        <v>132</v>
      </c>
      <c r="AJ211" s="85">
        <v>125</v>
      </c>
      <c r="AL211" s="662"/>
      <c r="AM211" s="664">
        <f>+AM209+10</f>
        <v>120</v>
      </c>
      <c r="AN211" s="78" t="s">
        <v>133</v>
      </c>
      <c r="AO211" s="83">
        <v>175</v>
      </c>
      <c r="AP211" s="84">
        <v>167</v>
      </c>
      <c r="AQ211" s="84">
        <v>159</v>
      </c>
      <c r="AR211" s="84">
        <v>151</v>
      </c>
      <c r="AS211" s="84">
        <v>143</v>
      </c>
      <c r="AT211" s="84">
        <v>135</v>
      </c>
      <c r="AU211" s="84">
        <v>127</v>
      </c>
      <c r="AV211" s="85">
        <v>120</v>
      </c>
    </row>
    <row r="212" spans="1:48" ht="15" thickBot="1">
      <c r="A212">
        <v>212</v>
      </c>
      <c r="B212" s="662"/>
      <c r="C212" s="665"/>
      <c r="D212" s="82" t="s">
        <v>136</v>
      </c>
      <c r="E212" s="83">
        <v>193</v>
      </c>
      <c r="F212" s="84">
        <v>184</v>
      </c>
      <c r="G212" s="84">
        <v>176</v>
      </c>
      <c r="H212" s="84">
        <v>168</v>
      </c>
      <c r="I212" s="84">
        <v>159</v>
      </c>
      <c r="J212" s="84">
        <v>151</v>
      </c>
      <c r="K212" s="84">
        <v>143</v>
      </c>
      <c r="L212" s="85">
        <v>135</v>
      </c>
      <c r="N212" s="662"/>
      <c r="O212" s="665"/>
      <c r="P212" s="82" t="s">
        <v>136</v>
      </c>
      <c r="Q212" s="83">
        <v>193</v>
      </c>
      <c r="R212" s="84">
        <v>184</v>
      </c>
      <c r="S212" s="84">
        <v>176</v>
      </c>
      <c r="T212" s="84">
        <v>168</v>
      </c>
      <c r="U212" s="84">
        <v>159</v>
      </c>
      <c r="V212" s="84">
        <v>151</v>
      </c>
      <c r="W212" s="84">
        <v>143</v>
      </c>
      <c r="X212" s="85">
        <v>135</v>
      </c>
      <c r="Z212" s="662"/>
      <c r="AA212" s="665"/>
      <c r="AB212" s="82" t="s">
        <v>136</v>
      </c>
      <c r="AC212" s="83">
        <v>193</v>
      </c>
      <c r="AD212" s="84">
        <v>184</v>
      </c>
      <c r="AE212" s="84">
        <v>176</v>
      </c>
      <c r="AF212" s="84">
        <v>168</v>
      </c>
      <c r="AG212" s="84">
        <v>159</v>
      </c>
      <c r="AH212" s="84">
        <v>151</v>
      </c>
      <c r="AI212" s="84">
        <v>143</v>
      </c>
      <c r="AJ212" s="85">
        <v>135</v>
      </c>
      <c r="AL212" s="662"/>
      <c r="AM212" s="665"/>
      <c r="AN212" s="82" t="s">
        <v>136</v>
      </c>
      <c r="AO212" s="83">
        <v>182</v>
      </c>
      <c r="AP212" s="84">
        <v>172</v>
      </c>
      <c r="AQ212" s="84">
        <v>162</v>
      </c>
      <c r="AR212" s="84">
        <v>152</v>
      </c>
      <c r="AS212" s="84">
        <v>143</v>
      </c>
      <c r="AT212" s="84">
        <v>133</v>
      </c>
      <c r="AU212" s="84">
        <v>123</v>
      </c>
      <c r="AV212" s="85">
        <v>114</v>
      </c>
    </row>
    <row r="213" spans="1:48">
      <c r="A213">
        <v>213</v>
      </c>
      <c r="B213" s="662"/>
      <c r="C213" s="666">
        <f>+C211+10</f>
        <v>130</v>
      </c>
      <c r="D213" s="86" t="str">
        <f>+D211</f>
        <v>48-X</v>
      </c>
      <c r="E213" s="87">
        <v>198</v>
      </c>
      <c r="F213" s="88">
        <v>190</v>
      </c>
      <c r="G213" s="88">
        <v>182</v>
      </c>
      <c r="H213" s="88">
        <v>174</v>
      </c>
      <c r="I213" s="88">
        <v>166</v>
      </c>
      <c r="J213" s="88">
        <v>158</v>
      </c>
      <c r="K213" s="88">
        <v>150</v>
      </c>
      <c r="L213" s="89">
        <v>143</v>
      </c>
      <c r="N213" s="662"/>
      <c r="O213" s="666">
        <f>+O211+10</f>
        <v>130</v>
      </c>
      <c r="P213" s="86" t="str">
        <f>+P211</f>
        <v>48-X</v>
      </c>
      <c r="Q213" s="87">
        <v>198</v>
      </c>
      <c r="R213" s="88">
        <v>190</v>
      </c>
      <c r="S213" s="88">
        <v>182</v>
      </c>
      <c r="T213" s="88">
        <v>174</v>
      </c>
      <c r="U213" s="88">
        <v>166</v>
      </c>
      <c r="V213" s="88">
        <v>158</v>
      </c>
      <c r="W213" s="88">
        <v>150</v>
      </c>
      <c r="X213" s="89">
        <v>143</v>
      </c>
      <c r="Z213" s="662"/>
      <c r="AA213" s="666">
        <f>+AA211+10</f>
        <v>130</v>
      </c>
      <c r="AB213" s="86" t="str">
        <f>+AB211</f>
        <v>48-X</v>
      </c>
      <c r="AC213" s="87">
        <v>198</v>
      </c>
      <c r="AD213" s="88">
        <v>190</v>
      </c>
      <c r="AE213" s="88">
        <v>182</v>
      </c>
      <c r="AF213" s="88">
        <v>174</v>
      </c>
      <c r="AG213" s="88">
        <v>166</v>
      </c>
      <c r="AH213" s="88">
        <v>158</v>
      </c>
      <c r="AI213" s="88">
        <v>150</v>
      </c>
      <c r="AJ213" s="89">
        <v>143</v>
      </c>
      <c r="AL213" s="662"/>
      <c r="AM213" s="666">
        <f>+AM211+10</f>
        <v>130</v>
      </c>
      <c r="AN213" s="86" t="str">
        <f>+AN211</f>
        <v>48-X</v>
      </c>
      <c r="AO213" s="87">
        <v>198</v>
      </c>
      <c r="AP213" s="88">
        <v>190</v>
      </c>
      <c r="AQ213" s="88">
        <v>182</v>
      </c>
      <c r="AR213" s="88">
        <v>174</v>
      </c>
      <c r="AS213" s="88">
        <v>166</v>
      </c>
      <c r="AT213" s="88">
        <v>158</v>
      </c>
      <c r="AU213" s="88">
        <v>150</v>
      </c>
      <c r="AV213" s="89">
        <v>143</v>
      </c>
    </row>
    <row r="214" spans="1:48" ht="15" thickBot="1">
      <c r="A214">
        <v>214</v>
      </c>
      <c r="B214" s="662"/>
      <c r="C214" s="667"/>
      <c r="D214" s="90" t="str">
        <f>+D212</f>
        <v>48-XL</v>
      </c>
      <c r="E214" s="87">
        <v>217</v>
      </c>
      <c r="F214" s="88">
        <v>208</v>
      </c>
      <c r="G214" s="88">
        <v>199</v>
      </c>
      <c r="H214" s="88">
        <v>190</v>
      </c>
      <c r="I214" s="88">
        <v>182</v>
      </c>
      <c r="J214" s="88">
        <v>173</v>
      </c>
      <c r="K214" s="88">
        <v>164</v>
      </c>
      <c r="L214" s="89">
        <v>156</v>
      </c>
      <c r="N214" s="662"/>
      <c r="O214" s="667"/>
      <c r="P214" s="90" t="str">
        <f>+P212</f>
        <v>48-XL</v>
      </c>
      <c r="Q214" s="87">
        <v>217</v>
      </c>
      <c r="R214" s="88">
        <v>208</v>
      </c>
      <c r="S214" s="88">
        <v>199</v>
      </c>
      <c r="T214" s="88">
        <v>190</v>
      </c>
      <c r="U214" s="88">
        <v>182</v>
      </c>
      <c r="V214" s="88">
        <v>173</v>
      </c>
      <c r="W214" s="88">
        <v>164</v>
      </c>
      <c r="X214" s="89">
        <v>156</v>
      </c>
      <c r="Z214" s="662"/>
      <c r="AA214" s="667"/>
      <c r="AB214" s="90" t="str">
        <f>+AB212</f>
        <v>48-XL</v>
      </c>
      <c r="AC214" s="87">
        <v>217</v>
      </c>
      <c r="AD214" s="88">
        <v>208</v>
      </c>
      <c r="AE214" s="88">
        <v>199</v>
      </c>
      <c r="AF214" s="88">
        <v>190</v>
      </c>
      <c r="AG214" s="88">
        <v>182</v>
      </c>
      <c r="AH214" s="88">
        <v>173</v>
      </c>
      <c r="AI214" s="88">
        <v>164</v>
      </c>
      <c r="AJ214" s="89">
        <v>156</v>
      </c>
      <c r="AL214" s="662"/>
      <c r="AM214" s="667"/>
      <c r="AN214" s="90" t="str">
        <f>+AN212</f>
        <v>48-XL</v>
      </c>
      <c r="AO214" s="87">
        <v>216</v>
      </c>
      <c r="AP214" s="88">
        <v>204</v>
      </c>
      <c r="AQ214" s="88">
        <v>193</v>
      </c>
      <c r="AR214" s="88">
        <v>181</v>
      </c>
      <c r="AS214" s="88">
        <v>170</v>
      </c>
      <c r="AT214" s="88">
        <v>158</v>
      </c>
      <c r="AU214" s="88">
        <v>147</v>
      </c>
      <c r="AV214" s="89">
        <v>136</v>
      </c>
    </row>
    <row r="215" spans="1:48">
      <c r="A215">
        <v>215</v>
      </c>
      <c r="B215" s="662"/>
      <c r="C215" s="664">
        <f>+C213+10</f>
        <v>140</v>
      </c>
      <c r="D215" s="78" t="s">
        <v>133</v>
      </c>
      <c r="E215" s="83">
        <v>220</v>
      </c>
      <c r="F215" s="84">
        <v>211</v>
      </c>
      <c r="G215" s="84">
        <v>202</v>
      </c>
      <c r="H215" s="84">
        <v>194</v>
      </c>
      <c r="I215" s="84">
        <v>185</v>
      </c>
      <c r="J215" s="84">
        <v>177</v>
      </c>
      <c r="K215" s="84">
        <v>168</v>
      </c>
      <c r="L215" s="85">
        <v>160</v>
      </c>
      <c r="N215" s="662"/>
      <c r="O215" s="664">
        <f>+O213+10</f>
        <v>140</v>
      </c>
      <c r="P215" s="78" t="s">
        <v>133</v>
      </c>
      <c r="Q215" s="83">
        <v>220</v>
      </c>
      <c r="R215" s="84">
        <v>211</v>
      </c>
      <c r="S215" s="84">
        <v>202</v>
      </c>
      <c r="T215" s="84">
        <v>194</v>
      </c>
      <c r="U215" s="84">
        <v>185</v>
      </c>
      <c r="V215" s="84">
        <v>177</v>
      </c>
      <c r="W215" s="84">
        <v>168</v>
      </c>
      <c r="X215" s="85">
        <v>160</v>
      </c>
      <c r="Z215" s="662"/>
      <c r="AA215" s="664">
        <f>+AA213+10</f>
        <v>140</v>
      </c>
      <c r="AB215" s="78" t="s">
        <v>133</v>
      </c>
      <c r="AC215" s="83">
        <v>220</v>
      </c>
      <c r="AD215" s="84">
        <v>211</v>
      </c>
      <c r="AE215" s="84">
        <v>202</v>
      </c>
      <c r="AF215" s="84">
        <v>194</v>
      </c>
      <c r="AG215" s="84">
        <v>185</v>
      </c>
      <c r="AH215" s="84">
        <v>177</v>
      </c>
      <c r="AI215" s="84">
        <v>168</v>
      </c>
      <c r="AJ215" s="85">
        <v>160</v>
      </c>
      <c r="AL215" s="662"/>
      <c r="AM215" s="664">
        <f>+AM213+10</f>
        <v>140</v>
      </c>
      <c r="AN215" s="78" t="s">
        <v>133</v>
      </c>
      <c r="AO215" s="83">
        <v>220</v>
      </c>
      <c r="AP215" s="84">
        <v>211</v>
      </c>
      <c r="AQ215" s="84">
        <v>202</v>
      </c>
      <c r="AR215" s="84">
        <v>194</v>
      </c>
      <c r="AS215" s="84">
        <v>185</v>
      </c>
      <c r="AT215" s="84">
        <v>177</v>
      </c>
      <c r="AU215" s="84">
        <v>168</v>
      </c>
      <c r="AV215" s="85">
        <v>160</v>
      </c>
    </row>
    <row r="216" spans="1:48" ht="15" thickBot="1">
      <c r="A216">
        <v>216</v>
      </c>
      <c r="B216" s="662"/>
      <c r="C216" s="665"/>
      <c r="D216" s="82" t="s">
        <v>136</v>
      </c>
      <c r="E216" s="83">
        <v>230</v>
      </c>
      <c r="F216" s="84">
        <v>222</v>
      </c>
      <c r="G216" s="84">
        <v>214</v>
      </c>
      <c r="H216" s="84">
        <v>206</v>
      </c>
      <c r="I216" s="84">
        <v>199</v>
      </c>
      <c r="J216" s="84">
        <v>191</v>
      </c>
      <c r="K216" s="84">
        <v>183</v>
      </c>
      <c r="L216" s="85">
        <v>176</v>
      </c>
      <c r="N216" s="662"/>
      <c r="O216" s="665"/>
      <c r="P216" s="82" t="s">
        <v>136</v>
      </c>
      <c r="Q216" s="83">
        <v>230</v>
      </c>
      <c r="R216" s="84">
        <v>222</v>
      </c>
      <c r="S216" s="84">
        <v>214</v>
      </c>
      <c r="T216" s="84">
        <v>206</v>
      </c>
      <c r="U216" s="84">
        <v>199</v>
      </c>
      <c r="V216" s="84">
        <v>191</v>
      </c>
      <c r="W216" s="84">
        <v>183</v>
      </c>
      <c r="X216" s="85">
        <v>176</v>
      </c>
      <c r="Z216" s="662"/>
      <c r="AA216" s="665"/>
      <c r="AB216" s="82" t="s">
        <v>136</v>
      </c>
      <c r="AC216" s="83">
        <v>230</v>
      </c>
      <c r="AD216" s="84">
        <v>222</v>
      </c>
      <c r="AE216" s="84">
        <v>214</v>
      </c>
      <c r="AF216" s="84">
        <v>206</v>
      </c>
      <c r="AG216" s="84">
        <v>199</v>
      </c>
      <c r="AH216" s="84">
        <v>191</v>
      </c>
      <c r="AI216" s="84">
        <v>183</v>
      </c>
      <c r="AJ216" s="85">
        <v>176</v>
      </c>
      <c r="AL216" s="662"/>
      <c r="AM216" s="665"/>
      <c r="AN216" s="82" t="s">
        <v>136</v>
      </c>
      <c r="AO216" s="83">
        <v>230</v>
      </c>
      <c r="AP216" s="84">
        <v>220</v>
      </c>
      <c r="AQ216" s="84">
        <v>210</v>
      </c>
      <c r="AR216" s="84">
        <v>200</v>
      </c>
      <c r="AS216" s="84">
        <v>190</v>
      </c>
      <c r="AT216" s="84">
        <v>180</v>
      </c>
      <c r="AU216" s="84">
        <v>170</v>
      </c>
      <c r="AV216" s="85">
        <v>160</v>
      </c>
    </row>
    <row r="217" spans="1:48">
      <c r="A217">
        <v>217</v>
      </c>
      <c r="B217" s="662"/>
      <c r="C217" s="666">
        <f>+C215+10</f>
        <v>150</v>
      </c>
      <c r="D217" s="86" t="str">
        <f>+D215</f>
        <v>48-X</v>
      </c>
      <c r="E217" s="87">
        <v>231</v>
      </c>
      <c r="F217" s="88">
        <v>223</v>
      </c>
      <c r="G217" s="88">
        <v>215</v>
      </c>
      <c r="H217" s="88">
        <v>208</v>
      </c>
      <c r="I217" s="88">
        <v>200</v>
      </c>
      <c r="J217" s="88">
        <v>193</v>
      </c>
      <c r="K217" s="88">
        <v>185</v>
      </c>
      <c r="L217" s="89">
        <v>178</v>
      </c>
      <c r="N217" s="662"/>
      <c r="O217" s="666">
        <f>+O215+10</f>
        <v>150</v>
      </c>
      <c r="P217" s="86" t="str">
        <f>+P215</f>
        <v>48-X</v>
      </c>
      <c r="Q217" s="87">
        <v>231</v>
      </c>
      <c r="R217" s="88">
        <v>223</v>
      </c>
      <c r="S217" s="88">
        <v>215</v>
      </c>
      <c r="T217" s="88">
        <v>208</v>
      </c>
      <c r="U217" s="88">
        <v>200</v>
      </c>
      <c r="V217" s="88">
        <v>193</v>
      </c>
      <c r="W217" s="88">
        <v>185</v>
      </c>
      <c r="X217" s="89">
        <v>178</v>
      </c>
      <c r="Z217" s="662"/>
      <c r="AA217" s="666">
        <f>+AA215+10</f>
        <v>150</v>
      </c>
      <c r="AB217" s="86" t="str">
        <f>+AB215</f>
        <v>48-X</v>
      </c>
      <c r="AC217" s="87">
        <v>231</v>
      </c>
      <c r="AD217" s="88">
        <v>223</v>
      </c>
      <c r="AE217" s="88">
        <v>215</v>
      </c>
      <c r="AF217" s="88">
        <v>208</v>
      </c>
      <c r="AG217" s="88">
        <v>200</v>
      </c>
      <c r="AH217" s="88">
        <v>193</v>
      </c>
      <c r="AI217" s="88">
        <v>185</v>
      </c>
      <c r="AJ217" s="89">
        <v>178</v>
      </c>
      <c r="AL217" s="662"/>
      <c r="AM217" s="666">
        <f>+AM215+10</f>
        <v>150</v>
      </c>
      <c r="AN217" s="86" t="str">
        <f>+AN215</f>
        <v>48-X</v>
      </c>
      <c r="AO217" s="87">
        <v>231</v>
      </c>
      <c r="AP217" s="88">
        <v>223</v>
      </c>
      <c r="AQ217" s="88">
        <v>215</v>
      </c>
      <c r="AR217" s="88">
        <v>208</v>
      </c>
      <c r="AS217" s="88">
        <v>200</v>
      </c>
      <c r="AT217" s="88">
        <v>193</v>
      </c>
      <c r="AU217" s="88">
        <v>185</v>
      </c>
      <c r="AV217" s="89">
        <v>178</v>
      </c>
    </row>
    <row r="218" spans="1:48" ht="15" thickBot="1">
      <c r="A218">
        <v>218</v>
      </c>
      <c r="B218" s="662"/>
      <c r="C218" s="667"/>
      <c r="D218" s="90" t="str">
        <f>+D216</f>
        <v>48-XL</v>
      </c>
      <c r="E218" s="87">
        <v>232</v>
      </c>
      <c r="F218" s="88">
        <v>226</v>
      </c>
      <c r="G218" s="88">
        <v>221</v>
      </c>
      <c r="H218" s="88">
        <v>216</v>
      </c>
      <c r="I218" s="88">
        <v>211</v>
      </c>
      <c r="J218" s="88">
        <v>206</v>
      </c>
      <c r="K218" s="88">
        <v>201</v>
      </c>
      <c r="L218" s="89">
        <v>196</v>
      </c>
      <c r="N218" s="662"/>
      <c r="O218" s="667"/>
      <c r="P218" s="90" t="str">
        <f>+P216</f>
        <v>48-XL</v>
      </c>
      <c r="Q218" s="87">
        <v>232</v>
      </c>
      <c r="R218" s="88">
        <v>226</v>
      </c>
      <c r="S218" s="88">
        <v>221</v>
      </c>
      <c r="T218" s="88">
        <v>216</v>
      </c>
      <c r="U218" s="88">
        <v>211</v>
      </c>
      <c r="V218" s="88">
        <v>206</v>
      </c>
      <c r="W218" s="88">
        <v>201</v>
      </c>
      <c r="X218" s="89">
        <v>196</v>
      </c>
      <c r="Z218" s="662"/>
      <c r="AA218" s="667"/>
      <c r="AB218" s="90" t="str">
        <f>+AB216</f>
        <v>48-XL</v>
      </c>
      <c r="AC218" s="87">
        <v>232</v>
      </c>
      <c r="AD218" s="88">
        <v>226</v>
      </c>
      <c r="AE218" s="88">
        <v>221</v>
      </c>
      <c r="AF218" s="88">
        <v>216</v>
      </c>
      <c r="AG218" s="88">
        <v>211</v>
      </c>
      <c r="AH218" s="88">
        <v>206</v>
      </c>
      <c r="AI218" s="88">
        <v>201</v>
      </c>
      <c r="AJ218" s="89">
        <v>196</v>
      </c>
      <c r="AL218" s="662"/>
      <c r="AM218" s="667"/>
      <c r="AN218" s="90" t="str">
        <f>+AN216</f>
        <v>48-XL</v>
      </c>
      <c r="AO218" s="87">
        <v>232</v>
      </c>
      <c r="AP218" s="88">
        <v>225</v>
      </c>
      <c r="AQ218" s="88">
        <v>218</v>
      </c>
      <c r="AR218" s="88">
        <v>212</v>
      </c>
      <c r="AS218" s="88">
        <v>205</v>
      </c>
      <c r="AT218" s="88">
        <v>199</v>
      </c>
      <c r="AU218" s="88">
        <v>192</v>
      </c>
      <c r="AV218" s="89">
        <v>186</v>
      </c>
    </row>
    <row r="219" spans="1:48">
      <c r="A219">
        <v>219</v>
      </c>
      <c r="B219" s="662"/>
      <c r="C219" s="664">
        <f>+C217+10</f>
        <v>160</v>
      </c>
      <c r="D219" s="78" t="s">
        <v>133</v>
      </c>
      <c r="E219" s="83">
        <v>234</v>
      </c>
      <c r="F219" s="84">
        <v>228</v>
      </c>
      <c r="G219" s="84">
        <v>223</v>
      </c>
      <c r="H219" s="84">
        <v>217</v>
      </c>
      <c r="I219" s="84">
        <v>212</v>
      </c>
      <c r="J219" s="84">
        <v>206</v>
      </c>
      <c r="K219" s="84">
        <v>201</v>
      </c>
      <c r="L219" s="85">
        <v>196</v>
      </c>
      <c r="N219" s="662"/>
      <c r="O219" s="664">
        <f>+O217+10</f>
        <v>160</v>
      </c>
      <c r="P219" s="78" t="s">
        <v>133</v>
      </c>
      <c r="Q219" s="83">
        <v>234</v>
      </c>
      <c r="R219" s="84">
        <v>228</v>
      </c>
      <c r="S219" s="84">
        <v>223</v>
      </c>
      <c r="T219" s="84">
        <v>217</v>
      </c>
      <c r="U219" s="84">
        <v>212</v>
      </c>
      <c r="V219" s="84">
        <v>206</v>
      </c>
      <c r="W219" s="84">
        <v>201</v>
      </c>
      <c r="X219" s="85">
        <v>196</v>
      </c>
      <c r="Z219" s="662"/>
      <c r="AA219" s="664">
        <f>+AA217+10</f>
        <v>160</v>
      </c>
      <c r="AB219" s="78" t="s">
        <v>133</v>
      </c>
      <c r="AC219" s="83">
        <v>234</v>
      </c>
      <c r="AD219" s="84">
        <v>228</v>
      </c>
      <c r="AE219" s="84">
        <v>223</v>
      </c>
      <c r="AF219" s="84">
        <v>217</v>
      </c>
      <c r="AG219" s="84">
        <v>212</v>
      </c>
      <c r="AH219" s="84">
        <v>206</v>
      </c>
      <c r="AI219" s="84">
        <v>201</v>
      </c>
      <c r="AJ219" s="85">
        <v>196</v>
      </c>
      <c r="AL219" s="662"/>
      <c r="AM219" s="664">
        <f>+AM217+10</f>
        <v>160</v>
      </c>
      <c r="AN219" s="78" t="s">
        <v>133</v>
      </c>
      <c r="AO219" s="83">
        <v>234</v>
      </c>
      <c r="AP219" s="84">
        <v>228</v>
      </c>
      <c r="AQ219" s="84">
        <v>223</v>
      </c>
      <c r="AR219" s="84">
        <v>217</v>
      </c>
      <c r="AS219" s="84">
        <v>212</v>
      </c>
      <c r="AT219" s="84">
        <v>206</v>
      </c>
      <c r="AU219" s="84">
        <v>201</v>
      </c>
      <c r="AV219" s="85">
        <v>196</v>
      </c>
    </row>
    <row r="220" spans="1:48" ht="15" thickBot="1">
      <c r="A220">
        <v>220</v>
      </c>
      <c r="B220" s="662"/>
      <c r="C220" s="665"/>
      <c r="D220" s="82" t="s">
        <v>136</v>
      </c>
      <c r="E220" s="83">
        <v>234</v>
      </c>
      <c r="F220" s="84">
        <v>231</v>
      </c>
      <c r="G220" s="84">
        <v>228</v>
      </c>
      <c r="H220" s="84">
        <v>225</v>
      </c>
      <c r="I220" s="84">
        <v>223</v>
      </c>
      <c r="J220" s="84">
        <v>220</v>
      </c>
      <c r="K220" s="84">
        <v>217</v>
      </c>
      <c r="L220" s="85">
        <v>215</v>
      </c>
      <c r="N220" s="662"/>
      <c r="O220" s="665"/>
      <c r="P220" s="82" t="s">
        <v>136</v>
      </c>
      <c r="Q220" s="83">
        <v>234</v>
      </c>
      <c r="R220" s="84">
        <v>231</v>
      </c>
      <c r="S220" s="84">
        <v>228</v>
      </c>
      <c r="T220" s="84">
        <v>225</v>
      </c>
      <c r="U220" s="84">
        <v>223</v>
      </c>
      <c r="V220" s="84">
        <v>220</v>
      </c>
      <c r="W220" s="84">
        <v>217</v>
      </c>
      <c r="X220" s="85">
        <v>215</v>
      </c>
      <c r="Z220" s="662"/>
      <c r="AA220" s="665"/>
      <c r="AB220" s="82" t="s">
        <v>136</v>
      </c>
      <c r="AC220" s="83">
        <v>234</v>
      </c>
      <c r="AD220" s="84">
        <v>231</v>
      </c>
      <c r="AE220" s="84">
        <v>228</v>
      </c>
      <c r="AF220" s="84">
        <v>225</v>
      </c>
      <c r="AG220" s="84">
        <v>223</v>
      </c>
      <c r="AH220" s="84">
        <v>220</v>
      </c>
      <c r="AI220" s="84">
        <v>217</v>
      </c>
      <c r="AJ220" s="85">
        <v>215</v>
      </c>
      <c r="AL220" s="662"/>
      <c r="AM220" s="665"/>
      <c r="AN220" s="82" t="s">
        <v>136</v>
      </c>
      <c r="AO220" s="83">
        <v>235</v>
      </c>
      <c r="AP220" s="84">
        <v>231</v>
      </c>
      <c r="AQ220" s="84">
        <v>228</v>
      </c>
      <c r="AR220" s="84">
        <v>225</v>
      </c>
      <c r="AS220" s="84">
        <v>222</v>
      </c>
      <c r="AT220" s="84">
        <v>219</v>
      </c>
      <c r="AU220" s="84">
        <v>216</v>
      </c>
      <c r="AV220" s="85">
        <v>213</v>
      </c>
    </row>
    <row r="221" spans="1:48">
      <c r="A221">
        <v>221</v>
      </c>
      <c r="B221" s="662"/>
      <c r="C221" s="666">
        <f>+C219+10</f>
        <v>170</v>
      </c>
      <c r="D221" s="86" t="str">
        <f>+D219</f>
        <v>48-X</v>
      </c>
      <c r="E221" s="87">
        <v>235</v>
      </c>
      <c r="F221" s="88">
        <v>232</v>
      </c>
      <c r="G221" s="88">
        <v>229</v>
      </c>
      <c r="H221" s="88">
        <v>226</v>
      </c>
      <c r="I221" s="88">
        <v>223</v>
      </c>
      <c r="J221" s="88">
        <v>220</v>
      </c>
      <c r="K221" s="88">
        <v>217</v>
      </c>
      <c r="L221" s="89">
        <v>214</v>
      </c>
      <c r="N221" s="662"/>
      <c r="O221" s="666">
        <f>+O219+10</f>
        <v>170</v>
      </c>
      <c r="P221" s="86" t="str">
        <f>+P219</f>
        <v>48-X</v>
      </c>
      <c r="Q221" s="87">
        <v>235</v>
      </c>
      <c r="R221" s="88">
        <v>232</v>
      </c>
      <c r="S221" s="88">
        <v>229</v>
      </c>
      <c r="T221" s="88">
        <v>226</v>
      </c>
      <c r="U221" s="88">
        <v>223</v>
      </c>
      <c r="V221" s="88">
        <v>220</v>
      </c>
      <c r="W221" s="88">
        <v>217</v>
      </c>
      <c r="X221" s="89">
        <v>214</v>
      </c>
      <c r="Z221" s="662"/>
      <c r="AA221" s="666">
        <f>+AA219+10</f>
        <v>170</v>
      </c>
      <c r="AB221" s="86" t="str">
        <f>+AB219</f>
        <v>48-X</v>
      </c>
      <c r="AC221" s="87">
        <v>235</v>
      </c>
      <c r="AD221" s="88">
        <v>232</v>
      </c>
      <c r="AE221" s="88">
        <v>229</v>
      </c>
      <c r="AF221" s="88">
        <v>226</v>
      </c>
      <c r="AG221" s="88">
        <v>223</v>
      </c>
      <c r="AH221" s="88">
        <v>220</v>
      </c>
      <c r="AI221" s="88">
        <v>217</v>
      </c>
      <c r="AJ221" s="89">
        <v>214</v>
      </c>
      <c r="AL221" s="662"/>
      <c r="AM221" s="666">
        <f>+AM219+10</f>
        <v>170</v>
      </c>
      <c r="AN221" s="86" t="str">
        <f>+AN219</f>
        <v>48-X</v>
      </c>
      <c r="AO221" s="87">
        <v>235</v>
      </c>
      <c r="AP221" s="88">
        <v>232</v>
      </c>
      <c r="AQ221" s="88">
        <v>229</v>
      </c>
      <c r="AR221" s="88">
        <v>226</v>
      </c>
      <c r="AS221" s="88">
        <v>223</v>
      </c>
      <c r="AT221" s="88">
        <v>220</v>
      </c>
      <c r="AU221" s="88">
        <v>217</v>
      </c>
      <c r="AV221" s="89">
        <v>214</v>
      </c>
    </row>
    <row r="222" spans="1:48" ht="15" thickBot="1">
      <c r="A222">
        <v>222</v>
      </c>
      <c r="B222" s="662"/>
      <c r="C222" s="667"/>
      <c r="D222" s="90" t="str">
        <f>+D220</f>
        <v>48-XL</v>
      </c>
      <c r="E222" s="87">
        <v>235</v>
      </c>
      <c r="F222" s="88">
        <v>234</v>
      </c>
      <c r="G222" s="88">
        <v>233</v>
      </c>
      <c r="H222" s="88">
        <v>232</v>
      </c>
      <c r="I222" s="88">
        <v>231</v>
      </c>
      <c r="J222" s="88">
        <v>230</v>
      </c>
      <c r="K222" s="88">
        <v>229</v>
      </c>
      <c r="L222" s="89">
        <v>228</v>
      </c>
      <c r="N222" s="662"/>
      <c r="O222" s="667"/>
      <c r="P222" s="90" t="str">
        <f>+P220</f>
        <v>48-XL</v>
      </c>
      <c r="Q222" s="87">
        <v>235</v>
      </c>
      <c r="R222" s="88">
        <v>234</v>
      </c>
      <c r="S222" s="88">
        <v>233</v>
      </c>
      <c r="T222" s="88">
        <v>232</v>
      </c>
      <c r="U222" s="88">
        <v>231</v>
      </c>
      <c r="V222" s="88">
        <v>230</v>
      </c>
      <c r="W222" s="88">
        <v>229</v>
      </c>
      <c r="X222" s="89">
        <v>228</v>
      </c>
      <c r="Z222" s="662"/>
      <c r="AA222" s="667"/>
      <c r="AB222" s="90" t="str">
        <f>+AB220</f>
        <v>48-XL</v>
      </c>
      <c r="AC222" s="87">
        <v>235</v>
      </c>
      <c r="AD222" s="88">
        <v>234</v>
      </c>
      <c r="AE222" s="88">
        <v>233</v>
      </c>
      <c r="AF222" s="88">
        <v>232</v>
      </c>
      <c r="AG222" s="88">
        <v>231</v>
      </c>
      <c r="AH222" s="88">
        <v>230</v>
      </c>
      <c r="AI222" s="88">
        <v>229</v>
      </c>
      <c r="AJ222" s="89">
        <v>228</v>
      </c>
      <c r="AL222" s="662"/>
      <c r="AM222" s="667"/>
      <c r="AN222" s="90" t="str">
        <f>+AN220</f>
        <v>48-XL</v>
      </c>
      <c r="AO222" s="87">
        <v>236</v>
      </c>
      <c r="AP222" s="88">
        <v>234</v>
      </c>
      <c r="AQ222" s="88">
        <v>233</v>
      </c>
      <c r="AR222" s="88">
        <v>232</v>
      </c>
      <c r="AS222" s="88">
        <v>231</v>
      </c>
      <c r="AT222" s="88">
        <v>230</v>
      </c>
      <c r="AU222" s="88">
        <v>229</v>
      </c>
      <c r="AV222" s="89">
        <v>228</v>
      </c>
    </row>
    <row r="223" spans="1:48">
      <c r="A223">
        <v>223</v>
      </c>
      <c r="B223" s="662"/>
      <c r="C223" s="664">
        <f>+C221+10</f>
        <v>180</v>
      </c>
      <c r="D223" s="78" t="s">
        <v>133</v>
      </c>
      <c r="E223" s="83">
        <v>238</v>
      </c>
      <c r="F223" s="84">
        <v>236</v>
      </c>
      <c r="G223" s="84">
        <v>235</v>
      </c>
      <c r="H223" s="84">
        <v>234</v>
      </c>
      <c r="I223" s="84">
        <v>232</v>
      </c>
      <c r="J223" s="84">
        <v>231</v>
      </c>
      <c r="K223" s="84">
        <v>230</v>
      </c>
      <c r="L223" s="85">
        <v>229</v>
      </c>
      <c r="N223" s="662"/>
      <c r="O223" s="664">
        <f>+O221+10</f>
        <v>180</v>
      </c>
      <c r="P223" s="78" t="s">
        <v>133</v>
      </c>
      <c r="Q223" s="83">
        <v>238</v>
      </c>
      <c r="R223" s="84">
        <v>236</v>
      </c>
      <c r="S223" s="84">
        <v>235</v>
      </c>
      <c r="T223" s="84">
        <v>234</v>
      </c>
      <c r="U223" s="84">
        <v>232</v>
      </c>
      <c r="V223" s="84">
        <v>231</v>
      </c>
      <c r="W223" s="84">
        <v>230</v>
      </c>
      <c r="X223" s="85">
        <v>229</v>
      </c>
      <c r="Z223" s="662"/>
      <c r="AA223" s="664">
        <f>+AA221+10</f>
        <v>180</v>
      </c>
      <c r="AB223" s="78" t="s">
        <v>133</v>
      </c>
      <c r="AC223" s="83">
        <v>238</v>
      </c>
      <c r="AD223" s="84">
        <v>236</v>
      </c>
      <c r="AE223" s="84">
        <v>235</v>
      </c>
      <c r="AF223" s="84">
        <v>234</v>
      </c>
      <c r="AG223" s="84">
        <v>232</v>
      </c>
      <c r="AH223" s="84">
        <v>231</v>
      </c>
      <c r="AI223" s="84">
        <v>230</v>
      </c>
      <c r="AJ223" s="85">
        <v>229</v>
      </c>
      <c r="AL223" s="662"/>
      <c r="AM223" s="664">
        <f>+AM221+10</f>
        <v>180</v>
      </c>
      <c r="AN223" s="78" t="s">
        <v>133</v>
      </c>
      <c r="AO223" s="83">
        <v>238</v>
      </c>
      <c r="AP223" s="84">
        <v>236</v>
      </c>
      <c r="AQ223" s="84">
        <v>235</v>
      </c>
      <c r="AR223" s="84">
        <v>234</v>
      </c>
      <c r="AS223" s="84">
        <v>232</v>
      </c>
      <c r="AT223" s="84">
        <v>231</v>
      </c>
      <c r="AU223" s="84">
        <v>230</v>
      </c>
      <c r="AV223" s="85">
        <v>229</v>
      </c>
    </row>
    <row r="224" spans="1:48" ht="15" thickBot="1">
      <c r="A224">
        <v>224</v>
      </c>
      <c r="B224" s="662"/>
      <c r="C224" s="665"/>
      <c r="D224" s="82" t="s">
        <v>136</v>
      </c>
      <c r="E224" s="83">
        <v>238</v>
      </c>
      <c r="F224" s="84">
        <v>236</v>
      </c>
      <c r="G224" s="84">
        <v>235</v>
      </c>
      <c r="H224" s="84">
        <v>234</v>
      </c>
      <c r="I224" s="84">
        <v>233</v>
      </c>
      <c r="J224" s="84">
        <v>232</v>
      </c>
      <c r="K224" s="84">
        <v>231</v>
      </c>
      <c r="L224" s="85">
        <v>230</v>
      </c>
      <c r="N224" s="662"/>
      <c r="O224" s="665"/>
      <c r="P224" s="82" t="s">
        <v>136</v>
      </c>
      <c r="Q224" s="83">
        <v>238</v>
      </c>
      <c r="R224" s="84">
        <v>236</v>
      </c>
      <c r="S224" s="84">
        <v>235</v>
      </c>
      <c r="T224" s="84">
        <v>234</v>
      </c>
      <c r="U224" s="84">
        <v>233</v>
      </c>
      <c r="V224" s="84">
        <v>232</v>
      </c>
      <c r="W224" s="84">
        <v>231</v>
      </c>
      <c r="X224" s="85">
        <v>230</v>
      </c>
      <c r="Z224" s="662"/>
      <c r="AA224" s="665"/>
      <c r="AB224" s="82" t="s">
        <v>136</v>
      </c>
      <c r="AC224" s="83">
        <v>238</v>
      </c>
      <c r="AD224" s="84">
        <v>236</v>
      </c>
      <c r="AE224" s="84">
        <v>235</v>
      </c>
      <c r="AF224" s="84">
        <v>234</v>
      </c>
      <c r="AG224" s="84">
        <v>233</v>
      </c>
      <c r="AH224" s="84">
        <v>232</v>
      </c>
      <c r="AI224" s="84">
        <v>231</v>
      </c>
      <c r="AJ224" s="85">
        <v>230</v>
      </c>
      <c r="AL224" s="662"/>
      <c r="AM224" s="665"/>
      <c r="AN224" s="82" t="s">
        <v>136</v>
      </c>
      <c r="AO224" s="83">
        <v>239</v>
      </c>
      <c r="AP224" s="84">
        <v>237</v>
      </c>
      <c r="AQ224" s="84">
        <v>236</v>
      </c>
      <c r="AR224" s="84">
        <v>235</v>
      </c>
      <c r="AS224" s="84">
        <v>233</v>
      </c>
      <c r="AT224" s="84">
        <v>232</v>
      </c>
      <c r="AU224" s="84">
        <v>231</v>
      </c>
      <c r="AV224" s="85">
        <v>230</v>
      </c>
    </row>
    <row r="225" spans="1:48">
      <c r="A225">
        <v>225</v>
      </c>
      <c r="B225" s="662"/>
      <c r="C225" s="666">
        <f>+C223+10</f>
        <v>190</v>
      </c>
      <c r="D225" s="86" t="str">
        <f>+D223</f>
        <v>48-X</v>
      </c>
      <c r="E225" s="87">
        <v>239</v>
      </c>
      <c r="F225" s="88">
        <v>238</v>
      </c>
      <c r="G225" s="88">
        <v>237</v>
      </c>
      <c r="H225" s="88">
        <v>236</v>
      </c>
      <c r="I225" s="88">
        <v>235</v>
      </c>
      <c r="J225" s="88">
        <v>234</v>
      </c>
      <c r="K225" s="88">
        <v>233</v>
      </c>
      <c r="L225" s="89">
        <v>232</v>
      </c>
      <c r="N225" s="662"/>
      <c r="O225" s="666">
        <f>+O223+10</f>
        <v>190</v>
      </c>
      <c r="P225" s="86" t="str">
        <f>+P223</f>
        <v>48-X</v>
      </c>
      <c r="Q225" s="87">
        <v>239</v>
      </c>
      <c r="R225" s="88">
        <v>238</v>
      </c>
      <c r="S225" s="88">
        <v>237</v>
      </c>
      <c r="T225" s="88">
        <v>236</v>
      </c>
      <c r="U225" s="88">
        <v>235</v>
      </c>
      <c r="V225" s="88">
        <v>234</v>
      </c>
      <c r="W225" s="88">
        <v>233</v>
      </c>
      <c r="X225" s="89">
        <v>232</v>
      </c>
      <c r="Z225" s="662"/>
      <c r="AA225" s="666">
        <f>+AA223+10</f>
        <v>190</v>
      </c>
      <c r="AB225" s="86" t="str">
        <f>+AB223</f>
        <v>48-X</v>
      </c>
      <c r="AC225" s="87">
        <v>239</v>
      </c>
      <c r="AD225" s="88">
        <v>238</v>
      </c>
      <c r="AE225" s="88">
        <v>237</v>
      </c>
      <c r="AF225" s="88">
        <v>236</v>
      </c>
      <c r="AG225" s="88">
        <v>235</v>
      </c>
      <c r="AH225" s="88">
        <v>234</v>
      </c>
      <c r="AI225" s="88">
        <v>233</v>
      </c>
      <c r="AJ225" s="89">
        <v>232</v>
      </c>
      <c r="AL225" s="662"/>
      <c r="AM225" s="666">
        <f>+AM223+10</f>
        <v>190</v>
      </c>
      <c r="AN225" s="86" t="str">
        <f>+AN223</f>
        <v>48-X</v>
      </c>
      <c r="AO225" s="87">
        <v>239</v>
      </c>
      <c r="AP225" s="88">
        <v>238</v>
      </c>
      <c r="AQ225" s="88">
        <v>237</v>
      </c>
      <c r="AR225" s="88">
        <v>236</v>
      </c>
      <c r="AS225" s="88">
        <v>235</v>
      </c>
      <c r="AT225" s="88">
        <v>234</v>
      </c>
      <c r="AU225" s="88">
        <v>233</v>
      </c>
      <c r="AV225" s="89">
        <v>232</v>
      </c>
    </row>
    <row r="226" spans="1:48" ht="15" thickBot="1">
      <c r="A226">
        <v>226</v>
      </c>
      <c r="B226" s="662"/>
      <c r="C226" s="667"/>
      <c r="D226" s="90" t="str">
        <f>+D224</f>
        <v>48-XL</v>
      </c>
      <c r="E226" s="87">
        <v>239</v>
      </c>
      <c r="F226" s="88">
        <v>238</v>
      </c>
      <c r="G226" s="88">
        <v>237</v>
      </c>
      <c r="H226" s="88">
        <v>236</v>
      </c>
      <c r="I226" s="88">
        <v>235</v>
      </c>
      <c r="J226" s="88">
        <v>234</v>
      </c>
      <c r="K226" s="88">
        <v>233</v>
      </c>
      <c r="L226" s="89">
        <v>232</v>
      </c>
      <c r="N226" s="662"/>
      <c r="O226" s="667"/>
      <c r="P226" s="90" t="str">
        <f>+P224</f>
        <v>48-XL</v>
      </c>
      <c r="Q226" s="87">
        <v>239</v>
      </c>
      <c r="R226" s="88">
        <v>238</v>
      </c>
      <c r="S226" s="88">
        <v>237</v>
      </c>
      <c r="T226" s="88">
        <v>236</v>
      </c>
      <c r="U226" s="88">
        <v>235</v>
      </c>
      <c r="V226" s="88">
        <v>234</v>
      </c>
      <c r="W226" s="88">
        <v>233</v>
      </c>
      <c r="X226" s="89">
        <v>232</v>
      </c>
      <c r="Z226" s="662"/>
      <c r="AA226" s="667"/>
      <c r="AB226" s="90" t="str">
        <f>+AB224</f>
        <v>48-XL</v>
      </c>
      <c r="AC226" s="87">
        <v>239</v>
      </c>
      <c r="AD226" s="88">
        <v>238</v>
      </c>
      <c r="AE226" s="88">
        <v>237</v>
      </c>
      <c r="AF226" s="88">
        <v>236</v>
      </c>
      <c r="AG226" s="88">
        <v>235</v>
      </c>
      <c r="AH226" s="88">
        <v>234</v>
      </c>
      <c r="AI226" s="88">
        <v>233</v>
      </c>
      <c r="AJ226" s="89">
        <v>232</v>
      </c>
      <c r="AL226" s="662"/>
      <c r="AM226" s="667"/>
      <c r="AN226" s="90" t="str">
        <f>+AN224</f>
        <v>48-XL</v>
      </c>
      <c r="AO226" s="87">
        <v>239</v>
      </c>
      <c r="AP226" s="88">
        <v>238</v>
      </c>
      <c r="AQ226" s="88">
        <v>237</v>
      </c>
      <c r="AR226" s="88">
        <v>236</v>
      </c>
      <c r="AS226" s="88">
        <v>235</v>
      </c>
      <c r="AT226" s="88">
        <v>234</v>
      </c>
      <c r="AU226" s="88">
        <v>233</v>
      </c>
      <c r="AV226" s="89">
        <v>233</v>
      </c>
    </row>
    <row r="227" spans="1:48">
      <c r="A227">
        <v>227</v>
      </c>
      <c r="B227" s="662"/>
      <c r="C227" s="664">
        <f>+C225+10</f>
        <v>200</v>
      </c>
      <c r="D227" s="78" t="s">
        <v>133</v>
      </c>
      <c r="E227" s="184"/>
      <c r="F227" s="84">
        <v>239</v>
      </c>
      <c r="G227" s="84">
        <v>238</v>
      </c>
      <c r="H227" s="84">
        <v>237</v>
      </c>
      <c r="I227" s="84">
        <v>235</v>
      </c>
      <c r="J227" s="84">
        <v>234</v>
      </c>
      <c r="K227" s="84">
        <v>233</v>
      </c>
      <c r="L227" s="85">
        <v>232</v>
      </c>
      <c r="N227" s="662"/>
      <c r="O227" s="664">
        <f>+O225+10</f>
        <v>200</v>
      </c>
      <c r="P227" s="78" t="s">
        <v>133</v>
      </c>
      <c r="Q227" s="184"/>
      <c r="R227" s="84">
        <v>239</v>
      </c>
      <c r="S227" s="84">
        <v>238</v>
      </c>
      <c r="T227" s="84">
        <v>237</v>
      </c>
      <c r="U227" s="84">
        <v>235</v>
      </c>
      <c r="V227" s="84">
        <v>234</v>
      </c>
      <c r="W227" s="84">
        <v>233</v>
      </c>
      <c r="X227" s="85">
        <v>232</v>
      </c>
      <c r="Z227" s="662"/>
      <c r="AA227" s="664">
        <f>+AA225+10</f>
        <v>200</v>
      </c>
      <c r="AB227" s="78" t="s">
        <v>133</v>
      </c>
      <c r="AC227" s="184"/>
      <c r="AD227" s="84">
        <v>239</v>
      </c>
      <c r="AE227" s="84">
        <v>238</v>
      </c>
      <c r="AF227" s="84">
        <v>237</v>
      </c>
      <c r="AG227" s="84">
        <v>235</v>
      </c>
      <c r="AH227" s="84">
        <v>234</v>
      </c>
      <c r="AI227" s="84">
        <v>233</v>
      </c>
      <c r="AJ227" s="85">
        <v>232</v>
      </c>
      <c r="AL227" s="662"/>
      <c r="AM227" s="664">
        <f>+AM225+10</f>
        <v>200</v>
      </c>
      <c r="AN227" s="78" t="s">
        <v>133</v>
      </c>
      <c r="AO227" s="184"/>
      <c r="AP227" s="84">
        <v>239</v>
      </c>
      <c r="AQ227" s="84">
        <v>238</v>
      </c>
      <c r="AR227" s="84">
        <v>237</v>
      </c>
      <c r="AS227" s="84">
        <v>235</v>
      </c>
      <c r="AT227" s="84">
        <v>234</v>
      </c>
      <c r="AU227" s="84">
        <v>233</v>
      </c>
      <c r="AV227" s="85">
        <v>232</v>
      </c>
    </row>
    <row r="228" spans="1:48" ht="15" thickBot="1">
      <c r="A228">
        <v>228</v>
      </c>
      <c r="B228" s="663"/>
      <c r="C228" s="665"/>
      <c r="D228" s="82" t="s">
        <v>136</v>
      </c>
      <c r="E228" s="181"/>
      <c r="F228" s="186">
        <v>239</v>
      </c>
      <c r="G228" s="186">
        <v>238</v>
      </c>
      <c r="H228" s="186">
        <v>237</v>
      </c>
      <c r="I228" s="186">
        <v>235</v>
      </c>
      <c r="J228" s="186">
        <v>234</v>
      </c>
      <c r="K228" s="186">
        <v>233</v>
      </c>
      <c r="L228" s="185">
        <v>232</v>
      </c>
      <c r="N228" s="663"/>
      <c r="O228" s="665"/>
      <c r="P228" s="82" t="s">
        <v>136</v>
      </c>
      <c r="Q228" s="181"/>
      <c r="R228" s="186">
        <v>239</v>
      </c>
      <c r="S228" s="186">
        <v>238</v>
      </c>
      <c r="T228" s="186">
        <v>237</v>
      </c>
      <c r="U228" s="186">
        <v>235</v>
      </c>
      <c r="V228" s="186">
        <v>234</v>
      </c>
      <c r="W228" s="186">
        <v>233</v>
      </c>
      <c r="X228" s="185">
        <v>232</v>
      </c>
      <c r="Z228" s="663"/>
      <c r="AA228" s="665"/>
      <c r="AB228" s="82" t="s">
        <v>136</v>
      </c>
      <c r="AC228" s="181"/>
      <c r="AD228" s="186">
        <v>239</v>
      </c>
      <c r="AE228" s="186">
        <v>238</v>
      </c>
      <c r="AF228" s="186">
        <v>237</v>
      </c>
      <c r="AG228" s="186">
        <v>235</v>
      </c>
      <c r="AH228" s="186">
        <v>234</v>
      </c>
      <c r="AI228" s="186">
        <v>233</v>
      </c>
      <c r="AJ228" s="185">
        <v>232</v>
      </c>
      <c r="AL228" s="663"/>
      <c r="AM228" s="665"/>
      <c r="AN228" s="82" t="s">
        <v>136</v>
      </c>
      <c r="AO228" s="181"/>
      <c r="AP228" s="186">
        <v>240</v>
      </c>
      <c r="AQ228" s="186">
        <v>239</v>
      </c>
      <c r="AR228" s="186">
        <v>238</v>
      </c>
      <c r="AS228" s="186">
        <v>236</v>
      </c>
      <c r="AT228" s="186">
        <v>235</v>
      </c>
      <c r="AU228" s="186">
        <v>234</v>
      </c>
      <c r="AV228" s="185">
        <v>233</v>
      </c>
    </row>
    <row r="229" spans="1:48">
      <c r="A229">
        <v>229</v>
      </c>
    </row>
    <row r="230" spans="1:48">
      <c r="A230">
        <v>230</v>
      </c>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1112</v>
      </c>
      <c r="C236" s="650"/>
      <c r="D236" s="651"/>
      <c r="E236" s="649" t="s">
        <v>1138</v>
      </c>
      <c r="F236" s="650"/>
      <c r="G236" s="650"/>
      <c r="H236" s="650"/>
      <c r="I236" s="650"/>
      <c r="J236" s="650"/>
      <c r="K236" s="650"/>
      <c r="L236" s="651"/>
      <c r="N236" s="649" t="s">
        <v>1114</v>
      </c>
      <c r="O236" s="650"/>
      <c r="P236" s="651"/>
      <c r="Q236" s="649" t="s">
        <v>1138</v>
      </c>
      <c r="R236" s="650"/>
      <c r="S236" s="650"/>
      <c r="T236" s="650"/>
      <c r="U236" s="650"/>
      <c r="V236" s="650"/>
      <c r="W236" s="650"/>
      <c r="X236" s="651"/>
      <c r="Z236" s="649" t="s">
        <v>1115</v>
      </c>
      <c r="AA236" s="650"/>
      <c r="AB236" s="651"/>
      <c r="AC236" s="649" t="s">
        <v>1138</v>
      </c>
      <c r="AD236" s="650"/>
      <c r="AE236" s="650"/>
      <c r="AF236" s="650"/>
      <c r="AG236" s="650"/>
      <c r="AH236" s="650"/>
      <c r="AI236" s="650"/>
      <c r="AJ236" s="651"/>
      <c r="AL236" s="649" t="s">
        <v>1116</v>
      </c>
      <c r="AM236" s="650"/>
      <c r="AN236" s="651"/>
      <c r="AO236" s="649" t="s">
        <v>1138</v>
      </c>
      <c r="AP236" s="650"/>
      <c r="AQ236" s="650"/>
      <c r="AR236" s="650"/>
      <c r="AS236" s="650"/>
      <c r="AT236" s="650"/>
      <c r="AU236" s="650"/>
      <c r="AV236" s="651"/>
    </row>
    <row r="237" spans="1:48" ht="15.75" customHeight="1">
      <c r="A237">
        <v>237</v>
      </c>
      <c r="B237" s="652" t="s">
        <v>1127</v>
      </c>
      <c r="C237" s="652" t="s">
        <v>634</v>
      </c>
      <c r="D237" s="669" t="s">
        <v>1119</v>
      </c>
      <c r="E237" s="676" t="s">
        <v>1120</v>
      </c>
      <c r="F237" s="677"/>
      <c r="G237" s="677"/>
      <c r="H237" s="677"/>
      <c r="I237" s="677"/>
      <c r="J237" s="677"/>
      <c r="K237" s="677"/>
      <c r="L237" s="678"/>
      <c r="N237" s="652" t="s">
        <v>1127</v>
      </c>
      <c r="O237" s="652" t="s">
        <v>634</v>
      </c>
      <c r="P237" s="669" t="s">
        <v>1119</v>
      </c>
      <c r="Q237" s="676" t="s">
        <v>1120</v>
      </c>
      <c r="R237" s="677"/>
      <c r="S237" s="677"/>
      <c r="T237" s="677"/>
      <c r="U237" s="677"/>
      <c r="V237" s="677"/>
      <c r="W237" s="677"/>
      <c r="X237" s="678"/>
      <c r="Z237" s="652" t="s">
        <v>1127</v>
      </c>
      <c r="AA237" s="652" t="s">
        <v>634</v>
      </c>
      <c r="AB237" s="669" t="s">
        <v>1119</v>
      </c>
      <c r="AC237" s="676" t="s">
        <v>1120</v>
      </c>
      <c r="AD237" s="677"/>
      <c r="AE237" s="677"/>
      <c r="AF237" s="677"/>
      <c r="AG237" s="677"/>
      <c r="AH237" s="677"/>
      <c r="AI237" s="677"/>
      <c r="AJ237" s="678"/>
      <c r="AL237" s="652" t="s">
        <v>1127</v>
      </c>
      <c r="AM237" s="652" t="s">
        <v>634</v>
      </c>
      <c r="AN237" s="669" t="s">
        <v>1119</v>
      </c>
      <c r="AO237" s="676" t="s">
        <v>1120</v>
      </c>
      <c r="AP237" s="677"/>
      <c r="AQ237" s="677"/>
      <c r="AR237" s="677"/>
      <c r="AS237" s="677"/>
      <c r="AT237" s="677"/>
      <c r="AU237" s="677"/>
      <c r="AV237" s="678"/>
    </row>
    <row r="238" spans="1:48" ht="15" customHeight="1" thickBot="1">
      <c r="A238">
        <v>238</v>
      </c>
      <c r="B238" s="668"/>
      <c r="C238" s="668"/>
      <c r="D238" s="670"/>
      <c r="E238" s="679"/>
      <c r="F238" s="680"/>
      <c r="G238" s="680"/>
      <c r="H238" s="680"/>
      <c r="I238" s="680"/>
      <c r="J238" s="680"/>
      <c r="K238" s="680"/>
      <c r="L238" s="681"/>
      <c r="N238" s="668"/>
      <c r="O238" s="668"/>
      <c r="P238" s="670"/>
      <c r="Q238" s="679"/>
      <c r="R238" s="680"/>
      <c r="S238" s="680"/>
      <c r="T238" s="680"/>
      <c r="U238" s="680"/>
      <c r="V238" s="680"/>
      <c r="W238" s="680"/>
      <c r="X238" s="681"/>
      <c r="Z238" s="668"/>
      <c r="AA238" s="668"/>
      <c r="AB238" s="670"/>
      <c r="AC238" s="679"/>
      <c r="AD238" s="680"/>
      <c r="AE238" s="680"/>
      <c r="AF238" s="680"/>
      <c r="AG238" s="680"/>
      <c r="AH238" s="680"/>
      <c r="AI238" s="680"/>
      <c r="AJ238" s="681"/>
      <c r="AL238" s="668"/>
      <c r="AM238" s="668"/>
      <c r="AN238" s="670"/>
      <c r="AO238" s="679"/>
      <c r="AP238" s="680"/>
      <c r="AQ238" s="680"/>
      <c r="AR238" s="680"/>
      <c r="AS238" s="680"/>
      <c r="AT238" s="680"/>
      <c r="AU238" s="680"/>
      <c r="AV238" s="681"/>
    </row>
    <row r="239" spans="1:48" ht="15" thickBot="1">
      <c r="A239">
        <v>239</v>
      </c>
      <c r="B239" s="653"/>
      <c r="C239" s="653"/>
      <c r="D239" s="671"/>
      <c r="E239" s="75">
        <v>0</v>
      </c>
      <c r="F239" s="76">
        <v>500</v>
      </c>
      <c r="G239" s="76">
        <v>1000</v>
      </c>
      <c r="H239" s="76">
        <v>1500</v>
      </c>
      <c r="I239" s="76">
        <v>2000</v>
      </c>
      <c r="J239" s="76">
        <v>2500</v>
      </c>
      <c r="K239" s="76">
        <v>3000</v>
      </c>
      <c r="L239" s="77">
        <v>3500</v>
      </c>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
        <v>1139</v>
      </c>
      <c r="C240" s="664">
        <v>100</v>
      </c>
      <c r="D240" s="78" t="s">
        <v>133</v>
      </c>
      <c r="E240" s="79">
        <v>63</v>
      </c>
      <c r="F240" s="80">
        <v>64</v>
      </c>
      <c r="G240" s="80">
        <v>65</v>
      </c>
      <c r="H240" s="80">
        <v>66</v>
      </c>
      <c r="I240" s="80">
        <v>67</v>
      </c>
      <c r="J240" s="80">
        <v>68</v>
      </c>
      <c r="K240" s="80">
        <v>69</v>
      </c>
      <c r="L240" s="81">
        <v>71</v>
      </c>
      <c r="N240" s="661" t="s">
        <v>1139</v>
      </c>
      <c r="O240" s="664">
        <v>100</v>
      </c>
      <c r="P240" s="78" t="s">
        <v>133</v>
      </c>
      <c r="Q240" s="79">
        <v>98</v>
      </c>
      <c r="R240" s="80">
        <v>99</v>
      </c>
      <c r="S240" s="80">
        <v>101</v>
      </c>
      <c r="T240" s="80">
        <v>103</v>
      </c>
      <c r="U240" s="80">
        <v>104</v>
      </c>
      <c r="V240" s="80">
        <v>106</v>
      </c>
      <c r="W240" s="80">
        <v>108</v>
      </c>
      <c r="X240" s="81">
        <v>110</v>
      </c>
      <c r="Z240" s="661" t="s">
        <v>1139</v>
      </c>
      <c r="AA240" s="664">
        <v>100</v>
      </c>
      <c r="AB240" s="78" t="s">
        <v>133</v>
      </c>
      <c r="AC240" s="79">
        <v>152</v>
      </c>
      <c r="AD240" s="80">
        <v>154</v>
      </c>
      <c r="AE240" s="80">
        <v>157</v>
      </c>
      <c r="AF240" s="80">
        <v>160</v>
      </c>
      <c r="AG240" s="80">
        <v>162</v>
      </c>
      <c r="AH240" s="80">
        <v>165</v>
      </c>
      <c r="AI240" s="80">
        <v>168</v>
      </c>
      <c r="AJ240" s="81">
        <v>171</v>
      </c>
      <c r="AL240" s="661" t="s">
        <v>1139</v>
      </c>
      <c r="AM240" s="664">
        <v>100</v>
      </c>
      <c r="AN240" s="78" t="s">
        <v>133</v>
      </c>
      <c r="AO240" s="79">
        <v>180</v>
      </c>
      <c r="AP240" s="80">
        <v>180</v>
      </c>
      <c r="AQ240" s="80">
        <v>180</v>
      </c>
      <c r="AR240" s="80">
        <v>180</v>
      </c>
      <c r="AS240" s="80">
        <v>180</v>
      </c>
      <c r="AT240" s="80">
        <v>180</v>
      </c>
      <c r="AU240" s="80">
        <v>180</v>
      </c>
      <c r="AV240" s="81">
        <v>180</v>
      </c>
    </row>
    <row r="241" spans="1:48" ht="15" thickBot="1">
      <c r="A241">
        <v>241</v>
      </c>
      <c r="B241" s="662"/>
      <c r="C241" s="665"/>
      <c r="D241" s="82" t="s">
        <v>136</v>
      </c>
      <c r="E241" s="83">
        <v>70</v>
      </c>
      <c r="F241" s="84">
        <v>70</v>
      </c>
      <c r="G241" s="84">
        <v>71</v>
      </c>
      <c r="H241" s="84">
        <v>72</v>
      </c>
      <c r="I241" s="84">
        <v>73</v>
      </c>
      <c r="J241" s="84">
        <v>74</v>
      </c>
      <c r="K241" s="84">
        <v>75</v>
      </c>
      <c r="L241" s="85">
        <v>76</v>
      </c>
      <c r="N241" s="662"/>
      <c r="O241" s="665"/>
      <c r="P241" s="82" t="s">
        <v>136</v>
      </c>
      <c r="Q241" s="83">
        <v>109</v>
      </c>
      <c r="R241" s="84">
        <v>110</v>
      </c>
      <c r="S241" s="84">
        <v>111</v>
      </c>
      <c r="T241" s="84">
        <v>113</v>
      </c>
      <c r="U241" s="84">
        <v>114</v>
      </c>
      <c r="V241" s="84">
        <v>116</v>
      </c>
      <c r="W241" s="84">
        <v>117</v>
      </c>
      <c r="X241" s="85">
        <v>119</v>
      </c>
      <c r="Z241" s="662"/>
      <c r="AA241" s="665"/>
      <c r="AB241" s="82" t="s">
        <v>136</v>
      </c>
      <c r="AC241" s="83">
        <v>171</v>
      </c>
      <c r="AD241" s="84">
        <v>172</v>
      </c>
      <c r="AE241" s="84">
        <v>173</v>
      </c>
      <c r="AF241" s="84">
        <v>174</v>
      </c>
      <c r="AG241" s="84">
        <v>175</v>
      </c>
      <c r="AH241" s="84">
        <v>176</v>
      </c>
      <c r="AI241" s="84">
        <v>177</v>
      </c>
      <c r="AJ241" s="85">
        <v>179</v>
      </c>
      <c r="AL241" s="662"/>
      <c r="AM241" s="665"/>
      <c r="AN241" s="82" t="s">
        <v>136</v>
      </c>
      <c r="AO241" s="83">
        <v>179</v>
      </c>
      <c r="AP241" s="84">
        <v>179</v>
      </c>
      <c r="AQ241" s="84">
        <v>179</v>
      </c>
      <c r="AR241" s="84">
        <v>179</v>
      </c>
      <c r="AS241" s="84">
        <v>179</v>
      </c>
      <c r="AT241" s="84">
        <v>179</v>
      </c>
      <c r="AU241" s="84">
        <v>179</v>
      </c>
      <c r="AV241" s="85">
        <v>179</v>
      </c>
    </row>
    <row r="242" spans="1:48">
      <c r="A242">
        <v>242</v>
      </c>
      <c r="B242" s="662"/>
      <c r="C242" s="666">
        <v>110</v>
      </c>
      <c r="D242" s="86" t="str">
        <f>+D240</f>
        <v>48-X</v>
      </c>
      <c r="E242" s="87">
        <v>62</v>
      </c>
      <c r="F242" s="88">
        <v>62</v>
      </c>
      <c r="G242" s="88">
        <v>63</v>
      </c>
      <c r="H242" s="88">
        <v>64</v>
      </c>
      <c r="I242" s="88">
        <v>64</v>
      </c>
      <c r="J242" s="88">
        <v>65</v>
      </c>
      <c r="K242" s="88">
        <v>66</v>
      </c>
      <c r="L242" s="89">
        <v>67</v>
      </c>
      <c r="N242" s="662"/>
      <c r="O242" s="666">
        <v>110</v>
      </c>
      <c r="P242" s="86" t="str">
        <f>+P240</f>
        <v>48-X</v>
      </c>
      <c r="Q242" s="87">
        <v>93</v>
      </c>
      <c r="R242" s="88">
        <v>94</v>
      </c>
      <c r="S242" s="88">
        <v>96</v>
      </c>
      <c r="T242" s="88">
        <v>98</v>
      </c>
      <c r="U242" s="88">
        <v>99</v>
      </c>
      <c r="V242" s="88">
        <v>101</v>
      </c>
      <c r="W242" s="88">
        <v>103</v>
      </c>
      <c r="X242" s="89">
        <v>105</v>
      </c>
      <c r="Z242" s="662"/>
      <c r="AA242" s="666">
        <v>110</v>
      </c>
      <c r="AB242" s="86" t="str">
        <f>+AB240</f>
        <v>48-X</v>
      </c>
      <c r="AC242" s="87">
        <v>142</v>
      </c>
      <c r="AD242" s="88">
        <v>144</v>
      </c>
      <c r="AE242" s="88">
        <v>147</v>
      </c>
      <c r="AF242" s="88">
        <v>150</v>
      </c>
      <c r="AG242" s="88">
        <v>153</v>
      </c>
      <c r="AH242" s="88">
        <v>156</v>
      </c>
      <c r="AI242" s="88">
        <v>159</v>
      </c>
      <c r="AJ242" s="89">
        <v>162</v>
      </c>
      <c r="AL242" s="662"/>
      <c r="AM242" s="666">
        <v>110</v>
      </c>
      <c r="AN242" s="86" t="str">
        <f>+AN240</f>
        <v>48-X</v>
      </c>
      <c r="AO242" s="87">
        <v>174</v>
      </c>
      <c r="AP242" s="88">
        <v>174</v>
      </c>
      <c r="AQ242" s="88">
        <v>175</v>
      </c>
      <c r="AR242" s="88">
        <v>176</v>
      </c>
      <c r="AS242" s="88">
        <v>177</v>
      </c>
      <c r="AT242" s="88">
        <v>178</v>
      </c>
      <c r="AU242" s="88">
        <v>179</v>
      </c>
      <c r="AV242" s="89">
        <v>180</v>
      </c>
    </row>
    <row r="243" spans="1:48" ht="15" thickBot="1">
      <c r="A243">
        <v>243</v>
      </c>
      <c r="B243" s="662"/>
      <c r="C243" s="667"/>
      <c r="D243" s="90" t="str">
        <f>+D241</f>
        <v>48-XL</v>
      </c>
      <c r="E243" s="87">
        <v>67</v>
      </c>
      <c r="F243" s="88">
        <v>67</v>
      </c>
      <c r="G243" s="88">
        <v>68</v>
      </c>
      <c r="H243" s="88">
        <v>69</v>
      </c>
      <c r="I243" s="88">
        <v>70</v>
      </c>
      <c r="J243" s="88">
        <v>71</v>
      </c>
      <c r="K243" s="88">
        <v>72</v>
      </c>
      <c r="L243" s="89">
        <v>73</v>
      </c>
      <c r="N243" s="662"/>
      <c r="O243" s="667"/>
      <c r="P243" s="90" t="str">
        <f>+P241</f>
        <v>48-XL</v>
      </c>
      <c r="Q243" s="87">
        <v>105</v>
      </c>
      <c r="R243" s="88">
        <v>106</v>
      </c>
      <c r="S243" s="88">
        <v>107</v>
      </c>
      <c r="T243" s="88">
        <v>109</v>
      </c>
      <c r="U243" s="88">
        <v>110</v>
      </c>
      <c r="V243" s="88">
        <v>112</v>
      </c>
      <c r="W243" s="88">
        <v>113</v>
      </c>
      <c r="X243" s="89">
        <v>115</v>
      </c>
      <c r="Z243" s="662"/>
      <c r="AA243" s="667"/>
      <c r="AB243" s="90" t="str">
        <f>+AB241</f>
        <v>48-XL</v>
      </c>
      <c r="AC243" s="87">
        <v>164</v>
      </c>
      <c r="AD243" s="88">
        <v>166</v>
      </c>
      <c r="AE243" s="88">
        <v>168</v>
      </c>
      <c r="AF243" s="88">
        <v>170</v>
      </c>
      <c r="AG243" s="88">
        <v>172</v>
      </c>
      <c r="AH243" s="88">
        <v>174</v>
      </c>
      <c r="AI243" s="88">
        <v>176</v>
      </c>
      <c r="AJ243" s="89">
        <v>179</v>
      </c>
      <c r="AL243" s="662"/>
      <c r="AM243" s="667"/>
      <c r="AN243" s="90" t="str">
        <f>+AN241</f>
        <v>48-XL</v>
      </c>
      <c r="AO243" s="87">
        <v>179</v>
      </c>
      <c r="AP243" s="88">
        <v>179</v>
      </c>
      <c r="AQ243" s="88">
        <v>179</v>
      </c>
      <c r="AR243" s="88">
        <v>179</v>
      </c>
      <c r="AS243" s="88">
        <v>179</v>
      </c>
      <c r="AT243" s="88">
        <v>179</v>
      </c>
      <c r="AU243" s="88">
        <v>179</v>
      </c>
      <c r="AV243" s="89">
        <v>179</v>
      </c>
    </row>
    <row r="244" spans="1:48">
      <c r="A244">
        <v>244</v>
      </c>
      <c r="B244" s="662"/>
      <c r="C244" s="664">
        <f>+C242+10</f>
        <v>120</v>
      </c>
      <c r="D244" s="78" t="s">
        <v>133</v>
      </c>
      <c r="E244" s="83">
        <v>68</v>
      </c>
      <c r="F244" s="84">
        <v>67</v>
      </c>
      <c r="G244" s="84">
        <v>66</v>
      </c>
      <c r="H244" s="84">
        <v>66</v>
      </c>
      <c r="I244" s="84">
        <v>65</v>
      </c>
      <c r="J244" s="84">
        <v>65</v>
      </c>
      <c r="K244" s="84">
        <v>64</v>
      </c>
      <c r="L244" s="85">
        <v>64</v>
      </c>
      <c r="N244" s="662"/>
      <c r="O244" s="664">
        <f>+O242+10</f>
        <v>120</v>
      </c>
      <c r="P244" s="78" t="s">
        <v>133</v>
      </c>
      <c r="Q244" s="83">
        <v>88</v>
      </c>
      <c r="R244" s="84">
        <v>89</v>
      </c>
      <c r="S244" s="84">
        <v>91</v>
      </c>
      <c r="T244" s="84">
        <v>93</v>
      </c>
      <c r="U244" s="84">
        <v>94</v>
      </c>
      <c r="V244" s="84">
        <v>96</v>
      </c>
      <c r="W244" s="84">
        <v>98</v>
      </c>
      <c r="X244" s="85">
        <v>100</v>
      </c>
      <c r="Z244" s="662"/>
      <c r="AA244" s="664">
        <f>+AA242+10</f>
        <v>120</v>
      </c>
      <c r="AB244" s="78" t="s">
        <v>133</v>
      </c>
      <c r="AC244" s="83">
        <v>135</v>
      </c>
      <c r="AD244" s="84">
        <v>137</v>
      </c>
      <c r="AE244" s="84">
        <v>140</v>
      </c>
      <c r="AF244" s="84">
        <v>143</v>
      </c>
      <c r="AG244" s="84">
        <v>145</v>
      </c>
      <c r="AH244" s="84">
        <v>148</v>
      </c>
      <c r="AI244" s="84">
        <v>151</v>
      </c>
      <c r="AJ244" s="85">
        <v>154</v>
      </c>
      <c r="AL244" s="662"/>
      <c r="AM244" s="664">
        <f>+AM242+10</f>
        <v>120</v>
      </c>
      <c r="AN244" s="78" t="s">
        <v>133</v>
      </c>
      <c r="AO244" s="83">
        <v>164</v>
      </c>
      <c r="AP244" s="84">
        <v>166</v>
      </c>
      <c r="AQ244" s="84">
        <v>168</v>
      </c>
      <c r="AR244" s="84">
        <v>170</v>
      </c>
      <c r="AS244" s="84">
        <v>173</v>
      </c>
      <c r="AT244" s="84">
        <v>175</v>
      </c>
      <c r="AU244" s="84">
        <v>177</v>
      </c>
      <c r="AV244" s="85">
        <v>180</v>
      </c>
    </row>
    <row r="245" spans="1:48" ht="15" thickBot="1">
      <c r="A245">
        <v>245</v>
      </c>
      <c r="B245" s="662"/>
      <c r="C245" s="665"/>
      <c r="D245" s="82" t="s">
        <v>136</v>
      </c>
      <c r="E245" s="83">
        <v>75</v>
      </c>
      <c r="F245" s="84">
        <v>74</v>
      </c>
      <c r="G245" s="84">
        <v>73</v>
      </c>
      <c r="H245" s="84">
        <v>73</v>
      </c>
      <c r="I245" s="84">
        <v>72</v>
      </c>
      <c r="J245" s="84">
        <v>72</v>
      </c>
      <c r="K245" s="84">
        <v>71</v>
      </c>
      <c r="L245" s="85">
        <v>71</v>
      </c>
      <c r="N245" s="662"/>
      <c r="O245" s="665"/>
      <c r="P245" s="82" t="s">
        <v>136</v>
      </c>
      <c r="Q245" s="83">
        <v>100</v>
      </c>
      <c r="R245" s="84">
        <v>101</v>
      </c>
      <c r="S245" s="84">
        <v>103</v>
      </c>
      <c r="T245" s="84">
        <v>104</v>
      </c>
      <c r="U245" s="84">
        <v>106</v>
      </c>
      <c r="V245" s="84">
        <v>107</v>
      </c>
      <c r="W245" s="84">
        <v>109</v>
      </c>
      <c r="X245" s="85">
        <v>111</v>
      </c>
      <c r="Z245" s="662"/>
      <c r="AA245" s="665"/>
      <c r="AB245" s="82" t="s">
        <v>136</v>
      </c>
      <c r="AC245" s="83">
        <v>156</v>
      </c>
      <c r="AD245" s="84">
        <v>158</v>
      </c>
      <c r="AE245" s="84">
        <v>160</v>
      </c>
      <c r="AF245" s="84">
        <v>163</v>
      </c>
      <c r="AG245" s="84">
        <v>165</v>
      </c>
      <c r="AH245" s="84">
        <v>168</v>
      </c>
      <c r="AI245" s="84">
        <v>170</v>
      </c>
      <c r="AJ245" s="85">
        <v>173</v>
      </c>
      <c r="AL245" s="662"/>
      <c r="AM245" s="665"/>
      <c r="AN245" s="82" t="s">
        <v>136</v>
      </c>
      <c r="AO245" s="83">
        <v>179</v>
      </c>
      <c r="AP245" s="84">
        <v>179</v>
      </c>
      <c r="AQ245" s="84">
        <v>179</v>
      </c>
      <c r="AR245" s="84">
        <v>179</v>
      </c>
      <c r="AS245" s="84">
        <v>179</v>
      </c>
      <c r="AT245" s="84">
        <v>179</v>
      </c>
      <c r="AU245" s="84">
        <v>179</v>
      </c>
      <c r="AV245" s="85">
        <v>179</v>
      </c>
    </row>
    <row r="246" spans="1:48">
      <c r="A246">
        <v>246</v>
      </c>
      <c r="B246" s="662"/>
      <c r="C246" s="666">
        <f>+C244+10</f>
        <v>130</v>
      </c>
      <c r="D246" s="86" t="str">
        <f>+D244</f>
        <v>48-X</v>
      </c>
      <c r="E246" s="87">
        <v>76</v>
      </c>
      <c r="F246" s="88">
        <v>73</v>
      </c>
      <c r="G246" s="88">
        <v>71</v>
      </c>
      <c r="H246" s="88">
        <v>69</v>
      </c>
      <c r="I246" s="88">
        <v>67</v>
      </c>
      <c r="J246" s="88">
        <v>65</v>
      </c>
      <c r="K246" s="88">
        <v>63</v>
      </c>
      <c r="L246" s="89">
        <v>61</v>
      </c>
      <c r="N246" s="662"/>
      <c r="O246" s="666">
        <f>+O244+10</f>
        <v>130</v>
      </c>
      <c r="P246" s="86" t="str">
        <f>+P244</f>
        <v>48-X</v>
      </c>
      <c r="Q246" s="87">
        <v>84</v>
      </c>
      <c r="R246" s="88">
        <v>85</v>
      </c>
      <c r="S246" s="88">
        <v>87</v>
      </c>
      <c r="T246" s="88">
        <v>89</v>
      </c>
      <c r="U246" s="88">
        <v>90</v>
      </c>
      <c r="V246" s="88">
        <v>92</v>
      </c>
      <c r="W246" s="88">
        <v>94</v>
      </c>
      <c r="X246" s="89">
        <v>96</v>
      </c>
      <c r="Z246" s="662"/>
      <c r="AA246" s="666">
        <f>+AA244+10</f>
        <v>130</v>
      </c>
      <c r="AB246" s="86" t="str">
        <f>+AB244</f>
        <v>48-X</v>
      </c>
      <c r="AC246" s="87">
        <v>128</v>
      </c>
      <c r="AD246" s="88">
        <v>130</v>
      </c>
      <c r="AE246" s="88">
        <v>133</v>
      </c>
      <c r="AF246" s="88">
        <v>136</v>
      </c>
      <c r="AG246" s="88">
        <v>138</v>
      </c>
      <c r="AH246" s="88">
        <v>141</v>
      </c>
      <c r="AI246" s="88">
        <v>144</v>
      </c>
      <c r="AJ246" s="89">
        <v>147</v>
      </c>
      <c r="AL246" s="662"/>
      <c r="AM246" s="666">
        <f>+AM244+10</f>
        <v>130</v>
      </c>
      <c r="AN246" s="86" t="str">
        <f>+AN244</f>
        <v>48-X</v>
      </c>
      <c r="AO246" s="87">
        <v>157</v>
      </c>
      <c r="AP246" s="88">
        <v>160</v>
      </c>
      <c r="AQ246" s="88">
        <v>163</v>
      </c>
      <c r="AR246" s="88">
        <v>166</v>
      </c>
      <c r="AS246" s="88">
        <v>169</v>
      </c>
      <c r="AT246" s="88">
        <v>172</v>
      </c>
      <c r="AU246" s="88">
        <v>175</v>
      </c>
      <c r="AV246" s="89">
        <v>179</v>
      </c>
    </row>
    <row r="247" spans="1:48" ht="15" thickBot="1">
      <c r="A247">
        <v>247</v>
      </c>
      <c r="B247" s="662"/>
      <c r="C247" s="667"/>
      <c r="D247" s="90" t="str">
        <f>+D245</f>
        <v>48-XL</v>
      </c>
      <c r="E247" s="87">
        <v>84</v>
      </c>
      <c r="F247" s="88">
        <v>81</v>
      </c>
      <c r="G247" s="88">
        <v>79</v>
      </c>
      <c r="H247" s="88">
        <v>77</v>
      </c>
      <c r="I247" s="88">
        <v>75</v>
      </c>
      <c r="J247" s="88">
        <v>73</v>
      </c>
      <c r="K247" s="88">
        <v>71</v>
      </c>
      <c r="L247" s="89">
        <v>69</v>
      </c>
      <c r="N247" s="662"/>
      <c r="O247" s="667"/>
      <c r="P247" s="90" t="str">
        <f>+P245</f>
        <v>48-XL</v>
      </c>
      <c r="Q247" s="87">
        <v>95</v>
      </c>
      <c r="R247" s="88">
        <v>96</v>
      </c>
      <c r="S247" s="88">
        <v>98</v>
      </c>
      <c r="T247" s="88">
        <v>100</v>
      </c>
      <c r="U247" s="88">
        <v>101</v>
      </c>
      <c r="V247" s="88">
        <v>103</v>
      </c>
      <c r="W247" s="88">
        <v>105</v>
      </c>
      <c r="X247" s="89">
        <v>107</v>
      </c>
      <c r="Z247" s="662"/>
      <c r="AA247" s="667"/>
      <c r="AB247" s="90" t="str">
        <f>+AB245</f>
        <v>48-XL</v>
      </c>
      <c r="AC247" s="87">
        <v>148</v>
      </c>
      <c r="AD247" s="88">
        <v>150</v>
      </c>
      <c r="AE247" s="88">
        <v>153</v>
      </c>
      <c r="AF247" s="88">
        <v>156</v>
      </c>
      <c r="AG247" s="88">
        <v>158</v>
      </c>
      <c r="AH247" s="88">
        <v>161</v>
      </c>
      <c r="AI247" s="88">
        <v>164</v>
      </c>
      <c r="AJ247" s="89">
        <v>167</v>
      </c>
      <c r="AL247" s="662"/>
      <c r="AM247" s="667"/>
      <c r="AN247" s="90" t="str">
        <f>+AN245</f>
        <v>48-XL</v>
      </c>
      <c r="AO247" s="87">
        <v>179</v>
      </c>
      <c r="AP247" s="88">
        <v>179</v>
      </c>
      <c r="AQ247" s="88">
        <v>179</v>
      </c>
      <c r="AR247" s="88">
        <v>179</v>
      </c>
      <c r="AS247" s="88">
        <v>179</v>
      </c>
      <c r="AT247" s="88">
        <v>179</v>
      </c>
      <c r="AU247" s="88">
        <v>179</v>
      </c>
      <c r="AV247" s="89">
        <v>179</v>
      </c>
    </row>
    <row r="248" spans="1:48">
      <c r="A248">
        <v>248</v>
      </c>
      <c r="B248" s="662"/>
      <c r="C248" s="664">
        <f>+C246+10</f>
        <v>140</v>
      </c>
      <c r="D248" s="78" t="s">
        <v>133</v>
      </c>
      <c r="E248" s="83">
        <v>85</v>
      </c>
      <c r="F248" s="84">
        <v>82</v>
      </c>
      <c r="G248" s="84">
        <v>79</v>
      </c>
      <c r="H248" s="84">
        <v>76</v>
      </c>
      <c r="I248" s="84">
        <v>73</v>
      </c>
      <c r="J248" s="84">
        <v>70</v>
      </c>
      <c r="K248" s="84">
        <v>67</v>
      </c>
      <c r="L248" s="85">
        <v>64</v>
      </c>
      <c r="N248" s="662"/>
      <c r="O248" s="664">
        <f>+O246+10</f>
        <v>140</v>
      </c>
      <c r="P248" s="78" t="s">
        <v>133</v>
      </c>
      <c r="Q248" s="83">
        <v>85</v>
      </c>
      <c r="R248" s="84">
        <v>85</v>
      </c>
      <c r="S248" s="84">
        <v>86</v>
      </c>
      <c r="T248" s="84">
        <v>87</v>
      </c>
      <c r="U248" s="84">
        <v>88</v>
      </c>
      <c r="V248" s="84">
        <v>89</v>
      </c>
      <c r="W248" s="84">
        <v>90</v>
      </c>
      <c r="X248" s="85">
        <v>91</v>
      </c>
      <c r="Z248" s="662"/>
      <c r="AA248" s="664">
        <f>+AA246+10</f>
        <v>140</v>
      </c>
      <c r="AB248" s="78" t="s">
        <v>133</v>
      </c>
      <c r="AC248" s="83">
        <v>122</v>
      </c>
      <c r="AD248" s="84">
        <v>124</v>
      </c>
      <c r="AE248" s="84">
        <v>127</v>
      </c>
      <c r="AF248" s="84">
        <v>129</v>
      </c>
      <c r="AG248" s="84">
        <v>132</v>
      </c>
      <c r="AH248" s="84">
        <v>134</v>
      </c>
      <c r="AI248" s="84">
        <v>137</v>
      </c>
      <c r="AJ248" s="85">
        <v>140</v>
      </c>
      <c r="AL248" s="662"/>
      <c r="AM248" s="664">
        <f>+AM246+10</f>
        <v>140</v>
      </c>
      <c r="AN248" s="78" t="s">
        <v>133</v>
      </c>
      <c r="AO248" s="83">
        <v>149</v>
      </c>
      <c r="AP248" s="84">
        <v>152</v>
      </c>
      <c r="AQ248" s="84">
        <v>155</v>
      </c>
      <c r="AR248" s="84">
        <v>158</v>
      </c>
      <c r="AS248" s="84">
        <v>161</v>
      </c>
      <c r="AT248" s="84">
        <v>164</v>
      </c>
      <c r="AU248" s="84">
        <v>167</v>
      </c>
      <c r="AV248" s="85">
        <v>171</v>
      </c>
    </row>
    <row r="249" spans="1:48" ht="15" thickBot="1">
      <c r="A249">
        <v>249</v>
      </c>
      <c r="B249" s="662"/>
      <c r="C249" s="665"/>
      <c r="D249" s="82" t="s">
        <v>136</v>
      </c>
      <c r="E249" s="83">
        <v>89</v>
      </c>
      <c r="F249" s="84">
        <v>86</v>
      </c>
      <c r="G249" s="84">
        <v>83</v>
      </c>
      <c r="H249" s="84">
        <v>80</v>
      </c>
      <c r="I249" s="84">
        <v>77</v>
      </c>
      <c r="J249" s="84">
        <v>74</v>
      </c>
      <c r="K249" s="84">
        <v>71</v>
      </c>
      <c r="L249" s="85">
        <v>69</v>
      </c>
      <c r="N249" s="662"/>
      <c r="O249" s="665"/>
      <c r="P249" s="82" t="s">
        <v>136</v>
      </c>
      <c r="Q249" s="83">
        <v>89</v>
      </c>
      <c r="R249" s="84">
        <v>91</v>
      </c>
      <c r="S249" s="84">
        <v>93</v>
      </c>
      <c r="T249" s="84">
        <v>95</v>
      </c>
      <c r="U249" s="84">
        <v>97</v>
      </c>
      <c r="V249" s="84">
        <v>99</v>
      </c>
      <c r="W249" s="84">
        <v>101</v>
      </c>
      <c r="X249" s="85">
        <v>103</v>
      </c>
      <c r="Z249" s="662"/>
      <c r="AA249" s="665"/>
      <c r="AB249" s="82" t="s">
        <v>136</v>
      </c>
      <c r="AC249" s="83">
        <v>134</v>
      </c>
      <c r="AD249" s="84">
        <v>137</v>
      </c>
      <c r="AE249" s="84">
        <v>141</v>
      </c>
      <c r="AF249" s="84">
        <v>145</v>
      </c>
      <c r="AG249" s="84">
        <v>149</v>
      </c>
      <c r="AH249" s="84">
        <v>153</v>
      </c>
      <c r="AI249" s="84">
        <v>157</v>
      </c>
      <c r="AJ249" s="85">
        <v>161</v>
      </c>
      <c r="AL249" s="662"/>
      <c r="AM249" s="665"/>
      <c r="AN249" s="82" t="s">
        <v>136</v>
      </c>
      <c r="AO249" s="83">
        <v>164</v>
      </c>
      <c r="AP249" s="84">
        <v>166</v>
      </c>
      <c r="AQ249" s="84">
        <v>168</v>
      </c>
      <c r="AR249" s="84">
        <v>170</v>
      </c>
      <c r="AS249" s="84">
        <v>172</v>
      </c>
      <c r="AT249" s="84">
        <v>174</v>
      </c>
      <c r="AU249" s="84">
        <v>176</v>
      </c>
      <c r="AV249" s="85">
        <v>179</v>
      </c>
    </row>
    <row r="250" spans="1:48">
      <c r="A250">
        <v>250</v>
      </c>
      <c r="B250" s="662"/>
      <c r="C250" s="666">
        <f>+C248+10</f>
        <v>150</v>
      </c>
      <c r="D250" s="86" t="str">
        <f>+D248</f>
        <v>48-X</v>
      </c>
      <c r="E250" s="87">
        <v>90</v>
      </c>
      <c r="F250" s="88">
        <v>87</v>
      </c>
      <c r="G250" s="88">
        <v>84</v>
      </c>
      <c r="H250" s="88">
        <v>81</v>
      </c>
      <c r="I250" s="88">
        <v>78</v>
      </c>
      <c r="J250" s="88">
        <v>75</v>
      </c>
      <c r="K250" s="88">
        <v>72</v>
      </c>
      <c r="L250" s="89">
        <v>69</v>
      </c>
      <c r="N250" s="662"/>
      <c r="O250" s="666">
        <f>+O248+10</f>
        <v>150</v>
      </c>
      <c r="P250" s="86" t="str">
        <f>+P248</f>
        <v>48-X</v>
      </c>
      <c r="Q250" s="87">
        <v>90</v>
      </c>
      <c r="R250" s="88">
        <v>89</v>
      </c>
      <c r="S250" s="88">
        <v>89</v>
      </c>
      <c r="T250" s="88">
        <v>89</v>
      </c>
      <c r="U250" s="88">
        <v>88</v>
      </c>
      <c r="V250" s="88">
        <v>88</v>
      </c>
      <c r="W250" s="88">
        <v>88</v>
      </c>
      <c r="X250" s="89">
        <v>88</v>
      </c>
      <c r="Z250" s="662"/>
      <c r="AA250" s="666">
        <f>+AA248+10</f>
        <v>150</v>
      </c>
      <c r="AB250" s="86" t="str">
        <f>+AB248</f>
        <v>48-X</v>
      </c>
      <c r="AC250" s="87">
        <v>112</v>
      </c>
      <c r="AD250" s="88">
        <v>115</v>
      </c>
      <c r="AE250" s="88">
        <v>118</v>
      </c>
      <c r="AF250" s="88">
        <v>121</v>
      </c>
      <c r="AG250" s="88">
        <v>125</v>
      </c>
      <c r="AH250" s="88">
        <v>128</v>
      </c>
      <c r="AI250" s="88">
        <v>131</v>
      </c>
      <c r="AJ250" s="89">
        <v>135</v>
      </c>
      <c r="AL250" s="662"/>
      <c r="AM250" s="666">
        <f>+AM248+10</f>
        <v>150</v>
      </c>
      <c r="AN250" s="86" t="str">
        <f>+AN248</f>
        <v>48-X</v>
      </c>
      <c r="AO250" s="87">
        <v>136</v>
      </c>
      <c r="AP250" s="88">
        <v>140</v>
      </c>
      <c r="AQ250" s="88">
        <v>144</v>
      </c>
      <c r="AR250" s="88">
        <v>148</v>
      </c>
      <c r="AS250" s="88">
        <v>152</v>
      </c>
      <c r="AT250" s="88">
        <v>156</v>
      </c>
      <c r="AU250" s="88">
        <v>160</v>
      </c>
      <c r="AV250" s="89">
        <v>164</v>
      </c>
    </row>
    <row r="251" spans="1:48" ht="15" thickBot="1">
      <c r="A251">
        <v>251</v>
      </c>
      <c r="B251" s="662"/>
      <c r="C251" s="667"/>
      <c r="D251" s="90" t="str">
        <f>+D249</f>
        <v>48-XL</v>
      </c>
      <c r="E251" s="87">
        <v>90</v>
      </c>
      <c r="F251" s="88">
        <v>88</v>
      </c>
      <c r="G251" s="88">
        <v>86</v>
      </c>
      <c r="H251" s="88">
        <v>84</v>
      </c>
      <c r="I251" s="88">
        <v>82</v>
      </c>
      <c r="J251" s="88">
        <v>80</v>
      </c>
      <c r="K251" s="88">
        <v>78</v>
      </c>
      <c r="L251" s="89">
        <v>76</v>
      </c>
      <c r="N251" s="662"/>
      <c r="O251" s="667"/>
      <c r="P251" s="90" t="str">
        <f>+P249</f>
        <v>48-XL</v>
      </c>
      <c r="Q251" s="87">
        <v>90</v>
      </c>
      <c r="R251" s="88">
        <v>91</v>
      </c>
      <c r="S251" s="88">
        <v>92</v>
      </c>
      <c r="T251" s="88">
        <v>93</v>
      </c>
      <c r="U251" s="88">
        <v>95</v>
      </c>
      <c r="V251" s="88">
        <v>96</v>
      </c>
      <c r="W251" s="88">
        <v>97</v>
      </c>
      <c r="X251" s="89">
        <v>99</v>
      </c>
      <c r="Z251" s="662"/>
      <c r="AA251" s="667"/>
      <c r="AB251" s="90" t="str">
        <f>+AB249</f>
        <v>48-XL</v>
      </c>
      <c r="AC251" s="87">
        <v>118</v>
      </c>
      <c r="AD251" s="88">
        <v>123</v>
      </c>
      <c r="AE251" s="88">
        <v>128</v>
      </c>
      <c r="AF251" s="88">
        <v>133</v>
      </c>
      <c r="AG251" s="88">
        <v>139</v>
      </c>
      <c r="AH251" s="88">
        <v>144</v>
      </c>
      <c r="AI251" s="88">
        <v>149</v>
      </c>
      <c r="AJ251" s="89">
        <v>155</v>
      </c>
      <c r="AL251" s="662"/>
      <c r="AM251" s="667"/>
      <c r="AN251" s="90" t="str">
        <f>+AN249</f>
        <v>48-XL</v>
      </c>
      <c r="AO251" s="87">
        <v>145</v>
      </c>
      <c r="AP251" s="88">
        <v>149</v>
      </c>
      <c r="AQ251" s="88">
        <v>154</v>
      </c>
      <c r="AR251" s="88">
        <v>159</v>
      </c>
      <c r="AS251" s="88">
        <v>164</v>
      </c>
      <c r="AT251" s="88">
        <v>169</v>
      </c>
      <c r="AU251" s="88">
        <v>174</v>
      </c>
      <c r="AV251" s="89">
        <v>179</v>
      </c>
    </row>
    <row r="252" spans="1:48">
      <c r="A252">
        <v>252</v>
      </c>
      <c r="B252" s="662"/>
      <c r="C252" s="664">
        <f>+C250+10</f>
        <v>160</v>
      </c>
      <c r="D252" s="78" t="s">
        <v>133</v>
      </c>
      <c r="E252" s="83">
        <v>91</v>
      </c>
      <c r="F252" s="84">
        <v>88</v>
      </c>
      <c r="G252" s="84">
        <v>86</v>
      </c>
      <c r="H252" s="84">
        <v>84</v>
      </c>
      <c r="I252" s="84">
        <v>82</v>
      </c>
      <c r="J252" s="84">
        <v>80</v>
      </c>
      <c r="K252" s="84">
        <v>78</v>
      </c>
      <c r="L252" s="85">
        <v>76</v>
      </c>
      <c r="N252" s="662"/>
      <c r="O252" s="664">
        <f>+O250+10</f>
        <v>160</v>
      </c>
      <c r="P252" s="78" t="s">
        <v>133</v>
      </c>
      <c r="Q252" s="83">
        <v>91</v>
      </c>
      <c r="R252" s="84">
        <v>90</v>
      </c>
      <c r="S252" s="84">
        <v>89</v>
      </c>
      <c r="T252" s="84">
        <v>88</v>
      </c>
      <c r="U252" s="84">
        <v>87</v>
      </c>
      <c r="V252" s="84">
        <v>86</v>
      </c>
      <c r="W252" s="84">
        <v>85</v>
      </c>
      <c r="X252" s="85">
        <v>85</v>
      </c>
      <c r="Z252" s="662"/>
      <c r="AA252" s="664">
        <f>+AA250+10</f>
        <v>160</v>
      </c>
      <c r="AB252" s="78" t="s">
        <v>133</v>
      </c>
      <c r="AC252" s="83">
        <v>100</v>
      </c>
      <c r="AD252" s="84">
        <v>104</v>
      </c>
      <c r="AE252" s="84">
        <v>108</v>
      </c>
      <c r="AF252" s="84">
        <v>112</v>
      </c>
      <c r="AG252" s="84">
        <v>116</v>
      </c>
      <c r="AH252" s="84">
        <v>120</v>
      </c>
      <c r="AI252" s="84">
        <v>124</v>
      </c>
      <c r="AJ252" s="85">
        <v>129</v>
      </c>
      <c r="AL252" s="662"/>
      <c r="AM252" s="664">
        <f>+AM250+10</f>
        <v>160</v>
      </c>
      <c r="AN252" s="78" t="s">
        <v>133</v>
      </c>
      <c r="AO252" s="83">
        <v>121</v>
      </c>
      <c r="AP252" s="84">
        <v>126</v>
      </c>
      <c r="AQ252" s="84">
        <v>131</v>
      </c>
      <c r="AR252" s="84">
        <v>136</v>
      </c>
      <c r="AS252" s="84">
        <v>142</v>
      </c>
      <c r="AT252" s="84">
        <v>147</v>
      </c>
      <c r="AU252" s="84">
        <v>152</v>
      </c>
      <c r="AV252" s="85">
        <v>158</v>
      </c>
    </row>
    <row r="253" spans="1:48" ht="15" thickBot="1">
      <c r="A253">
        <v>253</v>
      </c>
      <c r="B253" s="662"/>
      <c r="C253" s="665"/>
      <c r="D253" s="82" t="s">
        <v>136</v>
      </c>
      <c r="E253" s="83">
        <v>91</v>
      </c>
      <c r="F253" s="84">
        <v>89</v>
      </c>
      <c r="G253" s="84">
        <v>88</v>
      </c>
      <c r="H253" s="84">
        <v>87</v>
      </c>
      <c r="I253" s="84">
        <v>86</v>
      </c>
      <c r="J253" s="84">
        <v>85</v>
      </c>
      <c r="K253" s="84">
        <v>84</v>
      </c>
      <c r="L253" s="85">
        <v>83</v>
      </c>
      <c r="N253" s="662"/>
      <c r="O253" s="665"/>
      <c r="P253" s="82" t="s">
        <v>136</v>
      </c>
      <c r="Q253" s="83">
        <v>91</v>
      </c>
      <c r="R253" s="84">
        <v>91</v>
      </c>
      <c r="S253" s="84">
        <v>92</v>
      </c>
      <c r="T253" s="84">
        <v>93</v>
      </c>
      <c r="U253" s="84">
        <v>93</v>
      </c>
      <c r="V253" s="84">
        <v>94</v>
      </c>
      <c r="W253" s="84">
        <v>95</v>
      </c>
      <c r="X253" s="85">
        <v>96</v>
      </c>
      <c r="Z253" s="662"/>
      <c r="AA253" s="665"/>
      <c r="AB253" s="82" t="s">
        <v>136</v>
      </c>
      <c r="AC253" s="83">
        <v>106</v>
      </c>
      <c r="AD253" s="84">
        <v>112</v>
      </c>
      <c r="AE253" s="84">
        <v>118</v>
      </c>
      <c r="AF253" s="84">
        <v>124</v>
      </c>
      <c r="AG253" s="84">
        <v>130</v>
      </c>
      <c r="AH253" s="84">
        <v>136</v>
      </c>
      <c r="AI253" s="84">
        <v>142</v>
      </c>
      <c r="AJ253" s="85">
        <v>148</v>
      </c>
      <c r="AL253" s="662"/>
      <c r="AM253" s="665"/>
      <c r="AN253" s="82" t="s">
        <v>136</v>
      </c>
      <c r="AO253" s="83">
        <v>129</v>
      </c>
      <c r="AP253" s="84">
        <v>136</v>
      </c>
      <c r="AQ253" s="84">
        <v>143</v>
      </c>
      <c r="AR253" s="84">
        <v>150</v>
      </c>
      <c r="AS253" s="84">
        <v>157</v>
      </c>
      <c r="AT253" s="84">
        <v>164</v>
      </c>
      <c r="AU253" s="84">
        <v>171</v>
      </c>
      <c r="AV253" s="85">
        <v>179</v>
      </c>
    </row>
    <row r="254" spans="1:48">
      <c r="A254">
        <v>254</v>
      </c>
      <c r="B254" s="662"/>
      <c r="C254" s="666">
        <f>+C252+10</f>
        <v>170</v>
      </c>
      <c r="D254" s="86" t="str">
        <f>+D252</f>
        <v>48-X</v>
      </c>
      <c r="E254" s="87">
        <v>92</v>
      </c>
      <c r="F254" s="88">
        <v>90</v>
      </c>
      <c r="G254" s="88">
        <v>89</v>
      </c>
      <c r="H254" s="88">
        <v>88</v>
      </c>
      <c r="I254" s="88">
        <v>86</v>
      </c>
      <c r="J254" s="88">
        <v>85</v>
      </c>
      <c r="K254" s="88">
        <v>84</v>
      </c>
      <c r="L254" s="89">
        <v>83</v>
      </c>
      <c r="N254" s="662"/>
      <c r="O254" s="666">
        <f>+O252+10</f>
        <v>170</v>
      </c>
      <c r="P254" s="86" t="str">
        <f>+P252</f>
        <v>48-X</v>
      </c>
      <c r="Q254" s="87">
        <v>92</v>
      </c>
      <c r="R254" s="88">
        <v>90</v>
      </c>
      <c r="S254" s="88">
        <v>89</v>
      </c>
      <c r="T254" s="88">
        <v>88</v>
      </c>
      <c r="U254" s="88">
        <v>86</v>
      </c>
      <c r="V254" s="88">
        <v>85</v>
      </c>
      <c r="W254" s="88">
        <v>84</v>
      </c>
      <c r="X254" s="89">
        <v>83</v>
      </c>
      <c r="Z254" s="662"/>
      <c r="AA254" s="666">
        <f>+AA252+10</f>
        <v>170</v>
      </c>
      <c r="AB254" s="86" t="str">
        <f>+AB252</f>
        <v>48-X</v>
      </c>
      <c r="AC254" s="87">
        <v>92</v>
      </c>
      <c r="AD254" s="88">
        <v>96</v>
      </c>
      <c r="AE254" s="88">
        <v>101</v>
      </c>
      <c r="AF254" s="88">
        <v>105</v>
      </c>
      <c r="AG254" s="88">
        <v>110</v>
      </c>
      <c r="AH254" s="88">
        <v>114</v>
      </c>
      <c r="AI254" s="88">
        <v>119</v>
      </c>
      <c r="AJ254" s="89">
        <v>124</v>
      </c>
      <c r="AL254" s="662"/>
      <c r="AM254" s="666">
        <f>+AM252+10</f>
        <v>170</v>
      </c>
      <c r="AN254" s="86" t="str">
        <f>+AN252</f>
        <v>48-X</v>
      </c>
      <c r="AO254" s="87">
        <v>108</v>
      </c>
      <c r="AP254" s="88">
        <v>114</v>
      </c>
      <c r="AQ254" s="88">
        <v>120</v>
      </c>
      <c r="AR254" s="88">
        <v>126</v>
      </c>
      <c r="AS254" s="88">
        <v>132</v>
      </c>
      <c r="AT254" s="88">
        <v>138</v>
      </c>
      <c r="AU254" s="88">
        <v>144</v>
      </c>
      <c r="AV254" s="89">
        <v>151</v>
      </c>
    </row>
    <row r="255" spans="1:48" ht="15" thickBot="1">
      <c r="A255">
        <v>255</v>
      </c>
      <c r="B255" s="662"/>
      <c r="C255" s="667"/>
      <c r="D255" s="90" t="str">
        <f>+D253</f>
        <v>48-XL</v>
      </c>
      <c r="E255" s="87">
        <v>92</v>
      </c>
      <c r="F255" s="88">
        <v>91</v>
      </c>
      <c r="G255" s="88">
        <v>90</v>
      </c>
      <c r="H255" s="88">
        <v>90</v>
      </c>
      <c r="I255" s="88">
        <v>89</v>
      </c>
      <c r="J255" s="88">
        <v>89</v>
      </c>
      <c r="K255" s="88">
        <v>88</v>
      </c>
      <c r="L255" s="89">
        <v>88</v>
      </c>
      <c r="N255" s="662"/>
      <c r="O255" s="667"/>
      <c r="P255" s="90" t="str">
        <f>+P253</f>
        <v>48-XL</v>
      </c>
      <c r="Q255" s="87">
        <v>92</v>
      </c>
      <c r="R255" s="88">
        <v>91</v>
      </c>
      <c r="S255" s="88">
        <v>91</v>
      </c>
      <c r="T255" s="88">
        <v>91</v>
      </c>
      <c r="U255" s="88">
        <v>90</v>
      </c>
      <c r="V255" s="88">
        <v>90</v>
      </c>
      <c r="W255" s="88">
        <v>90</v>
      </c>
      <c r="X255" s="89">
        <v>90</v>
      </c>
      <c r="Z255" s="662"/>
      <c r="AA255" s="667"/>
      <c r="AB255" s="90" t="str">
        <f>+AB253</f>
        <v>48-XL</v>
      </c>
      <c r="AC255" s="87">
        <v>95</v>
      </c>
      <c r="AD255" s="88">
        <v>101</v>
      </c>
      <c r="AE255" s="88">
        <v>107</v>
      </c>
      <c r="AF255" s="88">
        <v>113</v>
      </c>
      <c r="AG255" s="88">
        <v>120</v>
      </c>
      <c r="AH255" s="88">
        <v>126</v>
      </c>
      <c r="AI255" s="88">
        <v>132</v>
      </c>
      <c r="AJ255" s="89">
        <v>139</v>
      </c>
      <c r="AL255" s="662"/>
      <c r="AM255" s="667"/>
      <c r="AN255" s="90" t="str">
        <f>+AN253</f>
        <v>48-XL</v>
      </c>
      <c r="AO255" s="87">
        <v>116</v>
      </c>
      <c r="AP255" s="88">
        <v>123</v>
      </c>
      <c r="AQ255" s="88">
        <v>131</v>
      </c>
      <c r="AR255" s="88">
        <v>139</v>
      </c>
      <c r="AS255" s="88">
        <v>146</v>
      </c>
      <c r="AT255" s="88">
        <v>154</v>
      </c>
      <c r="AU255" s="88">
        <v>162</v>
      </c>
      <c r="AV255" s="89">
        <v>170</v>
      </c>
    </row>
    <row r="256" spans="1:48">
      <c r="A256">
        <v>256</v>
      </c>
      <c r="B256" s="662"/>
      <c r="C256" s="664">
        <f>+C254+10</f>
        <v>180</v>
      </c>
      <c r="D256" s="78" t="s">
        <v>133</v>
      </c>
      <c r="E256" s="83">
        <v>93</v>
      </c>
      <c r="F256" s="84">
        <v>92</v>
      </c>
      <c r="G256" s="84">
        <v>91</v>
      </c>
      <c r="H256" s="84">
        <v>91</v>
      </c>
      <c r="I256" s="84">
        <v>90</v>
      </c>
      <c r="J256" s="84">
        <v>90</v>
      </c>
      <c r="K256" s="84">
        <v>89</v>
      </c>
      <c r="L256" s="85">
        <v>89</v>
      </c>
      <c r="N256" s="662"/>
      <c r="O256" s="664">
        <f>+O254+10</f>
        <v>180</v>
      </c>
      <c r="P256" s="78" t="s">
        <v>133</v>
      </c>
      <c r="Q256" s="83">
        <v>93</v>
      </c>
      <c r="R256" s="84">
        <v>92</v>
      </c>
      <c r="S256" s="84">
        <v>91</v>
      </c>
      <c r="T256" s="84">
        <v>91</v>
      </c>
      <c r="U256" s="84">
        <v>90</v>
      </c>
      <c r="V256" s="84">
        <v>90</v>
      </c>
      <c r="W256" s="84">
        <v>89</v>
      </c>
      <c r="X256" s="85">
        <v>89</v>
      </c>
      <c r="Z256" s="662"/>
      <c r="AA256" s="664">
        <f>+AA254+10</f>
        <v>180</v>
      </c>
      <c r="AB256" s="78" t="s">
        <v>133</v>
      </c>
      <c r="AC256" s="83">
        <v>93</v>
      </c>
      <c r="AD256" s="84">
        <v>96</v>
      </c>
      <c r="AE256" s="84">
        <v>100</v>
      </c>
      <c r="AF256" s="84">
        <v>103</v>
      </c>
      <c r="AG256" s="84">
        <v>107</v>
      </c>
      <c r="AH256" s="84">
        <v>110</v>
      </c>
      <c r="AI256" s="84">
        <v>114</v>
      </c>
      <c r="AJ256" s="85">
        <v>118</v>
      </c>
      <c r="AL256" s="662"/>
      <c r="AM256" s="664">
        <f>+AM254+10</f>
        <v>180</v>
      </c>
      <c r="AN256" s="78" t="s">
        <v>133</v>
      </c>
      <c r="AO256" s="83">
        <v>99</v>
      </c>
      <c r="AP256" s="84">
        <v>105</v>
      </c>
      <c r="AQ256" s="84">
        <v>111</v>
      </c>
      <c r="AR256" s="84">
        <v>118</v>
      </c>
      <c r="AS256" s="84">
        <v>124</v>
      </c>
      <c r="AT256" s="84">
        <v>131</v>
      </c>
      <c r="AU256" s="84">
        <v>137</v>
      </c>
      <c r="AV256" s="85">
        <v>144</v>
      </c>
    </row>
    <row r="257" spans="1:48" ht="15" thickBot="1">
      <c r="A257">
        <v>257</v>
      </c>
      <c r="B257" s="662"/>
      <c r="C257" s="665"/>
      <c r="D257" s="82" t="s">
        <v>136</v>
      </c>
      <c r="E257" s="83">
        <v>93</v>
      </c>
      <c r="F257" s="84">
        <v>92</v>
      </c>
      <c r="G257" s="84">
        <v>91</v>
      </c>
      <c r="H257" s="84">
        <v>91</v>
      </c>
      <c r="I257" s="84">
        <v>90</v>
      </c>
      <c r="J257" s="84">
        <v>90</v>
      </c>
      <c r="K257" s="84">
        <v>89</v>
      </c>
      <c r="L257" s="85">
        <v>89</v>
      </c>
      <c r="N257" s="662"/>
      <c r="O257" s="665"/>
      <c r="P257" s="82" t="s">
        <v>136</v>
      </c>
      <c r="Q257" s="83">
        <v>93</v>
      </c>
      <c r="R257" s="84">
        <v>92</v>
      </c>
      <c r="S257" s="84">
        <v>91</v>
      </c>
      <c r="T257" s="84">
        <v>91</v>
      </c>
      <c r="U257" s="84">
        <v>90</v>
      </c>
      <c r="V257" s="84">
        <v>90</v>
      </c>
      <c r="W257" s="84">
        <v>89</v>
      </c>
      <c r="X257" s="85">
        <v>89</v>
      </c>
      <c r="Z257" s="662"/>
      <c r="AA257" s="665"/>
      <c r="AB257" s="82" t="s">
        <v>136</v>
      </c>
      <c r="AC257" s="83">
        <v>93</v>
      </c>
      <c r="AD257" s="84">
        <v>97</v>
      </c>
      <c r="AE257" s="84">
        <v>102</v>
      </c>
      <c r="AF257" s="84">
        <v>106</v>
      </c>
      <c r="AG257" s="84">
        <v>111</v>
      </c>
      <c r="AH257" s="84">
        <v>115</v>
      </c>
      <c r="AI257" s="84">
        <v>120</v>
      </c>
      <c r="AJ257" s="85">
        <v>125</v>
      </c>
      <c r="AL257" s="662"/>
      <c r="AM257" s="665"/>
      <c r="AN257" s="82" t="s">
        <v>136</v>
      </c>
      <c r="AO257" s="83">
        <v>105</v>
      </c>
      <c r="AP257" s="84">
        <v>111</v>
      </c>
      <c r="AQ257" s="84">
        <v>118</v>
      </c>
      <c r="AR257" s="84">
        <v>125</v>
      </c>
      <c r="AS257" s="84">
        <v>131</v>
      </c>
      <c r="AT257" s="84">
        <v>138</v>
      </c>
      <c r="AU257" s="84">
        <v>145</v>
      </c>
      <c r="AV257" s="85">
        <v>152</v>
      </c>
    </row>
    <row r="258" spans="1:48">
      <c r="A258">
        <v>258</v>
      </c>
      <c r="B258" s="662"/>
      <c r="C258" s="666">
        <f>+C256+10</f>
        <v>190</v>
      </c>
      <c r="D258" s="86" t="str">
        <f>+D256</f>
        <v>48-X</v>
      </c>
      <c r="E258" s="87">
        <v>93</v>
      </c>
      <c r="F258" s="88">
        <v>92</v>
      </c>
      <c r="G258" s="88">
        <v>92</v>
      </c>
      <c r="H258" s="88">
        <v>91</v>
      </c>
      <c r="I258" s="88">
        <v>91</v>
      </c>
      <c r="J258" s="88">
        <v>90</v>
      </c>
      <c r="K258" s="88">
        <v>90</v>
      </c>
      <c r="L258" s="89">
        <v>90</v>
      </c>
      <c r="N258" s="662"/>
      <c r="O258" s="666">
        <f>+O256+10</f>
        <v>190</v>
      </c>
      <c r="P258" s="86" t="str">
        <f>+P256</f>
        <v>48-X</v>
      </c>
      <c r="Q258" s="87">
        <v>93</v>
      </c>
      <c r="R258" s="88">
        <v>92</v>
      </c>
      <c r="S258" s="88">
        <v>92</v>
      </c>
      <c r="T258" s="88">
        <v>91</v>
      </c>
      <c r="U258" s="88">
        <v>91</v>
      </c>
      <c r="V258" s="88">
        <v>90</v>
      </c>
      <c r="W258" s="88">
        <v>90</v>
      </c>
      <c r="X258" s="89">
        <v>90</v>
      </c>
      <c r="Z258" s="662"/>
      <c r="AA258" s="666">
        <f>+AA256+10</f>
        <v>190</v>
      </c>
      <c r="AB258" s="86" t="str">
        <f>+AB256</f>
        <v>48-X</v>
      </c>
      <c r="AC258" s="87">
        <v>93</v>
      </c>
      <c r="AD258" s="88">
        <v>95</v>
      </c>
      <c r="AE258" s="88">
        <v>97</v>
      </c>
      <c r="AF258" s="88">
        <v>99</v>
      </c>
      <c r="AG258" s="88">
        <v>101</v>
      </c>
      <c r="AH258" s="88">
        <v>103</v>
      </c>
      <c r="AI258" s="88">
        <v>105</v>
      </c>
      <c r="AJ258" s="89">
        <v>107</v>
      </c>
      <c r="AL258" s="662"/>
      <c r="AM258" s="666">
        <f>+AM256+10</f>
        <v>190</v>
      </c>
      <c r="AN258" s="86" t="str">
        <f>+AN256</f>
        <v>48-X</v>
      </c>
      <c r="AO258" s="87">
        <v>93</v>
      </c>
      <c r="AP258" s="88">
        <v>98</v>
      </c>
      <c r="AQ258" s="88">
        <v>103</v>
      </c>
      <c r="AR258" s="88">
        <v>109</v>
      </c>
      <c r="AS258" s="88">
        <v>114</v>
      </c>
      <c r="AT258" s="88">
        <v>120</v>
      </c>
      <c r="AU258" s="88">
        <v>125</v>
      </c>
      <c r="AV258" s="89">
        <v>131</v>
      </c>
    </row>
    <row r="259" spans="1:48" ht="15" thickBot="1">
      <c r="A259">
        <v>259</v>
      </c>
      <c r="B259" s="662"/>
      <c r="C259" s="667"/>
      <c r="D259" s="90" t="str">
        <f>+D257</f>
        <v>48-XL</v>
      </c>
      <c r="E259" s="87">
        <v>93</v>
      </c>
      <c r="F259" s="88">
        <v>92</v>
      </c>
      <c r="G259" s="88">
        <v>92</v>
      </c>
      <c r="H259" s="88">
        <v>91</v>
      </c>
      <c r="I259" s="88">
        <v>91</v>
      </c>
      <c r="J259" s="88">
        <v>90</v>
      </c>
      <c r="K259" s="88">
        <v>90</v>
      </c>
      <c r="L259" s="89">
        <v>90</v>
      </c>
      <c r="N259" s="662"/>
      <c r="O259" s="667"/>
      <c r="P259" s="90" t="str">
        <f>+P257</f>
        <v>48-XL</v>
      </c>
      <c r="Q259" s="87">
        <v>93</v>
      </c>
      <c r="R259" s="88">
        <v>92</v>
      </c>
      <c r="S259" s="88">
        <v>92</v>
      </c>
      <c r="T259" s="88">
        <v>91</v>
      </c>
      <c r="U259" s="88">
        <v>91</v>
      </c>
      <c r="V259" s="88">
        <v>90</v>
      </c>
      <c r="W259" s="88">
        <v>90</v>
      </c>
      <c r="X259" s="89">
        <v>90</v>
      </c>
      <c r="Z259" s="662"/>
      <c r="AA259" s="667"/>
      <c r="AB259" s="90" t="str">
        <f>+AB257</f>
        <v>48-XL</v>
      </c>
      <c r="AC259" s="87">
        <v>93</v>
      </c>
      <c r="AD259" s="88">
        <v>96</v>
      </c>
      <c r="AE259" s="88">
        <v>99</v>
      </c>
      <c r="AF259" s="88">
        <v>102</v>
      </c>
      <c r="AG259" s="88">
        <v>105</v>
      </c>
      <c r="AH259" s="88">
        <v>108</v>
      </c>
      <c r="AI259" s="88">
        <v>111</v>
      </c>
      <c r="AJ259" s="89">
        <v>114</v>
      </c>
      <c r="AL259" s="662"/>
      <c r="AM259" s="667"/>
      <c r="AN259" s="90" t="str">
        <f>+AN257</f>
        <v>48-XL</v>
      </c>
      <c r="AO259" s="87">
        <v>96</v>
      </c>
      <c r="AP259" s="88">
        <v>102</v>
      </c>
      <c r="AQ259" s="88">
        <v>108</v>
      </c>
      <c r="AR259" s="88">
        <v>114</v>
      </c>
      <c r="AS259" s="88">
        <v>120</v>
      </c>
      <c r="AT259" s="88">
        <v>126</v>
      </c>
      <c r="AU259" s="88">
        <v>132</v>
      </c>
      <c r="AV259" s="89">
        <v>139</v>
      </c>
    </row>
    <row r="260" spans="1:48">
      <c r="A260">
        <v>260</v>
      </c>
      <c r="B260" s="662"/>
      <c r="C260" s="664">
        <f>+C258+10</f>
        <v>200</v>
      </c>
      <c r="D260" s="78" t="s">
        <v>133</v>
      </c>
      <c r="E260" s="184"/>
      <c r="F260" s="84">
        <v>93</v>
      </c>
      <c r="G260" s="84">
        <v>93</v>
      </c>
      <c r="H260" s="84">
        <v>92</v>
      </c>
      <c r="I260" s="84">
        <v>92</v>
      </c>
      <c r="J260" s="84">
        <v>91</v>
      </c>
      <c r="K260" s="84">
        <v>91</v>
      </c>
      <c r="L260" s="85">
        <v>91</v>
      </c>
      <c r="N260" s="662"/>
      <c r="O260" s="664">
        <f>+O258+10</f>
        <v>200</v>
      </c>
      <c r="P260" s="78" t="s">
        <v>133</v>
      </c>
      <c r="Q260" s="184"/>
      <c r="R260" s="84">
        <v>93</v>
      </c>
      <c r="S260" s="84">
        <v>93</v>
      </c>
      <c r="T260" s="84">
        <v>92</v>
      </c>
      <c r="U260" s="84">
        <v>92</v>
      </c>
      <c r="V260" s="84">
        <v>91</v>
      </c>
      <c r="W260" s="84">
        <v>91</v>
      </c>
      <c r="X260" s="85">
        <v>91</v>
      </c>
      <c r="Z260" s="662"/>
      <c r="AA260" s="664">
        <f>+AA258+10</f>
        <v>200</v>
      </c>
      <c r="AB260" s="78" t="s">
        <v>133</v>
      </c>
      <c r="AC260" s="184"/>
      <c r="AD260" s="84">
        <v>94</v>
      </c>
      <c r="AE260" s="84">
        <v>95</v>
      </c>
      <c r="AF260" s="84">
        <v>95</v>
      </c>
      <c r="AG260" s="84">
        <v>96</v>
      </c>
      <c r="AH260" s="84">
        <v>96</v>
      </c>
      <c r="AI260" s="84">
        <v>97</v>
      </c>
      <c r="AJ260" s="85">
        <v>98</v>
      </c>
      <c r="AL260" s="662"/>
      <c r="AM260" s="664">
        <f>+AM258+10</f>
        <v>200</v>
      </c>
      <c r="AN260" s="78" t="s">
        <v>133</v>
      </c>
      <c r="AO260" s="184"/>
      <c r="AP260" s="84">
        <v>97</v>
      </c>
      <c r="AQ260" s="84">
        <v>101</v>
      </c>
      <c r="AR260" s="84">
        <v>104</v>
      </c>
      <c r="AS260" s="84">
        <v>108</v>
      </c>
      <c r="AT260" s="84">
        <v>111</v>
      </c>
      <c r="AU260" s="84">
        <v>115</v>
      </c>
      <c r="AV260" s="85">
        <v>119</v>
      </c>
    </row>
    <row r="261" spans="1:48" ht="15" thickBot="1">
      <c r="A261">
        <v>261</v>
      </c>
      <c r="B261" s="663"/>
      <c r="C261" s="665"/>
      <c r="D261" s="82" t="s">
        <v>136</v>
      </c>
      <c r="E261" s="181"/>
      <c r="F261" s="186">
        <v>93</v>
      </c>
      <c r="G261" s="186">
        <v>93</v>
      </c>
      <c r="H261" s="186">
        <v>92</v>
      </c>
      <c r="I261" s="186">
        <v>92</v>
      </c>
      <c r="J261" s="186">
        <v>91</v>
      </c>
      <c r="K261" s="186">
        <v>91</v>
      </c>
      <c r="L261" s="185">
        <v>91</v>
      </c>
      <c r="N261" s="663"/>
      <c r="O261" s="665"/>
      <c r="P261" s="82" t="s">
        <v>136</v>
      </c>
      <c r="Q261" s="181"/>
      <c r="R261" s="186">
        <v>93</v>
      </c>
      <c r="S261" s="186">
        <v>93</v>
      </c>
      <c r="T261" s="186">
        <v>92</v>
      </c>
      <c r="U261" s="186">
        <v>92</v>
      </c>
      <c r="V261" s="186">
        <v>91</v>
      </c>
      <c r="W261" s="186">
        <v>91</v>
      </c>
      <c r="X261" s="185">
        <v>91</v>
      </c>
      <c r="Z261" s="663"/>
      <c r="AA261" s="665"/>
      <c r="AB261" s="82" t="s">
        <v>136</v>
      </c>
      <c r="AC261" s="181"/>
      <c r="AD261" s="186">
        <v>95</v>
      </c>
      <c r="AE261" s="186">
        <v>96</v>
      </c>
      <c r="AF261" s="186">
        <v>97</v>
      </c>
      <c r="AG261" s="186">
        <v>99</v>
      </c>
      <c r="AH261" s="186">
        <v>100</v>
      </c>
      <c r="AI261" s="186">
        <v>101</v>
      </c>
      <c r="AJ261" s="185">
        <v>103</v>
      </c>
      <c r="AL261" s="663"/>
      <c r="AM261" s="665"/>
      <c r="AN261" s="82" t="s">
        <v>136</v>
      </c>
      <c r="AO261" s="181"/>
      <c r="AP261" s="186">
        <v>99</v>
      </c>
      <c r="AQ261" s="186">
        <v>103</v>
      </c>
      <c r="AR261" s="186">
        <v>108</v>
      </c>
      <c r="AS261" s="186">
        <v>112</v>
      </c>
      <c r="AT261" s="186">
        <v>117</v>
      </c>
      <c r="AU261" s="186">
        <v>121</v>
      </c>
      <c r="AV261" s="185">
        <v>126</v>
      </c>
    </row>
    <row r="262" spans="1:48">
      <c r="A262">
        <v>262</v>
      </c>
    </row>
    <row r="263" spans="1:48">
      <c r="A263">
        <v>263</v>
      </c>
    </row>
    <row r="264" spans="1:48">
      <c r="A264">
        <v>264</v>
      </c>
    </row>
    <row r="265" spans="1:48">
      <c r="A265">
        <v>265</v>
      </c>
    </row>
    <row r="266" spans="1:48">
      <c r="A266">
        <v>266</v>
      </c>
    </row>
    <row r="267" spans="1:48">
      <c r="A267">
        <v>267</v>
      </c>
    </row>
    <row r="268" spans="1:48" ht="15" thickBot="1">
      <c r="A268">
        <v>268</v>
      </c>
    </row>
    <row r="269" spans="1:48" ht="18.600000000000001" thickBot="1">
      <c r="A269">
        <v>269</v>
      </c>
      <c r="B269" s="649" t="s">
        <v>1112</v>
      </c>
      <c r="C269" s="650"/>
      <c r="D269" s="651"/>
      <c r="E269" s="649" t="s">
        <v>1134</v>
      </c>
      <c r="F269" s="650"/>
      <c r="G269" s="650"/>
      <c r="H269" s="650"/>
      <c r="I269" s="650"/>
      <c r="J269" s="650"/>
      <c r="K269" s="650"/>
      <c r="L269" s="651"/>
      <c r="N269" s="649" t="s">
        <v>1114</v>
      </c>
      <c r="O269" s="650"/>
      <c r="P269" s="651"/>
      <c r="Q269" s="649" t="s">
        <v>1134</v>
      </c>
      <c r="R269" s="650"/>
      <c r="S269" s="650"/>
      <c r="T269" s="650"/>
      <c r="U269" s="650"/>
      <c r="V269" s="650"/>
      <c r="W269" s="650"/>
      <c r="X269" s="651"/>
      <c r="Z269" s="649" t="s">
        <v>1115</v>
      </c>
      <c r="AA269" s="650"/>
      <c r="AB269" s="651"/>
      <c r="AC269" s="649" t="s">
        <v>1134</v>
      </c>
      <c r="AD269" s="650"/>
      <c r="AE269" s="650"/>
      <c r="AF269" s="650"/>
      <c r="AG269" s="650"/>
      <c r="AH269" s="650"/>
      <c r="AI269" s="650"/>
      <c r="AJ269" s="651"/>
      <c r="AL269" s="649" t="s">
        <v>1116</v>
      </c>
      <c r="AM269" s="650"/>
      <c r="AN269" s="651"/>
      <c r="AO269" s="649" t="s">
        <v>1134</v>
      </c>
      <c r="AP269" s="650"/>
      <c r="AQ269" s="650"/>
      <c r="AR269" s="650"/>
      <c r="AS269" s="650"/>
      <c r="AT269" s="650"/>
      <c r="AU269" s="650"/>
      <c r="AV269" s="651"/>
    </row>
    <row r="270" spans="1:48" ht="15.75" customHeight="1">
      <c r="A270">
        <v>270</v>
      </c>
      <c r="B270" s="652" t="s">
        <v>1127</v>
      </c>
      <c r="C270" s="652" t="s">
        <v>634</v>
      </c>
      <c r="D270" s="669" t="s">
        <v>1119</v>
      </c>
      <c r="E270" s="676" t="s">
        <v>1120</v>
      </c>
      <c r="F270" s="677"/>
      <c r="G270" s="677"/>
      <c r="H270" s="677"/>
      <c r="I270" s="677"/>
      <c r="J270" s="677"/>
      <c r="K270" s="677"/>
      <c r="L270" s="678"/>
      <c r="N270" s="652" t="s">
        <v>1127</v>
      </c>
      <c r="O270" s="652" t="s">
        <v>634</v>
      </c>
      <c r="P270" s="669" t="s">
        <v>1119</v>
      </c>
      <c r="Q270" s="676" t="s">
        <v>1120</v>
      </c>
      <c r="R270" s="677"/>
      <c r="S270" s="677"/>
      <c r="T270" s="677"/>
      <c r="U270" s="677"/>
      <c r="V270" s="677"/>
      <c r="W270" s="677"/>
      <c r="X270" s="678"/>
      <c r="Z270" s="652" t="s">
        <v>1127</v>
      </c>
      <c r="AA270" s="652" t="s">
        <v>634</v>
      </c>
      <c r="AB270" s="669" t="s">
        <v>1119</v>
      </c>
      <c r="AC270" s="676" t="s">
        <v>1120</v>
      </c>
      <c r="AD270" s="677"/>
      <c r="AE270" s="677"/>
      <c r="AF270" s="677"/>
      <c r="AG270" s="677"/>
      <c r="AH270" s="677"/>
      <c r="AI270" s="677"/>
      <c r="AJ270" s="678"/>
      <c r="AL270" s="652" t="s">
        <v>1127</v>
      </c>
      <c r="AM270" s="652" t="s">
        <v>634</v>
      </c>
      <c r="AN270" s="669" t="s">
        <v>1119</v>
      </c>
      <c r="AO270" s="676" t="s">
        <v>1120</v>
      </c>
      <c r="AP270" s="677"/>
      <c r="AQ270" s="677"/>
      <c r="AR270" s="677"/>
      <c r="AS270" s="677"/>
      <c r="AT270" s="677"/>
      <c r="AU270" s="677"/>
      <c r="AV270" s="678"/>
    </row>
    <row r="271" spans="1:48" ht="15" customHeight="1" thickBot="1">
      <c r="A271">
        <v>271</v>
      </c>
      <c r="B271" s="668"/>
      <c r="C271" s="668"/>
      <c r="D271" s="670"/>
      <c r="E271" s="679"/>
      <c r="F271" s="680"/>
      <c r="G271" s="680"/>
      <c r="H271" s="680"/>
      <c r="I271" s="680"/>
      <c r="J271" s="680"/>
      <c r="K271" s="680"/>
      <c r="L271" s="681"/>
      <c r="N271" s="668"/>
      <c r="O271" s="668"/>
      <c r="P271" s="670"/>
      <c r="Q271" s="679"/>
      <c r="R271" s="680"/>
      <c r="S271" s="680"/>
      <c r="T271" s="680"/>
      <c r="U271" s="680"/>
      <c r="V271" s="680"/>
      <c r="W271" s="680"/>
      <c r="X271" s="681"/>
      <c r="Z271" s="668"/>
      <c r="AA271" s="668"/>
      <c r="AB271" s="670"/>
      <c r="AC271" s="679"/>
      <c r="AD271" s="680"/>
      <c r="AE271" s="680"/>
      <c r="AF271" s="680"/>
      <c r="AG271" s="680"/>
      <c r="AH271" s="680"/>
      <c r="AI271" s="680"/>
      <c r="AJ271" s="681"/>
      <c r="AL271" s="668"/>
      <c r="AM271" s="668"/>
      <c r="AN271" s="670"/>
      <c r="AO271" s="679"/>
      <c r="AP271" s="680"/>
      <c r="AQ271" s="680"/>
      <c r="AR271" s="680"/>
      <c r="AS271" s="680"/>
      <c r="AT271" s="680"/>
      <c r="AU271" s="680"/>
      <c r="AV271" s="681"/>
    </row>
    <row r="272" spans="1:48" ht="15" thickBot="1">
      <c r="A272">
        <v>272</v>
      </c>
      <c r="B272" s="653"/>
      <c r="C272" s="653"/>
      <c r="D272" s="671"/>
      <c r="E272" s="75">
        <v>0</v>
      </c>
      <c r="F272" s="76">
        <v>500</v>
      </c>
      <c r="G272" s="76">
        <v>1000</v>
      </c>
      <c r="H272" s="76">
        <v>1500</v>
      </c>
      <c r="I272" s="76">
        <v>2000</v>
      </c>
      <c r="J272" s="76">
        <v>2500</v>
      </c>
      <c r="K272" s="76">
        <v>3000</v>
      </c>
      <c r="L272" s="77">
        <v>3500</v>
      </c>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1140</v>
      </c>
      <c r="C273" s="664">
        <v>100</v>
      </c>
      <c r="D273" s="78" t="s">
        <v>133</v>
      </c>
      <c r="E273" s="94">
        <v>1.69</v>
      </c>
      <c r="F273" s="95">
        <v>1.72</v>
      </c>
      <c r="G273" s="95">
        <v>1.76</v>
      </c>
      <c r="H273" s="95">
        <v>1.79</v>
      </c>
      <c r="I273" s="95">
        <v>1.83</v>
      </c>
      <c r="J273" s="95">
        <v>1.86</v>
      </c>
      <c r="K273" s="95">
        <v>1.9</v>
      </c>
      <c r="L273" s="96">
        <v>1.94</v>
      </c>
      <c r="N273" s="661" t="s">
        <v>1140</v>
      </c>
      <c r="O273" s="664">
        <v>100</v>
      </c>
      <c r="P273" s="78" t="s">
        <v>133</v>
      </c>
      <c r="Q273" s="94">
        <v>1.69</v>
      </c>
      <c r="R273" s="95">
        <v>1.72</v>
      </c>
      <c r="S273" s="95">
        <v>1.76</v>
      </c>
      <c r="T273" s="95">
        <v>1.79</v>
      </c>
      <c r="U273" s="95">
        <v>1.83</v>
      </c>
      <c r="V273" s="95">
        <v>1.86</v>
      </c>
      <c r="W273" s="95">
        <v>1.9</v>
      </c>
      <c r="X273" s="96">
        <v>1.94</v>
      </c>
      <c r="Z273" s="661" t="s">
        <v>1140</v>
      </c>
      <c r="AA273" s="664">
        <v>100</v>
      </c>
      <c r="AB273" s="78" t="s">
        <v>133</v>
      </c>
      <c r="AC273" s="94">
        <v>1.69</v>
      </c>
      <c r="AD273" s="95">
        <v>1.72</v>
      </c>
      <c r="AE273" s="95">
        <v>1.76</v>
      </c>
      <c r="AF273" s="95">
        <v>1.79</v>
      </c>
      <c r="AG273" s="95">
        <v>1.83</v>
      </c>
      <c r="AH273" s="95">
        <v>1.86</v>
      </c>
      <c r="AI273" s="95">
        <v>1.9</v>
      </c>
      <c r="AJ273" s="96">
        <v>1.94</v>
      </c>
      <c r="AL273" s="661" t="s">
        <v>1140</v>
      </c>
      <c r="AM273" s="664">
        <v>100</v>
      </c>
      <c r="AN273" s="78" t="s">
        <v>133</v>
      </c>
      <c r="AO273" s="94">
        <v>1.69</v>
      </c>
      <c r="AP273" s="95">
        <v>1.69</v>
      </c>
      <c r="AQ273" s="95">
        <v>1.7</v>
      </c>
      <c r="AR273" s="95">
        <v>1.7</v>
      </c>
      <c r="AS273" s="95">
        <v>1.71</v>
      </c>
      <c r="AT273" s="95">
        <v>1.71</v>
      </c>
      <c r="AU273" s="95">
        <v>1.72</v>
      </c>
      <c r="AV273" s="96">
        <v>1.73</v>
      </c>
    </row>
    <row r="274" spans="1:48" ht="15" thickBot="1">
      <c r="A274">
        <v>274</v>
      </c>
      <c r="B274" s="662"/>
      <c r="C274" s="665"/>
      <c r="D274" s="82" t="s">
        <v>136</v>
      </c>
      <c r="E274" s="97">
        <v>1.86</v>
      </c>
      <c r="F274" s="98">
        <v>1.88</v>
      </c>
      <c r="G274" s="98">
        <v>1.91</v>
      </c>
      <c r="H274" s="98">
        <v>1.94</v>
      </c>
      <c r="I274" s="98">
        <v>1.97</v>
      </c>
      <c r="J274" s="98">
        <v>2</v>
      </c>
      <c r="K274" s="98">
        <v>2.0299999999999998</v>
      </c>
      <c r="L274" s="99">
        <v>2.06</v>
      </c>
      <c r="N274" s="662"/>
      <c r="O274" s="665"/>
      <c r="P274" s="82" t="s">
        <v>136</v>
      </c>
      <c r="Q274" s="97">
        <v>1.86</v>
      </c>
      <c r="R274" s="98">
        <v>1.88</v>
      </c>
      <c r="S274" s="98">
        <v>1.91</v>
      </c>
      <c r="T274" s="98">
        <v>1.94</v>
      </c>
      <c r="U274" s="98">
        <v>1.97</v>
      </c>
      <c r="V274" s="98">
        <v>2</v>
      </c>
      <c r="W274" s="98">
        <v>2.0299999999999998</v>
      </c>
      <c r="X274" s="99">
        <v>2.06</v>
      </c>
      <c r="Z274" s="662"/>
      <c r="AA274" s="665"/>
      <c r="AB274" s="82" t="s">
        <v>136</v>
      </c>
      <c r="AC274" s="97">
        <v>1.86</v>
      </c>
      <c r="AD274" s="98">
        <v>1.88</v>
      </c>
      <c r="AE274" s="98">
        <v>1.9</v>
      </c>
      <c r="AF274" s="98">
        <v>1.93</v>
      </c>
      <c r="AG274" s="98">
        <v>1.95</v>
      </c>
      <c r="AH274" s="98">
        <v>1.98</v>
      </c>
      <c r="AI274" s="98">
        <v>2</v>
      </c>
      <c r="AJ274" s="99">
        <v>2.0299999999999998</v>
      </c>
      <c r="AL274" s="662"/>
      <c r="AM274" s="665"/>
      <c r="AN274" s="82" t="s">
        <v>136</v>
      </c>
      <c r="AO274" s="97">
        <v>1.63</v>
      </c>
      <c r="AP274" s="98">
        <v>1.63</v>
      </c>
      <c r="AQ274" s="98">
        <v>1.63</v>
      </c>
      <c r="AR274" s="98">
        <v>1.63</v>
      </c>
      <c r="AS274" s="98">
        <v>1.63</v>
      </c>
      <c r="AT274" s="98">
        <v>1.63</v>
      </c>
      <c r="AU274" s="98">
        <v>1.63</v>
      </c>
      <c r="AV274" s="99">
        <v>1.63</v>
      </c>
    </row>
    <row r="275" spans="1:48">
      <c r="A275">
        <v>275</v>
      </c>
      <c r="B275" s="662"/>
      <c r="C275" s="666">
        <v>110</v>
      </c>
      <c r="D275" s="86" t="str">
        <f>+D273</f>
        <v>48-X</v>
      </c>
      <c r="E275" s="100">
        <v>1.59</v>
      </c>
      <c r="F275" s="101">
        <v>1.62</v>
      </c>
      <c r="G275" s="101">
        <v>1.65</v>
      </c>
      <c r="H275" s="101">
        <v>1.69</v>
      </c>
      <c r="I275" s="101">
        <v>1.72</v>
      </c>
      <c r="J275" s="101">
        <v>1.76</v>
      </c>
      <c r="K275" s="101">
        <v>1.79</v>
      </c>
      <c r="L275" s="102">
        <v>1.83</v>
      </c>
      <c r="N275" s="662"/>
      <c r="O275" s="666">
        <v>110</v>
      </c>
      <c r="P275" s="86" t="str">
        <f>+P273</f>
        <v>48-X</v>
      </c>
      <c r="Q275" s="100">
        <v>1.59</v>
      </c>
      <c r="R275" s="101">
        <v>1.62</v>
      </c>
      <c r="S275" s="101">
        <v>1.65</v>
      </c>
      <c r="T275" s="101">
        <v>1.69</v>
      </c>
      <c r="U275" s="101">
        <v>1.72</v>
      </c>
      <c r="V275" s="101">
        <v>1.76</v>
      </c>
      <c r="W275" s="101">
        <v>1.79</v>
      </c>
      <c r="X275" s="102">
        <v>1.83</v>
      </c>
      <c r="Z275" s="662"/>
      <c r="AA275" s="666">
        <v>110</v>
      </c>
      <c r="AB275" s="86" t="str">
        <f>+AB273</f>
        <v>48-X</v>
      </c>
      <c r="AC275" s="100">
        <v>1.59</v>
      </c>
      <c r="AD275" s="101">
        <v>1.62</v>
      </c>
      <c r="AE275" s="101">
        <v>1.65</v>
      </c>
      <c r="AF275" s="101">
        <v>1.69</v>
      </c>
      <c r="AG275" s="101">
        <v>1.72</v>
      </c>
      <c r="AH275" s="101">
        <v>1.76</v>
      </c>
      <c r="AI275" s="101">
        <v>1.79</v>
      </c>
      <c r="AJ275" s="102">
        <v>1.83</v>
      </c>
      <c r="AL275" s="662"/>
      <c r="AM275" s="666">
        <v>110</v>
      </c>
      <c r="AN275" s="86" t="str">
        <f>+AN273</f>
        <v>48-X</v>
      </c>
      <c r="AO275" s="100">
        <v>1.59</v>
      </c>
      <c r="AP275" s="101">
        <v>1.61</v>
      </c>
      <c r="AQ275" s="101">
        <v>1.63</v>
      </c>
      <c r="AR275" s="101">
        <v>1.65</v>
      </c>
      <c r="AS275" s="101">
        <v>1.67</v>
      </c>
      <c r="AT275" s="101">
        <v>1.69</v>
      </c>
      <c r="AU275" s="101">
        <v>1.71</v>
      </c>
      <c r="AV275" s="102">
        <v>1.73</v>
      </c>
    </row>
    <row r="276" spans="1:48" ht="15" thickBot="1">
      <c r="A276">
        <v>276</v>
      </c>
      <c r="B276" s="662"/>
      <c r="C276" s="667"/>
      <c r="D276" s="90" t="str">
        <f>+D274</f>
        <v>48-XL</v>
      </c>
      <c r="E276" s="100">
        <v>1.74</v>
      </c>
      <c r="F276" s="101">
        <v>1.77</v>
      </c>
      <c r="G276" s="101">
        <v>1.8</v>
      </c>
      <c r="H276" s="101">
        <v>1.84</v>
      </c>
      <c r="I276" s="101">
        <v>1.87</v>
      </c>
      <c r="J276" s="101">
        <v>1.91</v>
      </c>
      <c r="K276" s="101">
        <v>1.94</v>
      </c>
      <c r="L276" s="102">
        <v>1.98</v>
      </c>
      <c r="N276" s="662"/>
      <c r="O276" s="667"/>
      <c r="P276" s="90" t="str">
        <f>+P274</f>
        <v>48-XL</v>
      </c>
      <c r="Q276" s="100">
        <v>1.74</v>
      </c>
      <c r="R276" s="101">
        <v>1.77</v>
      </c>
      <c r="S276" s="101">
        <v>1.8</v>
      </c>
      <c r="T276" s="101">
        <v>1.84</v>
      </c>
      <c r="U276" s="101">
        <v>1.87</v>
      </c>
      <c r="V276" s="101">
        <v>1.91</v>
      </c>
      <c r="W276" s="101">
        <v>1.94</v>
      </c>
      <c r="X276" s="102">
        <v>1.98</v>
      </c>
      <c r="Z276" s="662"/>
      <c r="AA276" s="667"/>
      <c r="AB276" s="90" t="str">
        <f>+AB274</f>
        <v>48-XL</v>
      </c>
      <c r="AC276" s="100">
        <v>1.74</v>
      </c>
      <c r="AD276" s="101">
        <v>1.77</v>
      </c>
      <c r="AE276" s="101">
        <v>1.8</v>
      </c>
      <c r="AF276" s="101">
        <v>1.84</v>
      </c>
      <c r="AG276" s="101">
        <v>1.87</v>
      </c>
      <c r="AH276" s="101">
        <v>1.91</v>
      </c>
      <c r="AI276" s="101">
        <v>1.94</v>
      </c>
      <c r="AJ276" s="102">
        <v>1.98</v>
      </c>
      <c r="AL276" s="662"/>
      <c r="AM276" s="667"/>
      <c r="AN276" s="90" t="str">
        <f>+AN274</f>
        <v>48-XL</v>
      </c>
      <c r="AO276" s="100">
        <v>1.63</v>
      </c>
      <c r="AP276" s="101">
        <v>1.63</v>
      </c>
      <c r="AQ276" s="101">
        <v>1.63</v>
      </c>
      <c r="AR276" s="101">
        <v>1.63</v>
      </c>
      <c r="AS276" s="101">
        <v>1.63</v>
      </c>
      <c r="AT276" s="101">
        <v>1.63</v>
      </c>
      <c r="AU276" s="101">
        <v>1.63</v>
      </c>
      <c r="AV276" s="102">
        <v>1.63</v>
      </c>
    </row>
    <row r="277" spans="1:48">
      <c r="A277">
        <v>277</v>
      </c>
      <c r="B277" s="662"/>
      <c r="C277" s="664">
        <f>+C275+10</f>
        <v>120</v>
      </c>
      <c r="D277" s="78" t="s">
        <v>133</v>
      </c>
      <c r="E277" s="97">
        <v>1.5</v>
      </c>
      <c r="F277" s="98">
        <v>1.53</v>
      </c>
      <c r="G277" s="98">
        <v>1.56</v>
      </c>
      <c r="H277" s="98">
        <v>1.59</v>
      </c>
      <c r="I277" s="98">
        <v>1.63</v>
      </c>
      <c r="J277" s="98">
        <v>1.66</v>
      </c>
      <c r="K277" s="98">
        <v>1.69</v>
      </c>
      <c r="L277" s="99">
        <v>1.73</v>
      </c>
      <c r="N277" s="662"/>
      <c r="O277" s="664">
        <f>+O275+10</f>
        <v>120</v>
      </c>
      <c r="P277" s="78" t="s">
        <v>133</v>
      </c>
      <c r="Q277" s="97">
        <v>1.5</v>
      </c>
      <c r="R277" s="98">
        <v>1.53</v>
      </c>
      <c r="S277" s="98">
        <v>1.56</v>
      </c>
      <c r="T277" s="98">
        <v>1.59</v>
      </c>
      <c r="U277" s="98">
        <v>1.63</v>
      </c>
      <c r="V277" s="98">
        <v>1.66</v>
      </c>
      <c r="W277" s="98">
        <v>1.69</v>
      </c>
      <c r="X277" s="99">
        <v>1.73</v>
      </c>
      <c r="Z277" s="662"/>
      <c r="AA277" s="664">
        <f>+AA275+10</f>
        <v>120</v>
      </c>
      <c r="AB277" s="78" t="s">
        <v>133</v>
      </c>
      <c r="AC277" s="97">
        <v>1.5</v>
      </c>
      <c r="AD277" s="98">
        <v>1.53</v>
      </c>
      <c r="AE277" s="98">
        <v>1.56</v>
      </c>
      <c r="AF277" s="98">
        <v>1.59</v>
      </c>
      <c r="AG277" s="98">
        <v>1.63</v>
      </c>
      <c r="AH277" s="98">
        <v>1.66</v>
      </c>
      <c r="AI277" s="98">
        <v>1.69</v>
      </c>
      <c r="AJ277" s="99">
        <v>1.73</v>
      </c>
      <c r="AL277" s="662"/>
      <c r="AM277" s="664">
        <f>+AM275+10</f>
        <v>120</v>
      </c>
      <c r="AN277" s="78" t="s">
        <v>133</v>
      </c>
      <c r="AO277" s="97">
        <v>1.5</v>
      </c>
      <c r="AP277" s="98">
        <v>1.53</v>
      </c>
      <c r="AQ277" s="98">
        <v>1.56</v>
      </c>
      <c r="AR277" s="98">
        <v>1.59</v>
      </c>
      <c r="AS277" s="98">
        <v>1.63</v>
      </c>
      <c r="AT277" s="98">
        <v>1.66</v>
      </c>
      <c r="AU277" s="98">
        <v>1.69</v>
      </c>
      <c r="AV277" s="99">
        <v>1.73</v>
      </c>
    </row>
    <row r="278" spans="1:48" ht="15" thickBot="1">
      <c r="A278">
        <v>278</v>
      </c>
      <c r="B278" s="662"/>
      <c r="C278" s="665"/>
      <c r="D278" s="82" t="s">
        <v>136</v>
      </c>
      <c r="E278" s="97">
        <v>1.56</v>
      </c>
      <c r="F278" s="98">
        <v>1.6</v>
      </c>
      <c r="G278" s="98">
        <v>1.65</v>
      </c>
      <c r="H278" s="98">
        <v>1.7</v>
      </c>
      <c r="I278" s="98">
        <v>1.75</v>
      </c>
      <c r="J278" s="98">
        <v>1.8</v>
      </c>
      <c r="K278" s="98">
        <v>1.85</v>
      </c>
      <c r="L278" s="99">
        <v>1.9</v>
      </c>
      <c r="N278" s="662"/>
      <c r="O278" s="665"/>
      <c r="P278" s="82" t="s">
        <v>136</v>
      </c>
      <c r="Q278" s="97">
        <v>1.56</v>
      </c>
      <c r="R278" s="98">
        <v>1.6</v>
      </c>
      <c r="S278" s="98">
        <v>1.65</v>
      </c>
      <c r="T278" s="98">
        <v>1.7</v>
      </c>
      <c r="U278" s="98">
        <v>1.75</v>
      </c>
      <c r="V278" s="98">
        <v>1.8</v>
      </c>
      <c r="W278" s="98">
        <v>1.85</v>
      </c>
      <c r="X278" s="99">
        <v>1.9</v>
      </c>
      <c r="Z278" s="662"/>
      <c r="AA278" s="665"/>
      <c r="AB278" s="82" t="s">
        <v>136</v>
      </c>
      <c r="AC278" s="97">
        <v>1.56</v>
      </c>
      <c r="AD278" s="98">
        <v>1.6</v>
      </c>
      <c r="AE278" s="98">
        <v>1.65</v>
      </c>
      <c r="AF278" s="98">
        <v>1.7</v>
      </c>
      <c r="AG278" s="98">
        <v>1.75</v>
      </c>
      <c r="AH278" s="98">
        <v>1.8</v>
      </c>
      <c r="AI278" s="98">
        <v>1.85</v>
      </c>
      <c r="AJ278" s="99">
        <v>1.9</v>
      </c>
      <c r="AL278" s="662"/>
      <c r="AM278" s="665"/>
      <c r="AN278" s="82" t="s">
        <v>136</v>
      </c>
      <c r="AO278" s="97">
        <v>1.56</v>
      </c>
      <c r="AP278" s="98">
        <v>1.57</v>
      </c>
      <c r="AQ278" s="98">
        <v>1.58</v>
      </c>
      <c r="AR278" s="98">
        <v>1.59</v>
      </c>
      <c r="AS278" s="98">
        <v>1.6</v>
      </c>
      <c r="AT278" s="98">
        <v>1.61</v>
      </c>
      <c r="AU278" s="98">
        <v>1.62</v>
      </c>
      <c r="AV278" s="99">
        <v>1.63</v>
      </c>
    </row>
    <row r="279" spans="1:48">
      <c r="A279">
        <v>279</v>
      </c>
      <c r="B279" s="662"/>
      <c r="C279" s="666">
        <f>+C277+10</f>
        <v>130</v>
      </c>
      <c r="D279" s="86" t="str">
        <f>+D277</f>
        <v>48-X</v>
      </c>
      <c r="E279" s="100">
        <v>1.34</v>
      </c>
      <c r="F279" s="101">
        <v>1.38</v>
      </c>
      <c r="G279" s="101">
        <v>1.42</v>
      </c>
      <c r="H279" s="101">
        <v>1.46</v>
      </c>
      <c r="I279" s="101">
        <v>1.51</v>
      </c>
      <c r="J279" s="101">
        <v>1.55</v>
      </c>
      <c r="K279" s="101">
        <v>1.59</v>
      </c>
      <c r="L279" s="102">
        <v>1.64</v>
      </c>
      <c r="N279" s="662"/>
      <c r="O279" s="666">
        <f>+O277+10</f>
        <v>130</v>
      </c>
      <c r="P279" s="86" t="str">
        <f>+P277</f>
        <v>48-X</v>
      </c>
      <c r="Q279" s="100">
        <v>1.34</v>
      </c>
      <c r="R279" s="101">
        <v>1.38</v>
      </c>
      <c r="S279" s="101">
        <v>1.42</v>
      </c>
      <c r="T279" s="101">
        <v>1.46</v>
      </c>
      <c r="U279" s="101">
        <v>1.51</v>
      </c>
      <c r="V279" s="101">
        <v>1.55</v>
      </c>
      <c r="W279" s="101">
        <v>1.59</v>
      </c>
      <c r="X279" s="102">
        <v>1.64</v>
      </c>
      <c r="Z279" s="662"/>
      <c r="AA279" s="666">
        <f>+AA277+10</f>
        <v>130</v>
      </c>
      <c r="AB279" s="86" t="str">
        <f>+AB277</f>
        <v>48-X</v>
      </c>
      <c r="AC279" s="100">
        <v>1.34</v>
      </c>
      <c r="AD279" s="101">
        <v>1.38</v>
      </c>
      <c r="AE279" s="101">
        <v>1.42</v>
      </c>
      <c r="AF279" s="101">
        <v>1.46</v>
      </c>
      <c r="AG279" s="101">
        <v>1.51</v>
      </c>
      <c r="AH279" s="101">
        <v>1.55</v>
      </c>
      <c r="AI279" s="101">
        <v>1.59</v>
      </c>
      <c r="AJ279" s="102">
        <v>1.64</v>
      </c>
      <c r="AL279" s="662"/>
      <c r="AM279" s="666">
        <f>+AM277+10</f>
        <v>130</v>
      </c>
      <c r="AN279" s="86" t="str">
        <f>+AN277</f>
        <v>48-X</v>
      </c>
      <c r="AO279" s="100">
        <v>1.34</v>
      </c>
      <c r="AP279" s="101">
        <v>1.38</v>
      </c>
      <c r="AQ279" s="101">
        <v>1.42</v>
      </c>
      <c r="AR279" s="101">
        <v>1.46</v>
      </c>
      <c r="AS279" s="101">
        <v>1.51</v>
      </c>
      <c r="AT279" s="101">
        <v>1.55</v>
      </c>
      <c r="AU279" s="101">
        <v>1.59</v>
      </c>
      <c r="AV279" s="102">
        <v>1.64</v>
      </c>
    </row>
    <row r="280" spans="1:48" ht="15" thickBot="1">
      <c r="A280">
        <v>280</v>
      </c>
      <c r="B280" s="662"/>
      <c r="C280" s="667"/>
      <c r="D280" s="90" t="str">
        <f>+D278</f>
        <v>48-XL</v>
      </c>
      <c r="E280" s="100">
        <v>1.34</v>
      </c>
      <c r="F280" s="101">
        <v>1.4</v>
      </c>
      <c r="G280" s="101">
        <v>1.47</v>
      </c>
      <c r="H280" s="101">
        <v>1.53</v>
      </c>
      <c r="I280" s="101">
        <v>1.6</v>
      </c>
      <c r="J280" s="101">
        <v>1.66</v>
      </c>
      <c r="K280" s="101">
        <v>1.73</v>
      </c>
      <c r="L280" s="102">
        <v>1.8</v>
      </c>
      <c r="N280" s="662"/>
      <c r="O280" s="667"/>
      <c r="P280" s="90" t="str">
        <f>+P278</f>
        <v>48-XL</v>
      </c>
      <c r="Q280" s="100">
        <v>1.34</v>
      </c>
      <c r="R280" s="101">
        <v>1.4</v>
      </c>
      <c r="S280" s="101">
        <v>1.47</v>
      </c>
      <c r="T280" s="101">
        <v>1.53</v>
      </c>
      <c r="U280" s="101">
        <v>1.6</v>
      </c>
      <c r="V280" s="101">
        <v>1.66</v>
      </c>
      <c r="W280" s="101">
        <v>1.73</v>
      </c>
      <c r="X280" s="102">
        <v>1.8</v>
      </c>
      <c r="Z280" s="662"/>
      <c r="AA280" s="667"/>
      <c r="AB280" s="90" t="str">
        <f>+AB278</f>
        <v>48-XL</v>
      </c>
      <c r="AC280" s="100">
        <v>1.34</v>
      </c>
      <c r="AD280" s="101">
        <v>1.4</v>
      </c>
      <c r="AE280" s="101">
        <v>1.47</v>
      </c>
      <c r="AF280" s="101">
        <v>1.53</v>
      </c>
      <c r="AG280" s="101">
        <v>1.6</v>
      </c>
      <c r="AH280" s="101">
        <v>1.66</v>
      </c>
      <c r="AI280" s="101">
        <v>1.73</v>
      </c>
      <c r="AJ280" s="102">
        <v>1.8</v>
      </c>
      <c r="AL280" s="662"/>
      <c r="AM280" s="667"/>
      <c r="AN280" s="90" t="str">
        <f>+AN278</f>
        <v>48-XL</v>
      </c>
      <c r="AO280" s="100">
        <v>1.34</v>
      </c>
      <c r="AP280" s="101">
        <v>1.38</v>
      </c>
      <c r="AQ280" s="101">
        <v>1.42</v>
      </c>
      <c r="AR280" s="101">
        <v>1.46</v>
      </c>
      <c r="AS280" s="101">
        <v>1.5</v>
      </c>
      <c r="AT280" s="101">
        <v>1.54</v>
      </c>
      <c r="AU280" s="101">
        <v>1.58</v>
      </c>
      <c r="AV280" s="102">
        <v>1.63</v>
      </c>
    </row>
    <row r="281" spans="1:48">
      <c r="A281">
        <v>281</v>
      </c>
      <c r="B281" s="662"/>
      <c r="C281" s="664">
        <f>+C279+10</f>
        <v>140</v>
      </c>
      <c r="D281" s="78" t="s">
        <v>133</v>
      </c>
      <c r="E281" s="97">
        <v>1.1599999999999999</v>
      </c>
      <c r="F281" s="98">
        <v>1.21</v>
      </c>
      <c r="G281" s="98">
        <v>1.27</v>
      </c>
      <c r="H281" s="98">
        <v>1.33</v>
      </c>
      <c r="I281" s="98">
        <v>1.38</v>
      </c>
      <c r="J281" s="98">
        <v>1.44</v>
      </c>
      <c r="K281" s="98">
        <v>1.5</v>
      </c>
      <c r="L281" s="99">
        <v>1.56</v>
      </c>
      <c r="N281" s="662"/>
      <c r="O281" s="664">
        <f>+O279+10</f>
        <v>140</v>
      </c>
      <c r="P281" s="78" t="s">
        <v>133</v>
      </c>
      <c r="Q281" s="97">
        <v>1.1599999999999999</v>
      </c>
      <c r="R281" s="98">
        <v>1.21</v>
      </c>
      <c r="S281" s="98">
        <v>1.27</v>
      </c>
      <c r="T281" s="98">
        <v>1.33</v>
      </c>
      <c r="U281" s="98">
        <v>1.38</v>
      </c>
      <c r="V281" s="98">
        <v>1.44</v>
      </c>
      <c r="W281" s="98">
        <v>1.5</v>
      </c>
      <c r="X281" s="99">
        <v>1.56</v>
      </c>
      <c r="Z281" s="662"/>
      <c r="AA281" s="664">
        <f>+AA279+10</f>
        <v>140</v>
      </c>
      <c r="AB281" s="78" t="s">
        <v>133</v>
      </c>
      <c r="AC281" s="97">
        <v>1.1599999999999999</v>
      </c>
      <c r="AD281" s="98">
        <v>1.21</v>
      </c>
      <c r="AE281" s="98">
        <v>1.27</v>
      </c>
      <c r="AF281" s="98">
        <v>1.33</v>
      </c>
      <c r="AG281" s="98">
        <v>1.38</v>
      </c>
      <c r="AH281" s="98">
        <v>1.44</v>
      </c>
      <c r="AI281" s="98">
        <v>1.5</v>
      </c>
      <c r="AJ281" s="99">
        <v>1.56</v>
      </c>
      <c r="AL281" s="662"/>
      <c r="AM281" s="664">
        <f>+AM279+10</f>
        <v>140</v>
      </c>
      <c r="AN281" s="78" t="s">
        <v>133</v>
      </c>
      <c r="AO281" s="97">
        <v>1.1599999999999999</v>
      </c>
      <c r="AP281" s="98">
        <v>1.21</v>
      </c>
      <c r="AQ281" s="98">
        <v>1.27</v>
      </c>
      <c r="AR281" s="98">
        <v>1.33</v>
      </c>
      <c r="AS281" s="98">
        <v>1.38</v>
      </c>
      <c r="AT281" s="98">
        <v>1.44</v>
      </c>
      <c r="AU281" s="98">
        <v>1.5</v>
      </c>
      <c r="AV281" s="99">
        <v>1.56</v>
      </c>
    </row>
    <row r="282" spans="1:48" ht="15" thickBot="1">
      <c r="A282">
        <v>282</v>
      </c>
      <c r="B282" s="662"/>
      <c r="C282" s="665"/>
      <c r="D282" s="82" t="s">
        <v>136</v>
      </c>
      <c r="E282" s="97">
        <v>1.1599999999999999</v>
      </c>
      <c r="F282" s="98">
        <v>1.23</v>
      </c>
      <c r="G282" s="98">
        <v>1.31</v>
      </c>
      <c r="H282" s="98">
        <v>1.39</v>
      </c>
      <c r="I282" s="98">
        <v>1.47</v>
      </c>
      <c r="J282" s="98">
        <v>1.55</v>
      </c>
      <c r="K282" s="98">
        <v>1.63</v>
      </c>
      <c r="L282" s="99">
        <v>1.71</v>
      </c>
      <c r="N282" s="662"/>
      <c r="O282" s="665"/>
      <c r="P282" s="82" t="s">
        <v>136</v>
      </c>
      <c r="Q282" s="97">
        <v>1.1599999999999999</v>
      </c>
      <c r="R282" s="98">
        <v>1.23</v>
      </c>
      <c r="S282" s="98">
        <v>1.31</v>
      </c>
      <c r="T282" s="98">
        <v>1.39</v>
      </c>
      <c r="U282" s="98">
        <v>1.47</v>
      </c>
      <c r="V282" s="98">
        <v>1.55</v>
      </c>
      <c r="W282" s="98">
        <v>1.63</v>
      </c>
      <c r="X282" s="99">
        <v>1.71</v>
      </c>
      <c r="Z282" s="662"/>
      <c r="AA282" s="665"/>
      <c r="AB282" s="82" t="s">
        <v>136</v>
      </c>
      <c r="AC282" s="97">
        <v>1.1599999999999999</v>
      </c>
      <c r="AD282" s="98">
        <v>1.23</v>
      </c>
      <c r="AE282" s="98">
        <v>1.31</v>
      </c>
      <c r="AF282" s="98">
        <v>1.39</v>
      </c>
      <c r="AG282" s="98">
        <v>1.47</v>
      </c>
      <c r="AH282" s="98">
        <v>1.55</v>
      </c>
      <c r="AI282" s="98">
        <v>1.63</v>
      </c>
      <c r="AJ282" s="99">
        <v>1.71</v>
      </c>
      <c r="AL282" s="662"/>
      <c r="AM282" s="665"/>
      <c r="AN282" s="82" t="s">
        <v>136</v>
      </c>
      <c r="AO282" s="97">
        <v>1.1599999999999999</v>
      </c>
      <c r="AP282" s="98">
        <v>1.22</v>
      </c>
      <c r="AQ282" s="98">
        <v>1.29</v>
      </c>
      <c r="AR282" s="98">
        <v>1.36</v>
      </c>
      <c r="AS282" s="98">
        <v>1.42</v>
      </c>
      <c r="AT282" s="98">
        <v>1.49</v>
      </c>
      <c r="AU282" s="98">
        <v>1.56</v>
      </c>
      <c r="AV282" s="99">
        <v>1.63</v>
      </c>
    </row>
    <row r="283" spans="1:48">
      <c r="A283">
        <v>283</v>
      </c>
      <c r="B283" s="662"/>
      <c r="C283" s="666">
        <f>+C281+10</f>
        <v>150</v>
      </c>
      <c r="D283" s="86" t="str">
        <f>+D281</f>
        <v>48-X</v>
      </c>
      <c r="E283" s="100">
        <v>1.01</v>
      </c>
      <c r="F283" s="101">
        <v>1.07</v>
      </c>
      <c r="G283" s="101">
        <v>1.1399999999999999</v>
      </c>
      <c r="H283" s="101">
        <v>1.21</v>
      </c>
      <c r="I283" s="101">
        <v>1.28</v>
      </c>
      <c r="J283" s="101">
        <v>1.35</v>
      </c>
      <c r="K283" s="101">
        <v>1.42</v>
      </c>
      <c r="L283" s="102">
        <v>1.49</v>
      </c>
      <c r="N283" s="662"/>
      <c r="O283" s="666">
        <f>+O281+10</f>
        <v>150</v>
      </c>
      <c r="P283" s="86" t="str">
        <f>+P281</f>
        <v>48-X</v>
      </c>
      <c r="Q283" s="100">
        <v>1.01</v>
      </c>
      <c r="R283" s="101">
        <v>1.07</v>
      </c>
      <c r="S283" s="101">
        <v>1.1399999999999999</v>
      </c>
      <c r="T283" s="101">
        <v>1.21</v>
      </c>
      <c r="U283" s="101">
        <v>1.28</v>
      </c>
      <c r="V283" s="101">
        <v>1.35</v>
      </c>
      <c r="W283" s="101">
        <v>1.42</v>
      </c>
      <c r="X283" s="102">
        <v>1.49</v>
      </c>
      <c r="Z283" s="662"/>
      <c r="AA283" s="666">
        <f>+AA281+10</f>
        <v>150</v>
      </c>
      <c r="AB283" s="86" t="str">
        <f>+AB281</f>
        <v>48-X</v>
      </c>
      <c r="AC283" s="100">
        <v>1.01</v>
      </c>
      <c r="AD283" s="101">
        <v>1.07</v>
      </c>
      <c r="AE283" s="101">
        <v>1.1399999999999999</v>
      </c>
      <c r="AF283" s="101">
        <v>1.21</v>
      </c>
      <c r="AG283" s="101">
        <v>1.28</v>
      </c>
      <c r="AH283" s="101">
        <v>1.35</v>
      </c>
      <c r="AI283" s="101">
        <v>1.42</v>
      </c>
      <c r="AJ283" s="102">
        <v>1.49</v>
      </c>
      <c r="AL283" s="662"/>
      <c r="AM283" s="666">
        <f>+AM281+10</f>
        <v>150</v>
      </c>
      <c r="AN283" s="86" t="str">
        <f>+AN281</f>
        <v>48-X</v>
      </c>
      <c r="AO283" s="100">
        <v>1.01</v>
      </c>
      <c r="AP283" s="101">
        <v>1.07</v>
      </c>
      <c r="AQ283" s="101">
        <v>1.1399999999999999</v>
      </c>
      <c r="AR283" s="101">
        <v>1.21</v>
      </c>
      <c r="AS283" s="101">
        <v>1.28</v>
      </c>
      <c r="AT283" s="101">
        <v>1.35</v>
      </c>
      <c r="AU283" s="101">
        <v>1.42</v>
      </c>
      <c r="AV283" s="102">
        <v>1.49</v>
      </c>
    </row>
    <row r="284" spans="1:48" ht="15" thickBot="1">
      <c r="A284">
        <v>284</v>
      </c>
      <c r="B284" s="662"/>
      <c r="C284" s="667"/>
      <c r="D284" s="90" t="str">
        <f>+D282</f>
        <v>48-XL</v>
      </c>
      <c r="E284" s="100">
        <v>1.01</v>
      </c>
      <c r="F284" s="101">
        <v>1.08</v>
      </c>
      <c r="G284" s="101">
        <v>1.1599999999999999</v>
      </c>
      <c r="H284" s="101">
        <v>1.23</v>
      </c>
      <c r="I284" s="101">
        <v>1.31</v>
      </c>
      <c r="J284" s="101">
        <v>1.38</v>
      </c>
      <c r="K284" s="101">
        <v>1.46</v>
      </c>
      <c r="L284" s="102">
        <v>1.54</v>
      </c>
      <c r="N284" s="662"/>
      <c r="O284" s="667"/>
      <c r="P284" s="90" t="str">
        <f>+P282</f>
        <v>48-XL</v>
      </c>
      <c r="Q284" s="100">
        <v>1.01</v>
      </c>
      <c r="R284" s="101">
        <v>1.08</v>
      </c>
      <c r="S284" s="101">
        <v>1.1599999999999999</v>
      </c>
      <c r="T284" s="101">
        <v>1.23</v>
      </c>
      <c r="U284" s="101">
        <v>1.31</v>
      </c>
      <c r="V284" s="101">
        <v>1.38</v>
      </c>
      <c r="W284" s="101">
        <v>1.46</v>
      </c>
      <c r="X284" s="102">
        <v>1.54</v>
      </c>
      <c r="Z284" s="662"/>
      <c r="AA284" s="667"/>
      <c r="AB284" s="90" t="str">
        <f>+AB282</f>
        <v>48-XL</v>
      </c>
      <c r="AC284" s="100">
        <v>1.01</v>
      </c>
      <c r="AD284" s="101">
        <v>1.08</v>
      </c>
      <c r="AE284" s="101">
        <v>1.1599999999999999</v>
      </c>
      <c r="AF284" s="101">
        <v>1.23</v>
      </c>
      <c r="AG284" s="101">
        <v>1.31</v>
      </c>
      <c r="AH284" s="101">
        <v>1.38</v>
      </c>
      <c r="AI284" s="101">
        <v>1.46</v>
      </c>
      <c r="AJ284" s="102">
        <v>1.54</v>
      </c>
      <c r="AL284" s="662"/>
      <c r="AM284" s="667"/>
      <c r="AN284" s="90" t="str">
        <f>+AN282</f>
        <v>48-XL</v>
      </c>
      <c r="AO284" s="100">
        <v>1.01</v>
      </c>
      <c r="AP284" s="101">
        <v>1.08</v>
      </c>
      <c r="AQ284" s="101">
        <v>1.1599999999999999</v>
      </c>
      <c r="AR284" s="101">
        <v>1.23</v>
      </c>
      <c r="AS284" s="101">
        <v>1.31</v>
      </c>
      <c r="AT284" s="101">
        <v>1.38</v>
      </c>
      <c r="AU284" s="101">
        <v>1.46</v>
      </c>
      <c r="AV284" s="102">
        <v>1.54</v>
      </c>
    </row>
    <row r="285" spans="1:48">
      <c r="A285">
        <v>285</v>
      </c>
      <c r="B285" s="662"/>
      <c r="C285" s="664">
        <f>+C283+10</f>
        <v>160</v>
      </c>
      <c r="D285" s="78" t="s">
        <v>133</v>
      </c>
      <c r="E285" s="97">
        <v>0.89</v>
      </c>
      <c r="F285" s="98">
        <v>0.95</v>
      </c>
      <c r="G285" s="98">
        <v>1.02</v>
      </c>
      <c r="H285" s="98">
        <v>1.0900000000000001</v>
      </c>
      <c r="I285" s="98">
        <v>1.1499999999999999</v>
      </c>
      <c r="J285" s="98">
        <v>1.22</v>
      </c>
      <c r="K285" s="98">
        <v>1.29</v>
      </c>
      <c r="L285" s="99">
        <v>1.36</v>
      </c>
      <c r="N285" s="662"/>
      <c r="O285" s="664">
        <f>+O283+10</f>
        <v>160</v>
      </c>
      <c r="P285" s="78" t="s">
        <v>133</v>
      </c>
      <c r="Q285" s="97">
        <v>0.89</v>
      </c>
      <c r="R285" s="98">
        <v>0.95</v>
      </c>
      <c r="S285" s="98">
        <v>1.02</v>
      </c>
      <c r="T285" s="98">
        <v>1.0900000000000001</v>
      </c>
      <c r="U285" s="98">
        <v>1.1499999999999999</v>
      </c>
      <c r="V285" s="98">
        <v>1.22</v>
      </c>
      <c r="W285" s="98">
        <v>1.29</v>
      </c>
      <c r="X285" s="99">
        <v>1.36</v>
      </c>
      <c r="Z285" s="662"/>
      <c r="AA285" s="664">
        <f>+AA283+10</f>
        <v>160</v>
      </c>
      <c r="AB285" s="78" t="s">
        <v>133</v>
      </c>
      <c r="AC285" s="97">
        <v>0.89</v>
      </c>
      <c r="AD285" s="98">
        <v>0.95</v>
      </c>
      <c r="AE285" s="98">
        <v>1.02</v>
      </c>
      <c r="AF285" s="98">
        <v>1.0900000000000001</v>
      </c>
      <c r="AG285" s="98">
        <v>1.1499999999999999</v>
      </c>
      <c r="AH285" s="98">
        <v>1.22</v>
      </c>
      <c r="AI285" s="98">
        <v>1.29</v>
      </c>
      <c r="AJ285" s="99">
        <v>1.36</v>
      </c>
      <c r="AL285" s="662"/>
      <c r="AM285" s="664">
        <f>+AM283+10</f>
        <v>160</v>
      </c>
      <c r="AN285" s="78" t="s">
        <v>133</v>
      </c>
      <c r="AO285" s="97">
        <v>0.89</v>
      </c>
      <c r="AP285" s="98">
        <v>0.95</v>
      </c>
      <c r="AQ285" s="98">
        <v>1.02</v>
      </c>
      <c r="AR285" s="98">
        <v>1.0900000000000001</v>
      </c>
      <c r="AS285" s="98">
        <v>1.1499999999999999</v>
      </c>
      <c r="AT285" s="98">
        <v>1.22</v>
      </c>
      <c r="AU285" s="98">
        <v>1.29</v>
      </c>
      <c r="AV285" s="99">
        <v>1.36</v>
      </c>
    </row>
    <row r="286" spans="1:48" ht="15" thickBot="1">
      <c r="A286">
        <v>286</v>
      </c>
      <c r="B286" s="662"/>
      <c r="C286" s="665"/>
      <c r="D286" s="82" t="s">
        <v>136</v>
      </c>
      <c r="E286" s="97">
        <v>0.89</v>
      </c>
      <c r="F286" s="98">
        <v>0.95</v>
      </c>
      <c r="G286" s="98">
        <v>1.02</v>
      </c>
      <c r="H286" s="98">
        <v>1.0900000000000001</v>
      </c>
      <c r="I286" s="98">
        <v>1.1499999999999999</v>
      </c>
      <c r="J286" s="98">
        <v>1.22</v>
      </c>
      <c r="K286" s="98">
        <v>1.29</v>
      </c>
      <c r="L286" s="99">
        <v>1.36</v>
      </c>
      <c r="N286" s="662"/>
      <c r="O286" s="665"/>
      <c r="P286" s="82" t="s">
        <v>136</v>
      </c>
      <c r="Q286" s="97">
        <v>0.89</v>
      </c>
      <c r="R286" s="98">
        <v>0.95</v>
      </c>
      <c r="S286" s="98">
        <v>1.02</v>
      </c>
      <c r="T286" s="98">
        <v>1.0900000000000001</v>
      </c>
      <c r="U286" s="98">
        <v>1.1499999999999999</v>
      </c>
      <c r="V286" s="98">
        <v>1.22</v>
      </c>
      <c r="W286" s="98">
        <v>1.29</v>
      </c>
      <c r="X286" s="99">
        <v>1.36</v>
      </c>
      <c r="Z286" s="662"/>
      <c r="AA286" s="665"/>
      <c r="AB286" s="82" t="s">
        <v>136</v>
      </c>
      <c r="AC286" s="97">
        <v>0.89</v>
      </c>
      <c r="AD286" s="98">
        <v>0.95</v>
      </c>
      <c r="AE286" s="98">
        <v>1.02</v>
      </c>
      <c r="AF286" s="98">
        <v>1.0900000000000001</v>
      </c>
      <c r="AG286" s="98">
        <v>1.1499999999999999</v>
      </c>
      <c r="AH286" s="98">
        <v>1.22</v>
      </c>
      <c r="AI286" s="98">
        <v>1.29</v>
      </c>
      <c r="AJ286" s="99">
        <v>1.36</v>
      </c>
      <c r="AL286" s="662"/>
      <c r="AM286" s="665"/>
      <c r="AN286" s="82" t="s">
        <v>136</v>
      </c>
      <c r="AO286" s="97">
        <v>0.89</v>
      </c>
      <c r="AP286" s="98">
        <v>0.95</v>
      </c>
      <c r="AQ286" s="98">
        <v>1.02</v>
      </c>
      <c r="AR286" s="98">
        <v>1.0900000000000001</v>
      </c>
      <c r="AS286" s="98">
        <v>1.1499999999999999</v>
      </c>
      <c r="AT286" s="98">
        <v>1.22</v>
      </c>
      <c r="AU286" s="98">
        <v>1.29</v>
      </c>
      <c r="AV286" s="99">
        <v>1.36</v>
      </c>
    </row>
    <row r="287" spans="1:48">
      <c r="A287">
        <v>287</v>
      </c>
      <c r="B287" s="662"/>
      <c r="C287" s="666">
        <f>+C285+10</f>
        <v>170</v>
      </c>
      <c r="D287" s="86" t="str">
        <f>+D285</f>
        <v>48-X</v>
      </c>
      <c r="E287" s="184"/>
      <c r="F287" s="101">
        <v>0.84</v>
      </c>
      <c r="G287" s="101">
        <v>0.9</v>
      </c>
      <c r="H287" s="101">
        <v>0.96</v>
      </c>
      <c r="I287" s="101">
        <v>1.02</v>
      </c>
      <c r="J287" s="101">
        <v>1.08</v>
      </c>
      <c r="K287" s="101">
        <v>1.1399999999999999</v>
      </c>
      <c r="L287" s="102">
        <v>1.2</v>
      </c>
      <c r="N287" s="662"/>
      <c r="O287" s="666">
        <f>+O285+10</f>
        <v>170</v>
      </c>
      <c r="P287" s="86" t="str">
        <f>+P285</f>
        <v>48-X</v>
      </c>
      <c r="Q287" s="184"/>
      <c r="R287" s="101">
        <v>0.84</v>
      </c>
      <c r="S287" s="101">
        <v>0.9</v>
      </c>
      <c r="T287" s="101">
        <v>0.96</v>
      </c>
      <c r="U287" s="101">
        <v>1.02</v>
      </c>
      <c r="V287" s="101">
        <v>1.08</v>
      </c>
      <c r="W287" s="101">
        <v>1.1399999999999999</v>
      </c>
      <c r="X287" s="102">
        <v>1.2</v>
      </c>
      <c r="Z287" s="662"/>
      <c r="AA287" s="666">
        <f>+AA285+10</f>
        <v>170</v>
      </c>
      <c r="AB287" s="86" t="str">
        <f>+AB285</f>
        <v>48-X</v>
      </c>
      <c r="AC287" s="184"/>
      <c r="AD287" s="101">
        <v>0.84</v>
      </c>
      <c r="AE287" s="101">
        <v>0.9</v>
      </c>
      <c r="AF287" s="101">
        <v>0.96</v>
      </c>
      <c r="AG287" s="101">
        <v>1.02</v>
      </c>
      <c r="AH287" s="101">
        <v>1.08</v>
      </c>
      <c r="AI287" s="101">
        <v>1.1399999999999999</v>
      </c>
      <c r="AJ287" s="102">
        <v>1.2</v>
      </c>
      <c r="AL287" s="662"/>
      <c r="AM287" s="666">
        <f>+AM285+10</f>
        <v>170</v>
      </c>
      <c r="AN287" s="86" t="str">
        <f>+AN285</f>
        <v>48-X</v>
      </c>
      <c r="AO287" s="184"/>
      <c r="AP287" s="101">
        <v>0.84</v>
      </c>
      <c r="AQ287" s="101">
        <v>0.9</v>
      </c>
      <c r="AR287" s="101">
        <v>0.96</v>
      </c>
      <c r="AS287" s="101">
        <v>1.02</v>
      </c>
      <c r="AT287" s="101">
        <v>1.08</v>
      </c>
      <c r="AU287" s="101">
        <v>1.1399999999999999</v>
      </c>
      <c r="AV287" s="102">
        <v>1.2</v>
      </c>
    </row>
    <row r="288" spans="1:48" ht="15" thickBot="1">
      <c r="A288">
        <v>288</v>
      </c>
      <c r="B288" s="662"/>
      <c r="C288" s="667"/>
      <c r="D288" s="90" t="str">
        <f>+D286</f>
        <v>48-XL</v>
      </c>
      <c r="E288" s="184"/>
      <c r="F288" s="101">
        <v>0.84</v>
      </c>
      <c r="G288" s="101">
        <v>0.9</v>
      </c>
      <c r="H288" s="101">
        <v>0.96</v>
      </c>
      <c r="I288" s="101">
        <v>1.02</v>
      </c>
      <c r="J288" s="101">
        <v>1.08</v>
      </c>
      <c r="K288" s="101">
        <v>1.1399999999999999</v>
      </c>
      <c r="L288" s="102">
        <v>1.2</v>
      </c>
      <c r="N288" s="662"/>
      <c r="O288" s="667"/>
      <c r="P288" s="90" t="str">
        <f>+P286</f>
        <v>48-XL</v>
      </c>
      <c r="Q288" s="184"/>
      <c r="R288" s="101">
        <v>0.84</v>
      </c>
      <c r="S288" s="101">
        <v>0.9</v>
      </c>
      <c r="T288" s="101">
        <v>0.96</v>
      </c>
      <c r="U288" s="101">
        <v>1.02</v>
      </c>
      <c r="V288" s="101">
        <v>1.08</v>
      </c>
      <c r="W288" s="101">
        <v>1.1399999999999999</v>
      </c>
      <c r="X288" s="102">
        <v>1.2</v>
      </c>
      <c r="Z288" s="662"/>
      <c r="AA288" s="667"/>
      <c r="AB288" s="90" t="str">
        <f>+AB286</f>
        <v>48-XL</v>
      </c>
      <c r="AC288" s="184"/>
      <c r="AD288" s="101">
        <v>0.84</v>
      </c>
      <c r="AE288" s="101">
        <v>0.9</v>
      </c>
      <c r="AF288" s="101">
        <v>0.96</v>
      </c>
      <c r="AG288" s="101">
        <v>1.02</v>
      </c>
      <c r="AH288" s="101">
        <v>1.08</v>
      </c>
      <c r="AI288" s="101">
        <v>1.1399999999999999</v>
      </c>
      <c r="AJ288" s="102">
        <v>1.2</v>
      </c>
      <c r="AL288" s="662"/>
      <c r="AM288" s="667"/>
      <c r="AN288" s="90" t="str">
        <f>+AN286</f>
        <v>48-XL</v>
      </c>
      <c r="AO288" s="184"/>
      <c r="AP288" s="101">
        <v>0.84</v>
      </c>
      <c r="AQ288" s="101">
        <v>0.9</v>
      </c>
      <c r="AR288" s="101">
        <v>0.96</v>
      </c>
      <c r="AS288" s="101">
        <v>1.02</v>
      </c>
      <c r="AT288" s="101">
        <v>1.08</v>
      </c>
      <c r="AU288" s="101">
        <v>1.1399999999999999</v>
      </c>
      <c r="AV288" s="102">
        <v>1.2</v>
      </c>
    </row>
    <row r="289" spans="1:48">
      <c r="A289">
        <v>289</v>
      </c>
      <c r="B289" s="662"/>
      <c r="C289" s="664">
        <f>+C287+10</f>
        <v>180</v>
      </c>
      <c r="D289" s="78" t="s">
        <v>133</v>
      </c>
      <c r="E289" s="184"/>
      <c r="F289" s="183"/>
      <c r="G289" s="98">
        <v>0.81</v>
      </c>
      <c r="H289" s="98">
        <v>0.86</v>
      </c>
      <c r="I289" s="98">
        <v>0.92</v>
      </c>
      <c r="J289" s="98">
        <v>0.97</v>
      </c>
      <c r="K289" s="98">
        <v>1.02</v>
      </c>
      <c r="L289" s="99">
        <v>1.08</v>
      </c>
      <c r="N289" s="662"/>
      <c r="O289" s="664">
        <f>+O287+10</f>
        <v>180</v>
      </c>
      <c r="P289" s="78" t="s">
        <v>133</v>
      </c>
      <c r="Q289" s="184"/>
      <c r="R289" s="183"/>
      <c r="S289" s="98">
        <v>0.81</v>
      </c>
      <c r="T289" s="98">
        <v>0.86</v>
      </c>
      <c r="U289" s="98">
        <v>0.92</v>
      </c>
      <c r="V289" s="98">
        <v>0.97</v>
      </c>
      <c r="W289" s="98">
        <v>1.02</v>
      </c>
      <c r="X289" s="99">
        <v>1.08</v>
      </c>
      <c r="Z289" s="662"/>
      <c r="AA289" s="664">
        <f>+AA287+10</f>
        <v>180</v>
      </c>
      <c r="AB289" s="78" t="s">
        <v>133</v>
      </c>
      <c r="AC289" s="184"/>
      <c r="AD289" s="183"/>
      <c r="AE289" s="98">
        <v>0.81</v>
      </c>
      <c r="AF289" s="98">
        <v>0.86</v>
      </c>
      <c r="AG289" s="98">
        <v>0.92</v>
      </c>
      <c r="AH289" s="98">
        <v>0.97</v>
      </c>
      <c r="AI289" s="98">
        <v>1.02</v>
      </c>
      <c r="AJ289" s="99">
        <v>1.08</v>
      </c>
      <c r="AL289" s="662"/>
      <c r="AM289" s="664">
        <f>+AM287+10</f>
        <v>180</v>
      </c>
      <c r="AN289" s="78" t="s">
        <v>133</v>
      </c>
      <c r="AO289" s="184"/>
      <c r="AP289" s="183"/>
      <c r="AQ289" s="98">
        <v>0.81</v>
      </c>
      <c r="AR289" s="98">
        <v>0.86</v>
      </c>
      <c r="AS289" s="98">
        <v>0.92</v>
      </c>
      <c r="AT289" s="98">
        <v>0.97</v>
      </c>
      <c r="AU289" s="98">
        <v>1.02</v>
      </c>
      <c r="AV289" s="99">
        <v>1.08</v>
      </c>
    </row>
    <row r="290" spans="1:48" ht="15" thickBot="1">
      <c r="A290">
        <v>290</v>
      </c>
      <c r="B290" s="662"/>
      <c r="C290" s="665"/>
      <c r="D290" s="82" t="s">
        <v>136</v>
      </c>
      <c r="E290" s="184"/>
      <c r="F290" s="183"/>
      <c r="G290" s="98">
        <v>0.81</v>
      </c>
      <c r="H290" s="98">
        <v>0.86</v>
      </c>
      <c r="I290" s="98">
        <v>0.92</v>
      </c>
      <c r="J290" s="98">
        <v>0.97</v>
      </c>
      <c r="K290" s="98">
        <v>1.02</v>
      </c>
      <c r="L290" s="99">
        <v>1.08</v>
      </c>
      <c r="N290" s="662"/>
      <c r="O290" s="665"/>
      <c r="P290" s="82" t="s">
        <v>136</v>
      </c>
      <c r="Q290" s="184"/>
      <c r="R290" s="183"/>
      <c r="S290" s="98">
        <v>0.81</v>
      </c>
      <c r="T290" s="98">
        <v>0.86</v>
      </c>
      <c r="U290" s="98">
        <v>0.92</v>
      </c>
      <c r="V290" s="98">
        <v>0.97</v>
      </c>
      <c r="W290" s="98">
        <v>1.02</v>
      </c>
      <c r="X290" s="99">
        <v>1.08</v>
      </c>
      <c r="Z290" s="662"/>
      <c r="AA290" s="665"/>
      <c r="AB290" s="82" t="s">
        <v>136</v>
      </c>
      <c r="AC290" s="184"/>
      <c r="AD290" s="183"/>
      <c r="AE290" s="98">
        <v>0.81</v>
      </c>
      <c r="AF290" s="98">
        <v>0.86</v>
      </c>
      <c r="AG290" s="98">
        <v>0.92</v>
      </c>
      <c r="AH290" s="98">
        <v>0.97</v>
      </c>
      <c r="AI290" s="98">
        <v>1.02</v>
      </c>
      <c r="AJ290" s="99">
        <v>1.08</v>
      </c>
      <c r="AL290" s="662"/>
      <c r="AM290" s="665"/>
      <c r="AN290" s="82" t="s">
        <v>136</v>
      </c>
      <c r="AO290" s="184"/>
      <c r="AP290" s="183"/>
      <c r="AQ290" s="98">
        <v>0.81</v>
      </c>
      <c r="AR290" s="98">
        <v>0.86</v>
      </c>
      <c r="AS290" s="98">
        <v>0.92</v>
      </c>
      <c r="AT290" s="98">
        <v>0.97</v>
      </c>
      <c r="AU290" s="98">
        <v>1.02</v>
      </c>
      <c r="AV290" s="99">
        <v>1.08</v>
      </c>
    </row>
    <row r="291" spans="1:48">
      <c r="A291">
        <v>291</v>
      </c>
      <c r="B291" s="662"/>
      <c r="C291" s="666">
        <f>+C289+10</f>
        <v>190</v>
      </c>
      <c r="D291" s="86" t="str">
        <f>+D289</f>
        <v>48-X</v>
      </c>
      <c r="E291" s="184"/>
      <c r="F291" s="183"/>
      <c r="G291" s="183"/>
      <c r="H291" s="183"/>
      <c r="I291" s="101">
        <v>0.82</v>
      </c>
      <c r="J291" s="101">
        <v>0.87</v>
      </c>
      <c r="K291" s="101">
        <v>0.92</v>
      </c>
      <c r="L291" s="102">
        <v>0.97</v>
      </c>
      <c r="N291" s="662"/>
      <c r="O291" s="666">
        <f>+O289+10</f>
        <v>190</v>
      </c>
      <c r="P291" s="86" t="str">
        <f>+P289</f>
        <v>48-X</v>
      </c>
      <c r="Q291" s="184"/>
      <c r="R291" s="183"/>
      <c r="S291" s="183"/>
      <c r="T291" s="183"/>
      <c r="U291" s="101">
        <v>0.82</v>
      </c>
      <c r="V291" s="101">
        <v>0.87</v>
      </c>
      <c r="W291" s="101">
        <v>0.92</v>
      </c>
      <c r="X291" s="102">
        <v>0.97</v>
      </c>
      <c r="Z291" s="662"/>
      <c r="AA291" s="666">
        <f>+AA289+10</f>
        <v>190</v>
      </c>
      <c r="AB291" s="86" t="str">
        <f>+AB289</f>
        <v>48-X</v>
      </c>
      <c r="AC291" s="184"/>
      <c r="AD291" s="183"/>
      <c r="AE291" s="183"/>
      <c r="AF291" s="183"/>
      <c r="AG291" s="101">
        <v>0.82</v>
      </c>
      <c r="AH291" s="101">
        <v>0.87</v>
      </c>
      <c r="AI291" s="101">
        <v>0.92</v>
      </c>
      <c r="AJ291" s="102">
        <v>0.97</v>
      </c>
      <c r="AL291" s="662"/>
      <c r="AM291" s="666">
        <f>+AM289+10</f>
        <v>190</v>
      </c>
      <c r="AN291" s="86" t="str">
        <f>+AN289</f>
        <v>48-X</v>
      </c>
      <c r="AO291" s="184"/>
      <c r="AP291" s="183"/>
      <c r="AQ291" s="183"/>
      <c r="AR291" s="183"/>
      <c r="AS291" s="101">
        <v>0.82</v>
      </c>
      <c r="AT291" s="101">
        <v>0.87</v>
      </c>
      <c r="AU291" s="101">
        <v>0.92</v>
      </c>
      <c r="AV291" s="102">
        <v>0.97</v>
      </c>
    </row>
    <row r="292" spans="1:48" ht="15" thickBot="1">
      <c r="A292">
        <v>292</v>
      </c>
      <c r="B292" s="662"/>
      <c r="C292" s="667"/>
      <c r="D292" s="90" t="str">
        <f>+D290</f>
        <v>48-XL</v>
      </c>
      <c r="E292" s="184"/>
      <c r="F292" s="183"/>
      <c r="G292" s="183"/>
      <c r="H292" s="183"/>
      <c r="I292" s="101">
        <v>0.82</v>
      </c>
      <c r="J292" s="101">
        <v>0.87</v>
      </c>
      <c r="K292" s="101">
        <v>0.92</v>
      </c>
      <c r="L292" s="102">
        <v>0.97</v>
      </c>
      <c r="N292" s="662"/>
      <c r="O292" s="667"/>
      <c r="P292" s="90" t="str">
        <f>+P290</f>
        <v>48-XL</v>
      </c>
      <c r="Q292" s="184"/>
      <c r="R292" s="183"/>
      <c r="S292" s="183"/>
      <c r="T292" s="183"/>
      <c r="U292" s="101">
        <v>0.82</v>
      </c>
      <c r="V292" s="101">
        <v>0.87</v>
      </c>
      <c r="W292" s="101">
        <v>0.92</v>
      </c>
      <c r="X292" s="102">
        <v>0.97</v>
      </c>
      <c r="Z292" s="662"/>
      <c r="AA292" s="667"/>
      <c r="AB292" s="90" t="str">
        <f>+AB290</f>
        <v>48-XL</v>
      </c>
      <c r="AC292" s="184"/>
      <c r="AD292" s="183"/>
      <c r="AE292" s="183"/>
      <c r="AF292" s="183"/>
      <c r="AG292" s="101">
        <v>0.82</v>
      </c>
      <c r="AH292" s="101">
        <v>0.87</v>
      </c>
      <c r="AI292" s="101">
        <v>0.92</v>
      </c>
      <c r="AJ292" s="102">
        <v>0.97</v>
      </c>
      <c r="AL292" s="662"/>
      <c r="AM292" s="667"/>
      <c r="AN292" s="90" t="str">
        <f>+AN290</f>
        <v>48-XL</v>
      </c>
      <c r="AO292" s="184"/>
      <c r="AP292" s="183"/>
      <c r="AQ292" s="183"/>
      <c r="AR292" s="183"/>
      <c r="AS292" s="101">
        <v>0.82</v>
      </c>
      <c r="AT292" s="101">
        <v>0.87</v>
      </c>
      <c r="AU292" s="101">
        <v>0.92</v>
      </c>
      <c r="AV292" s="102">
        <v>0.97</v>
      </c>
    </row>
    <row r="293" spans="1:48">
      <c r="A293">
        <v>293</v>
      </c>
      <c r="B293" s="662"/>
      <c r="C293" s="664">
        <f>+C291+10</f>
        <v>200</v>
      </c>
      <c r="D293" s="78" t="s">
        <v>133</v>
      </c>
      <c r="E293" s="184"/>
      <c r="F293" s="183"/>
      <c r="G293" s="183"/>
      <c r="H293" s="183"/>
      <c r="I293" s="183"/>
      <c r="J293" s="183"/>
      <c r="K293" s="98">
        <v>0.83</v>
      </c>
      <c r="L293" s="99">
        <v>0.88</v>
      </c>
      <c r="N293" s="662"/>
      <c r="O293" s="664">
        <f>+O291+10</f>
        <v>200</v>
      </c>
      <c r="P293" s="78" t="s">
        <v>133</v>
      </c>
      <c r="Q293" s="184"/>
      <c r="R293" s="183"/>
      <c r="S293" s="183"/>
      <c r="T293" s="183"/>
      <c r="U293" s="183"/>
      <c r="V293" s="183"/>
      <c r="W293" s="98">
        <v>0.83</v>
      </c>
      <c r="X293" s="99">
        <v>0.88</v>
      </c>
      <c r="Z293" s="662"/>
      <c r="AA293" s="664">
        <f>+AA291+10</f>
        <v>200</v>
      </c>
      <c r="AB293" s="78" t="s">
        <v>133</v>
      </c>
      <c r="AC293" s="184"/>
      <c r="AD293" s="183"/>
      <c r="AE293" s="183"/>
      <c r="AF293" s="183"/>
      <c r="AG293" s="183"/>
      <c r="AH293" s="183"/>
      <c r="AI293" s="98">
        <v>0.83</v>
      </c>
      <c r="AJ293" s="99">
        <v>0.88</v>
      </c>
      <c r="AL293" s="662"/>
      <c r="AM293" s="664">
        <f>+AM291+10</f>
        <v>200</v>
      </c>
      <c r="AN293" s="78" t="s">
        <v>133</v>
      </c>
      <c r="AO293" s="184"/>
      <c r="AP293" s="183"/>
      <c r="AQ293" s="183"/>
      <c r="AR293" s="183"/>
      <c r="AS293" s="183"/>
      <c r="AT293" s="183"/>
      <c r="AU293" s="98">
        <v>0.83</v>
      </c>
      <c r="AV293" s="99">
        <v>0.88</v>
      </c>
    </row>
    <row r="294" spans="1:48" ht="15" thickBot="1">
      <c r="A294">
        <v>294</v>
      </c>
      <c r="B294" s="663"/>
      <c r="C294" s="665"/>
      <c r="D294" s="82" t="s">
        <v>136</v>
      </c>
      <c r="E294" s="181"/>
      <c r="F294" s="180"/>
      <c r="G294" s="180"/>
      <c r="H294" s="180"/>
      <c r="I294" s="180"/>
      <c r="J294" s="180"/>
      <c r="K294" s="188">
        <v>0.83</v>
      </c>
      <c r="L294" s="187">
        <v>0.88</v>
      </c>
      <c r="N294" s="663"/>
      <c r="O294" s="665"/>
      <c r="P294" s="82" t="s">
        <v>136</v>
      </c>
      <c r="Q294" s="181"/>
      <c r="R294" s="180"/>
      <c r="S294" s="180"/>
      <c r="T294" s="180"/>
      <c r="U294" s="180"/>
      <c r="V294" s="180"/>
      <c r="W294" s="188">
        <v>0.83</v>
      </c>
      <c r="X294" s="187">
        <v>0.88</v>
      </c>
      <c r="Z294" s="663"/>
      <c r="AA294" s="665"/>
      <c r="AB294" s="82" t="s">
        <v>136</v>
      </c>
      <c r="AC294" s="181"/>
      <c r="AD294" s="180"/>
      <c r="AE294" s="180"/>
      <c r="AF294" s="180"/>
      <c r="AG294" s="180"/>
      <c r="AH294" s="180"/>
      <c r="AI294" s="188">
        <v>0.83</v>
      </c>
      <c r="AJ294" s="187">
        <v>0.88</v>
      </c>
      <c r="AL294" s="663"/>
      <c r="AM294" s="665"/>
      <c r="AN294" s="82" t="s">
        <v>136</v>
      </c>
      <c r="AO294" s="181"/>
      <c r="AP294" s="180"/>
      <c r="AQ294" s="180"/>
      <c r="AR294" s="180"/>
      <c r="AS294" s="180"/>
      <c r="AT294" s="180"/>
      <c r="AU294" s="188">
        <v>0.83</v>
      </c>
      <c r="AV294" s="187">
        <v>0.88</v>
      </c>
    </row>
    <row r="295" spans="1:48">
      <c r="A295">
        <v>295</v>
      </c>
    </row>
    <row r="296" spans="1:48">
      <c r="A296">
        <v>296</v>
      </c>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1112</v>
      </c>
      <c r="C302" s="650"/>
      <c r="D302" s="651"/>
      <c r="E302" s="649" t="s">
        <v>1136</v>
      </c>
      <c r="F302" s="650"/>
      <c r="G302" s="650"/>
      <c r="H302" s="650"/>
      <c r="I302" s="650"/>
      <c r="J302" s="650"/>
      <c r="K302" s="650"/>
      <c r="L302" s="651"/>
      <c r="N302" s="649" t="s">
        <v>1114</v>
      </c>
      <c r="O302" s="650"/>
      <c r="P302" s="651"/>
      <c r="Q302" s="649" t="s">
        <v>1136</v>
      </c>
      <c r="R302" s="650"/>
      <c r="S302" s="650"/>
      <c r="T302" s="650"/>
      <c r="U302" s="650"/>
      <c r="V302" s="650"/>
      <c r="W302" s="650"/>
      <c r="X302" s="651"/>
      <c r="Z302" s="649" t="s">
        <v>1115</v>
      </c>
      <c r="AA302" s="650"/>
      <c r="AB302" s="651"/>
      <c r="AC302" s="649" t="s">
        <v>1136</v>
      </c>
      <c r="AD302" s="650"/>
      <c r="AE302" s="650"/>
      <c r="AF302" s="650"/>
      <c r="AG302" s="650"/>
      <c r="AH302" s="650"/>
      <c r="AI302" s="650"/>
      <c r="AJ302" s="651"/>
      <c r="AL302" s="649" t="s">
        <v>1116</v>
      </c>
      <c r="AM302" s="650"/>
      <c r="AN302" s="651"/>
      <c r="AO302" s="649" t="s">
        <v>1136</v>
      </c>
      <c r="AP302" s="650"/>
      <c r="AQ302" s="650"/>
      <c r="AR302" s="650"/>
      <c r="AS302" s="650"/>
      <c r="AT302" s="650"/>
      <c r="AU302" s="650"/>
      <c r="AV302" s="651"/>
    </row>
    <row r="303" spans="1:48" ht="15.75" customHeight="1">
      <c r="A303">
        <v>303</v>
      </c>
      <c r="B303" s="652" t="s">
        <v>1127</v>
      </c>
      <c r="C303" s="652" t="s">
        <v>634</v>
      </c>
      <c r="D303" s="669" t="s">
        <v>1119</v>
      </c>
      <c r="E303" s="676" t="s">
        <v>1120</v>
      </c>
      <c r="F303" s="677"/>
      <c r="G303" s="677"/>
      <c r="H303" s="677"/>
      <c r="I303" s="677"/>
      <c r="J303" s="677"/>
      <c r="K303" s="677"/>
      <c r="L303" s="678"/>
      <c r="N303" s="652" t="s">
        <v>1127</v>
      </c>
      <c r="O303" s="652" t="s">
        <v>634</v>
      </c>
      <c r="P303" s="669" t="s">
        <v>1119</v>
      </c>
      <c r="Q303" s="676" t="s">
        <v>1120</v>
      </c>
      <c r="R303" s="677"/>
      <c r="S303" s="677"/>
      <c r="T303" s="677"/>
      <c r="U303" s="677"/>
      <c r="V303" s="677"/>
      <c r="W303" s="677"/>
      <c r="X303" s="678"/>
      <c r="Z303" s="652" t="s">
        <v>1127</v>
      </c>
      <c r="AA303" s="652" t="s">
        <v>634</v>
      </c>
      <c r="AB303" s="669" t="s">
        <v>1119</v>
      </c>
      <c r="AC303" s="676" t="s">
        <v>1120</v>
      </c>
      <c r="AD303" s="677"/>
      <c r="AE303" s="677"/>
      <c r="AF303" s="677"/>
      <c r="AG303" s="677"/>
      <c r="AH303" s="677"/>
      <c r="AI303" s="677"/>
      <c r="AJ303" s="678"/>
      <c r="AL303" s="652" t="s">
        <v>1127</v>
      </c>
      <c r="AM303" s="652" t="s">
        <v>634</v>
      </c>
      <c r="AN303" s="669" t="s">
        <v>1119</v>
      </c>
      <c r="AO303" s="676" t="s">
        <v>1120</v>
      </c>
      <c r="AP303" s="677"/>
      <c r="AQ303" s="677"/>
      <c r="AR303" s="677"/>
      <c r="AS303" s="677"/>
      <c r="AT303" s="677"/>
      <c r="AU303" s="677"/>
      <c r="AV303" s="678"/>
    </row>
    <row r="304" spans="1:48" ht="15" customHeight="1" thickBot="1">
      <c r="A304">
        <v>304</v>
      </c>
      <c r="B304" s="668"/>
      <c r="C304" s="668"/>
      <c r="D304" s="670"/>
      <c r="E304" s="679"/>
      <c r="F304" s="680"/>
      <c r="G304" s="680"/>
      <c r="H304" s="680"/>
      <c r="I304" s="680"/>
      <c r="J304" s="680"/>
      <c r="K304" s="680"/>
      <c r="L304" s="681"/>
      <c r="N304" s="668"/>
      <c r="O304" s="668"/>
      <c r="P304" s="670"/>
      <c r="Q304" s="679"/>
      <c r="R304" s="680"/>
      <c r="S304" s="680"/>
      <c r="T304" s="680"/>
      <c r="U304" s="680"/>
      <c r="V304" s="680"/>
      <c r="W304" s="680"/>
      <c r="X304" s="681"/>
      <c r="Z304" s="668"/>
      <c r="AA304" s="668"/>
      <c r="AB304" s="670"/>
      <c r="AC304" s="679"/>
      <c r="AD304" s="680"/>
      <c r="AE304" s="680"/>
      <c r="AF304" s="680"/>
      <c r="AG304" s="680"/>
      <c r="AH304" s="680"/>
      <c r="AI304" s="680"/>
      <c r="AJ304" s="681"/>
      <c r="AL304" s="668"/>
      <c r="AM304" s="668"/>
      <c r="AN304" s="670"/>
      <c r="AO304" s="679"/>
      <c r="AP304" s="680"/>
      <c r="AQ304" s="680"/>
      <c r="AR304" s="680"/>
      <c r="AS304" s="680"/>
      <c r="AT304" s="680"/>
      <c r="AU304" s="680"/>
      <c r="AV304" s="681"/>
    </row>
    <row r="305" spans="1:48" ht="15" thickBot="1">
      <c r="A305">
        <v>305</v>
      </c>
      <c r="B305" s="653"/>
      <c r="C305" s="653"/>
      <c r="D305" s="671"/>
      <c r="E305" s="75">
        <v>0</v>
      </c>
      <c r="F305" s="76">
        <v>500</v>
      </c>
      <c r="G305" s="76">
        <v>1000</v>
      </c>
      <c r="H305" s="76">
        <v>1500</v>
      </c>
      <c r="I305" s="76">
        <v>2000</v>
      </c>
      <c r="J305" s="76">
        <v>2500</v>
      </c>
      <c r="K305" s="76">
        <v>3000</v>
      </c>
      <c r="L305" s="77">
        <v>3500</v>
      </c>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L305" s="653"/>
      <c r="AM305" s="653"/>
      <c r="AN305" s="671"/>
      <c r="AO305" s="75">
        <v>0</v>
      </c>
      <c r="AP305" s="76">
        <v>500</v>
      </c>
      <c r="AQ305" s="76">
        <v>1000</v>
      </c>
      <c r="AR305" s="76">
        <v>1500</v>
      </c>
      <c r="AS305" s="76">
        <v>2000</v>
      </c>
      <c r="AT305" s="76">
        <v>2500</v>
      </c>
      <c r="AU305" s="76">
        <v>3000</v>
      </c>
      <c r="AV305" s="77">
        <v>3500</v>
      </c>
    </row>
    <row r="306" spans="1:48" ht="15" customHeight="1">
      <c r="A306">
        <v>306</v>
      </c>
      <c r="B306" s="661" t="s">
        <v>1140</v>
      </c>
      <c r="C306" s="664">
        <v>100</v>
      </c>
      <c r="D306" s="78" t="s">
        <v>133</v>
      </c>
      <c r="E306" s="79">
        <v>244</v>
      </c>
      <c r="F306" s="80">
        <v>236</v>
      </c>
      <c r="G306" s="80">
        <v>228</v>
      </c>
      <c r="H306" s="80">
        <v>220</v>
      </c>
      <c r="I306" s="80">
        <v>213</v>
      </c>
      <c r="J306" s="80">
        <v>205</v>
      </c>
      <c r="K306" s="80">
        <v>197</v>
      </c>
      <c r="L306" s="81">
        <v>190</v>
      </c>
      <c r="N306" s="661" t="s">
        <v>1140</v>
      </c>
      <c r="O306" s="664">
        <v>100</v>
      </c>
      <c r="P306" s="78" t="s">
        <v>133</v>
      </c>
      <c r="Q306" s="79">
        <v>244</v>
      </c>
      <c r="R306" s="80">
        <v>236</v>
      </c>
      <c r="S306" s="80">
        <v>228</v>
      </c>
      <c r="T306" s="80">
        <v>220</v>
      </c>
      <c r="U306" s="80">
        <v>213</v>
      </c>
      <c r="V306" s="80">
        <v>205</v>
      </c>
      <c r="W306" s="80">
        <v>197</v>
      </c>
      <c r="X306" s="81">
        <v>190</v>
      </c>
      <c r="Z306" s="661" t="s">
        <v>1140</v>
      </c>
      <c r="AA306" s="664">
        <v>100</v>
      </c>
      <c r="AB306" s="78" t="s">
        <v>133</v>
      </c>
      <c r="AC306" s="79">
        <v>244</v>
      </c>
      <c r="AD306" s="80">
        <v>236</v>
      </c>
      <c r="AE306" s="80">
        <v>228</v>
      </c>
      <c r="AF306" s="80">
        <v>220</v>
      </c>
      <c r="AG306" s="80">
        <v>213</v>
      </c>
      <c r="AH306" s="80">
        <v>205</v>
      </c>
      <c r="AI306" s="80">
        <v>197</v>
      </c>
      <c r="AJ306" s="81">
        <v>190</v>
      </c>
      <c r="AL306" s="661" t="s">
        <v>1140</v>
      </c>
      <c r="AM306" s="664">
        <v>100</v>
      </c>
      <c r="AN306" s="78" t="s">
        <v>133</v>
      </c>
      <c r="AO306" s="79">
        <v>244</v>
      </c>
      <c r="AP306" s="80">
        <v>233</v>
      </c>
      <c r="AQ306" s="80">
        <v>222</v>
      </c>
      <c r="AR306" s="80">
        <v>212</v>
      </c>
      <c r="AS306" s="80">
        <v>201</v>
      </c>
      <c r="AT306" s="80">
        <v>191</v>
      </c>
      <c r="AU306" s="80">
        <v>180</v>
      </c>
      <c r="AV306" s="81">
        <v>170</v>
      </c>
    </row>
    <row r="307" spans="1:48" ht="15" thickBot="1">
      <c r="A307">
        <v>307</v>
      </c>
      <c r="B307" s="662"/>
      <c r="C307" s="665"/>
      <c r="D307" s="82" t="s">
        <v>136</v>
      </c>
      <c r="E307" s="83">
        <v>267</v>
      </c>
      <c r="F307" s="84">
        <v>257</v>
      </c>
      <c r="G307" s="84">
        <v>247</v>
      </c>
      <c r="H307" s="84">
        <v>238</v>
      </c>
      <c r="I307" s="84">
        <v>228</v>
      </c>
      <c r="J307" s="84">
        <v>219</v>
      </c>
      <c r="K307" s="84">
        <v>209</v>
      </c>
      <c r="L307" s="85">
        <v>200</v>
      </c>
      <c r="N307" s="662"/>
      <c r="O307" s="665"/>
      <c r="P307" s="82" t="s">
        <v>136</v>
      </c>
      <c r="Q307" s="83">
        <v>267</v>
      </c>
      <c r="R307" s="84">
        <v>257</v>
      </c>
      <c r="S307" s="84">
        <v>247</v>
      </c>
      <c r="T307" s="84">
        <v>238</v>
      </c>
      <c r="U307" s="84">
        <v>228</v>
      </c>
      <c r="V307" s="84">
        <v>219</v>
      </c>
      <c r="W307" s="84">
        <v>209</v>
      </c>
      <c r="X307" s="85">
        <v>200</v>
      </c>
      <c r="Z307" s="662"/>
      <c r="AA307" s="665"/>
      <c r="AB307" s="82" t="s">
        <v>136</v>
      </c>
      <c r="AC307" s="83">
        <v>267</v>
      </c>
      <c r="AD307" s="84">
        <v>257</v>
      </c>
      <c r="AE307" s="84">
        <v>247</v>
      </c>
      <c r="AF307" s="84">
        <v>237</v>
      </c>
      <c r="AG307" s="84">
        <v>227</v>
      </c>
      <c r="AH307" s="84">
        <v>217</v>
      </c>
      <c r="AI307" s="84">
        <v>207</v>
      </c>
      <c r="AJ307" s="85">
        <v>197</v>
      </c>
      <c r="AL307" s="662"/>
      <c r="AM307" s="665"/>
      <c r="AN307" s="82" t="s">
        <v>136</v>
      </c>
      <c r="AO307" s="83">
        <v>234</v>
      </c>
      <c r="AP307" s="84">
        <v>223</v>
      </c>
      <c r="AQ307" s="84">
        <v>212</v>
      </c>
      <c r="AR307" s="84">
        <v>201</v>
      </c>
      <c r="AS307" s="84">
        <v>190</v>
      </c>
      <c r="AT307" s="84">
        <v>179</v>
      </c>
      <c r="AU307" s="84">
        <v>168</v>
      </c>
      <c r="AV307" s="85">
        <v>158</v>
      </c>
    </row>
    <row r="308" spans="1:48">
      <c r="A308">
        <v>308</v>
      </c>
      <c r="B308" s="662"/>
      <c r="C308" s="666">
        <v>110</v>
      </c>
      <c r="D308" s="86" t="str">
        <f>+D306</f>
        <v>48-X</v>
      </c>
      <c r="E308" s="87">
        <v>275</v>
      </c>
      <c r="F308" s="88">
        <v>266</v>
      </c>
      <c r="G308" s="88">
        <v>257</v>
      </c>
      <c r="H308" s="88">
        <v>248</v>
      </c>
      <c r="I308" s="88">
        <v>239</v>
      </c>
      <c r="J308" s="88">
        <v>230</v>
      </c>
      <c r="K308" s="88">
        <v>221</v>
      </c>
      <c r="L308" s="89">
        <v>213</v>
      </c>
      <c r="N308" s="662"/>
      <c r="O308" s="666">
        <v>110</v>
      </c>
      <c r="P308" s="86" t="str">
        <f>+P306</f>
        <v>48-X</v>
      </c>
      <c r="Q308" s="87">
        <v>275</v>
      </c>
      <c r="R308" s="88">
        <v>266</v>
      </c>
      <c r="S308" s="88">
        <v>257</v>
      </c>
      <c r="T308" s="88">
        <v>248</v>
      </c>
      <c r="U308" s="88">
        <v>239</v>
      </c>
      <c r="V308" s="88">
        <v>230</v>
      </c>
      <c r="W308" s="88">
        <v>221</v>
      </c>
      <c r="X308" s="89">
        <v>213</v>
      </c>
      <c r="Z308" s="662"/>
      <c r="AA308" s="666">
        <v>110</v>
      </c>
      <c r="AB308" s="86" t="str">
        <f>+AB306</f>
        <v>48-X</v>
      </c>
      <c r="AC308" s="87">
        <v>275</v>
      </c>
      <c r="AD308" s="88">
        <v>266</v>
      </c>
      <c r="AE308" s="88">
        <v>257</v>
      </c>
      <c r="AF308" s="88">
        <v>248</v>
      </c>
      <c r="AG308" s="88">
        <v>239</v>
      </c>
      <c r="AH308" s="88">
        <v>230</v>
      </c>
      <c r="AI308" s="88">
        <v>221</v>
      </c>
      <c r="AJ308" s="89">
        <v>213</v>
      </c>
      <c r="AL308" s="662"/>
      <c r="AM308" s="666">
        <v>110</v>
      </c>
      <c r="AN308" s="86" t="str">
        <f>+AN306</f>
        <v>48-X</v>
      </c>
      <c r="AO308" s="87">
        <v>275</v>
      </c>
      <c r="AP308" s="88">
        <v>264</v>
      </c>
      <c r="AQ308" s="88">
        <v>253</v>
      </c>
      <c r="AR308" s="88">
        <v>243</v>
      </c>
      <c r="AS308" s="88">
        <v>232</v>
      </c>
      <c r="AT308" s="88">
        <v>222</v>
      </c>
      <c r="AU308" s="88">
        <v>211</v>
      </c>
      <c r="AV308" s="89">
        <v>201</v>
      </c>
    </row>
    <row r="309" spans="1:48" ht="15" thickBot="1">
      <c r="A309">
        <v>309</v>
      </c>
      <c r="B309" s="662"/>
      <c r="C309" s="667"/>
      <c r="D309" s="90" t="str">
        <f>+D307</f>
        <v>48-XL</v>
      </c>
      <c r="E309" s="87">
        <v>299</v>
      </c>
      <c r="F309" s="88">
        <v>288</v>
      </c>
      <c r="G309" s="88">
        <v>278</v>
      </c>
      <c r="H309" s="88">
        <v>268</v>
      </c>
      <c r="I309" s="88">
        <v>258</v>
      </c>
      <c r="J309" s="88">
        <v>248</v>
      </c>
      <c r="K309" s="88">
        <v>238</v>
      </c>
      <c r="L309" s="89">
        <v>228</v>
      </c>
      <c r="N309" s="662"/>
      <c r="O309" s="667"/>
      <c r="P309" s="90" t="str">
        <f>+P307</f>
        <v>48-XL</v>
      </c>
      <c r="Q309" s="87">
        <v>299</v>
      </c>
      <c r="R309" s="88">
        <v>288</v>
      </c>
      <c r="S309" s="88">
        <v>278</v>
      </c>
      <c r="T309" s="88">
        <v>268</v>
      </c>
      <c r="U309" s="88">
        <v>258</v>
      </c>
      <c r="V309" s="88">
        <v>248</v>
      </c>
      <c r="W309" s="88">
        <v>238</v>
      </c>
      <c r="X309" s="89">
        <v>228</v>
      </c>
      <c r="Z309" s="662"/>
      <c r="AA309" s="667"/>
      <c r="AB309" s="90" t="str">
        <f>+AB307</f>
        <v>48-XL</v>
      </c>
      <c r="AC309" s="87">
        <v>299</v>
      </c>
      <c r="AD309" s="88">
        <v>288</v>
      </c>
      <c r="AE309" s="88">
        <v>278</v>
      </c>
      <c r="AF309" s="88">
        <v>268</v>
      </c>
      <c r="AG309" s="88">
        <v>258</v>
      </c>
      <c r="AH309" s="88">
        <v>248</v>
      </c>
      <c r="AI309" s="88">
        <v>238</v>
      </c>
      <c r="AJ309" s="89">
        <v>228</v>
      </c>
      <c r="AL309" s="662"/>
      <c r="AM309" s="667"/>
      <c r="AN309" s="90" t="str">
        <f>+AN307</f>
        <v>48-XL</v>
      </c>
      <c r="AO309" s="87">
        <v>280</v>
      </c>
      <c r="AP309" s="88">
        <v>266</v>
      </c>
      <c r="AQ309" s="88">
        <v>253</v>
      </c>
      <c r="AR309" s="88">
        <v>240</v>
      </c>
      <c r="AS309" s="88">
        <v>227</v>
      </c>
      <c r="AT309" s="88">
        <v>214</v>
      </c>
      <c r="AU309" s="88">
        <v>201</v>
      </c>
      <c r="AV309" s="89">
        <v>188</v>
      </c>
    </row>
    <row r="310" spans="1:48">
      <c r="A310">
        <v>310</v>
      </c>
      <c r="B310" s="662"/>
      <c r="C310" s="664">
        <f>+C308+10</f>
        <v>120</v>
      </c>
      <c r="D310" s="78" t="s">
        <v>133</v>
      </c>
      <c r="E310" s="83">
        <v>306</v>
      </c>
      <c r="F310" s="84">
        <v>296</v>
      </c>
      <c r="G310" s="84">
        <v>286</v>
      </c>
      <c r="H310" s="84">
        <v>276</v>
      </c>
      <c r="I310" s="84">
        <v>266</v>
      </c>
      <c r="J310" s="84">
        <v>256</v>
      </c>
      <c r="K310" s="84">
        <v>246</v>
      </c>
      <c r="L310" s="85">
        <v>236</v>
      </c>
      <c r="N310" s="662"/>
      <c r="O310" s="664">
        <f>+O308+10</f>
        <v>120</v>
      </c>
      <c r="P310" s="78" t="s">
        <v>133</v>
      </c>
      <c r="Q310" s="83">
        <v>306</v>
      </c>
      <c r="R310" s="84">
        <v>296</v>
      </c>
      <c r="S310" s="84">
        <v>286</v>
      </c>
      <c r="T310" s="84">
        <v>276</v>
      </c>
      <c r="U310" s="84">
        <v>266</v>
      </c>
      <c r="V310" s="84">
        <v>256</v>
      </c>
      <c r="W310" s="84">
        <v>246</v>
      </c>
      <c r="X310" s="85">
        <v>236</v>
      </c>
      <c r="Z310" s="662"/>
      <c r="AA310" s="664">
        <f>+AA308+10</f>
        <v>120</v>
      </c>
      <c r="AB310" s="78" t="s">
        <v>133</v>
      </c>
      <c r="AC310" s="83">
        <v>306</v>
      </c>
      <c r="AD310" s="84">
        <v>296</v>
      </c>
      <c r="AE310" s="84">
        <v>286</v>
      </c>
      <c r="AF310" s="84">
        <v>276</v>
      </c>
      <c r="AG310" s="84">
        <v>266</v>
      </c>
      <c r="AH310" s="84">
        <v>256</v>
      </c>
      <c r="AI310" s="84">
        <v>246</v>
      </c>
      <c r="AJ310" s="85">
        <v>236</v>
      </c>
      <c r="AL310" s="662"/>
      <c r="AM310" s="664">
        <f>+AM308+10</f>
        <v>120</v>
      </c>
      <c r="AN310" s="78" t="s">
        <v>133</v>
      </c>
      <c r="AO310" s="83">
        <v>306</v>
      </c>
      <c r="AP310" s="84">
        <v>296</v>
      </c>
      <c r="AQ310" s="84">
        <v>286</v>
      </c>
      <c r="AR310" s="84">
        <v>276</v>
      </c>
      <c r="AS310" s="84">
        <v>266</v>
      </c>
      <c r="AT310" s="84">
        <v>256</v>
      </c>
      <c r="AU310" s="84">
        <v>246</v>
      </c>
      <c r="AV310" s="85">
        <v>236</v>
      </c>
    </row>
    <row r="311" spans="1:48" ht="15" thickBot="1">
      <c r="A311">
        <v>311</v>
      </c>
      <c r="B311" s="662"/>
      <c r="C311" s="665"/>
      <c r="D311" s="82" t="s">
        <v>136</v>
      </c>
      <c r="E311" s="83">
        <v>316</v>
      </c>
      <c r="F311" s="84">
        <v>307</v>
      </c>
      <c r="G311" s="84">
        <v>299</v>
      </c>
      <c r="H311" s="84">
        <v>290</v>
      </c>
      <c r="I311" s="84">
        <v>282</v>
      </c>
      <c r="J311" s="84">
        <v>273</v>
      </c>
      <c r="K311" s="84">
        <v>265</v>
      </c>
      <c r="L311" s="85">
        <v>257</v>
      </c>
      <c r="N311" s="662"/>
      <c r="O311" s="665"/>
      <c r="P311" s="82" t="s">
        <v>136</v>
      </c>
      <c r="Q311" s="83">
        <v>316</v>
      </c>
      <c r="R311" s="84">
        <v>307</v>
      </c>
      <c r="S311" s="84">
        <v>299</v>
      </c>
      <c r="T311" s="84">
        <v>290</v>
      </c>
      <c r="U311" s="84">
        <v>282</v>
      </c>
      <c r="V311" s="84">
        <v>273</v>
      </c>
      <c r="W311" s="84">
        <v>265</v>
      </c>
      <c r="X311" s="85">
        <v>257</v>
      </c>
      <c r="Z311" s="662"/>
      <c r="AA311" s="665"/>
      <c r="AB311" s="82" t="s">
        <v>136</v>
      </c>
      <c r="AC311" s="83">
        <v>316</v>
      </c>
      <c r="AD311" s="84">
        <v>307</v>
      </c>
      <c r="AE311" s="84">
        <v>299</v>
      </c>
      <c r="AF311" s="84">
        <v>290</v>
      </c>
      <c r="AG311" s="84">
        <v>282</v>
      </c>
      <c r="AH311" s="84">
        <v>273</v>
      </c>
      <c r="AI311" s="84">
        <v>265</v>
      </c>
      <c r="AJ311" s="85">
        <v>257</v>
      </c>
      <c r="AL311" s="662"/>
      <c r="AM311" s="665"/>
      <c r="AN311" s="82" t="s">
        <v>136</v>
      </c>
      <c r="AO311" s="83">
        <v>316</v>
      </c>
      <c r="AP311" s="84">
        <v>302</v>
      </c>
      <c r="AQ311" s="84">
        <v>288</v>
      </c>
      <c r="AR311" s="84">
        <v>275</v>
      </c>
      <c r="AS311" s="84">
        <v>261</v>
      </c>
      <c r="AT311" s="84">
        <v>248</v>
      </c>
      <c r="AU311" s="84">
        <v>234</v>
      </c>
      <c r="AV311" s="85">
        <v>221</v>
      </c>
    </row>
    <row r="312" spans="1:48">
      <c r="A312">
        <v>312</v>
      </c>
      <c r="B312" s="662"/>
      <c r="C312" s="666">
        <f>+C310+10</f>
        <v>130</v>
      </c>
      <c r="D312" s="86" t="str">
        <f>+D310</f>
        <v>48-X</v>
      </c>
      <c r="E312" s="87">
        <v>318</v>
      </c>
      <c r="F312" s="88">
        <v>309</v>
      </c>
      <c r="G312" s="88">
        <v>301</v>
      </c>
      <c r="H312" s="88">
        <v>292</v>
      </c>
      <c r="I312" s="88">
        <v>284</v>
      </c>
      <c r="J312" s="88">
        <v>275</v>
      </c>
      <c r="K312" s="88">
        <v>267</v>
      </c>
      <c r="L312" s="89">
        <v>259</v>
      </c>
      <c r="N312" s="662"/>
      <c r="O312" s="666">
        <f>+O310+10</f>
        <v>130</v>
      </c>
      <c r="P312" s="86" t="str">
        <f>+P310</f>
        <v>48-X</v>
      </c>
      <c r="Q312" s="87">
        <v>318</v>
      </c>
      <c r="R312" s="88">
        <v>309</v>
      </c>
      <c r="S312" s="88">
        <v>301</v>
      </c>
      <c r="T312" s="88">
        <v>292</v>
      </c>
      <c r="U312" s="88">
        <v>284</v>
      </c>
      <c r="V312" s="88">
        <v>275</v>
      </c>
      <c r="W312" s="88">
        <v>267</v>
      </c>
      <c r="X312" s="89">
        <v>259</v>
      </c>
      <c r="Z312" s="662"/>
      <c r="AA312" s="666">
        <f>+AA310+10</f>
        <v>130</v>
      </c>
      <c r="AB312" s="86" t="str">
        <f>+AB310</f>
        <v>48-X</v>
      </c>
      <c r="AC312" s="87">
        <v>318</v>
      </c>
      <c r="AD312" s="88">
        <v>309</v>
      </c>
      <c r="AE312" s="88">
        <v>301</v>
      </c>
      <c r="AF312" s="88">
        <v>292</v>
      </c>
      <c r="AG312" s="88">
        <v>284</v>
      </c>
      <c r="AH312" s="88">
        <v>275</v>
      </c>
      <c r="AI312" s="88">
        <v>267</v>
      </c>
      <c r="AJ312" s="89">
        <v>259</v>
      </c>
      <c r="AL312" s="662"/>
      <c r="AM312" s="666">
        <f>+AM310+10</f>
        <v>130</v>
      </c>
      <c r="AN312" s="86" t="str">
        <f>+AN310</f>
        <v>48-X</v>
      </c>
      <c r="AO312" s="87">
        <v>318</v>
      </c>
      <c r="AP312" s="88">
        <v>309</v>
      </c>
      <c r="AQ312" s="88">
        <v>301</v>
      </c>
      <c r="AR312" s="88">
        <v>292</v>
      </c>
      <c r="AS312" s="88">
        <v>284</v>
      </c>
      <c r="AT312" s="88">
        <v>275</v>
      </c>
      <c r="AU312" s="88">
        <v>267</v>
      </c>
      <c r="AV312" s="89">
        <v>259</v>
      </c>
    </row>
    <row r="313" spans="1:48" ht="15" thickBot="1">
      <c r="A313">
        <v>313</v>
      </c>
      <c r="B313" s="662"/>
      <c r="C313" s="667"/>
      <c r="D313" s="90" t="str">
        <f>+D311</f>
        <v>48-XL</v>
      </c>
      <c r="E313" s="87">
        <v>317</v>
      </c>
      <c r="F313" s="88">
        <v>312</v>
      </c>
      <c r="G313" s="88">
        <v>307</v>
      </c>
      <c r="H313" s="88">
        <v>302</v>
      </c>
      <c r="I313" s="88">
        <v>297</v>
      </c>
      <c r="J313" s="88">
        <v>292</v>
      </c>
      <c r="K313" s="88">
        <v>287</v>
      </c>
      <c r="L313" s="89">
        <v>283</v>
      </c>
      <c r="N313" s="662"/>
      <c r="O313" s="667"/>
      <c r="P313" s="90" t="str">
        <f>+P311</f>
        <v>48-XL</v>
      </c>
      <c r="Q313" s="87">
        <v>317</v>
      </c>
      <c r="R313" s="88">
        <v>312</v>
      </c>
      <c r="S313" s="88">
        <v>307</v>
      </c>
      <c r="T313" s="88">
        <v>302</v>
      </c>
      <c r="U313" s="88">
        <v>297</v>
      </c>
      <c r="V313" s="88">
        <v>292</v>
      </c>
      <c r="W313" s="88">
        <v>287</v>
      </c>
      <c r="X313" s="89">
        <v>283</v>
      </c>
      <c r="Z313" s="662"/>
      <c r="AA313" s="667"/>
      <c r="AB313" s="90" t="str">
        <f>+AB311</f>
        <v>48-XL</v>
      </c>
      <c r="AC313" s="87">
        <v>317</v>
      </c>
      <c r="AD313" s="88">
        <v>312</v>
      </c>
      <c r="AE313" s="88">
        <v>307</v>
      </c>
      <c r="AF313" s="88">
        <v>302</v>
      </c>
      <c r="AG313" s="88">
        <v>297</v>
      </c>
      <c r="AH313" s="88">
        <v>292</v>
      </c>
      <c r="AI313" s="88">
        <v>287</v>
      </c>
      <c r="AJ313" s="89">
        <v>283</v>
      </c>
      <c r="AL313" s="662"/>
      <c r="AM313" s="667"/>
      <c r="AN313" s="90" t="str">
        <f>+AN311</f>
        <v>48-XL</v>
      </c>
      <c r="AO313" s="87">
        <v>317</v>
      </c>
      <c r="AP313" s="88">
        <v>308</v>
      </c>
      <c r="AQ313" s="88">
        <v>299</v>
      </c>
      <c r="AR313" s="88">
        <v>290</v>
      </c>
      <c r="AS313" s="88">
        <v>282</v>
      </c>
      <c r="AT313" s="88">
        <v>273</v>
      </c>
      <c r="AU313" s="88">
        <v>264</v>
      </c>
      <c r="AV313" s="89">
        <v>256</v>
      </c>
    </row>
    <row r="314" spans="1:48">
      <c r="A314">
        <v>314</v>
      </c>
      <c r="B314" s="662"/>
      <c r="C314" s="664">
        <f>+C312+10</f>
        <v>140</v>
      </c>
      <c r="D314" s="78" t="s">
        <v>133</v>
      </c>
      <c r="E314" s="83">
        <v>318</v>
      </c>
      <c r="F314" s="84">
        <v>313</v>
      </c>
      <c r="G314" s="84">
        <v>308</v>
      </c>
      <c r="H314" s="84">
        <v>303</v>
      </c>
      <c r="I314" s="84">
        <v>298</v>
      </c>
      <c r="J314" s="84">
        <v>293</v>
      </c>
      <c r="K314" s="84">
        <v>288</v>
      </c>
      <c r="L314" s="85">
        <v>284</v>
      </c>
      <c r="N314" s="662"/>
      <c r="O314" s="664">
        <f>+O312+10</f>
        <v>140</v>
      </c>
      <c r="P314" s="78" t="s">
        <v>133</v>
      </c>
      <c r="Q314" s="83">
        <v>318</v>
      </c>
      <c r="R314" s="84">
        <v>313</v>
      </c>
      <c r="S314" s="84">
        <v>308</v>
      </c>
      <c r="T314" s="84">
        <v>303</v>
      </c>
      <c r="U314" s="84">
        <v>298</v>
      </c>
      <c r="V314" s="84">
        <v>293</v>
      </c>
      <c r="W314" s="84">
        <v>288</v>
      </c>
      <c r="X314" s="85">
        <v>284</v>
      </c>
      <c r="Z314" s="662"/>
      <c r="AA314" s="664">
        <f>+AA312+10</f>
        <v>140</v>
      </c>
      <c r="AB314" s="78" t="s">
        <v>133</v>
      </c>
      <c r="AC314" s="83">
        <v>318</v>
      </c>
      <c r="AD314" s="84">
        <v>313</v>
      </c>
      <c r="AE314" s="84">
        <v>308</v>
      </c>
      <c r="AF314" s="84">
        <v>303</v>
      </c>
      <c r="AG314" s="84">
        <v>298</v>
      </c>
      <c r="AH314" s="84">
        <v>293</v>
      </c>
      <c r="AI314" s="84">
        <v>288</v>
      </c>
      <c r="AJ314" s="85">
        <v>284</v>
      </c>
      <c r="AL314" s="662"/>
      <c r="AM314" s="664">
        <f>+AM312+10</f>
        <v>140</v>
      </c>
      <c r="AN314" s="78" t="s">
        <v>133</v>
      </c>
      <c r="AO314" s="83">
        <v>318</v>
      </c>
      <c r="AP314" s="84">
        <v>313</v>
      </c>
      <c r="AQ314" s="84">
        <v>308</v>
      </c>
      <c r="AR314" s="84">
        <v>303</v>
      </c>
      <c r="AS314" s="84">
        <v>298</v>
      </c>
      <c r="AT314" s="84">
        <v>293</v>
      </c>
      <c r="AU314" s="84">
        <v>288</v>
      </c>
      <c r="AV314" s="85">
        <v>284</v>
      </c>
    </row>
    <row r="315" spans="1:48" ht="15" thickBot="1">
      <c r="A315">
        <v>315</v>
      </c>
      <c r="B315" s="662"/>
      <c r="C315" s="665"/>
      <c r="D315" s="82" t="s">
        <v>136</v>
      </c>
      <c r="E315" s="83">
        <v>318</v>
      </c>
      <c r="F315" s="84">
        <v>316</v>
      </c>
      <c r="G315" s="84">
        <v>315</v>
      </c>
      <c r="H315" s="84">
        <v>314</v>
      </c>
      <c r="I315" s="84">
        <v>312</v>
      </c>
      <c r="J315" s="84">
        <v>311</v>
      </c>
      <c r="K315" s="84">
        <v>310</v>
      </c>
      <c r="L315" s="85">
        <v>309</v>
      </c>
      <c r="N315" s="662"/>
      <c r="O315" s="665"/>
      <c r="P315" s="82" t="s">
        <v>136</v>
      </c>
      <c r="Q315" s="83">
        <v>318</v>
      </c>
      <c r="R315" s="84">
        <v>316</v>
      </c>
      <c r="S315" s="84">
        <v>315</v>
      </c>
      <c r="T315" s="84">
        <v>314</v>
      </c>
      <c r="U315" s="84">
        <v>312</v>
      </c>
      <c r="V315" s="84">
        <v>311</v>
      </c>
      <c r="W315" s="84">
        <v>310</v>
      </c>
      <c r="X315" s="85">
        <v>309</v>
      </c>
      <c r="Z315" s="662"/>
      <c r="AA315" s="665"/>
      <c r="AB315" s="82" t="s">
        <v>136</v>
      </c>
      <c r="AC315" s="83">
        <v>317</v>
      </c>
      <c r="AD315" s="84">
        <v>315</v>
      </c>
      <c r="AE315" s="84">
        <v>314</v>
      </c>
      <c r="AF315" s="84">
        <v>313</v>
      </c>
      <c r="AG315" s="84">
        <v>312</v>
      </c>
      <c r="AH315" s="84">
        <v>311</v>
      </c>
      <c r="AI315" s="84">
        <v>310</v>
      </c>
      <c r="AJ315" s="85">
        <v>309</v>
      </c>
      <c r="AL315" s="662"/>
      <c r="AM315" s="665"/>
      <c r="AN315" s="82" t="s">
        <v>136</v>
      </c>
      <c r="AO315" s="83">
        <v>317</v>
      </c>
      <c r="AP315" s="84">
        <v>313</v>
      </c>
      <c r="AQ315" s="84">
        <v>310</v>
      </c>
      <c r="AR315" s="84">
        <v>307</v>
      </c>
      <c r="AS315" s="84">
        <v>304</v>
      </c>
      <c r="AT315" s="84">
        <v>301</v>
      </c>
      <c r="AU315" s="84">
        <v>298</v>
      </c>
      <c r="AV315" s="85">
        <v>295</v>
      </c>
    </row>
    <row r="316" spans="1:48">
      <c r="A316">
        <v>316</v>
      </c>
      <c r="B316" s="662"/>
      <c r="C316" s="666">
        <f>+C314+10</f>
        <v>150</v>
      </c>
      <c r="D316" s="86" t="str">
        <f>+D314</f>
        <v>48-X</v>
      </c>
      <c r="E316" s="87">
        <v>317</v>
      </c>
      <c r="F316" s="88">
        <v>315</v>
      </c>
      <c r="G316" s="88">
        <v>314</v>
      </c>
      <c r="H316" s="88">
        <v>313</v>
      </c>
      <c r="I316" s="88">
        <v>312</v>
      </c>
      <c r="J316" s="88">
        <v>311</v>
      </c>
      <c r="K316" s="88">
        <v>310</v>
      </c>
      <c r="L316" s="89">
        <v>309</v>
      </c>
      <c r="N316" s="662"/>
      <c r="O316" s="666">
        <f>+O314+10</f>
        <v>150</v>
      </c>
      <c r="P316" s="86" t="str">
        <f>+P314</f>
        <v>48-X</v>
      </c>
      <c r="Q316" s="87">
        <v>317</v>
      </c>
      <c r="R316" s="88">
        <v>315</v>
      </c>
      <c r="S316" s="88">
        <v>314</v>
      </c>
      <c r="T316" s="88">
        <v>313</v>
      </c>
      <c r="U316" s="88">
        <v>312</v>
      </c>
      <c r="V316" s="88">
        <v>311</v>
      </c>
      <c r="W316" s="88">
        <v>310</v>
      </c>
      <c r="X316" s="89">
        <v>309</v>
      </c>
      <c r="Z316" s="662"/>
      <c r="AA316" s="666">
        <f>+AA314+10</f>
        <v>150</v>
      </c>
      <c r="AB316" s="86" t="str">
        <f>+AB314</f>
        <v>48-X</v>
      </c>
      <c r="AC316" s="87">
        <v>317</v>
      </c>
      <c r="AD316" s="88">
        <v>315</v>
      </c>
      <c r="AE316" s="88">
        <v>314</v>
      </c>
      <c r="AF316" s="88">
        <v>313</v>
      </c>
      <c r="AG316" s="88">
        <v>312</v>
      </c>
      <c r="AH316" s="88">
        <v>311</v>
      </c>
      <c r="AI316" s="88">
        <v>310</v>
      </c>
      <c r="AJ316" s="89">
        <v>309</v>
      </c>
      <c r="AL316" s="662"/>
      <c r="AM316" s="666">
        <f>+AM314+10</f>
        <v>150</v>
      </c>
      <c r="AN316" s="86" t="str">
        <f>+AN314</f>
        <v>48-X</v>
      </c>
      <c r="AO316" s="87">
        <v>317</v>
      </c>
      <c r="AP316" s="88">
        <v>315</v>
      </c>
      <c r="AQ316" s="88">
        <v>314</v>
      </c>
      <c r="AR316" s="88">
        <v>313</v>
      </c>
      <c r="AS316" s="88">
        <v>312</v>
      </c>
      <c r="AT316" s="88">
        <v>311</v>
      </c>
      <c r="AU316" s="88">
        <v>310</v>
      </c>
      <c r="AV316" s="89">
        <v>309</v>
      </c>
    </row>
    <row r="317" spans="1:48" ht="15" thickBot="1">
      <c r="A317">
        <v>317</v>
      </c>
      <c r="B317" s="662"/>
      <c r="C317" s="667"/>
      <c r="D317" s="90" t="str">
        <f>+D315</f>
        <v>48-XL</v>
      </c>
      <c r="E317" s="87">
        <v>317</v>
      </c>
      <c r="F317" s="88">
        <v>317</v>
      </c>
      <c r="G317" s="88">
        <v>317</v>
      </c>
      <c r="H317" s="88">
        <v>317</v>
      </c>
      <c r="I317" s="88">
        <v>317</v>
      </c>
      <c r="J317" s="88">
        <v>317</v>
      </c>
      <c r="K317" s="88">
        <v>317</v>
      </c>
      <c r="L317" s="89">
        <v>317</v>
      </c>
      <c r="N317" s="662"/>
      <c r="O317" s="667"/>
      <c r="P317" s="90" t="str">
        <f>+P315</f>
        <v>48-XL</v>
      </c>
      <c r="Q317" s="87">
        <v>317</v>
      </c>
      <c r="R317" s="88">
        <v>317</v>
      </c>
      <c r="S317" s="88">
        <v>317</v>
      </c>
      <c r="T317" s="88">
        <v>317</v>
      </c>
      <c r="U317" s="88">
        <v>317</v>
      </c>
      <c r="V317" s="88">
        <v>317</v>
      </c>
      <c r="W317" s="88">
        <v>317</v>
      </c>
      <c r="X317" s="89">
        <v>317</v>
      </c>
      <c r="Z317" s="662"/>
      <c r="AA317" s="667"/>
      <c r="AB317" s="90" t="str">
        <f>+AB315</f>
        <v>48-XL</v>
      </c>
      <c r="AC317" s="87">
        <v>317</v>
      </c>
      <c r="AD317" s="88">
        <v>317</v>
      </c>
      <c r="AE317" s="88">
        <v>317</v>
      </c>
      <c r="AF317" s="88">
        <v>317</v>
      </c>
      <c r="AG317" s="88">
        <v>317</v>
      </c>
      <c r="AH317" s="88">
        <v>317</v>
      </c>
      <c r="AI317" s="88">
        <v>317</v>
      </c>
      <c r="AJ317" s="89">
        <v>317</v>
      </c>
      <c r="AL317" s="662"/>
      <c r="AM317" s="667"/>
      <c r="AN317" s="90" t="str">
        <f>+AN315</f>
        <v>48-XL</v>
      </c>
      <c r="AO317" s="87">
        <v>315</v>
      </c>
      <c r="AP317" s="88">
        <v>315</v>
      </c>
      <c r="AQ317" s="88">
        <v>315</v>
      </c>
      <c r="AR317" s="88">
        <v>315</v>
      </c>
      <c r="AS317" s="88">
        <v>316</v>
      </c>
      <c r="AT317" s="88">
        <v>316</v>
      </c>
      <c r="AU317" s="88">
        <v>316</v>
      </c>
      <c r="AV317" s="89">
        <v>317</v>
      </c>
    </row>
    <row r="318" spans="1:48">
      <c r="A318">
        <v>318</v>
      </c>
      <c r="B318" s="662"/>
      <c r="C318" s="664">
        <f>+C316+10</f>
        <v>160</v>
      </c>
      <c r="D318" s="78" t="s">
        <v>133</v>
      </c>
      <c r="E318" s="83">
        <v>317</v>
      </c>
      <c r="F318" s="84">
        <v>317</v>
      </c>
      <c r="G318" s="84">
        <v>317</v>
      </c>
      <c r="H318" s="84">
        <v>317</v>
      </c>
      <c r="I318" s="84">
        <v>318</v>
      </c>
      <c r="J318" s="84">
        <v>318</v>
      </c>
      <c r="K318" s="84">
        <v>318</v>
      </c>
      <c r="L318" s="85">
        <v>319</v>
      </c>
      <c r="N318" s="662"/>
      <c r="O318" s="664">
        <f>+O316+10</f>
        <v>160</v>
      </c>
      <c r="P318" s="78" t="s">
        <v>133</v>
      </c>
      <c r="Q318" s="83">
        <v>317</v>
      </c>
      <c r="R318" s="84">
        <v>317</v>
      </c>
      <c r="S318" s="84">
        <v>317</v>
      </c>
      <c r="T318" s="84">
        <v>317</v>
      </c>
      <c r="U318" s="84">
        <v>318</v>
      </c>
      <c r="V318" s="84">
        <v>318</v>
      </c>
      <c r="W318" s="84">
        <v>318</v>
      </c>
      <c r="X318" s="85">
        <v>319</v>
      </c>
      <c r="Z318" s="662"/>
      <c r="AA318" s="664">
        <f>+AA316+10</f>
        <v>160</v>
      </c>
      <c r="AB318" s="78" t="s">
        <v>133</v>
      </c>
      <c r="AC318" s="83">
        <v>317</v>
      </c>
      <c r="AD318" s="84">
        <v>317</v>
      </c>
      <c r="AE318" s="84">
        <v>317</v>
      </c>
      <c r="AF318" s="84">
        <v>317</v>
      </c>
      <c r="AG318" s="84">
        <v>318</v>
      </c>
      <c r="AH318" s="84">
        <v>318</v>
      </c>
      <c r="AI318" s="84">
        <v>318</v>
      </c>
      <c r="AJ318" s="85">
        <v>319</v>
      </c>
      <c r="AL318" s="662"/>
      <c r="AM318" s="664">
        <f>+AM316+10</f>
        <v>160</v>
      </c>
      <c r="AN318" s="78" t="s">
        <v>133</v>
      </c>
      <c r="AO318" s="83">
        <v>317</v>
      </c>
      <c r="AP318" s="84">
        <v>317</v>
      </c>
      <c r="AQ318" s="84">
        <v>317</v>
      </c>
      <c r="AR318" s="84">
        <v>317</v>
      </c>
      <c r="AS318" s="84">
        <v>318</v>
      </c>
      <c r="AT318" s="84">
        <v>318</v>
      </c>
      <c r="AU318" s="84">
        <v>318</v>
      </c>
      <c r="AV318" s="85">
        <v>319</v>
      </c>
    </row>
    <row r="319" spans="1:48" ht="15" thickBot="1">
      <c r="A319">
        <v>319</v>
      </c>
      <c r="B319" s="662"/>
      <c r="C319" s="665"/>
      <c r="D319" s="82" t="s">
        <v>136</v>
      </c>
      <c r="E319" s="83">
        <v>317</v>
      </c>
      <c r="F319" s="84">
        <v>317</v>
      </c>
      <c r="G319" s="84">
        <v>317</v>
      </c>
      <c r="H319" s="84">
        <v>317</v>
      </c>
      <c r="I319" s="84">
        <v>317</v>
      </c>
      <c r="J319" s="84">
        <v>317</v>
      </c>
      <c r="K319" s="84">
        <v>317</v>
      </c>
      <c r="L319" s="85">
        <v>317</v>
      </c>
      <c r="N319" s="662"/>
      <c r="O319" s="665"/>
      <c r="P319" s="82" t="s">
        <v>136</v>
      </c>
      <c r="Q319" s="83">
        <v>317</v>
      </c>
      <c r="R319" s="84">
        <v>317</v>
      </c>
      <c r="S319" s="84">
        <v>317</v>
      </c>
      <c r="T319" s="84">
        <v>317</v>
      </c>
      <c r="U319" s="84">
        <v>317</v>
      </c>
      <c r="V319" s="84">
        <v>317</v>
      </c>
      <c r="W319" s="84">
        <v>317</v>
      </c>
      <c r="X319" s="85">
        <v>317</v>
      </c>
      <c r="Z319" s="662"/>
      <c r="AA319" s="665"/>
      <c r="AB319" s="82" t="s">
        <v>136</v>
      </c>
      <c r="AC319" s="83">
        <v>317</v>
      </c>
      <c r="AD319" s="84">
        <v>317</v>
      </c>
      <c r="AE319" s="84">
        <v>317</v>
      </c>
      <c r="AF319" s="84">
        <v>317</v>
      </c>
      <c r="AG319" s="84">
        <v>317</v>
      </c>
      <c r="AH319" s="84">
        <v>317</v>
      </c>
      <c r="AI319" s="84">
        <v>317</v>
      </c>
      <c r="AJ319" s="85">
        <v>317</v>
      </c>
      <c r="AL319" s="662"/>
      <c r="AM319" s="665"/>
      <c r="AN319" s="82" t="s">
        <v>136</v>
      </c>
      <c r="AO319" s="83">
        <v>315</v>
      </c>
      <c r="AP319" s="84">
        <v>315</v>
      </c>
      <c r="AQ319" s="84">
        <v>315</v>
      </c>
      <c r="AR319" s="84">
        <v>315</v>
      </c>
      <c r="AS319" s="84">
        <v>316</v>
      </c>
      <c r="AT319" s="84">
        <v>316</v>
      </c>
      <c r="AU319" s="84">
        <v>316</v>
      </c>
      <c r="AV319" s="85">
        <v>317</v>
      </c>
    </row>
    <row r="320" spans="1:48">
      <c r="A320">
        <v>320</v>
      </c>
      <c r="B320" s="662"/>
      <c r="C320" s="666">
        <f>+C318+10</f>
        <v>170</v>
      </c>
      <c r="D320" s="86" t="str">
        <f>+D318</f>
        <v>48-X</v>
      </c>
      <c r="E320" s="184"/>
      <c r="F320" s="88">
        <v>316</v>
      </c>
      <c r="G320" s="88">
        <v>316</v>
      </c>
      <c r="H320" s="88">
        <v>316</v>
      </c>
      <c r="I320" s="88">
        <v>316</v>
      </c>
      <c r="J320" s="88">
        <v>316</v>
      </c>
      <c r="K320" s="88">
        <v>316</v>
      </c>
      <c r="L320" s="89">
        <v>316</v>
      </c>
      <c r="N320" s="662"/>
      <c r="O320" s="666">
        <f>+O318+10</f>
        <v>170</v>
      </c>
      <c r="P320" s="86" t="str">
        <f>+P318</f>
        <v>48-X</v>
      </c>
      <c r="Q320" s="184"/>
      <c r="R320" s="88">
        <v>316</v>
      </c>
      <c r="S320" s="88">
        <v>316</v>
      </c>
      <c r="T320" s="88">
        <v>316</v>
      </c>
      <c r="U320" s="88">
        <v>316</v>
      </c>
      <c r="V320" s="88">
        <v>316</v>
      </c>
      <c r="W320" s="88">
        <v>316</v>
      </c>
      <c r="X320" s="89">
        <v>316</v>
      </c>
      <c r="Z320" s="662"/>
      <c r="AA320" s="666">
        <f>+AA318+10</f>
        <v>170</v>
      </c>
      <c r="AB320" s="86" t="str">
        <f>+AB318</f>
        <v>48-X</v>
      </c>
      <c r="AC320" s="184"/>
      <c r="AD320" s="88">
        <v>316</v>
      </c>
      <c r="AE320" s="88">
        <v>316</v>
      </c>
      <c r="AF320" s="88">
        <v>316</v>
      </c>
      <c r="AG320" s="88">
        <v>316</v>
      </c>
      <c r="AH320" s="88">
        <v>316</v>
      </c>
      <c r="AI320" s="88">
        <v>316</v>
      </c>
      <c r="AJ320" s="89">
        <v>316</v>
      </c>
      <c r="AL320" s="662"/>
      <c r="AM320" s="666">
        <f>+AM318+10</f>
        <v>170</v>
      </c>
      <c r="AN320" s="86" t="str">
        <f>+AN318</f>
        <v>48-X</v>
      </c>
      <c r="AO320" s="184"/>
      <c r="AP320" s="88">
        <v>316</v>
      </c>
      <c r="AQ320" s="88">
        <v>316</v>
      </c>
      <c r="AR320" s="88">
        <v>316</v>
      </c>
      <c r="AS320" s="88">
        <v>316</v>
      </c>
      <c r="AT320" s="88">
        <v>316</v>
      </c>
      <c r="AU320" s="88">
        <v>316</v>
      </c>
      <c r="AV320" s="89">
        <v>316</v>
      </c>
    </row>
    <row r="321" spans="1:48" ht="15" thickBot="1">
      <c r="A321">
        <v>321</v>
      </c>
      <c r="B321" s="662"/>
      <c r="C321" s="667"/>
      <c r="D321" s="90" t="str">
        <f>+D319</f>
        <v>48-XL</v>
      </c>
      <c r="E321" s="184"/>
      <c r="F321" s="88">
        <v>316</v>
      </c>
      <c r="G321" s="88">
        <v>316</v>
      </c>
      <c r="H321" s="88">
        <v>316</v>
      </c>
      <c r="I321" s="88">
        <v>316</v>
      </c>
      <c r="J321" s="88">
        <v>316</v>
      </c>
      <c r="K321" s="88">
        <v>316</v>
      </c>
      <c r="L321" s="89">
        <v>316</v>
      </c>
      <c r="N321" s="662"/>
      <c r="O321" s="667"/>
      <c r="P321" s="90" t="str">
        <f>+P319</f>
        <v>48-XL</v>
      </c>
      <c r="Q321" s="184"/>
      <c r="R321" s="88">
        <v>316</v>
      </c>
      <c r="S321" s="88">
        <v>316</v>
      </c>
      <c r="T321" s="88">
        <v>316</v>
      </c>
      <c r="U321" s="88">
        <v>316</v>
      </c>
      <c r="V321" s="88">
        <v>316</v>
      </c>
      <c r="W321" s="88">
        <v>316</v>
      </c>
      <c r="X321" s="89">
        <v>316</v>
      </c>
      <c r="Z321" s="662"/>
      <c r="AA321" s="667"/>
      <c r="AB321" s="90" t="str">
        <f>+AB319</f>
        <v>48-XL</v>
      </c>
      <c r="AC321" s="184"/>
      <c r="AD321" s="88">
        <v>316</v>
      </c>
      <c r="AE321" s="88">
        <v>316</v>
      </c>
      <c r="AF321" s="88">
        <v>316</v>
      </c>
      <c r="AG321" s="88">
        <v>316</v>
      </c>
      <c r="AH321" s="88">
        <v>316</v>
      </c>
      <c r="AI321" s="88">
        <v>316</v>
      </c>
      <c r="AJ321" s="89">
        <v>316</v>
      </c>
      <c r="AL321" s="662"/>
      <c r="AM321" s="667"/>
      <c r="AN321" s="90" t="str">
        <f>+AN319</f>
        <v>48-XL</v>
      </c>
      <c r="AO321" s="184"/>
      <c r="AP321" s="88">
        <v>316</v>
      </c>
      <c r="AQ321" s="88">
        <v>316</v>
      </c>
      <c r="AR321" s="88">
        <v>316</v>
      </c>
      <c r="AS321" s="88">
        <v>315</v>
      </c>
      <c r="AT321" s="88">
        <v>315</v>
      </c>
      <c r="AU321" s="88">
        <v>315</v>
      </c>
      <c r="AV321" s="89">
        <v>315</v>
      </c>
    </row>
    <row r="322" spans="1:48">
      <c r="A322">
        <v>322</v>
      </c>
      <c r="B322" s="662"/>
      <c r="C322" s="664">
        <f>+C320+10</f>
        <v>180</v>
      </c>
      <c r="D322" s="78" t="s">
        <v>133</v>
      </c>
      <c r="E322" s="184"/>
      <c r="F322" s="183"/>
      <c r="G322" s="84">
        <v>318</v>
      </c>
      <c r="H322" s="84">
        <v>318</v>
      </c>
      <c r="I322" s="84">
        <v>318</v>
      </c>
      <c r="J322" s="84">
        <v>318</v>
      </c>
      <c r="K322" s="84">
        <v>318</v>
      </c>
      <c r="L322" s="85">
        <v>318</v>
      </c>
      <c r="N322" s="662"/>
      <c r="O322" s="664">
        <f>+O320+10</f>
        <v>180</v>
      </c>
      <c r="P322" s="78" t="s">
        <v>133</v>
      </c>
      <c r="Q322" s="184"/>
      <c r="R322" s="183"/>
      <c r="S322" s="84">
        <v>318</v>
      </c>
      <c r="T322" s="84">
        <v>318</v>
      </c>
      <c r="U322" s="84">
        <v>318</v>
      </c>
      <c r="V322" s="84">
        <v>318</v>
      </c>
      <c r="W322" s="84">
        <v>318</v>
      </c>
      <c r="X322" s="85">
        <v>318</v>
      </c>
      <c r="Z322" s="662"/>
      <c r="AA322" s="664">
        <f>+AA320+10</f>
        <v>180</v>
      </c>
      <c r="AB322" s="78" t="s">
        <v>133</v>
      </c>
      <c r="AC322" s="184"/>
      <c r="AD322" s="183"/>
      <c r="AE322" s="84">
        <v>318</v>
      </c>
      <c r="AF322" s="84">
        <v>318</v>
      </c>
      <c r="AG322" s="84">
        <v>318</v>
      </c>
      <c r="AH322" s="84">
        <v>318</v>
      </c>
      <c r="AI322" s="84">
        <v>318</v>
      </c>
      <c r="AJ322" s="85">
        <v>318</v>
      </c>
      <c r="AL322" s="662"/>
      <c r="AM322" s="664">
        <f>+AM320+10</f>
        <v>180</v>
      </c>
      <c r="AN322" s="78" t="s">
        <v>133</v>
      </c>
      <c r="AO322" s="184"/>
      <c r="AP322" s="183"/>
      <c r="AQ322" s="84">
        <v>318</v>
      </c>
      <c r="AR322" s="84">
        <v>318</v>
      </c>
      <c r="AS322" s="84">
        <v>318</v>
      </c>
      <c r="AT322" s="84">
        <v>318</v>
      </c>
      <c r="AU322" s="84">
        <v>318</v>
      </c>
      <c r="AV322" s="85">
        <v>318</v>
      </c>
    </row>
    <row r="323" spans="1:48" ht="15" thickBot="1">
      <c r="A323">
        <v>323</v>
      </c>
      <c r="B323" s="662"/>
      <c r="C323" s="665"/>
      <c r="D323" s="82" t="s">
        <v>136</v>
      </c>
      <c r="E323" s="184"/>
      <c r="F323" s="183"/>
      <c r="G323" s="84">
        <v>318</v>
      </c>
      <c r="H323" s="84">
        <v>318</v>
      </c>
      <c r="I323" s="84">
        <v>318</v>
      </c>
      <c r="J323" s="84">
        <v>318</v>
      </c>
      <c r="K323" s="84">
        <v>318</v>
      </c>
      <c r="L323" s="85">
        <v>318</v>
      </c>
      <c r="N323" s="662"/>
      <c r="O323" s="665"/>
      <c r="P323" s="82" t="s">
        <v>136</v>
      </c>
      <c r="Q323" s="184"/>
      <c r="R323" s="183"/>
      <c r="S323" s="84">
        <v>318</v>
      </c>
      <c r="T323" s="84">
        <v>318</v>
      </c>
      <c r="U323" s="84">
        <v>318</v>
      </c>
      <c r="V323" s="84">
        <v>318</v>
      </c>
      <c r="W323" s="84">
        <v>318</v>
      </c>
      <c r="X323" s="85">
        <v>318</v>
      </c>
      <c r="Z323" s="662"/>
      <c r="AA323" s="665"/>
      <c r="AB323" s="82" t="s">
        <v>136</v>
      </c>
      <c r="AC323" s="184"/>
      <c r="AD323" s="183"/>
      <c r="AE323" s="84">
        <v>318</v>
      </c>
      <c r="AF323" s="84">
        <v>318</v>
      </c>
      <c r="AG323" s="84">
        <v>318</v>
      </c>
      <c r="AH323" s="84">
        <v>318</v>
      </c>
      <c r="AI323" s="84">
        <v>318</v>
      </c>
      <c r="AJ323" s="85">
        <v>318</v>
      </c>
      <c r="AL323" s="662"/>
      <c r="AM323" s="665"/>
      <c r="AN323" s="82" t="s">
        <v>136</v>
      </c>
      <c r="AO323" s="184"/>
      <c r="AP323" s="183"/>
      <c r="AQ323" s="84">
        <v>317</v>
      </c>
      <c r="AR323" s="84">
        <v>317</v>
      </c>
      <c r="AS323" s="84">
        <v>317</v>
      </c>
      <c r="AT323" s="84">
        <v>317</v>
      </c>
      <c r="AU323" s="84">
        <v>317</v>
      </c>
      <c r="AV323" s="85">
        <v>317</v>
      </c>
    </row>
    <row r="324" spans="1:48">
      <c r="A324">
        <v>324</v>
      </c>
      <c r="B324" s="662"/>
      <c r="C324" s="666">
        <f>+C322+10</f>
        <v>190</v>
      </c>
      <c r="D324" s="86" t="str">
        <f>+D322</f>
        <v>48-X</v>
      </c>
      <c r="E324" s="184"/>
      <c r="F324" s="183"/>
      <c r="G324" s="183"/>
      <c r="H324" s="183"/>
      <c r="I324" s="88">
        <v>318</v>
      </c>
      <c r="J324" s="88">
        <v>318</v>
      </c>
      <c r="K324" s="88">
        <v>318</v>
      </c>
      <c r="L324" s="89">
        <v>318</v>
      </c>
      <c r="N324" s="662"/>
      <c r="O324" s="666">
        <f>+O322+10</f>
        <v>190</v>
      </c>
      <c r="P324" s="86" t="str">
        <f>+P322</f>
        <v>48-X</v>
      </c>
      <c r="Q324" s="184"/>
      <c r="R324" s="183"/>
      <c r="S324" s="183"/>
      <c r="T324" s="183"/>
      <c r="U324" s="88">
        <v>318</v>
      </c>
      <c r="V324" s="88">
        <v>318</v>
      </c>
      <c r="W324" s="88">
        <v>318</v>
      </c>
      <c r="X324" s="89">
        <v>318</v>
      </c>
      <c r="Z324" s="662"/>
      <c r="AA324" s="666">
        <f>+AA322+10</f>
        <v>190</v>
      </c>
      <c r="AB324" s="86" t="str">
        <f>+AB322</f>
        <v>48-X</v>
      </c>
      <c r="AC324" s="184"/>
      <c r="AD324" s="183"/>
      <c r="AE324" s="183"/>
      <c r="AF324" s="183"/>
      <c r="AG324" s="88">
        <v>318</v>
      </c>
      <c r="AH324" s="88">
        <v>318</v>
      </c>
      <c r="AI324" s="88">
        <v>318</v>
      </c>
      <c r="AJ324" s="89">
        <v>318</v>
      </c>
      <c r="AL324" s="662"/>
      <c r="AM324" s="666">
        <f>+AM322+10</f>
        <v>190</v>
      </c>
      <c r="AN324" s="86" t="str">
        <f>+AN322</f>
        <v>48-X</v>
      </c>
      <c r="AO324" s="184"/>
      <c r="AP324" s="183"/>
      <c r="AQ324" s="183"/>
      <c r="AR324" s="183"/>
      <c r="AS324" s="88">
        <v>318</v>
      </c>
      <c r="AT324" s="88">
        <v>318</v>
      </c>
      <c r="AU324" s="88">
        <v>318</v>
      </c>
      <c r="AV324" s="89">
        <v>318</v>
      </c>
    </row>
    <row r="325" spans="1:48" ht="15" thickBot="1">
      <c r="A325">
        <v>325</v>
      </c>
      <c r="B325" s="662"/>
      <c r="C325" s="667"/>
      <c r="D325" s="90" t="str">
        <f>+D323</f>
        <v>48-XL</v>
      </c>
      <c r="E325" s="184"/>
      <c r="F325" s="183"/>
      <c r="G325" s="183"/>
      <c r="H325" s="183"/>
      <c r="I325" s="88">
        <v>318</v>
      </c>
      <c r="J325" s="88">
        <v>318</v>
      </c>
      <c r="K325" s="88">
        <v>318</v>
      </c>
      <c r="L325" s="89">
        <v>318</v>
      </c>
      <c r="N325" s="662"/>
      <c r="O325" s="667"/>
      <c r="P325" s="90" t="str">
        <f>+P323</f>
        <v>48-XL</v>
      </c>
      <c r="Q325" s="184"/>
      <c r="R325" s="183"/>
      <c r="S325" s="183"/>
      <c r="T325" s="183"/>
      <c r="U325" s="88">
        <v>318</v>
      </c>
      <c r="V325" s="88">
        <v>318</v>
      </c>
      <c r="W325" s="88">
        <v>318</v>
      </c>
      <c r="X325" s="89">
        <v>318</v>
      </c>
      <c r="Z325" s="662"/>
      <c r="AA325" s="667"/>
      <c r="AB325" s="90" t="str">
        <f>+AB323</f>
        <v>48-XL</v>
      </c>
      <c r="AC325" s="184"/>
      <c r="AD325" s="183"/>
      <c r="AE325" s="183"/>
      <c r="AF325" s="183"/>
      <c r="AG325" s="88">
        <v>318</v>
      </c>
      <c r="AH325" s="88">
        <v>318</v>
      </c>
      <c r="AI325" s="88">
        <v>318</v>
      </c>
      <c r="AJ325" s="89">
        <v>318</v>
      </c>
      <c r="AL325" s="662"/>
      <c r="AM325" s="667"/>
      <c r="AN325" s="90" t="str">
        <f>+AN323</f>
        <v>48-XL</v>
      </c>
      <c r="AO325" s="184"/>
      <c r="AP325" s="183"/>
      <c r="AQ325" s="183"/>
      <c r="AR325" s="183"/>
      <c r="AS325" s="88">
        <v>317</v>
      </c>
      <c r="AT325" s="88">
        <v>316</v>
      </c>
      <c r="AU325" s="88">
        <v>316</v>
      </c>
      <c r="AV325" s="89">
        <v>316</v>
      </c>
    </row>
    <row r="326" spans="1:48">
      <c r="A326">
        <v>326</v>
      </c>
      <c r="B326" s="662"/>
      <c r="C326" s="664">
        <f>+C324+10</f>
        <v>200</v>
      </c>
      <c r="D326" s="78" t="s">
        <v>133</v>
      </c>
      <c r="E326" s="184"/>
      <c r="F326" s="183"/>
      <c r="G326" s="183"/>
      <c r="H326" s="183"/>
      <c r="I326" s="183"/>
      <c r="J326" s="183"/>
      <c r="K326" s="84">
        <v>318</v>
      </c>
      <c r="L326" s="85">
        <v>319</v>
      </c>
      <c r="N326" s="662"/>
      <c r="O326" s="664">
        <f>+O324+10</f>
        <v>200</v>
      </c>
      <c r="P326" s="78" t="s">
        <v>133</v>
      </c>
      <c r="Q326" s="184"/>
      <c r="R326" s="183"/>
      <c r="S326" s="183"/>
      <c r="T326" s="183"/>
      <c r="U326" s="183"/>
      <c r="V326" s="183"/>
      <c r="W326" s="84">
        <v>318</v>
      </c>
      <c r="X326" s="85">
        <v>319</v>
      </c>
      <c r="Z326" s="662"/>
      <c r="AA326" s="664">
        <f>+AA324+10</f>
        <v>200</v>
      </c>
      <c r="AB326" s="78" t="s">
        <v>133</v>
      </c>
      <c r="AC326" s="184"/>
      <c r="AD326" s="183"/>
      <c r="AE326" s="183"/>
      <c r="AF326" s="183"/>
      <c r="AG326" s="183"/>
      <c r="AH326" s="183"/>
      <c r="AI326" s="84">
        <v>318</v>
      </c>
      <c r="AJ326" s="85">
        <v>319</v>
      </c>
      <c r="AL326" s="662"/>
      <c r="AM326" s="664">
        <f>+AM324+10</f>
        <v>200</v>
      </c>
      <c r="AN326" s="78" t="s">
        <v>133</v>
      </c>
      <c r="AO326" s="184"/>
      <c r="AP326" s="183"/>
      <c r="AQ326" s="183"/>
      <c r="AR326" s="183"/>
      <c r="AS326" s="183"/>
      <c r="AT326" s="183"/>
      <c r="AU326" s="84">
        <v>318</v>
      </c>
      <c r="AV326" s="85">
        <v>319</v>
      </c>
    </row>
    <row r="327" spans="1:48" ht="15" thickBot="1">
      <c r="A327">
        <v>327</v>
      </c>
      <c r="B327" s="663"/>
      <c r="C327" s="665"/>
      <c r="D327" s="82" t="s">
        <v>136</v>
      </c>
      <c r="E327" s="181"/>
      <c r="F327" s="180"/>
      <c r="G327" s="180"/>
      <c r="H327" s="180"/>
      <c r="I327" s="180"/>
      <c r="J327" s="180"/>
      <c r="K327" s="186">
        <v>318</v>
      </c>
      <c r="L327" s="185">
        <v>319</v>
      </c>
      <c r="N327" s="663"/>
      <c r="O327" s="665"/>
      <c r="P327" s="82" t="s">
        <v>136</v>
      </c>
      <c r="Q327" s="181"/>
      <c r="R327" s="180"/>
      <c r="S327" s="180"/>
      <c r="T327" s="180"/>
      <c r="U327" s="180"/>
      <c r="V327" s="180"/>
      <c r="W327" s="186">
        <v>318</v>
      </c>
      <c r="X327" s="185">
        <v>319</v>
      </c>
      <c r="Z327" s="663"/>
      <c r="AA327" s="665"/>
      <c r="AB327" s="82" t="s">
        <v>136</v>
      </c>
      <c r="AC327" s="181"/>
      <c r="AD327" s="180"/>
      <c r="AE327" s="180"/>
      <c r="AF327" s="180"/>
      <c r="AG327" s="180"/>
      <c r="AH327" s="180"/>
      <c r="AI327" s="186">
        <v>318</v>
      </c>
      <c r="AJ327" s="185">
        <v>319</v>
      </c>
      <c r="AL327" s="663"/>
      <c r="AM327" s="665"/>
      <c r="AN327" s="82" t="s">
        <v>136</v>
      </c>
      <c r="AO327" s="181"/>
      <c r="AP327" s="180"/>
      <c r="AQ327" s="180"/>
      <c r="AR327" s="180"/>
      <c r="AS327" s="180"/>
      <c r="AT327" s="180"/>
      <c r="AU327" s="186">
        <v>318</v>
      </c>
      <c r="AV327" s="185">
        <v>319</v>
      </c>
    </row>
    <row r="328" spans="1:48">
      <c r="A328">
        <v>328</v>
      </c>
    </row>
    <row r="329" spans="1:48">
      <c r="A329">
        <v>329</v>
      </c>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1112</v>
      </c>
      <c r="C335" s="650"/>
      <c r="D335" s="651"/>
      <c r="E335" s="649" t="s">
        <v>1132</v>
      </c>
      <c r="F335" s="650"/>
      <c r="G335" s="650"/>
      <c r="H335" s="650"/>
      <c r="I335" s="650"/>
      <c r="J335" s="650"/>
      <c r="K335" s="650"/>
      <c r="L335" s="651"/>
      <c r="N335" s="649" t="s">
        <v>1114</v>
      </c>
      <c r="O335" s="650"/>
      <c r="P335" s="651"/>
      <c r="Q335" s="649" t="s">
        <v>1132</v>
      </c>
      <c r="R335" s="650"/>
      <c r="S335" s="650"/>
      <c r="T335" s="650"/>
      <c r="U335" s="650"/>
      <c r="V335" s="650"/>
      <c r="W335" s="650"/>
      <c r="X335" s="651"/>
      <c r="Z335" s="649" t="s">
        <v>1115</v>
      </c>
      <c r="AA335" s="650"/>
      <c r="AB335" s="651"/>
      <c r="AC335" s="649" t="s">
        <v>1132</v>
      </c>
      <c r="AD335" s="650"/>
      <c r="AE335" s="650"/>
      <c r="AF335" s="650"/>
      <c r="AG335" s="650"/>
      <c r="AH335" s="650"/>
      <c r="AI335" s="650"/>
      <c r="AJ335" s="651"/>
      <c r="AL335" s="649" t="s">
        <v>1116</v>
      </c>
      <c r="AM335" s="650"/>
      <c r="AN335" s="651"/>
      <c r="AO335" s="649" t="s">
        <v>1132</v>
      </c>
      <c r="AP335" s="650"/>
      <c r="AQ335" s="650"/>
      <c r="AR335" s="650"/>
      <c r="AS335" s="650"/>
      <c r="AT335" s="650"/>
      <c r="AU335" s="650"/>
      <c r="AV335" s="651"/>
    </row>
    <row r="336" spans="1:48" ht="15.75" customHeight="1">
      <c r="A336">
        <v>336</v>
      </c>
      <c r="B336" s="652" t="s">
        <v>1127</v>
      </c>
      <c r="C336" s="652" t="s">
        <v>634</v>
      </c>
      <c r="D336" s="669" t="s">
        <v>1119</v>
      </c>
      <c r="E336" s="676" t="s">
        <v>1120</v>
      </c>
      <c r="F336" s="677"/>
      <c r="G336" s="677"/>
      <c r="H336" s="677"/>
      <c r="I336" s="677"/>
      <c r="J336" s="677"/>
      <c r="K336" s="677"/>
      <c r="L336" s="678"/>
      <c r="N336" s="652" t="s">
        <v>1127</v>
      </c>
      <c r="O336" s="652" t="s">
        <v>634</v>
      </c>
      <c r="P336" s="669" t="s">
        <v>1119</v>
      </c>
      <c r="Q336" s="676" t="s">
        <v>1120</v>
      </c>
      <c r="R336" s="677"/>
      <c r="S336" s="677"/>
      <c r="T336" s="677"/>
      <c r="U336" s="677"/>
      <c r="V336" s="677"/>
      <c r="W336" s="677"/>
      <c r="X336" s="678"/>
      <c r="Z336" s="652" t="s">
        <v>1127</v>
      </c>
      <c r="AA336" s="652" t="s">
        <v>634</v>
      </c>
      <c r="AB336" s="669" t="s">
        <v>1119</v>
      </c>
      <c r="AC336" s="676" t="s">
        <v>1120</v>
      </c>
      <c r="AD336" s="677"/>
      <c r="AE336" s="677"/>
      <c r="AF336" s="677"/>
      <c r="AG336" s="677"/>
      <c r="AH336" s="677"/>
      <c r="AI336" s="677"/>
      <c r="AJ336" s="678"/>
      <c r="AL336" s="652" t="s">
        <v>1127</v>
      </c>
      <c r="AM336" s="652" t="s">
        <v>634</v>
      </c>
      <c r="AN336" s="669" t="s">
        <v>1119</v>
      </c>
      <c r="AO336" s="676" t="s">
        <v>1120</v>
      </c>
      <c r="AP336" s="677"/>
      <c r="AQ336" s="677"/>
      <c r="AR336" s="677"/>
      <c r="AS336" s="677"/>
      <c r="AT336" s="677"/>
      <c r="AU336" s="677"/>
      <c r="AV336" s="678"/>
    </row>
    <row r="337" spans="1:48" ht="15" customHeight="1" thickBot="1">
      <c r="A337">
        <v>337</v>
      </c>
      <c r="B337" s="668"/>
      <c r="C337" s="668"/>
      <c r="D337" s="670"/>
      <c r="E337" s="679"/>
      <c r="F337" s="680"/>
      <c r="G337" s="680"/>
      <c r="H337" s="680"/>
      <c r="I337" s="680"/>
      <c r="J337" s="680"/>
      <c r="K337" s="680"/>
      <c r="L337" s="681"/>
      <c r="N337" s="668"/>
      <c r="O337" s="668"/>
      <c r="P337" s="670"/>
      <c r="Q337" s="679"/>
      <c r="R337" s="680"/>
      <c r="S337" s="680"/>
      <c r="T337" s="680"/>
      <c r="U337" s="680"/>
      <c r="V337" s="680"/>
      <c r="W337" s="680"/>
      <c r="X337" s="681"/>
      <c r="Z337" s="668"/>
      <c r="AA337" s="668"/>
      <c r="AB337" s="670"/>
      <c r="AC337" s="679"/>
      <c r="AD337" s="680"/>
      <c r="AE337" s="680"/>
      <c r="AF337" s="680"/>
      <c r="AG337" s="680"/>
      <c r="AH337" s="680"/>
      <c r="AI337" s="680"/>
      <c r="AJ337" s="681"/>
      <c r="AL337" s="668"/>
      <c r="AM337" s="668"/>
      <c r="AN337" s="670"/>
      <c r="AO337" s="679"/>
      <c r="AP337" s="680"/>
      <c r="AQ337" s="680"/>
      <c r="AR337" s="680"/>
      <c r="AS337" s="680"/>
      <c r="AT337" s="680"/>
      <c r="AU337" s="680"/>
      <c r="AV337" s="681"/>
    </row>
    <row r="338" spans="1:48" ht="15" thickBot="1">
      <c r="A338">
        <v>338</v>
      </c>
      <c r="B338" s="653"/>
      <c r="C338" s="653"/>
      <c r="D338" s="671"/>
      <c r="E338" s="75">
        <v>0</v>
      </c>
      <c r="F338" s="76">
        <v>500</v>
      </c>
      <c r="G338" s="76">
        <v>1000</v>
      </c>
      <c r="H338" s="76">
        <v>1500</v>
      </c>
      <c r="I338" s="76">
        <v>2000</v>
      </c>
      <c r="J338" s="76">
        <v>2500</v>
      </c>
      <c r="K338" s="76">
        <v>3000</v>
      </c>
      <c r="L338" s="77">
        <v>3500</v>
      </c>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L338" s="653"/>
      <c r="AM338" s="653"/>
      <c r="AN338" s="671"/>
      <c r="AO338" s="75">
        <v>0</v>
      </c>
      <c r="AP338" s="76">
        <v>500</v>
      </c>
      <c r="AQ338" s="76">
        <v>1000</v>
      </c>
      <c r="AR338" s="76">
        <v>1500</v>
      </c>
      <c r="AS338" s="76">
        <v>2000</v>
      </c>
      <c r="AT338" s="76">
        <v>2500</v>
      </c>
      <c r="AU338" s="76">
        <v>3000</v>
      </c>
      <c r="AV338" s="77">
        <v>3500</v>
      </c>
    </row>
    <row r="339" spans="1:48" ht="15" customHeight="1">
      <c r="A339">
        <v>339</v>
      </c>
      <c r="B339" s="661" t="s">
        <v>1140</v>
      </c>
      <c r="C339" s="664">
        <v>100</v>
      </c>
      <c r="D339" s="78" t="s">
        <v>133</v>
      </c>
      <c r="E339" s="79">
        <v>160</v>
      </c>
      <c r="F339" s="80">
        <v>153</v>
      </c>
      <c r="G339" s="80">
        <v>146</v>
      </c>
      <c r="H339" s="80">
        <v>140</v>
      </c>
      <c r="I339" s="80">
        <v>133</v>
      </c>
      <c r="J339" s="80">
        <v>127</v>
      </c>
      <c r="K339" s="80">
        <v>120</v>
      </c>
      <c r="L339" s="81">
        <v>114</v>
      </c>
      <c r="N339" s="661" t="s">
        <v>1140</v>
      </c>
      <c r="O339" s="664">
        <v>100</v>
      </c>
      <c r="P339" s="78" t="s">
        <v>133</v>
      </c>
      <c r="Q339" s="79">
        <v>160</v>
      </c>
      <c r="R339" s="80">
        <v>153</v>
      </c>
      <c r="S339" s="80">
        <v>146</v>
      </c>
      <c r="T339" s="80">
        <v>140</v>
      </c>
      <c r="U339" s="80">
        <v>133</v>
      </c>
      <c r="V339" s="80">
        <v>127</v>
      </c>
      <c r="W339" s="80">
        <v>120</v>
      </c>
      <c r="X339" s="81">
        <v>114</v>
      </c>
      <c r="Z339" s="661" t="s">
        <v>1140</v>
      </c>
      <c r="AA339" s="664">
        <v>100</v>
      </c>
      <c r="AB339" s="78" t="s">
        <v>133</v>
      </c>
      <c r="AC339" s="79">
        <v>160</v>
      </c>
      <c r="AD339" s="80">
        <v>153</v>
      </c>
      <c r="AE339" s="80">
        <v>146</v>
      </c>
      <c r="AF339" s="80">
        <v>140</v>
      </c>
      <c r="AG339" s="80">
        <v>133</v>
      </c>
      <c r="AH339" s="80">
        <v>127</v>
      </c>
      <c r="AI339" s="80">
        <v>120</v>
      </c>
      <c r="AJ339" s="81">
        <v>114</v>
      </c>
      <c r="AL339" s="661" t="s">
        <v>1140</v>
      </c>
      <c r="AM339" s="664">
        <v>100</v>
      </c>
      <c r="AN339" s="78" t="s">
        <v>133</v>
      </c>
      <c r="AO339" s="79">
        <v>160</v>
      </c>
      <c r="AP339" s="80">
        <v>153</v>
      </c>
      <c r="AQ339" s="80">
        <v>146</v>
      </c>
      <c r="AR339" s="80">
        <v>139</v>
      </c>
      <c r="AS339" s="80">
        <v>133</v>
      </c>
      <c r="AT339" s="80">
        <v>126</v>
      </c>
      <c r="AU339" s="80">
        <v>119</v>
      </c>
      <c r="AV339" s="81">
        <v>113</v>
      </c>
    </row>
    <row r="340" spans="1:48" ht="15" thickBot="1">
      <c r="A340">
        <v>340</v>
      </c>
      <c r="B340" s="662"/>
      <c r="C340" s="665"/>
      <c r="D340" s="82" t="s">
        <v>136</v>
      </c>
      <c r="E340" s="83">
        <v>176</v>
      </c>
      <c r="F340" s="84">
        <v>168</v>
      </c>
      <c r="G340" s="84">
        <v>160</v>
      </c>
      <c r="H340" s="84">
        <v>152</v>
      </c>
      <c r="I340" s="84">
        <v>145</v>
      </c>
      <c r="J340" s="84">
        <v>137</v>
      </c>
      <c r="K340" s="84">
        <v>129</v>
      </c>
      <c r="L340" s="85">
        <v>122</v>
      </c>
      <c r="N340" s="662"/>
      <c r="O340" s="665"/>
      <c r="P340" s="82" t="s">
        <v>136</v>
      </c>
      <c r="Q340" s="83">
        <v>176</v>
      </c>
      <c r="R340" s="84">
        <v>168</v>
      </c>
      <c r="S340" s="84">
        <v>160</v>
      </c>
      <c r="T340" s="84">
        <v>152</v>
      </c>
      <c r="U340" s="84">
        <v>145</v>
      </c>
      <c r="V340" s="84">
        <v>137</v>
      </c>
      <c r="W340" s="84">
        <v>129</v>
      </c>
      <c r="X340" s="85">
        <v>122</v>
      </c>
      <c r="Z340" s="662"/>
      <c r="AA340" s="665"/>
      <c r="AB340" s="82" t="s">
        <v>136</v>
      </c>
      <c r="AC340" s="83">
        <v>176</v>
      </c>
      <c r="AD340" s="84">
        <v>168</v>
      </c>
      <c r="AE340" s="84">
        <v>160</v>
      </c>
      <c r="AF340" s="84">
        <v>152</v>
      </c>
      <c r="AG340" s="84">
        <v>144</v>
      </c>
      <c r="AH340" s="84">
        <v>136</v>
      </c>
      <c r="AI340" s="84">
        <v>128</v>
      </c>
      <c r="AJ340" s="85">
        <v>120</v>
      </c>
      <c r="AL340" s="662"/>
      <c r="AM340" s="665"/>
      <c r="AN340" s="82" t="s">
        <v>136</v>
      </c>
      <c r="AO340" s="83">
        <v>155</v>
      </c>
      <c r="AP340" s="84">
        <v>150</v>
      </c>
      <c r="AQ340" s="84">
        <v>145</v>
      </c>
      <c r="AR340" s="84">
        <v>141</v>
      </c>
      <c r="AS340" s="84">
        <v>136</v>
      </c>
      <c r="AT340" s="84">
        <v>132</v>
      </c>
      <c r="AU340" s="84">
        <v>127</v>
      </c>
      <c r="AV340" s="85">
        <v>123</v>
      </c>
    </row>
    <row r="341" spans="1:48">
      <c r="A341">
        <v>341</v>
      </c>
      <c r="B341" s="662"/>
      <c r="C341" s="666">
        <v>110</v>
      </c>
      <c r="D341" s="86" t="str">
        <f>+D339</f>
        <v>48-X</v>
      </c>
      <c r="E341" s="87">
        <v>184</v>
      </c>
      <c r="F341" s="88">
        <v>176</v>
      </c>
      <c r="G341" s="88">
        <v>169</v>
      </c>
      <c r="H341" s="88">
        <v>162</v>
      </c>
      <c r="I341" s="88">
        <v>154</v>
      </c>
      <c r="J341" s="88">
        <v>147</v>
      </c>
      <c r="K341" s="88">
        <v>140</v>
      </c>
      <c r="L341" s="89">
        <v>133</v>
      </c>
      <c r="N341" s="662"/>
      <c r="O341" s="666">
        <v>110</v>
      </c>
      <c r="P341" s="86" t="str">
        <f>+P339</f>
        <v>48-X</v>
      </c>
      <c r="Q341" s="87">
        <v>184</v>
      </c>
      <c r="R341" s="88">
        <v>176</v>
      </c>
      <c r="S341" s="88">
        <v>169</v>
      </c>
      <c r="T341" s="88">
        <v>162</v>
      </c>
      <c r="U341" s="88">
        <v>154</v>
      </c>
      <c r="V341" s="88">
        <v>147</v>
      </c>
      <c r="W341" s="88">
        <v>140</v>
      </c>
      <c r="X341" s="89">
        <v>133</v>
      </c>
      <c r="Z341" s="662"/>
      <c r="AA341" s="666">
        <v>110</v>
      </c>
      <c r="AB341" s="86" t="str">
        <f>+AB339</f>
        <v>48-X</v>
      </c>
      <c r="AC341" s="87">
        <v>184</v>
      </c>
      <c r="AD341" s="88">
        <v>176</v>
      </c>
      <c r="AE341" s="88">
        <v>169</v>
      </c>
      <c r="AF341" s="88">
        <v>162</v>
      </c>
      <c r="AG341" s="88">
        <v>154</v>
      </c>
      <c r="AH341" s="88">
        <v>147</v>
      </c>
      <c r="AI341" s="88">
        <v>140</v>
      </c>
      <c r="AJ341" s="89">
        <v>133</v>
      </c>
      <c r="AL341" s="662"/>
      <c r="AM341" s="666">
        <v>110</v>
      </c>
      <c r="AN341" s="86" t="str">
        <f>+AN339</f>
        <v>48-X</v>
      </c>
      <c r="AO341" s="87">
        <v>184</v>
      </c>
      <c r="AP341" s="88">
        <v>175</v>
      </c>
      <c r="AQ341" s="88">
        <v>167</v>
      </c>
      <c r="AR341" s="88">
        <v>159</v>
      </c>
      <c r="AS341" s="88">
        <v>150</v>
      </c>
      <c r="AT341" s="88">
        <v>142</v>
      </c>
      <c r="AU341" s="88">
        <v>134</v>
      </c>
      <c r="AV341" s="89">
        <v>126</v>
      </c>
    </row>
    <row r="342" spans="1:48" ht="15" thickBot="1">
      <c r="A342">
        <v>342</v>
      </c>
      <c r="B342" s="662"/>
      <c r="C342" s="667"/>
      <c r="D342" s="90" t="str">
        <f>+D340</f>
        <v>48-XL</v>
      </c>
      <c r="E342" s="87">
        <v>203</v>
      </c>
      <c r="F342" s="88">
        <v>194</v>
      </c>
      <c r="G342" s="88">
        <v>186</v>
      </c>
      <c r="H342" s="88">
        <v>178</v>
      </c>
      <c r="I342" s="88">
        <v>169</v>
      </c>
      <c r="J342" s="88">
        <v>161</v>
      </c>
      <c r="K342" s="88">
        <v>153</v>
      </c>
      <c r="L342" s="89">
        <v>145</v>
      </c>
      <c r="N342" s="662"/>
      <c r="O342" s="667"/>
      <c r="P342" s="90" t="str">
        <f>+P340</f>
        <v>48-XL</v>
      </c>
      <c r="Q342" s="87">
        <v>203</v>
      </c>
      <c r="R342" s="88">
        <v>194</v>
      </c>
      <c r="S342" s="88">
        <v>186</v>
      </c>
      <c r="T342" s="88">
        <v>178</v>
      </c>
      <c r="U342" s="88">
        <v>169</v>
      </c>
      <c r="V342" s="88">
        <v>161</v>
      </c>
      <c r="W342" s="88">
        <v>153</v>
      </c>
      <c r="X342" s="89">
        <v>145</v>
      </c>
      <c r="Z342" s="662"/>
      <c r="AA342" s="667"/>
      <c r="AB342" s="90" t="str">
        <f>+AB340</f>
        <v>48-XL</v>
      </c>
      <c r="AC342" s="87">
        <v>203</v>
      </c>
      <c r="AD342" s="88">
        <v>194</v>
      </c>
      <c r="AE342" s="88">
        <v>186</v>
      </c>
      <c r="AF342" s="88">
        <v>178</v>
      </c>
      <c r="AG342" s="88">
        <v>169</v>
      </c>
      <c r="AH342" s="88">
        <v>161</v>
      </c>
      <c r="AI342" s="88">
        <v>153</v>
      </c>
      <c r="AJ342" s="89">
        <v>145</v>
      </c>
      <c r="AL342" s="662"/>
      <c r="AM342" s="667"/>
      <c r="AN342" s="90" t="str">
        <f>+AN340</f>
        <v>48-XL</v>
      </c>
      <c r="AO342" s="87">
        <v>190</v>
      </c>
      <c r="AP342" s="88">
        <v>180</v>
      </c>
      <c r="AQ342" s="88">
        <v>170</v>
      </c>
      <c r="AR342" s="88">
        <v>161</v>
      </c>
      <c r="AS342" s="88">
        <v>151</v>
      </c>
      <c r="AT342" s="88">
        <v>142</v>
      </c>
      <c r="AU342" s="88">
        <v>132</v>
      </c>
      <c r="AV342" s="89">
        <v>123</v>
      </c>
    </row>
    <row r="343" spans="1:48">
      <c r="A343">
        <v>343</v>
      </c>
      <c r="B343" s="662"/>
      <c r="C343" s="664">
        <f>+C341+10</f>
        <v>120</v>
      </c>
      <c r="D343" s="78" t="s">
        <v>133</v>
      </c>
      <c r="E343" s="83">
        <v>209</v>
      </c>
      <c r="F343" s="84">
        <v>200</v>
      </c>
      <c r="G343" s="84">
        <v>192</v>
      </c>
      <c r="H343" s="84">
        <v>184</v>
      </c>
      <c r="I343" s="84">
        <v>176</v>
      </c>
      <c r="J343" s="84">
        <v>168</v>
      </c>
      <c r="K343" s="84">
        <v>160</v>
      </c>
      <c r="L343" s="85">
        <v>152</v>
      </c>
      <c r="N343" s="662"/>
      <c r="O343" s="664">
        <f>+O341+10</f>
        <v>120</v>
      </c>
      <c r="P343" s="78" t="s">
        <v>133</v>
      </c>
      <c r="Q343" s="83">
        <v>209</v>
      </c>
      <c r="R343" s="84">
        <v>200</v>
      </c>
      <c r="S343" s="84">
        <v>192</v>
      </c>
      <c r="T343" s="84">
        <v>184</v>
      </c>
      <c r="U343" s="84">
        <v>176</v>
      </c>
      <c r="V343" s="84">
        <v>168</v>
      </c>
      <c r="W343" s="84">
        <v>160</v>
      </c>
      <c r="X343" s="85">
        <v>152</v>
      </c>
      <c r="Z343" s="662"/>
      <c r="AA343" s="664">
        <f>+AA341+10</f>
        <v>120</v>
      </c>
      <c r="AB343" s="78" t="s">
        <v>133</v>
      </c>
      <c r="AC343" s="83">
        <v>209</v>
      </c>
      <c r="AD343" s="84">
        <v>200</v>
      </c>
      <c r="AE343" s="84">
        <v>192</v>
      </c>
      <c r="AF343" s="84">
        <v>184</v>
      </c>
      <c r="AG343" s="84">
        <v>176</v>
      </c>
      <c r="AH343" s="84">
        <v>168</v>
      </c>
      <c r="AI343" s="84">
        <v>160</v>
      </c>
      <c r="AJ343" s="85">
        <v>152</v>
      </c>
      <c r="AL343" s="662"/>
      <c r="AM343" s="664">
        <f>+AM341+10</f>
        <v>120</v>
      </c>
      <c r="AN343" s="78" t="s">
        <v>133</v>
      </c>
      <c r="AO343" s="83">
        <v>209</v>
      </c>
      <c r="AP343" s="84">
        <v>200</v>
      </c>
      <c r="AQ343" s="84">
        <v>192</v>
      </c>
      <c r="AR343" s="84">
        <v>184</v>
      </c>
      <c r="AS343" s="84">
        <v>176</v>
      </c>
      <c r="AT343" s="84">
        <v>168</v>
      </c>
      <c r="AU343" s="84">
        <v>160</v>
      </c>
      <c r="AV343" s="85">
        <v>152</v>
      </c>
    </row>
    <row r="344" spans="1:48" ht="15" thickBot="1">
      <c r="A344">
        <v>344</v>
      </c>
      <c r="B344" s="662"/>
      <c r="C344" s="665"/>
      <c r="D344" s="82" t="s">
        <v>136</v>
      </c>
      <c r="E344" s="83">
        <v>219</v>
      </c>
      <c r="F344" s="84">
        <v>211</v>
      </c>
      <c r="G344" s="84">
        <v>204</v>
      </c>
      <c r="H344" s="84">
        <v>197</v>
      </c>
      <c r="I344" s="84">
        <v>189</v>
      </c>
      <c r="J344" s="84">
        <v>182</v>
      </c>
      <c r="K344" s="84">
        <v>175</v>
      </c>
      <c r="L344" s="85">
        <v>168</v>
      </c>
      <c r="N344" s="662"/>
      <c r="O344" s="665"/>
      <c r="P344" s="82" t="s">
        <v>136</v>
      </c>
      <c r="Q344" s="83">
        <v>219</v>
      </c>
      <c r="R344" s="84">
        <v>211</v>
      </c>
      <c r="S344" s="84">
        <v>204</v>
      </c>
      <c r="T344" s="84">
        <v>197</v>
      </c>
      <c r="U344" s="84">
        <v>189</v>
      </c>
      <c r="V344" s="84">
        <v>182</v>
      </c>
      <c r="W344" s="84">
        <v>175</v>
      </c>
      <c r="X344" s="85">
        <v>168</v>
      </c>
      <c r="Z344" s="662"/>
      <c r="AA344" s="665"/>
      <c r="AB344" s="82" t="s">
        <v>136</v>
      </c>
      <c r="AC344" s="83">
        <v>219</v>
      </c>
      <c r="AD344" s="84">
        <v>211</v>
      </c>
      <c r="AE344" s="84">
        <v>204</v>
      </c>
      <c r="AF344" s="84">
        <v>197</v>
      </c>
      <c r="AG344" s="84">
        <v>189</v>
      </c>
      <c r="AH344" s="84">
        <v>182</v>
      </c>
      <c r="AI344" s="84">
        <v>175</v>
      </c>
      <c r="AJ344" s="85">
        <v>168</v>
      </c>
      <c r="AL344" s="662"/>
      <c r="AM344" s="665"/>
      <c r="AN344" s="82" t="s">
        <v>136</v>
      </c>
      <c r="AO344" s="83">
        <v>219</v>
      </c>
      <c r="AP344" s="84">
        <v>208</v>
      </c>
      <c r="AQ344" s="84">
        <v>197</v>
      </c>
      <c r="AR344" s="84">
        <v>187</v>
      </c>
      <c r="AS344" s="84">
        <v>176</v>
      </c>
      <c r="AT344" s="84">
        <v>166</v>
      </c>
      <c r="AU344" s="84">
        <v>155</v>
      </c>
      <c r="AV344" s="85">
        <v>145</v>
      </c>
    </row>
    <row r="345" spans="1:48">
      <c r="A345">
        <v>345</v>
      </c>
      <c r="B345" s="662"/>
      <c r="C345" s="666">
        <f>+C343+10</f>
        <v>130</v>
      </c>
      <c r="D345" s="86" t="str">
        <f>+D343</f>
        <v>48-X</v>
      </c>
      <c r="E345" s="87">
        <v>221</v>
      </c>
      <c r="F345" s="88">
        <v>214</v>
      </c>
      <c r="G345" s="88">
        <v>207</v>
      </c>
      <c r="H345" s="88">
        <v>200</v>
      </c>
      <c r="I345" s="88">
        <v>193</v>
      </c>
      <c r="J345" s="88">
        <v>186</v>
      </c>
      <c r="K345" s="88">
        <v>179</v>
      </c>
      <c r="L345" s="89">
        <v>172</v>
      </c>
      <c r="N345" s="662"/>
      <c r="O345" s="666">
        <f>+O343+10</f>
        <v>130</v>
      </c>
      <c r="P345" s="86" t="str">
        <f>+P343</f>
        <v>48-X</v>
      </c>
      <c r="Q345" s="87">
        <v>221</v>
      </c>
      <c r="R345" s="88">
        <v>214</v>
      </c>
      <c r="S345" s="88">
        <v>207</v>
      </c>
      <c r="T345" s="88">
        <v>200</v>
      </c>
      <c r="U345" s="88">
        <v>193</v>
      </c>
      <c r="V345" s="88">
        <v>186</v>
      </c>
      <c r="W345" s="88">
        <v>179</v>
      </c>
      <c r="X345" s="89">
        <v>172</v>
      </c>
      <c r="Z345" s="662"/>
      <c r="AA345" s="666">
        <f>+AA343+10</f>
        <v>130</v>
      </c>
      <c r="AB345" s="86" t="str">
        <f>+AB343</f>
        <v>48-X</v>
      </c>
      <c r="AC345" s="87">
        <v>221</v>
      </c>
      <c r="AD345" s="88">
        <v>214</v>
      </c>
      <c r="AE345" s="88">
        <v>207</v>
      </c>
      <c r="AF345" s="88">
        <v>200</v>
      </c>
      <c r="AG345" s="88">
        <v>193</v>
      </c>
      <c r="AH345" s="88">
        <v>186</v>
      </c>
      <c r="AI345" s="88">
        <v>179</v>
      </c>
      <c r="AJ345" s="89">
        <v>172</v>
      </c>
      <c r="AL345" s="662"/>
      <c r="AM345" s="666">
        <f>+AM343+10</f>
        <v>130</v>
      </c>
      <c r="AN345" s="86" t="str">
        <f>+AN343</f>
        <v>48-X</v>
      </c>
      <c r="AO345" s="87">
        <v>221</v>
      </c>
      <c r="AP345" s="88">
        <v>214</v>
      </c>
      <c r="AQ345" s="88">
        <v>207</v>
      </c>
      <c r="AR345" s="88">
        <v>200</v>
      </c>
      <c r="AS345" s="88">
        <v>193</v>
      </c>
      <c r="AT345" s="88">
        <v>186</v>
      </c>
      <c r="AU345" s="88">
        <v>179</v>
      </c>
      <c r="AV345" s="89">
        <v>172</v>
      </c>
    </row>
    <row r="346" spans="1:48" ht="15" thickBot="1">
      <c r="A346">
        <v>346</v>
      </c>
      <c r="B346" s="662"/>
      <c r="C346" s="667"/>
      <c r="D346" s="90" t="str">
        <f>+D344</f>
        <v>48-XL</v>
      </c>
      <c r="E346" s="87">
        <v>223</v>
      </c>
      <c r="F346" s="88">
        <v>218</v>
      </c>
      <c r="G346" s="88">
        <v>213</v>
      </c>
      <c r="H346" s="88">
        <v>208</v>
      </c>
      <c r="I346" s="88">
        <v>203</v>
      </c>
      <c r="J346" s="88">
        <v>198</v>
      </c>
      <c r="K346" s="88">
        <v>193</v>
      </c>
      <c r="L346" s="89">
        <v>189</v>
      </c>
      <c r="N346" s="662"/>
      <c r="O346" s="667"/>
      <c r="P346" s="90" t="str">
        <f>+P344</f>
        <v>48-XL</v>
      </c>
      <c r="Q346" s="87">
        <v>223</v>
      </c>
      <c r="R346" s="88">
        <v>218</v>
      </c>
      <c r="S346" s="88">
        <v>213</v>
      </c>
      <c r="T346" s="88">
        <v>208</v>
      </c>
      <c r="U346" s="88">
        <v>203</v>
      </c>
      <c r="V346" s="88">
        <v>198</v>
      </c>
      <c r="W346" s="88">
        <v>193</v>
      </c>
      <c r="X346" s="89">
        <v>189</v>
      </c>
      <c r="Z346" s="662"/>
      <c r="AA346" s="667"/>
      <c r="AB346" s="90" t="str">
        <f>+AB344</f>
        <v>48-XL</v>
      </c>
      <c r="AC346" s="87">
        <v>223</v>
      </c>
      <c r="AD346" s="88">
        <v>218</v>
      </c>
      <c r="AE346" s="88">
        <v>213</v>
      </c>
      <c r="AF346" s="88">
        <v>208</v>
      </c>
      <c r="AG346" s="88">
        <v>203</v>
      </c>
      <c r="AH346" s="88">
        <v>198</v>
      </c>
      <c r="AI346" s="88">
        <v>193</v>
      </c>
      <c r="AJ346" s="89">
        <v>189</v>
      </c>
      <c r="AL346" s="662"/>
      <c r="AM346" s="667"/>
      <c r="AN346" s="90" t="str">
        <f>+AN344</f>
        <v>48-XL</v>
      </c>
      <c r="AO346" s="87">
        <v>223</v>
      </c>
      <c r="AP346" s="88">
        <v>215</v>
      </c>
      <c r="AQ346" s="88">
        <v>208</v>
      </c>
      <c r="AR346" s="88">
        <v>201</v>
      </c>
      <c r="AS346" s="88">
        <v>193</v>
      </c>
      <c r="AT346" s="88">
        <v>186</v>
      </c>
      <c r="AU346" s="88">
        <v>179</v>
      </c>
      <c r="AV346" s="89">
        <v>172</v>
      </c>
    </row>
    <row r="347" spans="1:48">
      <c r="A347">
        <v>347</v>
      </c>
      <c r="B347" s="662"/>
      <c r="C347" s="664">
        <f>+C345+10</f>
        <v>140</v>
      </c>
      <c r="D347" s="78" t="s">
        <v>133</v>
      </c>
      <c r="E347" s="83">
        <v>224</v>
      </c>
      <c r="F347" s="84">
        <v>219</v>
      </c>
      <c r="G347" s="84">
        <v>214</v>
      </c>
      <c r="H347" s="84">
        <v>210</v>
      </c>
      <c r="I347" s="84">
        <v>205</v>
      </c>
      <c r="J347" s="84">
        <v>201</v>
      </c>
      <c r="K347" s="84">
        <v>196</v>
      </c>
      <c r="L347" s="85">
        <v>192</v>
      </c>
      <c r="N347" s="662"/>
      <c r="O347" s="664">
        <f>+O345+10</f>
        <v>140</v>
      </c>
      <c r="P347" s="78" t="s">
        <v>133</v>
      </c>
      <c r="Q347" s="83">
        <v>224</v>
      </c>
      <c r="R347" s="84">
        <v>219</v>
      </c>
      <c r="S347" s="84">
        <v>214</v>
      </c>
      <c r="T347" s="84">
        <v>210</v>
      </c>
      <c r="U347" s="84">
        <v>205</v>
      </c>
      <c r="V347" s="84">
        <v>201</v>
      </c>
      <c r="W347" s="84">
        <v>196</v>
      </c>
      <c r="X347" s="85">
        <v>192</v>
      </c>
      <c r="Z347" s="662"/>
      <c r="AA347" s="664">
        <f>+AA345+10</f>
        <v>140</v>
      </c>
      <c r="AB347" s="78" t="s">
        <v>133</v>
      </c>
      <c r="AC347" s="83">
        <v>224</v>
      </c>
      <c r="AD347" s="84">
        <v>219</v>
      </c>
      <c r="AE347" s="84">
        <v>214</v>
      </c>
      <c r="AF347" s="84">
        <v>210</v>
      </c>
      <c r="AG347" s="84">
        <v>205</v>
      </c>
      <c r="AH347" s="84">
        <v>201</v>
      </c>
      <c r="AI347" s="84">
        <v>196</v>
      </c>
      <c r="AJ347" s="85">
        <v>192</v>
      </c>
      <c r="AL347" s="662"/>
      <c r="AM347" s="664">
        <f>+AM345+10</f>
        <v>140</v>
      </c>
      <c r="AN347" s="78" t="s">
        <v>133</v>
      </c>
      <c r="AO347" s="83">
        <v>224</v>
      </c>
      <c r="AP347" s="84">
        <v>219</v>
      </c>
      <c r="AQ347" s="84">
        <v>214</v>
      </c>
      <c r="AR347" s="84">
        <v>210</v>
      </c>
      <c r="AS347" s="84">
        <v>205</v>
      </c>
      <c r="AT347" s="84">
        <v>201</v>
      </c>
      <c r="AU347" s="84">
        <v>196</v>
      </c>
      <c r="AV347" s="85">
        <v>192</v>
      </c>
    </row>
    <row r="348" spans="1:48" ht="15" thickBot="1">
      <c r="A348">
        <v>348</v>
      </c>
      <c r="B348" s="662"/>
      <c r="C348" s="665"/>
      <c r="D348" s="82" t="s">
        <v>136</v>
      </c>
      <c r="E348" s="83">
        <v>224</v>
      </c>
      <c r="F348" s="84">
        <v>222</v>
      </c>
      <c r="G348" s="84">
        <v>220</v>
      </c>
      <c r="H348" s="84">
        <v>218</v>
      </c>
      <c r="I348" s="84">
        <v>216</v>
      </c>
      <c r="J348" s="84">
        <v>214</v>
      </c>
      <c r="K348" s="84">
        <v>212</v>
      </c>
      <c r="L348" s="85">
        <v>211</v>
      </c>
      <c r="N348" s="662"/>
      <c r="O348" s="665"/>
      <c r="P348" s="82" t="s">
        <v>136</v>
      </c>
      <c r="Q348" s="83">
        <v>224</v>
      </c>
      <c r="R348" s="84">
        <v>222</v>
      </c>
      <c r="S348" s="84">
        <v>220</v>
      </c>
      <c r="T348" s="84">
        <v>218</v>
      </c>
      <c r="U348" s="84">
        <v>216</v>
      </c>
      <c r="V348" s="84">
        <v>214</v>
      </c>
      <c r="W348" s="84">
        <v>212</v>
      </c>
      <c r="X348" s="85">
        <v>211</v>
      </c>
      <c r="Z348" s="662"/>
      <c r="AA348" s="665"/>
      <c r="AB348" s="82" t="s">
        <v>136</v>
      </c>
      <c r="AC348" s="83">
        <v>225</v>
      </c>
      <c r="AD348" s="84">
        <v>223</v>
      </c>
      <c r="AE348" s="84">
        <v>221</v>
      </c>
      <c r="AF348" s="84">
        <v>219</v>
      </c>
      <c r="AG348" s="84">
        <v>217</v>
      </c>
      <c r="AH348" s="84">
        <v>215</v>
      </c>
      <c r="AI348" s="84">
        <v>213</v>
      </c>
      <c r="AJ348" s="85">
        <v>211</v>
      </c>
      <c r="AL348" s="662"/>
      <c r="AM348" s="665"/>
      <c r="AN348" s="82" t="s">
        <v>136</v>
      </c>
      <c r="AO348" s="83">
        <v>225</v>
      </c>
      <c r="AP348" s="84">
        <v>221</v>
      </c>
      <c r="AQ348" s="84">
        <v>218</v>
      </c>
      <c r="AR348" s="84">
        <v>214</v>
      </c>
      <c r="AS348" s="84">
        <v>211</v>
      </c>
      <c r="AT348" s="84">
        <v>207</v>
      </c>
      <c r="AU348" s="84">
        <v>204</v>
      </c>
      <c r="AV348" s="85">
        <v>201</v>
      </c>
    </row>
    <row r="349" spans="1:48">
      <c r="A349">
        <v>349</v>
      </c>
      <c r="B349" s="662"/>
      <c r="C349" s="666">
        <f>+C347+10</f>
        <v>150</v>
      </c>
      <c r="D349" s="86" t="str">
        <f>+D347</f>
        <v>48-X</v>
      </c>
      <c r="E349" s="87">
        <v>226</v>
      </c>
      <c r="F349" s="88">
        <v>224</v>
      </c>
      <c r="G349" s="88">
        <v>222</v>
      </c>
      <c r="H349" s="88">
        <v>220</v>
      </c>
      <c r="I349" s="88">
        <v>218</v>
      </c>
      <c r="J349" s="88">
        <v>216</v>
      </c>
      <c r="K349" s="88">
        <v>214</v>
      </c>
      <c r="L349" s="89">
        <v>212</v>
      </c>
      <c r="N349" s="662"/>
      <c r="O349" s="666">
        <f>+O347+10</f>
        <v>150</v>
      </c>
      <c r="P349" s="86" t="str">
        <f>+P347</f>
        <v>48-X</v>
      </c>
      <c r="Q349" s="87">
        <v>226</v>
      </c>
      <c r="R349" s="88">
        <v>224</v>
      </c>
      <c r="S349" s="88">
        <v>222</v>
      </c>
      <c r="T349" s="88">
        <v>220</v>
      </c>
      <c r="U349" s="88">
        <v>218</v>
      </c>
      <c r="V349" s="88">
        <v>216</v>
      </c>
      <c r="W349" s="88">
        <v>214</v>
      </c>
      <c r="X349" s="89">
        <v>212</v>
      </c>
      <c r="Z349" s="662"/>
      <c r="AA349" s="666">
        <f>+AA347+10</f>
        <v>150</v>
      </c>
      <c r="AB349" s="86" t="str">
        <f>+AB347</f>
        <v>48-X</v>
      </c>
      <c r="AC349" s="87">
        <v>226</v>
      </c>
      <c r="AD349" s="88">
        <v>224</v>
      </c>
      <c r="AE349" s="88">
        <v>222</v>
      </c>
      <c r="AF349" s="88">
        <v>220</v>
      </c>
      <c r="AG349" s="88">
        <v>218</v>
      </c>
      <c r="AH349" s="88">
        <v>216</v>
      </c>
      <c r="AI349" s="88">
        <v>214</v>
      </c>
      <c r="AJ349" s="89">
        <v>212</v>
      </c>
      <c r="AL349" s="662"/>
      <c r="AM349" s="666">
        <f>+AM347+10</f>
        <v>150</v>
      </c>
      <c r="AN349" s="86" t="str">
        <f>+AN347</f>
        <v>48-X</v>
      </c>
      <c r="AO349" s="87">
        <v>226</v>
      </c>
      <c r="AP349" s="88">
        <v>224</v>
      </c>
      <c r="AQ349" s="88">
        <v>222</v>
      </c>
      <c r="AR349" s="88">
        <v>220</v>
      </c>
      <c r="AS349" s="88">
        <v>218</v>
      </c>
      <c r="AT349" s="88">
        <v>216</v>
      </c>
      <c r="AU349" s="88">
        <v>214</v>
      </c>
      <c r="AV349" s="89">
        <v>212</v>
      </c>
    </row>
    <row r="350" spans="1:48" ht="15" thickBot="1">
      <c r="A350">
        <v>350</v>
      </c>
      <c r="B350" s="662"/>
      <c r="C350" s="667"/>
      <c r="D350" s="90" t="str">
        <f>+D348</f>
        <v>48-XL</v>
      </c>
      <c r="E350" s="87">
        <v>226</v>
      </c>
      <c r="F350" s="88">
        <v>225</v>
      </c>
      <c r="G350" s="88">
        <v>224</v>
      </c>
      <c r="H350" s="88">
        <v>223</v>
      </c>
      <c r="I350" s="88">
        <v>222</v>
      </c>
      <c r="J350" s="88">
        <v>221</v>
      </c>
      <c r="K350" s="88">
        <v>220</v>
      </c>
      <c r="L350" s="89">
        <v>220</v>
      </c>
      <c r="N350" s="662"/>
      <c r="O350" s="667"/>
      <c r="P350" s="90" t="str">
        <f>+P348</f>
        <v>48-XL</v>
      </c>
      <c r="Q350" s="87">
        <v>226</v>
      </c>
      <c r="R350" s="88">
        <v>225</v>
      </c>
      <c r="S350" s="88">
        <v>224</v>
      </c>
      <c r="T350" s="88">
        <v>223</v>
      </c>
      <c r="U350" s="88">
        <v>222</v>
      </c>
      <c r="V350" s="88">
        <v>221</v>
      </c>
      <c r="W350" s="88">
        <v>220</v>
      </c>
      <c r="X350" s="89">
        <v>220</v>
      </c>
      <c r="Z350" s="662"/>
      <c r="AA350" s="667"/>
      <c r="AB350" s="90" t="str">
        <f>+AB348</f>
        <v>48-XL</v>
      </c>
      <c r="AC350" s="87">
        <v>226</v>
      </c>
      <c r="AD350" s="88">
        <v>225</v>
      </c>
      <c r="AE350" s="88">
        <v>224</v>
      </c>
      <c r="AF350" s="88">
        <v>223</v>
      </c>
      <c r="AG350" s="88">
        <v>222</v>
      </c>
      <c r="AH350" s="88">
        <v>221</v>
      </c>
      <c r="AI350" s="88">
        <v>220</v>
      </c>
      <c r="AJ350" s="89">
        <v>220</v>
      </c>
      <c r="AL350" s="662"/>
      <c r="AM350" s="667"/>
      <c r="AN350" s="90" t="str">
        <f>+AN348</f>
        <v>48-XL</v>
      </c>
      <c r="AO350" s="87">
        <v>226</v>
      </c>
      <c r="AP350" s="88">
        <v>225</v>
      </c>
      <c r="AQ350" s="88">
        <v>224</v>
      </c>
      <c r="AR350" s="88">
        <v>223</v>
      </c>
      <c r="AS350" s="88">
        <v>222</v>
      </c>
      <c r="AT350" s="88">
        <v>221</v>
      </c>
      <c r="AU350" s="88">
        <v>220</v>
      </c>
      <c r="AV350" s="89">
        <v>220</v>
      </c>
    </row>
    <row r="351" spans="1:48">
      <c r="A351">
        <v>351</v>
      </c>
      <c r="B351" s="662"/>
      <c r="C351" s="664">
        <f>+C349+10</f>
        <v>160</v>
      </c>
      <c r="D351" s="78" t="s">
        <v>133</v>
      </c>
      <c r="E351" s="83">
        <v>228</v>
      </c>
      <c r="F351" s="84">
        <v>227</v>
      </c>
      <c r="G351" s="84">
        <v>226</v>
      </c>
      <c r="H351" s="84">
        <v>225</v>
      </c>
      <c r="I351" s="84">
        <v>224</v>
      </c>
      <c r="J351" s="84">
        <v>223</v>
      </c>
      <c r="K351" s="84">
        <v>222</v>
      </c>
      <c r="L351" s="85">
        <v>222</v>
      </c>
      <c r="N351" s="662"/>
      <c r="O351" s="664">
        <f>+O349+10</f>
        <v>160</v>
      </c>
      <c r="P351" s="78" t="s">
        <v>133</v>
      </c>
      <c r="Q351" s="83">
        <v>228</v>
      </c>
      <c r="R351" s="84">
        <v>227</v>
      </c>
      <c r="S351" s="84">
        <v>226</v>
      </c>
      <c r="T351" s="84">
        <v>225</v>
      </c>
      <c r="U351" s="84">
        <v>224</v>
      </c>
      <c r="V351" s="84">
        <v>223</v>
      </c>
      <c r="W351" s="84">
        <v>222</v>
      </c>
      <c r="X351" s="85">
        <v>222</v>
      </c>
      <c r="Z351" s="662"/>
      <c r="AA351" s="664">
        <f>+AA349+10</f>
        <v>160</v>
      </c>
      <c r="AB351" s="78" t="s">
        <v>133</v>
      </c>
      <c r="AC351" s="83">
        <v>228</v>
      </c>
      <c r="AD351" s="84">
        <v>227</v>
      </c>
      <c r="AE351" s="84">
        <v>226</v>
      </c>
      <c r="AF351" s="84">
        <v>225</v>
      </c>
      <c r="AG351" s="84">
        <v>224</v>
      </c>
      <c r="AH351" s="84">
        <v>223</v>
      </c>
      <c r="AI351" s="84">
        <v>222</v>
      </c>
      <c r="AJ351" s="85">
        <v>222</v>
      </c>
      <c r="AL351" s="662"/>
      <c r="AM351" s="664">
        <f>+AM349+10</f>
        <v>160</v>
      </c>
      <c r="AN351" s="78" t="s">
        <v>133</v>
      </c>
      <c r="AO351" s="83">
        <v>228</v>
      </c>
      <c r="AP351" s="84">
        <v>227</v>
      </c>
      <c r="AQ351" s="84">
        <v>226</v>
      </c>
      <c r="AR351" s="84">
        <v>225</v>
      </c>
      <c r="AS351" s="84">
        <v>224</v>
      </c>
      <c r="AT351" s="84">
        <v>223</v>
      </c>
      <c r="AU351" s="84">
        <v>222</v>
      </c>
      <c r="AV351" s="85">
        <v>222</v>
      </c>
    </row>
    <row r="352" spans="1:48" ht="15" thickBot="1">
      <c r="A352">
        <v>352</v>
      </c>
      <c r="B352" s="662"/>
      <c r="C352" s="665"/>
      <c r="D352" s="82" t="s">
        <v>136</v>
      </c>
      <c r="E352" s="83">
        <v>228</v>
      </c>
      <c r="F352" s="84">
        <v>227</v>
      </c>
      <c r="G352" s="84">
        <v>226</v>
      </c>
      <c r="H352" s="84">
        <v>225</v>
      </c>
      <c r="I352" s="84">
        <v>225</v>
      </c>
      <c r="J352" s="84">
        <v>224</v>
      </c>
      <c r="K352" s="84">
        <v>223</v>
      </c>
      <c r="L352" s="85">
        <v>223</v>
      </c>
      <c r="N352" s="662"/>
      <c r="O352" s="665"/>
      <c r="P352" s="82" t="s">
        <v>136</v>
      </c>
      <c r="Q352" s="83">
        <v>228</v>
      </c>
      <c r="R352" s="84">
        <v>227</v>
      </c>
      <c r="S352" s="84">
        <v>226</v>
      </c>
      <c r="T352" s="84">
        <v>225</v>
      </c>
      <c r="U352" s="84">
        <v>225</v>
      </c>
      <c r="V352" s="84">
        <v>224</v>
      </c>
      <c r="W352" s="84">
        <v>223</v>
      </c>
      <c r="X352" s="85">
        <v>223</v>
      </c>
      <c r="Z352" s="662"/>
      <c r="AA352" s="665"/>
      <c r="AB352" s="82" t="s">
        <v>136</v>
      </c>
      <c r="AC352" s="83">
        <v>228</v>
      </c>
      <c r="AD352" s="84">
        <v>227</v>
      </c>
      <c r="AE352" s="84">
        <v>226</v>
      </c>
      <c r="AF352" s="84">
        <v>225</v>
      </c>
      <c r="AG352" s="84">
        <v>225</v>
      </c>
      <c r="AH352" s="84">
        <v>224</v>
      </c>
      <c r="AI352" s="84">
        <v>223</v>
      </c>
      <c r="AJ352" s="85">
        <v>223</v>
      </c>
      <c r="AL352" s="662"/>
      <c r="AM352" s="665"/>
      <c r="AN352" s="82" t="s">
        <v>136</v>
      </c>
      <c r="AO352" s="83">
        <v>228</v>
      </c>
      <c r="AP352" s="84">
        <v>227</v>
      </c>
      <c r="AQ352" s="84">
        <v>226</v>
      </c>
      <c r="AR352" s="84">
        <v>225</v>
      </c>
      <c r="AS352" s="84">
        <v>225</v>
      </c>
      <c r="AT352" s="84">
        <v>224</v>
      </c>
      <c r="AU352" s="84">
        <v>223</v>
      </c>
      <c r="AV352" s="85">
        <v>223</v>
      </c>
    </row>
    <row r="353" spans="1:48">
      <c r="A353">
        <v>353</v>
      </c>
      <c r="B353" s="662"/>
      <c r="C353" s="666">
        <f>+C351+10</f>
        <v>170</v>
      </c>
      <c r="D353" s="86" t="str">
        <f>+D351</f>
        <v>48-X</v>
      </c>
      <c r="E353" s="184"/>
      <c r="F353" s="88">
        <v>228</v>
      </c>
      <c r="G353" s="88">
        <v>227</v>
      </c>
      <c r="H353" s="88">
        <v>226</v>
      </c>
      <c r="I353" s="88">
        <v>225</v>
      </c>
      <c r="J353" s="88">
        <v>224</v>
      </c>
      <c r="K353" s="88">
        <v>223</v>
      </c>
      <c r="L353" s="89">
        <v>222</v>
      </c>
      <c r="N353" s="662"/>
      <c r="O353" s="666">
        <f>+O351+10</f>
        <v>170</v>
      </c>
      <c r="P353" s="86" t="str">
        <f>+P351</f>
        <v>48-X</v>
      </c>
      <c r="Q353" s="184"/>
      <c r="R353" s="88">
        <v>228</v>
      </c>
      <c r="S353" s="88">
        <v>227</v>
      </c>
      <c r="T353" s="88">
        <v>226</v>
      </c>
      <c r="U353" s="88">
        <v>225</v>
      </c>
      <c r="V353" s="88">
        <v>224</v>
      </c>
      <c r="W353" s="88">
        <v>223</v>
      </c>
      <c r="X353" s="89">
        <v>222</v>
      </c>
      <c r="Z353" s="662"/>
      <c r="AA353" s="666">
        <f>+AA351+10</f>
        <v>170</v>
      </c>
      <c r="AB353" s="86" t="str">
        <f>+AB351</f>
        <v>48-X</v>
      </c>
      <c r="AC353" s="184"/>
      <c r="AD353" s="88">
        <v>228</v>
      </c>
      <c r="AE353" s="88">
        <v>227</v>
      </c>
      <c r="AF353" s="88">
        <v>226</v>
      </c>
      <c r="AG353" s="88">
        <v>225</v>
      </c>
      <c r="AH353" s="88">
        <v>224</v>
      </c>
      <c r="AI353" s="88">
        <v>223</v>
      </c>
      <c r="AJ353" s="89">
        <v>222</v>
      </c>
      <c r="AL353" s="662"/>
      <c r="AM353" s="666">
        <f>+AM351+10</f>
        <v>170</v>
      </c>
      <c r="AN353" s="86" t="str">
        <f>+AN351</f>
        <v>48-X</v>
      </c>
      <c r="AO353" s="184"/>
      <c r="AP353" s="88">
        <v>228</v>
      </c>
      <c r="AQ353" s="88">
        <v>227</v>
      </c>
      <c r="AR353" s="88">
        <v>226</v>
      </c>
      <c r="AS353" s="88">
        <v>225</v>
      </c>
      <c r="AT353" s="88">
        <v>224</v>
      </c>
      <c r="AU353" s="88">
        <v>223</v>
      </c>
      <c r="AV353" s="89">
        <v>222</v>
      </c>
    </row>
    <row r="354" spans="1:48" ht="15" thickBot="1">
      <c r="A354">
        <v>354</v>
      </c>
      <c r="B354" s="662"/>
      <c r="C354" s="667"/>
      <c r="D354" s="90" t="str">
        <f>+D352</f>
        <v>48-XL</v>
      </c>
      <c r="E354" s="184"/>
      <c r="F354" s="88">
        <v>228</v>
      </c>
      <c r="G354" s="88">
        <v>227</v>
      </c>
      <c r="H354" s="88">
        <v>226</v>
      </c>
      <c r="I354" s="88">
        <v>225</v>
      </c>
      <c r="J354" s="88">
        <v>224</v>
      </c>
      <c r="K354" s="88">
        <v>223</v>
      </c>
      <c r="L354" s="89">
        <v>222</v>
      </c>
      <c r="N354" s="662"/>
      <c r="O354" s="667"/>
      <c r="P354" s="90" t="str">
        <f>+P352</f>
        <v>48-XL</v>
      </c>
      <c r="Q354" s="184"/>
      <c r="R354" s="88">
        <v>228</v>
      </c>
      <c r="S354" s="88">
        <v>227</v>
      </c>
      <c r="T354" s="88">
        <v>226</v>
      </c>
      <c r="U354" s="88">
        <v>225</v>
      </c>
      <c r="V354" s="88">
        <v>224</v>
      </c>
      <c r="W354" s="88">
        <v>223</v>
      </c>
      <c r="X354" s="89">
        <v>222</v>
      </c>
      <c r="Z354" s="662"/>
      <c r="AA354" s="667"/>
      <c r="AB354" s="90" t="str">
        <f>+AB352</f>
        <v>48-XL</v>
      </c>
      <c r="AC354" s="184"/>
      <c r="AD354" s="88">
        <v>228</v>
      </c>
      <c r="AE354" s="88">
        <v>227</v>
      </c>
      <c r="AF354" s="88">
        <v>226</v>
      </c>
      <c r="AG354" s="88">
        <v>225</v>
      </c>
      <c r="AH354" s="88">
        <v>224</v>
      </c>
      <c r="AI354" s="88">
        <v>223</v>
      </c>
      <c r="AJ354" s="89">
        <v>222</v>
      </c>
      <c r="AL354" s="662"/>
      <c r="AM354" s="667"/>
      <c r="AN354" s="90" t="str">
        <f>+AN352</f>
        <v>48-XL</v>
      </c>
      <c r="AO354" s="184"/>
      <c r="AP354" s="88">
        <v>229</v>
      </c>
      <c r="AQ354" s="88">
        <v>228</v>
      </c>
      <c r="AR354" s="88">
        <v>227</v>
      </c>
      <c r="AS354" s="88">
        <v>226</v>
      </c>
      <c r="AT354" s="88">
        <v>225</v>
      </c>
      <c r="AU354" s="88">
        <v>224</v>
      </c>
      <c r="AV354" s="89">
        <v>223</v>
      </c>
    </row>
    <row r="355" spans="1:48">
      <c r="A355">
        <v>355</v>
      </c>
      <c r="B355" s="662"/>
      <c r="C355" s="664">
        <f>+C353+10</f>
        <v>180</v>
      </c>
      <c r="D355" s="78" t="s">
        <v>133</v>
      </c>
      <c r="E355" s="184"/>
      <c r="F355" s="183"/>
      <c r="G355" s="84">
        <v>230</v>
      </c>
      <c r="H355" s="84">
        <v>229</v>
      </c>
      <c r="I355" s="84">
        <v>228</v>
      </c>
      <c r="J355" s="84">
        <v>227</v>
      </c>
      <c r="K355" s="84">
        <v>226</v>
      </c>
      <c r="L355" s="85">
        <v>226</v>
      </c>
      <c r="N355" s="662"/>
      <c r="O355" s="664">
        <f>+O353+10</f>
        <v>180</v>
      </c>
      <c r="P355" s="78" t="s">
        <v>133</v>
      </c>
      <c r="Q355" s="184"/>
      <c r="R355" s="183"/>
      <c r="S355" s="84">
        <v>230</v>
      </c>
      <c r="T355" s="84">
        <v>229</v>
      </c>
      <c r="U355" s="84">
        <v>228</v>
      </c>
      <c r="V355" s="84">
        <v>227</v>
      </c>
      <c r="W355" s="84">
        <v>226</v>
      </c>
      <c r="X355" s="85">
        <v>226</v>
      </c>
      <c r="Z355" s="662"/>
      <c r="AA355" s="664">
        <f>+AA353+10</f>
        <v>180</v>
      </c>
      <c r="AB355" s="78" t="s">
        <v>133</v>
      </c>
      <c r="AC355" s="184"/>
      <c r="AD355" s="183"/>
      <c r="AE355" s="84">
        <v>230</v>
      </c>
      <c r="AF355" s="84">
        <v>229</v>
      </c>
      <c r="AG355" s="84">
        <v>228</v>
      </c>
      <c r="AH355" s="84">
        <v>227</v>
      </c>
      <c r="AI355" s="84">
        <v>226</v>
      </c>
      <c r="AJ355" s="85">
        <v>226</v>
      </c>
      <c r="AL355" s="662"/>
      <c r="AM355" s="664">
        <f>+AM353+10</f>
        <v>180</v>
      </c>
      <c r="AN355" s="78" t="s">
        <v>133</v>
      </c>
      <c r="AO355" s="184"/>
      <c r="AP355" s="183"/>
      <c r="AQ355" s="84">
        <v>230</v>
      </c>
      <c r="AR355" s="84">
        <v>229</v>
      </c>
      <c r="AS355" s="84">
        <v>228</v>
      </c>
      <c r="AT355" s="84">
        <v>227</v>
      </c>
      <c r="AU355" s="84">
        <v>226</v>
      </c>
      <c r="AV355" s="85">
        <v>226</v>
      </c>
    </row>
    <row r="356" spans="1:48" ht="15" thickBot="1">
      <c r="A356">
        <v>356</v>
      </c>
      <c r="B356" s="662"/>
      <c r="C356" s="665"/>
      <c r="D356" s="82" t="s">
        <v>136</v>
      </c>
      <c r="E356" s="184"/>
      <c r="F356" s="183"/>
      <c r="G356" s="84">
        <v>230</v>
      </c>
      <c r="H356" s="84">
        <v>229</v>
      </c>
      <c r="I356" s="84">
        <v>228</v>
      </c>
      <c r="J356" s="84">
        <v>227</v>
      </c>
      <c r="K356" s="84">
        <v>226</v>
      </c>
      <c r="L356" s="85">
        <v>226</v>
      </c>
      <c r="N356" s="662"/>
      <c r="O356" s="665"/>
      <c r="P356" s="82" t="s">
        <v>136</v>
      </c>
      <c r="Q356" s="184"/>
      <c r="R356" s="183"/>
      <c r="S356" s="84">
        <v>230</v>
      </c>
      <c r="T356" s="84">
        <v>229</v>
      </c>
      <c r="U356" s="84">
        <v>228</v>
      </c>
      <c r="V356" s="84">
        <v>227</v>
      </c>
      <c r="W356" s="84">
        <v>226</v>
      </c>
      <c r="X356" s="85">
        <v>226</v>
      </c>
      <c r="Z356" s="662"/>
      <c r="AA356" s="665"/>
      <c r="AB356" s="82" t="s">
        <v>136</v>
      </c>
      <c r="AC356" s="184"/>
      <c r="AD356" s="183"/>
      <c r="AE356" s="84">
        <v>230</v>
      </c>
      <c r="AF356" s="84">
        <v>229</v>
      </c>
      <c r="AG356" s="84">
        <v>228</v>
      </c>
      <c r="AH356" s="84">
        <v>227</v>
      </c>
      <c r="AI356" s="84">
        <v>226</v>
      </c>
      <c r="AJ356" s="85">
        <v>226</v>
      </c>
      <c r="AL356" s="662"/>
      <c r="AM356" s="665"/>
      <c r="AN356" s="82" t="s">
        <v>136</v>
      </c>
      <c r="AO356" s="184"/>
      <c r="AP356" s="183"/>
      <c r="AQ356" s="84">
        <v>230</v>
      </c>
      <c r="AR356" s="84">
        <v>229</v>
      </c>
      <c r="AS356" s="84">
        <v>228</v>
      </c>
      <c r="AT356" s="84">
        <v>227</v>
      </c>
      <c r="AU356" s="84">
        <v>226</v>
      </c>
      <c r="AV356" s="85">
        <v>226</v>
      </c>
    </row>
    <row r="357" spans="1:48">
      <c r="A357">
        <v>357</v>
      </c>
      <c r="B357" s="662"/>
      <c r="C357" s="666">
        <f>+C355+10</f>
        <v>190</v>
      </c>
      <c r="D357" s="86" t="str">
        <f>+D355</f>
        <v>48-X</v>
      </c>
      <c r="E357" s="184"/>
      <c r="F357" s="183"/>
      <c r="G357" s="183"/>
      <c r="H357" s="183"/>
      <c r="I357" s="88">
        <v>230</v>
      </c>
      <c r="J357" s="88">
        <v>229</v>
      </c>
      <c r="K357" s="88">
        <v>228</v>
      </c>
      <c r="L357" s="89">
        <v>227</v>
      </c>
      <c r="N357" s="662"/>
      <c r="O357" s="666">
        <f>+O355+10</f>
        <v>190</v>
      </c>
      <c r="P357" s="86" t="str">
        <f>+P355</f>
        <v>48-X</v>
      </c>
      <c r="Q357" s="184"/>
      <c r="R357" s="183"/>
      <c r="S357" s="183"/>
      <c r="T357" s="183"/>
      <c r="U357" s="88">
        <v>230</v>
      </c>
      <c r="V357" s="88">
        <v>229</v>
      </c>
      <c r="W357" s="88">
        <v>228</v>
      </c>
      <c r="X357" s="89">
        <v>227</v>
      </c>
      <c r="Z357" s="662"/>
      <c r="AA357" s="666">
        <f>+AA355+10</f>
        <v>190</v>
      </c>
      <c r="AB357" s="86" t="str">
        <f>+AB355</f>
        <v>48-X</v>
      </c>
      <c r="AC357" s="184"/>
      <c r="AD357" s="183"/>
      <c r="AE357" s="183"/>
      <c r="AF357" s="183"/>
      <c r="AG357" s="88">
        <v>230</v>
      </c>
      <c r="AH357" s="88">
        <v>229</v>
      </c>
      <c r="AI357" s="88">
        <v>228</v>
      </c>
      <c r="AJ357" s="89">
        <v>227</v>
      </c>
      <c r="AL357" s="662"/>
      <c r="AM357" s="666">
        <f>+AM355+10</f>
        <v>190</v>
      </c>
      <c r="AN357" s="86" t="str">
        <f>+AN355</f>
        <v>48-X</v>
      </c>
      <c r="AO357" s="184"/>
      <c r="AP357" s="183"/>
      <c r="AQ357" s="183"/>
      <c r="AR357" s="183"/>
      <c r="AS357" s="88">
        <v>230</v>
      </c>
      <c r="AT357" s="88">
        <v>229</v>
      </c>
      <c r="AU357" s="88">
        <v>228</v>
      </c>
      <c r="AV357" s="89">
        <v>227</v>
      </c>
    </row>
    <row r="358" spans="1:48" ht="15" thickBot="1">
      <c r="A358">
        <v>358</v>
      </c>
      <c r="B358" s="662"/>
      <c r="C358" s="667"/>
      <c r="D358" s="90" t="str">
        <f>+D356</f>
        <v>48-XL</v>
      </c>
      <c r="E358" s="184"/>
      <c r="F358" s="183"/>
      <c r="G358" s="183"/>
      <c r="H358" s="183"/>
      <c r="I358" s="88">
        <v>230</v>
      </c>
      <c r="J358" s="88">
        <v>229</v>
      </c>
      <c r="K358" s="88">
        <v>228</v>
      </c>
      <c r="L358" s="89">
        <v>227</v>
      </c>
      <c r="N358" s="662"/>
      <c r="O358" s="667"/>
      <c r="P358" s="90" t="str">
        <f>+P356</f>
        <v>48-XL</v>
      </c>
      <c r="Q358" s="184"/>
      <c r="R358" s="183"/>
      <c r="S358" s="183"/>
      <c r="T358" s="183"/>
      <c r="U358" s="88">
        <v>230</v>
      </c>
      <c r="V358" s="88">
        <v>229</v>
      </c>
      <c r="W358" s="88">
        <v>228</v>
      </c>
      <c r="X358" s="89">
        <v>227</v>
      </c>
      <c r="Z358" s="662"/>
      <c r="AA358" s="667"/>
      <c r="AB358" s="90" t="str">
        <f>+AB356</f>
        <v>48-XL</v>
      </c>
      <c r="AC358" s="184"/>
      <c r="AD358" s="183"/>
      <c r="AE358" s="183"/>
      <c r="AF358" s="183"/>
      <c r="AG358" s="88">
        <v>230</v>
      </c>
      <c r="AH358" s="88">
        <v>229</v>
      </c>
      <c r="AI358" s="88">
        <v>228</v>
      </c>
      <c r="AJ358" s="89">
        <v>227</v>
      </c>
      <c r="AL358" s="662"/>
      <c r="AM358" s="667"/>
      <c r="AN358" s="90" t="str">
        <f>+AN356</f>
        <v>48-XL</v>
      </c>
      <c r="AO358" s="184"/>
      <c r="AP358" s="183"/>
      <c r="AQ358" s="183"/>
      <c r="AR358" s="183"/>
      <c r="AS358" s="88">
        <v>230</v>
      </c>
      <c r="AT358" s="88">
        <v>229</v>
      </c>
      <c r="AU358" s="88">
        <v>228</v>
      </c>
      <c r="AV358" s="89">
        <v>228</v>
      </c>
    </row>
    <row r="359" spans="1:48">
      <c r="A359">
        <v>359</v>
      </c>
      <c r="B359" s="662"/>
      <c r="C359" s="664">
        <f>+C357+10</f>
        <v>200</v>
      </c>
      <c r="D359" s="78" t="s">
        <v>133</v>
      </c>
      <c r="E359" s="184"/>
      <c r="F359" s="183"/>
      <c r="G359" s="183"/>
      <c r="H359" s="183"/>
      <c r="I359" s="183"/>
      <c r="J359" s="183"/>
      <c r="K359" s="84">
        <v>229</v>
      </c>
      <c r="L359" s="85">
        <v>229</v>
      </c>
      <c r="N359" s="662"/>
      <c r="O359" s="664">
        <f>+O357+10</f>
        <v>200</v>
      </c>
      <c r="P359" s="78" t="s">
        <v>133</v>
      </c>
      <c r="Q359" s="184"/>
      <c r="R359" s="183"/>
      <c r="S359" s="183"/>
      <c r="T359" s="183"/>
      <c r="U359" s="183"/>
      <c r="V359" s="183"/>
      <c r="W359" s="84">
        <v>229</v>
      </c>
      <c r="X359" s="85">
        <v>229</v>
      </c>
      <c r="Z359" s="662"/>
      <c r="AA359" s="664">
        <f>+AA357+10</f>
        <v>200</v>
      </c>
      <c r="AB359" s="78" t="s">
        <v>133</v>
      </c>
      <c r="AC359" s="184"/>
      <c r="AD359" s="183"/>
      <c r="AE359" s="183"/>
      <c r="AF359" s="183"/>
      <c r="AG359" s="183"/>
      <c r="AH359" s="183"/>
      <c r="AI359" s="84">
        <v>229</v>
      </c>
      <c r="AJ359" s="85">
        <v>229</v>
      </c>
      <c r="AL359" s="662"/>
      <c r="AM359" s="664">
        <f>+AM357+10</f>
        <v>200</v>
      </c>
      <c r="AN359" s="78" t="s">
        <v>133</v>
      </c>
      <c r="AO359" s="184"/>
      <c r="AP359" s="183"/>
      <c r="AQ359" s="183"/>
      <c r="AR359" s="183"/>
      <c r="AS359" s="183"/>
      <c r="AT359" s="183"/>
      <c r="AU359" s="84">
        <v>229</v>
      </c>
      <c r="AV359" s="85">
        <v>229</v>
      </c>
    </row>
    <row r="360" spans="1:48" ht="15" thickBot="1">
      <c r="A360">
        <v>360</v>
      </c>
      <c r="B360" s="663"/>
      <c r="C360" s="665"/>
      <c r="D360" s="82" t="s">
        <v>136</v>
      </c>
      <c r="E360" s="181"/>
      <c r="F360" s="180"/>
      <c r="G360" s="180"/>
      <c r="H360" s="180"/>
      <c r="I360" s="180"/>
      <c r="J360" s="180"/>
      <c r="K360" s="186">
        <v>229</v>
      </c>
      <c r="L360" s="185">
        <v>229</v>
      </c>
      <c r="N360" s="663"/>
      <c r="O360" s="665"/>
      <c r="P360" s="82" t="s">
        <v>136</v>
      </c>
      <c r="Q360" s="181"/>
      <c r="R360" s="180"/>
      <c r="S360" s="180"/>
      <c r="T360" s="180"/>
      <c r="U360" s="180"/>
      <c r="V360" s="180"/>
      <c r="W360" s="186">
        <v>229</v>
      </c>
      <c r="X360" s="185">
        <v>229</v>
      </c>
      <c r="Z360" s="663"/>
      <c r="AA360" s="665"/>
      <c r="AB360" s="82" t="s">
        <v>136</v>
      </c>
      <c r="AC360" s="181"/>
      <c r="AD360" s="180"/>
      <c r="AE360" s="180"/>
      <c r="AF360" s="180"/>
      <c r="AG360" s="180"/>
      <c r="AH360" s="180"/>
      <c r="AI360" s="186">
        <v>229</v>
      </c>
      <c r="AJ360" s="185">
        <v>229</v>
      </c>
      <c r="AL360" s="663"/>
      <c r="AM360" s="665"/>
      <c r="AN360" s="82" t="s">
        <v>136</v>
      </c>
      <c r="AO360" s="181"/>
      <c r="AP360" s="180"/>
      <c r="AQ360" s="180"/>
      <c r="AR360" s="180"/>
      <c r="AS360" s="180"/>
      <c r="AT360" s="180"/>
      <c r="AU360" s="186">
        <v>229</v>
      </c>
      <c r="AV360" s="185">
        <v>229</v>
      </c>
    </row>
    <row r="361" spans="1:48">
      <c r="A361">
        <v>361</v>
      </c>
    </row>
    <row r="362" spans="1:48">
      <c r="A362">
        <v>362</v>
      </c>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1112</v>
      </c>
      <c r="C368" s="650"/>
      <c r="D368" s="651"/>
      <c r="E368" s="649" t="s">
        <v>1138</v>
      </c>
      <c r="F368" s="650"/>
      <c r="G368" s="650"/>
      <c r="H368" s="650"/>
      <c r="I368" s="650"/>
      <c r="J368" s="650"/>
      <c r="K368" s="650"/>
      <c r="L368" s="651"/>
      <c r="N368" s="649" t="s">
        <v>1114</v>
      </c>
      <c r="O368" s="650"/>
      <c r="P368" s="651"/>
      <c r="Q368" s="649" t="s">
        <v>1138</v>
      </c>
      <c r="R368" s="650"/>
      <c r="S368" s="650"/>
      <c r="T368" s="650"/>
      <c r="U368" s="650"/>
      <c r="V368" s="650"/>
      <c r="W368" s="650"/>
      <c r="X368" s="651"/>
      <c r="Z368" s="649" t="s">
        <v>1115</v>
      </c>
      <c r="AA368" s="650"/>
      <c r="AB368" s="651"/>
      <c r="AC368" s="649" t="s">
        <v>1138</v>
      </c>
      <c r="AD368" s="650"/>
      <c r="AE368" s="650"/>
      <c r="AF368" s="650"/>
      <c r="AG368" s="650"/>
      <c r="AH368" s="650"/>
      <c r="AI368" s="650"/>
      <c r="AJ368" s="651"/>
      <c r="AL368" s="649" t="s">
        <v>1116</v>
      </c>
      <c r="AM368" s="650"/>
      <c r="AN368" s="651"/>
      <c r="AO368" s="649" t="s">
        <v>1138</v>
      </c>
      <c r="AP368" s="650"/>
      <c r="AQ368" s="650"/>
      <c r="AR368" s="650"/>
      <c r="AS368" s="650"/>
      <c r="AT368" s="650"/>
      <c r="AU368" s="650"/>
      <c r="AV368" s="651"/>
    </row>
    <row r="369" spans="1:48" ht="15.75" customHeight="1">
      <c r="A369">
        <v>369</v>
      </c>
      <c r="B369" s="652" t="s">
        <v>1127</v>
      </c>
      <c r="C369" s="652" t="s">
        <v>634</v>
      </c>
      <c r="D369" s="669" t="s">
        <v>1119</v>
      </c>
      <c r="E369" s="676" t="s">
        <v>1120</v>
      </c>
      <c r="F369" s="677"/>
      <c r="G369" s="677"/>
      <c r="H369" s="677"/>
      <c r="I369" s="677"/>
      <c r="J369" s="677"/>
      <c r="K369" s="677"/>
      <c r="L369" s="678"/>
      <c r="N369" s="652" t="s">
        <v>1127</v>
      </c>
      <c r="O369" s="652" t="s">
        <v>634</v>
      </c>
      <c r="P369" s="669" t="s">
        <v>1119</v>
      </c>
      <c r="Q369" s="676" t="s">
        <v>1120</v>
      </c>
      <c r="R369" s="677"/>
      <c r="S369" s="677"/>
      <c r="T369" s="677"/>
      <c r="U369" s="677"/>
      <c r="V369" s="677"/>
      <c r="W369" s="677"/>
      <c r="X369" s="678"/>
      <c r="Z369" s="652" t="s">
        <v>1127</v>
      </c>
      <c r="AA369" s="652" t="s">
        <v>634</v>
      </c>
      <c r="AB369" s="669" t="s">
        <v>1119</v>
      </c>
      <c r="AC369" s="676" t="s">
        <v>1120</v>
      </c>
      <c r="AD369" s="677"/>
      <c r="AE369" s="677"/>
      <c r="AF369" s="677"/>
      <c r="AG369" s="677"/>
      <c r="AH369" s="677"/>
      <c r="AI369" s="677"/>
      <c r="AJ369" s="678"/>
      <c r="AL369" s="652" t="s">
        <v>1127</v>
      </c>
      <c r="AM369" s="652" t="s">
        <v>634</v>
      </c>
      <c r="AN369" s="669" t="s">
        <v>1119</v>
      </c>
      <c r="AO369" s="676" t="s">
        <v>1120</v>
      </c>
      <c r="AP369" s="677"/>
      <c r="AQ369" s="677"/>
      <c r="AR369" s="677"/>
      <c r="AS369" s="677"/>
      <c r="AT369" s="677"/>
      <c r="AU369" s="677"/>
      <c r="AV369" s="678"/>
    </row>
    <row r="370" spans="1:48" ht="15" customHeight="1" thickBot="1">
      <c r="A370">
        <v>370</v>
      </c>
      <c r="B370" s="668"/>
      <c r="C370" s="668"/>
      <c r="D370" s="670"/>
      <c r="E370" s="679"/>
      <c r="F370" s="680"/>
      <c r="G370" s="680"/>
      <c r="H370" s="680"/>
      <c r="I370" s="680"/>
      <c r="J370" s="680"/>
      <c r="K370" s="680"/>
      <c r="L370" s="681"/>
      <c r="N370" s="668"/>
      <c r="O370" s="668"/>
      <c r="P370" s="670"/>
      <c r="Q370" s="679"/>
      <c r="R370" s="680"/>
      <c r="S370" s="680"/>
      <c r="T370" s="680"/>
      <c r="U370" s="680"/>
      <c r="V370" s="680"/>
      <c r="W370" s="680"/>
      <c r="X370" s="681"/>
      <c r="Z370" s="668"/>
      <c r="AA370" s="668"/>
      <c r="AB370" s="670"/>
      <c r="AC370" s="679"/>
      <c r="AD370" s="680"/>
      <c r="AE370" s="680"/>
      <c r="AF370" s="680"/>
      <c r="AG370" s="680"/>
      <c r="AH370" s="680"/>
      <c r="AI370" s="680"/>
      <c r="AJ370" s="681"/>
      <c r="AL370" s="668"/>
      <c r="AM370" s="668"/>
      <c r="AN370" s="670"/>
      <c r="AO370" s="679"/>
      <c r="AP370" s="680"/>
      <c r="AQ370" s="680"/>
      <c r="AR370" s="680"/>
      <c r="AS370" s="680"/>
      <c r="AT370" s="680"/>
      <c r="AU370" s="680"/>
      <c r="AV370" s="681"/>
    </row>
    <row r="371" spans="1:48" ht="15" thickBot="1">
      <c r="A371">
        <v>371</v>
      </c>
      <c r="B371" s="653"/>
      <c r="C371" s="653"/>
      <c r="D371" s="671"/>
      <c r="E371" s="75">
        <v>0</v>
      </c>
      <c r="F371" s="76">
        <v>500</v>
      </c>
      <c r="G371" s="76">
        <v>1000</v>
      </c>
      <c r="H371" s="76">
        <v>1500</v>
      </c>
      <c r="I371" s="76">
        <v>2000</v>
      </c>
      <c r="J371" s="76">
        <v>2500</v>
      </c>
      <c r="K371" s="76">
        <v>3000</v>
      </c>
      <c r="L371" s="77">
        <v>3500</v>
      </c>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
        <v>1140</v>
      </c>
      <c r="C372" s="664">
        <v>100</v>
      </c>
      <c r="D372" s="78" t="s">
        <v>133</v>
      </c>
      <c r="E372" s="79">
        <v>89</v>
      </c>
      <c r="F372" s="80">
        <v>86</v>
      </c>
      <c r="G372" s="80">
        <v>83</v>
      </c>
      <c r="H372" s="80">
        <v>80</v>
      </c>
      <c r="I372" s="80">
        <v>77</v>
      </c>
      <c r="J372" s="80">
        <v>74</v>
      </c>
      <c r="K372" s="80">
        <v>71</v>
      </c>
      <c r="L372" s="81">
        <v>69</v>
      </c>
      <c r="N372" s="661" t="s">
        <v>1140</v>
      </c>
      <c r="O372" s="664">
        <v>100</v>
      </c>
      <c r="P372" s="78" t="s">
        <v>133</v>
      </c>
      <c r="Q372" s="79">
        <v>93</v>
      </c>
      <c r="R372" s="80">
        <v>94</v>
      </c>
      <c r="S372" s="80">
        <v>96</v>
      </c>
      <c r="T372" s="80">
        <v>98</v>
      </c>
      <c r="U372" s="80">
        <v>99</v>
      </c>
      <c r="V372" s="80">
        <v>101</v>
      </c>
      <c r="W372" s="80">
        <v>103</v>
      </c>
      <c r="X372" s="81">
        <v>105</v>
      </c>
      <c r="Z372" s="661" t="s">
        <v>1140</v>
      </c>
      <c r="AA372" s="664">
        <v>100</v>
      </c>
      <c r="AB372" s="78" t="s">
        <v>133</v>
      </c>
      <c r="AC372" s="79">
        <v>144</v>
      </c>
      <c r="AD372" s="80">
        <v>146</v>
      </c>
      <c r="AE372" s="80">
        <v>149</v>
      </c>
      <c r="AF372" s="80">
        <v>152</v>
      </c>
      <c r="AG372" s="80">
        <v>155</v>
      </c>
      <c r="AH372" s="80">
        <v>158</v>
      </c>
      <c r="AI372" s="80">
        <v>161</v>
      </c>
      <c r="AJ372" s="81">
        <v>164</v>
      </c>
      <c r="AL372" s="661" t="s">
        <v>1140</v>
      </c>
      <c r="AM372" s="664">
        <v>100</v>
      </c>
      <c r="AN372" s="78" t="s">
        <v>133</v>
      </c>
      <c r="AO372" s="79">
        <v>175</v>
      </c>
      <c r="AP372" s="80">
        <v>175</v>
      </c>
      <c r="AQ372" s="80">
        <v>176</v>
      </c>
      <c r="AR372" s="80">
        <v>176</v>
      </c>
      <c r="AS372" s="80">
        <v>177</v>
      </c>
      <c r="AT372" s="80">
        <v>177</v>
      </c>
      <c r="AU372" s="80">
        <v>178</v>
      </c>
      <c r="AV372" s="81">
        <v>179</v>
      </c>
    </row>
    <row r="373" spans="1:48" ht="15" thickBot="1">
      <c r="A373">
        <v>373</v>
      </c>
      <c r="B373" s="662"/>
      <c r="C373" s="665"/>
      <c r="D373" s="82" t="s">
        <v>136</v>
      </c>
      <c r="E373" s="83">
        <v>97</v>
      </c>
      <c r="F373" s="84">
        <v>93</v>
      </c>
      <c r="G373" s="84">
        <v>90</v>
      </c>
      <c r="H373" s="84">
        <v>87</v>
      </c>
      <c r="I373" s="84">
        <v>83</v>
      </c>
      <c r="J373" s="84">
        <v>80</v>
      </c>
      <c r="K373" s="84">
        <v>77</v>
      </c>
      <c r="L373" s="85">
        <v>74</v>
      </c>
      <c r="N373" s="662"/>
      <c r="O373" s="665"/>
      <c r="P373" s="82" t="s">
        <v>136</v>
      </c>
      <c r="Q373" s="83">
        <v>106</v>
      </c>
      <c r="R373" s="84">
        <v>107</v>
      </c>
      <c r="S373" s="84">
        <v>109</v>
      </c>
      <c r="T373" s="84">
        <v>110</v>
      </c>
      <c r="U373" s="84">
        <v>112</v>
      </c>
      <c r="V373" s="84">
        <v>113</v>
      </c>
      <c r="W373" s="84">
        <v>115</v>
      </c>
      <c r="X373" s="85">
        <v>117</v>
      </c>
      <c r="Z373" s="662"/>
      <c r="AA373" s="665"/>
      <c r="AB373" s="82" t="s">
        <v>136</v>
      </c>
      <c r="AC373" s="83">
        <v>166</v>
      </c>
      <c r="AD373" s="84">
        <v>168</v>
      </c>
      <c r="AE373" s="84">
        <v>170</v>
      </c>
      <c r="AF373" s="84">
        <v>172</v>
      </c>
      <c r="AG373" s="84">
        <v>174</v>
      </c>
      <c r="AH373" s="84">
        <v>176</v>
      </c>
      <c r="AI373" s="84">
        <v>178</v>
      </c>
      <c r="AJ373" s="85">
        <v>180</v>
      </c>
      <c r="AL373" s="662"/>
      <c r="AM373" s="665"/>
      <c r="AN373" s="82" t="s">
        <v>136</v>
      </c>
      <c r="AO373" s="83">
        <v>179</v>
      </c>
      <c r="AP373" s="84">
        <v>179</v>
      </c>
      <c r="AQ373" s="84">
        <v>179</v>
      </c>
      <c r="AR373" s="84">
        <v>179</v>
      </c>
      <c r="AS373" s="84">
        <v>179</v>
      </c>
      <c r="AT373" s="84">
        <v>179</v>
      </c>
      <c r="AU373" s="84">
        <v>179</v>
      </c>
      <c r="AV373" s="85">
        <v>179</v>
      </c>
    </row>
    <row r="374" spans="1:48">
      <c r="A374">
        <v>374</v>
      </c>
      <c r="B374" s="662"/>
      <c r="C374" s="666">
        <v>110</v>
      </c>
      <c r="D374" s="86" t="str">
        <f>+D372</f>
        <v>48-X</v>
      </c>
      <c r="E374" s="87">
        <v>100</v>
      </c>
      <c r="F374" s="88">
        <v>96</v>
      </c>
      <c r="G374" s="88">
        <v>93</v>
      </c>
      <c r="H374" s="88">
        <v>90</v>
      </c>
      <c r="I374" s="88">
        <v>86</v>
      </c>
      <c r="J374" s="88">
        <v>83</v>
      </c>
      <c r="K374" s="88">
        <v>80</v>
      </c>
      <c r="L374" s="89">
        <v>77</v>
      </c>
      <c r="N374" s="662"/>
      <c r="O374" s="666">
        <v>110</v>
      </c>
      <c r="P374" s="86" t="str">
        <f>+P372</f>
        <v>48-X</v>
      </c>
      <c r="Q374" s="87">
        <v>100</v>
      </c>
      <c r="R374" s="88">
        <v>99</v>
      </c>
      <c r="S374" s="88">
        <v>99</v>
      </c>
      <c r="T374" s="88">
        <v>99</v>
      </c>
      <c r="U374" s="88">
        <v>99</v>
      </c>
      <c r="V374" s="88">
        <v>99</v>
      </c>
      <c r="W374" s="88">
        <v>99</v>
      </c>
      <c r="X374" s="89">
        <v>99</v>
      </c>
      <c r="Z374" s="662"/>
      <c r="AA374" s="666">
        <v>110</v>
      </c>
      <c r="AB374" s="86" t="str">
        <f>+AB372</f>
        <v>48-X</v>
      </c>
      <c r="AC374" s="87">
        <v>136</v>
      </c>
      <c r="AD374" s="88">
        <v>138</v>
      </c>
      <c r="AE374" s="88">
        <v>141</v>
      </c>
      <c r="AF374" s="88">
        <v>144</v>
      </c>
      <c r="AG374" s="88">
        <v>146</v>
      </c>
      <c r="AH374" s="88">
        <v>149</v>
      </c>
      <c r="AI374" s="88">
        <v>152</v>
      </c>
      <c r="AJ374" s="89">
        <v>155</v>
      </c>
      <c r="AL374" s="662"/>
      <c r="AM374" s="666">
        <v>110</v>
      </c>
      <c r="AN374" s="86" t="str">
        <f>+AN372</f>
        <v>48-X</v>
      </c>
      <c r="AO374" s="87">
        <v>166</v>
      </c>
      <c r="AP374" s="88">
        <v>167</v>
      </c>
      <c r="AQ374" s="88">
        <v>169</v>
      </c>
      <c r="AR374" s="88">
        <v>171</v>
      </c>
      <c r="AS374" s="88">
        <v>173</v>
      </c>
      <c r="AT374" s="88">
        <v>175</v>
      </c>
      <c r="AU374" s="88">
        <v>177</v>
      </c>
      <c r="AV374" s="89">
        <v>179</v>
      </c>
    </row>
    <row r="375" spans="1:48" ht="15" thickBot="1">
      <c r="A375">
        <v>375</v>
      </c>
      <c r="B375" s="662"/>
      <c r="C375" s="667"/>
      <c r="D375" s="90" t="str">
        <f>+D373</f>
        <v>48-XL</v>
      </c>
      <c r="E375" s="87">
        <v>109</v>
      </c>
      <c r="F375" s="88">
        <v>105</v>
      </c>
      <c r="G375" s="88">
        <v>101</v>
      </c>
      <c r="H375" s="88">
        <v>97</v>
      </c>
      <c r="I375" s="88">
        <v>94</v>
      </c>
      <c r="J375" s="88">
        <v>90</v>
      </c>
      <c r="K375" s="88">
        <v>86</v>
      </c>
      <c r="L375" s="89">
        <v>83</v>
      </c>
      <c r="N375" s="662"/>
      <c r="O375" s="667"/>
      <c r="P375" s="90" t="str">
        <f>+P373</f>
        <v>48-XL</v>
      </c>
      <c r="Q375" s="87">
        <v>109</v>
      </c>
      <c r="R375" s="88">
        <v>109</v>
      </c>
      <c r="S375" s="88">
        <v>109</v>
      </c>
      <c r="T375" s="88">
        <v>110</v>
      </c>
      <c r="U375" s="88">
        <v>110</v>
      </c>
      <c r="V375" s="88">
        <v>111</v>
      </c>
      <c r="W375" s="88">
        <v>111</v>
      </c>
      <c r="X375" s="89">
        <v>112</v>
      </c>
      <c r="Z375" s="662"/>
      <c r="AA375" s="667"/>
      <c r="AB375" s="90" t="str">
        <f>+AB373</f>
        <v>48-XL</v>
      </c>
      <c r="AC375" s="87">
        <v>156</v>
      </c>
      <c r="AD375" s="88">
        <v>158</v>
      </c>
      <c r="AE375" s="88">
        <v>161</v>
      </c>
      <c r="AF375" s="88">
        <v>164</v>
      </c>
      <c r="AG375" s="88">
        <v>167</v>
      </c>
      <c r="AH375" s="88">
        <v>170</v>
      </c>
      <c r="AI375" s="88">
        <v>173</v>
      </c>
      <c r="AJ375" s="89">
        <v>176</v>
      </c>
      <c r="AL375" s="662"/>
      <c r="AM375" s="667"/>
      <c r="AN375" s="90" t="str">
        <f>+AN373</f>
        <v>48-XL</v>
      </c>
      <c r="AO375" s="87">
        <v>179</v>
      </c>
      <c r="AP375" s="88">
        <v>179</v>
      </c>
      <c r="AQ375" s="88">
        <v>179</v>
      </c>
      <c r="AR375" s="88">
        <v>179</v>
      </c>
      <c r="AS375" s="88">
        <v>179</v>
      </c>
      <c r="AT375" s="88">
        <v>179</v>
      </c>
      <c r="AU375" s="88">
        <v>179</v>
      </c>
      <c r="AV375" s="89">
        <v>179</v>
      </c>
    </row>
    <row r="376" spans="1:48">
      <c r="A376">
        <v>376</v>
      </c>
      <c r="B376" s="662"/>
      <c r="C376" s="664">
        <f>+C374+10</f>
        <v>120</v>
      </c>
      <c r="D376" s="78" t="s">
        <v>133</v>
      </c>
      <c r="E376" s="83">
        <v>111</v>
      </c>
      <c r="F376" s="84">
        <v>107</v>
      </c>
      <c r="G376" s="84">
        <v>103</v>
      </c>
      <c r="H376" s="84">
        <v>100</v>
      </c>
      <c r="I376" s="84">
        <v>96</v>
      </c>
      <c r="J376" s="84">
        <v>93</v>
      </c>
      <c r="K376" s="84">
        <v>89</v>
      </c>
      <c r="L376" s="85">
        <v>86</v>
      </c>
      <c r="N376" s="662"/>
      <c r="O376" s="664">
        <f>+O374+10</f>
        <v>120</v>
      </c>
      <c r="P376" s="78" t="s">
        <v>133</v>
      </c>
      <c r="Q376" s="83">
        <v>111</v>
      </c>
      <c r="R376" s="84">
        <v>108</v>
      </c>
      <c r="S376" s="84">
        <v>106</v>
      </c>
      <c r="T376" s="84">
        <v>103</v>
      </c>
      <c r="U376" s="84">
        <v>101</v>
      </c>
      <c r="V376" s="84">
        <v>98</v>
      </c>
      <c r="W376" s="84">
        <v>96</v>
      </c>
      <c r="X376" s="85">
        <v>94</v>
      </c>
      <c r="Z376" s="662"/>
      <c r="AA376" s="664">
        <f>+AA374+10</f>
        <v>120</v>
      </c>
      <c r="AB376" s="78" t="s">
        <v>133</v>
      </c>
      <c r="AC376" s="83">
        <v>128</v>
      </c>
      <c r="AD376" s="84">
        <v>130</v>
      </c>
      <c r="AE376" s="84">
        <v>133</v>
      </c>
      <c r="AF376" s="84">
        <v>136</v>
      </c>
      <c r="AG376" s="84">
        <v>138</v>
      </c>
      <c r="AH376" s="84">
        <v>141</v>
      </c>
      <c r="AI376" s="84">
        <v>144</v>
      </c>
      <c r="AJ376" s="85">
        <v>147</v>
      </c>
      <c r="AL376" s="662"/>
      <c r="AM376" s="664">
        <f>+AM374+10</f>
        <v>120</v>
      </c>
      <c r="AN376" s="78" t="s">
        <v>133</v>
      </c>
      <c r="AO376" s="83">
        <v>157</v>
      </c>
      <c r="AP376" s="84">
        <v>160</v>
      </c>
      <c r="AQ376" s="84">
        <v>163</v>
      </c>
      <c r="AR376" s="84">
        <v>166</v>
      </c>
      <c r="AS376" s="84">
        <v>169</v>
      </c>
      <c r="AT376" s="84">
        <v>172</v>
      </c>
      <c r="AU376" s="84">
        <v>175</v>
      </c>
      <c r="AV376" s="85">
        <v>179</v>
      </c>
    </row>
    <row r="377" spans="1:48" ht="15" thickBot="1">
      <c r="A377">
        <v>377</v>
      </c>
      <c r="B377" s="662"/>
      <c r="C377" s="665"/>
      <c r="D377" s="82" t="s">
        <v>136</v>
      </c>
      <c r="E377" s="83">
        <v>115</v>
      </c>
      <c r="F377" s="84">
        <v>112</v>
      </c>
      <c r="G377" s="84">
        <v>109</v>
      </c>
      <c r="H377" s="84">
        <v>106</v>
      </c>
      <c r="I377" s="84">
        <v>103</v>
      </c>
      <c r="J377" s="84">
        <v>100</v>
      </c>
      <c r="K377" s="84">
        <v>97</v>
      </c>
      <c r="L377" s="85">
        <v>94</v>
      </c>
      <c r="N377" s="662"/>
      <c r="O377" s="665"/>
      <c r="P377" s="82" t="s">
        <v>136</v>
      </c>
      <c r="Q377" s="83">
        <v>115</v>
      </c>
      <c r="R377" s="84">
        <v>114</v>
      </c>
      <c r="S377" s="84">
        <v>113</v>
      </c>
      <c r="T377" s="84">
        <v>112</v>
      </c>
      <c r="U377" s="84">
        <v>111</v>
      </c>
      <c r="V377" s="84">
        <v>110</v>
      </c>
      <c r="W377" s="84">
        <v>109</v>
      </c>
      <c r="X377" s="85">
        <v>108</v>
      </c>
      <c r="Z377" s="662"/>
      <c r="AA377" s="665"/>
      <c r="AB377" s="82" t="s">
        <v>136</v>
      </c>
      <c r="AC377" s="83">
        <v>141</v>
      </c>
      <c r="AD377" s="84">
        <v>145</v>
      </c>
      <c r="AE377" s="84">
        <v>149</v>
      </c>
      <c r="AF377" s="84">
        <v>153</v>
      </c>
      <c r="AG377" s="84">
        <v>157</v>
      </c>
      <c r="AH377" s="84">
        <v>161</v>
      </c>
      <c r="AI377" s="84">
        <v>165</v>
      </c>
      <c r="AJ377" s="85">
        <v>169</v>
      </c>
      <c r="AL377" s="662"/>
      <c r="AM377" s="665"/>
      <c r="AN377" s="82" t="s">
        <v>136</v>
      </c>
      <c r="AO377" s="83">
        <v>172</v>
      </c>
      <c r="AP377" s="84">
        <v>173</v>
      </c>
      <c r="AQ377" s="84">
        <v>174</v>
      </c>
      <c r="AR377" s="84">
        <v>175</v>
      </c>
      <c r="AS377" s="84">
        <v>176</v>
      </c>
      <c r="AT377" s="84">
        <v>177</v>
      </c>
      <c r="AU377" s="84">
        <v>178</v>
      </c>
      <c r="AV377" s="85">
        <v>179</v>
      </c>
    </row>
    <row r="378" spans="1:48">
      <c r="A378">
        <v>378</v>
      </c>
      <c r="B378" s="662"/>
      <c r="C378" s="666">
        <f>+C376+10</f>
        <v>130</v>
      </c>
      <c r="D378" s="86" t="str">
        <f>+D376</f>
        <v>48-X</v>
      </c>
      <c r="E378" s="87">
        <v>116</v>
      </c>
      <c r="F378" s="88">
        <v>112</v>
      </c>
      <c r="G378" s="88">
        <v>109</v>
      </c>
      <c r="H378" s="88">
        <v>106</v>
      </c>
      <c r="I378" s="88">
        <v>103</v>
      </c>
      <c r="J378" s="88">
        <v>100</v>
      </c>
      <c r="K378" s="88">
        <v>97</v>
      </c>
      <c r="L378" s="89">
        <v>94</v>
      </c>
      <c r="N378" s="662"/>
      <c r="O378" s="666">
        <f>+O376+10</f>
        <v>130</v>
      </c>
      <c r="P378" s="86" t="str">
        <f>+P376</f>
        <v>48-X</v>
      </c>
      <c r="Q378" s="87">
        <v>116</v>
      </c>
      <c r="R378" s="88">
        <v>112</v>
      </c>
      <c r="S378" s="88">
        <v>109</v>
      </c>
      <c r="T378" s="88">
        <v>106</v>
      </c>
      <c r="U378" s="88">
        <v>103</v>
      </c>
      <c r="V378" s="88">
        <v>100</v>
      </c>
      <c r="W378" s="88">
        <v>97</v>
      </c>
      <c r="X378" s="89">
        <v>94</v>
      </c>
      <c r="Z378" s="662"/>
      <c r="AA378" s="666">
        <f>+AA376+10</f>
        <v>130</v>
      </c>
      <c r="AB378" s="86" t="str">
        <f>+AB376</f>
        <v>48-X</v>
      </c>
      <c r="AC378" s="87">
        <v>116</v>
      </c>
      <c r="AD378" s="88">
        <v>119</v>
      </c>
      <c r="AE378" s="88">
        <v>122</v>
      </c>
      <c r="AF378" s="88">
        <v>126</v>
      </c>
      <c r="AG378" s="88">
        <v>129</v>
      </c>
      <c r="AH378" s="88">
        <v>133</v>
      </c>
      <c r="AI378" s="88">
        <v>136</v>
      </c>
      <c r="AJ378" s="89">
        <v>140</v>
      </c>
      <c r="AL378" s="662"/>
      <c r="AM378" s="666">
        <f>+AM376+10</f>
        <v>130</v>
      </c>
      <c r="AN378" s="86" t="str">
        <f>+AN376</f>
        <v>48-X</v>
      </c>
      <c r="AO378" s="87">
        <v>141</v>
      </c>
      <c r="AP378" s="88">
        <v>145</v>
      </c>
      <c r="AQ378" s="88">
        <v>149</v>
      </c>
      <c r="AR378" s="88">
        <v>153</v>
      </c>
      <c r="AS378" s="88">
        <v>158</v>
      </c>
      <c r="AT378" s="88">
        <v>162</v>
      </c>
      <c r="AU378" s="88">
        <v>166</v>
      </c>
      <c r="AV378" s="89">
        <v>171</v>
      </c>
    </row>
    <row r="379" spans="1:48" ht="15" thickBot="1">
      <c r="A379">
        <v>379</v>
      </c>
      <c r="B379" s="662"/>
      <c r="C379" s="667"/>
      <c r="D379" s="90" t="str">
        <f>+D377</f>
        <v>48-XL</v>
      </c>
      <c r="E379" s="87">
        <v>116</v>
      </c>
      <c r="F379" s="88">
        <v>114</v>
      </c>
      <c r="G379" s="88">
        <v>112</v>
      </c>
      <c r="H379" s="88">
        <v>110</v>
      </c>
      <c r="I379" s="88">
        <v>108</v>
      </c>
      <c r="J379" s="88">
        <v>106</v>
      </c>
      <c r="K379" s="88">
        <v>104</v>
      </c>
      <c r="L379" s="89">
        <v>103</v>
      </c>
      <c r="N379" s="662"/>
      <c r="O379" s="667"/>
      <c r="P379" s="90" t="str">
        <f>+P377</f>
        <v>48-XL</v>
      </c>
      <c r="Q379" s="87">
        <v>116</v>
      </c>
      <c r="R379" s="88">
        <v>114</v>
      </c>
      <c r="S379" s="88">
        <v>112</v>
      </c>
      <c r="T379" s="88">
        <v>110</v>
      </c>
      <c r="U379" s="88">
        <v>108</v>
      </c>
      <c r="V379" s="88">
        <v>106</v>
      </c>
      <c r="W379" s="88">
        <v>104</v>
      </c>
      <c r="X379" s="89">
        <v>103</v>
      </c>
      <c r="Z379" s="662"/>
      <c r="AA379" s="667"/>
      <c r="AB379" s="90" t="str">
        <f>+AB377</f>
        <v>48-XL</v>
      </c>
      <c r="AC379" s="87">
        <v>123</v>
      </c>
      <c r="AD379" s="88">
        <v>128</v>
      </c>
      <c r="AE379" s="88">
        <v>133</v>
      </c>
      <c r="AF379" s="88">
        <v>139</v>
      </c>
      <c r="AG379" s="88">
        <v>144</v>
      </c>
      <c r="AH379" s="88">
        <v>150</v>
      </c>
      <c r="AI379" s="88">
        <v>155</v>
      </c>
      <c r="AJ379" s="89">
        <v>161</v>
      </c>
      <c r="AL379" s="662"/>
      <c r="AM379" s="667"/>
      <c r="AN379" s="90" t="str">
        <f>+AN377</f>
        <v>48-XL</v>
      </c>
      <c r="AO379" s="87">
        <v>150</v>
      </c>
      <c r="AP379" s="88">
        <v>154</v>
      </c>
      <c r="AQ379" s="88">
        <v>158</v>
      </c>
      <c r="AR379" s="88">
        <v>162</v>
      </c>
      <c r="AS379" s="88">
        <v>166</v>
      </c>
      <c r="AT379" s="88">
        <v>170</v>
      </c>
      <c r="AU379" s="88">
        <v>174</v>
      </c>
      <c r="AV379" s="89">
        <v>179</v>
      </c>
    </row>
    <row r="380" spans="1:48">
      <c r="A380">
        <v>380</v>
      </c>
      <c r="B380" s="662"/>
      <c r="C380" s="664">
        <f>+C378+10</f>
        <v>140</v>
      </c>
      <c r="D380" s="78" t="s">
        <v>133</v>
      </c>
      <c r="E380" s="83">
        <v>116</v>
      </c>
      <c r="F380" s="84">
        <v>114</v>
      </c>
      <c r="G380" s="84">
        <v>112</v>
      </c>
      <c r="H380" s="84">
        <v>110</v>
      </c>
      <c r="I380" s="84">
        <v>108</v>
      </c>
      <c r="J380" s="84">
        <v>106</v>
      </c>
      <c r="K380" s="84">
        <v>104</v>
      </c>
      <c r="L380" s="85">
        <v>103</v>
      </c>
      <c r="N380" s="662"/>
      <c r="O380" s="664">
        <f>+O378+10</f>
        <v>140</v>
      </c>
      <c r="P380" s="78" t="s">
        <v>133</v>
      </c>
      <c r="Q380" s="83">
        <v>116</v>
      </c>
      <c r="R380" s="84">
        <v>114</v>
      </c>
      <c r="S380" s="84">
        <v>112</v>
      </c>
      <c r="T380" s="84">
        <v>110</v>
      </c>
      <c r="U380" s="84">
        <v>108</v>
      </c>
      <c r="V380" s="84">
        <v>106</v>
      </c>
      <c r="W380" s="84">
        <v>104</v>
      </c>
      <c r="X380" s="85">
        <v>103</v>
      </c>
      <c r="Z380" s="662"/>
      <c r="AA380" s="664">
        <f>+AA378+10</f>
        <v>140</v>
      </c>
      <c r="AB380" s="78" t="s">
        <v>133</v>
      </c>
      <c r="AC380" s="83">
        <v>116</v>
      </c>
      <c r="AD380" s="84">
        <v>118</v>
      </c>
      <c r="AE380" s="84">
        <v>120</v>
      </c>
      <c r="AF380" s="84">
        <v>123</v>
      </c>
      <c r="AG380" s="84">
        <v>125</v>
      </c>
      <c r="AH380" s="84">
        <v>128</v>
      </c>
      <c r="AI380" s="84">
        <v>130</v>
      </c>
      <c r="AJ380" s="85">
        <v>133</v>
      </c>
      <c r="AL380" s="662"/>
      <c r="AM380" s="664">
        <f>+AM378+10</f>
        <v>140</v>
      </c>
      <c r="AN380" s="78" t="s">
        <v>133</v>
      </c>
      <c r="AO380" s="83">
        <v>124</v>
      </c>
      <c r="AP380" s="84">
        <v>129</v>
      </c>
      <c r="AQ380" s="84">
        <v>135</v>
      </c>
      <c r="AR380" s="84">
        <v>140</v>
      </c>
      <c r="AS380" s="84">
        <v>146</v>
      </c>
      <c r="AT380" s="84">
        <v>151</v>
      </c>
      <c r="AU380" s="84">
        <v>157</v>
      </c>
      <c r="AV380" s="85">
        <v>163</v>
      </c>
    </row>
    <row r="381" spans="1:48" ht="15" thickBot="1">
      <c r="A381">
        <v>381</v>
      </c>
      <c r="B381" s="662"/>
      <c r="C381" s="665"/>
      <c r="D381" s="82" t="s">
        <v>136</v>
      </c>
      <c r="E381" s="83">
        <v>116</v>
      </c>
      <c r="F381" s="84">
        <v>115</v>
      </c>
      <c r="G381" s="84">
        <v>115</v>
      </c>
      <c r="H381" s="84">
        <v>114</v>
      </c>
      <c r="I381" s="84">
        <v>114</v>
      </c>
      <c r="J381" s="84">
        <v>113</v>
      </c>
      <c r="K381" s="84">
        <v>113</v>
      </c>
      <c r="L381" s="85">
        <v>113</v>
      </c>
      <c r="N381" s="662"/>
      <c r="O381" s="665"/>
      <c r="P381" s="82" t="s">
        <v>136</v>
      </c>
      <c r="Q381" s="83">
        <v>116</v>
      </c>
      <c r="R381" s="84">
        <v>115</v>
      </c>
      <c r="S381" s="84">
        <v>115</v>
      </c>
      <c r="T381" s="84">
        <v>114</v>
      </c>
      <c r="U381" s="84">
        <v>114</v>
      </c>
      <c r="V381" s="84">
        <v>113</v>
      </c>
      <c r="W381" s="84">
        <v>113</v>
      </c>
      <c r="X381" s="85">
        <v>113</v>
      </c>
      <c r="Z381" s="662"/>
      <c r="AA381" s="665"/>
      <c r="AB381" s="82" t="s">
        <v>136</v>
      </c>
      <c r="AC381" s="83">
        <v>115</v>
      </c>
      <c r="AD381" s="84">
        <v>120</v>
      </c>
      <c r="AE381" s="84">
        <v>126</v>
      </c>
      <c r="AF381" s="84">
        <v>131</v>
      </c>
      <c r="AG381" s="84">
        <v>137</v>
      </c>
      <c r="AH381" s="84">
        <v>142</v>
      </c>
      <c r="AI381" s="84">
        <v>148</v>
      </c>
      <c r="AJ381" s="85">
        <v>154</v>
      </c>
      <c r="AL381" s="662"/>
      <c r="AM381" s="665"/>
      <c r="AN381" s="82" t="s">
        <v>136</v>
      </c>
      <c r="AO381" s="83">
        <v>132</v>
      </c>
      <c r="AP381" s="84">
        <v>138</v>
      </c>
      <c r="AQ381" s="84">
        <v>145</v>
      </c>
      <c r="AR381" s="84">
        <v>152</v>
      </c>
      <c r="AS381" s="84">
        <v>158</v>
      </c>
      <c r="AT381" s="84">
        <v>165</v>
      </c>
      <c r="AU381" s="84">
        <v>172</v>
      </c>
      <c r="AV381" s="85">
        <v>179</v>
      </c>
    </row>
    <row r="382" spans="1:48">
      <c r="A382">
        <v>382</v>
      </c>
      <c r="B382" s="662"/>
      <c r="C382" s="666">
        <f>+C380+10</f>
        <v>150</v>
      </c>
      <c r="D382" s="86" t="str">
        <f>+D380</f>
        <v>48-X</v>
      </c>
      <c r="E382" s="87">
        <v>115</v>
      </c>
      <c r="F382" s="88">
        <v>114</v>
      </c>
      <c r="G382" s="88">
        <v>114</v>
      </c>
      <c r="H382" s="88">
        <v>113</v>
      </c>
      <c r="I382" s="88">
        <v>113</v>
      </c>
      <c r="J382" s="88">
        <v>112</v>
      </c>
      <c r="K382" s="88">
        <v>112</v>
      </c>
      <c r="L382" s="89">
        <v>112</v>
      </c>
      <c r="N382" s="662"/>
      <c r="O382" s="666">
        <f>+O380+10</f>
        <v>150</v>
      </c>
      <c r="P382" s="86" t="str">
        <f>+P380</f>
        <v>48-X</v>
      </c>
      <c r="Q382" s="87">
        <v>115</v>
      </c>
      <c r="R382" s="88">
        <v>114</v>
      </c>
      <c r="S382" s="88">
        <v>114</v>
      </c>
      <c r="T382" s="88">
        <v>113</v>
      </c>
      <c r="U382" s="88">
        <v>113</v>
      </c>
      <c r="V382" s="88">
        <v>112</v>
      </c>
      <c r="W382" s="88">
        <v>112</v>
      </c>
      <c r="X382" s="89">
        <v>112</v>
      </c>
      <c r="Z382" s="662"/>
      <c r="AA382" s="666">
        <f>+AA380+10</f>
        <v>150</v>
      </c>
      <c r="AB382" s="86" t="str">
        <f>+AB380</f>
        <v>48-X</v>
      </c>
      <c r="AC382" s="87">
        <v>115</v>
      </c>
      <c r="AD382" s="88">
        <v>116</v>
      </c>
      <c r="AE382" s="88">
        <v>118</v>
      </c>
      <c r="AF382" s="88">
        <v>120</v>
      </c>
      <c r="AG382" s="88">
        <v>122</v>
      </c>
      <c r="AH382" s="88">
        <v>124</v>
      </c>
      <c r="AI382" s="88">
        <v>126</v>
      </c>
      <c r="AJ382" s="89">
        <v>128</v>
      </c>
      <c r="AL382" s="662"/>
      <c r="AM382" s="666">
        <f>+AM380+10</f>
        <v>150</v>
      </c>
      <c r="AN382" s="86" t="str">
        <f>+AN380</f>
        <v>48-X</v>
      </c>
      <c r="AO382" s="87">
        <v>115</v>
      </c>
      <c r="AP382" s="88">
        <v>120</v>
      </c>
      <c r="AQ382" s="88">
        <v>126</v>
      </c>
      <c r="AR382" s="88">
        <v>132</v>
      </c>
      <c r="AS382" s="88">
        <v>138</v>
      </c>
      <c r="AT382" s="88">
        <v>144</v>
      </c>
      <c r="AU382" s="88">
        <v>150</v>
      </c>
      <c r="AV382" s="89">
        <v>156</v>
      </c>
    </row>
    <row r="383" spans="1:48" ht="15" thickBot="1">
      <c r="A383">
        <v>383</v>
      </c>
      <c r="B383" s="662"/>
      <c r="C383" s="667"/>
      <c r="D383" s="90" t="str">
        <f>+D381</f>
        <v>48-XL</v>
      </c>
      <c r="E383" s="87">
        <v>115</v>
      </c>
      <c r="F383" s="88">
        <v>115</v>
      </c>
      <c r="G383" s="88">
        <v>115</v>
      </c>
      <c r="H383" s="88">
        <v>115</v>
      </c>
      <c r="I383" s="88">
        <v>115</v>
      </c>
      <c r="J383" s="88">
        <v>115</v>
      </c>
      <c r="K383" s="88">
        <v>115</v>
      </c>
      <c r="L383" s="89">
        <v>116</v>
      </c>
      <c r="N383" s="662"/>
      <c r="O383" s="667"/>
      <c r="P383" s="90" t="str">
        <f>+P381</f>
        <v>48-XL</v>
      </c>
      <c r="Q383" s="87">
        <v>115</v>
      </c>
      <c r="R383" s="88">
        <v>115</v>
      </c>
      <c r="S383" s="88">
        <v>115</v>
      </c>
      <c r="T383" s="88">
        <v>115</v>
      </c>
      <c r="U383" s="88">
        <v>115</v>
      </c>
      <c r="V383" s="88">
        <v>115</v>
      </c>
      <c r="W383" s="88">
        <v>115</v>
      </c>
      <c r="X383" s="89">
        <v>116</v>
      </c>
      <c r="Z383" s="662"/>
      <c r="AA383" s="667"/>
      <c r="AB383" s="90" t="str">
        <f>+AB381</f>
        <v>48-XL</v>
      </c>
      <c r="AC383" s="87">
        <v>115</v>
      </c>
      <c r="AD383" s="88">
        <v>118</v>
      </c>
      <c r="AE383" s="88">
        <v>121</v>
      </c>
      <c r="AF383" s="88">
        <v>125</v>
      </c>
      <c r="AG383" s="88">
        <v>128</v>
      </c>
      <c r="AH383" s="88">
        <v>132</v>
      </c>
      <c r="AI383" s="88">
        <v>135</v>
      </c>
      <c r="AJ383" s="89">
        <v>139</v>
      </c>
      <c r="AL383" s="662"/>
      <c r="AM383" s="667"/>
      <c r="AN383" s="90" t="str">
        <f>+AN381</f>
        <v>48-XL</v>
      </c>
      <c r="AO383" s="87">
        <v>117</v>
      </c>
      <c r="AP383" s="88">
        <v>124</v>
      </c>
      <c r="AQ383" s="88">
        <v>132</v>
      </c>
      <c r="AR383" s="88">
        <v>139</v>
      </c>
      <c r="AS383" s="88">
        <v>147</v>
      </c>
      <c r="AT383" s="88">
        <v>154</v>
      </c>
      <c r="AU383" s="88">
        <v>162</v>
      </c>
      <c r="AV383" s="89">
        <v>170</v>
      </c>
    </row>
    <row r="384" spans="1:48">
      <c r="A384">
        <v>384</v>
      </c>
      <c r="B384" s="662"/>
      <c r="C384" s="664">
        <f>+C382+10</f>
        <v>160</v>
      </c>
      <c r="D384" s="78" t="s">
        <v>133</v>
      </c>
      <c r="E384" s="83">
        <v>116</v>
      </c>
      <c r="F384" s="84">
        <v>116</v>
      </c>
      <c r="G384" s="84">
        <v>116</v>
      </c>
      <c r="H384" s="84">
        <v>116</v>
      </c>
      <c r="I384" s="84">
        <v>116</v>
      </c>
      <c r="J384" s="84">
        <v>116</v>
      </c>
      <c r="K384" s="84">
        <v>116</v>
      </c>
      <c r="L384" s="85">
        <v>116</v>
      </c>
      <c r="N384" s="662"/>
      <c r="O384" s="664">
        <f>+O382+10</f>
        <v>160</v>
      </c>
      <c r="P384" s="78" t="s">
        <v>133</v>
      </c>
      <c r="Q384" s="83">
        <v>116</v>
      </c>
      <c r="R384" s="84">
        <v>116</v>
      </c>
      <c r="S384" s="84">
        <v>116</v>
      </c>
      <c r="T384" s="84">
        <v>116</v>
      </c>
      <c r="U384" s="84">
        <v>116</v>
      </c>
      <c r="V384" s="84">
        <v>116</v>
      </c>
      <c r="W384" s="84">
        <v>116</v>
      </c>
      <c r="X384" s="85">
        <v>116</v>
      </c>
      <c r="Z384" s="662"/>
      <c r="AA384" s="664">
        <f>+AA382+10</f>
        <v>160</v>
      </c>
      <c r="AB384" s="78" t="s">
        <v>133</v>
      </c>
      <c r="AC384" s="83">
        <v>116</v>
      </c>
      <c r="AD384" s="84">
        <v>116</v>
      </c>
      <c r="AE384" s="84">
        <v>116</v>
      </c>
      <c r="AF384" s="84">
        <v>116</v>
      </c>
      <c r="AG384" s="84">
        <v>116</v>
      </c>
      <c r="AH384" s="84">
        <v>116</v>
      </c>
      <c r="AI384" s="84">
        <v>116</v>
      </c>
      <c r="AJ384" s="85">
        <v>117</v>
      </c>
      <c r="AL384" s="662"/>
      <c r="AM384" s="664">
        <f>+AM382+10</f>
        <v>160</v>
      </c>
      <c r="AN384" s="78" t="s">
        <v>133</v>
      </c>
      <c r="AO384" s="83">
        <v>116</v>
      </c>
      <c r="AP384" s="84">
        <v>119</v>
      </c>
      <c r="AQ384" s="84">
        <v>123</v>
      </c>
      <c r="AR384" s="84">
        <v>127</v>
      </c>
      <c r="AS384" s="84">
        <v>131</v>
      </c>
      <c r="AT384" s="84">
        <v>135</v>
      </c>
      <c r="AU384" s="84">
        <v>139</v>
      </c>
      <c r="AV384" s="85">
        <v>143</v>
      </c>
    </row>
    <row r="385" spans="1:48" ht="15" thickBot="1">
      <c r="A385">
        <v>385</v>
      </c>
      <c r="B385" s="662"/>
      <c r="C385" s="665"/>
      <c r="D385" s="82" t="s">
        <v>136</v>
      </c>
      <c r="E385" s="83">
        <v>116</v>
      </c>
      <c r="F385" s="84">
        <v>116</v>
      </c>
      <c r="G385" s="84">
        <v>116</v>
      </c>
      <c r="H385" s="84">
        <v>116</v>
      </c>
      <c r="I385" s="84">
        <v>116</v>
      </c>
      <c r="J385" s="84">
        <v>116</v>
      </c>
      <c r="K385" s="84">
        <v>116</v>
      </c>
      <c r="L385" s="85">
        <v>116</v>
      </c>
      <c r="N385" s="662"/>
      <c r="O385" s="665"/>
      <c r="P385" s="82" t="s">
        <v>136</v>
      </c>
      <c r="Q385" s="83">
        <v>116</v>
      </c>
      <c r="R385" s="84">
        <v>116</v>
      </c>
      <c r="S385" s="84">
        <v>116</v>
      </c>
      <c r="T385" s="84">
        <v>116</v>
      </c>
      <c r="U385" s="84">
        <v>116</v>
      </c>
      <c r="V385" s="84">
        <v>116</v>
      </c>
      <c r="W385" s="84">
        <v>116</v>
      </c>
      <c r="X385" s="85">
        <v>116</v>
      </c>
      <c r="Z385" s="662"/>
      <c r="AA385" s="665"/>
      <c r="AB385" s="82" t="s">
        <v>136</v>
      </c>
      <c r="AC385" s="83">
        <v>116</v>
      </c>
      <c r="AD385" s="84">
        <v>117</v>
      </c>
      <c r="AE385" s="84">
        <v>118</v>
      </c>
      <c r="AF385" s="84">
        <v>119</v>
      </c>
      <c r="AG385" s="84">
        <v>121</v>
      </c>
      <c r="AH385" s="84">
        <v>122</v>
      </c>
      <c r="AI385" s="84">
        <v>123</v>
      </c>
      <c r="AJ385" s="85">
        <v>125</v>
      </c>
      <c r="AL385" s="662"/>
      <c r="AM385" s="665"/>
      <c r="AN385" s="82" t="s">
        <v>136</v>
      </c>
      <c r="AO385" s="83">
        <v>116</v>
      </c>
      <c r="AP385" s="84">
        <v>121</v>
      </c>
      <c r="AQ385" s="84">
        <v>126</v>
      </c>
      <c r="AR385" s="84">
        <v>131</v>
      </c>
      <c r="AS385" s="84">
        <v>136</v>
      </c>
      <c r="AT385" s="84">
        <v>141</v>
      </c>
      <c r="AU385" s="84">
        <v>146</v>
      </c>
      <c r="AV385" s="85">
        <v>152</v>
      </c>
    </row>
    <row r="386" spans="1:48">
      <c r="A386">
        <v>386</v>
      </c>
      <c r="B386" s="662"/>
      <c r="C386" s="666">
        <f>+C384+10</f>
        <v>170</v>
      </c>
      <c r="D386" s="86" t="str">
        <f>+D384</f>
        <v>48-X</v>
      </c>
      <c r="E386" s="184"/>
      <c r="F386" s="88">
        <v>116</v>
      </c>
      <c r="G386" s="88">
        <v>116</v>
      </c>
      <c r="H386" s="88">
        <v>116</v>
      </c>
      <c r="I386" s="88">
        <v>115</v>
      </c>
      <c r="J386" s="88">
        <v>115</v>
      </c>
      <c r="K386" s="88">
        <v>115</v>
      </c>
      <c r="L386" s="89">
        <v>115</v>
      </c>
      <c r="N386" s="662"/>
      <c r="O386" s="666">
        <f>+O384+10</f>
        <v>170</v>
      </c>
      <c r="P386" s="86" t="str">
        <f>+P384</f>
        <v>48-X</v>
      </c>
      <c r="Q386" s="184"/>
      <c r="R386" s="88">
        <v>116</v>
      </c>
      <c r="S386" s="88">
        <v>116</v>
      </c>
      <c r="T386" s="88">
        <v>116</v>
      </c>
      <c r="U386" s="88">
        <v>115</v>
      </c>
      <c r="V386" s="88">
        <v>115</v>
      </c>
      <c r="W386" s="88">
        <v>115</v>
      </c>
      <c r="X386" s="89">
        <v>115</v>
      </c>
      <c r="Z386" s="662"/>
      <c r="AA386" s="666">
        <f>+AA384+10</f>
        <v>170</v>
      </c>
      <c r="AB386" s="86" t="str">
        <f>+AB384</f>
        <v>48-X</v>
      </c>
      <c r="AC386" s="184"/>
      <c r="AD386" s="88">
        <v>116</v>
      </c>
      <c r="AE386" s="88">
        <v>116</v>
      </c>
      <c r="AF386" s="88">
        <v>116</v>
      </c>
      <c r="AG386" s="88">
        <v>115</v>
      </c>
      <c r="AH386" s="88">
        <v>115</v>
      </c>
      <c r="AI386" s="88">
        <v>115</v>
      </c>
      <c r="AJ386" s="89">
        <v>115</v>
      </c>
      <c r="AL386" s="662"/>
      <c r="AM386" s="666">
        <f>+AM384+10</f>
        <v>170</v>
      </c>
      <c r="AN386" s="86" t="str">
        <f>+AN384</f>
        <v>48-X</v>
      </c>
      <c r="AO386" s="184"/>
      <c r="AP386" s="88">
        <v>118</v>
      </c>
      <c r="AQ386" s="88">
        <v>120</v>
      </c>
      <c r="AR386" s="88">
        <v>121</v>
      </c>
      <c r="AS386" s="88">
        <v>123</v>
      </c>
      <c r="AT386" s="88">
        <v>124</v>
      </c>
      <c r="AU386" s="88">
        <v>126</v>
      </c>
      <c r="AV386" s="89">
        <v>128</v>
      </c>
    </row>
    <row r="387" spans="1:48" ht="15" thickBot="1">
      <c r="A387">
        <v>387</v>
      </c>
      <c r="B387" s="662"/>
      <c r="C387" s="667"/>
      <c r="D387" s="90" t="str">
        <f>+D385</f>
        <v>48-XL</v>
      </c>
      <c r="E387" s="184"/>
      <c r="F387" s="88">
        <v>116</v>
      </c>
      <c r="G387" s="88">
        <v>116</v>
      </c>
      <c r="H387" s="88">
        <v>116</v>
      </c>
      <c r="I387" s="88">
        <v>115</v>
      </c>
      <c r="J387" s="88">
        <v>115</v>
      </c>
      <c r="K387" s="88">
        <v>115</v>
      </c>
      <c r="L387" s="89">
        <v>115</v>
      </c>
      <c r="N387" s="662"/>
      <c r="O387" s="667"/>
      <c r="P387" s="90" t="str">
        <f>+P385</f>
        <v>48-XL</v>
      </c>
      <c r="Q387" s="184"/>
      <c r="R387" s="88">
        <v>116</v>
      </c>
      <c r="S387" s="88">
        <v>116</v>
      </c>
      <c r="T387" s="88">
        <v>116</v>
      </c>
      <c r="U387" s="88">
        <v>115</v>
      </c>
      <c r="V387" s="88">
        <v>115</v>
      </c>
      <c r="W387" s="88">
        <v>115</v>
      </c>
      <c r="X387" s="89">
        <v>115</v>
      </c>
      <c r="Z387" s="662"/>
      <c r="AA387" s="667"/>
      <c r="AB387" s="90" t="str">
        <f>+AB385</f>
        <v>48-XL</v>
      </c>
      <c r="AC387" s="184"/>
      <c r="AD387" s="88">
        <v>116</v>
      </c>
      <c r="AE387" s="88">
        <v>116</v>
      </c>
      <c r="AF387" s="88">
        <v>116</v>
      </c>
      <c r="AG387" s="88">
        <v>115</v>
      </c>
      <c r="AH387" s="88">
        <v>115</v>
      </c>
      <c r="AI387" s="88">
        <v>115</v>
      </c>
      <c r="AJ387" s="89">
        <v>115</v>
      </c>
      <c r="AL387" s="662"/>
      <c r="AM387" s="667"/>
      <c r="AN387" s="90" t="str">
        <f>+AN385</f>
        <v>48-XL</v>
      </c>
      <c r="AO387" s="184"/>
      <c r="AP387" s="88">
        <v>119</v>
      </c>
      <c r="AQ387" s="88">
        <v>122</v>
      </c>
      <c r="AR387" s="88">
        <v>125</v>
      </c>
      <c r="AS387" s="88">
        <v>127</v>
      </c>
      <c r="AT387" s="88">
        <v>130</v>
      </c>
      <c r="AU387" s="88">
        <v>133</v>
      </c>
      <c r="AV387" s="89">
        <v>136</v>
      </c>
    </row>
    <row r="388" spans="1:48">
      <c r="A388">
        <v>388</v>
      </c>
      <c r="B388" s="662"/>
      <c r="C388" s="664">
        <f>+C386+10</f>
        <v>180</v>
      </c>
      <c r="D388" s="78" t="s">
        <v>133</v>
      </c>
      <c r="E388" s="184"/>
      <c r="F388" s="183"/>
      <c r="G388" s="84">
        <v>117</v>
      </c>
      <c r="H388" s="84">
        <v>117</v>
      </c>
      <c r="I388" s="84">
        <v>116</v>
      </c>
      <c r="J388" s="84">
        <v>116</v>
      </c>
      <c r="K388" s="84">
        <v>116</v>
      </c>
      <c r="L388" s="85">
        <v>116</v>
      </c>
      <c r="N388" s="662"/>
      <c r="O388" s="664">
        <f>+O386+10</f>
        <v>180</v>
      </c>
      <c r="P388" s="78" t="s">
        <v>133</v>
      </c>
      <c r="Q388" s="184"/>
      <c r="R388" s="183"/>
      <c r="S388" s="84">
        <v>117</v>
      </c>
      <c r="T388" s="84">
        <v>117</v>
      </c>
      <c r="U388" s="84">
        <v>116</v>
      </c>
      <c r="V388" s="84">
        <v>116</v>
      </c>
      <c r="W388" s="84">
        <v>116</v>
      </c>
      <c r="X388" s="85">
        <v>116</v>
      </c>
      <c r="Z388" s="662"/>
      <c r="AA388" s="664">
        <f>+AA386+10</f>
        <v>180</v>
      </c>
      <c r="AB388" s="78" t="s">
        <v>133</v>
      </c>
      <c r="AC388" s="184"/>
      <c r="AD388" s="183"/>
      <c r="AE388" s="84">
        <v>117</v>
      </c>
      <c r="AF388" s="84">
        <v>117</v>
      </c>
      <c r="AG388" s="84">
        <v>116</v>
      </c>
      <c r="AH388" s="84">
        <v>116</v>
      </c>
      <c r="AI388" s="84">
        <v>116</v>
      </c>
      <c r="AJ388" s="85">
        <v>116</v>
      </c>
      <c r="AL388" s="662"/>
      <c r="AM388" s="664">
        <f>+AM386+10</f>
        <v>180</v>
      </c>
      <c r="AN388" s="78" t="s">
        <v>133</v>
      </c>
      <c r="AO388" s="184"/>
      <c r="AP388" s="183"/>
      <c r="AQ388" s="84">
        <v>117</v>
      </c>
      <c r="AR388" s="84">
        <v>117</v>
      </c>
      <c r="AS388" s="84">
        <v>116</v>
      </c>
      <c r="AT388" s="84">
        <v>116</v>
      </c>
      <c r="AU388" s="84">
        <v>116</v>
      </c>
      <c r="AV388" s="85">
        <v>116</v>
      </c>
    </row>
    <row r="389" spans="1:48" ht="15" thickBot="1">
      <c r="A389">
        <v>389</v>
      </c>
      <c r="B389" s="662"/>
      <c r="C389" s="665"/>
      <c r="D389" s="82" t="s">
        <v>136</v>
      </c>
      <c r="E389" s="184"/>
      <c r="F389" s="183"/>
      <c r="G389" s="84">
        <v>117</v>
      </c>
      <c r="H389" s="84">
        <v>117</v>
      </c>
      <c r="I389" s="84">
        <v>116</v>
      </c>
      <c r="J389" s="84">
        <v>116</v>
      </c>
      <c r="K389" s="84">
        <v>116</v>
      </c>
      <c r="L389" s="85">
        <v>116</v>
      </c>
      <c r="N389" s="662"/>
      <c r="O389" s="665"/>
      <c r="P389" s="82" t="s">
        <v>136</v>
      </c>
      <c r="Q389" s="184"/>
      <c r="R389" s="183"/>
      <c r="S389" s="84">
        <v>117</v>
      </c>
      <c r="T389" s="84">
        <v>117</v>
      </c>
      <c r="U389" s="84">
        <v>116</v>
      </c>
      <c r="V389" s="84">
        <v>116</v>
      </c>
      <c r="W389" s="84">
        <v>116</v>
      </c>
      <c r="X389" s="85">
        <v>116</v>
      </c>
      <c r="Z389" s="662"/>
      <c r="AA389" s="665"/>
      <c r="AB389" s="82" t="s">
        <v>136</v>
      </c>
      <c r="AC389" s="184"/>
      <c r="AD389" s="183"/>
      <c r="AE389" s="84">
        <v>117</v>
      </c>
      <c r="AF389" s="84">
        <v>117</v>
      </c>
      <c r="AG389" s="84">
        <v>116</v>
      </c>
      <c r="AH389" s="84">
        <v>116</v>
      </c>
      <c r="AI389" s="84">
        <v>116</v>
      </c>
      <c r="AJ389" s="85">
        <v>116</v>
      </c>
      <c r="AL389" s="662"/>
      <c r="AM389" s="665"/>
      <c r="AN389" s="82" t="s">
        <v>136</v>
      </c>
      <c r="AO389" s="184"/>
      <c r="AP389" s="183"/>
      <c r="AQ389" s="84">
        <v>119</v>
      </c>
      <c r="AR389" s="84">
        <v>120</v>
      </c>
      <c r="AS389" s="84">
        <v>121</v>
      </c>
      <c r="AT389" s="84">
        <v>122</v>
      </c>
      <c r="AU389" s="84">
        <v>123</v>
      </c>
      <c r="AV389" s="85">
        <v>124</v>
      </c>
    </row>
    <row r="390" spans="1:48">
      <c r="A390">
        <v>390</v>
      </c>
      <c r="B390" s="662"/>
      <c r="C390" s="666">
        <f>+C388+10</f>
        <v>190</v>
      </c>
      <c r="D390" s="86" t="str">
        <f>+D388</f>
        <v>48-X</v>
      </c>
      <c r="E390" s="184"/>
      <c r="F390" s="183"/>
      <c r="G390" s="183"/>
      <c r="H390" s="183"/>
      <c r="I390" s="88">
        <v>117</v>
      </c>
      <c r="J390" s="88">
        <v>116</v>
      </c>
      <c r="K390" s="88">
        <v>116</v>
      </c>
      <c r="L390" s="89">
        <v>116</v>
      </c>
      <c r="N390" s="662"/>
      <c r="O390" s="666">
        <f>+O388+10</f>
        <v>190</v>
      </c>
      <c r="P390" s="86" t="str">
        <f>+P388</f>
        <v>48-X</v>
      </c>
      <c r="Q390" s="184"/>
      <c r="R390" s="183"/>
      <c r="S390" s="183"/>
      <c r="T390" s="183"/>
      <c r="U390" s="88">
        <v>117</v>
      </c>
      <c r="V390" s="88">
        <v>116</v>
      </c>
      <c r="W390" s="88">
        <v>116</v>
      </c>
      <c r="X390" s="89">
        <v>116</v>
      </c>
      <c r="Z390" s="662"/>
      <c r="AA390" s="666">
        <f>+AA388+10</f>
        <v>190</v>
      </c>
      <c r="AB390" s="86" t="str">
        <f>+AB388</f>
        <v>48-X</v>
      </c>
      <c r="AC390" s="184"/>
      <c r="AD390" s="183"/>
      <c r="AE390" s="183"/>
      <c r="AF390" s="183"/>
      <c r="AG390" s="88">
        <v>117</v>
      </c>
      <c r="AH390" s="88">
        <v>116</v>
      </c>
      <c r="AI390" s="88">
        <v>116</v>
      </c>
      <c r="AJ390" s="89">
        <v>116</v>
      </c>
      <c r="AL390" s="662"/>
      <c r="AM390" s="666">
        <f>+AM388+10</f>
        <v>190</v>
      </c>
      <c r="AN390" s="86" t="str">
        <f>+AN388</f>
        <v>48-X</v>
      </c>
      <c r="AO390" s="184"/>
      <c r="AP390" s="183"/>
      <c r="AQ390" s="183"/>
      <c r="AR390" s="183"/>
      <c r="AS390" s="88">
        <v>117</v>
      </c>
      <c r="AT390" s="88">
        <v>116</v>
      </c>
      <c r="AU390" s="88">
        <v>116</v>
      </c>
      <c r="AV390" s="89">
        <v>116</v>
      </c>
    </row>
    <row r="391" spans="1:48" ht="15" thickBot="1">
      <c r="A391">
        <v>391</v>
      </c>
      <c r="B391" s="662"/>
      <c r="C391" s="667"/>
      <c r="D391" s="90" t="str">
        <f>+D389</f>
        <v>48-XL</v>
      </c>
      <c r="E391" s="184"/>
      <c r="F391" s="183"/>
      <c r="G391" s="183"/>
      <c r="H391" s="183"/>
      <c r="I391" s="88">
        <v>117</v>
      </c>
      <c r="J391" s="88">
        <v>116</v>
      </c>
      <c r="K391" s="88">
        <v>116</v>
      </c>
      <c r="L391" s="89">
        <v>116</v>
      </c>
      <c r="N391" s="662"/>
      <c r="O391" s="667"/>
      <c r="P391" s="90" t="str">
        <f>+P389</f>
        <v>48-XL</v>
      </c>
      <c r="Q391" s="184"/>
      <c r="R391" s="183"/>
      <c r="S391" s="183"/>
      <c r="T391" s="183"/>
      <c r="U391" s="88">
        <v>117</v>
      </c>
      <c r="V391" s="88">
        <v>116</v>
      </c>
      <c r="W391" s="88">
        <v>116</v>
      </c>
      <c r="X391" s="89">
        <v>116</v>
      </c>
      <c r="Z391" s="662"/>
      <c r="AA391" s="667"/>
      <c r="AB391" s="90" t="str">
        <f>+AB389</f>
        <v>48-XL</v>
      </c>
      <c r="AC391" s="184"/>
      <c r="AD391" s="183"/>
      <c r="AE391" s="183"/>
      <c r="AF391" s="183"/>
      <c r="AG391" s="88">
        <v>117</v>
      </c>
      <c r="AH391" s="88">
        <v>116</v>
      </c>
      <c r="AI391" s="88">
        <v>116</v>
      </c>
      <c r="AJ391" s="89">
        <v>116</v>
      </c>
      <c r="AL391" s="662"/>
      <c r="AM391" s="667"/>
      <c r="AN391" s="90" t="str">
        <f>+AN389</f>
        <v>48-XL</v>
      </c>
      <c r="AO391" s="184"/>
      <c r="AP391" s="183"/>
      <c r="AQ391" s="183"/>
      <c r="AR391" s="183"/>
      <c r="AS391" s="88">
        <v>117</v>
      </c>
      <c r="AT391" s="88">
        <v>116</v>
      </c>
      <c r="AU391" s="88">
        <v>116</v>
      </c>
      <c r="AV391" s="89">
        <v>116</v>
      </c>
    </row>
    <row r="392" spans="1:48">
      <c r="A392">
        <v>392</v>
      </c>
      <c r="B392" s="662"/>
      <c r="C392" s="664">
        <f>+C390+10</f>
        <v>200</v>
      </c>
      <c r="D392" s="78" t="s">
        <v>133</v>
      </c>
      <c r="E392" s="184"/>
      <c r="F392" s="183"/>
      <c r="G392" s="183"/>
      <c r="H392" s="183"/>
      <c r="I392" s="183"/>
      <c r="J392" s="183"/>
      <c r="K392" s="84">
        <v>117</v>
      </c>
      <c r="L392" s="85">
        <v>117</v>
      </c>
      <c r="N392" s="662"/>
      <c r="O392" s="664">
        <f>+O390+10</f>
        <v>200</v>
      </c>
      <c r="P392" s="78" t="s">
        <v>133</v>
      </c>
      <c r="Q392" s="184"/>
      <c r="R392" s="183"/>
      <c r="S392" s="183"/>
      <c r="T392" s="183"/>
      <c r="U392" s="183"/>
      <c r="V392" s="183"/>
      <c r="W392" s="84">
        <v>117</v>
      </c>
      <c r="X392" s="85">
        <v>117</v>
      </c>
      <c r="Z392" s="662"/>
      <c r="AA392" s="664">
        <f>+AA390+10</f>
        <v>200</v>
      </c>
      <c r="AB392" s="78" t="s">
        <v>133</v>
      </c>
      <c r="AC392" s="184"/>
      <c r="AD392" s="183"/>
      <c r="AE392" s="183"/>
      <c r="AF392" s="183"/>
      <c r="AG392" s="183"/>
      <c r="AH392" s="183"/>
      <c r="AI392" s="84">
        <v>117</v>
      </c>
      <c r="AJ392" s="85">
        <v>117</v>
      </c>
      <c r="AL392" s="662"/>
      <c r="AM392" s="664">
        <f>+AM390+10</f>
        <v>200</v>
      </c>
      <c r="AN392" s="78" t="s">
        <v>133</v>
      </c>
      <c r="AO392" s="184"/>
      <c r="AP392" s="183"/>
      <c r="AQ392" s="183"/>
      <c r="AR392" s="183"/>
      <c r="AS392" s="183"/>
      <c r="AT392" s="183"/>
      <c r="AU392" s="84">
        <v>117</v>
      </c>
      <c r="AV392" s="85">
        <v>117</v>
      </c>
    </row>
    <row r="393" spans="1:48" ht="15" thickBot="1">
      <c r="A393">
        <v>393</v>
      </c>
      <c r="B393" s="663"/>
      <c r="C393" s="665"/>
      <c r="D393" s="82" t="s">
        <v>136</v>
      </c>
      <c r="E393" s="181"/>
      <c r="F393" s="180"/>
      <c r="G393" s="180"/>
      <c r="H393" s="180"/>
      <c r="I393" s="180"/>
      <c r="J393" s="180"/>
      <c r="K393" s="186">
        <v>117</v>
      </c>
      <c r="L393" s="185">
        <v>117</v>
      </c>
      <c r="N393" s="663"/>
      <c r="O393" s="665"/>
      <c r="P393" s="82" t="s">
        <v>136</v>
      </c>
      <c r="Q393" s="181"/>
      <c r="R393" s="180"/>
      <c r="S393" s="180"/>
      <c r="T393" s="180"/>
      <c r="U393" s="180"/>
      <c r="V393" s="180"/>
      <c r="W393" s="186">
        <v>117</v>
      </c>
      <c r="X393" s="185">
        <v>117</v>
      </c>
      <c r="Z393" s="663"/>
      <c r="AA393" s="665"/>
      <c r="AB393" s="82" t="s">
        <v>136</v>
      </c>
      <c r="AC393" s="181"/>
      <c r="AD393" s="180"/>
      <c r="AE393" s="180"/>
      <c r="AF393" s="180"/>
      <c r="AG393" s="180"/>
      <c r="AH393" s="180"/>
      <c r="AI393" s="186">
        <v>117</v>
      </c>
      <c r="AJ393" s="185">
        <v>117</v>
      </c>
      <c r="AL393" s="663"/>
      <c r="AM393" s="665"/>
      <c r="AN393" s="82" t="s">
        <v>136</v>
      </c>
      <c r="AO393" s="181"/>
      <c r="AP393" s="180"/>
      <c r="AQ393" s="180"/>
      <c r="AR393" s="180"/>
      <c r="AS393" s="180"/>
      <c r="AT393" s="180"/>
      <c r="AU393" s="186">
        <v>117</v>
      </c>
      <c r="AV393" s="185">
        <v>117</v>
      </c>
    </row>
    <row r="394" spans="1:48">
      <c r="A394">
        <v>394</v>
      </c>
    </row>
    <row r="395" spans="1:48">
      <c r="A395">
        <v>395</v>
      </c>
    </row>
    <row r="396" spans="1:48">
      <c r="A396">
        <v>396</v>
      </c>
    </row>
    <row r="397" spans="1:48">
      <c r="A397">
        <v>397</v>
      </c>
    </row>
    <row r="398" spans="1:48">
      <c r="A398">
        <v>398</v>
      </c>
    </row>
    <row r="399" spans="1:48">
      <c r="A399">
        <v>399</v>
      </c>
    </row>
    <row r="400" spans="1:48" ht="15" thickBot="1">
      <c r="A400">
        <v>400</v>
      </c>
    </row>
    <row r="401" spans="1:48" ht="18.600000000000001" thickBot="1">
      <c r="A401">
        <v>401</v>
      </c>
      <c r="B401" s="649" t="s">
        <v>1112</v>
      </c>
      <c r="C401" s="650"/>
      <c r="D401" s="651"/>
      <c r="E401" s="649" t="s">
        <v>1134</v>
      </c>
      <c r="F401" s="650"/>
      <c r="G401" s="650"/>
      <c r="H401" s="650"/>
      <c r="I401" s="650"/>
      <c r="J401" s="650"/>
      <c r="K401" s="650"/>
      <c r="L401" s="651"/>
      <c r="N401" s="649" t="s">
        <v>1114</v>
      </c>
      <c r="O401" s="650"/>
      <c r="P401" s="651"/>
      <c r="Q401" s="649" t="s">
        <v>1134</v>
      </c>
      <c r="R401" s="650"/>
      <c r="S401" s="650"/>
      <c r="T401" s="650"/>
      <c r="U401" s="650"/>
      <c r="V401" s="650"/>
      <c r="W401" s="650"/>
      <c r="X401" s="651"/>
      <c r="Z401" s="649" t="s">
        <v>1115</v>
      </c>
      <c r="AA401" s="650"/>
      <c r="AB401" s="651"/>
      <c r="AC401" s="649" t="s">
        <v>1134</v>
      </c>
      <c r="AD401" s="650"/>
      <c r="AE401" s="650"/>
      <c r="AF401" s="650"/>
      <c r="AG401" s="650"/>
      <c r="AH401" s="650"/>
      <c r="AI401" s="650"/>
      <c r="AJ401" s="651"/>
      <c r="AL401" s="649" t="s">
        <v>1116</v>
      </c>
      <c r="AM401" s="650"/>
      <c r="AN401" s="651"/>
      <c r="AO401" s="649" t="s">
        <v>1134</v>
      </c>
      <c r="AP401" s="650"/>
      <c r="AQ401" s="650"/>
      <c r="AR401" s="650"/>
      <c r="AS401" s="650"/>
      <c r="AT401" s="650"/>
      <c r="AU401" s="650"/>
      <c r="AV401" s="651"/>
    </row>
    <row r="402" spans="1:48" ht="15.75" customHeight="1">
      <c r="A402">
        <v>402</v>
      </c>
      <c r="B402" s="652" t="s">
        <v>1127</v>
      </c>
      <c r="C402" s="652" t="s">
        <v>634</v>
      </c>
      <c r="D402" s="669" t="s">
        <v>1119</v>
      </c>
      <c r="E402" s="676" t="s">
        <v>1120</v>
      </c>
      <c r="F402" s="677"/>
      <c r="G402" s="677"/>
      <c r="H402" s="677"/>
      <c r="I402" s="677"/>
      <c r="J402" s="677"/>
      <c r="K402" s="677"/>
      <c r="L402" s="678"/>
      <c r="N402" s="652" t="s">
        <v>1127</v>
      </c>
      <c r="O402" s="652" t="s">
        <v>634</v>
      </c>
      <c r="P402" s="669" t="s">
        <v>1119</v>
      </c>
      <c r="Q402" s="676" t="s">
        <v>1120</v>
      </c>
      <c r="R402" s="677"/>
      <c r="S402" s="677"/>
      <c r="T402" s="677"/>
      <c r="U402" s="677"/>
      <c r="V402" s="677"/>
      <c r="W402" s="677"/>
      <c r="X402" s="678"/>
      <c r="Z402" s="652" t="s">
        <v>1127</v>
      </c>
      <c r="AA402" s="652" t="s">
        <v>634</v>
      </c>
      <c r="AB402" s="669" t="s">
        <v>1119</v>
      </c>
      <c r="AC402" s="676" t="s">
        <v>1120</v>
      </c>
      <c r="AD402" s="677"/>
      <c r="AE402" s="677"/>
      <c r="AF402" s="677"/>
      <c r="AG402" s="677"/>
      <c r="AH402" s="677"/>
      <c r="AI402" s="677"/>
      <c r="AJ402" s="678"/>
      <c r="AL402" s="652" t="s">
        <v>1127</v>
      </c>
      <c r="AM402" s="652" t="s">
        <v>634</v>
      </c>
      <c r="AN402" s="669" t="s">
        <v>1119</v>
      </c>
      <c r="AO402" s="676" t="s">
        <v>1120</v>
      </c>
      <c r="AP402" s="677"/>
      <c r="AQ402" s="677"/>
      <c r="AR402" s="677"/>
      <c r="AS402" s="677"/>
      <c r="AT402" s="677"/>
      <c r="AU402" s="677"/>
      <c r="AV402" s="678"/>
    </row>
    <row r="403" spans="1:48" ht="15" customHeight="1" thickBot="1">
      <c r="A403">
        <v>403</v>
      </c>
      <c r="B403" s="668"/>
      <c r="C403" s="668"/>
      <c r="D403" s="670"/>
      <c r="E403" s="679"/>
      <c r="F403" s="680"/>
      <c r="G403" s="680"/>
      <c r="H403" s="680"/>
      <c r="I403" s="680"/>
      <c r="J403" s="680"/>
      <c r="K403" s="680"/>
      <c r="L403" s="681"/>
      <c r="N403" s="668"/>
      <c r="O403" s="668"/>
      <c r="P403" s="670"/>
      <c r="Q403" s="679"/>
      <c r="R403" s="680"/>
      <c r="S403" s="680"/>
      <c r="T403" s="680"/>
      <c r="U403" s="680"/>
      <c r="V403" s="680"/>
      <c r="W403" s="680"/>
      <c r="X403" s="681"/>
      <c r="Z403" s="668"/>
      <c r="AA403" s="668"/>
      <c r="AB403" s="670"/>
      <c r="AC403" s="679"/>
      <c r="AD403" s="680"/>
      <c r="AE403" s="680"/>
      <c r="AF403" s="680"/>
      <c r="AG403" s="680"/>
      <c r="AH403" s="680"/>
      <c r="AI403" s="680"/>
      <c r="AJ403" s="681"/>
      <c r="AL403" s="668"/>
      <c r="AM403" s="668"/>
      <c r="AN403" s="670"/>
      <c r="AO403" s="679"/>
      <c r="AP403" s="680"/>
      <c r="AQ403" s="680"/>
      <c r="AR403" s="680"/>
      <c r="AS403" s="680"/>
      <c r="AT403" s="680"/>
      <c r="AU403" s="680"/>
      <c r="AV403" s="681"/>
    </row>
    <row r="404" spans="1:48" ht="15" thickBot="1">
      <c r="A404">
        <v>404</v>
      </c>
      <c r="B404" s="653"/>
      <c r="C404" s="653"/>
      <c r="D404" s="671"/>
      <c r="E404" s="75">
        <v>0</v>
      </c>
      <c r="F404" s="76">
        <v>500</v>
      </c>
      <c r="G404" s="76">
        <v>1000</v>
      </c>
      <c r="H404" s="76">
        <v>1500</v>
      </c>
      <c r="I404" s="76">
        <v>2000</v>
      </c>
      <c r="J404" s="76">
        <v>2500</v>
      </c>
      <c r="K404" s="76">
        <v>3000</v>
      </c>
      <c r="L404" s="77">
        <v>3500</v>
      </c>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1141</v>
      </c>
      <c r="C405" s="664">
        <v>100</v>
      </c>
      <c r="D405" s="78" t="s">
        <v>133</v>
      </c>
      <c r="E405" s="94">
        <v>1.57</v>
      </c>
      <c r="F405" s="95">
        <v>1.6</v>
      </c>
      <c r="G405" s="95">
        <v>1.63</v>
      </c>
      <c r="H405" s="95">
        <v>1.67</v>
      </c>
      <c r="I405" s="95">
        <v>1.7</v>
      </c>
      <c r="J405" s="95">
        <v>1.74</v>
      </c>
      <c r="K405" s="95">
        <v>1.77</v>
      </c>
      <c r="L405" s="96">
        <v>1.81</v>
      </c>
      <c r="N405" s="661" t="s">
        <v>1141</v>
      </c>
      <c r="O405" s="664">
        <v>100</v>
      </c>
      <c r="P405" s="78" t="s">
        <v>133</v>
      </c>
      <c r="Q405" s="94">
        <v>1.57</v>
      </c>
      <c r="R405" s="95">
        <v>1.6</v>
      </c>
      <c r="S405" s="95">
        <v>1.63</v>
      </c>
      <c r="T405" s="95">
        <v>1.67</v>
      </c>
      <c r="U405" s="95">
        <v>1.7</v>
      </c>
      <c r="V405" s="95">
        <v>1.74</v>
      </c>
      <c r="W405" s="95">
        <v>1.77</v>
      </c>
      <c r="X405" s="96">
        <v>1.81</v>
      </c>
      <c r="Z405" s="661" t="s">
        <v>1141</v>
      </c>
      <c r="AA405" s="664">
        <v>100</v>
      </c>
      <c r="AB405" s="78" t="s">
        <v>133</v>
      </c>
      <c r="AC405" s="94">
        <v>1.57</v>
      </c>
      <c r="AD405" s="95">
        <v>1.6</v>
      </c>
      <c r="AE405" s="95">
        <v>1.63</v>
      </c>
      <c r="AF405" s="95">
        <v>1.67</v>
      </c>
      <c r="AG405" s="95">
        <v>1.7</v>
      </c>
      <c r="AH405" s="95">
        <v>1.74</v>
      </c>
      <c r="AI405" s="95">
        <v>1.77</v>
      </c>
      <c r="AJ405" s="96">
        <v>1.81</v>
      </c>
      <c r="AL405" s="661" t="s">
        <v>1141</v>
      </c>
      <c r="AM405" s="664">
        <v>100</v>
      </c>
      <c r="AN405" s="78" t="s">
        <v>133</v>
      </c>
      <c r="AO405" s="94">
        <v>1.57</v>
      </c>
      <c r="AP405" s="95">
        <v>1.58</v>
      </c>
      <c r="AQ405" s="95">
        <v>1.59</v>
      </c>
      <c r="AR405" s="95">
        <v>1.6</v>
      </c>
      <c r="AS405" s="95">
        <v>1.62</v>
      </c>
      <c r="AT405" s="95">
        <v>1.63</v>
      </c>
      <c r="AU405" s="95">
        <v>1.64</v>
      </c>
      <c r="AV405" s="96">
        <v>1.66</v>
      </c>
    </row>
    <row r="406" spans="1:48" ht="15" thickBot="1">
      <c r="A406">
        <v>406</v>
      </c>
      <c r="B406" s="662"/>
      <c r="C406" s="665"/>
      <c r="D406" s="82" t="s">
        <v>136</v>
      </c>
      <c r="E406" s="97">
        <v>1.72</v>
      </c>
      <c r="F406" s="98">
        <v>1.75</v>
      </c>
      <c r="G406" s="98">
        <v>1.78</v>
      </c>
      <c r="H406" s="98">
        <v>1.81</v>
      </c>
      <c r="I406" s="98">
        <v>1.85</v>
      </c>
      <c r="J406" s="98">
        <v>1.88</v>
      </c>
      <c r="K406" s="98">
        <v>1.91</v>
      </c>
      <c r="L406" s="99">
        <v>1.95</v>
      </c>
      <c r="N406" s="662"/>
      <c r="O406" s="665"/>
      <c r="P406" s="82" t="s">
        <v>136</v>
      </c>
      <c r="Q406" s="97">
        <v>1.72</v>
      </c>
      <c r="R406" s="98">
        <v>1.75</v>
      </c>
      <c r="S406" s="98">
        <v>1.78</v>
      </c>
      <c r="T406" s="98">
        <v>1.81</v>
      </c>
      <c r="U406" s="98">
        <v>1.85</v>
      </c>
      <c r="V406" s="98">
        <v>1.88</v>
      </c>
      <c r="W406" s="98">
        <v>1.91</v>
      </c>
      <c r="X406" s="99">
        <v>1.95</v>
      </c>
      <c r="Z406" s="662"/>
      <c r="AA406" s="665"/>
      <c r="AB406" s="82" t="s">
        <v>136</v>
      </c>
      <c r="AC406" s="97">
        <v>1.72</v>
      </c>
      <c r="AD406" s="98">
        <v>1.75</v>
      </c>
      <c r="AE406" s="98">
        <v>1.78</v>
      </c>
      <c r="AF406" s="98">
        <v>1.81</v>
      </c>
      <c r="AG406" s="98">
        <v>1.84</v>
      </c>
      <c r="AH406" s="98">
        <v>1.87</v>
      </c>
      <c r="AI406" s="98">
        <v>1.9</v>
      </c>
      <c r="AJ406" s="99">
        <v>1.94</v>
      </c>
      <c r="AL406" s="662"/>
      <c r="AM406" s="665"/>
      <c r="AN406" s="82" t="s">
        <v>136</v>
      </c>
      <c r="AO406" s="97">
        <v>1.56</v>
      </c>
      <c r="AP406" s="98">
        <v>1.56</v>
      </c>
      <c r="AQ406" s="98">
        <v>1.56</v>
      </c>
      <c r="AR406" s="98">
        <v>1.56</v>
      </c>
      <c r="AS406" s="98">
        <v>1.56</v>
      </c>
      <c r="AT406" s="98">
        <v>1.56</v>
      </c>
      <c r="AU406" s="98">
        <v>1.56</v>
      </c>
      <c r="AV406" s="99">
        <v>1.56</v>
      </c>
    </row>
    <row r="407" spans="1:48">
      <c r="A407">
        <v>407</v>
      </c>
      <c r="B407" s="662"/>
      <c r="C407" s="666">
        <v>110</v>
      </c>
      <c r="D407" s="86" t="str">
        <f>+D405</f>
        <v>48-X</v>
      </c>
      <c r="E407" s="100">
        <v>1.47</v>
      </c>
      <c r="F407" s="101">
        <v>1.5</v>
      </c>
      <c r="G407" s="101">
        <v>1.53</v>
      </c>
      <c r="H407" s="101">
        <v>1.56</v>
      </c>
      <c r="I407" s="101">
        <v>1.6</v>
      </c>
      <c r="J407" s="101">
        <v>1.63</v>
      </c>
      <c r="K407" s="101">
        <v>1.66</v>
      </c>
      <c r="L407" s="102">
        <v>1.7</v>
      </c>
      <c r="N407" s="662"/>
      <c r="O407" s="666">
        <v>110</v>
      </c>
      <c r="P407" s="86" t="str">
        <f>+P405</f>
        <v>48-X</v>
      </c>
      <c r="Q407" s="100">
        <v>1.47</v>
      </c>
      <c r="R407" s="101">
        <v>1.5</v>
      </c>
      <c r="S407" s="101">
        <v>1.53</v>
      </c>
      <c r="T407" s="101">
        <v>1.56</v>
      </c>
      <c r="U407" s="101">
        <v>1.6</v>
      </c>
      <c r="V407" s="101">
        <v>1.63</v>
      </c>
      <c r="W407" s="101">
        <v>1.66</v>
      </c>
      <c r="X407" s="102">
        <v>1.7</v>
      </c>
      <c r="Z407" s="662"/>
      <c r="AA407" s="666">
        <v>110</v>
      </c>
      <c r="AB407" s="86" t="str">
        <f>+AB405</f>
        <v>48-X</v>
      </c>
      <c r="AC407" s="100">
        <v>1.47</v>
      </c>
      <c r="AD407" s="101">
        <v>1.5</v>
      </c>
      <c r="AE407" s="101">
        <v>1.53</v>
      </c>
      <c r="AF407" s="101">
        <v>1.56</v>
      </c>
      <c r="AG407" s="101">
        <v>1.6</v>
      </c>
      <c r="AH407" s="101">
        <v>1.63</v>
      </c>
      <c r="AI407" s="101">
        <v>1.66</v>
      </c>
      <c r="AJ407" s="102">
        <v>1.7</v>
      </c>
      <c r="AL407" s="662"/>
      <c r="AM407" s="666">
        <v>110</v>
      </c>
      <c r="AN407" s="86" t="str">
        <f>+AN405</f>
        <v>48-X</v>
      </c>
      <c r="AO407" s="100">
        <v>1.47</v>
      </c>
      <c r="AP407" s="101">
        <v>1.49</v>
      </c>
      <c r="AQ407" s="101">
        <v>1.52</v>
      </c>
      <c r="AR407" s="101">
        <v>1.55</v>
      </c>
      <c r="AS407" s="101">
        <v>1.57</v>
      </c>
      <c r="AT407" s="101">
        <v>1.6</v>
      </c>
      <c r="AU407" s="101">
        <v>1.63</v>
      </c>
      <c r="AV407" s="102">
        <v>1.66</v>
      </c>
    </row>
    <row r="408" spans="1:48" ht="15" thickBot="1">
      <c r="A408">
        <v>408</v>
      </c>
      <c r="B408" s="662"/>
      <c r="C408" s="667"/>
      <c r="D408" s="90" t="str">
        <f>+D406</f>
        <v>48-XL</v>
      </c>
      <c r="E408" s="100">
        <v>1.51</v>
      </c>
      <c r="F408" s="101">
        <v>1.55</v>
      </c>
      <c r="G408" s="101">
        <v>1.6</v>
      </c>
      <c r="H408" s="101">
        <v>1.65</v>
      </c>
      <c r="I408" s="101">
        <v>1.7</v>
      </c>
      <c r="J408" s="101">
        <v>1.75</v>
      </c>
      <c r="K408" s="101">
        <v>1.8</v>
      </c>
      <c r="L408" s="102">
        <v>1.85</v>
      </c>
      <c r="N408" s="662"/>
      <c r="O408" s="667"/>
      <c r="P408" s="90" t="str">
        <f>+P406</f>
        <v>48-XL</v>
      </c>
      <c r="Q408" s="100">
        <v>1.51</v>
      </c>
      <c r="R408" s="101">
        <v>1.55</v>
      </c>
      <c r="S408" s="101">
        <v>1.6</v>
      </c>
      <c r="T408" s="101">
        <v>1.65</v>
      </c>
      <c r="U408" s="101">
        <v>1.7</v>
      </c>
      <c r="V408" s="101">
        <v>1.75</v>
      </c>
      <c r="W408" s="101">
        <v>1.8</v>
      </c>
      <c r="X408" s="102">
        <v>1.85</v>
      </c>
      <c r="Z408" s="662"/>
      <c r="AA408" s="667"/>
      <c r="AB408" s="90" t="str">
        <f>+AB406</f>
        <v>48-XL</v>
      </c>
      <c r="AC408" s="100">
        <v>1.51</v>
      </c>
      <c r="AD408" s="101">
        <v>1.55</v>
      </c>
      <c r="AE408" s="101">
        <v>1.6</v>
      </c>
      <c r="AF408" s="101">
        <v>1.65</v>
      </c>
      <c r="AG408" s="101">
        <v>1.7</v>
      </c>
      <c r="AH408" s="101">
        <v>1.75</v>
      </c>
      <c r="AI408" s="101">
        <v>1.8</v>
      </c>
      <c r="AJ408" s="102">
        <v>1.85</v>
      </c>
      <c r="AL408" s="662"/>
      <c r="AM408" s="667"/>
      <c r="AN408" s="90" t="str">
        <f>+AN406</f>
        <v>48-XL</v>
      </c>
      <c r="AO408" s="100">
        <v>1.51</v>
      </c>
      <c r="AP408" s="101">
        <v>1.51</v>
      </c>
      <c r="AQ408" s="101">
        <v>1.52</v>
      </c>
      <c r="AR408" s="101">
        <v>1.53</v>
      </c>
      <c r="AS408" s="101">
        <v>1.53</v>
      </c>
      <c r="AT408" s="101">
        <v>1.54</v>
      </c>
      <c r="AU408" s="101">
        <v>1.55</v>
      </c>
      <c r="AV408" s="102">
        <v>1.56</v>
      </c>
    </row>
    <row r="409" spans="1:48">
      <c r="A409">
        <v>409</v>
      </c>
      <c r="B409" s="662"/>
      <c r="C409" s="664">
        <f>+C407+10</f>
        <v>120</v>
      </c>
      <c r="D409" s="78" t="s">
        <v>133</v>
      </c>
      <c r="E409" s="97">
        <v>1.27</v>
      </c>
      <c r="F409" s="98">
        <v>1.31</v>
      </c>
      <c r="G409" s="98">
        <v>1.36</v>
      </c>
      <c r="H409" s="98">
        <v>1.41</v>
      </c>
      <c r="I409" s="98">
        <v>1.45</v>
      </c>
      <c r="J409" s="98">
        <v>1.5</v>
      </c>
      <c r="K409" s="98">
        <v>1.55</v>
      </c>
      <c r="L409" s="99">
        <v>1.6</v>
      </c>
      <c r="N409" s="662"/>
      <c r="O409" s="664">
        <f>+O407+10</f>
        <v>120</v>
      </c>
      <c r="P409" s="78" t="s">
        <v>133</v>
      </c>
      <c r="Q409" s="97">
        <v>1.27</v>
      </c>
      <c r="R409" s="98">
        <v>1.31</v>
      </c>
      <c r="S409" s="98">
        <v>1.36</v>
      </c>
      <c r="T409" s="98">
        <v>1.41</v>
      </c>
      <c r="U409" s="98">
        <v>1.45</v>
      </c>
      <c r="V409" s="98">
        <v>1.5</v>
      </c>
      <c r="W409" s="98">
        <v>1.55</v>
      </c>
      <c r="X409" s="99">
        <v>1.6</v>
      </c>
      <c r="Z409" s="662"/>
      <c r="AA409" s="664">
        <f>+AA407+10</f>
        <v>120</v>
      </c>
      <c r="AB409" s="78" t="s">
        <v>133</v>
      </c>
      <c r="AC409" s="97">
        <v>1.27</v>
      </c>
      <c r="AD409" s="98">
        <v>1.31</v>
      </c>
      <c r="AE409" s="98">
        <v>1.36</v>
      </c>
      <c r="AF409" s="98">
        <v>1.41</v>
      </c>
      <c r="AG409" s="98">
        <v>1.45</v>
      </c>
      <c r="AH409" s="98">
        <v>1.5</v>
      </c>
      <c r="AI409" s="98">
        <v>1.55</v>
      </c>
      <c r="AJ409" s="99">
        <v>1.6</v>
      </c>
      <c r="AL409" s="662"/>
      <c r="AM409" s="664">
        <f>+AM407+10</f>
        <v>120</v>
      </c>
      <c r="AN409" s="78" t="s">
        <v>133</v>
      </c>
      <c r="AO409" s="97">
        <v>1.27</v>
      </c>
      <c r="AP409" s="98">
        <v>1.31</v>
      </c>
      <c r="AQ409" s="98">
        <v>1.36</v>
      </c>
      <c r="AR409" s="98">
        <v>1.41</v>
      </c>
      <c r="AS409" s="98">
        <v>1.45</v>
      </c>
      <c r="AT409" s="98">
        <v>1.5</v>
      </c>
      <c r="AU409" s="98">
        <v>1.55</v>
      </c>
      <c r="AV409" s="99">
        <v>1.6</v>
      </c>
    </row>
    <row r="410" spans="1:48" ht="15" thickBot="1">
      <c r="A410">
        <v>410</v>
      </c>
      <c r="B410" s="662"/>
      <c r="C410" s="665"/>
      <c r="D410" s="82" t="s">
        <v>136</v>
      </c>
      <c r="E410" s="97">
        <v>1.27</v>
      </c>
      <c r="F410" s="98">
        <v>1.34</v>
      </c>
      <c r="G410" s="98">
        <v>1.41</v>
      </c>
      <c r="H410" s="98">
        <v>1.48</v>
      </c>
      <c r="I410" s="98">
        <v>1.55</v>
      </c>
      <c r="J410" s="98">
        <v>1.62</v>
      </c>
      <c r="K410" s="98">
        <v>1.69</v>
      </c>
      <c r="L410" s="99">
        <v>1.76</v>
      </c>
      <c r="N410" s="662"/>
      <c r="O410" s="665"/>
      <c r="P410" s="82" t="s">
        <v>136</v>
      </c>
      <c r="Q410" s="97">
        <v>1.27</v>
      </c>
      <c r="R410" s="98">
        <v>1.34</v>
      </c>
      <c r="S410" s="98">
        <v>1.41</v>
      </c>
      <c r="T410" s="98">
        <v>1.48</v>
      </c>
      <c r="U410" s="98">
        <v>1.55</v>
      </c>
      <c r="V410" s="98">
        <v>1.62</v>
      </c>
      <c r="W410" s="98">
        <v>1.69</v>
      </c>
      <c r="X410" s="99">
        <v>1.76</v>
      </c>
      <c r="Z410" s="662"/>
      <c r="AA410" s="665"/>
      <c r="AB410" s="82" t="s">
        <v>136</v>
      </c>
      <c r="AC410" s="97">
        <v>1.27</v>
      </c>
      <c r="AD410" s="98">
        <v>1.34</v>
      </c>
      <c r="AE410" s="98">
        <v>1.41</v>
      </c>
      <c r="AF410" s="98">
        <v>1.48</v>
      </c>
      <c r="AG410" s="98">
        <v>1.55</v>
      </c>
      <c r="AH410" s="98">
        <v>1.62</v>
      </c>
      <c r="AI410" s="98">
        <v>1.69</v>
      </c>
      <c r="AJ410" s="99">
        <v>1.76</v>
      </c>
      <c r="AL410" s="662"/>
      <c r="AM410" s="665"/>
      <c r="AN410" s="82" t="s">
        <v>136</v>
      </c>
      <c r="AO410" s="97">
        <v>1.27</v>
      </c>
      <c r="AP410" s="98">
        <v>1.31</v>
      </c>
      <c r="AQ410" s="98">
        <v>1.35</v>
      </c>
      <c r="AR410" s="98">
        <v>1.39</v>
      </c>
      <c r="AS410" s="98">
        <v>1.43</v>
      </c>
      <c r="AT410" s="98">
        <v>1.47</v>
      </c>
      <c r="AU410" s="98">
        <v>1.51</v>
      </c>
      <c r="AV410" s="99">
        <v>1.56</v>
      </c>
    </row>
    <row r="411" spans="1:48">
      <c r="A411">
        <v>411</v>
      </c>
      <c r="B411" s="662"/>
      <c r="C411" s="666">
        <f>+C409+10</f>
        <v>130</v>
      </c>
      <c r="D411" s="86" t="str">
        <f>+D409</f>
        <v>48-X</v>
      </c>
      <c r="E411" s="100">
        <v>1.08</v>
      </c>
      <c r="F411" s="101">
        <v>1.1399999999999999</v>
      </c>
      <c r="G411" s="101">
        <v>1.2</v>
      </c>
      <c r="H411" s="101">
        <v>1.26</v>
      </c>
      <c r="I411" s="101">
        <v>1.32</v>
      </c>
      <c r="J411" s="101">
        <v>1.38</v>
      </c>
      <c r="K411" s="101">
        <v>1.44</v>
      </c>
      <c r="L411" s="102">
        <v>1.51</v>
      </c>
      <c r="N411" s="662"/>
      <c r="O411" s="666">
        <f>+O409+10</f>
        <v>130</v>
      </c>
      <c r="P411" s="86" t="str">
        <f>+P409</f>
        <v>48-X</v>
      </c>
      <c r="Q411" s="100">
        <v>1.08</v>
      </c>
      <c r="R411" s="101">
        <v>1.1399999999999999</v>
      </c>
      <c r="S411" s="101">
        <v>1.2</v>
      </c>
      <c r="T411" s="101">
        <v>1.26</v>
      </c>
      <c r="U411" s="101">
        <v>1.32</v>
      </c>
      <c r="V411" s="101">
        <v>1.38</v>
      </c>
      <c r="W411" s="101">
        <v>1.44</v>
      </c>
      <c r="X411" s="102">
        <v>1.51</v>
      </c>
      <c r="Z411" s="662"/>
      <c r="AA411" s="666">
        <f>+AA409+10</f>
        <v>130</v>
      </c>
      <c r="AB411" s="86" t="str">
        <f>+AB409</f>
        <v>48-X</v>
      </c>
      <c r="AC411" s="100">
        <v>1.08</v>
      </c>
      <c r="AD411" s="101">
        <v>1.1399999999999999</v>
      </c>
      <c r="AE411" s="101">
        <v>1.2</v>
      </c>
      <c r="AF411" s="101">
        <v>1.26</v>
      </c>
      <c r="AG411" s="101">
        <v>1.32</v>
      </c>
      <c r="AH411" s="101">
        <v>1.38</v>
      </c>
      <c r="AI411" s="101">
        <v>1.44</v>
      </c>
      <c r="AJ411" s="102">
        <v>1.51</v>
      </c>
      <c r="AL411" s="662"/>
      <c r="AM411" s="666">
        <f>+AM409+10</f>
        <v>130</v>
      </c>
      <c r="AN411" s="86" t="str">
        <f>+AN409</f>
        <v>48-X</v>
      </c>
      <c r="AO411" s="100">
        <v>1.08</v>
      </c>
      <c r="AP411" s="101">
        <v>1.1399999999999999</v>
      </c>
      <c r="AQ411" s="101">
        <v>1.2</v>
      </c>
      <c r="AR411" s="101">
        <v>1.26</v>
      </c>
      <c r="AS411" s="101">
        <v>1.32</v>
      </c>
      <c r="AT411" s="101">
        <v>1.38</v>
      </c>
      <c r="AU411" s="101">
        <v>1.44</v>
      </c>
      <c r="AV411" s="102">
        <v>1.51</v>
      </c>
    </row>
    <row r="412" spans="1:48" ht="15" thickBot="1">
      <c r="A412">
        <v>412</v>
      </c>
      <c r="B412" s="662"/>
      <c r="C412" s="667"/>
      <c r="D412" s="90" t="str">
        <f>+D410</f>
        <v>48-XL</v>
      </c>
      <c r="E412" s="100">
        <v>1.08</v>
      </c>
      <c r="F412" s="101">
        <v>1.1599999999999999</v>
      </c>
      <c r="G412" s="101">
        <v>1.24</v>
      </c>
      <c r="H412" s="101">
        <v>1.32</v>
      </c>
      <c r="I412" s="101">
        <v>1.41</v>
      </c>
      <c r="J412" s="101">
        <v>1.49</v>
      </c>
      <c r="K412" s="101">
        <v>1.57</v>
      </c>
      <c r="L412" s="102">
        <v>1.66</v>
      </c>
      <c r="N412" s="662"/>
      <c r="O412" s="667"/>
      <c r="P412" s="90" t="str">
        <f>+P410</f>
        <v>48-XL</v>
      </c>
      <c r="Q412" s="100">
        <v>1.08</v>
      </c>
      <c r="R412" s="101">
        <v>1.1599999999999999</v>
      </c>
      <c r="S412" s="101">
        <v>1.24</v>
      </c>
      <c r="T412" s="101">
        <v>1.32</v>
      </c>
      <c r="U412" s="101">
        <v>1.41</v>
      </c>
      <c r="V412" s="101">
        <v>1.49</v>
      </c>
      <c r="W412" s="101">
        <v>1.57</v>
      </c>
      <c r="X412" s="102">
        <v>1.66</v>
      </c>
      <c r="Z412" s="662"/>
      <c r="AA412" s="667"/>
      <c r="AB412" s="90" t="str">
        <f>+AB410</f>
        <v>48-XL</v>
      </c>
      <c r="AC412" s="100">
        <v>1.08</v>
      </c>
      <c r="AD412" s="101">
        <v>1.1599999999999999</v>
      </c>
      <c r="AE412" s="101">
        <v>1.24</v>
      </c>
      <c r="AF412" s="101">
        <v>1.32</v>
      </c>
      <c r="AG412" s="101">
        <v>1.41</v>
      </c>
      <c r="AH412" s="101">
        <v>1.49</v>
      </c>
      <c r="AI412" s="101">
        <v>1.57</v>
      </c>
      <c r="AJ412" s="102">
        <v>1.66</v>
      </c>
      <c r="AL412" s="662"/>
      <c r="AM412" s="667"/>
      <c r="AN412" s="90" t="str">
        <f>+AN410</f>
        <v>48-XL</v>
      </c>
      <c r="AO412" s="100">
        <v>1.08</v>
      </c>
      <c r="AP412" s="101">
        <v>1.1399999999999999</v>
      </c>
      <c r="AQ412" s="101">
        <v>1.21</v>
      </c>
      <c r="AR412" s="101">
        <v>1.28</v>
      </c>
      <c r="AS412" s="101">
        <v>1.35</v>
      </c>
      <c r="AT412" s="101">
        <v>1.42</v>
      </c>
      <c r="AU412" s="101">
        <v>1.49</v>
      </c>
      <c r="AV412" s="102">
        <v>1.56</v>
      </c>
    </row>
    <row r="413" spans="1:48">
      <c r="A413">
        <v>413</v>
      </c>
      <c r="B413" s="662"/>
      <c r="C413" s="664">
        <f>+C411+10</f>
        <v>140</v>
      </c>
      <c r="D413" s="78" t="s">
        <v>133</v>
      </c>
      <c r="E413" s="97">
        <v>0.94</v>
      </c>
      <c r="F413" s="98">
        <v>1.01</v>
      </c>
      <c r="G413" s="98">
        <v>1.08</v>
      </c>
      <c r="H413" s="98">
        <v>1.1499999999999999</v>
      </c>
      <c r="I413" s="98">
        <v>1.22</v>
      </c>
      <c r="J413" s="98">
        <v>1.29</v>
      </c>
      <c r="K413" s="98">
        <v>1.36</v>
      </c>
      <c r="L413" s="99">
        <v>1.43</v>
      </c>
      <c r="N413" s="662"/>
      <c r="O413" s="664">
        <f>+O411+10</f>
        <v>140</v>
      </c>
      <c r="P413" s="78" t="s">
        <v>133</v>
      </c>
      <c r="Q413" s="97">
        <v>0.94</v>
      </c>
      <c r="R413" s="98">
        <v>1.01</v>
      </c>
      <c r="S413" s="98">
        <v>1.08</v>
      </c>
      <c r="T413" s="98">
        <v>1.1499999999999999</v>
      </c>
      <c r="U413" s="98">
        <v>1.22</v>
      </c>
      <c r="V413" s="98">
        <v>1.29</v>
      </c>
      <c r="W413" s="98">
        <v>1.36</v>
      </c>
      <c r="X413" s="99">
        <v>1.43</v>
      </c>
      <c r="Z413" s="662"/>
      <c r="AA413" s="664">
        <f>+AA411+10</f>
        <v>140</v>
      </c>
      <c r="AB413" s="78" t="s">
        <v>133</v>
      </c>
      <c r="AC413" s="97">
        <v>0.94</v>
      </c>
      <c r="AD413" s="98">
        <v>1.01</v>
      </c>
      <c r="AE413" s="98">
        <v>1.08</v>
      </c>
      <c r="AF413" s="98">
        <v>1.1499999999999999</v>
      </c>
      <c r="AG413" s="98">
        <v>1.22</v>
      </c>
      <c r="AH413" s="98">
        <v>1.29</v>
      </c>
      <c r="AI413" s="98">
        <v>1.36</v>
      </c>
      <c r="AJ413" s="99">
        <v>1.43</v>
      </c>
      <c r="AL413" s="662"/>
      <c r="AM413" s="664">
        <f>+AM411+10</f>
        <v>140</v>
      </c>
      <c r="AN413" s="78" t="s">
        <v>133</v>
      </c>
      <c r="AO413" s="97">
        <v>0.94</v>
      </c>
      <c r="AP413" s="98">
        <v>1.01</v>
      </c>
      <c r="AQ413" s="98">
        <v>1.08</v>
      </c>
      <c r="AR413" s="98">
        <v>1.1499999999999999</v>
      </c>
      <c r="AS413" s="98">
        <v>1.22</v>
      </c>
      <c r="AT413" s="98">
        <v>1.29</v>
      </c>
      <c r="AU413" s="98">
        <v>1.36</v>
      </c>
      <c r="AV413" s="99">
        <v>1.43</v>
      </c>
    </row>
    <row r="414" spans="1:48" ht="15" thickBot="1">
      <c r="A414">
        <v>414</v>
      </c>
      <c r="B414" s="662"/>
      <c r="C414" s="665"/>
      <c r="D414" s="82" t="s">
        <v>136</v>
      </c>
      <c r="E414" s="97">
        <v>0.94</v>
      </c>
      <c r="F414" s="98">
        <v>1.01</v>
      </c>
      <c r="G414" s="98">
        <v>1.08</v>
      </c>
      <c r="H414" s="98">
        <v>1.1499999999999999</v>
      </c>
      <c r="I414" s="98">
        <v>1.22</v>
      </c>
      <c r="J414" s="98">
        <v>1.29</v>
      </c>
      <c r="K414" s="98">
        <v>1.36</v>
      </c>
      <c r="L414" s="99">
        <v>1.43</v>
      </c>
      <c r="N414" s="662"/>
      <c r="O414" s="665"/>
      <c r="P414" s="82" t="s">
        <v>136</v>
      </c>
      <c r="Q414" s="97">
        <v>0.94</v>
      </c>
      <c r="R414" s="98">
        <v>1.01</v>
      </c>
      <c r="S414" s="98">
        <v>1.08</v>
      </c>
      <c r="T414" s="98">
        <v>1.1499999999999999</v>
      </c>
      <c r="U414" s="98">
        <v>1.22</v>
      </c>
      <c r="V414" s="98">
        <v>1.29</v>
      </c>
      <c r="W414" s="98">
        <v>1.36</v>
      </c>
      <c r="X414" s="99">
        <v>1.43</v>
      </c>
      <c r="Z414" s="662"/>
      <c r="AA414" s="665"/>
      <c r="AB414" s="82" t="s">
        <v>136</v>
      </c>
      <c r="AC414" s="97">
        <v>0.94</v>
      </c>
      <c r="AD414" s="98">
        <v>1.01</v>
      </c>
      <c r="AE414" s="98">
        <v>1.08</v>
      </c>
      <c r="AF414" s="98">
        <v>1.1499999999999999</v>
      </c>
      <c r="AG414" s="98">
        <v>1.22</v>
      </c>
      <c r="AH414" s="98">
        <v>1.29</v>
      </c>
      <c r="AI414" s="98">
        <v>1.36</v>
      </c>
      <c r="AJ414" s="99">
        <v>1.43</v>
      </c>
      <c r="AL414" s="662"/>
      <c r="AM414" s="665"/>
      <c r="AN414" s="82" t="s">
        <v>136</v>
      </c>
      <c r="AO414" s="97">
        <v>0.94</v>
      </c>
      <c r="AP414" s="98">
        <v>1.01</v>
      </c>
      <c r="AQ414" s="98">
        <v>1.08</v>
      </c>
      <c r="AR414" s="98">
        <v>1.1499999999999999</v>
      </c>
      <c r="AS414" s="98">
        <v>1.22</v>
      </c>
      <c r="AT414" s="98">
        <v>1.29</v>
      </c>
      <c r="AU414" s="98">
        <v>1.36</v>
      </c>
      <c r="AV414" s="99">
        <v>1.43</v>
      </c>
    </row>
    <row r="415" spans="1:48">
      <c r="A415">
        <v>415</v>
      </c>
      <c r="B415" s="662"/>
      <c r="C415" s="666">
        <f>+C413+10</f>
        <v>150</v>
      </c>
      <c r="D415" s="86" t="str">
        <f>+D413</f>
        <v>48-X</v>
      </c>
      <c r="E415" s="100">
        <v>0.82</v>
      </c>
      <c r="F415" s="101">
        <v>0.88</v>
      </c>
      <c r="G415" s="101">
        <v>0.94</v>
      </c>
      <c r="H415" s="101">
        <v>1</v>
      </c>
      <c r="I415" s="101">
        <v>1.06</v>
      </c>
      <c r="J415" s="101">
        <v>1.1200000000000001</v>
      </c>
      <c r="K415" s="101">
        <v>1.18</v>
      </c>
      <c r="L415" s="102">
        <v>1.25</v>
      </c>
      <c r="N415" s="662"/>
      <c r="O415" s="666">
        <f>+O413+10</f>
        <v>150</v>
      </c>
      <c r="P415" s="86" t="str">
        <f>+P413</f>
        <v>48-X</v>
      </c>
      <c r="Q415" s="100">
        <v>0.82</v>
      </c>
      <c r="R415" s="101">
        <v>0.88</v>
      </c>
      <c r="S415" s="101">
        <v>0.94</v>
      </c>
      <c r="T415" s="101">
        <v>1</v>
      </c>
      <c r="U415" s="101">
        <v>1.06</v>
      </c>
      <c r="V415" s="101">
        <v>1.1200000000000001</v>
      </c>
      <c r="W415" s="101">
        <v>1.18</v>
      </c>
      <c r="X415" s="102">
        <v>1.25</v>
      </c>
      <c r="Z415" s="662"/>
      <c r="AA415" s="666">
        <f>+AA413+10</f>
        <v>150</v>
      </c>
      <c r="AB415" s="86" t="str">
        <f>+AB413</f>
        <v>48-X</v>
      </c>
      <c r="AC415" s="100">
        <v>0.82</v>
      </c>
      <c r="AD415" s="101">
        <v>0.88</v>
      </c>
      <c r="AE415" s="101">
        <v>0.94</v>
      </c>
      <c r="AF415" s="101">
        <v>1</v>
      </c>
      <c r="AG415" s="101">
        <v>1.06</v>
      </c>
      <c r="AH415" s="101">
        <v>1.1200000000000001</v>
      </c>
      <c r="AI415" s="101">
        <v>1.18</v>
      </c>
      <c r="AJ415" s="102">
        <v>1.25</v>
      </c>
      <c r="AL415" s="662"/>
      <c r="AM415" s="666">
        <f>+AM413+10</f>
        <v>150</v>
      </c>
      <c r="AN415" s="86" t="str">
        <f>+AN413</f>
        <v>48-X</v>
      </c>
      <c r="AO415" s="100">
        <v>0.82</v>
      </c>
      <c r="AP415" s="101">
        <v>0.88</v>
      </c>
      <c r="AQ415" s="101">
        <v>0.94</v>
      </c>
      <c r="AR415" s="101">
        <v>1</v>
      </c>
      <c r="AS415" s="101">
        <v>1.06</v>
      </c>
      <c r="AT415" s="101">
        <v>1.1200000000000001</v>
      </c>
      <c r="AU415" s="101">
        <v>1.18</v>
      </c>
      <c r="AV415" s="102">
        <v>1.25</v>
      </c>
    </row>
    <row r="416" spans="1:48" ht="15" thickBot="1">
      <c r="A416">
        <v>416</v>
      </c>
      <c r="B416" s="662"/>
      <c r="C416" s="667"/>
      <c r="D416" s="90" t="str">
        <f>+D414</f>
        <v>48-XL</v>
      </c>
      <c r="E416" s="100">
        <v>0.82</v>
      </c>
      <c r="F416" s="101">
        <v>0.88</v>
      </c>
      <c r="G416" s="101">
        <v>0.94</v>
      </c>
      <c r="H416" s="101">
        <v>1</v>
      </c>
      <c r="I416" s="101">
        <v>1.06</v>
      </c>
      <c r="J416" s="101">
        <v>1.1200000000000001</v>
      </c>
      <c r="K416" s="101">
        <v>1.18</v>
      </c>
      <c r="L416" s="102">
        <v>1.25</v>
      </c>
      <c r="N416" s="662"/>
      <c r="O416" s="667"/>
      <c r="P416" s="90" t="str">
        <f>+P414</f>
        <v>48-XL</v>
      </c>
      <c r="Q416" s="100">
        <v>0.82</v>
      </c>
      <c r="R416" s="101">
        <v>0.88</v>
      </c>
      <c r="S416" s="101">
        <v>0.94</v>
      </c>
      <c r="T416" s="101">
        <v>1</v>
      </c>
      <c r="U416" s="101">
        <v>1.06</v>
      </c>
      <c r="V416" s="101">
        <v>1.1200000000000001</v>
      </c>
      <c r="W416" s="101">
        <v>1.18</v>
      </c>
      <c r="X416" s="102">
        <v>1.25</v>
      </c>
      <c r="Z416" s="662"/>
      <c r="AA416" s="667"/>
      <c r="AB416" s="90" t="str">
        <f>+AB414</f>
        <v>48-XL</v>
      </c>
      <c r="AC416" s="100">
        <v>0.82</v>
      </c>
      <c r="AD416" s="101">
        <v>0.88</v>
      </c>
      <c r="AE416" s="101">
        <v>0.94</v>
      </c>
      <c r="AF416" s="101">
        <v>1</v>
      </c>
      <c r="AG416" s="101">
        <v>1.06</v>
      </c>
      <c r="AH416" s="101">
        <v>1.1200000000000001</v>
      </c>
      <c r="AI416" s="101">
        <v>1.18</v>
      </c>
      <c r="AJ416" s="102">
        <v>1.25</v>
      </c>
      <c r="AL416" s="662"/>
      <c r="AM416" s="667"/>
      <c r="AN416" s="90" t="str">
        <f>+AN414</f>
        <v>48-XL</v>
      </c>
      <c r="AO416" s="100">
        <v>0.82</v>
      </c>
      <c r="AP416" s="101">
        <v>0.88</v>
      </c>
      <c r="AQ416" s="101">
        <v>0.94</v>
      </c>
      <c r="AR416" s="101">
        <v>1</v>
      </c>
      <c r="AS416" s="101">
        <v>1.06</v>
      </c>
      <c r="AT416" s="101">
        <v>1.1200000000000001</v>
      </c>
      <c r="AU416" s="101">
        <v>1.18</v>
      </c>
      <c r="AV416" s="102">
        <v>1.25</v>
      </c>
    </row>
    <row r="417" spans="1:48">
      <c r="A417">
        <v>417</v>
      </c>
      <c r="B417" s="662"/>
      <c r="C417" s="664">
        <f>+C415+10</f>
        <v>160</v>
      </c>
      <c r="D417" s="78" t="s">
        <v>133</v>
      </c>
      <c r="E417" s="184"/>
      <c r="F417" s="183"/>
      <c r="G417" s="98">
        <v>0.82</v>
      </c>
      <c r="H417" s="98">
        <v>0.88</v>
      </c>
      <c r="I417" s="98">
        <v>0.93</v>
      </c>
      <c r="J417" s="98">
        <v>0.99</v>
      </c>
      <c r="K417" s="98">
        <v>1.04</v>
      </c>
      <c r="L417" s="99">
        <v>1.1000000000000001</v>
      </c>
      <c r="N417" s="662"/>
      <c r="O417" s="664">
        <f>+O415+10</f>
        <v>160</v>
      </c>
      <c r="P417" s="78" t="s">
        <v>133</v>
      </c>
      <c r="Q417" s="184"/>
      <c r="R417" s="183"/>
      <c r="S417" s="98">
        <v>0.82</v>
      </c>
      <c r="T417" s="98">
        <v>0.88</v>
      </c>
      <c r="U417" s="98">
        <v>0.93</v>
      </c>
      <c r="V417" s="98">
        <v>0.99</v>
      </c>
      <c r="W417" s="98">
        <v>1.04</v>
      </c>
      <c r="X417" s="99">
        <v>1.1000000000000001</v>
      </c>
      <c r="Z417" s="662"/>
      <c r="AA417" s="664">
        <f>+AA415+10</f>
        <v>160</v>
      </c>
      <c r="AB417" s="78" t="s">
        <v>133</v>
      </c>
      <c r="AC417" s="184"/>
      <c r="AD417" s="183"/>
      <c r="AE417" s="98">
        <v>0.82</v>
      </c>
      <c r="AF417" s="98">
        <v>0.88</v>
      </c>
      <c r="AG417" s="98">
        <v>0.93</v>
      </c>
      <c r="AH417" s="98">
        <v>0.99</v>
      </c>
      <c r="AI417" s="98">
        <v>1.04</v>
      </c>
      <c r="AJ417" s="99">
        <v>1.1000000000000001</v>
      </c>
      <c r="AL417" s="662"/>
      <c r="AM417" s="664">
        <f>+AM415+10</f>
        <v>160</v>
      </c>
      <c r="AN417" s="78" t="s">
        <v>133</v>
      </c>
      <c r="AO417" s="184"/>
      <c r="AP417" s="183"/>
      <c r="AQ417" s="98">
        <v>0.82</v>
      </c>
      <c r="AR417" s="98">
        <v>0.88</v>
      </c>
      <c r="AS417" s="98">
        <v>0.93</v>
      </c>
      <c r="AT417" s="98">
        <v>0.99</v>
      </c>
      <c r="AU417" s="98">
        <v>1.04</v>
      </c>
      <c r="AV417" s="99">
        <v>1.1000000000000001</v>
      </c>
    </row>
    <row r="418" spans="1:48" ht="15" thickBot="1">
      <c r="A418">
        <v>418</v>
      </c>
      <c r="B418" s="662"/>
      <c r="C418" s="665"/>
      <c r="D418" s="82" t="s">
        <v>136</v>
      </c>
      <c r="E418" s="184"/>
      <c r="F418" s="183"/>
      <c r="G418" s="98">
        <v>0.82</v>
      </c>
      <c r="H418" s="98">
        <v>0.88</v>
      </c>
      <c r="I418" s="98">
        <v>0.93</v>
      </c>
      <c r="J418" s="98">
        <v>0.99</v>
      </c>
      <c r="K418" s="98">
        <v>1.04</v>
      </c>
      <c r="L418" s="99">
        <v>1.1000000000000001</v>
      </c>
      <c r="N418" s="662"/>
      <c r="O418" s="665"/>
      <c r="P418" s="82" t="s">
        <v>136</v>
      </c>
      <c r="Q418" s="184"/>
      <c r="R418" s="183"/>
      <c r="S418" s="98">
        <v>0.82</v>
      </c>
      <c r="T418" s="98">
        <v>0.88</v>
      </c>
      <c r="U418" s="98">
        <v>0.93</v>
      </c>
      <c r="V418" s="98">
        <v>0.99</v>
      </c>
      <c r="W418" s="98">
        <v>1.04</v>
      </c>
      <c r="X418" s="99">
        <v>1.1000000000000001</v>
      </c>
      <c r="Z418" s="662"/>
      <c r="AA418" s="665"/>
      <c r="AB418" s="82" t="s">
        <v>136</v>
      </c>
      <c r="AC418" s="184"/>
      <c r="AD418" s="183"/>
      <c r="AE418" s="98">
        <v>0.82</v>
      </c>
      <c r="AF418" s="98">
        <v>0.88</v>
      </c>
      <c r="AG418" s="98">
        <v>0.93</v>
      </c>
      <c r="AH418" s="98">
        <v>0.99</v>
      </c>
      <c r="AI418" s="98">
        <v>1.04</v>
      </c>
      <c r="AJ418" s="99">
        <v>1.1000000000000001</v>
      </c>
      <c r="AL418" s="662"/>
      <c r="AM418" s="665"/>
      <c r="AN418" s="82" t="s">
        <v>136</v>
      </c>
      <c r="AO418" s="184"/>
      <c r="AP418" s="183"/>
      <c r="AQ418" s="98">
        <v>0.82</v>
      </c>
      <c r="AR418" s="98">
        <v>0.88</v>
      </c>
      <c r="AS418" s="98">
        <v>0.93</v>
      </c>
      <c r="AT418" s="98">
        <v>0.99</v>
      </c>
      <c r="AU418" s="98">
        <v>1.04</v>
      </c>
      <c r="AV418" s="99">
        <v>1.1000000000000001</v>
      </c>
    </row>
    <row r="419" spans="1:48">
      <c r="A419">
        <v>419</v>
      </c>
      <c r="B419" s="662"/>
      <c r="C419" s="666">
        <f>+C417+10</f>
        <v>170</v>
      </c>
      <c r="D419" s="86" t="str">
        <f>+D417</f>
        <v>48-X</v>
      </c>
      <c r="E419" s="184"/>
      <c r="F419" s="183"/>
      <c r="G419" s="183"/>
      <c r="H419" s="183"/>
      <c r="I419" s="101">
        <v>0.83</v>
      </c>
      <c r="J419" s="101">
        <v>0.88</v>
      </c>
      <c r="K419" s="101">
        <v>0.93</v>
      </c>
      <c r="L419" s="102">
        <v>0.98</v>
      </c>
      <c r="N419" s="662"/>
      <c r="O419" s="666">
        <f>+O417+10</f>
        <v>170</v>
      </c>
      <c r="P419" s="86" t="str">
        <f>+P417</f>
        <v>48-X</v>
      </c>
      <c r="Q419" s="184"/>
      <c r="R419" s="183"/>
      <c r="S419" s="183"/>
      <c r="T419" s="183"/>
      <c r="U419" s="101">
        <v>0.83</v>
      </c>
      <c r="V419" s="101">
        <v>0.88</v>
      </c>
      <c r="W419" s="101">
        <v>0.93</v>
      </c>
      <c r="X419" s="102">
        <v>0.98</v>
      </c>
      <c r="Z419" s="662"/>
      <c r="AA419" s="666">
        <f>+AA417+10</f>
        <v>170</v>
      </c>
      <c r="AB419" s="86" t="str">
        <f>+AB417</f>
        <v>48-X</v>
      </c>
      <c r="AC419" s="184"/>
      <c r="AD419" s="183"/>
      <c r="AE419" s="183"/>
      <c r="AF419" s="183"/>
      <c r="AG419" s="101">
        <v>0.83</v>
      </c>
      <c r="AH419" s="101">
        <v>0.88</v>
      </c>
      <c r="AI419" s="101">
        <v>0.93</v>
      </c>
      <c r="AJ419" s="102">
        <v>0.98</v>
      </c>
      <c r="AL419" s="662"/>
      <c r="AM419" s="666">
        <f>+AM417+10</f>
        <v>170</v>
      </c>
      <c r="AN419" s="86" t="str">
        <f>+AN417</f>
        <v>48-X</v>
      </c>
      <c r="AO419" s="184"/>
      <c r="AP419" s="183"/>
      <c r="AQ419" s="183"/>
      <c r="AR419" s="183"/>
      <c r="AS419" s="101">
        <v>0.83</v>
      </c>
      <c r="AT419" s="101">
        <v>0.88</v>
      </c>
      <c r="AU419" s="101">
        <v>0.93</v>
      </c>
      <c r="AV419" s="102">
        <v>0.98</v>
      </c>
    </row>
    <row r="420" spans="1:48" ht="15" thickBot="1">
      <c r="A420">
        <v>420</v>
      </c>
      <c r="B420" s="662"/>
      <c r="C420" s="667"/>
      <c r="D420" s="90" t="str">
        <f>+D418</f>
        <v>48-XL</v>
      </c>
      <c r="E420" s="184"/>
      <c r="F420" s="183"/>
      <c r="G420" s="183"/>
      <c r="H420" s="183"/>
      <c r="I420" s="101">
        <v>0.83</v>
      </c>
      <c r="J420" s="101">
        <v>0.88</v>
      </c>
      <c r="K420" s="101">
        <v>0.93</v>
      </c>
      <c r="L420" s="102">
        <v>0.98</v>
      </c>
      <c r="N420" s="662"/>
      <c r="O420" s="667"/>
      <c r="P420" s="90" t="str">
        <f>+P418</f>
        <v>48-XL</v>
      </c>
      <c r="Q420" s="184"/>
      <c r="R420" s="183"/>
      <c r="S420" s="183"/>
      <c r="T420" s="183"/>
      <c r="U420" s="101">
        <v>0.83</v>
      </c>
      <c r="V420" s="101">
        <v>0.88</v>
      </c>
      <c r="W420" s="101">
        <v>0.93</v>
      </c>
      <c r="X420" s="102">
        <v>0.98</v>
      </c>
      <c r="Z420" s="662"/>
      <c r="AA420" s="667"/>
      <c r="AB420" s="90" t="str">
        <f>+AB418</f>
        <v>48-XL</v>
      </c>
      <c r="AC420" s="184"/>
      <c r="AD420" s="183"/>
      <c r="AE420" s="183"/>
      <c r="AF420" s="183"/>
      <c r="AG420" s="101">
        <v>0.83</v>
      </c>
      <c r="AH420" s="101">
        <v>0.88</v>
      </c>
      <c r="AI420" s="101">
        <v>0.93</v>
      </c>
      <c r="AJ420" s="102">
        <v>0.98</v>
      </c>
      <c r="AL420" s="662"/>
      <c r="AM420" s="667"/>
      <c r="AN420" s="90" t="str">
        <f>+AN418</f>
        <v>48-XL</v>
      </c>
      <c r="AO420" s="184"/>
      <c r="AP420" s="183"/>
      <c r="AQ420" s="183"/>
      <c r="AR420" s="183"/>
      <c r="AS420" s="101">
        <v>0.83</v>
      </c>
      <c r="AT420" s="101">
        <v>0.88</v>
      </c>
      <c r="AU420" s="101">
        <v>0.93</v>
      </c>
      <c r="AV420" s="102">
        <v>0.98</v>
      </c>
    </row>
    <row r="421" spans="1:48">
      <c r="A421">
        <v>421</v>
      </c>
      <c r="B421" s="662"/>
      <c r="C421" s="664">
        <f>+C419+10</f>
        <v>180</v>
      </c>
      <c r="D421" s="78" t="s">
        <v>133</v>
      </c>
      <c r="E421" s="184"/>
      <c r="F421" s="183"/>
      <c r="G421" s="183"/>
      <c r="H421" s="183"/>
      <c r="I421" s="183"/>
      <c r="J421" s="183"/>
      <c r="K421" s="98">
        <v>0.82</v>
      </c>
      <c r="L421" s="99">
        <v>0.87</v>
      </c>
      <c r="N421" s="662"/>
      <c r="O421" s="664">
        <f>+O419+10</f>
        <v>180</v>
      </c>
      <c r="P421" s="78" t="s">
        <v>133</v>
      </c>
      <c r="Q421" s="184"/>
      <c r="R421" s="183"/>
      <c r="S421" s="183"/>
      <c r="T421" s="183"/>
      <c r="U421" s="183"/>
      <c r="V421" s="183"/>
      <c r="W421" s="98">
        <v>0.82</v>
      </c>
      <c r="X421" s="99">
        <v>0.87</v>
      </c>
      <c r="Z421" s="662"/>
      <c r="AA421" s="664">
        <f>+AA419+10</f>
        <v>180</v>
      </c>
      <c r="AB421" s="78" t="s">
        <v>133</v>
      </c>
      <c r="AC421" s="184"/>
      <c r="AD421" s="183"/>
      <c r="AE421" s="183"/>
      <c r="AF421" s="183"/>
      <c r="AG421" s="183"/>
      <c r="AH421" s="183"/>
      <c r="AI421" s="98">
        <v>0.82</v>
      </c>
      <c r="AJ421" s="99">
        <v>0.87</v>
      </c>
      <c r="AL421" s="662"/>
      <c r="AM421" s="664">
        <f>+AM419+10</f>
        <v>180</v>
      </c>
      <c r="AN421" s="78" t="s">
        <v>133</v>
      </c>
      <c r="AO421" s="184"/>
      <c r="AP421" s="183"/>
      <c r="AQ421" s="183"/>
      <c r="AR421" s="183"/>
      <c r="AS421" s="183"/>
      <c r="AT421" s="183"/>
      <c r="AU421" s="98">
        <v>0.82</v>
      </c>
      <c r="AV421" s="99">
        <v>0.87</v>
      </c>
    </row>
    <row r="422" spans="1:48" ht="15" thickBot="1">
      <c r="A422">
        <v>422</v>
      </c>
      <c r="B422" s="662"/>
      <c r="C422" s="665"/>
      <c r="D422" s="82" t="s">
        <v>136</v>
      </c>
      <c r="E422" s="184"/>
      <c r="F422" s="183"/>
      <c r="G422" s="183"/>
      <c r="H422" s="183"/>
      <c r="I422" s="183"/>
      <c r="J422" s="183"/>
      <c r="K422" s="98">
        <v>0.82</v>
      </c>
      <c r="L422" s="99">
        <v>0.87</v>
      </c>
      <c r="N422" s="662"/>
      <c r="O422" s="665"/>
      <c r="P422" s="82" t="s">
        <v>136</v>
      </c>
      <c r="Q422" s="184"/>
      <c r="R422" s="183"/>
      <c r="S422" s="183"/>
      <c r="T422" s="183"/>
      <c r="U422" s="183"/>
      <c r="V422" s="183"/>
      <c r="W422" s="98">
        <v>0.82</v>
      </c>
      <c r="X422" s="99">
        <v>0.87</v>
      </c>
      <c r="Z422" s="662"/>
      <c r="AA422" s="665"/>
      <c r="AB422" s="82" t="s">
        <v>136</v>
      </c>
      <c r="AC422" s="184"/>
      <c r="AD422" s="183"/>
      <c r="AE422" s="183"/>
      <c r="AF422" s="183"/>
      <c r="AG422" s="183"/>
      <c r="AH422" s="183"/>
      <c r="AI422" s="98">
        <v>0.82</v>
      </c>
      <c r="AJ422" s="99">
        <v>0.87</v>
      </c>
      <c r="AL422" s="662"/>
      <c r="AM422" s="665"/>
      <c r="AN422" s="82" t="s">
        <v>136</v>
      </c>
      <c r="AO422" s="184"/>
      <c r="AP422" s="183"/>
      <c r="AQ422" s="183"/>
      <c r="AR422" s="183"/>
      <c r="AS422" s="183"/>
      <c r="AT422" s="183"/>
      <c r="AU422" s="98">
        <v>0.82</v>
      </c>
      <c r="AV422" s="99">
        <v>0.87</v>
      </c>
    </row>
    <row r="423" spans="1:48">
      <c r="A423">
        <v>423</v>
      </c>
      <c r="B423" s="662"/>
      <c r="C423" s="666">
        <f>+C421+10</f>
        <v>190</v>
      </c>
      <c r="D423" s="86" t="str">
        <f>+D421</f>
        <v>48-X</v>
      </c>
      <c r="E423" s="184"/>
      <c r="F423" s="183"/>
      <c r="G423" s="183"/>
      <c r="H423" s="183"/>
      <c r="I423" s="183"/>
      <c r="J423" s="183"/>
      <c r="K423" s="183"/>
      <c r="L423" s="182"/>
      <c r="N423" s="662"/>
      <c r="O423" s="666">
        <f>+O421+10</f>
        <v>190</v>
      </c>
      <c r="P423" s="86" t="str">
        <f>+P421</f>
        <v>48-X</v>
      </c>
      <c r="Q423" s="184"/>
      <c r="R423" s="183"/>
      <c r="S423" s="183"/>
      <c r="T423" s="183"/>
      <c r="U423" s="183"/>
      <c r="V423" s="183"/>
      <c r="W423" s="183"/>
      <c r="X423" s="182"/>
      <c r="Z423" s="662"/>
      <c r="AA423" s="666">
        <f>+AA421+10</f>
        <v>190</v>
      </c>
      <c r="AB423" s="86" t="str">
        <f>+AB421</f>
        <v>48-X</v>
      </c>
      <c r="AC423" s="184"/>
      <c r="AD423" s="183"/>
      <c r="AE423" s="183"/>
      <c r="AF423" s="183"/>
      <c r="AG423" s="183"/>
      <c r="AH423" s="183"/>
      <c r="AI423" s="183"/>
      <c r="AJ423" s="182"/>
      <c r="AL423" s="662"/>
      <c r="AM423" s="666">
        <f>+AM421+10</f>
        <v>190</v>
      </c>
      <c r="AN423" s="86" t="str">
        <f>+AN421</f>
        <v>48-X</v>
      </c>
      <c r="AO423" s="184"/>
      <c r="AP423" s="183"/>
      <c r="AQ423" s="183"/>
      <c r="AR423" s="183"/>
      <c r="AS423" s="183"/>
      <c r="AT423" s="183"/>
      <c r="AU423" s="183"/>
      <c r="AV423" s="182"/>
    </row>
    <row r="424" spans="1:48" ht="15" thickBot="1">
      <c r="A424">
        <v>424</v>
      </c>
      <c r="B424" s="662"/>
      <c r="C424" s="667"/>
      <c r="D424" s="90" t="str">
        <f>+D422</f>
        <v>48-XL</v>
      </c>
      <c r="E424" s="184"/>
      <c r="F424" s="183"/>
      <c r="G424" s="183"/>
      <c r="H424" s="183"/>
      <c r="I424" s="183"/>
      <c r="J424" s="183"/>
      <c r="K424" s="183"/>
      <c r="L424" s="182"/>
      <c r="N424" s="662"/>
      <c r="O424" s="667"/>
      <c r="P424" s="90" t="str">
        <f>+P422</f>
        <v>48-XL</v>
      </c>
      <c r="Q424" s="184"/>
      <c r="R424" s="183"/>
      <c r="S424" s="183"/>
      <c r="T424" s="183"/>
      <c r="U424" s="183"/>
      <c r="V424" s="183"/>
      <c r="W424" s="183"/>
      <c r="X424" s="182"/>
      <c r="Z424" s="662"/>
      <c r="AA424" s="667"/>
      <c r="AB424" s="90" t="str">
        <f>+AB422</f>
        <v>48-XL</v>
      </c>
      <c r="AC424" s="184"/>
      <c r="AD424" s="183"/>
      <c r="AE424" s="183"/>
      <c r="AF424" s="183"/>
      <c r="AG424" s="183"/>
      <c r="AH424" s="183"/>
      <c r="AI424" s="183"/>
      <c r="AJ424" s="182"/>
      <c r="AL424" s="662"/>
      <c r="AM424" s="667"/>
      <c r="AN424" s="90" t="str">
        <f>+AN422</f>
        <v>48-XL</v>
      </c>
      <c r="AO424" s="184"/>
      <c r="AP424" s="183"/>
      <c r="AQ424" s="183"/>
      <c r="AR424" s="183"/>
      <c r="AS424" s="183"/>
      <c r="AT424" s="183"/>
      <c r="AU424" s="183"/>
      <c r="AV424" s="182"/>
    </row>
    <row r="425" spans="1:48">
      <c r="A425">
        <v>425</v>
      </c>
      <c r="B425" s="662"/>
      <c r="C425" s="664">
        <f>+C423+10</f>
        <v>200</v>
      </c>
      <c r="D425" s="78" t="s">
        <v>133</v>
      </c>
      <c r="E425" s="184"/>
      <c r="F425" s="183"/>
      <c r="G425" s="183"/>
      <c r="H425" s="183"/>
      <c r="I425" s="183"/>
      <c r="J425" s="183"/>
      <c r="K425" s="183"/>
      <c r="L425" s="182"/>
      <c r="N425" s="662"/>
      <c r="O425" s="664">
        <f>+O423+10</f>
        <v>200</v>
      </c>
      <c r="P425" s="78" t="s">
        <v>133</v>
      </c>
      <c r="Q425" s="184"/>
      <c r="R425" s="183"/>
      <c r="S425" s="183"/>
      <c r="T425" s="183"/>
      <c r="U425" s="183"/>
      <c r="V425" s="183"/>
      <c r="W425" s="183"/>
      <c r="X425" s="182"/>
      <c r="Z425" s="662"/>
      <c r="AA425" s="664">
        <f>+AA423+10</f>
        <v>200</v>
      </c>
      <c r="AB425" s="78" t="s">
        <v>133</v>
      </c>
      <c r="AC425" s="184"/>
      <c r="AD425" s="183"/>
      <c r="AE425" s="183"/>
      <c r="AF425" s="183"/>
      <c r="AG425" s="183"/>
      <c r="AH425" s="183"/>
      <c r="AI425" s="183"/>
      <c r="AJ425" s="182"/>
      <c r="AL425" s="662"/>
      <c r="AM425" s="664">
        <f>+AM423+10</f>
        <v>200</v>
      </c>
      <c r="AN425" s="78" t="s">
        <v>133</v>
      </c>
      <c r="AO425" s="184"/>
      <c r="AP425" s="183"/>
      <c r="AQ425" s="183"/>
      <c r="AR425" s="183"/>
      <c r="AS425" s="183"/>
      <c r="AT425" s="183"/>
      <c r="AU425" s="183"/>
      <c r="AV425" s="182"/>
    </row>
    <row r="426" spans="1:48" ht="15" thickBot="1">
      <c r="A426">
        <v>426</v>
      </c>
      <c r="B426" s="663"/>
      <c r="C426" s="665"/>
      <c r="D426" s="82" t="s">
        <v>136</v>
      </c>
      <c r="E426" s="181"/>
      <c r="F426" s="180"/>
      <c r="G426" s="180"/>
      <c r="H426" s="180"/>
      <c r="I426" s="180"/>
      <c r="J426" s="180"/>
      <c r="K426" s="180"/>
      <c r="L426" s="179"/>
      <c r="N426" s="663"/>
      <c r="O426" s="665"/>
      <c r="P426" s="82" t="s">
        <v>136</v>
      </c>
      <c r="Q426" s="181"/>
      <c r="R426" s="180"/>
      <c r="S426" s="180"/>
      <c r="T426" s="180"/>
      <c r="U426" s="180"/>
      <c r="V426" s="180"/>
      <c r="W426" s="180"/>
      <c r="X426" s="179"/>
      <c r="Z426" s="663"/>
      <c r="AA426" s="665"/>
      <c r="AB426" s="82" t="s">
        <v>136</v>
      </c>
      <c r="AC426" s="181"/>
      <c r="AD426" s="180"/>
      <c r="AE426" s="180"/>
      <c r="AF426" s="180"/>
      <c r="AG426" s="180"/>
      <c r="AH426" s="180"/>
      <c r="AI426" s="180"/>
      <c r="AJ426" s="179"/>
      <c r="AL426" s="663"/>
      <c r="AM426" s="665"/>
      <c r="AN426" s="82" t="s">
        <v>136</v>
      </c>
      <c r="AO426" s="181"/>
      <c r="AP426" s="180"/>
      <c r="AQ426" s="180"/>
      <c r="AR426" s="180"/>
      <c r="AS426" s="180"/>
      <c r="AT426" s="180"/>
      <c r="AU426" s="180"/>
      <c r="AV426" s="179"/>
    </row>
    <row r="427" spans="1:48">
      <c r="A427">
        <v>427</v>
      </c>
    </row>
    <row r="428" spans="1:48">
      <c r="A428">
        <v>428</v>
      </c>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1112</v>
      </c>
      <c r="C434" s="650"/>
      <c r="D434" s="651"/>
      <c r="E434" s="649" t="s">
        <v>1136</v>
      </c>
      <c r="F434" s="650"/>
      <c r="G434" s="650"/>
      <c r="H434" s="650"/>
      <c r="I434" s="650"/>
      <c r="J434" s="650"/>
      <c r="K434" s="650"/>
      <c r="L434" s="651"/>
      <c r="N434" s="649" t="s">
        <v>1114</v>
      </c>
      <c r="O434" s="650"/>
      <c r="P434" s="651"/>
      <c r="Q434" s="649" t="s">
        <v>1136</v>
      </c>
      <c r="R434" s="650"/>
      <c r="S434" s="650"/>
      <c r="T434" s="650"/>
      <c r="U434" s="650"/>
      <c r="V434" s="650"/>
      <c r="W434" s="650"/>
      <c r="X434" s="651"/>
      <c r="Z434" s="649" t="s">
        <v>1115</v>
      </c>
      <c r="AA434" s="650"/>
      <c r="AB434" s="651"/>
      <c r="AC434" s="649" t="s">
        <v>1136</v>
      </c>
      <c r="AD434" s="650"/>
      <c r="AE434" s="650"/>
      <c r="AF434" s="650"/>
      <c r="AG434" s="650"/>
      <c r="AH434" s="650"/>
      <c r="AI434" s="650"/>
      <c r="AJ434" s="651"/>
      <c r="AL434" s="649" t="s">
        <v>1116</v>
      </c>
      <c r="AM434" s="650"/>
      <c r="AN434" s="651"/>
      <c r="AO434" s="649" t="s">
        <v>1136</v>
      </c>
      <c r="AP434" s="650"/>
      <c r="AQ434" s="650"/>
      <c r="AR434" s="650"/>
      <c r="AS434" s="650"/>
      <c r="AT434" s="650"/>
      <c r="AU434" s="650"/>
      <c r="AV434" s="651"/>
    </row>
    <row r="435" spans="1:48" ht="15.75" customHeight="1">
      <c r="A435">
        <v>435</v>
      </c>
      <c r="B435" s="652" t="s">
        <v>1127</v>
      </c>
      <c r="C435" s="652" t="s">
        <v>634</v>
      </c>
      <c r="D435" s="669" t="s">
        <v>1119</v>
      </c>
      <c r="E435" s="676" t="s">
        <v>1120</v>
      </c>
      <c r="F435" s="677"/>
      <c r="G435" s="677"/>
      <c r="H435" s="677"/>
      <c r="I435" s="677"/>
      <c r="J435" s="677"/>
      <c r="K435" s="677"/>
      <c r="L435" s="678"/>
      <c r="N435" s="652" t="s">
        <v>1127</v>
      </c>
      <c r="O435" s="652" t="s">
        <v>634</v>
      </c>
      <c r="P435" s="669" t="s">
        <v>1119</v>
      </c>
      <c r="Q435" s="676" t="s">
        <v>1120</v>
      </c>
      <c r="R435" s="677"/>
      <c r="S435" s="677"/>
      <c r="T435" s="677"/>
      <c r="U435" s="677"/>
      <c r="V435" s="677"/>
      <c r="W435" s="677"/>
      <c r="X435" s="678"/>
      <c r="Z435" s="652" t="s">
        <v>1127</v>
      </c>
      <c r="AA435" s="652" t="s">
        <v>634</v>
      </c>
      <c r="AB435" s="669" t="s">
        <v>1119</v>
      </c>
      <c r="AC435" s="676" t="s">
        <v>1120</v>
      </c>
      <c r="AD435" s="677"/>
      <c r="AE435" s="677"/>
      <c r="AF435" s="677"/>
      <c r="AG435" s="677"/>
      <c r="AH435" s="677"/>
      <c r="AI435" s="677"/>
      <c r="AJ435" s="678"/>
      <c r="AL435" s="652" t="s">
        <v>1127</v>
      </c>
      <c r="AM435" s="652" t="s">
        <v>634</v>
      </c>
      <c r="AN435" s="669" t="s">
        <v>1119</v>
      </c>
      <c r="AO435" s="676" t="s">
        <v>1120</v>
      </c>
      <c r="AP435" s="677"/>
      <c r="AQ435" s="677"/>
      <c r="AR435" s="677"/>
      <c r="AS435" s="677"/>
      <c r="AT435" s="677"/>
      <c r="AU435" s="677"/>
      <c r="AV435" s="678"/>
    </row>
    <row r="436" spans="1:48" ht="15" customHeight="1" thickBot="1">
      <c r="A436">
        <v>436</v>
      </c>
      <c r="B436" s="668"/>
      <c r="C436" s="668"/>
      <c r="D436" s="670"/>
      <c r="E436" s="679"/>
      <c r="F436" s="680"/>
      <c r="G436" s="680"/>
      <c r="H436" s="680"/>
      <c r="I436" s="680"/>
      <c r="J436" s="680"/>
      <c r="K436" s="680"/>
      <c r="L436" s="681"/>
      <c r="N436" s="668"/>
      <c r="O436" s="668"/>
      <c r="P436" s="670"/>
      <c r="Q436" s="679"/>
      <c r="R436" s="680"/>
      <c r="S436" s="680"/>
      <c r="T436" s="680"/>
      <c r="U436" s="680"/>
      <c r="V436" s="680"/>
      <c r="W436" s="680"/>
      <c r="X436" s="681"/>
      <c r="Z436" s="668"/>
      <c r="AA436" s="668"/>
      <c r="AB436" s="670"/>
      <c r="AC436" s="679"/>
      <c r="AD436" s="680"/>
      <c r="AE436" s="680"/>
      <c r="AF436" s="680"/>
      <c r="AG436" s="680"/>
      <c r="AH436" s="680"/>
      <c r="AI436" s="680"/>
      <c r="AJ436" s="681"/>
      <c r="AL436" s="668"/>
      <c r="AM436" s="668"/>
      <c r="AN436" s="670"/>
      <c r="AO436" s="679"/>
      <c r="AP436" s="680"/>
      <c r="AQ436" s="680"/>
      <c r="AR436" s="680"/>
      <c r="AS436" s="680"/>
      <c r="AT436" s="680"/>
      <c r="AU436" s="680"/>
      <c r="AV436" s="681"/>
    </row>
    <row r="437" spans="1:48" ht="15" thickBot="1">
      <c r="A437">
        <v>437</v>
      </c>
      <c r="B437" s="653"/>
      <c r="C437" s="653"/>
      <c r="D437" s="671"/>
      <c r="E437" s="75">
        <v>0</v>
      </c>
      <c r="F437" s="76">
        <v>500</v>
      </c>
      <c r="G437" s="76">
        <v>1000</v>
      </c>
      <c r="H437" s="76">
        <v>1500</v>
      </c>
      <c r="I437" s="76">
        <v>2000</v>
      </c>
      <c r="J437" s="76">
        <v>2500</v>
      </c>
      <c r="K437" s="76">
        <v>3000</v>
      </c>
      <c r="L437" s="77">
        <v>3500</v>
      </c>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
        <v>1141</v>
      </c>
      <c r="C438" s="664">
        <v>100</v>
      </c>
      <c r="D438" s="78" t="s">
        <v>133</v>
      </c>
      <c r="E438" s="79">
        <v>277</v>
      </c>
      <c r="F438" s="80">
        <v>268</v>
      </c>
      <c r="G438" s="80">
        <v>259</v>
      </c>
      <c r="H438" s="80">
        <v>250</v>
      </c>
      <c r="I438" s="80">
        <v>241</v>
      </c>
      <c r="J438" s="80">
        <v>232</v>
      </c>
      <c r="K438" s="80">
        <v>223</v>
      </c>
      <c r="L438" s="81">
        <v>214</v>
      </c>
      <c r="N438" s="661" t="s">
        <v>1141</v>
      </c>
      <c r="O438" s="664">
        <v>100</v>
      </c>
      <c r="P438" s="78" t="s">
        <v>133</v>
      </c>
      <c r="Q438" s="79">
        <v>277</v>
      </c>
      <c r="R438" s="80">
        <v>268</v>
      </c>
      <c r="S438" s="80">
        <v>259</v>
      </c>
      <c r="T438" s="80">
        <v>250</v>
      </c>
      <c r="U438" s="80">
        <v>241</v>
      </c>
      <c r="V438" s="80">
        <v>232</v>
      </c>
      <c r="W438" s="80">
        <v>223</v>
      </c>
      <c r="X438" s="81">
        <v>214</v>
      </c>
      <c r="Z438" s="661" t="s">
        <v>1141</v>
      </c>
      <c r="AA438" s="664">
        <v>100</v>
      </c>
      <c r="AB438" s="78" t="s">
        <v>133</v>
      </c>
      <c r="AC438" s="79">
        <v>277</v>
      </c>
      <c r="AD438" s="80">
        <v>268</v>
      </c>
      <c r="AE438" s="80">
        <v>259</v>
      </c>
      <c r="AF438" s="80">
        <v>250</v>
      </c>
      <c r="AG438" s="80">
        <v>241</v>
      </c>
      <c r="AH438" s="80">
        <v>232</v>
      </c>
      <c r="AI438" s="80">
        <v>223</v>
      </c>
      <c r="AJ438" s="81">
        <v>214</v>
      </c>
      <c r="AL438" s="661" t="s">
        <v>1141</v>
      </c>
      <c r="AM438" s="664">
        <v>100</v>
      </c>
      <c r="AN438" s="78" t="s">
        <v>133</v>
      </c>
      <c r="AO438" s="79">
        <v>277</v>
      </c>
      <c r="AP438" s="80">
        <v>265</v>
      </c>
      <c r="AQ438" s="80">
        <v>254</v>
      </c>
      <c r="AR438" s="80">
        <v>242</v>
      </c>
      <c r="AS438" s="80">
        <v>231</v>
      </c>
      <c r="AT438" s="80">
        <v>219</v>
      </c>
      <c r="AU438" s="80">
        <v>208</v>
      </c>
      <c r="AV438" s="81">
        <v>197</v>
      </c>
    </row>
    <row r="439" spans="1:48" ht="15" thickBot="1">
      <c r="A439">
        <v>439</v>
      </c>
      <c r="B439" s="662"/>
      <c r="C439" s="665"/>
      <c r="D439" s="82" t="s">
        <v>136</v>
      </c>
      <c r="E439" s="83">
        <v>302</v>
      </c>
      <c r="F439" s="84">
        <v>291</v>
      </c>
      <c r="G439" s="84">
        <v>281</v>
      </c>
      <c r="H439" s="84">
        <v>270</v>
      </c>
      <c r="I439" s="84">
        <v>260</v>
      </c>
      <c r="J439" s="84">
        <v>249</v>
      </c>
      <c r="K439" s="84">
        <v>239</v>
      </c>
      <c r="L439" s="85">
        <v>229</v>
      </c>
      <c r="N439" s="662"/>
      <c r="O439" s="665"/>
      <c r="P439" s="82" t="s">
        <v>136</v>
      </c>
      <c r="Q439" s="83">
        <v>302</v>
      </c>
      <c r="R439" s="84">
        <v>291</v>
      </c>
      <c r="S439" s="84">
        <v>281</v>
      </c>
      <c r="T439" s="84">
        <v>270</v>
      </c>
      <c r="U439" s="84">
        <v>260</v>
      </c>
      <c r="V439" s="84">
        <v>249</v>
      </c>
      <c r="W439" s="84">
        <v>239</v>
      </c>
      <c r="X439" s="85">
        <v>229</v>
      </c>
      <c r="Z439" s="662"/>
      <c r="AA439" s="665"/>
      <c r="AB439" s="82" t="s">
        <v>136</v>
      </c>
      <c r="AC439" s="83">
        <v>302</v>
      </c>
      <c r="AD439" s="84">
        <v>291</v>
      </c>
      <c r="AE439" s="84">
        <v>280</v>
      </c>
      <c r="AF439" s="84">
        <v>270</v>
      </c>
      <c r="AG439" s="84">
        <v>259</v>
      </c>
      <c r="AH439" s="84">
        <v>249</v>
      </c>
      <c r="AI439" s="84">
        <v>238</v>
      </c>
      <c r="AJ439" s="85">
        <v>228</v>
      </c>
      <c r="AL439" s="662"/>
      <c r="AM439" s="665"/>
      <c r="AN439" s="82" t="s">
        <v>136</v>
      </c>
      <c r="AO439" s="83">
        <v>274</v>
      </c>
      <c r="AP439" s="84">
        <v>261</v>
      </c>
      <c r="AQ439" s="84">
        <v>248</v>
      </c>
      <c r="AR439" s="84">
        <v>235</v>
      </c>
      <c r="AS439" s="84">
        <v>222</v>
      </c>
      <c r="AT439" s="84">
        <v>209</v>
      </c>
      <c r="AU439" s="84">
        <v>196</v>
      </c>
      <c r="AV439" s="85">
        <v>183</v>
      </c>
    </row>
    <row r="440" spans="1:48">
      <c r="A440">
        <v>440</v>
      </c>
      <c r="B440" s="662"/>
      <c r="C440" s="666">
        <v>110</v>
      </c>
      <c r="D440" s="86" t="str">
        <f>+D438</f>
        <v>48-X</v>
      </c>
      <c r="E440" s="87">
        <v>311</v>
      </c>
      <c r="F440" s="88">
        <v>300</v>
      </c>
      <c r="G440" s="88">
        <v>290</v>
      </c>
      <c r="H440" s="88">
        <v>280</v>
      </c>
      <c r="I440" s="88">
        <v>270</v>
      </c>
      <c r="J440" s="88">
        <v>260</v>
      </c>
      <c r="K440" s="88">
        <v>250</v>
      </c>
      <c r="L440" s="89">
        <v>240</v>
      </c>
      <c r="N440" s="662"/>
      <c r="O440" s="666">
        <v>110</v>
      </c>
      <c r="P440" s="86" t="str">
        <f>+P438</f>
        <v>48-X</v>
      </c>
      <c r="Q440" s="87">
        <v>311</v>
      </c>
      <c r="R440" s="88">
        <v>300</v>
      </c>
      <c r="S440" s="88">
        <v>290</v>
      </c>
      <c r="T440" s="88">
        <v>280</v>
      </c>
      <c r="U440" s="88">
        <v>270</v>
      </c>
      <c r="V440" s="88">
        <v>260</v>
      </c>
      <c r="W440" s="88">
        <v>250</v>
      </c>
      <c r="X440" s="89">
        <v>240</v>
      </c>
      <c r="Z440" s="662"/>
      <c r="AA440" s="666">
        <v>110</v>
      </c>
      <c r="AB440" s="86" t="str">
        <f>+AB438</f>
        <v>48-X</v>
      </c>
      <c r="AC440" s="87">
        <v>311</v>
      </c>
      <c r="AD440" s="88">
        <v>300</v>
      </c>
      <c r="AE440" s="88">
        <v>290</v>
      </c>
      <c r="AF440" s="88">
        <v>280</v>
      </c>
      <c r="AG440" s="88">
        <v>270</v>
      </c>
      <c r="AH440" s="88">
        <v>260</v>
      </c>
      <c r="AI440" s="88">
        <v>250</v>
      </c>
      <c r="AJ440" s="89">
        <v>240</v>
      </c>
      <c r="AL440" s="662"/>
      <c r="AM440" s="666">
        <v>110</v>
      </c>
      <c r="AN440" s="86" t="str">
        <f>+AN438</f>
        <v>48-X</v>
      </c>
      <c r="AO440" s="87">
        <v>311</v>
      </c>
      <c r="AP440" s="88">
        <v>300</v>
      </c>
      <c r="AQ440" s="88">
        <v>289</v>
      </c>
      <c r="AR440" s="88">
        <v>278</v>
      </c>
      <c r="AS440" s="88">
        <v>267</v>
      </c>
      <c r="AT440" s="88">
        <v>256</v>
      </c>
      <c r="AU440" s="88">
        <v>245</v>
      </c>
      <c r="AV440" s="89">
        <v>234</v>
      </c>
    </row>
    <row r="441" spans="1:48" ht="15" thickBot="1">
      <c r="A441">
        <v>441</v>
      </c>
      <c r="B441" s="662"/>
      <c r="C441" s="667"/>
      <c r="D441" s="90" t="str">
        <f>+D439</f>
        <v>48-XL</v>
      </c>
      <c r="E441" s="87">
        <v>318</v>
      </c>
      <c r="F441" s="88">
        <v>309</v>
      </c>
      <c r="G441" s="88">
        <v>301</v>
      </c>
      <c r="H441" s="88">
        <v>292</v>
      </c>
      <c r="I441" s="88">
        <v>284</v>
      </c>
      <c r="J441" s="88">
        <v>275</v>
      </c>
      <c r="K441" s="88">
        <v>267</v>
      </c>
      <c r="L441" s="89">
        <v>259</v>
      </c>
      <c r="N441" s="662"/>
      <c r="O441" s="667"/>
      <c r="P441" s="90" t="str">
        <f>+P439</f>
        <v>48-XL</v>
      </c>
      <c r="Q441" s="87">
        <v>318</v>
      </c>
      <c r="R441" s="88">
        <v>309</v>
      </c>
      <c r="S441" s="88">
        <v>301</v>
      </c>
      <c r="T441" s="88">
        <v>292</v>
      </c>
      <c r="U441" s="88">
        <v>284</v>
      </c>
      <c r="V441" s="88">
        <v>275</v>
      </c>
      <c r="W441" s="88">
        <v>267</v>
      </c>
      <c r="X441" s="89">
        <v>259</v>
      </c>
      <c r="Z441" s="662"/>
      <c r="AA441" s="667"/>
      <c r="AB441" s="90" t="str">
        <f>+AB439</f>
        <v>48-XL</v>
      </c>
      <c r="AC441" s="87">
        <v>318</v>
      </c>
      <c r="AD441" s="88">
        <v>309</v>
      </c>
      <c r="AE441" s="88">
        <v>301</v>
      </c>
      <c r="AF441" s="88">
        <v>292</v>
      </c>
      <c r="AG441" s="88">
        <v>284</v>
      </c>
      <c r="AH441" s="88">
        <v>275</v>
      </c>
      <c r="AI441" s="88">
        <v>267</v>
      </c>
      <c r="AJ441" s="89">
        <v>259</v>
      </c>
      <c r="AL441" s="662"/>
      <c r="AM441" s="667"/>
      <c r="AN441" s="90" t="str">
        <f>+AN439</f>
        <v>48-XL</v>
      </c>
      <c r="AO441" s="87">
        <v>318</v>
      </c>
      <c r="AP441" s="88">
        <v>303</v>
      </c>
      <c r="AQ441" s="88">
        <v>289</v>
      </c>
      <c r="AR441" s="88">
        <v>275</v>
      </c>
      <c r="AS441" s="88">
        <v>261</v>
      </c>
      <c r="AT441" s="88">
        <v>247</v>
      </c>
      <c r="AU441" s="88">
        <v>233</v>
      </c>
      <c r="AV441" s="89">
        <v>219</v>
      </c>
    </row>
    <row r="442" spans="1:48">
      <c r="A442">
        <v>442</v>
      </c>
      <c r="B442" s="662"/>
      <c r="C442" s="664">
        <f>+C440+10</f>
        <v>120</v>
      </c>
      <c r="D442" s="78" t="s">
        <v>133</v>
      </c>
      <c r="E442" s="83">
        <v>318</v>
      </c>
      <c r="F442" s="84">
        <v>310</v>
      </c>
      <c r="G442" s="84">
        <v>303</v>
      </c>
      <c r="H442" s="84">
        <v>295</v>
      </c>
      <c r="I442" s="84">
        <v>288</v>
      </c>
      <c r="J442" s="84">
        <v>280</v>
      </c>
      <c r="K442" s="84">
        <v>273</v>
      </c>
      <c r="L442" s="85">
        <v>266</v>
      </c>
      <c r="N442" s="662"/>
      <c r="O442" s="664">
        <f>+O440+10</f>
        <v>120</v>
      </c>
      <c r="P442" s="78" t="s">
        <v>133</v>
      </c>
      <c r="Q442" s="83">
        <v>318</v>
      </c>
      <c r="R442" s="84">
        <v>310</v>
      </c>
      <c r="S442" s="84">
        <v>303</v>
      </c>
      <c r="T442" s="84">
        <v>295</v>
      </c>
      <c r="U442" s="84">
        <v>288</v>
      </c>
      <c r="V442" s="84">
        <v>280</v>
      </c>
      <c r="W442" s="84">
        <v>273</v>
      </c>
      <c r="X442" s="85">
        <v>266</v>
      </c>
      <c r="Z442" s="662"/>
      <c r="AA442" s="664">
        <f>+AA440+10</f>
        <v>120</v>
      </c>
      <c r="AB442" s="78" t="s">
        <v>133</v>
      </c>
      <c r="AC442" s="83">
        <v>318</v>
      </c>
      <c r="AD442" s="84">
        <v>310</v>
      </c>
      <c r="AE442" s="84">
        <v>303</v>
      </c>
      <c r="AF442" s="84">
        <v>295</v>
      </c>
      <c r="AG442" s="84">
        <v>288</v>
      </c>
      <c r="AH442" s="84">
        <v>280</v>
      </c>
      <c r="AI442" s="84">
        <v>273</v>
      </c>
      <c r="AJ442" s="85">
        <v>266</v>
      </c>
      <c r="AL442" s="662"/>
      <c r="AM442" s="664">
        <f>+AM440+10</f>
        <v>120</v>
      </c>
      <c r="AN442" s="78" t="s">
        <v>133</v>
      </c>
      <c r="AO442" s="83">
        <v>318</v>
      </c>
      <c r="AP442" s="84">
        <v>310</v>
      </c>
      <c r="AQ442" s="84">
        <v>303</v>
      </c>
      <c r="AR442" s="84">
        <v>295</v>
      </c>
      <c r="AS442" s="84">
        <v>288</v>
      </c>
      <c r="AT442" s="84">
        <v>280</v>
      </c>
      <c r="AU442" s="84">
        <v>273</v>
      </c>
      <c r="AV442" s="85">
        <v>266</v>
      </c>
    </row>
    <row r="443" spans="1:48" ht="15" thickBot="1">
      <c r="A443">
        <v>443</v>
      </c>
      <c r="B443" s="662"/>
      <c r="C443" s="665"/>
      <c r="D443" s="82" t="s">
        <v>136</v>
      </c>
      <c r="E443" s="83">
        <v>318</v>
      </c>
      <c r="F443" s="84">
        <v>314</v>
      </c>
      <c r="G443" s="84">
        <v>310</v>
      </c>
      <c r="H443" s="84">
        <v>306</v>
      </c>
      <c r="I443" s="84">
        <v>302</v>
      </c>
      <c r="J443" s="84">
        <v>298</v>
      </c>
      <c r="K443" s="84">
        <v>294</v>
      </c>
      <c r="L443" s="85">
        <v>290</v>
      </c>
      <c r="N443" s="662"/>
      <c r="O443" s="665"/>
      <c r="P443" s="82" t="s">
        <v>136</v>
      </c>
      <c r="Q443" s="83">
        <v>318</v>
      </c>
      <c r="R443" s="84">
        <v>314</v>
      </c>
      <c r="S443" s="84">
        <v>310</v>
      </c>
      <c r="T443" s="84">
        <v>306</v>
      </c>
      <c r="U443" s="84">
        <v>302</v>
      </c>
      <c r="V443" s="84">
        <v>298</v>
      </c>
      <c r="W443" s="84">
        <v>294</v>
      </c>
      <c r="X443" s="85">
        <v>290</v>
      </c>
      <c r="Z443" s="662"/>
      <c r="AA443" s="665"/>
      <c r="AB443" s="82" t="s">
        <v>136</v>
      </c>
      <c r="AC443" s="83">
        <v>317</v>
      </c>
      <c r="AD443" s="84">
        <v>313</v>
      </c>
      <c r="AE443" s="84">
        <v>309</v>
      </c>
      <c r="AF443" s="84">
        <v>305</v>
      </c>
      <c r="AG443" s="84">
        <v>301</v>
      </c>
      <c r="AH443" s="84">
        <v>297</v>
      </c>
      <c r="AI443" s="84">
        <v>293</v>
      </c>
      <c r="AJ443" s="85">
        <v>290</v>
      </c>
      <c r="AL443" s="662"/>
      <c r="AM443" s="665"/>
      <c r="AN443" s="82" t="s">
        <v>136</v>
      </c>
      <c r="AO443" s="83">
        <v>317</v>
      </c>
      <c r="AP443" s="84">
        <v>308</v>
      </c>
      <c r="AQ443" s="84">
        <v>300</v>
      </c>
      <c r="AR443" s="84">
        <v>291</v>
      </c>
      <c r="AS443" s="84">
        <v>283</v>
      </c>
      <c r="AT443" s="84">
        <v>274</v>
      </c>
      <c r="AU443" s="84">
        <v>266</v>
      </c>
      <c r="AV443" s="85">
        <v>258</v>
      </c>
    </row>
    <row r="444" spans="1:48">
      <c r="A444">
        <v>444</v>
      </c>
      <c r="B444" s="662"/>
      <c r="C444" s="666">
        <f>+C442+10</f>
        <v>130</v>
      </c>
      <c r="D444" s="86" t="str">
        <f>+D442</f>
        <v>48-X</v>
      </c>
      <c r="E444" s="87">
        <v>316</v>
      </c>
      <c r="F444" s="88">
        <v>312</v>
      </c>
      <c r="G444" s="88">
        <v>309</v>
      </c>
      <c r="H444" s="88">
        <v>305</v>
      </c>
      <c r="I444" s="88">
        <v>302</v>
      </c>
      <c r="J444" s="88">
        <v>298</v>
      </c>
      <c r="K444" s="88">
        <v>295</v>
      </c>
      <c r="L444" s="89">
        <v>292</v>
      </c>
      <c r="N444" s="662"/>
      <c r="O444" s="666">
        <f>+O442+10</f>
        <v>130</v>
      </c>
      <c r="P444" s="86" t="str">
        <f>+P442</f>
        <v>48-X</v>
      </c>
      <c r="Q444" s="87">
        <v>316</v>
      </c>
      <c r="R444" s="88">
        <v>312</v>
      </c>
      <c r="S444" s="88">
        <v>309</v>
      </c>
      <c r="T444" s="88">
        <v>305</v>
      </c>
      <c r="U444" s="88">
        <v>302</v>
      </c>
      <c r="V444" s="88">
        <v>298</v>
      </c>
      <c r="W444" s="88">
        <v>295</v>
      </c>
      <c r="X444" s="89">
        <v>292</v>
      </c>
      <c r="Z444" s="662"/>
      <c r="AA444" s="666">
        <f>+AA442+10</f>
        <v>130</v>
      </c>
      <c r="AB444" s="86" t="str">
        <f>+AB442</f>
        <v>48-X</v>
      </c>
      <c r="AC444" s="87">
        <v>316</v>
      </c>
      <c r="AD444" s="88">
        <v>312</v>
      </c>
      <c r="AE444" s="88">
        <v>309</v>
      </c>
      <c r="AF444" s="88">
        <v>305</v>
      </c>
      <c r="AG444" s="88">
        <v>302</v>
      </c>
      <c r="AH444" s="88">
        <v>298</v>
      </c>
      <c r="AI444" s="88">
        <v>295</v>
      </c>
      <c r="AJ444" s="89">
        <v>292</v>
      </c>
      <c r="AL444" s="662"/>
      <c r="AM444" s="666">
        <f>+AM442+10</f>
        <v>130</v>
      </c>
      <c r="AN444" s="86" t="str">
        <f>+AN442</f>
        <v>48-X</v>
      </c>
      <c r="AO444" s="87">
        <v>316</v>
      </c>
      <c r="AP444" s="88">
        <v>312</v>
      </c>
      <c r="AQ444" s="88">
        <v>309</v>
      </c>
      <c r="AR444" s="88">
        <v>305</v>
      </c>
      <c r="AS444" s="88">
        <v>302</v>
      </c>
      <c r="AT444" s="88">
        <v>298</v>
      </c>
      <c r="AU444" s="88">
        <v>295</v>
      </c>
      <c r="AV444" s="89">
        <v>292</v>
      </c>
    </row>
    <row r="445" spans="1:48" ht="15" thickBot="1">
      <c r="A445">
        <v>445</v>
      </c>
      <c r="B445" s="662"/>
      <c r="C445" s="667"/>
      <c r="D445" s="90" t="str">
        <f>+D443</f>
        <v>48-XL</v>
      </c>
      <c r="E445" s="87">
        <v>316</v>
      </c>
      <c r="F445" s="88">
        <v>316</v>
      </c>
      <c r="G445" s="88">
        <v>316</v>
      </c>
      <c r="H445" s="88">
        <v>317</v>
      </c>
      <c r="I445" s="88">
        <v>317</v>
      </c>
      <c r="J445" s="88">
        <v>318</v>
      </c>
      <c r="K445" s="88">
        <v>318</v>
      </c>
      <c r="L445" s="89">
        <v>319</v>
      </c>
      <c r="N445" s="662"/>
      <c r="O445" s="667"/>
      <c r="P445" s="90" t="str">
        <f>+P443</f>
        <v>48-XL</v>
      </c>
      <c r="Q445" s="87">
        <v>316</v>
      </c>
      <c r="R445" s="88">
        <v>316</v>
      </c>
      <c r="S445" s="88">
        <v>316</v>
      </c>
      <c r="T445" s="88">
        <v>317</v>
      </c>
      <c r="U445" s="88">
        <v>317</v>
      </c>
      <c r="V445" s="88">
        <v>318</v>
      </c>
      <c r="W445" s="88">
        <v>318</v>
      </c>
      <c r="X445" s="89">
        <v>319</v>
      </c>
      <c r="Z445" s="662"/>
      <c r="AA445" s="667"/>
      <c r="AB445" s="90" t="str">
        <f>+AB443</f>
        <v>48-XL</v>
      </c>
      <c r="AC445" s="87">
        <v>316</v>
      </c>
      <c r="AD445" s="88">
        <v>316</v>
      </c>
      <c r="AE445" s="88">
        <v>316</v>
      </c>
      <c r="AF445" s="88">
        <v>317</v>
      </c>
      <c r="AG445" s="88">
        <v>317</v>
      </c>
      <c r="AH445" s="88">
        <v>318</v>
      </c>
      <c r="AI445" s="88">
        <v>318</v>
      </c>
      <c r="AJ445" s="89">
        <v>319</v>
      </c>
      <c r="AL445" s="662"/>
      <c r="AM445" s="667"/>
      <c r="AN445" s="90" t="str">
        <f>+AN443</f>
        <v>48-XL</v>
      </c>
      <c r="AO445" s="87">
        <v>315</v>
      </c>
      <c r="AP445" s="88">
        <v>312</v>
      </c>
      <c r="AQ445" s="88">
        <v>310</v>
      </c>
      <c r="AR445" s="88">
        <v>308</v>
      </c>
      <c r="AS445" s="88">
        <v>306</v>
      </c>
      <c r="AT445" s="88">
        <v>304</v>
      </c>
      <c r="AU445" s="88">
        <v>302</v>
      </c>
      <c r="AV445" s="89">
        <v>300</v>
      </c>
    </row>
    <row r="446" spans="1:48">
      <c r="A446">
        <v>446</v>
      </c>
      <c r="B446" s="662"/>
      <c r="C446" s="664">
        <f>+C444+10</f>
        <v>140</v>
      </c>
      <c r="D446" s="78" t="s">
        <v>133</v>
      </c>
      <c r="E446" s="83">
        <v>318</v>
      </c>
      <c r="F446" s="84">
        <v>318</v>
      </c>
      <c r="G446" s="84">
        <v>318</v>
      </c>
      <c r="H446" s="84">
        <v>318</v>
      </c>
      <c r="I446" s="84">
        <v>318</v>
      </c>
      <c r="J446" s="84">
        <v>318</v>
      </c>
      <c r="K446" s="84">
        <v>318</v>
      </c>
      <c r="L446" s="85">
        <v>319</v>
      </c>
      <c r="N446" s="662"/>
      <c r="O446" s="664">
        <f>+O444+10</f>
        <v>140</v>
      </c>
      <c r="P446" s="78" t="s">
        <v>133</v>
      </c>
      <c r="Q446" s="83">
        <v>318</v>
      </c>
      <c r="R446" s="84">
        <v>318</v>
      </c>
      <c r="S446" s="84">
        <v>318</v>
      </c>
      <c r="T446" s="84">
        <v>318</v>
      </c>
      <c r="U446" s="84">
        <v>318</v>
      </c>
      <c r="V446" s="84">
        <v>318</v>
      </c>
      <c r="W446" s="84">
        <v>318</v>
      </c>
      <c r="X446" s="85">
        <v>319</v>
      </c>
      <c r="Z446" s="662"/>
      <c r="AA446" s="664">
        <f>+AA444+10</f>
        <v>140</v>
      </c>
      <c r="AB446" s="78" t="s">
        <v>133</v>
      </c>
      <c r="AC446" s="83">
        <v>318</v>
      </c>
      <c r="AD446" s="84">
        <v>318</v>
      </c>
      <c r="AE446" s="84">
        <v>318</v>
      </c>
      <c r="AF446" s="84">
        <v>318</v>
      </c>
      <c r="AG446" s="84">
        <v>318</v>
      </c>
      <c r="AH446" s="84">
        <v>318</v>
      </c>
      <c r="AI446" s="84">
        <v>318</v>
      </c>
      <c r="AJ446" s="85">
        <v>319</v>
      </c>
      <c r="AL446" s="662"/>
      <c r="AM446" s="664">
        <f>+AM444+10</f>
        <v>140</v>
      </c>
      <c r="AN446" s="78" t="s">
        <v>133</v>
      </c>
      <c r="AO446" s="83">
        <v>318</v>
      </c>
      <c r="AP446" s="84">
        <v>318</v>
      </c>
      <c r="AQ446" s="84">
        <v>318</v>
      </c>
      <c r="AR446" s="84">
        <v>318</v>
      </c>
      <c r="AS446" s="84">
        <v>318</v>
      </c>
      <c r="AT446" s="84">
        <v>318</v>
      </c>
      <c r="AU446" s="84">
        <v>318</v>
      </c>
      <c r="AV446" s="85">
        <v>319</v>
      </c>
    </row>
    <row r="447" spans="1:48" ht="15" thickBot="1">
      <c r="A447">
        <v>447</v>
      </c>
      <c r="B447" s="662"/>
      <c r="C447" s="665"/>
      <c r="D447" s="82" t="s">
        <v>136</v>
      </c>
      <c r="E447" s="83">
        <v>318</v>
      </c>
      <c r="F447" s="84">
        <v>318</v>
      </c>
      <c r="G447" s="84">
        <v>318</v>
      </c>
      <c r="H447" s="84">
        <v>318</v>
      </c>
      <c r="I447" s="84">
        <v>318</v>
      </c>
      <c r="J447" s="84">
        <v>318</v>
      </c>
      <c r="K447" s="84">
        <v>318</v>
      </c>
      <c r="L447" s="85">
        <v>319</v>
      </c>
      <c r="N447" s="662"/>
      <c r="O447" s="665"/>
      <c r="P447" s="82" t="s">
        <v>136</v>
      </c>
      <c r="Q447" s="83">
        <v>318</v>
      </c>
      <c r="R447" s="84">
        <v>318</v>
      </c>
      <c r="S447" s="84">
        <v>318</v>
      </c>
      <c r="T447" s="84">
        <v>318</v>
      </c>
      <c r="U447" s="84">
        <v>318</v>
      </c>
      <c r="V447" s="84">
        <v>318</v>
      </c>
      <c r="W447" s="84">
        <v>318</v>
      </c>
      <c r="X447" s="85">
        <v>319</v>
      </c>
      <c r="Z447" s="662"/>
      <c r="AA447" s="665"/>
      <c r="AB447" s="82" t="s">
        <v>136</v>
      </c>
      <c r="AC447" s="83">
        <v>318</v>
      </c>
      <c r="AD447" s="84">
        <v>317</v>
      </c>
      <c r="AE447" s="84">
        <v>317</v>
      </c>
      <c r="AF447" s="84">
        <v>317</v>
      </c>
      <c r="AG447" s="84">
        <v>317</v>
      </c>
      <c r="AH447" s="84">
        <v>317</v>
      </c>
      <c r="AI447" s="84">
        <v>317</v>
      </c>
      <c r="AJ447" s="85">
        <v>317</v>
      </c>
      <c r="AL447" s="662"/>
      <c r="AM447" s="665"/>
      <c r="AN447" s="82" t="s">
        <v>136</v>
      </c>
      <c r="AO447" s="83">
        <v>318</v>
      </c>
      <c r="AP447" s="84">
        <v>317</v>
      </c>
      <c r="AQ447" s="84">
        <v>317</v>
      </c>
      <c r="AR447" s="84">
        <v>317</v>
      </c>
      <c r="AS447" s="84">
        <v>317</v>
      </c>
      <c r="AT447" s="84">
        <v>317</v>
      </c>
      <c r="AU447" s="84">
        <v>317</v>
      </c>
      <c r="AV447" s="85">
        <v>317</v>
      </c>
    </row>
    <row r="448" spans="1:48">
      <c r="A448">
        <v>448</v>
      </c>
      <c r="B448" s="662"/>
      <c r="C448" s="666">
        <f>+C446+10</f>
        <v>150</v>
      </c>
      <c r="D448" s="86" t="str">
        <f>+D446</f>
        <v>48-X</v>
      </c>
      <c r="E448" s="87">
        <v>318</v>
      </c>
      <c r="F448" s="88">
        <v>318</v>
      </c>
      <c r="G448" s="88">
        <v>318</v>
      </c>
      <c r="H448" s="88">
        <v>318</v>
      </c>
      <c r="I448" s="88">
        <v>318</v>
      </c>
      <c r="J448" s="88">
        <v>318</v>
      </c>
      <c r="K448" s="88">
        <v>318</v>
      </c>
      <c r="L448" s="89">
        <v>318</v>
      </c>
      <c r="N448" s="662"/>
      <c r="O448" s="666">
        <f>+O446+10</f>
        <v>150</v>
      </c>
      <c r="P448" s="86" t="str">
        <f>+P446</f>
        <v>48-X</v>
      </c>
      <c r="Q448" s="87">
        <v>318</v>
      </c>
      <c r="R448" s="88">
        <v>318</v>
      </c>
      <c r="S448" s="88">
        <v>318</v>
      </c>
      <c r="T448" s="88">
        <v>318</v>
      </c>
      <c r="U448" s="88">
        <v>318</v>
      </c>
      <c r="V448" s="88">
        <v>318</v>
      </c>
      <c r="W448" s="88">
        <v>318</v>
      </c>
      <c r="X448" s="89">
        <v>318</v>
      </c>
      <c r="Z448" s="662"/>
      <c r="AA448" s="666">
        <f>+AA446+10</f>
        <v>150</v>
      </c>
      <c r="AB448" s="86" t="str">
        <f>+AB446</f>
        <v>48-X</v>
      </c>
      <c r="AC448" s="87">
        <v>318</v>
      </c>
      <c r="AD448" s="88">
        <v>318</v>
      </c>
      <c r="AE448" s="88">
        <v>318</v>
      </c>
      <c r="AF448" s="88">
        <v>318</v>
      </c>
      <c r="AG448" s="88">
        <v>318</v>
      </c>
      <c r="AH448" s="88">
        <v>318</v>
      </c>
      <c r="AI448" s="88">
        <v>318</v>
      </c>
      <c r="AJ448" s="89">
        <v>318</v>
      </c>
      <c r="AL448" s="662"/>
      <c r="AM448" s="666">
        <f>+AM446+10</f>
        <v>150</v>
      </c>
      <c r="AN448" s="86" t="str">
        <f>+AN446</f>
        <v>48-X</v>
      </c>
      <c r="AO448" s="87">
        <v>318</v>
      </c>
      <c r="AP448" s="88">
        <v>318</v>
      </c>
      <c r="AQ448" s="88">
        <v>318</v>
      </c>
      <c r="AR448" s="88">
        <v>318</v>
      </c>
      <c r="AS448" s="88">
        <v>318</v>
      </c>
      <c r="AT448" s="88">
        <v>318</v>
      </c>
      <c r="AU448" s="88">
        <v>318</v>
      </c>
      <c r="AV448" s="89">
        <v>318</v>
      </c>
    </row>
    <row r="449" spans="1:48" ht="15" thickBot="1">
      <c r="A449">
        <v>449</v>
      </c>
      <c r="B449" s="662"/>
      <c r="C449" s="667"/>
      <c r="D449" s="90" t="str">
        <f>+D447</f>
        <v>48-XL</v>
      </c>
      <c r="E449" s="87">
        <v>318</v>
      </c>
      <c r="F449" s="88">
        <v>318</v>
      </c>
      <c r="G449" s="88">
        <v>318</v>
      </c>
      <c r="H449" s="88">
        <v>318</v>
      </c>
      <c r="I449" s="88">
        <v>318</v>
      </c>
      <c r="J449" s="88">
        <v>318</v>
      </c>
      <c r="K449" s="88">
        <v>318</v>
      </c>
      <c r="L449" s="89">
        <v>318</v>
      </c>
      <c r="N449" s="662"/>
      <c r="O449" s="667"/>
      <c r="P449" s="90" t="str">
        <f>+P447</f>
        <v>48-XL</v>
      </c>
      <c r="Q449" s="87">
        <v>318</v>
      </c>
      <c r="R449" s="88">
        <v>318</v>
      </c>
      <c r="S449" s="88">
        <v>318</v>
      </c>
      <c r="T449" s="88">
        <v>318</v>
      </c>
      <c r="U449" s="88">
        <v>318</v>
      </c>
      <c r="V449" s="88">
        <v>318</v>
      </c>
      <c r="W449" s="88">
        <v>318</v>
      </c>
      <c r="X449" s="89">
        <v>318</v>
      </c>
      <c r="Z449" s="662"/>
      <c r="AA449" s="667"/>
      <c r="AB449" s="90" t="str">
        <f>+AB447</f>
        <v>48-XL</v>
      </c>
      <c r="AC449" s="87">
        <v>318</v>
      </c>
      <c r="AD449" s="88">
        <v>318</v>
      </c>
      <c r="AE449" s="88">
        <v>318</v>
      </c>
      <c r="AF449" s="88">
        <v>318</v>
      </c>
      <c r="AG449" s="88">
        <v>318</v>
      </c>
      <c r="AH449" s="88">
        <v>318</v>
      </c>
      <c r="AI449" s="88">
        <v>318</v>
      </c>
      <c r="AJ449" s="89">
        <v>318</v>
      </c>
      <c r="AL449" s="662"/>
      <c r="AM449" s="667"/>
      <c r="AN449" s="90" t="str">
        <f>+AN447</f>
        <v>48-XL</v>
      </c>
      <c r="AO449" s="87">
        <v>318</v>
      </c>
      <c r="AP449" s="88">
        <v>317</v>
      </c>
      <c r="AQ449" s="88">
        <v>317</v>
      </c>
      <c r="AR449" s="88">
        <v>317</v>
      </c>
      <c r="AS449" s="88">
        <v>317</v>
      </c>
      <c r="AT449" s="88">
        <v>317</v>
      </c>
      <c r="AU449" s="88">
        <v>317</v>
      </c>
      <c r="AV449" s="89">
        <v>317</v>
      </c>
    </row>
    <row r="450" spans="1:48">
      <c r="A450">
        <v>450</v>
      </c>
      <c r="B450" s="662"/>
      <c r="C450" s="664">
        <f>+C448+10</f>
        <v>160</v>
      </c>
      <c r="D450" s="78" t="s">
        <v>133</v>
      </c>
      <c r="E450" s="184"/>
      <c r="F450" s="183"/>
      <c r="G450" s="84">
        <v>316</v>
      </c>
      <c r="H450" s="84">
        <v>316</v>
      </c>
      <c r="I450" s="84">
        <v>317</v>
      </c>
      <c r="J450" s="84">
        <v>317</v>
      </c>
      <c r="K450" s="84">
        <v>317</v>
      </c>
      <c r="L450" s="85">
        <v>318</v>
      </c>
      <c r="N450" s="662"/>
      <c r="O450" s="664">
        <f>+O448+10</f>
        <v>160</v>
      </c>
      <c r="P450" s="78" t="s">
        <v>133</v>
      </c>
      <c r="Q450" s="184"/>
      <c r="R450" s="183"/>
      <c r="S450" s="84">
        <v>316</v>
      </c>
      <c r="T450" s="84">
        <v>316</v>
      </c>
      <c r="U450" s="84">
        <v>317</v>
      </c>
      <c r="V450" s="84">
        <v>317</v>
      </c>
      <c r="W450" s="84">
        <v>317</v>
      </c>
      <c r="X450" s="85">
        <v>318</v>
      </c>
      <c r="Z450" s="662"/>
      <c r="AA450" s="664">
        <f>+AA448+10</f>
        <v>160</v>
      </c>
      <c r="AB450" s="78" t="s">
        <v>133</v>
      </c>
      <c r="AC450" s="184"/>
      <c r="AD450" s="183"/>
      <c r="AE450" s="84">
        <v>316</v>
      </c>
      <c r="AF450" s="84">
        <v>316</v>
      </c>
      <c r="AG450" s="84">
        <v>317</v>
      </c>
      <c r="AH450" s="84">
        <v>317</v>
      </c>
      <c r="AI450" s="84">
        <v>317</v>
      </c>
      <c r="AJ450" s="85">
        <v>318</v>
      </c>
      <c r="AL450" s="662"/>
      <c r="AM450" s="664">
        <f>+AM448+10</f>
        <v>160</v>
      </c>
      <c r="AN450" s="78" t="s">
        <v>133</v>
      </c>
      <c r="AO450" s="184"/>
      <c r="AP450" s="183"/>
      <c r="AQ450" s="84">
        <v>316</v>
      </c>
      <c r="AR450" s="84">
        <v>316</v>
      </c>
      <c r="AS450" s="84">
        <v>317</v>
      </c>
      <c r="AT450" s="84">
        <v>317</v>
      </c>
      <c r="AU450" s="84">
        <v>317</v>
      </c>
      <c r="AV450" s="85">
        <v>318</v>
      </c>
    </row>
    <row r="451" spans="1:48" ht="15" thickBot="1">
      <c r="A451">
        <v>451</v>
      </c>
      <c r="B451" s="662"/>
      <c r="C451" s="665"/>
      <c r="D451" s="82" t="s">
        <v>136</v>
      </c>
      <c r="E451" s="184"/>
      <c r="F451" s="183"/>
      <c r="G451" s="84">
        <v>316</v>
      </c>
      <c r="H451" s="84">
        <v>317</v>
      </c>
      <c r="I451" s="84">
        <v>317</v>
      </c>
      <c r="J451" s="84">
        <v>318</v>
      </c>
      <c r="K451" s="84">
        <v>318</v>
      </c>
      <c r="L451" s="85">
        <v>319</v>
      </c>
      <c r="N451" s="662"/>
      <c r="O451" s="665"/>
      <c r="P451" s="82" t="s">
        <v>136</v>
      </c>
      <c r="Q451" s="184"/>
      <c r="R451" s="183"/>
      <c r="S451" s="84">
        <v>316</v>
      </c>
      <c r="T451" s="84">
        <v>317</v>
      </c>
      <c r="U451" s="84">
        <v>317</v>
      </c>
      <c r="V451" s="84">
        <v>318</v>
      </c>
      <c r="W451" s="84">
        <v>318</v>
      </c>
      <c r="X451" s="85">
        <v>319</v>
      </c>
      <c r="Z451" s="662"/>
      <c r="AA451" s="665"/>
      <c r="AB451" s="82" t="s">
        <v>136</v>
      </c>
      <c r="AC451" s="184"/>
      <c r="AD451" s="183"/>
      <c r="AE451" s="84">
        <v>316</v>
      </c>
      <c r="AF451" s="84">
        <v>316</v>
      </c>
      <c r="AG451" s="84">
        <v>317</v>
      </c>
      <c r="AH451" s="84">
        <v>317</v>
      </c>
      <c r="AI451" s="84">
        <v>317</v>
      </c>
      <c r="AJ451" s="85">
        <v>318</v>
      </c>
      <c r="AL451" s="662"/>
      <c r="AM451" s="665"/>
      <c r="AN451" s="82" t="s">
        <v>136</v>
      </c>
      <c r="AO451" s="184"/>
      <c r="AP451" s="183"/>
      <c r="AQ451" s="84">
        <v>316</v>
      </c>
      <c r="AR451" s="84">
        <v>316</v>
      </c>
      <c r="AS451" s="84">
        <v>317</v>
      </c>
      <c r="AT451" s="84">
        <v>317</v>
      </c>
      <c r="AU451" s="84">
        <v>317</v>
      </c>
      <c r="AV451" s="85">
        <v>318</v>
      </c>
    </row>
    <row r="452" spans="1:48">
      <c r="A452">
        <v>452</v>
      </c>
      <c r="B452" s="662"/>
      <c r="C452" s="666">
        <f>+C450+10</f>
        <v>170</v>
      </c>
      <c r="D452" s="86" t="str">
        <f>+D450</f>
        <v>48-X</v>
      </c>
      <c r="E452" s="184"/>
      <c r="F452" s="183"/>
      <c r="G452" s="183"/>
      <c r="H452" s="183"/>
      <c r="I452" s="88">
        <v>318</v>
      </c>
      <c r="J452" s="88">
        <v>318</v>
      </c>
      <c r="K452" s="88">
        <v>318</v>
      </c>
      <c r="L452" s="89">
        <v>319</v>
      </c>
      <c r="N452" s="662"/>
      <c r="O452" s="666">
        <f>+O450+10</f>
        <v>170</v>
      </c>
      <c r="P452" s="86" t="str">
        <f>+P450</f>
        <v>48-X</v>
      </c>
      <c r="Q452" s="184"/>
      <c r="R452" s="183"/>
      <c r="S452" s="183"/>
      <c r="T452" s="183"/>
      <c r="U452" s="88">
        <v>318</v>
      </c>
      <c r="V452" s="88">
        <v>318</v>
      </c>
      <c r="W452" s="88">
        <v>318</v>
      </c>
      <c r="X452" s="89">
        <v>319</v>
      </c>
      <c r="Z452" s="662"/>
      <c r="AA452" s="666">
        <f>+AA450+10</f>
        <v>170</v>
      </c>
      <c r="AB452" s="86" t="str">
        <f>+AB450</f>
        <v>48-X</v>
      </c>
      <c r="AC452" s="184"/>
      <c r="AD452" s="183"/>
      <c r="AE452" s="183"/>
      <c r="AF452" s="183"/>
      <c r="AG452" s="88">
        <v>318</v>
      </c>
      <c r="AH452" s="88">
        <v>318</v>
      </c>
      <c r="AI452" s="88">
        <v>318</v>
      </c>
      <c r="AJ452" s="89">
        <v>319</v>
      </c>
      <c r="AL452" s="662"/>
      <c r="AM452" s="666">
        <f>+AM450+10</f>
        <v>170</v>
      </c>
      <c r="AN452" s="86" t="str">
        <f>+AN450</f>
        <v>48-X</v>
      </c>
      <c r="AO452" s="184"/>
      <c r="AP452" s="183"/>
      <c r="AQ452" s="183"/>
      <c r="AR452" s="183"/>
      <c r="AS452" s="88">
        <v>318</v>
      </c>
      <c r="AT452" s="88">
        <v>318</v>
      </c>
      <c r="AU452" s="88">
        <v>318</v>
      </c>
      <c r="AV452" s="89">
        <v>319</v>
      </c>
    </row>
    <row r="453" spans="1:48" ht="15" thickBot="1">
      <c r="A453">
        <v>453</v>
      </c>
      <c r="B453" s="662"/>
      <c r="C453" s="667"/>
      <c r="D453" s="90" t="str">
        <f>+D451</f>
        <v>48-XL</v>
      </c>
      <c r="E453" s="184"/>
      <c r="F453" s="183"/>
      <c r="G453" s="183"/>
      <c r="H453" s="183"/>
      <c r="I453" s="88">
        <v>318</v>
      </c>
      <c r="J453" s="88">
        <v>318</v>
      </c>
      <c r="K453" s="88">
        <v>318</v>
      </c>
      <c r="L453" s="89">
        <v>319</v>
      </c>
      <c r="N453" s="662"/>
      <c r="O453" s="667"/>
      <c r="P453" s="90" t="str">
        <f>+P451</f>
        <v>48-XL</v>
      </c>
      <c r="Q453" s="184"/>
      <c r="R453" s="183"/>
      <c r="S453" s="183"/>
      <c r="T453" s="183"/>
      <c r="U453" s="88">
        <v>318</v>
      </c>
      <c r="V453" s="88">
        <v>318</v>
      </c>
      <c r="W453" s="88">
        <v>318</v>
      </c>
      <c r="X453" s="89">
        <v>319</v>
      </c>
      <c r="Z453" s="662"/>
      <c r="AA453" s="667"/>
      <c r="AB453" s="90" t="str">
        <f>+AB451</f>
        <v>48-XL</v>
      </c>
      <c r="AC453" s="184"/>
      <c r="AD453" s="183"/>
      <c r="AE453" s="183"/>
      <c r="AF453" s="183"/>
      <c r="AG453" s="88">
        <v>318</v>
      </c>
      <c r="AH453" s="88">
        <v>318</v>
      </c>
      <c r="AI453" s="88">
        <v>318</v>
      </c>
      <c r="AJ453" s="89">
        <v>319</v>
      </c>
      <c r="AL453" s="662"/>
      <c r="AM453" s="667"/>
      <c r="AN453" s="90" t="str">
        <f>+AN451</f>
        <v>48-XL</v>
      </c>
      <c r="AO453" s="184"/>
      <c r="AP453" s="183"/>
      <c r="AQ453" s="183"/>
      <c r="AR453" s="183"/>
      <c r="AS453" s="88">
        <v>318</v>
      </c>
      <c r="AT453" s="88">
        <v>318</v>
      </c>
      <c r="AU453" s="88">
        <v>318</v>
      </c>
      <c r="AV453" s="89">
        <v>319</v>
      </c>
    </row>
    <row r="454" spans="1:48">
      <c r="A454">
        <v>454</v>
      </c>
      <c r="B454" s="662"/>
      <c r="C454" s="664">
        <f>+C452+10</f>
        <v>180</v>
      </c>
      <c r="D454" s="78" t="s">
        <v>133</v>
      </c>
      <c r="E454" s="184"/>
      <c r="F454" s="183"/>
      <c r="G454" s="183"/>
      <c r="H454" s="183"/>
      <c r="I454" s="183"/>
      <c r="J454" s="183"/>
      <c r="K454" s="84">
        <v>315</v>
      </c>
      <c r="L454" s="85">
        <v>316</v>
      </c>
      <c r="N454" s="662"/>
      <c r="O454" s="664">
        <f>+O452+10</f>
        <v>180</v>
      </c>
      <c r="P454" s="78" t="s">
        <v>133</v>
      </c>
      <c r="Q454" s="184"/>
      <c r="R454" s="183"/>
      <c r="S454" s="183"/>
      <c r="T454" s="183"/>
      <c r="U454" s="183"/>
      <c r="V454" s="183"/>
      <c r="W454" s="84">
        <v>315</v>
      </c>
      <c r="X454" s="85">
        <v>316</v>
      </c>
      <c r="Z454" s="662"/>
      <c r="AA454" s="664">
        <f>+AA452+10</f>
        <v>180</v>
      </c>
      <c r="AB454" s="78" t="s">
        <v>133</v>
      </c>
      <c r="AC454" s="184"/>
      <c r="AD454" s="183"/>
      <c r="AE454" s="183"/>
      <c r="AF454" s="183"/>
      <c r="AG454" s="183"/>
      <c r="AH454" s="183"/>
      <c r="AI454" s="84">
        <v>315</v>
      </c>
      <c r="AJ454" s="85">
        <v>316</v>
      </c>
      <c r="AL454" s="662"/>
      <c r="AM454" s="664">
        <f>+AM452+10</f>
        <v>180</v>
      </c>
      <c r="AN454" s="78" t="s">
        <v>133</v>
      </c>
      <c r="AO454" s="184"/>
      <c r="AP454" s="183"/>
      <c r="AQ454" s="183"/>
      <c r="AR454" s="183"/>
      <c r="AS454" s="183"/>
      <c r="AT454" s="183"/>
      <c r="AU454" s="84">
        <v>315</v>
      </c>
      <c r="AV454" s="85">
        <v>316</v>
      </c>
    </row>
    <row r="455" spans="1:48" ht="15" thickBot="1">
      <c r="A455">
        <v>455</v>
      </c>
      <c r="B455" s="662"/>
      <c r="C455" s="665"/>
      <c r="D455" s="82" t="s">
        <v>136</v>
      </c>
      <c r="E455" s="184"/>
      <c r="F455" s="183"/>
      <c r="G455" s="183"/>
      <c r="H455" s="183"/>
      <c r="I455" s="183"/>
      <c r="J455" s="183"/>
      <c r="K455" s="84">
        <v>315</v>
      </c>
      <c r="L455" s="85">
        <v>316</v>
      </c>
      <c r="N455" s="662"/>
      <c r="O455" s="665"/>
      <c r="P455" s="82" t="s">
        <v>136</v>
      </c>
      <c r="Q455" s="184"/>
      <c r="R455" s="183"/>
      <c r="S455" s="183"/>
      <c r="T455" s="183"/>
      <c r="U455" s="183"/>
      <c r="V455" s="183"/>
      <c r="W455" s="84">
        <v>315</v>
      </c>
      <c r="X455" s="85">
        <v>316</v>
      </c>
      <c r="Z455" s="662"/>
      <c r="AA455" s="665"/>
      <c r="AB455" s="82" t="s">
        <v>136</v>
      </c>
      <c r="AC455" s="184"/>
      <c r="AD455" s="183"/>
      <c r="AE455" s="183"/>
      <c r="AF455" s="183"/>
      <c r="AG455" s="183"/>
      <c r="AH455" s="183"/>
      <c r="AI455" s="84">
        <v>315</v>
      </c>
      <c r="AJ455" s="85">
        <v>316</v>
      </c>
      <c r="AL455" s="662"/>
      <c r="AM455" s="665"/>
      <c r="AN455" s="82" t="s">
        <v>136</v>
      </c>
      <c r="AO455" s="184"/>
      <c r="AP455" s="183"/>
      <c r="AQ455" s="183"/>
      <c r="AR455" s="183"/>
      <c r="AS455" s="183"/>
      <c r="AT455" s="183"/>
      <c r="AU455" s="84">
        <v>315</v>
      </c>
      <c r="AV455" s="85">
        <v>316</v>
      </c>
    </row>
    <row r="456" spans="1:48">
      <c r="A456">
        <v>456</v>
      </c>
      <c r="B456" s="662"/>
      <c r="C456" s="666">
        <f>+C454+10</f>
        <v>190</v>
      </c>
      <c r="D456" s="86" t="str">
        <f>+D454</f>
        <v>48-X</v>
      </c>
      <c r="E456" s="184"/>
      <c r="F456" s="183"/>
      <c r="G456" s="183"/>
      <c r="H456" s="183"/>
      <c r="I456" s="183"/>
      <c r="J456" s="183"/>
      <c r="K456" s="183"/>
      <c r="L456" s="182"/>
      <c r="N456" s="662"/>
      <c r="O456" s="666">
        <f>+O454+10</f>
        <v>190</v>
      </c>
      <c r="P456" s="86" t="str">
        <f>+P454</f>
        <v>48-X</v>
      </c>
      <c r="Q456" s="184"/>
      <c r="R456" s="183"/>
      <c r="S456" s="183"/>
      <c r="T456" s="183"/>
      <c r="U456" s="183"/>
      <c r="V456" s="183"/>
      <c r="W456" s="183"/>
      <c r="X456" s="182"/>
      <c r="Z456" s="662"/>
      <c r="AA456" s="666">
        <f>+AA454+10</f>
        <v>190</v>
      </c>
      <c r="AB456" s="86" t="str">
        <f>+AB454</f>
        <v>48-X</v>
      </c>
      <c r="AC456" s="184"/>
      <c r="AD456" s="183"/>
      <c r="AE456" s="183"/>
      <c r="AF456" s="183"/>
      <c r="AG456" s="183"/>
      <c r="AH456" s="183"/>
      <c r="AI456" s="183"/>
      <c r="AJ456" s="182"/>
      <c r="AL456" s="662"/>
      <c r="AM456" s="666">
        <f>+AM454+10</f>
        <v>190</v>
      </c>
      <c r="AN456" s="86" t="str">
        <f>+AN454</f>
        <v>48-X</v>
      </c>
      <c r="AO456" s="184"/>
      <c r="AP456" s="183"/>
      <c r="AQ456" s="183"/>
      <c r="AR456" s="183"/>
      <c r="AS456" s="183"/>
      <c r="AT456" s="183"/>
      <c r="AU456" s="183"/>
      <c r="AV456" s="182"/>
    </row>
    <row r="457" spans="1:48" ht="15" thickBot="1">
      <c r="A457">
        <v>457</v>
      </c>
      <c r="B457" s="662"/>
      <c r="C457" s="667"/>
      <c r="D457" s="90" t="str">
        <f>+D455</f>
        <v>48-XL</v>
      </c>
      <c r="E457" s="184"/>
      <c r="F457" s="183"/>
      <c r="G457" s="183"/>
      <c r="H457" s="183"/>
      <c r="I457" s="183"/>
      <c r="J457" s="183"/>
      <c r="K457" s="183"/>
      <c r="L457" s="182"/>
      <c r="N457" s="662"/>
      <c r="O457" s="667"/>
      <c r="P457" s="90" t="str">
        <f>+P455</f>
        <v>48-XL</v>
      </c>
      <c r="Q457" s="184"/>
      <c r="R457" s="183"/>
      <c r="S457" s="183"/>
      <c r="T457" s="183"/>
      <c r="U457" s="183"/>
      <c r="V457" s="183"/>
      <c r="W457" s="183"/>
      <c r="X457" s="182"/>
      <c r="Z457" s="662"/>
      <c r="AA457" s="667"/>
      <c r="AB457" s="90" t="str">
        <f>+AB455</f>
        <v>48-XL</v>
      </c>
      <c r="AC457" s="184"/>
      <c r="AD457" s="183"/>
      <c r="AE457" s="183"/>
      <c r="AF457" s="183"/>
      <c r="AG457" s="183"/>
      <c r="AH457" s="183"/>
      <c r="AI457" s="183"/>
      <c r="AJ457" s="182"/>
      <c r="AL457" s="662"/>
      <c r="AM457" s="667"/>
      <c r="AN457" s="90" t="str">
        <f>+AN455</f>
        <v>48-XL</v>
      </c>
      <c r="AO457" s="184"/>
      <c r="AP457" s="183"/>
      <c r="AQ457" s="183"/>
      <c r="AR457" s="183"/>
      <c r="AS457" s="183"/>
      <c r="AT457" s="183"/>
      <c r="AU457" s="183"/>
      <c r="AV457" s="182"/>
    </row>
    <row r="458" spans="1:48">
      <c r="A458">
        <v>458</v>
      </c>
      <c r="B458" s="662"/>
      <c r="C458" s="664">
        <f>+C456+10</f>
        <v>200</v>
      </c>
      <c r="D458" s="78" t="s">
        <v>133</v>
      </c>
      <c r="E458" s="184"/>
      <c r="F458" s="183"/>
      <c r="G458" s="183"/>
      <c r="H458" s="183"/>
      <c r="I458" s="183"/>
      <c r="J458" s="183"/>
      <c r="K458" s="183"/>
      <c r="L458" s="182"/>
      <c r="N458" s="662"/>
      <c r="O458" s="664">
        <f>+O456+10</f>
        <v>200</v>
      </c>
      <c r="P458" s="78" t="s">
        <v>133</v>
      </c>
      <c r="Q458" s="184"/>
      <c r="R458" s="183"/>
      <c r="S458" s="183"/>
      <c r="T458" s="183"/>
      <c r="U458" s="183"/>
      <c r="V458" s="183"/>
      <c r="W458" s="183"/>
      <c r="X458" s="182"/>
      <c r="Z458" s="662"/>
      <c r="AA458" s="664">
        <f>+AA456+10</f>
        <v>200</v>
      </c>
      <c r="AB458" s="78" t="s">
        <v>133</v>
      </c>
      <c r="AC458" s="184"/>
      <c r="AD458" s="183"/>
      <c r="AE458" s="183"/>
      <c r="AF458" s="183"/>
      <c r="AG458" s="183"/>
      <c r="AH458" s="183"/>
      <c r="AI458" s="183"/>
      <c r="AJ458" s="182"/>
      <c r="AL458" s="662"/>
      <c r="AM458" s="664">
        <f>+AM456+10</f>
        <v>200</v>
      </c>
      <c r="AN458" s="78" t="s">
        <v>133</v>
      </c>
      <c r="AO458" s="184"/>
      <c r="AP458" s="183"/>
      <c r="AQ458" s="183"/>
      <c r="AR458" s="183"/>
      <c r="AS458" s="183"/>
      <c r="AT458" s="183"/>
      <c r="AU458" s="183"/>
      <c r="AV458" s="182"/>
    </row>
    <row r="459" spans="1:48" ht="15" thickBot="1">
      <c r="A459">
        <v>459</v>
      </c>
      <c r="B459" s="663"/>
      <c r="C459" s="665"/>
      <c r="D459" s="82" t="s">
        <v>136</v>
      </c>
      <c r="E459" s="181"/>
      <c r="F459" s="180"/>
      <c r="G459" s="180"/>
      <c r="H459" s="180"/>
      <c r="I459" s="180"/>
      <c r="J459" s="180"/>
      <c r="K459" s="180"/>
      <c r="L459" s="179"/>
      <c r="N459" s="663"/>
      <c r="O459" s="665"/>
      <c r="P459" s="82" t="s">
        <v>136</v>
      </c>
      <c r="Q459" s="181"/>
      <c r="R459" s="180"/>
      <c r="S459" s="180"/>
      <c r="T459" s="180"/>
      <c r="U459" s="180"/>
      <c r="V459" s="180"/>
      <c r="W459" s="180"/>
      <c r="X459" s="179"/>
      <c r="Z459" s="663"/>
      <c r="AA459" s="665"/>
      <c r="AB459" s="82" t="s">
        <v>136</v>
      </c>
      <c r="AC459" s="181"/>
      <c r="AD459" s="180"/>
      <c r="AE459" s="180"/>
      <c r="AF459" s="180"/>
      <c r="AG459" s="180"/>
      <c r="AH459" s="180"/>
      <c r="AI459" s="180"/>
      <c r="AJ459" s="179"/>
      <c r="AL459" s="663"/>
      <c r="AM459" s="665"/>
      <c r="AN459" s="82" t="s">
        <v>136</v>
      </c>
      <c r="AO459" s="181"/>
      <c r="AP459" s="180"/>
      <c r="AQ459" s="180"/>
      <c r="AR459" s="180"/>
      <c r="AS459" s="180"/>
      <c r="AT459" s="180"/>
      <c r="AU459" s="180"/>
      <c r="AV459" s="179"/>
    </row>
    <row r="460" spans="1:48">
      <c r="A460">
        <v>460</v>
      </c>
    </row>
    <row r="461" spans="1:48">
      <c r="A461">
        <v>461</v>
      </c>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1112</v>
      </c>
      <c r="C467" s="650"/>
      <c r="D467" s="651"/>
      <c r="E467" s="649" t="s">
        <v>1132</v>
      </c>
      <c r="F467" s="650"/>
      <c r="G467" s="650"/>
      <c r="H467" s="650"/>
      <c r="I467" s="650"/>
      <c r="J467" s="650"/>
      <c r="K467" s="650"/>
      <c r="L467" s="651"/>
      <c r="N467" s="649" t="s">
        <v>1114</v>
      </c>
      <c r="O467" s="650"/>
      <c r="P467" s="651"/>
      <c r="Q467" s="649" t="s">
        <v>1132</v>
      </c>
      <c r="R467" s="650"/>
      <c r="S467" s="650"/>
      <c r="T467" s="650"/>
      <c r="U467" s="650"/>
      <c r="V467" s="650"/>
      <c r="W467" s="650"/>
      <c r="X467" s="651"/>
      <c r="Z467" s="649" t="s">
        <v>1115</v>
      </c>
      <c r="AA467" s="650"/>
      <c r="AB467" s="651"/>
      <c r="AC467" s="649" t="s">
        <v>1132</v>
      </c>
      <c r="AD467" s="650"/>
      <c r="AE467" s="650"/>
      <c r="AF467" s="650"/>
      <c r="AG467" s="650"/>
      <c r="AH467" s="650"/>
      <c r="AI467" s="650"/>
      <c r="AJ467" s="651"/>
      <c r="AL467" s="649" t="s">
        <v>1116</v>
      </c>
      <c r="AM467" s="650"/>
      <c r="AN467" s="651"/>
      <c r="AO467" s="649" t="s">
        <v>1132</v>
      </c>
      <c r="AP467" s="650"/>
      <c r="AQ467" s="650"/>
      <c r="AR467" s="650"/>
      <c r="AS467" s="650"/>
      <c r="AT467" s="650"/>
      <c r="AU467" s="650"/>
      <c r="AV467" s="651"/>
    </row>
    <row r="468" spans="1:48" ht="15.75" customHeight="1">
      <c r="A468">
        <v>468</v>
      </c>
      <c r="B468" s="652" t="s">
        <v>1127</v>
      </c>
      <c r="C468" s="652" t="s">
        <v>634</v>
      </c>
      <c r="D468" s="669" t="s">
        <v>1119</v>
      </c>
      <c r="E468" s="676" t="s">
        <v>1120</v>
      </c>
      <c r="F468" s="677"/>
      <c r="G468" s="677"/>
      <c r="H468" s="677"/>
      <c r="I468" s="677"/>
      <c r="J468" s="677"/>
      <c r="K468" s="677"/>
      <c r="L468" s="678"/>
      <c r="N468" s="652" t="s">
        <v>1127</v>
      </c>
      <c r="O468" s="652" t="s">
        <v>634</v>
      </c>
      <c r="P468" s="669" t="s">
        <v>1119</v>
      </c>
      <c r="Q468" s="676" t="s">
        <v>1120</v>
      </c>
      <c r="R468" s="677"/>
      <c r="S468" s="677"/>
      <c r="T468" s="677"/>
      <c r="U468" s="677"/>
      <c r="V468" s="677"/>
      <c r="W468" s="677"/>
      <c r="X468" s="678"/>
      <c r="Z468" s="652" t="s">
        <v>1127</v>
      </c>
      <c r="AA468" s="652" t="s">
        <v>634</v>
      </c>
      <c r="AB468" s="669" t="s">
        <v>1119</v>
      </c>
      <c r="AC468" s="676" t="s">
        <v>1120</v>
      </c>
      <c r="AD468" s="677"/>
      <c r="AE468" s="677"/>
      <c r="AF468" s="677"/>
      <c r="AG468" s="677"/>
      <c r="AH468" s="677"/>
      <c r="AI468" s="677"/>
      <c r="AJ468" s="678"/>
      <c r="AL468" s="652" t="s">
        <v>1127</v>
      </c>
      <c r="AM468" s="652" t="s">
        <v>634</v>
      </c>
      <c r="AN468" s="669" t="s">
        <v>1119</v>
      </c>
      <c r="AO468" s="676" t="s">
        <v>1120</v>
      </c>
      <c r="AP468" s="677"/>
      <c r="AQ468" s="677"/>
      <c r="AR468" s="677"/>
      <c r="AS468" s="677"/>
      <c r="AT468" s="677"/>
      <c r="AU468" s="677"/>
      <c r="AV468" s="678"/>
    </row>
    <row r="469" spans="1:48" ht="15" customHeight="1" thickBot="1">
      <c r="A469">
        <v>469</v>
      </c>
      <c r="B469" s="668"/>
      <c r="C469" s="668"/>
      <c r="D469" s="670"/>
      <c r="E469" s="679"/>
      <c r="F469" s="680"/>
      <c r="G469" s="680"/>
      <c r="H469" s="680"/>
      <c r="I469" s="680"/>
      <c r="J469" s="680"/>
      <c r="K469" s="680"/>
      <c r="L469" s="681"/>
      <c r="N469" s="668"/>
      <c r="O469" s="668"/>
      <c r="P469" s="670"/>
      <c r="Q469" s="679"/>
      <c r="R469" s="680"/>
      <c r="S469" s="680"/>
      <c r="T469" s="680"/>
      <c r="U469" s="680"/>
      <c r="V469" s="680"/>
      <c r="W469" s="680"/>
      <c r="X469" s="681"/>
      <c r="Z469" s="668"/>
      <c r="AA469" s="668"/>
      <c r="AB469" s="670"/>
      <c r="AC469" s="679"/>
      <c r="AD469" s="680"/>
      <c r="AE469" s="680"/>
      <c r="AF469" s="680"/>
      <c r="AG469" s="680"/>
      <c r="AH469" s="680"/>
      <c r="AI469" s="680"/>
      <c r="AJ469" s="681"/>
      <c r="AL469" s="668"/>
      <c r="AM469" s="668"/>
      <c r="AN469" s="670"/>
      <c r="AO469" s="679"/>
      <c r="AP469" s="680"/>
      <c r="AQ469" s="680"/>
      <c r="AR469" s="680"/>
      <c r="AS469" s="680"/>
      <c r="AT469" s="680"/>
      <c r="AU469" s="680"/>
      <c r="AV469" s="681"/>
    </row>
    <row r="470" spans="1:48" ht="15" thickBot="1">
      <c r="A470">
        <v>470</v>
      </c>
      <c r="B470" s="653"/>
      <c r="C470" s="653"/>
      <c r="D470" s="671"/>
      <c r="E470" s="75">
        <v>0</v>
      </c>
      <c r="F470" s="76">
        <v>500</v>
      </c>
      <c r="G470" s="76">
        <v>1000</v>
      </c>
      <c r="H470" s="76">
        <v>1500</v>
      </c>
      <c r="I470" s="76">
        <v>2000</v>
      </c>
      <c r="J470" s="76">
        <v>2500</v>
      </c>
      <c r="K470" s="76">
        <v>3000</v>
      </c>
      <c r="L470" s="77">
        <v>3500</v>
      </c>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
        <v>1141</v>
      </c>
      <c r="C471" s="664">
        <v>100</v>
      </c>
      <c r="D471" s="78" t="s">
        <v>133</v>
      </c>
      <c r="E471" s="79">
        <v>183</v>
      </c>
      <c r="F471" s="80">
        <v>175</v>
      </c>
      <c r="G471" s="80">
        <v>168</v>
      </c>
      <c r="H471" s="80">
        <v>161</v>
      </c>
      <c r="I471" s="80">
        <v>154</v>
      </c>
      <c r="J471" s="80">
        <v>147</v>
      </c>
      <c r="K471" s="80">
        <v>140</v>
      </c>
      <c r="L471" s="81">
        <v>133</v>
      </c>
      <c r="N471" s="661" t="s">
        <v>1141</v>
      </c>
      <c r="O471" s="664">
        <v>100</v>
      </c>
      <c r="P471" s="78" t="s">
        <v>133</v>
      </c>
      <c r="Q471" s="79">
        <v>183</v>
      </c>
      <c r="R471" s="80">
        <v>175</v>
      </c>
      <c r="S471" s="80">
        <v>168</v>
      </c>
      <c r="T471" s="80">
        <v>161</v>
      </c>
      <c r="U471" s="80">
        <v>154</v>
      </c>
      <c r="V471" s="80">
        <v>147</v>
      </c>
      <c r="W471" s="80">
        <v>140</v>
      </c>
      <c r="X471" s="81">
        <v>133</v>
      </c>
      <c r="Z471" s="661" t="s">
        <v>1141</v>
      </c>
      <c r="AA471" s="664">
        <v>100</v>
      </c>
      <c r="AB471" s="78" t="s">
        <v>133</v>
      </c>
      <c r="AC471" s="79">
        <v>183</v>
      </c>
      <c r="AD471" s="80">
        <v>175</v>
      </c>
      <c r="AE471" s="80">
        <v>168</v>
      </c>
      <c r="AF471" s="80">
        <v>161</v>
      </c>
      <c r="AG471" s="80">
        <v>154</v>
      </c>
      <c r="AH471" s="80">
        <v>147</v>
      </c>
      <c r="AI471" s="80">
        <v>140</v>
      </c>
      <c r="AJ471" s="81">
        <v>133</v>
      </c>
      <c r="AL471" s="661" t="s">
        <v>1141</v>
      </c>
      <c r="AM471" s="664">
        <v>100</v>
      </c>
      <c r="AN471" s="78" t="s">
        <v>133</v>
      </c>
      <c r="AO471" s="79">
        <v>183</v>
      </c>
      <c r="AP471" s="80">
        <v>176</v>
      </c>
      <c r="AQ471" s="80">
        <v>170</v>
      </c>
      <c r="AR471" s="80">
        <v>164</v>
      </c>
      <c r="AS471" s="80">
        <v>157</v>
      </c>
      <c r="AT471" s="80">
        <v>151</v>
      </c>
      <c r="AU471" s="80">
        <v>145</v>
      </c>
      <c r="AV471" s="81">
        <v>139</v>
      </c>
    </row>
    <row r="472" spans="1:48" ht="15" thickBot="1">
      <c r="A472">
        <v>472</v>
      </c>
      <c r="B472" s="662"/>
      <c r="C472" s="665"/>
      <c r="D472" s="82" t="s">
        <v>136</v>
      </c>
      <c r="E472" s="83">
        <v>201</v>
      </c>
      <c r="F472" s="84">
        <v>192</v>
      </c>
      <c r="G472" s="84">
        <v>184</v>
      </c>
      <c r="H472" s="84">
        <v>176</v>
      </c>
      <c r="I472" s="84">
        <v>168</v>
      </c>
      <c r="J472" s="84">
        <v>160</v>
      </c>
      <c r="K472" s="84">
        <v>152</v>
      </c>
      <c r="L472" s="85">
        <v>144</v>
      </c>
      <c r="N472" s="662"/>
      <c r="O472" s="665"/>
      <c r="P472" s="82" t="s">
        <v>136</v>
      </c>
      <c r="Q472" s="83">
        <v>201</v>
      </c>
      <c r="R472" s="84">
        <v>192</v>
      </c>
      <c r="S472" s="84">
        <v>184</v>
      </c>
      <c r="T472" s="84">
        <v>176</v>
      </c>
      <c r="U472" s="84">
        <v>168</v>
      </c>
      <c r="V472" s="84">
        <v>160</v>
      </c>
      <c r="W472" s="84">
        <v>152</v>
      </c>
      <c r="X472" s="85">
        <v>144</v>
      </c>
      <c r="Z472" s="662"/>
      <c r="AA472" s="665"/>
      <c r="AB472" s="82" t="s">
        <v>136</v>
      </c>
      <c r="AC472" s="83">
        <v>201</v>
      </c>
      <c r="AD472" s="84">
        <v>192</v>
      </c>
      <c r="AE472" s="84">
        <v>184</v>
      </c>
      <c r="AF472" s="84">
        <v>176</v>
      </c>
      <c r="AG472" s="84">
        <v>167</v>
      </c>
      <c r="AH472" s="84">
        <v>159</v>
      </c>
      <c r="AI472" s="84">
        <v>151</v>
      </c>
      <c r="AJ472" s="85">
        <v>143</v>
      </c>
      <c r="AL472" s="662"/>
      <c r="AM472" s="665"/>
      <c r="AN472" s="82" t="s">
        <v>136</v>
      </c>
      <c r="AO472" s="83">
        <v>183</v>
      </c>
      <c r="AP472" s="84">
        <v>178</v>
      </c>
      <c r="AQ472" s="84">
        <v>174</v>
      </c>
      <c r="AR472" s="84">
        <v>169</v>
      </c>
      <c r="AS472" s="84">
        <v>165</v>
      </c>
      <c r="AT472" s="84">
        <v>160</v>
      </c>
      <c r="AU472" s="84">
        <v>156</v>
      </c>
      <c r="AV472" s="85">
        <v>152</v>
      </c>
    </row>
    <row r="473" spans="1:48">
      <c r="A473">
        <v>473</v>
      </c>
      <c r="B473" s="662"/>
      <c r="C473" s="666">
        <v>110</v>
      </c>
      <c r="D473" s="86" t="str">
        <f>+D471</f>
        <v>48-X</v>
      </c>
      <c r="E473" s="87">
        <v>209</v>
      </c>
      <c r="F473" s="88">
        <v>201</v>
      </c>
      <c r="G473" s="88">
        <v>193</v>
      </c>
      <c r="H473" s="88">
        <v>185</v>
      </c>
      <c r="I473" s="88">
        <v>177</v>
      </c>
      <c r="J473" s="88">
        <v>169</v>
      </c>
      <c r="K473" s="88">
        <v>161</v>
      </c>
      <c r="L473" s="89">
        <v>153</v>
      </c>
      <c r="N473" s="662"/>
      <c r="O473" s="666">
        <v>110</v>
      </c>
      <c r="P473" s="86" t="str">
        <f>+P471</f>
        <v>48-X</v>
      </c>
      <c r="Q473" s="87">
        <v>209</v>
      </c>
      <c r="R473" s="88">
        <v>201</v>
      </c>
      <c r="S473" s="88">
        <v>193</v>
      </c>
      <c r="T473" s="88">
        <v>185</v>
      </c>
      <c r="U473" s="88">
        <v>177</v>
      </c>
      <c r="V473" s="88">
        <v>169</v>
      </c>
      <c r="W473" s="88">
        <v>161</v>
      </c>
      <c r="X473" s="89">
        <v>153</v>
      </c>
      <c r="Z473" s="662"/>
      <c r="AA473" s="666">
        <v>110</v>
      </c>
      <c r="AB473" s="86" t="str">
        <f>+AB471</f>
        <v>48-X</v>
      </c>
      <c r="AC473" s="87">
        <v>209</v>
      </c>
      <c r="AD473" s="88">
        <v>201</v>
      </c>
      <c r="AE473" s="88">
        <v>193</v>
      </c>
      <c r="AF473" s="88">
        <v>185</v>
      </c>
      <c r="AG473" s="88">
        <v>177</v>
      </c>
      <c r="AH473" s="88">
        <v>169</v>
      </c>
      <c r="AI473" s="88">
        <v>161</v>
      </c>
      <c r="AJ473" s="89">
        <v>153</v>
      </c>
      <c r="AL473" s="662"/>
      <c r="AM473" s="666">
        <v>110</v>
      </c>
      <c r="AN473" s="86" t="str">
        <f>+AN471</f>
        <v>48-X</v>
      </c>
      <c r="AO473" s="87">
        <v>209</v>
      </c>
      <c r="AP473" s="88">
        <v>200</v>
      </c>
      <c r="AQ473" s="88">
        <v>192</v>
      </c>
      <c r="AR473" s="88">
        <v>183</v>
      </c>
      <c r="AS473" s="88">
        <v>175</v>
      </c>
      <c r="AT473" s="88">
        <v>166</v>
      </c>
      <c r="AU473" s="88">
        <v>158</v>
      </c>
      <c r="AV473" s="89">
        <v>150</v>
      </c>
    </row>
    <row r="474" spans="1:48" ht="15" thickBot="1">
      <c r="A474">
        <v>474</v>
      </c>
      <c r="B474" s="662"/>
      <c r="C474" s="667"/>
      <c r="D474" s="90" t="str">
        <f>+D472</f>
        <v>48-XL</v>
      </c>
      <c r="E474" s="87">
        <v>216</v>
      </c>
      <c r="F474" s="88">
        <v>209</v>
      </c>
      <c r="G474" s="88">
        <v>202</v>
      </c>
      <c r="H474" s="88">
        <v>195</v>
      </c>
      <c r="I474" s="88">
        <v>188</v>
      </c>
      <c r="J474" s="88">
        <v>181</v>
      </c>
      <c r="K474" s="88">
        <v>174</v>
      </c>
      <c r="L474" s="89">
        <v>168</v>
      </c>
      <c r="N474" s="662"/>
      <c r="O474" s="667"/>
      <c r="P474" s="90" t="str">
        <f>+P472</f>
        <v>48-XL</v>
      </c>
      <c r="Q474" s="87">
        <v>216</v>
      </c>
      <c r="R474" s="88">
        <v>209</v>
      </c>
      <c r="S474" s="88">
        <v>202</v>
      </c>
      <c r="T474" s="88">
        <v>195</v>
      </c>
      <c r="U474" s="88">
        <v>188</v>
      </c>
      <c r="V474" s="88">
        <v>181</v>
      </c>
      <c r="W474" s="88">
        <v>174</v>
      </c>
      <c r="X474" s="89">
        <v>168</v>
      </c>
      <c r="Z474" s="662"/>
      <c r="AA474" s="667"/>
      <c r="AB474" s="90" t="str">
        <f>+AB472</f>
        <v>48-XL</v>
      </c>
      <c r="AC474" s="87">
        <v>216</v>
      </c>
      <c r="AD474" s="88">
        <v>209</v>
      </c>
      <c r="AE474" s="88">
        <v>202</v>
      </c>
      <c r="AF474" s="88">
        <v>195</v>
      </c>
      <c r="AG474" s="88">
        <v>188</v>
      </c>
      <c r="AH474" s="88">
        <v>181</v>
      </c>
      <c r="AI474" s="88">
        <v>174</v>
      </c>
      <c r="AJ474" s="89">
        <v>168</v>
      </c>
      <c r="AL474" s="662"/>
      <c r="AM474" s="667"/>
      <c r="AN474" s="90" t="str">
        <f>+AN472</f>
        <v>48-XL</v>
      </c>
      <c r="AO474" s="87">
        <v>216</v>
      </c>
      <c r="AP474" s="88">
        <v>206</v>
      </c>
      <c r="AQ474" s="88">
        <v>197</v>
      </c>
      <c r="AR474" s="88">
        <v>188</v>
      </c>
      <c r="AS474" s="88">
        <v>179</v>
      </c>
      <c r="AT474" s="88">
        <v>170</v>
      </c>
      <c r="AU474" s="88">
        <v>161</v>
      </c>
      <c r="AV474" s="89">
        <v>152</v>
      </c>
    </row>
    <row r="475" spans="1:48">
      <c r="A475">
        <v>475</v>
      </c>
      <c r="B475" s="662"/>
      <c r="C475" s="664">
        <f>+C473+10</f>
        <v>120</v>
      </c>
      <c r="D475" s="78" t="s">
        <v>133</v>
      </c>
      <c r="E475" s="83">
        <v>217</v>
      </c>
      <c r="F475" s="84">
        <v>210</v>
      </c>
      <c r="G475" s="84">
        <v>204</v>
      </c>
      <c r="H475" s="84">
        <v>198</v>
      </c>
      <c r="I475" s="84">
        <v>192</v>
      </c>
      <c r="J475" s="84">
        <v>186</v>
      </c>
      <c r="K475" s="84">
        <v>180</v>
      </c>
      <c r="L475" s="85">
        <v>174</v>
      </c>
      <c r="N475" s="662"/>
      <c r="O475" s="664">
        <f>+O473+10</f>
        <v>120</v>
      </c>
      <c r="P475" s="78" t="s">
        <v>133</v>
      </c>
      <c r="Q475" s="83">
        <v>217</v>
      </c>
      <c r="R475" s="84">
        <v>210</v>
      </c>
      <c r="S475" s="84">
        <v>204</v>
      </c>
      <c r="T475" s="84">
        <v>198</v>
      </c>
      <c r="U475" s="84">
        <v>192</v>
      </c>
      <c r="V475" s="84">
        <v>186</v>
      </c>
      <c r="W475" s="84">
        <v>180</v>
      </c>
      <c r="X475" s="85">
        <v>174</v>
      </c>
      <c r="Z475" s="662"/>
      <c r="AA475" s="664">
        <f>+AA473+10</f>
        <v>120</v>
      </c>
      <c r="AB475" s="78" t="s">
        <v>133</v>
      </c>
      <c r="AC475" s="83">
        <v>217</v>
      </c>
      <c r="AD475" s="84">
        <v>210</v>
      </c>
      <c r="AE475" s="84">
        <v>204</v>
      </c>
      <c r="AF475" s="84">
        <v>198</v>
      </c>
      <c r="AG475" s="84">
        <v>192</v>
      </c>
      <c r="AH475" s="84">
        <v>186</v>
      </c>
      <c r="AI475" s="84">
        <v>180</v>
      </c>
      <c r="AJ475" s="85">
        <v>174</v>
      </c>
      <c r="AL475" s="662"/>
      <c r="AM475" s="664">
        <f>+AM473+10</f>
        <v>120</v>
      </c>
      <c r="AN475" s="78" t="s">
        <v>133</v>
      </c>
      <c r="AO475" s="83">
        <v>217</v>
      </c>
      <c r="AP475" s="84">
        <v>210</v>
      </c>
      <c r="AQ475" s="84">
        <v>204</v>
      </c>
      <c r="AR475" s="84">
        <v>198</v>
      </c>
      <c r="AS475" s="84">
        <v>192</v>
      </c>
      <c r="AT475" s="84">
        <v>186</v>
      </c>
      <c r="AU475" s="84">
        <v>180</v>
      </c>
      <c r="AV475" s="85">
        <v>174</v>
      </c>
    </row>
    <row r="476" spans="1:48" ht="15" thickBot="1">
      <c r="A476">
        <v>476</v>
      </c>
      <c r="B476" s="662"/>
      <c r="C476" s="665"/>
      <c r="D476" s="82" t="s">
        <v>136</v>
      </c>
      <c r="E476" s="83">
        <v>217</v>
      </c>
      <c r="F476" s="84">
        <v>213</v>
      </c>
      <c r="G476" s="84">
        <v>210</v>
      </c>
      <c r="H476" s="84">
        <v>206</v>
      </c>
      <c r="I476" s="84">
        <v>203</v>
      </c>
      <c r="J476" s="84">
        <v>199</v>
      </c>
      <c r="K476" s="84">
        <v>196</v>
      </c>
      <c r="L476" s="85">
        <v>193</v>
      </c>
      <c r="N476" s="662"/>
      <c r="O476" s="665"/>
      <c r="P476" s="82" t="s">
        <v>136</v>
      </c>
      <c r="Q476" s="83">
        <v>217</v>
      </c>
      <c r="R476" s="84">
        <v>213</v>
      </c>
      <c r="S476" s="84">
        <v>210</v>
      </c>
      <c r="T476" s="84">
        <v>206</v>
      </c>
      <c r="U476" s="84">
        <v>203</v>
      </c>
      <c r="V476" s="84">
        <v>199</v>
      </c>
      <c r="W476" s="84">
        <v>196</v>
      </c>
      <c r="X476" s="85">
        <v>193</v>
      </c>
      <c r="Z476" s="662"/>
      <c r="AA476" s="665"/>
      <c r="AB476" s="82" t="s">
        <v>136</v>
      </c>
      <c r="AC476" s="83">
        <v>218</v>
      </c>
      <c r="AD476" s="84">
        <v>214</v>
      </c>
      <c r="AE476" s="84">
        <v>210</v>
      </c>
      <c r="AF476" s="84">
        <v>207</v>
      </c>
      <c r="AG476" s="84">
        <v>203</v>
      </c>
      <c r="AH476" s="84">
        <v>200</v>
      </c>
      <c r="AI476" s="84">
        <v>196</v>
      </c>
      <c r="AJ476" s="85">
        <v>193</v>
      </c>
      <c r="AL476" s="662"/>
      <c r="AM476" s="665"/>
      <c r="AN476" s="82" t="s">
        <v>136</v>
      </c>
      <c r="AO476" s="83">
        <v>218</v>
      </c>
      <c r="AP476" s="84">
        <v>211</v>
      </c>
      <c r="AQ476" s="84">
        <v>204</v>
      </c>
      <c r="AR476" s="84">
        <v>197</v>
      </c>
      <c r="AS476" s="84">
        <v>191</v>
      </c>
      <c r="AT476" s="84">
        <v>184</v>
      </c>
      <c r="AU476" s="84">
        <v>177</v>
      </c>
      <c r="AV476" s="85">
        <v>171</v>
      </c>
    </row>
    <row r="477" spans="1:48">
      <c r="A477">
        <v>477</v>
      </c>
      <c r="B477" s="662"/>
      <c r="C477" s="666">
        <f>+C475+10</f>
        <v>130</v>
      </c>
      <c r="D477" s="86" t="str">
        <f>+D475</f>
        <v>48-X</v>
      </c>
      <c r="E477" s="87">
        <v>219</v>
      </c>
      <c r="F477" s="88">
        <v>215</v>
      </c>
      <c r="G477" s="88">
        <v>212</v>
      </c>
      <c r="H477" s="88">
        <v>208</v>
      </c>
      <c r="I477" s="88">
        <v>205</v>
      </c>
      <c r="J477" s="88">
        <v>201</v>
      </c>
      <c r="K477" s="88">
        <v>198</v>
      </c>
      <c r="L477" s="89">
        <v>195</v>
      </c>
      <c r="N477" s="662"/>
      <c r="O477" s="666">
        <f>+O475+10</f>
        <v>130</v>
      </c>
      <c r="P477" s="86" t="str">
        <f>+P475</f>
        <v>48-X</v>
      </c>
      <c r="Q477" s="87">
        <v>219</v>
      </c>
      <c r="R477" s="88">
        <v>215</v>
      </c>
      <c r="S477" s="88">
        <v>212</v>
      </c>
      <c r="T477" s="88">
        <v>208</v>
      </c>
      <c r="U477" s="88">
        <v>205</v>
      </c>
      <c r="V477" s="88">
        <v>201</v>
      </c>
      <c r="W477" s="88">
        <v>198</v>
      </c>
      <c r="X477" s="89">
        <v>195</v>
      </c>
      <c r="Z477" s="662"/>
      <c r="AA477" s="666">
        <f>+AA475+10</f>
        <v>130</v>
      </c>
      <c r="AB477" s="86" t="str">
        <f>+AB475</f>
        <v>48-X</v>
      </c>
      <c r="AC477" s="87">
        <v>219</v>
      </c>
      <c r="AD477" s="88">
        <v>215</v>
      </c>
      <c r="AE477" s="88">
        <v>212</v>
      </c>
      <c r="AF477" s="88">
        <v>208</v>
      </c>
      <c r="AG477" s="88">
        <v>205</v>
      </c>
      <c r="AH477" s="88">
        <v>201</v>
      </c>
      <c r="AI477" s="88">
        <v>198</v>
      </c>
      <c r="AJ477" s="89">
        <v>195</v>
      </c>
      <c r="AL477" s="662"/>
      <c r="AM477" s="666">
        <f>+AM475+10</f>
        <v>130</v>
      </c>
      <c r="AN477" s="86" t="str">
        <f>+AN475</f>
        <v>48-X</v>
      </c>
      <c r="AO477" s="87">
        <v>219</v>
      </c>
      <c r="AP477" s="88">
        <v>215</v>
      </c>
      <c r="AQ477" s="88">
        <v>212</v>
      </c>
      <c r="AR477" s="88">
        <v>208</v>
      </c>
      <c r="AS477" s="88">
        <v>205</v>
      </c>
      <c r="AT477" s="88">
        <v>201</v>
      </c>
      <c r="AU477" s="88">
        <v>198</v>
      </c>
      <c r="AV477" s="89">
        <v>195</v>
      </c>
    </row>
    <row r="478" spans="1:48" ht="15" thickBot="1">
      <c r="A478">
        <v>478</v>
      </c>
      <c r="B478" s="662"/>
      <c r="C478" s="667"/>
      <c r="D478" s="90" t="str">
        <f>+D476</f>
        <v>48-XL</v>
      </c>
      <c r="E478" s="87">
        <v>219</v>
      </c>
      <c r="F478" s="88">
        <v>218</v>
      </c>
      <c r="G478" s="88">
        <v>217</v>
      </c>
      <c r="H478" s="88">
        <v>217</v>
      </c>
      <c r="I478" s="88">
        <v>216</v>
      </c>
      <c r="J478" s="88">
        <v>216</v>
      </c>
      <c r="K478" s="88">
        <v>215</v>
      </c>
      <c r="L478" s="89">
        <v>215</v>
      </c>
      <c r="N478" s="662"/>
      <c r="O478" s="667"/>
      <c r="P478" s="90" t="str">
        <f>+P476</f>
        <v>48-XL</v>
      </c>
      <c r="Q478" s="87">
        <v>219</v>
      </c>
      <c r="R478" s="88">
        <v>218</v>
      </c>
      <c r="S478" s="88">
        <v>217</v>
      </c>
      <c r="T478" s="88">
        <v>217</v>
      </c>
      <c r="U478" s="88">
        <v>216</v>
      </c>
      <c r="V478" s="88">
        <v>216</v>
      </c>
      <c r="W478" s="88">
        <v>215</v>
      </c>
      <c r="X478" s="89">
        <v>215</v>
      </c>
      <c r="Z478" s="662"/>
      <c r="AA478" s="667"/>
      <c r="AB478" s="90" t="str">
        <f>+AB476</f>
        <v>48-XL</v>
      </c>
      <c r="AC478" s="87">
        <v>219</v>
      </c>
      <c r="AD478" s="88">
        <v>218</v>
      </c>
      <c r="AE478" s="88">
        <v>217</v>
      </c>
      <c r="AF478" s="88">
        <v>217</v>
      </c>
      <c r="AG478" s="88">
        <v>216</v>
      </c>
      <c r="AH478" s="88">
        <v>216</v>
      </c>
      <c r="AI478" s="88">
        <v>215</v>
      </c>
      <c r="AJ478" s="89">
        <v>215</v>
      </c>
      <c r="AL478" s="662"/>
      <c r="AM478" s="667"/>
      <c r="AN478" s="90" t="str">
        <f>+AN476</f>
        <v>48-XL</v>
      </c>
      <c r="AO478" s="87">
        <v>220</v>
      </c>
      <c r="AP478" s="88">
        <v>217</v>
      </c>
      <c r="AQ478" s="88">
        <v>214</v>
      </c>
      <c r="AR478" s="88">
        <v>212</v>
      </c>
      <c r="AS478" s="88">
        <v>209</v>
      </c>
      <c r="AT478" s="88">
        <v>207</v>
      </c>
      <c r="AU478" s="88">
        <v>204</v>
      </c>
      <c r="AV478" s="89">
        <v>202</v>
      </c>
    </row>
    <row r="479" spans="1:48">
      <c r="A479">
        <v>479</v>
      </c>
      <c r="B479" s="662"/>
      <c r="C479" s="664">
        <f>+C477+10</f>
        <v>140</v>
      </c>
      <c r="D479" s="78" t="s">
        <v>133</v>
      </c>
      <c r="E479" s="83">
        <v>223</v>
      </c>
      <c r="F479" s="84">
        <v>222</v>
      </c>
      <c r="G479" s="84">
        <v>221</v>
      </c>
      <c r="H479" s="84">
        <v>220</v>
      </c>
      <c r="I479" s="84">
        <v>219</v>
      </c>
      <c r="J479" s="84">
        <v>218</v>
      </c>
      <c r="K479" s="84">
        <v>217</v>
      </c>
      <c r="L479" s="85">
        <v>216</v>
      </c>
      <c r="N479" s="662"/>
      <c r="O479" s="664">
        <f>+O477+10</f>
        <v>140</v>
      </c>
      <c r="P479" s="78" t="s">
        <v>133</v>
      </c>
      <c r="Q479" s="83">
        <v>223</v>
      </c>
      <c r="R479" s="84">
        <v>222</v>
      </c>
      <c r="S479" s="84">
        <v>221</v>
      </c>
      <c r="T479" s="84">
        <v>220</v>
      </c>
      <c r="U479" s="84">
        <v>219</v>
      </c>
      <c r="V479" s="84">
        <v>218</v>
      </c>
      <c r="W479" s="84">
        <v>217</v>
      </c>
      <c r="X479" s="85">
        <v>216</v>
      </c>
      <c r="Z479" s="662"/>
      <c r="AA479" s="664">
        <f>+AA477+10</f>
        <v>140</v>
      </c>
      <c r="AB479" s="78" t="s">
        <v>133</v>
      </c>
      <c r="AC479" s="83">
        <v>223</v>
      </c>
      <c r="AD479" s="84">
        <v>222</v>
      </c>
      <c r="AE479" s="84">
        <v>221</v>
      </c>
      <c r="AF479" s="84">
        <v>220</v>
      </c>
      <c r="AG479" s="84">
        <v>219</v>
      </c>
      <c r="AH479" s="84">
        <v>218</v>
      </c>
      <c r="AI479" s="84">
        <v>217</v>
      </c>
      <c r="AJ479" s="85">
        <v>216</v>
      </c>
      <c r="AL479" s="662"/>
      <c r="AM479" s="664">
        <f>+AM477+10</f>
        <v>140</v>
      </c>
      <c r="AN479" s="78" t="s">
        <v>133</v>
      </c>
      <c r="AO479" s="83">
        <v>223</v>
      </c>
      <c r="AP479" s="84">
        <v>222</v>
      </c>
      <c r="AQ479" s="84">
        <v>221</v>
      </c>
      <c r="AR479" s="84">
        <v>220</v>
      </c>
      <c r="AS479" s="84">
        <v>219</v>
      </c>
      <c r="AT479" s="84">
        <v>218</v>
      </c>
      <c r="AU479" s="84">
        <v>217</v>
      </c>
      <c r="AV479" s="85">
        <v>216</v>
      </c>
    </row>
    <row r="480" spans="1:48" ht="15" thickBot="1">
      <c r="A480">
        <v>480</v>
      </c>
      <c r="B480" s="662"/>
      <c r="C480" s="665"/>
      <c r="D480" s="82" t="s">
        <v>136</v>
      </c>
      <c r="E480" s="83">
        <v>223</v>
      </c>
      <c r="F480" s="84">
        <v>222</v>
      </c>
      <c r="G480" s="84">
        <v>221</v>
      </c>
      <c r="H480" s="84">
        <v>220</v>
      </c>
      <c r="I480" s="84">
        <v>219</v>
      </c>
      <c r="J480" s="84">
        <v>218</v>
      </c>
      <c r="K480" s="84">
        <v>217</v>
      </c>
      <c r="L480" s="85">
        <v>217</v>
      </c>
      <c r="N480" s="662"/>
      <c r="O480" s="665"/>
      <c r="P480" s="82" t="s">
        <v>136</v>
      </c>
      <c r="Q480" s="83">
        <v>223</v>
      </c>
      <c r="R480" s="84">
        <v>222</v>
      </c>
      <c r="S480" s="84">
        <v>221</v>
      </c>
      <c r="T480" s="84">
        <v>220</v>
      </c>
      <c r="U480" s="84">
        <v>219</v>
      </c>
      <c r="V480" s="84">
        <v>218</v>
      </c>
      <c r="W480" s="84">
        <v>217</v>
      </c>
      <c r="X480" s="85">
        <v>217</v>
      </c>
      <c r="Z480" s="662"/>
      <c r="AA480" s="665"/>
      <c r="AB480" s="82" t="s">
        <v>136</v>
      </c>
      <c r="AC480" s="83">
        <v>223</v>
      </c>
      <c r="AD480" s="84">
        <v>222</v>
      </c>
      <c r="AE480" s="84">
        <v>221</v>
      </c>
      <c r="AF480" s="84">
        <v>220</v>
      </c>
      <c r="AG480" s="84">
        <v>219</v>
      </c>
      <c r="AH480" s="84">
        <v>218</v>
      </c>
      <c r="AI480" s="84">
        <v>217</v>
      </c>
      <c r="AJ480" s="85">
        <v>217</v>
      </c>
      <c r="AL480" s="662"/>
      <c r="AM480" s="665"/>
      <c r="AN480" s="82" t="s">
        <v>136</v>
      </c>
      <c r="AO480" s="83">
        <v>223</v>
      </c>
      <c r="AP480" s="84">
        <v>222</v>
      </c>
      <c r="AQ480" s="84">
        <v>221</v>
      </c>
      <c r="AR480" s="84">
        <v>220</v>
      </c>
      <c r="AS480" s="84">
        <v>219</v>
      </c>
      <c r="AT480" s="84">
        <v>218</v>
      </c>
      <c r="AU480" s="84">
        <v>217</v>
      </c>
      <c r="AV480" s="85">
        <v>217</v>
      </c>
    </row>
    <row r="481" spans="1:48">
      <c r="A481">
        <v>481</v>
      </c>
      <c r="B481" s="662"/>
      <c r="C481" s="666">
        <f>+C479+10</f>
        <v>150</v>
      </c>
      <c r="D481" s="86" t="str">
        <f>+D479</f>
        <v>48-X</v>
      </c>
      <c r="E481" s="87">
        <v>224</v>
      </c>
      <c r="F481" s="88">
        <v>223</v>
      </c>
      <c r="G481" s="88">
        <v>222</v>
      </c>
      <c r="H481" s="88">
        <v>221</v>
      </c>
      <c r="I481" s="88">
        <v>220</v>
      </c>
      <c r="J481" s="88">
        <v>219</v>
      </c>
      <c r="K481" s="88">
        <v>218</v>
      </c>
      <c r="L481" s="89">
        <v>218</v>
      </c>
      <c r="N481" s="662"/>
      <c r="O481" s="666">
        <f>+O479+10</f>
        <v>150</v>
      </c>
      <c r="P481" s="86" t="str">
        <f>+P479</f>
        <v>48-X</v>
      </c>
      <c r="Q481" s="87">
        <v>224</v>
      </c>
      <c r="R481" s="88">
        <v>223</v>
      </c>
      <c r="S481" s="88">
        <v>222</v>
      </c>
      <c r="T481" s="88">
        <v>221</v>
      </c>
      <c r="U481" s="88">
        <v>220</v>
      </c>
      <c r="V481" s="88">
        <v>219</v>
      </c>
      <c r="W481" s="88">
        <v>218</v>
      </c>
      <c r="X481" s="89">
        <v>218</v>
      </c>
      <c r="Z481" s="662"/>
      <c r="AA481" s="666">
        <f>+AA479+10</f>
        <v>150</v>
      </c>
      <c r="AB481" s="86" t="str">
        <f>+AB479</f>
        <v>48-X</v>
      </c>
      <c r="AC481" s="87">
        <v>224</v>
      </c>
      <c r="AD481" s="88">
        <v>223</v>
      </c>
      <c r="AE481" s="88">
        <v>222</v>
      </c>
      <c r="AF481" s="88">
        <v>221</v>
      </c>
      <c r="AG481" s="88">
        <v>220</v>
      </c>
      <c r="AH481" s="88">
        <v>219</v>
      </c>
      <c r="AI481" s="88">
        <v>218</v>
      </c>
      <c r="AJ481" s="89">
        <v>218</v>
      </c>
      <c r="AL481" s="662"/>
      <c r="AM481" s="666">
        <f>+AM479+10</f>
        <v>150</v>
      </c>
      <c r="AN481" s="86" t="str">
        <f>+AN479</f>
        <v>48-X</v>
      </c>
      <c r="AO481" s="87">
        <v>224</v>
      </c>
      <c r="AP481" s="88">
        <v>223</v>
      </c>
      <c r="AQ481" s="88">
        <v>222</v>
      </c>
      <c r="AR481" s="88">
        <v>221</v>
      </c>
      <c r="AS481" s="88">
        <v>220</v>
      </c>
      <c r="AT481" s="88">
        <v>219</v>
      </c>
      <c r="AU481" s="88">
        <v>218</v>
      </c>
      <c r="AV481" s="89">
        <v>218</v>
      </c>
    </row>
    <row r="482" spans="1:48" ht="15" thickBot="1">
      <c r="A482">
        <v>482</v>
      </c>
      <c r="B482" s="662"/>
      <c r="C482" s="667"/>
      <c r="D482" s="90" t="str">
        <f>+D480</f>
        <v>48-XL</v>
      </c>
      <c r="E482" s="87">
        <v>224</v>
      </c>
      <c r="F482" s="88">
        <v>223</v>
      </c>
      <c r="G482" s="88">
        <v>222</v>
      </c>
      <c r="H482" s="88">
        <v>221</v>
      </c>
      <c r="I482" s="88">
        <v>220</v>
      </c>
      <c r="J482" s="88">
        <v>219</v>
      </c>
      <c r="K482" s="88">
        <v>218</v>
      </c>
      <c r="L482" s="89">
        <v>218</v>
      </c>
      <c r="N482" s="662"/>
      <c r="O482" s="667"/>
      <c r="P482" s="90" t="str">
        <f>+P480</f>
        <v>48-XL</v>
      </c>
      <c r="Q482" s="87">
        <v>224</v>
      </c>
      <c r="R482" s="88">
        <v>223</v>
      </c>
      <c r="S482" s="88">
        <v>222</v>
      </c>
      <c r="T482" s="88">
        <v>221</v>
      </c>
      <c r="U482" s="88">
        <v>220</v>
      </c>
      <c r="V482" s="88">
        <v>219</v>
      </c>
      <c r="W482" s="88">
        <v>218</v>
      </c>
      <c r="X482" s="89">
        <v>218</v>
      </c>
      <c r="Z482" s="662"/>
      <c r="AA482" s="667"/>
      <c r="AB482" s="90" t="str">
        <f>+AB480</f>
        <v>48-XL</v>
      </c>
      <c r="AC482" s="87">
        <v>224</v>
      </c>
      <c r="AD482" s="88">
        <v>223</v>
      </c>
      <c r="AE482" s="88">
        <v>222</v>
      </c>
      <c r="AF482" s="88">
        <v>221</v>
      </c>
      <c r="AG482" s="88">
        <v>220</v>
      </c>
      <c r="AH482" s="88">
        <v>219</v>
      </c>
      <c r="AI482" s="88">
        <v>218</v>
      </c>
      <c r="AJ482" s="89">
        <v>218</v>
      </c>
      <c r="AL482" s="662"/>
      <c r="AM482" s="667"/>
      <c r="AN482" s="90" t="str">
        <f>+AN480</f>
        <v>48-XL</v>
      </c>
      <c r="AO482" s="87">
        <v>224</v>
      </c>
      <c r="AP482" s="88">
        <v>223</v>
      </c>
      <c r="AQ482" s="88">
        <v>222</v>
      </c>
      <c r="AR482" s="88">
        <v>221</v>
      </c>
      <c r="AS482" s="88">
        <v>221</v>
      </c>
      <c r="AT482" s="88">
        <v>220</v>
      </c>
      <c r="AU482" s="88">
        <v>219</v>
      </c>
      <c r="AV482" s="89">
        <v>219</v>
      </c>
    </row>
    <row r="483" spans="1:48">
      <c r="A483">
        <v>483</v>
      </c>
      <c r="B483" s="662"/>
      <c r="C483" s="664">
        <f>+C481+10</f>
        <v>160</v>
      </c>
      <c r="D483" s="78" t="s">
        <v>133</v>
      </c>
      <c r="E483" s="184"/>
      <c r="F483" s="183"/>
      <c r="G483" s="84">
        <v>223</v>
      </c>
      <c r="H483" s="84">
        <v>222</v>
      </c>
      <c r="I483" s="84">
        <v>222</v>
      </c>
      <c r="J483" s="84">
        <v>221</v>
      </c>
      <c r="K483" s="84">
        <v>220</v>
      </c>
      <c r="L483" s="85">
        <v>220</v>
      </c>
      <c r="N483" s="662"/>
      <c r="O483" s="664">
        <f>+O481+10</f>
        <v>160</v>
      </c>
      <c r="P483" s="78" t="s">
        <v>133</v>
      </c>
      <c r="Q483" s="184"/>
      <c r="R483" s="183"/>
      <c r="S483" s="84">
        <v>223</v>
      </c>
      <c r="T483" s="84">
        <v>222</v>
      </c>
      <c r="U483" s="84">
        <v>222</v>
      </c>
      <c r="V483" s="84">
        <v>221</v>
      </c>
      <c r="W483" s="84">
        <v>220</v>
      </c>
      <c r="X483" s="85">
        <v>220</v>
      </c>
      <c r="Z483" s="662"/>
      <c r="AA483" s="664">
        <f>+AA481+10</f>
        <v>160</v>
      </c>
      <c r="AB483" s="78" t="s">
        <v>133</v>
      </c>
      <c r="AC483" s="184"/>
      <c r="AD483" s="183"/>
      <c r="AE483" s="84">
        <v>223</v>
      </c>
      <c r="AF483" s="84">
        <v>222</v>
      </c>
      <c r="AG483" s="84">
        <v>222</v>
      </c>
      <c r="AH483" s="84">
        <v>221</v>
      </c>
      <c r="AI483" s="84">
        <v>220</v>
      </c>
      <c r="AJ483" s="85">
        <v>220</v>
      </c>
      <c r="AL483" s="662"/>
      <c r="AM483" s="664">
        <f>+AM481+10</f>
        <v>160</v>
      </c>
      <c r="AN483" s="78" t="s">
        <v>133</v>
      </c>
      <c r="AO483" s="184"/>
      <c r="AP483" s="183"/>
      <c r="AQ483" s="84">
        <v>223</v>
      </c>
      <c r="AR483" s="84">
        <v>222</v>
      </c>
      <c r="AS483" s="84">
        <v>222</v>
      </c>
      <c r="AT483" s="84">
        <v>221</v>
      </c>
      <c r="AU483" s="84">
        <v>220</v>
      </c>
      <c r="AV483" s="85">
        <v>220</v>
      </c>
    </row>
    <row r="484" spans="1:48" ht="15" thickBot="1">
      <c r="A484">
        <v>484</v>
      </c>
      <c r="B484" s="662"/>
      <c r="C484" s="665"/>
      <c r="D484" s="82" t="s">
        <v>136</v>
      </c>
      <c r="E484" s="184"/>
      <c r="F484" s="183"/>
      <c r="G484" s="84">
        <v>223</v>
      </c>
      <c r="H484" s="84">
        <v>222</v>
      </c>
      <c r="I484" s="84">
        <v>222</v>
      </c>
      <c r="J484" s="84">
        <v>221</v>
      </c>
      <c r="K484" s="84">
        <v>220</v>
      </c>
      <c r="L484" s="85">
        <v>220</v>
      </c>
      <c r="N484" s="662"/>
      <c r="O484" s="665"/>
      <c r="P484" s="82" t="s">
        <v>136</v>
      </c>
      <c r="Q484" s="184"/>
      <c r="R484" s="183"/>
      <c r="S484" s="84">
        <v>223</v>
      </c>
      <c r="T484" s="84">
        <v>222</v>
      </c>
      <c r="U484" s="84">
        <v>222</v>
      </c>
      <c r="V484" s="84">
        <v>221</v>
      </c>
      <c r="W484" s="84">
        <v>220</v>
      </c>
      <c r="X484" s="85">
        <v>220</v>
      </c>
      <c r="Z484" s="662"/>
      <c r="AA484" s="665"/>
      <c r="AB484" s="82" t="s">
        <v>136</v>
      </c>
      <c r="AC484" s="184"/>
      <c r="AD484" s="183"/>
      <c r="AE484" s="84">
        <v>223</v>
      </c>
      <c r="AF484" s="84">
        <v>222</v>
      </c>
      <c r="AG484" s="84">
        <v>222</v>
      </c>
      <c r="AH484" s="84">
        <v>221</v>
      </c>
      <c r="AI484" s="84">
        <v>220</v>
      </c>
      <c r="AJ484" s="85">
        <v>220</v>
      </c>
      <c r="AL484" s="662"/>
      <c r="AM484" s="665"/>
      <c r="AN484" s="82" t="s">
        <v>136</v>
      </c>
      <c r="AO484" s="184"/>
      <c r="AP484" s="183"/>
      <c r="AQ484" s="84">
        <v>223</v>
      </c>
      <c r="AR484" s="84">
        <v>222</v>
      </c>
      <c r="AS484" s="84">
        <v>222</v>
      </c>
      <c r="AT484" s="84">
        <v>221</v>
      </c>
      <c r="AU484" s="84">
        <v>220</v>
      </c>
      <c r="AV484" s="85">
        <v>220</v>
      </c>
    </row>
    <row r="485" spans="1:48">
      <c r="A485">
        <v>485</v>
      </c>
      <c r="B485" s="662"/>
      <c r="C485" s="666">
        <f>+C483+10</f>
        <v>170</v>
      </c>
      <c r="D485" s="86" t="str">
        <f>+D483</f>
        <v>48-X</v>
      </c>
      <c r="E485" s="184"/>
      <c r="F485" s="183"/>
      <c r="G485" s="183"/>
      <c r="H485" s="183"/>
      <c r="I485" s="88">
        <v>224</v>
      </c>
      <c r="J485" s="88">
        <v>223</v>
      </c>
      <c r="K485" s="88">
        <v>222</v>
      </c>
      <c r="L485" s="89">
        <v>222</v>
      </c>
      <c r="N485" s="662"/>
      <c r="O485" s="666">
        <f>+O483+10</f>
        <v>170</v>
      </c>
      <c r="P485" s="86" t="str">
        <f>+P483</f>
        <v>48-X</v>
      </c>
      <c r="Q485" s="184"/>
      <c r="R485" s="183"/>
      <c r="S485" s="183"/>
      <c r="T485" s="183"/>
      <c r="U485" s="88">
        <v>224</v>
      </c>
      <c r="V485" s="88">
        <v>223</v>
      </c>
      <c r="W485" s="88">
        <v>222</v>
      </c>
      <c r="X485" s="89">
        <v>222</v>
      </c>
      <c r="Z485" s="662"/>
      <c r="AA485" s="666">
        <f>+AA483+10</f>
        <v>170</v>
      </c>
      <c r="AB485" s="86" t="str">
        <f>+AB483</f>
        <v>48-X</v>
      </c>
      <c r="AC485" s="184"/>
      <c r="AD485" s="183"/>
      <c r="AE485" s="183"/>
      <c r="AF485" s="183"/>
      <c r="AG485" s="88">
        <v>224</v>
      </c>
      <c r="AH485" s="88">
        <v>223</v>
      </c>
      <c r="AI485" s="88">
        <v>222</v>
      </c>
      <c r="AJ485" s="89">
        <v>222</v>
      </c>
      <c r="AL485" s="662"/>
      <c r="AM485" s="666">
        <f>+AM483+10</f>
        <v>170</v>
      </c>
      <c r="AN485" s="86" t="str">
        <f>+AN483</f>
        <v>48-X</v>
      </c>
      <c r="AO485" s="184"/>
      <c r="AP485" s="183"/>
      <c r="AQ485" s="183"/>
      <c r="AR485" s="183"/>
      <c r="AS485" s="88">
        <v>224</v>
      </c>
      <c r="AT485" s="88">
        <v>223</v>
      </c>
      <c r="AU485" s="88">
        <v>222</v>
      </c>
      <c r="AV485" s="89">
        <v>222</v>
      </c>
    </row>
    <row r="486" spans="1:48" ht="15" thickBot="1">
      <c r="A486">
        <v>486</v>
      </c>
      <c r="B486" s="662"/>
      <c r="C486" s="667"/>
      <c r="D486" s="90" t="str">
        <f>+D484</f>
        <v>48-XL</v>
      </c>
      <c r="E486" s="184"/>
      <c r="F486" s="183"/>
      <c r="G486" s="183"/>
      <c r="H486" s="183"/>
      <c r="I486" s="88">
        <v>224</v>
      </c>
      <c r="J486" s="88">
        <v>223</v>
      </c>
      <c r="K486" s="88">
        <v>222</v>
      </c>
      <c r="L486" s="89">
        <v>222</v>
      </c>
      <c r="N486" s="662"/>
      <c r="O486" s="667"/>
      <c r="P486" s="90" t="str">
        <f>+P484</f>
        <v>48-XL</v>
      </c>
      <c r="Q486" s="184"/>
      <c r="R486" s="183"/>
      <c r="S486" s="183"/>
      <c r="T486" s="183"/>
      <c r="U486" s="88">
        <v>224</v>
      </c>
      <c r="V486" s="88">
        <v>223</v>
      </c>
      <c r="W486" s="88">
        <v>222</v>
      </c>
      <c r="X486" s="89">
        <v>222</v>
      </c>
      <c r="Z486" s="662"/>
      <c r="AA486" s="667"/>
      <c r="AB486" s="90" t="str">
        <f>+AB484</f>
        <v>48-XL</v>
      </c>
      <c r="AC486" s="184"/>
      <c r="AD486" s="183"/>
      <c r="AE486" s="183"/>
      <c r="AF486" s="183"/>
      <c r="AG486" s="88">
        <v>224</v>
      </c>
      <c r="AH486" s="88">
        <v>223</v>
      </c>
      <c r="AI486" s="88">
        <v>222</v>
      </c>
      <c r="AJ486" s="89">
        <v>222</v>
      </c>
      <c r="AL486" s="662"/>
      <c r="AM486" s="667"/>
      <c r="AN486" s="90" t="str">
        <f>+AN484</f>
        <v>48-XL</v>
      </c>
      <c r="AO486" s="184"/>
      <c r="AP486" s="183"/>
      <c r="AQ486" s="183"/>
      <c r="AR486" s="183"/>
      <c r="AS486" s="88">
        <v>224</v>
      </c>
      <c r="AT486" s="88">
        <v>223</v>
      </c>
      <c r="AU486" s="88">
        <v>222</v>
      </c>
      <c r="AV486" s="89">
        <v>222</v>
      </c>
    </row>
    <row r="487" spans="1:48">
      <c r="A487">
        <v>487</v>
      </c>
      <c r="B487" s="662"/>
      <c r="C487" s="664">
        <f>+C485+10</f>
        <v>180</v>
      </c>
      <c r="D487" s="78" t="s">
        <v>133</v>
      </c>
      <c r="E487" s="184"/>
      <c r="F487" s="183"/>
      <c r="G487" s="183"/>
      <c r="H487" s="183"/>
      <c r="I487" s="183"/>
      <c r="J487" s="183"/>
      <c r="K487" s="84">
        <v>223</v>
      </c>
      <c r="L487" s="85">
        <v>223</v>
      </c>
      <c r="N487" s="662"/>
      <c r="O487" s="664">
        <f>+O485+10</f>
        <v>180</v>
      </c>
      <c r="P487" s="78" t="s">
        <v>133</v>
      </c>
      <c r="Q487" s="184"/>
      <c r="R487" s="183"/>
      <c r="S487" s="183"/>
      <c r="T487" s="183"/>
      <c r="U487" s="183"/>
      <c r="V487" s="183"/>
      <c r="W487" s="84">
        <v>223</v>
      </c>
      <c r="X487" s="85">
        <v>223</v>
      </c>
      <c r="Z487" s="662"/>
      <c r="AA487" s="664">
        <f>+AA485+10</f>
        <v>180</v>
      </c>
      <c r="AB487" s="78" t="s">
        <v>133</v>
      </c>
      <c r="AC487" s="184"/>
      <c r="AD487" s="183"/>
      <c r="AE487" s="183"/>
      <c r="AF487" s="183"/>
      <c r="AG487" s="183"/>
      <c r="AH487" s="183"/>
      <c r="AI487" s="84">
        <v>223</v>
      </c>
      <c r="AJ487" s="85">
        <v>223</v>
      </c>
      <c r="AL487" s="662"/>
      <c r="AM487" s="664">
        <f>+AM485+10</f>
        <v>180</v>
      </c>
      <c r="AN487" s="78" t="s">
        <v>133</v>
      </c>
      <c r="AO487" s="184"/>
      <c r="AP487" s="183"/>
      <c r="AQ487" s="183"/>
      <c r="AR487" s="183"/>
      <c r="AS487" s="183"/>
      <c r="AT487" s="183"/>
      <c r="AU487" s="84">
        <v>223</v>
      </c>
      <c r="AV487" s="85">
        <v>223</v>
      </c>
    </row>
    <row r="488" spans="1:48" ht="15" thickBot="1">
      <c r="A488">
        <v>488</v>
      </c>
      <c r="B488" s="662"/>
      <c r="C488" s="665"/>
      <c r="D488" s="82" t="s">
        <v>136</v>
      </c>
      <c r="E488" s="184"/>
      <c r="F488" s="183"/>
      <c r="G488" s="183"/>
      <c r="H488" s="183"/>
      <c r="I488" s="183"/>
      <c r="J488" s="183"/>
      <c r="K488" s="84">
        <v>223</v>
      </c>
      <c r="L488" s="85">
        <v>223</v>
      </c>
      <c r="N488" s="662"/>
      <c r="O488" s="665"/>
      <c r="P488" s="82" t="s">
        <v>136</v>
      </c>
      <c r="Q488" s="184"/>
      <c r="R488" s="183"/>
      <c r="S488" s="183"/>
      <c r="T488" s="183"/>
      <c r="U488" s="183"/>
      <c r="V488" s="183"/>
      <c r="W488" s="84">
        <v>223</v>
      </c>
      <c r="X488" s="85">
        <v>223</v>
      </c>
      <c r="Z488" s="662"/>
      <c r="AA488" s="665"/>
      <c r="AB488" s="82" t="s">
        <v>136</v>
      </c>
      <c r="AC488" s="184"/>
      <c r="AD488" s="183"/>
      <c r="AE488" s="183"/>
      <c r="AF488" s="183"/>
      <c r="AG488" s="183"/>
      <c r="AH488" s="183"/>
      <c r="AI488" s="84">
        <v>223</v>
      </c>
      <c r="AJ488" s="85">
        <v>223</v>
      </c>
      <c r="AL488" s="662"/>
      <c r="AM488" s="665"/>
      <c r="AN488" s="82" t="s">
        <v>136</v>
      </c>
      <c r="AO488" s="184"/>
      <c r="AP488" s="183"/>
      <c r="AQ488" s="183"/>
      <c r="AR488" s="183"/>
      <c r="AS488" s="183"/>
      <c r="AT488" s="183"/>
      <c r="AU488" s="84">
        <v>223</v>
      </c>
      <c r="AV488" s="85">
        <v>223</v>
      </c>
    </row>
    <row r="489" spans="1:48">
      <c r="A489">
        <v>489</v>
      </c>
      <c r="B489" s="662"/>
      <c r="C489" s="666">
        <f>+C487+10</f>
        <v>190</v>
      </c>
      <c r="D489" s="86" t="str">
        <f>+D487</f>
        <v>48-X</v>
      </c>
      <c r="E489" s="184"/>
      <c r="F489" s="183"/>
      <c r="G489" s="183"/>
      <c r="H489" s="183"/>
      <c r="I489" s="183"/>
      <c r="J489" s="183"/>
      <c r="K489" s="183"/>
      <c r="L489" s="182"/>
      <c r="N489" s="662"/>
      <c r="O489" s="666">
        <f>+O487+10</f>
        <v>190</v>
      </c>
      <c r="P489" s="86" t="str">
        <f>+P487</f>
        <v>48-X</v>
      </c>
      <c r="Q489" s="184"/>
      <c r="R489" s="183"/>
      <c r="S489" s="183"/>
      <c r="T489" s="183"/>
      <c r="U489" s="183"/>
      <c r="V489" s="183"/>
      <c r="W489" s="183"/>
      <c r="X489" s="182"/>
      <c r="Z489" s="662"/>
      <c r="AA489" s="666">
        <f>+AA487+10</f>
        <v>190</v>
      </c>
      <c r="AB489" s="86" t="str">
        <f>+AB487</f>
        <v>48-X</v>
      </c>
      <c r="AC489" s="184"/>
      <c r="AD489" s="183"/>
      <c r="AE489" s="183"/>
      <c r="AF489" s="183"/>
      <c r="AG489" s="183"/>
      <c r="AH489" s="183"/>
      <c r="AI489" s="183"/>
      <c r="AJ489" s="182"/>
      <c r="AL489" s="662"/>
      <c r="AM489" s="666">
        <f>+AM487+10</f>
        <v>190</v>
      </c>
      <c r="AN489" s="86" t="str">
        <f>+AN487</f>
        <v>48-X</v>
      </c>
      <c r="AO489" s="184"/>
      <c r="AP489" s="183"/>
      <c r="AQ489" s="183"/>
      <c r="AR489" s="183"/>
      <c r="AS489" s="183"/>
      <c r="AT489" s="183"/>
      <c r="AU489" s="183"/>
      <c r="AV489" s="182"/>
    </row>
    <row r="490" spans="1:48" ht="15" thickBot="1">
      <c r="A490">
        <v>490</v>
      </c>
      <c r="B490" s="662"/>
      <c r="C490" s="667"/>
      <c r="D490" s="90" t="str">
        <f>+D488</f>
        <v>48-XL</v>
      </c>
      <c r="E490" s="184"/>
      <c r="F490" s="183"/>
      <c r="G490" s="183"/>
      <c r="H490" s="183"/>
      <c r="I490" s="183"/>
      <c r="J490" s="183"/>
      <c r="K490" s="183"/>
      <c r="L490" s="182"/>
      <c r="N490" s="662"/>
      <c r="O490" s="667"/>
      <c r="P490" s="90" t="str">
        <f>+P488</f>
        <v>48-XL</v>
      </c>
      <c r="Q490" s="184"/>
      <c r="R490" s="183"/>
      <c r="S490" s="183"/>
      <c r="T490" s="183"/>
      <c r="U490" s="183"/>
      <c r="V490" s="183"/>
      <c r="W490" s="183"/>
      <c r="X490" s="182"/>
      <c r="Z490" s="662"/>
      <c r="AA490" s="667"/>
      <c r="AB490" s="90" t="str">
        <f>+AB488</f>
        <v>48-XL</v>
      </c>
      <c r="AC490" s="184"/>
      <c r="AD490" s="183"/>
      <c r="AE490" s="183"/>
      <c r="AF490" s="183"/>
      <c r="AG490" s="183"/>
      <c r="AH490" s="183"/>
      <c r="AI490" s="183"/>
      <c r="AJ490" s="182"/>
      <c r="AL490" s="662"/>
      <c r="AM490" s="667"/>
      <c r="AN490" s="90" t="str">
        <f>+AN488</f>
        <v>48-XL</v>
      </c>
      <c r="AO490" s="184"/>
      <c r="AP490" s="183"/>
      <c r="AQ490" s="183"/>
      <c r="AR490" s="183"/>
      <c r="AS490" s="183"/>
      <c r="AT490" s="183"/>
      <c r="AU490" s="183"/>
      <c r="AV490" s="182"/>
    </row>
    <row r="491" spans="1:48">
      <c r="A491">
        <v>491</v>
      </c>
      <c r="B491" s="662"/>
      <c r="C491" s="664">
        <f>+C489+10</f>
        <v>200</v>
      </c>
      <c r="D491" s="78" t="s">
        <v>133</v>
      </c>
      <c r="E491" s="184"/>
      <c r="F491" s="183"/>
      <c r="G491" s="183"/>
      <c r="H491" s="183"/>
      <c r="I491" s="183"/>
      <c r="J491" s="183"/>
      <c r="K491" s="183"/>
      <c r="L491" s="182"/>
      <c r="N491" s="662"/>
      <c r="O491" s="664">
        <f>+O489+10</f>
        <v>200</v>
      </c>
      <c r="P491" s="78" t="s">
        <v>133</v>
      </c>
      <c r="Q491" s="184"/>
      <c r="R491" s="183"/>
      <c r="S491" s="183"/>
      <c r="T491" s="183"/>
      <c r="U491" s="183"/>
      <c r="V491" s="183"/>
      <c r="W491" s="183"/>
      <c r="X491" s="182"/>
      <c r="Z491" s="662"/>
      <c r="AA491" s="664">
        <f>+AA489+10</f>
        <v>200</v>
      </c>
      <c r="AB491" s="78" t="s">
        <v>133</v>
      </c>
      <c r="AC491" s="184"/>
      <c r="AD491" s="183"/>
      <c r="AE491" s="183"/>
      <c r="AF491" s="183"/>
      <c r="AG491" s="183"/>
      <c r="AH491" s="183"/>
      <c r="AI491" s="183"/>
      <c r="AJ491" s="182"/>
      <c r="AL491" s="662"/>
      <c r="AM491" s="664">
        <f>+AM489+10</f>
        <v>200</v>
      </c>
      <c r="AN491" s="78" t="s">
        <v>133</v>
      </c>
      <c r="AO491" s="184"/>
      <c r="AP491" s="183"/>
      <c r="AQ491" s="183"/>
      <c r="AR491" s="183"/>
      <c r="AS491" s="183"/>
      <c r="AT491" s="183"/>
      <c r="AU491" s="183"/>
      <c r="AV491" s="182"/>
    </row>
    <row r="492" spans="1:48" ht="15" thickBot="1">
      <c r="A492">
        <v>492</v>
      </c>
      <c r="B492" s="663"/>
      <c r="C492" s="665"/>
      <c r="D492" s="82" t="s">
        <v>136</v>
      </c>
      <c r="E492" s="181"/>
      <c r="F492" s="180"/>
      <c r="G492" s="180"/>
      <c r="H492" s="180"/>
      <c r="I492" s="180"/>
      <c r="J492" s="180"/>
      <c r="K492" s="180"/>
      <c r="L492" s="179"/>
      <c r="N492" s="663"/>
      <c r="O492" s="665"/>
      <c r="P492" s="82" t="s">
        <v>136</v>
      </c>
      <c r="Q492" s="181"/>
      <c r="R492" s="180"/>
      <c r="S492" s="180"/>
      <c r="T492" s="180"/>
      <c r="U492" s="180"/>
      <c r="V492" s="180"/>
      <c r="W492" s="180"/>
      <c r="X492" s="179"/>
      <c r="Z492" s="663"/>
      <c r="AA492" s="665"/>
      <c r="AB492" s="82" t="s">
        <v>136</v>
      </c>
      <c r="AC492" s="181"/>
      <c r="AD492" s="180"/>
      <c r="AE492" s="180"/>
      <c r="AF492" s="180"/>
      <c r="AG492" s="180"/>
      <c r="AH492" s="180"/>
      <c r="AI492" s="180"/>
      <c r="AJ492" s="179"/>
      <c r="AL492" s="663"/>
      <c r="AM492" s="665"/>
      <c r="AN492" s="82" t="s">
        <v>136</v>
      </c>
      <c r="AO492" s="181"/>
      <c r="AP492" s="180"/>
      <c r="AQ492" s="180"/>
      <c r="AR492" s="180"/>
      <c r="AS492" s="180"/>
      <c r="AT492" s="180"/>
      <c r="AU492" s="180"/>
      <c r="AV492" s="179"/>
    </row>
    <row r="493" spans="1:48">
      <c r="A493">
        <v>493</v>
      </c>
    </row>
    <row r="494" spans="1:48">
      <c r="A494">
        <v>494</v>
      </c>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1112</v>
      </c>
      <c r="C500" s="650"/>
      <c r="D500" s="651"/>
      <c r="E500" s="649" t="s">
        <v>1138</v>
      </c>
      <c r="F500" s="650"/>
      <c r="G500" s="650"/>
      <c r="H500" s="650"/>
      <c r="I500" s="650"/>
      <c r="J500" s="650"/>
      <c r="K500" s="650"/>
      <c r="L500" s="651"/>
      <c r="N500" s="649" t="s">
        <v>1114</v>
      </c>
      <c r="O500" s="650"/>
      <c r="P500" s="651"/>
      <c r="Q500" s="649" t="s">
        <v>1138</v>
      </c>
      <c r="R500" s="650"/>
      <c r="S500" s="650"/>
      <c r="T500" s="650"/>
      <c r="U500" s="650"/>
      <c r="V500" s="650"/>
      <c r="W500" s="650"/>
      <c r="X500" s="651"/>
      <c r="Z500" s="649" t="s">
        <v>1115</v>
      </c>
      <c r="AA500" s="650"/>
      <c r="AB500" s="651"/>
      <c r="AC500" s="649" t="s">
        <v>1138</v>
      </c>
      <c r="AD500" s="650"/>
      <c r="AE500" s="650"/>
      <c r="AF500" s="650"/>
      <c r="AG500" s="650"/>
      <c r="AH500" s="650"/>
      <c r="AI500" s="650"/>
      <c r="AJ500" s="651"/>
      <c r="AL500" s="649" t="s">
        <v>1116</v>
      </c>
      <c r="AM500" s="650"/>
      <c r="AN500" s="651"/>
      <c r="AO500" s="649" t="s">
        <v>1138</v>
      </c>
      <c r="AP500" s="650"/>
      <c r="AQ500" s="650"/>
      <c r="AR500" s="650"/>
      <c r="AS500" s="650"/>
      <c r="AT500" s="650"/>
      <c r="AU500" s="650"/>
      <c r="AV500" s="651"/>
    </row>
    <row r="501" spans="1:48" ht="15.75" customHeight="1">
      <c r="A501">
        <v>501</v>
      </c>
      <c r="B501" s="652" t="s">
        <v>1127</v>
      </c>
      <c r="C501" s="652" t="s">
        <v>634</v>
      </c>
      <c r="D501" s="669" t="s">
        <v>1119</v>
      </c>
      <c r="E501" s="676" t="s">
        <v>1120</v>
      </c>
      <c r="F501" s="677"/>
      <c r="G501" s="677"/>
      <c r="H501" s="677"/>
      <c r="I501" s="677"/>
      <c r="J501" s="677"/>
      <c r="K501" s="677"/>
      <c r="L501" s="678"/>
      <c r="N501" s="652" t="s">
        <v>1127</v>
      </c>
      <c r="O501" s="652" t="s">
        <v>634</v>
      </c>
      <c r="P501" s="669" t="s">
        <v>1119</v>
      </c>
      <c r="Q501" s="676" t="s">
        <v>1120</v>
      </c>
      <c r="R501" s="677"/>
      <c r="S501" s="677"/>
      <c r="T501" s="677"/>
      <c r="U501" s="677"/>
      <c r="V501" s="677"/>
      <c r="W501" s="677"/>
      <c r="X501" s="678"/>
      <c r="Z501" s="652" t="s">
        <v>1127</v>
      </c>
      <c r="AA501" s="652" t="s">
        <v>634</v>
      </c>
      <c r="AB501" s="669" t="s">
        <v>1119</v>
      </c>
      <c r="AC501" s="676" t="s">
        <v>1120</v>
      </c>
      <c r="AD501" s="677"/>
      <c r="AE501" s="677"/>
      <c r="AF501" s="677"/>
      <c r="AG501" s="677"/>
      <c r="AH501" s="677"/>
      <c r="AI501" s="677"/>
      <c r="AJ501" s="678"/>
      <c r="AL501" s="652" t="s">
        <v>1127</v>
      </c>
      <c r="AM501" s="652" t="s">
        <v>634</v>
      </c>
      <c r="AN501" s="669" t="s">
        <v>1119</v>
      </c>
      <c r="AO501" s="676" t="s">
        <v>1120</v>
      </c>
      <c r="AP501" s="677"/>
      <c r="AQ501" s="677"/>
      <c r="AR501" s="677"/>
      <c r="AS501" s="677"/>
      <c r="AT501" s="677"/>
      <c r="AU501" s="677"/>
      <c r="AV501" s="678"/>
    </row>
    <row r="502" spans="1:48" ht="15" customHeight="1" thickBot="1">
      <c r="A502">
        <v>502</v>
      </c>
      <c r="B502" s="668"/>
      <c r="C502" s="668"/>
      <c r="D502" s="670"/>
      <c r="E502" s="679"/>
      <c r="F502" s="680"/>
      <c r="G502" s="680"/>
      <c r="H502" s="680"/>
      <c r="I502" s="680"/>
      <c r="J502" s="680"/>
      <c r="K502" s="680"/>
      <c r="L502" s="681"/>
      <c r="N502" s="668"/>
      <c r="O502" s="668"/>
      <c r="P502" s="670"/>
      <c r="Q502" s="679"/>
      <c r="R502" s="680"/>
      <c r="S502" s="680"/>
      <c r="T502" s="680"/>
      <c r="U502" s="680"/>
      <c r="V502" s="680"/>
      <c r="W502" s="680"/>
      <c r="X502" s="681"/>
      <c r="Z502" s="668"/>
      <c r="AA502" s="668"/>
      <c r="AB502" s="670"/>
      <c r="AC502" s="679"/>
      <c r="AD502" s="680"/>
      <c r="AE502" s="680"/>
      <c r="AF502" s="680"/>
      <c r="AG502" s="680"/>
      <c r="AH502" s="680"/>
      <c r="AI502" s="680"/>
      <c r="AJ502" s="681"/>
      <c r="AL502" s="668"/>
      <c r="AM502" s="668"/>
      <c r="AN502" s="670"/>
      <c r="AO502" s="679"/>
      <c r="AP502" s="680"/>
      <c r="AQ502" s="680"/>
      <c r="AR502" s="680"/>
      <c r="AS502" s="680"/>
      <c r="AT502" s="680"/>
      <c r="AU502" s="680"/>
      <c r="AV502" s="681"/>
    </row>
    <row r="503" spans="1:48" ht="15" thickBot="1">
      <c r="A503">
        <v>503</v>
      </c>
      <c r="B503" s="653"/>
      <c r="C503" s="653"/>
      <c r="D503" s="671"/>
      <c r="E503" s="75">
        <v>0</v>
      </c>
      <c r="F503" s="76">
        <v>500</v>
      </c>
      <c r="G503" s="76">
        <v>1000</v>
      </c>
      <c r="H503" s="76">
        <v>1500</v>
      </c>
      <c r="I503" s="76">
        <v>2000</v>
      </c>
      <c r="J503" s="76">
        <v>2500</v>
      </c>
      <c r="K503" s="76">
        <v>3000</v>
      </c>
      <c r="L503" s="77">
        <v>3500</v>
      </c>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
        <v>1141</v>
      </c>
      <c r="C504" s="664">
        <v>100</v>
      </c>
      <c r="D504" s="78" t="s">
        <v>133</v>
      </c>
      <c r="E504" s="79">
        <v>129</v>
      </c>
      <c r="F504" s="80">
        <v>124</v>
      </c>
      <c r="G504" s="80">
        <v>120</v>
      </c>
      <c r="H504" s="80">
        <v>116</v>
      </c>
      <c r="I504" s="80">
        <v>112</v>
      </c>
      <c r="J504" s="80">
        <v>108</v>
      </c>
      <c r="K504" s="80">
        <v>104</v>
      </c>
      <c r="L504" s="81">
        <v>100</v>
      </c>
      <c r="N504" s="661" t="s">
        <v>1141</v>
      </c>
      <c r="O504" s="664">
        <v>100</v>
      </c>
      <c r="P504" s="78" t="s">
        <v>133</v>
      </c>
      <c r="Q504" s="79">
        <v>129</v>
      </c>
      <c r="R504" s="80">
        <v>125</v>
      </c>
      <c r="S504" s="80">
        <v>121</v>
      </c>
      <c r="T504" s="80">
        <v>117</v>
      </c>
      <c r="U504" s="80">
        <v>113</v>
      </c>
      <c r="V504" s="80">
        <v>109</v>
      </c>
      <c r="W504" s="80">
        <v>105</v>
      </c>
      <c r="X504" s="81">
        <v>102</v>
      </c>
      <c r="Z504" s="661" t="s">
        <v>1141</v>
      </c>
      <c r="AA504" s="664">
        <v>100</v>
      </c>
      <c r="AB504" s="78" t="s">
        <v>133</v>
      </c>
      <c r="AC504" s="79">
        <v>140</v>
      </c>
      <c r="AD504" s="80">
        <v>142</v>
      </c>
      <c r="AE504" s="80">
        <v>145</v>
      </c>
      <c r="AF504" s="80">
        <v>148</v>
      </c>
      <c r="AG504" s="80">
        <v>151</v>
      </c>
      <c r="AH504" s="80">
        <v>154</v>
      </c>
      <c r="AI504" s="80">
        <v>157</v>
      </c>
      <c r="AJ504" s="81">
        <v>160</v>
      </c>
      <c r="AL504" s="661" t="s">
        <v>1141</v>
      </c>
      <c r="AM504" s="664">
        <v>100</v>
      </c>
      <c r="AN504" s="78" t="s">
        <v>133</v>
      </c>
      <c r="AO504" s="79">
        <v>171</v>
      </c>
      <c r="AP504" s="80">
        <v>172</v>
      </c>
      <c r="AQ504" s="80">
        <v>173</v>
      </c>
      <c r="AR504" s="80">
        <v>174</v>
      </c>
      <c r="AS504" s="80">
        <v>176</v>
      </c>
      <c r="AT504" s="80">
        <v>177</v>
      </c>
      <c r="AU504" s="80">
        <v>178</v>
      </c>
      <c r="AV504" s="81">
        <v>180</v>
      </c>
    </row>
    <row r="505" spans="1:48" ht="15" thickBot="1">
      <c r="A505">
        <v>505</v>
      </c>
      <c r="B505" s="662"/>
      <c r="C505" s="665"/>
      <c r="D505" s="82" t="s">
        <v>136</v>
      </c>
      <c r="E505" s="83">
        <v>141</v>
      </c>
      <c r="F505" s="84">
        <v>136</v>
      </c>
      <c r="G505" s="84">
        <v>131</v>
      </c>
      <c r="H505" s="84">
        <v>126</v>
      </c>
      <c r="I505" s="84">
        <v>121</v>
      </c>
      <c r="J505" s="84">
        <v>116</v>
      </c>
      <c r="K505" s="84">
        <v>111</v>
      </c>
      <c r="L505" s="85">
        <v>107</v>
      </c>
      <c r="N505" s="662"/>
      <c r="O505" s="665"/>
      <c r="P505" s="82" t="s">
        <v>136</v>
      </c>
      <c r="Q505" s="83">
        <v>141</v>
      </c>
      <c r="R505" s="84">
        <v>137</v>
      </c>
      <c r="S505" s="84">
        <v>133</v>
      </c>
      <c r="T505" s="84">
        <v>129</v>
      </c>
      <c r="U505" s="84">
        <v>126</v>
      </c>
      <c r="V505" s="84">
        <v>122</v>
      </c>
      <c r="W505" s="84">
        <v>118</v>
      </c>
      <c r="X505" s="85">
        <v>115</v>
      </c>
      <c r="Z505" s="662"/>
      <c r="AA505" s="665"/>
      <c r="AB505" s="82" t="s">
        <v>136</v>
      </c>
      <c r="AC505" s="83">
        <v>161</v>
      </c>
      <c r="AD505" s="84">
        <v>163</v>
      </c>
      <c r="AE505" s="84">
        <v>166</v>
      </c>
      <c r="AF505" s="84">
        <v>169</v>
      </c>
      <c r="AG505" s="84">
        <v>171</v>
      </c>
      <c r="AH505" s="84">
        <v>174</v>
      </c>
      <c r="AI505" s="84">
        <v>177</v>
      </c>
      <c r="AJ505" s="85">
        <v>180</v>
      </c>
      <c r="AL505" s="662"/>
      <c r="AM505" s="665"/>
      <c r="AN505" s="82" t="s">
        <v>136</v>
      </c>
      <c r="AO505" s="83">
        <v>180</v>
      </c>
      <c r="AP505" s="84">
        <v>180</v>
      </c>
      <c r="AQ505" s="84">
        <v>180</v>
      </c>
      <c r="AR505" s="84">
        <v>180</v>
      </c>
      <c r="AS505" s="84">
        <v>180</v>
      </c>
      <c r="AT505" s="84">
        <v>180</v>
      </c>
      <c r="AU505" s="84">
        <v>180</v>
      </c>
      <c r="AV505" s="85">
        <v>180</v>
      </c>
    </row>
    <row r="506" spans="1:48">
      <c r="A506">
        <v>506</v>
      </c>
      <c r="B506" s="662"/>
      <c r="C506" s="666">
        <v>110</v>
      </c>
      <c r="D506" s="86" t="str">
        <f>+D504</f>
        <v>48-X</v>
      </c>
      <c r="E506" s="87">
        <v>145</v>
      </c>
      <c r="F506" s="88">
        <v>140</v>
      </c>
      <c r="G506" s="88">
        <v>135</v>
      </c>
      <c r="H506" s="88">
        <v>130</v>
      </c>
      <c r="I506" s="88">
        <v>126</v>
      </c>
      <c r="J506" s="88">
        <v>121</v>
      </c>
      <c r="K506" s="88">
        <v>116</v>
      </c>
      <c r="L506" s="89">
        <v>112</v>
      </c>
      <c r="N506" s="662"/>
      <c r="O506" s="666">
        <v>110</v>
      </c>
      <c r="P506" s="86" t="str">
        <f>+P504</f>
        <v>48-X</v>
      </c>
      <c r="Q506" s="87">
        <v>145</v>
      </c>
      <c r="R506" s="88">
        <v>140</v>
      </c>
      <c r="S506" s="88">
        <v>135</v>
      </c>
      <c r="T506" s="88">
        <v>130</v>
      </c>
      <c r="U506" s="88">
        <v>126</v>
      </c>
      <c r="V506" s="88">
        <v>121</v>
      </c>
      <c r="W506" s="88">
        <v>116</v>
      </c>
      <c r="X506" s="89">
        <v>112</v>
      </c>
      <c r="Z506" s="662"/>
      <c r="AA506" s="666">
        <v>110</v>
      </c>
      <c r="AB506" s="86" t="str">
        <f>+AB504</f>
        <v>48-X</v>
      </c>
      <c r="AC506" s="87">
        <v>145</v>
      </c>
      <c r="AD506" s="88">
        <v>145</v>
      </c>
      <c r="AE506" s="88">
        <v>146</v>
      </c>
      <c r="AF506" s="88">
        <v>147</v>
      </c>
      <c r="AG506" s="88">
        <v>148</v>
      </c>
      <c r="AH506" s="88">
        <v>149</v>
      </c>
      <c r="AI506" s="88">
        <v>150</v>
      </c>
      <c r="AJ506" s="89">
        <v>151</v>
      </c>
      <c r="AL506" s="662"/>
      <c r="AM506" s="666">
        <v>110</v>
      </c>
      <c r="AN506" s="86" t="str">
        <f>+AN504</f>
        <v>48-X</v>
      </c>
      <c r="AO506" s="87">
        <v>161</v>
      </c>
      <c r="AP506" s="88">
        <v>163</v>
      </c>
      <c r="AQ506" s="88">
        <v>166</v>
      </c>
      <c r="AR506" s="88">
        <v>169</v>
      </c>
      <c r="AS506" s="88">
        <v>171</v>
      </c>
      <c r="AT506" s="88">
        <v>174</v>
      </c>
      <c r="AU506" s="88">
        <v>177</v>
      </c>
      <c r="AV506" s="89">
        <v>180</v>
      </c>
    </row>
    <row r="507" spans="1:48" ht="15" thickBot="1">
      <c r="A507">
        <v>507</v>
      </c>
      <c r="B507" s="662"/>
      <c r="C507" s="667"/>
      <c r="D507" s="90" t="str">
        <f>+D505</f>
        <v>48-XL</v>
      </c>
      <c r="E507" s="87">
        <v>148</v>
      </c>
      <c r="F507" s="88">
        <v>144</v>
      </c>
      <c r="G507" s="88">
        <v>140</v>
      </c>
      <c r="H507" s="88">
        <v>136</v>
      </c>
      <c r="I507" s="88">
        <v>132</v>
      </c>
      <c r="J507" s="88">
        <v>128</v>
      </c>
      <c r="K507" s="88">
        <v>124</v>
      </c>
      <c r="L507" s="89">
        <v>121</v>
      </c>
      <c r="N507" s="662"/>
      <c r="O507" s="667"/>
      <c r="P507" s="90" t="str">
        <f>+P505</f>
        <v>48-XL</v>
      </c>
      <c r="Q507" s="87">
        <v>148</v>
      </c>
      <c r="R507" s="88">
        <v>144</v>
      </c>
      <c r="S507" s="88">
        <v>140</v>
      </c>
      <c r="T507" s="88">
        <v>136</v>
      </c>
      <c r="U507" s="88">
        <v>132</v>
      </c>
      <c r="V507" s="88">
        <v>128</v>
      </c>
      <c r="W507" s="88">
        <v>124</v>
      </c>
      <c r="X507" s="89">
        <v>121</v>
      </c>
      <c r="Z507" s="662"/>
      <c r="AA507" s="667"/>
      <c r="AB507" s="90" t="str">
        <f>+AB505</f>
        <v>48-XL</v>
      </c>
      <c r="AC507" s="87">
        <v>148</v>
      </c>
      <c r="AD507" s="88">
        <v>151</v>
      </c>
      <c r="AE507" s="88">
        <v>154</v>
      </c>
      <c r="AF507" s="88">
        <v>158</v>
      </c>
      <c r="AG507" s="88">
        <v>161</v>
      </c>
      <c r="AH507" s="88">
        <v>165</v>
      </c>
      <c r="AI507" s="88">
        <v>168</v>
      </c>
      <c r="AJ507" s="89">
        <v>172</v>
      </c>
      <c r="AL507" s="662"/>
      <c r="AM507" s="667"/>
      <c r="AN507" s="90" t="str">
        <f>+AN505</f>
        <v>48-XL</v>
      </c>
      <c r="AO507" s="87">
        <v>175</v>
      </c>
      <c r="AP507" s="88">
        <v>175</v>
      </c>
      <c r="AQ507" s="88">
        <v>176</v>
      </c>
      <c r="AR507" s="88">
        <v>177</v>
      </c>
      <c r="AS507" s="88">
        <v>177</v>
      </c>
      <c r="AT507" s="88">
        <v>178</v>
      </c>
      <c r="AU507" s="88">
        <v>179</v>
      </c>
      <c r="AV507" s="89">
        <v>180</v>
      </c>
    </row>
    <row r="508" spans="1:48">
      <c r="A508">
        <v>508</v>
      </c>
      <c r="B508" s="662"/>
      <c r="C508" s="664">
        <f>+C506+10</f>
        <v>120</v>
      </c>
      <c r="D508" s="78" t="s">
        <v>133</v>
      </c>
      <c r="E508" s="83">
        <v>148</v>
      </c>
      <c r="F508" s="84">
        <v>144</v>
      </c>
      <c r="G508" s="84">
        <v>141</v>
      </c>
      <c r="H508" s="84">
        <v>137</v>
      </c>
      <c r="I508" s="84">
        <v>134</v>
      </c>
      <c r="J508" s="84">
        <v>130</v>
      </c>
      <c r="K508" s="84">
        <v>127</v>
      </c>
      <c r="L508" s="85">
        <v>124</v>
      </c>
      <c r="N508" s="662"/>
      <c r="O508" s="664">
        <f>+O506+10</f>
        <v>120</v>
      </c>
      <c r="P508" s="78" t="s">
        <v>133</v>
      </c>
      <c r="Q508" s="83">
        <v>148</v>
      </c>
      <c r="R508" s="84">
        <v>144</v>
      </c>
      <c r="S508" s="84">
        <v>141</v>
      </c>
      <c r="T508" s="84">
        <v>137</v>
      </c>
      <c r="U508" s="84">
        <v>134</v>
      </c>
      <c r="V508" s="84">
        <v>130</v>
      </c>
      <c r="W508" s="84">
        <v>127</v>
      </c>
      <c r="X508" s="85">
        <v>124</v>
      </c>
      <c r="Z508" s="662"/>
      <c r="AA508" s="664">
        <f>+AA506+10</f>
        <v>120</v>
      </c>
      <c r="AB508" s="78" t="s">
        <v>133</v>
      </c>
      <c r="AC508" s="83">
        <v>148</v>
      </c>
      <c r="AD508" s="84">
        <v>147</v>
      </c>
      <c r="AE508" s="84">
        <v>146</v>
      </c>
      <c r="AF508" s="84">
        <v>145</v>
      </c>
      <c r="AG508" s="84">
        <v>144</v>
      </c>
      <c r="AH508" s="84">
        <v>143</v>
      </c>
      <c r="AI508" s="84">
        <v>142</v>
      </c>
      <c r="AJ508" s="85">
        <v>142</v>
      </c>
      <c r="AL508" s="662"/>
      <c r="AM508" s="664">
        <f>+AM506+10</f>
        <v>120</v>
      </c>
      <c r="AN508" s="78" t="s">
        <v>133</v>
      </c>
      <c r="AO508" s="83">
        <v>148</v>
      </c>
      <c r="AP508" s="84">
        <v>151</v>
      </c>
      <c r="AQ508" s="84">
        <v>155</v>
      </c>
      <c r="AR508" s="84">
        <v>159</v>
      </c>
      <c r="AS508" s="84">
        <v>162</v>
      </c>
      <c r="AT508" s="84">
        <v>166</v>
      </c>
      <c r="AU508" s="84">
        <v>170</v>
      </c>
      <c r="AV508" s="85">
        <v>174</v>
      </c>
    </row>
    <row r="509" spans="1:48" ht="15" thickBot="1">
      <c r="A509">
        <v>509</v>
      </c>
      <c r="B509" s="662"/>
      <c r="C509" s="665"/>
      <c r="D509" s="82" t="s">
        <v>136</v>
      </c>
      <c r="E509" s="83">
        <v>148</v>
      </c>
      <c r="F509" s="84">
        <v>146</v>
      </c>
      <c r="G509" s="84">
        <v>144</v>
      </c>
      <c r="H509" s="84">
        <v>142</v>
      </c>
      <c r="I509" s="84">
        <v>141</v>
      </c>
      <c r="J509" s="84">
        <v>139</v>
      </c>
      <c r="K509" s="84">
        <v>137</v>
      </c>
      <c r="L509" s="85">
        <v>136</v>
      </c>
      <c r="N509" s="662"/>
      <c r="O509" s="665"/>
      <c r="P509" s="82" t="s">
        <v>136</v>
      </c>
      <c r="Q509" s="83">
        <v>148</v>
      </c>
      <c r="R509" s="84">
        <v>146</v>
      </c>
      <c r="S509" s="84">
        <v>144</v>
      </c>
      <c r="T509" s="84">
        <v>142</v>
      </c>
      <c r="U509" s="84">
        <v>141</v>
      </c>
      <c r="V509" s="84">
        <v>139</v>
      </c>
      <c r="W509" s="84">
        <v>137</v>
      </c>
      <c r="X509" s="85">
        <v>136</v>
      </c>
      <c r="Z509" s="662"/>
      <c r="AA509" s="665"/>
      <c r="AB509" s="82" t="s">
        <v>136</v>
      </c>
      <c r="AC509" s="83">
        <v>148</v>
      </c>
      <c r="AD509" s="84">
        <v>150</v>
      </c>
      <c r="AE509" s="84">
        <v>152</v>
      </c>
      <c r="AF509" s="84">
        <v>155</v>
      </c>
      <c r="AG509" s="84">
        <v>157</v>
      </c>
      <c r="AH509" s="84">
        <v>160</v>
      </c>
      <c r="AI509" s="84">
        <v>162</v>
      </c>
      <c r="AJ509" s="85">
        <v>165</v>
      </c>
      <c r="AL509" s="662"/>
      <c r="AM509" s="665"/>
      <c r="AN509" s="82" t="s">
        <v>136</v>
      </c>
      <c r="AO509" s="83">
        <v>150</v>
      </c>
      <c r="AP509" s="84">
        <v>154</v>
      </c>
      <c r="AQ509" s="84">
        <v>158</v>
      </c>
      <c r="AR509" s="84">
        <v>162</v>
      </c>
      <c r="AS509" s="84">
        <v>167</v>
      </c>
      <c r="AT509" s="84">
        <v>171</v>
      </c>
      <c r="AU509" s="84">
        <v>175</v>
      </c>
      <c r="AV509" s="85">
        <v>180</v>
      </c>
    </row>
    <row r="510" spans="1:48">
      <c r="A510">
        <v>510</v>
      </c>
      <c r="B510" s="662"/>
      <c r="C510" s="666">
        <f>+C508+10</f>
        <v>130</v>
      </c>
      <c r="D510" s="86" t="str">
        <f>+D508</f>
        <v>48-X</v>
      </c>
      <c r="E510" s="87">
        <v>147</v>
      </c>
      <c r="F510" s="88">
        <v>145</v>
      </c>
      <c r="G510" s="88">
        <v>143</v>
      </c>
      <c r="H510" s="88">
        <v>142</v>
      </c>
      <c r="I510" s="88">
        <v>140</v>
      </c>
      <c r="J510" s="88">
        <v>139</v>
      </c>
      <c r="K510" s="88">
        <v>137</v>
      </c>
      <c r="L510" s="89">
        <v>136</v>
      </c>
      <c r="N510" s="662"/>
      <c r="O510" s="666">
        <f>+O508+10</f>
        <v>130</v>
      </c>
      <c r="P510" s="86" t="str">
        <f>+P508</f>
        <v>48-X</v>
      </c>
      <c r="Q510" s="87">
        <v>147</v>
      </c>
      <c r="R510" s="88">
        <v>145</v>
      </c>
      <c r="S510" s="88">
        <v>143</v>
      </c>
      <c r="T510" s="88">
        <v>142</v>
      </c>
      <c r="U510" s="88">
        <v>140</v>
      </c>
      <c r="V510" s="88">
        <v>139</v>
      </c>
      <c r="W510" s="88">
        <v>137</v>
      </c>
      <c r="X510" s="89">
        <v>136</v>
      </c>
      <c r="Z510" s="662"/>
      <c r="AA510" s="666">
        <f>+AA508+10</f>
        <v>130</v>
      </c>
      <c r="AB510" s="86" t="str">
        <f>+AB508</f>
        <v>48-X</v>
      </c>
      <c r="AC510" s="87">
        <v>148</v>
      </c>
      <c r="AD510" s="88">
        <v>146</v>
      </c>
      <c r="AE510" s="88">
        <v>144</v>
      </c>
      <c r="AF510" s="88">
        <v>142</v>
      </c>
      <c r="AG510" s="88">
        <v>141</v>
      </c>
      <c r="AH510" s="88">
        <v>139</v>
      </c>
      <c r="AI510" s="88">
        <v>137</v>
      </c>
      <c r="AJ510" s="89">
        <v>136</v>
      </c>
      <c r="AL510" s="662"/>
      <c r="AM510" s="666">
        <f>+AM508+10</f>
        <v>130</v>
      </c>
      <c r="AN510" s="86" t="str">
        <f>+AN508</f>
        <v>48-X</v>
      </c>
      <c r="AO510" s="87">
        <v>148</v>
      </c>
      <c r="AP510" s="88">
        <v>150</v>
      </c>
      <c r="AQ510" s="88">
        <v>152</v>
      </c>
      <c r="AR510" s="88">
        <v>155</v>
      </c>
      <c r="AS510" s="88">
        <v>157</v>
      </c>
      <c r="AT510" s="88">
        <v>160</v>
      </c>
      <c r="AU510" s="88">
        <v>162</v>
      </c>
      <c r="AV510" s="89">
        <v>165</v>
      </c>
    </row>
    <row r="511" spans="1:48" ht="15" thickBot="1">
      <c r="A511">
        <v>511</v>
      </c>
      <c r="B511" s="662"/>
      <c r="C511" s="667"/>
      <c r="D511" s="90" t="str">
        <f>+D509</f>
        <v>48-XL</v>
      </c>
      <c r="E511" s="87">
        <v>147</v>
      </c>
      <c r="F511" s="88">
        <v>147</v>
      </c>
      <c r="G511" s="88">
        <v>147</v>
      </c>
      <c r="H511" s="88">
        <v>147</v>
      </c>
      <c r="I511" s="88">
        <v>148</v>
      </c>
      <c r="J511" s="88">
        <v>148</v>
      </c>
      <c r="K511" s="88">
        <v>148</v>
      </c>
      <c r="L511" s="89">
        <v>149</v>
      </c>
      <c r="N511" s="662"/>
      <c r="O511" s="667"/>
      <c r="P511" s="90" t="str">
        <f>+P509</f>
        <v>48-XL</v>
      </c>
      <c r="Q511" s="87">
        <v>147</v>
      </c>
      <c r="R511" s="88">
        <v>147</v>
      </c>
      <c r="S511" s="88">
        <v>147</v>
      </c>
      <c r="T511" s="88">
        <v>147</v>
      </c>
      <c r="U511" s="88">
        <v>148</v>
      </c>
      <c r="V511" s="88">
        <v>148</v>
      </c>
      <c r="W511" s="88">
        <v>148</v>
      </c>
      <c r="X511" s="89">
        <v>149</v>
      </c>
      <c r="Z511" s="662"/>
      <c r="AA511" s="667"/>
      <c r="AB511" s="90" t="str">
        <f>+AB509</f>
        <v>48-XL</v>
      </c>
      <c r="AC511" s="87">
        <v>148</v>
      </c>
      <c r="AD511" s="88">
        <v>149</v>
      </c>
      <c r="AE511" s="88">
        <v>150</v>
      </c>
      <c r="AF511" s="88">
        <v>151</v>
      </c>
      <c r="AG511" s="88">
        <v>152</v>
      </c>
      <c r="AH511" s="88">
        <v>153</v>
      </c>
      <c r="AI511" s="88">
        <v>154</v>
      </c>
      <c r="AJ511" s="89">
        <v>156</v>
      </c>
      <c r="AL511" s="662"/>
      <c r="AM511" s="667"/>
      <c r="AN511" s="90" t="str">
        <f>+AN509</f>
        <v>48-XL</v>
      </c>
      <c r="AO511" s="87">
        <v>148</v>
      </c>
      <c r="AP511" s="88">
        <v>152</v>
      </c>
      <c r="AQ511" s="88">
        <v>157</v>
      </c>
      <c r="AR511" s="88">
        <v>161</v>
      </c>
      <c r="AS511" s="88">
        <v>166</v>
      </c>
      <c r="AT511" s="88">
        <v>170</v>
      </c>
      <c r="AU511" s="88">
        <v>175</v>
      </c>
      <c r="AV511" s="89">
        <v>180</v>
      </c>
    </row>
    <row r="512" spans="1:48">
      <c r="A512">
        <v>512</v>
      </c>
      <c r="B512" s="662"/>
      <c r="C512" s="664">
        <f>+C510+10</f>
        <v>140</v>
      </c>
      <c r="D512" s="78" t="s">
        <v>133</v>
      </c>
      <c r="E512" s="83">
        <v>148</v>
      </c>
      <c r="F512" s="84">
        <v>148</v>
      </c>
      <c r="G512" s="84">
        <v>148</v>
      </c>
      <c r="H512" s="84">
        <v>148</v>
      </c>
      <c r="I512" s="84">
        <v>148</v>
      </c>
      <c r="J512" s="84">
        <v>148</v>
      </c>
      <c r="K512" s="84">
        <v>148</v>
      </c>
      <c r="L512" s="85">
        <v>149</v>
      </c>
      <c r="N512" s="662"/>
      <c r="O512" s="664">
        <f>+O510+10</f>
        <v>140</v>
      </c>
      <c r="P512" s="78" t="s">
        <v>133</v>
      </c>
      <c r="Q512" s="83">
        <v>148</v>
      </c>
      <c r="R512" s="84">
        <v>148</v>
      </c>
      <c r="S512" s="84">
        <v>148</v>
      </c>
      <c r="T512" s="84">
        <v>148</v>
      </c>
      <c r="U512" s="84">
        <v>148</v>
      </c>
      <c r="V512" s="84">
        <v>148</v>
      </c>
      <c r="W512" s="84">
        <v>148</v>
      </c>
      <c r="X512" s="85">
        <v>149</v>
      </c>
      <c r="Z512" s="662"/>
      <c r="AA512" s="664">
        <f>+AA510+10</f>
        <v>140</v>
      </c>
      <c r="AB512" s="78" t="s">
        <v>133</v>
      </c>
      <c r="AC512" s="83">
        <v>148</v>
      </c>
      <c r="AD512" s="84">
        <v>148</v>
      </c>
      <c r="AE512" s="84">
        <v>148</v>
      </c>
      <c r="AF512" s="84">
        <v>148</v>
      </c>
      <c r="AG512" s="84">
        <v>148</v>
      </c>
      <c r="AH512" s="84">
        <v>148</v>
      </c>
      <c r="AI512" s="84">
        <v>148</v>
      </c>
      <c r="AJ512" s="85">
        <v>149</v>
      </c>
      <c r="AL512" s="662"/>
      <c r="AM512" s="664">
        <f>+AM510+10</f>
        <v>140</v>
      </c>
      <c r="AN512" s="78" t="s">
        <v>133</v>
      </c>
      <c r="AO512" s="83">
        <v>148</v>
      </c>
      <c r="AP512" s="84">
        <v>149</v>
      </c>
      <c r="AQ512" s="84">
        <v>150</v>
      </c>
      <c r="AR512" s="84">
        <v>151</v>
      </c>
      <c r="AS512" s="84">
        <v>153</v>
      </c>
      <c r="AT512" s="84">
        <v>154</v>
      </c>
      <c r="AU512" s="84">
        <v>155</v>
      </c>
      <c r="AV512" s="85">
        <v>157</v>
      </c>
    </row>
    <row r="513" spans="1:48" ht="15" thickBot="1">
      <c r="A513">
        <v>513</v>
      </c>
      <c r="B513" s="662"/>
      <c r="C513" s="665"/>
      <c r="D513" s="82" t="s">
        <v>136</v>
      </c>
      <c r="E513" s="83">
        <v>148</v>
      </c>
      <c r="F513" s="84">
        <v>148</v>
      </c>
      <c r="G513" s="84">
        <v>148</v>
      </c>
      <c r="H513" s="84">
        <v>148</v>
      </c>
      <c r="I513" s="84">
        <v>148</v>
      </c>
      <c r="J513" s="84">
        <v>148</v>
      </c>
      <c r="K513" s="84">
        <v>148</v>
      </c>
      <c r="L513" s="85">
        <v>148</v>
      </c>
      <c r="N513" s="662"/>
      <c r="O513" s="665"/>
      <c r="P513" s="82" t="s">
        <v>136</v>
      </c>
      <c r="Q513" s="83">
        <v>148</v>
      </c>
      <c r="R513" s="84">
        <v>148</v>
      </c>
      <c r="S513" s="84">
        <v>148</v>
      </c>
      <c r="T513" s="84">
        <v>148</v>
      </c>
      <c r="U513" s="84">
        <v>148</v>
      </c>
      <c r="V513" s="84">
        <v>148</v>
      </c>
      <c r="W513" s="84">
        <v>148</v>
      </c>
      <c r="X513" s="85">
        <v>148</v>
      </c>
      <c r="Z513" s="662"/>
      <c r="AA513" s="665"/>
      <c r="AB513" s="82" t="s">
        <v>136</v>
      </c>
      <c r="AC513" s="83">
        <v>148</v>
      </c>
      <c r="AD513" s="84">
        <v>148</v>
      </c>
      <c r="AE513" s="84">
        <v>148</v>
      </c>
      <c r="AF513" s="84">
        <v>148</v>
      </c>
      <c r="AG513" s="84">
        <v>148</v>
      </c>
      <c r="AH513" s="84">
        <v>148</v>
      </c>
      <c r="AI513" s="84">
        <v>148</v>
      </c>
      <c r="AJ513" s="85">
        <v>148</v>
      </c>
      <c r="AL513" s="662"/>
      <c r="AM513" s="665"/>
      <c r="AN513" s="82" t="s">
        <v>136</v>
      </c>
      <c r="AO513" s="83">
        <v>148</v>
      </c>
      <c r="AP513" s="84">
        <v>150</v>
      </c>
      <c r="AQ513" s="84">
        <v>153</v>
      </c>
      <c r="AR513" s="84">
        <v>156</v>
      </c>
      <c r="AS513" s="84">
        <v>158</v>
      </c>
      <c r="AT513" s="84">
        <v>161</v>
      </c>
      <c r="AU513" s="84">
        <v>164</v>
      </c>
      <c r="AV513" s="85">
        <v>167</v>
      </c>
    </row>
    <row r="514" spans="1:48">
      <c r="A514">
        <v>514</v>
      </c>
      <c r="B514" s="662"/>
      <c r="C514" s="666">
        <f>+C512+10</f>
        <v>150</v>
      </c>
      <c r="D514" s="86" t="str">
        <f>+D512</f>
        <v>48-X</v>
      </c>
      <c r="E514" s="87">
        <v>148</v>
      </c>
      <c r="F514" s="88">
        <v>148</v>
      </c>
      <c r="G514" s="88">
        <v>148</v>
      </c>
      <c r="H514" s="88">
        <v>148</v>
      </c>
      <c r="I514" s="88">
        <v>148</v>
      </c>
      <c r="J514" s="88">
        <v>148</v>
      </c>
      <c r="K514" s="88">
        <v>148</v>
      </c>
      <c r="L514" s="89">
        <v>148</v>
      </c>
      <c r="N514" s="662"/>
      <c r="O514" s="666">
        <f>+O512+10</f>
        <v>150</v>
      </c>
      <c r="P514" s="86" t="str">
        <f>+P512</f>
        <v>48-X</v>
      </c>
      <c r="Q514" s="87">
        <v>148</v>
      </c>
      <c r="R514" s="88">
        <v>148</v>
      </c>
      <c r="S514" s="88">
        <v>148</v>
      </c>
      <c r="T514" s="88">
        <v>148</v>
      </c>
      <c r="U514" s="88">
        <v>148</v>
      </c>
      <c r="V514" s="88">
        <v>148</v>
      </c>
      <c r="W514" s="88">
        <v>148</v>
      </c>
      <c r="X514" s="89">
        <v>148</v>
      </c>
      <c r="Z514" s="662"/>
      <c r="AA514" s="666">
        <f>+AA512+10</f>
        <v>150</v>
      </c>
      <c r="AB514" s="86" t="str">
        <f>+AB512</f>
        <v>48-X</v>
      </c>
      <c r="AC514" s="87">
        <v>148</v>
      </c>
      <c r="AD514" s="88">
        <v>148</v>
      </c>
      <c r="AE514" s="88">
        <v>148</v>
      </c>
      <c r="AF514" s="88">
        <v>148</v>
      </c>
      <c r="AG514" s="88">
        <v>148</v>
      </c>
      <c r="AH514" s="88">
        <v>148</v>
      </c>
      <c r="AI514" s="88">
        <v>148</v>
      </c>
      <c r="AJ514" s="89">
        <v>148</v>
      </c>
      <c r="AL514" s="662"/>
      <c r="AM514" s="666">
        <f>+AM512+10</f>
        <v>150</v>
      </c>
      <c r="AN514" s="86" t="str">
        <f>+AN512</f>
        <v>48-X</v>
      </c>
      <c r="AO514" s="87">
        <v>148</v>
      </c>
      <c r="AP514" s="88">
        <v>148</v>
      </c>
      <c r="AQ514" s="88">
        <v>148</v>
      </c>
      <c r="AR514" s="88">
        <v>148</v>
      </c>
      <c r="AS514" s="88">
        <v>148</v>
      </c>
      <c r="AT514" s="88">
        <v>148</v>
      </c>
      <c r="AU514" s="88">
        <v>148</v>
      </c>
      <c r="AV514" s="89">
        <v>148</v>
      </c>
    </row>
    <row r="515" spans="1:48" ht="15" thickBot="1">
      <c r="A515">
        <v>515</v>
      </c>
      <c r="B515" s="662"/>
      <c r="C515" s="667"/>
      <c r="D515" s="90" t="str">
        <f>+D513</f>
        <v>48-XL</v>
      </c>
      <c r="E515" s="87">
        <v>148</v>
      </c>
      <c r="F515" s="88">
        <v>148</v>
      </c>
      <c r="G515" s="88">
        <v>148</v>
      </c>
      <c r="H515" s="88">
        <v>148</v>
      </c>
      <c r="I515" s="88">
        <v>148</v>
      </c>
      <c r="J515" s="88">
        <v>148</v>
      </c>
      <c r="K515" s="88">
        <v>148</v>
      </c>
      <c r="L515" s="89">
        <v>148</v>
      </c>
      <c r="N515" s="662"/>
      <c r="O515" s="667"/>
      <c r="P515" s="90" t="str">
        <f>+P513</f>
        <v>48-XL</v>
      </c>
      <c r="Q515" s="87">
        <v>148</v>
      </c>
      <c r="R515" s="88">
        <v>148</v>
      </c>
      <c r="S515" s="88">
        <v>148</v>
      </c>
      <c r="T515" s="88">
        <v>148</v>
      </c>
      <c r="U515" s="88">
        <v>148</v>
      </c>
      <c r="V515" s="88">
        <v>148</v>
      </c>
      <c r="W515" s="88">
        <v>148</v>
      </c>
      <c r="X515" s="89">
        <v>148</v>
      </c>
      <c r="Z515" s="662"/>
      <c r="AA515" s="667"/>
      <c r="AB515" s="90" t="str">
        <f>+AB513</f>
        <v>48-XL</v>
      </c>
      <c r="AC515" s="87">
        <v>148</v>
      </c>
      <c r="AD515" s="88">
        <v>148</v>
      </c>
      <c r="AE515" s="88">
        <v>148</v>
      </c>
      <c r="AF515" s="88">
        <v>148</v>
      </c>
      <c r="AG515" s="88">
        <v>148</v>
      </c>
      <c r="AH515" s="88">
        <v>148</v>
      </c>
      <c r="AI515" s="88">
        <v>148</v>
      </c>
      <c r="AJ515" s="89">
        <v>148</v>
      </c>
      <c r="AL515" s="662"/>
      <c r="AM515" s="667"/>
      <c r="AN515" s="90" t="str">
        <f>+AN513</f>
        <v>48-XL</v>
      </c>
      <c r="AO515" s="87">
        <v>148</v>
      </c>
      <c r="AP515" s="88">
        <v>148</v>
      </c>
      <c r="AQ515" s="88">
        <v>148</v>
      </c>
      <c r="AR515" s="88">
        <v>148</v>
      </c>
      <c r="AS515" s="88">
        <v>148</v>
      </c>
      <c r="AT515" s="88">
        <v>148</v>
      </c>
      <c r="AU515" s="88">
        <v>148</v>
      </c>
      <c r="AV515" s="89">
        <v>148</v>
      </c>
    </row>
    <row r="516" spans="1:48">
      <c r="A516">
        <v>516</v>
      </c>
      <c r="B516" s="662"/>
      <c r="C516" s="664">
        <f>+C514+10</f>
        <v>160</v>
      </c>
      <c r="D516" s="78" t="s">
        <v>133</v>
      </c>
      <c r="E516" s="184"/>
      <c r="F516" s="183"/>
      <c r="G516" s="84">
        <v>148</v>
      </c>
      <c r="H516" s="84">
        <v>148</v>
      </c>
      <c r="I516" s="84">
        <v>148</v>
      </c>
      <c r="J516" s="84">
        <v>148</v>
      </c>
      <c r="K516" s="84">
        <v>148</v>
      </c>
      <c r="L516" s="85">
        <v>148</v>
      </c>
      <c r="N516" s="662"/>
      <c r="O516" s="664">
        <f>+O514+10</f>
        <v>160</v>
      </c>
      <c r="P516" s="78" t="s">
        <v>133</v>
      </c>
      <c r="Q516" s="184"/>
      <c r="R516" s="183"/>
      <c r="S516" s="84">
        <v>148</v>
      </c>
      <c r="T516" s="84">
        <v>148</v>
      </c>
      <c r="U516" s="84">
        <v>148</v>
      </c>
      <c r="V516" s="84">
        <v>148</v>
      </c>
      <c r="W516" s="84">
        <v>148</v>
      </c>
      <c r="X516" s="85">
        <v>148</v>
      </c>
      <c r="Z516" s="662"/>
      <c r="AA516" s="664">
        <f>+AA514+10</f>
        <v>160</v>
      </c>
      <c r="AB516" s="78" t="s">
        <v>133</v>
      </c>
      <c r="AC516" s="184"/>
      <c r="AD516" s="183"/>
      <c r="AE516" s="84">
        <v>148</v>
      </c>
      <c r="AF516" s="84">
        <v>148</v>
      </c>
      <c r="AG516" s="84">
        <v>148</v>
      </c>
      <c r="AH516" s="84">
        <v>148</v>
      </c>
      <c r="AI516" s="84">
        <v>148</v>
      </c>
      <c r="AJ516" s="85">
        <v>148</v>
      </c>
      <c r="AL516" s="662"/>
      <c r="AM516" s="664">
        <f>+AM514+10</f>
        <v>160</v>
      </c>
      <c r="AN516" s="78" t="s">
        <v>133</v>
      </c>
      <c r="AO516" s="184"/>
      <c r="AP516" s="183"/>
      <c r="AQ516" s="84">
        <v>148</v>
      </c>
      <c r="AR516" s="84">
        <v>148</v>
      </c>
      <c r="AS516" s="84">
        <v>148</v>
      </c>
      <c r="AT516" s="84">
        <v>148</v>
      </c>
      <c r="AU516" s="84">
        <v>148</v>
      </c>
      <c r="AV516" s="85">
        <v>148</v>
      </c>
    </row>
    <row r="517" spans="1:48" ht="15" thickBot="1">
      <c r="A517">
        <v>517</v>
      </c>
      <c r="B517" s="662"/>
      <c r="C517" s="665"/>
      <c r="D517" s="82" t="s">
        <v>136</v>
      </c>
      <c r="E517" s="184"/>
      <c r="F517" s="183"/>
      <c r="G517" s="84">
        <v>148</v>
      </c>
      <c r="H517" s="84">
        <v>148</v>
      </c>
      <c r="I517" s="84">
        <v>148</v>
      </c>
      <c r="J517" s="84">
        <v>148</v>
      </c>
      <c r="K517" s="84">
        <v>148</v>
      </c>
      <c r="L517" s="85">
        <v>148</v>
      </c>
      <c r="N517" s="662"/>
      <c r="O517" s="665"/>
      <c r="P517" s="82" t="s">
        <v>136</v>
      </c>
      <c r="Q517" s="184"/>
      <c r="R517" s="183"/>
      <c r="S517" s="84">
        <v>148</v>
      </c>
      <c r="T517" s="84">
        <v>148</v>
      </c>
      <c r="U517" s="84">
        <v>148</v>
      </c>
      <c r="V517" s="84">
        <v>148</v>
      </c>
      <c r="W517" s="84">
        <v>148</v>
      </c>
      <c r="X517" s="85">
        <v>148</v>
      </c>
      <c r="Z517" s="662"/>
      <c r="AA517" s="665"/>
      <c r="AB517" s="82" t="s">
        <v>136</v>
      </c>
      <c r="AC517" s="184"/>
      <c r="AD517" s="183"/>
      <c r="AE517" s="84">
        <v>148</v>
      </c>
      <c r="AF517" s="84">
        <v>148</v>
      </c>
      <c r="AG517" s="84">
        <v>148</v>
      </c>
      <c r="AH517" s="84">
        <v>148</v>
      </c>
      <c r="AI517" s="84">
        <v>148</v>
      </c>
      <c r="AJ517" s="85">
        <v>148</v>
      </c>
      <c r="AL517" s="662"/>
      <c r="AM517" s="665"/>
      <c r="AN517" s="82" t="s">
        <v>136</v>
      </c>
      <c r="AO517" s="184"/>
      <c r="AP517" s="183"/>
      <c r="AQ517" s="84">
        <v>148</v>
      </c>
      <c r="AR517" s="84">
        <v>148</v>
      </c>
      <c r="AS517" s="84">
        <v>148</v>
      </c>
      <c r="AT517" s="84">
        <v>148</v>
      </c>
      <c r="AU517" s="84">
        <v>148</v>
      </c>
      <c r="AV517" s="85">
        <v>148</v>
      </c>
    </row>
    <row r="518" spans="1:48">
      <c r="A518">
        <v>518</v>
      </c>
      <c r="B518" s="662"/>
      <c r="C518" s="666">
        <f>+C516+10</f>
        <v>170</v>
      </c>
      <c r="D518" s="86" t="str">
        <f>+D516</f>
        <v>48-X</v>
      </c>
      <c r="E518" s="184"/>
      <c r="F518" s="183"/>
      <c r="G518" s="183"/>
      <c r="H518" s="183"/>
      <c r="I518" s="88">
        <v>148</v>
      </c>
      <c r="J518" s="88">
        <v>148</v>
      </c>
      <c r="K518" s="88">
        <v>148</v>
      </c>
      <c r="L518" s="89">
        <v>149</v>
      </c>
      <c r="N518" s="662"/>
      <c r="O518" s="666">
        <f>+O516+10</f>
        <v>170</v>
      </c>
      <c r="P518" s="86" t="str">
        <f>+P516</f>
        <v>48-X</v>
      </c>
      <c r="Q518" s="184"/>
      <c r="R518" s="183"/>
      <c r="S518" s="183"/>
      <c r="T518" s="183"/>
      <c r="U518" s="88">
        <v>148</v>
      </c>
      <c r="V518" s="88">
        <v>148</v>
      </c>
      <c r="W518" s="88">
        <v>148</v>
      </c>
      <c r="X518" s="89">
        <v>149</v>
      </c>
      <c r="Z518" s="662"/>
      <c r="AA518" s="666">
        <f>+AA516+10</f>
        <v>170</v>
      </c>
      <c r="AB518" s="86" t="str">
        <f>+AB516</f>
        <v>48-X</v>
      </c>
      <c r="AC518" s="184"/>
      <c r="AD518" s="183"/>
      <c r="AE518" s="183"/>
      <c r="AF518" s="183"/>
      <c r="AG518" s="88">
        <v>148</v>
      </c>
      <c r="AH518" s="88">
        <v>148</v>
      </c>
      <c r="AI518" s="88">
        <v>148</v>
      </c>
      <c r="AJ518" s="89">
        <v>149</v>
      </c>
      <c r="AL518" s="662"/>
      <c r="AM518" s="666">
        <f>+AM516+10</f>
        <v>170</v>
      </c>
      <c r="AN518" s="86" t="str">
        <f>+AN516</f>
        <v>48-X</v>
      </c>
      <c r="AO518" s="184"/>
      <c r="AP518" s="183"/>
      <c r="AQ518" s="183"/>
      <c r="AR518" s="183"/>
      <c r="AS518" s="88">
        <v>148</v>
      </c>
      <c r="AT518" s="88">
        <v>148</v>
      </c>
      <c r="AU518" s="88">
        <v>148</v>
      </c>
      <c r="AV518" s="89">
        <v>149</v>
      </c>
    </row>
    <row r="519" spans="1:48" ht="15" thickBot="1">
      <c r="A519">
        <v>519</v>
      </c>
      <c r="B519" s="662"/>
      <c r="C519" s="667"/>
      <c r="D519" s="90" t="str">
        <f>+D517</f>
        <v>48-XL</v>
      </c>
      <c r="E519" s="184"/>
      <c r="F519" s="183"/>
      <c r="G519" s="183"/>
      <c r="H519" s="183"/>
      <c r="I519" s="88">
        <v>148</v>
      </c>
      <c r="J519" s="88">
        <v>148</v>
      </c>
      <c r="K519" s="88">
        <v>148</v>
      </c>
      <c r="L519" s="89">
        <v>149</v>
      </c>
      <c r="N519" s="662"/>
      <c r="O519" s="667"/>
      <c r="P519" s="90" t="str">
        <f>+P517</f>
        <v>48-XL</v>
      </c>
      <c r="Q519" s="184"/>
      <c r="R519" s="183"/>
      <c r="S519" s="183"/>
      <c r="T519" s="183"/>
      <c r="U519" s="88">
        <v>148</v>
      </c>
      <c r="V519" s="88">
        <v>148</v>
      </c>
      <c r="W519" s="88">
        <v>148</v>
      </c>
      <c r="X519" s="89">
        <v>149</v>
      </c>
      <c r="Z519" s="662"/>
      <c r="AA519" s="667"/>
      <c r="AB519" s="90" t="str">
        <f>+AB517</f>
        <v>48-XL</v>
      </c>
      <c r="AC519" s="184"/>
      <c r="AD519" s="183"/>
      <c r="AE519" s="183"/>
      <c r="AF519" s="183"/>
      <c r="AG519" s="88">
        <v>148</v>
      </c>
      <c r="AH519" s="88">
        <v>148</v>
      </c>
      <c r="AI519" s="88">
        <v>148</v>
      </c>
      <c r="AJ519" s="89">
        <v>149</v>
      </c>
      <c r="AL519" s="662"/>
      <c r="AM519" s="667"/>
      <c r="AN519" s="90" t="str">
        <f>+AN517</f>
        <v>48-XL</v>
      </c>
      <c r="AO519" s="184"/>
      <c r="AP519" s="183"/>
      <c r="AQ519" s="183"/>
      <c r="AR519" s="183"/>
      <c r="AS519" s="88">
        <v>148</v>
      </c>
      <c r="AT519" s="88">
        <v>148</v>
      </c>
      <c r="AU519" s="88">
        <v>148</v>
      </c>
      <c r="AV519" s="89">
        <v>149</v>
      </c>
    </row>
    <row r="520" spans="1:48">
      <c r="A520">
        <v>520</v>
      </c>
      <c r="B520" s="662"/>
      <c r="C520" s="664">
        <f>+C518+10</f>
        <v>180</v>
      </c>
      <c r="D520" s="78" t="s">
        <v>133</v>
      </c>
      <c r="E520" s="184"/>
      <c r="F520" s="183"/>
      <c r="G520" s="183"/>
      <c r="H520" s="183"/>
      <c r="I520" s="183"/>
      <c r="J520" s="183"/>
      <c r="K520" s="84">
        <v>147</v>
      </c>
      <c r="L520" s="85">
        <v>148</v>
      </c>
      <c r="N520" s="662"/>
      <c r="O520" s="664">
        <f>+O518+10</f>
        <v>180</v>
      </c>
      <c r="P520" s="78" t="s">
        <v>133</v>
      </c>
      <c r="Q520" s="184"/>
      <c r="R520" s="183"/>
      <c r="S520" s="183"/>
      <c r="T520" s="183"/>
      <c r="U520" s="183"/>
      <c r="V520" s="183"/>
      <c r="W520" s="84">
        <v>147</v>
      </c>
      <c r="X520" s="85">
        <v>148</v>
      </c>
      <c r="Z520" s="662"/>
      <c r="AA520" s="664">
        <f>+AA518+10</f>
        <v>180</v>
      </c>
      <c r="AB520" s="78" t="s">
        <v>133</v>
      </c>
      <c r="AC520" s="184"/>
      <c r="AD520" s="183"/>
      <c r="AE520" s="183"/>
      <c r="AF520" s="183"/>
      <c r="AG520" s="183"/>
      <c r="AH520" s="183"/>
      <c r="AI520" s="84">
        <v>147</v>
      </c>
      <c r="AJ520" s="85">
        <v>148</v>
      </c>
      <c r="AL520" s="662"/>
      <c r="AM520" s="664">
        <f>+AM518+10</f>
        <v>180</v>
      </c>
      <c r="AN520" s="78" t="s">
        <v>133</v>
      </c>
      <c r="AO520" s="184"/>
      <c r="AP520" s="183"/>
      <c r="AQ520" s="183"/>
      <c r="AR520" s="183"/>
      <c r="AS520" s="183"/>
      <c r="AT520" s="183"/>
      <c r="AU520" s="84">
        <v>147</v>
      </c>
      <c r="AV520" s="85">
        <v>148</v>
      </c>
    </row>
    <row r="521" spans="1:48" ht="15" thickBot="1">
      <c r="A521">
        <v>521</v>
      </c>
      <c r="B521" s="662"/>
      <c r="C521" s="665"/>
      <c r="D521" s="82" t="s">
        <v>136</v>
      </c>
      <c r="E521" s="184"/>
      <c r="F521" s="183"/>
      <c r="G521" s="183"/>
      <c r="H521" s="183"/>
      <c r="I521" s="183"/>
      <c r="J521" s="183"/>
      <c r="K521" s="84">
        <v>147</v>
      </c>
      <c r="L521" s="85">
        <v>148</v>
      </c>
      <c r="N521" s="662"/>
      <c r="O521" s="665"/>
      <c r="P521" s="82" t="s">
        <v>136</v>
      </c>
      <c r="Q521" s="184"/>
      <c r="R521" s="183"/>
      <c r="S521" s="183"/>
      <c r="T521" s="183"/>
      <c r="U521" s="183"/>
      <c r="V521" s="183"/>
      <c r="W521" s="84">
        <v>147</v>
      </c>
      <c r="X521" s="85">
        <v>148</v>
      </c>
      <c r="Z521" s="662"/>
      <c r="AA521" s="665"/>
      <c r="AB521" s="82" t="s">
        <v>136</v>
      </c>
      <c r="AC521" s="184"/>
      <c r="AD521" s="183"/>
      <c r="AE521" s="183"/>
      <c r="AF521" s="183"/>
      <c r="AG521" s="183"/>
      <c r="AH521" s="183"/>
      <c r="AI521" s="84">
        <v>147</v>
      </c>
      <c r="AJ521" s="85">
        <v>148</v>
      </c>
      <c r="AL521" s="662"/>
      <c r="AM521" s="665"/>
      <c r="AN521" s="82" t="s">
        <v>136</v>
      </c>
      <c r="AO521" s="184"/>
      <c r="AP521" s="183"/>
      <c r="AQ521" s="183"/>
      <c r="AR521" s="183"/>
      <c r="AS521" s="183"/>
      <c r="AT521" s="183"/>
      <c r="AU521" s="84">
        <v>147</v>
      </c>
      <c r="AV521" s="85">
        <v>148</v>
      </c>
    </row>
    <row r="522" spans="1:48">
      <c r="A522">
        <v>522</v>
      </c>
      <c r="B522" s="662"/>
      <c r="C522" s="666">
        <f>+C520+10</f>
        <v>190</v>
      </c>
      <c r="D522" s="86" t="str">
        <f>+D520</f>
        <v>48-X</v>
      </c>
      <c r="E522" s="184"/>
      <c r="F522" s="183"/>
      <c r="G522" s="183"/>
      <c r="H522" s="183"/>
      <c r="I522" s="183"/>
      <c r="J522" s="183"/>
      <c r="K522" s="183"/>
      <c r="L522" s="182"/>
      <c r="N522" s="662"/>
      <c r="O522" s="666">
        <f>+O520+10</f>
        <v>190</v>
      </c>
      <c r="P522" s="86" t="str">
        <f>+P520</f>
        <v>48-X</v>
      </c>
      <c r="Q522" s="184"/>
      <c r="R522" s="183"/>
      <c r="S522" s="183"/>
      <c r="T522" s="183"/>
      <c r="U522" s="183"/>
      <c r="V522" s="183"/>
      <c r="W522" s="183"/>
      <c r="X522" s="182"/>
      <c r="Z522" s="662"/>
      <c r="AA522" s="666">
        <f>+AA520+10</f>
        <v>190</v>
      </c>
      <c r="AB522" s="86" t="str">
        <f>+AB520</f>
        <v>48-X</v>
      </c>
      <c r="AC522" s="184"/>
      <c r="AD522" s="183"/>
      <c r="AE522" s="183"/>
      <c r="AF522" s="183"/>
      <c r="AG522" s="183"/>
      <c r="AH522" s="183"/>
      <c r="AI522" s="183"/>
      <c r="AJ522" s="182"/>
      <c r="AL522" s="662"/>
      <c r="AM522" s="666">
        <f>+AM520+10</f>
        <v>190</v>
      </c>
      <c r="AN522" s="86" t="str">
        <f>+AN520</f>
        <v>48-X</v>
      </c>
      <c r="AO522" s="184"/>
      <c r="AP522" s="183"/>
      <c r="AQ522" s="183"/>
      <c r="AR522" s="183"/>
      <c r="AS522" s="183"/>
      <c r="AT522" s="183"/>
      <c r="AU522" s="183"/>
      <c r="AV522" s="182"/>
    </row>
    <row r="523" spans="1:48" ht="15" thickBot="1">
      <c r="A523">
        <v>523</v>
      </c>
      <c r="B523" s="662"/>
      <c r="C523" s="667"/>
      <c r="D523" s="90" t="str">
        <f>+D521</f>
        <v>48-XL</v>
      </c>
      <c r="E523" s="184"/>
      <c r="F523" s="183"/>
      <c r="G523" s="183"/>
      <c r="H523" s="183"/>
      <c r="I523" s="183"/>
      <c r="J523" s="183"/>
      <c r="K523" s="183"/>
      <c r="L523" s="182"/>
      <c r="N523" s="662"/>
      <c r="O523" s="667"/>
      <c r="P523" s="90" t="str">
        <f>+P521</f>
        <v>48-XL</v>
      </c>
      <c r="Q523" s="184"/>
      <c r="R523" s="183"/>
      <c r="S523" s="183"/>
      <c r="T523" s="183"/>
      <c r="U523" s="183"/>
      <c r="V523" s="183"/>
      <c r="W523" s="183"/>
      <c r="X523" s="182"/>
      <c r="Z523" s="662"/>
      <c r="AA523" s="667"/>
      <c r="AB523" s="90" t="str">
        <f>+AB521</f>
        <v>48-XL</v>
      </c>
      <c r="AC523" s="184"/>
      <c r="AD523" s="183"/>
      <c r="AE523" s="183"/>
      <c r="AF523" s="183"/>
      <c r="AG523" s="183"/>
      <c r="AH523" s="183"/>
      <c r="AI523" s="183"/>
      <c r="AJ523" s="182"/>
      <c r="AL523" s="662"/>
      <c r="AM523" s="667"/>
      <c r="AN523" s="90" t="str">
        <f>+AN521</f>
        <v>48-XL</v>
      </c>
      <c r="AO523" s="184"/>
      <c r="AP523" s="183"/>
      <c r="AQ523" s="183"/>
      <c r="AR523" s="183"/>
      <c r="AS523" s="183"/>
      <c r="AT523" s="183"/>
      <c r="AU523" s="183"/>
      <c r="AV523" s="182"/>
    </row>
    <row r="524" spans="1:48">
      <c r="A524">
        <v>524</v>
      </c>
      <c r="B524" s="662"/>
      <c r="C524" s="664">
        <f>+C522+10</f>
        <v>200</v>
      </c>
      <c r="D524" s="78" t="s">
        <v>133</v>
      </c>
      <c r="E524" s="184"/>
      <c r="F524" s="183"/>
      <c r="G524" s="183"/>
      <c r="H524" s="183"/>
      <c r="I524" s="183"/>
      <c r="J524" s="183"/>
      <c r="K524" s="183"/>
      <c r="L524" s="182"/>
      <c r="N524" s="662"/>
      <c r="O524" s="664">
        <f>+O522+10</f>
        <v>200</v>
      </c>
      <c r="P524" s="78" t="s">
        <v>133</v>
      </c>
      <c r="Q524" s="184"/>
      <c r="R524" s="183"/>
      <c r="S524" s="183"/>
      <c r="T524" s="183"/>
      <c r="U524" s="183"/>
      <c r="V524" s="183"/>
      <c r="W524" s="183"/>
      <c r="X524" s="182"/>
      <c r="Z524" s="662"/>
      <c r="AA524" s="664">
        <f>+AA522+10</f>
        <v>200</v>
      </c>
      <c r="AB524" s="78" t="s">
        <v>133</v>
      </c>
      <c r="AC524" s="184"/>
      <c r="AD524" s="183"/>
      <c r="AE524" s="183"/>
      <c r="AF524" s="183"/>
      <c r="AG524" s="183"/>
      <c r="AH524" s="183"/>
      <c r="AI524" s="183"/>
      <c r="AJ524" s="182"/>
      <c r="AL524" s="662"/>
      <c r="AM524" s="664">
        <f>+AM522+10</f>
        <v>200</v>
      </c>
      <c r="AN524" s="78" t="s">
        <v>133</v>
      </c>
      <c r="AO524" s="184"/>
      <c r="AP524" s="183"/>
      <c r="AQ524" s="183"/>
      <c r="AR524" s="183"/>
      <c r="AS524" s="183"/>
      <c r="AT524" s="183"/>
      <c r="AU524" s="183"/>
      <c r="AV524" s="182"/>
    </row>
    <row r="525" spans="1:48" ht="15" thickBot="1">
      <c r="A525">
        <v>525</v>
      </c>
      <c r="B525" s="663"/>
      <c r="C525" s="665"/>
      <c r="D525" s="82" t="s">
        <v>136</v>
      </c>
      <c r="E525" s="181"/>
      <c r="F525" s="180"/>
      <c r="G525" s="180"/>
      <c r="H525" s="180"/>
      <c r="I525" s="180"/>
      <c r="J525" s="180"/>
      <c r="K525" s="180"/>
      <c r="L525" s="179"/>
      <c r="N525" s="663"/>
      <c r="O525" s="665"/>
      <c r="P525" s="82" t="s">
        <v>136</v>
      </c>
      <c r="Q525" s="181"/>
      <c r="R525" s="180"/>
      <c r="S525" s="180"/>
      <c r="T525" s="180"/>
      <c r="U525" s="180"/>
      <c r="V525" s="180"/>
      <c r="W525" s="180"/>
      <c r="X525" s="179"/>
      <c r="Z525" s="663"/>
      <c r="AA525" s="665"/>
      <c r="AB525" s="82" t="s">
        <v>136</v>
      </c>
      <c r="AC525" s="181"/>
      <c r="AD525" s="180"/>
      <c r="AE525" s="180"/>
      <c r="AF525" s="180"/>
      <c r="AG525" s="180"/>
      <c r="AH525" s="180"/>
      <c r="AI525" s="180"/>
      <c r="AJ525" s="179"/>
      <c r="AL525" s="663"/>
      <c r="AM525" s="665"/>
      <c r="AN525" s="82" t="s">
        <v>136</v>
      </c>
      <c r="AO525" s="181"/>
      <c r="AP525" s="180"/>
      <c r="AQ525" s="180"/>
      <c r="AR525" s="180"/>
      <c r="AS525" s="180"/>
      <c r="AT525" s="180"/>
      <c r="AU525" s="180"/>
      <c r="AV525" s="179"/>
    </row>
  </sheetData>
  <mergeCells count="1152">
    <mergeCell ref="AO236:AV236"/>
    <mergeCell ref="AN237:AN239"/>
    <mergeCell ref="AO204:AV205"/>
    <mergeCell ref="E237:L238"/>
    <mergeCell ref="Q237:X238"/>
    <mergeCell ref="AC237:AJ238"/>
    <mergeCell ref="AO237:AV238"/>
    <mergeCell ref="E270:L271"/>
    <mergeCell ref="Q270:X271"/>
    <mergeCell ref="AC270:AJ271"/>
    <mergeCell ref="AO270:AV271"/>
    <mergeCell ref="AA138:AA140"/>
    <mergeCell ref="AB138:AB140"/>
    <mergeCell ref="AM149:AM150"/>
    <mergeCell ref="AL171:AL173"/>
    <mergeCell ref="AM171:AM173"/>
    <mergeCell ref="AO171:AV172"/>
    <mergeCell ref="AM161:AM162"/>
    <mergeCell ref="AM180:AM181"/>
    <mergeCell ref="AO203:AV203"/>
    <mergeCell ref="AM213:AM214"/>
    <mergeCell ref="AM217:AM218"/>
    <mergeCell ref="AB237:AB239"/>
    <mergeCell ref="AL237:AL239"/>
    <mergeCell ref="AM237:AM239"/>
    <mergeCell ref="AM250:AM251"/>
    <mergeCell ref="AL240:AL261"/>
    <mergeCell ref="O151:O152"/>
    <mergeCell ref="AA151:AA152"/>
    <mergeCell ref="AM151:AM152"/>
    <mergeCell ref="AL141:AL162"/>
    <mergeCell ref="AM141:AM142"/>
    <mergeCell ref="AO468:AV469"/>
    <mergeCell ref="E204:L205"/>
    <mergeCell ref="Q204:X205"/>
    <mergeCell ref="E138:L139"/>
    <mergeCell ref="Q138:X139"/>
    <mergeCell ref="AC138:AJ139"/>
    <mergeCell ref="AO138:AV139"/>
    <mergeCell ref="AL38:AN38"/>
    <mergeCell ref="AO38:AV38"/>
    <mergeCell ref="AA46:AA47"/>
    <mergeCell ref="AM46:AM47"/>
    <mergeCell ref="AL72:AL74"/>
    <mergeCell ref="AM72:AM74"/>
    <mergeCell ref="AC72:AJ73"/>
    <mergeCell ref="AO72:AV73"/>
    <mergeCell ref="E105:L106"/>
    <mergeCell ref="Q105:X106"/>
    <mergeCell ref="AC105:AJ106"/>
    <mergeCell ref="AO105:AV106"/>
    <mergeCell ref="AA79:AA80"/>
    <mergeCell ref="AM79:AM80"/>
    <mergeCell ref="AL105:AL107"/>
    <mergeCell ref="AM105:AM107"/>
    <mergeCell ref="AC38:AJ38"/>
    <mergeCell ref="AN39:AN41"/>
    <mergeCell ref="Z39:Z41"/>
    <mergeCell ref="AA39:AA41"/>
    <mergeCell ref="AO303:AV304"/>
    <mergeCell ref="AO336:AV337"/>
    <mergeCell ref="O221:O222"/>
    <mergeCell ref="AA221:AA222"/>
    <mergeCell ref="AM221:AM222"/>
    <mergeCell ref="AO39:AV40"/>
    <mergeCell ref="AN6:AN8"/>
    <mergeCell ref="Z6:Z8"/>
    <mergeCell ref="AA6:AA8"/>
    <mergeCell ref="AB6:AB8"/>
    <mergeCell ref="AL6:AL8"/>
    <mergeCell ref="AM6:AM8"/>
    <mergeCell ref="B9:B30"/>
    <mergeCell ref="C9:C10"/>
    <mergeCell ref="N9:N30"/>
    <mergeCell ref="O9:O10"/>
    <mergeCell ref="Z9:Z30"/>
    <mergeCell ref="AA9:AA10"/>
    <mergeCell ref="C15:C16"/>
    <mergeCell ref="O15:O16"/>
    <mergeCell ref="AA15:AA16"/>
    <mergeCell ref="C21:C22"/>
    <mergeCell ref="AM15:AM16"/>
    <mergeCell ref="C17:C18"/>
    <mergeCell ref="O17:O18"/>
    <mergeCell ref="AA17:AA18"/>
    <mergeCell ref="AM17:AM18"/>
    <mergeCell ref="C19:C20"/>
    <mergeCell ref="O19:O20"/>
    <mergeCell ref="AA19:AA20"/>
    <mergeCell ref="AM19:AM20"/>
    <mergeCell ref="O23:O24"/>
    <mergeCell ref="AA23:AA24"/>
    <mergeCell ref="AM23:AM24"/>
    <mergeCell ref="C25:C26"/>
    <mergeCell ref="O25:O26"/>
    <mergeCell ref="AA25:AA26"/>
    <mergeCell ref="N5:P5"/>
    <mergeCell ref="Q5:X5"/>
    <mergeCell ref="Z5:AB5"/>
    <mergeCell ref="AC5:AJ5"/>
    <mergeCell ref="AA13:AA14"/>
    <mergeCell ref="AM13:AM14"/>
    <mergeCell ref="AL5:AN5"/>
    <mergeCell ref="AO5:AV5"/>
    <mergeCell ref="B6:B8"/>
    <mergeCell ref="C6:C8"/>
    <mergeCell ref="D6:D8"/>
    <mergeCell ref="N6:N8"/>
    <mergeCell ref="O6:O8"/>
    <mergeCell ref="P6:P8"/>
    <mergeCell ref="B5:D5"/>
    <mergeCell ref="E5:L5"/>
    <mergeCell ref="AM9:AM10"/>
    <mergeCell ref="C11:C12"/>
    <mergeCell ref="O11:O12"/>
    <mergeCell ref="AA11:AA12"/>
    <mergeCell ref="AM11:AM12"/>
    <mergeCell ref="C13:C14"/>
    <mergeCell ref="O13:O14"/>
    <mergeCell ref="E6:L7"/>
    <mergeCell ref="Q6:X7"/>
    <mergeCell ref="AC6:AJ7"/>
    <mergeCell ref="AO6:AV7"/>
    <mergeCell ref="AL9:AL30"/>
    <mergeCell ref="O21:O22"/>
    <mergeCell ref="AA21:AA22"/>
    <mergeCell ref="AM21:AM22"/>
    <mergeCell ref="C23:C24"/>
    <mergeCell ref="AM25:AM26"/>
    <mergeCell ref="C27:C28"/>
    <mergeCell ref="O27:O28"/>
    <mergeCell ref="AA27:AA28"/>
    <mergeCell ref="AM27:AM28"/>
    <mergeCell ref="AB39:AB41"/>
    <mergeCell ref="AL39:AL41"/>
    <mergeCell ref="AM39:AM41"/>
    <mergeCell ref="P39:P41"/>
    <mergeCell ref="C29:C30"/>
    <mergeCell ref="O29:O30"/>
    <mergeCell ref="AA29:AA30"/>
    <mergeCell ref="AM29:AM30"/>
    <mergeCell ref="B38:D38"/>
    <mergeCell ref="E38:L38"/>
    <mergeCell ref="N38:P38"/>
    <mergeCell ref="Q38:X38"/>
    <mergeCell ref="Z38:AB38"/>
    <mergeCell ref="B39:B41"/>
    <mergeCell ref="C39:C41"/>
    <mergeCell ref="D39:D41"/>
    <mergeCell ref="N39:N41"/>
    <mergeCell ref="O39:O41"/>
    <mergeCell ref="E39:L40"/>
    <mergeCell ref="Q39:X40"/>
    <mergeCell ref="AC39:AJ40"/>
    <mergeCell ref="B72:B74"/>
    <mergeCell ref="AL42:AL63"/>
    <mergeCell ref="AM42:AM43"/>
    <mergeCell ref="C44:C45"/>
    <mergeCell ref="O44:O45"/>
    <mergeCell ref="AA44:AA45"/>
    <mergeCell ref="AM44:AM45"/>
    <mergeCell ref="C46:C47"/>
    <mergeCell ref="C56:C57"/>
    <mergeCell ref="O56:O57"/>
    <mergeCell ref="AA56:AA57"/>
    <mergeCell ref="AM56:AM57"/>
    <mergeCell ref="AM48:AM49"/>
    <mergeCell ref="C50:C51"/>
    <mergeCell ref="O50:O51"/>
    <mergeCell ref="AA50:AA51"/>
    <mergeCell ref="AM50:AM51"/>
    <mergeCell ref="C52:C53"/>
    <mergeCell ref="O60:O61"/>
    <mergeCell ref="AA60:AA61"/>
    <mergeCell ref="AM60:AM61"/>
    <mergeCell ref="O54:O55"/>
    <mergeCell ref="AA54:AA55"/>
    <mergeCell ref="AM54:AM55"/>
    <mergeCell ref="C42:C43"/>
    <mergeCell ref="N42:N63"/>
    <mergeCell ref="O42:O43"/>
    <mergeCell ref="Z42:Z63"/>
    <mergeCell ref="AA42:AA43"/>
    <mergeCell ref="C48:C49"/>
    <mergeCell ref="C62:C63"/>
    <mergeCell ref="O62:O63"/>
    <mergeCell ref="C58:C59"/>
    <mergeCell ref="O58:O59"/>
    <mergeCell ref="AA58:AA59"/>
    <mergeCell ref="AM58:AM59"/>
    <mergeCell ref="C60:C61"/>
    <mergeCell ref="AM62:AM63"/>
    <mergeCell ref="B71:D71"/>
    <mergeCell ref="E71:L71"/>
    <mergeCell ref="N71:P71"/>
    <mergeCell ref="Q71:X71"/>
    <mergeCell ref="Z71:AB71"/>
    <mergeCell ref="AC71:AJ71"/>
    <mergeCell ref="B42:B63"/>
    <mergeCell ref="O48:O49"/>
    <mergeCell ref="AA48:AA49"/>
    <mergeCell ref="AL71:AN71"/>
    <mergeCell ref="O52:O53"/>
    <mergeCell ref="AA52:AA53"/>
    <mergeCell ref="O46:O47"/>
    <mergeCell ref="AM52:AM53"/>
    <mergeCell ref="C54:C55"/>
    <mergeCell ref="AA62:AA63"/>
    <mergeCell ref="AA93:AA94"/>
    <mergeCell ref="AM93:AM94"/>
    <mergeCell ref="O87:O88"/>
    <mergeCell ref="AA87:AA88"/>
    <mergeCell ref="AM87:AM88"/>
    <mergeCell ref="C87:C88"/>
    <mergeCell ref="AO71:AV71"/>
    <mergeCell ref="AL75:AL96"/>
    <mergeCell ref="AM75:AM76"/>
    <mergeCell ref="C77:C78"/>
    <mergeCell ref="O77:O78"/>
    <mergeCell ref="AA77:AA78"/>
    <mergeCell ref="AM77:AM78"/>
    <mergeCell ref="C79:C80"/>
    <mergeCell ref="C89:C90"/>
    <mergeCell ref="O89:O90"/>
    <mergeCell ref="C72:C74"/>
    <mergeCell ref="D72:D74"/>
    <mergeCell ref="N72:N74"/>
    <mergeCell ref="O72:O74"/>
    <mergeCell ref="P72:P74"/>
    <mergeCell ref="E72:L73"/>
    <mergeCell ref="Q72:X73"/>
    <mergeCell ref="AN72:AN74"/>
    <mergeCell ref="Z72:Z74"/>
    <mergeCell ref="AA72:AA74"/>
    <mergeCell ref="AB72:AB74"/>
    <mergeCell ref="O79:O80"/>
    <mergeCell ref="AN105:AN107"/>
    <mergeCell ref="Z105:Z107"/>
    <mergeCell ref="AA105:AA107"/>
    <mergeCell ref="AB105:AB107"/>
    <mergeCell ref="C91:C92"/>
    <mergeCell ref="O91:O92"/>
    <mergeCell ref="AA91:AA92"/>
    <mergeCell ref="AM91:AM92"/>
    <mergeCell ref="C93:C94"/>
    <mergeCell ref="AM95:AM96"/>
    <mergeCell ref="B104:D104"/>
    <mergeCell ref="E104:L104"/>
    <mergeCell ref="N104:P104"/>
    <mergeCell ref="Q104:X104"/>
    <mergeCell ref="Z104:AB104"/>
    <mergeCell ref="AC104:AJ104"/>
    <mergeCell ref="B75:B96"/>
    <mergeCell ref="O81:O82"/>
    <mergeCell ref="AA81:AA82"/>
    <mergeCell ref="AL104:AN104"/>
    <mergeCell ref="O85:O86"/>
    <mergeCell ref="AA85:AA86"/>
    <mergeCell ref="AM85:AM86"/>
    <mergeCell ref="AA89:AA90"/>
    <mergeCell ref="AM89:AM90"/>
    <mergeCell ref="AM81:AM82"/>
    <mergeCell ref="C83:C84"/>
    <mergeCell ref="O83:O84"/>
    <mergeCell ref="AA83:AA84"/>
    <mergeCell ref="AM83:AM84"/>
    <mergeCell ref="C85:C86"/>
    <mergeCell ref="O93:O94"/>
    <mergeCell ref="AO104:AV104"/>
    <mergeCell ref="B105:B107"/>
    <mergeCell ref="C105:C107"/>
    <mergeCell ref="D105:D107"/>
    <mergeCell ref="N105:N107"/>
    <mergeCell ref="O105:O107"/>
    <mergeCell ref="P105:P107"/>
    <mergeCell ref="O128:O129"/>
    <mergeCell ref="C75:C76"/>
    <mergeCell ref="N75:N96"/>
    <mergeCell ref="O75:O76"/>
    <mergeCell ref="Z75:Z96"/>
    <mergeCell ref="AA75:AA76"/>
    <mergeCell ref="C81:C82"/>
    <mergeCell ref="C95:C96"/>
    <mergeCell ref="O95:O96"/>
    <mergeCell ref="AA95:AA96"/>
    <mergeCell ref="AM108:AM109"/>
    <mergeCell ref="C110:C111"/>
    <mergeCell ref="O110:O111"/>
    <mergeCell ref="AA110:AA111"/>
    <mergeCell ref="AM110:AM111"/>
    <mergeCell ref="C112:C113"/>
    <mergeCell ref="O112:O113"/>
    <mergeCell ref="AM114:AM115"/>
    <mergeCell ref="C116:C117"/>
    <mergeCell ref="O116:O117"/>
    <mergeCell ref="AA116:AA117"/>
    <mergeCell ref="AM116:AM117"/>
    <mergeCell ref="C118:C119"/>
    <mergeCell ref="O118:O119"/>
    <mergeCell ref="AA118:AA119"/>
    <mergeCell ref="O122:O123"/>
    <mergeCell ref="AA122:AA123"/>
    <mergeCell ref="AM122:AM123"/>
    <mergeCell ref="B108:B129"/>
    <mergeCell ref="AN138:AN140"/>
    <mergeCell ref="Z138:Z140"/>
    <mergeCell ref="C124:C125"/>
    <mergeCell ref="O124:O125"/>
    <mergeCell ref="AA124:AA125"/>
    <mergeCell ref="Q137:X137"/>
    <mergeCell ref="Z137:AB137"/>
    <mergeCell ref="AC137:AJ137"/>
    <mergeCell ref="O120:O121"/>
    <mergeCell ref="AA120:AA121"/>
    <mergeCell ref="AM120:AM121"/>
    <mergeCell ref="AM124:AM125"/>
    <mergeCell ref="AM126:AM127"/>
    <mergeCell ref="AM128:AM129"/>
    <mergeCell ref="AA128:AA129"/>
    <mergeCell ref="AO137:AV137"/>
    <mergeCell ref="B138:B140"/>
    <mergeCell ref="C138:C140"/>
    <mergeCell ref="D138:D140"/>
    <mergeCell ref="N138:N140"/>
    <mergeCell ref="O138:O140"/>
    <mergeCell ref="P138:P140"/>
    <mergeCell ref="B137:D137"/>
    <mergeCell ref="E137:L137"/>
    <mergeCell ref="N137:P137"/>
    <mergeCell ref="C147:C148"/>
    <mergeCell ref="C128:C129"/>
    <mergeCell ref="AA112:AA113"/>
    <mergeCell ref="AM112:AM113"/>
    <mergeCell ref="C108:C109"/>
    <mergeCell ref="N108:N129"/>
    <mergeCell ref="O108:O109"/>
    <mergeCell ref="Z108:Z129"/>
    <mergeCell ref="AA108:AA109"/>
    <mergeCell ref="AL137:AN137"/>
    <mergeCell ref="AL138:AL140"/>
    <mergeCell ref="AM138:AM140"/>
    <mergeCell ref="AM118:AM119"/>
    <mergeCell ref="AL108:AL129"/>
    <mergeCell ref="C114:C115"/>
    <mergeCell ref="O114:O115"/>
    <mergeCell ref="AA114:AA115"/>
    <mergeCell ref="C120:C121"/>
    <mergeCell ref="C126:C127"/>
    <mergeCell ref="O126:O127"/>
    <mergeCell ref="AA126:AA127"/>
    <mergeCell ref="C122:C123"/>
    <mergeCell ref="O141:O142"/>
    <mergeCell ref="Z141:Z162"/>
    <mergeCell ref="AA141:AA142"/>
    <mergeCell ref="AM159:AM160"/>
    <mergeCell ref="O153:O154"/>
    <mergeCell ref="AA153:AA154"/>
    <mergeCell ref="AM153:AM154"/>
    <mergeCell ref="C155:C156"/>
    <mergeCell ref="O155:O156"/>
    <mergeCell ref="AA155:AA156"/>
    <mergeCell ref="AM155:AM156"/>
    <mergeCell ref="C157:C158"/>
    <mergeCell ref="O157:O158"/>
    <mergeCell ref="AA157:AA158"/>
    <mergeCell ref="AM157:AM158"/>
    <mergeCell ref="AM147:AM148"/>
    <mergeCell ref="C149:C150"/>
    <mergeCell ref="O149:O150"/>
    <mergeCell ref="AA149:AA150"/>
    <mergeCell ref="C141:C142"/>
    <mergeCell ref="AA143:AA144"/>
    <mergeCell ref="AM143:AM144"/>
    <mergeCell ref="C145:C146"/>
    <mergeCell ref="C159:C160"/>
    <mergeCell ref="O159:O160"/>
    <mergeCell ref="AA159:AA160"/>
    <mergeCell ref="O178:O179"/>
    <mergeCell ref="AA178:AA179"/>
    <mergeCell ref="AA190:AA191"/>
    <mergeCell ref="AM190:AM191"/>
    <mergeCell ref="O182:O183"/>
    <mergeCell ref="B170:D170"/>
    <mergeCell ref="E170:L170"/>
    <mergeCell ref="N170:P170"/>
    <mergeCell ref="Q170:X170"/>
    <mergeCell ref="Z170:AB170"/>
    <mergeCell ref="AC170:AJ170"/>
    <mergeCell ref="B141:B162"/>
    <mergeCell ref="O147:O148"/>
    <mergeCell ref="AA147:AA148"/>
    <mergeCell ref="AO170:AV170"/>
    <mergeCell ref="B171:B173"/>
    <mergeCell ref="C171:C173"/>
    <mergeCell ref="D171:D173"/>
    <mergeCell ref="N171:N173"/>
    <mergeCell ref="O171:O173"/>
    <mergeCell ref="P171:P173"/>
    <mergeCell ref="AN171:AN173"/>
    <mergeCell ref="Z171:Z173"/>
    <mergeCell ref="AA171:AA173"/>
    <mergeCell ref="C143:C144"/>
    <mergeCell ref="O143:O144"/>
    <mergeCell ref="N141:N162"/>
    <mergeCell ref="C161:C162"/>
    <mergeCell ref="O161:O162"/>
    <mergeCell ref="AA161:AA162"/>
    <mergeCell ref="C153:C154"/>
    <mergeCell ref="C151:C152"/>
    <mergeCell ref="Z174:Z195"/>
    <mergeCell ref="AA174:AA175"/>
    <mergeCell ref="C180:C181"/>
    <mergeCell ref="C194:C195"/>
    <mergeCell ref="O194:O195"/>
    <mergeCell ref="AA194:AA195"/>
    <mergeCell ref="AM194:AM195"/>
    <mergeCell ref="C176:C177"/>
    <mergeCell ref="C182:C183"/>
    <mergeCell ref="AL170:AN170"/>
    <mergeCell ref="AA182:AA183"/>
    <mergeCell ref="AM182:AM183"/>
    <mergeCell ref="C184:C185"/>
    <mergeCell ref="O184:O185"/>
    <mergeCell ref="AA184:AA185"/>
    <mergeCell ref="AM184:AM185"/>
    <mergeCell ref="AB171:AB173"/>
    <mergeCell ref="AM192:AM193"/>
    <mergeCell ref="O186:O187"/>
    <mergeCell ref="AA186:AA187"/>
    <mergeCell ref="AM186:AM187"/>
    <mergeCell ref="C188:C189"/>
    <mergeCell ref="O188:O189"/>
    <mergeCell ref="AA188:AA189"/>
    <mergeCell ref="AM188:AM189"/>
    <mergeCell ref="C192:C193"/>
    <mergeCell ref="O192:O193"/>
    <mergeCell ref="AA192:AA193"/>
    <mergeCell ref="O176:O177"/>
    <mergeCell ref="AA176:AA177"/>
    <mergeCell ref="AM176:AM177"/>
    <mergeCell ref="C178:C179"/>
    <mergeCell ref="AM207:AM208"/>
    <mergeCell ref="C209:C210"/>
    <mergeCell ref="O209:O210"/>
    <mergeCell ref="O207:O208"/>
    <mergeCell ref="Z207:Z228"/>
    <mergeCell ref="AA207:AA208"/>
    <mergeCell ref="C213:C214"/>
    <mergeCell ref="AA209:AA210"/>
    <mergeCell ref="B174:B195"/>
    <mergeCell ref="O145:O146"/>
    <mergeCell ref="AA145:AA146"/>
    <mergeCell ref="AM145:AM146"/>
    <mergeCell ref="C174:C175"/>
    <mergeCell ref="N174:N195"/>
    <mergeCell ref="E171:L172"/>
    <mergeCell ref="Q171:X172"/>
    <mergeCell ref="AC171:AJ172"/>
    <mergeCell ref="AM178:AM179"/>
    <mergeCell ref="B203:D203"/>
    <mergeCell ref="E203:L203"/>
    <mergeCell ref="N203:P203"/>
    <mergeCell ref="Q203:X203"/>
    <mergeCell ref="Z203:AB203"/>
    <mergeCell ref="AC203:AJ203"/>
    <mergeCell ref="B204:B206"/>
    <mergeCell ref="C204:C206"/>
    <mergeCell ref="D204:D206"/>
    <mergeCell ref="N204:N206"/>
    <mergeCell ref="O204:O206"/>
    <mergeCell ref="P204:P206"/>
    <mergeCell ref="AL203:AN203"/>
    <mergeCell ref="O174:O175"/>
    <mergeCell ref="C237:C239"/>
    <mergeCell ref="D237:D239"/>
    <mergeCell ref="N237:N239"/>
    <mergeCell ref="O237:O239"/>
    <mergeCell ref="P237:P239"/>
    <mergeCell ref="AA219:AA220"/>
    <mergeCell ref="AM219:AM220"/>
    <mergeCell ref="C221:C222"/>
    <mergeCell ref="C215:C216"/>
    <mergeCell ref="O215:O216"/>
    <mergeCell ref="AA215:AA216"/>
    <mergeCell ref="AM215:AM216"/>
    <mergeCell ref="AL174:AL195"/>
    <mergeCell ref="AM174:AM175"/>
    <mergeCell ref="AN204:AN206"/>
    <mergeCell ref="Z204:Z206"/>
    <mergeCell ref="AA204:AA206"/>
    <mergeCell ref="AB204:AB206"/>
    <mergeCell ref="AL204:AL206"/>
    <mergeCell ref="AM204:AM206"/>
    <mergeCell ref="AC204:AJ205"/>
    <mergeCell ref="AM209:AM210"/>
    <mergeCell ref="C211:C212"/>
    <mergeCell ref="O211:O212"/>
    <mergeCell ref="AA211:AA212"/>
    <mergeCell ref="AM211:AM212"/>
    <mergeCell ref="O180:O181"/>
    <mergeCell ref="AA180:AA181"/>
    <mergeCell ref="C186:C187"/>
    <mergeCell ref="C190:C191"/>
    <mergeCell ref="O190:O191"/>
    <mergeCell ref="AL207:AL228"/>
    <mergeCell ref="O227:O228"/>
    <mergeCell ref="AA227:AA228"/>
    <mergeCell ref="AM227:AM228"/>
    <mergeCell ref="AM258:AM259"/>
    <mergeCell ref="O252:O253"/>
    <mergeCell ref="AA252:AA253"/>
    <mergeCell ref="AM252:AM253"/>
    <mergeCell ref="C254:C255"/>
    <mergeCell ref="O254:O255"/>
    <mergeCell ref="AA254:AA255"/>
    <mergeCell ref="AM254:AM255"/>
    <mergeCell ref="C223:C224"/>
    <mergeCell ref="O223:O224"/>
    <mergeCell ref="AA223:AA224"/>
    <mergeCell ref="AM223:AM224"/>
    <mergeCell ref="C225:C226"/>
    <mergeCell ref="B207:B228"/>
    <mergeCell ref="O213:O214"/>
    <mergeCell ref="AA213:AA214"/>
    <mergeCell ref="C219:C220"/>
    <mergeCell ref="Z237:Z239"/>
    <mergeCell ref="AA237:AA239"/>
    <mergeCell ref="C217:C218"/>
    <mergeCell ref="O217:O218"/>
    <mergeCell ref="AA217:AA218"/>
    <mergeCell ref="B236:D236"/>
    <mergeCell ref="E236:L236"/>
    <mergeCell ref="N236:P236"/>
    <mergeCell ref="Q236:X236"/>
    <mergeCell ref="Z236:AB236"/>
    <mergeCell ref="AC236:AJ236"/>
    <mergeCell ref="B237:B239"/>
    <mergeCell ref="C207:C208"/>
    <mergeCell ref="N207:N228"/>
    <mergeCell ref="C258:C259"/>
    <mergeCell ref="O258:O259"/>
    <mergeCell ref="AA258:AA259"/>
    <mergeCell ref="O219:O220"/>
    <mergeCell ref="P270:P272"/>
    <mergeCell ref="C260:C261"/>
    <mergeCell ref="O260:O261"/>
    <mergeCell ref="AA260:AA261"/>
    <mergeCell ref="AM260:AM261"/>
    <mergeCell ref="B269:D269"/>
    <mergeCell ref="E269:L269"/>
    <mergeCell ref="N269:P269"/>
    <mergeCell ref="Q269:X269"/>
    <mergeCell ref="Z269:AB269"/>
    <mergeCell ref="O240:O241"/>
    <mergeCell ref="Z240:Z261"/>
    <mergeCell ref="AA240:AA241"/>
    <mergeCell ref="C246:C247"/>
    <mergeCell ref="AM240:AM241"/>
    <mergeCell ref="C242:C243"/>
    <mergeCell ref="O242:O243"/>
    <mergeCell ref="AA242:AA243"/>
    <mergeCell ref="C227:C228"/>
    <mergeCell ref="AM246:AM247"/>
    <mergeCell ref="C248:C249"/>
    <mergeCell ref="O248:O249"/>
    <mergeCell ref="AL236:AN236"/>
    <mergeCell ref="O225:O226"/>
    <mergeCell ref="AA225:AA226"/>
    <mergeCell ref="AM225:AM226"/>
    <mergeCell ref="AO269:AV269"/>
    <mergeCell ref="B270:B272"/>
    <mergeCell ref="C270:C272"/>
    <mergeCell ref="D270:D272"/>
    <mergeCell ref="N270:N272"/>
    <mergeCell ref="O270:O272"/>
    <mergeCell ref="AM242:AM243"/>
    <mergeCell ref="C244:C245"/>
    <mergeCell ref="O244:O245"/>
    <mergeCell ref="AA244:AA245"/>
    <mergeCell ref="AM244:AM245"/>
    <mergeCell ref="AL269:AN269"/>
    <mergeCell ref="C256:C257"/>
    <mergeCell ref="O256:O257"/>
    <mergeCell ref="AA256:AA257"/>
    <mergeCell ref="AM256:AM257"/>
    <mergeCell ref="AM281:AM282"/>
    <mergeCell ref="O246:O247"/>
    <mergeCell ref="AA246:AA247"/>
    <mergeCell ref="AN270:AN272"/>
    <mergeCell ref="AC269:AJ269"/>
    <mergeCell ref="B240:B261"/>
    <mergeCell ref="C240:C241"/>
    <mergeCell ref="N240:N261"/>
    <mergeCell ref="AM248:AM249"/>
    <mergeCell ref="C250:C251"/>
    <mergeCell ref="O250:O251"/>
    <mergeCell ref="AA250:AA251"/>
    <mergeCell ref="B273:B294"/>
    <mergeCell ref="O279:O280"/>
    <mergeCell ref="AA279:AA280"/>
    <mergeCell ref="C283:C284"/>
    <mergeCell ref="AA248:AA249"/>
    <mergeCell ref="AM275:AM276"/>
    <mergeCell ref="AA281:AA282"/>
    <mergeCell ref="AB303:AB305"/>
    <mergeCell ref="AL303:AL305"/>
    <mergeCell ref="AM303:AM305"/>
    <mergeCell ref="C289:C290"/>
    <mergeCell ref="O289:O290"/>
    <mergeCell ref="AA289:AA290"/>
    <mergeCell ref="Z273:Z294"/>
    <mergeCell ref="E303:L304"/>
    <mergeCell ref="Q303:X304"/>
    <mergeCell ref="AC303:AJ304"/>
    <mergeCell ref="AM293:AM294"/>
    <mergeCell ref="B302:D302"/>
    <mergeCell ref="E302:L302"/>
    <mergeCell ref="N302:P302"/>
    <mergeCell ref="Q302:X302"/>
    <mergeCell ref="Z302:AB302"/>
    <mergeCell ref="AC302:AJ302"/>
    <mergeCell ref="AM324:AM325"/>
    <mergeCell ref="O318:O319"/>
    <mergeCell ref="AM310:AM311"/>
    <mergeCell ref="AM289:AM290"/>
    <mergeCell ref="AM308:AM309"/>
    <mergeCell ref="C310:C311"/>
    <mergeCell ref="O312:O313"/>
    <mergeCell ref="AA312:AA313"/>
    <mergeCell ref="C318:C319"/>
    <mergeCell ref="AM312:AM313"/>
    <mergeCell ref="O287:O288"/>
    <mergeCell ref="AA287:AA288"/>
    <mergeCell ref="AM287:AM288"/>
    <mergeCell ref="AM279:AM280"/>
    <mergeCell ref="C281:C282"/>
    <mergeCell ref="O281:O282"/>
    <mergeCell ref="C252:C253"/>
    <mergeCell ref="Z270:Z272"/>
    <mergeCell ref="AA270:AA272"/>
    <mergeCell ref="AB270:AB272"/>
    <mergeCell ref="AL270:AL272"/>
    <mergeCell ref="AM270:AM272"/>
    <mergeCell ref="AO302:AV302"/>
    <mergeCell ref="B303:B305"/>
    <mergeCell ref="C303:C305"/>
    <mergeCell ref="D303:D305"/>
    <mergeCell ref="N303:N305"/>
    <mergeCell ref="O303:O305"/>
    <mergeCell ref="P303:P305"/>
    <mergeCell ref="AN303:AN305"/>
    <mergeCell ref="Z303:Z305"/>
    <mergeCell ref="AA303:AA305"/>
    <mergeCell ref="O285:O286"/>
    <mergeCell ref="AA285:AA286"/>
    <mergeCell ref="AA273:AA274"/>
    <mergeCell ref="C279:C280"/>
    <mergeCell ref="AM285:AM286"/>
    <mergeCell ref="C287:C288"/>
    <mergeCell ref="C285:C286"/>
    <mergeCell ref="AA275:AA276"/>
    <mergeCell ref="AL302:AN302"/>
    <mergeCell ref="AM291:AM292"/>
    <mergeCell ref="O283:O284"/>
    <mergeCell ref="AA283:AA284"/>
    <mergeCell ref="AM283:AM284"/>
    <mergeCell ref="AL273:AL294"/>
    <mergeCell ref="AM273:AM274"/>
    <mergeCell ref="C275:C276"/>
    <mergeCell ref="O275:O276"/>
    <mergeCell ref="O273:O274"/>
    <mergeCell ref="O293:O294"/>
    <mergeCell ref="AA293:AA294"/>
    <mergeCell ref="AM277:AM278"/>
    <mergeCell ref="C273:C274"/>
    <mergeCell ref="E336:L337"/>
    <mergeCell ref="Q336:X337"/>
    <mergeCell ref="AC336:AJ337"/>
    <mergeCell ref="C277:C278"/>
    <mergeCell ref="O277:O278"/>
    <mergeCell ref="AA277:AA278"/>
    <mergeCell ref="AA318:AA319"/>
    <mergeCell ref="C320:C321"/>
    <mergeCell ref="O320:O321"/>
    <mergeCell ref="AA320:AA321"/>
    <mergeCell ref="O306:O307"/>
    <mergeCell ref="Z306:Z327"/>
    <mergeCell ref="AA306:AA307"/>
    <mergeCell ref="C312:C313"/>
    <mergeCell ref="O316:O317"/>
    <mergeCell ref="AA316:AA317"/>
    <mergeCell ref="O310:O311"/>
    <mergeCell ref="AA310:AA311"/>
    <mergeCell ref="C291:C292"/>
    <mergeCell ref="C314:C315"/>
    <mergeCell ref="O314:O315"/>
    <mergeCell ref="O291:O292"/>
    <mergeCell ref="AA291:AA292"/>
    <mergeCell ref="C293:C294"/>
    <mergeCell ref="C306:C307"/>
    <mergeCell ref="N306:N327"/>
    <mergeCell ref="N273:N294"/>
    <mergeCell ref="C324:C325"/>
    <mergeCell ref="O324:O325"/>
    <mergeCell ref="AA324:AA325"/>
    <mergeCell ref="AN336:AN338"/>
    <mergeCell ref="Z336:Z338"/>
    <mergeCell ref="AA336:AA338"/>
    <mergeCell ref="AB336:AB338"/>
    <mergeCell ref="AL336:AL338"/>
    <mergeCell ref="AM336:AM338"/>
    <mergeCell ref="AA314:AA315"/>
    <mergeCell ref="O326:O327"/>
    <mergeCell ref="AA326:AA327"/>
    <mergeCell ref="AM326:AM327"/>
    <mergeCell ref="B335:D335"/>
    <mergeCell ref="E335:L335"/>
    <mergeCell ref="N335:P335"/>
    <mergeCell ref="Q335:X335"/>
    <mergeCell ref="Z335:AB335"/>
    <mergeCell ref="AC335:AJ335"/>
    <mergeCell ref="B306:B327"/>
    <mergeCell ref="AL335:AN335"/>
    <mergeCell ref="C322:C323"/>
    <mergeCell ref="O322:O323"/>
    <mergeCell ref="AA322:AA323"/>
    <mergeCell ref="AM322:AM323"/>
    <mergeCell ref="AM318:AM319"/>
    <mergeCell ref="AM320:AM321"/>
    <mergeCell ref="AM314:AM315"/>
    <mergeCell ref="C316:C317"/>
    <mergeCell ref="AM316:AM317"/>
    <mergeCell ref="AL306:AL327"/>
    <mergeCell ref="AM306:AM307"/>
    <mergeCell ref="C308:C309"/>
    <mergeCell ref="O308:O309"/>
    <mergeCell ref="AA308:AA309"/>
    <mergeCell ref="AO335:AV335"/>
    <mergeCell ref="B336:B338"/>
    <mergeCell ref="C336:C338"/>
    <mergeCell ref="D336:D338"/>
    <mergeCell ref="N336:N338"/>
    <mergeCell ref="O336:O338"/>
    <mergeCell ref="P336:P338"/>
    <mergeCell ref="C326:C327"/>
    <mergeCell ref="C345:C346"/>
    <mergeCell ref="AA341:AA342"/>
    <mergeCell ref="AM341:AM342"/>
    <mergeCell ref="C343:C344"/>
    <mergeCell ref="O343:O344"/>
    <mergeCell ref="AA343:AA344"/>
    <mergeCell ref="AM343:AM344"/>
    <mergeCell ref="O349:O350"/>
    <mergeCell ref="AA349:AA350"/>
    <mergeCell ref="AM349:AM350"/>
    <mergeCell ref="AL339:AL360"/>
    <mergeCell ref="AM339:AM340"/>
    <mergeCell ref="C341:C342"/>
    <mergeCell ref="O341:O342"/>
    <mergeCell ref="O339:O340"/>
    <mergeCell ref="Z339:Z360"/>
    <mergeCell ref="AA339:AA340"/>
    <mergeCell ref="AA355:AA356"/>
    <mergeCell ref="O353:O354"/>
    <mergeCell ref="AA353:AA354"/>
    <mergeCell ref="AM353:AM354"/>
    <mergeCell ref="AM345:AM346"/>
    <mergeCell ref="C347:C348"/>
    <mergeCell ref="O347:O348"/>
    <mergeCell ref="AO369:AV370"/>
    <mergeCell ref="Q368:X368"/>
    <mergeCell ref="Z368:AB368"/>
    <mergeCell ref="AC368:AJ368"/>
    <mergeCell ref="B339:B360"/>
    <mergeCell ref="O345:O346"/>
    <mergeCell ref="AA345:AA346"/>
    <mergeCell ref="C351:C352"/>
    <mergeCell ref="C339:C340"/>
    <mergeCell ref="C355:C356"/>
    <mergeCell ref="O355:O356"/>
    <mergeCell ref="AO368:AV368"/>
    <mergeCell ref="B369:B371"/>
    <mergeCell ref="C369:C371"/>
    <mergeCell ref="D369:D371"/>
    <mergeCell ref="N369:N371"/>
    <mergeCell ref="O369:O371"/>
    <mergeCell ref="P369:P371"/>
    <mergeCell ref="B368:D368"/>
    <mergeCell ref="E368:L368"/>
    <mergeCell ref="N368:P368"/>
    <mergeCell ref="O351:O352"/>
    <mergeCell ref="AA351:AA352"/>
    <mergeCell ref="AM351:AM352"/>
    <mergeCell ref="C353:C354"/>
    <mergeCell ref="AL368:AN368"/>
    <mergeCell ref="AM355:AM356"/>
    <mergeCell ref="C357:C358"/>
    <mergeCell ref="O357:O358"/>
    <mergeCell ref="AA357:AA358"/>
    <mergeCell ref="AM357:AM358"/>
    <mergeCell ref="C359:C360"/>
    <mergeCell ref="O359:O360"/>
    <mergeCell ref="AA359:AA360"/>
    <mergeCell ref="AM359:AM360"/>
    <mergeCell ref="N339:N360"/>
    <mergeCell ref="C390:C391"/>
    <mergeCell ref="O390:O391"/>
    <mergeCell ref="AA390:AA391"/>
    <mergeCell ref="AM390:AM391"/>
    <mergeCell ref="O384:O385"/>
    <mergeCell ref="AA384:AA385"/>
    <mergeCell ref="AM384:AM385"/>
    <mergeCell ref="C386:C387"/>
    <mergeCell ref="O386:O387"/>
    <mergeCell ref="AA347:AA348"/>
    <mergeCell ref="AM347:AM348"/>
    <mergeCell ref="C349:C350"/>
    <mergeCell ref="Z369:Z371"/>
    <mergeCell ref="AA369:AA371"/>
    <mergeCell ref="AB369:AB371"/>
    <mergeCell ref="AL369:AL371"/>
    <mergeCell ref="AM369:AM371"/>
    <mergeCell ref="AL401:AN401"/>
    <mergeCell ref="C372:C373"/>
    <mergeCell ref="N372:N393"/>
    <mergeCell ref="E369:L370"/>
    <mergeCell ref="Q369:X370"/>
    <mergeCell ref="AC369:AJ370"/>
    <mergeCell ref="AA386:AA387"/>
    <mergeCell ref="AM386:AM387"/>
    <mergeCell ref="AM378:AM379"/>
    <mergeCell ref="AN369:AN371"/>
    <mergeCell ref="O388:O389"/>
    <mergeCell ref="AA388:AA389"/>
    <mergeCell ref="AM388:AM389"/>
    <mergeCell ref="O372:O373"/>
    <mergeCell ref="Z372:Z393"/>
    <mergeCell ref="AA372:AA373"/>
    <mergeCell ref="AM380:AM381"/>
    <mergeCell ref="C374:C375"/>
    <mergeCell ref="O374:O375"/>
    <mergeCell ref="AA374:AA375"/>
    <mergeCell ref="AM374:AM375"/>
    <mergeCell ref="C376:C377"/>
    <mergeCell ref="O376:O377"/>
    <mergeCell ref="AA376:AA377"/>
    <mergeCell ref="AM376:AM377"/>
    <mergeCell ref="C378:C379"/>
    <mergeCell ref="C382:C383"/>
    <mergeCell ref="O382:O383"/>
    <mergeCell ref="AA382:AA383"/>
    <mergeCell ref="AM382:AM383"/>
    <mergeCell ref="AL372:AL393"/>
    <mergeCell ref="AM372:AM373"/>
    <mergeCell ref="AN402:AN404"/>
    <mergeCell ref="Z402:Z404"/>
    <mergeCell ref="AA402:AA404"/>
    <mergeCell ref="AB402:AB404"/>
    <mergeCell ref="AL402:AL404"/>
    <mergeCell ref="AM402:AM404"/>
    <mergeCell ref="Z401:AB401"/>
    <mergeCell ref="AC401:AJ401"/>
    <mergeCell ref="B372:B393"/>
    <mergeCell ref="O378:O379"/>
    <mergeCell ref="AA378:AA379"/>
    <mergeCell ref="C384:C385"/>
    <mergeCell ref="C380:C381"/>
    <mergeCell ref="O380:O381"/>
    <mergeCell ref="AA380:AA381"/>
    <mergeCell ref="C388:C389"/>
    <mergeCell ref="AM419:AM420"/>
    <mergeCell ref="AM411:AM412"/>
    <mergeCell ref="C392:C393"/>
    <mergeCell ref="O392:O393"/>
    <mergeCell ref="AA392:AA393"/>
    <mergeCell ref="AM392:AM393"/>
    <mergeCell ref="B401:D401"/>
    <mergeCell ref="E401:L401"/>
    <mergeCell ref="N401:P401"/>
    <mergeCell ref="Q401:X401"/>
    <mergeCell ref="O409:O410"/>
    <mergeCell ref="AA409:AA410"/>
    <mergeCell ref="AM409:AM410"/>
    <mergeCell ref="C405:C406"/>
    <mergeCell ref="C407:C408"/>
    <mergeCell ref="O407:O408"/>
    <mergeCell ref="AO402:AV403"/>
    <mergeCell ref="O411:O412"/>
    <mergeCell ref="AA411:AA412"/>
    <mergeCell ref="C417:C418"/>
    <mergeCell ref="AM423:AM424"/>
    <mergeCell ref="C425:C426"/>
    <mergeCell ref="O425:O426"/>
    <mergeCell ref="AA425:AA426"/>
    <mergeCell ref="C421:C422"/>
    <mergeCell ref="O421:O422"/>
    <mergeCell ref="AO401:AV401"/>
    <mergeCell ref="B402:B404"/>
    <mergeCell ref="C402:C404"/>
    <mergeCell ref="D402:D404"/>
    <mergeCell ref="N402:N404"/>
    <mergeCell ref="O402:O404"/>
    <mergeCell ref="P402:P404"/>
    <mergeCell ref="E402:L403"/>
    <mergeCell ref="Q402:X403"/>
    <mergeCell ref="AC402:AJ403"/>
    <mergeCell ref="AM425:AM426"/>
    <mergeCell ref="N405:N426"/>
    <mergeCell ref="O417:O418"/>
    <mergeCell ref="AA417:AA418"/>
    <mergeCell ref="AM417:AM418"/>
    <mergeCell ref="C419:C420"/>
    <mergeCell ref="O419:O420"/>
    <mergeCell ref="AA419:AA420"/>
    <mergeCell ref="AA421:AA422"/>
    <mergeCell ref="AM421:AM422"/>
    <mergeCell ref="AM407:AM408"/>
    <mergeCell ref="C409:C410"/>
    <mergeCell ref="O405:O406"/>
    <mergeCell ref="Z405:Z426"/>
    <mergeCell ref="AA405:AA406"/>
    <mergeCell ref="C411:C412"/>
    <mergeCell ref="O423:O424"/>
    <mergeCell ref="AA423:AA424"/>
    <mergeCell ref="AA407:AA408"/>
    <mergeCell ref="C423:C424"/>
    <mergeCell ref="C413:C414"/>
    <mergeCell ref="O413:O414"/>
    <mergeCell ref="AA413:AA414"/>
    <mergeCell ref="AM413:AM414"/>
    <mergeCell ref="C415:C416"/>
    <mergeCell ref="O415:O416"/>
    <mergeCell ref="AA415:AA416"/>
    <mergeCell ref="AM415:AM416"/>
    <mergeCell ref="AL405:AL426"/>
    <mergeCell ref="AM405:AM406"/>
    <mergeCell ref="AM435:AM437"/>
    <mergeCell ref="AL434:AN434"/>
    <mergeCell ref="E435:L436"/>
    <mergeCell ref="Q435:X436"/>
    <mergeCell ref="AM450:AM451"/>
    <mergeCell ref="C452:C453"/>
    <mergeCell ref="O452:O453"/>
    <mergeCell ref="AA452:AA453"/>
    <mergeCell ref="AM452:AM453"/>
    <mergeCell ref="AM444:AM445"/>
    <mergeCell ref="AL438:AL459"/>
    <mergeCell ref="AA448:AA449"/>
    <mergeCell ref="AO434:AV434"/>
    <mergeCell ref="B435:B437"/>
    <mergeCell ref="C435:C437"/>
    <mergeCell ref="D435:D437"/>
    <mergeCell ref="N435:N437"/>
    <mergeCell ref="O435:O437"/>
    <mergeCell ref="P435:P437"/>
    <mergeCell ref="AN435:AN437"/>
    <mergeCell ref="Z435:Z437"/>
    <mergeCell ref="AA435:AA437"/>
    <mergeCell ref="AC435:AJ436"/>
    <mergeCell ref="AO435:AV436"/>
    <mergeCell ref="AM481:AM482"/>
    <mergeCell ref="AL468:AL470"/>
    <mergeCell ref="AB468:AB470"/>
    <mergeCell ref="AA458:AA459"/>
    <mergeCell ref="AM458:AM459"/>
    <mergeCell ref="Z467:AB467"/>
    <mergeCell ref="AC467:AJ467"/>
    <mergeCell ref="O446:O447"/>
    <mergeCell ref="C442:C443"/>
    <mergeCell ref="O442:O443"/>
    <mergeCell ref="AA442:AA443"/>
    <mergeCell ref="AM442:AM443"/>
    <mergeCell ref="AM456:AM457"/>
    <mergeCell ref="AM440:AM441"/>
    <mergeCell ref="AM438:AM439"/>
    <mergeCell ref="C440:C441"/>
    <mergeCell ref="O440:O441"/>
    <mergeCell ref="AA440:AA441"/>
    <mergeCell ref="O438:O439"/>
    <mergeCell ref="Z438:Z459"/>
    <mergeCell ref="AA438:AA439"/>
    <mergeCell ref="C444:C445"/>
    <mergeCell ref="E468:L469"/>
    <mergeCell ref="Q468:X469"/>
    <mergeCell ref="AC468:AJ469"/>
    <mergeCell ref="O454:O455"/>
    <mergeCell ref="AA454:AA455"/>
    <mergeCell ref="AM454:AM455"/>
    <mergeCell ref="C446:C447"/>
    <mergeCell ref="AM468:AM470"/>
    <mergeCell ref="AA446:AA447"/>
    <mergeCell ref="AM446:AM447"/>
    <mergeCell ref="B405:B426"/>
    <mergeCell ref="AO467:AV467"/>
    <mergeCell ref="B468:B470"/>
    <mergeCell ref="C468:C470"/>
    <mergeCell ref="D468:D470"/>
    <mergeCell ref="N468:N470"/>
    <mergeCell ref="O468:O470"/>
    <mergeCell ref="P468:P470"/>
    <mergeCell ref="C458:C459"/>
    <mergeCell ref="O458:O459"/>
    <mergeCell ref="B434:D434"/>
    <mergeCell ref="E434:L434"/>
    <mergeCell ref="N434:P434"/>
    <mergeCell ref="Q434:X434"/>
    <mergeCell ref="Z434:AB434"/>
    <mergeCell ref="AC434:AJ434"/>
    <mergeCell ref="AN468:AN470"/>
    <mergeCell ref="Z468:Z470"/>
    <mergeCell ref="AA468:AA470"/>
    <mergeCell ref="AM448:AM449"/>
    <mergeCell ref="C448:C449"/>
    <mergeCell ref="O448:O449"/>
    <mergeCell ref="B438:B459"/>
    <mergeCell ref="C438:C439"/>
    <mergeCell ref="N438:N459"/>
    <mergeCell ref="C456:C457"/>
    <mergeCell ref="O456:O457"/>
    <mergeCell ref="AA456:AA457"/>
    <mergeCell ref="O450:O451"/>
    <mergeCell ref="AA450:AA451"/>
    <mergeCell ref="AB435:AB437"/>
    <mergeCell ref="AL435:AL437"/>
    <mergeCell ref="AM479:AM480"/>
    <mergeCell ref="AA473:AA474"/>
    <mergeCell ref="AA471:AA472"/>
    <mergeCell ref="C477:C478"/>
    <mergeCell ref="O444:O445"/>
    <mergeCell ref="AA444:AA445"/>
    <mergeCell ref="C450:C451"/>
    <mergeCell ref="B467:D467"/>
    <mergeCell ref="E467:L467"/>
    <mergeCell ref="N467:P467"/>
    <mergeCell ref="Q467:X467"/>
    <mergeCell ref="AM473:AM474"/>
    <mergeCell ref="C475:C476"/>
    <mergeCell ref="O475:O476"/>
    <mergeCell ref="AA475:AA476"/>
    <mergeCell ref="AM475:AM476"/>
    <mergeCell ref="C471:C472"/>
    <mergeCell ref="N471:N492"/>
    <mergeCell ref="O471:O472"/>
    <mergeCell ref="Z471:Z492"/>
    <mergeCell ref="AL467:AN467"/>
    <mergeCell ref="C454:C455"/>
    <mergeCell ref="AA485:AA486"/>
    <mergeCell ref="AM485:AM486"/>
    <mergeCell ref="AM477:AM478"/>
    <mergeCell ref="C479:C480"/>
    <mergeCell ref="O479:O480"/>
    <mergeCell ref="C489:C490"/>
    <mergeCell ref="O489:O490"/>
    <mergeCell ref="AA489:AA490"/>
    <mergeCell ref="C485:C486"/>
    <mergeCell ref="O485:O486"/>
    <mergeCell ref="AM524:AM525"/>
    <mergeCell ref="C520:C521"/>
    <mergeCell ref="B471:B492"/>
    <mergeCell ref="O477:O478"/>
    <mergeCell ref="AA477:AA478"/>
    <mergeCell ref="C483:C484"/>
    <mergeCell ref="C487:C488"/>
    <mergeCell ref="O487:O488"/>
    <mergeCell ref="C481:C482"/>
    <mergeCell ref="O481:O482"/>
    <mergeCell ref="AA481:AA482"/>
    <mergeCell ref="AA487:AA488"/>
    <mergeCell ref="C491:C492"/>
    <mergeCell ref="O491:O492"/>
    <mergeCell ref="AA491:AA492"/>
    <mergeCell ref="AM491:AM492"/>
    <mergeCell ref="B500:D500"/>
    <mergeCell ref="E500:L500"/>
    <mergeCell ref="N500:P500"/>
    <mergeCell ref="Q500:X500"/>
    <mergeCell ref="Z500:AB500"/>
    <mergeCell ref="AC500:AJ500"/>
    <mergeCell ref="AM489:AM490"/>
    <mergeCell ref="AA479:AA480"/>
    <mergeCell ref="AM487:AM488"/>
    <mergeCell ref="AL471:AL492"/>
    <mergeCell ref="AM471:AM472"/>
    <mergeCell ref="C473:C474"/>
    <mergeCell ref="O473:O474"/>
    <mergeCell ref="O483:O484"/>
    <mergeCell ref="AA483:AA484"/>
    <mergeCell ref="AM483:AM484"/>
    <mergeCell ref="AM522:AM523"/>
    <mergeCell ref="O516:O517"/>
    <mergeCell ref="B501:B503"/>
    <mergeCell ref="C501:C503"/>
    <mergeCell ref="D501:D503"/>
    <mergeCell ref="N501:N503"/>
    <mergeCell ref="O501:O503"/>
    <mergeCell ref="P501:P503"/>
    <mergeCell ref="E501:L502"/>
    <mergeCell ref="O506:O507"/>
    <mergeCell ref="AA506:AA507"/>
    <mergeCell ref="AM506:AM507"/>
    <mergeCell ref="C508:C509"/>
    <mergeCell ref="AL500:AN500"/>
    <mergeCell ref="AO500:AV500"/>
    <mergeCell ref="Q501:X502"/>
    <mergeCell ref="AC501:AJ502"/>
    <mergeCell ref="AO501:AV502"/>
    <mergeCell ref="O512:O513"/>
    <mergeCell ref="AA512:AA513"/>
    <mergeCell ref="AM512:AM513"/>
    <mergeCell ref="B504:B525"/>
    <mergeCell ref="AA516:AA517"/>
    <mergeCell ref="AM516:AM517"/>
    <mergeCell ref="C518:C519"/>
    <mergeCell ref="O518:O519"/>
    <mergeCell ref="O508:O509"/>
    <mergeCell ref="AA508:AA509"/>
    <mergeCell ref="AM508:AM509"/>
    <mergeCell ref="C524:C525"/>
    <mergeCell ref="O524:O525"/>
    <mergeCell ref="AA524:AA525"/>
    <mergeCell ref="O520:O521"/>
    <mergeCell ref="AA520:AA521"/>
    <mergeCell ref="C514:C515"/>
    <mergeCell ref="O514:O515"/>
    <mergeCell ref="AA514:AA515"/>
    <mergeCell ref="AM514:AM515"/>
    <mergeCell ref="AL504:AL525"/>
    <mergeCell ref="AM504:AM505"/>
    <mergeCell ref="C506:C507"/>
    <mergeCell ref="AA510:AA511"/>
    <mergeCell ref="C516:C517"/>
    <mergeCell ref="AN501:AN503"/>
    <mergeCell ref="Z501:Z503"/>
    <mergeCell ref="AA501:AA503"/>
    <mergeCell ref="AB501:AB503"/>
    <mergeCell ref="AL501:AL503"/>
    <mergeCell ref="AM501:AM503"/>
    <mergeCell ref="AM510:AM511"/>
    <mergeCell ref="C512:C513"/>
    <mergeCell ref="AA518:AA519"/>
    <mergeCell ref="AM518:AM519"/>
    <mergeCell ref="C504:C505"/>
    <mergeCell ref="N504:N525"/>
    <mergeCell ref="O504:O505"/>
    <mergeCell ref="Z504:Z525"/>
    <mergeCell ref="AA504:AA505"/>
    <mergeCell ref="C510:C511"/>
    <mergeCell ref="O510:O511"/>
    <mergeCell ref="AM520:AM521"/>
    <mergeCell ref="C522:C523"/>
    <mergeCell ref="O522:O523"/>
    <mergeCell ref="AA522:AA523"/>
  </mergeCells>
  <conditionalFormatting sqref="E194:E195">
    <cfRule type="cellIs" dxfId="658" priority="181" operator="greaterThan">
      <formula>2.6</formula>
    </cfRule>
  </conditionalFormatting>
  <conditionalFormatting sqref="E227:E228">
    <cfRule type="cellIs" dxfId="657" priority="180" operator="greaterThan">
      <formula>2.6</formula>
    </cfRule>
  </conditionalFormatting>
  <conditionalFormatting sqref="E260:E261">
    <cfRule type="cellIs" dxfId="656" priority="179" operator="greaterThan">
      <formula>2.6</formula>
    </cfRule>
  </conditionalFormatting>
  <conditionalFormatting sqref="E320:E321">
    <cfRule type="cellIs" dxfId="655" priority="169" operator="greaterThan">
      <formula>2.6</formula>
    </cfRule>
  </conditionalFormatting>
  <conditionalFormatting sqref="E353:E354">
    <cfRule type="cellIs" dxfId="654" priority="168" operator="greaterThan">
      <formula>2.6</formula>
    </cfRule>
  </conditionalFormatting>
  <conditionalFormatting sqref="E386:E387">
    <cfRule type="cellIs" dxfId="653" priority="167" operator="greaterThan">
      <formula>2.6</formula>
    </cfRule>
  </conditionalFormatting>
  <conditionalFormatting sqref="E322:F323">
    <cfRule type="cellIs" dxfId="652" priority="172" operator="greaterThan">
      <formula>2.6</formula>
    </cfRule>
  </conditionalFormatting>
  <conditionalFormatting sqref="E355:F356">
    <cfRule type="cellIs" dxfId="651" priority="171" operator="greaterThan">
      <formula>2.6</formula>
    </cfRule>
  </conditionalFormatting>
  <conditionalFormatting sqref="E388:F389">
    <cfRule type="cellIs" dxfId="650" priority="170" operator="greaterThan">
      <formula>2.6</formula>
    </cfRule>
  </conditionalFormatting>
  <conditionalFormatting sqref="E450:F451">
    <cfRule type="cellIs" dxfId="649" priority="157" operator="greaterThan">
      <formula>2.6</formula>
    </cfRule>
  </conditionalFormatting>
  <conditionalFormatting sqref="E483:F484">
    <cfRule type="cellIs" dxfId="648" priority="156" operator="greaterThan">
      <formula>2.6</formula>
    </cfRule>
  </conditionalFormatting>
  <conditionalFormatting sqref="E516:F517">
    <cfRule type="cellIs" dxfId="647" priority="155" operator="greaterThan">
      <formula>2.6</formula>
    </cfRule>
  </conditionalFormatting>
  <conditionalFormatting sqref="E324:H325">
    <cfRule type="cellIs" dxfId="646" priority="175" operator="greaterThan">
      <formula>2.6</formula>
    </cfRule>
  </conditionalFormatting>
  <conditionalFormatting sqref="E357:H358">
    <cfRule type="cellIs" dxfId="645" priority="174" operator="greaterThan">
      <formula>2.6</formula>
    </cfRule>
  </conditionalFormatting>
  <conditionalFormatting sqref="E390:H391">
    <cfRule type="cellIs" dxfId="644" priority="173" operator="greaterThan">
      <formula>2.6</formula>
    </cfRule>
  </conditionalFormatting>
  <conditionalFormatting sqref="E452:H453">
    <cfRule type="cellIs" dxfId="643" priority="160" operator="greaterThan">
      <formula>2.6</formula>
    </cfRule>
  </conditionalFormatting>
  <conditionalFormatting sqref="E485:H486">
    <cfRule type="cellIs" dxfId="642" priority="159" operator="greaterThan">
      <formula>2.6</formula>
    </cfRule>
  </conditionalFormatting>
  <conditionalFormatting sqref="E518:H519">
    <cfRule type="cellIs" dxfId="641" priority="158" operator="greaterThan">
      <formula>2.6</formula>
    </cfRule>
  </conditionalFormatting>
  <conditionalFormatting sqref="E326:J327">
    <cfRule type="cellIs" dxfId="640" priority="178" operator="greaterThan">
      <formula>2.6</formula>
    </cfRule>
  </conditionalFormatting>
  <conditionalFormatting sqref="E359:J360">
    <cfRule type="cellIs" dxfId="639" priority="177" operator="greaterThan">
      <formula>2.6</formula>
    </cfRule>
  </conditionalFormatting>
  <conditionalFormatting sqref="E392:J393">
    <cfRule type="cellIs" dxfId="638" priority="176" operator="greaterThan">
      <formula>2.6</formula>
    </cfRule>
  </conditionalFormatting>
  <conditionalFormatting sqref="E454:J455">
    <cfRule type="cellIs" dxfId="637" priority="163" operator="greaterThan">
      <formula>2.6</formula>
    </cfRule>
  </conditionalFormatting>
  <conditionalFormatting sqref="E487:J488">
    <cfRule type="cellIs" dxfId="636" priority="162" operator="greaterThan">
      <formula>2.6</formula>
    </cfRule>
  </conditionalFormatting>
  <conditionalFormatting sqref="E520:J521">
    <cfRule type="cellIs" dxfId="635" priority="161" operator="greaterThan">
      <formula>2.6</formula>
    </cfRule>
  </conditionalFormatting>
  <conditionalFormatting sqref="E9:L30">
    <cfRule type="cellIs" dxfId="634" priority="206" operator="greaterThan">
      <formula>2.6</formula>
    </cfRule>
  </conditionalFormatting>
  <conditionalFormatting sqref="E42:L63">
    <cfRule type="cellIs" dxfId="633" priority="205" operator="greaterThan">
      <formula>320</formula>
    </cfRule>
  </conditionalFormatting>
  <conditionalFormatting sqref="E141:L162">
    <cfRule type="cellIs" dxfId="632" priority="204" operator="greaterThan">
      <formula>2.6</formula>
    </cfRule>
  </conditionalFormatting>
  <conditionalFormatting sqref="E174:L193 F194:L195">
    <cfRule type="cellIs" dxfId="631" priority="203" operator="greaterThan">
      <formula>320</formula>
    </cfRule>
  </conditionalFormatting>
  <conditionalFormatting sqref="E273:L294">
    <cfRule type="cellIs" dxfId="630" priority="202" operator="greaterThan">
      <formula>2.6</formula>
    </cfRule>
  </conditionalFormatting>
  <conditionalFormatting sqref="E306:L319 F320:L321 G322:L323 I324:L325 K326:L327">
    <cfRule type="cellIs" dxfId="629" priority="201" operator="greaterThan">
      <formula>320</formula>
    </cfRule>
  </conditionalFormatting>
  <conditionalFormatting sqref="E405:L426">
    <cfRule type="cellIs" dxfId="628" priority="200" operator="greaterThan">
      <formula>2.6</formula>
    </cfRule>
  </conditionalFormatting>
  <conditionalFormatting sqref="E438:L449 G450:L451 I452:L453 K454:L455">
    <cfRule type="cellIs" dxfId="627" priority="199" operator="greaterThan">
      <formula>320</formula>
    </cfRule>
  </conditionalFormatting>
  <conditionalFormatting sqref="E456:L459">
    <cfRule type="cellIs" dxfId="626" priority="166" operator="greaterThan">
      <formula>2.6</formula>
    </cfRule>
  </conditionalFormatting>
  <conditionalFormatting sqref="E489:L492">
    <cfRule type="cellIs" dxfId="625" priority="165" operator="greaterThan">
      <formula>2.6</formula>
    </cfRule>
  </conditionalFormatting>
  <conditionalFormatting sqref="E522:L525">
    <cfRule type="cellIs" dxfId="624" priority="164" operator="greaterThan">
      <formula>2.6</formula>
    </cfRule>
  </conditionalFormatting>
  <conditionalFormatting sqref="Q194:Q195">
    <cfRule type="cellIs" dxfId="623" priority="154" operator="greaterThan">
      <formula>2.6</formula>
    </cfRule>
  </conditionalFormatting>
  <conditionalFormatting sqref="Q227:Q228">
    <cfRule type="cellIs" dxfId="622" priority="152" operator="greaterThan">
      <formula>2.6</formula>
    </cfRule>
  </conditionalFormatting>
  <conditionalFormatting sqref="Q260:Q261">
    <cfRule type="cellIs" dxfId="621" priority="150" operator="greaterThan">
      <formula>2.6</formula>
    </cfRule>
  </conditionalFormatting>
  <conditionalFormatting sqref="Q310:Q319">
    <cfRule type="cellIs" dxfId="620" priority="190" operator="greaterThan">
      <formula>320</formula>
    </cfRule>
  </conditionalFormatting>
  <conditionalFormatting sqref="Q320:Q327">
    <cfRule type="cellIs" dxfId="619" priority="104" operator="greaterThan">
      <formula>2.6</formula>
    </cfRule>
  </conditionalFormatting>
  <conditionalFormatting sqref="Q353:Q360">
    <cfRule type="cellIs" dxfId="618" priority="103" operator="greaterThan">
      <formula>2.6</formula>
    </cfRule>
  </conditionalFormatting>
  <conditionalFormatting sqref="Q386:Q393">
    <cfRule type="cellIs" dxfId="617" priority="101" operator="greaterThan">
      <formula>2.6</formula>
    </cfRule>
  </conditionalFormatting>
  <conditionalFormatting sqref="Q440:Q449">
    <cfRule type="cellIs" dxfId="616" priority="186" operator="greaterThan">
      <formula>320</formula>
    </cfRule>
  </conditionalFormatting>
  <conditionalFormatting sqref="Q450:Q459">
    <cfRule type="cellIs" dxfId="615" priority="47" operator="greaterThan">
      <formula>2.6</formula>
    </cfRule>
  </conditionalFormatting>
  <conditionalFormatting sqref="Q483:Q492">
    <cfRule type="cellIs" dxfId="614" priority="43" operator="greaterThan">
      <formula>2.6</formula>
    </cfRule>
  </conditionalFormatting>
  <conditionalFormatting sqref="Q516:Q525">
    <cfRule type="cellIs" dxfId="613" priority="37" operator="greaterThan">
      <formula>2.6</formula>
    </cfRule>
  </conditionalFormatting>
  <conditionalFormatting sqref="Q9:X30">
    <cfRule type="cellIs" dxfId="612" priority="214" operator="greaterThan">
      <formula>2.6</formula>
    </cfRule>
  </conditionalFormatting>
  <conditionalFormatting sqref="Q42:X63">
    <cfRule type="cellIs" dxfId="611" priority="213" operator="greaterThan">
      <formula>320</formula>
    </cfRule>
  </conditionalFormatting>
  <conditionalFormatting sqref="Q141:X162">
    <cfRule type="cellIs" dxfId="610" priority="212" operator="greaterThan">
      <formula>2.6</formula>
    </cfRule>
  </conditionalFormatting>
  <conditionalFormatting sqref="Q174:X193 R194:X195">
    <cfRule type="cellIs" dxfId="609" priority="211" operator="greaterThan">
      <formula>320</formula>
    </cfRule>
  </conditionalFormatting>
  <conditionalFormatting sqref="Q273:X294">
    <cfRule type="cellIs" dxfId="608" priority="189" operator="greaterThan">
      <formula>2.6</formula>
    </cfRule>
  </conditionalFormatting>
  <conditionalFormatting sqref="Q306:X309 R310:X313 R314:W321 S322:W323 U324:W325 W326:W327">
    <cfRule type="cellIs" dxfId="607" priority="209" operator="greaterThan">
      <formula>320</formula>
    </cfRule>
  </conditionalFormatting>
  <conditionalFormatting sqref="Q405:X426">
    <cfRule type="cellIs" dxfId="606" priority="184" operator="greaterThan">
      <formula>2.6</formula>
    </cfRule>
  </conditionalFormatting>
  <conditionalFormatting sqref="Q438:X439 R440:X441 R442:W449 S450:W451 U452:W453 W454:W455">
    <cfRule type="cellIs" dxfId="605" priority="207" operator="greaterThan">
      <formula>320</formula>
    </cfRule>
  </conditionalFormatting>
  <conditionalFormatting sqref="R322:R323">
    <cfRule type="cellIs" dxfId="604" priority="118" operator="greaterThan">
      <formula>2.6</formula>
    </cfRule>
  </conditionalFormatting>
  <conditionalFormatting sqref="R355:R356">
    <cfRule type="cellIs" dxfId="603" priority="114" operator="greaterThan">
      <formula>2.6</formula>
    </cfRule>
  </conditionalFormatting>
  <conditionalFormatting sqref="R388:R389">
    <cfRule type="cellIs" dxfId="602" priority="110" operator="greaterThan">
      <formula>2.6</formula>
    </cfRule>
  </conditionalFormatting>
  <conditionalFormatting sqref="R450:R451">
    <cfRule type="cellIs" dxfId="601" priority="48" operator="greaterThan">
      <formula>2.6</formula>
    </cfRule>
  </conditionalFormatting>
  <conditionalFormatting sqref="R483:R484">
    <cfRule type="cellIs" dxfId="600" priority="44" operator="greaterThan">
      <formula>2.6</formula>
    </cfRule>
  </conditionalFormatting>
  <conditionalFormatting sqref="R516:R517">
    <cfRule type="cellIs" dxfId="599" priority="38" operator="greaterThan">
      <formula>2.6</formula>
    </cfRule>
  </conditionalFormatting>
  <conditionalFormatting sqref="R324:T325">
    <cfRule type="cellIs" dxfId="598" priority="132" operator="greaterThan">
      <formula>2.6</formula>
    </cfRule>
  </conditionalFormatting>
  <conditionalFormatting sqref="R357:T358">
    <cfRule type="cellIs" dxfId="597" priority="128" operator="greaterThan">
      <formula>2.6</formula>
    </cfRule>
  </conditionalFormatting>
  <conditionalFormatting sqref="R390:T391">
    <cfRule type="cellIs" dxfId="596" priority="124" operator="greaterThan">
      <formula>2.6</formula>
    </cfRule>
  </conditionalFormatting>
  <conditionalFormatting sqref="R452:T453">
    <cfRule type="cellIs" dxfId="595" priority="62" operator="greaterThan">
      <formula>2.6</formula>
    </cfRule>
  </conditionalFormatting>
  <conditionalFormatting sqref="R485:T486">
    <cfRule type="cellIs" dxfId="594" priority="56" operator="greaterThan">
      <formula>2.6</formula>
    </cfRule>
  </conditionalFormatting>
  <conditionalFormatting sqref="R518:T519">
    <cfRule type="cellIs" dxfId="593" priority="54" operator="greaterThan">
      <formula>2.6</formula>
    </cfRule>
  </conditionalFormatting>
  <conditionalFormatting sqref="R326:V327">
    <cfRule type="cellIs" dxfId="592" priority="146" operator="greaterThan">
      <formula>2.6</formula>
    </cfRule>
  </conditionalFormatting>
  <conditionalFormatting sqref="R359:V360">
    <cfRule type="cellIs" dxfId="591" priority="142" operator="greaterThan">
      <formula>2.6</formula>
    </cfRule>
  </conditionalFormatting>
  <conditionalFormatting sqref="R392:V393">
    <cfRule type="cellIs" dxfId="590" priority="138" operator="greaterThan">
      <formula>2.6</formula>
    </cfRule>
  </conditionalFormatting>
  <conditionalFormatting sqref="R454:V455">
    <cfRule type="cellIs" dxfId="589" priority="74" operator="greaterThan">
      <formula>2.6</formula>
    </cfRule>
  </conditionalFormatting>
  <conditionalFormatting sqref="R487:V488">
    <cfRule type="cellIs" dxfId="588" priority="72" operator="greaterThan">
      <formula>2.6</formula>
    </cfRule>
  </conditionalFormatting>
  <conditionalFormatting sqref="R520:V521">
    <cfRule type="cellIs" dxfId="587" priority="66" operator="greaterThan">
      <formula>2.6</formula>
    </cfRule>
  </conditionalFormatting>
  <conditionalFormatting sqref="R456:X459">
    <cfRule type="cellIs" dxfId="586" priority="94" operator="greaterThan">
      <formula>2.6</formula>
    </cfRule>
  </conditionalFormatting>
  <conditionalFormatting sqref="R489:X492">
    <cfRule type="cellIs" dxfId="585" priority="88" operator="greaterThan">
      <formula>2.6</formula>
    </cfRule>
  </conditionalFormatting>
  <conditionalFormatting sqref="R522:X525">
    <cfRule type="cellIs" dxfId="584" priority="82" operator="greaterThan">
      <formula>2.6</formula>
    </cfRule>
  </conditionalFormatting>
  <conditionalFormatting sqref="X314:X327">
    <cfRule type="cellIs" dxfId="583" priority="188" operator="greaterThan">
      <formula>320</formula>
    </cfRule>
  </conditionalFormatting>
  <conditionalFormatting sqref="X442:X455">
    <cfRule type="cellIs" dxfId="582" priority="187" operator="greaterThan">
      <formula>320</formula>
    </cfRule>
  </conditionalFormatting>
  <conditionalFormatting sqref="AC174:AC193">
    <cfRule type="cellIs" dxfId="581" priority="196" operator="greaterThan">
      <formula>320</formula>
    </cfRule>
  </conditionalFormatting>
  <conditionalFormatting sqref="AC194:AC195">
    <cfRule type="cellIs" dxfId="580" priority="153" operator="greaterThan">
      <formula>2.6</formula>
    </cfRule>
  </conditionalFormatting>
  <conditionalFormatting sqref="AC227:AC228">
    <cfRule type="cellIs" dxfId="579" priority="151" operator="greaterThan">
      <formula>2.6</formula>
    </cfRule>
  </conditionalFormatting>
  <conditionalFormatting sqref="AC260:AC261">
    <cfRule type="cellIs" dxfId="578" priority="149" operator="greaterThan">
      <formula>2.6</formula>
    </cfRule>
  </conditionalFormatting>
  <conditionalFormatting sqref="AC320:AC327">
    <cfRule type="cellIs" dxfId="577" priority="105" operator="greaterThan">
      <formula>2.6</formula>
    </cfRule>
  </conditionalFormatting>
  <conditionalFormatting sqref="AC353:AC360">
    <cfRule type="cellIs" dxfId="576" priority="102" operator="greaterThan">
      <formula>2.6</formula>
    </cfRule>
  </conditionalFormatting>
  <conditionalFormatting sqref="AC386:AC393">
    <cfRule type="cellIs" dxfId="575" priority="100" operator="greaterThan">
      <formula>2.6</formula>
    </cfRule>
  </conditionalFormatting>
  <conditionalFormatting sqref="AC450:AC459">
    <cfRule type="cellIs" dxfId="574" priority="45" operator="greaterThan">
      <formula>2.6</formula>
    </cfRule>
  </conditionalFormatting>
  <conditionalFormatting sqref="AC483:AC492">
    <cfRule type="cellIs" dxfId="573" priority="41" operator="greaterThan">
      <formula>2.6</formula>
    </cfRule>
  </conditionalFormatting>
  <conditionalFormatting sqref="AC516:AC525">
    <cfRule type="cellIs" dxfId="572" priority="39" operator="greaterThan">
      <formula>2.6</formula>
    </cfRule>
  </conditionalFormatting>
  <conditionalFormatting sqref="AC9:AJ30">
    <cfRule type="cellIs" dxfId="571" priority="198" operator="greaterThan">
      <formula>2.6</formula>
    </cfRule>
  </conditionalFormatting>
  <conditionalFormatting sqref="AC42:AJ63">
    <cfRule type="cellIs" dxfId="570" priority="197" operator="greaterThan">
      <formula>320</formula>
    </cfRule>
  </conditionalFormatting>
  <conditionalFormatting sqref="AC141:AJ162">
    <cfRule type="cellIs" dxfId="569" priority="228" operator="greaterThan">
      <formula>2.6</formula>
    </cfRule>
  </conditionalFormatting>
  <conditionalFormatting sqref="AC273:AJ294">
    <cfRule type="cellIs" dxfId="568" priority="106" operator="greaterThan">
      <formula>2.6</formula>
    </cfRule>
  </conditionalFormatting>
  <conditionalFormatting sqref="AC306:AJ306 AC307:AI319 AD320:AI321 AE322:AI323 AG324:AI325 AI326:AI327">
    <cfRule type="cellIs" dxfId="567" priority="225" operator="greaterThan">
      <formula>320</formula>
    </cfRule>
  </conditionalFormatting>
  <conditionalFormatting sqref="AC405:AJ426">
    <cfRule type="cellIs" dxfId="566" priority="49" operator="greaterThan">
      <formula>2.6</formula>
    </cfRule>
  </conditionalFormatting>
  <conditionalFormatting sqref="AC438:AJ449">
    <cfRule type="cellIs" dxfId="565" priority="192" operator="greaterThan">
      <formula>320</formula>
    </cfRule>
  </conditionalFormatting>
  <conditionalFormatting sqref="AD322:AD323">
    <cfRule type="cellIs" dxfId="564" priority="116" operator="greaterThan">
      <formula>2.6</formula>
    </cfRule>
  </conditionalFormatting>
  <conditionalFormatting sqref="AD355:AD356">
    <cfRule type="cellIs" dxfId="563" priority="112" operator="greaterThan">
      <formula>2.6</formula>
    </cfRule>
  </conditionalFormatting>
  <conditionalFormatting sqref="AD388:AD389">
    <cfRule type="cellIs" dxfId="562" priority="108" operator="greaterThan">
      <formula>2.6</formula>
    </cfRule>
  </conditionalFormatting>
  <conditionalFormatting sqref="AD450:AD451">
    <cfRule type="cellIs" dxfId="561" priority="46" operator="greaterThan">
      <formula>2.6</formula>
    </cfRule>
  </conditionalFormatting>
  <conditionalFormatting sqref="AD483:AD484">
    <cfRule type="cellIs" dxfId="560" priority="42" operator="greaterThan">
      <formula>2.6</formula>
    </cfRule>
  </conditionalFormatting>
  <conditionalFormatting sqref="AD516:AD517">
    <cfRule type="cellIs" dxfId="559" priority="40" operator="greaterThan">
      <formula>2.6</formula>
    </cfRule>
  </conditionalFormatting>
  <conditionalFormatting sqref="AD324:AF325">
    <cfRule type="cellIs" dxfId="558" priority="130" operator="greaterThan">
      <formula>2.6</formula>
    </cfRule>
  </conditionalFormatting>
  <conditionalFormatting sqref="AD357:AF358">
    <cfRule type="cellIs" dxfId="557" priority="126" operator="greaterThan">
      <formula>2.6</formula>
    </cfRule>
  </conditionalFormatting>
  <conditionalFormatting sqref="AD390:AF391">
    <cfRule type="cellIs" dxfId="556" priority="122" operator="greaterThan">
      <formula>2.6</formula>
    </cfRule>
  </conditionalFormatting>
  <conditionalFormatting sqref="AD452:AF453">
    <cfRule type="cellIs" dxfId="555" priority="60" operator="greaterThan">
      <formula>2.6</formula>
    </cfRule>
  </conditionalFormatting>
  <conditionalFormatting sqref="AD485:AF486">
    <cfRule type="cellIs" dxfId="554" priority="58" operator="greaterThan">
      <formula>2.6</formula>
    </cfRule>
  </conditionalFormatting>
  <conditionalFormatting sqref="AD518:AF519">
    <cfRule type="cellIs" dxfId="553" priority="52" operator="greaterThan">
      <formula>2.6</formula>
    </cfRule>
  </conditionalFormatting>
  <conditionalFormatting sqref="AD326:AH327">
    <cfRule type="cellIs" dxfId="552" priority="144" operator="greaterThan">
      <formula>2.6</formula>
    </cfRule>
  </conditionalFormatting>
  <conditionalFormatting sqref="AD359:AH360">
    <cfRule type="cellIs" dxfId="551" priority="140" operator="greaterThan">
      <formula>2.6</formula>
    </cfRule>
  </conditionalFormatting>
  <conditionalFormatting sqref="AD392:AH393">
    <cfRule type="cellIs" dxfId="550" priority="136" operator="greaterThan">
      <formula>2.6</formula>
    </cfRule>
  </conditionalFormatting>
  <conditionalFormatting sqref="AD454:AH455">
    <cfRule type="cellIs" dxfId="549" priority="76" operator="greaterThan">
      <formula>2.6</formula>
    </cfRule>
  </conditionalFormatting>
  <conditionalFormatting sqref="AD487:AH488">
    <cfRule type="cellIs" dxfId="548" priority="70" operator="greaterThan">
      <formula>2.6</formula>
    </cfRule>
  </conditionalFormatting>
  <conditionalFormatting sqref="AD520:AH521">
    <cfRule type="cellIs" dxfId="547" priority="68" operator="greaterThan">
      <formula>2.6</formula>
    </cfRule>
  </conditionalFormatting>
  <conditionalFormatting sqref="AD174:AJ195">
    <cfRule type="cellIs" dxfId="546" priority="195" operator="greaterThan">
      <formula>320</formula>
    </cfRule>
  </conditionalFormatting>
  <conditionalFormatting sqref="AD456:AJ459">
    <cfRule type="cellIs" dxfId="545" priority="91" operator="greaterThan">
      <formula>2.6</formula>
    </cfRule>
  </conditionalFormatting>
  <conditionalFormatting sqref="AD489:AJ492">
    <cfRule type="cellIs" dxfId="544" priority="85" operator="greaterThan">
      <formula>2.6</formula>
    </cfRule>
  </conditionalFormatting>
  <conditionalFormatting sqref="AD522:AJ525">
    <cfRule type="cellIs" dxfId="543" priority="79" operator="greaterThan">
      <formula>2.6</formula>
    </cfRule>
  </conditionalFormatting>
  <conditionalFormatting sqref="AE450:AJ451 AG452:AJ453 AI454:AJ455">
    <cfRule type="cellIs" dxfId="542" priority="223" operator="greaterThan">
      <formula>320</formula>
    </cfRule>
  </conditionalFormatting>
  <conditionalFormatting sqref="AJ307:AJ327">
    <cfRule type="cellIs" dxfId="541" priority="194" operator="greaterThan">
      <formula>320</formula>
    </cfRule>
  </conditionalFormatting>
  <conditionalFormatting sqref="AO194:AO195">
    <cfRule type="cellIs" dxfId="540" priority="36" operator="greaterThan">
      <formula>2.6</formula>
    </cfRule>
  </conditionalFormatting>
  <conditionalFormatting sqref="AO227:AO228">
    <cfRule type="cellIs" dxfId="539" priority="35" operator="greaterThan">
      <formula>2.6</formula>
    </cfRule>
  </conditionalFormatting>
  <conditionalFormatting sqref="AO260:AO261">
    <cfRule type="cellIs" dxfId="538" priority="34" operator="greaterThan">
      <formula>2.6</formula>
    </cfRule>
  </conditionalFormatting>
  <conditionalFormatting sqref="AO320:AO321">
    <cfRule type="cellIs" dxfId="537" priority="24" operator="greaterThan">
      <formula>2.6</formula>
    </cfRule>
  </conditionalFormatting>
  <conditionalFormatting sqref="AO353:AO354">
    <cfRule type="cellIs" dxfId="536" priority="23" operator="greaterThan">
      <formula>2.6</formula>
    </cfRule>
  </conditionalFormatting>
  <conditionalFormatting sqref="AO386:AO387">
    <cfRule type="cellIs" dxfId="535" priority="22" operator="greaterThan">
      <formula>2.6</formula>
    </cfRule>
  </conditionalFormatting>
  <conditionalFormatting sqref="AO450:AO455">
    <cfRule type="cellIs" dxfId="534" priority="5" operator="greaterThan">
      <formula>2.6</formula>
    </cfRule>
  </conditionalFormatting>
  <conditionalFormatting sqref="AO483:AO488">
    <cfRule type="cellIs" dxfId="533" priority="3" operator="greaterThan">
      <formula>2.6</formula>
    </cfRule>
  </conditionalFormatting>
  <conditionalFormatting sqref="AO516:AO521">
    <cfRule type="cellIs" dxfId="532" priority="1" operator="greaterThan">
      <formula>2.6</formula>
    </cfRule>
  </conditionalFormatting>
  <conditionalFormatting sqref="AO322:AP323">
    <cfRule type="cellIs" dxfId="531" priority="27" operator="greaterThan">
      <formula>2.6</formula>
    </cfRule>
  </conditionalFormatting>
  <conditionalFormatting sqref="AO355:AP356">
    <cfRule type="cellIs" dxfId="530" priority="26" operator="greaterThan">
      <formula>2.6</formula>
    </cfRule>
  </conditionalFormatting>
  <conditionalFormatting sqref="AO388:AP389">
    <cfRule type="cellIs" dxfId="529" priority="25" operator="greaterThan">
      <formula>2.6</formula>
    </cfRule>
  </conditionalFormatting>
  <conditionalFormatting sqref="AO324:AR325">
    <cfRule type="cellIs" dxfId="528" priority="30" operator="greaterThan">
      <formula>2.6</formula>
    </cfRule>
  </conditionalFormatting>
  <conditionalFormatting sqref="AO357:AR358">
    <cfRule type="cellIs" dxfId="527" priority="29" operator="greaterThan">
      <formula>2.6</formula>
    </cfRule>
  </conditionalFormatting>
  <conditionalFormatting sqref="AO390:AR391">
    <cfRule type="cellIs" dxfId="526" priority="28" operator="greaterThan">
      <formula>2.6</formula>
    </cfRule>
  </conditionalFormatting>
  <conditionalFormatting sqref="AO326:AT327">
    <cfRule type="cellIs" dxfId="525" priority="33" operator="greaterThan">
      <formula>2.6</formula>
    </cfRule>
  </conditionalFormatting>
  <conditionalFormatting sqref="AO359:AT360">
    <cfRule type="cellIs" dxfId="524" priority="32" operator="greaterThan">
      <formula>2.6</formula>
    </cfRule>
  </conditionalFormatting>
  <conditionalFormatting sqref="AO392:AT393">
    <cfRule type="cellIs" dxfId="523" priority="31" operator="greaterThan">
      <formula>2.6</formula>
    </cfRule>
  </conditionalFormatting>
  <conditionalFormatting sqref="AO9:AV30">
    <cfRule type="cellIs" dxfId="522" priority="222" operator="greaterThan">
      <formula>2.6</formula>
    </cfRule>
  </conditionalFormatting>
  <conditionalFormatting sqref="AO42:AV63">
    <cfRule type="cellIs" dxfId="521" priority="221" operator="greaterThan">
      <formula>320</formula>
    </cfRule>
  </conditionalFormatting>
  <conditionalFormatting sqref="AO141:AV162">
    <cfRule type="cellIs" dxfId="520" priority="220" operator="greaterThan">
      <formula>2.6</formula>
    </cfRule>
  </conditionalFormatting>
  <conditionalFormatting sqref="AO174:AV193 AP194:AV195">
    <cfRule type="cellIs" dxfId="519" priority="219" operator="greaterThan">
      <formula>320</formula>
    </cfRule>
  </conditionalFormatting>
  <conditionalFormatting sqref="AO273:AV294">
    <cfRule type="cellIs" dxfId="518" priority="218" operator="greaterThan">
      <formula>2.6</formula>
    </cfRule>
  </conditionalFormatting>
  <conditionalFormatting sqref="AO306:AV319 AP320:AV321 AQ322:AV323 AS324:AV325 AU326:AV327">
    <cfRule type="cellIs" dxfId="517" priority="217" operator="greaterThan">
      <formula>320</formula>
    </cfRule>
  </conditionalFormatting>
  <conditionalFormatting sqref="AO405:AV426">
    <cfRule type="cellIs" dxfId="516" priority="182" operator="greaterThan">
      <formula>2.6</formula>
    </cfRule>
  </conditionalFormatting>
  <conditionalFormatting sqref="AO438:AV449">
    <cfRule type="cellIs" dxfId="515" priority="183" operator="greaterThan">
      <formula>320</formula>
    </cfRule>
  </conditionalFormatting>
  <conditionalFormatting sqref="AO456:AV459">
    <cfRule type="cellIs" dxfId="514" priority="21" operator="greaterThan">
      <formula>2.6</formula>
    </cfRule>
  </conditionalFormatting>
  <conditionalFormatting sqref="AO489:AV492">
    <cfRule type="cellIs" dxfId="513" priority="20" operator="greaterThan">
      <formula>2.6</formula>
    </cfRule>
  </conditionalFormatting>
  <conditionalFormatting sqref="AO522:AV525">
    <cfRule type="cellIs" dxfId="512" priority="19" operator="greaterThan">
      <formula>2.6</formula>
    </cfRule>
  </conditionalFormatting>
  <conditionalFormatting sqref="AP450:AP451">
    <cfRule type="cellIs" dxfId="511" priority="6" operator="greaterThan">
      <formula>2.6</formula>
    </cfRule>
  </conditionalFormatting>
  <conditionalFormatting sqref="AP483:AP484">
    <cfRule type="cellIs" dxfId="510" priority="4" operator="greaterThan">
      <formula>2.6</formula>
    </cfRule>
  </conditionalFormatting>
  <conditionalFormatting sqref="AP516:AP517">
    <cfRule type="cellIs" dxfId="509" priority="2" operator="greaterThan">
      <formula>2.6</formula>
    </cfRule>
  </conditionalFormatting>
  <conditionalFormatting sqref="AP452:AR453">
    <cfRule type="cellIs" dxfId="508" priority="12" operator="greaterThan">
      <formula>2.6</formula>
    </cfRule>
  </conditionalFormatting>
  <conditionalFormatting sqref="AP485:AR486">
    <cfRule type="cellIs" dxfId="507" priority="10" operator="greaterThan">
      <formula>2.6</formula>
    </cfRule>
  </conditionalFormatting>
  <conditionalFormatting sqref="AP518:AR519">
    <cfRule type="cellIs" dxfId="506" priority="8" operator="greaterThan">
      <formula>2.6</formula>
    </cfRule>
  </conditionalFormatting>
  <conditionalFormatting sqref="AP454:AT455">
    <cfRule type="cellIs" dxfId="505" priority="18" operator="greaterThan">
      <formula>2.6</formula>
    </cfRule>
  </conditionalFormatting>
  <conditionalFormatting sqref="AP487:AT488">
    <cfRule type="cellIs" dxfId="504" priority="16" operator="greaterThan">
      <formula>2.6</formula>
    </cfRule>
  </conditionalFormatting>
  <conditionalFormatting sqref="AP520:AT521">
    <cfRule type="cellIs" dxfId="503" priority="14" operator="greaterThan">
      <formula>2.6</formula>
    </cfRule>
  </conditionalFormatting>
  <conditionalFormatting sqref="AQ450:AV451 AS452:AV453 AU454:AV455">
    <cfRule type="cellIs" dxfId="502" priority="215" operator="greaterThan">
      <formula>320</formula>
    </cfRule>
  </conditionalFormatting>
  <dataValidations count="3">
    <dataValidation type="list" allowBlank="1" showInputMessage="1" showErrorMessage="1" sqref="B5:D5 B38:D38 B71:D71 B104:D104 B137:D137 B170:D170 B203:D203 B236:D236 B269:D269 B302:D302 B335:D335 B368:D368 B401:D401 B434:D434 B467:D467 B500:D500 N5:P5 Z5:AB5 N38:P38 N71:P71 N104:P104 N137:P137 N170:P170 N203:P203 N236:P236 N269:P269 N302:P302 N335:P335 N368:P368 N401:P401 N434:P434 N467:P467 Z38:AB38 Z71:AB71 Z104:AB104 Z137:AB137 Z170:AB170 Z203:AB203 Z236:AB236 Z269:AB269 Z302:AB302 Z335:AB335 Z368:AB368 Z401:AB401 Z434:AB434 Z467:AB467 AL500:AN500 Z500:AB500 AL5:AN5 AL467:AN467 AL38:AN38 AL71:AN71 AL104:AN104 AL137:AN137 AL170:AN170 AL203:AN203 AL236:AN236 AL269:AN269 AL302:AN302 AL335:AN335 AL368:AN368 AL401:AN401 AL434:AN434 N500:P500" xr:uid="{C5082C82-F914-4989-9481-5EB3FDDBC79D}">
      <formula1>"Zona sísmica A,Zona sísmica B,Zona sísmica C,Zona sísmica D,"</formula1>
    </dataValidation>
    <dataValidation type="list" allowBlank="1" showInputMessage="1" showErrorMessage="1" sqref="B369:B371 B6:B8 B39:B41 B72:B74 B105:B107 B138:B140 B171:B173 B204:B206 B237:B239 B270:B272 B303:B305 B336:B338 N369:N371 B402:B404 B435:B437 B468:B470 N402:N404 N6:N8 N39:N41 N72:N74 N105:N107 N138:N140 N171:N173 N204:N206 N237:N239 N270:N272 N303:N305 N336:N338 Z369:Z371 Z402:Z404 N435:N437 N468:N470 Z435:Z437 Z6:Z8 Z39:Z41 Z72:Z74 Z105:Z107 Z138:Z140 Z171:Z173 Z204:Z206 Z237:Z239 Z270:Z272 Z303:Z305 Z336:Z338 AL369:AL371 AL402:AL404 AL435:AL437 Z468:Z470 AL468:AL470 AL6:AL8 AL39:AL41 AL72:AL74 AL105:AL107 AL138:AL140 AL171:AL173 AL204:AL206 AL237:AL239 AL270:AL272 AL303:AL305 AL336:AL338 B501:B503 N501:N503 Z501:Z503 AL501:AL503" xr:uid="{5AD306F7-D7CE-4D05-AC47-799AAD27EFE5}">
      <formula1>"Categoría de terreno 1,Categoría de terreno 2,Categoría de terreno 3,Categoría de terreno 4"</formula1>
    </dataValidation>
    <dataValidation type="list" allowBlank="1" showInputMessage="1" showErrorMessage="1" sqref="B9:B30 B42:B63 B75:B96 B108:B129 B141:B162 B174:B195 B207:B228 B240:B261 B273:B294 B306:B327 B339:B360 B372:B393 B405:B426 B438:B459 B504:B525 B471:B492 N9:N30 N42:N63 N75:N96 N108:N129 N141:N162 N174:N195 N207:N228 N240:N261 N273:N294 N306:N327 N339:N360 N372:N393 N405:N426 N438:N459 N504:N525 N471:N492 Z9:Z30 Z42:Z63 Z75:Z96 Z108:Z129 Z141:Z162 Z174:Z195 Z207:Z228 Z240:Z261 Z273:Z294 Z306:Z327 Z339:Z360 Z372:Z393 Z405:Z426 Z438:Z459 Z504:Z525 Z471:Z492 AL9:AL30 AL42:AL63 AL75:AL96 AL108:AL129 AL141:AL162 AL174:AL195 AL207:AL228 AL240:AL261 AL273:AL294 AL306:AL327 AL339:AL360 AL372:AL393 AL405:AL426 AL438:AL459 AL504:AL525 AL471:AL492" xr:uid="{4C8433F0-BD46-4176-9B1F-47F06B6DDF40}">
      <formula1>"Rango de inclinación de 5° a 10°,Rango de inclinación de &gt;10° a 15°,Rango de inclinación de &gt;15° a 20°,Rango de inclinación de &gt;20° a 25°"</formula1>
    </dataValidation>
  </dataValidations>
  <pageMargins left="0.25" right="0.25" top="0.75" bottom="0.75" header="0.3" footer="0.3"/>
  <pageSetup orientation="landscape" r:id="rId1"/>
  <headerFooter>
    <oddHeader>&amp;C&amp;G</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FA11-35D5-444C-9F58-60B2D11AE591}">
  <sheetPr>
    <tabColor rgb="FFFFC000"/>
  </sheetPr>
  <dimension ref="A1:AV525"/>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4" max="14" width="10.88671875" customWidth="1"/>
    <col min="15" max="15" width="9.88671875" customWidth="1"/>
    <col min="16" max="16" width="8.33203125" customWidth="1"/>
    <col min="17" max="24" width="10.6640625" customWidth="1"/>
    <col min="25" max="25" width="11.44140625" customWidth="1"/>
    <col min="26" max="26" width="10.88671875" customWidth="1"/>
    <col min="27" max="27" width="9.88671875" customWidth="1"/>
    <col min="28" max="28" width="8.33203125" customWidth="1"/>
    <col min="29" max="36" width="10.6640625" customWidth="1"/>
    <col min="38" max="38" width="10.88671875" customWidth="1"/>
    <col min="39" max="39" width="9.88671875" customWidth="1"/>
    <col min="40" max="40" width="8.33203125" customWidth="1"/>
    <col min="41" max="48" width="10.66406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ht="15" thickBot="1">
      <c r="A4">
        <v>4</v>
      </c>
    </row>
    <row r="5" spans="1:48" ht="18.600000000000001" thickBot="1">
      <c r="A5">
        <v>5</v>
      </c>
      <c r="B5" s="649" t="s">
        <v>1112</v>
      </c>
      <c r="C5" s="650"/>
      <c r="D5" s="651"/>
      <c r="E5" s="649" t="s">
        <v>1134</v>
      </c>
      <c r="F5" s="650"/>
      <c r="G5" s="650"/>
      <c r="H5" s="650"/>
      <c r="I5" s="650"/>
      <c r="J5" s="650"/>
      <c r="K5" s="650"/>
      <c r="L5" s="651"/>
      <c r="N5" s="649" t="s">
        <v>1114</v>
      </c>
      <c r="O5" s="650"/>
      <c r="P5" s="651"/>
      <c r="Q5" s="649" t="s">
        <v>1134</v>
      </c>
      <c r="R5" s="650"/>
      <c r="S5" s="650"/>
      <c r="T5" s="650"/>
      <c r="U5" s="650"/>
      <c r="V5" s="650"/>
      <c r="W5" s="650"/>
      <c r="X5" s="651"/>
      <c r="Z5" s="649" t="s">
        <v>1115</v>
      </c>
      <c r="AA5" s="650"/>
      <c r="AB5" s="651"/>
      <c r="AC5" s="649" t="s">
        <v>1134</v>
      </c>
      <c r="AD5" s="650"/>
      <c r="AE5" s="650"/>
      <c r="AF5" s="650"/>
      <c r="AG5" s="650"/>
      <c r="AH5" s="650"/>
      <c r="AI5" s="650"/>
      <c r="AJ5" s="651"/>
      <c r="AL5" s="649" t="s">
        <v>1116</v>
      </c>
      <c r="AM5" s="650"/>
      <c r="AN5" s="651"/>
      <c r="AO5" s="649" t="s">
        <v>1134</v>
      </c>
      <c r="AP5" s="650"/>
      <c r="AQ5" s="650"/>
      <c r="AR5" s="650"/>
      <c r="AS5" s="650"/>
      <c r="AT5" s="650"/>
      <c r="AU5" s="650"/>
      <c r="AV5" s="651"/>
    </row>
    <row r="6" spans="1:48" ht="15.75" customHeight="1">
      <c r="A6">
        <v>6</v>
      </c>
      <c r="B6" s="652" t="s">
        <v>1128</v>
      </c>
      <c r="C6" s="652" t="s">
        <v>634</v>
      </c>
      <c r="D6" s="669" t="s">
        <v>1119</v>
      </c>
      <c r="E6" s="676" t="s">
        <v>1120</v>
      </c>
      <c r="F6" s="677"/>
      <c r="G6" s="677"/>
      <c r="H6" s="677"/>
      <c r="I6" s="677"/>
      <c r="J6" s="677"/>
      <c r="K6" s="677"/>
      <c r="L6" s="678"/>
      <c r="N6" s="652" t="s">
        <v>1128</v>
      </c>
      <c r="O6" s="652" t="s">
        <v>634</v>
      </c>
      <c r="P6" s="669" t="s">
        <v>1119</v>
      </c>
      <c r="Q6" s="676" t="s">
        <v>1120</v>
      </c>
      <c r="R6" s="677"/>
      <c r="S6" s="677"/>
      <c r="T6" s="677"/>
      <c r="U6" s="677"/>
      <c r="V6" s="677"/>
      <c r="W6" s="677"/>
      <c r="X6" s="678"/>
      <c r="Z6" s="652" t="s">
        <v>1128</v>
      </c>
      <c r="AA6" s="652" t="s">
        <v>634</v>
      </c>
      <c r="AB6" s="669" t="s">
        <v>1119</v>
      </c>
      <c r="AC6" s="676" t="s">
        <v>1120</v>
      </c>
      <c r="AD6" s="677"/>
      <c r="AE6" s="677"/>
      <c r="AF6" s="677"/>
      <c r="AG6" s="677"/>
      <c r="AH6" s="677"/>
      <c r="AI6" s="677"/>
      <c r="AJ6" s="678"/>
      <c r="AL6" s="652" t="s">
        <v>1128</v>
      </c>
      <c r="AM6" s="652" t="s">
        <v>634</v>
      </c>
      <c r="AN6" s="669" t="s">
        <v>1119</v>
      </c>
      <c r="AO6" s="676" t="s">
        <v>1120</v>
      </c>
      <c r="AP6" s="677"/>
      <c r="AQ6" s="677"/>
      <c r="AR6" s="677"/>
      <c r="AS6" s="677"/>
      <c r="AT6" s="677"/>
      <c r="AU6" s="677"/>
      <c r="AV6" s="678"/>
    </row>
    <row r="7" spans="1:48" ht="15" customHeight="1" thickBot="1">
      <c r="A7">
        <v>7</v>
      </c>
      <c r="B7" s="668"/>
      <c r="C7" s="668"/>
      <c r="D7" s="670"/>
      <c r="E7" s="679"/>
      <c r="F7" s="680"/>
      <c r="G7" s="680"/>
      <c r="H7" s="680"/>
      <c r="I7" s="680"/>
      <c r="J7" s="680"/>
      <c r="K7" s="680"/>
      <c r="L7" s="681"/>
      <c r="N7" s="668"/>
      <c r="O7" s="668"/>
      <c r="P7" s="670"/>
      <c r="Q7" s="679"/>
      <c r="R7" s="680"/>
      <c r="S7" s="680"/>
      <c r="T7" s="680"/>
      <c r="U7" s="680"/>
      <c r="V7" s="680"/>
      <c r="W7" s="680"/>
      <c r="X7" s="681"/>
      <c r="Z7" s="668"/>
      <c r="AA7" s="668"/>
      <c r="AB7" s="670"/>
      <c r="AC7" s="679"/>
      <c r="AD7" s="680"/>
      <c r="AE7" s="680"/>
      <c r="AF7" s="680"/>
      <c r="AG7" s="680"/>
      <c r="AH7" s="680"/>
      <c r="AI7" s="680"/>
      <c r="AJ7" s="681"/>
      <c r="AL7" s="668"/>
      <c r="AM7" s="668"/>
      <c r="AN7" s="670"/>
      <c r="AO7" s="679"/>
      <c r="AP7" s="680"/>
      <c r="AQ7" s="680"/>
      <c r="AR7" s="680"/>
      <c r="AS7" s="680"/>
      <c r="AT7" s="680"/>
      <c r="AU7" s="680"/>
      <c r="AV7" s="681"/>
    </row>
    <row r="8" spans="1:48" ht="15" thickBot="1">
      <c r="A8">
        <v>8</v>
      </c>
      <c r="B8" s="653"/>
      <c r="C8" s="653"/>
      <c r="D8" s="671"/>
      <c r="E8" s="75">
        <v>0</v>
      </c>
      <c r="F8" s="76">
        <v>500</v>
      </c>
      <c r="G8" s="76">
        <v>1000</v>
      </c>
      <c r="H8" s="76">
        <v>1500</v>
      </c>
      <c r="I8" s="76">
        <v>2000</v>
      </c>
      <c r="J8" s="76">
        <v>2500</v>
      </c>
      <c r="K8" s="76">
        <v>3000</v>
      </c>
      <c r="L8" s="77">
        <v>3500</v>
      </c>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L8" s="653"/>
      <c r="AM8" s="653"/>
      <c r="AN8" s="671"/>
      <c r="AO8" s="75">
        <v>0</v>
      </c>
      <c r="AP8" s="76">
        <v>500</v>
      </c>
      <c r="AQ8" s="76">
        <v>1000</v>
      </c>
      <c r="AR8" s="76">
        <v>1500</v>
      </c>
      <c r="AS8" s="76">
        <v>2000</v>
      </c>
      <c r="AT8" s="76">
        <v>2500</v>
      </c>
      <c r="AU8" s="76">
        <v>3000</v>
      </c>
      <c r="AV8" s="77">
        <v>3500</v>
      </c>
    </row>
    <row r="9" spans="1:48" ht="15" customHeight="1">
      <c r="A9">
        <v>9</v>
      </c>
      <c r="B9" s="661" t="s">
        <v>1135</v>
      </c>
      <c r="C9" s="664">
        <v>100</v>
      </c>
      <c r="D9" s="78" t="s">
        <v>133</v>
      </c>
      <c r="E9" s="94">
        <v>2.2000000000000002</v>
      </c>
      <c r="F9" s="95">
        <v>2.2200000000000002</v>
      </c>
      <c r="G9" s="95">
        <v>2.25</v>
      </c>
      <c r="H9" s="95">
        <v>2.2799999999999998</v>
      </c>
      <c r="I9" s="95">
        <v>2.2999999999999998</v>
      </c>
      <c r="J9" s="95">
        <v>2.33</v>
      </c>
      <c r="K9" s="95">
        <v>2.36</v>
      </c>
      <c r="L9" s="96">
        <v>2.39</v>
      </c>
      <c r="N9" s="661" t="s">
        <v>1135</v>
      </c>
      <c r="O9" s="664">
        <v>100</v>
      </c>
      <c r="P9" s="78" t="s">
        <v>133</v>
      </c>
      <c r="Q9" s="94">
        <v>2.2000000000000002</v>
      </c>
      <c r="R9" s="95">
        <v>2.2200000000000002</v>
      </c>
      <c r="S9" s="95">
        <v>2.25</v>
      </c>
      <c r="T9" s="95">
        <v>2.2799999999999998</v>
      </c>
      <c r="U9" s="95">
        <v>2.2999999999999998</v>
      </c>
      <c r="V9" s="95">
        <v>2.33</v>
      </c>
      <c r="W9" s="95">
        <v>2.36</v>
      </c>
      <c r="X9" s="96">
        <v>2.39</v>
      </c>
      <c r="Z9" s="661" t="s">
        <v>1135</v>
      </c>
      <c r="AA9" s="664">
        <v>100</v>
      </c>
      <c r="AB9" s="78" t="s">
        <v>133</v>
      </c>
      <c r="AC9" s="94">
        <v>2.2000000000000002</v>
      </c>
      <c r="AD9" s="95">
        <v>2.2000000000000002</v>
      </c>
      <c r="AE9" s="95">
        <v>2.21</v>
      </c>
      <c r="AF9" s="95">
        <v>2.2200000000000002</v>
      </c>
      <c r="AG9" s="95">
        <v>2.2200000000000002</v>
      </c>
      <c r="AH9" s="95">
        <v>2.23</v>
      </c>
      <c r="AI9" s="95">
        <v>2.2400000000000002</v>
      </c>
      <c r="AJ9" s="96">
        <v>2.25</v>
      </c>
      <c r="AL9" s="661" t="s">
        <v>1135</v>
      </c>
      <c r="AM9" s="664">
        <v>100</v>
      </c>
      <c r="AN9" s="78" t="s">
        <v>133</v>
      </c>
      <c r="AO9" s="94">
        <v>1.97</v>
      </c>
      <c r="AP9" s="95">
        <v>1.97</v>
      </c>
      <c r="AQ9" s="95">
        <v>1.97</v>
      </c>
      <c r="AR9" s="95">
        <v>1.97</v>
      </c>
      <c r="AS9" s="95">
        <v>1.97</v>
      </c>
      <c r="AT9" s="95">
        <v>1.97</v>
      </c>
      <c r="AU9" s="95">
        <v>1.97</v>
      </c>
      <c r="AV9" s="96">
        <v>1.97</v>
      </c>
    </row>
    <row r="10" spans="1:48" ht="15" thickBot="1">
      <c r="A10">
        <v>10</v>
      </c>
      <c r="B10" s="662"/>
      <c r="C10" s="665"/>
      <c r="D10" s="82" t="s">
        <v>136</v>
      </c>
      <c r="E10" s="97">
        <v>2.2799999999999998</v>
      </c>
      <c r="F10" s="98">
        <v>2.2999999999999998</v>
      </c>
      <c r="G10" s="98">
        <v>2.33</v>
      </c>
      <c r="H10" s="98">
        <v>2.36</v>
      </c>
      <c r="I10" s="98">
        <v>2.38</v>
      </c>
      <c r="J10" s="98">
        <v>2.41</v>
      </c>
      <c r="K10" s="98">
        <v>2.44</v>
      </c>
      <c r="L10" s="99">
        <v>2.4700000000000002</v>
      </c>
      <c r="N10" s="662"/>
      <c r="O10" s="665"/>
      <c r="P10" s="82" t="s">
        <v>136</v>
      </c>
      <c r="Q10" s="97">
        <v>2.2799999999999998</v>
      </c>
      <c r="R10" s="98">
        <v>2.2999999999999998</v>
      </c>
      <c r="S10" s="98">
        <v>2.33</v>
      </c>
      <c r="T10" s="98">
        <v>2.36</v>
      </c>
      <c r="U10" s="98">
        <v>2.38</v>
      </c>
      <c r="V10" s="98">
        <v>2.41</v>
      </c>
      <c r="W10" s="98">
        <v>2.44</v>
      </c>
      <c r="X10" s="99">
        <v>2.4700000000000002</v>
      </c>
      <c r="Z10" s="662"/>
      <c r="AA10" s="665"/>
      <c r="AB10" s="82" t="s">
        <v>136</v>
      </c>
      <c r="AC10" s="97">
        <v>2.2799999999999998</v>
      </c>
      <c r="AD10" s="98">
        <v>2.2799999999999998</v>
      </c>
      <c r="AE10" s="98">
        <v>2.2799999999999998</v>
      </c>
      <c r="AF10" s="98">
        <v>2.29</v>
      </c>
      <c r="AG10" s="98">
        <v>2.29</v>
      </c>
      <c r="AH10" s="98">
        <v>2.2999999999999998</v>
      </c>
      <c r="AI10" s="98">
        <v>2.2999999999999998</v>
      </c>
      <c r="AJ10" s="99">
        <v>2.31</v>
      </c>
      <c r="AL10" s="662"/>
      <c r="AM10" s="665"/>
      <c r="AN10" s="82" t="s">
        <v>136</v>
      </c>
      <c r="AO10" s="97">
        <v>1.87</v>
      </c>
      <c r="AP10" s="98">
        <v>1.87</v>
      </c>
      <c r="AQ10" s="98">
        <v>1.87</v>
      </c>
      <c r="AR10" s="98">
        <v>1.87</v>
      </c>
      <c r="AS10" s="98">
        <v>1.87</v>
      </c>
      <c r="AT10" s="98">
        <v>1.87</v>
      </c>
      <c r="AU10" s="98">
        <v>1.87</v>
      </c>
      <c r="AV10" s="99">
        <v>1.87</v>
      </c>
    </row>
    <row r="11" spans="1:48">
      <c r="A11">
        <v>11</v>
      </c>
      <c r="B11" s="662"/>
      <c r="C11" s="666">
        <v>110</v>
      </c>
      <c r="D11" s="86" t="str">
        <f>+D9</f>
        <v>48-X</v>
      </c>
      <c r="E11" s="100">
        <v>2.09</v>
      </c>
      <c r="F11" s="101">
        <v>2.12</v>
      </c>
      <c r="G11" s="101">
        <v>2.15</v>
      </c>
      <c r="H11" s="101">
        <v>2.1800000000000002</v>
      </c>
      <c r="I11" s="101">
        <v>2.21</v>
      </c>
      <c r="J11" s="101">
        <v>2.2400000000000002</v>
      </c>
      <c r="K11" s="101">
        <v>2.27</v>
      </c>
      <c r="L11" s="102">
        <v>2.2999999999999998</v>
      </c>
      <c r="N11" s="662"/>
      <c r="O11" s="666">
        <v>110</v>
      </c>
      <c r="P11" s="86" t="str">
        <f>+P9</f>
        <v>48-X</v>
      </c>
      <c r="Q11" s="100">
        <v>2.09</v>
      </c>
      <c r="R11" s="101">
        <v>2.12</v>
      </c>
      <c r="S11" s="101">
        <v>2.15</v>
      </c>
      <c r="T11" s="101">
        <v>2.1800000000000002</v>
      </c>
      <c r="U11" s="101">
        <v>2.21</v>
      </c>
      <c r="V11" s="101">
        <v>2.2400000000000002</v>
      </c>
      <c r="W11" s="101">
        <v>2.27</v>
      </c>
      <c r="X11" s="102">
        <v>2.2999999999999998</v>
      </c>
      <c r="Z11" s="662"/>
      <c r="AA11" s="666">
        <v>110</v>
      </c>
      <c r="AB11" s="86" t="str">
        <f>+AB9</f>
        <v>48-X</v>
      </c>
      <c r="AC11" s="100">
        <v>2.09</v>
      </c>
      <c r="AD11" s="101">
        <v>2.11</v>
      </c>
      <c r="AE11" s="101">
        <v>2.13</v>
      </c>
      <c r="AF11" s="101">
        <v>2.15</v>
      </c>
      <c r="AG11" s="101">
        <v>2.17</v>
      </c>
      <c r="AH11" s="101">
        <v>2.19</v>
      </c>
      <c r="AI11" s="101">
        <v>2.21</v>
      </c>
      <c r="AJ11" s="102">
        <v>2.2400000000000002</v>
      </c>
      <c r="AL11" s="662"/>
      <c r="AM11" s="666">
        <v>110</v>
      </c>
      <c r="AN11" s="86" t="str">
        <f>+AN9</f>
        <v>48-X</v>
      </c>
      <c r="AO11" s="100">
        <v>1.97</v>
      </c>
      <c r="AP11" s="101">
        <v>1.97</v>
      </c>
      <c r="AQ11" s="101">
        <v>1.97</v>
      </c>
      <c r="AR11" s="101">
        <v>1.97</v>
      </c>
      <c r="AS11" s="101">
        <v>1.97</v>
      </c>
      <c r="AT11" s="101">
        <v>1.97</v>
      </c>
      <c r="AU11" s="101">
        <v>1.97</v>
      </c>
      <c r="AV11" s="102">
        <v>1.97</v>
      </c>
    </row>
    <row r="12" spans="1:48" ht="15" thickBot="1">
      <c r="A12">
        <v>12</v>
      </c>
      <c r="B12" s="662"/>
      <c r="C12" s="667"/>
      <c r="D12" s="90" t="str">
        <f>+D10</f>
        <v>48-XL</v>
      </c>
      <c r="E12" s="100">
        <v>2.19</v>
      </c>
      <c r="F12" s="101">
        <v>2.21</v>
      </c>
      <c r="G12" s="101">
        <v>2.2400000000000002</v>
      </c>
      <c r="H12" s="101">
        <v>2.27</v>
      </c>
      <c r="I12" s="101">
        <v>2.2999999999999998</v>
      </c>
      <c r="J12" s="101">
        <v>2.33</v>
      </c>
      <c r="K12" s="101">
        <v>2.36</v>
      </c>
      <c r="L12" s="102">
        <v>2.39</v>
      </c>
      <c r="N12" s="662"/>
      <c r="O12" s="667"/>
      <c r="P12" s="90" t="str">
        <f>+P10</f>
        <v>48-XL</v>
      </c>
      <c r="Q12" s="100">
        <v>2.19</v>
      </c>
      <c r="R12" s="101">
        <v>2.21</v>
      </c>
      <c r="S12" s="101">
        <v>2.2400000000000002</v>
      </c>
      <c r="T12" s="101">
        <v>2.27</v>
      </c>
      <c r="U12" s="101">
        <v>2.2999999999999998</v>
      </c>
      <c r="V12" s="101">
        <v>2.33</v>
      </c>
      <c r="W12" s="101">
        <v>2.36</v>
      </c>
      <c r="X12" s="102">
        <v>2.39</v>
      </c>
      <c r="Z12" s="662"/>
      <c r="AA12" s="667"/>
      <c r="AB12" s="90" t="str">
        <f>+AB10</f>
        <v>48-XL</v>
      </c>
      <c r="AC12" s="100">
        <v>2.19</v>
      </c>
      <c r="AD12" s="101">
        <v>2.2000000000000002</v>
      </c>
      <c r="AE12" s="101">
        <v>2.2200000000000002</v>
      </c>
      <c r="AF12" s="101">
        <v>2.2400000000000002</v>
      </c>
      <c r="AG12" s="101">
        <v>2.25</v>
      </c>
      <c r="AH12" s="101">
        <v>2.27</v>
      </c>
      <c r="AI12" s="101">
        <v>2.29</v>
      </c>
      <c r="AJ12" s="102">
        <v>2.31</v>
      </c>
      <c r="AL12" s="662"/>
      <c r="AM12" s="667"/>
      <c r="AN12" s="90" t="str">
        <f>+AN10</f>
        <v>48-XL</v>
      </c>
      <c r="AO12" s="100">
        <v>1.87</v>
      </c>
      <c r="AP12" s="101">
        <v>1.87</v>
      </c>
      <c r="AQ12" s="101">
        <v>1.87</v>
      </c>
      <c r="AR12" s="101">
        <v>1.87</v>
      </c>
      <c r="AS12" s="101">
        <v>1.87</v>
      </c>
      <c r="AT12" s="101">
        <v>1.87</v>
      </c>
      <c r="AU12" s="101">
        <v>1.87</v>
      </c>
      <c r="AV12" s="102">
        <v>1.87</v>
      </c>
    </row>
    <row r="13" spans="1:48">
      <c r="A13">
        <v>13</v>
      </c>
      <c r="B13" s="662"/>
      <c r="C13" s="664">
        <f>+C11+10</f>
        <v>120</v>
      </c>
      <c r="D13" s="78" t="s">
        <v>133</v>
      </c>
      <c r="E13" s="97">
        <v>1.98</v>
      </c>
      <c r="F13" s="98">
        <v>2.0099999999999998</v>
      </c>
      <c r="G13" s="98">
        <v>2.0499999999999998</v>
      </c>
      <c r="H13" s="98">
        <v>2.08</v>
      </c>
      <c r="I13" s="98">
        <v>2.12</v>
      </c>
      <c r="J13" s="98">
        <v>2.15</v>
      </c>
      <c r="K13" s="98">
        <v>2.19</v>
      </c>
      <c r="L13" s="99">
        <v>2.23</v>
      </c>
      <c r="N13" s="662"/>
      <c r="O13" s="664">
        <f>+O11+10</f>
        <v>120</v>
      </c>
      <c r="P13" s="78" t="s">
        <v>133</v>
      </c>
      <c r="Q13" s="97">
        <v>1.98</v>
      </c>
      <c r="R13" s="98">
        <v>2.0099999999999998</v>
      </c>
      <c r="S13" s="98">
        <v>2.0499999999999998</v>
      </c>
      <c r="T13" s="98">
        <v>2.08</v>
      </c>
      <c r="U13" s="98">
        <v>2.12</v>
      </c>
      <c r="V13" s="98">
        <v>2.15</v>
      </c>
      <c r="W13" s="98">
        <v>2.19</v>
      </c>
      <c r="X13" s="99">
        <v>2.23</v>
      </c>
      <c r="Z13" s="662"/>
      <c r="AA13" s="664">
        <f>+AA11+10</f>
        <v>120</v>
      </c>
      <c r="AB13" s="78" t="s">
        <v>133</v>
      </c>
      <c r="AC13" s="97">
        <v>1.98</v>
      </c>
      <c r="AD13" s="98">
        <v>2.0099999999999998</v>
      </c>
      <c r="AE13" s="98">
        <v>2.0499999999999998</v>
      </c>
      <c r="AF13" s="98">
        <v>2.08</v>
      </c>
      <c r="AG13" s="98">
        <v>2.12</v>
      </c>
      <c r="AH13" s="98">
        <v>2.15</v>
      </c>
      <c r="AI13" s="98">
        <v>2.19</v>
      </c>
      <c r="AJ13" s="99">
        <v>2.23</v>
      </c>
      <c r="AL13" s="662"/>
      <c r="AM13" s="664">
        <f>+AM11+10</f>
        <v>120</v>
      </c>
      <c r="AN13" s="78" t="s">
        <v>133</v>
      </c>
      <c r="AO13" s="97">
        <v>1.97</v>
      </c>
      <c r="AP13" s="98">
        <v>1.97</v>
      </c>
      <c r="AQ13" s="98">
        <v>1.97</v>
      </c>
      <c r="AR13" s="98">
        <v>1.97</v>
      </c>
      <c r="AS13" s="98">
        <v>1.97</v>
      </c>
      <c r="AT13" s="98">
        <v>1.97</v>
      </c>
      <c r="AU13" s="98">
        <v>1.97</v>
      </c>
      <c r="AV13" s="99">
        <v>1.97</v>
      </c>
    </row>
    <row r="14" spans="1:48" ht="15" thickBot="1">
      <c r="A14">
        <v>14</v>
      </c>
      <c r="B14" s="662"/>
      <c r="C14" s="665"/>
      <c r="D14" s="82" t="s">
        <v>136</v>
      </c>
      <c r="E14" s="97">
        <v>2.11</v>
      </c>
      <c r="F14" s="98">
        <v>2.13</v>
      </c>
      <c r="G14" s="98">
        <v>2.16</v>
      </c>
      <c r="H14" s="98">
        <v>2.19</v>
      </c>
      <c r="I14" s="98">
        <v>2.2200000000000002</v>
      </c>
      <c r="J14" s="98">
        <v>2.25</v>
      </c>
      <c r="K14" s="98">
        <v>2.2799999999999998</v>
      </c>
      <c r="L14" s="99">
        <v>2.31</v>
      </c>
      <c r="N14" s="662"/>
      <c r="O14" s="665"/>
      <c r="P14" s="82" t="s">
        <v>136</v>
      </c>
      <c r="Q14" s="97">
        <v>2.11</v>
      </c>
      <c r="R14" s="98">
        <v>2.13</v>
      </c>
      <c r="S14" s="98">
        <v>2.16</v>
      </c>
      <c r="T14" s="98">
        <v>2.19</v>
      </c>
      <c r="U14" s="98">
        <v>2.2200000000000002</v>
      </c>
      <c r="V14" s="98">
        <v>2.25</v>
      </c>
      <c r="W14" s="98">
        <v>2.2799999999999998</v>
      </c>
      <c r="X14" s="99">
        <v>2.31</v>
      </c>
      <c r="Z14" s="662"/>
      <c r="AA14" s="665"/>
      <c r="AB14" s="82" t="s">
        <v>136</v>
      </c>
      <c r="AC14" s="97">
        <v>2.11</v>
      </c>
      <c r="AD14" s="98">
        <v>2.13</v>
      </c>
      <c r="AE14" s="98">
        <v>2.16</v>
      </c>
      <c r="AF14" s="98">
        <v>2.19</v>
      </c>
      <c r="AG14" s="98">
        <v>2.21</v>
      </c>
      <c r="AH14" s="98">
        <v>2.2400000000000002</v>
      </c>
      <c r="AI14" s="98">
        <v>2.27</v>
      </c>
      <c r="AJ14" s="99">
        <v>2.2999999999999998</v>
      </c>
      <c r="AL14" s="662"/>
      <c r="AM14" s="665"/>
      <c r="AN14" s="82" t="s">
        <v>136</v>
      </c>
      <c r="AO14" s="97">
        <v>1.87</v>
      </c>
      <c r="AP14" s="98">
        <v>1.87</v>
      </c>
      <c r="AQ14" s="98">
        <v>1.87</v>
      </c>
      <c r="AR14" s="98">
        <v>1.87</v>
      </c>
      <c r="AS14" s="98">
        <v>1.87</v>
      </c>
      <c r="AT14" s="98">
        <v>1.87</v>
      </c>
      <c r="AU14" s="98">
        <v>1.87</v>
      </c>
      <c r="AV14" s="99">
        <v>1.87</v>
      </c>
    </row>
    <row r="15" spans="1:48">
      <c r="A15">
        <v>15</v>
      </c>
      <c r="B15" s="662"/>
      <c r="C15" s="666">
        <f>+C13+10</f>
        <v>130</v>
      </c>
      <c r="D15" s="86" t="str">
        <f>+D13</f>
        <v>48-X</v>
      </c>
      <c r="E15" s="100">
        <v>1.89</v>
      </c>
      <c r="F15" s="101">
        <v>1.92</v>
      </c>
      <c r="G15" s="101">
        <v>1.96</v>
      </c>
      <c r="H15" s="101">
        <v>2</v>
      </c>
      <c r="I15" s="101">
        <v>2.0299999999999998</v>
      </c>
      <c r="J15" s="101">
        <v>2.0699999999999998</v>
      </c>
      <c r="K15" s="101">
        <v>2.11</v>
      </c>
      <c r="L15" s="102">
        <v>2.15</v>
      </c>
      <c r="N15" s="662"/>
      <c r="O15" s="666">
        <f>+O13+10</f>
        <v>130</v>
      </c>
      <c r="P15" s="86" t="str">
        <f>+P13</f>
        <v>48-X</v>
      </c>
      <c r="Q15" s="100">
        <v>1.89</v>
      </c>
      <c r="R15" s="101">
        <v>1.92</v>
      </c>
      <c r="S15" s="101">
        <v>1.96</v>
      </c>
      <c r="T15" s="101">
        <v>2</v>
      </c>
      <c r="U15" s="101">
        <v>2.0299999999999998</v>
      </c>
      <c r="V15" s="101">
        <v>2.0699999999999998</v>
      </c>
      <c r="W15" s="101">
        <v>2.11</v>
      </c>
      <c r="X15" s="102">
        <v>2.15</v>
      </c>
      <c r="Z15" s="662"/>
      <c r="AA15" s="666">
        <f>+AA13+10</f>
        <v>130</v>
      </c>
      <c r="AB15" s="86" t="str">
        <f>+AB13</f>
        <v>48-X</v>
      </c>
      <c r="AC15" s="100">
        <v>1.89</v>
      </c>
      <c r="AD15" s="101">
        <v>1.92</v>
      </c>
      <c r="AE15" s="101">
        <v>1.96</v>
      </c>
      <c r="AF15" s="101">
        <v>2</v>
      </c>
      <c r="AG15" s="101">
        <v>2.0299999999999998</v>
      </c>
      <c r="AH15" s="101">
        <v>2.0699999999999998</v>
      </c>
      <c r="AI15" s="101">
        <v>2.11</v>
      </c>
      <c r="AJ15" s="102">
        <v>2.15</v>
      </c>
      <c r="AL15" s="662"/>
      <c r="AM15" s="666">
        <f>+AM13+10</f>
        <v>130</v>
      </c>
      <c r="AN15" s="86" t="str">
        <f>+AN13</f>
        <v>48-X</v>
      </c>
      <c r="AO15" s="100">
        <v>1.89</v>
      </c>
      <c r="AP15" s="101">
        <v>1.9</v>
      </c>
      <c r="AQ15" s="101">
        <v>1.91</v>
      </c>
      <c r="AR15" s="101">
        <v>1.92</v>
      </c>
      <c r="AS15" s="101">
        <v>1.93</v>
      </c>
      <c r="AT15" s="101">
        <v>1.94</v>
      </c>
      <c r="AU15" s="101">
        <v>1.95</v>
      </c>
      <c r="AV15" s="102">
        <v>1.97</v>
      </c>
    </row>
    <row r="16" spans="1:48" ht="15" thickBot="1">
      <c r="A16">
        <v>16</v>
      </c>
      <c r="B16" s="662"/>
      <c r="C16" s="667"/>
      <c r="D16" s="90" t="str">
        <f>+D14</f>
        <v>48-XL</v>
      </c>
      <c r="E16" s="100">
        <v>2.04</v>
      </c>
      <c r="F16" s="101">
        <v>2.06</v>
      </c>
      <c r="G16" s="101">
        <v>2.09</v>
      </c>
      <c r="H16" s="101">
        <v>2.12</v>
      </c>
      <c r="I16" s="101">
        <v>2.14</v>
      </c>
      <c r="J16" s="101">
        <v>2.17</v>
      </c>
      <c r="K16" s="101">
        <v>2.2000000000000002</v>
      </c>
      <c r="L16" s="102">
        <v>2.23</v>
      </c>
      <c r="N16" s="662"/>
      <c r="O16" s="667"/>
      <c r="P16" s="90" t="str">
        <f>+P14</f>
        <v>48-XL</v>
      </c>
      <c r="Q16" s="100">
        <v>2.04</v>
      </c>
      <c r="R16" s="101">
        <v>2.06</v>
      </c>
      <c r="S16" s="101">
        <v>2.09</v>
      </c>
      <c r="T16" s="101">
        <v>2.12</v>
      </c>
      <c r="U16" s="101">
        <v>2.14</v>
      </c>
      <c r="V16" s="101">
        <v>2.17</v>
      </c>
      <c r="W16" s="101">
        <v>2.2000000000000002</v>
      </c>
      <c r="X16" s="102">
        <v>2.23</v>
      </c>
      <c r="Z16" s="662"/>
      <c r="AA16" s="667"/>
      <c r="AB16" s="90" t="str">
        <f>+AB14</f>
        <v>48-XL</v>
      </c>
      <c r="AC16" s="100">
        <v>2.04</v>
      </c>
      <c r="AD16" s="101">
        <v>2.06</v>
      </c>
      <c r="AE16" s="101">
        <v>2.09</v>
      </c>
      <c r="AF16" s="101">
        <v>2.12</v>
      </c>
      <c r="AG16" s="101">
        <v>2.14</v>
      </c>
      <c r="AH16" s="101">
        <v>2.17</v>
      </c>
      <c r="AI16" s="101">
        <v>2.2000000000000002</v>
      </c>
      <c r="AJ16" s="102">
        <v>2.23</v>
      </c>
      <c r="AL16" s="662"/>
      <c r="AM16" s="667"/>
      <c r="AN16" s="90" t="str">
        <f>+AN14</f>
        <v>48-XL</v>
      </c>
      <c r="AO16" s="100">
        <v>1.87</v>
      </c>
      <c r="AP16" s="101">
        <v>1.87</v>
      </c>
      <c r="AQ16" s="101">
        <v>1.87</v>
      </c>
      <c r="AR16" s="101">
        <v>1.87</v>
      </c>
      <c r="AS16" s="101">
        <v>1.87</v>
      </c>
      <c r="AT16" s="101">
        <v>1.87</v>
      </c>
      <c r="AU16" s="101">
        <v>1.87</v>
      </c>
      <c r="AV16" s="102">
        <v>1.87</v>
      </c>
    </row>
    <row r="17" spans="1:48">
      <c r="A17">
        <v>17</v>
      </c>
      <c r="B17" s="662"/>
      <c r="C17" s="664">
        <f>+C15+10</f>
        <v>140</v>
      </c>
      <c r="D17" s="78" t="s">
        <v>133</v>
      </c>
      <c r="E17" s="97">
        <v>1.8</v>
      </c>
      <c r="F17" s="98">
        <v>1.83</v>
      </c>
      <c r="G17" s="98">
        <v>1.87</v>
      </c>
      <c r="H17" s="98">
        <v>1.91</v>
      </c>
      <c r="I17" s="98">
        <v>1.94</v>
      </c>
      <c r="J17" s="98">
        <v>1.98</v>
      </c>
      <c r="K17" s="98">
        <v>2.02</v>
      </c>
      <c r="L17" s="99">
        <v>2.06</v>
      </c>
      <c r="N17" s="662"/>
      <c r="O17" s="664">
        <f>+O15+10</f>
        <v>140</v>
      </c>
      <c r="P17" s="78" t="s">
        <v>133</v>
      </c>
      <c r="Q17" s="97">
        <v>1.8</v>
      </c>
      <c r="R17" s="98">
        <v>1.83</v>
      </c>
      <c r="S17" s="98">
        <v>1.87</v>
      </c>
      <c r="T17" s="98">
        <v>1.91</v>
      </c>
      <c r="U17" s="98">
        <v>1.94</v>
      </c>
      <c r="V17" s="98">
        <v>1.98</v>
      </c>
      <c r="W17" s="98">
        <v>2.02</v>
      </c>
      <c r="X17" s="99">
        <v>2.06</v>
      </c>
      <c r="Z17" s="662"/>
      <c r="AA17" s="664">
        <f>+AA15+10</f>
        <v>140</v>
      </c>
      <c r="AB17" s="78" t="s">
        <v>133</v>
      </c>
      <c r="AC17" s="97">
        <v>1.8</v>
      </c>
      <c r="AD17" s="98">
        <v>1.83</v>
      </c>
      <c r="AE17" s="98">
        <v>1.87</v>
      </c>
      <c r="AF17" s="98">
        <v>1.9</v>
      </c>
      <c r="AG17" s="98">
        <v>1.94</v>
      </c>
      <c r="AH17" s="98">
        <v>1.97</v>
      </c>
      <c r="AI17" s="98">
        <v>2.0099999999999998</v>
      </c>
      <c r="AJ17" s="99">
        <v>2.0499999999999998</v>
      </c>
      <c r="AL17" s="662"/>
      <c r="AM17" s="664">
        <f>+AM15+10</f>
        <v>140</v>
      </c>
      <c r="AN17" s="78" t="s">
        <v>133</v>
      </c>
      <c r="AO17" s="97">
        <v>1.8</v>
      </c>
      <c r="AP17" s="98">
        <v>1.82</v>
      </c>
      <c r="AQ17" s="98">
        <v>1.84</v>
      </c>
      <c r="AR17" s="98">
        <v>1.87</v>
      </c>
      <c r="AS17" s="98">
        <v>1.89</v>
      </c>
      <c r="AT17" s="98">
        <v>1.92</v>
      </c>
      <c r="AU17" s="98">
        <v>1.94</v>
      </c>
      <c r="AV17" s="99">
        <v>1.97</v>
      </c>
    </row>
    <row r="18" spans="1:48" ht="15" thickBot="1">
      <c r="A18">
        <v>18</v>
      </c>
      <c r="B18" s="662"/>
      <c r="C18" s="665"/>
      <c r="D18" s="82" t="s">
        <v>136</v>
      </c>
      <c r="E18" s="97">
        <v>1.97</v>
      </c>
      <c r="F18" s="98">
        <v>1.99</v>
      </c>
      <c r="G18" s="98">
        <v>2.02</v>
      </c>
      <c r="H18" s="98">
        <v>2.0499999999999998</v>
      </c>
      <c r="I18" s="98">
        <v>2.0699999999999998</v>
      </c>
      <c r="J18" s="98">
        <v>2.1</v>
      </c>
      <c r="K18" s="98">
        <v>2.13</v>
      </c>
      <c r="L18" s="99">
        <v>2.16</v>
      </c>
      <c r="N18" s="662"/>
      <c r="O18" s="665"/>
      <c r="P18" s="82" t="s">
        <v>136</v>
      </c>
      <c r="Q18" s="97">
        <v>1.97</v>
      </c>
      <c r="R18" s="98">
        <v>1.99</v>
      </c>
      <c r="S18" s="98">
        <v>2.02</v>
      </c>
      <c r="T18" s="98">
        <v>2.0499999999999998</v>
      </c>
      <c r="U18" s="98">
        <v>2.0699999999999998</v>
      </c>
      <c r="V18" s="98">
        <v>2.1</v>
      </c>
      <c r="W18" s="98">
        <v>2.13</v>
      </c>
      <c r="X18" s="99">
        <v>2.16</v>
      </c>
      <c r="Z18" s="662"/>
      <c r="AA18" s="665"/>
      <c r="AB18" s="82" t="s">
        <v>136</v>
      </c>
      <c r="AC18" s="97">
        <v>1.97</v>
      </c>
      <c r="AD18" s="98">
        <v>1.99</v>
      </c>
      <c r="AE18" s="98">
        <v>2.02</v>
      </c>
      <c r="AF18" s="98">
        <v>2.0499999999999998</v>
      </c>
      <c r="AG18" s="98">
        <v>2.0699999999999998</v>
      </c>
      <c r="AH18" s="98">
        <v>2.1</v>
      </c>
      <c r="AI18" s="98">
        <v>2.13</v>
      </c>
      <c r="AJ18" s="99">
        <v>2.16</v>
      </c>
      <c r="AL18" s="662"/>
      <c r="AM18" s="665"/>
      <c r="AN18" s="82" t="s">
        <v>136</v>
      </c>
      <c r="AO18" s="97">
        <v>1.87</v>
      </c>
      <c r="AP18" s="98">
        <v>1.87</v>
      </c>
      <c r="AQ18" s="98">
        <v>1.87</v>
      </c>
      <c r="AR18" s="98">
        <v>1.87</v>
      </c>
      <c r="AS18" s="98">
        <v>1.87</v>
      </c>
      <c r="AT18" s="98">
        <v>1.87</v>
      </c>
      <c r="AU18" s="98">
        <v>1.87</v>
      </c>
      <c r="AV18" s="99">
        <v>1.87</v>
      </c>
    </row>
    <row r="19" spans="1:48">
      <c r="A19">
        <v>19</v>
      </c>
      <c r="B19" s="662"/>
      <c r="C19" s="666">
        <f>+C17+10</f>
        <v>150</v>
      </c>
      <c r="D19" s="86" t="str">
        <f>+D17</f>
        <v>48-X</v>
      </c>
      <c r="E19" s="100">
        <v>1.72</v>
      </c>
      <c r="F19" s="101">
        <v>1.75</v>
      </c>
      <c r="G19" s="101">
        <v>1.79</v>
      </c>
      <c r="H19" s="101">
        <v>1.82</v>
      </c>
      <c r="I19" s="101">
        <v>1.86</v>
      </c>
      <c r="J19" s="101">
        <v>1.89</v>
      </c>
      <c r="K19" s="101">
        <v>1.93</v>
      </c>
      <c r="L19" s="102">
        <v>1.97</v>
      </c>
      <c r="N19" s="662"/>
      <c r="O19" s="666">
        <f>+O17+10</f>
        <v>150</v>
      </c>
      <c r="P19" s="86" t="str">
        <f>+P17</f>
        <v>48-X</v>
      </c>
      <c r="Q19" s="100">
        <v>1.72</v>
      </c>
      <c r="R19" s="101">
        <v>1.75</v>
      </c>
      <c r="S19" s="101">
        <v>1.79</v>
      </c>
      <c r="T19" s="101">
        <v>1.82</v>
      </c>
      <c r="U19" s="101">
        <v>1.86</v>
      </c>
      <c r="V19" s="101">
        <v>1.89</v>
      </c>
      <c r="W19" s="101">
        <v>1.93</v>
      </c>
      <c r="X19" s="102">
        <v>1.97</v>
      </c>
      <c r="Z19" s="662"/>
      <c r="AA19" s="666">
        <f>+AA17+10</f>
        <v>150</v>
      </c>
      <c r="AB19" s="86" t="str">
        <f>+AB17</f>
        <v>48-X</v>
      </c>
      <c r="AC19" s="100">
        <v>1.72</v>
      </c>
      <c r="AD19" s="101">
        <v>1.75</v>
      </c>
      <c r="AE19" s="101">
        <v>1.79</v>
      </c>
      <c r="AF19" s="101">
        <v>1.82</v>
      </c>
      <c r="AG19" s="101">
        <v>1.86</v>
      </c>
      <c r="AH19" s="101">
        <v>1.89</v>
      </c>
      <c r="AI19" s="101">
        <v>1.93</v>
      </c>
      <c r="AJ19" s="102">
        <v>1.97</v>
      </c>
      <c r="AL19" s="662"/>
      <c r="AM19" s="666">
        <f>+AM17+10</f>
        <v>150</v>
      </c>
      <c r="AN19" s="86" t="str">
        <f>+AN17</f>
        <v>48-X</v>
      </c>
      <c r="AO19" s="100">
        <v>1.72</v>
      </c>
      <c r="AP19" s="101">
        <v>1.75</v>
      </c>
      <c r="AQ19" s="101">
        <v>1.79</v>
      </c>
      <c r="AR19" s="101">
        <v>1.82</v>
      </c>
      <c r="AS19" s="101">
        <v>1.86</v>
      </c>
      <c r="AT19" s="101">
        <v>1.89</v>
      </c>
      <c r="AU19" s="101">
        <v>1.93</v>
      </c>
      <c r="AV19" s="102">
        <v>1.97</v>
      </c>
    </row>
    <row r="20" spans="1:48" ht="15" thickBot="1">
      <c r="A20">
        <v>20</v>
      </c>
      <c r="B20" s="662"/>
      <c r="C20" s="667"/>
      <c r="D20" s="90" t="str">
        <f>+D18</f>
        <v>48-XL</v>
      </c>
      <c r="E20" s="100">
        <v>1.88</v>
      </c>
      <c r="F20" s="101">
        <v>1.91</v>
      </c>
      <c r="G20" s="101">
        <v>1.94</v>
      </c>
      <c r="H20" s="101">
        <v>1.97</v>
      </c>
      <c r="I20" s="101">
        <v>2</v>
      </c>
      <c r="J20" s="101">
        <v>2.0299999999999998</v>
      </c>
      <c r="K20" s="101">
        <v>2.06</v>
      </c>
      <c r="L20" s="102">
        <v>2.1</v>
      </c>
      <c r="N20" s="662"/>
      <c r="O20" s="667"/>
      <c r="P20" s="90" t="str">
        <f>+P18</f>
        <v>48-XL</v>
      </c>
      <c r="Q20" s="100">
        <v>1.88</v>
      </c>
      <c r="R20" s="101">
        <v>1.91</v>
      </c>
      <c r="S20" s="101">
        <v>1.94</v>
      </c>
      <c r="T20" s="101">
        <v>1.97</v>
      </c>
      <c r="U20" s="101">
        <v>2</v>
      </c>
      <c r="V20" s="101">
        <v>2.0299999999999998</v>
      </c>
      <c r="W20" s="101">
        <v>2.06</v>
      </c>
      <c r="X20" s="102">
        <v>2.1</v>
      </c>
      <c r="Z20" s="662"/>
      <c r="AA20" s="667"/>
      <c r="AB20" s="90" t="str">
        <f>+AB18</f>
        <v>48-XL</v>
      </c>
      <c r="AC20" s="100">
        <v>1.88</v>
      </c>
      <c r="AD20" s="101">
        <v>1.91</v>
      </c>
      <c r="AE20" s="101">
        <v>1.94</v>
      </c>
      <c r="AF20" s="101">
        <v>1.97</v>
      </c>
      <c r="AG20" s="101">
        <v>2</v>
      </c>
      <c r="AH20" s="101">
        <v>2.0299999999999998</v>
      </c>
      <c r="AI20" s="101">
        <v>2.06</v>
      </c>
      <c r="AJ20" s="102">
        <v>2.1</v>
      </c>
      <c r="AL20" s="662"/>
      <c r="AM20" s="667"/>
      <c r="AN20" s="90" t="str">
        <f>+AN18</f>
        <v>48-XL</v>
      </c>
      <c r="AO20" s="100">
        <v>1.87</v>
      </c>
      <c r="AP20" s="101">
        <v>1.87</v>
      </c>
      <c r="AQ20" s="101">
        <v>1.87</v>
      </c>
      <c r="AR20" s="101">
        <v>1.87</v>
      </c>
      <c r="AS20" s="101">
        <v>1.87</v>
      </c>
      <c r="AT20" s="101">
        <v>1.87</v>
      </c>
      <c r="AU20" s="101">
        <v>1.87</v>
      </c>
      <c r="AV20" s="102">
        <v>1.87</v>
      </c>
    </row>
    <row r="21" spans="1:48">
      <c r="A21">
        <v>21</v>
      </c>
      <c r="B21" s="662"/>
      <c r="C21" s="664">
        <f>+C19+10</f>
        <v>160</v>
      </c>
      <c r="D21" s="78" t="s">
        <v>133</v>
      </c>
      <c r="E21" s="97">
        <v>1.65</v>
      </c>
      <c r="F21" s="98">
        <v>1.68</v>
      </c>
      <c r="G21" s="98">
        <v>1.71</v>
      </c>
      <c r="H21" s="98">
        <v>1.75</v>
      </c>
      <c r="I21" s="98">
        <v>1.78</v>
      </c>
      <c r="J21" s="98">
        <v>1.82</v>
      </c>
      <c r="K21" s="98">
        <v>1.85</v>
      </c>
      <c r="L21" s="99">
        <v>1.89</v>
      </c>
      <c r="N21" s="662"/>
      <c r="O21" s="664">
        <f>+O19+10</f>
        <v>160</v>
      </c>
      <c r="P21" s="78" t="s">
        <v>133</v>
      </c>
      <c r="Q21" s="97">
        <v>1.65</v>
      </c>
      <c r="R21" s="98">
        <v>1.68</v>
      </c>
      <c r="S21" s="98">
        <v>1.71</v>
      </c>
      <c r="T21" s="98">
        <v>1.75</v>
      </c>
      <c r="U21" s="98">
        <v>1.78</v>
      </c>
      <c r="V21" s="98">
        <v>1.82</v>
      </c>
      <c r="W21" s="98">
        <v>1.85</v>
      </c>
      <c r="X21" s="99">
        <v>1.89</v>
      </c>
      <c r="Z21" s="662"/>
      <c r="AA21" s="664">
        <f>+AA19+10</f>
        <v>160</v>
      </c>
      <c r="AB21" s="78" t="s">
        <v>133</v>
      </c>
      <c r="AC21" s="97">
        <v>1.64</v>
      </c>
      <c r="AD21" s="98">
        <v>1.67</v>
      </c>
      <c r="AE21" s="98">
        <v>1.71</v>
      </c>
      <c r="AF21" s="98">
        <v>1.74</v>
      </c>
      <c r="AG21" s="98">
        <v>1.78</v>
      </c>
      <c r="AH21" s="98">
        <v>1.81</v>
      </c>
      <c r="AI21" s="98">
        <v>1.85</v>
      </c>
      <c r="AJ21" s="99">
        <v>1.89</v>
      </c>
      <c r="AL21" s="662"/>
      <c r="AM21" s="664">
        <f>+AM19+10</f>
        <v>160</v>
      </c>
      <c r="AN21" s="78" t="s">
        <v>133</v>
      </c>
      <c r="AO21" s="97">
        <v>1.64</v>
      </c>
      <c r="AP21" s="98">
        <v>1.67</v>
      </c>
      <c r="AQ21" s="98">
        <v>1.71</v>
      </c>
      <c r="AR21" s="98">
        <v>1.74</v>
      </c>
      <c r="AS21" s="98">
        <v>1.78</v>
      </c>
      <c r="AT21" s="98">
        <v>1.81</v>
      </c>
      <c r="AU21" s="98">
        <v>1.85</v>
      </c>
      <c r="AV21" s="99">
        <v>1.89</v>
      </c>
    </row>
    <row r="22" spans="1:48" ht="15" thickBot="1">
      <c r="A22">
        <v>22</v>
      </c>
      <c r="B22" s="662"/>
      <c r="C22" s="665"/>
      <c r="D22" s="82" t="s">
        <v>136</v>
      </c>
      <c r="E22" s="97">
        <v>1.8</v>
      </c>
      <c r="F22" s="98">
        <v>1.83</v>
      </c>
      <c r="G22" s="98">
        <v>1.87</v>
      </c>
      <c r="H22" s="98">
        <v>1.9</v>
      </c>
      <c r="I22" s="98">
        <v>1.94</v>
      </c>
      <c r="J22" s="98">
        <v>1.97</v>
      </c>
      <c r="K22" s="98">
        <v>2.0099999999999998</v>
      </c>
      <c r="L22" s="99">
        <v>2.0499999999999998</v>
      </c>
      <c r="N22" s="662"/>
      <c r="O22" s="665"/>
      <c r="P22" s="82" t="s">
        <v>136</v>
      </c>
      <c r="Q22" s="97">
        <v>1.8</v>
      </c>
      <c r="R22" s="98">
        <v>1.83</v>
      </c>
      <c r="S22" s="98">
        <v>1.87</v>
      </c>
      <c r="T22" s="98">
        <v>1.9</v>
      </c>
      <c r="U22" s="98">
        <v>1.94</v>
      </c>
      <c r="V22" s="98">
        <v>1.97</v>
      </c>
      <c r="W22" s="98">
        <v>2.0099999999999998</v>
      </c>
      <c r="X22" s="99">
        <v>2.0499999999999998</v>
      </c>
      <c r="Z22" s="662"/>
      <c r="AA22" s="665"/>
      <c r="AB22" s="82" t="s">
        <v>136</v>
      </c>
      <c r="AC22" s="97">
        <v>1.8</v>
      </c>
      <c r="AD22" s="98">
        <v>1.83</v>
      </c>
      <c r="AE22" s="98">
        <v>1.87</v>
      </c>
      <c r="AF22" s="98">
        <v>1.9</v>
      </c>
      <c r="AG22" s="98">
        <v>1.94</v>
      </c>
      <c r="AH22" s="98">
        <v>1.97</v>
      </c>
      <c r="AI22" s="98">
        <v>2.0099999999999998</v>
      </c>
      <c r="AJ22" s="99">
        <v>2.0499999999999998</v>
      </c>
      <c r="AL22" s="662"/>
      <c r="AM22" s="665"/>
      <c r="AN22" s="82" t="s">
        <v>136</v>
      </c>
      <c r="AO22" s="97">
        <v>1.8</v>
      </c>
      <c r="AP22" s="98">
        <v>1.81</v>
      </c>
      <c r="AQ22" s="98">
        <v>1.82</v>
      </c>
      <c r="AR22" s="98">
        <v>1.83</v>
      </c>
      <c r="AS22" s="98">
        <v>1.84</v>
      </c>
      <c r="AT22" s="98">
        <v>1.85</v>
      </c>
      <c r="AU22" s="98">
        <v>1.86</v>
      </c>
      <c r="AV22" s="99">
        <v>1.87</v>
      </c>
    </row>
    <row r="23" spans="1:48">
      <c r="A23">
        <v>23</v>
      </c>
      <c r="B23" s="662"/>
      <c r="C23" s="666">
        <f>+C21+10</f>
        <v>170</v>
      </c>
      <c r="D23" s="86" t="str">
        <f>+D21</f>
        <v>48-X</v>
      </c>
      <c r="E23" s="100">
        <v>1.58</v>
      </c>
      <c r="F23" s="101">
        <v>1.61</v>
      </c>
      <c r="G23" s="101">
        <v>1.64</v>
      </c>
      <c r="H23" s="101">
        <v>1.68</v>
      </c>
      <c r="I23" s="101">
        <v>1.71</v>
      </c>
      <c r="J23" s="101">
        <v>1.75</v>
      </c>
      <c r="K23" s="101">
        <v>1.78</v>
      </c>
      <c r="L23" s="102">
        <v>1.82</v>
      </c>
      <c r="N23" s="662"/>
      <c r="O23" s="666">
        <f>+O21+10</f>
        <v>170</v>
      </c>
      <c r="P23" s="86" t="str">
        <f>+P21</f>
        <v>48-X</v>
      </c>
      <c r="Q23" s="100">
        <v>1.58</v>
      </c>
      <c r="R23" s="101">
        <v>1.61</v>
      </c>
      <c r="S23" s="101">
        <v>1.64</v>
      </c>
      <c r="T23" s="101">
        <v>1.68</v>
      </c>
      <c r="U23" s="101">
        <v>1.71</v>
      </c>
      <c r="V23" s="101">
        <v>1.75</v>
      </c>
      <c r="W23" s="101">
        <v>1.78</v>
      </c>
      <c r="X23" s="102">
        <v>1.82</v>
      </c>
      <c r="Z23" s="662"/>
      <c r="AA23" s="666">
        <f>+AA21+10</f>
        <v>170</v>
      </c>
      <c r="AB23" s="86" t="str">
        <f>+AB21</f>
        <v>48-X</v>
      </c>
      <c r="AC23" s="100">
        <v>1.58</v>
      </c>
      <c r="AD23" s="101">
        <v>1.61</v>
      </c>
      <c r="AE23" s="101">
        <v>1.64</v>
      </c>
      <c r="AF23" s="101">
        <v>1.68</v>
      </c>
      <c r="AG23" s="101">
        <v>1.71</v>
      </c>
      <c r="AH23" s="101">
        <v>1.75</v>
      </c>
      <c r="AI23" s="101">
        <v>1.78</v>
      </c>
      <c r="AJ23" s="102">
        <v>1.82</v>
      </c>
      <c r="AL23" s="662"/>
      <c r="AM23" s="666">
        <f>+AM21+10</f>
        <v>170</v>
      </c>
      <c r="AN23" s="86" t="str">
        <f>+AN21</f>
        <v>48-X</v>
      </c>
      <c r="AO23" s="100">
        <v>1.58</v>
      </c>
      <c r="AP23" s="101">
        <v>1.61</v>
      </c>
      <c r="AQ23" s="101">
        <v>1.64</v>
      </c>
      <c r="AR23" s="101">
        <v>1.68</v>
      </c>
      <c r="AS23" s="101">
        <v>1.71</v>
      </c>
      <c r="AT23" s="101">
        <v>1.75</v>
      </c>
      <c r="AU23" s="101">
        <v>1.78</v>
      </c>
      <c r="AV23" s="102">
        <v>1.82</v>
      </c>
    </row>
    <row r="24" spans="1:48" ht="15" thickBot="1">
      <c r="A24">
        <v>24</v>
      </c>
      <c r="B24" s="662"/>
      <c r="C24" s="667"/>
      <c r="D24" s="90" t="str">
        <f>+D22</f>
        <v>48-XL</v>
      </c>
      <c r="E24" s="100">
        <v>1.73</v>
      </c>
      <c r="F24" s="101">
        <v>1.76</v>
      </c>
      <c r="G24" s="101">
        <v>1.8</v>
      </c>
      <c r="H24" s="101">
        <v>1.84</v>
      </c>
      <c r="I24" s="101">
        <v>1.87</v>
      </c>
      <c r="J24" s="101">
        <v>1.91</v>
      </c>
      <c r="K24" s="101">
        <v>1.95</v>
      </c>
      <c r="L24" s="102">
        <v>1.99</v>
      </c>
      <c r="N24" s="662"/>
      <c r="O24" s="667"/>
      <c r="P24" s="90" t="str">
        <f>+P22</f>
        <v>48-XL</v>
      </c>
      <c r="Q24" s="100">
        <v>1.73</v>
      </c>
      <c r="R24" s="101">
        <v>1.76</v>
      </c>
      <c r="S24" s="101">
        <v>1.8</v>
      </c>
      <c r="T24" s="101">
        <v>1.84</v>
      </c>
      <c r="U24" s="101">
        <v>1.87</v>
      </c>
      <c r="V24" s="101">
        <v>1.91</v>
      </c>
      <c r="W24" s="101">
        <v>1.95</v>
      </c>
      <c r="X24" s="102">
        <v>1.99</v>
      </c>
      <c r="Z24" s="662"/>
      <c r="AA24" s="667"/>
      <c r="AB24" s="90" t="str">
        <f>+AB22</f>
        <v>48-XL</v>
      </c>
      <c r="AC24" s="100">
        <v>1.73</v>
      </c>
      <c r="AD24" s="101">
        <v>1.76</v>
      </c>
      <c r="AE24" s="101">
        <v>1.8</v>
      </c>
      <c r="AF24" s="101">
        <v>1.84</v>
      </c>
      <c r="AG24" s="101">
        <v>1.87</v>
      </c>
      <c r="AH24" s="101">
        <v>1.91</v>
      </c>
      <c r="AI24" s="101">
        <v>1.95</v>
      </c>
      <c r="AJ24" s="102">
        <v>1.99</v>
      </c>
      <c r="AL24" s="662"/>
      <c r="AM24" s="667"/>
      <c r="AN24" s="90" t="str">
        <f>+AN22</f>
        <v>48-XL</v>
      </c>
      <c r="AO24" s="100">
        <v>1.73</v>
      </c>
      <c r="AP24" s="101">
        <v>1.75</v>
      </c>
      <c r="AQ24" s="101">
        <v>1.77</v>
      </c>
      <c r="AR24" s="101">
        <v>1.79</v>
      </c>
      <c r="AS24" s="101">
        <v>1.81</v>
      </c>
      <c r="AT24" s="101">
        <v>1.83</v>
      </c>
      <c r="AU24" s="101">
        <v>1.85</v>
      </c>
      <c r="AV24" s="102">
        <v>1.87</v>
      </c>
    </row>
    <row r="25" spans="1:48">
      <c r="A25">
        <v>25</v>
      </c>
      <c r="B25" s="662"/>
      <c r="C25" s="664">
        <f>+C23+10</f>
        <v>180</v>
      </c>
      <c r="D25" s="78" t="s">
        <v>133</v>
      </c>
      <c r="E25" s="97">
        <v>1.52</v>
      </c>
      <c r="F25" s="98">
        <v>1.55</v>
      </c>
      <c r="G25" s="98">
        <v>1.58</v>
      </c>
      <c r="H25" s="98">
        <v>1.61</v>
      </c>
      <c r="I25" s="98">
        <v>1.65</v>
      </c>
      <c r="J25" s="98">
        <v>1.68</v>
      </c>
      <c r="K25" s="98">
        <v>1.71</v>
      </c>
      <c r="L25" s="99">
        <v>1.75</v>
      </c>
      <c r="N25" s="662"/>
      <c r="O25" s="664">
        <f>+O23+10</f>
        <v>180</v>
      </c>
      <c r="P25" s="78" t="s">
        <v>133</v>
      </c>
      <c r="Q25" s="97">
        <v>1.52</v>
      </c>
      <c r="R25" s="98">
        <v>1.55</v>
      </c>
      <c r="S25" s="98">
        <v>1.58</v>
      </c>
      <c r="T25" s="98">
        <v>1.61</v>
      </c>
      <c r="U25" s="98">
        <v>1.65</v>
      </c>
      <c r="V25" s="98">
        <v>1.68</v>
      </c>
      <c r="W25" s="98">
        <v>1.71</v>
      </c>
      <c r="X25" s="99">
        <v>1.75</v>
      </c>
      <c r="Z25" s="662"/>
      <c r="AA25" s="664">
        <f>+AA23+10</f>
        <v>180</v>
      </c>
      <c r="AB25" s="78" t="s">
        <v>133</v>
      </c>
      <c r="AC25" s="97">
        <v>1.52</v>
      </c>
      <c r="AD25" s="98">
        <v>1.55</v>
      </c>
      <c r="AE25" s="98">
        <v>1.58</v>
      </c>
      <c r="AF25" s="98">
        <v>1.61</v>
      </c>
      <c r="AG25" s="98">
        <v>1.65</v>
      </c>
      <c r="AH25" s="98">
        <v>1.68</v>
      </c>
      <c r="AI25" s="98">
        <v>1.71</v>
      </c>
      <c r="AJ25" s="99">
        <v>1.75</v>
      </c>
      <c r="AL25" s="662"/>
      <c r="AM25" s="664">
        <f>+AM23+10</f>
        <v>180</v>
      </c>
      <c r="AN25" s="78" t="s">
        <v>133</v>
      </c>
      <c r="AO25" s="97">
        <v>1.52</v>
      </c>
      <c r="AP25" s="98">
        <v>1.55</v>
      </c>
      <c r="AQ25" s="98">
        <v>1.58</v>
      </c>
      <c r="AR25" s="98">
        <v>1.61</v>
      </c>
      <c r="AS25" s="98">
        <v>1.65</v>
      </c>
      <c r="AT25" s="98">
        <v>1.68</v>
      </c>
      <c r="AU25" s="98">
        <v>1.71</v>
      </c>
      <c r="AV25" s="99">
        <v>1.75</v>
      </c>
    </row>
    <row r="26" spans="1:48" ht="15" thickBot="1">
      <c r="A26">
        <v>26</v>
      </c>
      <c r="B26" s="662"/>
      <c r="C26" s="665"/>
      <c r="D26" s="82" t="s">
        <v>136</v>
      </c>
      <c r="E26" s="97">
        <v>1.55</v>
      </c>
      <c r="F26" s="98">
        <v>1.6</v>
      </c>
      <c r="G26" s="98">
        <v>1.65</v>
      </c>
      <c r="H26" s="98">
        <v>1.7</v>
      </c>
      <c r="I26" s="98">
        <v>1.76</v>
      </c>
      <c r="J26" s="98">
        <v>1.81</v>
      </c>
      <c r="K26" s="98">
        <v>1.86</v>
      </c>
      <c r="L26" s="99">
        <v>1.92</v>
      </c>
      <c r="N26" s="662"/>
      <c r="O26" s="665"/>
      <c r="P26" s="82" t="s">
        <v>136</v>
      </c>
      <c r="Q26" s="97">
        <v>1.55</v>
      </c>
      <c r="R26" s="98">
        <v>1.6</v>
      </c>
      <c r="S26" s="98">
        <v>1.65</v>
      </c>
      <c r="T26" s="98">
        <v>1.7</v>
      </c>
      <c r="U26" s="98">
        <v>1.76</v>
      </c>
      <c r="V26" s="98">
        <v>1.81</v>
      </c>
      <c r="W26" s="98">
        <v>1.86</v>
      </c>
      <c r="X26" s="99">
        <v>1.92</v>
      </c>
      <c r="Z26" s="662"/>
      <c r="AA26" s="665"/>
      <c r="AB26" s="82" t="s">
        <v>136</v>
      </c>
      <c r="AC26" s="97">
        <v>1.57</v>
      </c>
      <c r="AD26" s="98">
        <v>1.62</v>
      </c>
      <c r="AE26" s="98">
        <v>1.67</v>
      </c>
      <c r="AF26" s="98">
        <v>1.72</v>
      </c>
      <c r="AG26" s="98">
        <v>1.77</v>
      </c>
      <c r="AH26" s="98">
        <v>1.82</v>
      </c>
      <c r="AI26" s="98">
        <v>1.87</v>
      </c>
      <c r="AJ26" s="99">
        <v>1.92</v>
      </c>
      <c r="AL26" s="662"/>
      <c r="AM26" s="665"/>
      <c r="AN26" s="82" t="s">
        <v>136</v>
      </c>
      <c r="AO26" s="97">
        <v>1.57</v>
      </c>
      <c r="AP26" s="98">
        <v>1.61</v>
      </c>
      <c r="AQ26" s="98">
        <v>1.65</v>
      </c>
      <c r="AR26" s="98">
        <v>1.69</v>
      </c>
      <c r="AS26" s="98">
        <v>1.74</v>
      </c>
      <c r="AT26" s="98">
        <v>1.78</v>
      </c>
      <c r="AU26" s="98">
        <v>1.82</v>
      </c>
      <c r="AV26" s="99">
        <v>1.87</v>
      </c>
    </row>
    <row r="27" spans="1:48">
      <c r="A27">
        <v>27</v>
      </c>
      <c r="B27" s="662"/>
      <c r="C27" s="666">
        <f>+C25+10</f>
        <v>190</v>
      </c>
      <c r="D27" s="86" t="str">
        <f>+D25</f>
        <v>48-X</v>
      </c>
      <c r="E27" s="100">
        <v>1.4</v>
      </c>
      <c r="F27" s="101">
        <v>1.44</v>
      </c>
      <c r="G27" s="101">
        <v>1.48</v>
      </c>
      <c r="H27" s="101">
        <v>1.52</v>
      </c>
      <c r="I27" s="101">
        <v>1.56</v>
      </c>
      <c r="J27" s="101">
        <v>1.6</v>
      </c>
      <c r="K27" s="101">
        <v>1.64</v>
      </c>
      <c r="L27" s="102">
        <v>1.69</v>
      </c>
      <c r="N27" s="662"/>
      <c r="O27" s="666">
        <f>+O25+10</f>
        <v>190</v>
      </c>
      <c r="P27" s="86" t="str">
        <f>+P25</f>
        <v>48-X</v>
      </c>
      <c r="Q27" s="100">
        <v>1.4</v>
      </c>
      <c r="R27" s="101">
        <v>1.44</v>
      </c>
      <c r="S27" s="101">
        <v>1.48</v>
      </c>
      <c r="T27" s="101">
        <v>1.52</v>
      </c>
      <c r="U27" s="101">
        <v>1.56</v>
      </c>
      <c r="V27" s="101">
        <v>1.6</v>
      </c>
      <c r="W27" s="101">
        <v>1.64</v>
      </c>
      <c r="X27" s="102">
        <v>1.69</v>
      </c>
      <c r="Z27" s="662"/>
      <c r="AA27" s="666">
        <f>+AA25+10</f>
        <v>190</v>
      </c>
      <c r="AB27" s="86" t="str">
        <f>+AB25</f>
        <v>48-X</v>
      </c>
      <c r="AC27" s="100">
        <v>1.4</v>
      </c>
      <c r="AD27" s="101">
        <v>1.44</v>
      </c>
      <c r="AE27" s="101">
        <v>1.48</v>
      </c>
      <c r="AF27" s="101">
        <v>1.52</v>
      </c>
      <c r="AG27" s="101">
        <v>1.56</v>
      </c>
      <c r="AH27" s="101">
        <v>1.6</v>
      </c>
      <c r="AI27" s="101">
        <v>1.64</v>
      </c>
      <c r="AJ27" s="102">
        <v>1.69</v>
      </c>
      <c r="AL27" s="662"/>
      <c r="AM27" s="666">
        <f>+AM25+10</f>
        <v>190</v>
      </c>
      <c r="AN27" s="86" t="str">
        <f>+AN25</f>
        <v>48-X</v>
      </c>
      <c r="AO27" s="100">
        <v>1.4</v>
      </c>
      <c r="AP27" s="101">
        <v>1.44</v>
      </c>
      <c r="AQ27" s="101">
        <v>1.48</v>
      </c>
      <c r="AR27" s="101">
        <v>1.52</v>
      </c>
      <c r="AS27" s="101">
        <v>1.56</v>
      </c>
      <c r="AT27" s="101">
        <v>1.6</v>
      </c>
      <c r="AU27" s="101">
        <v>1.64</v>
      </c>
      <c r="AV27" s="102">
        <v>1.69</v>
      </c>
    </row>
    <row r="28" spans="1:48" ht="15" thickBot="1">
      <c r="A28">
        <v>28</v>
      </c>
      <c r="B28" s="662"/>
      <c r="C28" s="667"/>
      <c r="D28" s="90" t="str">
        <f>+D26</f>
        <v>48-XL</v>
      </c>
      <c r="E28" s="100">
        <v>1.4</v>
      </c>
      <c r="F28" s="101">
        <v>1.46</v>
      </c>
      <c r="G28" s="101">
        <v>1.52</v>
      </c>
      <c r="H28" s="101">
        <v>1.59</v>
      </c>
      <c r="I28" s="101">
        <v>1.65</v>
      </c>
      <c r="J28" s="101">
        <v>1.72</v>
      </c>
      <c r="K28" s="101">
        <v>1.78</v>
      </c>
      <c r="L28" s="102">
        <v>1.85</v>
      </c>
      <c r="N28" s="662"/>
      <c r="O28" s="667"/>
      <c r="P28" s="90" t="str">
        <f>+P26</f>
        <v>48-XL</v>
      </c>
      <c r="Q28" s="100">
        <v>1.4</v>
      </c>
      <c r="R28" s="101">
        <v>1.46</v>
      </c>
      <c r="S28" s="101">
        <v>1.52</v>
      </c>
      <c r="T28" s="101">
        <v>1.59</v>
      </c>
      <c r="U28" s="101">
        <v>1.65</v>
      </c>
      <c r="V28" s="101">
        <v>1.72</v>
      </c>
      <c r="W28" s="101">
        <v>1.78</v>
      </c>
      <c r="X28" s="102">
        <v>1.85</v>
      </c>
      <c r="Z28" s="662"/>
      <c r="AA28" s="667"/>
      <c r="AB28" s="90" t="str">
        <f>+AB26</f>
        <v>48-XL</v>
      </c>
      <c r="AC28" s="100">
        <v>1.4</v>
      </c>
      <c r="AD28" s="101">
        <v>1.46</v>
      </c>
      <c r="AE28" s="101">
        <v>1.52</v>
      </c>
      <c r="AF28" s="101">
        <v>1.59</v>
      </c>
      <c r="AG28" s="101">
        <v>1.65</v>
      </c>
      <c r="AH28" s="101">
        <v>1.72</v>
      </c>
      <c r="AI28" s="101">
        <v>1.78</v>
      </c>
      <c r="AJ28" s="102">
        <v>1.85</v>
      </c>
      <c r="AL28" s="662"/>
      <c r="AM28" s="667"/>
      <c r="AN28" s="90" t="str">
        <f>+AN26</f>
        <v>48-XL</v>
      </c>
      <c r="AO28" s="100">
        <v>1.4</v>
      </c>
      <c r="AP28" s="101">
        <v>1.46</v>
      </c>
      <c r="AQ28" s="101">
        <v>1.52</v>
      </c>
      <c r="AR28" s="101">
        <v>1.59</v>
      </c>
      <c r="AS28" s="101">
        <v>1.65</v>
      </c>
      <c r="AT28" s="101">
        <v>1.72</v>
      </c>
      <c r="AU28" s="101">
        <v>1.78</v>
      </c>
      <c r="AV28" s="102">
        <v>1.85</v>
      </c>
    </row>
    <row r="29" spans="1:48">
      <c r="A29">
        <v>29</v>
      </c>
      <c r="B29" s="662"/>
      <c r="C29" s="664">
        <f>+C27+10</f>
        <v>200</v>
      </c>
      <c r="D29" s="78" t="s">
        <v>133</v>
      </c>
      <c r="E29" s="97">
        <v>1.27</v>
      </c>
      <c r="F29" s="98">
        <v>1.32</v>
      </c>
      <c r="G29" s="98">
        <v>1.37</v>
      </c>
      <c r="H29" s="98">
        <v>1.42</v>
      </c>
      <c r="I29" s="98">
        <v>1.48</v>
      </c>
      <c r="J29" s="98">
        <v>1.53</v>
      </c>
      <c r="K29" s="98">
        <v>1.58</v>
      </c>
      <c r="L29" s="99">
        <v>1.64</v>
      </c>
      <c r="N29" s="662"/>
      <c r="O29" s="664">
        <f>+O27+10</f>
        <v>200</v>
      </c>
      <c r="P29" s="78" t="s">
        <v>133</v>
      </c>
      <c r="Q29" s="97">
        <v>1.27</v>
      </c>
      <c r="R29" s="98">
        <v>1.32</v>
      </c>
      <c r="S29" s="98">
        <v>1.37</v>
      </c>
      <c r="T29" s="98">
        <v>1.42</v>
      </c>
      <c r="U29" s="98">
        <v>1.48</v>
      </c>
      <c r="V29" s="98">
        <v>1.53</v>
      </c>
      <c r="W29" s="98">
        <v>1.58</v>
      </c>
      <c r="X29" s="99">
        <v>1.64</v>
      </c>
      <c r="Z29" s="662"/>
      <c r="AA29" s="664">
        <f>+AA27+10</f>
        <v>200</v>
      </c>
      <c r="AB29" s="78" t="s">
        <v>133</v>
      </c>
      <c r="AC29" s="97">
        <v>1.26</v>
      </c>
      <c r="AD29" s="98">
        <v>1.31</v>
      </c>
      <c r="AE29" s="98">
        <v>1.36</v>
      </c>
      <c r="AF29" s="98">
        <v>1.41</v>
      </c>
      <c r="AG29" s="98">
        <v>1.47</v>
      </c>
      <c r="AH29" s="98">
        <v>1.52</v>
      </c>
      <c r="AI29" s="98">
        <v>1.57</v>
      </c>
      <c r="AJ29" s="99">
        <v>1.63</v>
      </c>
      <c r="AL29" s="662"/>
      <c r="AM29" s="664">
        <f>+AM27+10</f>
        <v>200</v>
      </c>
      <c r="AN29" s="78" t="s">
        <v>133</v>
      </c>
      <c r="AO29" s="97">
        <v>1.26</v>
      </c>
      <c r="AP29" s="98">
        <v>1.31</v>
      </c>
      <c r="AQ29" s="98">
        <v>1.36</v>
      </c>
      <c r="AR29" s="98">
        <v>1.41</v>
      </c>
      <c r="AS29" s="98">
        <v>1.47</v>
      </c>
      <c r="AT29" s="98">
        <v>1.52</v>
      </c>
      <c r="AU29" s="98">
        <v>1.57</v>
      </c>
      <c r="AV29" s="99">
        <v>1.63</v>
      </c>
    </row>
    <row r="30" spans="1:48" ht="15" thickBot="1">
      <c r="A30">
        <v>30</v>
      </c>
      <c r="B30" s="663"/>
      <c r="C30" s="665"/>
      <c r="D30" s="82" t="s">
        <v>136</v>
      </c>
      <c r="E30" s="190">
        <v>1.27</v>
      </c>
      <c r="F30" s="188">
        <v>1.34</v>
      </c>
      <c r="G30" s="188">
        <v>1.41</v>
      </c>
      <c r="H30" s="188">
        <v>1.49</v>
      </c>
      <c r="I30" s="188">
        <v>1.56</v>
      </c>
      <c r="J30" s="188">
        <v>1.64</v>
      </c>
      <c r="K30" s="188">
        <v>1.71</v>
      </c>
      <c r="L30" s="187">
        <v>1.79</v>
      </c>
      <c r="N30" s="663"/>
      <c r="O30" s="665"/>
      <c r="P30" s="82" t="s">
        <v>136</v>
      </c>
      <c r="Q30" s="190">
        <v>1.27</v>
      </c>
      <c r="R30" s="188">
        <v>1.34</v>
      </c>
      <c r="S30" s="188">
        <v>1.41</v>
      </c>
      <c r="T30" s="188">
        <v>1.49</v>
      </c>
      <c r="U30" s="188">
        <v>1.56</v>
      </c>
      <c r="V30" s="188">
        <v>1.64</v>
      </c>
      <c r="W30" s="188">
        <v>1.71</v>
      </c>
      <c r="X30" s="187">
        <v>1.79</v>
      </c>
      <c r="Z30" s="663"/>
      <c r="AA30" s="665"/>
      <c r="AB30" s="82" t="s">
        <v>136</v>
      </c>
      <c r="AC30" s="190">
        <v>1.27</v>
      </c>
      <c r="AD30" s="188">
        <v>1.34</v>
      </c>
      <c r="AE30" s="188">
        <v>1.42</v>
      </c>
      <c r="AF30" s="188">
        <v>1.49</v>
      </c>
      <c r="AG30" s="188">
        <v>1.57</v>
      </c>
      <c r="AH30" s="188">
        <v>1.64</v>
      </c>
      <c r="AI30" s="188">
        <v>1.72</v>
      </c>
      <c r="AJ30" s="187">
        <v>1.8</v>
      </c>
      <c r="AL30" s="663"/>
      <c r="AM30" s="665"/>
      <c r="AN30" s="82" t="s">
        <v>136</v>
      </c>
      <c r="AO30" s="190">
        <v>1.27</v>
      </c>
      <c r="AP30" s="188">
        <v>1.34</v>
      </c>
      <c r="AQ30" s="188">
        <v>1.42</v>
      </c>
      <c r="AR30" s="188">
        <v>1.49</v>
      </c>
      <c r="AS30" s="188">
        <v>1.57</v>
      </c>
      <c r="AT30" s="188">
        <v>1.64</v>
      </c>
      <c r="AU30" s="188">
        <v>1.72</v>
      </c>
      <c r="AV30" s="187">
        <v>1.8</v>
      </c>
    </row>
    <row r="31" spans="1:48">
      <c r="A31">
        <v>31</v>
      </c>
    </row>
    <row r="32" spans="1:48">
      <c r="A32">
        <v>32</v>
      </c>
    </row>
    <row r="33" spans="1:48">
      <c r="A33">
        <v>33</v>
      </c>
    </row>
    <row r="34" spans="1:48">
      <c r="A34">
        <v>34</v>
      </c>
    </row>
    <row r="35" spans="1:48">
      <c r="A35">
        <v>35</v>
      </c>
    </row>
    <row r="36" spans="1:48">
      <c r="A36">
        <v>36</v>
      </c>
    </row>
    <row r="37" spans="1:48" ht="15" thickBot="1">
      <c r="A37">
        <v>37</v>
      </c>
    </row>
    <row r="38" spans="1:48" ht="18.600000000000001" thickBot="1">
      <c r="A38">
        <v>38</v>
      </c>
      <c r="B38" s="649" t="s">
        <v>1112</v>
      </c>
      <c r="C38" s="650"/>
      <c r="D38" s="651"/>
      <c r="E38" s="649" t="s">
        <v>1136</v>
      </c>
      <c r="F38" s="650"/>
      <c r="G38" s="650"/>
      <c r="H38" s="650"/>
      <c r="I38" s="650"/>
      <c r="J38" s="650"/>
      <c r="K38" s="650"/>
      <c r="L38" s="651"/>
      <c r="N38" s="649" t="s">
        <v>1114</v>
      </c>
      <c r="O38" s="650"/>
      <c r="P38" s="651"/>
      <c r="Q38" s="649" t="s">
        <v>1136</v>
      </c>
      <c r="R38" s="650"/>
      <c r="S38" s="650"/>
      <c r="T38" s="650"/>
      <c r="U38" s="650"/>
      <c r="V38" s="650"/>
      <c r="W38" s="650"/>
      <c r="X38" s="651"/>
      <c r="Z38" s="649" t="s">
        <v>1115</v>
      </c>
      <c r="AA38" s="650"/>
      <c r="AB38" s="651"/>
      <c r="AC38" s="649" t="s">
        <v>1136</v>
      </c>
      <c r="AD38" s="650"/>
      <c r="AE38" s="650"/>
      <c r="AF38" s="650"/>
      <c r="AG38" s="650"/>
      <c r="AH38" s="650"/>
      <c r="AI38" s="650"/>
      <c r="AJ38" s="651"/>
      <c r="AL38" s="649" t="s">
        <v>1116</v>
      </c>
      <c r="AM38" s="650"/>
      <c r="AN38" s="651"/>
      <c r="AO38" s="649" t="s">
        <v>1136</v>
      </c>
      <c r="AP38" s="650"/>
      <c r="AQ38" s="650"/>
      <c r="AR38" s="650"/>
      <c r="AS38" s="650"/>
      <c r="AT38" s="650"/>
      <c r="AU38" s="650"/>
      <c r="AV38" s="651"/>
    </row>
    <row r="39" spans="1:48" ht="15.75" customHeight="1">
      <c r="A39">
        <v>39</v>
      </c>
      <c r="B39" s="652" t="s">
        <v>1128</v>
      </c>
      <c r="C39" s="652" t="s">
        <v>634</v>
      </c>
      <c r="D39" s="669" t="s">
        <v>1119</v>
      </c>
      <c r="E39" s="676" t="s">
        <v>1120</v>
      </c>
      <c r="F39" s="677"/>
      <c r="G39" s="677"/>
      <c r="H39" s="677"/>
      <c r="I39" s="677"/>
      <c r="J39" s="677"/>
      <c r="K39" s="677"/>
      <c r="L39" s="678"/>
      <c r="N39" s="652" t="s">
        <v>1128</v>
      </c>
      <c r="O39" s="652" t="s">
        <v>634</v>
      </c>
      <c r="P39" s="669" t="s">
        <v>1119</v>
      </c>
      <c r="Q39" s="676" t="s">
        <v>1120</v>
      </c>
      <c r="R39" s="677"/>
      <c r="S39" s="677"/>
      <c r="T39" s="677"/>
      <c r="U39" s="677"/>
      <c r="V39" s="677"/>
      <c r="W39" s="677"/>
      <c r="X39" s="678"/>
      <c r="Z39" s="652" t="s">
        <v>1128</v>
      </c>
      <c r="AA39" s="652" t="s">
        <v>634</v>
      </c>
      <c r="AB39" s="669" t="s">
        <v>1119</v>
      </c>
      <c r="AC39" s="676" t="s">
        <v>1120</v>
      </c>
      <c r="AD39" s="677"/>
      <c r="AE39" s="677"/>
      <c r="AF39" s="677"/>
      <c r="AG39" s="677"/>
      <c r="AH39" s="677"/>
      <c r="AI39" s="677"/>
      <c r="AJ39" s="678"/>
      <c r="AL39" s="652" t="s">
        <v>1128</v>
      </c>
      <c r="AM39" s="652" t="s">
        <v>634</v>
      </c>
      <c r="AN39" s="669" t="s">
        <v>1119</v>
      </c>
      <c r="AO39" s="676" t="s">
        <v>1120</v>
      </c>
      <c r="AP39" s="677"/>
      <c r="AQ39" s="677"/>
      <c r="AR39" s="677"/>
      <c r="AS39" s="677"/>
      <c r="AT39" s="677"/>
      <c r="AU39" s="677"/>
      <c r="AV39" s="678"/>
    </row>
    <row r="40" spans="1:48" ht="15" customHeight="1" thickBot="1">
      <c r="A40">
        <v>40</v>
      </c>
      <c r="B40" s="668"/>
      <c r="C40" s="668"/>
      <c r="D40" s="670"/>
      <c r="E40" s="679"/>
      <c r="F40" s="680"/>
      <c r="G40" s="680"/>
      <c r="H40" s="680"/>
      <c r="I40" s="680"/>
      <c r="J40" s="680"/>
      <c r="K40" s="680"/>
      <c r="L40" s="681"/>
      <c r="N40" s="668"/>
      <c r="O40" s="668"/>
      <c r="P40" s="670"/>
      <c r="Q40" s="679"/>
      <c r="R40" s="680"/>
      <c r="S40" s="680"/>
      <c r="T40" s="680"/>
      <c r="U40" s="680"/>
      <c r="V40" s="680"/>
      <c r="W40" s="680"/>
      <c r="X40" s="681"/>
      <c r="Z40" s="668"/>
      <c r="AA40" s="668"/>
      <c r="AB40" s="670"/>
      <c r="AC40" s="679"/>
      <c r="AD40" s="680"/>
      <c r="AE40" s="680"/>
      <c r="AF40" s="680"/>
      <c r="AG40" s="680"/>
      <c r="AH40" s="680"/>
      <c r="AI40" s="680"/>
      <c r="AJ40" s="681"/>
      <c r="AL40" s="668"/>
      <c r="AM40" s="668"/>
      <c r="AN40" s="670"/>
      <c r="AO40" s="679"/>
      <c r="AP40" s="680"/>
      <c r="AQ40" s="680"/>
      <c r="AR40" s="680"/>
      <c r="AS40" s="680"/>
      <c r="AT40" s="680"/>
      <c r="AU40" s="680"/>
      <c r="AV40" s="681"/>
    </row>
    <row r="41" spans="1:48" ht="15" thickBot="1">
      <c r="A41">
        <v>41</v>
      </c>
      <c r="B41" s="653"/>
      <c r="C41" s="653"/>
      <c r="D41" s="671"/>
      <c r="E41" s="75">
        <v>0</v>
      </c>
      <c r="F41" s="76">
        <v>500</v>
      </c>
      <c r="G41" s="76">
        <v>1000</v>
      </c>
      <c r="H41" s="76">
        <v>1500</v>
      </c>
      <c r="I41" s="76">
        <v>2000</v>
      </c>
      <c r="J41" s="76">
        <v>2500</v>
      </c>
      <c r="K41" s="76">
        <v>3000</v>
      </c>
      <c r="L41" s="77">
        <v>3500</v>
      </c>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L41" s="653"/>
      <c r="AM41" s="653"/>
      <c r="AN41" s="671"/>
      <c r="AO41" s="75">
        <v>0</v>
      </c>
      <c r="AP41" s="76">
        <v>500</v>
      </c>
      <c r="AQ41" s="76">
        <v>1000</v>
      </c>
      <c r="AR41" s="76">
        <v>1500</v>
      </c>
      <c r="AS41" s="76">
        <v>2000</v>
      </c>
      <c r="AT41" s="76">
        <v>2500</v>
      </c>
      <c r="AU41" s="76">
        <v>3000</v>
      </c>
      <c r="AV41" s="77">
        <v>3500</v>
      </c>
    </row>
    <row r="42" spans="1:48" ht="15" customHeight="1">
      <c r="A42">
        <v>42</v>
      </c>
      <c r="B42" s="661" t="s">
        <v>1135</v>
      </c>
      <c r="C42" s="664">
        <v>100</v>
      </c>
      <c r="D42" s="78" t="s">
        <v>133</v>
      </c>
      <c r="E42" s="79">
        <v>157</v>
      </c>
      <c r="F42" s="80">
        <v>151</v>
      </c>
      <c r="G42" s="80">
        <v>146</v>
      </c>
      <c r="H42" s="80">
        <v>141</v>
      </c>
      <c r="I42" s="80">
        <v>136</v>
      </c>
      <c r="J42" s="80">
        <v>131</v>
      </c>
      <c r="K42" s="80">
        <v>126</v>
      </c>
      <c r="L42" s="81">
        <v>121</v>
      </c>
      <c r="N42" s="661" t="s">
        <v>1135</v>
      </c>
      <c r="O42" s="664">
        <v>100</v>
      </c>
      <c r="P42" s="78" t="s">
        <v>133</v>
      </c>
      <c r="Q42" s="79">
        <v>157</v>
      </c>
      <c r="R42" s="80">
        <v>151</v>
      </c>
      <c r="S42" s="80">
        <v>146</v>
      </c>
      <c r="T42" s="80">
        <v>141</v>
      </c>
      <c r="U42" s="80">
        <v>136</v>
      </c>
      <c r="V42" s="80">
        <v>131</v>
      </c>
      <c r="W42" s="80">
        <v>126</v>
      </c>
      <c r="X42" s="81">
        <v>121</v>
      </c>
      <c r="Z42" s="661" t="s">
        <v>1135</v>
      </c>
      <c r="AA42" s="664">
        <v>100</v>
      </c>
      <c r="AB42" s="78" t="s">
        <v>133</v>
      </c>
      <c r="AC42" s="79">
        <v>157</v>
      </c>
      <c r="AD42" s="80">
        <v>151</v>
      </c>
      <c r="AE42" s="80">
        <v>145</v>
      </c>
      <c r="AF42" s="80">
        <v>139</v>
      </c>
      <c r="AG42" s="80">
        <v>134</v>
      </c>
      <c r="AH42" s="80">
        <v>128</v>
      </c>
      <c r="AI42" s="80">
        <v>122</v>
      </c>
      <c r="AJ42" s="81">
        <v>117</v>
      </c>
      <c r="AL42" s="661" t="s">
        <v>1135</v>
      </c>
      <c r="AM42" s="664">
        <v>100</v>
      </c>
      <c r="AN42" s="78" t="s">
        <v>133</v>
      </c>
      <c r="AO42" s="79">
        <v>140</v>
      </c>
      <c r="AP42" s="80">
        <v>137</v>
      </c>
      <c r="AQ42" s="80">
        <v>134</v>
      </c>
      <c r="AR42" s="80">
        <v>131</v>
      </c>
      <c r="AS42" s="80">
        <v>128</v>
      </c>
      <c r="AT42" s="80">
        <v>125</v>
      </c>
      <c r="AU42" s="80">
        <v>122</v>
      </c>
      <c r="AV42" s="81">
        <v>119</v>
      </c>
    </row>
    <row r="43" spans="1:48" ht="15" thickBot="1">
      <c r="A43">
        <v>43</v>
      </c>
      <c r="B43" s="662"/>
      <c r="C43" s="665"/>
      <c r="D43" s="82" t="s">
        <v>136</v>
      </c>
      <c r="E43" s="83">
        <v>161</v>
      </c>
      <c r="F43" s="84">
        <v>155</v>
      </c>
      <c r="G43" s="84">
        <v>150</v>
      </c>
      <c r="H43" s="84">
        <v>144</v>
      </c>
      <c r="I43" s="84">
        <v>139</v>
      </c>
      <c r="J43" s="84">
        <v>133</v>
      </c>
      <c r="K43" s="84">
        <v>128</v>
      </c>
      <c r="L43" s="85">
        <v>123</v>
      </c>
      <c r="N43" s="662"/>
      <c r="O43" s="665"/>
      <c r="P43" s="82" t="s">
        <v>136</v>
      </c>
      <c r="Q43" s="83">
        <v>161</v>
      </c>
      <c r="R43" s="84">
        <v>155</v>
      </c>
      <c r="S43" s="84">
        <v>150</v>
      </c>
      <c r="T43" s="84">
        <v>144</v>
      </c>
      <c r="U43" s="84">
        <v>139</v>
      </c>
      <c r="V43" s="84">
        <v>133</v>
      </c>
      <c r="W43" s="84">
        <v>128</v>
      </c>
      <c r="X43" s="85">
        <v>123</v>
      </c>
      <c r="Z43" s="662"/>
      <c r="AA43" s="665"/>
      <c r="AB43" s="82" t="s">
        <v>136</v>
      </c>
      <c r="AC43" s="83">
        <v>161</v>
      </c>
      <c r="AD43" s="84">
        <v>155</v>
      </c>
      <c r="AE43" s="84">
        <v>149</v>
      </c>
      <c r="AF43" s="84">
        <v>144</v>
      </c>
      <c r="AG43" s="84">
        <v>138</v>
      </c>
      <c r="AH43" s="84">
        <v>133</v>
      </c>
      <c r="AI43" s="84">
        <v>127</v>
      </c>
      <c r="AJ43" s="85">
        <v>122</v>
      </c>
      <c r="AL43" s="662"/>
      <c r="AM43" s="665"/>
      <c r="AN43" s="82" t="s">
        <v>136</v>
      </c>
      <c r="AO43" s="83">
        <v>132</v>
      </c>
      <c r="AP43" s="84">
        <v>129</v>
      </c>
      <c r="AQ43" s="84">
        <v>127</v>
      </c>
      <c r="AR43" s="84">
        <v>125</v>
      </c>
      <c r="AS43" s="84">
        <v>122</v>
      </c>
      <c r="AT43" s="84">
        <v>120</v>
      </c>
      <c r="AU43" s="84">
        <v>118</v>
      </c>
      <c r="AV43" s="85">
        <v>116</v>
      </c>
    </row>
    <row r="44" spans="1:48">
      <c r="A44">
        <v>44</v>
      </c>
      <c r="B44" s="662"/>
      <c r="C44" s="666">
        <v>110</v>
      </c>
      <c r="D44" s="86" t="str">
        <f>+D42</f>
        <v>48-X</v>
      </c>
      <c r="E44" s="87">
        <v>175</v>
      </c>
      <c r="F44" s="88">
        <v>169</v>
      </c>
      <c r="G44" s="88">
        <v>163</v>
      </c>
      <c r="H44" s="88">
        <v>157</v>
      </c>
      <c r="I44" s="88">
        <v>152</v>
      </c>
      <c r="J44" s="88">
        <v>146</v>
      </c>
      <c r="K44" s="88">
        <v>140</v>
      </c>
      <c r="L44" s="89">
        <v>135</v>
      </c>
      <c r="N44" s="662"/>
      <c r="O44" s="666">
        <v>110</v>
      </c>
      <c r="P44" s="86" t="str">
        <f>+P42</f>
        <v>48-X</v>
      </c>
      <c r="Q44" s="87">
        <v>175</v>
      </c>
      <c r="R44" s="88">
        <v>169</v>
      </c>
      <c r="S44" s="88">
        <v>163</v>
      </c>
      <c r="T44" s="88">
        <v>157</v>
      </c>
      <c r="U44" s="88">
        <v>152</v>
      </c>
      <c r="V44" s="88">
        <v>146</v>
      </c>
      <c r="W44" s="88">
        <v>140</v>
      </c>
      <c r="X44" s="89">
        <v>135</v>
      </c>
      <c r="Z44" s="662"/>
      <c r="AA44" s="666">
        <v>110</v>
      </c>
      <c r="AB44" s="86" t="str">
        <f>+AB42</f>
        <v>48-X</v>
      </c>
      <c r="AC44" s="87">
        <v>175</v>
      </c>
      <c r="AD44" s="88">
        <v>168</v>
      </c>
      <c r="AE44" s="88">
        <v>162</v>
      </c>
      <c r="AF44" s="88">
        <v>156</v>
      </c>
      <c r="AG44" s="88">
        <v>150</v>
      </c>
      <c r="AH44" s="88">
        <v>144</v>
      </c>
      <c r="AI44" s="88">
        <v>138</v>
      </c>
      <c r="AJ44" s="89">
        <v>132</v>
      </c>
      <c r="AL44" s="662"/>
      <c r="AM44" s="666">
        <v>110</v>
      </c>
      <c r="AN44" s="86" t="str">
        <f>+AN42</f>
        <v>48-X</v>
      </c>
      <c r="AO44" s="87">
        <v>165</v>
      </c>
      <c r="AP44" s="88">
        <v>158</v>
      </c>
      <c r="AQ44" s="88">
        <v>151</v>
      </c>
      <c r="AR44" s="88">
        <v>145</v>
      </c>
      <c r="AS44" s="88">
        <v>138</v>
      </c>
      <c r="AT44" s="88">
        <v>132</v>
      </c>
      <c r="AU44" s="88">
        <v>125</v>
      </c>
      <c r="AV44" s="89">
        <v>119</v>
      </c>
    </row>
    <row r="45" spans="1:48" ht="15" thickBot="1">
      <c r="A45">
        <v>45</v>
      </c>
      <c r="B45" s="662"/>
      <c r="C45" s="667"/>
      <c r="D45" s="90" t="str">
        <f>+D43</f>
        <v>48-XL</v>
      </c>
      <c r="E45" s="87">
        <v>181</v>
      </c>
      <c r="F45" s="88">
        <v>175</v>
      </c>
      <c r="G45" s="88">
        <v>169</v>
      </c>
      <c r="H45" s="88">
        <v>163</v>
      </c>
      <c r="I45" s="88">
        <v>157</v>
      </c>
      <c r="J45" s="88">
        <v>151</v>
      </c>
      <c r="K45" s="88">
        <v>145</v>
      </c>
      <c r="L45" s="89">
        <v>139</v>
      </c>
      <c r="N45" s="662"/>
      <c r="O45" s="667"/>
      <c r="P45" s="90" t="str">
        <f>+P43</f>
        <v>48-XL</v>
      </c>
      <c r="Q45" s="87">
        <v>181</v>
      </c>
      <c r="R45" s="88">
        <v>175</v>
      </c>
      <c r="S45" s="88">
        <v>169</v>
      </c>
      <c r="T45" s="88">
        <v>163</v>
      </c>
      <c r="U45" s="88">
        <v>157</v>
      </c>
      <c r="V45" s="88">
        <v>151</v>
      </c>
      <c r="W45" s="88">
        <v>145</v>
      </c>
      <c r="X45" s="89">
        <v>139</v>
      </c>
      <c r="Z45" s="662"/>
      <c r="AA45" s="667"/>
      <c r="AB45" s="90" t="str">
        <f>+AB43</f>
        <v>48-XL</v>
      </c>
      <c r="AC45" s="87">
        <v>181</v>
      </c>
      <c r="AD45" s="88">
        <v>174</v>
      </c>
      <c r="AE45" s="88">
        <v>167</v>
      </c>
      <c r="AF45" s="88">
        <v>160</v>
      </c>
      <c r="AG45" s="88">
        <v>154</v>
      </c>
      <c r="AH45" s="88">
        <v>147</v>
      </c>
      <c r="AI45" s="88">
        <v>140</v>
      </c>
      <c r="AJ45" s="89">
        <v>134</v>
      </c>
      <c r="AL45" s="662"/>
      <c r="AM45" s="667"/>
      <c r="AN45" s="90" t="str">
        <f>+AN43</f>
        <v>48-XL</v>
      </c>
      <c r="AO45" s="87">
        <v>155</v>
      </c>
      <c r="AP45" s="88">
        <v>149</v>
      </c>
      <c r="AQ45" s="88">
        <v>143</v>
      </c>
      <c r="AR45" s="88">
        <v>138</v>
      </c>
      <c r="AS45" s="88">
        <v>132</v>
      </c>
      <c r="AT45" s="88">
        <v>127</v>
      </c>
      <c r="AU45" s="88">
        <v>121</v>
      </c>
      <c r="AV45" s="89">
        <v>116</v>
      </c>
    </row>
    <row r="46" spans="1:48">
      <c r="A46">
        <v>46</v>
      </c>
      <c r="B46" s="662"/>
      <c r="C46" s="664">
        <f>+C44+10</f>
        <v>120</v>
      </c>
      <c r="D46" s="78" t="s">
        <v>133</v>
      </c>
      <c r="E46" s="83">
        <v>192</v>
      </c>
      <c r="F46" s="84">
        <v>186</v>
      </c>
      <c r="G46" s="84">
        <v>180</v>
      </c>
      <c r="H46" s="84">
        <v>174</v>
      </c>
      <c r="I46" s="84">
        <v>168</v>
      </c>
      <c r="J46" s="84">
        <v>162</v>
      </c>
      <c r="K46" s="84">
        <v>156</v>
      </c>
      <c r="L46" s="85">
        <v>150</v>
      </c>
      <c r="N46" s="662"/>
      <c r="O46" s="664">
        <f>+O44+10</f>
        <v>120</v>
      </c>
      <c r="P46" s="78" t="s">
        <v>133</v>
      </c>
      <c r="Q46" s="83">
        <v>192</v>
      </c>
      <c r="R46" s="84">
        <v>186</v>
      </c>
      <c r="S46" s="84">
        <v>180</v>
      </c>
      <c r="T46" s="84">
        <v>174</v>
      </c>
      <c r="U46" s="84">
        <v>168</v>
      </c>
      <c r="V46" s="84">
        <v>162</v>
      </c>
      <c r="W46" s="84">
        <v>156</v>
      </c>
      <c r="X46" s="85">
        <v>150</v>
      </c>
      <c r="Z46" s="662"/>
      <c r="AA46" s="664">
        <f>+AA44+10</f>
        <v>120</v>
      </c>
      <c r="AB46" s="78" t="s">
        <v>133</v>
      </c>
      <c r="AC46" s="83">
        <v>192</v>
      </c>
      <c r="AD46" s="84">
        <v>186</v>
      </c>
      <c r="AE46" s="84">
        <v>180</v>
      </c>
      <c r="AF46" s="84">
        <v>174</v>
      </c>
      <c r="AG46" s="84">
        <v>168</v>
      </c>
      <c r="AH46" s="84">
        <v>162</v>
      </c>
      <c r="AI46" s="84">
        <v>156</v>
      </c>
      <c r="AJ46" s="85">
        <v>151</v>
      </c>
      <c r="AL46" s="662"/>
      <c r="AM46" s="664">
        <f>+AM44+10</f>
        <v>120</v>
      </c>
      <c r="AN46" s="78" t="s">
        <v>133</v>
      </c>
      <c r="AO46" s="83">
        <v>191</v>
      </c>
      <c r="AP46" s="84">
        <v>182</v>
      </c>
      <c r="AQ46" s="84">
        <v>174</v>
      </c>
      <c r="AR46" s="84">
        <v>166</v>
      </c>
      <c r="AS46" s="84">
        <v>157</v>
      </c>
      <c r="AT46" s="84">
        <v>149</v>
      </c>
      <c r="AU46" s="84">
        <v>141</v>
      </c>
      <c r="AV46" s="85">
        <v>133</v>
      </c>
    </row>
    <row r="47" spans="1:48" ht="15" thickBot="1">
      <c r="A47">
        <v>47</v>
      </c>
      <c r="B47" s="662"/>
      <c r="C47" s="665"/>
      <c r="D47" s="82" t="s">
        <v>136</v>
      </c>
      <c r="E47" s="83">
        <v>203</v>
      </c>
      <c r="F47" s="84">
        <v>196</v>
      </c>
      <c r="G47" s="84">
        <v>189</v>
      </c>
      <c r="H47" s="84">
        <v>182</v>
      </c>
      <c r="I47" s="84">
        <v>175</v>
      </c>
      <c r="J47" s="84">
        <v>168</v>
      </c>
      <c r="K47" s="84">
        <v>161</v>
      </c>
      <c r="L47" s="85">
        <v>154</v>
      </c>
      <c r="N47" s="662"/>
      <c r="O47" s="665"/>
      <c r="P47" s="82" t="s">
        <v>136</v>
      </c>
      <c r="Q47" s="83">
        <v>203</v>
      </c>
      <c r="R47" s="84">
        <v>196</v>
      </c>
      <c r="S47" s="84">
        <v>189</v>
      </c>
      <c r="T47" s="84">
        <v>182</v>
      </c>
      <c r="U47" s="84">
        <v>175</v>
      </c>
      <c r="V47" s="84">
        <v>168</v>
      </c>
      <c r="W47" s="84">
        <v>161</v>
      </c>
      <c r="X47" s="85">
        <v>154</v>
      </c>
      <c r="Z47" s="662"/>
      <c r="AA47" s="665"/>
      <c r="AB47" s="82" t="s">
        <v>136</v>
      </c>
      <c r="AC47" s="83">
        <v>203</v>
      </c>
      <c r="AD47" s="84">
        <v>196</v>
      </c>
      <c r="AE47" s="84">
        <v>189</v>
      </c>
      <c r="AF47" s="84">
        <v>182</v>
      </c>
      <c r="AG47" s="84">
        <v>175</v>
      </c>
      <c r="AH47" s="84">
        <v>168</v>
      </c>
      <c r="AI47" s="84">
        <v>161</v>
      </c>
      <c r="AJ47" s="85">
        <v>154</v>
      </c>
      <c r="AL47" s="662"/>
      <c r="AM47" s="665"/>
      <c r="AN47" s="82" t="s">
        <v>136</v>
      </c>
      <c r="AO47" s="83">
        <v>180</v>
      </c>
      <c r="AP47" s="84">
        <v>172</v>
      </c>
      <c r="AQ47" s="84">
        <v>164</v>
      </c>
      <c r="AR47" s="84">
        <v>156</v>
      </c>
      <c r="AS47" s="84">
        <v>148</v>
      </c>
      <c r="AT47" s="84">
        <v>140</v>
      </c>
      <c r="AU47" s="84">
        <v>132</v>
      </c>
      <c r="AV47" s="85">
        <v>125</v>
      </c>
    </row>
    <row r="48" spans="1:48">
      <c r="A48">
        <v>48</v>
      </c>
      <c r="B48" s="662"/>
      <c r="C48" s="666">
        <f>+C46+10</f>
        <v>130</v>
      </c>
      <c r="D48" s="86" t="str">
        <f>+D46</f>
        <v>48-X</v>
      </c>
      <c r="E48" s="87">
        <v>212</v>
      </c>
      <c r="F48" s="88">
        <v>205</v>
      </c>
      <c r="G48" s="88">
        <v>198</v>
      </c>
      <c r="H48" s="88">
        <v>192</v>
      </c>
      <c r="I48" s="88">
        <v>185</v>
      </c>
      <c r="J48" s="88">
        <v>179</v>
      </c>
      <c r="K48" s="88">
        <v>172</v>
      </c>
      <c r="L48" s="89">
        <v>166</v>
      </c>
      <c r="N48" s="662"/>
      <c r="O48" s="666">
        <f>+O46+10</f>
        <v>130</v>
      </c>
      <c r="P48" s="86" t="str">
        <f>+P46</f>
        <v>48-X</v>
      </c>
      <c r="Q48" s="87">
        <v>212</v>
      </c>
      <c r="R48" s="88">
        <v>205</v>
      </c>
      <c r="S48" s="88">
        <v>198</v>
      </c>
      <c r="T48" s="88">
        <v>192</v>
      </c>
      <c r="U48" s="88">
        <v>185</v>
      </c>
      <c r="V48" s="88">
        <v>179</v>
      </c>
      <c r="W48" s="88">
        <v>172</v>
      </c>
      <c r="X48" s="89">
        <v>166</v>
      </c>
      <c r="Z48" s="662"/>
      <c r="AA48" s="666">
        <f>+AA46+10</f>
        <v>130</v>
      </c>
      <c r="AB48" s="86" t="str">
        <f>+AB46</f>
        <v>48-X</v>
      </c>
      <c r="AC48" s="87">
        <v>212</v>
      </c>
      <c r="AD48" s="88">
        <v>205</v>
      </c>
      <c r="AE48" s="88">
        <v>198</v>
      </c>
      <c r="AF48" s="88">
        <v>192</v>
      </c>
      <c r="AG48" s="88">
        <v>185</v>
      </c>
      <c r="AH48" s="88">
        <v>179</v>
      </c>
      <c r="AI48" s="88">
        <v>172</v>
      </c>
      <c r="AJ48" s="89">
        <v>166</v>
      </c>
      <c r="AL48" s="662"/>
      <c r="AM48" s="666">
        <f>+AM46+10</f>
        <v>130</v>
      </c>
      <c r="AN48" s="86" t="str">
        <f>+AN46</f>
        <v>48-X</v>
      </c>
      <c r="AO48" s="87">
        <v>212</v>
      </c>
      <c r="AP48" s="88">
        <v>203</v>
      </c>
      <c r="AQ48" s="88">
        <v>194</v>
      </c>
      <c r="AR48" s="88">
        <v>186</v>
      </c>
      <c r="AS48" s="88">
        <v>177</v>
      </c>
      <c r="AT48" s="88">
        <v>169</v>
      </c>
      <c r="AU48" s="88">
        <v>160</v>
      </c>
      <c r="AV48" s="89">
        <v>152</v>
      </c>
    </row>
    <row r="49" spans="1:48" ht="15" thickBot="1">
      <c r="A49">
        <v>49</v>
      </c>
      <c r="B49" s="662"/>
      <c r="C49" s="667"/>
      <c r="D49" s="90" t="str">
        <f>+D47</f>
        <v>48-XL</v>
      </c>
      <c r="E49" s="87">
        <v>227</v>
      </c>
      <c r="F49" s="88">
        <v>218</v>
      </c>
      <c r="G49" s="88">
        <v>210</v>
      </c>
      <c r="H49" s="88">
        <v>202</v>
      </c>
      <c r="I49" s="88">
        <v>194</v>
      </c>
      <c r="J49" s="88">
        <v>186</v>
      </c>
      <c r="K49" s="88">
        <v>178</v>
      </c>
      <c r="L49" s="89">
        <v>170</v>
      </c>
      <c r="N49" s="662"/>
      <c r="O49" s="667"/>
      <c r="P49" s="90" t="str">
        <f>+P47</f>
        <v>48-XL</v>
      </c>
      <c r="Q49" s="87">
        <v>227</v>
      </c>
      <c r="R49" s="88">
        <v>218</v>
      </c>
      <c r="S49" s="88">
        <v>210</v>
      </c>
      <c r="T49" s="88">
        <v>202</v>
      </c>
      <c r="U49" s="88">
        <v>194</v>
      </c>
      <c r="V49" s="88">
        <v>186</v>
      </c>
      <c r="W49" s="88">
        <v>178</v>
      </c>
      <c r="X49" s="89">
        <v>170</v>
      </c>
      <c r="Z49" s="662"/>
      <c r="AA49" s="667"/>
      <c r="AB49" s="90" t="str">
        <f>+AB47</f>
        <v>48-XL</v>
      </c>
      <c r="AC49" s="87">
        <v>226</v>
      </c>
      <c r="AD49" s="88">
        <v>218</v>
      </c>
      <c r="AE49" s="88">
        <v>210</v>
      </c>
      <c r="AF49" s="88">
        <v>202</v>
      </c>
      <c r="AG49" s="88">
        <v>194</v>
      </c>
      <c r="AH49" s="88">
        <v>186</v>
      </c>
      <c r="AI49" s="88">
        <v>178</v>
      </c>
      <c r="AJ49" s="89">
        <v>170</v>
      </c>
      <c r="AL49" s="662"/>
      <c r="AM49" s="667"/>
      <c r="AN49" s="90" t="str">
        <f>+AN47</f>
        <v>48-XL</v>
      </c>
      <c r="AO49" s="87">
        <v>208</v>
      </c>
      <c r="AP49" s="88">
        <v>198</v>
      </c>
      <c r="AQ49" s="88">
        <v>189</v>
      </c>
      <c r="AR49" s="88">
        <v>180</v>
      </c>
      <c r="AS49" s="88">
        <v>170</v>
      </c>
      <c r="AT49" s="88">
        <v>161</v>
      </c>
      <c r="AU49" s="88">
        <v>152</v>
      </c>
      <c r="AV49" s="89">
        <v>143</v>
      </c>
    </row>
    <row r="50" spans="1:48">
      <c r="A50">
        <v>50</v>
      </c>
      <c r="B50" s="662"/>
      <c r="C50" s="664">
        <f>+C48+10</f>
        <v>140</v>
      </c>
      <c r="D50" s="78" t="s">
        <v>133</v>
      </c>
      <c r="E50" s="83">
        <v>230</v>
      </c>
      <c r="F50" s="84">
        <v>222</v>
      </c>
      <c r="G50" s="84">
        <v>215</v>
      </c>
      <c r="H50" s="84">
        <v>208</v>
      </c>
      <c r="I50" s="84">
        <v>201</v>
      </c>
      <c r="J50" s="84">
        <v>194</v>
      </c>
      <c r="K50" s="84">
        <v>187</v>
      </c>
      <c r="L50" s="85">
        <v>180</v>
      </c>
      <c r="N50" s="662"/>
      <c r="O50" s="664">
        <f>+O48+10</f>
        <v>140</v>
      </c>
      <c r="P50" s="78" t="s">
        <v>133</v>
      </c>
      <c r="Q50" s="83">
        <v>230</v>
      </c>
      <c r="R50" s="84">
        <v>222</v>
      </c>
      <c r="S50" s="84">
        <v>215</v>
      </c>
      <c r="T50" s="84">
        <v>208</v>
      </c>
      <c r="U50" s="84">
        <v>201</v>
      </c>
      <c r="V50" s="84">
        <v>194</v>
      </c>
      <c r="W50" s="84">
        <v>187</v>
      </c>
      <c r="X50" s="85">
        <v>180</v>
      </c>
      <c r="Z50" s="662"/>
      <c r="AA50" s="664">
        <f>+AA48+10</f>
        <v>140</v>
      </c>
      <c r="AB50" s="78" t="s">
        <v>133</v>
      </c>
      <c r="AC50" s="83">
        <v>230</v>
      </c>
      <c r="AD50" s="84">
        <v>222</v>
      </c>
      <c r="AE50" s="84">
        <v>215</v>
      </c>
      <c r="AF50" s="84">
        <v>208</v>
      </c>
      <c r="AG50" s="84">
        <v>200</v>
      </c>
      <c r="AH50" s="84">
        <v>193</v>
      </c>
      <c r="AI50" s="84">
        <v>186</v>
      </c>
      <c r="AJ50" s="85">
        <v>179</v>
      </c>
      <c r="AL50" s="662"/>
      <c r="AM50" s="664">
        <f>+AM48+10</f>
        <v>140</v>
      </c>
      <c r="AN50" s="78" t="s">
        <v>133</v>
      </c>
      <c r="AO50" s="83">
        <v>230</v>
      </c>
      <c r="AP50" s="84">
        <v>221</v>
      </c>
      <c r="AQ50" s="84">
        <v>213</v>
      </c>
      <c r="AR50" s="84">
        <v>205</v>
      </c>
      <c r="AS50" s="84">
        <v>196</v>
      </c>
      <c r="AT50" s="84">
        <v>188</v>
      </c>
      <c r="AU50" s="84">
        <v>180</v>
      </c>
      <c r="AV50" s="85">
        <v>172</v>
      </c>
    </row>
    <row r="51" spans="1:48" ht="15" thickBot="1">
      <c r="A51">
        <v>51</v>
      </c>
      <c r="B51" s="662"/>
      <c r="C51" s="665"/>
      <c r="D51" s="82" t="s">
        <v>136</v>
      </c>
      <c r="E51" s="83">
        <v>250</v>
      </c>
      <c r="F51" s="84">
        <v>241</v>
      </c>
      <c r="G51" s="84">
        <v>232</v>
      </c>
      <c r="H51" s="84">
        <v>223</v>
      </c>
      <c r="I51" s="84">
        <v>214</v>
      </c>
      <c r="J51" s="84">
        <v>205</v>
      </c>
      <c r="K51" s="84">
        <v>196</v>
      </c>
      <c r="L51" s="85">
        <v>187</v>
      </c>
      <c r="N51" s="662"/>
      <c r="O51" s="665"/>
      <c r="P51" s="82" t="s">
        <v>136</v>
      </c>
      <c r="Q51" s="83">
        <v>250</v>
      </c>
      <c r="R51" s="84">
        <v>241</v>
      </c>
      <c r="S51" s="84">
        <v>232</v>
      </c>
      <c r="T51" s="84">
        <v>223</v>
      </c>
      <c r="U51" s="84">
        <v>214</v>
      </c>
      <c r="V51" s="84">
        <v>205</v>
      </c>
      <c r="W51" s="84">
        <v>196</v>
      </c>
      <c r="X51" s="85">
        <v>187</v>
      </c>
      <c r="Z51" s="662"/>
      <c r="AA51" s="665"/>
      <c r="AB51" s="82" t="s">
        <v>136</v>
      </c>
      <c r="AC51" s="83">
        <v>250</v>
      </c>
      <c r="AD51" s="84">
        <v>241</v>
      </c>
      <c r="AE51" s="84">
        <v>232</v>
      </c>
      <c r="AF51" s="84">
        <v>223</v>
      </c>
      <c r="AG51" s="84">
        <v>214</v>
      </c>
      <c r="AH51" s="84">
        <v>205</v>
      </c>
      <c r="AI51" s="84">
        <v>196</v>
      </c>
      <c r="AJ51" s="85">
        <v>187</v>
      </c>
      <c r="AL51" s="662"/>
      <c r="AM51" s="665"/>
      <c r="AN51" s="82" t="s">
        <v>136</v>
      </c>
      <c r="AO51" s="83">
        <v>238</v>
      </c>
      <c r="AP51" s="84">
        <v>227</v>
      </c>
      <c r="AQ51" s="84">
        <v>216</v>
      </c>
      <c r="AR51" s="84">
        <v>205</v>
      </c>
      <c r="AS51" s="84">
        <v>194</v>
      </c>
      <c r="AT51" s="84">
        <v>183</v>
      </c>
      <c r="AU51" s="84">
        <v>172</v>
      </c>
      <c r="AV51" s="85">
        <v>162</v>
      </c>
    </row>
    <row r="52" spans="1:48">
      <c r="A52">
        <v>52</v>
      </c>
      <c r="B52" s="662"/>
      <c r="C52" s="666">
        <f>+C50+10</f>
        <v>150</v>
      </c>
      <c r="D52" s="86" t="str">
        <f>+D50</f>
        <v>48-X</v>
      </c>
      <c r="E52" s="87">
        <v>250</v>
      </c>
      <c r="F52" s="88">
        <v>242</v>
      </c>
      <c r="G52" s="88">
        <v>234</v>
      </c>
      <c r="H52" s="88">
        <v>226</v>
      </c>
      <c r="I52" s="88">
        <v>218</v>
      </c>
      <c r="J52" s="88">
        <v>210</v>
      </c>
      <c r="K52" s="88">
        <v>202</v>
      </c>
      <c r="L52" s="89">
        <v>194</v>
      </c>
      <c r="N52" s="662"/>
      <c r="O52" s="666">
        <f>+O50+10</f>
        <v>150</v>
      </c>
      <c r="P52" s="86" t="str">
        <f>+P50</f>
        <v>48-X</v>
      </c>
      <c r="Q52" s="87">
        <v>250</v>
      </c>
      <c r="R52" s="88">
        <v>242</v>
      </c>
      <c r="S52" s="88">
        <v>234</v>
      </c>
      <c r="T52" s="88">
        <v>226</v>
      </c>
      <c r="U52" s="88">
        <v>218</v>
      </c>
      <c r="V52" s="88">
        <v>210</v>
      </c>
      <c r="W52" s="88">
        <v>202</v>
      </c>
      <c r="X52" s="89">
        <v>194</v>
      </c>
      <c r="Z52" s="662"/>
      <c r="AA52" s="666">
        <f>+AA50+10</f>
        <v>150</v>
      </c>
      <c r="AB52" s="86" t="str">
        <f>+AB50</f>
        <v>48-X</v>
      </c>
      <c r="AC52" s="87">
        <v>250</v>
      </c>
      <c r="AD52" s="88">
        <v>242</v>
      </c>
      <c r="AE52" s="88">
        <v>234</v>
      </c>
      <c r="AF52" s="88">
        <v>226</v>
      </c>
      <c r="AG52" s="88">
        <v>218</v>
      </c>
      <c r="AH52" s="88">
        <v>210</v>
      </c>
      <c r="AI52" s="88">
        <v>202</v>
      </c>
      <c r="AJ52" s="89">
        <v>194</v>
      </c>
      <c r="AL52" s="662"/>
      <c r="AM52" s="666">
        <f>+AM50+10</f>
        <v>150</v>
      </c>
      <c r="AN52" s="86" t="str">
        <f>+AN50</f>
        <v>48-X</v>
      </c>
      <c r="AO52" s="87">
        <v>250</v>
      </c>
      <c r="AP52" s="88">
        <v>242</v>
      </c>
      <c r="AQ52" s="88">
        <v>234</v>
      </c>
      <c r="AR52" s="88">
        <v>226</v>
      </c>
      <c r="AS52" s="88">
        <v>218</v>
      </c>
      <c r="AT52" s="88">
        <v>210</v>
      </c>
      <c r="AU52" s="88">
        <v>202</v>
      </c>
      <c r="AV52" s="89">
        <v>194</v>
      </c>
    </row>
    <row r="53" spans="1:48" ht="15" thickBot="1">
      <c r="A53">
        <v>53</v>
      </c>
      <c r="B53" s="662"/>
      <c r="C53" s="667"/>
      <c r="D53" s="90" t="str">
        <f>+D51</f>
        <v>48-XL</v>
      </c>
      <c r="E53" s="87">
        <v>271</v>
      </c>
      <c r="F53" s="88">
        <v>261</v>
      </c>
      <c r="G53" s="88">
        <v>252</v>
      </c>
      <c r="H53" s="88">
        <v>242</v>
      </c>
      <c r="I53" s="88">
        <v>233</v>
      </c>
      <c r="J53" s="88">
        <v>223</v>
      </c>
      <c r="K53" s="88">
        <v>214</v>
      </c>
      <c r="L53" s="89">
        <v>205</v>
      </c>
      <c r="N53" s="662"/>
      <c r="O53" s="667"/>
      <c r="P53" s="90" t="str">
        <f>+P51</f>
        <v>48-XL</v>
      </c>
      <c r="Q53" s="87">
        <v>271</v>
      </c>
      <c r="R53" s="88">
        <v>261</v>
      </c>
      <c r="S53" s="88">
        <v>252</v>
      </c>
      <c r="T53" s="88">
        <v>242</v>
      </c>
      <c r="U53" s="88">
        <v>233</v>
      </c>
      <c r="V53" s="88">
        <v>223</v>
      </c>
      <c r="W53" s="88">
        <v>214</v>
      </c>
      <c r="X53" s="89">
        <v>205</v>
      </c>
      <c r="Z53" s="662"/>
      <c r="AA53" s="667"/>
      <c r="AB53" s="90" t="str">
        <f>+AB51</f>
        <v>48-XL</v>
      </c>
      <c r="AC53" s="87">
        <v>271</v>
      </c>
      <c r="AD53" s="88">
        <v>261</v>
      </c>
      <c r="AE53" s="88">
        <v>252</v>
      </c>
      <c r="AF53" s="88">
        <v>242</v>
      </c>
      <c r="AG53" s="88">
        <v>233</v>
      </c>
      <c r="AH53" s="88">
        <v>223</v>
      </c>
      <c r="AI53" s="88">
        <v>214</v>
      </c>
      <c r="AJ53" s="89">
        <v>205</v>
      </c>
      <c r="AL53" s="662"/>
      <c r="AM53" s="667"/>
      <c r="AN53" s="90" t="str">
        <f>+AN51</f>
        <v>48-XL</v>
      </c>
      <c r="AO53" s="87">
        <v>270</v>
      </c>
      <c r="AP53" s="88">
        <v>257</v>
      </c>
      <c r="AQ53" s="88">
        <v>245</v>
      </c>
      <c r="AR53" s="88">
        <v>232</v>
      </c>
      <c r="AS53" s="88">
        <v>220</v>
      </c>
      <c r="AT53" s="88">
        <v>207</v>
      </c>
      <c r="AU53" s="88">
        <v>195</v>
      </c>
      <c r="AV53" s="89">
        <v>183</v>
      </c>
    </row>
    <row r="54" spans="1:48">
      <c r="A54">
        <v>54</v>
      </c>
      <c r="B54" s="662"/>
      <c r="C54" s="664">
        <f>+C52+10</f>
        <v>160</v>
      </c>
      <c r="D54" s="78" t="s">
        <v>133</v>
      </c>
      <c r="E54" s="83">
        <v>270</v>
      </c>
      <c r="F54" s="84">
        <v>261</v>
      </c>
      <c r="G54" s="84">
        <v>252</v>
      </c>
      <c r="H54" s="84">
        <v>243</v>
      </c>
      <c r="I54" s="84">
        <v>235</v>
      </c>
      <c r="J54" s="84">
        <v>226</v>
      </c>
      <c r="K54" s="84">
        <v>217</v>
      </c>
      <c r="L54" s="85">
        <v>209</v>
      </c>
      <c r="N54" s="662"/>
      <c r="O54" s="664">
        <f>+O52+10</f>
        <v>160</v>
      </c>
      <c r="P54" s="78" t="s">
        <v>133</v>
      </c>
      <c r="Q54" s="83">
        <v>270</v>
      </c>
      <c r="R54" s="84">
        <v>261</v>
      </c>
      <c r="S54" s="84">
        <v>252</v>
      </c>
      <c r="T54" s="84">
        <v>243</v>
      </c>
      <c r="U54" s="84">
        <v>235</v>
      </c>
      <c r="V54" s="84">
        <v>226</v>
      </c>
      <c r="W54" s="84">
        <v>217</v>
      </c>
      <c r="X54" s="85">
        <v>209</v>
      </c>
      <c r="Z54" s="662"/>
      <c r="AA54" s="664">
        <f>+AA52+10</f>
        <v>160</v>
      </c>
      <c r="AB54" s="78" t="s">
        <v>133</v>
      </c>
      <c r="AC54" s="83">
        <v>268</v>
      </c>
      <c r="AD54" s="84">
        <v>259</v>
      </c>
      <c r="AE54" s="84">
        <v>251</v>
      </c>
      <c r="AF54" s="84">
        <v>242</v>
      </c>
      <c r="AG54" s="84">
        <v>234</v>
      </c>
      <c r="AH54" s="84">
        <v>225</v>
      </c>
      <c r="AI54" s="84">
        <v>217</v>
      </c>
      <c r="AJ54" s="85">
        <v>209</v>
      </c>
      <c r="AL54" s="662"/>
      <c r="AM54" s="664">
        <f>+AM52+10</f>
        <v>160</v>
      </c>
      <c r="AN54" s="78" t="s">
        <v>133</v>
      </c>
      <c r="AO54" s="83">
        <v>268</v>
      </c>
      <c r="AP54" s="84">
        <v>259</v>
      </c>
      <c r="AQ54" s="84">
        <v>251</v>
      </c>
      <c r="AR54" s="84">
        <v>242</v>
      </c>
      <c r="AS54" s="84">
        <v>234</v>
      </c>
      <c r="AT54" s="84">
        <v>225</v>
      </c>
      <c r="AU54" s="84">
        <v>217</v>
      </c>
      <c r="AV54" s="85">
        <v>209</v>
      </c>
    </row>
    <row r="55" spans="1:48" ht="15" thickBot="1">
      <c r="A55">
        <v>55</v>
      </c>
      <c r="B55" s="662"/>
      <c r="C55" s="665"/>
      <c r="D55" s="82" t="s">
        <v>136</v>
      </c>
      <c r="E55" s="83">
        <v>293</v>
      </c>
      <c r="F55" s="84">
        <v>283</v>
      </c>
      <c r="G55" s="84">
        <v>273</v>
      </c>
      <c r="H55" s="84">
        <v>263</v>
      </c>
      <c r="I55" s="84">
        <v>254</v>
      </c>
      <c r="J55" s="84">
        <v>244</v>
      </c>
      <c r="K55" s="84">
        <v>234</v>
      </c>
      <c r="L55" s="85">
        <v>225</v>
      </c>
      <c r="N55" s="662"/>
      <c r="O55" s="665"/>
      <c r="P55" s="82" t="s">
        <v>136</v>
      </c>
      <c r="Q55" s="83">
        <v>293</v>
      </c>
      <c r="R55" s="84">
        <v>283</v>
      </c>
      <c r="S55" s="84">
        <v>273</v>
      </c>
      <c r="T55" s="84">
        <v>263</v>
      </c>
      <c r="U55" s="84">
        <v>254</v>
      </c>
      <c r="V55" s="84">
        <v>244</v>
      </c>
      <c r="W55" s="84">
        <v>234</v>
      </c>
      <c r="X55" s="85">
        <v>225</v>
      </c>
      <c r="Z55" s="662"/>
      <c r="AA55" s="665"/>
      <c r="AB55" s="82" t="s">
        <v>136</v>
      </c>
      <c r="AC55" s="83">
        <v>293</v>
      </c>
      <c r="AD55" s="84">
        <v>283</v>
      </c>
      <c r="AE55" s="84">
        <v>273</v>
      </c>
      <c r="AF55" s="84">
        <v>263</v>
      </c>
      <c r="AG55" s="84">
        <v>254</v>
      </c>
      <c r="AH55" s="84">
        <v>244</v>
      </c>
      <c r="AI55" s="84">
        <v>234</v>
      </c>
      <c r="AJ55" s="85">
        <v>225</v>
      </c>
      <c r="AL55" s="662"/>
      <c r="AM55" s="665"/>
      <c r="AN55" s="82" t="s">
        <v>136</v>
      </c>
      <c r="AO55" s="83">
        <v>293</v>
      </c>
      <c r="AP55" s="84">
        <v>280</v>
      </c>
      <c r="AQ55" s="84">
        <v>267</v>
      </c>
      <c r="AR55" s="84">
        <v>255</v>
      </c>
      <c r="AS55" s="84">
        <v>242</v>
      </c>
      <c r="AT55" s="84">
        <v>230</v>
      </c>
      <c r="AU55" s="84">
        <v>217</v>
      </c>
      <c r="AV55" s="85">
        <v>205</v>
      </c>
    </row>
    <row r="56" spans="1:48">
      <c r="A56">
        <v>56</v>
      </c>
      <c r="B56" s="662"/>
      <c r="C56" s="666">
        <f>+C54+10</f>
        <v>170</v>
      </c>
      <c r="D56" s="86" t="str">
        <f>+D54</f>
        <v>48-X</v>
      </c>
      <c r="E56" s="87">
        <v>290</v>
      </c>
      <c r="F56" s="88">
        <v>280</v>
      </c>
      <c r="G56" s="88">
        <v>271</v>
      </c>
      <c r="H56" s="88">
        <v>262</v>
      </c>
      <c r="I56" s="88">
        <v>252</v>
      </c>
      <c r="J56" s="88">
        <v>243</v>
      </c>
      <c r="K56" s="88">
        <v>234</v>
      </c>
      <c r="L56" s="89">
        <v>225</v>
      </c>
      <c r="N56" s="662"/>
      <c r="O56" s="666">
        <f>+O54+10</f>
        <v>170</v>
      </c>
      <c r="P56" s="86" t="str">
        <f>+P54</f>
        <v>48-X</v>
      </c>
      <c r="Q56" s="87">
        <v>290</v>
      </c>
      <c r="R56" s="88">
        <v>280</v>
      </c>
      <c r="S56" s="88">
        <v>271</v>
      </c>
      <c r="T56" s="88">
        <v>262</v>
      </c>
      <c r="U56" s="88">
        <v>252</v>
      </c>
      <c r="V56" s="88">
        <v>243</v>
      </c>
      <c r="W56" s="88">
        <v>234</v>
      </c>
      <c r="X56" s="89">
        <v>225</v>
      </c>
      <c r="Z56" s="662"/>
      <c r="AA56" s="666">
        <f>+AA54+10</f>
        <v>170</v>
      </c>
      <c r="AB56" s="86" t="str">
        <f>+AB54</f>
        <v>48-X</v>
      </c>
      <c r="AC56" s="87">
        <v>290</v>
      </c>
      <c r="AD56" s="88">
        <v>280</v>
      </c>
      <c r="AE56" s="88">
        <v>271</v>
      </c>
      <c r="AF56" s="88">
        <v>262</v>
      </c>
      <c r="AG56" s="88">
        <v>252</v>
      </c>
      <c r="AH56" s="88">
        <v>243</v>
      </c>
      <c r="AI56" s="88">
        <v>234</v>
      </c>
      <c r="AJ56" s="89">
        <v>225</v>
      </c>
      <c r="AL56" s="662"/>
      <c r="AM56" s="666">
        <f>+AM54+10</f>
        <v>170</v>
      </c>
      <c r="AN56" s="86" t="str">
        <f>+AN54</f>
        <v>48-X</v>
      </c>
      <c r="AO56" s="87">
        <v>290</v>
      </c>
      <c r="AP56" s="88">
        <v>280</v>
      </c>
      <c r="AQ56" s="88">
        <v>271</v>
      </c>
      <c r="AR56" s="88">
        <v>262</v>
      </c>
      <c r="AS56" s="88">
        <v>252</v>
      </c>
      <c r="AT56" s="88">
        <v>243</v>
      </c>
      <c r="AU56" s="88">
        <v>234</v>
      </c>
      <c r="AV56" s="89">
        <v>225</v>
      </c>
    </row>
    <row r="57" spans="1:48" ht="15" thickBot="1">
      <c r="A57">
        <v>57</v>
      </c>
      <c r="B57" s="662"/>
      <c r="C57" s="667"/>
      <c r="D57" s="90" t="str">
        <f>+D55</f>
        <v>48-XL</v>
      </c>
      <c r="E57" s="87">
        <v>315</v>
      </c>
      <c r="F57" s="88">
        <v>304</v>
      </c>
      <c r="G57" s="88">
        <v>294</v>
      </c>
      <c r="H57" s="88">
        <v>284</v>
      </c>
      <c r="I57" s="88">
        <v>274</v>
      </c>
      <c r="J57" s="88">
        <v>264</v>
      </c>
      <c r="K57" s="88">
        <v>254</v>
      </c>
      <c r="L57" s="89">
        <v>244</v>
      </c>
      <c r="N57" s="662"/>
      <c r="O57" s="667"/>
      <c r="P57" s="90" t="str">
        <f>+P55</f>
        <v>48-XL</v>
      </c>
      <c r="Q57" s="87">
        <v>315</v>
      </c>
      <c r="R57" s="88">
        <v>304</v>
      </c>
      <c r="S57" s="88">
        <v>294</v>
      </c>
      <c r="T57" s="88">
        <v>284</v>
      </c>
      <c r="U57" s="88">
        <v>274</v>
      </c>
      <c r="V57" s="88">
        <v>264</v>
      </c>
      <c r="W57" s="88">
        <v>254</v>
      </c>
      <c r="X57" s="89">
        <v>244</v>
      </c>
      <c r="Z57" s="662"/>
      <c r="AA57" s="667"/>
      <c r="AB57" s="90" t="str">
        <f>+AB55</f>
        <v>48-XL</v>
      </c>
      <c r="AC57" s="87">
        <v>315</v>
      </c>
      <c r="AD57" s="88">
        <v>304</v>
      </c>
      <c r="AE57" s="88">
        <v>294</v>
      </c>
      <c r="AF57" s="88">
        <v>284</v>
      </c>
      <c r="AG57" s="88">
        <v>274</v>
      </c>
      <c r="AH57" s="88">
        <v>264</v>
      </c>
      <c r="AI57" s="88">
        <v>254</v>
      </c>
      <c r="AJ57" s="89">
        <v>244</v>
      </c>
      <c r="AL57" s="662"/>
      <c r="AM57" s="667"/>
      <c r="AN57" s="90" t="str">
        <f>+AN55</f>
        <v>48-XL</v>
      </c>
      <c r="AO57" s="87">
        <v>315</v>
      </c>
      <c r="AP57" s="88">
        <v>302</v>
      </c>
      <c r="AQ57" s="88">
        <v>290</v>
      </c>
      <c r="AR57" s="88">
        <v>278</v>
      </c>
      <c r="AS57" s="88">
        <v>265</v>
      </c>
      <c r="AT57" s="88">
        <v>253</v>
      </c>
      <c r="AU57" s="88">
        <v>241</v>
      </c>
      <c r="AV57" s="89">
        <v>229</v>
      </c>
    </row>
    <row r="58" spans="1:48">
      <c r="A58">
        <v>58</v>
      </c>
      <c r="B58" s="662"/>
      <c r="C58" s="664">
        <f>+C56+10</f>
        <v>180</v>
      </c>
      <c r="D58" s="78" t="s">
        <v>133</v>
      </c>
      <c r="E58" s="83">
        <v>310</v>
      </c>
      <c r="F58" s="84">
        <v>300</v>
      </c>
      <c r="G58" s="84">
        <v>290</v>
      </c>
      <c r="H58" s="84">
        <v>280</v>
      </c>
      <c r="I58" s="84">
        <v>270</v>
      </c>
      <c r="J58" s="84">
        <v>260</v>
      </c>
      <c r="K58" s="84">
        <v>250</v>
      </c>
      <c r="L58" s="85">
        <v>240</v>
      </c>
      <c r="N58" s="662"/>
      <c r="O58" s="664">
        <f>+O56+10</f>
        <v>180</v>
      </c>
      <c r="P58" s="78" t="s">
        <v>133</v>
      </c>
      <c r="Q58" s="83">
        <v>310</v>
      </c>
      <c r="R58" s="84">
        <v>300</v>
      </c>
      <c r="S58" s="84">
        <v>290</v>
      </c>
      <c r="T58" s="84">
        <v>280</v>
      </c>
      <c r="U58" s="84">
        <v>270</v>
      </c>
      <c r="V58" s="84">
        <v>260</v>
      </c>
      <c r="W58" s="84">
        <v>250</v>
      </c>
      <c r="X58" s="85">
        <v>240</v>
      </c>
      <c r="Z58" s="662"/>
      <c r="AA58" s="664">
        <f>+AA56+10</f>
        <v>180</v>
      </c>
      <c r="AB58" s="78" t="s">
        <v>133</v>
      </c>
      <c r="AC58" s="83">
        <v>310</v>
      </c>
      <c r="AD58" s="84">
        <v>300</v>
      </c>
      <c r="AE58" s="84">
        <v>290</v>
      </c>
      <c r="AF58" s="84">
        <v>280</v>
      </c>
      <c r="AG58" s="84">
        <v>270</v>
      </c>
      <c r="AH58" s="84">
        <v>260</v>
      </c>
      <c r="AI58" s="84">
        <v>250</v>
      </c>
      <c r="AJ58" s="85">
        <v>240</v>
      </c>
      <c r="AL58" s="662"/>
      <c r="AM58" s="664">
        <f>+AM56+10</f>
        <v>180</v>
      </c>
      <c r="AN58" s="78" t="s">
        <v>133</v>
      </c>
      <c r="AO58" s="83">
        <v>310</v>
      </c>
      <c r="AP58" s="84">
        <v>300</v>
      </c>
      <c r="AQ58" s="84">
        <v>290</v>
      </c>
      <c r="AR58" s="84">
        <v>280</v>
      </c>
      <c r="AS58" s="84">
        <v>270</v>
      </c>
      <c r="AT58" s="84">
        <v>260</v>
      </c>
      <c r="AU58" s="84">
        <v>250</v>
      </c>
      <c r="AV58" s="85">
        <v>240</v>
      </c>
    </row>
    <row r="59" spans="1:48" ht="15" thickBot="1">
      <c r="A59">
        <v>59</v>
      </c>
      <c r="B59" s="662"/>
      <c r="C59" s="665"/>
      <c r="D59" s="82" t="s">
        <v>136</v>
      </c>
      <c r="E59" s="83">
        <v>315</v>
      </c>
      <c r="F59" s="84">
        <v>307</v>
      </c>
      <c r="G59" s="84">
        <v>299</v>
      </c>
      <c r="H59" s="84">
        <v>291</v>
      </c>
      <c r="I59" s="84">
        <v>284</v>
      </c>
      <c r="J59" s="84">
        <v>276</v>
      </c>
      <c r="K59" s="84">
        <v>268</v>
      </c>
      <c r="L59" s="85">
        <v>261</v>
      </c>
      <c r="N59" s="662"/>
      <c r="O59" s="665"/>
      <c r="P59" s="82" t="s">
        <v>136</v>
      </c>
      <c r="Q59" s="83">
        <v>315</v>
      </c>
      <c r="R59" s="84">
        <v>307</v>
      </c>
      <c r="S59" s="84">
        <v>299</v>
      </c>
      <c r="T59" s="84">
        <v>291</v>
      </c>
      <c r="U59" s="84">
        <v>284</v>
      </c>
      <c r="V59" s="84">
        <v>276</v>
      </c>
      <c r="W59" s="84">
        <v>268</v>
      </c>
      <c r="X59" s="85">
        <v>261</v>
      </c>
      <c r="Z59" s="662"/>
      <c r="AA59" s="665"/>
      <c r="AB59" s="82" t="s">
        <v>136</v>
      </c>
      <c r="AC59" s="83">
        <v>319</v>
      </c>
      <c r="AD59" s="84">
        <v>310</v>
      </c>
      <c r="AE59" s="84">
        <v>302</v>
      </c>
      <c r="AF59" s="84">
        <v>294</v>
      </c>
      <c r="AG59" s="84">
        <v>285</v>
      </c>
      <c r="AH59" s="84">
        <v>277</v>
      </c>
      <c r="AI59" s="84">
        <v>269</v>
      </c>
      <c r="AJ59" s="85">
        <v>261</v>
      </c>
      <c r="AL59" s="662"/>
      <c r="AM59" s="665"/>
      <c r="AN59" s="82" t="s">
        <v>136</v>
      </c>
      <c r="AO59" s="83">
        <v>319</v>
      </c>
      <c r="AP59" s="84">
        <v>309</v>
      </c>
      <c r="AQ59" s="84">
        <v>300</v>
      </c>
      <c r="AR59" s="84">
        <v>291</v>
      </c>
      <c r="AS59" s="84">
        <v>281</v>
      </c>
      <c r="AT59" s="84">
        <v>272</v>
      </c>
      <c r="AU59" s="84">
        <v>263</v>
      </c>
      <c r="AV59" s="85">
        <v>254</v>
      </c>
    </row>
    <row r="60" spans="1:48">
      <c r="A60">
        <v>60</v>
      </c>
      <c r="B60" s="662"/>
      <c r="C60" s="666">
        <f>+C58+10</f>
        <v>190</v>
      </c>
      <c r="D60" s="86" t="str">
        <f>+D58</f>
        <v>48-X</v>
      </c>
      <c r="E60" s="87">
        <v>317</v>
      </c>
      <c r="F60" s="88">
        <v>308</v>
      </c>
      <c r="G60" s="88">
        <v>299</v>
      </c>
      <c r="H60" s="88">
        <v>290</v>
      </c>
      <c r="I60" s="88">
        <v>282</v>
      </c>
      <c r="J60" s="88">
        <v>273</v>
      </c>
      <c r="K60" s="88">
        <v>264</v>
      </c>
      <c r="L60" s="89">
        <v>256</v>
      </c>
      <c r="N60" s="662"/>
      <c r="O60" s="666">
        <f>+O58+10</f>
        <v>190</v>
      </c>
      <c r="P60" s="86" t="str">
        <f>+P58</f>
        <v>48-X</v>
      </c>
      <c r="Q60" s="87">
        <v>317</v>
      </c>
      <c r="R60" s="88">
        <v>308</v>
      </c>
      <c r="S60" s="88">
        <v>299</v>
      </c>
      <c r="T60" s="88">
        <v>290</v>
      </c>
      <c r="U60" s="88">
        <v>282</v>
      </c>
      <c r="V60" s="88">
        <v>273</v>
      </c>
      <c r="W60" s="88">
        <v>264</v>
      </c>
      <c r="X60" s="89">
        <v>256</v>
      </c>
      <c r="Z60" s="662"/>
      <c r="AA60" s="666">
        <f>+AA58+10</f>
        <v>190</v>
      </c>
      <c r="AB60" s="86" t="str">
        <f>+AB58</f>
        <v>48-X</v>
      </c>
      <c r="AC60" s="87">
        <v>317</v>
      </c>
      <c r="AD60" s="88">
        <v>308</v>
      </c>
      <c r="AE60" s="88">
        <v>299</v>
      </c>
      <c r="AF60" s="88">
        <v>290</v>
      </c>
      <c r="AG60" s="88">
        <v>282</v>
      </c>
      <c r="AH60" s="88">
        <v>273</v>
      </c>
      <c r="AI60" s="88">
        <v>264</v>
      </c>
      <c r="AJ60" s="89">
        <v>256</v>
      </c>
      <c r="AL60" s="662"/>
      <c r="AM60" s="666">
        <f>+AM58+10</f>
        <v>190</v>
      </c>
      <c r="AN60" s="86" t="str">
        <f>+AN58</f>
        <v>48-X</v>
      </c>
      <c r="AO60" s="87">
        <v>317</v>
      </c>
      <c r="AP60" s="88">
        <v>308</v>
      </c>
      <c r="AQ60" s="88">
        <v>299</v>
      </c>
      <c r="AR60" s="88">
        <v>290</v>
      </c>
      <c r="AS60" s="88">
        <v>282</v>
      </c>
      <c r="AT60" s="88">
        <v>273</v>
      </c>
      <c r="AU60" s="88">
        <v>264</v>
      </c>
      <c r="AV60" s="89">
        <v>256</v>
      </c>
    </row>
    <row r="61" spans="1:48" ht="15" thickBot="1">
      <c r="A61">
        <v>61</v>
      </c>
      <c r="B61" s="662"/>
      <c r="C61" s="667"/>
      <c r="D61" s="90" t="str">
        <f>+D59</f>
        <v>48-XL</v>
      </c>
      <c r="E61" s="87">
        <v>315</v>
      </c>
      <c r="F61" s="88">
        <v>309</v>
      </c>
      <c r="G61" s="88">
        <v>304</v>
      </c>
      <c r="H61" s="88">
        <v>299</v>
      </c>
      <c r="I61" s="88">
        <v>293</v>
      </c>
      <c r="J61" s="88">
        <v>288</v>
      </c>
      <c r="K61" s="88">
        <v>283</v>
      </c>
      <c r="L61" s="89">
        <v>278</v>
      </c>
      <c r="N61" s="662"/>
      <c r="O61" s="667"/>
      <c r="P61" s="90" t="str">
        <f>+P59</f>
        <v>48-XL</v>
      </c>
      <c r="Q61" s="87">
        <v>315</v>
      </c>
      <c r="R61" s="88">
        <v>309</v>
      </c>
      <c r="S61" s="88">
        <v>304</v>
      </c>
      <c r="T61" s="88">
        <v>299</v>
      </c>
      <c r="U61" s="88">
        <v>293</v>
      </c>
      <c r="V61" s="88">
        <v>288</v>
      </c>
      <c r="W61" s="88">
        <v>283</v>
      </c>
      <c r="X61" s="89">
        <v>278</v>
      </c>
      <c r="Z61" s="662"/>
      <c r="AA61" s="667"/>
      <c r="AB61" s="90" t="str">
        <f>+AB59</f>
        <v>48-XL</v>
      </c>
      <c r="AC61" s="87">
        <v>315</v>
      </c>
      <c r="AD61" s="88">
        <v>309</v>
      </c>
      <c r="AE61" s="88">
        <v>304</v>
      </c>
      <c r="AF61" s="88">
        <v>299</v>
      </c>
      <c r="AG61" s="88">
        <v>293</v>
      </c>
      <c r="AH61" s="88">
        <v>288</v>
      </c>
      <c r="AI61" s="88">
        <v>283</v>
      </c>
      <c r="AJ61" s="89">
        <v>278</v>
      </c>
      <c r="AL61" s="662"/>
      <c r="AM61" s="667"/>
      <c r="AN61" s="90" t="str">
        <f>+AN59</f>
        <v>48-XL</v>
      </c>
      <c r="AO61" s="87">
        <v>315</v>
      </c>
      <c r="AP61" s="88">
        <v>309</v>
      </c>
      <c r="AQ61" s="88">
        <v>304</v>
      </c>
      <c r="AR61" s="88">
        <v>299</v>
      </c>
      <c r="AS61" s="88">
        <v>293</v>
      </c>
      <c r="AT61" s="88">
        <v>288</v>
      </c>
      <c r="AU61" s="88">
        <v>283</v>
      </c>
      <c r="AV61" s="89">
        <v>278</v>
      </c>
    </row>
    <row r="62" spans="1:48">
      <c r="A62">
        <v>62</v>
      </c>
      <c r="B62" s="662"/>
      <c r="C62" s="664">
        <f>+C60+10</f>
        <v>200</v>
      </c>
      <c r="D62" s="78" t="s">
        <v>133</v>
      </c>
      <c r="E62" s="83">
        <v>317</v>
      </c>
      <c r="F62" s="84">
        <v>310</v>
      </c>
      <c r="G62" s="84">
        <v>304</v>
      </c>
      <c r="H62" s="84">
        <v>298</v>
      </c>
      <c r="I62" s="84">
        <v>291</v>
      </c>
      <c r="J62" s="84">
        <v>285</v>
      </c>
      <c r="K62" s="84">
        <v>279</v>
      </c>
      <c r="L62" s="85">
        <v>273</v>
      </c>
      <c r="N62" s="662"/>
      <c r="O62" s="664">
        <f>+O60+10</f>
        <v>200</v>
      </c>
      <c r="P62" s="78" t="s">
        <v>133</v>
      </c>
      <c r="Q62" s="83">
        <v>317</v>
      </c>
      <c r="R62" s="84">
        <v>310</v>
      </c>
      <c r="S62" s="84">
        <v>304</v>
      </c>
      <c r="T62" s="84">
        <v>298</v>
      </c>
      <c r="U62" s="84">
        <v>291</v>
      </c>
      <c r="V62" s="84">
        <v>285</v>
      </c>
      <c r="W62" s="84">
        <v>279</v>
      </c>
      <c r="X62" s="85">
        <v>273</v>
      </c>
      <c r="Z62" s="662"/>
      <c r="AA62" s="664">
        <f>+AA60+10</f>
        <v>200</v>
      </c>
      <c r="AB62" s="78" t="s">
        <v>133</v>
      </c>
      <c r="AC62" s="83">
        <v>315</v>
      </c>
      <c r="AD62" s="84">
        <v>308</v>
      </c>
      <c r="AE62" s="84">
        <v>302</v>
      </c>
      <c r="AF62" s="84">
        <v>296</v>
      </c>
      <c r="AG62" s="84">
        <v>289</v>
      </c>
      <c r="AH62" s="84">
        <v>283</v>
      </c>
      <c r="AI62" s="84">
        <v>277</v>
      </c>
      <c r="AJ62" s="85">
        <v>271</v>
      </c>
      <c r="AL62" s="662"/>
      <c r="AM62" s="664">
        <f>+AM60+10</f>
        <v>200</v>
      </c>
      <c r="AN62" s="78" t="s">
        <v>133</v>
      </c>
      <c r="AO62" s="83">
        <v>315</v>
      </c>
      <c r="AP62" s="84">
        <v>308</v>
      </c>
      <c r="AQ62" s="84">
        <v>302</v>
      </c>
      <c r="AR62" s="84">
        <v>296</v>
      </c>
      <c r="AS62" s="84">
        <v>289</v>
      </c>
      <c r="AT62" s="84">
        <v>283</v>
      </c>
      <c r="AU62" s="84">
        <v>277</v>
      </c>
      <c r="AV62" s="85">
        <v>271</v>
      </c>
    </row>
    <row r="63" spans="1:48" ht="15" thickBot="1">
      <c r="A63">
        <v>63</v>
      </c>
      <c r="B63" s="663"/>
      <c r="C63" s="665"/>
      <c r="D63" s="82" t="s">
        <v>136</v>
      </c>
      <c r="E63" s="189">
        <v>317</v>
      </c>
      <c r="F63" s="186">
        <v>314</v>
      </c>
      <c r="G63" s="186">
        <v>311</v>
      </c>
      <c r="H63" s="186">
        <v>308</v>
      </c>
      <c r="I63" s="186">
        <v>305</v>
      </c>
      <c r="J63" s="186">
        <v>302</v>
      </c>
      <c r="K63" s="186">
        <v>299</v>
      </c>
      <c r="L63" s="185">
        <v>296</v>
      </c>
      <c r="N63" s="663"/>
      <c r="O63" s="665"/>
      <c r="P63" s="82" t="s">
        <v>136</v>
      </c>
      <c r="Q63" s="189">
        <v>317</v>
      </c>
      <c r="R63" s="186">
        <v>314</v>
      </c>
      <c r="S63" s="186">
        <v>311</v>
      </c>
      <c r="T63" s="186">
        <v>308</v>
      </c>
      <c r="U63" s="186">
        <v>305</v>
      </c>
      <c r="V63" s="186">
        <v>302</v>
      </c>
      <c r="W63" s="186">
        <v>299</v>
      </c>
      <c r="X63" s="185">
        <v>296</v>
      </c>
      <c r="Z63" s="663"/>
      <c r="AA63" s="665"/>
      <c r="AB63" s="82" t="s">
        <v>136</v>
      </c>
      <c r="AC63" s="189">
        <v>316</v>
      </c>
      <c r="AD63" s="186">
        <v>313</v>
      </c>
      <c r="AE63" s="186">
        <v>310</v>
      </c>
      <c r="AF63" s="186">
        <v>307</v>
      </c>
      <c r="AG63" s="186">
        <v>305</v>
      </c>
      <c r="AH63" s="186">
        <v>302</v>
      </c>
      <c r="AI63" s="186">
        <v>299</v>
      </c>
      <c r="AJ63" s="185">
        <v>297</v>
      </c>
      <c r="AL63" s="663"/>
      <c r="AM63" s="665"/>
      <c r="AN63" s="82" t="s">
        <v>136</v>
      </c>
      <c r="AO63" s="189">
        <v>316</v>
      </c>
      <c r="AP63" s="186">
        <v>313</v>
      </c>
      <c r="AQ63" s="186">
        <v>310</v>
      </c>
      <c r="AR63" s="186">
        <v>307</v>
      </c>
      <c r="AS63" s="186">
        <v>305</v>
      </c>
      <c r="AT63" s="186">
        <v>302</v>
      </c>
      <c r="AU63" s="186">
        <v>299</v>
      </c>
      <c r="AV63" s="185">
        <v>297</v>
      </c>
    </row>
    <row r="64" spans="1:48">
      <c r="A64">
        <v>64</v>
      </c>
    </row>
    <row r="65" spans="1:48">
      <c r="A65">
        <v>65</v>
      </c>
    </row>
    <row r="66" spans="1:48">
      <c r="A66">
        <v>66</v>
      </c>
    </row>
    <row r="67" spans="1:48">
      <c r="A67">
        <v>67</v>
      </c>
    </row>
    <row r="68" spans="1:48">
      <c r="A68">
        <v>68</v>
      </c>
    </row>
    <row r="69" spans="1:48">
      <c r="A69">
        <v>69</v>
      </c>
    </row>
    <row r="70" spans="1:48" ht="15" thickBot="1">
      <c r="A70">
        <v>70</v>
      </c>
    </row>
    <row r="71" spans="1:48" ht="18.600000000000001" thickBot="1">
      <c r="A71">
        <v>71</v>
      </c>
      <c r="B71" s="649" t="s">
        <v>1112</v>
      </c>
      <c r="C71" s="650"/>
      <c r="D71" s="651"/>
      <c r="E71" s="649" t="s">
        <v>1132</v>
      </c>
      <c r="F71" s="650"/>
      <c r="G71" s="650"/>
      <c r="H71" s="650"/>
      <c r="I71" s="650"/>
      <c r="J71" s="650"/>
      <c r="K71" s="650"/>
      <c r="L71" s="651"/>
      <c r="N71" s="649" t="s">
        <v>1114</v>
      </c>
      <c r="O71" s="650"/>
      <c r="P71" s="651"/>
      <c r="Q71" s="649" t="s">
        <v>1132</v>
      </c>
      <c r="R71" s="650"/>
      <c r="S71" s="650"/>
      <c r="T71" s="650"/>
      <c r="U71" s="650"/>
      <c r="V71" s="650"/>
      <c r="W71" s="650"/>
      <c r="X71" s="651"/>
      <c r="Z71" s="649" t="s">
        <v>1115</v>
      </c>
      <c r="AA71" s="650"/>
      <c r="AB71" s="651"/>
      <c r="AC71" s="649" t="s">
        <v>1132</v>
      </c>
      <c r="AD71" s="650"/>
      <c r="AE71" s="650"/>
      <c r="AF71" s="650"/>
      <c r="AG71" s="650"/>
      <c r="AH71" s="650"/>
      <c r="AI71" s="650"/>
      <c r="AJ71" s="651"/>
      <c r="AL71" s="649" t="s">
        <v>1116</v>
      </c>
      <c r="AM71" s="650"/>
      <c r="AN71" s="651"/>
      <c r="AO71" s="649" t="s">
        <v>1132</v>
      </c>
      <c r="AP71" s="650"/>
      <c r="AQ71" s="650"/>
      <c r="AR71" s="650"/>
      <c r="AS71" s="650"/>
      <c r="AT71" s="650"/>
      <c r="AU71" s="650"/>
      <c r="AV71" s="651"/>
    </row>
    <row r="72" spans="1:48" ht="15.75" customHeight="1">
      <c r="A72">
        <v>72</v>
      </c>
      <c r="B72" s="652" t="s">
        <v>1128</v>
      </c>
      <c r="C72" s="652" t="s">
        <v>634</v>
      </c>
      <c r="D72" s="669" t="s">
        <v>1119</v>
      </c>
      <c r="E72" s="676" t="s">
        <v>1120</v>
      </c>
      <c r="F72" s="677"/>
      <c r="G72" s="677"/>
      <c r="H72" s="677"/>
      <c r="I72" s="677"/>
      <c r="J72" s="677"/>
      <c r="K72" s="677"/>
      <c r="L72" s="678"/>
      <c r="N72" s="652" t="s">
        <v>1128</v>
      </c>
      <c r="O72" s="652" t="s">
        <v>634</v>
      </c>
      <c r="P72" s="669" t="s">
        <v>1119</v>
      </c>
      <c r="Q72" s="676" t="s">
        <v>1120</v>
      </c>
      <c r="R72" s="677"/>
      <c r="S72" s="677"/>
      <c r="T72" s="677"/>
      <c r="U72" s="677"/>
      <c r="V72" s="677"/>
      <c r="W72" s="677"/>
      <c r="X72" s="678"/>
      <c r="Z72" s="652" t="s">
        <v>1128</v>
      </c>
      <c r="AA72" s="652" t="s">
        <v>634</v>
      </c>
      <c r="AB72" s="669" t="s">
        <v>1119</v>
      </c>
      <c r="AC72" s="676" t="s">
        <v>1120</v>
      </c>
      <c r="AD72" s="677"/>
      <c r="AE72" s="677"/>
      <c r="AF72" s="677"/>
      <c r="AG72" s="677"/>
      <c r="AH72" s="677"/>
      <c r="AI72" s="677"/>
      <c r="AJ72" s="678"/>
      <c r="AL72" s="652" t="s">
        <v>1128</v>
      </c>
      <c r="AM72" s="652" t="s">
        <v>634</v>
      </c>
      <c r="AN72" s="669" t="s">
        <v>1119</v>
      </c>
      <c r="AO72" s="676" t="s">
        <v>1120</v>
      </c>
      <c r="AP72" s="677"/>
      <c r="AQ72" s="677"/>
      <c r="AR72" s="677"/>
      <c r="AS72" s="677"/>
      <c r="AT72" s="677"/>
      <c r="AU72" s="677"/>
      <c r="AV72" s="678"/>
    </row>
    <row r="73" spans="1:48" ht="15" customHeight="1" thickBot="1">
      <c r="A73">
        <v>73</v>
      </c>
      <c r="B73" s="668"/>
      <c r="C73" s="668"/>
      <c r="D73" s="670"/>
      <c r="E73" s="679"/>
      <c r="F73" s="680"/>
      <c r="G73" s="680"/>
      <c r="H73" s="680"/>
      <c r="I73" s="680"/>
      <c r="J73" s="680"/>
      <c r="K73" s="680"/>
      <c r="L73" s="681"/>
      <c r="N73" s="668"/>
      <c r="O73" s="668"/>
      <c r="P73" s="670"/>
      <c r="Q73" s="679"/>
      <c r="R73" s="680"/>
      <c r="S73" s="680"/>
      <c r="T73" s="680"/>
      <c r="U73" s="680"/>
      <c r="V73" s="680"/>
      <c r="W73" s="680"/>
      <c r="X73" s="681"/>
      <c r="Z73" s="668"/>
      <c r="AA73" s="668"/>
      <c r="AB73" s="670"/>
      <c r="AC73" s="679"/>
      <c r="AD73" s="680"/>
      <c r="AE73" s="680"/>
      <c r="AF73" s="680"/>
      <c r="AG73" s="680"/>
      <c r="AH73" s="680"/>
      <c r="AI73" s="680"/>
      <c r="AJ73" s="681"/>
      <c r="AL73" s="668"/>
      <c r="AM73" s="668"/>
      <c r="AN73" s="670"/>
      <c r="AO73" s="679"/>
      <c r="AP73" s="680"/>
      <c r="AQ73" s="680"/>
      <c r="AR73" s="680"/>
      <c r="AS73" s="680"/>
      <c r="AT73" s="680"/>
      <c r="AU73" s="680"/>
      <c r="AV73" s="681"/>
    </row>
    <row r="74" spans="1:48" ht="15" thickBot="1">
      <c r="A74">
        <v>74</v>
      </c>
      <c r="B74" s="653"/>
      <c r="C74" s="653"/>
      <c r="D74" s="671"/>
      <c r="E74" s="75">
        <v>0</v>
      </c>
      <c r="F74" s="76">
        <v>500</v>
      </c>
      <c r="G74" s="76">
        <v>1000</v>
      </c>
      <c r="H74" s="76">
        <v>1500</v>
      </c>
      <c r="I74" s="76">
        <v>2000</v>
      </c>
      <c r="J74" s="76">
        <v>2500</v>
      </c>
      <c r="K74" s="76">
        <v>3000</v>
      </c>
      <c r="L74" s="77">
        <v>3500</v>
      </c>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L74" s="653"/>
      <c r="AM74" s="653"/>
      <c r="AN74" s="671"/>
      <c r="AO74" s="75">
        <v>0</v>
      </c>
      <c r="AP74" s="76">
        <v>500</v>
      </c>
      <c r="AQ74" s="76">
        <v>1000</v>
      </c>
      <c r="AR74" s="76">
        <v>1500</v>
      </c>
      <c r="AS74" s="76">
        <v>2000</v>
      </c>
      <c r="AT74" s="76">
        <v>2500</v>
      </c>
      <c r="AU74" s="76">
        <v>3000</v>
      </c>
      <c r="AV74" s="77">
        <v>3500</v>
      </c>
    </row>
    <row r="75" spans="1:48" ht="15" customHeight="1">
      <c r="A75">
        <v>75</v>
      </c>
      <c r="B75" s="661" t="s">
        <v>1135</v>
      </c>
      <c r="C75" s="664">
        <v>100</v>
      </c>
      <c r="D75" s="78" t="s">
        <v>133</v>
      </c>
      <c r="E75" s="79">
        <v>93</v>
      </c>
      <c r="F75" s="80">
        <v>88</v>
      </c>
      <c r="G75" s="80">
        <v>83</v>
      </c>
      <c r="H75" s="80">
        <v>78</v>
      </c>
      <c r="I75" s="80">
        <v>73</v>
      </c>
      <c r="J75" s="80">
        <v>68</v>
      </c>
      <c r="K75" s="80">
        <v>63</v>
      </c>
      <c r="L75" s="81">
        <v>58</v>
      </c>
      <c r="N75" s="661" t="s">
        <v>1135</v>
      </c>
      <c r="O75" s="664">
        <v>100</v>
      </c>
      <c r="P75" s="78" t="s">
        <v>133</v>
      </c>
      <c r="Q75" s="79">
        <v>93</v>
      </c>
      <c r="R75" s="80">
        <v>88</v>
      </c>
      <c r="S75" s="80">
        <v>83</v>
      </c>
      <c r="T75" s="80">
        <v>78</v>
      </c>
      <c r="U75" s="80">
        <v>73</v>
      </c>
      <c r="V75" s="80">
        <v>68</v>
      </c>
      <c r="W75" s="80">
        <v>63</v>
      </c>
      <c r="X75" s="81">
        <v>58</v>
      </c>
      <c r="Z75" s="661" t="s">
        <v>1135</v>
      </c>
      <c r="AA75" s="664">
        <v>100</v>
      </c>
      <c r="AB75" s="78" t="s">
        <v>133</v>
      </c>
      <c r="AC75" s="79">
        <v>93</v>
      </c>
      <c r="AD75" s="80">
        <v>88</v>
      </c>
      <c r="AE75" s="80">
        <v>83</v>
      </c>
      <c r="AF75" s="80">
        <v>79</v>
      </c>
      <c r="AG75" s="80">
        <v>74</v>
      </c>
      <c r="AH75" s="80">
        <v>70</v>
      </c>
      <c r="AI75" s="80">
        <v>65</v>
      </c>
      <c r="AJ75" s="81">
        <v>61</v>
      </c>
      <c r="AL75" s="661" t="s">
        <v>1135</v>
      </c>
      <c r="AM75" s="664">
        <v>100</v>
      </c>
      <c r="AN75" s="78" t="s">
        <v>133</v>
      </c>
      <c r="AO75" s="79">
        <v>84</v>
      </c>
      <c r="AP75" s="80">
        <v>82</v>
      </c>
      <c r="AQ75" s="80">
        <v>80</v>
      </c>
      <c r="AR75" s="80">
        <v>79</v>
      </c>
      <c r="AS75" s="80">
        <v>77</v>
      </c>
      <c r="AT75" s="80">
        <v>76</v>
      </c>
      <c r="AU75" s="80">
        <v>74</v>
      </c>
      <c r="AV75" s="81">
        <v>73</v>
      </c>
    </row>
    <row r="76" spans="1:48" ht="15" thickBot="1">
      <c r="A76">
        <v>76</v>
      </c>
      <c r="B76" s="662"/>
      <c r="C76" s="665"/>
      <c r="D76" s="82" t="s">
        <v>136</v>
      </c>
      <c r="E76" s="83">
        <v>98</v>
      </c>
      <c r="F76" s="84">
        <v>92</v>
      </c>
      <c r="G76" s="84">
        <v>87</v>
      </c>
      <c r="H76" s="84">
        <v>82</v>
      </c>
      <c r="I76" s="84">
        <v>77</v>
      </c>
      <c r="J76" s="84">
        <v>72</v>
      </c>
      <c r="K76" s="84">
        <v>67</v>
      </c>
      <c r="L76" s="85">
        <v>62</v>
      </c>
      <c r="N76" s="662"/>
      <c r="O76" s="665"/>
      <c r="P76" s="82" t="s">
        <v>136</v>
      </c>
      <c r="Q76" s="83">
        <v>98</v>
      </c>
      <c r="R76" s="84">
        <v>92</v>
      </c>
      <c r="S76" s="84">
        <v>87</v>
      </c>
      <c r="T76" s="84">
        <v>82</v>
      </c>
      <c r="U76" s="84">
        <v>77</v>
      </c>
      <c r="V76" s="84">
        <v>72</v>
      </c>
      <c r="W76" s="84">
        <v>67</v>
      </c>
      <c r="X76" s="85">
        <v>62</v>
      </c>
      <c r="Z76" s="662"/>
      <c r="AA76" s="665"/>
      <c r="AB76" s="82" t="s">
        <v>136</v>
      </c>
      <c r="AC76" s="83">
        <v>98</v>
      </c>
      <c r="AD76" s="84">
        <v>93</v>
      </c>
      <c r="AE76" s="84">
        <v>89</v>
      </c>
      <c r="AF76" s="84">
        <v>85</v>
      </c>
      <c r="AG76" s="84">
        <v>80</v>
      </c>
      <c r="AH76" s="84">
        <v>76</v>
      </c>
      <c r="AI76" s="84">
        <v>72</v>
      </c>
      <c r="AJ76" s="85">
        <v>68</v>
      </c>
      <c r="AL76" s="662"/>
      <c r="AM76" s="665"/>
      <c r="AN76" s="82" t="s">
        <v>136</v>
      </c>
      <c r="AO76" s="83">
        <v>81</v>
      </c>
      <c r="AP76" s="84">
        <v>80</v>
      </c>
      <c r="AQ76" s="84">
        <v>79</v>
      </c>
      <c r="AR76" s="84">
        <v>79</v>
      </c>
      <c r="AS76" s="84">
        <v>78</v>
      </c>
      <c r="AT76" s="84">
        <v>78</v>
      </c>
      <c r="AU76" s="84">
        <v>77</v>
      </c>
      <c r="AV76" s="85">
        <v>77</v>
      </c>
    </row>
    <row r="77" spans="1:48">
      <c r="A77">
        <v>77</v>
      </c>
      <c r="B77" s="662"/>
      <c r="C77" s="666">
        <v>110</v>
      </c>
      <c r="D77" s="86" t="str">
        <f>+D75</f>
        <v>48-X</v>
      </c>
      <c r="E77" s="87">
        <v>111</v>
      </c>
      <c r="F77" s="88">
        <v>105</v>
      </c>
      <c r="G77" s="88">
        <v>99</v>
      </c>
      <c r="H77" s="88">
        <v>94</v>
      </c>
      <c r="I77" s="88">
        <v>88</v>
      </c>
      <c r="J77" s="88">
        <v>83</v>
      </c>
      <c r="K77" s="88">
        <v>77</v>
      </c>
      <c r="L77" s="89">
        <v>72</v>
      </c>
      <c r="N77" s="662"/>
      <c r="O77" s="666">
        <v>110</v>
      </c>
      <c r="P77" s="86" t="str">
        <f>+P75</f>
        <v>48-X</v>
      </c>
      <c r="Q77" s="87">
        <v>111</v>
      </c>
      <c r="R77" s="88">
        <v>105</v>
      </c>
      <c r="S77" s="88">
        <v>99</v>
      </c>
      <c r="T77" s="88">
        <v>94</v>
      </c>
      <c r="U77" s="88">
        <v>88</v>
      </c>
      <c r="V77" s="88">
        <v>83</v>
      </c>
      <c r="W77" s="88">
        <v>77</v>
      </c>
      <c r="X77" s="89">
        <v>72</v>
      </c>
      <c r="Z77" s="662"/>
      <c r="AA77" s="666">
        <v>110</v>
      </c>
      <c r="AB77" s="86" t="str">
        <f>+AB75</f>
        <v>48-X</v>
      </c>
      <c r="AC77" s="87">
        <v>111</v>
      </c>
      <c r="AD77" s="88">
        <v>105</v>
      </c>
      <c r="AE77" s="88">
        <v>99</v>
      </c>
      <c r="AF77" s="88">
        <v>93</v>
      </c>
      <c r="AG77" s="88">
        <v>87</v>
      </c>
      <c r="AH77" s="88">
        <v>81</v>
      </c>
      <c r="AI77" s="88">
        <v>75</v>
      </c>
      <c r="AJ77" s="89">
        <v>70</v>
      </c>
      <c r="AL77" s="662"/>
      <c r="AM77" s="666">
        <v>110</v>
      </c>
      <c r="AN77" s="86" t="str">
        <f>+AN75</f>
        <v>48-X</v>
      </c>
      <c r="AO77" s="87">
        <v>105</v>
      </c>
      <c r="AP77" s="88">
        <v>100</v>
      </c>
      <c r="AQ77" s="88">
        <v>95</v>
      </c>
      <c r="AR77" s="88">
        <v>91</v>
      </c>
      <c r="AS77" s="88">
        <v>86</v>
      </c>
      <c r="AT77" s="88">
        <v>82</v>
      </c>
      <c r="AU77" s="88">
        <v>77</v>
      </c>
      <c r="AV77" s="89">
        <v>73</v>
      </c>
    </row>
    <row r="78" spans="1:48" ht="15" thickBot="1">
      <c r="A78">
        <v>78</v>
      </c>
      <c r="B78" s="662"/>
      <c r="C78" s="667"/>
      <c r="D78" s="90" t="str">
        <f>+D76</f>
        <v>48-XL</v>
      </c>
      <c r="E78" s="87">
        <v>118</v>
      </c>
      <c r="F78" s="88">
        <v>112</v>
      </c>
      <c r="G78" s="88">
        <v>106</v>
      </c>
      <c r="H78" s="88">
        <v>100</v>
      </c>
      <c r="I78" s="88">
        <v>94</v>
      </c>
      <c r="J78" s="88">
        <v>88</v>
      </c>
      <c r="K78" s="88">
        <v>82</v>
      </c>
      <c r="L78" s="89">
        <v>76</v>
      </c>
      <c r="N78" s="662"/>
      <c r="O78" s="667"/>
      <c r="P78" s="90" t="str">
        <f>+P76</f>
        <v>48-XL</v>
      </c>
      <c r="Q78" s="87">
        <v>118</v>
      </c>
      <c r="R78" s="88">
        <v>112</v>
      </c>
      <c r="S78" s="88">
        <v>106</v>
      </c>
      <c r="T78" s="88">
        <v>100</v>
      </c>
      <c r="U78" s="88">
        <v>94</v>
      </c>
      <c r="V78" s="88">
        <v>88</v>
      </c>
      <c r="W78" s="88">
        <v>82</v>
      </c>
      <c r="X78" s="89">
        <v>76</v>
      </c>
      <c r="Z78" s="662"/>
      <c r="AA78" s="667"/>
      <c r="AB78" s="90" t="str">
        <f>+AB76</f>
        <v>48-XL</v>
      </c>
      <c r="AC78" s="87">
        <v>118</v>
      </c>
      <c r="AD78" s="88">
        <v>111</v>
      </c>
      <c r="AE78" s="88">
        <v>105</v>
      </c>
      <c r="AF78" s="88">
        <v>99</v>
      </c>
      <c r="AG78" s="88">
        <v>92</v>
      </c>
      <c r="AH78" s="88">
        <v>86</v>
      </c>
      <c r="AI78" s="88">
        <v>80</v>
      </c>
      <c r="AJ78" s="89">
        <v>74</v>
      </c>
      <c r="AL78" s="662"/>
      <c r="AM78" s="667"/>
      <c r="AN78" s="90" t="str">
        <f>+AN76</f>
        <v>48-XL</v>
      </c>
      <c r="AO78" s="87">
        <v>101</v>
      </c>
      <c r="AP78" s="88">
        <v>97</v>
      </c>
      <c r="AQ78" s="88">
        <v>94</v>
      </c>
      <c r="AR78" s="88">
        <v>90</v>
      </c>
      <c r="AS78" s="88">
        <v>87</v>
      </c>
      <c r="AT78" s="88">
        <v>83</v>
      </c>
      <c r="AU78" s="88">
        <v>80</v>
      </c>
      <c r="AV78" s="89">
        <v>77</v>
      </c>
    </row>
    <row r="79" spans="1:48">
      <c r="A79">
        <v>79</v>
      </c>
      <c r="B79" s="662"/>
      <c r="C79" s="664">
        <f>+C77+10</f>
        <v>120</v>
      </c>
      <c r="D79" s="78" t="s">
        <v>133</v>
      </c>
      <c r="E79" s="83">
        <v>129</v>
      </c>
      <c r="F79" s="84">
        <v>123</v>
      </c>
      <c r="G79" s="84">
        <v>117</v>
      </c>
      <c r="H79" s="84">
        <v>111</v>
      </c>
      <c r="I79" s="84">
        <v>105</v>
      </c>
      <c r="J79" s="84">
        <v>99</v>
      </c>
      <c r="K79" s="84">
        <v>93</v>
      </c>
      <c r="L79" s="85">
        <v>87</v>
      </c>
      <c r="N79" s="662"/>
      <c r="O79" s="664">
        <f>+O77+10</f>
        <v>120</v>
      </c>
      <c r="P79" s="78" t="s">
        <v>133</v>
      </c>
      <c r="Q79" s="83">
        <v>129</v>
      </c>
      <c r="R79" s="84">
        <v>123</v>
      </c>
      <c r="S79" s="84">
        <v>117</v>
      </c>
      <c r="T79" s="84">
        <v>111</v>
      </c>
      <c r="U79" s="84">
        <v>105</v>
      </c>
      <c r="V79" s="84">
        <v>99</v>
      </c>
      <c r="W79" s="84">
        <v>93</v>
      </c>
      <c r="X79" s="85">
        <v>87</v>
      </c>
      <c r="Z79" s="662"/>
      <c r="AA79" s="664">
        <f>+AA77+10</f>
        <v>120</v>
      </c>
      <c r="AB79" s="78" t="s">
        <v>133</v>
      </c>
      <c r="AC79" s="83">
        <v>129</v>
      </c>
      <c r="AD79" s="84">
        <v>123</v>
      </c>
      <c r="AE79" s="84">
        <v>117</v>
      </c>
      <c r="AF79" s="84">
        <v>111</v>
      </c>
      <c r="AG79" s="84">
        <v>105</v>
      </c>
      <c r="AH79" s="84">
        <v>99</v>
      </c>
      <c r="AI79" s="84">
        <v>93</v>
      </c>
      <c r="AJ79" s="85">
        <v>87</v>
      </c>
      <c r="AL79" s="662"/>
      <c r="AM79" s="664">
        <f>+AM77+10</f>
        <v>120</v>
      </c>
      <c r="AN79" s="78" t="s">
        <v>133</v>
      </c>
      <c r="AO79" s="83">
        <v>128</v>
      </c>
      <c r="AP79" s="84">
        <v>120</v>
      </c>
      <c r="AQ79" s="84">
        <v>113</v>
      </c>
      <c r="AR79" s="84">
        <v>106</v>
      </c>
      <c r="AS79" s="84">
        <v>98</v>
      </c>
      <c r="AT79" s="84">
        <v>91</v>
      </c>
      <c r="AU79" s="84">
        <v>84</v>
      </c>
      <c r="AV79" s="85">
        <v>77</v>
      </c>
    </row>
    <row r="80" spans="1:48" ht="15" thickBot="1">
      <c r="A80">
        <v>80</v>
      </c>
      <c r="B80" s="662"/>
      <c r="C80" s="665"/>
      <c r="D80" s="82" t="s">
        <v>136</v>
      </c>
      <c r="E80" s="83">
        <v>138</v>
      </c>
      <c r="F80" s="84">
        <v>131</v>
      </c>
      <c r="G80" s="84">
        <v>124</v>
      </c>
      <c r="H80" s="84">
        <v>118</v>
      </c>
      <c r="I80" s="84">
        <v>111</v>
      </c>
      <c r="J80" s="84">
        <v>105</v>
      </c>
      <c r="K80" s="84">
        <v>98</v>
      </c>
      <c r="L80" s="85">
        <v>92</v>
      </c>
      <c r="N80" s="662"/>
      <c r="O80" s="665"/>
      <c r="P80" s="82" t="s">
        <v>136</v>
      </c>
      <c r="Q80" s="83">
        <v>138</v>
      </c>
      <c r="R80" s="84">
        <v>131</v>
      </c>
      <c r="S80" s="84">
        <v>124</v>
      </c>
      <c r="T80" s="84">
        <v>118</v>
      </c>
      <c r="U80" s="84">
        <v>111</v>
      </c>
      <c r="V80" s="84">
        <v>105</v>
      </c>
      <c r="W80" s="84">
        <v>98</v>
      </c>
      <c r="X80" s="85">
        <v>92</v>
      </c>
      <c r="Z80" s="662"/>
      <c r="AA80" s="665"/>
      <c r="AB80" s="82" t="s">
        <v>136</v>
      </c>
      <c r="AC80" s="83">
        <v>138</v>
      </c>
      <c r="AD80" s="84">
        <v>131</v>
      </c>
      <c r="AE80" s="84">
        <v>124</v>
      </c>
      <c r="AF80" s="84">
        <v>117</v>
      </c>
      <c r="AG80" s="84">
        <v>111</v>
      </c>
      <c r="AH80" s="84">
        <v>104</v>
      </c>
      <c r="AI80" s="84">
        <v>97</v>
      </c>
      <c r="AJ80" s="85">
        <v>91</v>
      </c>
      <c r="AL80" s="662"/>
      <c r="AM80" s="665"/>
      <c r="AN80" s="82" t="s">
        <v>136</v>
      </c>
      <c r="AO80" s="83">
        <v>123</v>
      </c>
      <c r="AP80" s="84">
        <v>116</v>
      </c>
      <c r="AQ80" s="84">
        <v>109</v>
      </c>
      <c r="AR80" s="84">
        <v>103</v>
      </c>
      <c r="AS80" s="84">
        <v>96</v>
      </c>
      <c r="AT80" s="84">
        <v>90</v>
      </c>
      <c r="AU80" s="84">
        <v>83</v>
      </c>
      <c r="AV80" s="85">
        <v>77</v>
      </c>
    </row>
    <row r="81" spans="1:48">
      <c r="A81">
        <v>81</v>
      </c>
      <c r="B81" s="662"/>
      <c r="C81" s="666">
        <f>+C79+10</f>
        <v>130</v>
      </c>
      <c r="D81" s="86" t="str">
        <f>+D79</f>
        <v>48-X</v>
      </c>
      <c r="E81" s="87">
        <v>148</v>
      </c>
      <c r="F81" s="88">
        <v>141</v>
      </c>
      <c r="G81" s="88">
        <v>134</v>
      </c>
      <c r="H81" s="88">
        <v>128</v>
      </c>
      <c r="I81" s="88">
        <v>121</v>
      </c>
      <c r="J81" s="88">
        <v>115</v>
      </c>
      <c r="K81" s="88">
        <v>108</v>
      </c>
      <c r="L81" s="89">
        <v>102</v>
      </c>
      <c r="N81" s="662"/>
      <c r="O81" s="666">
        <f>+O79+10</f>
        <v>130</v>
      </c>
      <c r="P81" s="86" t="str">
        <f>+P79</f>
        <v>48-X</v>
      </c>
      <c r="Q81" s="87">
        <v>148</v>
      </c>
      <c r="R81" s="88">
        <v>141</v>
      </c>
      <c r="S81" s="88">
        <v>134</v>
      </c>
      <c r="T81" s="88">
        <v>128</v>
      </c>
      <c r="U81" s="88">
        <v>121</v>
      </c>
      <c r="V81" s="88">
        <v>115</v>
      </c>
      <c r="W81" s="88">
        <v>108</v>
      </c>
      <c r="X81" s="89">
        <v>102</v>
      </c>
      <c r="Z81" s="662"/>
      <c r="AA81" s="666">
        <f>+AA79+10</f>
        <v>130</v>
      </c>
      <c r="AB81" s="86" t="str">
        <f>+AB79</f>
        <v>48-X</v>
      </c>
      <c r="AC81" s="87">
        <v>148</v>
      </c>
      <c r="AD81" s="88">
        <v>141</v>
      </c>
      <c r="AE81" s="88">
        <v>134</v>
      </c>
      <c r="AF81" s="88">
        <v>128</v>
      </c>
      <c r="AG81" s="88">
        <v>121</v>
      </c>
      <c r="AH81" s="88">
        <v>115</v>
      </c>
      <c r="AI81" s="88">
        <v>108</v>
      </c>
      <c r="AJ81" s="89">
        <v>102</v>
      </c>
      <c r="AL81" s="662"/>
      <c r="AM81" s="666">
        <f>+AM79+10</f>
        <v>130</v>
      </c>
      <c r="AN81" s="86" t="str">
        <f>+AN79</f>
        <v>48-X</v>
      </c>
      <c r="AO81" s="87">
        <v>148</v>
      </c>
      <c r="AP81" s="88">
        <v>140</v>
      </c>
      <c r="AQ81" s="88">
        <v>132</v>
      </c>
      <c r="AR81" s="88">
        <v>124</v>
      </c>
      <c r="AS81" s="88">
        <v>117</v>
      </c>
      <c r="AT81" s="88">
        <v>109</v>
      </c>
      <c r="AU81" s="88">
        <v>101</v>
      </c>
      <c r="AV81" s="89">
        <v>94</v>
      </c>
    </row>
    <row r="82" spans="1:48" ht="15" thickBot="1">
      <c r="A82">
        <v>82</v>
      </c>
      <c r="B82" s="662"/>
      <c r="C82" s="667"/>
      <c r="D82" s="90" t="str">
        <f>+D80</f>
        <v>48-XL</v>
      </c>
      <c r="E82" s="87">
        <v>160</v>
      </c>
      <c r="F82" s="88">
        <v>152</v>
      </c>
      <c r="G82" s="88">
        <v>144</v>
      </c>
      <c r="H82" s="88">
        <v>137</v>
      </c>
      <c r="I82" s="88">
        <v>129</v>
      </c>
      <c r="J82" s="88">
        <v>122</v>
      </c>
      <c r="K82" s="88">
        <v>114</v>
      </c>
      <c r="L82" s="89">
        <v>107</v>
      </c>
      <c r="N82" s="662"/>
      <c r="O82" s="667"/>
      <c r="P82" s="90" t="str">
        <f>+P80</f>
        <v>48-XL</v>
      </c>
      <c r="Q82" s="87">
        <v>160</v>
      </c>
      <c r="R82" s="88">
        <v>152</v>
      </c>
      <c r="S82" s="88">
        <v>144</v>
      </c>
      <c r="T82" s="88">
        <v>137</v>
      </c>
      <c r="U82" s="88">
        <v>129</v>
      </c>
      <c r="V82" s="88">
        <v>122</v>
      </c>
      <c r="W82" s="88">
        <v>114</v>
      </c>
      <c r="X82" s="89">
        <v>107</v>
      </c>
      <c r="Z82" s="662"/>
      <c r="AA82" s="667"/>
      <c r="AB82" s="90" t="str">
        <f>+AB80</f>
        <v>48-XL</v>
      </c>
      <c r="AC82" s="87">
        <v>159</v>
      </c>
      <c r="AD82" s="88">
        <v>151</v>
      </c>
      <c r="AE82" s="88">
        <v>144</v>
      </c>
      <c r="AF82" s="88">
        <v>136</v>
      </c>
      <c r="AG82" s="88">
        <v>129</v>
      </c>
      <c r="AH82" s="88">
        <v>121</v>
      </c>
      <c r="AI82" s="88">
        <v>114</v>
      </c>
      <c r="AJ82" s="89">
        <v>107</v>
      </c>
      <c r="AL82" s="662"/>
      <c r="AM82" s="667"/>
      <c r="AN82" s="90" t="str">
        <f>+AN80</f>
        <v>48-XL</v>
      </c>
      <c r="AO82" s="87">
        <v>147</v>
      </c>
      <c r="AP82" s="88">
        <v>139</v>
      </c>
      <c r="AQ82" s="88">
        <v>131</v>
      </c>
      <c r="AR82" s="88">
        <v>123</v>
      </c>
      <c r="AS82" s="88">
        <v>115</v>
      </c>
      <c r="AT82" s="88">
        <v>107</v>
      </c>
      <c r="AU82" s="88">
        <v>99</v>
      </c>
      <c r="AV82" s="89">
        <v>91</v>
      </c>
    </row>
    <row r="83" spans="1:48">
      <c r="A83">
        <v>83</v>
      </c>
      <c r="B83" s="662"/>
      <c r="C83" s="664">
        <f>+C81+10</f>
        <v>140</v>
      </c>
      <c r="D83" s="78" t="s">
        <v>133</v>
      </c>
      <c r="E83" s="83">
        <v>166</v>
      </c>
      <c r="F83" s="84">
        <v>159</v>
      </c>
      <c r="G83" s="84">
        <v>152</v>
      </c>
      <c r="H83" s="84">
        <v>145</v>
      </c>
      <c r="I83" s="84">
        <v>138</v>
      </c>
      <c r="J83" s="84">
        <v>131</v>
      </c>
      <c r="K83" s="84">
        <v>124</v>
      </c>
      <c r="L83" s="85">
        <v>117</v>
      </c>
      <c r="N83" s="662"/>
      <c r="O83" s="664">
        <f>+O81+10</f>
        <v>140</v>
      </c>
      <c r="P83" s="78" t="s">
        <v>133</v>
      </c>
      <c r="Q83" s="83">
        <v>166</v>
      </c>
      <c r="R83" s="84">
        <v>159</v>
      </c>
      <c r="S83" s="84">
        <v>152</v>
      </c>
      <c r="T83" s="84">
        <v>145</v>
      </c>
      <c r="U83" s="84">
        <v>138</v>
      </c>
      <c r="V83" s="84">
        <v>131</v>
      </c>
      <c r="W83" s="84">
        <v>124</v>
      </c>
      <c r="X83" s="85">
        <v>117</v>
      </c>
      <c r="Z83" s="662"/>
      <c r="AA83" s="664">
        <f>+AA81+10</f>
        <v>140</v>
      </c>
      <c r="AB83" s="78" t="s">
        <v>133</v>
      </c>
      <c r="AC83" s="83">
        <v>166</v>
      </c>
      <c r="AD83" s="84">
        <v>158</v>
      </c>
      <c r="AE83" s="84">
        <v>151</v>
      </c>
      <c r="AF83" s="84">
        <v>144</v>
      </c>
      <c r="AG83" s="84">
        <v>137</v>
      </c>
      <c r="AH83" s="84">
        <v>130</v>
      </c>
      <c r="AI83" s="84">
        <v>123</v>
      </c>
      <c r="AJ83" s="85">
        <v>116</v>
      </c>
      <c r="AL83" s="662"/>
      <c r="AM83" s="664">
        <f>+AM81+10</f>
        <v>140</v>
      </c>
      <c r="AN83" s="78" t="s">
        <v>133</v>
      </c>
      <c r="AO83" s="83">
        <v>166</v>
      </c>
      <c r="AP83" s="84">
        <v>158</v>
      </c>
      <c r="AQ83" s="84">
        <v>150</v>
      </c>
      <c r="AR83" s="84">
        <v>142</v>
      </c>
      <c r="AS83" s="84">
        <v>135</v>
      </c>
      <c r="AT83" s="84">
        <v>127</v>
      </c>
      <c r="AU83" s="84">
        <v>119</v>
      </c>
      <c r="AV83" s="85">
        <v>112</v>
      </c>
    </row>
    <row r="84" spans="1:48" ht="15" thickBot="1">
      <c r="A84">
        <v>84</v>
      </c>
      <c r="B84" s="662"/>
      <c r="C84" s="665"/>
      <c r="D84" s="82" t="s">
        <v>136</v>
      </c>
      <c r="E84" s="83">
        <v>182</v>
      </c>
      <c r="F84" s="84">
        <v>173</v>
      </c>
      <c r="G84" s="84">
        <v>165</v>
      </c>
      <c r="H84" s="84">
        <v>157</v>
      </c>
      <c r="I84" s="84">
        <v>148</v>
      </c>
      <c r="J84" s="84">
        <v>140</v>
      </c>
      <c r="K84" s="84">
        <v>132</v>
      </c>
      <c r="L84" s="85">
        <v>124</v>
      </c>
      <c r="N84" s="662"/>
      <c r="O84" s="665"/>
      <c r="P84" s="82" t="s">
        <v>136</v>
      </c>
      <c r="Q84" s="83">
        <v>182</v>
      </c>
      <c r="R84" s="84">
        <v>173</v>
      </c>
      <c r="S84" s="84">
        <v>165</v>
      </c>
      <c r="T84" s="84">
        <v>157</v>
      </c>
      <c r="U84" s="84">
        <v>148</v>
      </c>
      <c r="V84" s="84">
        <v>140</v>
      </c>
      <c r="W84" s="84">
        <v>132</v>
      </c>
      <c r="X84" s="85">
        <v>124</v>
      </c>
      <c r="Z84" s="662"/>
      <c r="AA84" s="665"/>
      <c r="AB84" s="82" t="s">
        <v>136</v>
      </c>
      <c r="AC84" s="83">
        <v>182</v>
      </c>
      <c r="AD84" s="84">
        <v>173</v>
      </c>
      <c r="AE84" s="84">
        <v>165</v>
      </c>
      <c r="AF84" s="84">
        <v>157</v>
      </c>
      <c r="AG84" s="84">
        <v>148</v>
      </c>
      <c r="AH84" s="84">
        <v>140</v>
      </c>
      <c r="AI84" s="84">
        <v>132</v>
      </c>
      <c r="AJ84" s="85">
        <v>124</v>
      </c>
      <c r="AL84" s="662"/>
      <c r="AM84" s="665"/>
      <c r="AN84" s="82" t="s">
        <v>136</v>
      </c>
      <c r="AO84" s="83">
        <v>173</v>
      </c>
      <c r="AP84" s="84">
        <v>163</v>
      </c>
      <c r="AQ84" s="84">
        <v>154</v>
      </c>
      <c r="AR84" s="84">
        <v>144</v>
      </c>
      <c r="AS84" s="84">
        <v>135</v>
      </c>
      <c r="AT84" s="84">
        <v>125</v>
      </c>
      <c r="AU84" s="84">
        <v>116</v>
      </c>
      <c r="AV84" s="85">
        <v>107</v>
      </c>
    </row>
    <row r="85" spans="1:48">
      <c r="A85">
        <v>85</v>
      </c>
      <c r="B85" s="662"/>
      <c r="C85" s="666">
        <f>+C83+10</f>
        <v>150</v>
      </c>
      <c r="D85" s="86" t="str">
        <f>+D83</f>
        <v>48-X</v>
      </c>
      <c r="E85" s="87">
        <v>184</v>
      </c>
      <c r="F85" s="88">
        <v>176</v>
      </c>
      <c r="G85" s="88">
        <v>168</v>
      </c>
      <c r="H85" s="88">
        <v>161</v>
      </c>
      <c r="I85" s="88">
        <v>153</v>
      </c>
      <c r="J85" s="88">
        <v>146</v>
      </c>
      <c r="K85" s="88">
        <v>138</v>
      </c>
      <c r="L85" s="89">
        <v>131</v>
      </c>
      <c r="N85" s="662"/>
      <c r="O85" s="666">
        <f>+O83+10</f>
        <v>150</v>
      </c>
      <c r="P85" s="86" t="str">
        <f>+P83</f>
        <v>48-X</v>
      </c>
      <c r="Q85" s="87">
        <v>184</v>
      </c>
      <c r="R85" s="88">
        <v>176</v>
      </c>
      <c r="S85" s="88">
        <v>168</v>
      </c>
      <c r="T85" s="88">
        <v>161</v>
      </c>
      <c r="U85" s="88">
        <v>153</v>
      </c>
      <c r="V85" s="88">
        <v>146</v>
      </c>
      <c r="W85" s="88">
        <v>138</v>
      </c>
      <c r="X85" s="89">
        <v>131</v>
      </c>
      <c r="Z85" s="662"/>
      <c r="AA85" s="666">
        <f>+AA83+10</f>
        <v>150</v>
      </c>
      <c r="AB85" s="86" t="str">
        <f>+AB83</f>
        <v>48-X</v>
      </c>
      <c r="AC85" s="87">
        <v>184</v>
      </c>
      <c r="AD85" s="88">
        <v>176</v>
      </c>
      <c r="AE85" s="88">
        <v>168</v>
      </c>
      <c r="AF85" s="88">
        <v>161</v>
      </c>
      <c r="AG85" s="88">
        <v>153</v>
      </c>
      <c r="AH85" s="88">
        <v>146</v>
      </c>
      <c r="AI85" s="88">
        <v>138</v>
      </c>
      <c r="AJ85" s="89">
        <v>131</v>
      </c>
      <c r="AL85" s="662"/>
      <c r="AM85" s="666">
        <f>+AM83+10</f>
        <v>150</v>
      </c>
      <c r="AN85" s="86" t="str">
        <f>+AN83</f>
        <v>48-X</v>
      </c>
      <c r="AO85" s="87">
        <v>184</v>
      </c>
      <c r="AP85" s="88">
        <v>176</v>
      </c>
      <c r="AQ85" s="88">
        <v>168</v>
      </c>
      <c r="AR85" s="88">
        <v>161</v>
      </c>
      <c r="AS85" s="88">
        <v>153</v>
      </c>
      <c r="AT85" s="88">
        <v>146</v>
      </c>
      <c r="AU85" s="88">
        <v>138</v>
      </c>
      <c r="AV85" s="89">
        <v>131</v>
      </c>
    </row>
    <row r="86" spans="1:48" ht="15" thickBot="1">
      <c r="A86">
        <v>86</v>
      </c>
      <c r="B86" s="662"/>
      <c r="C86" s="667"/>
      <c r="D86" s="90" t="str">
        <f>+D84</f>
        <v>48-XL</v>
      </c>
      <c r="E86" s="87">
        <v>202</v>
      </c>
      <c r="F86" s="88">
        <v>193</v>
      </c>
      <c r="G86" s="88">
        <v>184</v>
      </c>
      <c r="H86" s="88">
        <v>175</v>
      </c>
      <c r="I86" s="88">
        <v>167</v>
      </c>
      <c r="J86" s="88">
        <v>158</v>
      </c>
      <c r="K86" s="88">
        <v>149</v>
      </c>
      <c r="L86" s="89">
        <v>141</v>
      </c>
      <c r="N86" s="662"/>
      <c r="O86" s="667"/>
      <c r="P86" s="90" t="str">
        <f>+P84</f>
        <v>48-XL</v>
      </c>
      <c r="Q86" s="87">
        <v>202</v>
      </c>
      <c r="R86" s="88">
        <v>193</v>
      </c>
      <c r="S86" s="88">
        <v>184</v>
      </c>
      <c r="T86" s="88">
        <v>175</v>
      </c>
      <c r="U86" s="88">
        <v>167</v>
      </c>
      <c r="V86" s="88">
        <v>158</v>
      </c>
      <c r="W86" s="88">
        <v>149</v>
      </c>
      <c r="X86" s="89">
        <v>141</v>
      </c>
      <c r="Z86" s="662"/>
      <c r="AA86" s="667"/>
      <c r="AB86" s="90" t="str">
        <f>+AB84</f>
        <v>48-XL</v>
      </c>
      <c r="AC86" s="87">
        <v>202</v>
      </c>
      <c r="AD86" s="88">
        <v>193</v>
      </c>
      <c r="AE86" s="88">
        <v>184</v>
      </c>
      <c r="AF86" s="88">
        <v>175</v>
      </c>
      <c r="AG86" s="88">
        <v>167</v>
      </c>
      <c r="AH86" s="88">
        <v>158</v>
      </c>
      <c r="AI86" s="88">
        <v>149</v>
      </c>
      <c r="AJ86" s="89">
        <v>141</v>
      </c>
      <c r="AL86" s="662"/>
      <c r="AM86" s="667"/>
      <c r="AN86" s="90" t="str">
        <f>+AN84</f>
        <v>48-XL</v>
      </c>
      <c r="AO86" s="87">
        <v>201</v>
      </c>
      <c r="AP86" s="88">
        <v>190</v>
      </c>
      <c r="AQ86" s="88">
        <v>179</v>
      </c>
      <c r="AR86" s="88">
        <v>168</v>
      </c>
      <c r="AS86" s="88">
        <v>158</v>
      </c>
      <c r="AT86" s="88">
        <v>147</v>
      </c>
      <c r="AU86" s="88">
        <v>136</v>
      </c>
      <c r="AV86" s="89">
        <v>126</v>
      </c>
    </row>
    <row r="87" spans="1:48">
      <c r="A87">
        <v>87</v>
      </c>
      <c r="B87" s="662"/>
      <c r="C87" s="664">
        <f>+C85+10</f>
        <v>160</v>
      </c>
      <c r="D87" s="78" t="s">
        <v>133</v>
      </c>
      <c r="E87" s="83">
        <v>203</v>
      </c>
      <c r="F87" s="84">
        <v>194</v>
      </c>
      <c r="G87" s="84">
        <v>186</v>
      </c>
      <c r="H87" s="84">
        <v>178</v>
      </c>
      <c r="I87" s="84">
        <v>169</v>
      </c>
      <c r="J87" s="84">
        <v>161</v>
      </c>
      <c r="K87" s="84">
        <v>153</v>
      </c>
      <c r="L87" s="85">
        <v>145</v>
      </c>
      <c r="N87" s="662"/>
      <c r="O87" s="664">
        <f>+O85+10</f>
        <v>160</v>
      </c>
      <c r="P87" s="78" t="s">
        <v>133</v>
      </c>
      <c r="Q87" s="83">
        <v>203</v>
      </c>
      <c r="R87" s="84">
        <v>194</v>
      </c>
      <c r="S87" s="84">
        <v>186</v>
      </c>
      <c r="T87" s="84">
        <v>178</v>
      </c>
      <c r="U87" s="84">
        <v>169</v>
      </c>
      <c r="V87" s="84">
        <v>161</v>
      </c>
      <c r="W87" s="84">
        <v>153</v>
      </c>
      <c r="X87" s="85">
        <v>145</v>
      </c>
      <c r="Z87" s="662"/>
      <c r="AA87" s="664">
        <f>+AA85+10</f>
        <v>160</v>
      </c>
      <c r="AB87" s="78" t="s">
        <v>133</v>
      </c>
      <c r="AC87" s="83">
        <v>202</v>
      </c>
      <c r="AD87" s="84">
        <v>193</v>
      </c>
      <c r="AE87" s="84">
        <v>185</v>
      </c>
      <c r="AF87" s="84">
        <v>177</v>
      </c>
      <c r="AG87" s="84">
        <v>169</v>
      </c>
      <c r="AH87" s="84">
        <v>161</v>
      </c>
      <c r="AI87" s="84">
        <v>153</v>
      </c>
      <c r="AJ87" s="85">
        <v>145</v>
      </c>
      <c r="AL87" s="662"/>
      <c r="AM87" s="664">
        <f>+AM85+10</f>
        <v>160</v>
      </c>
      <c r="AN87" s="78" t="s">
        <v>133</v>
      </c>
      <c r="AO87" s="83">
        <v>202</v>
      </c>
      <c r="AP87" s="84">
        <v>193</v>
      </c>
      <c r="AQ87" s="84">
        <v>185</v>
      </c>
      <c r="AR87" s="84">
        <v>177</v>
      </c>
      <c r="AS87" s="84">
        <v>169</v>
      </c>
      <c r="AT87" s="84">
        <v>161</v>
      </c>
      <c r="AU87" s="84">
        <v>153</v>
      </c>
      <c r="AV87" s="85">
        <v>145</v>
      </c>
    </row>
    <row r="88" spans="1:48" ht="15" thickBot="1">
      <c r="A88">
        <v>88</v>
      </c>
      <c r="B88" s="662"/>
      <c r="C88" s="665"/>
      <c r="D88" s="82" t="s">
        <v>136</v>
      </c>
      <c r="E88" s="83">
        <v>222</v>
      </c>
      <c r="F88" s="84">
        <v>213</v>
      </c>
      <c r="G88" s="84">
        <v>204</v>
      </c>
      <c r="H88" s="84">
        <v>195</v>
      </c>
      <c r="I88" s="84">
        <v>186</v>
      </c>
      <c r="J88" s="84">
        <v>177</v>
      </c>
      <c r="K88" s="84">
        <v>168</v>
      </c>
      <c r="L88" s="85">
        <v>159</v>
      </c>
      <c r="N88" s="662"/>
      <c r="O88" s="665"/>
      <c r="P88" s="82" t="s">
        <v>136</v>
      </c>
      <c r="Q88" s="83">
        <v>222</v>
      </c>
      <c r="R88" s="84">
        <v>213</v>
      </c>
      <c r="S88" s="84">
        <v>204</v>
      </c>
      <c r="T88" s="84">
        <v>195</v>
      </c>
      <c r="U88" s="84">
        <v>186</v>
      </c>
      <c r="V88" s="84">
        <v>177</v>
      </c>
      <c r="W88" s="84">
        <v>168</v>
      </c>
      <c r="X88" s="85">
        <v>159</v>
      </c>
      <c r="Z88" s="662"/>
      <c r="AA88" s="665"/>
      <c r="AB88" s="82" t="s">
        <v>136</v>
      </c>
      <c r="AC88" s="83">
        <v>222</v>
      </c>
      <c r="AD88" s="84">
        <v>213</v>
      </c>
      <c r="AE88" s="84">
        <v>204</v>
      </c>
      <c r="AF88" s="84">
        <v>195</v>
      </c>
      <c r="AG88" s="84">
        <v>186</v>
      </c>
      <c r="AH88" s="84">
        <v>177</v>
      </c>
      <c r="AI88" s="84">
        <v>168</v>
      </c>
      <c r="AJ88" s="85">
        <v>159</v>
      </c>
      <c r="AL88" s="662"/>
      <c r="AM88" s="665"/>
      <c r="AN88" s="82" t="s">
        <v>136</v>
      </c>
      <c r="AO88" s="83">
        <v>222</v>
      </c>
      <c r="AP88" s="84">
        <v>211</v>
      </c>
      <c r="AQ88" s="84">
        <v>200</v>
      </c>
      <c r="AR88" s="84">
        <v>189</v>
      </c>
      <c r="AS88" s="84">
        <v>178</v>
      </c>
      <c r="AT88" s="84">
        <v>167</v>
      </c>
      <c r="AU88" s="84">
        <v>156</v>
      </c>
      <c r="AV88" s="85">
        <v>145</v>
      </c>
    </row>
    <row r="89" spans="1:48">
      <c r="A89">
        <v>89</v>
      </c>
      <c r="B89" s="662"/>
      <c r="C89" s="666">
        <f>+C87+10</f>
        <v>170</v>
      </c>
      <c r="D89" s="86" t="str">
        <f>+D87</f>
        <v>48-X</v>
      </c>
      <c r="E89" s="87">
        <v>222</v>
      </c>
      <c r="F89" s="88">
        <v>213</v>
      </c>
      <c r="G89" s="88">
        <v>204</v>
      </c>
      <c r="H89" s="88">
        <v>195</v>
      </c>
      <c r="I89" s="88">
        <v>186</v>
      </c>
      <c r="J89" s="88">
        <v>177</v>
      </c>
      <c r="K89" s="88">
        <v>168</v>
      </c>
      <c r="L89" s="89">
        <v>160</v>
      </c>
      <c r="N89" s="662"/>
      <c r="O89" s="666">
        <f>+O87+10</f>
        <v>170</v>
      </c>
      <c r="P89" s="86" t="str">
        <f>+P87</f>
        <v>48-X</v>
      </c>
      <c r="Q89" s="87">
        <v>222</v>
      </c>
      <c r="R89" s="88">
        <v>213</v>
      </c>
      <c r="S89" s="88">
        <v>204</v>
      </c>
      <c r="T89" s="88">
        <v>195</v>
      </c>
      <c r="U89" s="88">
        <v>186</v>
      </c>
      <c r="V89" s="88">
        <v>177</v>
      </c>
      <c r="W89" s="88">
        <v>168</v>
      </c>
      <c r="X89" s="89">
        <v>160</v>
      </c>
      <c r="Z89" s="662"/>
      <c r="AA89" s="666">
        <f>+AA87+10</f>
        <v>170</v>
      </c>
      <c r="AB89" s="86" t="str">
        <f>+AB87</f>
        <v>48-X</v>
      </c>
      <c r="AC89" s="87">
        <v>222</v>
      </c>
      <c r="AD89" s="88">
        <v>213</v>
      </c>
      <c r="AE89" s="88">
        <v>204</v>
      </c>
      <c r="AF89" s="88">
        <v>195</v>
      </c>
      <c r="AG89" s="88">
        <v>186</v>
      </c>
      <c r="AH89" s="88">
        <v>177</v>
      </c>
      <c r="AI89" s="88">
        <v>168</v>
      </c>
      <c r="AJ89" s="89">
        <v>160</v>
      </c>
      <c r="AL89" s="662"/>
      <c r="AM89" s="666">
        <f>+AM87+10</f>
        <v>170</v>
      </c>
      <c r="AN89" s="86" t="str">
        <f>+AN87</f>
        <v>48-X</v>
      </c>
      <c r="AO89" s="87">
        <v>222</v>
      </c>
      <c r="AP89" s="88">
        <v>213</v>
      </c>
      <c r="AQ89" s="88">
        <v>204</v>
      </c>
      <c r="AR89" s="88">
        <v>195</v>
      </c>
      <c r="AS89" s="88">
        <v>186</v>
      </c>
      <c r="AT89" s="88">
        <v>177</v>
      </c>
      <c r="AU89" s="88">
        <v>168</v>
      </c>
      <c r="AV89" s="89">
        <v>160</v>
      </c>
    </row>
    <row r="90" spans="1:48" ht="15" thickBot="1">
      <c r="A90">
        <v>90</v>
      </c>
      <c r="B90" s="662"/>
      <c r="C90" s="667"/>
      <c r="D90" s="90" t="str">
        <f>+D88</f>
        <v>48-XL</v>
      </c>
      <c r="E90" s="87">
        <v>243</v>
      </c>
      <c r="F90" s="88">
        <v>233</v>
      </c>
      <c r="G90" s="88">
        <v>223</v>
      </c>
      <c r="H90" s="88">
        <v>214</v>
      </c>
      <c r="I90" s="88">
        <v>204</v>
      </c>
      <c r="J90" s="88">
        <v>195</v>
      </c>
      <c r="K90" s="88">
        <v>185</v>
      </c>
      <c r="L90" s="89">
        <v>176</v>
      </c>
      <c r="N90" s="662"/>
      <c r="O90" s="667"/>
      <c r="P90" s="90" t="str">
        <f>+P88</f>
        <v>48-XL</v>
      </c>
      <c r="Q90" s="87">
        <v>243</v>
      </c>
      <c r="R90" s="88">
        <v>233</v>
      </c>
      <c r="S90" s="88">
        <v>223</v>
      </c>
      <c r="T90" s="88">
        <v>214</v>
      </c>
      <c r="U90" s="88">
        <v>204</v>
      </c>
      <c r="V90" s="88">
        <v>195</v>
      </c>
      <c r="W90" s="88">
        <v>185</v>
      </c>
      <c r="X90" s="89">
        <v>176</v>
      </c>
      <c r="Z90" s="662"/>
      <c r="AA90" s="667"/>
      <c r="AB90" s="90" t="str">
        <f>+AB88</f>
        <v>48-XL</v>
      </c>
      <c r="AC90" s="87">
        <v>243</v>
      </c>
      <c r="AD90" s="88">
        <v>233</v>
      </c>
      <c r="AE90" s="88">
        <v>223</v>
      </c>
      <c r="AF90" s="88">
        <v>214</v>
      </c>
      <c r="AG90" s="88">
        <v>204</v>
      </c>
      <c r="AH90" s="88">
        <v>195</v>
      </c>
      <c r="AI90" s="88">
        <v>185</v>
      </c>
      <c r="AJ90" s="89">
        <v>176</v>
      </c>
      <c r="AL90" s="662"/>
      <c r="AM90" s="667"/>
      <c r="AN90" s="90" t="str">
        <f>+AN88</f>
        <v>48-XL</v>
      </c>
      <c r="AO90" s="87">
        <v>243</v>
      </c>
      <c r="AP90" s="88">
        <v>232</v>
      </c>
      <c r="AQ90" s="88">
        <v>221</v>
      </c>
      <c r="AR90" s="88">
        <v>210</v>
      </c>
      <c r="AS90" s="88">
        <v>199</v>
      </c>
      <c r="AT90" s="88">
        <v>188</v>
      </c>
      <c r="AU90" s="88">
        <v>177</v>
      </c>
      <c r="AV90" s="89">
        <v>166</v>
      </c>
    </row>
    <row r="91" spans="1:48">
      <c r="A91">
        <v>91</v>
      </c>
      <c r="B91" s="662"/>
      <c r="C91" s="664">
        <f>+C89+10</f>
        <v>180</v>
      </c>
      <c r="D91" s="78" t="s">
        <v>133</v>
      </c>
      <c r="E91" s="83">
        <v>241</v>
      </c>
      <c r="F91" s="84">
        <v>231</v>
      </c>
      <c r="G91" s="84">
        <v>222</v>
      </c>
      <c r="H91" s="84">
        <v>212</v>
      </c>
      <c r="I91" s="84">
        <v>203</v>
      </c>
      <c r="J91" s="84">
        <v>193</v>
      </c>
      <c r="K91" s="84">
        <v>184</v>
      </c>
      <c r="L91" s="85">
        <v>175</v>
      </c>
      <c r="N91" s="662"/>
      <c r="O91" s="664">
        <f>+O89+10</f>
        <v>180</v>
      </c>
      <c r="P91" s="78" t="s">
        <v>133</v>
      </c>
      <c r="Q91" s="83">
        <v>241</v>
      </c>
      <c r="R91" s="84">
        <v>231</v>
      </c>
      <c r="S91" s="84">
        <v>222</v>
      </c>
      <c r="T91" s="84">
        <v>212</v>
      </c>
      <c r="U91" s="84">
        <v>203</v>
      </c>
      <c r="V91" s="84">
        <v>193</v>
      </c>
      <c r="W91" s="84">
        <v>184</v>
      </c>
      <c r="X91" s="85">
        <v>175</v>
      </c>
      <c r="Z91" s="662"/>
      <c r="AA91" s="664">
        <f>+AA89+10</f>
        <v>180</v>
      </c>
      <c r="AB91" s="78" t="s">
        <v>133</v>
      </c>
      <c r="AC91" s="83">
        <v>241</v>
      </c>
      <c r="AD91" s="84">
        <v>231</v>
      </c>
      <c r="AE91" s="84">
        <v>222</v>
      </c>
      <c r="AF91" s="84">
        <v>212</v>
      </c>
      <c r="AG91" s="84">
        <v>203</v>
      </c>
      <c r="AH91" s="84">
        <v>193</v>
      </c>
      <c r="AI91" s="84">
        <v>184</v>
      </c>
      <c r="AJ91" s="85">
        <v>175</v>
      </c>
      <c r="AL91" s="662"/>
      <c r="AM91" s="664">
        <f>+AM89+10</f>
        <v>180</v>
      </c>
      <c r="AN91" s="78" t="s">
        <v>133</v>
      </c>
      <c r="AO91" s="83">
        <v>241</v>
      </c>
      <c r="AP91" s="84">
        <v>231</v>
      </c>
      <c r="AQ91" s="84">
        <v>222</v>
      </c>
      <c r="AR91" s="84">
        <v>212</v>
      </c>
      <c r="AS91" s="84">
        <v>203</v>
      </c>
      <c r="AT91" s="84">
        <v>193</v>
      </c>
      <c r="AU91" s="84">
        <v>184</v>
      </c>
      <c r="AV91" s="85">
        <v>175</v>
      </c>
    </row>
    <row r="92" spans="1:48" ht="15" thickBot="1">
      <c r="A92">
        <v>92</v>
      </c>
      <c r="B92" s="662"/>
      <c r="C92" s="665"/>
      <c r="D92" s="82" t="s">
        <v>136</v>
      </c>
      <c r="E92" s="83">
        <v>246</v>
      </c>
      <c r="F92" s="84">
        <v>238</v>
      </c>
      <c r="G92" s="84">
        <v>230</v>
      </c>
      <c r="H92" s="84">
        <v>223</v>
      </c>
      <c r="I92" s="84">
        <v>215</v>
      </c>
      <c r="J92" s="84">
        <v>208</v>
      </c>
      <c r="K92" s="84">
        <v>200</v>
      </c>
      <c r="L92" s="85">
        <v>193</v>
      </c>
      <c r="N92" s="662"/>
      <c r="O92" s="665"/>
      <c r="P92" s="82" t="s">
        <v>136</v>
      </c>
      <c r="Q92" s="83">
        <v>246</v>
      </c>
      <c r="R92" s="84">
        <v>238</v>
      </c>
      <c r="S92" s="84">
        <v>230</v>
      </c>
      <c r="T92" s="84">
        <v>223</v>
      </c>
      <c r="U92" s="84">
        <v>215</v>
      </c>
      <c r="V92" s="84">
        <v>208</v>
      </c>
      <c r="W92" s="84">
        <v>200</v>
      </c>
      <c r="X92" s="85">
        <v>193</v>
      </c>
      <c r="Z92" s="662"/>
      <c r="AA92" s="665"/>
      <c r="AB92" s="82" t="s">
        <v>136</v>
      </c>
      <c r="AC92" s="83">
        <v>250</v>
      </c>
      <c r="AD92" s="84">
        <v>241</v>
      </c>
      <c r="AE92" s="84">
        <v>233</v>
      </c>
      <c r="AF92" s="84">
        <v>225</v>
      </c>
      <c r="AG92" s="84">
        <v>217</v>
      </c>
      <c r="AH92" s="84">
        <v>209</v>
      </c>
      <c r="AI92" s="84">
        <v>201</v>
      </c>
      <c r="AJ92" s="85">
        <v>193</v>
      </c>
      <c r="AL92" s="662"/>
      <c r="AM92" s="665"/>
      <c r="AN92" s="82" t="s">
        <v>136</v>
      </c>
      <c r="AO92" s="83">
        <v>250</v>
      </c>
      <c r="AP92" s="84">
        <v>241</v>
      </c>
      <c r="AQ92" s="84">
        <v>232</v>
      </c>
      <c r="AR92" s="84">
        <v>223</v>
      </c>
      <c r="AS92" s="84">
        <v>214</v>
      </c>
      <c r="AT92" s="84">
        <v>205</v>
      </c>
      <c r="AU92" s="84">
        <v>196</v>
      </c>
      <c r="AV92" s="85">
        <v>188</v>
      </c>
    </row>
    <row r="93" spans="1:48">
      <c r="A93">
        <v>93</v>
      </c>
      <c r="B93" s="662"/>
      <c r="C93" s="666">
        <f>+C91+10</f>
        <v>190</v>
      </c>
      <c r="D93" s="86" t="str">
        <f>+D91</f>
        <v>48-X</v>
      </c>
      <c r="E93" s="87">
        <v>249</v>
      </c>
      <c r="F93" s="88">
        <v>240</v>
      </c>
      <c r="G93" s="88">
        <v>232</v>
      </c>
      <c r="H93" s="88">
        <v>223</v>
      </c>
      <c r="I93" s="88">
        <v>215</v>
      </c>
      <c r="J93" s="88">
        <v>206</v>
      </c>
      <c r="K93" s="88">
        <v>198</v>
      </c>
      <c r="L93" s="89">
        <v>190</v>
      </c>
      <c r="N93" s="662"/>
      <c r="O93" s="666">
        <f>+O91+10</f>
        <v>190</v>
      </c>
      <c r="P93" s="86" t="str">
        <f>+P91</f>
        <v>48-X</v>
      </c>
      <c r="Q93" s="87">
        <v>249</v>
      </c>
      <c r="R93" s="88">
        <v>240</v>
      </c>
      <c r="S93" s="88">
        <v>232</v>
      </c>
      <c r="T93" s="88">
        <v>223</v>
      </c>
      <c r="U93" s="88">
        <v>215</v>
      </c>
      <c r="V93" s="88">
        <v>206</v>
      </c>
      <c r="W93" s="88">
        <v>198</v>
      </c>
      <c r="X93" s="89">
        <v>190</v>
      </c>
      <c r="Z93" s="662"/>
      <c r="AA93" s="666">
        <f>+AA91+10</f>
        <v>190</v>
      </c>
      <c r="AB93" s="86" t="str">
        <f>+AB91</f>
        <v>48-X</v>
      </c>
      <c r="AC93" s="87">
        <v>249</v>
      </c>
      <c r="AD93" s="88">
        <v>240</v>
      </c>
      <c r="AE93" s="88">
        <v>232</v>
      </c>
      <c r="AF93" s="88">
        <v>223</v>
      </c>
      <c r="AG93" s="88">
        <v>215</v>
      </c>
      <c r="AH93" s="88">
        <v>206</v>
      </c>
      <c r="AI93" s="88">
        <v>198</v>
      </c>
      <c r="AJ93" s="89">
        <v>190</v>
      </c>
      <c r="AL93" s="662"/>
      <c r="AM93" s="666">
        <f>+AM91+10</f>
        <v>190</v>
      </c>
      <c r="AN93" s="86" t="str">
        <f>+AN91</f>
        <v>48-X</v>
      </c>
      <c r="AO93" s="87">
        <v>249</v>
      </c>
      <c r="AP93" s="88">
        <v>240</v>
      </c>
      <c r="AQ93" s="88">
        <v>232</v>
      </c>
      <c r="AR93" s="88">
        <v>223</v>
      </c>
      <c r="AS93" s="88">
        <v>215</v>
      </c>
      <c r="AT93" s="88">
        <v>206</v>
      </c>
      <c r="AU93" s="88">
        <v>198</v>
      </c>
      <c r="AV93" s="89">
        <v>190</v>
      </c>
    </row>
    <row r="94" spans="1:48" ht="15" thickBot="1">
      <c r="A94">
        <v>94</v>
      </c>
      <c r="B94" s="662"/>
      <c r="C94" s="667"/>
      <c r="D94" s="90" t="str">
        <f>+D92</f>
        <v>48-XL</v>
      </c>
      <c r="E94" s="87">
        <v>250</v>
      </c>
      <c r="F94" s="88">
        <v>244</v>
      </c>
      <c r="G94" s="88">
        <v>238</v>
      </c>
      <c r="H94" s="88">
        <v>232</v>
      </c>
      <c r="I94" s="88">
        <v>226</v>
      </c>
      <c r="J94" s="88">
        <v>220</v>
      </c>
      <c r="K94" s="88">
        <v>214</v>
      </c>
      <c r="L94" s="89">
        <v>209</v>
      </c>
      <c r="N94" s="662"/>
      <c r="O94" s="667"/>
      <c r="P94" s="90" t="str">
        <f>+P92</f>
        <v>48-XL</v>
      </c>
      <c r="Q94" s="87">
        <v>250</v>
      </c>
      <c r="R94" s="88">
        <v>244</v>
      </c>
      <c r="S94" s="88">
        <v>238</v>
      </c>
      <c r="T94" s="88">
        <v>232</v>
      </c>
      <c r="U94" s="88">
        <v>226</v>
      </c>
      <c r="V94" s="88">
        <v>220</v>
      </c>
      <c r="W94" s="88">
        <v>214</v>
      </c>
      <c r="X94" s="89">
        <v>209</v>
      </c>
      <c r="Z94" s="662"/>
      <c r="AA94" s="667"/>
      <c r="AB94" s="90" t="str">
        <f>+AB92</f>
        <v>48-XL</v>
      </c>
      <c r="AC94" s="87">
        <v>250</v>
      </c>
      <c r="AD94" s="88">
        <v>244</v>
      </c>
      <c r="AE94" s="88">
        <v>238</v>
      </c>
      <c r="AF94" s="88">
        <v>232</v>
      </c>
      <c r="AG94" s="88">
        <v>226</v>
      </c>
      <c r="AH94" s="88">
        <v>220</v>
      </c>
      <c r="AI94" s="88">
        <v>214</v>
      </c>
      <c r="AJ94" s="89">
        <v>209</v>
      </c>
      <c r="AL94" s="662"/>
      <c r="AM94" s="667"/>
      <c r="AN94" s="90" t="str">
        <f>+AN92</f>
        <v>48-XL</v>
      </c>
      <c r="AO94" s="87">
        <v>250</v>
      </c>
      <c r="AP94" s="88">
        <v>244</v>
      </c>
      <c r="AQ94" s="88">
        <v>238</v>
      </c>
      <c r="AR94" s="88">
        <v>232</v>
      </c>
      <c r="AS94" s="88">
        <v>226</v>
      </c>
      <c r="AT94" s="88">
        <v>220</v>
      </c>
      <c r="AU94" s="88">
        <v>214</v>
      </c>
      <c r="AV94" s="89">
        <v>209</v>
      </c>
    </row>
    <row r="95" spans="1:48">
      <c r="A95">
        <v>95</v>
      </c>
      <c r="B95" s="662"/>
      <c r="C95" s="664">
        <f>+C93+10</f>
        <v>200</v>
      </c>
      <c r="D95" s="78" t="s">
        <v>133</v>
      </c>
      <c r="E95" s="83">
        <v>252</v>
      </c>
      <c r="F95" s="84">
        <v>245</v>
      </c>
      <c r="G95" s="84">
        <v>238</v>
      </c>
      <c r="H95" s="84">
        <v>232</v>
      </c>
      <c r="I95" s="84">
        <v>225</v>
      </c>
      <c r="J95" s="84">
        <v>219</v>
      </c>
      <c r="K95" s="84">
        <v>212</v>
      </c>
      <c r="L95" s="85">
        <v>206</v>
      </c>
      <c r="N95" s="662"/>
      <c r="O95" s="664">
        <f>+O93+10</f>
        <v>200</v>
      </c>
      <c r="P95" s="78" t="s">
        <v>133</v>
      </c>
      <c r="Q95" s="83">
        <v>252</v>
      </c>
      <c r="R95" s="84">
        <v>245</v>
      </c>
      <c r="S95" s="84">
        <v>238</v>
      </c>
      <c r="T95" s="84">
        <v>232</v>
      </c>
      <c r="U95" s="84">
        <v>225</v>
      </c>
      <c r="V95" s="84">
        <v>219</v>
      </c>
      <c r="W95" s="84">
        <v>212</v>
      </c>
      <c r="X95" s="85">
        <v>206</v>
      </c>
      <c r="Z95" s="662"/>
      <c r="AA95" s="664">
        <f>+AA93+10</f>
        <v>200</v>
      </c>
      <c r="AB95" s="78" t="s">
        <v>133</v>
      </c>
      <c r="AC95" s="83">
        <v>250</v>
      </c>
      <c r="AD95" s="84">
        <v>243</v>
      </c>
      <c r="AE95" s="84">
        <v>237</v>
      </c>
      <c r="AF95" s="84">
        <v>230</v>
      </c>
      <c r="AG95" s="84">
        <v>224</v>
      </c>
      <c r="AH95" s="84">
        <v>217</v>
      </c>
      <c r="AI95" s="84">
        <v>211</v>
      </c>
      <c r="AJ95" s="85">
        <v>205</v>
      </c>
      <c r="AL95" s="662"/>
      <c r="AM95" s="664">
        <f>+AM93+10</f>
        <v>200</v>
      </c>
      <c r="AN95" s="78" t="s">
        <v>133</v>
      </c>
      <c r="AO95" s="83">
        <v>250</v>
      </c>
      <c r="AP95" s="84">
        <v>243</v>
      </c>
      <c r="AQ95" s="84">
        <v>237</v>
      </c>
      <c r="AR95" s="84">
        <v>230</v>
      </c>
      <c r="AS95" s="84">
        <v>224</v>
      </c>
      <c r="AT95" s="84">
        <v>217</v>
      </c>
      <c r="AU95" s="84">
        <v>211</v>
      </c>
      <c r="AV95" s="85">
        <v>205</v>
      </c>
    </row>
    <row r="96" spans="1:48" ht="15" thickBot="1">
      <c r="A96">
        <v>96</v>
      </c>
      <c r="B96" s="663"/>
      <c r="C96" s="665"/>
      <c r="D96" s="82" t="s">
        <v>136</v>
      </c>
      <c r="E96" s="189">
        <v>252</v>
      </c>
      <c r="F96" s="186">
        <v>248</v>
      </c>
      <c r="G96" s="186">
        <v>244</v>
      </c>
      <c r="H96" s="186">
        <v>240</v>
      </c>
      <c r="I96" s="186">
        <v>236</v>
      </c>
      <c r="J96" s="186">
        <v>232</v>
      </c>
      <c r="K96" s="186">
        <v>228</v>
      </c>
      <c r="L96" s="185">
        <v>225</v>
      </c>
      <c r="N96" s="663"/>
      <c r="O96" s="665"/>
      <c r="P96" s="82" t="s">
        <v>136</v>
      </c>
      <c r="Q96" s="189">
        <v>252</v>
      </c>
      <c r="R96" s="186">
        <v>248</v>
      </c>
      <c r="S96" s="186">
        <v>244</v>
      </c>
      <c r="T96" s="186">
        <v>240</v>
      </c>
      <c r="U96" s="186">
        <v>236</v>
      </c>
      <c r="V96" s="186">
        <v>232</v>
      </c>
      <c r="W96" s="186">
        <v>228</v>
      </c>
      <c r="X96" s="185">
        <v>225</v>
      </c>
      <c r="Z96" s="663"/>
      <c r="AA96" s="665"/>
      <c r="AB96" s="82" t="s">
        <v>136</v>
      </c>
      <c r="AC96" s="189">
        <v>253</v>
      </c>
      <c r="AD96" s="186">
        <v>249</v>
      </c>
      <c r="AE96" s="186">
        <v>245</v>
      </c>
      <c r="AF96" s="186">
        <v>241</v>
      </c>
      <c r="AG96" s="186">
        <v>238</v>
      </c>
      <c r="AH96" s="186">
        <v>234</v>
      </c>
      <c r="AI96" s="186">
        <v>230</v>
      </c>
      <c r="AJ96" s="185">
        <v>227</v>
      </c>
      <c r="AL96" s="663"/>
      <c r="AM96" s="665"/>
      <c r="AN96" s="82" t="s">
        <v>136</v>
      </c>
      <c r="AO96" s="189">
        <v>253</v>
      </c>
      <c r="AP96" s="186">
        <v>249</v>
      </c>
      <c r="AQ96" s="186">
        <v>245</v>
      </c>
      <c r="AR96" s="186">
        <v>241</v>
      </c>
      <c r="AS96" s="186">
        <v>238</v>
      </c>
      <c r="AT96" s="186">
        <v>234</v>
      </c>
      <c r="AU96" s="186">
        <v>230</v>
      </c>
      <c r="AV96" s="185">
        <v>227</v>
      </c>
    </row>
    <row r="97" spans="1:48">
      <c r="A97">
        <v>97</v>
      </c>
    </row>
    <row r="98" spans="1:48">
      <c r="A98">
        <v>98</v>
      </c>
    </row>
    <row r="99" spans="1:48">
      <c r="A99">
        <v>99</v>
      </c>
    </row>
    <row r="100" spans="1:48">
      <c r="A100">
        <v>100</v>
      </c>
    </row>
    <row r="101" spans="1:48">
      <c r="A101">
        <v>101</v>
      </c>
    </row>
    <row r="102" spans="1:48">
      <c r="A102">
        <v>102</v>
      </c>
    </row>
    <row r="103" spans="1:48" ht="15" thickBot="1">
      <c r="A103">
        <v>103</v>
      </c>
    </row>
    <row r="104" spans="1:48" ht="18.600000000000001" thickBot="1">
      <c r="A104">
        <v>104</v>
      </c>
      <c r="B104" s="649" t="s">
        <v>1112</v>
      </c>
      <c r="C104" s="650"/>
      <c r="D104" s="651"/>
      <c r="E104" s="649" t="s">
        <v>1138</v>
      </c>
      <c r="F104" s="650"/>
      <c r="G104" s="650"/>
      <c r="H104" s="650"/>
      <c r="I104" s="650"/>
      <c r="J104" s="650"/>
      <c r="K104" s="650"/>
      <c r="L104" s="651"/>
      <c r="N104" s="649" t="s">
        <v>1114</v>
      </c>
      <c r="O104" s="650"/>
      <c r="P104" s="651"/>
      <c r="Q104" s="649" t="s">
        <v>1138</v>
      </c>
      <c r="R104" s="650"/>
      <c r="S104" s="650"/>
      <c r="T104" s="650"/>
      <c r="U104" s="650"/>
      <c r="V104" s="650"/>
      <c r="W104" s="650"/>
      <c r="X104" s="651"/>
      <c r="Z104" s="649" t="s">
        <v>1115</v>
      </c>
      <c r="AA104" s="650"/>
      <c r="AB104" s="651"/>
      <c r="AC104" s="649" t="s">
        <v>1138</v>
      </c>
      <c r="AD104" s="650"/>
      <c r="AE104" s="650"/>
      <c r="AF104" s="650"/>
      <c r="AG104" s="650"/>
      <c r="AH104" s="650"/>
      <c r="AI104" s="650"/>
      <c r="AJ104" s="651"/>
      <c r="AL104" s="649" t="s">
        <v>1116</v>
      </c>
      <c r="AM104" s="650"/>
      <c r="AN104" s="651"/>
      <c r="AO104" s="649" t="s">
        <v>1138</v>
      </c>
      <c r="AP104" s="650"/>
      <c r="AQ104" s="650"/>
      <c r="AR104" s="650"/>
      <c r="AS104" s="650"/>
      <c r="AT104" s="650"/>
      <c r="AU104" s="650"/>
      <c r="AV104" s="651"/>
    </row>
    <row r="105" spans="1:48" ht="15.75" customHeight="1">
      <c r="A105">
        <v>105</v>
      </c>
      <c r="B105" s="652" t="s">
        <v>1128</v>
      </c>
      <c r="C105" s="652" t="s">
        <v>634</v>
      </c>
      <c r="D105" s="669" t="s">
        <v>1119</v>
      </c>
      <c r="E105" s="676" t="s">
        <v>1120</v>
      </c>
      <c r="F105" s="677"/>
      <c r="G105" s="677"/>
      <c r="H105" s="677"/>
      <c r="I105" s="677"/>
      <c r="J105" s="677"/>
      <c r="K105" s="677"/>
      <c r="L105" s="678"/>
      <c r="N105" s="652" t="s">
        <v>1128</v>
      </c>
      <c r="O105" s="652" t="s">
        <v>634</v>
      </c>
      <c r="P105" s="669" t="s">
        <v>1119</v>
      </c>
      <c r="Q105" s="676" t="s">
        <v>1120</v>
      </c>
      <c r="R105" s="677"/>
      <c r="S105" s="677"/>
      <c r="T105" s="677"/>
      <c r="U105" s="677"/>
      <c r="V105" s="677"/>
      <c r="W105" s="677"/>
      <c r="X105" s="678"/>
      <c r="Z105" s="652" t="s">
        <v>1128</v>
      </c>
      <c r="AA105" s="652" t="s">
        <v>634</v>
      </c>
      <c r="AB105" s="669" t="s">
        <v>1119</v>
      </c>
      <c r="AC105" s="676" t="s">
        <v>1120</v>
      </c>
      <c r="AD105" s="677"/>
      <c r="AE105" s="677"/>
      <c r="AF105" s="677"/>
      <c r="AG105" s="677"/>
      <c r="AH105" s="677"/>
      <c r="AI105" s="677"/>
      <c r="AJ105" s="678"/>
      <c r="AL105" s="652" t="s">
        <v>1128</v>
      </c>
      <c r="AM105" s="652" t="s">
        <v>634</v>
      </c>
      <c r="AN105" s="669" t="s">
        <v>1119</v>
      </c>
      <c r="AO105" s="676" t="s">
        <v>1120</v>
      </c>
      <c r="AP105" s="677"/>
      <c r="AQ105" s="677"/>
      <c r="AR105" s="677"/>
      <c r="AS105" s="677"/>
      <c r="AT105" s="677"/>
      <c r="AU105" s="677"/>
      <c r="AV105" s="678"/>
    </row>
    <row r="106" spans="1:48" ht="15" customHeight="1" thickBot="1">
      <c r="A106">
        <v>106</v>
      </c>
      <c r="B106" s="668"/>
      <c r="C106" s="668"/>
      <c r="D106" s="670"/>
      <c r="E106" s="679"/>
      <c r="F106" s="680"/>
      <c r="G106" s="680"/>
      <c r="H106" s="680"/>
      <c r="I106" s="680"/>
      <c r="J106" s="680"/>
      <c r="K106" s="680"/>
      <c r="L106" s="681"/>
      <c r="N106" s="668"/>
      <c r="O106" s="668"/>
      <c r="P106" s="670"/>
      <c r="Q106" s="679"/>
      <c r="R106" s="680"/>
      <c r="S106" s="680"/>
      <c r="T106" s="680"/>
      <c r="U106" s="680"/>
      <c r="V106" s="680"/>
      <c r="W106" s="680"/>
      <c r="X106" s="681"/>
      <c r="Z106" s="668"/>
      <c r="AA106" s="668"/>
      <c r="AB106" s="670"/>
      <c r="AC106" s="679"/>
      <c r="AD106" s="680"/>
      <c r="AE106" s="680"/>
      <c r="AF106" s="680"/>
      <c r="AG106" s="680"/>
      <c r="AH106" s="680"/>
      <c r="AI106" s="680"/>
      <c r="AJ106" s="681"/>
      <c r="AL106" s="668"/>
      <c r="AM106" s="668"/>
      <c r="AN106" s="670"/>
      <c r="AO106" s="679"/>
      <c r="AP106" s="680"/>
      <c r="AQ106" s="680"/>
      <c r="AR106" s="680"/>
      <c r="AS106" s="680"/>
      <c r="AT106" s="680"/>
      <c r="AU106" s="680"/>
      <c r="AV106" s="681"/>
    </row>
    <row r="107" spans="1:48" ht="15" thickBot="1">
      <c r="A107">
        <v>107</v>
      </c>
      <c r="B107" s="653"/>
      <c r="C107" s="653"/>
      <c r="D107" s="671"/>
      <c r="E107" s="75">
        <v>0</v>
      </c>
      <c r="F107" s="76">
        <v>500</v>
      </c>
      <c r="G107" s="76">
        <v>1000</v>
      </c>
      <c r="H107" s="76">
        <v>1500</v>
      </c>
      <c r="I107" s="76">
        <v>2000</v>
      </c>
      <c r="J107" s="76">
        <v>2500</v>
      </c>
      <c r="K107" s="76">
        <v>3000</v>
      </c>
      <c r="L107" s="77">
        <v>3500</v>
      </c>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L107" s="653"/>
      <c r="AM107" s="653"/>
      <c r="AN107" s="671"/>
      <c r="AO107" s="75">
        <v>0</v>
      </c>
      <c r="AP107" s="76">
        <v>500</v>
      </c>
      <c r="AQ107" s="76">
        <v>1000</v>
      </c>
      <c r="AR107" s="76">
        <v>1500</v>
      </c>
      <c r="AS107" s="76">
        <v>2000</v>
      </c>
      <c r="AT107" s="76">
        <v>2500</v>
      </c>
      <c r="AU107" s="76">
        <v>3000</v>
      </c>
      <c r="AV107" s="77">
        <v>3500</v>
      </c>
    </row>
    <row r="108" spans="1:48" ht="15" customHeight="1">
      <c r="A108">
        <v>108</v>
      </c>
      <c r="B108" s="661" t="s">
        <v>1135</v>
      </c>
      <c r="C108" s="664">
        <v>100</v>
      </c>
      <c r="D108" s="78" t="s">
        <v>133</v>
      </c>
      <c r="E108" s="79">
        <v>68</v>
      </c>
      <c r="F108" s="80">
        <v>68</v>
      </c>
      <c r="G108" s="80">
        <v>69</v>
      </c>
      <c r="H108" s="80">
        <v>70</v>
      </c>
      <c r="I108" s="80">
        <v>71</v>
      </c>
      <c r="J108" s="80">
        <v>72</v>
      </c>
      <c r="K108" s="80">
        <v>73</v>
      </c>
      <c r="L108" s="81">
        <v>74</v>
      </c>
      <c r="N108" s="661" t="s">
        <v>1135</v>
      </c>
      <c r="O108" s="664">
        <v>100</v>
      </c>
      <c r="P108" s="78" t="s">
        <v>133</v>
      </c>
      <c r="Q108" s="79">
        <v>108</v>
      </c>
      <c r="R108" s="80">
        <v>109</v>
      </c>
      <c r="S108" s="80">
        <v>110</v>
      </c>
      <c r="T108" s="80">
        <v>111</v>
      </c>
      <c r="U108" s="80">
        <v>113</v>
      </c>
      <c r="V108" s="80">
        <v>114</v>
      </c>
      <c r="W108" s="80">
        <v>115</v>
      </c>
      <c r="X108" s="81">
        <v>117</v>
      </c>
      <c r="Z108" s="661" t="s">
        <v>1135</v>
      </c>
      <c r="AA108" s="664">
        <v>100</v>
      </c>
      <c r="AB108" s="78" t="s">
        <v>133</v>
      </c>
      <c r="AC108" s="79">
        <v>165</v>
      </c>
      <c r="AD108" s="80">
        <v>165</v>
      </c>
      <c r="AE108" s="80">
        <v>165</v>
      </c>
      <c r="AF108" s="80">
        <v>166</v>
      </c>
      <c r="AG108" s="80">
        <v>166</v>
      </c>
      <c r="AH108" s="80">
        <v>167</v>
      </c>
      <c r="AI108" s="80">
        <v>167</v>
      </c>
      <c r="AJ108" s="81">
        <v>168</v>
      </c>
      <c r="AL108" s="661" t="s">
        <v>1135</v>
      </c>
      <c r="AM108" s="664">
        <v>100</v>
      </c>
      <c r="AN108" s="78" t="s">
        <v>133</v>
      </c>
      <c r="AO108" s="79">
        <v>180</v>
      </c>
      <c r="AP108" s="80">
        <v>180</v>
      </c>
      <c r="AQ108" s="80">
        <v>180</v>
      </c>
      <c r="AR108" s="80">
        <v>180</v>
      </c>
      <c r="AS108" s="80">
        <v>180</v>
      </c>
      <c r="AT108" s="80">
        <v>180</v>
      </c>
      <c r="AU108" s="80">
        <v>180</v>
      </c>
      <c r="AV108" s="81">
        <v>180</v>
      </c>
    </row>
    <row r="109" spans="1:48" ht="15" thickBot="1">
      <c r="A109">
        <v>109</v>
      </c>
      <c r="B109" s="662"/>
      <c r="C109" s="665"/>
      <c r="D109" s="82" t="s">
        <v>136</v>
      </c>
      <c r="E109" s="83">
        <v>73</v>
      </c>
      <c r="F109" s="84">
        <v>73</v>
      </c>
      <c r="G109" s="84">
        <v>74</v>
      </c>
      <c r="H109" s="84">
        <v>75</v>
      </c>
      <c r="I109" s="84">
        <v>76</v>
      </c>
      <c r="J109" s="84">
        <v>77</v>
      </c>
      <c r="K109" s="84">
        <v>78</v>
      </c>
      <c r="L109" s="85">
        <v>79</v>
      </c>
      <c r="N109" s="662"/>
      <c r="O109" s="665"/>
      <c r="P109" s="82" t="s">
        <v>136</v>
      </c>
      <c r="Q109" s="83">
        <v>116</v>
      </c>
      <c r="R109" s="84">
        <v>117</v>
      </c>
      <c r="S109" s="84">
        <v>118</v>
      </c>
      <c r="T109" s="84">
        <v>119</v>
      </c>
      <c r="U109" s="84">
        <v>121</v>
      </c>
      <c r="V109" s="84">
        <v>122</v>
      </c>
      <c r="W109" s="84">
        <v>123</v>
      </c>
      <c r="X109" s="85">
        <v>125</v>
      </c>
      <c r="Z109" s="662"/>
      <c r="AA109" s="665"/>
      <c r="AB109" s="82" t="s">
        <v>136</v>
      </c>
      <c r="AC109" s="83">
        <v>177</v>
      </c>
      <c r="AD109" s="84">
        <v>177</v>
      </c>
      <c r="AE109" s="84">
        <v>177</v>
      </c>
      <c r="AF109" s="84">
        <v>178</v>
      </c>
      <c r="AG109" s="84">
        <v>178</v>
      </c>
      <c r="AH109" s="84">
        <v>179</v>
      </c>
      <c r="AI109" s="84">
        <v>179</v>
      </c>
      <c r="AJ109" s="85">
        <v>180</v>
      </c>
      <c r="AL109" s="662"/>
      <c r="AM109" s="665"/>
      <c r="AN109" s="82" t="s">
        <v>136</v>
      </c>
      <c r="AO109" s="83">
        <v>180</v>
      </c>
      <c r="AP109" s="84">
        <v>180</v>
      </c>
      <c r="AQ109" s="84">
        <v>180</v>
      </c>
      <c r="AR109" s="84">
        <v>180</v>
      </c>
      <c r="AS109" s="84">
        <v>180</v>
      </c>
      <c r="AT109" s="84">
        <v>180</v>
      </c>
      <c r="AU109" s="84">
        <v>180</v>
      </c>
      <c r="AV109" s="85">
        <v>180</v>
      </c>
    </row>
    <row r="110" spans="1:48">
      <c r="A110">
        <v>110</v>
      </c>
      <c r="B110" s="662"/>
      <c r="C110" s="666">
        <v>110</v>
      </c>
      <c r="D110" s="86" t="str">
        <f>+D108</f>
        <v>48-X</v>
      </c>
      <c r="E110" s="87">
        <v>65</v>
      </c>
      <c r="F110" s="88">
        <v>65</v>
      </c>
      <c r="G110" s="88">
        <v>66</v>
      </c>
      <c r="H110" s="88">
        <v>67</v>
      </c>
      <c r="I110" s="88">
        <v>68</v>
      </c>
      <c r="J110" s="88">
        <v>69</v>
      </c>
      <c r="K110" s="88">
        <v>70</v>
      </c>
      <c r="L110" s="89">
        <v>71</v>
      </c>
      <c r="N110" s="662"/>
      <c r="O110" s="666">
        <v>110</v>
      </c>
      <c r="P110" s="86" t="str">
        <f>+P108</f>
        <v>48-X</v>
      </c>
      <c r="Q110" s="87">
        <v>103</v>
      </c>
      <c r="R110" s="88">
        <v>104</v>
      </c>
      <c r="S110" s="88">
        <v>105</v>
      </c>
      <c r="T110" s="88">
        <v>107</v>
      </c>
      <c r="U110" s="88">
        <v>108</v>
      </c>
      <c r="V110" s="88">
        <v>110</v>
      </c>
      <c r="W110" s="88">
        <v>111</v>
      </c>
      <c r="X110" s="89">
        <v>113</v>
      </c>
      <c r="Z110" s="662"/>
      <c r="AA110" s="666">
        <v>110</v>
      </c>
      <c r="AB110" s="86" t="str">
        <f>+AB108</f>
        <v>48-X</v>
      </c>
      <c r="AC110" s="87">
        <v>157</v>
      </c>
      <c r="AD110" s="88">
        <v>158</v>
      </c>
      <c r="AE110" s="88">
        <v>160</v>
      </c>
      <c r="AF110" s="88">
        <v>161</v>
      </c>
      <c r="AG110" s="88">
        <v>163</v>
      </c>
      <c r="AH110" s="88">
        <v>164</v>
      </c>
      <c r="AI110" s="88">
        <v>166</v>
      </c>
      <c r="AJ110" s="89">
        <v>168</v>
      </c>
      <c r="AL110" s="662"/>
      <c r="AM110" s="666">
        <v>110</v>
      </c>
      <c r="AN110" s="86" t="str">
        <f>+AN108</f>
        <v>48-X</v>
      </c>
      <c r="AO110" s="87">
        <v>180</v>
      </c>
      <c r="AP110" s="88">
        <v>180</v>
      </c>
      <c r="AQ110" s="88">
        <v>180</v>
      </c>
      <c r="AR110" s="88">
        <v>180</v>
      </c>
      <c r="AS110" s="88">
        <v>180</v>
      </c>
      <c r="AT110" s="88">
        <v>180</v>
      </c>
      <c r="AU110" s="88">
        <v>180</v>
      </c>
      <c r="AV110" s="89">
        <v>180</v>
      </c>
    </row>
    <row r="111" spans="1:48" ht="15" thickBot="1">
      <c r="A111">
        <v>111</v>
      </c>
      <c r="B111" s="662"/>
      <c r="C111" s="667"/>
      <c r="D111" s="90" t="str">
        <f>+D109</f>
        <v>48-XL</v>
      </c>
      <c r="E111" s="87">
        <v>70</v>
      </c>
      <c r="F111" s="88">
        <v>70</v>
      </c>
      <c r="G111" s="88">
        <v>71</v>
      </c>
      <c r="H111" s="88">
        <v>72</v>
      </c>
      <c r="I111" s="88">
        <v>73</v>
      </c>
      <c r="J111" s="88">
        <v>74</v>
      </c>
      <c r="K111" s="88">
        <v>75</v>
      </c>
      <c r="L111" s="89">
        <v>76</v>
      </c>
      <c r="N111" s="662"/>
      <c r="O111" s="667"/>
      <c r="P111" s="90" t="str">
        <f>+P109</f>
        <v>48-XL</v>
      </c>
      <c r="Q111" s="87">
        <v>112</v>
      </c>
      <c r="R111" s="88">
        <v>113</v>
      </c>
      <c r="S111" s="88">
        <v>114</v>
      </c>
      <c r="T111" s="88">
        <v>115</v>
      </c>
      <c r="U111" s="88">
        <v>117</v>
      </c>
      <c r="V111" s="88">
        <v>118</v>
      </c>
      <c r="W111" s="88">
        <v>119</v>
      </c>
      <c r="X111" s="89">
        <v>121</v>
      </c>
      <c r="Z111" s="662"/>
      <c r="AA111" s="667"/>
      <c r="AB111" s="90" t="str">
        <f>+AB109</f>
        <v>48-XL</v>
      </c>
      <c r="AC111" s="87">
        <v>171</v>
      </c>
      <c r="AD111" s="88">
        <v>172</v>
      </c>
      <c r="AE111" s="88">
        <v>173</v>
      </c>
      <c r="AF111" s="88">
        <v>174</v>
      </c>
      <c r="AG111" s="88">
        <v>176</v>
      </c>
      <c r="AH111" s="88">
        <v>177</v>
      </c>
      <c r="AI111" s="88">
        <v>178</v>
      </c>
      <c r="AJ111" s="89">
        <v>180</v>
      </c>
      <c r="AL111" s="662"/>
      <c r="AM111" s="667"/>
      <c r="AN111" s="90" t="str">
        <f>+AN109</f>
        <v>48-XL</v>
      </c>
      <c r="AO111" s="87">
        <v>180</v>
      </c>
      <c r="AP111" s="88">
        <v>180</v>
      </c>
      <c r="AQ111" s="88">
        <v>180</v>
      </c>
      <c r="AR111" s="88">
        <v>180</v>
      </c>
      <c r="AS111" s="88">
        <v>180</v>
      </c>
      <c r="AT111" s="88">
        <v>180</v>
      </c>
      <c r="AU111" s="88">
        <v>180</v>
      </c>
      <c r="AV111" s="89">
        <v>180</v>
      </c>
    </row>
    <row r="112" spans="1:48">
      <c r="A112">
        <v>112</v>
      </c>
      <c r="B112" s="662"/>
      <c r="C112" s="664">
        <f>+C110+10</f>
        <v>120</v>
      </c>
      <c r="D112" s="78" t="s">
        <v>133</v>
      </c>
      <c r="E112" s="83">
        <v>62</v>
      </c>
      <c r="F112" s="84">
        <v>63</v>
      </c>
      <c r="G112" s="84">
        <v>64</v>
      </c>
      <c r="H112" s="84">
        <v>65</v>
      </c>
      <c r="I112" s="84">
        <v>66</v>
      </c>
      <c r="J112" s="84">
        <v>67</v>
      </c>
      <c r="K112" s="84">
        <v>68</v>
      </c>
      <c r="L112" s="85">
        <v>69</v>
      </c>
      <c r="N112" s="662"/>
      <c r="O112" s="664">
        <f>+O110+10</f>
        <v>120</v>
      </c>
      <c r="P112" s="78" t="s">
        <v>133</v>
      </c>
      <c r="Q112" s="83">
        <v>98</v>
      </c>
      <c r="R112" s="84">
        <v>99</v>
      </c>
      <c r="S112" s="84">
        <v>101</v>
      </c>
      <c r="T112" s="84">
        <v>103</v>
      </c>
      <c r="U112" s="84">
        <v>104</v>
      </c>
      <c r="V112" s="84">
        <v>106</v>
      </c>
      <c r="W112" s="84">
        <v>108</v>
      </c>
      <c r="X112" s="85">
        <v>110</v>
      </c>
      <c r="Z112" s="662"/>
      <c r="AA112" s="664">
        <f>+AA110+10</f>
        <v>120</v>
      </c>
      <c r="AB112" s="78" t="s">
        <v>133</v>
      </c>
      <c r="AC112" s="83">
        <v>149</v>
      </c>
      <c r="AD112" s="84">
        <v>151</v>
      </c>
      <c r="AE112" s="84">
        <v>154</v>
      </c>
      <c r="AF112" s="84">
        <v>156</v>
      </c>
      <c r="AG112" s="84">
        <v>159</v>
      </c>
      <c r="AH112" s="84">
        <v>161</v>
      </c>
      <c r="AI112" s="84">
        <v>164</v>
      </c>
      <c r="AJ112" s="85">
        <v>167</v>
      </c>
      <c r="AL112" s="662"/>
      <c r="AM112" s="664">
        <f>+AM110+10</f>
        <v>120</v>
      </c>
      <c r="AN112" s="78" t="s">
        <v>133</v>
      </c>
      <c r="AO112" s="83">
        <v>180</v>
      </c>
      <c r="AP112" s="84">
        <v>180</v>
      </c>
      <c r="AQ112" s="84">
        <v>180</v>
      </c>
      <c r="AR112" s="84">
        <v>180</v>
      </c>
      <c r="AS112" s="84">
        <v>180</v>
      </c>
      <c r="AT112" s="84">
        <v>180</v>
      </c>
      <c r="AU112" s="84">
        <v>180</v>
      </c>
      <c r="AV112" s="85">
        <v>180</v>
      </c>
    </row>
    <row r="113" spans="1:48" ht="15" customHeight="1" thickBot="1">
      <c r="A113">
        <v>113</v>
      </c>
      <c r="B113" s="662"/>
      <c r="C113" s="665"/>
      <c r="D113" s="82" t="s">
        <v>136</v>
      </c>
      <c r="E113" s="83">
        <v>68</v>
      </c>
      <c r="F113" s="84">
        <v>68</v>
      </c>
      <c r="G113" s="84">
        <v>69</v>
      </c>
      <c r="H113" s="84">
        <v>70</v>
      </c>
      <c r="I113" s="84">
        <v>71</v>
      </c>
      <c r="J113" s="84">
        <v>72</v>
      </c>
      <c r="K113" s="84">
        <v>73</v>
      </c>
      <c r="L113" s="85">
        <v>74</v>
      </c>
      <c r="N113" s="662"/>
      <c r="O113" s="665"/>
      <c r="P113" s="82" t="s">
        <v>136</v>
      </c>
      <c r="Q113" s="83">
        <v>108</v>
      </c>
      <c r="R113" s="84">
        <v>109</v>
      </c>
      <c r="S113" s="84">
        <v>110</v>
      </c>
      <c r="T113" s="84">
        <v>112</v>
      </c>
      <c r="U113" s="84">
        <v>113</v>
      </c>
      <c r="V113" s="84">
        <v>115</v>
      </c>
      <c r="W113" s="84">
        <v>116</v>
      </c>
      <c r="X113" s="85">
        <v>118</v>
      </c>
      <c r="Z113" s="662"/>
      <c r="AA113" s="665"/>
      <c r="AB113" s="82" t="s">
        <v>136</v>
      </c>
      <c r="AC113" s="83">
        <v>165</v>
      </c>
      <c r="AD113" s="84">
        <v>167</v>
      </c>
      <c r="AE113" s="84">
        <v>169</v>
      </c>
      <c r="AF113" s="84">
        <v>171</v>
      </c>
      <c r="AG113" s="84">
        <v>173</v>
      </c>
      <c r="AH113" s="84">
        <v>175</v>
      </c>
      <c r="AI113" s="84">
        <v>177</v>
      </c>
      <c r="AJ113" s="85">
        <v>179</v>
      </c>
      <c r="AL113" s="662"/>
      <c r="AM113" s="665"/>
      <c r="AN113" s="82" t="s">
        <v>136</v>
      </c>
      <c r="AO113" s="83">
        <v>180</v>
      </c>
      <c r="AP113" s="84">
        <v>180</v>
      </c>
      <c r="AQ113" s="84">
        <v>180</v>
      </c>
      <c r="AR113" s="84">
        <v>180</v>
      </c>
      <c r="AS113" s="84">
        <v>180</v>
      </c>
      <c r="AT113" s="84">
        <v>180</v>
      </c>
      <c r="AU113" s="84">
        <v>180</v>
      </c>
      <c r="AV113" s="85">
        <v>180</v>
      </c>
    </row>
    <row r="114" spans="1:48">
      <c r="A114">
        <v>114</v>
      </c>
      <c r="B114" s="662"/>
      <c r="C114" s="666">
        <f>+C112+10</f>
        <v>130</v>
      </c>
      <c r="D114" s="86" t="str">
        <f>+D112</f>
        <v>48-X</v>
      </c>
      <c r="E114" s="87">
        <v>59</v>
      </c>
      <c r="F114" s="88">
        <v>60</v>
      </c>
      <c r="G114" s="88">
        <v>61</v>
      </c>
      <c r="H114" s="88">
        <v>62</v>
      </c>
      <c r="I114" s="88">
        <v>63</v>
      </c>
      <c r="J114" s="88">
        <v>64</v>
      </c>
      <c r="K114" s="88">
        <v>65</v>
      </c>
      <c r="L114" s="89">
        <v>67</v>
      </c>
      <c r="N114" s="662"/>
      <c r="O114" s="666">
        <f>+O112+10</f>
        <v>130</v>
      </c>
      <c r="P114" s="86" t="str">
        <f>+P112</f>
        <v>48-X</v>
      </c>
      <c r="Q114" s="87">
        <v>94</v>
      </c>
      <c r="R114" s="88">
        <v>95</v>
      </c>
      <c r="S114" s="88">
        <v>97</v>
      </c>
      <c r="T114" s="88">
        <v>99</v>
      </c>
      <c r="U114" s="88">
        <v>100</v>
      </c>
      <c r="V114" s="88">
        <v>102</v>
      </c>
      <c r="W114" s="88">
        <v>104</v>
      </c>
      <c r="X114" s="89">
        <v>106</v>
      </c>
      <c r="Z114" s="662"/>
      <c r="AA114" s="666">
        <f>+AA112+10</f>
        <v>130</v>
      </c>
      <c r="AB114" s="86" t="str">
        <f>+AB112</f>
        <v>48-X</v>
      </c>
      <c r="AC114" s="87">
        <v>143</v>
      </c>
      <c r="AD114" s="88">
        <v>145</v>
      </c>
      <c r="AE114" s="88">
        <v>148</v>
      </c>
      <c r="AF114" s="88">
        <v>150</v>
      </c>
      <c r="AG114" s="88">
        <v>153</v>
      </c>
      <c r="AH114" s="88">
        <v>155</v>
      </c>
      <c r="AI114" s="88">
        <v>158</v>
      </c>
      <c r="AJ114" s="89">
        <v>161</v>
      </c>
      <c r="AL114" s="662"/>
      <c r="AM114" s="666">
        <f>+AM112+10</f>
        <v>130</v>
      </c>
      <c r="AN114" s="86" t="str">
        <f>+AN112</f>
        <v>48-X</v>
      </c>
      <c r="AO114" s="87">
        <v>173</v>
      </c>
      <c r="AP114" s="88">
        <v>174</v>
      </c>
      <c r="AQ114" s="88">
        <v>175</v>
      </c>
      <c r="AR114" s="88">
        <v>176</v>
      </c>
      <c r="AS114" s="88">
        <v>177</v>
      </c>
      <c r="AT114" s="88">
        <v>178</v>
      </c>
      <c r="AU114" s="88">
        <v>179</v>
      </c>
      <c r="AV114" s="89">
        <v>180</v>
      </c>
    </row>
    <row r="115" spans="1:48" ht="15" thickBot="1">
      <c r="A115">
        <v>115</v>
      </c>
      <c r="B115" s="662"/>
      <c r="C115" s="667"/>
      <c r="D115" s="90" t="str">
        <f>+D113</f>
        <v>48-XL</v>
      </c>
      <c r="E115" s="87">
        <v>66</v>
      </c>
      <c r="F115" s="88">
        <v>66</v>
      </c>
      <c r="G115" s="88">
        <v>67</v>
      </c>
      <c r="H115" s="88">
        <v>68</v>
      </c>
      <c r="I115" s="88">
        <v>68</v>
      </c>
      <c r="J115" s="88">
        <v>69</v>
      </c>
      <c r="K115" s="88">
        <v>70</v>
      </c>
      <c r="L115" s="89">
        <v>71</v>
      </c>
      <c r="N115" s="662"/>
      <c r="O115" s="667"/>
      <c r="P115" s="90" t="str">
        <f>+P113</f>
        <v>48-XL</v>
      </c>
      <c r="Q115" s="87">
        <v>105</v>
      </c>
      <c r="R115" s="88">
        <v>106</v>
      </c>
      <c r="S115" s="88">
        <v>107</v>
      </c>
      <c r="T115" s="88">
        <v>108</v>
      </c>
      <c r="U115" s="88">
        <v>110</v>
      </c>
      <c r="V115" s="88">
        <v>111</v>
      </c>
      <c r="W115" s="88">
        <v>112</v>
      </c>
      <c r="X115" s="89">
        <v>114</v>
      </c>
      <c r="Z115" s="662"/>
      <c r="AA115" s="667"/>
      <c r="AB115" s="90" t="str">
        <f>+AB113</f>
        <v>48-XL</v>
      </c>
      <c r="AC115" s="87">
        <v>160</v>
      </c>
      <c r="AD115" s="88">
        <v>162</v>
      </c>
      <c r="AE115" s="88">
        <v>164</v>
      </c>
      <c r="AF115" s="88">
        <v>166</v>
      </c>
      <c r="AG115" s="88">
        <v>168</v>
      </c>
      <c r="AH115" s="88">
        <v>170</v>
      </c>
      <c r="AI115" s="88">
        <v>172</v>
      </c>
      <c r="AJ115" s="89">
        <v>174</v>
      </c>
      <c r="AL115" s="662"/>
      <c r="AM115" s="667"/>
      <c r="AN115" s="90" t="str">
        <f>+AN113</f>
        <v>48-XL</v>
      </c>
      <c r="AO115" s="87">
        <v>180</v>
      </c>
      <c r="AP115" s="88">
        <v>180</v>
      </c>
      <c r="AQ115" s="88">
        <v>180</v>
      </c>
      <c r="AR115" s="88">
        <v>180</v>
      </c>
      <c r="AS115" s="88">
        <v>180</v>
      </c>
      <c r="AT115" s="88">
        <v>180</v>
      </c>
      <c r="AU115" s="88">
        <v>180</v>
      </c>
      <c r="AV115" s="89">
        <v>180</v>
      </c>
    </row>
    <row r="116" spans="1:48">
      <c r="A116">
        <v>116</v>
      </c>
      <c r="B116" s="662"/>
      <c r="C116" s="664">
        <f>+C114+10</f>
        <v>140</v>
      </c>
      <c r="D116" s="78" t="s">
        <v>133</v>
      </c>
      <c r="E116" s="83">
        <v>56</v>
      </c>
      <c r="F116" s="84">
        <v>57</v>
      </c>
      <c r="G116" s="84">
        <v>58</v>
      </c>
      <c r="H116" s="84">
        <v>59</v>
      </c>
      <c r="I116" s="84">
        <v>60</v>
      </c>
      <c r="J116" s="84">
        <v>61</v>
      </c>
      <c r="K116" s="84">
        <v>62</v>
      </c>
      <c r="L116" s="85">
        <v>64</v>
      </c>
      <c r="N116" s="662"/>
      <c r="O116" s="664">
        <f>+O114+10</f>
        <v>140</v>
      </c>
      <c r="P116" s="78" t="s">
        <v>133</v>
      </c>
      <c r="Q116" s="83">
        <v>90</v>
      </c>
      <c r="R116" s="84">
        <v>91</v>
      </c>
      <c r="S116" s="84">
        <v>93</v>
      </c>
      <c r="T116" s="84">
        <v>95</v>
      </c>
      <c r="U116" s="84">
        <v>96</v>
      </c>
      <c r="V116" s="84">
        <v>98</v>
      </c>
      <c r="W116" s="84">
        <v>100</v>
      </c>
      <c r="X116" s="85">
        <v>102</v>
      </c>
      <c r="Z116" s="662"/>
      <c r="AA116" s="664">
        <f>+AA114+10</f>
        <v>140</v>
      </c>
      <c r="AB116" s="78" t="s">
        <v>133</v>
      </c>
      <c r="AC116" s="83">
        <v>137</v>
      </c>
      <c r="AD116" s="84">
        <v>139</v>
      </c>
      <c r="AE116" s="84">
        <v>141</v>
      </c>
      <c r="AF116" s="84">
        <v>144</v>
      </c>
      <c r="AG116" s="84">
        <v>146</v>
      </c>
      <c r="AH116" s="84">
        <v>149</v>
      </c>
      <c r="AI116" s="84">
        <v>151</v>
      </c>
      <c r="AJ116" s="85">
        <v>154</v>
      </c>
      <c r="AL116" s="662"/>
      <c r="AM116" s="664">
        <f>+AM114+10</f>
        <v>140</v>
      </c>
      <c r="AN116" s="78" t="s">
        <v>133</v>
      </c>
      <c r="AO116" s="83">
        <v>166</v>
      </c>
      <c r="AP116" s="84">
        <v>168</v>
      </c>
      <c r="AQ116" s="84">
        <v>170</v>
      </c>
      <c r="AR116" s="84">
        <v>172</v>
      </c>
      <c r="AS116" s="84">
        <v>174</v>
      </c>
      <c r="AT116" s="84">
        <v>176</v>
      </c>
      <c r="AU116" s="84">
        <v>178</v>
      </c>
      <c r="AV116" s="85">
        <v>180</v>
      </c>
    </row>
    <row r="117" spans="1:48" ht="15" thickBot="1">
      <c r="A117">
        <v>117</v>
      </c>
      <c r="B117" s="662"/>
      <c r="C117" s="665"/>
      <c r="D117" s="82" t="s">
        <v>136</v>
      </c>
      <c r="E117" s="83">
        <v>64</v>
      </c>
      <c r="F117" s="84">
        <v>64</v>
      </c>
      <c r="G117" s="84">
        <v>65</v>
      </c>
      <c r="H117" s="84">
        <v>66</v>
      </c>
      <c r="I117" s="84">
        <v>66</v>
      </c>
      <c r="J117" s="84">
        <v>67</v>
      </c>
      <c r="K117" s="84">
        <v>68</v>
      </c>
      <c r="L117" s="85">
        <v>69</v>
      </c>
      <c r="N117" s="662"/>
      <c r="O117" s="665"/>
      <c r="P117" s="82" t="s">
        <v>136</v>
      </c>
      <c r="Q117" s="83">
        <v>102</v>
      </c>
      <c r="R117" s="84">
        <v>103</v>
      </c>
      <c r="S117" s="84">
        <v>104</v>
      </c>
      <c r="T117" s="84">
        <v>105</v>
      </c>
      <c r="U117" s="84">
        <v>107</v>
      </c>
      <c r="V117" s="84">
        <v>108</v>
      </c>
      <c r="W117" s="84">
        <v>109</v>
      </c>
      <c r="X117" s="85">
        <v>111</v>
      </c>
      <c r="Z117" s="662"/>
      <c r="AA117" s="665"/>
      <c r="AB117" s="82" t="s">
        <v>136</v>
      </c>
      <c r="AC117" s="83">
        <v>155</v>
      </c>
      <c r="AD117" s="84">
        <v>157</v>
      </c>
      <c r="AE117" s="84">
        <v>159</v>
      </c>
      <c r="AF117" s="84">
        <v>161</v>
      </c>
      <c r="AG117" s="84">
        <v>163</v>
      </c>
      <c r="AH117" s="84">
        <v>165</v>
      </c>
      <c r="AI117" s="84">
        <v>167</v>
      </c>
      <c r="AJ117" s="85">
        <v>169</v>
      </c>
      <c r="AL117" s="662"/>
      <c r="AM117" s="665"/>
      <c r="AN117" s="82" t="s">
        <v>136</v>
      </c>
      <c r="AO117" s="83">
        <v>180</v>
      </c>
      <c r="AP117" s="84">
        <v>180</v>
      </c>
      <c r="AQ117" s="84">
        <v>180</v>
      </c>
      <c r="AR117" s="84">
        <v>180</v>
      </c>
      <c r="AS117" s="84">
        <v>180</v>
      </c>
      <c r="AT117" s="84">
        <v>180</v>
      </c>
      <c r="AU117" s="84">
        <v>180</v>
      </c>
      <c r="AV117" s="85">
        <v>180</v>
      </c>
    </row>
    <row r="118" spans="1:48">
      <c r="A118">
        <v>118</v>
      </c>
      <c r="B118" s="662"/>
      <c r="C118" s="666">
        <f>+C116+10</f>
        <v>150</v>
      </c>
      <c r="D118" s="86" t="str">
        <f>+D116</f>
        <v>48-X</v>
      </c>
      <c r="E118" s="87">
        <v>54</v>
      </c>
      <c r="F118" s="88">
        <v>55</v>
      </c>
      <c r="G118" s="88">
        <v>56</v>
      </c>
      <c r="H118" s="88">
        <v>57</v>
      </c>
      <c r="I118" s="88">
        <v>58</v>
      </c>
      <c r="J118" s="88">
        <v>59</v>
      </c>
      <c r="K118" s="88">
        <v>60</v>
      </c>
      <c r="L118" s="89">
        <v>61</v>
      </c>
      <c r="N118" s="662"/>
      <c r="O118" s="666">
        <f>+O116+10</f>
        <v>150</v>
      </c>
      <c r="P118" s="86" t="str">
        <f>+P116</f>
        <v>48-X</v>
      </c>
      <c r="Q118" s="87">
        <v>86</v>
      </c>
      <c r="R118" s="88">
        <v>87</v>
      </c>
      <c r="S118" s="88">
        <v>89</v>
      </c>
      <c r="T118" s="88">
        <v>91</v>
      </c>
      <c r="U118" s="88">
        <v>92</v>
      </c>
      <c r="V118" s="88">
        <v>94</v>
      </c>
      <c r="W118" s="88">
        <v>96</v>
      </c>
      <c r="X118" s="89">
        <v>98</v>
      </c>
      <c r="Z118" s="662"/>
      <c r="AA118" s="666">
        <f>+AA116+10</f>
        <v>150</v>
      </c>
      <c r="AB118" s="86" t="str">
        <f>+AB116</f>
        <v>48-X</v>
      </c>
      <c r="AC118" s="87">
        <v>131</v>
      </c>
      <c r="AD118" s="88">
        <v>133</v>
      </c>
      <c r="AE118" s="88">
        <v>136</v>
      </c>
      <c r="AF118" s="88">
        <v>138</v>
      </c>
      <c r="AG118" s="88">
        <v>141</v>
      </c>
      <c r="AH118" s="88">
        <v>143</v>
      </c>
      <c r="AI118" s="88">
        <v>146</v>
      </c>
      <c r="AJ118" s="89">
        <v>149</v>
      </c>
      <c r="AL118" s="662"/>
      <c r="AM118" s="666">
        <f>+AM116+10</f>
        <v>150</v>
      </c>
      <c r="AN118" s="86" t="str">
        <f>+AN116</f>
        <v>48-X</v>
      </c>
      <c r="AO118" s="87">
        <v>159</v>
      </c>
      <c r="AP118" s="88">
        <v>162</v>
      </c>
      <c r="AQ118" s="88">
        <v>165</v>
      </c>
      <c r="AR118" s="88">
        <v>168</v>
      </c>
      <c r="AS118" s="88">
        <v>171</v>
      </c>
      <c r="AT118" s="88">
        <v>174</v>
      </c>
      <c r="AU118" s="88">
        <v>177</v>
      </c>
      <c r="AV118" s="89">
        <v>180</v>
      </c>
    </row>
    <row r="119" spans="1:48" ht="15" thickBot="1">
      <c r="A119">
        <v>119</v>
      </c>
      <c r="B119" s="662"/>
      <c r="C119" s="667"/>
      <c r="D119" s="90" t="str">
        <f>+D117</f>
        <v>48-XL</v>
      </c>
      <c r="E119" s="87">
        <v>61</v>
      </c>
      <c r="F119" s="88">
        <v>62</v>
      </c>
      <c r="G119" s="88">
        <v>63</v>
      </c>
      <c r="H119" s="88">
        <v>64</v>
      </c>
      <c r="I119" s="88">
        <v>65</v>
      </c>
      <c r="J119" s="88">
        <v>66</v>
      </c>
      <c r="K119" s="88">
        <v>67</v>
      </c>
      <c r="L119" s="89">
        <v>68</v>
      </c>
      <c r="N119" s="662"/>
      <c r="O119" s="667"/>
      <c r="P119" s="90" t="str">
        <f>+P117</f>
        <v>48-XL</v>
      </c>
      <c r="Q119" s="87">
        <v>97</v>
      </c>
      <c r="R119" s="88">
        <v>98</v>
      </c>
      <c r="S119" s="88">
        <v>100</v>
      </c>
      <c r="T119" s="88">
        <v>101</v>
      </c>
      <c r="U119" s="88">
        <v>103</v>
      </c>
      <c r="V119" s="88">
        <v>104</v>
      </c>
      <c r="W119" s="88">
        <v>106</v>
      </c>
      <c r="X119" s="89">
        <v>108</v>
      </c>
      <c r="Z119" s="662"/>
      <c r="AA119" s="667"/>
      <c r="AB119" s="90" t="str">
        <f>+AB117</f>
        <v>48-XL</v>
      </c>
      <c r="AC119" s="87">
        <v>149</v>
      </c>
      <c r="AD119" s="88">
        <v>151</v>
      </c>
      <c r="AE119" s="88">
        <v>153</v>
      </c>
      <c r="AF119" s="88">
        <v>155</v>
      </c>
      <c r="AG119" s="88">
        <v>158</v>
      </c>
      <c r="AH119" s="88">
        <v>160</v>
      </c>
      <c r="AI119" s="88">
        <v>162</v>
      </c>
      <c r="AJ119" s="89">
        <v>165</v>
      </c>
      <c r="AL119" s="662"/>
      <c r="AM119" s="667"/>
      <c r="AN119" s="90" t="str">
        <f>+AN117</f>
        <v>48-XL</v>
      </c>
      <c r="AO119" s="87">
        <v>180</v>
      </c>
      <c r="AP119" s="88">
        <v>180</v>
      </c>
      <c r="AQ119" s="88">
        <v>180</v>
      </c>
      <c r="AR119" s="88">
        <v>180</v>
      </c>
      <c r="AS119" s="88">
        <v>180</v>
      </c>
      <c r="AT119" s="88">
        <v>180</v>
      </c>
      <c r="AU119" s="88">
        <v>180</v>
      </c>
      <c r="AV119" s="89">
        <v>180</v>
      </c>
    </row>
    <row r="120" spans="1:48">
      <c r="A120">
        <v>120</v>
      </c>
      <c r="B120" s="662"/>
      <c r="C120" s="664">
        <f>+C118+10</f>
        <v>160</v>
      </c>
      <c r="D120" s="78" t="s">
        <v>133</v>
      </c>
      <c r="E120" s="83">
        <v>56</v>
      </c>
      <c r="F120" s="84">
        <v>56</v>
      </c>
      <c r="G120" s="84">
        <v>56</v>
      </c>
      <c r="H120" s="84">
        <v>57</v>
      </c>
      <c r="I120" s="84">
        <v>57</v>
      </c>
      <c r="J120" s="84">
        <v>58</v>
      </c>
      <c r="K120" s="84">
        <v>58</v>
      </c>
      <c r="L120" s="85">
        <v>59</v>
      </c>
      <c r="N120" s="662"/>
      <c r="O120" s="664">
        <f>+O118+10</f>
        <v>160</v>
      </c>
      <c r="P120" s="78" t="s">
        <v>133</v>
      </c>
      <c r="Q120" s="83">
        <v>83</v>
      </c>
      <c r="R120" s="84">
        <v>84</v>
      </c>
      <c r="S120" s="84">
        <v>86</v>
      </c>
      <c r="T120" s="84">
        <v>87</v>
      </c>
      <c r="U120" s="84">
        <v>89</v>
      </c>
      <c r="V120" s="84">
        <v>90</v>
      </c>
      <c r="W120" s="84">
        <v>92</v>
      </c>
      <c r="X120" s="85">
        <v>94</v>
      </c>
      <c r="Z120" s="662"/>
      <c r="AA120" s="664">
        <f>+AA118+10</f>
        <v>160</v>
      </c>
      <c r="AB120" s="78" t="s">
        <v>133</v>
      </c>
      <c r="AC120" s="83">
        <v>126</v>
      </c>
      <c r="AD120" s="84">
        <v>128</v>
      </c>
      <c r="AE120" s="84">
        <v>130</v>
      </c>
      <c r="AF120" s="84">
        <v>133</v>
      </c>
      <c r="AG120" s="84">
        <v>135</v>
      </c>
      <c r="AH120" s="84">
        <v>138</v>
      </c>
      <c r="AI120" s="84">
        <v>140</v>
      </c>
      <c r="AJ120" s="85">
        <v>143</v>
      </c>
      <c r="AL120" s="662"/>
      <c r="AM120" s="664">
        <f>+AM118+10</f>
        <v>160</v>
      </c>
      <c r="AN120" s="78" t="s">
        <v>133</v>
      </c>
      <c r="AO120" s="83">
        <v>152</v>
      </c>
      <c r="AP120" s="84">
        <v>155</v>
      </c>
      <c r="AQ120" s="84">
        <v>158</v>
      </c>
      <c r="AR120" s="84">
        <v>161</v>
      </c>
      <c r="AS120" s="84">
        <v>164</v>
      </c>
      <c r="AT120" s="84">
        <v>167</v>
      </c>
      <c r="AU120" s="84">
        <v>170</v>
      </c>
      <c r="AV120" s="85">
        <v>173</v>
      </c>
    </row>
    <row r="121" spans="1:48" ht="15" thickBot="1">
      <c r="A121">
        <v>121</v>
      </c>
      <c r="B121" s="662"/>
      <c r="C121" s="665"/>
      <c r="D121" s="82" t="s">
        <v>136</v>
      </c>
      <c r="E121" s="83">
        <v>61</v>
      </c>
      <c r="F121" s="84">
        <v>61</v>
      </c>
      <c r="G121" s="84">
        <v>62</v>
      </c>
      <c r="H121" s="84">
        <v>63</v>
      </c>
      <c r="I121" s="84">
        <v>63</v>
      </c>
      <c r="J121" s="84">
        <v>64</v>
      </c>
      <c r="K121" s="84">
        <v>65</v>
      </c>
      <c r="L121" s="85">
        <v>66</v>
      </c>
      <c r="N121" s="662"/>
      <c r="O121" s="665"/>
      <c r="P121" s="82" t="s">
        <v>136</v>
      </c>
      <c r="Q121" s="83">
        <v>94</v>
      </c>
      <c r="R121" s="84">
        <v>95</v>
      </c>
      <c r="S121" s="84">
        <v>97</v>
      </c>
      <c r="T121" s="84">
        <v>98</v>
      </c>
      <c r="U121" s="84">
        <v>100</v>
      </c>
      <c r="V121" s="84">
        <v>101</v>
      </c>
      <c r="W121" s="84">
        <v>103</v>
      </c>
      <c r="X121" s="85">
        <v>105</v>
      </c>
      <c r="Z121" s="662"/>
      <c r="AA121" s="665"/>
      <c r="AB121" s="82" t="s">
        <v>136</v>
      </c>
      <c r="AC121" s="83">
        <v>143</v>
      </c>
      <c r="AD121" s="84">
        <v>145</v>
      </c>
      <c r="AE121" s="84">
        <v>148</v>
      </c>
      <c r="AF121" s="84">
        <v>150</v>
      </c>
      <c r="AG121" s="84">
        <v>153</v>
      </c>
      <c r="AH121" s="84">
        <v>155</v>
      </c>
      <c r="AI121" s="84">
        <v>158</v>
      </c>
      <c r="AJ121" s="85">
        <v>161</v>
      </c>
      <c r="AL121" s="662"/>
      <c r="AM121" s="665"/>
      <c r="AN121" s="82" t="s">
        <v>136</v>
      </c>
      <c r="AO121" s="83">
        <v>173</v>
      </c>
      <c r="AP121" s="84">
        <v>174</v>
      </c>
      <c r="AQ121" s="84">
        <v>175</v>
      </c>
      <c r="AR121" s="84">
        <v>176</v>
      </c>
      <c r="AS121" s="84">
        <v>177</v>
      </c>
      <c r="AT121" s="84">
        <v>178</v>
      </c>
      <c r="AU121" s="84">
        <v>179</v>
      </c>
      <c r="AV121" s="85">
        <v>180</v>
      </c>
    </row>
    <row r="122" spans="1:48">
      <c r="A122">
        <v>122</v>
      </c>
      <c r="B122" s="662"/>
      <c r="C122" s="666">
        <f>+C120+10</f>
        <v>170</v>
      </c>
      <c r="D122" s="86" t="str">
        <f>+D120</f>
        <v>48-X</v>
      </c>
      <c r="E122" s="87">
        <v>61</v>
      </c>
      <c r="F122" s="88">
        <v>60</v>
      </c>
      <c r="G122" s="88">
        <v>59</v>
      </c>
      <c r="H122" s="88">
        <v>59</v>
      </c>
      <c r="I122" s="88">
        <v>58</v>
      </c>
      <c r="J122" s="88">
        <v>58</v>
      </c>
      <c r="K122" s="88">
        <v>57</v>
      </c>
      <c r="L122" s="89">
        <v>57</v>
      </c>
      <c r="N122" s="662"/>
      <c r="O122" s="666">
        <f>+O120+10</f>
        <v>170</v>
      </c>
      <c r="P122" s="86" t="str">
        <f>+P120</f>
        <v>48-X</v>
      </c>
      <c r="Q122" s="87">
        <v>80</v>
      </c>
      <c r="R122" s="88">
        <v>81</v>
      </c>
      <c r="S122" s="88">
        <v>83</v>
      </c>
      <c r="T122" s="88">
        <v>84</v>
      </c>
      <c r="U122" s="88">
        <v>86</v>
      </c>
      <c r="V122" s="88">
        <v>87</v>
      </c>
      <c r="W122" s="88">
        <v>89</v>
      </c>
      <c r="X122" s="89">
        <v>91</v>
      </c>
      <c r="Z122" s="662"/>
      <c r="AA122" s="666">
        <f>+AA120+10</f>
        <v>170</v>
      </c>
      <c r="AB122" s="86" t="str">
        <f>+AB120</f>
        <v>48-X</v>
      </c>
      <c r="AC122" s="87">
        <v>121</v>
      </c>
      <c r="AD122" s="88">
        <v>123</v>
      </c>
      <c r="AE122" s="88">
        <v>125</v>
      </c>
      <c r="AF122" s="88">
        <v>128</v>
      </c>
      <c r="AG122" s="88">
        <v>130</v>
      </c>
      <c r="AH122" s="88">
        <v>133</v>
      </c>
      <c r="AI122" s="88">
        <v>135</v>
      </c>
      <c r="AJ122" s="89">
        <v>138</v>
      </c>
      <c r="AL122" s="662"/>
      <c r="AM122" s="666">
        <f>+AM120+10</f>
        <v>170</v>
      </c>
      <c r="AN122" s="86" t="str">
        <f>+AN120</f>
        <v>48-X</v>
      </c>
      <c r="AO122" s="87">
        <v>147</v>
      </c>
      <c r="AP122" s="88">
        <v>149</v>
      </c>
      <c r="AQ122" s="88">
        <v>152</v>
      </c>
      <c r="AR122" s="88">
        <v>155</v>
      </c>
      <c r="AS122" s="88">
        <v>158</v>
      </c>
      <c r="AT122" s="88">
        <v>161</v>
      </c>
      <c r="AU122" s="88">
        <v>164</v>
      </c>
      <c r="AV122" s="89">
        <v>167</v>
      </c>
    </row>
    <row r="123" spans="1:48" ht="15" thickBot="1">
      <c r="A123">
        <v>123</v>
      </c>
      <c r="B123" s="662"/>
      <c r="C123" s="667"/>
      <c r="D123" s="90" t="str">
        <f>+D121</f>
        <v>48-XL</v>
      </c>
      <c r="E123" s="87">
        <v>67</v>
      </c>
      <c r="F123" s="88">
        <v>66</v>
      </c>
      <c r="G123" s="88">
        <v>66</v>
      </c>
      <c r="H123" s="88">
        <v>65</v>
      </c>
      <c r="I123" s="88">
        <v>65</v>
      </c>
      <c r="J123" s="88">
        <v>64</v>
      </c>
      <c r="K123" s="88">
        <v>64</v>
      </c>
      <c r="L123" s="89">
        <v>64</v>
      </c>
      <c r="N123" s="662"/>
      <c r="O123" s="667"/>
      <c r="P123" s="90" t="str">
        <f>+P121</f>
        <v>48-XL</v>
      </c>
      <c r="Q123" s="87">
        <v>90</v>
      </c>
      <c r="R123" s="88">
        <v>91</v>
      </c>
      <c r="S123" s="88">
        <v>93</v>
      </c>
      <c r="T123" s="88">
        <v>95</v>
      </c>
      <c r="U123" s="88">
        <v>97</v>
      </c>
      <c r="V123" s="88">
        <v>99</v>
      </c>
      <c r="W123" s="88">
        <v>101</v>
      </c>
      <c r="X123" s="89">
        <v>103</v>
      </c>
      <c r="Z123" s="662"/>
      <c r="AA123" s="667"/>
      <c r="AB123" s="90" t="str">
        <f>+AB121</f>
        <v>48-XL</v>
      </c>
      <c r="AC123" s="87">
        <v>138</v>
      </c>
      <c r="AD123" s="88">
        <v>140</v>
      </c>
      <c r="AE123" s="88">
        <v>143</v>
      </c>
      <c r="AF123" s="88">
        <v>146</v>
      </c>
      <c r="AG123" s="88">
        <v>148</v>
      </c>
      <c r="AH123" s="88">
        <v>151</v>
      </c>
      <c r="AI123" s="88">
        <v>154</v>
      </c>
      <c r="AJ123" s="89">
        <v>157</v>
      </c>
      <c r="AL123" s="662"/>
      <c r="AM123" s="667"/>
      <c r="AN123" s="90" t="str">
        <f>+AN121</f>
        <v>48-XL</v>
      </c>
      <c r="AO123" s="87">
        <v>167</v>
      </c>
      <c r="AP123" s="88">
        <v>168</v>
      </c>
      <c r="AQ123" s="88">
        <v>170</v>
      </c>
      <c r="AR123" s="88">
        <v>172</v>
      </c>
      <c r="AS123" s="88">
        <v>174</v>
      </c>
      <c r="AT123" s="88">
        <v>176</v>
      </c>
      <c r="AU123" s="88">
        <v>178</v>
      </c>
      <c r="AV123" s="89">
        <v>180</v>
      </c>
    </row>
    <row r="124" spans="1:48">
      <c r="A124">
        <v>124</v>
      </c>
      <c r="B124" s="662"/>
      <c r="C124" s="664">
        <f>+C122+10</f>
        <v>180</v>
      </c>
      <c r="D124" s="78" t="s">
        <v>133</v>
      </c>
      <c r="E124" s="83">
        <v>66</v>
      </c>
      <c r="F124" s="84">
        <v>64</v>
      </c>
      <c r="G124" s="84">
        <v>62</v>
      </c>
      <c r="H124" s="84">
        <v>61</v>
      </c>
      <c r="I124" s="84">
        <v>59</v>
      </c>
      <c r="J124" s="84">
        <v>58</v>
      </c>
      <c r="K124" s="84">
        <v>56</v>
      </c>
      <c r="L124" s="85">
        <v>55</v>
      </c>
      <c r="N124" s="662"/>
      <c r="O124" s="664">
        <f>+O122+10</f>
        <v>180</v>
      </c>
      <c r="P124" s="78" t="s">
        <v>133</v>
      </c>
      <c r="Q124" s="83">
        <v>77</v>
      </c>
      <c r="R124" s="84">
        <v>78</v>
      </c>
      <c r="S124" s="84">
        <v>80</v>
      </c>
      <c r="T124" s="84">
        <v>81</v>
      </c>
      <c r="U124" s="84">
        <v>83</v>
      </c>
      <c r="V124" s="84">
        <v>84</v>
      </c>
      <c r="W124" s="84">
        <v>86</v>
      </c>
      <c r="X124" s="85">
        <v>88</v>
      </c>
      <c r="Z124" s="662"/>
      <c r="AA124" s="664">
        <f>+AA122+10</f>
        <v>180</v>
      </c>
      <c r="AB124" s="78" t="s">
        <v>133</v>
      </c>
      <c r="AC124" s="83">
        <v>117</v>
      </c>
      <c r="AD124" s="84">
        <v>119</v>
      </c>
      <c r="AE124" s="84">
        <v>121</v>
      </c>
      <c r="AF124" s="84">
        <v>123</v>
      </c>
      <c r="AG124" s="84">
        <v>126</v>
      </c>
      <c r="AH124" s="84">
        <v>128</v>
      </c>
      <c r="AI124" s="84">
        <v>130</v>
      </c>
      <c r="AJ124" s="85">
        <v>133</v>
      </c>
      <c r="AL124" s="662"/>
      <c r="AM124" s="664">
        <f>+AM122+10</f>
        <v>180</v>
      </c>
      <c r="AN124" s="78" t="s">
        <v>133</v>
      </c>
      <c r="AO124" s="83">
        <v>142</v>
      </c>
      <c r="AP124" s="84">
        <v>144</v>
      </c>
      <c r="AQ124" s="84">
        <v>147</v>
      </c>
      <c r="AR124" s="84">
        <v>150</v>
      </c>
      <c r="AS124" s="84">
        <v>152</v>
      </c>
      <c r="AT124" s="84">
        <v>155</v>
      </c>
      <c r="AU124" s="84">
        <v>158</v>
      </c>
      <c r="AV124" s="85">
        <v>161</v>
      </c>
    </row>
    <row r="125" spans="1:48" ht="15" thickBot="1">
      <c r="A125">
        <v>125</v>
      </c>
      <c r="B125" s="662"/>
      <c r="C125" s="665"/>
      <c r="D125" s="82" t="s">
        <v>136</v>
      </c>
      <c r="E125" s="83">
        <v>68</v>
      </c>
      <c r="F125" s="84">
        <v>67</v>
      </c>
      <c r="G125" s="84">
        <v>66</v>
      </c>
      <c r="H125" s="84">
        <v>65</v>
      </c>
      <c r="I125" s="84">
        <v>64</v>
      </c>
      <c r="J125" s="84">
        <v>63</v>
      </c>
      <c r="K125" s="84">
        <v>62</v>
      </c>
      <c r="L125" s="85">
        <v>62</v>
      </c>
      <c r="N125" s="662"/>
      <c r="O125" s="665"/>
      <c r="P125" s="82" t="s">
        <v>136</v>
      </c>
      <c r="Q125" s="83">
        <v>82</v>
      </c>
      <c r="R125" s="84">
        <v>84</v>
      </c>
      <c r="S125" s="84">
        <v>86</v>
      </c>
      <c r="T125" s="84">
        <v>89</v>
      </c>
      <c r="U125" s="84">
        <v>91</v>
      </c>
      <c r="V125" s="84">
        <v>94</v>
      </c>
      <c r="W125" s="84">
        <v>96</v>
      </c>
      <c r="X125" s="85">
        <v>99</v>
      </c>
      <c r="Z125" s="662"/>
      <c r="AA125" s="665"/>
      <c r="AB125" s="82" t="s">
        <v>136</v>
      </c>
      <c r="AC125" s="83">
        <v>127</v>
      </c>
      <c r="AD125" s="84">
        <v>130</v>
      </c>
      <c r="AE125" s="84">
        <v>134</v>
      </c>
      <c r="AF125" s="84">
        <v>137</v>
      </c>
      <c r="AG125" s="84">
        <v>141</v>
      </c>
      <c r="AH125" s="84">
        <v>144</v>
      </c>
      <c r="AI125" s="84">
        <v>148</v>
      </c>
      <c r="AJ125" s="85">
        <v>152</v>
      </c>
      <c r="AL125" s="662"/>
      <c r="AM125" s="665"/>
      <c r="AN125" s="82" t="s">
        <v>136</v>
      </c>
      <c r="AO125" s="83">
        <v>153</v>
      </c>
      <c r="AP125" s="84">
        <v>156</v>
      </c>
      <c r="AQ125" s="84">
        <v>160</v>
      </c>
      <c r="AR125" s="84">
        <v>164</v>
      </c>
      <c r="AS125" s="84">
        <v>168</v>
      </c>
      <c r="AT125" s="84">
        <v>172</v>
      </c>
      <c r="AU125" s="84">
        <v>176</v>
      </c>
      <c r="AV125" s="85">
        <v>180</v>
      </c>
    </row>
    <row r="126" spans="1:48">
      <c r="A126">
        <v>126</v>
      </c>
      <c r="B126" s="662"/>
      <c r="C126" s="666">
        <f>+C124+10</f>
        <v>190</v>
      </c>
      <c r="D126" s="86" t="str">
        <f>+D124</f>
        <v>48-X</v>
      </c>
      <c r="E126" s="87">
        <v>69</v>
      </c>
      <c r="F126" s="88">
        <v>66</v>
      </c>
      <c r="G126" s="88">
        <v>64</v>
      </c>
      <c r="H126" s="88">
        <v>62</v>
      </c>
      <c r="I126" s="88">
        <v>59</v>
      </c>
      <c r="J126" s="88">
        <v>57</v>
      </c>
      <c r="K126" s="88">
        <v>55</v>
      </c>
      <c r="L126" s="89">
        <v>53</v>
      </c>
      <c r="N126" s="662"/>
      <c r="O126" s="666">
        <f>+O124+10</f>
        <v>190</v>
      </c>
      <c r="P126" s="86" t="str">
        <f>+P124</f>
        <v>48-X</v>
      </c>
      <c r="Q126" s="87">
        <v>71</v>
      </c>
      <c r="R126" s="88">
        <v>73</v>
      </c>
      <c r="S126" s="88">
        <v>75</v>
      </c>
      <c r="T126" s="88">
        <v>77</v>
      </c>
      <c r="U126" s="88">
        <v>79</v>
      </c>
      <c r="V126" s="88">
        <v>81</v>
      </c>
      <c r="W126" s="88">
        <v>83</v>
      </c>
      <c r="X126" s="89">
        <v>85</v>
      </c>
      <c r="Z126" s="662"/>
      <c r="AA126" s="666">
        <f>+AA124+10</f>
        <v>190</v>
      </c>
      <c r="AB126" s="86" t="str">
        <f>+AB124</f>
        <v>48-X</v>
      </c>
      <c r="AC126" s="87">
        <v>109</v>
      </c>
      <c r="AD126" s="88">
        <v>111</v>
      </c>
      <c r="AE126" s="88">
        <v>114</v>
      </c>
      <c r="AF126" s="88">
        <v>117</v>
      </c>
      <c r="AG126" s="88">
        <v>120</v>
      </c>
      <c r="AH126" s="88">
        <v>123</v>
      </c>
      <c r="AI126" s="88">
        <v>126</v>
      </c>
      <c r="AJ126" s="89">
        <v>129</v>
      </c>
      <c r="AL126" s="662"/>
      <c r="AM126" s="666">
        <f>+AM124+10</f>
        <v>190</v>
      </c>
      <c r="AN126" s="86" t="str">
        <f>+AN124</f>
        <v>48-X</v>
      </c>
      <c r="AO126" s="87">
        <v>132</v>
      </c>
      <c r="AP126" s="88">
        <v>135</v>
      </c>
      <c r="AQ126" s="88">
        <v>138</v>
      </c>
      <c r="AR126" s="88">
        <v>142</v>
      </c>
      <c r="AS126" s="88">
        <v>145</v>
      </c>
      <c r="AT126" s="88">
        <v>149</v>
      </c>
      <c r="AU126" s="88">
        <v>152</v>
      </c>
      <c r="AV126" s="89">
        <v>156</v>
      </c>
    </row>
    <row r="127" spans="1:48" ht="15" thickBot="1">
      <c r="A127">
        <v>127</v>
      </c>
      <c r="B127" s="662"/>
      <c r="C127" s="667"/>
      <c r="D127" s="90" t="str">
        <f>+D125</f>
        <v>48-XL</v>
      </c>
      <c r="E127" s="87">
        <v>69</v>
      </c>
      <c r="F127" s="88">
        <v>67</v>
      </c>
      <c r="G127" s="88">
        <v>66</v>
      </c>
      <c r="H127" s="88">
        <v>65</v>
      </c>
      <c r="I127" s="88">
        <v>63</v>
      </c>
      <c r="J127" s="88">
        <v>62</v>
      </c>
      <c r="K127" s="88">
        <v>61</v>
      </c>
      <c r="L127" s="89">
        <v>60</v>
      </c>
      <c r="N127" s="662"/>
      <c r="O127" s="667"/>
      <c r="P127" s="90" t="str">
        <f>+P125</f>
        <v>48-XL</v>
      </c>
      <c r="Q127" s="87">
        <v>82</v>
      </c>
      <c r="R127" s="88">
        <v>84</v>
      </c>
      <c r="S127" s="88">
        <v>86</v>
      </c>
      <c r="T127" s="88">
        <v>88</v>
      </c>
      <c r="U127" s="88">
        <v>90</v>
      </c>
      <c r="V127" s="88">
        <v>92</v>
      </c>
      <c r="W127" s="88">
        <v>94</v>
      </c>
      <c r="X127" s="89">
        <v>96</v>
      </c>
      <c r="Z127" s="662"/>
      <c r="AA127" s="667"/>
      <c r="AB127" s="90" t="str">
        <f>+AB125</f>
        <v>48-XL</v>
      </c>
      <c r="AC127" s="87">
        <v>114</v>
      </c>
      <c r="AD127" s="88">
        <v>118</v>
      </c>
      <c r="AE127" s="88">
        <v>123</v>
      </c>
      <c r="AF127" s="88">
        <v>128</v>
      </c>
      <c r="AG127" s="88">
        <v>132</v>
      </c>
      <c r="AH127" s="88">
        <v>137</v>
      </c>
      <c r="AI127" s="88">
        <v>142</v>
      </c>
      <c r="AJ127" s="89">
        <v>147</v>
      </c>
      <c r="AL127" s="662"/>
      <c r="AM127" s="667"/>
      <c r="AN127" s="90" t="str">
        <f>+AN125</f>
        <v>48-XL</v>
      </c>
      <c r="AO127" s="87">
        <v>139</v>
      </c>
      <c r="AP127" s="88">
        <v>144</v>
      </c>
      <c r="AQ127" s="88">
        <v>150</v>
      </c>
      <c r="AR127" s="88">
        <v>155</v>
      </c>
      <c r="AS127" s="88">
        <v>161</v>
      </c>
      <c r="AT127" s="88">
        <v>166</v>
      </c>
      <c r="AU127" s="88">
        <v>172</v>
      </c>
      <c r="AV127" s="89">
        <v>178</v>
      </c>
    </row>
    <row r="128" spans="1:48">
      <c r="A128">
        <v>128</v>
      </c>
      <c r="B128" s="662"/>
      <c r="C128" s="664">
        <f>+C126+10</f>
        <v>200</v>
      </c>
      <c r="D128" s="78" t="s">
        <v>133</v>
      </c>
      <c r="E128" s="83">
        <v>70</v>
      </c>
      <c r="F128" s="84">
        <v>68</v>
      </c>
      <c r="G128" s="84">
        <v>66</v>
      </c>
      <c r="H128" s="84">
        <v>64</v>
      </c>
      <c r="I128" s="84">
        <v>62</v>
      </c>
      <c r="J128" s="84">
        <v>60</v>
      </c>
      <c r="K128" s="84">
        <v>58</v>
      </c>
      <c r="L128" s="85">
        <v>57</v>
      </c>
      <c r="N128" s="662"/>
      <c r="O128" s="664">
        <f>+O126+10</f>
        <v>200</v>
      </c>
      <c r="P128" s="78" t="s">
        <v>133</v>
      </c>
      <c r="Q128" s="83">
        <v>70</v>
      </c>
      <c r="R128" s="84">
        <v>71</v>
      </c>
      <c r="S128" s="84">
        <v>73</v>
      </c>
      <c r="T128" s="84">
        <v>75</v>
      </c>
      <c r="U128" s="84">
        <v>76</v>
      </c>
      <c r="V128" s="84">
        <v>78</v>
      </c>
      <c r="W128" s="84">
        <v>80</v>
      </c>
      <c r="X128" s="85">
        <v>82</v>
      </c>
      <c r="Z128" s="662"/>
      <c r="AA128" s="664">
        <f>+AA126+10</f>
        <v>200</v>
      </c>
      <c r="AB128" s="78" t="s">
        <v>133</v>
      </c>
      <c r="AC128" s="83">
        <v>99</v>
      </c>
      <c r="AD128" s="84">
        <v>102</v>
      </c>
      <c r="AE128" s="84">
        <v>106</v>
      </c>
      <c r="AF128" s="84">
        <v>110</v>
      </c>
      <c r="AG128" s="84">
        <v>113</v>
      </c>
      <c r="AH128" s="84">
        <v>117</v>
      </c>
      <c r="AI128" s="84">
        <v>121</v>
      </c>
      <c r="AJ128" s="85">
        <v>125</v>
      </c>
      <c r="AL128" s="662"/>
      <c r="AM128" s="664">
        <f>+AM126+10</f>
        <v>200</v>
      </c>
      <c r="AN128" s="78" t="s">
        <v>133</v>
      </c>
      <c r="AO128" s="83">
        <v>120</v>
      </c>
      <c r="AP128" s="84">
        <v>124</v>
      </c>
      <c r="AQ128" s="84">
        <v>128</v>
      </c>
      <c r="AR128" s="84">
        <v>133</v>
      </c>
      <c r="AS128" s="84">
        <v>137</v>
      </c>
      <c r="AT128" s="84">
        <v>142</v>
      </c>
      <c r="AU128" s="84">
        <v>146</v>
      </c>
      <c r="AV128" s="85">
        <v>151</v>
      </c>
    </row>
    <row r="129" spans="1:48" ht="15" thickBot="1">
      <c r="A129">
        <v>129</v>
      </c>
      <c r="B129" s="663"/>
      <c r="C129" s="665"/>
      <c r="D129" s="82" t="s">
        <v>136</v>
      </c>
      <c r="E129" s="189">
        <v>70</v>
      </c>
      <c r="F129" s="186">
        <v>68</v>
      </c>
      <c r="G129" s="186">
        <v>67</v>
      </c>
      <c r="H129" s="186">
        <v>66</v>
      </c>
      <c r="I129" s="186">
        <v>65</v>
      </c>
      <c r="J129" s="186">
        <v>64</v>
      </c>
      <c r="K129" s="186">
        <v>63</v>
      </c>
      <c r="L129" s="185">
        <v>62</v>
      </c>
      <c r="N129" s="663"/>
      <c r="O129" s="665"/>
      <c r="P129" s="82" t="s">
        <v>136</v>
      </c>
      <c r="Q129" s="189">
        <v>75</v>
      </c>
      <c r="R129" s="186">
        <v>77</v>
      </c>
      <c r="S129" s="186">
        <v>80</v>
      </c>
      <c r="T129" s="186">
        <v>82</v>
      </c>
      <c r="U129" s="186">
        <v>85</v>
      </c>
      <c r="V129" s="186">
        <v>87</v>
      </c>
      <c r="W129" s="186">
        <v>90</v>
      </c>
      <c r="X129" s="185">
        <v>93</v>
      </c>
      <c r="Z129" s="663"/>
      <c r="AA129" s="665"/>
      <c r="AB129" s="82" t="s">
        <v>136</v>
      </c>
      <c r="AC129" s="189">
        <v>105</v>
      </c>
      <c r="AD129" s="186">
        <v>110</v>
      </c>
      <c r="AE129" s="186">
        <v>115</v>
      </c>
      <c r="AF129" s="186">
        <v>121</v>
      </c>
      <c r="AG129" s="186">
        <v>126</v>
      </c>
      <c r="AH129" s="186">
        <v>132</v>
      </c>
      <c r="AI129" s="186">
        <v>137</v>
      </c>
      <c r="AJ129" s="185">
        <v>143</v>
      </c>
      <c r="AL129" s="663"/>
      <c r="AM129" s="665"/>
      <c r="AN129" s="82" t="s">
        <v>136</v>
      </c>
      <c r="AO129" s="189">
        <v>127</v>
      </c>
      <c r="AP129" s="186">
        <v>133</v>
      </c>
      <c r="AQ129" s="186">
        <v>140</v>
      </c>
      <c r="AR129" s="186">
        <v>146</v>
      </c>
      <c r="AS129" s="186">
        <v>153</v>
      </c>
      <c r="AT129" s="186">
        <v>159</v>
      </c>
      <c r="AU129" s="186">
        <v>166</v>
      </c>
      <c r="AV129" s="185">
        <v>173</v>
      </c>
    </row>
    <row r="130" spans="1:48">
      <c r="A130">
        <v>130</v>
      </c>
    </row>
    <row r="131" spans="1:48">
      <c r="A131">
        <v>131</v>
      </c>
    </row>
    <row r="132" spans="1:48">
      <c r="A132">
        <v>132</v>
      </c>
    </row>
    <row r="133" spans="1:48">
      <c r="A133">
        <v>133</v>
      </c>
    </row>
    <row r="134" spans="1:48">
      <c r="A134">
        <v>134</v>
      </c>
    </row>
    <row r="135" spans="1:48">
      <c r="A135">
        <v>135</v>
      </c>
    </row>
    <row r="136" spans="1:48" ht="15" thickBot="1">
      <c r="A136">
        <v>136</v>
      </c>
    </row>
    <row r="137" spans="1:48" ht="18.600000000000001" thickBot="1">
      <c r="A137">
        <v>137</v>
      </c>
      <c r="B137" s="649" t="s">
        <v>1112</v>
      </c>
      <c r="C137" s="650"/>
      <c r="D137" s="651"/>
      <c r="E137" s="649" t="s">
        <v>1134</v>
      </c>
      <c r="F137" s="650"/>
      <c r="G137" s="650"/>
      <c r="H137" s="650"/>
      <c r="I137" s="650"/>
      <c r="J137" s="650"/>
      <c r="K137" s="650"/>
      <c r="L137" s="651"/>
      <c r="N137" s="649" t="s">
        <v>1114</v>
      </c>
      <c r="O137" s="650"/>
      <c r="P137" s="651"/>
      <c r="Q137" s="649" t="s">
        <v>1134</v>
      </c>
      <c r="R137" s="650"/>
      <c r="S137" s="650"/>
      <c r="T137" s="650"/>
      <c r="U137" s="650"/>
      <c r="V137" s="650"/>
      <c r="W137" s="650"/>
      <c r="X137" s="651"/>
      <c r="Z137" s="649" t="s">
        <v>1115</v>
      </c>
      <c r="AA137" s="650"/>
      <c r="AB137" s="651"/>
      <c r="AC137" s="649" t="s">
        <v>1134</v>
      </c>
      <c r="AD137" s="650"/>
      <c r="AE137" s="650"/>
      <c r="AF137" s="650"/>
      <c r="AG137" s="650"/>
      <c r="AH137" s="650"/>
      <c r="AI137" s="650"/>
      <c r="AJ137" s="651"/>
      <c r="AL137" s="649" t="s">
        <v>1116</v>
      </c>
      <c r="AM137" s="650"/>
      <c r="AN137" s="651"/>
      <c r="AO137" s="649" t="s">
        <v>1134</v>
      </c>
      <c r="AP137" s="650"/>
      <c r="AQ137" s="650"/>
      <c r="AR137" s="650"/>
      <c r="AS137" s="650"/>
      <c r="AT137" s="650"/>
      <c r="AU137" s="650"/>
      <c r="AV137" s="651"/>
    </row>
    <row r="138" spans="1:48" ht="15.75" customHeight="1">
      <c r="A138">
        <v>138</v>
      </c>
      <c r="B138" s="652" t="s">
        <v>1128</v>
      </c>
      <c r="C138" s="652" t="s">
        <v>634</v>
      </c>
      <c r="D138" s="669" t="s">
        <v>1119</v>
      </c>
      <c r="E138" s="676" t="s">
        <v>1120</v>
      </c>
      <c r="F138" s="677"/>
      <c r="G138" s="677"/>
      <c r="H138" s="677"/>
      <c r="I138" s="677"/>
      <c r="J138" s="677"/>
      <c r="K138" s="677"/>
      <c r="L138" s="678"/>
      <c r="N138" s="652" t="s">
        <v>1128</v>
      </c>
      <c r="O138" s="652" t="s">
        <v>634</v>
      </c>
      <c r="P138" s="669" t="s">
        <v>1119</v>
      </c>
      <c r="Q138" s="676" t="s">
        <v>1120</v>
      </c>
      <c r="R138" s="677"/>
      <c r="S138" s="677"/>
      <c r="T138" s="677"/>
      <c r="U138" s="677"/>
      <c r="V138" s="677"/>
      <c r="W138" s="677"/>
      <c r="X138" s="678"/>
      <c r="Z138" s="652" t="s">
        <v>1128</v>
      </c>
      <c r="AA138" s="652" t="s">
        <v>634</v>
      </c>
      <c r="AB138" s="669" t="s">
        <v>1119</v>
      </c>
      <c r="AC138" s="676" t="s">
        <v>1120</v>
      </c>
      <c r="AD138" s="677"/>
      <c r="AE138" s="677"/>
      <c r="AF138" s="677"/>
      <c r="AG138" s="677"/>
      <c r="AH138" s="677"/>
      <c r="AI138" s="677"/>
      <c r="AJ138" s="678"/>
      <c r="AL138" s="652" t="s">
        <v>1128</v>
      </c>
      <c r="AM138" s="652" t="s">
        <v>634</v>
      </c>
      <c r="AN138" s="669" t="s">
        <v>1119</v>
      </c>
      <c r="AO138" s="676" t="s">
        <v>1120</v>
      </c>
      <c r="AP138" s="677"/>
      <c r="AQ138" s="677"/>
      <c r="AR138" s="677"/>
      <c r="AS138" s="677"/>
      <c r="AT138" s="677"/>
      <c r="AU138" s="677"/>
      <c r="AV138" s="678"/>
    </row>
    <row r="139" spans="1:48" ht="15" customHeight="1" thickBot="1">
      <c r="A139">
        <v>139</v>
      </c>
      <c r="B139" s="668"/>
      <c r="C139" s="668"/>
      <c r="D139" s="670"/>
      <c r="E139" s="679"/>
      <c r="F139" s="680"/>
      <c r="G139" s="680"/>
      <c r="H139" s="680"/>
      <c r="I139" s="680"/>
      <c r="J139" s="680"/>
      <c r="K139" s="680"/>
      <c r="L139" s="681"/>
      <c r="N139" s="668"/>
      <c r="O139" s="668"/>
      <c r="P139" s="670"/>
      <c r="Q139" s="679"/>
      <c r="R139" s="680"/>
      <c r="S139" s="680"/>
      <c r="T139" s="680"/>
      <c r="U139" s="680"/>
      <c r="V139" s="680"/>
      <c r="W139" s="680"/>
      <c r="X139" s="681"/>
      <c r="Z139" s="668"/>
      <c r="AA139" s="668"/>
      <c r="AB139" s="670"/>
      <c r="AC139" s="679"/>
      <c r="AD139" s="680"/>
      <c r="AE139" s="680"/>
      <c r="AF139" s="680"/>
      <c r="AG139" s="680"/>
      <c r="AH139" s="680"/>
      <c r="AI139" s="680"/>
      <c r="AJ139" s="681"/>
      <c r="AL139" s="668"/>
      <c r="AM139" s="668"/>
      <c r="AN139" s="670"/>
      <c r="AO139" s="679"/>
      <c r="AP139" s="680"/>
      <c r="AQ139" s="680"/>
      <c r="AR139" s="680"/>
      <c r="AS139" s="680"/>
      <c r="AT139" s="680"/>
      <c r="AU139" s="680"/>
      <c r="AV139" s="681"/>
    </row>
    <row r="140" spans="1:48" ht="15" thickBot="1">
      <c r="A140">
        <v>140</v>
      </c>
      <c r="B140" s="653"/>
      <c r="C140" s="653"/>
      <c r="D140" s="671"/>
      <c r="E140" s="75">
        <v>0</v>
      </c>
      <c r="F140" s="76">
        <v>500</v>
      </c>
      <c r="G140" s="76">
        <v>1000</v>
      </c>
      <c r="H140" s="76">
        <v>1500</v>
      </c>
      <c r="I140" s="76">
        <v>2000</v>
      </c>
      <c r="J140" s="76">
        <v>2500</v>
      </c>
      <c r="K140" s="76">
        <v>3000</v>
      </c>
      <c r="L140" s="77">
        <v>3500</v>
      </c>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1139</v>
      </c>
      <c r="C141" s="664">
        <v>100</v>
      </c>
      <c r="D141" s="78" t="s">
        <v>133</v>
      </c>
      <c r="E141" s="94">
        <v>2.04</v>
      </c>
      <c r="F141" s="95">
        <v>2.0699999999999998</v>
      </c>
      <c r="G141" s="95">
        <v>2.1</v>
      </c>
      <c r="H141" s="95">
        <v>2.13</v>
      </c>
      <c r="I141" s="95">
        <v>2.16</v>
      </c>
      <c r="J141" s="95">
        <v>2.19</v>
      </c>
      <c r="K141" s="95">
        <v>2.2200000000000002</v>
      </c>
      <c r="L141" s="96">
        <v>2.2599999999999998</v>
      </c>
      <c r="N141" s="661" t="s">
        <v>1139</v>
      </c>
      <c r="O141" s="664">
        <v>100</v>
      </c>
      <c r="P141" s="78" t="s">
        <v>133</v>
      </c>
      <c r="Q141" s="94">
        <v>2.04</v>
      </c>
      <c r="R141" s="95">
        <v>2.0699999999999998</v>
      </c>
      <c r="S141" s="95">
        <v>2.1</v>
      </c>
      <c r="T141" s="95">
        <v>2.13</v>
      </c>
      <c r="U141" s="95">
        <v>2.16</v>
      </c>
      <c r="V141" s="95">
        <v>2.19</v>
      </c>
      <c r="W141" s="95">
        <v>2.2200000000000002</v>
      </c>
      <c r="X141" s="96">
        <v>2.2599999999999998</v>
      </c>
      <c r="Z141" s="661" t="s">
        <v>1139</v>
      </c>
      <c r="AA141" s="664">
        <v>100</v>
      </c>
      <c r="AB141" s="78" t="s">
        <v>133</v>
      </c>
      <c r="AC141" s="94">
        <v>2.04</v>
      </c>
      <c r="AD141" s="95">
        <v>2.0699999999999998</v>
      </c>
      <c r="AE141" s="95">
        <v>2.1</v>
      </c>
      <c r="AF141" s="95">
        <v>2.13</v>
      </c>
      <c r="AG141" s="95">
        <v>2.16</v>
      </c>
      <c r="AH141" s="95">
        <v>2.19</v>
      </c>
      <c r="AI141" s="95">
        <v>2.2200000000000002</v>
      </c>
      <c r="AJ141" s="96">
        <v>2.25</v>
      </c>
      <c r="AL141" s="661" t="s">
        <v>1139</v>
      </c>
      <c r="AM141" s="664">
        <v>100</v>
      </c>
      <c r="AN141" s="78" t="s">
        <v>133</v>
      </c>
      <c r="AO141" s="94">
        <v>1.84</v>
      </c>
      <c r="AP141" s="95">
        <v>1.84</v>
      </c>
      <c r="AQ141" s="95">
        <v>1.84</v>
      </c>
      <c r="AR141" s="95">
        <v>1.84</v>
      </c>
      <c r="AS141" s="95">
        <v>1.84</v>
      </c>
      <c r="AT141" s="95">
        <v>1.84</v>
      </c>
      <c r="AU141" s="95">
        <v>1.84</v>
      </c>
      <c r="AV141" s="96">
        <v>1.84</v>
      </c>
    </row>
    <row r="142" spans="1:48" ht="15" thickBot="1">
      <c r="A142">
        <v>142</v>
      </c>
      <c r="B142" s="662"/>
      <c r="C142" s="665"/>
      <c r="D142" s="82" t="s">
        <v>136</v>
      </c>
      <c r="E142" s="97">
        <v>2.15</v>
      </c>
      <c r="F142" s="98">
        <v>2.17</v>
      </c>
      <c r="G142" s="98">
        <v>2.2000000000000002</v>
      </c>
      <c r="H142" s="98">
        <v>2.23</v>
      </c>
      <c r="I142" s="98">
        <v>2.25</v>
      </c>
      <c r="J142" s="98">
        <v>2.2799999999999998</v>
      </c>
      <c r="K142" s="98">
        <v>2.31</v>
      </c>
      <c r="L142" s="99">
        <v>2.34</v>
      </c>
      <c r="N142" s="662"/>
      <c r="O142" s="665"/>
      <c r="P142" s="82" t="s">
        <v>136</v>
      </c>
      <c r="Q142" s="97">
        <v>2.15</v>
      </c>
      <c r="R142" s="98">
        <v>2.17</v>
      </c>
      <c r="S142" s="98">
        <v>2.2000000000000002</v>
      </c>
      <c r="T142" s="98">
        <v>2.23</v>
      </c>
      <c r="U142" s="98">
        <v>2.25</v>
      </c>
      <c r="V142" s="98">
        <v>2.2799999999999998</v>
      </c>
      <c r="W142" s="98">
        <v>2.31</v>
      </c>
      <c r="X142" s="99">
        <v>2.34</v>
      </c>
      <c r="Z142" s="662"/>
      <c r="AA142" s="665"/>
      <c r="AB142" s="82" t="s">
        <v>136</v>
      </c>
      <c r="AC142" s="97">
        <v>2.14</v>
      </c>
      <c r="AD142" s="98">
        <v>2.14</v>
      </c>
      <c r="AE142" s="98">
        <v>2.14</v>
      </c>
      <c r="AF142" s="98">
        <v>2.14</v>
      </c>
      <c r="AG142" s="98">
        <v>2.14</v>
      </c>
      <c r="AH142" s="98">
        <v>2.14</v>
      </c>
      <c r="AI142" s="98">
        <v>2.14</v>
      </c>
      <c r="AJ142" s="99">
        <v>2.14</v>
      </c>
      <c r="AL142" s="662"/>
      <c r="AM142" s="665"/>
      <c r="AN142" s="82" t="s">
        <v>136</v>
      </c>
      <c r="AO142" s="97">
        <v>1.73</v>
      </c>
      <c r="AP142" s="98">
        <v>1.73</v>
      </c>
      <c r="AQ142" s="98">
        <v>1.73</v>
      </c>
      <c r="AR142" s="98">
        <v>1.73</v>
      </c>
      <c r="AS142" s="98">
        <v>1.73</v>
      </c>
      <c r="AT142" s="98">
        <v>1.73</v>
      </c>
      <c r="AU142" s="98">
        <v>1.73</v>
      </c>
      <c r="AV142" s="99">
        <v>1.73</v>
      </c>
    </row>
    <row r="143" spans="1:48">
      <c r="A143">
        <v>143</v>
      </c>
      <c r="B143" s="662"/>
      <c r="C143" s="666">
        <v>110</v>
      </c>
      <c r="D143" s="86" t="str">
        <f>+D141</f>
        <v>48-X</v>
      </c>
      <c r="E143" s="100">
        <v>1.92</v>
      </c>
      <c r="F143" s="101">
        <v>1.95</v>
      </c>
      <c r="G143" s="101">
        <v>1.99</v>
      </c>
      <c r="H143" s="101">
        <v>2.02</v>
      </c>
      <c r="I143" s="101">
        <v>2.06</v>
      </c>
      <c r="J143" s="101">
        <v>2.09</v>
      </c>
      <c r="K143" s="101">
        <v>2.13</v>
      </c>
      <c r="L143" s="102">
        <v>2.17</v>
      </c>
      <c r="N143" s="662"/>
      <c r="O143" s="666">
        <v>110</v>
      </c>
      <c r="P143" s="86" t="str">
        <f>+P141</f>
        <v>48-X</v>
      </c>
      <c r="Q143" s="100">
        <v>1.92</v>
      </c>
      <c r="R143" s="101">
        <v>1.95</v>
      </c>
      <c r="S143" s="101">
        <v>1.99</v>
      </c>
      <c r="T143" s="101">
        <v>2.02</v>
      </c>
      <c r="U143" s="101">
        <v>2.06</v>
      </c>
      <c r="V143" s="101">
        <v>2.09</v>
      </c>
      <c r="W143" s="101">
        <v>2.13</v>
      </c>
      <c r="X143" s="102">
        <v>2.17</v>
      </c>
      <c r="Z143" s="662"/>
      <c r="AA143" s="666">
        <v>110</v>
      </c>
      <c r="AB143" s="86" t="str">
        <f>+AB141</f>
        <v>48-X</v>
      </c>
      <c r="AC143" s="100">
        <v>1.92</v>
      </c>
      <c r="AD143" s="101">
        <v>1.95</v>
      </c>
      <c r="AE143" s="101">
        <v>1.99</v>
      </c>
      <c r="AF143" s="101">
        <v>2.0299999999999998</v>
      </c>
      <c r="AG143" s="101">
        <v>2.06</v>
      </c>
      <c r="AH143" s="101">
        <v>2.1</v>
      </c>
      <c r="AI143" s="101">
        <v>2.14</v>
      </c>
      <c r="AJ143" s="102">
        <v>2.1800000000000002</v>
      </c>
      <c r="AL143" s="662"/>
      <c r="AM143" s="666">
        <v>110</v>
      </c>
      <c r="AN143" s="86" t="str">
        <f>+AN141</f>
        <v>48-X</v>
      </c>
      <c r="AO143" s="100">
        <v>1.84</v>
      </c>
      <c r="AP143" s="101">
        <v>1.84</v>
      </c>
      <c r="AQ143" s="101">
        <v>1.84</v>
      </c>
      <c r="AR143" s="101">
        <v>1.84</v>
      </c>
      <c r="AS143" s="101">
        <v>1.84</v>
      </c>
      <c r="AT143" s="101">
        <v>1.84</v>
      </c>
      <c r="AU143" s="101">
        <v>1.84</v>
      </c>
      <c r="AV143" s="102">
        <v>1.84</v>
      </c>
    </row>
    <row r="144" spans="1:48" ht="15" thickBot="1">
      <c r="A144">
        <v>144</v>
      </c>
      <c r="B144" s="662"/>
      <c r="C144" s="667"/>
      <c r="D144" s="90" t="str">
        <f>+D142</f>
        <v>48-XL</v>
      </c>
      <c r="E144" s="100">
        <v>2.06</v>
      </c>
      <c r="F144" s="101">
        <v>2.08</v>
      </c>
      <c r="G144" s="101">
        <v>2.11</v>
      </c>
      <c r="H144" s="101">
        <v>2.14</v>
      </c>
      <c r="I144" s="101">
        <v>2.16</v>
      </c>
      <c r="J144" s="101">
        <v>2.19</v>
      </c>
      <c r="K144" s="101">
        <v>2.2200000000000002</v>
      </c>
      <c r="L144" s="102">
        <v>2.25</v>
      </c>
      <c r="N144" s="662"/>
      <c r="O144" s="667"/>
      <c r="P144" s="90" t="str">
        <f>+P142</f>
        <v>48-XL</v>
      </c>
      <c r="Q144" s="100">
        <v>2.06</v>
      </c>
      <c r="R144" s="101">
        <v>2.08</v>
      </c>
      <c r="S144" s="101">
        <v>2.11</v>
      </c>
      <c r="T144" s="101">
        <v>2.14</v>
      </c>
      <c r="U144" s="101">
        <v>2.16</v>
      </c>
      <c r="V144" s="101">
        <v>2.19</v>
      </c>
      <c r="W144" s="101">
        <v>2.2200000000000002</v>
      </c>
      <c r="X144" s="102">
        <v>2.25</v>
      </c>
      <c r="Z144" s="662"/>
      <c r="AA144" s="667"/>
      <c r="AB144" s="90" t="str">
        <f>+AB142</f>
        <v>48-XL</v>
      </c>
      <c r="AC144" s="100">
        <v>2.06</v>
      </c>
      <c r="AD144" s="101">
        <v>2.0699999999999998</v>
      </c>
      <c r="AE144" s="101">
        <v>2.08</v>
      </c>
      <c r="AF144" s="101">
        <v>2.09</v>
      </c>
      <c r="AG144" s="101">
        <v>2.1</v>
      </c>
      <c r="AH144" s="101">
        <v>2.11</v>
      </c>
      <c r="AI144" s="101">
        <v>2.12</v>
      </c>
      <c r="AJ144" s="102">
        <v>2.14</v>
      </c>
      <c r="AL144" s="662"/>
      <c r="AM144" s="667"/>
      <c r="AN144" s="90" t="str">
        <f>+AN142</f>
        <v>48-XL</v>
      </c>
      <c r="AO144" s="100">
        <v>1.73</v>
      </c>
      <c r="AP144" s="101">
        <v>1.73</v>
      </c>
      <c r="AQ144" s="101">
        <v>1.73</v>
      </c>
      <c r="AR144" s="101">
        <v>1.73</v>
      </c>
      <c r="AS144" s="101">
        <v>1.73</v>
      </c>
      <c r="AT144" s="101">
        <v>1.73</v>
      </c>
      <c r="AU144" s="101">
        <v>1.73</v>
      </c>
      <c r="AV144" s="102">
        <v>1.73</v>
      </c>
    </row>
    <row r="145" spans="1:48">
      <c r="A145">
        <v>145</v>
      </c>
      <c r="B145" s="662"/>
      <c r="C145" s="664">
        <f>+C143+10</f>
        <v>120</v>
      </c>
      <c r="D145" s="78" t="s">
        <v>133</v>
      </c>
      <c r="E145" s="97">
        <v>1.82</v>
      </c>
      <c r="F145" s="98">
        <v>1.85</v>
      </c>
      <c r="G145" s="98">
        <v>1.89</v>
      </c>
      <c r="H145" s="98">
        <v>1.93</v>
      </c>
      <c r="I145" s="98">
        <v>1.96</v>
      </c>
      <c r="J145" s="98">
        <v>2</v>
      </c>
      <c r="K145" s="98">
        <v>2.04</v>
      </c>
      <c r="L145" s="99">
        <v>2.08</v>
      </c>
      <c r="N145" s="662"/>
      <c r="O145" s="664">
        <f>+O143+10</f>
        <v>120</v>
      </c>
      <c r="P145" s="78" t="s">
        <v>133</v>
      </c>
      <c r="Q145" s="97">
        <v>1.82</v>
      </c>
      <c r="R145" s="98">
        <v>1.85</v>
      </c>
      <c r="S145" s="98">
        <v>1.89</v>
      </c>
      <c r="T145" s="98">
        <v>1.93</v>
      </c>
      <c r="U145" s="98">
        <v>1.96</v>
      </c>
      <c r="V145" s="98">
        <v>2</v>
      </c>
      <c r="W145" s="98">
        <v>2.04</v>
      </c>
      <c r="X145" s="99">
        <v>2.08</v>
      </c>
      <c r="Z145" s="662"/>
      <c r="AA145" s="664">
        <f>+AA143+10</f>
        <v>120</v>
      </c>
      <c r="AB145" s="78" t="s">
        <v>133</v>
      </c>
      <c r="AC145" s="97">
        <v>1.82</v>
      </c>
      <c r="AD145" s="98">
        <v>1.85</v>
      </c>
      <c r="AE145" s="98">
        <v>1.89</v>
      </c>
      <c r="AF145" s="98">
        <v>1.92</v>
      </c>
      <c r="AG145" s="98">
        <v>1.96</v>
      </c>
      <c r="AH145" s="98">
        <v>1.99</v>
      </c>
      <c r="AI145" s="98">
        <v>2.0299999999999998</v>
      </c>
      <c r="AJ145" s="99">
        <v>2.0699999999999998</v>
      </c>
      <c r="AL145" s="662"/>
      <c r="AM145" s="664">
        <f>+AM143+10</f>
        <v>120</v>
      </c>
      <c r="AN145" s="78" t="s">
        <v>133</v>
      </c>
      <c r="AO145" s="97">
        <v>1.82</v>
      </c>
      <c r="AP145" s="98">
        <v>1.82</v>
      </c>
      <c r="AQ145" s="98">
        <v>1.82</v>
      </c>
      <c r="AR145" s="98">
        <v>1.82</v>
      </c>
      <c r="AS145" s="98">
        <v>1.83</v>
      </c>
      <c r="AT145" s="98">
        <v>1.83</v>
      </c>
      <c r="AU145" s="98">
        <v>1.83</v>
      </c>
      <c r="AV145" s="99">
        <v>1.84</v>
      </c>
    </row>
    <row r="146" spans="1:48" ht="15" thickBot="1">
      <c r="A146">
        <v>146</v>
      </c>
      <c r="B146" s="662"/>
      <c r="C146" s="665"/>
      <c r="D146" s="82" t="s">
        <v>136</v>
      </c>
      <c r="E146" s="97">
        <v>1.98</v>
      </c>
      <c r="F146" s="98">
        <v>2</v>
      </c>
      <c r="G146" s="98">
        <v>2.0299999999999998</v>
      </c>
      <c r="H146" s="98">
        <v>2.06</v>
      </c>
      <c r="I146" s="98">
        <v>2.08</v>
      </c>
      <c r="J146" s="98">
        <v>2.11</v>
      </c>
      <c r="K146" s="98">
        <v>2.14</v>
      </c>
      <c r="L146" s="99">
        <v>2.17</v>
      </c>
      <c r="N146" s="662"/>
      <c r="O146" s="665"/>
      <c r="P146" s="82" t="s">
        <v>136</v>
      </c>
      <c r="Q146" s="97">
        <v>1.98</v>
      </c>
      <c r="R146" s="98">
        <v>2</v>
      </c>
      <c r="S146" s="98">
        <v>2.0299999999999998</v>
      </c>
      <c r="T146" s="98">
        <v>2.06</v>
      </c>
      <c r="U146" s="98">
        <v>2.08</v>
      </c>
      <c r="V146" s="98">
        <v>2.11</v>
      </c>
      <c r="W146" s="98">
        <v>2.14</v>
      </c>
      <c r="X146" s="99">
        <v>2.17</v>
      </c>
      <c r="Z146" s="662"/>
      <c r="AA146" s="665"/>
      <c r="AB146" s="82" t="s">
        <v>136</v>
      </c>
      <c r="AC146" s="97">
        <v>1.98</v>
      </c>
      <c r="AD146" s="98">
        <v>2</v>
      </c>
      <c r="AE146" s="98">
        <v>2.02</v>
      </c>
      <c r="AF146" s="98">
        <v>2.04</v>
      </c>
      <c r="AG146" s="98">
        <v>2.0699999999999998</v>
      </c>
      <c r="AH146" s="98">
        <v>2.09</v>
      </c>
      <c r="AI146" s="98">
        <v>2.11</v>
      </c>
      <c r="AJ146" s="99">
        <v>2.14</v>
      </c>
      <c r="AL146" s="662"/>
      <c r="AM146" s="665"/>
      <c r="AN146" s="82" t="s">
        <v>136</v>
      </c>
      <c r="AO146" s="97">
        <v>1.73</v>
      </c>
      <c r="AP146" s="98">
        <v>1.73</v>
      </c>
      <c r="AQ146" s="98">
        <v>1.73</v>
      </c>
      <c r="AR146" s="98">
        <v>1.73</v>
      </c>
      <c r="AS146" s="98">
        <v>1.73</v>
      </c>
      <c r="AT146" s="98">
        <v>1.73</v>
      </c>
      <c r="AU146" s="98">
        <v>1.73</v>
      </c>
      <c r="AV146" s="99">
        <v>1.73</v>
      </c>
    </row>
    <row r="147" spans="1:48">
      <c r="A147">
        <v>147</v>
      </c>
      <c r="B147" s="662"/>
      <c r="C147" s="666">
        <f>+C145+10</f>
        <v>130</v>
      </c>
      <c r="D147" s="86" t="str">
        <f>+D145</f>
        <v>48-X</v>
      </c>
      <c r="E147" s="100">
        <v>1.73</v>
      </c>
      <c r="F147" s="101">
        <v>1.76</v>
      </c>
      <c r="G147" s="101">
        <v>1.8</v>
      </c>
      <c r="H147" s="101">
        <v>1.83</v>
      </c>
      <c r="I147" s="101">
        <v>1.87</v>
      </c>
      <c r="J147" s="101">
        <v>1.9</v>
      </c>
      <c r="K147" s="101">
        <v>1.94</v>
      </c>
      <c r="L147" s="102">
        <v>1.98</v>
      </c>
      <c r="N147" s="662"/>
      <c r="O147" s="666">
        <f>+O145+10</f>
        <v>130</v>
      </c>
      <c r="P147" s="86" t="str">
        <f>+P145</f>
        <v>48-X</v>
      </c>
      <c r="Q147" s="100">
        <v>1.73</v>
      </c>
      <c r="R147" s="101">
        <v>1.76</v>
      </c>
      <c r="S147" s="101">
        <v>1.8</v>
      </c>
      <c r="T147" s="101">
        <v>1.83</v>
      </c>
      <c r="U147" s="101">
        <v>1.87</v>
      </c>
      <c r="V147" s="101">
        <v>1.9</v>
      </c>
      <c r="W147" s="101">
        <v>1.94</v>
      </c>
      <c r="X147" s="102">
        <v>1.98</v>
      </c>
      <c r="Z147" s="662"/>
      <c r="AA147" s="666">
        <f>+AA145+10</f>
        <v>130</v>
      </c>
      <c r="AB147" s="86" t="str">
        <f>+AB145</f>
        <v>48-X</v>
      </c>
      <c r="AC147" s="100">
        <v>1.73</v>
      </c>
      <c r="AD147" s="101">
        <v>1.76</v>
      </c>
      <c r="AE147" s="101">
        <v>1.8</v>
      </c>
      <c r="AF147" s="101">
        <v>1.83</v>
      </c>
      <c r="AG147" s="101">
        <v>1.87</v>
      </c>
      <c r="AH147" s="101">
        <v>1.9</v>
      </c>
      <c r="AI147" s="101">
        <v>1.94</v>
      </c>
      <c r="AJ147" s="102">
        <v>1.98</v>
      </c>
      <c r="AL147" s="662"/>
      <c r="AM147" s="666">
        <f>+AM145+10</f>
        <v>130</v>
      </c>
      <c r="AN147" s="86" t="str">
        <f>+AN145</f>
        <v>48-X</v>
      </c>
      <c r="AO147" s="100">
        <v>1.73</v>
      </c>
      <c r="AP147" s="101">
        <v>1.74</v>
      </c>
      <c r="AQ147" s="101">
        <v>1.76</v>
      </c>
      <c r="AR147" s="101">
        <v>1.77</v>
      </c>
      <c r="AS147" s="101">
        <v>1.79</v>
      </c>
      <c r="AT147" s="101">
        <v>1.8</v>
      </c>
      <c r="AU147" s="101">
        <v>1.82</v>
      </c>
      <c r="AV147" s="102">
        <v>1.84</v>
      </c>
    </row>
    <row r="148" spans="1:48" ht="15" thickBot="1">
      <c r="A148">
        <v>148</v>
      </c>
      <c r="B148" s="662"/>
      <c r="C148" s="667"/>
      <c r="D148" s="90" t="str">
        <f>+D146</f>
        <v>48-XL</v>
      </c>
      <c r="E148" s="100">
        <v>1.89</v>
      </c>
      <c r="F148" s="101">
        <v>1.92</v>
      </c>
      <c r="G148" s="101">
        <v>1.95</v>
      </c>
      <c r="H148" s="101">
        <v>1.98</v>
      </c>
      <c r="I148" s="101">
        <v>2.0099999999999998</v>
      </c>
      <c r="J148" s="101">
        <v>2.04</v>
      </c>
      <c r="K148" s="101">
        <v>2.0699999999999998</v>
      </c>
      <c r="L148" s="102">
        <v>2.1</v>
      </c>
      <c r="N148" s="662"/>
      <c r="O148" s="667"/>
      <c r="P148" s="90" t="str">
        <f>+P146</f>
        <v>48-XL</v>
      </c>
      <c r="Q148" s="100">
        <v>1.89</v>
      </c>
      <c r="R148" s="101">
        <v>1.92</v>
      </c>
      <c r="S148" s="101">
        <v>1.95</v>
      </c>
      <c r="T148" s="101">
        <v>1.98</v>
      </c>
      <c r="U148" s="101">
        <v>2.0099999999999998</v>
      </c>
      <c r="V148" s="101">
        <v>2.04</v>
      </c>
      <c r="W148" s="101">
        <v>2.0699999999999998</v>
      </c>
      <c r="X148" s="102">
        <v>2.1</v>
      </c>
      <c r="Z148" s="662"/>
      <c r="AA148" s="667"/>
      <c r="AB148" s="90" t="str">
        <f>+AB146</f>
        <v>48-XL</v>
      </c>
      <c r="AC148" s="100">
        <v>1.89</v>
      </c>
      <c r="AD148" s="101">
        <v>1.92</v>
      </c>
      <c r="AE148" s="101">
        <v>1.95</v>
      </c>
      <c r="AF148" s="101">
        <v>1.98</v>
      </c>
      <c r="AG148" s="101">
        <v>2.0099999999999998</v>
      </c>
      <c r="AH148" s="101">
        <v>2.04</v>
      </c>
      <c r="AI148" s="101">
        <v>2.0699999999999998</v>
      </c>
      <c r="AJ148" s="102">
        <v>2.1</v>
      </c>
      <c r="AL148" s="662"/>
      <c r="AM148" s="667"/>
      <c r="AN148" s="90" t="str">
        <f>+AN146</f>
        <v>48-XL</v>
      </c>
      <c r="AO148" s="100">
        <v>1.73</v>
      </c>
      <c r="AP148" s="101">
        <v>1.73</v>
      </c>
      <c r="AQ148" s="101">
        <v>1.73</v>
      </c>
      <c r="AR148" s="101">
        <v>1.73</v>
      </c>
      <c r="AS148" s="101">
        <v>1.73</v>
      </c>
      <c r="AT148" s="101">
        <v>1.73</v>
      </c>
      <c r="AU148" s="101">
        <v>1.73</v>
      </c>
      <c r="AV148" s="102">
        <v>1.73</v>
      </c>
    </row>
    <row r="149" spans="1:48">
      <c r="A149">
        <v>149</v>
      </c>
      <c r="B149" s="662"/>
      <c r="C149" s="664">
        <f>+C147+10</f>
        <v>140</v>
      </c>
      <c r="D149" s="78" t="s">
        <v>133</v>
      </c>
      <c r="E149" s="97">
        <v>1.64</v>
      </c>
      <c r="F149" s="98">
        <v>1.67</v>
      </c>
      <c r="G149" s="98">
        <v>1.71</v>
      </c>
      <c r="H149" s="98">
        <v>1.74</v>
      </c>
      <c r="I149" s="98">
        <v>1.78</v>
      </c>
      <c r="J149" s="98">
        <v>1.81</v>
      </c>
      <c r="K149" s="98">
        <v>1.85</v>
      </c>
      <c r="L149" s="99">
        <v>1.89</v>
      </c>
      <c r="N149" s="662"/>
      <c r="O149" s="664">
        <f>+O147+10</f>
        <v>140</v>
      </c>
      <c r="P149" s="78" t="s">
        <v>133</v>
      </c>
      <c r="Q149" s="97">
        <v>1.64</v>
      </c>
      <c r="R149" s="98">
        <v>1.67</v>
      </c>
      <c r="S149" s="98">
        <v>1.71</v>
      </c>
      <c r="T149" s="98">
        <v>1.74</v>
      </c>
      <c r="U149" s="98">
        <v>1.78</v>
      </c>
      <c r="V149" s="98">
        <v>1.81</v>
      </c>
      <c r="W149" s="98">
        <v>1.85</v>
      </c>
      <c r="X149" s="99">
        <v>1.89</v>
      </c>
      <c r="Z149" s="662"/>
      <c r="AA149" s="664">
        <f>+AA147+10</f>
        <v>140</v>
      </c>
      <c r="AB149" s="78" t="s">
        <v>133</v>
      </c>
      <c r="AC149" s="97">
        <v>1.65</v>
      </c>
      <c r="AD149" s="98">
        <v>1.68</v>
      </c>
      <c r="AE149" s="98">
        <v>1.71</v>
      </c>
      <c r="AF149" s="98">
        <v>1.75</v>
      </c>
      <c r="AG149" s="98">
        <v>1.78</v>
      </c>
      <c r="AH149" s="98">
        <v>1.82</v>
      </c>
      <c r="AI149" s="98">
        <v>1.85</v>
      </c>
      <c r="AJ149" s="99">
        <v>1.89</v>
      </c>
      <c r="AL149" s="662"/>
      <c r="AM149" s="664">
        <f>+AM147+10</f>
        <v>140</v>
      </c>
      <c r="AN149" s="78" t="s">
        <v>133</v>
      </c>
      <c r="AO149" s="97">
        <v>1.65</v>
      </c>
      <c r="AP149" s="98">
        <v>1.67</v>
      </c>
      <c r="AQ149" s="98">
        <v>1.7</v>
      </c>
      <c r="AR149" s="98">
        <v>1.73</v>
      </c>
      <c r="AS149" s="98">
        <v>1.75</v>
      </c>
      <c r="AT149" s="98">
        <v>1.78</v>
      </c>
      <c r="AU149" s="98">
        <v>1.81</v>
      </c>
      <c r="AV149" s="99">
        <v>1.84</v>
      </c>
    </row>
    <row r="150" spans="1:48" ht="15" thickBot="1">
      <c r="A150">
        <v>150</v>
      </c>
      <c r="B150" s="662"/>
      <c r="C150" s="665"/>
      <c r="D150" s="82" t="s">
        <v>136</v>
      </c>
      <c r="E150" s="97">
        <v>1.8</v>
      </c>
      <c r="F150" s="98">
        <v>1.83</v>
      </c>
      <c r="G150" s="98">
        <v>1.86</v>
      </c>
      <c r="H150" s="98">
        <v>1.89</v>
      </c>
      <c r="I150" s="98">
        <v>1.93</v>
      </c>
      <c r="J150" s="98">
        <v>1.96</v>
      </c>
      <c r="K150" s="98">
        <v>1.99</v>
      </c>
      <c r="L150" s="99">
        <v>2.0299999999999998</v>
      </c>
      <c r="N150" s="662"/>
      <c r="O150" s="665"/>
      <c r="P150" s="82" t="s">
        <v>136</v>
      </c>
      <c r="Q150" s="97">
        <v>1.8</v>
      </c>
      <c r="R150" s="98">
        <v>1.83</v>
      </c>
      <c r="S150" s="98">
        <v>1.86</v>
      </c>
      <c r="T150" s="98">
        <v>1.89</v>
      </c>
      <c r="U150" s="98">
        <v>1.93</v>
      </c>
      <c r="V150" s="98">
        <v>1.96</v>
      </c>
      <c r="W150" s="98">
        <v>1.99</v>
      </c>
      <c r="X150" s="99">
        <v>2.0299999999999998</v>
      </c>
      <c r="Z150" s="662"/>
      <c r="AA150" s="665"/>
      <c r="AB150" s="82" t="s">
        <v>136</v>
      </c>
      <c r="AC150" s="97">
        <v>1.8</v>
      </c>
      <c r="AD150" s="98">
        <v>1.83</v>
      </c>
      <c r="AE150" s="98">
        <v>1.86</v>
      </c>
      <c r="AF150" s="98">
        <v>1.9</v>
      </c>
      <c r="AG150" s="98">
        <v>1.93</v>
      </c>
      <c r="AH150" s="98">
        <v>1.97</v>
      </c>
      <c r="AI150" s="98">
        <v>2</v>
      </c>
      <c r="AJ150" s="99">
        <v>2.04</v>
      </c>
      <c r="AL150" s="662"/>
      <c r="AM150" s="665"/>
      <c r="AN150" s="82" t="s">
        <v>136</v>
      </c>
      <c r="AO150" s="97">
        <v>1.73</v>
      </c>
      <c r="AP150" s="98">
        <v>1.73</v>
      </c>
      <c r="AQ150" s="98">
        <v>1.73</v>
      </c>
      <c r="AR150" s="98">
        <v>1.73</v>
      </c>
      <c r="AS150" s="98">
        <v>1.73</v>
      </c>
      <c r="AT150" s="98">
        <v>1.73</v>
      </c>
      <c r="AU150" s="98">
        <v>1.73</v>
      </c>
      <c r="AV150" s="99">
        <v>1.73</v>
      </c>
    </row>
    <row r="151" spans="1:48">
      <c r="A151">
        <v>151</v>
      </c>
      <c r="B151" s="662"/>
      <c r="C151" s="666">
        <f>+C149+10</f>
        <v>150</v>
      </c>
      <c r="D151" s="86" t="str">
        <f>+D149</f>
        <v>48-X</v>
      </c>
      <c r="E151" s="100">
        <v>1.57</v>
      </c>
      <c r="F151" s="101">
        <v>1.6</v>
      </c>
      <c r="G151" s="101">
        <v>1.63</v>
      </c>
      <c r="H151" s="101">
        <v>1.66</v>
      </c>
      <c r="I151" s="101">
        <v>1.7</v>
      </c>
      <c r="J151" s="101">
        <v>1.73</v>
      </c>
      <c r="K151" s="101">
        <v>1.76</v>
      </c>
      <c r="L151" s="102">
        <v>1.8</v>
      </c>
      <c r="N151" s="662"/>
      <c r="O151" s="666">
        <f>+O149+10</f>
        <v>150</v>
      </c>
      <c r="P151" s="86" t="str">
        <f>+P149</f>
        <v>48-X</v>
      </c>
      <c r="Q151" s="100">
        <v>1.57</v>
      </c>
      <c r="R151" s="101">
        <v>1.6</v>
      </c>
      <c r="S151" s="101">
        <v>1.63</v>
      </c>
      <c r="T151" s="101">
        <v>1.66</v>
      </c>
      <c r="U151" s="101">
        <v>1.7</v>
      </c>
      <c r="V151" s="101">
        <v>1.73</v>
      </c>
      <c r="W151" s="101">
        <v>1.76</v>
      </c>
      <c r="X151" s="102">
        <v>1.8</v>
      </c>
      <c r="Z151" s="662"/>
      <c r="AA151" s="666">
        <f>+AA149+10</f>
        <v>150</v>
      </c>
      <c r="AB151" s="86" t="str">
        <f>+AB149</f>
        <v>48-X</v>
      </c>
      <c r="AC151" s="100">
        <v>1.57</v>
      </c>
      <c r="AD151" s="101">
        <v>1.6</v>
      </c>
      <c r="AE151" s="101">
        <v>1.63</v>
      </c>
      <c r="AF151" s="101">
        <v>1.66</v>
      </c>
      <c r="AG151" s="101">
        <v>1.7</v>
      </c>
      <c r="AH151" s="101">
        <v>1.73</v>
      </c>
      <c r="AI151" s="101">
        <v>1.76</v>
      </c>
      <c r="AJ151" s="102">
        <v>1.8</v>
      </c>
      <c r="AL151" s="662"/>
      <c r="AM151" s="666">
        <f>+AM149+10</f>
        <v>150</v>
      </c>
      <c r="AN151" s="86" t="str">
        <f>+AN149</f>
        <v>48-X</v>
      </c>
      <c r="AO151" s="100">
        <v>1.57</v>
      </c>
      <c r="AP151" s="101">
        <v>1.6</v>
      </c>
      <c r="AQ151" s="101">
        <v>1.63</v>
      </c>
      <c r="AR151" s="101">
        <v>1.66</v>
      </c>
      <c r="AS151" s="101">
        <v>1.7</v>
      </c>
      <c r="AT151" s="101">
        <v>1.73</v>
      </c>
      <c r="AU151" s="101">
        <v>1.76</v>
      </c>
      <c r="AV151" s="102">
        <v>1.8</v>
      </c>
    </row>
    <row r="152" spans="1:48" ht="15" thickBot="1">
      <c r="A152">
        <v>152</v>
      </c>
      <c r="B152" s="662"/>
      <c r="C152" s="667"/>
      <c r="D152" s="90" t="str">
        <f>+D150</f>
        <v>48-XL</v>
      </c>
      <c r="E152" s="100">
        <v>1.72</v>
      </c>
      <c r="F152" s="101">
        <v>1.75</v>
      </c>
      <c r="G152" s="101">
        <v>1.79</v>
      </c>
      <c r="H152" s="101">
        <v>1.82</v>
      </c>
      <c r="I152" s="101">
        <v>1.86</v>
      </c>
      <c r="J152" s="101">
        <v>1.89</v>
      </c>
      <c r="K152" s="101">
        <v>1.93</v>
      </c>
      <c r="L152" s="102">
        <v>1.97</v>
      </c>
      <c r="N152" s="662"/>
      <c r="O152" s="667"/>
      <c r="P152" s="90" t="str">
        <f>+P150</f>
        <v>48-XL</v>
      </c>
      <c r="Q152" s="100">
        <v>1.72</v>
      </c>
      <c r="R152" s="101">
        <v>1.75</v>
      </c>
      <c r="S152" s="101">
        <v>1.79</v>
      </c>
      <c r="T152" s="101">
        <v>1.82</v>
      </c>
      <c r="U152" s="101">
        <v>1.86</v>
      </c>
      <c r="V152" s="101">
        <v>1.89</v>
      </c>
      <c r="W152" s="101">
        <v>1.93</v>
      </c>
      <c r="X152" s="102">
        <v>1.97</v>
      </c>
      <c r="Z152" s="662"/>
      <c r="AA152" s="667"/>
      <c r="AB152" s="90" t="str">
        <f>+AB150</f>
        <v>48-XL</v>
      </c>
      <c r="AC152" s="100">
        <v>1.72</v>
      </c>
      <c r="AD152" s="101">
        <v>1.75</v>
      </c>
      <c r="AE152" s="101">
        <v>1.79</v>
      </c>
      <c r="AF152" s="101">
        <v>1.83</v>
      </c>
      <c r="AG152" s="101">
        <v>1.86</v>
      </c>
      <c r="AH152" s="101">
        <v>1.9</v>
      </c>
      <c r="AI152" s="101">
        <v>1.94</v>
      </c>
      <c r="AJ152" s="102">
        <v>1.98</v>
      </c>
      <c r="AL152" s="662"/>
      <c r="AM152" s="667"/>
      <c r="AN152" s="90" t="str">
        <f>+AN150</f>
        <v>48-XL</v>
      </c>
      <c r="AO152" s="100">
        <v>1.72</v>
      </c>
      <c r="AP152" s="101">
        <v>1.72</v>
      </c>
      <c r="AQ152" s="101">
        <v>1.72</v>
      </c>
      <c r="AR152" s="101">
        <v>1.72</v>
      </c>
      <c r="AS152" s="101">
        <v>1.72</v>
      </c>
      <c r="AT152" s="101">
        <v>1.72</v>
      </c>
      <c r="AU152" s="101">
        <v>1.72</v>
      </c>
      <c r="AV152" s="102">
        <v>1.73</v>
      </c>
    </row>
    <row r="153" spans="1:48">
      <c r="A153">
        <v>153</v>
      </c>
      <c r="B153" s="662"/>
      <c r="C153" s="664">
        <f>+C151+10</f>
        <v>160</v>
      </c>
      <c r="D153" s="78" t="s">
        <v>133</v>
      </c>
      <c r="E153" s="97">
        <v>1.51</v>
      </c>
      <c r="F153" s="98">
        <v>1.54</v>
      </c>
      <c r="G153" s="98">
        <v>1.57</v>
      </c>
      <c r="H153" s="98">
        <v>1.6</v>
      </c>
      <c r="I153" s="98">
        <v>1.63</v>
      </c>
      <c r="J153" s="98">
        <v>1.66</v>
      </c>
      <c r="K153" s="98">
        <v>1.69</v>
      </c>
      <c r="L153" s="99">
        <v>1.73</v>
      </c>
      <c r="N153" s="662"/>
      <c r="O153" s="664">
        <f>+O151+10</f>
        <v>160</v>
      </c>
      <c r="P153" s="78" t="s">
        <v>133</v>
      </c>
      <c r="Q153" s="97">
        <v>1.51</v>
      </c>
      <c r="R153" s="98">
        <v>1.54</v>
      </c>
      <c r="S153" s="98">
        <v>1.57</v>
      </c>
      <c r="T153" s="98">
        <v>1.6</v>
      </c>
      <c r="U153" s="98">
        <v>1.63</v>
      </c>
      <c r="V153" s="98">
        <v>1.66</v>
      </c>
      <c r="W153" s="98">
        <v>1.69</v>
      </c>
      <c r="X153" s="99">
        <v>1.73</v>
      </c>
      <c r="Z153" s="662"/>
      <c r="AA153" s="664">
        <f>+AA151+10</f>
        <v>160</v>
      </c>
      <c r="AB153" s="78" t="s">
        <v>133</v>
      </c>
      <c r="AC153" s="97">
        <v>1.5</v>
      </c>
      <c r="AD153" s="98">
        <v>1.53</v>
      </c>
      <c r="AE153" s="98">
        <v>1.56</v>
      </c>
      <c r="AF153" s="98">
        <v>1.6</v>
      </c>
      <c r="AG153" s="98">
        <v>1.63</v>
      </c>
      <c r="AH153" s="98">
        <v>1.67</v>
      </c>
      <c r="AI153" s="98">
        <v>1.7</v>
      </c>
      <c r="AJ153" s="99">
        <v>1.74</v>
      </c>
      <c r="AL153" s="662"/>
      <c r="AM153" s="664">
        <f>+AM151+10</f>
        <v>160</v>
      </c>
      <c r="AN153" s="78" t="s">
        <v>133</v>
      </c>
      <c r="AO153" s="97">
        <v>1.5</v>
      </c>
      <c r="AP153" s="98">
        <v>1.53</v>
      </c>
      <c r="AQ153" s="98">
        <v>1.56</v>
      </c>
      <c r="AR153" s="98">
        <v>1.6</v>
      </c>
      <c r="AS153" s="98">
        <v>1.63</v>
      </c>
      <c r="AT153" s="98">
        <v>1.67</v>
      </c>
      <c r="AU153" s="98">
        <v>1.7</v>
      </c>
      <c r="AV153" s="99">
        <v>1.74</v>
      </c>
    </row>
    <row r="154" spans="1:48" ht="15" thickBot="1">
      <c r="A154">
        <v>154</v>
      </c>
      <c r="B154" s="662"/>
      <c r="C154" s="665"/>
      <c r="D154" s="82" t="s">
        <v>136</v>
      </c>
      <c r="E154" s="97">
        <v>1.55</v>
      </c>
      <c r="F154" s="98">
        <v>1.6</v>
      </c>
      <c r="G154" s="98">
        <v>1.65</v>
      </c>
      <c r="H154" s="98">
        <v>1.7</v>
      </c>
      <c r="I154" s="98">
        <v>1.75</v>
      </c>
      <c r="J154" s="98">
        <v>1.8</v>
      </c>
      <c r="K154" s="98">
        <v>1.85</v>
      </c>
      <c r="L154" s="99">
        <v>1.9</v>
      </c>
      <c r="N154" s="662"/>
      <c r="O154" s="665"/>
      <c r="P154" s="82" t="s">
        <v>136</v>
      </c>
      <c r="Q154" s="97">
        <v>1.55</v>
      </c>
      <c r="R154" s="98">
        <v>1.6</v>
      </c>
      <c r="S154" s="98">
        <v>1.65</v>
      </c>
      <c r="T154" s="98">
        <v>1.7</v>
      </c>
      <c r="U154" s="98">
        <v>1.75</v>
      </c>
      <c r="V154" s="98">
        <v>1.8</v>
      </c>
      <c r="W154" s="98">
        <v>1.85</v>
      </c>
      <c r="X154" s="99">
        <v>1.9</v>
      </c>
      <c r="Z154" s="662"/>
      <c r="AA154" s="665"/>
      <c r="AB154" s="82" t="s">
        <v>136</v>
      </c>
      <c r="AC154" s="97">
        <v>1.52</v>
      </c>
      <c r="AD154" s="98">
        <v>1.57</v>
      </c>
      <c r="AE154" s="98">
        <v>1.62</v>
      </c>
      <c r="AF154" s="98">
        <v>1.68</v>
      </c>
      <c r="AG154" s="98">
        <v>1.73</v>
      </c>
      <c r="AH154" s="98">
        <v>1.79</v>
      </c>
      <c r="AI154" s="98">
        <v>1.84</v>
      </c>
      <c r="AJ154" s="99">
        <v>1.9</v>
      </c>
      <c r="AL154" s="662"/>
      <c r="AM154" s="665"/>
      <c r="AN154" s="82" t="s">
        <v>136</v>
      </c>
      <c r="AO154" s="97">
        <v>1.52</v>
      </c>
      <c r="AP154" s="98">
        <v>1.55</v>
      </c>
      <c r="AQ154" s="98">
        <v>1.58</v>
      </c>
      <c r="AR154" s="98">
        <v>1.61</v>
      </c>
      <c r="AS154" s="98">
        <v>1.64</v>
      </c>
      <c r="AT154" s="98">
        <v>1.67</v>
      </c>
      <c r="AU154" s="98">
        <v>1.7</v>
      </c>
      <c r="AV154" s="99">
        <v>1.73</v>
      </c>
    </row>
    <row r="155" spans="1:48">
      <c r="A155">
        <v>155</v>
      </c>
      <c r="B155" s="662"/>
      <c r="C155" s="666">
        <f>+C153+10</f>
        <v>170</v>
      </c>
      <c r="D155" s="86" t="str">
        <f>+D153</f>
        <v>48-X</v>
      </c>
      <c r="E155" s="100">
        <v>1.37</v>
      </c>
      <c r="F155" s="101">
        <v>1.41</v>
      </c>
      <c r="G155" s="101">
        <v>1.45</v>
      </c>
      <c r="H155" s="101">
        <v>1.49</v>
      </c>
      <c r="I155" s="101">
        <v>1.54</v>
      </c>
      <c r="J155" s="101">
        <v>1.58</v>
      </c>
      <c r="K155" s="101">
        <v>1.62</v>
      </c>
      <c r="L155" s="102">
        <v>1.67</v>
      </c>
      <c r="N155" s="662"/>
      <c r="O155" s="666">
        <f>+O153+10</f>
        <v>170</v>
      </c>
      <c r="P155" s="86" t="str">
        <f>+P153</f>
        <v>48-X</v>
      </c>
      <c r="Q155" s="100">
        <v>1.37</v>
      </c>
      <c r="R155" s="101">
        <v>1.41</v>
      </c>
      <c r="S155" s="101">
        <v>1.45</v>
      </c>
      <c r="T155" s="101">
        <v>1.49</v>
      </c>
      <c r="U155" s="101">
        <v>1.54</v>
      </c>
      <c r="V155" s="101">
        <v>1.58</v>
      </c>
      <c r="W155" s="101">
        <v>1.62</v>
      </c>
      <c r="X155" s="102">
        <v>1.67</v>
      </c>
      <c r="Z155" s="662"/>
      <c r="AA155" s="666">
        <f>+AA153+10</f>
        <v>170</v>
      </c>
      <c r="AB155" s="86" t="str">
        <f>+AB153</f>
        <v>48-X</v>
      </c>
      <c r="AC155" s="100">
        <v>1.35</v>
      </c>
      <c r="AD155" s="101">
        <v>1.39</v>
      </c>
      <c r="AE155" s="101">
        <v>1.44</v>
      </c>
      <c r="AF155" s="101">
        <v>1.48</v>
      </c>
      <c r="AG155" s="101">
        <v>1.53</v>
      </c>
      <c r="AH155" s="101">
        <v>1.57</v>
      </c>
      <c r="AI155" s="101">
        <v>1.62</v>
      </c>
      <c r="AJ155" s="102">
        <v>1.67</v>
      </c>
      <c r="AL155" s="662"/>
      <c r="AM155" s="666">
        <f>+AM153+10</f>
        <v>170</v>
      </c>
      <c r="AN155" s="86" t="str">
        <f>+AN153</f>
        <v>48-X</v>
      </c>
      <c r="AO155" s="100">
        <v>1.35</v>
      </c>
      <c r="AP155" s="101">
        <v>1.39</v>
      </c>
      <c r="AQ155" s="101">
        <v>1.44</v>
      </c>
      <c r="AR155" s="101">
        <v>1.48</v>
      </c>
      <c r="AS155" s="101">
        <v>1.53</v>
      </c>
      <c r="AT155" s="101">
        <v>1.57</v>
      </c>
      <c r="AU155" s="101">
        <v>1.62</v>
      </c>
      <c r="AV155" s="102">
        <v>1.67</v>
      </c>
    </row>
    <row r="156" spans="1:48" ht="15" thickBot="1">
      <c r="A156">
        <v>156</v>
      </c>
      <c r="B156" s="662"/>
      <c r="C156" s="667"/>
      <c r="D156" s="90" t="str">
        <f>+D154</f>
        <v>48-XL</v>
      </c>
      <c r="E156" s="100">
        <v>1.37</v>
      </c>
      <c r="F156" s="101">
        <v>1.43</v>
      </c>
      <c r="G156" s="101">
        <v>1.5</v>
      </c>
      <c r="H156" s="101">
        <v>1.56</v>
      </c>
      <c r="I156" s="101">
        <v>1.63</v>
      </c>
      <c r="J156" s="101">
        <v>1.69</v>
      </c>
      <c r="K156" s="101">
        <v>1.76</v>
      </c>
      <c r="L156" s="102">
        <v>1.83</v>
      </c>
      <c r="N156" s="662"/>
      <c r="O156" s="667"/>
      <c r="P156" s="90" t="str">
        <f>+P154</f>
        <v>48-XL</v>
      </c>
      <c r="Q156" s="100">
        <v>1.37</v>
      </c>
      <c r="R156" s="101">
        <v>1.43</v>
      </c>
      <c r="S156" s="101">
        <v>1.5</v>
      </c>
      <c r="T156" s="101">
        <v>1.56</v>
      </c>
      <c r="U156" s="101">
        <v>1.63</v>
      </c>
      <c r="V156" s="101">
        <v>1.69</v>
      </c>
      <c r="W156" s="101">
        <v>1.76</v>
      </c>
      <c r="X156" s="102">
        <v>1.83</v>
      </c>
      <c r="Z156" s="662"/>
      <c r="AA156" s="667"/>
      <c r="AB156" s="90" t="str">
        <f>+AB154</f>
        <v>48-XL</v>
      </c>
      <c r="AC156" s="100">
        <v>1.35</v>
      </c>
      <c r="AD156" s="101">
        <v>1.41</v>
      </c>
      <c r="AE156" s="101">
        <v>1.48</v>
      </c>
      <c r="AF156" s="101">
        <v>1.55</v>
      </c>
      <c r="AG156" s="101">
        <v>1.62</v>
      </c>
      <c r="AH156" s="101">
        <v>1.69</v>
      </c>
      <c r="AI156" s="101">
        <v>1.76</v>
      </c>
      <c r="AJ156" s="102">
        <v>1.83</v>
      </c>
      <c r="AL156" s="662"/>
      <c r="AM156" s="667"/>
      <c r="AN156" s="90" t="str">
        <f>+AN154</f>
        <v>48-XL</v>
      </c>
      <c r="AO156" s="100">
        <v>1.35</v>
      </c>
      <c r="AP156" s="101">
        <v>1.4</v>
      </c>
      <c r="AQ156" s="101">
        <v>1.45</v>
      </c>
      <c r="AR156" s="101">
        <v>1.51</v>
      </c>
      <c r="AS156" s="101">
        <v>1.56</v>
      </c>
      <c r="AT156" s="101">
        <v>1.62</v>
      </c>
      <c r="AU156" s="101">
        <v>1.67</v>
      </c>
      <c r="AV156" s="102">
        <v>1.73</v>
      </c>
    </row>
    <row r="157" spans="1:48">
      <c r="A157">
        <v>157</v>
      </c>
      <c r="B157" s="662"/>
      <c r="C157" s="664">
        <f>+C155+10</f>
        <v>180</v>
      </c>
      <c r="D157" s="78" t="s">
        <v>133</v>
      </c>
      <c r="E157" s="97">
        <v>1.22</v>
      </c>
      <c r="F157" s="98">
        <v>1.27</v>
      </c>
      <c r="G157" s="98">
        <v>1.33</v>
      </c>
      <c r="H157" s="98">
        <v>1.38</v>
      </c>
      <c r="I157" s="98">
        <v>1.44</v>
      </c>
      <c r="J157" s="98">
        <v>1.49</v>
      </c>
      <c r="K157" s="98">
        <v>1.55</v>
      </c>
      <c r="L157" s="99">
        <v>1.61</v>
      </c>
      <c r="N157" s="662"/>
      <c r="O157" s="664">
        <f>+O155+10</f>
        <v>180</v>
      </c>
      <c r="P157" s="78" t="s">
        <v>133</v>
      </c>
      <c r="Q157" s="97">
        <v>1.22</v>
      </c>
      <c r="R157" s="98">
        <v>1.27</v>
      </c>
      <c r="S157" s="98">
        <v>1.33</v>
      </c>
      <c r="T157" s="98">
        <v>1.38</v>
      </c>
      <c r="U157" s="98">
        <v>1.44</v>
      </c>
      <c r="V157" s="98">
        <v>1.49</v>
      </c>
      <c r="W157" s="98">
        <v>1.55</v>
      </c>
      <c r="X157" s="99">
        <v>1.61</v>
      </c>
      <c r="Z157" s="662"/>
      <c r="AA157" s="664">
        <f>+AA155+10</f>
        <v>180</v>
      </c>
      <c r="AB157" s="78" t="s">
        <v>133</v>
      </c>
      <c r="AC157" s="97">
        <v>1.23</v>
      </c>
      <c r="AD157" s="98">
        <v>1.28</v>
      </c>
      <c r="AE157" s="98">
        <v>1.33</v>
      </c>
      <c r="AF157" s="98">
        <v>1.38</v>
      </c>
      <c r="AG157" s="98">
        <v>1.44</v>
      </c>
      <c r="AH157" s="98">
        <v>1.49</v>
      </c>
      <c r="AI157" s="98">
        <v>1.54</v>
      </c>
      <c r="AJ157" s="99">
        <v>1.6</v>
      </c>
      <c r="AL157" s="662"/>
      <c r="AM157" s="664">
        <f>+AM155+10</f>
        <v>180</v>
      </c>
      <c r="AN157" s="78" t="s">
        <v>133</v>
      </c>
      <c r="AO157" s="97">
        <v>1.23</v>
      </c>
      <c r="AP157" s="98">
        <v>1.28</v>
      </c>
      <c r="AQ157" s="98">
        <v>1.33</v>
      </c>
      <c r="AR157" s="98">
        <v>1.38</v>
      </c>
      <c r="AS157" s="98">
        <v>1.44</v>
      </c>
      <c r="AT157" s="98">
        <v>1.49</v>
      </c>
      <c r="AU157" s="98">
        <v>1.54</v>
      </c>
      <c r="AV157" s="99">
        <v>1.6</v>
      </c>
    </row>
    <row r="158" spans="1:48" ht="15" thickBot="1">
      <c r="A158">
        <v>158</v>
      </c>
      <c r="B158" s="662"/>
      <c r="C158" s="665"/>
      <c r="D158" s="82" t="s">
        <v>136</v>
      </c>
      <c r="E158" s="97">
        <v>1.22</v>
      </c>
      <c r="F158" s="98">
        <v>1.29</v>
      </c>
      <c r="G158" s="98">
        <v>1.37</v>
      </c>
      <c r="H158" s="98">
        <v>1.45</v>
      </c>
      <c r="I158" s="98">
        <v>1.52</v>
      </c>
      <c r="J158" s="98">
        <v>1.6</v>
      </c>
      <c r="K158" s="98">
        <v>1.68</v>
      </c>
      <c r="L158" s="99">
        <v>1.76</v>
      </c>
      <c r="N158" s="662"/>
      <c r="O158" s="665"/>
      <c r="P158" s="82" t="s">
        <v>136</v>
      </c>
      <c r="Q158" s="97">
        <v>1.22</v>
      </c>
      <c r="R158" s="98">
        <v>1.29</v>
      </c>
      <c r="S158" s="98">
        <v>1.37</v>
      </c>
      <c r="T158" s="98">
        <v>1.45</v>
      </c>
      <c r="U158" s="98">
        <v>1.52</v>
      </c>
      <c r="V158" s="98">
        <v>1.6</v>
      </c>
      <c r="W158" s="98">
        <v>1.68</v>
      </c>
      <c r="X158" s="99">
        <v>1.76</v>
      </c>
      <c r="Z158" s="662"/>
      <c r="AA158" s="665"/>
      <c r="AB158" s="82" t="s">
        <v>136</v>
      </c>
      <c r="AC158" s="97">
        <v>1.23</v>
      </c>
      <c r="AD158" s="98">
        <v>1.3</v>
      </c>
      <c r="AE158" s="98">
        <v>1.38</v>
      </c>
      <c r="AF158" s="98">
        <v>1.45</v>
      </c>
      <c r="AG158" s="98">
        <v>1.53</v>
      </c>
      <c r="AH158" s="98">
        <v>1.6</v>
      </c>
      <c r="AI158" s="98">
        <v>1.68</v>
      </c>
      <c r="AJ158" s="99">
        <v>1.76</v>
      </c>
      <c r="AL158" s="662"/>
      <c r="AM158" s="665"/>
      <c r="AN158" s="82" t="s">
        <v>136</v>
      </c>
      <c r="AO158" s="97">
        <v>1.23</v>
      </c>
      <c r="AP158" s="98">
        <v>1.3</v>
      </c>
      <c r="AQ158" s="98">
        <v>1.37</v>
      </c>
      <c r="AR158" s="98">
        <v>1.44</v>
      </c>
      <c r="AS158" s="98">
        <v>1.51</v>
      </c>
      <c r="AT158" s="98">
        <v>1.58</v>
      </c>
      <c r="AU158" s="98">
        <v>1.65</v>
      </c>
      <c r="AV158" s="99">
        <v>1.73</v>
      </c>
    </row>
    <row r="159" spans="1:48">
      <c r="A159">
        <v>159</v>
      </c>
      <c r="B159" s="662"/>
      <c r="C159" s="666">
        <f>+C157+10</f>
        <v>190</v>
      </c>
      <c r="D159" s="86" t="str">
        <f>+D157</f>
        <v>48-X</v>
      </c>
      <c r="E159" s="100">
        <v>1.1000000000000001</v>
      </c>
      <c r="F159" s="101">
        <v>1.1599999999999999</v>
      </c>
      <c r="G159" s="101">
        <v>1.22</v>
      </c>
      <c r="H159" s="101">
        <v>1.29</v>
      </c>
      <c r="I159" s="101">
        <v>1.35</v>
      </c>
      <c r="J159" s="101">
        <v>1.42</v>
      </c>
      <c r="K159" s="101">
        <v>1.48</v>
      </c>
      <c r="L159" s="102">
        <v>1.55</v>
      </c>
      <c r="N159" s="662"/>
      <c r="O159" s="666">
        <f>+O157+10</f>
        <v>190</v>
      </c>
      <c r="P159" s="86" t="str">
        <f>+P157</f>
        <v>48-X</v>
      </c>
      <c r="Q159" s="100">
        <v>1.1000000000000001</v>
      </c>
      <c r="R159" s="101">
        <v>1.1599999999999999</v>
      </c>
      <c r="S159" s="101">
        <v>1.22</v>
      </c>
      <c r="T159" s="101">
        <v>1.29</v>
      </c>
      <c r="U159" s="101">
        <v>1.35</v>
      </c>
      <c r="V159" s="101">
        <v>1.42</v>
      </c>
      <c r="W159" s="101">
        <v>1.48</v>
      </c>
      <c r="X159" s="102">
        <v>1.55</v>
      </c>
      <c r="Z159" s="662"/>
      <c r="AA159" s="666">
        <f>+AA157+10</f>
        <v>190</v>
      </c>
      <c r="AB159" s="86" t="str">
        <f>+AB157</f>
        <v>48-X</v>
      </c>
      <c r="AC159" s="100">
        <v>1.1100000000000001</v>
      </c>
      <c r="AD159" s="101">
        <v>1.17</v>
      </c>
      <c r="AE159" s="101">
        <v>1.23</v>
      </c>
      <c r="AF159" s="101">
        <v>1.29</v>
      </c>
      <c r="AG159" s="101">
        <v>1.36</v>
      </c>
      <c r="AH159" s="101">
        <v>1.42</v>
      </c>
      <c r="AI159" s="101">
        <v>1.48</v>
      </c>
      <c r="AJ159" s="102">
        <v>1.55</v>
      </c>
      <c r="AL159" s="662"/>
      <c r="AM159" s="666">
        <f>+AM157+10</f>
        <v>190</v>
      </c>
      <c r="AN159" s="86" t="str">
        <f>+AN157</f>
        <v>48-X</v>
      </c>
      <c r="AO159" s="100">
        <v>1.1100000000000001</v>
      </c>
      <c r="AP159" s="101">
        <v>1.17</v>
      </c>
      <c r="AQ159" s="101">
        <v>1.23</v>
      </c>
      <c r="AR159" s="101">
        <v>1.29</v>
      </c>
      <c r="AS159" s="101">
        <v>1.36</v>
      </c>
      <c r="AT159" s="101">
        <v>1.42</v>
      </c>
      <c r="AU159" s="101">
        <v>1.48</v>
      </c>
      <c r="AV159" s="102">
        <v>1.55</v>
      </c>
    </row>
    <row r="160" spans="1:48" ht="15" thickBot="1">
      <c r="A160">
        <v>160</v>
      </c>
      <c r="B160" s="662"/>
      <c r="C160" s="667"/>
      <c r="D160" s="90" t="str">
        <f>+D158</f>
        <v>48-XL</v>
      </c>
      <c r="E160" s="100">
        <v>1.1000000000000001</v>
      </c>
      <c r="F160" s="101">
        <v>1.18</v>
      </c>
      <c r="G160" s="101">
        <v>1.26</v>
      </c>
      <c r="H160" s="101">
        <v>1.34</v>
      </c>
      <c r="I160" s="101">
        <v>1.43</v>
      </c>
      <c r="J160" s="101">
        <v>1.51</v>
      </c>
      <c r="K160" s="101">
        <v>1.59</v>
      </c>
      <c r="L160" s="102">
        <v>1.68</v>
      </c>
      <c r="N160" s="662"/>
      <c r="O160" s="667"/>
      <c r="P160" s="90" t="str">
        <f>+P158</f>
        <v>48-XL</v>
      </c>
      <c r="Q160" s="100">
        <v>1.1000000000000001</v>
      </c>
      <c r="R160" s="101">
        <v>1.18</v>
      </c>
      <c r="S160" s="101">
        <v>1.26</v>
      </c>
      <c r="T160" s="101">
        <v>1.34</v>
      </c>
      <c r="U160" s="101">
        <v>1.43</v>
      </c>
      <c r="V160" s="101">
        <v>1.51</v>
      </c>
      <c r="W160" s="101">
        <v>1.59</v>
      </c>
      <c r="X160" s="102">
        <v>1.68</v>
      </c>
      <c r="Z160" s="662"/>
      <c r="AA160" s="667"/>
      <c r="AB160" s="90" t="str">
        <f>+AB158</f>
        <v>48-XL</v>
      </c>
      <c r="AC160" s="100">
        <v>1.1100000000000001</v>
      </c>
      <c r="AD160" s="101">
        <v>1.19</v>
      </c>
      <c r="AE160" s="101">
        <v>1.27</v>
      </c>
      <c r="AF160" s="101">
        <v>1.35</v>
      </c>
      <c r="AG160" s="101">
        <v>1.43</v>
      </c>
      <c r="AH160" s="101">
        <v>1.51</v>
      </c>
      <c r="AI160" s="101">
        <v>1.59</v>
      </c>
      <c r="AJ160" s="102">
        <v>1.68</v>
      </c>
      <c r="AL160" s="662"/>
      <c r="AM160" s="667"/>
      <c r="AN160" s="90" t="str">
        <f>+AN158</f>
        <v>48-XL</v>
      </c>
      <c r="AO160" s="100">
        <v>1.1100000000000001</v>
      </c>
      <c r="AP160" s="101">
        <v>1.19</v>
      </c>
      <c r="AQ160" s="101">
        <v>1.27</v>
      </c>
      <c r="AR160" s="101">
        <v>1.35</v>
      </c>
      <c r="AS160" s="101">
        <v>1.43</v>
      </c>
      <c r="AT160" s="101">
        <v>1.51</v>
      </c>
      <c r="AU160" s="101">
        <v>1.59</v>
      </c>
      <c r="AV160" s="102">
        <v>1.68</v>
      </c>
    </row>
    <row r="161" spans="1:48">
      <c r="A161">
        <v>161</v>
      </c>
      <c r="B161" s="662"/>
      <c r="C161" s="664">
        <f>+C159+10</f>
        <v>200</v>
      </c>
      <c r="D161" s="78" t="s">
        <v>133</v>
      </c>
      <c r="E161" s="97">
        <v>1</v>
      </c>
      <c r="F161" s="98">
        <v>1.07</v>
      </c>
      <c r="G161" s="98">
        <v>1.1399999999999999</v>
      </c>
      <c r="H161" s="98">
        <v>1.21</v>
      </c>
      <c r="I161" s="98">
        <v>1.28</v>
      </c>
      <c r="J161" s="98">
        <v>1.35</v>
      </c>
      <c r="K161" s="98">
        <v>1.42</v>
      </c>
      <c r="L161" s="99">
        <v>1.5</v>
      </c>
      <c r="N161" s="662"/>
      <c r="O161" s="664">
        <f>+O159+10</f>
        <v>200</v>
      </c>
      <c r="P161" s="78" t="s">
        <v>133</v>
      </c>
      <c r="Q161" s="97">
        <v>1</v>
      </c>
      <c r="R161" s="98">
        <v>1.07</v>
      </c>
      <c r="S161" s="98">
        <v>1.1399999999999999</v>
      </c>
      <c r="T161" s="98">
        <v>1.21</v>
      </c>
      <c r="U161" s="98">
        <v>1.28</v>
      </c>
      <c r="V161" s="98">
        <v>1.35</v>
      </c>
      <c r="W161" s="98">
        <v>1.42</v>
      </c>
      <c r="X161" s="99">
        <v>1.5</v>
      </c>
      <c r="Z161" s="662"/>
      <c r="AA161" s="664">
        <f>+AA159+10</f>
        <v>200</v>
      </c>
      <c r="AB161" s="78" t="s">
        <v>133</v>
      </c>
      <c r="AC161" s="97">
        <v>1</v>
      </c>
      <c r="AD161" s="98">
        <v>1.07</v>
      </c>
      <c r="AE161" s="98">
        <v>1.1399999999999999</v>
      </c>
      <c r="AF161" s="98">
        <v>1.21</v>
      </c>
      <c r="AG161" s="98">
        <v>1.28</v>
      </c>
      <c r="AH161" s="98">
        <v>1.35</v>
      </c>
      <c r="AI161" s="98">
        <v>1.42</v>
      </c>
      <c r="AJ161" s="99">
        <v>1.5</v>
      </c>
      <c r="AL161" s="662"/>
      <c r="AM161" s="664">
        <f>+AM159+10</f>
        <v>200</v>
      </c>
      <c r="AN161" s="78" t="s">
        <v>133</v>
      </c>
      <c r="AO161" s="97">
        <v>1</v>
      </c>
      <c r="AP161" s="98">
        <v>1.07</v>
      </c>
      <c r="AQ161" s="98">
        <v>1.1399999999999999</v>
      </c>
      <c r="AR161" s="98">
        <v>1.21</v>
      </c>
      <c r="AS161" s="98">
        <v>1.28</v>
      </c>
      <c r="AT161" s="98">
        <v>1.35</v>
      </c>
      <c r="AU161" s="98">
        <v>1.42</v>
      </c>
      <c r="AV161" s="99">
        <v>1.5</v>
      </c>
    </row>
    <row r="162" spans="1:48" ht="15" thickBot="1">
      <c r="A162">
        <v>162</v>
      </c>
      <c r="B162" s="663"/>
      <c r="C162" s="665"/>
      <c r="D162" s="82" t="s">
        <v>136</v>
      </c>
      <c r="E162" s="190">
        <v>1</v>
      </c>
      <c r="F162" s="188">
        <v>1.07</v>
      </c>
      <c r="G162" s="188">
        <v>1.1399999999999999</v>
      </c>
      <c r="H162" s="188">
        <v>1.21</v>
      </c>
      <c r="I162" s="188">
        <v>1.29</v>
      </c>
      <c r="J162" s="188">
        <v>1.36</v>
      </c>
      <c r="K162" s="188">
        <v>1.43</v>
      </c>
      <c r="L162" s="187">
        <v>1.51</v>
      </c>
      <c r="N162" s="663"/>
      <c r="O162" s="665"/>
      <c r="P162" s="82" t="s">
        <v>136</v>
      </c>
      <c r="Q162" s="190">
        <v>1</v>
      </c>
      <c r="R162" s="188">
        <v>1.07</v>
      </c>
      <c r="S162" s="188">
        <v>1.1399999999999999</v>
      </c>
      <c r="T162" s="188">
        <v>1.21</v>
      </c>
      <c r="U162" s="188">
        <v>1.29</v>
      </c>
      <c r="V162" s="188">
        <v>1.36</v>
      </c>
      <c r="W162" s="188">
        <v>1.43</v>
      </c>
      <c r="X162" s="187">
        <v>1.51</v>
      </c>
      <c r="Z162" s="663"/>
      <c r="AA162" s="665"/>
      <c r="AB162" s="82" t="s">
        <v>136</v>
      </c>
      <c r="AC162" s="190">
        <v>1</v>
      </c>
      <c r="AD162" s="188">
        <v>1.07</v>
      </c>
      <c r="AE162" s="188">
        <v>1.1399999999999999</v>
      </c>
      <c r="AF162" s="188">
        <v>1.22</v>
      </c>
      <c r="AG162" s="188">
        <v>1.29</v>
      </c>
      <c r="AH162" s="188">
        <v>1.37</v>
      </c>
      <c r="AI162" s="188">
        <v>1.44</v>
      </c>
      <c r="AJ162" s="187">
        <v>1.52</v>
      </c>
      <c r="AL162" s="663"/>
      <c r="AM162" s="665"/>
      <c r="AN162" s="82" t="s">
        <v>136</v>
      </c>
      <c r="AO162" s="190">
        <v>1</v>
      </c>
      <c r="AP162" s="188">
        <v>1.07</v>
      </c>
      <c r="AQ162" s="188">
        <v>1.1399999999999999</v>
      </c>
      <c r="AR162" s="188">
        <v>1.22</v>
      </c>
      <c r="AS162" s="188">
        <v>1.29</v>
      </c>
      <c r="AT162" s="188">
        <v>1.37</v>
      </c>
      <c r="AU162" s="188">
        <v>1.44</v>
      </c>
      <c r="AV162" s="187">
        <v>1.52</v>
      </c>
    </row>
    <row r="163" spans="1:48">
      <c r="A163">
        <v>163</v>
      </c>
    </row>
    <row r="164" spans="1:48">
      <c r="A164">
        <v>164</v>
      </c>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1112</v>
      </c>
      <c r="C170" s="650"/>
      <c r="D170" s="651"/>
      <c r="E170" s="649" t="s">
        <v>1136</v>
      </c>
      <c r="F170" s="650"/>
      <c r="G170" s="650"/>
      <c r="H170" s="650"/>
      <c r="I170" s="650"/>
      <c r="J170" s="650"/>
      <c r="K170" s="650"/>
      <c r="L170" s="651"/>
      <c r="N170" s="649" t="s">
        <v>1114</v>
      </c>
      <c r="O170" s="650"/>
      <c r="P170" s="651"/>
      <c r="Q170" s="649" t="s">
        <v>1136</v>
      </c>
      <c r="R170" s="650"/>
      <c r="S170" s="650"/>
      <c r="T170" s="650"/>
      <c r="U170" s="650"/>
      <c r="V170" s="650"/>
      <c r="W170" s="650"/>
      <c r="X170" s="651"/>
      <c r="Z170" s="649" t="s">
        <v>1115</v>
      </c>
      <c r="AA170" s="650"/>
      <c r="AB170" s="651"/>
      <c r="AC170" s="649" t="s">
        <v>1136</v>
      </c>
      <c r="AD170" s="650"/>
      <c r="AE170" s="650"/>
      <c r="AF170" s="650"/>
      <c r="AG170" s="650"/>
      <c r="AH170" s="650"/>
      <c r="AI170" s="650"/>
      <c r="AJ170" s="651"/>
      <c r="AL170" s="649" t="s">
        <v>1116</v>
      </c>
      <c r="AM170" s="650"/>
      <c r="AN170" s="651"/>
      <c r="AO170" s="649" t="s">
        <v>1136</v>
      </c>
      <c r="AP170" s="650"/>
      <c r="AQ170" s="650"/>
      <c r="AR170" s="650"/>
      <c r="AS170" s="650"/>
      <c r="AT170" s="650"/>
      <c r="AU170" s="650"/>
      <c r="AV170" s="651"/>
    </row>
    <row r="171" spans="1:48" ht="15.75" customHeight="1">
      <c r="A171">
        <v>171</v>
      </c>
      <c r="B171" s="652" t="s">
        <v>1128</v>
      </c>
      <c r="C171" s="652" t="s">
        <v>634</v>
      </c>
      <c r="D171" s="669" t="s">
        <v>1119</v>
      </c>
      <c r="E171" s="676" t="s">
        <v>1120</v>
      </c>
      <c r="F171" s="677"/>
      <c r="G171" s="677"/>
      <c r="H171" s="677"/>
      <c r="I171" s="677"/>
      <c r="J171" s="677"/>
      <c r="K171" s="677"/>
      <c r="L171" s="678"/>
      <c r="N171" s="652" t="s">
        <v>1128</v>
      </c>
      <c r="O171" s="652" t="s">
        <v>634</v>
      </c>
      <c r="P171" s="669" t="s">
        <v>1119</v>
      </c>
      <c r="Q171" s="676" t="s">
        <v>1120</v>
      </c>
      <c r="R171" s="677"/>
      <c r="S171" s="677"/>
      <c r="T171" s="677"/>
      <c r="U171" s="677"/>
      <c r="V171" s="677"/>
      <c r="W171" s="677"/>
      <c r="X171" s="678"/>
      <c r="Z171" s="652" t="s">
        <v>1128</v>
      </c>
      <c r="AA171" s="652" t="s">
        <v>634</v>
      </c>
      <c r="AB171" s="669" t="s">
        <v>1119</v>
      </c>
      <c r="AC171" s="676" t="s">
        <v>1120</v>
      </c>
      <c r="AD171" s="677"/>
      <c r="AE171" s="677"/>
      <c r="AF171" s="677"/>
      <c r="AG171" s="677"/>
      <c r="AH171" s="677"/>
      <c r="AI171" s="677"/>
      <c r="AJ171" s="678"/>
      <c r="AL171" s="652" t="s">
        <v>1128</v>
      </c>
      <c r="AM171" s="652" t="s">
        <v>634</v>
      </c>
      <c r="AN171" s="669" t="s">
        <v>1119</v>
      </c>
      <c r="AO171" s="676" t="s">
        <v>1120</v>
      </c>
      <c r="AP171" s="677"/>
      <c r="AQ171" s="677"/>
      <c r="AR171" s="677"/>
      <c r="AS171" s="677"/>
      <c r="AT171" s="677"/>
      <c r="AU171" s="677"/>
      <c r="AV171" s="678"/>
    </row>
    <row r="172" spans="1:48" ht="15" customHeight="1" thickBot="1">
      <c r="A172">
        <v>172</v>
      </c>
      <c r="B172" s="668"/>
      <c r="C172" s="668"/>
      <c r="D172" s="670"/>
      <c r="E172" s="679"/>
      <c r="F172" s="680"/>
      <c r="G172" s="680"/>
      <c r="H172" s="680"/>
      <c r="I172" s="680"/>
      <c r="J172" s="680"/>
      <c r="K172" s="680"/>
      <c r="L172" s="681"/>
      <c r="N172" s="668"/>
      <c r="O172" s="668"/>
      <c r="P172" s="670"/>
      <c r="Q172" s="679"/>
      <c r="R172" s="680"/>
      <c r="S172" s="680"/>
      <c r="T172" s="680"/>
      <c r="U172" s="680"/>
      <c r="V172" s="680"/>
      <c r="W172" s="680"/>
      <c r="X172" s="681"/>
      <c r="Z172" s="668"/>
      <c r="AA172" s="668"/>
      <c r="AB172" s="670"/>
      <c r="AC172" s="679"/>
      <c r="AD172" s="680"/>
      <c r="AE172" s="680"/>
      <c r="AF172" s="680"/>
      <c r="AG172" s="680"/>
      <c r="AH172" s="680"/>
      <c r="AI172" s="680"/>
      <c r="AJ172" s="681"/>
      <c r="AL172" s="668"/>
      <c r="AM172" s="668"/>
      <c r="AN172" s="670"/>
      <c r="AO172" s="679"/>
      <c r="AP172" s="680"/>
      <c r="AQ172" s="680"/>
      <c r="AR172" s="680"/>
      <c r="AS172" s="680"/>
      <c r="AT172" s="680"/>
      <c r="AU172" s="680"/>
      <c r="AV172" s="681"/>
    </row>
    <row r="173" spans="1:48" ht="15" thickBot="1">
      <c r="A173">
        <v>173</v>
      </c>
      <c r="B173" s="653"/>
      <c r="C173" s="653"/>
      <c r="D173" s="671"/>
      <c r="E173" s="75">
        <v>0</v>
      </c>
      <c r="F173" s="76">
        <v>500</v>
      </c>
      <c r="G173" s="76">
        <v>1000</v>
      </c>
      <c r="H173" s="76">
        <v>1500</v>
      </c>
      <c r="I173" s="76">
        <v>2000</v>
      </c>
      <c r="J173" s="76">
        <v>2500</v>
      </c>
      <c r="K173" s="76">
        <v>3000</v>
      </c>
      <c r="L173" s="77">
        <v>3500</v>
      </c>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
        <v>1139</v>
      </c>
      <c r="C174" s="664">
        <v>100</v>
      </c>
      <c r="D174" s="78" t="s">
        <v>133</v>
      </c>
      <c r="E174" s="79">
        <v>178</v>
      </c>
      <c r="F174" s="80">
        <v>172</v>
      </c>
      <c r="G174" s="80">
        <v>166</v>
      </c>
      <c r="H174" s="80">
        <v>160</v>
      </c>
      <c r="I174" s="80">
        <v>155</v>
      </c>
      <c r="J174" s="80">
        <v>149</v>
      </c>
      <c r="K174" s="80">
        <v>143</v>
      </c>
      <c r="L174" s="81">
        <v>138</v>
      </c>
      <c r="N174" s="661" t="s">
        <v>1139</v>
      </c>
      <c r="O174" s="664">
        <v>100</v>
      </c>
      <c r="P174" s="78" t="s">
        <v>133</v>
      </c>
      <c r="Q174" s="79">
        <v>178</v>
      </c>
      <c r="R174" s="80">
        <v>172</v>
      </c>
      <c r="S174" s="80">
        <v>166</v>
      </c>
      <c r="T174" s="80">
        <v>160</v>
      </c>
      <c r="U174" s="80">
        <v>155</v>
      </c>
      <c r="V174" s="80">
        <v>149</v>
      </c>
      <c r="W174" s="80">
        <v>143</v>
      </c>
      <c r="X174" s="81">
        <v>138</v>
      </c>
      <c r="Z174" s="661" t="s">
        <v>1139</v>
      </c>
      <c r="AA174" s="664">
        <v>100</v>
      </c>
      <c r="AB174" s="78" t="s">
        <v>133</v>
      </c>
      <c r="AC174" s="79">
        <v>178</v>
      </c>
      <c r="AD174" s="80">
        <v>172</v>
      </c>
      <c r="AE174" s="80">
        <v>166</v>
      </c>
      <c r="AF174" s="80">
        <v>160</v>
      </c>
      <c r="AG174" s="80">
        <v>154</v>
      </c>
      <c r="AH174" s="80">
        <v>148</v>
      </c>
      <c r="AI174" s="80">
        <v>142</v>
      </c>
      <c r="AJ174" s="81">
        <v>137</v>
      </c>
      <c r="AL174" s="661" t="s">
        <v>1139</v>
      </c>
      <c r="AM174" s="664">
        <v>100</v>
      </c>
      <c r="AN174" s="78" t="s">
        <v>133</v>
      </c>
      <c r="AO174" s="79">
        <v>161</v>
      </c>
      <c r="AP174" s="80">
        <v>155</v>
      </c>
      <c r="AQ174" s="80">
        <v>149</v>
      </c>
      <c r="AR174" s="80">
        <v>144</v>
      </c>
      <c r="AS174" s="80">
        <v>138</v>
      </c>
      <c r="AT174" s="80">
        <v>133</v>
      </c>
      <c r="AU174" s="80">
        <v>127</v>
      </c>
      <c r="AV174" s="81">
        <v>122</v>
      </c>
    </row>
    <row r="175" spans="1:48" ht="15" thickBot="1">
      <c r="A175">
        <v>175</v>
      </c>
      <c r="B175" s="662"/>
      <c r="C175" s="665"/>
      <c r="D175" s="82" t="s">
        <v>136</v>
      </c>
      <c r="E175" s="83">
        <v>186</v>
      </c>
      <c r="F175" s="84">
        <v>179</v>
      </c>
      <c r="G175" s="84">
        <v>173</v>
      </c>
      <c r="H175" s="84">
        <v>166</v>
      </c>
      <c r="I175" s="84">
        <v>160</v>
      </c>
      <c r="J175" s="84">
        <v>153</v>
      </c>
      <c r="K175" s="84">
        <v>147</v>
      </c>
      <c r="L175" s="85">
        <v>141</v>
      </c>
      <c r="N175" s="662"/>
      <c r="O175" s="665"/>
      <c r="P175" s="82" t="s">
        <v>136</v>
      </c>
      <c r="Q175" s="83">
        <v>186</v>
      </c>
      <c r="R175" s="84">
        <v>179</v>
      </c>
      <c r="S175" s="84">
        <v>173</v>
      </c>
      <c r="T175" s="84">
        <v>166</v>
      </c>
      <c r="U175" s="84">
        <v>160</v>
      </c>
      <c r="V175" s="84">
        <v>153</v>
      </c>
      <c r="W175" s="84">
        <v>147</v>
      </c>
      <c r="X175" s="85">
        <v>141</v>
      </c>
      <c r="Z175" s="662"/>
      <c r="AA175" s="665"/>
      <c r="AB175" s="82" t="s">
        <v>136</v>
      </c>
      <c r="AC175" s="83">
        <v>185</v>
      </c>
      <c r="AD175" s="84">
        <v>177</v>
      </c>
      <c r="AE175" s="84">
        <v>169</v>
      </c>
      <c r="AF175" s="84">
        <v>161</v>
      </c>
      <c r="AG175" s="84">
        <v>153</v>
      </c>
      <c r="AH175" s="84">
        <v>145</v>
      </c>
      <c r="AI175" s="84">
        <v>137</v>
      </c>
      <c r="AJ175" s="85">
        <v>129</v>
      </c>
      <c r="AL175" s="662"/>
      <c r="AM175" s="665"/>
      <c r="AN175" s="82" t="s">
        <v>136</v>
      </c>
      <c r="AO175" s="83">
        <v>150</v>
      </c>
      <c r="AP175" s="84">
        <v>146</v>
      </c>
      <c r="AQ175" s="84">
        <v>142</v>
      </c>
      <c r="AR175" s="84">
        <v>139</v>
      </c>
      <c r="AS175" s="84">
        <v>135</v>
      </c>
      <c r="AT175" s="84">
        <v>132</v>
      </c>
      <c r="AU175" s="84">
        <v>128</v>
      </c>
      <c r="AV175" s="85">
        <v>125</v>
      </c>
    </row>
    <row r="176" spans="1:48">
      <c r="A176">
        <v>176</v>
      </c>
      <c r="B176" s="662"/>
      <c r="C176" s="666">
        <v>110</v>
      </c>
      <c r="D176" s="86" t="str">
        <f>+D174</f>
        <v>48-X</v>
      </c>
      <c r="E176" s="87">
        <v>199</v>
      </c>
      <c r="F176" s="88">
        <v>192</v>
      </c>
      <c r="G176" s="88">
        <v>186</v>
      </c>
      <c r="H176" s="88">
        <v>180</v>
      </c>
      <c r="I176" s="88">
        <v>173</v>
      </c>
      <c r="J176" s="88">
        <v>167</v>
      </c>
      <c r="K176" s="88">
        <v>161</v>
      </c>
      <c r="L176" s="89">
        <v>155</v>
      </c>
      <c r="N176" s="662"/>
      <c r="O176" s="666">
        <v>110</v>
      </c>
      <c r="P176" s="86" t="str">
        <f>+P174</f>
        <v>48-X</v>
      </c>
      <c r="Q176" s="87">
        <v>199</v>
      </c>
      <c r="R176" s="88">
        <v>192</v>
      </c>
      <c r="S176" s="88">
        <v>186</v>
      </c>
      <c r="T176" s="88">
        <v>180</v>
      </c>
      <c r="U176" s="88">
        <v>173</v>
      </c>
      <c r="V176" s="88">
        <v>167</v>
      </c>
      <c r="W176" s="88">
        <v>161</v>
      </c>
      <c r="X176" s="89">
        <v>155</v>
      </c>
      <c r="Z176" s="662"/>
      <c r="AA176" s="666">
        <v>110</v>
      </c>
      <c r="AB176" s="86" t="str">
        <f>+AB174</f>
        <v>48-X</v>
      </c>
      <c r="AC176" s="87">
        <v>199</v>
      </c>
      <c r="AD176" s="88">
        <v>192</v>
      </c>
      <c r="AE176" s="88">
        <v>186</v>
      </c>
      <c r="AF176" s="88">
        <v>180</v>
      </c>
      <c r="AG176" s="88">
        <v>174</v>
      </c>
      <c r="AH176" s="88">
        <v>168</v>
      </c>
      <c r="AI176" s="88">
        <v>162</v>
      </c>
      <c r="AJ176" s="89">
        <v>156</v>
      </c>
      <c r="AL176" s="662"/>
      <c r="AM176" s="666">
        <v>110</v>
      </c>
      <c r="AN176" s="86" t="str">
        <f>+AN174</f>
        <v>48-X</v>
      </c>
      <c r="AO176" s="87">
        <v>190</v>
      </c>
      <c r="AP176" s="88">
        <v>181</v>
      </c>
      <c r="AQ176" s="88">
        <v>173</v>
      </c>
      <c r="AR176" s="88">
        <v>164</v>
      </c>
      <c r="AS176" s="88">
        <v>156</v>
      </c>
      <c r="AT176" s="88">
        <v>147</v>
      </c>
      <c r="AU176" s="88">
        <v>139</v>
      </c>
      <c r="AV176" s="89">
        <v>131</v>
      </c>
    </row>
    <row r="177" spans="1:48" ht="15" thickBot="1">
      <c r="A177">
        <v>177</v>
      </c>
      <c r="B177" s="662"/>
      <c r="C177" s="667"/>
      <c r="D177" s="90" t="str">
        <f>+D175</f>
        <v>48-XL</v>
      </c>
      <c r="E177" s="87">
        <v>211</v>
      </c>
      <c r="F177" s="88">
        <v>203</v>
      </c>
      <c r="G177" s="88">
        <v>196</v>
      </c>
      <c r="H177" s="88">
        <v>188</v>
      </c>
      <c r="I177" s="88">
        <v>181</v>
      </c>
      <c r="J177" s="88">
        <v>173</v>
      </c>
      <c r="K177" s="88">
        <v>166</v>
      </c>
      <c r="L177" s="89">
        <v>159</v>
      </c>
      <c r="N177" s="662"/>
      <c r="O177" s="667"/>
      <c r="P177" s="90" t="str">
        <f>+P175</f>
        <v>48-XL</v>
      </c>
      <c r="Q177" s="87">
        <v>211</v>
      </c>
      <c r="R177" s="88">
        <v>203</v>
      </c>
      <c r="S177" s="88">
        <v>196</v>
      </c>
      <c r="T177" s="88">
        <v>188</v>
      </c>
      <c r="U177" s="88">
        <v>181</v>
      </c>
      <c r="V177" s="88">
        <v>173</v>
      </c>
      <c r="W177" s="88">
        <v>166</v>
      </c>
      <c r="X177" s="89">
        <v>159</v>
      </c>
      <c r="Z177" s="662"/>
      <c r="AA177" s="667"/>
      <c r="AB177" s="90" t="str">
        <f>+AB175</f>
        <v>48-XL</v>
      </c>
      <c r="AC177" s="87">
        <v>211</v>
      </c>
      <c r="AD177" s="88">
        <v>202</v>
      </c>
      <c r="AE177" s="88">
        <v>193</v>
      </c>
      <c r="AF177" s="88">
        <v>185</v>
      </c>
      <c r="AG177" s="88">
        <v>176</v>
      </c>
      <c r="AH177" s="88">
        <v>168</v>
      </c>
      <c r="AI177" s="88">
        <v>159</v>
      </c>
      <c r="AJ177" s="89">
        <v>151</v>
      </c>
      <c r="AL177" s="662"/>
      <c r="AM177" s="667"/>
      <c r="AN177" s="90" t="str">
        <f>+AN175</f>
        <v>48-XL</v>
      </c>
      <c r="AO177" s="87">
        <v>177</v>
      </c>
      <c r="AP177" s="88">
        <v>169</v>
      </c>
      <c r="AQ177" s="88">
        <v>162</v>
      </c>
      <c r="AR177" s="88">
        <v>154</v>
      </c>
      <c r="AS177" s="88">
        <v>147</v>
      </c>
      <c r="AT177" s="88">
        <v>139</v>
      </c>
      <c r="AU177" s="88">
        <v>132</v>
      </c>
      <c r="AV177" s="89">
        <v>125</v>
      </c>
    </row>
    <row r="178" spans="1:48">
      <c r="A178">
        <v>178</v>
      </c>
      <c r="B178" s="662"/>
      <c r="C178" s="664">
        <f>+C176+10</f>
        <v>120</v>
      </c>
      <c r="D178" s="78" t="s">
        <v>133</v>
      </c>
      <c r="E178" s="83">
        <v>220</v>
      </c>
      <c r="F178" s="84">
        <v>213</v>
      </c>
      <c r="G178" s="84">
        <v>206</v>
      </c>
      <c r="H178" s="84">
        <v>199</v>
      </c>
      <c r="I178" s="84">
        <v>192</v>
      </c>
      <c r="J178" s="84">
        <v>185</v>
      </c>
      <c r="K178" s="84">
        <v>178</v>
      </c>
      <c r="L178" s="85">
        <v>172</v>
      </c>
      <c r="N178" s="662"/>
      <c r="O178" s="664">
        <f>+O176+10</f>
        <v>120</v>
      </c>
      <c r="P178" s="78" t="s">
        <v>133</v>
      </c>
      <c r="Q178" s="83">
        <v>220</v>
      </c>
      <c r="R178" s="84">
        <v>213</v>
      </c>
      <c r="S178" s="84">
        <v>206</v>
      </c>
      <c r="T178" s="84">
        <v>199</v>
      </c>
      <c r="U178" s="84">
        <v>192</v>
      </c>
      <c r="V178" s="84">
        <v>185</v>
      </c>
      <c r="W178" s="84">
        <v>178</v>
      </c>
      <c r="X178" s="85">
        <v>172</v>
      </c>
      <c r="Z178" s="662"/>
      <c r="AA178" s="664">
        <f>+AA176+10</f>
        <v>120</v>
      </c>
      <c r="AB178" s="78" t="s">
        <v>133</v>
      </c>
      <c r="AC178" s="83">
        <v>220</v>
      </c>
      <c r="AD178" s="84">
        <v>213</v>
      </c>
      <c r="AE178" s="84">
        <v>206</v>
      </c>
      <c r="AF178" s="84">
        <v>199</v>
      </c>
      <c r="AG178" s="84">
        <v>192</v>
      </c>
      <c r="AH178" s="84">
        <v>185</v>
      </c>
      <c r="AI178" s="84">
        <v>178</v>
      </c>
      <c r="AJ178" s="85">
        <v>171</v>
      </c>
      <c r="AL178" s="662"/>
      <c r="AM178" s="664">
        <f>+AM176+10</f>
        <v>120</v>
      </c>
      <c r="AN178" s="78" t="s">
        <v>133</v>
      </c>
      <c r="AO178" s="83">
        <v>220</v>
      </c>
      <c r="AP178" s="84">
        <v>210</v>
      </c>
      <c r="AQ178" s="84">
        <v>200</v>
      </c>
      <c r="AR178" s="84">
        <v>190</v>
      </c>
      <c r="AS178" s="84">
        <v>181</v>
      </c>
      <c r="AT178" s="84">
        <v>171</v>
      </c>
      <c r="AU178" s="84">
        <v>161</v>
      </c>
      <c r="AV178" s="85">
        <v>152</v>
      </c>
    </row>
    <row r="179" spans="1:48" ht="15" thickBot="1">
      <c r="A179">
        <v>179</v>
      </c>
      <c r="B179" s="662"/>
      <c r="C179" s="665"/>
      <c r="D179" s="82" t="s">
        <v>136</v>
      </c>
      <c r="E179" s="83">
        <v>237</v>
      </c>
      <c r="F179" s="84">
        <v>228</v>
      </c>
      <c r="G179" s="84">
        <v>220</v>
      </c>
      <c r="H179" s="84">
        <v>211</v>
      </c>
      <c r="I179" s="84">
        <v>203</v>
      </c>
      <c r="J179" s="84">
        <v>194</v>
      </c>
      <c r="K179" s="84">
        <v>186</v>
      </c>
      <c r="L179" s="85">
        <v>178</v>
      </c>
      <c r="N179" s="662"/>
      <c r="O179" s="665"/>
      <c r="P179" s="82" t="s">
        <v>136</v>
      </c>
      <c r="Q179" s="83">
        <v>237</v>
      </c>
      <c r="R179" s="84">
        <v>228</v>
      </c>
      <c r="S179" s="84">
        <v>220</v>
      </c>
      <c r="T179" s="84">
        <v>211</v>
      </c>
      <c r="U179" s="84">
        <v>203</v>
      </c>
      <c r="V179" s="84">
        <v>194</v>
      </c>
      <c r="W179" s="84">
        <v>186</v>
      </c>
      <c r="X179" s="85">
        <v>178</v>
      </c>
      <c r="Z179" s="662"/>
      <c r="AA179" s="665"/>
      <c r="AB179" s="82" t="s">
        <v>136</v>
      </c>
      <c r="AC179" s="83">
        <v>237</v>
      </c>
      <c r="AD179" s="84">
        <v>227</v>
      </c>
      <c r="AE179" s="84">
        <v>218</v>
      </c>
      <c r="AF179" s="84">
        <v>209</v>
      </c>
      <c r="AG179" s="84">
        <v>199</v>
      </c>
      <c r="AH179" s="84">
        <v>190</v>
      </c>
      <c r="AI179" s="84">
        <v>181</v>
      </c>
      <c r="AJ179" s="85">
        <v>172</v>
      </c>
      <c r="AL179" s="662"/>
      <c r="AM179" s="665"/>
      <c r="AN179" s="82" t="s">
        <v>136</v>
      </c>
      <c r="AO179" s="83">
        <v>208</v>
      </c>
      <c r="AP179" s="84">
        <v>198</v>
      </c>
      <c r="AQ179" s="84">
        <v>189</v>
      </c>
      <c r="AR179" s="84">
        <v>179</v>
      </c>
      <c r="AS179" s="84">
        <v>170</v>
      </c>
      <c r="AT179" s="84">
        <v>160</v>
      </c>
      <c r="AU179" s="84">
        <v>151</v>
      </c>
      <c r="AV179" s="85">
        <v>142</v>
      </c>
    </row>
    <row r="180" spans="1:48">
      <c r="A180">
        <v>180</v>
      </c>
      <c r="B180" s="662"/>
      <c r="C180" s="666">
        <f>+C178+10</f>
        <v>130</v>
      </c>
      <c r="D180" s="86" t="str">
        <f>+D178</f>
        <v>48-X</v>
      </c>
      <c r="E180" s="87">
        <v>242</v>
      </c>
      <c r="F180" s="88">
        <v>234</v>
      </c>
      <c r="G180" s="88">
        <v>226</v>
      </c>
      <c r="H180" s="88">
        <v>218</v>
      </c>
      <c r="I180" s="88">
        <v>211</v>
      </c>
      <c r="J180" s="88">
        <v>203</v>
      </c>
      <c r="K180" s="88">
        <v>195</v>
      </c>
      <c r="L180" s="89">
        <v>188</v>
      </c>
      <c r="N180" s="662"/>
      <c r="O180" s="666">
        <f>+O178+10</f>
        <v>130</v>
      </c>
      <c r="P180" s="86" t="str">
        <f>+P178</f>
        <v>48-X</v>
      </c>
      <c r="Q180" s="87">
        <v>242</v>
      </c>
      <c r="R180" s="88">
        <v>234</v>
      </c>
      <c r="S180" s="88">
        <v>226</v>
      </c>
      <c r="T180" s="88">
        <v>218</v>
      </c>
      <c r="U180" s="88">
        <v>211</v>
      </c>
      <c r="V180" s="88">
        <v>203</v>
      </c>
      <c r="W180" s="88">
        <v>195</v>
      </c>
      <c r="X180" s="89">
        <v>188</v>
      </c>
      <c r="Z180" s="662"/>
      <c r="AA180" s="666">
        <f>+AA178+10</f>
        <v>130</v>
      </c>
      <c r="AB180" s="86" t="str">
        <f>+AB178</f>
        <v>48-X</v>
      </c>
      <c r="AC180" s="87">
        <v>242</v>
      </c>
      <c r="AD180" s="88">
        <v>234</v>
      </c>
      <c r="AE180" s="88">
        <v>226</v>
      </c>
      <c r="AF180" s="88">
        <v>218</v>
      </c>
      <c r="AG180" s="88">
        <v>211</v>
      </c>
      <c r="AH180" s="88">
        <v>203</v>
      </c>
      <c r="AI180" s="88">
        <v>195</v>
      </c>
      <c r="AJ180" s="89">
        <v>188</v>
      </c>
      <c r="AL180" s="662"/>
      <c r="AM180" s="666">
        <f>+AM178+10</f>
        <v>130</v>
      </c>
      <c r="AN180" s="86" t="str">
        <f>+AN178</f>
        <v>48-X</v>
      </c>
      <c r="AO180" s="87">
        <v>242</v>
      </c>
      <c r="AP180" s="88">
        <v>232</v>
      </c>
      <c r="AQ180" s="88">
        <v>222</v>
      </c>
      <c r="AR180" s="88">
        <v>213</v>
      </c>
      <c r="AS180" s="88">
        <v>203</v>
      </c>
      <c r="AT180" s="88">
        <v>194</v>
      </c>
      <c r="AU180" s="88">
        <v>184</v>
      </c>
      <c r="AV180" s="89">
        <v>175</v>
      </c>
    </row>
    <row r="181" spans="1:48" ht="15" thickBot="1">
      <c r="A181">
        <v>181</v>
      </c>
      <c r="B181" s="662"/>
      <c r="C181" s="667"/>
      <c r="D181" s="90" t="str">
        <f>+D179</f>
        <v>48-XL</v>
      </c>
      <c r="E181" s="87">
        <v>263</v>
      </c>
      <c r="F181" s="88">
        <v>253</v>
      </c>
      <c r="G181" s="88">
        <v>244</v>
      </c>
      <c r="H181" s="88">
        <v>235</v>
      </c>
      <c r="I181" s="88">
        <v>225</v>
      </c>
      <c r="J181" s="88">
        <v>216</v>
      </c>
      <c r="K181" s="88">
        <v>207</v>
      </c>
      <c r="L181" s="89">
        <v>198</v>
      </c>
      <c r="N181" s="662"/>
      <c r="O181" s="667"/>
      <c r="P181" s="90" t="str">
        <f>+P179</f>
        <v>48-XL</v>
      </c>
      <c r="Q181" s="87">
        <v>263</v>
      </c>
      <c r="R181" s="88">
        <v>253</v>
      </c>
      <c r="S181" s="88">
        <v>244</v>
      </c>
      <c r="T181" s="88">
        <v>235</v>
      </c>
      <c r="U181" s="88">
        <v>225</v>
      </c>
      <c r="V181" s="88">
        <v>216</v>
      </c>
      <c r="W181" s="88">
        <v>207</v>
      </c>
      <c r="X181" s="89">
        <v>198</v>
      </c>
      <c r="Z181" s="662"/>
      <c r="AA181" s="667"/>
      <c r="AB181" s="90" t="str">
        <f>+AB179</f>
        <v>48-XL</v>
      </c>
      <c r="AC181" s="87">
        <v>263</v>
      </c>
      <c r="AD181" s="88">
        <v>253</v>
      </c>
      <c r="AE181" s="88">
        <v>244</v>
      </c>
      <c r="AF181" s="88">
        <v>235</v>
      </c>
      <c r="AG181" s="88">
        <v>225</v>
      </c>
      <c r="AH181" s="88">
        <v>216</v>
      </c>
      <c r="AI181" s="88">
        <v>207</v>
      </c>
      <c r="AJ181" s="89">
        <v>198</v>
      </c>
      <c r="AL181" s="662"/>
      <c r="AM181" s="667"/>
      <c r="AN181" s="90" t="str">
        <f>+AN179</f>
        <v>48-XL</v>
      </c>
      <c r="AO181" s="87">
        <v>240</v>
      </c>
      <c r="AP181" s="88">
        <v>229</v>
      </c>
      <c r="AQ181" s="88">
        <v>218</v>
      </c>
      <c r="AR181" s="88">
        <v>207</v>
      </c>
      <c r="AS181" s="88">
        <v>196</v>
      </c>
      <c r="AT181" s="88">
        <v>185</v>
      </c>
      <c r="AU181" s="88">
        <v>174</v>
      </c>
      <c r="AV181" s="89">
        <v>163</v>
      </c>
    </row>
    <row r="182" spans="1:48">
      <c r="A182">
        <v>182</v>
      </c>
      <c r="B182" s="662"/>
      <c r="C182" s="664">
        <f>+C180+10</f>
        <v>140</v>
      </c>
      <c r="D182" s="78" t="s">
        <v>133</v>
      </c>
      <c r="E182" s="83">
        <v>263</v>
      </c>
      <c r="F182" s="84">
        <v>254</v>
      </c>
      <c r="G182" s="84">
        <v>246</v>
      </c>
      <c r="H182" s="84">
        <v>238</v>
      </c>
      <c r="I182" s="84">
        <v>229</v>
      </c>
      <c r="J182" s="84">
        <v>221</v>
      </c>
      <c r="K182" s="84">
        <v>213</v>
      </c>
      <c r="L182" s="85">
        <v>205</v>
      </c>
      <c r="N182" s="662"/>
      <c r="O182" s="664">
        <f>+O180+10</f>
        <v>140</v>
      </c>
      <c r="P182" s="78" t="s">
        <v>133</v>
      </c>
      <c r="Q182" s="83">
        <v>263</v>
      </c>
      <c r="R182" s="84">
        <v>254</v>
      </c>
      <c r="S182" s="84">
        <v>246</v>
      </c>
      <c r="T182" s="84">
        <v>238</v>
      </c>
      <c r="U182" s="84">
        <v>229</v>
      </c>
      <c r="V182" s="84">
        <v>221</v>
      </c>
      <c r="W182" s="84">
        <v>213</v>
      </c>
      <c r="X182" s="85">
        <v>205</v>
      </c>
      <c r="Z182" s="662"/>
      <c r="AA182" s="664">
        <f>+AA180+10</f>
        <v>140</v>
      </c>
      <c r="AB182" s="78" t="s">
        <v>133</v>
      </c>
      <c r="AC182" s="83">
        <v>265</v>
      </c>
      <c r="AD182" s="84">
        <v>256</v>
      </c>
      <c r="AE182" s="84">
        <v>247</v>
      </c>
      <c r="AF182" s="84">
        <v>239</v>
      </c>
      <c r="AG182" s="84">
        <v>230</v>
      </c>
      <c r="AH182" s="84">
        <v>222</v>
      </c>
      <c r="AI182" s="84">
        <v>213</v>
      </c>
      <c r="AJ182" s="85">
        <v>205</v>
      </c>
      <c r="AL182" s="662"/>
      <c r="AM182" s="664">
        <f>+AM180+10</f>
        <v>140</v>
      </c>
      <c r="AN182" s="78" t="s">
        <v>133</v>
      </c>
      <c r="AO182" s="83">
        <v>265</v>
      </c>
      <c r="AP182" s="84">
        <v>255</v>
      </c>
      <c r="AQ182" s="84">
        <v>246</v>
      </c>
      <c r="AR182" s="84">
        <v>237</v>
      </c>
      <c r="AS182" s="84">
        <v>227</v>
      </c>
      <c r="AT182" s="84">
        <v>218</v>
      </c>
      <c r="AU182" s="84">
        <v>209</v>
      </c>
      <c r="AV182" s="85">
        <v>200</v>
      </c>
    </row>
    <row r="183" spans="1:48" ht="15" thickBot="1">
      <c r="A183">
        <v>183</v>
      </c>
      <c r="B183" s="662"/>
      <c r="C183" s="665"/>
      <c r="D183" s="82" t="s">
        <v>136</v>
      </c>
      <c r="E183" s="83">
        <v>287</v>
      </c>
      <c r="F183" s="84">
        <v>277</v>
      </c>
      <c r="G183" s="84">
        <v>267</v>
      </c>
      <c r="H183" s="84">
        <v>257</v>
      </c>
      <c r="I183" s="84">
        <v>247</v>
      </c>
      <c r="J183" s="84">
        <v>237</v>
      </c>
      <c r="K183" s="84">
        <v>227</v>
      </c>
      <c r="L183" s="85">
        <v>218</v>
      </c>
      <c r="N183" s="662"/>
      <c r="O183" s="665"/>
      <c r="P183" s="82" t="s">
        <v>136</v>
      </c>
      <c r="Q183" s="83">
        <v>287</v>
      </c>
      <c r="R183" s="84">
        <v>277</v>
      </c>
      <c r="S183" s="84">
        <v>267</v>
      </c>
      <c r="T183" s="84">
        <v>257</v>
      </c>
      <c r="U183" s="84">
        <v>247</v>
      </c>
      <c r="V183" s="84">
        <v>237</v>
      </c>
      <c r="W183" s="84">
        <v>227</v>
      </c>
      <c r="X183" s="85">
        <v>218</v>
      </c>
      <c r="Z183" s="662"/>
      <c r="AA183" s="665"/>
      <c r="AB183" s="82" t="s">
        <v>136</v>
      </c>
      <c r="AC183" s="83">
        <v>287</v>
      </c>
      <c r="AD183" s="84">
        <v>277</v>
      </c>
      <c r="AE183" s="84">
        <v>267</v>
      </c>
      <c r="AF183" s="84">
        <v>257</v>
      </c>
      <c r="AG183" s="84">
        <v>248</v>
      </c>
      <c r="AH183" s="84">
        <v>238</v>
      </c>
      <c r="AI183" s="84">
        <v>228</v>
      </c>
      <c r="AJ183" s="85">
        <v>219</v>
      </c>
      <c r="AL183" s="662"/>
      <c r="AM183" s="665"/>
      <c r="AN183" s="82" t="s">
        <v>136</v>
      </c>
      <c r="AO183" s="83">
        <v>276</v>
      </c>
      <c r="AP183" s="84">
        <v>263</v>
      </c>
      <c r="AQ183" s="84">
        <v>250</v>
      </c>
      <c r="AR183" s="84">
        <v>237</v>
      </c>
      <c r="AS183" s="84">
        <v>224</v>
      </c>
      <c r="AT183" s="84">
        <v>211</v>
      </c>
      <c r="AU183" s="84">
        <v>198</v>
      </c>
      <c r="AV183" s="85">
        <v>186</v>
      </c>
    </row>
    <row r="184" spans="1:48">
      <c r="A184">
        <v>184</v>
      </c>
      <c r="B184" s="662"/>
      <c r="C184" s="666">
        <f>+C182+10</f>
        <v>150</v>
      </c>
      <c r="D184" s="86" t="str">
        <f>+D182</f>
        <v>48-X</v>
      </c>
      <c r="E184" s="87">
        <v>287</v>
      </c>
      <c r="F184" s="88">
        <v>277</v>
      </c>
      <c r="G184" s="88">
        <v>268</v>
      </c>
      <c r="H184" s="88">
        <v>258</v>
      </c>
      <c r="I184" s="88">
        <v>249</v>
      </c>
      <c r="J184" s="88">
        <v>239</v>
      </c>
      <c r="K184" s="88">
        <v>230</v>
      </c>
      <c r="L184" s="89">
        <v>221</v>
      </c>
      <c r="N184" s="662"/>
      <c r="O184" s="666">
        <f>+O182+10</f>
        <v>150</v>
      </c>
      <c r="P184" s="86" t="str">
        <f>+P182</f>
        <v>48-X</v>
      </c>
      <c r="Q184" s="87">
        <v>287</v>
      </c>
      <c r="R184" s="88">
        <v>277</v>
      </c>
      <c r="S184" s="88">
        <v>268</v>
      </c>
      <c r="T184" s="88">
        <v>258</v>
      </c>
      <c r="U184" s="88">
        <v>249</v>
      </c>
      <c r="V184" s="88">
        <v>239</v>
      </c>
      <c r="W184" s="88">
        <v>230</v>
      </c>
      <c r="X184" s="89">
        <v>221</v>
      </c>
      <c r="Z184" s="662"/>
      <c r="AA184" s="666">
        <f>+AA182+10</f>
        <v>150</v>
      </c>
      <c r="AB184" s="86" t="str">
        <f>+AB182</f>
        <v>48-X</v>
      </c>
      <c r="AC184" s="87">
        <v>287</v>
      </c>
      <c r="AD184" s="88">
        <v>277</v>
      </c>
      <c r="AE184" s="88">
        <v>268</v>
      </c>
      <c r="AF184" s="88">
        <v>258</v>
      </c>
      <c r="AG184" s="88">
        <v>249</v>
      </c>
      <c r="AH184" s="88">
        <v>239</v>
      </c>
      <c r="AI184" s="88">
        <v>230</v>
      </c>
      <c r="AJ184" s="89">
        <v>221</v>
      </c>
      <c r="AL184" s="662"/>
      <c r="AM184" s="666">
        <f>+AM182+10</f>
        <v>150</v>
      </c>
      <c r="AN184" s="86" t="str">
        <f>+AN182</f>
        <v>48-X</v>
      </c>
      <c r="AO184" s="87">
        <v>287</v>
      </c>
      <c r="AP184" s="88">
        <v>277</v>
      </c>
      <c r="AQ184" s="88">
        <v>268</v>
      </c>
      <c r="AR184" s="88">
        <v>258</v>
      </c>
      <c r="AS184" s="88">
        <v>249</v>
      </c>
      <c r="AT184" s="88">
        <v>239</v>
      </c>
      <c r="AU184" s="88">
        <v>230</v>
      </c>
      <c r="AV184" s="89">
        <v>221</v>
      </c>
    </row>
    <row r="185" spans="1:48" ht="15" thickBot="1">
      <c r="A185">
        <v>185</v>
      </c>
      <c r="B185" s="662"/>
      <c r="C185" s="667"/>
      <c r="D185" s="90" t="str">
        <f>+D183</f>
        <v>48-XL</v>
      </c>
      <c r="E185" s="87">
        <v>312</v>
      </c>
      <c r="F185" s="88">
        <v>301</v>
      </c>
      <c r="G185" s="88">
        <v>291</v>
      </c>
      <c r="H185" s="88">
        <v>281</v>
      </c>
      <c r="I185" s="88">
        <v>270</v>
      </c>
      <c r="J185" s="88">
        <v>260</v>
      </c>
      <c r="K185" s="88">
        <v>250</v>
      </c>
      <c r="L185" s="89">
        <v>240</v>
      </c>
      <c r="N185" s="662"/>
      <c r="O185" s="667"/>
      <c r="P185" s="90" t="str">
        <f>+P183</f>
        <v>48-XL</v>
      </c>
      <c r="Q185" s="87">
        <v>312</v>
      </c>
      <c r="R185" s="88">
        <v>301</v>
      </c>
      <c r="S185" s="88">
        <v>291</v>
      </c>
      <c r="T185" s="88">
        <v>281</v>
      </c>
      <c r="U185" s="88">
        <v>270</v>
      </c>
      <c r="V185" s="88">
        <v>260</v>
      </c>
      <c r="W185" s="88">
        <v>250</v>
      </c>
      <c r="X185" s="89">
        <v>240</v>
      </c>
      <c r="Z185" s="662"/>
      <c r="AA185" s="667"/>
      <c r="AB185" s="90" t="str">
        <f>+AB183</f>
        <v>48-XL</v>
      </c>
      <c r="AC185" s="87">
        <v>312</v>
      </c>
      <c r="AD185" s="88">
        <v>301</v>
      </c>
      <c r="AE185" s="88">
        <v>291</v>
      </c>
      <c r="AF185" s="88">
        <v>281</v>
      </c>
      <c r="AG185" s="88">
        <v>271</v>
      </c>
      <c r="AH185" s="88">
        <v>261</v>
      </c>
      <c r="AI185" s="88">
        <v>251</v>
      </c>
      <c r="AJ185" s="89">
        <v>241</v>
      </c>
      <c r="AL185" s="662"/>
      <c r="AM185" s="667"/>
      <c r="AN185" s="90" t="str">
        <f>+AN183</f>
        <v>48-XL</v>
      </c>
      <c r="AO185" s="87">
        <v>312</v>
      </c>
      <c r="AP185" s="88">
        <v>297</v>
      </c>
      <c r="AQ185" s="88">
        <v>283</v>
      </c>
      <c r="AR185" s="88">
        <v>268</v>
      </c>
      <c r="AS185" s="88">
        <v>254</v>
      </c>
      <c r="AT185" s="88">
        <v>239</v>
      </c>
      <c r="AU185" s="88">
        <v>225</v>
      </c>
      <c r="AV185" s="89">
        <v>211</v>
      </c>
    </row>
    <row r="186" spans="1:48">
      <c r="A186">
        <v>186</v>
      </c>
      <c r="B186" s="662"/>
      <c r="C186" s="664">
        <f>+C184+10</f>
        <v>160</v>
      </c>
      <c r="D186" s="78" t="s">
        <v>133</v>
      </c>
      <c r="E186" s="83">
        <v>312</v>
      </c>
      <c r="F186" s="84">
        <v>301</v>
      </c>
      <c r="G186" s="84">
        <v>291</v>
      </c>
      <c r="H186" s="84">
        <v>280</v>
      </c>
      <c r="I186" s="84">
        <v>270</v>
      </c>
      <c r="J186" s="84">
        <v>259</v>
      </c>
      <c r="K186" s="84">
        <v>249</v>
      </c>
      <c r="L186" s="85">
        <v>239</v>
      </c>
      <c r="N186" s="662"/>
      <c r="O186" s="664">
        <f>+O184+10</f>
        <v>160</v>
      </c>
      <c r="P186" s="78" t="s">
        <v>133</v>
      </c>
      <c r="Q186" s="83">
        <v>312</v>
      </c>
      <c r="R186" s="84">
        <v>301</v>
      </c>
      <c r="S186" s="84">
        <v>291</v>
      </c>
      <c r="T186" s="84">
        <v>280</v>
      </c>
      <c r="U186" s="84">
        <v>270</v>
      </c>
      <c r="V186" s="84">
        <v>259</v>
      </c>
      <c r="W186" s="84">
        <v>249</v>
      </c>
      <c r="X186" s="85">
        <v>239</v>
      </c>
      <c r="Z186" s="662"/>
      <c r="AA186" s="664">
        <f>+AA184+10</f>
        <v>160</v>
      </c>
      <c r="AB186" s="78" t="s">
        <v>133</v>
      </c>
      <c r="AC186" s="83">
        <v>310</v>
      </c>
      <c r="AD186" s="84">
        <v>300</v>
      </c>
      <c r="AE186" s="84">
        <v>290</v>
      </c>
      <c r="AF186" s="84">
        <v>280</v>
      </c>
      <c r="AG186" s="84">
        <v>270</v>
      </c>
      <c r="AH186" s="84">
        <v>260</v>
      </c>
      <c r="AI186" s="84">
        <v>250</v>
      </c>
      <c r="AJ186" s="85">
        <v>240</v>
      </c>
      <c r="AL186" s="662"/>
      <c r="AM186" s="664">
        <f>+AM184+10</f>
        <v>160</v>
      </c>
      <c r="AN186" s="78" t="s">
        <v>133</v>
      </c>
      <c r="AO186" s="83">
        <v>310</v>
      </c>
      <c r="AP186" s="84">
        <v>300</v>
      </c>
      <c r="AQ186" s="84">
        <v>290</v>
      </c>
      <c r="AR186" s="84">
        <v>280</v>
      </c>
      <c r="AS186" s="84">
        <v>270</v>
      </c>
      <c r="AT186" s="84">
        <v>260</v>
      </c>
      <c r="AU186" s="84">
        <v>250</v>
      </c>
      <c r="AV186" s="85">
        <v>240</v>
      </c>
    </row>
    <row r="187" spans="1:48" ht="15" thickBot="1">
      <c r="A187">
        <v>187</v>
      </c>
      <c r="B187" s="662"/>
      <c r="C187" s="665"/>
      <c r="D187" s="82" t="s">
        <v>136</v>
      </c>
      <c r="E187" s="83">
        <v>318</v>
      </c>
      <c r="F187" s="84">
        <v>309</v>
      </c>
      <c r="G187" s="84">
        <v>301</v>
      </c>
      <c r="H187" s="84">
        <v>293</v>
      </c>
      <c r="I187" s="84">
        <v>285</v>
      </c>
      <c r="J187" s="84">
        <v>277</v>
      </c>
      <c r="K187" s="84">
        <v>269</v>
      </c>
      <c r="L187" s="85">
        <v>261</v>
      </c>
      <c r="N187" s="662"/>
      <c r="O187" s="665"/>
      <c r="P187" s="82" t="s">
        <v>136</v>
      </c>
      <c r="Q187" s="83">
        <v>318</v>
      </c>
      <c r="R187" s="84">
        <v>309</v>
      </c>
      <c r="S187" s="84">
        <v>301</v>
      </c>
      <c r="T187" s="84">
        <v>293</v>
      </c>
      <c r="U187" s="84">
        <v>285</v>
      </c>
      <c r="V187" s="84">
        <v>277</v>
      </c>
      <c r="W187" s="84">
        <v>269</v>
      </c>
      <c r="X187" s="85">
        <v>261</v>
      </c>
      <c r="Z187" s="662"/>
      <c r="AA187" s="665"/>
      <c r="AB187" s="82" t="s">
        <v>136</v>
      </c>
      <c r="AC187" s="83">
        <v>312</v>
      </c>
      <c r="AD187" s="84">
        <v>304</v>
      </c>
      <c r="AE187" s="84">
        <v>297</v>
      </c>
      <c r="AF187" s="84">
        <v>290</v>
      </c>
      <c r="AG187" s="84">
        <v>282</v>
      </c>
      <c r="AH187" s="84">
        <v>275</v>
      </c>
      <c r="AI187" s="84">
        <v>268</v>
      </c>
      <c r="AJ187" s="85">
        <v>261</v>
      </c>
      <c r="AL187" s="662"/>
      <c r="AM187" s="665"/>
      <c r="AN187" s="82" t="s">
        <v>136</v>
      </c>
      <c r="AO187" s="83">
        <v>312</v>
      </c>
      <c r="AP187" s="84">
        <v>301</v>
      </c>
      <c r="AQ187" s="84">
        <v>290</v>
      </c>
      <c r="AR187" s="84">
        <v>279</v>
      </c>
      <c r="AS187" s="84">
        <v>269</v>
      </c>
      <c r="AT187" s="84">
        <v>258</v>
      </c>
      <c r="AU187" s="84">
        <v>247</v>
      </c>
      <c r="AV187" s="85">
        <v>237</v>
      </c>
    </row>
    <row r="188" spans="1:48">
      <c r="A188">
        <v>188</v>
      </c>
      <c r="B188" s="662"/>
      <c r="C188" s="666">
        <f>+C186+10</f>
        <v>170</v>
      </c>
      <c r="D188" s="86" t="str">
        <f>+D186</f>
        <v>48-X</v>
      </c>
      <c r="E188" s="87">
        <v>317</v>
      </c>
      <c r="F188" s="88">
        <v>308</v>
      </c>
      <c r="G188" s="88">
        <v>300</v>
      </c>
      <c r="H188" s="88">
        <v>291</v>
      </c>
      <c r="I188" s="88">
        <v>283</v>
      </c>
      <c r="J188" s="88">
        <v>274</v>
      </c>
      <c r="K188" s="88">
        <v>266</v>
      </c>
      <c r="L188" s="89">
        <v>258</v>
      </c>
      <c r="N188" s="662"/>
      <c r="O188" s="666">
        <f>+O186+10</f>
        <v>170</v>
      </c>
      <c r="P188" s="86" t="str">
        <f>+P186</f>
        <v>48-X</v>
      </c>
      <c r="Q188" s="87">
        <v>317</v>
      </c>
      <c r="R188" s="88">
        <v>308</v>
      </c>
      <c r="S188" s="88">
        <v>300</v>
      </c>
      <c r="T188" s="88">
        <v>291</v>
      </c>
      <c r="U188" s="88">
        <v>283</v>
      </c>
      <c r="V188" s="88">
        <v>274</v>
      </c>
      <c r="W188" s="88">
        <v>266</v>
      </c>
      <c r="X188" s="89">
        <v>258</v>
      </c>
      <c r="Z188" s="662"/>
      <c r="AA188" s="666">
        <f>+AA186+10</f>
        <v>170</v>
      </c>
      <c r="AB188" s="86" t="str">
        <f>+AB186</f>
        <v>48-X</v>
      </c>
      <c r="AC188" s="87">
        <v>313</v>
      </c>
      <c r="AD188" s="88">
        <v>305</v>
      </c>
      <c r="AE188" s="88">
        <v>297</v>
      </c>
      <c r="AF188" s="88">
        <v>289</v>
      </c>
      <c r="AG188" s="88">
        <v>281</v>
      </c>
      <c r="AH188" s="88">
        <v>273</v>
      </c>
      <c r="AI188" s="88">
        <v>265</v>
      </c>
      <c r="AJ188" s="89">
        <v>258</v>
      </c>
      <c r="AL188" s="662"/>
      <c r="AM188" s="666">
        <f>+AM186+10</f>
        <v>170</v>
      </c>
      <c r="AN188" s="86" t="str">
        <f>+AN186</f>
        <v>48-X</v>
      </c>
      <c r="AO188" s="87">
        <v>313</v>
      </c>
      <c r="AP188" s="88">
        <v>305</v>
      </c>
      <c r="AQ188" s="88">
        <v>297</v>
      </c>
      <c r="AR188" s="88">
        <v>289</v>
      </c>
      <c r="AS188" s="88">
        <v>281</v>
      </c>
      <c r="AT188" s="88">
        <v>273</v>
      </c>
      <c r="AU188" s="88">
        <v>265</v>
      </c>
      <c r="AV188" s="89">
        <v>258</v>
      </c>
    </row>
    <row r="189" spans="1:48" ht="15" thickBot="1">
      <c r="A189">
        <v>189</v>
      </c>
      <c r="B189" s="662"/>
      <c r="C189" s="667"/>
      <c r="D189" s="90" t="str">
        <f>+D187</f>
        <v>48-XL</v>
      </c>
      <c r="E189" s="87">
        <v>316</v>
      </c>
      <c r="F189" s="88">
        <v>311</v>
      </c>
      <c r="G189" s="88">
        <v>306</v>
      </c>
      <c r="H189" s="88">
        <v>301</v>
      </c>
      <c r="I189" s="88">
        <v>296</v>
      </c>
      <c r="J189" s="88">
        <v>291</v>
      </c>
      <c r="K189" s="88">
        <v>286</v>
      </c>
      <c r="L189" s="89">
        <v>281</v>
      </c>
      <c r="N189" s="662"/>
      <c r="O189" s="667"/>
      <c r="P189" s="90" t="str">
        <f>+P187</f>
        <v>48-XL</v>
      </c>
      <c r="Q189" s="87">
        <v>316</v>
      </c>
      <c r="R189" s="88">
        <v>311</v>
      </c>
      <c r="S189" s="88">
        <v>306</v>
      </c>
      <c r="T189" s="88">
        <v>301</v>
      </c>
      <c r="U189" s="88">
        <v>296</v>
      </c>
      <c r="V189" s="88">
        <v>291</v>
      </c>
      <c r="W189" s="88">
        <v>286</v>
      </c>
      <c r="X189" s="89">
        <v>281</v>
      </c>
      <c r="Z189" s="662"/>
      <c r="AA189" s="667"/>
      <c r="AB189" s="90" t="str">
        <f>+AB187</f>
        <v>48-XL</v>
      </c>
      <c r="AC189" s="87">
        <v>311</v>
      </c>
      <c r="AD189" s="88">
        <v>306</v>
      </c>
      <c r="AE189" s="88">
        <v>302</v>
      </c>
      <c r="AF189" s="88">
        <v>298</v>
      </c>
      <c r="AG189" s="88">
        <v>293</v>
      </c>
      <c r="AH189" s="88">
        <v>289</v>
      </c>
      <c r="AI189" s="88">
        <v>285</v>
      </c>
      <c r="AJ189" s="89">
        <v>281</v>
      </c>
      <c r="AL189" s="662"/>
      <c r="AM189" s="667"/>
      <c r="AN189" s="90" t="str">
        <f>+AN187</f>
        <v>48-XL</v>
      </c>
      <c r="AO189" s="87">
        <v>311</v>
      </c>
      <c r="AP189" s="88">
        <v>304</v>
      </c>
      <c r="AQ189" s="88">
        <v>298</v>
      </c>
      <c r="AR189" s="88">
        <v>291</v>
      </c>
      <c r="AS189" s="88">
        <v>285</v>
      </c>
      <c r="AT189" s="88">
        <v>278</v>
      </c>
      <c r="AU189" s="88">
        <v>272</v>
      </c>
      <c r="AV189" s="89">
        <v>266</v>
      </c>
    </row>
    <row r="190" spans="1:48">
      <c r="A190">
        <v>190</v>
      </c>
      <c r="B190" s="662"/>
      <c r="C190" s="664">
        <f>+C188+10</f>
        <v>180</v>
      </c>
      <c r="D190" s="78" t="s">
        <v>133</v>
      </c>
      <c r="E190" s="83">
        <v>316</v>
      </c>
      <c r="F190" s="84">
        <v>310</v>
      </c>
      <c r="G190" s="84">
        <v>304</v>
      </c>
      <c r="H190" s="84">
        <v>299</v>
      </c>
      <c r="I190" s="84">
        <v>293</v>
      </c>
      <c r="J190" s="84">
        <v>288</v>
      </c>
      <c r="K190" s="84">
        <v>282</v>
      </c>
      <c r="L190" s="85">
        <v>277</v>
      </c>
      <c r="N190" s="662"/>
      <c r="O190" s="664">
        <f>+O188+10</f>
        <v>180</v>
      </c>
      <c r="P190" s="78" t="s">
        <v>133</v>
      </c>
      <c r="Q190" s="83">
        <v>316</v>
      </c>
      <c r="R190" s="84">
        <v>310</v>
      </c>
      <c r="S190" s="84">
        <v>304</v>
      </c>
      <c r="T190" s="84">
        <v>299</v>
      </c>
      <c r="U190" s="84">
        <v>293</v>
      </c>
      <c r="V190" s="84">
        <v>288</v>
      </c>
      <c r="W190" s="84">
        <v>282</v>
      </c>
      <c r="X190" s="85">
        <v>277</v>
      </c>
      <c r="Z190" s="662"/>
      <c r="AA190" s="664">
        <f>+AA188+10</f>
        <v>180</v>
      </c>
      <c r="AB190" s="78" t="s">
        <v>133</v>
      </c>
      <c r="AC190" s="83">
        <v>318</v>
      </c>
      <c r="AD190" s="84">
        <v>311</v>
      </c>
      <c r="AE190" s="84">
        <v>305</v>
      </c>
      <c r="AF190" s="84">
        <v>299</v>
      </c>
      <c r="AG190" s="84">
        <v>293</v>
      </c>
      <c r="AH190" s="84">
        <v>287</v>
      </c>
      <c r="AI190" s="84">
        <v>281</v>
      </c>
      <c r="AJ190" s="85">
        <v>275</v>
      </c>
      <c r="AL190" s="662"/>
      <c r="AM190" s="664">
        <f>+AM188+10</f>
        <v>180</v>
      </c>
      <c r="AN190" s="78" t="s">
        <v>133</v>
      </c>
      <c r="AO190" s="83">
        <v>318</v>
      </c>
      <c r="AP190" s="84">
        <v>311</v>
      </c>
      <c r="AQ190" s="84">
        <v>305</v>
      </c>
      <c r="AR190" s="84">
        <v>299</v>
      </c>
      <c r="AS190" s="84">
        <v>293</v>
      </c>
      <c r="AT190" s="84">
        <v>287</v>
      </c>
      <c r="AU190" s="84">
        <v>281</v>
      </c>
      <c r="AV190" s="85">
        <v>275</v>
      </c>
    </row>
    <row r="191" spans="1:48" ht="15" thickBot="1">
      <c r="A191">
        <v>191</v>
      </c>
      <c r="B191" s="662"/>
      <c r="C191" s="665"/>
      <c r="D191" s="82" t="s">
        <v>136</v>
      </c>
      <c r="E191" s="83">
        <v>316</v>
      </c>
      <c r="F191" s="84">
        <v>313</v>
      </c>
      <c r="G191" s="84">
        <v>311</v>
      </c>
      <c r="H191" s="84">
        <v>309</v>
      </c>
      <c r="I191" s="84">
        <v>307</v>
      </c>
      <c r="J191" s="84">
        <v>305</v>
      </c>
      <c r="K191" s="84">
        <v>303</v>
      </c>
      <c r="L191" s="85">
        <v>301</v>
      </c>
      <c r="N191" s="662"/>
      <c r="O191" s="665"/>
      <c r="P191" s="82" t="s">
        <v>136</v>
      </c>
      <c r="Q191" s="83">
        <v>316</v>
      </c>
      <c r="R191" s="84">
        <v>313</v>
      </c>
      <c r="S191" s="84">
        <v>311</v>
      </c>
      <c r="T191" s="84">
        <v>309</v>
      </c>
      <c r="U191" s="84">
        <v>307</v>
      </c>
      <c r="V191" s="84">
        <v>305</v>
      </c>
      <c r="W191" s="84">
        <v>303</v>
      </c>
      <c r="X191" s="85">
        <v>301</v>
      </c>
      <c r="Z191" s="662"/>
      <c r="AA191" s="665"/>
      <c r="AB191" s="82" t="s">
        <v>136</v>
      </c>
      <c r="AC191" s="83">
        <v>317</v>
      </c>
      <c r="AD191" s="84">
        <v>314</v>
      </c>
      <c r="AE191" s="84">
        <v>312</v>
      </c>
      <c r="AF191" s="84">
        <v>310</v>
      </c>
      <c r="AG191" s="84">
        <v>307</v>
      </c>
      <c r="AH191" s="84">
        <v>305</v>
      </c>
      <c r="AI191" s="84">
        <v>303</v>
      </c>
      <c r="AJ191" s="85">
        <v>301</v>
      </c>
      <c r="AL191" s="662"/>
      <c r="AM191" s="665"/>
      <c r="AN191" s="82" t="s">
        <v>136</v>
      </c>
      <c r="AO191" s="83">
        <v>317</v>
      </c>
      <c r="AP191" s="84">
        <v>314</v>
      </c>
      <c r="AQ191" s="84">
        <v>311</v>
      </c>
      <c r="AR191" s="84">
        <v>308</v>
      </c>
      <c r="AS191" s="84">
        <v>305</v>
      </c>
      <c r="AT191" s="84">
        <v>302</v>
      </c>
      <c r="AU191" s="84">
        <v>299</v>
      </c>
      <c r="AV191" s="85">
        <v>296</v>
      </c>
    </row>
    <row r="192" spans="1:48">
      <c r="A192">
        <v>192</v>
      </c>
      <c r="B192" s="662"/>
      <c r="C192" s="666">
        <f>+C190+10</f>
        <v>190</v>
      </c>
      <c r="D192" s="86" t="str">
        <f>+D190</f>
        <v>48-X</v>
      </c>
      <c r="E192" s="87">
        <v>316</v>
      </c>
      <c r="F192" s="88">
        <v>313</v>
      </c>
      <c r="G192" s="88">
        <v>310</v>
      </c>
      <c r="H192" s="88">
        <v>307</v>
      </c>
      <c r="I192" s="88">
        <v>304</v>
      </c>
      <c r="J192" s="88">
        <v>301</v>
      </c>
      <c r="K192" s="88">
        <v>298</v>
      </c>
      <c r="L192" s="89">
        <v>295</v>
      </c>
      <c r="N192" s="662"/>
      <c r="O192" s="666">
        <f>+O190+10</f>
        <v>190</v>
      </c>
      <c r="P192" s="86" t="str">
        <f>+P190</f>
        <v>48-X</v>
      </c>
      <c r="Q192" s="87">
        <v>316</v>
      </c>
      <c r="R192" s="88">
        <v>313</v>
      </c>
      <c r="S192" s="88">
        <v>310</v>
      </c>
      <c r="T192" s="88">
        <v>307</v>
      </c>
      <c r="U192" s="88">
        <v>304</v>
      </c>
      <c r="V192" s="88">
        <v>301</v>
      </c>
      <c r="W192" s="88">
        <v>298</v>
      </c>
      <c r="X192" s="89">
        <v>295</v>
      </c>
      <c r="Z192" s="662"/>
      <c r="AA192" s="666">
        <f>+AA190+10</f>
        <v>190</v>
      </c>
      <c r="AB192" s="86" t="str">
        <f>+AB190</f>
        <v>48-X</v>
      </c>
      <c r="AC192" s="87">
        <v>319</v>
      </c>
      <c r="AD192" s="88">
        <v>315</v>
      </c>
      <c r="AE192" s="88">
        <v>312</v>
      </c>
      <c r="AF192" s="88">
        <v>308</v>
      </c>
      <c r="AG192" s="88">
        <v>305</v>
      </c>
      <c r="AH192" s="88">
        <v>301</v>
      </c>
      <c r="AI192" s="88">
        <v>298</v>
      </c>
      <c r="AJ192" s="89">
        <v>295</v>
      </c>
      <c r="AL192" s="662"/>
      <c r="AM192" s="666">
        <f>+AM190+10</f>
        <v>190</v>
      </c>
      <c r="AN192" s="86" t="str">
        <f>+AN190</f>
        <v>48-X</v>
      </c>
      <c r="AO192" s="87">
        <v>319</v>
      </c>
      <c r="AP192" s="88">
        <v>315</v>
      </c>
      <c r="AQ192" s="88">
        <v>312</v>
      </c>
      <c r="AR192" s="88">
        <v>308</v>
      </c>
      <c r="AS192" s="88">
        <v>305</v>
      </c>
      <c r="AT192" s="88">
        <v>301</v>
      </c>
      <c r="AU192" s="88">
        <v>298</v>
      </c>
      <c r="AV192" s="89">
        <v>295</v>
      </c>
    </row>
    <row r="193" spans="1:48" ht="15" thickBot="1">
      <c r="A193">
        <v>193</v>
      </c>
      <c r="B193" s="662"/>
      <c r="C193" s="667"/>
      <c r="D193" s="90" t="str">
        <f>+D191</f>
        <v>48-XL</v>
      </c>
      <c r="E193" s="87">
        <v>316</v>
      </c>
      <c r="F193" s="88">
        <v>316</v>
      </c>
      <c r="G193" s="88">
        <v>316</v>
      </c>
      <c r="H193" s="88">
        <v>316</v>
      </c>
      <c r="I193" s="88">
        <v>317</v>
      </c>
      <c r="J193" s="88">
        <v>317</v>
      </c>
      <c r="K193" s="88">
        <v>317</v>
      </c>
      <c r="L193" s="89">
        <v>318</v>
      </c>
      <c r="N193" s="662"/>
      <c r="O193" s="667"/>
      <c r="P193" s="90" t="str">
        <f>+P191</f>
        <v>48-XL</v>
      </c>
      <c r="Q193" s="87">
        <v>316</v>
      </c>
      <c r="R193" s="88">
        <v>316</v>
      </c>
      <c r="S193" s="88">
        <v>316</v>
      </c>
      <c r="T193" s="88">
        <v>316</v>
      </c>
      <c r="U193" s="88">
        <v>317</v>
      </c>
      <c r="V193" s="88">
        <v>317</v>
      </c>
      <c r="W193" s="88">
        <v>317</v>
      </c>
      <c r="X193" s="89">
        <v>318</v>
      </c>
      <c r="Z193" s="662"/>
      <c r="AA193" s="667"/>
      <c r="AB193" s="90" t="str">
        <f>+AB191</f>
        <v>48-XL</v>
      </c>
      <c r="AC193" s="87">
        <v>318</v>
      </c>
      <c r="AD193" s="88">
        <v>318</v>
      </c>
      <c r="AE193" s="88">
        <v>318</v>
      </c>
      <c r="AF193" s="88">
        <v>318</v>
      </c>
      <c r="AG193" s="88">
        <v>318</v>
      </c>
      <c r="AH193" s="88">
        <v>318</v>
      </c>
      <c r="AI193" s="88">
        <v>318</v>
      </c>
      <c r="AJ193" s="89">
        <v>318</v>
      </c>
      <c r="AL193" s="662"/>
      <c r="AM193" s="667"/>
      <c r="AN193" s="90" t="str">
        <f>+AN191</f>
        <v>48-XL</v>
      </c>
      <c r="AO193" s="87">
        <v>318</v>
      </c>
      <c r="AP193" s="88">
        <v>318</v>
      </c>
      <c r="AQ193" s="88">
        <v>318</v>
      </c>
      <c r="AR193" s="88">
        <v>318</v>
      </c>
      <c r="AS193" s="88">
        <v>318</v>
      </c>
      <c r="AT193" s="88">
        <v>318</v>
      </c>
      <c r="AU193" s="88">
        <v>318</v>
      </c>
      <c r="AV193" s="89">
        <v>318</v>
      </c>
    </row>
    <row r="194" spans="1:48">
      <c r="A194">
        <v>194</v>
      </c>
      <c r="B194" s="662"/>
      <c r="C194" s="664">
        <f>+C192+10</f>
        <v>200</v>
      </c>
      <c r="D194" s="78" t="s">
        <v>133</v>
      </c>
      <c r="E194" s="83">
        <v>318</v>
      </c>
      <c r="F194" s="84">
        <v>317</v>
      </c>
      <c r="G194" s="84">
        <v>317</v>
      </c>
      <c r="H194" s="84">
        <v>316</v>
      </c>
      <c r="I194" s="84">
        <v>316</v>
      </c>
      <c r="J194" s="84">
        <v>315</v>
      </c>
      <c r="K194" s="84">
        <v>315</v>
      </c>
      <c r="L194" s="85">
        <v>315</v>
      </c>
      <c r="N194" s="662"/>
      <c r="O194" s="664">
        <f>+O192+10</f>
        <v>200</v>
      </c>
      <c r="P194" s="78" t="s">
        <v>133</v>
      </c>
      <c r="Q194" s="83">
        <v>318</v>
      </c>
      <c r="R194" s="84">
        <v>317</v>
      </c>
      <c r="S194" s="84">
        <v>317</v>
      </c>
      <c r="T194" s="84">
        <v>316</v>
      </c>
      <c r="U194" s="84">
        <v>316</v>
      </c>
      <c r="V194" s="84">
        <v>315</v>
      </c>
      <c r="W194" s="84">
        <v>315</v>
      </c>
      <c r="X194" s="85">
        <v>315</v>
      </c>
      <c r="Z194" s="662"/>
      <c r="AA194" s="664">
        <f>+AA192+10</f>
        <v>200</v>
      </c>
      <c r="AB194" s="78" t="s">
        <v>133</v>
      </c>
      <c r="AC194" s="83">
        <v>318</v>
      </c>
      <c r="AD194" s="84">
        <v>317</v>
      </c>
      <c r="AE194" s="84">
        <v>317</v>
      </c>
      <c r="AF194" s="84">
        <v>316</v>
      </c>
      <c r="AG194" s="84">
        <v>316</v>
      </c>
      <c r="AH194" s="84">
        <v>315</v>
      </c>
      <c r="AI194" s="84">
        <v>315</v>
      </c>
      <c r="AJ194" s="85">
        <v>315</v>
      </c>
      <c r="AL194" s="662"/>
      <c r="AM194" s="664">
        <f>+AM192+10</f>
        <v>200</v>
      </c>
      <c r="AN194" s="78" t="s">
        <v>133</v>
      </c>
      <c r="AO194" s="83">
        <v>318</v>
      </c>
      <c r="AP194" s="84">
        <v>317</v>
      </c>
      <c r="AQ194" s="84">
        <v>317</v>
      </c>
      <c r="AR194" s="84">
        <v>316</v>
      </c>
      <c r="AS194" s="84">
        <v>316</v>
      </c>
      <c r="AT194" s="84">
        <v>315</v>
      </c>
      <c r="AU194" s="84">
        <v>315</v>
      </c>
      <c r="AV194" s="85">
        <v>315</v>
      </c>
    </row>
    <row r="195" spans="1:48" ht="15" thickBot="1">
      <c r="A195">
        <v>195</v>
      </c>
      <c r="B195" s="663"/>
      <c r="C195" s="665"/>
      <c r="D195" s="82" t="s">
        <v>136</v>
      </c>
      <c r="E195" s="189">
        <v>318</v>
      </c>
      <c r="F195" s="186">
        <v>317</v>
      </c>
      <c r="G195" s="186">
        <v>317</v>
      </c>
      <c r="H195" s="186">
        <v>316</v>
      </c>
      <c r="I195" s="186">
        <v>316</v>
      </c>
      <c r="J195" s="186">
        <v>315</v>
      </c>
      <c r="K195" s="186">
        <v>315</v>
      </c>
      <c r="L195" s="185">
        <v>315</v>
      </c>
      <c r="N195" s="663"/>
      <c r="O195" s="665"/>
      <c r="P195" s="82" t="s">
        <v>136</v>
      </c>
      <c r="Q195" s="189">
        <v>318</v>
      </c>
      <c r="R195" s="186">
        <v>317</v>
      </c>
      <c r="S195" s="186">
        <v>317</v>
      </c>
      <c r="T195" s="186">
        <v>316</v>
      </c>
      <c r="U195" s="186">
        <v>316</v>
      </c>
      <c r="V195" s="186">
        <v>315</v>
      </c>
      <c r="W195" s="186">
        <v>315</v>
      </c>
      <c r="X195" s="185">
        <v>315</v>
      </c>
      <c r="Z195" s="663"/>
      <c r="AA195" s="665"/>
      <c r="AB195" s="82" t="s">
        <v>136</v>
      </c>
      <c r="AC195" s="189">
        <v>316</v>
      </c>
      <c r="AD195" s="186">
        <v>316</v>
      </c>
      <c r="AE195" s="186">
        <v>316</v>
      </c>
      <c r="AF195" s="186">
        <v>316</v>
      </c>
      <c r="AG195" s="186">
        <v>316</v>
      </c>
      <c r="AH195" s="186">
        <v>316</v>
      </c>
      <c r="AI195" s="186">
        <v>316</v>
      </c>
      <c r="AJ195" s="185">
        <v>317</v>
      </c>
      <c r="AL195" s="663"/>
      <c r="AM195" s="665"/>
      <c r="AN195" s="82" t="s">
        <v>136</v>
      </c>
      <c r="AO195" s="189">
        <v>316</v>
      </c>
      <c r="AP195" s="186">
        <v>316</v>
      </c>
      <c r="AQ195" s="186">
        <v>316</v>
      </c>
      <c r="AR195" s="186">
        <v>316</v>
      </c>
      <c r="AS195" s="186">
        <v>316</v>
      </c>
      <c r="AT195" s="186">
        <v>316</v>
      </c>
      <c r="AU195" s="186">
        <v>316</v>
      </c>
      <c r="AV195" s="185">
        <v>317</v>
      </c>
    </row>
    <row r="196" spans="1:48">
      <c r="A196">
        <v>196</v>
      </c>
    </row>
    <row r="197" spans="1:48">
      <c r="A197">
        <v>197</v>
      </c>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1112</v>
      </c>
      <c r="C203" s="650"/>
      <c r="D203" s="651"/>
      <c r="E203" s="649" t="s">
        <v>1132</v>
      </c>
      <c r="F203" s="650"/>
      <c r="G203" s="650"/>
      <c r="H203" s="650"/>
      <c r="I203" s="650"/>
      <c r="J203" s="650"/>
      <c r="K203" s="650"/>
      <c r="L203" s="651"/>
      <c r="N203" s="649" t="s">
        <v>1114</v>
      </c>
      <c r="O203" s="650"/>
      <c r="P203" s="651"/>
      <c r="Q203" s="649" t="s">
        <v>1132</v>
      </c>
      <c r="R203" s="650"/>
      <c r="S203" s="650"/>
      <c r="T203" s="650"/>
      <c r="U203" s="650"/>
      <c r="V203" s="650"/>
      <c r="W203" s="650"/>
      <c r="X203" s="651"/>
      <c r="Z203" s="649" t="s">
        <v>1115</v>
      </c>
      <c r="AA203" s="650"/>
      <c r="AB203" s="651"/>
      <c r="AC203" s="649" t="s">
        <v>1132</v>
      </c>
      <c r="AD203" s="650"/>
      <c r="AE203" s="650"/>
      <c r="AF203" s="650"/>
      <c r="AG203" s="650"/>
      <c r="AH203" s="650"/>
      <c r="AI203" s="650"/>
      <c r="AJ203" s="651"/>
      <c r="AL203" s="649" t="s">
        <v>1116</v>
      </c>
      <c r="AM203" s="650"/>
      <c r="AN203" s="651"/>
      <c r="AO203" s="649" t="s">
        <v>1132</v>
      </c>
      <c r="AP203" s="650"/>
      <c r="AQ203" s="650"/>
      <c r="AR203" s="650"/>
      <c r="AS203" s="650"/>
      <c r="AT203" s="650"/>
      <c r="AU203" s="650"/>
      <c r="AV203" s="651"/>
    </row>
    <row r="204" spans="1:48" ht="15.75" customHeight="1">
      <c r="A204">
        <v>204</v>
      </c>
      <c r="B204" s="652" t="s">
        <v>1128</v>
      </c>
      <c r="C204" s="652" t="s">
        <v>634</v>
      </c>
      <c r="D204" s="669" t="s">
        <v>1119</v>
      </c>
      <c r="E204" s="676" t="s">
        <v>1120</v>
      </c>
      <c r="F204" s="677"/>
      <c r="G204" s="677"/>
      <c r="H204" s="677"/>
      <c r="I204" s="677"/>
      <c r="J204" s="677"/>
      <c r="K204" s="677"/>
      <c r="L204" s="678"/>
      <c r="N204" s="652" t="s">
        <v>1128</v>
      </c>
      <c r="O204" s="652" t="s">
        <v>634</v>
      </c>
      <c r="P204" s="669" t="s">
        <v>1119</v>
      </c>
      <c r="Q204" s="676" t="s">
        <v>1120</v>
      </c>
      <c r="R204" s="677"/>
      <c r="S204" s="677"/>
      <c r="T204" s="677"/>
      <c r="U204" s="677"/>
      <c r="V204" s="677"/>
      <c r="W204" s="677"/>
      <c r="X204" s="678"/>
      <c r="Z204" s="652" t="s">
        <v>1128</v>
      </c>
      <c r="AA204" s="652" t="s">
        <v>634</v>
      </c>
      <c r="AB204" s="669" t="s">
        <v>1119</v>
      </c>
      <c r="AC204" s="676" t="s">
        <v>1120</v>
      </c>
      <c r="AD204" s="677"/>
      <c r="AE204" s="677"/>
      <c r="AF204" s="677"/>
      <c r="AG204" s="677"/>
      <c r="AH204" s="677"/>
      <c r="AI204" s="677"/>
      <c r="AJ204" s="678"/>
      <c r="AL204" s="652" t="s">
        <v>1128</v>
      </c>
      <c r="AM204" s="652" t="s">
        <v>634</v>
      </c>
      <c r="AN204" s="669" t="s">
        <v>1119</v>
      </c>
      <c r="AO204" s="676" t="s">
        <v>1120</v>
      </c>
      <c r="AP204" s="677"/>
      <c r="AQ204" s="677"/>
      <c r="AR204" s="677"/>
      <c r="AS204" s="677"/>
      <c r="AT204" s="677"/>
      <c r="AU204" s="677"/>
      <c r="AV204" s="678"/>
    </row>
    <row r="205" spans="1:48" ht="15" customHeight="1" thickBot="1">
      <c r="A205">
        <v>205</v>
      </c>
      <c r="B205" s="668"/>
      <c r="C205" s="668"/>
      <c r="D205" s="670"/>
      <c r="E205" s="679"/>
      <c r="F205" s="680"/>
      <c r="G205" s="680"/>
      <c r="H205" s="680"/>
      <c r="I205" s="680"/>
      <c r="J205" s="680"/>
      <c r="K205" s="680"/>
      <c r="L205" s="681"/>
      <c r="N205" s="668"/>
      <c r="O205" s="668"/>
      <c r="P205" s="670"/>
      <c r="Q205" s="679"/>
      <c r="R205" s="680"/>
      <c r="S205" s="680"/>
      <c r="T205" s="680"/>
      <c r="U205" s="680"/>
      <c r="V205" s="680"/>
      <c r="W205" s="680"/>
      <c r="X205" s="681"/>
      <c r="Z205" s="668"/>
      <c r="AA205" s="668"/>
      <c r="AB205" s="670"/>
      <c r="AC205" s="679"/>
      <c r="AD205" s="680"/>
      <c r="AE205" s="680"/>
      <c r="AF205" s="680"/>
      <c r="AG205" s="680"/>
      <c r="AH205" s="680"/>
      <c r="AI205" s="680"/>
      <c r="AJ205" s="681"/>
      <c r="AL205" s="668"/>
      <c r="AM205" s="668"/>
      <c r="AN205" s="670"/>
      <c r="AO205" s="679"/>
      <c r="AP205" s="680"/>
      <c r="AQ205" s="680"/>
      <c r="AR205" s="680"/>
      <c r="AS205" s="680"/>
      <c r="AT205" s="680"/>
      <c r="AU205" s="680"/>
      <c r="AV205" s="681"/>
    </row>
    <row r="206" spans="1:48" ht="15" thickBot="1">
      <c r="A206">
        <v>206</v>
      </c>
      <c r="B206" s="653"/>
      <c r="C206" s="653"/>
      <c r="D206" s="671"/>
      <c r="E206" s="75">
        <v>0</v>
      </c>
      <c r="F206" s="76">
        <v>500</v>
      </c>
      <c r="G206" s="76">
        <v>1000</v>
      </c>
      <c r="H206" s="76">
        <v>1500</v>
      </c>
      <c r="I206" s="76">
        <v>2000</v>
      </c>
      <c r="J206" s="76">
        <v>2500</v>
      </c>
      <c r="K206" s="76">
        <v>3000</v>
      </c>
      <c r="L206" s="77">
        <v>3500</v>
      </c>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
        <v>1139</v>
      </c>
      <c r="C207" s="664">
        <v>100</v>
      </c>
      <c r="D207" s="78" t="s">
        <v>133</v>
      </c>
      <c r="E207" s="79">
        <v>107</v>
      </c>
      <c r="F207" s="80">
        <v>101</v>
      </c>
      <c r="G207" s="80">
        <v>96</v>
      </c>
      <c r="H207" s="80">
        <v>91</v>
      </c>
      <c r="I207" s="80">
        <v>85</v>
      </c>
      <c r="J207" s="80">
        <v>80</v>
      </c>
      <c r="K207" s="80">
        <v>75</v>
      </c>
      <c r="L207" s="81">
        <v>70</v>
      </c>
      <c r="N207" s="661" t="s">
        <v>1139</v>
      </c>
      <c r="O207" s="664">
        <v>100</v>
      </c>
      <c r="P207" s="78" t="s">
        <v>133</v>
      </c>
      <c r="Q207" s="79">
        <v>107</v>
      </c>
      <c r="R207" s="80">
        <v>101</v>
      </c>
      <c r="S207" s="80">
        <v>96</v>
      </c>
      <c r="T207" s="80">
        <v>91</v>
      </c>
      <c r="U207" s="80">
        <v>85</v>
      </c>
      <c r="V207" s="80">
        <v>80</v>
      </c>
      <c r="W207" s="80">
        <v>75</v>
      </c>
      <c r="X207" s="81">
        <v>70</v>
      </c>
      <c r="Z207" s="661" t="s">
        <v>1139</v>
      </c>
      <c r="AA207" s="664">
        <v>100</v>
      </c>
      <c r="AB207" s="78" t="s">
        <v>133</v>
      </c>
      <c r="AC207" s="79">
        <v>107</v>
      </c>
      <c r="AD207" s="80">
        <v>101</v>
      </c>
      <c r="AE207" s="80">
        <v>96</v>
      </c>
      <c r="AF207" s="80">
        <v>91</v>
      </c>
      <c r="AG207" s="80">
        <v>85</v>
      </c>
      <c r="AH207" s="80">
        <v>80</v>
      </c>
      <c r="AI207" s="80">
        <v>75</v>
      </c>
      <c r="AJ207" s="81">
        <v>70</v>
      </c>
      <c r="AL207" s="661" t="s">
        <v>1139</v>
      </c>
      <c r="AM207" s="664">
        <v>100</v>
      </c>
      <c r="AN207" s="78" t="s">
        <v>133</v>
      </c>
      <c r="AO207" s="79">
        <v>96</v>
      </c>
      <c r="AP207" s="80">
        <v>94</v>
      </c>
      <c r="AQ207" s="80">
        <v>93</v>
      </c>
      <c r="AR207" s="80">
        <v>91</v>
      </c>
      <c r="AS207" s="80">
        <v>90</v>
      </c>
      <c r="AT207" s="80">
        <v>88</v>
      </c>
      <c r="AU207" s="80">
        <v>87</v>
      </c>
      <c r="AV207" s="81">
        <v>86</v>
      </c>
    </row>
    <row r="208" spans="1:48" ht="15" thickBot="1">
      <c r="A208">
        <v>208</v>
      </c>
      <c r="B208" s="662"/>
      <c r="C208" s="665"/>
      <c r="D208" s="82" t="s">
        <v>136</v>
      </c>
      <c r="E208" s="83">
        <v>114</v>
      </c>
      <c r="F208" s="84">
        <v>108</v>
      </c>
      <c r="G208" s="84">
        <v>102</v>
      </c>
      <c r="H208" s="84">
        <v>96</v>
      </c>
      <c r="I208" s="84">
        <v>91</v>
      </c>
      <c r="J208" s="84">
        <v>85</v>
      </c>
      <c r="K208" s="84">
        <v>79</v>
      </c>
      <c r="L208" s="85">
        <v>74</v>
      </c>
      <c r="N208" s="662"/>
      <c r="O208" s="665"/>
      <c r="P208" s="82" t="s">
        <v>136</v>
      </c>
      <c r="Q208" s="83">
        <v>114</v>
      </c>
      <c r="R208" s="84">
        <v>108</v>
      </c>
      <c r="S208" s="84">
        <v>102</v>
      </c>
      <c r="T208" s="84">
        <v>96</v>
      </c>
      <c r="U208" s="84">
        <v>91</v>
      </c>
      <c r="V208" s="84">
        <v>85</v>
      </c>
      <c r="W208" s="84">
        <v>79</v>
      </c>
      <c r="X208" s="85">
        <v>74</v>
      </c>
      <c r="Z208" s="662"/>
      <c r="AA208" s="665"/>
      <c r="AB208" s="82" t="s">
        <v>136</v>
      </c>
      <c r="AC208" s="83">
        <v>113</v>
      </c>
      <c r="AD208" s="84">
        <v>107</v>
      </c>
      <c r="AE208" s="84">
        <v>101</v>
      </c>
      <c r="AF208" s="84">
        <v>95</v>
      </c>
      <c r="AG208" s="84">
        <v>90</v>
      </c>
      <c r="AH208" s="84">
        <v>84</v>
      </c>
      <c r="AI208" s="84">
        <v>78</v>
      </c>
      <c r="AJ208" s="85">
        <v>73</v>
      </c>
      <c r="AL208" s="662"/>
      <c r="AM208" s="665"/>
      <c r="AN208" s="82" t="s">
        <v>136</v>
      </c>
      <c r="AO208" s="83">
        <v>94</v>
      </c>
      <c r="AP208" s="84">
        <v>94</v>
      </c>
      <c r="AQ208" s="84">
        <v>94</v>
      </c>
      <c r="AR208" s="84">
        <v>94</v>
      </c>
      <c r="AS208" s="84">
        <v>94</v>
      </c>
      <c r="AT208" s="84">
        <v>94</v>
      </c>
      <c r="AU208" s="84">
        <v>94</v>
      </c>
      <c r="AV208" s="85">
        <v>94</v>
      </c>
    </row>
    <row r="209" spans="1:48">
      <c r="A209">
        <v>209</v>
      </c>
      <c r="B209" s="662"/>
      <c r="C209" s="666">
        <v>110</v>
      </c>
      <c r="D209" s="86" t="str">
        <f>+D207</f>
        <v>48-X</v>
      </c>
      <c r="E209" s="87">
        <v>125</v>
      </c>
      <c r="F209" s="88">
        <v>119</v>
      </c>
      <c r="G209" s="88">
        <v>113</v>
      </c>
      <c r="H209" s="88">
        <v>107</v>
      </c>
      <c r="I209" s="88">
        <v>102</v>
      </c>
      <c r="J209" s="88">
        <v>96</v>
      </c>
      <c r="K209" s="88">
        <v>90</v>
      </c>
      <c r="L209" s="89">
        <v>85</v>
      </c>
      <c r="N209" s="662"/>
      <c r="O209" s="666">
        <v>110</v>
      </c>
      <c r="P209" s="86" t="str">
        <f>+P207</f>
        <v>48-X</v>
      </c>
      <c r="Q209" s="87">
        <v>125</v>
      </c>
      <c r="R209" s="88">
        <v>119</v>
      </c>
      <c r="S209" s="88">
        <v>113</v>
      </c>
      <c r="T209" s="88">
        <v>107</v>
      </c>
      <c r="U209" s="88">
        <v>102</v>
      </c>
      <c r="V209" s="88">
        <v>96</v>
      </c>
      <c r="W209" s="88">
        <v>90</v>
      </c>
      <c r="X209" s="89">
        <v>85</v>
      </c>
      <c r="Z209" s="662"/>
      <c r="AA209" s="666">
        <v>110</v>
      </c>
      <c r="AB209" s="86" t="str">
        <f>+AB207</f>
        <v>48-X</v>
      </c>
      <c r="AC209" s="87">
        <v>125</v>
      </c>
      <c r="AD209" s="88">
        <v>119</v>
      </c>
      <c r="AE209" s="88">
        <v>113</v>
      </c>
      <c r="AF209" s="88">
        <v>108</v>
      </c>
      <c r="AG209" s="88">
        <v>102</v>
      </c>
      <c r="AH209" s="88">
        <v>97</v>
      </c>
      <c r="AI209" s="88">
        <v>91</v>
      </c>
      <c r="AJ209" s="89">
        <v>86</v>
      </c>
      <c r="AL209" s="662"/>
      <c r="AM209" s="666">
        <v>110</v>
      </c>
      <c r="AN209" s="86" t="str">
        <f>+AN207</f>
        <v>48-X</v>
      </c>
      <c r="AO209" s="87">
        <v>120</v>
      </c>
      <c r="AP209" s="88">
        <v>115</v>
      </c>
      <c r="AQ209" s="88">
        <v>110</v>
      </c>
      <c r="AR209" s="88">
        <v>105</v>
      </c>
      <c r="AS209" s="88">
        <v>100</v>
      </c>
      <c r="AT209" s="88">
        <v>95</v>
      </c>
      <c r="AU209" s="88">
        <v>90</v>
      </c>
      <c r="AV209" s="89">
        <v>86</v>
      </c>
    </row>
    <row r="210" spans="1:48" ht="15" thickBot="1">
      <c r="A210">
        <v>210</v>
      </c>
      <c r="B210" s="662"/>
      <c r="C210" s="667"/>
      <c r="D210" s="90" t="str">
        <f>+D208</f>
        <v>48-XL</v>
      </c>
      <c r="E210" s="87">
        <v>135</v>
      </c>
      <c r="F210" s="88">
        <v>128</v>
      </c>
      <c r="G210" s="88">
        <v>122</v>
      </c>
      <c r="H210" s="88">
        <v>115</v>
      </c>
      <c r="I210" s="88">
        <v>109</v>
      </c>
      <c r="J210" s="88">
        <v>102</v>
      </c>
      <c r="K210" s="88">
        <v>96</v>
      </c>
      <c r="L210" s="89">
        <v>90</v>
      </c>
      <c r="N210" s="662"/>
      <c r="O210" s="667"/>
      <c r="P210" s="90" t="str">
        <f>+P208</f>
        <v>48-XL</v>
      </c>
      <c r="Q210" s="87">
        <v>135</v>
      </c>
      <c r="R210" s="88">
        <v>128</v>
      </c>
      <c r="S210" s="88">
        <v>122</v>
      </c>
      <c r="T210" s="88">
        <v>115</v>
      </c>
      <c r="U210" s="88">
        <v>109</v>
      </c>
      <c r="V210" s="88">
        <v>102</v>
      </c>
      <c r="W210" s="88">
        <v>96</v>
      </c>
      <c r="X210" s="89">
        <v>90</v>
      </c>
      <c r="Z210" s="662"/>
      <c r="AA210" s="667"/>
      <c r="AB210" s="90" t="str">
        <f>+AB208</f>
        <v>48-XL</v>
      </c>
      <c r="AC210" s="87">
        <v>135</v>
      </c>
      <c r="AD210" s="88">
        <v>128</v>
      </c>
      <c r="AE210" s="88">
        <v>121</v>
      </c>
      <c r="AF210" s="88">
        <v>114</v>
      </c>
      <c r="AG210" s="88">
        <v>107</v>
      </c>
      <c r="AH210" s="88">
        <v>100</v>
      </c>
      <c r="AI210" s="88">
        <v>93</v>
      </c>
      <c r="AJ210" s="89">
        <v>86</v>
      </c>
      <c r="AL210" s="662"/>
      <c r="AM210" s="667"/>
      <c r="AN210" s="90" t="str">
        <f>+AN208</f>
        <v>48-XL</v>
      </c>
      <c r="AO210" s="87">
        <v>114</v>
      </c>
      <c r="AP210" s="88">
        <v>111</v>
      </c>
      <c r="AQ210" s="88">
        <v>108</v>
      </c>
      <c r="AR210" s="88">
        <v>105</v>
      </c>
      <c r="AS210" s="88">
        <v>102</v>
      </c>
      <c r="AT210" s="88">
        <v>99</v>
      </c>
      <c r="AU210" s="88">
        <v>96</v>
      </c>
      <c r="AV210" s="89">
        <v>94</v>
      </c>
    </row>
    <row r="211" spans="1:48">
      <c r="A211">
        <v>211</v>
      </c>
      <c r="B211" s="662"/>
      <c r="C211" s="664">
        <f>+C209+10</f>
        <v>120</v>
      </c>
      <c r="D211" s="78" t="s">
        <v>133</v>
      </c>
      <c r="E211" s="83">
        <v>144</v>
      </c>
      <c r="F211" s="84">
        <v>137</v>
      </c>
      <c r="G211" s="84">
        <v>131</v>
      </c>
      <c r="H211" s="84">
        <v>125</v>
      </c>
      <c r="I211" s="84">
        <v>119</v>
      </c>
      <c r="J211" s="84">
        <v>113</v>
      </c>
      <c r="K211" s="84">
        <v>107</v>
      </c>
      <c r="L211" s="85">
        <v>101</v>
      </c>
      <c r="N211" s="662"/>
      <c r="O211" s="664">
        <f>+O209+10</f>
        <v>120</v>
      </c>
      <c r="P211" s="78" t="s">
        <v>133</v>
      </c>
      <c r="Q211" s="83">
        <v>144</v>
      </c>
      <c r="R211" s="84">
        <v>137</v>
      </c>
      <c r="S211" s="84">
        <v>131</v>
      </c>
      <c r="T211" s="84">
        <v>125</v>
      </c>
      <c r="U211" s="84">
        <v>119</v>
      </c>
      <c r="V211" s="84">
        <v>113</v>
      </c>
      <c r="W211" s="84">
        <v>107</v>
      </c>
      <c r="X211" s="85">
        <v>101</v>
      </c>
      <c r="Z211" s="662"/>
      <c r="AA211" s="664">
        <f>+AA209+10</f>
        <v>120</v>
      </c>
      <c r="AB211" s="78" t="s">
        <v>133</v>
      </c>
      <c r="AC211" s="83">
        <v>144</v>
      </c>
      <c r="AD211" s="84">
        <v>137</v>
      </c>
      <c r="AE211" s="84">
        <v>131</v>
      </c>
      <c r="AF211" s="84">
        <v>125</v>
      </c>
      <c r="AG211" s="84">
        <v>118</v>
      </c>
      <c r="AH211" s="84">
        <v>112</v>
      </c>
      <c r="AI211" s="84">
        <v>106</v>
      </c>
      <c r="AJ211" s="85">
        <v>100</v>
      </c>
      <c r="AL211" s="662"/>
      <c r="AM211" s="664">
        <f>+AM209+10</f>
        <v>120</v>
      </c>
      <c r="AN211" s="78" t="s">
        <v>133</v>
      </c>
      <c r="AO211" s="83">
        <v>144</v>
      </c>
      <c r="AP211" s="84">
        <v>136</v>
      </c>
      <c r="AQ211" s="84">
        <v>128</v>
      </c>
      <c r="AR211" s="84">
        <v>120</v>
      </c>
      <c r="AS211" s="84">
        <v>113</v>
      </c>
      <c r="AT211" s="84">
        <v>105</v>
      </c>
      <c r="AU211" s="84">
        <v>97</v>
      </c>
      <c r="AV211" s="85">
        <v>90</v>
      </c>
    </row>
    <row r="212" spans="1:48" ht="15" thickBot="1">
      <c r="A212">
        <v>212</v>
      </c>
      <c r="B212" s="662"/>
      <c r="C212" s="665"/>
      <c r="D212" s="82" t="s">
        <v>136</v>
      </c>
      <c r="E212" s="83">
        <v>158</v>
      </c>
      <c r="F212" s="84">
        <v>150</v>
      </c>
      <c r="G212" s="84">
        <v>143</v>
      </c>
      <c r="H212" s="84">
        <v>135</v>
      </c>
      <c r="I212" s="84">
        <v>128</v>
      </c>
      <c r="J212" s="84">
        <v>120</v>
      </c>
      <c r="K212" s="84">
        <v>113</v>
      </c>
      <c r="L212" s="85">
        <v>106</v>
      </c>
      <c r="N212" s="662"/>
      <c r="O212" s="665"/>
      <c r="P212" s="82" t="s">
        <v>136</v>
      </c>
      <c r="Q212" s="83">
        <v>158</v>
      </c>
      <c r="R212" s="84">
        <v>150</v>
      </c>
      <c r="S212" s="84">
        <v>143</v>
      </c>
      <c r="T212" s="84">
        <v>135</v>
      </c>
      <c r="U212" s="84">
        <v>128</v>
      </c>
      <c r="V212" s="84">
        <v>120</v>
      </c>
      <c r="W212" s="84">
        <v>113</v>
      </c>
      <c r="X212" s="85">
        <v>106</v>
      </c>
      <c r="Z212" s="662"/>
      <c r="AA212" s="665"/>
      <c r="AB212" s="82" t="s">
        <v>136</v>
      </c>
      <c r="AC212" s="83">
        <v>158</v>
      </c>
      <c r="AD212" s="84">
        <v>150</v>
      </c>
      <c r="AE212" s="84">
        <v>142</v>
      </c>
      <c r="AF212" s="84">
        <v>134</v>
      </c>
      <c r="AG212" s="84">
        <v>126</v>
      </c>
      <c r="AH212" s="84">
        <v>118</v>
      </c>
      <c r="AI212" s="84">
        <v>110</v>
      </c>
      <c r="AJ212" s="85">
        <v>103</v>
      </c>
      <c r="AL212" s="662"/>
      <c r="AM212" s="665"/>
      <c r="AN212" s="82" t="s">
        <v>136</v>
      </c>
      <c r="AO212" s="83">
        <v>138</v>
      </c>
      <c r="AP212" s="84">
        <v>131</v>
      </c>
      <c r="AQ212" s="84">
        <v>125</v>
      </c>
      <c r="AR212" s="84">
        <v>119</v>
      </c>
      <c r="AS212" s="84">
        <v>112</v>
      </c>
      <c r="AT212" s="84">
        <v>106</v>
      </c>
      <c r="AU212" s="84">
        <v>100</v>
      </c>
      <c r="AV212" s="85">
        <v>94</v>
      </c>
    </row>
    <row r="213" spans="1:48">
      <c r="A213">
        <v>213</v>
      </c>
      <c r="B213" s="662"/>
      <c r="C213" s="666">
        <f>+C211+10</f>
        <v>130</v>
      </c>
      <c r="D213" s="86" t="str">
        <f>+D211</f>
        <v>48-X</v>
      </c>
      <c r="E213" s="87">
        <v>164</v>
      </c>
      <c r="F213" s="88">
        <v>157</v>
      </c>
      <c r="G213" s="88">
        <v>150</v>
      </c>
      <c r="H213" s="88">
        <v>143</v>
      </c>
      <c r="I213" s="88">
        <v>136</v>
      </c>
      <c r="J213" s="88">
        <v>129</v>
      </c>
      <c r="K213" s="88">
        <v>122</v>
      </c>
      <c r="L213" s="89">
        <v>116</v>
      </c>
      <c r="N213" s="662"/>
      <c r="O213" s="666">
        <f>+O211+10</f>
        <v>130</v>
      </c>
      <c r="P213" s="86" t="str">
        <f>+P211</f>
        <v>48-X</v>
      </c>
      <c r="Q213" s="87">
        <v>164</v>
      </c>
      <c r="R213" s="88">
        <v>157</v>
      </c>
      <c r="S213" s="88">
        <v>150</v>
      </c>
      <c r="T213" s="88">
        <v>143</v>
      </c>
      <c r="U213" s="88">
        <v>136</v>
      </c>
      <c r="V213" s="88">
        <v>129</v>
      </c>
      <c r="W213" s="88">
        <v>122</v>
      </c>
      <c r="X213" s="89">
        <v>116</v>
      </c>
      <c r="Z213" s="662"/>
      <c r="AA213" s="666">
        <f>+AA211+10</f>
        <v>130</v>
      </c>
      <c r="AB213" s="86" t="str">
        <f>+AB211</f>
        <v>48-X</v>
      </c>
      <c r="AC213" s="87">
        <v>164</v>
      </c>
      <c r="AD213" s="88">
        <v>157</v>
      </c>
      <c r="AE213" s="88">
        <v>150</v>
      </c>
      <c r="AF213" s="88">
        <v>143</v>
      </c>
      <c r="AG213" s="88">
        <v>136</v>
      </c>
      <c r="AH213" s="88">
        <v>129</v>
      </c>
      <c r="AI213" s="88">
        <v>122</v>
      </c>
      <c r="AJ213" s="89">
        <v>116</v>
      </c>
      <c r="AL213" s="662"/>
      <c r="AM213" s="666">
        <f>+AM211+10</f>
        <v>130</v>
      </c>
      <c r="AN213" s="86" t="str">
        <f>+AN211</f>
        <v>48-X</v>
      </c>
      <c r="AO213" s="87">
        <v>164</v>
      </c>
      <c r="AP213" s="88">
        <v>156</v>
      </c>
      <c r="AQ213" s="88">
        <v>148</v>
      </c>
      <c r="AR213" s="88">
        <v>140</v>
      </c>
      <c r="AS213" s="88">
        <v>132</v>
      </c>
      <c r="AT213" s="88">
        <v>124</v>
      </c>
      <c r="AU213" s="88">
        <v>116</v>
      </c>
      <c r="AV213" s="89">
        <v>108</v>
      </c>
    </row>
    <row r="214" spans="1:48" ht="15" thickBot="1">
      <c r="A214">
        <v>214</v>
      </c>
      <c r="B214" s="662"/>
      <c r="C214" s="667"/>
      <c r="D214" s="90" t="str">
        <f>+D212</f>
        <v>48-XL</v>
      </c>
      <c r="E214" s="87">
        <v>180</v>
      </c>
      <c r="F214" s="88">
        <v>172</v>
      </c>
      <c r="G214" s="88">
        <v>164</v>
      </c>
      <c r="H214" s="88">
        <v>156</v>
      </c>
      <c r="I214" s="88">
        <v>148</v>
      </c>
      <c r="J214" s="88">
        <v>140</v>
      </c>
      <c r="K214" s="88">
        <v>132</v>
      </c>
      <c r="L214" s="89">
        <v>124</v>
      </c>
      <c r="N214" s="662"/>
      <c r="O214" s="667"/>
      <c r="P214" s="90" t="str">
        <f>+P212</f>
        <v>48-XL</v>
      </c>
      <c r="Q214" s="87">
        <v>180</v>
      </c>
      <c r="R214" s="88">
        <v>172</v>
      </c>
      <c r="S214" s="88">
        <v>164</v>
      </c>
      <c r="T214" s="88">
        <v>156</v>
      </c>
      <c r="U214" s="88">
        <v>148</v>
      </c>
      <c r="V214" s="88">
        <v>140</v>
      </c>
      <c r="W214" s="88">
        <v>132</v>
      </c>
      <c r="X214" s="89">
        <v>124</v>
      </c>
      <c r="Z214" s="662"/>
      <c r="AA214" s="667"/>
      <c r="AB214" s="90" t="str">
        <f>+AB212</f>
        <v>48-XL</v>
      </c>
      <c r="AC214" s="87">
        <v>180</v>
      </c>
      <c r="AD214" s="88">
        <v>172</v>
      </c>
      <c r="AE214" s="88">
        <v>164</v>
      </c>
      <c r="AF214" s="88">
        <v>156</v>
      </c>
      <c r="AG214" s="88">
        <v>148</v>
      </c>
      <c r="AH214" s="88">
        <v>140</v>
      </c>
      <c r="AI214" s="88">
        <v>132</v>
      </c>
      <c r="AJ214" s="89">
        <v>124</v>
      </c>
      <c r="AL214" s="662"/>
      <c r="AM214" s="667"/>
      <c r="AN214" s="90" t="str">
        <f>+AN212</f>
        <v>48-XL</v>
      </c>
      <c r="AO214" s="87">
        <v>165</v>
      </c>
      <c r="AP214" s="88">
        <v>156</v>
      </c>
      <c r="AQ214" s="88">
        <v>147</v>
      </c>
      <c r="AR214" s="88">
        <v>138</v>
      </c>
      <c r="AS214" s="88">
        <v>129</v>
      </c>
      <c r="AT214" s="88">
        <v>120</v>
      </c>
      <c r="AU214" s="88">
        <v>111</v>
      </c>
      <c r="AV214" s="89">
        <v>103</v>
      </c>
    </row>
    <row r="215" spans="1:48">
      <c r="A215">
        <v>215</v>
      </c>
      <c r="B215" s="662"/>
      <c r="C215" s="664">
        <f>+C213+10</f>
        <v>140</v>
      </c>
      <c r="D215" s="78" t="s">
        <v>133</v>
      </c>
      <c r="E215" s="83">
        <v>182</v>
      </c>
      <c r="F215" s="84">
        <v>174</v>
      </c>
      <c r="G215" s="84">
        <v>167</v>
      </c>
      <c r="H215" s="84">
        <v>160</v>
      </c>
      <c r="I215" s="84">
        <v>152</v>
      </c>
      <c r="J215" s="84">
        <v>145</v>
      </c>
      <c r="K215" s="84">
        <v>138</v>
      </c>
      <c r="L215" s="85">
        <v>131</v>
      </c>
      <c r="N215" s="662"/>
      <c r="O215" s="664">
        <f>+O213+10</f>
        <v>140</v>
      </c>
      <c r="P215" s="78" t="s">
        <v>133</v>
      </c>
      <c r="Q215" s="83">
        <v>182</v>
      </c>
      <c r="R215" s="84">
        <v>174</v>
      </c>
      <c r="S215" s="84">
        <v>167</v>
      </c>
      <c r="T215" s="84">
        <v>160</v>
      </c>
      <c r="U215" s="84">
        <v>152</v>
      </c>
      <c r="V215" s="84">
        <v>145</v>
      </c>
      <c r="W215" s="84">
        <v>138</v>
      </c>
      <c r="X215" s="85">
        <v>131</v>
      </c>
      <c r="Z215" s="662"/>
      <c r="AA215" s="664">
        <f>+AA213+10</f>
        <v>140</v>
      </c>
      <c r="AB215" s="78" t="s">
        <v>133</v>
      </c>
      <c r="AC215" s="83">
        <v>183</v>
      </c>
      <c r="AD215" s="84">
        <v>175</v>
      </c>
      <c r="AE215" s="84">
        <v>168</v>
      </c>
      <c r="AF215" s="84">
        <v>160</v>
      </c>
      <c r="AG215" s="84">
        <v>153</v>
      </c>
      <c r="AH215" s="84">
        <v>145</v>
      </c>
      <c r="AI215" s="84">
        <v>138</v>
      </c>
      <c r="AJ215" s="85">
        <v>131</v>
      </c>
      <c r="AL215" s="662"/>
      <c r="AM215" s="664">
        <f>+AM213+10</f>
        <v>140</v>
      </c>
      <c r="AN215" s="78" t="s">
        <v>133</v>
      </c>
      <c r="AO215" s="83">
        <v>183</v>
      </c>
      <c r="AP215" s="84">
        <v>175</v>
      </c>
      <c r="AQ215" s="84">
        <v>167</v>
      </c>
      <c r="AR215" s="84">
        <v>159</v>
      </c>
      <c r="AS215" s="84">
        <v>151</v>
      </c>
      <c r="AT215" s="84">
        <v>143</v>
      </c>
      <c r="AU215" s="84">
        <v>135</v>
      </c>
      <c r="AV215" s="85">
        <v>127</v>
      </c>
    </row>
    <row r="216" spans="1:48" ht="15" thickBot="1">
      <c r="A216">
        <v>216</v>
      </c>
      <c r="B216" s="662"/>
      <c r="C216" s="665"/>
      <c r="D216" s="82" t="s">
        <v>136</v>
      </c>
      <c r="E216" s="83">
        <v>201</v>
      </c>
      <c r="F216" s="84">
        <v>192</v>
      </c>
      <c r="G216" s="84">
        <v>183</v>
      </c>
      <c r="H216" s="84">
        <v>175</v>
      </c>
      <c r="I216" s="84">
        <v>166</v>
      </c>
      <c r="J216" s="84">
        <v>158</v>
      </c>
      <c r="K216" s="84">
        <v>149</v>
      </c>
      <c r="L216" s="85">
        <v>141</v>
      </c>
      <c r="N216" s="662"/>
      <c r="O216" s="665"/>
      <c r="P216" s="82" t="s">
        <v>136</v>
      </c>
      <c r="Q216" s="83">
        <v>201</v>
      </c>
      <c r="R216" s="84">
        <v>192</v>
      </c>
      <c r="S216" s="84">
        <v>183</v>
      </c>
      <c r="T216" s="84">
        <v>175</v>
      </c>
      <c r="U216" s="84">
        <v>166</v>
      </c>
      <c r="V216" s="84">
        <v>158</v>
      </c>
      <c r="W216" s="84">
        <v>149</v>
      </c>
      <c r="X216" s="85">
        <v>141</v>
      </c>
      <c r="Z216" s="662"/>
      <c r="AA216" s="665"/>
      <c r="AB216" s="82" t="s">
        <v>136</v>
      </c>
      <c r="AC216" s="83">
        <v>201</v>
      </c>
      <c r="AD216" s="84">
        <v>192</v>
      </c>
      <c r="AE216" s="84">
        <v>184</v>
      </c>
      <c r="AF216" s="84">
        <v>175</v>
      </c>
      <c r="AG216" s="84">
        <v>167</v>
      </c>
      <c r="AH216" s="84">
        <v>158</v>
      </c>
      <c r="AI216" s="84">
        <v>150</v>
      </c>
      <c r="AJ216" s="85">
        <v>142</v>
      </c>
      <c r="AL216" s="662"/>
      <c r="AM216" s="665"/>
      <c r="AN216" s="82" t="s">
        <v>136</v>
      </c>
      <c r="AO216" s="83">
        <v>193</v>
      </c>
      <c r="AP216" s="84">
        <v>182</v>
      </c>
      <c r="AQ216" s="84">
        <v>172</v>
      </c>
      <c r="AR216" s="84">
        <v>162</v>
      </c>
      <c r="AS216" s="84">
        <v>151</v>
      </c>
      <c r="AT216" s="84">
        <v>141</v>
      </c>
      <c r="AU216" s="84">
        <v>131</v>
      </c>
      <c r="AV216" s="85">
        <v>121</v>
      </c>
    </row>
    <row r="217" spans="1:48">
      <c r="A217">
        <v>217</v>
      </c>
      <c r="B217" s="662"/>
      <c r="C217" s="666">
        <f>+C215+10</f>
        <v>150</v>
      </c>
      <c r="D217" s="86" t="str">
        <f>+D215</f>
        <v>48-X</v>
      </c>
      <c r="E217" s="87">
        <v>202</v>
      </c>
      <c r="F217" s="88">
        <v>193</v>
      </c>
      <c r="G217" s="88">
        <v>185</v>
      </c>
      <c r="H217" s="88">
        <v>177</v>
      </c>
      <c r="I217" s="88">
        <v>169</v>
      </c>
      <c r="J217" s="88">
        <v>161</v>
      </c>
      <c r="K217" s="88">
        <v>153</v>
      </c>
      <c r="L217" s="89">
        <v>145</v>
      </c>
      <c r="N217" s="662"/>
      <c r="O217" s="666">
        <f>+O215+10</f>
        <v>150</v>
      </c>
      <c r="P217" s="86" t="str">
        <f>+P215</f>
        <v>48-X</v>
      </c>
      <c r="Q217" s="87">
        <v>202</v>
      </c>
      <c r="R217" s="88">
        <v>193</v>
      </c>
      <c r="S217" s="88">
        <v>185</v>
      </c>
      <c r="T217" s="88">
        <v>177</v>
      </c>
      <c r="U217" s="88">
        <v>169</v>
      </c>
      <c r="V217" s="88">
        <v>161</v>
      </c>
      <c r="W217" s="88">
        <v>153</v>
      </c>
      <c r="X217" s="89">
        <v>145</v>
      </c>
      <c r="Z217" s="662"/>
      <c r="AA217" s="666">
        <f>+AA215+10</f>
        <v>150</v>
      </c>
      <c r="AB217" s="86" t="str">
        <f>+AB215</f>
        <v>48-X</v>
      </c>
      <c r="AC217" s="87">
        <v>202</v>
      </c>
      <c r="AD217" s="88">
        <v>193</v>
      </c>
      <c r="AE217" s="88">
        <v>185</v>
      </c>
      <c r="AF217" s="88">
        <v>177</v>
      </c>
      <c r="AG217" s="88">
        <v>169</v>
      </c>
      <c r="AH217" s="88">
        <v>161</v>
      </c>
      <c r="AI217" s="88">
        <v>153</v>
      </c>
      <c r="AJ217" s="89">
        <v>145</v>
      </c>
      <c r="AL217" s="662"/>
      <c r="AM217" s="666">
        <f>+AM215+10</f>
        <v>150</v>
      </c>
      <c r="AN217" s="86" t="str">
        <f>+AN215</f>
        <v>48-X</v>
      </c>
      <c r="AO217" s="87">
        <v>202</v>
      </c>
      <c r="AP217" s="88">
        <v>193</v>
      </c>
      <c r="AQ217" s="88">
        <v>185</v>
      </c>
      <c r="AR217" s="88">
        <v>177</v>
      </c>
      <c r="AS217" s="88">
        <v>169</v>
      </c>
      <c r="AT217" s="88">
        <v>161</v>
      </c>
      <c r="AU217" s="88">
        <v>153</v>
      </c>
      <c r="AV217" s="89">
        <v>145</v>
      </c>
    </row>
    <row r="218" spans="1:48" ht="15" thickBot="1">
      <c r="A218">
        <v>218</v>
      </c>
      <c r="B218" s="662"/>
      <c r="C218" s="667"/>
      <c r="D218" s="90" t="str">
        <f>+D216</f>
        <v>48-XL</v>
      </c>
      <c r="E218" s="87">
        <v>222</v>
      </c>
      <c r="F218" s="88">
        <v>213</v>
      </c>
      <c r="G218" s="88">
        <v>204</v>
      </c>
      <c r="H218" s="88">
        <v>195</v>
      </c>
      <c r="I218" s="88">
        <v>186</v>
      </c>
      <c r="J218" s="88">
        <v>177</v>
      </c>
      <c r="K218" s="88">
        <v>168</v>
      </c>
      <c r="L218" s="89">
        <v>160</v>
      </c>
      <c r="N218" s="662"/>
      <c r="O218" s="667"/>
      <c r="P218" s="90" t="str">
        <f>+P216</f>
        <v>48-XL</v>
      </c>
      <c r="Q218" s="87">
        <v>222</v>
      </c>
      <c r="R218" s="88">
        <v>213</v>
      </c>
      <c r="S218" s="88">
        <v>204</v>
      </c>
      <c r="T218" s="88">
        <v>195</v>
      </c>
      <c r="U218" s="88">
        <v>186</v>
      </c>
      <c r="V218" s="88">
        <v>177</v>
      </c>
      <c r="W218" s="88">
        <v>168</v>
      </c>
      <c r="X218" s="89">
        <v>160</v>
      </c>
      <c r="Z218" s="662"/>
      <c r="AA218" s="667"/>
      <c r="AB218" s="90" t="str">
        <f>+AB216</f>
        <v>48-XL</v>
      </c>
      <c r="AC218" s="87">
        <v>222</v>
      </c>
      <c r="AD218" s="88">
        <v>213</v>
      </c>
      <c r="AE218" s="88">
        <v>204</v>
      </c>
      <c r="AF218" s="88">
        <v>195</v>
      </c>
      <c r="AG218" s="88">
        <v>187</v>
      </c>
      <c r="AH218" s="88">
        <v>178</v>
      </c>
      <c r="AI218" s="88">
        <v>169</v>
      </c>
      <c r="AJ218" s="89">
        <v>161</v>
      </c>
      <c r="AL218" s="662"/>
      <c r="AM218" s="667"/>
      <c r="AN218" s="90" t="str">
        <f>+AN216</f>
        <v>48-XL</v>
      </c>
      <c r="AO218" s="87">
        <v>222</v>
      </c>
      <c r="AP218" s="88">
        <v>210</v>
      </c>
      <c r="AQ218" s="88">
        <v>198</v>
      </c>
      <c r="AR218" s="88">
        <v>187</v>
      </c>
      <c r="AS218" s="88">
        <v>175</v>
      </c>
      <c r="AT218" s="88">
        <v>164</v>
      </c>
      <c r="AU218" s="88">
        <v>152</v>
      </c>
      <c r="AV218" s="89">
        <v>141</v>
      </c>
    </row>
    <row r="219" spans="1:48">
      <c r="A219">
        <v>219</v>
      </c>
      <c r="B219" s="662"/>
      <c r="C219" s="664">
        <f>+C217+10</f>
        <v>160</v>
      </c>
      <c r="D219" s="78" t="s">
        <v>133</v>
      </c>
      <c r="E219" s="83">
        <v>223</v>
      </c>
      <c r="F219" s="84">
        <v>214</v>
      </c>
      <c r="G219" s="84">
        <v>205</v>
      </c>
      <c r="H219" s="84">
        <v>196</v>
      </c>
      <c r="I219" s="84">
        <v>187</v>
      </c>
      <c r="J219" s="84">
        <v>178</v>
      </c>
      <c r="K219" s="84">
        <v>169</v>
      </c>
      <c r="L219" s="85">
        <v>161</v>
      </c>
      <c r="N219" s="662"/>
      <c r="O219" s="664">
        <f>+O217+10</f>
        <v>160</v>
      </c>
      <c r="P219" s="78" t="s">
        <v>133</v>
      </c>
      <c r="Q219" s="83">
        <v>223</v>
      </c>
      <c r="R219" s="84">
        <v>214</v>
      </c>
      <c r="S219" s="84">
        <v>205</v>
      </c>
      <c r="T219" s="84">
        <v>196</v>
      </c>
      <c r="U219" s="84">
        <v>187</v>
      </c>
      <c r="V219" s="84">
        <v>178</v>
      </c>
      <c r="W219" s="84">
        <v>169</v>
      </c>
      <c r="X219" s="85">
        <v>161</v>
      </c>
      <c r="Z219" s="662"/>
      <c r="AA219" s="664">
        <f>+AA217+10</f>
        <v>160</v>
      </c>
      <c r="AB219" s="78" t="s">
        <v>133</v>
      </c>
      <c r="AC219" s="83">
        <v>222</v>
      </c>
      <c r="AD219" s="84">
        <v>213</v>
      </c>
      <c r="AE219" s="84">
        <v>204</v>
      </c>
      <c r="AF219" s="84">
        <v>196</v>
      </c>
      <c r="AG219" s="84">
        <v>187</v>
      </c>
      <c r="AH219" s="84">
        <v>179</v>
      </c>
      <c r="AI219" s="84">
        <v>170</v>
      </c>
      <c r="AJ219" s="85">
        <v>162</v>
      </c>
      <c r="AL219" s="662"/>
      <c r="AM219" s="664">
        <f>+AM217+10</f>
        <v>160</v>
      </c>
      <c r="AN219" s="78" t="s">
        <v>133</v>
      </c>
      <c r="AO219" s="83">
        <v>222</v>
      </c>
      <c r="AP219" s="84">
        <v>213</v>
      </c>
      <c r="AQ219" s="84">
        <v>204</v>
      </c>
      <c r="AR219" s="84">
        <v>196</v>
      </c>
      <c r="AS219" s="84">
        <v>187</v>
      </c>
      <c r="AT219" s="84">
        <v>179</v>
      </c>
      <c r="AU219" s="84">
        <v>170</v>
      </c>
      <c r="AV219" s="85">
        <v>162</v>
      </c>
    </row>
    <row r="220" spans="1:48" ht="15" thickBot="1">
      <c r="A220">
        <v>220</v>
      </c>
      <c r="B220" s="662"/>
      <c r="C220" s="665"/>
      <c r="D220" s="82" t="s">
        <v>136</v>
      </c>
      <c r="E220" s="83">
        <v>230</v>
      </c>
      <c r="F220" s="84">
        <v>222</v>
      </c>
      <c r="G220" s="84">
        <v>215</v>
      </c>
      <c r="H220" s="84">
        <v>207</v>
      </c>
      <c r="I220" s="84">
        <v>200</v>
      </c>
      <c r="J220" s="84">
        <v>192</v>
      </c>
      <c r="K220" s="84">
        <v>185</v>
      </c>
      <c r="L220" s="85">
        <v>178</v>
      </c>
      <c r="N220" s="662"/>
      <c r="O220" s="665"/>
      <c r="P220" s="82" t="s">
        <v>136</v>
      </c>
      <c r="Q220" s="83">
        <v>230</v>
      </c>
      <c r="R220" s="84">
        <v>222</v>
      </c>
      <c r="S220" s="84">
        <v>215</v>
      </c>
      <c r="T220" s="84">
        <v>207</v>
      </c>
      <c r="U220" s="84">
        <v>200</v>
      </c>
      <c r="V220" s="84">
        <v>192</v>
      </c>
      <c r="W220" s="84">
        <v>185</v>
      </c>
      <c r="X220" s="85">
        <v>178</v>
      </c>
      <c r="Z220" s="662"/>
      <c r="AA220" s="665"/>
      <c r="AB220" s="82" t="s">
        <v>136</v>
      </c>
      <c r="AC220" s="83">
        <v>226</v>
      </c>
      <c r="AD220" s="84">
        <v>219</v>
      </c>
      <c r="AE220" s="84">
        <v>212</v>
      </c>
      <c r="AF220" s="84">
        <v>205</v>
      </c>
      <c r="AG220" s="84">
        <v>198</v>
      </c>
      <c r="AH220" s="84">
        <v>191</v>
      </c>
      <c r="AI220" s="84">
        <v>184</v>
      </c>
      <c r="AJ220" s="85">
        <v>178</v>
      </c>
      <c r="AL220" s="662"/>
      <c r="AM220" s="665"/>
      <c r="AN220" s="82" t="s">
        <v>136</v>
      </c>
      <c r="AO220" s="83">
        <v>226</v>
      </c>
      <c r="AP220" s="84">
        <v>216</v>
      </c>
      <c r="AQ220" s="84">
        <v>207</v>
      </c>
      <c r="AR220" s="84">
        <v>198</v>
      </c>
      <c r="AS220" s="84">
        <v>189</v>
      </c>
      <c r="AT220" s="84">
        <v>180</v>
      </c>
      <c r="AU220" s="84">
        <v>171</v>
      </c>
      <c r="AV220" s="85">
        <v>162</v>
      </c>
    </row>
    <row r="221" spans="1:48">
      <c r="A221">
        <v>221</v>
      </c>
      <c r="B221" s="662"/>
      <c r="C221" s="666">
        <f>+C219+10</f>
        <v>170</v>
      </c>
      <c r="D221" s="86" t="str">
        <f>+D219</f>
        <v>48-X</v>
      </c>
      <c r="E221" s="87">
        <v>230</v>
      </c>
      <c r="F221" s="88">
        <v>222</v>
      </c>
      <c r="G221" s="88">
        <v>215</v>
      </c>
      <c r="H221" s="88">
        <v>207</v>
      </c>
      <c r="I221" s="88">
        <v>200</v>
      </c>
      <c r="J221" s="88">
        <v>192</v>
      </c>
      <c r="K221" s="88">
        <v>185</v>
      </c>
      <c r="L221" s="89">
        <v>178</v>
      </c>
      <c r="N221" s="662"/>
      <c r="O221" s="666">
        <f>+O219+10</f>
        <v>170</v>
      </c>
      <c r="P221" s="86" t="str">
        <f>+P219</f>
        <v>48-X</v>
      </c>
      <c r="Q221" s="87">
        <v>230</v>
      </c>
      <c r="R221" s="88">
        <v>222</v>
      </c>
      <c r="S221" s="88">
        <v>215</v>
      </c>
      <c r="T221" s="88">
        <v>207</v>
      </c>
      <c r="U221" s="88">
        <v>200</v>
      </c>
      <c r="V221" s="88">
        <v>192</v>
      </c>
      <c r="W221" s="88">
        <v>185</v>
      </c>
      <c r="X221" s="89">
        <v>178</v>
      </c>
      <c r="Z221" s="662"/>
      <c r="AA221" s="666">
        <f>+AA219+10</f>
        <v>170</v>
      </c>
      <c r="AB221" s="86" t="str">
        <f>+AB219</f>
        <v>48-X</v>
      </c>
      <c r="AC221" s="87">
        <v>227</v>
      </c>
      <c r="AD221" s="88">
        <v>220</v>
      </c>
      <c r="AE221" s="88">
        <v>213</v>
      </c>
      <c r="AF221" s="88">
        <v>206</v>
      </c>
      <c r="AG221" s="88">
        <v>199</v>
      </c>
      <c r="AH221" s="88">
        <v>192</v>
      </c>
      <c r="AI221" s="88">
        <v>185</v>
      </c>
      <c r="AJ221" s="89">
        <v>178</v>
      </c>
      <c r="AL221" s="662"/>
      <c r="AM221" s="666">
        <f>+AM219+10</f>
        <v>170</v>
      </c>
      <c r="AN221" s="86" t="str">
        <f>+AN219</f>
        <v>48-X</v>
      </c>
      <c r="AO221" s="87">
        <v>227</v>
      </c>
      <c r="AP221" s="88">
        <v>220</v>
      </c>
      <c r="AQ221" s="88">
        <v>213</v>
      </c>
      <c r="AR221" s="88">
        <v>206</v>
      </c>
      <c r="AS221" s="88">
        <v>199</v>
      </c>
      <c r="AT221" s="88">
        <v>192</v>
      </c>
      <c r="AU221" s="88">
        <v>185</v>
      </c>
      <c r="AV221" s="89">
        <v>178</v>
      </c>
    </row>
    <row r="222" spans="1:48" ht="15" thickBot="1">
      <c r="A222">
        <v>222</v>
      </c>
      <c r="B222" s="662"/>
      <c r="C222" s="667"/>
      <c r="D222" s="90" t="str">
        <f>+D220</f>
        <v>48-XL</v>
      </c>
      <c r="E222" s="87">
        <v>231</v>
      </c>
      <c r="F222" s="88">
        <v>225</v>
      </c>
      <c r="G222" s="88">
        <v>220</v>
      </c>
      <c r="H222" s="88">
        <v>215</v>
      </c>
      <c r="I222" s="88">
        <v>210</v>
      </c>
      <c r="J222" s="88">
        <v>205</v>
      </c>
      <c r="K222" s="88">
        <v>200</v>
      </c>
      <c r="L222" s="89">
        <v>195</v>
      </c>
      <c r="N222" s="662"/>
      <c r="O222" s="667"/>
      <c r="P222" s="90" t="str">
        <f>+P220</f>
        <v>48-XL</v>
      </c>
      <c r="Q222" s="87">
        <v>231</v>
      </c>
      <c r="R222" s="88">
        <v>225</v>
      </c>
      <c r="S222" s="88">
        <v>220</v>
      </c>
      <c r="T222" s="88">
        <v>215</v>
      </c>
      <c r="U222" s="88">
        <v>210</v>
      </c>
      <c r="V222" s="88">
        <v>205</v>
      </c>
      <c r="W222" s="88">
        <v>200</v>
      </c>
      <c r="X222" s="89">
        <v>195</v>
      </c>
      <c r="Z222" s="662"/>
      <c r="AA222" s="667"/>
      <c r="AB222" s="90" t="str">
        <f>+AB220</f>
        <v>48-XL</v>
      </c>
      <c r="AC222" s="87">
        <v>228</v>
      </c>
      <c r="AD222" s="88">
        <v>223</v>
      </c>
      <c r="AE222" s="88">
        <v>218</v>
      </c>
      <c r="AF222" s="88">
        <v>213</v>
      </c>
      <c r="AG222" s="88">
        <v>209</v>
      </c>
      <c r="AH222" s="88">
        <v>204</v>
      </c>
      <c r="AI222" s="88">
        <v>199</v>
      </c>
      <c r="AJ222" s="89">
        <v>195</v>
      </c>
      <c r="AL222" s="662"/>
      <c r="AM222" s="667"/>
      <c r="AN222" s="90" t="str">
        <f>+AN220</f>
        <v>48-XL</v>
      </c>
      <c r="AO222" s="87">
        <v>228</v>
      </c>
      <c r="AP222" s="88">
        <v>221</v>
      </c>
      <c r="AQ222" s="88">
        <v>215</v>
      </c>
      <c r="AR222" s="88">
        <v>209</v>
      </c>
      <c r="AS222" s="88">
        <v>203</v>
      </c>
      <c r="AT222" s="88">
        <v>197</v>
      </c>
      <c r="AU222" s="88">
        <v>191</v>
      </c>
      <c r="AV222" s="89">
        <v>185</v>
      </c>
    </row>
    <row r="223" spans="1:48">
      <c r="A223">
        <v>223</v>
      </c>
      <c r="B223" s="662"/>
      <c r="C223" s="664">
        <f>+C221+10</f>
        <v>180</v>
      </c>
      <c r="D223" s="78" t="s">
        <v>133</v>
      </c>
      <c r="E223" s="83">
        <v>231</v>
      </c>
      <c r="F223" s="84">
        <v>225</v>
      </c>
      <c r="G223" s="84">
        <v>220</v>
      </c>
      <c r="H223" s="84">
        <v>215</v>
      </c>
      <c r="I223" s="84">
        <v>209</v>
      </c>
      <c r="J223" s="84">
        <v>204</v>
      </c>
      <c r="K223" s="84">
        <v>199</v>
      </c>
      <c r="L223" s="85">
        <v>194</v>
      </c>
      <c r="N223" s="662"/>
      <c r="O223" s="664">
        <f>+O221+10</f>
        <v>180</v>
      </c>
      <c r="P223" s="78" t="s">
        <v>133</v>
      </c>
      <c r="Q223" s="83">
        <v>231</v>
      </c>
      <c r="R223" s="84">
        <v>225</v>
      </c>
      <c r="S223" s="84">
        <v>220</v>
      </c>
      <c r="T223" s="84">
        <v>215</v>
      </c>
      <c r="U223" s="84">
        <v>209</v>
      </c>
      <c r="V223" s="84">
        <v>204</v>
      </c>
      <c r="W223" s="84">
        <v>199</v>
      </c>
      <c r="X223" s="85">
        <v>194</v>
      </c>
      <c r="Z223" s="662"/>
      <c r="AA223" s="664">
        <f>+AA221+10</f>
        <v>180</v>
      </c>
      <c r="AB223" s="78" t="s">
        <v>133</v>
      </c>
      <c r="AC223" s="83">
        <v>233</v>
      </c>
      <c r="AD223" s="84">
        <v>227</v>
      </c>
      <c r="AE223" s="84">
        <v>221</v>
      </c>
      <c r="AF223" s="84">
        <v>215</v>
      </c>
      <c r="AG223" s="84">
        <v>210</v>
      </c>
      <c r="AH223" s="84">
        <v>204</v>
      </c>
      <c r="AI223" s="84">
        <v>198</v>
      </c>
      <c r="AJ223" s="85">
        <v>193</v>
      </c>
      <c r="AL223" s="662"/>
      <c r="AM223" s="664">
        <f>+AM221+10</f>
        <v>180</v>
      </c>
      <c r="AN223" s="78" t="s">
        <v>133</v>
      </c>
      <c r="AO223" s="83">
        <v>233</v>
      </c>
      <c r="AP223" s="84">
        <v>227</v>
      </c>
      <c r="AQ223" s="84">
        <v>221</v>
      </c>
      <c r="AR223" s="84">
        <v>215</v>
      </c>
      <c r="AS223" s="84">
        <v>210</v>
      </c>
      <c r="AT223" s="84">
        <v>204</v>
      </c>
      <c r="AU223" s="84">
        <v>198</v>
      </c>
      <c r="AV223" s="85">
        <v>193</v>
      </c>
    </row>
    <row r="224" spans="1:48" ht="15" thickBot="1">
      <c r="A224">
        <v>224</v>
      </c>
      <c r="B224" s="662"/>
      <c r="C224" s="665"/>
      <c r="D224" s="82" t="s">
        <v>136</v>
      </c>
      <c r="E224" s="83">
        <v>231</v>
      </c>
      <c r="F224" s="84">
        <v>228</v>
      </c>
      <c r="G224" s="84">
        <v>225</v>
      </c>
      <c r="H224" s="84">
        <v>222</v>
      </c>
      <c r="I224" s="84">
        <v>220</v>
      </c>
      <c r="J224" s="84">
        <v>217</v>
      </c>
      <c r="K224" s="84">
        <v>214</v>
      </c>
      <c r="L224" s="85">
        <v>212</v>
      </c>
      <c r="N224" s="662"/>
      <c r="O224" s="665"/>
      <c r="P224" s="82" t="s">
        <v>136</v>
      </c>
      <c r="Q224" s="83">
        <v>231</v>
      </c>
      <c r="R224" s="84">
        <v>228</v>
      </c>
      <c r="S224" s="84">
        <v>225</v>
      </c>
      <c r="T224" s="84">
        <v>222</v>
      </c>
      <c r="U224" s="84">
        <v>220</v>
      </c>
      <c r="V224" s="84">
        <v>217</v>
      </c>
      <c r="W224" s="84">
        <v>214</v>
      </c>
      <c r="X224" s="85">
        <v>212</v>
      </c>
      <c r="Z224" s="662"/>
      <c r="AA224" s="665"/>
      <c r="AB224" s="82" t="s">
        <v>136</v>
      </c>
      <c r="AC224" s="83">
        <v>234</v>
      </c>
      <c r="AD224" s="84">
        <v>230</v>
      </c>
      <c r="AE224" s="84">
        <v>227</v>
      </c>
      <c r="AF224" s="84">
        <v>224</v>
      </c>
      <c r="AG224" s="84">
        <v>221</v>
      </c>
      <c r="AH224" s="84">
        <v>218</v>
      </c>
      <c r="AI224" s="84">
        <v>215</v>
      </c>
      <c r="AJ224" s="85">
        <v>212</v>
      </c>
      <c r="AL224" s="662"/>
      <c r="AM224" s="665"/>
      <c r="AN224" s="82" t="s">
        <v>136</v>
      </c>
      <c r="AO224" s="83">
        <v>234</v>
      </c>
      <c r="AP224" s="84">
        <v>230</v>
      </c>
      <c r="AQ224" s="84">
        <v>226</v>
      </c>
      <c r="AR224" s="84">
        <v>223</v>
      </c>
      <c r="AS224" s="84">
        <v>219</v>
      </c>
      <c r="AT224" s="84">
        <v>216</v>
      </c>
      <c r="AU224" s="84">
        <v>212</v>
      </c>
      <c r="AV224" s="85">
        <v>209</v>
      </c>
    </row>
    <row r="225" spans="1:48">
      <c r="A225">
        <v>225</v>
      </c>
      <c r="B225" s="662"/>
      <c r="C225" s="666">
        <f>+C223+10</f>
        <v>190</v>
      </c>
      <c r="D225" s="86" t="str">
        <f>+D223</f>
        <v>48-X</v>
      </c>
      <c r="E225" s="87">
        <v>234</v>
      </c>
      <c r="F225" s="88">
        <v>230</v>
      </c>
      <c r="G225" s="88">
        <v>226</v>
      </c>
      <c r="H225" s="88">
        <v>223</v>
      </c>
      <c r="I225" s="88">
        <v>219</v>
      </c>
      <c r="J225" s="88">
        <v>216</v>
      </c>
      <c r="K225" s="88">
        <v>212</v>
      </c>
      <c r="L225" s="89">
        <v>209</v>
      </c>
      <c r="N225" s="662"/>
      <c r="O225" s="666">
        <f>+O223+10</f>
        <v>190</v>
      </c>
      <c r="P225" s="86" t="str">
        <f>+P223</f>
        <v>48-X</v>
      </c>
      <c r="Q225" s="87">
        <v>234</v>
      </c>
      <c r="R225" s="88">
        <v>230</v>
      </c>
      <c r="S225" s="88">
        <v>226</v>
      </c>
      <c r="T225" s="88">
        <v>223</v>
      </c>
      <c r="U225" s="88">
        <v>219</v>
      </c>
      <c r="V225" s="88">
        <v>216</v>
      </c>
      <c r="W225" s="88">
        <v>212</v>
      </c>
      <c r="X225" s="89">
        <v>209</v>
      </c>
      <c r="Z225" s="662"/>
      <c r="AA225" s="666">
        <f>+AA223+10</f>
        <v>190</v>
      </c>
      <c r="AB225" s="86" t="str">
        <f>+AB223</f>
        <v>48-X</v>
      </c>
      <c r="AC225" s="87">
        <v>236</v>
      </c>
      <c r="AD225" s="88">
        <v>232</v>
      </c>
      <c r="AE225" s="88">
        <v>228</v>
      </c>
      <c r="AF225" s="88">
        <v>224</v>
      </c>
      <c r="AG225" s="88">
        <v>220</v>
      </c>
      <c r="AH225" s="88">
        <v>216</v>
      </c>
      <c r="AI225" s="88">
        <v>212</v>
      </c>
      <c r="AJ225" s="89">
        <v>209</v>
      </c>
      <c r="AL225" s="662"/>
      <c r="AM225" s="666">
        <f>+AM223+10</f>
        <v>190</v>
      </c>
      <c r="AN225" s="86" t="str">
        <f>+AN223</f>
        <v>48-X</v>
      </c>
      <c r="AO225" s="87">
        <v>236</v>
      </c>
      <c r="AP225" s="88">
        <v>232</v>
      </c>
      <c r="AQ225" s="88">
        <v>228</v>
      </c>
      <c r="AR225" s="88">
        <v>224</v>
      </c>
      <c r="AS225" s="88">
        <v>220</v>
      </c>
      <c r="AT225" s="88">
        <v>216</v>
      </c>
      <c r="AU225" s="88">
        <v>212</v>
      </c>
      <c r="AV225" s="89">
        <v>209</v>
      </c>
    </row>
    <row r="226" spans="1:48" ht="15" thickBot="1">
      <c r="A226">
        <v>226</v>
      </c>
      <c r="B226" s="662"/>
      <c r="C226" s="667"/>
      <c r="D226" s="90" t="str">
        <f>+D224</f>
        <v>48-XL</v>
      </c>
      <c r="E226" s="87">
        <v>234</v>
      </c>
      <c r="F226" s="88">
        <v>233</v>
      </c>
      <c r="G226" s="88">
        <v>232</v>
      </c>
      <c r="H226" s="88">
        <v>231</v>
      </c>
      <c r="I226" s="88">
        <v>230</v>
      </c>
      <c r="J226" s="88">
        <v>229</v>
      </c>
      <c r="K226" s="88">
        <v>228</v>
      </c>
      <c r="L226" s="89">
        <v>228</v>
      </c>
      <c r="N226" s="662"/>
      <c r="O226" s="667"/>
      <c r="P226" s="90" t="str">
        <f>+P224</f>
        <v>48-XL</v>
      </c>
      <c r="Q226" s="87">
        <v>234</v>
      </c>
      <c r="R226" s="88">
        <v>233</v>
      </c>
      <c r="S226" s="88">
        <v>232</v>
      </c>
      <c r="T226" s="88">
        <v>231</v>
      </c>
      <c r="U226" s="88">
        <v>230</v>
      </c>
      <c r="V226" s="88">
        <v>229</v>
      </c>
      <c r="W226" s="88">
        <v>228</v>
      </c>
      <c r="X226" s="89">
        <v>228</v>
      </c>
      <c r="Z226" s="662"/>
      <c r="AA226" s="667"/>
      <c r="AB226" s="90" t="str">
        <f>+AB224</f>
        <v>48-XL</v>
      </c>
      <c r="AC226" s="87">
        <v>237</v>
      </c>
      <c r="AD226" s="88">
        <v>235</v>
      </c>
      <c r="AE226" s="88">
        <v>234</v>
      </c>
      <c r="AF226" s="88">
        <v>233</v>
      </c>
      <c r="AG226" s="88">
        <v>231</v>
      </c>
      <c r="AH226" s="88">
        <v>230</v>
      </c>
      <c r="AI226" s="88">
        <v>229</v>
      </c>
      <c r="AJ226" s="89">
        <v>228</v>
      </c>
      <c r="AL226" s="662"/>
      <c r="AM226" s="667"/>
      <c r="AN226" s="90" t="str">
        <f>+AN224</f>
        <v>48-XL</v>
      </c>
      <c r="AO226" s="87">
        <v>237</v>
      </c>
      <c r="AP226" s="88">
        <v>235</v>
      </c>
      <c r="AQ226" s="88">
        <v>234</v>
      </c>
      <c r="AR226" s="88">
        <v>233</v>
      </c>
      <c r="AS226" s="88">
        <v>231</v>
      </c>
      <c r="AT226" s="88">
        <v>230</v>
      </c>
      <c r="AU226" s="88">
        <v>229</v>
      </c>
      <c r="AV226" s="89">
        <v>228</v>
      </c>
    </row>
    <row r="227" spans="1:48">
      <c r="A227">
        <v>227</v>
      </c>
      <c r="B227" s="662"/>
      <c r="C227" s="664">
        <f>+C225+10</f>
        <v>200</v>
      </c>
      <c r="D227" s="78" t="s">
        <v>133</v>
      </c>
      <c r="E227" s="83">
        <v>237</v>
      </c>
      <c r="F227" s="84">
        <v>235</v>
      </c>
      <c r="G227" s="84">
        <v>233</v>
      </c>
      <c r="H227" s="84">
        <v>232</v>
      </c>
      <c r="I227" s="84">
        <v>230</v>
      </c>
      <c r="J227" s="84">
        <v>229</v>
      </c>
      <c r="K227" s="84">
        <v>227</v>
      </c>
      <c r="L227" s="85">
        <v>226</v>
      </c>
      <c r="N227" s="662"/>
      <c r="O227" s="664">
        <f>+O225+10</f>
        <v>200</v>
      </c>
      <c r="P227" s="78" t="s">
        <v>133</v>
      </c>
      <c r="Q227" s="83">
        <v>237</v>
      </c>
      <c r="R227" s="84">
        <v>235</v>
      </c>
      <c r="S227" s="84">
        <v>233</v>
      </c>
      <c r="T227" s="84">
        <v>232</v>
      </c>
      <c r="U227" s="84">
        <v>230</v>
      </c>
      <c r="V227" s="84">
        <v>229</v>
      </c>
      <c r="W227" s="84">
        <v>227</v>
      </c>
      <c r="X227" s="85">
        <v>226</v>
      </c>
      <c r="Z227" s="662"/>
      <c r="AA227" s="664">
        <f>+AA225+10</f>
        <v>200</v>
      </c>
      <c r="AB227" s="78" t="s">
        <v>133</v>
      </c>
      <c r="AC227" s="83">
        <v>237</v>
      </c>
      <c r="AD227" s="84">
        <v>235</v>
      </c>
      <c r="AE227" s="84">
        <v>233</v>
      </c>
      <c r="AF227" s="84">
        <v>232</v>
      </c>
      <c r="AG227" s="84">
        <v>230</v>
      </c>
      <c r="AH227" s="84">
        <v>229</v>
      </c>
      <c r="AI227" s="84">
        <v>227</v>
      </c>
      <c r="AJ227" s="85">
        <v>226</v>
      </c>
      <c r="AL227" s="662"/>
      <c r="AM227" s="664">
        <f>+AM225+10</f>
        <v>200</v>
      </c>
      <c r="AN227" s="78" t="s">
        <v>133</v>
      </c>
      <c r="AO227" s="83">
        <v>237</v>
      </c>
      <c r="AP227" s="84">
        <v>235</v>
      </c>
      <c r="AQ227" s="84">
        <v>233</v>
      </c>
      <c r="AR227" s="84">
        <v>232</v>
      </c>
      <c r="AS227" s="84">
        <v>230</v>
      </c>
      <c r="AT227" s="84">
        <v>229</v>
      </c>
      <c r="AU227" s="84">
        <v>227</v>
      </c>
      <c r="AV227" s="85">
        <v>226</v>
      </c>
    </row>
    <row r="228" spans="1:48" ht="15" thickBot="1">
      <c r="A228">
        <v>228</v>
      </c>
      <c r="B228" s="663"/>
      <c r="C228" s="665"/>
      <c r="D228" s="82" t="s">
        <v>136</v>
      </c>
      <c r="E228" s="189">
        <v>237</v>
      </c>
      <c r="F228" s="186">
        <v>235</v>
      </c>
      <c r="G228" s="186">
        <v>234</v>
      </c>
      <c r="H228" s="186">
        <v>233</v>
      </c>
      <c r="I228" s="186">
        <v>232</v>
      </c>
      <c r="J228" s="186">
        <v>231</v>
      </c>
      <c r="K228" s="186">
        <v>230</v>
      </c>
      <c r="L228" s="185">
        <v>229</v>
      </c>
      <c r="N228" s="663"/>
      <c r="O228" s="665"/>
      <c r="P228" s="82" t="s">
        <v>136</v>
      </c>
      <c r="Q228" s="189">
        <v>237</v>
      </c>
      <c r="R228" s="186">
        <v>235</v>
      </c>
      <c r="S228" s="186">
        <v>234</v>
      </c>
      <c r="T228" s="186">
        <v>233</v>
      </c>
      <c r="U228" s="186">
        <v>232</v>
      </c>
      <c r="V228" s="186">
        <v>231</v>
      </c>
      <c r="W228" s="186">
        <v>230</v>
      </c>
      <c r="X228" s="185">
        <v>229</v>
      </c>
      <c r="Z228" s="663"/>
      <c r="AA228" s="665"/>
      <c r="AB228" s="82" t="s">
        <v>136</v>
      </c>
      <c r="AC228" s="189">
        <v>238</v>
      </c>
      <c r="AD228" s="186">
        <v>236</v>
      </c>
      <c r="AE228" s="186">
        <v>235</v>
      </c>
      <c r="AF228" s="186">
        <v>234</v>
      </c>
      <c r="AG228" s="186">
        <v>233</v>
      </c>
      <c r="AH228" s="186">
        <v>232</v>
      </c>
      <c r="AI228" s="186">
        <v>231</v>
      </c>
      <c r="AJ228" s="185">
        <v>230</v>
      </c>
      <c r="AL228" s="663"/>
      <c r="AM228" s="665"/>
      <c r="AN228" s="82" t="s">
        <v>136</v>
      </c>
      <c r="AO228" s="189">
        <v>238</v>
      </c>
      <c r="AP228" s="186">
        <v>236</v>
      </c>
      <c r="AQ228" s="186">
        <v>235</v>
      </c>
      <c r="AR228" s="186">
        <v>234</v>
      </c>
      <c r="AS228" s="186">
        <v>233</v>
      </c>
      <c r="AT228" s="186">
        <v>232</v>
      </c>
      <c r="AU228" s="186">
        <v>231</v>
      </c>
      <c r="AV228" s="185">
        <v>230</v>
      </c>
    </row>
    <row r="229" spans="1:48">
      <c r="A229">
        <v>229</v>
      </c>
    </row>
    <row r="230" spans="1:48">
      <c r="A230">
        <v>230</v>
      </c>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1112</v>
      </c>
      <c r="C236" s="650"/>
      <c r="D236" s="651"/>
      <c r="E236" s="649" t="s">
        <v>1138</v>
      </c>
      <c r="F236" s="650"/>
      <c r="G236" s="650"/>
      <c r="H236" s="650"/>
      <c r="I236" s="650"/>
      <c r="J236" s="650"/>
      <c r="K236" s="650"/>
      <c r="L236" s="651"/>
      <c r="N236" s="649" t="s">
        <v>1114</v>
      </c>
      <c r="O236" s="650"/>
      <c r="P236" s="651"/>
      <c r="Q236" s="649" t="s">
        <v>1138</v>
      </c>
      <c r="R236" s="650"/>
      <c r="S236" s="650"/>
      <c r="T236" s="650"/>
      <c r="U236" s="650"/>
      <c r="V236" s="650"/>
      <c r="W236" s="650"/>
      <c r="X236" s="651"/>
      <c r="Z236" s="649" t="s">
        <v>1115</v>
      </c>
      <c r="AA236" s="650"/>
      <c r="AB236" s="651"/>
      <c r="AC236" s="649" t="s">
        <v>1138</v>
      </c>
      <c r="AD236" s="650"/>
      <c r="AE236" s="650"/>
      <c r="AF236" s="650"/>
      <c r="AG236" s="650"/>
      <c r="AH236" s="650"/>
      <c r="AI236" s="650"/>
      <c r="AJ236" s="651"/>
      <c r="AL236" s="649" t="s">
        <v>1116</v>
      </c>
      <c r="AM236" s="650"/>
      <c r="AN236" s="651"/>
      <c r="AO236" s="649" t="s">
        <v>1138</v>
      </c>
      <c r="AP236" s="650"/>
      <c r="AQ236" s="650"/>
      <c r="AR236" s="650"/>
      <c r="AS236" s="650"/>
      <c r="AT236" s="650"/>
      <c r="AU236" s="650"/>
      <c r="AV236" s="651"/>
    </row>
    <row r="237" spans="1:48" ht="15.75" customHeight="1">
      <c r="A237">
        <v>237</v>
      </c>
      <c r="B237" s="652" t="s">
        <v>1128</v>
      </c>
      <c r="C237" s="652" t="s">
        <v>634</v>
      </c>
      <c r="D237" s="669" t="s">
        <v>1119</v>
      </c>
      <c r="E237" s="676" t="s">
        <v>1120</v>
      </c>
      <c r="F237" s="677"/>
      <c r="G237" s="677"/>
      <c r="H237" s="677"/>
      <c r="I237" s="677"/>
      <c r="J237" s="677"/>
      <c r="K237" s="677"/>
      <c r="L237" s="678"/>
      <c r="N237" s="652" t="s">
        <v>1128</v>
      </c>
      <c r="O237" s="652" t="s">
        <v>634</v>
      </c>
      <c r="P237" s="669" t="s">
        <v>1119</v>
      </c>
      <c r="Q237" s="676" t="s">
        <v>1120</v>
      </c>
      <c r="R237" s="677"/>
      <c r="S237" s="677"/>
      <c r="T237" s="677"/>
      <c r="U237" s="677"/>
      <c r="V237" s="677"/>
      <c r="W237" s="677"/>
      <c r="X237" s="678"/>
      <c r="Z237" s="652" t="s">
        <v>1128</v>
      </c>
      <c r="AA237" s="652" t="s">
        <v>634</v>
      </c>
      <c r="AB237" s="669" t="s">
        <v>1119</v>
      </c>
      <c r="AC237" s="676" t="s">
        <v>1120</v>
      </c>
      <c r="AD237" s="677"/>
      <c r="AE237" s="677"/>
      <c r="AF237" s="677"/>
      <c r="AG237" s="677"/>
      <c r="AH237" s="677"/>
      <c r="AI237" s="677"/>
      <c r="AJ237" s="678"/>
      <c r="AL237" s="652" t="s">
        <v>1128</v>
      </c>
      <c r="AM237" s="652" t="s">
        <v>634</v>
      </c>
      <c r="AN237" s="669" t="s">
        <v>1119</v>
      </c>
      <c r="AO237" s="676" t="s">
        <v>1120</v>
      </c>
      <c r="AP237" s="677"/>
      <c r="AQ237" s="677"/>
      <c r="AR237" s="677"/>
      <c r="AS237" s="677"/>
      <c r="AT237" s="677"/>
      <c r="AU237" s="677"/>
      <c r="AV237" s="678"/>
    </row>
    <row r="238" spans="1:48" ht="15" customHeight="1" thickBot="1">
      <c r="A238">
        <v>238</v>
      </c>
      <c r="B238" s="668"/>
      <c r="C238" s="668"/>
      <c r="D238" s="670"/>
      <c r="E238" s="679"/>
      <c r="F238" s="680"/>
      <c r="G238" s="680"/>
      <c r="H238" s="680"/>
      <c r="I238" s="680"/>
      <c r="J238" s="680"/>
      <c r="K238" s="680"/>
      <c r="L238" s="681"/>
      <c r="N238" s="668"/>
      <c r="O238" s="668"/>
      <c r="P238" s="670"/>
      <c r="Q238" s="679"/>
      <c r="R238" s="680"/>
      <c r="S238" s="680"/>
      <c r="T238" s="680"/>
      <c r="U238" s="680"/>
      <c r="V238" s="680"/>
      <c r="W238" s="680"/>
      <c r="X238" s="681"/>
      <c r="Z238" s="668"/>
      <c r="AA238" s="668"/>
      <c r="AB238" s="670"/>
      <c r="AC238" s="679"/>
      <c r="AD238" s="680"/>
      <c r="AE238" s="680"/>
      <c r="AF238" s="680"/>
      <c r="AG238" s="680"/>
      <c r="AH238" s="680"/>
      <c r="AI238" s="680"/>
      <c r="AJ238" s="681"/>
      <c r="AL238" s="668"/>
      <c r="AM238" s="668"/>
      <c r="AN238" s="670"/>
      <c r="AO238" s="679"/>
      <c r="AP238" s="680"/>
      <c r="AQ238" s="680"/>
      <c r="AR238" s="680"/>
      <c r="AS238" s="680"/>
      <c r="AT238" s="680"/>
      <c r="AU238" s="680"/>
      <c r="AV238" s="681"/>
    </row>
    <row r="239" spans="1:48" ht="15" thickBot="1">
      <c r="A239">
        <v>239</v>
      </c>
      <c r="B239" s="653"/>
      <c r="C239" s="653"/>
      <c r="D239" s="671"/>
      <c r="E239" s="75">
        <v>0</v>
      </c>
      <c r="F239" s="76">
        <v>500</v>
      </c>
      <c r="G239" s="76">
        <v>1000</v>
      </c>
      <c r="H239" s="76">
        <v>1500</v>
      </c>
      <c r="I239" s="76">
        <v>2000</v>
      </c>
      <c r="J239" s="76">
        <v>2500</v>
      </c>
      <c r="K239" s="76">
        <v>3000</v>
      </c>
      <c r="L239" s="77">
        <v>3500</v>
      </c>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
        <v>1139</v>
      </c>
      <c r="C240" s="664">
        <v>100</v>
      </c>
      <c r="D240" s="78" t="s">
        <v>133</v>
      </c>
      <c r="E240" s="79">
        <v>68</v>
      </c>
      <c r="F240" s="80">
        <v>69</v>
      </c>
      <c r="G240" s="80">
        <v>70</v>
      </c>
      <c r="H240" s="80">
        <v>71</v>
      </c>
      <c r="I240" s="80">
        <v>72</v>
      </c>
      <c r="J240" s="80">
        <v>73</v>
      </c>
      <c r="K240" s="80">
        <v>74</v>
      </c>
      <c r="L240" s="81">
        <v>75</v>
      </c>
      <c r="N240" s="661" t="s">
        <v>1139</v>
      </c>
      <c r="O240" s="664">
        <v>100</v>
      </c>
      <c r="P240" s="78" t="s">
        <v>133</v>
      </c>
      <c r="Q240" s="79">
        <v>106</v>
      </c>
      <c r="R240" s="80">
        <v>107</v>
      </c>
      <c r="S240" s="80">
        <v>108</v>
      </c>
      <c r="T240" s="80">
        <v>110</v>
      </c>
      <c r="U240" s="80">
        <v>111</v>
      </c>
      <c r="V240" s="80">
        <v>113</v>
      </c>
      <c r="W240" s="80">
        <v>114</v>
      </c>
      <c r="X240" s="81">
        <v>116</v>
      </c>
      <c r="Z240" s="661" t="s">
        <v>1139</v>
      </c>
      <c r="AA240" s="664">
        <v>100</v>
      </c>
      <c r="AB240" s="78" t="s">
        <v>133</v>
      </c>
      <c r="AC240" s="79">
        <v>163</v>
      </c>
      <c r="AD240" s="80">
        <v>165</v>
      </c>
      <c r="AE240" s="80">
        <v>167</v>
      </c>
      <c r="AF240" s="80">
        <v>170</v>
      </c>
      <c r="AG240" s="80">
        <v>172</v>
      </c>
      <c r="AH240" s="80">
        <v>175</v>
      </c>
      <c r="AI240" s="80">
        <v>177</v>
      </c>
      <c r="AJ240" s="81">
        <v>180</v>
      </c>
      <c r="AL240" s="661" t="s">
        <v>1139</v>
      </c>
      <c r="AM240" s="664">
        <v>100</v>
      </c>
      <c r="AN240" s="78" t="s">
        <v>133</v>
      </c>
      <c r="AO240" s="79">
        <v>180</v>
      </c>
      <c r="AP240" s="80">
        <v>180</v>
      </c>
      <c r="AQ240" s="80">
        <v>180</v>
      </c>
      <c r="AR240" s="80">
        <v>180</v>
      </c>
      <c r="AS240" s="80">
        <v>180</v>
      </c>
      <c r="AT240" s="80">
        <v>180</v>
      </c>
      <c r="AU240" s="80">
        <v>180</v>
      </c>
      <c r="AV240" s="81">
        <v>180</v>
      </c>
    </row>
    <row r="241" spans="1:48" ht="15" thickBot="1">
      <c r="A241">
        <v>241</v>
      </c>
      <c r="B241" s="662"/>
      <c r="C241" s="665"/>
      <c r="D241" s="82" t="s">
        <v>136</v>
      </c>
      <c r="E241" s="83">
        <v>74</v>
      </c>
      <c r="F241" s="84">
        <v>74</v>
      </c>
      <c r="G241" s="84">
        <v>75</v>
      </c>
      <c r="H241" s="84">
        <v>76</v>
      </c>
      <c r="I241" s="84">
        <v>76</v>
      </c>
      <c r="J241" s="84">
        <v>77</v>
      </c>
      <c r="K241" s="84">
        <v>78</v>
      </c>
      <c r="L241" s="85">
        <v>79</v>
      </c>
      <c r="N241" s="662"/>
      <c r="O241" s="665"/>
      <c r="P241" s="82" t="s">
        <v>136</v>
      </c>
      <c r="Q241" s="83">
        <v>115</v>
      </c>
      <c r="R241" s="84">
        <v>118</v>
      </c>
      <c r="S241" s="84">
        <v>122</v>
      </c>
      <c r="T241" s="84">
        <v>126</v>
      </c>
      <c r="U241" s="84">
        <v>129</v>
      </c>
      <c r="V241" s="84">
        <v>133</v>
      </c>
      <c r="W241" s="84">
        <v>137</v>
      </c>
      <c r="X241" s="85">
        <v>141</v>
      </c>
      <c r="Z241" s="662"/>
      <c r="AA241" s="665"/>
      <c r="AB241" s="82" t="s">
        <v>136</v>
      </c>
      <c r="AC241" s="83">
        <v>179</v>
      </c>
      <c r="AD241" s="84">
        <v>179</v>
      </c>
      <c r="AE241" s="84">
        <v>179</v>
      </c>
      <c r="AF241" s="84">
        <v>179</v>
      </c>
      <c r="AG241" s="84">
        <v>179</v>
      </c>
      <c r="AH241" s="84">
        <v>179</v>
      </c>
      <c r="AI241" s="84">
        <v>179</v>
      </c>
      <c r="AJ241" s="85">
        <v>179</v>
      </c>
      <c r="AL241" s="662"/>
      <c r="AM241" s="665"/>
      <c r="AN241" s="82" t="s">
        <v>136</v>
      </c>
      <c r="AO241" s="83">
        <v>179</v>
      </c>
      <c r="AP241" s="84">
        <v>179</v>
      </c>
      <c r="AQ241" s="84">
        <v>179</v>
      </c>
      <c r="AR241" s="84">
        <v>179</v>
      </c>
      <c r="AS241" s="84">
        <v>179</v>
      </c>
      <c r="AT241" s="84">
        <v>179</v>
      </c>
      <c r="AU241" s="84">
        <v>179</v>
      </c>
      <c r="AV241" s="85">
        <v>179</v>
      </c>
    </row>
    <row r="242" spans="1:48">
      <c r="A242">
        <v>242</v>
      </c>
      <c r="B242" s="662"/>
      <c r="C242" s="666">
        <v>110</v>
      </c>
      <c r="D242" s="86" t="str">
        <f>+D240</f>
        <v>48-X</v>
      </c>
      <c r="E242" s="87">
        <v>64</v>
      </c>
      <c r="F242" s="88">
        <v>65</v>
      </c>
      <c r="G242" s="88">
        <v>66</v>
      </c>
      <c r="H242" s="88">
        <v>67</v>
      </c>
      <c r="I242" s="88">
        <v>68</v>
      </c>
      <c r="J242" s="88">
        <v>69</v>
      </c>
      <c r="K242" s="88">
        <v>70</v>
      </c>
      <c r="L242" s="89">
        <v>72</v>
      </c>
      <c r="N242" s="662"/>
      <c r="O242" s="666">
        <v>110</v>
      </c>
      <c r="P242" s="86" t="str">
        <f>+P240</f>
        <v>48-X</v>
      </c>
      <c r="Q242" s="87">
        <v>100</v>
      </c>
      <c r="R242" s="88">
        <v>101</v>
      </c>
      <c r="S242" s="88">
        <v>103</v>
      </c>
      <c r="T242" s="88">
        <v>105</v>
      </c>
      <c r="U242" s="88">
        <v>106</v>
      </c>
      <c r="V242" s="88">
        <v>108</v>
      </c>
      <c r="W242" s="88">
        <v>110</v>
      </c>
      <c r="X242" s="89">
        <v>112</v>
      </c>
      <c r="Z242" s="662"/>
      <c r="AA242" s="666">
        <v>110</v>
      </c>
      <c r="AB242" s="86" t="str">
        <f>+AB240</f>
        <v>48-X</v>
      </c>
      <c r="AC242" s="87">
        <v>154</v>
      </c>
      <c r="AD242" s="88">
        <v>156</v>
      </c>
      <c r="AE242" s="88">
        <v>159</v>
      </c>
      <c r="AF242" s="88">
        <v>162</v>
      </c>
      <c r="AG242" s="88">
        <v>165</v>
      </c>
      <c r="AH242" s="88">
        <v>168</v>
      </c>
      <c r="AI242" s="88">
        <v>171</v>
      </c>
      <c r="AJ242" s="89">
        <v>174</v>
      </c>
      <c r="AL242" s="662"/>
      <c r="AM242" s="666">
        <v>110</v>
      </c>
      <c r="AN242" s="86" t="str">
        <f>+AN240</f>
        <v>48-X</v>
      </c>
      <c r="AO242" s="87">
        <v>180</v>
      </c>
      <c r="AP242" s="88">
        <v>180</v>
      </c>
      <c r="AQ242" s="88">
        <v>180</v>
      </c>
      <c r="AR242" s="88">
        <v>180</v>
      </c>
      <c r="AS242" s="88">
        <v>180</v>
      </c>
      <c r="AT242" s="88">
        <v>180</v>
      </c>
      <c r="AU242" s="88">
        <v>180</v>
      </c>
      <c r="AV242" s="89">
        <v>180</v>
      </c>
    </row>
    <row r="243" spans="1:48" ht="15" thickBot="1">
      <c r="A243">
        <v>243</v>
      </c>
      <c r="B243" s="662"/>
      <c r="C243" s="667"/>
      <c r="D243" s="90" t="str">
        <f>+D241</f>
        <v>48-XL</v>
      </c>
      <c r="E243" s="87">
        <v>71</v>
      </c>
      <c r="F243" s="88">
        <v>71</v>
      </c>
      <c r="G243" s="88">
        <v>72</v>
      </c>
      <c r="H243" s="88">
        <v>73</v>
      </c>
      <c r="I243" s="88">
        <v>74</v>
      </c>
      <c r="J243" s="88">
        <v>75</v>
      </c>
      <c r="K243" s="88">
        <v>76</v>
      </c>
      <c r="L243" s="89">
        <v>77</v>
      </c>
      <c r="N243" s="662"/>
      <c r="O243" s="667"/>
      <c r="P243" s="90" t="str">
        <f>+P241</f>
        <v>48-XL</v>
      </c>
      <c r="Q243" s="87">
        <v>111</v>
      </c>
      <c r="R243" s="88">
        <v>112</v>
      </c>
      <c r="S243" s="88">
        <v>113</v>
      </c>
      <c r="T243" s="88">
        <v>115</v>
      </c>
      <c r="U243" s="88">
        <v>116</v>
      </c>
      <c r="V243" s="88">
        <v>118</v>
      </c>
      <c r="W243" s="88">
        <v>119</v>
      </c>
      <c r="X243" s="89">
        <v>121</v>
      </c>
      <c r="Z243" s="662"/>
      <c r="AA243" s="667"/>
      <c r="AB243" s="90" t="str">
        <f>+AB241</f>
        <v>48-XL</v>
      </c>
      <c r="AC243" s="87">
        <v>173</v>
      </c>
      <c r="AD243" s="88">
        <v>173</v>
      </c>
      <c r="AE243" s="88">
        <v>174</v>
      </c>
      <c r="AF243" s="88">
        <v>175</v>
      </c>
      <c r="AG243" s="88">
        <v>176</v>
      </c>
      <c r="AH243" s="88">
        <v>177</v>
      </c>
      <c r="AI243" s="88">
        <v>178</v>
      </c>
      <c r="AJ243" s="89">
        <v>179</v>
      </c>
      <c r="AL243" s="662"/>
      <c r="AM243" s="667"/>
      <c r="AN243" s="90" t="str">
        <f>+AN241</f>
        <v>48-XL</v>
      </c>
      <c r="AO243" s="87">
        <v>179</v>
      </c>
      <c r="AP243" s="88">
        <v>179</v>
      </c>
      <c r="AQ243" s="88">
        <v>179</v>
      </c>
      <c r="AR243" s="88">
        <v>179</v>
      </c>
      <c r="AS243" s="88">
        <v>179</v>
      </c>
      <c r="AT243" s="88">
        <v>179</v>
      </c>
      <c r="AU243" s="88">
        <v>179</v>
      </c>
      <c r="AV243" s="89">
        <v>179</v>
      </c>
    </row>
    <row r="244" spans="1:48">
      <c r="A244">
        <v>244</v>
      </c>
      <c r="B244" s="662"/>
      <c r="C244" s="664">
        <f>+C242+10</f>
        <v>120</v>
      </c>
      <c r="D244" s="78" t="s">
        <v>133</v>
      </c>
      <c r="E244" s="83">
        <v>61</v>
      </c>
      <c r="F244" s="84">
        <v>62</v>
      </c>
      <c r="G244" s="84">
        <v>63</v>
      </c>
      <c r="H244" s="84">
        <v>64</v>
      </c>
      <c r="I244" s="84">
        <v>65</v>
      </c>
      <c r="J244" s="84">
        <v>66</v>
      </c>
      <c r="K244" s="84">
        <v>67</v>
      </c>
      <c r="L244" s="85">
        <v>69</v>
      </c>
      <c r="N244" s="662"/>
      <c r="O244" s="664">
        <f>+O242+10</f>
        <v>120</v>
      </c>
      <c r="P244" s="78" t="s">
        <v>133</v>
      </c>
      <c r="Q244" s="83">
        <v>95</v>
      </c>
      <c r="R244" s="84">
        <v>96</v>
      </c>
      <c r="S244" s="84">
        <v>98</v>
      </c>
      <c r="T244" s="84">
        <v>100</v>
      </c>
      <c r="U244" s="84">
        <v>101</v>
      </c>
      <c r="V244" s="84">
        <v>103</v>
      </c>
      <c r="W244" s="84">
        <v>105</v>
      </c>
      <c r="X244" s="85">
        <v>107</v>
      </c>
      <c r="Z244" s="662"/>
      <c r="AA244" s="664">
        <f>+AA242+10</f>
        <v>120</v>
      </c>
      <c r="AB244" s="78" t="s">
        <v>133</v>
      </c>
      <c r="AC244" s="83">
        <v>146</v>
      </c>
      <c r="AD244" s="84">
        <v>148</v>
      </c>
      <c r="AE244" s="84">
        <v>151</v>
      </c>
      <c r="AF244" s="84">
        <v>154</v>
      </c>
      <c r="AG244" s="84">
        <v>157</v>
      </c>
      <c r="AH244" s="84">
        <v>160</v>
      </c>
      <c r="AI244" s="84">
        <v>163</v>
      </c>
      <c r="AJ244" s="85">
        <v>166</v>
      </c>
      <c r="AL244" s="662"/>
      <c r="AM244" s="664">
        <f>+AM242+10</f>
        <v>120</v>
      </c>
      <c r="AN244" s="78" t="s">
        <v>133</v>
      </c>
      <c r="AO244" s="83">
        <v>178</v>
      </c>
      <c r="AP244" s="84">
        <v>178</v>
      </c>
      <c r="AQ244" s="84">
        <v>178</v>
      </c>
      <c r="AR244" s="84">
        <v>178</v>
      </c>
      <c r="AS244" s="84">
        <v>179</v>
      </c>
      <c r="AT244" s="84">
        <v>179</v>
      </c>
      <c r="AU244" s="84">
        <v>179</v>
      </c>
      <c r="AV244" s="85">
        <v>180</v>
      </c>
    </row>
    <row r="245" spans="1:48" ht="15" thickBot="1">
      <c r="A245">
        <v>245</v>
      </c>
      <c r="B245" s="662"/>
      <c r="C245" s="665"/>
      <c r="D245" s="82" t="s">
        <v>136</v>
      </c>
      <c r="E245" s="83">
        <v>68</v>
      </c>
      <c r="F245" s="84">
        <v>68</v>
      </c>
      <c r="G245" s="84">
        <v>69</v>
      </c>
      <c r="H245" s="84">
        <v>70</v>
      </c>
      <c r="I245" s="84">
        <v>71</v>
      </c>
      <c r="J245" s="84">
        <v>72</v>
      </c>
      <c r="K245" s="84">
        <v>73</v>
      </c>
      <c r="L245" s="85">
        <v>74</v>
      </c>
      <c r="N245" s="662"/>
      <c r="O245" s="665"/>
      <c r="P245" s="82" t="s">
        <v>136</v>
      </c>
      <c r="Q245" s="83">
        <v>107</v>
      </c>
      <c r="R245" s="84">
        <v>108</v>
      </c>
      <c r="S245" s="84">
        <v>109</v>
      </c>
      <c r="T245" s="84">
        <v>110</v>
      </c>
      <c r="U245" s="84">
        <v>112</v>
      </c>
      <c r="V245" s="84">
        <v>113</v>
      </c>
      <c r="W245" s="84">
        <v>114</v>
      </c>
      <c r="X245" s="85">
        <v>116</v>
      </c>
      <c r="Z245" s="662"/>
      <c r="AA245" s="665"/>
      <c r="AB245" s="82" t="s">
        <v>136</v>
      </c>
      <c r="AC245" s="83">
        <v>167</v>
      </c>
      <c r="AD245" s="84">
        <v>168</v>
      </c>
      <c r="AE245" s="84">
        <v>169</v>
      </c>
      <c r="AF245" s="84">
        <v>170</v>
      </c>
      <c r="AG245" s="84">
        <v>172</v>
      </c>
      <c r="AH245" s="84">
        <v>173</v>
      </c>
      <c r="AI245" s="84">
        <v>174</v>
      </c>
      <c r="AJ245" s="85">
        <v>176</v>
      </c>
      <c r="AL245" s="662"/>
      <c r="AM245" s="665"/>
      <c r="AN245" s="82" t="s">
        <v>136</v>
      </c>
      <c r="AO245" s="83">
        <v>179</v>
      </c>
      <c r="AP245" s="84">
        <v>179</v>
      </c>
      <c r="AQ245" s="84">
        <v>179</v>
      </c>
      <c r="AR245" s="84">
        <v>179</v>
      </c>
      <c r="AS245" s="84">
        <v>179</v>
      </c>
      <c r="AT245" s="84">
        <v>179</v>
      </c>
      <c r="AU245" s="84">
        <v>179</v>
      </c>
      <c r="AV245" s="85">
        <v>179</v>
      </c>
    </row>
    <row r="246" spans="1:48">
      <c r="A246">
        <v>246</v>
      </c>
      <c r="B246" s="662"/>
      <c r="C246" s="666">
        <f>+C244+10</f>
        <v>130</v>
      </c>
      <c r="D246" s="86" t="str">
        <f>+D244</f>
        <v>48-X</v>
      </c>
      <c r="E246" s="87">
        <v>65</v>
      </c>
      <c r="F246" s="88">
        <v>65</v>
      </c>
      <c r="G246" s="88">
        <v>65</v>
      </c>
      <c r="H246" s="88">
        <v>65</v>
      </c>
      <c r="I246" s="88">
        <v>65</v>
      </c>
      <c r="J246" s="88">
        <v>65</v>
      </c>
      <c r="K246" s="88">
        <v>65</v>
      </c>
      <c r="L246" s="89">
        <v>66</v>
      </c>
      <c r="N246" s="662"/>
      <c r="O246" s="666">
        <f>+O244+10</f>
        <v>130</v>
      </c>
      <c r="P246" s="86" t="str">
        <f>+P244</f>
        <v>48-X</v>
      </c>
      <c r="Q246" s="87">
        <v>91</v>
      </c>
      <c r="R246" s="88">
        <v>92</v>
      </c>
      <c r="S246" s="88">
        <v>94</v>
      </c>
      <c r="T246" s="88">
        <v>96</v>
      </c>
      <c r="U246" s="88">
        <v>97</v>
      </c>
      <c r="V246" s="88">
        <v>99</v>
      </c>
      <c r="W246" s="88">
        <v>101</v>
      </c>
      <c r="X246" s="89">
        <v>103</v>
      </c>
      <c r="Z246" s="662"/>
      <c r="AA246" s="666">
        <f>+AA244+10</f>
        <v>130</v>
      </c>
      <c r="AB246" s="86" t="str">
        <f>+AB244</f>
        <v>48-X</v>
      </c>
      <c r="AC246" s="87">
        <v>139</v>
      </c>
      <c r="AD246" s="88">
        <v>141</v>
      </c>
      <c r="AE246" s="88">
        <v>144</v>
      </c>
      <c r="AF246" s="88">
        <v>147</v>
      </c>
      <c r="AG246" s="88">
        <v>150</v>
      </c>
      <c r="AH246" s="88">
        <v>153</v>
      </c>
      <c r="AI246" s="88">
        <v>156</v>
      </c>
      <c r="AJ246" s="89">
        <v>159</v>
      </c>
      <c r="AL246" s="662"/>
      <c r="AM246" s="666">
        <f>+AM244+10</f>
        <v>130</v>
      </c>
      <c r="AN246" s="86" t="str">
        <f>+AN244</f>
        <v>48-X</v>
      </c>
      <c r="AO246" s="87">
        <v>170</v>
      </c>
      <c r="AP246" s="88">
        <v>171</v>
      </c>
      <c r="AQ246" s="88">
        <v>172</v>
      </c>
      <c r="AR246" s="88">
        <v>174</v>
      </c>
      <c r="AS246" s="88">
        <v>175</v>
      </c>
      <c r="AT246" s="88">
        <v>177</v>
      </c>
      <c r="AU246" s="88">
        <v>178</v>
      </c>
      <c r="AV246" s="89">
        <v>180</v>
      </c>
    </row>
    <row r="247" spans="1:48" ht="15" thickBot="1">
      <c r="A247">
        <v>247</v>
      </c>
      <c r="B247" s="662"/>
      <c r="C247" s="667"/>
      <c r="D247" s="90" t="str">
        <f>+D245</f>
        <v>48-XL</v>
      </c>
      <c r="E247" s="87">
        <v>70</v>
      </c>
      <c r="F247" s="88">
        <v>70</v>
      </c>
      <c r="G247" s="88">
        <v>70</v>
      </c>
      <c r="H247" s="88">
        <v>70</v>
      </c>
      <c r="I247" s="88">
        <v>71</v>
      </c>
      <c r="J247" s="88">
        <v>71</v>
      </c>
      <c r="K247" s="88">
        <v>71</v>
      </c>
      <c r="L247" s="89">
        <v>72</v>
      </c>
      <c r="N247" s="662"/>
      <c r="O247" s="667"/>
      <c r="P247" s="90" t="str">
        <f>+P245</f>
        <v>48-XL</v>
      </c>
      <c r="Q247" s="87">
        <v>102</v>
      </c>
      <c r="R247" s="88">
        <v>103</v>
      </c>
      <c r="S247" s="88">
        <v>105</v>
      </c>
      <c r="T247" s="88">
        <v>106</v>
      </c>
      <c r="U247" s="88">
        <v>108</v>
      </c>
      <c r="V247" s="88">
        <v>109</v>
      </c>
      <c r="W247" s="88">
        <v>111</v>
      </c>
      <c r="X247" s="89">
        <v>113</v>
      </c>
      <c r="Z247" s="662"/>
      <c r="AA247" s="667"/>
      <c r="AB247" s="90" t="str">
        <f>+AB245</f>
        <v>48-XL</v>
      </c>
      <c r="AC247" s="87">
        <v>160</v>
      </c>
      <c r="AD247" s="88">
        <v>162</v>
      </c>
      <c r="AE247" s="88">
        <v>164</v>
      </c>
      <c r="AF247" s="88">
        <v>166</v>
      </c>
      <c r="AG247" s="88">
        <v>169</v>
      </c>
      <c r="AH247" s="88">
        <v>171</v>
      </c>
      <c r="AI247" s="88">
        <v>173</v>
      </c>
      <c r="AJ247" s="89">
        <v>176</v>
      </c>
      <c r="AL247" s="662"/>
      <c r="AM247" s="667"/>
      <c r="AN247" s="90" t="str">
        <f>+AN245</f>
        <v>48-XL</v>
      </c>
      <c r="AO247" s="87">
        <v>179</v>
      </c>
      <c r="AP247" s="88">
        <v>179</v>
      </c>
      <c r="AQ247" s="88">
        <v>179</v>
      </c>
      <c r="AR247" s="88">
        <v>179</v>
      </c>
      <c r="AS247" s="88">
        <v>179</v>
      </c>
      <c r="AT247" s="88">
        <v>179</v>
      </c>
      <c r="AU247" s="88">
        <v>179</v>
      </c>
      <c r="AV247" s="89">
        <v>179</v>
      </c>
    </row>
    <row r="248" spans="1:48">
      <c r="A248">
        <v>248</v>
      </c>
      <c r="B248" s="662"/>
      <c r="C248" s="664">
        <f>+C246+10</f>
        <v>140</v>
      </c>
      <c r="D248" s="78" t="s">
        <v>133</v>
      </c>
      <c r="E248" s="83">
        <v>71</v>
      </c>
      <c r="F248" s="84">
        <v>69</v>
      </c>
      <c r="G248" s="84">
        <v>68</v>
      </c>
      <c r="H248" s="84">
        <v>67</v>
      </c>
      <c r="I248" s="84">
        <v>66</v>
      </c>
      <c r="J248" s="84">
        <v>65</v>
      </c>
      <c r="K248" s="84">
        <v>64</v>
      </c>
      <c r="L248" s="85">
        <v>63</v>
      </c>
      <c r="N248" s="662"/>
      <c r="O248" s="664">
        <f>+O246+10</f>
        <v>140</v>
      </c>
      <c r="P248" s="78" t="s">
        <v>133</v>
      </c>
      <c r="Q248" s="83">
        <v>87</v>
      </c>
      <c r="R248" s="84">
        <v>88</v>
      </c>
      <c r="S248" s="84">
        <v>90</v>
      </c>
      <c r="T248" s="84">
        <v>91</v>
      </c>
      <c r="U248" s="84">
        <v>93</v>
      </c>
      <c r="V248" s="84">
        <v>94</v>
      </c>
      <c r="W248" s="84">
        <v>96</v>
      </c>
      <c r="X248" s="85">
        <v>98</v>
      </c>
      <c r="Z248" s="662"/>
      <c r="AA248" s="664">
        <f>+AA246+10</f>
        <v>140</v>
      </c>
      <c r="AB248" s="78" t="s">
        <v>133</v>
      </c>
      <c r="AC248" s="83">
        <v>133</v>
      </c>
      <c r="AD248" s="84">
        <v>135</v>
      </c>
      <c r="AE248" s="84">
        <v>138</v>
      </c>
      <c r="AF248" s="84">
        <v>141</v>
      </c>
      <c r="AG248" s="84">
        <v>143</v>
      </c>
      <c r="AH248" s="84">
        <v>146</v>
      </c>
      <c r="AI248" s="84">
        <v>149</v>
      </c>
      <c r="AJ248" s="85">
        <v>152</v>
      </c>
      <c r="AL248" s="662"/>
      <c r="AM248" s="664">
        <f>+AM246+10</f>
        <v>140</v>
      </c>
      <c r="AN248" s="78" t="s">
        <v>133</v>
      </c>
      <c r="AO248" s="83">
        <v>163</v>
      </c>
      <c r="AP248" s="84">
        <v>165</v>
      </c>
      <c r="AQ248" s="84">
        <v>167</v>
      </c>
      <c r="AR248" s="84">
        <v>170</v>
      </c>
      <c r="AS248" s="84">
        <v>172</v>
      </c>
      <c r="AT248" s="84">
        <v>175</v>
      </c>
      <c r="AU248" s="84">
        <v>177</v>
      </c>
      <c r="AV248" s="85">
        <v>180</v>
      </c>
    </row>
    <row r="249" spans="1:48" ht="15" thickBot="1">
      <c r="A249">
        <v>249</v>
      </c>
      <c r="B249" s="662"/>
      <c r="C249" s="665"/>
      <c r="D249" s="82" t="s">
        <v>136</v>
      </c>
      <c r="E249" s="83">
        <v>77</v>
      </c>
      <c r="F249" s="84">
        <v>76</v>
      </c>
      <c r="G249" s="84">
        <v>75</v>
      </c>
      <c r="H249" s="84">
        <v>74</v>
      </c>
      <c r="I249" s="84">
        <v>73</v>
      </c>
      <c r="J249" s="84">
        <v>72</v>
      </c>
      <c r="K249" s="84">
        <v>71</v>
      </c>
      <c r="L249" s="85">
        <v>70</v>
      </c>
      <c r="N249" s="662"/>
      <c r="O249" s="665"/>
      <c r="P249" s="82" t="s">
        <v>136</v>
      </c>
      <c r="Q249" s="83">
        <v>98</v>
      </c>
      <c r="R249" s="84">
        <v>99</v>
      </c>
      <c r="S249" s="84">
        <v>101</v>
      </c>
      <c r="T249" s="84">
        <v>102</v>
      </c>
      <c r="U249" s="84">
        <v>104</v>
      </c>
      <c r="V249" s="84">
        <v>105</v>
      </c>
      <c r="W249" s="84">
        <v>107</v>
      </c>
      <c r="X249" s="85">
        <v>109</v>
      </c>
      <c r="Z249" s="662"/>
      <c r="AA249" s="665"/>
      <c r="AB249" s="82" t="s">
        <v>136</v>
      </c>
      <c r="AC249" s="83">
        <v>152</v>
      </c>
      <c r="AD249" s="84">
        <v>154</v>
      </c>
      <c r="AE249" s="84">
        <v>157</v>
      </c>
      <c r="AF249" s="84">
        <v>160</v>
      </c>
      <c r="AG249" s="84">
        <v>162</v>
      </c>
      <c r="AH249" s="84">
        <v>165</v>
      </c>
      <c r="AI249" s="84">
        <v>168</v>
      </c>
      <c r="AJ249" s="85">
        <v>171</v>
      </c>
      <c r="AL249" s="662"/>
      <c r="AM249" s="665"/>
      <c r="AN249" s="82" t="s">
        <v>136</v>
      </c>
      <c r="AO249" s="83">
        <v>179</v>
      </c>
      <c r="AP249" s="84">
        <v>179</v>
      </c>
      <c r="AQ249" s="84">
        <v>179</v>
      </c>
      <c r="AR249" s="84">
        <v>179</v>
      </c>
      <c r="AS249" s="84">
        <v>179</v>
      </c>
      <c r="AT249" s="84">
        <v>179</v>
      </c>
      <c r="AU249" s="84">
        <v>179</v>
      </c>
      <c r="AV249" s="85">
        <v>179</v>
      </c>
    </row>
    <row r="250" spans="1:48">
      <c r="A250">
        <v>250</v>
      </c>
      <c r="B250" s="662"/>
      <c r="C250" s="666">
        <f>+C248+10</f>
        <v>150</v>
      </c>
      <c r="D250" s="86" t="str">
        <f>+D248</f>
        <v>48-X</v>
      </c>
      <c r="E250" s="87">
        <v>78</v>
      </c>
      <c r="F250" s="88">
        <v>75</v>
      </c>
      <c r="G250" s="88">
        <v>72</v>
      </c>
      <c r="H250" s="88">
        <v>70</v>
      </c>
      <c r="I250" s="88">
        <v>67</v>
      </c>
      <c r="J250" s="88">
        <v>65</v>
      </c>
      <c r="K250" s="88">
        <v>62</v>
      </c>
      <c r="L250" s="89">
        <v>60</v>
      </c>
      <c r="N250" s="662"/>
      <c r="O250" s="666">
        <f>+O248+10</f>
        <v>150</v>
      </c>
      <c r="P250" s="86" t="str">
        <f>+P248</f>
        <v>48-X</v>
      </c>
      <c r="Q250" s="87">
        <v>83</v>
      </c>
      <c r="R250" s="88">
        <v>84</v>
      </c>
      <c r="S250" s="88">
        <v>86</v>
      </c>
      <c r="T250" s="88">
        <v>87</v>
      </c>
      <c r="U250" s="88">
        <v>89</v>
      </c>
      <c r="V250" s="88">
        <v>90</v>
      </c>
      <c r="W250" s="88">
        <v>92</v>
      </c>
      <c r="X250" s="89">
        <v>94</v>
      </c>
      <c r="Z250" s="662"/>
      <c r="AA250" s="666">
        <f>+AA248+10</f>
        <v>150</v>
      </c>
      <c r="AB250" s="86" t="str">
        <f>+AB248</f>
        <v>48-X</v>
      </c>
      <c r="AC250" s="87">
        <v>127</v>
      </c>
      <c r="AD250" s="88">
        <v>129</v>
      </c>
      <c r="AE250" s="88">
        <v>132</v>
      </c>
      <c r="AF250" s="88">
        <v>134</v>
      </c>
      <c r="AG250" s="88">
        <v>137</v>
      </c>
      <c r="AH250" s="88">
        <v>139</v>
      </c>
      <c r="AI250" s="88">
        <v>142</v>
      </c>
      <c r="AJ250" s="89">
        <v>145</v>
      </c>
      <c r="AL250" s="662"/>
      <c r="AM250" s="666">
        <f>+AM248+10</f>
        <v>150</v>
      </c>
      <c r="AN250" s="86" t="str">
        <f>+AN248</f>
        <v>48-X</v>
      </c>
      <c r="AO250" s="87">
        <v>155</v>
      </c>
      <c r="AP250" s="88">
        <v>158</v>
      </c>
      <c r="AQ250" s="88">
        <v>161</v>
      </c>
      <c r="AR250" s="88">
        <v>164</v>
      </c>
      <c r="AS250" s="88">
        <v>167</v>
      </c>
      <c r="AT250" s="88">
        <v>170</v>
      </c>
      <c r="AU250" s="88">
        <v>173</v>
      </c>
      <c r="AV250" s="89">
        <v>177</v>
      </c>
    </row>
    <row r="251" spans="1:48" ht="15" thickBot="1">
      <c r="A251">
        <v>251</v>
      </c>
      <c r="B251" s="662"/>
      <c r="C251" s="667"/>
      <c r="D251" s="90" t="str">
        <f>+D249</f>
        <v>48-XL</v>
      </c>
      <c r="E251" s="87">
        <v>86</v>
      </c>
      <c r="F251" s="88">
        <v>83</v>
      </c>
      <c r="G251" s="88">
        <v>80</v>
      </c>
      <c r="H251" s="88">
        <v>78</v>
      </c>
      <c r="I251" s="88">
        <v>75</v>
      </c>
      <c r="J251" s="88">
        <v>73</v>
      </c>
      <c r="K251" s="88">
        <v>70</v>
      </c>
      <c r="L251" s="89">
        <v>68</v>
      </c>
      <c r="N251" s="662"/>
      <c r="O251" s="667"/>
      <c r="P251" s="90" t="str">
        <f>+P249</f>
        <v>48-XL</v>
      </c>
      <c r="Q251" s="87">
        <v>94</v>
      </c>
      <c r="R251" s="88">
        <v>95</v>
      </c>
      <c r="S251" s="88">
        <v>97</v>
      </c>
      <c r="T251" s="88">
        <v>99</v>
      </c>
      <c r="U251" s="88">
        <v>100</v>
      </c>
      <c r="V251" s="88">
        <v>102</v>
      </c>
      <c r="W251" s="88">
        <v>104</v>
      </c>
      <c r="X251" s="89">
        <v>106</v>
      </c>
      <c r="Z251" s="662"/>
      <c r="AA251" s="667"/>
      <c r="AB251" s="90" t="str">
        <f>+AB249</f>
        <v>48-XL</v>
      </c>
      <c r="AC251" s="87">
        <v>146</v>
      </c>
      <c r="AD251" s="88">
        <v>149</v>
      </c>
      <c r="AE251" s="88">
        <v>152</v>
      </c>
      <c r="AF251" s="88">
        <v>155</v>
      </c>
      <c r="AG251" s="88">
        <v>158</v>
      </c>
      <c r="AH251" s="88">
        <v>161</v>
      </c>
      <c r="AI251" s="88">
        <v>164</v>
      </c>
      <c r="AJ251" s="89">
        <v>167</v>
      </c>
      <c r="AL251" s="662"/>
      <c r="AM251" s="667"/>
      <c r="AN251" s="90" t="str">
        <f>+AN249</f>
        <v>48-XL</v>
      </c>
      <c r="AO251" s="87">
        <v>178</v>
      </c>
      <c r="AP251" s="88">
        <v>178</v>
      </c>
      <c r="AQ251" s="88">
        <v>178</v>
      </c>
      <c r="AR251" s="88">
        <v>178</v>
      </c>
      <c r="AS251" s="88">
        <v>178</v>
      </c>
      <c r="AT251" s="88">
        <v>178</v>
      </c>
      <c r="AU251" s="88">
        <v>178</v>
      </c>
      <c r="AV251" s="89">
        <v>179</v>
      </c>
    </row>
    <row r="252" spans="1:48">
      <c r="A252">
        <v>252</v>
      </c>
      <c r="B252" s="662"/>
      <c r="C252" s="664">
        <f>+C250+10</f>
        <v>160</v>
      </c>
      <c r="D252" s="78" t="s">
        <v>133</v>
      </c>
      <c r="E252" s="83">
        <v>87</v>
      </c>
      <c r="F252" s="84">
        <v>83</v>
      </c>
      <c r="G252" s="84">
        <v>80</v>
      </c>
      <c r="H252" s="84">
        <v>77</v>
      </c>
      <c r="I252" s="84">
        <v>73</v>
      </c>
      <c r="J252" s="84">
        <v>70</v>
      </c>
      <c r="K252" s="84">
        <v>67</v>
      </c>
      <c r="L252" s="85">
        <v>64</v>
      </c>
      <c r="N252" s="662"/>
      <c r="O252" s="664">
        <f>+O250+10</f>
        <v>160</v>
      </c>
      <c r="P252" s="78" t="s">
        <v>133</v>
      </c>
      <c r="Q252" s="83">
        <v>87</v>
      </c>
      <c r="R252" s="84">
        <v>87</v>
      </c>
      <c r="S252" s="84">
        <v>88</v>
      </c>
      <c r="T252" s="84">
        <v>88</v>
      </c>
      <c r="U252" s="84">
        <v>89</v>
      </c>
      <c r="V252" s="84">
        <v>89</v>
      </c>
      <c r="W252" s="84">
        <v>90</v>
      </c>
      <c r="X252" s="85">
        <v>91</v>
      </c>
      <c r="Z252" s="662"/>
      <c r="AA252" s="664">
        <f>+AA250+10</f>
        <v>160</v>
      </c>
      <c r="AB252" s="78" t="s">
        <v>133</v>
      </c>
      <c r="AC252" s="83">
        <v>122</v>
      </c>
      <c r="AD252" s="84">
        <v>124</v>
      </c>
      <c r="AE252" s="84">
        <v>127</v>
      </c>
      <c r="AF252" s="84">
        <v>129</v>
      </c>
      <c r="AG252" s="84">
        <v>132</v>
      </c>
      <c r="AH252" s="84">
        <v>134</v>
      </c>
      <c r="AI252" s="84">
        <v>137</v>
      </c>
      <c r="AJ252" s="85">
        <v>140</v>
      </c>
      <c r="AL252" s="662"/>
      <c r="AM252" s="664">
        <f>+AM250+10</f>
        <v>160</v>
      </c>
      <c r="AN252" s="78" t="s">
        <v>133</v>
      </c>
      <c r="AO252" s="83">
        <v>148</v>
      </c>
      <c r="AP252" s="84">
        <v>151</v>
      </c>
      <c r="AQ252" s="84">
        <v>154</v>
      </c>
      <c r="AR252" s="84">
        <v>157</v>
      </c>
      <c r="AS252" s="84">
        <v>161</v>
      </c>
      <c r="AT252" s="84">
        <v>164</v>
      </c>
      <c r="AU252" s="84">
        <v>167</v>
      </c>
      <c r="AV252" s="85">
        <v>171</v>
      </c>
    </row>
    <row r="253" spans="1:48" ht="15" thickBot="1">
      <c r="A253">
        <v>253</v>
      </c>
      <c r="B253" s="662"/>
      <c r="C253" s="665"/>
      <c r="D253" s="82" t="s">
        <v>136</v>
      </c>
      <c r="E253" s="83">
        <v>89</v>
      </c>
      <c r="F253" s="84">
        <v>86</v>
      </c>
      <c r="G253" s="84">
        <v>83</v>
      </c>
      <c r="H253" s="84">
        <v>80</v>
      </c>
      <c r="I253" s="84">
        <v>78</v>
      </c>
      <c r="J253" s="84">
        <v>75</v>
      </c>
      <c r="K253" s="84">
        <v>72</v>
      </c>
      <c r="L253" s="85">
        <v>70</v>
      </c>
      <c r="N253" s="662"/>
      <c r="O253" s="665"/>
      <c r="P253" s="82" t="s">
        <v>136</v>
      </c>
      <c r="Q253" s="83">
        <v>89</v>
      </c>
      <c r="R253" s="84">
        <v>91</v>
      </c>
      <c r="S253" s="84">
        <v>93</v>
      </c>
      <c r="T253" s="84">
        <v>95</v>
      </c>
      <c r="U253" s="84">
        <v>97</v>
      </c>
      <c r="V253" s="84">
        <v>99</v>
      </c>
      <c r="W253" s="84">
        <v>101</v>
      </c>
      <c r="X253" s="85">
        <v>103</v>
      </c>
      <c r="Z253" s="662"/>
      <c r="AA253" s="665"/>
      <c r="AB253" s="82" t="s">
        <v>136</v>
      </c>
      <c r="AC253" s="83">
        <v>130</v>
      </c>
      <c r="AD253" s="84">
        <v>134</v>
      </c>
      <c r="AE253" s="84">
        <v>138</v>
      </c>
      <c r="AF253" s="84">
        <v>142</v>
      </c>
      <c r="AG253" s="84">
        <v>147</v>
      </c>
      <c r="AH253" s="84">
        <v>151</v>
      </c>
      <c r="AI253" s="84">
        <v>155</v>
      </c>
      <c r="AJ253" s="85">
        <v>160</v>
      </c>
      <c r="AL253" s="662"/>
      <c r="AM253" s="665"/>
      <c r="AN253" s="82" t="s">
        <v>136</v>
      </c>
      <c r="AO253" s="83">
        <v>159</v>
      </c>
      <c r="AP253" s="84">
        <v>161</v>
      </c>
      <c r="AQ253" s="84">
        <v>164</v>
      </c>
      <c r="AR253" s="84">
        <v>167</v>
      </c>
      <c r="AS253" s="84">
        <v>170</v>
      </c>
      <c r="AT253" s="84">
        <v>173</v>
      </c>
      <c r="AU253" s="84">
        <v>176</v>
      </c>
      <c r="AV253" s="85">
        <v>179</v>
      </c>
    </row>
    <row r="254" spans="1:48">
      <c r="A254">
        <v>254</v>
      </c>
      <c r="B254" s="662"/>
      <c r="C254" s="666">
        <f>+C252+10</f>
        <v>170</v>
      </c>
      <c r="D254" s="86" t="str">
        <f>+D252</f>
        <v>48-X</v>
      </c>
      <c r="E254" s="87">
        <v>90</v>
      </c>
      <c r="F254" s="88">
        <v>87</v>
      </c>
      <c r="G254" s="88">
        <v>84</v>
      </c>
      <c r="H254" s="88">
        <v>81</v>
      </c>
      <c r="I254" s="88">
        <v>78</v>
      </c>
      <c r="J254" s="88">
        <v>75</v>
      </c>
      <c r="K254" s="88">
        <v>72</v>
      </c>
      <c r="L254" s="89">
        <v>69</v>
      </c>
      <c r="N254" s="662"/>
      <c r="O254" s="666">
        <f>+O252+10</f>
        <v>170</v>
      </c>
      <c r="P254" s="86" t="str">
        <f>+P252</f>
        <v>48-X</v>
      </c>
      <c r="Q254" s="87">
        <v>90</v>
      </c>
      <c r="R254" s="88">
        <v>89</v>
      </c>
      <c r="S254" s="88">
        <v>89</v>
      </c>
      <c r="T254" s="88">
        <v>89</v>
      </c>
      <c r="U254" s="88">
        <v>88</v>
      </c>
      <c r="V254" s="88">
        <v>88</v>
      </c>
      <c r="W254" s="88">
        <v>88</v>
      </c>
      <c r="X254" s="89">
        <v>88</v>
      </c>
      <c r="Z254" s="662"/>
      <c r="AA254" s="666">
        <f>+AA252+10</f>
        <v>170</v>
      </c>
      <c r="AB254" s="86" t="str">
        <f>+AB252</f>
        <v>48-X</v>
      </c>
      <c r="AC254" s="87">
        <v>110</v>
      </c>
      <c r="AD254" s="88">
        <v>113</v>
      </c>
      <c r="AE254" s="88">
        <v>117</v>
      </c>
      <c r="AF254" s="88">
        <v>120</v>
      </c>
      <c r="AG254" s="88">
        <v>124</v>
      </c>
      <c r="AH254" s="88">
        <v>127</v>
      </c>
      <c r="AI254" s="88">
        <v>131</v>
      </c>
      <c r="AJ254" s="89">
        <v>135</v>
      </c>
      <c r="AL254" s="662"/>
      <c r="AM254" s="666">
        <f>+AM252+10</f>
        <v>170</v>
      </c>
      <c r="AN254" s="86" t="str">
        <f>+AN252</f>
        <v>48-X</v>
      </c>
      <c r="AO254" s="87">
        <v>134</v>
      </c>
      <c r="AP254" s="88">
        <v>138</v>
      </c>
      <c r="AQ254" s="88">
        <v>142</v>
      </c>
      <c r="AR254" s="88">
        <v>146</v>
      </c>
      <c r="AS254" s="88">
        <v>151</v>
      </c>
      <c r="AT254" s="88">
        <v>155</v>
      </c>
      <c r="AU254" s="88">
        <v>159</v>
      </c>
      <c r="AV254" s="89">
        <v>164</v>
      </c>
    </row>
    <row r="255" spans="1:48" ht="15" thickBot="1">
      <c r="A255">
        <v>255</v>
      </c>
      <c r="B255" s="662"/>
      <c r="C255" s="667"/>
      <c r="D255" s="90" t="str">
        <f>+D253</f>
        <v>48-XL</v>
      </c>
      <c r="E255" s="87">
        <v>90</v>
      </c>
      <c r="F255" s="88">
        <v>87</v>
      </c>
      <c r="G255" s="88">
        <v>85</v>
      </c>
      <c r="H255" s="88">
        <v>83</v>
      </c>
      <c r="I255" s="88">
        <v>81</v>
      </c>
      <c r="J255" s="88">
        <v>79</v>
      </c>
      <c r="K255" s="88">
        <v>77</v>
      </c>
      <c r="L255" s="89">
        <v>75</v>
      </c>
      <c r="N255" s="662"/>
      <c r="O255" s="667"/>
      <c r="P255" s="90" t="str">
        <f>+P253</f>
        <v>48-XL</v>
      </c>
      <c r="Q255" s="87">
        <v>90</v>
      </c>
      <c r="R255" s="88">
        <v>91</v>
      </c>
      <c r="S255" s="88">
        <v>92</v>
      </c>
      <c r="T255" s="88">
        <v>93</v>
      </c>
      <c r="U255" s="88">
        <v>95</v>
      </c>
      <c r="V255" s="88">
        <v>96</v>
      </c>
      <c r="W255" s="88">
        <v>97</v>
      </c>
      <c r="X255" s="89">
        <v>99</v>
      </c>
      <c r="Z255" s="662"/>
      <c r="AA255" s="667"/>
      <c r="AB255" s="90" t="str">
        <f>+AB253</f>
        <v>48-XL</v>
      </c>
      <c r="AC255" s="87">
        <v>117</v>
      </c>
      <c r="AD255" s="88">
        <v>122</v>
      </c>
      <c r="AE255" s="88">
        <v>127</v>
      </c>
      <c r="AF255" s="88">
        <v>133</v>
      </c>
      <c r="AG255" s="88">
        <v>138</v>
      </c>
      <c r="AH255" s="88">
        <v>144</v>
      </c>
      <c r="AI255" s="88">
        <v>149</v>
      </c>
      <c r="AJ255" s="89">
        <v>155</v>
      </c>
      <c r="AL255" s="662"/>
      <c r="AM255" s="667"/>
      <c r="AN255" s="90" t="str">
        <f>+AN253</f>
        <v>48-XL</v>
      </c>
      <c r="AO255" s="87">
        <v>143</v>
      </c>
      <c r="AP255" s="88">
        <v>148</v>
      </c>
      <c r="AQ255" s="88">
        <v>153</v>
      </c>
      <c r="AR255" s="88">
        <v>158</v>
      </c>
      <c r="AS255" s="88">
        <v>163</v>
      </c>
      <c r="AT255" s="88">
        <v>168</v>
      </c>
      <c r="AU255" s="88">
        <v>173</v>
      </c>
      <c r="AV255" s="89">
        <v>179</v>
      </c>
    </row>
    <row r="256" spans="1:48">
      <c r="A256">
        <v>256</v>
      </c>
      <c r="B256" s="662"/>
      <c r="C256" s="664">
        <f>+C254+10</f>
        <v>180</v>
      </c>
      <c r="D256" s="78" t="s">
        <v>133</v>
      </c>
      <c r="E256" s="83">
        <v>90</v>
      </c>
      <c r="F256" s="84">
        <v>87</v>
      </c>
      <c r="G256" s="84">
        <v>85</v>
      </c>
      <c r="H256" s="84">
        <v>83</v>
      </c>
      <c r="I256" s="84">
        <v>81</v>
      </c>
      <c r="J256" s="84">
        <v>79</v>
      </c>
      <c r="K256" s="84">
        <v>77</v>
      </c>
      <c r="L256" s="85">
        <v>75</v>
      </c>
      <c r="N256" s="662"/>
      <c r="O256" s="664">
        <f>+O254+10</f>
        <v>180</v>
      </c>
      <c r="P256" s="78" t="s">
        <v>133</v>
      </c>
      <c r="Q256" s="83">
        <v>90</v>
      </c>
      <c r="R256" s="84">
        <v>89</v>
      </c>
      <c r="S256" s="84">
        <v>88</v>
      </c>
      <c r="T256" s="84">
        <v>87</v>
      </c>
      <c r="U256" s="84">
        <v>87</v>
      </c>
      <c r="V256" s="84">
        <v>86</v>
      </c>
      <c r="W256" s="84">
        <v>85</v>
      </c>
      <c r="X256" s="85">
        <v>85</v>
      </c>
      <c r="Z256" s="662"/>
      <c r="AA256" s="664">
        <f>+AA254+10</f>
        <v>180</v>
      </c>
      <c r="AB256" s="78" t="s">
        <v>133</v>
      </c>
      <c r="AC256" s="83">
        <v>101</v>
      </c>
      <c r="AD256" s="84">
        <v>105</v>
      </c>
      <c r="AE256" s="84">
        <v>109</v>
      </c>
      <c r="AF256" s="84">
        <v>113</v>
      </c>
      <c r="AG256" s="84">
        <v>117</v>
      </c>
      <c r="AH256" s="84">
        <v>121</v>
      </c>
      <c r="AI256" s="84">
        <v>125</v>
      </c>
      <c r="AJ256" s="85">
        <v>129</v>
      </c>
      <c r="AL256" s="662"/>
      <c r="AM256" s="664">
        <f>+AM254+10</f>
        <v>180</v>
      </c>
      <c r="AN256" s="78" t="s">
        <v>133</v>
      </c>
      <c r="AO256" s="83">
        <v>123</v>
      </c>
      <c r="AP256" s="84">
        <v>128</v>
      </c>
      <c r="AQ256" s="84">
        <v>133</v>
      </c>
      <c r="AR256" s="84">
        <v>138</v>
      </c>
      <c r="AS256" s="84">
        <v>143</v>
      </c>
      <c r="AT256" s="84">
        <v>148</v>
      </c>
      <c r="AU256" s="84">
        <v>153</v>
      </c>
      <c r="AV256" s="85">
        <v>158</v>
      </c>
    </row>
    <row r="257" spans="1:48" ht="15" thickBot="1">
      <c r="A257">
        <v>257</v>
      </c>
      <c r="B257" s="662"/>
      <c r="C257" s="665"/>
      <c r="D257" s="82" t="s">
        <v>136</v>
      </c>
      <c r="E257" s="83">
        <v>90</v>
      </c>
      <c r="F257" s="84">
        <v>88</v>
      </c>
      <c r="G257" s="84">
        <v>87</v>
      </c>
      <c r="H257" s="84">
        <v>86</v>
      </c>
      <c r="I257" s="84">
        <v>85</v>
      </c>
      <c r="J257" s="84">
        <v>84</v>
      </c>
      <c r="K257" s="84">
        <v>83</v>
      </c>
      <c r="L257" s="85">
        <v>82</v>
      </c>
      <c r="N257" s="662"/>
      <c r="O257" s="665"/>
      <c r="P257" s="82" t="s">
        <v>136</v>
      </c>
      <c r="Q257" s="83">
        <v>90</v>
      </c>
      <c r="R257" s="84">
        <v>90</v>
      </c>
      <c r="S257" s="84">
        <v>91</v>
      </c>
      <c r="T257" s="84">
        <v>92</v>
      </c>
      <c r="U257" s="84">
        <v>93</v>
      </c>
      <c r="V257" s="84">
        <v>94</v>
      </c>
      <c r="W257" s="84">
        <v>95</v>
      </c>
      <c r="X257" s="85">
        <v>96</v>
      </c>
      <c r="Z257" s="662"/>
      <c r="AA257" s="665"/>
      <c r="AB257" s="82" t="s">
        <v>136</v>
      </c>
      <c r="AC257" s="83">
        <v>107</v>
      </c>
      <c r="AD257" s="84">
        <v>113</v>
      </c>
      <c r="AE257" s="84">
        <v>119</v>
      </c>
      <c r="AF257" s="84">
        <v>125</v>
      </c>
      <c r="AG257" s="84">
        <v>131</v>
      </c>
      <c r="AH257" s="84">
        <v>137</v>
      </c>
      <c r="AI257" s="84">
        <v>143</v>
      </c>
      <c r="AJ257" s="85">
        <v>149</v>
      </c>
      <c r="AL257" s="662"/>
      <c r="AM257" s="665"/>
      <c r="AN257" s="82" t="s">
        <v>136</v>
      </c>
      <c r="AO257" s="83">
        <v>131</v>
      </c>
      <c r="AP257" s="84">
        <v>137</v>
      </c>
      <c r="AQ257" s="84">
        <v>144</v>
      </c>
      <c r="AR257" s="84">
        <v>151</v>
      </c>
      <c r="AS257" s="84">
        <v>158</v>
      </c>
      <c r="AT257" s="84">
        <v>165</v>
      </c>
      <c r="AU257" s="84">
        <v>172</v>
      </c>
      <c r="AV257" s="85">
        <v>179</v>
      </c>
    </row>
    <row r="258" spans="1:48">
      <c r="A258">
        <v>258</v>
      </c>
      <c r="B258" s="662"/>
      <c r="C258" s="666">
        <f>+C256+10</f>
        <v>190</v>
      </c>
      <c r="D258" s="86" t="str">
        <f>+D256</f>
        <v>48-X</v>
      </c>
      <c r="E258" s="87">
        <v>91</v>
      </c>
      <c r="F258" s="88">
        <v>89</v>
      </c>
      <c r="G258" s="88">
        <v>88</v>
      </c>
      <c r="H258" s="88">
        <v>86</v>
      </c>
      <c r="I258" s="88">
        <v>85</v>
      </c>
      <c r="J258" s="88">
        <v>83</v>
      </c>
      <c r="K258" s="88">
        <v>82</v>
      </c>
      <c r="L258" s="89">
        <v>81</v>
      </c>
      <c r="N258" s="662"/>
      <c r="O258" s="666">
        <f>+O256+10</f>
        <v>190</v>
      </c>
      <c r="P258" s="86" t="str">
        <f>+P256</f>
        <v>48-X</v>
      </c>
      <c r="Q258" s="87">
        <v>91</v>
      </c>
      <c r="R258" s="88">
        <v>89</v>
      </c>
      <c r="S258" s="88">
        <v>88</v>
      </c>
      <c r="T258" s="88">
        <v>87</v>
      </c>
      <c r="U258" s="88">
        <v>85</v>
      </c>
      <c r="V258" s="88">
        <v>84</v>
      </c>
      <c r="W258" s="88">
        <v>83</v>
      </c>
      <c r="X258" s="89">
        <v>82</v>
      </c>
      <c r="Z258" s="662"/>
      <c r="AA258" s="666">
        <f>+AA256+10</f>
        <v>190</v>
      </c>
      <c r="AB258" s="86" t="str">
        <f>+AB256</f>
        <v>48-X</v>
      </c>
      <c r="AC258" s="87">
        <v>93</v>
      </c>
      <c r="AD258" s="88">
        <v>97</v>
      </c>
      <c r="AE258" s="88">
        <v>102</v>
      </c>
      <c r="AF258" s="88">
        <v>106</v>
      </c>
      <c r="AG258" s="88">
        <v>111</v>
      </c>
      <c r="AH258" s="88">
        <v>115</v>
      </c>
      <c r="AI258" s="88">
        <v>120</v>
      </c>
      <c r="AJ258" s="89">
        <v>125</v>
      </c>
      <c r="AL258" s="662"/>
      <c r="AM258" s="666">
        <f>+AM256+10</f>
        <v>190</v>
      </c>
      <c r="AN258" s="86" t="str">
        <f>+AN256</f>
        <v>48-X</v>
      </c>
      <c r="AO258" s="87">
        <v>112</v>
      </c>
      <c r="AP258" s="88">
        <v>117</v>
      </c>
      <c r="AQ258" s="88">
        <v>123</v>
      </c>
      <c r="AR258" s="88">
        <v>129</v>
      </c>
      <c r="AS258" s="88">
        <v>135</v>
      </c>
      <c r="AT258" s="88">
        <v>141</v>
      </c>
      <c r="AU258" s="88">
        <v>147</v>
      </c>
      <c r="AV258" s="89">
        <v>153</v>
      </c>
    </row>
    <row r="259" spans="1:48" ht="15" thickBot="1">
      <c r="A259">
        <v>259</v>
      </c>
      <c r="B259" s="662"/>
      <c r="C259" s="667"/>
      <c r="D259" s="90" t="str">
        <f>+D257</f>
        <v>48-XL</v>
      </c>
      <c r="E259" s="87">
        <v>91</v>
      </c>
      <c r="F259" s="88">
        <v>90</v>
      </c>
      <c r="G259" s="88">
        <v>90</v>
      </c>
      <c r="H259" s="88">
        <v>89</v>
      </c>
      <c r="I259" s="88">
        <v>89</v>
      </c>
      <c r="J259" s="88">
        <v>88</v>
      </c>
      <c r="K259" s="88">
        <v>88</v>
      </c>
      <c r="L259" s="89">
        <v>88</v>
      </c>
      <c r="N259" s="662"/>
      <c r="O259" s="667"/>
      <c r="P259" s="90" t="str">
        <f>+P257</f>
        <v>48-XL</v>
      </c>
      <c r="Q259" s="87">
        <v>91</v>
      </c>
      <c r="R259" s="88">
        <v>91</v>
      </c>
      <c r="S259" s="88">
        <v>91</v>
      </c>
      <c r="T259" s="88">
        <v>91</v>
      </c>
      <c r="U259" s="88">
        <v>91</v>
      </c>
      <c r="V259" s="88">
        <v>91</v>
      </c>
      <c r="W259" s="88">
        <v>91</v>
      </c>
      <c r="X259" s="89">
        <v>92</v>
      </c>
      <c r="Z259" s="662"/>
      <c r="AA259" s="667"/>
      <c r="AB259" s="90" t="str">
        <f>+AB257</f>
        <v>48-XL</v>
      </c>
      <c r="AC259" s="87">
        <v>98</v>
      </c>
      <c r="AD259" s="88">
        <v>104</v>
      </c>
      <c r="AE259" s="88">
        <v>110</v>
      </c>
      <c r="AF259" s="88">
        <v>117</v>
      </c>
      <c r="AG259" s="88">
        <v>123</v>
      </c>
      <c r="AH259" s="88">
        <v>130</v>
      </c>
      <c r="AI259" s="88">
        <v>136</v>
      </c>
      <c r="AJ259" s="89">
        <v>143</v>
      </c>
      <c r="AL259" s="662"/>
      <c r="AM259" s="667"/>
      <c r="AN259" s="90" t="str">
        <f>+AN257</f>
        <v>48-XL</v>
      </c>
      <c r="AO259" s="87">
        <v>120</v>
      </c>
      <c r="AP259" s="88">
        <v>127</v>
      </c>
      <c r="AQ259" s="88">
        <v>135</v>
      </c>
      <c r="AR259" s="88">
        <v>143</v>
      </c>
      <c r="AS259" s="88">
        <v>151</v>
      </c>
      <c r="AT259" s="88">
        <v>159</v>
      </c>
      <c r="AU259" s="88">
        <v>167</v>
      </c>
      <c r="AV259" s="89">
        <v>175</v>
      </c>
    </row>
    <row r="260" spans="1:48">
      <c r="A260">
        <v>260</v>
      </c>
      <c r="B260" s="662"/>
      <c r="C260" s="664">
        <f>+C258+10</f>
        <v>200</v>
      </c>
      <c r="D260" s="78" t="s">
        <v>133</v>
      </c>
      <c r="E260" s="83">
        <v>93</v>
      </c>
      <c r="F260" s="84">
        <v>92</v>
      </c>
      <c r="G260" s="84">
        <v>91</v>
      </c>
      <c r="H260" s="84">
        <v>90</v>
      </c>
      <c r="I260" s="84">
        <v>90</v>
      </c>
      <c r="J260" s="84">
        <v>89</v>
      </c>
      <c r="K260" s="84">
        <v>88</v>
      </c>
      <c r="L260" s="85">
        <v>88</v>
      </c>
      <c r="N260" s="662"/>
      <c r="O260" s="664">
        <f>+O258+10</f>
        <v>200</v>
      </c>
      <c r="P260" s="78" t="s">
        <v>133</v>
      </c>
      <c r="Q260" s="83">
        <v>93</v>
      </c>
      <c r="R260" s="84">
        <v>92</v>
      </c>
      <c r="S260" s="84">
        <v>91</v>
      </c>
      <c r="T260" s="84">
        <v>90</v>
      </c>
      <c r="U260" s="84">
        <v>90</v>
      </c>
      <c r="V260" s="84">
        <v>89</v>
      </c>
      <c r="W260" s="84">
        <v>88</v>
      </c>
      <c r="X260" s="85">
        <v>88</v>
      </c>
      <c r="Z260" s="662"/>
      <c r="AA260" s="664">
        <f>+AA258+10</f>
        <v>200</v>
      </c>
      <c r="AB260" s="78" t="s">
        <v>133</v>
      </c>
      <c r="AC260" s="83">
        <v>93</v>
      </c>
      <c r="AD260" s="84">
        <v>97</v>
      </c>
      <c r="AE260" s="84">
        <v>101</v>
      </c>
      <c r="AF260" s="84">
        <v>105</v>
      </c>
      <c r="AG260" s="84">
        <v>109</v>
      </c>
      <c r="AH260" s="84">
        <v>113</v>
      </c>
      <c r="AI260" s="84">
        <v>117</v>
      </c>
      <c r="AJ260" s="85">
        <v>122</v>
      </c>
      <c r="AL260" s="662"/>
      <c r="AM260" s="664">
        <f>+AM258+10</f>
        <v>200</v>
      </c>
      <c r="AN260" s="78" t="s">
        <v>133</v>
      </c>
      <c r="AO260" s="83">
        <v>102</v>
      </c>
      <c r="AP260" s="84">
        <v>108</v>
      </c>
      <c r="AQ260" s="84">
        <v>115</v>
      </c>
      <c r="AR260" s="84">
        <v>121</v>
      </c>
      <c r="AS260" s="84">
        <v>128</v>
      </c>
      <c r="AT260" s="84">
        <v>134</v>
      </c>
      <c r="AU260" s="84">
        <v>141</v>
      </c>
      <c r="AV260" s="85">
        <v>148</v>
      </c>
    </row>
    <row r="261" spans="1:48" ht="15" thickBot="1">
      <c r="A261">
        <v>261</v>
      </c>
      <c r="B261" s="663"/>
      <c r="C261" s="665"/>
      <c r="D261" s="82" t="s">
        <v>136</v>
      </c>
      <c r="E261" s="189">
        <v>93</v>
      </c>
      <c r="F261" s="186">
        <v>92</v>
      </c>
      <c r="G261" s="186">
        <v>91</v>
      </c>
      <c r="H261" s="186">
        <v>91</v>
      </c>
      <c r="I261" s="186">
        <v>90</v>
      </c>
      <c r="J261" s="186">
        <v>90</v>
      </c>
      <c r="K261" s="186">
        <v>89</v>
      </c>
      <c r="L261" s="185">
        <v>89</v>
      </c>
      <c r="N261" s="663"/>
      <c r="O261" s="665"/>
      <c r="P261" s="82" t="s">
        <v>136</v>
      </c>
      <c r="Q261" s="189">
        <v>93</v>
      </c>
      <c r="R261" s="186">
        <v>92</v>
      </c>
      <c r="S261" s="186">
        <v>91</v>
      </c>
      <c r="T261" s="186">
        <v>91</v>
      </c>
      <c r="U261" s="186">
        <v>90</v>
      </c>
      <c r="V261" s="186">
        <v>90</v>
      </c>
      <c r="W261" s="186">
        <v>89</v>
      </c>
      <c r="X261" s="185">
        <v>89</v>
      </c>
      <c r="Z261" s="663"/>
      <c r="AA261" s="665"/>
      <c r="AB261" s="82" t="s">
        <v>136</v>
      </c>
      <c r="AC261" s="189">
        <v>93</v>
      </c>
      <c r="AD261" s="186">
        <v>98</v>
      </c>
      <c r="AE261" s="186">
        <v>103</v>
      </c>
      <c r="AF261" s="186">
        <v>108</v>
      </c>
      <c r="AG261" s="186">
        <v>114</v>
      </c>
      <c r="AH261" s="186">
        <v>119</v>
      </c>
      <c r="AI261" s="186">
        <v>124</v>
      </c>
      <c r="AJ261" s="185">
        <v>130</v>
      </c>
      <c r="AL261" s="663"/>
      <c r="AM261" s="665"/>
      <c r="AN261" s="82" t="s">
        <v>136</v>
      </c>
      <c r="AO261" s="189">
        <v>109</v>
      </c>
      <c r="AP261" s="186">
        <v>116</v>
      </c>
      <c r="AQ261" s="186">
        <v>123</v>
      </c>
      <c r="AR261" s="186">
        <v>130</v>
      </c>
      <c r="AS261" s="186">
        <v>137</v>
      </c>
      <c r="AT261" s="186">
        <v>144</v>
      </c>
      <c r="AU261" s="186">
        <v>151</v>
      </c>
      <c r="AV261" s="185">
        <v>159</v>
      </c>
    </row>
    <row r="262" spans="1:48">
      <c r="A262">
        <v>262</v>
      </c>
    </row>
    <row r="263" spans="1:48">
      <c r="A263">
        <v>263</v>
      </c>
    </row>
    <row r="264" spans="1:48">
      <c r="A264">
        <v>264</v>
      </c>
    </row>
    <row r="265" spans="1:48">
      <c r="A265">
        <v>265</v>
      </c>
    </row>
    <row r="266" spans="1:48">
      <c r="A266">
        <v>266</v>
      </c>
    </row>
    <row r="267" spans="1:48">
      <c r="A267">
        <v>267</v>
      </c>
    </row>
    <row r="268" spans="1:48" ht="15" thickBot="1">
      <c r="A268">
        <v>268</v>
      </c>
    </row>
    <row r="269" spans="1:48" ht="18.600000000000001" thickBot="1">
      <c r="A269">
        <v>269</v>
      </c>
      <c r="B269" s="649" t="s">
        <v>1112</v>
      </c>
      <c r="C269" s="650"/>
      <c r="D269" s="651"/>
      <c r="E269" s="649" t="s">
        <v>1134</v>
      </c>
      <c r="F269" s="650"/>
      <c r="G269" s="650"/>
      <c r="H269" s="650"/>
      <c r="I269" s="650"/>
      <c r="J269" s="650"/>
      <c r="K269" s="650"/>
      <c r="L269" s="651"/>
      <c r="N269" s="649" t="s">
        <v>1114</v>
      </c>
      <c r="O269" s="650"/>
      <c r="P269" s="651"/>
      <c r="Q269" s="649" t="s">
        <v>1134</v>
      </c>
      <c r="R269" s="650"/>
      <c r="S269" s="650"/>
      <c r="T269" s="650"/>
      <c r="U269" s="650"/>
      <c r="V269" s="650"/>
      <c r="W269" s="650"/>
      <c r="X269" s="651"/>
      <c r="Z269" s="649" t="s">
        <v>1115</v>
      </c>
      <c r="AA269" s="650"/>
      <c r="AB269" s="651"/>
      <c r="AC269" s="649" t="s">
        <v>1134</v>
      </c>
      <c r="AD269" s="650"/>
      <c r="AE269" s="650"/>
      <c r="AF269" s="650"/>
      <c r="AG269" s="650"/>
      <c r="AH269" s="650"/>
      <c r="AI269" s="650"/>
      <c r="AJ269" s="651"/>
      <c r="AL269" s="649" t="s">
        <v>1116</v>
      </c>
      <c r="AM269" s="650"/>
      <c r="AN269" s="651"/>
      <c r="AO269" s="649" t="s">
        <v>1134</v>
      </c>
      <c r="AP269" s="650"/>
      <c r="AQ269" s="650"/>
      <c r="AR269" s="650"/>
      <c r="AS269" s="650"/>
      <c r="AT269" s="650"/>
      <c r="AU269" s="650"/>
      <c r="AV269" s="651"/>
    </row>
    <row r="270" spans="1:48" ht="15.75" customHeight="1">
      <c r="A270">
        <v>270</v>
      </c>
      <c r="B270" s="652" t="s">
        <v>1128</v>
      </c>
      <c r="C270" s="652" t="s">
        <v>634</v>
      </c>
      <c r="D270" s="669" t="s">
        <v>1119</v>
      </c>
      <c r="E270" s="676" t="s">
        <v>1120</v>
      </c>
      <c r="F270" s="677"/>
      <c r="G270" s="677"/>
      <c r="H270" s="677"/>
      <c r="I270" s="677"/>
      <c r="J270" s="677"/>
      <c r="K270" s="677"/>
      <c r="L270" s="678"/>
      <c r="N270" s="652" t="s">
        <v>1128</v>
      </c>
      <c r="O270" s="652" t="s">
        <v>634</v>
      </c>
      <c r="P270" s="669" t="s">
        <v>1119</v>
      </c>
      <c r="Q270" s="676" t="s">
        <v>1120</v>
      </c>
      <c r="R270" s="677"/>
      <c r="S270" s="677"/>
      <c r="T270" s="677"/>
      <c r="U270" s="677"/>
      <c r="V270" s="677"/>
      <c r="W270" s="677"/>
      <c r="X270" s="678"/>
      <c r="Z270" s="652" t="s">
        <v>1128</v>
      </c>
      <c r="AA270" s="652" t="s">
        <v>634</v>
      </c>
      <c r="AB270" s="669" t="s">
        <v>1119</v>
      </c>
      <c r="AC270" s="676" t="s">
        <v>1120</v>
      </c>
      <c r="AD270" s="677"/>
      <c r="AE270" s="677"/>
      <c r="AF270" s="677"/>
      <c r="AG270" s="677"/>
      <c r="AH270" s="677"/>
      <c r="AI270" s="677"/>
      <c r="AJ270" s="678"/>
      <c r="AL270" s="652" t="s">
        <v>1128</v>
      </c>
      <c r="AM270" s="652" t="s">
        <v>634</v>
      </c>
      <c r="AN270" s="669" t="s">
        <v>1119</v>
      </c>
      <c r="AO270" s="676" t="s">
        <v>1120</v>
      </c>
      <c r="AP270" s="677"/>
      <c r="AQ270" s="677"/>
      <c r="AR270" s="677"/>
      <c r="AS270" s="677"/>
      <c r="AT270" s="677"/>
      <c r="AU270" s="677"/>
      <c r="AV270" s="678"/>
    </row>
    <row r="271" spans="1:48" ht="15" customHeight="1" thickBot="1">
      <c r="A271">
        <v>271</v>
      </c>
      <c r="B271" s="668"/>
      <c r="C271" s="668"/>
      <c r="D271" s="670"/>
      <c r="E271" s="679"/>
      <c r="F271" s="680"/>
      <c r="G271" s="680"/>
      <c r="H271" s="680"/>
      <c r="I271" s="680"/>
      <c r="J271" s="680"/>
      <c r="K271" s="680"/>
      <c r="L271" s="681"/>
      <c r="N271" s="668"/>
      <c r="O271" s="668"/>
      <c r="P271" s="670"/>
      <c r="Q271" s="679"/>
      <c r="R271" s="680"/>
      <c r="S271" s="680"/>
      <c r="T271" s="680"/>
      <c r="U271" s="680"/>
      <c r="V271" s="680"/>
      <c r="W271" s="680"/>
      <c r="X271" s="681"/>
      <c r="Z271" s="668"/>
      <c r="AA271" s="668"/>
      <c r="AB271" s="670"/>
      <c r="AC271" s="679"/>
      <c r="AD271" s="680"/>
      <c r="AE271" s="680"/>
      <c r="AF271" s="680"/>
      <c r="AG271" s="680"/>
      <c r="AH271" s="680"/>
      <c r="AI271" s="680"/>
      <c r="AJ271" s="681"/>
      <c r="AL271" s="668"/>
      <c r="AM271" s="668"/>
      <c r="AN271" s="670"/>
      <c r="AO271" s="679"/>
      <c r="AP271" s="680"/>
      <c r="AQ271" s="680"/>
      <c r="AR271" s="680"/>
      <c r="AS271" s="680"/>
      <c r="AT271" s="680"/>
      <c r="AU271" s="680"/>
      <c r="AV271" s="681"/>
    </row>
    <row r="272" spans="1:48" ht="15" thickBot="1">
      <c r="A272">
        <v>272</v>
      </c>
      <c r="B272" s="653"/>
      <c r="C272" s="653"/>
      <c r="D272" s="671"/>
      <c r="E272" s="75">
        <v>0</v>
      </c>
      <c r="F272" s="76">
        <v>500</v>
      </c>
      <c r="G272" s="76">
        <v>1000</v>
      </c>
      <c r="H272" s="76">
        <v>1500</v>
      </c>
      <c r="I272" s="76">
        <v>2000</v>
      </c>
      <c r="J272" s="76">
        <v>2500</v>
      </c>
      <c r="K272" s="76">
        <v>3000</v>
      </c>
      <c r="L272" s="77">
        <v>3500</v>
      </c>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1140</v>
      </c>
      <c r="C273" s="664">
        <v>100</v>
      </c>
      <c r="D273" s="78" t="s">
        <v>133</v>
      </c>
      <c r="E273" s="94">
        <v>1.84</v>
      </c>
      <c r="F273" s="95">
        <v>1.87</v>
      </c>
      <c r="G273" s="95">
        <v>1.91</v>
      </c>
      <c r="H273" s="95">
        <v>1.94</v>
      </c>
      <c r="I273" s="95">
        <v>1.98</v>
      </c>
      <c r="J273" s="95">
        <v>2.0099999999999998</v>
      </c>
      <c r="K273" s="95">
        <v>2.0499999999999998</v>
      </c>
      <c r="L273" s="96">
        <v>2.09</v>
      </c>
      <c r="N273" s="661" t="s">
        <v>1140</v>
      </c>
      <c r="O273" s="664">
        <v>100</v>
      </c>
      <c r="P273" s="78" t="s">
        <v>133</v>
      </c>
      <c r="Q273" s="94">
        <v>1.84</v>
      </c>
      <c r="R273" s="95">
        <v>1.87</v>
      </c>
      <c r="S273" s="95">
        <v>1.91</v>
      </c>
      <c r="T273" s="95">
        <v>1.94</v>
      </c>
      <c r="U273" s="95">
        <v>1.98</v>
      </c>
      <c r="V273" s="95">
        <v>2.0099999999999998</v>
      </c>
      <c r="W273" s="95">
        <v>2.0499999999999998</v>
      </c>
      <c r="X273" s="96">
        <v>2.09</v>
      </c>
      <c r="Z273" s="661" t="s">
        <v>1140</v>
      </c>
      <c r="AA273" s="664">
        <v>100</v>
      </c>
      <c r="AB273" s="78" t="s">
        <v>133</v>
      </c>
      <c r="AC273" s="94">
        <v>1.84</v>
      </c>
      <c r="AD273" s="95">
        <v>1.87</v>
      </c>
      <c r="AE273" s="95">
        <v>1.91</v>
      </c>
      <c r="AF273" s="95">
        <v>1.95</v>
      </c>
      <c r="AG273" s="95">
        <v>1.98</v>
      </c>
      <c r="AH273" s="95">
        <v>2.02</v>
      </c>
      <c r="AI273" s="95">
        <v>2.06</v>
      </c>
      <c r="AJ273" s="96">
        <v>2.1</v>
      </c>
      <c r="AL273" s="661" t="s">
        <v>1140</v>
      </c>
      <c r="AM273" s="664">
        <v>100</v>
      </c>
      <c r="AN273" s="78" t="s">
        <v>133</v>
      </c>
      <c r="AO273" s="94">
        <v>1.73</v>
      </c>
      <c r="AP273" s="95">
        <v>1.73</v>
      </c>
      <c r="AQ273" s="95">
        <v>1.73</v>
      </c>
      <c r="AR273" s="95">
        <v>1.73</v>
      </c>
      <c r="AS273" s="95">
        <v>1.73</v>
      </c>
      <c r="AT273" s="95">
        <v>1.73</v>
      </c>
      <c r="AU273" s="95">
        <v>1.73</v>
      </c>
      <c r="AV273" s="96">
        <v>1.73</v>
      </c>
    </row>
    <row r="274" spans="1:48" ht="15" thickBot="1">
      <c r="A274">
        <v>274</v>
      </c>
      <c r="B274" s="662"/>
      <c r="C274" s="665"/>
      <c r="D274" s="82" t="s">
        <v>136</v>
      </c>
      <c r="E274" s="97">
        <v>1.99</v>
      </c>
      <c r="F274" s="98">
        <v>2.0099999999999998</v>
      </c>
      <c r="G274" s="98">
        <v>2.04</v>
      </c>
      <c r="H274" s="98">
        <v>2.06</v>
      </c>
      <c r="I274" s="98">
        <v>2.09</v>
      </c>
      <c r="J274" s="98">
        <v>2.11</v>
      </c>
      <c r="K274" s="98">
        <v>2.14</v>
      </c>
      <c r="L274" s="99">
        <v>2.17</v>
      </c>
      <c r="N274" s="662"/>
      <c r="O274" s="665"/>
      <c r="P274" s="82" t="s">
        <v>136</v>
      </c>
      <c r="Q274" s="97">
        <v>1.99</v>
      </c>
      <c r="R274" s="98">
        <v>2.0099999999999998</v>
      </c>
      <c r="S274" s="98">
        <v>2.04</v>
      </c>
      <c r="T274" s="98">
        <v>2.06</v>
      </c>
      <c r="U274" s="98">
        <v>2.09</v>
      </c>
      <c r="V274" s="98">
        <v>2.11</v>
      </c>
      <c r="W274" s="98">
        <v>2.14</v>
      </c>
      <c r="X274" s="99">
        <v>2.17</v>
      </c>
      <c r="Z274" s="662"/>
      <c r="AA274" s="665"/>
      <c r="AB274" s="82" t="s">
        <v>136</v>
      </c>
      <c r="AC274" s="97">
        <v>1.99</v>
      </c>
      <c r="AD274" s="98">
        <v>1.99</v>
      </c>
      <c r="AE274" s="98">
        <v>1.99</v>
      </c>
      <c r="AF274" s="98">
        <v>1.99</v>
      </c>
      <c r="AG274" s="98">
        <v>1.99</v>
      </c>
      <c r="AH274" s="98">
        <v>1.99</v>
      </c>
      <c r="AI274" s="98">
        <v>1.99</v>
      </c>
      <c r="AJ274" s="99">
        <v>2</v>
      </c>
      <c r="AL274" s="662"/>
      <c r="AM274" s="665"/>
      <c r="AN274" s="82" t="s">
        <v>136</v>
      </c>
      <c r="AO274" s="97">
        <v>1.63</v>
      </c>
      <c r="AP274" s="98">
        <v>1.63</v>
      </c>
      <c r="AQ274" s="98">
        <v>1.63</v>
      </c>
      <c r="AR274" s="98">
        <v>1.63</v>
      </c>
      <c r="AS274" s="98">
        <v>1.63</v>
      </c>
      <c r="AT274" s="98">
        <v>1.63</v>
      </c>
      <c r="AU274" s="98">
        <v>1.63</v>
      </c>
      <c r="AV274" s="99">
        <v>1.63</v>
      </c>
    </row>
    <row r="275" spans="1:48">
      <c r="A275">
        <v>275</v>
      </c>
      <c r="B275" s="662"/>
      <c r="C275" s="666">
        <v>110</v>
      </c>
      <c r="D275" s="86" t="str">
        <f>+D273</f>
        <v>48-X</v>
      </c>
      <c r="E275" s="100">
        <v>1.73</v>
      </c>
      <c r="F275" s="101">
        <v>1.76</v>
      </c>
      <c r="G275" s="101">
        <v>1.8</v>
      </c>
      <c r="H275" s="101">
        <v>1.83</v>
      </c>
      <c r="I275" s="101">
        <v>1.87</v>
      </c>
      <c r="J275" s="101">
        <v>1.9</v>
      </c>
      <c r="K275" s="101">
        <v>1.94</v>
      </c>
      <c r="L275" s="102">
        <v>1.98</v>
      </c>
      <c r="N275" s="662"/>
      <c r="O275" s="666">
        <v>110</v>
      </c>
      <c r="P275" s="86" t="str">
        <f>+P273</f>
        <v>48-X</v>
      </c>
      <c r="Q275" s="100">
        <v>1.73</v>
      </c>
      <c r="R275" s="101">
        <v>1.76</v>
      </c>
      <c r="S275" s="101">
        <v>1.8</v>
      </c>
      <c r="T275" s="101">
        <v>1.83</v>
      </c>
      <c r="U275" s="101">
        <v>1.87</v>
      </c>
      <c r="V275" s="101">
        <v>1.9</v>
      </c>
      <c r="W275" s="101">
        <v>1.94</v>
      </c>
      <c r="X275" s="102">
        <v>1.98</v>
      </c>
      <c r="Z275" s="662"/>
      <c r="AA275" s="666">
        <v>110</v>
      </c>
      <c r="AB275" s="86" t="str">
        <f>+AB273</f>
        <v>48-X</v>
      </c>
      <c r="AC275" s="100">
        <v>1.73</v>
      </c>
      <c r="AD275" s="101">
        <v>1.76</v>
      </c>
      <c r="AE275" s="101">
        <v>1.8</v>
      </c>
      <c r="AF275" s="101">
        <v>1.83</v>
      </c>
      <c r="AG275" s="101">
        <v>1.87</v>
      </c>
      <c r="AH275" s="101">
        <v>1.9</v>
      </c>
      <c r="AI275" s="101">
        <v>1.94</v>
      </c>
      <c r="AJ275" s="102">
        <v>1.98</v>
      </c>
      <c r="AL275" s="662"/>
      <c r="AM275" s="666">
        <v>110</v>
      </c>
      <c r="AN275" s="86" t="str">
        <f>+AN273</f>
        <v>48-X</v>
      </c>
      <c r="AO275" s="100">
        <v>1.73</v>
      </c>
      <c r="AP275" s="101">
        <v>1.73</v>
      </c>
      <c r="AQ275" s="101">
        <v>1.73</v>
      </c>
      <c r="AR275" s="101">
        <v>1.73</v>
      </c>
      <c r="AS275" s="101">
        <v>1.73</v>
      </c>
      <c r="AT275" s="101">
        <v>1.73</v>
      </c>
      <c r="AU275" s="101">
        <v>1.73</v>
      </c>
      <c r="AV275" s="102">
        <v>1.73</v>
      </c>
    </row>
    <row r="276" spans="1:48" ht="15" thickBot="1">
      <c r="A276">
        <v>276</v>
      </c>
      <c r="B276" s="662"/>
      <c r="C276" s="667"/>
      <c r="D276" s="90" t="str">
        <f>+D274</f>
        <v>48-XL</v>
      </c>
      <c r="E276" s="100">
        <v>1.9</v>
      </c>
      <c r="F276" s="101">
        <v>1.92</v>
      </c>
      <c r="G276" s="101">
        <v>1.95</v>
      </c>
      <c r="H276" s="101">
        <v>1.98</v>
      </c>
      <c r="I276" s="101">
        <v>2</v>
      </c>
      <c r="J276" s="101">
        <v>2.0299999999999998</v>
      </c>
      <c r="K276" s="101">
        <v>2.06</v>
      </c>
      <c r="L276" s="102">
        <v>2.09</v>
      </c>
      <c r="N276" s="662"/>
      <c r="O276" s="667"/>
      <c r="P276" s="90" t="str">
        <f>+P274</f>
        <v>48-XL</v>
      </c>
      <c r="Q276" s="100">
        <v>1.9</v>
      </c>
      <c r="R276" s="101">
        <v>1.92</v>
      </c>
      <c r="S276" s="101">
        <v>1.95</v>
      </c>
      <c r="T276" s="101">
        <v>1.98</v>
      </c>
      <c r="U276" s="101">
        <v>2</v>
      </c>
      <c r="V276" s="101">
        <v>2.0299999999999998</v>
      </c>
      <c r="W276" s="101">
        <v>2.06</v>
      </c>
      <c r="X276" s="102">
        <v>2.09</v>
      </c>
      <c r="Z276" s="662"/>
      <c r="AA276" s="667"/>
      <c r="AB276" s="90" t="str">
        <f>+AB274</f>
        <v>48-XL</v>
      </c>
      <c r="AC276" s="100">
        <v>1.9</v>
      </c>
      <c r="AD276" s="101">
        <v>1.91</v>
      </c>
      <c r="AE276" s="101">
        <v>1.92</v>
      </c>
      <c r="AF276" s="101">
        <v>1.94</v>
      </c>
      <c r="AG276" s="101">
        <v>1.95</v>
      </c>
      <c r="AH276" s="101">
        <v>1.97</v>
      </c>
      <c r="AI276" s="101">
        <v>1.98</v>
      </c>
      <c r="AJ276" s="102">
        <v>2</v>
      </c>
      <c r="AL276" s="662"/>
      <c r="AM276" s="667"/>
      <c r="AN276" s="90" t="str">
        <f>+AN274</f>
        <v>48-XL</v>
      </c>
      <c r="AO276" s="100">
        <v>1.63</v>
      </c>
      <c r="AP276" s="101">
        <v>1.63</v>
      </c>
      <c r="AQ276" s="101">
        <v>1.63</v>
      </c>
      <c r="AR276" s="101">
        <v>1.63</v>
      </c>
      <c r="AS276" s="101">
        <v>1.63</v>
      </c>
      <c r="AT276" s="101">
        <v>1.63</v>
      </c>
      <c r="AU276" s="101">
        <v>1.63</v>
      </c>
      <c r="AV276" s="102">
        <v>1.63</v>
      </c>
    </row>
    <row r="277" spans="1:48">
      <c r="A277">
        <v>277</v>
      </c>
      <c r="B277" s="662"/>
      <c r="C277" s="664">
        <f>+C275+10</f>
        <v>120</v>
      </c>
      <c r="D277" s="78" t="s">
        <v>133</v>
      </c>
      <c r="E277" s="97">
        <v>1.64</v>
      </c>
      <c r="F277" s="98">
        <v>1.67</v>
      </c>
      <c r="G277" s="98">
        <v>1.7</v>
      </c>
      <c r="H277" s="98">
        <v>1.74</v>
      </c>
      <c r="I277" s="98">
        <v>1.77</v>
      </c>
      <c r="J277" s="98">
        <v>1.81</v>
      </c>
      <c r="K277" s="98">
        <v>1.84</v>
      </c>
      <c r="L277" s="99">
        <v>1.88</v>
      </c>
      <c r="N277" s="662"/>
      <c r="O277" s="664">
        <f>+O275+10</f>
        <v>120</v>
      </c>
      <c r="P277" s="78" t="s">
        <v>133</v>
      </c>
      <c r="Q277" s="97">
        <v>1.64</v>
      </c>
      <c r="R277" s="98">
        <v>1.67</v>
      </c>
      <c r="S277" s="98">
        <v>1.7</v>
      </c>
      <c r="T277" s="98">
        <v>1.74</v>
      </c>
      <c r="U277" s="98">
        <v>1.77</v>
      </c>
      <c r="V277" s="98">
        <v>1.81</v>
      </c>
      <c r="W277" s="98">
        <v>1.84</v>
      </c>
      <c r="X277" s="99">
        <v>1.88</v>
      </c>
      <c r="Z277" s="662"/>
      <c r="AA277" s="664">
        <f>+AA275+10</f>
        <v>120</v>
      </c>
      <c r="AB277" s="78" t="s">
        <v>133</v>
      </c>
      <c r="AC277" s="97">
        <v>1.63</v>
      </c>
      <c r="AD277" s="98">
        <v>1.66</v>
      </c>
      <c r="AE277" s="98">
        <v>1.7</v>
      </c>
      <c r="AF277" s="98">
        <v>1.73</v>
      </c>
      <c r="AG277" s="98">
        <v>1.77</v>
      </c>
      <c r="AH277" s="98">
        <v>1.8</v>
      </c>
      <c r="AI277" s="98">
        <v>1.84</v>
      </c>
      <c r="AJ277" s="99">
        <v>1.88</v>
      </c>
      <c r="AL277" s="662"/>
      <c r="AM277" s="664">
        <f>+AM275+10</f>
        <v>120</v>
      </c>
      <c r="AN277" s="78" t="s">
        <v>133</v>
      </c>
      <c r="AO277" s="97">
        <v>1.63</v>
      </c>
      <c r="AP277" s="98">
        <v>1.64</v>
      </c>
      <c r="AQ277" s="98">
        <v>1.65</v>
      </c>
      <c r="AR277" s="98">
        <v>1.67</v>
      </c>
      <c r="AS277" s="98">
        <v>1.68</v>
      </c>
      <c r="AT277" s="98">
        <v>1.7</v>
      </c>
      <c r="AU277" s="98">
        <v>1.71</v>
      </c>
      <c r="AV277" s="99">
        <v>1.73</v>
      </c>
    </row>
    <row r="278" spans="1:48" ht="15" thickBot="1">
      <c r="A278">
        <v>278</v>
      </c>
      <c r="B278" s="662"/>
      <c r="C278" s="665"/>
      <c r="D278" s="82" t="s">
        <v>136</v>
      </c>
      <c r="E278" s="97">
        <v>1.79</v>
      </c>
      <c r="F278" s="98">
        <v>1.82</v>
      </c>
      <c r="G278" s="98">
        <v>1.85</v>
      </c>
      <c r="H278" s="98">
        <v>1.88</v>
      </c>
      <c r="I278" s="98">
        <v>1.92</v>
      </c>
      <c r="J278" s="98">
        <v>1.95</v>
      </c>
      <c r="K278" s="98">
        <v>1.98</v>
      </c>
      <c r="L278" s="99">
        <v>2.02</v>
      </c>
      <c r="N278" s="662"/>
      <c r="O278" s="665"/>
      <c r="P278" s="82" t="s">
        <v>136</v>
      </c>
      <c r="Q278" s="97">
        <v>1.79</v>
      </c>
      <c r="R278" s="98">
        <v>1.82</v>
      </c>
      <c r="S278" s="98">
        <v>1.85</v>
      </c>
      <c r="T278" s="98">
        <v>1.88</v>
      </c>
      <c r="U278" s="98">
        <v>1.92</v>
      </c>
      <c r="V278" s="98">
        <v>1.95</v>
      </c>
      <c r="W278" s="98">
        <v>1.98</v>
      </c>
      <c r="X278" s="99">
        <v>2.02</v>
      </c>
      <c r="Z278" s="662"/>
      <c r="AA278" s="665"/>
      <c r="AB278" s="82" t="s">
        <v>136</v>
      </c>
      <c r="AC278" s="97">
        <v>1.79</v>
      </c>
      <c r="AD278" s="98">
        <v>1.82</v>
      </c>
      <c r="AE278" s="98">
        <v>1.85</v>
      </c>
      <c r="AF278" s="98">
        <v>1.88</v>
      </c>
      <c r="AG278" s="98">
        <v>1.91</v>
      </c>
      <c r="AH278" s="98">
        <v>1.94</v>
      </c>
      <c r="AI278" s="98">
        <v>1.97</v>
      </c>
      <c r="AJ278" s="99">
        <v>2</v>
      </c>
      <c r="AL278" s="662"/>
      <c r="AM278" s="665"/>
      <c r="AN278" s="82" t="s">
        <v>136</v>
      </c>
      <c r="AO278" s="97">
        <v>1.63</v>
      </c>
      <c r="AP278" s="98">
        <v>1.63</v>
      </c>
      <c r="AQ278" s="98">
        <v>1.63</v>
      </c>
      <c r="AR278" s="98">
        <v>1.63</v>
      </c>
      <c r="AS278" s="98">
        <v>1.63</v>
      </c>
      <c r="AT278" s="98">
        <v>1.63</v>
      </c>
      <c r="AU278" s="98">
        <v>1.63</v>
      </c>
      <c r="AV278" s="99">
        <v>1.63</v>
      </c>
    </row>
    <row r="279" spans="1:48">
      <c r="A279">
        <v>279</v>
      </c>
      <c r="B279" s="662"/>
      <c r="C279" s="666">
        <f>+C277+10</f>
        <v>130</v>
      </c>
      <c r="D279" s="86" t="str">
        <f>+D277</f>
        <v>48-X</v>
      </c>
      <c r="E279" s="100">
        <v>1.55</v>
      </c>
      <c r="F279" s="101">
        <v>1.58</v>
      </c>
      <c r="G279" s="101">
        <v>1.61</v>
      </c>
      <c r="H279" s="101">
        <v>1.65</v>
      </c>
      <c r="I279" s="101">
        <v>1.68</v>
      </c>
      <c r="J279" s="101">
        <v>1.72</v>
      </c>
      <c r="K279" s="101">
        <v>1.75</v>
      </c>
      <c r="L279" s="102">
        <v>1.79</v>
      </c>
      <c r="N279" s="662"/>
      <c r="O279" s="666">
        <f>+O277+10</f>
        <v>130</v>
      </c>
      <c r="P279" s="86" t="str">
        <f>+P277</f>
        <v>48-X</v>
      </c>
      <c r="Q279" s="100">
        <v>1.55</v>
      </c>
      <c r="R279" s="101">
        <v>1.58</v>
      </c>
      <c r="S279" s="101">
        <v>1.61</v>
      </c>
      <c r="T279" s="101">
        <v>1.65</v>
      </c>
      <c r="U279" s="101">
        <v>1.68</v>
      </c>
      <c r="V279" s="101">
        <v>1.72</v>
      </c>
      <c r="W279" s="101">
        <v>1.75</v>
      </c>
      <c r="X279" s="102">
        <v>1.79</v>
      </c>
      <c r="Z279" s="662"/>
      <c r="AA279" s="666">
        <f>+AA277+10</f>
        <v>130</v>
      </c>
      <c r="AB279" s="86" t="str">
        <f>+AB277</f>
        <v>48-X</v>
      </c>
      <c r="AC279" s="100">
        <v>1.54</v>
      </c>
      <c r="AD279" s="101">
        <v>1.57</v>
      </c>
      <c r="AE279" s="101">
        <v>1.6</v>
      </c>
      <c r="AF279" s="101">
        <v>1.64</v>
      </c>
      <c r="AG279" s="101">
        <v>1.67</v>
      </c>
      <c r="AH279" s="101">
        <v>1.71</v>
      </c>
      <c r="AI279" s="101">
        <v>1.74</v>
      </c>
      <c r="AJ279" s="102">
        <v>1.78</v>
      </c>
      <c r="AL279" s="662"/>
      <c r="AM279" s="666">
        <f>+AM277+10</f>
        <v>130</v>
      </c>
      <c r="AN279" s="86" t="str">
        <f>+AN277</f>
        <v>48-X</v>
      </c>
      <c r="AO279" s="100">
        <v>1.54</v>
      </c>
      <c r="AP279" s="101">
        <v>1.56</v>
      </c>
      <c r="AQ279" s="101">
        <v>1.59</v>
      </c>
      <c r="AR279" s="101">
        <v>1.62</v>
      </c>
      <c r="AS279" s="101">
        <v>1.64</v>
      </c>
      <c r="AT279" s="101">
        <v>1.67</v>
      </c>
      <c r="AU279" s="101">
        <v>1.7</v>
      </c>
      <c r="AV279" s="102">
        <v>1.73</v>
      </c>
    </row>
    <row r="280" spans="1:48" ht="15" thickBot="1">
      <c r="A280">
        <v>280</v>
      </c>
      <c r="B280" s="662"/>
      <c r="C280" s="667"/>
      <c r="D280" s="90" t="str">
        <f>+D278</f>
        <v>48-XL</v>
      </c>
      <c r="E280" s="100">
        <v>1.7</v>
      </c>
      <c r="F280" s="101">
        <v>1.73</v>
      </c>
      <c r="G280" s="101">
        <v>1.77</v>
      </c>
      <c r="H280" s="101">
        <v>1.8</v>
      </c>
      <c r="I280" s="101">
        <v>1.84</v>
      </c>
      <c r="J280" s="101">
        <v>1.87</v>
      </c>
      <c r="K280" s="101">
        <v>1.91</v>
      </c>
      <c r="L280" s="102">
        <v>1.95</v>
      </c>
      <c r="N280" s="662"/>
      <c r="O280" s="667"/>
      <c r="P280" s="90" t="str">
        <f>+P278</f>
        <v>48-XL</v>
      </c>
      <c r="Q280" s="100">
        <v>1.7</v>
      </c>
      <c r="R280" s="101">
        <v>1.73</v>
      </c>
      <c r="S280" s="101">
        <v>1.77</v>
      </c>
      <c r="T280" s="101">
        <v>1.8</v>
      </c>
      <c r="U280" s="101">
        <v>1.84</v>
      </c>
      <c r="V280" s="101">
        <v>1.87</v>
      </c>
      <c r="W280" s="101">
        <v>1.91</v>
      </c>
      <c r="X280" s="102">
        <v>1.95</v>
      </c>
      <c r="Z280" s="662"/>
      <c r="AA280" s="667"/>
      <c r="AB280" s="90" t="str">
        <f>+AB278</f>
        <v>48-XL</v>
      </c>
      <c r="AC280" s="100">
        <v>1.7</v>
      </c>
      <c r="AD280" s="101">
        <v>1.73</v>
      </c>
      <c r="AE280" s="101">
        <v>1.77</v>
      </c>
      <c r="AF280" s="101">
        <v>1.8</v>
      </c>
      <c r="AG280" s="101">
        <v>1.84</v>
      </c>
      <c r="AH280" s="101">
        <v>1.87</v>
      </c>
      <c r="AI280" s="101">
        <v>1.91</v>
      </c>
      <c r="AJ280" s="102">
        <v>1.95</v>
      </c>
      <c r="AL280" s="662"/>
      <c r="AM280" s="667"/>
      <c r="AN280" s="90" t="str">
        <f>+AN278</f>
        <v>48-XL</v>
      </c>
      <c r="AO280" s="100">
        <v>1.63</v>
      </c>
      <c r="AP280" s="101">
        <v>1.63</v>
      </c>
      <c r="AQ280" s="101">
        <v>1.63</v>
      </c>
      <c r="AR280" s="101">
        <v>1.63</v>
      </c>
      <c r="AS280" s="101">
        <v>1.63</v>
      </c>
      <c r="AT280" s="101">
        <v>1.63</v>
      </c>
      <c r="AU280" s="101">
        <v>1.63</v>
      </c>
      <c r="AV280" s="102">
        <v>1.63</v>
      </c>
    </row>
    <row r="281" spans="1:48">
      <c r="A281">
        <v>281</v>
      </c>
      <c r="B281" s="662"/>
      <c r="C281" s="664">
        <f>+C279+10</f>
        <v>140</v>
      </c>
      <c r="D281" s="78" t="s">
        <v>133</v>
      </c>
      <c r="E281" s="97">
        <v>1.47</v>
      </c>
      <c r="F281" s="98">
        <v>1.5</v>
      </c>
      <c r="G281" s="98">
        <v>1.53</v>
      </c>
      <c r="H281" s="98">
        <v>1.56</v>
      </c>
      <c r="I281" s="98">
        <v>1.6</v>
      </c>
      <c r="J281" s="98">
        <v>1.63</v>
      </c>
      <c r="K281" s="98">
        <v>1.66</v>
      </c>
      <c r="L281" s="99">
        <v>1.7</v>
      </c>
      <c r="N281" s="662"/>
      <c r="O281" s="664">
        <f>+O279+10</f>
        <v>140</v>
      </c>
      <c r="P281" s="78" t="s">
        <v>133</v>
      </c>
      <c r="Q281" s="97">
        <v>1.47</v>
      </c>
      <c r="R281" s="98">
        <v>1.5</v>
      </c>
      <c r="S281" s="98">
        <v>1.53</v>
      </c>
      <c r="T281" s="98">
        <v>1.56</v>
      </c>
      <c r="U281" s="98">
        <v>1.6</v>
      </c>
      <c r="V281" s="98">
        <v>1.63</v>
      </c>
      <c r="W281" s="98">
        <v>1.66</v>
      </c>
      <c r="X281" s="99">
        <v>1.7</v>
      </c>
      <c r="Z281" s="662"/>
      <c r="AA281" s="664">
        <f>+AA279+10</f>
        <v>140</v>
      </c>
      <c r="AB281" s="78" t="s">
        <v>133</v>
      </c>
      <c r="AC281" s="97">
        <v>1.46</v>
      </c>
      <c r="AD281" s="98">
        <v>1.49</v>
      </c>
      <c r="AE281" s="98">
        <v>1.52</v>
      </c>
      <c r="AF281" s="98">
        <v>1.56</v>
      </c>
      <c r="AG281" s="98">
        <v>1.59</v>
      </c>
      <c r="AH281" s="98">
        <v>1.63</v>
      </c>
      <c r="AI281" s="98">
        <v>1.66</v>
      </c>
      <c r="AJ281" s="99">
        <v>1.7</v>
      </c>
      <c r="AL281" s="662"/>
      <c r="AM281" s="664">
        <f>+AM279+10</f>
        <v>140</v>
      </c>
      <c r="AN281" s="78" t="s">
        <v>133</v>
      </c>
      <c r="AO281" s="97">
        <v>1.46</v>
      </c>
      <c r="AP281" s="98">
        <v>1.49</v>
      </c>
      <c r="AQ281" s="98">
        <v>1.52</v>
      </c>
      <c r="AR281" s="98">
        <v>1.56</v>
      </c>
      <c r="AS281" s="98">
        <v>1.59</v>
      </c>
      <c r="AT281" s="98">
        <v>1.63</v>
      </c>
      <c r="AU281" s="98">
        <v>1.66</v>
      </c>
      <c r="AV281" s="99">
        <v>1.7</v>
      </c>
    </row>
    <row r="282" spans="1:48" ht="15" thickBot="1">
      <c r="A282">
        <v>282</v>
      </c>
      <c r="B282" s="662"/>
      <c r="C282" s="665"/>
      <c r="D282" s="82" t="s">
        <v>136</v>
      </c>
      <c r="E282" s="97">
        <v>1.49</v>
      </c>
      <c r="F282" s="98">
        <v>1.54</v>
      </c>
      <c r="G282" s="98">
        <v>1.59</v>
      </c>
      <c r="H282" s="98">
        <v>1.64</v>
      </c>
      <c r="I282" s="98">
        <v>1.7</v>
      </c>
      <c r="J282" s="98">
        <v>1.75</v>
      </c>
      <c r="K282" s="98">
        <v>1.8</v>
      </c>
      <c r="L282" s="99">
        <v>1.86</v>
      </c>
      <c r="N282" s="662"/>
      <c r="O282" s="665"/>
      <c r="P282" s="82" t="s">
        <v>136</v>
      </c>
      <c r="Q282" s="97">
        <v>1.49</v>
      </c>
      <c r="R282" s="98">
        <v>1.54</v>
      </c>
      <c r="S282" s="98">
        <v>1.59</v>
      </c>
      <c r="T282" s="98">
        <v>1.64</v>
      </c>
      <c r="U282" s="98">
        <v>1.7</v>
      </c>
      <c r="V282" s="98">
        <v>1.75</v>
      </c>
      <c r="W282" s="98">
        <v>1.8</v>
      </c>
      <c r="X282" s="99">
        <v>1.86</v>
      </c>
      <c r="Z282" s="662"/>
      <c r="AA282" s="665"/>
      <c r="AB282" s="82" t="s">
        <v>136</v>
      </c>
      <c r="AC282" s="97">
        <v>1.48</v>
      </c>
      <c r="AD282" s="98">
        <v>1.53</v>
      </c>
      <c r="AE282" s="98">
        <v>1.58</v>
      </c>
      <c r="AF282" s="98">
        <v>1.64</v>
      </c>
      <c r="AG282" s="98">
        <v>1.69</v>
      </c>
      <c r="AH282" s="98">
        <v>1.75</v>
      </c>
      <c r="AI282" s="98">
        <v>1.8</v>
      </c>
      <c r="AJ282" s="99">
        <v>1.86</v>
      </c>
      <c r="AL282" s="662"/>
      <c r="AM282" s="665"/>
      <c r="AN282" s="82" t="s">
        <v>136</v>
      </c>
      <c r="AO282" s="97">
        <v>1.48</v>
      </c>
      <c r="AP282" s="98">
        <v>1.5</v>
      </c>
      <c r="AQ282" s="98">
        <v>1.52</v>
      </c>
      <c r="AR282" s="98">
        <v>1.54</v>
      </c>
      <c r="AS282" s="98">
        <v>1.56</v>
      </c>
      <c r="AT282" s="98">
        <v>1.58</v>
      </c>
      <c r="AU282" s="98">
        <v>1.6</v>
      </c>
      <c r="AV282" s="99">
        <v>1.63</v>
      </c>
    </row>
    <row r="283" spans="1:48">
      <c r="A283">
        <v>283</v>
      </c>
      <c r="B283" s="662"/>
      <c r="C283" s="666">
        <f>+C281+10</f>
        <v>150</v>
      </c>
      <c r="D283" s="86" t="str">
        <f>+D281</f>
        <v>48-X</v>
      </c>
      <c r="E283" s="100">
        <v>1.29</v>
      </c>
      <c r="F283" s="101">
        <v>1.33</v>
      </c>
      <c r="G283" s="101">
        <v>1.38</v>
      </c>
      <c r="H283" s="101">
        <v>1.43</v>
      </c>
      <c r="I283" s="101">
        <v>1.48</v>
      </c>
      <c r="J283" s="101">
        <v>1.53</v>
      </c>
      <c r="K283" s="101">
        <v>1.58</v>
      </c>
      <c r="L283" s="102">
        <v>1.63</v>
      </c>
      <c r="N283" s="662"/>
      <c r="O283" s="666">
        <f>+O281+10</f>
        <v>150</v>
      </c>
      <c r="P283" s="86" t="str">
        <f>+P281</f>
        <v>48-X</v>
      </c>
      <c r="Q283" s="100">
        <v>1.29</v>
      </c>
      <c r="R283" s="101">
        <v>1.33</v>
      </c>
      <c r="S283" s="101">
        <v>1.38</v>
      </c>
      <c r="T283" s="101">
        <v>1.43</v>
      </c>
      <c r="U283" s="101">
        <v>1.48</v>
      </c>
      <c r="V283" s="101">
        <v>1.53</v>
      </c>
      <c r="W283" s="101">
        <v>1.58</v>
      </c>
      <c r="X283" s="102">
        <v>1.63</v>
      </c>
      <c r="Z283" s="662"/>
      <c r="AA283" s="666">
        <f>+AA281+10</f>
        <v>150</v>
      </c>
      <c r="AB283" s="86" t="str">
        <f>+AB281</f>
        <v>48-X</v>
      </c>
      <c r="AC283" s="100">
        <v>1.3</v>
      </c>
      <c r="AD283" s="101">
        <v>1.34</v>
      </c>
      <c r="AE283" s="101">
        <v>1.39</v>
      </c>
      <c r="AF283" s="101">
        <v>1.43</v>
      </c>
      <c r="AG283" s="101">
        <v>1.48</v>
      </c>
      <c r="AH283" s="101">
        <v>1.52</v>
      </c>
      <c r="AI283" s="101">
        <v>1.57</v>
      </c>
      <c r="AJ283" s="102">
        <v>1.62</v>
      </c>
      <c r="AL283" s="662"/>
      <c r="AM283" s="666">
        <f>+AM281+10</f>
        <v>150</v>
      </c>
      <c r="AN283" s="86" t="str">
        <f>+AN281</f>
        <v>48-X</v>
      </c>
      <c r="AO283" s="100">
        <v>1.3</v>
      </c>
      <c r="AP283" s="101">
        <v>1.34</v>
      </c>
      <c r="AQ283" s="101">
        <v>1.39</v>
      </c>
      <c r="AR283" s="101">
        <v>1.43</v>
      </c>
      <c r="AS283" s="101">
        <v>1.48</v>
      </c>
      <c r="AT283" s="101">
        <v>1.52</v>
      </c>
      <c r="AU283" s="101">
        <v>1.57</v>
      </c>
      <c r="AV283" s="102">
        <v>1.62</v>
      </c>
    </row>
    <row r="284" spans="1:48" ht="15" thickBot="1">
      <c r="A284">
        <v>284</v>
      </c>
      <c r="B284" s="662"/>
      <c r="C284" s="667"/>
      <c r="D284" s="90" t="str">
        <f>+D282</f>
        <v>48-XL</v>
      </c>
      <c r="E284" s="100">
        <v>1.29</v>
      </c>
      <c r="F284" s="101">
        <v>1.36</v>
      </c>
      <c r="G284" s="101">
        <v>1.43</v>
      </c>
      <c r="H284" s="101">
        <v>1.5</v>
      </c>
      <c r="I284" s="101">
        <v>1.57</v>
      </c>
      <c r="J284" s="101">
        <v>1.64</v>
      </c>
      <c r="K284" s="101">
        <v>1.71</v>
      </c>
      <c r="L284" s="102">
        <v>1.78</v>
      </c>
      <c r="N284" s="662"/>
      <c r="O284" s="667"/>
      <c r="P284" s="90" t="str">
        <f>+P282</f>
        <v>48-XL</v>
      </c>
      <c r="Q284" s="100">
        <v>1.29</v>
      </c>
      <c r="R284" s="101">
        <v>1.36</v>
      </c>
      <c r="S284" s="101">
        <v>1.43</v>
      </c>
      <c r="T284" s="101">
        <v>1.5</v>
      </c>
      <c r="U284" s="101">
        <v>1.57</v>
      </c>
      <c r="V284" s="101">
        <v>1.64</v>
      </c>
      <c r="W284" s="101">
        <v>1.71</v>
      </c>
      <c r="X284" s="102">
        <v>1.78</v>
      </c>
      <c r="Z284" s="662"/>
      <c r="AA284" s="667"/>
      <c r="AB284" s="90" t="str">
        <f>+AB282</f>
        <v>48-XL</v>
      </c>
      <c r="AC284" s="100">
        <v>1.3</v>
      </c>
      <c r="AD284" s="101">
        <v>1.36</v>
      </c>
      <c r="AE284" s="101">
        <v>1.43</v>
      </c>
      <c r="AF284" s="101">
        <v>1.5</v>
      </c>
      <c r="AG284" s="101">
        <v>1.57</v>
      </c>
      <c r="AH284" s="101">
        <v>1.64</v>
      </c>
      <c r="AI284" s="101">
        <v>1.71</v>
      </c>
      <c r="AJ284" s="102">
        <v>1.78</v>
      </c>
      <c r="AL284" s="662"/>
      <c r="AM284" s="667"/>
      <c r="AN284" s="90" t="str">
        <f>+AN282</f>
        <v>48-XL</v>
      </c>
      <c r="AO284" s="100">
        <v>1.3</v>
      </c>
      <c r="AP284" s="101">
        <v>1.34</v>
      </c>
      <c r="AQ284" s="101">
        <v>1.39</v>
      </c>
      <c r="AR284" s="101">
        <v>1.44</v>
      </c>
      <c r="AS284" s="101">
        <v>1.48</v>
      </c>
      <c r="AT284" s="101">
        <v>1.53</v>
      </c>
      <c r="AU284" s="101">
        <v>1.58</v>
      </c>
      <c r="AV284" s="102">
        <v>1.63</v>
      </c>
    </row>
    <row r="285" spans="1:48">
      <c r="A285">
        <v>285</v>
      </c>
      <c r="B285" s="662"/>
      <c r="C285" s="664">
        <f>+C283+10</f>
        <v>160</v>
      </c>
      <c r="D285" s="78" t="s">
        <v>133</v>
      </c>
      <c r="E285" s="97">
        <v>1.1399999999999999</v>
      </c>
      <c r="F285" s="98">
        <v>1.2</v>
      </c>
      <c r="G285" s="98">
        <v>1.26</v>
      </c>
      <c r="H285" s="98">
        <v>1.32</v>
      </c>
      <c r="I285" s="98">
        <v>1.38</v>
      </c>
      <c r="J285" s="98">
        <v>1.44</v>
      </c>
      <c r="K285" s="98">
        <v>1.5</v>
      </c>
      <c r="L285" s="99">
        <v>1.56</v>
      </c>
      <c r="N285" s="662"/>
      <c r="O285" s="664">
        <f>+O283+10</f>
        <v>160</v>
      </c>
      <c r="P285" s="78" t="s">
        <v>133</v>
      </c>
      <c r="Q285" s="97">
        <v>1.1399999999999999</v>
      </c>
      <c r="R285" s="98">
        <v>1.2</v>
      </c>
      <c r="S285" s="98">
        <v>1.26</v>
      </c>
      <c r="T285" s="98">
        <v>1.32</v>
      </c>
      <c r="U285" s="98">
        <v>1.38</v>
      </c>
      <c r="V285" s="98">
        <v>1.44</v>
      </c>
      <c r="W285" s="98">
        <v>1.5</v>
      </c>
      <c r="X285" s="99">
        <v>1.56</v>
      </c>
      <c r="Z285" s="662"/>
      <c r="AA285" s="664">
        <f>+AA283+10</f>
        <v>160</v>
      </c>
      <c r="AB285" s="78" t="s">
        <v>133</v>
      </c>
      <c r="AC285" s="97">
        <v>1.1299999999999999</v>
      </c>
      <c r="AD285" s="98">
        <v>1.19</v>
      </c>
      <c r="AE285" s="98">
        <v>1.25</v>
      </c>
      <c r="AF285" s="98">
        <v>1.31</v>
      </c>
      <c r="AG285" s="98">
        <v>1.37</v>
      </c>
      <c r="AH285" s="98">
        <v>1.43</v>
      </c>
      <c r="AI285" s="98">
        <v>1.49</v>
      </c>
      <c r="AJ285" s="99">
        <v>1.55</v>
      </c>
      <c r="AL285" s="662"/>
      <c r="AM285" s="664">
        <f>+AM283+10</f>
        <v>160</v>
      </c>
      <c r="AN285" s="78" t="s">
        <v>133</v>
      </c>
      <c r="AO285" s="97">
        <v>1.1299999999999999</v>
      </c>
      <c r="AP285" s="98">
        <v>1.19</v>
      </c>
      <c r="AQ285" s="98">
        <v>1.25</v>
      </c>
      <c r="AR285" s="98">
        <v>1.31</v>
      </c>
      <c r="AS285" s="98">
        <v>1.37</v>
      </c>
      <c r="AT285" s="98">
        <v>1.43</v>
      </c>
      <c r="AU285" s="98">
        <v>1.49</v>
      </c>
      <c r="AV285" s="99">
        <v>1.55</v>
      </c>
    </row>
    <row r="286" spans="1:48" ht="15" thickBot="1">
      <c r="A286">
        <v>286</v>
      </c>
      <c r="B286" s="662"/>
      <c r="C286" s="665"/>
      <c r="D286" s="82" t="s">
        <v>136</v>
      </c>
      <c r="E286" s="97">
        <v>1.1399999999999999</v>
      </c>
      <c r="F286" s="98">
        <v>1.22</v>
      </c>
      <c r="G286" s="98">
        <v>1.3</v>
      </c>
      <c r="H286" s="98">
        <v>1.38</v>
      </c>
      <c r="I286" s="98">
        <v>1.46</v>
      </c>
      <c r="J286" s="98">
        <v>1.54</v>
      </c>
      <c r="K286" s="98">
        <v>1.62</v>
      </c>
      <c r="L286" s="99">
        <v>1.7</v>
      </c>
      <c r="N286" s="662"/>
      <c r="O286" s="665"/>
      <c r="P286" s="82" t="s">
        <v>136</v>
      </c>
      <c r="Q286" s="97">
        <v>1.1399999999999999</v>
      </c>
      <c r="R286" s="98">
        <v>1.22</v>
      </c>
      <c r="S286" s="98">
        <v>1.3</v>
      </c>
      <c r="T286" s="98">
        <v>1.38</v>
      </c>
      <c r="U286" s="98">
        <v>1.46</v>
      </c>
      <c r="V286" s="98">
        <v>1.54</v>
      </c>
      <c r="W286" s="98">
        <v>1.62</v>
      </c>
      <c r="X286" s="99">
        <v>1.7</v>
      </c>
      <c r="Z286" s="662"/>
      <c r="AA286" s="665"/>
      <c r="AB286" s="82" t="s">
        <v>136</v>
      </c>
      <c r="AC286" s="97">
        <v>1.1299999999999999</v>
      </c>
      <c r="AD286" s="98">
        <v>1.21</v>
      </c>
      <c r="AE286" s="98">
        <v>1.29</v>
      </c>
      <c r="AF286" s="98">
        <v>1.37</v>
      </c>
      <c r="AG286" s="98">
        <v>1.45</v>
      </c>
      <c r="AH286" s="98">
        <v>1.53</v>
      </c>
      <c r="AI286" s="98">
        <v>1.61</v>
      </c>
      <c r="AJ286" s="99">
        <v>1.7</v>
      </c>
      <c r="AL286" s="662"/>
      <c r="AM286" s="665"/>
      <c r="AN286" s="82" t="s">
        <v>136</v>
      </c>
      <c r="AO286" s="97">
        <v>1.1299999999999999</v>
      </c>
      <c r="AP286" s="98">
        <v>1.2</v>
      </c>
      <c r="AQ286" s="98">
        <v>1.27</v>
      </c>
      <c r="AR286" s="98">
        <v>1.34</v>
      </c>
      <c r="AS286" s="98">
        <v>1.41</v>
      </c>
      <c r="AT286" s="98">
        <v>1.48</v>
      </c>
      <c r="AU286" s="98">
        <v>1.55</v>
      </c>
      <c r="AV286" s="99">
        <v>1.63</v>
      </c>
    </row>
    <row r="287" spans="1:48">
      <c r="A287">
        <v>287</v>
      </c>
      <c r="B287" s="662"/>
      <c r="C287" s="666">
        <f>+C285+10</f>
        <v>170</v>
      </c>
      <c r="D287" s="86" t="str">
        <f>+D285</f>
        <v>48-X</v>
      </c>
      <c r="E287" s="100">
        <v>1.01</v>
      </c>
      <c r="F287" s="101">
        <v>1.07</v>
      </c>
      <c r="G287" s="101">
        <v>1.1399999999999999</v>
      </c>
      <c r="H287" s="101">
        <v>1.21</v>
      </c>
      <c r="I287" s="101">
        <v>1.28</v>
      </c>
      <c r="J287" s="101">
        <v>1.35</v>
      </c>
      <c r="K287" s="101">
        <v>1.42</v>
      </c>
      <c r="L287" s="102">
        <v>1.49</v>
      </c>
      <c r="N287" s="662"/>
      <c r="O287" s="666">
        <f>+O285+10</f>
        <v>170</v>
      </c>
      <c r="P287" s="86" t="str">
        <f>+P285</f>
        <v>48-X</v>
      </c>
      <c r="Q287" s="100">
        <v>1.01</v>
      </c>
      <c r="R287" s="101">
        <v>1.07</v>
      </c>
      <c r="S287" s="101">
        <v>1.1399999999999999</v>
      </c>
      <c r="T287" s="101">
        <v>1.21</v>
      </c>
      <c r="U287" s="101">
        <v>1.28</v>
      </c>
      <c r="V287" s="101">
        <v>1.35</v>
      </c>
      <c r="W287" s="101">
        <v>1.42</v>
      </c>
      <c r="X287" s="102">
        <v>1.49</v>
      </c>
      <c r="Z287" s="662"/>
      <c r="AA287" s="666">
        <f>+AA285+10</f>
        <v>170</v>
      </c>
      <c r="AB287" s="86" t="str">
        <f>+AB285</f>
        <v>48-X</v>
      </c>
      <c r="AC287" s="100">
        <v>1.02</v>
      </c>
      <c r="AD287" s="101">
        <v>1.08</v>
      </c>
      <c r="AE287" s="101">
        <v>1.1499999999999999</v>
      </c>
      <c r="AF287" s="101">
        <v>1.22</v>
      </c>
      <c r="AG287" s="101">
        <v>1.28</v>
      </c>
      <c r="AH287" s="101">
        <v>1.35</v>
      </c>
      <c r="AI287" s="101">
        <v>1.42</v>
      </c>
      <c r="AJ287" s="102">
        <v>1.49</v>
      </c>
      <c r="AL287" s="662"/>
      <c r="AM287" s="666">
        <f>+AM285+10</f>
        <v>170</v>
      </c>
      <c r="AN287" s="86" t="str">
        <f>+AN285</f>
        <v>48-X</v>
      </c>
      <c r="AO287" s="100">
        <v>1.02</v>
      </c>
      <c r="AP287" s="101">
        <v>1.08</v>
      </c>
      <c r="AQ287" s="101">
        <v>1.1499999999999999</v>
      </c>
      <c r="AR287" s="101">
        <v>1.22</v>
      </c>
      <c r="AS287" s="101">
        <v>1.28</v>
      </c>
      <c r="AT287" s="101">
        <v>1.35</v>
      </c>
      <c r="AU287" s="101">
        <v>1.42</v>
      </c>
      <c r="AV287" s="102">
        <v>1.49</v>
      </c>
    </row>
    <row r="288" spans="1:48" ht="15" thickBot="1">
      <c r="A288">
        <v>288</v>
      </c>
      <c r="B288" s="662"/>
      <c r="C288" s="667"/>
      <c r="D288" s="90" t="str">
        <f>+D286</f>
        <v>48-XL</v>
      </c>
      <c r="E288" s="100">
        <v>1.01</v>
      </c>
      <c r="F288" s="101">
        <v>1.08</v>
      </c>
      <c r="G288" s="101">
        <v>1.1599999999999999</v>
      </c>
      <c r="H288" s="101">
        <v>1.24</v>
      </c>
      <c r="I288" s="101">
        <v>1.31</v>
      </c>
      <c r="J288" s="101">
        <v>1.39</v>
      </c>
      <c r="K288" s="101">
        <v>1.47</v>
      </c>
      <c r="L288" s="102">
        <v>1.55</v>
      </c>
      <c r="N288" s="662"/>
      <c r="O288" s="667"/>
      <c r="P288" s="90" t="str">
        <f>+P286</f>
        <v>48-XL</v>
      </c>
      <c r="Q288" s="100">
        <v>1.01</v>
      </c>
      <c r="R288" s="101">
        <v>1.08</v>
      </c>
      <c r="S288" s="101">
        <v>1.1599999999999999</v>
      </c>
      <c r="T288" s="101">
        <v>1.24</v>
      </c>
      <c r="U288" s="101">
        <v>1.31</v>
      </c>
      <c r="V288" s="101">
        <v>1.39</v>
      </c>
      <c r="W288" s="101">
        <v>1.47</v>
      </c>
      <c r="X288" s="102">
        <v>1.55</v>
      </c>
      <c r="Z288" s="662"/>
      <c r="AA288" s="667"/>
      <c r="AB288" s="90" t="str">
        <f>+AB286</f>
        <v>48-XL</v>
      </c>
      <c r="AC288" s="100">
        <v>1.02</v>
      </c>
      <c r="AD288" s="101">
        <v>1.0900000000000001</v>
      </c>
      <c r="AE288" s="101">
        <v>1.17</v>
      </c>
      <c r="AF288" s="101">
        <v>1.24</v>
      </c>
      <c r="AG288" s="101">
        <v>1.32</v>
      </c>
      <c r="AH288" s="101">
        <v>1.39</v>
      </c>
      <c r="AI288" s="101">
        <v>1.47</v>
      </c>
      <c r="AJ288" s="102">
        <v>1.55</v>
      </c>
      <c r="AL288" s="662"/>
      <c r="AM288" s="667"/>
      <c r="AN288" s="90" t="str">
        <f>+AN286</f>
        <v>48-XL</v>
      </c>
      <c r="AO288" s="100">
        <v>1.02</v>
      </c>
      <c r="AP288" s="101">
        <v>1.0900000000000001</v>
      </c>
      <c r="AQ288" s="101">
        <v>1.17</v>
      </c>
      <c r="AR288" s="101">
        <v>1.24</v>
      </c>
      <c r="AS288" s="101">
        <v>1.32</v>
      </c>
      <c r="AT288" s="101">
        <v>1.39</v>
      </c>
      <c r="AU288" s="101">
        <v>1.47</v>
      </c>
      <c r="AV288" s="102">
        <v>1.55</v>
      </c>
    </row>
    <row r="289" spans="1:48">
      <c r="A289">
        <v>289</v>
      </c>
      <c r="B289" s="662"/>
      <c r="C289" s="664">
        <f>+C287+10</f>
        <v>180</v>
      </c>
      <c r="D289" s="78" t="s">
        <v>133</v>
      </c>
      <c r="E289" s="97">
        <v>0.91</v>
      </c>
      <c r="F289" s="98">
        <v>0.97</v>
      </c>
      <c r="G289" s="98">
        <v>1.04</v>
      </c>
      <c r="H289" s="98">
        <v>1.1100000000000001</v>
      </c>
      <c r="I289" s="98">
        <v>1.17</v>
      </c>
      <c r="J289" s="98">
        <v>1.24</v>
      </c>
      <c r="K289" s="98">
        <v>1.31</v>
      </c>
      <c r="L289" s="99">
        <v>1.38</v>
      </c>
      <c r="N289" s="662"/>
      <c r="O289" s="664">
        <f>+O287+10</f>
        <v>180</v>
      </c>
      <c r="P289" s="78" t="s">
        <v>133</v>
      </c>
      <c r="Q289" s="97">
        <v>0.91</v>
      </c>
      <c r="R289" s="98">
        <v>0.97</v>
      </c>
      <c r="S289" s="98">
        <v>1.04</v>
      </c>
      <c r="T289" s="98">
        <v>1.1100000000000001</v>
      </c>
      <c r="U289" s="98">
        <v>1.18</v>
      </c>
      <c r="V289" s="98">
        <v>1.25</v>
      </c>
      <c r="W289" s="98">
        <v>1.32</v>
      </c>
      <c r="X289" s="99">
        <v>1.39</v>
      </c>
      <c r="Z289" s="662"/>
      <c r="AA289" s="664">
        <f>+AA287+10</f>
        <v>180</v>
      </c>
      <c r="AB289" s="78" t="s">
        <v>133</v>
      </c>
      <c r="AC289" s="97">
        <v>0.9</v>
      </c>
      <c r="AD289" s="98">
        <v>0.96</v>
      </c>
      <c r="AE289" s="98">
        <v>1.03</v>
      </c>
      <c r="AF289" s="98">
        <v>1.1000000000000001</v>
      </c>
      <c r="AG289" s="98">
        <v>1.17</v>
      </c>
      <c r="AH289" s="98">
        <v>1.24</v>
      </c>
      <c r="AI289" s="98">
        <v>1.31</v>
      </c>
      <c r="AJ289" s="99">
        <v>1.38</v>
      </c>
      <c r="AL289" s="662"/>
      <c r="AM289" s="664">
        <f>+AM287+10</f>
        <v>180</v>
      </c>
      <c r="AN289" s="78" t="s">
        <v>133</v>
      </c>
      <c r="AO289" s="97">
        <v>0.9</v>
      </c>
      <c r="AP289" s="98">
        <v>0.96</v>
      </c>
      <c r="AQ289" s="98">
        <v>1.03</v>
      </c>
      <c r="AR289" s="98">
        <v>1.1000000000000001</v>
      </c>
      <c r="AS289" s="98">
        <v>1.17</v>
      </c>
      <c r="AT289" s="98">
        <v>1.24</v>
      </c>
      <c r="AU289" s="98">
        <v>1.31</v>
      </c>
      <c r="AV289" s="99">
        <v>1.38</v>
      </c>
    </row>
    <row r="290" spans="1:48" ht="15" thickBot="1">
      <c r="A290">
        <v>290</v>
      </c>
      <c r="B290" s="662"/>
      <c r="C290" s="665"/>
      <c r="D290" s="82" t="s">
        <v>136</v>
      </c>
      <c r="E290" s="97">
        <v>0.91</v>
      </c>
      <c r="F290" s="98">
        <v>0.97</v>
      </c>
      <c r="G290" s="98">
        <v>1.04</v>
      </c>
      <c r="H290" s="98">
        <v>1.1100000000000001</v>
      </c>
      <c r="I290" s="98">
        <v>1.17</v>
      </c>
      <c r="J290" s="98">
        <v>1.24</v>
      </c>
      <c r="K290" s="98">
        <v>1.31</v>
      </c>
      <c r="L290" s="99">
        <v>1.38</v>
      </c>
      <c r="N290" s="662"/>
      <c r="O290" s="665"/>
      <c r="P290" s="82" t="s">
        <v>136</v>
      </c>
      <c r="Q290" s="97">
        <v>0.91</v>
      </c>
      <c r="R290" s="98">
        <v>0.97</v>
      </c>
      <c r="S290" s="98">
        <v>1.04</v>
      </c>
      <c r="T290" s="98">
        <v>1.1100000000000001</v>
      </c>
      <c r="U290" s="98">
        <v>1.17</v>
      </c>
      <c r="V290" s="98">
        <v>1.24</v>
      </c>
      <c r="W290" s="98">
        <v>1.31</v>
      </c>
      <c r="X290" s="99">
        <v>1.38</v>
      </c>
      <c r="Z290" s="662"/>
      <c r="AA290" s="665"/>
      <c r="AB290" s="82" t="s">
        <v>136</v>
      </c>
      <c r="AC290" s="97">
        <v>0.9</v>
      </c>
      <c r="AD290" s="98">
        <v>0.97</v>
      </c>
      <c r="AE290" s="98">
        <v>1.04</v>
      </c>
      <c r="AF290" s="98">
        <v>1.1100000000000001</v>
      </c>
      <c r="AG290" s="98">
        <v>1.18</v>
      </c>
      <c r="AH290" s="98">
        <v>1.25</v>
      </c>
      <c r="AI290" s="98">
        <v>1.32</v>
      </c>
      <c r="AJ290" s="99">
        <v>1.39</v>
      </c>
      <c r="AL290" s="662"/>
      <c r="AM290" s="665"/>
      <c r="AN290" s="82" t="s">
        <v>136</v>
      </c>
      <c r="AO290" s="97">
        <v>0.9</v>
      </c>
      <c r="AP290" s="98">
        <v>0.97</v>
      </c>
      <c r="AQ290" s="98">
        <v>1.04</v>
      </c>
      <c r="AR290" s="98">
        <v>1.1100000000000001</v>
      </c>
      <c r="AS290" s="98">
        <v>1.18</v>
      </c>
      <c r="AT290" s="98">
        <v>1.25</v>
      </c>
      <c r="AU290" s="98">
        <v>1.32</v>
      </c>
      <c r="AV290" s="99">
        <v>1.39</v>
      </c>
    </row>
    <row r="291" spans="1:48">
      <c r="A291">
        <v>291</v>
      </c>
      <c r="B291" s="662"/>
      <c r="C291" s="666">
        <f>+C289+10</f>
        <v>190</v>
      </c>
      <c r="D291" s="86" t="str">
        <f>+D289</f>
        <v>48-X</v>
      </c>
      <c r="E291" s="100">
        <v>0.82</v>
      </c>
      <c r="F291" s="101">
        <v>0.88</v>
      </c>
      <c r="G291" s="101">
        <v>0.94</v>
      </c>
      <c r="H291" s="101">
        <v>1</v>
      </c>
      <c r="I291" s="101">
        <v>1.06</v>
      </c>
      <c r="J291" s="101">
        <v>1.1200000000000001</v>
      </c>
      <c r="K291" s="101">
        <v>1.18</v>
      </c>
      <c r="L291" s="102">
        <v>1.24</v>
      </c>
      <c r="N291" s="662"/>
      <c r="O291" s="666">
        <f>+O289+10</f>
        <v>190</v>
      </c>
      <c r="P291" s="86" t="str">
        <f>+P289</f>
        <v>48-X</v>
      </c>
      <c r="Q291" s="100">
        <v>0.82</v>
      </c>
      <c r="R291" s="101">
        <v>0.88</v>
      </c>
      <c r="S291" s="101">
        <v>0.94</v>
      </c>
      <c r="T291" s="101">
        <v>1</v>
      </c>
      <c r="U291" s="101">
        <v>1.06</v>
      </c>
      <c r="V291" s="101">
        <v>1.1200000000000001</v>
      </c>
      <c r="W291" s="101">
        <v>1.18</v>
      </c>
      <c r="X291" s="102">
        <v>1.24</v>
      </c>
      <c r="Z291" s="662"/>
      <c r="AA291" s="666">
        <f>+AA289+10</f>
        <v>190</v>
      </c>
      <c r="AB291" s="86" t="str">
        <f>+AB289</f>
        <v>48-X</v>
      </c>
      <c r="AC291" s="100">
        <v>0.82</v>
      </c>
      <c r="AD291" s="101">
        <v>0.88</v>
      </c>
      <c r="AE291" s="101">
        <v>0.94</v>
      </c>
      <c r="AF291" s="101">
        <v>1</v>
      </c>
      <c r="AG291" s="101">
        <v>1.06</v>
      </c>
      <c r="AH291" s="101">
        <v>1.1200000000000001</v>
      </c>
      <c r="AI291" s="101">
        <v>1.18</v>
      </c>
      <c r="AJ291" s="102">
        <v>1.24</v>
      </c>
      <c r="AL291" s="662"/>
      <c r="AM291" s="666">
        <f>+AM289+10</f>
        <v>190</v>
      </c>
      <c r="AN291" s="86" t="str">
        <f>+AN289</f>
        <v>48-X</v>
      </c>
      <c r="AO291" s="100">
        <v>0.82</v>
      </c>
      <c r="AP291" s="101">
        <v>0.88</v>
      </c>
      <c r="AQ291" s="101">
        <v>0.94</v>
      </c>
      <c r="AR291" s="101">
        <v>1</v>
      </c>
      <c r="AS291" s="101">
        <v>1.06</v>
      </c>
      <c r="AT291" s="101">
        <v>1.1200000000000001</v>
      </c>
      <c r="AU291" s="101">
        <v>1.18</v>
      </c>
      <c r="AV291" s="102">
        <v>1.24</v>
      </c>
    </row>
    <row r="292" spans="1:48" ht="15" thickBot="1">
      <c r="A292">
        <v>292</v>
      </c>
      <c r="B292" s="662"/>
      <c r="C292" s="667"/>
      <c r="D292" s="90" t="str">
        <f>+D290</f>
        <v>48-XL</v>
      </c>
      <c r="E292" s="100">
        <v>0.82</v>
      </c>
      <c r="F292" s="101">
        <v>0.88</v>
      </c>
      <c r="G292" s="101">
        <v>0.94</v>
      </c>
      <c r="H292" s="101">
        <v>1</v>
      </c>
      <c r="I292" s="101">
        <v>1.06</v>
      </c>
      <c r="J292" s="101">
        <v>1.1200000000000001</v>
      </c>
      <c r="K292" s="101">
        <v>1.18</v>
      </c>
      <c r="L292" s="102">
        <v>1.24</v>
      </c>
      <c r="N292" s="662"/>
      <c r="O292" s="667"/>
      <c r="P292" s="90" t="str">
        <f>+P290</f>
        <v>48-XL</v>
      </c>
      <c r="Q292" s="100">
        <v>0.82</v>
      </c>
      <c r="R292" s="101">
        <v>0.88</v>
      </c>
      <c r="S292" s="101">
        <v>0.94</v>
      </c>
      <c r="T292" s="101">
        <v>1</v>
      </c>
      <c r="U292" s="101">
        <v>1.06</v>
      </c>
      <c r="V292" s="101">
        <v>1.1200000000000001</v>
      </c>
      <c r="W292" s="101">
        <v>1.18</v>
      </c>
      <c r="X292" s="102">
        <v>1.24</v>
      </c>
      <c r="Z292" s="662"/>
      <c r="AA292" s="667"/>
      <c r="AB292" s="90" t="str">
        <f>+AB290</f>
        <v>48-XL</v>
      </c>
      <c r="AC292" s="100">
        <v>0.82</v>
      </c>
      <c r="AD292" s="101">
        <v>0.88</v>
      </c>
      <c r="AE292" s="101">
        <v>0.94</v>
      </c>
      <c r="AF292" s="101">
        <v>1</v>
      </c>
      <c r="AG292" s="101">
        <v>1.06</v>
      </c>
      <c r="AH292" s="101">
        <v>1.1200000000000001</v>
      </c>
      <c r="AI292" s="101">
        <v>1.18</v>
      </c>
      <c r="AJ292" s="102">
        <v>1.25</v>
      </c>
      <c r="AL292" s="662"/>
      <c r="AM292" s="667"/>
      <c r="AN292" s="90" t="str">
        <f>+AN290</f>
        <v>48-XL</v>
      </c>
      <c r="AO292" s="100">
        <v>0.82</v>
      </c>
      <c r="AP292" s="101">
        <v>0.88</v>
      </c>
      <c r="AQ292" s="101">
        <v>0.94</v>
      </c>
      <c r="AR292" s="101">
        <v>1</v>
      </c>
      <c r="AS292" s="101">
        <v>1.06</v>
      </c>
      <c r="AT292" s="101">
        <v>1.1200000000000001</v>
      </c>
      <c r="AU292" s="101">
        <v>1.18</v>
      </c>
      <c r="AV292" s="102">
        <v>1.25</v>
      </c>
    </row>
    <row r="293" spans="1:48">
      <c r="A293">
        <v>293</v>
      </c>
      <c r="B293" s="662"/>
      <c r="C293" s="664">
        <f>+C291+10</f>
        <v>200</v>
      </c>
      <c r="D293" s="78" t="s">
        <v>133</v>
      </c>
      <c r="E293" s="184"/>
      <c r="F293" s="183"/>
      <c r="G293" s="98">
        <v>0.84</v>
      </c>
      <c r="H293" s="98">
        <v>0.9</v>
      </c>
      <c r="I293" s="98">
        <v>0.95</v>
      </c>
      <c r="J293" s="98">
        <v>1.01</v>
      </c>
      <c r="K293" s="98">
        <v>1.06</v>
      </c>
      <c r="L293" s="99">
        <v>1.1200000000000001</v>
      </c>
      <c r="N293" s="662"/>
      <c r="O293" s="664">
        <f>+O291+10</f>
        <v>200</v>
      </c>
      <c r="P293" s="78" t="s">
        <v>133</v>
      </c>
      <c r="Q293" s="184"/>
      <c r="R293" s="183"/>
      <c r="S293" s="98">
        <v>0.84</v>
      </c>
      <c r="T293" s="98">
        <v>0.9</v>
      </c>
      <c r="U293" s="98">
        <v>0.95</v>
      </c>
      <c r="V293" s="98">
        <v>1.01</v>
      </c>
      <c r="W293" s="98">
        <v>1.06</v>
      </c>
      <c r="X293" s="99">
        <v>1.1200000000000001</v>
      </c>
      <c r="Z293" s="662"/>
      <c r="AA293" s="664">
        <f>+AA291+10</f>
        <v>200</v>
      </c>
      <c r="AB293" s="78" t="s">
        <v>133</v>
      </c>
      <c r="AC293" s="184"/>
      <c r="AD293" s="183"/>
      <c r="AE293" s="98">
        <v>0.85</v>
      </c>
      <c r="AF293" s="98">
        <v>0.9</v>
      </c>
      <c r="AG293" s="98">
        <v>0.96</v>
      </c>
      <c r="AH293" s="98">
        <v>1.01</v>
      </c>
      <c r="AI293" s="98">
        <v>1.07</v>
      </c>
      <c r="AJ293" s="99">
        <v>1.1299999999999999</v>
      </c>
      <c r="AL293" s="662"/>
      <c r="AM293" s="664">
        <f>+AM291+10</f>
        <v>200</v>
      </c>
      <c r="AN293" s="78" t="s">
        <v>133</v>
      </c>
      <c r="AO293" s="184"/>
      <c r="AP293" s="183"/>
      <c r="AQ293" s="98">
        <v>0.85</v>
      </c>
      <c r="AR293" s="98">
        <v>0.9</v>
      </c>
      <c r="AS293" s="98">
        <v>0.96</v>
      </c>
      <c r="AT293" s="98">
        <v>1.01</v>
      </c>
      <c r="AU293" s="98">
        <v>1.07</v>
      </c>
      <c r="AV293" s="99">
        <v>1.1299999999999999</v>
      </c>
    </row>
    <row r="294" spans="1:48" ht="15" thickBot="1">
      <c r="A294">
        <v>294</v>
      </c>
      <c r="B294" s="663"/>
      <c r="C294" s="665"/>
      <c r="D294" s="82" t="s">
        <v>136</v>
      </c>
      <c r="E294" s="181"/>
      <c r="F294" s="180"/>
      <c r="G294" s="188">
        <v>0.84</v>
      </c>
      <c r="H294" s="188">
        <v>0.9</v>
      </c>
      <c r="I294" s="188">
        <v>0.95</v>
      </c>
      <c r="J294" s="188">
        <v>1.01</v>
      </c>
      <c r="K294" s="188">
        <v>1.06</v>
      </c>
      <c r="L294" s="187">
        <v>1.1200000000000001</v>
      </c>
      <c r="N294" s="663"/>
      <c r="O294" s="665"/>
      <c r="P294" s="82" t="s">
        <v>136</v>
      </c>
      <c r="Q294" s="181"/>
      <c r="R294" s="180"/>
      <c r="S294" s="188">
        <v>0.84</v>
      </c>
      <c r="T294" s="188">
        <v>0.9</v>
      </c>
      <c r="U294" s="188">
        <v>0.95</v>
      </c>
      <c r="V294" s="188">
        <v>1.01</v>
      </c>
      <c r="W294" s="188">
        <v>1.06</v>
      </c>
      <c r="X294" s="187">
        <v>1.1200000000000001</v>
      </c>
      <c r="Z294" s="663"/>
      <c r="AA294" s="665"/>
      <c r="AB294" s="82" t="s">
        <v>136</v>
      </c>
      <c r="AC294" s="181"/>
      <c r="AD294" s="180"/>
      <c r="AE294" s="188">
        <v>0.85</v>
      </c>
      <c r="AF294" s="188">
        <v>0.9</v>
      </c>
      <c r="AG294" s="188">
        <v>0.96</v>
      </c>
      <c r="AH294" s="188">
        <v>1.01</v>
      </c>
      <c r="AI294" s="188">
        <v>1.07</v>
      </c>
      <c r="AJ294" s="187">
        <v>1.1299999999999999</v>
      </c>
      <c r="AL294" s="663"/>
      <c r="AM294" s="665"/>
      <c r="AN294" s="82" t="s">
        <v>136</v>
      </c>
      <c r="AO294" s="181"/>
      <c r="AP294" s="180"/>
      <c r="AQ294" s="188">
        <v>0.85</v>
      </c>
      <c r="AR294" s="188">
        <v>0.9</v>
      </c>
      <c r="AS294" s="188">
        <v>0.96</v>
      </c>
      <c r="AT294" s="188">
        <v>1.01</v>
      </c>
      <c r="AU294" s="188">
        <v>1.07</v>
      </c>
      <c r="AV294" s="187">
        <v>1.1299999999999999</v>
      </c>
    </row>
    <row r="295" spans="1:48">
      <c r="A295">
        <v>295</v>
      </c>
    </row>
    <row r="296" spans="1:48">
      <c r="A296">
        <v>296</v>
      </c>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1112</v>
      </c>
      <c r="C302" s="650"/>
      <c r="D302" s="651"/>
      <c r="E302" s="649" t="s">
        <v>1136</v>
      </c>
      <c r="F302" s="650"/>
      <c r="G302" s="650"/>
      <c r="H302" s="650"/>
      <c r="I302" s="650"/>
      <c r="J302" s="650"/>
      <c r="K302" s="650"/>
      <c r="L302" s="651"/>
      <c r="N302" s="649" t="s">
        <v>1114</v>
      </c>
      <c r="O302" s="650"/>
      <c r="P302" s="651"/>
      <c r="Q302" s="649" t="s">
        <v>1136</v>
      </c>
      <c r="R302" s="650"/>
      <c r="S302" s="650"/>
      <c r="T302" s="650"/>
      <c r="U302" s="650"/>
      <c r="V302" s="650"/>
      <c r="W302" s="650"/>
      <c r="X302" s="651"/>
      <c r="Z302" s="649" t="s">
        <v>1115</v>
      </c>
      <c r="AA302" s="650"/>
      <c r="AB302" s="651"/>
      <c r="AC302" s="649" t="s">
        <v>1136</v>
      </c>
      <c r="AD302" s="650"/>
      <c r="AE302" s="650"/>
      <c r="AF302" s="650"/>
      <c r="AG302" s="650"/>
      <c r="AH302" s="650"/>
      <c r="AI302" s="650"/>
      <c r="AJ302" s="651"/>
      <c r="AL302" s="649" t="s">
        <v>1116</v>
      </c>
      <c r="AM302" s="650"/>
      <c r="AN302" s="651"/>
      <c r="AO302" s="649" t="s">
        <v>1136</v>
      </c>
      <c r="AP302" s="650"/>
      <c r="AQ302" s="650"/>
      <c r="AR302" s="650"/>
      <c r="AS302" s="650"/>
      <c r="AT302" s="650"/>
      <c r="AU302" s="650"/>
      <c r="AV302" s="651"/>
    </row>
    <row r="303" spans="1:48" ht="15.75" customHeight="1">
      <c r="A303">
        <v>303</v>
      </c>
      <c r="B303" s="652" t="s">
        <v>1128</v>
      </c>
      <c r="C303" s="652" t="s">
        <v>634</v>
      </c>
      <c r="D303" s="669" t="s">
        <v>1119</v>
      </c>
      <c r="E303" s="676" t="s">
        <v>1120</v>
      </c>
      <c r="F303" s="677"/>
      <c r="G303" s="677"/>
      <c r="H303" s="677"/>
      <c r="I303" s="677"/>
      <c r="J303" s="677"/>
      <c r="K303" s="677"/>
      <c r="L303" s="678"/>
      <c r="N303" s="652" t="s">
        <v>1128</v>
      </c>
      <c r="O303" s="652" t="s">
        <v>634</v>
      </c>
      <c r="P303" s="669" t="s">
        <v>1119</v>
      </c>
      <c r="Q303" s="676" t="s">
        <v>1120</v>
      </c>
      <c r="R303" s="677"/>
      <c r="S303" s="677"/>
      <c r="T303" s="677"/>
      <c r="U303" s="677"/>
      <c r="V303" s="677"/>
      <c r="W303" s="677"/>
      <c r="X303" s="678"/>
      <c r="Z303" s="652" t="s">
        <v>1128</v>
      </c>
      <c r="AA303" s="652" t="s">
        <v>634</v>
      </c>
      <c r="AB303" s="669" t="s">
        <v>1119</v>
      </c>
      <c r="AC303" s="676" t="s">
        <v>1120</v>
      </c>
      <c r="AD303" s="677"/>
      <c r="AE303" s="677"/>
      <c r="AF303" s="677"/>
      <c r="AG303" s="677"/>
      <c r="AH303" s="677"/>
      <c r="AI303" s="677"/>
      <c r="AJ303" s="678"/>
      <c r="AL303" s="652" t="s">
        <v>1128</v>
      </c>
      <c r="AM303" s="652" t="s">
        <v>634</v>
      </c>
      <c r="AN303" s="669" t="s">
        <v>1119</v>
      </c>
      <c r="AO303" s="676" t="s">
        <v>1120</v>
      </c>
      <c r="AP303" s="677"/>
      <c r="AQ303" s="677"/>
      <c r="AR303" s="677"/>
      <c r="AS303" s="677"/>
      <c r="AT303" s="677"/>
      <c r="AU303" s="677"/>
      <c r="AV303" s="678"/>
    </row>
    <row r="304" spans="1:48" ht="15" customHeight="1" thickBot="1">
      <c r="A304">
        <v>304</v>
      </c>
      <c r="B304" s="668"/>
      <c r="C304" s="668"/>
      <c r="D304" s="670"/>
      <c r="E304" s="679"/>
      <c r="F304" s="680"/>
      <c r="G304" s="680"/>
      <c r="H304" s="680"/>
      <c r="I304" s="680"/>
      <c r="J304" s="680"/>
      <c r="K304" s="680"/>
      <c r="L304" s="681"/>
      <c r="N304" s="668"/>
      <c r="O304" s="668"/>
      <c r="P304" s="670"/>
      <c r="Q304" s="679"/>
      <c r="R304" s="680"/>
      <c r="S304" s="680"/>
      <c r="T304" s="680"/>
      <c r="U304" s="680"/>
      <c r="V304" s="680"/>
      <c r="W304" s="680"/>
      <c r="X304" s="681"/>
      <c r="Z304" s="668"/>
      <c r="AA304" s="668"/>
      <c r="AB304" s="670"/>
      <c r="AC304" s="679"/>
      <c r="AD304" s="680"/>
      <c r="AE304" s="680"/>
      <c r="AF304" s="680"/>
      <c r="AG304" s="680"/>
      <c r="AH304" s="680"/>
      <c r="AI304" s="680"/>
      <c r="AJ304" s="681"/>
      <c r="AL304" s="668"/>
      <c r="AM304" s="668"/>
      <c r="AN304" s="670"/>
      <c r="AO304" s="679"/>
      <c r="AP304" s="680"/>
      <c r="AQ304" s="680"/>
      <c r="AR304" s="680"/>
      <c r="AS304" s="680"/>
      <c r="AT304" s="680"/>
      <c r="AU304" s="680"/>
      <c r="AV304" s="681"/>
    </row>
    <row r="305" spans="1:48" ht="15" thickBot="1">
      <c r="A305">
        <v>305</v>
      </c>
      <c r="B305" s="653"/>
      <c r="C305" s="653"/>
      <c r="D305" s="671"/>
      <c r="E305" s="75">
        <v>0</v>
      </c>
      <c r="F305" s="76">
        <v>500</v>
      </c>
      <c r="G305" s="76">
        <v>1000</v>
      </c>
      <c r="H305" s="76">
        <v>1500</v>
      </c>
      <c r="I305" s="76">
        <v>2000</v>
      </c>
      <c r="J305" s="76">
        <v>2500</v>
      </c>
      <c r="K305" s="76">
        <v>3000</v>
      </c>
      <c r="L305" s="77">
        <v>3500</v>
      </c>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L305" s="653"/>
      <c r="AM305" s="653"/>
      <c r="AN305" s="671"/>
      <c r="AO305" s="75">
        <v>0</v>
      </c>
      <c r="AP305" s="76">
        <v>500</v>
      </c>
      <c r="AQ305" s="76">
        <v>1000</v>
      </c>
      <c r="AR305" s="76">
        <v>1500</v>
      </c>
      <c r="AS305" s="76">
        <v>2000</v>
      </c>
      <c r="AT305" s="76">
        <v>2500</v>
      </c>
      <c r="AU305" s="76">
        <v>3000</v>
      </c>
      <c r="AV305" s="77">
        <v>3500</v>
      </c>
    </row>
    <row r="306" spans="1:48" ht="15" customHeight="1">
      <c r="A306">
        <v>306</v>
      </c>
      <c r="B306" s="661" t="s">
        <v>1140</v>
      </c>
      <c r="C306" s="664">
        <v>100</v>
      </c>
      <c r="D306" s="78" t="s">
        <v>133</v>
      </c>
      <c r="E306" s="79">
        <v>211</v>
      </c>
      <c r="F306" s="80">
        <v>204</v>
      </c>
      <c r="G306" s="80">
        <v>197</v>
      </c>
      <c r="H306" s="80">
        <v>190</v>
      </c>
      <c r="I306" s="80">
        <v>184</v>
      </c>
      <c r="J306" s="80">
        <v>177</v>
      </c>
      <c r="K306" s="80">
        <v>170</v>
      </c>
      <c r="L306" s="81">
        <v>164</v>
      </c>
      <c r="N306" s="661" t="s">
        <v>1140</v>
      </c>
      <c r="O306" s="664">
        <v>100</v>
      </c>
      <c r="P306" s="78" t="s">
        <v>133</v>
      </c>
      <c r="Q306" s="79">
        <v>211</v>
      </c>
      <c r="R306" s="80">
        <v>204</v>
      </c>
      <c r="S306" s="80">
        <v>197</v>
      </c>
      <c r="T306" s="80">
        <v>190</v>
      </c>
      <c r="U306" s="80">
        <v>184</v>
      </c>
      <c r="V306" s="80">
        <v>177</v>
      </c>
      <c r="W306" s="80">
        <v>170</v>
      </c>
      <c r="X306" s="81">
        <v>164</v>
      </c>
      <c r="Z306" s="661" t="s">
        <v>1140</v>
      </c>
      <c r="AA306" s="664">
        <v>100</v>
      </c>
      <c r="AB306" s="78" t="s">
        <v>133</v>
      </c>
      <c r="AC306" s="79">
        <v>211</v>
      </c>
      <c r="AD306" s="80">
        <v>204</v>
      </c>
      <c r="AE306" s="80">
        <v>197</v>
      </c>
      <c r="AF306" s="80">
        <v>191</v>
      </c>
      <c r="AG306" s="80">
        <v>184</v>
      </c>
      <c r="AH306" s="80">
        <v>178</v>
      </c>
      <c r="AI306" s="80">
        <v>171</v>
      </c>
      <c r="AJ306" s="81">
        <v>165</v>
      </c>
      <c r="AL306" s="661" t="s">
        <v>1140</v>
      </c>
      <c r="AM306" s="664">
        <v>100</v>
      </c>
      <c r="AN306" s="78" t="s">
        <v>133</v>
      </c>
      <c r="AO306" s="79">
        <v>198</v>
      </c>
      <c r="AP306" s="80">
        <v>190</v>
      </c>
      <c r="AQ306" s="80">
        <v>182</v>
      </c>
      <c r="AR306" s="80">
        <v>174</v>
      </c>
      <c r="AS306" s="80">
        <v>167</v>
      </c>
      <c r="AT306" s="80">
        <v>159</v>
      </c>
      <c r="AU306" s="80">
        <v>151</v>
      </c>
      <c r="AV306" s="81">
        <v>144</v>
      </c>
    </row>
    <row r="307" spans="1:48" ht="15" thickBot="1">
      <c r="A307">
        <v>307</v>
      </c>
      <c r="B307" s="662"/>
      <c r="C307" s="665"/>
      <c r="D307" s="82" t="s">
        <v>136</v>
      </c>
      <c r="E307" s="83">
        <v>226</v>
      </c>
      <c r="F307" s="84">
        <v>217</v>
      </c>
      <c r="G307" s="84">
        <v>209</v>
      </c>
      <c r="H307" s="84">
        <v>201</v>
      </c>
      <c r="I307" s="84">
        <v>192</v>
      </c>
      <c r="J307" s="84">
        <v>184</v>
      </c>
      <c r="K307" s="84">
        <v>176</v>
      </c>
      <c r="L307" s="85">
        <v>168</v>
      </c>
      <c r="N307" s="662"/>
      <c r="O307" s="665"/>
      <c r="P307" s="82" t="s">
        <v>136</v>
      </c>
      <c r="Q307" s="83">
        <v>226</v>
      </c>
      <c r="R307" s="84">
        <v>217</v>
      </c>
      <c r="S307" s="84">
        <v>209</v>
      </c>
      <c r="T307" s="84">
        <v>201</v>
      </c>
      <c r="U307" s="84">
        <v>192</v>
      </c>
      <c r="V307" s="84">
        <v>184</v>
      </c>
      <c r="W307" s="84">
        <v>176</v>
      </c>
      <c r="X307" s="85">
        <v>168</v>
      </c>
      <c r="Z307" s="662"/>
      <c r="AA307" s="665"/>
      <c r="AB307" s="82" t="s">
        <v>136</v>
      </c>
      <c r="AC307" s="83">
        <v>226</v>
      </c>
      <c r="AD307" s="84">
        <v>215</v>
      </c>
      <c r="AE307" s="84">
        <v>205</v>
      </c>
      <c r="AF307" s="84">
        <v>195</v>
      </c>
      <c r="AG307" s="84">
        <v>185</v>
      </c>
      <c r="AH307" s="84">
        <v>175</v>
      </c>
      <c r="AI307" s="84">
        <v>165</v>
      </c>
      <c r="AJ307" s="85">
        <v>155</v>
      </c>
      <c r="AL307" s="662"/>
      <c r="AM307" s="665"/>
      <c r="AN307" s="82" t="s">
        <v>136</v>
      </c>
      <c r="AO307" s="83">
        <v>186</v>
      </c>
      <c r="AP307" s="84">
        <v>180</v>
      </c>
      <c r="AQ307" s="84">
        <v>175</v>
      </c>
      <c r="AR307" s="84">
        <v>170</v>
      </c>
      <c r="AS307" s="84">
        <v>164</v>
      </c>
      <c r="AT307" s="84">
        <v>159</v>
      </c>
      <c r="AU307" s="84">
        <v>154</v>
      </c>
      <c r="AV307" s="85">
        <v>149</v>
      </c>
    </row>
    <row r="308" spans="1:48">
      <c r="A308">
        <v>308</v>
      </c>
      <c r="B308" s="662"/>
      <c r="C308" s="666">
        <v>110</v>
      </c>
      <c r="D308" s="86" t="str">
        <f>+D306</f>
        <v>48-X</v>
      </c>
      <c r="E308" s="87">
        <v>236</v>
      </c>
      <c r="F308" s="88">
        <v>228</v>
      </c>
      <c r="G308" s="88">
        <v>220</v>
      </c>
      <c r="H308" s="88">
        <v>213</v>
      </c>
      <c r="I308" s="88">
        <v>205</v>
      </c>
      <c r="J308" s="88">
        <v>198</v>
      </c>
      <c r="K308" s="88">
        <v>190</v>
      </c>
      <c r="L308" s="89">
        <v>183</v>
      </c>
      <c r="N308" s="662"/>
      <c r="O308" s="666">
        <v>110</v>
      </c>
      <c r="P308" s="86" t="str">
        <f>+P306</f>
        <v>48-X</v>
      </c>
      <c r="Q308" s="87">
        <v>236</v>
      </c>
      <c r="R308" s="88">
        <v>228</v>
      </c>
      <c r="S308" s="88">
        <v>220</v>
      </c>
      <c r="T308" s="88">
        <v>213</v>
      </c>
      <c r="U308" s="88">
        <v>205</v>
      </c>
      <c r="V308" s="88">
        <v>198</v>
      </c>
      <c r="W308" s="88">
        <v>190</v>
      </c>
      <c r="X308" s="89">
        <v>183</v>
      </c>
      <c r="Z308" s="662"/>
      <c r="AA308" s="666">
        <v>110</v>
      </c>
      <c r="AB308" s="86" t="str">
        <f>+AB306</f>
        <v>48-X</v>
      </c>
      <c r="AC308" s="87">
        <v>236</v>
      </c>
      <c r="AD308" s="88">
        <v>228</v>
      </c>
      <c r="AE308" s="88">
        <v>220</v>
      </c>
      <c r="AF308" s="88">
        <v>213</v>
      </c>
      <c r="AG308" s="88">
        <v>205</v>
      </c>
      <c r="AH308" s="88">
        <v>198</v>
      </c>
      <c r="AI308" s="88">
        <v>190</v>
      </c>
      <c r="AJ308" s="89">
        <v>183</v>
      </c>
      <c r="AL308" s="662"/>
      <c r="AM308" s="666">
        <v>110</v>
      </c>
      <c r="AN308" s="86" t="str">
        <f>+AN306</f>
        <v>48-X</v>
      </c>
      <c r="AO308" s="87">
        <v>236</v>
      </c>
      <c r="AP308" s="88">
        <v>225</v>
      </c>
      <c r="AQ308" s="88">
        <v>214</v>
      </c>
      <c r="AR308" s="88">
        <v>203</v>
      </c>
      <c r="AS308" s="88">
        <v>192</v>
      </c>
      <c r="AT308" s="88">
        <v>181</v>
      </c>
      <c r="AU308" s="88">
        <v>170</v>
      </c>
      <c r="AV308" s="89">
        <v>160</v>
      </c>
    </row>
    <row r="309" spans="1:48" ht="15" thickBot="1">
      <c r="A309">
        <v>309</v>
      </c>
      <c r="B309" s="662"/>
      <c r="C309" s="667"/>
      <c r="D309" s="90" t="str">
        <f>+D307</f>
        <v>48-XL</v>
      </c>
      <c r="E309" s="87">
        <v>257</v>
      </c>
      <c r="F309" s="88">
        <v>247</v>
      </c>
      <c r="G309" s="88">
        <v>238</v>
      </c>
      <c r="H309" s="88">
        <v>229</v>
      </c>
      <c r="I309" s="88">
        <v>219</v>
      </c>
      <c r="J309" s="88">
        <v>210</v>
      </c>
      <c r="K309" s="88">
        <v>201</v>
      </c>
      <c r="L309" s="89">
        <v>192</v>
      </c>
      <c r="N309" s="662"/>
      <c r="O309" s="667"/>
      <c r="P309" s="90" t="str">
        <f>+P307</f>
        <v>48-XL</v>
      </c>
      <c r="Q309" s="87">
        <v>257</v>
      </c>
      <c r="R309" s="88">
        <v>247</v>
      </c>
      <c r="S309" s="88">
        <v>238</v>
      </c>
      <c r="T309" s="88">
        <v>229</v>
      </c>
      <c r="U309" s="88">
        <v>219</v>
      </c>
      <c r="V309" s="88">
        <v>210</v>
      </c>
      <c r="W309" s="88">
        <v>201</v>
      </c>
      <c r="X309" s="89">
        <v>192</v>
      </c>
      <c r="Z309" s="662"/>
      <c r="AA309" s="667"/>
      <c r="AB309" s="90" t="str">
        <f>+AB307</f>
        <v>48-XL</v>
      </c>
      <c r="AC309" s="87">
        <v>257</v>
      </c>
      <c r="AD309" s="88">
        <v>246</v>
      </c>
      <c r="AE309" s="88">
        <v>236</v>
      </c>
      <c r="AF309" s="88">
        <v>225</v>
      </c>
      <c r="AG309" s="88">
        <v>215</v>
      </c>
      <c r="AH309" s="88">
        <v>204</v>
      </c>
      <c r="AI309" s="88">
        <v>194</v>
      </c>
      <c r="AJ309" s="89">
        <v>184</v>
      </c>
      <c r="AL309" s="662"/>
      <c r="AM309" s="667"/>
      <c r="AN309" s="90" t="str">
        <f>+AN307</f>
        <v>48-XL</v>
      </c>
      <c r="AO309" s="87">
        <v>221</v>
      </c>
      <c r="AP309" s="88">
        <v>210</v>
      </c>
      <c r="AQ309" s="88">
        <v>200</v>
      </c>
      <c r="AR309" s="88">
        <v>190</v>
      </c>
      <c r="AS309" s="88">
        <v>180</v>
      </c>
      <c r="AT309" s="88">
        <v>170</v>
      </c>
      <c r="AU309" s="88">
        <v>160</v>
      </c>
      <c r="AV309" s="89">
        <v>150</v>
      </c>
    </row>
    <row r="310" spans="1:48">
      <c r="A310">
        <v>310</v>
      </c>
      <c r="B310" s="662"/>
      <c r="C310" s="664">
        <f>+C308+10</f>
        <v>120</v>
      </c>
      <c r="D310" s="78" t="s">
        <v>133</v>
      </c>
      <c r="E310" s="83">
        <v>263</v>
      </c>
      <c r="F310" s="84">
        <v>254</v>
      </c>
      <c r="G310" s="84">
        <v>245</v>
      </c>
      <c r="H310" s="84">
        <v>237</v>
      </c>
      <c r="I310" s="84">
        <v>228</v>
      </c>
      <c r="J310" s="84">
        <v>220</v>
      </c>
      <c r="K310" s="84">
        <v>211</v>
      </c>
      <c r="L310" s="85">
        <v>203</v>
      </c>
      <c r="N310" s="662"/>
      <c r="O310" s="664">
        <f>+O308+10</f>
        <v>120</v>
      </c>
      <c r="P310" s="78" t="s">
        <v>133</v>
      </c>
      <c r="Q310" s="83">
        <v>263</v>
      </c>
      <c r="R310" s="84">
        <v>254</v>
      </c>
      <c r="S310" s="84">
        <v>245</v>
      </c>
      <c r="T310" s="84">
        <v>237</v>
      </c>
      <c r="U310" s="84">
        <v>228</v>
      </c>
      <c r="V310" s="84">
        <v>220</v>
      </c>
      <c r="W310" s="84">
        <v>211</v>
      </c>
      <c r="X310" s="85">
        <v>203</v>
      </c>
      <c r="Z310" s="662"/>
      <c r="AA310" s="664">
        <f>+AA308+10</f>
        <v>120</v>
      </c>
      <c r="AB310" s="78" t="s">
        <v>133</v>
      </c>
      <c r="AC310" s="83">
        <v>262</v>
      </c>
      <c r="AD310" s="84">
        <v>253</v>
      </c>
      <c r="AE310" s="84">
        <v>245</v>
      </c>
      <c r="AF310" s="84">
        <v>236</v>
      </c>
      <c r="AG310" s="84">
        <v>228</v>
      </c>
      <c r="AH310" s="84">
        <v>219</v>
      </c>
      <c r="AI310" s="84">
        <v>211</v>
      </c>
      <c r="AJ310" s="85">
        <v>203</v>
      </c>
      <c r="AL310" s="662"/>
      <c r="AM310" s="664">
        <f>+AM308+10</f>
        <v>120</v>
      </c>
      <c r="AN310" s="78" t="s">
        <v>133</v>
      </c>
      <c r="AO310" s="83">
        <v>262</v>
      </c>
      <c r="AP310" s="84">
        <v>251</v>
      </c>
      <c r="AQ310" s="84">
        <v>240</v>
      </c>
      <c r="AR310" s="84">
        <v>229</v>
      </c>
      <c r="AS310" s="84">
        <v>219</v>
      </c>
      <c r="AT310" s="84">
        <v>208</v>
      </c>
      <c r="AU310" s="84">
        <v>197</v>
      </c>
      <c r="AV310" s="85">
        <v>187</v>
      </c>
    </row>
    <row r="311" spans="1:48" ht="15" thickBot="1">
      <c r="A311">
        <v>311</v>
      </c>
      <c r="B311" s="662"/>
      <c r="C311" s="665"/>
      <c r="D311" s="82" t="s">
        <v>136</v>
      </c>
      <c r="E311" s="83">
        <v>285</v>
      </c>
      <c r="F311" s="84">
        <v>275</v>
      </c>
      <c r="G311" s="84">
        <v>265</v>
      </c>
      <c r="H311" s="84">
        <v>255</v>
      </c>
      <c r="I311" s="84">
        <v>246</v>
      </c>
      <c r="J311" s="84">
        <v>236</v>
      </c>
      <c r="K311" s="84">
        <v>226</v>
      </c>
      <c r="L311" s="85">
        <v>217</v>
      </c>
      <c r="N311" s="662"/>
      <c r="O311" s="665"/>
      <c r="P311" s="82" t="s">
        <v>136</v>
      </c>
      <c r="Q311" s="83">
        <v>285</v>
      </c>
      <c r="R311" s="84">
        <v>275</v>
      </c>
      <c r="S311" s="84">
        <v>265</v>
      </c>
      <c r="T311" s="84">
        <v>255</v>
      </c>
      <c r="U311" s="84">
        <v>246</v>
      </c>
      <c r="V311" s="84">
        <v>236</v>
      </c>
      <c r="W311" s="84">
        <v>226</v>
      </c>
      <c r="X311" s="85">
        <v>217</v>
      </c>
      <c r="Z311" s="662"/>
      <c r="AA311" s="665"/>
      <c r="AB311" s="82" t="s">
        <v>136</v>
      </c>
      <c r="AC311" s="83">
        <v>285</v>
      </c>
      <c r="AD311" s="84">
        <v>274</v>
      </c>
      <c r="AE311" s="84">
        <v>264</v>
      </c>
      <c r="AF311" s="84">
        <v>254</v>
      </c>
      <c r="AG311" s="84">
        <v>244</v>
      </c>
      <c r="AH311" s="84">
        <v>234</v>
      </c>
      <c r="AI311" s="84">
        <v>224</v>
      </c>
      <c r="AJ311" s="85">
        <v>214</v>
      </c>
      <c r="AL311" s="662"/>
      <c r="AM311" s="665"/>
      <c r="AN311" s="82" t="s">
        <v>136</v>
      </c>
      <c r="AO311" s="83">
        <v>260</v>
      </c>
      <c r="AP311" s="84">
        <v>247</v>
      </c>
      <c r="AQ311" s="84">
        <v>235</v>
      </c>
      <c r="AR311" s="84">
        <v>223</v>
      </c>
      <c r="AS311" s="84">
        <v>211</v>
      </c>
      <c r="AT311" s="84">
        <v>199</v>
      </c>
      <c r="AU311" s="84">
        <v>187</v>
      </c>
      <c r="AV311" s="85">
        <v>175</v>
      </c>
    </row>
    <row r="312" spans="1:48">
      <c r="A312">
        <v>312</v>
      </c>
      <c r="B312" s="662"/>
      <c r="C312" s="666">
        <f>+C310+10</f>
        <v>130</v>
      </c>
      <c r="D312" s="86" t="str">
        <f>+D310</f>
        <v>48-X</v>
      </c>
      <c r="E312" s="87">
        <v>289</v>
      </c>
      <c r="F312" s="88">
        <v>279</v>
      </c>
      <c r="G312" s="88">
        <v>270</v>
      </c>
      <c r="H312" s="88">
        <v>261</v>
      </c>
      <c r="I312" s="88">
        <v>251</v>
      </c>
      <c r="J312" s="88">
        <v>242</v>
      </c>
      <c r="K312" s="88">
        <v>233</v>
      </c>
      <c r="L312" s="89">
        <v>224</v>
      </c>
      <c r="N312" s="662"/>
      <c r="O312" s="666">
        <f>+O310+10</f>
        <v>130</v>
      </c>
      <c r="P312" s="86" t="str">
        <f>+P310</f>
        <v>48-X</v>
      </c>
      <c r="Q312" s="87">
        <v>289</v>
      </c>
      <c r="R312" s="88">
        <v>279</v>
      </c>
      <c r="S312" s="88">
        <v>270</v>
      </c>
      <c r="T312" s="88">
        <v>261</v>
      </c>
      <c r="U312" s="88">
        <v>251</v>
      </c>
      <c r="V312" s="88">
        <v>242</v>
      </c>
      <c r="W312" s="88">
        <v>233</v>
      </c>
      <c r="X312" s="89">
        <v>224</v>
      </c>
      <c r="Z312" s="662"/>
      <c r="AA312" s="666">
        <f>+AA310+10</f>
        <v>130</v>
      </c>
      <c r="AB312" s="86" t="str">
        <f>+AB310</f>
        <v>48-X</v>
      </c>
      <c r="AC312" s="87">
        <v>287</v>
      </c>
      <c r="AD312" s="88">
        <v>277</v>
      </c>
      <c r="AE312" s="88">
        <v>268</v>
      </c>
      <c r="AF312" s="88">
        <v>259</v>
      </c>
      <c r="AG312" s="88">
        <v>250</v>
      </c>
      <c r="AH312" s="88">
        <v>241</v>
      </c>
      <c r="AI312" s="88">
        <v>232</v>
      </c>
      <c r="AJ312" s="89">
        <v>223</v>
      </c>
      <c r="AL312" s="662"/>
      <c r="AM312" s="666">
        <f>+AM310+10</f>
        <v>130</v>
      </c>
      <c r="AN312" s="86" t="str">
        <f>+AN310</f>
        <v>48-X</v>
      </c>
      <c r="AO312" s="87">
        <v>287</v>
      </c>
      <c r="AP312" s="88">
        <v>276</v>
      </c>
      <c r="AQ312" s="88">
        <v>266</v>
      </c>
      <c r="AR312" s="88">
        <v>256</v>
      </c>
      <c r="AS312" s="88">
        <v>246</v>
      </c>
      <c r="AT312" s="88">
        <v>236</v>
      </c>
      <c r="AU312" s="88">
        <v>226</v>
      </c>
      <c r="AV312" s="89">
        <v>216</v>
      </c>
    </row>
    <row r="313" spans="1:48" ht="15" thickBot="1">
      <c r="A313">
        <v>313</v>
      </c>
      <c r="B313" s="662"/>
      <c r="C313" s="667"/>
      <c r="D313" s="90" t="str">
        <f>+D311</f>
        <v>48-XL</v>
      </c>
      <c r="E313" s="87">
        <v>315</v>
      </c>
      <c r="F313" s="88">
        <v>304</v>
      </c>
      <c r="G313" s="88">
        <v>294</v>
      </c>
      <c r="H313" s="88">
        <v>283</v>
      </c>
      <c r="I313" s="88">
        <v>273</v>
      </c>
      <c r="J313" s="88">
        <v>262</v>
      </c>
      <c r="K313" s="88">
        <v>252</v>
      </c>
      <c r="L313" s="89">
        <v>242</v>
      </c>
      <c r="N313" s="662"/>
      <c r="O313" s="667"/>
      <c r="P313" s="90" t="str">
        <f>+P311</f>
        <v>48-XL</v>
      </c>
      <c r="Q313" s="87">
        <v>315</v>
      </c>
      <c r="R313" s="88">
        <v>304</v>
      </c>
      <c r="S313" s="88">
        <v>294</v>
      </c>
      <c r="T313" s="88">
        <v>283</v>
      </c>
      <c r="U313" s="88">
        <v>273</v>
      </c>
      <c r="V313" s="88">
        <v>262</v>
      </c>
      <c r="W313" s="88">
        <v>252</v>
      </c>
      <c r="X313" s="89">
        <v>242</v>
      </c>
      <c r="Z313" s="662"/>
      <c r="AA313" s="667"/>
      <c r="AB313" s="90" t="str">
        <f>+AB311</f>
        <v>48-XL</v>
      </c>
      <c r="AC313" s="87">
        <v>315</v>
      </c>
      <c r="AD313" s="88">
        <v>304</v>
      </c>
      <c r="AE313" s="88">
        <v>294</v>
      </c>
      <c r="AF313" s="88">
        <v>283</v>
      </c>
      <c r="AG313" s="88">
        <v>273</v>
      </c>
      <c r="AH313" s="88">
        <v>262</v>
      </c>
      <c r="AI313" s="88">
        <v>252</v>
      </c>
      <c r="AJ313" s="89">
        <v>242</v>
      </c>
      <c r="AL313" s="662"/>
      <c r="AM313" s="667"/>
      <c r="AN313" s="90" t="str">
        <f>+AN311</f>
        <v>48-XL</v>
      </c>
      <c r="AO313" s="87">
        <v>302</v>
      </c>
      <c r="AP313" s="88">
        <v>287</v>
      </c>
      <c r="AQ313" s="88">
        <v>273</v>
      </c>
      <c r="AR313" s="88">
        <v>259</v>
      </c>
      <c r="AS313" s="88">
        <v>245</v>
      </c>
      <c r="AT313" s="88">
        <v>231</v>
      </c>
      <c r="AU313" s="88">
        <v>217</v>
      </c>
      <c r="AV313" s="89">
        <v>203</v>
      </c>
    </row>
    <row r="314" spans="1:48">
      <c r="A314">
        <v>314</v>
      </c>
      <c r="B314" s="662"/>
      <c r="C314" s="664">
        <f>+C312+10</f>
        <v>140</v>
      </c>
      <c r="D314" s="78" t="s">
        <v>133</v>
      </c>
      <c r="E314" s="83">
        <v>316</v>
      </c>
      <c r="F314" s="84">
        <v>305</v>
      </c>
      <c r="G314" s="84">
        <v>295</v>
      </c>
      <c r="H314" s="84">
        <v>285</v>
      </c>
      <c r="I314" s="84">
        <v>274</v>
      </c>
      <c r="J314" s="84">
        <v>264</v>
      </c>
      <c r="K314" s="84">
        <v>254</v>
      </c>
      <c r="L314" s="85">
        <v>244</v>
      </c>
      <c r="N314" s="662"/>
      <c r="O314" s="664">
        <f>+O312+10</f>
        <v>140</v>
      </c>
      <c r="P314" s="78" t="s">
        <v>133</v>
      </c>
      <c r="Q314" s="83">
        <v>316</v>
      </c>
      <c r="R314" s="84">
        <v>305</v>
      </c>
      <c r="S314" s="84">
        <v>295</v>
      </c>
      <c r="T314" s="84">
        <v>285</v>
      </c>
      <c r="U314" s="84">
        <v>274</v>
      </c>
      <c r="V314" s="84">
        <v>264</v>
      </c>
      <c r="W314" s="84">
        <v>254</v>
      </c>
      <c r="X314" s="85">
        <v>244</v>
      </c>
      <c r="Z314" s="662"/>
      <c r="AA314" s="664">
        <f>+AA312+10</f>
        <v>140</v>
      </c>
      <c r="AB314" s="78" t="s">
        <v>133</v>
      </c>
      <c r="AC314" s="83">
        <v>313</v>
      </c>
      <c r="AD314" s="84">
        <v>303</v>
      </c>
      <c r="AE314" s="84">
        <v>293</v>
      </c>
      <c r="AF314" s="84">
        <v>283</v>
      </c>
      <c r="AG314" s="84">
        <v>273</v>
      </c>
      <c r="AH314" s="84">
        <v>263</v>
      </c>
      <c r="AI314" s="84">
        <v>253</v>
      </c>
      <c r="AJ314" s="85">
        <v>244</v>
      </c>
      <c r="AL314" s="662"/>
      <c r="AM314" s="664">
        <f>+AM312+10</f>
        <v>140</v>
      </c>
      <c r="AN314" s="78" t="s">
        <v>133</v>
      </c>
      <c r="AO314" s="83">
        <v>313</v>
      </c>
      <c r="AP314" s="84">
        <v>303</v>
      </c>
      <c r="AQ314" s="84">
        <v>293</v>
      </c>
      <c r="AR314" s="84">
        <v>283</v>
      </c>
      <c r="AS314" s="84">
        <v>273</v>
      </c>
      <c r="AT314" s="84">
        <v>263</v>
      </c>
      <c r="AU314" s="84">
        <v>253</v>
      </c>
      <c r="AV314" s="85">
        <v>244</v>
      </c>
    </row>
    <row r="315" spans="1:48" ht="15" thickBot="1">
      <c r="A315">
        <v>315</v>
      </c>
      <c r="B315" s="662"/>
      <c r="C315" s="665"/>
      <c r="D315" s="82" t="s">
        <v>136</v>
      </c>
      <c r="E315" s="83">
        <v>318</v>
      </c>
      <c r="F315" s="84">
        <v>310</v>
      </c>
      <c r="G315" s="84">
        <v>302</v>
      </c>
      <c r="H315" s="84">
        <v>295</v>
      </c>
      <c r="I315" s="84">
        <v>287</v>
      </c>
      <c r="J315" s="84">
        <v>280</v>
      </c>
      <c r="K315" s="84">
        <v>272</v>
      </c>
      <c r="L315" s="85">
        <v>265</v>
      </c>
      <c r="N315" s="662"/>
      <c r="O315" s="665"/>
      <c r="P315" s="82" t="s">
        <v>136</v>
      </c>
      <c r="Q315" s="83">
        <v>318</v>
      </c>
      <c r="R315" s="84">
        <v>310</v>
      </c>
      <c r="S315" s="84">
        <v>302</v>
      </c>
      <c r="T315" s="84">
        <v>295</v>
      </c>
      <c r="U315" s="84">
        <v>287</v>
      </c>
      <c r="V315" s="84">
        <v>280</v>
      </c>
      <c r="W315" s="84">
        <v>272</v>
      </c>
      <c r="X315" s="85">
        <v>265</v>
      </c>
      <c r="Z315" s="662"/>
      <c r="AA315" s="665"/>
      <c r="AB315" s="82" t="s">
        <v>136</v>
      </c>
      <c r="AC315" s="83">
        <v>316</v>
      </c>
      <c r="AD315" s="84">
        <v>308</v>
      </c>
      <c r="AE315" s="84">
        <v>301</v>
      </c>
      <c r="AF315" s="84">
        <v>294</v>
      </c>
      <c r="AG315" s="84">
        <v>286</v>
      </c>
      <c r="AH315" s="84">
        <v>279</v>
      </c>
      <c r="AI315" s="84">
        <v>272</v>
      </c>
      <c r="AJ315" s="85">
        <v>265</v>
      </c>
      <c r="AL315" s="662"/>
      <c r="AM315" s="665"/>
      <c r="AN315" s="82" t="s">
        <v>136</v>
      </c>
      <c r="AO315" s="83">
        <v>316</v>
      </c>
      <c r="AP315" s="84">
        <v>304</v>
      </c>
      <c r="AQ315" s="84">
        <v>292</v>
      </c>
      <c r="AR315" s="84">
        <v>280</v>
      </c>
      <c r="AS315" s="84">
        <v>268</v>
      </c>
      <c r="AT315" s="84">
        <v>256</v>
      </c>
      <c r="AU315" s="84">
        <v>244</v>
      </c>
      <c r="AV315" s="85">
        <v>232</v>
      </c>
    </row>
    <row r="316" spans="1:48">
      <c r="A316">
        <v>316</v>
      </c>
      <c r="B316" s="662"/>
      <c r="C316" s="666">
        <f>+C314+10</f>
        <v>150</v>
      </c>
      <c r="D316" s="86" t="str">
        <f>+D314</f>
        <v>48-X</v>
      </c>
      <c r="E316" s="87">
        <v>316</v>
      </c>
      <c r="F316" s="88">
        <v>308</v>
      </c>
      <c r="G316" s="88">
        <v>301</v>
      </c>
      <c r="H316" s="88">
        <v>294</v>
      </c>
      <c r="I316" s="88">
        <v>287</v>
      </c>
      <c r="J316" s="88">
        <v>280</v>
      </c>
      <c r="K316" s="88">
        <v>273</v>
      </c>
      <c r="L316" s="89">
        <v>266</v>
      </c>
      <c r="N316" s="662"/>
      <c r="O316" s="666">
        <f>+O314+10</f>
        <v>150</v>
      </c>
      <c r="P316" s="86" t="str">
        <f>+P314</f>
        <v>48-X</v>
      </c>
      <c r="Q316" s="87">
        <v>316</v>
      </c>
      <c r="R316" s="88">
        <v>308</v>
      </c>
      <c r="S316" s="88">
        <v>301</v>
      </c>
      <c r="T316" s="88">
        <v>294</v>
      </c>
      <c r="U316" s="88">
        <v>287</v>
      </c>
      <c r="V316" s="88">
        <v>280</v>
      </c>
      <c r="W316" s="88">
        <v>273</v>
      </c>
      <c r="X316" s="89">
        <v>266</v>
      </c>
      <c r="Z316" s="662"/>
      <c r="AA316" s="666">
        <f>+AA314+10</f>
        <v>150</v>
      </c>
      <c r="AB316" s="86" t="str">
        <f>+AB314</f>
        <v>48-X</v>
      </c>
      <c r="AC316" s="87">
        <v>319</v>
      </c>
      <c r="AD316" s="88">
        <v>311</v>
      </c>
      <c r="AE316" s="88">
        <v>303</v>
      </c>
      <c r="AF316" s="88">
        <v>295</v>
      </c>
      <c r="AG316" s="88">
        <v>287</v>
      </c>
      <c r="AH316" s="88">
        <v>279</v>
      </c>
      <c r="AI316" s="88">
        <v>271</v>
      </c>
      <c r="AJ316" s="89">
        <v>264</v>
      </c>
      <c r="AL316" s="662"/>
      <c r="AM316" s="666">
        <f>+AM314+10</f>
        <v>150</v>
      </c>
      <c r="AN316" s="86" t="str">
        <f>+AN314</f>
        <v>48-X</v>
      </c>
      <c r="AO316" s="87">
        <v>319</v>
      </c>
      <c r="AP316" s="88">
        <v>311</v>
      </c>
      <c r="AQ316" s="88">
        <v>303</v>
      </c>
      <c r="AR316" s="88">
        <v>295</v>
      </c>
      <c r="AS316" s="88">
        <v>287</v>
      </c>
      <c r="AT316" s="88">
        <v>279</v>
      </c>
      <c r="AU316" s="88">
        <v>271</v>
      </c>
      <c r="AV316" s="89">
        <v>264</v>
      </c>
    </row>
    <row r="317" spans="1:48" ht="15" thickBot="1">
      <c r="A317">
        <v>317</v>
      </c>
      <c r="B317" s="662"/>
      <c r="C317" s="667"/>
      <c r="D317" s="90" t="str">
        <f>+D315</f>
        <v>48-XL</v>
      </c>
      <c r="E317" s="87">
        <v>315</v>
      </c>
      <c r="F317" s="88">
        <v>311</v>
      </c>
      <c r="G317" s="88">
        <v>307</v>
      </c>
      <c r="H317" s="88">
        <v>303</v>
      </c>
      <c r="I317" s="88">
        <v>299</v>
      </c>
      <c r="J317" s="88">
        <v>295</v>
      </c>
      <c r="K317" s="88">
        <v>291</v>
      </c>
      <c r="L317" s="89">
        <v>288</v>
      </c>
      <c r="N317" s="662"/>
      <c r="O317" s="667"/>
      <c r="P317" s="90" t="str">
        <f>+P315</f>
        <v>48-XL</v>
      </c>
      <c r="Q317" s="87">
        <v>315</v>
      </c>
      <c r="R317" s="88">
        <v>311</v>
      </c>
      <c r="S317" s="88">
        <v>307</v>
      </c>
      <c r="T317" s="88">
        <v>303</v>
      </c>
      <c r="U317" s="88">
        <v>299</v>
      </c>
      <c r="V317" s="88">
        <v>295</v>
      </c>
      <c r="W317" s="88">
        <v>291</v>
      </c>
      <c r="X317" s="89">
        <v>288</v>
      </c>
      <c r="Z317" s="662"/>
      <c r="AA317" s="667"/>
      <c r="AB317" s="90" t="str">
        <f>+AB315</f>
        <v>48-XL</v>
      </c>
      <c r="AC317" s="87">
        <v>317</v>
      </c>
      <c r="AD317" s="88">
        <v>312</v>
      </c>
      <c r="AE317" s="88">
        <v>308</v>
      </c>
      <c r="AF317" s="88">
        <v>304</v>
      </c>
      <c r="AG317" s="88">
        <v>300</v>
      </c>
      <c r="AH317" s="88">
        <v>296</v>
      </c>
      <c r="AI317" s="88">
        <v>292</v>
      </c>
      <c r="AJ317" s="89">
        <v>288</v>
      </c>
      <c r="AL317" s="662"/>
      <c r="AM317" s="667"/>
      <c r="AN317" s="90" t="str">
        <f>+AN315</f>
        <v>48-XL</v>
      </c>
      <c r="AO317" s="87">
        <v>317</v>
      </c>
      <c r="AP317" s="88">
        <v>309</v>
      </c>
      <c r="AQ317" s="88">
        <v>301</v>
      </c>
      <c r="AR317" s="88">
        <v>294</v>
      </c>
      <c r="AS317" s="88">
        <v>286</v>
      </c>
      <c r="AT317" s="88">
        <v>279</v>
      </c>
      <c r="AU317" s="88">
        <v>271</v>
      </c>
      <c r="AV317" s="89">
        <v>264</v>
      </c>
    </row>
    <row r="318" spans="1:48">
      <c r="A318">
        <v>318</v>
      </c>
      <c r="B318" s="662"/>
      <c r="C318" s="664">
        <f>+C316+10</f>
        <v>160</v>
      </c>
      <c r="D318" s="78" t="s">
        <v>133</v>
      </c>
      <c r="E318" s="83">
        <v>317</v>
      </c>
      <c r="F318" s="84">
        <v>312</v>
      </c>
      <c r="G318" s="84">
        <v>308</v>
      </c>
      <c r="H318" s="84">
        <v>304</v>
      </c>
      <c r="I318" s="84">
        <v>299</v>
      </c>
      <c r="J318" s="84">
        <v>295</v>
      </c>
      <c r="K318" s="84">
        <v>291</v>
      </c>
      <c r="L318" s="85">
        <v>287</v>
      </c>
      <c r="N318" s="662"/>
      <c r="O318" s="664">
        <f>+O316+10</f>
        <v>160</v>
      </c>
      <c r="P318" s="78" t="s">
        <v>133</v>
      </c>
      <c r="Q318" s="83">
        <v>317</v>
      </c>
      <c r="R318" s="84">
        <v>312</v>
      </c>
      <c r="S318" s="84">
        <v>308</v>
      </c>
      <c r="T318" s="84">
        <v>304</v>
      </c>
      <c r="U318" s="84">
        <v>299</v>
      </c>
      <c r="V318" s="84">
        <v>295</v>
      </c>
      <c r="W318" s="84">
        <v>291</v>
      </c>
      <c r="X318" s="85">
        <v>287</v>
      </c>
      <c r="Z318" s="662"/>
      <c r="AA318" s="664">
        <f>+AA316+10</f>
        <v>160</v>
      </c>
      <c r="AB318" s="78" t="s">
        <v>133</v>
      </c>
      <c r="AC318" s="83">
        <v>314</v>
      </c>
      <c r="AD318" s="84">
        <v>309</v>
      </c>
      <c r="AE318" s="84">
        <v>305</v>
      </c>
      <c r="AF318" s="84">
        <v>301</v>
      </c>
      <c r="AG318" s="84">
        <v>297</v>
      </c>
      <c r="AH318" s="84">
        <v>293</v>
      </c>
      <c r="AI318" s="84">
        <v>289</v>
      </c>
      <c r="AJ318" s="85">
        <v>285</v>
      </c>
      <c r="AL318" s="662"/>
      <c r="AM318" s="664">
        <f>+AM316+10</f>
        <v>160</v>
      </c>
      <c r="AN318" s="78" t="s">
        <v>133</v>
      </c>
      <c r="AO318" s="83">
        <v>314</v>
      </c>
      <c r="AP318" s="84">
        <v>309</v>
      </c>
      <c r="AQ318" s="84">
        <v>305</v>
      </c>
      <c r="AR318" s="84">
        <v>301</v>
      </c>
      <c r="AS318" s="84">
        <v>297</v>
      </c>
      <c r="AT318" s="84">
        <v>293</v>
      </c>
      <c r="AU318" s="84">
        <v>289</v>
      </c>
      <c r="AV318" s="85">
        <v>285</v>
      </c>
    </row>
    <row r="319" spans="1:48" ht="15" thickBot="1">
      <c r="A319">
        <v>319</v>
      </c>
      <c r="B319" s="662"/>
      <c r="C319" s="665"/>
      <c r="D319" s="82" t="s">
        <v>136</v>
      </c>
      <c r="E319" s="83">
        <v>317</v>
      </c>
      <c r="F319" s="84">
        <v>316</v>
      </c>
      <c r="G319" s="84">
        <v>315</v>
      </c>
      <c r="H319" s="84">
        <v>314</v>
      </c>
      <c r="I319" s="84">
        <v>313</v>
      </c>
      <c r="J319" s="84">
        <v>312</v>
      </c>
      <c r="K319" s="84">
        <v>311</v>
      </c>
      <c r="L319" s="85">
        <v>311</v>
      </c>
      <c r="N319" s="662"/>
      <c r="O319" s="665"/>
      <c r="P319" s="82" t="s">
        <v>136</v>
      </c>
      <c r="Q319" s="83">
        <v>317</v>
      </c>
      <c r="R319" s="84">
        <v>316</v>
      </c>
      <c r="S319" s="84">
        <v>315</v>
      </c>
      <c r="T319" s="84">
        <v>314</v>
      </c>
      <c r="U319" s="84">
        <v>313</v>
      </c>
      <c r="V319" s="84">
        <v>312</v>
      </c>
      <c r="W319" s="84">
        <v>311</v>
      </c>
      <c r="X319" s="85">
        <v>311</v>
      </c>
      <c r="Z319" s="662"/>
      <c r="AA319" s="665"/>
      <c r="AB319" s="82" t="s">
        <v>136</v>
      </c>
      <c r="AC319" s="83">
        <v>313</v>
      </c>
      <c r="AD319" s="84">
        <v>312</v>
      </c>
      <c r="AE319" s="84">
        <v>312</v>
      </c>
      <c r="AF319" s="84">
        <v>312</v>
      </c>
      <c r="AG319" s="84">
        <v>311</v>
      </c>
      <c r="AH319" s="84">
        <v>311</v>
      </c>
      <c r="AI319" s="84">
        <v>311</v>
      </c>
      <c r="AJ319" s="85">
        <v>311</v>
      </c>
      <c r="AL319" s="662"/>
      <c r="AM319" s="665"/>
      <c r="AN319" s="82" t="s">
        <v>136</v>
      </c>
      <c r="AO319" s="83">
        <v>313</v>
      </c>
      <c r="AP319" s="84">
        <v>310</v>
      </c>
      <c r="AQ319" s="84">
        <v>308</v>
      </c>
      <c r="AR319" s="84">
        <v>306</v>
      </c>
      <c r="AS319" s="84">
        <v>304</v>
      </c>
      <c r="AT319" s="84">
        <v>302</v>
      </c>
      <c r="AU319" s="84">
        <v>300</v>
      </c>
      <c r="AV319" s="85">
        <v>298</v>
      </c>
    </row>
    <row r="320" spans="1:48">
      <c r="A320">
        <v>320</v>
      </c>
      <c r="B320" s="662"/>
      <c r="C320" s="666">
        <f>+C318+10</f>
        <v>170</v>
      </c>
      <c r="D320" s="86" t="str">
        <f>+D318</f>
        <v>48-X</v>
      </c>
      <c r="E320" s="87">
        <v>316</v>
      </c>
      <c r="F320" s="88">
        <v>314</v>
      </c>
      <c r="G320" s="88">
        <v>313</v>
      </c>
      <c r="H320" s="88">
        <v>312</v>
      </c>
      <c r="I320" s="88">
        <v>311</v>
      </c>
      <c r="J320" s="88">
        <v>310</v>
      </c>
      <c r="K320" s="88">
        <v>309</v>
      </c>
      <c r="L320" s="89">
        <v>308</v>
      </c>
      <c r="N320" s="662"/>
      <c r="O320" s="666">
        <f>+O318+10</f>
        <v>170</v>
      </c>
      <c r="P320" s="86" t="str">
        <f>+P318</f>
        <v>48-X</v>
      </c>
      <c r="Q320" s="87">
        <v>316</v>
      </c>
      <c r="R320" s="88">
        <v>314</v>
      </c>
      <c r="S320" s="88">
        <v>313</v>
      </c>
      <c r="T320" s="88">
        <v>312</v>
      </c>
      <c r="U320" s="88">
        <v>311</v>
      </c>
      <c r="V320" s="88">
        <v>310</v>
      </c>
      <c r="W320" s="88">
        <v>309</v>
      </c>
      <c r="X320" s="89">
        <v>308</v>
      </c>
      <c r="Z320" s="662"/>
      <c r="AA320" s="666">
        <f>+AA318+10</f>
        <v>170</v>
      </c>
      <c r="AB320" s="86" t="str">
        <f>+AB318</f>
        <v>48-X</v>
      </c>
      <c r="AC320" s="87">
        <v>319</v>
      </c>
      <c r="AD320" s="88">
        <v>317</v>
      </c>
      <c r="AE320" s="88">
        <v>315</v>
      </c>
      <c r="AF320" s="88">
        <v>314</v>
      </c>
      <c r="AG320" s="88">
        <v>312</v>
      </c>
      <c r="AH320" s="88">
        <v>311</v>
      </c>
      <c r="AI320" s="88">
        <v>309</v>
      </c>
      <c r="AJ320" s="89">
        <v>308</v>
      </c>
      <c r="AL320" s="662"/>
      <c r="AM320" s="666">
        <f>+AM318+10</f>
        <v>170</v>
      </c>
      <c r="AN320" s="86" t="str">
        <f>+AN318</f>
        <v>48-X</v>
      </c>
      <c r="AO320" s="87">
        <v>319</v>
      </c>
      <c r="AP320" s="88">
        <v>317</v>
      </c>
      <c r="AQ320" s="88">
        <v>315</v>
      </c>
      <c r="AR320" s="88">
        <v>314</v>
      </c>
      <c r="AS320" s="88">
        <v>312</v>
      </c>
      <c r="AT320" s="88">
        <v>311</v>
      </c>
      <c r="AU320" s="88">
        <v>309</v>
      </c>
      <c r="AV320" s="89">
        <v>308</v>
      </c>
    </row>
    <row r="321" spans="1:48" ht="15" thickBot="1">
      <c r="A321">
        <v>321</v>
      </c>
      <c r="B321" s="662"/>
      <c r="C321" s="667"/>
      <c r="D321" s="90" t="str">
        <f>+D319</f>
        <v>48-XL</v>
      </c>
      <c r="E321" s="87">
        <v>316</v>
      </c>
      <c r="F321" s="88">
        <v>316</v>
      </c>
      <c r="G321" s="88">
        <v>316</v>
      </c>
      <c r="H321" s="88">
        <v>316</v>
      </c>
      <c r="I321" s="88">
        <v>317</v>
      </c>
      <c r="J321" s="88">
        <v>317</v>
      </c>
      <c r="K321" s="88">
        <v>317</v>
      </c>
      <c r="L321" s="89">
        <v>318</v>
      </c>
      <c r="N321" s="662"/>
      <c r="O321" s="667"/>
      <c r="P321" s="90" t="str">
        <f>+P319</f>
        <v>48-XL</v>
      </c>
      <c r="Q321" s="87">
        <v>316</v>
      </c>
      <c r="R321" s="88">
        <v>316</v>
      </c>
      <c r="S321" s="88">
        <v>316</v>
      </c>
      <c r="T321" s="88">
        <v>316</v>
      </c>
      <c r="U321" s="88">
        <v>317</v>
      </c>
      <c r="V321" s="88">
        <v>317</v>
      </c>
      <c r="W321" s="88">
        <v>317</v>
      </c>
      <c r="X321" s="89">
        <v>318</v>
      </c>
      <c r="Z321" s="662"/>
      <c r="AA321" s="667"/>
      <c r="AB321" s="90" t="str">
        <f>+AB319</f>
        <v>48-XL</v>
      </c>
      <c r="AC321" s="87">
        <v>318</v>
      </c>
      <c r="AD321" s="88">
        <v>318</v>
      </c>
      <c r="AE321" s="88">
        <v>318</v>
      </c>
      <c r="AF321" s="88">
        <v>318</v>
      </c>
      <c r="AG321" s="88">
        <v>318</v>
      </c>
      <c r="AH321" s="88">
        <v>318</v>
      </c>
      <c r="AI321" s="88">
        <v>318</v>
      </c>
      <c r="AJ321" s="89">
        <v>318</v>
      </c>
      <c r="AL321" s="662"/>
      <c r="AM321" s="667"/>
      <c r="AN321" s="90" t="str">
        <f>+AN319</f>
        <v>48-XL</v>
      </c>
      <c r="AO321" s="87">
        <v>318</v>
      </c>
      <c r="AP321" s="88">
        <v>318</v>
      </c>
      <c r="AQ321" s="88">
        <v>318</v>
      </c>
      <c r="AR321" s="88">
        <v>318</v>
      </c>
      <c r="AS321" s="88">
        <v>318</v>
      </c>
      <c r="AT321" s="88">
        <v>318</v>
      </c>
      <c r="AU321" s="88">
        <v>318</v>
      </c>
      <c r="AV321" s="89">
        <v>318</v>
      </c>
    </row>
    <row r="322" spans="1:48">
      <c r="A322">
        <v>322</v>
      </c>
      <c r="B322" s="662"/>
      <c r="C322" s="664">
        <f>+C320+10</f>
        <v>180</v>
      </c>
      <c r="D322" s="78" t="s">
        <v>133</v>
      </c>
      <c r="E322" s="83">
        <v>318</v>
      </c>
      <c r="F322" s="84">
        <v>318</v>
      </c>
      <c r="G322" s="84">
        <v>318</v>
      </c>
      <c r="H322" s="84">
        <v>318</v>
      </c>
      <c r="I322" s="84">
        <v>318</v>
      </c>
      <c r="J322" s="84">
        <v>318</v>
      </c>
      <c r="K322" s="84">
        <v>318</v>
      </c>
      <c r="L322" s="85">
        <v>318</v>
      </c>
      <c r="N322" s="662"/>
      <c r="O322" s="664">
        <f>+O320+10</f>
        <v>180</v>
      </c>
      <c r="P322" s="78" t="s">
        <v>133</v>
      </c>
      <c r="Q322" s="83">
        <v>318</v>
      </c>
      <c r="R322" s="84">
        <v>318</v>
      </c>
      <c r="S322" s="84">
        <v>318</v>
      </c>
      <c r="T322" s="84">
        <v>318</v>
      </c>
      <c r="U322" s="84">
        <v>318</v>
      </c>
      <c r="V322" s="84">
        <v>318</v>
      </c>
      <c r="W322" s="84">
        <v>318</v>
      </c>
      <c r="X322" s="85">
        <v>318</v>
      </c>
      <c r="Z322" s="662"/>
      <c r="AA322" s="664">
        <f>+AA320+10</f>
        <v>180</v>
      </c>
      <c r="AB322" s="78" t="s">
        <v>133</v>
      </c>
      <c r="AC322" s="83">
        <v>315</v>
      </c>
      <c r="AD322" s="84">
        <v>315</v>
      </c>
      <c r="AE322" s="84">
        <v>315</v>
      </c>
      <c r="AF322" s="84">
        <v>316</v>
      </c>
      <c r="AG322" s="84">
        <v>316</v>
      </c>
      <c r="AH322" s="84">
        <v>317</v>
      </c>
      <c r="AI322" s="84">
        <v>317</v>
      </c>
      <c r="AJ322" s="85">
        <v>318</v>
      </c>
      <c r="AL322" s="662"/>
      <c r="AM322" s="664">
        <f>+AM320+10</f>
        <v>180</v>
      </c>
      <c r="AN322" s="78" t="s">
        <v>133</v>
      </c>
      <c r="AO322" s="83">
        <v>315</v>
      </c>
      <c r="AP322" s="84">
        <v>315</v>
      </c>
      <c r="AQ322" s="84">
        <v>315</v>
      </c>
      <c r="AR322" s="84">
        <v>316</v>
      </c>
      <c r="AS322" s="84">
        <v>316</v>
      </c>
      <c r="AT322" s="84">
        <v>317</v>
      </c>
      <c r="AU322" s="84">
        <v>317</v>
      </c>
      <c r="AV322" s="85">
        <v>318</v>
      </c>
    </row>
    <row r="323" spans="1:48" ht="15" thickBot="1">
      <c r="A323">
        <v>323</v>
      </c>
      <c r="B323" s="662"/>
      <c r="C323" s="665"/>
      <c r="D323" s="82" t="s">
        <v>136</v>
      </c>
      <c r="E323" s="83">
        <v>318</v>
      </c>
      <c r="F323" s="84">
        <v>317</v>
      </c>
      <c r="G323" s="84">
        <v>317</v>
      </c>
      <c r="H323" s="84">
        <v>317</v>
      </c>
      <c r="I323" s="84">
        <v>317</v>
      </c>
      <c r="J323" s="84">
        <v>317</v>
      </c>
      <c r="K323" s="84">
        <v>317</v>
      </c>
      <c r="L323" s="85">
        <v>317</v>
      </c>
      <c r="N323" s="662"/>
      <c r="O323" s="665"/>
      <c r="P323" s="82" t="s">
        <v>136</v>
      </c>
      <c r="Q323" s="83">
        <v>318</v>
      </c>
      <c r="R323" s="84">
        <v>317</v>
      </c>
      <c r="S323" s="84">
        <v>317</v>
      </c>
      <c r="T323" s="84">
        <v>317</v>
      </c>
      <c r="U323" s="84">
        <v>317</v>
      </c>
      <c r="V323" s="84">
        <v>317</v>
      </c>
      <c r="W323" s="84">
        <v>317</v>
      </c>
      <c r="X323" s="85">
        <v>317</v>
      </c>
      <c r="Z323" s="662"/>
      <c r="AA323" s="665"/>
      <c r="AB323" s="82" t="s">
        <v>136</v>
      </c>
      <c r="AC323" s="83">
        <v>313</v>
      </c>
      <c r="AD323" s="84">
        <v>313</v>
      </c>
      <c r="AE323" s="84">
        <v>314</v>
      </c>
      <c r="AF323" s="84">
        <v>315</v>
      </c>
      <c r="AG323" s="84">
        <v>316</v>
      </c>
      <c r="AH323" s="84">
        <v>317</v>
      </c>
      <c r="AI323" s="84">
        <v>318</v>
      </c>
      <c r="AJ323" s="85">
        <v>319</v>
      </c>
      <c r="AL323" s="662"/>
      <c r="AM323" s="665"/>
      <c r="AN323" s="82" t="s">
        <v>136</v>
      </c>
      <c r="AO323" s="83">
        <v>313</v>
      </c>
      <c r="AP323" s="84">
        <v>313</v>
      </c>
      <c r="AQ323" s="84">
        <v>314</v>
      </c>
      <c r="AR323" s="84">
        <v>315</v>
      </c>
      <c r="AS323" s="84">
        <v>316</v>
      </c>
      <c r="AT323" s="84">
        <v>317</v>
      </c>
      <c r="AU323" s="84">
        <v>318</v>
      </c>
      <c r="AV323" s="85">
        <v>319</v>
      </c>
    </row>
    <row r="324" spans="1:48">
      <c r="A324">
        <v>324</v>
      </c>
      <c r="B324" s="662"/>
      <c r="C324" s="666">
        <f>+C322+10</f>
        <v>190</v>
      </c>
      <c r="D324" s="86" t="str">
        <f>+D322</f>
        <v>48-X</v>
      </c>
      <c r="E324" s="87">
        <v>319</v>
      </c>
      <c r="F324" s="88">
        <v>318</v>
      </c>
      <c r="G324" s="88">
        <v>318</v>
      </c>
      <c r="H324" s="88">
        <v>318</v>
      </c>
      <c r="I324" s="88">
        <v>317</v>
      </c>
      <c r="J324" s="88">
        <v>317</v>
      </c>
      <c r="K324" s="88">
        <v>317</v>
      </c>
      <c r="L324" s="89">
        <v>317</v>
      </c>
      <c r="N324" s="662"/>
      <c r="O324" s="666">
        <f>+O322+10</f>
        <v>190</v>
      </c>
      <c r="P324" s="86" t="str">
        <f>+P322</f>
        <v>48-X</v>
      </c>
      <c r="Q324" s="87">
        <v>319</v>
      </c>
      <c r="R324" s="88">
        <v>318</v>
      </c>
      <c r="S324" s="88">
        <v>318</v>
      </c>
      <c r="T324" s="88">
        <v>318</v>
      </c>
      <c r="U324" s="88">
        <v>317</v>
      </c>
      <c r="V324" s="88">
        <v>317</v>
      </c>
      <c r="W324" s="88">
        <v>317</v>
      </c>
      <c r="X324" s="89">
        <v>317</v>
      </c>
      <c r="Z324" s="662"/>
      <c r="AA324" s="666">
        <f>+AA322+10</f>
        <v>190</v>
      </c>
      <c r="AB324" s="86" t="str">
        <f>+AB322</f>
        <v>48-X</v>
      </c>
      <c r="AC324" s="87">
        <v>319</v>
      </c>
      <c r="AD324" s="88">
        <v>318</v>
      </c>
      <c r="AE324" s="88">
        <v>318</v>
      </c>
      <c r="AF324" s="88">
        <v>318</v>
      </c>
      <c r="AG324" s="88">
        <v>317</v>
      </c>
      <c r="AH324" s="88">
        <v>317</v>
      </c>
      <c r="AI324" s="88">
        <v>317</v>
      </c>
      <c r="AJ324" s="89">
        <v>317</v>
      </c>
      <c r="AL324" s="662"/>
      <c r="AM324" s="666">
        <f>+AM322+10</f>
        <v>190</v>
      </c>
      <c r="AN324" s="86" t="str">
        <f>+AN322</f>
        <v>48-X</v>
      </c>
      <c r="AO324" s="87">
        <v>319</v>
      </c>
      <c r="AP324" s="88">
        <v>318</v>
      </c>
      <c r="AQ324" s="88">
        <v>318</v>
      </c>
      <c r="AR324" s="88">
        <v>318</v>
      </c>
      <c r="AS324" s="88">
        <v>317</v>
      </c>
      <c r="AT324" s="88">
        <v>317</v>
      </c>
      <c r="AU324" s="88">
        <v>317</v>
      </c>
      <c r="AV324" s="89">
        <v>317</v>
      </c>
    </row>
    <row r="325" spans="1:48" ht="15" thickBot="1">
      <c r="A325">
        <v>325</v>
      </c>
      <c r="B325" s="662"/>
      <c r="C325" s="667"/>
      <c r="D325" s="90" t="str">
        <f>+D323</f>
        <v>48-XL</v>
      </c>
      <c r="E325" s="87">
        <v>319</v>
      </c>
      <c r="F325" s="88">
        <v>318</v>
      </c>
      <c r="G325" s="88">
        <v>318</v>
      </c>
      <c r="H325" s="88">
        <v>318</v>
      </c>
      <c r="I325" s="88">
        <v>317</v>
      </c>
      <c r="J325" s="88">
        <v>317</v>
      </c>
      <c r="K325" s="88">
        <v>317</v>
      </c>
      <c r="L325" s="89">
        <v>317</v>
      </c>
      <c r="N325" s="662"/>
      <c r="O325" s="667"/>
      <c r="P325" s="90" t="str">
        <f>+P323</f>
        <v>48-XL</v>
      </c>
      <c r="Q325" s="87">
        <v>319</v>
      </c>
      <c r="R325" s="88">
        <v>318</v>
      </c>
      <c r="S325" s="88">
        <v>318</v>
      </c>
      <c r="T325" s="88">
        <v>318</v>
      </c>
      <c r="U325" s="88">
        <v>317</v>
      </c>
      <c r="V325" s="88">
        <v>317</v>
      </c>
      <c r="W325" s="88">
        <v>317</v>
      </c>
      <c r="X325" s="89">
        <v>317</v>
      </c>
      <c r="Z325" s="662"/>
      <c r="AA325" s="667"/>
      <c r="AB325" s="90" t="str">
        <f>+AB323</f>
        <v>48-XL</v>
      </c>
      <c r="AC325" s="87">
        <v>318</v>
      </c>
      <c r="AD325" s="88">
        <v>318</v>
      </c>
      <c r="AE325" s="88">
        <v>318</v>
      </c>
      <c r="AF325" s="88">
        <v>318</v>
      </c>
      <c r="AG325" s="88">
        <v>318</v>
      </c>
      <c r="AH325" s="88">
        <v>318</v>
      </c>
      <c r="AI325" s="88">
        <v>318</v>
      </c>
      <c r="AJ325" s="89">
        <v>318</v>
      </c>
      <c r="AL325" s="662"/>
      <c r="AM325" s="667"/>
      <c r="AN325" s="90" t="str">
        <f>+AN323</f>
        <v>48-XL</v>
      </c>
      <c r="AO325" s="87">
        <v>318</v>
      </c>
      <c r="AP325" s="88">
        <v>318</v>
      </c>
      <c r="AQ325" s="88">
        <v>318</v>
      </c>
      <c r="AR325" s="88">
        <v>318</v>
      </c>
      <c r="AS325" s="88">
        <v>318</v>
      </c>
      <c r="AT325" s="88">
        <v>318</v>
      </c>
      <c r="AU325" s="88">
        <v>318</v>
      </c>
      <c r="AV325" s="89">
        <v>318</v>
      </c>
    </row>
    <row r="326" spans="1:48">
      <c r="A326">
        <v>326</v>
      </c>
      <c r="B326" s="662"/>
      <c r="C326" s="664">
        <f>+C324+10</f>
        <v>200</v>
      </c>
      <c r="D326" s="78" t="s">
        <v>133</v>
      </c>
      <c r="E326" s="184"/>
      <c r="F326" s="183"/>
      <c r="G326" s="84">
        <v>317</v>
      </c>
      <c r="H326" s="84">
        <v>317</v>
      </c>
      <c r="I326" s="84">
        <v>317</v>
      </c>
      <c r="J326" s="84">
        <v>317</v>
      </c>
      <c r="K326" s="84">
        <v>317</v>
      </c>
      <c r="L326" s="85">
        <v>317</v>
      </c>
      <c r="N326" s="662"/>
      <c r="O326" s="664">
        <f>+O324+10</f>
        <v>200</v>
      </c>
      <c r="P326" s="78" t="s">
        <v>133</v>
      </c>
      <c r="Q326" s="184"/>
      <c r="R326" s="183"/>
      <c r="S326" s="84">
        <v>317</v>
      </c>
      <c r="T326" s="84">
        <v>317</v>
      </c>
      <c r="U326" s="84">
        <v>317</v>
      </c>
      <c r="V326" s="84">
        <v>317</v>
      </c>
      <c r="W326" s="84">
        <v>317</v>
      </c>
      <c r="X326" s="85">
        <v>317</v>
      </c>
      <c r="Z326" s="662"/>
      <c r="AA326" s="664">
        <f>+AA324+10</f>
        <v>200</v>
      </c>
      <c r="AB326" s="78" t="s">
        <v>133</v>
      </c>
      <c r="AC326" s="184"/>
      <c r="AD326" s="183"/>
      <c r="AE326" s="84">
        <v>318</v>
      </c>
      <c r="AF326" s="84">
        <v>318</v>
      </c>
      <c r="AG326" s="84">
        <v>318</v>
      </c>
      <c r="AH326" s="84">
        <v>318</v>
      </c>
      <c r="AI326" s="84">
        <v>318</v>
      </c>
      <c r="AJ326" s="85">
        <v>319</v>
      </c>
      <c r="AL326" s="662"/>
      <c r="AM326" s="664">
        <f>+AM324+10</f>
        <v>200</v>
      </c>
      <c r="AN326" s="78" t="s">
        <v>133</v>
      </c>
      <c r="AO326" s="184"/>
      <c r="AP326" s="183"/>
      <c r="AQ326" s="84">
        <v>318</v>
      </c>
      <c r="AR326" s="84">
        <v>318</v>
      </c>
      <c r="AS326" s="84">
        <v>318</v>
      </c>
      <c r="AT326" s="84">
        <v>318</v>
      </c>
      <c r="AU326" s="84">
        <v>318</v>
      </c>
      <c r="AV326" s="85">
        <v>319</v>
      </c>
    </row>
    <row r="327" spans="1:48" ht="15" thickBot="1">
      <c r="A327">
        <v>327</v>
      </c>
      <c r="B327" s="663"/>
      <c r="C327" s="665"/>
      <c r="D327" s="82" t="s">
        <v>136</v>
      </c>
      <c r="E327" s="181"/>
      <c r="F327" s="180"/>
      <c r="G327" s="186">
        <v>317</v>
      </c>
      <c r="H327" s="186">
        <v>317</v>
      </c>
      <c r="I327" s="186">
        <v>317</v>
      </c>
      <c r="J327" s="186">
        <v>317</v>
      </c>
      <c r="K327" s="186">
        <v>317</v>
      </c>
      <c r="L327" s="185">
        <v>317</v>
      </c>
      <c r="N327" s="663"/>
      <c r="O327" s="665"/>
      <c r="P327" s="82" t="s">
        <v>136</v>
      </c>
      <c r="Q327" s="181"/>
      <c r="R327" s="180"/>
      <c r="S327" s="186">
        <v>317</v>
      </c>
      <c r="T327" s="186">
        <v>317</v>
      </c>
      <c r="U327" s="186">
        <v>317</v>
      </c>
      <c r="V327" s="186">
        <v>317</v>
      </c>
      <c r="W327" s="186">
        <v>317</v>
      </c>
      <c r="X327" s="185">
        <v>317</v>
      </c>
      <c r="Z327" s="663"/>
      <c r="AA327" s="665"/>
      <c r="AB327" s="82" t="s">
        <v>136</v>
      </c>
      <c r="AC327" s="181"/>
      <c r="AD327" s="180"/>
      <c r="AE327" s="186">
        <v>317</v>
      </c>
      <c r="AF327" s="186">
        <v>317</v>
      </c>
      <c r="AG327" s="186">
        <v>317</v>
      </c>
      <c r="AH327" s="186">
        <v>317</v>
      </c>
      <c r="AI327" s="186">
        <v>317</v>
      </c>
      <c r="AJ327" s="185">
        <v>318</v>
      </c>
      <c r="AL327" s="663"/>
      <c r="AM327" s="665"/>
      <c r="AN327" s="82" t="s">
        <v>136</v>
      </c>
      <c r="AO327" s="181"/>
      <c r="AP327" s="180"/>
      <c r="AQ327" s="186">
        <v>317</v>
      </c>
      <c r="AR327" s="186">
        <v>317</v>
      </c>
      <c r="AS327" s="186">
        <v>317</v>
      </c>
      <c r="AT327" s="186">
        <v>317</v>
      </c>
      <c r="AU327" s="186">
        <v>317</v>
      </c>
      <c r="AV327" s="185">
        <v>318</v>
      </c>
    </row>
    <row r="328" spans="1:48">
      <c r="A328">
        <v>328</v>
      </c>
    </row>
    <row r="329" spans="1:48">
      <c r="A329">
        <v>329</v>
      </c>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1112</v>
      </c>
      <c r="C335" s="650"/>
      <c r="D335" s="651"/>
      <c r="E335" s="649" t="s">
        <v>1132</v>
      </c>
      <c r="F335" s="650"/>
      <c r="G335" s="650"/>
      <c r="H335" s="650"/>
      <c r="I335" s="650"/>
      <c r="J335" s="650"/>
      <c r="K335" s="650"/>
      <c r="L335" s="651"/>
      <c r="N335" s="649" t="s">
        <v>1114</v>
      </c>
      <c r="O335" s="650"/>
      <c r="P335" s="651"/>
      <c r="Q335" s="649" t="s">
        <v>1132</v>
      </c>
      <c r="R335" s="650"/>
      <c r="S335" s="650"/>
      <c r="T335" s="650"/>
      <c r="U335" s="650"/>
      <c r="V335" s="650"/>
      <c r="W335" s="650"/>
      <c r="X335" s="651"/>
      <c r="Z335" s="649" t="s">
        <v>1115</v>
      </c>
      <c r="AA335" s="650"/>
      <c r="AB335" s="651"/>
      <c r="AC335" s="649" t="s">
        <v>1132</v>
      </c>
      <c r="AD335" s="650"/>
      <c r="AE335" s="650"/>
      <c r="AF335" s="650"/>
      <c r="AG335" s="650"/>
      <c r="AH335" s="650"/>
      <c r="AI335" s="650"/>
      <c r="AJ335" s="651"/>
      <c r="AL335" s="649" t="s">
        <v>1116</v>
      </c>
      <c r="AM335" s="650"/>
      <c r="AN335" s="651"/>
      <c r="AO335" s="649" t="s">
        <v>1132</v>
      </c>
      <c r="AP335" s="650"/>
      <c r="AQ335" s="650"/>
      <c r="AR335" s="650"/>
      <c r="AS335" s="650"/>
      <c r="AT335" s="650"/>
      <c r="AU335" s="650"/>
      <c r="AV335" s="651"/>
    </row>
    <row r="336" spans="1:48" ht="15.75" customHeight="1">
      <c r="A336">
        <v>336</v>
      </c>
      <c r="B336" s="652" t="s">
        <v>1128</v>
      </c>
      <c r="C336" s="652" t="s">
        <v>634</v>
      </c>
      <c r="D336" s="669" t="s">
        <v>1119</v>
      </c>
      <c r="E336" s="676" t="s">
        <v>1120</v>
      </c>
      <c r="F336" s="677"/>
      <c r="G336" s="677"/>
      <c r="H336" s="677"/>
      <c r="I336" s="677"/>
      <c r="J336" s="677"/>
      <c r="K336" s="677"/>
      <c r="L336" s="678"/>
      <c r="N336" s="652" t="s">
        <v>1128</v>
      </c>
      <c r="O336" s="652" t="s">
        <v>634</v>
      </c>
      <c r="P336" s="669" t="s">
        <v>1119</v>
      </c>
      <c r="Q336" s="676" t="s">
        <v>1120</v>
      </c>
      <c r="R336" s="677"/>
      <c r="S336" s="677"/>
      <c r="T336" s="677"/>
      <c r="U336" s="677"/>
      <c r="V336" s="677"/>
      <c r="W336" s="677"/>
      <c r="X336" s="678"/>
      <c r="Z336" s="652" t="s">
        <v>1128</v>
      </c>
      <c r="AA336" s="652" t="s">
        <v>634</v>
      </c>
      <c r="AB336" s="669" t="s">
        <v>1119</v>
      </c>
      <c r="AC336" s="676" t="s">
        <v>1120</v>
      </c>
      <c r="AD336" s="677"/>
      <c r="AE336" s="677"/>
      <c r="AF336" s="677"/>
      <c r="AG336" s="677"/>
      <c r="AH336" s="677"/>
      <c r="AI336" s="677"/>
      <c r="AJ336" s="678"/>
      <c r="AL336" s="652" t="s">
        <v>1128</v>
      </c>
      <c r="AM336" s="652" t="s">
        <v>634</v>
      </c>
      <c r="AN336" s="669" t="s">
        <v>1119</v>
      </c>
      <c r="AO336" s="676" t="s">
        <v>1120</v>
      </c>
      <c r="AP336" s="677"/>
      <c r="AQ336" s="677"/>
      <c r="AR336" s="677"/>
      <c r="AS336" s="677"/>
      <c r="AT336" s="677"/>
      <c r="AU336" s="677"/>
      <c r="AV336" s="678"/>
    </row>
    <row r="337" spans="1:48" ht="15" customHeight="1" thickBot="1">
      <c r="A337">
        <v>337</v>
      </c>
      <c r="B337" s="668"/>
      <c r="C337" s="668"/>
      <c r="D337" s="670"/>
      <c r="E337" s="679"/>
      <c r="F337" s="680"/>
      <c r="G337" s="680"/>
      <c r="H337" s="680"/>
      <c r="I337" s="680"/>
      <c r="J337" s="680"/>
      <c r="K337" s="680"/>
      <c r="L337" s="681"/>
      <c r="N337" s="668"/>
      <c r="O337" s="668"/>
      <c r="P337" s="670"/>
      <c r="Q337" s="679"/>
      <c r="R337" s="680"/>
      <c r="S337" s="680"/>
      <c r="T337" s="680"/>
      <c r="U337" s="680"/>
      <c r="V337" s="680"/>
      <c r="W337" s="680"/>
      <c r="X337" s="681"/>
      <c r="Z337" s="668"/>
      <c r="AA337" s="668"/>
      <c r="AB337" s="670"/>
      <c r="AC337" s="679"/>
      <c r="AD337" s="680"/>
      <c r="AE337" s="680"/>
      <c r="AF337" s="680"/>
      <c r="AG337" s="680"/>
      <c r="AH337" s="680"/>
      <c r="AI337" s="680"/>
      <c r="AJ337" s="681"/>
      <c r="AL337" s="668"/>
      <c r="AM337" s="668"/>
      <c r="AN337" s="670"/>
      <c r="AO337" s="679"/>
      <c r="AP337" s="680"/>
      <c r="AQ337" s="680"/>
      <c r="AR337" s="680"/>
      <c r="AS337" s="680"/>
      <c r="AT337" s="680"/>
      <c r="AU337" s="680"/>
      <c r="AV337" s="681"/>
    </row>
    <row r="338" spans="1:48" ht="15" thickBot="1">
      <c r="A338">
        <v>338</v>
      </c>
      <c r="B338" s="653"/>
      <c r="C338" s="653"/>
      <c r="D338" s="671"/>
      <c r="E338" s="75">
        <v>0</v>
      </c>
      <c r="F338" s="76">
        <v>500</v>
      </c>
      <c r="G338" s="76">
        <v>1000</v>
      </c>
      <c r="H338" s="76">
        <v>1500</v>
      </c>
      <c r="I338" s="76">
        <v>2000</v>
      </c>
      <c r="J338" s="76">
        <v>2500</v>
      </c>
      <c r="K338" s="76">
        <v>3000</v>
      </c>
      <c r="L338" s="77">
        <v>3500</v>
      </c>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L338" s="653"/>
      <c r="AM338" s="653"/>
      <c r="AN338" s="671"/>
      <c r="AO338" s="75">
        <v>0</v>
      </c>
      <c r="AP338" s="76">
        <v>500</v>
      </c>
      <c r="AQ338" s="76">
        <v>1000</v>
      </c>
      <c r="AR338" s="76">
        <v>1500</v>
      </c>
      <c r="AS338" s="76">
        <v>2000</v>
      </c>
      <c r="AT338" s="76">
        <v>2500</v>
      </c>
      <c r="AU338" s="76">
        <v>3000</v>
      </c>
      <c r="AV338" s="77">
        <v>3500</v>
      </c>
    </row>
    <row r="339" spans="1:48" ht="15" customHeight="1">
      <c r="A339">
        <v>339</v>
      </c>
      <c r="B339" s="661" t="s">
        <v>1140</v>
      </c>
      <c r="C339" s="664">
        <v>100</v>
      </c>
      <c r="D339" s="78" t="s">
        <v>133</v>
      </c>
      <c r="E339" s="79">
        <v>131</v>
      </c>
      <c r="F339" s="80">
        <v>125</v>
      </c>
      <c r="G339" s="80">
        <v>119</v>
      </c>
      <c r="H339" s="80">
        <v>113</v>
      </c>
      <c r="I339" s="80">
        <v>108</v>
      </c>
      <c r="J339" s="80">
        <v>102</v>
      </c>
      <c r="K339" s="80">
        <v>96</v>
      </c>
      <c r="L339" s="81">
        <v>91</v>
      </c>
      <c r="N339" s="661" t="s">
        <v>1140</v>
      </c>
      <c r="O339" s="664">
        <v>100</v>
      </c>
      <c r="P339" s="78" t="s">
        <v>133</v>
      </c>
      <c r="Q339" s="79">
        <v>131</v>
      </c>
      <c r="R339" s="80">
        <v>125</v>
      </c>
      <c r="S339" s="80">
        <v>119</v>
      </c>
      <c r="T339" s="80">
        <v>113</v>
      </c>
      <c r="U339" s="80">
        <v>108</v>
      </c>
      <c r="V339" s="80">
        <v>102</v>
      </c>
      <c r="W339" s="80">
        <v>96</v>
      </c>
      <c r="X339" s="81">
        <v>91</v>
      </c>
      <c r="Z339" s="661" t="s">
        <v>1140</v>
      </c>
      <c r="AA339" s="664">
        <v>100</v>
      </c>
      <c r="AB339" s="78" t="s">
        <v>133</v>
      </c>
      <c r="AC339" s="79">
        <v>131</v>
      </c>
      <c r="AD339" s="80">
        <v>125</v>
      </c>
      <c r="AE339" s="80">
        <v>119</v>
      </c>
      <c r="AF339" s="80">
        <v>114</v>
      </c>
      <c r="AG339" s="80">
        <v>108</v>
      </c>
      <c r="AH339" s="80">
        <v>102</v>
      </c>
      <c r="AI339" s="80">
        <v>97</v>
      </c>
      <c r="AJ339" s="81">
        <v>91.502734461698282</v>
      </c>
      <c r="AL339" s="661" t="s">
        <v>1140</v>
      </c>
      <c r="AM339" s="664">
        <v>100</v>
      </c>
      <c r="AN339" s="78" t="s">
        <v>133</v>
      </c>
      <c r="AO339" s="79">
        <v>124</v>
      </c>
      <c r="AP339" s="80">
        <v>122</v>
      </c>
      <c r="AQ339" s="80">
        <v>120</v>
      </c>
      <c r="AR339" s="80">
        <v>119</v>
      </c>
      <c r="AS339" s="80">
        <v>117</v>
      </c>
      <c r="AT339" s="80">
        <v>116</v>
      </c>
      <c r="AU339" s="80">
        <v>114</v>
      </c>
      <c r="AV339" s="81">
        <v>113</v>
      </c>
    </row>
    <row r="340" spans="1:48" ht="15" thickBot="1">
      <c r="A340">
        <v>340</v>
      </c>
      <c r="B340" s="662"/>
      <c r="C340" s="665"/>
      <c r="D340" s="82" t="s">
        <v>136</v>
      </c>
      <c r="E340" s="83">
        <v>143</v>
      </c>
      <c r="F340" s="84">
        <v>136</v>
      </c>
      <c r="G340" s="84">
        <v>129</v>
      </c>
      <c r="H340" s="84">
        <v>122</v>
      </c>
      <c r="I340" s="84">
        <v>116</v>
      </c>
      <c r="J340" s="84">
        <v>109</v>
      </c>
      <c r="K340" s="84">
        <v>102</v>
      </c>
      <c r="L340" s="85">
        <v>96</v>
      </c>
      <c r="N340" s="662"/>
      <c r="O340" s="665"/>
      <c r="P340" s="82" t="s">
        <v>136</v>
      </c>
      <c r="Q340" s="83">
        <v>143</v>
      </c>
      <c r="R340" s="84">
        <v>136</v>
      </c>
      <c r="S340" s="84">
        <v>129</v>
      </c>
      <c r="T340" s="84">
        <v>122</v>
      </c>
      <c r="U340" s="84">
        <v>116</v>
      </c>
      <c r="V340" s="84">
        <v>109</v>
      </c>
      <c r="W340" s="84">
        <v>102</v>
      </c>
      <c r="X340" s="85">
        <v>96</v>
      </c>
      <c r="Z340" s="662"/>
      <c r="AA340" s="665"/>
      <c r="AB340" s="82" t="s">
        <v>136</v>
      </c>
      <c r="AC340" s="83">
        <v>143</v>
      </c>
      <c r="AD340" s="84">
        <v>136</v>
      </c>
      <c r="AE340" s="84">
        <v>129</v>
      </c>
      <c r="AF340" s="84">
        <v>122</v>
      </c>
      <c r="AG340" s="84">
        <v>115</v>
      </c>
      <c r="AH340" s="84">
        <v>108</v>
      </c>
      <c r="AI340" s="84">
        <v>101</v>
      </c>
      <c r="AJ340" s="85">
        <v>94.457034989135792</v>
      </c>
      <c r="AL340" s="662"/>
      <c r="AM340" s="665"/>
      <c r="AN340" s="82" t="s">
        <v>136</v>
      </c>
      <c r="AO340" s="83">
        <v>123</v>
      </c>
      <c r="AP340" s="84">
        <v>123</v>
      </c>
      <c r="AQ340" s="84">
        <v>123</v>
      </c>
      <c r="AR340" s="84">
        <v>123</v>
      </c>
      <c r="AS340" s="84">
        <v>123</v>
      </c>
      <c r="AT340" s="84">
        <v>123</v>
      </c>
      <c r="AU340" s="84">
        <v>123</v>
      </c>
      <c r="AV340" s="85">
        <v>123</v>
      </c>
    </row>
    <row r="341" spans="1:48">
      <c r="A341">
        <v>341</v>
      </c>
      <c r="B341" s="662"/>
      <c r="C341" s="666">
        <v>110</v>
      </c>
      <c r="D341" s="86" t="str">
        <f>+D339</f>
        <v>48-X</v>
      </c>
      <c r="E341" s="87">
        <v>152</v>
      </c>
      <c r="F341" s="88">
        <v>145</v>
      </c>
      <c r="G341" s="88">
        <v>139</v>
      </c>
      <c r="H341" s="88">
        <v>133</v>
      </c>
      <c r="I341" s="88">
        <v>126</v>
      </c>
      <c r="J341" s="88">
        <v>120</v>
      </c>
      <c r="K341" s="88">
        <v>114</v>
      </c>
      <c r="L341" s="89">
        <v>108</v>
      </c>
      <c r="N341" s="662"/>
      <c r="O341" s="666">
        <v>110</v>
      </c>
      <c r="P341" s="86" t="str">
        <f>+P339</f>
        <v>48-X</v>
      </c>
      <c r="Q341" s="87">
        <v>152</v>
      </c>
      <c r="R341" s="88">
        <v>145</v>
      </c>
      <c r="S341" s="88">
        <v>139</v>
      </c>
      <c r="T341" s="88">
        <v>133</v>
      </c>
      <c r="U341" s="88">
        <v>126</v>
      </c>
      <c r="V341" s="88">
        <v>120</v>
      </c>
      <c r="W341" s="88">
        <v>114</v>
      </c>
      <c r="X341" s="89">
        <v>108</v>
      </c>
      <c r="Z341" s="662"/>
      <c r="AA341" s="666">
        <v>110</v>
      </c>
      <c r="AB341" s="86" t="str">
        <f>+AB339</f>
        <v>48-X</v>
      </c>
      <c r="AC341" s="87">
        <v>152</v>
      </c>
      <c r="AD341" s="88">
        <v>145</v>
      </c>
      <c r="AE341" s="88">
        <v>139</v>
      </c>
      <c r="AF341" s="88">
        <v>133</v>
      </c>
      <c r="AG341" s="88">
        <v>126</v>
      </c>
      <c r="AH341" s="88">
        <v>120</v>
      </c>
      <c r="AI341" s="88">
        <v>114</v>
      </c>
      <c r="AJ341" s="89">
        <v>107.86936707634321</v>
      </c>
      <c r="AL341" s="662"/>
      <c r="AM341" s="666">
        <v>110</v>
      </c>
      <c r="AN341" s="86" t="str">
        <f>+AN339</f>
        <v>48-X</v>
      </c>
      <c r="AO341" s="87">
        <v>152</v>
      </c>
      <c r="AP341" s="88">
        <v>146</v>
      </c>
      <c r="AQ341" s="88">
        <v>140</v>
      </c>
      <c r="AR341" s="88">
        <v>135</v>
      </c>
      <c r="AS341" s="88">
        <v>129</v>
      </c>
      <c r="AT341" s="88">
        <v>124</v>
      </c>
      <c r="AU341" s="88">
        <v>118</v>
      </c>
      <c r="AV341" s="89">
        <v>113</v>
      </c>
    </row>
    <row r="342" spans="1:48" ht="15" thickBot="1">
      <c r="A342">
        <v>342</v>
      </c>
      <c r="B342" s="662"/>
      <c r="C342" s="667"/>
      <c r="D342" s="90" t="str">
        <f>+D340</f>
        <v>48-XL</v>
      </c>
      <c r="E342" s="87">
        <v>168</v>
      </c>
      <c r="F342" s="88">
        <v>160</v>
      </c>
      <c r="G342" s="88">
        <v>152</v>
      </c>
      <c r="H342" s="88">
        <v>145</v>
      </c>
      <c r="I342" s="88">
        <v>137</v>
      </c>
      <c r="J342" s="88">
        <v>130</v>
      </c>
      <c r="K342" s="88">
        <v>122</v>
      </c>
      <c r="L342" s="89">
        <v>115</v>
      </c>
      <c r="N342" s="662"/>
      <c r="O342" s="667"/>
      <c r="P342" s="90" t="str">
        <f>+P340</f>
        <v>48-XL</v>
      </c>
      <c r="Q342" s="87">
        <v>168</v>
      </c>
      <c r="R342" s="88">
        <v>160</v>
      </c>
      <c r="S342" s="88">
        <v>152</v>
      </c>
      <c r="T342" s="88">
        <v>145</v>
      </c>
      <c r="U342" s="88">
        <v>137</v>
      </c>
      <c r="V342" s="88">
        <v>130</v>
      </c>
      <c r="W342" s="88">
        <v>122</v>
      </c>
      <c r="X342" s="89">
        <v>115</v>
      </c>
      <c r="Z342" s="662"/>
      <c r="AA342" s="667"/>
      <c r="AB342" s="90" t="str">
        <f>+AB340</f>
        <v>48-XL</v>
      </c>
      <c r="AC342" s="87">
        <v>168</v>
      </c>
      <c r="AD342" s="88">
        <v>159</v>
      </c>
      <c r="AE342" s="88">
        <v>151</v>
      </c>
      <c r="AF342" s="88">
        <v>143</v>
      </c>
      <c r="AG342" s="88">
        <v>135</v>
      </c>
      <c r="AH342" s="88">
        <v>126</v>
      </c>
      <c r="AI342" s="88">
        <v>118</v>
      </c>
      <c r="AJ342" s="89">
        <v>110.28241112715128</v>
      </c>
      <c r="AL342" s="662"/>
      <c r="AM342" s="667"/>
      <c r="AN342" s="90" t="str">
        <f>+AN340</f>
        <v>48-XL</v>
      </c>
      <c r="AO342" s="87">
        <v>145</v>
      </c>
      <c r="AP342" s="88">
        <v>141</v>
      </c>
      <c r="AQ342" s="88">
        <v>138</v>
      </c>
      <c r="AR342" s="88">
        <v>135</v>
      </c>
      <c r="AS342" s="88">
        <v>132</v>
      </c>
      <c r="AT342" s="88">
        <v>129</v>
      </c>
      <c r="AU342" s="88">
        <v>126</v>
      </c>
      <c r="AV342" s="89">
        <v>123</v>
      </c>
    </row>
    <row r="343" spans="1:48">
      <c r="A343">
        <v>343</v>
      </c>
      <c r="B343" s="662"/>
      <c r="C343" s="664">
        <f>+C341+10</f>
        <v>120</v>
      </c>
      <c r="D343" s="78" t="s">
        <v>133</v>
      </c>
      <c r="E343" s="83">
        <v>175</v>
      </c>
      <c r="F343" s="84">
        <v>167</v>
      </c>
      <c r="G343" s="84">
        <v>160</v>
      </c>
      <c r="H343" s="84">
        <v>153</v>
      </c>
      <c r="I343" s="84">
        <v>146</v>
      </c>
      <c r="J343" s="84">
        <v>139</v>
      </c>
      <c r="K343" s="84">
        <v>132</v>
      </c>
      <c r="L343" s="85">
        <v>125</v>
      </c>
      <c r="N343" s="662"/>
      <c r="O343" s="664">
        <f>+O341+10</f>
        <v>120</v>
      </c>
      <c r="P343" s="78" t="s">
        <v>133</v>
      </c>
      <c r="Q343" s="83">
        <v>175</v>
      </c>
      <c r="R343" s="84">
        <v>167</v>
      </c>
      <c r="S343" s="84">
        <v>160</v>
      </c>
      <c r="T343" s="84">
        <v>153</v>
      </c>
      <c r="U343" s="84">
        <v>146</v>
      </c>
      <c r="V343" s="84">
        <v>139</v>
      </c>
      <c r="W343" s="84">
        <v>132</v>
      </c>
      <c r="X343" s="85">
        <v>125</v>
      </c>
      <c r="Z343" s="662"/>
      <c r="AA343" s="664">
        <f>+AA341+10</f>
        <v>120</v>
      </c>
      <c r="AB343" s="78" t="s">
        <v>133</v>
      </c>
      <c r="AC343" s="83">
        <v>174</v>
      </c>
      <c r="AD343" s="84">
        <v>166</v>
      </c>
      <c r="AE343" s="84">
        <v>159</v>
      </c>
      <c r="AF343" s="84">
        <v>152</v>
      </c>
      <c r="AG343" s="84">
        <v>145</v>
      </c>
      <c r="AH343" s="84">
        <v>138</v>
      </c>
      <c r="AI343" s="84">
        <v>131</v>
      </c>
      <c r="AJ343" s="85">
        <v>124.85450732220097</v>
      </c>
      <c r="AL343" s="662"/>
      <c r="AM343" s="664">
        <f>+AM341+10</f>
        <v>120</v>
      </c>
      <c r="AN343" s="78" t="s">
        <v>133</v>
      </c>
      <c r="AO343" s="83">
        <v>174</v>
      </c>
      <c r="AP343" s="84">
        <v>165</v>
      </c>
      <c r="AQ343" s="84">
        <v>157</v>
      </c>
      <c r="AR343" s="84">
        <v>148</v>
      </c>
      <c r="AS343" s="84">
        <v>140</v>
      </c>
      <c r="AT343" s="84">
        <v>131</v>
      </c>
      <c r="AU343" s="84">
        <v>123</v>
      </c>
      <c r="AV343" s="85">
        <v>115</v>
      </c>
    </row>
    <row r="344" spans="1:48" ht="15" thickBot="1">
      <c r="A344">
        <v>344</v>
      </c>
      <c r="B344" s="662"/>
      <c r="C344" s="665"/>
      <c r="D344" s="82" t="s">
        <v>136</v>
      </c>
      <c r="E344" s="83">
        <v>191</v>
      </c>
      <c r="F344" s="84">
        <v>183</v>
      </c>
      <c r="G344" s="84">
        <v>175</v>
      </c>
      <c r="H344" s="84">
        <v>167</v>
      </c>
      <c r="I344" s="84">
        <v>159</v>
      </c>
      <c r="J344" s="84">
        <v>151</v>
      </c>
      <c r="K344" s="84">
        <v>143</v>
      </c>
      <c r="L344" s="85">
        <v>135</v>
      </c>
      <c r="N344" s="662"/>
      <c r="O344" s="665"/>
      <c r="P344" s="82" t="s">
        <v>136</v>
      </c>
      <c r="Q344" s="83">
        <v>191</v>
      </c>
      <c r="R344" s="84">
        <v>183</v>
      </c>
      <c r="S344" s="84">
        <v>175</v>
      </c>
      <c r="T344" s="84">
        <v>167</v>
      </c>
      <c r="U344" s="84">
        <v>159</v>
      </c>
      <c r="V344" s="84">
        <v>151</v>
      </c>
      <c r="W344" s="84">
        <v>143</v>
      </c>
      <c r="X344" s="85">
        <v>135</v>
      </c>
      <c r="Z344" s="662"/>
      <c r="AA344" s="665"/>
      <c r="AB344" s="82" t="s">
        <v>136</v>
      </c>
      <c r="AC344" s="83">
        <v>191</v>
      </c>
      <c r="AD344" s="84">
        <v>182</v>
      </c>
      <c r="AE344" s="84">
        <v>174</v>
      </c>
      <c r="AF344" s="84">
        <v>166</v>
      </c>
      <c r="AG344" s="84">
        <v>158</v>
      </c>
      <c r="AH344" s="84">
        <v>150</v>
      </c>
      <c r="AI344" s="84">
        <v>142</v>
      </c>
      <c r="AJ344" s="85">
        <v>133.95934906653918</v>
      </c>
      <c r="AL344" s="662"/>
      <c r="AM344" s="665"/>
      <c r="AN344" s="82" t="s">
        <v>136</v>
      </c>
      <c r="AO344" s="83">
        <v>175</v>
      </c>
      <c r="AP344" s="84">
        <v>167</v>
      </c>
      <c r="AQ344" s="84">
        <v>160</v>
      </c>
      <c r="AR344" s="84">
        <v>152</v>
      </c>
      <c r="AS344" s="84">
        <v>145</v>
      </c>
      <c r="AT344" s="84">
        <v>137</v>
      </c>
      <c r="AU344" s="84">
        <v>130</v>
      </c>
      <c r="AV344" s="85">
        <v>123</v>
      </c>
    </row>
    <row r="345" spans="1:48">
      <c r="A345">
        <v>345</v>
      </c>
      <c r="B345" s="662"/>
      <c r="C345" s="666">
        <f>+C343+10</f>
        <v>130</v>
      </c>
      <c r="D345" s="86" t="str">
        <f>+D343</f>
        <v>48-X</v>
      </c>
      <c r="E345" s="87">
        <v>196</v>
      </c>
      <c r="F345" s="88">
        <v>188</v>
      </c>
      <c r="G345" s="88">
        <v>180</v>
      </c>
      <c r="H345" s="88">
        <v>172</v>
      </c>
      <c r="I345" s="88">
        <v>165</v>
      </c>
      <c r="J345" s="88">
        <v>157</v>
      </c>
      <c r="K345" s="88">
        <v>149</v>
      </c>
      <c r="L345" s="89">
        <v>142</v>
      </c>
      <c r="N345" s="662"/>
      <c r="O345" s="666">
        <f>+O343+10</f>
        <v>130</v>
      </c>
      <c r="P345" s="86" t="str">
        <f>+P343</f>
        <v>48-X</v>
      </c>
      <c r="Q345" s="87">
        <v>196</v>
      </c>
      <c r="R345" s="88">
        <v>188</v>
      </c>
      <c r="S345" s="88">
        <v>180</v>
      </c>
      <c r="T345" s="88">
        <v>172</v>
      </c>
      <c r="U345" s="88">
        <v>165</v>
      </c>
      <c r="V345" s="88">
        <v>157</v>
      </c>
      <c r="W345" s="88">
        <v>149</v>
      </c>
      <c r="X345" s="89">
        <v>142</v>
      </c>
      <c r="Z345" s="662"/>
      <c r="AA345" s="666">
        <f>+AA343+10</f>
        <v>130</v>
      </c>
      <c r="AB345" s="86" t="str">
        <f>+AB343</f>
        <v>48-X</v>
      </c>
      <c r="AC345" s="87">
        <v>195</v>
      </c>
      <c r="AD345" s="88">
        <v>187</v>
      </c>
      <c r="AE345" s="88">
        <v>179</v>
      </c>
      <c r="AF345" s="88">
        <v>172</v>
      </c>
      <c r="AG345" s="88">
        <v>164</v>
      </c>
      <c r="AH345" s="88">
        <v>156</v>
      </c>
      <c r="AI345" s="88">
        <v>149</v>
      </c>
      <c r="AJ345" s="89">
        <v>141.36929683252842</v>
      </c>
      <c r="AL345" s="662"/>
      <c r="AM345" s="666">
        <f>+AM343+10</f>
        <v>130</v>
      </c>
      <c r="AN345" s="86" t="str">
        <f>+AN343</f>
        <v>48-X</v>
      </c>
      <c r="AO345" s="87">
        <v>195</v>
      </c>
      <c r="AP345" s="88">
        <v>186</v>
      </c>
      <c r="AQ345" s="88">
        <v>178</v>
      </c>
      <c r="AR345" s="88">
        <v>170</v>
      </c>
      <c r="AS345" s="88">
        <v>161</v>
      </c>
      <c r="AT345" s="88">
        <v>153</v>
      </c>
      <c r="AU345" s="88">
        <v>145</v>
      </c>
      <c r="AV345" s="89">
        <v>137</v>
      </c>
    </row>
    <row r="346" spans="1:48" ht="15" thickBot="1">
      <c r="A346">
        <v>346</v>
      </c>
      <c r="B346" s="662"/>
      <c r="C346" s="667"/>
      <c r="D346" s="90" t="str">
        <f>+D344</f>
        <v>48-XL</v>
      </c>
      <c r="E346" s="87">
        <v>216</v>
      </c>
      <c r="F346" s="88">
        <v>207</v>
      </c>
      <c r="G346" s="88">
        <v>198</v>
      </c>
      <c r="H346" s="88">
        <v>190</v>
      </c>
      <c r="I346" s="88">
        <v>181</v>
      </c>
      <c r="J346" s="88">
        <v>173</v>
      </c>
      <c r="K346" s="88">
        <v>164</v>
      </c>
      <c r="L346" s="89">
        <v>156</v>
      </c>
      <c r="N346" s="662"/>
      <c r="O346" s="667"/>
      <c r="P346" s="90" t="str">
        <f>+P344</f>
        <v>48-XL</v>
      </c>
      <c r="Q346" s="87">
        <v>216</v>
      </c>
      <c r="R346" s="88">
        <v>207</v>
      </c>
      <c r="S346" s="88">
        <v>198</v>
      </c>
      <c r="T346" s="88">
        <v>190</v>
      </c>
      <c r="U346" s="88">
        <v>181</v>
      </c>
      <c r="V346" s="88">
        <v>173</v>
      </c>
      <c r="W346" s="88">
        <v>164</v>
      </c>
      <c r="X346" s="89">
        <v>156</v>
      </c>
      <c r="Z346" s="662"/>
      <c r="AA346" s="667"/>
      <c r="AB346" s="90" t="str">
        <f>+AB344</f>
        <v>48-XL</v>
      </c>
      <c r="AC346" s="87">
        <v>216</v>
      </c>
      <c r="AD346" s="88">
        <v>207</v>
      </c>
      <c r="AE346" s="88">
        <v>198</v>
      </c>
      <c r="AF346" s="88">
        <v>190</v>
      </c>
      <c r="AG346" s="88">
        <v>181</v>
      </c>
      <c r="AH346" s="88">
        <v>173</v>
      </c>
      <c r="AI346" s="88">
        <v>164</v>
      </c>
      <c r="AJ346" s="89">
        <v>155.84365907276293</v>
      </c>
      <c r="AL346" s="662"/>
      <c r="AM346" s="667"/>
      <c r="AN346" s="90" t="str">
        <f>+AN344</f>
        <v>48-XL</v>
      </c>
      <c r="AO346" s="87">
        <v>207</v>
      </c>
      <c r="AP346" s="88">
        <v>196</v>
      </c>
      <c r="AQ346" s="88">
        <v>185</v>
      </c>
      <c r="AR346" s="88">
        <v>174</v>
      </c>
      <c r="AS346" s="88">
        <v>163</v>
      </c>
      <c r="AT346" s="88">
        <v>152</v>
      </c>
      <c r="AU346" s="88">
        <v>141</v>
      </c>
      <c r="AV346" s="89">
        <v>131</v>
      </c>
    </row>
    <row r="347" spans="1:48">
      <c r="A347">
        <v>347</v>
      </c>
      <c r="B347" s="662"/>
      <c r="C347" s="664">
        <f>+C345+10</f>
        <v>140</v>
      </c>
      <c r="D347" s="78" t="s">
        <v>133</v>
      </c>
      <c r="E347" s="83">
        <v>217</v>
      </c>
      <c r="F347" s="84">
        <v>208</v>
      </c>
      <c r="G347" s="84">
        <v>200</v>
      </c>
      <c r="H347" s="84">
        <v>192</v>
      </c>
      <c r="I347" s="84">
        <v>183</v>
      </c>
      <c r="J347" s="84">
        <v>175</v>
      </c>
      <c r="K347" s="84">
        <v>167</v>
      </c>
      <c r="L347" s="85">
        <v>159</v>
      </c>
      <c r="N347" s="662"/>
      <c r="O347" s="664">
        <f>+O345+10</f>
        <v>140</v>
      </c>
      <c r="P347" s="78" t="s">
        <v>133</v>
      </c>
      <c r="Q347" s="83">
        <v>217</v>
      </c>
      <c r="R347" s="84">
        <v>208</v>
      </c>
      <c r="S347" s="84">
        <v>200</v>
      </c>
      <c r="T347" s="84">
        <v>192</v>
      </c>
      <c r="U347" s="84">
        <v>183</v>
      </c>
      <c r="V347" s="84">
        <v>175</v>
      </c>
      <c r="W347" s="84">
        <v>167</v>
      </c>
      <c r="X347" s="85">
        <v>159</v>
      </c>
      <c r="Z347" s="662"/>
      <c r="AA347" s="664">
        <f>+AA345+10</f>
        <v>140</v>
      </c>
      <c r="AB347" s="78" t="s">
        <v>133</v>
      </c>
      <c r="AC347" s="83">
        <v>216</v>
      </c>
      <c r="AD347" s="84">
        <v>207</v>
      </c>
      <c r="AE347" s="84">
        <v>199</v>
      </c>
      <c r="AF347" s="84">
        <v>191</v>
      </c>
      <c r="AG347" s="84">
        <v>183</v>
      </c>
      <c r="AH347" s="84">
        <v>175</v>
      </c>
      <c r="AI347" s="84">
        <v>166</v>
      </c>
      <c r="AJ347" s="85">
        <v>158.81794400588652</v>
      </c>
      <c r="AL347" s="662"/>
      <c r="AM347" s="664">
        <f>+AM345+10</f>
        <v>140</v>
      </c>
      <c r="AN347" s="78" t="s">
        <v>133</v>
      </c>
      <c r="AO347" s="83">
        <v>216</v>
      </c>
      <c r="AP347" s="84">
        <v>207</v>
      </c>
      <c r="AQ347" s="84">
        <v>199</v>
      </c>
      <c r="AR347" s="84">
        <v>191</v>
      </c>
      <c r="AS347" s="84">
        <v>183</v>
      </c>
      <c r="AT347" s="84">
        <v>175</v>
      </c>
      <c r="AU347" s="84">
        <v>167</v>
      </c>
      <c r="AV347" s="85">
        <v>159</v>
      </c>
    </row>
    <row r="348" spans="1:48" ht="15" thickBot="1">
      <c r="A348">
        <v>348</v>
      </c>
      <c r="B348" s="662"/>
      <c r="C348" s="665"/>
      <c r="D348" s="82" t="s">
        <v>136</v>
      </c>
      <c r="E348" s="83">
        <v>221</v>
      </c>
      <c r="F348" s="84">
        <v>214</v>
      </c>
      <c r="G348" s="84">
        <v>207</v>
      </c>
      <c r="H348" s="84">
        <v>201</v>
      </c>
      <c r="I348" s="84">
        <v>194</v>
      </c>
      <c r="J348" s="84">
        <v>188</v>
      </c>
      <c r="K348" s="84">
        <v>181</v>
      </c>
      <c r="L348" s="85">
        <v>175</v>
      </c>
      <c r="N348" s="662"/>
      <c r="O348" s="665"/>
      <c r="P348" s="82" t="s">
        <v>136</v>
      </c>
      <c r="Q348" s="83">
        <v>221</v>
      </c>
      <c r="R348" s="84">
        <v>214</v>
      </c>
      <c r="S348" s="84">
        <v>207</v>
      </c>
      <c r="T348" s="84">
        <v>201</v>
      </c>
      <c r="U348" s="84">
        <v>194</v>
      </c>
      <c r="V348" s="84">
        <v>188</v>
      </c>
      <c r="W348" s="84">
        <v>181</v>
      </c>
      <c r="X348" s="85">
        <v>175</v>
      </c>
      <c r="Z348" s="662"/>
      <c r="AA348" s="665"/>
      <c r="AB348" s="82" t="s">
        <v>136</v>
      </c>
      <c r="AC348" s="83">
        <v>220</v>
      </c>
      <c r="AD348" s="84">
        <v>213</v>
      </c>
      <c r="AE348" s="84">
        <v>207</v>
      </c>
      <c r="AF348" s="84">
        <v>200</v>
      </c>
      <c r="AG348" s="84">
        <v>194</v>
      </c>
      <c r="AH348" s="84">
        <v>187</v>
      </c>
      <c r="AI348" s="84">
        <v>181</v>
      </c>
      <c r="AJ348" s="85">
        <v>174.73541373117564</v>
      </c>
      <c r="AL348" s="662"/>
      <c r="AM348" s="665"/>
      <c r="AN348" s="82" t="s">
        <v>136</v>
      </c>
      <c r="AO348" s="83">
        <v>220</v>
      </c>
      <c r="AP348" s="84">
        <v>210</v>
      </c>
      <c r="AQ348" s="84">
        <v>201</v>
      </c>
      <c r="AR348" s="84">
        <v>191</v>
      </c>
      <c r="AS348" s="84">
        <v>182</v>
      </c>
      <c r="AT348" s="84">
        <v>172</v>
      </c>
      <c r="AU348" s="84">
        <v>163</v>
      </c>
      <c r="AV348" s="85">
        <v>154</v>
      </c>
    </row>
    <row r="349" spans="1:48">
      <c r="A349">
        <v>349</v>
      </c>
      <c r="B349" s="662"/>
      <c r="C349" s="666">
        <f>+C347+10</f>
        <v>150</v>
      </c>
      <c r="D349" s="86" t="str">
        <f>+D347</f>
        <v>48-X</v>
      </c>
      <c r="E349" s="87">
        <v>221</v>
      </c>
      <c r="F349" s="88">
        <v>214</v>
      </c>
      <c r="G349" s="88">
        <v>208</v>
      </c>
      <c r="H349" s="88">
        <v>202</v>
      </c>
      <c r="I349" s="88">
        <v>195</v>
      </c>
      <c r="J349" s="88">
        <v>189</v>
      </c>
      <c r="K349" s="88">
        <v>183</v>
      </c>
      <c r="L349" s="89">
        <v>177</v>
      </c>
      <c r="N349" s="662"/>
      <c r="O349" s="666">
        <f>+O347+10</f>
        <v>150</v>
      </c>
      <c r="P349" s="86" t="str">
        <f>+P347</f>
        <v>48-X</v>
      </c>
      <c r="Q349" s="87">
        <v>221</v>
      </c>
      <c r="R349" s="88">
        <v>214</v>
      </c>
      <c r="S349" s="88">
        <v>208</v>
      </c>
      <c r="T349" s="88">
        <v>202</v>
      </c>
      <c r="U349" s="88">
        <v>195</v>
      </c>
      <c r="V349" s="88">
        <v>189</v>
      </c>
      <c r="W349" s="88">
        <v>183</v>
      </c>
      <c r="X349" s="89">
        <v>177</v>
      </c>
      <c r="Z349" s="662"/>
      <c r="AA349" s="666">
        <f>+AA347+10</f>
        <v>150</v>
      </c>
      <c r="AB349" s="86" t="str">
        <f>+AB347</f>
        <v>48-X</v>
      </c>
      <c r="AC349" s="87">
        <v>222</v>
      </c>
      <c r="AD349" s="88">
        <v>215</v>
      </c>
      <c r="AE349" s="88">
        <v>208</v>
      </c>
      <c r="AF349" s="88">
        <v>202</v>
      </c>
      <c r="AG349" s="88">
        <v>195</v>
      </c>
      <c r="AH349" s="88">
        <v>188</v>
      </c>
      <c r="AI349" s="88">
        <v>182</v>
      </c>
      <c r="AJ349" s="89">
        <v>175.77471223053303</v>
      </c>
      <c r="AL349" s="662"/>
      <c r="AM349" s="666">
        <f>+AM347+10</f>
        <v>150</v>
      </c>
      <c r="AN349" s="86" t="str">
        <f>+AN347</f>
        <v>48-X</v>
      </c>
      <c r="AO349" s="87">
        <v>222</v>
      </c>
      <c r="AP349" s="88">
        <v>215</v>
      </c>
      <c r="AQ349" s="88">
        <v>208</v>
      </c>
      <c r="AR349" s="88">
        <v>202</v>
      </c>
      <c r="AS349" s="88">
        <v>195</v>
      </c>
      <c r="AT349" s="88">
        <v>189</v>
      </c>
      <c r="AU349" s="88">
        <v>182</v>
      </c>
      <c r="AV349" s="89">
        <v>176</v>
      </c>
    </row>
    <row r="350" spans="1:48" ht="15" thickBot="1">
      <c r="A350">
        <v>350</v>
      </c>
      <c r="B350" s="662"/>
      <c r="C350" s="667"/>
      <c r="D350" s="90" t="str">
        <f>+D348</f>
        <v>48-XL</v>
      </c>
      <c r="E350" s="87">
        <v>222</v>
      </c>
      <c r="F350" s="88">
        <v>218</v>
      </c>
      <c r="G350" s="88">
        <v>214</v>
      </c>
      <c r="H350" s="88">
        <v>210</v>
      </c>
      <c r="I350" s="88">
        <v>206</v>
      </c>
      <c r="J350" s="88">
        <v>202</v>
      </c>
      <c r="K350" s="88">
        <v>198</v>
      </c>
      <c r="L350" s="89">
        <v>194</v>
      </c>
      <c r="N350" s="662"/>
      <c r="O350" s="667"/>
      <c r="P350" s="90" t="str">
        <f>+P348</f>
        <v>48-XL</v>
      </c>
      <c r="Q350" s="87">
        <v>222</v>
      </c>
      <c r="R350" s="88">
        <v>218</v>
      </c>
      <c r="S350" s="88">
        <v>214</v>
      </c>
      <c r="T350" s="88">
        <v>210</v>
      </c>
      <c r="U350" s="88">
        <v>206</v>
      </c>
      <c r="V350" s="88">
        <v>202</v>
      </c>
      <c r="W350" s="88">
        <v>198</v>
      </c>
      <c r="X350" s="89">
        <v>194</v>
      </c>
      <c r="Z350" s="662"/>
      <c r="AA350" s="667"/>
      <c r="AB350" s="90" t="str">
        <f>+AB348</f>
        <v>48-XL</v>
      </c>
      <c r="AC350" s="87">
        <v>224</v>
      </c>
      <c r="AD350" s="88">
        <v>219</v>
      </c>
      <c r="AE350" s="88">
        <v>215</v>
      </c>
      <c r="AF350" s="88">
        <v>211</v>
      </c>
      <c r="AG350" s="88">
        <v>206</v>
      </c>
      <c r="AH350" s="88">
        <v>202</v>
      </c>
      <c r="AI350" s="88">
        <v>198</v>
      </c>
      <c r="AJ350" s="89">
        <v>194.05864435055409</v>
      </c>
      <c r="AL350" s="662"/>
      <c r="AM350" s="667"/>
      <c r="AN350" s="90" t="str">
        <f>+AN348</f>
        <v>48-XL</v>
      </c>
      <c r="AO350" s="87">
        <v>224</v>
      </c>
      <c r="AP350" s="88">
        <v>217</v>
      </c>
      <c r="AQ350" s="88">
        <v>210</v>
      </c>
      <c r="AR350" s="88">
        <v>204</v>
      </c>
      <c r="AS350" s="88">
        <v>197</v>
      </c>
      <c r="AT350" s="88">
        <v>191</v>
      </c>
      <c r="AU350" s="88">
        <v>184</v>
      </c>
      <c r="AV350" s="89">
        <v>178</v>
      </c>
    </row>
    <row r="351" spans="1:48">
      <c r="A351">
        <v>351</v>
      </c>
      <c r="B351" s="662"/>
      <c r="C351" s="664">
        <f>+C349+10</f>
        <v>160</v>
      </c>
      <c r="D351" s="78" t="s">
        <v>133</v>
      </c>
      <c r="E351" s="83">
        <v>223</v>
      </c>
      <c r="F351" s="84">
        <v>218</v>
      </c>
      <c r="G351" s="84">
        <v>214</v>
      </c>
      <c r="H351" s="84">
        <v>210</v>
      </c>
      <c r="I351" s="84">
        <v>206</v>
      </c>
      <c r="J351" s="84">
        <v>202</v>
      </c>
      <c r="K351" s="84">
        <v>198</v>
      </c>
      <c r="L351" s="85">
        <v>194</v>
      </c>
      <c r="N351" s="662"/>
      <c r="O351" s="664">
        <f>+O349+10</f>
        <v>160</v>
      </c>
      <c r="P351" s="78" t="s">
        <v>133</v>
      </c>
      <c r="Q351" s="83">
        <v>223</v>
      </c>
      <c r="R351" s="84">
        <v>218</v>
      </c>
      <c r="S351" s="84">
        <v>214</v>
      </c>
      <c r="T351" s="84">
        <v>210</v>
      </c>
      <c r="U351" s="84">
        <v>206</v>
      </c>
      <c r="V351" s="84">
        <v>202</v>
      </c>
      <c r="W351" s="84">
        <v>198</v>
      </c>
      <c r="X351" s="85">
        <v>194</v>
      </c>
      <c r="Z351" s="662"/>
      <c r="AA351" s="664">
        <f>+AA349+10</f>
        <v>160</v>
      </c>
      <c r="AB351" s="78" t="s">
        <v>133</v>
      </c>
      <c r="AC351" s="83">
        <v>221</v>
      </c>
      <c r="AD351" s="84">
        <v>217</v>
      </c>
      <c r="AE351" s="84">
        <v>213</v>
      </c>
      <c r="AF351" s="84">
        <v>209</v>
      </c>
      <c r="AG351" s="84">
        <v>205</v>
      </c>
      <c r="AH351" s="84">
        <v>201</v>
      </c>
      <c r="AI351" s="84">
        <v>197</v>
      </c>
      <c r="AJ351" s="85">
        <v>193.10808439226025</v>
      </c>
      <c r="AL351" s="662"/>
      <c r="AM351" s="664">
        <f>+AM349+10</f>
        <v>160</v>
      </c>
      <c r="AN351" s="78" t="s">
        <v>133</v>
      </c>
      <c r="AO351" s="83">
        <v>221</v>
      </c>
      <c r="AP351" s="84">
        <v>217</v>
      </c>
      <c r="AQ351" s="84">
        <v>213</v>
      </c>
      <c r="AR351" s="84">
        <v>209</v>
      </c>
      <c r="AS351" s="84">
        <v>205</v>
      </c>
      <c r="AT351" s="84">
        <v>201</v>
      </c>
      <c r="AU351" s="84">
        <v>197</v>
      </c>
      <c r="AV351" s="85">
        <v>193</v>
      </c>
    </row>
    <row r="352" spans="1:48" ht="15" thickBot="1">
      <c r="A352">
        <v>352</v>
      </c>
      <c r="B352" s="662"/>
      <c r="C352" s="665"/>
      <c r="D352" s="82" t="s">
        <v>136</v>
      </c>
      <c r="E352" s="83">
        <v>223</v>
      </c>
      <c r="F352" s="84">
        <v>221</v>
      </c>
      <c r="G352" s="84">
        <v>220</v>
      </c>
      <c r="H352" s="84">
        <v>218</v>
      </c>
      <c r="I352" s="84">
        <v>217</v>
      </c>
      <c r="J352" s="84">
        <v>215</v>
      </c>
      <c r="K352" s="84">
        <v>214</v>
      </c>
      <c r="L352" s="85">
        <v>213</v>
      </c>
      <c r="N352" s="662"/>
      <c r="O352" s="665"/>
      <c r="P352" s="82" t="s">
        <v>136</v>
      </c>
      <c r="Q352" s="83">
        <v>223</v>
      </c>
      <c r="R352" s="84">
        <v>221</v>
      </c>
      <c r="S352" s="84">
        <v>220</v>
      </c>
      <c r="T352" s="84">
        <v>218</v>
      </c>
      <c r="U352" s="84">
        <v>217</v>
      </c>
      <c r="V352" s="84">
        <v>215</v>
      </c>
      <c r="W352" s="84">
        <v>214</v>
      </c>
      <c r="X352" s="85">
        <v>213</v>
      </c>
      <c r="Z352" s="662"/>
      <c r="AA352" s="665"/>
      <c r="AB352" s="82" t="s">
        <v>136</v>
      </c>
      <c r="AC352" s="83">
        <v>222</v>
      </c>
      <c r="AD352" s="84">
        <v>220</v>
      </c>
      <c r="AE352" s="84">
        <v>219</v>
      </c>
      <c r="AF352" s="84">
        <v>218</v>
      </c>
      <c r="AG352" s="84">
        <v>216</v>
      </c>
      <c r="AH352" s="84">
        <v>215</v>
      </c>
      <c r="AI352" s="84">
        <v>214</v>
      </c>
      <c r="AJ352" s="85">
        <v>212.68817054214179</v>
      </c>
      <c r="AL352" s="662"/>
      <c r="AM352" s="665"/>
      <c r="AN352" s="82" t="s">
        <v>136</v>
      </c>
      <c r="AO352" s="83">
        <v>222</v>
      </c>
      <c r="AP352" s="84">
        <v>219</v>
      </c>
      <c r="AQ352" s="84">
        <v>216</v>
      </c>
      <c r="AR352" s="84">
        <v>214</v>
      </c>
      <c r="AS352" s="84">
        <v>211</v>
      </c>
      <c r="AT352" s="84">
        <v>209</v>
      </c>
      <c r="AU352" s="84">
        <v>206</v>
      </c>
      <c r="AV352" s="85">
        <v>204</v>
      </c>
    </row>
    <row r="353" spans="1:48">
      <c r="A353">
        <v>353</v>
      </c>
      <c r="B353" s="662"/>
      <c r="C353" s="666">
        <f>+C351+10</f>
        <v>170</v>
      </c>
      <c r="D353" s="86" t="str">
        <f>+D351</f>
        <v>48-X</v>
      </c>
      <c r="E353" s="87">
        <v>225</v>
      </c>
      <c r="F353" s="88">
        <v>224</v>
      </c>
      <c r="G353" s="88">
        <v>223</v>
      </c>
      <c r="H353" s="88">
        <v>223</v>
      </c>
      <c r="I353" s="88">
        <v>222</v>
      </c>
      <c r="J353" s="88">
        <v>222</v>
      </c>
      <c r="K353" s="88">
        <v>221</v>
      </c>
      <c r="L353" s="89">
        <v>221</v>
      </c>
      <c r="N353" s="662"/>
      <c r="O353" s="666">
        <f>+O351+10</f>
        <v>170</v>
      </c>
      <c r="P353" s="86" t="str">
        <f>+P351</f>
        <v>48-X</v>
      </c>
      <c r="Q353" s="87">
        <v>225</v>
      </c>
      <c r="R353" s="88">
        <v>224</v>
      </c>
      <c r="S353" s="88">
        <v>223</v>
      </c>
      <c r="T353" s="88">
        <v>223</v>
      </c>
      <c r="U353" s="88">
        <v>222</v>
      </c>
      <c r="V353" s="88">
        <v>222</v>
      </c>
      <c r="W353" s="88">
        <v>221</v>
      </c>
      <c r="X353" s="89">
        <v>221</v>
      </c>
      <c r="Z353" s="662"/>
      <c r="AA353" s="666">
        <f>+AA351+10</f>
        <v>170</v>
      </c>
      <c r="AB353" s="86" t="str">
        <f>+AB351</f>
        <v>48-X</v>
      </c>
      <c r="AC353" s="87">
        <v>227</v>
      </c>
      <c r="AD353" s="88">
        <v>224</v>
      </c>
      <c r="AE353" s="88">
        <v>222</v>
      </c>
      <c r="AF353" s="88">
        <v>220</v>
      </c>
      <c r="AG353" s="88">
        <v>217</v>
      </c>
      <c r="AH353" s="88">
        <v>215</v>
      </c>
      <c r="AI353" s="88">
        <v>213</v>
      </c>
      <c r="AJ353" s="89">
        <v>211.1395979088314</v>
      </c>
      <c r="AL353" s="662"/>
      <c r="AM353" s="666">
        <f>+AM351+10</f>
        <v>170</v>
      </c>
      <c r="AN353" s="86" t="str">
        <f>+AN351</f>
        <v>48-X</v>
      </c>
      <c r="AO353" s="87">
        <v>227</v>
      </c>
      <c r="AP353" s="88">
        <v>224</v>
      </c>
      <c r="AQ353" s="88">
        <v>222</v>
      </c>
      <c r="AR353" s="88">
        <v>220</v>
      </c>
      <c r="AS353" s="88">
        <v>217</v>
      </c>
      <c r="AT353" s="88">
        <v>215</v>
      </c>
      <c r="AU353" s="88">
        <v>213</v>
      </c>
      <c r="AV353" s="89">
        <v>211</v>
      </c>
    </row>
    <row r="354" spans="1:48" ht="15" thickBot="1">
      <c r="A354">
        <v>354</v>
      </c>
      <c r="B354" s="662"/>
      <c r="C354" s="667"/>
      <c r="D354" s="90" t="str">
        <f>+D352</f>
        <v>48-XL</v>
      </c>
      <c r="E354" s="87">
        <v>225</v>
      </c>
      <c r="F354" s="88">
        <v>224</v>
      </c>
      <c r="G354" s="88">
        <v>223</v>
      </c>
      <c r="H354" s="88">
        <v>223</v>
      </c>
      <c r="I354" s="88">
        <v>222</v>
      </c>
      <c r="J354" s="88">
        <v>222</v>
      </c>
      <c r="K354" s="88">
        <v>221</v>
      </c>
      <c r="L354" s="89">
        <v>221</v>
      </c>
      <c r="N354" s="662"/>
      <c r="O354" s="667"/>
      <c r="P354" s="90" t="str">
        <f>+P352</f>
        <v>48-XL</v>
      </c>
      <c r="Q354" s="87">
        <v>225</v>
      </c>
      <c r="R354" s="88">
        <v>224</v>
      </c>
      <c r="S354" s="88">
        <v>223</v>
      </c>
      <c r="T354" s="88">
        <v>223</v>
      </c>
      <c r="U354" s="88">
        <v>222</v>
      </c>
      <c r="V354" s="88">
        <v>222</v>
      </c>
      <c r="W354" s="88">
        <v>221</v>
      </c>
      <c r="X354" s="89">
        <v>221</v>
      </c>
      <c r="Z354" s="662"/>
      <c r="AA354" s="667"/>
      <c r="AB354" s="90" t="str">
        <f>+AB352</f>
        <v>48-XL</v>
      </c>
      <c r="AC354" s="87">
        <v>228</v>
      </c>
      <c r="AD354" s="88">
        <v>226</v>
      </c>
      <c r="AE354" s="88">
        <v>225</v>
      </c>
      <c r="AF354" s="88">
        <v>224</v>
      </c>
      <c r="AG354" s="88">
        <v>223</v>
      </c>
      <c r="AH354" s="88">
        <v>222</v>
      </c>
      <c r="AI354" s="88">
        <v>221</v>
      </c>
      <c r="AJ354" s="89">
        <v>220.68849703742316</v>
      </c>
      <c r="AL354" s="662"/>
      <c r="AM354" s="667"/>
      <c r="AN354" s="90" t="str">
        <f>+AN352</f>
        <v>48-XL</v>
      </c>
      <c r="AO354" s="87">
        <v>228</v>
      </c>
      <c r="AP354" s="88">
        <v>227</v>
      </c>
      <c r="AQ354" s="88">
        <v>226</v>
      </c>
      <c r="AR354" s="88">
        <v>225</v>
      </c>
      <c r="AS354" s="88">
        <v>224</v>
      </c>
      <c r="AT354" s="88">
        <v>223</v>
      </c>
      <c r="AU354" s="88">
        <v>222</v>
      </c>
      <c r="AV354" s="89">
        <v>221</v>
      </c>
    </row>
    <row r="355" spans="1:48">
      <c r="A355">
        <v>355</v>
      </c>
      <c r="B355" s="662"/>
      <c r="C355" s="664">
        <f>+C353+10</f>
        <v>180</v>
      </c>
      <c r="D355" s="78" t="s">
        <v>133</v>
      </c>
      <c r="E355" s="83">
        <v>229</v>
      </c>
      <c r="F355" s="84">
        <v>227</v>
      </c>
      <c r="G355" s="84">
        <v>226</v>
      </c>
      <c r="H355" s="84">
        <v>225</v>
      </c>
      <c r="I355" s="84">
        <v>224</v>
      </c>
      <c r="J355" s="84">
        <v>223</v>
      </c>
      <c r="K355" s="84">
        <v>222</v>
      </c>
      <c r="L355" s="85">
        <v>221</v>
      </c>
      <c r="N355" s="662"/>
      <c r="O355" s="664">
        <f>+O353+10</f>
        <v>180</v>
      </c>
      <c r="P355" s="78" t="s">
        <v>133</v>
      </c>
      <c r="Q355" s="83">
        <v>229</v>
      </c>
      <c r="R355" s="84">
        <v>227</v>
      </c>
      <c r="S355" s="84">
        <v>226</v>
      </c>
      <c r="T355" s="84">
        <v>225</v>
      </c>
      <c r="U355" s="84">
        <v>224</v>
      </c>
      <c r="V355" s="84">
        <v>223</v>
      </c>
      <c r="W355" s="84">
        <v>222</v>
      </c>
      <c r="X355" s="85">
        <v>221</v>
      </c>
      <c r="Z355" s="662"/>
      <c r="AA355" s="664">
        <f>+AA353+10</f>
        <v>180</v>
      </c>
      <c r="AB355" s="78" t="s">
        <v>133</v>
      </c>
      <c r="AC355" s="83">
        <v>226</v>
      </c>
      <c r="AD355" s="84">
        <v>225</v>
      </c>
      <c r="AE355" s="84">
        <v>224</v>
      </c>
      <c r="AF355" s="84">
        <v>223</v>
      </c>
      <c r="AG355" s="84">
        <v>222</v>
      </c>
      <c r="AH355" s="84">
        <v>222</v>
      </c>
      <c r="AI355" s="84">
        <v>221</v>
      </c>
      <c r="AJ355" s="85">
        <v>220.70619612177777</v>
      </c>
      <c r="AL355" s="662"/>
      <c r="AM355" s="664">
        <f>+AM353+10</f>
        <v>180</v>
      </c>
      <c r="AN355" s="78" t="s">
        <v>133</v>
      </c>
      <c r="AO355" s="83">
        <v>226</v>
      </c>
      <c r="AP355" s="84">
        <v>225</v>
      </c>
      <c r="AQ355" s="84">
        <v>224</v>
      </c>
      <c r="AR355" s="84">
        <v>223</v>
      </c>
      <c r="AS355" s="84">
        <v>223</v>
      </c>
      <c r="AT355" s="84">
        <v>222</v>
      </c>
      <c r="AU355" s="84">
        <v>221</v>
      </c>
      <c r="AV355" s="85">
        <v>221</v>
      </c>
    </row>
    <row r="356" spans="1:48" ht="15" thickBot="1">
      <c r="A356">
        <v>356</v>
      </c>
      <c r="B356" s="662"/>
      <c r="C356" s="665"/>
      <c r="D356" s="82" t="s">
        <v>136</v>
      </c>
      <c r="E356" s="83">
        <v>229</v>
      </c>
      <c r="F356" s="84">
        <v>228</v>
      </c>
      <c r="G356" s="84">
        <v>227</v>
      </c>
      <c r="H356" s="84">
        <v>226</v>
      </c>
      <c r="I356" s="84">
        <v>225</v>
      </c>
      <c r="J356" s="84">
        <v>224</v>
      </c>
      <c r="K356" s="84">
        <v>223</v>
      </c>
      <c r="L356" s="85">
        <v>222</v>
      </c>
      <c r="N356" s="662"/>
      <c r="O356" s="665"/>
      <c r="P356" s="82" t="s">
        <v>136</v>
      </c>
      <c r="Q356" s="83">
        <v>229</v>
      </c>
      <c r="R356" s="84">
        <v>228</v>
      </c>
      <c r="S356" s="84">
        <v>227</v>
      </c>
      <c r="T356" s="84">
        <v>226</v>
      </c>
      <c r="U356" s="84">
        <v>225</v>
      </c>
      <c r="V356" s="84">
        <v>224</v>
      </c>
      <c r="W356" s="84">
        <v>223</v>
      </c>
      <c r="X356" s="85">
        <v>222</v>
      </c>
      <c r="Z356" s="662"/>
      <c r="AA356" s="665"/>
      <c r="AB356" s="82" t="s">
        <v>136</v>
      </c>
      <c r="AC356" s="83">
        <v>227</v>
      </c>
      <c r="AD356" s="84">
        <v>226</v>
      </c>
      <c r="AE356" s="84">
        <v>225</v>
      </c>
      <c r="AF356" s="84">
        <v>225</v>
      </c>
      <c r="AG356" s="84">
        <v>224</v>
      </c>
      <c r="AH356" s="84">
        <v>224</v>
      </c>
      <c r="AI356" s="84">
        <v>223</v>
      </c>
      <c r="AJ356" s="85">
        <v>223.4456642880898</v>
      </c>
      <c r="AL356" s="662"/>
      <c r="AM356" s="665"/>
      <c r="AN356" s="82" t="s">
        <v>136</v>
      </c>
      <c r="AO356" s="83">
        <v>227</v>
      </c>
      <c r="AP356" s="84">
        <v>226</v>
      </c>
      <c r="AQ356" s="84">
        <v>225</v>
      </c>
      <c r="AR356" s="84">
        <v>225</v>
      </c>
      <c r="AS356" s="84">
        <v>224</v>
      </c>
      <c r="AT356" s="84">
        <v>224</v>
      </c>
      <c r="AU356" s="84">
        <v>223</v>
      </c>
      <c r="AV356" s="85">
        <v>223</v>
      </c>
    </row>
    <row r="357" spans="1:48">
      <c r="A357">
        <v>357</v>
      </c>
      <c r="B357" s="662"/>
      <c r="C357" s="666">
        <f>+C355+10</f>
        <v>190</v>
      </c>
      <c r="D357" s="86" t="str">
        <f>+D355</f>
        <v>48-X</v>
      </c>
      <c r="E357" s="87">
        <v>231</v>
      </c>
      <c r="F357" s="88">
        <v>229</v>
      </c>
      <c r="G357" s="88">
        <v>228</v>
      </c>
      <c r="H357" s="88">
        <v>227</v>
      </c>
      <c r="I357" s="88">
        <v>225</v>
      </c>
      <c r="J357" s="88">
        <v>224</v>
      </c>
      <c r="K357" s="88">
        <v>223</v>
      </c>
      <c r="L357" s="89">
        <v>222</v>
      </c>
      <c r="N357" s="662"/>
      <c r="O357" s="666">
        <f>+O355+10</f>
        <v>190</v>
      </c>
      <c r="P357" s="86" t="str">
        <f>+P355</f>
        <v>48-X</v>
      </c>
      <c r="Q357" s="87">
        <v>231</v>
      </c>
      <c r="R357" s="88">
        <v>229</v>
      </c>
      <c r="S357" s="88">
        <v>228</v>
      </c>
      <c r="T357" s="88">
        <v>227</v>
      </c>
      <c r="U357" s="88">
        <v>225</v>
      </c>
      <c r="V357" s="88">
        <v>224</v>
      </c>
      <c r="W357" s="88">
        <v>223</v>
      </c>
      <c r="X357" s="89">
        <v>222</v>
      </c>
      <c r="Z357" s="662"/>
      <c r="AA357" s="666">
        <f>+AA355+10</f>
        <v>190</v>
      </c>
      <c r="AB357" s="86" t="str">
        <f>+AB355</f>
        <v>48-X</v>
      </c>
      <c r="AC357" s="87">
        <v>231</v>
      </c>
      <c r="AD357" s="88">
        <v>229</v>
      </c>
      <c r="AE357" s="88">
        <v>228</v>
      </c>
      <c r="AF357" s="88">
        <v>227</v>
      </c>
      <c r="AG357" s="88">
        <v>225</v>
      </c>
      <c r="AH357" s="88">
        <v>224</v>
      </c>
      <c r="AI357" s="88">
        <v>223</v>
      </c>
      <c r="AJ357" s="89">
        <v>222.20048021750048</v>
      </c>
      <c r="AL357" s="662"/>
      <c r="AM357" s="666">
        <f>+AM355+10</f>
        <v>190</v>
      </c>
      <c r="AN357" s="86" t="str">
        <f>+AN355</f>
        <v>48-X</v>
      </c>
      <c r="AO357" s="87">
        <v>231</v>
      </c>
      <c r="AP357" s="88">
        <v>229</v>
      </c>
      <c r="AQ357" s="88">
        <v>228</v>
      </c>
      <c r="AR357" s="88">
        <v>227</v>
      </c>
      <c r="AS357" s="88">
        <v>225</v>
      </c>
      <c r="AT357" s="88">
        <v>224</v>
      </c>
      <c r="AU357" s="88">
        <v>223</v>
      </c>
      <c r="AV357" s="89">
        <v>222</v>
      </c>
    </row>
    <row r="358" spans="1:48" ht="15" thickBot="1">
      <c r="A358">
        <v>358</v>
      </c>
      <c r="B358" s="662"/>
      <c r="C358" s="667"/>
      <c r="D358" s="90" t="str">
        <f>+D356</f>
        <v>48-XL</v>
      </c>
      <c r="E358" s="87">
        <v>231</v>
      </c>
      <c r="F358" s="88">
        <v>229</v>
      </c>
      <c r="G358" s="88">
        <v>228</v>
      </c>
      <c r="H358" s="88">
        <v>227</v>
      </c>
      <c r="I358" s="88">
        <v>225</v>
      </c>
      <c r="J358" s="88">
        <v>224</v>
      </c>
      <c r="K358" s="88">
        <v>223</v>
      </c>
      <c r="L358" s="89">
        <v>222</v>
      </c>
      <c r="N358" s="662"/>
      <c r="O358" s="667"/>
      <c r="P358" s="90" t="str">
        <f>+P356</f>
        <v>48-XL</v>
      </c>
      <c r="Q358" s="87">
        <v>231</v>
      </c>
      <c r="R358" s="88">
        <v>229</v>
      </c>
      <c r="S358" s="88">
        <v>228</v>
      </c>
      <c r="T358" s="88">
        <v>227</v>
      </c>
      <c r="U358" s="88">
        <v>225</v>
      </c>
      <c r="V358" s="88">
        <v>224</v>
      </c>
      <c r="W358" s="88">
        <v>223</v>
      </c>
      <c r="X358" s="89">
        <v>222</v>
      </c>
      <c r="Z358" s="662"/>
      <c r="AA358" s="667"/>
      <c r="AB358" s="90" t="str">
        <f>+AB356</f>
        <v>48-XL</v>
      </c>
      <c r="AC358" s="87">
        <v>231</v>
      </c>
      <c r="AD358" s="88">
        <v>230</v>
      </c>
      <c r="AE358" s="88">
        <v>229</v>
      </c>
      <c r="AF358" s="88">
        <v>228</v>
      </c>
      <c r="AG358" s="88">
        <v>227</v>
      </c>
      <c r="AH358" s="88">
        <v>226</v>
      </c>
      <c r="AI358" s="88">
        <v>225</v>
      </c>
      <c r="AJ358" s="89">
        <v>225.01407545551191</v>
      </c>
      <c r="AL358" s="662"/>
      <c r="AM358" s="667"/>
      <c r="AN358" s="90" t="str">
        <f>+AN356</f>
        <v>48-XL</v>
      </c>
      <c r="AO358" s="87">
        <v>231</v>
      </c>
      <c r="AP358" s="88">
        <v>230</v>
      </c>
      <c r="AQ358" s="88">
        <v>229</v>
      </c>
      <c r="AR358" s="88">
        <v>228</v>
      </c>
      <c r="AS358" s="88">
        <v>227</v>
      </c>
      <c r="AT358" s="88">
        <v>226</v>
      </c>
      <c r="AU358" s="88">
        <v>225</v>
      </c>
      <c r="AV358" s="89">
        <v>225</v>
      </c>
    </row>
    <row r="359" spans="1:48">
      <c r="A359">
        <v>359</v>
      </c>
      <c r="B359" s="662"/>
      <c r="C359" s="664">
        <f>+C357+10</f>
        <v>200</v>
      </c>
      <c r="D359" s="78" t="s">
        <v>133</v>
      </c>
      <c r="E359" s="184"/>
      <c r="F359" s="183"/>
      <c r="G359" s="84">
        <v>229</v>
      </c>
      <c r="H359" s="84">
        <v>228</v>
      </c>
      <c r="I359" s="84">
        <v>227</v>
      </c>
      <c r="J359" s="84">
        <v>226</v>
      </c>
      <c r="K359" s="84">
        <v>225</v>
      </c>
      <c r="L359" s="85">
        <v>224</v>
      </c>
      <c r="N359" s="662"/>
      <c r="O359" s="664">
        <f>+O357+10</f>
        <v>200</v>
      </c>
      <c r="P359" s="78" t="s">
        <v>133</v>
      </c>
      <c r="Q359" s="184"/>
      <c r="R359" s="183"/>
      <c r="S359" s="84">
        <v>229</v>
      </c>
      <c r="T359" s="84">
        <v>228</v>
      </c>
      <c r="U359" s="84">
        <v>227</v>
      </c>
      <c r="V359" s="84">
        <v>226</v>
      </c>
      <c r="W359" s="84">
        <v>225</v>
      </c>
      <c r="X359" s="85">
        <v>224</v>
      </c>
      <c r="Z359" s="662"/>
      <c r="AA359" s="664">
        <f>+AA357+10</f>
        <v>200</v>
      </c>
      <c r="AB359" s="78" t="s">
        <v>133</v>
      </c>
      <c r="AC359" s="184"/>
      <c r="AD359" s="183"/>
      <c r="AE359" s="84">
        <v>230</v>
      </c>
      <c r="AF359" s="84">
        <v>229</v>
      </c>
      <c r="AG359" s="84">
        <v>228</v>
      </c>
      <c r="AH359" s="84">
        <v>227</v>
      </c>
      <c r="AI359" s="84">
        <v>226</v>
      </c>
      <c r="AJ359" s="85">
        <v>225.50257504608439</v>
      </c>
      <c r="AL359" s="662"/>
      <c r="AM359" s="664">
        <f>+AM357+10</f>
        <v>200</v>
      </c>
      <c r="AN359" s="78" t="s">
        <v>133</v>
      </c>
      <c r="AO359" s="184"/>
      <c r="AP359" s="183"/>
      <c r="AQ359" s="84">
        <v>230</v>
      </c>
      <c r="AR359" s="84">
        <v>229</v>
      </c>
      <c r="AS359" s="84">
        <v>228</v>
      </c>
      <c r="AT359" s="84">
        <v>227</v>
      </c>
      <c r="AU359" s="84">
        <v>226</v>
      </c>
      <c r="AV359" s="85">
        <v>226</v>
      </c>
    </row>
    <row r="360" spans="1:48" ht="15" thickBot="1">
      <c r="A360">
        <v>360</v>
      </c>
      <c r="B360" s="663"/>
      <c r="C360" s="665"/>
      <c r="D360" s="82" t="s">
        <v>136</v>
      </c>
      <c r="E360" s="181"/>
      <c r="F360" s="180"/>
      <c r="G360" s="186">
        <v>229</v>
      </c>
      <c r="H360" s="186">
        <v>228</v>
      </c>
      <c r="I360" s="186">
        <v>227</v>
      </c>
      <c r="J360" s="186">
        <v>226</v>
      </c>
      <c r="K360" s="186">
        <v>225</v>
      </c>
      <c r="L360" s="185">
        <v>224</v>
      </c>
      <c r="N360" s="663"/>
      <c r="O360" s="665"/>
      <c r="P360" s="82" t="s">
        <v>136</v>
      </c>
      <c r="Q360" s="181"/>
      <c r="R360" s="180"/>
      <c r="S360" s="186">
        <v>229</v>
      </c>
      <c r="T360" s="186">
        <v>228</v>
      </c>
      <c r="U360" s="186">
        <v>227</v>
      </c>
      <c r="V360" s="186">
        <v>226</v>
      </c>
      <c r="W360" s="186">
        <v>225</v>
      </c>
      <c r="X360" s="185">
        <v>224</v>
      </c>
      <c r="Z360" s="663"/>
      <c r="AA360" s="665"/>
      <c r="AB360" s="82" t="s">
        <v>136</v>
      </c>
      <c r="AC360" s="181"/>
      <c r="AD360" s="180"/>
      <c r="AE360" s="186">
        <v>230</v>
      </c>
      <c r="AF360" s="186">
        <v>229</v>
      </c>
      <c r="AG360" s="186">
        <v>228</v>
      </c>
      <c r="AH360" s="186">
        <v>227</v>
      </c>
      <c r="AI360" s="186">
        <v>227</v>
      </c>
      <c r="AJ360" s="185">
        <v>226.28913888691412</v>
      </c>
      <c r="AL360" s="663"/>
      <c r="AM360" s="665"/>
      <c r="AN360" s="82" t="s">
        <v>136</v>
      </c>
      <c r="AO360" s="181"/>
      <c r="AP360" s="180"/>
      <c r="AQ360" s="186">
        <v>230</v>
      </c>
      <c r="AR360" s="186">
        <v>229</v>
      </c>
      <c r="AS360" s="186">
        <v>228</v>
      </c>
      <c r="AT360" s="186">
        <v>227</v>
      </c>
      <c r="AU360" s="186">
        <v>226</v>
      </c>
      <c r="AV360" s="185">
        <v>226</v>
      </c>
    </row>
    <row r="361" spans="1:48">
      <c r="A361">
        <v>361</v>
      </c>
    </row>
    <row r="362" spans="1:48">
      <c r="A362">
        <v>362</v>
      </c>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1112</v>
      </c>
      <c r="C368" s="650"/>
      <c r="D368" s="651"/>
      <c r="E368" s="649" t="s">
        <v>1138</v>
      </c>
      <c r="F368" s="650"/>
      <c r="G368" s="650"/>
      <c r="H368" s="650"/>
      <c r="I368" s="650"/>
      <c r="J368" s="650"/>
      <c r="K368" s="650"/>
      <c r="L368" s="651"/>
      <c r="N368" s="649" t="s">
        <v>1114</v>
      </c>
      <c r="O368" s="650"/>
      <c r="P368" s="651"/>
      <c r="Q368" s="649" t="s">
        <v>1138</v>
      </c>
      <c r="R368" s="650"/>
      <c r="S368" s="650"/>
      <c r="T368" s="650"/>
      <c r="U368" s="650"/>
      <c r="V368" s="650"/>
      <c r="W368" s="650"/>
      <c r="X368" s="651"/>
      <c r="Z368" s="649" t="s">
        <v>1115</v>
      </c>
      <c r="AA368" s="650"/>
      <c r="AB368" s="651"/>
      <c r="AC368" s="649" t="s">
        <v>1138</v>
      </c>
      <c r="AD368" s="650"/>
      <c r="AE368" s="650"/>
      <c r="AF368" s="650"/>
      <c r="AG368" s="650"/>
      <c r="AH368" s="650"/>
      <c r="AI368" s="650"/>
      <c r="AJ368" s="651"/>
      <c r="AL368" s="649" t="s">
        <v>1116</v>
      </c>
      <c r="AM368" s="650"/>
      <c r="AN368" s="651"/>
      <c r="AO368" s="649" t="s">
        <v>1138</v>
      </c>
      <c r="AP368" s="650"/>
      <c r="AQ368" s="650"/>
      <c r="AR368" s="650"/>
      <c r="AS368" s="650"/>
      <c r="AT368" s="650"/>
      <c r="AU368" s="650"/>
      <c r="AV368" s="651"/>
    </row>
    <row r="369" spans="1:48" ht="15.75" customHeight="1">
      <c r="A369">
        <v>369</v>
      </c>
      <c r="B369" s="652" t="s">
        <v>1128</v>
      </c>
      <c r="C369" s="652" t="s">
        <v>634</v>
      </c>
      <c r="D369" s="669" t="s">
        <v>1119</v>
      </c>
      <c r="E369" s="676" t="s">
        <v>1120</v>
      </c>
      <c r="F369" s="677"/>
      <c r="G369" s="677"/>
      <c r="H369" s="677"/>
      <c r="I369" s="677"/>
      <c r="J369" s="677"/>
      <c r="K369" s="677"/>
      <c r="L369" s="678"/>
      <c r="N369" s="652" t="s">
        <v>1128</v>
      </c>
      <c r="O369" s="652" t="s">
        <v>634</v>
      </c>
      <c r="P369" s="669" t="s">
        <v>1119</v>
      </c>
      <c r="Q369" s="676" t="s">
        <v>1120</v>
      </c>
      <c r="R369" s="677"/>
      <c r="S369" s="677"/>
      <c r="T369" s="677"/>
      <c r="U369" s="677"/>
      <c r="V369" s="677"/>
      <c r="W369" s="677"/>
      <c r="X369" s="678"/>
      <c r="Z369" s="652" t="s">
        <v>1128</v>
      </c>
      <c r="AA369" s="652" t="s">
        <v>634</v>
      </c>
      <c r="AB369" s="669" t="s">
        <v>1119</v>
      </c>
      <c r="AC369" s="676" t="s">
        <v>1120</v>
      </c>
      <c r="AD369" s="677"/>
      <c r="AE369" s="677"/>
      <c r="AF369" s="677"/>
      <c r="AG369" s="677"/>
      <c r="AH369" s="677"/>
      <c r="AI369" s="677"/>
      <c r="AJ369" s="678"/>
      <c r="AL369" s="652" t="s">
        <v>1128</v>
      </c>
      <c r="AM369" s="652" t="s">
        <v>634</v>
      </c>
      <c r="AN369" s="669" t="s">
        <v>1119</v>
      </c>
      <c r="AO369" s="676" t="s">
        <v>1120</v>
      </c>
      <c r="AP369" s="677"/>
      <c r="AQ369" s="677"/>
      <c r="AR369" s="677"/>
      <c r="AS369" s="677"/>
      <c r="AT369" s="677"/>
      <c r="AU369" s="677"/>
      <c r="AV369" s="678"/>
    </row>
    <row r="370" spans="1:48" ht="15" customHeight="1" thickBot="1">
      <c r="A370">
        <v>370</v>
      </c>
      <c r="B370" s="668"/>
      <c r="C370" s="668"/>
      <c r="D370" s="670"/>
      <c r="E370" s="679"/>
      <c r="F370" s="680"/>
      <c r="G370" s="680"/>
      <c r="H370" s="680"/>
      <c r="I370" s="680"/>
      <c r="J370" s="680"/>
      <c r="K370" s="680"/>
      <c r="L370" s="681"/>
      <c r="N370" s="668"/>
      <c r="O370" s="668"/>
      <c r="P370" s="670"/>
      <c r="Q370" s="679"/>
      <c r="R370" s="680"/>
      <c r="S370" s="680"/>
      <c r="T370" s="680"/>
      <c r="U370" s="680"/>
      <c r="V370" s="680"/>
      <c r="W370" s="680"/>
      <c r="X370" s="681"/>
      <c r="Z370" s="668"/>
      <c r="AA370" s="668"/>
      <c r="AB370" s="670"/>
      <c r="AC370" s="679"/>
      <c r="AD370" s="680"/>
      <c r="AE370" s="680"/>
      <c r="AF370" s="680"/>
      <c r="AG370" s="680"/>
      <c r="AH370" s="680"/>
      <c r="AI370" s="680"/>
      <c r="AJ370" s="681"/>
      <c r="AL370" s="668"/>
      <c r="AM370" s="668"/>
      <c r="AN370" s="670"/>
      <c r="AO370" s="679"/>
      <c r="AP370" s="680"/>
      <c r="AQ370" s="680"/>
      <c r="AR370" s="680"/>
      <c r="AS370" s="680"/>
      <c r="AT370" s="680"/>
      <c r="AU370" s="680"/>
      <c r="AV370" s="681"/>
    </row>
    <row r="371" spans="1:48" ht="15" thickBot="1">
      <c r="A371">
        <v>371</v>
      </c>
      <c r="B371" s="653"/>
      <c r="C371" s="653"/>
      <c r="D371" s="671"/>
      <c r="E371" s="75">
        <v>0</v>
      </c>
      <c r="F371" s="76">
        <v>500</v>
      </c>
      <c r="G371" s="76">
        <v>1000</v>
      </c>
      <c r="H371" s="76">
        <v>1500</v>
      </c>
      <c r="I371" s="76">
        <v>2000</v>
      </c>
      <c r="J371" s="76">
        <v>2500</v>
      </c>
      <c r="K371" s="76">
        <v>3000</v>
      </c>
      <c r="L371" s="77">
        <v>3500</v>
      </c>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
        <v>1140</v>
      </c>
      <c r="C372" s="664">
        <v>100</v>
      </c>
      <c r="D372" s="78" t="s">
        <v>133</v>
      </c>
      <c r="E372" s="79">
        <v>77</v>
      </c>
      <c r="F372" s="80">
        <v>76</v>
      </c>
      <c r="G372" s="80">
        <v>75</v>
      </c>
      <c r="H372" s="80">
        <v>75</v>
      </c>
      <c r="I372" s="80">
        <v>74</v>
      </c>
      <c r="J372" s="80">
        <v>74</v>
      </c>
      <c r="K372" s="80">
        <v>73</v>
      </c>
      <c r="L372" s="81">
        <v>73</v>
      </c>
      <c r="N372" s="661" t="s">
        <v>1140</v>
      </c>
      <c r="O372" s="664">
        <v>100</v>
      </c>
      <c r="P372" s="78" t="s">
        <v>133</v>
      </c>
      <c r="Q372" s="79">
        <v>100</v>
      </c>
      <c r="R372" s="80">
        <v>101</v>
      </c>
      <c r="S372" s="80">
        <v>103</v>
      </c>
      <c r="T372" s="80">
        <v>105</v>
      </c>
      <c r="U372" s="80">
        <v>107</v>
      </c>
      <c r="V372" s="80">
        <v>109</v>
      </c>
      <c r="W372" s="80">
        <v>111</v>
      </c>
      <c r="X372" s="81">
        <v>113</v>
      </c>
      <c r="Z372" s="661" t="s">
        <v>1140</v>
      </c>
      <c r="AA372" s="664">
        <v>100</v>
      </c>
      <c r="AB372" s="78" t="s">
        <v>133</v>
      </c>
      <c r="AC372" s="79">
        <v>156</v>
      </c>
      <c r="AD372" s="80">
        <v>159</v>
      </c>
      <c r="AE372" s="80">
        <v>162</v>
      </c>
      <c r="AF372" s="80">
        <v>165</v>
      </c>
      <c r="AG372" s="80">
        <v>168</v>
      </c>
      <c r="AH372" s="80">
        <v>171</v>
      </c>
      <c r="AI372" s="80">
        <v>174</v>
      </c>
      <c r="AJ372" s="81">
        <v>177</v>
      </c>
      <c r="AL372" s="661" t="s">
        <v>1140</v>
      </c>
      <c r="AM372" s="664">
        <v>100</v>
      </c>
      <c r="AN372" s="78" t="s">
        <v>133</v>
      </c>
      <c r="AO372" s="79">
        <v>179</v>
      </c>
      <c r="AP372" s="80">
        <v>179</v>
      </c>
      <c r="AQ372" s="80">
        <v>179</v>
      </c>
      <c r="AR372" s="80">
        <v>179</v>
      </c>
      <c r="AS372" s="80">
        <v>179</v>
      </c>
      <c r="AT372" s="80">
        <v>179</v>
      </c>
      <c r="AU372" s="80">
        <v>179</v>
      </c>
      <c r="AV372" s="81">
        <v>179</v>
      </c>
    </row>
    <row r="373" spans="1:48" ht="15" thickBot="1">
      <c r="A373">
        <v>373</v>
      </c>
      <c r="B373" s="662"/>
      <c r="C373" s="665"/>
      <c r="D373" s="82" t="s">
        <v>136</v>
      </c>
      <c r="E373" s="83">
        <v>83</v>
      </c>
      <c r="F373" s="84">
        <v>82</v>
      </c>
      <c r="G373" s="84">
        <v>81</v>
      </c>
      <c r="H373" s="84">
        <v>80</v>
      </c>
      <c r="I373" s="84">
        <v>80</v>
      </c>
      <c r="J373" s="84">
        <v>79</v>
      </c>
      <c r="K373" s="84">
        <v>78</v>
      </c>
      <c r="L373" s="85">
        <v>78</v>
      </c>
      <c r="N373" s="662"/>
      <c r="O373" s="665"/>
      <c r="P373" s="82" t="s">
        <v>136</v>
      </c>
      <c r="Q373" s="83">
        <v>113</v>
      </c>
      <c r="R373" s="84">
        <v>114</v>
      </c>
      <c r="S373" s="84">
        <v>115</v>
      </c>
      <c r="T373" s="84">
        <v>117</v>
      </c>
      <c r="U373" s="84">
        <v>118</v>
      </c>
      <c r="V373" s="84">
        <v>120</v>
      </c>
      <c r="W373" s="84">
        <v>121</v>
      </c>
      <c r="X373" s="85">
        <v>123</v>
      </c>
      <c r="Z373" s="662"/>
      <c r="AA373" s="665"/>
      <c r="AB373" s="82" t="s">
        <v>136</v>
      </c>
      <c r="AC373" s="83">
        <v>177</v>
      </c>
      <c r="AD373" s="84">
        <v>177</v>
      </c>
      <c r="AE373" s="84">
        <v>177</v>
      </c>
      <c r="AF373" s="84">
        <v>177</v>
      </c>
      <c r="AG373" s="84">
        <v>177</v>
      </c>
      <c r="AH373" s="84">
        <v>177</v>
      </c>
      <c r="AI373" s="84">
        <v>177</v>
      </c>
      <c r="AJ373" s="85">
        <v>178</v>
      </c>
      <c r="AL373" s="662"/>
      <c r="AM373" s="665"/>
      <c r="AN373" s="82" t="s">
        <v>136</v>
      </c>
      <c r="AO373" s="83">
        <v>179</v>
      </c>
      <c r="AP373" s="84">
        <v>179</v>
      </c>
      <c r="AQ373" s="84">
        <v>179</v>
      </c>
      <c r="AR373" s="84">
        <v>179</v>
      </c>
      <c r="AS373" s="84">
        <v>179</v>
      </c>
      <c r="AT373" s="84">
        <v>179</v>
      </c>
      <c r="AU373" s="84">
        <v>179</v>
      </c>
      <c r="AV373" s="85">
        <v>179</v>
      </c>
    </row>
    <row r="374" spans="1:48">
      <c r="A374">
        <v>374</v>
      </c>
      <c r="B374" s="662"/>
      <c r="C374" s="666">
        <v>110</v>
      </c>
      <c r="D374" s="86" t="str">
        <f>+D372</f>
        <v>48-X</v>
      </c>
      <c r="E374" s="87">
        <v>86</v>
      </c>
      <c r="F374" s="88">
        <v>83</v>
      </c>
      <c r="G374" s="88">
        <v>81</v>
      </c>
      <c r="H374" s="88">
        <v>78</v>
      </c>
      <c r="I374" s="88">
        <v>76</v>
      </c>
      <c r="J374" s="88">
        <v>73</v>
      </c>
      <c r="K374" s="88">
        <v>71</v>
      </c>
      <c r="L374" s="89">
        <v>69</v>
      </c>
      <c r="N374" s="662"/>
      <c r="O374" s="666">
        <v>110</v>
      </c>
      <c r="P374" s="86" t="str">
        <f>+P372</f>
        <v>48-X</v>
      </c>
      <c r="Q374" s="87">
        <v>94</v>
      </c>
      <c r="R374" s="88">
        <v>95</v>
      </c>
      <c r="S374" s="88">
        <v>97</v>
      </c>
      <c r="T374" s="88">
        <v>99</v>
      </c>
      <c r="U374" s="88">
        <v>101</v>
      </c>
      <c r="V374" s="88">
        <v>103</v>
      </c>
      <c r="W374" s="88">
        <v>105</v>
      </c>
      <c r="X374" s="89">
        <v>107</v>
      </c>
      <c r="Z374" s="662"/>
      <c r="AA374" s="666">
        <v>110</v>
      </c>
      <c r="AB374" s="86" t="str">
        <f>+AB372</f>
        <v>48-X</v>
      </c>
      <c r="AC374" s="87">
        <v>147</v>
      </c>
      <c r="AD374" s="88">
        <v>149</v>
      </c>
      <c r="AE374" s="88">
        <v>152</v>
      </c>
      <c r="AF374" s="88">
        <v>155</v>
      </c>
      <c r="AG374" s="88">
        <v>158</v>
      </c>
      <c r="AH374" s="88">
        <v>161</v>
      </c>
      <c r="AI374" s="88">
        <v>164</v>
      </c>
      <c r="AJ374" s="89">
        <v>167</v>
      </c>
      <c r="AL374" s="662"/>
      <c r="AM374" s="666">
        <v>110</v>
      </c>
      <c r="AN374" s="86" t="str">
        <f>+AN372</f>
        <v>48-X</v>
      </c>
      <c r="AO374" s="87">
        <v>179</v>
      </c>
      <c r="AP374" s="88">
        <v>179</v>
      </c>
      <c r="AQ374" s="88">
        <v>179</v>
      </c>
      <c r="AR374" s="88">
        <v>179</v>
      </c>
      <c r="AS374" s="88">
        <v>179</v>
      </c>
      <c r="AT374" s="88">
        <v>179</v>
      </c>
      <c r="AU374" s="88">
        <v>179</v>
      </c>
      <c r="AV374" s="89">
        <v>179</v>
      </c>
    </row>
    <row r="375" spans="1:48" ht="15" thickBot="1">
      <c r="A375">
        <v>375</v>
      </c>
      <c r="B375" s="662"/>
      <c r="C375" s="667"/>
      <c r="D375" s="90" t="str">
        <f>+D373</f>
        <v>48-XL</v>
      </c>
      <c r="E375" s="87">
        <v>94</v>
      </c>
      <c r="F375" s="88">
        <v>91</v>
      </c>
      <c r="G375" s="88">
        <v>88</v>
      </c>
      <c r="H375" s="88">
        <v>85</v>
      </c>
      <c r="I375" s="88">
        <v>83</v>
      </c>
      <c r="J375" s="88">
        <v>80</v>
      </c>
      <c r="K375" s="88">
        <v>77</v>
      </c>
      <c r="L375" s="89">
        <v>75</v>
      </c>
      <c r="N375" s="662"/>
      <c r="O375" s="667"/>
      <c r="P375" s="90" t="str">
        <f>+P373</f>
        <v>48-XL</v>
      </c>
      <c r="Q375" s="87">
        <v>108</v>
      </c>
      <c r="R375" s="88">
        <v>109</v>
      </c>
      <c r="S375" s="88">
        <v>110</v>
      </c>
      <c r="T375" s="88">
        <v>112</v>
      </c>
      <c r="U375" s="88">
        <v>113</v>
      </c>
      <c r="V375" s="88">
        <v>115</v>
      </c>
      <c r="W375" s="88">
        <v>116</v>
      </c>
      <c r="X375" s="89">
        <v>118</v>
      </c>
      <c r="Z375" s="662"/>
      <c r="AA375" s="667"/>
      <c r="AB375" s="90" t="str">
        <f>+AB373</f>
        <v>48-XL</v>
      </c>
      <c r="AC375" s="87">
        <v>169</v>
      </c>
      <c r="AD375" s="88">
        <v>170</v>
      </c>
      <c r="AE375" s="88">
        <v>171</v>
      </c>
      <c r="AF375" s="88">
        <v>172</v>
      </c>
      <c r="AG375" s="88">
        <v>174</v>
      </c>
      <c r="AH375" s="88">
        <v>175</v>
      </c>
      <c r="AI375" s="88">
        <v>176</v>
      </c>
      <c r="AJ375" s="89">
        <v>178</v>
      </c>
      <c r="AL375" s="662"/>
      <c r="AM375" s="667"/>
      <c r="AN375" s="90" t="str">
        <f>+AN373</f>
        <v>48-XL</v>
      </c>
      <c r="AO375" s="87">
        <v>179</v>
      </c>
      <c r="AP375" s="88">
        <v>179</v>
      </c>
      <c r="AQ375" s="88">
        <v>179</v>
      </c>
      <c r="AR375" s="88">
        <v>179</v>
      </c>
      <c r="AS375" s="88">
        <v>179</v>
      </c>
      <c r="AT375" s="88">
        <v>179</v>
      </c>
      <c r="AU375" s="88">
        <v>179</v>
      </c>
      <c r="AV375" s="89">
        <v>179</v>
      </c>
    </row>
    <row r="376" spans="1:48">
      <c r="A376">
        <v>376</v>
      </c>
      <c r="B376" s="662"/>
      <c r="C376" s="664">
        <f>+C374+10</f>
        <v>120</v>
      </c>
      <c r="D376" s="78" t="s">
        <v>133</v>
      </c>
      <c r="E376" s="83">
        <v>96</v>
      </c>
      <c r="F376" s="84">
        <v>92</v>
      </c>
      <c r="G376" s="84">
        <v>89</v>
      </c>
      <c r="H376" s="84">
        <v>86</v>
      </c>
      <c r="I376" s="84">
        <v>83</v>
      </c>
      <c r="J376" s="84">
        <v>80</v>
      </c>
      <c r="K376" s="84">
        <v>77</v>
      </c>
      <c r="L376" s="85">
        <v>74</v>
      </c>
      <c r="N376" s="662"/>
      <c r="O376" s="664">
        <f>+O374+10</f>
        <v>120</v>
      </c>
      <c r="P376" s="78" t="s">
        <v>133</v>
      </c>
      <c r="Q376" s="83">
        <v>96</v>
      </c>
      <c r="R376" s="84">
        <v>96</v>
      </c>
      <c r="S376" s="84">
        <v>97</v>
      </c>
      <c r="T376" s="84">
        <v>98</v>
      </c>
      <c r="U376" s="84">
        <v>99</v>
      </c>
      <c r="V376" s="84">
        <v>100</v>
      </c>
      <c r="W376" s="84">
        <v>101</v>
      </c>
      <c r="X376" s="85">
        <v>102</v>
      </c>
      <c r="Z376" s="662"/>
      <c r="AA376" s="664">
        <f>+AA374+10</f>
        <v>120</v>
      </c>
      <c r="AB376" s="78" t="s">
        <v>133</v>
      </c>
      <c r="AC376" s="83">
        <v>139</v>
      </c>
      <c r="AD376" s="84">
        <v>141</v>
      </c>
      <c r="AE376" s="84">
        <v>144</v>
      </c>
      <c r="AF376" s="84">
        <v>147</v>
      </c>
      <c r="AG376" s="84">
        <v>150</v>
      </c>
      <c r="AH376" s="84">
        <v>153</v>
      </c>
      <c r="AI376" s="84">
        <v>156</v>
      </c>
      <c r="AJ376" s="85">
        <v>159</v>
      </c>
      <c r="AL376" s="662"/>
      <c r="AM376" s="664">
        <f>+AM374+10</f>
        <v>120</v>
      </c>
      <c r="AN376" s="78" t="s">
        <v>133</v>
      </c>
      <c r="AO376" s="83">
        <v>170</v>
      </c>
      <c r="AP376" s="84">
        <v>171</v>
      </c>
      <c r="AQ376" s="84">
        <v>172</v>
      </c>
      <c r="AR376" s="84">
        <v>173</v>
      </c>
      <c r="AS376" s="84">
        <v>175</v>
      </c>
      <c r="AT376" s="84">
        <v>176</v>
      </c>
      <c r="AU376" s="84">
        <v>177</v>
      </c>
      <c r="AV376" s="85">
        <v>179</v>
      </c>
    </row>
    <row r="377" spans="1:48" ht="15" thickBot="1">
      <c r="A377">
        <v>377</v>
      </c>
      <c r="B377" s="662"/>
      <c r="C377" s="665"/>
      <c r="D377" s="82" t="s">
        <v>136</v>
      </c>
      <c r="E377" s="83">
        <v>104</v>
      </c>
      <c r="F377" s="84">
        <v>100</v>
      </c>
      <c r="G377" s="84">
        <v>96</v>
      </c>
      <c r="H377" s="84">
        <v>93</v>
      </c>
      <c r="I377" s="84">
        <v>89</v>
      </c>
      <c r="J377" s="84">
        <v>86</v>
      </c>
      <c r="K377" s="84">
        <v>82</v>
      </c>
      <c r="L377" s="85">
        <v>79</v>
      </c>
      <c r="N377" s="662"/>
      <c r="O377" s="665"/>
      <c r="P377" s="82" t="s">
        <v>136</v>
      </c>
      <c r="Q377" s="83">
        <v>104</v>
      </c>
      <c r="R377" s="84">
        <v>105</v>
      </c>
      <c r="S377" s="84">
        <v>107</v>
      </c>
      <c r="T377" s="84">
        <v>108</v>
      </c>
      <c r="U377" s="84">
        <v>110</v>
      </c>
      <c r="V377" s="84">
        <v>111</v>
      </c>
      <c r="W377" s="84">
        <v>113</v>
      </c>
      <c r="X377" s="85">
        <v>115</v>
      </c>
      <c r="Z377" s="662"/>
      <c r="AA377" s="665"/>
      <c r="AB377" s="82" t="s">
        <v>136</v>
      </c>
      <c r="AC377" s="83">
        <v>160</v>
      </c>
      <c r="AD377" s="84">
        <v>162</v>
      </c>
      <c r="AE377" s="84">
        <v>165</v>
      </c>
      <c r="AF377" s="84">
        <v>167</v>
      </c>
      <c r="AG377" s="84">
        <v>170</v>
      </c>
      <c r="AH377" s="84">
        <v>172</v>
      </c>
      <c r="AI377" s="84">
        <v>175</v>
      </c>
      <c r="AJ377" s="85">
        <v>178</v>
      </c>
      <c r="AL377" s="662"/>
      <c r="AM377" s="665"/>
      <c r="AN377" s="82" t="s">
        <v>136</v>
      </c>
      <c r="AO377" s="83">
        <v>179</v>
      </c>
      <c r="AP377" s="84">
        <v>179</v>
      </c>
      <c r="AQ377" s="84">
        <v>179</v>
      </c>
      <c r="AR377" s="84">
        <v>179</v>
      </c>
      <c r="AS377" s="84">
        <v>179</v>
      </c>
      <c r="AT377" s="84">
        <v>179</v>
      </c>
      <c r="AU377" s="84">
        <v>179</v>
      </c>
      <c r="AV377" s="85">
        <v>179</v>
      </c>
    </row>
    <row r="378" spans="1:48">
      <c r="A378">
        <v>378</v>
      </c>
      <c r="B378" s="662"/>
      <c r="C378" s="666">
        <f>+C376+10</f>
        <v>130</v>
      </c>
      <c r="D378" s="86" t="str">
        <f>+D376</f>
        <v>48-X</v>
      </c>
      <c r="E378" s="87">
        <v>105</v>
      </c>
      <c r="F378" s="88">
        <v>101</v>
      </c>
      <c r="G378" s="88">
        <v>98</v>
      </c>
      <c r="H378" s="88">
        <v>95</v>
      </c>
      <c r="I378" s="88">
        <v>91</v>
      </c>
      <c r="J378" s="88">
        <v>88</v>
      </c>
      <c r="K378" s="88">
        <v>85</v>
      </c>
      <c r="L378" s="89">
        <v>82</v>
      </c>
      <c r="N378" s="662"/>
      <c r="O378" s="666">
        <f>+O376+10</f>
        <v>130</v>
      </c>
      <c r="P378" s="86" t="str">
        <f>+P376</f>
        <v>48-X</v>
      </c>
      <c r="Q378" s="87">
        <v>105</v>
      </c>
      <c r="R378" s="88">
        <v>103</v>
      </c>
      <c r="S378" s="88">
        <v>102</v>
      </c>
      <c r="T378" s="88">
        <v>101</v>
      </c>
      <c r="U378" s="88">
        <v>100</v>
      </c>
      <c r="V378" s="88">
        <v>99</v>
      </c>
      <c r="W378" s="88">
        <v>98</v>
      </c>
      <c r="X378" s="89">
        <v>97</v>
      </c>
      <c r="Z378" s="662"/>
      <c r="AA378" s="666">
        <f>+AA376+10</f>
        <v>130</v>
      </c>
      <c r="AB378" s="86" t="str">
        <f>+AB376</f>
        <v>48-X</v>
      </c>
      <c r="AC378" s="87">
        <v>132</v>
      </c>
      <c r="AD378" s="88">
        <v>134</v>
      </c>
      <c r="AE378" s="88">
        <v>137</v>
      </c>
      <c r="AF378" s="88">
        <v>140</v>
      </c>
      <c r="AG378" s="88">
        <v>142</v>
      </c>
      <c r="AH378" s="88">
        <v>145</v>
      </c>
      <c r="AI378" s="88">
        <v>148</v>
      </c>
      <c r="AJ378" s="89">
        <v>151</v>
      </c>
      <c r="AL378" s="662"/>
      <c r="AM378" s="666">
        <f>+AM376+10</f>
        <v>130</v>
      </c>
      <c r="AN378" s="86" t="str">
        <f>+AN376</f>
        <v>48-X</v>
      </c>
      <c r="AO378" s="87">
        <v>161</v>
      </c>
      <c r="AP378" s="88">
        <v>163</v>
      </c>
      <c r="AQ378" s="88">
        <v>166</v>
      </c>
      <c r="AR378" s="88">
        <v>168</v>
      </c>
      <c r="AS378" s="88">
        <v>171</v>
      </c>
      <c r="AT378" s="88">
        <v>173</v>
      </c>
      <c r="AU378" s="88">
        <v>176</v>
      </c>
      <c r="AV378" s="89">
        <v>179</v>
      </c>
    </row>
    <row r="379" spans="1:48" ht="15" thickBot="1">
      <c r="A379">
        <v>379</v>
      </c>
      <c r="B379" s="662"/>
      <c r="C379" s="667"/>
      <c r="D379" s="90" t="str">
        <f>+D377</f>
        <v>48-XL</v>
      </c>
      <c r="E379" s="87">
        <v>115</v>
      </c>
      <c r="F379" s="88">
        <v>111</v>
      </c>
      <c r="G379" s="88">
        <v>107</v>
      </c>
      <c r="H379" s="88">
        <v>103</v>
      </c>
      <c r="I379" s="88">
        <v>99</v>
      </c>
      <c r="J379" s="88">
        <v>95</v>
      </c>
      <c r="K379" s="88">
        <v>91</v>
      </c>
      <c r="L379" s="89">
        <v>88</v>
      </c>
      <c r="N379" s="662"/>
      <c r="O379" s="667"/>
      <c r="P379" s="90" t="str">
        <f>+P377</f>
        <v>48-XL</v>
      </c>
      <c r="Q379" s="87">
        <v>115</v>
      </c>
      <c r="R379" s="88">
        <v>114</v>
      </c>
      <c r="S379" s="88">
        <v>113</v>
      </c>
      <c r="T379" s="88">
        <v>113</v>
      </c>
      <c r="U379" s="88">
        <v>112</v>
      </c>
      <c r="V379" s="88">
        <v>112</v>
      </c>
      <c r="W379" s="88">
        <v>111</v>
      </c>
      <c r="X379" s="89">
        <v>111</v>
      </c>
      <c r="Z379" s="662"/>
      <c r="AA379" s="667"/>
      <c r="AB379" s="90" t="str">
        <f>+AB377</f>
        <v>48-XL</v>
      </c>
      <c r="AC379" s="87">
        <v>153</v>
      </c>
      <c r="AD379" s="88">
        <v>155</v>
      </c>
      <c r="AE379" s="88">
        <v>158</v>
      </c>
      <c r="AF379" s="88">
        <v>161</v>
      </c>
      <c r="AG379" s="88">
        <v>164</v>
      </c>
      <c r="AH379" s="88">
        <v>167</v>
      </c>
      <c r="AI379" s="88">
        <v>170</v>
      </c>
      <c r="AJ379" s="89">
        <v>173</v>
      </c>
      <c r="AL379" s="662"/>
      <c r="AM379" s="667"/>
      <c r="AN379" s="90" t="str">
        <f>+AN377</f>
        <v>48-XL</v>
      </c>
      <c r="AO379" s="87">
        <v>179</v>
      </c>
      <c r="AP379" s="88">
        <v>179</v>
      </c>
      <c r="AQ379" s="88">
        <v>179</v>
      </c>
      <c r="AR379" s="88">
        <v>179</v>
      </c>
      <c r="AS379" s="88">
        <v>179</v>
      </c>
      <c r="AT379" s="88">
        <v>179</v>
      </c>
      <c r="AU379" s="88">
        <v>179</v>
      </c>
      <c r="AV379" s="89">
        <v>179</v>
      </c>
    </row>
    <row r="380" spans="1:48">
      <c r="A380">
        <v>380</v>
      </c>
      <c r="B380" s="662"/>
      <c r="C380" s="664">
        <f>+C378+10</f>
        <v>140</v>
      </c>
      <c r="D380" s="78" t="s">
        <v>133</v>
      </c>
      <c r="E380" s="83">
        <v>115</v>
      </c>
      <c r="F380" s="84">
        <v>111</v>
      </c>
      <c r="G380" s="84">
        <v>107</v>
      </c>
      <c r="H380" s="84">
        <v>103</v>
      </c>
      <c r="I380" s="84">
        <v>100</v>
      </c>
      <c r="J380" s="84">
        <v>96</v>
      </c>
      <c r="K380" s="84">
        <v>92</v>
      </c>
      <c r="L380" s="85">
        <v>89</v>
      </c>
      <c r="N380" s="662"/>
      <c r="O380" s="664">
        <f>+O378+10</f>
        <v>140</v>
      </c>
      <c r="P380" s="78" t="s">
        <v>133</v>
      </c>
      <c r="Q380" s="83">
        <v>115</v>
      </c>
      <c r="R380" s="84">
        <v>111</v>
      </c>
      <c r="S380" s="84">
        <v>108</v>
      </c>
      <c r="T380" s="84">
        <v>105</v>
      </c>
      <c r="U380" s="84">
        <v>102</v>
      </c>
      <c r="V380" s="84">
        <v>99</v>
      </c>
      <c r="W380" s="84">
        <v>96</v>
      </c>
      <c r="X380" s="85">
        <v>93</v>
      </c>
      <c r="Z380" s="662"/>
      <c r="AA380" s="664">
        <f>+AA378+10</f>
        <v>140</v>
      </c>
      <c r="AB380" s="78" t="s">
        <v>133</v>
      </c>
      <c r="AC380" s="83">
        <v>125</v>
      </c>
      <c r="AD380" s="84">
        <v>127</v>
      </c>
      <c r="AE380" s="84">
        <v>130</v>
      </c>
      <c r="AF380" s="84">
        <v>133</v>
      </c>
      <c r="AG380" s="84">
        <v>136</v>
      </c>
      <c r="AH380" s="84">
        <v>139</v>
      </c>
      <c r="AI380" s="84">
        <v>142</v>
      </c>
      <c r="AJ380" s="85">
        <v>145</v>
      </c>
      <c r="AL380" s="662"/>
      <c r="AM380" s="664">
        <f>+AM378+10</f>
        <v>140</v>
      </c>
      <c r="AN380" s="78" t="s">
        <v>133</v>
      </c>
      <c r="AO380" s="83">
        <v>153</v>
      </c>
      <c r="AP380" s="84">
        <v>156</v>
      </c>
      <c r="AQ380" s="84">
        <v>159</v>
      </c>
      <c r="AR380" s="84">
        <v>162</v>
      </c>
      <c r="AS380" s="84">
        <v>166</v>
      </c>
      <c r="AT380" s="84">
        <v>169</v>
      </c>
      <c r="AU380" s="84">
        <v>172</v>
      </c>
      <c r="AV380" s="85">
        <v>176</v>
      </c>
    </row>
    <row r="381" spans="1:48" ht="15" thickBot="1">
      <c r="A381">
        <v>381</v>
      </c>
      <c r="B381" s="662"/>
      <c r="C381" s="665"/>
      <c r="D381" s="82" t="s">
        <v>136</v>
      </c>
      <c r="E381" s="83">
        <v>116</v>
      </c>
      <c r="F381" s="84">
        <v>113</v>
      </c>
      <c r="G381" s="84">
        <v>110</v>
      </c>
      <c r="H381" s="84">
        <v>107</v>
      </c>
      <c r="I381" s="84">
        <v>105</v>
      </c>
      <c r="J381" s="84">
        <v>102</v>
      </c>
      <c r="K381" s="84">
        <v>99</v>
      </c>
      <c r="L381" s="85">
        <v>97</v>
      </c>
      <c r="N381" s="662"/>
      <c r="O381" s="665"/>
      <c r="P381" s="82" t="s">
        <v>136</v>
      </c>
      <c r="Q381" s="83">
        <v>116</v>
      </c>
      <c r="R381" s="84">
        <v>114</v>
      </c>
      <c r="S381" s="84">
        <v>113</v>
      </c>
      <c r="T381" s="84">
        <v>111</v>
      </c>
      <c r="U381" s="84">
        <v>110</v>
      </c>
      <c r="V381" s="84">
        <v>108</v>
      </c>
      <c r="W381" s="84">
        <v>107</v>
      </c>
      <c r="X381" s="85">
        <v>106</v>
      </c>
      <c r="Z381" s="662"/>
      <c r="AA381" s="665"/>
      <c r="AB381" s="82" t="s">
        <v>136</v>
      </c>
      <c r="AC381" s="83">
        <v>135</v>
      </c>
      <c r="AD381" s="84">
        <v>139</v>
      </c>
      <c r="AE381" s="84">
        <v>143</v>
      </c>
      <c r="AF381" s="84">
        <v>148</v>
      </c>
      <c r="AG381" s="84">
        <v>152</v>
      </c>
      <c r="AH381" s="84">
        <v>157</v>
      </c>
      <c r="AI381" s="84">
        <v>161</v>
      </c>
      <c r="AJ381" s="85">
        <v>166</v>
      </c>
      <c r="AL381" s="662"/>
      <c r="AM381" s="665"/>
      <c r="AN381" s="82" t="s">
        <v>136</v>
      </c>
      <c r="AO381" s="83">
        <v>164</v>
      </c>
      <c r="AP381" s="84">
        <v>166</v>
      </c>
      <c r="AQ381" s="84">
        <v>168</v>
      </c>
      <c r="AR381" s="84">
        <v>170</v>
      </c>
      <c r="AS381" s="84">
        <v>172</v>
      </c>
      <c r="AT381" s="84">
        <v>174</v>
      </c>
      <c r="AU381" s="84">
        <v>176</v>
      </c>
      <c r="AV381" s="85">
        <v>179</v>
      </c>
    </row>
    <row r="382" spans="1:48">
      <c r="A382">
        <v>382</v>
      </c>
      <c r="B382" s="662"/>
      <c r="C382" s="666">
        <f>+C380+10</f>
        <v>150</v>
      </c>
      <c r="D382" s="86" t="str">
        <f>+D380</f>
        <v>48-X</v>
      </c>
      <c r="E382" s="87">
        <v>115</v>
      </c>
      <c r="F382" s="88">
        <v>112</v>
      </c>
      <c r="G382" s="88">
        <v>109</v>
      </c>
      <c r="H382" s="88">
        <v>107</v>
      </c>
      <c r="I382" s="88">
        <v>104</v>
      </c>
      <c r="J382" s="88">
        <v>102</v>
      </c>
      <c r="K382" s="88">
        <v>99</v>
      </c>
      <c r="L382" s="89">
        <v>97</v>
      </c>
      <c r="N382" s="662"/>
      <c r="O382" s="666">
        <f>+O380+10</f>
        <v>150</v>
      </c>
      <c r="P382" s="86" t="str">
        <f>+P380</f>
        <v>48-X</v>
      </c>
      <c r="Q382" s="87">
        <v>115</v>
      </c>
      <c r="R382" s="88">
        <v>112</v>
      </c>
      <c r="S382" s="88">
        <v>109</v>
      </c>
      <c r="T382" s="88">
        <v>107</v>
      </c>
      <c r="U382" s="88">
        <v>104</v>
      </c>
      <c r="V382" s="88">
        <v>102</v>
      </c>
      <c r="W382" s="88">
        <v>99</v>
      </c>
      <c r="X382" s="89">
        <v>97</v>
      </c>
      <c r="Z382" s="662"/>
      <c r="AA382" s="666">
        <f>+AA380+10</f>
        <v>150</v>
      </c>
      <c r="AB382" s="86" t="str">
        <f>+AB380</f>
        <v>48-X</v>
      </c>
      <c r="AC382" s="87">
        <v>116</v>
      </c>
      <c r="AD382" s="88">
        <v>119</v>
      </c>
      <c r="AE382" s="88">
        <v>122</v>
      </c>
      <c r="AF382" s="88">
        <v>125</v>
      </c>
      <c r="AG382" s="88">
        <v>128</v>
      </c>
      <c r="AH382" s="88">
        <v>131</v>
      </c>
      <c r="AI382" s="88">
        <v>134</v>
      </c>
      <c r="AJ382" s="89">
        <v>138</v>
      </c>
      <c r="AL382" s="662"/>
      <c r="AM382" s="666">
        <f>+AM380+10</f>
        <v>150</v>
      </c>
      <c r="AN382" s="86" t="str">
        <f>+AN380</f>
        <v>48-X</v>
      </c>
      <c r="AO382" s="87">
        <v>137</v>
      </c>
      <c r="AP382" s="88">
        <v>141</v>
      </c>
      <c r="AQ382" s="88">
        <v>146</v>
      </c>
      <c r="AR382" s="88">
        <v>150</v>
      </c>
      <c r="AS382" s="88">
        <v>155</v>
      </c>
      <c r="AT382" s="88">
        <v>159</v>
      </c>
      <c r="AU382" s="88">
        <v>164</v>
      </c>
      <c r="AV382" s="89">
        <v>169</v>
      </c>
    </row>
    <row r="383" spans="1:48" ht="15" thickBot="1">
      <c r="A383">
        <v>383</v>
      </c>
      <c r="B383" s="662"/>
      <c r="C383" s="667"/>
      <c r="D383" s="90" t="str">
        <f>+D381</f>
        <v>48-XL</v>
      </c>
      <c r="E383" s="87">
        <v>115</v>
      </c>
      <c r="F383" s="88">
        <v>113</v>
      </c>
      <c r="G383" s="88">
        <v>112</v>
      </c>
      <c r="H383" s="88">
        <v>110</v>
      </c>
      <c r="I383" s="88">
        <v>109</v>
      </c>
      <c r="J383" s="88">
        <v>107</v>
      </c>
      <c r="K383" s="88">
        <v>106</v>
      </c>
      <c r="L383" s="89">
        <v>105</v>
      </c>
      <c r="N383" s="662"/>
      <c r="O383" s="667"/>
      <c r="P383" s="90" t="str">
        <f>+P381</f>
        <v>48-XL</v>
      </c>
      <c r="Q383" s="87">
        <v>115</v>
      </c>
      <c r="R383" s="88">
        <v>113</v>
      </c>
      <c r="S383" s="88">
        <v>112</v>
      </c>
      <c r="T383" s="88">
        <v>110</v>
      </c>
      <c r="U383" s="88">
        <v>109</v>
      </c>
      <c r="V383" s="88">
        <v>107</v>
      </c>
      <c r="W383" s="88">
        <v>106</v>
      </c>
      <c r="X383" s="89">
        <v>105</v>
      </c>
      <c r="Z383" s="662"/>
      <c r="AA383" s="667"/>
      <c r="AB383" s="90" t="str">
        <f>+AB381</f>
        <v>48-XL</v>
      </c>
      <c r="AC383" s="87">
        <v>120</v>
      </c>
      <c r="AD383" s="88">
        <v>125</v>
      </c>
      <c r="AE383" s="88">
        <v>131</v>
      </c>
      <c r="AF383" s="88">
        <v>136</v>
      </c>
      <c r="AG383" s="88">
        <v>142</v>
      </c>
      <c r="AH383" s="88">
        <v>147</v>
      </c>
      <c r="AI383" s="88">
        <v>153</v>
      </c>
      <c r="AJ383" s="89">
        <v>159</v>
      </c>
      <c r="AL383" s="662"/>
      <c r="AM383" s="667"/>
      <c r="AN383" s="90" t="str">
        <f>+AN381</f>
        <v>48-XL</v>
      </c>
      <c r="AO383" s="87">
        <v>146</v>
      </c>
      <c r="AP383" s="88">
        <v>150</v>
      </c>
      <c r="AQ383" s="88">
        <v>155</v>
      </c>
      <c r="AR383" s="88">
        <v>160</v>
      </c>
      <c r="AS383" s="88">
        <v>164</v>
      </c>
      <c r="AT383" s="88">
        <v>169</v>
      </c>
      <c r="AU383" s="88">
        <v>174</v>
      </c>
      <c r="AV383" s="89">
        <v>179</v>
      </c>
    </row>
    <row r="384" spans="1:48">
      <c r="A384">
        <v>384</v>
      </c>
      <c r="B384" s="662"/>
      <c r="C384" s="664">
        <f>+C382+10</f>
        <v>160</v>
      </c>
      <c r="D384" s="78" t="s">
        <v>133</v>
      </c>
      <c r="E384" s="83">
        <v>115</v>
      </c>
      <c r="F384" s="84">
        <v>113</v>
      </c>
      <c r="G384" s="84">
        <v>112</v>
      </c>
      <c r="H384" s="84">
        <v>110</v>
      </c>
      <c r="I384" s="84">
        <v>109</v>
      </c>
      <c r="J384" s="84">
        <v>107</v>
      </c>
      <c r="K384" s="84">
        <v>106</v>
      </c>
      <c r="L384" s="85">
        <v>105</v>
      </c>
      <c r="N384" s="662"/>
      <c r="O384" s="664">
        <f>+O382+10</f>
        <v>160</v>
      </c>
      <c r="P384" s="78" t="s">
        <v>133</v>
      </c>
      <c r="Q384" s="83">
        <v>115</v>
      </c>
      <c r="R384" s="84">
        <v>113</v>
      </c>
      <c r="S384" s="84">
        <v>112</v>
      </c>
      <c r="T384" s="84">
        <v>110</v>
      </c>
      <c r="U384" s="84">
        <v>109</v>
      </c>
      <c r="V384" s="84">
        <v>107</v>
      </c>
      <c r="W384" s="84">
        <v>106</v>
      </c>
      <c r="X384" s="85">
        <v>105</v>
      </c>
      <c r="Z384" s="662"/>
      <c r="AA384" s="664">
        <f>+AA382+10</f>
        <v>160</v>
      </c>
      <c r="AB384" s="78" t="s">
        <v>133</v>
      </c>
      <c r="AC384" s="83">
        <v>114</v>
      </c>
      <c r="AD384" s="84">
        <v>116</v>
      </c>
      <c r="AE384" s="84">
        <v>119</v>
      </c>
      <c r="AF384" s="84">
        <v>121</v>
      </c>
      <c r="AG384" s="84">
        <v>124</v>
      </c>
      <c r="AH384" s="84">
        <v>126</v>
      </c>
      <c r="AI384" s="84">
        <v>129</v>
      </c>
      <c r="AJ384" s="85">
        <v>132</v>
      </c>
      <c r="AL384" s="662"/>
      <c r="AM384" s="664">
        <f>+AM382+10</f>
        <v>160</v>
      </c>
      <c r="AN384" s="78" t="s">
        <v>133</v>
      </c>
      <c r="AO384" s="83">
        <v>121</v>
      </c>
      <c r="AP384" s="84">
        <v>126</v>
      </c>
      <c r="AQ384" s="84">
        <v>132</v>
      </c>
      <c r="AR384" s="84">
        <v>138</v>
      </c>
      <c r="AS384" s="84">
        <v>144</v>
      </c>
      <c r="AT384" s="84">
        <v>150</v>
      </c>
      <c r="AU384" s="84">
        <v>156</v>
      </c>
      <c r="AV384" s="85">
        <v>162</v>
      </c>
    </row>
    <row r="385" spans="1:48" ht="15" thickBot="1">
      <c r="A385">
        <v>385</v>
      </c>
      <c r="B385" s="662"/>
      <c r="C385" s="665"/>
      <c r="D385" s="82" t="s">
        <v>136</v>
      </c>
      <c r="E385" s="83">
        <v>115</v>
      </c>
      <c r="F385" s="84">
        <v>114</v>
      </c>
      <c r="G385" s="84">
        <v>114</v>
      </c>
      <c r="H385" s="84">
        <v>114</v>
      </c>
      <c r="I385" s="84">
        <v>113</v>
      </c>
      <c r="J385" s="84">
        <v>113</v>
      </c>
      <c r="K385" s="84">
        <v>113</v>
      </c>
      <c r="L385" s="85">
        <v>113</v>
      </c>
      <c r="N385" s="662"/>
      <c r="O385" s="665"/>
      <c r="P385" s="82" t="s">
        <v>136</v>
      </c>
      <c r="Q385" s="83">
        <v>115</v>
      </c>
      <c r="R385" s="84">
        <v>114</v>
      </c>
      <c r="S385" s="84">
        <v>114</v>
      </c>
      <c r="T385" s="84">
        <v>114</v>
      </c>
      <c r="U385" s="84">
        <v>113</v>
      </c>
      <c r="V385" s="84">
        <v>113</v>
      </c>
      <c r="W385" s="84">
        <v>113</v>
      </c>
      <c r="X385" s="85">
        <v>113</v>
      </c>
      <c r="Z385" s="662"/>
      <c r="AA385" s="665"/>
      <c r="AB385" s="82" t="s">
        <v>136</v>
      </c>
      <c r="AC385" s="83">
        <v>114</v>
      </c>
      <c r="AD385" s="84">
        <v>119</v>
      </c>
      <c r="AE385" s="84">
        <v>125</v>
      </c>
      <c r="AF385" s="84">
        <v>130</v>
      </c>
      <c r="AG385" s="84">
        <v>136</v>
      </c>
      <c r="AH385" s="84">
        <v>141</v>
      </c>
      <c r="AI385" s="84">
        <v>147</v>
      </c>
      <c r="AJ385" s="85">
        <v>153</v>
      </c>
      <c r="AL385" s="662"/>
      <c r="AM385" s="665"/>
      <c r="AN385" s="82" t="s">
        <v>136</v>
      </c>
      <c r="AO385" s="83">
        <v>129</v>
      </c>
      <c r="AP385" s="84">
        <v>136</v>
      </c>
      <c r="AQ385" s="84">
        <v>143</v>
      </c>
      <c r="AR385" s="84">
        <v>150</v>
      </c>
      <c r="AS385" s="84">
        <v>157</v>
      </c>
      <c r="AT385" s="84">
        <v>164</v>
      </c>
      <c r="AU385" s="84">
        <v>171</v>
      </c>
      <c r="AV385" s="85">
        <v>179</v>
      </c>
    </row>
    <row r="386" spans="1:48">
      <c r="A386">
        <v>386</v>
      </c>
      <c r="B386" s="662"/>
      <c r="C386" s="666">
        <f>+C384+10</f>
        <v>170</v>
      </c>
      <c r="D386" s="86" t="str">
        <f>+D384</f>
        <v>48-X</v>
      </c>
      <c r="E386" s="87">
        <v>115</v>
      </c>
      <c r="F386" s="88">
        <v>114</v>
      </c>
      <c r="G386" s="88">
        <v>114</v>
      </c>
      <c r="H386" s="88">
        <v>113</v>
      </c>
      <c r="I386" s="88">
        <v>113</v>
      </c>
      <c r="J386" s="88">
        <v>112</v>
      </c>
      <c r="K386" s="88">
        <v>112</v>
      </c>
      <c r="L386" s="89">
        <v>112</v>
      </c>
      <c r="N386" s="662"/>
      <c r="O386" s="666">
        <f>+O384+10</f>
        <v>170</v>
      </c>
      <c r="P386" s="86" t="str">
        <f>+P384</f>
        <v>48-X</v>
      </c>
      <c r="Q386" s="87">
        <v>115</v>
      </c>
      <c r="R386" s="88">
        <v>114</v>
      </c>
      <c r="S386" s="88">
        <v>114</v>
      </c>
      <c r="T386" s="88">
        <v>113</v>
      </c>
      <c r="U386" s="88">
        <v>113</v>
      </c>
      <c r="V386" s="88">
        <v>112</v>
      </c>
      <c r="W386" s="88">
        <v>112</v>
      </c>
      <c r="X386" s="89">
        <v>112</v>
      </c>
      <c r="Z386" s="662"/>
      <c r="AA386" s="666">
        <f>+AA384+10</f>
        <v>170</v>
      </c>
      <c r="AB386" s="86" t="str">
        <f>+AB384</f>
        <v>48-X</v>
      </c>
      <c r="AC386" s="87">
        <v>116</v>
      </c>
      <c r="AD386" s="88">
        <v>117</v>
      </c>
      <c r="AE386" s="88">
        <v>119</v>
      </c>
      <c r="AF386" s="88">
        <v>121</v>
      </c>
      <c r="AG386" s="88">
        <v>122</v>
      </c>
      <c r="AH386" s="88">
        <v>124</v>
      </c>
      <c r="AI386" s="88">
        <v>126</v>
      </c>
      <c r="AJ386" s="89">
        <v>128</v>
      </c>
      <c r="AL386" s="662"/>
      <c r="AM386" s="666">
        <f>+AM384+10</f>
        <v>170</v>
      </c>
      <c r="AN386" s="86" t="str">
        <f>+AN384</f>
        <v>48-X</v>
      </c>
      <c r="AO386" s="87">
        <v>116</v>
      </c>
      <c r="AP386" s="88">
        <v>121</v>
      </c>
      <c r="AQ386" s="88">
        <v>127</v>
      </c>
      <c r="AR386" s="88">
        <v>133</v>
      </c>
      <c r="AS386" s="88">
        <v>138</v>
      </c>
      <c r="AT386" s="88">
        <v>144</v>
      </c>
      <c r="AU386" s="88">
        <v>150</v>
      </c>
      <c r="AV386" s="89">
        <v>156</v>
      </c>
    </row>
    <row r="387" spans="1:48" ht="15" thickBot="1">
      <c r="A387">
        <v>387</v>
      </c>
      <c r="B387" s="662"/>
      <c r="C387" s="667"/>
      <c r="D387" s="90" t="str">
        <f>+D385</f>
        <v>48-XL</v>
      </c>
      <c r="E387" s="87">
        <v>115</v>
      </c>
      <c r="F387" s="88">
        <v>115</v>
      </c>
      <c r="G387" s="88">
        <v>115</v>
      </c>
      <c r="H387" s="88">
        <v>115</v>
      </c>
      <c r="I387" s="88">
        <v>115</v>
      </c>
      <c r="J387" s="88">
        <v>115</v>
      </c>
      <c r="K387" s="88">
        <v>115</v>
      </c>
      <c r="L387" s="89">
        <v>116</v>
      </c>
      <c r="N387" s="662"/>
      <c r="O387" s="667"/>
      <c r="P387" s="90" t="str">
        <f>+P385</f>
        <v>48-XL</v>
      </c>
      <c r="Q387" s="87">
        <v>115</v>
      </c>
      <c r="R387" s="88">
        <v>115</v>
      </c>
      <c r="S387" s="88">
        <v>115</v>
      </c>
      <c r="T387" s="88">
        <v>115</v>
      </c>
      <c r="U387" s="88">
        <v>115</v>
      </c>
      <c r="V387" s="88">
        <v>115</v>
      </c>
      <c r="W387" s="88">
        <v>115</v>
      </c>
      <c r="X387" s="89">
        <v>116</v>
      </c>
      <c r="Z387" s="662"/>
      <c r="AA387" s="667"/>
      <c r="AB387" s="90" t="str">
        <f>+AB385</f>
        <v>48-XL</v>
      </c>
      <c r="AC387" s="87">
        <v>116</v>
      </c>
      <c r="AD387" s="88">
        <v>119</v>
      </c>
      <c r="AE387" s="88">
        <v>122</v>
      </c>
      <c r="AF387" s="88">
        <v>126</v>
      </c>
      <c r="AG387" s="88">
        <v>129</v>
      </c>
      <c r="AH387" s="88">
        <v>133</v>
      </c>
      <c r="AI387" s="88">
        <v>136</v>
      </c>
      <c r="AJ387" s="89">
        <v>140</v>
      </c>
      <c r="AL387" s="662"/>
      <c r="AM387" s="667"/>
      <c r="AN387" s="90" t="str">
        <f>+AN385</f>
        <v>48-XL</v>
      </c>
      <c r="AO387" s="87">
        <v>118</v>
      </c>
      <c r="AP387" s="88">
        <v>125</v>
      </c>
      <c r="AQ387" s="88">
        <v>133</v>
      </c>
      <c r="AR387" s="88">
        <v>140</v>
      </c>
      <c r="AS387" s="88">
        <v>148</v>
      </c>
      <c r="AT387" s="88">
        <v>155</v>
      </c>
      <c r="AU387" s="88">
        <v>163</v>
      </c>
      <c r="AV387" s="89">
        <v>171</v>
      </c>
    </row>
    <row r="388" spans="1:48">
      <c r="A388">
        <v>388</v>
      </c>
      <c r="B388" s="662"/>
      <c r="C388" s="664">
        <f>+C386+10</f>
        <v>180</v>
      </c>
      <c r="D388" s="78" t="s">
        <v>133</v>
      </c>
      <c r="E388" s="83">
        <v>116</v>
      </c>
      <c r="F388" s="84">
        <v>116</v>
      </c>
      <c r="G388" s="84">
        <v>116</v>
      </c>
      <c r="H388" s="84">
        <v>116</v>
      </c>
      <c r="I388" s="84">
        <v>116</v>
      </c>
      <c r="J388" s="84">
        <v>116</v>
      </c>
      <c r="K388" s="84">
        <v>116</v>
      </c>
      <c r="L388" s="85">
        <v>116</v>
      </c>
      <c r="N388" s="662"/>
      <c r="O388" s="664">
        <f>+O386+10</f>
        <v>180</v>
      </c>
      <c r="P388" s="78" t="s">
        <v>133</v>
      </c>
      <c r="Q388" s="83">
        <v>116</v>
      </c>
      <c r="R388" s="84">
        <v>116</v>
      </c>
      <c r="S388" s="84">
        <v>116</v>
      </c>
      <c r="T388" s="84">
        <v>116</v>
      </c>
      <c r="U388" s="84">
        <v>116</v>
      </c>
      <c r="V388" s="84">
        <v>116</v>
      </c>
      <c r="W388" s="84">
        <v>116</v>
      </c>
      <c r="X388" s="85">
        <v>116</v>
      </c>
      <c r="Z388" s="662"/>
      <c r="AA388" s="664">
        <f>+AA386+10</f>
        <v>180</v>
      </c>
      <c r="AB388" s="78" t="s">
        <v>133</v>
      </c>
      <c r="AC388" s="83">
        <v>115</v>
      </c>
      <c r="AD388" s="84">
        <v>115</v>
      </c>
      <c r="AE388" s="84">
        <v>116</v>
      </c>
      <c r="AF388" s="84">
        <v>116</v>
      </c>
      <c r="AG388" s="84">
        <v>117</v>
      </c>
      <c r="AH388" s="84">
        <v>117</v>
      </c>
      <c r="AI388" s="84">
        <v>118</v>
      </c>
      <c r="AJ388" s="85">
        <v>119</v>
      </c>
      <c r="AL388" s="662"/>
      <c r="AM388" s="664">
        <f>+AM386+10</f>
        <v>180</v>
      </c>
      <c r="AN388" s="78" t="s">
        <v>133</v>
      </c>
      <c r="AO388" s="83">
        <v>115</v>
      </c>
      <c r="AP388" s="84">
        <v>119</v>
      </c>
      <c r="AQ388" s="84">
        <v>123</v>
      </c>
      <c r="AR388" s="84">
        <v>127</v>
      </c>
      <c r="AS388" s="84">
        <v>132</v>
      </c>
      <c r="AT388" s="84">
        <v>136</v>
      </c>
      <c r="AU388" s="84">
        <v>140</v>
      </c>
      <c r="AV388" s="85">
        <v>145</v>
      </c>
    </row>
    <row r="389" spans="1:48" ht="15" thickBot="1">
      <c r="A389">
        <v>389</v>
      </c>
      <c r="B389" s="662"/>
      <c r="C389" s="665"/>
      <c r="D389" s="82" t="s">
        <v>136</v>
      </c>
      <c r="E389" s="83">
        <v>116</v>
      </c>
      <c r="F389" s="84">
        <v>115</v>
      </c>
      <c r="G389" s="84">
        <v>115</v>
      </c>
      <c r="H389" s="84">
        <v>115</v>
      </c>
      <c r="I389" s="84">
        <v>115</v>
      </c>
      <c r="J389" s="84">
        <v>115</v>
      </c>
      <c r="K389" s="84">
        <v>115</v>
      </c>
      <c r="L389" s="85">
        <v>115</v>
      </c>
      <c r="N389" s="662"/>
      <c r="O389" s="665"/>
      <c r="P389" s="82" t="s">
        <v>136</v>
      </c>
      <c r="Q389" s="83">
        <v>116</v>
      </c>
      <c r="R389" s="84">
        <v>115</v>
      </c>
      <c r="S389" s="84">
        <v>115</v>
      </c>
      <c r="T389" s="84">
        <v>115</v>
      </c>
      <c r="U389" s="84">
        <v>115</v>
      </c>
      <c r="V389" s="84">
        <v>115</v>
      </c>
      <c r="W389" s="84">
        <v>115</v>
      </c>
      <c r="X389" s="85">
        <v>115</v>
      </c>
      <c r="Z389" s="662"/>
      <c r="AA389" s="665"/>
      <c r="AB389" s="82" t="s">
        <v>136</v>
      </c>
      <c r="AC389" s="83">
        <v>115</v>
      </c>
      <c r="AD389" s="84">
        <v>116</v>
      </c>
      <c r="AE389" s="84">
        <v>118</v>
      </c>
      <c r="AF389" s="84">
        <v>120</v>
      </c>
      <c r="AG389" s="84">
        <v>121</v>
      </c>
      <c r="AH389" s="84">
        <v>123</v>
      </c>
      <c r="AI389" s="84">
        <v>125</v>
      </c>
      <c r="AJ389" s="85">
        <v>127</v>
      </c>
      <c r="AL389" s="662"/>
      <c r="AM389" s="665"/>
      <c r="AN389" s="82" t="s">
        <v>136</v>
      </c>
      <c r="AO389" s="83">
        <v>115</v>
      </c>
      <c r="AP389" s="84">
        <v>120</v>
      </c>
      <c r="AQ389" s="84">
        <v>126</v>
      </c>
      <c r="AR389" s="84">
        <v>132</v>
      </c>
      <c r="AS389" s="84">
        <v>137</v>
      </c>
      <c r="AT389" s="84">
        <v>143</v>
      </c>
      <c r="AU389" s="84">
        <v>149</v>
      </c>
      <c r="AV389" s="85">
        <v>155</v>
      </c>
    </row>
    <row r="390" spans="1:48">
      <c r="A390">
        <v>390</v>
      </c>
      <c r="B390" s="662"/>
      <c r="C390" s="666">
        <f>+C388+10</f>
        <v>190</v>
      </c>
      <c r="D390" s="86" t="str">
        <f>+D388</f>
        <v>48-X</v>
      </c>
      <c r="E390" s="87">
        <v>117</v>
      </c>
      <c r="F390" s="88">
        <v>116</v>
      </c>
      <c r="G390" s="88">
        <v>116</v>
      </c>
      <c r="H390" s="88">
        <v>116</v>
      </c>
      <c r="I390" s="88">
        <v>116</v>
      </c>
      <c r="J390" s="88">
        <v>116</v>
      </c>
      <c r="K390" s="88">
        <v>116</v>
      </c>
      <c r="L390" s="89">
        <v>116</v>
      </c>
      <c r="N390" s="662"/>
      <c r="O390" s="666">
        <f>+O388+10</f>
        <v>190</v>
      </c>
      <c r="P390" s="86" t="str">
        <f>+P388</f>
        <v>48-X</v>
      </c>
      <c r="Q390" s="87">
        <v>117</v>
      </c>
      <c r="R390" s="88">
        <v>116</v>
      </c>
      <c r="S390" s="88">
        <v>116</v>
      </c>
      <c r="T390" s="88">
        <v>116</v>
      </c>
      <c r="U390" s="88">
        <v>116</v>
      </c>
      <c r="V390" s="88">
        <v>116</v>
      </c>
      <c r="W390" s="88">
        <v>116</v>
      </c>
      <c r="X390" s="89">
        <v>116</v>
      </c>
      <c r="Z390" s="662"/>
      <c r="AA390" s="666">
        <f>+AA388+10</f>
        <v>190</v>
      </c>
      <c r="AB390" s="86" t="str">
        <f>+AB388</f>
        <v>48-X</v>
      </c>
      <c r="AC390" s="87">
        <v>117</v>
      </c>
      <c r="AD390" s="88">
        <v>116</v>
      </c>
      <c r="AE390" s="88">
        <v>116</v>
      </c>
      <c r="AF390" s="88">
        <v>116</v>
      </c>
      <c r="AG390" s="88">
        <v>116</v>
      </c>
      <c r="AH390" s="88">
        <v>116</v>
      </c>
      <c r="AI390" s="88">
        <v>116</v>
      </c>
      <c r="AJ390" s="89">
        <v>116</v>
      </c>
      <c r="AL390" s="662"/>
      <c r="AM390" s="666">
        <f>+AM388+10</f>
        <v>190</v>
      </c>
      <c r="AN390" s="86" t="str">
        <f>+AN388</f>
        <v>48-X</v>
      </c>
      <c r="AO390" s="87">
        <v>117</v>
      </c>
      <c r="AP390" s="88">
        <v>119</v>
      </c>
      <c r="AQ390" s="88">
        <v>121</v>
      </c>
      <c r="AR390" s="88">
        <v>123</v>
      </c>
      <c r="AS390" s="88">
        <v>125</v>
      </c>
      <c r="AT390" s="88">
        <v>127</v>
      </c>
      <c r="AU390" s="88">
        <v>129</v>
      </c>
      <c r="AV390" s="89">
        <v>132</v>
      </c>
    </row>
    <row r="391" spans="1:48" ht="15" thickBot="1">
      <c r="A391">
        <v>391</v>
      </c>
      <c r="B391" s="662"/>
      <c r="C391" s="667"/>
      <c r="D391" s="90" t="str">
        <f>+D389</f>
        <v>48-XL</v>
      </c>
      <c r="E391" s="87">
        <v>117</v>
      </c>
      <c r="F391" s="88">
        <v>116</v>
      </c>
      <c r="G391" s="88">
        <v>116</v>
      </c>
      <c r="H391" s="88">
        <v>116</v>
      </c>
      <c r="I391" s="88">
        <v>116</v>
      </c>
      <c r="J391" s="88">
        <v>116</v>
      </c>
      <c r="K391" s="88">
        <v>116</v>
      </c>
      <c r="L391" s="89">
        <v>116</v>
      </c>
      <c r="N391" s="662"/>
      <c r="O391" s="667"/>
      <c r="P391" s="90" t="str">
        <f>+P389</f>
        <v>48-XL</v>
      </c>
      <c r="Q391" s="87">
        <v>117</v>
      </c>
      <c r="R391" s="88">
        <v>116</v>
      </c>
      <c r="S391" s="88">
        <v>116</v>
      </c>
      <c r="T391" s="88">
        <v>116</v>
      </c>
      <c r="U391" s="88">
        <v>116</v>
      </c>
      <c r="V391" s="88">
        <v>116</v>
      </c>
      <c r="W391" s="88">
        <v>116</v>
      </c>
      <c r="X391" s="89">
        <v>116</v>
      </c>
      <c r="Z391" s="662"/>
      <c r="AA391" s="667"/>
      <c r="AB391" s="90" t="str">
        <f>+AB389</f>
        <v>48-XL</v>
      </c>
      <c r="AC391" s="87">
        <v>118</v>
      </c>
      <c r="AD391" s="88">
        <v>117</v>
      </c>
      <c r="AE391" s="88">
        <v>117</v>
      </c>
      <c r="AF391" s="88">
        <v>117</v>
      </c>
      <c r="AG391" s="88">
        <v>116</v>
      </c>
      <c r="AH391" s="88">
        <v>116</v>
      </c>
      <c r="AI391" s="88">
        <v>116</v>
      </c>
      <c r="AJ391" s="89">
        <v>116</v>
      </c>
      <c r="AL391" s="662"/>
      <c r="AM391" s="667"/>
      <c r="AN391" s="90" t="str">
        <f>+AN389</f>
        <v>48-XL</v>
      </c>
      <c r="AO391" s="87">
        <v>117</v>
      </c>
      <c r="AP391" s="88">
        <v>120</v>
      </c>
      <c r="AQ391" s="88">
        <v>123</v>
      </c>
      <c r="AR391" s="88">
        <v>127</v>
      </c>
      <c r="AS391" s="88">
        <v>130</v>
      </c>
      <c r="AT391" s="88">
        <v>134</v>
      </c>
      <c r="AU391" s="88">
        <v>137</v>
      </c>
      <c r="AV391" s="89">
        <v>141</v>
      </c>
    </row>
    <row r="392" spans="1:48">
      <c r="A392">
        <v>392</v>
      </c>
      <c r="B392" s="662"/>
      <c r="C392" s="664">
        <f>+C390+10</f>
        <v>200</v>
      </c>
      <c r="D392" s="78" t="s">
        <v>133</v>
      </c>
      <c r="E392" s="184"/>
      <c r="F392" s="183"/>
      <c r="G392" s="84">
        <v>117</v>
      </c>
      <c r="H392" s="84">
        <v>116</v>
      </c>
      <c r="I392" s="84">
        <v>116</v>
      </c>
      <c r="J392" s="84">
        <v>115</v>
      </c>
      <c r="K392" s="84">
        <v>115</v>
      </c>
      <c r="L392" s="85">
        <v>115</v>
      </c>
      <c r="N392" s="662"/>
      <c r="O392" s="664">
        <f>+O390+10</f>
        <v>200</v>
      </c>
      <c r="P392" s="78" t="s">
        <v>133</v>
      </c>
      <c r="Q392" s="184"/>
      <c r="R392" s="183"/>
      <c r="S392" s="84">
        <v>117</v>
      </c>
      <c r="T392" s="84">
        <v>116</v>
      </c>
      <c r="U392" s="84">
        <v>116</v>
      </c>
      <c r="V392" s="84">
        <v>115</v>
      </c>
      <c r="W392" s="84">
        <v>115</v>
      </c>
      <c r="X392" s="85">
        <v>115</v>
      </c>
      <c r="Z392" s="662"/>
      <c r="AA392" s="664">
        <f>+AA390+10</f>
        <v>200</v>
      </c>
      <c r="AB392" s="78" t="s">
        <v>133</v>
      </c>
      <c r="AC392" s="184"/>
      <c r="AD392" s="183"/>
      <c r="AE392" s="84">
        <v>117</v>
      </c>
      <c r="AF392" s="84">
        <v>117</v>
      </c>
      <c r="AG392" s="84">
        <v>116</v>
      </c>
      <c r="AH392" s="84">
        <v>116</v>
      </c>
      <c r="AI392" s="84">
        <v>116</v>
      </c>
      <c r="AJ392" s="85">
        <v>116</v>
      </c>
      <c r="AL392" s="662"/>
      <c r="AM392" s="664">
        <f>+AM390+10</f>
        <v>200</v>
      </c>
      <c r="AN392" s="78" t="s">
        <v>133</v>
      </c>
      <c r="AO392" s="184"/>
      <c r="AP392" s="183"/>
      <c r="AQ392" s="84">
        <v>118</v>
      </c>
      <c r="AR392" s="84">
        <v>119</v>
      </c>
      <c r="AS392" s="84">
        <v>119</v>
      </c>
      <c r="AT392" s="84">
        <v>120</v>
      </c>
      <c r="AU392" s="84">
        <v>120</v>
      </c>
      <c r="AV392" s="85">
        <v>121</v>
      </c>
    </row>
    <row r="393" spans="1:48" ht="15" thickBot="1">
      <c r="A393">
        <v>393</v>
      </c>
      <c r="B393" s="663"/>
      <c r="C393" s="665"/>
      <c r="D393" s="82" t="s">
        <v>136</v>
      </c>
      <c r="E393" s="181"/>
      <c r="F393" s="180"/>
      <c r="G393" s="186">
        <v>117</v>
      </c>
      <c r="H393" s="186">
        <v>116</v>
      </c>
      <c r="I393" s="186">
        <v>116</v>
      </c>
      <c r="J393" s="186">
        <v>115</v>
      </c>
      <c r="K393" s="186">
        <v>115</v>
      </c>
      <c r="L393" s="185">
        <v>115</v>
      </c>
      <c r="N393" s="663"/>
      <c r="O393" s="665"/>
      <c r="P393" s="82" t="s">
        <v>136</v>
      </c>
      <c r="Q393" s="181"/>
      <c r="R393" s="180"/>
      <c r="S393" s="186">
        <v>117</v>
      </c>
      <c r="T393" s="186">
        <v>116</v>
      </c>
      <c r="U393" s="186">
        <v>116</v>
      </c>
      <c r="V393" s="186">
        <v>115</v>
      </c>
      <c r="W393" s="186">
        <v>115</v>
      </c>
      <c r="X393" s="185">
        <v>115</v>
      </c>
      <c r="Z393" s="663"/>
      <c r="AA393" s="665"/>
      <c r="AB393" s="82" t="s">
        <v>136</v>
      </c>
      <c r="AC393" s="181"/>
      <c r="AD393" s="180"/>
      <c r="AE393" s="186">
        <v>117</v>
      </c>
      <c r="AF393" s="186">
        <v>117</v>
      </c>
      <c r="AG393" s="186">
        <v>116</v>
      </c>
      <c r="AH393" s="186">
        <v>116</v>
      </c>
      <c r="AI393" s="186">
        <v>116</v>
      </c>
      <c r="AJ393" s="185">
        <v>116</v>
      </c>
      <c r="AL393" s="663"/>
      <c r="AM393" s="665"/>
      <c r="AN393" s="82" t="s">
        <v>136</v>
      </c>
      <c r="AO393" s="181"/>
      <c r="AP393" s="180"/>
      <c r="AQ393" s="186">
        <v>121</v>
      </c>
      <c r="AR393" s="186">
        <v>122</v>
      </c>
      <c r="AS393" s="186">
        <v>124</v>
      </c>
      <c r="AT393" s="186">
        <v>125</v>
      </c>
      <c r="AU393" s="186">
        <v>127</v>
      </c>
      <c r="AV393" s="185">
        <v>129</v>
      </c>
    </row>
    <row r="394" spans="1:48">
      <c r="A394">
        <v>394</v>
      </c>
    </row>
    <row r="395" spans="1:48">
      <c r="A395">
        <v>395</v>
      </c>
    </row>
    <row r="396" spans="1:48">
      <c r="A396">
        <v>396</v>
      </c>
    </row>
    <row r="397" spans="1:48">
      <c r="A397">
        <v>397</v>
      </c>
    </row>
    <row r="398" spans="1:48">
      <c r="A398">
        <v>398</v>
      </c>
    </row>
    <row r="399" spans="1:48">
      <c r="A399">
        <v>399</v>
      </c>
    </row>
    <row r="400" spans="1:48" ht="15" thickBot="1">
      <c r="A400">
        <v>400</v>
      </c>
    </row>
    <row r="401" spans="1:48" ht="18.600000000000001" thickBot="1">
      <c r="A401">
        <v>401</v>
      </c>
      <c r="B401" s="649" t="s">
        <v>1112</v>
      </c>
      <c r="C401" s="650"/>
      <c r="D401" s="651"/>
      <c r="E401" s="649" t="s">
        <v>1134</v>
      </c>
      <c r="F401" s="650"/>
      <c r="G401" s="650"/>
      <c r="H401" s="650"/>
      <c r="I401" s="650"/>
      <c r="J401" s="650"/>
      <c r="K401" s="650"/>
      <c r="L401" s="651"/>
      <c r="N401" s="649" t="s">
        <v>1114</v>
      </c>
      <c r="O401" s="650"/>
      <c r="P401" s="651"/>
      <c r="Q401" s="649" t="s">
        <v>1134</v>
      </c>
      <c r="R401" s="650"/>
      <c r="S401" s="650"/>
      <c r="T401" s="650"/>
      <c r="U401" s="650"/>
      <c r="V401" s="650"/>
      <c r="W401" s="650"/>
      <c r="X401" s="651"/>
      <c r="Z401" s="649" t="s">
        <v>1115</v>
      </c>
      <c r="AA401" s="650"/>
      <c r="AB401" s="651"/>
      <c r="AC401" s="649" t="s">
        <v>1134</v>
      </c>
      <c r="AD401" s="650"/>
      <c r="AE401" s="650"/>
      <c r="AF401" s="650"/>
      <c r="AG401" s="650"/>
      <c r="AH401" s="650"/>
      <c r="AI401" s="650"/>
      <c r="AJ401" s="651"/>
      <c r="AL401" s="649" t="s">
        <v>1116</v>
      </c>
      <c r="AM401" s="650"/>
      <c r="AN401" s="651"/>
      <c r="AO401" s="649" t="s">
        <v>1134</v>
      </c>
      <c r="AP401" s="650"/>
      <c r="AQ401" s="650"/>
      <c r="AR401" s="650"/>
      <c r="AS401" s="650"/>
      <c r="AT401" s="650"/>
      <c r="AU401" s="650"/>
      <c r="AV401" s="651"/>
    </row>
    <row r="402" spans="1:48" ht="15.75" customHeight="1">
      <c r="A402">
        <v>402</v>
      </c>
      <c r="B402" s="652" t="s">
        <v>1128</v>
      </c>
      <c r="C402" s="652" t="s">
        <v>634</v>
      </c>
      <c r="D402" s="669" t="s">
        <v>1119</v>
      </c>
      <c r="E402" s="676" t="s">
        <v>1120</v>
      </c>
      <c r="F402" s="677"/>
      <c r="G402" s="677"/>
      <c r="H402" s="677"/>
      <c r="I402" s="677"/>
      <c r="J402" s="677"/>
      <c r="K402" s="677"/>
      <c r="L402" s="678"/>
      <c r="N402" s="652" t="s">
        <v>1128</v>
      </c>
      <c r="O402" s="652" t="s">
        <v>634</v>
      </c>
      <c r="P402" s="669" t="s">
        <v>1119</v>
      </c>
      <c r="Q402" s="676" t="s">
        <v>1120</v>
      </c>
      <c r="R402" s="677"/>
      <c r="S402" s="677"/>
      <c r="T402" s="677"/>
      <c r="U402" s="677"/>
      <c r="V402" s="677"/>
      <c r="W402" s="677"/>
      <c r="X402" s="678"/>
      <c r="Z402" s="652" t="s">
        <v>1128</v>
      </c>
      <c r="AA402" s="652" t="s">
        <v>634</v>
      </c>
      <c r="AB402" s="669" t="s">
        <v>1119</v>
      </c>
      <c r="AC402" s="676" t="s">
        <v>1120</v>
      </c>
      <c r="AD402" s="677"/>
      <c r="AE402" s="677"/>
      <c r="AF402" s="677"/>
      <c r="AG402" s="677"/>
      <c r="AH402" s="677"/>
      <c r="AI402" s="677"/>
      <c r="AJ402" s="678"/>
      <c r="AL402" s="652" t="s">
        <v>1128</v>
      </c>
      <c r="AM402" s="652" t="s">
        <v>634</v>
      </c>
      <c r="AN402" s="669" t="s">
        <v>1119</v>
      </c>
      <c r="AO402" s="676" t="s">
        <v>1120</v>
      </c>
      <c r="AP402" s="677"/>
      <c r="AQ402" s="677"/>
      <c r="AR402" s="677"/>
      <c r="AS402" s="677"/>
      <c r="AT402" s="677"/>
      <c r="AU402" s="677"/>
      <c r="AV402" s="678"/>
    </row>
    <row r="403" spans="1:48" ht="15" customHeight="1" thickBot="1">
      <c r="A403">
        <v>403</v>
      </c>
      <c r="B403" s="668"/>
      <c r="C403" s="668"/>
      <c r="D403" s="670"/>
      <c r="E403" s="679"/>
      <c r="F403" s="680"/>
      <c r="G403" s="680"/>
      <c r="H403" s="680"/>
      <c r="I403" s="680"/>
      <c r="J403" s="680"/>
      <c r="K403" s="680"/>
      <c r="L403" s="681"/>
      <c r="N403" s="668"/>
      <c r="O403" s="668"/>
      <c r="P403" s="670"/>
      <c r="Q403" s="679"/>
      <c r="R403" s="680"/>
      <c r="S403" s="680"/>
      <c r="T403" s="680"/>
      <c r="U403" s="680"/>
      <c r="V403" s="680"/>
      <c r="W403" s="680"/>
      <c r="X403" s="681"/>
      <c r="Z403" s="668"/>
      <c r="AA403" s="668"/>
      <c r="AB403" s="670"/>
      <c r="AC403" s="679"/>
      <c r="AD403" s="680"/>
      <c r="AE403" s="680"/>
      <c r="AF403" s="680"/>
      <c r="AG403" s="680"/>
      <c r="AH403" s="680"/>
      <c r="AI403" s="680"/>
      <c r="AJ403" s="681"/>
      <c r="AL403" s="668"/>
      <c r="AM403" s="668"/>
      <c r="AN403" s="670"/>
      <c r="AO403" s="679"/>
      <c r="AP403" s="680"/>
      <c r="AQ403" s="680"/>
      <c r="AR403" s="680"/>
      <c r="AS403" s="680"/>
      <c r="AT403" s="680"/>
      <c r="AU403" s="680"/>
      <c r="AV403" s="681"/>
    </row>
    <row r="404" spans="1:48" ht="15" thickBot="1">
      <c r="A404">
        <v>404</v>
      </c>
      <c r="B404" s="653"/>
      <c r="C404" s="653"/>
      <c r="D404" s="671"/>
      <c r="E404" s="75">
        <v>0</v>
      </c>
      <c r="F404" s="76">
        <v>500</v>
      </c>
      <c r="G404" s="76">
        <v>1000</v>
      </c>
      <c r="H404" s="76">
        <v>1500</v>
      </c>
      <c r="I404" s="76">
        <v>2000</v>
      </c>
      <c r="J404" s="76">
        <v>2500</v>
      </c>
      <c r="K404" s="76">
        <v>3000</v>
      </c>
      <c r="L404" s="77">
        <v>3500</v>
      </c>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1141</v>
      </c>
      <c r="C405" s="664">
        <v>100</v>
      </c>
      <c r="D405" s="78" t="s">
        <v>133</v>
      </c>
      <c r="E405" s="94">
        <v>1.7</v>
      </c>
      <c r="F405" s="95">
        <v>1.73</v>
      </c>
      <c r="G405" s="95">
        <v>1.77</v>
      </c>
      <c r="H405" s="95">
        <v>1.8</v>
      </c>
      <c r="I405" s="95">
        <v>1.84</v>
      </c>
      <c r="J405" s="95">
        <v>1.87</v>
      </c>
      <c r="K405" s="95">
        <v>1.91</v>
      </c>
      <c r="L405" s="96">
        <v>1.95</v>
      </c>
      <c r="N405" s="661" t="s">
        <v>1141</v>
      </c>
      <c r="O405" s="664">
        <v>100</v>
      </c>
      <c r="P405" s="78" t="s">
        <v>133</v>
      </c>
      <c r="Q405" s="94">
        <v>1.7</v>
      </c>
      <c r="R405" s="95">
        <v>1.73</v>
      </c>
      <c r="S405" s="95">
        <v>1.77</v>
      </c>
      <c r="T405" s="95">
        <v>1.8</v>
      </c>
      <c r="U405" s="95">
        <v>1.84</v>
      </c>
      <c r="V405" s="95">
        <v>1.87</v>
      </c>
      <c r="W405" s="95">
        <v>1.91</v>
      </c>
      <c r="X405" s="96">
        <v>1.95</v>
      </c>
      <c r="Z405" s="661" t="s">
        <v>1141</v>
      </c>
      <c r="AA405" s="664">
        <v>100</v>
      </c>
      <c r="AB405" s="78" t="s">
        <v>133</v>
      </c>
      <c r="AC405" s="94">
        <v>1.7</v>
      </c>
      <c r="AD405" s="95">
        <v>1.73</v>
      </c>
      <c r="AE405" s="95">
        <v>1.77</v>
      </c>
      <c r="AF405" s="95">
        <v>1.8</v>
      </c>
      <c r="AG405" s="95">
        <v>1.84</v>
      </c>
      <c r="AH405" s="95">
        <v>1.87</v>
      </c>
      <c r="AI405" s="95">
        <v>1.91</v>
      </c>
      <c r="AJ405" s="96">
        <v>1.95</v>
      </c>
      <c r="AL405" s="661" t="s">
        <v>1141</v>
      </c>
      <c r="AM405" s="664">
        <v>100</v>
      </c>
      <c r="AN405" s="78" t="s">
        <v>133</v>
      </c>
      <c r="AO405" s="94">
        <v>1.66</v>
      </c>
      <c r="AP405" s="95">
        <v>1.66</v>
      </c>
      <c r="AQ405" s="95">
        <v>1.66</v>
      </c>
      <c r="AR405" s="95">
        <v>1.66</v>
      </c>
      <c r="AS405" s="95">
        <v>1.66</v>
      </c>
      <c r="AT405" s="95">
        <v>1.66</v>
      </c>
      <c r="AU405" s="95">
        <v>1.66</v>
      </c>
      <c r="AV405" s="96">
        <v>1.66</v>
      </c>
    </row>
    <row r="406" spans="1:48" ht="15" thickBot="1">
      <c r="A406">
        <v>406</v>
      </c>
      <c r="B406" s="662"/>
      <c r="C406" s="665"/>
      <c r="D406" s="82" t="s">
        <v>136</v>
      </c>
      <c r="E406" s="97">
        <v>1.86</v>
      </c>
      <c r="F406" s="98">
        <v>1.88</v>
      </c>
      <c r="G406" s="98">
        <v>1.91</v>
      </c>
      <c r="H406" s="98">
        <v>1.94</v>
      </c>
      <c r="I406" s="98">
        <v>1.97</v>
      </c>
      <c r="J406" s="98">
        <v>2</v>
      </c>
      <c r="K406" s="98">
        <v>2.0299999999999998</v>
      </c>
      <c r="L406" s="99">
        <v>2.06</v>
      </c>
      <c r="N406" s="662"/>
      <c r="O406" s="665"/>
      <c r="P406" s="82" t="s">
        <v>136</v>
      </c>
      <c r="Q406" s="97">
        <v>1.86</v>
      </c>
      <c r="R406" s="98">
        <v>1.88</v>
      </c>
      <c r="S406" s="98">
        <v>1.91</v>
      </c>
      <c r="T406" s="98">
        <v>1.94</v>
      </c>
      <c r="U406" s="98">
        <v>1.97</v>
      </c>
      <c r="V406" s="98">
        <v>2</v>
      </c>
      <c r="W406" s="98">
        <v>2.0299999999999998</v>
      </c>
      <c r="X406" s="99">
        <v>2.06</v>
      </c>
      <c r="Z406" s="662"/>
      <c r="AA406" s="665"/>
      <c r="AB406" s="82" t="s">
        <v>136</v>
      </c>
      <c r="AC406" s="97">
        <v>1.86</v>
      </c>
      <c r="AD406" s="98">
        <v>1.87</v>
      </c>
      <c r="AE406" s="98">
        <v>1.88</v>
      </c>
      <c r="AF406" s="98">
        <v>1.89</v>
      </c>
      <c r="AG406" s="98">
        <v>1.9</v>
      </c>
      <c r="AH406" s="98">
        <v>1.91</v>
      </c>
      <c r="AI406" s="98">
        <v>1.92</v>
      </c>
      <c r="AJ406" s="99">
        <v>1.94</v>
      </c>
      <c r="AL406" s="662"/>
      <c r="AM406" s="665"/>
      <c r="AN406" s="82" t="s">
        <v>136</v>
      </c>
      <c r="AO406" s="97">
        <v>1.56</v>
      </c>
      <c r="AP406" s="98">
        <v>1.56</v>
      </c>
      <c r="AQ406" s="98">
        <v>1.56</v>
      </c>
      <c r="AR406" s="98">
        <v>1.56</v>
      </c>
      <c r="AS406" s="98">
        <v>1.56</v>
      </c>
      <c r="AT406" s="98">
        <v>1.56</v>
      </c>
      <c r="AU406" s="98">
        <v>1.56</v>
      </c>
      <c r="AV406" s="99">
        <v>1.56</v>
      </c>
    </row>
    <row r="407" spans="1:48">
      <c r="A407">
        <v>407</v>
      </c>
      <c r="B407" s="662"/>
      <c r="C407" s="666">
        <v>110</v>
      </c>
      <c r="D407" s="86" t="str">
        <f>+D405</f>
        <v>48-X</v>
      </c>
      <c r="E407" s="100">
        <v>1.6</v>
      </c>
      <c r="F407" s="101">
        <v>1.63</v>
      </c>
      <c r="G407" s="101">
        <v>1.66</v>
      </c>
      <c r="H407" s="101">
        <v>1.7</v>
      </c>
      <c r="I407" s="101">
        <v>1.73</v>
      </c>
      <c r="J407" s="101">
        <v>1.77</v>
      </c>
      <c r="K407" s="101">
        <v>1.8</v>
      </c>
      <c r="L407" s="102">
        <v>1.84</v>
      </c>
      <c r="N407" s="662"/>
      <c r="O407" s="666">
        <v>110</v>
      </c>
      <c r="P407" s="86" t="str">
        <f>+P405</f>
        <v>48-X</v>
      </c>
      <c r="Q407" s="100">
        <v>1.6</v>
      </c>
      <c r="R407" s="101">
        <v>1.63</v>
      </c>
      <c r="S407" s="101">
        <v>1.66</v>
      </c>
      <c r="T407" s="101">
        <v>1.7</v>
      </c>
      <c r="U407" s="101">
        <v>1.73</v>
      </c>
      <c r="V407" s="101">
        <v>1.77</v>
      </c>
      <c r="W407" s="101">
        <v>1.8</v>
      </c>
      <c r="X407" s="102">
        <v>1.84</v>
      </c>
      <c r="Z407" s="662"/>
      <c r="AA407" s="666">
        <v>110</v>
      </c>
      <c r="AB407" s="86" t="str">
        <f>+AB405</f>
        <v>48-X</v>
      </c>
      <c r="AC407" s="100">
        <v>1.6</v>
      </c>
      <c r="AD407" s="101">
        <v>1.63</v>
      </c>
      <c r="AE407" s="101">
        <v>1.66</v>
      </c>
      <c r="AF407" s="101">
        <v>1.7</v>
      </c>
      <c r="AG407" s="101">
        <v>1.73</v>
      </c>
      <c r="AH407" s="101">
        <v>1.77</v>
      </c>
      <c r="AI407" s="101">
        <v>1.8</v>
      </c>
      <c r="AJ407" s="102">
        <v>1.84</v>
      </c>
      <c r="AL407" s="662"/>
      <c r="AM407" s="666">
        <v>110</v>
      </c>
      <c r="AN407" s="86" t="str">
        <f>+AN405</f>
        <v>48-X</v>
      </c>
      <c r="AO407" s="100">
        <v>1.6</v>
      </c>
      <c r="AP407" s="101">
        <v>1.6</v>
      </c>
      <c r="AQ407" s="101">
        <v>1.61</v>
      </c>
      <c r="AR407" s="101">
        <v>1.62</v>
      </c>
      <c r="AS407" s="101">
        <v>1.63</v>
      </c>
      <c r="AT407" s="101">
        <v>1.64</v>
      </c>
      <c r="AU407" s="101">
        <v>1.65</v>
      </c>
      <c r="AV407" s="102">
        <v>1.66</v>
      </c>
    </row>
    <row r="408" spans="1:48" ht="15" thickBot="1">
      <c r="A408">
        <v>408</v>
      </c>
      <c r="B408" s="662"/>
      <c r="C408" s="667"/>
      <c r="D408" s="90" t="str">
        <f>+D406</f>
        <v>48-XL</v>
      </c>
      <c r="E408" s="100">
        <v>1.76</v>
      </c>
      <c r="F408" s="101">
        <v>1.79</v>
      </c>
      <c r="G408" s="101">
        <v>1.82</v>
      </c>
      <c r="H408" s="101">
        <v>1.85</v>
      </c>
      <c r="I408" s="101">
        <v>1.88</v>
      </c>
      <c r="J408" s="101">
        <v>1.91</v>
      </c>
      <c r="K408" s="101">
        <v>1.94</v>
      </c>
      <c r="L408" s="102">
        <v>1.98</v>
      </c>
      <c r="N408" s="662"/>
      <c r="O408" s="667"/>
      <c r="P408" s="90" t="str">
        <f>+P406</f>
        <v>48-XL</v>
      </c>
      <c r="Q408" s="100">
        <v>1.76</v>
      </c>
      <c r="R408" s="101">
        <v>1.79</v>
      </c>
      <c r="S408" s="101">
        <v>1.82</v>
      </c>
      <c r="T408" s="101">
        <v>1.85</v>
      </c>
      <c r="U408" s="101">
        <v>1.88</v>
      </c>
      <c r="V408" s="101">
        <v>1.91</v>
      </c>
      <c r="W408" s="101">
        <v>1.94</v>
      </c>
      <c r="X408" s="102">
        <v>1.98</v>
      </c>
      <c r="Z408" s="662"/>
      <c r="AA408" s="667"/>
      <c r="AB408" s="90" t="str">
        <f>+AB406</f>
        <v>48-XL</v>
      </c>
      <c r="AC408" s="100">
        <v>1.76</v>
      </c>
      <c r="AD408" s="101">
        <v>1.78</v>
      </c>
      <c r="AE408" s="101">
        <v>1.81</v>
      </c>
      <c r="AF408" s="101">
        <v>1.83</v>
      </c>
      <c r="AG408" s="101">
        <v>1.86</v>
      </c>
      <c r="AH408" s="101">
        <v>1.88</v>
      </c>
      <c r="AI408" s="101">
        <v>1.91</v>
      </c>
      <c r="AJ408" s="102">
        <v>1.94</v>
      </c>
      <c r="AL408" s="662"/>
      <c r="AM408" s="667"/>
      <c r="AN408" s="90" t="str">
        <f>+AN406</f>
        <v>48-XL</v>
      </c>
      <c r="AO408" s="100">
        <v>1.56</v>
      </c>
      <c r="AP408" s="101">
        <v>1.56</v>
      </c>
      <c r="AQ408" s="101">
        <v>1.56</v>
      </c>
      <c r="AR408" s="101">
        <v>1.56</v>
      </c>
      <c r="AS408" s="101">
        <v>1.56</v>
      </c>
      <c r="AT408" s="101">
        <v>1.56</v>
      </c>
      <c r="AU408" s="101">
        <v>1.56</v>
      </c>
      <c r="AV408" s="102">
        <v>1.56</v>
      </c>
    </row>
    <row r="409" spans="1:48">
      <c r="A409">
        <v>409</v>
      </c>
      <c r="B409" s="662"/>
      <c r="C409" s="664">
        <f>+C407+10</f>
        <v>120</v>
      </c>
      <c r="D409" s="78" t="s">
        <v>133</v>
      </c>
      <c r="E409" s="97">
        <v>1.51</v>
      </c>
      <c r="F409" s="98">
        <v>1.54</v>
      </c>
      <c r="G409" s="98">
        <v>1.57</v>
      </c>
      <c r="H409" s="98">
        <v>1.6</v>
      </c>
      <c r="I409" s="98">
        <v>1.64</v>
      </c>
      <c r="J409" s="98">
        <v>1.67</v>
      </c>
      <c r="K409" s="98">
        <v>1.7</v>
      </c>
      <c r="L409" s="99">
        <v>1.74</v>
      </c>
      <c r="N409" s="662"/>
      <c r="O409" s="664">
        <f>+O407+10</f>
        <v>120</v>
      </c>
      <c r="P409" s="78" t="s">
        <v>133</v>
      </c>
      <c r="Q409" s="97">
        <v>1.51</v>
      </c>
      <c r="R409" s="98">
        <v>1.54</v>
      </c>
      <c r="S409" s="98">
        <v>1.57</v>
      </c>
      <c r="T409" s="98">
        <v>1.6</v>
      </c>
      <c r="U409" s="98">
        <v>1.64</v>
      </c>
      <c r="V409" s="98">
        <v>1.67</v>
      </c>
      <c r="W409" s="98">
        <v>1.7</v>
      </c>
      <c r="X409" s="99">
        <v>1.74</v>
      </c>
      <c r="Z409" s="662"/>
      <c r="AA409" s="664">
        <f>+AA407+10</f>
        <v>120</v>
      </c>
      <c r="AB409" s="78" t="s">
        <v>133</v>
      </c>
      <c r="AC409" s="97">
        <v>1.51</v>
      </c>
      <c r="AD409" s="98">
        <v>1.54</v>
      </c>
      <c r="AE409" s="98">
        <v>1.57</v>
      </c>
      <c r="AF409" s="98">
        <v>1.6</v>
      </c>
      <c r="AG409" s="98">
        <v>1.64</v>
      </c>
      <c r="AH409" s="98">
        <v>1.67</v>
      </c>
      <c r="AI409" s="98">
        <v>1.7</v>
      </c>
      <c r="AJ409" s="99">
        <v>1.74</v>
      </c>
      <c r="AL409" s="662"/>
      <c r="AM409" s="664">
        <f>+AM407+10</f>
        <v>120</v>
      </c>
      <c r="AN409" s="78" t="s">
        <v>133</v>
      </c>
      <c r="AO409" s="97">
        <v>1.51</v>
      </c>
      <c r="AP409" s="98">
        <v>1.53</v>
      </c>
      <c r="AQ409" s="98">
        <v>1.55</v>
      </c>
      <c r="AR409" s="98">
        <v>1.57</v>
      </c>
      <c r="AS409" s="98">
        <v>1.59</v>
      </c>
      <c r="AT409" s="98">
        <v>1.61</v>
      </c>
      <c r="AU409" s="98">
        <v>1.63</v>
      </c>
      <c r="AV409" s="99">
        <v>1.66</v>
      </c>
    </row>
    <row r="410" spans="1:48" ht="15" thickBot="1">
      <c r="A410">
        <v>410</v>
      </c>
      <c r="B410" s="662"/>
      <c r="C410" s="665"/>
      <c r="D410" s="82" t="s">
        <v>136</v>
      </c>
      <c r="E410" s="97">
        <v>1.63</v>
      </c>
      <c r="F410" s="98">
        <v>1.66</v>
      </c>
      <c r="G410" s="98">
        <v>1.7</v>
      </c>
      <c r="H410" s="98">
        <v>1.74</v>
      </c>
      <c r="I410" s="98">
        <v>1.78</v>
      </c>
      <c r="J410" s="98">
        <v>1.82</v>
      </c>
      <c r="K410" s="98">
        <v>1.86</v>
      </c>
      <c r="L410" s="99">
        <v>1.9</v>
      </c>
      <c r="N410" s="662"/>
      <c r="O410" s="665"/>
      <c r="P410" s="82" t="s">
        <v>136</v>
      </c>
      <c r="Q410" s="97">
        <v>1.63</v>
      </c>
      <c r="R410" s="98">
        <v>1.66</v>
      </c>
      <c r="S410" s="98">
        <v>1.7</v>
      </c>
      <c r="T410" s="98">
        <v>1.74</v>
      </c>
      <c r="U410" s="98">
        <v>1.78</v>
      </c>
      <c r="V410" s="98">
        <v>1.82</v>
      </c>
      <c r="W410" s="98">
        <v>1.86</v>
      </c>
      <c r="X410" s="99">
        <v>1.9</v>
      </c>
      <c r="Z410" s="662"/>
      <c r="AA410" s="665"/>
      <c r="AB410" s="82" t="s">
        <v>136</v>
      </c>
      <c r="AC410" s="97">
        <v>1.63</v>
      </c>
      <c r="AD410" s="98">
        <v>1.66</v>
      </c>
      <c r="AE410" s="98">
        <v>1.7</v>
      </c>
      <c r="AF410" s="98">
        <v>1.74</v>
      </c>
      <c r="AG410" s="98">
        <v>1.78</v>
      </c>
      <c r="AH410" s="98">
        <v>1.82</v>
      </c>
      <c r="AI410" s="98">
        <v>1.86</v>
      </c>
      <c r="AJ410" s="99">
        <v>1.9</v>
      </c>
      <c r="AL410" s="662"/>
      <c r="AM410" s="665"/>
      <c r="AN410" s="82" t="s">
        <v>136</v>
      </c>
      <c r="AO410" s="97">
        <v>1.56</v>
      </c>
      <c r="AP410" s="98">
        <v>1.56</v>
      </c>
      <c r="AQ410" s="98">
        <v>1.56</v>
      </c>
      <c r="AR410" s="98">
        <v>1.56</v>
      </c>
      <c r="AS410" s="98">
        <v>1.56</v>
      </c>
      <c r="AT410" s="98">
        <v>1.56</v>
      </c>
      <c r="AU410" s="98">
        <v>1.56</v>
      </c>
      <c r="AV410" s="99">
        <v>1.56</v>
      </c>
    </row>
    <row r="411" spans="1:48">
      <c r="A411">
        <v>411</v>
      </c>
      <c r="B411" s="662"/>
      <c r="C411" s="666">
        <f>+C409+10</f>
        <v>130</v>
      </c>
      <c r="D411" s="86" t="str">
        <f>+D409</f>
        <v>48-X</v>
      </c>
      <c r="E411" s="100">
        <v>1.39</v>
      </c>
      <c r="F411" s="101">
        <v>1.42</v>
      </c>
      <c r="G411" s="101">
        <v>1.46</v>
      </c>
      <c r="H411" s="101">
        <v>1.5</v>
      </c>
      <c r="I411" s="101">
        <v>1.53</v>
      </c>
      <c r="J411" s="101">
        <v>1.57</v>
      </c>
      <c r="K411" s="101">
        <v>1.61</v>
      </c>
      <c r="L411" s="102">
        <v>1.65</v>
      </c>
      <c r="N411" s="662"/>
      <c r="O411" s="666">
        <f>+O409+10</f>
        <v>130</v>
      </c>
      <c r="P411" s="86" t="str">
        <f>+P409</f>
        <v>48-X</v>
      </c>
      <c r="Q411" s="100">
        <v>1.39</v>
      </c>
      <c r="R411" s="101">
        <v>1.42</v>
      </c>
      <c r="S411" s="101">
        <v>1.46</v>
      </c>
      <c r="T411" s="101">
        <v>1.5</v>
      </c>
      <c r="U411" s="101">
        <v>1.53</v>
      </c>
      <c r="V411" s="101">
        <v>1.57</v>
      </c>
      <c r="W411" s="101">
        <v>1.61</v>
      </c>
      <c r="X411" s="102">
        <v>1.65</v>
      </c>
      <c r="Z411" s="662"/>
      <c r="AA411" s="666">
        <f>+AA409+10</f>
        <v>130</v>
      </c>
      <c r="AB411" s="86" t="str">
        <f>+AB409</f>
        <v>48-X</v>
      </c>
      <c r="AC411" s="100">
        <v>1.38</v>
      </c>
      <c r="AD411" s="101">
        <v>1.41</v>
      </c>
      <c r="AE411" s="101">
        <v>1.45</v>
      </c>
      <c r="AF411" s="101">
        <v>1.49</v>
      </c>
      <c r="AG411" s="101">
        <v>1.53</v>
      </c>
      <c r="AH411" s="101">
        <v>1.57</v>
      </c>
      <c r="AI411" s="101">
        <v>1.61</v>
      </c>
      <c r="AJ411" s="102">
        <v>1.65</v>
      </c>
      <c r="AL411" s="662"/>
      <c r="AM411" s="666">
        <f>+AM409+10</f>
        <v>130</v>
      </c>
      <c r="AN411" s="86" t="str">
        <f>+AN409</f>
        <v>48-X</v>
      </c>
      <c r="AO411" s="100">
        <v>1.38</v>
      </c>
      <c r="AP411" s="101">
        <v>1.41</v>
      </c>
      <c r="AQ411" s="101">
        <v>1.45</v>
      </c>
      <c r="AR411" s="101">
        <v>1.49</v>
      </c>
      <c r="AS411" s="101">
        <v>1.53</v>
      </c>
      <c r="AT411" s="101">
        <v>1.57</v>
      </c>
      <c r="AU411" s="101">
        <v>1.61</v>
      </c>
      <c r="AV411" s="102">
        <v>1.65</v>
      </c>
    </row>
    <row r="412" spans="1:48" ht="15" thickBot="1">
      <c r="A412">
        <v>412</v>
      </c>
      <c r="B412" s="662"/>
      <c r="C412" s="667"/>
      <c r="D412" s="90" t="str">
        <f>+D410</f>
        <v>48-XL</v>
      </c>
      <c r="E412" s="100">
        <v>1.39</v>
      </c>
      <c r="F412" s="101">
        <v>1.45</v>
      </c>
      <c r="G412" s="101">
        <v>1.51</v>
      </c>
      <c r="H412" s="101">
        <v>1.57</v>
      </c>
      <c r="I412" s="101">
        <v>1.63</v>
      </c>
      <c r="J412" s="101">
        <v>1.69</v>
      </c>
      <c r="K412" s="101">
        <v>1.75</v>
      </c>
      <c r="L412" s="102">
        <v>1.81</v>
      </c>
      <c r="N412" s="662"/>
      <c r="O412" s="667"/>
      <c r="P412" s="90" t="str">
        <f>+P410</f>
        <v>48-XL</v>
      </c>
      <c r="Q412" s="100">
        <v>1.39</v>
      </c>
      <c r="R412" s="101">
        <v>1.45</v>
      </c>
      <c r="S412" s="101">
        <v>1.51</v>
      </c>
      <c r="T412" s="101">
        <v>1.57</v>
      </c>
      <c r="U412" s="101">
        <v>1.63</v>
      </c>
      <c r="V412" s="101">
        <v>1.69</v>
      </c>
      <c r="W412" s="101">
        <v>1.75</v>
      </c>
      <c r="X412" s="102">
        <v>1.81</v>
      </c>
      <c r="Z412" s="662"/>
      <c r="AA412" s="667"/>
      <c r="AB412" s="90" t="str">
        <f>+AB410</f>
        <v>48-XL</v>
      </c>
      <c r="AC412" s="100">
        <v>1.4</v>
      </c>
      <c r="AD412" s="101">
        <v>1.45</v>
      </c>
      <c r="AE412" s="101">
        <v>1.51</v>
      </c>
      <c r="AF412" s="101">
        <v>1.57</v>
      </c>
      <c r="AG412" s="101">
        <v>1.63</v>
      </c>
      <c r="AH412" s="101">
        <v>1.69</v>
      </c>
      <c r="AI412" s="101">
        <v>1.75</v>
      </c>
      <c r="AJ412" s="102">
        <v>1.81</v>
      </c>
      <c r="AL412" s="662"/>
      <c r="AM412" s="667"/>
      <c r="AN412" s="90" t="str">
        <f>+AN410</f>
        <v>48-XL</v>
      </c>
      <c r="AO412" s="100">
        <v>1.4</v>
      </c>
      <c r="AP412" s="101">
        <v>1.42</v>
      </c>
      <c r="AQ412" s="101">
        <v>1.44</v>
      </c>
      <c r="AR412" s="101">
        <v>1.46</v>
      </c>
      <c r="AS412" s="101">
        <v>1.49</v>
      </c>
      <c r="AT412" s="101">
        <v>1.51</v>
      </c>
      <c r="AU412" s="101">
        <v>1.53</v>
      </c>
      <c r="AV412" s="102">
        <v>1.56</v>
      </c>
    </row>
    <row r="413" spans="1:48">
      <c r="A413">
        <v>413</v>
      </c>
      <c r="B413" s="662"/>
      <c r="C413" s="664">
        <f>+C411+10</f>
        <v>140</v>
      </c>
      <c r="D413" s="78" t="s">
        <v>133</v>
      </c>
      <c r="E413" s="97">
        <v>1.2</v>
      </c>
      <c r="F413" s="98">
        <v>1.25</v>
      </c>
      <c r="G413" s="98">
        <v>1.3</v>
      </c>
      <c r="H413" s="98">
        <v>1.35</v>
      </c>
      <c r="I413" s="98">
        <v>1.41</v>
      </c>
      <c r="J413" s="98">
        <v>1.46</v>
      </c>
      <c r="K413" s="98">
        <v>1.51</v>
      </c>
      <c r="L413" s="99">
        <v>1.57</v>
      </c>
      <c r="N413" s="662"/>
      <c r="O413" s="664">
        <f>+O411+10</f>
        <v>140</v>
      </c>
      <c r="P413" s="78" t="s">
        <v>133</v>
      </c>
      <c r="Q413" s="97">
        <v>1.2</v>
      </c>
      <c r="R413" s="98">
        <v>1.25</v>
      </c>
      <c r="S413" s="98">
        <v>1.3</v>
      </c>
      <c r="T413" s="98">
        <v>1.35</v>
      </c>
      <c r="U413" s="98">
        <v>1.41</v>
      </c>
      <c r="V413" s="98">
        <v>1.46</v>
      </c>
      <c r="W413" s="98">
        <v>1.51</v>
      </c>
      <c r="X413" s="99">
        <v>1.57</v>
      </c>
      <c r="Z413" s="662"/>
      <c r="AA413" s="664">
        <f>+AA411+10</f>
        <v>140</v>
      </c>
      <c r="AB413" s="78" t="s">
        <v>133</v>
      </c>
      <c r="AC413" s="97">
        <v>1.2</v>
      </c>
      <c r="AD413" s="98">
        <v>1.25</v>
      </c>
      <c r="AE413" s="98">
        <v>1.3</v>
      </c>
      <c r="AF413" s="98">
        <v>1.35</v>
      </c>
      <c r="AG413" s="98">
        <v>1.41</v>
      </c>
      <c r="AH413" s="98">
        <v>1.46</v>
      </c>
      <c r="AI413" s="98">
        <v>1.51</v>
      </c>
      <c r="AJ413" s="99">
        <v>1.57</v>
      </c>
      <c r="AL413" s="662"/>
      <c r="AM413" s="664">
        <f>+AM411+10</f>
        <v>140</v>
      </c>
      <c r="AN413" s="78" t="s">
        <v>133</v>
      </c>
      <c r="AO413" s="97">
        <v>1.2</v>
      </c>
      <c r="AP413" s="98">
        <v>1.25</v>
      </c>
      <c r="AQ413" s="98">
        <v>1.3</v>
      </c>
      <c r="AR413" s="98">
        <v>1.35</v>
      </c>
      <c r="AS413" s="98">
        <v>1.41</v>
      </c>
      <c r="AT413" s="98">
        <v>1.46</v>
      </c>
      <c r="AU413" s="98">
        <v>1.51</v>
      </c>
      <c r="AV413" s="99">
        <v>1.57</v>
      </c>
    </row>
    <row r="414" spans="1:48" ht="15" thickBot="1">
      <c r="A414">
        <v>414</v>
      </c>
      <c r="B414" s="662"/>
      <c r="C414" s="665"/>
      <c r="D414" s="82" t="s">
        <v>136</v>
      </c>
      <c r="E414" s="97">
        <v>1.2</v>
      </c>
      <c r="F414" s="98">
        <v>1.27</v>
      </c>
      <c r="G414" s="98">
        <v>1.35</v>
      </c>
      <c r="H414" s="98">
        <v>1.42</v>
      </c>
      <c r="I414" s="98">
        <v>1.5</v>
      </c>
      <c r="J414" s="98">
        <v>1.57</v>
      </c>
      <c r="K414" s="98">
        <v>1.65</v>
      </c>
      <c r="L414" s="99">
        <v>1.73</v>
      </c>
      <c r="N414" s="662"/>
      <c r="O414" s="665"/>
      <c r="P414" s="82" t="s">
        <v>136</v>
      </c>
      <c r="Q414" s="97">
        <v>1.2</v>
      </c>
      <c r="R414" s="98">
        <v>1.27</v>
      </c>
      <c r="S414" s="98">
        <v>1.35</v>
      </c>
      <c r="T414" s="98">
        <v>1.42</v>
      </c>
      <c r="U414" s="98">
        <v>1.5</v>
      </c>
      <c r="V414" s="98">
        <v>1.57</v>
      </c>
      <c r="W414" s="98">
        <v>1.65</v>
      </c>
      <c r="X414" s="99">
        <v>1.73</v>
      </c>
      <c r="Z414" s="662"/>
      <c r="AA414" s="665"/>
      <c r="AB414" s="82" t="s">
        <v>136</v>
      </c>
      <c r="AC414" s="97">
        <v>1.21</v>
      </c>
      <c r="AD414" s="98">
        <v>1.28</v>
      </c>
      <c r="AE414" s="98">
        <v>1.35</v>
      </c>
      <c r="AF414" s="98">
        <v>1.42</v>
      </c>
      <c r="AG414" s="98">
        <v>1.5</v>
      </c>
      <c r="AH414" s="98">
        <v>1.57</v>
      </c>
      <c r="AI414" s="98">
        <v>1.64</v>
      </c>
      <c r="AJ414" s="99">
        <v>1.72</v>
      </c>
      <c r="AL414" s="662"/>
      <c r="AM414" s="665"/>
      <c r="AN414" s="82" t="s">
        <v>136</v>
      </c>
      <c r="AO414" s="97">
        <v>1.21</v>
      </c>
      <c r="AP414" s="98">
        <v>1.26</v>
      </c>
      <c r="AQ414" s="98">
        <v>1.31</v>
      </c>
      <c r="AR414" s="98">
        <v>1.36</v>
      </c>
      <c r="AS414" s="98">
        <v>1.41</v>
      </c>
      <c r="AT414" s="98">
        <v>1.46</v>
      </c>
      <c r="AU414" s="98">
        <v>1.51</v>
      </c>
      <c r="AV414" s="99">
        <v>1.56</v>
      </c>
    </row>
    <row r="415" spans="1:48">
      <c r="A415">
        <v>415</v>
      </c>
      <c r="B415" s="662"/>
      <c r="C415" s="666">
        <f>+C413+10</f>
        <v>150</v>
      </c>
      <c r="D415" s="86" t="str">
        <f>+D413</f>
        <v>48-X</v>
      </c>
      <c r="E415" s="100">
        <v>1.05</v>
      </c>
      <c r="F415" s="101">
        <v>1.1100000000000001</v>
      </c>
      <c r="G415" s="101">
        <v>1.17</v>
      </c>
      <c r="H415" s="101">
        <v>1.24</v>
      </c>
      <c r="I415" s="101">
        <v>1.3</v>
      </c>
      <c r="J415" s="101">
        <v>1.37</v>
      </c>
      <c r="K415" s="101">
        <v>1.43</v>
      </c>
      <c r="L415" s="102">
        <v>1.5</v>
      </c>
      <c r="N415" s="662"/>
      <c r="O415" s="666">
        <f>+O413+10</f>
        <v>150</v>
      </c>
      <c r="P415" s="86" t="str">
        <f>+P413</f>
        <v>48-X</v>
      </c>
      <c r="Q415" s="100">
        <v>1.05</v>
      </c>
      <c r="R415" s="101">
        <v>1.1100000000000001</v>
      </c>
      <c r="S415" s="101">
        <v>1.17</v>
      </c>
      <c r="T415" s="101">
        <v>1.24</v>
      </c>
      <c r="U415" s="101">
        <v>1.3</v>
      </c>
      <c r="V415" s="101">
        <v>1.37</v>
      </c>
      <c r="W415" s="101">
        <v>1.43</v>
      </c>
      <c r="X415" s="102">
        <v>1.5</v>
      </c>
      <c r="Z415" s="662"/>
      <c r="AA415" s="666">
        <f>+AA413+10</f>
        <v>150</v>
      </c>
      <c r="AB415" s="86" t="str">
        <f>+AB413</f>
        <v>48-X</v>
      </c>
      <c r="AC415" s="100">
        <v>1.04</v>
      </c>
      <c r="AD415" s="101">
        <v>1.1000000000000001</v>
      </c>
      <c r="AE415" s="101">
        <v>1.17</v>
      </c>
      <c r="AF415" s="101">
        <v>1.23</v>
      </c>
      <c r="AG415" s="101">
        <v>1.3</v>
      </c>
      <c r="AH415" s="101">
        <v>1.36</v>
      </c>
      <c r="AI415" s="101">
        <v>1.43</v>
      </c>
      <c r="AJ415" s="102">
        <v>1.5</v>
      </c>
      <c r="AL415" s="662"/>
      <c r="AM415" s="666">
        <f>+AM413+10</f>
        <v>150</v>
      </c>
      <c r="AN415" s="86" t="str">
        <f>+AN413</f>
        <v>48-X</v>
      </c>
      <c r="AO415" s="100">
        <v>1.04</v>
      </c>
      <c r="AP415" s="101">
        <v>1.1000000000000001</v>
      </c>
      <c r="AQ415" s="101">
        <v>1.17</v>
      </c>
      <c r="AR415" s="101">
        <v>1.23</v>
      </c>
      <c r="AS415" s="101">
        <v>1.3</v>
      </c>
      <c r="AT415" s="101">
        <v>1.36</v>
      </c>
      <c r="AU415" s="101">
        <v>1.43</v>
      </c>
      <c r="AV415" s="102">
        <v>1.5</v>
      </c>
    </row>
    <row r="416" spans="1:48" ht="15" thickBot="1">
      <c r="A416">
        <v>416</v>
      </c>
      <c r="B416" s="662"/>
      <c r="C416" s="667"/>
      <c r="D416" s="90" t="str">
        <f>+D414</f>
        <v>48-XL</v>
      </c>
      <c r="E416" s="100">
        <v>1.05</v>
      </c>
      <c r="F416" s="101">
        <v>1.1299999999999999</v>
      </c>
      <c r="G416" s="101">
        <v>1.21</v>
      </c>
      <c r="H416" s="101">
        <v>1.29</v>
      </c>
      <c r="I416" s="101">
        <v>1.37</v>
      </c>
      <c r="J416" s="101">
        <v>1.45</v>
      </c>
      <c r="K416" s="101">
        <v>1.53</v>
      </c>
      <c r="L416" s="102">
        <v>1.61</v>
      </c>
      <c r="N416" s="662"/>
      <c r="O416" s="667"/>
      <c r="P416" s="90" t="str">
        <f>+P414</f>
        <v>48-XL</v>
      </c>
      <c r="Q416" s="100">
        <v>1.05</v>
      </c>
      <c r="R416" s="101">
        <v>1.1299999999999999</v>
      </c>
      <c r="S416" s="101">
        <v>1.21</v>
      </c>
      <c r="T416" s="101">
        <v>1.29</v>
      </c>
      <c r="U416" s="101">
        <v>1.37</v>
      </c>
      <c r="V416" s="101">
        <v>1.45</v>
      </c>
      <c r="W416" s="101">
        <v>1.53</v>
      </c>
      <c r="X416" s="102">
        <v>1.61</v>
      </c>
      <c r="Z416" s="662"/>
      <c r="AA416" s="667"/>
      <c r="AB416" s="90" t="str">
        <f>+AB414</f>
        <v>48-XL</v>
      </c>
      <c r="AC416" s="100">
        <v>1.04</v>
      </c>
      <c r="AD416" s="101">
        <v>1.1100000000000001</v>
      </c>
      <c r="AE416" s="101">
        <v>1.19</v>
      </c>
      <c r="AF416" s="101">
        <v>1.27</v>
      </c>
      <c r="AG416" s="101">
        <v>1.35</v>
      </c>
      <c r="AH416" s="101">
        <v>1.43</v>
      </c>
      <c r="AI416" s="101">
        <v>1.51</v>
      </c>
      <c r="AJ416" s="102">
        <v>1.59</v>
      </c>
      <c r="AL416" s="662"/>
      <c r="AM416" s="667"/>
      <c r="AN416" s="90" t="str">
        <f>+AN414</f>
        <v>48-XL</v>
      </c>
      <c r="AO416" s="100">
        <v>1.04</v>
      </c>
      <c r="AP416" s="101">
        <v>1.1100000000000001</v>
      </c>
      <c r="AQ416" s="101">
        <v>1.18</v>
      </c>
      <c r="AR416" s="101">
        <v>1.26</v>
      </c>
      <c r="AS416" s="101">
        <v>1.33</v>
      </c>
      <c r="AT416" s="101">
        <v>1.41</v>
      </c>
      <c r="AU416" s="101">
        <v>1.48</v>
      </c>
      <c r="AV416" s="102">
        <v>1.56</v>
      </c>
    </row>
    <row r="417" spans="1:48">
      <c r="A417">
        <v>417</v>
      </c>
      <c r="B417" s="662"/>
      <c r="C417" s="664">
        <f>+C415+10</f>
        <v>160</v>
      </c>
      <c r="D417" s="78" t="s">
        <v>133</v>
      </c>
      <c r="E417" s="97">
        <v>0.93</v>
      </c>
      <c r="F417" s="98">
        <v>0.99</v>
      </c>
      <c r="G417" s="98">
        <v>1.06</v>
      </c>
      <c r="H417" s="98">
        <v>1.1299999999999999</v>
      </c>
      <c r="I417" s="98">
        <v>1.19</v>
      </c>
      <c r="J417" s="98">
        <v>1.26</v>
      </c>
      <c r="K417" s="98">
        <v>1.33</v>
      </c>
      <c r="L417" s="99">
        <v>1.4</v>
      </c>
      <c r="N417" s="662"/>
      <c r="O417" s="664">
        <f>+O415+10</f>
        <v>160</v>
      </c>
      <c r="P417" s="78" t="s">
        <v>133</v>
      </c>
      <c r="Q417" s="97">
        <v>0.93</v>
      </c>
      <c r="R417" s="98">
        <v>0.99</v>
      </c>
      <c r="S417" s="98">
        <v>1.06</v>
      </c>
      <c r="T417" s="98">
        <v>1.1299999999999999</v>
      </c>
      <c r="U417" s="98">
        <v>1.19</v>
      </c>
      <c r="V417" s="98">
        <v>1.26</v>
      </c>
      <c r="W417" s="98">
        <v>1.33</v>
      </c>
      <c r="X417" s="99">
        <v>1.4</v>
      </c>
      <c r="Z417" s="662"/>
      <c r="AA417" s="664">
        <f>+AA415+10</f>
        <v>160</v>
      </c>
      <c r="AB417" s="78" t="s">
        <v>133</v>
      </c>
      <c r="AC417" s="97">
        <v>0.93</v>
      </c>
      <c r="AD417" s="98">
        <v>0.99</v>
      </c>
      <c r="AE417" s="98">
        <v>1.06</v>
      </c>
      <c r="AF417" s="98">
        <v>1.1299999999999999</v>
      </c>
      <c r="AG417" s="98">
        <v>1.2</v>
      </c>
      <c r="AH417" s="98">
        <v>1.27</v>
      </c>
      <c r="AI417" s="98">
        <v>1.34</v>
      </c>
      <c r="AJ417" s="99">
        <v>1.41</v>
      </c>
      <c r="AL417" s="662"/>
      <c r="AM417" s="664">
        <f>+AM415+10</f>
        <v>160</v>
      </c>
      <c r="AN417" s="78" t="s">
        <v>133</v>
      </c>
      <c r="AO417" s="97">
        <v>0.93</v>
      </c>
      <c r="AP417" s="98">
        <v>0.99</v>
      </c>
      <c r="AQ417" s="98">
        <v>1.06</v>
      </c>
      <c r="AR417" s="98">
        <v>1.1299999999999999</v>
      </c>
      <c r="AS417" s="98">
        <v>1.2</v>
      </c>
      <c r="AT417" s="98">
        <v>1.27</v>
      </c>
      <c r="AU417" s="98">
        <v>1.34</v>
      </c>
      <c r="AV417" s="99">
        <v>1.41</v>
      </c>
    </row>
    <row r="418" spans="1:48" ht="15" thickBot="1">
      <c r="A418">
        <v>418</v>
      </c>
      <c r="B418" s="662"/>
      <c r="C418" s="665"/>
      <c r="D418" s="82" t="s">
        <v>136</v>
      </c>
      <c r="E418" s="97">
        <v>0.93</v>
      </c>
      <c r="F418" s="98">
        <v>0.99</v>
      </c>
      <c r="G418" s="98">
        <v>1.06</v>
      </c>
      <c r="H418" s="98">
        <v>1.1299999999999999</v>
      </c>
      <c r="I418" s="98">
        <v>1.19</v>
      </c>
      <c r="J418" s="98">
        <v>1.26</v>
      </c>
      <c r="K418" s="98">
        <v>1.33</v>
      </c>
      <c r="L418" s="99">
        <v>1.4</v>
      </c>
      <c r="N418" s="662"/>
      <c r="O418" s="665"/>
      <c r="P418" s="82" t="s">
        <v>136</v>
      </c>
      <c r="Q418" s="97">
        <v>0.93</v>
      </c>
      <c r="R418" s="98">
        <v>0.99</v>
      </c>
      <c r="S418" s="98">
        <v>1.06</v>
      </c>
      <c r="T418" s="98">
        <v>1.1299999999999999</v>
      </c>
      <c r="U418" s="98">
        <v>1.19</v>
      </c>
      <c r="V418" s="98">
        <v>1.26</v>
      </c>
      <c r="W418" s="98">
        <v>1.33</v>
      </c>
      <c r="X418" s="99">
        <v>1.4</v>
      </c>
      <c r="Z418" s="662"/>
      <c r="AA418" s="665"/>
      <c r="AB418" s="82" t="s">
        <v>136</v>
      </c>
      <c r="AC418" s="97">
        <v>0.93</v>
      </c>
      <c r="AD418" s="98">
        <v>1</v>
      </c>
      <c r="AE418" s="98">
        <v>1.07</v>
      </c>
      <c r="AF418" s="98">
        <v>1.1399999999999999</v>
      </c>
      <c r="AG418" s="98">
        <v>1.21</v>
      </c>
      <c r="AH418" s="98">
        <v>1.28</v>
      </c>
      <c r="AI418" s="98">
        <v>1.35</v>
      </c>
      <c r="AJ418" s="99">
        <v>1.42</v>
      </c>
      <c r="AL418" s="662"/>
      <c r="AM418" s="665"/>
      <c r="AN418" s="82" t="s">
        <v>136</v>
      </c>
      <c r="AO418" s="97">
        <v>0.93</v>
      </c>
      <c r="AP418" s="98">
        <v>1</v>
      </c>
      <c r="AQ418" s="98">
        <v>1.07</v>
      </c>
      <c r="AR418" s="98">
        <v>1.1399999999999999</v>
      </c>
      <c r="AS418" s="98">
        <v>1.21</v>
      </c>
      <c r="AT418" s="98">
        <v>1.28</v>
      </c>
      <c r="AU418" s="98">
        <v>1.35</v>
      </c>
      <c r="AV418" s="99">
        <v>1.42</v>
      </c>
    </row>
    <row r="419" spans="1:48">
      <c r="A419">
        <v>419</v>
      </c>
      <c r="B419" s="662"/>
      <c r="C419" s="666">
        <f>+C417+10</f>
        <v>170</v>
      </c>
      <c r="D419" s="86" t="str">
        <f>+D417</f>
        <v>48-X</v>
      </c>
      <c r="E419" s="100">
        <v>0.82</v>
      </c>
      <c r="F419" s="101">
        <v>0.88</v>
      </c>
      <c r="G419" s="101">
        <v>0.94</v>
      </c>
      <c r="H419" s="101">
        <v>1</v>
      </c>
      <c r="I419" s="101">
        <v>1.06</v>
      </c>
      <c r="J419" s="101">
        <v>1.1200000000000001</v>
      </c>
      <c r="K419" s="101">
        <v>1.18</v>
      </c>
      <c r="L419" s="102">
        <v>1.25</v>
      </c>
      <c r="N419" s="662"/>
      <c r="O419" s="666">
        <f>+O417+10</f>
        <v>170</v>
      </c>
      <c r="P419" s="86" t="str">
        <f>+P417</f>
        <v>48-X</v>
      </c>
      <c r="Q419" s="100">
        <v>0.82</v>
      </c>
      <c r="R419" s="101">
        <v>0.88</v>
      </c>
      <c r="S419" s="101">
        <v>0.94</v>
      </c>
      <c r="T419" s="101">
        <v>1</v>
      </c>
      <c r="U419" s="101">
        <v>1.06</v>
      </c>
      <c r="V419" s="101">
        <v>1.1200000000000001</v>
      </c>
      <c r="W419" s="101">
        <v>1.18</v>
      </c>
      <c r="X419" s="102">
        <v>1.25</v>
      </c>
      <c r="Z419" s="662"/>
      <c r="AA419" s="666">
        <f>+AA417+10</f>
        <v>170</v>
      </c>
      <c r="AB419" s="86" t="str">
        <f>+AB417</f>
        <v>48-X</v>
      </c>
      <c r="AC419" s="100">
        <v>0.82</v>
      </c>
      <c r="AD419" s="101">
        <v>0.88</v>
      </c>
      <c r="AE419" s="101">
        <v>0.94</v>
      </c>
      <c r="AF419" s="101">
        <v>1</v>
      </c>
      <c r="AG419" s="101">
        <v>1.06</v>
      </c>
      <c r="AH419" s="101">
        <v>1.1200000000000001</v>
      </c>
      <c r="AI419" s="101">
        <v>1.18</v>
      </c>
      <c r="AJ419" s="102">
        <v>1.25</v>
      </c>
      <c r="AL419" s="662"/>
      <c r="AM419" s="666">
        <f>+AM417+10</f>
        <v>170</v>
      </c>
      <c r="AN419" s="86" t="str">
        <f>+AN417</f>
        <v>48-X</v>
      </c>
      <c r="AO419" s="100">
        <v>0.82</v>
      </c>
      <c r="AP419" s="101">
        <v>0.88</v>
      </c>
      <c r="AQ419" s="101">
        <v>0.94</v>
      </c>
      <c r="AR419" s="101">
        <v>1</v>
      </c>
      <c r="AS419" s="101">
        <v>1.06</v>
      </c>
      <c r="AT419" s="101">
        <v>1.1200000000000001</v>
      </c>
      <c r="AU419" s="101">
        <v>1.18</v>
      </c>
      <c r="AV419" s="102">
        <v>1.25</v>
      </c>
    </row>
    <row r="420" spans="1:48" ht="15" thickBot="1">
      <c r="A420">
        <v>420</v>
      </c>
      <c r="B420" s="662"/>
      <c r="C420" s="667"/>
      <c r="D420" s="90" t="str">
        <f>+D418</f>
        <v>48-XL</v>
      </c>
      <c r="E420" s="100">
        <v>0.82</v>
      </c>
      <c r="F420" s="101">
        <v>0.88</v>
      </c>
      <c r="G420" s="101">
        <v>0.94</v>
      </c>
      <c r="H420" s="101">
        <v>1</v>
      </c>
      <c r="I420" s="101">
        <v>1.06</v>
      </c>
      <c r="J420" s="101">
        <v>1.1200000000000001</v>
      </c>
      <c r="K420" s="101">
        <v>1.18</v>
      </c>
      <c r="L420" s="102">
        <v>1.25</v>
      </c>
      <c r="N420" s="662"/>
      <c r="O420" s="667"/>
      <c r="P420" s="90" t="str">
        <f>+P418</f>
        <v>48-XL</v>
      </c>
      <c r="Q420" s="100">
        <v>0.82</v>
      </c>
      <c r="R420" s="101">
        <v>0.88</v>
      </c>
      <c r="S420" s="101">
        <v>0.94</v>
      </c>
      <c r="T420" s="101">
        <v>1</v>
      </c>
      <c r="U420" s="101">
        <v>1.06</v>
      </c>
      <c r="V420" s="101">
        <v>1.1200000000000001</v>
      </c>
      <c r="W420" s="101">
        <v>1.18</v>
      </c>
      <c r="X420" s="102">
        <v>1.25</v>
      </c>
      <c r="Z420" s="662"/>
      <c r="AA420" s="667"/>
      <c r="AB420" s="90" t="str">
        <f>+AB418</f>
        <v>48-XL</v>
      </c>
      <c r="AC420" s="100">
        <v>0.82</v>
      </c>
      <c r="AD420" s="101">
        <v>0.88</v>
      </c>
      <c r="AE420" s="101">
        <v>0.94</v>
      </c>
      <c r="AF420" s="101">
        <v>1</v>
      </c>
      <c r="AG420" s="101">
        <v>1.06</v>
      </c>
      <c r="AH420" s="101">
        <v>1.1200000000000001</v>
      </c>
      <c r="AI420" s="101">
        <v>1.18</v>
      </c>
      <c r="AJ420" s="102">
        <v>1.25</v>
      </c>
      <c r="AL420" s="662"/>
      <c r="AM420" s="667"/>
      <c r="AN420" s="90" t="str">
        <f>+AN418</f>
        <v>48-XL</v>
      </c>
      <c r="AO420" s="100">
        <v>0.82</v>
      </c>
      <c r="AP420" s="101">
        <v>0.88</v>
      </c>
      <c r="AQ420" s="101">
        <v>0.94</v>
      </c>
      <c r="AR420" s="101">
        <v>1</v>
      </c>
      <c r="AS420" s="101">
        <v>1.06</v>
      </c>
      <c r="AT420" s="101">
        <v>1.1200000000000001</v>
      </c>
      <c r="AU420" s="101">
        <v>1.18</v>
      </c>
      <c r="AV420" s="102">
        <v>1.25</v>
      </c>
    </row>
    <row r="421" spans="1:48">
      <c r="A421">
        <v>421</v>
      </c>
      <c r="B421" s="662"/>
      <c r="C421" s="664">
        <f>+C419+10</f>
        <v>180</v>
      </c>
      <c r="D421" s="78" t="s">
        <v>133</v>
      </c>
      <c r="E421" s="184"/>
      <c r="F421" s="183"/>
      <c r="G421" s="98">
        <v>0.84</v>
      </c>
      <c r="H421" s="98">
        <v>0.9</v>
      </c>
      <c r="I421" s="98">
        <v>0.95</v>
      </c>
      <c r="J421" s="98">
        <v>1.01</v>
      </c>
      <c r="K421" s="98">
        <v>1.06</v>
      </c>
      <c r="L421" s="99">
        <v>1.1200000000000001</v>
      </c>
      <c r="N421" s="662"/>
      <c r="O421" s="664">
        <f>+O419+10</f>
        <v>180</v>
      </c>
      <c r="P421" s="78" t="s">
        <v>133</v>
      </c>
      <c r="Q421" s="184"/>
      <c r="R421" s="183"/>
      <c r="S421" s="98">
        <v>0.84</v>
      </c>
      <c r="T421" s="98">
        <v>0.9</v>
      </c>
      <c r="U421" s="98">
        <v>0.95</v>
      </c>
      <c r="V421" s="98">
        <v>1.01</v>
      </c>
      <c r="W421" s="98">
        <v>1.06</v>
      </c>
      <c r="X421" s="99">
        <v>1.1200000000000001</v>
      </c>
      <c r="Z421" s="662"/>
      <c r="AA421" s="664">
        <f>+AA419+10</f>
        <v>180</v>
      </c>
      <c r="AB421" s="78" t="s">
        <v>133</v>
      </c>
      <c r="AC421" s="184"/>
      <c r="AD421" s="183"/>
      <c r="AE421" s="98">
        <v>0.84</v>
      </c>
      <c r="AF421" s="98">
        <v>0.89</v>
      </c>
      <c r="AG421" s="98">
        <v>0.94</v>
      </c>
      <c r="AH421" s="98">
        <v>0.99</v>
      </c>
      <c r="AI421" s="98">
        <v>1.04</v>
      </c>
      <c r="AJ421" s="99">
        <v>1.1000000000000001</v>
      </c>
      <c r="AL421" s="662"/>
      <c r="AM421" s="664">
        <f>+AM419+10</f>
        <v>180</v>
      </c>
      <c r="AN421" s="78" t="s">
        <v>133</v>
      </c>
      <c r="AO421" s="184"/>
      <c r="AP421" s="183"/>
      <c r="AQ421" s="98">
        <v>0.84</v>
      </c>
      <c r="AR421" s="98">
        <v>0.89</v>
      </c>
      <c r="AS421" s="98">
        <v>0.94</v>
      </c>
      <c r="AT421" s="98">
        <v>0.99</v>
      </c>
      <c r="AU421" s="98">
        <v>1.04</v>
      </c>
      <c r="AV421" s="99">
        <v>1.1000000000000001</v>
      </c>
    </row>
    <row r="422" spans="1:48" ht="15" thickBot="1">
      <c r="A422">
        <v>422</v>
      </c>
      <c r="B422" s="662"/>
      <c r="C422" s="665"/>
      <c r="D422" s="82" t="s">
        <v>136</v>
      </c>
      <c r="E422" s="184"/>
      <c r="F422" s="183"/>
      <c r="G422" s="98">
        <v>0.84</v>
      </c>
      <c r="H422" s="98">
        <v>0.9</v>
      </c>
      <c r="I422" s="98">
        <v>0.95</v>
      </c>
      <c r="J422" s="98">
        <v>1.01</v>
      </c>
      <c r="K422" s="98">
        <v>1.06</v>
      </c>
      <c r="L422" s="99">
        <v>1.1200000000000001</v>
      </c>
      <c r="N422" s="662"/>
      <c r="O422" s="665"/>
      <c r="P422" s="82" t="s">
        <v>136</v>
      </c>
      <c r="Q422" s="184"/>
      <c r="R422" s="183"/>
      <c r="S422" s="98">
        <v>0.84</v>
      </c>
      <c r="T422" s="98">
        <v>0.9</v>
      </c>
      <c r="U422" s="98">
        <v>0.95</v>
      </c>
      <c r="V422" s="98">
        <v>1.01</v>
      </c>
      <c r="W422" s="98">
        <v>1.06</v>
      </c>
      <c r="X422" s="99">
        <v>1.1200000000000001</v>
      </c>
      <c r="Z422" s="662"/>
      <c r="AA422" s="665"/>
      <c r="AB422" s="82" t="s">
        <v>136</v>
      </c>
      <c r="AC422" s="184"/>
      <c r="AD422" s="183"/>
      <c r="AE422" s="98">
        <v>0.85</v>
      </c>
      <c r="AF422" s="98">
        <v>0.9</v>
      </c>
      <c r="AG422" s="98">
        <v>0.96</v>
      </c>
      <c r="AH422" s="98">
        <v>1.01</v>
      </c>
      <c r="AI422" s="98">
        <v>1.07</v>
      </c>
      <c r="AJ422" s="99">
        <v>1.1299999999999999</v>
      </c>
      <c r="AL422" s="662"/>
      <c r="AM422" s="665"/>
      <c r="AN422" s="82" t="s">
        <v>136</v>
      </c>
      <c r="AO422" s="184"/>
      <c r="AP422" s="183"/>
      <c r="AQ422" s="98">
        <v>0.85</v>
      </c>
      <c r="AR422" s="98">
        <v>0.9</v>
      </c>
      <c r="AS422" s="98">
        <v>0.96</v>
      </c>
      <c r="AT422" s="98">
        <v>1.01</v>
      </c>
      <c r="AU422" s="98">
        <v>1.07</v>
      </c>
      <c r="AV422" s="99">
        <v>1.1299999999999999</v>
      </c>
    </row>
    <row r="423" spans="1:48">
      <c r="A423">
        <v>423</v>
      </c>
      <c r="B423" s="662"/>
      <c r="C423" s="666">
        <f>+C421+10</f>
        <v>190</v>
      </c>
      <c r="D423" s="86" t="str">
        <f>+D421</f>
        <v>48-X</v>
      </c>
      <c r="E423" s="184"/>
      <c r="F423" s="183"/>
      <c r="G423" s="183"/>
      <c r="H423" s="101">
        <v>0.8</v>
      </c>
      <c r="I423" s="101">
        <v>0.85</v>
      </c>
      <c r="J423" s="101">
        <v>0.9</v>
      </c>
      <c r="K423" s="101">
        <v>0.95</v>
      </c>
      <c r="L423" s="102">
        <v>1</v>
      </c>
      <c r="N423" s="662"/>
      <c r="O423" s="666">
        <f>+O421+10</f>
        <v>190</v>
      </c>
      <c r="P423" s="86" t="str">
        <f>+P421</f>
        <v>48-X</v>
      </c>
      <c r="Q423" s="184"/>
      <c r="R423" s="183"/>
      <c r="S423" s="183"/>
      <c r="T423" s="101">
        <v>0.8</v>
      </c>
      <c r="U423" s="101">
        <v>0.85</v>
      </c>
      <c r="V423" s="101">
        <v>0.9</v>
      </c>
      <c r="W423" s="101">
        <v>0.95</v>
      </c>
      <c r="X423" s="102">
        <v>1</v>
      </c>
      <c r="Z423" s="662"/>
      <c r="AA423" s="666">
        <f>+AA421+10</f>
        <v>190</v>
      </c>
      <c r="AB423" s="86" t="str">
        <f>+AB421</f>
        <v>48-X</v>
      </c>
      <c r="AC423" s="184"/>
      <c r="AD423" s="183"/>
      <c r="AE423" s="183"/>
      <c r="AF423" s="101">
        <v>0.8</v>
      </c>
      <c r="AG423" s="101">
        <v>0.85</v>
      </c>
      <c r="AH423" s="101">
        <v>0.9</v>
      </c>
      <c r="AI423" s="101">
        <v>0.95</v>
      </c>
      <c r="AJ423" s="102">
        <v>1</v>
      </c>
      <c r="AL423" s="662"/>
      <c r="AM423" s="666">
        <f>+AM421+10</f>
        <v>190</v>
      </c>
      <c r="AN423" s="86" t="str">
        <f>+AN421</f>
        <v>48-X</v>
      </c>
      <c r="AO423" s="184"/>
      <c r="AP423" s="183"/>
      <c r="AQ423" s="183"/>
      <c r="AR423" s="101">
        <v>0.8</v>
      </c>
      <c r="AS423" s="101">
        <v>0.85</v>
      </c>
      <c r="AT423" s="101">
        <v>0.9</v>
      </c>
      <c r="AU423" s="101">
        <v>0.95</v>
      </c>
      <c r="AV423" s="102">
        <v>1</v>
      </c>
    </row>
    <row r="424" spans="1:48" ht="15" thickBot="1">
      <c r="A424">
        <v>424</v>
      </c>
      <c r="B424" s="662"/>
      <c r="C424" s="667"/>
      <c r="D424" s="90" t="str">
        <f>+D422</f>
        <v>48-XL</v>
      </c>
      <c r="E424" s="184"/>
      <c r="F424" s="183"/>
      <c r="G424" s="183"/>
      <c r="H424" s="101">
        <v>0.8</v>
      </c>
      <c r="I424" s="101">
        <v>0.85</v>
      </c>
      <c r="J424" s="101">
        <v>0.9</v>
      </c>
      <c r="K424" s="101">
        <v>0.95</v>
      </c>
      <c r="L424" s="102">
        <v>1</v>
      </c>
      <c r="N424" s="662"/>
      <c r="O424" s="667"/>
      <c r="P424" s="90" t="str">
        <f>+P422</f>
        <v>48-XL</v>
      </c>
      <c r="Q424" s="184"/>
      <c r="R424" s="183"/>
      <c r="S424" s="183"/>
      <c r="T424" s="101">
        <v>0.8</v>
      </c>
      <c r="U424" s="101">
        <v>0.85</v>
      </c>
      <c r="V424" s="101">
        <v>0.9</v>
      </c>
      <c r="W424" s="101">
        <v>0.95</v>
      </c>
      <c r="X424" s="102">
        <v>1</v>
      </c>
      <c r="Z424" s="662"/>
      <c r="AA424" s="667"/>
      <c r="AB424" s="90" t="str">
        <f>+AB422</f>
        <v>48-XL</v>
      </c>
      <c r="AC424" s="184"/>
      <c r="AD424" s="183"/>
      <c r="AE424" s="183"/>
      <c r="AF424" s="101">
        <v>0.8</v>
      </c>
      <c r="AG424" s="101">
        <v>0.85</v>
      </c>
      <c r="AH424" s="101">
        <v>0.9</v>
      </c>
      <c r="AI424" s="101">
        <v>0.95</v>
      </c>
      <c r="AJ424" s="102">
        <v>1</v>
      </c>
      <c r="AL424" s="662"/>
      <c r="AM424" s="667"/>
      <c r="AN424" s="90" t="str">
        <f>+AN422</f>
        <v>48-XL</v>
      </c>
      <c r="AO424" s="184"/>
      <c r="AP424" s="183"/>
      <c r="AQ424" s="183"/>
      <c r="AR424" s="101">
        <v>0.8</v>
      </c>
      <c r="AS424" s="101">
        <v>0.85</v>
      </c>
      <c r="AT424" s="101">
        <v>0.9</v>
      </c>
      <c r="AU424" s="101">
        <v>0.95</v>
      </c>
      <c r="AV424" s="102">
        <v>1</v>
      </c>
    </row>
    <row r="425" spans="1:48">
      <c r="A425">
        <v>425</v>
      </c>
      <c r="B425" s="662"/>
      <c r="C425" s="664">
        <f>+C423+10</f>
        <v>200</v>
      </c>
      <c r="D425" s="78" t="s">
        <v>133</v>
      </c>
      <c r="E425" s="184"/>
      <c r="F425" s="183"/>
      <c r="G425" s="183"/>
      <c r="H425" s="183"/>
      <c r="I425" s="183"/>
      <c r="J425" s="98">
        <v>0.82</v>
      </c>
      <c r="K425" s="98">
        <v>0.86</v>
      </c>
      <c r="L425" s="99">
        <v>0.91</v>
      </c>
      <c r="N425" s="662"/>
      <c r="O425" s="664">
        <f>+O423+10</f>
        <v>200</v>
      </c>
      <c r="P425" s="78" t="s">
        <v>133</v>
      </c>
      <c r="Q425" s="184"/>
      <c r="R425" s="183"/>
      <c r="S425" s="183"/>
      <c r="T425" s="183"/>
      <c r="U425" s="183"/>
      <c r="V425" s="98">
        <v>0.82</v>
      </c>
      <c r="W425" s="98">
        <v>0.86</v>
      </c>
      <c r="X425" s="99">
        <v>0.91</v>
      </c>
      <c r="Z425" s="662"/>
      <c r="AA425" s="664">
        <f>+AA423+10</f>
        <v>200</v>
      </c>
      <c r="AB425" s="78" t="s">
        <v>133</v>
      </c>
      <c r="AC425" s="184"/>
      <c r="AD425" s="183"/>
      <c r="AE425" s="183"/>
      <c r="AF425" s="183"/>
      <c r="AG425" s="183"/>
      <c r="AH425" s="98">
        <v>0.82</v>
      </c>
      <c r="AI425" s="98">
        <v>0.86</v>
      </c>
      <c r="AJ425" s="99">
        <v>0.91</v>
      </c>
      <c r="AL425" s="662"/>
      <c r="AM425" s="664">
        <f>+AM423+10</f>
        <v>200</v>
      </c>
      <c r="AN425" s="78" t="s">
        <v>133</v>
      </c>
      <c r="AO425" s="184"/>
      <c r="AP425" s="183"/>
      <c r="AQ425" s="183"/>
      <c r="AR425" s="183"/>
      <c r="AS425" s="183"/>
      <c r="AT425" s="98">
        <v>0.82</v>
      </c>
      <c r="AU425" s="98">
        <v>0.86</v>
      </c>
      <c r="AV425" s="99">
        <v>0.91</v>
      </c>
    </row>
    <row r="426" spans="1:48" ht="15" thickBot="1">
      <c r="A426">
        <v>426</v>
      </c>
      <c r="B426" s="663"/>
      <c r="C426" s="665"/>
      <c r="D426" s="82" t="s">
        <v>136</v>
      </c>
      <c r="E426" s="181"/>
      <c r="F426" s="180"/>
      <c r="G426" s="180"/>
      <c r="H426" s="180"/>
      <c r="I426" s="180"/>
      <c r="J426" s="188">
        <v>0.82</v>
      </c>
      <c r="K426" s="188">
        <v>0.86</v>
      </c>
      <c r="L426" s="187">
        <v>0.91</v>
      </c>
      <c r="N426" s="663"/>
      <c r="O426" s="665"/>
      <c r="P426" s="82" t="s">
        <v>136</v>
      </c>
      <c r="Q426" s="181"/>
      <c r="R426" s="180"/>
      <c r="S426" s="180"/>
      <c r="T426" s="180"/>
      <c r="U426" s="180"/>
      <c r="V426" s="188">
        <v>0.82</v>
      </c>
      <c r="W426" s="188">
        <v>0.86</v>
      </c>
      <c r="X426" s="187">
        <v>0.91</v>
      </c>
      <c r="Z426" s="663"/>
      <c r="AA426" s="665"/>
      <c r="AB426" s="82" t="s">
        <v>136</v>
      </c>
      <c r="AC426" s="181"/>
      <c r="AD426" s="180"/>
      <c r="AE426" s="180"/>
      <c r="AF426" s="180"/>
      <c r="AG426" s="180"/>
      <c r="AH426" s="188">
        <v>0.82</v>
      </c>
      <c r="AI426" s="188">
        <v>0.86</v>
      </c>
      <c r="AJ426" s="187">
        <v>0.91</v>
      </c>
      <c r="AL426" s="663"/>
      <c r="AM426" s="665"/>
      <c r="AN426" s="82" t="s">
        <v>136</v>
      </c>
      <c r="AO426" s="181"/>
      <c r="AP426" s="180"/>
      <c r="AQ426" s="180"/>
      <c r="AR426" s="180"/>
      <c r="AS426" s="180"/>
      <c r="AT426" s="188">
        <v>0.82</v>
      </c>
      <c r="AU426" s="188">
        <v>0.86</v>
      </c>
      <c r="AV426" s="187">
        <v>0.91</v>
      </c>
    </row>
    <row r="427" spans="1:48">
      <c r="A427">
        <v>427</v>
      </c>
    </row>
    <row r="428" spans="1:48">
      <c r="A428">
        <v>428</v>
      </c>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1112</v>
      </c>
      <c r="C434" s="650"/>
      <c r="D434" s="651"/>
      <c r="E434" s="649" t="s">
        <v>1136</v>
      </c>
      <c r="F434" s="650"/>
      <c r="G434" s="650"/>
      <c r="H434" s="650"/>
      <c r="I434" s="650"/>
      <c r="J434" s="650"/>
      <c r="K434" s="650"/>
      <c r="L434" s="651"/>
      <c r="N434" s="649" t="s">
        <v>1114</v>
      </c>
      <c r="O434" s="650"/>
      <c r="P434" s="651"/>
      <c r="Q434" s="649" t="s">
        <v>1136</v>
      </c>
      <c r="R434" s="650"/>
      <c r="S434" s="650"/>
      <c r="T434" s="650"/>
      <c r="U434" s="650"/>
      <c r="V434" s="650"/>
      <c r="W434" s="650"/>
      <c r="X434" s="651"/>
      <c r="Z434" s="649" t="s">
        <v>1115</v>
      </c>
      <c r="AA434" s="650"/>
      <c r="AB434" s="651"/>
      <c r="AC434" s="649" t="s">
        <v>1136</v>
      </c>
      <c r="AD434" s="650"/>
      <c r="AE434" s="650"/>
      <c r="AF434" s="650"/>
      <c r="AG434" s="650"/>
      <c r="AH434" s="650"/>
      <c r="AI434" s="650"/>
      <c r="AJ434" s="651"/>
      <c r="AL434" s="649" t="s">
        <v>1116</v>
      </c>
      <c r="AM434" s="650"/>
      <c r="AN434" s="651"/>
      <c r="AO434" s="649" t="s">
        <v>1136</v>
      </c>
      <c r="AP434" s="650"/>
      <c r="AQ434" s="650"/>
      <c r="AR434" s="650"/>
      <c r="AS434" s="650"/>
      <c r="AT434" s="650"/>
      <c r="AU434" s="650"/>
      <c r="AV434" s="651"/>
    </row>
    <row r="435" spans="1:48" ht="15.75" customHeight="1">
      <c r="A435">
        <v>435</v>
      </c>
      <c r="B435" s="652" t="s">
        <v>1128</v>
      </c>
      <c r="C435" s="652" t="s">
        <v>634</v>
      </c>
      <c r="D435" s="669" t="s">
        <v>1119</v>
      </c>
      <c r="E435" s="676" t="s">
        <v>1120</v>
      </c>
      <c r="F435" s="677"/>
      <c r="G435" s="677"/>
      <c r="H435" s="677"/>
      <c r="I435" s="677"/>
      <c r="J435" s="677"/>
      <c r="K435" s="677"/>
      <c r="L435" s="678"/>
      <c r="N435" s="652" t="s">
        <v>1128</v>
      </c>
      <c r="O435" s="652" t="s">
        <v>634</v>
      </c>
      <c r="P435" s="669" t="s">
        <v>1119</v>
      </c>
      <c r="Q435" s="676" t="s">
        <v>1120</v>
      </c>
      <c r="R435" s="677"/>
      <c r="S435" s="677"/>
      <c r="T435" s="677"/>
      <c r="U435" s="677"/>
      <c r="V435" s="677"/>
      <c r="W435" s="677"/>
      <c r="X435" s="678"/>
      <c r="Z435" s="652" t="s">
        <v>1128</v>
      </c>
      <c r="AA435" s="652" t="s">
        <v>634</v>
      </c>
      <c r="AB435" s="669" t="s">
        <v>1119</v>
      </c>
      <c r="AC435" s="676" t="s">
        <v>1120</v>
      </c>
      <c r="AD435" s="677"/>
      <c r="AE435" s="677"/>
      <c r="AF435" s="677"/>
      <c r="AG435" s="677"/>
      <c r="AH435" s="677"/>
      <c r="AI435" s="677"/>
      <c r="AJ435" s="678"/>
      <c r="AL435" s="652" t="s">
        <v>1128</v>
      </c>
      <c r="AM435" s="652" t="s">
        <v>634</v>
      </c>
      <c r="AN435" s="669" t="s">
        <v>1119</v>
      </c>
      <c r="AO435" s="676" t="s">
        <v>1120</v>
      </c>
      <c r="AP435" s="677"/>
      <c r="AQ435" s="677"/>
      <c r="AR435" s="677"/>
      <c r="AS435" s="677"/>
      <c r="AT435" s="677"/>
      <c r="AU435" s="677"/>
      <c r="AV435" s="678"/>
    </row>
    <row r="436" spans="1:48" ht="15" customHeight="1" thickBot="1">
      <c r="A436">
        <v>436</v>
      </c>
      <c r="B436" s="668"/>
      <c r="C436" s="668"/>
      <c r="D436" s="670"/>
      <c r="E436" s="679"/>
      <c r="F436" s="680"/>
      <c r="G436" s="680"/>
      <c r="H436" s="680"/>
      <c r="I436" s="680"/>
      <c r="J436" s="680"/>
      <c r="K436" s="680"/>
      <c r="L436" s="681"/>
      <c r="N436" s="668"/>
      <c r="O436" s="668"/>
      <c r="P436" s="670"/>
      <c r="Q436" s="679"/>
      <c r="R436" s="680"/>
      <c r="S436" s="680"/>
      <c r="T436" s="680"/>
      <c r="U436" s="680"/>
      <c r="V436" s="680"/>
      <c r="W436" s="680"/>
      <c r="X436" s="681"/>
      <c r="Z436" s="668"/>
      <c r="AA436" s="668"/>
      <c r="AB436" s="670"/>
      <c r="AC436" s="679"/>
      <c r="AD436" s="680"/>
      <c r="AE436" s="680"/>
      <c r="AF436" s="680"/>
      <c r="AG436" s="680"/>
      <c r="AH436" s="680"/>
      <c r="AI436" s="680"/>
      <c r="AJ436" s="681"/>
      <c r="AL436" s="668"/>
      <c r="AM436" s="668"/>
      <c r="AN436" s="670"/>
      <c r="AO436" s="679"/>
      <c r="AP436" s="680"/>
      <c r="AQ436" s="680"/>
      <c r="AR436" s="680"/>
      <c r="AS436" s="680"/>
      <c r="AT436" s="680"/>
      <c r="AU436" s="680"/>
      <c r="AV436" s="681"/>
    </row>
    <row r="437" spans="1:48" ht="15" thickBot="1">
      <c r="A437">
        <v>437</v>
      </c>
      <c r="B437" s="653"/>
      <c r="C437" s="653"/>
      <c r="D437" s="671"/>
      <c r="E437" s="75">
        <v>0</v>
      </c>
      <c r="F437" s="76">
        <v>500</v>
      </c>
      <c r="G437" s="76">
        <v>1000</v>
      </c>
      <c r="H437" s="76">
        <v>1500</v>
      </c>
      <c r="I437" s="76">
        <v>2000</v>
      </c>
      <c r="J437" s="76">
        <v>2500</v>
      </c>
      <c r="K437" s="76">
        <v>3000</v>
      </c>
      <c r="L437" s="77">
        <v>3500</v>
      </c>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
        <v>1141</v>
      </c>
      <c r="C438" s="664">
        <v>100</v>
      </c>
      <c r="D438" s="78" t="s">
        <v>133</v>
      </c>
      <c r="E438" s="79">
        <v>237</v>
      </c>
      <c r="F438" s="80">
        <v>229</v>
      </c>
      <c r="G438" s="80">
        <v>221</v>
      </c>
      <c r="H438" s="80">
        <v>213</v>
      </c>
      <c r="I438" s="80">
        <v>206</v>
      </c>
      <c r="J438" s="80">
        <v>198</v>
      </c>
      <c r="K438" s="80">
        <v>190</v>
      </c>
      <c r="L438" s="81">
        <v>183</v>
      </c>
      <c r="N438" s="661" t="s">
        <v>1141</v>
      </c>
      <c r="O438" s="664">
        <v>100</v>
      </c>
      <c r="P438" s="78" t="s">
        <v>133</v>
      </c>
      <c r="Q438" s="79">
        <v>237</v>
      </c>
      <c r="R438" s="80">
        <v>229</v>
      </c>
      <c r="S438" s="80">
        <v>221</v>
      </c>
      <c r="T438" s="80">
        <v>213</v>
      </c>
      <c r="U438" s="80">
        <v>206</v>
      </c>
      <c r="V438" s="80">
        <v>198</v>
      </c>
      <c r="W438" s="80">
        <v>190</v>
      </c>
      <c r="X438" s="81">
        <v>183</v>
      </c>
      <c r="Z438" s="661" t="s">
        <v>1141</v>
      </c>
      <c r="AA438" s="664">
        <v>100</v>
      </c>
      <c r="AB438" s="78" t="s">
        <v>133</v>
      </c>
      <c r="AC438" s="79">
        <v>237</v>
      </c>
      <c r="AD438" s="80">
        <v>229</v>
      </c>
      <c r="AE438" s="80">
        <v>221</v>
      </c>
      <c r="AF438" s="80">
        <v>213</v>
      </c>
      <c r="AG438" s="80">
        <v>206</v>
      </c>
      <c r="AH438" s="80">
        <v>198</v>
      </c>
      <c r="AI438" s="80">
        <v>190</v>
      </c>
      <c r="AJ438" s="81">
        <v>183</v>
      </c>
      <c r="AL438" s="661" t="s">
        <v>1141</v>
      </c>
      <c r="AM438" s="664">
        <v>100</v>
      </c>
      <c r="AN438" s="78" t="s">
        <v>133</v>
      </c>
      <c r="AO438" s="79">
        <v>231</v>
      </c>
      <c r="AP438" s="80">
        <v>221</v>
      </c>
      <c r="AQ438" s="80">
        <v>212</v>
      </c>
      <c r="AR438" s="80">
        <v>203</v>
      </c>
      <c r="AS438" s="80">
        <v>193</v>
      </c>
      <c r="AT438" s="80">
        <v>184</v>
      </c>
      <c r="AU438" s="80">
        <v>175</v>
      </c>
      <c r="AV438" s="81">
        <v>166</v>
      </c>
    </row>
    <row r="439" spans="1:48" ht="15" thickBot="1">
      <c r="A439">
        <v>439</v>
      </c>
      <c r="B439" s="662"/>
      <c r="C439" s="665"/>
      <c r="D439" s="82" t="s">
        <v>136</v>
      </c>
      <c r="E439" s="83">
        <v>257</v>
      </c>
      <c r="F439" s="84">
        <v>247</v>
      </c>
      <c r="G439" s="84">
        <v>238</v>
      </c>
      <c r="H439" s="84">
        <v>229</v>
      </c>
      <c r="I439" s="84">
        <v>219</v>
      </c>
      <c r="J439" s="84">
        <v>210</v>
      </c>
      <c r="K439" s="84">
        <v>201</v>
      </c>
      <c r="L439" s="85">
        <v>192</v>
      </c>
      <c r="N439" s="662"/>
      <c r="O439" s="665"/>
      <c r="P439" s="82" t="s">
        <v>136</v>
      </c>
      <c r="Q439" s="83">
        <v>257</v>
      </c>
      <c r="R439" s="84">
        <v>247</v>
      </c>
      <c r="S439" s="84">
        <v>238</v>
      </c>
      <c r="T439" s="84">
        <v>229</v>
      </c>
      <c r="U439" s="84">
        <v>219</v>
      </c>
      <c r="V439" s="84">
        <v>210</v>
      </c>
      <c r="W439" s="84">
        <v>201</v>
      </c>
      <c r="X439" s="85">
        <v>192</v>
      </c>
      <c r="Z439" s="662"/>
      <c r="AA439" s="665"/>
      <c r="AB439" s="82" t="s">
        <v>136</v>
      </c>
      <c r="AC439" s="83">
        <v>257</v>
      </c>
      <c r="AD439" s="84">
        <v>246</v>
      </c>
      <c r="AE439" s="84">
        <v>235</v>
      </c>
      <c r="AF439" s="84">
        <v>224</v>
      </c>
      <c r="AG439" s="84">
        <v>213</v>
      </c>
      <c r="AH439" s="84">
        <v>202</v>
      </c>
      <c r="AI439" s="84">
        <v>191</v>
      </c>
      <c r="AJ439" s="85">
        <v>181</v>
      </c>
      <c r="AL439" s="662"/>
      <c r="AM439" s="665"/>
      <c r="AN439" s="82" t="s">
        <v>136</v>
      </c>
      <c r="AO439" s="83">
        <v>216</v>
      </c>
      <c r="AP439" s="84">
        <v>209</v>
      </c>
      <c r="AQ439" s="84">
        <v>203</v>
      </c>
      <c r="AR439" s="84">
        <v>197</v>
      </c>
      <c r="AS439" s="84">
        <v>190</v>
      </c>
      <c r="AT439" s="84">
        <v>184</v>
      </c>
      <c r="AU439" s="84">
        <v>178</v>
      </c>
      <c r="AV439" s="85">
        <v>172</v>
      </c>
    </row>
    <row r="440" spans="1:48">
      <c r="A440">
        <v>440</v>
      </c>
      <c r="B440" s="662"/>
      <c r="C440" s="666">
        <v>110</v>
      </c>
      <c r="D440" s="86" t="str">
        <f>+D438</f>
        <v>48-X</v>
      </c>
      <c r="E440" s="87">
        <v>266</v>
      </c>
      <c r="F440" s="88">
        <v>257</v>
      </c>
      <c r="G440" s="88">
        <v>248</v>
      </c>
      <c r="H440" s="88">
        <v>240</v>
      </c>
      <c r="I440" s="88">
        <v>231</v>
      </c>
      <c r="J440" s="88">
        <v>223</v>
      </c>
      <c r="K440" s="88">
        <v>214</v>
      </c>
      <c r="L440" s="89">
        <v>206</v>
      </c>
      <c r="N440" s="662"/>
      <c r="O440" s="666">
        <v>110</v>
      </c>
      <c r="P440" s="86" t="str">
        <f>+P438</f>
        <v>48-X</v>
      </c>
      <c r="Q440" s="87">
        <v>266</v>
      </c>
      <c r="R440" s="88">
        <v>257</v>
      </c>
      <c r="S440" s="88">
        <v>248</v>
      </c>
      <c r="T440" s="88">
        <v>240</v>
      </c>
      <c r="U440" s="88">
        <v>231</v>
      </c>
      <c r="V440" s="88">
        <v>223</v>
      </c>
      <c r="W440" s="88">
        <v>214</v>
      </c>
      <c r="X440" s="89">
        <v>206</v>
      </c>
      <c r="Z440" s="662"/>
      <c r="AA440" s="666">
        <v>110</v>
      </c>
      <c r="AB440" s="86" t="str">
        <f>+AB438</f>
        <v>48-X</v>
      </c>
      <c r="AC440" s="87">
        <v>266</v>
      </c>
      <c r="AD440" s="88">
        <v>257</v>
      </c>
      <c r="AE440" s="88">
        <v>248</v>
      </c>
      <c r="AF440" s="88">
        <v>240</v>
      </c>
      <c r="AG440" s="88">
        <v>231</v>
      </c>
      <c r="AH440" s="88">
        <v>223</v>
      </c>
      <c r="AI440" s="88">
        <v>214</v>
      </c>
      <c r="AJ440" s="89">
        <v>206</v>
      </c>
      <c r="AL440" s="662"/>
      <c r="AM440" s="666">
        <v>110</v>
      </c>
      <c r="AN440" s="86" t="str">
        <f>+AN438</f>
        <v>48-X</v>
      </c>
      <c r="AO440" s="87">
        <v>266</v>
      </c>
      <c r="AP440" s="88">
        <v>254</v>
      </c>
      <c r="AQ440" s="88">
        <v>243</v>
      </c>
      <c r="AR440" s="88">
        <v>231</v>
      </c>
      <c r="AS440" s="88">
        <v>220</v>
      </c>
      <c r="AT440" s="88">
        <v>208</v>
      </c>
      <c r="AU440" s="88">
        <v>197</v>
      </c>
      <c r="AV440" s="89">
        <v>186</v>
      </c>
    </row>
    <row r="441" spans="1:48" ht="15" thickBot="1">
      <c r="A441">
        <v>441</v>
      </c>
      <c r="B441" s="662"/>
      <c r="C441" s="667"/>
      <c r="D441" s="90" t="str">
        <f>+D439</f>
        <v>48-XL</v>
      </c>
      <c r="E441" s="87">
        <v>291</v>
      </c>
      <c r="F441" s="88">
        <v>280</v>
      </c>
      <c r="G441" s="88">
        <v>270</v>
      </c>
      <c r="H441" s="88">
        <v>260</v>
      </c>
      <c r="I441" s="88">
        <v>249</v>
      </c>
      <c r="J441" s="88">
        <v>239</v>
      </c>
      <c r="K441" s="88">
        <v>229</v>
      </c>
      <c r="L441" s="89">
        <v>219</v>
      </c>
      <c r="N441" s="662"/>
      <c r="O441" s="667"/>
      <c r="P441" s="90" t="str">
        <f>+P439</f>
        <v>48-XL</v>
      </c>
      <c r="Q441" s="87">
        <v>291</v>
      </c>
      <c r="R441" s="88">
        <v>280</v>
      </c>
      <c r="S441" s="88">
        <v>270</v>
      </c>
      <c r="T441" s="88">
        <v>260</v>
      </c>
      <c r="U441" s="88">
        <v>249</v>
      </c>
      <c r="V441" s="88">
        <v>239</v>
      </c>
      <c r="W441" s="88">
        <v>229</v>
      </c>
      <c r="X441" s="89">
        <v>219</v>
      </c>
      <c r="Z441" s="662"/>
      <c r="AA441" s="667"/>
      <c r="AB441" s="90" t="str">
        <f>+AB439</f>
        <v>48-XL</v>
      </c>
      <c r="AC441" s="87">
        <v>291</v>
      </c>
      <c r="AD441" s="88">
        <v>280</v>
      </c>
      <c r="AE441" s="88">
        <v>269</v>
      </c>
      <c r="AF441" s="88">
        <v>258</v>
      </c>
      <c r="AG441" s="88">
        <v>247</v>
      </c>
      <c r="AH441" s="88">
        <v>236</v>
      </c>
      <c r="AI441" s="88">
        <v>225</v>
      </c>
      <c r="AJ441" s="89">
        <v>215</v>
      </c>
      <c r="AL441" s="662"/>
      <c r="AM441" s="667"/>
      <c r="AN441" s="90" t="str">
        <f>+AN439</f>
        <v>48-XL</v>
      </c>
      <c r="AO441" s="87">
        <v>258</v>
      </c>
      <c r="AP441" s="88">
        <v>245</v>
      </c>
      <c r="AQ441" s="88">
        <v>233</v>
      </c>
      <c r="AR441" s="88">
        <v>221</v>
      </c>
      <c r="AS441" s="88">
        <v>209</v>
      </c>
      <c r="AT441" s="88">
        <v>197</v>
      </c>
      <c r="AU441" s="88">
        <v>185</v>
      </c>
      <c r="AV441" s="89">
        <v>173</v>
      </c>
    </row>
    <row r="442" spans="1:48">
      <c r="A442">
        <v>442</v>
      </c>
      <c r="B442" s="662"/>
      <c r="C442" s="664">
        <f>+C440+10</f>
        <v>120</v>
      </c>
      <c r="D442" s="78" t="s">
        <v>133</v>
      </c>
      <c r="E442" s="83">
        <v>296</v>
      </c>
      <c r="F442" s="84">
        <v>286</v>
      </c>
      <c r="G442" s="84">
        <v>276</v>
      </c>
      <c r="H442" s="84">
        <v>266</v>
      </c>
      <c r="I442" s="84">
        <v>257</v>
      </c>
      <c r="J442" s="84">
        <v>247</v>
      </c>
      <c r="K442" s="84">
        <v>237</v>
      </c>
      <c r="L442" s="85">
        <v>228</v>
      </c>
      <c r="N442" s="662"/>
      <c r="O442" s="664">
        <f>+O440+10</f>
        <v>120</v>
      </c>
      <c r="P442" s="78" t="s">
        <v>133</v>
      </c>
      <c r="Q442" s="83">
        <v>296</v>
      </c>
      <c r="R442" s="84">
        <v>286</v>
      </c>
      <c r="S442" s="84">
        <v>276</v>
      </c>
      <c r="T442" s="84">
        <v>266</v>
      </c>
      <c r="U442" s="84">
        <v>257</v>
      </c>
      <c r="V442" s="84">
        <v>247</v>
      </c>
      <c r="W442" s="84">
        <v>237</v>
      </c>
      <c r="X442" s="85">
        <v>228</v>
      </c>
      <c r="Z442" s="662"/>
      <c r="AA442" s="664">
        <f>+AA440+10</f>
        <v>120</v>
      </c>
      <c r="AB442" s="78" t="s">
        <v>133</v>
      </c>
      <c r="AC442" s="83">
        <v>296</v>
      </c>
      <c r="AD442" s="84">
        <v>286</v>
      </c>
      <c r="AE442" s="84">
        <v>276</v>
      </c>
      <c r="AF442" s="84">
        <v>266</v>
      </c>
      <c r="AG442" s="84">
        <v>257</v>
      </c>
      <c r="AH442" s="84">
        <v>247</v>
      </c>
      <c r="AI442" s="84">
        <v>237</v>
      </c>
      <c r="AJ442" s="85">
        <v>228</v>
      </c>
      <c r="AL442" s="662"/>
      <c r="AM442" s="664">
        <f>+AM440+10</f>
        <v>120</v>
      </c>
      <c r="AN442" s="78" t="s">
        <v>133</v>
      </c>
      <c r="AO442" s="83">
        <v>296</v>
      </c>
      <c r="AP442" s="84">
        <v>284</v>
      </c>
      <c r="AQ442" s="84">
        <v>273</v>
      </c>
      <c r="AR442" s="84">
        <v>262</v>
      </c>
      <c r="AS442" s="84">
        <v>251</v>
      </c>
      <c r="AT442" s="84">
        <v>240</v>
      </c>
      <c r="AU442" s="84">
        <v>229</v>
      </c>
      <c r="AV442" s="85">
        <v>218</v>
      </c>
    </row>
    <row r="443" spans="1:48" ht="15" thickBot="1">
      <c r="A443">
        <v>443</v>
      </c>
      <c r="B443" s="662"/>
      <c r="C443" s="665"/>
      <c r="D443" s="82" t="s">
        <v>136</v>
      </c>
      <c r="E443" s="83">
        <v>318</v>
      </c>
      <c r="F443" s="84">
        <v>307</v>
      </c>
      <c r="G443" s="84">
        <v>297</v>
      </c>
      <c r="H443" s="84">
        <v>287</v>
      </c>
      <c r="I443" s="84">
        <v>277</v>
      </c>
      <c r="J443" s="84">
        <v>267</v>
      </c>
      <c r="K443" s="84">
        <v>257</v>
      </c>
      <c r="L443" s="85">
        <v>247</v>
      </c>
      <c r="N443" s="662"/>
      <c r="O443" s="665"/>
      <c r="P443" s="82" t="s">
        <v>136</v>
      </c>
      <c r="Q443" s="83">
        <v>318</v>
      </c>
      <c r="R443" s="84">
        <v>307</v>
      </c>
      <c r="S443" s="84">
        <v>297</v>
      </c>
      <c r="T443" s="84">
        <v>287</v>
      </c>
      <c r="U443" s="84">
        <v>277</v>
      </c>
      <c r="V443" s="84">
        <v>267</v>
      </c>
      <c r="W443" s="84">
        <v>257</v>
      </c>
      <c r="X443" s="85">
        <v>247</v>
      </c>
      <c r="Z443" s="662"/>
      <c r="AA443" s="665"/>
      <c r="AB443" s="82" t="s">
        <v>136</v>
      </c>
      <c r="AC443" s="83">
        <v>318</v>
      </c>
      <c r="AD443" s="84">
        <v>307</v>
      </c>
      <c r="AE443" s="84">
        <v>297</v>
      </c>
      <c r="AF443" s="84">
        <v>287</v>
      </c>
      <c r="AG443" s="84">
        <v>277</v>
      </c>
      <c r="AH443" s="84">
        <v>267</v>
      </c>
      <c r="AI443" s="84">
        <v>257</v>
      </c>
      <c r="AJ443" s="85">
        <v>247</v>
      </c>
      <c r="AL443" s="662"/>
      <c r="AM443" s="665"/>
      <c r="AN443" s="82" t="s">
        <v>136</v>
      </c>
      <c r="AO443" s="83">
        <v>304</v>
      </c>
      <c r="AP443" s="84">
        <v>289</v>
      </c>
      <c r="AQ443" s="84">
        <v>275</v>
      </c>
      <c r="AR443" s="84">
        <v>260</v>
      </c>
      <c r="AS443" s="84">
        <v>246</v>
      </c>
      <c r="AT443" s="84">
        <v>231</v>
      </c>
      <c r="AU443" s="84">
        <v>217</v>
      </c>
      <c r="AV443" s="85">
        <v>203</v>
      </c>
    </row>
    <row r="444" spans="1:48">
      <c r="A444">
        <v>444</v>
      </c>
      <c r="B444" s="662"/>
      <c r="C444" s="666">
        <f>+C442+10</f>
        <v>130</v>
      </c>
      <c r="D444" s="86" t="str">
        <f>+D442</f>
        <v>48-X</v>
      </c>
      <c r="E444" s="87">
        <v>318</v>
      </c>
      <c r="F444" s="88">
        <v>308</v>
      </c>
      <c r="G444" s="88">
        <v>298</v>
      </c>
      <c r="H444" s="88">
        <v>289</v>
      </c>
      <c r="I444" s="88">
        <v>279</v>
      </c>
      <c r="J444" s="88">
        <v>270</v>
      </c>
      <c r="K444" s="88">
        <v>260</v>
      </c>
      <c r="L444" s="89">
        <v>251</v>
      </c>
      <c r="N444" s="662"/>
      <c r="O444" s="666">
        <f>+O442+10</f>
        <v>130</v>
      </c>
      <c r="P444" s="86" t="str">
        <f>+P442</f>
        <v>48-X</v>
      </c>
      <c r="Q444" s="87">
        <v>318</v>
      </c>
      <c r="R444" s="88">
        <v>308</v>
      </c>
      <c r="S444" s="88">
        <v>298</v>
      </c>
      <c r="T444" s="88">
        <v>289</v>
      </c>
      <c r="U444" s="88">
        <v>279</v>
      </c>
      <c r="V444" s="88">
        <v>270</v>
      </c>
      <c r="W444" s="88">
        <v>260</v>
      </c>
      <c r="X444" s="89">
        <v>251</v>
      </c>
      <c r="Z444" s="662"/>
      <c r="AA444" s="666">
        <f>+AA442+10</f>
        <v>130</v>
      </c>
      <c r="AB444" s="86" t="str">
        <f>+AB442</f>
        <v>48-X</v>
      </c>
      <c r="AC444" s="87">
        <v>316</v>
      </c>
      <c r="AD444" s="88">
        <v>306</v>
      </c>
      <c r="AE444" s="88">
        <v>297</v>
      </c>
      <c r="AF444" s="88">
        <v>288</v>
      </c>
      <c r="AG444" s="88">
        <v>278</v>
      </c>
      <c r="AH444" s="88">
        <v>269</v>
      </c>
      <c r="AI444" s="88">
        <v>260</v>
      </c>
      <c r="AJ444" s="89">
        <v>251</v>
      </c>
      <c r="AL444" s="662"/>
      <c r="AM444" s="666">
        <f>+AM442+10</f>
        <v>130</v>
      </c>
      <c r="AN444" s="86" t="str">
        <f>+AN442</f>
        <v>48-X</v>
      </c>
      <c r="AO444" s="87">
        <v>316</v>
      </c>
      <c r="AP444" s="88">
        <v>306</v>
      </c>
      <c r="AQ444" s="88">
        <v>297</v>
      </c>
      <c r="AR444" s="88">
        <v>288</v>
      </c>
      <c r="AS444" s="88">
        <v>278</v>
      </c>
      <c r="AT444" s="88">
        <v>269</v>
      </c>
      <c r="AU444" s="88">
        <v>260</v>
      </c>
      <c r="AV444" s="89">
        <v>251</v>
      </c>
    </row>
    <row r="445" spans="1:48" ht="15" thickBot="1">
      <c r="A445">
        <v>445</v>
      </c>
      <c r="B445" s="662"/>
      <c r="C445" s="667"/>
      <c r="D445" s="90" t="str">
        <f>+D443</f>
        <v>48-XL</v>
      </c>
      <c r="E445" s="87">
        <v>317</v>
      </c>
      <c r="F445" s="88">
        <v>310</v>
      </c>
      <c r="G445" s="88">
        <v>304</v>
      </c>
      <c r="H445" s="88">
        <v>298</v>
      </c>
      <c r="I445" s="88">
        <v>292</v>
      </c>
      <c r="J445" s="88">
        <v>286</v>
      </c>
      <c r="K445" s="88">
        <v>280</v>
      </c>
      <c r="L445" s="89">
        <v>274</v>
      </c>
      <c r="N445" s="662"/>
      <c r="O445" s="667"/>
      <c r="P445" s="90" t="str">
        <f>+P443</f>
        <v>48-XL</v>
      </c>
      <c r="Q445" s="87">
        <v>317</v>
      </c>
      <c r="R445" s="88">
        <v>310</v>
      </c>
      <c r="S445" s="88">
        <v>304</v>
      </c>
      <c r="T445" s="88">
        <v>298</v>
      </c>
      <c r="U445" s="88">
        <v>292</v>
      </c>
      <c r="V445" s="88">
        <v>286</v>
      </c>
      <c r="W445" s="88">
        <v>280</v>
      </c>
      <c r="X445" s="89">
        <v>274</v>
      </c>
      <c r="Z445" s="662"/>
      <c r="AA445" s="667"/>
      <c r="AB445" s="90" t="str">
        <f>+AB443</f>
        <v>48-XL</v>
      </c>
      <c r="AC445" s="87">
        <v>319</v>
      </c>
      <c r="AD445" s="88">
        <v>312</v>
      </c>
      <c r="AE445" s="88">
        <v>306</v>
      </c>
      <c r="AF445" s="88">
        <v>299</v>
      </c>
      <c r="AG445" s="88">
        <v>293</v>
      </c>
      <c r="AH445" s="88">
        <v>286</v>
      </c>
      <c r="AI445" s="88">
        <v>280</v>
      </c>
      <c r="AJ445" s="89">
        <v>274</v>
      </c>
      <c r="AL445" s="662"/>
      <c r="AM445" s="667"/>
      <c r="AN445" s="90" t="str">
        <f>+AN443</f>
        <v>48-XL</v>
      </c>
      <c r="AO445" s="87">
        <v>319</v>
      </c>
      <c r="AP445" s="88">
        <v>307</v>
      </c>
      <c r="AQ445" s="88">
        <v>295</v>
      </c>
      <c r="AR445" s="88">
        <v>283</v>
      </c>
      <c r="AS445" s="88">
        <v>271</v>
      </c>
      <c r="AT445" s="88">
        <v>259</v>
      </c>
      <c r="AU445" s="88">
        <v>247</v>
      </c>
      <c r="AV445" s="89">
        <v>236</v>
      </c>
    </row>
    <row r="446" spans="1:48">
      <c r="A446">
        <v>446</v>
      </c>
      <c r="B446" s="662"/>
      <c r="C446" s="664">
        <f>+C444+10</f>
        <v>140</v>
      </c>
      <c r="D446" s="78" t="s">
        <v>133</v>
      </c>
      <c r="E446" s="83">
        <v>317</v>
      </c>
      <c r="F446" s="84">
        <v>311</v>
      </c>
      <c r="G446" s="84">
        <v>305</v>
      </c>
      <c r="H446" s="84">
        <v>299</v>
      </c>
      <c r="I446" s="84">
        <v>293</v>
      </c>
      <c r="J446" s="84">
        <v>287</v>
      </c>
      <c r="K446" s="84">
        <v>281</v>
      </c>
      <c r="L446" s="85">
        <v>275</v>
      </c>
      <c r="N446" s="662"/>
      <c r="O446" s="664">
        <f>+O444+10</f>
        <v>140</v>
      </c>
      <c r="P446" s="78" t="s">
        <v>133</v>
      </c>
      <c r="Q446" s="83">
        <v>317</v>
      </c>
      <c r="R446" s="84">
        <v>311</v>
      </c>
      <c r="S446" s="84">
        <v>305</v>
      </c>
      <c r="T446" s="84">
        <v>299</v>
      </c>
      <c r="U446" s="84">
        <v>293</v>
      </c>
      <c r="V446" s="84">
        <v>287</v>
      </c>
      <c r="W446" s="84">
        <v>281</v>
      </c>
      <c r="X446" s="85">
        <v>275</v>
      </c>
      <c r="Z446" s="662"/>
      <c r="AA446" s="664">
        <f>+AA444+10</f>
        <v>140</v>
      </c>
      <c r="AB446" s="78" t="s">
        <v>133</v>
      </c>
      <c r="AC446" s="83">
        <v>317</v>
      </c>
      <c r="AD446" s="84">
        <v>311</v>
      </c>
      <c r="AE446" s="84">
        <v>305</v>
      </c>
      <c r="AF446" s="84">
        <v>299</v>
      </c>
      <c r="AG446" s="84">
        <v>293</v>
      </c>
      <c r="AH446" s="84">
        <v>287</v>
      </c>
      <c r="AI446" s="84">
        <v>281</v>
      </c>
      <c r="AJ446" s="85">
        <v>275</v>
      </c>
      <c r="AL446" s="662"/>
      <c r="AM446" s="664">
        <f>+AM444+10</f>
        <v>140</v>
      </c>
      <c r="AN446" s="78" t="s">
        <v>133</v>
      </c>
      <c r="AO446" s="83">
        <v>317</v>
      </c>
      <c r="AP446" s="84">
        <v>311</v>
      </c>
      <c r="AQ446" s="84">
        <v>305</v>
      </c>
      <c r="AR446" s="84">
        <v>299</v>
      </c>
      <c r="AS446" s="84">
        <v>293</v>
      </c>
      <c r="AT446" s="84">
        <v>287</v>
      </c>
      <c r="AU446" s="84">
        <v>281</v>
      </c>
      <c r="AV446" s="85">
        <v>275</v>
      </c>
    </row>
    <row r="447" spans="1:48" ht="15" thickBot="1">
      <c r="A447">
        <v>447</v>
      </c>
      <c r="B447" s="662"/>
      <c r="C447" s="665"/>
      <c r="D447" s="82" t="s">
        <v>136</v>
      </c>
      <c r="E447" s="83">
        <v>317</v>
      </c>
      <c r="F447" s="84">
        <v>314</v>
      </c>
      <c r="G447" s="84">
        <v>312</v>
      </c>
      <c r="H447" s="84">
        <v>310</v>
      </c>
      <c r="I447" s="84">
        <v>307</v>
      </c>
      <c r="J447" s="84">
        <v>305</v>
      </c>
      <c r="K447" s="84">
        <v>303</v>
      </c>
      <c r="L447" s="85">
        <v>301</v>
      </c>
      <c r="N447" s="662"/>
      <c r="O447" s="665"/>
      <c r="P447" s="82" t="s">
        <v>136</v>
      </c>
      <c r="Q447" s="83">
        <v>317</v>
      </c>
      <c r="R447" s="84">
        <v>314</v>
      </c>
      <c r="S447" s="84">
        <v>312</v>
      </c>
      <c r="T447" s="84">
        <v>310</v>
      </c>
      <c r="U447" s="84">
        <v>307</v>
      </c>
      <c r="V447" s="84">
        <v>305</v>
      </c>
      <c r="W447" s="84">
        <v>303</v>
      </c>
      <c r="X447" s="85">
        <v>301</v>
      </c>
      <c r="Z447" s="662"/>
      <c r="AA447" s="665"/>
      <c r="AB447" s="82" t="s">
        <v>136</v>
      </c>
      <c r="AC447" s="83">
        <v>318</v>
      </c>
      <c r="AD447" s="84">
        <v>315</v>
      </c>
      <c r="AE447" s="84">
        <v>312</v>
      </c>
      <c r="AF447" s="84">
        <v>309</v>
      </c>
      <c r="AG447" s="84">
        <v>307</v>
      </c>
      <c r="AH447" s="84">
        <v>304</v>
      </c>
      <c r="AI447" s="84">
        <v>301</v>
      </c>
      <c r="AJ447" s="85">
        <v>299</v>
      </c>
      <c r="AL447" s="662"/>
      <c r="AM447" s="665"/>
      <c r="AN447" s="82" t="s">
        <v>136</v>
      </c>
      <c r="AO447" s="83">
        <v>318</v>
      </c>
      <c r="AP447" s="84">
        <v>311</v>
      </c>
      <c r="AQ447" s="84">
        <v>304</v>
      </c>
      <c r="AR447" s="84">
        <v>298</v>
      </c>
      <c r="AS447" s="84">
        <v>291</v>
      </c>
      <c r="AT447" s="84">
        <v>285</v>
      </c>
      <c r="AU447" s="84">
        <v>278</v>
      </c>
      <c r="AV447" s="85">
        <v>272</v>
      </c>
    </row>
    <row r="448" spans="1:48">
      <c r="A448">
        <v>448</v>
      </c>
      <c r="B448" s="662"/>
      <c r="C448" s="666">
        <f>+C446+10</f>
        <v>150</v>
      </c>
      <c r="D448" s="86" t="str">
        <f>+D446</f>
        <v>48-X</v>
      </c>
      <c r="E448" s="87">
        <v>317</v>
      </c>
      <c r="F448" s="88">
        <v>314</v>
      </c>
      <c r="G448" s="88">
        <v>311</v>
      </c>
      <c r="H448" s="88">
        <v>309</v>
      </c>
      <c r="I448" s="88">
        <v>306</v>
      </c>
      <c r="J448" s="88">
        <v>304</v>
      </c>
      <c r="K448" s="88">
        <v>301</v>
      </c>
      <c r="L448" s="89">
        <v>299</v>
      </c>
      <c r="N448" s="662"/>
      <c r="O448" s="666">
        <f>+O446+10</f>
        <v>150</v>
      </c>
      <c r="P448" s="86" t="str">
        <f>+P446</f>
        <v>48-X</v>
      </c>
      <c r="Q448" s="87">
        <v>317</v>
      </c>
      <c r="R448" s="88">
        <v>314</v>
      </c>
      <c r="S448" s="88">
        <v>311</v>
      </c>
      <c r="T448" s="88">
        <v>309</v>
      </c>
      <c r="U448" s="88">
        <v>306</v>
      </c>
      <c r="V448" s="88">
        <v>304</v>
      </c>
      <c r="W448" s="88">
        <v>301</v>
      </c>
      <c r="X448" s="89">
        <v>299</v>
      </c>
      <c r="Z448" s="662"/>
      <c r="AA448" s="666">
        <f>+AA446+10</f>
        <v>150</v>
      </c>
      <c r="AB448" s="86" t="str">
        <f>+AB446</f>
        <v>48-X</v>
      </c>
      <c r="AC448" s="87">
        <v>314</v>
      </c>
      <c r="AD448" s="88">
        <v>311</v>
      </c>
      <c r="AE448" s="88">
        <v>309</v>
      </c>
      <c r="AF448" s="88">
        <v>307</v>
      </c>
      <c r="AG448" s="88">
        <v>305</v>
      </c>
      <c r="AH448" s="88">
        <v>303</v>
      </c>
      <c r="AI448" s="88">
        <v>301</v>
      </c>
      <c r="AJ448" s="89">
        <v>299</v>
      </c>
      <c r="AL448" s="662"/>
      <c r="AM448" s="666">
        <f>+AM446+10</f>
        <v>150</v>
      </c>
      <c r="AN448" s="86" t="str">
        <f>+AN446</f>
        <v>48-X</v>
      </c>
      <c r="AO448" s="87">
        <v>314</v>
      </c>
      <c r="AP448" s="88">
        <v>311</v>
      </c>
      <c r="AQ448" s="88">
        <v>309</v>
      </c>
      <c r="AR448" s="88">
        <v>307</v>
      </c>
      <c r="AS448" s="88">
        <v>305</v>
      </c>
      <c r="AT448" s="88">
        <v>303</v>
      </c>
      <c r="AU448" s="88">
        <v>301</v>
      </c>
      <c r="AV448" s="89">
        <v>299</v>
      </c>
    </row>
    <row r="449" spans="1:48" ht="15" thickBot="1">
      <c r="A449">
        <v>449</v>
      </c>
      <c r="B449" s="662"/>
      <c r="C449" s="667"/>
      <c r="D449" s="90" t="str">
        <f>+D447</f>
        <v>48-XL</v>
      </c>
      <c r="E449" s="87">
        <v>317</v>
      </c>
      <c r="F449" s="88">
        <v>317</v>
      </c>
      <c r="G449" s="88">
        <v>317</v>
      </c>
      <c r="H449" s="88">
        <v>317</v>
      </c>
      <c r="I449" s="88">
        <v>318</v>
      </c>
      <c r="J449" s="88">
        <v>318</v>
      </c>
      <c r="K449" s="88">
        <v>318</v>
      </c>
      <c r="L449" s="89">
        <v>319</v>
      </c>
      <c r="N449" s="662"/>
      <c r="O449" s="667"/>
      <c r="P449" s="90" t="str">
        <f>+P447</f>
        <v>48-XL</v>
      </c>
      <c r="Q449" s="87">
        <v>317</v>
      </c>
      <c r="R449" s="88">
        <v>317</v>
      </c>
      <c r="S449" s="88">
        <v>317</v>
      </c>
      <c r="T449" s="88">
        <v>317</v>
      </c>
      <c r="U449" s="88">
        <v>318</v>
      </c>
      <c r="V449" s="88">
        <v>318</v>
      </c>
      <c r="W449" s="88">
        <v>318</v>
      </c>
      <c r="X449" s="89">
        <v>319</v>
      </c>
      <c r="Z449" s="662"/>
      <c r="AA449" s="667"/>
      <c r="AB449" s="90" t="str">
        <f>+AB447</f>
        <v>48-XL</v>
      </c>
      <c r="AC449" s="87">
        <v>313</v>
      </c>
      <c r="AD449" s="88">
        <v>313</v>
      </c>
      <c r="AE449" s="88">
        <v>313</v>
      </c>
      <c r="AF449" s="88">
        <v>313</v>
      </c>
      <c r="AG449" s="88">
        <v>314</v>
      </c>
      <c r="AH449" s="88">
        <v>314</v>
      </c>
      <c r="AI449" s="88">
        <v>314</v>
      </c>
      <c r="AJ449" s="89">
        <v>315</v>
      </c>
      <c r="AL449" s="662"/>
      <c r="AM449" s="667"/>
      <c r="AN449" s="90" t="str">
        <f>+AN447</f>
        <v>48-XL</v>
      </c>
      <c r="AO449" s="87">
        <v>313</v>
      </c>
      <c r="AP449" s="88">
        <v>312</v>
      </c>
      <c r="AQ449" s="88">
        <v>312</v>
      </c>
      <c r="AR449" s="88">
        <v>311</v>
      </c>
      <c r="AS449" s="88">
        <v>311</v>
      </c>
      <c r="AT449" s="88">
        <v>310</v>
      </c>
      <c r="AU449" s="88">
        <v>310</v>
      </c>
      <c r="AV449" s="89">
        <v>310</v>
      </c>
    </row>
    <row r="450" spans="1:48">
      <c r="A450">
        <v>450</v>
      </c>
      <c r="B450" s="662"/>
      <c r="C450" s="664">
        <f>+C448+10</f>
        <v>160</v>
      </c>
      <c r="D450" s="78" t="s">
        <v>133</v>
      </c>
      <c r="E450" s="83">
        <v>319</v>
      </c>
      <c r="F450" s="84">
        <v>318</v>
      </c>
      <c r="G450" s="84">
        <v>318</v>
      </c>
      <c r="H450" s="84">
        <v>317</v>
      </c>
      <c r="I450" s="84">
        <v>317</v>
      </c>
      <c r="J450" s="84">
        <v>316</v>
      </c>
      <c r="K450" s="84">
        <v>316</v>
      </c>
      <c r="L450" s="85">
        <v>316</v>
      </c>
      <c r="N450" s="662"/>
      <c r="O450" s="664">
        <f>+O448+10</f>
        <v>160</v>
      </c>
      <c r="P450" s="78" t="s">
        <v>133</v>
      </c>
      <c r="Q450" s="83">
        <v>319</v>
      </c>
      <c r="R450" s="84">
        <v>318</v>
      </c>
      <c r="S450" s="84">
        <v>318</v>
      </c>
      <c r="T450" s="84">
        <v>317</v>
      </c>
      <c r="U450" s="84">
        <v>317</v>
      </c>
      <c r="V450" s="84">
        <v>316</v>
      </c>
      <c r="W450" s="84">
        <v>316</v>
      </c>
      <c r="X450" s="85">
        <v>316</v>
      </c>
      <c r="Z450" s="662"/>
      <c r="AA450" s="664">
        <f>+AA448+10</f>
        <v>160</v>
      </c>
      <c r="AB450" s="78" t="s">
        <v>133</v>
      </c>
      <c r="AC450" s="83">
        <v>319</v>
      </c>
      <c r="AD450" s="84">
        <v>318</v>
      </c>
      <c r="AE450" s="84">
        <v>318</v>
      </c>
      <c r="AF450" s="84">
        <v>318</v>
      </c>
      <c r="AG450" s="84">
        <v>318</v>
      </c>
      <c r="AH450" s="84">
        <v>318</v>
      </c>
      <c r="AI450" s="84">
        <v>318</v>
      </c>
      <c r="AJ450" s="85">
        <v>318</v>
      </c>
      <c r="AL450" s="662"/>
      <c r="AM450" s="664">
        <f>+AM448+10</f>
        <v>160</v>
      </c>
      <c r="AN450" s="78" t="s">
        <v>133</v>
      </c>
      <c r="AO450" s="83">
        <v>319</v>
      </c>
      <c r="AP450" s="84">
        <v>318</v>
      </c>
      <c r="AQ450" s="84">
        <v>318</v>
      </c>
      <c r="AR450" s="84">
        <v>318</v>
      </c>
      <c r="AS450" s="84">
        <v>318</v>
      </c>
      <c r="AT450" s="84">
        <v>318</v>
      </c>
      <c r="AU450" s="84">
        <v>318</v>
      </c>
      <c r="AV450" s="85">
        <v>318</v>
      </c>
    </row>
    <row r="451" spans="1:48" ht="15" thickBot="1">
      <c r="A451">
        <v>451</v>
      </c>
      <c r="B451" s="662"/>
      <c r="C451" s="665"/>
      <c r="D451" s="82" t="s">
        <v>136</v>
      </c>
      <c r="E451" s="83">
        <v>319</v>
      </c>
      <c r="F451" s="84">
        <v>318</v>
      </c>
      <c r="G451" s="84">
        <v>317</v>
      </c>
      <c r="H451" s="84">
        <v>317</v>
      </c>
      <c r="I451" s="84">
        <v>316</v>
      </c>
      <c r="J451" s="84">
        <v>316</v>
      </c>
      <c r="K451" s="84">
        <v>315</v>
      </c>
      <c r="L451" s="85">
        <v>315</v>
      </c>
      <c r="N451" s="662"/>
      <c r="O451" s="665"/>
      <c r="P451" s="82" t="s">
        <v>136</v>
      </c>
      <c r="Q451" s="83">
        <v>319</v>
      </c>
      <c r="R451" s="84">
        <v>318</v>
      </c>
      <c r="S451" s="84">
        <v>317</v>
      </c>
      <c r="T451" s="84">
        <v>317</v>
      </c>
      <c r="U451" s="84">
        <v>316</v>
      </c>
      <c r="V451" s="84">
        <v>316</v>
      </c>
      <c r="W451" s="84">
        <v>315</v>
      </c>
      <c r="X451" s="85">
        <v>315</v>
      </c>
      <c r="Z451" s="662"/>
      <c r="AA451" s="665"/>
      <c r="AB451" s="82" t="s">
        <v>136</v>
      </c>
      <c r="AC451" s="83">
        <v>317</v>
      </c>
      <c r="AD451" s="84">
        <v>317</v>
      </c>
      <c r="AE451" s="84">
        <v>317</v>
      </c>
      <c r="AF451" s="84">
        <v>317</v>
      </c>
      <c r="AG451" s="84">
        <v>318</v>
      </c>
      <c r="AH451" s="84">
        <v>318</v>
      </c>
      <c r="AI451" s="84">
        <v>318</v>
      </c>
      <c r="AJ451" s="85">
        <v>319</v>
      </c>
      <c r="AL451" s="662"/>
      <c r="AM451" s="665"/>
      <c r="AN451" s="82" t="s">
        <v>136</v>
      </c>
      <c r="AO451" s="83">
        <v>317</v>
      </c>
      <c r="AP451" s="84">
        <v>317</v>
      </c>
      <c r="AQ451" s="84">
        <v>317</v>
      </c>
      <c r="AR451" s="84">
        <v>317</v>
      </c>
      <c r="AS451" s="84">
        <v>318</v>
      </c>
      <c r="AT451" s="84">
        <v>318</v>
      </c>
      <c r="AU451" s="84">
        <v>318</v>
      </c>
      <c r="AV451" s="85">
        <v>319</v>
      </c>
    </row>
    <row r="452" spans="1:48">
      <c r="A452">
        <v>452</v>
      </c>
      <c r="B452" s="662"/>
      <c r="C452" s="666">
        <f>+C450+10</f>
        <v>170</v>
      </c>
      <c r="D452" s="86" t="str">
        <f>+D450</f>
        <v>48-X</v>
      </c>
      <c r="E452" s="87">
        <v>317</v>
      </c>
      <c r="F452" s="88">
        <v>317</v>
      </c>
      <c r="G452" s="88">
        <v>317</v>
      </c>
      <c r="H452" s="88">
        <v>317</v>
      </c>
      <c r="I452" s="88">
        <v>317</v>
      </c>
      <c r="J452" s="88">
        <v>317</v>
      </c>
      <c r="K452" s="88">
        <v>317</v>
      </c>
      <c r="L452" s="89">
        <v>317</v>
      </c>
      <c r="N452" s="662"/>
      <c r="O452" s="666">
        <f>+O450+10</f>
        <v>170</v>
      </c>
      <c r="P452" s="86" t="str">
        <f>+P450</f>
        <v>48-X</v>
      </c>
      <c r="Q452" s="87">
        <v>317</v>
      </c>
      <c r="R452" s="88">
        <v>317</v>
      </c>
      <c r="S452" s="88">
        <v>317</v>
      </c>
      <c r="T452" s="88">
        <v>317</v>
      </c>
      <c r="U452" s="88">
        <v>317</v>
      </c>
      <c r="V452" s="88">
        <v>317</v>
      </c>
      <c r="W452" s="88">
        <v>317</v>
      </c>
      <c r="X452" s="89">
        <v>317</v>
      </c>
      <c r="Z452" s="662"/>
      <c r="AA452" s="666">
        <f>+AA450+10</f>
        <v>170</v>
      </c>
      <c r="AB452" s="86" t="str">
        <f>+AB450</f>
        <v>48-X</v>
      </c>
      <c r="AC452" s="87">
        <v>317</v>
      </c>
      <c r="AD452" s="88">
        <v>317</v>
      </c>
      <c r="AE452" s="88">
        <v>317</v>
      </c>
      <c r="AF452" s="88">
        <v>317</v>
      </c>
      <c r="AG452" s="88">
        <v>317</v>
      </c>
      <c r="AH452" s="88">
        <v>317</v>
      </c>
      <c r="AI452" s="88">
        <v>317</v>
      </c>
      <c r="AJ452" s="89">
        <v>317</v>
      </c>
      <c r="AL452" s="662"/>
      <c r="AM452" s="666">
        <f>+AM450+10</f>
        <v>170</v>
      </c>
      <c r="AN452" s="86" t="str">
        <f>+AN450</f>
        <v>48-X</v>
      </c>
      <c r="AO452" s="87">
        <v>317</v>
      </c>
      <c r="AP452" s="88">
        <v>317</v>
      </c>
      <c r="AQ452" s="88">
        <v>317</v>
      </c>
      <c r="AR452" s="88">
        <v>317</v>
      </c>
      <c r="AS452" s="88">
        <v>317</v>
      </c>
      <c r="AT452" s="88">
        <v>317</v>
      </c>
      <c r="AU452" s="88">
        <v>317</v>
      </c>
      <c r="AV452" s="89">
        <v>317</v>
      </c>
    </row>
    <row r="453" spans="1:48" ht="15" thickBot="1">
      <c r="A453">
        <v>453</v>
      </c>
      <c r="B453" s="662"/>
      <c r="C453" s="667"/>
      <c r="D453" s="90" t="str">
        <f>+D451</f>
        <v>48-XL</v>
      </c>
      <c r="E453" s="87">
        <v>317</v>
      </c>
      <c r="F453" s="88">
        <v>317</v>
      </c>
      <c r="G453" s="88">
        <v>317</v>
      </c>
      <c r="H453" s="88">
        <v>317</v>
      </c>
      <c r="I453" s="88">
        <v>317</v>
      </c>
      <c r="J453" s="88">
        <v>317</v>
      </c>
      <c r="K453" s="88">
        <v>317</v>
      </c>
      <c r="L453" s="89">
        <v>317</v>
      </c>
      <c r="N453" s="662"/>
      <c r="O453" s="667"/>
      <c r="P453" s="90" t="str">
        <f>+P451</f>
        <v>48-XL</v>
      </c>
      <c r="Q453" s="87">
        <v>317</v>
      </c>
      <c r="R453" s="88">
        <v>317</v>
      </c>
      <c r="S453" s="88">
        <v>317</v>
      </c>
      <c r="T453" s="88">
        <v>317</v>
      </c>
      <c r="U453" s="88">
        <v>317</v>
      </c>
      <c r="V453" s="88">
        <v>317</v>
      </c>
      <c r="W453" s="88">
        <v>317</v>
      </c>
      <c r="X453" s="89">
        <v>317</v>
      </c>
      <c r="Z453" s="662"/>
      <c r="AA453" s="667"/>
      <c r="AB453" s="90" t="str">
        <f>+AB451</f>
        <v>48-XL</v>
      </c>
      <c r="AC453" s="87">
        <v>315</v>
      </c>
      <c r="AD453" s="88">
        <v>315</v>
      </c>
      <c r="AE453" s="88">
        <v>315</v>
      </c>
      <c r="AF453" s="88">
        <v>315</v>
      </c>
      <c r="AG453" s="88">
        <v>315</v>
      </c>
      <c r="AH453" s="88">
        <v>315</v>
      </c>
      <c r="AI453" s="88">
        <v>315</v>
      </c>
      <c r="AJ453" s="89">
        <v>316</v>
      </c>
      <c r="AL453" s="662"/>
      <c r="AM453" s="667"/>
      <c r="AN453" s="90" t="str">
        <f>+AN451</f>
        <v>48-XL</v>
      </c>
      <c r="AO453" s="87">
        <v>318</v>
      </c>
      <c r="AP453" s="88">
        <v>317</v>
      </c>
      <c r="AQ453" s="88">
        <v>317</v>
      </c>
      <c r="AR453" s="88">
        <v>317</v>
      </c>
      <c r="AS453" s="88">
        <v>316</v>
      </c>
      <c r="AT453" s="88">
        <v>316</v>
      </c>
      <c r="AU453" s="88">
        <v>316</v>
      </c>
      <c r="AV453" s="89">
        <v>316</v>
      </c>
    </row>
    <row r="454" spans="1:48">
      <c r="A454">
        <v>454</v>
      </c>
      <c r="B454" s="662"/>
      <c r="C454" s="664">
        <f>+C452+10</f>
        <v>180</v>
      </c>
      <c r="D454" s="78" t="s">
        <v>133</v>
      </c>
      <c r="E454" s="184"/>
      <c r="F454" s="183"/>
      <c r="G454" s="84">
        <v>318</v>
      </c>
      <c r="H454" s="84">
        <v>318</v>
      </c>
      <c r="I454" s="84">
        <v>318</v>
      </c>
      <c r="J454" s="84">
        <v>318</v>
      </c>
      <c r="K454" s="84">
        <v>318</v>
      </c>
      <c r="L454" s="85">
        <v>318</v>
      </c>
      <c r="N454" s="662"/>
      <c r="O454" s="664">
        <f>+O452+10</f>
        <v>180</v>
      </c>
      <c r="P454" s="78" t="s">
        <v>133</v>
      </c>
      <c r="Q454" s="184"/>
      <c r="R454" s="183"/>
      <c r="S454" s="84">
        <v>318</v>
      </c>
      <c r="T454" s="84">
        <v>318</v>
      </c>
      <c r="U454" s="84">
        <v>318</v>
      </c>
      <c r="V454" s="84">
        <v>318</v>
      </c>
      <c r="W454" s="84">
        <v>318</v>
      </c>
      <c r="X454" s="85">
        <v>318</v>
      </c>
      <c r="Z454" s="662"/>
      <c r="AA454" s="664">
        <f>+AA452+10</f>
        <v>180</v>
      </c>
      <c r="AB454" s="78" t="s">
        <v>133</v>
      </c>
      <c r="AC454" s="184"/>
      <c r="AD454" s="183"/>
      <c r="AE454" s="84">
        <v>317</v>
      </c>
      <c r="AF454" s="84">
        <v>316</v>
      </c>
      <c r="AG454" s="84">
        <v>315</v>
      </c>
      <c r="AH454" s="84">
        <v>314</v>
      </c>
      <c r="AI454" s="84">
        <v>313</v>
      </c>
      <c r="AJ454" s="85">
        <v>312</v>
      </c>
      <c r="AL454" s="662"/>
      <c r="AM454" s="664">
        <f>+AM452+10</f>
        <v>180</v>
      </c>
      <c r="AN454" s="78" t="s">
        <v>133</v>
      </c>
      <c r="AO454" s="184"/>
      <c r="AP454" s="183"/>
      <c r="AQ454" s="84">
        <v>317</v>
      </c>
      <c r="AR454" s="84">
        <v>316</v>
      </c>
      <c r="AS454" s="84">
        <v>315</v>
      </c>
      <c r="AT454" s="84">
        <v>314</v>
      </c>
      <c r="AU454" s="84">
        <v>313</v>
      </c>
      <c r="AV454" s="85">
        <v>312</v>
      </c>
    </row>
    <row r="455" spans="1:48" ht="15" thickBot="1">
      <c r="A455">
        <v>455</v>
      </c>
      <c r="B455" s="662"/>
      <c r="C455" s="665"/>
      <c r="D455" s="82" t="s">
        <v>136</v>
      </c>
      <c r="E455" s="184"/>
      <c r="F455" s="183"/>
      <c r="G455" s="84">
        <v>318</v>
      </c>
      <c r="H455" s="84">
        <v>318</v>
      </c>
      <c r="I455" s="84">
        <v>318</v>
      </c>
      <c r="J455" s="84">
        <v>318</v>
      </c>
      <c r="K455" s="84">
        <v>318</v>
      </c>
      <c r="L455" s="85">
        <v>318</v>
      </c>
      <c r="N455" s="662"/>
      <c r="O455" s="665"/>
      <c r="P455" s="82" t="s">
        <v>136</v>
      </c>
      <c r="Q455" s="184"/>
      <c r="R455" s="183"/>
      <c r="S455" s="84">
        <v>318</v>
      </c>
      <c r="T455" s="84">
        <v>318</v>
      </c>
      <c r="U455" s="84">
        <v>318</v>
      </c>
      <c r="V455" s="84">
        <v>318</v>
      </c>
      <c r="W455" s="84">
        <v>318</v>
      </c>
      <c r="X455" s="85">
        <v>318</v>
      </c>
      <c r="Z455" s="662"/>
      <c r="AA455" s="665"/>
      <c r="AB455" s="82" t="s">
        <v>136</v>
      </c>
      <c r="AC455" s="184"/>
      <c r="AD455" s="183"/>
      <c r="AE455" s="84">
        <v>318</v>
      </c>
      <c r="AF455" s="84">
        <v>318</v>
      </c>
      <c r="AG455" s="84">
        <v>318</v>
      </c>
      <c r="AH455" s="84">
        <v>318</v>
      </c>
      <c r="AI455" s="84">
        <v>318</v>
      </c>
      <c r="AJ455" s="85">
        <v>319</v>
      </c>
      <c r="AL455" s="662"/>
      <c r="AM455" s="665"/>
      <c r="AN455" s="82" t="s">
        <v>136</v>
      </c>
      <c r="AO455" s="184"/>
      <c r="AP455" s="183"/>
      <c r="AQ455" s="84">
        <v>318</v>
      </c>
      <c r="AR455" s="84">
        <v>318</v>
      </c>
      <c r="AS455" s="84">
        <v>318</v>
      </c>
      <c r="AT455" s="84">
        <v>318</v>
      </c>
      <c r="AU455" s="84">
        <v>318</v>
      </c>
      <c r="AV455" s="85">
        <v>319</v>
      </c>
    </row>
    <row r="456" spans="1:48">
      <c r="A456">
        <v>456</v>
      </c>
      <c r="B456" s="662"/>
      <c r="C456" s="666">
        <f>+C454+10</f>
        <v>190</v>
      </c>
      <c r="D456" s="86" t="str">
        <f>+D454</f>
        <v>48-X</v>
      </c>
      <c r="E456" s="184"/>
      <c r="F456" s="183"/>
      <c r="G456" s="183"/>
      <c r="H456" s="88">
        <v>316</v>
      </c>
      <c r="I456" s="88">
        <v>316</v>
      </c>
      <c r="J456" s="88">
        <v>316</v>
      </c>
      <c r="K456" s="88">
        <v>316</v>
      </c>
      <c r="L456" s="89">
        <v>316</v>
      </c>
      <c r="N456" s="662"/>
      <c r="O456" s="666">
        <f>+O454+10</f>
        <v>190</v>
      </c>
      <c r="P456" s="86" t="str">
        <f>+P454</f>
        <v>48-X</v>
      </c>
      <c r="Q456" s="184"/>
      <c r="R456" s="183"/>
      <c r="S456" s="183"/>
      <c r="T456" s="88">
        <v>316</v>
      </c>
      <c r="U456" s="88">
        <v>316</v>
      </c>
      <c r="V456" s="88">
        <v>316</v>
      </c>
      <c r="W456" s="88">
        <v>316</v>
      </c>
      <c r="X456" s="89">
        <v>316</v>
      </c>
      <c r="Z456" s="662"/>
      <c r="AA456" s="666">
        <f>+AA454+10</f>
        <v>190</v>
      </c>
      <c r="AB456" s="86" t="str">
        <f>+AB454</f>
        <v>48-X</v>
      </c>
      <c r="AC456" s="184"/>
      <c r="AD456" s="183"/>
      <c r="AE456" s="183"/>
      <c r="AF456" s="88">
        <v>316</v>
      </c>
      <c r="AG456" s="88">
        <v>316</v>
      </c>
      <c r="AH456" s="88">
        <v>316</v>
      </c>
      <c r="AI456" s="88">
        <v>316</v>
      </c>
      <c r="AJ456" s="89">
        <v>316</v>
      </c>
      <c r="AL456" s="662"/>
      <c r="AM456" s="666">
        <f>+AM454+10</f>
        <v>190</v>
      </c>
      <c r="AN456" s="86" t="str">
        <f>+AN454</f>
        <v>48-X</v>
      </c>
      <c r="AO456" s="184"/>
      <c r="AP456" s="183"/>
      <c r="AQ456" s="183"/>
      <c r="AR456" s="88">
        <v>316</v>
      </c>
      <c r="AS456" s="88">
        <v>316</v>
      </c>
      <c r="AT456" s="88">
        <v>316</v>
      </c>
      <c r="AU456" s="88">
        <v>316</v>
      </c>
      <c r="AV456" s="89">
        <v>316</v>
      </c>
    </row>
    <row r="457" spans="1:48" ht="15" thickBot="1">
      <c r="A457">
        <v>457</v>
      </c>
      <c r="B457" s="662"/>
      <c r="C457" s="667"/>
      <c r="D457" s="90" t="str">
        <f>+D455</f>
        <v>48-XL</v>
      </c>
      <c r="E457" s="184"/>
      <c r="F457" s="183"/>
      <c r="G457" s="183"/>
      <c r="H457" s="88">
        <v>316</v>
      </c>
      <c r="I457" s="88">
        <v>316</v>
      </c>
      <c r="J457" s="88">
        <v>316</v>
      </c>
      <c r="K457" s="88">
        <v>316</v>
      </c>
      <c r="L457" s="89">
        <v>316</v>
      </c>
      <c r="N457" s="662"/>
      <c r="O457" s="667"/>
      <c r="P457" s="90" t="str">
        <f>+P455</f>
        <v>48-XL</v>
      </c>
      <c r="Q457" s="184"/>
      <c r="R457" s="183"/>
      <c r="S457" s="183"/>
      <c r="T457" s="88">
        <v>316</v>
      </c>
      <c r="U457" s="88">
        <v>316</v>
      </c>
      <c r="V457" s="88">
        <v>316</v>
      </c>
      <c r="W457" s="88">
        <v>316</v>
      </c>
      <c r="X457" s="89">
        <v>316</v>
      </c>
      <c r="Z457" s="662"/>
      <c r="AA457" s="667"/>
      <c r="AB457" s="90" t="str">
        <f>+AB455</f>
        <v>48-XL</v>
      </c>
      <c r="AC457" s="184"/>
      <c r="AD457" s="183"/>
      <c r="AE457" s="183"/>
      <c r="AF457" s="88">
        <v>315</v>
      </c>
      <c r="AG457" s="88">
        <v>314</v>
      </c>
      <c r="AH457" s="88">
        <v>314</v>
      </c>
      <c r="AI457" s="88">
        <v>314</v>
      </c>
      <c r="AJ457" s="89">
        <v>314</v>
      </c>
      <c r="AL457" s="662"/>
      <c r="AM457" s="667"/>
      <c r="AN457" s="90" t="str">
        <f>+AN455</f>
        <v>48-XL</v>
      </c>
      <c r="AO457" s="184"/>
      <c r="AP457" s="183"/>
      <c r="AQ457" s="183"/>
      <c r="AR457" s="88">
        <v>315</v>
      </c>
      <c r="AS457" s="88">
        <v>314</v>
      </c>
      <c r="AT457" s="88">
        <v>314</v>
      </c>
      <c r="AU457" s="88">
        <v>314</v>
      </c>
      <c r="AV457" s="89">
        <v>314</v>
      </c>
    </row>
    <row r="458" spans="1:48">
      <c r="A458">
        <v>458</v>
      </c>
      <c r="B458" s="662"/>
      <c r="C458" s="664">
        <f>+C456+10</f>
        <v>200</v>
      </c>
      <c r="D458" s="78" t="s">
        <v>133</v>
      </c>
      <c r="E458" s="184"/>
      <c r="F458" s="183"/>
      <c r="G458" s="183"/>
      <c r="H458" s="183"/>
      <c r="I458" s="183"/>
      <c r="J458" s="84">
        <v>317</v>
      </c>
      <c r="K458" s="84">
        <v>317</v>
      </c>
      <c r="L458" s="85">
        <v>317</v>
      </c>
      <c r="N458" s="662"/>
      <c r="O458" s="664">
        <f>+O456+10</f>
        <v>200</v>
      </c>
      <c r="P458" s="78" t="s">
        <v>133</v>
      </c>
      <c r="Q458" s="184"/>
      <c r="R458" s="183"/>
      <c r="S458" s="183"/>
      <c r="T458" s="183"/>
      <c r="U458" s="183"/>
      <c r="V458" s="84">
        <v>317</v>
      </c>
      <c r="W458" s="84">
        <v>317</v>
      </c>
      <c r="X458" s="85">
        <v>317</v>
      </c>
      <c r="Z458" s="662"/>
      <c r="AA458" s="664">
        <f>+AA456+10</f>
        <v>200</v>
      </c>
      <c r="AB458" s="78" t="s">
        <v>133</v>
      </c>
      <c r="AC458" s="184"/>
      <c r="AD458" s="183"/>
      <c r="AE458" s="183"/>
      <c r="AF458" s="183"/>
      <c r="AG458" s="183"/>
      <c r="AH458" s="84">
        <v>317</v>
      </c>
      <c r="AI458" s="84">
        <v>317</v>
      </c>
      <c r="AJ458" s="85">
        <v>317</v>
      </c>
      <c r="AL458" s="662"/>
      <c r="AM458" s="664">
        <f>+AM456+10</f>
        <v>200</v>
      </c>
      <c r="AN458" s="78" t="s">
        <v>133</v>
      </c>
      <c r="AO458" s="184"/>
      <c r="AP458" s="183"/>
      <c r="AQ458" s="183"/>
      <c r="AR458" s="183"/>
      <c r="AS458" s="183"/>
      <c r="AT458" s="84">
        <v>317</v>
      </c>
      <c r="AU458" s="84">
        <v>317</v>
      </c>
      <c r="AV458" s="85">
        <v>317</v>
      </c>
    </row>
    <row r="459" spans="1:48" ht="15" thickBot="1">
      <c r="A459">
        <v>459</v>
      </c>
      <c r="B459" s="663"/>
      <c r="C459" s="665"/>
      <c r="D459" s="82" t="s">
        <v>136</v>
      </c>
      <c r="E459" s="181"/>
      <c r="F459" s="180"/>
      <c r="G459" s="180"/>
      <c r="H459" s="180"/>
      <c r="I459" s="180"/>
      <c r="J459" s="186">
        <v>317</v>
      </c>
      <c r="K459" s="186">
        <v>317</v>
      </c>
      <c r="L459" s="185">
        <v>317</v>
      </c>
      <c r="N459" s="663"/>
      <c r="O459" s="665"/>
      <c r="P459" s="82" t="s">
        <v>136</v>
      </c>
      <c r="Q459" s="181"/>
      <c r="R459" s="180"/>
      <c r="S459" s="180"/>
      <c r="T459" s="180"/>
      <c r="U459" s="180"/>
      <c r="V459" s="186">
        <v>317</v>
      </c>
      <c r="W459" s="186">
        <v>317</v>
      </c>
      <c r="X459" s="185">
        <v>317</v>
      </c>
      <c r="Z459" s="663"/>
      <c r="AA459" s="665"/>
      <c r="AB459" s="82" t="s">
        <v>136</v>
      </c>
      <c r="AC459" s="181"/>
      <c r="AD459" s="180"/>
      <c r="AE459" s="180"/>
      <c r="AF459" s="180"/>
      <c r="AG459" s="180"/>
      <c r="AH459" s="186">
        <v>316</v>
      </c>
      <c r="AI459" s="186">
        <v>316</v>
      </c>
      <c r="AJ459" s="185">
        <v>316</v>
      </c>
      <c r="AL459" s="663"/>
      <c r="AM459" s="665"/>
      <c r="AN459" s="82" t="s">
        <v>136</v>
      </c>
      <c r="AO459" s="181"/>
      <c r="AP459" s="180"/>
      <c r="AQ459" s="180"/>
      <c r="AR459" s="180"/>
      <c r="AS459" s="180"/>
      <c r="AT459" s="186">
        <v>316</v>
      </c>
      <c r="AU459" s="186">
        <v>316</v>
      </c>
      <c r="AV459" s="185">
        <v>316</v>
      </c>
    </row>
    <row r="460" spans="1:48">
      <c r="A460">
        <v>460</v>
      </c>
    </row>
    <row r="461" spans="1:48">
      <c r="A461">
        <v>461</v>
      </c>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1112</v>
      </c>
      <c r="C467" s="650"/>
      <c r="D467" s="651"/>
      <c r="E467" s="649" t="s">
        <v>1132</v>
      </c>
      <c r="F467" s="650"/>
      <c r="G467" s="650"/>
      <c r="H467" s="650"/>
      <c r="I467" s="650"/>
      <c r="J467" s="650"/>
      <c r="K467" s="650"/>
      <c r="L467" s="651"/>
      <c r="N467" s="649" t="s">
        <v>1114</v>
      </c>
      <c r="O467" s="650"/>
      <c r="P467" s="651"/>
      <c r="Q467" s="649" t="s">
        <v>1132</v>
      </c>
      <c r="R467" s="650"/>
      <c r="S467" s="650"/>
      <c r="T467" s="650"/>
      <c r="U467" s="650"/>
      <c r="V467" s="650"/>
      <c r="W467" s="650"/>
      <c r="X467" s="651"/>
      <c r="Z467" s="649" t="s">
        <v>1115</v>
      </c>
      <c r="AA467" s="650"/>
      <c r="AB467" s="651"/>
      <c r="AC467" s="649" t="s">
        <v>1132</v>
      </c>
      <c r="AD467" s="650"/>
      <c r="AE467" s="650"/>
      <c r="AF467" s="650"/>
      <c r="AG467" s="650"/>
      <c r="AH467" s="650"/>
      <c r="AI467" s="650"/>
      <c r="AJ467" s="651"/>
      <c r="AL467" s="649" t="s">
        <v>1116</v>
      </c>
      <c r="AM467" s="650"/>
      <c r="AN467" s="651"/>
      <c r="AO467" s="649" t="s">
        <v>1132</v>
      </c>
      <c r="AP467" s="650"/>
      <c r="AQ467" s="650"/>
      <c r="AR467" s="650"/>
      <c r="AS467" s="650"/>
      <c r="AT467" s="650"/>
      <c r="AU467" s="650"/>
      <c r="AV467" s="651"/>
    </row>
    <row r="468" spans="1:48" ht="15.75" customHeight="1">
      <c r="A468">
        <v>468</v>
      </c>
      <c r="B468" s="652" t="s">
        <v>1128</v>
      </c>
      <c r="C468" s="652" t="s">
        <v>634</v>
      </c>
      <c r="D468" s="669" t="s">
        <v>1119</v>
      </c>
      <c r="E468" s="676" t="s">
        <v>1120</v>
      </c>
      <c r="F468" s="677"/>
      <c r="G468" s="677"/>
      <c r="H468" s="677"/>
      <c r="I468" s="677"/>
      <c r="J468" s="677"/>
      <c r="K468" s="677"/>
      <c r="L468" s="678"/>
      <c r="N468" s="652" t="s">
        <v>1128</v>
      </c>
      <c r="O468" s="652" t="s">
        <v>634</v>
      </c>
      <c r="P468" s="669" t="s">
        <v>1119</v>
      </c>
      <c r="Q468" s="676" t="s">
        <v>1120</v>
      </c>
      <c r="R468" s="677"/>
      <c r="S468" s="677"/>
      <c r="T468" s="677"/>
      <c r="U468" s="677"/>
      <c r="V468" s="677"/>
      <c r="W468" s="677"/>
      <c r="X468" s="678"/>
      <c r="Z468" s="652" t="s">
        <v>1128</v>
      </c>
      <c r="AA468" s="652" t="s">
        <v>634</v>
      </c>
      <c r="AB468" s="669" t="s">
        <v>1119</v>
      </c>
      <c r="AC468" s="676" t="s">
        <v>1120</v>
      </c>
      <c r="AD468" s="677"/>
      <c r="AE468" s="677"/>
      <c r="AF468" s="677"/>
      <c r="AG468" s="677"/>
      <c r="AH468" s="677"/>
      <c r="AI468" s="677"/>
      <c r="AJ468" s="678"/>
      <c r="AL468" s="652" t="s">
        <v>1128</v>
      </c>
      <c r="AM468" s="652" t="s">
        <v>634</v>
      </c>
      <c r="AN468" s="669" t="s">
        <v>1119</v>
      </c>
      <c r="AO468" s="676" t="s">
        <v>1120</v>
      </c>
      <c r="AP468" s="677"/>
      <c r="AQ468" s="677"/>
      <c r="AR468" s="677"/>
      <c r="AS468" s="677"/>
      <c r="AT468" s="677"/>
      <c r="AU468" s="677"/>
      <c r="AV468" s="678"/>
    </row>
    <row r="469" spans="1:48" ht="15" customHeight="1" thickBot="1">
      <c r="A469">
        <v>469</v>
      </c>
      <c r="B469" s="668"/>
      <c r="C469" s="668"/>
      <c r="D469" s="670"/>
      <c r="E469" s="679"/>
      <c r="F469" s="680"/>
      <c r="G469" s="680"/>
      <c r="H469" s="680"/>
      <c r="I469" s="680"/>
      <c r="J469" s="680"/>
      <c r="K469" s="680"/>
      <c r="L469" s="681"/>
      <c r="N469" s="668"/>
      <c r="O469" s="668"/>
      <c r="P469" s="670"/>
      <c r="Q469" s="679"/>
      <c r="R469" s="680"/>
      <c r="S469" s="680"/>
      <c r="T469" s="680"/>
      <c r="U469" s="680"/>
      <c r="V469" s="680"/>
      <c r="W469" s="680"/>
      <c r="X469" s="681"/>
      <c r="Z469" s="668"/>
      <c r="AA469" s="668"/>
      <c r="AB469" s="670"/>
      <c r="AC469" s="679"/>
      <c r="AD469" s="680"/>
      <c r="AE469" s="680"/>
      <c r="AF469" s="680"/>
      <c r="AG469" s="680"/>
      <c r="AH469" s="680"/>
      <c r="AI469" s="680"/>
      <c r="AJ469" s="681"/>
      <c r="AL469" s="668"/>
      <c r="AM469" s="668"/>
      <c r="AN469" s="670"/>
      <c r="AO469" s="679"/>
      <c r="AP469" s="680"/>
      <c r="AQ469" s="680"/>
      <c r="AR469" s="680"/>
      <c r="AS469" s="680"/>
      <c r="AT469" s="680"/>
      <c r="AU469" s="680"/>
      <c r="AV469" s="681"/>
    </row>
    <row r="470" spans="1:48" ht="15" thickBot="1">
      <c r="A470">
        <v>470</v>
      </c>
      <c r="B470" s="653"/>
      <c r="C470" s="653"/>
      <c r="D470" s="671"/>
      <c r="E470" s="75">
        <v>0</v>
      </c>
      <c r="F470" s="76">
        <v>500</v>
      </c>
      <c r="G470" s="76">
        <v>1000</v>
      </c>
      <c r="H470" s="76">
        <v>1500</v>
      </c>
      <c r="I470" s="76">
        <v>2000</v>
      </c>
      <c r="J470" s="76">
        <v>2500</v>
      </c>
      <c r="K470" s="76">
        <v>3000</v>
      </c>
      <c r="L470" s="77">
        <v>3500</v>
      </c>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
        <v>1141</v>
      </c>
      <c r="C471" s="664">
        <v>100</v>
      </c>
      <c r="D471" s="78" t="s">
        <v>133</v>
      </c>
      <c r="E471" s="79">
        <v>151</v>
      </c>
      <c r="F471" s="80">
        <v>144</v>
      </c>
      <c r="G471" s="80">
        <v>138</v>
      </c>
      <c r="H471" s="80">
        <v>132</v>
      </c>
      <c r="I471" s="80">
        <v>126</v>
      </c>
      <c r="J471" s="80">
        <v>120</v>
      </c>
      <c r="K471" s="80">
        <v>114</v>
      </c>
      <c r="L471" s="81">
        <v>108</v>
      </c>
      <c r="N471" s="661" t="s">
        <v>1141</v>
      </c>
      <c r="O471" s="664">
        <v>100</v>
      </c>
      <c r="P471" s="78" t="s">
        <v>133</v>
      </c>
      <c r="Q471" s="79">
        <v>151</v>
      </c>
      <c r="R471" s="80">
        <v>144</v>
      </c>
      <c r="S471" s="80">
        <v>138</v>
      </c>
      <c r="T471" s="80">
        <v>132</v>
      </c>
      <c r="U471" s="80">
        <v>126</v>
      </c>
      <c r="V471" s="80">
        <v>120</v>
      </c>
      <c r="W471" s="80">
        <v>114</v>
      </c>
      <c r="X471" s="81">
        <v>108</v>
      </c>
      <c r="Z471" s="661" t="s">
        <v>1141</v>
      </c>
      <c r="AA471" s="664">
        <v>100</v>
      </c>
      <c r="AB471" s="78" t="s">
        <v>133</v>
      </c>
      <c r="AC471" s="79">
        <v>151</v>
      </c>
      <c r="AD471" s="80">
        <v>145</v>
      </c>
      <c r="AE471" s="80">
        <v>139</v>
      </c>
      <c r="AF471" s="80">
        <v>133</v>
      </c>
      <c r="AG471" s="80">
        <v>127</v>
      </c>
      <c r="AH471" s="80">
        <v>121</v>
      </c>
      <c r="AI471" s="80">
        <v>115</v>
      </c>
      <c r="AJ471" s="81">
        <v>109</v>
      </c>
      <c r="AL471" s="661" t="s">
        <v>1141</v>
      </c>
      <c r="AM471" s="664">
        <v>100</v>
      </c>
      <c r="AN471" s="78" t="s">
        <v>133</v>
      </c>
      <c r="AO471" s="79">
        <v>147</v>
      </c>
      <c r="AP471" s="80">
        <v>145</v>
      </c>
      <c r="AQ471" s="80">
        <v>144</v>
      </c>
      <c r="AR471" s="80">
        <v>143</v>
      </c>
      <c r="AS471" s="80">
        <v>142</v>
      </c>
      <c r="AT471" s="80">
        <v>141</v>
      </c>
      <c r="AU471" s="80">
        <v>140</v>
      </c>
      <c r="AV471" s="81">
        <v>139</v>
      </c>
    </row>
    <row r="472" spans="1:48" ht="15" thickBot="1">
      <c r="A472">
        <v>472</v>
      </c>
      <c r="B472" s="662"/>
      <c r="C472" s="665"/>
      <c r="D472" s="82" t="s">
        <v>136</v>
      </c>
      <c r="E472" s="83">
        <v>166</v>
      </c>
      <c r="F472" s="84">
        <v>158</v>
      </c>
      <c r="G472" s="84">
        <v>151</v>
      </c>
      <c r="H472" s="84">
        <v>144</v>
      </c>
      <c r="I472" s="84">
        <v>136</v>
      </c>
      <c r="J472" s="84">
        <v>129</v>
      </c>
      <c r="K472" s="84">
        <v>122</v>
      </c>
      <c r="L472" s="85">
        <v>115</v>
      </c>
      <c r="N472" s="662"/>
      <c r="O472" s="665"/>
      <c r="P472" s="82" t="s">
        <v>136</v>
      </c>
      <c r="Q472" s="83">
        <v>166</v>
      </c>
      <c r="R472" s="84">
        <v>158</v>
      </c>
      <c r="S472" s="84">
        <v>151</v>
      </c>
      <c r="T472" s="84">
        <v>144</v>
      </c>
      <c r="U472" s="84">
        <v>136</v>
      </c>
      <c r="V472" s="84">
        <v>129</v>
      </c>
      <c r="W472" s="84">
        <v>122</v>
      </c>
      <c r="X472" s="85">
        <v>115</v>
      </c>
      <c r="Z472" s="662"/>
      <c r="AA472" s="665"/>
      <c r="AB472" s="82" t="s">
        <v>136</v>
      </c>
      <c r="AC472" s="83">
        <v>166</v>
      </c>
      <c r="AD472" s="84">
        <v>159</v>
      </c>
      <c r="AE472" s="84">
        <v>152</v>
      </c>
      <c r="AF472" s="84">
        <v>145</v>
      </c>
      <c r="AG472" s="84">
        <v>138</v>
      </c>
      <c r="AH472" s="84">
        <v>131</v>
      </c>
      <c r="AI472" s="84">
        <v>124</v>
      </c>
      <c r="AJ472" s="85">
        <v>118</v>
      </c>
      <c r="AL472" s="662"/>
      <c r="AM472" s="665"/>
      <c r="AN472" s="82" t="s">
        <v>136</v>
      </c>
      <c r="AO472" s="83">
        <v>152</v>
      </c>
      <c r="AP472" s="84">
        <v>152</v>
      </c>
      <c r="AQ472" s="84">
        <v>152</v>
      </c>
      <c r="AR472" s="84">
        <v>152</v>
      </c>
      <c r="AS472" s="84">
        <v>152</v>
      </c>
      <c r="AT472" s="84">
        <v>152</v>
      </c>
      <c r="AU472" s="84">
        <v>152</v>
      </c>
      <c r="AV472" s="85">
        <v>152</v>
      </c>
    </row>
    <row r="473" spans="1:48">
      <c r="A473">
        <v>473</v>
      </c>
      <c r="B473" s="662"/>
      <c r="C473" s="666">
        <v>110</v>
      </c>
      <c r="D473" s="86" t="str">
        <f>+D471</f>
        <v>48-X</v>
      </c>
      <c r="E473" s="87">
        <v>174</v>
      </c>
      <c r="F473" s="88">
        <v>167</v>
      </c>
      <c r="G473" s="88">
        <v>160</v>
      </c>
      <c r="H473" s="88">
        <v>153</v>
      </c>
      <c r="I473" s="88">
        <v>146</v>
      </c>
      <c r="J473" s="88">
        <v>139</v>
      </c>
      <c r="K473" s="88">
        <v>132</v>
      </c>
      <c r="L473" s="89">
        <v>126</v>
      </c>
      <c r="N473" s="662"/>
      <c r="O473" s="666">
        <v>110</v>
      </c>
      <c r="P473" s="86" t="str">
        <f>+P471</f>
        <v>48-X</v>
      </c>
      <c r="Q473" s="87">
        <v>174</v>
      </c>
      <c r="R473" s="88">
        <v>167</v>
      </c>
      <c r="S473" s="88">
        <v>160</v>
      </c>
      <c r="T473" s="88">
        <v>153</v>
      </c>
      <c r="U473" s="88">
        <v>146</v>
      </c>
      <c r="V473" s="88">
        <v>139</v>
      </c>
      <c r="W473" s="88">
        <v>132</v>
      </c>
      <c r="X473" s="89">
        <v>126</v>
      </c>
      <c r="Z473" s="662"/>
      <c r="AA473" s="666">
        <v>110</v>
      </c>
      <c r="AB473" s="86" t="str">
        <f>+AB471</f>
        <v>48-X</v>
      </c>
      <c r="AC473" s="87">
        <v>174</v>
      </c>
      <c r="AD473" s="88">
        <v>167</v>
      </c>
      <c r="AE473" s="88">
        <v>160</v>
      </c>
      <c r="AF473" s="88">
        <v>153</v>
      </c>
      <c r="AG473" s="88">
        <v>146</v>
      </c>
      <c r="AH473" s="88">
        <v>139</v>
      </c>
      <c r="AI473" s="88">
        <v>132</v>
      </c>
      <c r="AJ473" s="89">
        <v>126</v>
      </c>
      <c r="AL473" s="662"/>
      <c r="AM473" s="666">
        <v>110</v>
      </c>
      <c r="AN473" s="86" t="str">
        <f>+AN471</f>
        <v>48-X</v>
      </c>
      <c r="AO473" s="87">
        <v>174</v>
      </c>
      <c r="AP473" s="88">
        <v>169</v>
      </c>
      <c r="AQ473" s="88">
        <v>164</v>
      </c>
      <c r="AR473" s="88">
        <v>159</v>
      </c>
      <c r="AS473" s="88">
        <v>154</v>
      </c>
      <c r="AT473" s="88">
        <v>149</v>
      </c>
      <c r="AU473" s="88">
        <v>144</v>
      </c>
      <c r="AV473" s="89">
        <v>139</v>
      </c>
    </row>
    <row r="474" spans="1:48" ht="15" thickBot="1">
      <c r="A474">
        <v>474</v>
      </c>
      <c r="B474" s="662"/>
      <c r="C474" s="667"/>
      <c r="D474" s="90" t="str">
        <f>+D472</f>
        <v>48-XL</v>
      </c>
      <c r="E474" s="87">
        <v>193</v>
      </c>
      <c r="F474" s="88">
        <v>184</v>
      </c>
      <c r="G474" s="88">
        <v>176</v>
      </c>
      <c r="H474" s="88">
        <v>168</v>
      </c>
      <c r="I474" s="88">
        <v>160</v>
      </c>
      <c r="J474" s="88">
        <v>152</v>
      </c>
      <c r="K474" s="88">
        <v>144</v>
      </c>
      <c r="L474" s="89">
        <v>136</v>
      </c>
      <c r="N474" s="662"/>
      <c r="O474" s="667"/>
      <c r="P474" s="90" t="str">
        <f>+P472</f>
        <v>48-XL</v>
      </c>
      <c r="Q474" s="87">
        <v>193</v>
      </c>
      <c r="R474" s="88">
        <v>184</v>
      </c>
      <c r="S474" s="88">
        <v>176</v>
      </c>
      <c r="T474" s="88">
        <v>168</v>
      </c>
      <c r="U474" s="88">
        <v>160</v>
      </c>
      <c r="V474" s="88">
        <v>152</v>
      </c>
      <c r="W474" s="88">
        <v>144</v>
      </c>
      <c r="X474" s="89">
        <v>136</v>
      </c>
      <c r="Z474" s="662"/>
      <c r="AA474" s="667"/>
      <c r="AB474" s="90" t="str">
        <f>+AB472</f>
        <v>48-XL</v>
      </c>
      <c r="AC474" s="87">
        <v>193</v>
      </c>
      <c r="AD474" s="88">
        <v>184</v>
      </c>
      <c r="AE474" s="88">
        <v>176</v>
      </c>
      <c r="AF474" s="88">
        <v>167</v>
      </c>
      <c r="AG474" s="88">
        <v>159</v>
      </c>
      <c r="AH474" s="88">
        <v>150</v>
      </c>
      <c r="AI474" s="88">
        <v>142</v>
      </c>
      <c r="AJ474" s="89">
        <v>134</v>
      </c>
      <c r="AL474" s="662"/>
      <c r="AM474" s="667"/>
      <c r="AN474" s="90" t="str">
        <f>+AN472</f>
        <v>48-XL</v>
      </c>
      <c r="AO474" s="87">
        <v>171</v>
      </c>
      <c r="AP474" s="88">
        <v>168</v>
      </c>
      <c r="AQ474" s="88">
        <v>165</v>
      </c>
      <c r="AR474" s="88">
        <v>162</v>
      </c>
      <c r="AS474" s="88">
        <v>160</v>
      </c>
      <c r="AT474" s="88">
        <v>157</v>
      </c>
      <c r="AU474" s="88">
        <v>154</v>
      </c>
      <c r="AV474" s="89">
        <v>152</v>
      </c>
    </row>
    <row r="475" spans="1:48">
      <c r="A475">
        <v>475</v>
      </c>
      <c r="B475" s="662"/>
      <c r="C475" s="664">
        <f>+C473+10</f>
        <v>120</v>
      </c>
      <c r="D475" s="78" t="s">
        <v>133</v>
      </c>
      <c r="E475" s="83">
        <v>198</v>
      </c>
      <c r="F475" s="84">
        <v>190</v>
      </c>
      <c r="G475" s="84">
        <v>182</v>
      </c>
      <c r="H475" s="84">
        <v>174</v>
      </c>
      <c r="I475" s="84">
        <v>167</v>
      </c>
      <c r="J475" s="84">
        <v>159</v>
      </c>
      <c r="K475" s="84">
        <v>151</v>
      </c>
      <c r="L475" s="85">
        <v>144</v>
      </c>
      <c r="N475" s="662"/>
      <c r="O475" s="664">
        <f>+O473+10</f>
        <v>120</v>
      </c>
      <c r="P475" s="78" t="s">
        <v>133</v>
      </c>
      <c r="Q475" s="83">
        <v>198</v>
      </c>
      <c r="R475" s="84">
        <v>190</v>
      </c>
      <c r="S475" s="84">
        <v>182</v>
      </c>
      <c r="T475" s="84">
        <v>174</v>
      </c>
      <c r="U475" s="84">
        <v>167</v>
      </c>
      <c r="V475" s="84">
        <v>159</v>
      </c>
      <c r="W475" s="84">
        <v>151</v>
      </c>
      <c r="X475" s="85">
        <v>144</v>
      </c>
      <c r="Z475" s="662"/>
      <c r="AA475" s="664">
        <f>+AA473+10</f>
        <v>120</v>
      </c>
      <c r="AB475" s="78" t="s">
        <v>133</v>
      </c>
      <c r="AC475" s="83">
        <v>198</v>
      </c>
      <c r="AD475" s="84">
        <v>190</v>
      </c>
      <c r="AE475" s="84">
        <v>182</v>
      </c>
      <c r="AF475" s="84">
        <v>174</v>
      </c>
      <c r="AG475" s="84">
        <v>167</v>
      </c>
      <c r="AH475" s="84">
        <v>159</v>
      </c>
      <c r="AI475" s="84">
        <v>151</v>
      </c>
      <c r="AJ475" s="85">
        <v>144</v>
      </c>
      <c r="AL475" s="662"/>
      <c r="AM475" s="664">
        <f>+AM473+10</f>
        <v>120</v>
      </c>
      <c r="AN475" s="78" t="s">
        <v>133</v>
      </c>
      <c r="AO475" s="83">
        <v>198</v>
      </c>
      <c r="AP475" s="84">
        <v>189</v>
      </c>
      <c r="AQ475" s="84">
        <v>181</v>
      </c>
      <c r="AR475" s="84">
        <v>172</v>
      </c>
      <c r="AS475" s="84">
        <v>164</v>
      </c>
      <c r="AT475" s="84">
        <v>155</v>
      </c>
      <c r="AU475" s="84">
        <v>147</v>
      </c>
      <c r="AV475" s="85">
        <v>139</v>
      </c>
    </row>
    <row r="476" spans="1:48" ht="15" thickBot="1">
      <c r="A476">
        <v>476</v>
      </c>
      <c r="B476" s="662"/>
      <c r="C476" s="665"/>
      <c r="D476" s="82" t="s">
        <v>136</v>
      </c>
      <c r="E476" s="83">
        <v>215</v>
      </c>
      <c r="F476" s="84">
        <v>206</v>
      </c>
      <c r="G476" s="84">
        <v>198</v>
      </c>
      <c r="H476" s="84">
        <v>190</v>
      </c>
      <c r="I476" s="84">
        <v>182</v>
      </c>
      <c r="J476" s="84">
        <v>174</v>
      </c>
      <c r="K476" s="84">
        <v>166</v>
      </c>
      <c r="L476" s="85">
        <v>158</v>
      </c>
      <c r="N476" s="662"/>
      <c r="O476" s="665"/>
      <c r="P476" s="82" t="s">
        <v>136</v>
      </c>
      <c r="Q476" s="83">
        <v>215</v>
      </c>
      <c r="R476" s="84">
        <v>206</v>
      </c>
      <c r="S476" s="84">
        <v>198</v>
      </c>
      <c r="T476" s="84">
        <v>190</v>
      </c>
      <c r="U476" s="84">
        <v>182</v>
      </c>
      <c r="V476" s="84">
        <v>174</v>
      </c>
      <c r="W476" s="84">
        <v>166</v>
      </c>
      <c r="X476" s="85">
        <v>158</v>
      </c>
      <c r="Z476" s="662"/>
      <c r="AA476" s="665"/>
      <c r="AB476" s="82" t="s">
        <v>136</v>
      </c>
      <c r="AC476" s="83">
        <v>215</v>
      </c>
      <c r="AD476" s="84">
        <v>206</v>
      </c>
      <c r="AE476" s="84">
        <v>198</v>
      </c>
      <c r="AF476" s="84">
        <v>190</v>
      </c>
      <c r="AG476" s="84">
        <v>182</v>
      </c>
      <c r="AH476" s="84">
        <v>174</v>
      </c>
      <c r="AI476" s="84">
        <v>166</v>
      </c>
      <c r="AJ476" s="85">
        <v>158</v>
      </c>
      <c r="AL476" s="662"/>
      <c r="AM476" s="665"/>
      <c r="AN476" s="82" t="s">
        <v>136</v>
      </c>
      <c r="AO476" s="83">
        <v>206</v>
      </c>
      <c r="AP476" s="84">
        <v>198</v>
      </c>
      <c r="AQ476" s="84">
        <v>190</v>
      </c>
      <c r="AR476" s="84">
        <v>182</v>
      </c>
      <c r="AS476" s="84">
        <v>175</v>
      </c>
      <c r="AT476" s="84">
        <v>167</v>
      </c>
      <c r="AU476" s="84">
        <v>159</v>
      </c>
      <c r="AV476" s="85">
        <v>152</v>
      </c>
    </row>
    <row r="477" spans="1:48">
      <c r="A477">
        <v>477</v>
      </c>
      <c r="B477" s="662"/>
      <c r="C477" s="666">
        <f>+C475+10</f>
        <v>130</v>
      </c>
      <c r="D477" s="86" t="str">
        <f>+D475</f>
        <v>48-X</v>
      </c>
      <c r="E477" s="87">
        <v>216</v>
      </c>
      <c r="F477" s="88">
        <v>208</v>
      </c>
      <c r="G477" s="88">
        <v>200</v>
      </c>
      <c r="H477" s="88">
        <v>192</v>
      </c>
      <c r="I477" s="88">
        <v>185</v>
      </c>
      <c r="J477" s="88">
        <v>177</v>
      </c>
      <c r="K477" s="88">
        <v>169</v>
      </c>
      <c r="L477" s="89">
        <v>162</v>
      </c>
      <c r="N477" s="662"/>
      <c r="O477" s="666">
        <f>+O475+10</f>
        <v>130</v>
      </c>
      <c r="P477" s="86" t="str">
        <f>+P475</f>
        <v>48-X</v>
      </c>
      <c r="Q477" s="87">
        <v>216</v>
      </c>
      <c r="R477" s="88">
        <v>208</v>
      </c>
      <c r="S477" s="88">
        <v>200</v>
      </c>
      <c r="T477" s="88">
        <v>192</v>
      </c>
      <c r="U477" s="88">
        <v>185</v>
      </c>
      <c r="V477" s="88">
        <v>177</v>
      </c>
      <c r="W477" s="88">
        <v>169</v>
      </c>
      <c r="X477" s="89">
        <v>162</v>
      </c>
      <c r="Z477" s="662"/>
      <c r="AA477" s="666">
        <f>+AA475+10</f>
        <v>130</v>
      </c>
      <c r="AB477" s="86" t="str">
        <f>+AB475</f>
        <v>48-X</v>
      </c>
      <c r="AC477" s="87">
        <v>214</v>
      </c>
      <c r="AD477" s="88">
        <v>206</v>
      </c>
      <c r="AE477" s="88">
        <v>199</v>
      </c>
      <c r="AF477" s="88">
        <v>191</v>
      </c>
      <c r="AG477" s="88">
        <v>184</v>
      </c>
      <c r="AH477" s="88">
        <v>176</v>
      </c>
      <c r="AI477" s="88">
        <v>169</v>
      </c>
      <c r="AJ477" s="89">
        <v>162</v>
      </c>
      <c r="AL477" s="662"/>
      <c r="AM477" s="666">
        <f>+AM475+10</f>
        <v>130</v>
      </c>
      <c r="AN477" s="86" t="str">
        <f>+AN475</f>
        <v>48-X</v>
      </c>
      <c r="AO477" s="87">
        <v>214</v>
      </c>
      <c r="AP477" s="88">
        <v>206</v>
      </c>
      <c r="AQ477" s="88">
        <v>199</v>
      </c>
      <c r="AR477" s="88">
        <v>191</v>
      </c>
      <c r="AS477" s="88">
        <v>184</v>
      </c>
      <c r="AT477" s="88">
        <v>176</v>
      </c>
      <c r="AU477" s="88">
        <v>169</v>
      </c>
      <c r="AV477" s="89">
        <v>162</v>
      </c>
    </row>
    <row r="478" spans="1:48" ht="15" thickBot="1">
      <c r="A478">
        <v>478</v>
      </c>
      <c r="B478" s="662"/>
      <c r="C478" s="667"/>
      <c r="D478" s="90" t="str">
        <f>+D476</f>
        <v>48-XL</v>
      </c>
      <c r="E478" s="87">
        <v>217</v>
      </c>
      <c r="F478" s="88">
        <v>211</v>
      </c>
      <c r="G478" s="88">
        <v>206</v>
      </c>
      <c r="H478" s="88">
        <v>200</v>
      </c>
      <c r="I478" s="88">
        <v>195</v>
      </c>
      <c r="J478" s="88">
        <v>189</v>
      </c>
      <c r="K478" s="88">
        <v>184</v>
      </c>
      <c r="L478" s="89">
        <v>179</v>
      </c>
      <c r="N478" s="662"/>
      <c r="O478" s="667"/>
      <c r="P478" s="90" t="str">
        <f>+P476</f>
        <v>48-XL</v>
      </c>
      <c r="Q478" s="87">
        <v>217</v>
      </c>
      <c r="R478" s="88">
        <v>211</v>
      </c>
      <c r="S478" s="88">
        <v>206</v>
      </c>
      <c r="T478" s="88">
        <v>200</v>
      </c>
      <c r="U478" s="88">
        <v>195</v>
      </c>
      <c r="V478" s="88">
        <v>189</v>
      </c>
      <c r="W478" s="88">
        <v>184</v>
      </c>
      <c r="X478" s="89">
        <v>179</v>
      </c>
      <c r="Z478" s="662"/>
      <c r="AA478" s="667"/>
      <c r="AB478" s="90" t="str">
        <f>+AB476</f>
        <v>48-XL</v>
      </c>
      <c r="AC478" s="87">
        <v>218</v>
      </c>
      <c r="AD478" s="88">
        <v>212</v>
      </c>
      <c r="AE478" s="88">
        <v>206</v>
      </c>
      <c r="AF478" s="88">
        <v>201</v>
      </c>
      <c r="AG478" s="88">
        <v>195</v>
      </c>
      <c r="AH478" s="88">
        <v>190</v>
      </c>
      <c r="AI478" s="88">
        <v>184</v>
      </c>
      <c r="AJ478" s="89">
        <v>179</v>
      </c>
      <c r="AL478" s="662"/>
      <c r="AM478" s="667"/>
      <c r="AN478" s="90" t="str">
        <f>+AN476</f>
        <v>48-XL</v>
      </c>
      <c r="AO478" s="87">
        <v>218</v>
      </c>
      <c r="AP478" s="88">
        <v>209</v>
      </c>
      <c r="AQ478" s="88">
        <v>200</v>
      </c>
      <c r="AR478" s="88">
        <v>191</v>
      </c>
      <c r="AS478" s="88">
        <v>182</v>
      </c>
      <c r="AT478" s="88">
        <v>173</v>
      </c>
      <c r="AU478" s="88">
        <v>164</v>
      </c>
      <c r="AV478" s="89">
        <v>155</v>
      </c>
    </row>
    <row r="479" spans="1:48">
      <c r="A479">
        <v>479</v>
      </c>
      <c r="B479" s="662"/>
      <c r="C479" s="664">
        <f>+C477+10</f>
        <v>140</v>
      </c>
      <c r="D479" s="78" t="s">
        <v>133</v>
      </c>
      <c r="E479" s="83">
        <v>217</v>
      </c>
      <c r="F479" s="84">
        <v>211</v>
      </c>
      <c r="G479" s="84">
        <v>206</v>
      </c>
      <c r="H479" s="84">
        <v>201</v>
      </c>
      <c r="I479" s="84">
        <v>196</v>
      </c>
      <c r="J479" s="84">
        <v>191</v>
      </c>
      <c r="K479" s="84">
        <v>186</v>
      </c>
      <c r="L479" s="85">
        <v>181</v>
      </c>
      <c r="N479" s="662"/>
      <c r="O479" s="664">
        <f>+O477+10</f>
        <v>140</v>
      </c>
      <c r="P479" s="78" t="s">
        <v>133</v>
      </c>
      <c r="Q479" s="83">
        <v>217</v>
      </c>
      <c r="R479" s="84">
        <v>211</v>
      </c>
      <c r="S479" s="84">
        <v>206</v>
      </c>
      <c r="T479" s="84">
        <v>201</v>
      </c>
      <c r="U479" s="84">
        <v>196</v>
      </c>
      <c r="V479" s="84">
        <v>191</v>
      </c>
      <c r="W479" s="84">
        <v>186</v>
      </c>
      <c r="X479" s="85">
        <v>181</v>
      </c>
      <c r="Z479" s="662"/>
      <c r="AA479" s="664">
        <f>+AA477+10</f>
        <v>140</v>
      </c>
      <c r="AB479" s="78" t="s">
        <v>133</v>
      </c>
      <c r="AC479" s="83">
        <v>217</v>
      </c>
      <c r="AD479" s="84">
        <v>211</v>
      </c>
      <c r="AE479" s="84">
        <v>206</v>
      </c>
      <c r="AF479" s="84">
        <v>201</v>
      </c>
      <c r="AG479" s="84">
        <v>196</v>
      </c>
      <c r="AH479" s="84">
        <v>191</v>
      </c>
      <c r="AI479" s="84">
        <v>186</v>
      </c>
      <c r="AJ479" s="85">
        <v>181</v>
      </c>
      <c r="AL479" s="662"/>
      <c r="AM479" s="664">
        <f>+AM477+10</f>
        <v>140</v>
      </c>
      <c r="AN479" s="78" t="s">
        <v>133</v>
      </c>
      <c r="AO479" s="83">
        <v>217</v>
      </c>
      <c r="AP479" s="84">
        <v>211</v>
      </c>
      <c r="AQ479" s="84">
        <v>206</v>
      </c>
      <c r="AR479" s="84">
        <v>201</v>
      </c>
      <c r="AS479" s="84">
        <v>196</v>
      </c>
      <c r="AT479" s="84">
        <v>191</v>
      </c>
      <c r="AU479" s="84">
        <v>186</v>
      </c>
      <c r="AV479" s="85">
        <v>181</v>
      </c>
    </row>
    <row r="480" spans="1:48" ht="15" thickBot="1">
      <c r="A480">
        <v>480</v>
      </c>
      <c r="B480" s="662"/>
      <c r="C480" s="665"/>
      <c r="D480" s="82" t="s">
        <v>136</v>
      </c>
      <c r="E480" s="83">
        <v>217</v>
      </c>
      <c r="F480" s="84">
        <v>214</v>
      </c>
      <c r="G480" s="84">
        <v>212</v>
      </c>
      <c r="H480" s="84">
        <v>210</v>
      </c>
      <c r="I480" s="84">
        <v>207</v>
      </c>
      <c r="J480" s="84">
        <v>205</v>
      </c>
      <c r="K480" s="84">
        <v>203</v>
      </c>
      <c r="L480" s="85">
        <v>201</v>
      </c>
      <c r="N480" s="662"/>
      <c r="O480" s="665"/>
      <c r="P480" s="82" t="s">
        <v>136</v>
      </c>
      <c r="Q480" s="83">
        <v>217</v>
      </c>
      <c r="R480" s="84">
        <v>214</v>
      </c>
      <c r="S480" s="84">
        <v>212</v>
      </c>
      <c r="T480" s="84">
        <v>210</v>
      </c>
      <c r="U480" s="84">
        <v>207</v>
      </c>
      <c r="V480" s="84">
        <v>205</v>
      </c>
      <c r="W480" s="84">
        <v>203</v>
      </c>
      <c r="X480" s="85">
        <v>201</v>
      </c>
      <c r="Z480" s="662"/>
      <c r="AA480" s="665"/>
      <c r="AB480" s="82" t="s">
        <v>136</v>
      </c>
      <c r="AC480" s="83">
        <v>220</v>
      </c>
      <c r="AD480" s="84">
        <v>217</v>
      </c>
      <c r="AE480" s="84">
        <v>214</v>
      </c>
      <c r="AF480" s="84">
        <v>211</v>
      </c>
      <c r="AG480" s="84">
        <v>208</v>
      </c>
      <c r="AH480" s="84">
        <v>205</v>
      </c>
      <c r="AI480" s="84">
        <v>202</v>
      </c>
      <c r="AJ480" s="85">
        <v>200</v>
      </c>
      <c r="AL480" s="662"/>
      <c r="AM480" s="665"/>
      <c r="AN480" s="82" t="s">
        <v>136</v>
      </c>
      <c r="AO480" s="83">
        <v>220</v>
      </c>
      <c r="AP480" s="84">
        <v>214</v>
      </c>
      <c r="AQ480" s="84">
        <v>208</v>
      </c>
      <c r="AR480" s="84">
        <v>203</v>
      </c>
      <c r="AS480" s="84">
        <v>197</v>
      </c>
      <c r="AT480" s="84">
        <v>192</v>
      </c>
      <c r="AU480" s="84">
        <v>186</v>
      </c>
      <c r="AV480" s="85">
        <v>181</v>
      </c>
    </row>
    <row r="481" spans="1:48">
      <c r="A481">
        <v>481</v>
      </c>
      <c r="B481" s="662"/>
      <c r="C481" s="666">
        <f>+C479+10</f>
        <v>150</v>
      </c>
      <c r="D481" s="86" t="str">
        <f>+D479</f>
        <v>48-X</v>
      </c>
      <c r="E481" s="87">
        <v>220</v>
      </c>
      <c r="F481" s="88">
        <v>217</v>
      </c>
      <c r="G481" s="88">
        <v>214</v>
      </c>
      <c r="H481" s="88">
        <v>211</v>
      </c>
      <c r="I481" s="88">
        <v>208</v>
      </c>
      <c r="J481" s="88">
        <v>205</v>
      </c>
      <c r="K481" s="88">
        <v>202</v>
      </c>
      <c r="L481" s="89">
        <v>200</v>
      </c>
      <c r="N481" s="662"/>
      <c r="O481" s="666">
        <f>+O479+10</f>
        <v>150</v>
      </c>
      <c r="P481" s="86" t="str">
        <f>+P479</f>
        <v>48-X</v>
      </c>
      <c r="Q481" s="87">
        <v>220</v>
      </c>
      <c r="R481" s="88">
        <v>217</v>
      </c>
      <c r="S481" s="88">
        <v>214</v>
      </c>
      <c r="T481" s="88">
        <v>211</v>
      </c>
      <c r="U481" s="88">
        <v>208</v>
      </c>
      <c r="V481" s="88">
        <v>205</v>
      </c>
      <c r="W481" s="88">
        <v>202</v>
      </c>
      <c r="X481" s="89">
        <v>200</v>
      </c>
      <c r="Z481" s="662"/>
      <c r="AA481" s="666">
        <f>+AA479+10</f>
        <v>150</v>
      </c>
      <c r="AB481" s="86" t="str">
        <f>+AB479</f>
        <v>48-X</v>
      </c>
      <c r="AC481" s="87">
        <v>218</v>
      </c>
      <c r="AD481" s="88">
        <v>215</v>
      </c>
      <c r="AE481" s="88">
        <v>212</v>
      </c>
      <c r="AF481" s="88">
        <v>210</v>
      </c>
      <c r="AG481" s="88">
        <v>207</v>
      </c>
      <c r="AH481" s="88">
        <v>205</v>
      </c>
      <c r="AI481" s="88">
        <v>202</v>
      </c>
      <c r="AJ481" s="89">
        <v>200</v>
      </c>
      <c r="AL481" s="662"/>
      <c r="AM481" s="666">
        <f>+AM479+10</f>
        <v>150</v>
      </c>
      <c r="AN481" s="86" t="str">
        <f>+AN479</f>
        <v>48-X</v>
      </c>
      <c r="AO481" s="87">
        <v>218</v>
      </c>
      <c r="AP481" s="88">
        <v>215</v>
      </c>
      <c r="AQ481" s="88">
        <v>212</v>
      </c>
      <c r="AR481" s="88">
        <v>210</v>
      </c>
      <c r="AS481" s="88">
        <v>207</v>
      </c>
      <c r="AT481" s="88">
        <v>205</v>
      </c>
      <c r="AU481" s="88">
        <v>202</v>
      </c>
      <c r="AV481" s="89">
        <v>200</v>
      </c>
    </row>
    <row r="482" spans="1:48" ht="15" thickBot="1">
      <c r="A482">
        <v>482</v>
      </c>
      <c r="B482" s="662"/>
      <c r="C482" s="667"/>
      <c r="D482" s="90" t="str">
        <f>+D480</f>
        <v>48-XL</v>
      </c>
      <c r="E482" s="87">
        <v>220</v>
      </c>
      <c r="F482" s="88">
        <v>219</v>
      </c>
      <c r="G482" s="88">
        <v>218</v>
      </c>
      <c r="H482" s="88">
        <v>218</v>
      </c>
      <c r="I482" s="88">
        <v>217</v>
      </c>
      <c r="J482" s="88">
        <v>217</v>
      </c>
      <c r="K482" s="88">
        <v>216</v>
      </c>
      <c r="L482" s="89">
        <v>216</v>
      </c>
      <c r="N482" s="662"/>
      <c r="O482" s="667"/>
      <c r="P482" s="90" t="str">
        <f>+P480</f>
        <v>48-XL</v>
      </c>
      <c r="Q482" s="87">
        <v>220</v>
      </c>
      <c r="R482" s="88">
        <v>219</v>
      </c>
      <c r="S482" s="88">
        <v>218</v>
      </c>
      <c r="T482" s="88">
        <v>218</v>
      </c>
      <c r="U482" s="88">
        <v>217</v>
      </c>
      <c r="V482" s="88">
        <v>217</v>
      </c>
      <c r="W482" s="88">
        <v>216</v>
      </c>
      <c r="X482" s="89">
        <v>216</v>
      </c>
      <c r="Z482" s="662"/>
      <c r="AA482" s="667"/>
      <c r="AB482" s="90" t="str">
        <f>+AB480</f>
        <v>48-XL</v>
      </c>
      <c r="AC482" s="87">
        <v>219</v>
      </c>
      <c r="AD482" s="88">
        <v>218</v>
      </c>
      <c r="AE482" s="88">
        <v>217</v>
      </c>
      <c r="AF482" s="88">
        <v>216</v>
      </c>
      <c r="AG482" s="88">
        <v>215</v>
      </c>
      <c r="AH482" s="88">
        <v>214</v>
      </c>
      <c r="AI482" s="88">
        <v>213</v>
      </c>
      <c r="AJ482" s="89">
        <v>213</v>
      </c>
      <c r="AL482" s="662"/>
      <c r="AM482" s="667"/>
      <c r="AN482" s="90" t="str">
        <f>+AN480</f>
        <v>48-XL</v>
      </c>
      <c r="AO482" s="87">
        <v>219</v>
      </c>
      <c r="AP482" s="88">
        <v>217</v>
      </c>
      <c r="AQ482" s="88">
        <v>216</v>
      </c>
      <c r="AR482" s="88">
        <v>214</v>
      </c>
      <c r="AS482" s="88">
        <v>213</v>
      </c>
      <c r="AT482" s="88">
        <v>211</v>
      </c>
      <c r="AU482" s="88">
        <v>210</v>
      </c>
      <c r="AV482" s="89">
        <v>209</v>
      </c>
    </row>
    <row r="483" spans="1:48">
      <c r="A483">
        <v>483</v>
      </c>
      <c r="B483" s="662"/>
      <c r="C483" s="664">
        <f>+C481+10</f>
        <v>160</v>
      </c>
      <c r="D483" s="78" t="s">
        <v>133</v>
      </c>
      <c r="E483" s="83">
        <v>223</v>
      </c>
      <c r="F483" s="84">
        <v>221</v>
      </c>
      <c r="G483" s="84">
        <v>220</v>
      </c>
      <c r="H483" s="84">
        <v>219</v>
      </c>
      <c r="I483" s="84">
        <v>217</v>
      </c>
      <c r="J483" s="84">
        <v>216</v>
      </c>
      <c r="K483" s="84">
        <v>215</v>
      </c>
      <c r="L483" s="85">
        <v>214</v>
      </c>
      <c r="N483" s="662"/>
      <c r="O483" s="664">
        <f>+O481+10</f>
        <v>160</v>
      </c>
      <c r="P483" s="78" t="s">
        <v>133</v>
      </c>
      <c r="Q483" s="83">
        <v>223</v>
      </c>
      <c r="R483" s="84">
        <v>221</v>
      </c>
      <c r="S483" s="84">
        <v>220</v>
      </c>
      <c r="T483" s="84">
        <v>219</v>
      </c>
      <c r="U483" s="84">
        <v>217</v>
      </c>
      <c r="V483" s="84">
        <v>216</v>
      </c>
      <c r="W483" s="84">
        <v>215</v>
      </c>
      <c r="X483" s="85">
        <v>214</v>
      </c>
      <c r="Z483" s="662"/>
      <c r="AA483" s="664">
        <f>+AA481+10</f>
        <v>160</v>
      </c>
      <c r="AB483" s="78" t="s">
        <v>133</v>
      </c>
      <c r="AC483" s="83">
        <v>223</v>
      </c>
      <c r="AD483" s="84">
        <v>222</v>
      </c>
      <c r="AE483" s="84">
        <v>221</v>
      </c>
      <c r="AF483" s="84">
        <v>220</v>
      </c>
      <c r="AG483" s="84">
        <v>219</v>
      </c>
      <c r="AH483" s="84">
        <v>218</v>
      </c>
      <c r="AI483" s="84">
        <v>217</v>
      </c>
      <c r="AJ483" s="85">
        <v>216</v>
      </c>
      <c r="AL483" s="662"/>
      <c r="AM483" s="664">
        <f>+AM481+10</f>
        <v>160</v>
      </c>
      <c r="AN483" s="78" t="s">
        <v>133</v>
      </c>
      <c r="AO483" s="83">
        <v>223</v>
      </c>
      <c r="AP483" s="84">
        <v>222</v>
      </c>
      <c r="AQ483" s="84">
        <v>221</v>
      </c>
      <c r="AR483" s="84">
        <v>220</v>
      </c>
      <c r="AS483" s="84">
        <v>219</v>
      </c>
      <c r="AT483" s="84">
        <v>218</v>
      </c>
      <c r="AU483" s="84">
        <v>217</v>
      </c>
      <c r="AV483" s="85">
        <v>216</v>
      </c>
    </row>
    <row r="484" spans="1:48" ht="15" thickBot="1">
      <c r="A484">
        <v>484</v>
      </c>
      <c r="B484" s="662"/>
      <c r="C484" s="665"/>
      <c r="D484" s="82" t="s">
        <v>136</v>
      </c>
      <c r="E484" s="83">
        <v>223</v>
      </c>
      <c r="F484" s="84">
        <v>221</v>
      </c>
      <c r="G484" s="84">
        <v>220</v>
      </c>
      <c r="H484" s="84">
        <v>219</v>
      </c>
      <c r="I484" s="84">
        <v>218</v>
      </c>
      <c r="J484" s="84">
        <v>217</v>
      </c>
      <c r="K484" s="84">
        <v>216</v>
      </c>
      <c r="L484" s="85">
        <v>215</v>
      </c>
      <c r="N484" s="662"/>
      <c r="O484" s="665"/>
      <c r="P484" s="82" t="s">
        <v>136</v>
      </c>
      <c r="Q484" s="83">
        <v>223</v>
      </c>
      <c r="R484" s="84">
        <v>221</v>
      </c>
      <c r="S484" s="84">
        <v>220</v>
      </c>
      <c r="T484" s="84">
        <v>219</v>
      </c>
      <c r="U484" s="84">
        <v>218</v>
      </c>
      <c r="V484" s="84">
        <v>217</v>
      </c>
      <c r="W484" s="84">
        <v>216</v>
      </c>
      <c r="X484" s="85">
        <v>215</v>
      </c>
      <c r="Z484" s="662"/>
      <c r="AA484" s="665"/>
      <c r="AB484" s="82" t="s">
        <v>136</v>
      </c>
      <c r="AC484" s="83">
        <v>224</v>
      </c>
      <c r="AD484" s="84">
        <v>223</v>
      </c>
      <c r="AE484" s="84">
        <v>222</v>
      </c>
      <c r="AF484" s="84">
        <v>221</v>
      </c>
      <c r="AG484" s="84">
        <v>220</v>
      </c>
      <c r="AH484" s="84">
        <v>219</v>
      </c>
      <c r="AI484" s="84">
        <v>218</v>
      </c>
      <c r="AJ484" s="85">
        <v>218</v>
      </c>
      <c r="AL484" s="662"/>
      <c r="AM484" s="665"/>
      <c r="AN484" s="82" t="s">
        <v>136</v>
      </c>
      <c r="AO484" s="83">
        <v>224</v>
      </c>
      <c r="AP484" s="84">
        <v>223</v>
      </c>
      <c r="AQ484" s="84">
        <v>222</v>
      </c>
      <c r="AR484" s="84">
        <v>221</v>
      </c>
      <c r="AS484" s="84">
        <v>220</v>
      </c>
      <c r="AT484" s="84">
        <v>219</v>
      </c>
      <c r="AU484" s="84">
        <v>218</v>
      </c>
      <c r="AV484" s="85">
        <v>218</v>
      </c>
    </row>
    <row r="485" spans="1:48">
      <c r="A485">
        <v>485</v>
      </c>
      <c r="B485" s="662"/>
      <c r="C485" s="666">
        <f>+C483+10</f>
        <v>170</v>
      </c>
      <c r="D485" s="86" t="str">
        <f>+D483</f>
        <v>48-X</v>
      </c>
      <c r="E485" s="87">
        <v>224</v>
      </c>
      <c r="F485" s="88">
        <v>223</v>
      </c>
      <c r="G485" s="88">
        <v>222</v>
      </c>
      <c r="H485" s="88">
        <v>221</v>
      </c>
      <c r="I485" s="88">
        <v>220</v>
      </c>
      <c r="J485" s="88">
        <v>219</v>
      </c>
      <c r="K485" s="88">
        <v>218</v>
      </c>
      <c r="L485" s="89">
        <v>217</v>
      </c>
      <c r="N485" s="662"/>
      <c r="O485" s="666">
        <f>+O483+10</f>
        <v>170</v>
      </c>
      <c r="P485" s="86" t="str">
        <f>+P483</f>
        <v>48-X</v>
      </c>
      <c r="Q485" s="87">
        <v>224</v>
      </c>
      <c r="R485" s="88">
        <v>223</v>
      </c>
      <c r="S485" s="88">
        <v>222</v>
      </c>
      <c r="T485" s="88">
        <v>221</v>
      </c>
      <c r="U485" s="88">
        <v>220</v>
      </c>
      <c r="V485" s="88">
        <v>219</v>
      </c>
      <c r="W485" s="88">
        <v>218</v>
      </c>
      <c r="X485" s="89">
        <v>217</v>
      </c>
      <c r="Z485" s="662"/>
      <c r="AA485" s="666">
        <f>+AA483+10</f>
        <v>170</v>
      </c>
      <c r="AB485" s="86" t="str">
        <f>+AB483</f>
        <v>48-X</v>
      </c>
      <c r="AC485" s="87">
        <v>224</v>
      </c>
      <c r="AD485" s="88">
        <v>223</v>
      </c>
      <c r="AE485" s="88">
        <v>222</v>
      </c>
      <c r="AF485" s="88">
        <v>221</v>
      </c>
      <c r="AG485" s="88">
        <v>220</v>
      </c>
      <c r="AH485" s="88">
        <v>219</v>
      </c>
      <c r="AI485" s="88">
        <v>218</v>
      </c>
      <c r="AJ485" s="89">
        <v>217</v>
      </c>
      <c r="AL485" s="662"/>
      <c r="AM485" s="666">
        <f>+AM483+10</f>
        <v>170</v>
      </c>
      <c r="AN485" s="86" t="str">
        <f>+AN483</f>
        <v>48-X</v>
      </c>
      <c r="AO485" s="87">
        <v>224</v>
      </c>
      <c r="AP485" s="88">
        <v>223</v>
      </c>
      <c r="AQ485" s="88">
        <v>222</v>
      </c>
      <c r="AR485" s="88">
        <v>221</v>
      </c>
      <c r="AS485" s="88">
        <v>220</v>
      </c>
      <c r="AT485" s="88">
        <v>219</v>
      </c>
      <c r="AU485" s="88">
        <v>218</v>
      </c>
      <c r="AV485" s="89">
        <v>217</v>
      </c>
    </row>
    <row r="486" spans="1:48" ht="15" thickBot="1">
      <c r="A486">
        <v>486</v>
      </c>
      <c r="B486" s="662"/>
      <c r="C486" s="667"/>
      <c r="D486" s="90" t="str">
        <f>+D484</f>
        <v>48-XL</v>
      </c>
      <c r="E486" s="87">
        <v>224</v>
      </c>
      <c r="F486" s="88">
        <v>223</v>
      </c>
      <c r="G486" s="88">
        <v>222</v>
      </c>
      <c r="H486" s="88">
        <v>221</v>
      </c>
      <c r="I486" s="88">
        <v>220</v>
      </c>
      <c r="J486" s="88">
        <v>219</v>
      </c>
      <c r="K486" s="88">
        <v>218</v>
      </c>
      <c r="L486" s="89">
        <v>217</v>
      </c>
      <c r="N486" s="662"/>
      <c r="O486" s="667"/>
      <c r="P486" s="90" t="str">
        <f>+P484</f>
        <v>48-XL</v>
      </c>
      <c r="Q486" s="87">
        <v>224</v>
      </c>
      <c r="R486" s="88">
        <v>223</v>
      </c>
      <c r="S486" s="88">
        <v>222</v>
      </c>
      <c r="T486" s="88">
        <v>221</v>
      </c>
      <c r="U486" s="88">
        <v>220</v>
      </c>
      <c r="V486" s="88">
        <v>219</v>
      </c>
      <c r="W486" s="88">
        <v>218</v>
      </c>
      <c r="X486" s="89">
        <v>217</v>
      </c>
      <c r="Z486" s="662"/>
      <c r="AA486" s="667"/>
      <c r="AB486" s="90" t="str">
        <f>+AB484</f>
        <v>48-XL</v>
      </c>
      <c r="AC486" s="87">
        <v>224</v>
      </c>
      <c r="AD486" s="88">
        <v>223</v>
      </c>
      <c r="AE486" s="88">
        <v>222</v>
      </c>
      <c r="AF486" s="88">
        <v>221</v>
      </c>
      <c r="AG486" s="88">
        <v>220</v>
      </c>
      <c r="AH486" s="88">
        <v>219</v>
      </c>
      <c r="AI486" s="88">
        <v>218</v>
      </c>
      <c r="AJ486" s="89">
        <v>218</v>
      </c>
      <c r="AL486" s="662"/>
      <c r="AM486" s="667"/>
      <c r="AN486" s="90" t="str">
        <f>+AN484</f>
        <v>48-XL</v>
      </c>
      <c r="AO486" s="87">
        <v>224</v>
      </c>
      <c r="AP486" s="88">
        <v>223</v>
      </c>
      <c r="AQ486" s="88">
        <v>222</v>
      </c>
      <c r="AR486" s="88">
        <v>221</v>
      </c>
      <c r="AS486" s="88">
        <v>220</v>
      </c>
      <c r="AT486" s="88">
        <v>219</v>
      </c>
      <c r="AU486" s="88">
        <v>218</v>
      </c>
      <c r="AV486" s="89">
        <v>218</v>
      </c>
    </row>
    <row r="487" spans="1:48">
      <c r="A487">
        <v>487</v>
      </c>
      <c r="B487" s="662"/>
      <c r="C487" s="664">
        <f>+C485+10</f>
        <v>180</v>
      </c>
      <c r="D487" s="78" t="s">
        <v>133</v>
      </c>
      <c r="E487" s="184"/>
      <c r="F487" s="183"/>
      <c r="G487" s="84">
        <v>225</v>
      </c>
      <c r="H487" s="84">
        <v>224</v>
      </c>
      <c r="I487" s="84">
        <v>223</v>
      </c>
      <c r="J487" s="84">
        <v>222</v>
      </c>
      <c r="K487" s="84">
        <v>221</v>
      </c>
      <c r="L487" s="85">
        <v>220</v>
      </c>
      <c r="N487" s="662"/>
      <c r="O487" s="664">
        <f>+O485+10</f>
        <v>180</v>
      </c>
      <c r="P487" s="78" t="s">
        <v>133</v>
      </c>
      <c r="Q487" s="184"/>
      <c r="R487" s="183"/>
      <c r="S487" s="84">
        <v>225</v>
      </c>
      <c r="T487" s="84">
        <v>224</v>
      </c>
      <c r="U487" s="84">
        <v>223</v>
      </c>
      <c r="V487" s="84">
        <v>222</v>
      </c>
      <c r="W487" s="84">
        <v>221</v>
      </c>
      <c r="X487" s="85">
        <v>220</v>
      </c>
      <c r="Z487" s="662"/>
      <c r="AA487" s="664">
        <f>+AA485+10</f>
        <v>180</v>
      </c>
      <c r="AB487" s="78" t="s">
        <v>133</v>
      </c>
      <c r="AC487" s="184"/>
      <c r="AD487" s="183"/>
      <c r="AE487" s="84">
        <v>223</v>
      </c>
      <c r="AF487" s="84">
        <v>222</v>
      </c>
      <c r="AG487" s="84">
        <v>220</v>
      </c>
      <c r="AH487" s="84">
        <v>219</v>
      </c>
      <c r="AI487" s="84">
        <v>217</v>
      </c>
      <c r="AJ487" s="85">
        <v>216</v>
      </c>
      <c r="AL487" s="662"/>
      <c r="AM487" s="664">
        <f>+AM485+10</f>
        <v>180</v>
      </c>
      <c r="AN487" s="78" t="s">
        <v>133</v>
      </c>
      <c r="AO487" s="184"/>
      <c r="AP487" s="183"/>
      <c r="AQ487" s="84">
        <v>223</v>
      </c>
      <c r="AR487" s="84">
        <v>222</v>
      </c>
      <c r="AS487" s="84">
        <v>220</v>
      </c>
      <c r="AT487" s="84">
        <v>219</v>
      </c>
      <c r="AU487" s="84">
        <v>217</v>
      </c>
      <c r="AV487" s="85">
        <v>216</v>
      </c>
    </row>
    <row r="488" spans="1:48" ht="15" thickBot="1">
      <c r="A488">
        <v>488</v>
      </c>
      <c r="B488" s="662"/>
      <c r="C488" s="665"/>
      <c r="D488" s="82" t="s">
        <v>136</v>
      </c>
      <c r="E488" s="184"/>
      <c r="F488" s="183"/>
      <c r="G488" s="84">
        <v>225</v>
      </c>
      <c r="H488" s="84">
        <v>224</v>
      </c>
      <c r="I488" s="84">
        <v>223</v>
      </c>
      <c r="J488" s="84">
        <v>222</v>
      </c>
      <c r="K488" s="84">
        <v>221</v>
      </c>
      <c r="L488" s="85">
        <v>220</v>
      </c>
      <c r="N488" s="662"/>
      <c r="O488" s="665"/>
      <c r="P488" s="82" t="s">
        <v>136</v>
      </c>
      <c r="Q488" s="184"/>
      <c r="R488" s="183"/>
      <c r="S488" s="84">
        <v>225</v>
      </c>
      <c r="T488" s="84">
        <v>224</v>
      </c>
      <c r="U488" s="84">
        <v>223</v>
      </c>
      <c r="V488" s="84">
        <v>222</v>
      </c>
      <c r="W488" s="84">
        <v>221</v>
      </c>
      <c r="X488" s="85">
        <v>220</v>
      </c>
      <c r="Z488" s="662"/>
      <c r="AA488" s="665"/>
      <c r="AB488" s="82" t="s">
        <v>136</v>
      </c>
      <c r="AC488" s="184"/>
      <c r="AD488" s="183"/>
      <c r="AE488" s="84">
        <v>226</v>
      </c>
      <c r="AF488" s="84">
        <v>225</v>
      </c>
      <c r="AG488" s="84">
        <v>224</v>
      </c>
      <c r="AH488" s="84">
        <v>223</v>
      </c>
      <c r="AI488" s="84">
        <v>222</v>
      </c>
      <c r="AJ488" s="85">
        <v>222</v>
      </c>
      <c r="AL488" s="662"/>
      <c r="AM488" s="665"/>
      <c r="AN488" s="82" t="s">
        <v>136</v>
      </c>
      <c r="AO488" s="184"/>
      <c r="AP488" s="183"/>
      <c r="AQ488" s="84">
        <v>226</v>
      </c>
      <c r="AR488" s="84">
        <v>225</v>
      </c>
      <c r="AS488" s="84">
        <v>224</v>
      </c>
      <c r="AT488" s="84">
        <v>223</v>
      </c>
      <c r="AU488" s="84">
        <v>222</v>
      </c>
      <c r="AV488" s="85">
        <v>222</v>
      </c>
    </row>
    <row r="489" spans="1:48">
      <c r="A489">
        <v>489</v>
      </c>
      <c r="B489" s="662"/>
      <c r="C489" s="666">
        <f>+C487+10</f>
        <v>190</v>
      </c>
      <c r="D489" s="86" t="str">
        <f>+D487</f>
        <v>48-X</v>
      </c>
      <c r="E489" s="184"/>
      <c r="F489" s="183"/>
      <c r="G489" s="183"/>
      <c r="H489" s="88">
        <v>223</v>
      </c>
      <c r="I489" s="88">
        <v>222</v>
      </c>
      <c r="J489" s="88">
        <v>221</v>
      </c>
      <c r="K489" s="88">
        <v>220</v>
      </c>
      <c r="L489" s="89">
        <v>220</v>
      </c>
      <c r="N489" s="662"/>
      <c r="O489" s="666">
        <f>+O487+10</f>
        <v>190</v>
      </c>
      <c r="P489" s="86" t="str">
        <f>+P487</f>
        <v>48-X</v>
      </c>
      <c r="Q489" s="184"/>
      <c r="R489" s="183"/>
      <c r="S489" s="183"/>
      <c r="T489" s="88">
        <v>223</v>
      </c>
      <c r="U489" s="88">
        <v>222</v>
      </c>
      <c r="V489" s="88">
        <v>221</v>
      </c>
      <c r="W489" s="88">
        <v>220</v>
      </c>
      <c r="X489" s="89">
        <v>220</v>
      </c>
      <c r="Z489" s="662"/>
      <c r="AA489" s="666">
        <f>+AA487+10</f>
        <v>190</v>
      </c>
      <c r="AB489" s="86" t="str">
        <f>+AB487</f>
        <v>48-X</v>
      </c>
      <c r="AC489" s="184"/>
      <c r="AD489" s="183"/>
      <c r="AE489" s="183"/>
      <c r="AF489" s="88">
        <v>223</v>
      </c>
      <c r="AG489" s="88">
        <v>222</v>
      </c>
      <c r="AH489" s="88">
        <v>221</v>
      </c>
      <c r="AI489" s="88">
        <v>220</v>
      </c>
      <c r="AJ489" s="89">
        <v>220</v>
      </c>
      <c r="AL489" s="662"/>
      <c r="AM489" s="666">
        <f>+AM487+10</f>
        <v>190</v>
      </c>
      <c r="AN489" s="86" t="str">
        <f>+AN487</f>
        <v>48-X</v>
      </c>
      <c r="AO489" s="184"/>
      <c r="AP489" s="183"/>
      <c r="AQ489" s="183"/>
      <c r="AR489" s="88">
        <v>223</v>
      </c>
      <c r="AS489" s="88">
        <v>222</v>
      </c>
      <c r="AT489" s="88">
        <v>221</v>
      </c>
      <c r="AU489" s="88">
        <v>220</v>
      </c>
      <c r="AV489" s="89">
        <v>220</v>
      </c>
    </row>
    <row r="490" spans="1:48" ht="15" thickBot="1">
      <c r="A490">
        <v>490</v>
      </c>
      <c r="B490" s="662"/>
      <c r="C490" s="667"/>
      <c r="D490" s="90" t="str">
        <f>+D488</f>
        <v>48-XL</v>
      </c>
      <c r="E490" s="184"/>
      <c r="F490" s="183"/>
      <c r="G490" s="183"/>
      <c r="H490" s="88">
        <v>223</v>
      </c>
      <c r="I490" s="88">
        <v>222</v>
      </c>
      <c r="J490" s="88">
        <v>221</v>
      </c>
      <c r="K490" s="88">
        <v>220</v>
      </c>
      <c r="L490" s="89">
        <v>220</v>
      </c>
      <c r="N490" s="662"/>
      <c r="O490" s="667"/>
      <c r="P490" s="90" t="str">
        <f>+P488</f>
        <v>48-XL</v>
      </c>
      <c r="Q490" s="184"/>
      <c r="R490" s="183"/>
      <c r="S490" s="183"/>
      <c r="T490" s="88">
        <v>223</v>
      </c>
      <c r="U490" s="88">
        <v>222</v>
      </c>
      <c r="V490" s="88">
        <v>221</v>
      </c>
      <c r="W490" s="88">
        <v>220</v>
      </c>
      <c r="X490" s="89">
        <v>220</v>
      </c>
      <c r="Z490" s="662"/>
      <c r="AA490" s="667"/>
      <c r="AB490" s="90" t="str">
        <f>+AB488</f>
        <v>48-XL</v>
      </c>
      <c r="AC490" s="184"/>
      <c r="AD490" s="183"/>
      <c r="AE490" s="183"/>
      <c r="AF490" s="88">
        <v>224</v>
      </c>
      <c r="AG490" s="88">
        <v>223</v>
      </c>
      <c r="AH490" s="88">
        <v>222</v>
      </c>
      <c r="AI490" s="88">
        <v>221</v>
      </c>
      <c r="AJ490" s="89">
        <v>220</v>
      </c>
      <c r="AL490" s="662"/>
      <c r="AM490" s="667"/>
      <c r="AN490" s="90" t="str">
        <f>+AN488</f>
        <v>48-XL</v>
      </c>
      <c r="AO490" s="184"/>
      <c r="AP490" s="183"/>
      <c r="AQ490" s="183"/>
      <c r="AR490" s="88">
        <v>224</v>
      </c>
      <c r="AS490" s="88">
        <v>223</v>
      </c>
      <c r="AT490" s="88">
        <v>222</v>
      </c>
      <c r="AU490" s="88">
        <v>221</v>
      </c>
      <c r="AV490" s="89">
        <v>220</v>
      </c>
    </row>
    <row r="491" spans="1:48">
      <c r="A491">
        <v>491</v>
      </c>
      <c r="B491" s="662"/>
      <c r="C491" s="664">
        <f>+C489+10</f>
        <v>200</v>
      </c>
      <c r="D491" s="78" t="s">
        <v>133</v>
      </c>
      <c r="E491" s="184"/>
      <c r="F491" s="183"/>
      <c r="G491" s="183"/>
      <c r="H491" s="183"/>
      <c r="I491" s="183"/>
      <c r="J491" s="84">
        <v>224</v>
      </c>
      <c r="K491" s="84">
        <v>223</v>
      </c>
      <c r="L491" s="85">
        <v>223</v>
      </c>
      <c r="N491" s="662"/>
      <c r="O491" s="664">
        <f>+O489+10</f>
        <v>200</v>
      </c>
      <c r="P491" s="78" t="s">
        <v>133</v>
      </c>
      <c r="Q491" s="184"/>
      <c r="R491" s="183"/>
      <c r="S491" s="183"/>
      <c r="T491" s="183"/>
      <c r="U491" s="183"/>
      <c r="V491" s="84">
        <v>224</v>
      </c>
      <c r="W491" s="84">
        <v>223</v>
      </c>
      <c r="X491" s="85">
        <v>223</v>
      </c>
      <c r="Z491" s="662"/>
      <c r="AA491" s="664">
        <f>+AA489+10</f>
        <v>200</v>
      </c>
      <c r="AB491" s="78" t="s">
        <v>133</v>
      </c>
      <c r="AC491" s="184"/>
      <c r="AD491" s="183"/>
      <c r="AE491" s="183"/>
      <c r="AF491" s="183"/>
      <c r="AG491" s="183"/>
      <c r="AH491" s="84">
        <v>224</v>
      </c>
      <c r="AI491" s="84">
        <v>223</v>
      </c>
      <c r="AJ491" s="85">
        <v>223</v>
      </c>
      <c r="AL491" s="662"/>
      <c r="AM491" s="664">
        <f>+AM489+10</f>
        <v>200</v>
      </c>
      <c r="AN491" s="78" t="s">
        <v>133</v>
      </c>
      <c r="AO491" s="184"/>
      <c r="AP491" s="183"/>
      <c r="AQ491" s="183"/>
      <c r="AR491" s="183"/>
      <c r="AS491" s="183"/>
      <c r="AT491" s="84">
        <v>224</v>
      </c>
      <c r="AU491" s="84">
        <v>223</v>
      </c>
      <c r="AV491" s="85">
        <v>223</v>
      </c>
    </row>
    <row r="492" spans="1:48" ht="15" thickBot="1">
      <c r="A492">
        <v>492</v>
      </c>
      <c r="B492" s="663"/>
      <c r="C492" s="665"/>
      <c r="D492" s="82" t="s">
        <v>136</v>
      </c>
      <c r="E492" s="181"/>
      <c r="F492" s="180"/>
      <c r="G492" s="180"/>
      <c r="H492" s="180"/>
      <c r="I492" s="180"/>
      <c r="J492" s="186">
        <v>224</v>
      </c>
      <c r="K492" s="186">
        <v>223</v>
      </c>
      <c r="L492" s="185">
        <v>223</v>
      </c>
      <c r="N492" s="663"/>
      <c r="O492" s="665"/>
      <c r="P492" s="82" t="s">
        <v>136</v>
      </c>
      <c r="Q492" s="181"/>
      <c r="R492" s="180"/>
      <c r="S492" s="180"/>
      <c r="T492" s="180"/>
      <c r="U492" s="180"/>
      <c r="V492" s="186">
        <v>224</v>
      </c>
      <c r="W492" s="186">
        <v>223</v>
      </c>
      <c r="X492" s="185">
        <v>223</v>
      </c>
      <c r="Z492" s="663"/>
      <c r="AA492" s="665"/>
      <c r="AB492" s="82" t="s">
        <v>136</v>
      </c>
      <c r="AC492" s="181"/>
      <c r="AD492" s="180"/>
      <c r="AE492" s="180"/>
      <c r="AF492" s="180"/>
      <c r="AG492" s="180"/>
      <c r="AH492" s="186">
        <v>224</v>
      </c>
      <c r="AI492" s="186">
        <v>223</v>
      </c>
      <c r="AJ492" s="185">
        <v>223</v>
      </c>
      <c r="AL492" s="663"/>
      <c r="AM492" s="665"/>
      <c r="AN492" s="82" t="s">
        <v>136</v>
      </c>
      <c r="AO492" s="181"/>
      <c r="AP492" s="180"/>
      <c r="AQ492" s="180"/>
      <c r="AR492" s="180"/>
      <c r="AS492" s="180"/>
      <c r="AT492" s="186">
        <v>224</v>
      </c>
      <c r="AU492" s="186">
        <v>223</v>
      </c>
      <c r="AV492" s="185">
        <v>223</v>
      </c>
    </row>
    <row r="493" spans="1:48">
      <c r="A493">
        <v>493</v>
      </c>
    </row>
    <row r="494" spans="1:48">
      <c r="A494">
        <v>494</v>
      </c>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1112</v>
      </c>
      <c r="C500" s="650"/>
      <c r="D500" s="651"/>
      <c r="E500" s="649" t="s">
        <v>1138</v>
      </c>
      <c r="F500" s="650"/>
      <c r="G500" s="650"/>
      <c r="H500" s="650"/>
      <c r="I500" s="650"/>
      <c r="J500" s="650"/>
      <c r="K500" s="650"/>
      <c r="L500" s="651"/>
      <c r="N500" s="649" t="s">
        <v>1114</v>
      </c>
      <c r="O500" s="650"/>
      <c r="P500" s="651"/>
      <c r="Q500" s="649" t="s">
        <v>1138</v>
      </c>
      <c r="R500" s="650"/>
      <c r="S500" s="650"/>
      <c r="T500" s="650"/>
      <c r="U500" s="650"/>
      <c r="V500" s="650"/>
      <c r="W500" s="650"/>
      <c r="X500" s="651"/>
      <c r="Z500" s="649" t="s">
        <v>1115</v>
      </c>
      <c r="AA500" s="650"/>
      <c r="AB500" s="651"/>
      <c r="AC500" s="649" t="s">
        <v>1138</v>
      </c>
      <c r="AD500" s="650"/>
      <c r="AE500" s="650"/>
      <c r="AF500" s="650"/>
      <c r="AG500" s="650"/>
      <c r="AH500" s="650"/>
      <c r="AI500" s="650"/>
      <c r="AJ500" s="651"/>
      <c r="AL500" s="649" t="s">
        <v>1116</v>
      </c>
      <c r="AM500" s="650"/>
      <c r="AN500" s="651"/>
      <c r="AO500" s="649" t="s">
        <v>1138</v>
      </c>
      <c r="AP500" s="650"/>
      <c r="AQ500" s="650"/>
      <c r="AR500" s="650"/>
      <c r="AS500" s="650"/>
      <c r="AT500" s="650"/>
      <c r="AU500" s="650"/>
      <c r="AV500" s="651"/>
    </row>
    <row r="501" spans="1:48" ht="15.75" customHeight="1">
      <c r="A501">
        <v>501</v>
      </c>
      <c r="B501" s="652" t="s">
        <v>1128</v>
      </c>
      <c r="C501" s="652" t="s">
        <v>634</v>
      </c>
      <c r="D501" s="669" t="s">
        <v>1119</v>
      </c>
      <c r="E501" s="676" t="s">
        <v>1120</v>
      </c>
      <c r="F501" s="677"/>
      <c r="G501" s="677"/>
      <c r="H501" s="677"/>
      <c r="I501" s="677"/>
      <c r="J501" s="677"/>
      <c r="K501" s="677"/>
      <c r="L501" s="678"/>
      <c r="N501" s="652" t="s">
        <v>1128</v>
      </c>
      <c r="O501" s="652" t="s">
        <v>634</v>
      </c>
      <c r="P501" s="669" t="s">
        <v>1119</v>
      </c>
      <c r="Q501" s="676" t="s">
        <v>1120</v>
      </c>
      <c r="R501" s="677"/>
      <c r="S501" s="677"/>
      <c r="T501" s="677"/>
      <c r="U501" s="677"/>
      <c r="V501" s="677"/>
      <c r="W501" s="677"/>
      <c r="X501" s="678"/>
      <c r="Z501" s="652" t="s">
        <v>1128</v>
      </c>
      <c r="AA501" s="652" t="s">
        <v>634</v>
      </c>
      <c r="AB501" s="669" t="s">
        <v>1119</v>
      </c>
      <c r="AC501" s="676" t="s">
        <v>1120</v>
      </c>
      <c r="AD501" s="677"/>
      <c r="AE501" s="677"/>
      <c r="AF501" s="677"/>
      <c r="AG501" s="677"/>
      <c r="AH501" s="677"/>
      <c r="AI501" s="677"/>
      <c r="AJ501" s="678"/>
      <c r="AL501" s="652" t="s">
        <v>1128</v>
      </c>
      <c r="AM501" s="652" t="s">
        <v>634</v>
      </c>
      <c r="AN501" s="669" t="s">
        <v>1119</v>
      </c>
      <c r="AO501" s="676" t="s">
        <v>1120</v>
      </c>
      <c r="AP501" s="677"/>
      <c r="AQ501" s="677"/>
      <c r="AR501" s="677"/>
      <c r="AS501" s="677"/>
      <c r="AT501" s="677"/>
      <c r="AU501" s="677"/>
      <c r="AV501" s="678"/>
    </row>
    <row r="502" spans="1:48" ht="15" customHeight="1" thickBot="1">
      <c r="A502">
        <v>502</v>
      </c>
      <c r="B502" s="668"/>
      <c r="C502" s="668"/>
      <c r="D502" s="670"/>
      <c r="E502" s="679"/>
      <c r="F502" s="680"/>
      <c r="G502" s="680"/>
      <c r="H502" s="680"/>
      <c r="I502" s="680"/>
      <c r="J502" s="680"/>
      <c r="K502" s="680"/>
      <c r="L502" s="681"/>
      <c r="N502" s="668"/>
      <c r="O502" s="668"/>
      <c r="P502" s="670"/>
      <c r="Q502" s="679"/>
      <c r="R502" s="680"/>
      <c r="S502" s="680"/>
      <c r="T502" s="680"/>
      <c r="U502" s="680"/>
      <c r="V502" s="680"/>
      <c r="W502" s="680"/>
      <c r="X502" s="681"/>
      <c r="Z502" s="668"/>
      <c r="AA502" s="668"/>
      <c r="AB502" s="670"/>
      <c r="AC502" s="679"/>
      <c r="AD502" s="680"/>
      <c r="AE502" s="680"/>
      <c r="AF502" s="680"/>
      <c r="AG502" s="680"/>
      <c r="AH502" s="680"/>
      <c r="AI502" s="680"/>
      <c r="AJ502" s="681"/>
      <c r="AL502" s="668"/>
      <c r="AM502" s="668"/>
      <c r="AN502" s="670"/>
      <c r="AO502" s="679"/>
      <c r="AP502" s="680"/>
      <c r="AQ502" s="680"/>
      <c r="AR502" s="680"/>
      <c r="AS502" s="680"/>
      <c r="AT502" s="680"/>
      <c r="AU502" s="680"/>
      <c r="AV502" s="681"/>
    </row>
    <row r="503" spans="1:48" ht="15" thickBot="1">
      <c r="A503">
        <v>503</v>
      </c>
      <c r="B503" s="653"/>
      <c r="C503" s="653"/>
      <c r="D503" s="671"/>
      <c r="E503" s="75">
        <v>0</v>
      </c>
      <c r="F503" s="76">
        <v>500</v>
      </c>
      <c r="G503" s="76">
        <v>1000</v>
      </c>
      <c r="H503" s="76">
        <v>1500</v>
      </c>
      <c r="I503" s="76">
        <v>2000</v>
      </c>
      <c r="J503" s="76">
        <v>2500</v>
      </c>
      <c r="K503" s="76">
        <v>3000</v>
      </c>
      <c r="L503" s="77">
        <v>3500</v>
      </c>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
        <v>1141</v>
      </c>
      <c r="C504" s="664">
        <v>100</v>
      </c>
      <c r="D504" s="78" t="s">
        <v>133</v>
      </c>
      <c r="E504" s="79">
        <v>110</v>
      </c>
      <c r="F504" s="80">
        <v>106</v>
      </c>
      <c r="G504" s="80">
        <v>103</v>
      </c>
      <c r="H504" s="80">
        <v>99</v>
      </c>
      <c r="I504" s="80">
        <v>96</v>
      </c>
      <c r="J504" s="80">
        <v>92</v>
      </c>
      <c r="K504" s="80">
        <v>89</v>
      </c>
      <c r="L504" s="81">
        <v>86</v>
      </c>
      <c r="N504" s="661" t="s">
        <v>1141</v>
      </c>
      <c r="O504" s="664">
        <v>100</v>
      </c>
      <c r="P504" s="78" t="s">
        <v>133</v>
      </c>
      <c r="Q504" s="79">
        <v>110</v>
      </c>
      <c r="R504" s="80">
        <v>109</v>
      </c>
      <c r="S504" s="80">
        <v>109</v>
      </c>
      <c r="T504" s="80">
        <v>109</v>
      </c>
      <c r="U504" s="80">
        <v>109</v>
      </c>
      <c r="V504" s="80">
        <v>109</v>
      </c>
      <c r="W504" s="80">
        <v>109</v>
      </c>
      <c r="X504" s="81">
        <v>109</v>
      </c>
      <c r="Z504" s="661" t="s">
        <v>1141</v>
      </c>
      <c r="AA504" s="664">
        <v>100</v>
      </c>
      <c r="AB504" s="78" t="s">
        <v>133</v>
      </c>
      <c r="AC504" s="79">
        <v>151</v>
      </c>
      <c r="AD504" s="80">
        <v>153</v>
      </c>
      <c r="AE504" s="80">
        <v>156</v>
      </c>
      <c r="AF504" s="80">
        <v>159</v>
      </c>
      <c r="AG504" s="80">
        <v>162</v>
      </c>
      <c r="AH504" s="80">
        <v>165</v>
      </c>
      <c r="AI504" s="80">
        <v>168</v>
      </c>
      <c r="AJ504" s="81">
        <v>171</v>
      </c>
      <c r="AL504" s="661" t="s">
        <v>1141</v>
      </c>
      <c r="AM504" s="664">
        <v>100</v>
      </c>
      <c r="AN504" s="78" t="s">
        <v>133</v>
      </c>
      <c r="AO504" s="79">
        <v>180</v>
      </c>
      <c r="AP504" s="80">
        <v>180</v>
      </c>
      <c r="AQ504" s="80">
        <v>180</v>
      </c>
      <c r="AR504" s="80">
        <v>180</v>
      </c>
      <c r="AS504" s="80">
        <v>180</v>
      </c>
      <c r="AT504" s="80">
        <v>180</v>
      </c>
      <c r="AU504" s="80">
        <v>180</v>
      </c>
      <c r="AV504" s="81">
        <v>180</v>
      </c>
    </row>
    <row r="505" spans="1:48" ht="15" thickBot="1">
      <c r="A505">
        <v>505</v>
      </c>
      <c r="B505" s="662"/>
      <c r="C505" s="665"/>
      <c r="D505" s="82" t="s">
        <v>136</v>
      </c>
      <c r="E505" s="83">
        <v>120</v>
      </c>
      <c r="F505" s="84">
        <v>115</v>
      </c>
      <c r="G505" s="84">
        <v>111</v>
      </c>
      <c r="H505" s="84">
        <v>107</v>
      </c>
      <c r="I505" s="84">
        <v>102</v>
      </c>
      <c r="J505" s="84">
        <v>98</v>
      </c>
      <c r="K505" s="84">
        <v>94</v>
      </c>
      <c r="L505" s="85">
        <v>90</v>
      </c>
      <c r="N505" s="662"/>
      <c r="O505" s="665"/>
      <c r="P505" s="82" t="s">
        <v>136</v>
      </c>
      <c r="Q505" s="83">
        <v>120</v>
      </c>
      <c r="R505" s="84">
        <v>120</v>
      </c>
      <c r="S505" s="84">
        <v>120</v>
      </c>
      <c r="T505" s="84">
        <v>120</v>
      </c>
      <c r="U505" s="84">
        <v>120</v>
      </c>
      <c r="V505" s="84">
        <v>120</v>
      </c>
      <c r="W505" s="84">
        <v>120</v>
      </c>
      <c r="X505" s="85">
        <v>121</v>
      </c>
      <c r="Z505" s="662"/>
      <c r="AA505" s="665"/>
      <c r="AB505" s="82" t="s">
        <v>136</v>
      </c>
      <c r="AC505" s="83">
        <v>173</v>
      </c>
      <c r="AD505" s="84">
        <v>174</v>
      </c>
      <c r="AE505" s="84">
        <v>175</v>
      </c>
      <c r="AF505" s="84">
        <v>176</v>
      </c>
      <c r="AG505" s="84">
        <v>177</v>
      </c>
      <c r="AH505" s="84">
        <v>178</v>
      </c>
      <c r="AI505" s="84">
        <v>179</v>
      </c>
      <c r="AJ505" s="85">
        <v>180</v>
      </c>
      <c r="AL505" s="662"/>
      <c r="AM505" s="665"/>
      <c r="AN505" s="82" t="s">
        <v>136</v>
      </c>
      <c r="AO505" s="83">
        <v>180</v>
      </c>
      <c r="AP505" s="84">
        <v>180</v>
      </c>
      <c r="AQ505" s="84">
        <v>180</v>
      </c>
      <c r="AR505" s="84">
        <v>180</v>
      </c>
      <c r="AS505" s="84">
        <v>180</v>
      </c>
      <c r="AT505" s="84">
        <v>180</v>
      </c>
      <c r="AU505" s="84">
        <v>180</v>
      </c>
      <c r="AV505" s="85">
        <v>180</v>
      </c>
    </row>
    <row r="506" spans="1:48">
      <c r="A506">
        <v>506</v>
      </c>
      <c r="B506" s="662"/>
      <c r="C506" s="666">
        <v>110</v>
      </c>
      <c r="D506" s="86" t="str">
        <f>+D504</f>
        <v>48-X</v>
      </c>
      <c r="E506" s="87">
        <v>124</v>
      </c>
      <c r="F506" s="88">
        <v>120</v>
      </c>
      <c r="G506" s="88">
        <v>116</v>
      </c>
      <c r="H506" s="88">
        <v>112</v>
      </c>
      <c r="I506" s="88">
        <v>108</v>
      </c>
      <c r="J506" s="88">
        <v>104</v>
      </c>
      <c r="K506" s="88">
        <v>100</v>
      </c>
      <c r="L506" s="89">
        <v>96</v>
      </c>
      <c r="N506" s="662"/>
      <c r="O506" s="666">
        <v>110</v>
      </c>
      <c r="P506" s="86" t="str">
        <f>+P504</f>
        <v>48-X</v>
      </c>
      <c r="Q506" s="87">
        <v>124</v>
      </c>
      <c r="R506" s="88">
        <v>121</v>
      </c>
      <c r="S506" s="88">
        <v>118</v>
      </c>
      <c r="T506" s="88">
        <v>115</v>
      </c>
      <c r="U506" s="88">
        <v>112</v>
      </c>
      <c r="V506" s="88">
        <v>109</v>
      </c>
      <c r="W506" s="88">
        <v>106</v>
      </c>
      <c r="X506" s="89">
        <v>104</v>
      </c>
      <c r="Z506" s="662"/>
      <c r="AA506" s="666">
        <v>110</v>
      </c>
      <c r="AB506" s="86" t="str">
        <f>+AB504</f>
        <v>48-X</v>
      </c>
      <c r="AC506" s="87">
        <v>142</v>
      </c>
      <c r="AD506" s="88">
        <v>144</v>
      </c>
      <c r="AE506" s="88">
        <v>147</v>
      </c>
      <c r="AF506" s="88">
        <v>150</v>
      </c>
      <c r="AG506" s="88">
        <v>153</v>
      </c>
      <c r="AH506" s="88">
        <v>156</v>
      </c>
      <c r="AI506" s="88">
        <v>159</v>
      </c>
      <c r="AJ506" s="89">
        <v>162</v>
      </c>
      <c r="AL506" s="662"/>
      <c r="AM506" s="666">
        <v>110</v>
      </c>
      <c r="AN506" s="86" t="str">
        <f>+AN504</f>
        <v>48-X</v>
      </c>
      <c r="AO506" s="87">
        <v>174</v>
      </c>
      <c r="AP506" s="88">
        <v>174</v>
      </c>
      <c r="AQ506" s="88">
        <v>175</v>
      </c>
      <c r="AR506" s="88">
        <v>176</v>
      </c>
      <c r="AS506" s="88">
        <v>177</v>
      </c>
      <c r="AT506" s="88">
        <v>178</v>
      </c>
      <c r="AU506" s="88">
        <v>179</v>
      </c>
      <c r="AV506" s="89">
        <v>180</v>
      </c>
    </row>
    <row r="507" spans="1:48" ht="15" thickBot="1">
      <c r="A507">
        <v>507</v>
      </c>
      <c r="B507" s="662"/>
      <c r="C507" s="667"/>
      <c r="D507" s="90" t="str">
        <f>+D505</f>
        <v>48-XL</v>
      </c>
      <c r="E507" s="87">
        <v>136</v>
      </c>
      <c r="F507" s="88">
        <v>131</v>
      </c>
      <c r="G507" s="88">
        <v>126</v>
      </c>
      <c r="H507" s="88">
        <v>121</v>
      </c>
      <c r="I507" s="88">
        <v>117</v>
      </c>
      <c r="J507" s="88">
        <v>112</v>
      </c>
      <c r="K507" s="88">
        <v>107</v>
      </c>
      <c r="L507" s="89">
        <v>103</v>
      </c>
      <c r="N507" s="662"/>
      <c r="O507" s="667"/>
      <c r="P507" s="90" t="str">
        <f>+P505</f>
        <v>48-XL</v>
      </c>
      <c r="Q507" s="87">
        <v>136</v>
      </c>
      <c r="R507" s="88">
        <v>133</v>
      </c>
      <c r="S507" s="88">
        <v>130</v>
      </c>
      <c r="T507" s="88">
        <v>127</v>
      </c>
      <c r="U507" s="88">
        <v>125</v>
      </c>
      <c r="V507" s="88">
        <v>122</v>
      </c>
      <c r="W507" s="88">
        <v>119</v>
      </c>
      <c r="X507" s="89">
        <v>117</v>
      </c>
      <c r="Z507" s="662"/>
      <c r="AA507" s="667"/>
      <c r="AB507" s="90" t="str">
        <f>+AB505</f>
        <v>48-XL</v>
      </c>
      <c r="AC507" s="87">
        <v>165</v>
      </c>
      <c r="AD507" s="88">
        <v>167</v>
      </c>
      <c r="AE507" s="88">
        <v>169</v>
      </c>
      <c r="AF507" s="88">
        <v>171</v>
      </c>
      <c r="AG507" s="88">
        <v>173</v>
      </c>
      <c r="AH507" s="88">
        <v>175</v>
      </c>
      <c r="AI507" s="88">
        <v>177</v>
      </c>
      <c r="AJ507" s="89">
        <v>180</v>
      </c>
      <c r="AL507" s="662"/>
      <c r="AM507" s="667"/>
      <c r="AN507" s="90" t="str">
        <f>+AN505</f>
        <v>48-XL</v>
      </c>
      <c r="AO507" s="87">
        <v>180</v>
      </c>
      <c r="AP507" s="88">
        <v>180</v>
      </c>
      <c r="AQ507" s="88">
        <v>180</v>
      </c>
      <c r="AR507" s="88">
        <v>180</v>
      </c>
      <c r="AS507" s="88">
        <v>180</v>
      </c>
      <c r="AT507" s="88">
        <v>180</v>
      </c>
      <c r="AU507" s="88">
        <v>180</v>
      </c>
      <c r="AV507" s="89">
        <v>180</v>
      </c>
    </row>
    <row r="508" spans="1:48">
      <c r="A508">
        <v>508</v>
      </c>
      <c r="B508" s="662"/>
      <c r="C508" s="664">
        <f>+C506+10</f>
        <v>120</v>
      </c>
      <c r="D508" s="78" t="s">
        <v>133</v>
      </c>
      <c r="E508" s="83">
        <v>138</v>
      </c>
      <c r="F508" s="84">
        <v>133</v>
      </c>
      <c r="G508" s="84">
        <v>128</v>
      </c>
      <c r="H508" s="84">
        <v>124</v>
      </c>
      <c r="I508" s="84">
        <v>119</v>
      </c>
      <c r="J508" s="84">
        <v>115</v>
      </c>
      <c r="K508" s="84">
        <v>110</v>
      </c>
      <c r="L508" s="85">
        <v>106</v>
      </c>
      <c r="N508" s="662"/>
      <c r="O508" s="664">
        <f>+O506+10</f>
        <v>120</v>
      </c>
      <c r="P508" s="78" t="s">
        <v>133</v>
      </c>
      <c r="Q508" s="83">
        <v>138</v>
      </c>
      <c r="R508" s="84">
        <v>133</v>
      </c>
      <c r="S508" s="84">
        <v>128</v>
      </c>
      <c r="T508" s="84">
        <v>124</v>
      </c>
      <c r="U508" s="84">
        <v>119</v>
      </c>
      <c r="V508" s="84">
        <v>115</v>
      </c>
      <c r="W508" s="84">
        <v>110</v>
      </c>
      <c r="X508" s="85">
        <v>106</v>
      </c>
      <c r="Z508" s="662"/>
      <c r="AA508" s="664">
        <f>+AA506+10</f>
        <v>120</v>
      </c>
      <c r="AB508" s="78" t="s">
        <v>133</v>
      </c>
      <c r="AC508" s="83">
        <v>138</v>
      </c>
      <c r="AD508" s="84">
        <v>140</v>
      </c>
      <c r="AE508" s="84">
        <v>142</v>
      </c>
      <c r="AF508" s="84">
        <v>144</v>
      </c>
      <c r="AG508" s="84">
        <v>147</v>
      </c>
      <c r="AH508" s="84">
        <v>149</v>
      </c>
      <c r="AI508" s="84">
        <v>151</v>
      </c>
      <c r="AJ508" s="85">
        <v>154</v>
      </c>
      <c r="AL508" s="662"/>
      <c r="AM508" s="664">
        <f>+AM506+10</f>
        <v>120</v>
      </c>
      <c r="AN508" s="78" t="s">
        <v>133</v>
      </c>
      <c r="AO508" s="83">
        <v>165</v>
      </c>
      <c r="AP508" s="84">
        <v>167</v>
      </c>
      <c r="AQ508" s="84">
        <v>169</v>
      </c>
      <c r="AR508" s="84">
        <v>171</v>
      </c>
      <c r="AS508" s="84">
        <v>173</v>
      </c>
      <c r="AT508" s="84">
        <v>175</v>
      </c>
      <c r="AU508" s="84">
        <v>177</v>
      </c>
      <c r="AV508" s="85">
        <v>180</v>
      </c>
    </row>
    <row r="509" spans="1:48" ht="15" thickBot="1">
      <c r="A509">
        <v>509</v>
      </c>
      <c r="B509" s="662"/>
      <c r="C509" s="665"/>
      <c r="D509" s="82" t="s">
        <v>136</v>
      </c>
      <c r="E509" s="83">
        <v>148</v>
      </c>
      <c r="F509" s="84">
        <v>143</v>
      </c>
      <c r="G509" s="84">
        <v>138</v>
      </c>
      <c r="H509" s="84">
        <v>134</v>
      </c>
      <c r="I509" s="84">
        <v>129</v>
      </c>
      <c r="J509" s="84">
        <v>125</v>
      </c>
      <c r="K509" s="84">
        <v>120</v>
      </c>
      <c r="L509" s="85">
        <v>116</v>
      </c>
      <c r="N509" s="662"/>
      <c r="O509" s="665"/>
      <c r="P509" s="82" t="s">
        <v>136</v>
      </c>
      <c r="Q509" s="83">
        <v>148</v>
      </c>
      <c r="R509" s="84">
        <v>143</v>
      </c>
      <c r="S509" s="84">
        <v>138</v>
      </c>
      <c r="T509" s="84">
        <v>134</v>
      </c>
      <c r="U509" s="84">
        <v>129</v>
      </c>
      <c r="V509" s="84">
        <v>125</v>
      </c>
      <c r="W509" s="84">
        <v>120</v>
      </c>
      <c r="X509" s="85">
        <v>116</v>
      </c>
      <c r="Z509" s="662"/>
      <c r="AA509" s="665"/>
      <c r="AB509" s="82" t="s">
        <v>136</v>
      </c>
      <c r="AC509" s="83">
        <v>153</v>
      </c>
      <c r="AD509" s="84">
        <v>156</v>
      </c>
      <c r="AE509" s="84">
        <v>159</v>
      </c>
      <c r="AF509" s="84">
        <v>162</v>
      </c>
      <c r="AG509" s="84">
        <v>166</v>
      </c>
      <c r="AH509" s="84">
        <v>169</v>
      </c>
      <c r="AI509" s="84">
        <v>172</v>
      </c>
      <c r="AJ509" s="85">
        <v>176</v>
      </c>
      <c r="AL509" s="662"/>
      <c r="AM509" s="665"/>
      <c r="AN509" s="82" t="s">
        <v>136</v>
      </c>
      <c r="AO509" s="83">
        <v>180</v>
      </c>
      <c r="AP509" s="84">
        <v>180</v>
      </c>
      <c r="AQ509" s="84">
        <v>180</v>
      </c>
      <c r="AR509" s="84">
        <v>180</v>
      </c>
      <c r="AS509" s="84">
        <v>180</v>
      </c>
      <c r="AT509" s="84">
        <v>180</v>
      </c>
      <c r="AU509" s="84">
        <v>180</v>
      </c>
      <c r="AV509" s="85">
        <v>180</v>
      </c>
    </row>
    <row r="510" spans="1:48">
      <c r="A510">
        <v>510</v>
      </c>
      <c r="B510" s="662"/>
      <c r="C510" s="666">
        <f>+C508+10</f>
        <v>130</v>
      </c>
      <c r="D510" s="86" t="str">
        <f>+D508</f>
        <v>48-X</v>
      </c>
      <c r="E510" s="87">
        <v>148</v>
      </c>
      <c r="F510" s="88">
        <v>143</v>
      </c>
      <c r="G510" s="88">
        <v>139</v>
      </c>
      <c r="H510" s="88">
        <v>134</v>
      </c>
      <c r="I510" s="88">
        <v>130</v>
      </c>
      <c r="J510" s="88">
        <v>125</v>
      </c>
      <c r="K510" s="88">
        <v>121</v>
      </c>
      <c r="L510" s="89">
        <v>117</v>
      </c>
      <c r="N510" s="662"/>
      <c r="O510" s="666">
        <f>+O508+10</f>
        <v>130</v>
      </c>
      <c r="P510" s="86" t="str">
        <f>+P508</f>
        <v>48-X</v>
      </c>
      <c r="Q510" s="87">
        <v>148</v>
      </c>
      <c r="R510" s="88">
        <v>143</v>
      </c>
      <c r="S510" s="88">
        <v>139</v>
      </c>
      <c r="T510" s="88">
        <v>134</v>
      </c>
      <c r="U510" s="88">
        <v>130</v>
      </c>
      <c r="V510" s="88">
        <v>125</v>
      </c>
      <c r="W510" s="88">
        <v>121</v>
      </c>
      <c r="X510" s="89">
        <v>117</v>
      </c>
      <c r="Z510" s="662"/>
      <c r="AA510" s="666">
        <f>+AA508+10</f>
        <v>130</v>
      </c>
      <c r="AB510" s="86" t="str">
        <f>+AB508</f>
        <v>48-X</v>
      </c>
      <c r="AC510" s="87">
        <v>147</v>
      </c>
      <c r="AD510" s="88">
        <v>146</v>
      </c>
      <c r="AE510" s="88">
        <v>146</v>
      </c>
      <c r="AF510" s="88">
        <v>146</v>
      </c>
      <c r="AG510" s="88">
        <v>146</v>
      </c>
      <c r="AH510" s="88">
        <v>146</v>
      </c>
      <c r="AI510" s="88">
        <v>146</v>
      </c>
      <c r="AJ510" s="89">
        <v>146</v>
      </c>
      <c r="AL510" s="662"/>
      <c r="AM510" s="666">
        <f>+AM508+10</f>
        <v>130</v>
      </c>
      <c r="AN510" s="86" t="str">
        <f>+AN508</f>
        <v>48-X</v>
      </c>
      <c r="AO510" s="87">
        <v>152</v>
      </c>
      <c r="AP510" s="88">
        <v>155</v>
      </c>
      <c r="AQ510" s="88">
        <v>159</v>
      </c>
      <c r="AR510" s="88">
        <v>163</v>
      </c>
      <c r="AS510" s="88">
        <v>167</v>
      </c>
      <c r="AT510" s="88">
        <v>171</v>
      </c>
      <c r="AU510" s="88">
        <v>175</v>
      </c>
      <c r="AV510" s="89">
        <v>179</v>
      </c>
    </row>
    <row r="511" spans="1:48" ht="15" thickBot="1">
      <c r="A511">
        <v>511</v>
      </c>
      <c r="B511" s="662"/>
      <c r="C511" s="667"/>
      <c r="D511" s="90" t="str">
        <f>+D509</f>
        <v>48-XL</v>
      </c>
      <c r="E511" s="87">
        <v>148</v>
      </c>
      <c r="F511" s="88">
        <v>145</v>
      </c>
      <c r="G511" s="88">
        <v>142</v>
      </c>
      <c r="H511" s="88">
        <v>139</v>
      </c>
      <c r="I511" s="88">
        <v>136</v>
      </c>
      <c r="J511" s="88">
        <v>133</v>
      </c>
      <c r="K511" s="88">
        <v>130</v>
      </c>
      <c r="L511" s="89">
        <v>128</v>
      </c>
      <c r="N511" s="662"/>
      <c r="O511" s="667"/>
      <c r="P511" s="90" t="str">
        <f>+P509</f>
        <v>48-XL</v>
      </c>
      <c r="Q511" s="87">
        <v>148</v>
      </c>
      <c r="R511" s="88">
        <v>145</v>
      </c>
      <c r="S511" s="88">
        <v>142</v>
      </c>
      <c r="T511" s="88">
        <v>139</v>
      </c>
      <c r="U511" s="88">
        <v>136</v>
      </c>
      <c r="V511" s="88">
        <v>133</v>
      </c>
      <c r="W511" s="88">
        <v>130</v>
      </c>
      <c r="X511" s="89">
        <v>128</v>
      </c>
      <c r="Z511" s="662"/>
      <c r="AA511" s="667"/>
      <c r="AB511" s="90" t="str">
        <f>+AB509</f>
        <v>48-XL</v>
      </c>
      <c r="AC511" s="87">
        <v>149</v>
      </c>
      <c r="AD511" s="88">
        <v>151</v>
      </c>
      <c r="AE511" s="88">
        <v>154</v>
      </c>
      <c r="AF511" s="88">
        <v>157</v>
      </c>
      <c r="AG511" s="88">
        <v>160</v>
      </c>
      <c r="AH511" s="88">
        <v>163</v>
      </c>
      <c r="AI511" s="88">
        <v>166</v>
      </c>
      <c r="AJ511" s="89">
        <v>169</v>
      </c>
      <c r="AL511" s="662"/>
      <c r="AM511" s="667"/>
      <c r="AN511" s="90" t="str">
        <f>+AN509</f>
        <v>48-XL</v>
      </c>
      <c r="AO511" s="87">
        <v>164</v>
      </c>
      <c r="AP511" s="88">
        <v>166</v>
      </c>
      <c r="AQ511" s="88">
        <v>168</v>
      </c>
      <c r="AR511" s="88">
        <v>170</v>
      </c>
      <c r="AS511" s="88">
        <v>173</v>
      </c>
      <c r="AT511" s="88">
        <v>175</v>
      </c>
      <c r="AU511" s="88">
        <v>177</v>
      </c>
      <c r="AV511" s="89">
        <v>180</v>
      </c>
    </row>
    <row r="512" spans="1:48">
      <c r="A512">
        <v>512</v>
      </c>
      <c r="B512" s="662"/>
      <c r="C512" s="664">
        <f>+C510+10</f>
        <v>140</v>
      </c>
      <c r="D512" s="78" t="s">
        <v>133</v>
      </c>
      <c r="E512" s="83">
        <v>148</v>
      </c>
      <c r="F512" s="84">
        <v>145</v>
      </c>
      <c r="G512" s="84">
        <v>142</v>
      </c>
      <c r="H512" s="84">
        <v>139</v>
      </c>
      <c r="I512" s="84">
        <v>136</v>
      </c>
      <c r="J512" s="84">
        <v>133</v>
      </c>
      <c r="K512" s="84">
        <v>130</v>
      </c>
      <c r="L512" s="85">
        <v>128</v>
      </c>
      <c r="N512" s="662"/>
      <c r="O512" s="664">
        <f>+O510+10</f>
        <v>140</v>
      </c>
      <c r="P512" s="78" t="s">
        <v>133</v>
      </c>
      <c r="Q512" s="83">
        <v>148</v>
      </c>
      <c r="R512" s="84">
        <v>145</v>
      </c>
      <c r="S512" s="84">
        <v>142</v>
      </c>
      <c r="T512" s="84">
        <v>139</v>
      </c>
      <c r="U512" s="84">
        <v>136</v>
      </c>
      <c r="V512" s="84">
        <v>133</v>
      </c>
      <c r="W512" s="84">
        <v>130</v>
      </c>
      <c r="X512" s="85">
        <v>128</v>
      </c>
      <c r="Z512" s="662"/>
      <c r="AA512" s="664">
        <f>+AA510+10</f>
        <v>140</v>
      </c>
      <c r="AB512" s="78" t="s">
        <v>133</v>
      </c>
      <c r="AC512" s="83">
        <v>148</v>
      </c>
      <c r="AD512" s="84">
        <v>146</v>
      </c>
      <c r="AE512" s="84">
        <v>145</v>
      </c>
      <c r="AF512" s="84">
        <v>144</v>
      </c>
      <c r="AG512" s="84">
        <v>143</v>
      </c>
      <c r="AH512" s="84">
        <v>142</v>
      </c>
      <c r="AI512" s="84">
        <v>141</v>
      </c>
      <c r="AJ512" s="85">
        <v>140</v>
      </c>
      <c r="AL512" s="662"/>
      <c r="AM512" s="664">
        <f>+AM510+10</f>
        <v>140</v>
      </c>
      <c r="AN512" s="78" t="s">
        <v>133</v>
      </c>
      <c r="AO512" s="83">
        <v>148</v>
      </c>
      <c r="AP512" s="84">
        <v>151</v>
      </c>
      <c r="AQ512" s="84">
        <v>154</v>
      </c>
      <c r="AR512" s="84">
        <v>157</v>
      </c>
      <c r="AS512" s="84">
        <v>161</v>
      </c>
      <c r="AT512" s="84">
        <v>164</v>
      </c>
      <c r="AU512" s="84">
        <v>167</v>
      </c>
      <c r="AV512" s="85">
        <v>171</v>
      </c>
    </row>
    <row r="513" spans="1:48" ht="15" thickBot="1">
      <c r="A513">
        <v>513</v>
      </c>
      <c r="B513" s="662"/>
      <c r="C513" s="665"/>
      <c r="D513" s="82" t="s">
        <v>136</v>
      </c>
      <c r="E513" s="83">
        <v>148</v>
      </c>
      <c r="F513" s="84">
        <v>146</v>
      </c>
      <c r="G513" s="84">
        <v>145</v>
      </c>
      <c r="H513" s="84">
        <v>144</v>
      </c>
      <c r="I513" s="84">
        <v>143</v>
      </c>
      <c r="J513" s="84">
        <v>142</v>
      </c>
      <c r="K513" s="84">
        <v>141</v>
      </c>
      <c r="L513" s="85">
        <v>140</v>
      </c>
      <c r="N513" s="662"/>
      <c r="O513" s="665"/>
      <c r="P513" s="82" t="s">
        <v>136</v>
      </c>
      <c r="Q513" s="83">
        <v>148</v>
      </c>
      <c r="R513" s="84">
        <v>146</v>
      </c>
      <c r="S513" s="84">
        <v>145</v>
      </c>
      <c r="T513" s="84">
        <v>144</v>
      </c>
      <c r="U513" s="84">
        <v>143</v>
      </c>
      <c r="V513" s="84">
        <v>142</v>
      </c>
      <c r="W513" s="84">
        <v>141</v>
      </c>
      <c r="X513" s="85">
        <v>140</v>
      </c>
      <c r="Z513" s="662"/>
      <c r="AA513" s="665"/>
      <c r="AB513" s="82" t="s">
        <v>136</v>
      </c>
      <c r="AC513" s="83">
        <v>149</v>
      </c>
      <c r="AD513" s="84">
        <v>150</v>
      </c>
      <c r="AE513" s="84">
        <v>152</v>
      </c>
      <c r="AF513" s="84">
        <v>154</v>
      </c>
      <c r="AG513" s="84">
        <v>155</v>
      </c>
      <c r="AH513" s="84">
        <v>157</v>
      </c>
      <c r="AI513" s="84">
        <v>159</v>
      </c>
      <c r="AJ513" s="85">
        <v>161</v>
      </c>
      <c r="AL513" s="662"/>
      <c r="AM513" s="665"/>
      <c r="AN513" s="82" t="s">
        <v>136</v>
      </c>
      <c r="AO513" s="83">
        <v>149</v>
      </c>
      <c r="AP513" s="84">
        <v>153</v>
      </c>
      <c r="AQ513" s="84">
        <v>157</v>
      </c>
      <c r="AR513" s="84">
        <v>162</v>
      </c>
      <c r="AS513" s="84">
        <v>166</v>
      </c>
      <c r="AT513" s="84">
        <v>171</v>
      </c>
      <c r="AU513" s="84">
        <v>175</v>
      </c>
      <c r="AV513" s="85">
        <v>180</v>
      </c>
    </row>
    <row r="514" spans="1:48">
      <c r="A514">
        <v>514</v>
      </c>
      <c r="B514" s="662"/>
      <c r="C514" s="666">
        <f>+C512+10</f>
        <v>150</v>
      </c>
      <c r="D514" s="86" t="str">
        <f>+D512</f>
        <v>48-X</v>
      </c>
      <c r="E514" s="87">
        <v>148</v>
      </c>
      <c r="F514" s="88">
        <v>146</v>
      </c>
      <c r="G514" s="88">
        <v>145</v>
      </c>
      <c r="H514" s="88">
        <v>144</v>
      </c>
      <c r="I514" s="88">
        <v>143</v>
      </c>
      <c r="J514" s="88">
        <v>142</v>
      </c>
      <c r="K514" s="88">
        <v>141</v>
      </c>
      <c r="L514" s="89">
        <v>140</v>
      </c>
      <c r="N514" s="662"/>
      <c r="O514" s="666">
        <f>+O512+10</f>
        <v>150</v>
      </c>
      <c r="P514" s="86" t="str">
        <f>+P512</f>
        <v>48-X</v>
      </c>
      <c r="Q514" s="87">
        <v>148</v>
      </c>
      <c r="R514" s="88">
        <v>146</v>
      </c>
      <c r="S514" s="88">
        <v>145</v>
      </c>
      <c r="T514" s="88">
        <v>144</v>
      </c>
      <c r="U514" s="88">
        <v>143</v>
      </c>
      <c r="V514" s="88">
        <v>142</v>
      </c>
      <c r="W514" s="88">
        <v>141</v>
      </c>
      <c r="X514" s="89">
        <v>140</v>
      </c>
      <c r="Z514" s="662"/>
      <c r="AA514" s="666">
        <f>+AA512+10</f>
        <v>150</v>
      </c>
      <c r="AB514" s="86" t="str">
        <f>+AB512</f>
        <v>48-X</v>
      </c>
      <c r="AC514" s="87">
        <v>147</v>
      </c>
      <c r="AD514" s="88">
        <v>146</v>
      </c>
      <c r="AE514" s="88">
        <v>145</v>
      </c>
      <c r="AF514" s="88">
        <v>144</v>
      </c>
      <c r="AG514" s="88">
        <v>143</v>
      </c>
      <c r="AH514" s="88">
        <v>142</v>
      </c>
      <c r="AI514" s="88">
        <v>141</v>
      </c>
      <c r="AJ514" s="89">
        <v>140</v>
      </c>
      <c r="AL514" s="662"/>
      <c r="AM514" s="666">
        <f>+AM512+10</f>
        <v>150</v>
      </c>
      <c r="AN514" s="86" t="str">
        <f>+AN512</f>
        <v>48-X</v>
      </c>
      <c r="AO514" s="87">
        <v>147</v>
      </c>
      <c r="AP514" s="88">
        <v>149</v>
      </c>
      <c r="AQ514" s="88">
        <v>151</v>
      </c>
      <c r="AR514" s="88">
        <v>154</v>
      </c>
      <c r="AS514" s="88">
        <v>156</v>
      </c>
      <c r="AT514" s="88">
        <v>159</v>
      </c>
      <c r="AU514" s="88">
        <v>161</v>
      </c>
      <c r="AV514" s="89">
        <v>164</v>
      </c>
    </row>
    <row r="515" spans="1:48" ht="15" thickBot="1">
      <c r="A515">
        <v>515</v>
      </c>
      <c r="B515" s="662"/>
      <c r="C515" s="667"/>
      <c r="D515" s="90" t="str">
        <f>+D513</f>
        <v>48-XL</v>
      </c>
      <c r="E515" s="87">
        <v>148</v>
      </c>
      <c r="F515" s="88">
        <v>148</v>
      </c>
      <c r="G515" s="88">
        <v>148</v>
      </c>
      <c r="H515" s="88">
        <v>148</v>
      </c>
      <c r="I515" s="88">
        <v>148</v>
      </c>
      <c r="J515" s="88">
        <v>148</v>
      </c>
      <c r="K515" s="88">
        <v>148</v>
      </c>
      <c r="L515" s="89">
        <v>149</v>
      </c>
      <c r="N515" s="662"/>
      <c r="O515" s="667"/>
      <c r="P515" s="90" t="str">
        <f>+P513</f>
        <v>48-XL</v>
      </c>
      <c r="Q515" s="87">
        <v>148</v>
      </c>
      <c r="R515" s="88">
        <v>148</v>
      </c>
      <c r="S515" s="88">
        <v>148</v>
      </c>
      <c r="T515" s="88">
        <v>148</v>
      </c>
      <c r="U515" s="88">
        <v>148</v>
      </c>
      <c r="V515" s="88">
        <v>148</v>
      </c>
      <c r="W515" s="88">
        <v>148</v>
      </c>
      <c r="X515" s="89">
        <v>149</v>
      </c>
      <c r="Z515" s="662"/>
      <c r="AA515" s="667"/>
      <c r="AB515" s="90" t="str">
        <f>+AB513</f>
        <v>48-XL</v>
      </c>
      <c r="AC515" s="87">
        <v>146</v>
      </c>
      <c r="AD515" s="88">
        <v>146</v>
      </c>
      <c r="AE515" s="88">
        <v>147</v>
      </c>
      <c r="AF515" s="88">
        <v>147</v>
      </c>
      <c r="AG515" s="88">
        <v>148</v>
      </c>
      <c r="AH515" s="88">
        <v>148</v>
      </c>
      <c r="AI515" s="88">
        <v>149</v>
      </c>
      <c r="AJ515" s="89">
        <v>150</v>
      </c>
      <c r="AL515" s="662"/>
      <c r="AM515" s="667"/>
      <c r="AN515" s="90" t="str">
        <f>+AN513</f>
        <v>48-XL</v>
      </c>
      <c r="AO515" s="87">
        <v>146</v>
      </c>
      <c r="AP515" s="88">
        <v>150</v>
      </c>
      <c r="AQ515" s="88">
        <v>155</v>
      </c>
      <c r="AR515" s="88">
        <v>160</v>
      </c>
      <c r="AS515" s="88">
        <v>165</v>
      </c>
      <c r="AT515" s="88">
        <v>170</v>
      </c>
      <c r="AU515" s="88">
        <v>175</v>
      </c>
      <c r="AV515" s="89">
        <v>180</v>
      </c>
    </row>
    <row r="516" spans="1:48">
      <c r="A516">
        <v>516</v>
      </c>
      <c r="B516" s="662"/>
      <c r="C516" s="664">
        <f>+C514+10</f>
        <v>160</v>
      </c>
      <c r="D516" s="78" t="s">
        <v>133</v>
      </c>
      <c r="E516" s="83">
        <v>149</v>
      </c>
      <c r="F516" s="84">
        <v>148</v>
      </c>
      <c r="G516" s="84">
        <v>148</v>
      </c>
      <c r="H516" s="84">
        <v>148</v>
      </c>
      <c r="I516" s="84">
        <v>147</v>
      </c>
      <c r="J516" s="84">
        <v>147</v>
      </c>
      <c r="K516" s="84">
        <v>147</v>
      </c>
      <c r="L516" s="85">
        <v>147</v>
      </c>
      <c r="N516" s="662"/>
      <c r="O516" s="664">
        <f>+O514+10</f>
        <v>160</v>
      </c>
      <c r="P516" s="78" t="s">
        <v>133</v>
      </c>
      <c r="Q516" s="83">
        <v>149</v>
      </c>
      <c r="R516" s="84">
        <v>148</v>
      </c>
      <c r="S516" s="84">
        <v>148</v>
      </c>
      <c r="T516" s="84">
        <v>148</v>
      </c>
      <c r="U516" s="84">
        <v>147</v>
      </c>
      <c r="V516" s="84">
        <v>147</v>
      </c>
      <c r="W516" s="84">
        <v>147</v>
      </c>
      <c r="X516" s="85">
        <v>147</v>
      </c>
      <c r="Z516" s="662"/>
      <c r="AA516" s="664">
        <f>+AA514+10</f>
        <v>160</v>
      </c>
      <c r="AB516" s="78" t="s">
        <v>133</v>
      </c>
      <c r="AC516" s="83">
        <v>149</v>
      </c>
      <c r="AD516" s="84">
        <v>148</v>
      </c>
      <c r="AE516" s="84">
        <v>148</v>
      </c>
      <c r="AF516" s="84">
        <v>148</v>
      </c>
      <c r="AG516" s="84">
        <v>148</v>
      </c>
      <c r="AH516" s="84">
        <v>148</v>
      </c>
      <c r="AI516" s="84">
        <v>148</v>
      </c>
      <c r="AJ516" s="85">
        <v>148</v>
      </c>
      <c r="AL516" s="662"/>
      <c r="AM516" s="664">
        <f>+AM514+10</f>
        <v>160</v>
      </c>
      <c r="AN516" s="78" t="s">
        <v>133</v>
      </c>
      <c r="AO516" s="83">
        <v>149</v>
      </c>
      <c r="AP516" s="84">
        <v>149</v>
      </c>
      <c r="AQ516" s="84">
        <v>150</v>
      </c>
      <c r="AR516" s="84">
        <v>151</v>
      </c>
      <c r="AS516" s="84">
        <v>152</v>
      </c>
      <c r="AT516" s="84">
        <v>153</v>
      </c>
      <c r="AU516" s="84">
        <v>154</v>
      </c>
      <c r="AV516" s="85">
        <v>155</v>
      </c>
    </row>
    <row r="517" spans="1:48" ht="15" thickBot="1">
      <c r="A517">
        <v>517</v>
      </c>
      <c r="B517" s="662"/>
      <c r="C517" s="665"/>
      <c r="D517" s="82" t="s">
        <v>136</v>
      </c>
      <c r="E517" s="83">
        <v>149</v>
      </c>
      <c r="F517" s="84">
        <v>148</v>
      </c>
      <c r="G517" s="84">
        <v>148</v>
      </c>
      <c r="H517" s="84">
        <v>148</v>
      </c>
      <c r="I517" s="84">
        <v>147</v>
      </c>
      <c r="J517" s="84">
        <v>147</v>
      </c>
      <c r="K517" s="84">
        <v>147</v>
      </c>
      <c r="L517" s="85">
        <v>147</v>
      </c>
      <c r="N517" s="662"/>
      <c r="O517" s="665"/>
      <c r="P517" s="82" t="s">
        <v>136</v>
      </c>
      <c r="Q517" s="83">
        <v>149</v>
      </c>
      <c r="R517" s="84">
        <v>148</v>
      </c>
      <c r="S517" s="84">
        <v>148</v>
      </c>
      <c r="T517" s="84">
        <v>148</v>
      </c>
      <c r="U517" s="84">
        <v>147</v>
      </c>
      <c r="V517" s="84">
        <v>147</v>
      </c>
      <c r="W517" s="84">
        <v>147</v>
      </c>
      <c r="X517" s="85">
        <v>147</v>
      </c>
      <c r="Z517" s="662"/>
      <c r="AA517" s="665"/>
      <c r="AB517" s="82" t="s">
        <v>136</v>
      </c>
      <c r="AC517" s="83">
        <v>148</v>
      </c>
      <c r="AD517" s="84">
        <v>148</v>
      </c>
      <c r="AE517" s="84">
        <v>148</v>
      </c>
      <c r="AF517" s="84">
        <v>148</v>
      </c>
      <c r="AG517" s="84">
        <v>148</v>
      </c>
      <c r="AH517" s="84">
        <v>148</v>
      </c>
      <c r="AI517" s="84">
        <v>148</v>
      </c>
      <c r="AJ517" s="85">
        <v>149</v>
      </c>
      <c r="AL517" s="662"/>
      <c r="AM517" s="665"/>
      <c r="AN517" s="82" t="s">
        <v>136</v>
      </c>
      <c r="AO517" s="83">
        <v>148</v>
      </c>
      <c r="AP517" s="84">
        <v>150</v>
      </c>
      <c r="AQ517" s="84">
        <v>153</v>
      </c>
      <c r="AR517" s="84">
        <v>155</v>
      </c>
      <c r="AS517" s="84">
        <v>158</v>
      </c>
      <c r="AT517" s="84">
        <v>160</v>
      </c>
      <c r="AU517" s="84">
        <v>163</v>
      </c>
      <c r="AV517" s="85">
        <v>166</v>
      </c>
    </row>
    <row r="518" spans="1:48">
      <c r="A518">
        <v>518</v>
      </c>
      <c r="B518" s="662"/>
      <c r="C518" s="666">
        <f>+C516+10</f>
        <v>170</v>
      </c>
      <c r="D518" s="86" t="str">
        <f>+D516</f>
        <v>48-X</v>
      </c>
      <c r="E518" s="87">
        <v>148</v>
      </c>
      <c r="F518" s="88">
        <v>148</v>
      </c>
      <c r="G518" s="88">
        <v>148</v>
      </c>
      <c r="H518" s="88">
        <v>148</v>
      </c>
      <c r="I518" s="88">
        <v>148</v>
      </c>
      <c r="J518" s="88">
        <v>148</v>
      </c>
      <c r="K518" s="88">
        <v>148</v>
      </c>
      <c r="L518" s="89">
        <v>148</v>
      </c>
      <c r="N518" s="662"/>
      <c r="O518" s="666">
        <f>+O516+10</f>
        <v>170</v>
      </c>
      <c r="P518" s="86" t="str">
        <f>+P516</f>
        <v>48-X</v>
      </c>
      <c r="Q518" s="87">
        <v>148</v>
      </c>
      <c r="R518" s="88">
        <v>148</v>
      </c>
      <c r="S518" s="88">
        <v>148</v>
      </c>
      <c r="T518" s="88">
        <v>148</v>
      </c>
      <c r="U518" s="88">
        <v>148</v>
      </c>
      <c r="V518" s="88">
        <v>148</v>
      </c>
      <c r="W518" s="88">
        <v>148</v>
      </c>
      <c r="X518" s="89">
        <v>148</v>
      </c>
      <c r="Z518" s="662"/>
      <c r="AA518" s="666">
        <f>+AA516+10</f>
        <v>170</v>
      </c>
      <c r="AB518" s="86" t="str">
        <f>+AB516</f>
        <v>48-X</v>
      </c>
      <c r="AC518" s="87">
        <v>148</v>
      </c>
      <c r="AD518" s="88">
        <v>148</v>
      </c>
      <c r="AE518" s="88">
        <v>148</v>
      </c>
      <c r="AF518" s="88">
        <v>148</v>
      </c>
      <c r="AG518" s="88">
        <v>148</v>
      </c>
      <c r="AH518" s="88">
        <v>148</v>
      </c>
      <c r="AI518" s="88">
        <v>148</v>
      </c>
      <c r="AJ518" s="89">
        <v>148</v>
      </c>
      <c r="AL518" s="662"/>
      <c r="AM518" s="666">
        <f>+AM516+10</f>
        <v>170</v>
      </c>
      <c r="AN518" s="86" t="str">
        <f>+AN516</f>
        <v>48-X</v>
      </c>
      <c r="AO518" s="87">
        <v>148</v>
      </c>
      <c r="AP518" s="88">
        <v>148</v>
      </c>
      <c r="AQ518" s="88">
        <v>148</v>
      </c>
      <c r="AR518" s="88">
        <v>148</v>
      </c>
      <c r="AS518" s="88">
        <v>148</v>
      </c>
      <c r="AT518" s="88">
        <v>148</v>
      </c>
      <c r="AU518" s="88">
        <v>148</v>
      </c>
      <c r="AV518" s="89">
        <v>148</v>
      </c>
    </row>
    <row r="519" spans="1:48" ht="15" thickBot="1">
      <c r="A519">
        <v>519</v>
      </c>
      <c r="B519" s="662"/>
      <c r="C519" s="667"/>
      <c r="D519" s="90" t="str">
        <f>+D517</f>
        <v>48-XL</v>
      </c>
      <c r="E519" s="87">
        <v>148</v>
      </c>
      <c r="F519" s="88">
        <v>148</v>
      </c>
      <c r="G519" s="88">
        <v>148</v>
      </c>
      <c r="H519" s="88">
        <v>148</v>
      </c>
      <c r="I519" s="88">
        <v>148</v>
      </c>
      <c r="J519" s="88">
        <v>148</v>
      </c>
      <c r="K519" s="88">
        <v>148</v>
      </c>
      <c r="L519" s="89">
        <v>148</v>
      </c>
      <c r="N519" s="662"/>
      <c r="O519" s="667"/>
      <c r="P519" s="90" t="str">
        <f>+P517</f>
        <v>48-XL</v>
      </c>
      <c r="Q519" s="87">
        <v>148</v>
      </c>
      <c r="R519" s="88">
        <v>148</v>
      </c>
      <c r="S519" s="88">
        <v>148</v>
      </c>
      <c r="T519" s="88">
        <v>148</v>
      </c>
      <c r="U519" s="88">
        <v>148</v>
      </c>
      <c r="V519" s="88">
        <v>148</v>
      </c>
      <c r="W519" s="88">
        <v>148</v>
      </c>
      <c r="X519" s="89">
        <v>148</v>
      </c>
      <c r="Z519" s="662"/>
      <c r="AA519" s="667"/>
      <c r="AB519" s="90" t="str">
        <f>+AB517</f>
        <v>48-XL</v>
      </c>
      <c r="AC519" s="87">
        <v>147</v>
      </c>
      <c r="AD519" s="88">
        <v>147</v>
      </c>
      <c r="AE519" s="88">
        <v>147</v>
      </c>
      <c r="AF519" s="88">
        <v>147</v>
      </c>
      <c r="AG519" s="88">
        <v>147</v>
      </c>
      <c r="AH519" s="88">
        <v>147</v>
      </c>
      <c r="AI519" s="88">
        <v>147</v>
      </c>
      <c r="AJ519" s="89">
        <v>148</v>
      </c>
      <c r="AL519" s="662"/>
      <c r="AM519" s="667"/>
      <c r="AN519" s="90" t="str">
        <f>+AN517</f>
        <v>48-XL</v>
      </c>
      <c r="AO519" s="87">
        <v>147</v>
      </c>
      <c r="AP519" s="88">
        <v>147</v>
      </c>
      <c r="AQ519" s="88">
        <v>147</v>
      </c>
      <c r="AR519" s="88">
        <v>147</v>
      </c>
      <c r="AS519" s="88">
        <v>147</v>
      </c>
      <c r="AT519" s="88">
        <v>147</v>
      </c>
      <c r="AU519" s="88">
        <v>147</v>
      </c>
      <c r="AV519" s="89">
        <v>148</v>
      </c>
    </row>
    <row r="520" spans="1:48">
      <c r="A520">
        <v>520</v>
      </c>
      <c r="B520" s="662"/>
      <c r="C520" s="664">
        <f>+C518+10</f>
        <v>180</v>
      </c>
      <c r="D520" s="78" t="s">
        <v>133</v>
      </c>
      <c r="E520" s="184"/>
      <c r="F520" s="183"/>
      <c r="G520" s="84">
        <v>148</v>
      </c>
      <c r="H520" s="84">
        <v>148</v>
      </c>
      <c r="I520" s="84">
        <v>148</v>
      </c>
      <c r="J520" s="84">
        <v>148</v>
      </c>
      <c r="K520" s="84">
        <v>148</v>
      </c>
      <c r="L520" s="85">
        <v>148</v>
      </c>
      <c r="N520" s="662"/>
      <c r="O520" s="664">
        <f>+O518+10</f>
        <v>180</v>
      </c>
      <c r="P520" s="78" t="s">
        <v>133</v>
      </c>
      <c r="Q520" s="184"/>
      <c r="R520" s="183"/>
      <c r="S520" s="84">
        <v>148</v>
      </c>
      <c r="T520" s="84">
        <v>148</v>
      </c>
      <c r="U520" s="84">
        <v>148</v>
      </c>
      <c r="V520" s="84">
        <v>148</v>
      </c>
      <c r="W520" s="84">
        <v>148</v>
      </c>
      <c r="X520" s="85">
        <v>148</v>
      </c>
      <c r="Z520" s="662"/>
      <c r="AA520" s="664">
        <f>+AA518+10</f>
        <v>180</v>
      </c>
      <c r="AB520" s="78" t="s">
        <v>133</v>
      </c>
      <c r="AC520" s="184"/>
      <c r="AD520" s="183"/>
      <c r="AE520" s="84">
        <v>148</v>
      </c>
      <c r="AF520" s="84">
        <v>147</v>
      </c>
      <c r="AG520" s="84">
        <v>147</v>
      </c>
      <c r="AH520" s="84">
        <v>146</v>
      </c>
      <c r="AI520" s="84">
        <v>146</v>
      </c>
      <c r="AJ520" s="85">
        <v>146</v>
      </c>
      <c r="AL520" s="662"/>
      <c r="AM520" s="664">
        <f>+AM518+10</f>
        <v>180</v>
      </c>
      <c r="AN520" s="78" t="s">
        <v>133</v>
      </c>
      <c r="AO520" s="184"/>
      <c r="AP520" s="183"/>
      <c r="AQ520" s="84">
        <v>148</v>
      </c>
      <c r="AR520" s="84">
        <v>147</v>
      </c>
      <c r="AS520" s="84">
        <v>147</v>
      </c>
      <c r="AT520" s="84">
        <v>146</v>
      </c>
      <c r="AU520" s="84">
        <v>146</v>
      </c>
      <c r="AV520" s="85">
        <v>146</v>
      </c>
    </row>
    <row r="521" spans="1:48" ht="15" thickBot="1">
      <c r="A521">
        <v>521</v>
      </c>
      <c r="B521" s="662"/>
      <c r="C521" s="665"/>
      <c r="D521" s="82" t="s">
        <v>136</v>
      </c>
      <c r="E521" s="184"/>
      <c r="F521" s="183"/>
      <c r="G521" s="84">
        <v>148</v>
      </c>
      <c r="H521" s="84">
        <v>148</v>
      </c>
      <c r="I521" s="84">
        <v>148</v>
      </c>
      <c r="J521" s="84">
        <v>148</v>
      </c>
      <c r="K521" s="84">
        <v>148</v>
      </c>
      <c r="L521" s="85">
        <v>148</v>
      </c>
      <c r="N521" s="662"/>
      <c r="O521" s="665"/>
      <c r="P521" s="82" t="s">
        <v>136</v>
      </c>
      <c r="Q521" s="184"/>
      <c r="R521" s="183"/>
      <c r="S521" s="84">
        <v>148</v>
      </c>
      <c r="T521" s="84">
        <v>148</v>
      </c>
      <c r="U521" s="84">
        <v>148</v>
      </c>
      <c r="V521" s="84">
        <v>148</v>
      </c>
      <c r="W521" s="84">
        <v>148</v>
      </c>
      <c r="X521" s="85">
        <v>148</v>
      </c>
      <c r="Z521" s="662"/>
      <c r="AA521" s="665"/>
      <c r="AB521" s="82" t="s">
        <v>136</v>
      </c>
      <c r="AC521" s="184"/>
      <c r="AD521" s="183"/>
      <c r="AE521" s="84">
        <v>149</v>
      </c>
      <c r="AF521" s="84">
        <v>149</v>
      </c>
      <c r="AG521" s="84">
        <v>149</v>
      </c>
      <c r="AH521" s="84">
        <v>149</v>
      </c>
      <c r="AI521" s="84">
        <v>149</v>
      </c>
      <c r="AJ521" s="85">
        <v>149</v>
      </c>
      <c r="AL521" s="662"/>
      <c r="AM521" s="665"/>
      <c r="AN521" s="82" t="s">
        <v>136</v>
      </c>
      <c r="AO521" s="184"/>
      <c r="AP521" s="183"/>
      <c r="AQ521" s="84">
        <v>148</v>
      </c>
      <c r="AR521" s="84">
        <v>147</v>
      </c>
      <c r="AS521" s="84">
        <v>147</v>
      </c>
      <c r="AT521" s="84">
        <v>146</v>
      </c>
      <c r="AU521" s="84">
        <v>146</v>
      </c>
      <c r="AV521" s="85">
        <v>146</v>
      </c>
    </row>
    <row r="522" spans="1:48">
      <c r="A522">
        <v>522</v>
      </c>
      <c r="B522" s="662"/>
      <c r="C522" s="666">
        <f>+C520+10</f>
        <v>190</v>
      </c>
      <c r="D522" s="86" t="str">
        <f>+D520</f>
        <v>48-X</v>
      </c>
      <c r="E522" s="184"/>
      <c r="F522" s="183"/>
      <c r="G522" s="183"/>
      <c r="H522" s="88">
        <v>147</v>
      </c>
      <c r="I522" s="88">
        <v>147</v>
      </c>
      <c r="J522" s="88">
        <v>147</v>
      </c>
      <c r="K522" s="88">
        <v>147</v>
      </c>
      <c r="L522" s="89">
        <v>147</v>
      </c>
      <c r="N522" s="662"/>
      <c r="O522" s="666">
        <f>+O520+10</f>
        <v>190</v>
      </c>
      <c r="P522" s="86" t="str">
        <f>+P520</f>
        <v>48-X</v>
      </c>
      <c r="Q522" s="184"/>
      <c r="R522" s="183"/>
      <c r="S522" s="183"/>
      <c r="T522" s="88">
        <v>147</v>
      </c>
      <c r="U522" s="88">
        <v>147</v>
      </c>
      <c r="V522" s="88">
        <v>147</v>
      </c>
      <c r="W522" s="88">
        <v>147</v>
      </c>
      <c r="X522" s="89">
        <v>147</v>
      </c>
      <c r="Z522" s="662"/>
      <c r="AA522" s="666">
        <f>+AA520+10</f>
        <v>190</v>
      </c>
      <c r="AB522" s="86" t="str">
        <f>+AB520</f>
        <v>48-X</v>
      </c>
      <c r="AC522" s="184"/>
      <c r="AD522" s="183"/>
      <c r="AE522" s="183"/>
      <c r="AF522" s="88">
        <v>147</v>
      </c>
      <c r="AG522" s="88">
        <v>147</v>
      </c>
      <c r="AH522" s="88">
        <v>147</v>
      </c>
      <c r="AI522" s="88">
        <v>147</v>
      </c>
      <c r="AJ522" s="89">
        <v>147</v>
      </c>
      <c r="AL522" s="662"/>
      <c r="AM522" s="666">
        <f>+AM520+10</f>
        <v>190</v>
      </c>
      <c r="AN522" s="86" t="str">
        <f>+AN520</f>
        <v>48-X</v>
      </c>
      <c r="AO522" s="184"/>
      <c r="AP522" s="183"/>
      <c r="AQ522" s="183"/>
      <c r="AR522" s="88">
        <v>147</v>
      </c>
      <c r="AS522" s="88">
        <v>147</v>
      </c>
      <c r="AT522" s="88">
        <v>147</v>
      </c>
      <c r="AU522" s="88">
        <v>147</v>
      </c>
      <c r="AV522" s="89">
        <v>147</v>
      </c>
    </row>
    <row r="523" spans="1:48" ht="15" thickBot="1">
      <c r="A523">
        <v>523</v>
      </c>
      <c r="B523" s="662"/>
      <c r="C523" s="667"/>
      <c r="D523" s="90" t="str">
        <f>+D521</f>
        <v>48-XL</v>
      </c>
      <c r="E523" s="184"/>
      <c r="F523" s="183"/>
      <c r="G523" s="183"/>
      <c r="H523" s="88">
        <v>147</v>
      </c>
      <c r="I523" s="88">
        <v>147</v>
      </c>
      <c r="J523" s="88">
        <v>147</v>
      </c>
      <c r="K523" s="88">
        <v>147</v>
      </c>
      <c r="L523" s="89">
        <v>147</v>
      </c>
      <c r="N523" s="662"/>
      <c r="O523" s="667"/>
      <c r="P523" s="90" t="str">
        <f>+P521</f>
        <v>48-XL</v>
      </c>
      <c r="Q523" s="184"/>
      <c r="R523" s="183"/>
      <c r="S523" s="183"/>
      <c r="T523" s="88">
        <v>147</v>
      </c>
      <c r="U523" s="88">
        <v>147</v>
      </c>
      <c r="V523" s="88">
        <v>147</v>
      </c>
      <c r="W523" s="88">
        <v>147</v>
      </c>
      <c r="X523" s="89">
        <v>147</v>
      </c>
      <c r="Z523" s="662"/>
      <c r="AA523" s="667"/>
      <c r="AB523" s="90" t="str">
        <f>+AB521</f>
        <v>48-XL</v>
      </c>
      <c r="AC523" s="184"/>
      <c r="AD523" s="183"/>
      <c r="AE523" s="183"/>
      <c r="AF523" s="88">
        <v>147</v>
      </c>
      <c r="AG523" s="88">
        <v>147</v>
      </c>
      <c r="AH523" s="88">
        <v>147</v>
      </c>
      <c r="AI523" s="88">
        <v>147</v>
      </c>
      <c r="AJ523" s="89">
        <v>147</v>
      </c>
      <c r="AL523" s="662"/>
      <c r="AM523" s="667"/>
      <c r="AN523" s="90" t="str">
        <f>+AN521</f>
        <v>48-XL</v>
      </c>
      <c r="AO523" s="184"/>
      <c r="AP523" s="183"/>
      <c r="AQ523" s="183"/>
      <c r="AR523" s="88">
        <v>147</v>
      </c>
      <c r="AS523" s="88">
        <v>147</v>
      </c>
      <c r="AT523" s="88">
        <v>147</v>
      </c>
      <c r="AU523" s="88">
        <v>147</v>
      </c>
      <c r="AV523" s="89">
        <v>147</v>
      </c>
    </row>
    <row r="524" spans="1:48">
      <c r="A524">
        <v>524</v>
      </c>
      <c r="B524" s="662"/>
      <c r="C524" s="664">
        <f>+C522+10</f>
        <v>200</v>
      </c>
      <c r="D524" s="78" t="s">
        <v>133</v>
      </c>
      <c r="E524" s="184"/>
      <c r="F524" s="183"/>
      <c r="G524" s="183"/>
      <c r="H524" s="183"/>
      <c r="I524" s="183"/>
      <c r="J524" s="84">
        <v>148</v>
      </c>
      <c r="K524" s="84">
        <v>148</v>
      </c>
      <c r="L524" s="85">
        <v>148</v>
      </c>
      <c r="N524" s="662"/>
      <c r="O524" s="664">
        <f>+O522+10</f>
        <v>200</v>
      </c>
      <c r="P524" s="78" t="s">
        <v>133</v>
      </c>
      <c r="Q524" s="184"/>
      <c r="R524" s="183"/>
      <c r="S524" s="183"/>
      <c r="T524" s="183"/>
      <c r="U524" s="183"/>
      <c r="V524" s="84">
        <v>148</v>
      </c>
      <c r="W524" s="84">
        <v>148</v>
      </c>
      <c r="X524" s="85">
        <v>148</v>
      </c>
      <c r="Z524" s="662"/>
      <c r="AA524" s="664">
        <f>+AA522+10</f>
        <v>200</v>
      </c>
      <c r="AB524" s="78" t="s">
        <v>133</v>
      </c>
      <c r="AC524" s="184"/>
      <c r="AD524" s="183"/>
      <c r="AE524" s="183"/>
      <c r="AF524" s="183"/>
      <c r="AG524" s="183"/>
      <c r="AH524" s="84">
        <v>148</v>
      </c>
      <c r="AI524" s="84">
        <v>148</v>
      </c>
      <c r="AJ524" s="85">
        <v>148</v>
      </c>
      <c r="AL524" s="662"/>
      <c r="AM524" s="664">
        <f>+AM522+10</f>
        <v>200</v>
      </c>
      <c r="AN524" s="78" t="s">
        <v>133</v>
      </c>
      <c r="AO524" s="184"/>
      <c r="AP524" s="183"/>
      <c r="AQ524" s="183"/>
      <c r="AR524" s="183"/>
      <c r="AS524" s="183"/>
      <c r="AT524" s="84">
        <v>148</v>
      </c>
      <c r="AU524" s="84">
        <v>148</v>
      </c>
      <c r="AV524" s="85">
        <v>148</v>
      </c>
    </row>
    <row r="525" spans="1:48" ht="15" thickBot="1">
      <c r="A525">
        <v>525</v>
      </c>
      <c r="B525" s="663"/>
      <c r="C525" s="665"/>
      <c r="D525" s="82" t="s">
        <v>136</v>
      </c>
      <c r="E525" s="181"/>
      <c r="F525" s="180"/>
      <c r="G525" s="180"/>
      <c r="H525" s="180"/>
      <c r="I525" s="180"/>
      <c r="J525" s="186">
        <v>148</v>
      </c>
      <c r="K525" s="186">
        <v>148</v>
      </c>
      <c r="L525" s="185">
        <v>148</v>
      </c>
      <c r="N525" s="663"/>
      <c r="O525" s="665"/>
      <c r="P525" s="82" t="s">
        <v>136</v>
      </c>
      <c r="Q525" s="181"/>
      <c r="R525" s="180"/>
      <c r="S525" s="180"/>
      <c r="T525" s="180"/>
      <c r="U525" s="180"/>
      <c r="V525" s="186">
        <v>148</v>
      </c>
      <c r="W525" s="186">
        <v>148</v>
      </c>
      <c r="X525" s="185">
        <v>148</v>
      </c>
      <c r="Z525" s="663"/>
      <c r="AA525" s="665"/>
      <c r="AB525" s="82" t="s">
        <v>136</v>
      </c>
      <c r="AC525" s="181"/>
      <c r="AD525" s="180"/>
      <c r="AE525" s="180"/>
      <c r="AF525" s="180"/>
      <c r="AG525" s="180"/>
      <c r="AH525" s="186">
        <v>148</v>
      </c>
      <c r="AI525" s="186">
        <v>148</v>
      </c>
      <c r="AJ525" s="185">
        <v>148</v>
      </c>
      <c r="AL525" s="663"/>
      <c r="AM525" s="665"/>
      <c r="AN525" s="82" t="s">
        <v>136</v>
      </c>
      <c r="AO525" s="181"/>
      <c r="AP525" s="180"/>
      <c r="AQ525" s="180"/>
      <c r="AR525" s="180"/>
      <c r="AS525" s="180"/>
      <c r="AT525" s="186">
        <v>148</v>
      </c>
      <c r="AU525" s="186">
        <v>148</v>
      </c>
      <c r="AV525" s="185">
        <v>148</v>
      </c>
    </row>
  </sheetData>
  <mergeCells count="1152">
    <mergeCell ref="AO236:AV236"/>
    <mergeCell ref="AN237:AN239"/>
    <mergeCell ref="AO204:AV205"/>
    <mergeCell ref="E237:L238"/>
    <mergeCell ref="Q237:X238"/>
    <mergeCell ref="AC237:AJ238"/>
    <mergeCell ref="AO237:AV238"/>
    <mergeCell ref="E270:L271"/>
    <mergeCell ref="Q270:X271"/>
    <mergeCell ref="AC270:AJ271"/>
    <mergeCell ref="AO270:AV271"/>
    <mergeCell ref="AM110:AM111"/>
    <mergeCell ref="AM114:AM115"/>
    <mergeCell ref="AN138:AN140"/>
    <mergeCell ref="Z138:Z140"/>
    <mergeCell ref="AA138:AA140"/>
    <mergeCell ref="AB138:AB140"/>
    <mergeCell ref="AM128:AM129"/>
    <mergeCell ref="AA157:AA158"/>
    <mergeCell ref="AM157:AM158"/>
    <mergeCell ref="AM147:AM148"/>
    <mergeCell ref="AA171:AA173"/>
    <mergeCell ref="AM180:AM181"/>
    <mergeCell ref="AO203:AV203"/>
    <mergeCell ref="AM213:AM214"/>
    <mergeCell ref="AM217:AM218"/>
    <mergeCell ref="AB237:AB239"/>
    <mergeCell ref="O120:O121"/>
    <mergeCell ref="AA120:AA121"/>
    <mergeCell ref="AM120:AM121"/>
    <mergeCell ref="AL138:AL140"/>
    <mergeCell ref="AM138:AM140"/>
    <mergeCell ref="AO468:AV469"/>
    <mergeCell ref="E204:L205"/>
    <mergeCell ref="Q204:X205"/>
    <mergeCell ref="AC204:AJ205"/>
    <mergeCell ref="AO138:AV139"/>
    <mergeCell ref="AL38:AN38"/>
    <mergeCell ref="AO38:AV38"/>
    <mergeCell ref="AA46:AA47"/>
    <mergeCell ref="AM46:AM47"/>
    <mergeCell ref="AL72:AL74"/>
    <mergeCell ref="AM72:AM74"/>
    <mergeCell ref="AA79:AA80"/>
    <mergeCell ref="AM79:AM80"/>
    <mergeCell ref="AL105:AL107"/>
    <mergeCell ref="E72:L73"/>
    <mergeCell ref="Q72:X73"/>
    <mergeCell ref="AC72:AJ73"/>
    <mergeCell ref="AO72:AV73"/>
    <mergeCell ref="E105:L106"/>
    <mergeCell ref="Q105:X106"/>
    <mergeCell ref="AC105:AJ106"/>
    <mergeCell ref="AO105:AV106"/>
    <mergeCell ref="AM105:AM107"/>
    <mergeCell ref="AN39:AN41"/>
    <mergeCell ref="Z39:Z41"/>
    <mergeCell ref="AA39:AA41"/>
    <mergeCell ref="AB39:AB41"/>
    <mergeCell ref="AO303:AV304"/>
    <mergeCell ref="AO336:AV337"/>
    <mergeCell ref="O221:O222"/>
    <mergeCell ref="AA221:AA222"/>
    <mergeCell ref="AM221:AM222"/>
    <mergeCell ref="AO39:AV40"/>
    <mergeCell ref="AN6:AN8"/>
    <mergeCell ref="Z6:Z8"/>
    <mergeCell ref="AA6:AA8"/>
    <mergeCell ref="AB6:AB8"/>
    <mergeCell ref="AL6:AL8"/>
    <mergeCell ref="AM6:AM8"/>
    <mergeCell ref="B9:B30"/>
    <mergeCell ref="C9:C10"/>
    <mergeCell ref="N9:N30"/>
    <mergeCell ref="O9:O10"/>
    <mergeCell ref="Z9:Z30"/>
    <mergeCell ref="AA9:AA10"/>
    <mergeCell ref="C15:C16"/>
    <mergeCell ref="O15:O16"/>
    <mergeCell ref="AA15:AA16"/>
    <mergeCell ref="C21:C22"/>
    <mergeCell ref="AM15:AM16"/>
    <mergeCell ref="C17:C18"/>
    <mergeCell ref="O17:O18"/>
    <mergeCell ref="AA17:AA18"/>
    <mergeCell ref="AM17:AM18"/>
    <mergeCell ref="C19:C20"/>
    <mergeCell ref="O19:O20"/>
    <mergeCell ref="AA19:AA20"/>
    <mergeCell ref="AM19:AM20"/>
    <mergeCell ref="O23:O24"/>
    <mergeCell ref="AA23:AA24"/>
    <mergeCell ref="AM23:AM24"/>
    <mergeCell ref="C25:C26"/>
    <mergeCell ref="O25:O26"/>
    <mergeCell ref="AA25:AA26"/>
    <mergeCell ref="N5:P5"/>
    <mergeCell ref="Q5:X5"/>
    <mergeCell ref="Z5:AB5"/>
    <mergeCell ref="AC5:AJ5"/>
    <mergeCell ref="AA13:AA14"/>
    <mergeCell ref="AM13:AM14"/>
    <mergeCell ref="AL5:AN5"/>
    <mergeCell ref="AO5:AV5"/>
    <mergeCell ref="B6:B8"/>
    <mergeCell ref="C6:C8"/>
    <mergeCell ref="D6:D8"/>
    <mergeCell ref="N6:N8"/>
    <mergeCell ref="O6:O8"/>
    <mergeCell ref="P6:P8"/>
    <mergeCell ref="B5:D5"/>
    <mergeCell ref="E5:L5"/>
    <mergeCell ref="AM9:AM10"/>
    <mergeCell ref="C11:C12"/>
    <mergeCell ref="O11:O12"/>
    <mergeCell ref="AA11:AA12"/>
    <mergeCell ref="AM11:AM12"/>
    <mergeCell ref="C13:C14"/>
    <mergeCell ref="O13:O14"/>
    <mergeCell ref="E6:L7"/>
    <mergeCell ref="Q6:X7"/>
    <mergeCell ref="AC6:AJ7"/>
    <mergeCell ref="AO6:AV7"/>
    <mergeCell ref="AL9:AL30"/>
    <mergeCell ref="O21:O22"/>
    <mergeCell ref="AA21:AA22"/>
    <mergeCell ref="AM21:AM22"/>
    <mergeCell ref="C23:C24"/>
    <mergeCell ref="AM25:AM26"/>
    <mergeCell ref="C27:C28"/>
    <mergeCell ref="O27:O28"/>
    <mergeCell ref="AA27:AA28"/>
    <mergeCell ref="AM27:AM28"/>
    <mergeCell ref="O56:O57"/>
    <mergeCell ref="AA56:AA57"/>
    <mergeCell ref="AM56:AM57"/>
    <mergeCell ref="AL39:AL41"/>
    <mergeCell ref="AM39:AM41"/>
    <mergeCell ref="C29:C30"/>
    <mergeCell ref="O29:O30"/>
    <mergeCell ref="AA29:AA30"/>
    <mergeCell ref="AM29:AM30"/>
    <mergeCell ref="B38:D38"/>
    <mergeCell ref="E38:L38"/>
    <mergeCell ref="N38:P38"/>
    <mergeCell ref="Q38:X38"/>
    <mergeCell ref="Z38:AB38"/>
    <mergeCell ref="AC38:AJ38"/>
    <mergeCell ref="B39:B41"/>
    <mergeCell ref="C39:C41"/>
    <mergeCell ref="D39:D41"/>
    <mergeCell ref="N39:N41"/>
    <mergeCell ref="O39:O41"/>
    <mergeCell ref="P39:P41"/>
    <mergeCell ref="E39:L40"/>
    <mergeCell ref="Q39:X40"/>
    <mergeCell ref="AC39:AJ40"/>
    <mergeCell ref="N71:P71"/>
    <mergeCell ref="Q71:X71"/>
    <mergeCell ref="Z71:AB71"/>
    <mergeCell ref="AC71:AJ71"/>
    <mergeCell ref="B42:B63"/>
    <mergeCell ref="O48:O49"/>
    <mergeCell ref="AA48:AA49"/>
    <mergeCell ref="AL71:AN71"/>
    <mergeCell ref="AM42:AM43"/>
    <mergeCell ref="C44:C45"/>
    <mergeCell ref="O44:O45"/>
    <mergeCell ref="AA44:AA45"/>
    <mergeCell ref="AM44:AM45"/>
    <mergeCell ref="C46:C47"/>
    <mergeCell ref="O46:O47"/>
    <mergeCell ref="AM48:AM49"/>
    <mergeCell ref="C50:C51"/>
    <mergeCell ref="O50:O51"/>
    <mergeCell ref="AA50:AA51"/>
    <mergeCell ref="AM50:AM51"/>
    <mergeCell ref="C52:C53"/>
    <mergeCell ref="O52:O53"/>
    <mergeCell ref="AA52:AA53"/>
    <mergeCell ref="AM52:AM53"/>
    <mergeCell ref="AL42:AL63"/>
    <mergeCell ref="O54:O55"/>
    <mergeCell ref="AA54:AA55"/>
    <mergeCell ref="AM54:AM55"/>
    <mergeCell ref="C56:C57"/>
    <mergeCell ref="AO71:AV71"/>
    <mergeCell ref="B72:B74"/>
    <mergeCell ref="C72:C74"/>
    <mergeCell ref="D72:D74"/>
    <mergeCell ref="N72:N74"/>
    <mergeCell ref="O72:O74"/>
    <mergeCell ref="P72:P74"/>
    <mergeCell ref="AN72:AN74"/>
    <mergeCell ref="Z72:Z74"/>
    <mergeCell ref="C42:C43"/>
    <mergeCell ref="N42:N63"/>
    <mergeCell ref="O42:O43"/>
    <mergeCell ref="Z42:Z63"/>
    <mergeCell ref="AA42:AA43"/>
    <mergeCell ref="C48:C49"/>
    <mergeCell ref="C62:C63"/>
    <mergeCell ref="O62:O63"/>
    <mergeCell ref="AA62:AA63"/>
    <mergeCell ref="C54:C55"/>
    <mergeCell ref="AA72:AA74"/>
    <mergeCell ref="AB72:AB74"/>
    <mergeCell ref="C58:C59"/>
    <mergeCell ref="O58:O59"/>
    <mergeCell ref="AA58:AA59"/>
    <mergeCell ref="AM58:AM59"/>
    <mergeCell ref="C60:C61"/>
    <mergeCell ref="O60:O61"/>
    <mergeCell ref="AA60:AA61"/>
    <mergeCell ref="AM60:AM61"/>
    <mergeCell ref="AM62:AM63"/>
    <mergeCell ref="B71:D71"/>
    <mergeCell ref="E71:L71"/>
    <mergeCell ref="AM83:AM84"/>
    <mergeCell ref="C85:C86"/>
    <mergeCell ref="O85:O86"/>
    <mergeCell ref="AA85:AA86"/>
    <mergeCell ref="AM85:AM86"/>
    <mergeCell ref="AL75:AL96"/>
    <mergeCell ref="O87:O88"/>
    <mergeCell ref="AA87:AA88"/>
    <mergeCell ref="AM87:AM88"/>
    <mergeCell ref="C89:C90"/>
    <mergeCell ref="O89:O90"/>
    <mergeCell ref="AA89:AA90"/>
    <mergeCell ref="AM89:AM90"/>
    <mergeCell ref="AA91:AA92"/>
    <mergeCell ref="AM91:AM92"/>
    <mergeCell ref="C93:C94"/>
    <mergeCell ref="O93:O94"/>
    <mergeCell ref="AA93:AA94"/>
    <mergeCell ref="AM93:AM94"/>
    <mergeCell ref="C75:C76"/>
    <mergeCell ref="N75:N96"/>
    <mergeCell ref="O75:O76"/>
    <mergeCell ref="Z75:Z96"/>
    <mergeCell ref="AA75:AA76"/>
    <mergeCell ref="C81:C82"/>
    <mergeCell ref="AL104:AN104"/>
    <mergeCell ref="B75:B96"/>
    <mergeCell ref="O81:O82"/>
    <mergeCell ref="AA81:AA82"/>
    <mergeCell ref="C87:C88"/>
    <mergeCell ref="AN105:AN107"/>
    <mergeCell ref="Z105:Z107"/>
    <mergeCell ref="AA105:AA107"/>
    <mergeCell ref="AB105:AB107"/>
    <mergeCell ref="C91:C92"/>
    <mergeCell ref="O91:O92"/>
    <mergeCell ref="C95:C96"/>
    <mergeCell ref="O95:O96"/>
    <mergeCell ref="AA95:AA96"/>
    <mergeCell ref="AM95:AM96"/>
    <mergeCell ref="B104:D104"/>
    <mergeCell ref="E104:L104"/>
    <mergeCell ref="N104:P104"/>
    <mergeCell ref="Q104:X104"/>
    <mergeCell ref="Z104:AB104"/>
    <mergeCell ref="AC104:AJ104"/>
    <mergeCell ref="AM75:AM76"/>
    <mergeCell ref="C77:C78"/>
    <mergeCell ref="O77:O78"/>
    <mergeCell ref="AA77:AA78"/>
    <mergeCell ref="AM77:AM78"/>
    <mergeCell ref="C79:C80"/>
    <mergeCell ref="O79:O80"/>
    <mergeCell ref="AM81:AM82"/>
    <mergeCell ref="C83:C84"/>
    <mergeCell ref="O83:O84"/>
    <mergeCell ref="AA83:AA84"/>
    <mergeCell ref="AA110:AA111"/>
    <mergeCell ref="AA114:AA115"/>
    <mergeCell ref="C120:C121"/>
    <mergeCell ref="C124:C125"/>
    <mergeCell ref="O124:O125"/>
    <mergeCell ref="AA124:AA125"/>
    <mergeCell ref="AM124:AM125"/>
    <mergeCell ref="AA128:AA129"/>
    <mergeCell ref="N137:P137"/>
    <mergeCell ref="Q137:X137"/>
    <mergeCell ref="Z137:AB137"/>
    <mergeCell ref="AC137:AJ137"/>
    <mergeCell ref="N141:N162"/>
    <mergeCell ref="AO104:AV104"/>
    <mergeCell ref="B105:B107"/>
    <mergeCell ref="C105:C107"/>
    <mergeCell ref="D105:D107"/>
    <mergeCell ref="N105:N107"/>
    <mergeCell ref="O105:O107"/>
    <mergeCell ref="P105:P107"/>
    <mergeCell ref="AM108:AM109"/>
    <mergeCell ref="C110:C111"/>
    <mergeCell ref="O110:O111"/>
    <mergeCell ref="O114:O115"/>
    <mergeCell ref="AO137:AV137"/>
    <mergeCell ref="B138:B140"/>
    <mergeCell ref="C138:C140"/>
    <mergeCell ref="D138:D140"/>
    <mergeCell ref="N138:N140"/>
    <mergeCell ref="O138:O140"/>
    <mergeCell ref="P138:P140"/>
    <mergeCell ref="E138:L139"/>
    <mergeCell ref="Q138:X139"/>
    <mergeCell ref="AC138:AJ139"/>
    <mergeCell ref="C116:C117"/>
    <mergeCell ref="O116:O117"/>
    <mergeCell ref="AA116:AA117"/>
    <mergeCell ref="AM116:AM117"/>
    <mergeCell ref="C118:C119"/>
    <mergeCell ref="O118:O119"/>
    <mergeCell ref="AA118:AA119"/>
    <mergeCell ref="AM118:AM119"/>
    <mergeCell ref="AL108:AL129"/>
    <mergeCell ref="AM126:AM127"/>
    <mergeCell ref="C122:C123"/>
    <mergeCell ref="O122:O123"/>
    <mergeCell ref="AA122:AA123"/>
    <mergeCell ref="AM122:AM123"/>
    <mergeCell ref="O108:O109"/>
    <mergeCell ref="Z108:Z129"/>
    <mergeCell ref="AA108:AA109"/>
    <mergeCell ref="C114:C115"/>
    <mergeCell ref="C126:C127"/>
    <mergeCell ref="O126:O127"/>
    <mergeCell ref="AA126:AA127"/>
    <mergeCell ref="C112:C113"/>
    <mergeCell ref="O112:O113"/>
    <mergeCell ref="AA112:AA113"/>
    <mergeCell ref="AM112:AM113"/>
    <mergeCell ref="C108:C109"/>
    <mergeCell ref="N108:N129"/>
    <mergeCell ref="AL137:AN137"/>
    <mergeCell ref="C128:C129"/>
    <mergeCell ref="O128:O129"/>
    <mergeCell ref="Z171:Z173"/>
    <mergeCell ref="AM149:AM150"/>
    <mergeCell ref="C151:C152"/>
    <mergeCell ref="O151:O152"/>
    <mergeCell ref="AA151:AA152"/>
    <mergeCell ref="AM151:AM152"/>
    <mergeCell ref="AL141:AL162"/>
    <mergeCell ref="AM141:AM142"/>
    <mergeCell ref="O141:O142"/>
    <mergeCell ref="Z141:Z162"/>
    <mergeCell ref="AA141:AA142"/>
    <mergeCell ref="AM159:AM160"/>
    <mergeCell ref="O153:O154"/>
    <mergeCell ref="AA153:AA154"/>
    <mergeCell ref="AM153:AM154"/>
    <mergeCell ref="C155:C156"/>
    <mergeCell ref="O155:O156"/>
    <mergeCell ref="AA155:AA156"/>
    <mergeCell ref="AM155:AM156"/>
    <mergeCell ref="C157:C158"/>
    <mergeCell ref="O157:O158"/>
    <mergeCell ref="C147:C148"/>
    <mergeCell ref="C143:C144"/>
    <mergeCell ref="O143:O144"/>
    <mergeCell ref="C161:C162"/>
    <mergeCell ref="O161:O162"/>
    <mergeCell ref="AA161:AA162"/>
    <mergeCell ref="C153:C154"/>
    <mergeCell ref="C194:C195"/>
    <mergeCell ref="B137:D137"/>
    <mergeCell ref="E137:L137"/>
    <mergeCell ref="B108:B129"/>
    <mergeCell ref="AL171:AL173"/>
    <mergeCell ref="AM171:AM173"/>
    <mergeCell ref="AO171:AV172"/>
    <mergeCell ref="C141:C142"/>
    <mergeCell ref="AA143:AA144"/>
    <mergeCell ref="AM143:AM144"/>
    <mergeCell ref="C145:C146"/>
    <mergeCell ref="C159:C160"/>
    <mergeCell ref="O159:O160"/>
    <mergeCell ref="AA159:AA160"/>
    <mergeCell ref="AM161:AM162"/>
    <mergeCell ref="B170:D170"/>
    <mergeCell ref="E170:L170"/>
    <mergeCell ref="N170:P170"/>
    <mergeCell ref="Q170:X170"/>
    <mergeCell ref="Z170:AB170"/>
    <mergeCell ref="AC170:AJ170"/>
    <mergeCell ref="B141:B162"/>
    <mergeCell ref="O147:O148"/>
    <mergeCell ref="AA147:AA148"/>
    <mergeCell ref="AO170:AV170"/>
    <mergeCell ref="B171:B173"/>
    <mergeCell ref="C171:C173"/>
    <mergeCell ref="D171:D173"/>
    <mergeCell ref="N171:N173"/>
    <mergeCell ref="O171:O173"/>
    <mergeCell ref="P171:P173"/>
    <mergeCell ref="AN171:AN173"/>
    <mergeCell ref="O190:O191"/>
    <mergeCell ref="B174:B195"/>
    <mergeCell ref="O145:O146"/>
    <mergeCell ref="AA145:AA146"/>
    <mergeCell ref="AM145:AM146"/>
    <mergeCell ref="C174:C175"/>
    <mergeCell ref="N174:N195"/>
    <mergeCell ref="E171:L172"/>
    <mergeCell ref="Q171:X172"/>
    <mergeCell ref="AC171:AJ172"/>
    <mergeCell ref="AM178:AM179"/>
    <mergeCell ref="C182:C183"/>
    <mergeCell ref="AL170:AN170"/>
    <mergeCell ref="AA182:AA183"/>
    <mergeCell ref="AM182:AM183"/>
    <mergeCell ref="C184:C185"/>
    <mergeCell ref="O184:O185"/>
    <mergeCell ref="AA184:AA185"/>
    <mergeCell ref="AM184:AM185"/>
    <mergeCell ref="AB171:AB173"/>
    <mergeCell ref="AM192:AM193"/>
    <mergeCell ref="O186:O187"/>
    <mergeCell ref="AA186:AA187"/>
    <mergeCell ref="C188:C189"/>
    <mergeCell ref="O188:O189"/>
    <mergeCell ref="O174:O175"/>
    <mergeCell ref="C149:C150"/>
    <mergeCell ref="O149:O150"/>
    <mergeCell ref="AA149:AA150"/>
    <mergeCell ref="Z174:Z195"/>
    <mergeCell ref="AA174:AA175"/>
    <mergeCell ref="C180:C181"/>
    <mergeCell ref="AA211:AA212"/>
    <mergeCell ref="AM211:AM212"/>
    <mergeCell ref="AL207:AL228"/>
    <mergeCell ref="AM207:AM208"/>
    <mergeCell ref="C209:C210"/>
    <mergeCell ref="O209:O210"/>
    <mergeCell ref="C223:C224"/>
    <mergeCell ref="O194:O195"/>
    <mergeCell ref="AA194:AA195"/>
    <mergeCell ref="AM194:AM195"/>
    <mergeCell ref="C176:C177"/>
    <mergeCell ref="O176:O177"/>
    <mergeCell ref="AA176:AA177"/>
    <mergeCell ref="AM176:AM177"/>
    <mergeCell ref="C178:C179"/>
    <mergeCell ref="O178:O179"/>
    <mergeCell ref="AA178:AA179"/>
    <mergeCell ref="AA190:AA191"/>
    <mergeCell ref="AM190:AM191"/>
    <mergeCell ref="O182:O183"/>
    <mergeCell ref="AM186:AM187"/>
    <mergeCell ref="AA188:AA189"/>
    <mergeCell ref="AM188:AM189"/>
    <mergeCell ref="AL174:AL195"/>
    <mergeCell ref="AM174:AM175"/>
    <mergeCell ref="C192:C193"/>
    <mergeCell ref="O192:O193"/>
    <mergeCell ref="AA192:AA193"/>
    <mergeCell ref="O180:O181"/>
    <mergeCell ref="AA180:AA181"/>
    <mergeCell ref="C186:C187"/>
    <mergeCell ref="C190:C191"/>
    <mergeCell ref="B203:D203"/>
    <mergeCell ref="E203:L203"/>
    <mergeCell ref="N203:P203"/>
    <mergeCell ref="Q203:X203"/>
    <mergeCell ref="Z203:AB203"/>
    <mergeCell ref="AC203:AJ203"/>
    <mergeCell ref="B204:B206"/>
    <mergeCell ref="O219:O220"/>
    <mergeCell ref="C227:C228"/>
    <mergeCell ref="C204:C206"/>
    <mergeCell ref="D204:D206"/>
    <mergeCell ref="N204:N206"/>
    <mergeCell ref="O204:O206"/>
    <mergeCell ref="P204:P206"/>
    <mergeCell ref="AL203:AN203"/>
    <mergeCell ref="AA219:AA220"/>
    <mergeCell ref="AA209:AA210"/>
    <mergeCell ref="AA225:AA226"/>
    <mergeCell ref="C207:C208"/>
    <mergeCell ref="AM219:AM220"/>
    <mergeCell ref="C221:C222"/>
    <mergeCell ref="C215:C216"/>
    <mergeCell ref="O215:O216"/>
    <mergeCell ref="AA215:AA216"/>
    <mergeCell ref="AM215:AM216"/>
    <mergeCell ref="AN204:AN206"/>
    <mergeCell ref="Z204:Z206"/>
    <mergeCell ref="AA204:AA206"/>
    <mergeCell ref="AB204:AB206"/>
    <mergeCell ref="AL204:AL206"/>
    <mergeCell ref="AM204:AM206"/>
    <mergeCell ref="AM209:AM210"/>
    <mergeCell ref="AL236:AN236"/>
    <mergeCell ref="O225:O226"/>
    <mergeCell ref="B207:B228"/>
    <mergeCell ref="O213:O214"/>
    <mergeCell ref="AA213:AA214"/>
    <mergeCell ref="C219:C220"/>
    <mergeCell ref="Z237:Z239"/>
    <mergeCell ref="AA237:AA239"/>
    <mergeCell ref="C217:C218"/>
    <mergeCell ref="O217:O218"/>
    <mergeCell ref="AA217:AA218"/>
    <mergeCell ref="B236:D236"/>
    <mergeCell ref="E236:L236"/>
    <mergeCell ref="N236:P236"/>
    <mergeCell ref="Q236:X236"/>
    <mergeCell ref="Z236:AB236"/>
    <mergeCell ref="AC236:AJ236"/>
    <mergeCell ref="B237:B239"/>
    <mergeCell ref="C237:C239"/>
    <mergeCell ref="D237:D239"/>
    <mergeCell ref="N237:N239"/>
    <mergeCell ref="O223:O224"/>
    <mergeCell ref="AA223:AA224"/>
    <mergeCell ref="AM223:AM224"/>
    <mergeCell ref="C225:C226"/>
    <mergeCell ref="N207:N228"/>
    <mergeCell ref="O207:O208"/>
    <mergeCell ref="Z207:Z228"/>
    <mergeCell ref="AA207:AA208"/>
    <mergeCell ref="C213:C214"/>
    <mergeCell ref="C211:C212"/>
    <mergeCell ref="O211:O212"/>
    <mergeCell ref="O248:O249"/>
    <mergeCell ref="AM225:AM226"/>
    <mergeCell ref="O227:O228"/>
    <mergeCell ref="AA227:AA228"/>
    <mergeCell ref="AM227:AM228"/>
    <mergeCell ref="AM258:AM259"/>
    <mergeCell ref="O252:O253"/>
    <mergeCell ref="AA252:AA253"/>
    <mergeCell ref="AM252:AM253"/>
    <mergeCell ref="C254:C255"/>
    <mergeCell ref="O254:O255"/>
    <mergeCell ref="AA254:AA255"/>
    <mergeCell ref="AM254:AM255"/>
    <mergeCell ref="AL237:AL239"/>
    <mergeCell ref="AM237:AM239"/>
    <mergeCell ref="O237:O239"/>
    <mergeCell ref="P237:P239"/>
    <mergeCell ref="AA248:AA249"/>
    <mergeCell ref="C252:C253"/>
    <mergeCell ref="C258:C259"/>
    <mergeCell ref="O258:O259"/>
    <mergeCell ref="AA258:AA259"/>
    <mergeCell ref="O240:O241"/>
    <mergeCell ref="Z240:Z261"/>
    <mergeCell ref="AA240:AA241"/>
    <mergeCell ref="C246:C247"/>
    <mergeCell ref="AM250:AM251"/>
    <mergeCell ref="AL240:AL261"/>
    <mergeCell ref="AM242:AM243"/>
    <mergeCell ref="C244:C245"/>
    <mergeCell ref="O244:O245"/>
    <mergeCell ref="AA244:AA245"/>
    <mergeCell ref="AM244:AM245"/>
    <mergeCell ref="AL269:AN269"/>
    <mergeCell ref="C256:C257"/>
    <mergeCell ref="O256:O257"/>
    <mergeCell ref="AA256:AA257"/>
    <mergeCell ref="AM256:AM257"/>
    <mergeCell ref="AM281:AM282"/>
    <mergeCell ref="O246:O247"/>
    <mergeCell ref="AA246:AA247"/>
    <mergeCell ref="AN270:AN272"/>
    <mergeCell ref="AC269:AJ269"/>
    <mergeCell ref="B240:B261"/>
    <mergeCell ref="C240:C241"/>
    <mergeCell ref="N240:N261"/>
    <mergeCell ref="AM248:AM249"/>
    <mergeCell ref="C250:C251"/>
    <mergeCell ref="O250:O251"/>
    <mergeCell ref="AA250:AA251"/>
    <mergeCell ref="B273:B294"/>
    <mergeCell ref="O279:O280"/>
    <mergeCell ref="AA279:AA280"/>
    <mergeCell ref="C283:C284"/>
    <mergeCell ref="AM240:AM241"/>
    <mergeCell ref="C242:C243"/>
    <mergeCell ref="O242:O243"/>
    <mergeCell ref="AA242:AA243"/>
    <mergeCell ref="AM246:AM247"/>
    <mergeCell ref="C248:C249"/>
    <mergeCell ref="C260:C261"/>
    <mergeCell ref="O260:O261"/>
    <mergeCell ref="AA260:AA261"/>
    <mergeCell ref="AM260:AM261"/>
    <mergeCell ref="AL303:AL305"/>
    <mergeCell ref="AM303:AM305"/>
    <mergeCell ref="C289:C290"/>
    <mergeCell ref="O289:O290"/>
    <mergeCell ref="AA289:AA290"/>
    <mergeCell ref="Z273:Z294"/>
    <mergeCell ref="E303:L304"/>
    <mergeCell ref="Q303:X304"/>
    <mergeCell ref="AC303:AJ304"/>
    <mergeCell ref="AM293:AM294"/>
    <mergeCell ref="B302:D302"/>
    <mergeCell ref="E302:L302"/>
    <mergeCell ref="N302:P302"/>
    <mergeCell ref="Q302:X302"/>
    <mergeCell ref="Z302:AB302"/>
    <mergeCell ref="AC302:AJ302"/>
    <mergeCell ref="AO269:AV269"/>
    <mergeCell ref="B270:B272"/>
    <mergeCell ref="C270:C272"/>
    <mergeCell ref="D270:D272"/>
    <mergeCell ref="N270:N272"/>
    <mergeCell ref="O270:O272"/>
    <mergeCell ref="P270:P272"/>
    <mergeCell ref="B269:D269"/>
    <mergeCell ref="E269:L269"/>
    <mergeCell ref="N269:P269"/>
    <mergeCell ref="Q269:X269"/>
    <mergeCell ref="Z269:AB269"/>
    <mergeCell ref="AO302:AV302"/>
    <mergeCell ref="B303:B305"/>
    <mergeCell ref="AN303:AN305"/>
    <mergeCell ref="C279:C280"/>
    <mergeCell ref="AM324:AM325"/>
    <mergeCell ref="O318:O319"/>
    <mergeCell ref="AM310:AM311"/>
    <mergeCell ref="AM289:AM290"/>
    <mergeCell ref="AM308:AM309"/>
    <mergeCell ref="C310:C311"/>
    <mergeCell ref="O312:O313"/>
    <mergeCell ref="AA312:AA313"/>
    <mergeCell ref="C318:C319"/>
    <mergeCell ref="AM312:AM313"/>
    <mergeCell ref="O287:O288"/>
    <mergeCell ref="AA287:AA288"/>
    <mergeCell ref="AM287:AM288"/>
    <mergeCell ref="AM279:AM280"/>
    <mergeCell ref="C281:C282"/>
    <mergeCell ref="O281:O282"/>
    <mergeCell ref="Z270:Z272"/>
    <mergeCell ref="AA270:AA272"/>
    <mergeCell ref="AB270:AB272"/>
    <mergeCell ref="AL270:AL272"/>
    <mergeCell ref="AM270:AM272"/>
    <mergeCell ref="AM275:AM276"/>
    <mergeCell ref="C303:C305"/>
    <mergeCell ref="D303:D305"/>
    <mergeCell ref="N303:N305"/>
    <mergeCell ref="O303:O305"/>
    <mergeCell ref="P303:P305"/>
    <mergeCell ref="Z303:Z305"/>
    <mergeCell ref="AA303:AA305"/>
    <mergeCell ref="O285:O286"/>
    <mergeCell ref="AA285:AA286"/>
    <mergeCell ref="AA273:AA274"/>
    <mergeCell ref="AM285:AM286"/>
    <mergeCell ref="C287:C288"/>
    <mergeCell ref="C285:C286"/>
    <mergeCell ref="AA275:AA276"/>
    <mergeCell ref="AL302:AN302"/>
    <mergeCell ref="AM291:AM292"/>
    <mergeCell ref="O283:O284"/>
    <mergeCell ref="AA283:AA284"/>
    <mergeCell ref="AM283:AM284"/>
    <mergeCell ref="AL273:AL294"/>
    <mergeCell ref="AM273:AM274"/>
    <mergeCell ref="C275:C276"/>
    <mergeCell ref="O275:O276"/>
    <mergeCell ref="O273:O274"/>
    <mergeCell ref="O293:O294"/>
    <mergeCell ref="AA293:AA294"/>
    <mergeCell ref="AM277:AM278"/>
    <mergeCell ref="C273:C274"/>
    <mergeCell ref="E336:L337"/>
    <mergeCell ref="Q336:X337"/>
    <mergeCell ref="AC336:AJ337"/>
    <mergeCell ref="C277:C278"/>
    <mergeCell ref="O277:O278"/>
    <mergeCell ref="AA277:AA278"/>
    <mergeCell ref="AA318:AA319"/>
    <mergeCell ref="C320:C321"/>
    <mergeCell ref="O320:O321"/>
    <mergeCell ref="AA320:AA321"/>
    <mergeCell ref="O306:O307"/>
    <mergeCell ref="Z306:Z327"/>
    <mergeCell ref="AA306:AA307"/>
    <mergeCell ref="C312:C313"/>
    <mergeCell ref="O316:O317"/>
    <mergeCell ref="AA316:AA317"/>
    <mergeCell ref="O310:O311"/>
    <mergeCell ref="AA310:AA311"/>
    <mergeCell ref="C291:C292"/>
    <mergeCell ref="C314:C315"/>
    <mergeCell ref="O314:O315"/>
    <mergeCell ref="O291:O292"/>
    <mergeCell ref="AA291:AA292"/>
    <mergeCell ref="C293:C294"/>
    <mergeCell ref="C306:C307"/>
    <mergeCell ref="N306:N327"/>
    <mergeCell ref="N273:N294"/>
    <mergeCell ref="C324:C325"/>
    <mergeCell ref="O324:O325"/>
    <mergeCell ref="AA324:AA325"/>
    <mergeCell ref="AA281:AA282"/>
    <mergeCell ref="AB303:AB305"/>
    <mergeCell ref="AN336:AN338"/>
    <mergeCell ref="Z336:Z338"/>
    <mergeCell ref="AA336:AA338"/>
    <mergeCell ref="AB336:AB338"/>
    <mergeCell ref="AL336:AL338"/>
    <mergeCell ref="AM336:AM338"/>
    <mergeCell ref="AA314:AA315"/>
    <mergeCell ref="O326:O327"/>
    <mergeCell ref="AA326:AA327"/>
    <mergeCell ref="AM326:AM327"/>
    <mergeCell ref="B335:D335"/>
    <mergeCell ref="E335:L335"/>
    <mergeCell ref="N335:P335"/>
    <mergeCell ref="Q335:X335"/>
    <mergeCell ref="Z335:AB335"/>
    <mergeCell ref="AC335:AJ335"/>
    <mergeCell ref="B306:B327"/>
    <mergeCell ref="AL335:AN335"/>
    <mergeCell ref="C322:C323"/>
    <mergeCell ref="O322:O323"/>
    <mergeCell ref="AA322:AA323"/>
    <mergeCell ref="AM322:AM323"/>
    <mergeCell ref="AM318:AM319"/>
    <mergeCell ref="AM320:AM321"/>
    <mergeCell ref="AM314:AM315"/>
    <mergeCell ref="C316:C317"/>
    <mergeCell ref="AM316:AM317"/>
    <mergeCell ref="AL306:AL327"/>
    <mergeCell ref="AM306:AM307"/>
    <mergeCell ref="C308:C309"/>
    <mergeCell ref="O308:O309"/>
    <mergeCell ref="AA308:AA309"/>
    <mergeCell ref="AO335:AV335"/>
    <mergeCell ref="B336:B338"/>
    <mergeCell ref="C336:C338"/>
    <mergeCell ref="D336:D338"/>
    <mergeCell ref="N336:N338"/>
    <mergeCell ref="O336:O338"/>
    <mergeCell ref="P336:P338"/>
    <mergeCell ref="C326:C327"/>
    <mergeCell ref="C345:C346"/>
    <mergeCell ref="AA341:AA342"/>
    <mergeCell ref="AM341:AM342"/>
    <mergeCell ref="C343:C344"/>
    <mergeCell ref="O343:O344"/>
    <mergeCell ref="AA343:AA344"/>
    <mergeCell ref="AM343:AM344"/>
    <mergeCell ref="O349:O350"/>
    <mergeCell ref="AA349:AA350"/>
    <mergeCell ref="AM349:AM350"/>
    <mergeCell ref="AL339:AL360"/>
    <mergeCell ref="AM339:AM340"/>
    <mergeCell ref="C341:C342"/>
    <mergeCell ref="O341:O342"/>
    <mergeCell ref="O339:O340"/>
    <mergeCell ref="Z339:Z360"/>
    <mergeCell ref="AA339:AA340"/>
    <mergeCell ref="AA355:AA356"/>
    <mergeCell ref="O353:O354"/>
    <mergeCell ref="AA353:AA354"/>
    <mergeCell ref="AM353:AM354"/>
    <mergeCell ref="AM345:AM346"/>
    <mergeCell ref="C347:C348"/>
    <mergeCell ref="O347:O348"/>
    <mergeCell ref="AO369:AV370"/>
    <mergeCell ref="Q368:X368"/>
    <mergeCell ref="Z368:AB368"/>
    <mergeCell ref="AC368:AJ368"/>
    <mergeCell ref="B339:B360"/>
    <mergeCell ref="O345:O346"/>
    <mergeCell ref="AA345:AA346"/>
    <mergeCell ref="C351:C352"/>
    <mergeCell ref="C339:C340"/>
    <mergeCell ref="C355:C356"/>
    <mergeCell ref="O355:O356"/>
    <mergeCell ref="AO368:AV368"/>
    <mergeCell ref="B369:B371"/>
    <mergeCell ref="C369:C371"/>
    <mergeCell ref="D369:D371"/>
    <mergeCell ref="N369:N371"/>
    <mergeCell ref="O369:O371"/>
    <mergeCell ref="P369:P371"/>
    <mergeCell ref="B368:D368"/>
    <mergeCell ref="E368:L368"/>
    <mergeCell ref="N368:P368"/>
    <mergeCell ref="O351:O352"/>
    <mergeCell ref="AA351:AA352"/>
    <mergeCell ref="AM351:AM352"/>
    <mergeCell ref="C353:C354"/>
    <mergeCell ref="AL368:AN368"/>
    <mergeCell ref="AM355:AM356"/>
    <mergeCell ref="C357:C358"/>
    <mergeCell ref="O357:O358"/>
    <mergeCell ref="AA357:AA358"/>
    <mergeCell ref="AM357:AM358"/>
    <mergeCell ref="C359:C360"/>
    <mergeCell ref="O359:O360"/>
    <mergeCell ref="AA359:AA360"/>
    <mergeCell ref="AM359:AM360"/>
    <mergeCell ref="N339:N360"/>
    <mergeCell ref="C390:C391"/>
    <mergeCell ref="O390:O391"/>
    <mergeCell ref="AA390:AA391"/>
    <mergeCell ref="AM390:AM391"/>
    <mergeCell ref="O384:O385"/>
    <mergeCell ref="AA384:AA385"/>
    <mergeCell ref="AM384:AM385"/>
    <mergeCell ref="C386:C387"/>
    <mergeCell ref="O386:O387"/>
    <mergeCell ref="AA347:AA348"/>
    <mergeCell ref="AM347:AM348"/>
    <mergeCell ref="C349:C350"/>
    <mergeCell ref="Z369:Z371"/>
    <mergeCell ref="AA369:AA371"/>
    <mergeCell ref="AB369:AB371"/>
    <mergeCell ref="AL369:AL371"/>
    <mergeCell ref="AM369:AM371"/>
    <mergeCell ref="AL401:AN401"/>
    <mergeCell ref="C372:C373"/>
    <mergeCell ref="N372:N393"/>
    <mergeCell ref="E369:L370"/>
    <mergeCell ref="Q369:X370"/>
    <mergeCell ref="AC369:AJ370"/>
    <mergeCell ref="AA386:AA387"/>
    <mergeCell ref="AM386:AM387"/>
    <mergeCell ref="AM378:AM379"/>
    <mergeCell ref="AN369:AN371"/>
    <mergeCell ref="O388:O389"/>
    <mergeCell ref="AA388:AA389"/>
    <mergeCell ref="AM388:AM389"/>
    <mergeCell ref="O372:O373"/>
    <mergeCell ref="Z372:Z393"/>
    <mergeCell ref="AA372:AA373"/>
    <mergeCell ref="AM380:AM381"/>
    <mergeCell ref="C374:C375"/>
    <mergeCell ref="O374:O375"/>
    <mergeCell ref="AA374:AA375"/>
    <mergeCell ref="AM374:AM375"/>
    <mergeCell ref="C376:C377"/>
    <mergeCell ref="O376:O377"/>
    <mergeCell ref="AA376:AA377"/>
    <mergeCell ref="AM376:AM377"/>
    <mergeCell ref="C378:C379"/>
    <mergeCell ref="C382:C383"/>
    <mergeCell ref="O382:O383"/>
    <mergeCell ref="AA382:AA383"/>
    <mergeCell ref="AM382:AM383"/>
    <mergeCell ref="AL372:AL393"/>
    <mergeCell ref="AM372:AM373"/>
    <mergeCell ref="AN402:AN404"/>
    <mergeCell ref="Z402:Z404"/>
    <mergeCell ref="AA402:AA404"/>
    <mergeCell ref="AB402:AB404"/>
    <mergeCell ref="AL402:AL404"/>
    <mergeCell ref="AM402:AM404"/>
    <mergeCell ref="Z401:AB401"/>
    <mergeCell ref="AC401:AJ401"/>
    <mergeCell ref="B372:B393"/>
    <mergeCell ref="O378:O379"/>
    <mergeCell ref="AA378:AA379"/>
    <mergeCell ref="C384:C385"/>
    <mergeCell ref="C380:C381"/>
    <mergeCell ref="O380:O381"/>
    <mergeCell ref="AA380:AA381"/>
    <mergeCell ref="C388:C389"/>
    <mergeCell ref="AM419:AM420"/>
    <mergeCell ref="AM411:AM412"/>
    <mergeCell ref="C392:C393"/>
    <mergeCell ref="O392:O393"/>
    <mergeCell ref="AA392:AA393"/>
    <mergeCell ref="AM392:AM393"/>
    <mergeCell ref="B401:D401"/>
    <mergeCell ref="E401:L401"/>
    <mergeCell ref="N401:P401"/>
    <mergeCell ref="Q401:X401"/>
    <mergeCell ref="O409:O410"/>
    <mergeCell ref="AA409:AA410"/>
    <mergeCell ref="AM409:AM410"/>
    <mergeCell ref="C405:C406"/>
    <mergeCell ref="C407:C408"/>
    <mergeCell ref="O407:O408"/>
    <mergeCell ref="AO402:AV403"/>
    <mergeCell ref="O411:O412"/>
    <mergeCell ref="AA411:AA412"/>
    <mergeCell ref="C417:C418"/>
    <mergeCell ref="AM423:AM424"/>
    <mergeCell ref="C425:C426"/>
    <mergeCell ref="O425:O426"/>
    <mergeCell ref="AA425:AA426"/>
    <mergeCell ref="C421:C422"/>
    <mergeCell ref="O421:O422"/>
    <mergeCell ref="AO401:AV401"/>
    <mergeCell ref="B402:B404"/>
    <mergeCell ref="C402:C404"/>
    <mergeCell ref="D402:D404"/>
    <mergeCell ref="N402:N404"/>
    <mergeCell ref="O402:O404"/>
    <mergeCell ref="P402:P404"/>
    <mergeCell ref="E402:L403"/>
    <mergeCell ref="Q402:X403"/>
    <mergeCell ref="AC402:AJ403"/>
    <mergeCell ref="AM425:AM426"/>
    <mergeCell ref="N405:N426"/>
    <mergeCell ref="O417:O418"/>
    <mergeCell ref="AA417:AA418"/>
    <mergeCell ref="AM417:AM418"/>
    <mergeCell ref="C419:C420"/>
    <mergeCell ref="O419:O420"/>
    <mergeCell ref="AA419:AA420"/>
    <mergeCell ref="AA421:AA422"/>
    <mergeCell ref="AM421:AM422"/>
    <mergeCell ref="AM407:AM408"/>
    <mergeCell ref="C409:C410"/>
    <mergeCell ref="O405:O406"/>
    <mergeCell ref="Z405:Z426"/>
    <mergeCell ref="AA405:AA406"/>
    <mergeCell ref="C411:C412"/>
    <mergeCell ref="O423:O424"/>
    <mergeCell ref="AA423:AA424"/>
    <mergeCell ref="AA407:AA408"/>
    <mergeCell ref="C423:C424"/>
    <mergeCell ref="C413:C414"/>
    <mergeCell ref="O413:O414"/>
    <mergeCell ref="AA413:AA414"/>
    <mergeCell ref="AM413:AM414"/>
    <mergeCell ref="C415:C416"/>
    <mergeCell ref="O415:O416"/>
    <mergeCell ref="AA415:AA416"/>
    <mergeCell ref="AM415:AM416"/>
    <mergeCell ref="AL405:AL426"/>
    <mergeCell ref="AM405:AM406"/>
    <mergeCell ref="AM435:AM437"/>
    <mergeCell ref="AL434:AN434"/>
    <mergeCell ref="E435:L436"/>
    <mergeCell ref="Q435:X436"/>
    <mergeCell ref="AM450:AM451"/>
    <mergeCell ref="C452:C453"/>
    <mergeCell ref="O452:O453"/>
    <mergeCell ref="AA452:AA453"/>
    <mergeCell ref="AM452:AM453"/>
    <mergeCell ref="AM444:AM445"/>
    <mergeCell ref="AL438:AL459"/>
    <mergeCell ref="AA448:AA449"/>
    <mergeCell ref="AO434:AV434"/>
    <mergeCell ref="B435:B437"/>
    <mergeCell ref="C435:C437"/>
    <mergeCell ref="D435:D437"/>
    <mergeCell ref="N435:N437"/>
    <mergeCell ref="O435:O437"/>
    <mergeCell ref="P435:P437"/>
    <mergeCell ref="AN435:AN437"/>
    <mergeCell ref="Z435:Z437"/>
    <mergeCell ref="AA435:AA437"/>
    <mergeCell ref="AC435:AJ436"/>
    <mergeCell ref="AO435:AV436"/>
    <mergeCell ref="AM481:AM482"/>
    <mergeCell ref="AL468:AL470"/>
    <mergeCell ref="AB468:AB470"/>
    <mergeCell ref="AA458:AA459"/>
    <mergeCell ref="AM458:AM459"/>
    <mergeCell ref="Z467:AB467"/>
    <mergeCell ref="AC467:AJ467"/>
    <mergeCell ref="O446:O447"/>
    <mergeCell ref="C442:C443"/>
    <mergeCell ref="O442:O443"/>
    <mergeCell ref="AA442:AA443"/>
    <mergeCell ref="AM442:AM443"/>
    <mergeCell ref="AM456:AM457"/>
    <mergeCell ref="AM440:AM441"/>
    <mergeCell ref="AM438:AM439"/>
    <mergeCell ref="C440:C441"/>
    <mergeCell ref="O440:O441"/>
    <mergeCell ref="AA440:AA441"/>
    <mergeCell ref="O438:O439"/>
    <mergeCell ref="Z438:Z459"/>
    <mergeCell ref="AA438:AA439"/>
    <mergeCell ref="C444:C445"/>
    <mergeCell ref="E468:L469"/>
    <mergeCell ref="Q468:X469"/>
    <mergeCell ref="AC468:AJ469"/>
    <mergeCell ref="O454:O455"/>
    <mergeCell ref="AA454:AA455"/>
    <mergeCell ref="AM454:AM455"/>
    <mergeCell ref="C446:C447"/>
    <mergeCell ref="AM468:AM470"/>
    <mergeCell ref="AA446:AA447"/>
    <mergeCell ref="AM446:AM447"/>
    <mergeCell ref="B405:B426"/>
    <mergeCell ref="AO467:AV467"/>
    <mergeCell ref="B468:B470"/>
    <mergeCell ref="C468:C470"/>
    <mergeCell ref="D468:D470"/>
    <mergeCell ref="N468:N470"/>
    <mergeCell ref="O468:O470"/>
    <mergeCell ref="P468:P470"/>
    <mergeCell ref="C458:C459"/>
    <mergeCell ref="O458:O459"/>
    <mergeCell ref="B434:D434"/>
    <mergeCell ref="E434:L434"/>
    <mergeCell ref="N434:P434"/>
    <mergeCell ref="Q434:X434"/>
    <mergeCell ref="Z434:AB434"/>
    <mergeCell ref="AC434:AJ434"/>
    <mergeCell ref="AN468:AN470"/>
    <mergeCell ref="Z468:Z470"/>
    <mergeCell ref="AA468:AA470"/>
    <mergeCell ref="AM448:AM449"/>
    <mergeCell ref="C448:C449"/>
    <mergeCell ref="O448:O449"/>
    <mergeCell ref="B438:B459"/>
    <mergeCell ref="C438:C439"/>
    <mergeCell ref="N438:N459"/>
    <mergeCell ref="C456:C457"/>
    <mergeCell ref="O456:O457"/>
    <mergeCell ref="AA456:AA457"/>
    <mergeCell ref="O450:O451"/>
    <mergeCell ref="AA450:AA451"/>
    <mergeCell ref="AB435:AB437"/>
    <mergeCell ref="AL435:AL437"/>
    <mergeCell ref="AM479:AM480"/>
    <mergeCell ref="AA473:AA474"/>
    <mergeCell ref="AA471:AA472"/>
    <mergeCell ref="C477:C478"/>
    <mergeCell ref="O444:O445"/>
    <mergeCell ref="AA444:AA445"/>
    <mergeCell ref="C450:C451"/>
    <mergeCell ref="B467:D467"/>
    <mergeCell ref="E467:L467"/>
    <mergeCell ref="N467:P467"/>
    <mergeCell ref="Q467:X467"/>
    <mergeCell ref="AM473:AM474"/>
    <mergeCell ref="C475:C476"/>
    <mergeCell ref="O475:O476"/>
    <mergeCell ref="AA475:AA476"/>
    <mergeCell ref="AM475:AM476"/>
    <mergeCell ref="C471:C472"/>
    <mergeCell ref="N471:N492"/>
    <mergeCell ref="O471:O472"/>
    <mergeCell ref="Z471:Z492"/>
    <mergeCell ref="AL467:AN467"/>
    <mergeCell ref="C454:C455"/>
    <mergeCell ref="AA485:AA486"/>
    <mergeCell ref="AM485:AM486"/>
    <mergeCell ref="AM477:AM478"/>
    <mergeCell ref="C479:C480"/>
    <mergeCell ref="O479:O480"/>
    <mergeCell ref="C489:C490"/>
    <mergeCell ref="O489:O490"/>
    <mergeCell ref="AA489:AA490"/>
    <mergeCell ref="C485:C486"/>
    <mergeCell ref="O485:O486"/>
    <mergeCell ref="AM524:AM525"/>
    <mergeCell ref="C520:C521"/>
    <mergeCell ref="B471:B492"/>
    <mergeCell ref="O477:O478"/>
    <mergeCell ref="AA477:AA478"/>
    <mergeCell ref="C483:C484"/>
    <mergeCell ref="C487:C488"/>
    <mergeCell ref="O487:O488"/>
    <mergeCell ref="C481:C482"/>
    <mergeCell ref="O481:O482"/>
    <mergeCell ref="AA481:AA482"/>
    <mergeCell ref="AA487:AA488"/>
    <mergeCell ref="C491:C492"/>
    <mergeCell ref="O491:O492"/>
    <mergeCell ref="AA491:AA492"/>
    <mergeCell ref="AM491:AM492"/>
    <mergeCell ref="B500:D500"/>
    <mergeCell ref="E500:L500"/>
    <mergeCell ref="N500:P500"/>
    <mergeCell ref="Q500:X500"/>
    <mergeCell ref="Z500:AB500"/>
    <mergeCell ref="AC500:AJ500"/>
    <mergeCell ref="AM489:AM490"/>
    <mergeCell ref="AA479:AA480"/>
    <mergeCell ref="AM487:AM488"/>
    <mergeCell ref="AL471:AL492"/>
    <mergeCell ref="AM471:AM472"/>
    <mergeCell ref="C473:C474"/>
    <mergeCell ref="O473:O474"/>
    <mergeCell ref="O483:O484"/>
    <mergeCell ref="AA483:AA484"/>
    <mergeCell ref="AM483:AM484"/>
    <mergeCell ref="AM522:AM523"/>
    <mergeCell ref="O516:O517"/>
    <mergeCell ref="B501:B503"/>
    <mergeCell ref="C501:C503"/>
    <mergeCell ref="D501:D503"/>
    <mergeCell ref="N501:N503"/>
    <mergeCell ref="O501:O503"/>
    <mergeCell ref="P501:P503"/>
    <mergeCell ref="E501:L502"/>
    <mergeCell ref="O506:O507"/>
    <mergeCell ref="AA506:AA507"/>
    <mergeCell ref="AM506:AM507"/>
    <mergeCell ref="C508:C509"/>
    <mergeCell ref="AL500:AN500"/>
    <mergeCell ref="AO500:AV500"/>
    <mergeCell ref="Q501:X502"/>
    <mergeCell ref="AC501:AJ502"/>
    <mergeCell ref="AO501:AV502"/>
    <mergeCell ref="O512:O513"/>
    <mergeCell ref="AA512:AA513"/>
    <mergeCell ref="AM512:AM513"/>
    <mergeCell ref="B504:B525"/>
    <mergeCell ref="AA516:AA517"/>
    <mergeCell ref="AM516:AM517"/>
    <mergeCell ref="C518:C519"/>
    <mergeCell ref="O518:O519"/>
    <mergeCell ref="O508:O509"/>
    <mergeCell ref="AA508:AA509"/>
    <mergeCell ref="AM508:AM509"/>
    <mergeCell ref="C524:C525"/>
    <mergeCell ref="O524:O525"/>
    <mergeCell ref="AA524:AA525"/>
    <mergeCell ref="O520:O521"/>
    <mergeCell ref="AA520:AA521"/>
    <mergeCell ref="C514:C515"/>
    <mergeCell ref="O514:O515"/>
    <mergeCell ref="AA514:AA515"/>
    <mergeCell ref="AM514:AM515"/>
    <mergeCell ref="AL504:AL525"/>
    <mergeCell ref="AM504:AM505"/>
    <mergeCell ref="C506:C507"/>
    <mergeCell ref="AA510:AA511"/>
    <mergeCell ref="C516:C517"/>
    <mergeCell ref="AN501:AN503"/>
    <mergeCell ref="Z501:Z503"/>
    <mergeCell ref="AA501:AA503"/>
    <mergeCell ref="AB501:AB503"/>
    <mergeCell ref="AL501:AL503"/>
    <mergeCell ref="AM501:AM503"/>
    <mergeCell ref="AM510:AM511"/>
    <mergeCell ref="C512:C513"/>
    <mergeCell ref="AA518:AA519"/>
    <mergeCell ref="AM518:AM519"/>
    <mergeCell ref="C504:C505"/>
    <mergeCell ref="N504:N525"/>
    <mergeCell ref="O504:O505"/>
    <mergeCell ref="Z504:Z525"/>
    <mergeCell ref="AA504:AA505"/>
    <mergeCell ref="C510:C511"/>
    <mergeCell ref="O510:O511"/>
    <mergeCell ref="AM520:AM521"/>
    <mergeCell ref="C522:C523"/>
    <mergeCell ref="O522:O523"/>
    <mergeCell ref="AA522:AA523"/>
  </mergeCells>
  <conditionalFormatting sqref="E326:F327">
    <cfRule type="cellIs" dxfId="501" priority="49" operator="greaterThan">
      <formula>2.6</formula>
    </cfRule>
  </conditionalFormatting>
  <conditionalFormatting sqref="E359:F360">
    <cfRule type="cellIs" dxfId="500" priority="47" operator="greaterThan">
      <formula>2.6</formula>
    </cfRule>
  </conditionalFormatting>
  <conditionalFormatting sqref="E392:F393">
    <cfRule type="cellIs" dxfId="499" priority="45" operator="greaterThan">
      <formula>2.6</formula>
    </cfRule>
  </conditionalFormatting>
  <conditionalFormatting sqref="E454:F455">
    <cfRule type="cellIs" dxfId="498" priority="29" operator="greaterThan">
      <formula>2.6</formula>
    </cfRule>
  </conditionalFormatting>
  <conditionalFormatting sqref="E487:F488">
    <cfRule type="cellIs" dxfId="497" priority="28" operator="greaterThan">
      <formula>2.6</formula>
    </cfRule>
  </conditionalFormatting>
  <conditionalFormatting sqref="E520:F521">
    <cfRule type="cellIs" dxfId="496" priority="26" operator="greaterThan">
      <formula>2.6</formula>
    </cfRule>
  </conditionalFormatting>
  <conditionalFormatting sqref="E456:G457">
    <cfRule type="cellIs" dxfId="495" priority="36" operator="greaterThan">
      <formula>2.6</formula>
    </cfRule>
  </conditionalFormatting>
  <conditionalFormatting sqref="E489:G490">
    <cfRule type="cellIs" dxfId="494" priority="34" operator="greaterThan">
      <formula>2.6</formula>
    </cfRule>
  </conditionalFormatting>
  <conditionalFormatting sqref="E522:G523">
    <cfRule type="cellIs" dxfId="493" priority="32" operator="greaterThan">
      <formula>2.6</formula>
    </cfRule>
  </conditionalFormatting>
  <conditionalFormatting sqref="E458:I459">
    <cfRule type="cellIs" dxfId="492" priority="42" operator="greaterThan">
      <formula>2.6</formula>
    </cfRule>
  </conditionalFormatting>
  <conditionalFormatting sqref="E491:I492">
    <cfRule type="cellIs" dxfId="491" priority="40" operator="greaterThan">
      <formula>2.6</formula>
    </cfRule>
  </conditionalFormatting>
  <conditionalFormatting sqref="E524:I525">
    <cfRule type="cellIs" dxfId="490" priority="38" operator="greaterThan">
      <formula>2.6</formula>
    </cfRule>
  </conditionalFormatting>
  <conditionalFormatting sqref="E9:L30">
    <cfRule type="cellIs" dxfId="489" priority="66" operator="greaterThan">
      <formula>2.6</formula>
    </cfRule>
  </conditionalFormatting>
  <conditionalFormatting sqref="E42:L63">
    <cfRule type="cellIs" dxfId="488" priority="65" operator="greaterThan">
      <formula>320</formula>
    </cfRule>
  </conditionalFormatting>
  <conditionalFormatting sqref="E141:L162">
    <cfRule type="cellIs" dxfId="487" priority="64" operator="greaterThan">
      <formula>2.6</formula>
    </cfRule>
  </conditionalFormatting>
  <conditionalFormatting sqref="E174:L195">
    <cfRule type="cellIs" dxfId="486" priority="63" operator="greaterThan">
      <formula>320</formula>
    </cfRule>
  </conditionalFormatting>
  <conditionalFormatting sqref="E273:L294">
    <cfRule type="cellIs" dxfId="485" priority="62" operator="greaterThan">
      <formula>2.6</formula>
    </cfRule>
  </conditionalFormatting>
  <conditionalFormatting sqref="E306:L325 G326:L327">
    <cfRule type="cellIs" dxfId="484" priority="61" operator="greaterThan">
      <formula>320</formula>
    </cfRule>
  </conditionalFormatting>
  <conditionalFormatting sqref="E405:L426">
    <cfRule type="cellIs" dxfId="483" priority="60" operator="greaterThan">
      <formula>2.6</formula>
    </cfRule>
  </conditionalFormatting>
  <conditionalFormatting sqref="E438:L453 G454:L455 H456:L457 J458:L459">
    <cfRule type="cellIs" dxfId="482" priority="59" operator="greaterThan">
      <formula>320</formula>
    </cfRule>
  </conditionalFormatting>
  <conditionalFormatting sqref="Q405:Q424">
    <cfRule type="cellIs" dxfId="481" priority="52" operator="greaterThan">
      <formula>2.6</formula>
    </cfRule>
  </conditionalFormatting>
  <conditionalFormatting sqref="Q438:Q453">
    <cfRule type="cellIs" dxfId="480" priority="53" operator="greaterThan">
      <formula>320</formula>
    </cfRule>
  </conditionalFormatting>
  <conditionalFormatting sqref="Q326:R327">
    <cfRule type="cellIs" dxfId="479" priority="48" operator="greaterThan">
      <formula>2.6</formula>
    </cfRule>
  </conditionalFormatting>
  <conditionalFormatting sqref="Q359:R360">
    <cfRule type="cellIs" dxfId="478" priority="46" operator="greaterThan">
      <formula>2.6</formula>
    </cfRule>
  </conditionalFormatting>
  <conditionalFormatting sqref="Q392:R393">
    <cfRule type="cellIs" dxfId="477" priority="44" operator="greaterThan">
      <formula>2.6</formula>
    </cfRule>
  </conditionalFormatting>
  <conditionalFormatting sqref="Q454:R455">
    <cfRule type="cellIs" dxfId="476" priority="30" operator="greaterThan">
      <formula>2.6</formula>
    </cfRule>
  </conditionalFormatting>
  <conditionalFormatting sqref="Q487:R488">
    <cfRule type="cellIs" dxfId="475" priority="27" operator="greaterThan">
      <formula>2.6</formula>
    </cfRule>
  </conditionalFormatting>
  <conditionalFormatting sqref="Q520:R521">
    <cfRule type="cellIs" dxfId="474" priority="25" operator="greaterThan">
      <formula>2.6</formula>
    </cfRule>
  </conditionalFormatting>
  <conditionalFormatting sqref="Q456:S457">
    <cfRule type="cellIs" dxfId="473" priority="35" operator="greaterThan">
      <formula>2.6</formula>
    </cfRule>
  </conditionalFormatting>
  <conditionalFormatting sqref="Q489:S490">
    <cfRule type="cellIs" dxfId="472" priority="33" operator="greaterThan">
      <formula>2.6</formula>
    </cfRule>
  </conditionalFormatting>
  <conditionalFormatting sqref="Q522:S523">
    <cfRule type="cellIs" dxfId="471" priority="31" operator="greaterThan">
      <formula>2.6</formula>
    </cfRule>
  </conditionalFormatting>
  <conditionalFormatting sqref="Q458:U459">
    <cfRule type="cellIs" dxfId="470" priority="41" operator="greaterThan">
      <formula>2.6</formula>
    </cfRule>
  </conditionalFormatting>
  <conditionalFormatting sqref="Q491:U492">
    <cfRule type="cellIs" dxfId="469" priority="39" operator="greaterThan">
      <formula>2.6</formula>
    </cfRule>
  </conditionalFormatting>
  <conditionalFormatting sqref="Q524:U525">
    <cfRule type="cellIs" dxfId="468" priority="37" operator="greaterThan">
      <formula>2.6</formula>
    </cfRule>
  </conditionalFormatting>
  <conditionalFormatting sqref="Q306:W325">
    <cfRule type="cellIs" dxfId="467" priority="55" operator="greaterThan">
      <formula>320</formula>
    </cfRule>
  </conditionalFormatting>
  <conditionalFormatting sqref="Q425:W426">
    <cfRule type="cellIs" dxfId="466" priority="43" operator="greaterThan">
      <formula>2.6</formula>
    </cfRule>
  </conditionalFormatting>
  <conditionalFormatting sqref="Q9:X30">
    <cfRule type="cellIs" dxfId="465" priority="74" operator="greaterThan">
      <formula>2.6</formula>
    </cfRule>
  </conditionalFormatting>
  <conditionalFormatting sqref="Q42:X63">
    <cfRule type="cellIs" dxfId="464" priority="58" operator="greaterThan">
      <formula>320</formula>
    </cfRule>
  </conditionalFormatting>
  <conditionalFormatting sqref="Q141:X162">
    <cfRule type="cellIs" dxfId="463" priority="72" operator="greaterThan">
      <formula>2.6</formula>
    </cfRule>
  </conditionalFormatting>
  <conditionalFormatting sqref="Q174:X195">
    <cfRule type="cellIs" dxfId="462" priority="56" operator="greaterThan">
      <formula>320</formula>
    </cfRule>
  </conditionalFormatting>
  <conditionalFormatting sqref="Q273:X294">
    <cfRule type="cellIs" dxfId="461" priority="70" operator="greaterThan">
      <formula>2.6</formula>
    </cfRule>
  </conditionalFormatting>
  <conditionalFormatting sqref="R405:X410 R411:W424">
    <cfRule type="cellIs" dxfId="460" priority="68" operator="greaterThan">
      <formula>2.6</formula>
    </cfRule>
  </conditionalFormatting>
  <conditionalFormatting sqref="R438:X443 R444:W453 S454:W455 T456:W457 V458:W459">
    <cfRule type="cellIs" dxfId="459" priority="67" operator="greaterThan">
      <formula>320</formula>
    </cfRule>
  </conditionalFormatting>
  <conditionalFormatting sqref="S326:W327">
    <cfRule type="cellIs" dxfId="458" priority="69" operator="greaterThan">
      <formula>320</formula>
    </cfRule>
  </conditionalFormatting>
  <conditionalFormatting sqref="X306:X327">
    <cfRule type="cellIs" dxfId="457" priority="54" operator="greaterThan">
      <formula>320</formula>
    </cfRule>
  </conditionalFormatting>
  <conditionalFormatting sqref="X411:X426">
    <cfRule type="cellIs" dxfId="456" priority="50" operator="greaterThan">
      <formula>2.6</formula>
    </cfRule>
  </conditionalFormatting>
  <conditionalFormatting sqref="X444:X459">
    <cfRule type="cellIs" dxfId="455" priority="51" operator="greaterThan">
      <formula>320</formula>
    </cfRule>
  </conditionalFormatting>
  <conditionalFormatting sqref="AC326:AD327">
    <cfRule type="cellIs" dxfId="454" priority="24" operator="greaterThan">
      <formula>2.6</formula>
    </cfRule>
  </conditionalFormatting>
  <conditionalFormatting sqref="AC359:AD360">
    <cfRule type="cellIs" dxfId="453" priority="22" operator="greaterThan">
      <formula>2.6</formula>
    </cfRule>
  </conditionalFormatting>
  <conditionalFormatting sqref="AC392:AD393">
    <cfRule type="cellIs" dxfId="452" priority="20" operator="greaterThan">
      <formula>2.6</formula>
    </cfRule>
  </conditionalFormatting>
  <conditionalFormatting sqref="AC454:AD455">
    <cfRule type="cellIs" dxfId="451" priority="6" operator="greaterThan">
      <formula>2.6</formula>
    </cfRule>
  </conditionalFormatting>
  <conditionalFormatting sqref="AC487:AD488">
    <cfRule type="cellIs" dxfId="450" priority="4" operator="greaterThan">
      <formula>2.6</formula>
    </cfRule>
  </conditionalFormatting>
  <conditionalFormatting sqref="AC520:AD521">
    <cfRule type="cellIs" dxfId="449" priority="2" operator="greaterThan">
      <formula>2.6</formula>
    </cfRule>
  </conditionalFormatting>
  <conditionalFormatting sqref="AC456:AE457">
    <cfRule type="cellIs" dxfId="448" priority="11" operator="greaterThan">
      <formula>2.6</formula>
    </cfRule>
  </conditionalFormatting>
  <conditionalFormatting sqref="AC489:AE490">
    <cfRule type="cellIs" dxfId="447" priority="10" operator="greaterThan">
      <formula>2.6</formula>
    </cfRule>
  </conditionalFormatting>
  <conditionalFormatting sqref="AC522:AE523">
    <cfRule type="cellIs" dxfId="446" priority="8" operator="greaterThan">
      <formula>2.6</formula>
    </cfRule>
  </conditionalFormatting>
  <conditionalFormatting sqref="AC458:AG459">
    <cfRule type="cellIs" dxfId="445" priority="18" operator="greaterThan">
      <formula>2.6</formula>
    </cfRule>
  </conditionalFormatting>
  <conditionalFormatting sqref="AC491:AG492">
    <cfRule type="cellIs" dxfId="444" priority="16" operator="greaterThan">
      <formula>2.6</formula>
    </cfRule>
  </conditionalFormatting>
  <conditionalFormatting sqref="AC524:AG525">
    <cfRule type="cellIs" dxfId="443" priority="14" operator="greaterThan">
      <formula>2.6</formula>
    </cfRule>
  </conditionalFormatting>
  <conditionalFormatting sqref="AC9:AJ30">
    <cfRule type="cellIs" dxfId="442" priority="90" operator="greaterThan">
      <formula>2.6</formula>
    </cfRule>
  </conditionalFormatting>
  <conditionalFormatting sqref="AC42:AJ63">
    <cfRule type="cellIs" dxfId="441" priority="89" operator="greaterThan">
      <formula>320</formula>
    </cfRule>
  </conditionalFormatting>
  <conditionalFormatting sqref="AC141:AJ162">
    <cfRule type="cellIs" dxfId="440" priority="88" operator="greaterThan">
      <formula>2.6</formula>
    </cfRule>
  </conditionalFormatting>
  <conditionalFormatting sqref="AC174:AJ195">
    <cfRule type="cellIs" dxfId="439" priority="87" operator="greaterThan">
      <formula>320</formula>
    </cfRule>
  </conditionalFormatting>
  <conditionalFormatting sqref="AC273:AJ294">
    <cfRule type="cellIs" dxfId="438" priority="86" operator="greaterThan">
      <formula>2.6</formula>
    </cfRule>
  </conditionalFormatting>
  <conditionalFormatting sqref="AC306:AJ325 AE326:AJ327">
    <cfRule type="cellIs" dxfId="437" priority="85" operator="greaterThan">
      <formula>320</formula>
    </cfRule>
  </conditionalFormatting>
  <conditionalFormatting sqref="AC405:AJ426">
    <cfRule type="cellIs" dxfId="436" priority="84" operator="greaterThan">
      <formula>2.6</formula>
    </cfRule>
  </conditionalFormatting>
  <conditionalFormatting sqref="AC438:AJ453 AE454:AJ455 AF456:AJ457 AH458:AJ459">
    <cfRule type="cellIs" dxfId="435" priority="83" operator="greaterThan">
      <formula>320</formula>
    </cfRule>
  </conditionalFormatting>
  <conditionalFormatting sqref="AO326:AP327">
    <cfRule type="cellIs" dxfId="434" priority="23" operator="greaterThan">
      <formula>2.6</formula>
    </cfRule>
  </conditionalFormatting>
  <conditionalFormatting sqref="AO359:AP360">
    <cfRule type="cellIs" dxfId="433" priority="21" operator="greaterThan">
      <formula>2.6</formula>
    </cfRule>
  </conditionalFormatting>
  <conditionalFormatting sqref="AO392:AP393">
    <cfRule type="cellIs" dxfId="432" priority="19" operator="greaterThan">
      <formula>2.6</formula>
    </cfRule>
  </conditionalFormatting>
  <conditionalFormatting sqref="AO454:AP455">
    <cfRule type="cellIs" dxfId="431" priority="5" operator="greaterThan">
      <formula>2.6</formula>
    </cfRule>
  </conditionalFormatting>
  <conditionalFormatting sqref="AO487:AP488">
    <cfRule type="cellIs" dxfId="430" priority="3" operator="greaterThan">
      <formula>2.6</formula>
    </cfRule>
  </conditionalFormatting>
  <conditionalFormatting sqref="AO520:AP521">
    <cfRule type="cellIs" dxfId="429" priority="1" operator="greaterThan">
      <formula>2.6</formula>
    </cfRule>
  </conditionalFormatting>
  <conditionalFormatting sqref="AO456:AQ457">
    <cfRule type="cellIs" dxfId="428" priority="12" operator="greaterThan">
      <formula>2.6</formula>
    </cfRule>
  </conditionalFormatting>
  <conditionalFormatting sqref="AO489:AQ490">
    <cfRule type="cellIs" dxfId="427" priority="9" operator="greaterThan">
      <formula>2.6</formula>
    </cfRule>
  </conditionalFormatting>
  <conditionalFormatting sqref="AO522:AQ523">
    <cfRule type="cellIs" dxfId="426" priority="7" operator="greaterThan">
      <formula>2.6</formula>
    </cfRule>
  </conditionalFormatting>
  <conditionalFormatting sqref="AO458:AS459">
    <cfRule type="cellIs" dxfId="425" priority="17" operator="greaterThan">
      <formula>2.6</formula>
    </cfRule>
  </conditionalFormatting>
  <conditionalFormatting sqref="AO491:AS492">
    <cfRule type="cellIs" dxfId="424" priority="15" operator="greaterThan">
      <formula>2.6</formula>
    </cfRule>
  </conditionalFormatting>
  <conditionalFormatting sqref="AO524:AS525">
    <cfRule type="cellIs" dxfId="423" priority="13" operator="greaterThan">
      <formula>2.6</formula>
    </cfRule>
  </conditionalFormatting>
  <conditionalFormatting sqref="AO9:AV30">
    <cfRule type="cellIs" dxfId="422" priority="82" operator="greaterThan">
      <formula>2.6</formula>
    </cfRule>
  </conditionalFormatting>
  <conditionalFormatting sqref="AO42:AV63">
    <cfRule type="cellIs" dxfId="421" priority="81" operator="greaterThan">
      <formula>320</formula>
    </cfRule>
  </conditionalFormatting>
  <conditionalFormatting sqref="AO141:AV162">
    <cfRule type="cellIs" dxfId="420" priority="80" operator="greaterThan">
      <formula>2.6</formula>
    </cfRule>
  </conditionalFormatting>
  <conditionalFormatting sqref="AO174:AV195">
    <cfRule type="cellIs" dxfId="419" priority="79" operator="greaterThan">
      <formula>320</formula>
    </cfRule>
  </conditionalFormatting>
  <conditionalFormatting sqref="AO273:AV294">
    <cfRule type="cellIs" dxfId="418" priority="78" operator="greaterThan">
      <formula>2.6</formula>
    </cfRule>
  </conditionalFormatting>
  <conditionalFormatting sqref="AO306:AV325 AQ326:AV327">
    <cfRule type="cellIs" dxfId="417" priority="77" operator="greaterThan">
      <formula>320</formula>
    </cfRule>
  </conditionalFormatting>
  <conditionalFormatting sqref="AO405:AV426">
    <cfRule type="cellIs" dxfId="416" priority="76" operator="greaterThan">
      <formula>2.6</formula>
    </cfRule>
  </conditionalFormatting>
  <conditionalFormatting sqref="AO438:AV453 AQ454:AV455 AR456:AV457 AT458:AV459">
    <cfRule type="cellIs" dxfId="415" priority="75" operator="greaterThan">
      <formula>320</formula>
    </cfRule>
  </conditionalFormatting>
  <dataValidations count="3">
    <dataValidation type="list" allowBlank="1" showInputMessage="1" showErrorMessage="1" sqref="B9:B30 B42:B63 B75:B96 B108:B129 B141:B162 B174:B195 B207:B228 B240:B261 B273:B294 B306:B327 B339:B360 B372:B393 B405:B426 B438:B459 B504:B525 B471:B492 N9:N30 N42:N63 N75:N96 N108:N129 N141:N162 N174:N195 N207:N228 N240:N261 N273:N294 N306:N327 N339:N360 N372:N393 N405:N426 N438:N459 N504:N525 N471:N492 Z9:Z30 Z42:Z63 Z75:Z96 Z108:Z129 Z141:Z162 Z174:Z195 Z207:Z228 Z240:Z261 Z273:Z294 Z306:Z327 Z339:Z360 Z372:Z393 Z405:Z426 Z438:Z459 Z504:Z525 Z471:Z492 AL9:AL30 AL42:AL63 AL75:AL96 AL108:AL129 AL141:AL162 AL174:AL195 AL207:AL228 AL240:AL261 AL273:AL294 AL306:AL327 AL339:AL360 AL372:AL393 AL405:AL426 AL438:AL459 AL504:AL525 AL471:AL492" xr:uid="{054B6362-FA4E-436A-9BDA-479A8FFD4229}">
      <formula1>"Rango de inclinación de 5° a 10°,Rango de inclinación de &gt;10° a 15°,Rango de inclinación de &gt;15° a 20°,Rango de inclinación de &gt;20° a 25°"</formula1>
    </dataValidation>
    <dataValidation type="list" allowBlank="1" showInputMessage="1" showErrorMessage="1" sqref="B369:B371 B6:B8 B39:B41 B72:B74 B105:B107 B138:B140 B171:B173 B204:B206 B237:B239 B270:B272 B303:B305 B336:B338 N369:N371 B402:B404 B435:B437 B468:B470 N402:N404 N6:N8 N39:N41 N72:N74 N105:N107 N138:N140 N171:N173 N204:N206 N237:N239 N270:N272 N303:N305 N336:N338 Z369:Z371 Z402:Z404 N435:N437 N468:N470 Z435:Z437 Z6:Z8 Z39:Z41 Z72:Z74 Z105:Z107 Z138:Z140 Z171:Z173 Z204:Z206 Z237:Z239 Z270:Z272 Z303:Z305 Z336:Z338 AL369:AL371 AL402:AL404 AL435:AL437 Z468:Z470 AL468:AL470 AL6:AL8 AL39:AL41 AL72:AL74 AL105:AL107 AL138:AL140 AL171:AL173 AL204:AL206 AL237:AL239 AL270:AL272 AL303:AL305 AL336:AL338 B501:B503 N501:N503 Z501:Z503 AL501:AL503" xr:uid="{B2BC3671-2797-4E08-8CE8-0A47DE4F77C3}">
      <formula1>"Categoría de terreno 1,Categoría de terreno 2,Categoría de terreno 3,Categoría de terreno 4"</formula1>
    </dataValidation>
    <dataValidation type="list" allowBlank="1" showInputMessage="1" showErrorMessage="1" sqref="B5:D5 B38:D38 B71:D71 B104:D104 B137:D137 B170:D170 B203:D203 B236:D236 B269:D269 B302:D302 B335:D335 B368:D368 B401:D401 B434:D434 B467:D467 B500:D500 N5:P5 Z5:AB5 N38:P38 N71:P71 N104:P104 N137:P137 N170:P170 N203:P203 N236:P236 N269:P269 N302:P302 N335:P335 N368:P368 N401:P401 N434:P434 N467:P467 Z38:AB38 Z71:AB71 Z104:AB104 Z137:AB137 Z170:AB170 Z203:AB203 Z236:AB236 Z269:AB269 Z302:AB302 Z335:AB335 Z368:AB368 Z401:AB401 Z434:AB434 Z467:AB467 AL500:AN500 Z500:AB500 AL5:AN5 AL467:AN467 AL38:AN38 AL71:AN71 AL104:AN104 AL137:AN137 AL170:AN170 AL203:AN203 AL236:AN236 AL269:AN269 AL302:AN302 AL335:AN335 AL368:AN368 AL401:AN401 AL434:AN434 N500:P500" xr:uid="{F875B26E-059C-4CC3-B7B2-F0570C24F939}">
      <formula1>"Zona sísmica A,Zona sísmica B,Zona sísmica C,Zona sísmica D,"</formula1>
    </dataValidation>
  </dataValidations>
  <pageMargins left="0.25" right="0.25" top="0.75" bottom="0.75" header="0.3" footer="0.3"/>
  <pageSetup orientation="landscape" r:id="rId1"/>
  <headerFooter>
    <oddHeader>&amp;C&amp;G</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B554D-F7A5-486D-844B-5AFC08FE0CDA}">
  <dimension ref="B1:D16"/>
  <sheetViews>
    <sheetView workbookViewId="0"/>
  </sheetViews>
  <sheetFormatPr baseColWidth="10" defaultColWidth="9.109375" defaultRowHeight="14.4"/>
  <cols>
    <col min="2" max="2" width="11.33203125" bestFit="1" customWidth="1"/>
    <col min="3" max="3" width="153.88671875" customWidth="1"/>
    <col min="4" max="4" width="159.33203125" customWidth="1"/>
  </cols>
  <sheetData>
    <row r="1" spans="2:4" ht="85.95" customHeight="1"/>
    <row r="2" spans="2:4">
      <c r="B2" t="s">
        <v>297</v>
      </c>
      <c r="C2" t="s">
        <v>298</v>
      </c>
    </row>
    <row r="3" spans="2:4" ht="256.95" customHeight="1">
      <c r="B3" t="s">
        <v>299</v>
      </c>
    </row>
    <row r="4" spans="2:4" ht="256.95" customHeight="1">
      <c r="B4" t="s">
        <v>300</v>
      </c>
    </row>
    <row r="5" spans="2:4" ht="256.95" customHeight="1">
      <c r="B5" t="s">
        <v>301</v>
      </c>
    </row>
    <row r="6" spans="2:4" ht="256.95" customHeight="1">
      <c r="B6" t="s">
        <v>302</v>
      </c>
    </row>
    <row r="7" spans="2:4" ht="256.5" customHeight="1">
      <c r="B7" t="s">
        <v>303</v>
      </c>
      <c r="D7" s="1"/>
    </row>
    <row r="8" spans="2:4" ht="228.6" customHeight="1">
      <c r="B8" t="s">
        <v>304</v>
      </c>
    </row>
    <row r="9" spans="2:4" ht="304.5" customHeight="1">
      <c r="B9" t="s">
        <v>305</v>
      </c>
    </row>
    <row r="10" spans="2:4">
      <c r="B10" t="s">
        <v>306</v>
      </c>
    </row>
    <row r="11" spans="2:4" ht="286.2" customHeight="1">
      <c r="B11" t="s">
        <v>307</v>
      </c>
      <c r="D11" s="64"/>
    </row>
    <row r="12" spans="2:4" ht="256.95" customHeight="1">
      <c r="B12" t="s">
        <v>308</v>
      </c>
    </row>
    <row r="13" spans="2:4" ht="256.5" customHeight="1">
      <c r="B13" t="s">
        <v>309</v>
      </c>
    </row>
    <row r="14" spans="2:4" ht="256.5" customHeight="1">
      <c r="B14" t="s">
        <v>310</v>
      </c>
    </row>
    <row r="16" spans="2:4">
      <c r="D16" t="s">
        <v>92</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555A-8E1D-4457-A47C-9F324B40CF4A}">
  <sheetPr>
    <tabColor rgb="FFFFC000"/>
  </sheetPr>
  <dimension ref="A1:AV525"/>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4" max="14" width="10.88671875" customWidth="1"/>
    <col min="15" max="15" width="9.88671875" customWidth="1"/>
    <col min="16" max="16" width="8.33203125" customWidth="1"/>
    <col min="17" max="24" width="10.6640625" customWidth="1"/>
    <col min="25" max="25" width="11.44140625" customWidth="1"/>
    <col min="26" max="26" width="10.88671875" customWidth="1"/>
    <col min="27" max="27" width="9.88671875" customWidth="1"/>
    <col min="28" max="28" width="8.33203125" customWidth="1"/>
    <col min="29" max="36" width="10.6640625" customWidth="1"/>
    <col min="38" max="38" width="10.88671875" customWidth="1"/>
    <col min="39" max="39" width="9.88671875" customWidth="1"/>
    <col min="40" max="40" width="8.33203125" customWidth="1"/>
    <col min="41" max="48" width="10.6640625" customWidth="1"/>
    <col min="49" max="49" width="11.441406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ht="15" thickBot="1">
      <c r="A4">
        <v>4</v>
      </c>
    </row>
    <row r="5" spans="1:48" ht="18.600000000000001" thickBot="1">
      <c r="A5">
        <v>5</v>
      </c>
      <c r="B5" s="649" t="s">
        <v>1112</v>
      </c>
      <c r="C5" s="650"/>
      <c r="D5" s="651"/>
      <c r="E5" s="649" t="s">
        <v>1134</v>
      </c>
      <c r="F5" s="650"/>
      <c r="G5" s="650"/>
      <c r="H5" s="650"/>
      <c r="I5" s="650"/>
      <c r="J5" s="650"/>
      <c r="K5" s="650"/>
      <c r="L5" s="651"/>
      <c r="N5" s="649" t="s">
        <v>1114</v>
      </c>
      <c r="O5" s="650"/>
      <c r="P5" s="651"/>
      <c r="Q5" s="649" t="s">
        <v>1134</v>
      </c>
      <c r="R5" s="650"/>
      <c r="S5" s="650"/>
      <c r="T5" s="650"/>
      <c r="U5" s="650"/>
      <c r="V5" s="650"/>
      <c r="W5" s="650"/>
      <c r="X5" s="651"/>
      <c r="Z5" s="649" t="s">
        <v>1115</v>
      </c>
      <c r="AA5" s="650"/>
      <c r="AB5" s="651"/>
      <c r="AC5" s="649" t="s">
        <v>1134</v>
      </c>
      <c r="AD5" s="650"/>
      <c r="AE5" s="650"/>
      <c r="AF5" s="650"/>
      <c r="AG5" s="650"/>
      <c r="AH5" s="650"/>
      <c r="AI5" s="650"/>
      <c r="AJ5" s="651"/>
      <c r="AL5" s="649" t="s">
        <v>1116</v>
      </c>
      <c r="AM5" s="650"/>
      <c r="AN5" s="651"/>
      <c r="AO5" s="649" t="s">
        <v>1134</v>
      </c>
      <c r="AP5" s="650"/>
      <c r="AQ5" s="650"/>
      <c r="AR5" s="650"/>
      <c r="AS5" s="650"/>
      <c r="AT5" s="650"/>
      <c r="AU5" s="650"/>
      <c r="AV5" s="651"/>
    </row>
    <row r="6" spans="1:48" ht="15.75" customHeight="1">
      <c r="A6">
        <v>6</v>
      </c>
      <c r="B6" s="652" t="s">
        <v>1129</v>
      </c>
      <c r="C6" s="652" t="s">
        <v>634</v>
      </c>
      <c r="D6" s="669" t="s">
        <v>1119</v>
      </c>
      <c r="E6" s="676" t="s">
        <v>1120</v>
      </c>
      <c r="F6" s="677"/>
      <c r="G6" s="677"/>
      <c r="H6" s="677"/>
      <c r="I6" s="677"/>
      <c r="J6" s="677"/>
      <c r="K6" s="677"/>
      <c r="L6" s="678"/>
      <c r="N6" s="652" t="s">
        <v>1129</v>
      </c>
      <c r="O6" s="652" t="s">
        <v>634</v>
      </c>
      <c r="P6" s="669" t="s">
        <v>1119</v>
      </c>
      <c r="Q6" s="676" t="s">
        <v>1120</v>
      </c>
      <c r="R6" s="677"/>
      <c r="S6" s="677"/>
      <c r="T6" s="677"/>
      <c r="U6" s="677"/>
      <c r="V6" s="677"/>
      <c r="W6" s="677"/>
      <c r="X6" s="678"/>
      <c r="Z6" s="652" t="s">
        <v>1129</v>
      </c>
      <c r="AA6" s="652" t="s">
        <v>634</v>
      </c>
      <c r="AB6" s="669" t="s">
        <v>1119</v>
      </c>
      <c r="AC6" s="676" t="s">
        <v>1120</v>
      </c>
      <c r="AD6" s="677"/>
      <c r="AE6" s="677"/>
      <c r="AF6" s="677"/>
      <c r="AG6" s="677"/>
      <c r="AH6" s="677"/>
      <c r="AI6" s="677"/>
      <c r="AJ6" s="678"/>
      <c r="AL6" s="652" t="s">
        <v>1129</v>
      </c>
      <c r="AM6" s="652" t="s">
        <v>634</v>
      </c>
      <c r="AN6" s="669" t="s">
        <v>1119</v>
      </c>
      <c r="AO6" s="676" t="s">
        <v>1120</v>
      </c>
      <c r="AP6" s="677"/>
      <c r="AQ6" s="677"/>
      <c r="AR6" s="677"/>
      <c r="AS6" s="677"/>
      <c r="AT6" s="677"/>
      <c r="AU6" s="677"/>
      <c r="AV6" s="678"/>
    </row>
    <row r="7" spans="1:48" ht="15" customHeight="1" thickBot="1">
      <c r="A7">
        <v>7</v>
      </c>
      <c r="B7" s="668"/>
      <c r="C7" s="668"/>
      <c r="D7" s="670"/>
      <c r="E7" s="679"/>
      <c r="F7" s="680"/>
      <c r="G7" s="680"/>
      <c r="H7" s="680"/>
      <c r="I7" s="680"/>
      <c r="J7" s="680"/>
      <c r="K7" s="680"/>
      <c r="L7" s="681"/>
      <c r="N7" s="668"/>
      <c r="O7" s="668"/>
      <c r="P7" s="670"/>
      <c r="Q7" s="679"/>
      <c r="R7" s="680"/>
      <c r="S7" s="680"/>
      <c r="T7" s="680"/>
      <c r="U7" s="680"/>
      <c r="V7" s="680"/>
      <c r="W7" s="680"/>
      <c r="X7" s="681"/>
      <c r="Z7" s="668"/>
      <c r="AA7" s="668"/>
      <c r="AB7" s="670"/>
      <c r="AC7" s="679"/>
      <c r="AD7" s="680"/>
      <c r="AE7" s="680"/>
      <c r="AF7" s="680"/>
      <c r="AG7" s="680"/>
      <c r="AH7" s="680"/>
      <c r="AI7" s="680"/>
      <c r="AJ7" s="681"/>
      <c r="AL7" s="668"/>
      <c r="AM7" s="668"/>
      <c r="AN7" s="670"/>
      <c r="AO7" s="679"/>
      <c r="AP7" s="680"/>
      <c r="AQ7" s="680"/>
      <c r="AR7" s="680"/>
      <c r="AS7" s="680"/>
      <c r="AT7" s="680"/>
      <c r="AU7" s="680"/>
      <c r="AV7" s="681"/>
    </row>
    <row r="8" spans="1:48" ht="15" thickBot="1">
      <c r="A8">
        <v>8</v>
      </c>
      <c r="B8" s="653"/>
      <c r="C8" s="653"/>
      <c r="D8" s="671"/>
      <c r="E8" s="75">
        <v>0</v>
      </c>
      <c r="F8" s="76">
        <v>500</v>
      </c>
      <c r="G8" s="76">
        <v>1000</v>
      </c>
      <c r="H8" s="76">
        <v>1500</v>
      </c>
      <c r="I8" s="76">
        <v>2000</v>
      </c>
      <c r="J8" s="76">
        <v>2500</v>
      </c>
      <c r="K8" s="76">
        <v>3000</v>
      </c>
      <c r="L8" s="77">
        <v>3500</v>
      </c>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L8" s="653"/>
      <c r="AM8" s="653"/>
      <c r="AN8" s="671"/>
      <c r="AO8" s="75">
        <v>0</v>
      </c>
      <c r="AP8" s="76">
        <v>500</v>
      </c>
      <c r="AQ8" s="76">
        <v>1000</v>
      </c>
      <c r="AR8" s="76">
        <v>1500</v>
      </c>
      <c r="AS8" s="76">
        <v>2000</v>
      </c>
      <c r="AT8" s="76">
        <v>2500</v>
      </c>
      <c r="AU8" s="76">
        <v>3000</v>
      </c>
      <c r="AV8" s="77">
        <v>3500</v>
      </c>
    </row>
    <row r="9" spans="1:48" ht="15" customHeight="1">
      <c r="A9">
        <v>9</v>
      </c>
      <c r="B9" s="661" t="s">
        <v>1135</v>
      </c>
      <c r="C9" s="664">
        <v>100</v>
      </c>
      <c r="D9" s="78" t="s">
        <v>133</v>
      </c>
      <c r="E9" s="94">
        <v>2.27</v>
      </c>
      <c r="F9" s="95">
        <v>2.29</v>
      </c>
      <c r="G9" s="95">
        <v>2.3199999999999998</v>
      </c>
      <c r="H9" s="95">
        <v>2.34</v>
      </c>
      <c r="I9" s="95">
        <v>2.37</v>
      </c>
      <c r="J9" s="95">
        <v>2.39</v>
      </c>
      <c r="K9" s="95">
        <v>2.42</v>
      </c>
      <c r="L9" s="96">
        <v>2.4500000000000002</v>
      </c>
      <c r="N9" s="661" t="s">
        <v>1135</v>
      </c>
      <c r="O9" s="664">
        <v>100</v>
      </c>
      <c r="P9" s="78" t="s">
        <v>133</v>
      </c>
      <c r="Q9" s="94">
        <v>2.27</v>
      </c>
      <c r="R9" s="95">
        <v>2.29</v>
      </c>
      <c r="S9" s="95">
        <v>2.3199999999999998</v>
      </c>
      <c r="T9" s="95">
        <v>2.34</v>
      </c>
      <c r="U9" s="95">
        <v>2.37</v>
      </c>
      <c r="V9" s="95">
        <v>2.39</v>
      </c>
      <c r="W9" s="95">
        <v>2.42</v>
      </c>
      <c r="X9" s="96">
        <v>2.4500000000000002</v>
      </c>
      <c r="Z9" s="661" t="s">
        <v>1135</v>
      </c>
      <c r="AA9" s="664">
        <v>100</v>
      </c>
      <c r="AB9" s="78" t="s">
        <v>133</v>
      </c>
      <c r="AC9" s="94">
        <v>2.25</v>
      </c>
      <c r="AD9" s="95">
        <v>2.25</v>
      </c>
      <c r="AE9" s="95">
        <v>2.25</v>
      </c>
      <c r="AF9" s="95">
        <v>2.25</v>
      </c>
      <c r="AG9" s="95">
        <v>2.25</v>
      </c>
      <c r="AH9" s="95">
        <v>2.25</v>
      </c>
      <c r="AI9" s="95">
        <v>2.25</v>
      </c>
      <c r="AJ9" s="96">
        <v>2.25</v>
      </c>
      <c r="AL9" s="661" t="s">
        <v>1135</v>
      </c>
      <c r="AM9" s="664">
        <v>100</v>
      </c>
      <c r="AN9" s="78" t="s">
        <v>133</v>
      </c>
      <c r="AO9" s="94">
        <v>1.97</v>
      </c>
      <c r="AP9" s="95">
        <v>1.97</v>
      </c>
      <c r="AQ9" s="95">
        <v>1.97</v>
      </c>
      <c r="AR9" s="95">
        <v>1.97</v>
      </c>
      <c r="AS9" s="95">
        <v>1.97</v>
      </c>
      <c r="AT9" s="95">
        <v>1.97</v>
      </c>
      <c r="AU9" s="95">
        <v>1.97</v>
      </c>
      <c r="AV9" s="96">
        <v>1.97</v>
      </c>
    </row>
    <row r="10" spans="1:48" ht="15" thickBot="1">
      <c r="A10">
        <v>10</v>
      </c>
      <c r="B10" s="662"/>
      <c r="C10" s="665"/>
      <c r="D10" s="82" t="s">
        <v>136</v>
      </c>
      <c r="E10" s="97">
        <v>2.35</v>
      </c>
      <c r="F10" s="98">
        <v>2.37</v>
      </c>
      <c r="G10" s="98">
        <v>2.4</v>
      </c>
      <c r="H10" s="98">
        <v>2.42</v>
      </c>
      <c r="I10" s="98">
        <v>2.4500000000000002</v>
      </c>
      <c r="J10" s="98">
        <v>2.4700000000000002</v>
      </c>
      <c r="K10" s="98">
        <v>2.5</v>
      </c>
      <c r="L10" s="99">
        <v>2.5299999999999998</v>
      </c>
      <c r="N10" s="662"/>
      <c r="O10" s="665"/>
      <c r="P10" s="82" t="s">
        <v>136</v>
      </c>
      <c r="Q10" s="97">
        <v>2.35</v>
      </c>
      <c r="R10" s="98">
        <v>2.37</v>
      </c>
      <c r="S10" s="98">
        <v>2.4</v>
      </c>
      <c r="T10" s="98">
        <v>2.42</v>
      </c>
      <c r="U10" s="98">
        <v>2.4500000000000002</v>
      </c>
      <c r="V10" s="98">
        <v>2.4700000000000002</v>
      </c>
      <c r="W10" s="98">
        <v>2.5</v>
      </c>
      <c r="X10" s="99">
        <v>2.5299999999999998</v>
      </c>
      <c r="Z10" s="662"/>
      <c r="AA10" s="665"/>
      <c r="AB10" s="82" t="s">
        <v>136</v>
      </c>
      <c r="AC10" s="97">
        <v>2.31</v>
      </c>
      <c r="AD10" s="98">
        <v>2.31</v>
      </c>
      <c r="AE10" s="98">
        <v>2.31</v>
      </c>
      <c r="AF10" s="98">
        <v>2.31</v>
      </c>
      <c r="AG10" s="98">
        <v>2.31</v>
      </c>
      <c r="AH10" s="98">
        <v>2.31</v>
      </c>
      <c r="AI10" s="98">
        <v>2.31</v>
      </c>
      <c r="AJ10" s="99">
        <v>2.31</v>
      </c>
      <c r="AL10" s="662"/>
      <c r="AM10" s="665"/>
      <c r="AN10" s="82" t="s">
        <v>136</v>
      </c>
      <c r="AO10" s="97">
        <v>1.87</v>
      </c>
      <c r="AP10" s="98">
        <v>1.87</v>
      </c>
      <c r="AQ10" s="98">
        <v>1.87</v>
      </c>
      <c r="AR10" s="98">
        <v>1.87</v>
      </c>
      <c r="AS10" s="98">
        <v>1.87</v>
      </c>
      <c r="AT10" s="98">
        <v>1.87</v>
      </c>
      <c r="AU10" s="98">
        <v>1.87</v>
      </c>
      <c r="AV10" s="99">
        <v>1.87</v>
      </c>
    </row>
    <row r="11" spans="1:48">
      <c r="A11">
        <v>11</v>
      </c>
      <c r="B11" s="662"/>
      <c r="C11" s="666">
        <v>110</v>
      </c>
      <c r="D11" s="86" t="s">
        <v>133</v>
      </c>
      <c r="E11" s="100">
        <v>2.1800000000000002</v>
      </c>
      <c r="F11" s="101">
        <v>2.2000000000000002</v>
      </c>
      <c r="G11" s="101">
        <v>2.23</v>
      </c>
      <c r="H11" s="101">
        <v>2.2599999999999998</v>
      </c>
      <c r="I11" s="101">
        <v>2.2799999999999998</v>
      </c>
      <c r="J11" s="101">
        <v>2.31</v>
      </c>
      <c r="K11" s="101">
        <v>2.34</v>
      </c>
      <c r="L11" s="102">
        <v>2.37</v>
      </c>
      <c r="N11" s="662"/>
      <c r="O11" s="666">
        <v>110</v>
      </c>
      <c r="P11" s="86" t="str">
        <f>+P9</f>
        <v>48-X</v>
      </c>
      <c r="Q11" s="100">
        <v>2.1800000000000002</v>
      </c>
      <c r="R11" s="101">
        <v>2.2000000000000002</v>
      </c>
      <c r="S11" s="101">
        <v>2.23</v>
      </c>
      <c r="T11" s="101">
        <v>2.2599999999999998</v>
      </c>
      <c r="U11" s="101">
        <v>2.2799999999999998</v>
      </c>
      <c r="V11" s="101">
        <v>2.31</v>
      </c>
      <c r="W11" s="101">
        <v>2.34</v>
      </c>
      <c r="X11" s="102">
        <v>2.37</v>
      </c>
      <c r="Z11" s="662"/>
      <c r="AA11" s="666">
        <v>110</v>
      </c>
      <c r="AB11" s="86" t="str">
        <f>+AB9</f>
        <v>48-X</v>
      </c>
      <c r="AC11" s="100">
        <v>2.1800000000000002</v>
      </c>
      <c r="AD11" s="101">
        <v>2.19</v>
      </c>
      <c r="AE11" s="101">
        <v>2.2000000000000002</v>
      </c>
      <c r="AF11" s="101">
        <v>2.21</v>
      </c>
      <c r="AG11" s="101">
        <v>2.2200000000000002</v>
      </c>
      <c r="AH11" s="101">
        <v>2.23</v>
      </c>
      <c r="AI11" s="101">
        <v>2.2400000000000002</v>
      </c>
      <c r="AJ11" s="102">
        <v>2.25</v>
      </c>
      <c r="AL11" s="662"/>
      <c r="AM11" s="666">
        <v>110</v>
      </c>
      <c r="AN11" s="86" t="str">
        <f>+AN9</f>
        <v>48-X</v>
      </c>
      <c r="AO11" s="100">
        <v>1.97</v>
      </c>
      <c r="AP11" s="101">
        <v>1.97</v>
      </c>
      <c r="AQ11" s="101">
        <v>1.97</v>
      </c>
      <c r="AR11" s="101">
        <v>1.97</v>
      </c>
      <c r="AS11" s="101">
        <v>1.97</v>
      </c>
      <c r="AT11" s="101">
        <v>1.97</v>
      </c>
      <c r="AU11" s="101">
        <v>1.97</v>
      </c>
      <c r="AV11" s="102">
        <v>1.97</v>
      </c>
    </row>
    <row r="12" spans="1:48" ht="15" thickBot="1">
      <c r="A12">
        <v>12</v>
      </c>
      <c r="B12" s="662"/>
      <c r="C12" s="667"/>
      <c r="D12" s="90" t="s">
        <v>136</v>
      </c>
      <c r="E12" s="100">
        <v>2.2599999999999998</v>
      </c>
      <c r="F12" s="101">
        <v>2.2799999999999998</v>
      </c>
      <c r="G12" s="101">
        <v>2.31</v>
      </c>
      <c r="H12" s="101">
        <v>2.34</v>
      </c>
      <c r="I12" s="101">
        <v>2.37</v>
      </c>
      <c r="J12" s="101">
        <v>2.4</v>
      </c>
      <c r="K12" s="101">
        <v>2.4300000000000002</v>
      </c>
      <c r="L12" s="102">
        <v>2.46</v>
      </c>
      <c r="N12" s="662"/>
      <c r="O12" s="667"/>
      <c r="P12" s="90" t="str">
        <f>+P10</f>
        <v>48-XL</v>
      </c>
      <c r="Q12" s="100">
        <v>2.2599999999999998</v>
      </c>
      <c r="R12" s="101">
        <v>2.2799999999999998</v>
      </c>
      <c r="S12" s="101">
        <v>2.31</v>
      </c>
      <c r="T12" s="101">
        <v>2.34</v>
      </c>
      <c r="U12" s="101">
        <v>2.37</v>
      </c>
      <c r="V12" s="101">
        <v>2.4</v>
      </c>
      <c r="W12" s="101">
        <v>2.4300000000000002</v>
      </c>
      <c r="X12" s="102">
        <v>2.46</v>
      </c>
      <c r="Z12" s="662"/>
      <c r="AA12" s="667"/>
      <c r="AB12" s="90" t="str">
        <f>+AB10</f>
        <v>48-XL</v>
      </c>
      <c r="AC12" s="100">
        <v>2.2599999999999998</v>
      </c>
      <c r="AD12" s="101">
        <v>2.2599999999999998</v>
      </c>
      <c r="AE12" s="101">
        <v>2.27</v>
      </c>
      <c r="AF12" s="101">
        <v>2.2799999999999998</v>
      </c>
      <c r="AG12" s="101">
        <v>2.2799999999999998</v>
      </c>
      <c r="AH12" s="101">
        <v>2.29</v>
      </c>
      <c r="AI12" s="101">
        <v>2.2999999999999998</v>
      </c>
      <c r="AJ12" s="102">
        <v>2.31</v>
      </c>
      <c r="AL12" s="662"/>
      <c r="AM12" s="667"/>
      <c r="AN12" s="90" t="str">
        <f>+AN10</f>
        <v>48-XL</v>
      </c>
      <c r="AO12" s="100">
        <v>1.87</v>
      </c>
      <c r="AP12" s="101">
        <v>1.87</v>
      </c>
      <c r="AQ12" s="101">
        <v>1.87</v>
      </c>
      <c r="AR12" s="101">
        <v>1.87</v>
      </c>
      <c r="AS12" s="101">
        <v>1.87</v>
      </c>
      <c r="AT12" s="101">
        <v>1.87</v>
      </c>
      <c r="AU12" s="101">
        <v>1.87</v>
      </c>
      <c r="AV12" s="102">
        <v>1.87</v>
      </c>
    </row>
    <row r="13" spans="1:48">
      <c r="A13">
        <v>13</v>
      </c>
      <c r="B13" s="662"/>
      <c r="C13" s="664">
        <v>120</v>
      </c>
      <c r="D13" s="78" t="s">
        <v>133</v>
      </c>
      <c r="E13" s="97">
        <v>2.08</v>
      </c>
      <c r="F13" s="98">
        <v>2.11</v>
      </c>
      <c r="G13" s="98">
        <v>2.14</v>
      </c>
      <c r="H13" s="98">
        <v>2.17</v>
      </c>
      <c r="I13" s="98">
        <v>2.2000000000000002</v>
      </c>
      <c r="J13" s="98">
        <v>2.23</v>
      </c>
      <c r="K13" s="98">
        <v>2.2599999999999998</v>
      </c>
      <c r="L13" s="99">
        <v>2.2999999999999998</v>
      </c>
      <c r="N13" s="662"/>
      <c r="O13" s="664">
        <f>+O11+10</f>
        <v>120</v>
      </c>
      <c r="P13" s="78" t="s">
        <v>133</v>
      </c>
      <c r="Q13" s="97">
        <v>2.08</v>
      </c>
      <c r="R13" s="98">
        <v>2.11</v>
      </c>
      <c r="S13" s="98">
        <v>2.14</v>
      </c>
      <c r="T13" s="98">
        <v>2.17</v>
      </c>
      <c r="U13" s="98">
        <v>2.2000000000000002</v>
      </c>
      <c r="V13" s="98">
        <v>2.23</v>
      </c>
      <c r="W13" s="98">
        <v>2.2599999999999998</v>
      </c>
      <c r="X13" s="99">
        <v>2.2999999999999998</v>
      </c>
      <c r="Z13" s="662"/>
      <c r="AA13" s="664">
        <f>+AA11+10</f>
        <v>120</v>
      </c>
      <c r="AB13" s="78" t="s">
        <v>133</v>
      </c>
      <c r="AC13" s="97">
        <v>2.0699999999999998</v>
      </c>
      <c r="AD13" s="98">
        <v>2.09</v>
      </c>
      <c r="AE13" s="98">
        <v>2.12</v>
      </c>
      <c r="AF13" s="98">
        <v>2.14</v>
      </c>
      <c r="AG13" s="98">
        <v>2.17</v>
      </c>
      <c r="AH13" s="98">
        <v>2.19</v>
      </c>
      <c r="AI13" s="98">
        <v>2.2200000000000002</v>
      </c>
      <c r="AJ13" s="99">
        <v>2.25</v>
      </c>
      <c r="AL13" s="662"/>
      <c r="AM13" s="664">
        <f>+AM11+10</f>
        <v>120</v>
      </c>
      <c r="AN13" s="78" t="s">
        <v>133</v>
      </c>
      <c r="AO13" s="97">
        <v>1.97</v>
      </c>
      <c r="AP13" s="98">
        <v>1.97</v>
      </c>
      <c r="AQ13" s="98">
        <v>1.97</v>
      </c>
      <c r="AR13" s="98">
        <v>1.97</v>
      </c>
      <c r="AS13" s="98">
        <v>1.97</v>
      </c>
      <c r="AT13" s="98">
        <v>1.97</v>
      </c>
      <c r="AU13" s="98">
        <v>1.97</v>
      </c>
      <c r="AV13" s="99">
        <v>1.97</v>
      </c>
    </row>
    <row r="14" spans="1:48" ht="15" thickBot="1">
      <c r="A14">
        <v>14</v>
      </c>
      <c r="B14" s="662"/>
      <c r="C14" s="665"/>
      <c r="D14" s="82" t="s">
        <v>136</v>
      </c>
      <c r="E14" s="97">
        <v>2.1800000000000002</v>
      </c>
      <c r="F14" s="98">
        <v>2.2000000000000002</v>
      </c>
      <c r="G14" s="98">
        <v>2.23</v>
      </c>
      <c r="H14" s="98">
        <v>2.2599999999999998</v>
      </c>
      <c r="I14" s="98">
        <v>2.2799999999999998</v>
      </c>
      <c r="J14" s="98">
        <v>2.31</v>
      </c>
      <c r="K14" s="98">
        <v>2.34</v>
      </c>
      <c r="L14" s="99">
        <v>2.37</v>
      </c>
      <c r="N14" s="662"/>
      <c r="O14" s="665"/>
      <c r="P14" s="82" t="s">
        <v>136</v>
      </c>
      <c r="Q14" s="97">
        <v>2.1800000000000002</v>
      </c>
      <c r="R14" s="98">
        <v>2.2000000000000002</v>
      </c>
      <c r="S14" s="98">
        <v>2.23</v>
      </c>
      <c r="T14" s="98">
        <v>2.2599999999999998</v>
      </c>
      <c r="U14" s="98">
        <v>2.2799999999999998</v>
      </c>
      <c r="V14" s="98">
        <v>2.31</v>
      </c>
      <c r="W14" s="98">
        <v>2.34</v>
      </c>
      <c r="X14" s="99">
        <v>2.37</v>
      </c>
      <c r="Z14" s="662"/>
      <c r="AA14" s="665"/>
      <c r="AB14" s="82" t="s">
        <v>136</v>
      </c>
      <c r="AC14" s="97">
        <v>2.1800000000000002</v>
      </c>
      <c r="AD14" s="98">
        <v>2.19</v>
      </c>
      <c r="AE14" s="98">
        <v>2.21</v>
      </c>
      <c r="AF14" s="98">
        <v>2.23</v>
      </c>
      <c r="AG14" s="98">
        <v>2.25</v>
      </c>
      <c r="AH14" s="98">
        <v>2.27</v>
      </c>
      <c r="AI14" s="98">
        <v>2.29</v>
      </c>
      <c r="AJ14" s="99">
        <v>2.31</v>
      </c>
      <c r="AL14" s="662"/>
      <c r="AM14" s="665"/>
      <c r="AN14" s="82" t="s">
        <v>136</v>
      </c>
      <c r="AO14" s="97">
        <v>1.87</v>
      </c>
      <c r="AP14" s="98">
        <v>1.87</v>
      </c>
      <c r="AQ14" s="98">
        <v>1.87</v>
      </c>
      <c r="AR14" s="98">
        <v>1.87</v>
      </c>
      <c r="AS14" s="98">
        <v>1.87</v>
      </c>
      <c r="AT14" s="98">
        <v>1.87</v>
      </c>
      <c r="AU14" s="98">
        <v>1.87</v>
      </c>
      <c r="AV14" s="99">
        <v>1.87</v>
      </c>
    </row>
    <row r="15" spans="1:48">
      <c r="A15">
        <v>15</v>
      </c>
      <c r="B15" s="662"/>
      <c r="C15" s="666">
        <v>130</v>
      </c>
      <c r="D15" s="86" t="s">
        <v>133</v>
      </c>
      <c r="E15" s="100">
        <v>1.98</v>
      </c>
      <c r="F15" s="101">
        <v>2.0099999999999998</v>
      </c>
      <c r="G15" s="101">
        <v>2.0499999999999998</v>
      </c>
      <c r="H15" s="101">
        <v>2.08</v>
      </c>
      <c r="I15" s="101">
        <v>2.12</v>
      </c>
      <c r="J15" s="101">
        <v>2.15</v>
      </c>
      <c r="K15" s="101">
        <v>2.19</v>
      </c>
      <c r="L15" s="102">
        <v>2.23</v>
      </c>
      <c r="N15" s="662"/>
      <c r="O15" s="666">
        <f>+O13+10</f>
        <v>130</v>
      </c>
      <c r="P15" s="86" t="str">
        <f>+P13</f>
        <v>48-X</v>
      </c>
      <c r="Q15" s="100">
        <v>1.98</v>
      </c>
      <c r="R15" s="101">
        <v>2.0099999999999998</v>
      </c>
      <c r="S15" s="101">
        <v>2.0499999999999998</v>
      </c>
      <c r="T15" s="101">
        <v>2.08</v>
      </c>
      <c r="U15" s="101">
        <v>2.12</v>
      </c>
      <c r="V15" s="101">
        <v>2.15</v>
      </c>
      <c r="W15" s="101">
        <v>2.19</v>
      </c>
      <c r="X15" s="102">
        <v>2.23</v>
      </c>
      <c r="Z15" s="662"/>
      <c r="AA15" s="666">
        <f>+AA13+10</f>
        <v>130</v>
      </c>
      <c r="AB15" s="86" t="str">
        <f>+AB13</f>
        <v>48-X</v>
      </c>
      <c r="AC15" s="100">
        <v>1.98</v>
      </c>
      <c r="AD15" s="101">
        <v>2.0099999999999998</v>
      </c>
      <c r="AE15" s="101">
        <v>2.0499999999999998</v>
      </c>
      <c r="AF15" s="101">
        <v>2.08</v>
      </c>
      <c r="AG15" s="101">
        <v>2.12</v>
      </c>
      <c r="AH15" s="101">
        <v>2.15</v>
      </c>
      <c r="AI15" s="101">
        <v>2.19</v>
      </c>
      <c r="AJ15" s="102">
        <v>2.23</v>
      </c>
      <c r="AL15" s="662"/>
      <c r="AM15" s="666">
        <f>+AM13+10</f>
        <v>130</v>
      </c>
      <c r="AN15" s="86" t="str">
        <f>+AN13</f>
        <v>48-X</v>
      </c>
      <c r="AO15" s="100">
        <v>1.97</v>
      </c>
      <c r="AP15" s="101">
        <v>1.97</v>
      </c>
      <c r="AQ15" s="101">
        <v>1.97</v>
      </c>
      <c r="AR15" s="101">
        <v>1.97</v>
      </c>
      <c r="AS15" s="101">
        <v>1.97</v>
      </c>
      <c r="AT15" s="101">
        <v>1.97</v>
      </c>
      <c r="AU15" s="101">
        <v>1.97</v>
      </c>
      <c r="AV15" s="102">
        <v>1.97</v>
      </c>
    </row>
    <row r="16" spans="1:48" ht="15" thickBot="1">
      <c r="A16">
        <v>16</v>
      </c>
      <c r="B16" s="662"/>
      <c r="C16" s="667"/>
      <c r="D16" s="90" t="s">
        <v>136</v>
      </c>
      <c r="E16" s="100">
        <v>2.11</v>
      </c>
      <c r="F16" s="101">
        <v>2.13</v>
      </c>
      <c r="G16" s="101">
        <v>2.16</v>
      </c>
      <c r="H16" s="101">
        <v>2.19</v>
      </c>
      <c r="I16" s="101">
        <v>2.21</v>
      </c>
      <c r="J16" s="101">
        <v>2.2400000000000002</v>
      </c>
      <c r="K16" s="101">
        <v>2.27</v>
      </c>
      <c r="L16" s="102">
        <v>2.2999999999999998</v>
      </c>
      <c r="N16" s="662"/>
      <c r="O16" s="667"/>
      <c r="P16" s="90" t="str">
        <f>+P14</f>
        <v>48-XL</v>
      </c>
      <c r="Q16" s="100">
        <v>2.11</v>
      </c>
      <c r="R16" s="101">
        <v>2.13</v>
      </c>
      <c r="S16" s="101">
        <v>2.16</v>
      </c>
      <c r="T16" s="101">
        <v>2.19</v>
      </c>
      <c r="U16" s="101">
        <v>2.21</v>
      </c>
      <c r="V16" s="101">
        <v>2.2400000000000002</v>
      </c>
      <c r="W16" s="101">
        <v>2.27</v>
      </c>
      <c r="X16" s="102">
        <v>2.2999999999999998</v>
      </c>
      <c r="Z16" s="662"/>
      <c r="AA16" s="667"/>
      <c r="AB16" s="90" t="str">
        <f>+AB14</f>
        <v>48-XL</v>
      </c>
      <c r="AC16" s="100">
        <v>2.11</v>
      </c>
      <c r="AD16" s="101">
        <v>2.13</v>
      </c>
      <c r="AE16" s="101">
        <v>2.16</v>
      </c>
      <c r="AF16" s="101">
        <v>2.1800000000000002</v>
      </c>
      <c r="AG16" s="101">
        <v>2.21</v>
      </c>
      <c r="AH16" s="101">
        <v>2.23</v>
      </c>
      <c r="AI16" s="101">
        <v>2.2599999999999998</v>
      </c>
      <c r="AJ16" s="102">
        <v>2.29</v>
      </c>
      <c r="AL16" s="662"/>
      <c r="AM16" s="667"/>
      <c r="AN16" s="90" t="str">
        <f>+AN14</f>
        <v>48-XL</v>
      </c>
      <c r="AO16" s="100">
        <v>1.87</v>
      </c>
      <c r="AP16" s="101">
        <v>1.87</v>
      </c>
      <c r="AQ16" s="101">
        <v>1.87</v>
      </c>
      <c r="AR16" s="101">
        <v>1.87</v>
      </c>
      <c r="AS16" s="101">
        <v>1.87</v>
      </c>
      <c r="AT16" s="101">
        <v>1.87</v>
      </c>
      <c r="AU16" s="101">
        <v>1.87</v>
      </c>
      <c r="AV16" s="102">
        <v>1.87</v>
      </c>
    </row>
    <row r="17" spans="1:48">
      <c r="A17">
        <v>17</v>
      </c>
      <c r="B17" s="662"/>
      <c r="C17" s="664">
        <v>140</v>
      </c>
      <c r="D17" s="78" t="s">
        <v>133</v>
      </c>
      <c r="E17" s="97">
        <v>1.88</v>
      </c>
      <c r="F17" s="98">
        <v>1.91</v>
      </c>
      <c r="G17" s="98">
        <v>1.95</v>
      </c>
      <c r="H17" s="98">
        <v>1.99</v>
      </c>
      <c r="I17" s="98">
        <v>2.0299999999999998</v>
      </c>
      <c r="J17" s="98">
        <v>2.0699999999999998</v>
      </c>
      <c r="K17" s="98">
        <v>2.11</v>
      </c>
      <c r="L17" s="99">
        <v>2.15</v>
      </c>
      <c r="N17" s="662"/>
      <c r="O17" s="664">
        <f>+O15+10</f>
        <v>140</v>
      </c>
      <c r="P17" s="78" t="s">
        <v>133</v>
      </c>
      <c r="Q17" s="97">
        <v>1.88</v>
      </c>
      <c r="R17" s="98">
        <v>1.91</v>
      </c>
      <c r="S17" s="98">
        <v>1.95</v>
      </c>
      <c r="T17" s="98">
        <v>1.99</v>
      </c>
      <c r="U17" s="98">
        <v>2.0299999999999998</v>
      </c>
      <c r="V17" s="98">
        <v>2.0699999999999998</v>
      </c>
      <c r="W17" s="98">
        <v>2.11</v>
      </c>
      <c r="X17" s="99">
        <v>2.15</v>
      </c>
      <c r="Z17" s="662"/>
      <c r="AA17" s="664">
        <f>+AA15+10</f>
        <v>140</v>
      </c>
      <c r="AB17" s="78" t="s">
        <v>133</v>
      </c>
      <c r="AC17" s="97">
        <v>1.89</v>
      </c>
      <c r="AD17" s="98">
        <v>1.92</v>
      </c>
      <c r="AE17" s="98">
        <v>1.96</v>
      </c>
      <c r="AF17" s="98">
        <v>2</v>
      </c>
      <c r="AG17" s="98">
        <v>2.0299999999999998</v>
      </c>
      <c r="AH17" s="98">
        <v>2.0699999999999998</v>
      </c>
      <c r="AI17" s="98">
        <v>2.11</v>
      </c>
      <c r="AJ17" s="99">
        <v>2.15</v>
      </c>
      <c r="AL17" s="662"/>
      <c r="AM17" s="664">
        <f>+AM15+10</f>
        <v>140</v>
      </c>
      <c r="AN17" s="78" t="s">
        <v>133</v>
      </c>
      <c r="AO17" s="97">
        <v>1.89</v>
      </c>
      <c r="AP17" s="98">
        <v>1.9</v>
      </c>
      <c r="AQ17" s="98">
        <v>1.91</v>
      </c>
      <c r="AR17" s="98">
        <v>1.92</v>
      </c>
      <c r="AS17" s="98">
        <v>1.93</v>
      </c>
      <c r="AT17" s="98">
        <v>1.94</v>
      </c>
      <c r="AU17" s="98">
        <v>1.95</v>
      </c>
      <c r="AV17" s="99">
        <v>1.97</v>
      </c>
    </row>
    <row r="18" spans="1:48" ht="15" thickBot="1">
      <c r="A18">
        <v>18</v>
      </c>
      <c r="B18" s="662"/>
      <c r="C18" s="665"/>
      <c r="D18" s="82" t="s">
        <v>136</v>
      </c>
      <c r="E18" s="97">
        <v>2.04</v>
      </c>
      <c r="F18" s="98">
        <v>2.06</v>
      </c>
      <c r="G18" s="98">
        <v>2.09</v>
      </c>
      <c r="H18" s="98">
        <v>2.12</v>
      </c>
      <c r="I18" s="98">
        <v>2.14</v>
      </c>
      <c r="J18" s="98">
        <v>2.17</v>
      </c>
      <c r="K18" s="98">
        <v>2.2000000000000002</v>
      </c>
      <c r="L18" s="99">
        <v>2.23</v>
      </c>
      <c r="N18" s="662"/>
      <c r="O18" s="665"/>
      <c r="P18" s="82" t="s">
        <v>136</v>
      </c>
      <c r="Q18" s="97">
        <v>2.04</v>
      </c>
      <c r="R18" s="98">
        <v>2.06</v>
      </c>
      <c r="S18" s="98">
        <v>2.09</v>
      </c>
      <c r="T18" s="98">
        <v>2.12</v>
      </c>
      <c r="U18" s="98">
        <v>2.14</v>
      </c>
      <c r="V18" s="98">
        <v>2.17</v>
      </c>
      <c r="W18" s="98">
        <v>2.2000000000000002</v>
      </c>
      <c r="X18" s="99">
        <v>2.23</v>
      </c>
      <c r="Z18" s="662"/>
      <c r="AA18" s="665"/>
      <c r="AB18" s="82" t="s">
        <v>136</v>
      </c>
      <c r="AC18" s="97">
        <v>2.04</v>
      </c>
      <c r="AD18" s="98">
        <v>2.06</v>
      </c>
      <c r="AE18" s="98">
        <v>2.09</v>
      </c>
      <c r="AF18" s="98">
        <v>2.12</v>
      </c>
      <c r="AG18" s="98">
        <v>2.14</v>
      </c>
      <c r="AH18" s="98">
        <v>2.17</v>
      </c>
      <c r="AI18" s="98">
        <v>2.2000000000000002</v>
      </c>
      <c r="AJ18" s="99">
        <v>2.23</v>
      </c>
      <c r="AL18" s="662"/>
      <c r="AM18" s="665"/>
      <c r="AN18" s="82" t="s">
        <v>136</v>
      </c>
      <c r="AO18" s="97">
        <v>1.87</v>
      </c>
      <c r="AP18" s="98">
        <v>1.87</v>
      </c>
      <c r="AQ18" s="98">
        <v>1.87</v>
      </c>
      <c r="AR18" s="98">
        <v>1.87</v>
      </c>
      <c r="AS18" s="98">
        <v>1.87</v>
      </c>
      <c r="AT18" s="98">
        <v>1.87</v>
      </c>
      <c r="AU18" s="98">
        <v>1.87</v>
      </c>
      <c r="AV18" s="99">
        <v>1.87</v>
      </c>
    </row>
    <row r="19" spans="1:48">
      <c r="A19">
        <v>19</v>
      </c>
      <c r="B19" s="662"/>
      <c r="C19" s="666">
        <v>150</v>
      </c>
      <c r="D19" s="86" t="s">
        <v>133</v>
      </c>
      <c r="E19" s="100">
        <v>1.8</v>
      </c>
      <c r="F19" s="101">
        <v>1.83</v>
      </c>
      <c r="G19" s="101">
        <v>1.87</v>
      </c>
      <c r="H19" s="101">
        <v>1.91</v>
      </c>
      <c r="I19" s="101">
        <v>1.95</v>
      </c>
      <c r="J19" s="101">
        <v>1.99</v>
      </c>
      <c r="K19" s="101">
        <v>2.0299999999999998</v>
      </c>
      <c r="L19" s="102">
        <v>2.0699999999999998</v>
      </c>
      <c r="N19" s="662"/>
      <c r="O19" s="666">
        <f>+O17+10</f>
        <v>150</v>
      </c>
      <c r="P19" s="86" t="str">
        <f>+P17</f>
        <v>48-X</v>
      </c>
      <c r="Q19" s="100">
        <v>1.8</v>
      </c>
      <c r="R19" s="101">
        <v>1.83</v>
      </c>
      <c r="S19" s="101">
        <v>1.87</v>
      </c>
      <c r="T19" s="101">
        <v>1.91</v>
      </c>
      <c r="U19" s="101">
        <v>1.95</v>
      </c>
      <c r="V19" s="101">
        <v>1.99</v>
      </c>
      <c r="W19" s="101">
        <v>2.0299999999999998</v>
      </c>
      <c r="X19" s="102">
        <v>2.0699999999999998</v>
      </c>
      <c r="Z19" s="662"/>
      <c r="AA19" s="666">
        <f>+AA17+10</f>
        <v>150</v>
      </c>
      <c r="AB19" s="86" t="str">
        <f>+AB17</f>
        <v>48-X</v>
      </c>
      <c r="AC19" s="100">
        <v>1.8</v>
      </c>
      <c r="AD19" s="101">
        <v>1.83</v>
      </c>
      <c r="AE19" s="101">
        <v>1.87</v>
      </c>
      <c r="AF19" s="101">
        <v>1.91</v>
      </c>
      <c r="AG19" s="101">
        <v>1.95</v>
      </c>
      <c r="AH19" s="101">
        <v>1.99</v>
      </c>
      <c r="AI19" s="101">
        <v>2.0299999999999998</v>
      </c>
      <c r="AJ19" s="102">
        <v>2.0699999999999998</v>
      </c>
      <c r="AL19" s="662"/>
      <c r="AM19" s="666">
        <f>+AM17+10</f>
        <v>150</v>
      </c>
      <c r="AN19" s="86" t="str">
        <f>+AN17</f>
        <v>48-X</v>
      </c>
      <c r="AO19" s="100">
        <v>1.8</v>
      </c>
      <c r="AP19" s="101">
        <v>1.82</v>
      </c>
      <c r="AQ19" s="101">
        <v>1.84</v>
      </c>
      <c r="AR19" s="101">
        <v>1.87</v>
      </c>
      <c r="AS19" s="101">
        <v>1.89</v>
      </c>
      <c r="AT19" s="101">
        <v>1.92</v>
      </c>
      <c r="AU19" s="101">
        <v>1.94</v>
      </c>
      <c r="AV19" s="102">
        <v>1.97</v>
      </c>
    </row>
    <row r="20" spans="1:48" ht="15" thickBot="1">
      <c r="A20">
        <v>20</v>
      </c>
      <c r="B20" s="662"/>
      <c r="C20" s="667"/>
      <c r="D20" s="90" t="s">
        <v>136</v>
      </c>
      <c r="E20" s="100">
        <v>1.98</v>
      </c>
      <c r="F20" s="101">
        <v>2</v>
      </c>
      <c r="G20" s="101">
        <v>2.0299999999999998</v>
      </c>
      <c r="H20" s="101">
        <v>2.06</v>
      </c>
      <c r="I20" s="101">
        <v>2.08</v>
      </c>
      <c r="J20" s="101">
        <v>2.11</v>
      </c>
      <c r="K20" s="101">
        <v>2.14</v>
      </c>
      <c r="L20" s="102">
        <v>2.17</v>
      </c>
      <c r="N20" s="662"/>
      <c r="O20" s="667"/>
      <c r="P20" s="90" t="str">
        <f>+P18</f>
        <v>48-XL</v>
      </c>
      <c r="Q20" s="100">
        <v>1.98</v>
      </c>
      <c r="R20" s="101">
        <v>2</v>
      </c>
      <c r="S20" s="101">
        <v>2.0299999999999998</v>
      </c>
      <c r="T20" s="101">
        <v>2.06</v>
      </c>
      <c r="U20" s="101">
        <v>2.08</v>
      </c>
      <c r="V20" s="101">
        <v>2.11</v>
      </c>
      <c r="W20" s="101">
        <v>2.14</v>
      </c>
      <c r="X20" s="102">
        <v>2.17</v>
      </c>
      <c r="Z20" s="662"/>
      <c r="AA20" s="667"/>
      <c r="AB20" s="90" t="str">
        <f>+AB18</f>
        <v>48-XL</v>
      </c>
      <c r="AC20" s="100">
        <v>1.97</v>
      </c>
      <c r="AD20" s="101">
        <v>1.99</v>
      </c>
      <c r="AE20" s="101">
        <v>2.02</v>
      </c>
      <c r="AF20" s="101">
        <v>2.0499999999999998</v>
      </c>
      <c r="AG20" s="101">
        <v>2.08</v>
      </c>
      <c r="AH20" s="101">
        <v>2.11</v>
      </c>
      <c r="AI20" s="101">
        <v>2.14</v>
      </c>
      <c r="AJ20" s="102">
        <v>2.17</v>
      </c>
      <c r="AL20" s="662"/>
      <c r="AM20" s="667"/>
      <c r="AN20" s="90" t="str">
        <f>+AN18</f>
        <v>48-XL</v>
      </c>
      <c r="AO20" s="100">
        <v>1.87</v>
      </c>
      <c r="AP20" s="101">
        <v>1.87</v>
      </c>
      <c r="AQ20" s="101">
        <v>1.87</v>
      </c>
      <c r="AR20" s="101">
        <v>1.87</v>
      </c>
      <c r="AS20" s="101">
        <v>1.87</v>
      </c>
      <c r="AT20" s="101">
        <v>1.87</v>
      </c>
      <c r="AU20" s="101">
        <v>1.87</v>
      </c>
      <c r="AV20" s="102">
        <v>1.87</v>
      </c>
    </row>
    <row r="21" spans="1:48">
      <c r="A21">
        <v>21</v>
      </c>
      <c r="B21" s="662"/>
      <c r="C21" s="664">
        <v>160</v>
      </c>
      <c r="D21" s="78" t="s">
        <v>133</v>
      </c>
      <c r="E21" s="97">
        <v>1.73</v>
      </c>
      <c r="F21" s="98">
        <v>1.76</v>
      </c>
      <c r="G21" s="98">
        <v>1.8</v>
      </c>
      <c r="H21" s="98">
        <v>1.84</v>
      </c>
      <c r="I21" s="98">
        <v>1.87</v>
      </c>
      <c r="J21" s="98">
        <v>1.91</v>
      </c>
      <c r="K21" s="98">
        <v>1.95</v>
      </c>
      <c r="L21" s="99">
        <v>1.99</v>
      </c>
      <c r="N21" s="662"/>
      <c r="O21" s="664">
        <f>+O19+10</f>
        <v>160</v>
      </c>
      <c r="P21" s="78" t="s">
        <v>133</v>
      </c>
      <c r="Q21" s="97">
        <v>1.73</v>
      </c>
      <c r="R21" s="98">
        <v>1.76</v>
      </c>
      <c r="S21" s="98">
        <v>1.8</v>
      </c>
      <c r="T21" s="98">
        <v>1.84</v>
      </c>
      <c r="U21" s="98">
        <v>1.87</v>
      </c>
      <c r="V21" s="98">
        <v>1.91</v>
      </c>
      <c r="W21" s="98">
        <v>1.95</v>
      </c>
      <c r="X21" s="99">
        <v>1.99</v>
      </c>
      <c r="Z21" s="662"/>
      <c r="AA21" s="664">
        <f>+AA19+10</f>
        <v>160</v>
      </c>
      <c r="AB21" s="78" t="s">
        <v>133</v>
      </c>
      <c r="AC21" s="97">
        <v>1.73</v>
      </c>
      <c r="AD21" s="98">
        <v>1.76</v>
      </c>
      <c r="AE21" s="98">
        <v>1.8</v>
      </c>
      <c r="AF21" s="98">
        <v>1.83</v>
      </c>
      <c r="AG21" s="98">
        <v>1.87</v>
      </c>
      <c r="AH21" s="98">
        <v>1.9</v>
      </c>
      <c r="AI21" s="98">
        <v>1.94</v>
      </c>
      <c r="AJ21" s="99">
        <v>1.98</v>
      </c>
      <c r="AL21" s="662"/>
      <c r="AM21" s="664">
        <f>+AM19+10</f>
        <v>160</v>
      </c>
      <c r="AN21" s="78" t="s">
        <v>133</v>
      </c>
      <c r="AO21" s="97">
        <v>1.73</v>
      </c>
      <c r="AP21" s="98">
        <v>1.76</v>
      </c>
      <c r="AQ21" s="98">
        <v>1.79</v>
      </c>
      <c r="AR21" s="98">
        <v>1.83</v>
      </c>
      <c r="AS21" s="98">
        <v>1.86</v>
      </c>
      <c r="AT21" s="98">
        <v>1.9</v>
      </c>
      <c r="AU21" s="98">
        <v>1.93</v>
      </c>
      <c r="AV21" s="99">
        <v>1.97</v>
      </c>
    </row>
    <row r="22" spans="1:48" ht="15" thickBot="1">
      <c r="A22">
        <v>22</v>
      </c>
      <c r="B22" s="662"/>
      <c r="C22" s="665"/>
      <c r="D22" s="82" t="s">
        <v>136</v>
      </c>
      <c r="E22" s="97">
        <v>1.9</v>
      </c>
      <c r="F22" s="98">
        <v>1.93</v>
      </c>
      <c r="G22" s="98">
        <v>1.96</v>
      </c>
      <c r="H22" s="98">
        <v>1.99</v>
      </c>
      <c r="I22" s="98">
        <v>2.02</v>
      </c>
      <c r="J22" s="98">
        <v>2.0499999999999998</v>
      </c>
      <c r="K22" s="98">
        <v>2.08</v>
      </c>
      <c r="L22" s="99">
        <v>2.11</v>
      </c>
      <c r="N22" s="662"/>
      <c r="O22" s="665"/>
      <c r="P22" s="82" t="s">
        <v>136</v>
      </c>
      <c r="Q22" s="97">
        <v>1.9</v>
      </c>
      <c r="R22" s="98">
        <v>1.93</v>
      </c>
      <c r="S22" s="98">
        <v>1.96</v>
      </c>
      <c r="T22" s="98">
        <v>1.99</v>
      </c>
      <c r="U22" s="98">
        <v>2.02</v>
      </c>
      <c r="V22" s="98">
        <v>2.0499999999999998</v>
      </c>
      <c r="W22" s="98">
        <v>2.08</v>
      </c>
      <c r="X22" s="99">
        <v>2.11</v>
      </c>
      <c r="Z22" s="662"/>
      <c r="AA22" s="665"/>
      <c r="AB22" s="82" t="s">
        <v>136</v>
      </c>
      <c r="AC22" s="97">
        <v>1.9</v>
      </c>
      <c r="AD22" s="98">
        <v>1.93</v>
      </c>
      <c r="AE22" s="98">
        <v>1.96</v>
      </c>
      <c r="AF22" s="98">
        <v>1.99</v>
      </c>
      <c r="AG22" s="98">
        <v>2.02</v>
      </c>
      <c r="AH22" s="98">
        <v>2.0499999999999998</v>
      </c>
      <c r="AI22" s="98">
        <v>2.08</v>
      </c>
      <c r="AJ22" s="99">
        <v>2.11</v>
      </c>
      <c r="AL22" s="662"/>
      <c r="AM22" s="665"/>
      <c r="AN22" s="82" t="s">
        <v>136</v>
      </c>
      <c r="AO22" s="97">
        <v>1.87</v>
      </c>
      <c r="AP22" s="98">
        <v>1.87</v>
      </c>
      <c r="AQ22" s="98">
        <v>1.87</v>
      </c>
      <c r="AR22" s="98">
        <v>1.87</v>
      </c>
      <c r="AS22" s="98">
        <v>1.87</v>
      </c>
      <c r="AT22" s="98">
        <v>1.87</v>
      </c>
      <c r="AU22" s="98">
        <v>1.87</v>
      </c>
      <c r="AV22" s="99">
        <v>1.87</v>
      </c>
    </row>
    <row r="23" spans="1:48">
      <c r="A23">
        <v>23</v>
      </c>
      <c r="B23" s="662"/>
      <c r="C23" s="666">
        <v>170</v>
      </c>
      <c r="D23" s="86" t="s">
        <v>133</v>
      </c>
      <c r="E23" s="100">
        <v>1.66</v>
      </c>
      <c r="F23" s="101">
        <v>1.69</v>
      </c>
      <c r="G23" s="101">
        <v>1.73</v>
      </c>
      <c r="H23" s="101">
        <v>1.76</v>
      </c>
      <c r="I23" s="101">
        <v>1.8</v>
      </c>
      <c r="J23" s="101">
        <v>1.83</v>
      </c>
      <c r="K23" s="101">
        <v>1.87</v>
      </c>
      <c r="L23" s="102">
        <v>1.91</v>
      </c>
      <c r="N23" s="662"/>
      <c r="O23" s="666">
        <f>+O21+10</f>
        <v>170</v>
      </c>
      <c r="P23" s="86" t="str">
        <f>+P21</f>
        <v>48-X</v>
      </c>
      <c r="Q23" s="100">
        <v>1.66</v>
      </c>
      <c r="R23" s="101">
        <v>1.69</v>
      </c>
      <c r="S23" s="101">
        <v>1.73</v>
      </c>
      <c r="T23" s="101">
        <v>1.76</v>
      </c>
      <c r="U23" s="101">
        <v>1.8</v>
      </c>
      <c r="V23" s="101">
        <v>1.83</v>
      </c>
      <c r="W23" s="101">
        <v>1.87</v>
      </c>
      <c r="X23" s="102">
        <v>1.91</v>
      </c>
      <c r="Z23" s="662"/>
      <c r="AA23" s="666">
        <f>+AA21+10</f>
        <v>170</v>
      </c>
      <c r="AB23" s="86" t="str">
        <f>+AB21</f>
        <v>48-X</v>
      </c>
      <c r="AC23" s="100">
        <v>1.67</v>
      </c>
      <c r="AD23" s="101">
        <v>1.7</v>
      </c>
      <c r="AE23" s="101">
        <v>1.73</v>
      </c>
      <c r="AF23" s="101">
        <v>1.77</v>
      </c>
      <c r="AG23" s="101">
        <v>1.8</v>
      </c>
      <c r="AH23" s="101">
        <v>1.84</v>
      </c>
      <c r="AI23" s="101">
        <v>1.87</v>
      </c>
      <c r="AJ23" s="102">
        <v>1.91</v>
      </c>
      <c r="AL23" s="662"/>
      <c r="AM23" s="666">
        <f>+AM21+10</f>
        <v>170</v>
      </c>
      <c r="AN23" s="86" t="str">
        <f>+AN21</f>
        <v>48-X</v>
      </c>
      <c r="AO23" s="100">
        <v>1.67</v>
      </c>
      <c r="AP23" s="101">
        <v>1.7</v>
      </c>
      <c r="AQ23" s="101">
        <v>1.73</v>
      </c>
      <c r="AR23" s="101">
        <v>1.77</v>
      </c>
      <c r="AS23" s="101">
        <v>1.8</v>
      </c>
      <c r="AT23" s="101">
        <v>1.84</v>
      </c>
      <c r="AU23" s="101">
        <v>1.87</v>
      </c>
      <c r="AV23" s="102">
        <v>1.91</v>
      </c>
    </row>
    <row r="24" spans="1:48" ht="15" thickBot="1">
      <c r="A24">
        <v>24</v>
      </c>
      <c r="B24" s="662"/>
      <c r="C24" s="667"/>
      <c r="D24" s="90" t="s">
        <v>136</v>
      </c>
      <c r="E24" s="100">
        <v>1.82</v>
      </c>
      <c r="F24" s="101">
        <v>1.85</v>
      </c>
      <c r="G24" s="101">
        <v>1.88</v>
      </c>
      <c r="H24" s="101">
        <v>1.92</v>
      </c>
      <c r="I24" s="101">
        <v>1.95</v>
      </c>
      <c r="J24" s="101">
        <v>1.99</v>
      </c>
      <c r="K24" s="101">
        <v>2.02</v>
      </c>
      <c r="L24" s="102">
        <v>2.06</v>
      </c>
      <c r="N24" s="662"/>
      <c r="O24" s="667"/>
      <c r="P24" s="90" t="str">
        <f>+P22</f>
        <v>48-XL</v>
      </c>
      <c r="Q24" s="100">
        <v>1.82</v>
      </c>
      <c r="R24" s="101">
        <v>1.85</v>
      </c>
      <c r="S24" s="101">
        <v>1.88</v>
      </c>
      <c r="T24" s="101">
        <v>1.92</v>
      </c>
      <c r="U24" s="101">
        <v>1.95</v>
      </c>
      <c r="V24" s="101">
        <v>1.99</v>
      </c>
      <c r="W24" s="101">
        <v>2.02</v>
      </c>
      <c r="X24" s="102">
        <v>2.06</v>
      </c>
      <c r="Z24" s="662"/>
      <c r="AA24" s="667"/>
      <c r="AB24" s="90" t="str">
        <f>+AB22</f>
        <v>48-XL</v>
      </c>
      <c r="AC24" s="100">
        <v>1.83</v>
      </c>
      <c r="AD24" s="101">
        <v>1.86</v>
      </c>
      <c r="AE24" s="101">
        <v>1.89</v>
      </c>
      <c r="AF24" s="101">
        <v>1.92</v>
      </c>
      <c r="AG24" s="101">
        <v>1.96</v>
      </c>
      <c r="AH24" s="101">
        <v>1.99</v>
      </c>
      <c r="AI24" s="101">
        <v>2.02</v>
      </c>
      <c r="AJ24" s="102">
        <v>2.06</v>
      </c>
      <c r="AL24" s="662"/>
      <c r="AM24" s="667"/>
      <c r="AN24" s="90" t="str">
        <f>+AN22</f>
        <v>48-XL</v>
      </c>
      <c r="AO24" s="100">
        <v>1.83</v>
      </c>
      <c r="AP24" s="101">
        <v>1.83</v>
      </c>
      <c r="AQ24" s="101">
        <v>1.84</v>
      </c>
      <c r="AR24" s="101">
        <v>1.84</v>
      </c>
      <c r="AS24" s="101">
        <v>1.85</v>
      </c>
      <c r="AT24" s="101">
        <v>1.85</v>
      </c>
      <c r="AU24" s="101">
        <v>1.86</v>
      </c>
      <c r="AV24" s="102">
        <v>1.87</v>
      </c>
    </row>
    <row r="25" spans="1:48">
      <c r="A25">
        <v>25</v>
      </c>
      <c r="B25" s="662"/>
      <c r="C25" s="664">
        <v>180</v>
      </c>
      <c r="D25" s="78" t="s">
        <v>133</v>
      </c>
      <c r="E25" s="97">
        <v>1.6</v>
      </c>
      <c r="F25" s="98">
        <v>1.63</v>
      </c>
      <c r="G25" s="98">
        <v>1.66</v>
      </c>
      <c r="H25" s="98">
        <v>1.7</v>
      </c>
      <c r="I25" s="98">
        <v>1.73</v>
      </c>
      <c r="J25" s="98">
        <v>1.77</v>
      </c>
      <c r="K25" s="98">
        <v>1.8</v>
      </c>
      <c r="L25" s="99">
        <v>1.84</v>
      </c>
      <c r="N25" s="662"/>
      <c r="O25" s="664">
        <f>+O23+10</f>
        <v>180</v>
      </c>
      <c r="P25" s="78" t="s">
        <v>133</v>
      </c>
      <c r="Q25" s="97">
        <v>1.6</v>
      </c>
      <c r="R25" s="98">
        <v>1.63</v>
      </c>
      <c r="S25" s="98">
        <v>1.66</v>
      </c>
      <c r="T25" s="98">
        <v>1.7</v>
      </c>
      <c r="U25" s="98">
        <v>1.73</v>
      </c>
      <c r="V25" s="98">
        <v>1.77</v>
      </c>
      <c r="W25" s="98">
        <v>1.8</v>
      </c>
      <c r="X25" s="99">
        <v>1.84</v>
      </c>
      <c r="Z25" s="662"/>
      <c r="AA25" s="664">
        <f>+AA23+10</f>
        <v>180</v>
      </c>
      <c r="AB25" s="78" t="s">
        <v>133</v>
      </c>
      <c r="AC25" s="97">
        <v>1.61</v>
      </c>
      <c r="AD25" s="98">
        <v>1.64</v>
      </c>
      <c r="AE25" s="98">
        <v>1.67</v>
      </c>
      <c r="AF25" s="98">
        <v>1.71</v>
      </c>
      <c r="AG25" s="98">
        <v>1.74</v>
      </c>
      <c r="AH25" s="98">
        <v>1.78</v>
      </c>
      <c r="AI25" s="98">
        <v>1.81</v>
      </c>
      <c r="AJ25" s="99">
        <v>1.85</v>
      </c>
      <c r="AL25" s="662"/>
      <c r="AM25" s="664">
        <f>+AM23+10</f>
        <v>180</v>
      </c>
      <c r="AN25" s="78" t="s">
        <v>133</v>
      </c>
      <c r="AO25" s="97">
        <v>1.61</v>
      </c>
      <c r="AP25" s="98">
        <v>1.64</v>
      </c>
      <c r="AQ25" s="98">
        <v>1.67</v>
      </c>
      <c r="AR25" s="98">
        <v>1.71</v>
      </c>
      <c r="AS25" s="98">
        <v>1.74</v>
      </c>
      <c r="AT25" s="98">
        <v>1.78</v>
      </c>
      <c r="AU25" s="98">
        <v>1.81</v>
      </c>
      <c r="AV25" s="99">
        <v>1.85</v>
      </c>
    </row>
    <row r="26" spans="1:48" ht="15" thickBot="1">
      <c r="A26">
        <v>26</v>
      </c>
      <c r="B26" s="662"/>
      <c r="C26" s="665"/>
      <c r="D26" s="82" t="s">
        <v>136</v>
      </c>
      <c r="E26" s="97">
        <v>1.75</v>
      </c>
      <c r="F26" s="98">
        <v>1.78</v>
      </c>
      <c r="G26" s="98">
        <v>1.82</v>
      </c>
      <c r="H26" s="98">
        <v>1.86</v>
      </c>
      <c r="I26" s="98">
        <v>1.89</v>
      </c>
      <c r="J26" s="98">
        <v>1.93</v>
      </c>
      <c r="K26" s="98">
        <v>1.97</v>
      </c>
      <c r="L26" s="99">
        <v>2.0099999999999998</v>
      </c>
      <c r="N26" s="662"/>
      <c r="O26" s="665"/>
      <c r="P26" s="82" t="s">
        <v>136</v>
      </c>
      <c r="Q26" s="97">
        <v>1.75</v>
      </c>
      <c r="R26" s="98">
        <v>1.78</v>
      </c>
      <c r="S26" s="98">
        <v>1.82</v>
      </c>
      <c r="T26" s="98">
        <v>1.86</v>
      </c>
      <c r="U26" s="98">
        <v>1.89</v>
      </c>
      <c r="V26" s="98">
        <v>1.93</v>
      </c>
      <c r="W26" s="98">
        <v>1.97</v>
      </c>
      <c r="X26" s="99">
        <v>2.0099999999999998</v>
      </c>
      <c r="Z26" s="662"/>
      <c r="AA26" s="665"/>
      <c r="AB26" s="82" t="s">
        <v>136</v>
      </c>
      <c r="AC26" s="97">
        <v>1.76</v>
      </c>
      <c r="AD26" s="98">
        <v>1.79</v>
      </c>
      <c r="AE26" s="98">
        <v>1.83</v>
      </c>
      <c r="AF26" s="98">
        <v>1.86</v>
      </c>
      <c r="AG26" s="98">
        <v>1.9</v>
      </c>
      <c r="AH26" s="98">
        <v>1.93</v>
      </c>
      <c r="AI26" s="98">
        <v>1.97</v>
      </c>
      <c r="AJ26" s="99">
        <v>2.0099999999999998</v>
      </c>
      <c r="AL26" s="662"/>
      <c r="AM26" s="665"/>
      <c r="AN26" s="82" t="s">
        <v>136</v>
      </c>
      <c r="AO26" s="97">
        <v>1.76</v>
      </c>
      <c r="AP26" s="98">
        <v>1.77</v>
      </c>
      <c r="AQ26" s="98">
        <v>1.79</v>
      </c>
      <c r="AR26" s="98">
        <v>1.8</v>
      </c>
      <c r="AS26" s="98">
        <v>1.82</v>
      </c>
      <c r="AT26" s="98">
        <v>1.83</v>
      </c>
      <c r="AU26" s="98">
        <v>1.85</v>
      </c>
      <c r="AV26" s="99">
        <v>1.87</v>
      </c>
    </row>
    <row r="27" spans="1:48">
      <c r="A27">
        <v>27</v>
      </c>
      <c r="B27" s="662"/>
      <c r="C27" s="666">
        <v>190</v>
      </c>
      <c r="D27" s="86" t="s">
        <v>133</v>
      </c>
      <c r="E27" s="100">
        <v>1.54</v>
      </c>
      <c r="F27" s="101">
        <v>1.57</v>
      </c>
      <c r="G27" s="101">
        <v>1.6</v>
      </c>
      <c r="H27" s="101">
        <v>1.64</v>
      </c>
      <c r="I27" s="101">
        <v>1.67</v>
      </c>
      <c r="J27" s="101">
        <v>1.71</v>
      </c>
      <c r="K27" s="101">
        <v>1.74</v>
      </c>
      <c r="L27" s="102">
        <v>1.78</v>
      </c>
      <c r="N27" s="662"/>
      <c r="O27" s="666">
        <f>+O25+10</f>
        <v>190</v>
      </c>
      <c r="P27" s="86" t="str">
        <f>+P25</f>
        <v>48-X</v>
      </c>
      <c r="Q27" s="100">
        <v>1.54</v>
      </c>
      <c r="R27" s="101">
        <v>1.57</v>
      </c>
      <c r="S27" s="101">
        <v>1.6</v>
      </c>
      <c r="T27" s="101">
        <v>1.64</v>
      </c>
      <c r="U27" s="101">
        <v>1.67</v>
      </c>
      <c r="V27" s="101">
        <v>1.71</v>
      </c>
      <c r="W27" s="101">
        <v>1.74</v>
      </c>
      <c r="X27" s="102">
        <v>1.78</v>
      </c>
      <c r="Z27" s="662"/>
      <c r="AA27" s="666">
        <f>+AA25+10</f>
        <v>190</v>
      </c>
      <c r="AB27" s="86" t="str">
        <f>+AB25</f>
        <v>48-X</v>
      </c>
      <c r="AC27" s="100">
        <v>1.55</v>
      </c>
      <c r="AD27" s="101">
        <v>1.58</v>
      </c>
      <c r="AE27" s="101">
        <v>1.61</v>
      </c>
      <c r="AF27" s="101">
        <v>1.64</v>
      </c>
      <c r="AG27" s="101">
        <v>1.68</v>
      </c>
      <c r="AH27" s="101">
        <v>1.71</v>
      </c>
      <c r="AI27" s="101">
        <v>1.74</v>
      </c>
      <c r="AJ27" s="102">
        <v>1.78</v>
      </c>
      <c r="AL27" s="662"/>
      <c r="AM27" s="666">
        <f>+AM25+10</f>
        <v>190</v>
      </c>
      <c r="AN27" s="86" t="str">
        <f>+AN25</f>
        <v>48-X</v>
      </c>
      <c r="AO27" s="100">
        <v>1.55</v>
      </c>
      <c r="AP27" s="101">
        <v>1.58</v>
      </c>
      <c r="AQ27" s="101">
        <v>1.61</v>
      </c>
      <c r="AR27" s="101">
        <v>1.64</v>
      </c>
      <c r="AS27" s="101">
        <v>1.68</v>
      </c>
      <c r="AT27" s="101">
        <v>1.71</v>
      </c>
      <c r="AU27" s="101">
        <v>1.74</v>
      </c>
      <c r="AV27" s="102">
        <v>1.78</v>
      </c>
    </row>
    <row r="28" spans="1:48" ht="15" thickBot="1">
      <c r="A28">
        <v>28</v>
      </c>
      <c r="B28" s="662"/>
      <c r="C28" s="667"/>
      <c r="D28" s="90" t="s">
        <v>136</v>
      </c>
      <c r="E28" s="100">
        <v>1.64</v>
      </c>
      <c r="F28" s="101">
        <v>1.68</v>
      </c>
      <c r="G28" s="101">
        <v>1.72</v>
      </c>
      <c r="H28" s="101">
        <v>1.77</v>
      </c>
      <c r="I28" s="101">
        <v>1.81</v>
      </c>
      <c r="J28" s="101">
        <v>1.86</v>
      </c>
      <c r="K28" s="101">
        <v>1.9</v>
      </c>
      <c r="L28" s="102">
        <v>1.95</v>
      </c>
      <c r="N28" s="662"/>
      <c r="O28" s="667"/>
      <c r="P28" s="90" t="str">
        <f>+P26</f>
        <v>48-XL</v>
      </c>
      <c r="Q28" s="100">
        <v>1.64</v>
      </c>
      <c r="R28" s="101">
        <v>1.68</v>
      </c>
      <c r="S28" s="101">
        <v>1.72</v>
      </c>
      <c r="T28" s="101">
        <v>1.77</v>
      </c>
      <c r="U28" s="101">
        <v>1.81</v>
      </c>
      <c r="V28" s="101">
        <v>1.86</v>
      </c>
      <c r="W28" s="101">
        <v>1.9</v>
      </c>
      <c r="X28" s="102">
        <v>1.95</v>
      </c>
      <c r="Z28" s="662"/>
      <c r="AA28" s="667"/>
      <c r="AB28" s="90" t="str">
        <f>+AB26</f>
        <v>48-XL</v>
      </c>
      <c r="AC28" s="100">
        <v>1.64</v>
      </c>
      <c r="AD28" s="101">
        <v>1.68</v>
      </c>
      <c r="AE28" s="101">
        <v>1.72</v>
      </c>
      <c r="AF28" s="101">
        <v>1.77</v>
      </c>
      <c r="AG28" s="101">
        <v>1.81</v>
      </c>
      <c r="AH28" s="101">
        <v>1.86</v>
      </c>
      <c r="AI28" s="101">
        <v>1.9</v>
      </c>
      <c r="AJ28" s="102">
        <v>1.95</v>
      </c>
      <c r="AL28" s="662"/>
      <c r="AM28" s="667"/>
      <c r="AN28" s="90" t="str">
        <f>+AN26</f>
        <v>48-XL</v>
      </c>
      <c r="AO28" s="100">
        <v>1.64</v>
      </c>
      <c r="AP28" s="101">
        <v>1.67</v>
      </c>
      <c r="AQ28" s="101">
        <v>1.7</v>
      </c>
      <c r="AR28" s="101">
        <v>1.73</v>
      </c>
      <c r="AS28" s="101">
        <v>1.77</v>
      </c>
      <c r="AT28" s="101">
        <v>1.8</v>
      </c>
      <c r="AU28" s="101">
        <v>1.83</v>
      </c>
      <c r="AV28" s="102">
        <v>1.87</v>
      </c>
    </row>
    <row r="29" spans="1:48">
      <c r="A29">
        <v>29</v>
      </c>
      <c r="B29" s="662"/>
      <c r="C29" s="664">
        <v>200</v>
      </c>
      <c r="D29" s="78" t="s">
        <v>133</v>
      </c>
      <c r="E29" s="97">
        <v>1.48</v>
      </c>
      <c r="F29" s="98">
        <v>1.51</v>
      </c>
      <c r="G29" s="98">
        <v>1.54</v>
      </c>
      <c r="H29" s="98">
        <v>1.58</v>
      </c>
      <c r="I29" s="98">
        <v>1.61</v>
      </c>
      <c r="J29" s="98">
        <v>1.65</v>
      </c>
      <c r="K29" s="98">
        <v>1.68</v>
      </c>
      <c r="L29" s="99">
        <v>1.72</v>
      </c>
      <c r="N29" s="662"/>
      <c r="O29" s="664">
        <f>+O27+10</f>
        <v>200</v>
      </c>
      <c r="P29" s="78" t="s">
        <v>133</v>
      </c>
      <c r="Q29" s="97">
        <v>1.48</v>
      </c>
      <c r="R29" s="98">
        <v>1.51</v>
      </c>
      <c r="S29" s="98">
        <v>1.54</v>
      </c>
      <c r="T29" s="98">
        <v>1.58</v>
      </c>
      <c r="U29" s="98">
        <v>1.61</v>
      </c>
      <c r="V29" s="98">
        <v>1.65</v>
      </c>
      <c r="W29" s="98">
        <v>1.68</v>
      </c>
      <c r="X29" s="99">
        <v>1.72</v>
      </c>
      <c r="Z29" s="662"/>
      <c r="AA29" s="664">
        <f>+AA27+10</f>
        <v>200</v>
      </c>
      <c r="AB29" s="78" t="s">
        <v>133</v>
      </c>
      <c r="AC29" s="97">
        <v>1.48</v>
      </c>
      <c r="AD29" s="98">
        <v>1.51</v>
      </c>
      <c r="AE29" s="98">
        <v>1.54</v>
      </c>
      <c r="AF29" s="98">
        <v>1.58</v>
      </c>
      <c r="AG29" s="98">
        <v>1.61</v>
      </c>
      <c r="AH29" s="98">
        <v>1.65</v>
      </c>
      <c r="AI29" s="98">
        <v>1.68</v>
      </c>
      <c r="AJ29" s="99">
        <v>1.72</v>
      </c>
      <c r="AL29" s="662"/>
      <c r="AM29" s="664">
        <f>+AM27+10</f>
        <v>200</v>
      </c>
      <c r="AN29" s="78" t="s">
        <v>133</v>
      </c>
      <c r="AO29" s="97">
        <v>1.48</v>
      </c>
      <c r="AP29" s="98">
        <v>1.51</v>
      </c>
      <c r="AQ29" s="98">
        <v>1.54</v>
      </c>
      <c r="AR29" s="98">
        <v>1.58</v>
      </c>
      <c r="AS29" s="98">
        <v>1.61</v>
      </c>
      <c r="AT29" s="98">
        <v>1.65</v>
      </c>
      <c r="AU29" s="98">
        <v>1.68</v>
      </c>
      <c r="AV29" s="99">
        <v>1.72</v>
      </c>
    </row>
    <row r="30" spans="1:48" ht="15" thickBot="1">
      <c r="A30">
        <v>30</v>
      </c>
      <c r="B30" s="663"/>
      <c r="C30" s="665"/>
      <c r="D30" s="82" t="s">
        <v>136</v>
      </c>
      <c r="E30" s="190">
        <v>1.48</v>
      </c>
      <c r="F30" s="188">
        <v>1.53</v>
      </c>
      <c r="G30" s="188">
        <v>1.59</v>
      </c>
      <c r="H30" s="188">
        <v>1.65</v>
      </c>
      <c r="I30" s="188">
        <v>1.71</v>
      </c>
      <c r="J30" s="188">
        <v>1.77</v>
      </c>
      <c r="K30" s="188">
        <v>1.83</v>
      </c>
      <c r="L30" s="187">
        <v>1.89</v>
      </c>
      <c r="N30" s="663"/>
      <c r="O30" s="665"/>
      <c r="P30" s="82" t="s">
        <v>136</v>
      </c>
      <c r="Q30" s="190">
        <v>1.48</v>
      </c>
      <c r="R30" s="188">
        <v>1.53</v>
      </c>
      <c r="S30" s="188">
        <v>1.59</v>
      </c>
      <c r="T30" s="188">
        <v>1.65</v>
      </c>
      <c r="U30" s="188">
        <v>1.71</v>
      </c>
      <c r="V30" s="188">
        <v>1.77</v>
      </c>
      <c r="W30" s="188">
        <v>1.83</v>
      </c>
      <c r="X30" s="187">
        <v>1.89</v>
      </c>
      <c r="Z30" s="663"/>
      <c r="AA30" s="665"/>
      <c r="AB30" s="82" t="s">
        <v>136</v>
      </c>
      <c r="AC30" s="190">
        <v>1.49</v>
      </c>
      <c r="AD30" s="188">
        <v>1.54</v>
      </c>
      <c r="AE30" s="188">
        <v>1.6</v>
      </c>
      <c r="AF30" s="188">
        <v>1.65</v>
      </c>
      <c r="AG30" s="188">
        <v>1.71</v>
      </c>
      <c r="AH30" s="188">
        <v>1.76</v>
      </c>
      <c r="AI30" s="188">
        <v>1.82</v>
      </c>
      <c r="AJ30" s="187">
        <v>1.88</v>
      </c>
      <c r="AL30" s="663"/>
      <c r="AM30" s="665"/>
      <c r="AN30" s="82" t="s">
        <v>136</v>
      </c>
      <c r="AO30" s="190">
        <v>1.49</v>
      </c>
      <c r="AP30" s="188">
        <v>1.54</v>
      </c>
      <c r="AQ30" s="188">
        <v>1.59</v>
      </c>
      <c r="AR30" s="188">
        <v>1.65</v>
      </c>
      <c r="AS30" s="188">
        <v>1.7</v>
      </c>
      <c r="AT30" s="188">
        <v>1.76</v>
      </c>
      <c r="AU30" s="188">
        <v>1.81</v>
      </c>
      <c r="AV30" s="187">
        <v>1.87</v>
      </c>
    </row>
    <row r="31" spans="1:48">
      <c r="A31">
        <v>31</v>
      </c>
    </row>
    <row r="32" spans="1:48">
      <c r="A32">
        <v>32</v>
      </c>
    </row>
    <row r="33" spans="1:48">
      <c r="A33">
        <v>33</v>
      </c>
    </row>
    <row r="34" spans="1:48">
      <c r="A34">
        <v>34</v>
      </c>
    </row>
    <row r="35" spans="1:48">
      <c r="A35">
        <v>35</v>
      </c>
    </row>
    <row r="36" spans="1:48">
      <c r="A36">
        <v>36</v>
      </c>
    </row>
    <row r="37" spans="1:48" ht="15" thickBot="1">
      <c r="A37">
        <v>37</v>
      </c>
    </row>
    <row r="38" spans="1:48" ht="18.600000000000001" thickBot="1">
      <c r="A38">
        <v>38</v>
      </c>
      <c r="B38" s="649" t="s">
        <v>1112</v>
      </c>
      <c r="C38" s="650"/>
      <c r="D38" s="651"/>
      <c r="E38" s="649" t="s">
        <v>1136</v>
      </c>
      <c r="F38" s="650"/>
      <c r="G38" s="650"/>
      <c r="H38" s="650"/>
      <c r="I38" s="650"/>
      <c r="J38" s="650"/>
      <c r="K38" s="650"/>
      <c r="L38" s="651"/>
      <c r="N38" s="649" t="s">
        <v>1114</v>
      </c>
      <c r="O38" s="650"/>
      <c r="P38" s="651"/>
      <c r="Q38" s="649" t="s">
        <v>1136</v>
      </c>
      <c r="R38" s="650"/>
      <c r="S38" s="650"/>
      <c r="T38" s="650"/>
      <c r="U38" s="650"/>
      <c r="V38" s="650"/>
      <c r="W38" s="650"/>
      <c r="X38" s="651"/>
      <c r="Z38" s="649" t="s">
        <v>1115</v>
      </c>
      <c r="AA38" s="650"/>
      <c r="AB38" s="651"/>
      <c r="AC38" s="649" t="s">
        <v>1136</v>
      </c>
      <c r="AD38" s="650"/>
      <c r="AE38" s="650"/>
      <c r="AF38" s="650"/>
      <c r="AG38" s="650"/>
      <c r="AH38" s="650"/>
      <c r="AI38" s="650"/>
      <c r="AJ38" s="651"/>
      <c r="AL38" s="649" t="s">
        <v>1116</v>
      </c>
      <c r="AM38" s="650"/>
      <c r="AN38" s="651"/>
      <c r="AO38" s="649" t="s">
        <v>1136</v>
      </c>
      <c r="AP38" s="650"/>
      <c r="AQ38" s="650"/>
      <c r="AR38" s="650"/>
      <c r="AS38" s="650"/>
      <c r="AT38" s="650"/>
      <c r="AU38" s="650"/>
      <c r="AV38" s="651"/>
    </row>
    <row r="39" spans="1:48" ht="15.75" customHeight="1">
      <c r="A39">
        <v>39</v>
      </c>
      <c r="B39" s="652" t="s">
        <v>1129</v>
      </c>
      <c r="C39" s="652" t="s">
        <v>634</v>
      </c>
      <c r="D39" s="669" t="s">
        <v>1119</v>
      </c>
      <c r="E39" s="676" t="s">
        <v>1120</v>
      </c>
      <c r="F39" s="677"/>
      <c r="G39" s="677"/>
      <c r="H39" s="677"/>
      <c r="I39" s="677"/>
      <c r="J39" s="677"/>
      <c r="K39" s="677"/>
      <c r="L39" s="678"/>
      <c r="N39" s="652" t="s">
        <v>1129</v>
      </c>
      <c r="O39" s="652" t="s">
        <v>634</v>
      </c>
      <c r="P39" s="669" t="s">
        <v>1119</v>
      </c>
      <c r="Q39" s="676" t="s">
        <v>1120</v>
      </c>
      <c r="R39" s="677"/>
      <c r="S39" s="677"/>
      <c r="T39" s="677"/>
      <c r="U39" s="677"/>
      <c r="V39" s="677"/>
      <c r="W39" s="677"/>
      <c r="X39" s="678"/>
      <c r="Z39" s="652" t="s">
        <v>1129</v>
      </c>
      <c r="AA39" s="652" t="s">
        <v>634</v>
      </c>
      <c r="AB39" s="669" t="s">
        <v>1119</v>
      </c>
      <c r="AC39" s="676" t="s">
        <v>1120</v>
      </c>
      <c r="AD39" s="677"/>
      <c r="AE39" s="677"/>
      <c r="AF39" s="677"/>
      <c r="AG39" s="677"/>
      <c r="AH39" s="677"/>
      <c r="AI39" s="677"/>
      <c r="AJ39" s="678"/>
      <c r="AL39" s="652" t="s">
        <v>1129</v>
      </c>
      <c r="AM39" s="652" t="s">
        <v>634</v>
      </c>
      <c r="AN39" s="669" t="s">
        <v>1119</v>
      </c>
      <c r="AO39" s="676" t="s">
        <v>1120</v>
      </c>
      <c r="AP39" s="677"/>
      <c r="AQ39" s="677"/>
      <c r="AR39" s="677"/>
      <c r="AS39" s="677"/>
      <c r="AT39" s="677"/>
      <c r="AU39" s="677"/>
      <c r="AV39" s="678"/>
    </row>
    <row r="40" spans="1:48" ht="15" customHeight="1" thickBot="1">
      <c r="A40">
        <v>40</v>
      </c>
      <c r="B40" s="668"/>
      <c r="C40" s="668"/>
      <c r="D40" s="670"/>
      <c r="E40" s="679"/>
      <c r="F40" s="680"/>
      <c r="G40" s="680"/>
      <c r="H40" s="680"/>
      <c r="I40" s="680"/>
      <c r="J40" s="680"/>
      <c r="K40" s="680"/>
      <c r="L40" s="681"/>
      <c r="N40" s="668"/>
      <c r="O40" s="668"/>
      <c r="P40" s="670"/>
      <c r="Q40" s="679"/>
      <c r="R40" s="680"/>
      <c r="S40" s="680"/>
      <c r="T40" s="680"/>
      <c r="U40" s="680"/>
      <c r="V40" s="680"/>
      <c r="W40" s="680"/>
      <c r="X40" s="681"/>
      <c r="Z40" s="668"/>
      <c r="AA40" s="668"/>
      <c r="AB40" s="670"/>
      <c r="AC40" s="679"/>
      <c r="AD40" s="680"/>
      <c r="AE40" s="680"/>
      <c r="AF40" s="680"/>
      <c r="AG40" s="680"/>
      <c r="AH40" s="680"/>
      <c r="AI40" s="680"/>
      <c r="AJ40" s="681"/>
      <c r="AL40" s="668"/>
      <c r="AM40" s="668"/>
      <c r="AN40" s="670"/>
      <c r="AO40" s="679"/>
      <c r="AP40" s="680"/>
      <c r="AQ40" s="680"/>
      <c r="AR40" s="680"/>
      <c r="AS40" s="680"/>
      <c r="AT40" s="680"/>
      <c r="AU40" s="680"/>
      <c r="AV40" s="681"/>
    </row>
    <row r="41" spans="1:48" ht="15" thickBot="1">
      <c r="A41">
        <v>41</v>
      </c>
      <c r="B41" s="653"/>
      <c r="C41" s="653"/>
      <c r="D41" s="671"/>
      <c r="E41" s="75">
        <v>0</v>
      </c>
      <c r="F41" s="76">
        <v>500</v>
      </c>
      <c r="G41" s="76">
        <v>1000</v>
      </c>
      <c r="H41" s="76">
        <v>1500</v>
      </c>
      <c r="I41" s="76">
        <v>2000</v>
      </c>
      <c r="J41" s="76">
        <v>2500</v>
      </c>
      <c r="K41" s="76">
        <v>3000</v>
      </c>
      <c r="L41" s="77">
        <v>3500</v>
      </c>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L41" s="653"/>
      <c r="AM41" s="653"/>
      <c r="AN41" s="671"/>
      <c r="AO41" s="75">
        <v>0</v>
      </c>
      <c r="AP41" s="76">
        <v>500</v>
      </c>
      <c r="AQ41" s="76">
        <v>1000</v>
      </c>
      <c r="AR41" s="76">
        <v>1500</v>
      </c>
      <c r="AS41" s="76">
        <v>2000</v>
      </c>
      <c r="AT41" s="76">
        <v>2500</v>
      </c>
      <c r="AU41" s="76">
        <v>3000</v>
      </c>
      <c r="AV41" s="77">
        <v>3500</v>
      </c>
    </row>
    <row r="42" spans="1:48" ht="15" customHeight="1">
      <c r="A42">
        <v>42</v>
      </c>
      <c r="B42" s="661" t="s">
        <v>1135</v>
      </c>
      <c r="C42" s="664">
        <v>100</v>
      </c>
      <c r="D42" s="78" t="s">
        <v>133</v>
      </c>
      <c r="E42" s="79">
        <v>142</v>
      </c>
      <c r="F42" s="80">
        <v>137</v>
      </c>
      <c r="G42" s="80">
        <v>133</v>
      </c>
      <c r="H42" s="80">
        <v>128</v>
      </c>
      <c r="I42" s="80">
        <v>124</v>
      </c>
      <c r="J42" s="80">
        <v>119</v>
      </c>
      <c r="K42" s="80">
        <v>115</v>
      </c>
      <c r="L42" s="81">
        <v>111</v>
      </c>
      <c r="N42" s="661" t="s">
        <v>1135</v>
      </c>
      <c r="O42" s="664">
        <v>100</v>
      </c>
      <c r="P42" s="78" t="s">
        <v>133</v>
      </c>
      <c r="Q42" s="79">
        <v>142</v>
      </c>
      <c r="R42" s="80">
        <v>137</v>
      </c>
      <c r="S42" s="80">
        <v>133</v>
      </c>
      <c r="T42" s="80">
        <v>128</v>
      </c>
      <c r="U42" s="80">
        <v>124</v>
      </c>
      <c r="V42" s="80">
        <v>119</v>
      </c>
      <c r="W42" s="80">
        <v>115</v>
      </c>
      <c r="X42" s="81">
        <v>111</v>
      </c>
      <c r="Z42" s="661" t="s">
        <v>1135</v>
      </c>
      <c r="AA42" s="664">
        <v>100</v>
      </c>
      <c r="AB42" s="78" t="s">
        <v>133</v>
      </c>
      <c r="AC42" s="79">
        <v>141.07822226187551</v>
      </c>
      <c r="AD42" s="80">
        <v>137</v>
      </c>
      <c r="AE42" s="80">
        <v>134</v>
      </c>
      <c r="AF42" s="80">
        <v>130</v>
      </c>
      <c r="AG42" s="80">
        <v>127</v>
      </c>
      <c r="AH42" s="80">
        <v>124</v>
      </c>
      <c r="AI42" s="80">
        <v>120</v>
      </c>
      <c r="AJ42" s="81">
        <v>117.46387538384872</v>
      </c>
      <c r="AL42" s="661" t="s">
        <v>1135</v>
      </c>
      <c r="AM42" s="664">
        <v>100</v>
      </c>
      <c r="AN42" s="78" t="s">
        <v>133</v>
      </c>
      <c r="AO42" s="79">
        <v>124</v>
      </c>
      <c r="AP42" s="80">
        <v>123</v>
      </c>
      <c r="AQ42" s="80">
        <v>122</v>
      </c>
      <c r="AR42" s="80">
        <v>121</v>
      </c>
      <c r="AS42" s="80">
        <v>121</v>
      </c>
      <c r="AT42" s="80">
        <v>120</v>
      </c>
      <c r="AU42" s="80">
        <v>119</v>
      </c>
      <c r="AV42" s="81">
        <v>119</v>
      </c>
    </row>
    <row r="43" spans="1:48" ht="15" thickBot="1">
      <c r="A43">
        <v>43</v>
      </c>
      <c r="B43" s="662"/>
      <c r="C43" s="665"/>
      <c r="D43" s="82" t="s">
        <v>136</v>
      </c>
      <c r="E43" s="83">
        <v>146</v>
      </c>
      <c r="F43" s="84">
        <v>141</v>
      </c>
      <c r="G43" s="84">
        <v>136</v>
      </c>
      <c r="H43" s="84">
        <v>131</v>
      </c>
      <c r="I43" s="84">
        <v>126</v>
      </c>
      <c r="J43" s="84">
        <v>121</v>
      </c>
      <c r="K43" s="84">
        <v>116</v>
      </c>
      <c r="L43" s="85">
        <v>112</v>
      </c>
      <c r="N43" s="662"/>
      <c r="O43" s="665"/>
      <c r="P43" s="82" t="s">
        <v>136</v>
      </c>
      <c r="Q43" s="83">
        <v>146</v>
      </c>
      <c r="R43" s="84">
        <v>141</v>
      </c>
      <c r="S43" s="84">
        <v>136</v>
      </c>
      <c r="T43" s="84">
        <v>131</v>
      </c>
      <c r="U43" s="84">
        <v>126</v>
      </c>
      <c r="V43" s="84">
        <v>121</v>
      </c>
      <c r="W43" s="84">
        <v>116</v>
      </c>
      <c r="X43" s="85">
        <v>112</v>
      </c>
      <c r="Z43" s="662"/>
      <c r="AA43" s="665"/>
      <c r="AB43" s="82" t="s">
        <v>136</v>
      </c>
      <c r="AC43" s="83">
        <v>143.11760411901892</v>
      </c>
      <c r="AD43" s="84">
        <v>140</v>
      </c>
      <c r="AE43" s="84">
        <v>137</v>
      </c>
      <c r="AF43" s="84">
        <v>134</v>
      </c>
      <c r="AG43" s="84">
        <v>131</v>
      </c>
      <c r="AH43" s="84">
        <v>128</v>
      </c>
      <c r="AI43" s="84">
        <v>125</v>
      </c>
      <c r="AJ43" s="85">
        <v>122.40528712095386</v>
      </c>
      <c r="AL43" s="662"/>
      <c r="AM43" s="665"/>
      <c r="AN43" s="82" t="s">
        <v>136</v>
      </c>
      <c r="AO43" s="83">
        <v>116</v>
      </c>
      <c r="AP43" s="84">
        <v>116</v>
      </c>
      <c r="AQ43" s="84">
        <v>116</v>
      </c>
      <c r="AR43" s="84">
        <v>116</v>
      </c>
      <c r="AS43" s="84">
        <v>116</v>
      </c>
      <c r="AT43" s="84">
        <v>116</v>
      </c>
      <c r="AU43" s="84">
        <v>116</v>
      </c>
      <c r="AV43" s="85">
        <v>116</v>
      </c>
    </row>
    <row r="44" spans="1:48">
      <c r="A44">
        <v>44</v>
      </c>
      <c r="B44" s="662"/>
      <c r="C44" s="666">
        <v>110</v>
      </c>
      <c r="D44" s="86" t="s">
        <v>133</v>
      </c>
      <c r="E44" s="87">
        <v>160</v>
      </c>
      <c r="F44" s="88">
        <v>154</v>
      </c>
      <c r="G44" s="88">
        <v>149</v>
      </c>
      <c r="H44" s="88">
        <v>144</v>
      </c>
      <c r="I44" s="88">
        <v>138</v>
      </c>
      <c r="J44" s="88">
        <v>133</v>
      </c>
      <c r="K44" s="88">
        <v>128</v>
      </c>
      <c r="L44" s="89">
        <v>123</v>
      </c>
      <c r="N44" s="662"/>
      <c r="O44" s="666">
        <v>110</v>
      </c>
      <c r="P44" s="86" t="str">
        <f>+P42</f>
        <v>48-X</v>
      </c>
      <c r="Q44" s="87">
        <v>160</v>
      </c>
      <c r="R44" s="88">
        <v>154</v>
      </c>
      <c r="S44" s="88">
        <v>149</v>
      </c>
      <c r="T44" s="88">
        <v>144</v>
      </c>
      <c r="U44" s="88">
        <v>138</v>
      </c>
      <c r="V44" s="88">
        <v>133</v>
      </c>
      <c r="W44" s="88">
        <v>128</v>
      </c>
      <c r="X44" s="89">
        <v>123</v>
      </c>
      <c r="Z44" s="662"/>
      <c r="AA44" s="666">
        <v>110</v>
      </c>
      <c r="AB44" s="86" t="str">
        <f>+AB42</f>
        <v>48-X</v>
      </c>
      <c r="AC44" s="87">
        <v>159.77952942400842</v>
      </c>
      <c r="AD44" s="88">
        <v>153</v>
      </c>
      <c r="AE44" s="88">
        <v>147</v>
      </c>
      <c r="AF44" s="88">
        <v>141</v>
      </c>
      <c r="AG44" s="88">
        <v>135</v>
      </c>
      <c r="AH44" s="88">
        <v>129</v>
      </c>
      <c r="AI44" s="88">
        <v>123</v>
      </c>
      <c r="AJ44" s="89">
        <v>117.46387538384872</v>
      </c>
      <c r="AL44" s="662"/>
      <c r="AM44" s="666">
        <v>110</v>
      </c>
      <c r="AN44" s="86" t="str">
        <f>+AN42</f>
        <v>48-X</v>
      </c>
      <c r="AO44" s="87">
        <v>144</v>
      </c>
      <c r="AP44" s="88">
        <v>140</v>
      </c>
      <c r="AQ44" s="88">
        <v>136</v>
      </c>
      <c r="AR44" s="88">
        <v>133</v>
      </c>
      <c r="AS44" s="88">
        <v>129</v>
      </c>
      <c r="AT44" s="88">
        <v>126</v>
      </c>
      <c r="AU44" s="88">
        <v>122</v>
      </c>
      <c r="AV44" s="89">
        <v>119</v>
      </c>
    </row>
    <row r="45" spans="1:48" ht="15" thickBot="1">
      <c r="A45">
        <v>45</v>
      </c>
      <c r="B45" s="662"/>
      <c r="C45" s="667"/>
      <c r="D45" s="90" t="s">
        <v>136</v>
      </c>
      <c r="E45" s="87">
        <v>164</v>
      </c>
      <c r="F45" s="88">
        <v>158</v>
      </c>
      <c r="G45" s="88">
        <v>153</v>
      </c>
      <c r="H45" s="88">
        <v>147</v>
      </c>
      <c r="I45" s="88">
        <v>142</v>
      </c>
      <c r="J45" s="88">
        <v>136</v>
      </c>
      <c r="K45" s="88">
        <v>131</v>
      </c>
      <c r="L45" s="89">
        <v>126</v>
      </c>
      <c r="N45" s="662"/>
      <c r="O45" s="667"/>
      <c r="P45" s="90" t="str">
        <f>+P43</f>
        <v>48-XL</v>
      </c>
      <c r="Q45" s="87">
        <v>164</v>
      </c>
      <c r="R45" s="88">
        <v>158</v>
      </c>
      <c r="S45" s="88">
        <v>153</v>
      </c>
      <c r="T45" s="88">
        <v>147</v>
      </c>
      <c r="U45" s="88">
        <v>142</v>
      </c>
      <c r="V45" s="88">
        <v>136</v>
      </c>
      <c r="W45" s="88">
        <v>131</v>
      </c>
      <c r="X45" s="89">
        <v>126</v>
      </c>
      <c r="Z45" s="662"/>
      <c r="AA45" s="667"/>
      <c r="AB45" s="90" t="str">
        <f>+AB43</f>
        <v>48-XL</v>
      </c>
      <c r="AC45" s="87">
        <v>163.91965644723891</v>
      </c>
      <c r="AD45" s="88">
        <v>157</v>
      </c>
      <c r="AE45" s="88">
        <v>152</v>
      </c>
      <c r="AF45" s="88">
        <v>146</v>
      </c>
      <c r="AG45" s="88">
        <v>140</v>
      </c>
      <c r="AH45" s="88">
        <v>134</v>
      </c>
      <c r="AI45" s="88">
        <v>128</v>
      </c>
      <c r="AJ45" s="89">
        <v>122.40528712095386</v>
      </c>
      <c r="AL45" s="662"/>
      <c r="AM45" s="667"/>
      <c r="AN45" s="90" t="str">
        <f>+AN43</f>
        <v>48-XL</v>
      </c>
      <c r="AO45" s="87">
        <v>136</v>
      </c>
      <c r="AP45" s="88">
        <v>133</v>
      </c>
      <c r="AQ45" s="88">
        <v>130</v>
      </c>
      <c r="AR45" s="88">
        <v>127</v>
      </c>
      <c r="AS45" s="88">
        <v>124</v>
      </c>
      <c r="AT45" s="88">
        <v>121</v>
      </c>
      <c r="AU45" s="88">
        <v>118</v>
      </c>
      <c r="AV45" s="89">
        <v>116</v>
      </c>
    </row>
    <row r="46" spans="1:48">
      <c r="A46">
        <v>46</v>
      </c>
      <c r="B46" s="662"/>
      <c r="C46" s="664">
        <v>120</v>
      </c>
      <c r="D46" s="78" t="s">
        <v>133</v>
      </c>
      <c r="E46" s="83">
        <v>177</v>
      </c>
      <c r="F46" s="84">
        <v>171</v>
      </c>
      <c r="G46" s="84">
        <v>165</v>
      </c>
      <c r="H46" s="84">
        <v>159</v>
      </c>
      <c r="I46" s="84">
        <v>154</v>
      </c>
      <c r="J46" s="84">
        <v>148</v>
      </c>
      <c r="K46" s="84">
        <v>142</v>
      </c>
      <c r="L46" s="85">
        <v>137</v>
      </c>
      <c r="N46" s="662"/>
      <c r="O46" s="664">
        <f>+O44+10</f>
        <v>120</v>
      </c>
      <c r="P46" s="78" t="s">
        <v>133</v>
      </c>
      <c r="Q46" s="83">
        <v>177</v>
      </c>
      <c r="R46" s="84">
        <v>171</v>
      </c>
      <c r="S46" s="84">
        <v>165</v>
      </c>
      <c r="T46" s="84">
        <v>159</v>
      </c>
      <c r="U46" s="84">
        <v>154</v>
      </c>
      <c r="V46" s="84">
        <v>148</v>
      </c>
      <c r="W46" s="84">
        <v>142</v>
      </c>
      <c r="X46" s="85">
        <v>137</v>
      </c>
      <c r="Z46" s="662"/>
      <c r="AA46" s="664">
        <f>+AA44+10</f>
        <v>120</v>
      </c>
      <c r="AB46" s="78" t="s">
        <v>133</v>
      </c>
      <c r="AC46" s="83">
        <v>175.79129296615091</v>
      </c>
      <c r="AD46" s="84">
        <v>169</v>
      </c>
      <c r="AE46" s="84">
        <v>163</v>
      </c>
      <c r="AF46" s="84">
        <v>157</v>
      </c>
      <c r="AG46" s="84">
        <v>151</v>
      </c>
      <c r="AH46" s="84">
        <v>145</v>
      </c>
      <c r="AI46" s="84">
        <v>139</v>
      </c>
      <c r="AJ46" s="85">
        <v>134.03289265194115</v>
      </c>
      <c r="AL46" s="662"/>
      <c r="AM46" s="664">
        <f>+AM44+10</f>
        <v>120</v>
      </c>
      <c r="AN46" s="78" t="s">
        <v>133</v>
      </c>
      <c r="AO46" s="83">
        <v>167</v>
      </c>
      <c r="AP46" s="84">
        <v>160</v>
      </c>
      <c r="AQ46" s="84">
        <v>153</v>
      </c>
      <c r="AR46" s="84">
        <v>146</v>
      </c>
      <c r="AS46" s="84">
        <v>139</v>
      </c>
      <c r="AT46" s="84">
        <v>132</v>
      </c>
      <c r="AU46" s="84">
        <v>125</v>
      </c>
      <c r="AV46" s="85">
        <v>119</v>
      </c>
    </row>
    <row r="47" spans="1:48" ht="15" thickBot="1">
      <c r="A47">
        <v>47</v>
      </c>
      <c r="B47" s="662"/>
      <c r="C47" s="665"/>
      <c r="D47" s="82" t="s">
        <v>136</v>
      </c>
      <c r="E47" s="83">
        <v>183</v>
      </c>
      <c r="F47" s="84">
        <v>176</v>
      </c>
      <c r="G47" s="84">
        <v>170</v>
      </c>
      <c r="H47" s="84">
        <v>164</v>
      </c>
      <c r="I47" s="84">
        <v>157</v>
      </c>
      <c r="J47" s="84">
        <v>151</v>
      </c>
      <c r="K47" s="84">
        <v>145</v>
      </c>
      <c r="L47" s="85">
        <v>139</v>
      </c>
      <c r="N47" s="662"/>
      <c r="O47" s="665"/>
      <c r="P47" s="82" t="s">
        <v>136</v>
      </c>
      <c r="Q47" s="83">
        <v>183</v>
      </c>
      <c r="R47" s="84">
        <v>176</v>
      </c>
      <c r="S47" s="84">
        <v>170</v>
      </c>
      <c r="T47" s="84">
        <v>164</v>
      </c>
      <c r="U47" s="84">
        <v>157</v>
      </c>
      <c r="V47" s="84">
        <v>151</v>
      </c>
      <c r="W47" s="84">
        <v>145</v>
      </c>
      <c r="X47" s="85">
        <v>139</v>
      </c>
      <c r="Z47" s="662"/>
      <c r="AA47" s="665"/>
      <c r="AB47" s="82" t="s">
        <v>136</v>
      </c>
      <c r="AC47" s="83">
        <v>183.36027721607635</v>
      </c>
      <c r="AD47" s="84">
        <v>176</v>
      </c>
      <c r="AE47" s="84">
        <v>169</v>
      </c>
      <c r="AF47" s="84">
        <v>163</v>
      </c>
      <c r="AG47" s="84">
        <v>156</v>
      </c>
      <c r="AH47" s="84">
        <v>149</v>
      </c>
      <c r="AI47" s="84">
        <v>142</v>
      </c>
      <c r="AJ47" s="85">
        <v>135.89273091298753</v>
      </c>
      <c r="AL47" s="662"/>
      <c r="AM47" s="665"/>
      <c r="AN47" s="82" t="s">
        <v>136</v>
      </c>
      <c r="AO47" s="83">
        <v>157</v>
      </c>
      <c r="AP47" s="84">
        <v>151</v>
      </c>
      <c r="AQ47" s="84">
        <v>145</v>
      </c>
      <c r="AR47" s="84">
        <v>139</v>
      </c>
      <c r="AS47" s="84">
        <v>133</v>
      </c>
      <c r="AT47" s="84">
        <v>127</v>
      </c>
      <c r="AU47" s="84">
        <v>121</v>
      </c>
      <c r="AV47" s="85">
        <v>116</v>
      </c>
    </row>
    <row r="48" spans="1:48">
      <c r="A48">
        <v>48</v>
      </c>
      <c r="B48" s="662"/>
      <c r="C48" s="666">
        <v>130</v>
      </c>
      <c r="D48" s="86" t="s">
        <v>133</v>
      </c>
      <c r="E48" s="87">
        <v>193</v>
      </c>
      <c r="F48" s="88">
        <v>187</v>
      </c>
      <c r="G48" s="88">
        <v>181</v>
      </c>
      <c r="H48" s="88">
        <v>175</v>
      </c>
      <c r="I48" s="88">
        <v>169</v>
      </c>
      <c r="J48" s="88">
        <v>163</v>
      </c>
      <c r="K48" s="88">
        <v>157</v>
      </c>
      <c r="L48" s="89">
        <v>151</v>
      </c>
      <c r="N48" s="662"/>
      <c r="O48" s="666">
        <f>+O46+10</f>
        <v>130</v>
      </c>
      <c r="P48" s="86" t="str">
        <f>+P46</f>
        <v>48-X</v>
      </c>
      <c r="Q48" s="87">
        <v>193</v>
      </c>
      <c r="R48" s="88">
        <v>187</v>
      </c>
      <c r="S48" s="88">
        <v>181</v>
      </c>
      <c r="T48" s="88">
        <v>175</v>
      </c>
      <c r="U48" s="88">
        <v>169</v>
      </c>
      <c r="V48" s="88">
        <v>163</v>
      </c>
      <c r="W48" s="88">
        <v>157</v>
      </c>
      <c r="X48" s="89">
        <v>151</v>
      </c>
      <c r="Z48" s="662"/>
      <c r="AA48" s="666">
        <f>+AA46+10</f>
        <v>130</v>
      </c>
      <c r="AB48" s="86" t="str">
        <f>+AB46</f>
        <v>48-X</v>
      </c>
      <c r="AC48" s="87">
        <v>193.20643830126642</v>
      </c>
      <c r="AD48" s="88">
        <v>187</v>
      </c>
      <c r="AE48" s="88">
        <v>181</v>
      </c>
      <c r="AF48" s="88">
        <v>175</v>
      </c>
      <c r="AG48" s="88">
        <v>169</v>
      </c>
      <c r="AH48" s="88">
        <v>163</v>
      </c>
      <c r="AI48" s="88">
        <v>157</v>
      </c>
      <c r="AJ48" s="89">
        <v>151.13949529537518</v>
      </c>
      <c r="AL48" s="662"/>
      <c r="AM48" s="666">
        <f>+AM46+10</f>
        <v>130</v>
      </c>
      <c r="AN48" s="86" t="str">
        <f>+AN46</f>
        <v>48-X</v>
      </c>
      <c r="AO48" s="87">
        <v>192</v>
      </c>
      <c r="AP48" s="88">
        <v>183</v>
      </c>
      <c r="AQ48" s="88">
        <v>175</v>
      </c>
      <c r="AR48" s="88">
        <v>167</v>
      </c>
      <c r="AS48" s="88">
        <v>158</v>
      </c>
      <c r="AT48" s="88">
        <v>150</v>
      </c>
      <c r="AU48" s="88">
        <v>142</v>
      </c>
      <c r="AV48" s="89">
        <v>134</v>
      </c>
    </row>
    <row r="49" spans="1:48" ht="15" thickBot="1">
      <c r="A49">
        <v>49</v>
      </c>
      <c r="B49" s="662"/>
      <c r="C49" s="667"/>
      <c r="D49" s="90" t="s">
        <v>136</v>
      </c>
      <c r="E49" s="87">
        <v>204</v>
      </c>
      <c r="F49" s="88">
        <v>196</v>
      </c>
      <c r="G49" s="88">
        <v>189</v>
      </c>
      <c r="H49" s="88">
        <v>182</v>
      </c>
      <c r="I49" s="88">
        <v>175</v>
      </c>
      <c r="J49" s="88">
        <v>168</v>
      </c>
      <c r="K49" s="88">
        <v>161</v>
      </c>
      <c r="L49" s="89">
        <v>154</v>
      </c>
      <c r="N49" s="662"/>
      <c r="O49" s="667"/>
      <c r="P49" s="90" t="str">
        <f>+P47</f>
        <v>48-XL</v>
      </c>
      <c r="Q49" s="87">
        <v>204</v>
      </c>
      <c r="R49" s="88">
        <v>196</v>
      </c>
      <c r="S49" s="88">
        <v>189</v>
      </c>
      <c r="T49" s="88">
        <v>182</v>
      </c>
      <c r="U49" s="88">
        <v>175</v>
      </c>
      <c r="V49" s="88">
        <v>168</v>
      </c>
      <c r="W49" s="88">
        <v>161</v>
      </c>
      <c r="X49" s="89">
        <v>154</v>
      </c>
      <c r="Z49" s="662"/>
      <c r="AA49" s="667"/>
      <c r="AB49" s="90" t="str">
        <f>+AB47</f>
        <v>48-XL</v>
      </c>
      <c r="AC49" s="87">
        <v>204.10751830023395</v>
      </c>
      <c r="AD49" s="88">
        <v>196</v>
      </c>
      <c r="AE49" s="88">
        <v>189</v>
      </c>
      <c r="AF49" s="88">
        <v>182</v>
      </c>
      <c r="AG49" s="88">
        <v>175</v>
      </c>
      <c r="AH49" s="88">
        <v>167</v>
      </c>
      <c r="AI49" s="88">
        <v>160</v>
      </c>
      <c r="AJ49" s="89">
        <v>153.47759782486042</v>
      </c>
      <c r="AL49" s="662"/>
      <c r="AM49" s="667"/>
      <c r="AN49" s="90" t="str">
        <f>+AN47</f>
        <v>48-XL</v>
      </c>
      <c r="AO49" s="87">
        <v>181</v>
      </c>
      <c r="AP49" s="88">
        <v>173</v>
      </c>
      <c r="AQ49" s="88">
        <v>165</v>
      </c>
      <c r="AR49" s="88">
        <v>157</v>
      </c>
      <c r="AS49" s="88">
        <v>149</v>
      </c>
      <c r="AT49" s="88">
        <v>141</v>
      </c>
      <c r="AU49" s="88">
        <v>133</v>
      </c>
      <c r="AV49" s="89">
        <v>125</v>
      </c>
    </row>
    <row r="50" spans="1:48">
      <c r="A50">
        <v>50</v>
      </c>
      <c r="B50" s="662"/>
      <c r="C50" s="664">
        <v>140</v>
      </c>
      <c r="D50" s="78" t="s">
        <v>133</v>
      </c>
      <c r="E50" s="83">
        <v>209</v>
      </c>
      <c r="F50" s="84">
        <v>202</v>
      </c>
      <c r="G50" s="84">
        <v>196</v>
      </c>
      <c r="H50" s="84">
        <v>190</v>
      </c>
      <c r="I50" s="84">
        <v>183</v>
      </c>
      <c r="J50" s="84">
        <v>177</v>
      </c>
      <c r="K50" s="84">
        <v>171</v>
      </c>
      <c r="L50" s="85">
        <v>165</v>
      </c>
      <c r="N50" s="662"/>
      <c r="O50" s="664">
        <f>+O48+10</f>
        <v>140</v>
      </c>
      <c r="P50" s="78" t="s">
        <v>133</v>
      </c>
      <c r="Q50" s="83">
        <v>209</v>
      </c>
      <c r="R50" s="84">
        <v>202</v>
      </c>
      <c r="S50" s="84">
        <v>196</v>
      </c>
      <c r="T50" s="84">
        <v>190</v>
      </c>
      <c r="U50" s="84">
        <v>183</v>
      </c>
      <c r="V50" s="84">
        <v>177</v>
      </c>
      <c r="W50" s="84">
        <v>171</v>
      </c>
      <c r="X50" s="85">
        <v>165</v>
      </c>
      <c r="Z50" s="662"/>
      <c r="AA50" s="664">
        <f>+AA48+10</f>
        <v>140</v>
      </c>
      <c r="AB50" s="78" t="s">
        <v>133</v>
      </c>
      <c r="AC50" s="83">
        <v>210.28668681360102</v>
      </c>
      <c r="AD50" s="84">
        <v>203</v>
      </c>
      <c r="AE50" s="84">
        <v>197</v>
      </c>
      <c r="AF50" s="84">
        <v>190</v>
      </c>
      <c r="AG50" s="84">
        <v>184</v>
      </c>
      <c r="AH50" s="84">
        <v>177</v>
      </c>
      <c r="AI50" s="84">
        <v>171</v>
      </c>
      <c r="AJ50" s="85">
        <v>164.812755161203</v>
      </c>
      <c r="AL50" s="662"/>
      <c r="AM50" s="664">
        <f>+AM48+10</f>
        <v>140</v>
      </c>
      <c r="AN50" s="78" t="s">
        <v>133</v>
      </c>
      <c r="AO50" s="83">
        <v>210</v>
      </c>
      <c r="AP50" s="84">
        <v>201</v>
      </c>
      <c r="AQ50" s="84">
        <v>193</v>
      </c>
      <c r="AR50" s="84">
        <v>184</v>
      </c>
      <c r="AS50" s="84">
        <v>176</v>
      </c>
      <c r="AT50" s="84">
        <v>167</v>
      </c>
      <c r="AU50" s="84">
        <v>159</v>
      </c>
      <c r="AV50" s="85">
        <v>151</v>
      </c>
    </row>
    <row r="51" spans="1:48" ht="15" thickBot="1">
      <c r="A51">
        <v>51</v>
      </c>
      <c r="B51" s="662"/>
      <c r="C51" s="665"/>
      <c r="D51" s="82" t="s">
        <v>136</v>
      </c>
      <c r="E51" s="83">
        <v>225</v>
      </c>
      <c r="F51" s="84">
        <v>217</v>
      </c>
      <c r="G51" s="84">
        <v>209</v>
      </c>
      <c r="H51" s="84">
        <v>201</v>
      </c>
      <c r="I51" s="84">
        <v>193</v>
      </c>
      <c r="J51" s="84">
        <v>185</v>
      </c>
      <c r="K51" s="84">
        <v>177</v>
      </c>
      <c r="L51" s="85">
        <v>169</v>
      </c>
      <c r="N51" s="662"/>
      <c r="O51" s="665"/>
      <c r="P51" s="82" t="s">
        <v>136</v>
      </c>
      <c r="Q51" s="83">
        <v>225</v>
      </c>
      <c r="R51" s="84">
        <v>217</v>
      </c>
      <c r="S51" s="84">
        <v>209</v>
      </c>
      <c r="T51" s="84">
        <v>201</v>
      </c>
      <c r="U51" s="84">
        <v>193</v>
      </c>
      <c r="V51" s="84">
        <v>185</v>
      </c>
      <c r="W51" s="84">
        <v>177</v>
      </c>
      <c r="X51" s="85">
        <v>169</v>
      </c>
      <c r="Z51" s="662"/>
      <c r="AA51" s="665"/>
      <c r="AB51" s="82" t="s">
        <v>136</v>
      </c>
      <c r="AC51" s="83">
        <v>225.13531904572667</v>
      </c>
      <c r="AD51" s="84">
        <v>217</v>
      </c>
      <c r="AE51" s="84">
        <v>209</v>
      </c>
      <c r="AF51" s="84">
        <v>201</v>
      </c>
      <c r="AG51" s="84">
        <v>193</v>
      </c>
      <c r="AH51" s="84">
        <v>185</v>
      </c>
      <c r="AI51" s="84">
        <v>177</v>
      </c>
      <c r="AJ51" s="85">
        <v>169.22564987250536</v>
      </c>
      <c r="AL51" s="662"/>
      <c r="AM51" s="665"/>
      <c r="AN51" s="82" t="s">
        <v>136</v>
      </c>
      <c r="AO51" s="83">
        <v>207</v>
      </c>
      <c r="AP51" s="84">
        <v>197</v>
      </c>
      <c r="AQ51" s="84">
        <v>188</v>
      </c>
      <c r="AR51" s="84">
        <v>179</v>
      </c>
      <c r="AS51" s="84">
        <v>169</v>
      </c>
      <c r="AT51" s="84">
        <v>160</v>
      </c>
      <c r="AU51" s="84">
        <v>151</v>
      </c>
      <c r="AV51" s="85">
        <v>142</v>
      </c>
    </row>
    <row r="52" spans="1:48">
      <c r="A52">
        <v>52</v>
      </c>
      <c r="B52" s="662"/>
      <c r="C52" s="666">
        <v>150</v>
      </c>
      <c r="D52" s="86" t="s">
        <v>133</v>
      </c>
      <c r="E52" s="87">
        <v>227</v>
      </c>
      <c r="F52" s="88">
        <v>220</v>
      </c>
      <c r="G52" s="88">
        <v>213</v>
      </c>
      <c r="H52" s="88">
        <v>206</v>
      </c>
      <c r="I52" s="88">
        <v>199</v>
      </c>
      <c r="J52" s="88">
        <v>192</v>
      </c>
      <c r="K52" s="88">
        <v>185</v>
      </c>
      <c r="L52" s="89">
        <v>178</v>
      </c>
      <c r="N52" s="662"/>
      <c r="O52" s="666">
        <f>+O50+10</f>
        <v>150</v>
      </c>
      <c r="P52" s="86" t="str">
        <f>+P50</f>
        <v>48-X</v>
      </c>
      <c r="Q52" s="87">
        <v>227</v>
      </c>
      <c r="R52" s="88">
        <v>220</v>
      </c>
      <c r="S52" s="88">
        <v>213</v>
      </c>
      <c r="T52" s="88">
        <v>206</v>
      </c>
      <c r="U52" s="88">
        <v>199</v>
      </c>
      <c r="V52" s="88">
        <v>192</v>
      </c>
      <c r="W52" s="88">
        <v>185</v>
      </c>
      <c r="X52" s="89">
        <v>178</v>
      </c>
      <c r="Z52" s="662"/>
      <c r="AA52" s="666">
        <f>+AA50+10</f>
        <v>150</v>
      </c>
      <c r="AB52" s="86" t="str">
        <f>+AB50</f>
        <v>48-X</v>
      </c>
      <c r="AC52" s="87">
        <v>226.76205453096011</v>
      </c>
      <c r="AD52" s="88">
        <v>219</v>
      </c>
      <c r="AE52" s="88">
        <v>212</v>
      </c>
      <c r="AF52" s="88">
        <v>206</v>
      </c>
      <c r="AG52" s="88">
        <v>199</v>
      </c>
      <c r="AH52" s="88">
        <v>192</v>
      </c>
      <c r="AI52" s="88">
        <v>185</v>
      </c>
      <c r="AJ52" s="89">
        <v>178.43832717818253</v>
      </c>
      <c r="AL52" s="662"/>
      <c r="AM52" s="666">
        <f>+AM50+10</f>
        <v>150</v>
      </c>
      <c r="AN52" s="86" t="str">
        <f>+AN50</f>
        <v>48-X</v>
      </c>
      <c r="AO52" s="87">
        <v>227</v>
      </c>
      <c r="AP52" s="88">
        <v>218</v>
      </c>
      <c r="AQ52" s="88">
        <v>210</v>
      </c>
      <c r="AR52" s="88">
        <v>202</v>
      </c>
      <c r="AS52" s="88">
        <v>194</v>
      </c>
      <c r="AT52" s="88">
        <v>186</v>
      </c>
      <c r="AU52" s="88">
        <v>178</v>
      </c>
      <c r="AV52" s="89">
        <v>170</v>
      </c>
    </row>
    <row r="53" spans="1:48" ht="15" thickBot="1">
      <c r="A53">
        <v>53</v>
      </c>
      <c r="B53" s="662"/>
      <c r="C53" s="667"/>
      <c r="D53" s="90" t="s">
        <v>136</v>
      </c>
      <c r="E53" s="87">
        <v>248</v>
      </c>
      <c r="F53" s="88">
        <v>239</v>
      </c>
      <c r="G53" s="88">
        <v>230</v>
      </c>
      <c r="H53" s="88">
        <v>221</v>
      </c>
      <c r="I53" s="88">
        <v>212</v>
      </c>
      <c r="J53" s="88">
        <v>203</v>
      </c>
      <c r="K53" s="88">
        <v>194</v>
      </c>
      <c r="L53" s="89">
        <v>185</v>
      </c>
      <c r="N53" s="662"/>
      <c r="O53" s="667"/>
      <c r="P53" s="90" t="str">
        <f>+P51</f>
        <v>48-XL</v>
      </c>
      <c r="Q53" s="87">
        <v>248</v>
      </c>
      <c r="R53" s="88">
        <v>239</v>
      </c>
      <c r="S53" s="88">
        <v>230</v>
      </c>
      <c r="T53" s="88">
        <v>221</v>
      </c>
      <c r="U53" s="88">
        <v>212</v>
      </c>
      <c r="V53" s="88">
        <v>203</v>
      </c>
      <c r="W53" s="88">
        <v>194</v>
      </c>
      <c r="X53" s="89">
        <v>185</v>
      </c>
      <c r="Z53" s="662"/>
      <c r="AA53" s="667"/>
      <c r="AB53" s="90" t="str">
        <f>+AB51</f>
        <v>48-XL</v>
      </c>
      <c r="AC53" s="87">
        <v>246.26360099401816</v>
      </c>
      <c r="AD53" s="88">
        <v>237</v>
      </c>
      <c r="AE53" s="88">
        <v>228</v>
      </c>
      <c r="AF53" s="88">
        <v>220</v>
      </c>
      <c r="AG53" s="88">
        <v>211</v>
      </c>
      <c r="AH53" s="88">
        <v>202</v>
      </c>
      <c r="AI53" s="88">
        <v>194</v>
      </c>
      <c r="AJ53" s="89">
        <v>185.31298704612621</v>
      </c>
      <c r="AL53" s="662"/>
      <c r="AM53" s="667"/>
      <c r="AN53" s="90" t="str">
        <f>+AN51</f>
        <v>48-XL</v>
      </c>
      <c r="AO53" s="87">
        <v>234</v>
      </c>
      <c r="AP53" s="88">
        <v>223</v>
      </c>
      <c r="AQ53" s="88">
        <v>212</v>
      </c>
      <c r="AR53" s="88">
        <v>202</v>
      </c>
      <c r="AS53" s="88">
        <v>191</v>
      </c>
      <c r="AT53" s="88">
        <v>181</v>
      </c>
      <c r="AU53" s="88">
        <v>170</v>
      </c>
      <c r="AV53" s="89">
        <v>160</v>
      </c>
    </row>
    <row r="54" spans="1:48">
      <c r="A54">
        <v>54</v>
      </c>
      <c r="B54" s="662"/>
      <c r="C54" s="664">
        <v>160</v>
      </c>
      <c r="D54" s="78" t="s">
        <v>133</v>
      </c>
      <c r="E54" s="83">
        <v>245</v>
      </c>
      <c r="F54" s="84">
        <v>237</v>
      </c>
      <c r="G54" s="84">
        <v>229</v>
      </c>
      <c r="H54" s="84">
        <v>222</v>
      </c>
      <c r="I54" s="84">
        <v>214</v>
      </c>
      <c r="J54" s="84">
        <v>207</v>
      </c>
      <c r="K54" s="84">
        <v>199</v>
      </c>
      <c r="L54" s="85">
        <v>192</v>
      </c>
      <c r="N54" s="662"/>
      <c r="O54" s="664">
        <f>+O52+10</f>
        <v>160</v>
      </c>
      <c r="P54" s="78" t="s">
        <v>133</v>
      </c>
      <c r="Q54" s="83">
        <v>245</v>
      </c>
      <c r="R54" s="84">
        <v>237</v>
      </c>
      <c r="S54" s="84">
        <v>229</v>
      </c>
      <c r="T54" s="84">
        <v>222</v>
      </c>
      <c r="U54" s="84">
        <v>214</v>
      </c>
      <c r="V54" s="84">
        <v>207</v>
      </c>
      <c r="W54" s="84">
        <v>199</v>
      </c>
      <c r="X54" s="85">
        <v>192</v>
      </c>
      <c r="Z54" s="662"/>
      <c r="AA54" s="664">
        <f>+AA52+10</f>
        <v>160</v>
      </c>
      <c r="AB54" s="78" t="s">
        <v>133</v>
      </c>
      <c r="AC54" s="83">
        <v>245.16258666274578</v>
      </c>
      <c r="AD54" s="84">
        <v>237</v>
      </c>
      <c r="AE54" s="84">
        <v>229</v>
      </c>
      <c r="AF54" s="84">
        <v>221</v>
      </c>
      <c r="AG54" s="84">
        <v>214</v>
      </c>
      <c r="AH54" s="84">
        <v>206</v>
      </c>
      <c r="AI54" s="84">
        <v>198</v>
      </c>
      <c r="AJ54" s="85">
        <v>190.93389288848743</v>
      </c>
      <c r="AL54" s="662"/>
      <c r="AM54" s="664">
        <f>+AM52+10</f>
        <v>160</v>
      </c>
      <c r="AN54" s="78" t="s">
        <v>133</v>
      </c>
      <c r="AO54" s="83">
        <v>245</v>
      </c>
      <c r="AP54" s="84">
        <v>237</v>
      </c>
      <c r="AQ54" s="84">
        <v>229</v>
      </c>
      <c r="AR54" s="84">
        <v>221</v>
      </c>
      <c r="AS54" s="84">
        <v>213</v>
      </c>
      <c r="AT54" s="84">
        <v>205</v>
      </c>
      <c r="AU54" s="84">
        <v>197</v>
      </c>
      <c r="AV54" s="85">
        <v>190</v>
      </c>
    </row>
    <row r="55" spans="1:48" ht="15" thickBot="1">
      <c r="A55">
        <v>55</v>
      </c>
      <c r="B55" s="662"/>
      <c r="C55" s="665"/>
      <c r="D55" s="82" t="s">
        <v>136</v>
      </c>
      <c r="E55" s="83">
        <v>267</v>
      </c>
      <c r="F55" s="84">
        <v>257</v>
      </c>
      <c r="G55" s="84">
        <v>248</v>
      </c>
      <c r="H55" s="84">
        <v>239</v>
      </c>
      <c r="I55" s="84">
        <v>229</v>
      </c>
      <c r="J55" s="84">
        <v>220</v>
      </c>
      <c r="K55" s="84">
        <v>211</v>
      </c>
      <c r="L55" s="85">
        <v>202</v>
      </c>
      <c r="N55" s="662"/>
      <c r="O55" s="665"/>
      <c r="P55" s="82" t="s">
        <v>136</v>
      </c>
      <c r="Q55" s="83">
        <v>267</v>
      </c>
      <c r="R55" s="84">
        <v>257</v>
      </c>
      <c r="S55" s="84">
        <v>248</v>
      </c>
      <c r="T55" s="84">
        <v>239</v>
      </c>
      <c r="U55" s="84">
        <v>229</v>
      </c>
      <c r="V55" s="84">
        <v>220</v>
      </c>
      <c r="W55" s="84">
        <v>211</v>
      </c>
      <c r="X55" s="85">
        <v>202</v>
      </c>
      <c r="Z55" s="662"/>
      <c r="AA55" s="665"/>
      <c r="AB55" s="82" t="s">
        <v>136</v>
      </c>
      <c r="AC55" s="83">
        <v>267.35468569085015</v>
      </c>
      <c r="AD55" s="84">
        <v>257</v>
      </c>
      <c r="AE55" s="84">
        <v>248</v>
      </c>
      <c r="AF55" s="84">
        <v>239</v>
      </c>
      <c r="AG55" s="84">
        <v>229</v>
      </c>
      <c r="AH55" s="84">
        <v>220</v>
      </c>
      <c r="AI55" s="84">
        <v>211</v>
      </c>
      <c r="AJ55" s="85">
        <v>201.69014672605346</v>
      </c>
      <c r="AL55" s="662"/>
      <c r="AM55" s="665"/>
      <c r="AN55" s="82" t="s">
        <v>136</v>
      </c>
      <c r="AO55" s="83">
        <v>263</v>
      </c>
      <c r="AP55" s="84">
        <v>251</v>
      </c>
      <c r="AQ55" s="84">
        <v>239</v>
      </c>
      <c r="AR55" s="84">
        <v>227</v>
      </c>
      <c r="AS55" s="84">
        <v>215</v>
      </c>
      <c r="AT55" s="84">
        <v>203</v>
      </c>
      <c r="AU55" s="84">
        <v>191</v>
      </c>
      <c r="AV55" s="85">
        <v>179</v>
      </c>
    </row>
    <row r="56" spans="1:48">
      <c r="A56">
        <v>56</v>
      </c>
      <c r="B56" s="662"/>
      <c r="C56" s="666">
        <v>170</v>
      </c>
      <c r="D56" s="86" t="s">
        <v>133</v>
      </c>
      <c r="E56" s="87">
        <v>263</v>
      </c>
      <c r="F56" s="88">
        <v>254</v>
      </c>
      <c r="G56" s="88">
        <v>246</v>
      </c>
      <c r="H56" s="88">
        <v>238</v>
      </c>
      <c r="I56" s="88">
        <v>229</v>
      </c>
      <c r="J56" s="88">
        <v>221</v>
      </c>
      <c r="K56" s="88">
        <v>213</v>
      </c>
      <c r="L56" s="89">
        <v>205</v>
      </c>
      <c r="N56" s="662"/>
      <c r="O56" s="666">
        <f>+O54+10</f>
        <v>170</v>
      </c>
      <c r="P56" s="86" t="str">
        <f>+P54</f>
        <v>48-X</v>
      </c>
      <c r="Q56" s="87">
        <v>263</v>
      </c>
      <c r="R56" s="88">
        <v>254</v>
      </c>
      <c r="S56" s="88">
        <v>246</v>
      </c>
      <c r="T56" s="88">
        <v>238</v>
      </c>
      <c r="U56" s="88">
        <v>229</v>
      </c>
      <c r="V56" s="88">
        <v>221</v>
      </c>
      <c r="W56" s="88">
        <v>213</v>
      </c>
      <c r="X56" s="89">
        <v>205</v>
      </c>
      <c r="Z56" s="662"/>
      <c r="AA56" s="666">
        <f>+AA54+10</f>
        <v>170</v>
      </c>
      <c r="AB56" s="86" t="str">
        <f>+AB54</f>
        <v>48-X</v>
      </c>
      <c r="AC56" s="87">
        <v>264.67424688829215</v>
      </c>
      <c r="AD56" s="88">
        <v>256</v>
      </c>
      <c r="AE56" s="88">
        <v>247</v>
      </c>
      <c r="AF56" s="88">
        <v>239</v>
      </c>
      <c r="AG56" s="88">
        <v>230</v>
      </c>
      <c r="AH56" s="88">
        <v>222</v>
      </c>
      <c r="AI56" s="88">
        <v>213</v>
      </c>
      <c r="AJ56" s="89">
        <v>204.98221288390076</v>
      </c>
      <c r="AL56" s="662"/>
      <c r="AM56" s="666">
        <f>+AM54+10</f>
        <v>170</v>
      </c>
      <c r="AN56" s="86" t="str">
        <f>+AN54</f>
        <v>48-X</v>
      </c>
      <c r="AO56" s="87">
        <v>265</v>
      </c>
      <c r="AP56" s="88">
        <v>256</v>
      </c>
      <c r="AQ56" s="88">
        <v>247</v>
      </c>
      <c r="AR56" s="88">
        <v>239</v>
      </c>
      <c r="AS56" s="88">
        <v>230</v>
      </c>
      <c r="AT56" s="88">
        <v>222</v>
      </c>
      <c r="AU56" s="88">
        <v>213</v>
      </c>
      <c r="AV56" s="89">
        <v>205</v>
      </c>
    </row>
    <row r="57" spans="1:48" ht="15" thickBot="1">
      <c r="A57">
        <v>57</v>
      </c>
      <c r="B57" s="662"/>
      <c r="C57" s="667"/>
      <c r="D57" s="90" t="s">
        <v>136</v>
      </c>
      <c r="E57" s="87">
        <v>287</v>
      </c>
      <c r="F57" s="88">
        <v>277</v>
      </c>
      <c r="G57" s="88">
        <v>267</v>
      </c>
      <c r="H57" s="88">
        <v>257</v>
      </c>
      <c r="I57" s="88">
        <v>248</v>
      </c>
      <c r="J57" s="88">
        <v>238</v>
      </c>
      <c r="K57" s="88">
        <v>228</v>
      </c>
      <c r="L57" s="89">
        <v>219</v>
      </c>
      <c r="N57" s="662"/>
      <c r="O57" s="667"/>
      <c r="P57" s="90" t="str">
        <f>+P55</f>
        <v>48-XL</v>
      </c>
      <c r="Q57" s="87">
        <v>287</v>
      </c>
      <c r="R57" s="88">
        <v>277</v>
      </c>
      <c r="S57" s="88">
        <v>267</v>
      </c>
      <c r="T57" s="88">
        <v>257</v>
      </c>
      <c r="U57" s="88">
        <v>248</v>
      </c>
      <c r="V57" s="88">
        <v>238</v>
      </c>
      <c r="W57" s="88">
        <v>228</v>
      </c>
      <c r="X57" s="89">
        <v>219</v>
      </c>
      <c r="Z57" s="662"/>
      <c r="AA57" s="667"/>
      <c r="AB57" s="90" t="str">
        <f>+AB55</f>
        <v>48-XL</v>
      </c>
      <c r="AC57" s="87">
        <v>288.09849879301049</v>
      </c>
      <c r="AD57" s="88">
        <v>278</v>
      </c>
      <c r="AE57" s="88">
        <v>268</v>
      </c>
      <c r="AF57" s="88">
        <v>258</v>
      </c>
      <c r="AG57" s="88">
        <v>248</v>
      </c>
      <c r="AH57" s="88">
        <v>238</v>
      </c>
      <c r="AI57" s="88">
        <v>229</v>
      </c>
      <c r="AJ57" s="89">
        <v>219.24898771786923</v>
      </c>
      <c r="AL57" s="662"/>
      <c r="AM57" s="667"/>
      <c r="AN57" s="90" t="str">
        <f>+AN55</f>
        <v>48-XL</v>
      </c>
      <c r="AO57" s="87">
        <v>288</v>
      </c>
      <c r="AP57" s="88">
        <v>275</v>
      </c>
      <c r="AQ57" s="88">
        <v>262</v>
      </c>
      <c r="AR57" s="88">
        <v>249</v>
      </c>
      <c r="AS57" s="88">
        <v>237</v>
      </c>
      <c r="AT57" s="88">
        <v>224</v>
      </c>
      <c r="AU57" s="88">
        <v>211</v>
      </c>
      <c r="AV57" s="89">
        <v>199</v>
      </c>
    </row>
    <row r="58" spans="1:48">
      <c r="A58">
        <v>58</v>
      </c>
      <c r="B58" s="662"/>
      <c r="C58" s="664">
        <v>180</v>
      </c>
      <c r="D58" s="78" t="s">
        <v>133</v>
      </c>
      <c r="E58" s="83">
        <v>282</v>
      </c>
      <c r="F58" s="84">
        <v>273</v>
      </c>
      <c r="G58" s="84">
        <v>264</v>
      </c>
      <c r="H58" s="84">
        <v>255</v>
      </c>
      <c r="I58" s="84">
        <v>246</v>
      </c>
      <c r="J58" s="84">
        <v>237</v>
      </c>
      <c r="K58" s="84">
        <v>228</v>
      </c>
      <c r="L58" s="85">
        <v>219</v>
      </c>
      <c r="N58" s="662"/>
      <c r="O58" s="664">
        <f>+O56+10</f>
        <v>180</v>
      </c>
      <c r="P58" s="78" t="s">
        <v>133</v>
      </c>
      <c r="Q58" s="83">
        <v>282</v>
      </c>
      <c r="R58" s="84">
        <v>273</v>
      </c>
      <c r="S58" s="84">
        <v>264</v>
      </c>
      <c r="T58" s="84">
        <v>255</v>
      </c>
      <c r="U58" s="84">
        <v>246</v>
      </c>
      <c r="V58" s="84">
        <v>237</v>
      </c>
      <c r="W58" s="84">
        <v>228</v>
      </c>
      <c r="X58" s="85">
        <v>219</v>
      </c>
      <c r="Z58" s="662"/>
      <c r="AA58" s="664">
        <f>+AA56+10</f>
        <v>180</v>
      </c>
      <c r="AB58" s="78" t="s">
        <v>133</v>
      </c>
      <c r="AC58" s="83">
        <v>283.81916166399105</v>
      </c>
      <c r="AD58" s="84">
        <v>274</v>
      </c>
      <c r="AE58" s="84">
        <v>265</v>
      </c>
      <c r="AF58" s="84">
        <v>256</v>
      </c>
      <c r="AG58" s="84">
        <v>247</v>
      </c>
      <c r="AH58" s="84">
        <v>238</v>
      </c>
      <c r="AI58" s="84">
        <v>229</v>
      </c>
      <c r="AJ58" s="85">
        <v>219.91914604236686</v>
      </c>
      <c r="AL58" s="662"/>
      <c r="AM58" s="664">
        <f>+AM56+10</f>
        <v>180</v>
      </c>
      <c r="AN58" s="78" t="s">
        <v>133</v>
      </c>
      <c r="AO58" s="83">
        <v>284</v>
      </c>
      <c r="AP58" s="84">
        <v>274</v>
      </c>
      <c r="AQ58" s="84">
        <v>265</v>
      </c>
      <c r="AR58" s="84">
        <v>256</v>
      </c>
      <c r="AS58" s="84">
        <v>247</v>
      </c>
      <c r="AT58" s="84">
        <v>238</v>
      </c>
      <c r="AU58" s="84">
        <v>229</v>
      </c>
      <c r="AV58" s="85">
        <v>220</v>
      </c>
    </row>
    <row r="59" spans="1:48" ht="15" thickBot="1">
      <c r="A59">
        <v>59</v>
      </c>
      <c r="B59" s="662"/>
      <c r="C59" s="665"/>
      <c r="D59" s="82" t="s">
        <v>136</v>
      </c>
      <c r="E59" s="83">
        <v>307</v>
      </c>
      <c r="F59" s="84">
        <v>297</v>
      </c>
      <c r="G59" s="84">
        <v>287</v>
      </c>
      <c r="H59" s="84">
        <v>277</v>
      </c>
      <c r="I59" s="84">
        <v>267</v>
      </c>
      <c r="J59" s="84">
        <v>257</v>
      </c>
      <c r="K59" s="84">
        <v>247</v>
      </c>
      <c r="L59" s="85">
        <v>237</v>
      </c>
      <c r="N59" s="662"/>
      <c r="O59" s="665"/>
      <c r="P59" s="82" t="s">
        <v>136</v>
      </c>
      <c r="Q59" s="83">
        <v>307</v>
      </c>
      <c r="R59" s="84">
        <v>297</v>
      </c>
      <c r="S59" s="84">
        <v>287</v>
      </c>
      <c r="T59" s="84">
        <v>277</v>
      </c>
      <c r="U59" s="84">
        <v>267</v>
      </c>
      <c r="V59" s="84">
        <v>257</v>
      </c>
      <c r="W59" s="84">
        <v>247</v>
      </c>
      <c r="X59" s="85">
        <v>237</v>
      </c>
      <c r="Z59" s="662"/>
      <c r="AA59" s="665"/>
      <c r="AB59" s="82" t="s">
        <v>136</v>
      </c>
      <c r="AC59" s="83">
        <v>308.29235174793848</v>
      </c>
      <c r="AD59" s="84">
        <v>298</v>
      </c>
      <c r="AE59" s="84">
        <v>287</v>
      </c>
      <c r="AF59" s="84">
        <v>277</v>
      </c>
      <c r="AG59" s="84">
        <v>267</v>
      </c>
      <c r="AH59" s="84">
        <v>257</v>
      </c>
      <c r="AI59" s="84">
        <v>247</v>
      </c>
      <c r="AJ59" s="85">
        <v>237.08327070995333</v>
      </c>
      <c r="AL59" s="662"/>
      <c r="AM59" s="665"/>
      <c r="AN59" s="82" t="s">
        <v>136</v>
      </c>
      <c r="AO59" s="83">
        <v>308</v>
      </c>
      <c r="AP59" s="84">
        <v>295</v>
      </c>
      <c r="AQ59" s="84">
        <v>283</v>
      </c>
      <c r="AR59" s="84">
        <v>270</v>
      </c>
      <c r="AS59" s="84">
        <v>258</v>
      </c>
      <c r="AT59" s="84">
        <v>245</v>
      </c>
      <c r="AU59" s="84">
        <v>233</v>
      </c>
      <c r="AV59" s="85">
        <v>221</v>
      </c>
    </row>
    <row r="60" spans="1:48">
      <c r="A60">
        <v>60</v>
      </c>
      <c r="B60" s="662"/>
      <c r="C60" s="666">
        <v>190</v>
      </c>
      <c r="D60" s="86" t="s">
        <v>133</v>
      </c>
      <c r="E60" s="87">
        <v>301</v>
      </c>
      <c r="F60" s="88">
        <v>291</v>
      </c>
      <c r="G60" s="88">
        <v>281</v>
      </c>
      <c r="H60" s="88">
        <v>271</v>
      </c>
      <c r="I60" s="88">
        <v>262</v>
      </c>
      <c r="J60" s="88">
        <v>252</v>
      </c>
      <c r="K60" s="88">
        <v>242</v>
      </c>
      <c r="L60" s="89">
        <v>233</v>
      </c>
      <c r="N60" s="662"/>
      <c r="O60" s="666">
        <f>+O58+10</f>
        <v>190</v>
      </c>
      <c r="P60" s="86" t="str">
        <f>+P58</f>
        <v>48-X</v>
      </c>
      <c r="Q60" s="87">
        <v>301</v>
      </c>
      <c r="R60" s="88">
        <v>291</v>
      </c>
      <c r="S60" s="88">
        <v>281</v>
      </c>
      <c r="T60" s="88">
        <v>271</v>
      </c>
      <c r="U60" s="88">
        <v>262</v>
      </c>
      <c r="V60" s="88">
        <v>252</v>
      </c>
      <c r="W60" s="88">
        <v>242</v>
      </c>
      <c r="X60" s="89">
        <v>233</v>
      </c>
      <c r="Z60" s="662"/>
      <c r="AA60" s="666">
        <f>+AA58+10</f>
        <v>190</v>
      </c>
      <c r="AB60" s="86" t="str">
        <f>+AB58</f>
        <v>48-X</v>
      </c>
      <c r="AC60" s="87">
        <v>302.46565758206157</v>
      </c>
      <c r="AD60" s="88">
        <v>292</v>
      </c>
      <c r="AE60" s="88">
        <v>282</v>
      </c>
      <c r="AF60" s="88">
        <v>272</v>
      </c>
      <c r="AG60" s="88">
        <v>263</v>
      </c>
      <c r="AH60" s="88">
        <v>253</v>
      </c>
      <c r="AI60" s="88">
        <v>243</v>
      </c>
      <c r="AJ60" s="89">
        <v>233.41688593635681</v>
      </c>
      <c r="AL60" s="662"/>
      <c r="AM60" s="666">
        <f>+AM58+10</f>
        <v>190</v>
      </c>
      <c r="AN60" s="86" t="str">
        <f>+AN58</f>
        <v>48-X</v>
      </c>
      <c r="AO60" s="87">
        <v>302</v>
      </c>
      <c r="AP60" s="88">
        <v>292</v>
      </c>
      <c r="AQ60" s="88">
        <v>282</v>
      </c>
      <c r="AR60" s="88">
        <v>272</v>
      </c>
      <c r="AS60" s="88">
        <v>262</v>
      </c>
      <c r="AT60" s="88">
        <v>252</v>
      </c>
      <c r="AU60" s="88">
        <v>242</v>
      </c>
      <c r="AV60" s="89">
        <v>233</v>
      </c>
    </row>
    <row r="61" spans="1:48" ht="15" thickBot="1">
      <c r="A61">
        <v>61</v>
      </c>
      <c r="B61" s="662"/>
      <c r="C61" s="667"/>
      <c r="D61" s="90" t="s">
        <v>136</v>
      </c>
      <c r="E61" s="87">
        <v>318</v>
      </c>
      <c r="F61" s="88">
        <v>308</v>
      </c>
      <c r="G61" s="88">
        <v>299</v>
      </c>
      <c r="H61" s="88">
        <v>290</v>
      </c>
      <c r="I61" s="88">
        <v>281</v>
      </c>
      <c r="J61" s="88">
        <v>272</v>
      </c>
      <c r="K61" s="88">
        <v>263</v>
      </c>
      <c r="L61" s="89">
        <v>254</v>
      </c>
      <c r="N61" s="662"/>
      <c r="O61" s="667"/>
      <c r="P61" s="90" t="str">
        <f>+P59</f>
        <v>48-XL</v>
      </c>
      <c r="Q61" s="87">
        <v>318</v>
      </c>
      <c r="R61" s="88">
        <v>308</v>
      </c>
      <c r="S61" s="88">
        <v>299</v>
      </c>
      <c r="T61" s="88">
        <v>290</v>
      </c>
      <c r="U61" s="88">
        <v>281</v>
      </c>
      <c r="V61" s="88">
        <v>272</v>
      </c>
      <c r="W61" s="88">
        <v>263</v>
      </c>
      <c r="X61" s="89">
        <v>254</v>
      </c>
      <c r="Z61" s="662"/>
      <c r="AA61" s="667"/>
      <c r="AB61" s="90" t="str">
        <f>+AB59</f>
        <v>48-XL</v>
      </c>
      <c r="AC61" s="87">
        <v>318.20867706039138</v>
      </c>
      <c r="AD61" s="88">
        <v>309</v>
      </c>
      <c r="AE61" s="88">
        <v>299</v>
      </c>
      <c r="AF61" s="88">
        <v>290</v>
      </c>
      <c r="AG61" s="88">
        <v>281</v>
      </c>
      <c r="AH61" s="88">
        <v>272</v>
      </c>
      <c r="AI61" s="88">
        <v>262</v>
      </c>
      <c r="AJ61" s="89">
        <v>253.7768623025415</v>
      </c>
      <c r="AL61" s="662"/>
      <c r="AM61" s="667"/>
      <c r="AN61" s="90" t="str">
        <f>+AN59</f>
        <v>48-XL</v>
      </c>
      <c r="AO61" s="87">
        <v>318</v>
      </c>
      <c r="AP61" s="88">
        <v>307</v>
      </c>
      <c r="AQ61" s="88">
        <v>296</v>
      </c>
      <c r="AR61" s="88">
        <v>285</v>
      </c>
      <c r="AS61" s="88">
        <v>275</v>
      </c>
      <c r="AT61" s="88">
        <v>264</v>
      </c>
      <c r="AU61" s="88">
        <v>253</v>
      </c>
      <c r="AV61" s="89">
        <v>243</v>
      </c>
    </row>
    <row r="62" spans="1:48">
      <c r="A62">
        <v>62</v>
      </c>
      <c r="B62" s="662"/>
      <c r="C62" s="664">
        <v>200</v>
      </c>
      <c r="D62" s="78" t="s">
        <v>133</v>
      </c>
      <c r="E62" s="83">
        <v>318</v>
      </c>
      <c r="F62" s="84">
        <v>308</v>
      </c>
      <c r="G62" s="84">
        <v>298</v>
      </c>
      <c r="H62" s="84">
        <v>288</v>
      </c>
      <c r="I62" s="84">
        <v>278</v>
      </c>
      <c r="J62" s="84">
        <v>268</v>
      </c>
      <c r="K62" s="84">
        <v>258</v>
      </c>
      <c r="L62" s="85">
        <v>248</v>
      </c>
      <c r="N62" s="662"/>
      <c r="O62" s="664">
        <f>+O60+10</f>
        <v>200</v>
      </c>
      <c r="P62" s="78" t="s">
        <v>133</v>
      </c>
      <c r="Q62" s="83">
        <v>318</v>
      </c>
      <c r="R62" s="84">
        <v>308</v>
      </c>
      <c r="S62" s="84">
        <v>298</v>
      </c>
      <c r="T62" s="84">
        <v>288</v>
      </c>
      <c r="U62" s="84">
        <v>278</v>
      </c>
      <c r="V62" s="84">
        <v>268</v>
      </c>
      <c r="W62" s="84">
        <v>258</v>
      </c>
      <c r="X62" s="85">
        <v>248</v>
      </c>
      <c r="Z62" s="662"/>
      <c r="AA62" s="664">
        <f>+AA60+10</f>
        <v>200</v>
      </c>
      <c r="AB62" s="78" t="s">
        <v>133</v>
      </c>
      <c r="AC62" s="83">
        <v>318.32323487011502</v>
      </c>
      <c r="AD62" s="84">
        <v>308</v>
      </c>
      <c r="AE62" s="84">
        <v>298</v>
      </c>
      <c r="AF62" s="84">
        <v>288</v>
      </c>
      <c r="AG62" s="84">
        <v>277</v>
      </c>
      <c r="AH62" s="84">
        <v>267</v>
      </c>
      <c r="AI62" s="84">
        <v>257</v>
      </c>
      <c r="AJ62" s="85">
        <v>247.74098829904523</v>
      </c>
      <c r="AL62" s="662"/>
      <c r="AM62" s="664">
        <f>+AM60+10</f>
        <v>200</v>
      </c>
      <c r="AN62" s="78" t="s">
        <v>133</v>
      </c>
      <c r="AO62" s="83">
        <v>318</v>
      </c>
      <c r="AP62" s="84">
        <v>308</v>
      </c>
      <c r="AQ62" s="84">
        <v>298</v>
      </c>
      <c r="AR62" s="84">
        <v>288</v>
      </c>
      <c r="AS62" s="84">
        <v>278</v>
      </c>
      <c r="AT62" s="84">
        <v>268</v>
      </c>
      <c r="AU62" s="84">
        <v>258</v>
      </c>
      <c r="AV62" s="85">
        <v>248</v>
      </c>
    </row>
    <row r="63" spans="1:48" ht="15" thickBot="1">
      <c r="A63">
        <v>63</v>
      </c>
      <c r="B63" s="663"/>
      <c r="C63" s="665"/>
      <c r="D63" s="82" t="s">
        <v>136</v>
      </c>
      <c r="E63" s="189">
        <v>317</v>
      </c>
      <c r="F63" s="186">
        <v>310</v>
      </c>
      <c r="G63" s="186">
        <v>303</v>
      </c>
      <c r="H63" s="186">
        <v>296</v>
      </c>
      <c r="I63" s="186">
        <v>290</v>
      </c>
      <c r="J63" s="186">
        <v>283</v>
      </c>
      <c r="K63" s="186">
        <v>276</v>
      </c>
      <c r="L63" s="185">
        <v>270</v>
      </c>
      <c r="N63" s="663"/>
      <c r="O63" s="665"/>
      <c r="P63" s="82" t="s">
        <v>136</v>
      </c>
      <c r="Q63" s="189">
        <v>317</v>
      </c>
      <c r="R63" s="186">
        <v>310</v>
      </c>
      <c r="S63" s="186">
        <v>303</v>
      </c>
      <c r="T63" s="186">
        <v>296</v>
      </c>
      <c r="U63" s="186">
        <v>290</v>
      </c>
      <c r="V63" s="186">
        <v>283</v>
      </c>
      <c r="W63" s="186">
        <v>276</v>
      </c>
      <c r="X63" s="185">
        <v>270</v>
      </c>
      <c r="Z63" s="663"/>
      <c r="AA63" s="665"/>
      <c r="AB63" s="82" t="s">
        <v>136</v>
      </c>
      <c r="AC63" s="189">
        <v>318.84791061112657</v>
      </c>
      <c r="AD63" s="186">
        <v>311</v>
      </c>
      <c r="AE63" s="186">
        <v>304</v>
      </c>
      <c r="AF63" s="186">
        <v>297</v>
      </c>
      <c r="AG63" s="186">
        <v>290</v>
      </c>
      <c r="AH63" s="186">
        <v>283</v>
      </c>
      <c r="AI63" s="186">
        <v>275</v>
      </c>
      <c r="AJ63" s="185">
        <v>268.82781840829199</v>
      </c>
      <c r="AL63" s="663"/>
      <c r="AM63" s="665"/>
      <c r="AN63" s="82" t="s">
        <v>136</v>
      </c>
      <c r="AO63" s="189">
        <v>319</v>
      </c>
      <c r="AP63" s="186">
        <v>311</v>
      </c>
      <c r="AQ63" s="186">
        <v>304</v>
      </c>
      <c r="AR63" s="186">
        <v>296</v>
      </c>
      <c r="AS63" s="186">
        <v>289</v>
      </c>
      <c r="AT63" s="186">
        <v>281</v>
      </c>
      <c r="AU63" s="186">
        <v>274</v>
      </c>
      <c r="AV63" s="185">
        <v>267</v>
      </c>
    </row>
    <row r="64" spans="1:48">
      <c r="A64">
        <v>64</v>
      </c>
    </row>
    <row r="65" spans="1:48">
      <c r="A65">
        <v>65</v>
      </c>
    </row>
    <row r="66" spans="1:48">
      <c r="A66">
        <v>66</v>
      </c>
    </row>
    <row r="67" spans="1:48">
      <c r="A67">
        <v>67</v>
      </c>
    </row>
    <row r="68" spans="1:48">
      <c r="A68">
        <v>68</v>
      </c>
    </row>
    <row r="69" spans="1:48">
      <c r="A69">
        <v>69</v>
      </c>
    </row>
    <row r="70" spans="1:48" ht="15" thickBot="1">
      <c r="A70">
        <v>70</v>
      </c>
    </row>
    <row r="71" spans="1:48" ht="18.600000000000001" thickBot="1">
      <c r="A71">
        <v>71</v>
      </c>
      <c r="B71" s="649" t="s">
        <v>1112</v>
      </c>
      <c r="C71" s="650"/>
      <c r="D71" s="651"/>
      <c r="E71" s="649" t="s">
        <v>1137</v>
      </c>
      <c r="F71" s="650"/>
      <c r="G71" s="650"/>
      <c r="H71" s="650"/>
      <c r="I71" s="650"/>
      <c r="J71" s="650"/>
      <c r="K71" s="650"/>
      <c r="L71" s="651"/>
      <c r="N71" s="649" t="s">
        <v>1114</v>
      </c>
      <c r="O71" s="650"/>
      <c r="P71" s="651"/>
      <c r="Q71" s="649" t="s">
        <v>1132</v>
      </c>
      <c r="R71" s="650"/>
      <c r="S71" s="650"/>
      <c r="T71" s="650"/>
      <c r="U71" s="650"/>
      <c r="V71" s="650"/>
      <c r="W71" s="650"/>
      <c r="X71" s="651"/>
      <c r="Z71" s="649" t="s">
        <v>1115</v>
      </c>
      <c r="AA71" s="650"/>
      <c r="AB71" s="651"/>
      <c r="AC71" s="649" t="s">
        <v>1137</v>
      </c>
      <c r="AD71" s="650"/>
      <c r="AE71" s="650"/>
      <c r="AF71" s="650"/>
      <c r="AG71" s="650"/>
      <c r="AH71" s="650"/>
      <c r="AI71" s="650"/>
      <c r="AJ71" s="651"/>
      <c r="AL71" s="649" t="s">
        <v>1116</v>
      </c>
      <c r="AM71" s="650"/>
      <c r="AN71" s="651"/>
      <c r="AO71" s="649" t="s">
        <v>1132</v>
      </c>
      <c r="AP71" s="650"/>
      <c r="AQ71" s="650"/>
      <c r="AR71" s="650"/>
      <c r="AS71" s="650"/>
      <c r="AT71" s="650"/>
      <c r="AU71" s="650"/>
      <c r="AV71" s="651"/>
    </row>
    <row r="72" spans="1:48" ht="15.75" customHeight="1">
      <c r="A72">
        <v>72</v>
      </c>
      <c r="B72" s="652" t="s">
        <v>1129</v>
      </c>
      <c r="C72" s="652" t="s">
        <v>634</v>
      </c>
      <c r="D72" s="669" t="s">
        <v>1119</v>
      </c>
      <c r="E72" s="676" t="s">
        <v>1120</v>
      </c>
      <c r="F72" s="677"/>
      <c r="G72" s="677"/>
      <c r="H72" s="677"/>
      <c r="I72" s="677"/>
      <c r="J72" s="677"/>
      <c r="K72" s="677"/>
      <c r="L72" s="678"/>
      <c r="N72" s="652" t="s">
        <v>1129</v>
      </c>
      <c r="O72" s="652" t="s">
        <v>634</v>
      </c>
      <c r="P72" s="669" t="s">
        <v>1119</v>
      </c>
      <c r="Q72" s="676" t="s">
        <v>1120</v>
      </c>
      <c r="R72" s="677"/>
      <c r="S72" s="677"/>
      <c r="T72" s="677"/>
      <c r="U72" s="677"/>
      <c r="V72" s="677"/>
      <c r="W72" s="677"/>
      <c r="X72" s="678"/>
      <c r="Z72" s="652" t="s">
        <v>1129</v>
      </c>
      <c r="AA72" s="652" t="s">
        <v>634</v>
      </c>
      <c r="AB72" s="669" t="s">
        <v>1119</v>
      </c>
      <c r="AC72" s="676" t="s">
        <v>1120</v>
      </c>
      <c r="AD72" s="677"/>
      <c r="AE72" s="677"/>
      <c r="AF72" s="677"/>
      <c r="AG72" s="677"/>
      <c r="AH72" s="677"/>
      <c r="AI72" s="677"/>
      <c r="AJ72" s="678"/>
      <c r="AL72" s="652" t="s">
        <v>1129</v>
      </c>
      <c r="AM72" s="652" t="s">
        <v>634</v>
      </c>
      <c r="AN72" s="669" t="s">
        <v>1119</v>
      </c>
      <c r="AO72" s="676" t="s">
        <v>1120</v>
      </c>
      <c r="AP72" s="677"/>
      <c r="AQ72" s="677"/>
      <c r="AR72" s="677"/>
      <c r="AS72" s="677"/>
      <c r="AT72" s="677"/>
      <c r="AU72" s="677"/>
      <c r="AV72" s="678"/>
    </row>
    <row r="73" spans="1:48" ht="15" customHeight="1" thickBot="1">
      <c r="A73">
        <v>73</v>
      </c>
      <c r="B73" s="668"/>
      <c r="C73" s="668"/>
      <c r="D73" s="670"/>
      <c r="E73" s="679"/>
      <c r="F73" s="680"/>
      <c r="G73" s="680"/>
      <c r="H73" s="680"/>
      <c r="I73" s="680"/>
      <c r="J73" s="680"/>
      <c r="K73" s="680"/>
      <c r="L73" s="681"/>
      <c r="N73" s="668"/>
      <c r="O73" s="668"/>
      <c r="P73" s="670"/>
      <c r="Q73" s="679"/>
      <c r="R73" s="680"/>
      <c r="S73" s="680"/>
      <c r="T73" s="680"/>
      <c r="U73" s="680"/>
      <c r="V73" s="680"/>
      <c r="W73" s="680"/>
      <c r="X73" s="681"/>
      <c r="Z73" s="668"/>
      <c r="AA73" s="668"/>
      <c r="AB73" s="670"/>
      <c r="AC73" s="679"/>
      <c r="AD73" s="680"/>
      <c r="AE73" s="680"/>
      <c r="AF73" s="680"/>
      <c r="AG73" s="680"/>
      <c r="AH73" s="680"/>
      <c r="AI73" s="680"/>
      <c r="AJ73" s="681"/>
      <c r="AL73" s="668"/>
      <c r="AM73" s="668"/>
      <c r="AN73" s="670"/>
      <c r="AO73" s="679"/>
      <c r="AP73" s="680"/>
      <c r="AQ73" s="680"/>
      <c r="AR73" s="680"/>
      <c r="AS73" s="680"/>
      <c r="AT73" s="680"/>
      <c r="AU73" s="680"/>
      <c r="AV73" s="681"/>
    </row>
    <row r="74" spans="1:48" ht="15" thickBot="1">
      <c r="A74">
        <v>74</v>
      </c>
      <c r="B74" s="653"/>
      <c r="C74" s="653"/>
      <c r="D74" s="671"/>
      <c r="E74" s="75">
        <v>0</v>
      </c>
      <c r="F74" s="76">
        <v>500</v>
      </c>
      <c r="G74" s="76">
        <v>1000</v>
      </c>
      <c r="H74" s="76">
        <v>1500</v>
      </c>
      <c r="I74" s="76">
        <v>2000</v>
      </c>
      <c r="J74" s="76">
        <v>2500</v>
      </c>
      <c r="K74" s="76">
        <v>3000</v>
      </c>
      <c r="L74" s="77">
        <v>3500</v>
      </c>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L74" s="653"/>
      <c r="AM74" s="653"/>
      <c r="AN74" s="671"/>
      <c r="AO74" s="75">
        <v>0</v>
      </c>
      <c r="AP74" s="76">
        <v>500</v>
      </c>
      <c r="AQ74" s="76">
        <v>1000</v>
      </c>
      <c r="AR74" s="76">
        <v>1500</v>
      </c>
      <c r="AS74" s="76">
        <v>2000</v>
      </c>
      <c r="AT74" s="76">
        <v>2500</v>
      </c>
      <c r="AU74" s="76">
        <v>3000</v>
      </c>
      <c r="AV74" s="77">
        <v>3500</v>
      </c>
    </row>
    <row r="75" spans="1:48" ht="15" customHeight="1">
      <c r="A75">
        <v>75</v>
      </c>
      <c r="B75" s="661" t="s">
        <v>1135</v>
      </c>
      <c r="C75" s="664">
        <v>100</v>
      </c>
      <c r="D75" s="78" t="s">
        <v>133</v>
      </c>
      <c r="E75" s="79">
        <v>79</v>
      </c>
      <c r="F75" s="80">
        <v>74</v>
      </c>
      <c r="G75" s="80">
        <v>70</v>
      </c>
      <c r="H75" s="80">
        <v>65</v>
      </c>
      <c r="I75" s="80">
        <v>61</v>
      </c>
      <c r="J75" s="80">
        <v>56</v>
      </c>
      <c r="K75" s="80">
        <v>52</v>
      </c>
      <c r="L75" s="81">
        <v>48</v>
      </c>
      <c r="N75" s="661" t="s">
        <v>1135</v>
      </c>
      <c r="O75" s="664">
        <v>100</v>
      </c>
      <c r="P75" s="78" t="s">
        <v>133</v>
      </c>
      <c r="Q75" s="79">
        <v>79</v>
      </c>
      <c r="R75" s="80">
        <v>74</v>
      </c>
      <c r="S75" s="80">
        <v>70</v>
      </c>
      <c r="T75" s="80">
        <v>65</v>
      </c>
      <c r="U75" s="80">
        <v>61</v>
      </c>
      <c r="V75" s="80">
        <v>56</v>
      </c>
      <c r="W75" s="80">
        <v>52</v>
      </c>
      <c r="X75" s="81">
        <v>48</v>
      </c>
      <c r="Z75" s="661" t="s">
        <v>1135</v>
      </c>
      <c r="AA75" s="664">
        <v>100</v>
      </c>
      <c r="AB75" s="78" t="s">
        <v>133</v>
      </c>
      <c r="AC75" s="79">
        <v>78.584821919789093</v>
      </c>
      <c r="AD75" s="80">
        <v>76</v>
      </c>
      <c r="AE75" s="80">
        <v>73</v>
      </c>
      <c r="AF75" s="80">
        <v>71</v>
      </c>
      <c r="AG75" s="80">
        <v>68</v>
      </c>
      <c r="AH75" s="80">
        <v>66</v>
      </c>
      <c r="AI75" s="80">
        <v>63</v>
      </c>
      <c r="AJ75" s="81">
        <v>61.000836315344564</v>
      </c>
      <c r="AL75" s="661" t="s">
        <v>1135</v>
      </c>
      <c r="AM75" s="664">
        <v>100</v>
      </c>
      <c r="AN75" s="78" t="s">
        <v>133</v>
      </c>
      <c r="AO75" s="79">
        <v>73</v>
      </c>
      <c r="AP75" s="80">
        <v>73</v>
      </c>
      <c r="AQ75" s="80">
        <v>73</v>
      </c>
      <c r="AR75" s="80">
        <v>73</v>
      </c>
      <c r="AS75" s="80">
        <v>73</v>
      </c>
      <c r="AT75" s="80">
        <v>73</v>
      </c>
      <c r="AU75" s="80">
        <v>73</v>
      </c>
      <c r="AV75" s="81">
        <v>73</v>
      </c>
    </row>
    <row r="76" spans="1:48" ht="15" thickBot="1">
      <c r="A76">
        <v>76</v>
      </c>
      <c r="B76" s="662"/>
      <c r="C76" s="665"/>
      <c r="D76" s="82" t="s">
        <v>136</v>
      </c>
      <c r="E76" s="83">
        <v>83</v>
      </c>
      <c r="F76" s="84">
        <v>78</v>
      </c>
      <c r="G76" s="84">
        <v>73</v>
      </c>
      <c r="H76" s="84">
        <v>69</v>
      </c>
      <c r="I76" s="84">
        <v>64</v>
      </c>
      <c r="J76" s="84">
        <v>60</v>
      </c>
      <c r="K76" s="84">
        <v>55</v>
      </c>
      <c r="L76" s="85">
        <v>51</v>
      </c>
      <c r="N76" s="662"/>
      <c r="O76" s="665"/>
      <c r="P76" s="82" t="s">
        <v>136</v>
      </c>
      <c r="Q76" s="83">
        <v>83</v>
      </c>
      <c r="R76" s="84">
        <v>78</v>
      </c>
      <c r="S76" s="84">
        <v>73</v>
      </c>
      <c r="T76" s="84">
        <v>69</v>
      </c>
      <c r="U76" s="84">
        <v>64</v>
      </c>
      <c r="V76" s="84">
        <v>60</v>
      </c>
      <c r="W76" s="84">
        <v>55</v>
      </c>
      <c r="X76" s="85">
        <v>51</v>
      </c>
      <c r="Z76" s="662"/>
      <c r="AA76" s="665"/>
      <c r="AB76" s="82" t="s">
        <v>136</v>
      </c>
      <c r="AC76" s="83">
        <v>81.978688202586582</v>
      </c>
      <c r="AD76" s="84">
        <v>79</v>
      </c>
      <c r="AE76" s="84">
        <v>77</v>
      </c>
      <c r="AF76" s="84">
        <v>76</v>
      </c>
      <c r="AG76" s="84">
        <v>74</v>
      </c>
      <c r="AH76" s="84">
        <v>72</v>
      </c>
      <c r="AI76" s="84">
        <v>70</v>
      </c>
      <c r="AJ76" s="85">
        <v>68.051636109317073</v>
      </c>
      <c r="AL76" s="662"/>
      <c r="AM76" s="665"/>
      <c r="AN76" s="82" t="s">
        <v>136</v>
      </c>
      <c r="AO76" s="83">
        <v>77</v>
      </c>
      <c r="AP76" s="84">
        <v>77</v>
      </c>
      <c r="AQ76" s="84">
        <v>77</v>
      </c>
      <c r="AR76" s="84">
        <v>77</v>
      </c>
      <c r="AS76" s="84">
        <v>77</v>
      </c>
      <c r="AT76" s="84">
        <v>77</v>
      </c>
      <c r="AU76" s="84">
        <v>77</v>
      </c>
      <c r="AV76" s="85">
        <v>77</v>
      </c>
    </row>
    <row r="77" spans="1:48">
      <c r="A77">
        <v>77</v>
      </c>
      <c r="B77" s="662"/>
      <c r="C77" s="666">
        <v>110</v>
      </c>
      <c r="D77" s="86" t="s">
        <v>133</v>
      </c>
      <c r="E77" s="87">
        <v>96</v>
      </c>
      <c r="F77" s="88">
        <v>91</v>
      </c>
      <c r="G77" s="88">
        <v>86</v>
      </c>
      <c r="H77" s="88">
        <v>81</v>
      </c>
      <c r="I77" s="88">
        <v>76</v>
      </c>
      <c r="J77" s="88">
        <v>71</v>
      </c>
      <c r="K77" s="88">
        <v>66</v>
      </c>
      <c r="L77" s="89">
        <v>61</v>
      </c>
      <c r="N77" s="662"/>
      <c r="O77" s="666">
        <v>110</v>
      </c>
      <c r="P77" s="86" t="str">
        <f>+P75</f>
        <v>48-X</v>
      </c>
      <c r="Q77" s="87">
        <v>96</v>
      </c>
      <c r="R77" s="88">
        <v>91</v>
      </c>
      <c r="S77" s="88">
        <v>86</v>
      </c>
      <c r="T77" s="88">
        <v>81</v>
      </c>
      <c r="U77" s="88">
        <v>76</v>
      </c>
      <c r="V77" s="88">
        <v>71</v>
      </c>
      <c r="W77" s="88">
        <v>66</v>
      </c>
      <c r="X77" s="89">
        <v>61</v>
      </c>
      <c r="Z77" s="662"/>
      <c r="AA77" s="666">
        <v>110</v>
      </c>
      <c r="AB77" s="86" t="str">
        <f>+AB75</f>
        <v>48-X</v>
      </c>
      <c r="AC77" s="87">
        <v>96.339841945160188</v>
      </c>
      <c r="AD77" s="88">
        <v>91</v>
      </c>
      <c r="AE77" s="88">
        <v>86</v>
      </c>
      <c r="AF77" s="88">
        <v>81</v>
      </c>
      <c r="AG77" s="88">
        <v>76</v>
      </c>
      <c r="AH77" s="88">
        <v>71</v>
      </c>
      <c r="AI77" s="88">
        <v>66</v>
      </c>
      <c r="AJ77" s="89">
        <v>61.000836315344564</v>
      </c>
      <c r="AL77" s="662"/>
      <c r="AM77" s="666">
        <v>110</v>
      </c>
      <c r="AN77" s="86" t="str">
        <f>+AN75</f>
        <v>48-X</v>
      </c>
      <c r="AO77" s="87">
        <v>87</v>
      </c>
      <c r="AP77" s="88">
        <v>85</v>
      </c>
      <c r="AQ77" s="88">
        <v>83</v>
      </c>
      <c r="AR77" s="88">
        <v>81</v>
      </c>
      <c r="AS77" s="88">
        <v>79</v>
      </c>
      <c r="AT77" s="88">
        <v>77</v>
      </c>
      <c r="AU77" s="88">
        <v>75</v>
      </c>
      <c r="AV77" s="89">
        <v>73</v>
      </c>
    </row>
    <row r="78" spans="1:48" ht="15" thickBot="1">
      <c r="A78">
        <v>78</v>
      </c>
      <c r="B78" s="662"/>
      <c r="C78" s="667"/>
      <c r="D78" s="90" t="s">
        <v>136</v>
      </c>
      <c r="E78" s="87">
        <v>101</v>
      </c>
      <c r="F78" s="88">
        <v>95</v>
      </c>
      <c r="G78" s="88">
        <v>90</v>
      </c>
      <c r="H78" s="88">
        <v>85</v>
      </c>
      <c r="I78" s="88">
        <v>79</v>
      </c>
      <c r="J78" s="88">
        <v>74</v>
      </c>
      <c r="K78" s="88">
        <v>69</v>
      </c>
      <c r="L78" s="89">
        <v>64</v>
      </c>
      <c r="N78" s="662"/>
      <c r="O78" s="667"/>
      <c r="P78" s="90" t="str">
        <f>+P76</f>
        <v>48-XL</v>
      </c>
      <c r="Q78" s="87">
        <v>101</v>
      </c>
      <c r="R78" s="88">
        <v>95</v>
      </c>
      <c r="S78" s="88">
        <v>90</v>
      </c>
      <c r="T78" s="88">
        <v>85</v>
      </c>
      <c r="U78" s="88">
        <v>79</v>
      </c>
      <c r="V78" s="88">
        <v>74</v>
      </c>
      <c r="W78" s="88">
        <v>69</v>
      </c>
      <c r="X78" s="89">
        <v>64</v>
      </c>
      <c r="Z78" s="662"/>
      <c r="AA78" s="667"/>
      <c r="AB78" s="90" t="str">
        <f>+AB76</f>
        <v>48-XL</v>
      </c>
      <c r="AC78" s="87">
        <v>101.11573199125277</v>
      </c>
      <c r="AD78" s="88">
        <v>96</v>
      </c>
      <c r="AE78" s="88">
        <v>91</v>
      </c>
      <c r="AF78" s="88">
        <v>86</v>
      </c>
      <c r="AG78" s="88">
        <v>82</v>
      </c>
      <c r="AH78" s="88">
        <v>77</v>
      </c>
      <c r="AI78" s="88">
        <v>72</v>
      </c>
      <c r="AJ78" s="89">
        <v>68.051636109317073</v>
      </c>
      <c r="AL78" s="662"/>
      <c r="AM78" s="667"/>
      <c r="AN78" s="90" t="str">
        <f>+AN76</f>
        <v>48-XL</v>
      </c>
      <c r="AO78" s="87">
        <v>84</v>
      </c>
      <c r="AP78" s="88">
        <v>83</v>
      </c>
      <c r="AQ78" s="88">
        <v>82</v>
      </c>
      <c r="AR78" s="88">
        <v>81</v>
      </c>
      <c r="AS78" s="88">
        <v>80</v>
      </c>
      <c r="AT78" s="88">
        <v>79</v>
      </c>
      <c r="AU78" s="88">
        <v>78</v>
      </c>
      <c r="AV78" s="89">
        <v>77</v>
      </c>
    </row>
    <row r="79" spans="1:48">
      <c r="A79">
        <v>79</v>
      </c>
      <c r="B79" s="662"/>
      <c r="C79" s="664">
        <v>120</v>
      </c>
      <c r="D79" s="78" t="s">
        <v>133</v>
      </c>
      <c r="E79" s="83">
        <v>113</v>
      </c>
      <c r="F79" s="84">
        <v>107</v>
      </c>
      <c r="G79" s="84">
        <v>101</v>
      </c>
      <c r="H79" s="84">
        <v>96</v>
      </c>
      <c r="I79" s="84">
        <v>90</v>
      </c>
      <c r="J79" s="84">
        <v>85</v>
      </c>
      <c r="K79" s="84">
        <v>79</v>
      </c>
      <c r="L79" s="85">
        <v>74</v>
      </c>
      <c r="N79" s="662"/>
      <c r="O79" s="664">
        <f>+O77+10</f>
        <v>120</v>
      </c>
      <c r="P79" s="78" t="s">
        <v>133</v>
      </c>
      <c r="Q79" s="83">
        <v>113</v>
      </c>
      <c r="R79" s="84">
        <v>107</v>
      </c>
      <c r="S79" s="84">
        <v>101</v>
      </c>
      <c r="T79" s="84">
        <v>96</v>
      </c>
      <c r="U79" s="84">
        <v>90</v>
      </c>
      <c r="V79" s="84">
        <v>85</v>
      </c>
      <c r="W79" s="84">
        <v>79</v>
      </c>
      <c r="X79" s="85">
        <v>74</v>
      </c>
      <c r="Z79" s="662"/>
      <c r="AA79" s="664">
        <f>+AA77+10</f>
        <v>120</v>
      </c>
      <c r="AB79" s="78" t="s">
        <v>133</v>
      </c>
      <c r="AC79" s="83">
        <v>112.56102236623036</v>
      </c>
      <c r="AD79" s="84">
        <v>106</v>
      </c>
      <c r="AE79" s="84">
        <v>101</v>
      </c>
      <c r="AF79" s="84">
        <v>95</v>
      </c>
      <c r="AG79" s="84">
        <v>89</v>
      </c>
      <c r="AH79" s="84">
        <v>83</v>
      </c>
      <c r="AI79" s="84">
        <v>78</v>
      </c>
      <c r="AJ79" s="85">
        <v>72.456167517023303</v>
      </c>
      <c r="AL79" s="662"/>
      <c r="AM79" s="664">
        <f>+AM77+10</f>
        <v>120</v>
      </c>
      <c r="AN79" s="78" t="s">
        <v>133</v>
      </c>
      <c r="AO79" s="83">
        <v>107</v>
      </c>
      <c r="AP79" s="84">
        <v>102</v>
      </c>
      <c r="AQ79" s="84">
        <v>97</v>
      </c>
      <c r="AR79" s="84">
        <v>92</v>
      </c>
      <c r="AS79" s="84">
        <v>87</v>
      </c>
      <c r="AT79" s="84">
        <v>82</v>
      </c>
      <c r="AU79" s="84">
        <v>77</v>
      </c>
      <c r="AV79" s="85">
        <v>73</v>
      </c>
    </row>
    <row r="80" spans="1:48" ht="15" thickBot="1">
      <c r="A80">
        <v>80</v>
      </c>
      <c r="B80" s="662"/>
      <c r="C80" s="665"/>
      <c r="D80" s="82" t="s">
        <v>136</v>
      </c>
      <c r="E80" s="83">
        <v>120</v>
      </c>
      <c r="F80" s="84">
        <v>114</v>
      </c>
      <c r="G80" s="84">
        <v>108</v>
      </c>
      <c r="H80" s="84">
        <v>102</v>
      </c>
      <c r="I80" s="84">
        <v>96</v>
      </c>
      <c r="J80" s="84">
        <v>90</v>
      </c>
      <c r="K80" s="84">
        <v>84</v>
      </c>
      <c r="L80" s="85">
        <v>78</v>
      </c>
      <c r="N80" s="662"/>
      <c r="O80" s="665"/>
      <c r="P80" s="82" t="s">
        <v>136</v>
      </c>
      <c r="Q80" s="83">
        <v>120</v>
      </c>
      <c r="R80" s="84">
        <v>114</v>
      </c>
      <c r="S80" s="84">
        <v>108</v>
      </c>
      <c r="T80" s="84">
        <v>102</v>
      </c>
      <c r="U80" s="84">
        <v>96</v>
      </c>
      <c r="V80" s="84">
        <v>90</v>
      </c>
      <c r="W80" s="84">
        <v>84</v>
      </c>
      <c r="X80" s="85">
        <v>78</v>
      </c>
      <c r="Z80" s="662"/>
      <c r="AA80" s="665"/>
      <c r="AB80" s="82" t="s">
        <v>136</v>
      </c>
      <c r="AC80" s="83">
        <v>119.66093225690105</v>
      </c>
      <c r="AD80" s="84">
        <v>113</v>
      </c>
      <c r="AE80" s="84">
        <v>107</v>
      </c>
      <c r="AF80" s="84">
        <v>100</v>
      </c>
      <c r="AG80" s="84">
        <v>94</v>
      </c>
      <c r="AH80" s="84">
        <v>88</v>
      </c>
      <c r="AI80" s="84">
        <v>81</v>
      </c>
      <c r="AJ80" s="85">
        <v>75.693890435442569</v>
      </c>
      <c r="AL80" s="662"/>
      <c r="AM80" s="665"/>
      <c r="AN80" s="82" t="s">
        <v>136</v>
      </c>
      <c r="AO80" s="83">
        <v>103</v>
      </c>
      <c r="AP80" s="84">
        <v>99</v>
      </c>
      <c r="AQ80" s="84">
        <v>95</v>
      </c>
      <c r="AR80" s="84">
        <v>91</v>
      </c>
      <c r="AS80" s="84">
        <v>88</v>
      </c>
      <c r="AT80" s="84">
        <v>84</v>
      </c>
      <c r="AU80" s="84">
        <v>80</v>
      </c>
      <c r="AV80" s="85">
        <v>77</v>
      </c>
    </row>
    <row r="81" spans="1:48">
      <c r="A81">
        <v>81</v>
      </c>
      <c r="B81" s="662"/>
      <c r="C81" s="666">
        <v>130</v>
      </c>
      <c r="D81" s="86" t="s">
        <v>133</v>
      </c>
      <c r="E81" s="87">
        <v>130</v>
      </c>
      <c r="F81" s="88">
        <v>124</v>
      </c>
      <c r="G81" s="88">
        <v>118</v>
      </c>
      <c r="H81" s="88">
        <v>112</v>
      </c>
      <c r="I81" s="88">
        <v>106</v>
      </c>
      <c r="J81" s="88">
        <v>100</v>
      </c>
      <c r="K81" s="88">
        <v>94</v>
      </c>
      <c r="L81" s="89">
        <v>88</v>
      </c>
      <c r="N81" s="662"/>
      <c r="O81" s="666">
        <f>+O79+10</f>
        <v>130</v>
      </c>
      <c r="P81" s="86" t="str">
        <f>+P79</f>
        <v>48-X</v>
      </c>
      <c r="Q81" s="87">
        <v>130</v>
      </c>
      <c r="R81" s="88">
        <v>124</v>
      </c>
      <c r="S81" s="88">
        <v>118</v>
      </c>
      <c r="T81" s="88">
        <v>112</v>
      </c>
      <c r="U81" s="88">
        <v>106</v>
      </c>
      <c r="V81" s="88">
        <v>100</v>
      </c>
      <c r="W81" s="88">
        <v>94</v>
      </c>
      <c r="X81" s="89">
        <v>88</v>
      </c>
      <c r="Z81" s="662"/>
      <c r="AA81" s="666">
        <f>+AA79+10</f>
        <v>130</v>
      </c>
      <c r="AB81" s="86" t="str">
        <f>+AB79</f>
        <v>48-X</v>
      </c>
      <c r="AC81" s="87">
        <v>129.5913706441724</v>
      </c>
      <c r="AD81" s="88">
        <v>123</v>
      </c>
      <c r="AE81" s="88">
        <v>117</v>
      </c>
      <c r="AF81" s="88">
        <v>111</v>
      </c>
      <c r="AG81" s="88">
        <v>105</v>
      </c>
      <c r="AH81" s="88">
        <v>99</v>
      </c>
      <c r="AI81" s="88">
        <v>93</v>
      </c>
      <c r="AJ81" s="89">
        <v>87.796830647417181</v>
      </c>
      <c r="AL81" s="662"/>
      <c r="AM81" s="666">
        <f>+AM79+10</f>
        <v>130</v>
      </c>
      <c r="AN81" s="86" t="str">
        <f>+AN79</f>
        <v>48-X</v>
      </c>
      <c r="AO81" s="87">
        <v>129</v>
      </c>
      <c r="AP81" s="88">
        <v>121</v>
      </c>
      <c r="AQ81" s="88">
        <v>114</v>
      </c>
      <c r="AR81" s="88">
        <v>107</v>
      </c>
      <c r="AS81" s="88">
        <v>99</v>
      </c>
      <c r="AT81" s="88">
        <v>92</v>
      </c>
      <c r="AU81" s="88">
        <v>85</v>
      </c>
      <c r="AV81" s="89">
        <v>78</v>
      </c>
    </row>
    <row r="82" spans="1:48" ht="15" thickBot="1">
      <c r="A82">
        <v>82</v>
      </c>
      <c r="B82" s="662"/>
      <c r="C82" s="667"/>
      <c r="D82" s="90" t="s">
        <v>136</v>
      </c>
      <c r="E82" s="87">
        <v>139</v>
      </c>
      <c r="F82" s="88">
        <v>132</v>
      </c>
      <c r="G82" s="88">
        <v>125</v>
      </c>
      <c r="H82" s="88">
        <v>118</v>
      </c>
      <c r="I82" s="88">
        <v>112</v>
      </c>
      <c r="J82" s="88">
        <v>105</v>
      </c>
      <c r="K82" s="88">
        <v>98</v>
      </c>
      <c r="L82" s="89">
        <v>92</v>
      </c>
      <c r="N82" s="662"/>
      <c r="O82" s="667"/>
      <c r="P82" s="90" t="str">
        <f>+P80</f>
        <v>48-XL</v>
      </c>
      <c r="Q82" s="87">
        <v>139</v>
      </c>
      <c r="R82" s="88">
        <v>132</v>
      </c>
      <c r="S82" s="88">
        <v>125</v>
      </c>
      <c r="T82" s="88">
        <v>118</v>
      </c>
      <c r="U82" s="88">
        <v>112</v>
      </c>
      <c r="V82" s="88">
        <v>105</v>
      </c>
      <c r="W82" s="88">
        <v>98</v>
      </c>
      <c r="X82" s="89">
        <v>92</v>
      </c>
      <c r="Z82" s="662"/>
      <c r="AA82" s="667"/>
      <c r="AB82" s="90" t="str">
        <f>+AB80</f>
        <v>48-XL</v>
      </c>
      <c r="AC82" s="87">
        <v>139.138130323007</v>
      </c>
      <c r="AD82" s="88">
        <v>132</v>
      </c>
      <c r="AE82" s="88">
        <v>125</v>
      </c>
      <c r="AF82" s="88">
        <v>118</v>
      </c>
      <c r="AG82" s="88">
        <v>111</v>
      </c>
      <c r="AH82" s="88">
        <v>105</v>
      </c>
      <c r="AI82" s="88">
        <v>98</v>
      </c>
      <c r="AJ82" s="89">
        <v>91.437815533129822</v>
      </c>
      <c r="AL82" s="662"/>
      <c r="AM82" s="667"/>
      <c r="AN82" s="90" t="str">
        <f>+AN80</f>
        <v>48-XL</v>
      </c>
      <c r="AO82" s="87">
        <v>124</v>
      </c>
      <c r="AP82" s="88">
        <v>117</v>
      </c>
      <c r="AQ82" s="88">
        <v>110</v>
      </c>
      <c r="AR82" s="88">
        <v>103</v>
      </c>
      <c r="AS82" s="88">
        <v>97</v>
      </c>
      <c r="AT82" s="88">
        <v>90</v>
      </c>
      <c r="AU82" s="88">
        <v>83</v>
      </c>
      <c r="AV82" s="89">
        <v>77</v>
      </c>
    </row>
    <row r="83" spans="1:48">
      <c r="A83">
        <v>83</v>
      </c>
      <c r="B83" s="662"/>
      <c r="C83" s="664">
        <v>140</v>
      </c>
      <c r="D83" s="78" t="s">
        <v>133</v>
      </c>
      <c r="E83" s="83">
        <v>146</v>
      </c>
      <c r="F83" s="84">
        <v>139</v>
      </c>
      <c r="G83" s="84">
        <v>133</v>
      </c>
      <c r="H83" s="84">
        <v>126</v>
      </c>
      <c r="I83" s="84">
        <v>120</v>
      </c>
      <c r="J83" s="84">
        <v>113</v>
      </c>
      <c r="K83" s="84">
        <v>107</v>
      </c>
      <c r="L83" s="85">
        <v>101</v>
      </c>
      <c r="N83" s="662"/>
      <c r="O83" s="664">
        <f>+O81+10</f>
        <v>140</v>
      </c>
      <c r="P83" s="78" t="s">
        <v>133</v>
      </c>
      <c r="Q83" s="83">
        <v>146</v>
      </c>
      <c r="R83" s="84">
        <v>139</v>
      </c>
      <c r="S83" s="84">
        <v>133</v>
      </c>
      <c r="T83" s="84">
        <v>126</v>
      </c>
      <c r="U83" s="84">
        <v>120</v>
      </c>
      <c r="V83" s="84">
        <v>113</v>
      </c>
      <c r="W83" s="84">
        <v>107</v>
      </c>
      <c r="X83" s="85">
        <v>101</v>
      </c>
      <c r="Z83" s="662"/>
      <c r="AA83" s="664">
        <f>+AA81+10</f>
        <v>140</v>
      </c>
      <c r="AB83" s="78" t="s">
        <v>133</v>
      </c>
      <c r="AC83" s="83">
        <v>146.31969182742068</v>
      </c>
      <c r="AD83" s="84">
        <v>139</v>
      </c>
      <c r="AE83" s="84">
        <v>133</v>
      </c>
      <c r="AF83" s="84">
        <v>127</v>
      </c>
      <c r="AG83" s="84">
        <v>120</v>
      </c>
      <c r="AH83" s="84">
        <v>114</v>
      </c>
      <c r="AI83" s="84">
        <v>107</v>
      </c>
      <c r="AJ83" s="85">
        <v>101.34934531757592</v>
      </c>
      <c r="AL83" s="662"/>
      <c r="AM83" s="664">
        <f>+AM81+10</f>
        <v>140</v>
      </c>
      <c r="AN83" s="78" t="s">
        <v>133</v>
      </c>
      <c r="AO83" s="83">
        <v>146</v>
      </c>
      <c r="AP83" s="84">
        <v>138</v>
      </c>
      <c r="AQ83" s="84">
        <v>130</v>
      </c>
      <c r="AR83" s="84">
        <v>123</v>
      </c>
      <c r="AS83" s="84">
        <v>115</v>
      </c>
      <c r="AT83" s="84">
        <v>108</v>
      </c>
      <c r="AU83" s="84">
        <v>100</v>
      </c>
      <c r="AV83" s="85">
        <v>93</v>
      </c>
    </row>
    <row r="84" spans="1:48" ht="15" thickBot="1">
      <c r="A84">
        <v>84</v>
      </c>
      <c r="B84" s="662"/>
      <c r="C84" s="665"/>
      <c r="D84" s="82" t="s">
        <v>136</v>
      </c>
      <c r="E84" s="83">
        <v>159</v>
      </c>
      <c r="F84" s="84">
        <v>151</v>
      </c>
      <c r="G84" s="84">
        <v>143</v>
      </c>
      <c r="H84" s="84">
        <v>136</v>
      </c>
      <c r="I84" s="84">
        <v>128</v>
      </c>
      <c r="J84" s="84">
        <v>121</v>
      </c>
      <c r="K84" s="84">
        <v>113</v>
      </c>
      <c r="L84" s="85">
        <v>106</v>
      </c>
      <c r="N84" s="662"/>
      <c r="O84" s="665"/>
      <c r="P84" s="82" t="s">
        <v>136</v>
      </c>
      <c r="Q84" s="83">
        <v>159</v>
      </c>
      <c r="R84" s="84">
        <v>151</v>
      </c>
      <c r="S84" s="84">
        <v>143</v>
      </c>
      <c r="T84" s="84">
        <v>136</v>
      </c>
      <c r="U84" s="84">
        <v>128</v>
      </c>
      <c r="V84" s="84">
        <v>121</v>
      </c>
      <c r="W84" s="84">
        <v>113</v>
      </c>
      <c r="X84" s="85">
        <v>106</v>
      </c>
      <c r="Z84" s="662"/>
      <c r="AA84" s="665"/>
      <c r="AB84" s="82" t="s">
        <v>136</v>
      </c>
      <c r="AC84" s="83">
        <v>158.85793712918777</v>
      </c>
      <c r="AD84" s="84">
        <v>151</v>
      </c>
      <c r="AE84" s="84">
        <v>143</v>
      </c>
      <c r="AF84" s="84">
        <v>136</v>
      </c>
      <c r="AG84" s="84">
        <v>128</v>
      </c>
      <c r="AH84" s="84">
        <v>121</v>
      </c>
      <c r="AI84" s="84">
        <v>113</v>
      </c>
      <c r="AJ84" s="85">
        <v>106.34222540849791</v>
      </c>
      <c r="AL84" s="662"/>
      <c r="AM84" s="665"/>
      <c r="AN84" s="82" t="s">
        <v>136</v>
      </c>
      <c r="AO84" s="83">
        <v>146</v>
      </c>
      <c r="AP84" s="84">
        <v>138</v>
      </c>
      <c r="AQ84" s="84">
        <v>130</v>
      </c>
      <c r="AR84" s="84">
        <v>122</v>
      </c>
      <c r="AS84" s="84">
        <v>114</v>
      </c>
      <c r="AT84" s="84">
        <v>106</v>
      </c>
      <c r="AU84" s="84">
        <v>98</v>
      </c>
      <c r="AV84" s="85">
        <v>90</v>
      </c>
    </row>
    <row r="85" spans="1:48">
      <c r="A85">
        <v>85</v>
      </c>
      <c r="B85" s="662"/>
      <c r="C85" s="666">
        <v>150</v>
      </c>
      <c r="D85" s="86" t="s">
        <v>133</v>
      </c>
      <c r="E85" s="87">
        <v>163</v>
      </c>
      <c r="F85" s="88">
        <v>156</v>
      </c>
      <c r="G85" s="88">
        <v>149</v>
      </c>
      <c r="H85" s="88">
        <v>142</v>
      </c>
      <c r="I85" s="88">
        <v>135</v>
      </c>
      <c r="J85" s="88">
        <v>128</v>
      </c>
      <c r="K85" s="88">
        <v>121</v>
      </c>
      <c r="L85" s="89">
        <v>115</v>
      </c>
      <c r="N85" s="662"/>
      <c r="O85" s="666">
        <f>+O83+10</f>
        <v>150</v>
      </c>
      <c r="P85" s="86" t="str">
        <f>+P83</f>
        <v>48-X</v>
      </c>
      <c r="Q85" s="87">
        <v>163</v>
      </c>
      <c r="R85" s="88">
        <v>156</v>
      </c>
      <c r="S85" s="88">
        <v>149</v>
      </c>
      <c r="T85" s="88">
        <v>142</v>
      </c>
      <c r="U85" s="88">
        <v>135</v>
      </c>
      <c r="V85" s="88">
        <v>128</v>
      </c>
      <c r="W85" s="88">
        <v>121</v>
      </c>
      <c r="X85" s="89">
        <v>115</v>
      </c>
      <c r="Z85" s="662"/>
      <c r="AA85" s="666">
        <f>+AA83+10</f>
        <v>150</v>
      </c>
      <c r="AB85" s="86" t="str">
        <f>+AB83</f>
        <v>48-X</v>
      </c>
      <c r="AC85" s="87">
        <v>162.50853130486078</v>
      </c>
      <c r="AD85" s="88">
        <v>155</v>
      </c>
      <c r="AE85" s="88">
        <v>148</v>
      </c>
      <c r="AF85" s="88">
        <v>142</v>
      </c>
      <c r="AG85" s="88">
        <v>135</v>
      </c>
      <c r="AH85" s="88">
        <v>128</v>
      </c>
      <c r="AI85" s="88">
        <v>121</v>
      </c>
      <c r="AJ85" s="89">
        <v>114.87825310461886</v>
      </c>
      <c r="AL85" s="662"/>
      <c r="AM85" s="666">
        <f>+AM83+10</f>
        <v>150</v>
      </c>
      <c r="AN85" s="86" t="str">
        <f>+AN83</f>
        <v>48-X</v>
      </c>
      <c r="AO85" s="87">
        <v>163</v>
      </c>
      <c r="AP85" s="88">
        <v>155</v>
      </c>
      <c r="AQ85" s="88">
        <v>147</v>
      </c>
      <c r="AR85" s="88">
        <v>139</v>
      </c>
      <c r="AS85" s="88">
        <v>132</v>
      </c>
      <c r="AT85" s="88">
        <v>124</v>
      </c>
      <c r="AU85" s="88">
        <v>116</v>
      </c>
      <c r="AV85" s="89">
        <v>109</v>
      </c>
    </row>
    <row r="86" spans="1:48" ht="15" thickBot="1">
      <c r="A86">
        <v>86</v>
      </c>
      <c r="B86" s="662"/>
      <c r="C86" s="667"/>
      <c r="D86" s="90" t="s">
        <v>136</v>
      </c>
      <c r="E86" s="87">
        <v>180</v>
      </c>
      <c r="F86" s="88">
        <v>171</v>
      </c>
      <c r="G86" s="88">
        <v>163</v>
      </c>
      <c r="H86" s="88">
        <v>155</v>
      </c>
      <c r="I86" s="88">
        <v>146</v>
      </c>
      <c r="J86" s="88">
        <v>138</v>
      </c>
      <c r="K86" s="88">
        <v>130</v>
      </c>
      <c r="L86" s="89">
        <v>122</v>
      </c>
      <c r="N86" s="662"/>
      <c r="O86" s="667"/>
      <c r="P86" s="90" t="str">
        <f>+P84</f>
        <v>48-XL</v>
      </c>
      <c r="Q86" s="87">
        <v>180</v>
      </c>
      <c r="R86" s="88">
        <v>171</v>
      </c>
      <c r="S86" s="88">
        <v>163</v>
      </c>
      <c r="T86" s="88">
        <v>155</v>
      </c>
      <c r="U86" s="88">
        <v>146</v>
      </c>
      <c r="V86" s="88">
        <v>138</v>
      </c>
      <c r="W86" s="88">
        <v>130</v>
      </c>
      <c r="X86" s="89">
        <v>122</v>
      </c>
      <c r="Z86" s="662"/>
      <c r="AA86" s="667"/>
      <c r="AB86" s="90" t="str">
        <f>+AB84</f>
        <v>48-XL</v>
      </c>
      <c r="AC86" s="87">
        <v>178.65754784250305</v>
      </c>
      <c r="AD86" s="88">
        <v>170</v>
      </c>
      <c r="AE86" s="88">
        <v>162</v>
      </c>
      <c r="AF86" s="88">
        <v>154</v>
      </c>
      <c r="AG86" s="88">
        <v>146</v>
      </c>
      <c r="AH86" s="88">
        <v>137</v>
      </c>
      <c r="AI86" s="88">
        <v>129</v>
      </c>
      <c r="AJ86" s="89">
        <v>121.56833680715039</v>
      </c>
      <c r="AL86" s="662"/>
      <c r="AM86" s="667"/>
      <c r="AN86" s="90" t="str">
        <f>+AN84</f>
        <v>48-XL</v>
      </c>
      <c r="AO86" s="87">
        <v>170</v>
      </c>
      <c r="AP86" s="88">
        <v>160</v>
      </c>
      <c r="AQ86" s="88">
        <v>151</v>
      </c>
      <c r="AR86" s="88">
        <v>142</v>
      </c>
      <c r="AS86" s="88">
        <v>132</v>
      </c>
      <c r="AT86" s="88">
        <v>123</v>
      </c>
      <c r="AU86" s="88">
        <v>114</v>
      </c>
      <c r="AV86" s="89">
        <v>105</v>
      </c>
    </row>
    <row r="87" spans="1:48">
      <c r="A87">
        <v>87</v>
      </c>
      <c r="B87" s="662"/>
      <c r="C87" s="664">
        <v>160</v>
      </c>
      <c r="D87" s="78" t="s">
        <v>133</v>
      </c>
      <c r="E87" s="83">
        <v>180</v>
      </c>
      <c r="F87" s="84">
        <v>172</v>
      </c>
      <c r="G87" s="84">
        <v>165</v>
      </c>
      <c r="H87" s="84">
        <v>157</v>
      </c>
      <c r="I87" s="84">
        <v>150</v>
      </c>
      <c r="J87" s="84">
        <v>142</v>
      </c>
      <c r="K87" s="84">
        <v>135</v>
      </c>
      <c r="L87" s="85">
        <v>128</v>
      </c>
      <c r="N87" s="662"/>
      <c r="O87" s="664">
        <f>+O85+10</f>
        <v>160</v>
      </c>
      <c r="P87" s="78" t="s">
        <v>133</v>
      </c>
      <c r="Q87" s="83">
        <v>180</v>
      </c>
      <c r="R87" s="84">
        <v>172</v>
      </c>
      <c r="S87" s="84">
        <v>165</v>
      </c>
      <c r="T87" s="84">
        <v>157</v>
      </c>
      <c r="U87" s="84">
        <v>150</v>
      </c>
      <c r="V87" s="84">
        <v>142</v>
      </c>
      <c r="W87" s="84">
        <v>135</v>
      </c>
      <c r="X87" s="85">
        <v>128</v>
      </c>
      <c r="Z87" s="662"/>
      <c r="AA87" s="664">
        <f>+AA85+10</f>
        <v>160</v>
      </c>
      <c r="AB87" s="78" t="s">
        <v>133</v>
      </c>
      <c r="AC87" s="83">
        <v>179.95971907480549</v>
      </c>
      <c r="AD87" s="84">
        <v>172</v>
      </c>
      <c r="AE87" s="84">
        <v>165</v>
      </c>
      <c r="AF87" s="84">
        <v>157</v>
      </c>
      <c r="AG87" s="84">
        <v>150</v>
      </c>
      <c r="AH87" s="84">
        <v>142</v>
      </c>
      <c r="AI87" s="84">
        <v>135</v>
      </c>
      <c r="AJ87" s="85">
        <v>127.61538214204904</v>
      </c>
      <c r="AL87" s="662"/>
      <c r="AM87" s="664">
        <f>+AM85+10</f>
        <v>160</v>
      </c>
      <c r="AN87" s="78" t="s">
        <v>133</v>
      </c>
      <c r="AO87" s="83">
        <v>180</v>
      </c>
      <c r="AP87" s="84">
        <v>172</v>
      </c>
      <c r="AQ87" s="84">
        <v>164</v>
      </c>
      <c r="AR87" s="84">
        <v>157</v>
      </c>
      <c r="AS87" s="84">
        <v>149</v>
      </c>
      <c r="AT87" s="84">
        <v>142</v>
      </c>
      <c r="AU87" s="84">
        <v>134</v>
      </c>
      <c r="AV87" s="85">
        <v>127</v>
      </c>
    </row>
    <row r="88" spans="1:48" ht="15" thickBot="1">
      <c r="A88">
        <v>88</v>
      </c>
      <c r="B88" s="662"/>
      <c r="C88" s="665"/>
      <c r="D88" s="82" t="s">
        <v>136</v>
      </c>
      <c r="E88" s="83">
        <v>198</v>
      </c>
      <c r="F88" s="84">
        <v>189</v>
      </c>
      <c r="G88" s="84">
        <v>180</v>
      </c>
      <c r="H88" s="84">
        <v>171</v>
      </c>
      <c r="I88" s="84">
        <v>163</v>
      </c>
      <c r="J88" s="84">
        <v>154</v>
      </c>
      <c r="K88" s="84">
        <v>145</v>
      </c>
      <c r="L88" s="85">
        <v>137</v>
      </c>
      <c r="N88" s="662"/>
      <c r="O88" s="665"/>
      <c r="P88" s="82" t="s">
        <v>136</v>
      </c>
      <c r="Q88" s="83">
        <v>198</v>
      </c>
      <c r="R88" s="84">
        <v>189</v>
      </c>
      <c r="S88" s="84">
        <v>180</v>
      </c>
      <c r="T88" s="84">
        <v>171</v>
      </c>
      <c r="U88" s="84">
        <v>163</v>
      </c>
      <c r="V88" s="84">
        <v>154</v>
      </c>
      <c r="W88" s="84">
        <v>145</v>
      </c>
      <c r="X88" s="85">
        <v>137</v>
      </c>
      <c r="Z88" s="662"/>
      <c r="AA88" s="665"/>
      <c r="AB88" s="82" t="s">
        <v>136</v>
      </c>
      <c r="AC88" s="83">
        <v>198.41511107451166</v>
      </c>
      <c r="AD88" s="84">
        <v>189</v>
      </c>
      <c r="AE88" s="84">
        <v>180</v>
      </c>
      <c r="AF88" s="84">
        <v>172</v>
      </c>
      <c r="AG88" s="84">
        <v>163</v>
      </c>
      <c r="AH88" s="84">
        <v>154</v>
      </c>
      <c r="AI88" s="84">
        <v>145</v>
      </c>
      <c r="AJ88" s="85">
        <v>137.03584134942471</v>
      </c>
      <c r="AL88" s="662"/>
      <c r="AM88" s="665"/>
      <c r="AN88" s="82" t="s">
        <v>136</v>
      </c>
      <c r="AO88" s="83">
        <v>195</v>
      </c>
      <c r="AP88" s="84">
        <v>184</v>
      </c>
      <c r="AQ88" s="84">
        <v>174</v>
      </c>
      <c r="AR88" s="84">
        <v>163</v>
      </c>
      <c r="AS88" s="84">
        <v>153</v>
      </c>
      <c r="AT88" s="84">
        <v>142</v>
      </c>
      <c r="AU88" s="84">
        <v>132</v>
      </c>
      <c r="AV88" s="85">
        <v>122</v>
      </c>
    </row>
    <row r="89" spans="1:48">
      <c r="A89">
        <v>89</v>
      </c>
      <c r="B89" s="662"/>
      <c r="C89" s="666">
        <v>170</v>
      </c>
      <c r="D89" s="86" t="s">
        <v>133</v>
      </c>
      <c r="E89" s="87">
        <v>197</v>
      </c>
      <c r="F89" s="88">
        <v>189</v>
      </c>
      <c r="G89" s="88">
        <v>181</v>
      </c>
      <c r="H89" s="88">
        <v>173</v>
      </c>
      <c r="I89" s="88">
        <v>165</v>
      </c>
      <c r="J89" s="88">
        <v>157</v>
      </c>
      <c r="K89" s="88">
        <v>149</v>
      </c>
      <c r="L89" s="89">
        <v>141</v>
      </c>
      <c r="N89" s="662"/>
      <c r="O89" s="666">
        <f>+O87+10</f>
        <v>170</v>
      </c>
      <c r="P89" s="86" t="str">
        <f>+P87</f>
        <v>48-X</v>
      </c>
      <c r="Q89" s="87">
        <v>197</v>
      </c>
      <c r="R89" s="88">
        <v>189</v>
      </c>
      <c r="S89" s="88">
        <v>181</v>
      </c>
      <c r="T89" s="88">
        <v>173</v>
      </c>
      <c r="U89" s="88">
        <v>165</v>
      </c>
      <c r="V89" s="88">
        <v>157</v>
      </c>
      <c r="W89" s="88">
        <v>149</v>
      </c>
      <c r="X89" s="89">
        <v>141</v>
      </c>
      <c r="Z89" s="662"/>
      <c r="AA89" s="666">
        <f>+AA87+10</f>
        <v>170</v>
      </c>
      <c r="AB89" s="86" t="str">
        <f>+AB87</f>
        <v>48-X</v>
      </c>
      <c r="AC89" s="87">
        <v>198.1651601318612</v>
      </c>
      <c r="AD89" s="88">
        <v>190</v>
      </c>
      <c r="AE89" s="88">
        <v>181</v>
      </c>
      <c r="AF89" s="88">
        <v>173</v>
      </c>
      <c r="AG89" s="88">
        <v>165</v>
      </c>
      <c r="AH89" s="88">
        <v>157</v>
      </c>
      <c r="AI89" s="88">
        <v>149</v>
      </c>
      <c r="AJ89" s="89">
        <v>141.28288008068998</v>
      </c>
      <c r="AL89" s="662"/>
      <c r="AM89" s="666">
        <f>+AM87+10</f>
        <v>170</v>
      </c>
      <c r="AN89" s="86" t="str">
        <f>+AN87</f>
        <v>48-X</v>
      </c>
      <c r="AO89" s="87">
        <v>198</v>
      </c>
      <c r="AP89" s="88">
        <v>189</v>
      </c>
      <c r="AQ89" s="88">
        <v>181</v>
      </c>
      <c r="AR89" s="88">
        <v>173</v>
      </c>
      <c r="AS89" s="88">
        <v>165</v>
      </c>
      <c r="AT89" s="88">
        <v>157</v>
      </c>
      <c r="AU89" s="88">
        <v>149</v>
      </c>
      <c r="AV89" s="89">
        <v>141</v>
      </c>
    </row>
    <row r="90" spans="1:48" ht="15" thickBot="1">
      <c r="A90">
        <v>90</v>
      </c>
      <c r="B90" s="662"/>
      <c r="C90" s="667"/>
      <c r="D90" s="90" t="s">
        <v>136</v>
      </c>
      <c r="E90" s="87">
        <v>217</v>
      </c>
      <c r="F90" s="88">
        <v>207</v>
      </c>
      <c r="G90" s="88">
        <v>198</v>
      </c>
      <c r="H90" s="88">
        <v>189</v>
      </c>
      <c r="I90" s="88">
        <v>180</v>
      </c>
      <c r="J90" s="88">
        <v>171</v>
      </c>
      <c r="K90" s="88">
        <v>162</v>
      </c>
      <c r="L90" s="89">
        <v>153</v>
      </c>
      <c r="N90" s="662"/>
      <c r="O90" s="667"/>
      <c r="P90" s="90" t="str">
        <f>+P88</f>
        <v>48-XL</v>
      </c>
      <c r="Q90" s="87">
        <v>217</v>
      </c>
      <c r="R90" s="88">
        <v>207</v>
      </c>
      <c r="S90" s="88">
        <v>198</v>
      </c>
      <c r="T90" s="88">
        <v>189</v>
      </c>
      <c r="U90" s="88">
        <v>180</v>
      </c>
      <c r="V90" s="88">
        <v>171</v>
      </c>
      <c r="W90" s="88">
        <v>162</v>
      </c>
      <c r="X90" s="89">
        <v>153</v>
      </c>
      <c r="Z90" s="662"/>
      <c r="AA90" s="667"/>
      <c r="AB90" s="90" t="str">
        <f>+AB88</f>
        <v>48-XL</v>
      </c>
      <c r="AC90" s="87">
        <v>217.8651527158593</v>
      </c>
      <c r="AD90" s="88">
        <v>208</v>
      </c>
      <c r="AE90" s="88">
        <v>199</v>
      </c>
      <c r="AF90" s="88">
        <v>190</v>
      </c>
      <c r="AG90" s="88">
        <v>180</v>
      </c>
      <c r="AH90" s="88">
        <v>171</v>
      </c>
      <c r="AI90" s="88">
        <v>162</v>
      </c>
      <c r="AJ90" s="89">
        <v>153.32501615808926</v>
      </c>
      <c r="AL90" s="662"/>
      <c r="AM90" s="667"/>
      <c r="AN90" s="90" t="str">
        <f>+AN88</f>
        <v>48-XL</v>
      </c>
      <c r="AO90" s="87">
        <v>218</v>
      </c>
      <c r="AP90" s="88">
        <v>206</v>
      </c>
      <c r="AQ90" s="88">
        <v>195</v>
      </c>
      <c r="AR90" s="88">
        <v>184</v>
      </c>
      <c r="AS90" s="88">
        <v>173</v>
      </c>
      <c r="AT90" s="88">
        <v>162</v>
      </c>
      <c r="AU90" s="88">
        <v>151</v>
      </c>
      <c r="AV90" s="89">
        <v>140</v>
      </c>
    </row>
    <row r="91" spans="1:48">
      <c r="A91">
        <v>91</v>
      </c>
      <c r="B91" s="662"/>
      <c r="C91" s="664">
        <v>180</v>
      </c>
      <c r="D91" s="78" t="s">
        <v>133</v>
      </c>
      <c r="E91" s="83">
        <v>215</v>
      </c>
      <c r="F91" s="84">
        <v>206</v>
      </c>
      <c r="G91" s="84">
        <v>197</v>
      </c>
      <c r="H91" s="84">
        <v>189</v>
      </c>
      <c r="I91" s="84">
        <v>180</v>
      </c>
      <c r="J91" s="84">
        <v>172</v>
      </c>
      <c r="K91" s="84">
        <v>163</v>
      </c>
      <c r="L91" s="85">
        <v>155</v>
      </c>
      <c r="N91" s="662"/>
      <c r="O91" s="664">
        <f>+O89+10</f>
        <v>180</v>
      </c>
      <c r="P91" s="78" t="s">
        <v>133</v>
      </c>
      <c r="Q91" s="83">
        <v>215</v>
      </c>
      <c r="R91" s="84">
        <v>206</v>
      </c>
      <c r="S91" s="84">
        <v>197</v>
      </c>
      <c r="T91" s="84">
        <v>189</v>
      </c>
      <c r="U91" s="84">
        <v>180</v>
      </c>
      <c r="V91" s="84">
        <v>172</v>
      </c>
      <c r="W91" s="84">
        <v>163</v>
      </c>
      <c r="X91" s="85">
        <v>155</v>
      </c>
      <c r="Z91" s="662"/>
      <c r="AA91" s="664">
        <f>+AA89+10</f>
        <v>180</v>
      </c>
      <c r="AB91" s="78" t="s">
        <v>133</v>
      </c>
      <c r="AC91" s="83">
        <v>216.05126400073348</v>
      </c>
      <c r="AD91" s="84">
        <v>207</v>
      </c>
      <c r="AE91" s="84">
        <v>198</v>
      </c>
      <c r="AF91" s="84">
        <v>190</v>
      </c>
      <c r="AG91" s="84">
        <v>181</v>
      </c>
      <c r="AH91" s="84">
        <v>172</v>
      </c>
      <c r="AI91" s="84">
        <v>164</v>
      </c>
      <c r="AJ91" s="85">
        <v>155.52080881083054</v>
      </c>
      <c r="AL91" s="662"/>
      <c r="AM91" s="664">
        <f>+AM89+10</f>
        <v>180</v>
      </c>
      <c r="AN91" s="78" t="s">
        <v>133</v>
      </c>
      <c r="AO91" s="83">
        <v>216</v>
      </c>
      <c r="AP91" s="84">
        <v>207</v>
      </c>
      <c r="AQ91" s="84">
        <v>198</v>
      </c>
      <c r="AR91" s="84">
        <v>190</v>
      </c>
      <c r="AS91" s="84">
        <v>181</v>
      </c>
      <c r="AT91" s="84">
        <v>173</v>
      </c>
      <c r="AU91" s="84">
        <v>164</v>
      </c>
      <c r="AV91" s="85">
        <v>156</v>
      </c>
    </row>
    <row r="92" spans="1:48" ht="15" thickBot="1">
      <c r="A92">
        <v>92</v>
      </c>
      <c r="B92" s="662"/>
      <c r="C92" s="665"/>
      <c r="D92" s="82" t="s">
        <v>136</v>
      </c>
      <c r="E92" s="83">
        <v>236</v>
      </c>
      <c r="F92" s="84">
        <v>226</v>
      </c>
      <c r="G92" s="84">
        <v>217</v>
      </c>
      <c r="H92" s="84">
        <v>207</v>
      </c>
      <c r="I92" s="84">
        <v>198</v>
      </c>
      <c r="J92" s="84">
        <v>188</v>
      </c>
      <c r="K92" s="84">
        <v>179</v>
      </c>
      <c r="L92" s="85">
        <v>170</v>
      </c>
      <c r="N92" s="662"/>
      <c r="O92" s="665"/>
      <c r="P92" s="82" t="s">
        <v>136</v>
      </c>
      <c r="Q92" s="83">
        <v>236</v>
      </c>
      <c r="R92" s="84">
        <v>226</v>
      </c>
      <c r="S92" s="84">
        <v>217</v>
      </c>
      <c r="T92" s="84">
        <v>207</v>
      </c>
      <c r="U92" s="84">
        <v>198</v>
      </c>
      <c r="V92" s="84">
        <v>188</v>
      </c>
      <c r="W92" s="84">
        <v>179</v>
      </c>
      <c r="X92" s="85">
        <v>170</v>
      </c>
      <c r="Z92" s="662"/>
      <c r="AA92" s="665"/>
      <c r="AB92" s="82" t="s">
        <v>136</v>
      </c>
      <c r="AC92" s="83">
        <v>236.838789951341</v>
      </c>
      <c r="AD92" s="84">
        <v>227</v>
      </c>
      <c r="AE92" s="84">
        <v>217</v>
      </c>
      <c r="AF92" s="84">
        <v>208</v>
      </c>
      <c r="AG92" s="84">
        <v>198</v>
      </c>
      <c r="AH92" s="84">
        <v>188</v>
      </c>
      <c r="AI92" s="84">
        <v>179</v>
      </c>
      <c r="AJ92" s="85">
        <v>169.85480612864581</v>
      </c>
      <c r="AL92" s="662"/>
      <c r="AM92" s="665"/>
      <c r="AN92" s="82" t="s">
        <v>136</v>
      </c>
      <c r="AO92" s="83">
        <v>237</v>
      </c>
      <c r="AP92" s="84">
        <v>225</v>
      </c>
      <c r="AQ92" s="84">
        <v>214</v>
      </c>
      <c r="AR92" s="84">
        <v>203</v>
      </c>
      <c r="AS92" s="84">
        <v>191</v>
      </c>
      <c r="AT92" s="84">
        <v>180</v>
      </c>
      <c r="AU92" s="84">
        <v>169</v>
      </c>
      <c r="AV92" s="85">
        <v>158</v>
      </c>
    </row>
    <row r="93" spans="1:48">
      <c r="A93">
        <v>93</v>
      </c>
      <c r="B93" s="662"/>
      <c r="C93" s="666">
        <v>190</v>
      </c>
      <c r="D93" s="86" t="s">
        <v>133</v>
      </c>
      <c r="E93" s="87">
        <v>232</v>
      </c>
      <c r="F93" s="88">
        <v>223</v>
      </c>
      <c r="G93" s="88">
        <v>214</v>
      </c>
      <c r="H93" s="88">
        <v>205</v>
      </c>
      <c r="I93" s="88">
        <v>196</v>
      </c>
      <c r="J93" s="88">
        <v>187</v>
      </c>
      <c r="K93" s="88">
        <v>178</v>
      </c>
      <c r="L93" s="89">
        <v>169</v>
      </c>
      <c r="N93" s="662"/>
      <c r="O93" s="666">
        <f>+O91+10</f>
        <v>190</v>
      </c>
      <c r="P93" s="86" t="str">
        <f>+P91</f>
        <v>48-X</v>
      </c>
      <c r="Q93" s="87">
        <v>232</v>
      </c>
      <c r="R93" s="88">
        <v>223</v>
      </c>
      <c r="S93" s="88">
        <v>214</v>
      </c>
      <c r="T93" s="88">
        <v>205</v>
      </c>
      <c r="U93" s="88">
        <v>196</v>
      </c>
      <c r="V93" s="88">
        <v>187</v>
      </c>
      <c r="W93" s="88">
        <v>178</v>
      </c>
      <c r="X93" s="89">
        <v>169</v>
      </c>
      <c r="Z93" s="662"/>
      <c r="AA93" s="666">
        <f>+AA91+10</f>
        <v>190</v>
      </c>
      <c r="AB93" s="86" t="str">
        <f>+AB91</f>
        <v>48-X</v>
      </c>
      <c r="AC93" s="87">
        <v>233.45824052768532</v>
      </c>
      <c r="AD93" s="88">
        <v>224</v>
      </c>
      <c r="AE93" s="88">
        <v>214</v>
      </c>
      <c r="AF93" s="88">
        <v>205</v>
      </c>
      <c r="AG93" s="88">
        <v>196</v>
      </c>
      <c r="AH93" s="88">
        <v>187</v>
      </c>
      <c r="AI93" s="88">
        <v>177</v>
      </c>
      <c r="AJ93" s="89">
        <v>168.70711289358107</v>
      </c>
      <c r="AL93" s="662"/>
      <c r="AM93" s="666">
        <f>+AM91+10</f>
        <v>190</v>
      </c>
      <c r="AN93" s="86" t="str">
        <f>+AN91</f>
        <v>48-X</v>
      </c>
      <c r="AO93" s="87">
        <v>233</v>
      </c>
      <c r="AP93" s="88">
        <v>223</v>
      </c>
      <c r="AQ93" s="88">
        <v>214</v>
      </c>
      <c r="AR93" s="88">
        <v>205</v>
      </c>
      <c r="AS93" s="88">
        <v>196</v>
      </c>
      <c r="AT93" s="88">
        <v>187</v>
      </c>
      <c r="AU93" s="88">
        <v>178</v>
      </c>
      <c r="AV93" s="89">
        <v>169</v>
      </c>
    </row>
    <row r="94" spans="1:48" ht="15" thickBot="1">
      <c r="A94">
        <v>94</v>
      </c>
      <c r="B94" s="662"/>
      <c r="C94" s="667"/>
      <c r="D94" s="90" t="s">
        <v>136</v>
      </c>
      <c r="E94" s="87">
        <v>248</v>
      </c>
      <c r="F94" s="88">
        <v>239</v>
      </c>
      <c r="G94" s="88">
        <v>230</v>
      </c>
      <c r="H94" s="88">
        <v>221</v>
      </c>
      <c r="I94" s="88">
        <v>212</v>
      </c>
      <c r="J94" s="88">
        <v>203</v>
      </c>
      <c r="K94" s="88">
        <v>194</v>
      </c>
      <c r="L94" s="89">
        <v>186</v>
      </c>
      <c r="N94" s="662"/>
      <c r="O94" s="667"/>
      <c r="P94" s="90" t="str">
        <f>+P92</f>
        <v>48-XL</v>
      </c>
      <c r="Q94" s="87">
        <v>248</v>
      </c>
      <c r="R94" s="88">
        <v>239</v>
      </c>
      <c r="S94" s="88">
        <v>230</v>
      </c>
      <c r="T94" s="88">
        <v>221</v>
      </c>
      <c r="U94" s="88">
        <v>212</v>
      </c>
      <c r="V94" s="88">
        <v>203</v>
      </c>
      <c r="W94" s="88">
        <v>194</v>
      </c>
      <c r="X94" s="89">
        <v>186</v>
      </c>
      <c r="Z94" s="662"/>
      <c r="AA94" s="667"/>
      <c r="AB94" s="90" t="str">
        <f>+AB92</f>
        <v>48-XL</v>
      </c>
      <c r="AC94" s="87">
        <v>247.77135389843932</v>
      </c>
      <c r="AD94" s="88">
        <v>238</v>
      </c>
      <c r="AE94" s="88">
        <v>230</v>
      </c>
      <c r="AF94" s="88">
        <v>221</v>
      </c>
      <c r="AG94" s="88">
        <v>212</v>
      </c>
      <c r="AH94" s="88">
        <v>203</v>
      </c>
      <c r="AI94" s="88">
        <v>194</v>
      </c>
      <c r="AJ94" s="89">
        <v>185.59417881761684</v>
      </c>
      <c r="AL94" s="662"/>
      <c r="AM94" s="667"/>
      <c r="AN94" s="90" t="str">
        <f>+AN92</f>
        <v>48-XL</v>
      </c>
      <c r="AO94" s="87">
        <v>248</v>
      </c>
      <c r="AP94" s="88">
        <v>238</v>
      </c>
      <c r="AQ94" s="88">
        <v>228</v>
      </c>
      <c r="AR94" s="88">
        <v>218</v>
      </c>
      <c r="AS94" s="88">
        <v>208</v>
      </c>
      <c r="AT94" s="88">
        <v>198</v>
      </c>
      <c r="AU94" s="88">
        <v>188</v>
      </c>
      <c r="AV94" s="89">
        <v>178</v>
      </c>
    </row>
    <row r="95" spans="1:48">
      <c r="A95">
        <v>95</v>
      </c>
      <c r="B95" s="662"/>
      <c r="C95" s="664">
        <v>200</v>
      </c>
      <c r="D95" s="78" t="s">
        <v>133</v>
      </c>
      <c r="E95" s="83">
        <v>249</v>
      </c>
      <c r="F95" s="84">
        <v>239</v>
      </c>
      <c r="G95" s="84">
        <v>229</v>
      </c>
      <c r="H95" s="84">
        <v>220</v>
      </c>
      <c r="I95" s="84">
        <v>210</v>
      </c>
      <c r="J95" s="84">
        <v>201</v>
      </c>
      <c r="K95" s="84">
        <v>191</v>
      </c>
      <c r="L95" s="85">
        <v>182</v>
      </c>
      <c r="N95" s="662"/>
      <c r="O95" s="664">
        <f>+O93+10</f>
        <v>200</v>
      </c>
      <c r="P95" s="78" t="s">
        <v>133</v>
      </c>
      <c r="Q95" s="83">
        <v>249</v>
      </c>
      <c r="R95" s="84">
        <v>239</v>
      </c>
      <c r="S95" s="84">
        <v>229</v>
      </c>
      <c r="T95" s="84">
        <v>220</v>
      </c>
      <c r="U95" s="84">
        <v>210</v>
      </c>
      <c r="V95" s="84">
        <v>201</v>
      </c>
      <c r="W95" s="84">
        <v>191</v>
      </c>
      <c r="X95" s="85">
        <v>182</v>
      </c>
      <c r="Z95" s="662"/>
      <c r="AA95" s="664">
        <f>+AA93+10</f>
        <v>200</v>
      </c>
      <c r="AB95" s="78" t="s">
        <v>133</v>
      </c>
      <c r="AC95" s="83">
        <v>248.64089435314571</v>
      </c>
      <c r="AD95" s="84">
        <v>239</v>
      </c>
      <c r="AE95" s="84">
        <v>229</v>
      </c>
      <c r="AF95" s="84">
        <v>220</v>
      </c>
      <c r="AG95" s="84">
        <v>210</v>
      </c>
      <c r="AH95" s="84">
        <v>201</v>
      </c>
      <c r="AI95" s="84">
        <v>191</v>
      </c>
      <c r="AJ95" s="85">
        <v>182.41139478088752</v>
      </c>
      <c r="AL95" s="662"/>
      <c r="AM95" s="664">
        <f>+AM93+10</f>
        <v>200</v>
      </c>
      <c r="AN95" s="78" t="s">
        <v>133</v>
      </c>
      <c r="AO95" s="83">
        <v>249</v>
      </c>
      <c r="AP95" s="84">
        <v>239</v>
      </c>
      <c r="AQ95" s="84">
        <v>229</v>
      </c>
      <c r="AR95" s="84">
        <v>220</v>
      </c>
      <c r="AS95" s="84">
        <v>210</v>
      </c>
      <c r="AT95" s="84">
        <v>201</v>
      </c>
      <c r="AU95" s="84">
        <v>191</v>
      </c>
      <c r="AV95" s="85">
        <v>182</v>
      </c>
    </row>
    <row r="96" spans="1:48" ht="15" thickBot="1">
      <c r="A96">
        <v>96</v>
      </c>
      <c r="B96" s="663"/>
      <c r="C96" s="665"/>
      <c r="D96" s="82" t="s">
        <v>136</v>
      </c>
      <c r="E96" s="189">
        <v>250</v>
      </c>
      <c r="F96" s="186">
        <v>243</v>
      </c>
      <c r="G96" s="186">
        <v>236</v>
      </c>
      <c r="H96" s="186">
        <v>229</v>
      </c>
      <c r="I96" s="186">
        <v>222</v>
      </c>
      <c r="J96" s="186">
        <v>215</v>
      </c>
      <c r="K96" s="186">
        <v>208</v>
      </c>
      <c r="L96" s="185">
        <v>201</v>
      </c>
      <c r="N96" s="663"/>
      <c r="O96" s="665"/>
      <c r="P96" s="82" t="s">
        <v>136</v>
      </c>
      <c r="Q96" s="189">
        <v>250</v>
      </c>
      <c r="R96" s="186">
        <v>243</v>
      </c>
      <c r="S96" s="186">
        <v>236</v>
      </c>
      <c r="T96" s="186">
        <v>229</v>
      </c>
      <c r="U96" s="186">
        <v>222</v>
      </c>
      <c r="V96" s="186">
        <v>215</v>
      </c>
      <c r="W96" s="186">
        <v>208</v>
      </c>
      <c r="X96" s="185">
        <v>201</v>
      </c>
      <c r="Z96" s="663"/>
      <c r="AA96" s="665"/>
      <c r="AB96" s="82" t="s">
        <v>136</v>
      </c>
      <c r="AC96" s="189">
        <v>251.18645057328715</v>
      </c>
      <c r="AD96" s="186">
        <v>243</v>
      </c>
      <c r="AE96" s="186">
        <v>236</v>
      </c>
      <c r="AF96" s="186">
        <v>229</v>
      </c>
      <c r="AG96" s="186">
        <v>221</v>
      </c>
      <c r="AH96" s="186">
        <v>214</v>
      </c>
      <c r="AI96" s="186">
        <v>207</v>
      </c>
      <c r="AJ96" s="185">
        <v>200.09940505179114</v>
      </c>
      <c r="AL96" s="663"/>
      <c r="AM96" s="665"/>
      <c r="AN96" s="82" t="s">
        <v>136</v>
      </c>
      <c r="AO96" s="189">
        <v>251</v>
      </c>
      <c r="AP96" s="186">
        <v>243</v>
      </c>
      <c r="AQ96" s="186">
        <v>236</v>
      </c>
      <c r="AR96" s="186">
        <v>228</v>
      </c>
      <c r="AS96" s="186">
        <v>221</v>
      </c>
      <c r="AT96" s="186">
        <v>213</v>
      </c>
      <c r="AU96" s="186">
        <v>206</v>
      </c>
      <c r="AV96" s="185">
        <v>199</v>
      </c>
    </row>
    <row r="97" spans="1:48">
      <c r="A97">
        <v>97</v>
      </c>
    </row>
    <row r="98" spans="1:48">
      <c r="A98">
        <v>98</v>
      </c>
    </row>
    <row r="99" spans="1:48">
      <c r="A99">
        <v>99</v>
      </c>
    </row>
    <row r="100" spans="1:48">
      <c r="A100">
        <v>100</v>
      </c>
    </row>
    <row r="101" spans="1:48">
      <c r="A101">
        <v>101</v>
      </c>
    </row>
    <row r="102" spans="1:48">
      <c r="A102">
        <v>102</v>
      </c>
    </row>
    <row r="103" spans="1:48" ht="15" thickBot="1">
      <c r="A103">
        <v>103</v>
      </c>
    </row>
    <row r="104" spans="1:48" ht="18.600000000000001" thickBot="1">
      <c r="A104">
        <v>104</v>
      </c>
      <c r="B104" s="649" t="s">
        <v>1112</v>
      </c>
      <c r="C104" s="650"/>
      <c r="D104" s="651"/>
      <c r="E104" s="649" t="s">
        <v>1138</v>
      </c>
      <c r="F104" s="650"/>
      <c r="G104" s="650"/>
      <c r="H104" s="650"/>
      <c r="I104" s="650"/>
      <c r="J104" s="650"/>
      <c r="K104" s="650"/>
      <c r="L104" s="651"/>
      <c r="N104" s="649" t="s">
        <v>1114</v>
      </c>
      <c r="O104" s="650"/>
      <c r="P104" s="651"/>
      <c r="Q104" s="649" t="s">
        <v>1138</v>
      </c>
      <c r="R104" s="650"/>
      <c r="S104" s="650"/>
      <c r="T104" s="650"/>
      <c r="U104" s="650"/>
      <c r="V104" s="650"/>
      <c r="W104" s="650"/>
      <c r="X104" s="651"/>
      <c r="Z104" s="649" t="s">
        <v>1115</v>
      </c>
      <c r="AA104" s="650"/>
      <c r="AB104" s="651"/>
      <c r="AC104" s="649" t="s">
        <v>1138</v>
      </c>
      <c r="AD104" s="650"/>
      <c r="AE104" s="650"/>
      <c r="AF104" s="650"/>
      <c r="AG104" s="650"/>
      <c r="AH104" s="650"/>
      <c r="AI104" s="650"/>
      <c r="AJ104" s="651"/>
      <c r="AL104" s="649" t="s">
        <v>1116</v>
      </c>
      <c r="AM104" s="650"/>
      <c r="AN104" s="651"/>
      <c r="AO104" s="649" t="s">
        <v>1138</v>
      </c>
      <c r="AP104" s="650"/>
      <c r="AQ104" s="650"/>
      <c r="AR104" s="650"/>
      <c r="AS104" s="650"/>
      <c r="AT104" s="650"/>
      <c r="AU104" s="650"/>
      <c r="AV104" s="651"/>
    </row>
    <row r="105" spans="1:48" ht="15.75" customHeight="1">
      <c r="A105">
        <v>105</v>
      </c>
      <c r="B105" s="652" t="s">
        <v>1129</v>
      </c>
      <c r="C105" s="652" t="s">
        <v>634</v>
      </c>
      <c r="D105" s="669" t="s">
        <v>1119</v>
      </c>
      <c r="E105" s="676" t="s">
        <v>1120</v>
      </c>
      <c r="F105" s="677"/>
      <c r="G105" s="677"/>
      <c r="H105" s="677"/>
      <c r="I105" s="677"/>
      <c r="J105" s="677"/>
      <c r="K105" s="677"/>
      <c r="L105" s="678"/>
      <c r="N105" s="652" t="s">
        <v>1129</v>
      </c>
      <c r="O105" s="652" t="s">
        <v>634</v>
      </c>
      <c r="P105" s="669" t="s">
        <v>1119</v>
      </c>
      <c r="Q105" s="676" t="s">
        <v>1120</v>
      </c>
      <c r="R105" s="677"/>
      <c r="S105" s="677"/>
      <c r="T105" s="677"/>
      <c r="U105" s="677"/>
      <c r="V105" s="677"/>
      <c r="W105" s="677"/>
      <c r="X105" s="678"/>
      <c r="Z105" s="652" t="s">
        <v>1129</v>
      </c>
      <c r="AA105" s="652" t="s">
        <v>634</v>
      </c>
      <c r="AB105" s="669" t="s">
        <v>1119</v>
      </c>
      <c r="AC105" s="676" t="s">
        <v>1120</v>
      </c>
      <c r="AD105" s="677"/>
      <c r="AE105" s="677"/>
      <c r="AF105" s="677"/>
      <c r="AG105" s="677"/>
      <c r="AH105" s="677"/>
      <c r="AI105" s="677"/>
      <c r="AJ105" s="678"/>
      <c r="AL105" s="652" t="s">
        <v>1129</v>
      </c>
      <c r="AM105" s="652" t="s">
        <v>634</v>
      </c>
      <c r="AN105" s="669" t="s">
        <v>1119</v>
      </c>
      <c r="AO105" s="676" t="s">
        <v>1120</v>
      </c>
      <c r="AP105" s="677"/>
      <c r="AQ105" s="677"/>
      <c r="AR105" s="677"/>
      <c r="AS105" s="677"/>
      <c r="AT105" s="677"/>
      <c r="AU105" s="677"/>
      <c r="AV105" s="678"/>
    </row>
    <row r="106" spans="1:48" ht="15" customHeight="1" thickBot="1">
      <c r="A106">
        <v>106</v>
      </c>
      <c r="B106" s="668"/>
      <c r="C106" s="668"/>
      <c r="D106" s="670"/>
      <c r="E106" s="679"/>
      <c r="F106" s="680"/>
      <c r="G106" s="680"/>
      <c r="H106" s="680"/>
      <c r="I106" s="680"/>
      <c r="J106" s="680"/>
      <c r="K106" s="680"/>
      <c r="L106" s="681"/>
      <c r="N106" s="668"/>
      <c r="O106" s="668"/>
      <c r="P106" s="670"/>
      <c r="Q106" s="679"/>
      <c r="R106" s="680"/>
      <c r="S106" s="680"/>
      <c r="T106" s="680"/>
      <c r="U106" s="680"/>
      <c r="V106" s="680"/>
      <c r="W106" s="680"/>
      <c r="X106" s="681"/>
      <c r="Z106" s="668"/>
      <c r="AA106" s="668"/>
      <c r="AB106" s="670"/>
      <c r="AC106" s="679"/>
      <c r="AD106" s="680"/>
      <c r="AE106" s="680"/>
      <c r="AF106" s="680"/>
      <c r="AG106" s="680"/>
      <c r="AH106" s="680"/>
      <c r="AI106" s="680"/>
      <c r="AJ106" s="681"/>
      <c r="AL106" s="668"/>
      <c r="AM106" s="668"/>
      <c r="AN106" s="670"/>
      <c r="AO106" s="679"/>
      <c r="AP106" s="680"/>
      <c r="AQ106" s="680"/>
      <c r="AR106" s="680"/>
      <c r="AS106" s="680"/>
      <c r="AT106" s="680"/>
      <c r="AU106" s="680"/>
      <c r="AV106" s="681"/>
    </row>
    <row r="107" spans="1:48" ht="15" thickBot="1">
      <c r="A107">
        <v>107</v>
      </c>
      <c r="B107" s="653"/>
      <c r="C107" s="653"/>
      <c r="D107" s="671"/>
      <c r="E107" s="75">
        <v>0</v>
      </c>
      <c r="F107" s="76">
        <v>500</v>
      </c>
      <c r="G107" s="76">
        <v>1000</v>
      </c>
      <c r="H107" s="76">
        <v>1500</v>
      </c>
      <c r="I107" s="76">
        <v>2000</v>
      </c>
      <c r="J107" s="76">
        <v>2500</v>
      </c>
      <c r="K107" s="76">
        <v>3000</v>
      </c>
      <c r="L107" s="77">
        <v>3500</v>
      </c>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L107" s="653"/>
      <c r="AM107" s="653"/>
      <c r="AN107" s="671"/>
      <c r="AO107" s="75">
        <v>0</v>
      </c>
      <c r="AP107" s="76">
        <v>500</v>
      </c>
      <c r="AQ107" s="76">
        <v>1000</v>
      </c>
      <c r="AR107" s="76">
        <v>1500</v>
      </c>
      <c r="AS107" s="76">
        <v>2000</v>
      </c>
      <c r="AT107" s="76">
        <v>2500</v>
      </c>
      <c r="AU107" s="76">
        <v>3000</v>
      </c>
      <c r="AV107" s="77">
        <v>3500</v>
      </c>
    </row>
    <row r="108" spans="1:48" ht="15" customHeight="1">
      <c r="A108">
        <v>108</v>
      </c>
      <c r="B108" s="661" t="s">
        <v>1135</v>
      </c>
      <c r="C108" s="664">
        <v>100</v>
      </c>
      <c r="D108" s="78" t="s">
        <v>133</v>
      </c>
      <c r="E108" s="79">
        <v>70</v>
      </c>
      <c r="F108" s="80">
        <v>70</v>
      </c>
      <c r="G108" s="80">
        <v>71</v>
      </c>
      <c r="H108" s="80">
        <v>72</v>
      </c>
      <c r="I108" s="80">
        <v>72</v>
      </c>
      <c r="J108" s="80">
        <v>73</v>
      </c>
      <c r="K108" s="80">
        <v>74</v>
      </c>
      <c r="L108" s="81">
        <v>75</v>
      </c>
      <c r="N108" s="661" t="s">
        <v>1135</v>
      </c>
      <c r="O108" s="664">
        <v>100</v>
      </c>
      <c r="P108" s="78" t="s">
        <v>133</v>
      </c>
      <c r="Q108" s="79">
        <v>111</v>
      </c>
      <c r="R108" s="80">
        <v>112</v>
      </c>
      <c r="S108" s="80">
        <v>113</v>
      </c>
      <c r="T108" s="80">
        <v>114</v>
      </c>
      <c r="U108" s="80">
        <v>116</v>
      </c>
      <c r="V108" s="80">
        <v>117</v>
      </c>
      <c r="W108" s="80">
        <v>118</v>
      </c>
      <c r="X108" s="81">
        <v>120</v>
      </c>
      <c r="Z108" s="661" t="s">
        <v>1135</v>
      </c>
      <c r="AA108" s="664">
        <v>100</v>
      </c>
      <c r="AB108" s="78" t="s">
        <v>133</v>
      </c>
      <c r="AC108" s="79">
        <v>168.26180344498101</v>
      </c>
      <c r="AD108" s="80">
        <v>168</v>
      </c>
      <c r="AE108" s="80">
        <v>168</v>
      </c>
      <c r="AF108" s="80">
        <v>168</v>
      </c>
      <c r="AG108" s="80">
        <v>168</v>
      </c>
      <c r="AH108" s="80">
        <v>168</v>
      </c>
      <c r="AI108" s="80">
        <v>168</v>
      </c>
      <c r="AJ108" s="81">
        <v>168.26180344498101</v>
      </c>
      <c r="AL108" s="661" t="s">
        <v>1135</v>
      </c>
      <c r="AM108" s="664">
        <v>100</v>
      </c>
      <c r="AN108" s="78" t="s">
        <v>133</v>
      </c>
      <c r="AO108" s="79">
        <v>180</v>
      </c>
      <c r="AP108" s="80">
        <v>180</v>
      </c>
      <c r="AQ108" s="80">
        <v>180</v>
      </c>
      <c r="AR108" s="80">
        <v>180</v>
      </c>
      <c r="AS108" s="80">
        <v>180</v>
      </c>
      <c r="AT108" s="80">
        <v>180</v>
      </c>
      <c r="AU108" s="80">
        <v>180</v>
      </c>
      <c r="AV108" s="81">
        <v>180</v>
      </c>
    </row>
    <row r="109" spans="1:48" ht="15" thickBot="1">
      <c r="A109">
        <v>109</v>
      </c>
      <c r="B109" s="662"/>
      <c r="C109" s="665"/>
      <c r="D109" s="82" t="s">
        <v>136</v>
      </c>
      <c r="E109" s="83">
        <v>75</v>
      </c>
      <c r="F109" s="84">
        <v>75</v>
      </c>
      <c r="G109" s="84">
        <v>76</v>
      </c>
      <c r="H109" s="84">
        <v>77</v>
      </c>
      <c r="I109" s="84">
        <v>77</v>
      </c>
      <c r="J109" s="84">
        <v>78</v>
      </c>
      <c r="K109" s="84">
        <v>79</v>
      </c>
      <c r="L109" s="85">
        <v>80</v>
      </c>
      <c r="N109" s="662"/>
      <c r="O109" s="665"/>
      <c r="P109" s="82" t="s">
        <v>136</v>
      </c>
      <c r="Q109" s="83">
        <v>120</v>
      </c>
      <c r="R109" s="84">
        <v>121</v>
      </c>
      <c r="S109" s="84">
        <v>122</v>
      </c>
      <c r="T109" s="84">
        <v>123</v>
      </c>
      <c r="U109" s="84">
        <v>124</v>
      </c>
      <c r="V109" s="84">
        <v>125</v>
      </c>
      <c r="W109" s="84">
        <v>126</v>
      </c>
      <c r="X109" s="85">
        <v>128</v>
      </c>
      <c r="Z109" s="662"/>
      <c r="AA109" s="665"/>
      <c r="AB109" s="82" t="s">
        <v>136</v>
      </c>
      <c r="AC109" s="83">
        <v>179.64641124502859</v>
      </c>
      <c r="AD109" s="84">
        <v>179</v>
      </c>
      <c r="AE109" s="84">
        <v>179</v>
      </c>
      <c r="AF109" s="84">
        <v>179</v>
      </c>
      <c r="AG109" s="84">
        <v>179</v>
      </c>
      <c r="AH109" s="84">
        <v>179</v>
      </c>
      <c r="AI109" s="84">
        <v>179</v>
      </c>
      <c r="AJ109" s="85">
        <v>179.64641124502859</v>
      </c>
      <c r="AL109" s="662"/>
      <c r="AM109" s="665"/>
      <c r="AN109" s="82" t="s">
        <v>136</v>
      </c>
      <c r="AO109" s="83">
        <v>180</v>
      </c>
      <c r="AP109" s="84">
        <v>180</v>
      </c>
      <c r="AQ109" s="84">
        <v>180</v>
      </c>
      <c r="AR109" s="84">
        <v>180</v>
      </c>
      <c r="AS109" s="84">
        <v>180</v>
      </c>
      <c r="AT109" s="84">
        <v>180</v>
      </c>
      <c r="AU109" s="84">
        <v>180</v>
      </c>
      <c r="AV109" s="85">
        <v>180</v>
      </c>
    </row>
    <row r="110" spans="1:48">
      <c r="A110">
        <v>110</v>
      </c>
      <c r="B110" s="662"/>
      <c r="C110" s="666">
        <v>110</v>
      </c>
      <c r="D110" s="86" t="s">
        <v>133</v>
      </c>
      <c r="E110" s="87">
        <v>67</v>
      </c>
      <c r="F110" s="88">
        <v>67</v>
      </c>
      <c r="G110" s="88">
        <v>68</v>
      </c>
      <c r="H110" s="88">
        <v>69</v>
      </c>
      <c r="I110" s="88">
        <v>70</v>
      </c>
      <c r="J110" s="88">
        <v>71</v>
      </c>
      <c r="K110" s="88">
        <v>72</v>
      </c>
      <c r="L110" s="89">
        <v>73</v>
      </c>
      <c r="N110" s="662"/>
      <c r="O110" s="666">
        <v>110</v>
      </c>
      <c r="P110" s="86" t="str">
        <f>+P108</f>
        <v>48-X</v>
      </c>
      <c r="Q110" s="87">
        <v>107</v>
      </c>
      <c r="R110" s="88">
        <v>108</v>
      </c>
      <c r="S110" s="88">
        <v>109</v>
      </c>
      <c r="T110" s="88">
        <v>110</v>
      </c>
      <c r="U110" s="88">
        <v>112</v>
      </c>
      <c r="V110" s="88">
        <v>113</v>
      </c>
      <c r="W110" s="88">
        <v>114</v>
      </c>
      <c r="X110" s="89">
        <v>116</v>
      </c>
      <c r="Z110" s="662"/>
      <c r="AA110" s="666">
        <v>110</v>
      </c>
      <c r="AB110" s="86" t="str">
        <f>+AB108</f>
        <v>48-X</v>
      </c>
      <c r="AC110" s="87">
        <v>163.38735891646752</v>
      </c>
      <c r="AD110" s="88">
        <v>164</v>
      </c>
      <c r="AE110" s="88">
        <v>164</v>
      </c>
      <c r="AF110" s="88">
        <v>165</v>
      </c>
      <c r="AG110" s="88">
        <v>166</v>
      </c>
      <c r="AH110" s="88">
        <v>166</v>
      </c>
      <c r="AI110" s="88">
        <v>167</v>
      </c>
      <c r="AJ110" s="89">
        <v>168.26180344498101</v>
      </c>
      <c r="AL110" s="662"/>
      <c r="AM110" s="666">
        <v>110</v>
      </c>
      <c r="AN110" s="86" t="str">
        <f>+AN108</f>
        <v>48-X</v>
      </c>
      <c r="AO110" s="87">
        <v>180</v>
      </c>
      <c r="AP110" s="88">
        <v>180</v>
      </c>
      <c r="AQ110" s="88">
        <v>180</v>
      </c>
      <c r="AR110" s="88">
        <v>180</v>
      </c>
      <c r="AS110" s="88">
        <v>180</v>
      </c>
      <c r="AT110" s="88">
        <v>180</v>
      </c>
      <c r="AU110" s="88">
        <v>180</v>
      </c>
      <c r="AV110" s="89">
        <v>180</v>
      </c>
    </row>
    <row r="111" spans="1:48" ht="15" thickBot="1">
      <c r="A111">
        <v>111</v>
      </c>
      <c r="B111" s="662"/>
      <c r="C111" s="667"/>
      <c r="D111" s="90" t="s">
        <v>136</v>
      </c>
      <c r="E111" s="87">
        <v>72</v>
      </c>
      <c r="F111" s="88">
        <v>72</v>
      </c>
      <c r="G111" s="88">
        <v>73</v>
      </c>
      <c r="H111" s="88">
        <v>74</v>
      </c>
      <c r="I111" s="88">
        <v>75</v>
      </c>
      <c r="J111" s="88">
        <v>76</v>
      </c>
      <c r="K111" s="88">
        <v>77</v>
      </c>
      <c r="L111" s="89">
        <v>78</v>
      </c>
      <c r="N111" s="662"/>
      <c r="O111" s="667"/>
      <c r="P111" s="90" t="str">
        <f>+P109</f>
        <v>48-XL</v>
      </c>
      <c r="Q111" s="87">
        <v>115</v>
      </c>
      <c r="R111" s="88">
        <v>116</v>
      </c>
      <c r="S111" s="88">
        <v>117</v>
      </c>
      <c r="T111" s="88">
        <v>119</v>
      </c>
      <c r="U111" s="88">
        <v>120</v>
      </c>
      <c r="V111" s="88">
        <v>122</v>
      </c>
      <c r="W111" s="88">
        <v>123</v>
      </c>
      <c r="X111" s="89">
        <v>125</v>
      </c>
      <c r="Z111" s="662"/>
      <c r="AA111" s="667"/>
      <c r="AB111" s="90" t="str">
        <f>+AB109</f>
        <v>48-XL</v>
      </c>
      <c r="AC111" s="87">
        <v>176.03093565088056</v>
      </c>
      <c r="AD111" s="88">
        <v>176</v>
      </c>
      <c r="AE111" s="88">
        <v>177</v>
      </c>
      <c r="AF111" s="88">
        <v>177</v>
      </c>
      <c r="AG111" s="88">
        <v>178</v>
      </c>
      <c r="AH111" s="88">
        <v>178</v>
      </c>
      <c r="AI111" s="88">
        <v>179</v>
      </c>
      <c r="AJ111" s="89">
        <v>179.64641124502859</v>
      </c>
      <c r="AL111" s="662"/>
      <c r="AM111" s="667"/>
      <c r="AN111" s="90" t="str">
        <f>+AN109</f>
        <v>48-XL</v>
      </c>
      <c r="AO111" s="87">
        <v>180</v>
      </c>
      <c r="AP111" s="88">
        <v>180</v>
      </c>
      <c r="AQ111" s="88">
        <v>180</v>
      </c>
      <c r="AR111" s="88">
        <v>180</v>
      </c>
      <c r="AS111" s="88">
        <v>180</v>
      </c>
      <c r="AT111" s="88">
        <v>180</v>
      </c>
      <c r="AU111" s="88">
        <v>180</v>
      </c>
      <c r="AV111" s="89">
        <v>180</v>
      </c>
    </row>
    <row r="112" spans="1:48">
      <c r="A112">
        <v>112</v>
      </c>
      <c r="B112" s="662"/>
      <c r="C112" s="664">
        <v>120</v>
      </c>
      <c r="D112" s="78" t="s">
        <v>133</v>
      </c>
      <c r="E112" s="83">
        <v>65</v>
      </c>
      <c r="F112" s="84">
        <v>65</v>
      </c>
      <c r="G112" s="84">
        <v>66</v>
      </c>
      <c r="H112" s="84">
        <v>67</v>
      </c>
      <c r="I112" s="84">
        <v>68</v>
      </c>
      <c r="J112" s="84">
        <v>69</v>
      </c>
      <c r="K112" s="84">
        <v>70</v>
      </c>
      <c r="L112" s="85">
        <v>71</v>
      </c>
      <c r="N112" s="662"/>
      <c r="O112" s="664">
        <f>+O110+10</f>
        <v>120</v>
      </c>
      <c r="P112" s="78" t="s">
        <v>133</v>
      </c>
      <c r="Q112" s="83">
        <v>103</v>
      </c>
      <c r="R112" s="84">
        <v>104</v>
      </c>
      <c r="S112" s="84">
        <v>105</v>
      </c>
      <c r="T112" s="84">
        <v>107</v>
      </c>
      <c r="U112" s="84">
        <v>108</v>
      </c>
      <c r="V112" s="84">
        <v>110</v>
      </c>
      <c r="W112" s="84">
        <v>111</v>
      </c>
      <c r="X112" s="85">
        <v>113</v>
      </c>
      <c r="Z112" s="662"/>
      <c r="AA112" s="664">
        <f>+AA110+10</f>
        <v>120</v>
      </c>
      <c r="AB112" s="78" t="s">
        <v>133</v>
      </c>
      <c r="AC112" s="83">
        <v>155.71752878480743</v>
      </c>
      <c r="AD112" s="84">
        <v>157</v>
      </c>
      <c r="AE112" s="84">
        <v>159</v>
      </c>
      <c r="AF112" s="84">
        <v>161</v>
      </c>
      <c r="AG112" s="84">
        <v>162</v>
      </c>
      <c r="AH112" s="84">
        <v>164</v>
      </c>
      <c r="AI112" s="84">
        <v>166</v>
      </c>
      <c r="AJ112" s="85">
        <v>168.26180344498101</v>
      </c>
      <c r="AL112" s="662"/>
      <c r="AM112" s="664">
        <f>+AM110+10</f>
        <v>120</v>
      </c>
      <c r="AN112" s="78" t="s">
        <v>133</v>
      </c>
      <c r="AO112" s="83">
        <v>180</v>
      </c>
      <c r="AP112" s="84">
        <v>180</v>
      </c>
      <c r="AQ112" s="84">
        <v>180</v>
      </c>
      <c r="AR112" s="84">
        <v>180</v>
      </c>
      <c r="AS112" s="84">
        <v>180</v>
      </c>
      <c r="AT112" s="84">
        <v>180</v>
      </c>
      <c r="AU112" s="84">
        <v>180</v>
      </c>
      <c r="AV112" s="85">
        <v>180</v>
      </c>
    </row>
    <row r="113" spans="1:48" ht="15" customHeight="1" thickBot="1">
      <c r="A113">
        <v>113</v>
      </c>
      <c r="B113" s="662"/>
      <c r="C113" s="665"/>
      <c r="D113" s="82" t="s">
        <v>136</v>
      </c>
      <c r="E113" s="83">
        <v>70</v>
      </c>
      <c r="F113" s="84">
        <v>70</v>
      </c>
      <c r="G113" s="84">
        <v>71</v>
      </c>
      <c r="H113" s="84">
        <v>72</v>
      </c>
      <c r="I113" s="84">
        <v>73</v>
      </c>
      <c r="J113" s="84">
        <v>74</v>
      </c>
      <c r="K113" s="84">
        <v>75</v>
      </c>
      <c r="L113" s="85">
        <v>76</v>
      </c>
      <c r="N113" s="662"/>
      <c r="O113" s="665"/>
      <c r="P113" s="82" t="s">
        <v>136</v>
      </c>
      <c r="Q113" s="83">
        <v>112</v>
      </c>
      <c r="R113" s="84">
        <v>113</v>
      </c>
      <c r="S113" s="84">
        <v>114</v>
      </c>
      <c r="T113" s="84">
        <v>115</v>
      </c>
      <c r="U113" s="84">
        <v>116</v>
      </c>
      <c r="V113" s="84">
        <v>117</v>
      </c>
      <c r="W113" s="84">
        <v>118</v>
      </c>
      <c r="X113" s="85">
        <v>120</v>
      </c>
      <c r="Z113" s="662"/>
      <c r="AA113" s="665"/>
      <c r="AB113" s="82" t="s">
        <v>136</v>
      </c>
      <c r="AC113" s="83">
        <v>170.2959825493059</v>
      </c>
      <c r="AD113" s="84">
        <v>171</v>
      </c>
      <c r="AE113" s="84">
        <v>172</v>
      </c>
      <c r="AF113" s="84">
        <v>174</v>
      </c>
      <c r="AG113" s="84">
        <v>175</v>
      </c>
      <c r="AH113" s="84">
        <v>176</v>
      </c>
      <c r="AI113" s="84">
        <v>178</v>
      </c>
      <c r="AJ113" s="85">
        <v>179.64641124502859</v>
      </c>
      <c r="AL113" s="662"/>
      <c r="AM113" s="665"/>
      <c r="AN113" s="82" t="s">
        <v>136</v>
      </c>
      <c r="AO113" s="83">
        <v>180</v>
      </c>
      <c r="AP113" s="84">
        <v>180</v>
      </c>
      <c r="AQ113" s="84">
        <v>180</v>
      </c>
      <c r="AR113" s="84">
        <v>180</v>
      </c>
      <c r="AS113" s="84">
        <v>180</v>
      </c>
      <c r="AT113" s="84">
        <v>180</v>
      </c>
      <c r="AU113" s="84">
        <v>180</v>
      </c>
      <c r="AV113" s="85">
        <v>180</v>
      </c>
    </row>
    <row r="114" spans="1:48">
      <c r="A114">
        <v>114</v>
      </c>
      <c r="B114" s="662"/>
      <c r="C114" s="666">
        <v>130</v>
      </c>
      <c r="D114" s="86" t="s">
        <v>133</v>
      </c>
      <c r="E114" s="87">
        <v>62</v>
      </c>
      <c r="F114" s="88">
        <v>63</v>
      </c>
      <c r="G114" s="88">
        <v>64</v>
      </c>
      <c r="H114" s="88">
        <v>65</v>
      </c>
      <c r="I114" s="88">
        <v>66</v>
      </c>
      <c r="J114" s="88">
        <v>67</v>
      </c>
      <c r="K114" s="88">
        <v>68</v>
      </c>
      <c r="L114" s="89">
        <v>69</v>
      </c>
      <c r="N114" s="662"/>
      <c r="O114" s="666">
        <f>+O112+10</f>
        <v>130</v>
      </c>
      <c r="P114" s="86" t="str">
        <f>+P112</f>
        <v>48-X</v>
      </c>
      <c r="Q114" s="87">
        <v>98</v>
      </c>
      <c r="R114" s="88">
        <v>99</v>
      </c>
      <c r="S114" s="88">
        <v>101</v>
      </c>
      <c r="T114" s="88">
        <v>103</v>
      </c>
      <c r="U114" s="88">
        <v>104</v>
      </c>
      <c r="V114" s="88">
        <v>106</v>
      </c>
      <c r="W114" s="88">
        <v>108</v>
      </c>
      <c r="X114" s="89">
        <v>110</v>
      </c>
      <c r="Z114" s="662"/>
      <c r="AA114" s="666">
        <f>+AA112+10</f>
        <v>130</v>
      </c>
      <c r="AB114" s="86" t="str">
        <f>+AB112</f>
        <v>48-X</v>
      </c>
      <c r="AC114" s="87">
        <v>149.46018526355272</v>
      </c>
      <c r="AD114" s="88">
        <v>151</v>
      </c>
      <c r="AE114" s="88">
        <v>154</v>
      </c>
      <c r="AF114" s="88">
        <v>156</v>
      </c>
      <c r="AG114" s="88">
        <v>159</v>
      </c>
      <c r="AH114" s="88">
        <v>161</v>
      </c>
      <c r="AI114" s="88">
        <v>164</v>
      </c>
      <c r="AJ114" s="89">
        <v>166.88520124186596</v>
      </c>
      <c r="AL114" s="662"/>
      <c r="AM114" s="666">
        <f>+AM112+10</f>
        <v>130</v>
      </c>
      <c r="AN114" s="86" t="str">
        <f>+AN112</f>
        <v>48-X</v>
      </c>
      <c r="AO114" s="87">
        <v>180</v>
      </c>
      <c r="AP114" s="88">
        <v>180</v>
      </c>
      <c r="AQ114" s="88">
        <v>180</v>
      </c>
      <c r="AR114" s="88">
        <v>180</v>
      </c>
      <c r="AS114" s="88">
        <v>180</v>
      </c>
      <c r="AT114" s="88">
        <v>180</v>
      </c>
      <c r="AU114" s="88">
        <v>180</v>
      </c>
      <c r="AV114" s="89">
        <v>180</v>
      </c>
    </row>
    <row r="115" spans="1:48" ht="15" thickBot="1">
      <c r="A115">
        <v>115</v>
      </c>
      <c r="B115" s="662"/>
      <c r="C115" s="667"/>
      <c r="D115" s="90" t="s">
        <v>136</v>
      </c>
      <c r="E115" s="87">
        <v>68</v>
      </c>
      <c r="F115" s="88">
        <v>68</v>
      </c>
      <c r="G115" s="88">
        <v>69</v>
      </c>
      <c r="H115" s="88">
        <v>70</v>
      </c>
      <c r="I115" s="88">
        <v>71</v>
      </c>
      <c r="J115" s="88">
        <v>72</v>
      </c>
      <c r="K115" s="88">
        <v>73</v>
      </c>
      <c r="L115" s="89">
        <v>74</v>
      </c>
      <c r="N115" s="662"/>
      <c r="O115" s="667"/>
      <c r="P115" s="90" t="str">
        <f>+P113</f>
        <v>48-XL</v>
      </c>
      <c r="Q115" s="87">
        <v>108</v>
      </c>
      <c r="R115" s="88">
        <v>109</v>
      </c>
      <c r="S115" s="88">
        <v>110</v>
      </c>
      <c r="T115" s="88">
        <v>111</v>
      </c>
      <c r="U115" s="88">
        <v>113</v>
      </c>
      <c r="V115" s="88">
        <v>114</v>
      </c>
      <c r="W115" s="88">
        <v>115</v>
      </c>
      <c r="X115" s="89">
        <v>117</v>
      </c>
      <c r="Z115" s="662"/>
      <c r="AA115" s="667"/>
      <c r="AB115" s="90" t="str">
        <f>+AB113</f>
        <v>48-XL</v>
      </c>
      <c r="AC115" s="87">
        <v>165.32021805644112</v>
      </c>
      <c r="AD115" s="88">
        <v>167</v>
      </c>
      <c r="AE115" s="88">
        <v>168</v>
      </c>
      <c r="AF115" s="88">
        <v>170</v>
      </c>
      <c r="AG115" s="88">
        <v>172</v>
      </c>
      <c r="AH115" s="88">
        <v>174</v>
      </c>
      <c r="AI115" s="88">
        <v>176</v>
      </c>
      <c r="AJ115" s="89">
        <v>178.18770765748297</v>
      </c>
      <c r="AL115" s="662"/>
      <c r="AM115" s="667"/>
      <c r="AN115" s="90" t="str">
        <f>+AN113</f>
        <v>48-XL</v>
      </c>
      <c r="AO115" s="87">
        <v>180</v>
      </c>
      <c r="AP115" s="88">
        <v>180</v>
      </c>
      <c r="AQ115" s="88">
        <v>180</v>
      </c>
      <c r="AR115" s="88">
        <v>180</v>
      </c>
      <c r="AS115" s="88">
        <v>180</v>
      </c>
      <c r="AT115" s="88">
        <v>180</v>
      </c>
      <c r="AU115" s="88">
        <v>180</v>
      </c>
      <c r="AV115" s="89">
        <v>180</v>
      </c>
    </row>
    <row r="116" spans="1:48">
      <c r="A116">
        <v>116</v>
      </c>
      <c r="B116" s="662"/>
      <c r="C116" s="664">
        <v>140</v>
      </c>
      <c r="D116" s="78" t="s">
        <v>133</v>
      </c>
      <c r="E116" s="83">
        <v>59</v>
      </c>
      <c r="F116" s="84">
        <v>60</v>
      </c>
      <c r="G116" s="84">
        <v>61</v>
      </c>
      <c r="H116" s="84">
        <v>62</v>
      </c>
      <c r="I116" s="84">
        <v>63</v>
      </c>
      <c r="J116" s="84">
        <v>64</v>
      </c>
      <c r="K116" s="84">
        <v>65</v>
      </c>
      <c r="L116" s="85">
        <v>67</v>
      </c>
      <c r="N116" s="662"/>
      <c r="O116" s="664">
        <f>+O114+10</f>
        <v>140</v>
      </c>
      <c r="P116" s="78" t="s">
        <v>133</v>
      </c>
      <c r="Q116" s="83">
        <v>94</v>
      </c>
      <c r="R116" s="84">
        <v>95</v>
      </c>
      <c r="S116" s="84">
        <v>97</v>
      </c>
      <c r="T116" s="84">
        <v>99</v>
      </c>
      <c r="U116" s="84">
        <v>100</v>
      </c>
      <c r="V116" s="84">
        <v>102</v>
      </c>
      <c r="W116" s="84">
        <v>104</v>
      </c>
      <c r="X116" s="85">
        <v>106</v>
      </c>
      <c r="Z116" s="662"/>
      <c r="AA116" s="664">
        <f>+AA114+10</f>
        <v>140</v>
      </c>
      <c r="AB116" s="78" t="s">
        <v>133</v>
      </c>
      <c r="AC116" s="83">
        <v>143.16061192152341</v>
      </c>
      <c r="AD116" s="84">
        <v>145</v>
      </c>
      <c r="AE116" s="84">
        <v>148</v>
      </c>
      <c r="AF116" s="84">
        <v>150</v>
      </c>
      <c r="AG116" s="84">
        <v>153</v>
      </c>
      <c r="AH116" s="84">
        <v>156</v>
      </c>
      <c r="AI116" s="84">
        <v>158</v>
      </c>
      <c r="AJ116" s="85">
        <v>161.27736306137368</v>
      </c>
      <c r="AL116" s="662"/>
      <c r="AM116" s="664">
        <f>+AM114+10</f>
        <v>140</v>
      </c>
      <c r="AN116" s="78" t="s">
        <v>133</v>
      </c>
      <c r="AO116" s="83">
        <v>173</v>
      </c>
      <c r="AP116" s="84">
        <v>174</v>
      </c>
      <c r="AQ116" s="84">
        <v>175</v>
      </c>
      <c r="AR116" s="84">
        <v>176</v>
      </c>
      <c r="AS116" s="84">
        <v>177</v>
      </c>
      <c r="AT116" s="84">
        <v>178</v>
      </c>
      <c r="AU116" s="84">
        <v>179</v>
      </c>
      <c r="AV116" s="85">
        <v>180</v>
      </c>
    </row>
    <row r="117" spans="1:48" ht="15" thickBot="1">
      <c r="A117">
        <v>117</v>
      </c>
      <c r="B117" s="662"/>
      <c r="C117" s="665"/>
      <c r="D117" s="82" t="s">
        <v>136</v>
      </c>
      <c r="E117" s="83">
        <v>66</v>
      </c>
      <c r="F117" s="84">
        <v>66</v>
      </c>
      <c r="G117" s="84">
        <v>67</v>
      </c>
      <c r="H117" s="84">
        <v>68</v>
      </c>
      <c r="I117" s="84">
        <v>68</v>
      </c>
      <c r="J117" s="84">
        <v>69</v>
      </c>
      <c r="K117" s="84">
        <v>70</v>
      </c>
      <c r="L117" s="85">
        <v>71</v>
      </c>
      <c r="N117" s="662"/>
      <c r="O117" s="665"/>
      <c r="P117" s="82" t="s">
        <v>136</v>
      </c>
      <c r="Q117" s="83">
        <v>105</v>
      </c>
      <c r="R117" s="84">
        <v>106</v>
      </c>
      <c r="S117" s="84">
        <v>107</v>
      </c>
      <c r="T117" s="84">
        <v>108</v>
      </c>
      <c r="U117" s="84">
        <v>110</v>
      </c>
      <c r="V117" s="84">
        <v>111</v>
      </c>
      <c r="W117" s="84">
        <v>112</v>
      </c>
      <c r="X117" s="85">
        <v>114</v>
      </c>
      <c r="Z117" s="662"/>
      <c r="AA117" s="665"/>
      <c r="AB117" s="82" t="s">
        <v>136</v>
      </c>
      <c r="AC117" s="83">
        <v>160.29178176927107</v>
      </c>
      <c r="AD117" s="84">
        <v>162</v>
      </c>
      <c r="AE117" s="84">
        <v>164</v>
      </c>
      <c r="AF117" s="84">
        <v>166</v>
      </c>
      <c r="AG117" s="84">
        <v>168</v>
      </c>
      <c r="AH117" s="84">
        <v>170</v>
      </c>
      <c r="AI117" s="84">
        <v>171</v>
      </c>
      <c r="AJ117" s="85">
        <v>173.91260080411968</v>
      </c>
      <c r="AL117" s="662"/>
      <c r="AM117" s="665"/>
      <c r="AN117" s="82" t="s">
        <v>136</v>
      </c>
      <c r="AO117" s="83">
        <v>180</v>
      </c>
      <c r="AP117" s="84">
        <v>180</v>
      </c>
      <c r="AQ117" s="84">
        <v>180</v>
      </c>
      <c r="AR117" s="84">
        <v>180</v>
      </c>
      <c r="AS117" s="84">
        <v>180</v>
      </c>
      <c r="AT117" s="84">
        <v>180</v>
      </c>
      <c r="AU117" s="84">
        <v>180</v>
      </c>
      <c r="AV117" s="85">
        <v>180</v>
      </c>
    </row>
    <row r="118" spans="1:48">
      <c r="A118">
        <v>118</v>
      </c>
      <c r="B118" s="662"/>
      <c r="C118" s="666">
        <v>150</v>
      </c>
      <c r="D118" s="86" t="s">
        <v>133</v>
      </c>
      <c r="E118" s="87">
        <v>56</v>
      </c>
      <c r="F118" s="88">
        <v>57</v>
      </c>
      <c r="G118" s="88">
        <v>58</v>
      </c>
      <c r="H118" s="88">
        <v>59</v>
      </c>
      <c r="I118" s="88">
        <v>60</v>
      </c>
      <c r="J118" s="88">
        <v>61</v>
      </c>
      <c r="K118" s="88">
        <v>62</v>
      </c>
      <c r="L118" s="89">
        <v>64</v>
      </c>
      <c r="N118" s="662"/>
      <c r="O118" s="666">
        <f>+O116+10</f>
        <v>150</v>
      </c>
      <c r="P118" s="86" t="str">
        <f>+P116</f>
        <v>48-X</v>
      </c>
      <c r="Q118" s="87">
        <v>90</v>
      </c>
      <c r="R118" s="88">
        <v>91</v>
      </c>
      <c r="S118" s="88">
        <v>93</v>
      </c>
      <c r="T118" s="88">
        <v>95</v>
      </c>
      <c r="U118" s="88">
        <v>96</v>
      </c>
      <c r="V118" s="88">
        <v>98</v>
      </c>
      <c r="W118" s="88">
        <v>100</v>
      </c>
      <c r="X118" s="89">
        <v>102</v>
      </c>
      <c r="Z118" s="662"/>
      <c r="AA118" s="666">
        <f>+AA116+10</f>
        <v>150</v>
      </c>
      <c r="AB118" s="86" t="str">
        <f>+AB116</f>
        <v>48-X</v>
      </c>
      <c r="AC118" s="87">
        <v>136.85700279927039</v>
      </c>
      <c r="AD118" s="88">
        <v>139</v>
      </c>
      <c r="AE118" s="88">
        <v>142</v>
      </c>
      <c r="AF118" s="88">
        <v>144</v>
      </c>
      <c r="AG118" s="88">
        <v>147</v>
      </c>
      <c r="AH118" s="88">
        <v>150</v>
      </c>
      <c r="AI118" s="88">
        <v>153</v>
      </c>
      <c r="AJ118" s="89">
        <v>155.71752878480743</v>
      </c>
      <c r="AL118" s="662"/>
      <c r="AM118" s="666">
        <f>+AM116+10</f>
        <v>150</v>
      </c>
      <c r="AN118" s="86" t="str">
        <f>+AN116</f>
        <v>48-X</v>
      </c>
      <c r="AO118" s="87">
        <v>166</v>
      </c>
      <c r="AP118" s="88">
        <v>168</v>
      </c>
      <c r="AQ118" s="88">
        <v>170</v>
      </c>
      <c r="AR118" s="88">
        <v>172</v>
      </c>
      <c r="AS118" s="88">
        <v>174</v>
      </c>
      <c r="AT118" s="88">
        <v>176</v>
      </c>
      <c r="AU118" s="88">
        <v>178</v>
      </c>
      <c r="AV118" s="89">
        <v>180</v>
      </c>
    </row>
    <row r="119" spans="1:48" ht="15" thickBot="1">
      <c r="A119">
        <v>119</v>
      </c>
      <c r="B119" s="662"/>
      <c r="C119" s="667"/>
      <c r="D119" s="90" t="s">
        <v>136</v>
      </c>
      <c r="E119" s="87">
        <v>64</v>
      </c>
      <c r="F119" s="88">
        <v>64</v>
      </c>
      <c r="G119" s="88">
        <v>65</v>
      </c>
      <c r="H119" s="88">
        <v>66</v>
      </c>
      <c r="I119" s="88">
        <v>67</v>
      </c>
      <c r="J119" s="88">
        <v>68</v>
      </c>
      <c r="K119" s="88">
        <v>69</v>
      </c>
      <c r="L119" s="89">
        <v>70</v>
      </c>
      <c r="N119" s="662"/>
      <c r="O119" s="667"/>
      <c r="P119" s="90" t="str">
        <f>+P117</f>
        <v>48-XL</v>
      </c>
      <c r="Q119" s="87">
        <v>102</v>
      </c>
      <c r="R119" s="88">
        <v>103</v>
      </c>
      <c r="S119" s="88">
        <v>104</v>
      </c>
      <c r="T119" s="88">
        <v>105</v>
      </c>
      <c r="U119" s="88">
        <v>107</v>
      </c>
      <c r="V119" s="88">
        <v>108</v>
      </c>
      <c r="W119" s="88">
        <v>109</v>
      </c>
      <c r="X119" s="89">
        <v>111</v>
      </c>
      <c r="Z119" s="662"/>
      <c r="AA119" s="667"/>
      <c r="AB119" s="90" t="str">
        <f>+AB117</f>
        <v>48-XL</v>
      </c>
      <c r="AC119" s="87">
        <v>155.30000787112124</v>
      </c>
      <c r="AD119" s="88">
        <v>157</v>
      </c>
      <c r="AE119" s="88">
        <v>159</v>
      </c>
      <c r="AF119" s="88">
        <v>161</v>
      </c>
      <c r="AG119" s="88">
        <v>163</v>
      </c>
      <c r="AH119" s="88">
        <v>165</v>
      </c>
      <c r="AI119" s="88">
        <v>167</v>
      </c>
      <c r="AJ119" s="89">
        <v>169.59763454306497</v>
      </c>
      <c r="AL119" s="662"/>
      <c r="AM119" s="667"/>
      <c r="AN119" s="90" t="str">
        <f>+AN117</f>
        <v>48-XL</v>
      </c>
      <c r="AO119" s="87">
        <v>180</v>
      </c>
      <c r="AP119" s="88">
        <v>180</v>
      </c>
      <c r="AQ119" s="88">
        <v>180</v>
      </c>
      <c r="AR119" s="88">
        <v>180</v>
      </c>
      <c r="AS119" s="88">
        <v>180</v>
      </c>
      <c r="AT119" s="88">
        <v>180</v>
      </c>
      <c r="AU119" s="88">
        <v>180</v>
      </c>
      <c r="AV119" s="89">
        <v>180</v>
      </c>
    </row>
    <row r="120" spans="1:48">
      <c r="A120">
        <v>120</v>
      </c>
      <c r="B120" s="662"/>
      <c r="C120" s="664">
        <v>160</v>
      </c>
      <c r="D120" s="78" t="s">
        <v>133</v>
      </c>
      <c r="E120" s="83">
        <v>54</v>
      </c>
      <c r="F120" s="84">
        <v>55</v>
      </c>
      <c r="G120" s="84">
        <v>56</v>
      </c>
      <c r="H120" s="84">
        <v>57</v>
      </c>
      <c r="I120" s="84">
        <v>58</v>
      </c>
      <c r="J120" s="84">
        <v>59</v>
      </c>
      <c r="K120" s="84">
        <v>60</v>
      </c>
      <c r="L120" s="85">
        <v>62</v>
      </c>
      <c r="N120" s="662"/>
      <c r="O120" s="664">
        <f>+O118+10</f>
        <v>160</v>
      </c>
      <c r="P120" s="78" t="s">
        <v>133</v>
      </c>
      <c r="Q120" s="83">
        <v>87</v>
      </c>
      <c r="R120" s="84">
        <v>88</v>
      </c>
      <c r="S120" s="84">
        <v>90</v>
      </c>
      <c r="T120" s="84">
        <v>92</v>
      </c>
      <c r="U120" s="84">
        <v>93</v>
      </c>
      <c r="V120" s="84">
        <v>95</v>
      </c>
      <c r="W120" s="84">
        <v>97</v>
      </c>
      <c r="X120" s="85">
        <v>99</v>
      </c>
      <c r="Z120" s="662"/>
      <c r="AA120" s="664">
        <f>+AA118+10</f>
        <v>160</v>
      </c>
      <c r="AB120" s="78" t="s">
        <v>133</v>
      </c>
      <c r="AC120" s="83">
        <v>131.96811698489614</v>
      </c>
      <c r="AD120" s="84">
        <v>134</v>
      </c>
      <c r="AE120" s="84">
        <v>136</v>
      </c>
      <c r="AF120" s="84">
        <v>139</v>
      </c>
      <c r="AG120" s="84">
        <v>141</v>
      </c>
      <c r="AH120" s="84">
        <v>144</v>
      </c>
      <c r="AI120" s="84">
        <v>146</v>
      </c>
      <c r="AJ120" s="85">
        <v>149.46018526355272</v>
      </c>
      <c r="AL120" s="662"/>
      <c r="AM120" s="664">
        <f>+AM118+10</f>
        <v>160</v>
      </c>
      <c r="AN120" s="78" t="s">
        <v>133</v>
      </c>
      <c r="AO120" s="83">
        <v>160</v>
      </c>
      <c r="AP120" s="84">
        <v>162</v>
      </c>
      <c r="AQ120" s="84">
        <v>165</v>
      </c>
      <c r="AR120" s="84">
        <v>168</v>
      </c>
      <c r="AS120" s="84">
        <v>171</v>
      </c>
      <c r="AT120" s="84">
        <v>174</v>
      </c>
      <c r="AU120" s="84">
        <v>177</v>
      </c>
      <c r="AV120" s="85">
        <v>180</v>
      </c>
    </row>
    <row r="121" spans="1:48" ht="15" thickBot="1">
      <c r="A121">
        <v>121</v>
      </c>
      <c r="B121" s="662"/>
      <c r="C121" s="665"/>
      <c r="D121" s="82" t="s">
        <v>136</v>
      </c>
      <c r="E121" s="83">
        <v>62</v>
      </c>
      <c r="F121" s="84">
        <v>62</v>
      </c>
      <c r="G121" s="84">
        <v>63</v>
      </c>
      <c r="H121" s="84">
        <v>64</v>
      </c>
      <c r="I121" s="84">
        <v>65</v>
      </c>
      <c r="J121" s="84">
        <v>66</v>
      </c>
      <c r="K121" s="84">
        <v>67</v>
      </c>
      <c r="L121" s="85">
        <v>68</v>
      </c>
      <c r="N121" s="662"/>
      <c r="O121" s="665"/>
      <c r="P121" s="82" t="s">
        <v>136</v>
      </c>
      <c r="Q121" s="83">
        <v>98</v>
      </c>
      <c r="R121" s="84">
        <v>99</v>
      </c>
      <c r="S121" s="84">
        <v>100</v>
      </c>
      <c r="T121" s="84">
        <v>102</v>
      </c>
      <c r="U121" s="84">
        <v>103</v>
      </c>
      <c r="V121" s="84">
        <v>105</v>
      </c>
      <c r="W121" s="84">
        <v>106</v>
      </c>
      <c r="X121" s="85">
        <v>108</v>
      </c>
      <c r="Z121" s="662"/>
      <c r="AA121" s="665"/>
      <c r="AB121" s="82" t="s">
        <v>136</v>
      </c>
      <c r="AC121" s="83">
        <v>150.28021447473148</v>
      </c>
      <c r="AD121" s="84">
        <v>152</v>
      </c>
      <c r="AE121" s="84">
        <v>154</v>
      </c>
      <c r="AF121" s="84">
        <v>156</v>
      </c>
      <c r="AG121" s="84">
        <v>158</v>
      </c>
      <c r="AH121" s="84">
        <v>161</v>
      </c>
      <c r="AI121" s="84">
        <v>163</v>
      </c>
      <c r="AJ121" s="85">
        <v>165.32021805644112</v>
      </c>
      <c r="AL121" s="662"/>
      <c r="AM121" s="665"/>
      <c r="AN121" s="82" t="s">
        <v>136</v>
      </c>
      <c r="AO121" s="83">
        <v>180</v>
      </c>
      <c r="AP121" s="84">
        <v>180</v>
      </c>
      <c r="AQ121" s="84">
        <v>180</v>
      </c>
      <c r="AR121" s="84">
        <v>180</v>
      </c>
      <c r="AS121" s="84">
        <v>180</v>
      </c>
      <c r="AT121" s="84">
        <v>180</v>
      </c>
      <c r="AU121" s="84">
        <v>180</v>
      </c>
      <c r="AV121" s="85">
        <v>180</v>
      </c>
    </row>
    <row r="122" spans="1:48">
      <c r="A122">
        <v>122</v>
      </c>
      <c r="B122" s="662"/>
      <c r="C122" s="666">
        <v>170</v>
      </c>
      <c r="D122" s="86" t="s">
        <v>133</v>
      </c>
      <c r="E122" s="87">
        <v>54</v>
      </c>
      <c r="F122" s="88">
        <v>54</v>
      </c>
      <c r="G122" s="88">
        <v>55</v>
      </c>
      <c r="H122" s="88">
        <v>56</v>
      </c>
      <c r="I122" s="88">
        <v>57</v>
      </c>
      <c r="J122" s="88">
        <v>58</v>
      </c>
      <c r="K122" s="88">
        <v>59</v>
      </c>
      <c r="L122" s="89">
        <v>60</v>
      </c>
      <c r="N122" s="662"/>
      <c r="O122" s="666">
        <f>+O120+10</f>
        <v>170</v>
      </c>
      <c r="P122" s="86" t="str">
        <f>+P120</f>
        <v>48-X</v>
      </c>
      <c r="Q122" s="87">
        <v>83</v>
      </c>
      <c r="R122" s="88">
        <v>84</v>
      </c>
      <c r="S122" s="88">
        <v>86</v>
      </c>
      <c r="T122" s="88">
        <v>88</v>
      </c>
      <c r="U122" s="88">
        <v>89</v>
      </c>
      <c r="V122" s="88">
        <v>91</v>
      </c>
      <c r="W122" s="88">
        <v>93</v>
      </c>
      <c r="X122" s="89">
        <v>95</v>
      </c>
      <c r="Z122" s="662"/>
      <c r="AA122" s="666">
        <f>+AA120+10</f>
        <v>170</v>
      </c>
      <c r="AB122" s="86" t="str">
        <f>+AB120</f>
        <v>48-X</v>
      </c>
      <c r="AC122" s="87">
        <v>127.77342183689383</v>
      </c>
      <c r="AD122" s="88">
        <v>130</v>
      </c>
      <c r="AE122" s="88">
        <v>132</v>
      </c>
      <c r="AF122" s="88">
        <v>134</v>
      </c>
      <c r="AG122" s="88">
        <v>137</v>
      </c>
      <c r="AH122" s="88">
        <v>139</v>
      </c>
      <c r="AI122" s="88">
        <v>142</v>
      </c>
      <c r="AJ122" s="89">
        <v>144.53942651018278</v>
      </c>
      <c r="AL122" s="662"/>
      <c r="AM122" s="666">
        <f>+AM120+10</f>
        <v>170</v>
      </c>
      <c r="AN122" s="86" t="str">
        <f>+AN120</f>
        <v>48-X</v>
      </c>
      <c r="AO122" s="87">
        <v>155</v>
      </c>
      <c r="AP122" s="88">
        <v>157</v>
      </c>
      <c r="AQ122" s="88">
        <v>160</v>
      </c>
      <c r="AR122" s="88">
        <v>163</v>
      </c>
      <c r="AS122" s="88">
        <v>166</v>
      </c>
      <c r="AT122" s="88">
        <v>169</v>
      </c>
      <c r="AU122" s="88">
        <v>172</v>
      </c>
      <c r="AV122" s="89">
        <v>175</v>
      </c>
    </row>
    <row r="123" spans="1:48" ht="15" thickBot="1">
      <c r="A123">
        <v>123</v>
      </c>
      <c r="B123" s="662"/>
      <c r="C123" s="667"/>
      <c r="D123" s="90" t="s">
        <v>136</v>
      </c>
      <c r="E123" s="87">
        <v>59</v>
      </c>
      <c r="F123" s="88">
        <v>60</v>
      </c>
      <c r="G123" s="88">
        <v>61</v>
      </c>
      <c r="H123" s="88">
        <v>62</v>
      </c>
      <c r="I123" s="88">
        <v>63</v>
      </c>
      <c r="J123" s="88">
        <v>64</v>
      </c>
      <c r="K123" s="88">
        <v>65</v>
      </c>
      <c r="L123" s="89">
        <v>66</v>
      </c>
      <c r="N123" s="662"/>
      <c r="O123" s="667"/>
      <c r="P123" s="90" t="str">
        <f>+P121</f>
        <v>48-XL</v>
      </c>
      <c r="Q123" s="87">
        <v>95</v>
      </c>
      <c r="R123" s="88">
        <v>96</v>
      </c>
      <c r="S123" s="88">
        <v>98</v>
      </c>
      <c r="T123" s="88">
        <v>99</v>
      </c>
      <c r="U123" s="88">
        <v>101</v>
      </c>
      <c r="V123" s="88">
        <v>102</v>
      </c>
      <c r="W123" s="88">
        <v>104</v>
      </c>
      <c r="X123" s="89">
        <v>106</v>
      </c>
      <c r="Z123" s="662"/>
      <c r="AA123" s="667"/>
      <c r="AB123" s="90" t="str">
        <f>+AB121</f>
        <v>48-XL</v>
      </c>
      <c r="AC123" s="87">
        <v>145.24506809514128</v>
      </c>
      <c r="AD123" s="88">
        <v>147</v>
      </c>
      <c r="AE123" s="88">
        <v>149</v>
      </c>
      <c r="AF123" s="88">
        <v>152</v>
      </c>
      <c r="AG123" s="88">
        <v>154</v>
      </c>
      <c r="AH123" s="88">
        <v>157</v>
      </c>
      <c r="AI123" s="88">
        <v>159</v>
      </c>
      <c r="AJ123" s="89">
        <v>161.73997044749888</v>
      </c>
      <c r="AL123" s="662"/>
      <c r="AM123" s="667"/>
      <c r="AN123" s="90" t="str">
        <f>+AN121</f>
        <v>48-XL</v>
      </c>
      <c r="AO123" s="87">
        <v>176</v>
      </c>
      <c r="AP123" s="88">
        <v>176</v>
      </c>
      <c r="AQ123" s="88">
        <v>177</v>
      </c>
      <c r="AR123" s="88">
        <v>177</v>
      </c>
      <c r="AS123" s="88">
        <v>178</v>
      </c>
      <c r="AT123" s="88">
        <v>178</v>
      </c>
      <c r="AU123" s="88">
        <v>179</v>
      </c>
      <c r="AV123" s="89">
        <v>180</v>
      </c>
    </row>
    <row r="124" spans="1:48">
      <c r="A124">
        <v>124</v>
      </c>
      <c r="B124" s="662"/>
      <c r="C124" s="664">
        <v>180</v>
      </c>
      <c r="D124" s="78" t="s">
        <v>133</v>
      </c>
      <c r="E124" s="83">
        <v>59</v>
      </c>
      <c r="F124" s="84">
        <v>58</v>
      </c>
      <c r="G124" s="84">
        <v>58</v>
      </c>
      <c r="H124" s="84">
        <v>58</v>
      </c>
      <c r="I124" s="84">
        <v>58</v>
      </c>
      <c r="J124" s="84">
        <v>58</v>
      </c>
      <c r="K124" s="84">
        <v>58</v>
      </c>
      <c r="L124" s="85">
        <v>58</v>
      </c>
      <c r="N124" s="662"/>
      <c r="O124" s="664">
        <f>+O122+10</f>
        <v>180</v>
      </c>
      <c r="P124" s="78" t="s">
        <v>133</v>
      </c>
      <c r="Q124" s="83">
        <v>81</v>
      </c>
      <c r="R124" s="84">
        <v>82</v>
      </c>
      <c r="S124" s="84">
        <v>84</v>
      </c>
      <c r="T124" s="84">
        <v>85</v>
      </c>
      <c r="U124" s="84">
        <v>87</v>
      </c>
      <c r="V124" s="84">
        <v>88</v>
      </c>
      <c r="W124" s="84">
        <v>90</v>
      </c>
      <c r="X124" s="85">
        <v>92</v>
      </c>
      <c r="Z124" s="662"/>
      <c r="AA124" s="664">
        <f>+AA122+10</f>
        <v>180</v>
      </c>
      <c r="AB124" s="78" t="s">
        <v>133</v>
      </c>
      <c r="AC124" s="83">
        <v>123.57627118405662</v>
      </c>
      <c r="AD124" s="84">
        <v>125</v>
      </c>
      <c r="AE124" s="84">
        <v>128</v>
      </c>
      <c r="AF124" s="84">
        <v>130</v>
      </c>
      <c r="AG124" s="84">
        <v>133</v>
      </c>
      <c r="AH124" s="84">
        <v>135</v>
      </c>
      <c r="AI124" s="84">
        <v>137</v>
      </c>
      <c r="AJ124" s="85">
        <v>140.35091874812588</v>
      </c>
      <c r="AL124" s="662"/>
      <c r="AM124" s="664">
        <f>+AM122+10</f>
        <v>180</v>
      </c>
      <c r="AN124" s="78" t="s">
        <v>133</v>
      </c>
      <c r="AO124" s="83">
        <v>150</v>
      </c>
      <c r="AP124" s="84">
        <v>152</v>
      </c>
      <c r="AQ124" s="84">
        <v>155</v>
      </c>
      <c r="AR124" s="84">
        <v>158</v>
      </c>
      <c r="AS124" s="84">
        <v>161</v>
      </c>
      <c r="AT124" s="84">
        <v>164</v>
      </c>
      <c r="AU124" s="84">
        <v>167</v>
      </c>
      <c r="AV124" s="85">
        <v>170</v>
      </c>
    </row>
    <row r="125" spans="1:48" ht="15" thickBot="1">
      <c r="A125">
        <v>125</v>
      </c>
      <c r="B125" s="662"/>
      <c r="C125" s="665"/>
      <c r="D125" s="82" t="s">
        <v>136</v>
      </c>
      <c r="E125" s="83">
        <v>65</v>
      </c>
      <c r="F125" s="84">
        <v>65</v>
      </c>
      <c r="G125" s="84">
        <v>65</v>
      </c>
      <c r="H125" s="84">
        <v>65</v>
      </c>
      <c r="I125" s="84">
        <v>65</v>
      </c>
      <c r="J125" s="84">
        <v>65</v>
      </c>
      <c r="K125" s="84">
        <v>65</v>
      </c>
      <c r="L125" s="85">
        <v>65</v>
      </c>
      <c r="N125" s="662"/>
      <c r="O125" s="665"/>
      <c r="P125" s="82" t="s">
        <v>136</v>
      </c>
      <c r="Q125" s="83">
        <v>91</v>
      </c>
      <c r="R125" s="84">
        <v>92</v>
      </c>
      <c r="S125" s="84">
        <v>94</v>
      </c>
      <c r="T125" s="84">
        <v>96</v>
      </c>
      <c r="U125" s="84">
        <v>98</v>
      </c>
      <c r="V125" s="84">
        <v>100</v>
      </c>
      <c r="W125" s="84">
        <v>102</v>
      </c>
      <c r="X125" s="85">
        <v>104</v>
      </c>
      <c r="Z125" s="662"/>
      <c r="AA125" s="665"/>
      <c r="AB125" s="82" t="s">
        <v>136</v>
      </c>
      <c r="AC125" s="83">
        <v>140.24603708616749</v>
      </c>
      <c r="AD125" s="84">
        <v>142</v>
      </c>
      <c r="AE125" s="84">
        <v>145</v>
      </c>
      <c r="AF125" s="84">
        <v>147</v>
      </c>
      <c r="AG125" s="84">
        <v>150</v>
      </c>
      <c r="AH125" s="84">
        <v>153</v>
      </c>
      <c r="AI125" s="84">
        <v>155</v>
      </c>
      <c r="AJ125" s="85">
        <v>158.13233545047223</v>
      </c>
      <c r="AL125" s="662"/>
      <c r="AM125" s="665"/>
      <c r="AN125" s="82" t="s">
        <v>136</v>
      </c>
      <c r="AO125" s="83">
        <v>170</v>
      </c>
      <c r="AP125" s="84">
        <v>171</v>
      </c>
      <c r="AQ125" s="84">
        <v>172</v>
      </c>
      <c r="AR125" s="84">
        <v>174</v>
      </c>
      <c r="AS125" s="84">
        <v>175</v>
      </c>
      <c r="AT125" s="84">
        <v>177</v>
      </c>
      <c r="AU125" s="84">
        <v>178</v>
      </c>
      <c r="AV125" s="85">
        <v>180</v>
      </c>
    </row>
    <row r="126" spans="1:48">
      <c r="A126">
        <v>126</v>
      </c>
      <c r="B126" s="662"/>
      <c r="C126" s="666">
        <v>190</v>
      </c>
      <c r="D126" s="86" t="s">
        <v>133</v>
      </c>
      <c r="E126" s="87">
        <v>64</v>
      </c>
      <c r="F126" s="88">
        <v>62</v>
      </c>
      <c r="G126" s="88">
        <v>61</v>
      </c>
      <c r="H126" s="88">
        <v>60</v>
      </c>
      <c r="I126" s="88">
        <v>59</v>
      </c>
      <c r="J126" s="88">
        <v>58</v>
      </c>
      <c r="K126" s="88">
        <v>57</v>
      </c>
      <c r="L126" s="89">
        <v>56</v>
      </c>
      <c r="N126" s="662"/>
      <c r="O126" s="666">
        <f>+O124+10</f>
        <v>190</v>
      </c>
      <c r="P126" s="86" t="str">
        <f>+P124</f>
        <v>48-X</v>
      </c>
      <c r="Q126" s="87">
        <v>78</v>
      </c>
      <c r="R126" s="88">
        <v>79</v>
      </c>
      <c r="S126" s="88">
        <v>81</v>
      </c>
      <c r="T126" s="88">
        <v>82</v>
      </c>
      <c r="U126" s="88">
        <v>84</v>
      </c>
      <c r="V126" s="88">
        <v>85</v>
      </c>
      <c r="W126" s="88">
        <v>87</v>
      </c>
      <c r="X126" s="89">
        <v>89</v>
      </c>
      <c r="Z126" s="662"/>
      <c r="AA126" s="666">
        <f>+AA124+10</f>
        <v>190</v>
      </c>
      <c r="AB126" s="86" t="str">
        <f>+AB124</f>
        <v>48-X</v>
      </c>
      <c r="AC126" s="87">
        <v>119.3764097511294</v>
      </c>
      <c r="AD126" s="88">
        <v>121</v>
      </c>
      <c r="AE126" s="88">
        <v>123</v>
      </c>
      <c r="AF126" s="88">
        <v>126</v>
      </c>
      <c r="AG126" s="88">
        <v>128</v>
      </c>
      <c r="AH126" s="88">
        <v>130</v>
      </c>
      <c r="AI126" s="88">
        <v>133</v>
      </c>
      <c r="AJ126" s="89">
        <v>135.47724004537773</v>
      </c>
      <c r="AL126" s="662"/>
      <c r="AM126" s="666">
        <f>+AM124+10</f>
        <v>190</v>
      </c>
      <c r="AN126" s="86" t="str">
        <f>+AN124</f>
        <v>48-X</v>
      </c>
      <c r="AO126" s="87">
        <v>145</v>
      </c>
      <c r="AP126" s="88">
        <v>147</v>
      </c>
      <c r="AQ126" s="88">
        <v>150</v>
      </c>
      <c r="AR126" s="88">
        <v>153</v>
      </c>
      <c r="AS126" s="88">
        <v>155</v>
      </c>
      <c r="AT126" s="88">
        <v>158</v>
      </c>
      <c r="AU126" s="88">
        <v>161</v>
      </c>
      <c r="AV126" s="89">
        <v>164</v>
      </c>
    </row>
    <row r="127" spans="1:48" ht="15" thickBot="1">
      <c r="A127">
        <v>127</v>
      </c>
      <c r="B127" s="662"/>
      <c r="C127" s="667"/>
      <c r="D127" s="90" t="s">
        <v>136</v>
      </c>
      <c r="E127" s="87">
        <v>68</v>
      </c>
      <c r="F127" s="88">
        <v>67</v>
      </c>
      <c r="G127" s="88">
        <v>66</v>
      </c>
      <c r="H127" s="88">
        <v>65</v>
      </c>
      <c r="I127" s="88">
        <v>65</v>
      </c>
      <c r="J127" s="88">
        <v>64</v>
      </c>
      <c r="K127" s="88">
        <v>63</v>
      </c>
      <c r="L127" s="89">
        <v>63</v>
      </c>
      <c r="N127" s="662"/>
      <c r="O127" s="667"/>
      <c r="P127" s="90" t="str">
        <f>+P125</f>
        <v>48-XL</v>
      </c>
      <c r="Q127" s="87">
        <v>86</v>
      </c>
      <c r="R127" s="88">
        <v>88</v>
      </c>
      <c r="S127" s="88">
        <v>90</v>
      </c>
      <c r="T127" s="88">
        <v>92</v>
      </c>
      <c r="U127" s="88">
        <v>94</v>
      </c>
      <c r="V127" s="88">
        <v>96</v>
      </c>
      <c r="W127" s="88">
        <v>98</v>
      </c>
      <c r="X127" s="89">
        <v>101</v>
      </c>
      <c r="Z127" s="662"/>
      <c r="AA127" s="667"/>
      <c r="AB127" s="90" t="str">
        <f>+AB125</f>
        <v>48-XL</v>
      </c>
      <c r="AC127" s="87">
        <v>131.62720295967327</v>
      </c>
      <c r="AD127" s="88">
        <v>134</v>
      </c>
      <c r="AE127" s="88">
        <v>137</v>
      </c>
      <c r="AF127" s="88">
        <v>141</v>
      </c>
      <c r="AG127" s="88">
        <v>144</v>
      </c>
      <c r="AH127" s="88">
        <v>147</v>
      </c>
      <c r="AI127" s="88">
        <v>150</v>
      </c>
      <c r="AJ127" s="89">
        <v>153.85116277080886</v>
      </c>
      <c r="AL127" s="662"/>
      <c r="AM127" s="667"/>
      <c r="AN127" s="90" t="str">
        <f>+AN125</f>
        <v>48-XL</v>
      </c>
      <c r="AO127" s="87">
        <v>160</v>
      </c>
      <c r="AP127" s="88">
        <v>162</v>
      </c>
      <c r="AQ127" s="88">
        <v>165</v>
      </c>
      <c r="AR127" s="88">
        <v>168</v>
      </c>
      <c r="AS127" s="88">
        <v>171</v>
      </c>
      <c r="AT127" s="88">
        <v>174</v>
      </c>
      <c r="AU127" s="88">
        <v>177</v>
      </c>
      <c r="AV127" s="89">
        <v>180</v>
      </c>
    </row>
    <row r="128" spans="1:48">
      <c r="A128">
        <v>128</v>
      </c>
      <c r="B128" s="662"/>
      <c r="C128" s="664">
        <v>200</v>
      </c>
      <c r="D128" s="78" t="s">
        <v>133</v>
      </c>
      <c r="E128" s="83">
        <v>69</v>
      </c>
      <c r="F128" s="84">
        <v>66</v>
      </c>
      <c r="G128" s="84">
        <v>64</v>
      </c>
      <c r="H128" s="84">
        <v>62</v>
      </c>
      <c r="I128" s="84">
        <v>60</v>
      </c>
      <c r="J128" s="84">
        <v>58</v>
      </c>
      <c r="K128" s="84">
        <v>56</v>
      </c>
      <c r="L128" s="85">
        <v>54</v>
      </c>
      <c r="N128" s="662"/>
      <c r="O128" s="664">
        <f>+O126+10</f>
        <v>200</v>
      </c>
      <c r="P128" s="78" t="s">
        <v>133</v>
      </c>
      <c r="Q128" s="83">
        <v>75</v>
      </c>
      <c r="R128" s="84">
        <v>76</v>
      </c>
      <c r="S128" s="84">
        <v>78</v>
      </c>
      <c r="T128" s="84">
        <v>79</v>
      </c>
      <c r="U128" s="84">
        <v>81</v>
      </c>
      <c r="V128" s="84">
        <v>82</v>
      </c>
      <c r="W128" s="84">
        <v>84</v>
      </c>
      <c r="X128" s="85">
        <v>86</v>
      </c>
      <c r="Z128" s="662"/>
      <c r="AA128" s="664">
        <f>+AA126+10</f>
        <v>200</v>
      </c>
      <c r="AB128" s="78" t="s">
        <v>133</v>
      </c>
      <c r="AC128" s="83">
        <v>114.48903127635677</v>
      </c>
      <c r="AD128" s="84">
        <v>116</v>
      </c>
      <c r="AE128" s="84">
        <v>119</v>
      </c>
      <c r="AF128" s="84">
        <v>121</v>
      </c>
      <c r="AG128" s="84">
        <v>124</v>
      </c>
      <c r="AH128" s="84">
        <v>126</v>
      </c>
      <c r="AI128" s="84">
        <v>128</v>
      </c>
      <c r="AJ128" s="85">
        <v>131.28462356730992</v>
      </c>
      <c r="AL128" s="662"/>
      <c r="AM128" s="664">
        <f>+AM126+10</f>
        <v>200</v>
      </c>
      <c r="AN128" s="78" t="s">
        <v>133</v>
      </c>
      <c r="AO128" s="83">
        <v>139</v>
      </c>
      <c r="AP128" s="84">
        <v>141</v>
      </c>
      <c r="AQ128" s="84">
        <v>144</v>
      </c>
      <c r="AR128" s="84">
        <v>147</v>
      </c>
      <c r="AS128" s="84">
        <v>150</v>
      </c>
      <c r="AT128" s="84">
        <v>153</v>
      </c>
      <c r="AU128" s="84">
        <v>156</v>
      </c>
      <c r="AV128" s="85">
        <v>159</v>
      </c>
    </row>
    <row r="129" spans="1:48" ht="15" thickBot="1">
      <c r="A129">
        <v>129</v>
      </c>
      <c r="B129" s="663"/>
      <c r="C129" s="665"/>
      <c r="D129" s="82" t="s">
        <v>136</v>
      </c>
      <c r="E129" s="189">
        <v>69</v>
      </c>
      <c r="F129" s="186">
        <v>67</v>
      </c>
      <c r="G129" s="186">
        <v>66</v>
      </c>
      <c r="H129" s="186">
        <v>65</v>
      </c>
      <c r="I129" s="186">
        <v>64</v>
      </c>
      <c r="J129" s="186">
        <v>63</v>
      </c>
      <c r="K129" s="186">
        <v>62</v>
      </c>
      <c r="L129" s="185">
        <v>61</v>
      </c>
      <c r="N129" s="663"/>
      <c r="O129" s="665"/>
      <c r="P129" s="82" t="s">
        <v>136</v>
      </c>
      <c r="Q129" s="189">
        <v>79</v>
      </c>
      <c r="R129" s="186">
        <v>81</v>
      </c>
      <c r="S129" s="186">
        <v>84</v>
      </c>
      <c r="T129" s="186">
        <v>87</v>
      </c>
      <c r="U129" s="186">
        <v>89</v>
      </c>
      <c r="V129" s="186">
        <v>92</v>
      </c>
      <c r="W129" s="186">
        <v>95</v>
      </c>
      <c r="X129" s="185">
        <v>98</v>
      </c>
      <c r="Z129" s="663"/>
      <c r="AA129" s="665"/>
      <c r="AB129" s="82" t="s">
        <v>136</v>
      </c>
      <c r="AC129" s="189">
        <v>120.86853008516592</v>
      </c>
      <c r="AD129" s="186">
        <v>124</v>
      </c>
      <c r="AE129" s="186">
        <v>128</v>
      </c>
      <c r="AF129" s="186">
        <v>132</v>
      </c>
      <c r="AG129" s="186">
        <v>136</v>
      </c>
      <c r="AH129" s="186">
        <v>140</v>
      </c>
      <c r="AI129" s="186">
        <v>144</v>
      </c>
      <c r="AJ129" s="185">
        <v>148.81769391432368</v>
      </c>
      <c r="AL129" s="663"/>
      <c r="AM129" s="665"/>
      <c r="AN129" s="82" t="s">
        <v>136</v>
      </c>
      <c r="AO129" s="189">
        <v>147</v>
      </c>
      <c r="AP129" s="186">
        <v>151</v>
      </c>
      <c r="AQ129" s="186">
        <v>156</v>
      </c>
      <c r="AR129" s="186">
        <v>161</v>
      </c>
      <c r="AS129" s="186">
        <v>165</v>
      </c>
      <c r="AT129" s="186">
        <v>170</v>
      </c>
      <c r="AU129" s="186">
        <v>175</v>
      </c>
      <c r="AV129" s="185">
        <v>180</v>
      </c>
    </row>
    <row r="130" spans="1:48">
      <c r="A130">
        <v>130</v>
      </c>
    </row>
    <row r="131" spans="1:48">
      <c r="A131">
        <v>131</v>
      </c>
    </row>
    <row r="132" spans="1:48">
      <c r="A132">
        <v>132</v>
      </c>
    </row>
    <row r="133" spans="1:48">
      <c r="A133">
        <v>133</v>
      </c>
    </row>
    <row r="134" spans="1:48">
      <c r="A134">
        <v>134</v>
      </c>
    </row>
    <row r="135" spans="1:48">
      <c r="A135">
        <v>135</v>
      </c>
    </row>
    <row r="136" spans="1:48" ht="15" thickBot="1">
      <c r="A136">
        <v>136</v>
      </c>
    </row>
    <row r="137" spans="1:48" ht="18.600000000000001" thickBot="1">
      <c r="A137">
        <v>137</v>
      </c>
      <c r="B137" s="649" t="s">
        <v>1112</v>
      </c>
      <c r="C137" s="650"/>
      <c r="D137" s="651"/>
      <c r="E137" s="649" t="s">
        <v>1134</v>
      </c>
      <c r="F137" s="650"/>
      <c r="G137" s="650"/>
      <c r="H137" s="650"/>
      <c r="I137" s="650"/>
      <c r="J137" s="650"/>
      <c r="K137" s="650"/>
      <c r="L137" s="651"/>
      <c r="N137" s="649" t="s">
        <v>1114</v>
      </c>
      <c r="O137" s="650"/>
      <c r="P137" s="651"/>
      <c r="Q137" s="649" t="s">
        <v>1134</v>
      </c>
      <c r="R137" s="650"/>
      <c r="S137" s="650"/>
      <c r="T137" s="650"/>
      <c r="U137" s="650"/>
      <c r="V137" s="650"/>
      <c r="W137" s="650"/>
      <c r="X137" s="651"/>
      <c r="Z137" s="649" t="s">
        <v>1115</v>
      </c>
      <c r="AA137" s="650"/>
      <c r="AB137" s="651"/>
      <c r="AC137" s="649" t="s">
        <v>1134</v>
      </c>
      <c r="AD137" s="650"/>
      <c r="AE137" s="650"/>
      <c r="AF137" s="650"/>
      <c r="AG137" s="650"/>
      <c r="AH137" s="650"/>
      <c r="AI137" s="650"/>
      <c r="AJ137" s="651"/>
      <c r="AL137" s="649" t="s">
        <v>1116</v>
      </c>
      <c r="AM137" s="650"/>
      <c r="AN137" s="651"/>
      <c r="AO137" s="649" t="s">
        <v>1134</v>
      </c>
      <c r="AP137" s="650"/>
      <c r="AQ137" s="650"/>
      <c r="AR137" s="650"/>
      <c r="AS137" s="650"/>
      <c r="AT137" s="650"/>
      <c r="AU137" s="650"/>
      <c r="AV137" s="651"/>
    </row>
    <row r="138" spans="1:48" ht="15.75" customHeight="1">
      <c r="A138">
        <v>138</v>
      </c>
      <c r="B138" s="652" t="s">
        <v>1129</v>
      </c>
      <c r="C138" s="652" t="s">
        <v>634</v>
      </c>
      <c r="D138" s="669" t="s">
        <v>1119</v>
      </c>
      <c r="E138" s="676" t="s">
        <v>1120</v>
      </c>
      <c r="F138" s="677"/>
      <c r="G138" s="677"/>
      <c r="H138" s="677"/>
      <c r="I138" s="677"/>
      <c r="J138" s="677"/>
      <c r="K138" s="677"/>
      <c r="L138" s="678"/>
      <c r="N138" s="652" t="s">
        <v>1129</v>
      </c>
      <c r="O138" s="652" t="s">
        <v>634</v>
      </c>
      <c r="P138" s="669" t="s">
        <v>1119</v>
      </c>
      <c r="Q138" s="676" t="s">
        <v>1120</v>
      </c>
      <c r="R138" s="677"/>
      <c r="S138" s="677"/>
      <c r="T138" s="677"/>
      <c r="U138" s="677"/>
      <c r="V138" s="677"/>
      <c r="W138" s="677"/>
      <c r="X138" s="678"/>
      <c r="Z138" s="652" t="s">
        <v>1129</v>
      </c>
      <c r="AA138" s="652" t="s">
        <v>634</v>
      </c>
      <c r="AB138" s="669" t="s">
        <v>1119</v>
      </c>
      <c r="AC138" s="676" t="s">
        <v>1120</v>
      </c>
      <c r="AD138" s="677"/>
      <c r="AE138" s="677"/>
      <c r="AF138" s="677"/>
      <c r="AG138" s="677"/>
      <c r="AH138" s="677"/>
      <c r="AI138" s="677"/>
      <c r="AJ138" s="678"/>
      <c r="AL138" s="652" t="s">
        <v>1129</v>
      </c>
      <c r="AM138" s="652" t="s">
        <v>634</v>
      </c>
      <c r="AN138" s="669" t="s">
        <v>1119</v>
      </c>
      <c r="AO138" s="676" t="s">
        <v>1120</v>
      </c>
      <c r="AP138" s="677"/>
      <c r="AQ138" s="677"/>
      <c r="AR138" s="677"/>
      <c r="AS138" s="677"/>
      <c r="AT138" s="677"/>
      <c r="AU138" s="677"/>
      <c r="AV138" s="678"/>
    </row>
    <row r="139" spans="1:48" ht="15" customHeight="1" thickBot="1">
      <c r="A139">
        <v>139</v>
      </c>
      <c r="B139" s="668"/>
      <c r="C139" s="668"/>
      <c r="D139" s="670"/>
      <c r="E139" s="679"/>
      <c r="F139" s="680"/>
      <c r="G139" s="680"/>
      <c r="H139" s="680"/>
      <c r="I139" s="680"/>
      <c r="J139" s="680"/>
      <c r="K139" s="680"/>
      <c r="L139" s="681"/>
      <c r="N139" s="668"/>
      <c r="O139" s="668"/>
      <c r="P139" s="670"/>
      <c r="Q139" s="679"/>
      <c r="R139" s="680"/>
      <c r="S139" s="680"/>
      <c r="T139" s="680"/>
      <c r="U139" s="680"/>
      <c r="V139" s="680"/>
      <c r="W139" s="680"/>
      <c r="X139" s="681"/>
      <c r="Z139" s="668"/>
      <c r="AA139" s="668"/>
      <c r="AB139" s="670"/>
      <c r="AC139" s="679"/>
      <c r="AD139" s="680"/>
      <c r="AE139" s="680"/>
      <c r="AF139" s="680"/>
      <c r="AG139" s="680"/>
      <c r="AH139" s="680"/>
      <c r="AI139" s="680"/>
      <c r="AJ139" s="681"/>
      <c r="AL139" s="668"/>
      <c r="AM139" s="668"/>
      <c r="AN139" s="670"/>
      <c r="AO139" s="679"/>
      <c r="AP139" s="680"/>
      <c r="AQ139" s="680"/>
      <c r="AR139" s="680"/>
      <c r="AS139" s="680"/>
      <c r="AT139" s="680"/>
      <c r="AU139" s="680"/>
      <c r="AV139" s="681"/>
    </row>
    <row r="140" spans="1:48" ht="15" thickBot="1">
      <c r="A140">
        <v>140</v>
      </c>
      <c r="B140" s="653"/>
      <c r="C140" s="653"/>
      <c r="D140" s="671"/>
      <c r="E140" s="75">
        <v>0</v>
      </c>
      <c r="F140" s="76">
        <v>500</v>
      </c>
      <c r="G140" s="76">
        <v>1000</v>
      </c>
      <c r="H140" s="76">
        <v>1500</v>
      </c>
      <c r="I140" s="76">
        <v>2000</v>
      </c>
      <c r="J140" s="76">
        <v>2500</v>
      </c>
      <c r="K140" s="76">
        <v>3000</v>
      </c>
      <c r="L140" s="77">
        <v>3500</v>
      </c>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1139</v>
      </c>
      <c r="C141" s="664">
        <v>100</v>
      </c>
      <c r="D141" s="78" t="s">
        <v>133</v>
      </c>
      <c r="E141" s="94">
        <v>2.14</v>
      </c>
      <c r="F141" s="95">
        <v>2.16</v>
      </c>
      <c r="G141" s="95">
        <v>2.19</v>
      </c>
      <c r="H141" s="95">
        <v>2.21</v>
      </c>
      <c r="I141" s="95">
        <v>2.2400000000000002</v>
      </c>
      <c r="J141" s="95">
        <v>2.2599999999999998</v>
      </c>
      <c r="K141" s="95">
        <v>2.29</v>
      </c>
      <c r="L141" s="96">
        <v>2.3199999999999998</v>
      </c>
      <c r="N141" s="661" t="s">
        <v>1139</v>
      </c>
      <c r="O141" s="664">
        <v>100</v>
      </c>
      <c r="P141" s="78" t="s">
        <v>133</v>
      </c>
      <c r="Q141" s="94">
        <v>2.14</v>
      </c>
      <c r="R141" s="95">
        <v>2.16</v>
      </c>
      <c r="S141" s="95">
        <v>2.19</v>
      </c>
      <c r="T141" s="95">
        <v>2.21</v>
      </c>
      <c r="U141" s="95">
        <v>2.2400000000000002</v>
      </c>
      <c r="V141" s="95">
        <v>2.2599999999999998</v>
      </c>
      <c r="W141" s="95">
        <v>2.29</v>
      </c>
      <c r="X141" s="96">
        <v>2.3199999999999998</v>
      </c>
      <c r="Z141" s="661" t="s">
        <v>1139</v>
      </c>
      <c r="AA141" s="664">
        <v>100</v>
      </c>
      <c r="AB141" s="78" t="s">
        <v>133</v>
      </c>
      <c r="AC141" s="94">
        <v>2.13</v>
      </c>
      <c r="AD141" s="95">
        <v>2.14</v>
      </c>
      <c r="AE141" s="95">
        <v>2.15</v>
      </c>
      <c r="AF141" s="95">
        <v>2.17</v>
      </c>
      <c r="AG141" s="95">
        <v>2.1800000000000002</v>
      </c>
      <c r="AH141" s="95">
        <v>2.2000000000000002</v>
      </c>
      <c r="AI141" s="95">
        <v>2.21</v>
      </c>
      <c r="AJ141" s="96">
        <v>2.23</v>
      </c>
      <c r="AL141" s="661" t="s">
        <v>1139</v>
      </c>
      <c r="AM141" s="664">
        <v>100</v>
      </c>
      <c r="AN141" s="78" t="s">
        <v>133</v>
      </c>
      <c r="AO141" s="94">
        <v>1.84</v>
      </c>
      <c r="AP141" s="95">
        <v>1.84</v>
      </c>
      <c r="AQ141" s="95">
        <v>1.84</v>
      </c>
      <c r="AR141" s="95">
        <v>1.84</v>
      </c>
      <c r="AS141" s="95">
        <v>1.84</v>
      </c>
      <c r="AT141" s="95">
        <v>1.84</v>
      </c>
      <c r="AU141" s="95">
        <v>1.84</v>
      </c>
      <c r="AV141" s="96">
        <v>1.84</v>
      </c>
    </row>
    <row r="142" spans="1:48" ht="15" thickBot="1">
      <c r="A142">
        <v>142</v>
      </c>
      <c r="B142" s="662"/>
      <c r="C142" s="665"/>
      <c r="D142" s="82" t="s">
        <v>136</v>
      </c>
      <c r="E142" s="97">
        <v>2.21</v>
      </c>
      <c r="F142" s="98">
        <v>2.23</v>
      </c>
      <c r="G142" s="98">
        <v>2.2599999999999998</v>
      </c>
      <c r="H142" s="98">
        <v>2.29</v>
      </c>
      <c r="I142" s="98">
        <v>2.31</v>
      </c>
      <c r="J142" s="98">
        <v>2.34</v>
      </c>
      <c r="K142" s="98">
        <v>2.37</v>
      </c>
      <c r="L142" s="99">
        <v>2.4</v>
      </c>
      <c r="N142" s="662"/>
      <c r="O142" s="665"/>
      <c r="P142" s="82" t="s">
        <v>136</v>
      </c>
      <c r="Q142" s="97">
        <v>2.21</v>
      </c>
      <c r="R142" s="98">
        <v>2.23</v>
      </c>
      <c r="S142" s="98">
        <v>2.2599999999999998</v>
      </c>
      <c r="T142" s="98">
        <v>2.29</v>
      </c>
      <c r="U142" s="98">
        <v>2.31</v>
      </c>
      <c r="V142" s="98">
        <v>2.34</v>
      </c>
      <c r="W142" s="98">
        <v>2.37</v>
      </c>
      <c r="X142" s="99">
        <v>2.4</v>
      </c>
      <c r="Z142" s="662"/>
      <c r="AA142" s="665"/>
      <c r="AB142" s="82" t="s">
        <v>136</v>
      </c>
      <c r="AC142" s="97">
        <v>2.13</v>
      </c>
      <c r="AD142" s="98">
        <v>2.13</v>
      </c>
      <c r="AE142" s="98">
        <v>2.13</v>
      </c>
      <c r="AF142" s="98">
        <v>2.13</v>
      </c>
      <c r="AG142" s="98">
        <v>2.13</v>
      </c>
      <c r="AH142" s="98">
        <v>2.13</v>
      </c>
      <c r="AI142" s="98">
        <v>2.13</v>
      </c>
      <c r="AJ142" s="99">
        <v>2.13</v>
      </c>
      <c r="AL142" s="662"/>
      <c r="AM142" s="665"/>
      <c r="AN142" s="82" t="s">
        <v>136</v>
      </c>
      <c r="AO142" s="97">
        <v>1.73</v>
      </c>
      <c r="AP142" s="98">
        <v>1.73</v>
      </c>
      <c r="AQ142" s="98">
        <v>1.73</v>
      </c>
      <c r="AR142" s="98">
        <v>1.73</v>
      </c>
      <c r="AS142" s="98">
        <v>1.73</v>
      </c>
      <c r="AT142" s="98">
        <v>1.73</v>
      </c>
      <c r="AU142" s="98">
        <v>1.73</v>
      </c>
      <c r="AV142" s="99">
        <v>1.73</v>
      </c>
    </row>
    <row r="143" spans="1:48">
      <c r="A143">
        <v>143</v>
      </c>
      <c r="B143" s="662"/>
      <c r="C143" s="666">
        <v>110</v>
      </c>
      <c r="D143" s="86" t="s">
        <v>133</v>
      </c>
      <c r="E143" s="100">
        <v>2.0099999999999998</v>
      </c>
      <c r="F143" s="101">
        <v>2.04</v>
      </c>
      <c r="G143" s="101">
        <v>2.0699999999999998</v>
      </c>
      <c r="H143" s="101">
        <v>2.1</v>
      </c>
      <c r="I143" s="101">
        <v>2.14</v>
      </c>
      <c r="J143" s="101">
        <v>2.17</v>
      </c>
      <c r="K143" s="101">
        <v>2.2000000000000002</v>
      </c>
      <c r="L143" s="102">
        <v>2.2400000000000002</v>
      </c>
      <c r="N143" s="662"/>
      <c r="O143" s="666">
        <v>110</v>
      </c>
      <c r="P143" s="86" t="str">
        <f>+P141</f>
        <v>48-X</v>
      </c>
      <c r="Q143" s="100">
        <v>2.0099999999999998</v>
      </c>
      <c r="R143" s="101">
        <v>2.04</v>
      </c>
      <c r="S143" s="101">
        <v>2.0699999999999998</v>
      </c>
      <c r="T143" s="101">
        <v>2.1</v>
      </c>
      <c r="U143" s="101">
        <v>2.14</v>
      </c>
      <c r="V143" s="101">
        <v>2.17</v>
      </c>
      <c r="W143" s="101">
        <v>2.2000000000000002</v>
      </c>
      <c r="X143" s="102">
        <v>2.2400000000000002</v>
      </c>
      <c r="Z143" s="662"/>
      <c r="AA143" s="666">
        <v>110</v>
      </c>
      <c r="AB143" s="86" t="str">
        <f>+AB141</f>
        <v>48-X</v>
      </c>
      <c r="AC143" s="100">
        <v>2.02</v>
      </c>
      <c r="AD143" s="101">
        <v>2.0499999999999998</v>
      </c>
      <c r="AE143" s="101">
        <v>2.08</v>
      </c>
      <c r="AF143" s="101">
        <v>2.11</v>
      </c>
      <c r="AG143" s="101">
        <v>2.14</v>
      </c>
      <c r="AH143" s="101">
        <v>2.17</v>
      </c>
      <c r="AI143" s="101">
        <v>2.2000000000000002</v>
      </c>
      <c r="AJ143" s="102">
        <v>2.23</v>
      </c>
      <c r="AL143" s="662"/>
      <c r="AM143" s="666">
        <v>110</v>
      </c>
      <c r="AN143" s="86" t="str">
        <f>+AN141</f>
        <v>48-X</v>
      </c>
      <c r="AO143" s="100">
        <v>1.84</v>
      </c>
      <c r="AP143" s="101">
        <v>1.84</v>
      </c>
      <c r="AQ143" s="101">
        <v>1.84</v>
      </c>
      <c r="AR143" s="101">
        <v>1.84</v>
      </c>
      <c r="AS143" s="101">
        <v>1.84</v>
      </c>
      <c r="AT143" s="101">
        <v>1.84</v>
      </c>
      <c r="AU143" s="101">
        <v>1.84</v>
      </c>
      <c r="AV143" s="102">
        <v>1.84</v>
      </c>
    </row>
    <row r="144" spans="1:48" ht="15" thickBot="1">
      <c r="A144">
        <v>144</v>
      </c>
      <c r="B144" s="662"/>
      <c r="C144" s="667"/>
      <c r="D144" s="90" t="s">
        <v>136</v>
      </c>
      <c r="E144" s="100">
        <v>2.13</v>
      </c>
      <c r="F144" s="101">
        <v>2.15</v>
      </c>
      <c r="G144" s="101">
        <v>2.1800000000000002</v>
      </c>
      <c r="H144" s="101">
        <v>2.21</v>
      </c>
      <c r="I144" s="101">
        <v>2.23</v>
      </c>
      <c r="J144" s="101">
        <v>2.2599999999999998</v>
      </c>
      <c r="K144" s="101">
        <v>2.29</v>
      </c>
      <c r="L144" s="102">
        <v>2.3199999999999998</v>
      </c>
      <c r="N144" s="662"/>
      <c r="O144" s="667"/>
      <c r="P144" s="90" t="str">
        <f>+P142</f>
        <v>48-XL</v>
      </c>
      <c r="Q144" s="100">
        <v>2.13</v>
      </c>
      <c r="R144" s="101">
        <v>2.15</v>
      </c>
      <c r="S144" s="101">
        <v>2.1800000000000002</v>
      </c>
      <c r="T144" s="101">
        <v>2.21</v>
      </c>
      <c r="U144" s="101">
        <v>2.23</v>
      </c>
      <c r="V144" s="101">
        <v>2.2599999999999998</v>
      </c>
      <c r="W144" s="101">
        <v>2.29</v>
      </c>
      <c r="X144" s="102">
        <v>2.3199999999999998</v>
      </c>
      <c r="Z144" s="662"/>
      <c r="AA144" s="667"/>
      <c r="AB144" s="90" t="str">
        <f>+AB142</f>
        <v>48-XL</v>
      </c>
      <c r="AC144" s="100">
        <v>2.12</v>
      </c>
      <c r="AD144" s="101">
        <v>2.12</v>
      </c>
      <c r="AE144" s="101">
        <v>2.12</v>
      </c>
      <c r="AF144" s="101">
        <v>2.12</v>
      </c>
      <c r="AG144" s="101">
        <v>2.12</v>
      </c>
      <c r="AH144" s="101">
        <v>2.12</v>
      </c>
      <c r="AI144" s="101">
        <v>2.12</v>
      </c>
      <c r="AJ144" s="102">
        <v>2.13</v>
      </c>
      <c r="AL144" s="662"/>
      <c r="AM144" s="667"/>
      <c r="AN144" s="90" t="str">
        <f>+AN142</f>
        <v>48-XL</v>
      </c>
      <c r="AO144" s="100">
        <v>1.73</v>
      </c>
      <c r="AP144" s="101">
        <v>1.73</v>
      </c>
      <c r="AQ144" s="101">
        <v>1.73</v>
      </c>
      <c r="AR144" s="101">
        <v>1.73</v>
      </c>
      <c r="AS144" s="101">
        <v>1.73</v>
      </c>
      <c r="AT144" s="101">
        <v>1.73</v>
      </c>
      <c r="AU144" s="101">
        <v>1.73</v>
      </c>
      <c r="AV144" s="102">
        <v>1.73</v>
      </c>
    </row>
    <row r="145" spans="1:48">
      <c r="A145">
        <v>145</v>
      </c>
      <c r="B145" s="662"/>
      <c r="C145" s="664">
        <v>120</v>
      </c>
      <c r="D145" s="78" t="s">
        <v>133</v>
      </c>
      <c r="E145" s="97">
        <v>1.91</v>
      </c>
      <c r="F145" s="98">
        <v>1.94</v>
      </c>
      <c r="G145" s="98">
        <v>1.98</v>
      </c>
      <c r="H145" s="98">
        <v>2.0099999999999998</v>
      </c>
      <c r="I145" s="98">
        <v>2.0499999999999998</v>
      </c>
      <c r="J145" s="98">
        <v>2.08</v>
      </c>
      <c r="K145" s="98">
        <v>2.12</v>
      </c>
      <c r="L145" s="99">
        <v>2.16</v>
      </c>
      <c r="N145" s="662"/>
      <c r="O145" s="664">
        <f>+O143+10</f>
        <v>120</v>
      </c>
      <c r="P145" s="78" t="s">
        <v>133</v>
      </c>
      <c r="Q145" s="97">
        <v>1.91</v>
      </c>
      <c r="R145" s="98">
        <v>1.94</v>
      </c>
      <c r="S145" s="98">
        <v>1.98</v>
      </c>
      <c r="T145" s="98">
        <v>2.0099999999999998</v>
      </c>
      <c r="U145" s="98">
        <v>2.0499999999999998</v>
      </c>
      <c r="V145" s="98">
        <v>2.08</v>
      </c>
      <c r="W145" s="98">
        <v>2.12</v>
      </c>
      <c r="X145" s="99">
        <v>2.16</v>
      </c>
      <c r="Z145" s="662"/>
      <c r="AA145" s="664">
        <f>+AA143+10</f>
        <v>120</v>
      </c>
      <c r="AB145" s="78" t="s">
        <v>133</v>
      </c>
      <c r="AC145" s="97">
        <v>1.91</v>
      </c>
      <c r="AD145" s="98">
        <v>1.94</v>
      </c>
      <c r="AE145" s="98">
        <v>1.98</v>
      </c>
      <c r="AF145" s="98">
        <v>2.02</v>
      </c>
      <c r="AG145" s="98">
        <v>2.0499999999999998</v>
      </c>
      <c r="AH145" s="98">
        <v>2.09</v>
      </c>
      <c r="AI145" s="98">
        <v>2.13</v>
      </c>
      <c r="AJ145" s="99">
        <v>2.17</v>
      </c>
      <c r="AL145" s="662"/>
      <c r="AM145" s="664">
        <f>+AM143+10</f>
        <v>120</v>
      </c>
      <c r="AN145" s="78" t="s">
        <v>133</v>
      </c>
      <c r="AO145" s="97">
        <v>1.84</v>
      </c>
      <c r="AP145" s="98">
        <v>1.84</v>
      </c>
      <c r="AQ145" s="98">
        <v>1.84</v>
      </c>
      <c r="AR145" s="98">
        <v>1.84</v>
      </c>
      <c r="AS145" s="98">
        <v>1.84</v>
      </c>
      <c r="AT145" s="98">
        <v>1.84</v>
      </c>
      <c r="AU145" s="98">
        <v>1.84</v>
      </c>
      <c r="AV145" s="99">
        <v>1.84</v>
      </c>
    </row>
    <row r="146" spans="1:48" ht="15" thickBot="1">
      <c r="A146">
        <v>146</v>
      </c>
      <c r="B146" s="662"/>
      <c r="C146" s="665"/>
      <c r="D146" s="82" t="s">
        <v>136</v>
      </c>
      <c r="E146" s="97">
        <v>2.0499999999999998</v>
      </c>
      <c r="F146" s="98">
        <v>2.0699999999999998</v>
      </c>
      <c r="G146" s="98">
        <v>2.1</v>
      </c>
      <c r="H146" s="98">
        <v>2.13</v>
      </c>
      <c r="I146" s="98">
        <v>2.15</v>
      </c>
      <c r="J146" s="98">
        <v>2.1800000000000002</v>
      </c>
      <c r="K146" s="98">
        <v>2.21</v>
      </c>
      <c r="L146" s="99">
        <v>2.2400000000000002</v>
      </c>
      <c r="N146" s="662"/>
      <c r="O146" s="665"/>
      <c r="P146" s="82" t="s">
        <v>136</v>
      </c>
      <c r="Q146" s="97">
        <v>2.0499999999999998</v>
      </c>
      <c r="R146" s="98">
        <v>2.0699999999999998</v>
      </c>
      <c r="S146" s="98">
        <v>2.1</v>
      </c>
      <c r="T146" s="98">
        <v>2.13</v>
      </c>
      <c r="U146" s="98">
        <v>2.15</v>
      </c>
      <c r="V146" s="98">
        <v>2.1800000000000002</v>
      </c>
      <c r="W146" s="98">
        <v>2.21</v>
      </c>
      <c r="X146" s="99">
        <v>2.2400000000000002</v>
      </c>
      <c r="Z146" s="662"/>
      <c r="AA146" s="665"/>
      <c r="AB146" s="82" t="s">
        <v>136</v>
      </c>
      <c r="AC146" s="97">
        <v>2.0499999999999998</v>
      </c>
      <c r="AD146" s="98">
        <v>2.06</v>
      </c>
      <c r="AE146" s="98">
        <v>2.0699999999999998</v>
      </c>
      <c r="AF146" s="98">
        <v>2.08</v>
      </c>
      <c r="AG146" s="98">
        <v>2.09</v>
      </c>
      <c r="AH146" s="98">
        <v>2.1</v>
      </c>
      <c r="AI146" s="98">
        <v>2.11</v>
      </c>
      <c r="AJ146" s="99">
        <v>2.13</v>
      </c>
      <c r="AL146" s="662"/>
      <c r="AM146" s="665"/>
      <c r="AN146" s="82" t="s">
        <v>136</v>
      </c>
      <c r="AO146" s="97">
        <v>1.73</v>
      </c>
      <c r="AP146" s="98">
        <v>1.73</v>
      </c>
      <c r="AQ146" s="98">
        <v>1.73</v>
      </c>
      <c r="AR146" s="98">
        <v>1.73</v>
      </c>
      <c r="AS146" s="98">
        <v>1.73</v>
      </c>
      <c r="AT146" s="98">
        <v>1.73</v>
      </c>
      <c r="AU146" s="98">
        <v>1.73</v>
      </c>
      <c r="AV146" s="99">
        <v>1.73</v>
      </c>
    </row>
    <row r="147" spans="1:48">
      <c r="A147">
        <v>147</v>
      </c>
      <c r="B147" s="662"/>
      <c r="C147" s="666">
        <v>130</v>
      </c>
      <c r="D147" s="86" t="s">
        <v>133</v>
      </c>
      <c r="E147" s="100">
        <v>1.82</v>
      </c>
      <c r="F147" s="101">
        <v>1.85</v>
      </c>
      <c r="G147" s="101">
        <v>1.89</v>
      </c>
      <c r="H147" s="101">
        <v>1.93</v>
      </c>
      <c r="I147" s="101">
        <v>1.96</v>
      </c>
      <c r="J147" s="101">
        <v>2</v>
      </c>
      <c r="K147" s="101">
        <v>2.04</v>
      </c>
      <c r="L147" s="102">
        <v>2.08</v>
      </c>
      <c r="N147" s="662"/>
      <c r="O147" s="666">
        <f>+O145+10</f>
        <v>130</v>
      </c>
      <c r="P147" s="86" t="str">
        <f>+P145</f>
        <v>48-X</v>
      </c>
      <c r="Q147" s="100">
        <v>1.82</v>
      </c>
      <c r="R147" s="101">
        <v>1.85</v>
      </c>
      <c r="S147" s="101">
        <v>1.89</v>
      </c>
      <c r="T147" s="101">
        <v>1.93</v>
      </c>
      <c r="U147" s="101">
        <v>1.96</v>
      </c>
      <c r="V147" s="101">
        <v>2</v>
      </c>
      <c r="W147" s="101">
        <v>2.04</v>
      </c>
      <c r="X147" s="102">
        <v>2.08</v>
      </c>
      <c r="Z147" s="662"/>
      <c r="AA147" s="666">
        <f>+AA145+10</f>
        <v>130</v>
      </c>
      <c r="AB147" s="86" t="str">
        <f>+AB145</f>
        <v>48-X</v>
      </c>
      <c r="AC147" s="100">
        <v>1.82</v>
      </c>
      <c r="AD147" s="101">
        <v>1.85</v>
      </c>
      <c r="AE147" s="101">
        <v>1.89</v>
      </c>
      <c r="AF147" s="101">
        <v>1.93</v>
      </c>
      <c r="AG147" s="101">
        <v>1.96</v>
      </c>
      <c r="AH147" s="101">
        <v>2</v>
      </c>
      <c r="AI147" s="101">
        <v>2.04</v>
      </c>
      <c r="AJ147" s="102">
        <v>2.08</v>
      </c>
      <c r="AL147" s="662"/>
      <c r="AM147" s="666">
        <f>+AM145+10</f>
        <v>130</v>
      </c>
      <c r="AN147" s="86" t="str">
        <f>+AN145</f>
        <v>48-X</v>
      </c>
      <c r="AO147" s="100">
        <v>1.82</v>
      </c>
      <c r="AP147" s="101">
        <v>1.82</v>
      </c>
      <c r="AQ147" s="101">
        <v>1.82</v>
      </c>
      <c r="AR147" s="101">
        <v>1.82</v>
      </c>
      <c r="AS147" s="101">
        <v>1.83</v>
      </c>
      <c r="AT147" s="101">
        <v>1.83</v>
      </c>
      <c r="AU147" s="101">
        <v>1.83</v>
      </c>
      <c r="AV147" s="102">
        <v>1.84</v>
      </c>
    </row>
    <row r="148" spans="1:48" ht="15" thickBot="1">
      <c r="A148">
        <v>148</v>
      </c>
      <c r="B148" s="662"/>
      <c r="C148" s="667"/>
      <c r="D148" s="90" t="s">
        <v>136</v>
      </c>
      <c r="E148" s="100">
        <v>1.98</v>
      </c>
      <c r="F148" s="101">
        <v>2</v>
      </c>
      <c r="G148" s="101">
        <v>2.0299999999999998</v>
      </c>
      <c r="H148" s="101">
        <v>2.06</v>
      </c>
      <c r="I148" s="101">
        <v>2.08</v>
      </c>
      <c r="J148" s="101">
        <v>2.11</v>
      </c>
      <c r="K148" s="101">
        <v>2.14</v>
      </c>
      <c r="L148" s="102">
        <v>2.17</v>
      </c>
      <c r="N148" s="662"/>
      <c r="O148" s="667"/>
      <c r="P148" s="90" t="str">
        <f>+P146</f>
        <v>48-XL</v>
      </c>
      <c r="Q148" s="100">
        <v>1.98</v>
      </c>
      <c r="R148" s="101">
        <v>2</v>
      </c>
      <c r="S148" s="101">
        <v>2.0299999999999998</v>
      </c>
      <c r="T148" s="101">
        <v>2.06</v>
      </c>
      <c r="U148" s="101">
        <v>2.08</v>
      </c>
      <c r="V148" s="101">
        <v>2.11</v>
      </c>
      <c r="W148" s="101">
        <v>2.14</v>
      </c>
      <c r="X148" s="102">
        <v>2.17</v>
      </c>
      <c r="Z148" s="662"/>
      <c r="AA148" s="667"/>
      <c r="AB148" s="90" t="str">
        <f>+AB146</f>
        <v>48-XL</v>
      </c>
      <c r="AC148" s="100">
        <v>1.98</v>
      </c>
      <c r="AD148" s="101">
        <v>2</v>
      </c>
      <c r="AE148" s="101">
        <v>2.02</v>
      </c>
      <c r="AF148" s="101">
        <v>2.04</v>
      </c>
      <c r="AG148" s="101">
        <v>2.06</v>
      </c>
      <c r="AH148" s="101">
        <v>2.08</v>
      </c>
      <c r="AI148" s="101">
        <v>2.1</v>
      </c>
      <c r="AJ148" s="102">
        <v>2.13</v>
      </c>
      <c r="AL148" s="662"/>
      <c r="AM148" s="667"/>
      <c r="AN148" s="90" t="str">
        <f>+AN146</f>
        <v>48-XL</v>
      </c>
      <c r="AO148" s="100">
        <v>1.73</v>
      </c>
      <c r="AP148" s="101">
        <v>1.73</v>
      </c>
      <c r="AQ148" s="101">
        <v>1.73</v>
      </c>
      <c r="AR148" s="101">
        <v>1.73</v>
      </c>
      <c r="AS148" s="101">
        <v>1.73</v>
      </c>
      <c r="AT148" s="101">
        <v>1.73</v>
      </c>
      <c r="AU148" s="101">
        <v>1.73</v>
      </c>
      <c r="AV148" s="102">
        <v>1.73</v>
      </c>
    </row>
    <row r="149" spans="1:48">
      <c r="A149">
        <v>149</v>
      </c>
      <c r="B149" s="662"/>
      <c r="C149" s="664">
        <v>140</v>
      </c>
      <c r="D149" s="78" t="s">
        <v>133</v>
      </c>
      <c r="E149" s="97">
        <v>1.73</v>
      </c>
      <c r="F149" s="98">
        <v>1.76</v>
      </c>
      <c r="G149" s="98">
        <v>1.8</v>
      </c>
      <c r="H149" s="98">
        <v>1.84</v>
      </c>
      <c r="I149" s="98">
        <v>1.87</v>
      </c>
      <c r="J149" s="98">
        <v>1.91</v>
      </c>
      <c r="K149" s="98">
        <v>1.95</v>
      </c>
      <c r="L149" s="99">
        <v>1.99</v>
      </c>
      <c r="N149" s="662"/>
      <c r="O149" s="664">
        <f>+O147+10</f>
        <v>140</v>
      </c>
      <c r="P149" s="78" t="s">
        <v>133</v>
      </c>
      <c r="Q149" s="97">
        <v>1.73</v>
      </c>
      <c r="R149" s="98">
        <v>1.76</v>
      </c>
      <c r="S149" s="98">
        <v>1.8</v>
      </c>
      <c r="T149" s="98">
        <v>1.84</v>
      </c>
      <c r="U149" s="98">
        <v>1.87</v>
      </c>
      <c r="V149" s="98">
        <v>1.91</v>
      </c>
      <c r="W149" s="98">
        <v>1.95</v>
      </c>
      <c r="X149" s="99">
        <v>1.99</v>
      </c>
      <c r="Z149" s="662"/>
      <c r="AA149" s="664">
        <f>+AA147+10</f>
        <v>140</v>
      </c>
      <c r="AB149" s="78" t="s">
        <v>133</v>
      </c>
      <c r="AC149" s="97">
        <v>1.73</v>
      </c>
      <c r="AD149" s="98">
        <v>1.76</v>
      </c>
      <c r="AE149" s="98">
        <v>1.8</v>
      </c>
      <c r="AF149" s="98">
        <v>1.84</v>
      </c>
      <c r="AG149" s="98">
        <v>1.87</v>
      </c>
      <c r="AH149" s="98">
        <v>1.91</v>
      </c>
      <c r="AI149" s="98">
        <v>1.95</v>
      </c>
      <c r="AJ149" s="99">
        <v>1.99</v>
      </c>
      <c r="AL149" s="662"/>
      <c r="AM149" s="664">
        <f>+AM147+10</f>
        <v>140</v>
      </c>
      <c r="AN149" s="78" t="s">
        <v>133</v>
      </c>
      <c r="AO149" s="97">
        <v>1.73</v>
      </c>
      <c r="AP149" s="98">
        <v>1.74</v>
      </c>
      <c r="AQ149" s="98">
        <v>1.76</v>
      </c>
      <c r="AR149" s="98">
        <v>1.77</v>
      </c>
      <c r="AS149" s="98">
        <v>1.79</v>
      </c>
      <c r="AT149" s="98">
        <v>1.8</v>
      </c>
      <c r="AU149" s="98">
        <v>1.82</v>
      </c>
      <c r="AV149" s="99">
        <v>1.84</v>
      </c>
    </row>
    <row r="150" spans="1:48" ht="15" thickBot="1">
      <c r="A150">
        <v>150</v>
      </c>
      <c r="B150" s="662"/>
      <c r="C150" s="665"/>
      <c r="D150" s="82" t="s">
        <v>136</v>
      </c>
      <c r="E150" s="97">
        <v>1.9</v>
      </c>
      <c r="F150" s="98">
        <v>1.92</v>
      </c>
      <c r="G150" s="98">
        <v>1.95</v>
      </c>
      <c r="H150" s="98">
        <v>1.98</v>
      </c>
      <c r="I150" s="98">
        <v>2.0099999999999998</v>
      </c>
      <c r="J150" s="98">
        <v>2.04</v>
      </c>
      <c r="K150" s="98">
        <v>2.0699999999999998</v>
      </c>
      <c r="L150" s="99">
        <v>2.1</v>
      </c>
      <c r="N150" s="662"/>
      <c r="O150" s="665"/>
      <c r="P150" s="82" t="s">
        <v>136</v>
      </c>
      <c r="Q150" s="97">
        <v>1.9</v>
      </c>
      <c r="R150" s="98">
        <v>1.92</v>
      </c>
      <c r="S150" s="98">
        <v>1.95</v>
      </c>
      <c r="T150" s="98">
        <v>1.98</v>
      </c>
      <c r="U150" s="98">
        <v>2.0099999999999998</v>
      </c>
      <c r="V150" s="98">
        <v>2.04</v>
      </c>
      <c r="W150" s="98">
        <v>2.0699999999999998</v>
      </c>
      <c r="X150" s="99">
        <v>2.1</v>
      </c>
      <c r="Z150" s="662"/>
      <c r="AA150" s="665"/>
      <c r="AB150" s="82" t="s">
        <v>136</v>
      </c>
      <c r="AC150" s="97">
        <v>1.9</v>
      </c>
      <c r="AD150" s="98">
        <v>1.92</v>
      </c>
      <c r="AE150" s="98">
        <v>1.95</v>
      </c>
      <c r="AF150" s="98">
        <v>1.98</v>
      </c>
      <c r="AG150" s="98">
        <v>2.0099999999999998</v>
      </c>
      <c r="AH150" s="98">
        <v>2.04</v>
      </c>
      <c r="AI150" s="98">
        <v>2.0699999999999998</v>
      </c>
      <c r="AJ150" s="99">
        <v>2.1</v>
      </c>
      <c r="AL150" s="662"/>
      <c r="AM150" s="665"/>
      <c r="AN150" s="82" t="s">
        <v>136</v>
      </c>
      <c r="AO150" s="97">
        <v>1.73</v>
      </c>
      <c r="AP150" s="98">
        <v>1.73</v>
      </c>
      <c r="AQ150" s="98">
        <v>1.73</v>
      </c>
      <c r="AR150" s="98">
        <v>1.73</v>
      </c>
      <c r="AS150" s="98">
        <v>1.73</v>
      </c>
      <c r="AT150" s="98">
        <v>1.73</v>
      </c>
      <c r="AU150" s="98">
        <v>1.73</v>
      </c>
      <c r="AV150" s="99">
        <v>1.73</v>
      </c>
    </row>
    <row r="151" spans="1:48">
      <c r="A151">
        <v>151</v>
      </c>
      <c r="B151" s="662"/>
      <c r="C151" s="666">
        <v>150</v>
      </c>
      <c r="D151" s="86" t="s">
        <v>133</v>
      </c>
      <c r="E151" s="100">
        <v>1.66</v>
      </c>
      <c r="F151" s="101">
        <v>1.69</v>
      </c>
      <c r="G151" s="101">
        <v>1.72</v>
      </c>
      <c r="H151" s="101">
        <v>1.76</v>
      </c>
      <c r="I151" s="101">
        <v>1.79</v>
      </c>
      <c r="J151" s="101">
        <v>1.83</v>
      </c>
      <c r="K151" s="101">
        <v>1.86</v>
      </c>
      <c r="L151" s="102">
        <v>1.9</v>
      </c>
      <c r="N151" s="662"/>
      <c r="O151" s="666">
        <f>+O149+10</f>
        <v>150</v>
      </c>
      <c r="P151" s="86" t="str">
        <f>+P149</f>
        <v>48-X</v>
      </c>
      <c r="Q151" s="100">
        <v>1.66</v>
      </c>
      <c r="R151" s="101">
        <v>1.69</v>
      </c>
      <c r="S151" s="101">
        <v>1.72</v>
      </c>
      <c r="T151" s="101">
        <v>1.76</v>
      </c>
      <c r="U151" s="101">
        <v>1.79</v>
      </c>
      <c r="V151" s="101">
        <v>1.83</v>
      </c>
      <c r="W151" s="101">
        <v>1.86</v>
      </c>
      <c r="X151" s="102">
        <v>1.9</v>
      </c>
      <c r="Z151" s="662"/>
      <c r="AA151" s="666">
        <f>+AA149+10</f>
        <v>150</v>
      </c>
      <c r="AB151" s="86" t="str">
        <f>+AB149</f>
        <v>48-X</v>
      </c>
      <c r="AC151" s="100">
        <v>1.66</v>
      </c>
      <c r="AD151" s="101">
        <v>1.69</v>
      </c>
      <c r="AE151" s="101">
        <v>1.72</v>
      </c>
      <c r="AF151" s="101">
        <v>1.76</v>
      </c>
      <c r="AG151" s="101">
        <v>1.79</v>
      </c>
      <c r="AH151" s="101">
        <v>1.83</v>
      </c>
      <c r="AI151" s="101">
        <v>1.86</v>
      </c>
      <c r="AJ151" s="102">
        <v>1.9</v>
      </c>
      <c r="AL151" s="662"/>
      <c r="AM151" s="666">
        <f>+AM149+10</f>
        <v>150</v>
      </c>
      <c r="AN151" s="86" t="str">
        <f>+AN149</f>
        <v>48-X</v>
      </c>
      <c r="AO151" s="100">
        <v>1.66</v>
      </c>
      <c r="AP151" s="101">
        <v>1.68</v>
      </c>
      <c r="AQ151" s="101">
        <v>1.71</v>
      </c>
      <c r="AR151" s="101">
        <v>1.73</v>
      </c>
      <c r="AS151" s="101">
        <v>1.76</v>
      </c>
      <c r="AT151" s="101">
        <v>1.78</v>
      </c>
      <c r="AU151" s="101">
        <v>1.81</v>
      </c>
      <c r="AV151" s="102">
        <v>1.84</v>
      </c>
    </row>
    <row r="152" spans="1:48" ht="15" thickBot="1">
      <c r="A152">
        <v>152</v>
      </c>
      <c r="B152" s="662"/>
      <c r="C152" s="667"/>
      <c r="D152" s="90" t="s">
        <v>136</v>
      </c>
      <c r="E152" s="100">
        <v>1.81</v>
      </c>
      <c r="F152" s="101">
        <v>1.84</v>
      </c>
      <c r="G152" s="101">
        <v>1.87</v>
      </c>
      <c r="H152" s="101">
        <v>1.91</v>
      </c>
      <c r="I152" s="101">
        <v>1.94</v>
      </c>
      <c r="J152" s="101">
        <v>1.98</v>
      </c>
      <c r="K152" s="101">
        <v>2.0099999999999998</v>
      </c>
      <c r="L152" s="102">
        <v>2.0499999999999998</v>
      </c>
      <c r="N152" s="662"/>
      <c r="O152" s="667"/>
      <c r="P152" s="90" t="str">
        <f>+P150</f>
        <v>48-XL</v>
      </c>
      <c r="Q152" s="100">
        <v>1.81</v>
      </c>
      <c r="R152" s="101">
        <v>1.84</v>
      </c>
      <c r="S152" s="101">
        <v>1.87</v>
      </c>
      <c r="T152" s="101">
        <v>1.91</v>
      </c>
      <c r="U152" s="101">
        <v>1.94</v>
      </c>
      <c r="V152" s="101">
        <v>1.98</v>
      </c>
      <c r="W152" s="101">
        <v>2.0099999999999998</v>
      </c>
      <c r="X152" s="102">
        <v>2.0499999999999998</v>
      </c>
      <c r="Z152" s="662"/>
      <c r="AA152" s="667"/>
      <c r="AB152" s="90" t="str">
        <f>+AB150</f>
        <v>48-XL</v>
      </c>
      <c r="AC152" s="100">
        <v>1.81</v>
      </c>
      <c r="AD152" s="101">
        <v>1.84</v>
      </c>
      <c r="AE152" s="101">
        <v>1.87</v>
      </c>
      <c r="AF152" s="101">
        <v>1.91</v>
      </c>
      <c r="AG152" s="101">
        <v>1.94</v>
      </c>
      <c r="AH152" s="101">
        <v>1.98</v>
      </c>
      <c r="AI152" s="101">
        <v>2.0099999999999998</v>
      </c>
      <c r="AJ152" s="102">
        <v>2.0499999999999998</v>
      </c>
      <c r="AL152" s="662"/>
      <c r="AM152" s="667"/>
      <c r="AN152" s="90" t="str">
        <f>+AN150</f>
        <v>48-XL</v>
      </c>
      <c r="AO152" s="100">
        <v>1.73</v>
      </c>
      <c r="AP152" s="101">
        <v>1.73</v>
      </c>
      <c r="AQ152" s="101">
        <v>1.73</v>
      </c>
      <c r="AR152" s="101">
        <v>1.73</v>
      </c>
      <c r="AS152" s="101">
        <v>1.73</v>
      </c>
      <c r="AT152" s="101">
        <v>1.73</v>
      </c>
      <c r="AU152" s="101">
        <v>1.73</v>
      </c>
      <c r="AV152" s="102">
        <v>1.73</v>
      </c>
    </row>
    <row r="153" spans="1:48">
      <c r="A153">
        <v>153</v>
      </c>
      <c r="B153" s="662"/>
      <c r="C153" s="664">
        <v>160</v>
      </c>
      <c r="D153" s="78" t="s">
        <v>133</v>
      </c>
      <c r="E153" s="97">
        <v>1.59</v>
      </c>
      <c r="F153" s="98">
        <v>1.62</v>
      </c>
      <c r="G153" s="98">
        <v>1.65</v>
      </c>
      <c r="H153" s="98">
        <v>1.68</v>
      </c>
      <c r="I153" s="98">
        <v>1.72</v>
      </c>
      <c r="J153" s="98">
        <v>1.75</v>
      </c>
      <c r="K153" s="98">
        <v>1.78</v>
      </c>
      <c r="L153" s="99">
        <v>1.82</v>
      </c>
      <c r="N153" s="662"/>
      <c r="O153" s="664">
        <f>+O151+10</f>
        <v>160</v>
      </c>
      <c r="P153" s="78" t="s">
        <v>133</v>
      </c>
      <c r="Q153" s="97">
        <v>1.59</v>
      </c>
      <c r="R153" s="98">
        <v>1.62</v>
      </c>
      <c r="S153" s="98">
        <v>1.65</v>
      </c>
      <c r="T153" s="98">
        <v>1.68</v>
      </c>
      <c r="U153" s="98">
        <v>1.72</v>
      </c>
      <c r="V153" s="98">
        <v>1.75</v>
      </c>
      <c r="W153" s="98">
        <v>1.78</v>
      </c>
      <c r="X153" s="99">
        <v>1.82</v>
      </c>
      <c r="Z153" s="662"/>
      <c r="AA153" s="664">
        <f>+AA151+10</f>
        <v>160</v>
      </c>
      <c r="AB153" s="78" t="s">
        <v>133</v>
      </c>
      <c r="AC153" s="97">
        <v>1.59</v>
      </c>
      <c r="AD153" s="98">
        <v>1.62</v>
      </c>
      <c r="AE153" s="98">
        <v>1.65</v>
      </c>
      <c r="AF153" s="98">
        <v>1.68</v>
      </c>
      <c r="AG153" s="98">
        <v>1.72</v>
      </c>
      <c r="AH153" s="98">
        <v>1.75</v>
      </c>
      <c r="AI153" s="98">
        <v>1.78</v>
      </c>
      <c r="AJ153" s="99">
        <v>1.82</v>
      </c>
      <c r="AL153" s="662"/>
      <c r="AM153" s="664">
        <f>+AM151+10</f>
        <v>160</v>
      </c>
      <c r="AN153" s="78" t="s">
        <v>133</v>
      </c>
      <c r="AO153" s="97">
        <v>1.59</v>
      </c>
      <c r="AP153" s="98">
        <v>1.62</v>
      </c>
      <c r="AQ153" s="98">
        <v>1.65</v>
      </c>
      <c r="AR153" s="98">
        <v>1.68</v>
      </c>
      <c r="AS153" s="98">
        <v>1.72</v>
      </c>
      <c r="AT153" s="98">
        <v>1.75</v>
      </c>
      <c r="AU153" s="98">
        <v>1.78</v>
      </c>
      <c r="AV153" s="99">
        <v>1.82</v>
      </c>
    </row>
    <row r="154" spans="1:48" ht="15" thickBot="1">
      <c r="A154">
        <v>154</v>
      </c>
      <c r="B154" s="662"/>
      <c r="C154" s="665"/>
      <c r="D154" s="82" t="s">
        <v>136</v>
      </c>
      <c r="E154" s="97">
        <v>1.73</v>
      </c>
      <c r="F154" s="98">
        <v>1.76</v>
      </c>
      <c r="G154" s="98">
        <v>1.8</v>
      </c>
      <c r="H154" s="98">
        <v>1.84</v>
      </c>
      <c r="I154" s="98">
        <v>1.87</v>
      </c>
      <c r="J154" s="98">
        <v>1.91</v>
      </c>
      <c r="K154" s="98">
        <v>1.95</v>
      </c>
      <c r="L154" s="99">
        <v>1.99</v>
      </c>
      <c r="N154" s="662"/>
      <c r="O154" s="665"/>
      <c r="P154" s="82" t="s">
        <v>136</v>
      </c>
      <c r="Q154" s="97">
        <v>1.73</v>
      </c>
      <c r="R154" s="98">
        <v>1.76</v>
      </c>
      <c r="S154" s="98">
        <v>1.8</v>
      </c>
      <c r="T154" s="98">
        <v>1.84</v>
      </c>
      <c r="U154" s="98">
        <v>1.87</v>
      </c>
      <c r="V154" s="98">
        <v>1.91</v>
      </c>
      <c r="W154" s="98">
        <v>1.95</v>
      </c>
      <c r="X154" s="99">
        <v>1.99</v>
      </c>
      <c r="Z154" s="662"/>
      <c r="AA154" s="665"/>
      <c r="AB154" s="82" t="s">
        <v>136</v>
      </c>
      <c r="AC154" s="97">
        <v>1.74</v>
      </c>
      <c r="AD154" s="98">
        <v>1.77</v>
      </c>
      <c r="AE154" s="98">
        <v>1.81</v>
      </c>
      <c r="AF154" s="98">
        <v>1.84</v>
      </c>
      <c r="AG154" s="98">
        <v>1.88</v>
      </c>
      <c r="AH154" s="98">
        <v>1.91</v>
      </c>
      <c r="AI154" s="98">
        <v>1.95</v>
      </c>
      <c r="AJ154" s="99">
        <v>1.99</v>
      </c>
      <c r="AL154" s="662"/>
      <c r="AM154" s="665"/>
      <c r="AN154" s="82" t="s">
        <v>136</v>
      </c>
      <c r="AO154" s="97">
        <v>1.73</v>
      </c>
      <c r="AP154" s="98">
        <v>1.73</v>
      </c>
      <c r="AQ154" s="98">
        <v>1.73</v>
      </c>
      <c r="AR154" s="98">
        <v>1.73</v>
      </c>
      <c r="AS154" s="98">
        <v>1.73</v>
      </c>
      <c r="AT154" s="98">
        <v>1.73</v>
      </c>
      <c r="AU154" s="98">
        <v>1.73</v>
      </c>
      <c r="AV154" s="99">
        <v>1.73</v>
      </c>
    </row>
    <row r="155" spans="1:48">
      <c r="A155">
        <v>155</v>
      </c>
      <c r="B155" s="662"/>
      <c r="C155" s="666">
        <v>170</v>
      </c>
      <c r="D155" s="86" t="s">
        <v>133</v>
      </c>
      <c r="E155" s="100">
        <v>1.52</v>
      </c>
      <c r="F155" s="101">
        <v>1.55</v>
      </c>
      <c r="G155" s="101">
        <v>1.58</v>
      </c>
      <c r="H155" s="101">
        <v>1.61</v>
      </c>
      <c r="I155" s="101">
        <v>1.65</v>
      </c>
      <c r="J155" s="101">
        <v>1.68</v>
      </c>
      <c r="K155" s="101">
        <v>1.71</v>
      </c>
      <c r="L155" s="102">
        <v>1.75</v>
      </c>
      <c r="N155" s="662"/>
      <c r="O155" s="666">
        <f>+O153+10</f>
        <v>170</v>
      </c>
      <c r="P155" s="86" t="str">
        <f>+P153</f>
        <v>48-X</v>
      </c>
      <c r="Q155" s="100">
        <v>1.52</v>
      </c>
      <c r="R155" s="101">
        <v>1.55</v>
      </c>
      <c r="S155" s="101">
        <v>1.58</v>
      </c>
      <c r="T155" s="101">
        <v>1.61</v>
      </c>
      <c r="U155" s="101">
        <v>1.65</v>
      </c>
      <c r="V155" s="101">
        <v>1.68</v>
      </c>
      <c r="W155" s="101">
        <v>1.71</v>
      </c>
      <c r="X155" s="102">
        <v>1.75</v>
      </c>
      <c r="Z155" s="662"/>
      <c r="AA155" s="666">
        <f>+AA153+10</f>
        <v>170</v>
      </c>
      <c r="AB155" s="86" t="str">
        <f>+AB153</f>
        <v>48-X</v>
      </c>
      <c r="AC155" s="100">
        <v>1.52</v>
      </c>
      <c r="AD155" s="101">
        <v>1.55</v>
      </c>
      <c r="AE155" s="101">
        <v>1.58</v>
      </c>
      <c r="AF155" s="101">
        <v>1.61</v>
      </c>
      <c r="AG155" s="101">
        <v>1.65</v>
      </c>
      <c r="AH155" s="101">
        <v>1.68</v>
      </c>
      <c r="AI155" s="101">
        <v>1.71</v>
      </c>
      <c r="AJ155" s="102">
        <v>1.75</v>
      </c>
      <c r="AL155" s="662"/>
      <c r="AM155" s="666">
        <f>+AM153+10</f>
        <v>170</v>
      </c>
      <c r="AN155" s="86" t="str">
        <f>+AN153</f>
        <v>48-X</v>
      </c>
      <c r="AO155" s="100">
        <v>1.52</v>
      </c>
      <c r="AP155" s="101">
        <v>1.55</v>
      </c>
      <c r="AQ155" s="101">
        <v>1.58</v>
      </c>
      <c r="AR155" s="101">
        <v>1.61</v>
      </c>
      <c r="AS155" s="101">
        <v>1.65</v>
      </c>
      <c r="AT155" s="101">
        <v>1.68</v>
      </c>
      <c r="AU155" s="101">
        <v>1.71</v>
      </c>
      <c r="AV155" s="102">
        <v>1.75</v>
      </c>
    </row>
    <row r="156" spans="1:48" ht="15" thickBot="1">
      <c r="A156">
        <v>156</v>
      </c>
      <c r="B156" s="662"/>
      <c r="C156" s="667"/>
      <c r="D156" s="90" t="s">
        <v>136</v>
      </c>
      <c r="E156" s="100">
        <v>1.6</v>
      </c>
      <c r="F156" s="101">
        <v>1.64</v>
      </c>
      <c r="G156" s="101">
        <v>1.69</v>
      </c>
      <c r="H156" s="101">
        <v>1.73</v>
      </c>
      <c r="I156" s="101">
        <v>1.78</v>
      </c>
      <c r="J156" s="101">
        <v>1.82</v>
      </c>
      <c r="K156" s="101">
        <v>1.87</v>
      </c>
      <c r="L156" s="102">
        <v>1.92</v>
      </c>
      <c r="N156" s="662"/>
      <c r="O156" s="667"/>
      <c r="P156" s="90" t="str">
        <f>+P154</f>
        <v>48-XL</v>
      </c>
      <c r="Q156" s="100">
        <v>1.6</v>
      </c>
      <c r="R156" s="101">
        <v>1.64</v>
      </c>
      <c r="S156" s="101">
        <v>1.69</v>
      </c>
      <c r="T156" s="101">
        <v>1.73</v>
      </c>
      <c r="U156" s="101">
        <v>1.78</v>
      </c>
      <c r="V156" s="101">
        <v>1.82</v>
      </c>
      <c r="W156" s="101">
        <v>1.87</v>
      </c>
      <c r="X156" s="102">
        <v>1.92</v>
      </c>
      <c r="Z156" s="662"/>
      <c r="AA156" s="667"/>
      <c r="AB156" s="90" t="str">
        <f>+AB154</f>
        <v>48-XL</v>
      </c>
      <c r="AC156" s="100">
        <v>1.59</v>
      </c>
      <c r="AD156" s="101">
        <v>1.63</v>
      </c>
      <c r="AE156" s="101">
        <v>1.68</v>
      </c>
      <c r="AF156" s="101">
        <v>1.73</v>
      </c>
      <c r="AG156" s="101">
        <v>1.77</v>
      </c>
      <c r="AH156" s="101">
        <v>1.82</v>
      </c>
      <c r="AI156" s="101">
        <v>1.87</v>
      </c>
      <c r="AJ156" s="102">
        <v>1.92</v>
      </c>
      <c r="AL156" s="662"/>
      <c r="AM156" s="667"/>
      <c r="AN156" s="90" t="str">
        <f>+AN154</f>
        <v>48-XL</v>
      </c>
      <c r="AO156" s="100">
        <v>1.59</v>
      </c>
      <c r="AP156" s="101">
        <v>1.61</v>
      </c>
      <c r="AQ156" s="101">
        <v>1.63</v>
      </c>
      <c r="AR156" s="101">
        <v>1.65</v>
      </c>
      <c r="AS156" s="101">
        <v>1.67</v>
      </c>
      <c r="AT156" s="101">
        <v>1.69</v>
      </c>
      <c r="AU156" s="101">
        <v>1.71</v>
      </c>
      <c r="AV156" s="102">
        <v>1.73</v>
      </c>
    </row>
    <row r="157" spans="1:48">
      <c r="A157">
        <v>157</v>
      </c>
      <c r="B157" s="662"/>
      <c r="C157" s="664">
        <v>180</v>
      </c>
      <c r="D157" s="78" t="s">
        <v>133</v>
      </c>
      <c r="E157" s="97">
        <v>1.43</v>
      </c>
      <c r="F157" s="98">
        <v>1.46</v>
      </c>
      <c r="G157" s="98">
        <v>1.5</v>
      </c>
      <c r="H157" s="98">
        <v>1.54</v>
      </c>
      <c r="I157" s="98">
        <v>1.57</v>
      </c>
      <c r="J157" s="98">
        <v>1.61</v>
      </c>
      <c r="K157" s="98">
        <v>1.65</v>
      </c>
      <c r="L157" s="99">
        <v>1.69</v>
      </c>
      <c r="N157" s="662"/>
      <c r="O157" s="664">
        <f>+O155+10</f>
        <v>180</v>
      </c>
      <c r="P157" s="78" t="s">
        <v>133</v>
      </c>
      <c r="Q157" s="97">
        <v>1.43</v>
      </c>
      <c r="R157" s="98">
        <v>1.46</v>
      </c>
      <c r="S157" s="98">
        <v>1.5</v>
      </c>
      <c r="T157" s="98">
        <v>1.54</v>
      </c>
      <c r="U157" s="98">
        <v>1.57</v>
      </c>
      <c r="V157" s="98">
        <v>1.61</v>
      </c>
      <c r="W157" s="98">
        <v>1.65</v>
      </c>
      <c r="X157" s="99">
        <v>1.69</v>
      </c>
      <c r="Z157" s="662"/>
      <c r="AA157" s="664">
        <f>+AA155+10</f>
        <v>180</v>
      </c>
      <c r="AB157" s="78" t="s">
        <v>133</v>
      </c>
      <c r="AC157" s="97">
        <v>1.43</v>
      </c>
      <c r="AD157" s="98">
        <v>1.46</v>
      </c>
      <c r="AE157" s="98">
        <v>1.5</v>
      </c>
      <c r="AF157" s="98">
        <v>1.54</v>
      </c>
      <c r="AG157" s="98">
        <v>1.57</v>
      </c>
      <c r="AH157" s="98">
        <v>1.61</v>
      </c>
      <c r="AI157" s="98">
        <v>1.65</v>
      </c>
      <c r="AJ157" s="99">
        <v>1.69</v>
      </c>
      <c r="AL157" s="662"/>
      <c r="AM157" s="664">
        <f>+AM155+10</f>
        <v>180</v>
      </c>
      <c r="AN157" s="78" t="s">
        <v>133</v>
      </c>
      <c r="AO157" s="97">
        <v>1.43</v>
      </c>
      <c r="AP157" s="98">
        <v>1.46</v>
      </c>
      <c r="AQ157" s="98">
        <v>1.5</v>
      </c>
      <c r="AR157" s="98">
        <v>1.54</v>
      </c>
      <c r="AS157" s="98">
        <v>1.57</v>
      </c>
      <c r="AT157" s="98">
        <v>1.61</v>
      </c>
      <c r="AU157" s="98">
        <v>1.65</v>
      </c>
      <c r="AV157" s="99">
        <v>1.69</v>
      </c>
    </row>
    <row r="158" spans="1:48" ht="15" thickBot="1">
      <c r="A158">
        <v>158</v>
      </c>
      <c r="B158" s="662"/>
      <c r="C158" s="665"/>
      <c r="D158" s="82" t="s">
        <v>136</v>
      </c>
      <c r="E158" s="97">
        <v>1.43</v>
      </c>
      <c r="F158" s="98">
        <v>1.49</v>
      </c>
      <c r="G158" s="98">
        <v>1.55</v>
      </c>
      <c r="H158" s="98">
        <v>1.61</v>
      </c>
      <c r="I158" s="98">
        <v>1.67</v>
      </c>
      <c r="J158" s="98">
        <v>1.73</v>
      </c>
      <c r="K158" s="98">
        <v>1.79</v>
      </c>
      <c r="L158" s="99">
        <v>1.85</v>
      </c>
      <c r="N158" s="662"/>
      <c r="O158" s="665"/>
      <c r="P158" s="82" t="s">
        <v>136</v>
      </c>
      <c r="Q158" s="97">
        <v>1.43</v>
      </c>
      <c r="R158" s="98">
        <v>1.49</v>
      </c>
      <c r="S158" s="98">
        <v>1.55</v>
      </c>
      <c r="T158" s="98">
        <v>1.61</v>
      </c>
      <c r="U158" s="98">
        <v>1.67</v>
      </c>
      <c r="V158" s="98">
        <v>1.73</v>
      </c>
      <c r="W158" s="98">
        <v>1.79</v>
      </c>
      <c r="X158" s="99">
        <v>1.85</v>
      </c>
      <c r="Z158" s="662"/>
      <c r="AA158" s="665"/>
      <c r="AB158" s="82" t="s">
        <v>136</v>
      </c>
      <c r="AC158" s="97">
        <v>1.43</v>
      </c>
      <c r="AD158" s="98">
        <v>1.49</v>
      </c>
      <c r="AE158" s="98">
        <v>1.55</v>
      </c>
      <c r="AF158" s="98">
        <v>1.61</v>
      </c>
      <c r="AG158" s="98">
        <v>1.67</v>
      </c>
      <c r="AH158" s="98">
        <v>1.73</v>
      </c>
      <c r="AI158" s="98">
        <v>1.79</v>
      </c>
      <c r="AJ158" s="99">
        <v>1.85</v>
      </c>
      <c r="AL158" s="662"/>
      <c r="AM158" s="665"/>
      <c r="AN158" s="82" t="s">
        <v>136</v>
      </c>
      <c r="AO158" s="97">
        <v>1.43</v>
      </c>
      <c r="AP158" s="98">
        <v>1.47</v>
      </c>
      <c r="AQ158" s="98">
        <v>1.51</v>
      </c>
      <c r="AR158" s="98">
        <v>1.55</v>
      </c>
      <c r="AS158" s="98">
        <v>1.6</v>
      </c>
      <c r="AT158" s="98">
        <v>1.64</v>
      </c>
      <c r="AU158" s="98">
        <v>1.68</v>
      </c>
      <c r="AV158" s="99">
        <v>1.73</v>
      </c>
    </row>
    <row r="159" spans="1:48">
      <c r="A159">
        <v>159</v>
      </c>
      <c r="B159" s="662"/>
      <c r="C159" s="666">
        <v>190</v>
      </c>
      <c r="D159" s="86" t="s">
        <v>133</v>
      </c>
      <c r="E159" s="100">
        <v>1.28</v>
      </c>
      <c r="F159" s="101">
        <v>1.33</v>
      </c>
      <c r="G159" s="101">
        <v>1.38</v>
      </c>
      <c r="H159" s="101">
        <v>1.43</v>
      </c>
      <c r="I159" s="101">
        <v>1.48</v>
      </c>
      <c r="J159" s="101">
        <v>1.53</v>
      </c>
      <c r="K159" s="101">
        <v>1.58</v>
      </c>
      <c r="L159" s="102">
        <v>1.63</v>
      </c>
      <c r="N159" s="662"/>
      <c r="O159" s="666">
        <f>+O157+10</f>
        <v>190</v>
      </c>
      <c r="P159" s="86" t="str">
        <f>+P157</f>
        <v>48-X</v>
      </c>
      <c r="Q159" s="100">
        <v>1.28</v>
      </c>
      <c r="R159" s="101">
        <v>1.33</v>
      </c>
      <c r="S159" s="101">
        <v>1.38</v>
      </c>
      <c r="T159" s="101">
        <v>1.43</v>
      </c>
      <c r="U159" s="101">
        <v>1.48</v>
      </c>
      <c r="V159" s="101">
        <v>1.53</v>
      </c>
      <c r="W159" s="101">
        <v>1.58</v>
      </c>
      <c r="X159" s="102">
        <v>1.63</v>
      </c>
      <c r="Z159" s="662"/>
      <c r="AA159" s="666">
        <f>+AA157+10</f>
        <v>190</v>
      </c>
      <c r="AB159" s="86" t="str">
        <f>+AB157</f>
        <v>48-X</v>
      </c>
      <c r="AC159" s="100">
        <v>1.28</v>
      </c>
      <c r="AD159" s="101">
        <v>1.33</v>
      </c>
      <c r="AE159" s="101">
        <v>1.38</v>
      </c>
      <c r="AF159" s="101">
        <v>1.43</v>
      </c>
      <c r="AG159" s="101">
        <v>1.48</v>
      </c>
      <c r="AH159" s="101">
        <v>1.53</v>
      </c>
      <c r="AI159" s="101">
        <v>1.58</v>
      </c>
      <c r="AJ159" s="102">
        <v>1.63</v>
      </c>
      <c r="AL159" s="662"/>
      <c r="AM159" s="666">
        <f>+AM157+10</f>
        <v>190</v>
      </c>
      <c r="AN159" s="86" t="str">
        <f>+AN157</f>
        <v>48-X</v>
      </c>
      <c r="AO159" s="100">
        <v>1.28</v>
      </c>
      <c r="AP159" s="101">
        <v>1.33</v>
      </c>
      <c r="AQ159" s="101">
        <v>1.38</v>
      </c>
      <c r="AR159" s="101">
        <v>1.43</v>
      </c>
      <c r="AS159" s="101">
        <v>1.48</v>
      </c>
      <c r="AT159" s="101">
        <v>1.53</v>
      </c>
      <c r="AU159" s="101">
        <v>1.58</v>
      </c>
      <c r="AV159" s="102">
        <v>1.63</v>
      </c>
    </row>
    <row r="160" spans="1:48" ht="15" thickBot="1">
      <c r="A160">
        <v>160</v>
      </c>
      <c r="B160" s="662"/>
      <c r="C160" s="667"/>
      <c r="D160" s="90" t="s">
        <v>136</v>
      </c>
      <c r="E160" s="100">
        <v>1.28</v>
      </c>
      <c r="F160" s="101">
        <v>1.35</v>
      </c>
      <c r="G160" s="101">
        <v>1.42</v>
      </c>
      <c r="H160" s="101">
        <v>1.49</v>
      </c>
      <c r="I160" s="101">
        <v>1.57</v>
      </c>
      <c r="J160" s="101">
        <v>1.64</v>
      </c>
      <c r="K160" s="101">
        <v>1.71</v>
      </c>
      <c r="L160" s="102">
        <v>1.79</v>
      </c>
      <c r="N160" s="662"/>
      <c r="O160" s="667"/>
      <c r="P160" s="90" t="str">
        <f>+P158</f>
        <v>48-XL</v>
      </c>
      <c r="Q160" s="100">
        <v>1.28</v>
      </c>
      <c r="R160" s="101">
        <v>1.35</v>
      </c>
      <c r="S160" s="101">
        <v>1.42</v>
      </c>
      <c r="T160" s="101">
        <v>1.49</v>
      </c>
      <c r="U160" s="101">
        <v>1.57</v>
      </c>
      <c r="V160" s="101">
        <v>1.64</v>
      </c>
      <c r="W160" s="101">
        <v>1.71</v>
      </c>
      <c r="X160" s="102">
        <v>1.79</v>
      </c>
      <c r="Z160" s="662"/>
      <c r="AA160" s="667"/>
      <c r="AB160" s="90" t="str">
        <f>+AB158</f>
        <v>48-XL</v>
      </c>
      <c r="AC160" s="100">
        <v>1.28</v>
      </c>
      <c r="AD160" s="101">
        <v>1.35</v>
      </c>
      <c r="AE160" s="101">
        <v>1.42</v>
      </c>
      <c r="AF160" s="101">
        <v>1.49</v>
      </c>
      <c r="AG160" s="101">
        <v>1.57</v>
      </c>
      <c r="AH160" s="101">
        <v>1.64</v>
      </c>
      <c r="AI160" s="101">
        <v>1.71</v>
      </c>
      <c r="AJ160" s="102">
        <v>1.79</v>
      </c>
      <c r="AL160" s="662"/>
      <c r="AM160" s="667"/>
      <c r="AN160" s="90" t="str">
        <f>+AN158</f>
        <v>48-XL</v>
      </c>
      <c r="AO160" s="100">
        <v>1.28</v>
      </c>
      <c r="AP160" s="101">
        <v>1.34</v>
      </c>
      <c r="AQ160" s="101">
        <v>1.4</v>
      </c>
      <c r="AR160" s="101">
        <v>1.47</v>
      </c>
      <c r="AS160" s="101">
        <v>1.53</v>
      </c>
      <c r="AT160" s="101">
        <v>1.6</v>
      </c>
      <c r="AU160" s="101">
        <v>1.66</v>
      </c>
      <c r="AV160" s="102">
        <v>1.73</v>
      </c>
    </row>
    <row r="161" spans="1:48">
      <c r="A161">
        <v>161</v>
      </c>
      <c r="B161" s="662"/>
      <c r="C161" s="664">
        <v>200</v>
      </c>
      <c r="D161" s="78" t="s">
        <v>133</v>
      </c>
      <c r="E161" s="97">
        <v>1.1599999999999999</v>
      </c>
      <c r="F161" s="98">
        <v>1.21</v>
      </c>
      <c r="G161" s="98">
        <v>1.27</v>
      </c>
      <c r="H161" s="98">
        <v>1.33</v>
      </c>
      <c r="I161" s="98">
        <v>1.39</v>
      </c>
      <c r="J161" s="98">
        <v>1.45</v>
      </c>
      <c r="K161" s="98">
        <v>1.51</v>
      </c>
      <c r="L161" s="99">
        <v>1.57</v>
      </c>
      <c r="N161" s="662"/>
      <c r="O161" s="664">
        <f>+O159+10</f>
        <v>200</v>
      </c>
      <c r="P161" s="78" t="s">
        <v>133</v>
      </c>
      <c r="Q161" s="97">
        <v>1.1599999999999999</v>
      </c>
      <c r="R161" s="98">
        <v>1.21</v>
      </c>
      <c r="S161" s="98">
        <v>1.27</v>
      </c>
      <c r="T161" s="98">
        <v>1.33</v>
      </c>
      <c r="U161" s="98">
        <v>1.39</v>
      </c>
      <c r="V161" s="98">
        <v>1.45</v>
      </c>
      <c r="W161" s="98">
        <v>1.51</v>
      </c>
      <c r="X161" s="99">
        <v>1.57</v>
      </c>
      <c r="Z161" s="662"/>
      <c r="AA161" s="664">
        <f>+AA159+10</f>
        <v>200</v>
      </c>
      <c r="AB161" s="78" t="s">
        <v>133</v>
      </c>
      <c r="AC161" s="97">
        <v>1.1499999999999999</v>
      </c>
      <c r="AD161" s="98">
        <v>1.21</v>
      </c>
      <c r="AE161" s="98">
        <v>1.27</v>
      </c>
      <c r="AF161" s="98">
        <v>1.33</v>
      </c>
      <c r="AG161" s="98">
        <v>1.39</v>
      </c>
      <c r="AH161" s="98">
        <v>1.45</v>
      </c>
      <c r="AI161" s="98">
        <v>1.51</v>
      </c>
      <c r="AJ161" s="99">
        <v>1.57</v>
      </c>
      <c r="AL161" s="662"/>
      <c r="AM161" s="664">
        <f>+AM159+10</f>
        <v>200</v>
      </c>
      <c r="AN161" s="78" t="s">
        <v>133</v>
      </c>
      <c r="AO161" s="97">
        <v>1.1499999999999999</v>
      </c>
      <c r="AP161" s="98">
        <v>1.21</v>
      </c>
      <c r="AQ161" s="98">
        <v>1.27</v>
      </c>
      <c r="AR161" s="98">
        <v>1.33</v>
      </c>
      <c r="AS161" s="98">
        <v>1.39</v>
      </c>
      <c r="AT161" s="98">
        <v>1.45</v>
      </c>
      <c r="AU161" s="98">
        <v>1.51</v>
      </c>
      <c r="AV161" s="99">
        <v>1.57</v>
      </c>
    </row>
    <row r="162" spans="1:48" ht="15" thickBot="1">
      <c r="A162">
        <v>162</v>
      </c>
      <c r="B162" s="663"/>
      <c r="C162" s="665"/>
      <c r="D162" s="82" t="s">
        <v>136</v>
      </c>
      <c r="E162" s="190">
        <v>1.1599999999999999</v>
      </c>
      <c r="F162" s="188">
        <v>1.24</v>
      </c>
      <c r="G162" s="188">
        <v>1.32</v>
      </c>
      <c r="H162" s="188">
        <v>1.4</v>
      </c>
      <c r="I162" s="188">
        <v>1.48</v>
      </c>
      <c r="J162" s="188">
        <v>1.56</v>
      </c>
      <c r="K162" s="188">
        <v>1.64</v>
      </c>
      <c r="L162" s="187">
        <v>1.73</v>
      </c>
      <c r="N162" s="663"/>
      <c r="O162" s="665"/>
      <c r="P162" s="82" t="s">
        <v>136</v>
      </c>
      <c r="Q162" s="190">
        <v>1.1599999999999999</v>
      </c>
      <c r="R162" s="188">
        <v>1.24</v>
      </c>
      <c r="S162" s="188">
        <v>1.32</v>
      </c>
      <c r="T162" s="188">
        <v>1.4</v>
      </c>
      <c r="U162" s="188">
        <v>1.48</v>
      </c>
      <c r="V162" s="188">
        <v>1.56</v>
      </c>
      <c r="W162" s="188">
        <v>1.64</v>
      </c>
      <c r="X162" s="187">
        <v>1.73</v>
      </c>
      <c r="Z162" s="663"/>
      <c r="AA162" s="665"/>
      <c r="AB162" s="82" t="s">
        <v>136</v>
      </c>
      <c r="AC162" s="190">
        <v>1.1499999999999999</v>
      </c>
      <c r="AD162" s="188">
        <v>1.23</v>
      </c>
      <c r="AE162" s="188">
        <v>1.31</v>
      </c>
      <c r="AF162" s="188">
        <v>1.39</v>
      </c>
      <c r="AG162" s="188">
        <v>1.48</v>
      </c>
      <c r="AH162" s="188">
        <v>1.56</v>
      </c>
      <c r="AI162" s="188">
        <v>1.64</v>
      </c>
      <c r="AJ162" s="187">
        <v>1.73</v>
      </c>
      <c r="AL162" s="663"/>
      <c r="AM162" s="665"/>
      <c r="AN162" s="82" t="s">
        <v>136</v>
      </c>
      <c r="AO162" s="190">
        <v>1.1499999999999999</v>
      </c>
      <c r="AP162" s="188">
        <v>1.23</v>
      </c>
      <c r="AQ162" s="188">
        <v>1.31</v>
      </c>
      <c r="AR162" s="188">
        <v>1.39</v>
      </c>
      <c r="AS162" s="188">
        <v>1.48</v>
      </c>
      <c r="AT162" s="188">
        <v>1.56</v>
      </c>
      <c r="AU162" s="188">
        <v>1.64</v>
      </c>
      <c r="AV162" s="187">
        <v>1.73</v>
      </c>
    </row>
    <row r="163" spans="1:48">
      <c r="A163">
        <v>163</v>
      </c>
    </row>
    <row r="164" spans="1:48">
      <c r="A164">
        <v>164</v>
      </c>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1112</v>
      </c>
      <c r="C170" s="650"/>
      <c r="D170" s="651"/>
      <c r="E170" s="649" t="s">
        <v>1136</v>
      </c>
      <c r="F170" s="650"/>
      <c r="G170" s="650"/>
      <c r="H170" s="650"/>
      <c r="I170" s="650"/>
      <c r="J170" s="650"/>
      <c r="K170" s="650"/>
      <c r="L170" s="651"/>
      <c r="N170" s="649" t="s">
        <v>1114</v>
      </c>
      <c r="O170" s="650"/>
      <c r="P170" s="651"/>
      <c r="Q170" s="649" t="s">
        <v>1136</v>
      </c>
      <c r="R170" s="650"/>
      <c r="S170" s="650"/>
      <c r="T170" s="650"/>
      <c r="U170" s="650"/>
      <c r="V170" s="650"/>
      <c r="W170" s="650"/>
      <c r="X170" s="651"/>
      <c r="Z170" s="649" t="s">
        <v>1115</v>
      </c>
      <c r="AA170" s="650"/>
      <c r="AB170" s="651"/>
      <c r="AC170" s="649" t="s">
        <v>1136</v>
      </c>
      <c r="AD170" s="650"/>
      <c r="AE170" s="650"/>
      <c r="AF170" s="650"/>
      <c r="AG170" s="650"/>
      <c r="AH170" s="650"/>
      <c r="AI170" s="650"/>
      <c r="AJ170" s="651"/>
      <c r="AL170" s="649" t="s">
        <v>1116</v>
      </c>
      <c r="AM170" s="650"/>
      <c r="AN170" s="651"/>
      <c r="AO170" s="649" t="s">
        <v>1136</v>
      </c>
      <c r="AP170" s="650"/>
      <c r="AQ170" s="650"/>
      <c r="AR170" s="650"/>
      <c r="AS170" s="650"/>
      <c r="AT170" s="650"/>
      <c r="AU170" s="650"/>
      <c r="AV170" s="651"/>
    </row>
    <row r="171" spans="1:48" ht="15.75" customHeight="1">
      <c r="A171">
        <v>171</v>
      </c>
      <c r="B171" s="652" t="s">
        <v>1129</v>
      </c>
      <c r="C171" s="652" t="s">
        <v>634</v>
      </c>
      <c r="D171" s="669" t="s">
        <v>1119</v>
      </c>
      <c r="E171" s="676" t="s">
        <v>1120</v>
      </c>
      <c r="F171" s="677"/>
      <c r="G171" s="677"/>
      <c r="H171" s="677"/>
      <c r="I171" s="677"/>
      <c r="J171" s="677"/>
      <c r="K171" s="677"/>
      <c r="L171" s="678"/>
      <c r="N171" s="652" t="s">
        <v>1129</v>
      </c>
      <c r="O171" s="652" t="s">
        <v>634</v>
      </c>
      <c r="P171" s="669" t="s">
        <v>1119</v>
      </c>
      <c r="Q171" s="676" t="s">
        <v>1120</v>
      </c>
      <c r="R171" s="677"/>
      <c r="S171" s="677"/>
      <c r="T171" s="677"/>
      <c r="U171" s="677"/>
      <c r="V171" s="677"/>
      <c r="W171" s="677"/>
      <c r="X171" s="678"/>
      <c r="Z171" s="652" t="s">
        <v>1129</v>
      </c>
      <c r="AA171" s="652" t="s">
        <v>634</v>
      </c>
      <c r="AB171" s="669" t="s">
        <v>1119</v>
      </c>
      <c r="AC171" s="676" t="s">
        <v>1120</v>
      </c>
      <c r="AD171" s="677"/>
      <c r="AE171" s="677"/>
      <c r="AF171" s="677"/>
      <c r="AG171" s="677"/>
      <c r="AH171" s="677"/>
      <c r="AI171" s="677"/>
      <c r="AJ171" s="678"/>
      <c r="AL171" s="652" t="s">
        <v>1129</v>
      </c>
      <c r="AM171" s="652" t="s">
        <v>634</v>
      </c>
      <c r="AN171" s="669" t="s">
        <v>1119</v>
      </c>
      <c r="AO171" s="676" t="s">
        <v>1120</v>
      </c>
      <c r="AP171" s="677"/>
      <c r="AQ171" s="677"/>
      <c r="AR171" s="677"/>
      <c r="AS171" s="677"/>
      <c r="AT171" s="677"/>
      <c r="AU171" s="677"/>
      <c r="AV171" s="678"/>
    </row>
    <row r="172" spans="1:48" ht="15" customHeight="1" thickBot="1">
      <c r="A172">
        <v>172</v>
      </c>
      <c r="B172" s="668"/>
      <c r="C172" s="668"/>
      <c r="D172" s="670"/>
      <c r="E172" s="679"/>
      <c r="F172" s="680"/>
      <c r="G172" s="680"/>
      <c r="H172" s="680"/>
      <c r="I172" s="680"/>
      <c r="J172" s="680"/>
      <c r="K172" s="680"/>
      <c r="L172" s="681"/>
      <c r="N172" s="668"/>
      <c r="O172" s="668"/>
      <c r="P172" s="670"/>
      <c r="Q172" s="679"/>
      <c r="R172" s="680"/>
      <c r="S172" s="680"/>
      <c r="T172" s="680"/>
      <c r="U172" s="680"/>
      <c r="V172" s="680"/>
      <c r="W172" s="680"/>
      <c r="X172" s="681"/>
      <c r="Z172" s="668"/>
      <c r="AA172" s="668"/>
      <c r="AB172" s="670"/>
      <c r="AC172" s="679"/>
      <c r="AD172" s="680"/>
      <c r="AE172" s="680"/>
      <c r="AF172" s="680"/>
      <c r="AG172" s="680"/>
      <c r="AH172" s="680"/>
      <c r="AI172" s="680"/>
      <c r="AJ172" s="681"/>
      <c r="AL172" s="668"/>
      <c r="AM172" s="668"/>
      <c r="AN172" s="670"/>
      <c r="AO172" s="679"/>
      <c r="AP172" s="680"/>
      <c r="AQ172" s="680"/>
      <c r="AR172" s="680"/>
      <c r="AS172" s="680"/>
      <c r="AT172" s="680"/>
      <c r="AU172" s="680"/>
      <c r="AV172" s="681"/>
    </row>
    <row r="173" spans="1:48" ht="15" thickBot="1">
      <c r="A173">
        <v>173</v>
      </c>
      <c r="B173" s="653"/>
      <c r="C173" s="653"/>
      <c r="D173" s="671"/>
      <c r="E173" s="75">
        <v>0</v>
      </c>
      <c r="F173" s="76">
        <v>500</v>
      </c>
      <c r="G173" s="76">
        <v>1000</v>
      </c>
      <c r="H173" s="76">
        <v>1500</v>
      </c>
      <c r="I173" s="76">
        <v>2000</v>
      </c>
      <c r="J173" s="76">
        <v>2500</v>
      </c>
      <c r="K173" s="76">
        <v>3000</v>
      </c>
      <c r="L173" s="77">
        <v>3500</v>
      </c>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
        <v>1139</v>
      </c>
      <c r="C174" s="664">
        <v>100</v>
      </c>
      <c r="D174" s="78" t="s">
        <v>133</v>
      </c>
      <c r="E174" s="79">
        <v>164</v>
      </c>
      <c r="F174" s="80">
        <v>158</v>
      </c>
      <c r="G174" s="80">
        <v>152</v>
      </c>
      <c r="H174" s="80">
        <v>147</v>
      </c>
      <c r="I174" s="80">
        <v>141</v>
      </c>
      <c r="J174" s="80">
        <v>136</v>
      </c>
      <c r="K174" s="80">
        <v>130</v>
      </c>
      <c r="L174" s="81">
        <v>125</v>
      </c>
      <c r="N174" s="661" t="s">
        <v>1139</v>
      </c>
      <c r="O174" s="664">
        <v>100</v>
      </c>
      <c r="P174" s="78" t="s">
        <v>133</v>
      </c>
      <c r="Q174" s="79">
        <v>164</v>
      </c>
      <c r="R174" s="80">
        <v>158</v>
      </c>
      <c r="S174" s="80">
        <v>152</v>
      </c>
      <c r="T174" s="80">
        <v>147</v>
      </c>
      <c r="U174" s="80">
        <v>141</v>
      </c>
      <c r="V174" s="80">
        <v>136</v>
      </c>
      <c r="W174" s="80">
        <v>130</v>
      </c>
      <c r="X174" s="81">
        <v>125</v>
      </c>
      <c r="Z174" s="661" t="s">
        <v>1139</v>
      </c>
      <c r="AA174" s="664">
        <v>100</v>
      </c>
      <c r="AB174" s="78" t="s">
        <v>133</v>
      </c>
      <c r="AC174" s="79">
        <v>162.95509281780735</v>
      </c>
      <c r="AD174" s="80">
        <v>157</v>
      </c>
      <c r="AE174" s="80">
        <v>152</v>
      </c>
      <c r="AF174" s="80">
        <v>147</v>
      </c>
      <c r="AG174" s="80">
        <v>142</v>
      </c>
      <c r="AH174" s="80">
        <v>137</v>
      </c>
      <c r="AI174" s="80">
        <v>132</v>
      </c>
      <c r="AJ174" s="81">
        <v>127.70793765597476</v>
      </c>
      <c r="AL174" s="661" t="s">
        <v>1139</v>
      </c>
      <c r="AM174" s="664">
        <v>100</v>
      </c>
      <c r="AN174" s="78" t="s">
        <v>133</v>
      </c>
      <c r="AO174" s="79">
        <v>141</v>
      </c>
      <c r="AP174" s="80">
        <v>138</v>
      </c>
      <c r="AQ174" s="80">
        <v>135</v>
      </c>
      <c r="AR174" s="80">
        <v>132</v>
      </c>
      <c r="AS174" s="80">
        <v>130</v>
      </c>
      <c r="AT174" s="80">
        <v>127</v>
      </c>
      <c r="AU174" s="80">
        <v>124</v>
      </c>
      <c r="AV174" s="81">
        <v>122</v>
      </c>
    </row>
    <row r="175" spans="1:48" ht="15" thickBot="1">
      <c r="A175">
        <v>175</v>
      </c>
      <c r="B175" s="662"/>
      <c r="C175" s="665"/>
      <c r="D175" s="82" t="s">
        <v>136</v>
      </c>
      <c r="E175" s="83">
        <v>167</v>
      </c>
      <c r="F175" s="84">
        <v>161</v>
      </c>
      <c r="G175" s="84">
        <v>155</v>
      </c>
      <c r="H175" s="84">
        <v>150</v>
      </c>
      <c r="I175" s="84">
        <v>144</v>
      </c>
      <c r="J175" s="84">
        <v>139</v>
      </c>
      <c r="K175" s="84">
        <v>133</v>
      </c>
      <c r="L175" s="85">
        <v>128</v>
      </c>
      <c r="N175" s="662"/>
      <c r="O175" s="665"/>
      <c r="P175" s="82" t="s">
        <v>136</v>
      </c>
      <c r="Q175" s="83">
        <v>167</v>
      </c>
      <c r="R175" s="84">
        <v>161</v>
      </c>
      <c r="S175" s="84">
        <v>155</v>
      </c>
      <c r="T175" s="84">
        <v>150</v>
      </c>
      <c r="U175" s="84">
        <v>144</v>
      </c>
      <c r="V175" s="84">
        <v>139</v>
      </c>
      <c r="W175" s="84">
        <v>133</v>
      </c>
      <c r="X175" s="85">
        <v>128</v>
      </c>
      <c r="Z175" s="662"/>
      <c r="AA175" s="665"/>
      <c r="AB175" s="82" t="s">
        <v>136</v>
      </c>
      <c r="AC175" s="83">
        <v>161.28014677725088</v>
      </c>
      <c r="AD175" s="84">
        <v>155</v>
      </c>
      <c r="AE175" s="84">
        <v>150</v>
      </c>
      <c r="AF175" s="84">
        <v>145</v>
      </c>
      <c r="AG175" s="84">
        <v>139</v>
      </c>
      <c r="AH175" s="84">
        <v>134</v>
      </c>
      <c r="AI175" s="84">
        <v>129</v>
      </c>
      <c r="AJ175" s="85">
        <v>123.91505791548686</v>
      </c>
      <c r="AL175" s="662"/>
      <c r="AM175" s="665"/>
      <c r="AN175" s="82" t="s">
        <v>136</v>
      </c>
      <c r="AO175" s="83">
        <v>131</v>
      </c>
      <c r="AP175" s="84">
        <v>130</v>
      </c>
      <c r="AQ175" s="84">
        <v>129</v>
      </c>
      <c r="AR175" s="84">
        <v>128</v>
      </c>
      <c r="AS175" s="84">
        <v>127</v>
      </c>
      <c r="AT175" s="84">
        <v>126</v>
      </c>
      <c r="AU175" s="84">
        <v>125</v>
      </c>
      <c r="AV175" s="85">
        <v>125</v>
      </c>
    </row>
    <row r="176" spans="1:48">
      <c r="A176">
        <v>176</v>
      </c>
      <c r="B176" s="662"/>
      <c r="C176" s="666">
        <v>110</v>
      </c>
      <c r="D176" s="86" t="s">
        <v>133</v>
      </c>
      <c r="E176" s="87">
        <v>181</v>
      </c>
      <c r="F176" s="88">
        <v>175</v>
      </c>
      <c r="G176" s="88">
        <v>169</v>
      </c>
      <c r="H176" s="88">
        <v>163</v>
      </c>
      <c r="I176" s="88">
        <v>158</v>
      </c>
      <c r="J176" s="88">
        <v>152</v>
      </c>
      <c r="K176" s="88">
        <v>146</v>
      </c>
      <c r="L176" s="89">
        <v>141</v>
      </c>
      <c r="N176" s="662"/>
      <c r="O176" s="666">
        <v>110</v>
      </c>
      <c r="P176" s="86" t="str">
        <f>+P174</f>
        <v>48-X</v>
      </c>
      <c r="Q176" s="87">
        <v>181</v>
      </c>
      <c r="R176" s="88">
        <v>175</v>
      </c>
      <c r="S176" s="88">
        <v>169</v>
      </c>
      <c r="T176" s="88">
        <v>163</v>
      </c>
      <c r="U176" s="88">
        <v>158</v>
      </c>
      <c r="V176" s="88">
        <v>152</v>
      </c>
      <c r="W176" s="88">
        <v>146</v>
      </c>
      <c r="X176" s="89">
        <v>141</v>
      </c>
      <c r="Z176" s="662"/>
      <c r="AA176" s="666">
        <v>110</v>
      </c>
      <c r="AB176" s="86" t="str">
        <f>+AB174</f>
        <v>48-X</v>
      </c>
      <c r="AC176" s="87">
        <v>182.07772571052411</v>
      </c>
      <c r="AD176" s="88">
        <v>176</v>
      </c>
      <c r="AE176" s="88">
        <v>170</v>
      </c>
      <c r="AF176" s="88">
        <v>164</v>
      </c>
      <c r="AG176" s="88">
        <v>158</v>
      </c>
      <c r="AH176" s="88">
        <v>152</v>
      </c>
      <c r="AI176" s="88">
        <v>146</v>
      </c>
      <c r="AJ176" s="89">
        <v>139.99893063921687</v>
      </c>
      <c r="AL176" s="662"/>
      <c r="AM176" s="666">
        <v>110</v>
      </c>
      <c r="AN176" s="86" t="str">
        <f>+AN174</f>
        <v>48-X</v>
      </c>
      <c r="AO176" s="87">
        <v>166</v>
      </c>
      <c r="AP176" s="88">
        <v>159</v>
      </c>
      <c r="AQ176" s="88">
        <v>153</v>
      </c>
      <c r="AR176" s="88">
        <v>147</v>
      </c>
      <c r="AS176" s="88">
        <v>140</v>
      </c>
      <c r="AT176" s="88">
        <v>134</v>
      </c>
      <c r="AU176" s="88">
        <v>128</v>
      </c>
      <c r="AV176" s="89">
        <v>122</v>
      </c>
    </row>
    <row r="177" spans="1:48" ht="15" thickBot="1">
      <c r="A177">
        <v>177</v>
      </c>
      <c r="B177" s="662"/>
      <c r="C177" s="667"/>
      <c r="D177" s="90" t="s">
        <v>136</v>
      </c>
      <c r="E177" s="87">
        <v>190</v>
      </c>
      <c r="F177" s="88">
        <v>183</v>
      </c>
      <c r="G177" s="88">
        <v>176</v>
      </c>
      <c r="H177" s="88">
        <v>170</v>
      </c>
      <c r="I177" s="88">
        <v>163</v>
      </c>
      <c r="J177" s="88">
        <v>157</v>
      </c>
      <c r="K177" s="88">
        <v>150</v>
      </c>
      <c r="L177" s="89">
        <v>144</v>
      </c>
      <c r="N177" s="662"/>
      <c r="O177" s="667"/>
      <c r="P177" s="90" t="str">
        <f>+P175</f>
        <v>48-XL</v>
      </c>
      <c r="Q177" s="87">
        <v>190</v>
      </c>
      <c r="R177" s="88">
        <v>183</v>
      </c>
      <c r="S177" s="88">
        <v>176</v>
      </c>
      <c r="T177" s="88">
        <v>170</v>
      </c>
      <c r="U177" s="88">
        <v>163</v>
      </c>
      <c r="V177" s="88">
        <v>157</v>
      </c>
      <c r="W177" s="88">
        <v>150</v>
      </c>
      <c r="X177" s="89">
        <v>144</v>
      </c>
      <c r="Z177" s="662"/>
      <c r="AA177" s="667"/>
      <c r="AB177" s="90" t="str">
        <f>+AB175</f>
        <v>48-XL</v>
      </c>
      <c r="AC177" s="87">
        <v>189.29271611739321</v>
      </c>
      <c r="AD177" s="88">
        <v>181</v>
      </c>
      <c r="AE177" s="88">
        <v>172</v>
      </c>
      <c r="AF177" s="88">
        <v>164</v>
      </c>
      <c r="AG177" s="88">
        <v>156</v>
      </c>
      <c r="AH177" s="88">
        <v>148</v>
      </c>
      <c r="AI177" s="88">
        <v>140</v>
      </c>
      <c r="AJ177" s="89">
        <v>132.09106241014499</v>
      </c>
      <c r="AL177" s="662"/>
      <c r="AM177" s="667"/>
      <c r="AN177" s="90" t="str">
        <f>+AN175</f>
        <v>48-XL</v>
      </c>
      <c r="AO177" s="87">
        <v>155</v>
      </c>
      <c r="AP177" s="88">
        <v>150</v>
      </c>
      <c r="AQ177" s="88">
        <v>146</v>
      </c>
      <c r="AR177" s="88">
        <v>142</v>
      </c>
      <c r="AS177" s="88">
        <v>137</v>
      </c>
      <c r="AT177" s="88">
        <v>133</v>
      </c>
      <c r="AU177" s="88">
        <v>129</v>
      </c>
      <c r="AV177" s="89">
        <v>125</v>
      </c>
    </row>
    <row r="178" spans="1:48">
      <c r="A178">
        <v>178</v>
      </c>
      <c r="B178" s="662"/>
      <c r="C178" s="664">
        <v>120</v>
      </c>
      <c r="D178" s="78" t="s">
        <v>133</v>
      </c>
      <c r="E178" s="83">
        <v>201</v>
      </c>
      <c r="F178" s="84">
        <v>194</v>
      </c>
      <c r="G178" s="84">
        <v>188</v>
      </c>
      <c r="H178" s="84">
        <v>182</v>
      </c>
      <c r="I178" s="84">
        <v>175</v>
      </c>
      <c r="J178" s="84">
        <v>169</v>
      </c>
      <c r="K178" s="84">
        <v>163</v>
      </c>
      <c r="L178" s="85">
        <v>157</v>
      </c>
      <c r="N178" s="662"/>
      <c r="O178" s="664">
        <f>+O176+10</f>
        <v>120</v>
      </c>
      <c r="P178" s="78" t="s">
        <v>133</v>
      </c>
      <c r="Q178" s="83">
        <v>201</v>
      </c>
      <c r="R178" s="84">
        <v>194</v>
      </c>
      <c r="S178" s="84">
        <v>188</v>
      </c>
      <c r="T178" s="84">
        <v>182</v>
      </c>
      <c r="U178" s="84">
        <v>175</v>
      </c>
      <c r="V178" s="84">
        <v>169</v>
      </c>
      <c r="W178" s="84">
        <v>163</v>
      </c>
      <c r="X178" s="85">
        <v>157</v>
      </c>
      <c r="Z178" s="662"/>
      <c r="AA178" s="664">
        <f>+AA176+10</f>
        <v>120</v>
      </c>
      <c r="AB178" s="78" t="s">
        <v>133</v>
      </c>
      <c r="AC178" s="83">
        <v>200.69954502060025</v>
      </c>
      <c r="AD178" s="84">
        <v>194</v>
      </c>
      <c r="AE178" s="84">
        <v>188</v>
      </c>
      <c r="AF178" s="84">
        <v>182</v>
      </c>
      <c r="AG178" s="84">
        <v>175</v>
      </c>
      <c r="AH178" s="84">
        <v>169</v>
      </c>
      <c r="AI178" s="84">
        <v>163</v>
      </c>
      <c r="AJ178" s="85">
        <v>157.27656770357748</v>
      </c>
      <c r="AL178" s="662"/>
      <c r="AM178" s="664">
        <f>+AM176+10</f>
        <v>120</v>
      </c>
      <c r="AN178" s="78" t="s">
        <v>133</v>
      </c>
      <c r="AO178" s="83">
        <v>193</v>
      </c>
      <c r="AP178" s="84">
        <v>184</v>
      </c>
      <c r="AQ178" s="84">
        <v>175</v>
      </c>
      <c r="AR178" s="84">
        <v>167</v>
      </c>
      <c r="AS178" s="84">
        <v>158</v>
      </c>
      <c r="AT178" s="84">
        <v>150</v>
      </c>
      <c r="AU178" s="84">
        <v>141</v>
      </c>
      <c r="AV178" s="85">
        <v>133</v>
      </c>
    </row>
    <row r="179" spans="1:48" ht="15" thickBot="1">
      <c r="A179">
        <v>179</v>
      </c>
      <c r="B179" s="662"/>
      <c r="C179" s="665"/>
      <c r="D179" s="82" t="s">
        <v>136</v>
      </c>
      <c r="E179" s="83">
        <v>214</v>
      </c>
      <c r="F179" s="84">
        <v>206</v>
      </c>
      <c r="G179" s="84">
        <v>198</v>
      </c>
      <c r="H179" s="84">
        <v>191</v>
      </c>
      <c r="I179" s="84">
        <v>183</v>
      </c>
      <c r="J179" s="84">
        <v>176</v>
      </c>
      <c r="K179" s="84">
        <v>168</v>
      </c>
      <c r="L179" s="85">
        <v>161</v>
      </c>
      <c r="N179" s="662"/>
      <c r="O179" s="665"/>
      <c r="P179" s="82" t="s">
        <v>136</v>
      </c>
      <c r="Q179" s="83">
        <v>214</v>
      </c>
      <c r="R179" s="84">
        <v>206</v>
      </c>
      <c r="S179" s="84">
        <v>198</v>
      </c>
      <c r="T179" s="84">
        <v>191</v>
      </c>
      <c r="U179" s="84">
        <v>183</v>
      </c>
      <c r="V179" s="84">
        <v>176</v>
      </c>
      <c r="W179" s="84">
        <v>168</v>
      </c>
      <c r="X179" s="85">
        <v>161</v>
      </c>
      <c r="Z179" s="662"/>
      <c r="AA179" s="665"/>
      <c r="AB179" s="82" t="s">
        <v>136</v>
      </c>
      <c r="AC179" s="83">
        <v>213.60307705647134</v>
      </c>
      <c r="AD179" s="84">
        <v>204</v>
      </c>
      <c r="AE179" s="84">
        <v>196</v>
      </c>
      <c r="AF179" s="84">
        <v>187</v>
      </c>
      <c r="AG179" s="84">
        <v>178</v>
      </c>
      <c r="AH179" s="84">
        <v>170</v>
      </c>
      <c r="AI179" s="84">
        <v>161</v>
      </c>
      <c r="AJ179" s="85">
        <v>152.71890761069628</v>
      </c>
      <c r="AL179" s="662"/>
      <c r="AM179" s="665"/>
      <c r="AN179" s="82" t="s">
        <v>136</v>
      </c>
      <c r="AO179" s="83">
        <v>180</v>
      </c>
      <c r="AP179" s="84">
        <v>172</v>
      </c>
      <c r="AQ179" s="84">
        <v>164</v>
      </c>
      <c r="AR179" s="84">
        <v>156</v>
      </c>
      <c r="AS179" s="84">
        <v>148</v>
      </c>
      <c r="AT179" s="84">
        <v>140</v>
      </c>
      <c r="AU179" s="84">
        <v>132</v>
      </c>
      <c r="AV179" s="85">
        <v>125</v>
      </c>
    </row>
    <row r="180" spans="1:48">
      <c r="A180">
        <v>180</v>
      </c>
      <c r="B180" s="662"/>
      <c r="C180" s="666">
        <v>130</v>
      </c>
      <c r="D180" s="86" t="s">
        <v>133</v>
      </c>
      <c r="E180" s="87">
        <v>221</v>
      </c>
      <c r="F180" s="88">
        <v>214</v>
      </c>
      <c r="G180" s="88">
        <v>207</v>
      </c>
      <c r="H180" s="88">
        <v>200</v>
      </c>
      <c r="I180" s="88">
        <v>193</v>
      </c>
      <c r="J180" s="88">
        <v>186</v>
      </c>
      <c r="K180" s="88">
        <v>179</v>
      </c>
      <c r="L180" s="89">
        <v>173</v>
      </c>
      <c r="N180" s="662"/>
      <c r="O180" s="666">
        <f>+O178+10</f>
        <v>130</v>
      </c>
      <c r="P180" s="86" t="str">
        <f>+P178</f>
        <v>48-X</v>
      </c>
      <c r="Q180" s="87">
        <v>221</v>
      </c>
      <c r="R180" s="88">
        <v>214</v>
      </c>
      <c r="S180" s="88">
        <v>207</v>
      </c>
      <c r="T180" s="88">
        <v>200</v>
      </c>
      <c r="U180" s="88">
        <v>193</v>
      </c>
      <c r="V180" s="88">
        <v>186</v>
      </c>
      <c r="W180" s="88">
        <v>179</v>
      </c>
      <c r="X180" s="89">
        <v>173</v>
      </c>
      <c r="Z180" s="662"/>
      <c r="AA180" s="666">
        <f>+AA178+10</f>
        <v>130</v>
      </c>
      <c r="AB180" s="86" t="str">
        <f>+AB178</f>
        <v>48-X</v>
      </c>
      <c r="AC180" s="87">
        <v>220.86013925657619</v>
      </c>
      <c r="AD180" s="88">
        <v>213</v>
      </c>
      <c r="AE180" s="88">
        <v>207</v>
      </c>
      <c r="AF180" s="88">
        <v>200</v>
      </c>
      <c r="AG180" s="88">
        <v>193</v>
      </c>
      <c r="AH180" s="88">
        <v>186</v>
      </c>
      <c r="AI180" s="88">
        <v>179</v>
      </c>
      <c r="AJ180" s="89">
        <v>172.73128417116703</v>
      </c>
      <c r="AL180" s="662"/>
      <c r="AM180" s="666">
        <f>+AM178+10</f>
        <v>130</v>
      </c>
      <c r="AN180" s="86" t="str">
        <f>+AN178</f>
        <v>48-X</v>
      </c>
      <c r="AO180" s="87">
        <v>221</v>
      </c>
      <c r="AP180" s="88">
        <v>211</v>
      </c>
      <c r="AQ180" s="88">
        <v>201</v>
      </c>
      <c r="AR180" s="88">
        <v>191</v>
      </c>
      <c r="AS180" s="88">
        <v>182</v>
      </c>
      <c r="AT180" s="88">
        <v>172</v>
      </c>
      <c r="AU180" s="88">
        <v>162</v>
      </c>
      <c r="AV180" s="89">
        <v>153</v>
      </c>
    </row>
    <row r="181" spans="1:48" ht="15" thickBot="1">
      <c r="A181">
        <v>181</v>
      </c>
      <c r="B181" s="662"/>
      <c r="C181" s="667"/>
      <c r="D181" s="90" t="s">
        <v>136</v>
      </c>
      <c r="E181" s="87">
        <v>238</v>
      </c>
      <c r="F181" s="88">
        <v>229</v>
      </c>
      <c r="G181" s="88">
        <v>220</v>
      </c>
      <c r="H181" s="88">
        <v>212</v>
      </c>
      <c r="I181" s="88">
        <v>203</v>
      </c>
      <c r="J181" s="88">
        <v>195</v>
      </c>
      <c r="K181" s="88">
        <v>186</v>
      </c>
      <c r="L181" s="89">
        <v>178</v>
      </c>
      <c r="N181" s="662"/>
      <c r="O181" s="667"/>
      <c r="P181" s="90" t="str">
        <f>+P179</f>
        <v>48-XL</v>
      </c>
      <c r="Q181" s="87">
        <v>238</v>
      </c>
      <c r="R181" s="88">
        <v>229</v>
      </c>
      <c r="S181" s="88">
        <v>220</v>
      </c>
      <c r="T181" s="88">
        <v>212</v>
      </c>
      <c r="U181" s="88">
        <v>203</v>
      </c>
      <c r="V181" s="88">
        <v>195</v>
      </c>
      <c r="W181" s="88">
        <v>186</v>
      </c>
      <c r="X181" s="89">
        <v>178</v>
      </c>
      <c r="Z181" s="662"/>
      <c r="AA181" s="667"/>
      <c r="AB181" s="90" t="str">
        <f>+AB179</f>
        <v>48-XL</v>
      </c>
      <c r="AC181" s="87">
        <v>238.39592038367996</v>
      </c>
      <c r="AD181" s="88">
        <v>229</v>
      </c>
      <c r="AE181" s="88">
        <v>220</v>
      </c>
      <c r="AF181" s="88">
        <v>211</v>
      </c>
      <c r="AG181" s="88">
        <v>202</v>
      </c>
      <c r="AH181" s="88">
        <v>193</v>
      </c>
      <c r="AI181" s="88">
        <v>184</v>
      </c>
      <c r="AJ181" s="89">
        <v>175.15243625031613</v>
      </c>
      <c r="AL181" s="662"/>
      <c r="AM181" s="667"/>
      <c r="AN181" s="90" t="str">
        <f>+AN179</f>
        <v>48-XL</v>
      </c>
      <c r="AO181" s="87">
        <v>208</v>
      </c>
      <c r="AP181" s="88">
        <v>198</v>
      </c>
      <c r="AQ181" s="88">
        <v>189</v>
      </c>
      <c r="AR181" s="88">
        <v>179</v>
      </c>
      <c r="AS181" s="88">
        <v>170</v>
      </c>
      <c r="AT181" s="88">
        <v>160</v>
      </c>
      <c r="AU181" s="88">
        <v>151</v>
      </c>
      <c r="AV181" s="89">
        <v>142</v>
      </c>
    </row>
    <row r="182" spans="1:48">
      <c r="A182">
        <v>182</v>
      </c>
      <c r="B182" s="662"/>
      <c r="C182" s="664">
        <v>140</v>
      </c>
      <c r="D182" s="78" t="s">
        <v>133</v>
      </c>
      <c r="E182" s="83">
        <v>240</v>
      </c>
      <c r="F182" s="84">
        <v>232</v>
      </c>
      <c r="G182" s="84">
        <v>225</v>
      </c>
      <c r="H182" s="84">
        <v>217</v>
      </c>
      <c r="I182" s="84">
        <v>210</v>
      </c>
      <c r="J182" s="84">
        <v>202</v>
      </c>
      <c r="K182" s="84">
        <v>195</v>
      </c>
      <c r="L182" s="85">
        <v>188</v>
      </c>
      <c r="N182" s="662"/>
      <c r="O182" s="664">
        <f>+O180+10</f>
        <v>140</v>
      </c>
      <c r="P182" s="78" t="s">
        <v>133</v>
      </c>
      <c r="Q182" s="83">
        <v>240</v>
      </c>
      <c r="R182" s="84">
        <v>232</v>
      </c>
      <c r="S182" s="84">
        <v>225</v>
      </c>
      <c r="T182" s="84">
        <v>217</v>
      </c>
      <c r="U182" s="84">
        <v>210</v>
      </c>
      <c r="V182" s="84">
        <v>202</v>
      </c>
      <c r="W182" s="84">
        <v>195</v>
      </c>
      <c r="X182" s="85">
        <v>188</v>
      </c>
      <c r="Z182" s="662"/>
      <c r="AA182" s="664">
        <f>+AA180+10</f>
        <v>140</v>
      </c>
      <c r="AB182" s="78" t="s">
        <v>133</v>
      </c>
      <c r="AC182" s="83">
        <v>240.39817792515106</v>
      </c>
      <c r="AD182" s="84">
        <v>232</v>
      </c>
      <c r="AE182" s="84">
        <v>225</v>
      </c>
      <c r="AF182" s="84">
        <v>217</v>
      </c>
      <c r="AG182" s="84">
        <v>210</v>
      </c>
      <c r="AH182" s="84">
        <v>202</v>
      </c>
      <c r="AI182" s="84">
        <v>195</v>
      </c>
      <c r="AJ182" s="85">
        <v>187.98906185741822</v>
      </c>
      <c r="AL182" s="662"/>
      <c r="AM182" s="664">
        <f>+AM180+10</f>
        <v>140</v>
      </c>
      <c r="AN182" s="78" t="s">
        <v>133</v>
      </c>
      <c r="AO182" s="83">
        <v>240</v>
      </c>
      <c r="AP182" s="84">
        <v>230</v>
      </c>
      <c r="AQ182" s="84">
        <v>221</v>
      </c>
      <c r="AR182" s="84">
        <v>211</v>
      </c>
      <c r="AS182" s="84">
        <v>202</v>
      </c>
      <c r="AT182" s="84">
        <v>192</v>
      </c>
      <c r="AU182" s="84">
        <v>183</v>
      </c>
      <c r="AV182" s="85">
        <v>174</v>
      </c>
    </row>
    <row r="183" spans="1:48" ht="15" thickBot="1">
      <c r="A183">
        <v>183</v>
      </c>
      <c r="B183" s="662"/>
      <c r="C183" s="665"/>
      <c r="D183" s="82" t="s">
        <v>136</v>
      </c>
      <c r="E183" s="83">
        <v>262</v>
      </c>
      <c r="F183" s="84">
        <v>252</v>
      </c>
      <c r="G183" s="84">
        <v>243</v>
      </c>
      <c r="H183" s="84">
        <v>234</v>
      </c>
      <c r="I183" s="84">
        <v>224</v>
      </c>
      <c r="J183" s="84">
        <v>215</v>
      </c>
      <c r="K183" s="84">
        <v>206</v>
      </c>
      <c r="L183" s="85">
        <v>197</v>
      </c>
      <c r="N183" s="662"/>
      <c r="O183" s="665"/>
      <c r="P183" s="82" t="s">
        <v>136</v>
      </c>
      <c r="Q183" s="83">
        <v>262</v>
      </c>
      <c r="R183" s="84">
        <v>252</v>
      </c>
      <c r="S183" s="84">
        <v>243</v>
      </c>
      <c r="T183" s="84">
        <v>234</v>
      </c>
      <c r="U183" s="84">
        <v>224</v>
      </c>
      <c r="V183" s="84">
        <v>215</v>
      </c>
      <c r="W183" s="84">
        <v>206</v>
      </c>
      <c r="X183" s="85">
        <v>197</v>
      </c>
      <c r="Z183" s="662"/>
      <c r="AA183" s="665"/>
      <c r="AB183" s="82" t="s">
        <v>136</v>
      </c>
      <c r="AC183" s="83">
        <v>262.10732048250827</v>
      </c>
      <c r="AD183" s="84">
        <v>252</v>
      </c>
      <c r="AE183" s="84">
        <v>243</v>
      </c>
      <c r="AF183" s="84">
        <v>234</v>
      </c>
      <c r="AG183" s="84">
        <v>224</v>
      </c>
      <c r="AH183" s="84">
        <v>215</v>
      </c>
      <c r="AI183" s="84">
        <v>205</v>
      </c>
      <c r="AJ183" s="85">
        <v>196.57756685241193</v>
      </c>
      <c r="AL183" s="662"/>
      <c r="AM183" s="665"/>
      <c r="AN183" s="82" t="s">
        <v>136</v>
      </c>
      <c r="AO183" s="83">
        <v>239</v>
      </c>
      <c r="AP183" s="84">
        <v>228</v>
      </c>
      <c r="AQ183" s="84">
        <v>217</v>
      </c>
      <c r="AR183" s="84">
        <v>206</v>
      </c>
      <c r="AS183" s="84">
        <v>195</v>
      </c>
      <c r="AT183" s="84">
        <v>184</v>
      </c>
      <c r="AU183" s="84">
        <v>173</v>
      </c>
      <c r="AV183" s="85">
        <v>162</v>
      </c>
    </row>
    <row r="184" spans="1:48">
      <c r="A184">
        <v>184</v>
      </c>
      <c r="B184" s="662"/>
      <c r="C184" s="666">
        <v>150</v>
      </c>
      <c r="D184" s="86" t="s">
        <v>133</v>
      </c>
      <c r="E184" s="87">
        <v>262</v>
      </c>
      <c r="F184" s="88">
        <v>253</v>
      </c>
      <c r="G184" s="88">
        <v>245</v>
      </c>
      <c r="H184" s="88">
        <v>236</v>
      </c>
      <c r="I184" s="88">
        <v>228</v>
      </c>
      <c r="J184" s="88">
        <v>219</v>
      </c>
      <c r="K184" s="88">
        <v>211</v>
      </c>
      <c r="L184" s="89">
        <v>203</v>
      </c>
      <c r="N184" s="662"/>
      <c r="O184" s="666">
        <f>+O182+10</f>
        <v>150</v>
      </c>
      <c r="P184" s="86" t="str">
        <f>+P182</f>
        <v>48-X</v>
      </c>
      <c r="Q184" s="87">
        <v>262</v>
      </c>
      <c r="R184" s="88">
        <v>253</v>
      </c>
      <c r="S184" s="88">
        <v>245</v>
      </c>
      <c r="T184" s="88">
        <v>236</v>
      </c>
      <c r="U184" s="88">
        <v>228</v>
      </c>
      <c r="V184" s="88">
        <v>219</v>
      </c>
      <c r="W184" s="88">
        <v>211</v>
      </c>
      <c r="X184" s="89">
        <v>203</v>
      </c>
      <c r="Z184" s="662"/>
      <c r="AA184" s="666">
        <f>+AA182+10</f>
        <v>150</v>
      </c>
      <c r="AB184" s="86" t="str">
        <f>+AB182</f>
        <v>48-X</v>
      </c>
      <c r="AC184" s="87">
        <v>262.11582965767877</v>
      </c>
      <c r="AD184" s="88">
        <v>253</v>
      </c>
      <c r="AE184" s="88">
        <v>245</v>
      </c>
      <c r="AF184" s="88">
        <v>236</v>
      </c>
      <c r="AG184" s="88">
        <v>228</v>
      </c>
      <c r="AH184" s="88">
        <v>219</v>
      </c>
      <c r="AI184" s="88">
        <v>211</v>
      </c>
      <c r="AJ184" s="89">
        <v>202.84367482409223</v>
      </c>
      <c r="AL184" s="662"/>
      <c r="AM184" s="666">
        <f>+AM182+10</f>
        <v>150</v>
      </c>
      <c r="AN184" s="86" t="str">
        <f>+AN182</f>
        <v>48-X</v>
      </c>
      <c r="AO184" s="87">
        <v>262</v>
      </c>
      <c r="AP184" s="88">
        <v>252</v>
      </c>
      <c r="AQ184" s="88">
        <v>243</v>
      </c>
      <c r="AR184" s="88">
        <v>233</v>
      </c>
      <c r="AS184" s="88">
        <v>224</v>
      </c>
      <c r="AT184" s="88">
        <v>214</v>
      </c>
      <c r="AU184" s="88">
        <v>205</v>
      </c>
      <c r="AV184" s="89">
        <v>196</v>
      </c>
    </row>
    <row r="185" spans="1:48" ht="15" thickBot="1">
      <c r="A185">
        <v>185</v>
      </c>
      <c r="B185" s="662"/>
      <c r="C185" s="667"/>
      <c r="D185" s="90" t="s">
        <v>136</v>
      </c>
      <c r="E185" s="87">
        <v>284</v>
      </c>
      <c r="F185" s="88">
        <v>274</v>
      </c>
      <c r="G185" s="88">
        <v>264</v>
      </c>
      <c r="H185" s="88">
        <v>255</v>
      </c>
      <c r="I185" s="88">
        <v>245</v>
      </c>
      <c r="J185" s="88">
        <v>236</v>
      </c>
      <c r="K185" s="88">
        <v>226</v>
      </c>
      <c r="L185" s="89">
        <v>217</v>
      </c>
      <c r="N185" s="662"/>
      <c r="O185" s="667"/>
      <c r="P185" s="90" t="str">
        <f>+P183</f>
        <v>48-XL</v>
      </c>
      <c r="Q185" s="87">
        <v>284</v>
      </c>
      <c r="R185" s="88">
        <v>274</v>
      </c>
      <c r="S185" s="88">
        <v>264</v>
      </c>
      <c r="T185" s="88">
        <v>255</v>
      </c>
      <c r="U185" s="88">
        <v>245</v>
      </c>
      <c r="V185" s="88">
        <v>236</v>
      </c>
      <c r="W185" s="88">
        <v>226</v>
      </c>
      <c r="X185" s="89">
        <v>217</v>
      </c>
      <c r="Z185" s="662"/>
      <c r="AA185" s="667"/>
      <c r="AB185" s="90" t="str">
        <f>+AB183</f>
        <v>48-XL</v>
      </c>
      <c r="AC185" s="87">
        <v>283.84247680395816</v>
      </c>
      <c r="AD185" s="88">
        <v>274</v>
      </c>
      <c r="AE185" s="88">
        <v>264</v>
      </c>
      <c r="AF185" s="88">
        <v>255</v>
      </c>
      <c r="AG185" s="88">
        <v>245</v>
      </c>
      <c r="AH185" s="88">
        <v>236</v>
      </c>
      <c r="AI185" s="88">
        <v>226</v>
      </c>
      <c r="AJ185" s="89">
        <v>216.99972097716378</v>
      </c>
      <c r="AL185" s="662"/>
      <c r="AM185" s="667"/>
      <c r="AN185" s="90" t="str">
        <f>+AN183</f>
        <v>48-XL</v>
      </c>
      <c r="AO185" s="87">
        <v>271</v>
      </c>
      <c r="AP185" s="88">
        <v>258</v>
      </c>
      <c r="AQ185" s="88">
        <v>245</v>
      </c>
      <c r="AR185" s="88">
        <v>233</v>
      </c>
      <c r="AS185" s="88">
        <v>220</v>
      </c>
      <c r="AT185" s="88">
        <v>208</v>
      </c>
      <c r="AU185" s="88">
        <v>195</v>
      </c>
      <c r="AV185" s="89">
        <v>183</v>
      </c>
    </row>
    <row r="186" spans="1:48">
      <c r="A186">
        <v>186</v>
      </c>
      <c r="B186" s="662"/>
      <c r="C186" s="664">
        <v>160</v>
      </c>
      <c r="D186" s="78" t="s">
        <v>133</v>
      </c>
      <c r="E186" s="83">
        <v>283</v>
      </c>
      <c r="F186" s="84">
        <v>273</v>
      </c>
      <c r="G186" s="84">
        <v>264</v>
      </c>
      <c r="H186" s="84">
        <v>255</v>
      </c>
      <c r="I186" s="84">
        <v>245</v>
      </c>
      <c r="J186" s="84">
        <v>236</v>
      </c>
      <c r="K186" s="84">
        <v>227</v>
      </c>
      <c r="L186" s="85">
        <v>218</v>
      </c>
      <c r="N186" s="662"/>
      <c r="O186" s="664">
        <f>+O184+10</f>
        <v>160</v>
      </c>
      <c r="P186" s="78" t="s">
        <v>133</v>
      </c>
      <c r="Q186" s="83">
        <v>283</v>
      </c>
      <c r="R186" s="84">
        <v>273</v>
      </c>
      <c r="S186" s="84">
        <v>264</v>
      </c>
      <c r="T186" s="84">
        <v>255</v>
      </c>
      <c r="U186" s="84">
        <v>245</v>
      </c>
      <c r="V186" s="84">
        <v>236</v>
      </c>
      <c r="W186" s="84">
        <v>227</v>
      </c>
      <c r="X186" s="85">
        <v>218</v>
      </c>
      <c r="Z186" s="662"/>
      <c r="AA186" s="664">
        <f>+AA184+10</f>
        <v>160</v>
      </c>
      <c r="AB186" s="78" t="s">
        <v>133</v>
      </c>
      <c r="AC186" s="83">
        <v>283.23997857803033</v>
      </c>
      <c r="AD186" s="84">
        <v>273</v>
      </c>
      <c r="AE186" s="84">
        <v>264</v>
      </c>
      <c r="AF186" s="84">
        <v>255</v>
      </c>
      <c r="AG186" s="84">
        <v>246</v>
      </c>
      <c r="AH186" s="84">
        <v>236</v>
      </c>
      <c r="AI186" s="84">
        <v>227</v>
      </c>
      <c r="AJ186" s="85">
        <v>218.20021972214357</v>
      </c>
      <c r="AL186" s="662"/>
      <c r="AM186" s="664">
        <f>+AM184+10</f>
        <v>160</v>
      </c>
      <c r="AN186" s="78" t="s">
        <v>133</v>
      </c>
      <c r="AO186" s="83">
        <v>283</v>
      </c>
      <c r="AP186" s="84">
        <v>273</v>
      </c>
      <c r="AQ186" s="84">
        <v>264</v>
      </c>
      <c r="AR186" s="84">
        <v>255</v>
      </c>
      <c r="AS186" s="84">
        <v>245</v>
      </c>
      <c r="AT186" s="84">
        <v>236</v>
      </c>
      <c r="AU186" s="84">
        <v>227</v>
      </c>
      <c r="AV186" s="85">
        <v>218</v>
      </c>
    </row>
    <row r="187" spans="1:48" ht="15" thickBot="1">
      <c r="A187">
        <v>187</v>
      </c>
      <c r="B187" s="662"/>
      <c r="C187" s="665"/>
      <c r="D187" s="82" t="s">
        <v>136</v>
      </c>
      <c r="E187" s="83">
        <v>306</v>
      </c>
      <c r="F187" s="84">
        <v>296</v>
      </c>
      <c r="G187" s="84">
        <v>286</v>
      </c>
      <c r="H187" s="84">
        <v>276</v>
      </c>
      <c r="I187" s="84">
        <v>266</v>
      </c>
      <c r="J187" s="84">
        <v>256</v>
      </c>
      <c r="K187" s="84">
        <v>246</v>
      </c>
      <c r="L187" s="85">
        <v>237</v>
      </c>
      <c r="N187" s="662"/>
      <c r="O187" s="665"/>
      <c r="P187" s="82" t="s">
        <v>136</v>
      </c>
      <c r="Q187" s="83">
        <v>306</v>
      </c>
      <c r="R187" s="84">
        <v>296</v>
      </c>
      <c r="S187" s="84">
        <v>286</v>
      </c>
      <c r="T187" s="84">
        <v>276</v>
      </c>
      <c r="U187" s="84">
        <v>266</v>
      </c>
      <c r="V187" s="84">
        <v>256</v>
      </c>
      <c r="W187" s="84">
        <v>246</v>
      </c>
      <c r="X187" s="85">
        <v>237</v>
      </c>
      <c r="Z187" s="662"/>
      <c r="AA187" s="665"/>
      <c r="AB187" s="82" t="s">
        <v>136</v>
      </c>
      <c r="AC187" s="83">
        <v>307.9600319896378</v>
      </c>
      <c r="AD187" s="84">
        <v>297</v>
      </c>
      <c r="AE187" s="84">
        <v>287</v>
      </c>
      <c r="AF187" s="84">
        <v>277</v>
      </c>
      <c r="AG187" s="84">
        <v>267</v>
      </c>
      <c r="AH187" s="84">
        <v>257</v>
      </c>
      <c r="AI187" s="84">
        <v>246</v>
      </c>
      <c r="AJ187" s="85">
        <v>236.70522021309361</v>
      </c>
      <c r="AL187" s="662"/>
      <c r="AM187" s="665"/>
      <c r="AN187" s="82" t="s">
        <v>136</v>
      </c>
      <c r="AO187" s="83">
        <v>306</v>
      </c>
      <c r="AP187" s="84">
        <v>291</v>
      </c>
      <c r="AQ187" s="84">
        <v>277</v>
      </c>
      <c r="AR187" s="84">
        <v>263</v>
      </c>
      <c r="AS187" s="84">
        <v>248</v>
      </c>
      <c r="AT187" s="84">
        <v>234</v>
      </c>
      <c r="AU187" s="84">
        <v>220</v>
      </c>
      <c r="AV187" s="85">
        <v>206</v>
      </c>
    </row>
    <row r="188" spans="1:48">
      <c r="A188">
        <v>188</v>
      </c>
      <c r="B188" s="662"/>
      <c r="C188" s="666">
        <v>170</v>
      </c>
      <c r="D188" s="86" t="s">
        <v>133</v>
      </c>
      <c r="E188" s="87">
        <v>304</v>
      </c>
      <c r="F188" s="88">
        <v>294</v>
      </c>
      <c r="G188" s="88">
        <v>284</v>
      </c>
      <c r="H188" s="88">
        <v>274</v>
      </c>
      <c r="I188" s="88">
        <v>264</v>
      </c>
      <c r="J188" s="88">
        <v>254</v>
      </c>
      <c r="K188" s="88">
        <v>244</v>
      </c>
      <c r="L188" s="89">
        <v>234</v>
      </c>
      <c r="N188" s="662"/>
      <c r="O188" s="666">
        <f>+O186+10</f>
        <v>170</v>
      </c>
      <c r="P188" s="86" t="str">
        <f>+P186</f>
        <v>48-X</v>
      </c>
      <c r="Q188" s="87">
        <v>304</v>
      </c>
      <c r="R188" s="88">
        <v>294</v>
      </c>
      <c r="S188" s="88">
        <v>284</v>
      </c>
      <c r="T188" s="88">
        <v>274</v>
      </c>
      <c r="U188" s="88">
        <v>264</v>
      </c>
      <c r="V188" s="88">
        <v>254</v>
      </c>
      <c r="W188" s="88">
        <v>244</v>
      </c>
      <c r="X188" s="89">
        <v>234</v>
      </c>
      <c r="Z188" s="662"/>
      <c r="AA188" s="666">
        <f>+AA186+10</f>
        <v>170</v>
      </c>
      <c r="AB188" s="86" t="str">
        <f>+AB186</f>
        <v>48-X</v>
      </c>
      <c r="AC188" s="87">
        <v>303.55852741709936</v>
      </c>
      <c r="AD188" s="88">
        <v>293</v>
      </c>
      <c r="AE188" s="88">
        <v>283</v>
      </c>
      <c r="AF188" s="88">
        <v>273</v>
      </c>
      <c r="AG188" s="88">
        <v>264</v>
      </c>
      <c r="AH188" s="88">
        <v>254</v>
      </c>
      <c r="AI188" s="88">
        <v>244</v>
      </c>
      <c r="AJ188" s="89">
        <v>234.350755755352</v>
      </c>
      <c r="AL188" s="662"/>
      <c r="AM188" s="666">
        <f>+AM186+10</f>
        <v>170</v>
      </c>
      <c r="AN188" s="86" t="str">
        <f>+AN186</f>
        <v>48-X</v>
      </c>
      <c r="AO188" s="87">
        <v>304</v>
      </c>
      <c r="AP188" s="88">
        <v>294</v>
      </c>
      <c r="AQ188" s="88">
        <v>284</v>
      </c>
      <c r="AR188" s="88">
        <v>274</v>
      </c>
      <c r="AS188" s="88">
        <v>264</v>
      </c>
      <c r="AT188" s="88">
        <v>254</v>
      </c>
      <c r="AU188" s="88">
        <v>244</v>
      </c>
      <c r="AV188" s="89">
        <v>234</v>
      </c>
    </row>
    <row r="189" spans="1:48" ht="15" thickBot="1">
      <c r="A189">
        <v>189</v>
      </c>
      <c r="B189" s="662"/>
      <c r="C189" s="667"/>
      <c r="D189" s="90" t="s">
        <v>136</v>
      </c>
      <c r="E189" s="87">
        <v>318</v>
      </c>
      <c r="F189" s="88">
        <v>309</v>
      </c>
      <c r="G189" s="88">
        <v>300</v>
      </c>
      <c r="H189" s="88">
        <v>291</v>
      </c>
      <c r="I189" s="88">
        <v>282</v>
      </c>
      <c r="J189" s="88">
        <v>273</v>
      </c>
      <c r="K189" s="88">
        <v>264</v>
      </c>
      <c r="L189" s="89">
        <v>255</v>
      </c>
      <c r="N189" s="662"/>
      <c r="O189" s="667"/>
      <c r="P189" s="90" t="str">
        <f>+P187</f>
        <v>48-XL</v>
      </c>
      <c r="Q189" s="87">
        <v>318</v>
      </c>
      <c r="R189" s="88">
        <v>309</v>
      </c>
      <c r="S189" s="88">
        <v>300</v>
      </c>
      <c r="T189" s="88">
        <v>291</v>
      </c>
      <c r="U189" s="88">
        <v>282</v>
      </c>
      <c r="V189" s="88">
        <v>273</v>
      </c>
      <c r="W189" s="88">
        <v>264</v>
      </c>
      <c r="X189" s="89">
        <v>255</v>
      </c>
      <c r="Z189" s="662"/>
      <c r="AA189" s="667"/>
      <c r="AB189" s="90" t="str">
        <f>+AB187</f>
        <v>48-XL</v>
      </c>
      <c r="AC189" s="87">
        <v>315.78599332971163</v>
      </c>
      <c r="AD189" s="88">
        <v>307</v>
      </c>
      <c r="AE189" s="88">
        <v>298</v>
      </c>
      <c r="AF189" s="88">
        <v>289</v>
      </c>
      <c r="AG189" s="88">
        <v>281</v>
      </c>
      <c r="AH189" s="88">
        <v>272</v>
      </c>
      <c r="AI189" s="88">
        <v>263</v>
      </c>
      <c r="AJ189" s="89">
        <v>255.15211519359383</v>
      </c>
      <c r="AL189" s="662"/>
      <c r="AM189" s="667"/>
      <c r="AN189" s="90" t="str">
        <f>+AN187</f>
        <v>48-XL</v>
      </c>
      <c r="AO189" s="87">
        <v>316</v>
      </c>
      <c r="AP189" s="88">
        <v>303</v>
      </c>
      <c r="AQ189" s="88">
        <v>291</v>
      </c>
      <c r="AR189" s="88">
        <v>279</v>
      </c>
      <c r="AS189" s="88">
        <v>266</v>
      </c>
      <c r="AT189" s="88">
        <v>254</v>
      </c>
      <c r="AU189" s="88">
        <v>242</v>
      </c>
      <c r="AV189" s="89">
        <v>230</v>
      </c>
    </row>
    <row r="190" spans="1:48">
      <c r="A190">
        <v>190</v>
      </c>
      <c r="B190" s="662"/>
      <c r="C190" s="664">
        <v>180</v>
      </c>
      <c r="D190" s="78" t="s">
        <v>133</v>
      </c>
      <c r="E190" s="83">
        <v>318</v>
      </c>
      <c r="F190" s="84">
        <v>308</v>
      </c>
      <c r="G190" s="84">
        <v>298</v>
      </c>
      <c r="H190" s="84">
        <v>289</v>
      </c>
      <c r="I190" s="84">
        <v>279</v>
      </c>
      <c r="J190" s="84">
        <v>270</v>
      </c>
      <c r="K190" s="84">
        <v>260</v>
      </c>
      <c r="L190" s="85">
        <v>251</v>
      </c>
      <c r="N190" s="662"/>
      <c r="O190" s="664">
        <f>+O188+10</f>
        <v>180</v>
      </c>
      <c r="P190" s="78" t="s">
        <v>133</v>
      </c>
      <c r="Q190" s="83">
        <v>318</v>
      </c>
      <c r="R190" s="84">
        <v>308</v>
      </c>
      <c r="S190" s="84">
        <v>298</v>
      </c>
      <c r="T190" s="84">
        <v>289</v>
      </c>
      <c r="U190" s="84">
        <v>279</v>
      </c>
      <c r="V190" s="84">
        <v>270</v>
      </c>
      <c r="W190" s="84">
        <v>260</v>
      </c>
      <c r="X190" s="85">
        <v>251</v>
      </c>
      <c r="Z190" s="662"/>
      <c r="AA190" s="664">
        <f>+AA188+10</f>
        <v>180</v>
      </c>
      <c r="AB190" s="78" t="s">
        <v>133</v>
      </c>
      <c r="AC190" s="83">
        <v>318.41965598076104</v>
      </c>
      <c r="AD190" s="84">
        <v>311</v>
      </c>
      <c r="AE190" s="84">
        <v>304</v>
      </c>
      <c r="AF190" s="84">
        <v>296</v>
      </c>
      <c r="AG190" s="84">
        <v>289</v>
      </c>
      <c r="AH190" s="84">
        <v>282</v>
      </c>
      <c r="AI190" s="84">
        <v>275</v>
      </c>
      <c r="AJ190" s="85">
        <v>268.17817935191977</v>
      </c>
      <c r="AL190" s="662"/>
      <c r="AM190" s="664">
        <f>+AM188+10</f>
        <v>180</v>
      </c>
      <c r="AN190" s="78" t="s">
        <v>133</v>
      </c>
      <c r="AO190" s="83">
        <v>318</v>
      </c>
      <c r="AP190" s="84">
        <v>308</v>
      </c>
      <c r="AQ190" s="84">
        <v>298</v>
      </c>
      <c r="AR190" s="84">
        <v>289</v>
      </c>
      <c r="AS190" s="84">
        <v>279</v>
      </c>
      <c r="AT190" s="84">
        <v>270</v>
      </c>
      <c r="AU190" s="84">
        <v>260</v>
      </c>
      <c r="AV190" s="85">
        <v>251</v>
      </c>
    </row>
    <row r="191" spans="1:48" ht="15" thickBot="1">
      <c r="A191">
        <v>191</v>
      </c>
      <c r="B191" s="662"/>
      <c r="C191" s="665"/>
      <c r="D191" s="82" t="s">
        <v>136</v>
      </c>
      <c r="E191" s="83">
        <v>317</v>
      </c>
      <c r="F191" s="84">
        <v>310</v>
      </c>
      <c r="G191" s="84">
        <v>304</v>
      </c>
      <c r="H191" s="84">
        <v>298</v>
      </c>
      <c r="I191" s="84">
        <v>291</v>
      </c>
      <c r="J191" s="84">
        <v>285</v>
      </c>
      <c r="K191" s="84">
        <v>279</v>
      </c>
      <c r="L191" s="85">
        <v>273</v>
      </c>
      <c r="N191" s="662"/>
      <c r="O191" s="665"/>
      <c r="P191" s="82" t="s">
        <v>136</v>
      </c>
      <c r="Q191" s="83">
        <v>317</v>
      </c>
      <c r="R191" s="84">
        <v>310</v>
      </c>
      <c r="S191" s="84">
        <v>304</v>
      </c>
      <c r="T191" s="84">
        <v>298</v>
      </c>
      <c r="U191" s="84">
        <v>291</v>
      </c>
      <c r="V191" s="84">
        <v>285</v>
      </c>
      <c r="W191" s="84">
        <v>279</v>
      </c>
      <c r="X191" s="85">
        <v>273</v>
      </c>
      <c r="Z191" s="662"/>
      <c r="AA191" s="665"/>
      <c r="AB191" s="82" t="s">
        <v>136</v>
      </c>
      <c r="AC191" s="83">
        <v>316.87244481547799</v>
      </c>
      <c r="AD191" s="84">
        <v>310</v>
      </c>
      <c r="AE191" s="84">
        <v>304</v>
      </c>
      <c r="AF191" s="84">
        <v>298</v>
      </c>
      <c r="AG191" s="84">
        <v>291</v>
      </c>
      <c r="AH191" s="84">
        <v>285</v>
      </c>
      <c r="AI191" s="84">
        <v>279</v>
      </c>
      <c r="AJ191" s="85">
        <v>273.24867527636104</v>
      </c>
      <c r="AL191" s="662"/>
      <c r="AM191" s="665"/>
      <c r="AN191" s="82" t="s">
        <v>136</v>
      </c>
      <c r="AO191" s="83">
        <v>317</v>
      </c>
      <c r="AP191" s="84">
        <v>308</v>
      </c>
      <c r="AQ191" s="84">
        <v>299</v>
      </c>
      <c r="AR191" s="84">
        <v>290</v>
      </c>
      <c r="AS191" s="84">
        <v>282</v>
      </c>
      <c r="AT191" s="84">
        <v>273</v>
      </c>
      <c r="AU191" s="84">
        <v>264</v>
      </c>
      <c r="AV191" s="85">
        <v>256</v>
      </c>
    </row>
    <row r="192" spans="1:48">
      <c r="A192">
        <v>192</v>
      </c>
      <c r="B192" s="662"/>
      <c r="C192" s="666">
        <v>190</v>
      </c>
      <c r="D192" s="86" t="s">
        <v>133</v>
      </c>
      <c r="E192" s="87">
        <v>316</v>
      </c>
      <c r="F192" s="88">
        <v>309</v>
      </c>
      <c r="G192" s="88">
        <v>302</v>
      </c>
      <c r="H192" s="88">
        <v>295</v>
      </c>
      <c r="I192" s="88">
        <v>288</v>
      </c>
      <c r="J192" s="88">
        <v>281</v>
      </c>
      <c r="K192" s="88">
        <v>274</v>
      </c>
      <c r="L192" s="89">
        <v>268</v>
      </c>
      <c r="N192" s="662"/>
      <c r="O192" s="666">
        <f>+O190+10</f>
        <v>190</v>
      </c>
      <c r="P192" s="86" t="str">
        <f>+P190</f>
        <v>48-X</v>
      </c>
      <c r="Q192" s="87">
        <v>316</v>
      </c>
      <c r="R192" s="88">
        <v>309</v>
      </c>
      <c r="S192" s="88">
        <v>302</v>
      </c>
      <c r="T192" s="88">
        <v>295</v>
      </c>
      <c r="U192" s="88">
        <v>288</v>
      </c>
      <c r="V192" s="88">
        <v>281</v>
      </c>
      <c r="W192" s="88">
        <v>274</v>
      </c>
      <c r="X192" s="89">
        <v>268</v>
      </c>
      <c r="Z192" s="662"/>
      <c r="AA192" s="666">
        <f>+AA190+10</f>
        <v>190</v>
      </c>
      <c r="AB192" s="86" t="str">
        <f>+AB190</f>
        <v>48-X</v>
      </c>
      <c r="AC192" s="87">
        <v>316.327225494412</v>
      </c>
      <c r="AD192" s="88">
        <v>307</v>
      </c>
      <c r="AE192" s="88">
        <v>297</v>
      </c>
      <c r="AF192" s="88">
        <v>288</v>
      </c>
      <c r="AG192" s="88">
        <v>279</v>
      </c>
      <c r="AH192" s="88">
        <v>269</v>
      </c>
      <c r="AI192" s="88">
        <v>260</v>
      </c>
      <c r="AJ192" s="89">
        <v>251.44481344339184</v>
      </c>
      <c r="AL192" s="662"/>
      <c r="AM192" s="666">
        <f>+AM190+10</f>
        <v>190</v>
      </c>
      <c r="AN192" s="86" t="str">
        <f>+AN190</f>
        <v>48-X</v>
      </c>
      <c r="AO192" s="87">
        <v>316</v>
      </c>
      <c r="AP192" s="88">
        <v>309</v>
      </c>
      <c r="AQ192" s="88">
        <v>302</v>
      </c>
      <c r="AR192" s="88">
        <v>295</v>
      </c>
      <c r="AS192" s="88">
        <v>288</v>
      </c>
      <c r="AT192" s="88">
        <v>281</v>
      </c>
      <c r="AU192" s="88">
        <v>274</v>
      </c>
      <c r="AV192" s="89">
        <v>268</v>
      </c>
    </row>
    <row r="193" spans="1:48" ht="15" thickBot="1">
      <c r="A193">
        <v>193</v>
      </c>
      <c r="B193" s="662"/>
      <c r="C193" s="667"/>
      <c r="D193" s="90" t="s">
        <v>136</v>
      </c>
      <c r="E193" s="87">
        <v>316</v>
      </c>
      <c r="F193" s="88">
        <v>312</v>
      </c>
      <c r="G193" s="88">
        <v>309</v>
      </c>
      <c r="H193" s="88">
        <v>305</v>
      </c>
      <c r="I193" s="88">
        <v>302</v>
      </c>
      <c r="J193" s="88">
        <v>298</v>
      </c>
      <c r="K193" s="88">
        <v>295</v>
      </c>
      <c r="L193" s="89">
        <v>292</v>
      </c>
      <c r="N193" s="662"/>
      <c r="O193" s="667"/>
      <c r="P193" s="90" t="str">
        <f>+P191</f>
        <v>48-XL</v>
      </c>
      <c r="Q193" s="87">
        <v>316</v>
      </c>
      <c r="R193" s="88">
        <v>312</v>
      </c>
      <c r="S193" s="88">
        <v>309</v>
      </c>
      <c r="T193" s="88">
        <v>305</v>
      </c>
      <c r="U193" s="88">
        <v>302</v>
      </c>
      <c r="V193" s="88">
        <v>298</v>
      </c>
      <c r="W193" s="88">
        <v>295</v>
      </c>
      <c r="X193" s="89">
        <v>292</v>
      </c>
      <c r="Z193" s="662"/>
      <c r="AA193" s="667"/>
      <c r="AB193" s="90" t="str">
        <f>+AB191</f>
        <v>48-XL</v>
      </c>
      <c r="AC193" s="87">
        <v>314.83680699540957</v>
      </c>
      <c r="AD193" s="88">
        <v>311</v>
      </c>
      <c r="AE193" s="88">
        <v>308</v>
      </c>
      <c r="AF193" s="88">
        <v>305</v>
      </c>
      <c r="AG193" s="88">
        <v>302</v>
      </c>
      <c r="AH193" s="88">
        <v>298</v>
      </c>
      <c r="AI193" s="88">
        <v>295</v>
      </c>
      <c r="AJ193" s="89">
        <v>292.45806528792303</v>
      </c>
      <c r="AL193" s="662"/>
      <c r="AM193" s="667"/>
      <c r="AN193" s="90" t="str">
        <f>+AN191</f>
        <v>48-XL</v>
      </c>
      <c r="AO193" s="87">
        <v>315</v>
      </c>
      <c r="AP193" s="88">
        <v>310</v>
      </c>
      <c r="AQ193" s="88">
        <v>305</v>
      </c>
      <c r="AR193" s="88">
        <v>301</v>
      </c>
      <c r="AS193" s="88">
        <v>296</v>
      </c>
      <c r="AT193" s="88">
        <v>292</v>
      </c>
      <c r="AU193" s="88">
        <v>287</v>
      </c>
      <c r="AV193" s="89">
        <v>283</v>
      </c>
    </row>
    <row r="194" spans="1:48">
      <c r="A194">
        <v>194</v>
      </c>
      <c r="B194" s="662"/>
      <c r="C194" s="664">
        <v>200</v>
      </c>
      <c r="D194" s="78" t="s">
        <v>133</v>
      </c>
      <c r="E194" s="83">
        <v>317</v>
      </c>
      <c r="F194" s="84">
        <v>312</v>
      </c>
      <c r="G194" s="84">
        <v>307</v>
      </c>
      <c r="H194" s="84">
        <v>302</v>
      </c>
      <c r="I194" s="84">
        <v>298</v>
      </c>
      <c r="J194" s="84">
        <v>293</v>
      </c>
      <c r="K194" s="84">
        <v>288</v>
      </c>
      <c r="L194" s="85">
        <v>284</v>
      </c>
      <c r="N194" s="662"/>
      <c r="O194" s="664">
        <f>+O192+10</f>
        <v>200</v>
      </c>
      <c r="P194" s="78" t="s">
        <v>133</v>
      </c>
      <c r="Q194" s="83">
        <v>317</v>
      </c>
      <c r="R194" s="84">
        <v>312</v>
      </c>
      <c r="S194" s="84">
        <v>307</v>
      </c>
      <c r="T194" s="84">
        <v>302</v>
      </c>
      <c r="U194" s="84">
        <v>298</v>
      </c>
      <c r="V194" s="84">
        <v>293</v>
      </c>
      <c r="W194" s="84">
        <v>288</v>
      </c>
      <c r="X194" s="85">
        <v>284</v>
      </c>
      <c r="Z194" s="662"/>
      <c r="AA194" s="664">
        <f>+AA192+10</f>
        <v>200</v>
      </c>
      <c r="AB194" s="78" t="s">
        <v>133</v>
      </c>
      <c r="AC194" s="83">
        <v>313.98661883623373</v>
      </c>
      <c r="AD194" s="84">
        <v>309</v>
      </c>
      <c r="AE194" s="84">
        <v>305</v>
      </c>
      <c r="AF194" s="84">
        <v>301</v>
      </c>
      <c r="AG194" s="84">
        <v>297</v>
      </c>
      <c r="AH194" s="84">
        <v>292</v>
      </c>
      <c r="AI194" s="84">
        <v>288</v>
      </c>
      <c r="AJ194" s="85">
        <v>284.38205575748253</v>
      </c>
      <c r="AL194" s="662"/>
      <c r="AM194" s="664">
        <f>+AM192+10</f>
        <v>200</v>
      </c>
      <c r="AN194" s="78" t="s">
        <v>133</v>
      </c>
      <c r="AO194" s="83">
        <v>314</v>
      </c>
      <c r="AP194" s="84">
        <v>309</v>
      </c>
      <c r="AQ194" s="84">
        <v>305</v>
      </c>
      <c r="AR194" s="84">
        <v>301</v>
      </c>
      <c r="AS194" s="84">
        <v>296</v>
      </c>
      <c r="AT194" s="84">
        <v>292</v>
      </c>
      <c r="AU194" s="84">
        <v>288</v>
      </c>
      <c r="AV194" s="85">
        <v>284</v>
      </c>
    </row>
    <row r="195" spans="1:48" ht="15" thickBot="1">
      <c r="A195">
        <v>195</v>
      </c>
      <c r="B195" s="663"/>
      <c r="C195" s="665"/>
      <c r="D195" s="82" t="s">
        <v>136</v>
      </c>
      <c r="E195" s="189">
        <v>317</v>
      </c>
      <c r="F195" s="186">
        <v>316</v>
      </c>
      <c r="G195" s="186">
        <v>315</v>
      </c>
      <c r="H195" s="186">
        <v>314</v>
      </c>
      <c r="I195" s="186">
        <v>313</v>
      </c>
      <c r="J195" s="186">
        <v>312</v>
      </c>
      <c r="K195" s="186">
        <v>311</v>
      </c>
      <c r="L195" s="185">
        <v>311</v>
      </c>
      <c r="N195" s="663"/>
      <c r="O195" s="665"/>
      <c r="P195" s="82" t="s">
        <v>136</v>
      </c>
      <c r="Q195" s="189">
        <v>317</v>
      </c>
      <c r="R195" s="186">
        <v>316</v>
      </c>
      <c r="S195" s="186">
        <v>315</v>
      </c>
      <c r="T195" s="186">
        <v>314</v>
      </c>
      <c r="U195" s="186">
        <v>313</v>
      </c>
      <c r="V195" s="186">
        <v>312</v>
      </c>
      <c r="W195" s="186">
        <v>311</v>
      </c>
      <c r="X195" s="185">
        <v>311</v>
      </c>
      <c r="Z195" s="663"/>
      <c r="AA195" s="665"/>
      <c r="AB195" s="82" t="s">
        <v>136</v>
      </c>
      <c r="AC195" s="189">
        <v>312.54550492936193</v>
      </c>
      <c r="AD195" s="186">
        <v>312</v>
      </c>
      <c r="AE195" s="186">
        <v>312</v>
      </c>
      <c r="AF195" s="186">
        <v>312</v>
      </c>
      <c r="AG195" s="186">
        <v>311</v>
      </c>
      <c r="AH195" s="186">
        <v>311</v>
      </c>
      <c r="AI195" s="186">
        <v>311</v>
      </c>
      <c r="AJ195" s="185">
        <v>311.27474470940308</v>
      </c>
      <c r="AL195" s="663"/>
      <c r="AM195" s="665"/>
      <c r="AN195" s="82" t="s">
        <v>136</v>
      </c>
      <c r="AO195" s="189">
        <v>313</v>
      </c>
      <c r="AP195" s="186">
        <v>312</v>
      </c>
      <c r="AQ195" s="186">
        <v>312</v>
      </c>
      <c r="AR195" s="186">
        <v>312</v>
      </c>
      <c r="AS195" s="186">
        <v>311</v>
      </c>
      <c r="AT195" s="186">
        <v>311</v>
      </c>
      <c r="AU195" s="186">
        <v>311</v>
      </c>
      <c r="AV195" s="185">
        <v>311</v>
      </c>
    </row>
    <row r="196" spans="1:48">
      <c r="A196">
        <v>196</v>
      </c>
    </row>
    <row r="197" spans="1:48">
      <c r="A197">
        <v>197</v>
      </c>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1112</v>
      </c>
      <c r="C203" s="650"/>
      <c r="D203" s="651"/>
      <c r="E203" s="649" t="s">
        <v>1137</v>
      </c>
      <c r="F203" s="650"/>
      <c r="G203" s="650"/>
      <c r="H203" s="650"/>
      <c r="I203" s="650"/>
      <c r="J203" s="650"/>
      <c r="K203" s="650"/>
      <c r="L203" s="651"/>
      <c r="N203" s="649" t="s">
        <v>1114</v>
      </c>
      <c r="O203" s="650"/>
      <c r="P203" s="651"/>
      <c r="Q203" s="649" t="s">
        <v>1132</v>
      </c>
      <c r="R203" s="650"/>
      <c r="S203" s="650"/>
      <c r="T203" s="650"/>
      <c r="U203" s="650"/>
      <c r="V203" s="650"/>
      <c r="W203" s="650"/>
      <c r="X203" s="651"/>
      <c r="Z203" s="649" t="s">
        <v>1115</v>
      </c>
      <c r="AA203" s="650"/>
      <c r="AB203" s="651"/>
      <c r="AC203" s="649" t="s">
        <v>1137</v>
      </c>
      <c r="AD203" s="650"/>
      <c r="AE203" s="650"/>
      <c r="AF203" s="650"/>
      <c r="AG203" s="650"/>
      <c r="AH203" s="650"/>
      <c r="AI203" s="650"/>
      <c r="AJ203" s="651"/>
      <c r="AL203" s="649" t="s">
        <v>1116</v>
      </c>
      <c r="AM203" s="650"/>
      <c r="AN203" s="651"/>
      <c r="AO203" s="649" t="s">
        <v>1132</v>
      </c>
      <c r="AP203" s="650"/>
      <c r="AQ203" s="650"/>
      <c r="AR203" s="650"/>
      <c r="AS203" s="650"/>
      <c r="AT203" s="650"/>
      <c r="AU203" s="650"/>
      <c r="AV203" s="651"/>
    </row>
    <row r="204" spans="1:48" ht="15.75" customHeight="1">
      <c r="A204">
        <v>204</v>
      </c>
      <c r="B204" s="652" t="s">
        <v>1129</v>
      </c>
      <c r="C204" s="652" t="s">
        <v>634</v>
      </c>
      <c r="D204" s="669" t="s">
        <v>1119</v>
      </c>
      <c r="E204" s="676" t="s">
        <v>1120</v>
      </c>
      <c r="F204" s="677"/>
      <c r="G204" s="677"/>
      <c r="H204" s="677"/>
      <c r="I204" s="677"/>
      <c r="J204" s="677"/>
      <c r="K204" s="677"/>
      <c r="L204" s="678"/>
      <c r="N204" s="652" t="s">
        <v>1129</v>
      </c>
      <c r="O204" s="652" t="s">
        <v>634</v>
      </c>
      <c r="P204" s="669" t="s">
        <v>1119</v>
      </c>
      <c r="Q204" s="676" t="s">
        <v>1120</v>
      </c>
      <c r="R204" s="677"/>
      <c r="S204" s="677"/>
      <c r="T204" s="677"/>
      <c r="U204" s="677"/>
      <c r="V204" s="677"/>
      <c r="W204" s="677"/>
      <c r="X204" s="678"/>
      <c r="Z204" s="652" t="s">
        <v>1129</v>
      </c>
      <c r="AA204" s="652" t="s">
        <v>634</v>
      </c>
      <c r="AB204" s="669" t="s">
        <v>1119</v>
      </c>
      <c r="AC204" s="676" t="s">
        <v>1120</v>
      </c>
      <c r="AD204" s="677"/>
      <c r="AE204" s="677"/>
      <c r="AF204" s="677"/>
      <c r="AG204" s="677"/>
      <c r="AH204" s="677"/>
      <c r="AI204" s="677"/>
      <c r="AJ204" s="678"/>
      <c r="AL204" s="652" t="s">
        <v>1129</v>
      </c>
      <c r="AM204" s="652" t="s">
        <v>634</v>
      </c>
      <c r="AN204" s="669" t="s">
        <v>1119</v>
      </c>
      <c r="AO204" s="676" t="s">
        <v>1120</v>
      </c>
      <c r="AP204" s="677"/>
      <c r="AQ204" s="677"/>
      <c r="AR204" s="677"/>
      <c r="AS204" s="677"/>
      <c r="AT204" s="677"/>
      <c r="AU204" s="677"/>
      <c r="AV204" s="678"/>
    </row>
    <row r="205" spans="1:48" ht="15" customHeight="1" thickBot="1">
      <c r="A205">
        <v>205</v>
      </c>
      <c r="B205" s="668"/>
      <c r="C205" s="668"/>
      <c r="D205" s="670"/>
      <c r="E205" s="679"/>
      <c r="F205" s="680"/>
      <c r="G205" s="680"/>
      <c r="H205" s="680"/>
      <c r="I205" s="680"/>
      <c r="J205" s="680"/>
      <c r="K205" s="680"/>
      <c r="L205" s="681"/>
      <c r="N205" s="668"/>
      <c r="O205" s="668"/>
      <c r="P205" s="670"/>
      <c r="Q205" s="679"/>
      <c r="R205" s="680"/>
      <c r="S205" s="680"/>
      <c r="T205" s="680"/>
      <c r="U205" s="680"/>
      <c r="V205" s="680"/>
      <c r="W205" s="680"/>
      <c r="X205" s="681"/>
      <c r="Z205" s="668"/>
      <c r="AA205" s="668"/>
      <c r="AB205" s="670"/>
      <c r="AC205" s="679"/>
      <c r="AD205" s="680"/>
      <c r="AE205" s="680"/>
      <c r="AF205" s="680"/>
      <c r="AG205" s="680"/>
      <c r="AH205" s="680"/>
      <c r="AI205" s="680"/>
      <c r="AJ205" s="681"/>
      <c r="AL205" s="668"/>
      <c r="AM205" s="668"/>
      <c r="AN205" s="670"/>
      <c r="AO205" s="679"/>
      <c r="AP205" s="680"/>
      <c r="AQ205" s="680"/>
      <c r="AR205" s="680"/>
      <c r="AS205" s="680"/>
      <c r="AT205" s="680"/>
      <c r="AU205" s="680"/>
      <c r="AV205" s="681"/>
    </row>
    <row r="206" spans="1:48" ht="15" thickBot="1">
      <c r="A206">
        <v>206</v>
      </c>
      <c r="B206" s="653"/>
      <c r="C206" s="653"/>
      <c r="D206" s="671"/>
      <c r="E206" s="75">
        <v>0</v>
      </c>
      <c r="F206" s="76">
        <v>500</v>
      </c>
      <c r="G206" s="76">
        <v>1000</v>
      </c>
      <c r="H206" s="76">
        <v>1500</v>
      </c>
      <c r="I206" s="76">
        <v>2000</v>
      </c>
      <c r="J206" s="76">
        <v>2500</v>
      </c>
      <c r="K206" s="76">
        <v>3000</v>
      </c>
      <c r="L206" s="77">
        <v>3500</v>
      </c>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
        <v>1139</v>
      </c>
      <c r="C207" s="664">
        <v>100</v>
      </c>
      <c r="D207" s="78" t="s">
        <v>133</v>
      </c>
      <c r="E207" s="79">
        <v>93</v>
      </c>
      <c r="F207" s="80">
        <v>88</v>
      </c>
      <c r="G207" s="80">
        <v>83</v>
      </c>
      <c r="H207" s="80">
        <v>78</v>
      </c>
      <c r="I207" s="80">
        <v>73</v>
      </c>
      <c r="J207" s="80">
        <v>68</v>
      </c>
      <c r="K207" s="80">
        <v>63</v>
      </c>
      <c r="L207" s="81">
        <v>59</v>
      </c>
      <c r="N207" s="661" t="s">
        <v>1139</v>
      </c>
      <c r="O207" s="664">
        <v>100</v>
      </c>
      <c r="P207" s="78" t="s">
        <v>133</v>
      </c>
      <c r="Q207" s="79">
        <v>93</v>
      </c>
      <c r="R207" s="80">
        <v>88</v>
      </c>
      <c r="S207" s="80">
        <v>83</v>
      </c>
      <c r="T207" s="80">
        <v>78</v>
      </c>
      <c r="U207" s="80">
        <v>73</v>
      </c>
      <c r="V207" s="80">
        <v>68</v>
      </c>
      <c r="W207" s="80">
        <v>63</v>
      </c>
      <c r="X207" s="81">
        <v>59</v>
      </c>
      <c r="Z207" s="661" t="s">
        <v>1139</v>
      </c>
      <c r="AA207" s="664">
        <v>100</v>
      </c>
      <c r="AB207" s="78" t="s">
        <v>133</v>
      </c>
      <c r="AC207" s="79">
        <v>92.526825849429585</v>
      </c>
      <c r="AD207" s="80">
        <v>88</v>
      </c>
      <c r="AE207" s="80">
        <v>85</v>
      </c>
      <c r="AF207" s="80">
        <v>81</v>
      </c>
      <c r="AG207" s="80">
        <v>78</v>
      </c>
      <c r="AH207" s="80">
        <v>74</v>
      </c>
      <c r="AI207" s="80">
        <v>70</v>
      </c>
      <c r="AJ207" s="81">
        <v>67.386498198170045</v>
      </c>
      <c r="AL207" s="661" t="s">
        <v>1139</v>
      </c>
      <c r="AM207" s="664">
        <v>100</v>
      </c>
      <c r="AN207" s="78" t="s">
        <v>133</v>
      </c>
      <c r="AO207" s="79">
        <v>86</v>
      </c>
      <c r="AP207" s="80">
        <v>86</v>
      </c>
      <c r="AQ207" s="80">
        <v>86</v>
      </c>
      <c r="AR207" s="80">
        <v>86</v>
      </c>
      <c r="AS207" s="80">
        <v>86</v>
      </c>
      <c r="AT207" s="80">
        <v>86</v>
      </c>
      <c r="AU207" s="80">
        <v>86</v>
      </c>
      <c r="AV207" s="81">
        <v>86</v>
      </c>
    </row>
    <row r="208" spans="1:48" ht="15" thickBot="1">
      <c r="A208">
        <v>208</v>
      </c>
      <c r="B208" s="662"/>
      <c r="C208" s="665"/>
      <c r="D208" s="82" t="s">
        <v>136</v>
      </c>
      <c r="E208" s="83">
        <v>97</v>
      </c>
      <c r="F208" s="84">
        <v>92</v>
      </c>
      <c r="G208" s="84">
        <v>87</v>
      </c>
      <c r="H208" s="84">
        <v>82</v>
      </c>
      <c r="I208" s="84">
        <v>77</v>
      </c>
      <c r="J208" s="84">
        <v>72</v>
      </c>
      <c r="K208" s="84">
        <v>67</v>
      </c>
      <c r="L208" s="85">
        <v>62</v>
      </c>
      <c r="N208" s="662"/>
      <c r="O208" s="665"/>
      <c r="P208" s="82" t="s">
        <v>136</v>
      </c>
      <c r="Q208" s="83">
        <v>97</v>
      </c>
      <c r="R208" s="84">
        <v>92</v>
      </c>
      <c r="S208" s="84">
        <v>87</v>
      </c>
      <c r="T208" s="84">
        <v>82</v>
      </c>
      <c r="U208" s="84">
        <v>77</v>
      </c>
      <c r="V208" s="84">
        <v>72</v>
      </c>
      <c r="W208" s="84">
        <v>67</v>
      </c>
      <c r="X208" s="85">
        <v>62</v>
      </c>
      <c r="Z208" s="662"/>
      <c r="AA208" s="665"/>
      <c r="AB208" s="82" t="s">
        <v>136</v>
      </c>
      <c r="AC208" s="83">
        <v>93.882209816458825</v>
      </c>
      <c r="AD208" s="84">
        <v>90</v>
      </c>
      <c r="AE208" s="84">
        <v>88</v>
      </c>
      <c r="AF208" s="84">
        <v>85</v>
      </c>
      <c r="AG208" s="84">
        <v>82</v>
      </c>
      <c r="AH208" s="84">
        <v>79</v>
      </c>
      <c r="AI208" s="84">
        <v>76</v>
      </c>
      <c r="AJ208" s="85">
        <v>73.444951905779391</v>
      </c>
      <c r="AL208" s="662"/>
      <c r="AM208" s="665"/>
      <c r="AN208" s="82" t="s">
        <v>136</v>
      </c>
      <c r="AO208" s="83">
        <v>94</v>
      </c>
      <c r="AP208" s="84">
        <v>94</v>
      </c>
      <c r="AQ208" s="84">
        <v>94</v>
      </c>
      <c r="AR208" s="84">
        <v>94</v>
      </c>
      <c r="AS208" s="84">
        <v>94</v>
      </c>
      <c r="AT208" s="84">
        <v>94</v>
      </c>
      <c r="AU208" s="84">
        <v>94</v>
      </c>
      <c r="AV208" s="85">
        <v>94</v>
      </c>
    </row>
    <row r="209" spans="1:48">
      <c r="A209">
        <v>209</v>
      </c>
      <c r="B209" s="662"/>
      <c r="C209" s="666">
        <v>110</v>
      </c>
      <c r="D209" s="86" t="s">
        <v>133</v>
      </c>
      <c r="E209" s="87">
        <v>109</v>
      </c>
      <c r="F209" s="88">
        <v>103</v>
      </c>
      <c r="G209" s="88">
        <v>98</v>
      </c>
      <c r="H209" s="88">
        <v>93</v>
      </c>
      <c r="I209" s="88">
        <v>87</v>
      </c>
      <c r="J209" s="88">
        <v>82</v>
      </c>
      <c r="K209" s="88">
        <v>77</v>
      </c>
      <c r="L209" s="89">
        <v>72</v>
      </c>
      <c r="N209" s="662"/>
      <c r="O209" s="666">
        <v>110</v>
      </c>
      <c r="P209" s="86" t="str">
        <f>+P207</f>
        <v>48-X</v>
      </c>
      <c r="Q209" s="87">
        <v>109</v>
      </c>
      <c r="R209" s="88">
        <v>103</v>
      </c>
      <c r="S209" s="88">
        <v>98</v>
      </c>
      <c r="T209" s="88">
        <v>93</v>
      </c>
      <c r="U209" s="88">
        <v>87</v>
      </c>
      <c r="V209" s="88">
        <v>82</v>
      </c>
      <c r="W209" s="88">
        <v>77</v>
      </c>
      <c r="X209" s="89">
        <v>72</v>
      </c>
      <c r="Z209" s="662"/>
      <c r="AA209" s="666">
        <v>110</v>
      </c>
      <c r="AB209" s="86" t="str">
        <f>+AB207</f>
        <v>48-X</v>
      </c>
      <c r="AC209" s="87">
        <v>109.96509182907971</v>
      </c>
      <c r="AD209" s="88">
        <v>104</v>
      </c>
      <c r="AE209" s="88">
        <v>99</v>
      </c>
      <c r="AF209" s="88">
        <v>93</v>
      </c>
      <c r="AG209" s="88">
        <v>88</v>
      </c>
      <c r="AH209" s="88">
        <v>82</v>
      </c>
      <c r="AI209" s="88">
        <v>77</v>
      </c>
      <c r="AJ209" s="89">
        <v>72.193951206162836</v>
      </c>
      <c r="AL209" s="662"/>
      <c r="AM209" s="666">
        <v>110</v>
      </c>
      <c r="AN209" s="86" t="str">
        <f>+AN207</f>
        <v>48-X</v>
      </c>
      <c r="AO209" s="87">
        <v>100</v>
      </c>
      <c r="AP209" s="88">
        <v>98</v>
      </c>
      <c r="AQ209" s="88">
        <v>96</v>
      </c>
      <c r="AR209" s="88">
        <v>94</v>
      </c>
      <c r="AS209" s="88">
        <v>92</v>
      </c>
      <c r="AT209" s="88">
        <v>90</v>
      </c>
      <c r="AU209" s="88">
        <v>88</v>
      </c>
      <c r="AV209" s="89">
        <v>86</v>
      </c>
    </row>
    <row r="210" spans="1:48" ht="15" thickBot="1">
      <c r="A210">
        <v>210</v>
      </c>
      <c r="B210" s="662"/>
      <c r="C210" s="667"/>
      <c r="D210" s="90" t="s">
        <v>136</v>
      </c>
      <c r="E210" s="87">
        <v>117</v>
      </c>
      <c r="F210" s="88">
        <v>111</v>
      </c>
      <c r="G210" s="88">
        <v>105</v>
      </c>
      <c r="H210" s="88">
        <v>99</v>
      </c>
      <c r="I210" s="88">
        <v>93</v>
      </c>
      <c r="J210" s="88">
        <v>87</v>
      </c>
      <c r="K210" s="88">
        <v>81</v>
      </c>
      <c r="L210" s="89">
        <v>76</v>
      </c>
      <c r="N210" s="662"/>
      <c r="O210" s="667"/>
      <c r="P210" s="90" t="str">
        <f>+P208</f>
        <v>48-XL</v>
      </c>
      <c r="Q210" s="87">
        <v>117</v>
      </c>
      <c r="R210" s="88">
        <v>111</v>
      </c>
      <c r="S210" s="88">
        <v>105</v>
      </c>
      <c r="T210" s="88">
        <v>99</v>
      </c>
      <c r="U210" s="88">
        <v>93</v>
      </c>
      <c r="V210" s="88">
        <v>87</v>
      </c>
      <c r="W210" s="88">
        <v>81</v>
      </c>
      <c r="X210" s="89">
        <v>76</v>
      </c>
      <c r="Z210" s="662"/>
      <c r="AA210" s="667"/>
      <c r="AB210" s="90" t="str">
        <f>+AB208</f>
        <v>48-XL</v>
      </c>
      <c r="AC210" s="87">
        <v>116.5689775871343</v>
      </c>
      <c r="AD210" s="88">
        <v>110</v>
      </c>
      <c r="AE210" s="88">
        <v>104</v>
      </c>
      <c r="AF210" s="88">
        <v>98</v>
      </c>
      <c r="AG210" s="88">
        <v>91</v>
      </c>
      <c r="AH210" s="88">
        <v>85</v>
      </c>
      <c r="AI210" s="88">
        <v>79</v>
      </c>
      <c r="AJ210" s="89">
        <v>73.444951905779391</v>
      </c>
      <c r="AL210" s="662"/>
      <c r="AM210" s="667"/>
      <c r="AN210" s="90" t="str">
        <f>+AN208</f>
        <v>48-XL</v>
      </c>
      <c r="AO210" s="87">
        <v>96</v>
      </c>
      <c r="AP210" s="88">
        <v>95</v>
      </c>
      <c r="AQ210" s="88">
        <v>95</v>
      </c>
      <c r="AR210" s="88">
        <v>95</v>
      </c>
      <c r="AS210" s="88">
        <v>94</v>
      </c>
      <c r="AT210" s="88">
        <v>94</v>
      </c>
      <c r="AU210" s="88">
        <v>94</v>
      </c>
      <c r="AV210" s="89">
        <v>94</v>
      </c>
    </row>
    <row r="211" spans="1:48">
      <c r="A211">
        <v>211</v>
      </c>
      <c r="B211" s="662"/>
      <c r="C211" s="664">
        <v>120</v>
      </c>
      <c r="D211" s="78" t="s">
        <v>133</v>
      </c>
      <c r="E211" s="83">
        <v>127</v>
      </c>
      <c r="F211" s="84">
        <v>121</v>
      </c>
      <c r="G211" s="84">
        <v>115</v>
      </c>
      <c r="H211" s="84">
        <v>109</v>
      </c>
      <c r="I211" s="84">
        <v>104</v>
      </c>
      <c r="J211" s="84">
        <v>98</v>
      </c>
      <c r="K211" s="84">
        <v>92</v>
      </c>
      <c r="L211" s="85">
        <v>87</v>
      </c>
      <c r="N211" s="662"/>
      <c r="O211" s="664">
        <f>+O209+10</f>
        <v>120</v>
      </c>
      <c r="P211" s="78" t="s">
        <v>133</v>
      </c>
      <c r="Q211" s="83">
        <v>127</v>
      </c>
      <c r="R211" s="84">
        <v>121</v>
      </c>
      <c r="S211" s="84">
        <v>115</v>
      </c>
      <c r="T211" s="84">
        <v>109</v>
      </c>
      <c r="U211" s="84">
        <v>104</v>
      </c>
      <c r="V211" s="84">
        <v>98</v>
      </c>
      <c r="W211" s="84">
        <v>92</v>
      </c>
      <c r="X211" s="85">
        <v>87</v>
      </c>
      <c r="Z211" s="662"/>
      <c r="AA211" s="664">
        <f>+AA209+10</f>
        <v>120</v>
      </c>
      <c r="AB211" s="78" t="s">
        <v>133</v>
      </c>
      <c r="AC211" s="83">
        <v>126.99252267553473</v>
      </c>
      <c r="AD211" s="84">
        <v>121</v>
      </c>
      <c r="AE211" s="84">
        <v>115</v>
      </c>
      <c r="AF211" s="84">
        <v>109</v>
      </c>
      <c r="AG211" s="84">
        <v>104</v>
      </c>
      <c r="AH211" s="84">
        <v>98</v>
      </c>
      <c r="AI211" s="84">
        <v>92</v>
      </c>
      <c r="AJ211" s="85">
        <v>87.215021873118161</v>
      </c>
      <c r="AL211" s="662"/>
      <c r="AM211" s="664">
        <f>+AM209+10</f>
        <v>120</v>
      </c>
      <c r="AN211" s="78" t="s">
        <v>133</v>
      </c>
      <c r="AO211" s="83">
        <v>122</v>
      </c>
      <c r="AP211" s="84">
        <v>116</v>
      </c>
      <c r="AQ211" s="84">
        <v>111</v>
      </c>
      <c r="AR211" s="84">
        <v>106</v>
      </c>
      <c r="AS211" s="84">
        <v>101</v>
      </c>
      <c r="AT211" s="84">
        <v>96</v>
      </c>
      <c r="AU211" s="84">
        <v>91</v>
      </c>
      <c r="AV211" s="85">
        <v>86</v>
      </c>
    </row>
    <row r="212" spans="1:48" ht="15" thickBot="1">
      <c r="A212">
        <v>212</v>
      </c>
      <c r="B212" s="662"/>
      <c r="C212" s="665"/>
      <c r="D212" s="82" t="s">
        <v>136</v>
      </c>
      <c r="E212" s="83">
        <v>137</v>
      </c>
      <c r="F212" s="84">
        <v>130</v>
      </c>
      <c r="G212" s="84">
        <v>123</v>
      </c>
      <c r="H212" s="84">
        <v>117</v>
      </c>
      <c r="I212" s="84">
        <v>110</v>
      </c>
      <c r="J212" s="84">
        <v>104</v>
      </c>
      <c r="K212" s="84">
        <v>97</v>
      </c>
      <c r="L212" s="85">
        <v>91</v>
      </c>
      <c r="N212" s="662"/>
      <c r="O212" s="665"/>
      <c r="P212" s="82" t="s">
        <v>136</v>
      </c>
      <c r="Q212" s="83">
        <v>137</v>
      </c>
      <c r="R212" s="84">
        <v>130</v>
      </c>
      <c r="S212" s="84">
        <v>123</v>
      </c>
      <c r="T212" s="84">
        <v>117</v>
      </c>
      <c r="U212" s="84">
        <v>110</v>
      </c>
      <c r="V212" s="84">
        <v>104</v>
      </c>
      <c r="W212" s="84">
        <v>97</v>
      </c>
      <c r="X212" s="85">
        <v>91</v>
      </c>
      <c r="Z212" s="662"/>
      <c r="AA212" s="665"/>
      <c r="AB212" s="82" t="s">
        <v>136</v>
      </c>
      <c r="AC212" s="83">
        <v>137.36774780493138</v>
      </c>
      <c r="AD212" s="84">
        <v>130</v>
      </c>
      <c r="AE212" s="84">
        <v>122</v>
      </c>
      <c r="AF212" s="84">
        <v>115</v>
      </c>
      <c r="AG212" s="84">
        <v>108</v>
      </c>
      <c r="AH212" s="84">
        <v>101</v>
      </c>
      <c r="AI212" s="84">
        <v>94</v>
      </c>
      <c r="AJ212" s="85">
        <v>87.014618641888916</v>
      </c>
      <c r="AL212" s="662"/>
      <c r="AM212" s="665"/>
      <c r="AN212" s="82" t="s">
        <v>136</v>
      </c>
      <c r="AO212" s="83">
        <v>117</v>
      </c>
      <c r="AP212" s="84">
        <v>113</v>
      </c>
      <c r="AQ212" s="84">
        <v>110</v>
      </c>
      <c r="AR212" s="84">
        <v>107</v>
      </c>
      <c r="AS212" s="84">
        <v>103</v>
      </c>
      <c r="AT212" s="84">
        <v>100</v>
      </c>
      <c r="AU212" s="84">
        <v>97</v>
      </c>
      <c r="AV212" s="85">
        <v>94</v>
      </c>
    </row>
    <row r="213" spans="1:48">
      <c r="A213">
        <v>213</v>
      </c>
      <c r="B213" s="662"/>
      <c r="C213" s="666">
        <v>130</v>
      </c>
      <c r="D213" s="86" t="s">
        <v>133</v>
      </c>
      <c r="E213" s="87">
        <v>145</v>
      </c>
      <c r="F213" s="88">
        <v>138</v>
      </c>
      <c r="G213" s="88">
        <v>132</v>
      </c>
      <c r="H213" s="88">
        <v>126</v>
      </c>
      <c r="I213" s="88">
        <v>119</v>
      </c>
      <c r="J213" s="88">
        <v>113</v>
      </c>
      <c r="K213" s="88">
        <v>107</v>
      </c>
      <c r="L213" s="89">
        <v>101</v>
      </c>
      <c r="N213" s="662"/>
      <c r="O213" s="666">
        <f>+O211+10</f>
        <v>130</v>
      </c>
      <c r="P213" s="86" t="str">
        <f>+P211</f>
        <v>48-X</v>
      </c>
      <c r="Q213" s="87">
        <v>145</v>
      </c>
      <c r="R213" s="88">
        <v>138</v>
      </c>
      <c r="S213" s="88">
        <v>132</v>
      </c>
      <c r="T213" s="88">
        <v>126</v>
      </c>
      <c r="U213" s="88">
        <v>119</v>
      </c>
      <c r="V213" s="88">
        <v>113</v>
      </c>
      <c r="W213" s="88">
        <v>107</v>
      </c>
      <c r="X213" s="89">
        <v>101</v>
      </c>
      <c r="Z213" s="662"/>
      <c r="AA213" s="666">
        <f>+AA211+10</f>
        <v>130</v>
      </c>
      <c r="AB213" s="86" t="str">
        <f>+AB211</f>
        <v>48-X</v>
      </c>
      <c r="AC213" s="87">
        <v>144.86063571690372</v>
      </c>
      <c r="AD213" s="88">
        <v>138</v>
      </c>
      <c r="AE213" s="88">
        <v>132</v>
      </c>
      <c r="AF213" s="88">
        <v>126</v>
      </c>
      <c r="AG213" s="88">
        <v>119</v>
      </c>
      <c r="AH213" s="88">
        <v>113</v>
      </c>
      <c r="AI213" s="88">
        <v>107</v>
      </c>
      <c r="AJ213" s="89">
        <v>101.31412341035242</v>
      </c>
      <c r="AL213" s="662"/>
      <c r="AM213" s="666">
        <f>+AM211+10</f>
        <v>130</v>
      </c>
      <c r="AN213" s="86" t="str">
        <f>+AN211</f>
        <v>48-X</v>
      </c>
      <c r="AO213" s="87">
        <v>145</v>
      </c>
      <c r="AP213" s="88">
        <v>137</v>
      </c>
      <c r="AQ213" s="88">
        <v>129</v>
      </c>
      <c r="AR213" s="88">
        <v>121</v>
      </c>
      <c r="AS213" s="88">
        <v>113</v>
      </c>
      <c r="AT213" s="88">
        <v>105</v>
      </c>
      <c r="AU213" s="88">
        <v>97</v>
      </c>
      <c r="AV213" s="89">
        <v>90</v>
      </c>
    </row>
    <row r="214" spans="1:48" ht="15" thickBot="1">
      <c r="A214">
        <v>214</v>
      </c>
      <c r="B214" s="662"/>
      <c r="C214" s="667"/>
      <c r="D214" s="90" t="s">
        <v>136</v>
      </c>
      <c r="E214" s="87">
        <v>159</v>
      </c>
      <c r="F214" s="88">
        <v>151</v>
      </c>
      <c r="G214" s="88">
        <v>144</v>
      </c>
      <c r="H214" s="88">
        <v>136</v>
      </c>
      <c r="I214" s="88">
        <v>129</v>
      </c>
      <c r="J214" s="88">
        <v>121</v>
      </c>
      <c r="K214" s="88">
        <v>114</v>
      </c>
      <c r="L214" s="89">
        <v>107</v>
      </c>
      <c r="N214" s="662"/>
      <c r="O214" s="667"/>
      <c r="P214" s="90" t="str">
        <f>+P212</f>
        <v>48-XL</v>
      </c>
      <c r="Q214" s="87">
        <v>159</v>
      </c>
      <c r="R214" s="88">
        <v>151</v>
      </c>
      <c r="S214" s="88">
        <v>144</v>
      </c>
      <c r="T214" s="88">
        <v>136</v>
      </c>
      <c r="U214" s="88">
        <v>129</v>
      </c>
      <c r="V214" s="88">
        <v>121</v>
      </c>
      <c r="W214" s="88">
        <v>114</v>
      </c>
      <c r="X214" s="89">
        <v>107</v>
      </c>
      <c r="Z214" s="662"/>
      <c r="AA214" s="667"/>
      <c r="AB214" s="90" t="str">
        <f>+AB212</f>
        <v>48-XL</v>
      </c>
      <c r="AC214" s="87">
        <v>158.54974696047765</v>
      </c>
      <c r="AD214" s="88">
        <v>150</v>
      </c>
      <c r="AE214" s="88">
        <v>143</v>
      </c>
      <c r="AF214" s="88">
        <v>135</v>
      </c>
      <c r="AG214" s="88">
        <v>127</v>
      </c>
      <c r="AH214" s="88">
        <v>120</v>
      </c>
      <c r="AI214" s="88">
        <v>112</v>
      </c>
      <c r="AJ214" s="89">
        <v>105.01538972416562</v>
      </c>
      <c r="AL214" s="662"/>
      <c r="AM214" s="667"/>
      <c r="AN214" s="90" t="str">
        <f>+AN212</f>
        <v>48-XL</v>
      </c>
      <c r="AO214" s="87">
        <v>139</v>
      </c>
      <c r="AP214" s="88">
        <v>132</v>
      </c>
      <c r="AQ214" s="88">
        <v>126</v>
      </c>
      <c r="AR214" s="88">
        <v>119</v>
      </c>
      <c r="AS214" s="88">
        <v>113</v>
      </c>
      <c r="AT214" s="88">
        <v>106</v>
      </c>
      <c r="AU214" s="88">
        <v>100</v>
      </c>
      <c r="AV214" s="89">
        <v>94</v>
      </c>
    </row>
    <row r="215" spans="1:48">
      <c r="A215">
        <v>215</v>
      </c>
      <c r="B215" s="662"/>
      <c r="C215" s="664">
        <v>140</v>
      </c>
      <c r="D215" s="78" t="s">
        <v>133</v>
      </c>
      <c r="E215" s="83">
        <v>162</v>
      </c>
      <c r="F215" s="84">
        <v>155</v>
      </c>
      <c r="G215" s="84">
        <v>148</v>
      </c>
      <c r="H215" s="84">
        <v>141</v>
      </c>
      <c r="I215" s="84">
        <v>135</v>
      </c>
      <c r="J215" s="84">
        <v>128</v>
      </c>
      <c r="K215" s="84">
        <v>121</v>
      </c>
      <c r="L215" s="85">
        <v>115</v>
      </c>
      <c r="N215" s="662"/>
      <c r="O215" s="664">
        <f>+O213+10</f>
        <v>140</v>
      </c>
      <c r="P215" s="78" t="s">
        <v>133</v>
      </c>
      <c r="Q215" s="83">
        <v>162</v>
      </c>
      <c r="R215" s="84">
        <v>155</v>
      </c>
      <c r="S215" s="84">
        <v>148</v>
      </c>
      <c r="T215" s="84">
        <v>141</v>
      </c>
      <c r="U215" s="84">
        <v>135</v>
      </c>
      <c r="V215" s="84">
        <v>128</v>
      </c>
      <c r="W215" s="84">
        <v>121</v>
      </c>
      <c r="X215" s="85">
        <v>115</v>
      </c>
      <c r="Z215" s="662"/>
      <c r="AA215" s="664">
        <f>+AA213+10</f>
        <v>140</v>
      </c>
      <c r="AB215" s="78" t="s">
        <v>133</v>
      </c>
      <c r="AC215" s="83">
        <v>162.19310833725578</v>
      </c>
      <c r="AD215" s="84">
        <v>155</v>
      </c>
      <c r="AE215" s="84">
        <v>148</v>
      </c>
      <c r="AF215" s="84">
        <v>142</v>
      </c>
      <c r="AG215" s="84">
        <v>135</v>
      </c>
      <c r="AH215" s="84">
        <v>128</v>
      </c>
      <c r="AI215" s="84">
        <v>121</v>
      </c>
      <c r="AJ215" s="85">
        <v>115.26512883172681</v>
      </c>
      <c r="AL215" s="662"/>
      <c r="AM215" s="664">
        <f>+AM213+10</f>
        <v>140</v>
      </c>
      <c r="AN215" s="78" t="s">
        <v>133</v>
      </c>
      <c r="AO215" s="83">
        <v>162</v>
      </c>
      <c r="AP215" s="84">
        <v>154</v>
      </c>
      <c r="AQ215" s="84">
        <v>146</v>
      </c>
      <c r="AR215" s="84">
        <v>138</v>
      </c>
      <c r="AS215" s="84">
        <v>130</v>
      </c>
      <c r="AT215" s="84">
        <v>122</v>
      </c>
      <c r="AU215" s="84">
        <v>114</v>
      </c>
      <c r="AV215" s="85">
        <v>107</v>
      </c>
    </row>
    <row r="216" spans="1:48" ht="15" thickBot="1">
      <c r="A216">
        <v>216</v>
      </c>
      <c r="B216" s="662"/>
      <c r="C216" s="665"/>
      <c r="D216" s="82" t="s">
        <v>136</v>
      </c>
      <c r="E216" s="83">
        <v>179</v>
      </c>
      <c r="F216" s="84">
        <v>171</v>
      </c>
      <c r="G216" s="84">
        <v>163</v>
      </c>
      <c r="H216" s="84">
        <v>155</v>
      </c>
      <c r="I216" s="84">
        <v>147</v>
      </c>
      <c r="J216" s="84">
        <v>139</v>
      </c>
      <c r="K216" s="84">
        <v>131</v>
      </c>
      <c r="L216" s="85">
        <v>123</v>
      </c>
      <c r="N216" s="662"/>
      <c r="O216" s="665"/>
      <c r="P216" s="82" t="s">
        <v>136</v>
      </c>
      <c r="Q216" s="83">
        <v>179</v>
      </c>
      <c r="R216" s="84">
        <v>171</v>
      </c>
      <c r="S216" s="84">
        <v>163</v>
      </c>
      <c r="T216" s="84">
        <v>155</v>
      </c>
      <c r="U216" s="84">
        <v>147</v>
      </c>
      <c r="V216" s="84">
        <v>139</v>
      </c>
      <c r="W216" s="84">
        <v>131</v>
      </c>
      <c r="X216" s="85">
        <v>123</v>
      </c>
      <c r="Z216" s="662"/>
      <c r="AA216" s="665"/>
      <c r="AB216" s="82" t="s">
        <v>136</v>
      </c>
      <c r="AC216" s="83">
        <v>179.01165108924013</v>
      </c>
      <c r="AD216" s="84">
        <v>170</v>
      </c>
      <c r="AE216" s="84">
        <v>162</v>
      </c>
      <c r="AF216" s="84">
        <v>154</v>
      </c>
      <c r="AG216" s="84">
        <v>146</v>
      </c>
      <c r="AH216" s="84">
        <v>138</v>
      </c>
      <c r="AI216" s="84">
        <v>130</v>
      </c>
      <c r="AJ216" s="85">
        <v>122.77001468068951</v>
      </c>
      <c r="AL216" s="662"/>
      <c r="AM216" s="665"/>
      <c r="AN216" s="82" t="s">
        <v>136</v>
      </c>
      <c r="AO216" s="83">
        <v>163</v>
      </c>
      <c r="AP216" s="84">
        <v>154</v>
      </c>
      <c r="AQ216" s="84">
        <v>145</v>
      </c>
      <c r="AR216" s="84">
        <v>136</v>
      </c>
      <c r="AS216" s="84">
        <v>128</v>
      </c>
      <c r="AT216" s="84">
        <v>119</v>
      </c>
      <c r="AU216" s="84">
        <v>110</v>
      </c>
      <c r="AV216" s="85">
        <v>102</v>
      </c>
    </row>
    <row r="217" spans="1:48">
      <c r="A217">
        <v>217</v>
      </c>
      <c r="B217" s="662"/>
      <c r="C217" s="666">
        <v>150</v>
      </c>
      <c r="D217" s="86" t="s">
        <v>133</v>
      </c>
      <c r="E217" s="87">
        <v>181</v>
      </c>
      <c r="F217" s="88">
        <v>173</v>
      </c>
      <c r="G217" s="88">
        <v>166</v>
      </c>
      <c r="H217" s="88">
        <v>158</v>
      </c>
      <c r="I217" s="88">
        <v>151</v>
      </c>
      <c r="J217" s="88">
        <v>143</v>
      </c>
      <c r="K217" s="88">
        <v>136</v>
      </c>
      <c r="L217" s="89">
        <v>129</v>
      </c>
      <c r="N217" s="662"/>
      <c r="O217" s="666">
        <f>+O215+10</f>
        <v>150</v>
      </c>
      <c r="P217" s="86" t="str">
        <f>+P215</f>
        <v>48-X</v>
      </c>
      <c r="Q217" s="87">
        <v>181</v>
      </c>
      <c r="R217" s="88">
        <v>173</v>
      </c>
      <c r="S217" s="88">
        <v>166</v>
      </c>
      <c r="T217" s="88">
        <v>158</v>
      </c>
      <c r="U217" s="88">
        <v>151</v>
      </c>
      <c r="V217" s="88">
        <v>143</v>
      </c>
      <c r="W217" s="88">
        <v>136</v>
      </c>
      <c r="X217" s="89">
        <v>129</v>
      </c>
      <c r="Z217" s="662"/>
      <c r="AA217" s="666">
        <f>+AA215+10</f>
        <v>150</v>
      </c>
      <c r="AB217" s="86" t="str">
        <f>+AB215</f>
        <v>48-X</v>
      </c>
      <c r="AC217" s="87">
        <v>180.91407169403249</v>
      </c>
      <c r="AD217" s="88">
        <v>173</v>
      </c>
      <c r="AE217" s="88">
        <v>166</v>
      </c>
      <c r="AF217" s="88">
        <v>158</v>
      </c>
      <c r="AG217" s="88">
        <v>151</v>
      </c>
      <c r="AH217" s="88">
        <v>143</v>
      </c>
      <c r="AI217" s="88">
        <v>136</v>
      </c>
      <c r="AJ217" s="89">
        <v>128.88295749930123</v>
      </c>
      <c r="AL217" s="662"/>
      <c r="AM217" s="666">
        <f>+AM215+10</f>
        <v>150</v>
      </c>
      <c r="AN217" s="86" t="str">
        <f>+AN215</f>
        <v>48-X</v>
      </c>
      <c r="AO217" s="87">
        <v>181</v>
      </c>
      <c r="AP217" s="88">
        <v>173</v>
      </c>
      <c r="AQ217" s="88">
        <v>165</v>
      </c>
      <c r="AR217" s="88">
        <v>157</v>
      </c>
      <c r="AS217" s="88">
        <v>149</v>
      </c>
      <c r="AT217" s="88">
        <v>141</v>
      </c>
      <c r="AU217" s="88">
        <v>133</v>
      </c>
      <c r="AV217" s="89">
        <v>125</v>
      </c>
    </row>
    <row r="218" spans="1:48" ht="15" thickBot="1">
      <c r="A218">
        <v>218</v>
      </c>
      <c r="B218" s="662"/>
      <c r="C218" s="667"/>
      <c r="D218" s="90" t="s">
        <v>136</v>
      </c>
      <c r="E218" s="87">
        <v>198</v>
      </c>
      <c r="F218" s="88">
        <v>189</v>
      </c>
      <c r="G218" s="88">
        <v>181</v>
      </c>
      <c r="H218" s="88">
        <v>173</v>
      </c>
      <c r="I218" s="88">
        <v>164</v>
      </c>
      <c r="J218" s="88">
        <v>156</v>
      </c>
      <c r="K218" s="88">
        <v>148</v>
      </c>
      <c r="L218" s="89">
        <v>140</v>
      </c>
      <c r="N218" s="662"/>
      <c r="O218" s="667"/>
      <c r="P218" s="90" t="str">
        <f>+P216</f>
        <v>48-XL</v>
      </c>
      <c r="Q218" s="87">
        <v>198</v>
      </c>
      <c r="R218" s="88">
        <v>189</v>
      </c>
      <c r="S218" s="88">
        <v>181</v>
      </c>
      <c r="T218" s="88">
        <v>173</v>
      </c>
      <c r="U218" s="88">
        <v>164</v>
      </c>
      <c r="V218" s="88">
        <v>156</v>
      </c>
      <c r="W218" s="88">
        <v>148</v>
      </c>
      <c r="X218" s="89">
        <v>140</v>
      </c>
      <c r="Z218" s="662"/>
      <c r="AA218" s="667"/>
      <c r="AB218" s="90" t="str">
        <f>+AB216</f>
        <v>48-XL</v>
      </c>
      <c r="AC218" s="87">
        <v>198.08637732574712</v>
      </c>
      <c r="AD218" s="88">
        <v>189</v>
      </c>
      <c r="AE218" s="88">
        <v>181</v>
      </c>
      <c r="AF218" s="88">
        <v>173</v>
      </c>
      <c r="AG218" s="88">
        <v>164</v>
      </c>
      <c r="AH218" s="88">
        <v>156</v>
      </c>
      <c r="AI218" s="88">
        <v>148</v>
      </c>
      <c r="AJ218" s="89">
        <v>140.07902628950012</v>
      </c>
      <c r="AL218" s="662"/>
      <c r="AM218" s="667"/>
      <c r="AN218" s="90" t="str">
        <f>+AN216</f>
        <v>48-XL</v>
      </c>
      <c r="AO218" s="87">
        <v>189</v>
      </c>
      <c r="AP218" s="88">
        <v>179</v>
      </c>
      <c r="AQ218" s="88">
        <v>169</v>
      </c>
      <c r="AR218" s="88">
        <v>159</v>
      </c>
      <c r="AS218" s="88">
        <v>149</v>
      </c>
      <c r="AT218" s="88">
        <v>139</v>
      </c>
      <c r="AU218" s="88">
        <v>129</v>
      </c>
      <c r="AV218" s="89">
        <v>119</v>
      </c>
    </row>
    <row r="219" spans="1:48">
      <c r="A219">
        <v>219</v>
      </c>
      <c r="B219" s="662"/>
      <c r="C219" s="664">
        <v>160</v>
      </c>
      <c r="D219" s="78" t="s">
        <v>133</v>
      </c>
      <c r="E219" s="83">
        <v>199</v>
      </c>
      <c r="F219" s="84">
        <v>191</v>
      </c>
      <c r="G219" s="84">
        <v>183</v>
      </c>
      <c r="H219" s="84">
        <v>175</v>
      </c>
      <c r="I219" s="84">
        <v>167</v>
      </c>
      <c r="J219" s="84">
        <v>159</v>
      </c>
      <c r="K219" s="84">
        <v>151</v>
      </c>
      <c r="L219" s="85">
        <v>143</v>
      </c>
      <c r="N219" s="662"/>
      <c r="O219" s="664">
        <f>+O217+10</f>
        <v>160</v>
      </c>
      <c r="P219" s="78" t="s">
        <v>133</v>
      </c>
      <c r="Q219" s="83">
        <v>199</v>
      </c>
      <c r="R219" s="84">
        <v>191</v>
      </c>
      <c r="S219" s="84">
        <v>183</v>
      </c>
      <c r="T219" s="84">
        <v>175</v>
      </c>
      <c r="U219" s="84">
        <v>167</v>
      </c>
      <c r="V219" s="84">
        <v>159</v>
      </c>
      <c r="W219" s="84">
        <v>151</v>
      </c>
      <c r="X219" s="85">
        <v>143</v>
      </c>
      <c r="Z219" s="662"/>
      <c r="AA219" s="664">
        <f>+AA217+10</f>
        <v>160</v>
      </c>
      <c r="AB219" s="78" t="s">
        <v>133</v>
      </c>
      <c r="AC219" s="83">
        <v>199.10755128199139</v>
      </c>
      <c r="AD219" s="84">
        <v>191</v>
      </c>
      <c r="AE219" s="84">
        <v>182</v>
      </c>
      <c r="AF219" s="84">
        <v>174</v>
      </c>
      <c r="AG219" s="84">
        <v>166</v>
      </c>
      <c r="AH219" s="84">
        <v>158</v>
      </c>
      <c r="AI219" s="84">
        <v>150</v>
      </c>
      <c r="AJ219" s="85">
        <v>142.70411898555645</v>
      </c>
      <c r="AL219" s="662"/>
      <c r="AM219" s="664">
        <f>+AM217+10</f>
        <v>160</v>
      </c>
      <c r="AN219" s="78" t="s">
        <v>133</v>
      </c>
      <c r="AO219" s="83">
        <v>199</v>
      </c>
      <c r="AP219" s="84">
        <v>191</v>
      </c>
      <c r="AQ219" s="84">
        <v>183</v>
      </c>
      <c r="AR219" s="84">
        <v>175</v>
      </c>
      <c r="AS219" s="84">
        <v>167</v>
      </c>
      <c r="AT219" s="84">
        <v>159</v>
      </c>
      <c r="AU219" s="84">
        <v>151</v>
      </c>
      <c r="AV219" s="85">
        <v>143</v>
      </c>
    </row>
    <row r="220" spans="1:48" ht="15" thickBot="1">
      <c r="A220">
        <v>220</v>
      </c>
      <c r="B220" s="662"/>
      <c r="C220" s="665"/>
      <c r="D220" s="82" t="s">
        <v>136</v>
      </c>
      <c r="E220" s="83">
        <v>217</v>
      </c>
      <c r="F220" s="84">
        <v>208</v>
      </c>
      <c r="G220" s="84">
        <v>199</v>
      </c>
      <c r="H220" s="84">
        <v>191</v>
      </c>
      <c r="I220" s="84">
        <v>182</v>
      </c>
      <c r="J220" s="84">
        <v>174</v>
      </c>
      <c r="K220" s="84">
        <v>165</v>
      </c>
      <c r="L220" s="85">
        <v>157</v>
      </c>
      <c r="N220" s="662"/>
      <c r="O220" s="665"/>
      <c r="P220" s="82" t="s">
        <v>136</v>
      </c>
      <c r="Q220" s="83">
        <v>217</v>
      </c>
      <c r="R220" s="84">
        <v>208</v>
      </c>
      <c r="S220" s="84">
        <v>199</v>
      </c>
      <c r="T220" s="84">
        <v>191</v>
      </c>
      <c r="U220" s="84">
        <v>182</v>
      </c>
      <c r="V220" s="84">
        <v>174</v>
      </c>
      <c r="W220" s="84">
        <v>165</v>
      </c>
      <c r="X220" s="85">
        <v>157</v>
      </c>
      <c r="Z220" s="662"/>
      <c r="AA220" s="665"/>
      <c r="AB220" s="82" t="s">
        <v>136</v>
      </c>
      <c r="AC220" s="83">
        <v>218.66260830090721</v>
      </c>
      <c r="AD220" s="84">
        <v>209</v>
      </c>
      <c r="AE220" s="84">
        <v>201</v>
      </c>
      <c r="AF220" s="84">
        <v>192</v>
      </c>
      <c r="AG220" s="84">
        <v>183</v>
      </c>
      <c r="AH220" s="84">
        <v>174</v>
      </c>
      <c r="AI220" s="84">
        <v>165</v>
      </c>
      <c r="AJ220" s="85">
        <v>156.98639267429974</v>
      </c>
      <c r="AL220" s="662"/>
      <c r="AM220" s="665"/>
      <c r="AN220" s="82" t="s">
        <v>136</v>
      </c>
      <c r="AO220" s="83">
        <v>271</v>
      </c>
      <c r="AP220" s="84">
        <v>251</v>
      </c>
      <c r="AQ220" s="84">
        <v>232</v>
      </c>
      <c r="AR220" s="84">
        <v>213</v>
      </c>
      <c r="AS220" s="84">
        <v>194</v>
      </c>
      <c r="AT220" s="84">
        <v>175</v>
      </c>
      <c r="AU220" s="84">
        <v>156</v>
      </c>
      <c r="AV220" s="85">
        <v>137</v>
      </c>
    </row>
    <row r="221" spans="1:48">
      <c r="A221">
        <v>221</v>
      </c>
      <c r="B221" s="662"/>
      <c r="C221" s="666">
        <v>170</v>
      </c>
      <c r="D221" s="86" t="s">
        <v>133</v>
      </c>
      <c r="E221" s="87">
        <v>217</v>
      </c>
      <c r="F221" s="88">
        <v>208</v>
      </c>
      <c r="G221" s="88">
        <v>199</v>
      </c>
      <c r="H221" s="88">
        <v>191</v>
      </c>
      <c r="I221" s="88">
        <v>182</v>
      </c>
      <c r="J221" s="88">
        <v>174</v>
      </c>
      <c r="K221" s="88">
        <v>165</v>
      </c>
      <c r="L221" s="89">
        <v>157</v>
      </c>
      <c r="N221" s="662"/>
      <c r="O221" s="666">
        <f>+O219+10</f>
        <v>170</v>
      </c>
      <c r="P221" s="86" t="str">
        <f>+P219</f>
        <v>48-X</v>
      </c>
      <c r="Q221" s="87">
        <v>217</v>
      </c>
      <c r="R221" s="88">
        <v>208</v>
      </c>
      <c r="S221" s="88">
        <v>199</v>
      </c>
      <c r="T221" s="88">
        <v>191</v>
      </c>
      <c r="U221" s="88">
        <v>182</v>
      </c>
      <c r="V221" s="88">
        <v>174</v>
      </c>
      <c r="W221" s="88">
        <v>165</v>
      </c>
      <c r="X221" s="89">
        <v>157</v>
      </c>
      <c r="Z221" s="662"/>
      <c r="AA221" s="666">
        <f>+AA219+10</f>
        <v>170</v>
      </c>
      <c r="AB221" s="86" t="str">
        <f>+AB219</f>
        <v>48-X</v>
      </c>
      <c r="AC221" s="87">
        <v>216.64561773042669</v>
      </c>
      <c r="AD221" s="88">
        <v>208</v>
      </c>
      <c r="AE221" s="88">
        <v>199</v>
      </c>
      <c r="AF221" s="88">
        <v>191</v>
      </c>
      <c r="AG221" s="88">
        <v>182</v>
      </c>
      <c r="AH221" s="88">
        <v>174</v>
      </c>
      <c r="AI221" s="88">
        <v>165</v>
      </c>
      <c r="AJ221" s="89">
        <v>156.97264427841714</v>
      </c>
      <c r="AL221" s="662"/>
      <c r="AM221" s="666">
        <f>+AM219+10</f>
        <v>170</v>
      </c>
      <c r="AN221" s="86" t="str">
        <f>+AN219</f>
        <v>48-X</v>
      </c>
      <c r="AO221" s="87">
        <v>217</v>
      </c>
      <c r="AP221" s="88">
        <v>208</v>
      </c>
      <c r="AQ221" s="88">
        <v>199</v>
      </c>
      <c r="AR221" s="88">
        <v>191</v>
      </c>
      <c r="AS221" s="88">
        <v>182</v>
      </c>
      <c r="AT221" s="88">
        <v>174</v>
      </c>
      <c r="AU221" s="88">
        <v>165</v>
      </c>
      <c r="AV221" s="89">
        <v>157</v>
      </c>
    </row>
    <row r="222" spans="1:48" ht="15" thickBot="1">
      <c r="A222">
        <v>222</v>
      </c>
      <c r="B222" s="662"/>
      <c r="C222" s="667"/>
      <c r="D222" s="90" t="s">
        <v>136</v>
      </c>
      <c r="E222" s="87">
        <v>229</v>
      </c>
      <c r="F222" s="88">
        <v>221</v>
      </c>
      <c r="G222" s="88">
        <v>213</v>
      </c>
      <c r="H222" s="88">
        <v>205</v>
      </c>
      <c r="I222" s="88">
        <v>197</v>
      </c>
      <c r="J222" s="88">
        <v>189</v>
      </c>
      <c r="K222" s="88">
        <v>181</v>
      </c>
      <c r="L222" s="89">
        <v>173</v>
      </c>
      <c r="N222" s="662"/>
      <c r="O222" s="667"/>
      <c r="P222" s="90" t="str">
        <f>+P220</f>
        <v>48-XL</v>
      </c>
      <c r="Q222" s="87">
        <v>229</v>
      </c>
      <c r="R222" s="88">
        <v>221</v>
      </c>
      <c r="S222" s="88">
        <v>213</v>
      </c>
      <c r="T222" s="88">
        <v>205</v>
      </c>
      <c r="U222" s="88">
        <v>197</v>
      </c>
      <c r="V222" s="88">
        <v>189</v>
      </c>
      <c r="W222" s="88">
        <v>181</v>
      </c>
      <c r="X222" s="89">
        <v>173</v>
      </c>
      <c r="Z222" s="662"/>
      <c r="AA222" s="667"/>
      <c r="AB222" s="90" t="str">
        <f>+AB220</f>
        <v>48-XL</v>
      </c>
      <c r="AC222" s="87">
        <v>227.56152800611991</v>
      </c>
      <c r="AD222" s="88">
        <v>219</v>
      </c>
      <c r="AE222" s="88">
        <v>211</v>
      </c>
      <c r="AF222" s="88">
        <v>204</v>
      </c>
      <c r="AG222" s="88">
        <v>196</v>
      </c>
      <c r="AH222" s="88">
        <v>188</v>
      </c>
      <c r="AI222" s="88">
        <v>180</v>
      </c>
      <c r="AJ222" s="89">
        <v>173.07324360933941</v>
      </c>
      <c r="AL222" s="662"/>
      <c r="AM222" s="667"/>
      <c r="AN222" s="90" t="str">
        <f>+AN220</f>
        <v>48-XL</v>
      </c>
      <c r="AO222" s="87">
        <v>228</v>
      </c>
      <c r="AP222" s="88">
        <v>217</v>
      </c>
      <c r="AQ222" s="88">
        <v>207</v>
      </c>
      <c r="AR222" s="88">
        <v>197</v>
      </c>
      <c r="AS222" s="88">
        <v>186</v>
      </c>
      <c r="AT222" s="88">
        <v>176</v>
      </c>
      <c r="AU222" s="88">
        <v>166</v>
      </c>
      <c r="AV222" s="89">
        <v>156</v>
      </c>
    </row>
    <row r="223" spans="1:48">
      <c r="A223">
        <v>223</v>
      </c>
      <c r="B223" s="662"/>
      <c r="C223" s="664">
        <v>180</v>
      </c>
      <c r="D223" s="78" t="s">
        <v>133</v>
      </c>
      <c r="E223" s="83">
        <v>230</v>
      </c>
      <c r="F223" s="84">
        <v>221</v>
      </c>
      <c r="G223" s="84">
        <v>213</v>
      </c>
      <c r="H223" s="84">
        <v>205</v>
      </c>
      <c r="I223" s="84">
        <v>196</v>
      </c>
      <c r="J223" s="84">
        <v>188</v>
      </c>
      <c r="K223" s="84">
        <v>180</v>
      </c>
      <c r="L223" s="85">
        <v>172</v>
      </c>
      <c r="N223" s="662"/>
      <c r="O223" s="664">
        <f>+O221+10</f>
        <v>180</v>
      </c>
      <c r="P223" s="78" t="s">
        <v>133</v>
      </c>
      <c r="Q223" s="83">
        <v>230</v>
      </c>
      <c r="R223" s="84">
        <v>221</v>
      </c>
      <c r="S223" s="84">
        <v>213</v>
      </c>
      <c r="T223" s="84">
        <v>205</v>
      </c>
      <c r="U223" s="84">
        <v>196</v>
      </c>
      <c r="V223" s="84">
        <v>188</v>
      </c>
      <c r="W223" s="84">
        <v>180</v>
      </c>
      <c r="X223" s="85">
        <v>172</v>
      </c>
      <c r="Z223" s="662"/>
      <c r="AA223" s="664">
        <f>+AA221+10</f>
        <v>180</v>
      </c>
      <c r="AB223" s="78" t="s">
        <v>133</v>
      </c>
      <c r="AC223" s="83">
        <v>230.13915166068952</v>
      </c>
      <c r="AD223" s="84">
        <v>221</v>
      </c>
      <c r="AE223" s="84">
        <v>213</v>
      </c>
      <c r="AF223" s="84">
        <v>205</v>
      </c>
      <c r="AG223" s="84">
        <v>196</v>
      </c>
      <c r="AH223" s="84">
        <v>188</v>
      </c>
      <c r="AI223" s="84">
        <v>180</v>
      </c>
      <c r="AJ223" s="85">
        <v>171.80261710499036</v>
      </c>
      <c r="AL223" s="662"/>
      <c r="AM223" s="664">
        <f>+AM221+10</f>
        <v>180</v>
      </c>
      <c r="AN223" s="78" t="s">
        <v>133</v>
      </c>
      <c r="AO223" s="83">
        <v>230</v>
      </c>
      <c r="AP223" s="84">
        <v>221</v>
      </c>
      <c r="AQ223" s="84">
        <v>213</v>
      </c>
      <c r="AR223" s="84">
        <v>205</v>
      </c>
      <c r="AS223" s="84">
        <v>196</v>
      </c>
      <c r="AT223" s="84">
        <v>188</v>
      </c>
      <c r="AU223" s="84">
        <v>180</v>
      </c>
      <c r="AV223" s="85">
        <v>172</v>
      </c>
    </row>
    <row r="224" spans="1:48" ht="15" thickBot="1">
      <c r="A224">
        <v>224</v>
      </c>
      <c r="B224" s="662"/>
      <c r="C224" s="665"/>
      <c r="D224" s="82" t="s">
        <v>136</v>
      </c>
      <c r="E224" s="83">
        <v>231</v>
      </c>
      <c r="F224" s="84">
        <v>225</v>
      </c>
      <c r="G224" s="84">
        <v>219</v>
      </c>
      <c r="H224" s="84">
        <v>213</v>
      </c>
      <c r="I224" s="84">
        <v>207</v>
      </c>
      <c r="J224" s="84">
        <v>201</v>
      </c>
      <c r="K224" s="84">
        <v>195</v>
      </c>
      <c r="L224" s="85">
        <v>189</v>
      </c>
      <c r="N224" s="662"/>
      <c r="O224" s="665"/>
      <c r="P224" s="82" t="s">
        <v>136</v>
      </c>
      <c r="Q224" s="83">
        <v>231</v>
      </c>
      <c r="R224" s="84">
        <v>225</v>
      </c>
      <c r="S224" s="84">
        <v>219</v>
      </c>
      <c r="T224" s="84">
        <v>213</v>
      </c>
      <c r="U224" s="84">
        <v>207</v>
      </c>
      <c r="V224" s="84">
        <v>201</v>
      </c>
      <c r="W224" s="84">
        <v>195</v>
      </c>
      <c r="X224" s="85">
        <v>189</v>
      </c>
      <c r="Z224" s="662"/>
      <c r="AA224" s="665"/>
      <c r="AB224" s="82" t="s">
        <v>136</v>
      </c>
      <c r="AC224" s="83">
        <v>231.17090130607423</v>
      </c>
      <c r="AD224" s="84">
        <v>225</v>
      </c>
      <c r="AE224" s="84">
        <v>219</v>
      </c>
      <c r="AF224" s="84">
        <v>213</v>
      </c>
      <c r="AG224" s="84">
        <v>206</v>
      </c>
      <c r="AH224" s="84">
        <v>200</v>
      </c>
      <c r="AI224" s="84">
        <v>194</v>
      </c>
      <c r="AJ224" s="85">
        <v>188.86791378095401</v>
      </c>
      <c r="AL224" s="662"/>
      <c r="AM224" s="665"/>
      <c r="AN224" s="82" t="s">
        <v>136</v>
      </c>
      <c r="AO224" s="83">
        <v>231</v>
      </c>
      <c r="AP224" s="84">
        <v>223</v>
      </c>
      <c r="AQ224" s="84">
        <v>215</v>
      </c>
      <c r="AR224" s="84">
        <v>207</v>
      </c>
      <c r="AS224" s="84">
        <v>200</v>
      </c>
      <c r="AT224" s="84">
        <v>192</v>
      </c>
      <c r="AU224" s="84">
        <v>184</v>
      </c>
      <c r="AV224" s="85">
        <v>177</v>
      </c>
    </row>
    <row r="225" spans="1:48">
      <c r="A225">
        <v>225</v>
      </c>
      <c r="B225" s="662"/>
      <c r="C225" s="666">
        <v>190</v>
      </c>
      <c r="D225" s="86" t="s">
        <v>133</v>
      </c>
      <c r="E225" s="87">
        <v>231</v>
      </c>
      <c r="F225" s="88">
        <v>224</v>
      </c>
      <c r="G225" s="88">
        <v>218</v>
      </c>
      <c r="H225" s="88">
        <v>211</v>
      </c>
      <c r="I225" s="88">
        <v>205</v>
      </c>
      <c r="J225" s="88">
        <v>198</v>
      </c>
      <c r="K225" s="88">
        <v>192</v>
      </c>
      <c r="L225" s="89">
        <v>186</v>
      </c>
      <c r="N225" s="662"/>
      <c r="O225" s="666">
        <f>+O223+10</f>
        <v>190</v>
      </c>
      <c r="P225" s="86" t="str">
        <f>+P223</f>
        <v>48-X</v>
      </c>
      <c r="Q225" s="87">
        <v>231</v>
      </c>
      <c r="R225" s="88">
        <v>224</v>
      </c>
      <c r="S225" s="88">
        <v>218</v>
      </c>
      <c r="T225" s="88">
        <v>211</v>
      </c>
      <c r="U225" s="88">
        <v>205</v>
      </c>
      <c r="V225" s="88">
        <v>198</v>
      </c>
      <c r="W225" s="88">
        <v>192</v>
      </c>
      <c r="X225" s="89">
        <v>186</v>
      </c>
      <c r="Z225" s="662"/>
      <c r="AA225" s="666">
        <f>+AA223+10</f>
        <v>190</v>
      </c>
      <c r="AB225" s="86" t="str">
        <f>+AB223</f>
        <v>48-X</v>
      </c>
      <c r="AC225" s="87">
        <v>230.99952651814084</v>
      </c>
      <c r="AD225" s="88">
        <v>224</v>
      </c>
      <c r="AE225" s="88">
        <v>218</v>
      </c>
      <c r="AF225" s="88">
        <v>211</v>
      </c>
      <c r="AG225" s="88">
        <v>205</v>
      </c>
      <c r="AH225" s="88">
        <v>199</v>
      </c>
      <c r="AI225" s="88">
        <v>192</v>
      </c>
      <c r="AJ225" s="89">
        <v>186.31262063322464</v>
      </c>
      <c r="AL225" s="662"/>
      <c r="AM225" s="666">
        <f>+AM223+10</f>
        <v>190</v>
      </c>
      <c r="AN225" s="86" t="str">
        <f>+AN223</f>
        <v>48-X</v>
      </c>
      <c r="AO225" s="87">
        <v>231</v>
      </c>
      <c r="AP225" s="88">
        <v>224</v>
      </c>
      <c r="AQ225" s="88">
        <v>218</v>
      </c>
      <c r="AR225" s="88">
        <v>211</v>
      </c>
      <c r="AS225" s="88">
        <v>205</v>
      </c>
      <c r="AT225" s="88">
        <v>198</v>
      </c>
      <c r="AU225" s="88">
        <v>192</v>
      </c>
      <c r="AV225" s="89">
        <v>186</v>
      </c>
    </row>
    <row r="226" spans="1:48" ht="15" thickBot="1">
      <c r="A226">
        <v>226</v>
      </c>
      <c r="B226" s="662"/>
      <c r="C226" s="667"/>
      <c r="D226" s="90" t="s">
        <v>136</v>
      </c>
      <c r="E226" s="87">
        <v>231</v>
      </c>
      <c r="F226" s="88">
        <v>227</v>
      </c>
      <c r="G226" s="88">
        <v>223</v>
      </c>
      <c r="H226" s="88">
        <v>219</v>
      </c>
      <c r="I226" s="88">
        <v>216</v>
      </c>
      <c r="J226" s="88">
        <v>212</v>
      </c>
      <c r="K226" s="88">
        <v>208</v>
      </c>
      <c r="L226" s="89">
        <v>205</v>
      </c>
      <c r="N226" s="662"/>
      <c r="O226" s="667"/>
      <c r="P226" s="90" t="str">
        <f>+P224</f>
        <v>48-XL</v>
      </c>
      <c r="Q226" s="87">
        <v>231</v>
      </c>
      <c r="R226" s="88">
        <v>227</v>
      </c>
      <c r="S226" s="88">
        <v>223</v>
      </c>
      <c r="T226" s="88">
        <v>219</v>
      </c>
      <c r="U226" s="88">
        <v>216</v>
      </c>
      <c r="V226" s="88">
        <v>212</v>
      </c>
      <c r="W226" s="88">
        <v>208</v>
      </c>
      <c r="X226" s="89">
        <v>205</v>
      </c>
      <c r="Z226" s="662"/>
      <c r="AA226" s="667"/>
      <c r="AB226" s="90" t="str">
        <f>+AB224</f>
        <v>48-XL</v>
      </c>
      <c r="AC226" s="87">
        <v>231.99668028847532</v>
      </c>
      <c r="AD226" s="88">
        <v>228</v>
      </c>
      <c r="AE226" s="88">
        <v>224</v>
      </c>
      <c r="AF226" s="88">
        <v>220</v>
      </c>
      <c r="AG226" s="88">
        <v>216</v>
      </c>
      <c r="AH226" s="88">
        <v>212</v>
      </c>
      <c r="AI226" s="88">
        <v>209</v>
      </c>
      <c r="AJ226" s="89">
        <v>205.34647851698429</v>
      </c>
      <c r="AL226" s="662"/>
      <c r="AM226" s="667"/>
      <c r="AN226" s="90" t="str">
        <f>+AN224</f>
        <v>48-XL</v>
      </c>
      <c r="AO226" s="87">
        <v>232</v>
      </c>
      <c r="AP226" s="88">
        <v>227</v>
      </c>
      <c r="AQ226" s="88">
        <v>222</v>
      </c>
      <c r="AR226" s="88">
        <v>217</v>
      </c>
      <c r="AS226" s="88">
        <v>213</v>
      </c>
      <c r="AT226" s="88">
        <v>208</v>
      </c>
      <c r="AU226" s="88">
        <v>203</v>
      </c>
      <c r="AV226" s="89">
        <v>199</v>
      </c>
    </row>
    <row r="227" spans="1:48">
      <c r="A227">
        <v>227</v>
      </c>
      <c r="B227" s="662"/>
      <c r="C227" s="664">
        <v>200</v>
      </c>
      <c r="D227" s="78" t="s">
        <v>133</v>
      </c>
      <c r="E227" s="83">
        <v>233</v>
      </c>
      <c r="F227" s="84">
        <v>228</v>
      </c>
      <c r="G227" s="84">
        <v>223</v>
      </c>
      <c r="H227" s="84">
        <v>218</v>
      </c>
      <c r="I227" s="84">
        <v>214</v>
      </c>
      <c r="J227" s="84">
        <v>209</v>
      </c>
      <c r="K227" s="84">
        <v>204</v>
      </c>
      <c r="L227" s="85">
        <v>200</v>
      </c>
      <c r="N227" s="662"/>
      <c r="O227" s="664">
        <f>+O225+10</f>
        <v>200</v>
      </c>
      <c r="P227" s="78" t="s">
        <v>133</v>
      </c>
      <c r="Q227" s="83">
        <v>233</v>
      </c>
      <c r="R227" s="84">
        <v>228</v>
      </c>
      <c r="S227" s="84">
        <v>223</v>
      </c>
      <c r="T227" s="84">
        <v>218</v>
      </c>
      <c r="U227" s="84">
        <v>214</v>
      </c>
      <c r="V227" s="84">
        <v>209</v>
      </c>
      <c r="W227" s="84">
        <v>204</v>
      </c>
      <c r="X227" s="85">
        <v>200</v>
      </c>
      <c r="Z227" s="662"/>
      <c r="AA227" s="664">
        <f>+AA225+10</f>
        <v>200</v>
      </c>
      <c r="AB227" s="78" t="s">
        <v>133</v>
      </c>
      <c r="AC227" s="83">
        <v>231.22560314645585</v>
      </c>
      <c r="AD227" s="84">
        <v>226</v>
      </c>
      <c r="AE227" s="84">
        <v>222</v>
      </c>
      <c r="AF227" s="84">
        <v>218</v>
      </c>
      <c r="AG227" s="84">
        <v>213</v>
      </c>
      <c r="AH227" s="84">
        <v>209</v>
      </c>
      <c r="AI227" s="84">
        <v>204</v>
      </c>
      <c r="AJ227" s="85">
        <v>200.37941769472243</v>
      </c>
      <c r="AL227" s="662"/>
      <c r="AM227" s="664">
        <f>+AM225+10</f>
        <v>200</v>
      </c>
      <c r="AN227" s="78" t="s">
        <v>133</v>
      </c>
      <c r="AO227" s="83">
        <v>231</v>
      </c>
      <c r="AP227" s="84">
        <v>226</v>
      </c>
      <c r="AQ227" s="84">
        <v>222</v>
      </c>
      <c r="AR227" s="84">
        <v>217</v>
      </c>
      <c r="AS227" s="84">
        <v>213</v>
      </c>
      <c r="AT227" s="84">
        <v>208</v>
      </c>
      <c r="AU227" s="84">
        <v>204</v>
      </c>
      <c r="AV227" s="85">
        <v>200</v>
      </c>
    </row>
    <row r="228" spans="1:48" ht="15" thickBot="1">
      <c r="A228">
        <v>228</v>
      </c>
      <c r="B228" s="663"/>
      <c r="C228" s="665"/>
      <c r="D228" s="82" t="s">
        <v>136</v>
      </c>
      <c r="E228" s="189">
        <v>233</v>
      </c>
      <c r="F228" s="186">
        <v>231</v>
      </c>
      <c r="G228" s="186">
        <v>229</v>
      </c>
      <c r="H228" s="186">
        <v>227</v>
      </c>
      <c r="I228" s="186">
        <v>226</v>
      </c>
      <c r="J228" s="186">
        <v>224</v>
      </c>
      <c r="K228" s="186">
        <v>222</v>
      </c>
      <c r="L228" s="185">
        <v>221</v>
      </c>
      <c r="N228" s="663"/>
      <c r="O228" s="665"/>
      <c r="P228" s="82" t="s">
        <v>136</v>
      </c>
      <c r="Q228" s="189">
        <v>233</v>
      </c>
      <c r="R228" s="186">
        <v>231</v>
      </c>
      <c r="S228" s="186">
        <v>229</v>
      </c>
      <c r="T228" s="186">
        <v>227</v>
      </c>
      <c r="U228" s="186">
        <v>226</v>
      </c>
      <c r="V228" s="186">
        <v>224</v>
      </c>
      <c r="W228" s="186">
        <v>222</v>
      </c>
      <c r="X228" s="185">
        <v>221</v>
      </c>
      <c r="Z228" s="663"/>
      <c r="AA228" s="665"/>
      <c r="AB228" s="82" t="s">
        <v>136</v>
      </c>
      <c r="AC228" s="189">
        <v>232.17581058177836</v>
      </c>
      <c r="AD228" s="186">
        <v>230</v>
      </c>
      <c r="AE228" s="186">
        <v>229</v>
      </c>
      <c r="AF228" s="186">
        <v>227</v>
      </c>
      <c r="AG228" s="186">
        <v>226</v>
      </c>
      <c r="AH228" s="186">
        <v>224</v>
      </c>
      <c r="AI228" s="186">
        <v>223</v>
      </c>
      <c r="AJ228" s="185">
        <v>221.49519115551334</v>
      </c>
      <c r="AL228" s="663"/>
      <c r="AM228" s="665"/>
      <c r="AN228" s="82" t="s">
        <v>136</v>
      </c>
      <c r="AO228" s="189">
        <v>232</v>
      </c>
      <c r="AP228" s="186">
        <v>230</v>
      </c>
      <c r="AQ228" s="186">
        <v>228</v>
      </c>
      <c r="AR228" s="186">
        <v>227</v>
      </c>
      <c r="AS228" s="186">
        <v>225</v>
      </c>
      <c r="AT228" s="186">
        <v>224</v>
      </c>
      <c r="AU228" s="186">
        <v>222</v>
      </c>
      <c r="AV228" s="185">
        <v>221</v>
      </c>
    </row>
    <row r="229" spans="1:48">
      <c r="A229">
        <v>229</v>
      </c>
    </row>
    <row r="230" spans="1:48">
      <c r="A230">
        <v>230</v>
      </c>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1112</v>
      </c>
      <c r="C236" s="650"/>
      <c r="D236" s="651"/>
      <c r="E236" s="649" t="s">
        <v>1138</v>
      </c>
      <c r="F236" s="650"/>
      <c r="G236" s="650"/>
      <c r="H236" s="650"/>
      <c r="I236" s="650"/>
      <c r="J236" s="650"/>
      <c r="K236" s="650"/>
      <c r="L236" s="651"/>
      <c r="N236" s="649" t="s">
        <v>1114</v>
      </c>
      <c r="O236" s="650"/>
      <c r="P236" s="651"/>
      <c r="Q236" s="649" t="s">
        <v>1138</v>
      </c>
      <c r="R236" s="650"/>
      <c r="S236" s="650"/>
      <c r="T236" s="650"/>
      <c r="U236" s="650"/>
      <c r="V236" s="650"/>
      <c r="W236" s="650"/>
      <c r="X236" s="651"/>
      <c r="Z236" s="649" t="s">
        <v>1115</v>
      </c>
      <c r="AA236" s="650"/>
      <c r="AB236" s="651"/>
      <c r="AC236" s="649" t="s">
        <v>1138</v>
      </c>
      <c r="AD236" s="650"/>
      <c r="AE236" s="650"/>
      <c r="AF236" s="650"/>
      <c r="AG236" s="650"/>
      <c r="AH236" s="650"/>
      <c r="AI236" s="650"/>
      <c r="AJ236" s="651"/>
      <c r="AL236" s="649" t="s">
        <v>1116</v>
      </c>
      <c r="AM236" s="650"/>
      <c r="AN236" s="651"/>
      <c r="AO236" s="649" t="s">
        <v>1138</v>
      </c>
      <c r="AP236" s="650"/>
      <c r="AQ236" s="650"/>
      <c r="AR236" s="650"/>
      <c r="AS236" s="650"/>
      <c r="AT236" s="650"/>
      <c r="AU236" s="650"/>
      <c r="AV236" s="651"/>
    </row>
    <row r="237" spans="1:48" ht="15.75" customHeight="1">
      <c r="A237">
        <v>237</v>
      </c>
      <c r="B237" s="652" t="s">
        <v>1129</v>
      </c>
      <c r="C237" s="652" t="s">
        <v>634</v>
      </c>
      <c r="D237" s="669" t="s">
        <v>1119</v>
      </c>
      <c r="E237" s="676" t="s">
        <v>1120</v>
      </c>
      <c r="F237" s="677"/>
      <c r="G237" s="677"/>
      <c r="H237" s="677"/>
      <c r="I237" s="677"/>
      <c r="J237" s="677"/>
      <c r="K237" s="677"/>
      <c r="L237" s="678"/>
      <c r="N237" s="652" t="s">
        <v>1129</v>
      </c>
      <c r="O237" s="652" t="s">
        <v>634</v>
      </c>
      <c r="P237" s="669" t="s">
        <v>1119</v>
      </c>
      <c r="Q237" s="676" t="s">
        <v>1120</v>
      </c>
      <c r="R237" s="677"/>
      <c r="S237" s="677"/>
      <c r="T237" s="677"/>
      <c r="U237" s="677"/>
      <c r="V237" s="677"/>
      <c r="W237" s="677"/>
      <c r="X237" s="678"/>
      <c r="Z237" s="652" t="s">
        <v>1129</v>
      </c>
      <c r="AA237" s="652" t="s">
        <v>634</v>
      </c>
      <c r="AB237" s="669" t="s">
        <v>1119</v>
      </c>
      <c r="AC237" s="676" t="s">
        <v>1120</v>
      </c>
      <c r="AD237" s="677"/>
      <c r="AE237" s="677"/>
      <c r="AF237" s="677"/>
      <c r="AG237" s="677"/>
      <c r="AH237" s="677"/>
      <c r="AI237" s="677"/>
      <c r="AJ237" s="678"/>
      <c r="AL237" s="652" t="s">
        <v>1129</v>
      </c>
      <c r="AM237" s="652" t="s">
        <v>634</v>
      </c>
      <c r="AN237" s="669" t="s">
        <v>1119</v>
      </c>
      <c r="AO237" s="676" t="s">
        <v>1120</v>
      </c>
      <c r="AP237" s="677"/>
      <c r="AQ237" s="677"/>
      <c r="AR237" s="677"/>
      <c r="AS237" s="677"/>
      <c r="AT237" s="677"/>
      <c r="AU237" s="677"/>
      <c r="AV237" s="678"/>
    </row>
    <row r="238" spans="1:48" ht="15" customHeight="1" thickBot="1">
      <c r="A238">
        <v>238</v>
      </c>
      <c r="B238" s="668"/>
      <c r="C238" s="668"/>
      <c r="D238" s="670"/>
      <c r="E238" s="679"/>
      <c r="F238" s="680"/>
      <c r="G238" s="680"/>
      <c r="H238" s="680"/>
      <c r="I238" s="680"/>
      <c r="J238" s="680"/>
      <c r="K238" s="680"/>
      <c r="L238" s="681"/>
      <c r="N238" s="668"/>
      <c r="O238" s="668"/>
      <c r="P238" s="670"/>
      <c r="Q238" s="679"/>
      <c r="R238" s="680"/>
      <c r="S238" s="680"/>
      <c r="T238" s="680"/>
      <c r="U238" s="680"/>
      <c r="V238" s="680"/>
      <c r="W238" s="680"/>
      <c r="X238" s="681"/>
      <c r="Z238" s="668"/>
      <c r="AA238" s="668"/>
      <c r="AB238" s="670"/>
      <c r="AC238" s="679"/>
      <c r="AD238" s="680"/>
      <c r="AE238" s="680"/>
      <c r="AF238" s="680"/>
      <c r="AG238" s="680"/>
      <c r="AH238" s="680"/>
      <c r="AI238" s="680"/>
      <c r="AJ238" s="681"/>
      <c r="AL238" s="668"/>
      <c r="AM238" s="668"/>
      <c r="AN238" s="670"/>
      <c r="AO238" s="679"/>
      <c r="AP238" s="680"/>
      <c r="AQ238" s="680"/>
      <c r="AR238" s="680"/>
      <c r="AS238" s="680"/>
      <c r="AT238" s="680"/>
      <c r="AU238" s="680"/>
      <c r="AV238" s="681"/>
    </row>
    <row r="239" spans="1:48" ht="15" thickBot="1">
      <c r="A239">
        <v>239</v>
      </c>
      <c r="B239" s="653"/>
      <c r="C239" s="653"/>
      <c r="D239" s="671"/>
      <c r="E239" s="75">
        <v>0</v>
      </c>
      <c r="F239" s="76">
        <v>500</v>
      </c>
      <c r="G239" s="76">
        <v>1000</v>
      </c>
      <c r="H239" s="76">
        <v>1500</v>
      </c>
      <c r="I239" s="76">
        <v>2000</v>
      </c>
      <c r="J239" s="76">
        <v>2500</v>
      </c>
      <c r="K239" s="76">
        <v>3000</v>
      </c>
      <c r="L239" s="77">
        <v>3500</v>
      </c>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
        <v>1139</v>
      </c>
      <c r="C240" s="664">
        <v>100</v>
      </c>
      <c r="D240" s="78" t="s">
        <v>133</v>
      </c>
      <c r="E240" s="79">
        <v>71</v>
      </c>
      <c r="F240" s="80">
        <v>71</v>
      </c>
      <c r="G240" s="80">
        <v>72</v>
      </c>
      <c r="H240" s="80">
        <v>73</v>
      </c>
      <c r="I240" s="80">
        <v>73</v>
      </c>
      <c r="J240" s="80">
        <v>74</v>
      </c>
      <c r="K240" s="80">
        <v>75</v>
      </c>
      <c r="L240" s="81">
        <v>76</v>
      </c>
      <c r="N240" s="661" t="s">
        <v>1139</v>
      </c>
      <c r="O240" s="664">
        <v>100</v>
      </c>
      <c r="P240" s="78" t="s">
        <v>133</v>
      </c>
      <c r="Q240" s="79">
        <v>110</v>
      </c>
      <c r="R240" s="80">
        <v>111</v>
      </c>
      <c r="S240" s="80">
        <v>112</v>
      </c>
      <c r="T240" s="80">
        <v>113</v>
      </c>
      <c r="U240" s="80">
        <v>115</v>
      </c>
      <c r="V240" s="80">
        <v>116</v>
      </c>
      <c r="W240" s="80">
        <v>117</v>
      </c>
      <c r="X240" s="81">
        <v>119</v>
      </c>
      <c r="Z240" s="661" t="s">
        <v>1139</v>
      </c>
      <c r="AA240" s="664">
        <v>100</v>
      </c>
      <c r="AB240" s="78" t="s">
        <v>133</v>
      </c>
      <c r="AC240" s="79">
        <v>170.17730386760684</v>
      </c>
      <c r="AD240" s="80">
        <v>171</v>
      </c>
      <c r="AE240" s="80">
        <v>172</v>
      </c>
      <c r="AF240" s="80">
        <v>173</v>
      </c>
      <c r="AG240" s="80">
        <v>174</v>
      </c>
      <c r="AH240" s="80">
        <v>175</v>
      </c>
      <c r="AI240" s="80">
        <v>176</v>
      </c>
      <c r="AJ240" s="81">
        <v>177.95279364295519</v>
      </c>
      <c r="AL240" s="661" t="s">
        <v>1139</v>
      </c>
      <c r="AM240" s="664">
        <v>100</v>
      </c>
      <c r="AN240" s="78" t="s">
        <v>133</v>
      </c>
      <c r="AO240" s="79">
        <v>180</v>
      </c>
      <c r="AP240" s="80">
        <v>180</v>
      </c>
      <c r="AQ240" s="80">
        <v>180</v>
      </c>
      <c r="AR240" s="80">
        <v>180</v>
      </c>
      <c r="AS240" s="80">
        <v>180</v>
      </c>
      <c r="AT240" s="80">
        <v>180</v>
      </c>
      <c r="AU240" s="80">
        <v>180</v>
      </c>
      <c r="AV240" s="81">
        <v>180</v>
      </c>
    </row>
    <row r="241" spans="1:48" ht="15" thickBot="1">
      <c r="A241">
        <v>241</v>
      </c>
      <c r="B241" s="662"/>
      <c r="C241" s="665"/>
      <c r="D241" s="82" t="s">
        <v>136</v>
      </c>
      <c r="E241" s="83">
        <v>75</v>
      </c>
      <c r="F241" s="84">
        <v>75</v>
      </c>
      <c r="G241" s="84">
        <v>76</v>
      </c>
      <c r="H241" s="84">
        <v>77</v>
      </c>
      <c r="I241" s="84">
        <v>78</v>
      </c>
      <c r="J241" s="84">
        <v>79</v>
      </c>
      <c r="K241" s="84">
        <v>80</v>
      </c>
      <c r="L241" s="85">
        <v>81</v>
      </c>
      <c r="N241" s="662"/>
      <c r="O241" s="665"/>
      <c r="P241" s="82" t="s">
        <v>136</v>
      </c>
      <c r="Q241" s="83">
        <v>118</v>
      </c>
      <c r="R241" s="84">
        <v>119</v>
      </c>
      <c r="S241" s="84">
        <v>120</v>
      </c>
      <c r="T241" s="84">
        <v>122</v>
      </c>
      <c r="U241" s="84">
        <v>123</v>
      </c>
      <c r="V241" s="84">
        <v>125</v>
      </c>
      <c r="W241" s="84">
        <v>126</v>
      </c>
      <c r="X241" s="85">
        <v>128</v>
      </c>
      <c r="Z241" s="662"/>
      <c r="AA241" s="665"/>
      <c r="AB241" s="82" t="s">
        <v>136</v>
      </c>
      <c r="AC241" s="83">
        <v>178.64952490591375</v>
      </c>
      <c r="AD241" s="84">
        <v>178</v>
      </c>
      <c r="AE241" s="84">
        <v>178</v>
      </c>
      <c r="AF241" s="84">
        <v>178</v>
      </c>
      <c r="AG241" s="84">
        <v>178</v>
      </c>
      <c r="AH241" s="84">
        <v>178</v>
      </c>
      <c r="AI241" s="84">
        <v>178</v>
      </c>
      <c r="AJ241" s="85">
        <v>178.64952490591375</v>
      </c>
      <c r="AL241" s="662"/>
      <c r="AM241" s="665"/>
      <c r="AN241" s="82" t="s">
        <v>136</v>
      </c>
      <c r="AO241" s="83">
        <v>179</v>
      </c>
      <c r="AP241" s="84">
        <v>179</v>
      </c>
      <c r="AQ241" s="84">
        <v>179</v>
      </c>
      <c r="AR241" s="84">
        <v>179</v>
      </c>
      <c r="AS241" s="84">
        <v>179</v>
      </c>
      <c r="AT241" s="84">
        <v>179</v>
      </c>
      <c r="AU241" s="84">
        <v>179</v>
      </c>
      <c r="AV241" s="85">
        <v>179</v>
      </c>
    </row>
    <row r="242" spans="1:48">
      <c r="A242">
        <v>242</v>
      </c>
      <c r="B242" s="662"/>
      <c r="C242" s="666">
        <v>110</v>
      </c>
      <c r="D242" s="86" t="s">
        <v>133</v>
      </c>
      <c r="E242" s="87">
        <v>67</v>
      </c>
      <c r="F242" s="88">
        <v>68</v>
      </c>
      <c r="G242" s="88">
        <v>69</v>
      </c>
      <c r="H242" s="88">
        <v>70</v>
      </c>
      <c r="I242" s="88">
        <v>71</v>
      </c>
      <c r="J242" s="88">
        <v>72</v>
      </c>
      <c r="K242" s="88">
        <v>73</v>
      </c>
      <c r="L242" s="89">
        <v>74</v>
      </c>
      <c r="N242" s="662"/>
      <c r="O242" s="666">
        <v>110</v>
      </c>
      <c r="P242" s="86" t="str">
        <f>+P240</f>
        <v>48-X</v>
      </c>
      <c r="Q242" s="87">
        <v>104</v>
      </c>
      <c r="R242" s="88">
        <v>105</v>
      </c>
      <c r="S242" s="88">
        <v>107</v>
      </c>
      <c r="T242" s="88">
        <v>108</v>
      </c>
      <c r="U242" s="88">
        <v>110</v>
      </c>
      <c r="V242" s="88">
        <v>111</v>
      </c>
      <c r="W242" s="88">
        <v>113</v>
      </c>
      <c r="X242" s="89">
        <v>115</v>
      </c>
      <c r="Z242" s="662"/>
      <c r="AA242" s="666">
        <v>110</v>
      </c>
      <c r="AB242" s="86" t="str">
        <f>+AB240</f>
        <v>48-X</v>
      </c>
      <c r="AC242" s="87">
        <v>161.62374727063471</v>
      </c>
      <c r="AD242" s="88">
        <v>163</v>
      </c>
      <c r="AE242" s="88">
        <v>166</v>
      </c>
      <c r="AF242" s="88">
        <v>168</v>
      </c>
      <c r="AG242" s="88">
        <v>170</v>
      </c>
      <c r="AH242" s="88">
        <v>173</v>
      </c>
      <c r="AI242" s="88">
        <v>175</v>
      </c>
      <c r="AJ242" s="89">
        <v>177.95279364295519</v>
      </c>
      <c r="AL242" s="662"/>
      <c r="AM242" s="666">
        <v>110</v>
      </c>
      <c r="AN242" s="86" t="str">
        <f>+AN240</f>
        <v>48-X</v>
      </c>
      <c r="AO242" s="87">
        <v>180</v>
      </c>
      <c r="AP242" s="88">
        <v>180</v>
      </c>
      <c r="AQ242" s="88">
        <v>180</v>
      </c>
      <c r="AR242" s="88">
        <v>180</v>
      </c>
      <c r="AS242" s="88">
        <v>180</v>
      </c>
      <c r="AT242" s="88">
        <v>180</v>
      </c>
      <c r="AU242" s="88">
        <v>180</v>
      </c>
      <c r="AV242" s="89">
        <v>180</v>
      </c>
    </row>
    <row r="243" spans="1:48" ht="15" thickBot="1">
      <c r="A243">
        <v>243</v>
      </c>
      <c r="B243" s="662"/>
      <c r="C243" s="667"/>
      <c r="D243" s="90" t="s">
        <v>136</v>
      </c>
      <c r="E243" s="87">
        <v>73</v>
      </c>
      <c r="F243" s="88">
        <v>73</v>
      </c>
      <c r="G243" s="88">
        <v>74</v>
      </c>
      <c r="H243" s="88">
        <v>75</v>
      </c>
      <c r="I243" s="88">
        <v>76</v>
      </c>
      <c r="J243" s="88">
        <v>77</v>
      </c>
      <c r="K243" s="88">
        <v>78</v>
      </c>
      <c r="L243" s="89">
        <v>79</v>
      </c>
      <c r="N243" s="662"/>
      <c r="O243" s="667"/>
      <c r="P243" s="90" t="str">
        <f>+P241</f>
        <v>48-XL</v>
      </c>
      <c r="Q243" s="87">
        <v>114</v>
      </c>
      <c r="R243" s="88">
        <v>115</v>
      </c>
      <c r="S243" s="88">
        <v>116</v>
      </c>
      <c r="T243" s="88">
        <v>118</v>
      </c>
      <c r="U243" s="88">
        <v>119</v>
      </c>
      <c r="V243" s="88">
        <v>121</v>
      </c>
      <c r="W243" s="88">
        <v>122</v>
      </c>
      <c r="X243" s="89">
        <v>124</v>
      </c>
      <c r="Z243" s="662"/>
      <c r="AA243" s="667"/>
      <c r="AB243" s="90" t="str">
        <f>+AB241</f>
        <v>48-XL</v>
      </c>
      <c r="AC243" s="87">
        <v>177.87598010309486</v>
      </c>
      <c r="AD243" s="88">
        <v>177</v>
      </c>
      <c r="AE243" s="88">
        <v>178</v>
      </c>
      <c r="AF243" s="88">
        <v>178</v>
      </c>
      <c r="AG243" s="88">
        <v>178</v>
      </c>
      <c r="AH243" s="88">
        <v>178</v>
      </c>
      <c r="AI243" s="88">
        <v>178</v>
      </c>
      <c r="AJ243" s="89">
        <v>178.64952490591375</v>
      </c>
      <c r="AL243" s="662"/>
      <c r="AM243" s="667"/>
      <c r="AN243" s="90" t="str">
        <f>+AN241</f>
        <v>48-XL</v>
      </c>
      <c r="AO243" s="87">
        <v>179</v>
      </c>
      <c r="AP243" s="88">
        <v>179</v>
      </c>
      <c r="AQ243" s="88">
        <v>179</v>
      </c>
      <c r="AR243" s="88">
        <v>179</v>
      </c>
      <c r="AS243" s="88">
        <v>179</v>
      </c>
      <c r="AT243" s="88">
        <v>179</v>
      </c>
      <c r="AU243" s="88">
        <v>179</v>
      </c>
      <c r="AV243" s="89">
        <v>179</v>
      </c>
    </row>
    <row r="244" spans="1:48">
      <c r="A244">
        <v>244</v>
      </c>
      <c r="B244" s="662"/>
      <c r="C244" s="664">
        <v>120</v>
      </c>
      <c r="D244" s="78" t="s">
        <v>133</v>
      </c>
      <c r="E244" s="83">
        <v>64</v>
      </c>
      <c r="F244" s="84">
        <v>65</v>
      </c>
      <c r="G244" s="84">
        <v>66</v>
      </c>
      <c r="H244" s="84">
        <v>67</v>
      </c>
      <c r="I244" s="84">
        <v>68</v>
      </c>
      <c r="J244" s="84">
        <v>69</v>
      </c>
      <c r="K244" s="84">
        <v>70</v>
      </c>
      <c r="L244" s="85">
        <v>71</v>
      </c>
      <c r="N244" s="662"/>
      <c r="O244" s="664">
        <f>+O242+10</f>
        <v>120</v>
      </c>
      <c r="P244" s="78" t="s">
        <v>133</v>
      </c>
      <c r="Q244" s="83">
        <v>99</v>
      </c>
      <c r="R244" s="84">
        <v>100</v>
      </c>
      <c r="S244" s="84">
        <v>102</v>
      </c>
      <c r="T244" s="84">
        <v>104</v>
      </c>
      <c r="U244" s="84">
        <v>105</v>
      </c>
      <c r="V244" s="84">
        <v>107</v>
      </c>
      <c r="W244" s="84">
        <v>109</v>
      </c>
      <c r="X244" s="85">
        <v>111</v>
      </c>
      <c r="Z244" s="662"/>
      <c r="AA244" s="664">
        <f>+AA242+10</f>
        <v>120</v>
      </c>
      <c r="AB244" s="78" t="s">
        <v>133</v>
      </c>
      <c r="AC244" s="83">
        <v>153.13230765240704</v>
      </c>
      <c r="AD244" s="84">
        <v>156</v>
      </c>
      <c r="AE244" s="84">
        <v>158</v>
      </c>
      <c r="AF244" s="84">
        <v>161</v>
      </c>
      <c r="AG244" s="84">
        <v>164</v>
      </c>
      <c r="AH244" s="84">
        <v>167</v>
      </c>
      <c r="AI244" s="84">
        <v>170</v>
      </c>
      <c r="AJ244" s="85">
        <v>173.28694546576364</v>
      </c>
      <c r="AL244" s="662"/>
      <c r="AM244" s="664">
        <f>+AM242+10</f>
        <v>120</v>
      </c>
      <c r="AN244" s="78" t="s">
        <v>133</v>
      </c>
      <c r="AO244" s="83">
        <v>180</v>
      </c>
      <c r="AP244" s="84">
        <v>180</v>
      </c>
      <c r="AQ244" s="84">
        <v>180</v>
      </c>
      <c r="AR244" s="84">
        <v>180</v>
      </c>
      <c r="AS244" s="84">
        <v>180</v>
      </c>
      <c r="AT244" s="84">
        <v>180</v>
      </c>
      <c r="AU244" s="84">
        <v>180</v>
      </c>
      <c r="AV244" s="85">
        <v>180</v>
      </c>
    </row>
    <row r="245" spans="1:48" ht="15" thickBot="1">
      <c r="A245">
        <v>245</v>
      </c>
      <c r="B245" s="662"/>
      <c r="C245" s="665"/>
      <c r="D245" s="82" t="s">
        <v>136</v>
      </c>
      <c r="E245" s="83">
        <v>70</v>
      </c>
      <c r="F245" s="84">
        <v>70</v>
      </c>
      <c r="G245" s="84">
        <v>71</v>
      </c>
      <c r="H245" s="84">
        <v>72</v>
      </c>
      <c r="I245" s="84">
        <v>73</v>
      </c>
      <c r="J245" s="84">
        <v>74</v>
      </c>
      <c r="K245" s="84">
        <v>75</v>
      </c>
      <c r="L245" s="85">
        <v>76</v>
      </c>
      <c r="N245" s="662"/>
      <c r="O245" s="665"/>
      <c r="P245" s="82" t="s">
        <v>136</v>
      </c>
      <c r="Q245" s="83">
        <v>110</v>
      </c>
      <c r="R245" s="84">
        <v>111</v>
      </c>
      <c r="S245" s="84">
        <v>112</v>
      </c>
      <c r="T245" s="84">
        <v>114</v>
      </c>
      <c r="U245" s="84">
        <v>115</v>
      </c>
      <c r="V245" s="84">
        <v>117</v>
      </c>
      <c r="W245" s="84">
        <v>118</v>
      </c>
      <c r="X245" s="85">
        <v>120</v>
      </c>
      <c r="Z245" s="662"/>
      <c r="AA245" s="665"/>
      <c r="AB245" s="82" t="s">
        <v>136</v>
      </c>
      <c r="AC245" s="83">
        <v>172.23996439682378</v>
      </c>
      <c r="AD245" s="84">
        <v>173</v>
      </c>
      <c r="AE245" s="84">
        <v>174</v>
      </c>
      <c r="AF245" s="84">
        <v>174</v>
      </c>
      <c r="AG245" s="84">
        <v>175</v>
      </c>
      <c r="AH245" s="84">
        <v>176</v>
      </c>
      <c r="AI245" s="84">
        <v>177</v>
      </c>
      <c r="AJ245" s="85">
        <v>178.64952490591375</v>
      </c>
      <c r="AL245" s="662"/>
      <c r="AM245" s="665"/>
      <c r="AN245" s="82" t="s">
        <v>136</v>
      </c>
      <c r="AO245" s="83">
        <v>179</v>
      </c>
      <c r="AP245" s="84">
        <v>179</v>
      </c>
      <c r="AQ245" s="84">
        <v>179</v>
      </c>
      <c r="AR245" s="84">
        <v>179</v>
      </c>
      <c r="AS245" s="84">
        <v>179</v>
      </c>
      <c r="AT245" s="84">
        <v>179</v>
      </c>
      <c r="AU245" s="84">
        <v>179</v>
      </c>
      <c r="AV245" s="85">
        <v>179</v>
      </c>
    </row>
    <row r="246" spans="1:48">
      <c r="A246">
        <v>246</v>
      </c>
      <c r="B246" s="662"/>
      <c r="C246" s="666">
        <v>130</v>
      </c>
      <c r="D246" s="86" t="s">
        <v>133</v>
      </c>
      <c r="E246" s="87">
        <v>61</v>
      </c>
      <c r="F246" s="88">
        <v>62</v>
      </c>
      <c r="G246" s="88">
        <v>63</v>
      </c>
      <c r="H246" s="88">
        <v>64</v>
      </c>
      <c r="I246" s="88">
        <v>65</v>
      </c>
      <c r="J246" s="88">
        <v>66</v>
      </c>
      <c r="K246" s="88">
        <v>67</v>
      </c>
      <c r="L246" s="89">
        <v>69</v>
      </c>
      <c r="N246" s="662"/>
      <c r="O246" s="666">
        <f>+O244+10</f>
        <v>130</v>
      </c>
      <c r="P246" s="86" t="str">
        <f>+P244</f>
        <v>48-X</v>
      </c>
      <c r="Q246" s="87">
        <v>95</v>
      </c>
      <c r="R246" s="88">
        <v>96</v>
      </c>
      <c r="S246" s="88">
        <v>98</v>
      </c>
      <c r="T246" s="88">
        <v>100</v>
      </c>
      <c r="U246" s="88">
        <v>101</v>
      </c>
      <c r="V246" s="88">
        <v>103</v>
      </c>
      <c r="W246" s="88">
        <v>105</v>
      </c>
      <c r="X246" s="89">
        <v>107</v>
      </c>
      <c r="Z246" s="662"/>
      <c r="AA246" s="666">
        <f>+AA244+10</f>
        <v>130</v>
      </c>
      <c r="AB246" s="86" t="str">
        <f>+AB244</f>
        <v>48-X</v>
      </c>
      <c r="AC246" s="87">
        <v>146.20698172430545</v>
      </c>
      <c r="AD246" s="88">
        <v>149</v>
      </c>
      <c r="AE246" s="88">
        <v>151</v>
      </c>
      <c r="AF246" s="88">
        <v>154</v>
      </c>
      <c r="AG246" s="88">
        <v>157</v>
      </c>
      <c r="AH246" s="88">
        <v>160</v>
      </c>
      <c r="AI246" s="88">
        <v>163</v>
      </c>
      <c r="AJ246" s="89">
        <v>166.27498397846207</v>
      </c>
      <c r="AL246" s="662"/>
      <c r="AM246" s="666">
        <f>+AM244+10</f>
        <v>130</v>
      </c>
      <c r="AN246" s="86" t="str">
        <f>+AN244</f>
        <v>48-X</v>
      </c>
      <c r="AO246" s="87">
        <v>178</v>
      </c>
      <c r="AP246" s="88">
        <v>178</v>
      </c>
      <c r="AQ246" s="88">
        <v>178</v>
      </c>
      <c r="AR246" s="88">
        <v>178</v>
      </c>
      <c r="AS246" s="88">
        <v>179</v>
      </c>
      <c r="AT246" s="88">
        <v>179</v>
      </c>
      <c r="AU246" s="88">
        <v>179</v>
      </c>
      <c r="AV246" s="89">
        <v>180</v>
      </c>
    </row>
    <row r="247" spans="1:48" ht="15" thickBot="1">
      <c r="A247">
        <v>247</v>
      </c>
      <c r="B247" s="662"/>
      <c r="C247" s="667"/>
      <c r="D247" s="90" t="s">
        <v>136</v>
      </c>
      <c r="E247" s="87">
        <v>68</v>
      </c>
      <c r="F247" s="88">
        <v>68</v>
      </c>
      <c r="G247" s="88">
        <v>69</v>
      </c>
      <c r="H247" s="88">
        <v>70</v>
      </c>
      <c r="I247" s="88">
        <v>71</v>
      </c>
      <c r="J247" s="88">
        <v>72</v>
      </c>
      <c r="K247" s="88">
        <v>73</v>
      </c>
      <c r="L247" s="89">
        <v>74</v>
      </c>
      <c r="N247" s="662"/>
      <c r="O247" s="667"/>
      <c r="P247" s="90" t="str">
        <f>+P245</f>
        <v>48-XL</v>
      </c>
      <c r="Q247" s="87">
        <v>107</v>
      </c>
      <c r="R247" s="88">
        <v>108</v>
      </c>
      <c r="S247" s="88">
        <v>109</v>
      </c>
      <c r="T247" s="88">
        <v>110</v>
      </c>
      <c r="U247" s="88">
        <v>112</v>
      </c>
      <c r="V247" s="88">
        <v>113</v>
      </c>
      <c r="W247" s="88">
        <v>114</v>
      </c>
      <c r="X247" s="89">
        <v>116</v>
      </c>
      <c r="Z247" s="662"/>
      <c r="AA247" s="667"/>
      <c r="AB247" s="90" t="str">
        <f>+AB245</f>
        <v>48-XL</v>
      </c>
      <c r="AC247" s="87">
        <v>166.70320214093402</v>
      </c>
      <c r="AD247" s="88">
        <v>168</v>
      </c>
      <c r="AE247" s="88">
        <v>170</v>
      </c>
      <c r="AF247" s="88">
        <v>171</v>
      </c>
      <c r="AG247" s="88">
        <v>173</v>
      </c>
      <c r="AH247" s="88">
        <v>175</v>
      </c>
      <c r="AI247" s="88">
        <v>176</v>
      </c>
      <c r="AJ247" s="89">
        <v>178.64952490591375</v>
      </c>
      <c r="AL247" s="662"/>
      <c r="AM247" s="667"/>
      <c r="AN247" s="90" t="str">
        <f>+AN245</f>
        <v>48-XL</v>
      </c>
      <c r="AO247" s="87">
        <v>179</v>
      </c>
      <c r="AP247" s="88">
        <v>179</v>
      </c>
      <c r="AQ247" s="88">
        <v>179</v>
      </c>
      <c r="AR247" s="88">
        <v>179</v>
      </c>
      <c r="AS247" s="88">
        <v>179</v>
      </c>
      <c r="AT247" s="88">
        <v>179</v>
      </c>
      <c r="AU247" s="88">
        <v>179</v>
      </c>
      <c r="AV247" s="89">
        <v>179</v>
      </c>
    </row>
    <row r="248" spans="1:48">
      <c r="A248">
        <v>248</v>
      </c>
      <c r="B248" s="662"/>
      <c r="C248" s="664">
        <v>140</v>
      </c>
      <c r="D248" s="78" t="s">
        <v>133</v>
      </c>
      <c r="E248" s="83">
        <v>64</v>
      </c>
      <c r="F248" s="84">
        <v>64</v>
      </c>
      <c r="G248" s="84">
        <v>64</v>
      </c>
      <c r="H248" s="84">
        <v>64</v>
      </c>
      <c r="I248" s="84">
        <v>65</v>
      </c>
      <c r="J248" s="84">
        <v>65</v>
      </c>
      <c r="K248" s="84">
        <v>65</v>
      </c>
      <c r="L248" s="85">
        <v>66</v>
      </c>
      <c r="N248" s="662"/>
      <c r="O248" s="664">
        <f>+O246+10</f>
        <v>140</v>
      </c>
      <c r="P248" s="78" t="s">
        <v>133</v>
      </c>
      <c r="Q248" s="83">
        <v>91</v>
      </c>
      <c r="R248" s="84">
        <v>92</v>
      </c>
      <c r="S248" s="84">
        <v>94</v>
      </c>
      <c r="T248" s="84">
        <v>96</v>
      </c>
      <c r="U248" s="84">
        <v>97</v>
      </c>
      <c r="V248" s="84">
        <v>99</v>
      </c>
      <c r="W248" s="84">
        <v>101</v>
      </c>
      <c r="X248" s="85">
        <v>103</v>
      </c>
      <c r="Z248" s="662"/>
      <c r="AA248" s="664">
        <f>+AA246+10</f>
        <v>140</v>
      </c>
      <c r="AB248" s="78" t="s">
        <v>133</v>
      </c>
      <c r="AC248" s="83">
        <v>139.2466709302887</v>
      </c>
      <c r="AD248" s="84">
        <v>142</v>
      </c>
      <c r="AE248" s="84">
        <v>144</v>
      </c>
      <c r="AF248" s="84">
        <v>147</v>
      </c>
      <c r="AG248" s="84">
        <v>150</v>
      </c>
      <c r="AH248" s="84">
        <v>153</v>
      </c>
      <c r="AI248" s="84">
        <v>156</v>
      </c>
      <c r="AJ248" s="85">
        <v>159.32439795606871</v>
      </c>
      <c r="AL248" s="662"/>
      <c r="AM248" s="664">
        <f>+AM246+10</f>
        <v>140</v>
      </c>
      <c r="AN248" s="78" t="s">
        <v>133</v>
      </c>
      <c r="AO248" s="83">
        <v>170</v>
      </c>
      <c r="AP248" s="84">
        <v>171</v>
      </c>
      <c r="AQ248" s="84">
        <v>172</v>
      </c>
      <c r="AR248" s="84">
        <v>174</v>
      </c>
      <c r="AS248" s="84">
        <v>175</v>
      </c>
      <c r="AT248" s="84">
        <v>177</v>
      </c>
      <c r="AU248" s="84">
        <v>178</v>
      </c>
      <c r="AV248" s="85">
        <v>180</v>
      </c>
    </row>
    <row r="249" spans="1:48" ht="15" thickBot="1">
      <c r="A249">
        <v>249</v>
      </c>
      <c r="B249" s="662"/>
      <c r="C249" s="665"/>
      <c r="D249" s="82" t="s">
        <v>136</v>
      </c>
      <c r="E249" s="83">
        <v>70</v>
      </c>
      <c r="F249" s="84">
        <v>70</v>
      </c>
      <c r="G249" s="84">
        <v>70</v>
      </c>
      <c r="H249" s="84">
        <v>70</v>
      </c>
      <c r="I249" s="84">
        <v>71</v>
      </c>
      <c r="J249" s="84">
        <v>71</v>
      </c>
      <c r="K249" s="84">
        <v>71</v>
      </c>
      <c r="L249" s="85">
        <v>72</v>
      </c>
      <c r="N249" s="662"/>
      <c r="O249" s="665"/>
      <c r="P249" s="82" t="s">
        <v>136</v>
      </c>
      <c r="Q249" s="83">
        <v>103</v>
      </c>
      <c r="R249" s="84">
        <v>104</v>
      </c>
      <c r="S249" s="84">
        <v>105</v>
      </c>
      <c r="T249" s="84">
        <v>107</v>
      </c>
      <c r="U249" s="84">
        <v>108</v>
      </c>
      <c r="V249" s="84">
        <v>110</v>
      </c>
      <c r="W249" s="84">
        <v>111</v>
      </c>
      <c r="X249" s="85">
        <v>113</v>
      </c>
      <c r="Z249" s="662"/>
      <c r="AA249" s="665"/>
      <c r="AB249" s="82" t="s">
        <v>136</v>
      </c>
      <c r="AC249" s="83">
        <v>160.31202145021226</v>
      </c>
      <c r="AD249" s="84">
        <v>162</v>
      </c>
      <c r="AE249" s="84">
        <v>164</v>
      </c>
      <c r="AF249" s="84">
        <v>167</v>
      </c>
      <c r="AG249" s="84">
        <v>169</v>
      </c>
      <c r="AH249" s="84">
        <v>171</v>
      </c>
      <c r="AI249" s="84">
        <v>174</v>
      </c>
      <c r="AJ249" s="85">
        <v>176.28645402528542</v>
      </c>
      <c r="AL249" s="662"/>
      <c r="AM249" s="665"/>
      <c r="AN249" s="82" t="s">
        <v>136</v>
      </c>
      <c r="AO249" s="83">
        <v>179</v>
      </c>
      <c r="AP249" s="84">
        <v>179</v>
      </c>
      <c r="AQ249" s="84">
        <v>179</v>
      </c>
      <c r="AR249" s="84">
        <v>179</v>
      </c>
      <c r="AS249" s="84">
        <v>179</v>
      </c>
      <c r="AT249" s="84">
        <v>179</v>
      </c>
      <c r="AU249" s="84">
        <v>179</v>
      </c>
      <c r="AV249" s="85">
        <v>179</v>
      </c>
    </row>
    <row r="250" spans="1:48">
      <c r="A250">
        <v>250</v>
      </c>
      <c r="B250" s="662"/>
      <c r="C250" s="666">
        <v>150</v>
      </c>
      <c r="D250" s="86" t="s">
        <v>133</v>
      </c>
      <c r="E250" s="87">
        <v>70</v>
      </c>
      <c r="F250" s="88">
        <v>69</v>
      </c>
      <c r="G250" s="88">
        <v>68</v>
      </c>
      <c r="H250" s="88">
        <v>67</v>
      </c>
      <c r="I250" s="88">
        <v>66</v>
      </c>
      <c r="J250" s="88">
        <v>65</v>
      </c>
      <c r="K250" s="88">
        <v>64</v>
      </c>
      <c r="L250" s="89">
        <v>64</v>
      </c>
      <c r="N250" s="662"/>
      <c r="O250" s="666">
        <f>+O248+10</f>
        <v>150</v>
      </c>
      <c r="P250" s="86" t="str">
        <f>+P248</f>
        <v>48-X</v>
      </c>
      <c r="Q250" s="87">
        <v>88</v>
      </c>
      <c r="R250" s="88">
        <v>89</v>
      </c>
      <c r="S250" s="88">
        <v>91</v>
      </c>
      <c r="T250" s="88">
        <v>92</v>
      </c>
      <c r="U250" s="88">
        <v>94</v>
      </c>
      <c r="V250" s="88">
        <v>95</v>
      </c>
      <c r="W250" s="88">
        <v>97</v>
      </c>
      <c r="X250" s="89">
        <v>99</v>
      </c>
      <c r="Z250" s="662"/>
      <c r="AA250" s="666">
        <f>+AA248+10</f>
        <v>150</v>
      </c>
      <c r="AB250" s="86" t="str">
        <f>+AB248</f>
        <v>48-X</v>
      </c>
      <c r="AC250" s="87">
        <v>133.83881052226712</v>
      </c>
      <c r="AD250" s="88">
        <v>136</v>
      </c>
      <c r="AE250" s="88">
        <v>139</v>
      </c>
      <c r="AF250" s="88">
        <v>141</v>
      </c>
      <c r="AG250" s="88">
        <v>144</v>
      </c>
      <c r="AH250" s="88">
        <v>147</v>
      </c>
      <c r="AI250" s="88">
        <v>149</v>
      </c>
      <c r="AJ250" s="89">
        <v>152.33880275583113</v>
      </c>
      <c r="AL250" s="662"/>
      <c r="AM250" s="666">
        <f>+AM248+10</f>
        <v>150</v>
      </c>
      <c r="AN250" s="86" t="str">
        <f>+AN248</f>
        <v>48-X</v>
      </c>
      <c r="AO250" s="87">
        <v>163</v>
      </c>
      <c r="AP250" s="88">
        <v>165</v>
      </c>
      <c r="AQ250" s="88">
        <v>167</v>
      </c>
      <c r="AR250" s="88">
        <v>170</v>
      </c>
      <c r="AS250" s="88">
        <v>172</v>
      </c>
      <c r="AT250" s="88">
        <v>175</v>
      </c>
      <c r="AU250" s="88">
        <v>177</v>
      </c>
      <c r="AV250" s="89">
        <v>180</v>
      </c>
    </row>
    <row r="251" spans="1:48" ht="15" thickBot="1">
      <c r="A251">
        <v>251</v>
      </c>
      <c r="B251" s="662"/>
      <c r="C251" s="667"/>
      <c r="D251" s="90" t="s">
        <v>136</v>
      </c>
      <c r="E251" s="87">
        <v>76</v>
      </c>
      <c r="F251" s="88">
        <v>75</v>
      </c>
      <c r="G251" s="88">
        <v>74</v>
      </c>
      <c r="H251" s="88">
        <v>73</v>
      </c>
      <c r="I251" s="88">
        <v>72</v>
      </c>
      <c r="J251" s="88">
        <v>71</v>
      </c>
      <c r="K251" s="88">
        <v>70</v>
      </c>
      <c r="L251" s="89">
        <v>70</v>
      </c>
      <c r="N251" s="662"/>
      <c r="O251" s="667"/>
      <c r="P251" s="90" t="str">
        <f>+P249</f>
        <v>48-XL</v>
      </c>
      <c r="Q251" s="87">
        <v>98</v>
      </c>
      <c r="R251" s="88">
        <v>99</v>
      </c>
      <c r="S251" s="88">
        <v>101</v>
      </c>
      <c r="T251" s="88">
        <v>103</v>
      </c>
      <c r="U251" s="88">
        <v>104</v>
      </c>
      <c r="V251" s="88">
        <v>106</v>
      </c>
      <c r="W251" s="88">
        <v>108</v>
      </c>
      <c r="X251" s="89">
        <v>110</v>
      </c>
      <c r="Z251" s="662"/>
      <c r="AA251" s="667"/>
      <c r="AB251" s="90" t="str">
        <f>+AB249</f>
        <v>48-XL</v>
      </c>
      <c r="AC251" s="87">
        <v>153.1625030682977</v>
      </c>
      <c r="AD251" s="88">
        <v>155</v>
      </c>
      <c r="AE251" s="88">
        <v>158</v>
      </c>
      <c r="AF251" s="88">
        <v>161</v>
      </c>
      <c r="AG251" s="88">
        <v>164</v>
      </c>
      <c r="AH251" s="88">
        <v>166</v>
      </c>
      <c r="AI251" s="88">
        <v>169</v>
      </c>
      <c r="AJ251" s="89">
        <v>172.23996439682378</v>
      </c>
      <c r="AL251" s="662"/>
      <c r="AM251" s="667"/>
      <c r="AN251" s="90" t="str">
        <f>+AN249</f>
        <v>48-XL</v>
      </c>
      <c r="AO251" s="87">
        <v>179</v>
      </c>
      <c r="AP251" s="88">
        <v>179</v>
      </c>
      <c r="AQ251" s="88">
        <v>179</v>
      </c>
      <c r="AR251" s="88">
        <v>179</v>
      </c>
      <c r="AS251" s="88">
        <v>179</v>
      </c>
      <c r="AT251" s="88">
        <v>179</v>
      </c>
      <c r="AU251" s="88">
        <v>179</v>
      </c>
      <c r="AV251" s="89">
        <v>179</v>
      </c>
    </row>
    <row r="252" spans="1:48">
      <c r="A252">
        <v>252</v>
      </c>
      <c r="B252" s="662"/>
      <c r="C252" s="664">
        <v>160</v>
      </c>
      <c r="D252" s="78" t="s">
        <v>133</v>
      </c>
      <c r="E252" s="83">
        <v>77</v>
      </c>
      <c r="F252" s="84">
        <v>74</v>
      </c>
      <c r="G252" s="84">
        <v>72</v>
      </c>
      <c r="H252" s="84">
        <v>70</v>
      </c>
      <c r="I252" s="84">
        <v>67</v>
      </c>
      <c r="J252" s="84">
        <v>65</v>
      </c>
      <c r="K252" s="84">
        <v>63</v>
      </c>
      <c r="L252" s="85">
        <v>61</v>
      </c>
      <c r="N252" s="662"/>
      <c r="O252" s="664">
        <f>+O250+10</f>
        <v>160</v>
      </c>
      <c r="P252" s="78" t="s">
        <v>133</v>
      </c>
      <c r="Q252" s="83">
        <v>84</v>
      </c>
      <c r="R252" s="84">
        <v>85</v>
      </c>
      <c r="S252" s="84">
        <v>87</v>
      </c>
      <c r="T252" s="84">
        <v>88</v>
      </c>
      <c r="U252" s="84">
        <v>90</v>
      </c>
      <c r="V252" s="84">
        <v>91</v>
      </c>
      <c r="W252" s="84">
        <v>93</v>
      </c>
      <c r="X252" s="85">
        <v>95</v>
      </c>
      <c r="Z252" s="662"/>
      <c r="AA252" s="664">
        <f>+AA250+10</f>
        <v>160</v>
      </c>
      <c r="AB252" s="78" t="s">
        <v>133</v>
      </c>
      <c r="AC252" s="83">
        <v>128.48331800943757</v>
      </c>
      <c r="AD252" s="84">
        <v>131</v>
      </c>
      <c r="AE252" s="84">
        <v>133</v>
      </c>
      <c r="AF252" s="84">
        <v>136</v>
      </c>
      <c r="AG252" s="84">
        <v>138</v>
      </c>
      <c r="AH252" s="84">
        <v>141</v>
      </c>
      <c r="AI252" s="84">
        <v>143</v>
      </c>
      <c r="AJ252" s="85">
        <v>146.20698172430545</v>
      </c>
      <c r="AL252" s="662"/>
      <c r="AM252" s="664">
        <f>+AM250+10</f>
        <v>160</v>
      </c>
      <c r="AN252" s="78" t="s">
        <v>133</v>
      </c>
      <c r="AO252" s="83">
        <v>157</v>
      </c>
      <c r="AP252" s="84">
        <v>160</v>
      </c>
      <c r="AQ252" s="84">
        <v>163</v>
      </c>
      <c r="AR252" s="84">
        <v>166</v>
      </c>
      <c r="AS252" s="84">
        <v>169</v>
      </c>
      <c r="AT252" s="84">
        <v>172</v>
      </c>
      <c r="AU252" s="84">
        <v>175</v>
      </c>
      <c r="AV252" s="85">
        <v>178</v>
      </c>
    </row>
    <row r="253" spans="1:48" ht="15" thickBot="1">
      <c r="A253">
        <v>253</v>
      </c>
      <c r="B253" s="662"/>
      <c r="C253" s="665"/>
      <c r="D253" s="82" t="s">
        <v>136</v>
      </c>
      <c r="E253" s="83">
        <v>84</v>
      </c>
      <c r="F253" s="84">
        <v>81</v>
      </c>
      <c r="G253" s="84">
        <v>79</v>
      </c>
      <c r="H253" s="84">
        <v>77</v>
      </c>
      <c r="I253" s="84">
        <v>75</v>
      </c>
      <c r="J253" s="84">
        <v>73</v>
      </c>
      <c r="K253" s="84">
        <v>71</v>
      </c>
      <c r="L253" s="85">
        <v>69</v>
      </c>
      <c r="N253" s="662"/>
      <c r="O253" s="665"/>
      <c r="P253" s="82" t="s">
        <v>136</v>
      </c>
      <c r="Q253" s="83">
        <v>95</v>
      </c>
      <c r="R253" s="84">
        <v>96</v>
      </c>
      <c r="S253" s="84">
        <v>98</v>
      </c>
      <c r="T253" s="84">
        <v>100</v>
      </c>
      <c r="U253" s="84">
        <v>101</v>
      </c>
      <c r="V253" s="84">
        <v>103</v>
      </c>
      <c r="W253" s="84">
        <v>105</v>
      </c>
      <c r="X253" s="85">
        <v>107</v>
      </c>
      <c r="Z253" s="662"/>
      <c r="AA253" s="665"/>
      <c r="AB253" s="82" t="s">
        <v>136</v>
      </c>
      <c r="AC253" s="83">
        <v>147.65250824630138</v>
      </c>
      <c r="AD253" s="84">
        <v>150</v>
      </c>
      <c r="AE253" s="84">
        <v>153</v>
      </c>
      <c r="AF253" s="84">
        <v>156</v>
      </c>
      <c r="AG253" s="84">
        <v>158</v>
      </c>
      <c r="AH253" s="84">
        <v>161</v>
      </c>
      <c r="AI253" s="84">
        <v>164</v>
      </c>
      <c r="AJ253" s="85">
        <v>167.47421850313083</v>
      </c>
      <c r="AL253" s="662"/>
      <c r="AM253" s="665"/>
      <c r="AN253" s="82" t="s">
        <v>136</v>
      </c>
      <c r="AO253" s="83">
        <v>179</v>
      </c>
      <c r="AP253" s="84">
        <v>179</v>
      </c>
      <c r="AQ253" s="84">
        <v>179</v>
      </c>
      <c r="AR253" s="84">
        <v>179</v>
      </c>
      <c r="AS253" s="84">
        <v>179</v>
      </c>
      <c r="AT253" s="84">
        <v>179</v>
      </c>
      <c r="AU253" s="84">
        <v>179</v>
      </c>
      <c r="AV253" s="85">
        <v>179</v>
      </c>
    </row>
    <row r="254" spans="1:48">
      <c r="A254">
        <v>254</v>
      </c>
      <c r="B254" s="662"/>
      <c r="C254" s="666">
        <v>170</v>
      </c>
      <c r="D254" s="86" t="s">
        <v>133</v>
      </c>
      <c r="E254" s="87">
        <v>84</v>
      </c>
      <c r="F254" s="88">
        <v>81</v>
      </c>
      <c r="G254" s="88">
        <v>78</v>
      </c>
      <c r="H254" s="88">
        <v>75</v>
      </c>
      <c r="I254" s="88">
        <v>72</v>
      </c>
      <c r="J254" s="88">
        <v>69</v>
      </c>
      <c r="K254" s="88">
        <v>66</v>
      </c>
      <c r="L254" s="89">
        <v>63</v>
      </c>
      <c r="N254" s="662"/>
      <c r="O254" s="666">
        <f>+O252+10</f>
        <v>170</v>
      </c>
      <c r="P254" s="86" t="str">
        <f>+P252</f>
        <v>48-X</v>
      </c>
      <c r="Q254" s="87">
        <v>84</v>
      </c>
      <c r="R254" s="88">
        <v>85</v>
      </c>
      <c r="S254" s="88">
        <v>86</v>
      </c>
      <c r="T254" s="88">
        <v>87</v>
      </c>
      <c r="U254" s="88">
        <v>88</v>
      </c>
      <c r="V254" s="88">
        <v>89</v>
      </c>
      <c r="W254" s="88">
        <v>90</v>
      </c>
      <c r="X254" s="89">
        <v>92</v>
      </c>
      <c r="Z254" s="662"/>
      <c r="AA254" s="666">
        <f>+AA252+10</f>
        <v>170</v>
      </c>
      <c r="AB254" s="86" t="str">
        <f>+AB252</f>
        <v>48-X</v>
      </c>
      <c r="AC254" s="87">
        <v>123.13573902951656</v>
      </c>
      <c r="AD254" s="88">
        <v>125</v>
      </c>
      <c r="AE254" s="88">
        <v>128</v>
      </c>
      <c r="AF254" s="88">
        <v>130</v>
      </c>
      <c r="AG254" s="88">
        <v>133</v>
      </c>
      <c r="AH254" s="88">
        <v>135</v>
      </c>
      <c r="AI254" s="88">
        <v>138</v>
      </c>
      <c r="AJ254" s="89">
        <v>140.78949379237673</v>
      </c>
      <c r="AL254" s="662"/>
      <c r="AM254" s="666">
        <f>+AM252+10</f>
        <v>170</v>
      </c>
      <c r="AN254" s="86" t="str">
        <f>+AN252</f>
        <v>48-X</v>
      </c>
      <c r="AO254" s="87">
        <v>150</v>
      </c>
      <c r="AP254" s="88">
        <v>153</v>
      </c>
      <c r="AQ254" s="88">
        <v>156</v>
      </c>
      <c r="AR254" s="88">
        <v>159</v>
      </c>
      <c r="AS254" s="88">
        <v>162</v>
      </c>
      <c r="AT254" s="88">
        <v>165</v>
      </c>
      <c r="AU254" s="88">
        <v>168</v>
      </c>
      <c r="AV254" s="89">
        <v>172</v>
      </c>
    </row>
    <row r="255" spans="1:48" ht="15" thickBot="1">
      <c r="A255">
        <v>255</v>
      </c>
      <c r="B255" s="662"/>
      <c r="C255" s="667"/>
      <c r="D255" s="90" t="s">
        <v>136</v>
      </c>
      <c r="E255" s="87">
        <v>89</v>
      </c>
      <c r="F255" s="88">
        <v>86</v>
      </c>
      <c r="G255" s="88">
        <v>83</v>
      </c>
      <c r="H255" s="88">
        <v>80</v>
      </c>
      <c r="I255" s="88">
        <v>77</v>
      </c>
      <c r="J255" s="88">
        <v>74</v>
      </c>
      <c r="K255" s="88">
        <v>71</v>
      </c>
      <c r="L255" s="89">
        <v>68</v>
      </c>
      <c r="N255" s="662"/>
      <c r="O255" s="667"/>
      <c r="P255" s="90" t="str">
        <f>+P253</f>
        <v>48-XL</v>
      </c>
      <c r="Q255" s="87">
        <v>89</v>
      </c>
      <c r="R255" s="88">
        <v>91</v>
      </c>
      <c r="S255" s="88">
        <v>93</v>
      </c>
      <c r="T255" s="88">
        <v>95</v>
      </c>
      <c r="U255" s="88">
        <v>97</v>
      </c>
      <c r="V255" s="88">
        <v>99</v>
      </c>
      <c r="W255" s="88">
        <v>101</v>
      </c>
      <c r="X255" s="89">
        <v>104</v>
      </c>
      <c r="Z255" s="662"/>
      <c r="AA255" s="667"/>
      <c r="AB255" s="90" t="str">
        <f>+AB253</f>
        <v>48-XL</v>
      </c>
      <c r="AC255" s="87">
        <v>135.74895016453553</v>
      </c>
      <c r="AD255" s="88">
        <v>139</v>
      </c>
      <c r="AE255" s="88">
        <v>143</v>
      </c>
      <c r="AF255" s="88">
        <v>146</v>
      </c>
      <c r="AG255" s="88">
        <v>150</v>
      </c>
      <c r="AH255" s="88">
        <v>154</v>
      </c>
      <c r="AI255" s="88">
        <v>158</v>
      </c>
      <c r="AJ255" s="89">
        <v>161.94417849562578</v>
      </c>
      <c r="AL255" s="662"/>
      <c r="AM255" s="667"/>
      <c r="AN255" s="90" t="str">
        <f>+AN253</f>
        <v>48-XL</v>
      </c>
      <c r="AO255" s="87">
        <v>166</v>
      </c>
      <c r="AP255" s="88">
        <v>167</v>
      </c>
      <c r="AQ255" s="88">
        <v>169</v>
      </c>
      <c r="AR255" s="88">
        <v>171</v>
      </c>
      <c r="AS255" s="88">
        <v>173</v>
      </c>
      <c r="AT255" s="88">
        <v>175</v>
      </c>
      <c r="AU255" s="88">
        <v>177</v>
      </c>
      <c r="AV255" s="89">
        <v>179</v>
      </c>
    </row>
    <row r="256" spans="1:48">
      <c r="A256">
        <v>256</v>
      </c>
      <c r="B256" s="662"/>
      <c r="C256" s="664">
        <v>180</v>
      </c>
      <c r="D256" s="78" t="s">
        <v>133</v>
      </c>
      <c r="E256" s="83">
        <v>90</v>
      </c>
      <c r="F256" s="84">
        <v>86</v>
      </c>
      <c r="G256" s="84">
        <v>83</v>
      </c>
      <c r="H256" s="84">
        <v>80</v>
      </c>
      <c r="I256" s="84">
        <v>76</v>
      </c>
      <c r="J256" s="84">
        <v>73</v>
      </c>
      <c r="K256" s="84">
        <v>70</v>
      </c>
      <c r="L256" s="85">
        <v>67</v>
      </c>
      <c r="N256" s="662"/>
      <c r="O256" s="664">
        <f>+O254+10</f>
        <v>180</v>
      </c>
      <c r="P256" s="78" t="s">
        <v>133</v>
      </c>
      <c r="Q256" s="83">
        <v>90</v>
      </c>
      <c r="R256" s="84">
        <v>89</v>
      </c>
      <c r="S256" s="84">
        <v>89</v>
      </c>
      <c r="T256" s="84">
        <v>89</v>
      </c>
      <c r="U256" s="84">
        <v>89</v>
      </c>
      <c r="V256" s="84">
        <v>89</v>
      </c>
      <c r="W256" s="84">
        <v>89</v>
      </c>
      <c r="X256" s="85">
        <v>89</v>
      </c>
      <c r="Z256" s="662"/>
      <c r="AA256" s="664">
        <f>+AA254+10</f>
        <v>180</v>
      </c>
      <c r="AB256" s="78" t="s">
        <v>133</v>
      </c>
      <c r="AC256" s="83">
        <v>116.26521218951284</v>
      </c>
      <c r="AD256" s="84">
        <v>119</v>
      </c>
      <c r="AE256" s="84">
        <v>121</v>
      </c>
      <c r="AF256" s="84">
        <v>124</v>
      </c>
      <c r="AG256" s="84">
        <v>127</v>
      </c>
      <c r="AH256" s="84">
        <v>130</v>
      </c>
      <c r="AI256" s="84">
        <v>133</v>
      </c>
      <c r="AJ256" s="85">
        <v>136.17027589511937</v>
      </c>
      <c r="AL256" s="662"/>
      <c r="AM256" s="664">
        <f>+AM254+10</f>
        <v>180</v>
      </c>
      <c r="AN256" s="78" t="s">
        <v>133</v>
      </c>
      <c r="AO256" s="83">
        <v>142</v>
      </c>
      <c r="AP256" s="84">
        <v>145</v>
      </c>
      <c r="AQ256" s="84">
        <v>148</v>
      </c>
      <c r="AR256" s="84">
        <v>152</v>
      </c>
      <c r="AS256" s="84">
        <v>155</v>
      </c>
      <c r="AT256" s="84">
        <v>159</v>
      </c>
      <c r="AU256" s="84">
        <v>162</v>
      </c>
      <c r="AV256" s="85">
        <v>166</v>
      </c>
    </row>
    <row r="257" spans="1:48" ht="15" thickBot="1">
      <c r="A257">
        <v>257</v>
      </c>
      <c r="B257" s="662"/>
      <c r="C257" s="665"/>
      <c r="D257" s="82" t="s">
        <v>136</v>
      </c>
      <c r="E257" s="83">
        <v>90</v>
      </c>
      <c r="F257" s="84">
        <v>87</v>
      </c>
      <c r="G257" s="84">
        <v>85</v>
      </c>
      <c r="H257" s="84">
        <v>82</v>
      </c>
      <c r="I257" s="84">
        <v>80</v>
      </c>
      <c r="J257" s="84">
        <v>77</v>
      </c>
      <c r="K257" s="84">
        <v>75</v>
      </c>
      <c r="L257" s="85">
        <v>73</v>
      </c>
      <c r="N257" s="662"/>
      <c r="O257" s="665"/>
      <c r="P257" s="82" t="s">
        <v>136</v>
      </c>
      <c r="Q257" s="83">
        <v>90</v>
      </c>
      <c r="R257" s="84">
        <v>91</v>
      </c>
      <c r="S257" s="84">
        <v>92</v>
      </c>
      <c r="T257" s="84">
        <v>94</v>
      </c>
      <c r="U257" s="84">
        <v>95</v>
      </c>
      <c r="V257" s="84">
        <v>97</v>
      </c>
      <c r="W257" s="84">
        <v>98</v>
      </c>
      <c r="X257" s="85">
        <v>100</v>
      </c>
      <c r="Z257" s="662"/>
      <c r="AA257" s="665"/>
      <c r="AB257" s="82" t="s">
        <v>136</v>
      </c>
      <c r="AC257" s="83">
        <v>123.16555761050681</v>
      </c>
      <c r="AD257" s="84">
        <v>127</v>
      </c>
      <c r="AE257" s="84">
        <v>132</v>
      </c>
      <c r="AF257" s="84">
        <v>137</v>
      </c>
      <c r="AG257" s="84">
        <v>142</v>
      </c>
      <c r="AH257" s="84">
        <v>146</v>
      </c>
      <c r="AI257" s="84">
        <v>151</v>
      </c>
      <c r="AJ257" s="85">
        <v>156.37386577763527</v>
      </c>
      <c r="AL257" s="662"/>
      <c r="AM257" s="665"/>
      <c r="AN257" s="82" t="s">
        <v>136</v>
      </c>
      <c r="AO257" s="83">
        <v>150</v>
      </c>
      <c r="AP257" s="84">
        <v>154</v>
      </c>
      <c r="AQ257" s="84">
        <v>158</v>
      </c>
      <c r="AR257" s="84">
        <v>162</v>
      </c>
      <c r="AS257" s="84">
        <v>166</v>
      </c>
      <c r="AT257" s="84">
        <v>170</v>
      </c>
      <c r="AU257" s="84">
        <v>174</v>
      </c>
      <c r="AV257" s="85">
        <v>179</v>
      </c>
    </row>
    <row r="258" spans="1:48">
      <c r="A258">
        <v>258</v>
      </c>
      <c r="B258" s="662"/>
      <c r="C258" s="666">
        <v>190</v>
      </c>
      <c r="D258" s="86" t="s">
        <v>133</v>
      </c>
      <c r="E258" s="87">
        <v>90</v>
      </c>
      <c r="F258" s="88">
        <v>87</v>
      </c>
      <c r="G258" s="88">
        <v>84</v>
      </c>
      <c r="H258" s="88">
        <v>82</v>
      </c>
      <c r="I258" s="88">
        <v>79</v>
      </c>
      <c r="J258" s="88">
        <v>77</v>
      </c>
      <c r="K258" s="88">
        <v>74</v>
      </c>
      <c r="L258" s="89">
        <v>72</v>
      </c>
      <c r="N258" s="662"/>
      <c r="O258" s="666">
        <f>+O256+10</f>
        <v>190</v>
      </c>
      <c r="P258" s="86" t="str">
        <f>+P256</f>
        <v>48-X</v>
      </c>
      <c r="Q258" s="87">
        <v>90</v>
      </c>
      <c r="R258" s="88">
        <v>89</v>
      </c>
      <c r="S258" s="88">
        <v>88</v>
      </c>
      <c r="T258" s="88">
        <v>88</v>
      </c>
      <c r="U258" s="88">
        <v>87</v>
      </c>
      <c r="V258" s="88">
        <v>87</v>
      </c>
      <c r="W258" s="88">
        <v>86</v>
      </c>
      <c r="X258" s="89">
        <v>86</v>
      </c>
      <c r="Z258" s="662"/>
      <c r="AA258" s="666">
        <f>+AA256+10</f>
        <v>190</v>
      </c>
      <c r="AB258" s="86" t="str">
        <f>+AB256</f>
        <v>48-X</v>
      </c>
      <c r="AC258" s="87">
        <v>104.86189636005476</v>
      </c>
      <c r="AD258" s="88">
        <v>108</v>
      </c>
      <c r="AE258" s="88">
        <v>112</v>
      </c>
      <c r="AF258" s="88">
        <v>116</v>
      </c>
      <c r="AG258" s="88">
        <v>120</v>
      </c>
      <c r="AH258" s="88">
        <v>123</v>
      </c>
      <c r="AI258" s="88">
        <v>127</v>
      </c>
      <c r="AJ258" s="89">
        <v>131.55673483329721</v>
      </c>
      <c r="AL258" s="662"/>
      <c r="AM258" s="666">
        <f>+AM256+10</f>
        <v>190</v>
      </c>
      <c r="AN258" s="86" t="str">
        <f>+AN256</f>
        <v>48-X</v>
      </c>
      <c r="AO258" s="87">
        <v>128</v>
      </c>
      <c r="AP258" s="88">
        <v>132</v>
      </c>
      <c r="AQ258" s="88">
        <v>137</v>
      </c>
      <c r="AR258" s="88">
        <v>142</v>
      </c>
      <c r="AS258" s="88">
        <v>146</v>
      </c>
      <c r="AT258" s="88">
        <v>151</v>
      </c>
      <c r="AU258" s="88">
        <v>156</v>
      </c>
      <c r="AV258" s="89">
        <v>161</v>
      </c>
    </row>
    <row r="259" spans="1:48" ht="15" thickBot="1">
      <c r="A259">
        <v>259</v>
      </c>
      <c r="B259" s="662"/>
      <c r="C259" s="667"/>
      <c r="D259" s="90" t="s">
        <v>136</v>
      </c>
      <c r="E259" s="87">
        <v>90</v>
      </c>
      <c r="F259" s="88">
        <v>88</v>
      </c>
      <c r="G259" s="88">
        <v>86</v>
      </c>
      <c r="H259" s="88">
        <v>85</v>
      </c>
      <c r="I259" s="88">
        <v>83</v>
      </c>
      <c r="J259" s="88">
        <v>82</v>
      </c>
      <c r="K259" s="88">
        <v>80</v>
      </c>
      <c r="L259" s="89">
        <v>79</v>
      </c>
      <c r="N259" s="662"/>
      <c r="O259" s="667"/>
      <c r="P259" s="90" t="str">
        <f>+P257</f>
        <v>48-XL</v>
      </c>
      <c r="Q259" s="87">
        <v>90</v>
      </c>
      <c r="R259" s="88">
        <v>91</v>
      </c>
      <c r="S259" s="88">
        <v>92</v>
      </c>
      <c r="T259" s="88">
        <v>93</v>
      </c>
      <c r="U259" s="88">
        <v>94</v>
      </c>
      <c r="V259" s="88">
        <v>95</v>
      </c>
      <c r="W259" s="88">
        <v>96</v>
      </c>
      <c r="X259" s="89">
        <v>97</v>
      </c>
      <c r="Z259" s="662"/>
      <c r="AA259" s="667"/>
      <c r="AB259" s="90" t="str">
        <f>+AB257</f>
        <v>48-XL</v>
      </c>
      <c r="AC259" s="87">
        <v>111.37663027425182</v>
      </c>
      <c r="AD259" s="88">
        <v>117</v>
      </c>
      <c r="AE259" s="88">
        <v>122</v>
      </c>
      <c r="AF259" s="88">
        <v>128</v>
      </c>
      <c r="AG259" s="88">
        <v>134</v>
      </c>
      <c r="AH259" s="88">
        <v>140</v>
      </c>
      <c r="AI259" s="88">
        <v>145</v>
      </c>
      <c r="AJ259" s="89">
        <v>151.62714396843063</v>
      </c>
      <c r="AL259" s="662"/>
      <c r="AM259" s="667"/>
      <c r="AN259" s="90" t="str">
        <f>+AN257</f>
        <v>48-XL</v>
      </c>
      <c r="AO259" s="87">
        <v>136</v>
      </c>
      <c r="AP259" s="88">
        <v>142</v>
      </c>
      <c r="AQ259" s="88">
        <v>148</v>
      </c>
      <c r="AR259" s="88">
        <v>154</v>
      </c>
      <c r="AS259" s="88">
        <v>160</v>
      </c>
      <c r="AT259" s="88">
        <v>166</v>
      </c>
      <c r="AU259" s="88">
        <v>172</v>
      </c>
      <c r="AV259" s="89">
        <v>179</v>
      </c>
    </row>
    <row r="260" spans="1:48">
      <c r="A260">
        <v>260</v>
      </c>
      <c r="B260" s="662"/>
      <c r="C260" s="664">
        <v>200</v>
      </c>
      <c r="D260" s="78" t="s">
        <v>133</v>
      </c>
      <c r="E260" s="83">
        <v>91</v>
      </c>
      <c r="F260" s="84">
        <v>89</v>
      </c>
      <c r="G260" s="84">
        <v>87</v>
      </c>
      <c r="H260" s="84">
        <v>85</v>
      </c>
      <c r="I260" s="84">
        <v>83</v>
      </c>
      <c r="J260" s="84">
        <v>81</v>
      </c>
      <c r="K260" s="84">
        <v>79</v>
      </c>
      <c r="L260" s="85">
        <v>78</v>
      </c>
      <c r="N260" s="662"/>
      <c r="O260" s="664">
        <f>+O258+10</f>
        <v>200</v>
      </c>
      <c r="P260" s="78" t="s">
        <v>133</v>
      </c>
      <c r="Q260" s="83">
        <v>91</v>
      </c>
      <c r="R260" s="84">
        <v>89</v>
      </c>
      <c r="S260" s="84">
        <v>88</v>
      </c>
      <c r="T260" s="84">
        <v>87</v>
      </c>
      <c r="U260" s="84">
        <v>86</v>
      </c>
      <c r="V260" s="84">
        <v>85</v>
      </c>
      <c r="W260" s="84">
        <v>84</v>
      </c>
      <c r="X260" s="85">
        <v>83</v>
      </c>
      <c r="Z260" s="662"/>
      <c r="AA260" s="664">
        <f>+AA258+10</f>
        <v>200</v>
      </c>
      <c r="AB260" s="78" t="s">
        <v>133</v>
      </c>
      <c r="AC260" s="83">
        <v>95.594310562598949</v>
      </c>
      <c r="AD260" s="84">
        <v>100</v>
      </c>
      <c r="AE260" s="84">
        <v>104</v>
      </c>
      <c r="AF260" s="84">
        <v>109</v>
      </c>
      <c r="AG260" s="84">
        <v>113</v>
      </c>
      <c r="AH260" s="84">
        <v>117</v>
      </c>
      <c r="AI260" s="84">
        <v>122</v>
      </c>
      <c r="AJ260" s="85">
        <v>126.94884629498114</v>
      </c>
      <c r="AL260" s="662"/>
      <c r="AM260" s="664">
        <f>+AM258+10</f>
        <v>200</v>
      </c>
      <c r="AN260" s="78" t="s">
        <v>133</v>
      </c>
      <c r="AO260" s="83">
        <v>116</v>
      </c>
      <c r="AP260" s="84">
        <v>121</v>
      </c>
      <c r="AQ260" s="84">
        <v>127</v>
      </c>
      <c r="AR260" s="84">
        <v>132</v>
      </c>
      <c r="AS260" s="84">
        <v>138</v>
      </c>
      <c r="AT260" s="84">
        <v>143</v>
      </c>
      <c r="AU260" s="84">
        <v>149</v>
      </c>
      <c r="AV260" s="85">
        <v>155</v>
      </c>
    </row>
    <row r="261" spans="1:48" ht="15" thickBot="1">
      <c r="A261">
        <v>261</v>
      </c>
      <c r="B261" s="663"/>
      <c r="C261" s="665"/>
      <c r="D261" s="82" t="s">
        <v>136</v>
      </c>
      <c r="E261" s="189">
        <v>91</v>
      </c>
      <c r="F261" s="186">
        <v>90</v>
      </c>
      <c r="G261" s="186">
        <v>89</v>
      </c>
      <c r="H261" s="186">
        <v>88</v>
      </c>
      <c r="I261" s="186">
        <v>88</v>
      </c>
      <c r="J261" s="186">
        <v>87</v>
      </c>
      <c r="K261" s="186">
        <v>86</v>
      </c>
      <c r="L261" s="185">
        <v>86</v>
      </c>
      <c r="N261" s="663"/>
      <c r="O261" s="665"/>
      <c r="P261" s="82" t="s">
        <v>136</v>
      </c>
      <c r="Q261" s="189">
        <v>91</v>
      </c>
      <c r="R261" s="186">
        <v>91</v>
      </c>
      <c r="S261" s="186">
        <v>92</v>
      </c>
      <c r="T261" s="186">
        <v>92</v>
      </c>
      <c r="U261" s="186">
        <v>93</v>
      </c>
      <c r="V261" s="186">
        <v>93</v>
      </c>
      <c r="W261" s="186">
        <v>94</v>
      </c>
      <c r="X261" s="185">
        <v>95</v>
      </c>
      <c r="Z261" s="663"/>
      <c r="AA261" s="665"/>
      <c r="AB261" s="82" t="s">
        <v>136</v>
      </c>
      <c r="AC261" s="189">
        <v>101.17596479549522</v>
      </c>
      <c r="AD261" s="186">
        <v>107</v>
      </c>
      <c r="AE261" s="186">
        <v>114</v>
      </c>
      <c r="AF261" s="186">
        <v>120</v>
      </c>
      <c r="AG261" s="186">
        <v>127</v>
      </c>
      <c r="AH261" s="186">
        <v>133</v>
      </c>
      <c r="AI261" s="186">
        <v>140</v>
      </c>
      <c r="AJ261" s="185">
        <v>146.83783981548001</v>
      </c>
      <c r="AL261" s="663"/>
      <c r="AM261" s="665"/>
      <c r="AN261" s="82" t="s">
        <v>136</v>
      </c>
      <c r="AO261" s="189">
        <v>124</v>
      </c>
      <c r="AP261" s="186">
        <v>131</v>
      </c>
      <c r="AQ261" s="186">
        <v>139</v>
      </c>
      <c r="AR261" s="186">
        <v>147</v>
      </c>
      <c r="AS261" s="186">
        <v>155</v>
      </c>
      <c r="AT261" s="186">
        <v>163</v>
      </c>
      <c r="AU261" s="186">
        <v>171</v>
      </c>
      <c r="AV261" s="185">
        <v>179</v>
      </c>
    </row>
    <row r="262" spans="1:48">
      <c r="A262">
        <v>262</v>
      </c>
    </row>
    <row r="263" spans="1:48">
      <c r="A263">
        <v>263</v>
      </c>
    </row>
    <row r="264" spans="1:48">
      <c r="A264">
        <v>264</v>
      </c>
    </row>
    <row r="265" spans="1:48">
      <c r="A265">
        <v>265</v>
      </c>
    </row>
    <row r="266" spans="1:48">
      <c r="A266">
        <v>266</v>
      </c>
    </row>
    <row r="267" spans="1:48">
      <c r="A267">
        <v>267</v>
      </c>
    </row>
    <row r="268" spans="1:48" ht="15" thickBot="1">
      <c r="A268">
        <v>268</v>
      </c>
    </row>
    <row r="269" spans="1:48" ht="18.600000000000001" thickBot="1">
      <c r="A269">
        <v>269</v>
      </c>
      <c r="B269" s="649" t="s">
        <v>1112</v>
      </c>
      <c r="C269" s="650"/>
      <c r="D269" s="651"/>
      <c r="E269" s="649" t="s">
        <v>1134</v>
      </c>
      <c r="F269" s="650"/>
      <c r="G269" s="650"/>
      <c r="H269" s="650"/>
      <c r="I269" s="650"/>
      <c r="J269" s="650"/>
      <c r="K269" s="650"/>
      <c r="L269" s="651"/>
      <c r="N269" s="649" t="s">
        <v>1114</v>
      </c>
      <c r="O269" s="650"/>
      <c r="P269" s="651"/>
      <c r="Q269" s="649" t="s">
        <v>1134</v>
      </c>
      <c r="R269" s="650"/>
      <c r="S269" s="650"/>
      <c r="T269" s="650"/>
      <c r="U269" s="650"/>
      <c r="V269" s="650"/>
      <c r="W269" s="650"/>
      <c r="X269" s="651"/>
      <c r="Z269" s="649" t="s">
        <v>1115</v>
      </c>
      <c r="AA269" s="650"/>
      <c r="AB269" s="651"/>
      <c r="AC269" s="649" t="s">
        <v>1134</v>
      </c>
      <c r="AD269" s="650"/>
      <c r="AE269" s="650"/>
      <c r="AF269" s="650"/>
      <c r="AG269" s="650"/>
      <c r="AH269" s="650"/>
      <c r="AI269" s="650"/>
      <c r="AJ269" s="651"/>
      <c r="AL269" s="649" t="s">
        <v>1116</v>
      </c>
      <c r="AM269" s="650"/>
      <c r="AN269" s="651"/>
      <c r="AO269" s="649" t="s">
        <v>1134</v>
      </c>
      <c r="AP269" s="650"/>
      <c r="AQ269" s="650"/>
      <c r="AR269" s="650"/>
      <c r="AS269" s="650"/>
      <c r="AT269" s="650"/>
      <c r="AU269" s="650"/>
      <c r="AV269" s="651"/>
    </row>
    <row r="270" spans="1:48" ht="15.75" customHeight="1">
      <c r="A270">
        <v>270</v>
      </c>
      <c r="B270" s="652" t="s">
        <v>1129</v>
      </c>
      <c r="C270" s="652" t="s">
        <v>634</v>
      </c>
      <c r="D270" s="669" t="s">
        <v>1119</v>
      </c>
      <c r="E270" s="676" t="s">
        <v>1120</v>
      </c>
      <c r="F270" s="677"/>
      <c r="G270" s="677"/>
      <c r="H270" s="677"/>
      <c r="I270" s="677"/>
      <c r="J270" s="677"/>
      <c r="K270" s="677"/>
      <c r="L270" s="678"/>
      <c r="N270" s="652" t="s">
        <v>1129</v>
      </c>
      <c r="O270" s="652" t="s">
        <v>634</v>
      </c>
      <c r="P270" s="669" t="s">
        <v>1119</v>
      </c>
      <c r="Q270" s="676" t="s">
        <v>1120</v>
      </c>
      <c r="R270" s="677"/>
      <c r="S270" s="677"/>
      <c r="T270" s="677"/>
      <c r="U270" s="677"/>
      <c r="V270" s="677"/>
      <c r="W270" s="677"/>
      <c r="X270" s="678"/>
      <c r="Z270" s="652" t="s">
        <v>1129</v>
      </c>
      <c r="AA270" s="652" t="s">
        <v>634</v>
      </c>
      <c r="AB270" s="669" t="s">
        <v>1119</v>
      </c>
      <c r="AC270" s="676" t="s">
        <v>1120</v>
      </c>
      <c r="AD270" s="677"/>
      <c r="AE270" s="677"/>
      <c r="AF270" s="677"/>
      <c r="AG270" s="677"/>
      <c r="AH270" s="677"/>
      <c r="AI270" s="677"/>
      <c r="AJ270" s="678"/>
      <c r="AL270" s="652" t="s">
        <v>1129</v>
      </c>
      <c r="AM270" s="652" t="s">
        <v>634</v>
      </c>
      <c r="AN270" s="669" t="s">
        <v>1119</v>
      </c>
      <c r="AO270" s="676" t="s">
        <v>1120</v>
      </c>
      <c r="AP270" s="677"/>
      <c r="AQ270" s="677"/>
      <c r="AR270" s="677"/>
      <c r="AS270" s="677"/>
      <c r="AT270" s="677"/>
      <c r="AU270" s="677"/>
      <c r="AV270" s="678"/>
    </row>
    <row r="271" spans="1:48" ht="15" customHeight="1" thickBot="1">
      <c r="A271">
        <v>271</v>
      </c>
      <c r="B271" s="668"/>
      <c r="C271" s="668"/>
      <c r="D271" s="670"/>
      <c r="E271" s="679"/>
      <c r="F271" s="680"/>
      <c r="G271" s="680"/>
      <c r="H271" s="680"/>
      <c r="I271" s="680"/>
      <c r="J271" s="680"/>
      <c r="K271" s="680"/>
      <c r="L271" s="681"/>
      <c r="N271" s="668"/>
      <c r="O271" s="668"/>
      <c r="P271" s="670"/>
      <c r="Q271" s="679"/>
      <c r="R271" s="680"/>
      <c r="S271" s="680"/>
      <c r="T271" s="680"/>
      <c r="U271" s="680"/>
      <c r="V271" s="680"/>
      <c r="W271" s="680"/>
      <c r="X271" s="681"/>
      <c r="Z271" s="668"/>
      <c r="AA271" s="668"/>
      <c r="AB271" s="670"/>
      <c r="AC271" s="679"/>
      <c r="AD271" s="680"/>
      <c r="AE271" s="680"/>
      <c r="AF271" s="680"/>
      <c r="AG271" s="680"/>
      <c r="AH271" s="680"/>
      <c r="AI271" s="680"/>
      <c r="AJ271" s="681"/>
      <c r="AL271" s="668"/>
      <c r="AM271" s="668"/>
      <c r="AN271" s="670"/>
      <c r="AO271" s="679"/>
      <c r="AP271" s="680"/>
      <c r="AQ271" s="680"/>
      <c r="AR271" s="680"/>
      <c r="AS271" s="680"/>
      <c r="AT271" s="680"/>
      <c r="AU271" s="680"/>
      <c r="AV271" s="681"/>
    </row>
    <row r="272" spans="1:48" ht="15" thickBot="1">
      <c r="A272">
        <v>272</v>
      </c>
      <c r="B272" s="653"/>
      <c r="C272" s="653"/>
      <c r="D272" s="671"/>
      <c r="E272" s="75">
        <v>0</v>
      </c>
      <c r="F272" s="76">
        <v>500</v>
      </c>
      <c r="G272" s="76">
        <v>1000</v>
      </c>
      <c r="H272" s="76">
        <v>1500</v>
      </c>
      <c r="I272" s="76">
        <v>2000</v>
      </c>
      <c r="J272" s="76">
        <v>2500</v>
      </c>
      <c r="K272" s="76">
        <v>3000</v>
      </c>
      <c r="L272" s="77">
        <v>3500</v>
      </c>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1140</v>
      </c>
      <c r="C273" s="664">
        <v>100</v>
      </c>
      <c r="D273" s="78" t="s">
        <v>133</v>
      </c>
      <c r="E273" s="94">
        <v>1.93</v>
      </c>
      <c r="F273" s="95">
        <v>1.96</v>
      </c>
      <c r="G273" s="95">
        <v>1.99</v>
      </c>
      <c r="H273" s="95">
        <v>2.02</v>
      </c>
      <c r="I273" s="95">
        <v>2.06</v>
      </c>
      <c r="J273" s="95">
        <v>2.09</v>
      </c>
      <c r="K273" s="95">
        <v>2.12</v>
      </c>
      <c r="L273" s="96">
        <v>2.16</v>
      </c>
      <c r="N273" s="661" t="s">
        <v>1140</v>
      </c>
      <c r="O273" s="664">
        <v>100</v>
      </c>
      <c r="P273" s="78" t="s">
        <v>133</v>
      </c>
      <c r="Q273" s="94">
        <v>1.93</v>
      </c>
      <c r="R273" s="95">
        <v>1.96</v>
      </c>
      <c r="S273" s="95">
        <v>1.99</v>
      </c>
      <c r="T273" s="95">
        <v>2.02</v>
      </c>
      <c r="U273" s="95">
        <v>2.06</v>
      </c>
      <c r="V273" s="95">
        <v>2.09</v>
      </c>
      <c r="W273" s="95">
        <v>2.12</v>
      </c>
      <c r="X273" s="96">
        <v>2.16</v>
      </c>
      <c r="Z273" s="661" t="s">
        <v>1140</v>
      </c>
      <c r="AA273" s="664">
        <v>100</v>
      </c>
      <c r="AB273" s="78" t="s">
        <v>133</v>
      </c>
      <c r="AC273" s="94">
        <v>1.93</v>
      </c>
      <c r="AD273" s="95">
        <v>1.95</v>
      </c>
      <c r="AE273" s="95">
        <v>1.97</v>
      </c>
      <c r="AF273" s="95">
        <v>2</v>
      </c>
      <c r="AG273" s="95">
        <v>2.02</v>
      </c>
      <c r="AH273" s="95">
        <v>2.0499999999999998</v>
      </c>
      <c r="AI273" s="95">
        <v>2.0699999999999998</v>
      </c>
      <c r="AJ273" s="96">
        <v>2.1</v>
      </c>
      <c r="AL273" s="661" t="s">
        <v>1140</v>
      </c>
      <c r="AM273" s="664">
        <v>100</v>
      </c>
      <c r="AN273" s="78" t="s">
        <v>133</v>
      </c>
      <c r="AO273" s="94">
        <v>1.73</v>
      </c>
      <c r="AP273" s="95">
        <v>1.73</v>
      </c>
      <c r="AQ273" s="95">
        <v>1.73</v>
      </c>
      <c r="AR273" s="95">
        <v>1.73</v>
      </c>
      <c r="AS273" s="95">
        <v>1.73</v>
      </c>
      <c r="AT273" s="95">
        <v>1.73</v>
      </c>
      <c r="AU273" s="95">
        <v>1.73</v>
      </c>
      <c r="AV273" s="96">
        <v>1.73</v>
      </c>
    </row>
    <row r="274" spans="1:48" ht="15" thickBot="1">
      <c r="A274">
        <v>274</v>
      </c>
      <c r="B274" s="662"/>
      <c r="C274" s="665"/>
      <c r="D274" s="82" t="s">
        <v>136</v>
      </c>
      <c r="E274" s="97">
        <v>2.06</v>
      </c>
      <c r="F274" s="98">
        <v>2.08</v>
      </c>
      <c r="G274" s="98">
        <v>2.11</v>
      </c>
      <c r="H274" s="98">
        <v>2.13</v>
      </c>
      <c r="I274" s="98">
        <v>2.16</v>
      </c>
      <c r="J274" s="98">
        <v>2.1800000000000002</v>
      </c>
      <c r="K274" s="98">
        <v>2.21</v>
      </c>
      <c r="L274" s="99">
        <v>2.2400000000000002</v>
      </c>
      <c r="N274" s="662"/>
      <c r="O274" s="665"/>
      <c r="P274" s="82" t="s">
        <v>136</v>
      </c>
      <c r="Q274" s="97">
        <v>2.06</v>
      </c>
      <c r="R274" s="98">
        <v>2.08</v>
      </c>
      <c r="S274" s="98">
        <v>2.11</v>
      </c>
      <c r="T274" s="98">
        <v>2.13</v>
      </c>
      <c r="U274" s="98">
        <v>2.16</v>
      </c>
      <c r="V274" s="98">
        <v>2.1800000000000002</v>
      </c>
      <c r="W274" s="98">
        <v>2.21</v>
      </c>
      <c r="X274" s="99">
        <v>2.2400000000000002</v>
      </c>
      <c r="Z274" s="662"/>
      <c r="AA274" s="665"/>
      <c r="AB274" s="82" t="s">
        <v>136</v>
      </c>
      <c r="AC274" s="97">
        <v>2.0299999999999998</v>
      </c>
      <c r="AD274" s="98">
        <v>2.0299999999999998</v>
      </c>
      <c r="AE274" s="98">
        <v>2.0299999999999998</v>
      </c>
      <c r="AF274" s="98">
        <v>2.0299999999999998</v>
      </c>
      <c r="AG274" s="98">
        <v>2.0299999999999998</v>
      </c>
      <c r="AH274" s="98">
        <v>2.0299999999999998</v>
      </c>
      <c r="AI274" s="98">
        <v>2.0299999999999998</v>
      </c>
      <c r="AJ274" s="99">
        <v>2.0299999999999998</v>
      </c>
      <c r="AL274" s="662"/>
      <c r="AM274" s="665"/>
      <c r="AN274" s="82" t="s">
        <v>136</v>
      </c>
      <c r="AO274" s="97">
        <v>1.63</v>
      </c>
      <c r="AP274" s="98">
        <v>1.63</v>
      </c>
      <c r="AQ274" s="98">
        <v>1.63</v>
      </c>
      <c r="AR274" s="98">
        <v>1.63</v>
      </c>
      <c r="AS274" s="98">
        <v>1.63</v>
      </c>
      <c r="AT274" s="98">
        <v>1.63</v>
      </c>
      <c r="AU274" s="98">
        <v>1.63</v>
      </c>
      <c r="AV274" s="99">
        <v>1.63</v>
      </c>
    </row>
    <row r="275" spans="1:48">
      <c r="A275">
        <v>275</v>
      </c>
      <c r="B275" s="662"/>
      <c r="C275" s="666">
        <v>110</v>
      </c>
      <c r="D275" s="86" t="s">
        <v>133</v>
      </c>
      <c r="E275" s="100">
        <v>1.82</v>
      </c>
      <c r="F275" s="101">
        <v>1.85</v>
      </c>
      <c r="G275" s="101">
        <v>1.89</v>
      </c>
      <c r="H275" s="101">
        <v>1.93</v>
      </c>
      <c r="I275" s="101">
        <v>1.96</v>
      </c>
      <c r="J275" s="101">
        <v>2</v>
      </c>
      <c r="K275" s="101">
        <v>2.04</v>
      </c>
      <c r="L275" s="102">
        <v>2.08</v>
      </c>
      <c r="N275" s="662"/>
      <c r="O275" s="666">
        <v>110</v>
      </c>
      <c r="P275" s="86" t="str">
        <f>+P273</f>
        <v>48-X</v>
      </c>
      <c r="Q275" s="100">
        <v>1.82</v>
      </c>
      <c r="R275" s="101">
        <v>1.85</v>
      </c>
      <c r="S275" s="101">
        <v>1.89</v>
      </c>
      <c r="T275" s="101">
        <v>1.93</v>
      </c>
      <c r="U275" s="101">
        <v>1.96</v>
      </c>
      <c r="V275" s="101">
        <v>2</v>
      </c>
      <c r="W275" s="101">
        <v>2.04</v>
      </c>
      <c r="X275" s="102">
        <v>2.08</v>
      </c>
      <c r="Z275" s="662"/>
      <c r="AA275" s="666">
        <v>110</v>
      </c>
      <c r="AB275" s="86" t="str">
        <f>+AB273</f>
        <v>48-X</v>
      </c>
      <c r="AC275" s="100">
        <v>1.81</v>
      </c>
      <c r="AD275" s="101">
        <v>1.84</v>
      </c>
      <c r="AE275" s="101">
        <v>1.88</v>
      </c>
      <c r="AF275" s="101">
        <v>1.92</v>
      </c>
      <c r="AG275" s="101">
        <v>1.96</v>
      </c>
      <c r="AH275" s="101">
        <v>2</v>
      </c>
      <c r="AI275" s="101">
        <v>2.04</v>
      </c>
      <c r="AJ275" s="102">
        <v>2.08</v>
      </c>
      <c r="AL275" s="662"/>
      <c r="AM275" s="666">
        <v>110</v>
      </c>
      <c r="AN275" s="86" t="str">
        <f>+AN273</f>
        <v>48-X</v>
      </c>
      <c r="AO275" s="100">
        <v>1.73</v>
      </c>
      <c r="AP275" s="101">
        <v>1.73</v>
      </c>
      <c r="AQ275" s="101">
        <v>1.73</v>
      </c>
      <c r="AR275" s="101">
        <v>1.73</v>
      </c>
      <c r="AS275" s="101">
        <v>1.73</v>
      </c>
      <c r="AT275" s="101">
        <v>1.73</v>
      </c>
      <c r="AU275" s="101">
        <v>1.73</v>
      </c>
      <c r="AV275" s="102">
        <v>1.73</v>
      </c>
    </row>
    <row r="276" spans="1:48" ht="15" thickBot="1">
      <c r="A276">
        <v>276</v>
      </c>
      <c r="B276" s="662"/>
      <c r="C276" s="667"/>
      <c r="D276" s="90" t="s">
        <v>136</v>
      </c>
      <c r="E276" s="100">
        <v>1.97</v>
      </c>
      <c r="F276" s="101">
        <v>1.99</v>
      </c>
      <c r="G276" s="101">
        <v>2.02</v>
      </c>
      <c r="H276" s="101">
        <v>2.0499999999999998</v>
      </c>
      <c r="I276" s="101">
        <v>2.0699999999999998</v>
      </c>
      <c r="J276" s="101">
        <v>2.1</v>
      </c>
      <c r="K276" s="101">
        <v>2.13</v>
      </c>
      <c r="L276" s="102">
        <v>2.16</v>
      </c>
      <c r="N276" s="662"/>
      <c r="O276" s="667"/>
      <c r="P276" s="90" t="str">
        <f>+P274</f>
        <v>48-XL</v>
      </c>
      <c r="Q276" s="100">
        <v>1.97</v>
      </c>
      <c r="R276" s="101">
        <v>1.99</v>
      </c>
      <c r="S276" s="101">
        <v>2.02</v>
      </c>
      <c r="T276" s="101">
        <v>2.0499999999999998</v>
      </c>
      <c r="U276" s="101">
        <v>2.0699999999999998</v>
      </c>
      <c r="V276" s="101">
        <v>2.1</v>
      </c>
      <c r="W276" s="101">
        <v>2.13</v>
      </c>
      <c r="X276" s="102">
        <v>2.16</v>
      </c>
      <c r="Z276" s="662"/>
      <c r="AA276" s="667"/>
      <c r="AB276" s="90" t="str">
        <f>+AB274</f>
        <v>48-XL</v>
      </c>
      <c r="AC276" s="100">
        <v>1.97</v>
      </c>
      <c r="AD276" s="101">
        <v>1.97</v>
      </c>
      <c r="AE276" s="101">
        <v>1.98</v>
      </c>
      <c r="AF276" s="101">
        <v>1.99</v>
      </c>
      <c r="AG276" s="101">
        <v>2</v>
      </c>
      <c r="AH276" s="101">
        <v>2.0099999999999998</v>
      </c>
      <c r="AI276" s="101">
        <v>2.02</v>
      </c>
      <c r="AJ276" s="102">
        <v>2.0299999999999998</v>
      </c>
      <c r="AL276" s="662"/>
      <c r="AM276" s="667"/>
      <c r="AN276" s="90" t="str">
        <f>+AN274</f>
        <v>48-XL</v>
      </c>
      <c r="AO276" s="100">
        <v>1.63</v>
      </c>
      <c r="AP276" s="101">
        <v>1.63</v>
      </c>
      <c r="AQ276" s="101">
        <v>1.63</v>
      </c>
      <c r="AR276" s="101">
        <v>1.63</v>
      </c>
      <c r="AS276" s="101">
        <v>1.63</v>
      </c>
      <c r="AT276" s="101">
        <v>1.63</v>
      </c>
      <c r="AU276" s="101">
        <v>1.63</v>
      </c>
      <c r="AV276" s="102">
        <v>1.63</v>
      </c>
    </row>
    <row r="277" spans="1:48">
      <c r="A277">
        <v>277</v>
      </c>
      <c r="B277" s="662"/>
      <c r="C277" s="664">
        <v>120</v>
      </c>
      <c r="D277" s="78" t="s">
        <v>133</v>
      </c>
      <c r="E277" s="97">
        <v>1.72</v>
      </c>
      <c r="F277" s="98">
        <v>1.75</v>
      </c>
      <c r="G277" s="98">
        <v>1.79</v>
      </c>
      <c r="H277" s="98">
        <v>1.82</v>
      </c>
      <c r="I277" s="98">
        <v>1.86</v>
      </c>
      <c r="J277" s="98">
        <v>1.89</v>
      </c>
      <c r="K277" s="98">
        <v>1.93</v>
      </c>
      <c r="L277" s="99">
        <v>1.97</v>
      </c>
      <c r="N277" s="662"/>
      <c r="O277" s="664">
        <f>+O275+10</f>
        <v>120</v>
      </c>
      <c r="P277" s="78" t="s">
        <v>133</v>
      </c>
      <c r="Q277" s="97">
        <v>1.72</v>
      </c>
      <c r="R277" s="98">
        <v>1.75</v>
      </c>
      <c r="S277" s="98">
        <v>1.79</v>
      </c>
      <c r="T277" s="98">
        <v>1.82</v>
      </c>
      <c r="U277" s="98">
        <v>1.86</v>
      </c>
      <c r="V277" s="98">
        <v>1.89</v>
      </c>
      <c r="W277" s="98">
        <v>1.93</v>
      </c>
      <c r="X277" s="99">
        <v>1.97</v>
      </c>
      <c r="Z277" s="662"/>
      <c r="AA277" s="664">
        <f>+AA275+10</f>
        <v>120</v>
      </c>
      <c r="AB277" s="78" t="s">
        <v>133</v>
      </c>
      <c r="AC277" s="97">
        <v>1.72</v>
      </c>
      <c r="AD277" s="98">
        <v>1.75</v>
      </c>
      <c r="AE277" s="98">
        <v>1.79</v>
      </c>
      <c r="AF277" s="98">
        <v>1.82</v>
      </c>
      <c r="AG277" s="98">
        <v>1.86</v>
      </c>
      <c r="AH277" s="98">
        <v>1.89</v>
      </c>
      <c r="AI277" s="98">
        <v>1.93</v>
      </c>
      <c r="AJ277" s="99">
        <v>1.97</v>
      </c>
      <c r="AL277" s="662"/>
      <c r="AM277" s="664">
        <f>+AM275+10</f>
        <v>120</v>
      </c>
      <c r="AN277" s="78" t="s">
        <v>133</v>
      </c>
      <c r="AO277" s="97">
        <v>1.72</v>
      </c>
      <c r="AP277" s="98">
        <v>1.72</v>
      </c>
      <c r="AQ277" s="98">
        <v>1.72</v>
      </c>
      <c r="AR277" s="98">
        <v>1.72</v>
      </c>
      <c r="AS277" s="98">
        <v>1.72</v>
      </c>
      <c r="AT277" s="98">
        <v>1.72</v>
      </c>
      <c r="AU277" s="98">
        <v>1.72</v>
      </c>
      <c r="AV277" s="99">
        <v>1.73</v>
      </c>
    </row>
    <row r="278" spans="1:48" ht="15" thickBot="1">
      <c r="A278">
        <v>278</v>
      </c>
      <c r="B278" s="662"/>
      <c r="C278" s="665"/>
      <c r="D278" s="82" t="s">
        <v>136</v>
      </c>
      <c r="E278" s="97">
        <v>1.88</v>
      </c>
      <c r="F278" s="98">
        <v>1.9</v>
      </c>
      <c r="G278" s="98">
        <v>1.93</v>
      </c>
      <c r="H278" s="98">
        <v>1.96</v>
      </c>
      <c r="I278" s="98">
        <v>1.99</v>
      </c>
      <c r="J278" s="98">
        <v>2.02</v>
      </c>
      <c r="K278" s="98">
        <v>2.0499999999999998</v>
      </c>
      <c r="L278" s="99">
        <v>2.08</v>
      </c>
      <c r="N278" s="662"/>
      <c r="O278" s="665"/>
      <c r="P278" s="82" t="s">
        <v>136</v>
      </c>
      <c r="Q278" s="97">
        <v>1.88</v>
      </c>
      <c r="R278" s="98">
        <v>1.9</v>
      </c>
      <c r="S278" s="98">
        <v>1.93</v>
      </c>
      <c r="T278" s="98">
        <v>1.96</v>
      </c>
      <c r="U278" s="98">
        <v>1.99</v>
      </c>
      <c r="V278" s="98">
        <v>2.02</v>
      </c>
      <c r="W278" s="98">
        <v>2.0499999999999998</v>
      </c>
      <c r="X278" s="99">
        <v>2.08</v>
      </c>
      <c r="Z278" s="662"/>
      <c r="AA278" s="665"/>
      <c r="AB278" s="82" t="s">
        <v>136</v>
      </c>
      <c r="AC278" s="97">
        <v>1.89</v>
      </c>
      <c r="AD278" s="98">
        <v>1.91</v>
      </c>
      <c r="AE278" s="98">
        <v>1.93</v>
      </c>
      <c r="AF278" s="98">
        <v>1.95</v>
      </c>
      <c r="AG278" s="98">
        <v>1.97</v>
      </c>
      <c r="AH278" s="98">
        <v>1.99</v>
      </c>
      <c r="AI278" s="98">
        <v>2.0099999999999998</v>
      </c>
      <c r="AJ278" s="99">
        <v>2.0299999999999998</v>
      </c>
      <c r="AL278" s="662"/>
      <c r="AM278" s="665"/>
      <c r="AN278" s="82" t="s">
        <v>136</v>
      </c>
      <c r="AO278" s="97">
        <v>1.63</v>
      </c>
      <c r="AP278" s="98">
        <v>1.63</v>
      </c>
      <c r="AQ278" s="98">
        <v>1.63</v>
      </c>
      <c r="AR278" s="98">
        <v>1.63</v>
      </c>
      <c r="AS278" s="98">
        <v>1.63</v>
      </c>
      <c r="AT278" s="98">
        <v>1.63</v>
      </c>
      <c r="AU278" s="98">
        <v>1.63</v>
      </c>
      <c r="AV278" s="99">
        <v>1.63</v>
      </c>
    </row>
    <row r="279" spans="1:48">
      <c r="A279">
        <v>279</v>
      </c>
      <c r="B279" s="662"/>
      <c r="C279" s="666">
        <v>130</v>
      </c>
      <c r="D279" s="86" t="s">
        <v>133</v>
      </c>
      <c r="E279" s="100">
        <v>1.63</v>
      </c>
      <c r="F279" s="101">
        <v>1.66</v>
      </c>
      <c r="G279" s="101">
        <v>1.69</v>
      </c>
      <c r="H279" s="101">
        <v>1.73</v>
      </c>
      <c r="I279" s="101">
        <v>1.76</v>
      </c>
      <c r="J279" s="101">
        <v>1.8</v>
      </c>
      <c r="K279" s="101">
        <v>1.83</v>
      </c>
      <c r="L279" s="102">
        <v>1.87</v>
      </c>
      <c r="N279" s="662"/>
      <c r="O279" s="666">
        <f>+O277+10</f>
        <v>130</v>
      </c>
      <c r="P279" s="86" t="str">
        <f>+P277</f>
        <v>48-X</v>
      </c>
      <c r="Q279" s="100">
        <v>1.63</v>
      </c>
      <c r="R279" s="101">
        <v>1.66</v>
      </c>
      <c r="S279" s="101">
        <v>1.69</v>
      </c>
      <c r="T279" s="101">
        <v>1.73</v>
      </c>
      <c r="U279" s="101">
        <v>1.76</v>
      </c>
      <c r="V279" s="101">
        <v>1.8</v>
      </c>
      <c r="W279" s="101">
        <v>1.83</v>
      </c>
      <c r="X279" s="102">
        <v>1.87</v>
      </c>
      <c r="Z279" s="662"/>
      <c r="AA279" s="666">
        <f>+AA277+10</f>
        <v>130</v>
      </c>
      <c r="AB279" s="86" t="str">
        <f>+AB277</f>
        <v>48-X</v>
      </c>
      <c r="AC279" s="100">
        <v>1.63</v>
      </c>
      <c r="AD279" s="101">
        <v>1.66</v>
      </c>
      <c r="AE279" s="101">
        <v>1.69</v>
      </c>
      <c r="AF279" s="101">
        <v>1.73</v>
      </c>
      <c r="AG279" s="101">
        <v>1.76</v>
      </c>
      <c r="AH279" s="101">
        <v>1.8</v>
      </c>
      <c r="AI279" s="101">
        <v>1.83</v>
      </c>
      <c r="AJ279" s="102">
        <v>1.87</v>
      </c>
      <c r="AL279" s="662"/>
      <c r="AM279" s="666">
        <f>+AM277+10</f>
        <v>130</v>
      </c>
      <c r="AN279" s="86" t="str">
        <f>+AN277</f>
        <v>48-X</v>
      </c>
      <c r="AO279" s="100">
        <v>1.63</v>
      </c>
      <c r="AP279" s="101">
        <v>1.64</v>
      </c>
      <c r="AQ279" s="101">
        <v>1.65</v>
      </c>
      <c r="AR279" s="101">
        <v>1.67</v>
      </c>
      <c r="AS279" s="101">
        <v>1.68</v>
      </c>
      <c r="AT279" s="101">
        <v>1.7</v>
      </c>
      <c r="AU279" s="101">
        <v>1.71</v>
      </c>
      <c r="AV279" s="102">
        <v>1.73</v>
      </c>
    </row>
    <row r="280" spans="1:48" ht="15" thickBot="1">
      <c r="A280">
        <v>280</v>
      </c>
      <c r="B280" s="662"/>
      <c r="C280" s="667"/>
      <c r="D280" s="90" t="s">
        <v>136</v>
      </c>
      <c r="E280" s="100">
        <v>1.79</v>
      </c>
      <c r="F280" s="101">
        <v>1.82</v>
      </c>
      <c r="G280" s="101">
        <v>1.85</v>
      </c>
      <c r="H280" s="101">
        <v>1.88</v>
      </c>
      <c r="I280" s="101">
        <v>1.92</v>
      </c>
      <c r="J280" s="101">
        <v>1.95</v>
      </c>
      <c r="K280" s="101">
        <v>1.98</v>
      </c>
      <c r="L280" s="102">
        <v>2.02</v>
      </c>
      <c r="N280" s="662"/>
      <c r="O280" s="667"/>
      <c r="P280" s="90" t="str">
        <f>+P278</f>
        <v>48-XL</v>
      </c>
      <c r="Q280" s="100">
        <v>1.79</v>
      </c>
      <c r="R280" s="101">
        <v>1.82</v>
      </c>
      <c r="S280" s="101">
        <v>1.85</v>
      </c>
      <c r="T280" s="101">
        <v>1.88</v>
      </c>
      <c r="U280" s="101">
        <v>1.92</v>
      </c>
      <c r="V280" s="101">
        <v>1.95</v>
      </c>
      <c r="W280" s="101">
        <v>1.98</v>
      </c>
      <c r="X280" s="102">
        <v>2.02</v>
      </c>
      <c r="Z280" s="662"/>
      <c r="AA280" s="667"/>
      <c r="AB280" s="90" t="str">
        <f>+AB278</f>
        <v>48-XL</v>
      </c>
      <c r="AC280" s="100">
        <v>1.78</v>
      </c>
      <c r="AD280" s="101">
        <v>1.81</v>
      </c>
      <c r="AE280" s="101">
        <v>1.84</v>
      </c>
      <c r="AF280" s="101">
        <v>1.87</v>
      </c>
      <c r="AG280" s="101">
        <v>1.91</v>
      </c>
      <c r="AH280" s="101">
        <v>1.94</v>
      </c>
      <c r="AI280" s="101">
        <v>1.97</v>
      </c>
      <c r="AJ280" s="102">
        <v>2.0099999999999998</v>
      </c>
      <c r="AL280" s="662"/>
      <c r="AM280" s="667"/>
      <c r="AN280" s="90" t="str">
        <f>+AN278</f>
        <v>48-XL</v>
      </c>
      <c r="AO280" s="100">
        <v>1.63</v>
      </c>
      <c r="AP280" s="101">
        <v>1.63</v>
      </c>
      <c r="AQ280" s="101">
        <v>1.63</v>
      </c>
      <c r="AR280" s="101">
        <v>1.63</v>
      </c>
      <c r="AS280" s="101">
        <v>1.63</v>
      </c>
      <c r="AT280" s="101">
        <v>1.63</v>
      </c>
      <c r="AU280" s="101">
        <v>1.63</v>
      </c>
      <c r="AV280" s="102">
        <v>1.63</v>
      </c>
    </row>
    <row r="281" spans="1:48">
      <c r="A281">
        <v>281</v>
      </c>
      <c r="B281" s="662"/>
      <c r="C281" s="664">
        <v>140</v>
      </c>
      <c r="D281" s="78" t="s">
        <v>133</v>
      </c>
      <c r="E281" s="97">
        <v>1.55</v>
      </c>
      <c r="F281" s="98">
        <v>1.58</v>
      </c>
      <c r="G281" s="98">
        <v>1.61</v>
      </c>
      <c r="H281" s="98">
        <v>1.64</v>
      </c>
      <c r="I281" s="98">
        <v>1.68</v>
      </c>
      <c r="J281" s="98">
        <v>1.71</v>
      </c>
      <c r="K281" s="98">
        <v>1.74</v>
      </c>
      <c r="L281" s="99">
        <v>1.78</v>
      </c>
      <c r="N281" s="662"/>
      <c r="O281" s="664">
        <f>+O279+10</f>
        <v>140</v>
      </c>
      <c r="P281" s="78" t="s">
        <v>133</v>
      </c>
      <c r="Q281" s="97">
        <v>1.55</v>
      </c>
      <c r="R281" s="98">
        <v>1.58</v>
      </c>
      <c r="S281" s="98">
        <v>1.61</v>
      </c>
      <c r="T281" s="98">
        <v>1.64</v>
      </c>
      <c r="U281" s="98">
        <v>1.68</v>
      </c>
      <c r="V281" s="98">
        <v>1.71</v>
      </c>
      <c r="W281" s="98">
        <v>1.74</v>
      </c>
      <c r="X281" s="99">
        <v>1.78</v>
      </c>
      <c r="Z281" s="662"/>
      <c r="AA281" s="664">
        <f>+AA279+10</f>
        <v>140</v>
      </c>
      <c r="AB281" s="78" t="s">
        <v>133</v>
      </c>
      <c r="AC281" s="97">
        <v>1.55</v>
      </c>
      <c r="AD281" s="98">
        <v>1.58</v>
      </c>
      <c r="AE281" s="98">
        <v>1.61</v>
      </c>
      <c r="AF281" s="98">
        <v>1.65</v>
      </c>
      <c r="AG281" s="98">
        <v>1.68</v>
      </c>
      <c r="AH281" s="98">
        <v>1.72</v>
      </c>
      <c r="AI281" s="98">
        <v>1.75</v>
      </c>
      <c r="AJ281" s="99">
        <v>1.79</v>
      </c>
      <c r="AL281" s="662"/>
      <c r="AM281" s="664">
        <f>+AM279+10</f>
        <v>140</v>
      </c>
      <c r="AN281" s="78" t="s">
        <v>133</v>
      </c>
      <c r="AO281" s="97">
        <v>1.55</v>
      </c>
      <c r="AP281" s="98">
        <v>1.57</v>
      </c>
      <c r="AQ281" s="98">
        <v>1.6</v>
      </c>
      <c r="AR281" s="98">
        <v>1.62</v>
      </c>
      <c r="AS281" s="98">
        <v>1.65</v>
      </c>
      <c r="AT281" s="98">
        <v>1.67</v>
      </c>
      <c r="AU281" s="98">
        <v>1.7</v>
      </c>
      <c r="AV281" s="99">
        <v>1.73</v>
      </c>
    </row>
    <row r="282" spans="1:48" ht="15" thickBot="1">
      <c r="A282">
        <v>282</v>
      </c>
      <c r="B282" s="662"/>
      <c r="C282" s="665"/>
      <c r="D282" s="82" t="s">
        <v>136</v>
      </c>
      <c r="E282" s="97">
        <v>1.7</v>
      </c>
      <c r="F282" s="98">
        <v>1.73</v>
      </c>
      <c r="G282" s="98">
        <v>1.77</v>
      </c>
      <c r="H282" s="98">
        <v>1.8</v>
      </c>
      <c r="I282" s="98">
        <v>1.84</v>
      </c>
      <c r="J282" s="98">
        <v>1.87</v>
      </c>
      <c r="K282" s="98">
        <v>1.91</v>
      </c>
      <c r="L282" s="99">
        <v>1.95</v>
      </c>
      <c r="N282" s="662"/>
      <c r="O282" s="665"/>
      <c r="P282" s="82" t="s">
        <v>136</v>
      </c>
      <c r="Q282" s="97">
        <v>1.7</v>
      </c>
      <c r="R282" s="98">
        <v>1.73</v>
      </c>
      <c r="S282" s="98">
        <v>1.77</v>
      </c>
      <c r="T282" s="98">
        <v>1.8</v>
      </c>
      <c r="U282" s="98">
        <v>1.84</v>
      </c>
      <c r="V282" s="98">
        <v>1.87</v>
      </c>
      <c r="W282" s="98">
        <v>1.91</v>
      </c>
      <c r="X282" s="99">
        <v>1.95</v>
      </c>
      <c r="Z282" s="662"/>
      <c r="AA282" s="665"/>
      <c r="AB282" s="82" t="s">
        <v>136</v>
      </c>
      <c r="AC282" s="97">
        <v>1.7</v>
      </c>
      <c r="AD282" s="98">
        <v>1.73</v>
      </c>
      <c r="AE282" s="98">
        <v>1.77</v>
      </c>
      <c r="AF282" s="98">
        <v>1.8</v>
      </c>
      <c r="AG282" s="98">
        <v>1.84</v>
      </c>
      <c r="AH282" s="98">
        <v>1.87</v>
      </c>
      <c r="AI282" s="98">
        <v>1.91</v>
      </c>
      <c r="AJ282" s="99">
        <v>1.95</v>
      </c>
      <c r="AL282" s="662"/>
      <c r="AM282" s="665"/>
      <c r="AN282" s="82" t="s">
        <v>136</v>
      </c>
      <c r="AO282" s="97">
        <v>1.63</v>
      </c>
      <c r="AP282" s="98">
        <v>1.63</v>
      </c>
      <c r="AQ282" s="98">
        <v>1.63</v>
      </c>
      <c r="AR282" s="98">
        <v>1.63</v>
      </c>
      <c r="AS282" s="98">
        <v>1.63</v>
      </c>
      <c r="AT282" s="98">
        <v>1.63</v>
      </c>
      <c r="AU282" s="98">
        <v>1.63</v>
      </c>
      <c r="AV282" s="99">
        <v>1.63</v>
      </c>
    </row>
    <row r="283" spans="1:48">
      <c r="A283">
        <v>283</v>
      </c>
      <c r="B283" s="662"/>
      <c r="C283" s="666">
        <v>150</v>
      </c>
      <c r="D283" s="86" t="s">
        <v>133</v>
      </c>
      <c r="E283" s="100">
        <v>1.48</v>
      </c>
      <c r="F283" s="101">
        <v>1.51</v>
      </c>
      <c r="G283" s="101">
        <v>1.54</v>
      </c>
      <c r="H283" s="101">
        <v>1.57</v>
      </c>
      <c r="I283" s="101">
        <v>1.61</v>
      </c>
      <c r="J283" s="101">
        <v>1.64</v>
      </c>
      <c r="K283" s="101">
        <v>1.67</v>
      </c>
      <c r="L283" s="102">
        <v>1.71</v>
      </c>
      <c r="N283" s="662"/>
      <c r="O283" s="666">
        <f>+O281+10</f>
        <v>150</v>
      </c>
      <c r="P283" s="86" t="str">
        <f>+P281</f>
        <v>48-X</v>
      </c>
      <c r="Q283" s="100">
        <v>1.48</v>
      </c>
      <c r="R283" s="101">
        <v>1.51</v>
      </c>
      <c r="S283" s="101">
        <v>1.54</v>
      </c>
      <c r="T283" s="101">
        <v>1.57</v>
      </c>
      <c r="U283" s="101">
        <v>1.61</v>
      </c>
      <c r="V283" s="101">
        <v>1.64</v>
      </c>
      <c r="W283" s="101">
        <v>1.67</v>
      </c>
      <c r="X283" s="102">
        <v>1.71</v>
      </c>
      <c r="Z283" s="662"/>
      <c r="AA283" s="666">
        <f>+AA281+10</f>
        <v>150</v>
      </c>
      <c r="AB283" s="86" t="str">
        <f>+AB281</f>
        <v>48-X</v>
      </c>
      <c r="AC283" s="100">
        <v>1.48</v>
      </c>
      <c r="AD283" s="101">
        <v>1.51</v>
      </c>
      <c r="AE283" s="101">
        <v>1.54</v>
      </c>
      <c r="AF283" s="101">
        <v>1.57</v>
      </c>
      <c r="AG283" s="101">
        <v>1.61</v>
      </c>
      <c r="AH283" s="101">
        <v>1.64</v>
      </c>
      <c r="AI283" s="101">
        <v>1.67</v>
      </c>
      <c r="AJ283" s="102">
        <v>1.71</v>
      </c>
      <c r="AL283" s="662"/>
      <c r="AM283" s="666">
        <f>+AM281+10</f>
        <v>150</v>
      </c>
      <c r="AN283" s="86" t="str">
        <f>+AN281</f>
        <v>48-X</v>
      </c>
      <c r="AO283" s="100">
        <v>1.48</v>
      </c>
      <c r="AP283" s="101">
        <v>1.51</v>
      </c>
      <c r="AQ283" s="101">
        <v>1.54</v>
      </c>
      <c r="AR283" s="101">
        <v>1.57</v>
      </c>
      <c r="AS283" s="101">
        <v>1.61</v>
      </c>
      <c r="AT283" s="101">
        <v>1.64</v>
      </c>
      <c r="AU283" s="101">
        <v>1.67</v>
      </c>
      <c r="AV283" s="102">
        <v>1.71</v>
      </c>
    </row>
    <row r="284" spans="1:48" ht="15" thickBot="1">
      <c r="A284">
        <v>284</v>
      </c>
      <c r="B284" s="662"/>
      <c r="C284" s="667"/>
      <c r="D284" s="90" t="s">
        <v>136</v>
      </c>
      <c r="E284" s="100">
        <v>1.51</v>
      </c>
      <c r="F284" s="101">
        <v>1.56</v>
      </c>
      <c r="G284" s="101">
        <v>1.61</v>
      </c>
      <c r="H284" s="101">
        <v>1.66</v>
      </c>
      <c r="I284" s="101">
        <v>1.72</v>
      </c>
      <c r="J284" s="101">
        <v>1.77</v>
      </c>
      <c r="K284" s="101">
        <v>1.82</v>
      </c>
      <c r="L284" s="102">
        <v>1.88</v>
      </c>
      <c r="N284" s="662"/>
      <c r="O284" s="667"/>
      <c r="P284" s="90" t="str">
        <f>+P282</f>
        <v>48-XL</v>
      </c>
      <c r="Q284" s="100">
        <v>1.51</v>
      </c>
      <c r="R284" s="101">
        <v>1.56</v>
      </c>
      <c r="S284" s="101">
        <v>1.61</v>
      </c>
      <c r="T284" s="101">
        <v>1.66</v>
      </c>
      <c r="U284" s="101">
        <v>1.72</v>
      </c>
      <c r="V284" s="101">
        <v>1.77</v>
      </c>
      <c r="W284" s="101">
        <v>1.82</v>
      </c>
      <c r="X284" s="102">
        <v>1.88</v>
      </c>
      <c r="Z284" s="662"/>
      <c r="AA284" s="667"/>
      <c r="AB284" s="90" t="str">
        <f>+AB282</f>
        <v>48-XL</v>
      </c>
      <c r="AC284" s="100">
        <v>1.52</v>
      </c>
      <c r="AD284" s="101">
        <v>1.57</v>
      </c>
      <c r="AE284" s="101">
        <v>1.62</v>
      </c>
      <c r="AF284" s="101">
        <v>1.67</v>
      </c>
      <c r="AG284" s="101">
        <v>1.72</v>
      </c>
      <c r="AH284" s="101">
        <v>1.77</v>
      </c>
      <c r="AI284" s="101">
        <v>1.82</v>
      </c>
      <c r="AJ284" s="102">
        <v>1.87</v>
      </c>
      <c r="AL284" s="662"/>
      <c r="AM284" s="667"/>
      <c r="AN284" s="90" t="str">
        <f>+AN282</f>
        <v>48-XL</v>
      </c>
      <c r="AO284" s="100">
        <v>1.52</v>
      </c>
      <c r="AP284" s="101">
        <v>1.53</v>
      </c>
      <c r="AQ284" s="101">
        <v>1.55</v>
      </c>
      <c r="AR284" s="101">
        <v>1.56</v>
      </c>
      <c r="AS284" s="101">
        <v>1.58</v>
      </c>
      <c r="AT284" s="101">
        <v>1.59</v>
      </c>
      <c r="AU284" s="101">
        <v>1.61</v>
      </c>
      <c r="AV284" s="102">
        <v>1.63</v>
      </c>
    </row>
    <row r="285" spans="1:48">
      <c r="A285">
        <v>285</v>
      </c>
      <c r="B285" s="662"/>
      <c r="C285" s="664">
        <v>160</v>
      </c>
      <c r="D285" s="78" t="s">
        <v>133</v>
      </c>
      <c r="E285" s="97">
        <v>1.33</v>
      </c>
      <c r="F285" s="98">
        <v>1.37</v>
      </c>
      <c r="G285" s="98">
        <v>1.41</v>
      </c>
      <c r="H285" s="98">
        <v>1.46</v>
      </c>
      <c r="I285" s="98">
        <v>1.5</v>
      </c>
      <c r="J285" s="98">
        <v>1.55</v>
      </c>
      <c r="K285" s="98">
        <v>1.59</v>
      </c>
      <c r="L285" s="99">
        <v>1.64</v>
      </c>
      <c r="N285" s="662"/>
      <c r="O285" s="664">
        <f>+O283+10</f>
        <v>160</v>
      </c>
      <c r="P285" s="78" t="s">
        <v>133</v>
      </c>
      <c r="Q285" s="97">
        <v>1.33</v>
      </c>
      <c r="R285" s="98">
        <v>1.37</v>
      </c>
      <c r="S285" s="98">
        <v>1.41</v>
      </c>
      <c r="T285" s="98">
        <v>1.46</v>
      </c>
      <c r="U285" s="98">
        <v>1.5</v>
      </c>
      <c r="V285" s="98">
        <v>1.55</v>
      </c>
      <c r="W285" s="98">
        <v>1.59</v>
      </c>
      <c r="X285" s="99">
        <v>1.64</v>
      </c>
      <c r="Z285" s="662"/>
      <c r="AA285" s="664">
        <f>+AA283+10</f>
        <v>160</v>
      </c>
      <c r="AB285" s="78" t="s">
        <v>133</v>
      </c>
      <c r="AC285" s="97">
        <v>1.33</v>
      </c>
      <c r="AD285" s="98">
        <v>1.37</v>
      </c>
      <c r="AE285" s="98">
        <v>1.41</v>
      </c>
      <c r="AF285" s="98">
        <v>1.45</v>
      </c>
      <c r="AG285" s="98">
        <v>1.5</v>
      </c>
      <c r="AH285" s="98">
        <v>1.54</v>
      </c>
      <c r="AI285" s="98">
        <v>1.58</v>
      </c>
      <c r="AJ285" s="99">
        <v>1.63</v>
      </c>
      <c r="AL285" s="662"/>
      <c r="AM285" s="664">
        <f>+AM283+10</f>
        <v>160</v>
      </c>
      <c r="AN285" s="78" t="s">
        <v>133</v>
      </c>
      <c r="AO285" s="97">
        <v>1.33</v>
      </c>
      <c r="AP285" s="98">
        <v>1.37</v>
      </c>
      <c r="AQ285" s="98">
        <v>1.41</v>
      </c>
      <c r="AR285" s="98">
        <v>1.45</v>
      </c>
      <c r="AS285" s="98">
        <v>1.5</v>
      </c>
      <c r="AT285" s="98">
        <v>1.54</v>
      </c>
      <c r="AU285" s="98">
        <v>1.58</v>
      </c>
      <c r="AV285" s="99">
        <v>1.63</v>
      </c>
    </row>
    <row r="286" spans="1:48" ht="15" thickBot="1">
      <c r="A286">
        <v>286</v>
      </c>
      <c r="B286" s="662"/>
      <c r="C286" s="665"/>
      <c r="D286" s="82" t="s">
        <v>136</v>
      </c>
      <c r="E286" s="97">
        <v>1.33</v>
      </c>
      <c r="F286" s="98">
        <v>1.39</v>
      </c>
      <c r="G286" s="98">
        <v>1.46</v>
      </c>
      <c r="H286" s="98">
        <v>1.53</v>
      </c>
      <c r="I286" s="98">
        <v>1.59</v>
      </c>
      <c r="J286" s="98">
        <v>1.66</v>
      </c>
      <c r="K286" s="98">
        <v>1.73</v>
      </c>
      <c r="L286" s="99">
        <v>1.8</v>
      </c>
      <c r="N286" s="662"/>
      <c r="O286" s="665"/>
      <c r="P286" s="82" t="s">
        <v>136</v>
      </c>
      <c r="Q286" s="97">
        <v>1.3</v>
      </c>
      <c r="R286" s="98">
        <v>1.37</v>
      </c>
      <c r="S286" s="98">
        <v>1.44</v>
      </c>
      <c r="T286" s="98">
        <v>1.51</v>
      </c>
      <c r="U286" s="98">
        <v>1.58</v>
      </c>
      <c r="V286" s="98">
        <v>1.65</v>
      </c>
      <c r="W286" s="98">
        <v>1.72</v>
      </c>
      <c r="X286" s="99">
        <v>1.8</v>
      </c>
      <c r="Z286" s="662"/>
      <c r="AA286" s="665"/>
      <c r="AB286" s="82" t="s">
        <v>136</v>
      </c>
      <c r="AC286" s="97">
        <v>1.34</v>
      </c>
      <c r="AD286" s="98">
        <v>1.4</v>
      </c>
      <c r="AE286" s="98">
        <v>1.47</v>
      </c>
      <c r="AF286" s="98">
        <v>1.53</v>
      </c>
      <c r="AG286" s="98">
        <v>1.6</v>
      </c>
      <c r="AH286" s="98">
        <v>1.66</v>
      </c>
      <c r="AI286" s="98">
        <v>1.73</v>
      </c>
      <c r="AJ286" s="99">
        <v>1.8</v>
      </c>
      <c r="AL286" s="662"/>
      <c r="AM286" s="665"/>
      <c r="AN286" s="82" t="s">
        <v>136</v>
      </c>
      <c r="AO286" s="97">
        <v>1.34</v>
      </c>
      <c r="AP286" s="98">
        <v>1.38</v>
      </c>
      <c r="AQ286" s="98">
        <v>1.42</v>
      </c>
      <c r="AR286" s="98">
        <v>1.46</v>
      </c>
      <c r="AS286" s="98">
        <v>1.5</v>
      </c>
      <c r="AT286" s="98">
        <v>1.54</v>
      </c>
      <c r="AU286" s="98">
        <v>1.58</v>
      </c>
      <c r="AV286" s="99">
        <v>1.63</v>
      </c>
    </row>
    <row r="287" spans="1:48">
      <c r="A287">
        <v>287</v>
      </c>
      <c r="B287" s="662"/>
      <c r="C287" s="666">
        <v>170</v>
      </c>
      <c r="D287" s="86" t="s">
        <v>133</v>
      </c>
      <c r="E287" s="100">
        <v>1.18</v>
      </c>
      <c r="F287" s="101">
        <v>1.23</v>
      </c>
      <c r="G287" s="101">
        <v>1.29</v>
      </c>
      <c r="H287" s="101">
        <v>1.34</v>
      </c>
      <c r="I287" s="101">
        <v>1.4</v>
      </c>
      <c r="J287" s="101">
        <v>1.45</v>
      </c>
      <c r="K287" s="101">
        <v>1.51</v>
      </c>
      <c r="L287" s="102">
        <v>1.57</v>
      </c>
      <c r="N287" s="662"/>
      <c r="O287" s="666">
        <f>+O285+10</f>
        <v>170</v>
      </c>
      <c r="P287" s="86" t="str">
        <f>+P285</f>
        <v>48-X</v>
      </c>
      <c r="Q287" s="100">
        <v>1.18</v>
      </c>
      <c r="R287" s="101">
        <v>1.23</v>
      </c>
      <c r="S287" s="101">
        <v>1.29</v>
      </c>
      <c r="T287" s="101">
        <v>1.34</v>
      </c>
      <c r="U287" s="101">
        <v>1.4</v>
      </c>
      <c r="V287" s="101">
        <v>1.45</v>
      </c>
      <c r="W287" s="101">
        <v>1.51</v>
      </c>
      <c r="X287" s="102">
        <v>1.57</v>
      </c>
      <c r="Z287" s="662"/>
      <c r="AA287" s="666">
        <f>+AA285+10</f>
        <v>170</v>
      </c>
      <c r="AB287" s="86" t="str">
        <f>+AB285</f>
        <v>48-X</v>
      </c>
      <c r="AC287" s="100">
        <v>1.18</v>
      </c>
      <c r="AD287" s="101">
        <v>1.23</v>
      </c>
      <c r="AE287" s="101">
        <v>1.29</v>
      </c>
      <c r="AF287" s="101">
        <v>1.35</v>
      </c>
      <c r="AG287" s="101">
        <v>1.4</v>
      </c>
      <c r="AH287" s="101">
        <v>1.46</v>
      </c>
      <c r="AI287" s="101">
        <v>1.52</v>
      </c>
      <c r="AJ287" s="102">
        <v>1.58</v>
      </c>
      <c r="AL287" s="662"/>
      <c r="AM287" s="666">
        <f>+AM285+10</f>
        <v>170</v>
      </c>
      <c r="AN287" s="86" t="str">
        <f>+AN285</f>
        <v>48-X</v>
      </c>
      <c r="AO287" s="100">
        <v>1.18</v>
      </c>
      <c r="AP287" s="101">
        <v>1.23</v>
      </c>
      <c r="AQ287" s="101">
        <v>1.29</v>
      </c>
      <c r="AR287" s="101">
        <v>1.35</v>
      </c>
      <c r="AS287" s="101">
        <v>1.4</v>
      </c>
      <c r="AT287" s="101">
        <v>1.46</v>
      </c>
      <c r="AU287" s="101">
        <v>1.52</v>
      </c>
      <c r="AV287" s="102">
        <v>1.58</v>
      </c>
    </row>
    <row r="288" spans="1:48" ht="15" thickBot="1">
      <c r="A288">
        <v>288</v>
      </c>
      <c r="B288" s="662"/>
      <c r="C288" s="667"/>
      <c r="D288" s="90" t="s">
        <v>136</v>
      </c>
      <c r="E288" s="100">
        <v>1.18</v>
      </c>
      <c r="F288" s="101">
        <v>1.25</v>
      </c>
      <c r="G288" s="101">
        <v>1.33</v>
      </c>
      <c r="H288" s="101">
        <v>1.41</v>
      </c>
      <c r="I288" s="101">
        <v>1.48</v>
      </c>
      <c r="J288" s="101">
        <v>1.56</v>
      </c>
      <c r="K288" s="101">
        <v>1.64</v>
      </c>
      <c r="L288" s="102">
        <v>1.72</v>
      </c>
      <c r="N288" s="662"/>
      <c r="O288" s="667"/>
      <c r="P288" s="90" t="str">
        <f>+P286</f>
        <v>48-XL</v>
      </c>
      <c r="Q288" s="100">
        <v>1.18</v>
      </c>
      <c r="R288" s="101">
        <v>1.25</v>
      </c>
      <c r="S288" s="101">
        <v>1.33</v>
      </c>
      <c r="T288" s="101">
        <v>1.41</v>
      </c>
      <c r="U288" s="101">
        <v>1.48</v>
      </c>
      <c r="V288" s="101">
        <v>1.56</v>
      </c>
      <c r="W288" s="101">
        <v>1.64</v>
      </c>
      <c r="X288" s="102">
        <v>1.72</v>
      </c>
      <c r="Z288" s="662"/>
      <c r="AA288" s="667"/>
      <c r="AB288" s="90" t="str">
        <f>+AB286</f>
        <v>48-XL</v>
      </c>
      <c r="AC288" s="100">
        <v>1.18</v>
      </c>
      <c r="AD288" s="101">
        <v>1.25</v>
      </c>
      <c r="AE288" s="101">
        <v>1.33</v>
      </c>
      <c r="AF288" s="101">
        <v>1.41</v>
      </c>
      <c r="AG288" s="101">
        <v>1.49</v>
      </c>
      <c r="AH288" s="101">
        <v>1.57</v>
      </c>
      <c r="AI288" s="101">
        <v>1.65</v>
      </c>
      <c r="AJ288" s="102">
        <v>1.73</v>
      </c>
      <c r="AL288" s="662"/>
      <c r="AM288" s="667"/>
      <c r="AN288" s="90" t="str">
        <f>+AN286</f>
        <v>48-XL</v>
      </c>
      <c r="AO288" s="100">
        <v>1.18</v>
      </c>
      <c r="AP288" s="101">
        <v>1.24</v>
      </c>
      <c r="AQ288" s="101">
        <v>1.3</v>
      </c>
      <c r="AR288" s="101">
        <v>1.37</v>
      </c>
      <c r="AS288" s="101">
        <v>1.43</v>
      </c>
      <c r="AT288" s="101">
        <v>1.5</v>
      </c>
      <c r="AU288" s="101">
        <v>1.56</v>
      </c>
      <c r="AV288" s="102">
        <v>1.63</v>
      </c>
    </row>
    <row r="289" spans="1:48">
      <c r="A289">
        <v>289</v>
      </c>
      <c r="B289" s="662"/>
      <c r="C289" s="664">
        <v>180</v>
      </c>
      <c r="D289" s="78" t="s">
        <v>133</v>
      </c>
      <c r="E289" s="97">
        <v>1.06</v>
      </c>
      <c r="F289" s="98">
        <v>1.1200000000000001</v>
      </c>
      <c r="G289" s="98">
        <v>1.19</v>
      </c>
      <c r="H289" s="98">
        <v>1.25</v>
      </c>
      <c r="I289" s="98">
        <v>1.32</v>
      </c>
      <c r="J289" s="98">
        <v>1.38</v>
      </c>
      <c r="K289" s="98">
        <v>1.45</v>
      </c>
      <c r="L289" s="99">
        <v>1.52</v>
      </c>
      <c r="N289" s="662"/>
      <c r="O289" s="664">
        <f>+O287+10</f>
        <v>180</v>
      </c>
      <c r="P289" s="78" t="s">
        <v>133</v>
      </c>
      <c r="Q289" s="97">
        <v>1.06</v>
      </c>
      <c r="R289" s="98">
        <v>1.1200000000000001</v>
      </c>
      <c r="S289" s="98">
        <v>1.19</v>
      </c>
      <c r="T289" s="98">
        <v>1.25</v>
      </c>
      <c r="U289" s="98">
        <v>1.32</v>
      </c>
      <c r="V289" s="98">
        <v>1.38</v>
      </c>
      <c r="W289" s="98">
        <v>1.45</v>
      </c>
      <c r="X289" s="99">
        <v>1.52</v>
      </c>
      <c r="Z289" s="662"/>
      <c r="AA289" s="664">
        <f>+AA287+10</f>
        <v>180</v>
      </c>
      <c r="AB289" s="78" t="s">
        <v>133</v>
      </c>
      <c r="AC289" s="97">
        <v>1.05</v>
      </c>
      <c r="AD289" s="98">
        <v>1.1100000000000001</v>
      </c>
      <c r="AE289" s="98">
        <v>1.18</v>
      </c>
      <c r="AF289" s="98">
        <v>1.25</v>
      </c>
      <c r="AG289" s="98">
        <v>1.31</v>
      </c>
      <c r="AH289" s="98">
        <v>1.38</v>
      </c>
      <c r="AI289" s="98">
        <v>1.45</v>
      </c>
      <c r="AJ289" s="99">
        <v>1.52</v>
      </c>
      <c r="AL289" s="662"/>
      <c r="AM289" s="664">
        <f>+AM287+10</f>
        <v>180</v>
      </c>
      <c r="AN289" s="78" t="s">
        <v>133</v>
      </c>
      <c r="AO289" s="97">
        <v>1.05</v>
      </c>
      <c r="AP289" s="98">
        <v>1.1100000000000001</v>
      </c>
      <c r="AQ289" s="98">
        <v>1.18</v>
      </c>
      <c r="AR289" s="98">
        <v>1.25</v>
      </c>
      <c r="AS289" s="98">
        <v>1.31</v>
      </c>
      <c r="AT289" s="98">
        <v>1.38</v>
      </c>
      <c r="AU289" s="98">
        <v>1.45</v>
      </c>
      <c r="AV289" s="99">
        <v>1.52</v>
      </c>
    </row>
    <row r="290" spans="1:48" ht="15" thickBot="1">
      <c r="A290">
        <v>290</v>
      </c>
      <c r="B290" s="662"/>
      <c r="C290" s="665"/>
      <c r="D290" s="82" t="s">
        <v>136</v>
      </c>
      <c r="E290" s="97">
        <v>1.06</v>
      </c>
      <c r="F290" s="98">
        <v>1.1299999999999999</v>
      </c>
      <c r="G290" s="98">
        <v>1.21</v>
      </c>
      <c r="H290" s="98">
        <v>1.29</v>
      </c>
      <c r="I290" s="98">
        <v>1.37</v>
      </c>
      <c r="J290" s="98">
        <v>1.45</v>
      </c>
      <c r="K290" s="98">
        <v>1.53</v>
      </c>
      <c r="L290" s="99">
        <v>1.61</v>
      </c>
      <c r="N290" s="662"/>
      <c r="O290" s="665"/>
      <c r="P290" s="82" t="s">
        <v>136</v>
      </c>
      <c r="Q290" s="97">
        <v>1.06</v>
      </c>
      <c r="R290" s="98">
        <v>1.1299999999999999</v>
      </c>
      <c r="S290" s="98">
        <v>1.21</v>
      </c>
      <c r="T290" s="98">
        <v>1.29</v>
      </c>
      <c r="U290" s="98">
        <v>1.37</v>
      </c>
      <c r="V290" s="98">
        <v>1.45</v>
      </c>
      <c r="W290" s="98">
        <v>1.53</v>
      </c>
      <c r="X290" s="99">
        <v>1.61</v>
      </c>
      <c r="Z290" s="662"/>
      <c r="AA290" s="665"/>
      <c r="AB290" s="82" t="s">
        <v>136</v>
      </c>
      <c r="AC290" s="97">
        <v>1.05</v>
      </c>
      <c r="AD290" s="98">
        <v>1.1200000000000001</v>
      </c>
      <c r="AE290" s="98">
        <v>1.2</v>
      </c>
      <c r="AF290" s="98">
        <v>1.28</v>
      </c>
      <c r="AG290" s="98">
        <v>1.36</v>
      </c>
      <c r="AH290" s="98">
        <v>1.44</v>
      </c>
      <c r="AI290" s="98">
        <v>1.52</v>
      </c>
      <c r="AJ290" s="99">
        <v>1.6</v>
      </c>
      <c r="AL290" s="662"/>
      <c r="AM290" s="665"/>
      <c r="AN290" s="82" t="s">
        <v>136</v>
      </c>
      <c r="AO290" s="97">
        <v>1.05</v>
      </c>
      <c r="AP290" s="98">
        <v>1.1200000000000001</v>
      </c>
      <c r="AQ290" s="98">
        <v>1.2</v>
      </c>
      <c r="AR290" s="98">
        <v>1.28</v>
      </c>
      <c r="AS290" s="98">
        <v>1.36</v>
      </c>
      <c r="AT290" s="98">
        <v>1.44</v>
      </c>
      <c r="AU290" s="98">
        <v>1.52</v>
      </c>
      <c r="AV290" s="99">
        <v>1.6</v>
      </c>
    </row>
    <row r="291" spans="1:48">
      <c r="A291">
        <v>291</v>
      </c>
      <c r="B291" s="662"/>
      <c r="C291" s="666">
        <v>190</v>
      </c>
      <c r="D291" s="86" t="s">
        <v>133</v>
      </c>
      <c r="E291" s="100">
        <v>0.95</v>
      </c>
      <c r="F291" s="101">
        <v>1.02</v>
      </c>
      <c r="G291" s="101">
        <v>1.0900000000000001</v>
      </c>
      <c r="H291" s="101">
        <v>1.1599999999999999</v>
      </c>
      <c r="I291" s="101">
        <v>1.23</v>
      </c>
      <c r="J291" s="101">
        <v>1.3</v>
      </c>
      <c r="K291" s="101">
        <v>1.37</v>
      </c>
      <c r="L291" s="102">
        <v>1.45</v>
      </c>
      <c r="N291" s="662"/>
      <c r="O291" s="666">
        <f>+O289+10</f>
        <v>190</v>
      </c>
      <c r="P291" s="86" t="str">
        <f>+P289</f>
        <v>48-X</v>
      </c>
      <c r="Q291" s="100">
        <v>0.95</v>
      </c>
      <c r="R291" s="101">
        <v>1.02</v>
      </c>
      <c r="S291" s="101">
        <v>1.0900000000000001</v>
      </c>
      <c r="T291" s="101">
        <v>1.1599999999999999</v>
      </c>
      <c r="U291" s="101">
        <v>1.23</v>
      </c>
      <c r="V291" s="101">
        <v>1.3</v>
      </c>
      <c r="W291" s="101">
        <v>1.37</v>
      </c>
      <c r="X291" s="102">
        <v>1.45</v>
      </c>
      <c r="Z291" s="662"/>
      <c r="AA291" s="666">
        <f>+AA289+10</f>
        <v>190</v>
      </c>
      <c r="AB291" s="86" t="str">
        <f>+AB289</f>
        <v>48-X</v>
      </c>
      <c r="AC291" s="100">
        <v>0.94</v>
      </c>
      <c r="AD291" s="101">
        <v>1.01</v>
      </c>
      <c r="AE291" s="101">
        <v>1.08</v>
      </c>
      <c r="AF291" s="101">
        <v>1.1499999999999999</v>
      </c>
      <c r="AG291" s="101">
        <v>1.23</v>
      </c>
      <c r="AH291" s="101">
        <v>1.3</v>
      </c>
      <c r="AI291" s="101">
        <v>1.37</v>
      </c>
      <c r="AJ291" s="102">
        <v>1.45</v>
      </c>
      <c r="AL291" s="662"/>
      <c r="AM291" s="666">
        <f>+AM289+10</f>
        <v>190</v>
      </c>
      <c r="AN291" s="86" t="str">
        <f>+AN289</f>
        <v>48-X</v>
      </c>
      <c r="AO291" s="100">
        <v>0.94</v>
      </c>
      <c r="AP291" s="101">
        <v>1.01</v>
      </c>
      <c r="AQ291" s="101">
        <v>1.08</v>
      </c>
      <c r="AR291" s="101">
        <v>1.1499999999999999</v>
      </c>
      <c r="AS291" s="101">
        <v>1.23</v>
      </c>
      <c r="AT291" s="101">
        <v>1.3</v>
      </c>
      <c r="AU291" s="101">
        <v>1.37</v>
      </c>
      <c r="AV291" s="102">
        <v>1.45</v>
      </c>
    </row>
    <row r="292" spans="1:48" ht="15" thickBot="1">
      <c r="A292">
        <v>292</v>
      </c>
      <c r="B292" s="662"/>
      <c r="C292" s="667"/>
      <c r="D292" s="90" t="s">
        <v>136</v>
      </c>
      <c r="E292" s="100">
        <v>0.95</v>
      </c>
      <c r="F292" s="101">
        <v>1.02</v>
      </c>
      <c r="G292" s="101">
        <v>1.0900000000000001</v>
      </c>
      <c r="H292" s="101">
        <v>1.1599999999999999</v>
      </c>
      <c r="I292" s="101">
        <v>1.23</v>
      </c>
      <c r="J292" s="101">
        <v>1.3</v>
      </c>
      <c r="K292" s="101">
        <v>1.37</v>
      </c>
      <c r="L292" s="102">
        <v>1.45</v>
      </c>
      <c r="N292" s="662"/>
      <c r="O292" s="667"/>
      <c r="P292" s="90" t="str">
        <f>+P290</f>
        <v>48-XL</v>
      </c>
      <c r="Q292" s="100">
        <v>0.95</v>
      </c>
      <c r="R292" s="101">
        <v>1.02</v>
      </c>
      <c r="S292" s="101">
        <v>1.0900000000000001</v>
      </c>
      <c r="T292" s="101">
        <v>1.1599999999999999</v>
      </c>
      <c r="U292" s="101">
        <v>1.23</v>
      </c>
      <c r="V292" s="101">
        <v>1.3</v>
      </c>
      <c r="W292" s="101">
        <v>1.37</v>
      </c>
      <c r="X292" s="102">
        <v>1.45</v>
      </c>
      <c r="Z292" s="662"/>
      <c r="AA292" s="667"/>
      <c r="AB292" s="90" t="str">
        <f>+AB290</f>
        <v>48-XL</v>
      </c>
      <c r="AC292" s="100">
        <v>0.94</v>
      </c>
      <c r="AD292" s="101">
        <v>1.01</v>
      </c>
      <c r="AE292" s="101">
        <v>1.08</v>
      </c>
      <c r="AF292" s="101">
        <v>1.1499999999999999</v>
      </c>
      <c r="AG292" s="101">
        <v>1.23</v>
      </c>
      <c r="AH292" s="101">
        <v>1.3</v>
      </c>
      <c r="AI292" s="101">
        <v>1.37</v>
      </c>
      <c r="AJ292" s="102">
        <v>1.45</v>
      </c>
      <c r="AL292" s="662"/>
      <c r="AM292" s="667"/>
      <c r="AN292" s="90" t="str">
        <f>+AN290</f>
        <v>48-XL</v>
      </c>
      <c r="AO292" s="100">
        <v>0.94</v>
      </c>
      <c r="AP292" s="101">
        <v>1.01</v>
      </c>
      <c r="AQ292" s="101">
        <v>1.08</v>
      </c>
      <c r="AR292" s="101">
        <v>1.1499999999999999</v>
      </c>
      <c r="AS292" s="101">
        <v>1.23</v>
      </c>
      <c r="AT292" s="101">
        <v>1.3</v>
      </c>
      <c r="AU292" s="101">
        <v>1.37</v>
      </c>
      <c r="AV292" s="102">
        <v>1.45</v>
      </c>
    </row>
    <row r="293" spans="1:48">
      <c r="A293">
        <v>293</v>
      </c>
      <c r="B293" s="662"/>
      <c r="C293" s="664">
        <v>200</v>
      </c>
      <c r="D293" s="78" t="s">
        <v>133</v>
      </c>
      <c r="E293" s="97">
        <v>0.86</v>
      </c>
      <c r="F293" s="98">
        <v>0.92</v>
      </c>
      <c r="G293" s="98">
        <v>0.98</v>
      </c>
      <c r="H293" s="98">
        <v>1.04</v>
      </c>
      <c r="I293" s="98">
        <v>1.1100000000000001</v>
      </c>
      <c r="J293" s="98">
        <v>1.17</v>
      </c>
      <c r="K293" s="98">
        <v>1.23</v>
      </c>
      <c r="L293" s="99">
        <v>1.3</v>
      </c>
      <c r="N293" s="662"/>
      <c r="O293" s="664">
        <f>+O291+10</f>
        <v>200</v>
      </c>
      <c r="P293" s="78" t="s">
        <v>133</v>
      </c>
      <c r="Q293" s="97">
        <v>0.86</v>
      </c>
      <c r="R293" s="98">
        <v>0.92</v>
      </c>
      <c r="S293" s="98">
        <v>0.98</v>
      </c>
      <c r="T293" s="98">
        <v>1.04</v>
      </c>
      <c r="U293" s="98">
        <v>1.1100000000000001</v>
      </c>
      <c r="V293" s="98">
        <v>1.17</v>
      </c>
      <c r="W293" s="98">
        <v>1.23</v>
      </c>
      <c r="X293" s="99">
        <v>1.3</v>
      </c>
      <c r="Z293" s="662"/>
      <c r="AA293" s="664">
        <f>+AA291+10</f>
        <v>200</v>
      </c>
      <c r="AB293" s="78" t="s">
        <v>133</v>
      </c>
      <c r="AC293" s="97">
        <v>0.86</v>
      </c>
      <c r="AD293" s="98">
        <v>0.92</v>
      </c>
      <c r="AE293" s="98">
        <v>0.98</v>
      </c>
      <c r="AF293" s="98">
        <v>1.04</v>
      </c>
      <c r="AG293" s="98">
        <v>1.1100000000000001</v>
      </c>
      <c r="AH293" s="98">
        <v>1.17</v>
      </c>
      <c r="AI293" s="98">
        <v>1.23</v>
      </c>
      <c r="AJ293" s="99">
        <v>1.3</v>
      </c>
      <c r="AL293" s="662"/>
      <c r="AM293" s="664">
        <f>+AM291+10</f>
        <v>200</v>
      </c>
      <c r="AN293" s="78" t="s">
        <v>133</v>
      </c>
      <c r="AO293" s="97">
        <v>0.86</v>
      </c>
      <c r="AP293" s="98">
        <v>0.92</v>
      </c>
      <c r="AQ293" s="98">
        <v>0.98</v>
      </c>
      <c r="AR293" s="98">
        <v>1.04</v>
      </c>
      <c r="AS293" s="98">
        <v>1.1100000000000001</v>
      </c>
      <c r="AT293" s="98">
        <v>1.17</v>
      </c>
      <c r="AU293" s="98">
        <v>1.23</v>
      </c>
      <c r="AV293" s="99">
        <v>1.3</v>
      </c>
    </row>
    <row r="294" spans="1:48" ht="15" thickBot="1">
      <c r="A294">
        <v>294</v>
      </c>
      <c r="B294" s="663"/>
      <c r="C294" s="665"/>
      <c r="D294" s="82" t="s">
        <v>136</v>
      </c>
      <c r="E294" s="190">
        <v>0.86</v>
      </c>
      <c r="F294" s="188">
        <v>0.92</v>
      </c>
      <c r="G294" s="188">
        <v>0.98</v>
      </c>
      <c r="H294" s="188">
        <v>1.04</v>
      </c>
      <c r="I294" s="188">
        <v>1.1100000000000001</v>
      </c>
      <c r="J294" s="188">
        <v>1.17</v>
      </c>
      <c r="K294" s="188">
        <v>1.23</v>
      </c>
      <c r="L294" s="187">
        <v>1.3</v>
      </c>
      <c r="N294" s="663"/>
      <c r="O294" s="665"/>
      <c r="P294" s="82" t="s">
        <v>136</v>
      </c>
      <c r="Q294" s="190">
        <v>0.86</v>
      </c>
      <c r="R294" s="188">
        <v>0.92</v>
      </c>
      <c r="S294" s="188">
        <v>0.98</v>
      </c>
      <c r="T294" s="188">
        <v>1.04</v>
      </c>
      <c r="U294" s="188">
        <v>1.1100000000000001</v>
      </c>
      <c r="V294" s="188">
        <v>1.17</v>
      </c>
      <c r="W294" s="188">
        <v>1.23</v>
      </c>
      <c r="X294" s="187">
        <v>1.3</v>
      </c>
      <c r="Z294" s="663"/>
      <c r="AA294" s="665"/>
      <c r="AB294" s="82" t="s">
        <v>136</v>
      </c>
      <c r="AC294" s="190">
        <v>0.86</v>
      </c>
      <c r="AD294" s="188">
        <v>0.92</v>
      </c>
      <c r="AE294" s="188">
        <v>0.98</v>
      </c>
      <c r="AF294" s="188">
        <v>1.04</v>
      </c>
      <c r="AG294" s="188">
        <v>1.1100000000000001</v>
      </c>
      <c r="AH294" s="188">
        <v>1.17</v>
      </c>
      <c r="AI294" s="188">
        <v>1.23</v>
      </c>
      <c r="AJ294" s="187">
        <v>1.3</v>
      </c>
      <c r="AL294" s="663"/>
      <c r="AM294" s="665"/>
      <c r="AN294" s="82" t="s">
        <v>136</v>
      </c>
      <c r="AO294" s="190">
        <v>0.86</v>
      </c>
      <c r="AP294" s="188">
        <v>0.92</v>
      </c>
      <c r="AQ294" s="188">
        <v>0.98</v>
      </c>
      <c r="AR294" s="188">
        <v>1.04</v>
      </c>
      <c r="AS294" s="188">
        <v>1.1100000000000001</v>
      </c>
      <c r="AT294" s="188">
        <v>1.17</v>
      </c>
      <c r="AU294" s="188">
        <v>1.23</v>
      </c>
      <c r="AV294" s="187">
        <v>1.3</v>
      </c>
    </row>
    <row r="295" spans="1:48">
      <c r="A295">
        <v>295</v>
      </c>
    </row>
    <row r="296" spans="1:48">
      <c r="A296">
        <v>296</v>
      </c>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1112</v>
      </c>
      <c r="C302" s="650"/>
      <c r="D302" s="651"/>
      <c r="E302" s="649" t="s">
        <v>1136</v>
      </c>
      <c r="F302" s="650"/>
      <c r="G302" s="650"/>
      <c r="H302" s="650"/>
      <c r="I302" s="650"/>
      <c r="J302" s="650"/>
      <c r="K302" s="650"/>
      <c r="L302" s="651"/>
      <c r="N302" s="649" t="s">
        <v>1114</v>
      </c>
      <c r="O302" s="650"/>
      <c r="P302" s="651"/>
      <c r="Q302" s="649" t="s">
        <v>1136</v>
      </c>
      <c r="R302" s="650"/>
      <c r="S302" s="650"/>
      <c r="T302" s="650"/>
      <c r="U302" s="650"/>
      <c r="V302" s="650"/>
      <c r="W302" s="650"/>
      <c r="X302" s="651"/>
      <c r="Z302" s="649" t="s">
        <v>1115</v>
      </c>
      <c r="AA302" s="650"/>
      <c r="AB302" s="651"/>
      <c r="AC302" s="649" t="s">
        <v>1136</v>
      </c>
      <c r="AD302" s="650"/>
      <c r="AE302" s="650"/>
      <c r="AF302" s="650"/>
      <c r="AG302" s="650"/>
      <c r="AH302" s="650"/>
      <c r="AI302" s="650"/>
      <c r="AJ302" s="651"/>
      <c r="AL302" s="649" t="s">
        <v>1116</v>
      </c>
      <c r="AM302" s="650"/>
      <c r="AN302" s="651"/>
      <c r="AO302" s="649" t="s">
        <v>1136</v>
      </c>
      <c r="AP302" s="650"/>
      <c r="AQ302" s="650"/>
      <c r="AR302" s="650"/>
      <c r="AS302" s="650"/>
      <c r="AT302" s="650"/>
      <c r="AU302" s="650"/>
      <c r="AV302" s="651"/>
    </row>
    <row r="303" spans="1:48" ht="15.75" customHeight="1">
      <c r="A303">
        <v>303</v>
      </c>
      <c r="B303" s="652" t="s">
        <v>1129</v>
      </c>
      <c r="C303" s="652" t="s">
        <v>634</v>
      </c>
      <c r="D303" s="669" t="s">
        <v>1119</v>
      </c>
      <c r="E303" s="676" t="s">
        <v>1120</v>
      </c>
      <c r="F303" s="677"/>
      <c r="G303" s="677"/>
      <c r="H303" s="677"/>
      <c r="I303" s="677"/>
      <c r="J303" s="677"/>
      <c r="K303" s="677"/>
      <c r="L303" s="678"/>
      <c r="N303" s="652" t="s">
        <v>1129</v>
      </c>
      <c r="O303" s="652" t="s">
        <v>634</v>
      </c>
      <c r="P303" s="669" t="s">
        <v>1119</v>
      </c>
      <c r="Q303" s="676" t="s">
        <v>1120</v>
      </c>
      <c r="R303" s="677"/>
      <c r="S303" s="677"/>
      <c r="T303" s="677"/>
      <c r="U303" s="677"/>
      <c r="V303" s="677"/>
      <c r="W303" s="677"/>
      <c r="X303" s="678"/>
      <c r="Z303" s="652" t="s">
        <v>1129</v>
      </c>
      <c r="AA303" s="652" t="s">
        <v>634</v>
      </c>
      <c r="AB303" s="669" t="s">
        <v>1119</v>
      </c>
      <c r="AC303" s="676" t="s">
        <v>1120</v>
      </c>
      <c r="AD303" s="677"/>
      <c r="AE303" s="677"/>
      <c r="AF303" s="677"/>
      <c r="AG303" s="677"/>
      <c r="AH303" s="677"/>
      <c r="AI303" s="677"/>
      <c r="AJ303" s="678"/>
      <c r="AL303" s="652" t="s">
        <v>1129</v>
      </c>
      <c r="AM303" s="652" t="s">
        <v>634</v>
      </c>
      <c r="AN303" s="669" t="s">
        <v>1119</v>
      </c>
      <c r="AO303" s="676" t="s">
        <v>1120</v>
      </c>
      <c r="AP303" s="677"/>
      <c r="AQ303" s="677"/>
      <c r="AR303" s="677"/>
      <c r="AS303" s="677"/>
      <c r="AT303" s="677"/>
      <c r="AU303" s="677"/>
      <c r="AV303" s="678"/>
    </row>
    <row r="304" spans="1:48" ht="15" customHeight="1" thickBot="1">
      <c r="A304">
        <v>304</v>
      </c>
      <c r="B304" s="668"/>
      <c r="C304" s="668"/>
      <c r="D304" s="670"/>
      <c r="E304" s="679"/>
      <c r="F304" s="680"/>
      <c r="G304" s="680"/>
      <c r="H304" s="680"/>
      <c r="I304" s="680"/>
      <c r="J304" s="680"/>
      <c r="K304" s="680"/>
      <c r="L304" s="681"/>
      <c r="N304" s="668"/>
      <c r="O304" s="668"/>
      <c r="P304" s="670"/>
      <c r="Q304" s="679"/>
      <c r="R304" s="680"/>
      <c r="S304" s="680"/>
      <c r="T304" s="680"/>
      <c r="U304" s="680"/>
      <c r="V304" s="680"/>
      <c r="W304" s="680"/>
      <c r="X304" s="681"/>
      <c r="Z304" s="668"/>
      <c r="AA304" s="668"/>
      <c r="AB304" s="670"/>
      <c r="AC304" s="679"/>
      <c r="AD304" s="680"/>
      <c r="AE304" s="680"/>
      <c r="AF304" s="680"/>
      <c r="AG304" s="680"/>
      <c r="AH304" s="680"/>
      <c r="AI304" s="680"/>
      <c r="AJ304" s="681"/>
      <c r="AL304" s="668"/>
      <c r="AM304" s="668"/>
      <c r="AN304" s="670"/>
      <c r="AO304" s="679"/>
      <c r="AP304" s="680"/>
      <c r="AQ304" s="680"/>
      <c r="AR304" s="680"/>
      <c r="AS304" s="680"/>
      <c r="AT304" s="680"/>
      <c r="AU304" s="680"/>
      <c r="AV304" s="681"/>
    </row>
    <row r="305" spans="1:48" ht="15" thickBot="1">
      <c r="A305">
        <v>305</v>
      </c>
      <c r="B305" s="653"/>
      <c r="C305" s="653"/>
      <c r="D305" s="671"/>
      <c r="E305" s="75">
        <v>0</v>
      </c>
      <c r="F305" s="76">
        <v>500</v>
      </c>
      <c r="G305" s="76">
        <v>1000</v>
      </c>
      <c r="H305" s="76">
        <v>1500</v>
      </c>
      <c r="I305" s="76">
        <v>2000</v>
      </c>
      <c r="J305" s="76">
        <v>2500</v>
      </c>
      <c r="K305" s="76">
        <v>3000</v>
      </c>
      <c r="L305" s="77">
        <v>3500</v>
      </c>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L305" s="653"/>
      <c r="AM305" s="653"/>
      <c r="AN305" s="671"/>
      <c r="AO305" s="75">
        <v>0</v>
      </c>
      <c r="AP305" s="76">
        <v>500</v>
      </c>
      <c r="AQ305" s="76">
        <v>1000</v>
      </c>
      <c r="AR305" s="76">
        <v>1500</v>
      </c>
      <c r="AS305" s="76">
        <v>2000</v>
      </c>
      <c r="AT305" s="76">
        <v>2500</v>
      </c>
      <c r="AU305" s="76">
        <v>3000</v>
      </c>
      <c r="AV305" s="77">
        <v>3500</v>
      </c>
    </row>
    <row r="306" spans="1:48" ht="15" customHeight="1">
      <c r="A306">
        <v>306</v>
      </c>
      <c r="B306" s="661" t="s">
        <v>1140</v>
      </c>
      <c r="C306" s="664">
        <v>100</v>
      </c>
      <c r="D306" s="78" t="s">
        <v>133</v>
      </c>
      <c r="E306" s="79">
        <v>192</v>
      </c>
      <c r="F306" s="80">
        <v>185</v>
      </c>
      <c r="G306" s="80">
        <v>179</v>
      </c>
      <c r="H306" s="80">
        <v>173</v>
      </c>
      <c r="I306" s="80">
        <v>166</v>
      </c>
      <c r="J306" s="80">
        <v>160</v>
      </c>
      <c r="K306" s="80">
        <v>154</v>
      </c>
      <c r="L306" s="81">
        <v>148</v>
      </c>
      <c r="N306" s="661" t="s">
        <v>1140</v>
      </c>
      <c r="O306" s="664">
        <v>100</v>
      </c>
      <c r="P306" s="78" t="s">
        <v>133</v>
      </c>
      <c r="Q306" s="79">
        <v>192</v>
      </c>
      <c r="R306" s="80">
        <v>185</v>
      </c>
      <c r="S306" s="80">
        <v>179</v>
      </c>
      <c r="T306" s="80">
        <v>173</v>
      </c>
      <c r="U306" s="80">
        <v>166</v>
      </c>
      <c r="V306" s="80">
        <v>160</v>
      </c>
      <c r="W306" s="80">
        <v>154</v>
      </c>
      <c r="X306" s="81">
        <v>148</v>
      </c>
      <c r="Z306" s="661" t="s">
        <v>1140</v>
      </c>
      <c r="AA306" s="664">
        <v>100</v>
      </c>
      <c r="AB306" s="78" t="s">
        <v>133</v>
      </c>
      <c r="AC306" s="79">
        <v>192.28200151074591</v>
      </c>
      <c r="AD306" s="80">
        <v>185</v>
      </c>
      <c r="AE306" s="80">
        <v>178</v>
      </c>
      <c r="AF306" s="80">
        <v>171</v>
      </c>
      <c r="AG306" s="80">
        <v>164</v>
      </c>
      <c r="AH306" s="80">
        <v>157</v>
      </c>
      <c r="AI306" s="80">
        <v>151</v>
      </c>
      <c r="AJ306" s="81">
        <v>144.28325171369335</v>
      </c>
      <c r="AL306" s="661" t="s">
        <v>1140</v>
      </c>
      <c r="AM306" s="664">
        <v>100</v>
      </c>
      <c r="AN306" s="78" t="s">
        <v>133</v>
      </c>
      <c r="AO306" s="79">
        <v>172</v>
      </c>
      <c r="AP306" s="80">
        <v>168</v>
      </c>
      <c r="AQ306" s="80">
        <v>164</v>
      </c>
      <c r="AR306" s="80">
        <v>160</v>
      </c>
      <c r="AS306" s="80">
        <v>156</v>
      </c>
      <c r="AT306" s="80">
        <v>152</v>
      </c>
      <c r="AU306" s="80">
        <v>148</v>
      </c>
      <c r="AV306" s="81">
        <v>144</v>
      </c>
    </row>
    <row r="307" spans="1:48" ht="15" thickBot="1">
      <c r="A307">
        <v>307</v>
      </c>
      <c r="B307" s="662"/>
      <c r="C307" s="665"/>
      <c r="D307" s="82" t="s">
        <v>136</v>
      </c>
      <c r="E307" s="83">
        <v>203</v>
      </c>
      <c r="F307" s="84">
        <v>195</v>
      </c>
      <c r="G307" s="84">
        <v>188</v>
      </c>
      <c r="H307" s="84">
        <v>181</v>
      </c>
      <c r="I307" s="84">
        <v>173</v>
      </c>
      <c r="J307" s="84">
        <v>166</v>
      </c>
      <c r="K307" s="84">
        <v>159</v>
      </c>
      <c r="L307" s="85">
        <v>152</v>
      </c>
      <c r="N307" s="662"/>
      <c r="O307" s="665"/>
      <c r="P307" s="82" t="s">
        <v>136</v>
      </c>
      <c r="Q307" s="83">
        <v>203</v>
      </c>
      <c r="R307" s="84">
        <v>195</v>
      </c>
      <c r="S307" s="84">
        <v>188</v>
      </c>
      <c r="T307" s="84">
        <v>181</v>
      </c>
      <c r="U307" s="84">
        <v>173</v>
      </c>
      <c r="V307" s="84">
        <v>166</v>
      </c>
      <c r="W307" s="84">
        <v>159</v>
      </c>
      <c r="X307" s="85">
        <v>152</v>
      </c>
      <c r="Z307" s="662"/>
      <c r="AA307" s="665"/>
      <c r="AB307" s="82" t="s">
        <v>136</v>
      </c>
      <c r="AC307" s="83">
        <v>200.45342320677651</v>
      </c>
      <c r="AD307" s="84">
        <v>191</v>
      </c>
      <c r="AE307" s="84">
        <v>182</v>
      </c>
      <c r="AF307" s="84">
        <v>173</v>
      </c>
      <c r="AG307" s="84">
        <v>164</v>
      </c>
      <c r="AH307" s="84">
        <v>155</v>
      </c>
      <c r="AI307" s="84">
        <v>146</v>
      </c>
      <c r="AJ307" s="85">
        <v>137.87127216766203</v>
      </c>
      <c r="AL307" s="662"/>
      <c r="AM307" s="665"/>
      <c r="AN307" s="82" t="s">
        <v>136</v>
      </c>
      <c r="AO307" s="83">
        <v>161</v>
      </c>
      <c r="AP307" s="84">
        <v>159</v>
      </c>
      <c r="AQ307" s="84">
        <v>157</v>
      </c>
      <c r="AR307" s="84">
        <v>155</v>
      </c>
      <c r="AS307" s="84">
        <v>154</v>
      </c>
      <c r="AT307" s="84">
        <v>152</v>
      </c>
      <c r="AU307" s="84">
        <v>150</v>
      </c>
      <c r="AV307" s="85">
        <v>149</v>
      </c>
    </row>
    <row r="308" spans="1:48">
      <c r="A308">
        <v>308</v>
      </c>
      <c r="B308" s="662"/>
      <c r="C308" s="666">
        <v>110</v>
      </c>
      <c r="D308" s="86" t="s">
        <v>133</v>
      </c>
      <c r="E308" s="87">
        <v>215</v>
      </c>
      <c r="F308" s="88">
        <v>208</v>
      </c>
      <c r="G308" s="88">
        <v>201</v>
      </c>
      <c r="H308" s="88">
        <v>194</v>
      </c>
      <c r="I308" s="88">
        <v>188</v>
      </c>
      <c r="J308" s="88">
        <v>181</v>
      </c>
      <c r="K308" s="88">
        <v>174</v>
      </c>
      <c r="L308" s="89">
        <v>168</v>
      </c>
      <c r="N308" s="662"/>
      <c r="O308" s="666">
        <v>110</v>
      </c>
      <c r="P308" s="86" t="str">
        <f>+P306</f>
        <v>48-X</v>
      </c>
      <c r="Q308" s="87">
        <v>215</v>
      </c>
      <c r="R308" s="88">
        <v>208</v>
      </c>
      <c r="S308" s="88">
        <v>201</v>
      </c>
      <c r="T308" s="88">
        <v>194</v>
      </c>
      <c r="U308" s="88">
        <v>188</v>
      </c>
      <c r="V308" s="88">
        <v>181</v>
      </c>
      <c r="W308" s="88">
        <v>174</v>
      </c>
      <c r="X308" s="89">
        <v>168</v>
      </c>
      <c r="Z308" s="662"/>
      <c r="AA308" s="666">
        <v>110</v>
      </c>
      <c r="AB308" s="86" t="str">
        <f>+AB306</f>
        <v>48-X</v>
      </c>
      <c r="AC308" s="87">
        <v>214.13589729371748</v>
      </c>
      <c r="AD308" s="88">
        <v>207</v>
      </c>
      <c r="AE308" s="88">
        <v>200</v>
      </c>
      <c r="AF308" s="88">
        <v>194</v>
      </c>
      <c r="AG308" s="88">
        <v>187</v>
      </c>
      <c r="AH308" s="88">
        <v>181</v>
      </c>
      <c r="AI308" s="88">
        <v>174</v>
      </c>
      <c r="AJ308" s="89">
        <v>168.10145411687566</v>
      </c>
      <c r="AL308" s="662"/>
      <c r="AM308" s="666">
        <v>110</v>
      </c>
      <c r="AN308" s="86" t="str">
        <f>+AN306</f>
        <v>48-X</v>
      </c>
      <c r="AO308" s="87">
        <v>205</v>
      </c>
      <c r="AP308" s="88">
        <v>196</v>
      </c>
      <c r="AQ308" s="88">
        <v>187</v>
      </c>
      <c r="AR308" s="88">
        <v>178</v>
      </c>
      <c r="AS308" s="88">
        <v>170</v>
      </c>
      <c r="AT308" s="88">
        <v>161</v>
      </c>
      <c r="AU308" s="88">
        <v>152</v>
      </c>
      <c r="AV308" s="89">
        <v>144</v>
      </c>
    </row>
    <row r="309" spans="1:48" ht="15" thickBot="1">
      <c r="A309">
        <v>309</v>
      </c>
      <c r="B309" s="662"/>
      <c r="C309" s="667"/>
      <c r="D309" s="90" t="s">
        <v>136</v>
      </c>
      <c r="E309" s="87">
        <v>231</v>
      </c>
      <c r="F309" s="88">
        <v>222</v>
      </c>
      <c r="G309" s="88">
        <v>214</v>
      </c>
      <c r="H309" s="88">
        <v>206</v>
      </c>
      <c r="I309" s="88">
        <v>197</v>
      </c>
      <c r="J309" s="88">
        <v>189</v>
      </c>
      <c r="K309" s="88">
        <v>181</v>
      </c>
      <c r="L309" s="89">
        <v>173</v>
      </c>
      <c r="N309" s="662"/>
      <c r="O309" s="667"/>
      <c r="P309" s="90" t="str">
        <f>+P307</f>
        <v>48-XL</v>
      </c>
      <c r="Q309" s="87">
        <v>231</v>
      </c>
      <c r="R309" s="88">
        <v>222</v>
      </c>
      <c r="S309" s="88">
        <v>214</v>
      </c>
      <c r="T309" s="88">
        <v>206</v>
      </c>
      <c r="U309" s="88">
        <v>197</v>
      </c>
      <c r="V309" s="88">
        <v>189</v>
      </c>
      <c r="W309" s="88">
        <v>181</v>
      </c>
      <c r="X309" s="89">
        <v>173</v>
      </c>
      <c r="Z309" s="662"/>
      <c r="AA309" s="667"/>
      <c r="AB309" s="90" t="str">
        <f>+AB307</f>
        <v>48-XL</v>
      </c>
      <c r="AC309" s="87">
        <v>231.15312928593247</v>
      </c>
      <c r="AD309" s="88">
        <v>221</v>
      </c>
      <c r="AE309" s="88">
        <v>211</v>
      </c>
      <c r="AF309" s="88">
        <v>201</v>
      </c>
      <c r="AG309" s="88">
        <v>191</v>
      </c>
      <c r="AH309" s="88">
        <v>182</v>
      </c>
      <c r="AI309" s="88">
        <v>172</v>
      </c>
      <c r="AJ309" s="89">
        <v>162.42952969138517</v>
      </c>
      <c r="AL309" s="662"/>
      <c r="AM309" s="667"/>
      <c r="AN309" s="90" t="str">
        <f>+AN307</f>
        <v>48-XL</v>
      </c>
      <c r="AO309" s="87">
        <v>192</v>
      </c>
      <c r="AP309" s="88">
        <v>185</v>
      </c>
      <c r="AQ309" s="88">
        <v>179</v>
      </c>
      <c r="AR309" s="88">
        <v>173</v>
      </c>
      <c r="AS309" s="88">
        <v>167</v>
      </c>
      <c r="AT309" s="88">
        <v>161</v>
      </c>
      <c r="AU309" s="88">
        <v>155</v>
      </c>
      <c r="AV309" s="89">
        <v>149</v>
      </c>
    </row>
    <row r="310" spans="1:48">
      <c r="A310">
        <v>310</v>
      </c>
      <c r="B310" s="662"/>
      <c r="C310" s="664">
        <v>120</v>
      </c>
      <c r="D310" s="78" t="s">
        <v>133</v>
      </c>
      <c r="E310" s="83">
        <v>239</v>
      </c>
      <c r="F310" s="84">
        <v>231</v>
      </c>
      <c r="G310" s="84">
        <v>223</v>
      </c>
      <c r="H310" s="84">
        <v>215</v>
      </c>
      <c r="I310" s="84">
        <v>208</v>
      </c>
      <c r="J310" s="84">
        <v>200</v>
      </c>
      <c r="K310" s="84">
        <v>192</v>
      </c>
      <c r="L310" s="85">
        <v>185</v>
      </c>
      <c r="N310" s="662"/>
      <c r="O310" s="664">
        <f>+O308+10</f>
        <v>120</v>
      </c>
      <c r="P310" s="78" t="s">
        <v>133</v>
      </c>
      <c r="Q310" s="83">
        <v>239</v>
      </c>
      <c r="R310" s="84">
        <v>231</v>
      </c>
      <c r="S310" s="84">
        <v>223</v>
      </c>
      <c r="T310" s="84">
        <v>215</v>
      </c>
      <c r="U310" s="84">
        <v>208</v>
      </c>
      <c r="V310" s="84">
        <v>200</v>
      </c>
      <c r="W310" s="84">
        <v>192</v>
      </c>
      <c r="X310" s="85">
        <v>185</v>
      </c>
      <c r="Z310" s="662"/>
      <c r="AA310" s="664">
        <f>+AA308+10</f>
        <v>120</v>
      </c>
      <c r="AB310" s="78" t="s">
        <v>133</v>
      </c>
      <c r="AC310" s="83">
        <v>238.71440665434636</v>
      </c>
      <c r="AD310" s="84">
        <v>231</v>
      </c>
      <c r="AE310" s="84">
        <v>223</v>
      </c>
      <c r="AF310" s="84">
        <v>215</v>
      </c>
      <c r="AG310" s="84">
        <v>208</v>
      </c>
      <c r="AH310" s="84">
        <v>200</v>
      </c>
      <c r="AI310" s="84">
        <v>192</v>
      </c>
      <c r="AJ310" s="85">
        <v>185.36261984929914</v>
      </c>
      <c r="AL310" s="662"/>
      <c r="AM310" s="664">
        <f>+AM308+10</f>
        <v>120</v>
      </c>
      <c r="AN310" s="78" t="s">
        <v>133</v>
      </c>
      <c r="AO310" s="83">
        <v>239</v>
      </c>
      <c r="AP310" s="84">
        <v>228</v>
      </c>
      <c r="AQ310" s="84">
        <v>217</v>
      </c>
      <c r="AR310" s="84">
        <v>206</v>
      </c>
      <c r="AS310" s="84">
        <v>195</v>
      </c>
      <c r="AT310" s="84">
        <v>184</v>
      </c>
      <c r="AU310" s="84">
        <v>173</v>
      </c>
      <c r="AV310" s="85">
        <v>163</v>
      </c>
    </row>
    <row r="311" spans="1:48" ht="15" thickBot="1">
      <c r="A311">
        <v>311</v>
      </c>
      <c r="B311" s="662"/>
      <c r="C311" s="665"/>
      <c r="D311" s="82" t="s">
        <v>136</v>
      </c>
      <c r="E311" s="83">
        <v>259</v>
      </c>
      <c r="F311" s="84">
        <v>249</v>
      </c>
      <c r="G311" s="84">
        <v>240</v>
      </c>
      <c r="H311" s="84">
        <v>231</v>
      </c>
      <c r="I311" s="84">
        <v>221</v>
      </c>
      <c r="J311" s="84">
        <v>212</v>
      </c>
      <c r="K311" s="84">
        <v>203</v>
      </c>
      <c r="L311" s="85">
        <v>194</v>
      </c>
      <c r="N311" s="662"/>
      <c r="O311" s="665"/>
      <c r="P311" s="82" t="s">
        <v>136</v>
      </c>
      <c r="Q311" s="83">
        <v>259</v>
      </c>
      <c r="R311" s="84">
        <v>249</v>
      </c>
      <c r="S311" s="84">
        <v>240</v>
      </c>
      <c r="T311" s="84">
        <v>231</v>
      </c>
      <c r="U311" s="84">
        <v>221</v>
      </c>
      <c r="V311" s="84">
        <v>212</v>
      </c>
      <c r="W311" s="84">
        <v>203</v>
      </c>
      <c r="X311" s="85">
        <v>194</v>
      </c>
      <c r="Z311" s="662"/>
      <c r="AA311" s="665"/>
      <c r="AB311" s="82" t="s">
        <v>136</v>
      </c>
      <c r="AC311" s="83">
        <v>260.34139920341494</v>
      </c>
      <c r="AD311" s="84">
        <v>250</v>
      </c>
      <c r="AE311" s="84">
        <v>240</v>
      </c>
      <c r="AF311" s="84">
        <v>229</v>
      </c>
      <c r="AG311" s="84">
        <v>219</v>
      </c>
      <c r="AH311" s="84">
        <v>209</v>
      </c>
      <c r="AI311" s="84">
        <v>199</v>
      </c>
      <c r="AJ311" s="85">
        <v>189.30135900817353</v>
      </c>
      <c r="AL311" s="662"/>
      <c r="AM311" s="665"/>
      <c r="AN311" s="82" t="s">
        <v>136</v>
      </c>
      <c r="AO311" s="83">
        <v>225</v>
      </c>
      <c r="AP311" s="84">
        <v>214</v>
      </c>
      <c r="AQ311" s="84">
        <v>204</v>
      </c>
      <c r="AR311" s="84">
        <v>193</v>
      </c>
      <c r="AS311" s="84">
        <v>183</v>
      </c>
      <c r="AT311" s="84">
        <v>172</v>
      </c>
      <c r="AU311" s="84">
        <v>162</v>
      </c>
      <c r="AV311" s="85">
        <v>152</v>
      </c>
    </row>
    <row r="312" spans="1:48">
      <c r="A312">
        <v>312</v>
      </c>
      <c r="B312" s="662"/>
      <c r="C312" s="666">
        <v>130</v>
      </c>
      <c r="D312" s="86" t="s">
        <v>133</v>
      </c>
      <c r="E312" s="87">
        <v>263</v>
      </c>
      <c r="F312" s="88">
        <v>254</v>
      </c>
      <c r="G312" s="88">
        <v>245</v>
      </c>
      <c r="H312" s="88">
        <v>237</v>
      </c>
      <c r="I312" s="88">
        <v>228</v>
      </c>
      <c r="J312" s="88">
        <v>220</v>
      </c>
      <c r="K312" s="88">
        <v>211</v>
      </c>
      <c r="L312" s="89">
        <v>203</v>
      </c>
      <c r="N312" s="662"/>
      <c r="O312" s="666">
        <f>+O310+10</f>
        <v>130</v>
      </c>
      <c r="P312" s="86" t="str">
        <f>+P310</f>
        <v>48-X</v>
      </c>
      <c r="Q312" s="87">
        <v>263</v>
      </c>
      <c r="R312" s="88">
        <v>254</v>
      </c>
      <c r="S312" s="88">
        <v>245</v>
      </c>
      <c r="T312" s="88">
        <v>237</v>
      </c>
      <c r="U312" s="88">
        <v>228</v>
      </c>
      <c r="V312" s="88">
        <v>220</v>
      </c>
      <c r="W312" s="88">
        <v>211</v>
      </c>
      <c r="X312" s="89">
        <v>203</v>
      </c>
      <c r="Z312" s="662"/>
      <c r="AA312" s="666">
        <f>+AA310+10</f>
        <v>130</v>
      </c>
      <c r="AB312" s="86" t="str">
        <f>+AB310</f>
        <v>48-X</v>
      </c>
      <c r="AC312" s="87">
        <v>262.5611269503143</v>
      </c>
      <c r="AD312" s="88">
        <v>254</v>
      </c>
      <c r="AE312" s="88">
        <v>245</v>
      </c>
      <c r="AF312" s="88">
        <v>237</v>
      </c>
      <c r="AG312" s="88">
        <v>228</v>
      </c>
      <c r="AH312" s="88">
        <v>220</v>
      </c>
      <c r="AI312" s="88">
        <v>211</v>
      </c>
      <c r="AJ312" s="89">
        <v>203.04657002804996</v>
      </c>
      <c r="AL312" s="662"/>
      <c r="AM312" s="666">
        <f>+AM310+10</f>
        <v>130</v>
      </c>
      <c r="AN312" s="86" t="str">
        <f>+AN310</f>
        <v>48-X</v>
      </c>
      <c r="AO312" s="87">
        <v>263</v>
      </c>
      <c r="AP312" s="88">
        <v>252</v>
      </c>
      <c r="AQ312" s="88">
        <v>241</v>
      </c>
      <c r="AR312" s="88">
        <v>230</v>
      </c>
      <c r="AS312" s="88">
        <v>220</v>
      </c>
      <c r="AT312" s="88">
        <v>209</v>
      </c>
      <c r="AU312" s="88">
        <v>198</v>
      </c>
      <c r="AV312" s="89">
        <v>188</v>
      </c>
    </row>
    <row r="313" spans="1:48" ht="15" thickBot="1">
      <c r="A313">
        <v>313</v>
      </c>
      <c r="B313" s="662"/>
      <c r="C313" s="667"/>
      <c r="D313" s="90" t="s">
        <v>136</v>
      </c>
      <c r="E313" s="87">
        <v>286</v>
      </c>
      <c r="F313" s="88">
        <v>276</v>
      </c>
      <c r="G313" s="88">
        <v>266</v>
      </c>
      <c r="H313" s="88">
        <v>256</v>
      </c>
      <c r="I313" s="88">
        <v>246</v>
      </c>
      <c r="J313" s="88">
        <v>236</v>
      </c>
      <c r="K313" s="88">
        <v>226</v>
      </c>
      <c r="L313" s="89">
        <v>217</v>
      </c>
      <c r="N313" s="662"/>
      <c r="O313" s="667"/>
      <c r="P313" s="90" t="str">
        <f>+P311</f>
        <v>48-XL</v>
      </c>
      <c r="Q313" s="87">
        <v>286</v>
      </c>
      <c r="R313" s="88">
        <v>276</v>
      </c>
      <c r="S313" s="88">
        <v>266</v>
      </c>
      <c r="T313" s="88">
        <v>256</v>
      </c>
      <c r="U313" s="88">
        <v>246</v>
      </c>
      <c r="V313" s="88">
        <v>236</v>
      </c>
      <c r="W313" s="88">
        <v>226</v>
      </c>
      <c r="X313" s="89">
        <v>217</v>
      </c>
      <c r="Z313" s="662"/>
      <c r="AA313" s="667"/>
      <c r="AB313" s="90" t="str">
        <f>+AB311</f>
        <v>48-XL</v>
      </c>
      <c r="AC313" s="87">
        <v>284.77595763208842</v>
      </c>
      <c r="AD313" s="88">
        <v>275</v>
      </c>
      <c r="AE313" s="88">
        <v>265</v>
      </c>
      <c r="AF313" s="88">
        <v>255</v>
      </c>
      <c r="AG313" s="88">
        <v>245</v>
      </c>
      <c r="AH313" s="88">
        <v>235</v>
      </c>
      <c r="AI313" s="88">
        <v>226</v>
      </c>
      <c r="AJ313" s="89">
        <v>216.40283880684848</v>
      </c>
      <c r="AL313" s="662"/>
      <c r="AM313" s="667"/>
      <c r="AN313" s="90" t="str">
        <f>+AN311</f>
        <v>48-XL</v>
      </c>
      <c r="AO313" s="87">
        <v>261</v>
      </c>
      <c r="AP313" s="88">
        <v>248</v>
      </c>
      <c r="AQ313" s="88">
        <v>236</v>
      </c>
      <c r="AR313" s="88">
        <v>224</v>
      </c>
      <c r="AS313" s="88">
        <v>212</v>
      </c>
      <c r="AT313" s="88">
        <v>200</v>
      </c>
      <c r="AU313" s="88">
        <v>188</v>
      </c>
      <c r="AV313" s="89">
        <v>176</v>
      </c>
    </row>
    <row r="314" spans="1:48">
      <c r="A314">
        <v>314</v>
      </c>
      <c r="B314" s="662"/>
      <c r="C314" s="664">
        <v>140</v>
      </c>
      <c r="D314" s="78" t="s">
        <v>133</v>
      </c>
      <c r="E314" s="83">
        <v>287</v>
      </c>
      <c r="F314" s="84">
        <v>277</v>
      </c>
      <c r="G314" s="84">
        <v>268</v>
      </c>
      <c r="H314" s="84">
        <v>258</v>
      </c>
      <c r="I314" s="84">
        <v>249</v>
      </c>
      <c r="J314" s="84">
        <v>239</v>
      </c>
      <c r="K314" s="84">
        <v>230</v>
      </c>
      <c r="L314" s="85">
        <v>221</v>
      </c>
      <c r="N314" s="662"/>
      <c r="O314" s="664">
        <f>+O312+10</f>
        <v>140</v>
      </c>
      <c r="P314" s="78" t="s">
        <v>133</v>
      </c>
      <c r="Q314" s="83">
        <v>287</v>
      </c>
      <c r="R314" s="84">
        <v>277</v>
      </c>
      <c r="S314" s="84">
        <v>268</v>
      </c>
      <c r="T314" s="84">
        <v>258</v>
      </c>
      <c r="U314" s="84">
        <v>249</v>
      </c>
      <c r="V314" s="84">
        <v>239</v>
      </c>
      <c r="W314" s="84">
        <v>230</v>
      </c>
      <c r="X314" s="85">
        <v>221</v>
      </c>
      <c r="Z314" s="662"/>
      <c r="AA314" s="664">
        <f>+AA312+10</f>
        <v>140</v>
      </c>
      <c r="AB314" s="78" t="s">
        <v>133</v>
      </c>
      <c r="AC314" s="83">
        <v>286.98056335911338</v>
      </c>
      <c r="AD314" s="84">
        <v>277</v>
      </c>
      <c r="AE314" s="84">
        <v>268</v>
      </c>
      <c r="AF314" s="84">
        <v>259</v>
      </c>
      <c r="AG314" s="84">
        <v>250</v>
      </c>
      <c r="AH314" s="84">
        <v>240</v>
      </c>
      <c r="AI314" s="84">
        <v>231</v>
      </c>
      <c r="AJ314" s="85">
        <v>222.33711325880927</v>
      </c>
      <c r="AL314" s="662"/>
      <c r="AM314" s="664">
        <f>+AM312+10</f>
        <v>140</v>
      </c>
      <c r="AN314" s="78" t="s">
        <v>133</v>
      </c>
      <c r="AO314" s="83">
        <v>287</v>
      </c>
      <c r="AP314" s="84">
        <v>276</v>
      </c>
      <c r="AQ314" s="84">
        <v>266</v>
      </c>
      <c r="AR314" s="84">
        <v>256</v>
      </c>
      <c r="AS314" s="84">
        <v>245</v>
      </c>
      <c r="AT314" s="84">
        <v>235</v>
      </c>
      <c r="AU314" s="84">
        <v>225</v>
      </c>
      <c r="AV314" s="85">
        <v>215</v>
      </c>
    </row>
    <row r="315" spans="1:48" ht="15" thickBot="1">
      <c r="A315">
        <v>315</v>
      </c>
      <c r="B315" s="662"/>
      <c r="C315" s="665"/>
      <c r="D315" s="82" t="s">
        <v>136</v>
      </c>
      <c r="E315" s="83">
        <v>313</v>
      </c>
      <c r="F315" s="84">
        <v>302</v>
      </c>
      <c r="G315" s="84">
        <v>292</v>
      </c>
      <c r="H315" s="84">
        <v>281</v>
      </c>
      <c r="I315" s="84">
        <v>271</v>
      </c>
      <c r="J315" s="84">
        <v>260</v>
      </c>
      <c r="K315" s="84">
        <v>250</v>
      </c>
      <c r="L315" s="85">
        <v>240</v>
      </c>
      <c r="N315" s="662"/>
      <c r="O315" s="665"/>
      <c r="P315" s="82" t="s">
        <v>136</v>
      </c>
      <c r="Q315" s="83">
        <v>313</v>
      </c>
      <c r="R315" s="84">
        <v>302</v>
      </c>
      <c r="S315" s="84">
        <v>292</v>
      </c>
      <c r="T315" s="84">
        <v>281</v>
      </c>
      <c r="U315" s="84">
        <v>271</v>
      </c>
      <c r="V315" s="84">
        <v>260</v>
      </c>
      <c r="W315" s="84">
        <v>250</v>
      </c>
      <c r="X315" s="85">
        <v>240</v>
      </c>
      <c r="Z315" s="662"/>
      <c r="AA315" s="665"/>
      <c r="AB315" s="82" t="s">
        <v>136</v>
      </c>
      <c r="AC315" s="83">
        <v>312.76244027235094</v>
      </c>
      <c r="AD315" s="84">
        <v>302</v>
      </c>
      <c r="AE315" s="84">
        <v>292</v>
      </c>
      <c r="AF315" s="84">
        <v>281</v>
      </c>
      <c r="AG315" s="84">
        <v>271</v>
      </c>
      <c r="AH315" s="84">
        <v>261</v>
      </c>
      <c r="AI315" s="84">
        <v>250</v>
      </c>
      <c r="AJ315" s="85">
        <v>240.34150681851568</v>
      </c>
      <c r="AL315" s="662"/>
      <c r="AM315" s="665"/>
      <c r="AN315" s="82" t="s">
        <v>136</v>
      </c>
      <c r="AO315" s="83">
        <v>300</v>
      </c>
      <c r="AP315" s="84">
        <v>285</v>
      </c>
      <c r="AQ315" s="84">
        <v>271</v>
      </c>
      <c r="AR315" s="84">
        <v>257</v>
      </c>
      <c r="AS315" s="84">
        <v>243</v>
      </c>
      <c r="AT315" s="84">
        <v>229</v>
      </c>
      <c r="AU315" s="84">
        <v>215</v>
      </c>
      <c r="AV315" s="85">
        <v>201</v>
      </c>
    </row>
    <row r="316" spans="1:48">
      <c r="A316">
        <v>316</v>
      </c>
      <c r="B316" s="662"/>
      <c r="C316" s="666">
        <v>150</v>
      </c>
      <c r="D316" s="86" t="s">
        <v>133</v>
      </c>
      <c r="E316" s="87">
        <v>312</v>
      </c>
      <c r="F316" s="88">
        <v>301</v>
      </c>
      <c r="G316" s="88">
        <v>291</v>
      </c>
      <c r="H316" s="88">
        <v>281</v>
      </c>
      <c r="I316" s="88">
        <v>271</v>
      </c>
      <c r="J316" s="88">
        <v>261</v>
      </c>
      <c r="K316" s="88">
        <v>251</v>
      </c>
      <c r="L316" s="89">
        <v>241</v>
      </c>
      <c r="N316" s="662"/>
      <c r="O316" s="666">
        <f>+O314+10</f>
        <v>150</v>
      </c>
      <c r="P316" s="86" t="str">
        <f>+P314</f>
        <v>48-X</v>
      </c>
      <c r="Q316" s="87">
        <v>312</v>
      </c>
      <c r="R316" s="88">
        <v>301</v>
      </c>
      <c r="S316" s="88">
        <v>291</v>
      </c>
      <c r="T316" s="88">
        <v>281</v>
      </c>
      <c r="U316" s="88">
        <v>271</v>
      </c>
      <c r="V316" s="88">
        <v>261</v>
      </c>
      <c r="W316" s="88">
        <v>251</v>
      </c>
      <c r="X316" s="89">
        <v>241</v>
      </c>
      <c r="Z316" s="662"/>
      <c r="AA316" s="666">
        <f>+AA314+10</f>
        <v>150</v>
      </c>
      <c r="AB316" s="86" t="str">
        <f>+AB314</f>
        <v>48-X</v>
      </c>
      <c r="AC316" s="87">
        <v>312.43260033081424</v>
      </c>
      <c r="AD316" s="88">
        <v>302</v>
      </c>
      <c r="AE316" s="88">
        <v>292</v>
      </c>
      <c r="AF316" s="88">
        <v>281</v>
      </c>
      <c r="AG316" s="88">
        <v>271</v>
      </c>
      <c r="AH316" s="88">
        <v>261</v>
      </c>
      <c r="AI316" s="88">
        <v>251</v>
      </c>
      <c r="AJ316" s="89">
        <v>241.18223763728776</v>
      </c>
      <c r="AL316" s="662"/>
      <c r="AM316" s="666">
        <f>+AM314+10</f>
        <v>150</v>
      </c>
      <c r="AN316" s="86" t="str">
        <f>+AN314</f>
        <v>48-X</v>
      </c>
      <c r="AO316" s="87">
        <v>312</v>
      </c>
      <c r="AP316" s="88">
        <v>301</v>
      </c>
      <c r="AQ316" s="88">
        <v>291</v>
      </c>
      <c r="AR316" s="88">
        <v>281</v>
      </c>
      <c r="AS316" s="88">
        <v>271</v>
      </c>
      <c r="AT316" s="88">
        <v>261</v>
      </c>
      <c r="AU316" s="88">
        <v>251</v>
      </c>
      <c r="AV316" s="89">
        <v>241</v>
      </c>
    </row>
    <row r="317" spans="1:48" ht="15" thickBot="1">
      <c r="A317">
        <v>317</v>
      </c>
      <c r="B317" s="662"/>
      <c r="C317" s="667"/>
      <c r="D317" s="90" t="s">
        <v>136</v>
      </c>
      <c r="E317" s="87">
        <v>317</v>
      </c>
      <c r="F317" s="88">
        <v>309</v>
      </c>
      <c r="G317" s="88">
        <v>301</v>
      </c>
      <c r="H317" s="88">
        <v>293</v>
      </c>
      <c r="I317" s="88">
        <v>286</v>
      </c>
      <c r="J317" s="88">
        <v>278</v>
      </c>
      <c r="K317" s="88">
        <v>270</v>
      </c>
      <c r="L317" s="89">
        <v>263</v>
      </c>
      <c r="N317" s="662"/>
      <c r="O317" s="667"/>
      <c r="P317" s="90" t="str">
        <f>+P315</f>
        <v>48-XL</v>
      </c>
      <c r="Q317" s="87">
        <v>317</v>
      </c>
      <c r="R317" s="88">
        <v>309</v>
      </c>
      <c r="S317" s="88">
        <v>301</v>
      </c>
      <c r="T317" s="88">
        <v>293</v>
      </c>
      <c r="U317" s="88">
        <v>286</v>
      </c>
      <c r="V317" s="88">
        <v>278</v>
      </c>
      <c r="W317" s="88">
        <v>270</v>
      </c>
      <c r="X317" s="89">
        <v>263</v>
      </c>
      <c r="Z317" s="662"/>
      <c r="AA317" s="667"/>
      <c r="AB317" s="90" t="str">
        <f>+AB315</f>
        <v>48-XL</v>
      </c>
      <c r="AC317" s="87">
        <v>319.11466109675649</v>
      </c>
      <c r="AD317" s="88">
        <v>310</v>
      </c>
      <c r="AE317" s="88">
        <v>302</v>
      </c>
      <c r="AF317" s="88">
        <v>294</v>
      </c>
      <c r="AG317" s="88">
        <v>286</v>
      </c>
      <c r="AH317" s="88">
        <v>278</v>
      </c>
      <c r="AI317" s="88">
        <v>270</v>
      </c>
      <c r="AJ317" s="89">
        <v>261.84565119005163</v>
      </c>
      <c r="AL317" s="662"/>
      <c r="AM317" s="667"/>
      <c r="AN317" s="90" t="str">
        <f>+AN315</f>
        <v>48-XL</v>
      </c>
      <c r="AO317" s="87">
        <v>319</v>
      </c>
      <c r="AP317" s="88">
        <v>306</v>
      </c>
      <c r="AQ317" s="88">
        <v>293</v>
      </c>
      <c r="AR317" s="88">
        <v>280</v>
      </c>
      <c r="AS317" s="88">
        <v>267</v>
      </c>
      <c r="AT317" s="88">
        <v>254</v>
      </c>
      <c r="AU317" s="88">
        <v>241</v>
      </c>
      <c r="AV317" s="89">
        <v>228</v>
      </c>
    </row>
    <row r="318" spans="1:48">
      <c r="A318">
        <v>318</v>
      </c>
      <c r="B318" s="662"/>
      <c r="C318" s="664">
        <v>160</v>
      </c>
      <c r="D318" s="78" t="s">
        <v>133</v>
      </c>
      <c r="E318" s="83">
        <v>318</v>
      </c>
      <c r="F318" s="84">
        <v>309</v>
      </c>
      <c r="G318" s="84">
        <v>301</v>
      </c>
      <c r="H318" s="84">
        <v>293</v>
      </c>
      <c r="I318" s="84">
        <v>285</v>
      </c>
      <c r="J318" s="84">
        <v>277</v>
      </c>
      <c r="K318" s="84">
        <v>269</v>
      </c>
      <c r="L318" s="85">
        <v>261</v>
      </c>
      <c r="N318" s="662"/>
      <c r="O318" s="664">
        <f>+O316+10</f>
        <v>160</v>
      </c>
      <c r="P318" s="78" t="s">
        <v>133</v>
      </c>
      <c r="Q318" s="83">
        <v>318</v>
      </c>
      <c r="R318" s="84">
        <v>309</v>
      </c>
      <c r="S318" s="84">
        <v>301</v>
      </c>
      <c r="T318" s="84">
        <v>293</v>
      </c>
      <c r="U318" s="84">
        <v>285</v>
      </c>
      <c r="V318" s="84">
        <v>277</v>
      </c>
      <c r="W318" s="84">
        <v>269</v>
      </c>
      <c r="X318" s="85">
        <v>261</v>
      </c>
      <c r="Z318" s="662"/>
      <c r="AA318" s="664">
        <f>+AA316+10</f>
        <v>160</v>
      </c>
      <c r="AB318" s="78" t="s">
        <v>133</v>
      </c>
      <c r="AC318" s="83">
        <v>317.88907244098829</v>
      </c>
      <c r="AD318" s="84">
        <v>309</v>
      </c>
      <c r="AE318" s="84">
        <v>301</v>
      </c>
      <c r="AF318" s="84">
        <v>292</v>
      </c>
      <c r="AG318" s="84">
        <v>284</v>
      </c>
      <c r="AH318" s="84">
        <v>276</v>
      </c>
      <c r="AI318" s="84">
        <v>267</v>
      </c>
      <c r="AJ318" s="85">
        <v>259.28959221655691</v>
      </c>
      <c r="AL318" s="662"/>
      <c r="AM318" s="664">
        <f>+AM316+10</f>
        <v>160</v>
      </c>
      <c r="AN318" s="78" t="s">
        <v>133</v>
      </c>
      <c r="AO318" s="83">
        <v>318</v>
      </c>
      <c r="AP318" s="84">
        <v>309</v>
      </c>
      <c r="AQ318" s="84">
        <v>301</v>
      </c>
      <c r="AR318" s="84">
        <v>292</v>
      </c>
      <c r="AS318" s="84">
        <v>284</v>
      </c>
      <c r="AT318" s="84">
        <v>275</v>
      </c>
      <c r="AU318" s="84">
        <v>267</v>
      </c>
      <c r="AV318" s="85">
        <v>259</v>
      </c>
    </row>
    <row r="319" spans="1:48" ht="15" thickBot="1">
      <c r="A319">
        <v>319</v>
      </c>
      <c r="B319" s="662"/>
      <c r="C319" s="665"/>
      <c r="D319" s="82" t="s">
        <v>136</v>
      </c>
      <c r="E319" s="83">
        <v>316</v>
      </c>
      <c r="F319" s="84">
        <v>311</v>
      </c>
      <c r="G319" s="84">
        <v>306</v>
      </c>
      <c r="H319" s="84">
        <v>302</v>
      </c>
      <c r="I319" s="84">
        <v>297</v>
      </c>
      <c r="J319" s="84">
        <v>293</v>
      </c>
      <c r="K319" s="84">
        <v>288</v>
      </c>
      <c r="L319" s="85">
        <v>284</v>
      </c>
      <c r="N319" s="662"/>
      <c r="O319" s="665"/>
      <c r="P319" s="82" t="s">
        <v>136</v>
      </c>
      <c r="Q319" s="83">
        <v>316</v>
      </c>
      <c r="R319" s="84">
        <v>311</v>
      </c>
      <c r="S319" s="84">
        <v>306</v>
      </c>
      <c r="T319" s="84">
        <v>302</v>
      </c>
      <c r="U319" s="84">
        <v>297</v>
      </c>
      <c r="V319" s="84">
        <v>293</v>
      </c>
      <c r="W319" s="84">
        <v>288</v>
      </c>
      <c r="X319" s="85">
        <v>284</v>
      </c>
      <c r="Z319" s="662"/>
      <c r="AA319" s="665"/>
      <c r="AB319" s="82" t="s">
        <v>136</v>
      </c>
      <c r="AC319" s="83">
        <v>318.6453679301402</v>
      </c>
      <c r="AD319" s="84">
        <v>313</v>
      </c>
      <c r="AE319" s="84">
        <v>308</v>
      </c>
      <c r="AF319" s="84">
        <v>303</v>
      </c>
      <c r="AG319" s="84">
        <v>299</v>
      </c>
      <c r="AH319" s="84">
        <v>294</v>
      </c>
      <c r="AI319" s="84">
        <v>289</v>
      </c>
      <c r="AJ319" s="85">
        <v>284.31726446654164</v>
      </c>
      <c r="AL319" s="662"/>
      <c r="AM319" s="665"/>
      <c r="AN319" s="82" t="s">
        <v>136</v>
      </c>
      <c r="AO319" s="83">
        <v>319</v>
      </c>
      <c r="AP319" s="84">
        <v>310</v>
      </c>
      <c r="AQ319" s="84">
        <v>301</v>
      </c>
      <c r="AR319" s="84">
        <v>292</v>
      </c>
      <c r="AS319" s="84">
        <v>284</v>
      </c>
      <c r="AT319" s="84">
        <v>275</v>
      </c>
      <c r="AU319" s="84">
        <v>266</v>
      </c>
      <c r="AV319" s="85">
        <v>258</v>
      </c>
    </row>
    <row r="320" spans="1:48">
      <c r="A320">
        <v>320</v>
      </c>
      <c r="B320" s="662"/>
      <c r="C320" s="666">
        <v>170</v>
      </c>
      <c r="D320" s="86" t="s">
        <v>133</v>
      </c>
      <c r="E320" s="87">
        <v>317</v>
      </c>
      <c r="F320" s="88">
        <v>311</v>
      </c>
      <c r="G320" s="88">
        <v>306</v>
      </c>
      <c r="H320" s="88">
        <v>301</v>
      </c>
      <c r="I320" s="88">
        <v>295</v>
      </c>
      <c r="J320" s="88">
        <v>290</v>
      </c>
      <c r="K320" s="88">
        <v>285</v>
      </c>
      <c r="L320" s="89">
        <v>280</v>
      </c>
      <c r="N320" s="662"/>
      <c r="O320" s="666">
        <f>+O318+10</f>
        <v>170</v>
      </c>
      <c r="P320" s="86" t="str">
        <f>+P318</f>
        <v>48-X</v>
      </c>
      <c r="Q320" s="87">
        <v>317</v>
      </c>
      <c r="R320" s="88">
        <v>311</v>
      </c>
      <c r="S320" s="88">
        <v>306</v>
      </c>
      <c r="T320" s="88">
        <v>301</v>
      </c>
      <c r="U320" s="88">
        <v>295</v>
      </c>
      <c r="V320" s="88">
        <v>290</v>
      </c>
      <c r="W320" s="88">
        <v>285</v>
      </c>
      <c r="X320" s="89">
        <v>280</v>
      </c>
      <c r="Z320" s="662"/>
      <c r="AA320" s="666">
        <f>+AA318+10</f>
        <v>170</v>
      </c>
      <c r="AB320" s="86" t="str">
        <f>+AB318</f>
        <v>48-X</v>
      </c>
      <c r="AC320" s="87">
        <v>317.20809530805963</v>
      </c>
      <c r="AD320" s="88">
        <v>312</v>
      </c>
      <c r="AE320" s="88">
        <v>307</v>
      </c>
      <c r="AF320" s="88">
        <v>301</v>
      </c>
      <c r="AG320" s="88">
        <v>296</v>
      </c>
      <c r="AH320" s="88">
        <v>291</v>
      </c>
      <c r="AI320" s="88">
        <v>286</v>
      </c>
      <c r="AJ320" s="89">
        <v>281.56038895902367</v>
      </c>
      <c r="AL320" s="662"/>
      <c r="AM320" s="666">
        <f>+AM318+10</f>
        <v>170</v>
      </c>
      <c r="AN320" s="86" t="str">
        <f>+AN318</f>
        <v>48-X</v>
      </c>
      <c r="AO320" s="87">
        <v>317</v>
      </c>
      <c r="AP320" s="88">
        <v>312</v>
      </c>
      <c r="AQ320" s="88">
        <v>307</v>
      </c>
      <c r="AR320" s="88">
        <v>302</v>
      </c>
      <c r="AS320" s="88">
        <v>297</v>
      </c>
      <c r="AT320" s="88">
        <v>292</v>
      </c>
      <c r="AU320" s="88">
        <v>287</v>
      </c>
      <c r="AV320" s="89">
        <v>282</v>
      </c>
    </row>
    <row r="321" spans="1:48" ht="15" thickBot="1">
      <c r="A321">
        <v>321</v>
      </c>
      <c r="B321" s="662"/>
      <c r="C321" s="667"/>
      <c r="D321" s="90" t="s">
        <v>136</v>
      </c>
      <c r="E321" s="87">
        <v>317</v>
      </c>
      <c r="F321" s="88">
        <v>315</v>
      </c>
      <c r="G321" s="88">
        <v>313</v>
      </c>
      <c r="H321" s="88">
        <v>311</v>
      </c>
      <c r="I321" s="88">
        <v>310</v>
      </c>
      <c r="J321" s="88">
        <v>308</v>
      </c>
      <c r="K321" s="88">
        <v>306</v>
      </c>
      <c r="L321" s="89">
        <v>305</v>
      </c>
      <c r="N321" s="662"/>
      <c r="O321" s="667"/>
      <c r="P321" s="90" t="str">
        <f>+P319</f>
        <v>48-XL</v>
      </c>
      <c r="Q321" s="87">
        <v>317</v>
      </c>
      <c r="R321" s="88">
        <v>315</v>
      </c>
      <c r="S321" s="88">
        <v>313</v>
      </c>
      <c r="T321" s="88">
        <v>311</v>
      </c>
      <c r="U321" s="88">
        <v>310</v>
      </c>
      <c r="V321" s="88">
        <v>308</v>
      </c>
      <c r="W321" s="88">
        <v>306</v>
      </c>
      <c r="X321" s="89">
        <v>305</v>
      </c>
      <c r="Z321" s="662"/>
      <c r="AA321" s="667"/>
      <c r="AB321" s="90" t="str">
        <f>+AB319</f>
        <v>48-XL</v>
      </c>
      <c r="AC321" s="87">
        <v>315.74852864703246</v>
      </c>
      <c r="AD321" s="88">
        <v>314</v>
      </c>
      <c r="AE321" s="88">
        <v>313</v>
      </c>
      <c r="AF321" s="88">
        <v>311</v>
      </c>
      <c r="AG321" s="88">
        <v>310</v>
      </c>
      <c r="AH321" s="88">
        <v>309</v>
      </c>
      <c r="AI321" s="88">
        <v>307</v>
      </c>
      <c r="AJ321" s="89">
        <v>306.3099570525082</v>
      </c>
      <c r="AL321" s="662"/>
      <c r="AM321" s="667"/>
      <c r="AN321" s="90" t="str">
        <f>+AN319</f>
        <v>48-XL</v>
      </c>
      <c r="AO321" s="87">
        <v>316</v>
      </c>
      <c r="AP321" s="88">
        <v>312</v>
      </c>
      <c r="AQ321" s="88">
        <v>308</v>
      </c>
      <c r="AR321" s="88">
        <v>304</v>
      </c>
      <c r="AS321" s="88">
        <v>300</v>
      </c>
      <c r="AT321" s="88">
        <v>296</v>
      </c>
      <c r="AU321" s="88">
        <v>292</v>
      </c>
      <c r="AV321" s="89">
        <v>289</v>
      </c>
    </row>
    <row r="322" spans="1:48">
      <c r="A322">
        <v>322</v>
      </c>
      <c r="B322" s="662"/>
      <c r="C322" s="664">
        <v>180</v>
      </c>
      <c r="D322" s="78" t="s">
        <v>133</v>
      </c>
      <c r="E322" s="83">
        <v>318</v>
      </c>
      <c r="F322" s="84">
        <v>315</v>
      </c>
      <c r="G322" s="84">
        <v>313</v>
      </c>
      <c r="H322" s="84">
        <v>311</v>
      </c>
      <c r="I322" s="84">
        <v>308</v>
      </c>
      <c r="J322" s="84">
        <v>306</v>
      </c>
      <c r="K322" s="84">
        <v>304</v>
      </c>
      <c r="L322" s="85">
        <v>302</v>
      </c>
      <c r="N322" s="662"/>
      <c r="O322" s="664">
        <f>+O320+10</f>
        <v>180</v>
      </c>
      <c r="P322" s="78" t="s">
        <v>133</v>
      </c>
      <c r="Q322" s="83">
        <v>318</v>
      </c>
      <c r="R322" s="84">
        <v>315</v>
      </c>
      <c r="S322" s="84">
        <v>313</v>
      </c>
      <c r="T322" s="84">
        <v>311</v>
      </c>
      <c r="U322" s="84">
        <v>308</v>
      </c>
      <c r="V322" s="84">
        <v>306</v>
      </c>
      <c r="W322" s="84">
        <v>304</v>
      </c>
      <c r="X322" s="85">
        <v>302</v>
      </c>
      <c r="Z322" s="662"/>
      <c r="AA322" s="664">
        <f>+AA320+10</f>
        <v>180</v>
      </c>
      <c r="AB322" s="78" t="s">
        <v>133</v>
      </c>
      <c r="AC322" s="83">
        <v>315.42206806363487</v>
      </c>
      <c r="AD322" s="84">
        <v>313</v>
      </c>
      <c r="AE322" s="84">
        <v>311</v>
      </c>
      <c r="AF322" s="84">
        <v>309</v>
      </c>
      <c r="AG322" s="84">
        <v>307</v>
      </c>
      <c r="AH322" s="84">
        <v>305</v>
      </c>
      <c r="AI322" s="84">
        <v>303</v>
      </c>
      <c r="AJ322" s="85">
        <v>301.80908962590763</v>
      </c>
      <c r="AL322" s="662"/>
      <c r="AM322" s="664">
        <f>+AM320+10</f>
        <v>180</v>
      </c>
      <c r="AN322" s="78" t="s">
        <v>133</v>
      </c>
      <c r="AO322" s="83">
        <v>315</v>
      </c>
      <c r="AP322" s="84">
        <v>313</v>
      </c>
      <c r="AQ322" s="84">
        <v>311</v>
      </c>
      <c r="AR322" s="84">
        <v>309</v>
      </c>
      <c r="AS322" s="84">
        <v>307</v>
      </c>
      <c r="AT322" s="84">
        <v>305</v>
      </c>
      <c r="AU322" s="84">
        <v>303</v>
      </c>
      <c r="AV322" s="85">
        <v>302</v>
      </c>
    </row>
    <row r="323" spans="1:48" ht="15" thickBot="1">
      <c r="A323">
        <v>323</v>
      </c>
      <c r="B323" s="662"/>
      <c r="C323" s="665"/>
      <c r="D323" s="82" t="s">
        <v>136</v>
      </c>
      <c r="E323" s="83">
        <v>318</v>
      </c>
      <c r="F323" s="84">
        <v>318</v>
      </c>
      <c r="G323" s="84">
        <v>318</v>
      </c>
      <c r="H323" s="84">
        <v>318</v>
      </c>
      <c r="I323" s="84">
        <v>318</v>
      </c>
      <c r="J323" s="84">
        <v>318</v>
      </c>
      <c r="K323" s="84">
        <v>318</v>
      </c>
      <c r="L323" s="85">
        <v>318</v>
      </c>
      <c r="N323" s="662"/>
      <c r="O323" s="665"/>
      <c r="P323" s="82" t="s">
        <v>136</v>
      </c>
      <c r="Q323" s="83">
        <v>318</v>
      </c>
      <c r="R323" s="84">
        <v>318</v>
      </c>
      <c r="S323" s="84">
        <v>318</v>
      </c>
      <c r="T323" s="84">
        <v>318</v>
      </c>
      <c r="U323" s="84">
        <v>318</v>
      </c>
      <c r="V323" s="84">
        <v>318</v>
      </c>
      <c r="W323" s="84">
        <v>318</v>
      </c>
      <c r="X323" s="85">
        <v>318</v>
      </c>
      <c r="Z323" s="662"/>
      <c r="AA323" s="665"/>
      <c r="AB323" s="82" t="s">
        <v>136</v>
      </c>
      <c r="AC323" s="83">
        <v>314.01584177496204</v>
      </c>
      <c r="AD323" s="84">
        <v>314</v>
      </c>
      <c r="AE323" s="84">
        <v>314</v>
      </c>
      <c r="AF323" s="84">
        <v>314</v>
      </c>
      <c r="AG323" s="84">
        <v>315</v>
      </c>
      <c r="AH323" s="84">
        <v>315</v>
      </c>
      <c r="AI323" s="84">
        <v>315</v>
      </c>
      <c r="AJ323" s="85">
        <v>315.95330802549222</v>
      </c>
      <c r="AL323" s="662"/>
      <c r="AM323" s="665"/>
      <c r="AN323" s="82" t="s">
        <v>136</v>
      </c>
      <c r="AO323" s="83">
        <v>314</v>
      </c>
      <c r="AP323" s="84">
        <v>314</v>
      </c>
      <c r="AQ323" s="84">
        <v>314</v>
      </c>
      <c r="AR323" s="84">
        <v>314</v>
      </c>
      <c r="AS323" s="84">
        <v>315</v>
      </c>
      <c r="AT323" s="84">
        <v>315</v>
      </c>
      <c r="AU323" s="84">
        <v>315</v>
      </c>
      <c r="AV323" s="85">
        <v>316</v>
      </c>
    </row>
    <row r="324" spans="1:48">
      <c r="A324">
        <v>324</v>
      </c>
      <c r="B324" s="662"/>
      <c r="C324" s="666">
        <v>190</v>
      </c>
      <c r="D324" s="86" t="s">
        <v>133</v>
      </c>
      <c r="E324" s="87">
        <v>317</v>
      </c>
      <c r="F324" s="88">
        <v>317</v>
      </c>
      <c r="G324" s="88">
        <v>317</v>
      </c>
      <c r="H324" s="88">
        <v>317</v>
      </c>
      <c r="I324" s="88">
        <v>318</v>
      </c>
      <c r="J324" s="88">
        <v>318</v>
      </c>
      <c r="K324" s="88">
        <v>318</v>
      </c>
      <c r="L324" s="89">
        <v>319</v>
      </c>
      <c r="N324" s="662"/>
      <c r="O324" s="666">
        <f>+O322+10</f>
        <v>190</v>
      </c>
      <c r="P324" s="86" t="str">
        <f>+P322</f>
        <v>48-X</v>
      </c>
      <c r="Q324" s="87">
        <v>317</v>
      </c>
      <c r="R324" s="88">
        <v>317</v>
      </c>
      <c r="S324" s="88">
        <v>317</v>
      </c>
      <c r="T324" s="88">
        <v>317</v>
      </c>
      <c r="U324" s="88">
        <v>318</v>
      </c>
      <c r="V324" s="88">
        <v>318</v>
      </c>
      <c r="W324" s="88">
        <v>318</v>
      </c>
      <c r="X324" s="89">
        <v>319</v>
      </c>
      <c r="Z324" s="662"/>
      <c r="AA324" s="666">
        <f>+AA322+10</f>
        <v>190</v>
      </c>
      <c r="AB324" s="86" t="str">
        <f>+AB322</f>
        <v>48-X</v>
      </c>
      <c r="AC324" s="87">
        <v>313.86744175998894</v>
      </c>
      <c r="AD324" s="88">
        <v>314</v>
      </c>
      <c r="AE324" s="88">
        <v>315</v>
      </c>
      <c r="AF324" s="88">
        <v>316</v>
      </c>
      <c r="AG324" s="88">
        <v>316</v>
      </c>
      <c r="AH324" s="88">
        <v>317</v>
      </c>
      <c r="AI324" s="88">
        <v>318</v>
      </c>
      <c r="AJ324" s="89">
        <v>319.26364459802699</v>
      </c>
      <c r="AL324" s="662"/>
      <c r="AM324" s="666">
        <f>+AM322+10</f>
        <v>190</v>
      </c>
      <c r="AN324" s="86" t="str">
        <f>+AN322</f>
        <v>48-X</v>
      </c>
      <c r="AO324" s="87">
        <v>314</v>
      </c>
      <c r="AP324" s="88">
        <v>314</v>
      </c>
      <c r="AQ324" s="88">
        <v>315</v>
      </c>
      <c r="AR324" s="88">
        <v>316</v>
      </c>
      <c r="AS324" s="88">
        <v>316</v>
      </c>
      <c r="AT324" s="88">
        <v>317</v>
      </c>
      <c r="AU324" s="88">
        <v>318</v>
      </c>
      <c r="AV324" s="89">
        <v>319</v>
      </c>
    </row>
    <row r="325" spans="1:48" ht="15" thickBot="1">
      <c r="A325">
        <v>325</v>
      </c>
      <c r="B325" s="662"/>
      <c r="C325" s="667"/>
      <c r="D325" s="90" t="s">
        <v>136</v>
      </c>
      <c r="E325" s="87">
        <v>317</v>
      </c>
      <c r="F325" s="88">
        <v>317</v>
      </c>
      <c r="G325" s="88">
        <v>317</v>
      </c>
      <c r="H325" s="88">
        <v>317</v>
      </c>
      <c r="I325" s="88">
        <v>317</v>
      </c>
      <c r="J325" s="88">
        <v>317</v>
      </c>
      <c r="K325" s="88">
        <v>317</v>
      </c>
      <c r="L325" s="89">
        <v>318</v>
      </c>
      <c r="N325" s="662"/>
      <c r="O325" s="667"/>
      <c r="P325" s="90" t="str">
        <f>+P323</f>
        <v>48-XL</v>
      </c>
      <c r="Q325" s="87">
        <v>317</v>
      </c>
      <c r="R325" s="88">
        <v>317</v>
      </c>
      <c r="S325" s="88">
        <v>317</v>
      </c>
      <c r="T325" s="88">
        <v>317</v>
      </c>
      <c r="U325" s="88">
        <v>317</v>
      </c>
      <c r="V325" s="88">
        <v>317</v>
      </c>
      <c r="W325" s="88">
        <v>317</v>
      </c>
      <c r="X325" s="89">
        <v>318</v>
      </c>
      <c r="Z325" s="662"/>
      <c r="AA325" s="667"/>
      <c r="AB325" s="90" t="str">
        <f>+AB323</f>
        <v>48-XL</v>
      </c>
      <c r="AC325" s="87">
        <v>312.50675171444271</v>
      </c>
      <c r="AD325" s="88">
        <v>313</v>
      </c>
      <c r="AE325" s="88">
        <v>313</v>
      </c>
      <c r="AF325" s="88">
        <v>314</v>
      </c>
      <c r="AG325" s="88">
        <v>315</v>
      </c>
      <c r="AH325" s="88">
        <v>316</v>
      </c>
      <c r="AI325" s="88">
        <v>316</v>
      </c>
      <c r="AJ325" s="89">
        <v>317.70318343140701</v>
      </c>
      <c r="AL325" s="662"/>
      <c r="AM325" s="667"/>
      <c r="AN325" s="90" t="str">
        <f>+AN323</f>
        <v>48-XL</v>
      </c>
      <c r="AO325" s="87">
        <v>313</v>
      </c>
      <c r="AP325" s="88">
        <v>313</v>
      </c>
      <c r="AQ325" s="88">
        <v>314</v>
      </c>
      <c r="AR325" s="88">
        <v>315</v>
      </c>
      <c r="AS325" s="88">
        <v>315</v>
      </c>
      <c r="AT325" s="88">
        <v>316</v>
      </c>
      <c r="AU325" s="88">
        <v>317</v>
      </c>
      <c r="AV325" s="89">
        <v>318</v>
      </c>
    </row>
    <row r="326" spans="1:48">
      <c r="A326">
        <v>326</v>
      </c>
      <c r="B326" s="662"/>
      <c r="C326" s="664">
        <v>200</v>
      </c>
      <c r="D326" s="78" t="s">
        <v>133</v>
      </c>
      <c r="E326" s="83">
        <v>317</v>
      </c>
      <c r="F326" s="84">
        <v>316</v>
      </c>
      <c r="G326" s="84">
        <v>316</v>
      </c>
      <c r="H326" s="84">
        <v>316</v>
      </c>
      <c r="I326" s="84">
        <v>316</v>
      </c>
      <c r="J326" s="84">
        <v>316</v>
      </c>
      <c r="K326" s="84">
        <v>316</v>
      </c>
      <c r="L326" s="85">
        <v>316</v>
      </c>
      <c r="N326" s="662"/>
      <c r="O326" s="664">
        <f>+O324+10</f>
        <v>200</v>
      </c>
      <c r="P326" s="78" t="s">
        <v>133</v>
      </c>
      <c r="Q326" s="83">
        <v>317</v>
      </c>
      <c r="R326" s="84">
        <v>316</v>
      </c>
      <c r="S326" s="84">
        <v>316</v>
      </c>
      <c r="T326" s="84">
        <v>316</v>
      </c>
      <c r="U326" s="84">
        <v>316</v>
      </c>
      <c r="V326" s="84">
        <v>316</v>
      </c>
      <c r="W326" s="84">
        <v>316</v>
      </c>
      <c r="X326" s="85">
        <v>316</v>
      </c>
      <c r="Z326" s="662"/>
      <c r="AA326" s="664">
        <f>+AA324+10</f>
        <v>200</v>
      </c>
      <c r="AB326" s="78" t="s">
        <v>133</v>
      </c>
      <c r="AC326" s="83">
        <v>317.2796453152788</v>
      </c>
      <c r="AD326" s="84">
        <v>317</v>
      </c>
      <c r="AE326" s="84">
        <v>316</v>
      </c>
      <c r="AF326" s="84">
        <v>316</v>
      </c>
      <c r="AG326" s="84">
        <v>316</v>
      </c>
      <c r="AH326" s="84">
        <v>316</v>
      </c>
      <c r="AI326" s="84">
        <v>316</v>
      </c>
      <c r="AJ326" s="85">
        <v>316.0517470262501</v>
      </c>
      <c r="AL326" s="662"/>
      <c r="AM326" s="664">
        <f>+AM324+10</f>
        <v>200</v>
      </c>
      <c r="AN326" s="78" t="s">
        <v>133</v>
      </c>
      <c r="AO326" s="83">
        <v>317</v>
      </c>
      <c r="AP326" s="84">
        <v>316</v>
      </c>
      <c r="AQ326" s="84">
        <v>316</v>
      </c>
      <c r="AR326" s="84">
        <v>316</v>
      </c>
      <c r="AS326" s="84">
        <v>316</v>
      </c>
      <c r="AT326" s="84">
        <v>316</v>
      </c>
      <c r="AU326" s="84">
        <v>316</v>
      </c>
      <c r="AV326" s="85">
        <v>316</v>
      </c>
    </row>
    <row r="327" spans="1:48" ht="15" thickBot="1">
      <c r="A327">
        <v>327</v>
      </c>
      <c r="B327" s="663"/>
      <c r="C327" s="665"/>
      <c r="D327" s="82" t="s">
        <v>136</v>
      </c>
      <c r="E327" s="189">
        <v>317</v>
      </c>
      <c r="F327" s="186">
        <v>316</v>
      </c>
      <c r="G327" s="186">
        <v>316</v>
      </c>
      <c r="H327" s="186">
        <v>316</v>
      </c>
      <c r="I327" s="186">
        <v>316</v>
      </c>
      <c r="J327" s="186">
        <v>316</v>
      </c>
      <c r="K327" s="186">
        <v>316</v>
      </c>
      <c r="L327" s="185">
        <v>316</v>
      </c>
      <c r="N327" s="663"/>
      <c r="O327" s="665"/>
      <c r="P327" s="82" t="s">
        <v>136</v>
      </c>
      <c r="Q327" s="189">
        <v>317</v>
      </c>
      <c r="R327" s="186">
        <v>316</v>
      </c>
      <c r="S327" s="186">
        <v>316</v>
      </c>
      <c r="T327" s="186">
        <v>316</v>
      </c>
      <c r="U327" s="186">
        <v>316</v>
      </c>
      <c r="V327" s="186">
        <v>316</v>
      </c>
      <c r="W327" s="186">
        <v>316</v>
      </c>
      <c r="X327" s="185">
        <v>316</v>
      </c>
      <c r="Z327" s="663"/>
      <c r="AA327" s="665"/>
      <c r="AB327" s="82" t="s">
        <v>136</v>
      </c>
      <c r="AC327" s="189">
        <v>315.95406169529303</v>
      </c>
      <c r="AD327" s="186">
        <v>315</v>
      </c>
      <c r="AE327" s="186">
        <v>315</v>
      </c>
      <c r="AF327" s="186">
        <v>315</v>
      </c>
      <c r="AG327" s="186">
        <v>315</v>
      </c>
      <c r="AH327" s="186">
        <v>314</v>
      </c>
      <c r="AI327" s="186">
        <v>314</v>
      </c>
      <c r="AJ327" s="185">
        <v>314.54805421398174</v>
      </c>
      <c r="AL327" s="663"/>
      <c r="AM327" s="665"/>
      <c r="AN327" s="82" t="s">
        <v>136</v>
      </c>
      <c r="AO327" s="189">
        <v>316</v>
      </c>
      <c r="AP327" s="186">
        <v>316</v>
      </c>
      <c r="AQ327" s="186">
        <v>316</v>
      </c>
      <c r="AR327" s="186">
        <v>316</v>
      </c>
      <c r="AS327" s="186">
        <v>316</v>
      </c>
      <c r="AT327" s="186">
        <v>316</v>
      </c>
      <c r="AU327" s="186">
        <v>316</v>
      </c>
      <c r="AV327" s="185">
        <v>316</v>
      </c>
    </row>
    <row r="328" spans="1:48">
      <c r="A328">
        <v>328</v>
      </c>
    </row>
    <row r="329" spans="1:48">
      <c r="A329">
        <v>329</v>
      </c>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1112</v>
      </c>
      <c r="C335" s="650"/>
      <c r="D335" s="651"/>
      <c r="E335" s="649" t="s">
        <v>1137</v>
      </c>
      <c r="F335" s="650"/>
      <c r="G335" s="650"/>
      <c r="H335" s="650"/>
      <c r="I335" s="650"/>
      <c r="J335" s="650"/>
      <c r="K335" s="650"/>
      <c r="L335" s="651"/>
      <c r="N335" s="649" t="s">
        <v>1114</v>
      </c>
      <c r="O335" s="650"/>
      <c r="P335" s="651"/>
      <c r="Q335" s="649" t="s">
        <v>1132</v>
      </c>
      <c r="R335" s="650"/>
      <c r="S335" s="650"/>
      <c r="T335" s="650"/>
      <c r="U335" s="650"/>
      <c r="V335" s="650"/>
      <c r="W335" s="650"/>
      <c r="X335" s="651"/>
      <c r="Z335" s="649" t="s">
        <v>1115</v>
      </c>
      <c r="AA335" s="650"/>
      <c r="AB335" s="651"/>
      <c r="AC335" s="649" t="s">
        <v>1137</v>
      </c>
      <c r="AD335" s="650"/>
      <c r="AE335" s="650"/>
      <c r="AF335" s="650"/>
      <c r="AG335" s="650"/>
      <c r="AH335" s="650"/>
      <c r="AI335" s="650"/>
      <c r="AJ335" s="651"/>
      <c r="AL335" s="649" t="s">
        <v>1116</v>
      </c>
      <c r="AM335" s="650"/>
      <c r="AN335" s="651"/>
      <c r="AO335" s="649" t="s">
        <v>1132</v>
      </c>
      <c r="AP335" s="650"/>
      <c r="AQ335" s="650"/>
      <c r="AR335" s="650"/>
      <c r="AS335" s="650"/>
      <c r="AT335" s="650"/>
      <c r="AU335" s="650"/>
      <c r="AV335" s="651"/>
    </row>
    <row r="336" spans="1:48" ht="15.75" customHeight="1">
      <c r="A336">
        <v>336</v>
      </c>
      <c r="B336" s="652" t="s">
        <v>1129</v>
      </c>
      <c r="C336" s="652" t="s">
        <v>634</v>
      </c>
      <c r="D336" s="669" t="s">
        <v>1119</v>
      </c>
      <c r="E336" s="676" t="s">
        <v>1120</v>
      </c>
      <c r="F336" s="677"/>
      <c r="G336" s="677"/>
      <c r="H336" s="677"/>
      <c r="I336" s="677"/>
      <c r="J336" s="677"/>
      <c r="K336" s="677"/>
      <c r="L336" s="678"/>
      <c r="N336" s="652" t="s">
        <v>1129</v>
      </c>
      <c r="O336" s="652" t="s">
        <v>634</v>
      </c>
      <c r="P336" s="669" t="s">
        <v>1119</v>
      </c>
      <c r="Q336" s="676" t="s">
        <v>1120</v>
      </c>
      <c r="R336" s="677"/>
      <c r="S336" s="677"/>
      <c r="T336" s="677"/>
      <c r="U336" s="677"/>
      <c r="V336" s="677"/>
      <c r="W336" s="677"/>
      <c r="X336" s="678"/>
      <c r="Z336" s="652" t="s">
        <v>1129</v>
      </c>
      <c r="AA336" s="652" t="s">
        <v>634</v>
      </c>
      <c r="AB336" s="669" t="s">
        <v>1119</v>
      </c>
      <c r="AC336" s="676" t="s">
        <v>1120</v>
      </c>
      <c r="AD336" s="677"/>
      <c r="AE336" s="677"/>
      <c r="AF336" s="677"/>
      <c r="AG336" s="677"/>
      <c r="AH336" s="677"/>
      <c r="AI336" s="677"/>
      <c r="AJ336" s="678"/>
      <c r="AL336" s="652" t="s">
        <v>1129</v>
      </c>
      <c r="AM336" s="652" t="s">
        <v>634</v>
      </c>
      <c r="AN336" s="669" t="s">
        <v>1119</v>
      </c>
      <c r="AO336" s="676" t="s">
        <v>1120</v>
      </c>
      <c r="AP336" s="677"/>
      <c r="AQ336" s="677"/>
      <c r="AR336" s="677"/>
      <c r="AS336" s="677"/>
      <c r="AT336" s="677"/>
      <c r="AU336" s="677"/>
      <c r="AV336" s="678"/>
    </row>
    <row r="337" spans="1:48" ht="15" customHeight="1" thickBot="1">
      <c r="A337">
        <v>337</v>
      </c>
      <c r="B337" s="668"/>
      <c r="C337" s="668"/>
      <c r="D337" s="670"/>
      <c r="E337" s="679"/>
      <c r="F337" s="680"/>
      <c r="G337" s="680"/>
      <c r="H337" s="680"/>
      <c r="I337" s="680"/>
      <c r="J337" s="680"/>
      <c r="K337" s="680"/>
      <c r="L337" s="681"/>
      <c r="N337" s="668"/>
      <c r="O337" s="668"/>
      <c r="P337" s="670"/>
      <c r="Q337" s="679"/>
      <c r="R337" s="680"/>
      <c r="S337" s="680"/>
      <c r="T337" s="680"/>
      <c r="U337" s="680"/>
      <c r="V337" s="680"/>
      <c r="W337" s="680"/>
      <c r="X337" s="681"/>
      <c r="Z337" s="668"/>
      <c r="AA337" s="668"/>
      <c r="AB337" s="670"/>
      <c r="AC337" s="679"/>
      <c r="AD337" s="680"/>
      <c r="AE337" s="680"/>
      <c r="AF337" s="680"/>
      <c r="AG337" s="680"/>
      <c r="AH337" s="680"/>
      <c r="AI337" s="680"/>
      <c r="AJ337" s="681"/>
      <c r="AL337" s="668"/>
      <c r="AM337" s="668"/>
      <c r="AN337" s="670"/>
      <c r="AO337" s="679"/>
      <c r="AP337" s="680"/>
      <c r="AQ337" s="680"/>
      <c r="AR337" s="680"/>
      <c r="AS337" s="680"/>
      <c r="AT337" s="680"/>
      <c r="AU337" s="680"/>
      <c r="AV337" s="681"/>
    </row>
    <row r="338" spans="1:48" ht="15" thickBot="1">
      <c r="A338">
        <v>338</v>
      </c>
      <c r="B338" s="653"/>
      <c r="C338" s="653"/>
      <c r="D338" s="671"/>
      <c r="E338" s="75">
        <v>0</v>
      </c>
      <c r="F338" s="76">
        <v>500</v>
      </c>
      <c r="G338" s="76">
        <v>1000</v>
      </c>
      <c r="H338" s="76">
        <v>1500</v>
      </c>
      <c r="I338" s="76">
        <v>2000</v>
      </c>
      <c r="J338" s="76">
        <v>2500</v>
      </c>
      <c r="K338" s="76">
        <v>3000</v>
      </c>
      <c r="L338" s="77">
        <v>3500</v>
      </c>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L338" s="653"/>
      <c r="AM338" s="653"/>
      <c r="AN338" s="671"/>
      <c r="AO338" s="75">
        <v>0</v>
      </c>
      <c r="AP338" s="76">
        <v>500</v>
      </c>
      <c r="AQ338" s="76">
        <v>1000</v>
      </c>
      <c r="AR338" s="76">
        <v>1500</v>
      </c>
      <c r="AS338" s="76">
        <v>2000</v>
      </c>
      <c r="AT338" s="76">
        <v>2500</v>
      </c>
      <c r="AU338" s="76">
        <v>3000</v>
      </c>
      <c r="AV338" s="77">
        <v>3500</v>
      </c>
    </row>
    <row r="339" spans="1:48" ht="15" customHeight="1">
      <c r="A339">
        <v>339</v>
      </c>
      <c r="B339" s="661" t="s">
        <v>1140</v>
      </c>
      <c r="C339" s="664">
        <v>100</v>
      </c>
      <c r="D339" s="78" t="s">
        <v>133</v>
      </c>
      <c r="E339" s="79">
        <v>116</v>
      </c>
      <c r="F339" s="80">
        <v>110</v>
      </c>
      <c r="G339" s="80">
        <v>105</v>
      </c>
      <c r="H339" s="80">
        <v>99</v>
      </c>
      <c r="I339" s="80">
        <v>94</v>
      </c>
      <c r="J339" s="80">
        <v>88</v>
      </c>
      <c r="K339" s="80">
        <v>83</v>
      </c>
      <c r="L339" s="81">
        <v>78</v>
      </c>
      <c r="N339" s="661" t="s">
        <v>1140</v>
      </c>
      <c r="O339" s="664">
        <v>100</v>
      </c>
      <c r="P339" s="78" t="s">
        <v>133</v>
      </c>
      <c r="Q339" s="79">
        <v>116</v>
      </c>
      <c r="R339" s="80">
        <v>110</v>
      </c>
      <c r="S339" s="80">
        <v>105</v>
      </c>
      <c r="T339" s="80">
        <v>99</v>
      </c>
      <c r="U339" s="80">
        <v>94</v>
      </c>
      <c r="V339" s="80">
        <v>88</v>
      </c>
      <c r="W339" s="80">
        <v>83</v>
      </c>
      <c r="X339" s="81">
        <v>78</v>
      </c>
      <c r="Z339" s="661" t="s">
        <v>1140</v>
      </c>
      <c r="AA339" s="664">
        <v>100</v>
      </c>
      <c r="AB339" s="78" t="s">
        <v>133</v>
      </c>
      <c r="AC339" s="79">
        <v>115.57556785387483</v>
      </c>
      <c r="AD339" s="80">
        <v>111</v>
      </c>
      <c r="AE339" s="80">
        <v>107</v>
      </c>
      <c r="AF339" s="80">
        <v>102</v>
      </c>
      <c r="AG339" s="80">
        <v>98</v>
      </c>
      <c r="AH339" s="80">
        <v>94</v>
      </c>
      <c r="AI339" s="80">
        <v>90</v>
      </c>
      <c r="AJ339" s="81">
        <v>86.092594810327483</v>
      </c>
      <c r="AL339" s="661" t="s">
        <v>1140</v>
      </c>
      <c r="AM339" s="664">
        <v>100</v>
      </c>
      <c r="AN339" s="78" t="s">
        <v>133</v>
      </c>
      <c r="AO339" s="79">
        <v>116</v>
      </c>
      <c r="AP339" s="80">
        <v>115</v>
      </c>
      <c r="AQ339" s="80">
        <v>115</v>
      </c>
      <c r="AR339" s="80">
        <v>114</v>
      </c>
      <c r="AS339" s="80">
        <v>114</v>
      </c>
      <c r="AT339" s="80">
        <v>113</v>
      </c>
      <c r="AU339" s="80">
        <v>113</v>
      </c>
      <c r="AV339" s="81">
        <v>113</v>
      </c>
    </row>
    <row r="340" spans="1:48" ht="15" thickBot="1">
      <c r="A340">
        <v>340</v>
      </c>
      <c r="B340" s="662"/>
      <c r="C340" s="665"/>
      <c r="D340" s="82" t="s">
        <v>136</v>
      </c>
      <c r="E340" s="83">
        <v>124</v>
      </c>
      <c r="F340" s="84">
        <v>118</v>
      </c>
      <c r="G340" s="84">
        <v>112</v>
      </c>
      <c r="H340" s="84">
        <v>106</v>
      </c>
      <c r="I340" s="84">
        <v>100</v>
      </c>
      <c r="J340" s="84">
        <v>94</v>
      </c>
      <c r="K340" s="84">
        <v>88</v>
      </c>
      <c r="L340" s="85">
        <v>82</v>
      </c>
      <c r="N340" s="662"/>
      <c r="O340" s="665"/>
      <c r="P340" s="82" t="s">
        <v>136</v>
      </c>
      <c r="Q340" s="83">
        <v>124</v>
      </c>
      <c r="R340" s="84">
        <v>118</v>
      </c>
      <c r="S340" s="84">
        <v>112</v>
      </c>
      <c r="T340" s="84">
        <v>106</v>
      </c>
      <c r="U340" s="84">
        <v>100</v>
      </c>
      <c r="V340" s="84">
        <v>94</v>
      </c>
      <c r="W340" s="84">
        <v>88</v>
      </c>
      <c r="X340" s="85">
        <v>82</v>
      </c>
      <c r="Z340" s="662"/>
      <c r="AA340" s="665"/>
      <c r="AB340" s="82" t="s">
        <v>136</v>
      </c>
      <c r="AC340" s="83">
        <v>122.73904128306897</v>
      </c>
      <c r="AD340" s="84">
        <v>118</v>
      </c>
      <c r="AE340" s="84">
        <v>114</v>
      </c>
      <c r="AF340" s="84">
        <v>110</v>
      </c>
      <c r="AG340" s="84">
        <v>106</v>
      </c>
      <c r="AH340" s="84">
        <v>102</v>
      </c>
      <c r="AI340" s="84">
        <v>98</v>
      </c>
      <c r="AJ340" s="85">
        <v>94.09343793410136</v>
      </c>
      <c r="AL340" s="662"/>
      <c r="AM340" s="665"/>
      <c r="AN340" s="82" t="s">
        <v>136</v>
      </c>
      <c r="AO340" s="83">
        <v>123</v>
      </c>
      <c r="AP340" s="84">
        <v>123</v>
      </c>
      <c r="AQ340" s="84">
        <v>123</v>
      </c>
      <c r="AR340" s="84">
        <v>123</v>
      </c>
      <c r="AS340" s="84">
        <v>123</v>
      </c>
      <c r="AT340" s="84">
        <v>123</v>
      </c>
      <c r="AU340" s="84">
        <v>123</v>
      </c>
      <c r="AV340" s="85">
        <v>123</v>
      </c>
    </row>
    <row r="341" spans="1:48">
      <c r="A341">
        <v>341</v>
      </c>
      <c r="B341" s="662"/>
      <c r="C341" s="666">
        <v>110</v>
      </c>
      <c r="D341" s="86" t="s">
        <v>133</v>
      </c>
      <c r="E341" s="87">
        <v>135</v>
      </c>
      <c r="F341" s="88">
        <v>129</v>
      </c>
      <c r="G341" s="88">
        <v>123</v>
      </c>
      <c r="H341" s="88">
        <v>117</v>
      </c>
      <c r="I341" s="88">
        <v>111</v>
      </c>
      <c r="J341" s="88">
        <v>105</v>
      </c>
      <c r="K341" s="88">
        <v>99</v>
      </c>
      <c r="L341" s="89">
        <v>94</v>
      </c>
      <c r="N341" s="662"/>
      <c r="O341" s="666">
        <v>110</v>
      </c>
      <c r="P341" s="86" t="str">
        <f>+P339</f>
        <v>48-X</v>
      </c>
      <c r="Q341" s="87">
        <v>135</v>
      </c>
      <c r="R341" s="88">
        <v>129</v>
      </c>
      <c r="S341" s="88">
        <v>123</v>
      </c>
      <c r="T341" s="88">
        <v>117</v>
      </c>
      <c r="U341" s="88">
        <v>111</v>
      </c>
      <c r="V341" s="88">
        <v>105</v>
      </c>
      <c r="W341" s="88">
        <v>99</v>
      </c>
      <c r="X341" s="89">
        <v>94</v>
      </c>
      <c r="Z341" s="662"/>
      <c r="AA341" s="666">
        <v>110</v>
      </c>
      <c r="AB341" s="86" t="str">
        <f>+AB339</f>
        <v>48-X</v>
      </c>
      <c r="AC341" s="87">
        <v>134.34551974770443</v>
      </c>
      <c r="AD341" s="88">
        <v>128</v>
      </c>
      <c r="AE341" s="88">
        <v>122</v>
      </c>
      <c r="AF341" s="88">
        <v>117</v>
      </c>
      <c r="AG341" s="88">
        <v>111</v>
      </c>
      <c r="AH341" s="88">
        <v>105</v>
      </c>
      <c r="AI341" s="88">
        <v>100</v>
      </c>
      <c r="AJ341" s="89">
        <v>94.454002075985741</v>
      </c>
      <c r="AL341" s="662"/>
      <c r="AM341" s="666">
        <v>110</v>
      </c>
      <c r="AN341" s="86" t="str">
        <f>+AN339</f>
        <v>48-X</v>
      </c>
      <c r="AO341" s="87">
        <v>129</v>
      </c>
      <c r="AP341" s="88">
        <v>126</v>
      </c>
      <c r="AQ341" s="88">
        <v>124</v>
      </c>
      <c r="AR341" s="88">
        <v>122</v>
      </c>
      <c r="AS341" s="88">
        <v>119</v>
      </c>
      <c r="AT341" s="88">
        <v>117</v>
      </c>
      <c r="AU341" s="88">
        <v>115</v>
      </c>
      <c r="AV341" s="89">
        <v>113</v>
      </c>
    </row>
    <row r="342" spans="1:48" ht="15" thickBot="1">
      <c r="A342">
        <v>342</v>
      </c>
      <c r="B342" s="662"/>
      <c r="C342" s="667"/>
      <c r="D342" s="90" t="s">
        <v>136</v>
      </c>
      <c r="E342" s="87">
        <v>147</v>
      </c>
      <c r="F342" s="88">
        <v>140</v>
      </c>
      <c r="G342" s="88">
        <v>133</v>
      </c>
      <c r="H342" s="88">
        <v>126</v>
      </c>
      <c r="I342" s="88">
        <v>119</v>
      </c>
      <c r="J342" s="88">
        <v>112</v>
      </c>
      <c r="K342" s="88">
        <v>105</v>
      </c>
      <c r="L342" s="89">
        <v>99</v>
      </c>
      <c r="N342" s="662"/>
      <c r="O342" s="667"/>
      <c r="P342" s="90" t="str">
        <f>+P340</f>
        <v>48-XL</v>
      </c>
      <c r="Q342" s="87">
        <v>147</v>
      </c>
      <c r="R342" s="88">
        <v>140</v>
      </c>
      <c r="S342" s="88">
        <v>133</v>
      </c>
      <c r="T342" s="88">
        <v>126</v>
      </c>
      <c r="U342" s="88">
        <v>119</v>
      </c>
      <c r="V342" s="88">
        <v>112</v>
      </c>
      <c r="W342" s="88">
        <v>105</v>
      </c>
      <c r="X342" s="89">
        <v>99</v>
      </c>
      <c r="Z342" s="662"/>
      <c r="AA342" s="667"/>
      <c r="AB342" s="90" t="str">
        <f>+AB340</f>
        <v>48-XL</v>
      </c>
      <c r="AC342" s="87">
        <v>147.22337838648974</v>
      </c>
      <c r="AD342" s="88">
        <v>139</v>
      </c>
      <c r="AE342" s="88">
        <v>132</v>
      </c>
      <c r="AF342" s="88">
        <v>124</v>
      </c>
      <c r="AG342" s="88">
        <v>116</v>
      </c>
      <c r="AH342" s="88">
        <v>109</v>
      </c>
      <c r="AI342" s="88">
        <v>101</v>
      </c>
      <c r="AJ342" s="89">
        <v>94.09343793410136</v>
      </c>
      <c r="AL342" s="662"/>
      <c r="AM342" s="667"/>
      <c r="AN342" s="90" t="str">
        <f>+AN340</f>
        <v>48-XL</v>
      </c>
      <c r="AO342" s="87">
        <v>123</v>
      </c>
      <c r="AP342" s="88">
        <v>123</v>
      </c>
      <c r="AQ342" s="88">
        <v>123</v>
      </c>
      <c r="AR342" s="88">
        <v>123</v>
      </c>
      <c r="AS342" s="88">
        <v>123</v>
      </c>
      <c r="AT342" s="88">
        <v>123</v>
      </c>
      <c r="AU342" s="88">
        <v>123</v>
      </c>
      <c r="AV342" s="89">
        <v>123</v>
      </c>
    </row>
    <row r="343" spans="1:48">
      <c r="A343">
        <v>343</v>
      </c>
      <c r="B343" s="662"/>
      <c r="C343" s="664">
        <v>120</v>
      </c>
      <c r="D343" s="78" t="s">
        <v>133</v>
      </c>
      <c r="E343" s="83">
        <v>155</v>
      </c>
      <c r="F343" s="84">
        <v>148</v>
      </c>
      <c r="G343" s="84">
        <v>142</v>
      </c>
      <c r="H343" s="84">
        <v>135</v>
      </c>
      <c r="I343" s="84">
        <v>129</v>
      </c>
      <c r="J343" s="84">
        <v>122</v>
      </c>
      <c r="K343" s="84">
        <v>116</v>
      </c>
      <c r="L343" s="85">
        <v>110</v>
      </c>
      <c r="N343" s="662"/>
      <c r="O343" s="664">
        <f>+O341+10</f>
        <v>120</v>
      </c>
      <c r="P343" s="78" t="s">
        <v>133</v>
      </c>
      <c r="Q343" s="83">
        <v>155</v>
      </c>
      <c r="R343" s="84">
        <v>148</v>
      </c>
      <c r="S343" s="84">
        <v>142</v>
      </c>
      <c r="T343" s="84">
        <v>135</v>
      </c>
      <c r="U343" s="84">
        <v>129</v>
      </c>
      <c r="V343" s="84">
        <v>122</v>
      </c>
      <c r="W343" s="84">
        <v>116</v>
      </c>
      <c r="X343" s="85">
        <v>110</v>
      </c>
      <c r="Z343" s="662"/>
      <c r="AA343" s="664">
        <f>+AA341+10</f>
        <v>120</v>
      </c>
      <c r="AB343" s="78" t="s">
        <v>133</v>
      </c>
      <c r="AC343" s="83">
        <v>154.65991124690444</v>
      </c>
      <c r="AD343" s="84">
        <v>148</v>
      </c>
      <c r="AE343" s="84">
        <v>141</v>
      </c>
      <c r="AF343" s="84">
        <v>135</v>
      </c>
      <c r="AG343" s="84">
        <v>128</v>
      </c>
      <c r="AH343" s="84">
        <v>122</v>
      </c>
      <c r="AI343" s="84">
        <v>116</v>
      </c>
      <c r="AJ343" s="85">
        <v>109.58830555253104</v>
      </c>
      <c r="AL343" s="662"/>
      <c r="AM343" s="664">
        <f>+AM341+10</f>
        <v>120</v>
      </c>
      <c r="AN343" s="78" t="s">
        <v>133</v>
      </c>
      <c r="AO343" s="83">
        <v>155</v>
      </c>
      <c r="AP343" s="84">
        <v>149</v>
      </c>
      <c r="AQ343" s="84">
        <v>143</v>
      </c>
      <c r="AR343" s="84">
        <v>137</v>
      </c>
      <c r="AS343" s="84">
        <v>131</v>
      </c>
      <c r="AT343" s="84">
        <v>125</v>
      </c>
      <c r="AU343" s="84">
        <v>119</v>
      </c>
      <c r="AV343" s="85">
        <v>113</v>
      </c>
    </row>
    <row r="344" spans="1:48" ht="15" thickBot="1">
      <c r="A344">
        <v>344</v>
      </c>
      <c r="B344" s="662"/>
      <c r="C344" s="665"/>
      <c r="D344" s="82" t="s">
        <v>136</v>
      </c>
      <c r="E344" s="83">
        <v>170</v>
      </c>
      <c r="F344" s="84">
        <v>162</v>
      </c>
      <c r="G344" s="84">
        <v>154</v>
      </c>
      <c r="H344" s="84">
        <v>147</v>
      </c>
      <c r="I344" s="84">
        <v>139</v>
      </c>
      <c r="J344" s="84">
        <v>132</v>
      </c>
      <c r="K344" s="84">
        <v>124</v>
      </c>
      <c r="L344" s="85">
        <v>117</v>
      </c>
      <c r="N344" s="662"/>
      <c r="O344" s="665"/>
      <c r="P344" s="82" t="s">
        <v>136</v>
      </c>
      <c r="Q344" s="83">
        <v>170</v>
      </c>
      <c r="R344" s="84">
        <v>162</v>
      </c>
      <c r="S344" s="84">
        <v>154</v>
      </c>
      <c r="T344" s="84">
        <v>147</v>
      </c>
      <c r="U344" s="84">
        <v>139</v>
      </c>
      <c r="V344" s="84">
        <v>132</v>
      </c>
      <c r="W344" s="84">
        <v>124</v>
      </c>
      <c r="X344" s="85">
        <v>117</v>
      </c>
      <c r="Z344" s="662"/>
      <c r="AA344" s="665"/>
      <c r="AB344" s="82" t="s">
        <v>136</v>
      </c>
      <c r="AC344" s="83">
        <v>170.8734881121616</v>
      </c>
      <c r="AD344" s="84">
        <v>162</v>
      </c>
      <c r="AE344" s="84">
        <v>154</v>
      </c>
      <c r="AF344" s="84">
        <v>146</v>
      </c>
      <c r="AG344" s="84">
        <v>138</v>
      </c>
      <c r="AH344" s="84">
        <v>130</v>
      </c>
      <c r="AI344" s="84">
        <v>122</v>
      </c>
      <c r="AJ344" s="85">
        <v>114.20030280685801</v>
      </c>
      <c r="AL344" s="662"/>
      <c r="AM344" s="665"/>
      <c r="AN344" s="82" t="s">
        <v>136</v>
      </c>
      <c r="AO344" s="83">
        <v>148</v>
      </c>
      <c r="AP344" s="84">
        <v>144</v>
      </c>
      <c r="AQ344" s="84">
        <v>140</v>
      </c>
      <c r="AR344" s="84">
        <v>137</v>
      </c>
      <c r="AS344" s="84">
        <v>133</v>
      </c>
      <c r="AT344" s="84">
        <v>130</v>
      </c>
      <c r="AU344" s="84">
        <v>126</v>
      </c>
      <c r="AV344" s="85">
        <v>123</v>
      </c>
    </row>
    <row r="345" spans="1:48">
      <c r="A345">
        <v>345</v>
      </c>
      <c r="B345" s="662"/>
      <c r="C345" s="666">
        <v>130</v>
      </c>
      <c r="D345" s="86" t="s">
        <v>133</v>
      </c>
      <c r="E345" s="87">
        <v>174</v>
      </c>
      <c r="F345" s="88">
        <v>167</v>
      </c>
      <c r="G345" s="88">
        <v>160</v>
      </c>
      <c r="H345" s="88">
        <v>153</v>
      </c>
      <c r="I345" s="88">
        <v>146</v>
      </c>
      <c r="J345" s="88">
        <v>139</v>
      </c>
      <c r="K345" s="88">
        <v>132</v>
      </c>
      <c r="L345" s="89">
        <v>125</v>
      </c>
      <c r="N345" s="662"/>
      <c r="O345" s="666">
        <f>+O343+10</f>
        <v>130</v>
      </c>
      <c r="P345" s="86" t="str">
        <f>+P343</f>
        <v>48-X</v>
      </c>
      <c r="Q345" s="87">
        <v>174</v>
      </c>
      <c r="R345" s="88">
        <v>167</v>
      </c>
      <c r="S345" s="88">
        <v>160</v>
      </c>
      <c r="T345" s="88">
        <v>153</v>
      </c>
      <c r="U345" s="88">
        <v>146</v>
      </c>
      <c r="V345" s="88">
        <v>139</v>
      </c>
      <c r="W345" s="88">
        <v>132</v>
      </c>
      <c r="X345" s="89">
        <v>125</v>
      </c>
      <c r="Z345" s="662"/>
      <c r="AA345" s="666">
        <f>+AA343+10</f>
        <v>130</v>
      </c>
      <c r="AB345" s="86" t="str">
        <f>+AB343</f>
        <v>48-X</v>
      </c>
      <c r="AC345" s="87">
        <v>174.3815779156582</v>
      </c>
      <c r="AD345" s="88">
        <v>167</v>
      </c>
      <c r="AE345" s="88">
        <v>160</v>
      </c>
      <c r="AF345" s="88">
        <v>153</v>
      </c>
      <c r="AG345" s="88">
        <v>146</v>
      </c>
      <c r="AH345" s="88">
        <v>138</v>
      </c>
      <c r="AI345" s="88">
        <v>131</v>
      </c>
      <c r="AJ345" s="89">
        <v>124.83514287070588</v>
      </c>
      <c r="AL345" s="662"/>
      <c r="AM345" s="666">
        <f>+AM343+10</f>
        <v>130</v>
      </c>
      <c r="AN345" s="86" t="str">
        <f>+AN343</f>
        <v>48-X</v>
      </c>
      <c r="AO345" s="87">
        <v>174</v>
      </c>
      <c r="AP345" s="88">
        <v>165</v>
      </c>
      <c r="AQ345" s="88">
        <v>157</v>
      </c>
      <c r="AR345" s="88">
        <v>149</v>
      </c>
      <c r="AS345" s="88">
        <v>140</v>
      </c>
      <c r="AT345" s="88">
        <v>132</v>
      </c>
      <c r="AU345" s="88">
        <v>124</v>
      </c>
      <c r="AV345" s="89">
        <v>116</v>
      </c>
    </row>
    <row r="346" spans="1:48" ht="15" thickBot="1">
      <c r="A346">
        <v>346</v>
      </c>
      <c r="B346" s="662"/>
      <c r="C346" s="667"/>
      <c r="D346" s="90" t="s">
        <v>136</v>
      </c>
      <c r="E346" s="87">
        <v>192</v>
      </c>
      <c r="F346" s="88">
        <v>184</v>
      </c>
      <c r="G346" s="88">
        <v>176</v>
      </c>
      <c r="H346" s="88">
        <v>168</v>
      </c>
      <c r="I346" s="88">
        <v>160</v>
      </c>
      <c r="J346" s="88">
        <v>152</v>
      </c>
      <c r="K346" s="88">
        <v>144</v>
      </c>
      <c r="L346" s="89">
        <v>136</v>
      </c>
      <c r="N346" s="662"/>
      <c r="O346" s="667"/>
      <c r="P346" s="90" t="str">
        <f>+P344</f>
        <v>48-XL</v>
      </c>
      <c r="Q346" s="87">
        <v>192</v>
      </c>
      <c r="R346" s="88">
        <v>184</v>
      </c>
      <c r="S346" s="88">
        <v>176</v>
      </c>
      <c r="T346" s="88">
        <v>168</v>
      </c>
      <c r="U346" s="88">
        <v>160</v>
      </c>
      <c r="V346" s="88">
        <v>152</v>
      </c>
      <c r="W346" s="88">
        <v>144</v>
      </c>
      <c r="X346" s="89">
        <v>136</v>
      </c>
      <c r="Z346" s="662"/>
      <c r="AA346" s="667"/>
      <c r="AB346" s="90" t="str">
        <f>+AB344</f>
        <v>48-XL</v>
      </c>
      <c r="AC346" s="87">
        <v>191.35524293100033</v>
      </c>
      <c r="AD346" s="88">
        <v>183</v>
      </c>
      <c r="AE346" s="88">
        <v>175</v>
      </c>
      <c r="AF346" s="88">
        <v>167</v>
      </c>
      <c r="AG346" s="88">
        <v>159</v>
      </c>
      <c r="AH346" s="88">
        <v>151</v>
      </c>
      <c r="AI346" s="88">
        <v>143</v>
      </c>
      <c r="AJ346" s="89">
        <v>135.26782924443231</v>
      </c>
      <c r="AL346" s="662"/>
      <c r="AM346" s="667"/>
      <c r="AN346" s="90" t="str">
        <f>+AN344</f>
        <v>48-XL</v>
      </c>
      <c r="AO346" s="87">
        <v>176</v>
      </c>
      <c r="AP346" s="88">
        <v>168</v>
      </c>
      <c r="AQ346" s="88">
        <v>160</v>
      </c>
      <c r="AR346" s="88">
        <v>153</v>
      </c>
      <c r="AS346" s="88">
        <v>145</v>
      </c>
      <c r="AT346" s="88">
        <v>138</v>
      </c>
      <c r="AU346" s="88">
        <v>130</v>
      </c>
      <c r="AV346" s="89">
        <v>123</v>
      </c>
    </row>
    <row r="347" spans="1:48">
      <c r="A347">
        <v>347</v>
      </c>
      <c r="B347" s="662"/>
      <c r="C347" s="664">
        <v>140</v>
      </c>
      <c r="D347" s="78" t="s">
        <v>133</v>
      </c>
      <c r="E347" s="83">
        <v>194</v>
      </c>
      <c r="F347" s="84">
        <v>186</v>
      </c>
      <c r="G347" s="84">
        <v>178</v>
      </c>
      <c r="H347" s="84">
        <v>170</v>
      </c>
      <c r="I347" s="84">
        <v>163</v>
      </c>
      <c r="J347" s="84">
        <v>155</v>
      </c>
      <c r="K347" s="84">
        <v>147</v>
      </c>
      <c r="L347" s="85">
        <v>140</v>
      </c>
      <c r="N347" s="662"/>
      <c r="O347" s="664">
        <f>+O345+10</f>
        <v>140</v>
      </c>
      <c r="P347" s="78" t="s">
        <v>133</v>
      </c>
      <c r="Q347" s="83">
        <v>194</v>
      </c>
      <c r="R347" s="84">
        <v>186</v>
      </c>
      <c r="S347" s="84">
        <v>178</v>
      </c>
      <c r="T347" s="84">
        <v>170</v>
      </c>
      <c r="U347" s="84">
        <v>163</v>
      </c>
      <c r="V347" s="84">
        <v>155</v>
      </c>
      <c r="W347" s="84">
        <v>147</v>
      </c>
      <c r="X347" s="85">
        <v>140</v>
      </c>
      <c r="Z347" s="662"/>
      <c r="AA347" s="664">
        <f>+AA345+10</f>
        <v>140</v>
      </c>
      <c r="AB347" s="78" t="s">
        <v>133</v>
      </c>
      <c r="AC347" s="83">
        <v>194.32490859760281</v>
      </c>
      <c r="AD347" s="84">
        <v>186</v>
      </c>
      <c r="AE347" s="84">
        <v>179</v>
      </c>
      <c r="AF347" s="84">
        <v>171</v>
      </c>
      <c r="AG347" s="84">
        <v>163</v>
      </c>
      <c r="AH347" s="84">
        <v>156</v>
      </c>
      <c r="AI347" s="84">
        <v>148</v>
      </c>
      <c r="AJ347" s="85">
        <v>140.9591181214179</v>
      </c>
      <c r="AL347" s="662"/>
      <c r="AM347" s="664">
        <f>+AM345+10</f>
        <v>140</v>
      </c>
      <c r="AN347" s="78" t="s">
        <v>133</v>
      </c>
      <c r="AO347" s="83">
        <v>194</v>
      </c>
      <c r="AP347" s="84">
        <v>185</v>
      </c>
      <c r="AQ347" s="84">
        <v>177</v>
      </c>
      <c r="AR347" s="84">
        <v>169</v>
      </c>
      <c r="AS347" s="84">
        <v>160</v>
      </c>
      <c r="AT347" s="84">
        <v>152</v>
      </c>
      <c r="AU347" s="84">
        <v>144</v>
      </c>
      <c r="AV347" s="85">
        <v>136</v>
      </c>
    </row>
    <row r="348" spans="1:48" ht="15" thickBot="1">
      <c r="A348">
        <v>348</v>
      </c>
      <c r="B348" s="662"/>
      <c r="C348" s="665"/>
      <c r="D348" s="82" t="s">
        <v>136</v>
      </c>
      <c r="E348" s="83">
        <v>214</v>
      </c>
      <c r="F348" s="84">
        <v>205</v>
      </c>
      <c r="G348" s="84">
        <v>197</v>
      </c>
      <c r="H348" s="84">
        <v>188</v>
      </c>
      <c r="I348" s="84">
        <v>180</v>
      </c>
      <c r="J348" s="84">
        <v>171</v>
      </c>
      <c r="K348" s="84">
        <v>163</v>
      </c>
      <c r="L348" s="85">
        <v>155</v>
      </c>
      <c r="N348" s="662"/>
      <c r="O348" s="665"/>
      <c r="P348" s="82" t="s">
        <v>136</v>
      </c>
      <c r="Q348" s="83">
        <v>214</v>
      </c>
      <c r="R348" s="84">
        <v>205</v>
      </c>
      <c r="S348" s="84">
        <v>197</v>
      </c>
      <c r="T348" s="84">
        <v>188</v>
      </c>
      <c r="U348" s="84">
        <v>180</v>
      </c>
      <c r="V348" s="84">
        <v>171</v>
      </c>
      <c r="W348" s="84">
        <v>163</v>
      </c>
      <c r="X348" s="85">
        <v>155</v>
      </c>
      <c r="Z348" s="662"/>
      <c r="AA348" s="665"/>
      <c r="AB348" s="82" t="s">
        <v>136</v>
      </c>
      <c r="AC348" s="83">
        <v>214.02107205277417</v>
      </c>
      <c r="AD348" s="84">
        <v>205</v>
      </c>
      <c r="AE348" s="84">
        <v>197</v>
      </c>
      <c r="AF348" s="84">
        <v>188</v>
      </c>
      <c r="AG348" s="84">
        <v>180</v>
      </c>
      <c r="AH348" s="84">
        <v>171</v>
      </c>
      <c r="AI348" s="84">
        <v>163</v>
      </c>
      <c r="AJ348" s="85">
        <v>154.58398509245475</v>
      </c>
      <c r="AL348" s="662"/>
      <c r="AM348" s="665"/>
      <c r="AN348" s="82" t="s">
        <v>136</v>
      </c>
      <c r="AO348" s="83">
        <v>205</v>
      </c>
      <c r="AP348" s="84">
        <v>194</v>
      </c>
      <c r="AQ348" s="84">
        <v>183</v>
      </c>
      <c r="AR348" s="84">
        <v>172</v>
      </c>
      <c r="AS348" s="84">
        <v>162</v>
      </c>
      <c r="AT348" s="84">
        <v>151</v>
      </c>
      <c r="AU348" s="84">
        <v>140</v>
      </c>
      <c r="AV348" s="85">
        <v>130</v>
      </c>
    </row>
    <row r="349" spans="1:48">
      <c r="A349">
        <v>349</v>
      </c>
      <c r="B349" s="662"/>
      <c r="C349" s="666">
        <v>150</v>
      </c>
      <c r="D349" s="86" t="s">
        <v>133</v>
      </c>
      <c r="E349" s="87">
        <v>215</v>
      </c>
      <c r="F349" s="88">
        <v>206</v>
      </c>
      <c r="G349" s="88">
        <v>198</v>
      </c>
      <c r="H349" s="88">
        <v>190</v>
      </c>
      <c r="I349" s="88">
        <v>181</v>
      </c>
      <c r="J349" s="88">
        <v>173</v>
      </c>
      <c r="K349" s="88">
        <v>165</v>
      </c>
      <c r="L349" s="89">
        <v>157</v>
      </c>
      <c r="N349" s="662"/>
      <c r="O349" s="666">
        <f>+O347+10</f>
        <v>150</v>
      </c>
      <c r="P349" s="86" t="str">
        <f>+P347</f>
        <v>48-X</v>
      </c>
      <c r="Q349" s="87">
        <v>215</v>
      </c>
      <c r="R349" s="88">
        <v>206</v>
      </c>
      <c r="S349" s="88">
        <v>198</v>
      </c>
      <c r="T349" s="88">
        <v>190</v>
      </c>
      <c r="U349" s="88">
        <v>181</v>
      </c>
      <c r="V349" s="88">
        <v>173</v>
      </c>
      <c r="W349" s="88">
        <v>165</v>
      </c>
      <c r="X349" s="89">
        <v>157</v>
      </c>
      <c r="Z349" s="662"/>
      <c r="AA349" s="666">
        <f>+AA347+10</f>
        <v>150</v>
      </c>
      <c r="AB349" s="86" t="str">
        <f>+AB347</f>
        <v>48-X</v>
      </c>
      <c r="AC349" s="87">
        <v>214.86525516547255</v>
      </c>
      <c r="AD349" s="88">
        <v>206</v>
      </c>
      <c r="AE349" s="88">
        <v>198</v>
      </c>
      <c r="AF349" s="88">
        <v>189</v>
      </c>
      <c r="AG349" s="88">
        <v>181</v>
      </c>
      <c r="AH349" s="88">
        <v>173</v>
      </c>
      <c r="AI349" s="88">
        <v>165</v>
      </c>
      <c r="AJ349" s="89">
        <v>156.71479195882267</v>
      </c>
      <c r="AL349" s="662"/>
      <c r="AM349" s="666">
        <f>+AM347+10</f>
        <v>150</v>
      </c>
      <c r="AN349" s="86" t="str">
        <f>+AN347</f>
        <v>48-X</v>
      </c>
      <c r="AO349" s="87">
        <v>215</v>
      </c>
      <c r="AP349" s="88">
        <v>206</v>
      </c>
      <c r="AQ349" s="88">
        <v>198</v>
      </c>
      <c r="AR349" s="88">
        <v>190</v>
      </c>
      <c r="AS349" s="88">
        <v>181</v>
      </c>
      <c r="AT349" s="88">
        <v>173</v>
      </c>
      <c r="AU349" s="88">
        <v>165</v>
      </c>
      <c r="AV349" s="89">
        <v>157</v>
      </c>
    </row>
    <row r="350" spans="1:48" ht="15" thickBot="1">
      <c r="A350">
        <v>350</v>
      </c>
      <c r="B350" s="662"/>
      <c r="C350" s="667"/>
      <c r="D350" s="90" t="s">
        <v>136</v>
      </c>
      <c r="E350" s="87">
        <v>220</v>
      </c>
      <c r="F350" s="88">
        <v>213</v>
      </c>
      <c r="G350" s="88">
        <v>206</v>
      </c>
      <c r="H350" s="88">
        <v>199</v>
      </c>
      <c r="I350" s="88">
        <v>193</v>
      </c>
      <c r="J350" s="88">
        <v>186</v>
      </c>
      <c r="K350" s="88">
        <v>179</v>
      </c>
      <c r="L350" s="89">
        <v>173</v>
      </c>
      <c r="N350" s="662"/>
      <c r="O350" s="667"/>
      <c r="P350" s="90" t="str">
        <f>+P348</f>
        <v>48-XL</v>
      </c>
      <c r="Q350" s="87">
        <v>220</v>
      </c>
      <c r="R350" s="88">
        <v>213</v>
      </c>
      <c r="S350" s="88">
        <v>206</v>
      </c>
      <c r="T350" s="88">
        <v>199</v>
      </c>
      <c r="U350" s="88">
        <v>193</v>
      </c>
      <c r="V350" s="88">
        <v>186</v>
      </c>
      <c r="W350" s="88">
        <v>179</v>
      </c>
      <c r="X350" s="89">
        <v>173</v>
      </c>
      <c r="Z350" s="662"/>
      <c r="AA350" s="667"/>
      <c r="AB350" s="90" t="str">
        <f>+AB348</f>
        <v>48-XL</v>
      </c>
      <c r="AC350" s="87">
        <v>221.69447603800589</v>
      </c>
      <c r="AD350" s="88">
        <v>214</v>
      </c>
      <c r="AE350" s="88">
        <v>207</v>
      </c>
      <c r="AF350" s="88">
        <v>200</v>
      </c>
      <c r="AG350" s="88">
        <v>193</v>
      </c>
      <c r="AH350" s="88">
        <v>186</v>
      </c>
      <c r="AI350" s="88">
        <v>179</v>
      </c>
      <c r="AJ350" s="89">
        <v>172.35165339891853</v>
      </c>
      <c r="AL350" s="662"/>
      <c r="AM350" s="667"/>
      <c r="AN350" s="90" t="str">
        <f>+AN348</f>
        <v>48-XL</v>
      </c>
      <c r="AO350" s="87">
        <v>222</v>
      </c>
      <c r="AP350" s="88">
        <v>211</v>
      </c>
      <c r="AQ350" s="88">
        <v>201</v>
      </c>
      <c r="AR350" s="88">
        <v>191</v>
      </c>
      <c r="AS350" s="88">
        <v>181</v>
      </c>
      <c r="AT350" s="88">
        <v>171</v>
      </c>
      <c r="AU350" s="88">
        <v>161</v>
      </c>
      <c r="AV350" s="89">
        <v>151</v>
      </c>
    </row>
    <row r="351" spans="1:48">
      <c r="A351">
        <v>351</v>
      </c>
      <c r="B351" s="662"/>
      <c r="C351" s="664">
        <v>160</v>
      </c>
      <c r="D351" s="78" t="s">
        <v>133</v>
      </c>
      <c r="E351" s="83">
        <v>221</v>
      </c>
      <c r="F351" s="84">
        <v>214</v>
      </c>
      <c r="G351" s="84">
        <v>207</v>
      </c>
      <c r="H351" s="84">
        <v>200</v>
      </c>
      <c r="I351" s="84">
        <v>193</v>
      </c>
      <c r="J351" s="84">
        <v>186</v>
      </c>
      <c r="K351" s="84">
        <v>179</v>
      </c>
      <c r="L351" s="85">
        <v>173</v>
      </c>
      <c r="N351" s="662"/>
      <c r="O351" s="664">
        <f>+O349+10</f>
        <v>160</v>
      </c>
      <c r="P351" s="78" t="s">
        <v>133</v>
      </c>
      <c r="Q351" s="83">
        <v>221</v>
      </c>
      <c r="R351" s="84">
        <v>214</v>
      </c>
      <c r="S351" s="84">
        <v>207</v>
      </c>
      <c r="T351" s="84">
        <v>200</v>
      </c>
      <c r="U351" s="84">
        <v>193</v>
      </c>
      <c r="V351" s="84">
        <v>186</v>
      </c>
      <c r="W351" s="84">
        <v>179</v>
      </c>
      <c r="X351" s="85">
        <v>173</v>
      </c>
      <c r="Z351" s="662"/>
      <c r="AA351" s="664">
        <f>+AA349+10</f>
        <v>160</v>
      </c>
      <c r="AB351" s="78" t="s">
        <v>133</v>
      </c>
      <c r="AC351" s="83">
        <v>221.30966682486789</v>
      </c>
      <c r="AD351" s="84">
        <v>214</v>
      </c>
      <c r="AE351" s="84">
        <v>207</v>
      </c>
      <c r="AF351" s="84">
        <v>200</v>
      </c>
      <c r="AG351" s="84">
        <v>193</v>
      </c>
      <c r="AH351" s="84">
        <v>185</v>
      </c>
      <c r="AI351" s="84">
        <v>178</v>
      </c>
      <c r="AJ351" s="85">
        <v>171.87048385495717</v>
      </c>
      <c r="AL351" s="662"/>
      <c r="AM351" s="664">
        <f>+AM349+10</f>
        <v>160</v>
      </c>
      <c r="AN351" s="78" t="s">
        <v>133</v>
      </c>
      <c r="AO351" s="83">
        <v>221</v>
      </c>
      <c r="AP351" s="84">
        <v>214</v>
      </c>
      <c r="AQ351" s="84">
        <v>207</v>
      </c>
      <c r="AR351" s="84">
        <v>200</v>
      </c>
      <c r="AS351" s="84">
        <v>193</v>
      </c>
      <c r="AT351" s="84">
        <v>186</v>
      </c>
      <c r="AU351" s="84">
        <v>179</v>
      </c>
      <c r="AV351" s="85">
        <v>172</v>
      </c>
    </row>
    <row r="352" spans="1:48" ht="15" thickBot="1">
      <c r="A352">
        <v>352</v>
      </c>
      <c r="B352" s="662"/>
      <c r="C352" s="665"/>
      <c r="D352" s="82" t="s">
        <v>136</v>
      </c>
      <c r="E352" s="83">
        <v>222</v>
      </c>
      <c r="F352" s="84">
        <v>217</v>
      </c>
      <c r="G352" s="84">
        <v>213</v>
      </c>
      <c r="H352" s="84">
        <v>208</v>
      </c>
      <c r="I352" s="84">
        <v>204</v>
      </c>
      <c r="J352" s="84">
        <v>199</v>
      </c>
      <c r="K352" s="84">
        <v>195</v>
      </c>
      <c r="L352" s="85">
        <v>191</v>
      </c>
      <c r="N352" s="662"/>
      <c r="O352" s="665"/>
      <c r="P352" s="82" t="s">
        <v>136</v>
      </c>
      <c r="Q352" s="83">
        <v>222</v>
      </c>
      <c r="R352" s="84">
        <v>217</v>
      </c>
      <c r="S352" s="84">
        <v>213</v>
      </c>
      <c r="T352" s="84">
        <v>208</v>
      </c>
      <c r="U352" s="84">
        <v>204</v>
      </c>
      <c r="V352" s="84">
        <v>199</v>
      </c>
      <c r="W352" s="84">
        <v>195</v>
      </c>
      <c r="X352" s="85">
        <v>191</v>
      </c>
      <c r="Z352" s="662"/>
      <c r="AA352" s="665"/>
      <c r="AB352" s="82" t="s">
        <v>136</v>
      </c>
      <c r="AC352" s="83">
        <v>224.01045471204787</v>
      </c>
      <c r="AD352" s="84">
        <v>219</v>
      </c>
      <c r="AE352" s="84">
        <v>214</v>
      </c>
      <c r="AF352" s="84">
        <v>209</v>
      </c>
      <c r="AG352" s="84">
        <v>204</v>
      </c>
      <c r="AH352" s="84">
        <v>200</v>
      </c>
      <c r="AI352" s="84">
        <v>195</v>
      </c>
      <c r="AJ352" s="85">
        <v>190.66669263216997</v>
      </c>
      <c r="AL352" s="662"/>
      <c r="AM352" s="665"/>
      <c r="AN352" s="82" t="s">
        <v>136</v>
      </c>
      <c r="AO352" s="83">
        <v>224</v>
      </c>
      <c r="AP352" s="84">
        <v>216</v>
      </c>
      <c r="AQ352" s="84">
        <v>209</v>
      </c>
      <c r="AR352" s="84">
        <v>202</v>
      </c>
      <c r="AS352" s="84">
        <v>194</v>
      </c>
      <c r="AT352" s="84">
        <v>187</v>
      </c>
      <c r="AU352" s="84">
        <v>180</v>
      </c>
      <c r="AV352" s="85">
        <v>173</v>
      </c>
    </row>
    <row r="353" spans="1:48">
      <c r="A353">
        <v>353</v>
      </c>
      <c r="B353" s="662"/>
      <c r="C353" s="666">
        <v>170</v>
      </c>
      <c r="D353" s="86" t="s">
        <v>133</v>
      </c>
      <c r="E353" s="87">
        <v>223</v>
      </c>
      <c r="F353" s="88">
        <v>218</v>
      </c>
      <c r="G353" s="88">
        <v>213</v>
      </c>
      <c r="H353" s="88">
        <v>208</v>
      </c>
      <c r="I353" s="88">
        <v>203</v>
      </c>
      <c r="J353" s="88">
        <v>198</v>
      </c>
      <c r="K353" s="88">
        <v>193</v>
      </c>
      <c r="L353" s="89">
        <v>189</v>
      </c>
      <c r="N353" s="662"/>
      <c r="O353" s="666">
        <f>+O351+10</f>
        <v>170</v>
      </c>
      <c r="P353" s="86" t="str">
        <f>+P351</f>
        <v>48-X</v>
      </c>
      <c r="Q353" s="87">
        <v>223</v>
      </c>
      <c r="R353" s="88">
        <v>218</v>
      </c>
      <c r="S353" s="88">
        <v>213</v>
      </c>
      <c r="T353" s="88">
        <v>208</v>
      </c>
      <c r="U353" s="88">
        <v>203</v>
      </c>
      <c r="V353" s="88">
        <v>198</v>
      </c>
      <c r="W353" s="88">
        <v>193</v>
      </c>
      <c r="X353" s="89">
        <v>189</v>
      </c>
      <c r="Z353" s="662"/>
      <c r="AA353" s="666">
        <f>+AA351+10</f>
        <v>170</v>
      </c>
      <c r="AB353" s="86" t="str">
        <f>+AB351</f>
        <v>48-X</v>
      </c>
      <c r="AC353" s="87">
        <v>222.92988671311369</v>
      </c>
      <c r="AD353" s="88">
        <v>218</v>
      </c>
      <c r="AE353" s="88">
        <v>213</v>
      </c>
      <c r="AF353" s="88">
        <v>208</v>
      </c>
      <c r="AG353" s="88">
        <v>203</v>
      </c>
      <c r="AH353" s="88">
        <v>199</v>
      </c>
      <c r="AI353" s="88">
        <v>194</v>
      </c>
      <c r="AJ353" s="89">
        <v>189.70396455338232</v>
      </c>
      <c r="AL353" s="662"/>
      <c r="AM353" s="666">
        <f>+AM351+10</f>
        <v>170</v>
      </c>
      <c r="AN353" s="86" t="str">
        <f>+AN351</f>
        <v>48-X</v>
      </c>
      <c r="AO353" s="87">
        <v>223</v>
      </c>
      <c r="AP353" s="88">
        <v>218</v>
      </c>
      <c r="AQ353" s="88">
        <v>213</v>
      </c>
      <c r="AR353" s="88">
        <v>208</v>
      </c>
      <c r="AS353" s="88">
        <v>204</v>
      </c>
      <c r="AT353" s="88">
        <v>199</v>
      </c>
      <c r="AU353" s="88">
        <v>194</v>
      </c>
      <c r="AV353" s="89">
        <v>190</v>
      </c>
    </row>
    <row r="354" spans="1:48" ht="15" thickBot="1">
      <c r="A354">
        <v>354</v>
      </c>
      <c r="B354" s="662"/>
      <c r="C354" s="667"/>
      <c r="D354" s="90" t="s">
        <v>136</v>
      </c>
      <c r="E354" s="87">
        <v>223</v>
      </c>
      <c r="F354" s="88">
        <v>220</v>
      </c>
      <c r="G354" s="88">
        <v>218</v>
      </c>
      <c r="H354" s="88">
        <v>216</v>
      </c>
      <c r="I354" s="88">
        <v>213</v>
      </c>
      <c r="J354" s="88">
        <v>211</v>
      </c>
      <c r="K354" s="88">
        <v>209</v>
      </c>
      <c r="L354" s="89">
        <v>207</v>
      </c>
      <c r="N354" s="662"/>
      <c r="O354" s="667"/>
      <c r="P354" s="90" t="str">
        <f>+P352</f>
        <v>48-XL</v>
      </c>
      <c r="Q354" s="87">
        <v>223</v>
      </c>
      <c r="R354" s="88">
        <v>220</v>
      </c>
      <c r="S354" s="88">
        <v>218</v>
      </c>
      <c r="T354" s="88">
        <v>216</v>
      </c>
      <c r="U354" s="88">
        <v>213</v>
      </c>
      <c r="V354" s="88">
        <v>211</v>
      </c>
      <c r="W354" s="88">
        <v>209</v>
      </c>
      <c r="X354" s="89">
        <v>207</v>
      </c>
      <c r="Z354" s="662"/>
      <c r="AA354" s="667"/>
      <c r="AB354" s="90" t="str">
        <f>+AB352</f>
        <v>48-XL</v>
      </c>
      <c r="AC354" s="87">
        <v>223.990980856872</v>
      </c>
      <c r="AD354" s="88">
        <v>221</v>
      </c>
      <c r="AE354" s="88">
        <v>219</v>
      </c>
      <c r="AF354" s="88">
        <v>217</v>
      </c>
      <c r="AG354" s="88">
        <v>215</v>
      </c>
      <c r="AH354" s="88">
        <v>213</v>
      </c>
      <c r="AI354" s="88">
        <v>210</v>
      </c>
      <c r="AJ354" s="89">
        <v>208.61434214945382</v>
      </c>
      <c r="AL354" s="662"/>
      <c r="AM354" s="667"/>
      <c r="AN354" s="90" t="str">
        <f>+AN352</f>
        <v>48-XL</v>
      </c>
      <c r="AO354" s="87">
        <v>224</v>
      </c>
      <c r="AP354" s="88">
        <v>220</v>
      </c>
      <c r="AQ354" s="88">
        <v>216</v>
      </c>
      <c r="AR354" s="88">
        <v>212</v>
      </c>
      <c r="AS354" s="88">
        <v>208</v>
      </c>
      <c r="AT354" s="88">
        <v>204</v>
      </c>
      <c r="AU354" s="88">
        <v>200</v>
      </c>
      <c r="AV354" s="89">
        <v>197</v>
      </c>
    </row>
    <row r="355" spans="1:48">
      <c r="A355">
        <v>355</v>
      </c>
      <c r="B355" s="662"/>
      <c r="C355" s="664">
        <v>180</v>
      </c>
      <c r="D355" s="78" t="s">
        <v>133</v>
      </c>
      <c r="E355" s="83">
        <v>226</v>
      </c>
      <c r="F355" s="84">
        <v>223</v>
      </c>
      <c r="G355" s="84">
        <v>220</v>
      </c>
      <c r="H355" s="84">
        <v>217</v>
      </c>
      <c r="I355" s="84">
        <v>214</v>
      </c>
      <c r="J355" s="84">
        <v>211</v>
      </c>
      <c r="K355" s="84">
        <v>208</v>
      </c>
      <c r="L355" s="85">
        <v>206</v>
      </c>
      <c r="N355" s="662"/>
      <c r="O355" s="664">
        <f>+O353+10</f>
        <v>180</v>
      </c>
      <c r="P355" s="78" t="s">
        <v>133</v>
      </c>
      <c r="Q355" s="83">
        <v>226</v>
      </c>
      <c r="R355" s="84">
        <v>223</v>
      </c>
      <c r="S355" s="84">
        <v>220</v>
      </c>
      <c r="T355" s="84">
        <v>217</v>
      </c>
      <c r="U355" s="84">
        <v>214</v>
      </c>
      <c r="V355" s="84">
        <v>211</v>
      </c>
      <c r="W355" s="84">
        <v>208</v>
      </c>
      <c r="X355" s="85">
        <v>206</v>
      </c>
      <c r="Z355" s="662"/>
      <c r="AA355" s="664">
        <f>+AA353+10</f>
        <v>180</v>
      </c>
      <c r="AB355" s="78" t="s">
        <v>133</v>
      </c>
      <c r="AC355" s="83">
        <v>223.92806158446862</v>
      </c>
      <c r="AD355" s="84">
        <v>221</v>
      </c>
      <c r="AE355" s="84">
        <v>218</v>
      </c>
      <c r="AF355" s="84">
        <v>216</v>
      </c>
      <c r="AG355" s="84">
        <v>213</v>
      </c>
      <c r="AH355" s="84">
        <v>211</v>
      </c>
      <c r="AI355" s="84">
        <v>208</v>
      </c>
      <c r="AJ355" s="85">
        <v>206.11685061306105</v>
      </c>
      <c r="AL355" s="662"/>
      <c r="AM355" s="664">
        <f>+AM353+10</f>
        <v>180</v>
      </c>
      <c r="AN355" s="78" t="s">
        <v>133</v>
      </c>
      <c r="AO355" s="83">
        <v>224</v>
      </c>
      <c r="AP355" s="84">
        <v>221</v>
      </c>
      <c r="AQ355" s="84">
        <v>218</v>
      </c>
      <c r="AR355" s="84">
        <v>216</v>
      </c>
      <c r="AS355" s="84">
        <v>213</v>
      </c>
      <c r="AT355" s="84">
        <v>211</v>
      </c>
      <c r="AU355" s="84">
        <v>208</v>
      </c>
      <c r="AV355" s="85">
        <v>206</v>
      </c>
    </row>
    <row r="356" spans="1:48" ht="15" thickBot="1">
      <c r="A356">
        <v>356</v>
      </c>
      <c r="B356" s="662"/>
      <c r="C356" s="665"/>
      <c r="D356" s="82" t="s">
        <v>136</v>
      </c>
      <c r="E356" s="83">
        <v>226</v>
      </c>
      <c r="F356" s="84">
        <v>225</v>
      </c>
      <c r="G356" s="84">
        <v>224</v>
      </c>
      <c r="H356" s="84">
        <v>223</v>
      </c>
      <c r="I356" s="84">
        <v>222</v>
      </c>
      <c r="J356" s="84">
        <v>221</v>
      </c>
      <c r="K356" s="84">
        <v>220</v>
      </c>
      <c r="L356" s="85">
        <v>219</v>
      </c>
      <c r="N356" s="662"/>
      <c r="O356" s="665"/>
      <c r="P356" s="82" t="s">
        <v>136</v>
      </c>
      <c r="Q356" s="83">
        <v>226</v>
      </c>
      <c r="R356" s="84">
        <v>225</v>
      </c>
      <c r="S356" s="84">
        <v>224</v>
      </c>
      <c r="T356" s="84">
        <v>223</v>
      </c>
      <c r="U356" s="84">
        <v>222</v>
      </c>
      <c r="V356" s="84">
        <v>221</v>
      </c>
      <c r="W356" s="84">
        <v>220</v>
      </c>
      <c r="X356" s="85">
        <v>219</v>
      </c>
      <c r="Z356" s="662"/>
      <c r="AA356" s="665"/>
      <c r="AB356" s="82" t="s">
        <v>136</v>
      </c>
      <c r="AC356" s="83">
        <v>224.64455844575173</v>
      </c>
      <c r="AD356" s="84">
        <v>223</v>
      </c>
      <c r="AE356" s="84">
        <v>222</v>
      </c>
      <c r="AF356" s="84">
        <v>221</v>
      </c>
      <c r="AG356" s="84">
        <v>220</v>
      </c>
      <c r="AH356" s="84">
        <v>219</v>
      </c>
      <c r="AI356" s="84">
        <v>218</v>
      </c>
      <c r="AJ356" s="85">
        <v>218.03083851239299</v>
      </c>
      <c r="AL356" s="662"/>
      <c r="AM356" s="665"/>
      <c r="AN356" s="82" t="s">
        <v>136</v>
      </c>
      <c r="AO356" s="83">
        <v>225</v>
      </c>
      <c r="AP356" s="84">
        <v>224</v>
      </c>
      <c r="AQ356" s="84">
        <v>223</v>
      </c>
      <c r="AR356" s="84">
        <v>222</v>
      </c>
      <c r="AS356" s="84">
        <v>221</v>
      </c>
      <c r="AT356" s="84">
        <v>220</v>
      </c>
      <c r="AU356" s="84">
        <v>219</v>
      </c>
      <c r="AV356" s="85">
        <v>218</v>
      </c>
    </row>
    <row r="357" spans="1:48">
      <c r="A357">
        <v>357</v>
      </c>
      <c r="B357" s="662"/>
      <c r="C357" s="666">
        <v>190</v>
      </c>
      <c r="D357" s="86" t="s">
        <v>133</v>
      </c>
      <c r="E357" s="87">
        <v>227</v>
      </c>
      <c r="F357" s="88">
        <v>226</v>
      </c>
      <c r="G357" s="88">
        <v>225</v>
      </c>
      <c r="H357" s="88">
        <v>224</v>
      </c>
      <c r="I357" s="88">
        <v>223</v>
      </c>
      <c r="J357" s="88">
        <v>222</v>
      </c>
      <c r="K357" s="88">
        <v>221</v>
      </c>
      <c r="L357" s="89">
        <v>221</v>
      </c>
      <c r="N357" s="662"/>
      <c r="O357" s="666">
        <f>+O355+10</f>
        <v>190</v>
      </c>
      <c r="P357" s="86" t="str">
        <f>+P355</f>
        <v>48-X</v>
      </c>
      <c r="Q357" s="87">
        <v>227</v>
      </c>
      <c r="R357" s="88">
        <v>226</v>
      </c>
      <c r="S357" s="88">
        <v>225</v>
      </c>
      <c r="T357" s="88">
        <v>224</v>
      </c>
      <c r="U357" s="88">
        <v>223</v>
      </c>
      <c r="V357" s="88">
        <v>222</v>
      </c>
      <c r="W357" s="88">
        <v>221</v>
      </c>
      <c r="X357" s="89">
        <v>221</v>
      </c>
      <c r="Z357" s="662"/>
      <c r="AA357" s="666">
        <f>+AA355+10</f>
        <v>190</v>
      </c>
      <c r="AB357" s="86" t="str">
        <f>+AB355</f>
        <v>48-X</v>
      </c>
      <c r="AC357" s="87">
        <v>224.75007221786564</v>
      </c>
      <c r="AD357" s="88">
        <v>224</v>
      </c>
      <c r="AE357" s="88">
        <v>223</v>
      </c>
      <c r="AF357" s="88">
        <v>222</v>
      </c>
      <c r="AG357" s="88">
        <v>222</v>
      </c>
      <c r="AH357" s="88">
        <v>221</v>
      </c>
      <c r="AI357" s="88">
        <v>221</v>
      </c>
      <c r="AJ357" s="89">
        <v>220.5277708744174</v>
      </c>
      <c r="AL357" s="662"/>
      <c r="AM357" s="666">
        <f>+AM355+10</f>
        <v>190</v>
      </c>
      <c r="AN357" s="86" t="str">
        <f>+AN355</f>
        <v>48-X</v>
      </c>
      <c r="AO357" s="87">
        <v>225</v>
      </c>
      <c r="AP357" s="88">
        <v>224</v>
      </c>
      <c r="AQ357" s="88">
        <v>223</v>
      </c>
      <c r="AR357" s="88">
        <v>223</v>
      </c>
      <c r="AS357" s="88">
        <v>222</v>
      </c>
      <c r="AT357" s="88">
        <v>222</v>
      </c>
      <c r="AU357" s="88">
        <v>221</v>
      </c>
      <c r="AV357" s="89">
        <v>221</v>
      </c>
    </row>
    <row r="358" spans="1:48" ht="15" thickBot="1">
      <c r="A358">
        <v>358</v>
      </c>
      <c r="B358" s="662"/>
      <c r="C358" s="667"/>
      <c r="D358" s="90" t="s">
        <v>136</v>
      </c>
      <c r="E358" s="87">
        <v>227</v>
      </c>
      <c r="F358" s="88">
        <v>226</v>
      </c>
      <c r="G358" s="88">
        <v>225</v>
      </c>
      <c r="H358" s="88">
        <v>224</v>
      </c>
      <c r="I358" s="88">
        <v>224</v>
      </c>
      <c r="J358" s="88">
        <v>223</v>
      </c>
      <c r="K358" s="88">
        <v>222</v>
      </c>
      <c r="L358" s="89">
        <v>222</v>
      </c>
      <c r="N358" s="662"/>
      <c r="O358" s="667"/>
      <c r="P358" s="90" t="str">
        <f>+P356</f>
        <v>48-XL</v>
      </c>
      <c r="Q358" s="87">
        <v>227</v>
      </c>
      <c r="R358" s="88">
        <v>226</v>
      </c>
      <c r="S358" s="88">
        <v>225</v>
      </c>
      <c r="T358" s="88">
        <v>224</v>
      </c>
      <c r="U358" s="88">
        <v>224</v>
      </c>
      <c r="V358" s="88">
        <v>223</v>
      </c>
      <c r="W358" s="88">
        <v>222</v>
      </c>
      <c r="X358" s="89">
        <v>222</v>
      </c>
      <c r="Z358" s="662"/>
      <c r="AA358" s="667"/>
      <c r="AB358" s="90" t="str">
        <f>+AB356</f>
        <v>48-XL</v>
      </c>
      <c r="AC358" s="87">
        <v>225.44174659958003</v>
      </c>
      <c r="AD358" s="88">
        <v>224</v>
      </c>
      <c r="AE358" s="88">
        <v>224</v>
      </c>
      <c r="AF358" s="88">
        <v>223</v>
      </c>
      <c r="AG358" s="88">
        <v>223</v>
      </c>
      <c r="AH358" s="88">
        <v>222</v>
      </c>
      <c r="AI358" s="88">
        <v>222</v>
      </c>
      <c r="AJ358" s="89">
        <v>221.66442649368958</v>
      </c>
      <c r="AL358" s="662"/>
      <c r="AM358" s="667"/>
      <c r="AN358" s="90" t="str">
        <f>+AN356</f>
        <v>48-XL</v>
      </c>
      <c r="AO358" s="87">
        <v>225</v>
      </c>
      <c r="AP358" s="88">
        <v>224</v>
      </c>
      <c r="AQ358" s="88">
        <v>224</v>
      </c>
      <c r="AR358" s="88">
        <v>223</v>
      </c>
      <c r="AS358" s="88">
        <v>223</v>
      </c>
      <c r="AT358" s="88">
        <v>222</v>
      </c>
      <c r="AU358" s="88">
        <v>222</v>
      </c>
      <c r="AV358" s="89">
        <v>222</v>
      </c>
    </row>
    <row r="359" spans="1:48">
      <c r="A359">
        <v>359</v>
      </c>
      <c r="B359" s="662"/>
      <c r="C359" s="664">
        <v>200</v>
      </c>
      <c r="D359" s="78" t="s">
        <v>133</v>
      </c>
      <c r="E359" s="83">
        <v>229</v>
      </c>
      <c r="F359" s="84">
        <v>227</v>
      </c>
      <c r="G359" s="84">
        <v>226</v>
      </c>
      <c r="H359" s="84">
        <v>225</v>
      </c>
      <c r="I359" s="84">
        <v>223</v>
      </c>
      <c r="J359" s="84">
        <v>222</v>
      </c>
      <c r="K359" s="84">
        <v>221</v>
      </c>
      <c r="L359" s="85">
        <v>220</v>
      </c>
      <c r="N359" s="662"/>
      <c r="O359" s="664">
        <f>+O357+10</f>
        <v>200</v>
      </c>
      <c r="P359" s="78" t="s">
        <v>133</v>
      </c>
      <c r="Q359" s="83">
        <v>229</v>
      </c>
      <c r="R359" s="84">
        <v>227</v>
      </c>
      <c r="S359" s="84">
        <v>226</v>
      </c>
      <c r="T359" s="84">
        <v>225</v>
      </c>
      <c r="U359" s="84">
        <v>223</v>
      </c>
      <c r="V359" s="84">
        <v>222</v>
      </c>
      <c r="W359" s="84">
        <v>221</v>
      </c>
      <c r="X359" s="85">
        <v>220</v>
      </c>
      <c r="Z359" s="662"/>
      <c r="AA359" s="664">
        <f>+AA357+10</f>
        <v>200</v>
      </c>
      <c r="AB359" s="78" t="s">
        <v>133</v>
      </c>
      <c r="AC359" s="83">
        <v>228.82684235396965</v>
      </c>
      <c r="AD359" s="84">
        <v>227</v>
      </c>
      <c r="AE359" s="84">
        <v>226</v>
      </c>
      <c r="AF359" s="84">
        <v>225</v>
      </c>
      <c r="AG359" s="84">
        <v>223</v>
      </c>
      <c r="AH359" s="84">
        <v>222</v>
      </c>
      <c r="AI359" s="84">
        <v>221</v>
      </c>
      <c r="AJ359" s="85">
        <v>220.34851902146906</v>
      </c>
      <c r="AL359" s="662"/>
      <c r="AM359" s="664">
        <f>+AM357+10</f>
        <v>200</v>
      </c>
      <c r="AN359" s="78" t="s">
        <v>133</v>
      </c>
      <c r="AO359" s="83">
        <v>229</v>
      </c>
      <c r="AP359" s="84">
        <v>227</v>
      </c>
      <c r="AQ359" s="84">
        <v>226</v>
      </c>
      <c r="AR359" s="84">
        <v>225</v>
      </c>
      <c r="AS359" s="84">
        <v>223</v>
      </c>
      <c r="AT359" s="84">
        <v>222</v>
      </c>
      <c r="AU359" s="84">
        <v>221</v>
      </c>
      <c r="AV359" s="85">
        <v>220</v>
      </c>
    </row>
    <row r="360" spans="1:48" ht="15" thickBot="1">
      <c r="A360">
        <v>360</v>
      </c>
      <c r="B360" s="663"/>
      <c r="C360" s="665"/>
      <c r="D360" s="82" t="s">
        <v>136</v>
      </c>
      <c r="E360" s="189">
        <v>229</v>
      </c>
      <c r="F360" s="186">
        <v>227</v>
      </c>
      <c r="G360" s="186">
        <v>226</v>
      </c>
      <c r="H360" s="186">
        <v>225</v>
      </c>
      <c r="I360" s="186">
        <v>223</v>
      </c>
      <c r="J360" s="186">
        <v>222</v>
      </c>
      <c r="K360" s="186">
        <v>221</v>
      </c>
      <c r="L360" s="185">
        <v>220</v>
      </c>
      <c r="N360" s="663"/>
      <c r="O360" s="665"/>
      <c r="P360" s="82" t="s">
        <v>136</v>
      </c>
      <c r="Q360" s="189">
        <v>229</v>
      </c>
      <c r="R360" s="186">
        <v>227</v>
      </c>
      <c r="S360" s="186">
        <v>226</v>
      </c>
      <c r="T360" s="186">
        <v>225</v>
      </c>
      <c r="U360" s="186">
        <v>223</v>
      </c>
      <c r="V360" s="186">
        <v>222</v>
      </c>
      <c r="W360" s="186">
        <v>221</v>
      </c>
      <c r="X360" s="185">
        <v>220</v>
      </c>
      <c r="Z360" s="663"/>
      <c r="AA360" s="665"/>
      <c r="AB360" s="82" t="s">
        <v>136</v>
      </c>
      <c r="AC360" s="189">
        <v>229.50140113762689</v>
      </c>
      <c r="AD360" s="186">
        <v>228</v>
      </c>
      <c r="AE360" s="186">
        <v>227</v>
      </c>
      <c r="AF360" s="186">
        <v>226</v>
      </c>
      <c r="AG360" s="186">
        <v>224</v>
      </c>
      <c r="AH360" s="186">
        <v>223</v>
      </c>
      <c r="AI360" s="186">
        <v>222</v>
      </c>
      <c r="AJ360" s="185">
        <v>221.45787234440854</v>
      </c>
      <c r="AL360" s="663"/>
      <c r="AM360" s="665"/>
      <c r="AN360" s="82" t="s">
        <v>136</v>
      </c>
      <c r="AO360" s="189">
        <v>230</v>
      </c>
      <c r="AP360" s="186">
        <v>228</v>
      </c>
      <c r="AQ360" s="186">
        <v>227</v>
      </c>
      <c r="AR360" s="186">
        <v>226</v>
      </c>
      <c r="AS360" s="186">
        <v>224</v>
      </c>
      <c r="AT360" s="186">
        <v>223</v>
      </c>
      <c r="AU360" s="186">
        <v>222</v>
      </c>
      <c r="AV360" s="185">
        <v>221</v>
      </c>
    </row>
    <row r="361" spans="1:48">
      <c r="A361">
        <v>361</v>
      </c>
    </row>
    <row r="362" spans="1:48">
      <c r="A362">
        <v>362</v>
      </c>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1112</v>
      </c>
      <c r="C368" s="650"/>
      <c r="D368" s="651"/>
      <c r="E368" s="649" t="s">
        <v>1138</v>
      </c>
      <c r="F368" s="650"/>
      <c r="G368" s="650"/>
      <c r="H368" s="650"/>
      <c r="I368" s="650"/>
      <c r="J368" s="650"/>
      <c r="K368" s="650"/>
      <c r="L368" s="651"/>
      <c r="N368" s="649" t="s">
        <v>1114</v>
      </c>
      <c r="O368" s="650"/>
      <c r="P368" s="651"/>
      <c r="Q368" s="649" t="s">
        <v>1138</v>
      </c>
      <c r="R368" s="650"/>
      <c r="S368" s="650"/>
      <c r="T368" s="650"/>
      <c r="U368" s="650"/>
      <c r="V368" s="650"/>
      <c r="W368" s="650"/>
      <c r="X368" s="651"/>
      <c r="Z368" s="649" t="s">
        <v>1115</v>
      </c>
      <c r="AA368" s="650"/>
      <c r="AB368" s="651"/>
      <c r="AC368" s="649" t="s">
        <v>1138</v>
      </c>
      <c r="AD368" s="650"/>
      <c r="AE368" s="650"/>
      <c r="AF368" s="650"/>
      <c r="AG368" s="650"/>
      <c r="AH368" s="650"/>
      <c r="AI368" s="650"/>
      <c r="AJ368" s="651"/>
      <c r="AL368" s="649" t="s">
        <v>1116</v>
      </c>
      <c r="AM368" s="650"/>
      <c r="AN368" s="651"/>
      <c r="AO368" s="649" t="s">
        <v>1138</v>
      </c>
      <c r="AP368" s="650"/>
      <c r="AQ368" s="650"/>
      <c r="AR368" s="650"/>
      <c r="AS368" s="650"/>
      <c r="AT368" s="650"/>
      <c r="AU368" s="650"/>
      <c r="AV368" s="651"/>
    </row>
    <row r="369" spans="1:48" ht="15.75" customHeight="1">
      <c r="A369">
        <v>369</v>
      </c>
      <c r="B369" s="652" t="s">
        <v>1129</v>
      </c>
      <c r="C369" s="652" t="s">
        <v>634</v>
      </c>
      <c r="D369" s="669" t="s">
        <v>1119</v>
      </c>
      <c r="E369" s="676" t="s">
        <v>1120</v>
      </c>
      <c r="F369" s="677"/>
      <c r="G369" s="677"/>
      <c r="H369" s="677"/>
      <c r="I369" s="677"/>
      <c r="J369" s="677"/>
      <c r="K369" s="677"/>
      <c r="L369" s="678"/>
      <c r="N369" s="652" t="s">
        <v>1129</v>
      </c>
      <c r="O369" s="652" t="s">
        <v>634</v>
      </c>
      <c r="P369" s="669" t="s">
        <v>1119</v>
      </c>
      <c r="Q369" s="676" t="s">
        <v>1120</v>
      </c>
      <c r="R369" s="677"/>
      <c r="S369" s="677"/>
      <c r="T369" s="677"/>
      <c r="U369" s="677"/>
      <c r="V369" s="677"/>
      <c r="W369" s="677"/>
      <c r="X369" s="678"/>
      <c r="Z369" s="652" t="s">
        <v>1129</v>
      </c>
      <c r="AA369" s="652" t="s">
        <v>634</v>
      </c>
      <c r="AB369" s="669" t="s">
        <v>1119</v>
      </c>
      <c r="AC369" s="676" t="s">
        <v>1120</v>
      </c>
      <c r="AD369" s="677"/>
      <c r="AE369" s="677"/>
      <c r="AF369" s="677"/>
      <c r="AG369" s="677"/>
      <c r="AH369" s="677"/>
      <c r="AI369" s="677"/>
      <c r="AJ369" s="678"/>
      <c r="AL369" s="652" t="s">
        <v>1129</v>
      </c>
      <c r="AM369" s="652" t="s">
        <v>634</v>
      </c>
      <c r="AN369" s="669" t="s">
        <v>1119</v>
      </c>
      <c r="AO369" s="676" t="s">
        <v>1120</v>
      </c>
      <c r="AP369" s="677"/>
      <c r="AQ369" s="677"/>
      <c r="AR369" s="677"/>
      <c r="AS369" s="677"/>
      <c r="AT369" s="677"/>
      <c r="AU369" s="677"/>
      <c r="AV369" s="678"/>
    </row>
    <row r="370" spans="1:48" ht="15" customHeight="1" thickBot="1">
      <c r="A370">
        <v>370</v>
      </c>
      <c r="B370" s="668"/>
      <c r="C370" s="668"/>
      <c r="D370" s="670"/>
      <c r="E370" s="679"/>
      <c r="F370" s="680"/>
      <c r="G370" s="680"/>
      <c r="H370" s="680"/>
      <c r="I370" s="680"/>
      <c r="J370" s="680"/>
      <c r="K370" s="680"/>
      <c r="L370" s="681"/>
      <c r="N370" s="668"/>
      <c r="O370" s="668"/>
      <c r="P370" s="670"/>
      <c r="Q370" s="679"/>
      <c r="R370" s="680"/>
      <c r="S370" s="680"/>
      <c r="T370" s="680"/>
      <c r="U370" s="680"/>
      <c r="V370" s="680"/>
      <c r="W370" s="680"/>
      <c r="X370" s="681"/>
      <c r="Z370" s="668"/>
      <c r="AA370" s="668"/>
      <c r="AB370" s="670"/>
      <c r="AC370" s="679"/>
      <c r="AD370" s="680"/>
      <c r="AE370" s="680"/>
      <c r="AF370" s="680"/>
      <c r="AG370" s="680"/>
      <c r="AH370" s="680"/>
      <c r="AI370" s="680"/>
      <c r="AJ370" s="681"/>
      <c r="AL370" s="668"/>
      <c r="AM370" s="668"/>
      <c r="AN370" s="670"/>
      <c r="AO370" s="679"/>
      <c r="AP370" s="680"/>
      <c r="AQ370" s="680"/>
      <c r="AR370" s="680"/>
      <c r="AS370" s="680"/>
      <c r="AT370" s="680"/>
      <c r="AU370" s="680"/>
      <c r="AV370" s="681"/>
    </row>
    <row r="371" spans="1:48" ht="15" thickBot="1">
      <c r="A371">
        <v>371</v>
      </c>
      <c r="B371" s="653"/>
      <c r="C371" s="653"/>
      <c r="D371" s="671"/>
      <c r="E371" s="75">
        <v>0</v>
      </c>
      <c r="F371" s="76">
        <v>500</v>
      </c>
      <c r="G371" s="76">
        <v>1000</v>
      </c>
      <c r="H371" s="76">
        <v>1500</v>
      </c>
      <c r="I371" s="76">
        <v>2000</v>
      </c>
      <c r="J371" s="76">
        <v>2500</v>
      </c>
      <c r="K371" s="76">
        <v>3000</v>
      </c>
      <c r="L371" s="77">
        <v>3500</v>
      </c>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
        <v>1140</v>
      </c>
      <c r="C372" s="664">
        <v>100</v>
      </c>
      <c r="D372" s="78" t="s">
        <v>133</v>
      </c>
      <c r="E372" s="79">
        <v>70</v>
      </c>
      <c r="F372" s="80">
        <v>70</v>
      </c>
      <c r="G372" s="80">
        <v>71</v>
      </c>
      <c r="H372" s="80">
        <v>72</v>
      </c>
      <c r="I372" s="80">
        <v>72</v>
      </c>
      <c r="J372" s="80">
        <v>73</v>
      </c>
      <c r="K372" s="80">
        <v>74</v>
      </c>
      <c r="L372" s="81">
        <v>75</v>
      </c>
      <c r="N372" s="661" t="s">
        <v>1140</v>
      </c>
      <c r="O372" s="664">
        <v>100</v>
      </c>
      <c r="P372" s="78" t="s">
        <v>133</v>
      </c>
      <c r="Q372" s="79">
        <v>104</v>
      </c>
      <c r="R372" s="80">
        <v>105</v>
      </c>
      <c r="S372" s="80">
        <v>107</v>
      </c>
      <c r="T372" s="80">
        <v>109</v>
      </c>
      <c r="U372" s="80">
        <v>110</v>
      </c>
      <c r="V372" s="80">
        <v>112</v>
      </c>
      <c r="W372" s="80">
        <v>114</v>
      </c>
      <c r="X372" s="81">
        <v>116</v>
      </c>
      <c r="Z372" s="661" t="s">
        <v>1140</v>
      </c>
      <c r="AA372" s="664">
        <v>100</v>
      </c>
      <c r="AB372" s="78" t="s">
        <v>133</v>
      </c>
      <c r="AC372" s="79">
        <v>162.99469695024365</v>
      </c>
      <c r="AD372" s="80">
        <v>164</v>
      </c>
      <c r="AE372" s="80">
        <v>166</v>
      </c>
      <c r="AF372" s="80">
        <v>168</v>
      </c>
      <c r="AG372" s="80">
        <v>170</v>
      </c>
      <c r="AH372" s="80">
        <v>172</v>
      </c>
      <c r="AI372" s="80">
        <v>174</v>
      </c>
      <c r="AJ372" s="81">
        <v>176.78498228659456</v>
      </c>
      <c r="AL372" s="661" t="s">
        <v>1140</v>
      </c>
      <c r="AM372" s="664">
        <v>100</v>
      </c>
      <c r="AN372" s="78" t="s">
        <v>133</v>
      </c>
      <c r="AO372" s="79">
        <v>179</v>
      </c>
      <c r="AP372" s="80">
        <v>179</v>
      </c>
      <c r="AQ372" s="80">
        <v>179</v>
      </c>
      <c r="AR372" s="80">
        <v>179</v>
      </c>
      <c r="AS372" s="80">
        <v>179</v>
      </c>
      <c r="AT372" s="80">
        <v>179</v>
      </c>
      <c r="AU372" s="80">
        <v>179</v>
      </c>
      <c r="AV372" s="81">
        <v>179</v>
      </c>
    </row>
    <row r="373" spans="1:48" ht="15" thickBot="1">
      <c r="A373">
        <v>373</v>
      </c>
      <c r="B373" s="662"/>
      <c r="C373" s="665"/>
      <c r="D373" s="82" t="s">
        <v>136</v>
      </c>
      <c r="E373" s="83">
        <v>74</v>
      </c>
      <c r="F373" s="84">
        <v>74</v>
      </c>
      <c r="G373" s="84">
        <v>75</v>
      </c>
      <c r="H373" s="84">
        <v>76</v>
      </c>
      <c r="I373" s="84">
        <v>77</v>
      </c>
      <c r="J373" s="84">
        <v>78</v>
      </c>
      <c r="K373" s="84">
        <v>79</v>
      </c>
      <c r="L373" s="85">
        <v>80</v>
      </c>
      <c r="N373" s="662"/>
      <c r="O373" s="665"/>
      <c r="P373" s="82" t="s">
        <v>136</v>
      </c>
      <c r="Q373" s="83">
        <v>117</v>
      </c>
      <c r="R373" s="84">
        <v>118</v>
      </c>
      <c r="S373" s="84">
        <v>119</v>
      </c>
      <c r="T373" s="84">
        <v>120</v>
      </c>
      <c r="U373" s="84">
        <v>122</v>
      </c>
      <c r="V373" s="84">
        <v>123</v>
      </c>
      <c r="W373" s="84">
        <v>124</v>
      </c>
      <c r="X373" s="85">
        <v>126</v>
      </c>
      <c r="Z373" s="662"/>
      <c r="AA373" s="665"/>
      <c r="AB373" s="82" t="s">
        <v>136</v>
      </c>
      <c r="AC373" s="83">
        <v>180.06368903942419</v>
      </c>
      <c r="AD373" s="84">
        <v>180</v>
      </c>
      <c r="AE373" s="84">
        <v>180</v>
      </c>
      <c r="AF373" s="84">
        <v>180</v>
      </c>
      <c r="AG373" s="84">
        <v>180</v>
      </c>
      <c r="AH373" s="84">
        <v>180</v>
      </c>
      <c r="AI373" s="84">
        <v>180</v>
      </c>
      <c r="AJ373" s="85">
        <v>180.06368903942419</v>
      </c>
      <c r="AL373" s="662"/>
      <c r="AM373" s="665"/>
      <c r="AN373" s="82" t="s">
        <v>136</v>
      </c>
      <c r="AO373" s="83">
        <v>179</v>
      </c>
      <c r="AP373" s="84">
        <v>179</v>
      </c>
      <c r="AQ373" s="84">
        <v>179</v>
      </c>
      <c r="AR373" s="84">
        <v>179</v>
      </c>
      <c r="AS373" s="84">
        <v>179</v>
      </c>
      <c r="AT373" s="84">
        <v>179</v>
      </c>
      <c r="AU373" s="84">
        <v>179</v>
      </c>
      <c r="AV373" s="85">
        <v>179</v>
      </c>
    </row>
    <row r="374" spans="1:48">
      <c r="A374">
        <v>374</v>
      </c>
      <c r="B374" s="662"/>
      <c r="C374" s="666">
        <v>110</v>
      </c>
      <c r="D374" s="86" t="s">
        <v>133</v>
      </c>
      <c r="E374" s="87">
        <v>78</v>
      </c>
      <c r="F374" s="88">
        <v>77</v>
      </c>
      <c r="G374" s="88">
        <v>76</v>
      </c>
      <c r="H374" s="88">
        <v>75</v>
      </c>
      <c r="I374" s="88">
        <v>75</v>
      </c>
      <c r="J374" s="88">
        <v>74</v>
      </c>
      <c r="K374" s="88">
        <v>73</v>
      </c>
      <c r="L374" s="89">
        <v>73</v>
      </c>
      <c r="N374" s="662"/>
      <c r="O374" s="666">
        <v>110</v>
      </c>
      <c r="P374" s="86" t="str">
        <f>+P372</f>
        <v>48-X</v>
      </c>
      <c r="Q374" s="87">
        <v>99</v>
      </c>
      <c r="R374" s="88">
        <v>100</v>
      </c>
      <c r="S374" s="88">
        <v>102</v>
      </c>
      <c r="T374" s="88">
        <v>104</v>
      </c>
      <c r="U374" s="88">
        <v>106</v>
      </c>
      <c r="V374" s="88">
        <v>108</v>
      </c>
      <c r="W374" s="88">
        <v>110</v>
      </c>
      <c r="X374" s="89">
        <v>112</v>
      </c>
      <c r="Z374" s="662"/>
      <c r="AA374" s="666">
        <v>110</v>
      </c>
      <c r="AB374" s="86" t="str">
        <f>+AB372</f>
        <v>48-X</v>
      </c>
      <c r="AC374" s="87">
        <v>153.3559530878162</v>
      </c>
      <c r="AD374" s="88">
        <v>156</v>
      </c>
      <c r="AE374" s="88">
        <v>159</v>
      </c>
      <c r="AF374" s="88">
        <v>162</v>
      </c>
      <c r="AG374" s="88">
        <v>165</v>
      </c>
      <c r="AH374" s="88">
        <v>168</v>
      </c>
      <c r="AI374" s="88">
        <v>172</v>
      </c>
      <c r="AJ374" s="89">
        <v>175.16443418730648</v>
      </c>
      <c r="AL374" s="662"/>
      <c r="AM374" s="666">
        <v>110</v>
      </c>
      <c r="AN374" s="86" t="str">
        <f>+AN372</f>
        <v>48-X</v>
      </c>
      <c r="AO374" s="87">
        <v>179</v>
      </c>
      <c r="AP374" s="88">
        <v>179</v>
      </c>
      <c r="AQ374" s="88">
        <v>179</v>
      </c>
      <c r="AR374" s="88">
        <v>179</v>
      </c>
      <c r="AS374" s="88">
        <v>179</v>
      </c>
      <c r="AT374" s="88">
        <v>179</v>
      </c>
      <c r="AU374" s="88">
        <v>179</v>
      </c>
      <c r="AV374" s="89">
        <v>179</v>
      </c>
    </row>
    <row r="375" spans="1:48" ht="15" thickBot="1">
      <c r="A375">
        <v>375</v>
      </c>
      <c r="B375" s="662"/>
      <c r="C375" s="667"/>
      <c r="D375" s="90" t="s">
        <v>136</v>
      </c>
      <c r="E375" s="87">
        <v>84</v>
      </c>
      <c r="F375" s="88">
        <v>83</v>
      </c>
      <c r="G375" s="88">
        <v>82</v>
      </c>
      <c r="H375" s="88">
        <v>81</v>
      </c>
      <c r="I375" s="88">
        <v>80</v>
      </c>
      <c r="J375" s="88">
        <v>79</v>
      </c>
      <c r="K375" s="88">
        <v>78</v>
      </c>
      <c r="L375" s="89">
        <v>77</v>
      </c>
      <c r="N375" s="662"/>
      <c r="O375" s="667"/>
      <c r="P375" s="90" t="str">
        <f>+P373</f>
        <v>48-XL</v>
      </c>
      <c r="Q375" s="87">
        <v>112</v>
      </c>
      <c r="R375" s="88">
        <v>113</v>
      </c>
      <c r="S375" s="88">
        <v>114</v>
      </c>
      <c r="T375" s="88">
        <v>116</v>
      </c>
      <c r="U375" s="88">
        <v>117</v>
      </c>
      <c r="V375" s="88">
        <v>119</v>
      </c>
      <c r="W375" s="88">
        <v>120</v>
      </c>
      <c r="X375" s="89">
        <v>122</v>
      </c>
      <c r="Z375" s="662"/>
      <c r="AA375" s="667"/>
      <c r="AB375" s="90" t="str">
        <f>+AB373</f>
        <v>48-XL</v>
      </c>
      <c r="AC375" s="87">
        <v>175.08570000505054</v>
      </c>
      <c r="AD375" s="88">
        <v>175</v>
      </c>
      <c r="AE375" s="88">
        <v>176</v>
      </c>
      <c r="AF375" s="88">
        <v>177</v>
      </c>
      <c r="AG375" s="88">
        <v>177</v>
      </c>
      <c r="AH375" s="88">
        <v>178</v>
      </c>
      <c r="AI375" s="88">
        <v>179</v>
      </c>
      <c r="AJ375" s="89">
        <v>180.06368903942419</v>
      </c>
      <c r="AL375" s="662"/>
      <c r="AM375" s="667"/>
      <c r="AN375" s="90" t="str">
        <f>+AN373</f>
        <v>48-XL</v>
      </c>
      <c r="AO375" s="87">
        <v>179</v>
      </c>
      <c r="AP375" s="88">
        <v>179</v>
      </c>
      <c r="AQ375" s="88">
        <v>179</v>
      </c>
      <c r="AR375" s="88">
        <v>179</v>
      </c>
      <c r="AS375" s="88">
        <v>179</v>
      </c>
      <c r="AT375" s="88">
        <v>179</v>
      </c>
      <c r="AU375" s="88">
        <v>179</v>
      </c>
      <c r="AV375" s="89">
        <v>179</v>
      </c>
    </row>
    <row r="376" spans="1:48">
      <c r="A376">
        <v>376</v>
      </c>
      <c r="B376" s="662"/>
      <c r="C376" s="664">
        <v>120</v>
      </c>
      <c r="D376" s="78" t="s">
        <v>133</v>
      </c>
      <c r="E376" s="83">
        <v>87</v>
      </c>
      <c r="F376" s="84">
        <v>84</v>
      </c>
      <c r="G376" s="84">
        <v>81</v>
      </c>
      <c r="H376" s="84">
        <v>79</v>
      </c>
      <c r="I376" s="84">
        <v>76</v>
      </c>
      <c r="J376" s="84">
        <v>74</v>
      </c>
      <c r="K376" s="84">
        <v>71</v>
      </c>
      <c r="L376" s="85">
        <v>69</v>
      </c>
      <c r="N376" s="662"/>
      <c r="O376" s="664">
        <f>+O374+10</f>
        <v>120</v>
      </c>
      <c r="P376" s="78" t="s">
        <v>133</v>
      </c>
      <c r="Q376" s="83">
        <v>94</v>
      </c>
      <c r="R376" s="84">
        <v>95</v>
      </c>
      <c r="S376" s="84">
        <v>97</v>
      </c>
      <c r="T376" s="84">
        <v>99</v>
      </c>
      <c r="U376" s="84">
        <v>100</v>
      </c>
      <c r="V376" s="84">
        <v>102</v>
      </c>
      <c r="W376" s="84">
        <v>104</v>
      </c>
      <c r="X376" s="85">
        <v>106</v>
      </c>
      <c r="Z376" s="662"/>
      <c r="AA376" s="664">
        <f>+AA374+10</f>
        <v>120</v>
      </c>
      <c r="AB376" s="78" t="s">
        <v>133</v>
      </c>
      <c r="AC376" s="83">
        <v>146.07921038113849</v>
      </c>
      <c r="AD376" s="84">
        <v>148</v>
      </c>
      <c r="AE376" s="84">
        <v>151</v>
      </c>
      <c r="AF376" s="84">
        <v>154</v>
      </c>
      <c r="AG376" s="84">
        <v>157</v>
      </c>
      <c r="AH376" s="84">
        <v>160</v>
      </c>
      <c r="AI376" s="84">
        <v>163</v>
      </c>
      <c r="AJ376" s="85">
        <v>166.27784063012646</v>
      </c>
      <c r="AL376" s="662"/>
      <c r="AM376" s="664">
        <f>+AM374+10</f>
        <v>120</v>
      </c>
      <c r="AN376" s="78" t="s">
        <v>133</v>
      </c>
      <c r="AO376" s="83">
        <v>178</v>
      </c>
      <c r="AP376" s="84">
        <v>178</v>
      </c>
      <c r="AQ376" s="84">
        <v>178</v>
      </c>
      <c r="AR376" s="84">
        <v>178</v>
      </c>
      <c r="AS376" s="84">
        <v>178</v>
      </c>
      <c r="AT376" s="84">
        <v>178</v>
      </c>
      <c r="AU376" s="84">
        <v>178</v>
      </c>
      <c r="AV376" s="85">
        <v>179</v>
      </c>
    </row>
    <row r="377" spans="1:48" ht="15" thickBot="1">
      <c r="A377">
        <v>377</v>
      </c>
      <c r="B377" s="662"/>
      <c r="C377" s="665"/>
      <c r="D377" s="82" t="s">
        <v>136</v>
      </c>
      <c r="E377" s="83">
        <v>94</v>
      </c>
      <c r="F377" s="84">
        <v>91</v>
      </c>
      <c r="G377" s="84">
        <v>88</v>
      </c>
      <c r="H377" s="84">
        <v>85</v>
      </c>
      <c r="I377" s="84">
        <v>83</v>
      </c>
      <c r="J377" s="84">
        <v>80</v>
      </c>
      <c r="K377" s="84">
        <v>77</v>
      </c>
      <c r="L377" s="85">
        <v>75</v>
      </c>
      <c r="N377" s="662"/>
      <c r="O377" s="665"/>
      <c r="P377" s="82" t="s">
        <v>136</v>
      </c>
      <c r="Q377" s="83">
        <v>107</v>
      </c>
      <c r="R377" s="84">
        <v>108</v>
      </c>
      <c r="S377" s="84">
        <v>110</v>
      </c>
      <c r="T377" s="84">
        <v>111</v>
      </c>
      <c r="U377" s="84">
        <v>113</v>
      </c>
      <c r="V377" s="84">
        <v>114</v>
      </c>
      <c r="W377" s="84">
        <v>116</v>
      </c>
      <c r="X377" s="85">
        <v>118</v>
      </c>
      <c r="Z377" s="662"/>
      <c r="AA377" s="665"/>
      <c r="AB377" s="82" t="s">
        <v>136</v>
      </c>
      <c r="AC377" s="83">
        <v>168.4071158449637</v>
      </c>
      <c r="AD377" s="84">
        <v>170</v>
      </c>
      <c r="AE377" s="84">
        <v>171</v>
      </c>
      <c r="AF377" s="84">
        <v>173</v>
      </c>
      <c r="AG377" s="84">
        <v>175</v>
      </c>
      <c r="AH377" s="84">
        <v>176</v>
      </c>
      <c r="AI377" s="84">
        <v>178</v>
      </c>
      <c r="AJ377" s="85">
        <v>180.06368903942419</v>
      </c>
      <c r="AL377" s="662"/>
      <c r="AM377" s="665"/>
      <c r="AN377" s="82" t="s">
        <v>136</v>
      </c>
      <c r="AO377" s="83">
        <v>179</v>
      </c>
      <c r="AP377" s="84">
        <v>179</v>
      </c>
      <c r="AQ377" s="84">
        <v>179</v>
      </c>
      <c r="AR377" s="84">
        <v>179</v>
      </c>
      <c r="AS377" s="84">
        <v>179</v>
      </c>
      <c r="AT377" s="84">
        <v>179</v>
      </c>
      <c r="AU377" s="84">
        <v>179</v>
      </c>
      <c r="AV377" s="85">
        <v>179</v>
      </c>
    </row>
    <row r="378" spans="1:48">
      <c r="A378">
        <v>378</v>
      </c>
      <c r="B378" s="662"/>
      <c r="C378" s="666">
        <v>130</v>
      </c>
      <c r="D378" s="86" t="s">
        <v>133</v>
      </c>
      <c r="E378" s="87">
        <v>96</v>
      </c>
      <c r="F378" s="88">
        <v>92</v>
      </c>
      <c r="G378" s="88">
        <v>89</v>
      </c>
      <c r="H378" s="88">
        <v>86</v>
      </c>
      <c r="I378" s="88">
        <v>83</v>
      </c>
      <c r="J378" s="88">
        <v>80</v>
      </c>
      <c r="K378" s="88">
        <v>77</v>
      </c>
      <c r="L378" s="89">
        <v>74</v>
      </c>
      <c r="N378" s="662"/>
      <c r="O378" s="666">
        <f>+O376+10</f>
        <v>130</v>
      </c>
      <c r="P378" s="86" t="str">
        <f>+P376</f>
        <v>48-X</v>
      </c>
      <c r="Q378" s="87">
        <v>96</v>
      </c>
      <c r="R378" s="88">
        <v>96</v>
      </c>
      <c r="S378" s="88">
        <v>97</v>
      </c>
      <c r="T378" s="88">
        <v>98</v>
      </c>
      <c r="U378" s="88">
        <v>98</v>
      </c>
      <c r="V378" s="88">
        <v>99</v>
      </c>
      <c r="W378" s="88">
        <v>100</v>
      </c>
      <c r="X378" s="89">
        <v>101</v>
      </c>
      <c r="Z378" s="662"/>
      <c r="AA378" s="666">
        <f>+AA376+10</f>
        <v>130</v>
      </c>
      <c r="AB378" s="86" t="str">
        <f>+AB376</f>
        <v>48-X</v>
      </c>
      <c r="AC378" s="87">
        <v>138.86598258912613</v>
      </c>
      <c r="AD378" s="88">
        <v>141</v>
      </c>
      <c r="AE378" s="88">
        <v>144</v>
      </c>
      <c r="AF378" s="88">
        <v>147</v>
      </c>
      <c r="AG378" s="88">
        <v>149</v>
      </c>
      <c r="AH378" s="88">
        <v>152</v>
      </c>
      <c r="AI378" s="88">
        <v>155</v>
      </c>
      <c r="AJ378" s="89">
        <v>158.1976494478879</v>
      </c>
      <c r="AL378" s="662"/>
      <c r="AM378" s="666">
        <f>+AM376+10</f>
        <v>130</v>
      </c>
      <c r="AN378" s="86" t="str">
        <f>+AN376</f>
        <v>48-X</v>
      </c>
      <c r="AO378" s="87">
        <v>170</v>
      </c>
      <c r="AP378" s="88">
        <v>171</v>
      </c>
      <c r="AQ378" s="88">
        <v>172</v>
      </c>
      <c r="AR378" s="88">
        <v>173</v>
      </c>
      <c r="AS378" s="88">
        <v>175</v>
      </c>
      <c r="AT378" s="88">
        <v>176</v>
      </c>
      <c r="AU378" s="88">
        <v>177</v>
      </c>
      <c r="AV378" s="89">
        <v>179</v>
      </c>
    </row>
    <row r="379" spans="1:48" ht="15" thickBot="1">
      <c r="A379">
        <v>379</v>
      </c>
      <c r="B379" s="662"/>
      <c r="C379" s="667"/>
      <c r="D379" s="90" t="s">
        <v>136</v>
      </c>
      <c r="E379" s="87">
        <v>105</v>
      </c>
      <c r="F379" s="88">
        <v>101</v>
      </c>
      <c r="G379" s="88">
        <v>97</v>
      </c>
      <c r="H379" s="88">
        <v>93</v>
      </c>
      <c r="I379" s="88">
        <v>90</v>
      </c>
      <c r="J379" s="88">
        <v>86</v>
      </c>
      <c r="K379" s="88">
        <v>82</v>
      </c>
      <c r="L379" s="89">
        <v>79</v>
      </c>
      <c r="N379" s="662"/>
      <c r="O379" s="667"/>
      <c r="P379" s="90" t="str">
        <f>+P377</f>
        <v>48-XL</v>
      </c>
      <c r="Q379" s="87">
        <v>104</v>
      </c>
      <c r="R379" s="88">
        <v>105</v>
      </c>
      <c r="S379" s="88">
        <v>107</v>
      </c>
      <c r="T379" s="88">
        <v>108</v>
      </c>
      <c r="U379" s="88">
        <v>110</v>
      </c>
      <c r="V379" s="88">
        <v>111</v>
      </c>
      <c r="W379" s="88">
        <v>113</v>
      </c>
      <c r="X379" s="89">
        <v>115</v>
      </c>
      <c r="Z379" s="662"/>
      <c r="AA379" s="667"/>
      <c r="AB379" s="90" t="str">
        <f>+AB377</f>
        <v>48-XL</v>
      </c>
      <c r="AC379" s="87">
        <v>159.28423464926408</v>
      </c>
      <c r="AD379" s="88">
        <v>162</v>
      </c>
      <c r="AE379" s="88">
        <v>164</v>
      </c>
      <c r="AF379" s="88">
        <v>167</v>
      </c>
      <c r="AG379" s="88">
        <v>170</v>
      </c>
      <c r="AH379" s="88">
        <v>172</v>
      </c>
      <c r="AI379" s="88">
        <v>175</v>
      </c>
      <c r="AJ379" s="89">
        <v>178.40453359679123</v>
      </c>
      <c r="AL379" s="662"/>
      <c r="AM379" s="667"/>
      <c r="AN379" s="90" t="str">
        <f>+AN377</f>
        <v>48-XL</v>
      </c>
      <c r="AO379" s="87">
        <v>179</v>
      </c>
      <c r="AP379" s="88">
        <v>179</v>
      </c>
      <c r="AQ379" s="88">
        <v>179</v>
      </c>
      <c r="AR379" s="88">
        <v>179</v>
      </c>
      <c r="AS379" s="88">
        <v>179</v>
      </c>
      <c r="AT379" s="88">
        <v>179</v>
      </c>
      <c r="AU379" s="88">
        <v>179</v>
      </c>
      <c r="AV379" s="89">
        <v>179</v>
      </c>
    </row>
    <row r="380" spans="1:48">
      <c r="A380">
        <v>380</v>
      </c>
      <c r="B380" s="662"/>
      <c r="C380" s="664">
        <v>140</v>
      </c>
      <c r="D380" s="78" t="s">
        <v>133</v>
      </c>
      <c r="E380" s="83">
        <v>105</v>
      </c>
      <c r="F380" s="84">
        <v>101</v>
      </c>
      <c r="G380" s="84">
        <v>98</v>
      </c>
      <c r="H380" s="84">
        <v>94</v>
      </c>
      <c r="I380" s="84">
        <v>91</v>
      </c>
      <c r="J380" s="84">
        <v>87</v>
      </c>
      <c r="K380" s="84">
        <v>84</v>
      </c>
      <c r="L380" s="85">
        <v>81</v>
      </c>
      <c r="N380" s="662"/>
      <c r="O380" s="664">
        <f>+O378+10</f>
        <v>140</v>
      </c>
      <c r="P380" s="78" t="s">
        <v>133</v>
      </c>
      <c r="Q380" s="83">
        <v>105</v>
      </c>
      <c r="R380" s="84">
        <v>103</v>
      </c>
      <c r="S380" s="84">
        <v>102</v>
      </c>
      <c r="T380" s="84">
        <v>101</v>
      </c>
      <c r="U380" s="84">
        <v>100</v>
      </c>
      <c r="V380" s="84">
        <v>99</v>
      </c>
      <c r="W380" s="84">
        <v>98</v>
      </c>
      <c r="X380" s="85">
        <v>97</v>
      </c>
      <c r="Z380" s="662"/>
      <c r="AA380" s="664">
        <f>+AA378+10</f>
        <v>140</v>
      </c>
      <c r="AB380" s="78" t="s">
        <v>133</v>
      </c>
      <c r="AC380" s="83">
        <v>132.49267116626237</v>
      </c>
      <c r="AD380" s="84">
        <v>135</v>
      </c>
      <c r="AE380" s="84">
        <v>137</v>
      </c>
      <c r="AF380" s="84">
        <v>140</v>
      </c>
      <c r="AG380" s="84">
        <v>143</v>
      </c>
      <c r="AH380" s="84">
        <v>146</v>
      </c>
      <c r="AI380" s="84">
        <v>148</v>
      </c>
      <c r="AJ380" s="85">
        <v>151.74187196165769</v>
      </c>
      <c r="AL380" s="662"/>
      <c r="AM380" s="664">
        <f>+AM378+10</f>
        <v>140</v>
      </c>
      <c r="AN380" s="78" t="s">
        <v>133</v>
      </c>
      <c r="AO380" s="83">
        <v>162</v>
      </c>
      <c r="AP380" s="84">
        <v>164</v>
      </c>
      <c r="AQ380" s="84">
        <v>166</v>
      </c>
      <c r="AR380" s="84">
        <v>169</v>
      </c>
      <c r="AS380" s="84">
        <v>171</v>
      </c>
      <c r="AT380" s="84">
        <v>174</v>
      </c>
      <c r="AU380" s="84">
        <v>176</v>
      </c>
      <c r="AV380" s="85">
        <v>179</v>
      </c>
    </row>
    <row r="381" spans="1:48" ht="15" thickBot="1">
      <c r="A381">
        <v>381</v>
      </c>
      <c r="B381" s="662"/>
      <c r="C381" s="665"/>
      <c r="D381" s="82" t="s">
        <v>136</v>
      </c>
      <c r="E381" s="83">
        <v>114</v>
      </c>
      <c r="F381" s="84">
        <v>110</v>
      </c>
      <c r="G381" s="84">
        <v>106</v>
      </c>
      <c r="H381" s="84">
        <v>102</v>
      </c>
      <c r="I381" s="84">
        <v>99</v>
      </c>
      <c r="J381" s="84">
        <v>95</v>
      </c>
      <c r="K381" s="84">
        <v>91</v>
      </c>
      <c r="L381" s="85">
        <v>88</v>
      </c>
      <c r="N381" s="662"/>
      <c r="O381" s="665"/>
      <c r="P381" s="82" t="s">
        <v>136</v>
      </c>
      <c r="Q381" s="83">
        <v>114</v>
      </c>
      <c r="R381" s="84">
        <v>113</v>
      </c>
      <c r="S381" s="84">
        <v>113</v>
      </c>
      <c r="T381" s="84">
        <v>112</v>
      </c>
      <c r="U381" s="84">
        <v>112</v>
      </c>
      <c r="V381" s="84">
        <v>111</v>
      </c>
      <c r="W381" s="84">
        <v>111</v>
      </c>
      <c r="X381" s="85">
        <v>111</v>
      </c>
      <c r="Z381" s="662"/>
      <c r="AA381" s="665"/>
      <c r="AB381" s="82" t="s">
        <v>136</v>
      </c>
      <c r="AC381" s="83">
        <v>152.72981151087902</v>
      </c>
      <c r="AD381" s="84">
        <v>155</v>
      </c>
      <c r="AE381" s="84">
        <v>158</v>
      </c>
      <c r="AF381" s="84">
        <v>161</v>
      </c>
      <c r="AG381" s="84">
        <v>164</v>
      </c>
      <c r="AH381" s="84">
        <v>167</v>
      </c>
      <c r="AI381" s="84">
        <v>170</v>
      </c>
      <c r="AJ381" s="85">
        <v>173.42828286534524</v>
      </c>
      <c r="AL381" s="662"/>
      <c r="AM381" s="665"/>
      <c r="AN381" s="82" t="s">
        <v>136</v>
      </c>
      <c r="AO381" s="83">
        <v>179</v>
      </c>
      <c r="AP381" s="84">
        <v>179</v>
      </c>
      <c r="AQ381" s="84">
        <v>179</v>
      </c>
      <c r="AR381" s="84">
        <v>179</v>
      </c>
      <c r="AS381" s="84">
        <v>179</v>
      </c>
      <c r="AT381" s="84">
        <v>179</v>
      </c>
      <c r="AU381" s="84">
        <v>179</v>
      </c>
      <c r="AV381" s="85">
        <v>179</v>
      </c>
    </row>
    <row r="382" spans="1:48">
      <c r="A382">
        <v>382</v>
      </c>
      <c r="B382" s="662"/>
      <c r="C382" s="666">
        <v>150</v>
      </c>
      <c r="D382" s="86" t="s">
        <v>133</v>
      </c>
      <c r="E382" s="87">
        <v>114</v>
      </c>
      <c r="F382" s="88">
        <v>110</v>
      </c>
      <c r="G382" s="88">
        <v>106</v>
      </c>
      <c r="H382" s="88">
        <v>102</v>
      </c>
      <c r="I382" s="88">
        <v>99</v>
      </c>
      <c r="J382" s="88">
        <v>95</v>
      </c>
      <c r="K382" s="88">
        <v>91</v>
      </c>
      <c r="L382" s="89">
        <v>88</v>
      </c>
      <c r="N382" s="662"/>
      <c r="O382" s="666">
        <f>+O380+10</f>
        <v>150</v>
      </c>
      <c r="P382" s="86" t="str">
        <f>+P380</f>
        <v>48-X</v>
      </c>
      <c r="Q382" s="87">
        <v>114</v>
      </c>
      <c r="R382" s="88">
        <v>111</v>
      </c>
      <c r="S382" s="88">
        <v>108</v>
      </c>
      <c r="T382" s="88">
        <v>105</v>
      </c>
      <c r="U382" s="88">
        <v>102</v>
      </c>
      <c r="V382" s="88">
        <v>99</v>
      </c>
      <c r="W382" s="88">
        <v>96</v>
      </c>
      <c r="X382" s="89">
        <v>94</v>
      </c>
      <c r="Z382" s="662"/>
      <c r="AA382" s="666">
        <f>+AA380+10</f>
        <v>150</v>
      </c>
      <c r="AB382" s="86" t="str">
        <f>+AB380</f>
        <v>48-X</v>
      </c>
      <c r="AC382" s="87">
        <v>126.85593825808407</v>
      </c>
      <c r="AD382" s="88">
        <v>129</v>
      </c>
      <c r="AE382" s="88">
        <v>132</v>
      </c>
      <c r="AF382" s="88">
        <v>134</v>
      </c>
      <c r="AG382" s="88">
        <v>137</v>
      </c>
      <c r="AH382" s="88">
        <v>140</v>
      </c>
      <c r="AI382" s="88">
        <v>142</v>
      </c>
      <c r="AJ382" s="89">
        <v>145.2989311739704</v>
      </c>
      <c r="AL382" s="662"/>
      <c r="AM382" s="666">
        <f>+AM380+10</f>
        <v>150</v>
      </c>
      <c r="AN382" s="86" t="str">
        <f>+AN380</f>
        <v>48-X</v>
      </c>
      <c r="AO382" s="87">
        <v>155</v>
      </c>
      <c r="AP382" s="88">
        <v>158</v>
      </c>
      <c r="AQ382" s="88">
        <v>161</v>
      </c>
      <c r="AR382" s="88">
        <v>164</v>
      </c>
      <c r="AS382" s="88">
        <v>167</v>
      </c>
      <c r="AT382" s="88">
        <v>170</v>
      </c>
      <c r="AU382" s="88">
        <v>173</v>
      </c>
      <c r="AV382" s="89">
        <v>177</v>
      </c>
    </row>
    <row r="383" spans="1:48" ht="15" thickBot="1">
      <c r="A383">
        <v>383</v>
      </c>
      <c r="B383" s="662"/>
      <c r="C383" s="667"/>
      <c r="D383" s="90" t="s">
        <v>136</v>
      </c>
      <c r="E383" s="87">
        <v>116</v>
      </c>
      <c r="F383" s="88">
        <v>113</v>
      </c>
      <c r="G383" s="88">
        <v>110</v>
      </c>
      <c r="H383" s="88">
        <v>107</v>
      </c>
      <c r="I383" s="88">
        <v>104</v>
      </c>
      <c r="J383" s="88">
        <v>101</v>
      </c>
      <c r="K383" s="88">
        <v>98</v>
      </c>
      <c r="L383" s="89">
        <v>96</v>
      </c>
      <c r="N383" s="662"/>
      <c r="O383" s="667"/>
      <c r="P383" s="90" t="str">
        <f>+P381</f>
        <v>48-XL</v>
      </c>
      <c r="Q383" s="87">
        <v>116</v>
      </c>
      <c r="R383" s="88">
        <v>114</v>
      </c>
      <c r="S383" s="88">
        <v>113</v>
      </c>
      <c r="T383" s="88">
        <v>112</v>
      </c>
      <c r="U383" s="88">
        <v>110</v>
      </c>
      <c r="V383" s="88">
        <v>109</v>
      </c>
      <c r="W383" s="88">
        <v>108</v>
      </c>
      <c r="X383" s="89">
        <v>107</v>
      </c>
      <c r="Z383" s="662"/>
      <c r="AA383" s="667"/>
      <c r="AB383" s="90" t="str">
        <f>+AB381</f>
        <v>48-XL</v>
      </c>
      <c r="AC383" s="87">
        <v>137.85607721200049</v>
      </c>
      <c r="AD383" s="88">
        <v>141</v>
      </c>
      <c r="AE383" s="88">
        <v>146</v>
      </c>
      <c r="AF383" s="88">
        <v>150</v>
      </c>
      <c r="AG383" s="88">
        <v>154</v>
      </c>
      <c r="AH383" s="88">
        <v>158</v>
      </c>
      <c r="AI383" s="88">
        <v>162</v>
      </c>
      <c r="AJ383" s="89">
        <v>166.75198402658989</v>
      </c>
      <c r="AL383" s="662"/>
      <c r="AM383" s="667"/>
      <c r="AN383" s="90" t="str">
        <f>+AN381</f>
        <v>48-XL</v>
      </c>
      <c r="AO383" s="87">
        <v>168</v>
      </c>
      <c r="AP383" s="88">
        <v>169</v>
      </c>
      <c r="AQ383" s="88">
        <v>171</v>
      </c>
      <c r="AR383" s="88">
        <v>172</v>
      </c>
      <c r="AS383" s="88">
        <v>174</v>
      </c>
      <c r="AT383" s="88">
        <v>175</v>
      </c>
      <c r="AU383" s="88">
        <v>177</v>
      </c>
      <c r="AV383" s="89">
        <v>179</v>
      </c>
    </row>
    <row r="384" spans="1:48">
      <c r="A384">
        <v>384</v>
      </c>
      <c r="B384" s="662"/>
      <c r="C384" s="664">
        <v>160</v>
      </c>
      <c r="D384" s="78" t="s">
        <v>133</v>
      </c>
      <c r="E384" s="83">
        <v>116</v>
      </c>
      <c r="F384" s="84">
        <v>113</v>
      </c>
      <c r="G384" s="84">
        <v>110</v>
      </c>
      <c r="H384" s="84">
        <v>107</v>
      </c>
      <c r="I384" s="84">
        <v>104</v>
      </c>
      <c r="J384" s="84">
        <v>101</v>
      </c>
      <c r="K384" s="84">
        <v>98</v>
      </c>
      <c r="L384" s="85">
        <v>95</v>
      </c>
      <c r="N384" s="662"/>
      <c r="O384" s="664">
        <f>+O382+10</f>
        <v>160</v>
      </c>
      <c r="P384" s="78" t="s">
        <v>133</v>
      </c>
      <c r="Q384" s="83">
        <v>116</v>
      </c>
      <c r="R384" s="84">
        <v>113</v>
      </c>
      <c r="S384" s="84">
        <v>110</v>
      </c>
      <c r="T384" s="84">
        <v>107</v>
      </c>
      <c r="U384" s="84">
        <v>104</v>
      </c>
      <c r="V384" s="84">
        <v>101</v>
      </c>
      <c r="W384" s="84">
        <v>98</v>
      </c>
      <c r="X384" s="85">
        <v>95</v>
      </c>
      <c r="Z384" s="662"/>
      <c r="AA384" s="664">
        <f>+AA382+10</f>
        <v>160</v>
      </c>
      <c r="AB384" s="78" t="s">
        <v>133</v>
      </c>
      <c r="AC384" s="83">
        <v>115.80177819779966</v>
      </c>
      <c r="AD384" s="84">
        <v>119</v>
      </c>
      <c r="AE384" s="84">
        <v>122</v>
      </c>
      <c r="AF384" s="84">
        <v>125</v>
      </c>
      <c r="AG384" s="84">
        <v>128</v>
      </c>
      <c r="AH384" s="84">
        <v>132</v>
      </c>
      <c r="AI384" s="84">
        <v>135</v>
      </c>
      <c r="AJ384" s="85">
        <v>138.86598258912613</v>
      </c>
      <c r="AL384" s="662"/>
      <c r="AM384" s="664">
        <f>+AM382+10</f>
        <v>160</v>
      </c>
      <c r="AN384" s="78" t="s">
        <v>133</v>
      </c>
      <c r="AO384" s="83">
        <v>140</v>
      </c>
      <c r="AP384" s="84">
        <v>144</v>
      </c>
      <c r="AQ384" s="84">
        <v>148</v>
      </c>
      <c r="AR384" s="84">
        <v>152</v>
      </c>
      <c r="AS384" s="84">
        <v>157</v>
      </c>
      <c r="AT384" s="84">
        <v>161</v>
      </c>
      <c r="AU384" s="84">
        <v>165</v>
      </c>
      <c r="AV384" s="85">
        <v>170</v>
      </c>
    </row>
    <row r="385" spans="1:48" ht="15" thickBot="1">
      <c r="A385">
        <v>385</v>
      </c>
      <c r="B385" s="662"/>
      <c r="C385" s="665"/>
      <c r="D385" s="82" t="s">
        <v>136</v>
      </c>
      <c r="E385" s="83">
        <v>115</v>
      </c>
      <c r="F385" s="84">
        <v>113</v>
      </c>
      <c r="G385" s="84">
        <v>111</v>
      </c>
      <c r="H385" s="84">
        <v>110</v>
      </c>
      <c r="I385" s="84">
        <v>108</v>
      </c>
      <c r="J385" s="84">
        <v>107</v>
      </c>
      <c r="K385" s="84">
        <v>105</v>
      </c>
      <c r="L385" s="85">
        <v>104</v>
      </c>
      <c r="N385" s="662"/>
      <c r="O385" s="665"/>
      <c r="P385" s="82" t="s">
        <v>136</v>
      </c>
      <c r="Q385" s="83">
        <v>115</v>
      </c>
      <c r="R385" s="84">
        <v>113</v>
      </c>
      <c r="S385" s="84">
        <v>111</v>
      </c>
      <c r="T385" s="84">
        <v>110</v>
      </c>
      <c r="U385" s="84">
        <v>108</v>
      </c>
      <c r="V385" s="84">
        <v>107</v>
      </c>
      <c r="W385" s="84">
        <v>105</v>
      </c>
      <c r="X385" s="85">
        <v>104</v>
      </c>
      <c r="Z385" s="662"/>
      <c r="AA385" s="665"/>
      <c r="AB385" s="82" t="s">
        <v>136</v>
      </c>
      <c r="AC385" s="83">
        <v>123.08207044611991</v>
      </c>
      <c r="AD385" s="84">
        <v>128</v>
      </c>
      <c r="AE385" s="84">
        <v>133</v>
      </c>
      <c r="AF385" s="84">
        <v>139</v>
      </c>
      <c r="AG385" s="84">
        <v>144</v>
      </c>
      <c r="AH385" s="84">
        <v>150</v>
      </c>
      <c r="AI385" s="84">
        <v>155</v>
      </c>
      <c r="AJ385" s="85">
        <v>160.98726096788312</v>
      </c>
      <c r="AL385" s="662"/>
      <c r="AM385" s="665"/>
      <c r="AN385" s="82" t="s">
        <v>136</v>
      </c>
      <c r="AO385" s="83">
        <v>150</v>
      </c>
      <c r="AP385" s="84">
        <v>154</v>
      </c>
      <c r="AQ385" s="84">
        <v>158</v>
      </c>
      <c r="AR385" s="84">
        <v>162</v>
      </c>
      <c r="AS385" s="84">
        <v>166</v>
      </c>
      <c r="AT385" s="84">
        <v>170</v>
      </c>
      <c r="AU385" s="84">
        <v>174</v>
      </c>
      <c r="AV385" s="85">
        <v>179</v>
      </c>
    </row>
    <row r="386" spans="1:48">
      <c r="A386">
        <v>386</v>
      </c>
      <c r="B386" s="662"/>
      <c r="C386" s="666">
        <v>170</v>
      </c>
      <c r="D386" s="86" t="s">
        <v>133</v>
      </c>
      <c r="E386" s="87">
        <v>116</v>
      </c>
      <c r="F386" s="88">
        <v>114</v>
      </c>
      <c r="G386" s="88">
        <v>112</v>
      </c>
      <c r="H386" s="88">
        <v>110</v>
      </c>
      <c r="I386" s="88">
        <v>108</v>
      </c>
      <c r="J386" s="88">
        <v>106</v>
      </c>
      <c r="K386" s="88">
        <v>104</v>
      </c>
      <c r="L386" s="89">
        <v>102</v>
      </c>
      <c r="N386" s="662"/>
      <c r="O386" s="666">
        <f>+O384+10</f>
        <v>170</v>
      </c>
      <c r="P386" s="86" t="str">
        <f>+P384</f>
        <v>48-X</v>
      </c>
      <c r="Q386" s="87">
        <v>116</v>
      </c>
      <c r="R386" s="88">
        <v>114</v>
      </c>
      <c r="S386" s="88">
        <v>112</v>
      </c>
      <c r="T386" s="88">
        <v>110</v>
      </c>
      <c r="U386" s="88">
        <v>108</v>
      </c>
      <c r="V386" s="88">
        <v>106</v>
      </c>
      <c r="W386" s="88">
        <v>104</v>
      </c>
      <c r="X386" s="89">
        <v>102</v>
      </c>
      <c r="Z386" s="662"/>
      <c r="AA386" s="666">
        <f>+AA384+10</f>
        <v>170</v>
      </c>
      <c r="AB386" s="86" t="str">
        <f>+AB384</f>
        <v>48-X</v>
      </c>
      <c r="AC386" s="87">
        <v>115.56401968757204</v>
      </c>
      <c r="AD386" s="88">
        <v>118</v>
      </c>
      <c r="AE386" s="88">
        <v>121</v>
      </c>
      <c r="AF386" s="88">
        <v>123</v>
      </c>
      <c r="AG386" s="88">
        <v>126</v>
      </c>
      <c r="AH386" s="88">
        <v>129</v>
      </c>
      <c r="AI386" s="88">
        <v>132</v>
      </c>
      <c r="AJ386" s="89">
        <v>134.87491200295332</v>
      </c>
      <c r="AL386" s="662"/>
      <c r="AM386" s="666">
        <f>+AM384+10</f>
        <v>170</v>
      </c>
      <c r="AN386" s="86" t="str">
        <f>+AN384</f>
        <v>48-X</v>
      </c>
      <c r="AO386" s="87">
        <v>126</v>
      </c>
      <c r="AP386" s="88">
        <v>131</v>
      </c>
      <c r="AQ386" s="88">
        <v>137</v>
      </c>
      <c r="AR386" s="88">
        <v>142</v>
      </c>
      <c r="AS386" s="88">
        <v>148</v>
      </c>
      <c r="AT386" s="88">
        <v>153</v>
      </c>
      <c r="AU386" s="88">
        <v>159</v>
      </c>
      <c r="AV386" s="89">
        <v>165</v>
      </c>
    </row>
    <row r="387" spans="1:48" ht="15" thickBot="1">
      <c r="A387">
        <v>387</v>
      </c>
      <c r="B387" s="662"/>
      <c r="C387" s="667"/>
      <c r="D387" s="90" t="s">
        <v>136</v>
      </c>
      <c r="E387" s="87">
        <v>116</v>
      </c>
      <c r="F387" s="88">
        <v>115</v>
      </c>
      <c r="G387" s="88">
        <v>114</v>
      </c>
      <c r="H387" s="88">
        <v>113</v>
      </c>
      <c r="I387" s="88">
        <v>113</v>
      </c>
      <c r="J387" s="88">
        <v>112</v>
      </c>
      <c r="K387" s="88">
        <v>111</v>
      </c>
      <c r="L387" s="89">
        <v>111</v>
      </c>
      <c r="N387" s="662"/>
      <c r="O387" s="667"/>
      <c r="P387" s="90" t="str">
        <f>+P385</f>
        <v>48-XL</v>
      </c>
      <c r="Q387" s="87">
        <v>116</v>
      </c>
      <c r="R387" s="88">
        <v>115</v>
      </c>
      <c r="S387" s="88">
        <v>114</v>
      </c>
      <c r="T387" s="88">
        <v>113</v>
      </c>
      <c r="U387" s="88">
        <v>113</v>
      </c>
      <c r="V387" s="88">
        <v>112</v>
      </c>
      <c r="W387" s="88">
        <v>111</v>
      </c>
      <c r="X387" s="89">
        <v>111</v>
      </c>
      <c r="Z387" s="662"/>
      <c r="AA387" s="667"/>
      <c r="AB387" s="90" t="str">
        <f>+AB385</f>
        <v>48-XL</v>
      </c>
      <c r="AC387" s="87">
        <v>115.15595611428961</v>
      </c>
      <c r="AD387" s="88">
        <v>120</v>
      </c>
      <c r="AE387" s="88">
        <v>126</v>
      </c>
      <c r="AF387" s="88">
        <v>132</v>
      </c>
      <c r="AG387" s="88">
        <v>138</v>
      </c>
      <c r="AH387" s="88">
        <v>143</v>
      </c>
      <c r="AI387" s="88">
        <v>149</v>
      </c>
      <c r="AJ387" s="89">
        <v>155.18004065718205</v>
      </c>
      <c r="AL387" s="662"/>
      <c r="AM387" s="667"/>
      <c r="AN387" s="90" t="str">
        <f>+AN385</f>
        <v>48-XL</v>
      </c>
      <c r="AO387" s="87">
        <v>134</v>
      </c>
      <c r="AP387" s="88">
        <v>140</v>
      </c>
      <c r="AQ387" s="88">
        <v>146</v>
      </c>
      <c r="AR387" s="88">
        <v>153</v>
      </c>
      <c r="AS387" s="88">
        <v>159</v>
      </c>
      <c r="AT387" s="88">
        <v>166</v>
      </c>
      <c r="AU387" s="88">
        <v>172</v>
      </c>
      <c r="AV387" s="89">
        <v>179</v>
      </c>
    </row>
    <row r="388" spans="1:48">
      <c r="A388">
        <v>388</v>
      </c>
      <c r="B388" s="662"/>
      <c r="C388" s="664">
        <v>180</v>
      </c>
      <c r="D388" s="78" t="s">
        <v>133</v>
      </c>
      <c r="E388" s="83">
        <v>116</v>
      </c>
      <c r="F388" s="84">
        <v>115</v>
      </c>
      <c r="G388" s="84">
        <v>114</v>
      </c>
      <c r="H388" s="84">
        <v>113</v>
      </c>
      <c r="I388" s="84">
        <v>112</v>
      </c>
      <c r="J388" s="84">
        <v>111</v>
      </c>
      <c r="K388" s="84">
        <v>110</v>
      </c>
      <c r="L388" s="85">
        <v>110</v>
      </c>
      <c r="N388" s="662"/>
      <c r="O388" s="664">
        <f>+O386+10</f>
        <v>180</v>
      </c>
      <c r="P388" s="78" t="s">
        <v>133</v>
      </c>
      <c r="Q388" s="83">
        <v>116</v>
      </c>
      <c r="R388" s="84">
        <v>115</v>
      </c>
      <c r="S388" s="84">
        <v>114</v>
      </c>
      <c r="T388" s="84">
        <v>113</v>
      </c>
      <c r="U388" s="84">
        <v>112</v>
      </c>
      <c r="V388" s="84">
        <v>111</v>
      </c>
      <c r="W388" s="84">
        <v>110</v>
      </c>
      <c r="X388" s="85">
        <v>110</v>
      </c>
      <c r="Z388" s="662"/>
      <c r="AA388" s="664">
        <f>+AA386+10</f>
        <v>180</v>
      </c>
      <c r="AB388" s="78" t="s">
        <v>133</v>
      </c>
      <c r="AC388" s="83">
        <v>114.92282902654763</v>
      </c>
      <c r="AD388" s="84">
        <v>117</v>
      </c>
      <c r="AE388" s="84">
        <v>119</v>
      </c>
      <c r="AF388" s="84">
        <v>121</v>
      </c>
      <c r="AG388" s="84">
        <v>123</v>
      </c>
      <c r="AH388" s="84">
        <v>125</v>
      </c>
      <c r="AI388" s="84">
        <v>127</v>
      </c>
      <c r="AJ388" s="85">
        <v>130.06158766409291</v>
      </c>
      <c r="AL388" s="662"/>
      <c r="AM388" s="664">
        <f>+AM386+10</f>
        <v>180</v>
      </c>
      <c r="AN388" s="78" t="s">
        <v>133</v>
      </c>
      <c r="AO388" s="83">
        <v>115</v>
      </c>
      <c r="AP388" s="84">
        <v>121</v>
      </c>
      <c r="AQ388" s="84">
        <v>127</v>
      </c>
      <c r="AR388" s="84">
        <v>133</v>
      </c>
      <c r="AS388" s="84">
        <v>140</v>
      </c>
      <c r="AT388" s="84">
        <v>146</v>
      </c>
      <c r="AU388" s="84">
        <v>152</v>
      </c>
      <c r="AV388" s="85">
        <v>159</v>
      </c>
    </row>
    <row r="389" spans="1:48" ht="15" thickBot="1">
      <c r="A389">
        <v>389</v>
      </c>
      <c r="B389" s="662"/>
      <c r="C389" s="665"/>
      <c r="D389" s="82" t="s">
        <v>136</v>
      </c>
      <c r="E389" s="83">
        <v>116</v>
      </c>
      <c r="F389" s="84">
        <v>116</v>
      </c>
      <c r="G389" s="84">
        <v>116</v>
      </c>
      <c r="H389" s="84">
        <v>116</v>
      </c>
      <c r="I389" s="84">
        <v>116</v>
      </c>
      <c r="J389" s="84">
        <v>116</v>
      </c>
      <c r="K389" s="84">
        <v>116</v>
      </c>
      <c r="L389" s="85">
        <v>116</v>
      </c>
      <c r="N389" s="662"/>
      <c r="O389" s="665"/>
      <c r="P389" s="82" t="s">
        <v>136</v>
      </c>
      <c r="Q389" s="83">
        <v>116</v>
      </c>
      <c r="R389" s="84">
        <v>116</v>
      </c>
      <c r="S389" s="84">
        <v>116</v>
      </c>
      <c r="T389" s="84">
        <v>116</v>
      </c>
      <c r="U389" s="84">
        <v>116</v>
      </c>
      <c r="V389" s="84">
        <v>116</v>
      </c>
      <c r="W389" s="84">
        <v>116</v>
      </c>
      <c r="X389" s="85">
        <v>116</v>
      </c>
      <c r="Z389" s="662"/>
      <c r="AA389" s="665"/>
      <c r="AB389" s="82" t="s">
        <v>136</v>
      </c>
      <c r="AC389" s="83">
        <v>114.53341270285307</v>
      </c>
      <c r="AD389" s="84">
        <v>118</v>
      </c>
      <c r="AE389" s="84">
        <v>123</v>
      </c>
      <c r="AF389" s="84">
        <v>127</v>
      </c>
      <c r="AG389" s="84">
        <v>131</v>
      </c>
      <c r="AH389" s="84">
        <v>135</v>
      </c>
      <c r="AI389" s="84">
        <v>140</v>
      </c>
      <c r="AJ389" s="85">
        <v>144.43764461917937</v>
      </c>
      <c r="AL389" s="662"/>
      <c r="AM389" s="665"/>
      <c r="AN389" s="82" t="s">
        <v>136</v>
      </c>
      <c r="AO389" s="83">
        <v>121</v>
      </c>
      <c r="AP389" s="84">
        <v>128</v>
      </c>
      <c r="AQ389" s="84">
        <v>136</v>
      </c>
      <c r="AR389" s="84">
        <v>144</v>
      </c>
      <c r="AS389" s="84">
        <v>152</v>
      </c>
      <c r="AT389" s="84">
        <v>160</v>
      </c>
      <c r="AU389" s="84">
        <v>168</v>
      </c>
      <c r="AV389" s="85">
        <v>176</v>
      </c>
    </row>
    <row r="390" spans="1:48">
      <c r="A390">
        <v>390</v>
      </c>
      <c r="B390" s="662"/>
      <c r="C390" s="666">
        <v>190</v>
      </c>
      <c r="D390" s="86" t="s">
        <v>133</v>
      </c>
      <c r="E390" s="87">
        <v>116</v>
      </c>
      <c r="F390" s="88">
        <v>116</v>
      </c>
      <c r="G390" s="88">
        <v>116</v>
      </c>
      <c r="H390" s="88">
        <v>116</v>
      </c>
      <c r="I390" s="88">
        <v>116</v>
      </c>
      <c r="J390" s="88">
        <v>116</v>
      </c>
      <c r="K390" s="88">
        <v>116</v>
      </c>
      <c r="L390" s="89">
        <v>116</v>
      </c>
      <c r="N390" s="662"/>
      <c r="O390" s="666">
        <f>+O388+10</f>
        <v>190</v>
      </c>
      <c r="P390" s="86" t="str">
        <f>+P388</f>
        <v>48-X</v>
      </c>
      <c r="Q390" s="87">
        <v>116</v>
      </c>
      <c r="R390" s="88">
        <v>116</v>
      </c>
      <c r="S390" s="88">
        <v>116</v>
      </c>
      <c r="T390" s="88">
        <v>116</v>
      </c>
      <c r="U390" s="88">
        <v>116</v>
      </c>
      <c r="V390" s="88">
        <v>116</v>
      </c>
      <c r="W390" s="88">
        <v>116</v>
      </c>
      <c r="X390" s="89">
        <v>116</v>
      </c>
      <c r="Z390" s="662"/>
      <c r="AA390" s="666">
        <f>+AA388+10</f>
        <v>190</v>
      </c>
      <c r="AB390" s="86" t="str">
        <f>+AB388</f>
        <v>48-X</v>
      </c>
      <c r="AC390" s="87">
        <v>114.36439617203837</v>
      </c>
      <c r="AD390" s="88">
        <v>115</v>
      </c>
      <c r="AE390" s="88">
        <v>117</v>
      </c>
      <c r="AF390" s="88">
        <v>118</v>
      </c>
      <c r="AG390" s="88">
        <v>120</v>
      </c>
      <c r="AH390" s="88">
        <v>121</v>
      </c>
      <c r="AI390" s="88">
        <v>122</v>
      </c>
      <c r="AJ390" s="89">
        <v>124.42803961862126</v>
      </c>
      <c r="AL390" s="662"/>
      <c r="AM390" s="666">
        <f>+AM388+10</f>
        <v>190</v>
      </c>
      <c r="AN390" s="86" t="str">
        <f>+AN388</f>
        <v>48-X</v>
      </c>
      <c r="AO390" s="87">
        <v>114</v>
      </c>
      <c r="AP390" s="88">
        <v>119</v>
      </c>
      <c r="AQ390" s="88">
        <v>124</v>
      </c>
      <c r="AR390" s="88">
        <v>130</v>
      </c>
      <c r="AS390" s="88">
        <v>135</v>
      </c>
      <c r="AT390" s="88">
        <v>141</v>
      </c>
      <c r="AU390" s="88">
        <v>146</v>
      </c>
      <c r="AV390" s="89">
        <v>152</v>
      </c>
    </row>
    <row r="391" spans="1:48" ht="15" thickBot="1">
      <c r="A391">
        <v>391</v>
      </c>
      <c r="B391" s="662"/>
      <c r="C391" s="667"/>
      <c r="D391" s="90" t="s">
        <v>136</v>
      </c>
      <c r="E391" s="87">
        <v>116</v>
      </c>
      <c r="F391" s="88">
        <v>116</v>
      </c>
      <c r="G391" s="88">
        <v>116</v>
      </c>
      <c r="H391" s="88">
        <v>116</v>
      </c>
      <c r="I391" s="88">
        <v>116</v>
      </c>
      <c r="J391" s="88">
        <v>116</v>
      </c>
      <c r="K391" s="88">
        <v>116</v>
      </c>
      <c r="L391" s="89">
        <v>116</v>
      </c>
      <c r="N391" s="662"/>
      <c r="O391" s="667"/>
      <c r="P391" s="90" t="str">
        <f>+P389</f>
        <v>48-XL</v>
      </c>
      <c r="Q391" s="87">
        <v>116</v>
      </c>
      <c r="R391" s="88">
        <v>116</v>
      </c>
      <c r="S391" s="88">
        <v>116</v>
      </c>
      <c r="T391" s="88">
        <v>116</v>
      </c>
      <c r="U391" s="88">
        <v>116</v>
      </c>
      <c r="V391" s="88">
        <v>116</v>
      </c>
      <c r="W391" s="88">
        <v>116</v>
      </c>
      <c r="X391" s="89">
        <v>116</v>
      </c>
      <c r="Z391" s="662"/>
      <c r="AA391" s="667"/>
      <c r="AB391" s="90" t="str">
        <f>+AB389</f>
        <v>48-XL</v>
      </c>
      <c r="AC391" s="87">
        <v>114.61189160985391</v>
      </c>
      <c r="AD391" s="88">
        <v>117</v>
      </c>
      <c r="AE391" s="88">
        <v>119</v>
      </c>
      <c r="AF391" s="88">
        <v>122</v>
      </c>
      <c r="AG391" s="88">
        <v>124</v>
      </c>
      <c r="AH391" s="88">
        <v>127</v>
      </c>
      <c r="AI391" s="88">
        <v>129</v>
      </c>
      <c r="AJ391" s="89">
        <v>132.07880919789949</v>
      </c>
      <c r="AL391" s="662"/>
      <c r="AM391" s="667"/>
      <c r="AN391" s="90" t="str">
        <f>+AN389</f>
        <v>48-XL</v>
      </c>
      <c r="AO391" s="87">
        <v>115</v>
      </c>
      <c r="AP391" s="88">
        <v>121</v>
      </c>
      <c r="AQ391" s="88">
        <v>128</v>
      </c>
      <c r="AR391" s="88">
        <v>134</v>
      </c>
      <c r="AS391" s="88">
        <v>141</v>
      </c>
      <c r="AT391" s="88">
        <v>147</v>
      </c>
      <c r="AU391" s="88">
        <v>154</v>
      </c>
      <c r="AV391" s="89">
        <v>161</v>
      </c>
    </row>
    <row r="392" spans="1:48">
      <c r="A392">
        <v>392</v>
      </c>
      <c r="B392" s="662"/>
      <c r="C392" s="664">
        <v>200</v>
      </c>
      <c r="D392" s="78" t="s">
        <v>133</v>
      </c>
      <c r="E392" s="83">
        <v>116</v>
      </c>
      <c r="F392" s="84">
        <v>115</v>
      </c>
      <c r="G392" s="84">
        <v>115</v>
      </c>
      <c r="H392" s="84">
        <v>115</v>
      </c>
      <c r="I392" s="84">
        <v>115</v>
      </c>
      <c r="J392" s="84">
        <v>115</v>
      </c>
      <c r="K392" s="84">
        <v>115</v>
      </c>
      <c r="L392" s="85">
        <v>115</v>
      </c>
      <c r="N392" s="662"/>
      <c r="O392" s="664">
        <f>+O390+10</f>
        <v>200</v>
      </c>
      <c r="P392" s="78" t="s">
        <v>133</v>
      </c>
      <c r="Q392" s="83">
        <v>116</v>
      </c>
      <c r="R392" s="84">
        <v>115</v>
      </c>
      <c r="S392" s="84">
        <v>115</v>
      </c>
      <c r="T392" s="84">
        <v>115</v>
      </c>
      <c r="U392" s="84">
        <v>115</v>
      </c>
      <c r="V392" s="84">
        <v>115</v>
      </c>
      <c r="W392" s="84">
        <v>115</v>
      </c>
      <c r="X392" s="85">
        <v>115</v>
      </c>
      <c r="Z392" s="662"/>
      <c r="AA392" s="664">
        <f>+AA390+10</f>
        <v>200</v>
      </c>
      <c r="AB392" s="78" t="s">
        <v>133</v>
      </c>
      <c r="AC392" s="83">
        <v>116.40035004718453</v>
      </c>
      <c r="AD392" s="84">
        <v>116</v>
      </c>
      <c r="AE392" s="84">
        <v>116</v>
      </c>
      <c r="AF392" s="84">
        <v>115</v>
      </c>
      <c r="AG392" s="84">
        <v>115</v>
      </c>
      <c r="AH392" s="84">
        <v>115</v>
      </c>
      <c r="AI392" s="84">
        <v>115</v>
      </c>
      <c r="AJ392" s="85">
        <v>115.13544900212877</v>
      </c>
      <c r="AL392" s="662"/>
      <c r="AM392" s="664">
        <f>+AM390+10</f>
        <v>200</v>
      </c>
      <c r="AN392" s="78" t="s">
        <v>133</v>
      </c>
      <c r="AO392" s="83">
        <v>116</v>
      </c>
      <c r="AP392" s="84">
        <v>119</v>
      </c>
      <c r="AQ392" s="84">
        <v>122</v>
      </c>
      <c r="AR392" s="84">
        <v>125</v>
      </c>
      <c r="AS392" s="84">
        <v>128</v>
      </c>
      <c r="AT392" s="84">
        <v>131</v>
      </c>
      <c r="AU392" s="84">
        <v>134</v>
      </c>
      <c r="AV392" s="85">
        <v>137</v>
      </c>
    </row>
    <row r="393" spans="1:48" ht="15" thickBot="1">
      <c r="A393">
        <v>393</v>
      </c>
      <c r="B393" s="663"/>
      <c r="C393" s="665"/>
      <c r="D393" s="82" t="s">
        <v>136</v>
      </c>
      <c r="E393" s="189">
        <v>116</v>
      </c>
      <c r="F393" s="186">
        <v>115</v>
      </c>
      <c r="G393" s="186">
        <v>115</v>
      </c>
      <c r="H393" s="186">
        <v>115</v>
      </c>
      <c r="I393" s="186">
        <v>115</v>
      </c>
      <c r="J393" s="186">
        <v>115</v>
      </c>
      <c r="K393" s="186">
        <v>115</v>
      </c>
      <c r="L393" s="185">
        <v>115</v>
      </c>
      <c r="N393" s="663"/>
      <c r="O393" s="665"/>
      <c r="P393" s="82" t="s">
        <v>136</v>
      </c>
      <c r="Q393" s="189">
        <v>116</v>
      </c>
      <c r="R393" s="186">
        <v>115</v>
      </c>
      <c r="S393" s="186">
        <v>115</v>
      </c>
      <c r="T393" s="186">
        <v>115</v>
      </c>
      <c r="U393" s="186">
        <v>115</v>
      </c>
      <c r="V393" s="186">
        <v>115</v>
      </c>
      <c r="W393" s="186">
        <v>115</v>
      </c>
      <c r="X393" s="185">
        <v>115</v>
      </c>
      <c r="Z393" s="663"/>
      <c r="AA393" s="665"/>
      <c r="AB393" s="82" t="s">
        <v>136</v>
      </c>
      <c r="AC393" s="189">
        <v>116.73696086096402</v>
      </c>
      <c r="AD393" s="186">
        <v>117</v>
      </c>
      <c r="AE393" s="186">
        <v>117</v>
      </c>
      <c r="AF393" s="186">
        <v>118</v>
      </c>
      <c r="AG393" s="186">
        <v>118</v>
      </c>
      <c r="AH393" s="186">
        <v>118</v>
      </c>
      <c r="AI393" s="186">
        <v>119</v>
      </c>
      <c r="AJ393" s="185">
        <v>119.75352423872036</v>
      </c>
      <c r="AL393" s="663"/>
      <c r="AM393" s="665"/>
      <c r="AN393" s="82" t="s">
        <v>136</v>
      </c>
      <c r="AO393" s="189">
        <v>117</v>
      </c>
      <c r="AP393" s="186">
        <v>121</v>
      </c>
      <c r="AQ393" s="186">
        <v>125</v>
      </c>
      <c r="AR393" s="186">
        <v>129</v>
      </c>
      <c r="AS393" s="186">
        <v>133</v>
      </c>
      <c r="AT393" s="186">
        <v>137</v>
      </c>
      <c r="AU393" s="186">
        <v>141</v>
      </c>
      <c r="AV393" s="185">
        <v>146</v>
      </c>
    </row>
    <row r="394" spans="1:48">
      <c r="A394">
        <v>394</v>
      </c>
    </row>
    <row r="395" spans="1:48">
      <c r="A395">
        <v>395</v>
      </c>
    </row>
    <row r="396" spans="1:48">
      <c r="A396">
        <v>396</v>
      </c>
    </row>
    <row r="397" spans="1:48">
      <c r="A397">
        <v>397</v>
      </c>
    </row>
    <row r="398" spans="1:48">
      <c r="A398">
        <v>398</v>
      </c>
    </row>
    <row r="399" spans="1:48">
      <c r="A399">
        <v>399</v>
      </c>
    </row>
    <row r="400" spans="1:48" ht="15" thickBot="1">
      <c r="A400">
        <v>400</v>
      </c>
    </row>
    <row r="401" spans="1:48" ht="18.600000000000001" thickBot="1">
      <c r="A401">
        <v>401</v>
      </c>
      <c r="B401" s="649" t="s">
        <v>1112</v>
      </c>
      <c r="C401" s="650"/>
      <c r="D401" s="651"/>
      <c r="E401" s="649" t="s">
        <v>1134</v>
      </c>
      <c r="F401" s="650"/>
      <c r="G401" s="650"/>
      <c r="H401" s="650"/>
      <c r="I401" s="650"/>
      <c r="J401" s="650"/>
      <c r="K401" s="650"/>
      <c r="L401" s="651"/>
      <c r="N401" s="649" t="s">
        <v>1114</v>
      </c>
      <c r="O401" s="650"/>
      <c r="P401" s="651"/>
      <c r="Q401" s="649" t="s">
        <v>1134</v>
      </c>
      <c r="R401" s="650"/>
      <c r="S401" s="650"/>
      <c r="T401" s="650"/>
      <c r="U401" s="650"/>
      <c r="V401" s="650"/>
      <c r="W401" s="650"/>
      <c r="X401" s="651"/>
      <c r="Z401" s="649" t="s">
        <v>1115</v>
      </c>
      <c r="AA401" s="650"/>
      <c r="AB401" s="651"/>
      <c r="AC401" s="649" t="s">
        <v>1134</v>
      </c>
      <c r="AD401" s="650"/>
      <c r="AE401" s="650"/>
      <c r="AF401" s="650"/>
      <c r="AG401" s="650"/>
      <c r="AH401" s="650"/>
      <c r="AI401" s="650"/>
      <c r="AJ401" s="651"/>
      <c r="AL401" s="649" t="s">
        <v>1116</v>
      </c>
      <c r="AM401" s="650"/>
      <c r="AN401" s="651"/>
      <c r="AO401" s="649" t="s">
        <v>1134</v>
      </c>
      <c r="AP401" s="650"/>
      <c r="AQ401" s="650"/>
      <c r="AR401" s="650"/>
      <c r="AS401" s="650"/>
      <c r="AT401" s="650"/>
      <c r="AU401" s="650"/>
      <c r="AV401" s="651"/>
    </row>
    <row r="402" spans="1:48" ht="15.75" customHeight="1">
      <c r="A402">
        <v>402</v>
      </c>
      <c r="B402" s="652" t="s">
        <v>1129</v>
      </c>
      <c r="C402" s="652" t="s">
        <v>634</v>
      </c>
      <c r="D402" s="669" t="s">
        <v>1119</v>
      </c>
      <c r="E402" s="676" t="s">
        <v>1120</v>
      </c>
      <c r="F402" s="677"/>
      <c r="G402" s="677"/>
      <c r="H402" s="677"/>
      <c r="I402" s="677"/>
      <c r="J402" s="677"/>
      <c r="K402" s="677"/>
      <c r="L402" s="678"/>
      <c r="N402" s="652" t="s">
        <v>1129</v>
      </c>
      <c r="O402" s="652" t="s">
        <v>634</v>
      </c>
      <c r="P402" s="669" t="s">
        <v>1119</v>
      </c>
      <c r="Q402" s="676" t="s">
        <v>1120</v>
      </c>
      <c r="R402" s="677"/>
      <c r="S402" s="677"/>
      <c r="T402" s="677"/>
      <c r="U402" s="677"/>
      <c r="V402" s="677"/>
      <c r="W402" s="677"/>
      <c r="X402" s="678"/>
      <c r="Z402" s="652" t="s">
        <v>1129</v>
      </c>
      <c r="AA402" s="652" t="s">
        <v>634</v>
      </c>
      <c r="AB402" s="669" t="s">
        <v>1119</v>
      </c>
      <c r="AC402" s="676" t="s">
        <v>1120</v>
      </c>
      <c r="AD402" s="677"/>
      <c r="AE402" s="677"/>
      <c r="AF402" s="677"/>
      <c r="AG402" s="677"/>
      <c r="AH402" s="677"/>
      <c r="AI402" s="677"/>
      <c r="AJ402" s="678"/>
      <c r="AL402" s="652" t="s">
        <v>1129</v>
      </c>
      <c r="AM402" s="652" t="s">
        <v>634</v>
      </c>
      <c r="AN402" s="669" t="s">
        <v>1119</v>
      </c>
      <c r="AO402" s="676" t="s">
        <v>1120</v>
      </c>
      <c r="AP402" s="677"/>
      <c r="AQ402" s="677"/>
      <c r="AR402" s="677"/>
      <c r="AS402" s="677"/>
      <c r="AT402" s="677"/>
      <c r="AU402" s="677"/>
      <c r="AV402" s="678"/>
    </row>
    <row r="403" spans="1:48" ht="15" customHeight="1" thickBot="1">
      <c r="A403">
        <v>403</v>
      </c>
      <c r="B403" s="668"/>
      <c r="C403" s="668"/>
      <c r="D403" s="670"/>
      <c r="E403" s="679"/>
      <c r="F403" s="680"/>
      <c r="G403" s="680"/>
      <c r="H403" s="680"/>
      <c r="I403" s="680"/>
      <c r="J403" s="680"/>
      <c r="K403" s="680"/>
      <c r="L403" s="681"/>
      <c r="N403" s="668"/>
      <c r="O403" s="668"/>
      <c r="P403" s="670"/>
      <c r="Q403" s="679"/>
      <c r="R403" s="680"/>
      <c r="S403" s="680"/>
      <c r="T403" s="680"/>
      <c r="U403" s="680"/>
      <c r="V403" s="680"/>
      <c r="W403" s="680"/>
      <c r="X403" s="681"/>
      <c r="Z403" s="668"/>
      <c r="AA403" s="668"/>
      <c r="AB403" s="670"/>
      <c r="AC403" s="679"/>
      <c r="AD403" s="680"/>
      <c r="AE403" s="680"/>
      <c r="AF403" s="680"/>
      <c r="AG403" s="680"/>
      <c r="AH403" s="680"/>
      <c r="AI403" s="680"/>
      <c r="AJ403" s="681"/>
      <c r="AL403" s="668"/>
      <c r="AM403" s="668"/>
      <c r="AN403" s="670"/>
      <c r="AO403" s="679"/>
      <c r="AP403" s="680"/>
      <c r="AQ403" s="680"/>
      <c r="AR403" s="680"/>
      <c r="AS403" s="680"/>
      <c r="AT403" s="680"/>
      <c r="AU403" s="680"/>
      <c r="AV403" s="681"/>
    </row>
    <row r="404" spans="1:48" ht="15" thickBot="1">
      <c r="A404">
        <v>404</v>
      </c>
      <c r="B404" s="653"/>
      <c r="C404" s="653"/>
      <c r="D404" s="671"/>
      <c r="E404" s="75">
        <v>0</v>
      </c>
      <c r="F404" s="76">
        <v>500</v>
      </c>
      <c r="G404" s="76">
        <v>1000</v>
      </c>
      <c r="H404" s="76">
        <v>1500</v>
      </c>
      <c r="I404" s="76">
        <v>2000</v>
      </c>
      <c r="J404" s="76">
        <v>2500</v>
      </c>
      <c r="K404" s="76">
        <v>3000</v>
      </c>
      <c r="L404" s="77">
        <v>3500</v>
      </c>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1141</v>
      </c>
      <c r="C405" s="664">
        <v>100</v>
      </c>
      <c r="D405" s="78" t="s">
        <v>133</v>
      </c>
      <c r="E405" s="94">
        <v>1.79</v>
      </c>
      <c r="F405" s="95">
        <v>1.82</v>
      </c>
      <c r="G405" s="95">
        <v>1.86</v>
      </c>
      <c r="H405" s="95">
        <v>1.89</v>
      </c>
      <c r="I405" s="95">
        <v>1.93</v>
      </c>
      <c r="J405" s="95">
        <v>1.96</v>
      </c>
      <c r="K405" s="95">
        <v>2</v>
      </c>
      <c r="L405" s="96">
        <v>2.04</v>
      </c>
      <c r="N405" s="661" t="s">
        <v>1141</v>
      </c>
      <c r="O405" s="664">
        <v>100</v>
      </c>
      <c r="P405" s="78" t="s">
        <v>133</v>
      </c>
      <c r="Q405" s="94">
        <v>1.79</v>
      </c>
      <c r="R405" s="95">
        <v>1.82</v>
      </c>
      <c r="S405" s="95">
        <v>1.86</v>
      </c>
      <c r="T405" s="95">
        <v>1.89</v>
      </c>
      <c r="U405" s="95">
        <v>1.93</v>
      </c>
      <c r="V405" s="95">
        <v>1.96</v>
      </c>
      <c r="W405" s="95">
        <v>2</v>
      </c>
      <c r="X405" s="96">
        <v>2.04</v>
      </c>
      <c r="Z405" s="661" t="s">
        <v>1141</v>
      </c>
      <c r="AA405" s="664">
        <v>100</v>
      </c>
      <c r="AB405" s="78" t="s">
        <v>133</v>
      </c>
      <c r="AC405" s="94">
        <v>1.79</v>
      </c>
      <c r="AD405" s="95">
        <v>1.82</v>
      </c>
      <c r="AE405" s="95">
        <v>1.86</v>
      </c>
      <c r="AF405" s="95">
        <v>1.89</v>
      </c>
      <c r="AG405" s="95">
        <v>1.93</v>
      </c>
      <c r="AH405" s="95">
        <v>1.96</v>
      </c>
      <c r="AI405" s="95">
        <v>2</v>
      </c>
      <c r="AJ405" s="96">
        <v>2.04</v>
      </c>
      <c r="AL405" s="661" t="s">
        <v>1141</v>
      </c>
      <c r="AM405" s="664">
        <v>100</v>
      </c>
      <c r="AN405" s="78" t="s">
        <v>133</v>
      </c>
      <c r="AO405" s="94">
        <v>1.66</v>
      </c>
      <c r="AP405" s="95">
        <v>1.66</v>
      </c>
      <c r="AQ405" s="95">
        <v>1.66</v>
      </c>
      <c r="AR405" s="95">
        <v>1.66</v>
      </c>
      <c r="AS405" s="95">
        <v>1.66</v>
      </c>
      <c r="AT405" s="95">
        <v>1.66</v>
      </c>
      <c r="AU405" s="95">
        <v>1.66</v>
      </c>
      <c r="AV405" s="96">
        <v>1.66</v>
      </c>
    </row>
    <row r="406" spans="1:48" ht="15" thickBot="1">
      <c r="A406">
        <v>406</v>
      </c>
      <c r="B406" s="662"/>
      <c r="C406" s="665"/>
      <c r="D406" s="82" t="s">
        <v>136</v>
      </c>
      <c r="E406" s="97">
        <v>1.94</v>
      </c>
      <c r="F406" s="98">
        <v>1.96</v>
      </c>
      <c r="G406" s="98">
        <v>1.99</v>
      </c>
      <c r="H406" s="98">
        <v>2.0099999999999998</v>
      </c>
      <c r="I406" s="98">
        <v>2.04</v>
      </c>
      <c r="J406" s="98">
        <v>2.06</v>
      </c>
      <c r="K406" s="98">
        <v>2.09</v>
      </c>
      <c r="L406" s="99">
        <v>2.12</v>
      </c>
      <c r="N406" s="662"/>
      <c r="O406" s="665"/>
      <c r="P406" s="82" t="s">
        <v>136</v>
      </c>
      <c r="Q406" s="97">
        <v>1.94</v>
      </c>
      <c r="R406" s="98">
        <v>1.96</v>
      </c>
      <c r="S406" s="98">
        <v>1.99</v>
      </c>
      <c r="T406" s="98">
        <v>2.0099999999999998</v>
      </c>
      <c r="U406" s="98">
        <v>2.04</v>
      </c>
      <c r="V406" s="98">
        <v>2.06</v>
      </c>
      <c r="W406" s="98">
        <v>2.09</v>
      </c>
      <c r="X406" s="99">
        <v>2.12</v>
      </c>
      <c r="Z406" s="662"/>
      <c r="AA406" s="665"/>
      <c r="AB406" s="82" t="s">
        <v>136</v>
      </c>
      <c r="AC406" s="97">
        <v>1.9</v>
      </c>
      <c r="AD406" s="98">
        <v>1.9</v>
      </c>
      <c r="AE406" s="98">
        <v>1.91</v>
      </c>
      <c r="AF406" s="98">
        <v>1.91</v>
      </c>
      <c r="AG406" s="98">
        <v>1.92</v>
      </c>
      <c r="AH406" s="98">
        <v>1.92</v>
      </c>
      <c r="AI406" s="98">
        <v>1.93</v>
      </c>
      <c r="AJ406" s="99">
        <v>1.94</v>
      </c>
      <c r="AL406" s="662"/>
      <c r="AM406" s="665"/>
      <c r="AN406" s="82" t="s">
        <v>136</v>
      </c>
      <c r="AO406" s="97">
        <v>1.56</v>
      </c>
      <c r="AP406" s="98">
        <v>1.56</v>
      </c>
      <c r="AQ406" s="98">
        <v>1.56</v>
      </c>
      <c r="AR406" s="98">
        <v>1.56</v>
      </c>
      <c r="AS406" s="98">
        <v>1.56</v>
      </c>
      <c r="AT406" s="98">
        <v>1.56</v>
      </c>
      <c r="AU406" s="98">
        <v>1.56</v>
      </c>
      <c r="AV406" s="99">
        <v>1.56</v>
      </c>
    </row>
    <row r="407" spans="1:48">
      <c r="A407">
        <v>407</v>
      </c>
      <c r="B407" s="662"/>
      <c r="C407" s="666">
        <v>110</v>
      </c>
      <c r="D407" s="86" t="s">
        <v>133</v>
      </c>
      <c r="E407" s="100">
        <v>1.69</v>
      </c>
      <c r="F407" s="101">
        <v>1.72</v>
      </c>
      <c r="G407" s="101">
        <v>1.75</v>
      </c>
      <c r="H407" s="101">
        <v>1.79</v>
      </c>
      <c r="I407" s="101">
        <v>1.82</v>
      </c>
      <c r="J407" s="101">
        <v>1.86</v>
      </c>
      <c r="K407" s="101">
        <v>1.89</v>
      </c>
      <c r="L407" s="102">
        <v>1.93</v>
      </c>
      <c r="N407" s="662"/>
      <c r="O407" s="666">
        <v>110</v>
      </c>
      <c r="P407" s="86" t="str">
        <f>+P405</f>
        <v>48-X</v>
      </c>
      <c r="Q407" s="100">
        <v>1.69</v>
      </c>
      <c r="R407" s="101">
        <v>1.72</v>
      </c>
      <c r="S407" s="101">
        <v>1.75</v>
      </c>
      <c r="T407" s="101">
        <v>1.79</v>
      </c>
      <c r="U407" s="101">
        <v>1.82</v>
      </c>
      <c r="V407" s="101">
        <v>1.86</v>
      </c>
      <c r="W407" s="101">
        <v>1.89</v>
      </c>
      <c r="X407" s="102">
        <v>1.93</v>
      </c>
      <c r="Z407" s="662"/>
      <c r="AA407" s="666">
        <v>110</v>
      </c>
      <c r="AB407" s="86" t="str">
        <f>+AB405</f>
        <v>48-X</v>
      </c>
      <c r="AC407" s="100">
        <v>1.68</v>
      </c>
      <c r="AD407" s="101">
        <v>1.71</v>
      </c>
      <c r="AE407" s="101">
        <v>1.75</v>
      </c>
      <c r="AF407" s="101">
        <v>1.78</v>
      </c>
      <c r="AG407" s="101">
        <v>1.82</v>
      </c>
      <c r="AH407" s="101">
        <v>1.85</v>
      </c>
      <c r="AI407" s="101">
        <v>1.89</v>
      </c>
      <c r="AJ407" s="102">
        <v>1.93</v>
      </c>
      <c r="AL407" s="662"/>
      <c r="AM407" s="666">
        <v>110</v>
      </c>
      <c r="AN407" s="86" t="str">
        <f>+AN405</f>
        <v>48-X</v>
      </c>
      <c r="AO407" s="100">
        <v>1.66</v>
      </c>
      <c r="AP407" s="101">
        <v>1.66</v>
      </c>
      <c r="AQ407" s="101">
        <v>1.66</v>
      </c>
      <c r="AR407" s="101">
        <v>1.66</v>
      </c>
      <c r="AS407" s="101">
        <v>1.66</v>
      </c>
      <c r="AT407" s="101">
        <v>1.66</v>
      </c>
      <c r="AU407" s="101">
        <v>1.66</v>
      </c>
      <c r="AV407" s="102">
        <v>1.66</v>
      </c>
    </row>
    <row r="408" spans="1:48" ht="15" thickBot="1">
      <c r="A408">
        <v>408</v>
      </c>
      <c r="B408" s="662"/>
      <c r="C408" s="667"/>
      <c r="D408" s="90" t="s">
        <v>136</v>
      </c>
      <c r="E408" s="100">
        <v>1.84</v>
      </c>
      <c r="F408" s="101">
        <v>1.86</v>
      </c>
      <c r="G408" s="101">
        <v>1.89</v>
      </c>
      <c r="H408" s="101">
        <v>1.92</v>
      </c>
      <c r="I408" s="101">
        <v>1.95</v>
      </c>
      <c r="J408" s="101">
        <v>1.98</v>
      </c>
      <c r="K408" s="101">
        <v>2.0099999999999998</v>
      </c>
      <c r="L408" s="102">
        <v>2.04</v>
      </c>
      <c r="N408" s="662"/>
      <c r="O408" s="667"/>
      <c r="P408" s="90" t="str">
        <f>+P406</f>
        <v>48-XL</v>
      </c>
      <c r="Q408" s="100">
        <v>1.84</v>
      </c>
      <c r="R408" s="101">
        <v>1.86</v>
      </c>
      <c r="S408" s="101">
        <v>1.89</v>
      </c>
      <c r="T408" s="101">
        <v>1.92</v>
      </c>
      <c r="U408" s="101">
        <v>1.95</v>
      </c>
      <c r="V408" s="101">
        <v>1.98</v>
      </c>
      <c r="W408" s="101">
        <v>2.0099999999999998</v>
      </c>
      <c r="X408" s="102">
        <v>2.04</v>
      </c>
      <c r="Z408" s="662"/>
      <c r="AA408" s="667"/>
      <c r="AB408" s="90" t="str">
        <f>+AB406</f>
        <v>48-XL</v>
      </c>
      <c r="AC408" s="100">
        <v>1.85</v>
      </c>
      <c r="AD408" s="101">
        <v>1.86</v>
      </c>
      <c r="AE408" s="101">
        <v>1.87</v>
      </c>
      <c r="AF408" s="101">
        <v>1.88</v>
      </c>
      <c r="AG408" s="101">
        <v>1.9</v>
      </c>
      <c r="AH408" s="101">
        <v>1.91</v>
      </c>
      <c r="AI408" s="101">
        <v>1.92</v>
      </c>
      <c r="AJ408" s="102">
        <v>1.94</v>
      </c>
      <c r="AL408" s="662"/>
      <c r="AM408" s="667"/>
      <c r="AN408" s="90" t="str">
        <f>+AN406</f>
        <v>48-XL</v>
      </c>
      <c r="AO408" s="100">
        <v>1.56</v>
      </c>
      <c r="AP408" s="101">
        <v>1.56</v>
      </c>
      <c r="AQ408" s="101">
        <v>1.56</v>
      </c>
      <c r="AR408" s="101">
        <v>1.56</v>
      </c>
      <c r="AS408" s="101">
        <v>1.56</v>
      </c>
      <c r="AT408" s="101">
        <v>1.56</v>
      </c>
      <c r="AU408" s="101">
        <v>1.56</v>
      </c>
      <c r="AV408" s="102">
        <v>1.56</v>
      </c>
    </row>
    <row r="409" spans="1:48">
      <c r="A409">
        <v>409</v>
      </c>
      <c r="B409" s="662"/>
      <c r="C409" s="664">
        <v>120</v>
      </c>
      <c r="D409" s="78" t="s">
        <v>133</v>
      </c>
      <c r="E409" s="97">
        <v>1.59</v>
      </c>
      <c r="F409" s="98">
        <v>1.62</v>
      </c>
      <c r="G409" s="98">
        <v>1.65</v>
      </c>
      <c r="H409" s="98">
        <v>1.69</v>
      </c>
      <c r="I409" s="98">
        <v>1.72</v>
      </c>
      <c r="J409" s="98">
        <v>1.76</v>
      </c>
      <c r="K409" s="98">
        <v>1.79</v>
      </c>
      <c r="L409" s="99">
        <v>1.83</v>
      </c>
      <c r="N409" s="662"/>
      <c r="O409" s="664">
        <f>+O407+10</f>
        <v>120</v>
      </c>
      <c r="P409" s="78" t="s">
        <v>133</v>
      </c>
      <c r="Q409" s="97">
        <v>1.59</v>
      </c>
      <c r="R409" s="98">
        <v>1.62</v>
      </c>
      <c r="S409" s="98">
        <v>1.65</v>
      </c>
      <c r="T409" s="98">
        <v>1.69</v>
      </c>
      <c r="U409" s="98">
        <v>1.72</v>
      </c>
      <c r="V409" s="98">
        <v>1.76</v>
      </c>
      <c r="W409" s="98">
        <v>1.79</v>
      </c>
      <c r="X409" s="99">
        <v>1.83</v>
      </c>
      <c r="Z409" s="662"/>
      <c r="AA409" s="664">
        <f>+AA407+10</f>
        <v>120</v>
      </c>
      <c r="AB409" s="78" t="s">
        <v>133</v>
      </c>
      <c r="AC409" s="97">
        <v>1.59</v>
      </c>
      <c r="AD409" s="98">
        <v>1.62</v>
      </c>
      <c r="AE409" s="98">
        <v>1.65</v>
      </c>
      <c r="AF409" s="98">
        <v>1.69</v>
      </c>
      <c r="AG409" s="98">
        <v>1.72</v>
      </c>
      <c r="AH409" s="98">
        <v>1.76</v>
      </c>
      <c r="AI409" s="98">
        <v>1.79</v>
      </c>
      <c r="AJ409" s="99">
        <v>1.83</v>
      </c>
      <c r="AL409" s="662"/>
      <c r="AM409" s="664">
        <f>+AM407+10</f>
        <v>120</v>
      </c>
      <c r="AN409" s="78" t="s">
        <v>133</v>
      </c>
      <c r="AO409" s="97">
        <v>1.59</v>
      </c>
      <c r="AP409" s="98">
        <v>1.6</v>
      </c>
      <c r="AQ409" s="98">
        <v>1.61</v>
      </c>
      <c r="AR409" s="98">
        <v>1.62</v>
      </c>
      <c r="AS409" s="98">
        <v>1.63</v>
      </c>
      <c r="AT409" s="98">
        <v>1.64</v>
      </c>
      <c r="AU409" s="98">
        <v>1.65</v>
      </c>
      <c r="AV409" s="99">
        <v>1.66</v>
      </c>
    </row>
    <row r="410" spans="1:48" ht="15" thickBot="1">
      <c r="A410">
        <v>410</v>
      </c>
      <c r="B410" s="662"/>
      <c r="C410" s="665"/>
      <c r="D410" s="82" t="s">
        <v>136</v>
      </c>
      <c r="E410" s="97">
        <v>1.75</v>
      </c>
      <c r="F410" s="98">
        <v>1.78</v>
      </c>
      <c r="G410" s="98">
        <v>1.81</v>
      </c>
      <c r="H410" s="98">
        <v>1.84</v>
      </c>
      <c r="I410" s="98">
        <v>1.87</v>
      </c>
      <c r="J410" s="98">
        <v>1.9</v>
      </c>
      <c r="K410" s="98">
        <v>1.93</v>
      </c>
      <c r="L410" s="99">
        <v>1.97</v>
      </c>
      <c r="N410" s="662"/>
      <c r="O410" s="665"/>
      <c r="P410" s="82" t="s">
        <v>136</v>
      </c>
      <c r="Q410" s="97">
        <v>1.75</v>
      </c>
      <c r="R410" s="98">
        <v>1.78</v>
      </c>
      <c r="S410" s="98">
        <v>1.81</v>
      </c>
      <c r="T410" s="98">
        <v>1.84</v>
      </c>
      <c r="U410" s="98">
        <v>1.87</v>
      </c>
      <c r="V410" s="98">
        <v>1.9</v>
      </c>
      <c r="W410" s="98">
        <v>1.93</v>
      </c>
      <c r="X410" s="99">
        <v>1.97</v>
      </c>
      <c r="Z410" s="662"/>
      <c r="AA410" s="665"/>
      <c r="AB410" s="82" t="s">
        <v>136</v>
      </c>
      <c r="AC410" s="97">
        <v>1.74</v>
      </c>
      <c r="AD410" s="98">
        <v>1.76</v>
      </c>
      <c r="AE410" s="98">
        <v>1.79</v>
      </c>
      <c r="AF410" s="98">
        <v>1.82</v>
      </c>
      <c r="AG410" s="98">
        <v>1.85</v>
      </c>
      <c r="AH410" s="98">
        <v>1.88</v>
      </c>
      <c r="AI410" s="98">
        <v>1.91</v>
      </c>
      <c r="AJ410" s="99">
        <v>1.94</v>
      </c>
      <c r="AL410" s="662"/>
      <c r="AM410" s="665"/>
      <c r="AN410" s="82" t="s">
        <v>136</v>
      </c>
      <c r="AO410" s="97">
        <v>1.56</v>
      </c>
      <c r="AP410" s="98">
        <v>1.56</v>
      </c>
      <c r="AQ410" s="98">
        <v>1.56</v>
      </c>
      <c r="AR410" s="98">
        <v>1.56</v>
      </c>
      <c r="AS410" s="98">
        <v>1.56</v>
      </c>
      <c r="AT410" s="98">
        <v>1.56</v>
      </c>
      <c r="AU410" s="98">
        <v>1.56</v>
      </c>
      <c r="AV410" s="99">
        <v>1.56</v>
      </c>
    </row>
    <row r="411" spans="1:48">
      <c r="A411">
        <v>411</v>
      </c>
      <c r="B411" s="662"/>
      <c r="C411" s="666">
        <v>130</v>
      </c>
      <c r="D411" s="86" t="s">
        <v>133</v>
      </c>
      <c r="E411" s="100">
        <v>1.5</v>
      </c>
      <c r="F411" s="101">
        <v>1.53</v>
      </c>
      <c r="G411" s="101">
        <v>1.56</v>
      </c>
      <c r="H411" s="101">
        <v>1.6</v>
      </c>
      <c r="I411" s="101">
        <v>1.63</v>
      </c>
      <c r="J411" s="101">
        <v>1.67</v>
      </c>
      <c r="K411" s="101">
        <v>1.7</v>
      </c>
      <c r="L411" s="102">
        <v>1.74</v>
      </c>
      <c r="N411" s="662"/>
      <c r="O411" s="666">
        <f>+O409+10</f>
        <v>130</v>
      </c>
      <c r="P411" s="86" t="str">
        <f>+P409</f>
        <v>48-X</v>
      </c>
      <c r="Q411" s="100">
        <v>1.5</v>
      </c>
      <c r="R411" s="101">
        <v>1.53</v>
      </c>
      <c r="S411" s="101">
        <v>1.56</v>
      </c>
      <c r="T411" s="101">
        <v>1.6</v>
      </c>
      <c r="U411" s="101">
        <v>1.63</v>
      </c>
      <c r="V411" s="101">
        <v>1.67</v>
      </c>
      <c r="W411" s="101">
        <v>1.7</v>
      </c>
      <c r="X411" s="102">
        <v>1.74</v>
      </c>
      <c r="Z411" s="662"/>
      <c r="AA411" s="666">
        <f>+AA409+10</f>
        <v>130</v>
      </c>
      <c r="AB411" s="86" t="str">
        <f>+AB409</f>
        <v>48-X</v>
      </c>
      <c r="AC411" s="100">
        <v>1.5</v>
      </c>
      <c r="AD411" s="101">
        <v>1.53</v>
      </c>
      <c r="AE411" s="101">
        <v>1.56</v>
      </c>
      <c r="AF411" s="101">
        <v>1.59</v>
      </c>
      <c r="AG411" s="101">
        <v>1.63</v>
      </c>
      <c r="AH411" s="101">
        <v>1.66</v>
      </c>
      <c r="AI411" s="101">
        <v>1.69</v>
      </c>
      <c r="AJ411" s="102">
        <v>1.73</v>
      </c>
      <c r="AL411" s="662"/>
      <c r="AM411" s="666">
        <f>+AM409+10</f>
        <v>130</v>
      </c>
      <c r="AN411" s="86" t="str">
        <f>+AN409</f>
        <v>48-X</v>
      </c>
      <c r="AO411" s="100">
        <v>1.5</v>
      </c>
      <c r="AP411" s="101">
        <v>1.52</v>
      </c>
      <c r="AQ411" s="101">
        <v>1.54</v>
      </c>
      <c r="AR411" s="101">
        <v>1.56</v>
      </c>
      <c r="AS411" s="101">
        <v>1.59</v>
      </c>
      <c r="AT411" s="101">
        <v>1.61</v>
      </c>
      <c r="AU411" s="101">
        <v>1.63</v>
      </c>
      <c r="AV411" s="102">
        <v>1.66</v>
      </c>
    </row>
    <row r="412" spans="1:48" ht="15" thickBot="1">
      <c r="A412">
        <v>412</v>
      </c>
      <c r="B412" s="662"/>
      <c r="C412" s="667"/>
      <c r="D412" s="90" t="s">
        <v>136</v>
      </c>
      <c r="E412" s="100">
        <v>1.63</v>
      </c>
      <c r="F412" s="101">
        <v>1.66</v>
      </c>
      <c r="G412" s="101">
        <v>1.7</v>
      </c>
      <c r="H412" s="101">
        <v>1.74</v>
      </c>
      <c r="I412" s="101">
        <v>1.78</v>
      </c>
      <c r="J412" s="101">
        <v>1.82</v>
      </c>
      <c r="K412" s="101">
        <v>1.86</v>
      </c>
      <c r="L412" s="102">
        <v>1.9</v>
      </c>
      <c r="N412" s="662"/>
      <c r="O412" s="667"/>
      <c r="P412" s="90" t="str">
        <f>+P410</f>
        <v>48-XL</v>
      </c>
      <c r="Q412" s="100">
        <v>1.63</v>
      </c>
      <c r="R412" s="101">
        <v>1.66</v>
      </c>
      <c r="S412" s="101">
        <v>1.7</v>
      </c>
      <c r="T412" s="101">
        <v>1.74</v>
      </c>
      <c r="U412" s="101">
        <v>1.78</v>
      </c>
      <c r="V412" s="101">
        <v>1.82</v>
      </c>
      <c r="W412" s="101">
        <v>1.86</v>
      </c>
      <c r="X412" s="102">
        <v>1.9</v>
      </c>
      <c r="Z412" s="662"/>
      <c r="AA412" s="667"/>
      <c r="AB412" s="90" t="str">
        <f>+AB410</f>
        <v>48-XL</v>
      </c>
      <c r="AC412" s="100">
        <v>1.62</v>
      </c>
      <c r="AD412" s="101">
        <v>1.66</v>
      </c>
      <c r="AE412" s="101">
        <v>1.7</v>
      </c>
      <c r="AF412" s="101">
        <v>1.74</v>
      </c>
      <c r="AG412" s="101">
        <v>1.78</v>
      </c>
      <c r="AH412" s="101">
        <v>1.82</v>
      </c>
      <c r="AI412" s="101">
        <v>1.86</v>
      </c>
      <c r="AJ412" s="102">
        <v>1.9</v>
      </c>
      <c r="AL412" s="662"/>
      <c r="AM412" s="667"/>
      <c r="AN412" s="90" t="str">
        <f>+AN410</f>
        <v>48-XL</v>
      </c>
      <c r="AO412" s="100">
        <v>1.56</v>
      </c>
      <c r="AP412" s="101">
        <v>1.56</v>
      </c>
      <c r="AQ412" s="101">
        <v>1.56</v>
      </c>
      <c r="AR412" s="101">
        <v>1.56</v>
      </c>
      <c r="AS412" s="101">
        <v>1.56</v>
      </c>
      <c r="AT412" s="101">
        <v>1.56</v>
      </c>
      <c r="AU412" s="101">
        <v>1.56</v>
      </c>
      <c r="AV412" s="102">
        <v>1.56</v>
      </c>
    </row>
    <row r="413" spans="1:48">
      <c r="A413">
        <v>413</v>
      </c>
      <c r="B413" s="662"/>
      <c r="C413" s="664">
        <v>140</v>
      </c>
      <c r="D413" s="78" t="s">
        <v>133</v>
      </c>
      <c r="E413" s="97">
        <v>1.4</v>
      </c>
      <c r="F413" s="98">
        <v>1.43</v>
      </c>
      <c r="G413" s="98">
        <v>1.47</v>
      </c>
      <c r="H413" s="98">
        <v>1.51</v>
      </c>
      <c r="I413" s="98">
        <v>1.54</v>
      </c>
      <c r="J413" s="98">
        <v>1.58</v>
      </c>
      <c r="K413" s="98">
        <v>1.62</v>
      </c>
      <c r="L413" s="99">
        <v>1.66</v>
      </c>
      <c r="N413" s="662"/>
      <c r="O413" s="664">
        <f>+O411+10</f>
        <v>140</v>
      </c>
      <c r="P413" s="78" t="s">
        <v>133</v>
      </c>
      <c r="Q413" s="97">
        <v>1.4</v>
      </c>
      <c r="R413" s="98">
        <v>1.43</v>
      </c>
      <c r="S413" s="98">
        <v>1.47</v>
      </c>
      <c r="T413" s="98">
        <v>1.51</v>
      </c>
      <c r="U413" s="98">
        <v>1.54</v>
      </c>
      <c r="V413" s="98">
        <v>1.58</v>
      </c>
      <c r="W413" s="98">
        <v>1.62</v>
      </c>
      <c r="X413" s="99">
        <v>1.66</v>
      </c>
      <c r="Z413" s="662"/>
      <c r="AA413" s="664">
        <f>+AA411+10</f>
        <v>140</v>
      </c>
      <c r="AB413" s="78" t="s">
        <v>133</v>
      </c>
      <c r="AC413" s="97">
        <v>1.4</v>
      </c>
      <c r="AD413" s="98">
        <v>1.43</v>
      </c>
      <c r="AE413" s="98">
        <v>1.47</v>
      </c>
      <c r="AF413" s="98">
        <v>1.5</v>
      </c>
      <c r="AG413" s="98">
        <v>1.54</v>
      </c>
      <c r="AH413" s="98">
        <v>1.57</v>
      </c>
      <c r="AI413" s="98">
        <v>1.61</v>
      </c>
      <c r="AJ413" s="99">
        <v>1.65</v>
      </c>
      <c r="AL413" s="662"/>
      <c r="AM413" s="664">
        <f>+AM411+10</f>
        <v>140</v>
      </c>
      <c r="AN413" s="78" t="s">
        <v>133</v>
      </c>
      <c r="AO413" s="97">
        <v>1.4</v>
      </c>
      <c r="AP413" s="98">
        <v>1.43</v>
      </c>
      <c r="AQ413" s="98">
        <v>1.47</v>
      </c>
      <c r="AR413" s="98">
        <v>1.5</v>
      </c>
      <c r="AS413" s="98">
        <v>1.54</v>
      </c>
      <c r="AT413" s="98">
        <v>1.57</v>
      </c>
      <c r="AU413" s="98">
        <v>1.61</v>
      </c>
      <c r="AV413" s="99">
        <v>1.65</v>
      </c>
    </row>
    <row r="414" spans="1:48" ht="15" thickBot="1">
      <c r="A414">
        <v>414</v>
      </c>
      <c r="B414" s="662"/>
      <c r="C414" s="665"/>
      <c r="D414" s="82" t="s">
        <v>136</v>
      </c>
      <c r="E414" s="97">
        <v>1.4</v>
      </c>
      <c r="F414" s="98">
        <v>1.46</v>
      </c>
      <c r="G414" s="98">
        <v>1.52</v>
      </c>
      <c r="H414" s="98">
        <v>1.58</v>
      </c>
      <c r="I414" s="98">
        <v>1.64</v>
      </c>
      <c r="J414" s="98">
        <v>1.7</v>
      </c>
      <c r="K414" s="98">
        <v>1.76</v>
      </c>
      <c r="L414" s="99">
        <v>1.82</v>
      </c>
      <c r="N414" s="662"/>
      <c r="O414" s="665"/>
      <c r="P414" s="82" t="s">
        <v>136</v>
      </c>
      <c r="Q414" s="97">
        <v>1.4</v>
      </c>
      <c r="R414" s="98">
        <v>1.46</v>
      </c>
      <c r="S414" s="98">
        <v>1.52</v>
      </c>
      <c r="T414" s="98">
        <v>1.58</v>
      </c>
      <c r="U414" s="98">
        <v>1.64</v>
      </c>
      <c r="V414" s="98">
        <v>1.7</v>
      </c>
      <c r="W414" s="98">
        <v>1.76</v>
      </c>
      <c r="X414" s="99">
        <v>1.82</v>
      </c>
      <c r="Z414" s="662"/>
      <c r="AA414" s="665"/>
      <c r="AB414" s="82" t="s">
        <v>136</v>
      </c>
      <c r="AC414" s="97">
        <v>1.4</v>
      </c>
      <c r="AD414" s="98">
        <v>1.46</v>
      </c>
      <c r="AE414" s="98">
        <v>1.52</v>
      </c>
      <c r="AF414" s="98">
        <v>1.58</v>
      </c>
      <c r="AG414" s="98">
        <v>1.64</v>
      </c>
      <c r="AH414" s="98">
        <v>1.7</v>
      </c>
      <c r="AI414" s="98">
        <v>1.76</v>
      </c>
      <c r="AJ414" s="99">
        <v>1.82</v>
      </c>
      <c r="AL414" s="662"/>
      <c r="AM414" s="665"/>
      <c r="AN414" s="82" t="s">
        <v>136</v>
      </c>
      <c r="AO414" s="97">
        <v>1.4</v>
      </c>
      <c r="AP414" s="98">
        <v>1.42</v>
      </c>
      <c r="AQ414" s="98">
        <v>1.44</v>
      </c>
      <c r="AR414" s="98">
        <v>1.46</v>
      </c>
      <c r="AS414" s="98">
        <v>1.49</v>
      </c>
      <c r="AT414" s="98">
        <v>1.51</v>
      </c>
      <c r="AU414" s="98">
        <v>1.53</v>
      </c>
      <c r="AV414" s="99">
        <v>1.56</v>
      </c>
    </row>
    <row r="415" spans="1:48">
      <c r="A415">
        <v>415</v>
      </c>
      <c r="B415" s="662"/>
      <c r="C415" s="666">
        <v>150</v>
      </c>
      <c r="D415" s="86" t="s">
        <v>133</v>
      </c>
      <c r="E415" s="100">
        <v>1.23</v>
      </c>
      <c r="F415" s="101">
        <v>1.28</v>
      </c>
      <c r="G415" s="101">
        <v>1.33</v>
      </c>
      <c r="H415" s="101">
        <v>1.38</v>
      </c>
      <c r="I415" s="101">
        <v>1.43</v>
      </c>
      <c r="J415" s="101">
        <v>1.48</v>
      </c>
      <c r="K415" s="101">
        <v>1.53</v>
      </c>
      <c r="L415" s="102">
        <v>1.58</v>
      </c>
      <c r="N415" s="662"/>
      <c r="O415" s="666">
        <f>+O413+10</f>
        <v>150</v>
      </c>
      <c r="P415" s="86" t="str">
        <f>+P413</f>
        <v>48-X</v>
      </c>
      <c r="Q415" s="100">
        <v>1.23</v>
      </c>
      <c r="R415" s="101">
        <v>1.28</v>
      </c>
      <c r="S415" s="101">
        <v>1.33</v>
      </c>
      <c r="T415" s="101">
        <v>1.38</v>
      </c>
      <c r="U415" s="101">
        <v>1.43</v>
      </c>
      <c r="V415" s="101">
        <v>1.48</v>
      </c>
      <c r="W415" s="101">
        <v>1.53</v>
      </c>
      <c r="X415" s="102">
        <v>1.58</v>
      </c>
      <c r="Z415" s="662"/>
      <c r="AA415" s="666">
        <f>+AA413+10</f>
        <v>150</v>
      </c>
      <c r="AB415" s="86" t="str">
        <f>+AB413</f>
        <v>48-X</v>
      </c>
      <c r="AC415" s="100">
        <v>1.22</v>
      </c>
      <c r="AD415" s="101">
        <v>1.27</v>
      </c>
      <c r="AE415" s="101">
        <v>1.32</v>
      </c>
      <c r="AF415" s="101">
        <v>1.37</v>
      </c>
      <c r="AG415" s="101">
        <v>1.42</v>
      </c>
      <c r="AH415" s="101">
        <v>1.47</v>
      </c>
      <c r="AI415" s="101">
        <v>1.52</v>
      </c>
      <c r="AJ415" s="102">
        <v>1.58</v>
      </c>
      <c r="AL415" s="662"/>
      <c r="AM415" s="666">
        <f>+AM413+10</f>
        <v>150</v>
      </c>
      <c r="AN415" s="86" t="str">
        <f>+AN413</f>
        <v>48-X</v>
      </c>
      <c r="AO415" s="100">
        <v>1.22</v>
      </c>
      <c r="AP415" s="101">
        <v>1.27</v>
      </c>
      <c r="AQ415" s="101">
        <v>1.32</v>
      </c>
      <c r="AR415" s="101">
        <v>1.37</v>
      </c>
      <c r="AS415" s="101">
        <v>1.42</v>
      </c>
      <c r="AT415" s="101">
        <v>1.47</v>
      </c>
      <c r="AU415" s="101">
        <v>1.52</v>
      </c>
      <c r="AV415" s="102">
        <v>1.58</v>
      </c>
    </row>
    <row r="416" spans="1:48" ht="15" thickBot="1">
      <c r="A416">
        <v>416</v>
      </c>
      <c r="B416" s="662"/>
      <c r="C416" s="667"/>
      <c r="D416" s="90" t="s">
        <v>136</v>
      </c>
      <c r="E416" s="100">
        <v>1.23</v>
      </c>
      <c r="F416" s="101">
        <v>1.3</v>
      </c>
      <c r="G416" s="101">
        <v>1.37</v>
      </c>
      <c r="H416" s="101">
        <v>1.44</v>
      </c>
      <c r="I416" s="101">
        <v>1.51</v>
      </c>
      <c r="J416" s="101">
        <v>1.58</v>
      </c>
      <c r="K416" s="101">
        <v>1.65</v>
      </c>
      <c r="L416" s="102">
        <v>1.73</v>
      </c>
      <c r="N416" s="662"/>
      <c r="O416" s="667"/>
      <c r="P416" s="90" t="str">
        <f>+P414</f>
        <v>48-XL</v>
      </c>
      <c r="Q416" s="100">
        <v>1.23</v>
      </c>
      <c r="R416" s="101">
        <v>1.3</v>
      </c>
      <c r="S416" s="101">
        <v>1.37</v>
      </c>
      <c r="T416" s="101">
        <v>1.44</v>
      </c>
      <c r="U416" s="101">
        <v>1.51</v>
      </c>
      <c r="V416" s="101">
        <v>1.58</v>
      </c>
      <c r="W416" s="101">
        <v>1.65</v>
      </c>
      <c r="X416" s="102">
        <v>1.73</v>
      </c>
      <c r="Z416" s="662"/>
      <c r="AA416" s="667"/>
      <c r="AB416" s="90" t="str">
        <f>+AB414</f>
        <v>48-XL</v>
      </c>
      <c r="AC416" s="100">
        <v>1.22</v>
      </c>
      <c r="AD416" s="101">
        <v>1.29</v>
      </c>
      <c r="AE416" s="101">
        <v>1.36</v>
      </c>
      <c r="AF416" s="101">
        <v>1.43</v>
      </c>
      <c r="AG416" s="101">
        <v>1.51</v>
      </c>
      <c r="AH416" s="101">
        <v>1.58</v>
      </c>
      <c r="AI416" s="101">
        <v>1.65</v>
      </c>
      <c r="AJ416" s="102">
        <v>1.73</v>
      </c>
      <c r="AL416" s="662"/>
      <c r="AM416" s="667"/>
      <c r="AN416" s="90" t="str">
        <f>+AN414</f>
        <v>48-XL</v>
      </c>
      <c r="AO416" s="100">
        <v>1.22</v>
      </c>
      <c r="AP416" s="101">
        <v>1.26</v>
      </c>
      <c r="AQ416" s="101">
        <v>1.31</v>
      </c>
      <c r="AR416" s="101">
        <v>1.36</v>
      </c>
      <c r="AS416" s="101">
        <v>1.41</v>
      </c>
      <c r="AT416" s="101">
        <v>1.46</v>
      </c>
      <c r="AU416" s="101">
        <v>1.51</v>
      </c>
      <c r="AV416" s="102">
        <v>1.56</v>
      </c>
    </row>
    <row r="417" spans="1:48">
      <c r="A417">
        <v>417</v>
      </c>
      <c r="B417" s="662"/>
      <c r="C417" s="664">
        <v>160</v>
      </c>
      <c r="D417" s="78" t="s">
        <v>133</v>
      </c>
      <c r="E417" s="97">
        <v>1.08</v>
      </c>
      <c r="F417" s="98">
        <v>1.1399999999999999</v>
      </c>
      <c r="G417" s="98">
        <v>1.2</v>
      </c>
      <c r="H417" s="98">
        <v>1.26</v>
      </c>
      <c r="I417" s="98">
        <v>1.32</v>
      </c>
      <c r="J417" s="98">
        <v>1.38</v>
      </c>
      <c r="K417" s="98">
        <v>1.44</v>
      </c>
      <c r="L417" s="99">
        <v>1.51</v>
      </c>
      <c r="N417" s="662"/>
      <c r="O417" s="664">
        <f>+O415+10</f>
        <v>160</v>
      </c>
      <c r="P417" s="78" t="s">
        <v>133</v>
      </c>
      <c r="Q417" s="97">
        <v>1.08</v>
      </c>
      <c r="R417" s="98">
        <v>1.1399999999999999</v>
      </c>
      <c r="S417" s="98">
        <v>1.2</v>
      </c>
      <c r="T417" s="98">
        <v>1.26</v>
      </c>
      <c r="U417" s="98">
        <v>1.32</v>
      </c>
      <c r="V417" s="98">
        <v>1.38</v>
      </c>
      <c r="W417" s="98">
        <v>1.44</v>
      </c>
      <c r="X417" s="99">
        <v>1.51</v>
      </c>
      <c r="Z417" s="662"/>
      <c r="AA417" s="664">
        <f>+AA415+10</f>
        <v>160</v>
      </c>
      <c r="AB417" s="78" t="s">
        <v>133</v>
      </c>
      <c r="AC417" s="97">
        <v>1.07</v>
      </c>
      <c r="AD417" s="98">
        <v>1.1299999999999999</v>
      </c>
      <c r="AE417" s="98">
        <v>1.19</v>
      </c>
      <c r="AF417" s="98">
        <v>1.26</v>
      </c>
      <c r="AG417" s="98">
        <v>1.32</v>
      </c>
      <c r="AH417" s="98">
        <v>1.39</v>
      </c>
      <c r="AI417" s="98">
        <v>1.45</v>
      </c>
      <c r="AJ417" s="99">
        <v>1.52</v>
      </c>
      <c r="AL417" s="662"/>
      <c r="AM417" s="664">
        <f>+AM415+10</f>
        <v>160</v>
      </c>
      <c r="AN417" s="78" t="s">
        <v>133</v>
      </c>
      <c r="AO417" s="97">
        <v>1.07</v>
      </c>
      <c r="AP417" s="98">
        <v>1.1299999999999999</v>
      </c>
      <c r="AQ417" s="98">
        <v>1.19</v>
      </c>
      <c r="AR417" s="98">
        <v>1.26</v>
      </c>
      <c r="AS417" s="98">
        <v>1.32</v>
      </c>
      <c r="AT417" s="98">
        <v>1.39</v>
      </c>
      <c r="AU417" s="98">
        <v>1.45</v>
      </c>
      <c r="AV417" s="99">
        <v>1.52</v>
      </c>
    </row>
    <row r="418" spans="1:48" ht="15" thickBot="1">
      <c r="A418">
        <v>418</v>
      </c>
      <c r="B418" s="662"/>
      <c r="C418" s="665"/>
      <c r="D418" s="82" t="s">
        <v>136</v>
      </c>
      <c r="E418" s="97">
        <v>1.08</v>
      </c>
      <c r="F418" s="98">
        <v>1.1599999999999999</v>
      </c>
      <c r="G418" s="98">
        <v>1.24</v>
      </c>
      <c r="H418" s="98">
        <v>1.32</v>
      </c>
      <c r="I418" s="98">
        <v>1.4</v>
      </c>
      <c r="J418" s="98">
        <v>1.48</v>
      </c>
      <c r="K418" s="98">
        <v>1.56</v>
      </c>
      <c r="L418" s="99">
        <v>1.65</v>
      </c>
      <c r="N418" s="662"/>
      <c r="O418" s="665"/>
      <c r="P418" s="82" t="s">
        <v>136</v>
      </c>
      <c r="Q418" s="97">
        <v>1.08</v>
      </c>
      <c r="R418" s="98">
        <v>1.1599999999999999</v>
      </c>
      <c r="S418" s="98">
        <v>1.24</v>
      </c>
      <c r="T418" s="98">
        <v>1.32</v>
      </c>
      <c r="U418" s="98">
        <v>1.4</v>
      </c>
      <c r="V418" s="98">
        <v>1.48</v>
      </c>
      <c r="W418" s="98">
        <v>1.56</v>
      </c>
      <c r="X418" s="99">
        <v>1.65</v>
      </c>
      <c r="Z418" s="662"/>
      <c r="AA418" s="665"/>
      <c r="AB418" s="82" t="s">
        <v>136</v>
      </c>
      <c r="AC418" s="97">
        <v>1.07</v>
      </c>
      <c r="AD418" s="98">
        <v>1.1399999999999999</v>
      </c>
      <c r="AE418" s="98">
        <v>1.22</v>
      </c>
      <c r="AF418" s="98">
        <v>1.3</v>
      </c>
      <c r="AG418" s="98">
        <v>1.38</v>
      </c>
      <c r="AH418" s="98">
        <v>1.46</v>
      </c>
      <c r="AI418" s="98">
        <v>1.54</v>
      </c>
      <c r="AJ418" s="99">
        <v>1.62</v>
      </c>
      <c r="AL418" s="662"/>
      <c r="AM418" s="665"/>
      <c r="AN418" s="82" t="s">
        <v>136</v>
      </c>
      <c r="AO418" s="97">
        <v>1.07</v>
      </c>
      <c r="AP418" s="98">
        <v>1.1399999999999999</v>
      </c>
      <c r="AQ418" s="98">
        <v>1.21</v>
      </c>
      <c r="AR418" s="98">
        <v>1.28</v>
      </c>
      <c r="AS418" s="98">
        <v>1.35</v>
      </c>
      <c r="AT418" s="98">
        <v>1.42</v>
      </c>
      <c r="AU418" s="98">
        <v>1.49</v>
      </c>
      <c r="AV418" s="99">
        <v>1.56</v>
      </c>
    </row>
    <row r="419" spans="1:48">
      <c r="A419">
        <v>419</v>
      </c>
      <c r="B419" s="662"/>
      <c r="C419" s="666">
        <v>170</v>
      </c>
      <c r="D419" s="86" t="s">
        <v>133</v>
      </c>
      <c r="E419" s="100">
        <v>0.96</v>
      </c>
      <c r="F419" s="101">
        <v>1.02</v>
      </c>
      <c r="G419" s="101">
        <v>1.0900000000000001</v>
      </c>
      <c r="H419" s="101">
        <v>1.1599999999999999</v>
      </c>
      <c r="I419" s="101">
        <v>1.23</v>
      </c>
      <c r="J419" s="101">
        <v>1.3</v>
      </c>
      <c r="K419" s="101">
        <v>1.37</v>
      </c>
      <c r="L419" s="102">
        <v>1.44</v>
      </c>
      <c r="N419" s="662"/>
      <c r="O419" s="666">
        <f>+O417+10</f>
        <v>170</v>
      </c>
      <c r="P419" s="86" t="str">
        <f>+P417</f>
        <v>48-X</v>
      </c>
      <c r="Q419" s="100">
        <v>0.96</v>
      </c>
      <c r="R419" s="101">
        <v>1.02</v>
      </c>
      <c r="S419" s="101">
        <v>1.0900000000000001</v>
      </c>
      <c r="T419" s="101">
        <v>1.1599999999999999</v>
      </c>
      <c r="U419" s="101">
        <v>1.23</v>
      </c>
      <c r="V419" s="101">
        <v>1.3</v>
      </c>
      <c r="W419" s="101">
        <v>1.37</v>
      </c>
      <c r="X419" s="102">
        <v>1.44</v>
      </c>
      <c r="Z419" s="662"/>
      <c r="AA419" s="666">
        <f>+AA417+10</f>
        <v>170</v>
      </c>
      <c r="AB419" s="86" t="str">
        <f>+AB417</f>
        <v>48-X</v>
      </c>
      <c r="AC419" s="100">
        <v>0.95</v>
      </c>
      <c r="AD419" s="101">
        <v>1.02</v>
      </c>
      <c r="AE419" s="101">
        <v>1.0900000000000001</v>
      </c>
      <c r="AF419" s="101">
        <v>1.1599999999999999</v>
      </c>
      <c r="AG419" s="101">
        <v>1.23</v>
      </c>
      <c r="AH419" s="101">
        <v>1.3</v>
      </c>
      <c r="AI419" s="101">
        <v>1.37</v>
      </c>
      <c r="AJ419" s="102">
        <v>1.45</v>
      </c>
      <c r="AL419" s="662"/>
      <c r="AM419" s="666">
        <f>+AM417+10</f>
        <v>170</v>
      </c>
      <c r="AN419" s="86" t="str">
        <f>+AN417</f>
        <v>48-X</v>
      </c>
      <c r="AO419" s="100">
        <v>0.95</v>
      </c>
      <c r="AP419" s="101">
        <v>1.02</v>
      </c>
      <c r="AQ419" s="101">
        <v>1.0900000000000001</v>
      </c>
      <c r="AR419" s="101">
        <v>1.1599999999999999</v>
      </c>
      <c r="AS419" s="101">
        <v>1.23</v>
      </c>
      <c r="AT419" s="101">
        <v>1.3</v>
      </c>
      <c r="AU419" s="101">
        <v>1.37</v>
      </c>
      <c r="AV419" s="102">
        <v>1.45</v>
      </c>
    </row>
    <row r="420" spans="1:48" ht="15" thickBot="1">
      <c r="A420">
        <v>420</v>
      </c>
      <c r="B420" s="662"/>
      <c r="C420" s="667"/>
      <c r="D420" s="90" t="s">
        <v>136</v>
      </c>
      <c r="E420" s="100">
        <v>0.96</v>
      </c>
      <c r="F420" s="101">
        <v>1.03</v>
      </c>
      <c r="G420" s="101">
        <v>1.1000000000000001</v>
      </c>
      <c r="H420" s="101">
        <v>1.17</v>
      </c>
      <c r="I420" s="101">
        <v>1.24</v>
      </c>
      <c r="J420" s="101">
        <v>1.31</v>
      </c>
      <c r="K420" s="101">
        <v>1.38</v>
      </c>
      <c r="L420" s="102">
        <v>1.46</v>
      </c>
      <c r="N420" s="662"/>
      <c r="O420" s="667"/>
      <c r="P420" s="90" t="str">
        <f>+P418</f>
        <v>48-XL</v>
      </c>
      <c r="Q420" s="100">
        <v>0.96</v>
      </c>
      <c r="R420" s="101">
        <v>1.03</v>
      </c>
      <c r="S420" s="101">
        <v>1.1000000000000001</v>
      </c>
      <c r="T420" s="101">
        <v>1.17</v>
      </c>
      <c r="U420" s="101">
        <v>1.24</v>
      </c>
      <c r="V420" s="101">
        <v>1.31</v>
      </c>
      <c r="W420" s="101">
        <v>1.38</v>
      </c>
      <c r="X420" s="102">
        <v>1.46</v>
      </c>
      <c r="Z420" s="662"/>
      <c r="AA420" s="667"/>
      <c r="AB420" s="90" t="str">
        <f>+AB418</f>
        <v>48-XL</v>
      </c>
      <c r="AC420" s="100">
        <v>0.95</v>
      </c>
      <c r="AD420" s="101">
        <v>1.02</v>
      </c>
      <c r="AE420" s="101">
        <v>1.0900000000000001</v>
      </c>
      <c r="AF420" s="101">
        <v>1.1599999999999999</v>
      </c>
      <c r="AG420" s="101">
        <v>1.23</v>
      </c>
      <c r="AH420" s="101">
        <v>1.3</v>
      </c>
      <c r="AI420" s="101">
        <v>1.37</v>
      </c>
      <c r="AJ420" s="102">
        <v>1.45</v>
      </c>
      <c r="AL420" s="662"/>
      <c r="AM420" s="667"/>
      <c r="AN420" s="90" t="str">
        <f>+AN418</f>
        <v>48-XL</v>
      </c>
      <c r="AO420" s="100">
        <v>0.95</v>
      </c>
      <c r="AP420" s="101">
        <v>1.02</v>
      </c>
      <c r="AQ420" s="101">
        <v>1.0900000000000001</v>
      </c>
      <c r="AR420" s="101">
        <v>1.1599999999999999</v>
      </c>
      <c r="AS420" s="101">
        <v>1.23</v>
      </c>
      <c r="AT420" s="101">
        <v>1.3</v>
      </c>
      <c r="AU420" s="101">
        <v>1.37</v>
      </c>
      <c r="AV420" s="102">
        <v>1.45</v>
      </c>
    </row>
    <row r="421" spans="1:48">
      <c r="A421">
        <v>421</v>
      </c>
      <c r="B421" s="662"/>
      <c r="C421" s="664">
        <v>180</v>
      </c>
      <c r="D421" s="78" t="s">
        <v>133</v>
      </c>
      <c r="E421" s="97">
        <v>0.86</v>
      </c>
      <c r="F421" s="98">
        <v>0.92</v>
      </c>
      <c r="G421" s="98">
        <v>0.98</v>
      </c>
      <c r="H421" s="98">
        <v>1.04</v>
      </c>
      <c r="I421" s="98">
        <v>1.1100000000000001</v>
      </c>
      <c r="J421" s="98">
        <v>1.17</v>
      </c>
      <c r="K421" s="98">
        <v>1.23</v>
      </c>
      <c r="L421" s="99">
        <v>1.3</v>
      </c>
      <c r="N421" s="662"/>
      <c r="O421" s="664">
        <f>+O419+10</f>
        <v>180</v>
      </c>
      <c r="P421" s="78" t="s">
        <v>133</v>
      </c>
      <c r="Q421" s="97">
        <v>0.86</v>
      </c>
      <c r="R421" s="98">
        <v>0.92</v>
      </c>
      <c r="S421" s="98">
        <v>0.98</v>
      </c>
      <c r="T421" s="98">
        <v>1.04</v>
      </c>
      <c r="U421" s="98">
        <v>1.1100000000000001</v>
      </c>
      <c r="V421" s="98">
        <v>1.17</v>
      </c>
      <c r="W421" s="98">
        <v>1.23</v>
      </c>
      <c r="X421" s="99">
        <v>1.3</v>
      </c>
      <c r="Z421" s="662"/>
      <c r="AA421" s="664">
        <f>+AA419+10</f>
        <v>180</v>
      </c>
      <c r="AB421" s="78" t="s">
        <v>133</v>
      </c>
      <c r="AC421" s="97">
        <v>0.85</v>
      </c>
      <c r="AD421" s="98">
        <v>0.91</v>
      </c>
      <c r="AE421" s="98">
        <v>0.97</v>
      </c>
      <c r="AF421" s="98">
        <v>1.04</v>
      </c>
      <c r="AG421" s="98">
        <v>1.1000000000000001</v>
      </c>
      <c r="AH421" s="98">
        <v>1.17</v>
      </c>
      <c r="AI421" s="98">
        <v>1.23</v>
      </c>
      <c r="AJ421" s="99">
        <v>1.3</v>
      </c>
      <c r="AL421" s="662"/>
      <c r="AM421" s="664">
        <f>+AM419+10</f>
        <v>180</v>
      </c>
      <c r="AN421" s="78" t="s">
        <v>133</v>
      </c>
      <c r="AO421" s="97">
        <v>0.85</v>
      </c>
      <c r="AP421" s="98">
        <v>0.91</v>
      </c>
      <c r="AQ421" s="98">
        <v>0.97</v>
      </c>
      <c r="AR421" s="98">
        <v>1.04</v>
      </c>
      <c r="AS421" s="98">
        <v>1.1000000000000001</v>
      </c>
      <c r="AT421" s="98">
        <v>1.17</v>
      </c>
      <c r="AU421" s="98">
        <v>1.23</v>
      </c>
      <c r="AV421" s="99">
        <v>1.3</v>
      </c>
    </row>
    <row r="422" spans="1:48" ht="15" thickBot="1">
      <c r="A422">
        <v>422</v>
      </c>
      <c r="B422" s="662"/>
      <c r="C422" s="665"/>
      <c r="D422" s="82" t="s">
        <v>136</v>
      </c>
      <c r="E422" s="97">
        <v>0.86</v>
      </c>
      <c r="F422" s="98">
        <v>0.92</v>
      </c>
      <c r="G422" s="98">
        <v>0.98</v>
      </c>
      <c r="H422" s="98">
        <v>1.04</v>
      </c>
      <c r="I422" s="98">
        <v>1.1100000000000001</v>
      </c>
      <c r="J422" s="98">
        <v>1.17</v>
      </c>
      <c r="K422" s="98">
        <v>1.23</v>
      </c>
      <c r="L422" s="99">
        <v>1.3</v>
      </c>
      <c r="N422" s="662"/>
      <c r="O422" s="665"/>
      <c r="P422" s="82" t="s">
        <v>136</v>
      </c>
      <c r="Q422" s="97">
        <v>0.86</v>
      </c>
      <c r="R422" s="98">
        <v>0.92</v>
      </c>
      <c r="S422" s="98">
        <v>0.98</v>
      </c>
      <c r="T422" s="98">
        <v>1.04</v>
      </c>
      <c r="U422" s="98">
        <v>1.1100000000000001</v>
      </c>
      <c r="V422" s="98">
        <v>1.17</v>
      </c>
      <c r="W422" s="98">
        <v>1.23</v>
      </c>
      <c r="X422" s="99">
        <v>1.3</v>
      </c>
      <c r="Z422" s="662"/>
      <c r="AA422" s="665"/>
      <c r="AB422" s="82" t="s">
        <v>136</v>
      </c>
      <c r="AC422" s="97">
        <v>0.85</v>
      </c>
      <c r="AD422" s="98">
        <v>0.91</v>
      </c>
      <c r="AE422" s="98">
        <v>0.97</v>
      </c>
      <c r="AF422" s="98">
        <v>1.04</v>
      </c>
      <c r="AG422" s="98">
        <v>1.1000000000000001</v>
      </c>
      <c r="AH422" s="98">
        <v>1.17</v>
      </c>
      <c r="AI422" s="98">
        <v>1.23</v>
      </c>
      <c r="AJ422" s="99">
        <v>1.3</v>
      </c>
      <c r="AL422" s="662"/>
      <c r="AM422" s="665"/>
      <c r="AN422" s="82" t="s">
        <v>136</v>
      </c>
      <c r="AO422" s="97">
        <v>0.85</v>
      </c>
      <c r="AP422" s="98">
        <v>0.91</v>
      </c>
      <c r="AQ422" s="98">
        <v>0.97</v>
      </c>
      <c r="AR422" s="98">
        <v>1.04</v>
      </c>
      <c r="AS422" s="98">
        <v>1.1000000000000001</v>
      </c>
      <c r="AT422" s="98">
        <v>1.17</v>
      </c>
      <c r="AU422" s="98">
        <v>1.23</v>
      </c>
      <c r="AV422" s="99">
        <v>1.3</v>
      </c>
    </row>
    <row r="423" spans="1:48">
      <c r="A423">
        <v>423</v>
      </c>
      <c r="B423" s="662"/>
      <c r="C423" s="666">
        <v>190</v>
      </c>
      <c r="D423" s="86" t="s">
        <v>133</v>
      </c>
      <c r="E423" s="194"/>
      <c r="F423" s="101">
        <v>0.82</v>
      </c>
      <c r="G423" s="101">
        <v>0.88</v>
      </c>
      <c r="H423" s="101">
        <v>0.94</v>
      </c>
      <c r="I423" s="101">
        <v>0.99</v>
      </c>
      <c r="J423" s="101">
        <v>1.05</v>
      </c>
      <c r="K423" s="101">
        <v>1.1100000000000001</v>
      </c>
      <c r="L423" s="102">
        <v>1.17</v>
      </c>
      <c r="N423" s="662"/>
      <c r="O423" s="666">
        <f>+O421+10</f>
        <v>190</v>
      </c>
      <c r="P423" s="86" t="str">
        <f>+P421</f>
        <v>48-X</v>
      </c>
      <c r="Q423" s="184"/>
      <c r="R423" s="101">
        <v>0.82</v>
      </c>
      <c r="S423" s="101">
        <v>0.88</v>
      </c>
      <c r="T423" s="101">
        <v>0.94</v>
      </c>
      <c r="U423" s="101">
        <v>0.99</v>
      </c>
      <c r="V423" s="101">
        <v>1.05</v>
      </c>
      <c r="W423" s="101">
        <v>1.1100000000000001</v>
      </c>
      <c r="X423" s="102">
        <v>1.17</v>
      </c>
      <c r="Z423" s="662"/>
      <c r="AA423" s="666">
        <f>+AA421+10</f>
        <v>190</v>
      </c>
      <c r="AB423" s="86" t="str">
        <f>+AB421</f>
        <v>48-X</v>
      </c>
      <c r="AC423" s="194"/>
      <c r="AD423" s="101">
        <v>0.82</v>
      </c>
      <c r="AE423" s="101">
        <v>0.87</v>
      </c>
      <c r="AF423" s="101">
        <v>0.93</v>
      </c>
      <c r="AG423" s="101">
        <v>0.98</v>
      </c>
      <c r="AH423" s="101">
        <v>1.04</v>
      </c>
      <c r="AI423" s="101">
        <v>1.0900000000000001</v>
      </c>
      <c r="AJ423" s="102">
        <v>1.1499999999999999</v>
      </c>
      <c r="AL423" s="662"/>
      <c r="AM423" s="666">
        <f>+AM421+10</f>
        <v>190</v>
      </c>
      <c r="AN423" s="86" t="str">
        <f>+AN421</f>
        <v>48-X</v>
      </c>
      <c r="AO423" s="184"/>
      <c r="AP423" s="101">
        <v>0.82</v>
      </c>
      <c r="AQ423" s="101">
        <v>0.87</v>
      </c>
      <c r="AR423" s="101">
        <v>0.93</v>
      </c>
      <c r="AS423" s="101">
        <v>0.98</v>
      </c>
      <c r="AT423" s="101">
        <v>1.04</v>
      </c>
      <c r="AU423" s="101">
        <v>1.0900000000000001</v>
      </c>
      <c r="AV423" s="102">
        <v>1.1499999999999999</v>
      </c>
    </row>
    <row r="424" spans="1:48" ht="15" thickBot="1">
      <c r="A424">
        <v>424</v>
      </c>
      <c r="B424" s="662"/>
      <c r="C424" s="667"/>
      <c r="D424" s="90" t="s">
        <v>136</v>
      </c>
      <c r="E424" s="194"/>
      <c r="F424" s="101">
        <v>0.82</v>
      </c>
      <c r="G424" s="101">
        <v>0.88</v>
      </c>
      <c r="H424" s="101">
        <v>0.94</v>
      </c>
      <c r="I424" s="101">
        <v>0.99</v>
      </c>
      <c r="J424" s="101">
        <v>1.05</v>
      </c>
      <c r="K424" s="101">
        <v>1.1100000000000001</v>
      </c>
      <c r="L424" s="102">
        <v>1.17</v>
      </c>
      <c r="N424" s="662"/>
      <c r="O424" s="667"/>
      <c r="P424" s="90" t="str">
        <f>+P422</f>
        <v>48-XL</v>
      </c>
      <c r="Q424" s="184"/>
      <c r="R424" s="101">
        <v>0.82</v>
      </c>
      <c r="S424" s="101">
        <v>0.88</v>
      </c>
      <c r="T424" s="101">
        <v>0.94</v>
      </c>
      <c r="U424" s="101">
        <v>0.99</v>
      </c>
      <c r="V424" s="101">
        <v>1.05</v>
      </c>
      <c r="W424" s="101">
        <v>1.1100000000000001</v>
      </c>
      <c r="X424" s="102">
        <v>1.17</v>
      </c>
      <c r="Z424" s="662"/>
      <c r="AA424" s="667"/>
      <c r="AB424" s="90" t="str">
        <f>+AB422</f>
        <v>48-XL</v>
      </c>
      <c r="AC424" s="194"/>
      <c r="AD424" s="101">
        <v>0.82</v>
      </c>
      <c r="AE424" s="101">
        <v>0.88</v>
      </c>
      <c r="AF424" s="101">
        <v>0.94</v>
      </c>
      <c r="AG424" s="101">
        <v>0.99</v>
      </c>
      <c r="AH424" s="101">
        <v>1.05</v>
      </c>
      <c r="AI424" s="101">
        <v>1.1100000000000001</v>
      </c>
      <c r="AJ424" s="102">
        <v>1.17</v>
      </c>
      <c r="AL424" s="662"/>
      <c r="AM424" s="667"/>
      <c r="AN424" s="90" t="str">
        <f>+AN422</f>
        <v>48-XL</v>
      </c>
      <c r="AO424" s="184"/>
      <c r="AP424" s="101">
        <v>0.82</v>
      </c>
      <c r="AQ424" s="101">
        <v>0.88</v>
      </c>
      <c r="AR424" s="101">
        <v>0.94</v>
      </c>
      <c r="AS424" s="101">
        <v>0.99</v>
      </c>
      <c r="AT424" s="101">
        <v>1.05</v>
      </c>
      <c r="AU424" s="101">
        <v>1.1100000000000001</v>
      </c>
      <c r="AV424" s="102">
        <v>1.17</v>
      </c>
    </row>
    <row r="425" spans="1:48">
      <c r="A425">
        <v>425</v>
      </c>
      <c r="B425" s="662"/>
      <c r="C425" s="664">
        <v>200</v>
      </c>
      <c r="D425" s="78" t="s">
        <v>133</v>
      </c>
      <c r="E425" s="194"/>
      <c r="F425" s="193"/>
      <c r="G425" s="98">
        <v>0.8</v>
      </c>
      <c r="H425" s="98">
        <v>0.85</v>
      </c>
      <c r="I425" s="98">
        <v>0.9</v>
      </c>
      <c r="J425" s="98">
        <v>0.95</v>
      </c>
      <c r="K425" s="98">
        <v>1</v>
      </c>
      <c r="L425" s="99">
        <v>1.06</v>
      </c>
      <c r="N425" s="662"/>
      <c r="O425" s="664">
        <f>+O423+10</f>
        <v>200</v>
      </c>
      <c r="P425" s="78" t="s">
        <v>133</v>
      </c>
      <c r="Q425" s="184"/>
      <c r="R425" s="183"/>
      <c r="S425" s="98">
        <v>0.8</v>
      </c>
      <c r="T425" s="98">
        <v>0.85</v>
      </c>
      <c r="U425" s="98">
        <v>0.9</v>
      </c>
      <c r="V425" s="98">
        <v>0.95</v>
      </c>
      <c r="W425" s="98">
        <v>1</v>
      </c>
      <c r="X425" s="99">
        <v>1.06</v>
      </c>
      <c r="Z425" s="662"/>
      <c r="AA425" s="664">
        <f>+AA423+10</f>
        <v>200</v>
      </c>
      <c r="AB425" s="78" t="s">
        <v>133</v>
      </c>
      <c r="AC425" s="194"/>
      <c r="AD425" s="193"/>
      <c r="AE425" s="98">
        <v>0.8</v>
      </c>
      <c r="AF425" s="98">
        <v>0.85</v>
      </c>
      <c r="AG425" s="98">
        <v>0.9</v>
      </c>
      <c r="AH425" s="98">
        <v>0.95</v>
      </c>
      <c r="AI425" s="98">
        <v>1</v>
      </c>
      <c r="AJ425" s="99">
        <v>1.06</v>
      </c>
      <c r="AL425" s="662"/>
      <c r="AM425" s="664">
        <f>+AM423+10</f>
        <v>200</v>
      </c>
      <c r="AN425" s="78" t="s">
        <v>133</v>
      </c>
      <c r="AO425" s="184"/>
      <c r="AP425" s="183"/>
      <c r="AQ425" s="98">
        <v>0.8</v>
      </c>
      <c r="AR425" s="98">
        <v>0.85</v>
      </c>
      <c r="AS425" s="98">
        <v>0.9</v>
      </c>
      <c r="AT425" s="98">
        <v>0.95</v>
      </c>
      <c r="AU425" s="98">
        <v>1</v>
      </c>
      <c r="AV425" s="99">
        <v>1.06</v>
      </c>
    </row>
    <row r="426" spans="1:48" ht="15" thickBot="1">
      <c r="A426">
        <v>426</v>
      </c>
      <c r="B426" s="663"/>
      <c r="C426" s="665"/>
      <c r="D426" s="82" t="s">
        <v>136</v>
      </c>
      <c r="E426" s="192"/>
      <c r="F426" s="191"/>
      <c r="G426" s="188">
        <v>0.8</v>
      </c>
      <c r="H426" s="188">
        <v>0.85</v>
      </c>
      <c r="I426" s="188">
        <v>0.9</v>
      </c>
      <c r="J426" s="188">
        <v>0.95</v>
      </c>
      <c r="K426" s="188">
        <v>1</v>
      </c>
      <c r="L426" s="187">
        <v>1.06</v>
      </c>
      <c r="N426" s="663"/>
      <c r="O426" s="665"/>
      <c r="P426" s="82" t="s">
        <v>136</v>
      </c>
      <c r="Q426" s="181"/>
      <c r="R426" s="180"/>
      <c r="S426" s="188">
        <v>0.8</v>
      </c>
      <c r="T426" s="188">
        <v>0.85</v>
      </c>
      <c r="U426" s="188">
        <v>0.9</v>
      </c>
      <c r="V426" s="188">
        <v>0.95</v>
      </c>
      <c r="W426" s="188">
        <v>1</v>
      </c>
      <c r="X426" s="187">
        <v>1.06</v>
      </c>
      <c r="Z426" s="663"/>
      <c r="AA426" s="665"/>
      <c r="AB426" s="82" t="s">
        <v>136</v>
      </c>
      <c r="AC426" s="192"/>
      <c r="AD426" s="191"/>
      <c r="AE426" s="188">
        <v>0.8</v>
      </c>
      <c r="AF426" s="188">
        <v>0.85</v>
      </c>
      <c r="AG426" s="188">
        <v>0.9</v>
      </c>
      <c r="AH426" s="188">
        <v>0.95</v>
      </c>
      <c r="AI426" s="188">
        <v>1</v>
      </c>
      <c r="AJ426" s="187">
        <v>1.06</v>
      </c>
      <c r="AL426" s="663"/>
      <c r="AM426" s="665"/>
      <c r="AN426" s="82" t="s">
        <v>136</v>
      </c>
      <c r="AO426" s="181"/>
      <c r="AP426" s="180"/>
      <c r="AQ426" s="188">
        <v>0.8</v>
      </c>
      <c r="AR426" s="188">
        <v>0.85</v>
      </c>
      <c r="AS426" s="188">
        <v>0.9</v>
      </c>
      <c r="AT426" s="188">
        <v>0.95</v>
      </c>
      <c r="AU426" s="188">
        <v>1</v>
      </c>
      <c r="AV426" s="187">
        <v>1.06</v>
      </c>
    </row>
    <row r="427" spans="1:48">
      <c r="A427">
        <v>427</v>
      </c>
    </row>
    <row r="428" spans="1:48">
      <c r="A428">
        <v>428</v>
      </c>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1112</v>
      </c>
      <c r="C434" s="650"/>
      <c r="D434" s="651"/>
      <c r="E434" s="649" t="s">
        <v>1136</v>
      </c>
      <c r="F434" s="650"/>
      <c r="G434" s="650"/>
      <c r="H434" s="650"/>
      <c r="I434" s="650"/>
      <c r="J434" s="650"/>
      <c r="K434" s="650"/>
      <c r="L434" s="651"/>
      <c r="N434" s="649" t="s">
        <v>1114</v>
      </c>
      <c r="O434" s="650"/>
      <c r="P434" s="651"/>
      <c r="Q434" s="649" t="s">
        <v>1136</v>
      </c>
      <c r="R434" s="650"/>
      <c r="S434" s="650"/>
      <c r="T434" s="650"/>
      <c r="U434" s="650"/>
      <c r="V434" s="650"/>
      <c r="W434" s="650"/>
      <c r="X434" s="651"/>
      <c r="Z434" s="649" t="s">
        <v>1115</v>
      </c>
      <c r="AA434" s="650"/>
      <c r="AB434" s="651"/>
      <c r="AC434" s="649" t="s">
        <v>1136</v>
      </c>
      <c r="AD434" s="650"/>
      <c r="AE434" s="650"/>
      <c r="AF434" s="650"/>
      <c r="AG434" s="650"/>
      <c r="AH434" s="650"/>
      <c r="AI434" s="650"/>
      <c r="AJ434" s="651"/>
      <c r="AL434" s="649" t="s">
        <v>1116</v>
      </c>
      <c r="AM434" s="650"/>
      <c r="AN434" s="651"/>
      <c r="AO434" s="649" t="s">
        <v>1136</v>
      </c>
      <c r="AP434" s="650"/>
      <c r="AQ434" s="650"/>
      <c r="AR434" s="650"/>
      <c r="AS434" s="650"/>
      <c r="AT434" s="650"/>
      <c r="AU434" s="650"/>
      <c r="AV434" s="651"/>
    </row>
    <row r="435" spans="1:48" ht="15.75" customHeight="1">
      <c r="A435">
        <v>435</v>
      </c>
      <c r="B435" s="652" t="s">
        <v>1129</v>
      </c>
      <c r="C435" s="652" t="s">
        <v>634</v>
      </c>
      <c r="D435" s="669" t="s">
        <v>1119</v>
      </c>
      <c r="E435" s="676" t="s">
        <v>1120</v>
      </c>
      <c r="F435" s="677"/>
      <c r="G435" s="677"/>
      <c r="H435" s="677"/>
      <c r="I435" s="677"/>
      <c r="J435" s="677"/>
      <c r="K435" s="677"/>
      <c r="L435" s="678"/>
      <c r="N435" s="652" t="s">
        <v>1129</v>
      </c>
      <c r="O435" s="652" t="s">
        <v>634</v>
      </c>
      <c r="P435" s="669" t="s">
        <v>1119</v>
      </c>
      <c r="Q435" s="676" t="s">
        <v>1120</v>
      </c>
      <c r="R435" s="677"/>
      <c r="S435" s="677"/>
      <c r="T435" s="677"/>
      <c r="U435" s="677"/>
      <c r="V435" s="677"/>
      <c r="W435" s="677"/>
      <c r="X435" s="678"/>
      <c r="Z435" s="652" t="s">
        <v>1129</v>
      </c>
      <c r="AA435" s="652" t="s">
        <v>634</v>
      </c>
      <c r="AB435" s="669" t="s">
        <v>1119</v>
      </c>
      <c r="AC435" s="676" t="s">
        <v>1120</v>
      </c>
      <c r="AD435" s="677"/>
      <c r="AE435" s="677"/>
      <c r="AF435" s="677"/>
      <c r="AG435" s="677"/>
      <c r="AH435" s="677"/>
      <c r="AI435" s="677"/>
      <c r="AJ435" s="678"/>
      <c r="AL435" s="652" t="s">
        <v>1129</v>
      </c>
      <c r="AM435" s="652" t="s">
        <v>634</v>
      </c>
      <c r="AN435" s="669" t="s">
        <v>1119</v>
      </c>
      <c r="AO435" s="676" t="s">
        <v>1120</v>
      </c>
      <c r="AP435" s="677"/>
      <c r="AQ435" s="677"/>
      <c r="AR435" s="677"/>
      <c r="AS435" s="677"/>
      <c r="AT435" s="677"/>
      <c r="AU435" s="677"/>
      <c r="AV435" s="678"/>
    </row>
    <row r="436" spans="1:48" ht="15" customHeight="1" thickBot="1">
      <c r="A436">
        <v>436</v>
      </c>
      <c r="B436" s="668"/>
      <c r="C436" s="668"/>
      <c r="D436" s="670"/>
      <c r="E436" s="679"/>
      <c r="F436" s="680"/>
      <c r="G436" s="680"/>
      <c r="H436" s="680"/>
      <c r="I436" s="680"/>
      <c r="J436" s="680"/>
      <c r="K436" s="680"/>
      <c r="L436" s="681"/>
      <c r="N436" s="668"/>
      <c r="O436" s="668"/>
      <c r="P436" s="670"/>
      <c r="Q436" s="679"/>
      <c r="R436" s="680"/>
      <c r="S436" s="680"/>
      <c r="T436" s="680"/>
      <c r="U436" s="680"/>
      <c r="V436" s="680"/>
      <c r="W436" s="680"/>
      <c r="X436" s="681"/>
      <c r="Z436" s="668"/>
      <c r="AA436" s="668"/>
      <c r="AB436" s="670"/>
      <c r="AC436" s="679"/>
      <c r="AD436" s="680"/>
      <c r="AE436" s="680"/>
      <c r="AF436" s="680"/>
      <c r="AG436" s="680"/>
      <c r="AH436" s="680"/>
      <c r="AI436" s="680"/>
      <c r="AJ436" s="681"/>
      <c r="AL436" s="668"/>
      <c r="AM436" s="668"/>
      <c r="AN436" s="670"/>
      <c r="AO436" s="679"/>
      <c r="AP436" s="680"/>
      <c r="AQ436" s="680"/>
      <c r="AR436" s="680"/>
      <c r="AS436" s="680"/>
      <c r="AT436" s="680"/>
      <c r="AU436" s="680"/>
      <c r="AV436" s="681"/>
    </row>
    <row r="437" spans="1:48" ht="15" thickBot="1">
      <c r="A437">
        <v>437</v>
      </c>
      <c r="B437" s="653"/>
      <c r="C437" s="653"/>
      <c r="D437" s="671"/>
      <c r="E437" s="75">
        <v>0</v>
      </c>
      <c r="F437" s="76">
        <v>500</v>
      </c>
      <c r="G437" s="76">
        <v>1000</v>
      </c>
      <c r="H437" s="76">
        <v>1500</v>
      </c>
      <c r="I437" s="76">
        <v>2000</v>
      </c>
      <c r="J437" s="76">
        <v>2500</v>
      </c>
      <c r="K437" s="76">
        <v>3000</v>
      </c>
      <c r="L437" s="77">
        <v>3500</v>
      </c>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
        <v>1141</v>
      </c>
      <c r="C438" s="664">
        <v>100</v>
      </c>
      <c r="D438" s="78" t="s">
        <v>133</v>
      </c>
      <c r="E438" s="79">
        <v>216</v>
      </c>
      <c r="F438" s="80">
        <v>209</v>
      </c>
      <c r="G438" s="80">
        <v>202</v>
      </c>
      <c r="H438" s="80">
        <v>195</v>
      </c>
      <c r="I438" s="80">
        <v>188</v>
      </c>
      <c r="J438" s="80">
        <v>181</v>
      </c>
      <c r="K438" s="80">
        <v>174</v>
      </c>
      <c r="L438" s="81">
        <v>167</v>
      </c>
      <c r="N438" s="661" t="s">
        <v>1141</v>
      </c>
      <c r="O438" s="664">
        <v>100</v>
      </c>
      <c r="P438" s="78" t="s">
        <v>133</v>
      </c>
      <c r="Q438" s="79">
        <v>216</v>
      </c>
      <c r="R438" s="80">
        <v>209</v>
      </c>
      <c r="S438" s="80">
        <v>202</v>
      </c>
      <c r="T438" s="80">
        <v>195</v>
      </c>
      <c r="U438" s="80">
        <v>188</v>
      </c>
      <c r="V438" s="80">
        <v>181</v>
      </c>
      <c r="W438" s="80">
        <v>174</v>
      </c>
      <c r="X438" s="81">
        <v>167</v>
      </c>
      <c r="Z438" s="661" t="s">
        <v>1141</v>
      </c>
      <c r="AA438" s="664">
        <v>100</v>
      </c>
      <c r="AB438" s="78" t="s">
        <v>133</v>
      </c>
      <c r="AC438" s="79">
        <v>215.67596075185739</v>
      </c>
      <c r="AD438" s="80">
        <v>208</v>
      </c>
      <c r="AE438" s="80">
        <v>201</v>
      </c>
      <c r="AF438" s="80">
        <v>194</v>
      </c>
      <c r="AG438" s="80">
        <v>187</v>
      </c>
      <c r="AH438" s="80">
        <v>181</v>
      </c>
      <c r="AI438" s="80">
        <v>174</v>
      </c>
      <c r="AJ438" s="81">
        <v>167.19020654786942</v>
      </c>
      <c r="AL438" s="661" t="s">
        <v>1141</v>
      </c>
      <c r="AM438" s="664">
        <v>100</v>
      </c>
      <c r="AN438" s="78" t="s">
        <v>133</v>
      </c>
      <c r="AO438" s="79">
        <v>200</v>
      </c>
      <c r="AP438" s="80">
        <v>195</v>
      </c>
      <c r="AQ438" s="80">
        <v>190</v>
      </c>
      <c r="AR438" s="80">
        <v>185</v>
      </c>
      <c r="AS438" s="80">
        <v>180</v>
      </c>
      <c r="AT438" s="80">
        <v>175</v>
      </c>
      <c r="AU438" s="80">
        <v>170</v>
      </c>
      <c r="AV438" s="81">
        <v>166</v>
      </c>
    </row>
    <row r="439" spans="1:48" ht="15" thickBot="1">
      <c r="A439">
        <v>439</v>
      </c>
      <c r="B439" s="662"/>
      <c r="C439" s="665"/>
      <c r="D439" s="82" t="s">
        <v>136</v>
      </c>
      <c r="E439" s="83">
        <v>232</v>
      </c>
      <c r="F439" s="84">
        <v>223</v>
      </c>
      <c r="G439" s="84">
        <v>214</v>
      </c>
      <c r="H439" s="84">
        <v>206</v>
      </c>
      <c r="I439" s="84">
        <v>197</v>
      </c>
      <c r="J439" s="84">
        <v>189</v>
      </c>
      <c r="K439" s="84">
        <v>180</v>
      </c>
      <c r="L439" s="85">
        <v>172</v>
      </c>
      <c r="N439" s="662"/>
      <c r="O439" s="665"/>
      <c r="P439" s="82" t="s">
        <v>136</v>
      </c>
      <c r="Q439" s="83">
        <v>232</v>
      </c>
      <c r="R439" s="84">
        <v>223</v>
      </c>
      <c r="S439" s="84">
        <v>214</v>
      </c>
      <c r="T439" s="84">
        <v>206</v>
      </c>
      <c r="U439" s="84">
        <v>197</v>
      </c>
      <c r="V439" s="84">
        <v>189</v>
      </c>
      <c r="W439" s="84">
        <v>180</v>
      </c>
      <c r="X439" s="85">
        <v>172</v>
      </c>
      <c r="Z439" s="662"/>
      <c r="AA439" s="665"/>
      <c r="AB439" s="82" t="s">
        <v>136</v>
      </c>
      <c r="AC439" s="83">
        <v>227.2260720089707</v>
      </c>
      <c r="AD439" s="84">
        <v>217</v>
      </c>
      <c r="AE439" s="84">
        <v>207</v>
      </c>
      <c r="AF439" s="84">
        <v>197</v>
      </c>
      <c r="AG439" s="84">
        <v>187</v>
      </c>
      <c r="AH439" s="84">
        <v>177</v>
      </c>
      <c r="AI439" s="84">
        <v>167</v>
      </c>
      <c r="AJ439" s="85">
        <v>157.46588469515603</v>
      </c>
      <c r="AL439" s="662"/>
      <c r="AM439" s="665"/>
      <c r="AN439" s="82" t="s">
        <v>136</v>
      </c>
      <c r="AO439" s="83">
        <v>187</v>
      </c>
      <c r="AP439" s="84">
        <v>184</v>
      </c>
      <c r="AQ439" s="84">
        <v>182</v>
      </c>
      <c r="AR439" s="84">
        <v>180</v>
      </c>
      <c r="AS439" s="84">
        <v>178</v>
      </c>
      <c r="AT439" s="84">
        <v>176</v>
      </c>
      <c r="AU439" s="84">
        <v>174</v>
      </c>
      <c r="AV439" s="85">
        <v>172</v>
      </c>
    </row>
    <row r="440" spans="1:48">
      <c r="A440">
        <v>440</v>
      </c>
      <c r="B440" s="662"/>
      <c r="C440" s="666">
        <v>110</v>
      </c>
      <c r="D440" s="86" t="s">
        <v>133</v>
      </c>
      <c r="E440" s="87">
        <v>243</v>
      </c>
      <c r="F440" s="88">
        <v>235</v>
      </c>
      <c r="G440" s="88">
        <v>227</v>
      </c>
      <c r="H440" s="88">
        <v>219</v>
      </c>
      <c r="I440" s="88">
        <v>211</v>
      </c>
      <c r="J440" s="88">
        <v>203</v>
      </c>
      <c r="K440" s="88">
        <v>195</v>
      </c>
      <c r="L440" s="89">
        <v>187</v>
      </c>
      <c r="N440" s="662"/>
      <c r="O440" s="666">
        <v>110</v>
      </c>
      <c r="P440" s="86" t="str">
        <f>+P438</f>
        <v>48-X</v>
      </c>
      <c r="Q440" s="87">
        <v>243</v>
      </c>
      <c r="R440" s="88">
        <v>235</v>
      </c>
      <c r="S440" s="88">
        <v>227</v>
      </c>
      <c r="T440" s="88">
        <v>219</v>
      </c>
      <c r="U440" s="88">
        <v>211</v>
      </c>
      <c r="V440" s="88">
        <v>203</v>
      </c>
      <c r="W440" s="88">
        <v>195</v>
      </c>
      <c r="X440" s="89">
        <v>187</v>
      </c>
      <c r="Z440" s="662"/>
      <c r="AA440" s="666">
        <v>110</v>
      </c>
      <c r="AB440" s="86" t="str">
        <f>+AB438</f>
        <v>48-X</v>
      </c>
      <c r="AC440" s="87">
        <v>241.51715877199769</v>
      </c>
      <c r="AD440" s="88">
        <v>233</v>
      </c>
      <c r="AE440" s="88">
        <v>226</v>
      </c>
      <c r="AF440" s="88">
        <v>218</v>
      </c>
      <c r="AG440" s="88">
        <v>210</v>
      </c>
      <c r="AH440" s="88">
        <v>202</v>
      </c>
      <c r="AI440" s="88">
        <v>195</v>
      </c>
      <c r="AJ440" s="89">
        <v>187.33098656166266</v>
      </c>
      <c r="AL440" s="662"/>
      <c r="AM440" s="666">
        <v>110</v>
      </c>
      <c r="AN440" s="86" t="str">
        <f>+AN438</f>
        <v>48-X</v>
      </c>
      <c r="AO440" s="87">
        <v>239</v>
      </c>
      <c r="AP440" s="88">
        <v>228</v>
      </c>
      <c r="AQ440" s="88">
        <v>218</v>
      </c>
      <c r="AR440" s="88">
        <v>207</v>
      </c>
      <c r="AS440" s="88">
        <v>197</v>
      </c>
      <c r="AT440" s="88">
        <v>186</v>
      </c>
      <c r="AU440" s="88">
        <v>176</v>
      </c>
      <c r="AV440" s="89">
        <v>166</v>
      </c>
    </row>
    <row r="441" spans="1:48" ht="15" thickBot="1">
      <c r="A441">
        <v>441</v>
      </c>
      <c r="B441" s="662"/>
      <c r="C441" s="667"/>
      <c r="D441" s="90" t="s">
        <v>136</v>
      </c>
      <c r="E441" s="87">
        <v>263</v>
      </c>
      <c r="F441" s="88">
        <v>253</v>
      </c>
      <c r="G441" s="88">
        <v>243</v>
      </c>
      <c r="H441" s="88">
        <v>234</v>
      </c>
      <c r="I441" s="88">
        <v>224</v>
      </c>
      <c r="J441" s="88">
        <v>215</v>
      </c>
      <c r="K441" s="88">
        <v>205</v>
      </c>
      <c r="L441" s="89">
        <v>196</v>
      </c>
      <c r="N441" s="662"/>
      <c r="O441" s="667"/>
      <c r="P441" s="90" t="str">
        <f>+P439</f>
        <v>48-XL</v>
      </c>
      <c r="Q441" s="87">
        <v>263</v>
      </c>
      <c r="R441" s="88">
        <v>253</v>
      </c>
      <c r="S441" s="88">
        <v>243</v>
      </c>
      <c r="T441" s="88">
        <v>234</v>
      </c>
      <c r="U441" s="88">
        <v>224</v>
      </c>
      <c r="V441" s="88">
        <v>215</v>
      </c>
      <c r="W441" s="88">
        <v>205</v>
      </c>
      <c r="X441" s="89">
        <v>196</v>
      </c>
      <c r="Z441" s="662"/>
      <c r="AA441" s="667"/>
      <c r="AB441" s="90" t="str">
        <f>+AB439</f>
        <v>48-XL</v>
      </c>
      <c r="AC441" s="87">
        <v>264.03306838323226</v>
      </c>
      <c r="AD441" s="88">
        <v>252</v>
      </c>
      <c r="AE441" s="88">
        <v>241</v>
      </c>
      <c r="AF441" s="88">
        <v>230</v>
      </c>
      <c r="AG441" s="88">
        <v>219</v>
      </c>
      <c r="AH441" s="88">
        <v>208</v>
      </c>
      <c r="AI441" s="88">
        <v>197</v>
      </c>
      <c r="AJ441" s="89">
        <v>186.66897273339964</v>
      </c>
      <c r="AL441" s="662"/>
      <c r="AM441" s="667"/>
      <c r="AN441" s="90" t="str">
        <f>+AN439</f>
        <v>48-XL</v>
      </c>
      <c r="AO441" s="87">
        <v>223</v>
      </c>
      <c r="AP441" s="88">
        <v>215</v>
      </c>
      <c r="AQ441" s="88">
        <v>208</v>
      </c>
      <c r="AR441" s="88">
        <v>201</v>
      </c>
      <c r="AS441" s="88">
        <v>193</v>
      </c>
      <c r="AT441" s="88">
        <v>186</v>
      </c>
      <c r="AU441" s="88">
        <v>179</v>
      </c>
      <c r="AV441" s="89">
        <v>172</v>
      </c>
    </row>
    <row r="442" spans="1:48">
      <c r="A442">
        <v>442</v>
      </c>
      <c r="B442" s="662"/>
      <c r="C442" s="664">
        <v>120</v>
      </c>
      <c r="D442" s="78" t="s">
        <v>133</v>
      </c>
      <c r="E442" s="83">
        <v>269</v>
      </c>
      <c r="F442" s="84">
        <v>260</v>
      </c>
      <c r="G442" s="84">
        <v>251</v>
      </c>
      <c r="H442" s="84">
        <v>242</v>
      </c>
      <c r="I442" s="84">
        <v>234</v>
      </c>
      <c r="J442" s="84">
        <v>225</v>
      </c>
      <c r="K442" s="84">
        <v>216</v>
      </c>
      <c r="L442" s="85">
        <v>208</v>
      </c>
      <c r="N442" s="662"/>
      <c r="O442" s="664">
        <f>+O440+10</f>
        <v>120</v>
      </c>
      <c r="P442" s="78" t="s">
        <v>133</v>
      </c>
      <c r="Q442" s="83">
        <v>269</v>
      </c>
      <c r="R442" s="84">
        <v>260</v>
      </c>
      <c r="S442" s="84">
        <v>251</v>
      </c>
      <c r="T442" s="84">
        <v>242</v>
      </c>
      <c r="U442" s="84">
        <v>234</v>
      </c>
      <c r="V442" s="84">
        <v>225</v>
      </c>
      <c r="W442" s="84">
        <v>216</v>
      </c>
      <c r="X442" s="85">
        <v>208</v>
      </c>
      <c r="Z442" s="662"/>
      <c r="AA442" s="664">
        <f>+AA440+10</f>
        <v>120</v>
      </c>
      <c r="AB442" s="78" t="s">
        <v>133</v>
      </c>
      <c r="AC442" s="83">
        <v>269.15175055106749</v>
      </c>
      <c r="AD442" s="84">
        <v>260</v>
      </c>
      <c r="AE442" s="84">
        <v>251</v>
      </c>
      <c r="AF442" s="84">
        <v>242</v>
      </c>
      <c r="AG442" s="84">
        <v>234</v>
      </c>
      <c r="AH442" s="84">
        <v>225</v>
      </c>
      <c r="AI442" s="84">
        <v>216</v>
      </c>
      <c r="AJ442" s="85">
        <v>207.93178474113637</v>
      </c>
      <c r="AL442" s="662"/>
      <c r="AM442" s="664">
        <f>+AM440+10</f>
        <v>120</v>
      </c>
      <c r="AN442" s="78" t="s">
        <v>133</v>
      </c>
      <c r="AO442" s="83">
        <v>269</v>
      </c>
      <c r="AP442" s="84">
        <v>257</v>
      </c>
      <c r="AQ442" s="84">
        <v>246</v>
      </c>
      <c r="AR442" s="84">
        <v>234</v>
      </c>
      <c r="AS442" s="84">
        <v>223</v>
      </c>
      <c r="AT442" s="84">
        <v>211</v>
      </c>
      <c r="AU442" s="84">
        <v>200</v>
      </c>
      <c r="AV442" s="85">
        <v>189</v>
      </c>
    </row>
    <row r="443" spans="1:48" ht="15" thickBot="1">
      <c r="A443">
        <v>443</v>
      </c>
      <c r="B443" s="662"/>
      <c r="C443" s="665"/>
      <c r="D443" s="82" t="s">
        <v>136</v>
      </c>
      <c r="E443" s="83">
        <v>294</v>
      </c>
      <c r="F443" s="84">
        <v>283</v>
      </c>
      <c r="G443" s="84">
        <v>273</v>
      </c>
      <c r="H443" s="84">
        <v>263</v>
      </c>
      <c r="I443" s="84">
        <v>252</v>
      </c>
      <c r="J443" s="84">
        <v>242</v>
      </c>
      <c r="K443" s="84">
        <v>232</v>
      </c>
      <c r="L443" s="85">
        <v>222</v>
      </c>
      <c r="N443" s="662"/>
      <c r="O443" s="665"/>
      <c r="P443" s="82" t="s">
        <v>136</v>
      </c>
      <c r="Q443" s="83">
        <v>294</v>
      </c>
      <c r="R443" s="84">
        <v>283</v>
      </c>
      <c r="S443" s="84">
        <v>273</v>
      </c>
      <c r="T443" s="84">
        <v>263</v>
      </c>
      <c r="U443" s="84">
        <v>252</v>
      </c>
      <c r="V443" s="84">
        <v>242</v>
      </c>
      <c r="W443" s="84">
        <v>232</v>
      </c>
      <c r="X443" s="85">
        <v>222</v>
      </c>
      <c r="Z443" s="662"/>
      <c r="AA443" s="665"/>
      <c r="AB443" s="82" t="s">
        <v>136</v>
      </c>
      <c r="AC443" s="83">
        <v>292.63408365430661</v>
      </c>
      <c r="AD443" s="84">
        <v>282</v>
      </c>
      <c r="AE443" s="84">
        <v>271</v>
      </c>
      <c r="AF443" s="84">
        <v>260</v>
      </c>
      <c r="AG443" s="84">
        <v>250</v>
      </c>
      <c r="AH443" s="84">
        <v>239</v>
      </c>
      <c r="AI443" s="84">
        <v>229</v>
      </c>
      <c r="AJ443" s="85">
        <v>218.67160371465886</v>
      </c>
      <c r="AL443" s="662"/>
      <c r="AM443" s="665"/>
      <c r="AN443" s="82" t="s">
        <v>136</v>
      </c>
      <c r="AO443" s="83">
        <v>263</v>
      </c>
      <c r="AP443" s="84">
        <v>250</v>
      </c>
      <c r="AQ443" s="84">
        <v>238</v>
      </c>
      <c r="AR443" s="84">
        <v>225</v>
      </c>
      <c r="AS443" s="84">
        <v>213</v>
      </c>
      <c r="AT443" s="84">
        <v>200</v>
      </c>
      <c r="AU443" s="84">
        <v>188</v>
      </c>
      <c r="AV443" s="85">
        <v>176</v>
      </c>
    </row>
    <row r="444" spans="1:48">
      <c r="A444">
        <v>444</v>
      </c>
      <c r="B444" s="662"/>
      <c r="C444" s="666">
        <v>130</v>
      </c>
      <c r="D444" s="86" t="s">
        <v>133</v>
      </c>
      <c r="E444" s="87">
        <v>296</v>
      </c>
      <c r="F444" s="88">
        <v>286</v>
      </c>
      <c r="G444" s="88">
        <v>276</v>
      </c>
      <c r="H444" s="88">
        <v>267</v>
      </c>
      <c r="I444" s="88">
        <v>257</v>
      </c>
      <c r="J444" s="88">
        <v>248</v>
      </c>
      <c r="K444" s="88">
        <v>238</v>
      </c>
      <c r="L444" s="89">
        <v>229</v>
      </c>
      <c r="N444" s="662"/>
      <c r="O444" s="666">
        <f>+O442+10</f>
        <v>130</v>
      </c>
      <c r="P444" s="86" t="str">
        <f>+P442</f>
        <v>48-X</v>
      </c>
      <c r="Q444" s="87">
        <v>296</v>
      </c>
      <c r="R444" s="88">
        <v>286</v>
      </c>
      <c r="S444" s="88">
        <v>276</v>
      </c>
      <c r="T444" s="88">
        <v>267</v>
      </c>
      <c r="U444" s="88">
        <v>257</v>
      </c>
      <c r="V444" s="88">
        <v>248</v>
      </c>
      <c r="W444" s="88">
        <v>238</v>
      </c>
      <c r="X444" s="89">
        <v>229</v>
      </c>
      <c r="Z444" s="662"/>
      <c r="AA444" s="666">
        <f>+AA442+10</f>
        <v>130</v>
      </c>
      <c r="AB444" s="86" t="str">
        <f>+AB442</f>
        <v>48-X</v>
      </c>
      <c r="AC444" s="87">
        <v>295.56994358355325</v>
      </c>
      <c r="AD444" s="88">
        <v>285</v>
      </c>
      <c r="AE444" s="88">
        <v>276</v>
      </c>
      <c r="AF444" s="88">
        <v>266</v>
      </c>
      <c r="AG444" s="88">
        <v>256</v>
      </c>
      <c r="AH444" s="88">
        <v>247</v>
      </c>
      <c r="AI444" s="88">
        <v>237</v>
      </c>
      <c r="AJ444" s="89">
        <v>227.73966151033156</v>
      </c>
      <c r="AL444" s="662"/>
      <c r="AM444" s="666">
        <f>+AM442+10</f>
        <v>130</v>
      </c>
      <c r="AN444" s="86" t="str">
        <f>+AN442</f>
        <v>48-X</v>
      </c>
      <c r="AO444" s="87">
        <v>296</v>
      </c>
      <c r="AP444" s="88">
        <v>285</v>
      </c>
      <c r="AQ444" s="88">
        <v>274</v>
      </c>
      <c r="AR444" s="88">
        <v>263</v>
      </c>
      <c r="AS444" s="88">
        <v>252</v>
      </c>
      <c r="AT444" s="88">
        <v>241</v>
      </c>
      <c r="AU444" s="88">
        <v>230</v>
      </c>
      <c r="AV444" s="89">
        <v>219</v>
      </c>
    </row>
    <row r="445" spans="1:48" ht="15" thickBot="1">
      <c r="A445">
        <v>445</v>
      </c>
      <c r="B445" s="662"/>
      <c r="C445" s="667"/>
      <c r="D445" s="90" t="s">
        <v>136</v>
      </c>
      <c r="E445" s="87">
        <v>319</v>
      </c>
      <c r="F445" s="88">
        <v>308</v>
      </c>
      <c r="G445" s="88">
        <v>298</v>
      </c>
      <c r="H445" s="88">
        <v>288</v>
      </c>
      <c r="I445" s="88">
        <v>278</v>
      </c>
      <c r="J445" s="88">
        <v>268</v>
      </c>
      <c r="K445" s="88">
        <v>258</v>
      </c>
      <c r="L445" s="89">
        <v>248</v>
      </c>
      <c r="N445" s="662"/>
      <c r="O445" s="667"/>
      <c r="P445" s="90" t="str">
        <f>+P443</f>
        <v>48-XL</v>
      </c>
      <c r="Q445" s="87">
        <v>319</v>
      </c>
      <c r="R445" s="88">
        <v>308</v>
      </c>
      <c r="S445" s="88">
        <v>298</v>
      </c>
      <c r="T445" s="88">
        <v>288</v>
      </c>
      <c r="U445" s="88">
        <v>278</v>
      </c>
      <c r="V445" s="88">
        <v>268</v>
      </c>
      <c r="W445" s="88">
        <v>258</v>
      </c>
      <c r="X445" s="89">
        <v>248</v>
      </c>
      <c r="Z445" s="662"/>
      <c r="AA445" s="667"/>
      <c r="AB445" s="90" t="str">
        <f>+AB443</f>
        <v>48-XL</v>
      </c>
      <c r="AC445" s="87">
        <v>317.34397467956762</v>
      </c>
      <c r="AD445" s="88">
        <v>307</v>
      </c>
      <c r="AE445" s="88">
        <v>297</v>
      </c>
      <c r="AF445" s="88">
        <v>287</v>
      </c>
      <c r="AG445" s="88">
        <v>277</v>
      </c>
      <c r="AH445" s="88">
        <v>268</v>
      </c>
      <c r="AI445" s="88">
        <v>258</v>
      </c>
      <c r="AJ445" s="89">
        <v>248.29449798792015</v>
      </c>
      <c r="AL445" s="662"/>
      <c r="AM445" s="667"/>
      <c r="AN445" s="90" t="str">
        <f>+AN443</f>
        <v>48-XL</v>
      </c>
      <c r="AO445" s="87">
        <v>306</v>
      </c>
      <c r="AP445" s="88">
        <v>291</v>
      </c>
      <c r="AQ445" s="88">
        <v>276</v>
      </c>
      <c r="AR445" s="88">
        <v>262</v>
      </c>
      <c r="AS445" s="88">
        <v>247</v>
      </c>
      <c r="AT445" s="88">
        <v>233</v>
      </c>
      <c r="AU445" s="88">
        <v>218</v>
      </c>
      <c r="AV445" s="89">
        <v>204</v>
      </c>
    </row>
    <row r="446" spans="1:48">
      <c r="A446">
        <v>446</v>
      </c>
      <c r="B446" s="662"/>
      <c r="C446" s="664">
        <v>140</v>
      </c>
      <c r="D446" s="78" t="s">
        <v>133</v>
      </c>
      <c r="E446" s="83">
        <v>318</v>
      </c>
      <c r="F446" s="84">
        <v>308</v>
      </c>
      <c r="G446" s="84">
        <v>298</v>
      </c>
      <c r="H446" s="84">
        <v>289</v>
      </c>
      <c r="I446" s="84">
        <v>279</v>
      </c>
      <c r="J446" s="84">
        <v>270</v>
      </c>
      <c r="K446" s="84">
        <v>260</v>
      </c>
      <c r="L446" s="85">
        <v>251</v>
      </c>
      <c r="N446" s="662"/>
      <c r="O446" s="664">
        <f>+O444+10</f>
        <v>140</v>
      </c>
      <c r="P446" s="78" t="s">
        <v>133</v>
      </c>
      <c r="Q446" s="83">
        <v>318</v>
      </c>
      <c r="R446" s="84">
        <v>308</v>
      </c>
      <c r="S446" s="84">
        <v>298</v>
      </c>
      <c r="T446" s="84">
        <v>289</v>
      </c>
      <c r="U446" s="84">
        <v>279</v>
      </c>
      <c r="V446" s="84">
        <v>270</v>
      </c>
      <c r="W446" s="84">
        <v>260</v>
      </c>
      <c r="X446" s="85">
        <v>251</v>
      </c>
      <c r="Z446" s="662"/>
      <c r="AA446" s="664">
        <f>+AA444+10</f>
        <v>140</v>
      </c>
      <c r="AB446" s="78" t="s">
        <v>133</v>
      </c>
      <c r="AC446" s="83">
        <v>317.91336005811775</v>
      </c>
      <c r="AD446" s="84">
        <v>308</v>
      </c>
      <c r="AE446" s="84">
        <v>298</v>
      </c>
      <c r="AF446" s="84">
        <v>288</v>
      </c>
      <c r="AG446" s="84">
        <v>278</v>
      </c>
      <c r="AH446" s="84">
        <v>268</v>
      </c>
      <c r="AI446" s="84">
        <v>259</v>
      </c>
      <c r="AJ446" s="85">
        <v>249.38637103386657</v>
      </c>
      <c r="AL446" s="662"/>
      <c r="AM446" s="664">
        <f>+AM444+10</f>
        <v>140</v>
      </c>
      <c r="AN446" s="78" t="s">
        <v>133</v>
      </c>
      <c r="AO446" s="83">
        <v>318</v>
      </c>
      <c r="AP446" s="84">
        <v>308</v>
      </c>
      <c r="AQ446" s="84">
        <v>298</v>
      </c>
      <c r="AR446" s="84">
        <v>288</v>
      </c>
      <c r="AS446" s="84">
        <v>278</v>
      </c>
      <c r="AT446" s="84">
        <v>268</v>
      </c>
      <c r="AU446" s="84">
        <v>258</v>
      </c>
      <c r="AV446" s="85">
        <v>249</v>
      </c>
    </row>
    <row r="447" spans="1:48" ht="15" thickBot="1">
      <c r="A447">
        <v>447</v>
      </c>
      <c r="B447" s="662"/>
      <c r="C447" s="665"/>
      <c r="D447" s="82" t="s">
        <v>136</v>
      </c>
      <c r="E447" s="83">
        <v>318</v>
      </c>
      <c r="F447" s="84">
        <v>311</v>
      </c>
      <c r="G447" s="84">
        <v>305</v>
      </c>
      <c r="H447" s="84">
        <v>298</v>
      </c>
      <c r="I447" s="84">
        <v>292</v>
      </c>
      <c r="J447" s="84">
        <v>285</v>
      </c>
      <c r="K447" s="84">
        <v>279</v>
      </c>
      <c r="L447" s="85">
        <v>273</v>
      </c>
      <c r="N447" s="662"/>
      <c r="O447" s="665"/>
      <c r="P447" s="82" t="s">
        <v>136</v>
      </c>
      <c r="Q447" s="83">
        <v>318</v>
      </c>
      <c r="R447" s="84">
        <v>311</v>
      </c>
      <c r="S447" s="84">
        <v>305</v>
      </c>
      <c r="T447" s="84">
        <v>298</v>
      </c>
      <c r="U447" s="84">
        <v>292</v>
      </c>
      <c r="V447" s="84">
        <v>285</v>
      </c>
      <c r="W447" s="84">
        <v>279</v>
      </c>
      <c r="X447" s="85">
        <v>273</v>
      </c>
      <c r="Z447" s="662"/>
      <c r="AA447" s="665"/>
      <c r="AB447" s="82" t="s">
        <v>136</v>
      </c>
      <c r="AC447" s="83">
        <v>316.39955348336105</v>
      </c>
      <c r="AD447" s="84">
        <v>310</v>
      </c>
      <c r="AE447" s="84">
        <v>304</v>
      </c>
      <c r="AF447" s="84">
        <v>297</v>
      </c>
      <c r="AG447" s="84">
        <v>291</v>
      </c>
      <c r="AH447" s="84">
        <v>285</v>
      </c>
      <c r="AI447" s="84">
        <v>279</v>
      </c>
      <c r="AJ447" s="85">
        <v>273.13941746717211</v>
      </c>
      <c r="AL447" s="662"/>
      <c r="AM447" s="665"/>
      <c r="AN447" s="82" t="s">
        <v>136</v>
      </c>
      <c r="AO447" s="83">
        <v>316</v>
      </c>
      <c r="AP447" s="84">
        <v>304</v>
      </c>
      <c r="AQ447" s="84">
        <v>292</v>
      </c>
      <c r="AR447" s="84">
        <v>280</v>
      </c>
      <c r="AS447" s="84">
        <v>269</v>
      </c>
      <c r="AT447" s="84">
        <v>257</v>
      </c>
      <c r="AU447" s="84">
        <v>245</v>
      </c>
      <c r="AV447" s="85">
        <v>234</v>
      </c>
    </row>
    <row r="448" spans="1:48">
      <c r="A448">
        <v>448</v>
      </c>
      <c r="B448" s="662"/>
      <c r="C448" s="666">
        <v>150</v>
      </c>
      <c r="D448" s="86" t="s">
        <v>133</v>
      </c>
      <c r="E448" s="87">
        <v>319</v>
      </c>
      <c r="F448" s="88">
        <v>312</v>
      </c>
      <c r="G448" s="88">
        <v>305</v>
      </c>
      <c r="H448" s="88">
        <v>298</v>
      </c>
      <c r="I448" s="88">
        <v>292</v>
      </c>
      <c r="J448" s="88">
        <v>285</v>
      </c>
      <c r="K448" s="88">
        <v>278</v>
      </c>
      <c r="L448" s="89">
        <v>272</v>
      </c>
      <c r="N448" s="662"/>
      <c r="O448" s="666">
        <f>+O446+10</f>
        <v>150</v>
      </c>
      <c r="P448" s="86" t="str">
        <f>+P446</f>
        <v>48-X</v>
      </c>
      <c r="Q448" s="87">
        <v>319</v>
      </c>
      <c r="R448" s="88">
        <v>312</v>
      </c>
      <c r="S448" s="88">
        <v>305</v>
      </c>
      <c r="T448" s="88">
        <v>298</v>
      </c>
      <c r="U448" s="88">
        <v>292</v>
      </c>
      <c r="V448" s="88">
        <v>285</v>
      </c>
      <c r="W448" s="88">
        <v>278</v>
      </c>
      <c r="X448" s="89">
        <v>272</v>
      </c>
      <c r="Z448" s="662"/>
      <c r="AA448" s="666">
        <f>+AA446+10</f>
        <v>150</v>
      </c>
      <c r="AB448" s="86" t="str">
        <f>+AB446</f>
        <v>48-X</v>
      </c>
      <c r="AC448" s="87">
        <v>316.70320947730175</v>
      </c>
      <c r="AD448" s="88">
        <v>310</v>
      </c>
      <c r="AE448" s="88">
        <v>303</v>
      </c>
      <c r="AF448" s="88">
        <v>297</v>
      </c>
      <c r="AG448" s="88">
        <v>291</v>
      </c>
      <c r="AH448" s="88">
        <v>284</v>
      </c>
      <c r="AI448" s="88">
        <v>278</v>
      </c>
      <c r="AJ448" s="89">
        <v>271.8924829376906</v>
      </c>
      <c r="AL448" s="662"/>
      <c r="AM448" s="666">
        <f>+AM446+10</f>
        <v>150</v>
      </c>
      <c r="AN448" s="86" t="str">
        <f>+AN446</f>
        <v>48-X</v>
      </c>
      <c r="AO448" s="87">
        <v>317</v>
      </c>
      <c r="AP448" s="88">
        <v>310</v>
      </c>
      <c r="AQ448" s="88">
        <v>304</v>
      </c>
      <c r="AR448" s="88">
        <v>297</v>
      </c>
      <c r="AS448" s="88">
        <v>291</v>
      </c>
      <c r="AT448" s="88">
        <v>284</v>
      </c>
      <c r="AU448" s="88">
        <v>278</v>
      </c>
      <c r="AV448" s="89">
        <v>272</v>
      </c>
    </row>
    <row r="449" spans="1:48" ht="15" thickBot="1">
      <c r="A449">
        <v>449</v>
      </c>
      <c r="B449" s="662"/>
      <c r="C449" s="667"/>
      <c r="D449" s="90" t="s">
        <v>136</v>
      </c>
      <c r="E449" s="87">
        <v>319</v>
      </c>
      <c r="F449" s="88">
        <v>315</v>
      </c>
      <c r="G449" s="88">
        <v>312</v>
      </c>
      <c r="H449" s="88">
        <v>309</v>
      </c>
      <c r="I449" s="88">
        <v>305</v>
      </c>
      <c r="J449" s="88">
        <v>302</v>
      </c>
      <c r="K449" s="88">
        <v>299</v>
      </c>
      <c r="L449" s="89">
        <v>296</v>
      </c>
      <c r="N449" s="662"/>
      <c r="O449" s="667"/>
      <c r="P449" s="90" t="str">
        <f>+P447</f>
        <v>48-XL</v>
      </c>
      <c r="Q449" s="87">
        <v>319</v>
      </c>
      <c r="R449" s="88">
        <v>315</v>
      </c>
      <c r="S449" s="88">
        <v>312</v>
      </c>
      <c r="T449" s="88">
        <v>309</v>
      </c>
      <c r="U449" s="88">
        <v>305</v>
      </c>
      <c r="V449" s="88">
        <v>302</v>
      </c>
      <c r="W449" s="88">
        <v>299</v>
      </c>
      <c r="X449" s="89">
        <v>296</v>
      </c>
      <c r="Z449" s="662"/>
      <c r="AA449" s="667"/>
      <c r="AB449" s="90" t="str">
        <f>+AB447</f>
        <v>48-XL</v>
      </c>
      <c r="AC449" s="87">
        <v>315.25509373486108</v>
      </c>
      <c r="AD449" s="88">
        <v>312</v>
      </c>
      <c r="AE449" s="88">
        <v>309</v>
      </c>
      <c r="AF449" s="88">
        <v>306</v>
      </c>
      <c r="AG449" s="88">
        <v>304</v>
      </c>
      <c r="AH449" s="88">
        <v>301</v>
      </c>
      <c r="AI449" s="88">
        <v>298</v>
      </c>
      <c r="AJ449" s="89">
        <v>295.79512067049308</v>
      </c>
      <c r="AL449" s="662"/>
      <c r="AM449" s="667"/>
      <c r="AN449" s="90" t="str">
        <f>+AN447</f>
        <v>48-XL</v>
      </c>
      <c r="AO449" s="87">
        <v>315</v>
      </c>
      <c r="AP449" s="88">
        <v>308</v>
      </c>
      <c r="AQ449" s="88">
        <v>301</v>
      </c>
      <c r="AR449" s="88">
        <v>294</v>
      </c>
      <c r="AS449" s="88">
        <v>287</v>
      </c>
      <c r="AT449" s="88">
        <v>280</v>
      </c>
      <c r="AU449" s="88">
        <v>273</v>
      </c>
      <c r="AV449" s="89">
        <v>267</v>
      </c>
    </row>
    <row r="450" spans="1:48">
      <c r="A450">
        <v>450</v>
      </c>
      <c r="B450" s="662"/>
      <c r="C450" s="664">
        <v>160</v>
      </c>
      <c r="D450" s="78" t="s">
        <v>133</v>
      </c>
      <c r="E450" s="83">
        <v>318</v>
      </c>
      <c r="F450" s="84">
        <v>314</v>
      </c>
      <c r="G450" s="84">
        <v>311</v>
      </c>
      <c r="H450" s="84">
        <v>307</v>
      </c>
      <c r="I450" s="84">
        <v>304</v>
      </c>
      <c r="J450" s="84">
        <v>300</v>
      </c>
      <c r="K450" s="84">
        <v>297</v>
      </c>
      <c r="L450" s="85">
        <v>294</v>
      </c>
      <c r="N450" s="662"/>
      <c r="O450" s="664">
        <f>+O448+10</f>
        <v>160</v>
      </c>
      <c r="P450" s="78" t="s">
        <v>133</v>
      </c>
      <c r="Q450" s="83">
        <v>318</v>
      </c>
      <c r="R450" s="84">
        <v>314</v>
      </c>
      <c r="S450" s="84">
        <v>311</v>
      </c>
      <c r="T450" s="84">
        <v>307</v>
      </c>
      <c r="U450" s="84">
        <v>304</v>
      </c>
      <c r="V450" s="84">
        <v>300</v>
      </c>
      <c r="W450" s="84">
        <v>297</v>
      </c>
      <c r="X450" s="85">
        <v>294</v>
      </c>
      <c r="Z450" s="662"/>
      <c r="AA450" s="664">
        <f>+AA448+10</f>
        <v>160</v>
      </c>
      <c r="AB450" s="78" t="s">
        <v>133</v>
      </c>
      <c r="AC450" s="83">
        <v>314.96614645800082</v>
      </c>
      <c r="AD450" s="84">
        <v>312</v>
      </c>
      <c r="AE450" s="84">
        <v>309</v>
      </c>
      <c r="AF450" s="84">
        <v>306</v>
      </c>
      <c r="AG450" s="84">
        <v>303</v>
      </c>
      <c r="AH450" s="84">
        <v>301</v>
      </c>
      <c r="AI450" s="84">
        <v>298</v>
      </c>
      <c r="AJ450" s="85">
        <v>295.62617707546553</v>
      </c>
      <c r="AL450" s="662"/>
      <c r="AM450" s="664">
        <f>+AM448+10</f>
        <v>160</v>
      </c>
      <c r="AN450" s="78" t="s">
        <v>133</v>
      </c>
      <c r="AO450" s="83">
        <v>315</v>
      </c>
      <c r="AP450" s="84">
        <v>312</v>
      </c>
      <c r="AQ450" s="84">
        <v>309</v>
      </c>
      <c r="AR450" s="84">
        <v>306</v>
      </c>
      <c r="AS450" s="84">
        <v>304</v>
      </c>
      <c r="AT450" s="84">
        <v>301</v>
      </c>
      <c r="AU450" s="84">
        <v>298</v>
      </c>
      <c r="AV450" s="85">
        <v>296</v>
      </c>
    </row>
    <row r="451" spans="1:48" ht="15" thickBot="1">
      <c r="A451">
        <v>451</v>
      </c>
      <c r="B451" s="662"/>
      <c r="C451" s="665"/>
      <c r="D451" s="82" t="s">
        <v>136</v>
      </c>
      <c r="E451" s="83">
        <v>318</v>
      </c>
      <c r="F451" s="84">
        <v>318</v>
      </c>
      <c r="G451" s="84">
        <v>318</v>
      </c>
      <c r="H451" s="84">
        <v>318</v>
      </c>
      <c r="I451" s="84">
        <v>318</v>
      </c>
      <c r="J451" s="84">
        <v>318</v>
      </c>
      <c r="K451" s="84">
        <v>318</v>
      </c>
      <c r="L451" s="85">
        <v>319</v>
      </c>
      <c r="N451" s="662"/>
      <c r="O451" s="665"/>
      <c r="P451" s="82" t="s">
        <v>136</v>
      </c>
      <c r="Q451" s="83">
        <v>318</v>
      </c>
      <c r="R451" s="84">
        <v>318</v>
      </c>
      <c r="S451" s="84">
        <v>318</v>
      </c>
      <c r="T451" s="84">
        <v>318</v>
      </c>
      <c r="U451" s="84">
        <v>318</v>
      </c>
      <c r="V451" s="84">
        <v>318</v>
      </c>
      <c r="W451" s="84">
        <v>318</v>
      </c>
      <c r="X451" s="85">
        <v>319</v>
      </c>
      <c r="Z451" s="662"/>
      <c r="AA451" s="665"/>
      <c r="AB451" s="82" t="s">
        <v>136</v>
      </c>
      <c r="AC451" s="83">
        <v>313.57667108844925</v>
      </c>
      <c r="AD451" s="84">
        <v>313</v>
      </c>
      <c r="AE451" s="84">
        <v>313</v>
      </c>
      <c r="AF451" s="84">
        <v>313</v>
      </c>
      <c r="AG451" s="84">
        <v>313</v>
      </c>
      <c r="AH451" s="84">
        <v>313</v>
      </c>
      <c r="AI451" s="84">
        <v>313</v>
      </c>
      <c r="AJ451" s="85">
        <v>313.29616005097228</v>
      </c>
      <c r="AL451" s="662"/>
      <c r="AM451" s="665"/>
      <c r="AN451" s="82" t="s">
        <v>136</v>
      </c>
      <c r="AO451" s="83">
        <v>314</v>
      </c>
      <c r="AP451" s="84">
        <v>312</v>
      </c>
      <c r="AQ451" s="84">
        <v>310</v>
      </c>
      <c r="AR451" s="84">
        <v>308</v>
      </c>
      <c r="AS451" s="84">
        <v>307</v>
      </c>
      <c r="AT451" s="84">
        <v>305</v>
      </c>
      <c r="AU451" s="84">
        <v>303</v>
      </c>
      <c r="AV451" s="85">
        <v>302</v>
      </c>
    </row>
    <row r="452" spans="1:48">
      <c r="A452">
        <v>452</v>
      </c>
      <c r="B452" s="662"/>
      <c r="C452" s="666">
        <v>170</v>
      </c>
      <c r="D452" s="86" t="s">
        <v>133</v>
      </c>
      <c r="E452" s="87">
        <v>318</v>
      </c>
      <c r="F452" s="88">
        <v>317</v>
      </c>
      <c r="G452" s="88">
        <v>317</v>
      </c>
      <c r="H452" s="88">
        <v>316</v>
      </c>
      <c r="I452" s="88">
        <v>316</v>
      </c>
      <c r="J452" s="88">
        <v>315</v>
      </c>
      <c r="K452" s="88">
        <v>315</v>
      </c>
      <c r="L452" s="89">
        <v>315</v>
      </c>
      <c r="N452" s="662"/>
      <c r="O452" s="666">
        <f>+O450+10</f>
        <v>170</v>
      </c>
      <c r="P452" s="86" t="str">
        <f>+P450</f>
        <v>48-X</v>
      </c>
      <c r="Q452" s="87">
        <v>318</v>
      </c>
      <c r="R452" s="88">
        <v>317</v>
      </c>
      <c r="S452" s="88">
        <v>317</v>
      </c>
      <c r="T452" s="88">
        <v>316</v>
      </c>
      <c r="U452" s="88">
        <v>316</v>
      </c>
      <c r="V452" s="88">
        <v>315</v>
      </c>
      <c r="W452" s="88">
        <v>315</v>
      </c>
      <c r="X452" s="89">
        <v>315</v>
      </c>
      <c r="Z452" s="662"/>
      <c r="AA452" s="666">
        <f>+AA450+10</f>
        <v>170</v>
      </c>
      <c r="AB452" s="86" t="str">
        <f>+AB450</f>
        <v>48-X</v>
      </c>
      <c r="AC452" s="87">
        <v>314.78084093471688</v>
      </c>
      <c r="AD452" s="88">
        <v>315</v>
      </c>
      <c r="AE452" s="88">
        <v>315</v>
      </c>
      <c r="AF452" s="88">
        <v>315</v>
      </c>
      <c r="AG452" s="88">
        <v>315</v>
      </c>
      <c r="AH452" s="88">
        <v>316</v>
      </c>
      <c r="AI452" s="88">
        <v>316</v>
      </c>
      <c r="AJ452" s="89">
        <v>316.74274067395083</v>
      </c>
      <c r="AL452" s="662"/>
      <c r="AM452" s="666">
        <f>+AM450+10</f>
        <v>170</v>
      </c>
      <c r="AN452" s="86" t="str">
        <f>+AN450</f>
        <v>48-X</v>
      </c>
      <c r="AO452" s="87">
        <v>315</v>
      </c>
      <c r="AP452" s="88">
        <v>315</v>
      </c>
      <c r="AQ452" s="88">
        <v>315</v>
      </c>
      <c r="AR452" s="88">
        <v>315</v>
      </c>
      <c r="AS452" s="88">
        <v>316</v>
      </c>
      <c r="AT452" s="88">
        <v>316</v>
      </c>
      <c r="AU452" s="88">
        <v>316</v>
      </c>
      <c r="AV452" s="89">
        <v>317</v>
      </c>
    </row>
    <row r="453" spans="1:48" ht="15" thickBot="1">
      <c r="A453">
        <v>453</v>
      </c>
      <c r="B453" s="662"/>
      <c r="C453" s="667"/>
      <c r="D453" s="90" t="s">
        <v>136</v>
      </c>
      <c r="E453" s="87">
        <v>318</v>
      </c>
      <c r="F453" s="88">
        <v>317</v>
      </c>
      <c r="G453" s="88">
        <v>317</v>
      </c>
      <c r="H453" s="88">
        <v>317</v>
      </c>
      <c r="I453" s="88">
        <v>317</v>
      </c>
      <c r="J453" s="88">
        <v>317</v>
      </c>
      <c r="K453" s="88">
        <v>317</v>
      </c>
      <c r="L453" s="89">
        <v>317</v>
      </c>
      <c r="N453" s="662"/>
      <c r="O453" s="667"/>
      <c r="P453" s="90" t="str">
        <f>+P451</f>
        <v>48-XL</v>
      </c>
      <c r="Q453" s="87">
        <v>318</v>
      </c>
      <c r="R453" s="88">
        <v>317</v>
      </c>
      <c r="S453" s="88">
        <v>317</v>
      </c>
      <c r="T453" s="88">
        <v>317</v>
      </c>
      <c r="U453" s="88">
        <v>317</v>
      </c>
      <c r="V453" s="88">
        <v>317</v>
      </c>
      <c r="W453" s="88">
        <v>317</v>
      </c>
      <c r="X453" s="89">
        <v>317</v>
      </c>
      <c r="Z453" s="662"/>
      <c r="AA453" s="667"/>
      <c r="AB453" s="90" t="str">
        <f>+AB451</f>
        <v>48-XL</v>
      </c>
      <c r="AC453" s="87">
        <v>313.44069446922504</v>
      </c>
      <c r="AD453" s="88">
        <v>313</v>
      </c>
      <c r="AE453" s="88">
        <v>313</v>
      </c>
      <c r="AF453" s="88">
        <v>314</v>
      </c>
      <c r="AG453" s="88">
        <v>314</v>
      </c>
      <c r="AH453" s="88">
        <v>314</v>
      </c>
      <c r="AI453" s="88">
        <v>314</v>
      </c>
      <c r="AJ453" s="89">
        <v>315.21079740011652</v>
      </c>
      <c r="AL453" s="662"/>
      <c r="AM453" s="667"/>
      <c r="AN453" s="90" t="str">
        <f>+AN451</f>
        <v>48-XL</v>
      </c>
      <c r="AO453" s="87">
        <v>313</v>
      </c>
      <c r="AP453" s="88">
        <v>313</v>
      </c>
      <c r="AQ453" s="88">
        <v>313</v>
      </c>
      <c r="AR453" s="88">
        <v>313</v>
      </c>
      <c r="AS453" s="88">
        <v>314</v>
      </c>
      <c r="AT453" s="88">
        <v>314</v>
      </c>
      <c r="AU453" s="88">
        <v>314</v>
      </c>
      <c r="AV453" s="89">
        <v>315</v>
      </c>
    </row>
    <row r="454" spans="1:48">
      <c r="A454">
        <v>454</v>
      </c>
      <c r="B454" s="662"/>
      <c r="C454" s="664">
        <v>180</v>
      </c>
      <c r="D454" s="78" t="s">
        <v>133</v>
      </c>
      <c r="E454" s="83">
        <v>319</v>
      </c>
      <c r="F454" s="84">
        <v>318</v>
      </c>
      <c r="G454" s="84">
        <v>318</v>
      </c>
      <c r="H454" s="84">
        <v>318</v>
      </c>
      <c r="I454" s="84">
        <v>317</v>
      </c>
      <c r="J454" s="84">
        <v>317</v>
      </c>
      <c r="K454" s="84">
        <v>317</v>
      </c>
      <c r="L454" s="85">
        <v>317</v>
      </c>
      <c r="N454" s="662"/>
      <c r="O454" s="664">
        <f>+O452+10</f>
        <v>180</v>
      </c>
      <c r="P454" s="78" t="s">
        <v>133</v>
      </c>
      <c r="Q454" s="83">
        <v>319</v>
      </c>
      <c r="R454" s="84">
        <v>318</v>
      </c>
      <c r="S454" s="84">
        <v>318</v>
      </c>
      <c r="T454" s="84">
        <v>318</v>
      </c>
      <c r="U454" s="84">
        <v>317</v>
      </c>
      <c r="V454" s="84">
        <v>317</v>
      </c>
      <c r="W454" s="84">
        <v>317</v>
      </c>
      <c r="X454" s="85">
        <v>317</v>
      </c>
      <c r="Z454" s="662"/>
      <c r="AA454" s="664">
        <f>+AA452+10</f>
        <v>180</v>
      </c>
      <c r="AB454" s="78" t="s">
        <v>133</v>
      </c>
      <c r="AC454" s="83">
        <v>315.12820977710476</v>
      </c>
      <c r="AD454" s="84">
        <v>315</v>
      </c>
      <c r="AE454" s="84">
        <v>315</v>
      </c>
      <c r="AF454" s="84">
        <v>316</v>
      </c>
      <c r="AG454" s="84">
        <v>316</v>
      </c>
      <c r="AH454" s="84">
        <v>316</v>
      </c>
      <c r="AI454" s="84">
        <v>316</v>
      </c>
      <c r="AJ454" s="85">
        <v>317.19832191257814</v>
      </c>
      <c r="AL454" s="662"/>
      <c r="AM454" s="664">
        <f>+AM452+10</f>
        <v>180</v>
      </c>
      <c r="AN454" s="78" t="s">
        <v>133</v>
      </c>
      <c r="AO454" s="83">
        <v>315</v>
      </c>
      <c r="AP454" s="84">
        <v>315</v>
      </c>
      <c r="AQ454" s="84">
        <v>315</v>
      </c>
      <c r="AR454" s="84">
        <v>315</v>
      </c>
      <c r="AS454" s="84">
        <v>316</v>
      </c>
      <c r="AT454" s="84">
        <v>316</v>
      </c>
      <c r="AU454" s="84">
        <v>316</v>
      </c>
      <c r="AV454" s="85">
        <v>317</v>
      </c>
    </row>
    <row r="455" spans="1:48" ht="15" thickBot="1">
      <c r="A455">
        <v>455</v>
      </c>
      <c r="B455" s="662"/>
      <c r="C455" s="665"/>
      <c r="D455" s="82" t="s">
        <v>136</v>
      </c>
      <c r="E455" s="83">
        <v>319</v>
      </c>
      <c r="F455" s="84">
        <v>318</v>
      </c>
      <c r="G455" s="84">
        <v>318</v>
      </c>
      <c r="H455" s="84">
        <v>317</v>
      </c>
      <c r="I455" s="84">
        <v>317</v>
      </c>
      <c r="J455" s="84">
        <v>316</v>
      </c>
      <c r="K455" s="84">
        <v>316</v>
      </c>
      <c r="L455" s="85">
        <v>316</v>
      </c>
      <c r="N455" s="662"/>
      <c r="O455" s="665"/>
      <c r="P455" s="82" t="s">
        <v>136</v>
      </c>
      <c r="Q455" s="83">
        <v>319</v>
      </c>
      <c r="R455" s="84">
        <v>318</v>
      </c>
      <c r="S455" s="84">
        <v>318</v>
      </c>
      <c r="T455" s="84">
        <v>317</v>
      </c>
      <c r="U455" s="84">
        <v>317</v>
      </c>
      <c r="V455" s="84">
        <v>316</v>
      </c>
      <c r="W455" s="84">
        <v>316</v>
      </c>
      <c r="X455" s="85">
        <v>316</v>
      </c>
      <c r="Z455" s="662"/>
      <c r="AA455" s="665"/>
      <c r="AB455" s="82" t="s">
        <v>136</v>
      </c>
      <c r="AC455" s="83">
        <v>313.8299041415226</v>
      </c>
      <c r="AD455" s="84">
        <v>314</v>
      </c>
      <c r="AE455" s="84">
        <v>314</v>
      </c>
      <c r="AF455" s="84">
        <v>314</v>
      </c>
      <c r="AG455" s="84">
        <v>314</v>
      </c>
      <c r="AH455" s="84">
        <v>315</v>
      </c>
      <c r="AI455" s="84">
        <v>315</v>
      </c>
      <c r="AJ455" s="85">
        <v>315.71889240551013</v>
      </c>
      <c r="AL455" s="662"/>
      <c r="AM455" s="665"/>
      <c r="AN455" s="82" t="s">
        <v>136</v>
      </c>
      <c r="AO455" s="83">
        <v>314</v>
      </c>
      <c r="AP455" s="84">
        <v>314</v>
      </c>
      <c r="AQ455" s="84">
        <v>314</v>
      </c>
      <c r="AR455" s="84">
        <v>314</v>
      </c>
      <c r="AS455" s="84">
        <v>315</v>
      </c>
      <c r="AT455" s="84">
        <v>315</v>
      </c>
      <c r="AU455" s="84">
        <v>315</v>
      </c>
      <c r="AV455" s="85">
        <v>316</v>
      </c>
    </row>
    <row r="456" spans="1:48">
      <c r="A456">
        <v>456</v>
      </c>
      <c r="B456" s="662"/>
      <c r="C456" s="666">
        <v>190</v>
      </c>
      <c r="D456" s="86" t="s">
        <v>133</v>
      </c>
      <c r="E456" s="194"/>
      <c r="F456" s="88">
        <v>317</v>
      </c>
      <c r="G456" s="88">
        <v>317</v>
      </c>
      <c r="H456" s="88">
        <v>317</v>
      </c>
      <c r="I456" s="88">
        <v>317</v>
      </c>
      <c r="J456" s="88">
        <v>317</v>
      </c>
      <c r="K456" s="88">
        <v>317</v>
      </c>
      <c r="L456" s="89">
        <v>317</v>
      </c>
      <c r="N456" s="662"/>
      <c r="O456" s="666">
        <f>+O454+10</f>
        <v>190</v>
      </c>
      <c r="P456" s="86" t="str">
        <f>+P454</f>
        <v>48-X</v>
      </c>
      <c r="Q456" s="184"/>
      <c r="R456" s="88">
        <v>317</v>
      </c>
      <c r="S456" s="88">
        <v>317</v>
      </c>
      <c r="T456" s="88">
        <v>317</v>
      </c>
      <c r="U456" s="88">
        <v>317</v>
      </c>
      <c r="V456" s="88">
        <v>317</v>
      </c>
      <c r="W456" s="88">
        <v>317</v>
      </c>
      <c r="X456" s="89">
        <v>317</v>
      </c>
      <c r="Z456" s="662"/>
      <c r="AA456" s="666">
        <f>+AA454+10</f>
        <v>190</v>
      </c>
      <c r="AB456" s="86" t="str">
        <f>+AB454</f>
        <v>48-X</v>
      </c>
      <c r="AC456" s="194"/>
      <c r="AD456" s="88">
        <v>316</v>
      </c>
      <c r="AE456" s="88">
        <v>315</v>
      </c>
      <c r="AF456" s="88">
        <v>314</v>
      </c>
      <c r="AG456" s="88">
        <v>314</v>
      </c>
      <c r="AH456" s="88">
        <v>313</v>
      </c>
      <c r="AI456" s="88">
        <v>312</v>
      </c>
      <c r="AJ456" s="89">
        <v>311.73056906732097</v>
      </c>
      <c r="AL456" s="662"/>
      <c r="AM456" s="666">
        <f>+AM454+10</f>
        <v>190</v>
      </c>
      <c r="AN456" s="86" t="str">
        <f>+AN454</f>
        <v>48-X</v>
      </c>
      <c r="AO456" s="184"/>
      <c r="AP456" s="88">
        <v>316</v>
      </c>
      <c r="AQ456" s="88">
        <v>315</v>
      </c>
      <c r="AR456" s="88">
        <v>314</v>
      </c>
      <c r="AS456" s="88">
        <v>314</v>
      </c>
      <c r="AT456" s="88">
        <v>313</v>
      </c>
      <c r="AU456" s="88">
        <v>312</v>
      </c>
      <c r="AV456" s="89">
        <v>312</v>
      </c>
    </row>
    <row r="457" spans="1:48" ht="15" thickBot="1">
      <c r="A457">
        <v>457</v>
      </c>
      <c r="B457" s="662"/>
      <c r="C457" s="667"/>
      <c r="D457" s="90" t="s">
        <v>136</v>
      </c>
      <c r="E457" s="194"/>
      <c r="F457" s="88">
        <v>317</v>
      </c>
      <c r="G457" s="88">
        <v>317</v>
      </c>
      <c r="H457" s="88">
        <v>317</v>
      </c>
      <c r="I457" s="88">
        <v>317</v>
      </c>
      <c r="J457" s="88">
        <v>317</v>
      </c>
      <c r="K457" s="88">
        <v>317</v>
      </c>
      <c r="L457" s="89">
        <v>317</v>
      </c>
      <c r="N457" s="662"/>
      <c r="O457" s="667"/>
      <c r="P457" s="90" t="str">
        <f>+P455</f>
        <v>48-XL</v>
      </c>
      <c r="Q457" s="184"/>
      <c r="R457" s="88">
        <v>317</v>
      </c>
      <c r="S457" s="88">
        <v>317</v>
      </c>
      <c r="T457" s="88">
        <v>317</v>
      </c>
      <c r="U457" s="88">
        <v>317</v>
      </c>
      <c r="V457" s="88">
        <v>317</v>
      </c>
      <c r="W457" s="88">
        <v>317</v>
      </c>
      <c r="X457" s="89">
        <v>317</v>
      </c>
      <c r="Z457" s="662"/>
      <c r="AA457" s="667"/>
      <c r="AB457" s="90" t="str">
        <f>+AB455</f>
        <v>48-XL</v>
      </c>
      <c r="AC457" s="194"/>
      <c r="AD457" s="88">
        <v>315</v>
      </c>
      <c r="AE457" s="88">
        <v>315</v>
      </c>
      <c r="AF457" s="88">
        <v>315</v>
      </c>
      <c r="AG457" s="88">
        <v>315</v>
      </c>
      <c r="AH457" s="88">
        <v>315</v>
      </c>
      <c r="AI457" s="88">
        <v>315</v>
      </c>
      <c r="AJ457" s="89">
        <v>315.61785202834301</v>
      </c>
      <c r="AL457" s="662"/>
      <c r="AM457" s="667"/>
      <c r="AN457" s="90" t="str">
        <f>+AN455</f>
        <v>48-XL</v>
      </c>
      <c r="AO457" s="184"/>
      <c r="AP457" s="88">
        <v>316</v>
      </c>
      <c r="AQ457" s="88">
        <v>316</v>
      </c>
      <c r="AR457" s="88">
        <v>316</v>
      </c>
      <c r="AS457" s="88">
        <v>316</v>
      </c>
      <c r="AT457" s="88">
        <v>316</v>
      </c>
      <c r="AU457" s="88">
        <v>316</v>
      </c>
      <c r="AV457" s="89">
        <v>316</v>
      </c>
    </row>
    <row r="458" spans="1:48">
      <c r="A458">
        <v>458</v>
      </c>
      <c r="B458" s="662"/>
      <c r="C458" s="664">
        <v>200</v>
      </c>
      <c r="D458" s="78" t="s">
        <v>133</v>
      </c>
      <c r="E458" s="194"/>
      <c r="F458" s="193"/>
      <c r="G458" s="84">
        <v>318</v>
      </c>
      <c r="H458" s="84">
        <v>318</v>
      </c>
      <c r="I458" s="84">
        <v>318</v>
      </c>
      <c r="J458" s="84">
        <v>318</v>
      </c>
      <c r="K458" s="84">
        <v>318</v>
      </c>
      <c r="L458" s="85">
        <v>318</v>
      </c>
      <c r="N458" s="662"/>
      <c r="O458" s="664">
        <f>+O456+10</f>
        <v>200</v>
      </c>
      <c r="P458" s="78" t="s">
        <v>133</v>
      </c>
      <c r="Q458" s="184"/>
      <c r="R458" s="183"/>
      <c r="S458" s="84">
        <v>318</v>
      </c>
      <c r="T458" s="84">
        <v>318</v>
      </c>
      <c r="U458" s="84">
        <v>318</v>
      </c>
      <c r="V458" s="84">
        <v>318</v>
      </c>
      <c r="W458" s="84">
        <v>318</v>
      </c>
      <c r="X458" s="85">
        <v>318</v>
      </c>
      <c r="Z458" s="662"/>
      <c r="AA458" s="664">
        <f>+AA456+10</f>
        <v>200</v>
      </c>
      <c r="AB458" s="78" t="s">
        <v>133</v>
      </c>
      <c r="AC458" s="194"/>
      <c r="AD458" s="193"/>
      <c r="AE458" s="84">
        <v>318</v>
      </c>
      <c r="AF458" s="84">
        <v>318</v>
      </c>
      <c r="AG458" s="84">
        <v>318</v>
      </c>
      <c r="AH458" s="84">
        <v>317</v>
      </c>
      <c r="AI458" s="84">
        <v>317</v>
      </c>
      <c r="AJ458" s="85">
        <v>317.50504120958021</v>
      </c>
      <c r="AL458" s="662"/>
      <c r="AM458" s="664">
        <f>+AM456+10</f>
        <v>200</v>
      </c>
      <c r="AN458" s="78" t="s">
        <v>133</v>
      </c>
      <c r="AO458" s="184"/>
      <c r="AP458" s="183"/>
      <c r="AQ458" s="84">
        <v>318</v>
      </c>
      <c r="AR458" s="84">
        <v>318</v>
      </c>
      <c r="AS458" s="84">
        <v>318</v>
      </c>
      <c r="AT458" s="84">
        <v>318</v>
      </c>
      <c r="AU458" s="84">
        <v>318</v>
      </c>
      <c r="AV458" s="85">
        <v>318</v>
      </c>
    </row>
    <row r="459" spans="1:48" ht="15" thickBot="1">
      <c r="A459">
        <v>459</v>
      </c>
      <c r="B459" s="663"/>
      <c r="C459" s="665"/>
      <c r="D459" s="82" t="s">
        <v>136</v>
      </c>
      <c r="E459" s="192"/>
      <c r="F459" s="191"/>
      <c r="G459" s="186">
        <v>318</v>
      </c>
      <c r="H459" s="186">
        <v>318</v>
      </c>
      <c r="I459" s="186">
        <v>318</v>
      </c>
      <c r="J459" s="186">
        <v>318</v>
      </c>
      <c r="K459" s="186">
        <v>318</v>
      </c>
      <c r="L459" s="185">
        <v>318</v>
      </c>
      <c r="N459" s="663"/>
      <c r="O459" s="665"/>
      <c r="P459" s="82" t="s">
        <v>136</v>
      </c>
      <c r="Q459" s="181"/>
      <c r="R459" s="180"/>
      <c r="S459" s="186">
        <v>318</v>
      </c>
      <c r="T459" s="186">
        <v>318</v>
      </c>
      <c r="U459" s="186">
        <v>318</v>
      </c>
      <c r="V459" s="186">
        <v>318</v>
      </c>
      <c r="W459" s="186">
        <v>318</v>
      </c>
      <c r="X459" s="185">
        <v>318</v>
      </c>
      <c r="Z459" s="663"/>
      <c r="AA459" s="665"/>
      <c r="AB459" s="82" t="s">
        <v>136</v>
      </c>
      <c r="AC459" s="192"/>
      <c r="AD459" s="191"/>
      <c r="AE459" s="186">
        <v>317</v>
      </c>
      <c r="AF459" s="186">
        <v>317</v>
      </c>
      <c r="AG459" s="186">
        <v>316</v>
      </c>
      <c r="AH459" s="186">
        <v>316</v>
      </c>
      <c r="AI459" s="186">
        <v>316</v>
      </c>
      <c r="AJ459" s="185">
        <v>316.11573602353207</v>
      </c>
      <c r="AL459" s="663"/>
      <c r="AM459" s="665"/>
      <c r="AN459" s="82" t="s">
        <v>136</v>
      </c>
      <c r="AO459" s="181"/>
      <c r="AP459" s="180"/>
      <c r="AQ459" s="186">
        <v>317</v>
      </c>
      <c r="AR459" s="186">
        <v>317</v>
      </c>
      <c r="AS459" s="186">
        <v>316</v>
      </c>
      <c r="AT459" s="186">
        <v>316</v>
      </c>
      <c r="AU459" s="186">
        <v>316</v>
      </c>
      <c r="AV459" s="185">
        <v>316</v>
      </c>
    </row>
    <row r="460" spans="1:48">
      <c r="A460">
        <v>460</v>
      </c>
    </row>
    <row r="461" spans="1:48">
      <c r="A461">
        <v>461</v>
      </c>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1112</v>
      </c>
      <c r="C467" s="650"/>
      <c r="D467" s="651"/>
      <c r="E467" s="649" t="s">
        <v>1137</v>
      </c>
      <c r="F467" s="650"/>
      <c r="G467" s="650"/>
      <c r="H467" s="650"/>
      <c r="I467" s="650"/>
      <c r="J467" s="650"/>
      <c r="K467" s="650"/>
      <c r="L467" s="651"/>
      <c r="N467" s="649" t="s">
        <v>1114</v>
      </c>
      <c r="O467" s="650"/>
      <c r="P467" s="651"/>
      <c r="Q467" s="649" t="s">
        <v>1132</v>
      </c>
      <c r="R467" s="650"/>
      <c r="S467" s="650"/>
      <c r="T467" s="650"/>
      <c r="U467" s="650"/>
      <c r="V467" s="650"/>
      <c r="W467" s="650"/>
      <c r="X467" s="651"/>
      <c r="Z467" s="649" t="s">
        <v>1115</v>
      </c>
      <c r="AA467" s="650"/>
      <c r="AB467" s="651"/>
      <c r="AC467" s="649" t="s">
        <v>1137</v>
      </c>
      <c r="AD467" s="650"/>
      <c r="AE467" s="650"/>
      <c r="AF467" s="650"/>
      <c r="AG467" s="650"/>
      <c r="AH467" s="650"/>
      <c r="AI467" s="650"/>
      <c r="AJ467" s="651"/>
      <c r="AL467" s="649" t="s">
        <v>1116</v>
      </c>
      <c r="AM467" s="650"/>
      <c r="AN467" s="651"/>
      <c r="AO467" s="649" t="s">
        <v>1132</v>
      </c>
      <c r="AP467" s="650"/>
      <c r="AQ467" s="650"/>
      <c r="AR467" s="650"/>
      <c r="AS467" s="650"/>
      <c r="AT467" s="650"/>
      <c r="AU467" s="650"/>
      <c r="AV467" s="651"/>
    </row>
    <row r="468" spans="1:48" ht="15.75" customHeight="1">
      <c r="A468">
        <v>468</v>
      </c>
      <c r="B468" s="652" t="s">
        <v>1129</v>
      </c>
      <c r="C468" s="652" t="s">
        <v>634</v>
      </c>
      <c r="D468" s="669" t="s">
        <v>1119</v>
      </c>
      <c r="E468" s="676" t="s">
        <v>1120</v>
      </c>
      <c r="F468" s="677"/>
      <c r="G468" s="677"/>
      <c r="H468" s="677"/>
      <c r="I468" s="677"/>
      <c r="J468" s="677"/>
      <c r="K468" s="677"/>
      <c r="L468" s="678"/>
      <c r="N468" s="652" t="s">
        <v>1129</v>
      </c>
      <c r="O468" s="652" t="s">
        <v>634</v>
      </c>
      <c r="P468" s="669" t="s">
        <v>1119</v>
      </c>
      <c r="Q468" s="676" t="s">
        <v>1120</v>
      </c>
      <c r="R468" s="677"/>
      <c r="S468" s="677"/>
      <c r="T468" s="677"/>
      <c r="U468" s="677"/>
      <c r="V468" s="677"/>
      <c r="W468" s="677"/>
      <c r="X468" s="678"/>
      <c r="Z468" s="652" t="s">
        <v>1129</v>
      </c>
      <c r="AA468" s="652" t="s">
        <v>634</v>
      </c>
      <c r="AB468" s="669" t="s">
        <v>1119</v>
      </c>
      <c r="AC468" s="676" t="s">
        <v>1120</v>
      </c>
      <c r="AD468" s="677"/>
      <c r="AE468" s="677"/>
      <c r="AF468" s="677"/>
      <c r="AG468" s="677"/>
      <c r="AH468" s="677"/>
      <c r="AI468" s="677"/>
      <c r="AJ468" s="678"/>
      <c r="AL468" s="652" t="s">
        <v>1129</v>
      </c>
      <c r="AM468" s="652" t="s">
        <v>634</v>
      </c>
      <c r="AN468" s="669" t="s">
        <v>1119</v>
      </c>
      <c r="AO468" s="676" t="s">
        <v>1120</v>
      </c>
      <c r="AP468" s="677"/>
      <c r="AQ468" s="677"/>
      <c r="AR468" s="677"/>
      <c r="AS468" s="677"/>
      <c r="AT468" s="677"/>
      <c r="AU468" s="677"/>
      <c r="AV468" s="678"/>
    </row>
    <row r="469" spans="1:48" ht="15" customHeight="1" thickBot="1">
      <c r="A469">
        <v>469</v>
      </c>
      <c r="B469" s="668"/>
      <c r="C469" s="668"/>
      <c r="D469" s="670"/>
      <c r="E469" s="679"/>
      <c r="F469" s="680"/>
      <c r="G469" s="680"/>
      <c r="H469" s="680"/>
      <c r="I469" s="680"/>
      <c r="J469" s="680"/>
      <c r="K469" s="680"/>
      <c r="L469" s="681"/>
      <c r="N469" s="668"/>
      <c r="O469" s="668"/>
      <c r="P469" s="670"/>
      <c r="Q469" s="679"/>
      <c r="R469" s="680"/>
      <c r="S469" s="680"/>
      <c r="T469" s="680"/>
      <c r="U469" s="680"/>
      <c r="V469" s="680"/>
      <c r="W469" s="680"/>
      <c r="X469" s="681"/>
      <c r="Z469" s="668"/>
      <c r="AA469" s="668"/>
      <c r="AB469" s="670"/>
      <c r="AC469" s="679"/>
      <c r="AD469" s="680"/>
      <c r="AE469" s="680"/>
      <c r="AF469" s="680"/>
      <c r="AG469" s="680"/>
      <c r="AH469" s="680"/>
      <c r="AI469" s="680"/>
      <c r="AJ469" s="681"/>
      <c r="AL469" s="668"/>
      <c r="AM469" s="668"/>
      <c r="AN469" s="670"/>
      <c r="AO469" s="679"/>
      <c r="AP469" s="680"/>
      <c r="AQ469" s="680"/>
      <c r="AR469" s="680"/>
      <c r="AS469" s="680"/>
      <c r="AT469" s="680"/>
      <c r="AU469" s="680"/>
      <c r="AV469" s="681"/>
    </row>
    <row r="470" spans="1:48" ht="15" thickBot="1">
      <c r="A470">
        <v>470</v>
      </c>
      <c r="B470" s="653"/>
      <c r="C470" s="653"/>
      <c r="D470" s="671"/>
      <c r="E470" s="75">
        <v>0</v>
      </c>
      <c r="F470" s="76">
        <v>500</v>
      </c>
      <c r="G470" s="76">
        <v>1000</v>
      </c>
      <c r="H470" s="76">
        <v>1500</v>
      </c>
      <c r="I470" s="76">
        <v>2000</v>
      </c>
      <c r="J470" s="76">
        <v>2500</v>
      </c>
      <c r="K470" s="76">
        <v>3000</v>
      </c>
      <c r="L470" s="77">
        <v>3500</v>
      </c>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
        <v>1141</v>
      </c>
      <c r="C471" s="664">
        <v>100</v>
      </c>
      <c r="D471" s="78" t="s">
        <v>133</v>
      </c>
      <c r="E471" s="79">
        <v>134</v>
      </c>
      <c r="F471" s="80">
        <v>128</v>
      </c>
      <c r="G471" s="80">
        <v>122</v>
      </c>
      <c r="H471" s="80">
        <v>116</v>
      </c>
      <c r="I471" s="80">
        <v>111</v>
      </c>
      <c r="J471" s="80">
        <v>105</v>
      </c>
      <c r="K471" s="80">
        <v>99</v>
      </c>
      <c r="L471" s="81">
        <v>94</v>
      </c>
      <c r="N471" s="661" t="s">
        <v>1141</v>
      </c>
      <c r="O471" s="664">
        <v>100</v>
      </c>
      <c r="P471" s="78" t="s">
        <v>133</v>
      </c>
      <c r="Q471" s="79">
        <v>134</v>
      </c>
      <c r="R471" s="80">
        <v>128</v>
      </c>
      <c r="S471" s="80">
        <v>122</v>
      </c>
      <c r="T471" s="80">
        <v>116</v>
      </c>
      <c r="U471" s="80">
        <v>111</v>
      </c>
      <c r="V471" s="80">
        <v>105</v>
      </c>
      <c r="W471" s="80">
        <v>99</v>
      </c>
      <c r="X471" s="81">
        <v>94</v>
      </c>
      <c r="Z471" s="661" t="s">
        <v>1141</v>
      </c>
      <c r="AA471" s="664">
        <v>100</v>
      </c>
      <c r="AB471" s="78" t="s">
        <v>133</v>
      </c>
      <c r="AC471" s="79">
        <v>134.003742649</v>
      </c>
      <c r="AD471" s="80">
        <v>130</v>
      </c>
      <c r="AE471" s="80">
        <v>126</v>
      </c>
      <c r="AF471" s="80">
        <v>122</v>
      </c>
      <c r="AG471" s="80">
        <v>119</v>
      </c>
      <c r="AH471" s="80">
        <v>115</v>
      </c>
      <c r="AI471" s="80">
        <v>111</v>
      </c>
      <c r="AJ471" s="81">
        <v>107.87491019616856</v>
      </c>
      <c r="AL471" s="661" t="s">
        <v>1141</v>
      </c>
      <c r="AM471" s="664">
        <v>100</v>
      </c>
      <c r="AN471" s="78" t="s">
        <v>133</v>
      </c>
      <c r="AO471" s="79">
        <v>139</v>
      </c>
      <c r="AP471" s="80">
        <v>139</v>
      </c>
      <c r="AQ471" s="80">
        <v>139</v>
      </c>
      <c r="AR471" s="80">
        <v>139</v>
      </c>
      <c r="AS471" s="80">
        <v>139</v>
      </c>
      <c r="AT471" s="80">
        <v>139</v>
      </c>
      <c r="AU471" s="80">
        <v>139</v>
      </c>
      <c r="AV471" s="81">
        <v>139</v>
      </c>
    </row>
    <row r="472" spans="1:48" ht="15" thickBot="1">
      <c r="A472">
        <v>472</v>
      </c>
      <c r="B472" s="662"/>
      <c r="C472" s="665"/>
      <c r="D472" s="82" t="s">
        <v>136</v>
      </c>
      <c r="E472" s="83">
        <v>146</v>
      </c>
      <c r="F472" s="84">
        <v>139</v>
      </c>
      <c r="G472" s="84">
        <v>132</v>
      </c>
      <c r="H472" s="84">
        <v>125</v>
      </c>
      <c r="I472" s="84">
        <v>119</v>
      </c>
      <c r="J472" s="84">
        <v>112</v>
      </c>
      <c r="K472" s="84">
        <v>105</v>
      </c>
      <c r="L472" s="85">
        <v>99</v>
      </c>
      <c r="N472" s="662"/>
      <c r="O472" s="665"/>
      <c r="P472" s="82" t="s">
        <v>136</v>
      </c>
      <c r="Q472" s="83">
        <v>146</v>
      </c>
      <c r="R472" s="84">
        <v>139</v>
      </c>
      <c r="S472" s="84">
        <v>132</v>
      </c>
      <c r="T472" s="84">
        <v>125</v>
      </c>
      <c r="U472" s="84">
        <v>119</v>
      </c>
      <c r="V472" s="84">
        <v>112</v>
      </c>
      <c r="W472" s="84">
        <v>105</v>
      </c>
      <c r="X472" s="85">
        <v>99</v>
      </c>
      <c r="Z472" s="662"/>
      <c r="AA472" s="665"/>
      <c r="AB472" s="82" t="s">
        <v>136</v>
      </c>
      <c r="AC472" s="83">
        <v>143.45686493306579</v>
      </c>
      <c r="AD472" s="84">
        <v>139</v>
      </c>
      <c r="AE472" s="84">
        <v>136</v>
      </c>
      <c r="AF472" s="84">
        <v>132</v>
      </c>
      <c r="AG472" s="84">
        <v>128</v>
      </c>
      <c r="AH472" s="84">
        <v>125</v>
      </c>
      <c r="AI472" s="84">
        <v>121</v>
      </c>
      <c r="AJ472" s="85">
        <v>117.70615591288121</v>
      </c>
      <c r="AL472" s="662"/>
      <c r="AM472" s="665"/>
      <c r="AN472" s="82" t="s">
        <v>136</v>
      </c>
      <c r="AO472" s="83">
        <v>152</v>
      </c>
      <c r="AP472" s="84">
        <v>152</v>
      </c>
      <c r="AQ472" s="84">
        <v>152</v>
      </c>
      <c r="AR472" s="84">
        <v>152</v>
      </c>
      <c r="AS472" s="84">
        <v>152</v>
      </c>
      <c r="AT472" s="84">
        <v>152</v>
      </c>
      <c r="AU472" s="84">
        <v>152</v>
      </c>
      <c r="AV472" s="85">
        <v>152</v>
      </c>
    </row>
    <row r="473" spans="1:48">
      <c r="A473">
        <v>473</v>
      </c>
      <c r="B473" s="662"/>
      <c r="C473" s="666">
        <v>110</v>
      </c>
      <c r="D473" s="86" t="s">
        <v>133</v>
      </c>
      <c r="E473" s="87">
        <v>156</v>
      </c>
      <c r="F473" s="88">
        <v>149</v>
      </c>
      <c r="G473" s="88">
        <v>143</v>
      </c>
      <c r="H473" s="88">
        <v>136</v>
      </c>
      <c r="I473" s="88">
        <v>130</v>
      </c>
      <c r="J473" s="88">
        <v>123</v>
      </c>
      <c r="K473" s="88">
        <v>117</v>
      </c>
      <c r="L473" s="89">
        <v>111</v>
      </c>
      <c r="N473" s="662"/>
      <c r="O473" s="666">
        <v>110</v>
      </c>
      <c r="P473" s="86" t="str">
        <f>+P471</f>
        <v>48-X</v>
      </c>
      <c r="Q473" s="87">
        <v>156</v>
      </c>
      <c r="R473" s="88">
        <v>149</v>
      </c>
      <c r="S473" s="88">
        <v>143</v>
      </c>
      <c r="T473" s="88">
        <v>136</v>
      </c>
      <c r="U473" s="88">
        <v>130</v>
      </c>
      <c r="V473" s="88">
        <v>123</v>
      </c>
      <c r="W473" s="88">
        <v>117</v>
      </c>
      <c r="X473" s="89">
        <v>111</v>
      </c>
      <c r="Z473" s="662"/>
      <c r="AA473" s="666">
        <v>110</v>
      </c>
      <c r="AB473" s="86" t="str">
        <f>+AB471</f>
        <v>48-X</v>
      </c>
      <c r="AC473" s="87">
        <v>154.85717823928513</v>
      </c>
      <c r="AD473" s="88">
        <v>148</v>
      </c>
      <c r="AE473" s="88">
        <v>142</v>
      </c>
      <c r="AF473" s="88">
        <v>135</v>
      </c>
      <c r="AG473" s="88">
        <v>129</v>
      </c>
      <c r="AH473" s="88">
        <v>123</v>
      </c>
      <c r="AI473" s="88">
        <v>117</v>
      </c>
      <c r="AJ473" s="89">
        <v>110.77633227790382</v>
      </c>
      <c r="AL473" s="662"/>
      <c r="AM473" s="666">
        <v>110</v>
      </c>
      <c r="AN473" s="86" t="str">
        <f>+AN471</f>
        <v>48-X</v>
      </c>
      <c r="AO473" s="87">
        <v>153</v>
      </c>
      <c r="AP473" s="88">
        <v>151</v>
      </c>
      <c r="AQ473" s="88">
        <v>149</v>
      </c>
      <c r="AR473" s="88">
        <v>147</v>
      </c>
      <c r="AS473" s="88">
        <v>145</v>
      </c>
      <c r="AT473" s="88">
        <v>143</v>
      </c>
      <c r="AU473" s="88">
        <v>141</v>
      </c>
      <c r="AV473" s="89">
        <v>139</v>
      </c>
    </row>
    <row r="474" spans="1:48" ht="15" thickBot="1">
      <c r="A474">
        <v>474</v>
      </c>
      <c r="B474" s="662"/>
      <c r="C474" s="667"/>
      <c r="D474" s="90" t="s">
        <v>136</v>
      </c>
      <c r="E474" s="87">
        <v>171</v>
      </c>
      <c r="F474" s="88">
        <v>163</v>
      </c>
      <c r="G474" s="88">
        <v>155</v>
      </c>
      <c r="H474" s="88">
        <v>148</v>
      </c>
      <c r="I474" s="88">
        <v>140</v>
      </c>
      <c r="J474" s="88">
        <v>133</v>
      </c>
      <c r="K474" s="88">
        <v>125</v>
      </c>
      <c r="L474" s="89">
        <v>118</v>
      </c>
      <c r="N474" s="662"/>
      <c r="O474" s="667"/>
      <c r="P474" s="90" t="str">
        <f>+P472</f>
        <v>48-XL</v>
      </c>
      <c r="Q474" s="87">
        <v>171</v>
      </c>
      <c r="R474" s="88">
        <v>163</v>
      </c>
      <c r="S474" s="88">
        <v>155</v>
      </c>
      <c r="T474" s="88">
        <v>148</v>
      </c>
      <c r="U474" s="88">
        <v>140</v>
      </c>
      <c r="V474" s="88">
        <v>133</v>
      </c>
      <c r="W474" s="88">
        <v>125</v>
      </c>
      <c r="X474" s="89">
        <v>118</v>
      </c>
      <c r="Z474" s="662"/>
      <c r="AA474" s="667"/>
      <c r="AB474" s="90" t="str">
        <f>+AB472</f>
        <v>48-XL</v>
      </c>
      <c r="AC474" s="87">
        <v>171.55219207972326</v>
      </c>
      <c r="AD474" s="88">
        <v>163</v>
      </c>
      <c r="AE474" s="88">
        <v>156</v>
      </c>
      <c r="AF474" s="88">
        <v>148</v>
      </c>
      <c r="AG474" s="88">
        <v>140</v>
      </c>
      <c r="AH474" s="88">
        <v>133</v>
      </c>
      <c r="AI474" s="88">
        <v>125</v>
      </c>
      <c r="AJ474" s="89">
        <v>117.70615591288121</v>
      </c>
      <c r="AL474" s="662"/>
      <c r="AM474" s="667"/>
      <c r="AN474" s="90" t="str">
        <f>+AN472</f>
        <v>48-XL</v>
      </c>
      <c r="AO474" s="87">
        <v>152</v>
      </c>
      <c r="AP474" s="88">
        <v>152</v>
      </c>
      <c r="AQ474" s="88">
        <v>152</v>
      </c>
      <c r="AR474" s="88">
        <v>152</v>
      </c>
      <c r="AS474" s="88">
        <v>152</v>
      </c>
      <c r="AT474" s="88">
        <v>152</v>
      </c>
      <c r="AU474" s="88">
        <v>152</v>
      </c>
      <c r="AV474" s="89">
        <v>152</v>
      </c>
    </row>
    <row r="475" spans="1:48">
      <c r="A475">
        <v>475</v>
      </c>
      <c r="B475" s="662"/>
      <c r="C475" s="664">
        <v>120</v>
      </c>
      <c r="D475" s="78" t="s">
        <v>133</v>
      </c>
      <c r="E475" s="83">
        <v>177</v>
      </c>
      <c r="F475" s="84">
        <v>170</v>
      </c>
      <c r="G475" s="84">
        <v>163</v>
      </c>
      <c r="H475" s="84">
        <v>156</v>
      </c>
      <c r="I475" s="84">
        <v>149</v>
      </c>
      <c r="J475" s="84">
        <v>142</v>
      </c>
      <c r="K475" s="84">
        <v>135</v>
      </c>
      <c r="L475" s="85">
        <v>128</v>
      </c>
      <c r="N475" s="662"/>
      <c r="O475" s="664">
        <f>+O473+10</f>
        <v>120</v>
      </c>
      <c r="P475" s="78" t="s">
        <v>133</v>
      </c>
      <c r="Q475" s="83">
        <v>177</v>
      </c>
      <c r="R475" s="84">
        <v>170</v>
      </c>
      <c r="S475" s="84">
        <v>163</v>
      </c>
      <c r="T475" s="84">
        <v>156</v>
      </c>
      <c r="U475" s="84">
        <v>149</v>
      </c>
      <c r="V475" s="84">
        <v>142</v>
      </c>
      <c r="W475" s="84">
        <v>135</v>
      </c>
      <c r="X475" s="85">
        <v>128</v>
      </c>
      <c r="Z475" s="662"/>
      <c r="AA475" s="664">
        <f>+AA473+10</f>
        <v>120</v>
      </c>
      <c r="AB475" s="78" t="s">
        <v>133</v>
      </c>
      <c r="AC475" s="83">
        <v>176.67960223009047</v>
      </c>
      <c r="AD475" s="84">
        <v>169</v>
      </c>
      <c r="AE475" s="84">
        <v>162</v>
      </c>
      <c r="AF475" s="84">
        <v>155</v>
      </c>
      <c r="AG475" s="84">
        <v>148</v>
      </c>
      <c r="AH475" s="84">
        <v>141</v>
      </c>
      <c r="AI475" s="84">
        <v>134</v>
      </c>
      <c r="AJ475" s="85">
        <v>127.63432113478561</v>
      </c>
      <c r="AL475" s="662"/>
      <c r="AM475" s="664">
        <f>+AM473+10</f>
        <v>120</v>
      </c>
      <c r="AN475" s="78" t="s">
        <v>133</v>
      </c>
      <c r="AO475" s="83">
        <v>177</v>
      </c>
      <c r="AP475" s="84">
        <v>171</v>
      </c>
      <c r="AQ475" s="84">
        <v>166</v>
      </c>
      <c r="AR475" s="84">
        <v>160</v>
      </c>
      <c r="AS475" s="84">
        <v>155</v>
      </c>
      <c r="AT475" s="84">
        <v>149</v>
      </c>
      <c r="AU475" s="84">
        <v>144</v>
      </c>
      <c r="AV475" s="85">
        <v>139</v>
      </c>
    </row>
    <row r="476" spans="1:48" ht="15" thickBot="1">
      <c r="A476">
        <v>476</v>
      </c>
      <c r="B476" s="662"/>
      <c r="C476" s="665"/>
      <c r="D476" s="82" t="s">
        <v>136</v>
      </c>
      <c r="E476" s="83">
        <v>196</v>
      </c>
      <c r="F476" s="84">
        <v>187</v>
      </c>
      <c r="G476" s="84">
        <v>179</v>
      </c>
      <c r="H476" s="84">
        <v>171</v>
      </c>
      <c r="I476" s="84">
        <v>163</v>
      </c>
      <c r="J476" s="84">
        <v>155</v>
      </c>
      <c r="K476" s="84">
        <v>147</v>
      </c>
      <c r="L476" s="85">
        <v>139</v>
      </c>
      <c r="N476" s="662"/>
      <c r="O476" s="665"/>
      <c r="P476" s="82" t="s">
        <v>136</v>
      </c>
      <c r="Q476" s="83">
        <v>196</v>
      </c>
      <c r="R476" s="84">
        <v>187</v>
      </c>
      <c r="S476" s="84">
        <v>179</v>
      </c>
      <c r="T476" s="84">
        <v>171</v>
      </c>
      <c r="U476" s="84">
        <v>163</v>
      </c>
      <c r="V476" s="84">
        <v>155</v>
      </c>
      <c r="W476" s="84">
        <v>147</v>
      </c>
      <c r="X476" s="85">
        <v>139</v>
      </c>
      <c r="Z476" s="662"/>
      <c r="AA476" s="665"/>
      <c r="AB476" s="82" t="s">
        <v>136</v>
      </c>
      <c r="AC476" s="83">
        <v>194.39497557714941</v>
      </c>
      <c r="AD476" s="84">
        <v>186</v>
      </c>
      <c r="AE476" s="84">
        <v>177</v>
      </c>
      <c r="AF476" s="84">
        <v>169</v>
      </c>
      <c r="AG476" s="84">
        <v>161</v>
      </c>
      <c r="AH476" s="84">
        <v>153</v>
      </c>
      <c r="AI476" s="84">
        <v>144</v>
      </c>
      <c r="AJ476" s="85">
        <v>136.5005777633082</v>
      </c>
      <c r="AL476" s="662"/>
      <c r="AM476" s="665"/>
      <c r="AN476" s="82" t="s">
        <v>136</v>
      </c>
      <c r="AO476" s="83">
        <v>175</v>
      </c>
      <c r="AP476" s="84">
        <v>171</v>
      </c>
      <c r="AQ476" s="84">
        <v>168</v>
      </c>
      <c r="AR476" s="84">
        <v>165</v>
      </c>
      <c r="AS476" s="84">
        <v>161</v>
      </c>
      <c r="AT476" s="84">
        <v>158</v>
      </c>
      <c r="AU476" s="84">
        <v>155</v>
      </c>
      <c r="AV476" s="85">
        <v>152</v>
      </c>
    </row>
    <row r="477" spans="1:48">
      <c r="A477">
        <v>477</v>
      </c>
      <c r="B477" s="662"/>
      <c r="C477" s="666">
        <v>130</v>
      </c>
      <c r="D477" s="86" t="s">
        <v>133</v>
      </c>
      <c r="E477" s="87">
        <v>198</v>
      </c>
      <c r="F477" s="88">
        <v>190</v>
      </c>
      <c r="G477" s="88">
        <v>182</v>
      </c>
      <c r="H477" s="88">
        <v>175</v>
      </c>
      <c r="I477" s="88">
        <v>167</v>
      </c>
      <c r="J477" s="88">
        <v>160</v>
      </c>
      <c r="K477" s="88">
        <v>152</v>
      </c>
      <c r="L477" s="89">
        <v>145</v>
      </c>
      <c r="N477" s="662"/>
      <c r="O477" s="666">
        <f>+O475+10</f>
        <v>130</v>
      </c>
      <c r="P477" s="86" t="str">
        <f>+P475</f>
        <v>48-X</v>
      </c>
      <c r="Q477" s="87">
        <v>198</v>
      </c>
      <c r="R477" s="88">
        <v>190</v>
      </c>
      <c r="S477" s="88">
        <v>182</v>
      </c>
      <c r="T477" s="88">
        <v>175</v>
      </c>
      <c r="U477" s="88">
        <v>167</v>
      </c>
      <c r="V477" s="88">
        <v>160</v>
      </c>
      <c r="W477" s="88">
        <v>152</v>
      </c>
      <c r="X477" s="89">
        <v>145</v>
      </c>
      <c r="Z477" s="662"/>
      <c r="AA477" s="666">
        <f>+AA475+10</f>
        <v>130</v>
      </c>
      <c r="AB477" s="86" t="str">
        <f>+AB475</f>
        <v>48-X</v>
      </c>
      <c r="AC477" s="87">
        <v>197.53297704055296</v>
      </c>
      <c r="AD477" s="88">
        <v>189</v>
      </c>
      <c r="AE477" s="88">
        <v>182</v>
      </c>
      <c r="AF477" s="88">
        <v>174</v>
      </c>
      <c r="AG477" s="88">
        <v>166</v>
      </c>
      <c r="AH477" s="88">
        <v>159</v>
      </c>
      <c r="AI477" s="88">
        <v>151</v>
      </c>
      <c r="AJ477" s="89">
        <v>143.8874413526564</v>
      </c>
      <c r="AL477" s="662"/>
      <c r="AM477" s="666">
        <f>+AM475+10</f>
        <v>130</v>
      </c>
      <c r="AN477" s="86" t="str">
        <f>+AN475</f>
        <v>48-X</v>
      </c>
      <c r="AO477" s="87">
        <v>198</v>
      </c>
      <c r="AP477" s="88">
        <v>189</v>
      </c>
      <c r="AQ477" s="88">
        <v>181</v>
      </c>
      <c r="AR477" s="88">
        <v>172</v>
      </c>
      <c r="AS477" s="88">
        <v>164</v>
      </c>
      <c r="AT477" s="88">
        <v>155</v>
      </c>
      <c r="AU477" s="88">
        <v>147</v>
      </c>
      <c r="AV477" s="89">
        <v>139</v>
      </c>
    </row>
    <row r="478" spans="1:48" ht="15" thickBot="1">
      <c r="A478">
        <v>478</v>
      </c>
      <c r="B478" s="662"/>
      <c r="C478" s="667"/>
      <c r="D478" s="90" t="s">
        <v>136</v>
      </c>
      <c r="E478" s="87">
        <v>216</v>
      </c>
      <c r="F478" s="88">
        <v>207</v>
      </c>
      <c r="G478" s="88">
        <v>199</v>
      </c>
      <c r="H478" s="88">
        <v>191</v>
      </c>
      <c r="I478" s="88">
        <v>183</v>
      </c>
      <c r="J478" s="88">
        <v>175</v>
      </c>
      <c r="K478" s="88">
        <v>167</v>
      </c>
      <c r="L478" s="89">
        <v>159</v>
      </c>
      <c r="N478" s="662"/>
      <c r="O478" s="667"/>
      <c r="P478" s="90" t="str">
        <f>+P476</f>
        <v>48-XL</v>
      </c>
      <c r="Q478" s="87">
        <v>216</v>
      </c>
      <c r="R478" s="88">
        <v>207</v>
      </c>
      <c r="S478" s="88">
        <v>199</v>
      </c>
      <c r="T478" s="88">
        <v>191</v>
      </c>
      <c r="U478" s="88">
        <v>183</v>
      </c>
      <c r="V478" s="88">
        <v>175</v>
      </c>
      <c r="W478" s="88">
        <v>167</v>
      </c>
      <c r="X478" s="89">
        <v>159</v>
      </c>
      <c r="Z478" s="662"/>
      <c r="AA478" s="667"/>
      <c r="AB478" s="90" t="str">
        <f>+AB476</f>
        <v>48-XL</v>
      </c>
      <c r="AC478" s="87">
        <v>214.42438264392567</v>
      </c>
      <c r="AD478" s="88">
        <v>206</v>
      </c>
      <c r="AE478" s="88">
        <v>198</v>
      </c>
      <c r="AF478" s="88">
        <v>190</v>
      </c>
      <c r="AG478" s="88">
        <v>182</v>
      </c>
      <c r="AH478" s="88">
        <v>174</v>
      </c>
      <c r="AI478" s="88">
        <v>167</v>
      </c>
      <c r="AJ478" s="89">
        <v>159.12380022940701</v>
      </c>
      <c r="AL478" s="662"/>
      <c r="AM478" s="667"/>
      <c r="AN478" s="90" t="str">
        <f>+AN476</f>
        <v>48-XL</v>
      </c>
      <c r="AO478" s="87">
        <v>207</v>
      </c>
      <c r="AP478" s="88">
        <v>199</v>
      </c>
      <c r="AQ478" s="88">
        <v>191</v>
      </c>
      <c r="AR478" s="88">
        <v>183</v>
      </c>
      <c r="AS478" s="88">
        <v>175</v>
      </c>
      <c r="AT478" s="88">
        <v>167</v>
      </c>
      <c r="AU478" s="88">
        <v>159</v>
      </c>
      <c r="AV478" s="89">
        <v>152</v>
      </c>
    </row>
    <row r="479" spans="1:48">
      <c r="A479">
        <v>479</v>
      </c>
      <c r="B479" s="662"/>
      <c r="C479" s="664">
        <v>140</v>
      </c>
      <c r="D479" s="78" t="s">
        <v>133</v>
      </c>
      <c r="E479" s="83">
        <v>215</v>
      </c>
      <c r="F479" s="84">
        <v>207</v>
      </c>
      <c r="G479" s="84">
        <v>199</v>
      </c>
      <c r="H479" s="84">
        <v>192</v>
      </c>
      <c r="I479" s="84">
        <v>184</v>
      </c>
      <c r="J479" s="84">
        <v>177</v>
      </c>
      <c r="K479" s="84">
        <v>169</v>
      </c>
      <c r="L479" s="85">
        <v>162</v>
      </c>
      <c r="N479" s="662"/>
      <c r="O479" s="664">
        <f>+O477+10</f>
        <v>140</v>
      </c>
      <c r="P479" s="78" t="s">
        <v>133</v>
      </c>
      <c r="Q479" s="83">
        <v>215</v>
      </c>
      <c r="R479" s="84">
        <v>207</v>
      </c>
      <c r="S479" s="84">
        <v>199</v>
      </c>
      <c r="T479" s="84">
        <v>192</v>
      </c>
      <c r="U479" s="84">
        <v>184</v>
      </c>
      <c r="V479" s="84">
        <v>177</v>
      </c>
      <c r="W479" s="84">
        <v>169</v>
      </c>
      <c r="X479" s="85">
        <v>162</v>
      </c>
      <c r="Z479" s="662"/>
      <c r="AA479" s="664">
        <f>+AA477+10</f>
        <v>140</v>
      </c>
      <c r="AB479" s="78" t="s">
        <v>133</v>
      </c>
      <c r="AC479" s="83">
        <v>215.40964788095053</v>
      </c>
      <c r="AD479" s="84">
        <v>207</v>
      </c>
      <c r="AE479" s="84">
        <v>199</v>
      </c>
      <c r="AF479" s="84">
        <v>192</v>
      </c>
      <c r="AG479" s="84">
        <v>184</v>
      </c>
      <c r="AH479" s="84">
        <v>176</v>
      </c>
      <c r="AI479" s="84">
        <v>168</v>
      </c>
      <c r="AJ479" s="85">
        <v>161.14902038787386</v>
      </c>
      <c r="AL479" s="662"/>
      <c r="AM479" s="664">
        <f>+AM477+10</f>
        <v>140</v>
      </c>
      <c r="AN479" s="78" t="s">
        <v>133</v>
      </c>
      <c r="AO479" s="83">
        <v>215</v>
      </c>
      <c r="AP479" s="84">
        <v>207</v>
      </c>
      <c r="AQ479" s="84">
        <v>199</v>
      </c>
      <c r="AR479" s="84">
        <v>191</v>
      </c>
      <c r="AS479" s="84">
        <v>184</v>
      </c>
      <c r="AT479" s="84">
        <v>176</v>
      </c>
      <c r="AU479" s="84">
        <v>168</v>
      </c>
      <c r="AV479" s="85">
        <v>161</v>
      </c>
    </row>
    <row r="480" spans="1:48" ht="15" thickBot="1">
      <c r="A480">
        <v>480</v>
      </c>
      <c r="B480" s="662"/>
      <c r="C480" s="665"/>
      <c r="D480" s="82" t="s">
        <v>136</v>
      </c>
      <c r="E480" s="83">
        <v>215</v>
      </c>
      <c r="F480" s="84">
        <v>209</v>
      </c>
      <c r="G480" s="84">
        <v>204</v>
      </c>
      <c r="H480" s="84">
        <v>199</v>
      </c>
      <c r="I480" s="84">
        <v>194</v>
      </c>
      <c r="J480" s="84">
        <v>189</v>
      </c>
      <c r="K480" s="84">
        <v>184</v>
      </c>
      <c r="L480" s="85">
        <v>179</v>
      </c>
      <c r="N480" s="662"/>
      <c r="O480" s="665"/>
      <c r="P480" s="82" t="s">
        <v>136</v>
      </c>
      <c r="Q480" s="83">
        <v>215</v>
      </c>
      <c r="R480" s="84">
        <v>209</v>
      </c>
      <c r="S480" s="84">
        <v>204</v>
      </c>
      <c r="T480" s="84">
        <v>199</v>
      </c>
      <c r="U480" s="84">
        <v>194</v>
      </c>
      <c r="V480" s="84">
        <v>189</v>
      </c>
      <c r="W480" s="84">
        <v>184</v>
      </c>
      <c r="X480" s="85">
        <v>179</v>
      </c>
      <c r="Z480" s="662"/>
      <c r="AA480" s="665"/>
      <c r="AB480" s="82" t="s">
        <v>136</v>
      </c>
      <c r="AC480" s="83">
        <v>216.64184938142262</v>
      </c>
      <c r="AD480" s="84">
        <v>211</v>
      </c>
      <c r="AE480" s="84">
        <v>205</v>
      </c>
      <c r="AF480" s="84">
        <v>200</v>
      </c>
      <c r="AG480" s="84">
        <v>194</v>
      </c>
      <c r="AH480" s="84">
        <v>189</v>
      </c>
      <c r="AI480" s="84">
        <v>184</v>
      </c>
      <c r="AJ480" s="85">
        <v>178.76504303683524</v>
      </c>
      <c r="AL480" s="662"/>
      <c r="AM480" s="665"/>
      <c r="AN480" s="82" t="s">
        <v>136</v>
      </c>
      <c r="AO480" s="83">
        <v>217</v>
      </c>
      <c r="AP480" s="84">
        <v>208</v>
      </c>
      <c r="AQ480" s="84">
        <v>199</v>
      </c>
      <c r="AR480" s="84">
        <v>190</v>
      </c>
      <c r="AS480" s="84">
        <v>181</v>
      </c>
      <c r="AT480" s="84">
        <v>172</v>
      </c>
      <c r="AU480" s="84">
        <v>163</v>
      </c>
      <c r="AV480" s="85">
        <v>154</v>
      </c>
    </row>
    <row r="481" spans="1:48">
      <c r="A481">
        <v>481</v>
      </c>
      <c r="B481" s="662"/>
      <c r="C481" s="666">
        <v>150</v>
      </c>
      <c r="D481" s="86" t="s">
        <v>133</v>
      </c>
      <c r="E481" s="87">
        <v>219</v>
      </c>
      <c r="F481" s="88">
        <v>213</v>
      </c>
      <c r="G481" s="88">
        <v>207</v>
      </c>
      <c r="H481" s="88">
        <v>201</v>
      </c>
      <c r="I481" s="88">
        <v>196</v>
      </c>
      <c r="J481" s="88">
        <v>190</v>
      </c>
      <c r="K481" s="88">
        <v>184</v>
      </c>
      <c r="L481" s="89">
        <v>179</v>
      </c>
      <c r="N481" s="662"/>
      <c r="O481" s="666">
        <f>+O479+10</f>
        <v>150</v>
      </c>
      <c r="P481" s="86" t="str">
        <f>+P479</f>
        <v>48-X</v>
      </c>
      <c r="Q481" s="87">
        <v>219</v>
      </c>
      <c r="R481" s="88">
        <v>213</v>
      </c>
      <c r="S481" s="88">
        <v>207</v>
      </c>
      <c r="T481" s="88">
        <v>201</v>
      </c>
      <c r="U481" s="88">
        <v>196</v>
      </c>
      <c r="V481" s="88">
        <v>190</v>
      </c>
      <c r="W481" s="88">
        <v>184</v>
      </c>
      <c r="X481" s="89">
        <v>179</v>
      </c>
      <c r="Z481" s="662"/>
      <c r="AA481" s="666">
        <f>+AA479+10</f>
        <v>150</v>
      </c>
      <c r="AB481" s="86" t="str">
        <f>+AB479</f>
        <v>48-X</v>
      </c>
      <c r="AC481" s="87">
        <v>216.94531087993084</v>
      </c>
      <c r="AD481" s="88">
        <v>211</v>
      </c>
      <c r="AE481" s="88">
        <v>206</v>
      </c>
      <c r="AF481" s="88">
        <v>200</v>
      </c>
      <c r="AG481" s="88">
        <v>195</v>
      </c>
      <c r="AH481" s="88">
        <v>189</v>
      </c>
      <c r="AI481" s="88">
        <v>184</v>
      </c>
      <c r="AJ481" s="89">
        <v>178.85631001852084</v>
      </c>
      <c r="AL481" s="662"/>
      <c r="AM481" s="666">
        <f>+AM479+10</f>
        <v>150</v>
      </c>
      <c r="AN481" s="86" t="str">
        <f>+AN479</f>
        <v>48-X</v>
      </c>
      <c r="AO481" s="87">
        <v>217</v>
      </c>
      <c r="AP481" s="88">
        <v>211</v>
      </c>
      <c r="AQ481" s="88">
        <v>206</v>
      </c>
      <c r="AR481" s="88">
        <v>200</v>
      </c>
      <c r="AS481" s="88">
        <v>195</v>
      </c>
      <c r="AT481" s="88">
        <v>189</v>
      </c>
      <c r="AU481" s="88">
        <v>184</v>
      </c>
      <c r="AV481" s="89">
        <v>179</v>
      </c>
    </row>
    <row r="482" spans="1:48" ht="15" thickBot="1">
      <c r="A482">
        <v>482</v>
      </c>
      <c r="B482" s="662"/>
      <c r="C482" s="667"/>
      <c r="D482" s="90" t="s">
        <v>136</v>
      </c>
      <c r="E482" s="87">
        <v>219</v>
      </c>
      <c r="F482" s="88">
        <v>215</v>
      </c>
      <c r="G482" s="88">
        <v>212</v>
      </c>
      <c r="H482" s="88">
        <v>209</v>
      </c>
      <c r="I482" s="88">
        <v>206</v>
      </c>
      <c r="J482" s="88">
        <v>203</v>
      </c>
      <c r="K482" s="88">
        <v>200</v>
      </c>
      <c r="L482" s="89">
        <v>197</v>
      </c>
      <c r="N482" s="662"/>
      <c r="O482" s="667"/>
      <c r="P482" s="90" t="str">
        <f>+P480</f>
        <v>48-XL</v>
      </c>
      <c r="Q482" s="87">
        <v>219</v>
      </c>
      <c r="R482" s="88">
        <v>215</v>
      </c>
      <c r="S482" s="88">
        <v>212</v>
      </c>
      <c r="T482" s="88">
        <v>209</v>
      </c>
      <c r="U482" s="88">
        <v>206</v>
      </c>
      <c r="V482" s="88">
        <v>203</v>
      </c>
      <c r="W482" s="88">
        <v>200</v>
      </c>
      <c r="X482" s="89">
        <v>197</v>
      </c>
      <c r="Z482" s="662"/>
      <c r="AA482" s="667"/>
      <c r="AB482" s="90" t="str">
        <f>+AB480</f>
        <v>48-XL</v>
      </c>
      <c r="AC482" s="87">
        <v>217.91773941841282</v>
      </c>
      <c r="AD482" s="88">
        <v>214</v>
      </c>
      <c r="AE482" s="88">
        <v>211</v>
      </c>
      <c r="AF482" s="88">
        <v>208</v>
      </c>
      <c r="AG482" s="88">
        <v>205</v>
      </c>
      <c r="AH482" s="88">
        <v>202</v>
      </c>
      <c r="AI482" s="88">
        <v>199</v>
      </c>
      <c r="AJ482" s="89">
        <v>196.8850276632503</v>
      </c>
      <c r="AL482" s="662"/>
      <c r="AM482" s="667"/>
      <c r="AN482" s="90" t="str">
        <f>+AN480</f>
        <v>48-XL</v>
      </c>
      <c r="AO482" s="87">
        <v>218</v>
      </c>
      <c r="AP482" s="88">
        <v>212</v>
      </c>
      <c r="AQ482" s="88">
        <v>206</v>
      </c>
      <c r="AR482" s="88">
        <v>200</v>
      </c>
      <c r="AS482" s="88">
        <v>195</v>
      </c>
      <c r="AT482" s="88">
        <v>189</v>
      </c>
      <c r="AU482" s="88">
        <v>183</v>
      </c>
      <c r="AV482" s="89">
        <v>178</v>
      </c>
    </row>
    <row r="483" spans="1:48">
      <c r="A483">
        <v>483</v>
      </c>
      <c r="B483" s="662"/>
      <c r="C483" s="664">
        <v>160</v>
      </c>
      <c r="D483" s="78" t="s">
        <v>133</v>
      </c>
      <c r="E483" s="83">
        <v>220</v>
      </c>
      <c r="F483" s="84">
        <v>216</v>
      </c>
      <c r="G483" s="84">
        <v>213</v>
      </c>
      <c r="H483" s="84">
        <v>209</v>
      </c>
      <c r="I483" s="84">
        <v>206</v>
      </c>
      <c r="J483" s="84">
        <v>202</v>
      </c>
      <c r="K483" s="84">
        <v>199</v>
      </c>
      <c r="L483" s="85">
        <v>196</v>
      </c>
      <c r="N483" s="662"/>
      <c r="O483" s="664">
        <f>+O481+10</f>
        <v>160</v>
      </c>
      <c r="P483" s="78" t="s">
        <v>133</v>
      </c>
      <c r="Q483" s="83">
        <v>220</v>
      </c>
      <c r="R483" s="84">
        <v>216</v>
      </c>
      <c r="S483" s="84">
        <v>213</v>
      </c>
      <c r="T483" s="84">
        <v>209</v>
      </c>
      <c r="U483" s="84">
        <v>206</v>
      </c>
      <c r="V483" s="84">
        <v>202</v>
      </c>
      <c r="W483" s="84">
        <v>199</v>
      </c>
      <c r="X483" s="85">
        <v>196</v>
      </c>
      <c r="Z483" s="662"/>
      <c r="AA483" s="664">
        <f>+AA481+10</f>
        <v>160</v>
      </c>
      <c r="AB483" s="78" t="s">
        <v>133</v>
      </c>
      <c r="AC483" s="83">
        <v>218.16946513188455</v>
      </c>
      <c r="AD483" s="84">
        <v>215</v>
      </c>
      <c r="AE483" s="84">
        <v>212</v>
      </c>
      <c r="AF483" s="84">
        <v>209</v>
      </c>
      <c r="AG483" s="84">
        <v>206</v>
      </c>
      <c r="AH483" s="84">
        <v>203</v>
      </c>
      <c r="AI483" s="84">
        <v>200</v>
      </c>
      <c r="AJ483" s="85">
        <v>197.28984559400342</v>
      </c>
      <c r="AL483" s="662"/>
      <c r="AM483" s="664">
        <f>+AM481+10</f>
        <v>160</v>
      </c>
      <c r="AN483" s="78" t="s">
        <v>133</v>
      </c>
      <c r="AO483" s="83">
        <v>218</v>
      </c>
      <c r="AP483" s="84">
        <v>215</v>
      </c>
      <c r="AQ483" s="84">
        <v>212</v>
      </c>
      <c r="AR483" s="84">
        <v>209</v>
      </c>
      <c r="AS483" s="84">
        <v>206</v>
      </c>
      <c r="AT483" s="84">
        <v>203</v>
      </c>
      <c r="AU483" s="84">
        <v>200</v>
      </c>
      <c r="AV483" s="85">
        <v>197</v>
      </c>
    </row>
    <row r="484" spans="1:48" ht="15" thickBot="1">
      <c r="A484">
        <v>484</v>
      </c>
      <c r="B484" s="662"/>
      <c r="C484" s="665"/>
      <c r="D484" s="82" t="s">
        <v>136</v>
      </c>
      <c r="E484" s="83">
        <v>220</v>
      </c>
      <c r="F484" s="84">
        <v>219</v>
      </c>
      <c r="G484" s="84">
        <v>218</v>
      </c>
      <c r="H484" s="84">
        <v>217</v>
      </c>
      <c r="I484" s="84">
        <v>217</v>
      </c>
      <c r="J484" s="84">
        <v>216</v>
      </c>
      <c r="K484" s="84">
        <v>215</v>
      </c>
      <c r="L484" s="85">
        <v>215</v>
      </c>
      <c r="N484" s="662"/>
      <c r="O484" s="665"/>
      <c r="P484" s="82" t="s">
        <v>136</v>
      </c>
      <c r="Q484" s="83">
        <v>220</v>
      </c>
      <c r="R484" s="84">
        <v>219</v>
      </c>
      <c r="S484" s="84">
        <v>218</v>
      </c>
      <c r="T484" s="84">
        <v>217</v>
      </c>
      <c r="U484" s="84">
        <v>217</v>
      </c>
      <c r="V484" s="84">
        <v>216</v>
      </c>
      <c r="W484" s="84">
        <v>215</v>
      </c>
      <c r="X484" s="85">
        <v>215</v>
      </c>
      <c r="Z484" s="662"/>
      <c r="AA484" s="665"/>
      <c r="AB484" s="82" t="s">
        <v>136</v>
      </c>
      <c r="AC484" s="83">
        <v>218.89619731530132</v>
      </c>
      <c r="AD484" s="84">
        <v>217</v>
      </c>
      <c r="AE484" s="84">
        <v>216</v>
      </c>
      <c r="AF484" s="84">
        <v>215</v>
      </c>
      <c r="AG484" s="84">
        <v>214</v>
      </c>
      <c r="AH484" s="84">
        <v>213</v>
      </c>
      <c r="AI484" s="84">
        <v>212</v>
      </c>
      <c r="AJ484" s="85">
        <v>211.41592729451034</v>
      </c>
      <c r="AL484" s="662"/>
      <c r="AM484" s="665"/>
      <c r="AN484" s="82" t="s">
        <v>136</v>
      </c>
      <c r="AO484" s="83">
        <v>219</v>
      </c>
      <c r="AP484" s="84">
        <v>216</v>
      </c>
      <c r="AQ484" s="84">
        <v>214</v>
      </c>
      <c r="AR484" s="84">
        <v>212</v>
      </c>
      <c r="AS484" s="84">
        <v>210</v>
      </c>
      <c r="AT484" s="84">
        <v>208</v>
      </c>
      <c r="AU484" s="84">
        <v>206</v>
      </c>
      <c r="AV484" s="85">
        <v>204</v>
      </c>
    </row>
    <row r="485" spans="1:48">
      <c r="A485">
        <v>485</v>
      </c>
      <c r="B485" s="662"/>
      <c r="C485" s="666">
        <v>170</v>
      </c>
      <c r="D485" s="86" t="s">
        <v>133</v>
      </c>
      <c r="E485" s="87">
        <v>222</v>
      </c>
      <c r="F485" s="88">
        <v>220</v>
      </c>
      <c r="G485" s="88">
        <v>219</v>
      </c>
      <c r="H485" s="88">
        <v>217</v>
      </c>
      <c r="I485" s="88">
        <v>216</v>
      </c>
      <c r="J485" s="88">
        <v>214</v>
      </c>
      <c r="K485" s="88">
        <v>213</v>
      </c>
      <c r="L485" s="89">
        <v>212</v>
      </c>
      <c r="N485" s="662"/>
      <c r="O485" s="666">
        <f>+O483+10</f>
        <v>170</v>
      </c>
      <c r="P485" s="86" t="str">
        <f>+P483</f>
        <v>48-X</v>
      </c>
      <c r="Q485" s="87">
        <v>222</v>
      </c>
      <c r="R485" s="88">
        <v>220</v>
      </c>
      <c r="S485" s="88">
        <v>219</v>
      </c>
      <c r="T485" s="88">
        <v>217</v>
      </c>
      <c r="U485" s="88">
        <v>216</v>
      </c>
      <c r="V485" s="88">
        <v>214</v>
      </c>
      <c r="W485" s="88">
        <v>213</v>
      </c>
      <c r="X485" s="89">
        <v>212</v>
      </c>
      <c r="Z485" s="662"/>
      <c r="AA485" s="666">
        <f>+AA483+10</f>
        <v>170</v>
      </c>
      <c r="AB485" s="86" t="str">
        <f>+AB483</f>
        <v>48-X</v>
      </c>
      <c r="AC485" s="87">
        <v>220.05203504660062</v>
      </c>
      <c r="AD485" s="88">
        <v>219</v>
      </c>
      <c r="AE485" s="88">
        <v>218</v>
      </c>
      <c r="AF485" s="88">
        <v>217</v>
      </c>
      <c r="AG485" s="88">
        <v>216</v>
      </c>
      <c r="AH485" s="88">
        <v>215</v>
      </c>
      <c r="AI485" s="88">
        <v>214</v>
      </c>
      <c r="AJ485" s="89">
        <v>213.88225093785013</v>
      </c>
      <c r="AL485" s="662"/>
      <c r="AM485" s="666">
        <f>+AM483+10</f>
        <v>170</v>
      </c>
      <c r="AN485" s="86" t="str">
        <f>+AN483</f>
        <v>48-X</v>
      </c>
      <c r="AO485" s="87">
        <v>220</v>
      </c>
      <c r="AP485" s="88">
        <v>219</v>
      </c>
      <c r="AQ485" s="88">
        <v>218</v>
      </c>
      <c r="AR485" s="88">
        <v>217</v>
      </c>
      <c r="AS485" s="88">
        <v>216</v>
      </c>
      <c r="AT485" s="88">
        <v>215</v>
      </c>
      <c r="AU485" s="88">
        <v>214</v>
      </c>
      <c r="AV485" s="89">
        <v>214</v>
      </c>
    </row>
    <row r="486" spans="1:48" ht="15" thickBot="1">
      <c r="A486">
        <v>486</v>
      </c>
      <c r="B486" s="662"/>
      <c r="C486" s="667"/>
      <c r="D486" s="90" t="s">
        <v>136</v>
      </c>
      <c r="E486" s="87">
        <v>222</v>
      </c>
      <c r="F486" s="88">
        <v>221</v>
      </c>
      <c r="G486" s="88">
        <v>220</v>
      </c>
      <c r="H486" s="88">
        <v>219</v>
      </c>
      <c r="I486" s="88">
        <v>219</v>
      </c>
      <c r="J486" s="88">
        <v>218</v>
      </c>
      <c r="K486" s="88">
        <v>217</v>
      </c>
      <c r="L486" s="89">
        <v>217</v>
      </c>
      <c r="N486" s="662"/>
      <c r="O486" s="667"/>
      <c r="P486" s="90" t="str">
        <f>+P484</f>
        <v>48-XL</v>
      </c>
      <c r="Q486" s="87">
        <v>222</v>
      </c>
      <c r="R486" s="88">
        <v>221</v>
      </c>
      <c r="S486" s="88">
        <v>220</v>
      </c>
      <c r="T486" s="88">
        <v>219</v>
      </c>
      <c r="U486" s="88">
        <v>219</v>
      </c>
      <c r="V486" s="88">
        <v>218</v>
      </c>
      <c r="W486" s="88">
        <v>217</v>
      </c>
      <c r="X486" s="89">
        <v>217</v>
      </c>
      <c r="Z486" s="662"/>
      <c r="AA486" s="667"/>
      <c r="AB486" s="90" t="str">
        <f>+AB484</f>
        <v>48-XL</v>
      </c>
      <c r="AC486" s="87">
        <v>220.75593832863146</v>
      </c>
      <c r="AD486" s="88">
        <v>219</v>
      </c>
      <c r="AE486" s="88">
        <v>219</v>
      </c>
      <c r="AF486" s="88">
        <v>218</v>
      </c>
      <c r="AG486" s="88">
        <v>217</v>
      </c>
      <c r="AH486" s="88">
        <v>216</v>
      </c>
      <c r="AI486" s="88">
        <v>215</v>
      </c>
      <c r="AJ486" s="89">
        <v>215.12142996196201</v>
      </c>
      <c r="AL486" s="662"/>
      <c r="AM486" s="667"/>
      <c r="AN486" s="90" t="str">
        <f>+AN484</f>
        <v>48-XL</v>
      </c>
      <c r="AO486" s="87">
        <v>221</v>
      </c>
      <c r="AP486" s="88">
        <v>220</v>
      </c>
      <c r="AQ486" s="88">
        <v>219</v>
      </c>
      <c r="AR486" s="88">
        <v>218</v>
      </c>
      <c r="AS486" s="88">
        <v>217</v>
      </c>
      <c r="AT486" s="88">
        <v>216</v>
      </c>
      <c r="AU486" s="88">
        <v>215</v>
      </c>
      <c r="AV486" s="89">
        <v>215</v>
      </c>
    </row>
    <row r="487" spans="1:48">
      <c r="A487">
        <v>487</v>
      </c>
      <c r="B487" s="662"/>
      <c r="C487" s="664">
        <v>180</v>
      </c>
      <c r="D487" s="78" t="s">
        <v>133</v>
      </c>
      <c r="E487" s="83">
        <v>224</v>
      </c>
      <c r="F487" s="84">
        <v>222</v>
      </c>
      <c r="G487" s="84">
        <v>221</v>
      </c>
      <c r="H487" s="84">
        <v>220</v>
      </c>
      <c r="I487" s="84">
        <v>219</v>
      </c>
      <c r="J487" s="84">
        <v>218</v>
      </c>
      <c r="K487" s="84">
        <v>217</v>
      </c>
      <c r="L487" s="85">
        <v>216</v>
      </c>
      <c r="N487" s="662"/>
      <c r="O487" s="664">
        <f>+O485+10</f>
        <v>180</v>
      </c>
      <c r="P487" s="78" t="s">
        <v>133</v>
      </c>
      <c r="Q487" s="83">
        <v>224</v>
      </c>
      <c r="R487" s="84">
        <v>222</v>
      </c>
      <c r="S487" s="84">
        <v>221</v>
      </c>
      <c r="T487" s="84">
        <v>220</v>
      </c>
      <c r="U487" s="84">
        <v>219</v>
      </c>
      <c r="V487" s="84">
        <v>218</v>
      </c>
      <c r="W487" s="84">
        <v>217</v>
      </c>
      <c r="X487" s="85">
        <v>216</v>
      </c>
      <c r="Z487" s="662"/>
      <c r="AA487" s="664">
        <f>+AA485+10</f>
        <v>180</v>
      </c>
      <c r="AB487" s="78" t="s">
        <v>133</v>
      </c>
      <c r="AC487" s="83">
        <v>221.98014120444327</v>
      </c>
      <c r="AD487" s="84">
        <v>221</v>
      </c>
      <c r="AE487" s="84">
        <v>220</v>
      </c>
      <c r="AF487" s="84">
        <v>219</v>
      </c>
      <c r="AG487" s="84">
        <v>218</v>
      </c>
      <c r="AH487" s="84">
        <v>217</v>
      </c>
      <c r="AI487" s="84">
        <v>216</v>
      </c>
      <c r="AJ487" s="85">
        <v>216.13642868822541</v>
      </c>
      <c r="AL487" s="662"/>
      <c r="AM487" s="664">
        <f>+AM485+10</f>
        <v>180</v>
      </c>
      <c r="AN487" s="78" t="s">
        <v>133</v>
      </c>
      <c r="AO487" s="83">
        <v>222</v>
      </c>
      <c r="AP487" s="84">
        <v>221</v>
      </c>
      <c r="AQ487" s="84">
        <v>220</v>
      </c>
      <c r="AR487" s="84">
        <v>219</v>
      </c>
      <c r="AS487" s="84">
        <v>218</v>
      </c>
      <c r="AT487" s="84">
        <v>217</v>
      </c>
      <c r="AU487" s="84">
        <v>216</v>
      </c>
      <c r="AV487" s="85">
        <v>216</v>
      </c>
    </row>
    <row r="488" spans="1:48" ht="15" thickBot="1">
      <c r="A488">
        <v>488</v>
      </c>
      <c r="B488" s="662"/>
      <c r="C488" s="665"/>
      <c r="D488" s="82" t="s">
        <v>136</v>
      </c>
      <c r="E488" s="83">
        <v>224</v>
      </c>
      <c r="F488" s="84">
        <v>223</v>
      </c>
      <c r="G488" s="84">
        <v>222</v>
      </c>
      <c r="H488" s="84">
        <v>221</v>
      </c>
      <c r="I488" s="84">
        <v>220</v>
      </c>
      <c r="J488" s="84">
        <v>219</v>
      </c>
      <c r="K488" s="84">
        <v>218</v>
      </c>
      <c r="L488" s="85">
        <v>217</v>
      </c>
      <c r="N488" s="662"/>
      <c r="O488" s="665"/>
      <c r="P488" s="82" t="s">
        <v>136</v>
      </c>
      <c r="Q488" s="83">
        <v>224</v>
      </c>
      <c r="R488" s="84">
        <v>223</v>
      </c>
      <c r="S488" s="84">
        <v>222</v>
      </c>
      <c r="T488" s="84">
        <v>221</v>
      </c>
      <c r="U488" s="84">
        <v>220</v>
      </c>
      <c r="V488" s="84">
        <v>219</v>
      </c>
      <c r="W488" s="84">
        <v>218</v>
      </c>
      <c r="X488" s="85">
        <v>217</v>
      </c>
      <c r="Z488" s="662"/>
      <c r="AA488" s="665"/>
      <c r="AB488" s="82" t="s">
        <v>136</v>
      </c>
      <c r="AC488" s="83">
        <v>222.66561604424774</v>
      </c>
      <c r="AD488" s="84">
        <v>221</v>
      </c>
      <c r="AE488" s="84">
        <v>221</v>
      </c>
      <c r="AF488" s="84">
        <v>220</v>
      </c>
      <c r="AG488" s="84">
        <v>219</v>
      </c>
      <c r="AH488" s="84">
        <v>218</v>
      </c>
      <c r="AI488" s="84">
        <v>218</v>
      </c>
      <c r="AJ488" s="85">
        <v>217.35615816909046</v>
      </c>
      <c r="AL488" s="662"/>
      <c r="AM488" s="665"/>
      <c r="AN488" s="82" t="s">
        <v>136</v>
      </c>
      <c r="AO488" s="83">
        <v>223</v>
      </c>
      <c r="AP488" s="84">
        <v>222</v>
      </c>
      <c r="AQ488" s="84">
        <v>221</v>
      </c>
      <c r="AR488" s="84">
        <v>220</v>
      </c>
      <c r="AS488" s="84">
        <v>219</v>
      </c>
      <c r="AT488" s="84">
        <v>218</v>
      </c>
      <c r="AU488" s="84">
        <v>217</v>
      </c>
      <c r="AV488" s="85">
        <v>217</v>
      </c>
    </row>
    <row r="489" spans="1:48">
      <c r="A489">
        <v>489</v>
      </c>
      <c r="B489" s="662"/>
      <c r="C489" s="666">
        <v>190</v>
      </c>
      <c r="D489" s="86" t="s">
        <v>133</v>
      </c>
      <c r="E489" s="194"/>
      <c r="F489" s="88">
        <v>224</v>
      </c>
      <c r="G489" s="88">
        <v>223</v>
      </c>
      <c r="H489" s="88">
        <v>222</v>
      </c>
      <c r="I489" s="88">
        <v>221</v>
      </c>
      <c r="J489" s="88">
        <v>220</v>
      </c>
      <c r="K489" s="88">
        <v>219</v>
      </c>
      <c r="L489" s="89">
        <v>218</v>
      </c>
      <c r="N489" s="662"/>
      <c r="O489" s="666">
        <f>+O487+10</f>
        <v>190</v>
      </c>
      <c r="P489" s="86" t="str">
        <f>+P487</f>
        <v>48-X</v>
      </c>
      <c r="Q489" s="184"/>
      <c r="R489" s="88">
        <v>224</v>
      </c>
      <c r="S489" s="88">
        <v>223</v>
      </c>
      <c r="T489" s="88">
        <v>222</v>
      </c>
      <c r="U489" s="88">
        <v>221</v>
      </c>
      <c r="V489" s="88">
        <v>220</v>
      </c>
      <c r="W489" s="88">
        <v>219</v>
      </c>
      <c r="X489" s="89">
        <v>218</v>
      </c>
      <c r="Z489" s="662"/>
      <c r="AA489" s="666">
        <f>+AA487+10</f>
        <v>190</v>
      </c>
      <c r="AB489" s="86" t="str">
        <f>+AB487</f>
        <v>48-X</v>
      </c>
      <c r="AC489" s="194"/>
      <c r="AD489" s="88">
        <v>223</v>
      </c>
      <c r="AE489" s="88">
        <v>221</v>
      </c>
      <c r="AF489" s="88">
        <v>220</v>
      </c>
      <c r="AG489" s="88">
        <v>218</v>
      </c>
      <c r="AH489" s="88">
        <v>217</v>
      </c>
      <c r="AI489" s="88">
        <v>215</v>
      </c>
      <c r="AJ489" s="89">
        <v>214.42785924978105</v>
      </c>
      <c r="AL489" s="662"/>
      <c r="AM489" s="666">
        <f>+AM487+10</f>
        <v>190</v>
      </c>
      <c r="AN489" s="86" t="str">
        <f>+AN487</f>
        <v>48-X</v>
      </c>
      <c r="AO489" s="184"/>
      <c r="AP489" s="88">
        <v>223</v>
      </c>
      <c r="AQ489" s="88">
        <v>221</v>
      </c>
      <c r="AR489" s="88">
        <v>220</v>
      </c>
      <c r="AS489" s="88">
        <v>218</v>
      </c>
      <c r="AT489" s="88">
        <v>217</v>
      </c>
      <c r="AU489" s="88">
        <v>215</v>
      </c>
      <c r="AV489" s="89">
        <v>214</v>
      </c>
    </row>
    <row r="490" spans="1:48" ht="15" thickBot="1">
      <c r="A490">
        <v>490</v>
      </c>
      <c r="B490" s="662"/>
      <c r="C490" s="667"/>
      <c r="D490" s="90" t="s">
        <v>136</v>
      </c>
      <c r="E490" s="194"/>
      <c r="F490" s="88">
        <v>224</v>
      </c>
      <c r="G490" s="88">
        <v>223</v>
      </c>
      <c r="H490" s="88">
        <v>222</v>
      </c>
      <c r="I490" s="88">
        <v>221</v>
      </c>
      <c r="J490" s="88">
        <v>220</v>
      </c>
      <c r="K490" s="88">
        <v>219</v>
      </c>
      <c r="L490" s="89">
        <v>218</v>
      </c>
      <c r="N490" s="662"/>
      <c r="O490" s="667"/>
      <c r="P490" s="90" t="str">
        <f>+P488</f>
        <v>48-XL</v>
      </c>
      <c r="Q490" s="184"/>
      <c r="R490" s="88">
        <v>224</v>
      </c>
      <c r="S490" s="88">
        <v>223</v>
      </c>
      <c r="T490" s="88">
        <v>222</v>
      </c>
      <c r="U490" s="88">
        <v>221</v>
      </c>
      <c r="V490" s="88">
        <v>220</v>
      </c>
      <c r="W490" s="88">
        <v>219</v>
      </c>
      <c r="X490" s="89">
        <v>218</v>
      </c>
      <c r="Z490" s="662"/>
      <c r="AA490" s="667"/>
      <c r="AB490" s="90" t="str">
        <f>+AB488</f>
        <v>48-XL</v>
      </c>
      <c r="AC490" s="194"/>
      <c r="AD490" s="88">
        <v>224</v>
      </c>
      <c r="AE490" s="88">
        <v>223</v>
      </c>
      <c r="AF490" s="88">
        <v>222</v>
      </c>
      <c r="AG490" s="88">
        <v>221</v>
      </c>
      <c r="AH490" s="88">
        <v>220</v>
      </c>
      <c r="AI490" s="88">
        <v>219</v>
      </c>
      <c r="AJ490" s="89">
        <v>218.78127482664178</v>
      </c>
      <c r="AL490" s="662"/>
      <c r="AM490" s="667"/>
      <c r="AN490" s="90" t="str">
        <f>+AN488</f>
        <v>48-XL</v>
      </c>
      <c r="AO490" s="184"/>
      <c r="AP490" s="88">
        <v>225</v>
      </c>
      <c r="AQ490" s="88">
        <v>224</v>
      </c>
      <c r="AR490" s="88">
        <v>223</v>
      </c>
      <c r="AS490" s="88">
        <v>222</v>
      </c>
      <c r="AT490" s="88">
        <v>221</v>
      </c>
      <c r="AU490" s="88">
        <v>220</v>
      </c>
      <c r="AV490" s="89">
        <v>219</v>
      </c>
    </row>
    <row r="491" spans="1:48">
      <c r="A491">
        <v>491</v>
      </c>
      <c r="B491" s="662"/>
      <c r="C491" s="664">
        <v>200</v>
      </c>
      <c r="D491" s="78" t="s">
        <v>133</v>
      </c>
      <c r="E491" s="194"/>
      <c r="F491" s="193"/>
      <c r="G491" s="84">
        <v>225</v>
      </c>
      <c r="H491" s="84">
        <v>224</v>
      </c>
      <c r="I491" s="84">
        <v>223</v>
      </c>
      <c r="J491" s="84">
        <v>222</v>
      </c>
      <c r="K491" s="84">
        <v>221</v>
      </c>
      <c r="L491" s="85">
        <v>220</v>
      </c>
      <c r="N491" s="662"/>
      <c r="O491" s="664">
        <f>+O489+10</f>
        <v>200</v>
      </c>
      <c r="P491" s="78" t="s">
        <v>133</v>
      </c>
      <c r="Q491" s="184"/>
      <c r="R491" s="183"/>
      <c r="S491" s="84">
        <v>225</v>
      </c>
      <c r="T491" s="84">
        <v>224</v>
      </c>
      <c r="U491" s="84">
        <v>223</v>
      </c>
      <c r="V491" s="84">
        <v>222</v>
      </c>
      <c r="W491" s="84">
        <v>221</v>
      </c>
      <c r="X491" s="85">
        <v>220</v>
      </c>
      <c r="Z491" s="662"/>
      <c r="AA491" s="664">
        <f>+AA489+10</f>
        <v>200</v>
      </c>
      <c r="AB491" s="78" t="s">
        <v>133</v>
      </c>
      <c r="AC491" s="194"/>
      <c r="AD491" s="193"/>
      <c r="AE491" s="84">
        <v>225</v>
      </c>
      <c r="AF491" s="84">
        <v>224</v>
      </c>
      <c r="AG491" s="84">
        <v>223</v>
      </c>
      <c r="AH491" s="84">
        <v>222</v>
      </c>
      <c r="AI491" s="84">
        <v>221</v>
      </c>
      <c r="AJ491" s="85">
        <v>220.20969790654502</v>
      </c>
      <c r="AL491" s="662"/>
      <c r="AM491" s="664">
        <f>+AM489+10</f>
        <v>200</v>
      </c>
      <c r="AN491" s="78" t="s">
        <v>133</v>
      </c>
      <c r="AO491" s="184"/>
      <c r="AP491" s="183"/>
      <c r="AQ491" s="84">
        <v>225</v>
      </c>
      <c r="AR491" s="84">
        <v>224</v>
      </c>
      <c r="AS491" s="84">
        <v>223</v>
      </c>
      <c r="AT491" s="84">
        <v>222</v>
      </c>
      <c r="AU491" s="84">
        <v>221</v>
      </c>
      <c r="AV491" s="85">
        <v>220</v>
      </c>
    </row>
    <row r="492" spans="1:48" ht="15" thickBot="1">
      <c r="A492">
        <v>492</v>
      </c>
      <c r="B492" s="663"/>
      <c r="C492" s="665"/>
      <c r="D492" s="82" t="s">
        <v>136</v>
      </c>
      <c r="E492" s="192"/>
      <c r="F492" s="191"/>
      <c r="G492" s="186">
        <v>225</v>
      </c>
      <c r="H492" s="186">
        <v>224</v>
      </c>
      <c r="I492" s="186">
        <v>223</v>
      </c>
      <c r="J492" s="186">
        <v>222</v>
      </c>
      <c r="K492" s="186">
        <v>221</v>
      </c>
      <c r="L492" s="185">
        <v>220</v>
      </c>
      <c r="N492" s="663"/>
      <c r="O492" s="665"/>
      <c r="P492" s="82" t="s">
        <v>136</v>
      </c>
      <c r="Q492" s="181"/>
      <c r="R492" s="180"/>
      <c r="S492" s="186">
        <v>225</v>
      </c>
      <c r="T492" s="186">
        <v>224</v>
      </c>
      <c r="U492" s="186">
        <v>223</v>
      </c>
      <c r="V492" s="186">
        <v>222</v>
      </c>
      <c r="W492" s="186">
        <v>221</v>
      </c>
      <c r="X492" s="185">
        <v>220</v>
      </c>
      <c r="Z492" s="663"/>
      <c r="AA492" s="665"/>
      <c r="AB492" s="82" t="s">
        <v>136</v>
      </c>
      <c r="AC492" s="192"/>
      <c r="AD492" s="191"/>
      <c r="AE492" s="186">
        <v>226</v>
      </c>
      <c r="AF492" s="186">
        <v>225</v>
      </c>
      <c r="AG492" s="186">
        <v>223</v>
      </c>
      <c r="AH492" s="186">
        <v>222</v>
      </c>
      <c r="AI492" s="186">
        <v>221</v>
      </c>
      <c r="AJ492" s="185">
        <v>220.9319080711569</v>
      </c>
      <c r="AL492" s="663"/>
      <c r="AM492" s="665"/>
      <c r="AN492" s="82" t="s">
        <v>136</v>
      </c>
      <c r="AO492" s="181"/>
      <c r="AP492" s="180"/>
      <c r="AQ492" s="186">
        <v>226</v>
      </c>
      <c r="AR492" s="186">
        <v>225</v>
      </c>
      <c r="AS492" s="186">
        <v>224</v>
      </c>
      <c r="AT492" s="186">
        <v>223</v>
      </c>
      <c r="AU492" s="186">
        <v>222</v>
      </c>
      <c r="AV492" s="185">
        <v>221</v>
      </c>
    </row>
    <row r="493" spans="1:48">
      <c r="A493">
        <v>493</v>
      </c>
    </row>
    <row r="494" spans="1:48">
      <c r="A494">
        <v>494</v>
      </c>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1112</v>
      </c>
      <c r="C500" s="650"/>
      <c r="D500" s="651"/>
      <c r="E500" s="649" t="s">
        <v>1138</v>
      </c>
      <c r="F500" s="650"/>
      <c r="G500" s="650"/>
      <c r="H500" s="650"/>
      <c r="I500" s="650"/>
      <c r="J500" s="650"/>
      <c r="K500" s="650"/>
      <c r="L500" s="651"/>
      <c r="N500" s="649" t="s">
        <v>1114</v>
      </c>
      <c r="O500" s="650"/>
      <c r="P500" s="651"/>
      <c r="Q500" s="649" t="s">
        <v>1138</v>
      </c>
      <c r="R500" s="650"/>
      <c r="S500" s="650"/>
      <c r="T500" s="650"/>
      <c r="U500" s="650"/>
      <c r="V500" s="650"/>
      <c r="W500" s="650"/>
      <c r="X500" s="651"/>
      <c r="Z500" s="649" t="s">
        <v>1115</v>
      </c>
      <c r="AA500" s="650"/>
      <c r="AB500" s="651"/>
      <c r="AC500" s="649" t="s">
        <v>1138</v>
      </c>
      <c r="AD500" s="650"/>
      <c r="AE500" s="650"/>
      <c r="AF500" s="650"/>
      <c r="AG500" s="650"/>
      <c r="AH500" s="650"/>
      <c r="AI500" s="650"/>
      <c r="AJ500" s="651"/>
      <c r="AL500" s="649" t="s">
        <v>1116</v>
      </c>
      <c r="AM500" s="650"/>
      <c r="AN500" s="651"/>
      <c r="AO500" s="649" t="s">
        <v>1138</v>
      </c>
      <c r="AP500" s="650"/>
      <c r="AQ500" s="650"/>
      <c r="AR500" s="650"/>
      <c r="AS500" s="650"/>
      <c r="AT500" s="650"/>
      <c r="AU500" s="650"/>
      <c r="AV500" s="651"/>
    </row>
    <row r="501" spans="1:48" ht="15.75" customHeight="1">
      <c r="A501">
        <v>501</v>
      </c>
      <c r="B501" s="652" t="s">
        <v>1129</v>
      </c>
      <c r="C501" s="652" t="s">
        <v>634</v>
      </c>
      <c r="D501" s="669" t="s">
        <v>1119</v>
      </c>
      <c r="E501" s="676" t="s">
        <v>1120</v>
      </c>
      <c r="F501" s="677"/>
      <c r="G501" s="677"/>
      <c r="H501" s="677"/>
      <c r="I501" s="677"/>
      <c r="J501" s="677"/>
      <c r="K501" s="677"/>
      <c r="L501" s="678"/>
      <c r="N501" s="652" t="s">
        <v>1129</v>
      </c>
      <c r="O501" s="652" t="s">
        <v>634</v>
      </c>
      <c r="P501" s="669" t="s">
        <v>1119</v>
      </c>
      <c r="Q501" s="676" t="s">
        <v>1120</v>
      </c>
      <c r="R501" s="677"/>
      <c r="S501" s="677"/>
      <c r="T501" s="677"/>
      <c r="U501" s="677"/>
      <c r="V501" s="677"/>
      <c r="W501" s="677"/>
      <c r="X501" s="678"/>
      <c r="Z501" s="652" t="s">
        <v>1129</v>
      </c>
      <c r="AA501" s="652" t="s">
        <v>634</v>
      </c>
      <c r="AB501" s="669" t="s">
        <v>1119</v>
      </c>
      <c r="AC501" s="676" t="s">
        <v>1120</v>
      </c>
      <c r="AD501" s="677"/>
      <c r="AE501" s="677"/>
      <c r="AF501" s="677"/>
      <c r="AG501" s="677"/>
      <c r="AH501" s="677"/>
      <c r="AI501" s="677"/>
      <c r="AJ501" s="678"/>
      <c r="AL501" s="652" t="s">
        <v>1129</v>
      </c>
      <c r="AM501" s="652" t="s">
        <v>634</v>
      </c>
      <c r="AN501" s="669" t="s">
        <v>1119</v>
      </c>
      <c r="AO501" s="676" t="s">
        <v>1120</v>
      </c>
      <c r="AP501" s="677"/>
      <c r="AQ501" s="677"/>
      <c r="AR501" s="677"/>
      <c r="AS501" s="677"/>
      <c r="AT501" s="677"/>
      <c r="AU501" s="677"/>
      <c r="AV501" s="678"/>
    </row>
    <row r="502" spans="1:48" ht="15" customHeight="1" thickBot="1">
      <c r="A502">
        <v>502</v>
      </c>
      <c r="B502" s="668"/>
      <c r="C502" s="668"/>
      <c r="D502" s="670"/>
      <c r="E502" s="679"/>
      <c r="F502" s="680"/>
      <c r="G502" s="680"/>
      <c r="H502" s="680"/>
      <c r="I502" s="680"/>
      <c r="J502" s="680"/>
      <c r="K502" s="680"/>
      <c r="L502" s="681"/>
      <c r="N502" s="668"/>
      <c r="O502" s="668"/>
      <c r="P502" s="670"/>
      <c r="Q502" s="679"/>
      <c r="R502" s="680"/>
      <c r="S502" s="680"/>
      <c r="T502" s="680"/>
      <c r="U502" s="680"/>
      <c r="V502" s="680"/>
      <c r="W502" s="680"/>
      <c r="X502" s="681"/>
      <c r="Z502" s="668"/>
      <c r="AA502" s="668"/>
      <c r="AB502" s="670"/>
      <c r="AC502" s="679"/>
      <c r="AD502" s="680"/>
      <c r="AE502" s="680"/>
      <c r="AF502" s="680"/>
      <c r="AG502" s="680"/>
      <c r="AH502" s="680"/>
      <c r="AI502" s="680"/>
      <c r="AJ502" s="681"/>
      <c r="AL502" s="668"/>
      <c r="AM502" s="668"/>
      <c r="AN502" s="670"/>
      <c r="AO502" s="679"/>
      <c r="AP502" s="680"/>
      <c r="AQ502" s="680"/>
      <c r="AR502" s="680"/>
      <c r="AS502" s="680"/>
      <c r="AT502" s="680"/>
      <c r="AU502" s="680"/>
      <c r="AV502" s="681"/>
    </row>
    <row r="503" spans="1:48" ht="15" thickBot="1">
      <c r="A503">
        <v>503</v>
      </c>
      <c r="B503" s="653"/>
      <c r="C503" s="653"/>
      <c r="D503" s="671"/>
      <c r="E503" s="75">
        <v>0</v>
      </c>
      <c r="F503" s="76">
        <v>500</v>
      </c>
      <c r="G503" s="76">
        <v>1000</v>
      </c>
      <c r="H503" s="76">
        <v>1500</v>
      </c>
      <c r="I503" s="76">
        <v>2000</v>
      </c>
      <c r="J503" s="76">
        <v>2500</v>
      </c>
      <c r="K503" s="76">
        <v>3000</v>
      </c>
      <c r="L503" s="77">
        <v>3500</v>
      </c>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
        <v>1141</v>
      </c>
      <c r="C504" s="664">
        <v>100</v>
      </c>
      <c r="D504" s="78" t="s">
        <v>133</v>
      </c>
      <c r="E504" s="79">
        <v>101</v>
      </c>
      <c r="F504" s="80">
        <v>97</v>
      </c>
      <c r="G504" s="80">
        <v>94</v>
      </c>
      <c r="H504" s="80">
        <v>91</v>
      </c>
      <c r="I504" s="80">
        <v>87</v>
      </c>
      <c r="J504" s="80">
        <v>84</v>
      </c>
      <c r="K504" s="80">
        <v>81</v>
      </c>
      <c r="L504" s="81">
        <v>78</v>
      </c>
      <c r="N504" s="661" t="s">
        <v>1141</v>
      </c>
      <c r="O504" s="664">
        <v>100</v>
      </c>
      <c r="P504" s="78" t="s">
        <v>133</v>
      </c>
      <c r="Q504" s="79">
        <v>101</v>
      </c>
      <c r="R504" s="80">
        <v>102</v>
      </c>
      <c r="S504" s="80">
        <v>104</v>
      </c>
      <c r="T504" s="80">
        <v>106</v>
      </c>
      <c r="U504" s="80">
        <v>108</v>
      </c>
      <c r="V504" s="80">
        <v>110</v>
      </c>
      <c r="W504" s="80">
        <v>112</v>
      </c>
      <c r="X504" s="81">
        <v>114</v>
      </c>
      <c r="Z504" s="661" t="s">
        <v>1141</v>
      </c>
      <c r="AA504" s="664">
        <v>100</v>
      </c>
      <c r="AB504" s="78" t="s">
        <v>133</v>
      </c>
      <c r="AC504" s="79">
        <v>157.95708290985402</v>
      </c>
      <c r="AD504" s="80">
        <v>160</v>
      </c>
      <c r="AE504" s="80">
        <v>163</v>
      </c>
      <c r="AF504" s="80">
        <v>166</v>
      </c>
      <c r="AG504" s="80">
        <v>169</v>
      </c>
      <c r="AH504" s="80">
        <v>172</v>
      </c>
      <c r="AI504" s="80">
        <v>175</v>
      </c>
      <c r="AJ504" s="81">
        <v>178.74562996148202</v>
      </c>
      <c r="AL504" s="661" t="s">
        <v>1141</v>
      </c>
      <c r="AM504" s="664">
        <v>100</v>
      </c>
      <c r="AN504" s="78" t="s">
        <v>133</v>
      </c>
      <c r="AO504" s="79">
        <v>180</v>
      </c>
      <c r="AP504" s="80">
        <v>180</v>
      </c>
      <c r="AQ504" s="80">
        <v>180</v>
      </c>
      <c r="AR504" s="80">
        <v>180</v>
      </c>
      <c r="AS504" s="80">
        <v>180</v>
      </c>
      <c r="AT504" s="80">
        <v>180</v>
      </c>
      <c r="AU504" s="80">
        <v>180</v>
      </c>
      <c r="AV504" s="81">
        <v>180</v>
      </c>
    </row>
    <row r="505" spans="1:48" ht="15" thickBot="1">
      <c r="A505">
        <v>505</v>
      </c>
      <c r="B505" s="662"/>
      <c r="C505" s="665"/>
      <c r="D505" s="82" t="s">
        <v>136</v>
      </c>
      <c r="E505" s="83">
        <v>108</v>
      </c>
      <c r="F505" s="84">
        <v>104</v>
      </c>
      <c r="G505" s="84">
        <v>100</v>
      </c>
      <c r="H505" s="84">
        <v>96</v>
      </c>
      <c r="I505" s="84">
        <v>92</v>
      </c>
      <c r="J505" s="84">
        <v>88</v>
      </c>
      <c r="K505" s="84">
        <v>84</v>
      </c>
      <c r="L505" s="85">
        <v>80</v>
      </c>
      <c r="N505" s="662"/>
      <c r="O505" s="665"/>
      <c r="P505" s="82" t="s">
        <v>136</v>
      </c>
      <c r="Q505" s="83">
        <v>108</v>
      </c>
      <c r="R505" s="84">
        <v>110</v>
      </c>
      <c r="S505" s="84">
        <v>112</v>
      </c>
      <c r="T505" s="84">
        <v>115</v>
      </c>
      <c r="U505" s="84">
        <v>117</v>
      </c>
      <c r="V505" s="84">
        <v>120</v>
      </c>
      <c r="W505" s="84">
        <v>122</v>
      </c>
      <c r="X505" s="85">
        <v>125</v>
      </c>
      <c r="Z505" s="662"/>
      <c r="AA505" s="665"/>
      <c r="AB505" s="82" t="s">
        <v>136</v>
      </c>
      <c r="AC505" s="83">
        <v>176.38368958555492</v>
      </c>
      <c r="AD505" s="84">
        <v>176</v>
      </c>
      <c r="AE505" s="84">
        <v>177</v>
      </c>
      <c r="AF505" s="84">
        <v>177</v>
      </c>
      <c r="AG505" s="84">
        <v>178</v>
      </c>
      <c r="AH505" s="84">
        <v>178</v>
      </c>
      <c r="AI505" s="84">
        <v>179</v>
      </c>
      <c r="AJ505" s="85">
        <v>179.84916057741196</v>
      </c>
      <c r="AL505" s="662"/>
      <c r="AM505" s="665"/>
      <c r="AN505" s="82" t="s">
        <v>136</v>
      </c>
      <c r="AO505" s="83">
        <v>180</v>
      </c>
      <c r="AP505" s="84">
        <v>180</v>
      </c>
      <c r="AQ505" s="84">
        <v>180</v>
      </c>
      <c r="AR505" s="84">
        <v>180</v>
      </c>
      <c r="AS505" s="84">
        <v>180</v>
      </c>
      <c r="AT505" s="84">
        <v>180</v>
      </c>
      <c r="AU505" s="84">
        <v>180</v>
      </c>
      <c r="AV505" s="85">
        <v>180</v>
      </c>
    </row>
    <row r="506" spans="1:48">
      <c r="A506">
        <v>506</v>
      </c>
      <c r="B506" s="662"/>
      <c r="C506" s="666">
        <v>110</v>
      </c>
      <c r="D506" s="86" t="s">
        <v>133</v>
      </c>
      <c r="E506" s="87">
        <v>113</v>
      </c>
      <c r="F506" s="88">
        <v>109</v>
      </c>
      <c r="G506" s="88">
        <v>105</v>
      </c>
      <c r="H506" s="88">
        <v>101</v>
      </c>
      <c r="I506" s="88">
        <v>98</v>
      </c>
      <c r="J506" s="88">
        <v>94</v>
      </c>
      <c r="K506" s="88">
        <v>90</v>
      </c>
      <c r="L506" s="89">
        <v>87</v>
      </c>
      <c r="N506" s="662"/>
      <c r="O506" s="666">
        <v>110</v>
      </c>
      <c r="P506" s="86" t="str">
        <f>+P504</f>
        <v>48-X</v>
      </c>
      <c r="Q506" s="87">
        <v>113</v>
      </c>
      <c r="R506" s="88">
        <v>112</v>
      </c>
      <c r="S506" s="88">
        <v>111</v>
      </c>
      <c r="T506" s="88">
        <v>110</v>
      </c>
      <c r="U506" s="88">
        <v>110</v>
      </c>
      <c r="V506" s="88">
        <v>109</v>
      </c>
      <c r="W506" s="88">
        <v>108</v>
      </c>
      <c r="X506" s="89">
        <v>108</v>
      </c>
      <c r="Z506" s="662"/>
      <c r="AA506" s="666">
        <v>110</v>
      </c>
      <c r="AB506" s="86" t="str">
        <f>+AB504</f>
        <v>48-X</v>
      </c>
      <c r="AC506" s="87">
        <v>148.85868382671632</v>
      </c>
      <c r="AD506" s="88">
        <v>151</v>
      </c>
      <c r="AE506" s="88">
        <v>154</v>
      </c>
      <c r="AF506" s="88">
        <v>157</v>
      </c>
      <c r="AG506" s="88">
        <v>160</v>
      </c>
      <c r="AH506" s="88">
        <v>163</v>
      </c>
      <c r="AI506" s="88">
        <v>166</v>
      </c>
      <c r="AJ506" s="89">
        <v>169.5486946298702</v>
      </c>
      <c r="AL506" s="662"/>
      <c r="AM506" s="666">
        <v>110</v>
      </c>
      <c r="AN506" s="86" t="str">
        <f>+AN504</f>
        <v>48-X</v>
      </c>
      <c r="AO506" s="87">
        <v>180</v>
      </c>
      <c r="AP506" s="88">
        <v>180</v>
      </c>
      <c r="AQ506" s="88">
        <v>180</v>
      </c>
      <c r="AR506" s="88">
        <v>180</v>
      </c>
      <c r="AS506" s="88">
        <v>180</v>
      </c>
      <c r="AT506" s="88">
        <v>180</v>
      </c>
      <c r="AU506" s="88">
        <v>180</v>
      </c>
      <c r="AV506" s="89">
        <v>180</v>
      </c>
    </row>
    <row r="507" spans="1:48" ht="15" thickBot="1">
      <c r="A507">
        <v>507</v>
      </c>
      <c r="B507" s="662"/>
      <c r="C507" s="667"/>
      <c r="D507" s="90" t="s">
        <v>136</v>
      </c>
      <c r="E507" s="87">
        <v>123</v>
      </c>
      <c r="F507" s="88">
        <v>118</v>
      </c>
      <c r="G507" s="88">
        <v>114</v>
      </c>
      <c r="H507" s="88">
        <v>109</v>
      </c>
      <c r="I507" s="88">
        <v>105</v>
      </c>
      <c r="J507" s="88">
        <v>100</v>
      </c>
      <c r="K507" s="88">
        <v>96</v>
      </c>
      <c r="L507" s="89">
        <v>92</v>
      </c>
      <c r="N507" s="662"/>
      <c r="O507" s="667"/>
      <c r="P507" s="90" t="str">
        <f>+P505</f>
        <v>48-XL</v>
      </c>
      <c r="Q507" s="87">
        <v>123</v>
      </c>
      <c r="R507" s="88">
        <v>122</v>
      </c>
      <c r="S507" s="88">
        <v>122</v>
      </c>
      <c r="T507" s="88">
        <v>121</v>
      </c>
      <c r="U507" s="88">
        <v>121</v>
      </c>
      <c r="V507" s="88">
        <v>120</v>
      </c>
      <c r="W507" s="88">
        <v>120</v>
      </c>
      <c r="X507" s="89">
        <v>120</v>
      </c>
      <c r="Z507" s="662"/>
      <c r="AA507" s="667"/>
      <c r="AB507" s="90" t="str">
        <f>+AB505</f>
        <v>48-XL</v>
      </c>
      <c r="AC507" s="87">
        <v>172.14739672693352</v>
      </c>
      <c r="AD507" s="88">
        <v>173</v>
      </c>
      <c r="AE507" s="88">
        <v>174</v>
      </c>
      <c r="AF507" s="88">
        <v>175</v>
      </c>
      <c r="AG507" s="88">
        <v>176</v>
      </c>
      <c r="AH507" s="88">
        <v>177</v>
      </c>
      <c r="AI507" s="88">
        <v>178</v>
      </c>
      <c r="AJ507" s="89">
        <v>179.84916057741196</v>
      </c>
      <c r="AL507" s="662"/>
      <c r="AM507" s="667"/>
      <c r="AN507" s="90" t="str">
        <f>+AN505</f>
        <v>48-XL</v>
      </c>
      <c r="AO507" s="87">
        <v>180</v>
      </c>
      <c r="AP507" s="88">
        <v>180</v>
      </c>
      <c r="AQ507" s="88">
        <v>180</v>
      </c>
      <c r="AR507" s="88">
        <v>180</v>
      </c>
      <c r="AS507" s="88">
        <v>180</v>
      </c>
      <c r="AT507" s="88">
        <v>180</v>
      </c>
      <c r="AU507" s="88">
        <v>180</v>
      </c>
      <c r="AV507" s="89">
        <v>180</v>
      </c>
    </row>
    <row r="508" spans="1:48">
      <c r="A508">
        <v>508</v>
      </c>
      <c r="B508" s="662"/>
      <c r="C508" s="664">
        <v>120</v>
      </c>
      <c r="D508" s="78" t="s">
        <v>133</v>
      </c>
      <c r="E508" s="83">
        <v>126</v>
      </c>
      <c r="F508" s="84">
        <v>121</v>
      </c>
      <c r="G508" s="84">
        <v>117</v>
      </c>
      <c r="H508" s="84">
        <v>113</v>
      </c>
      <c r="I508" s="84">
        <v>109</v>
      </c>
      <c r="J508" s="84">
        <v>105</v>
      </c>
      <c r="K508" s="84">
        <v>101</v>
      </c>
      <c r="L508" s="85">
        <v>97</v>
      </c>
      <c r="N508" s="662"/>
      <c r="O508" s="664">
        <f>+O506+10</f>
        <v>120</v>
      </c>
      <c r="P508" s="78" t="s">
        <v>133</v>
      </c>
      <c r="Q508" s="83">
        <v>126</v>
      </c>
      <c r="R508" s="84">
        <v>122</v>
      </c>
      <c r="S508" s="84">
        <v>119</v>
      </c>
      <c r="T508" s="84">
        <v>116</v>
      </c>
      <c r="U508" s="84">
        <v>112</v>
      </c>
      <c r="V508" s="84">
        <v>109</v>
      </c>
      <c r="W508" s="84">
        <v>106</v>
      </c>
      <c r="X508" s="85">
        <v>103</v>
      </c>
      <c r="Z508" s="662"/>
      <c r="AA508" s="664">
        <f>+AA506+10</f>
        <v>120</v>
      </c>
      <c r="AB508" s="78" t="s">
        <v>133</v>
      </c>
      <c r="AC508" s="83">
        <v>141.43479316941202</v>
      </c>
      <c r="AD508" s="84">
        <v>144</v>
      </c>
      <c r="AE508" s="84">
        <v>147</v>
      </c>
      <c r="AF508" s="84">
        <v>149</v>
      </c>
      <c r="AG508" s="84">
        <v>152</v>
      </c>
      <c r="AH508" s="84">
        <v>155</v>
      </c>
      <c r="AI508" s="84">
        <v>158</v>
      </c>
      <c r="AJ508" s="85">
        <v>161.28049930022223</v>
      </c>
      <c r="AL508" s="662"/>
      <c r="AM508" s="664">
        <f>+AM506+10</f>
        <v>120</v>
      </c>
      <c r="AN508" s="78" t="s">
        <v>133</v>
      </c>
      <c r="AO508" s="83">
        <v>173</v>
      </c>
      <c r="AP508" s="84">
        <v>174</v>
      </c>
      <c r="AQ508" s="84">
        <v>175</v>
      </c>
      <c r="AR508" s="84">
        <v>176</v>
      </c>
      <c r="AS508" s="84">
        <v>177</v>
      </c>
      <c r="AT508" s="84">
        <v>178</v>
      </c>
      <c r="AU508" s="84">
        <v>179</v>
      </c>
      <c r="AV508" s="85">
        <v>180</v>
      </c>
    </row>
    <row r="509" spans="1:48" ht="15" thickBot="1">
      <c r="A509">
        <v>509</v>
      </c>
      <c r="B509" s="662"/>
      <c r="C509" s="665"/>
      <c r="D509" s="82" t="s">
        <v>136</v>
      </c>
      <c r="E509" s="83">
        <v>137</v>
      </c>
      <c r="F509" s="84">
        <v>132</v>
      </c>
      <c r="G509" s="84">
        <v>127</v>
      </c>
      <c r="H509" s="84">
        <v>122</v>
      </c>
      <c r="I509" s="84">
        <v>118</v>
      </c>
      <c r="J509" s="84">
        <v>113</v>
      </c>
      <c r="K509" s="84">
        <v>108</v>
      </c>
      <c r="L509" s="85">
        <v>104</v>
      </c>
      <c r="N509" s="662"/>
      <c r="O509" s="665"/>
      <c r="P509" s="82" t="s">
        <v>136</v>
      </c>
      <c r="Q509" s="83">
        <v>137</v>
      </c>
      <c r="R509" s="84">
        <v>134</v>
      </c>
      <c r="S509" s="84">
        <v>131</v>
      </c>
      <c r="T509" s="84">
        <v>128</v>
      </c>
      <c r="U509" s="84">
        <v>125</v>
      </c>
      <c r="V509" s="84">
        <v>122</v>
      </c>
      <c r="W509" s="84">
        <v>119</v>
      </c>
      <c r="X509" s="85">
        <v>116</v>
      </c>
      <c r="Z509" s="662"/>
      <c r="AA509" s="665"/>
      <c r="AB509" s="82" t="s">
        <v>136</v>
      </c>
      <c r="AC509" s="83">
        <v>162.75795954103648</v>
      </c>
      <c r="AD509" s="84">
        <v>165</v>
      </c>
      <c r="AE509" s="84">
        <v>167</v>
      </c>
      <c r="AF509" s="84">
        <v>170</v>
      </c>
      <c r="AG509" s="84">
        <v>172</v>
      </c>
      <c r="AH509" s="84">
        <v>174</v>
      </c>
      <c r="AI509" s="84">
        <v>177</v>
      </c>
      <c r="AJ509" s="85">
        <v>179.84916057741196</v>
      </c>
      <c r="AL509" s="662"/>
      <c r="AM509" s="665"/>
      <c r="AN509" s="82" t="s">
        <v>136</v>
      </c>
      <c r="AO509" s="83">
        <v>180</v>
      </c>
      <c r="AP509" s="84">
        <v>180</v>
      </c>
      <c r="AQ509" s="84">
        <v>180</v>
      </c>
      <c r="AR509" s="84">
        <v>180</v>
      </c>
      <c r="AS509" s="84">
        <v>180</v>
      </c>
      <c r="AT509" s="84">
        <v>180</v>
      </c>
      <c r="AU509" s="84">
        <v>180</v>
      </c>
      <c r="AV509" s="85">
        <v>180</v>
      </c>
    </row>
    <row r="510" spans="1:48">
      <c r="A510">
        <v>510</v>
      </c>
      <c r="B510" s="662"/>
      <c r="C510" s="666">
        <v>130</v>
      </c>
      <c r="D510" s="86" t="s">
        <v>133</v>
      </c>
      <c r="E510" s="87">
        <v>138</v>
      </c>
      <c r="F510" s="88">
        <v>133</v>
      </c>
      <c r="G510" s="88">
        <v>129</v>
      </c>
      <c r="H510" s="88">
        <v>124</v>
      </c>
      <c r="I510" s="88">
        <v>120</v>
      </c>
      <c r="J510" s="88">
        <v>115</v>
      </c>
      <c r="K510" s="88">
        <v>111</v>
      </c>
      <c r="L510" s="89">
        <v>107</v>
      </c>
      <c r="N510" s="662"/>
      <c r="O510" s="666">
        <f>+O508+10</f>
        <v>130</v>
      </c>
      <c r="P510" s="86" t="str">
        <f>+P508</f>
        <v>48-X</v>
      </c>
      <c r="Q510" s="87">
        <v>138</v>
      </c>
      <c r="R510" s="88">
        <v>133</v>
      </c>
      <c r="S510" s="88">
        <v>129</v>
      </c>
      <c r="T510" s="88">
        <v>124</v>
      </c>
      <c r="U510" s="88">
        <v>120</v>
      </c>
      <c r="V510" s="88">
        <v>115</v>
      </c>
      <c r="W510" s="88">
        <v>111</v>
      </c>
      <c r="X510" s="89">
        <v>107</v>
      </c>
      <c r="Z510" s="662"/>
      <c r="AA510" s="666">
        <f>+AA508+10</f>
        <v>130</v>
      </c>
      <c r="AB510" s="86" t="str">
        <f>+AB508</f>
        <v>48-X</v>
      </c>
      <c r="AC510" s="87">
        <v>137.86931505737283</v>
      </c>
      <c r="AD510" s="88">
        <v>140</v>
      </c>
      <c r="AE510" s="88">
        <v>142</v>
      </c>
      <c r="AF510" s="88">
        <v>144</v>
      </c>
      <c r="AG510" s="88">
        <v>146</v>
      </c>
      <c r="AH510" s="88">
        <v>148</v>
      </c>
      <c r="AI510" s="88">
        <v>150</v>
      </c>
      <c r="AJ510" s="89">
        <v>153.02963837599299</v>
      </c>
      <c r="AL510" s="662"/>
      <c r="AM510" s="666">
        <f>+AM508+10</f>
        <v>130</v>
      </c>
      <c r="AN510" s="86" t="str">
        <f>+AN508</f>
        <v>48-X</v>
      </c>
      <c r="AO510" s="87">
        <v>164</v>
      </c>
      <c r="AP510" s="88">
        <v>166</v>
      </c>
      <c r="AQ510" s="88">
        <v>168</v>
      </c>
      <c r="AR510" s="88">
        <v>170</v>
      </c>
      <c r="AS510" s="88">
        <v>173</v>
      </c>
      <c r="AT510" s="88">
        <v>175</v>
      </c>
      <c r="AU510" s="88">
        <v>177</v>
      </c>
      <c r="AV510" s="89">
        <v>180</v>
      </c>
    </row>
    <row r="511" spans="1:48" ht="15" thickBot="1">
      <c r="A511">
        <v>511</v>
      </c>
      <c r="B511" s="662"/>
      <c r="C511" s="667"/>
      <c r="D511" s="90" t="s">
        <v>136</v>
      </c>
      <c r="E511" s="87">
        <v>149</v>
      </c>
      <c r="F511" s="88">
        <v>144</v>
      </c>
      <c r="G511" s="88">
        <v>139</v>
      </c>
      <c r="H511" s="88">
        <v>134</v>
      </c>
      <c r="I511" s="88">
        <v>130</v>
      </c>
      <c r="J511" s="88">
        <v>125</v>
      </c>
      <c r="K511" s="88">
        <v>120</v>
      </c>
      <c r="L511" s="89">
        <v>116</v>
      </c>
      <c r="N511" s="662"/>
      <c r="O511" s="667"/>
      <c r="P511" s="90" t="str">
        <f>+P509</f>
        <v>48-XL</v>
      </c>
      <c r="Q511" s="87">
        <v>149</v>
      </c>
      <c r="R511" s="88">
        <v>144</v>
      </c>
      <c r="S511" s="88">
        <v>139</v>
      </c>
      <c r="T511" s="88">
        <v>134</v>
      </c>
      <c r="U511" s="88">
        <v>130</v>
      </c>
      <c r="V511" s="88">
        <v>125</v>
      </c>
      <c r="W511" s="88">
        <v>120</v>
      </c>
      <c r="X511" s="89">
        <v>116</v>
      </c>
      <c r="Z511" s="662"/>
      <c r="AA511" s="667"/>
      <c r="AB511" s="90" t="str">
        <f>+AB509</f>
        <v>48-XL</v>
      </c>
      <c r="AC511" s="87">
        <v>152.56714039354856</v>
      </c>
      <c r="AD511" s="88">
        <v>155</v>
      </c>
      <c r="AE511" s="88">
        <v>159</v>
      </c>
      <c r="AF511" s="88">
        <v>162</v>
      </c>
      <c r="AG511" s="88">
        <v>166</v>
      </c>
      <c r="AH511" s="88">
        <v>169</v>
      </c>
      <c r="AI511" s="88">
        <v>172</v>
      </c>
      <c r="AJ511" s="89">
        <v>176.38368958555492</v>
      </c>
      <c r="AL511" s="662"/>
      <c r="AM511" s="667"/>
      <c r="AN511" s="90" t="str">
        <f>+AN509</f>
        <v>48-XL</v>
      </c>
      <c r="AO511" s="87">
        <v>180</v>
      </c>
      <c r="AP511" s="88">
        <v>180</v>
      </c>
      <c r="AQ511" s="88">
        <v>180</v>
      </c>
      <c r="AR511" s="88">
        <v>180</v>
      </c>
      <c r="AS511" s="88">
        <v>180</v>
      </c>
      <c r="AT511" s="88">
        <v>180</v>
      </c>
      <c r="AU511" s="88">
        <v>180</v>
      </c>
      <c r="AV511" s="89">
        <v>180</v>
      </c>
    </row>
    <row r="512" spans="1:48">
      <c r="A512">
        <v>512</v>
      </c>
      <c r="B512" s="662"/>
      <c r="C512" s="664">
        <v>140</v>
      </c>
      <c r="D512" s="78" t="s">
        <v>133</v>
      </c>
      <c r="E512" s="83">
        <v>148</v>
      </c>
      <c r="F512" s="84">
        <v>143</v>
      </c>
      <c r="G512" s="84">
        <v>139</v>
      </c>
      <c r="H512" s="84">
        <v>134</v>
      </c>
      <c r="I512" s="84">
        <v>130</v>
      </c>
      <c r="J512" s="84">
        <v>125</v>
      </c>
      <c r="K512" s="84">
        <v>121</v>
      </c>
      <c r="L512" s="85">
        <v>117</v>
      </c>
      <c r="N512" s="662"/>
      <c r="O512" s="664">
        <f>+O510+10</f>
        <v>140</v>
      </c>
      <c r="P512" s="78" t="s">
        <v>133</v>
      </c>
      <c r="Q512" s="83">
        <v>148</v>
      </c>
      <c r="R512" s="84">
        <v>143</v>
      </c>
      <c r="S512" s="84">
        <v>139</v>
      </c>
      <c r="T512" s="84">
        <v>134</v>
      </c>
      <c r="U512" s="84">
        <v>130</v>
      </c>
      <c r="V512" s="84">
        <v>125</v>
      </c>
      <c r="W512" s="84">
        <v>121</v>
      </c>
      <c r="X512" s="85">
        <v>117</v>
      </c>
      <c r="Z512" s="662"/>
      <c r="AA512" s="664">
        <f>+AA510+10</f>
        <v>140</v>
      </c>
      <c r="AB512" s="78" t="s">
        <v>133</v>
      </c>
      <c r="AC512" s="83">
        <v>148.27573239175155</v>
      </c>
      <c r="AD512" s="84">
        <v>148</v>
      </c>
      <c r="AE512" s="84">
        <v>147</v>
      </c>
      <c r="AF512" s="84">
        <v>147</v>
      </c>
      <c r="AG512" s="84">
        <v>147</v>
      </c>
      <c r="AH512" s="84">
        <v>146</v>
      </c>
      <c r="AI512" s="84">
        <v>146</v>
      </c>
      <c r="AJ512" s="85">
        <v>146.34775994951872</v>
      </c>
      <c r="AL512" s="662"/>
      <c r="AM512" s="664">
        <f>+AM510+10</f>
        <v>140</v>
      </c>
      <c r="AN512" s="78" t="s">
        <v>133</v>
      </c>
      <c r="AO512" s="83">
        <v>154</v>
      </c>
      <c r="AP512" s="84">
        <v>157</v>
      </c>
      <c r="AQ512" s="84">
        <v>161</v>
      </c>
      <c r="AR512" s="84">
        <v>164</v>
      </c>
      <c r="AS512" s="84">
        <v>168</v>
      </c>
      <c r="AT512" s="84">
        <v>171</v>
      </c>
      <c r="AU512" s="84">
        <v>175</v>
      </c>
      <c r="AV512" s="85">
        <v>179</v>
      </c>
    </row>
    <row r="513" spans="1:48" ht="15" thickBot="1">
      <c r="A513">
        <v>513</v>
      </c>
      <c r="B513" s="662"/>
      <c r="C513" s="665"/>
      <c r="D513" s="82" t="s">
        <v>136</v>
      </c>
      <c r="E513" s="83">
        <v>148</v>
      </c>
      <c r="F513" s="84">
        <v>145</v>
      </c>
      <c r="G513" s="84">
        <v>142</v>
      </c>
      <c r="H513" s="84">
        <v>139</v>
      </c>
      <c r="I513" s="84">
        <v>136</v>
      </c>
      <c r="J513" s="84">
        <v>133</v>
      </c>
      <c r="K513" s="84">
        <v>130</v>
      </c>
      <c r="L513" s="85">
        <v>128</v>
      </c>
      <c r="N513" s="662"/>
      <c r="O513" s="665"/>
      <c r="P513" s="82" t="s">
        <v>136</v>
      </c>
      <c r="Q513" s="83">
        <v>148</v>
      </c>
      <c r="R513" s="84">
        <v>145</v>
      </c>
      <c r="S513" s="84">
        <v>142</v>
      </c>
      <c r="T513" s="84">
        <v>139</v>
      </c>
      <c r="U513" s="84">
        <v>136</v>
      </c>
      <c r="V513" s="84">
        <v>133</v>
      </c>
      <c r="W513" s="84">
        <v>130</v>
      </c>
      <c r="X513" s="85">
        <v>128</v>
      </c>
      <c r="Z513" s="662"/>
      <c r="AA513" s="665"/>
      <c r="AB513" s="82" t="s">
        <v>136</v>
      </c>
      <c r="AC513" s="83">
        <v>147.73445160319304</v>
      </c>
      <c r="AD513" s="84">
        <v>150</v>
      </c>
      <c r="AE513" s="84">
        <v>153</v>
      </c>
      <c r="AF513" s="84">
        <v>157</v>
      </c>
      <c r="AG513" s="84">
        <v>160</v>
      </c>
      <c r="AH513" s="84">
        <v>163</v>
      </c>
      <c r="AI513" s="84">
        <v>166</v>
      </c>
      <c r="AJ513" s="85">
        <v>169.61794715979335</v>
      </c>
      <c r="AL513" s="662"/>
      <c r="AM513" s="665"/>
      <c r="AN513" s="82" t="s">
        <v>136</v>
      </c>
      <c r="AO513" s="83">
        <v>164</v>
      </c>
      <c r="AP513" s="84">
        <v>166</v>
      </c>
      <c r="AQ513" s="84">
        <v>168</v>
      </c>
      <c r="AR513" s="84">
        <v>170</v>
      </c>
      <c r="AS513" s="84">
        <v>173</v>
      </c>
      <c r="AT513" s="84">
        <v>175</v>
      </c>
      <c r="AU513" s="84">
        <v>177</v>
      </c>
      <c r="AV513" s="85">
        <v>180</v>
      </c>
    </row>
    <row r="514" spans="1:48">
      <c r="A514">
        <v>514</v>
      </c>
      <c r="B514" s="662"/>
      <c r="C514" s="666">
        <v>150</v>
      </c>
      <c r="D514" s="86" t="s">
        <v>133</v>
      </c>
      <c r="E514" s="87">
        <v>149</v>
      </c>
      <c r="F514" s="88">
        <v>145</v>
      </c>
      <c r="G514" s="88">
        <v>142</v>
      </c>
      <c r="H514" s="88">
        <v>139</v>
      </c>
      <c r="I514" s="88">
        <v>136</v>
      </c>
      <c r="J514" s="88">
        <v>133</v>
      </c>
      <c r="K514" s="88">
        <v>130</v>
      </c>
      <c r="L514" s="89">
        <v>127</v>
      </c>
      <c r="N514" s="662"/>
      <c r="O514" s="666">
        <f>+O512+10</f>
        <v>150</v>
      </c>
      <c r="P514" s="86" t="str">
        <f>+P512</f>
        <v>48-X</v>
      </c>
      <c r="Q514" s="87">
        <v>149</v>
      </c>
      <c r="R514" s="88">
        <v>145</v>
      </c>
      <c r="S514" s="88">
        <v>142</v>
      </c>
      <c r="T514" s="88">
        <v>139</v>
      </c>
      <c r="U514" s="88">
        <v>136</v>
      </c>
      <c r="V514" s="88">
        <v>133</v>
      </c>
      <c r="W514" s="88">
        <v>130</v>
      </c>
      <c r="X514" s="89">
        <v>127</v>
      </c>
      <c r="Z514" s="662"/>
      <c r="AA514" s="666">
        <f>+AA512+10</f>
        <v>150</v>
      </c>
      <c r="AB514" s="86" t="str">
        <f>+AB512</f>
        <v>48-X</v>
      </c>
      <c r="AC514" s="87">
        <v>147.72230779462834</v>
      </c>
      <c r="AD514" s="88">
        <v>146</v>
      </c>
      <c r="AE514" s="88">
        <v>145</v>
      </c>
      <c r="AF514" s="88">
        <v>144</v>
      </c>
      <c r="AG514" s="88">
        <v>143</v>
      </c>
      <c r="AH514" s="88">
        <v>142</v>
      </c>
      <c r="AI514" s="88">
        <v>141</v>
      </c>
      <c r="AJ514" s="89">
        <v>140.5821130375077</v>
      </c>
      <c r="AL514" s="662"/>
      <c r="AM514" s="666">
        <f>+AM512+10</f>
        <v>150</v>
      </c>
      <c r="AN514" s="86" t="str">
        <f>+AN512</f>
        <v>48-X</v>
      </c>
      <c r="AO514" s="87">
        <v>148</v>
      </c>
      <c r="AP514" s="88">
        <v>151</v>
      </c>
      <c r="AQ514" s="88">
        <v>154</v>
      </c>
      <c r="AR514" s="88">
        <v>158</v>
      </c>
      <c r="AS514" s="88">
        <v>161</v>
      </c>
      <c r="AT514" s="88">
        <v>165</v>
      </c>
      <c r="AU514" s="88">
        <v>168</v>
      </c>
      <c r="AV514" s="89">
        <v>172</v>
      </c>
    </row>
    <row r="515" spans="1:48" ht="15" thickBot="1">
      <c r="A515">
        <v>515</v>
      </c>
      <c r="B515" s="662"/>
      <c r="C515" s="667"/>
      <c r="D515" s="90" t="s">
        <v>136</v>
      </c>
      <c r="E515" s="87">
        <v>149</v>
      </c>
      <c r="F515" s="88">
        <v>147</v>
      </c>
      <c r="G515" s="88">
        <v>145</v>
      </c>
      <c r="H515" s="88">
        <v>144</v>
      </c>
      <c r="I515" s="88">
        <v>142</v>
      </c>
      <c r="J515" s="88">
        <v>141</v>
      </c>
      <c r="K515" s="88">
        <v>139</v>
      </c>
      <c r="L515" s="89">
        <v>138</v>
      </c>
      <c r="N515" s="662"/>
      <c r="O515" s="667"/>
      <c r="P515" s="90" t="str">
        <f>+P513</f>
        <v>48-XL</v>
      </c>
      <c r="Q515" s="87">
        <v>149</v>
      </c>
      <c r="R515" s="88">
        <v>147</v>
      </c>
      <c r="S515" s="88">
        <v>145</v>
      </c>
      <c r="T515" s="88">
        <v>144</v>
      </c>
      <c r="U515" s="88">
        <v>142</v>
      </c>
      <c r="V515" s="88">
        <v>141</v>
      </c>
      <c r="W515" s="88">
        <v>139</v>
      </c>
      <c r="X515" s="89">
        <v>138</v>
      </c>
      <c r="Z515" s="662"/>
      <c r="AA515" s="667"/>
      <c r="AB515" s="90" t="str">
        <f>+AB513</f>
        <v>48-XL</v>
      </c>
      <c r="AC515" s="87">
        <v>147.21094283477632</v>
      </c>
      <c r="AD515" s="88">
        <v>149</v>
      </c>
      <c r="AE515" s="88">
        <v>151</v>
      </c>
      <c r="AF515" s="88">
        <v>153</v>
      </c>
      <c r="AG515" s="88">
        <v>155</v>
      </c>
      <c r="AH515" s="88">
        <v>157</v>
      </c>
      <c r="AI515" s="88">
        <v>159</v>
      </c>
      <c r="AJ515" s="89">
        <v>161.93428354049897</v>
      </c>
      <c r="AL515" s="662"/>
      <c r="AM515" s="667"/>
      <c r="AN515" s="90" t="str">
        <f>+AN513</f>
        <v>48-XL</v>
      </c>
      <c r="AO515" s="87">
        <v>147</v>
      </c>
      <c r="AP515" s="88">
        <v>151</v>
      </c>
      <c r="AQ515" s="88">
        <v>156</v>
      </c>
      <c r="AR515" s="88">
        <v>161</v>
      </c>
      <c r="AS515" s="88">
        <v>165</v>
      </c>
      <c r="AT515" s="88">
        <v>170</v>
      </c>
      <c r="AU515" s="88">
        <v>175</v>
      </c>
      <c r="AV515" s="89">
        <v>180</v>
      </c>
    </row>
    <row r="516" spans="1:48">
      <c r="A516">
        <v>516</v>
      </c>
      <c r="B516" s="662"/>
      <c r="C516" s="664">
        <v>160</v>
      </c>
      <c r="D516" s="78" t="s">
        <v>133</v>
      </c>
      <c r="E516" s="83">
        <v>148</v>
      </c>
      <c r="F516" s="84">
        <v>146</v>
      </c>
      <c r="G516" s="84">
        <v>144</v>
      </c>
      <c r="H516" s="84">
        <v>143</v>
      </c>
      <c r="I516" s="84">
        <v>141</v>
      </c>
      <c r="J516" s="84">
        <v>140</v>
      </c>
      <c r="K516" s="84">
        <v>138</v>
      </c>
      <c r="L516" s="85">
        <v>137</v>
      </c>
      <c r="N516" s="662"/>
      <c r="O516" s="664">
        <f>+O514+10</f>
        <v>160</v>
      </c>
      <c r="P516" s="78" t="s">
        <v>133</v>
      </c>
      <c r="Q516" s="83">
        <v>148</v>
      </c>
      <c r="R516" s="84">
        <v>146</v>
      </c>
      <c r="S516" s="84">
        <v>144</v>
      </c>
      <c r="T516" s="84">
        <v>143</v>
      </c>
      <c r="U516" s="84">
        <v>141</v>
      </c>
      <c r="V516" s="84">
        <v>140</v>
      </c>
      <c r="W516" s="84">
        <v>138</v>
      </c>
      <c r="X516" s="85">
        <v>137</v>
      </c>
      <c r="Z516" s="662"/>
      <c r="AA516" s="664">
        <f>+AA514+10</f>
        <v>160</v>
      </c>
      <c r="AB516" s="78" t="s">
        <v>133</v>
      </c>
      <c r="AC516" s="83">
        <v>146.92191046616432</v>
      </c>
      <c r="AD516" s="84">
        <v>145</v>
      </c>
      <c r="AE516" s="84">
        <v>144</v>
      </c>
      <c r="AF516" s="84">
        <v>143</v>
      </c>
      <c r="AG516" s="84">
        <v>141</v>
      </c>
      <c r="AH516" s="84">
        <v>140</v>
      </c>
      <c r="AI516" s="84">
        <v>139</v>
      </c>
      <c r="AJ516" s="85">
        <v>137.89438065623213</v>
      </c>
      <c r="AL516" s="662"/>
      <c r="AM516" s="664">
        <f>+AM514+10</f>
        <v>160</v>
      </c>
      <c r="AN516" s="78" t="s">
        <v>133</v>
      </c>
      <c r="AO516" s="83">
        <v>147</v>
      </c>
      <c r="AP516" s="84">
        <v>149</v>
      </c>
      <c r="AQ516" s="84">
        <v>152</v>
      </c>
      <c r="AR516" s="84">
        <v>155</v>
      </c>
      <c r="AS516" s="84">
        <v>157</v>
      </c>
      <c r="AT516" s="84">
        <v>160</v>
      </c>
      <c r="AU516" s="84">
        <v>163</v>
      </c>
      <c r="AV516" s="85">
        <v>166</v>
      </c>
    </row>
    <row r="517" spans="1:48" ht="15" thickBot="1">
      <c r="A517">
        <v>517</v>
      </c>
      <c r="B517" s="662"/>
      <c r="C517" s="665"/>
      <c r="D517" s="82" t="s">
        <v>136</v>
      </c>
      <c r="E517" s="83">
        <v>148</v>
      </c>
      <c r="F517" s="84">
        <v>148</v>
      </c>
      <c r="G517" s="84">
        <v>148</v>
      </c>
      <c r="H517" s="84">
        <v>148</v>
      </c>
      <c r="I517" s="84">
        <v>148</v>
      </c>
      <c r="J517" s="84">
        <v>148</v>
      </c>
      <c r="K517" s="84">
        <v>148</v>
      </c>
      <c r="L517" s="85">
        <v>149</v>
      </c>
      <c r="N517" s="662"/>
      <c r="O517" s="665"/>
      <c r="P517" s="82" t="s">
        <v>136</v>
      </c>
      <c r="Q517" s="83">
        <v>148</v>
      </c>
      <c r="R517" s="84">
        <v>148</v>
      </c>
      <c r="S517" s="84">
        <v>148</v>
      </c>
      <c r="T517" s="84">
        <v>148</v>
      </c>
      <c r="U517" s="84">
        <v>148</v>
      </c>
      <c r="V517" s="84">
        <v>148</v>
      </c>
      <c r="W517" s="84">
        <v>148</v>
      </c>
      <c r="X517" s="85">
        <v>149</v>
      </c>
      <c r="Z517" s="662"/>
      <c r="AA517" s="665"/>
      <c r="AB517" s="82" t="s">
        <v>136</v>
      </c>
      <c r="AC517" s="83">
        <v>146.43728862827666</v>
      </c>
      <c r="AD517" s="84">
        <v>147</v>
      </c>
      <c r="AE517" s="84">
        <v>148</v>
      </c>
      <c r="AF517" s="84">
        <v>149</v>
      </c>
      <c r="AG517" s="84">
        <v>149</v>
      </c>
      <c r="AH517" s="84">
        <v>150</v>
      </c>
      <c r="AI517" s="84">
        <v>151</v>
      </c>
      <c r="AJ517" s="85">
        <v>152.56714039354856</v>
      </c>
      <c r="AL517" s="662"/>
      <c r="AM517" s="665"/>
      <c r="AN517" s="82" t="s">
        <v>136</v>
      </c>
      <c r="AO517" s="83">
        <v>146</v>
      </c>
      <c r="AP517" s="84">
        <v>150</v>
      </c>
      <c r="AQ517" s="84">
        <v>155</v>
      </c>
      <c r="AR517" s="84">
        <v>160</v>
      </c>
      <c r="AS517" s="84">
        <v>165</v>
      </c>
      <c r="AT517" s="84">
        <v>170</v>
      </c>
      <c r="AU517" s="84">
        <v>175</v>
      </c>
      <c r="AV517" s="85">
        <v>180</v>
      </c>
    </row>
    <row r="518" spans="1:48">
      <c r="A518">
        <v>518</v>
      </c>
      <c r="B518" s="662"/>
      <c r="C518" s="666">
        <v>170</v>
      </c>
      <c r="D518" s="86" t="s">
        <v>133</v>
      </c>
      <c r="E518" s="87">
        <v>148</v>
      </c>
      <c r="F518" s="88">
        <v>147</v>
      </c>
      <c r="G518" s="88">
        <v>147</v>
      </c>
      <c r="H518" s="88">
        <v>147</v>
      </c>
      <c r="I518" s="88">
        <v>147</v>
      </c>
      <c r="J518" s="88">
        <v>147</v>
      </c>
      <c r="K518" s="88">
        <v>147</v>
      </c>
      <c r="L518" s="89">
        <v>147</v>
      </c>
      <c r="N518" s="662"/>
      <c r="O518" s="666">
        <f>+O516+10</f>
        <v>170</v>
      </c>
      <c r="P518" s="86" t="str">
        <f>+P516</f>
        <v>48-X</v>
      </c>
      <c r="Q518" s="87">
        <v>148</v>
      </c>
      <c r="R518" s="88">
        <v>147</v>
      </c>
      <c r="S518" s="88">
        <v>147</v>
      </c>
      <c r="T518" s="88">
        <v>147</v>
      </c>
      <c r="U518" s="88">
        <v>147</v>
      </c>
      <c r="V518" s="88">
        <v>147</v>
      </c>
      <c r="W518" s="88">
        <v>147</v>
      </c>
      <c r="X518" s="89">
        <v>147</v>
      </c>
      <c r="Z518" s="662"/>
      <c r="AA518" s="666">
        <f>+AA516+10</f>
        <v>170</v>
      </c>
      <c r="AB518" s="86" t="str">
        <f>+AB516</f>
        <v>48-X</v>
      </c>
      <c r="AC518" s="87">
        <v>146.84226458656866</v>
      </c>
      <c r="AD518" s="88">
        <v>146</v>
      </c>
      <c r="AE518" s="88">
        <v>147</v>
      </c>
      <c r="AF518" s="88">
        <v>147</v>
      </c>
      <c r="AG518" s="88">
        <v>147</v>
      </c>
      <c r="AH518" s="88">
        <v>147</v>
      </c>
      <c r="AI518" s="88">
        <v>147</v>
      </c>
      <c r="AJ518" s="89">
        <v>147.72803325392161</v>
      </c>
      <c r="AL518" s="662"/>
      <c r="AM518" s="666">
        <f>+AM516+10</f>
        <v>170</v>
      </c>
      <c r="AN518" s="86" t="str">
        <f>+AN516</f>
        <v>48-X</v>
      </c>
      <c r="AO518" s="87">
        <v>147</v>
      </c>
      <c r="AP518" s="88">
        <v>148</v>
      </c>
      <c r="AQ518" s="88">
        <v>150</v>
      </c>
      <c r="AR518" s="88">
        <v>152</v>
      </c>
      <c r="AS518" s="88">
        <v>153</v>
      </c>
      <c r="AT518" s="88">
        <v>155</v>
      </c>
      <c r="AU518" s="88">
        <v>157</v>
      </c>
      <c r="AV518" s="89">
        <v>159</v>
      </c>
    </row>
    <row r="519" spans="1:48" ht="15" thickBot="1">
      <c r="A519">
        <v>519</v>
      </c>
      <c r="B519" s="662"/>
      <c r="C519" s="667"/>
      <c r="D519" s="90" t="s">
        <v>136</v>
      </c>
      <c r="E519" s="87">
        <v>148</v>
      </c>
      <c r="F519" s="88">
        <v>148</v>
      </c>
      <c r="G519" s="88">
        <v>148</v>
      </c>
      <c r="H519" s="88">
        <v>148</v>
      </c>
      <c r="I519" s="88">
        <v>148</v>
      </c>
      <c r="J519" s="88">
        <v>148</v>
      </c>
      <c r="K519" s="88">
        <v>148</v>
      </c>
      <c r="L519" s="89">
        <v>148</v>
      </c>
      <c r="N519" s="662"/>
      <c r="O519" s="667"/>
      <c r="P519" s="90" t="str">
        <f>+P517</f>
        <v>48-XL</v>
      </c>
      <c r="Q519" s="87">
        <v>148</v>
      </c>
      <c r="R519" s="88">
        <v>148</v>
      </c>
      <c r="S519" s="88">
        <v>148</v>
      </c>
      <c r="T519" s="88">
        <v>148</v>
      </c>
      <c r="U519" s="88">
        <v>148</v>
      </c>
      <c r="V519" s="88">
        <v>148</v>
      </c>
      <c r="W519" s="88">
        <v>148</v>
      </c>
      <c r="X519" s="89">
        <v>148</v>
      </c>
      <c r="Z519" s="662"/>
      <c r="AA519" s="667"/>
      <c r="AB519" s="90" t="str">
        <f>+AB517</f>
        <v>48-XL</v>
      </c>
      <c r="AC519" s="87">
        <v>146.38017990691824</v>
      </c>
      <c r="AD519" s="88">
        <v>146</v>
      </c>
      <c r="AE519" s="88">
        <v>146</v>
      </c>
      <c r="AF519" s="88">
        <v>146</v>
      </c>
      <c r="AG519" s="88">
        <v>146</v>
      </c>
      <c r="AH519" s="88">
        <v>146</v>
      </c>
      <c r="AI519" s="88">
        <v>147</v>
      </c>
      <c r="AJ519" s="89">
        <v>147.17843778562511</v>
      </c>
      <c r="AL519" s="662"/>
      <c r="AM519" s="667"/>
      <c r="AN519" s="90" t="str">
        <f>+AN517</f>
        <v>48-XL</v>
      </c>
      <c r="AO519" s="87">
        <v>146</v>
      </c>
      <c r="AP519" s="88">
        <v>149</v>
      </c>
      <c r="AQ519" s="88">
        <v>152</v>
      </c>
      <c r="AR519" s="88">
        <v>155</v>
      </c>
      <c r="AS519" s="88">
        <v>159</v>
      </c>
      <c r="AT519" s="88">
        <v>162</v>
      </c>
      <c r="AU519" s="88">
        <v>165</v>
      </c>
      <c r="AV519" s="89">
        <v>169</v>
      </c>
    </row>
    <row r="520" spans="1:48">
      <c r="A520">
        <v>520</v>
      </c>
      <c r="B520" s="662"/>
      <c r="C520" s="664">
        <v>180</v>
      </c>
      <c r="D520" s="78" t="s">
        <v>133</v>
      </c>
      <c r="E520" s="83">
        <v>149</v>
      </c>
      <c r="F520" s="84">
        <v>148</v>
      </c>
      <c r="G520" s="84">
        <v>148</v>
      </c>
      <c r="H520" s="84">
        <v>148</v>
      </c>
      <c r="I520" s="84">
        <v>148</v>
      </c>
      <c r="J520" s="84">
        <v>148</v>
      </c>
      <c r="K520" s="84">
        <v>148</v>
      </c>
      <c r="L520" s="85">
        <v>148</v>
      </c>
      <c r="N520" s="662"/>
      <c r="O520" s="664">
        <f>+O518+10</f>
        <v>180</v>
      </c>
      <c r="P520" s="78" t="s">
        <v>133</v>
      </c>
      <c r="Q520" s="83">
        <v>149</v>
      </c>
      <c r="R520" s="84">
        <v>148</v>
      </c>
      <c r="S520" s="84">
        <v>148</v>
      </c>
      <c r="T520" s="84">
        <v>148</v>
      </c>
      <c r="U520" s="84">
        <v>148</v>
      </c>
      <c r="V520" s="84">
        <v>148</v>
      </c>
      <c r="W520" s="84">
        <v>148</v>
      </c>
      <c r="X520" s="85">
        <v>148</v>
      </c>
      <c r="Z520" s="662"/>
      <c r="AA520" s="664">
        <f>+AA518+10</f>
        <v>180</v>
      </c>
      <c r="AB520" s="78" t="s">
        <v>133</v>
      </c>
      <c r="AC520" s="83">
        <v>147.00954281445567</v>
      </c>
      <c r="AD520" s="84">
        <v>147</v>
      </c>
      <c r="AE520" s="84">
        <v>147</v>
      </c>
      <c r="AF520" s="84">
        <v>147</v>
      </c>
      <c r="AG520" s="84">
        <v>147</v>
      </c>
      <c r="AH520" s="84">
        <v>147</v>
      </c>
      <c r="AI520" s="84">
        <v>147</v>
      </c>
      <c r="AJ520" s="85">
        <v>147.94837226697882</v>
      </c>
      <c r="AL520" s="662"/>
      <c r="AM520" s="664">
        <f>+AM518+10</f>
        <v>180</v>
      </c>
      <c r="AN520" s="78" t="s">
        <v>133</v>
      </c>
      <c r="AO520" s="83">
        <v>147</v>
      </c>
      <c r="AP520" s="84">
        <v>147</v>
      </c>
      <c r="AQ520" s="84">
        <v>147</v>
      </c>
      <c r="AR520" s="84">
        <v>147</v>
      </c>
      <c r="AS520" s="84">
        <v>147</v>
      </c>
      <c r="AT520" s="84">
        <v>147</v>
      </c>
      <c r="AU520" s="84">
        <v>147</v>
      </c>
      <c r="AV520" s="85">
        <v>148</v>
      </c>
    </row>
    <row r="521" spans="1:48" ht="15" thickBot="1">
      <c r="A521">
        <v>521</v>
      </c>
      <c r="B521" s="662"/>
      <c r="C521" s="665"/>
      <c r="D521" s="82" t="s">
        <v>136</v>
      </c>
      <c r="E521" s="83">
        <v>149</v>
      </c>
      <c r="F521" s="84">
        <v>148</v>
      </c>
      <c r="G521" s="84">
        <v>148</v>
      </c>
      <c r="H521" s="84">
        <v>148</v>
      </c>
      <c r="I521" s="84">
        <v>147</v>
      </c>
      <c r="J521" s="84">
        <v>147</v>
      </c>
      <c r="K521" s="84">
        <v>147</v>
      </c>
      <c r="L521" s="85">
        <v>147</v>
      </c>
      <c r="N521" s="662"/>
      <c r="O521" s="665"/>
      <c r="P521" s="82" t="s">
        <v>136</v>
      </c>
      <c r="Q521" s="83">
        <v>149</v>
      </c>
      <c r="R521" s="84">
        <v>148</v>
      </c>
      <c r="S521" s="84">
        <v>148</v>
      </c>
      <c r="T521" s="84">
        <v>148</v>
      </c>
      <c r="U521" s="84">
        <v>147</v>
      </c>
      <c r="V521" s="84">
        <v>147</v>
      </c>
      <c r="W521" s="84">
        <v>147</v>
      </c>
      <c r="X521" s="85">
        <v>147</v>
      </c>
      <c r="Z521" s="662"/>
      <c r="AA521" s="665"/>
      <c r="AB521" s="82" t="s">
        <v>136</v>
      </c>
      <c r="AC521" s="83">
        <v>146.5665916229743</v>
      </c>
      <c r="AD521" s="84">
        <v>146</v>
      </c>
      <c r="AE521" s="84">
        <v>146</v>
      </c>
      <c r="AF521" s="84">
        <v>146</v>
      </c>
      <c r="AG521" s="84">
        <v>147</v>
      </c>
      <c r="AH521" s="84">
        <v>147</v>
      </c>
      <c r="AI521" s="84">
        <v>147</v>
      </c>
      <c r="AJ521" s="85">
        <v>147.42272404880492</v>
      </c>
      <c r="AL521" s="662"/>
      <c r="AM521" s="665"/>
      <c r="AN521" s="82" t="s">
        <v>136</v>
      </c>
      <c r="AO521" s="83">
        <v>147</v>
      </c>
      <c r="AP521" s="84">
        <v>147</v>
      </c>
      <c r="AQ521" s="84">
        <v>148</v>
      </c>
      <c r="AR521" s="84">
        <v>149</v>
      </c>
      <c r="AS521" s="84">
        <v>150</v>
      </c>
      <c r="AT521" s="84">
        <v>151</v>
      </c>
      <c r="AU521" s="84">
        <v>152</v>
      </c>
      <c r="AV521" s="85">
        <v>153</v>
      </c>
    </row>
    <row r="522" spans="1:48">
      <c r="A522">
        <v>522</v>
      </c>
      <c r="B522" s="662"/>
      <c r="C522" s="666">
        <v>190</v>
      </c>
      <c r="D522" s="86" t="s">
        <v>133</v>
      </c>
      <c r="E522" s="194">
        <v>0</v>
      </c>
      <c r="F522" s="88">
        <v>148</v>
      </c>
      <c r="G522" s="88">
        <v>148</v>
      </c>
      <c r="H522" s="88">
        <v>148</v>
      </c>
      <c r="I522" s="88">
        <v>148</v>
      </c>
      <c r="J522" s="88">
        <v>148</v>
      </c>
      <c r="K522" s="88">
        <v>148</v>
      </c>
      <c r="L522" s="89">
        <v>148</v>
      </c>
      <c r="N522" s="662"/>
      <c r="O522" s="666">
        <f>+O520+10</f>
        <v>190</v>
      </c>
      <c r="P522" s="86" t="str">
        <f>+P520</f>
        <v>48-X</v>
      </c>
      <c r="Q522" s="184"/>
      <c r="R522" s="88">
        <v>148</v>
      </c>
      <c r="S522" s="88">
        <v>148</v>
      </c>
      <c r="T522" s="88">
        <v>148</v>
      </c>
      <c r="U522" s="88">
        <v>148</v>
      </c>
      <c r="V522" s="88">
        <v>148</v>
      </c>
      <c r="W522" s="88">
        <v>148</v>
      </c>
      <c r="X522" s="89">
        <v>148</v>
      </c>
      <c r="Z522" s="662"/>
      <c r="AA522" s="666">
        <f>+AA520+10</f>
        <v>190</v>
      </c>
      <c r="AB522" s="86" t="str">
        <f>+AB520</f>
        <v>48-X</v>
      </c>
      <c r="AC522" s="194"/>
      <c r="AD522" s="88">
        <v>147</v>
      </c>
      <c r="AE522" s="88">
        <v>147</v>
      </c>
      <c r="AF522" s="88">
        <v>146</v>
      </c>
      <c r="AG522" s="88">
        <v>146</v>
      </c>
      <c r="AH522" s="88">
        <v>146</v>
      </c>
      <c r="AI522" s="88">
        <v>145</v>
      </c>
      <c r="AJ522" s="89">
        <v>145.41133737797239</v>
      </c>
      <c r="AL522" s="662"/>
      <c r="AM522" s="666">
        <f>+AM520+10</f>
        <v>190</v>
      </c>
      <c r="AN522" s="86" t="str">
        <f>+AN520</f>
        <v>48-X</v>
      </c>
      <c r="AO522" s="184"/>
      <c r="AP522" s="88">
        <v>147</v>
      </c>
      <c r="AQ522" s="88">
        <v>147</v>
      </c>
      <c r="AR522" s="88">
        <v>146</v>
      </c>
      <c r="AS522" s="88">
        <v>146</v>
      </c>
      <c r="AT522" s="88">
        <v>145</v>
      </c>
      <c r="AU522" s="88">
        <v>145</v>
      </c>
      <c r="AV522" s="89">
        <v>145</v>
      </c>
    </row>
    <row r="523" spans="1:48" ht="15" thickBot="1">
      <c r="A523">
        <v>523</v>
      </c>
      <c r="B523" s="662"/>
      <c r="C523" s="667"/>
      <c r="D523" s="90" t="s">
        <v>136</v>
      </c>
      <c r="E523" s="194">
        <v>0</v>
      </c>
      <c r="F523" s="88">
        <v>148</v>
      </c>
      <c r="G523" s="88">
        <v>148</v>
      </c>
      <c r="H523" s="88">
        <v>148</v>
      </c>
      <c r="I523" s="88">
        <v>148</v>
      </c>
      <c r="J523" s="88">
        <v>148</v>
      </c>
      <c r="K523" s="88">
        <v>148</v>
      </c>
      <c r="L523" s="89">
        <v>148</v>
      </c>
      <c r="N523" s="662"/>
      <c r="O523" s="667"/>
      <c r="P523" s="90" t="str">
        <f>+P521</f>
        <v>48-XL</v>
      </c>
      <c r="Q523" s="184"/>
      <c r="R523" s="88">
        <v>148</v>
      </c>
      <c r="S523" s="88">
        <v>148</v>
      </c>
      <c r="T523" s="88">
        <v>148</v>
      </c>
      <c r="U523" s="88">
        <v>148</v>
      </c>
      <c r="V523" s="88">
        <v>148</v>
      </c>
      <c r="W523" s="88">
        <v>148</v>
      </c>
      <c r="X523" s="89">
        <v>148</v>
      </c>
      <c r="Z523" s="662"/>
      <c r="AA523" s="667"/>
      <c r="AB523" s="90" t="str">
        <f>+AB521</f>
        <v>48-XL</v>
      </c>
      <c r="AC523" s="194"/>
      <c r="AD523" s="88">
        <v>147</v>
      </c>
      <c r="AE523" s="88">
        <v>147</v>
      </c>
      <c r="AF523" s="88">
        <v>147</v>
      </c>
      <c r="AG523" s="88">
        <v>147</v>
      </c>
      <c r="AH523" s="88">
        <v>147</v>
      </c>
      <c r="AI523" s="88">
        <v>147</v>
      </c>
      <c r="AJ523" s="89">
        <v>147.38237840253234</v>
      </c>
      <c r="AL523" s="662"/>
      <c r="AM523" s="667"/>
      <c r="AN523" s="90" t="str">
        <f>+AN521</f>
        <v>48-XL</v>
      </c>
      <c r="AO523" s="184"/>
      <c r="AP523" s="88">
        <v>147</v>
      </c>
      <c r="AQ523" s="88">
        <v>147</v>
      </c>
      <c r="AR523" s="88">
        <v>147</v>
      </c>
      <c r="AS523" s="88">
        <v>147</v>
      </c>
      <c r="AT523" s="88">
        <v>147</v>
      </c>
      <c r="AU523" s="88">
        <v>147</v>
      </c>
      <c r="AV523" s="89">
        <v>147</v>
      </c>
    </row>
    <row r="524" spans="1:48">
      <c r="A524">
        <v>524</v>
      </c>
      <c r="B524" s="662"/>
      <c r="C524" s="664">
        <v>200</v>
      </c>
      <c r="D524" s="78" t="s">
        <v>133</v>
      </c>
      <c r="E524" s="194">
        <v>0</v>
      </c>
      <c r="F524" s="193">
        <v>0</v>
      </c>
      <c r="G524" s="84">
        <v>148</v>
      </c>
      <c r="H524" s="84">
        <v>148</v>
      </c>
      <c r="I524" s="84">
        <v>148</v>
      </c>
      <c r="J524" s="84">
        <v>148</v>
      </c>
      <c r="K524" s="84">
        <v>148</v>
      </c>
      <c r="L524" s="85">
        <v>148</v>
      </c>
      <c r="N524" s="662"/>
      <c r="O524" s="664">
        <f>+O522+10</f>
        <v>200</v>
      </c>
      <c r="P524" s="78" t="s">
        <v>133</v>
      </c>
      <c r="Q524" s="184"/>
      <c r="R524" s="183"/>
      <c r="S524" s="84">
        <v>148</v>
      </c>
      <c r="T524" s="84">
        <v>148</v>
      </c>
      <c r="U524" s="84">
        <v>148</v>
      </c>
      <c r="V524" s="84">
        <v>148</v>
      </c>
      <c r="W524" s="84">
        <v>148</v>
      </c>
      <c r="X524" s="85">
        <v>148</v>
      </c>
      <c r="Z524" s="662"/>
      <c r="AA524" s="664">
        <f>+AA522+10</f>
        <v>200</v>
      </c>
      <c r="AB524" s="78" t="s">
        <v>133</v>
      </c>
      <c r="AC524" s="194"/>
      <c r="AD524" s="193"/>
      <c r="AE524" s="84">
        <v>148</v>
      </c>
      <c r="AF524" s="84">
        <v>148</v>
      </c>
      <c r="AG524" s="84">
        <v>148</v>
      </c>
      <c r="AH524" s="84">
        <v>148</v>
      </c>
      <c r="AI524" s="84">
        <v>148</v>
      </c>
      <c r="AJ524" s="85">
        <v>148.10427251206644</v>
      </c>
      <c r="AL524" s="662"/>
      <c r="AM524" s="664">
        <f>+AM522+10</f>
        <v>200</v>
      </c>
      <c r="AN524" s="78" t="s">
        <v>133</v>
      </c>
      <c r="AO524" s="184"/>
      <c r="AP524" s="183"/>
      <c r="AQ524" s="84">
        <v>148</v>
      </c>
      <c r="AR524" s="84">
        <v>148</v>
      </c>
      <c r="AS524" s="84">
        <v>148</v>
      </c>
      <c r="AT524" s="84">
        <v>148</v>
      </c>
      <c r="AU524" s="84">
        <v>148</v>
      </c>
      <c r="AV524" s="85">
        <v>148</v>
      </c>
    </row>
    <row r="525" spans="1:48" ht="15" thickBot="1">
      <c r="A525">
        <v>525</v>
      </c>
      <c r="B525" s="663"/>
      <c r="C525" s="665"/>
      <c r="D525" s="82" t="s">
        <v>136</v>
      </c>
      <c r="E525" s="192">
        <v>0</v>
      </c>
      <c r="F525" s="191">
        <v>0</v>
      </c>
      <c r="G525" s="186">
        <v>148</v>
      </c>
      <c r="H525" s="186">
        <v>148</v>
      </c>
      <c r="I525" s="186">
        <v>148</v>
      </c>
      <c r="J525" s="186">
        <v>148</v>
      </c>
      <c r="K525" s="186">
        <v>148</v>
      </c>
      <c r="L525" s="185">
        <v>148</v>
      </c>
      <c r="N525" s="663"/>
      <c r="O525" s="665"/>
      <c r="P525" s="82" t="s">
        <v>136</v>
      </c>
      <c r="Q525" s="181"/>
      <c r="R525" s="180"/>
      <c r="S525" s="186">
        <v>148</v>
      </c>
      <c r="T525" s="186">
        <v>148</v>
      </c>
      <c r="U525" s="186">
        <v>148</v>
      </c>
      <c r="V525" s="186">
        <v>148</v>
      </c>
      <c r="W525" s="186">
        <v>148</v>
      </c>
      <c r="X525" s="185">
        <v>148</v>
      </c>
      <c r="Z525" s="663"/>
      <c r="AA525" s="665"/>
      <c r="AB525" s="82" t="s">
        <v>136</v>
      </c>
      <c r="AC525" s="192"/>
      <c r="AD525" s="191"/>
      <c r="AE525" s="186">
        <v>148</v>
      </c>
      <c r="AF525" s="186">
        <v>148</v>
      </c>
      <c r="AG525" s="186">
        <v>147</v>
      </c>
      <c r="AH525" s="186">
        <v>147</v>
      </c>
      <c r="AI525" s="186">
        <v>147</v>
      </c>
      <c r="AJ525" s="185">
        <v>147.61979654575316</v>
      </c>
      <c r="AL525" s="663"/>
      <c r="AM525" s="665"/>
      <c r="AN525" s="82" t="s">
        <v>136</v>
      </c>
      <c r="AO525" s="181"/>
      <c r="AP525" s="180"/>
      <c r="AQ525" s="186">
        <v>148</v>
      </c>
      <c r="AR525" s="186">
        <v>148</v>
      </c>
      <c r="AS525" s="186">
        <v>148</v>
      </c>
      <c r="AT525" s="186">
        <v>148</v>
      </c>
      <c r="AU525" s="186">
        <v>148</v>
      </c>
      <c r="AV525" s="185">
        <v>148</v>
      </c>
    </row>
  </sheetData>
  <mergeCells count="1152">
    <mergeCell ref="AO236:AV236"/>
    <mergeCell ref="AN237:AN239"/>
    <mergeCell ref="AO204:AV205"/>
    <mergeCell ref="E237:L238"/>
    <mergeCell ref="Q237:X238"/>
    <mergeCell ref="AC237:AJ238"/>
    <mergeCell ref="AO237:AV238"/>
    <mergeCell ref="E270:L271"/>
    <mergeCell ref="Q270:X271"/>
    <mergeCell ref="AC270:AJ271"/>
    <mergeCell ref="AO270:AV271"/>
    <mergeCell ref="AM110:AM111"/>
    <mergeCell ref="AM114:AM115"/>
    <mergeCell ref="AN138:AN140"/>
    <mergeCell ref="Z138:Z140"/>
    <mergeCell ref="AA138:AA140"/>
    <mergeCell ref="AB138:AB140"/>
    <mergeCell ref="AM128:AM129"/>
    <mergeCell ref="AA157:AA158"/>
    <mergeCell ref="AM157:AM158"/>
    <mergeCell ref="AM147:AM148"/>
    <mergeCell ref="AA171:AA173"/>
    <mergeCell ref="AM180:AM181"/>
    <mergeCell ref="AO203:AV203"/>
    <mergeCell ref="AM213:AM214"/>
    <mergeCell ref="AM217:AM218"/>
    <mergeCell ref="AB237:AB239"/>
    <mergeCell ref="O120:O121"/>
    <mergeCell ref="AA120:AA121"/>
    <mergeCell ref="AM120:AM121"/>
    <mergeCell ref="AL138:AL140"/>
    <mergeCell ref="AM138:AM140"/>
    <mergeCell ref="AO468:AV469"/>
    <mergeCell ref="E204:L205"/>
    <mergeCell ref="Q204:X205"/>
    <mergeCell ref="AC204:AJ205"/>
    <mergeCell ref="AO138:AV139"/>
    <mergeCell ref="AL38:AN38"/>
    <mergeCell ref="AO38:AV38"/>
    <mergeCell ref="AA46:AA47"/>
    <mergeCell ref="AM46:AM47"/>
    <mergeCell ref="AL72:AL74"/>
    <mergeCell ref="AM72:AM74"/>
    <mergeCell ref="AA79:AA80"/>
    <mergeCell ref="AM79:AM80"/>
    <mergeCell ref="AL105:AL107"/>
    <mergeCell ref="E72:L73"/>
    <mergeCell ref="Q72:X73"/>
    <mergeCell ref="AC72:AJ73"/>
    <mergeCell ref="AO72:AV73"/>
    <mergeCell ref="E105:L106"/>
    <mergeCell ref="Q105:X106"/>
    <mergeCell ref="AC105:AJ106"/>
    <mergeCell ref="AO105:AV106"/>
    <mergeCell ref="AM105:AM107"/>
    <mergeCell ref="AN39:AN41"/>
    <mergeCell ref="Z39:Z41"/>
    <mergeCell ref="AA39:AA41"/>
    <mergeCell ref="AB39:AB41"/>
    <mergeCell ref="AO303:AV304"/>
    <mergeCell ref="AO336:AV337"/>
    <mergeCell ref="O221:O222"/>
    <mergeCell ref="AA221:AA222"/>
    <mergeCell ref="AM221:AM222"/>
    <mergeCell ref="AO39:AV40"/>
    <mergeCell ref="AN6:AN8"/>
    <mergeCell ref="Z6:Z8"/>
    <mergeCell ref="AA6:AA8"/>
    <mergeCell ref="AB6:AB8"/>
    <mergeCell ref="AL6:AL8"/>
    <mergeCell ref="AM6:AM8"/>
    <mergeCell ref="B9:B30"/>
    <mergeCell ref="C9:C10"/>
    <mergeCell ref="N9:N30"/>
    <mergeCell ref="O9:O10"/>
    <mergeCell ref="Z9:Z30"/>
    <mergeCell ref="AA9:AA10"/>
    <mergeCell ref="C15:C16"/>
    <mergeCell ref="O15:O16"/>
    <mergeCell ref="AA15:AA16"/>
    <mergeCell ref="C21:C22"/>
    <mergeCell ref="AM15:AM16"/>
    <mergeCell ref="C17:C18"/>
    <mergeCell ref="O17:O18"/>
    <mergeCell ref="AA17:AA18"/>
    <mergeCell ref="AM17:AM18"/>
    <mergeCell ref="C19:C20"/>
    <mergeCell ref="O19:O20"/>
    <mergeCell ref="AA19:AA20"/>
    <mergeCell ref="AM19:AM20"/>
    <mergeCell ref="O23:O24"/>
    <mergeCell ref="AA23:AA24"/>
    <mergeCell ref="AM23:AM24"/>
    <mergeCell ref="C25:C26"/>
    <mergeCell ref="O25:O26"/>
    <mergeCell ref="AA25:AA26"/>
    <mergeCell ref="N5:P5"/>
    <mergeCell ref="Q5:X5"/>
    <mergeCell ref="Z5:AB5"/>
    <mergeCell ref="AC5:AJ5"/>
    <mergeCell ref="AA13:AA14"/>
    <mergeCell ref="AM13:AM14"/>
    <mergeCell ref="AL5:AN5"/>
    <mergeCell ref="AO5:AV5"/>
    <mergeCell ref="B6:B8"/>
    <mergeCell ref="C6:C8"/>
    <mergeCell ref="D6:D8"/>
    <mergeCell ref="N6:N8"/>
    <mergeCell ref="O6:O8"/>
    <mergeCell ref="P6:P8"/>
    <mergeCell ref="B5:D5"/>
    <mergeCell ref="E5:L5"/>
    <mergeCell ref="AM9:AM10"/>
    <mergeCell ref="C11:C12"/>
    <mergeCell ref="O11:O12"/>
    <mergeCell ref="AA11:AA12"/>
    <mergeCell ref="AM11:AM12"/>
    <mergeCell ref="C13:C14"/>
    <mergeCell ref="O13:O14"/>
    <mergeCell ref="E6:L7"/>
    <mergeCell ref="Q6:X7"/>
    <mergeCell ref="AC6:AJ7"/>
    <mergeCell ref="AO6:AV7"/>
    <mergeCell ref="AL9:AL30"/>
    <mergeCell ref="O21:O22"/>
    <mergeCell ref="AA21:AA22"/>
    <mergeCell ref="AM21:AM22"/>
    <mergeCell ref="C23:C24"/>
    <mergeCell ref="AM25:AM26"/>
    <mergeCell ref="C27:C28"/>
    <mergeCell ref="O27:O28"/>
    <mergeCell ref="AA27:AA28"/>
    <mergeCell ref="AM27:AM28"/>
    <mergeCell ref="O56:O57"/>
    <mergeCell ref="AA56:AA57"/>
    <mergeCell ref="AM56:AM57"/>
    <mergeCell ref="AL39:AL41"/>
    <mergeCell ref="AM39:AM41"/>
    <mergeCell ref="C29:C30"/>
    <mergeCell ref="O29:O30"/>
    <mergeCell ref="AA29:AA30"/>
    <mergeCell ref="AM29:AM30"/>
    <mergeCell ref="B38:D38"/>
    <mergeCell ref="E38:L38"/>
    <mergeCell ref="N38:P38"/>
    <mergeCell ref="Q38:X38"/>
    <mergeCell ref="Z38:AB38"/>
    <mergeCell ref="AC38:AJ38"/>
    <mergeCell ref="B39:B41"/>
    <mergeCell ref="C39:C41"/>
    <mergeCell ref="D39:D41"/>
    <mergeCell ref="N39:N41"/>
    <mergeCell ref="O39:O41"/>
    <mergeCell ref="P39:P41"/>
    <mergeCell ref="E39:L40"/>
    <mergeCell ref="Q39:X40"/>
    <mergeCell ref="AC39:AJ40"/>
    <mergeCell ref="N71:P71"/>
    <mergeCell ref="Q71:X71"/>
    <mergeCell ref="Z71:AB71"/>
    <mergeCell ref="AC71:AJ71"/>
    <mergeCell ref="B42:B63"/>
    <mergeCell ref="O48:O49"/>
    <mergeCell ref="AA48:AA49"/>
    <mergeCell ref="AL71:AN71"/>
    <mergeCell ref="AM42:AM43"/>
    <mergeCell ref="C44:C45"/>
    <mergeCell ref="O44:O45"/>
    <mergeCell ref="AA44:AA45"/>
    <mergeCell ref="AM44:AM45"/>
    <mergeCell ref="C46:C47"/>
    <mergeCell ref="O46:O47"/>
    <mergeCell ref="AM48:AM49"/>
    <mergeCell ref="C50:C51"/>
    <mergeCell ref="O50:O51"/>
    <mergeCell ref="AA50:AA51"/>
    <mergeCell ref="AM50:AM51"/>
    <mergeCell ref="C52:C53"/>
    <mergeCell ref="O52:O53"/>
    <mergeCell ref="AA52:AA53"/>
    <mergeCell ref="AM52:AM53"/>
    <mergeCell ref="AL42:AL63"/>
    <mergeCell ref="O54:O55"/>
    <mergeCell ref="AA54:AA55"/>
    <mergeCell ref="AM54:AM55"/>
    <mergeCell ref="C56:C57"/>
    <mergeCell ref="AO71:AV71"/>
    <mergeCell ref="B72:B74"/>
    <mergeCell ref="C72:C74"/>
    <mergeCell ref="D72:D74"/>
    <mergeCell ref="N72:N74"/>
    <mergeCell ref="O72:O74"/>
    <mergeCell ref="P72:P74"/>
    <mergeCell ref="AN72:AN74"/>
    <mergeCell ref="Z72:Z74"/>
    <mergeCell ref="C42:C43"/>
    <mergeCell ref="N42:N63"/>
    <mergeCell ref="O42:O43"/>
    <mergeCell ref="Z42:Z63"/>
    <mergeCell ref="AA42:AA43"/>
    <mergeCell ref="C48:C49"/>
    <mergeCell ref="C62:C63"/>
    <mergeCell ref="O62:O63"/>
    <mergeCell ref="AA62:AA63"/>
    <mergeCell ref="C54:C55"/>
    <mergeCell ref="AA72:AA74"/>
    <mergeCell ref="AB72:AB74"/>
    <mergeCell ref="C58:C59"/>
    <mergeCell ref="O58:O59"/>
    <mergeCell ref="AA58:AA59"/>
    <mergeCell ref="AM58:AM59"/>
    <mergeCell ref="C60:C61"/>
    <mergeCell ref="O60:O61"/>
    <mergeCell ref="AA60:AA61"/>
    <mergeCell ref="AM60:AM61"/>
    <mergeCell ref="AM62:AM63"/>
    <mergeCell ref="B71:D71"/>
    <mergeCell ref="E71:L71"/>
    <mergeCell ref="AM83:AM84"/>
    <mergeCell ref="C85:C86"/>
    <mergeCell ref="O85:O86"/>
    <mergeCell ref="AA85:AA86"/>
    <mergeCell ref="AM85:AM86"/>
    <mergeCell ref="AL75:AL96"/>
    <mergeCell ref="O87:O88"/>
    <mergeCell ref="AA87:AA88"/>
    <mergeCell ref="AM87:AM88"/>
    <mergeCell ref="C89:C90"/>
    <mergeCell ref="O89:O90"/>
    <mergeCell ref="AA89:AA90"/>
    <mergeCell ref="AM89:AM90"/>
    <mergeCell ref="AA91:AA92"/>
    <mergeCell ref="AM91:AM92"/>
    <mergeCell ref="C93:C94"/>
    <mergeCell ref="O93:O94"/>
    <mergeCell ref="AA93:AA94"/>
    <mergeCell ref="AM93:AM94"/>
    <mergeCell ref="C75:C76"/>
    <mergeCell ref="N75:N96"/>
    <mergeCell ref="O75:O76"/>
    <mergeCell ref="Z75:Z96"/>
    <mergeCell ref="AA75:AA76"/>
    <mergeCell ref="C81:C82"/>
    <mergeCell ref="AL104:AN104"/>
    <mergeCell ref="B75:B96"/>
    <mergeCell ref="O81:O82"/>
    <mergeCell ref="AA81:AA82"/>
    <mergeCell ref="C87:C88"/>
    <mergeCell ref="AN105:AN107"/>
    <mergeCell ref="Z105:Z107"/>
    <mergeCell ref="AA105:AA107"/>
    <mergeCell ref="AB105:AB107"/>
    <mergeCell ref="C91:C92"/>
    <mergeCell ref="O91:O92"/>
    <mergeCell ref="C95:C96"/>
    <mergeCell ref="O95:O96"/>
    <mergeCell ref="AA95:AA96"/>
    <mergeCell ref="AM95:AM96"/>
    <mergeCell ref="B104:D104"/>
    <mergeCell ref="E104:L104"/>
    <mergeCell ref="N104:P104"/>
    <mergeCell ref="Q104:X104"/>
    <mergeCell ref="Z104:AB104"/>
    <mergeCell ref="AC104:AJ104"/>
    <mergeCell ref="AM75:AM76"/>
    <mergeCell ref="C77:C78"/>
    <mergeCell ref="O77:O78"/>
    <mergeCell ref="AA77:AA78"/>
    <mergeCell ref="AM77:AM78"/>
    <mergeCell ref="C79:C80"/>
    <mergeCell ref="O79:O80"/>
    <mergeCell ref="AM81:AM82"/>
    <mergeCell ref="C83:C84"/>
    <mergeCell ref="O83:O84"/>
    <mergeCell ref="AA83:AA84"/>
    <mergeCell ref="AA110:AA111"/>
    <mergeCell ref="AA114:AA115"/>
    <mergeCell ref="C120:C121"/>
    <mergeCell ref="C124:C125"/>
    <mergeCell ref="O124:O125"/>
    <mergeCell ref="AA124:AA125"/>
    <mergeCell ref="AM124:AM125"/>
    <mergeCell ref="AA128:AA129"/>
    <mergeCell ref="N137:P137"/>
    <mergeCell ref="Q137:X137"/>
    <mergeCell ref="Z137:AB137"/>
    <mergeCell ref="AC137:AJ137"/>
    <mergeCell ref="N141:N162"/>
    <mergeCell ref="AO104:AV104"/>
    <mergeCell ref="B105:B107"/>
    <mergeCell ref="C105:C107"/>
    <mergeCell ref="D105:D107"/>
    <mergeCell ref="N105:N107"/>
    <mergeCell ref="O105:O107"/>
    <mergeCell ref="P105:P107"/>
    <mergeCell ref="AM108:AM109"/>
    <mergeCell ref="C110:C111"/>
    <mergeCell ref="O110:O111"/>
    <mergeCell ref="O114:O115"/>
    <mergeCell ref="AO137:AV137"/>
    <mergeCell ref="B138:B140"/>
    <mergeCell ref="C138:C140"/>
    <mergeCell ref="D138:D140"/>
    <mergeCell ref="N138:N140"/>
    <mergeCell ref="O138:O140"/>
    <mergeCell ref="P138:P140"/>
    <mergeCell ref="E138:L139"/>
    <mergeCell ref="Q138:X139"/>
    <mergeCell ref="AC138:AJ139"/>
    <mergeCell ref="C116:C117"/>
    <mergeCell ref="O116:O117"/>
    <mergeCell ref="AA116:AA117"/>
    <mergeCell ref="AM116:AM117"/>
    <mergeCell ref="C118:C119"/>
    <mergeCell ref="O118:O119"/>
    <mergeCell ref="AA118:AA119"/>
    <mergeCell ref="AM118:AM119"/>
    <mergeCell ref="AL108:AL129"/>
    <mergeCell ref="AM126:AM127"/>
    <mergeCell ref="C122:C123"/>
    <mergeCell ref="O122:O123"/>
    <mergeCell ref="AA122:AA123"/>
    <mergeCell ref="AM122:AM123"/>
    <mergeCell ref="O108:O109"/>
    <mergeCell ref="Z108:Z129"/>
    <mergeCell ref="AA108:AA109"/>
    <mergeCell ref="C114:C115"/>
    <mergeCell ref="C126:C127"/>
    <mergeCell ref="O126:O127"/>
    <mergeCell ref="AA126:AA127"/>
    <mergeCell ref="C112:C113"/>
    <mergeCell ref="O112:O113"/>
    <mergeCell ref="AA112:AA113"/>
    <mergeCell ref="AM112:AM113"/>
    <mergeCell ref="C108:C109"/>
    <mergeCell ref="N108:N129"/>
    <mergeCell ref="AL137:AN137"/>
    <mergeCell ref="C128:C129"/>
    <mergeCell ref="O128:O129"/>
    <mergeCell ref="Z171:Z173"/>
    <mergeCell ref="AM149:AM150"/>
    <mergeCell ref="C151:C152"/>
    <mergeCell ref="O151:O152"/>
    <mergeCell ref="AA151:AA152"/>
    <mergeCell ref="AM151:AM152"/>
    <mergeCell ref="AL141:AL162"/>
    <mergeCell ref="AM141:AM142"/>
    <mergeCell ref="O141:O142"/>
    <mergeCell ref="Z141:Z162"/>
    <mergeCell ref="AA141:AA142"/>
    <mergeCell ref="AM159:AM160"/>
    <mergeCell ref="O153:O154"/>
    <mergeCell ref="AA153:AA154"/>
    <mergeCell ref="AM153:AM154"/>
    <mergeCell ref="C155:C156"/>
    <mergeCell ref="O155:O156"/>
    <mergeCell ref="AA155:AA156"/>
    <mergeCell ref="AM155:AM156"/>
    <mergeCell ref="C157:C158"/>
    <mergeCell ref="O157:O158"/>
    <mergeCell ref="C147:C148"/>
    <mergeCell ref="C143:C144"/>
    <mergeCell ref="O143:O144"/>
    <mergeCell ref="C161:C162"/>
    <mergeCell ref="O161:O162"/>
    <mergeCell ref="AA161:AA162"/>
    <mergeCell ref="C153:C154"/>
    <mergeCell ref="C194:C195"/>
    <mergeCell ref="B137:D137"/>
    <mergeCell ref="E137:L137"/>
    <mergeCell ref="B108:B129"/>
    <mergeCell ref="AL171:AL173"/>
    <mergeCell ref="AM171:AM173"/>
    <mergeCell ref="AO171:AV172"/>
    <mergeCell ref="C141:C142"/>
    <mergeCell ref="AA143:AA144"/>
    <mergeCell ref="AM143:AM144"/>
    <mergeCell ref="C145:C146"/>
    <mergeCell ref="C159:C160"/>
    <mergeCell ref="O159:O160"/>
    <mergeCell ref="AA159:AA160"/>
    <mergeCell ref="AM161:AM162"/>
    <mergeCell ref="B170:D170"/>
    <mergeCell ref="E170:L170"/>
    <mergeCell ref="N170:P170"/>
    <mergeCell ref="Q170:X170"/>
    <mergeCell ref="Z170:AB170"/>
    <mergeCell ref="AC170:AJ170"/>
    <mergeCell ref="B141:B162"/>
    <mergeCell ref="O147:O148"/>
    <mergeCell ref="AA147:AA148"/>
    <mergeCell ref="AO170:AV170"/>
    <mergeCell ref="B171:B173"/>
    <mergeCell ref="C171:C173"/>
    <mergeCell ref="D171:D173"/>
    <mergeCell ref="N171:N173"/>
    <mergeCell ref="O171:O173"/>
    <mergeCell ref="P171:P173"/>
    <mergeCell ref="AN171:AN173"/>
    <mergeCell ref="O190:O191"/>
    <mergeCell ref="B174:B195"/>
    <mergeCell ref="O145:O146"/>
    <mergeCell ref="AA145:AA146"/>
    <mergeCell ref="AM145:AM146"/>
    <mergeCell ref="C174:C175"/>
    <mergeCell ref="N174:N195"/>
    <mergeCell ref="E171:L172"/>
    <mergeCell ref="Q171:X172"/>
    <mergeCell ref="AC171:AJ172"/>
    <mergeCell ref="AM178:AM179"/>
    <mergeCell ref="C182:C183"/>
    <mergeCell ref="AL170:AN170"/>
    <mergeCell ref="AA182:AA183"/>
    <mergeCell ref="AM182:AM183"/>
    <mergeCell ref="C184:C185"/>
    <mergeCell ref="O184:O185"/>
    <mergeCell ref="AA184:AA185"/>
    <mergeCell ref="AM184:AM185"/>
    <mergeCell ref="AB171:AB173"/>
    <mergeCell ref="AM192:AM193"/>
    <mergeCell ref="O186:O187"/>
    <mergeCell ref="AA186:AA187"/>
    <mergeCell ref="C188:C189"/>
    <mergeCell ref="O188:O189"/>
    <mergeCell ref="O174:O175"/>
    <mergeCell ref="C149:C150"/>
    <mergeCell ref="O149:O150"/>
    <mergeCell ref="AA149:AA150"/>
    <mergeCell ref="Z174:Z195"/>
    <mergeCell ref="AA174:AA175"/>
    <mergeCell ref="C180:C181"/>
    <mergeCell ref="AA211:AA212"/>
    <mergeCell ref="AM211:AM212"/>
    <mergeCell ref="AL207:AL228"/>
    <mergeCell ref="AM207:AM208"/>
    <mergeCell ref="C209:C210"/>
    <mergeCell ref="O209:O210"/>
    <mergeCell ref="C223:C224"/>
    <mergeCell ref="O194:O195"/>
    <mergeCell ref="AA194:AA195"/>
    <mergeCell ref="AM194:AM195"/>
    <mergeCell ref="C176:C177"/>
    <mergeCell ref="O176:O177"/>
    <mergeCell ref="AA176:AA177"/>
    <mergeCell ref="AM176:AM177"/>
    <mergeCell ref="C178:C179"/>
    <mergeCell ref="O178:O179"/>
    <mergeCell ref="AA178:AA179"/>
    <mergeCell ref="AA190:AA191"/>
    <mergeCell ref="AM190:AM191"/>
    <mergeCell ref="O182:O183"/>
    <mergeCell ref="AM186:AM187"/>
    <mergeCell ref="AA188:AA189"/>
    <mergeCell ref="AM188:AM189"/>
    <mergeCell ref="AL174:AL195"/>
    <mergeCell ref="AM174:AM175"/>
    <mergeCell ref="C192:C193"/>
    <mergeCell ref="O192:O193"/>
    <mergeCell ref="AA192:AA193"/>
    <mergeCell ref="O180:O181"/>
    <mergeCell ref="AA180:AA181"/>
    <mergeCell ref="C186:C187"/>
    <mergeCell ref="C190:C191"/>
    <mergeCell ref="B203:D203"/>
    <mergeCell ref="E203:L203"/>
    <mergeCell ref="N203:P203"/>
    <mergeCell ref="Q203:X203"/>
    <mergeCell ref="Z203:AB203"/>
    <mergeCell ref="AC203:AJ203"/>
    <mergeCell ref="B204:B206"/>
    <mergeCell ref="O219:O220"/>
    <mergeCell ref="C227:C228"/>
    <mergeCell ref="C204:C206"/>
    <mergeCell ref="D204:D206"/>
    <mergeCell ref="N204:N206"/>
    <mergeCell ref="O204:O206"/>
    <mergeCell ref="P204:P206"/>
    <mergeCell ref="AL203:AN203"/>
    <mergeCell ref="AA219:AA220"/>
    <mergeCell ref="AA209:AA210"/>
    <mergeCell ref="AA225:AA226"/>
    <mergeCell ref="C207:C208"/>
    <mergeCell ref="AM219:AM220"/>
    <mergeCell ref="C221:C222"/>
    <mergeCell ref="C215:C216"/>
    <mergeCell ref="O215:O216"/>
    <mergeCell ref="AA215:AA216"/>
    <mergeCell ref="AM215:AM216"/>
    <mergeCell ref="AN204:AN206"/>
    <mergeCell ref="Z204:Z206"/>
    <mergeCell ref="AA204:AA206"/>
    <mergeCell ref="AB204:AB206"/>
    <mergeCell ref="AL204:AL206"/>
    <mergeCell ref="AM204:AM206"/>
    <mergeCell ref="AM209:AM210"/>
    <mergeCell ref="AL236:AN236"/>
    <mergeCell ref="O225:O226"/>
    <mergeCell ref="B207:B228"/>
    <mergeCell ref="O213:O214"/>
    <mergeCell ref="AA213:AA214"/>
    <mergeCell ref="C219:C220"/>
    <mergeCell ref="Z237:Z239"/>
    <mergeCell ref="AA237:AA239"/>
    <mergeCell ref="C217:C218"/>
    <mergeCell ref="O217:O218"/>
    <mergeCell ref="AA217:AA218"/>
    <mergeCell ref="B236:D236"/>
    <mergeCell ref="E236:L236"/>
    <mergeCell ref="N236:P236"/>
    <mergeCell ref="Q236:X236"/>
    <mergeCell ref="Z236:AB236"/>
    <mergeCell ref="AC236:AJ236"/>
    <mergeCell ref="B237:B239"/>
    <mergeCell ref="C237:C239"/>
    <mergeCell ref="D237:D239"/>
    <mergeCell ref="N237:N239"/>
    <mergeCell ref="O223:O224"/>
    <mergeCell ref="AA223:AA224"/>
    <mergeCell ref="AM223:AM224"/>
    <mergeCell ref="C225:C226"/>
    <mergeCell ref="N207:N228"/>
    <mergeCell ref="O207:O208"/>
    <mergeCell ref="Z207:Z228"/>
    <mergeCell ref="AA207:AA208"/>
    <mergeCell ref="C213:C214"/>
    <mergeCell ref="C211:C212"/>
    <mergeCell ref="O211:O212"/>
    <mergeCell ref="O248:O249"/>
    <mergeCell ref="AM225:AM226"/>
    <mergeCell ref="O227:O228"/>
    <mergeCell ref="AA227:AA228"/>
    <mergeCell ref="AM227:AM228"/>
    <mergeCell ref="AM258:AM259"/>
    <mergeCell ref="O252:O253"/>
    <mergeCell ref="AA252:AA253"/>
    <mergeCell ref="AM252:AM253"/>
    <mergeCell ref="C254:C255"/>
    <mergeCell ref="O254:O255"/>
    <mergeCell ref="AA254:AA255"/>
    <mergeCell ref="AM254:AM255"/>
    <mergeCell ref="AL237:AL239"/>
    <mergeCell ref="AM237:AM239"/>
    <mergeCell ref="O237:O239"/>
    <mergeCell ref="P237:P239"/>
    <mergeCell ref="AA248:AA249"/>
    <mergeCell ref="C252:C253"/>
    <mergeCell ref="C258:C259"/>
    <mergeCell ref="O258:O259"/>
    <mergeCell ref="AA258:AA259"/>
    <mergeCell ref="O240:O241"/>
    <mergeCell ref="Z240:Z261"/>
    <mergeCell ref="AA240:AA241"/>
    <mergeCell ref="C246:C247"/>
    <mergeCell ref="AM250:AM251"/>
    <mergeCell ref="AL240:AL261"/>
    <mergeCell ref="AM242:AM243"/>
    <mergeCell ref="C244:C245"/>
    <mergeCell ref="O244:O245"/>
    <mergeCell ref="AA244:AA245"/>
    <mergeCell ref="AM244:AM245"/>
    <mergeCell ref="AL269:AN269"/>
    <mergeCell ref="C256:C257"/>
    <mergeCell ref="O256:O257"/>
    <mergeCell ref="AA256:AA257"/>
    <mergeCell ref="AM256:AM257"/>
    <mergeCell ref="AM281:AM282"/>
    <mergeCell ref="O246:O247"/>
    <mergeCell ref="AA246:AA247"/>
    <mergeCell ref="AN270:AN272"/>
    <mergeCell ref="AC269:AJ269"/>
    <mergeCell ref="B240:B261"/>
    <mergeCell ref="C240:C241"/>
    <mergeCell ref="N240:N261"/>
    <mergeCell ref="AM248:AM249"/>
    <mergeCell ref="C250:C251"/>
    <mergeCell ref="O250:O251"/>
    <mergeCell ref="AA250:AA251"/>
    <mergeCell ref="B273:B294"/>
    <mergeCell ref="O279:O280"/>
    <mergeCell ref="AA279:AA280"/>
    <mergeCell ref="C283:C284"/>
    <mergeCell ref="AM240:AM241"/>
    <mergeCell ref="C242:C243"/>
    <mergeCell ref="O242:O243"/>
    <mergeCell ref="AA242:AA243"/>
    <mergeCell ref="AM246:AM247"/>
    <mergeCell ref="C248:C249"/>
    <mergeCell ref="C260:C261"/>
    <mergeCell ref="O260:O261"/>
    <mergeCell ref="AA260:AA261"/>
    <mergeCell ref="AM260:AM261"/>
    <mergeCell ref="AL303:AL305"/>
    <mergeCell ref="AM303:AM305"/>
    <mergeCell ref="C289:C290"/>
    <mergeCell ref="O289:O290"/>
    <mergeCell ref="AA289:AA290"/>
    <mergeCell ref="Z273:Z294"/>
    <mergeCell ref="E303:L304"/>
    <mergeCell ref="Q303:X304"/>
    <mergeCell ref="AC303:AJ304"/>
    <mergeCell ref="AM293:AM294"/>
    <mergeCell ref="B302:D302"/>
    <mergeCell ref="E302:L302"/>
    <mergeCell ref="N302:P302"/>
    <mergeCell ref="Q302:X302"/>
    <mergeCell ref="Z302:AB302"/>
    <mergeCell ref="AC302:AJ302"/>
    <mergeCell ref="AO269:AV269"/>
    <mergeCell ref="B270:B272"/>
    <mergeCell ref="C270:C272"/>
    <mergeCell ref="D270:D272"/>
    <mergeCell ref="N270:N272"/>
    <mergeCell ref="O270:O272"/>
    <mergeCell ref="P270:P272"/>
    <mergeCell ref="B269:D269"/>
    <mergeCell ref="E269:L269"/>
    <mergeCell ref="N269:P269"/>
    <mergeCell ref="Q269:X269"/>
    <mergeCell ref="Z269:AB269"/>
    <mergeCell ref="AO302:AV302"/>
    <mergeCell ref="B303:B305"/>
    <mergeCell ref="AN303:AN305"/>
    <mergeCell ref="C279:C280"/>
    <mergeCell ref="AM324:AM325"/>
    <mergeCell ref="O318:O319"/>
    <mergeCell ref="AM310:AM311"/>
    <mergeCell ref="AM289:AM290"/>
    <mergeCell ref="AM308:AM309"/>
    <mergeCell ref="C310:C311"/>
    <mergeCell ref="O312:O313"/>
    <mergeCell ref="AA312:AA313"/>
    <mergeCell ref="C318:C319"/>
    <mergeCell ref="AM312:AM313"/>
    <mergeCell ref="O287:O288"/>
    <mergeCell ref="AA287:AA288"/>
    <mergeCell ref="AM287:AM288"/>
    <mergeCell ref="AM279:AM280"/>
    <mergeCell ref="C281:C282"/>
    <mergeCell ref="O281:O282"/>
    <mergeCell ref="Z270:Z272"/>
    <mergeCell ref="AA270:AA272"/>
    <mergeCell ref="AB270:AB272"/>
    <mergeCell ref="AL270:AL272"/>
    <mergeCell ref="AM270:AM272"/>
    <mergeCell ref="AM275:AM276"/>
    <mergeCell ref="C303:C305"/>
    <mergeCell ref="D303:D305"/>
    <mergeCell ref="N303:N305"/>
    <mergeCell ref="O303:O305"/>
    <mergeCell ref="P303:P305"/>
    <mergeCell ref="Z303:Z305"/>
    <mergeCell ref="AA303:AA305"/>
    <mergeCell ref="O285:O286"/>
    <mergeCell ref="AA285:AA286"/>
    <mergeCell ref="AA273:AA274"/>
    <mergeCell ref="AM285:AM286"/>
    <mergeCell ref="C287:C288"/>
    <mergeCell ref="C285:C286"/>
    <mergeCell ref="AA275:AA276"/>
    <mergeCell ref="AL302:AN302"/>
    <mergeCell ref="AM291:AM292"/>
    <mergeCell ref="O283:O284"/>
    <mergeCell ref="AA283:AA284"/>
    <mergeCell ref="AM283:AM284"/>
    <mergeCell ref="AL273:AL294"/>
    <mergeCell ref="AM273:AM274"/>
    <mergeCell ref="C275:C276"/>
    <mergeCell ref="O275:O276"/>
    <mergeCell ref="O273:O274"/>
    <mergeCell ref="O293:O294"/>
    <mergeCell ref="AA293:AA294"/>
    <mergeCell ref="AM277:AM278"/>
    <mergeCell ref="C273:C274"/>
    <mergeCell ref="E336:L337"/>
    <mergeCell ref="Q336:X337"/>
    <mergeCell ref="AC336:AJ337"/>
    <mergeCell ref="C277:C278"/>
    <mergeCell ref="O277:O278"/>
    <mergeCell ref="AA277:AA278"/>
    <mergeCell ref="AA318:AA319"/>
    <mergeCell ref="C320:C321"/>
    <mergeCell ref="O320:O321"/>
    <mergeCell ref="AA320:AA321"/>
    <mergeCell ref="O306:O307"/>
    <mergeCell ref="Z306:Z327"/>
    <mergeCell ref="AA306:AA307"/>
    <mergeCell ref="C312:C313"/>
    <mergeCell ref="O316:O317"/>
    <mergeCell ref="AA316:AA317"/>
    <mergeCell ref="O310:O311"/>
    <mergeCell ref="AA310:AA311"/>
    <mergeCell ref="C291:C292"/>
    <mergeCell ref="C314:C315"/>
    <mergeCell ref="O314:O315"/>
    <mergeCell ref="O291:O292"/>
    <mergeCell ref="AA291:AA292"/>
    <mergeCell ref="C293:C294"/>
    <mergeCell ref="C306:C307"/>
    <mergeCell ref="N306:N327"/>
    <mergeCell ref="N273:N294"/>
    <mergeCell ref="C324:C325"/>
    <mergeCell ref="O324:O325"/>
    <mergeCell ref="AA324:AA325"/>
    <mergeCell ref="AA281:AA282"/>
    <mergeCell ref="AB303:AB305"/>
    <mergeCell ref="AN336:AN338"/>
    <mergeCell ref="Z336:Z338"/>
    <mergeCell ref="AA336:AA338"/>
    <mergeCell ref="AB336:AB338"/>
    <mergeCell ref="AL336:AL338"/>
    <mergeCell ref="AM336:AM338"/>
    <mergeCell ref="AA314:AA315"/>
    <mergeCell ref="O326:O327"/>
    <mergeCell ref="AA326:AA327"/>
    <mergeCell ref="AM326:AM327"/>
    <mergeCell ref="B335:D335"/>
    <mergeCell ref="E335:L335"/>
    <mergeCell ref="N335:P335"/>
    <mergeCell ref="Q335:X335"/>
    <mergeCell ref="Z335:AB335"/>
    <mergeCell ref="AC335:AJ335"/>
    <mergeCell ref="B306:B327"/>
    <mergeCell ref="AL335:AN335"/>
    <mergeCell ref="C322:C323"/>
    <mergeCell ref="O322:O323"/>
    <mergeCell ref="AA322:AA323"/>
    <mergeCell ref="AM322:AM323"/>
    <mergeCell ref="AM318:AM319"/>
    <mergeCell ref="AM320:AM321"/>
    <mergeCell ref="AM314:AM315"/>
    <mergeCell ref="C316:C317"/>
    <mergeCell ref="AM316:AM317"/>
    <mergeCell ref="AL306:AL327"/>
    <mergeCell ref="AM306:AM307"/>
    <mergeCell ref="C308:C309"/>
    <mergeCell ref="O308:O309"/>
    <mergeCell ref="AA308:AA309"/>
    <mergeCell ref="AO335:AV335"/>
    <mergeCell ref="B336:B338"/>
    <mergeCell ref="C336:C338"/>
    <mergeCell ref="D336:D338"/>
    <mergeCell ref="N336:N338"/>
    <mergeCell ref="O336:O338"/>
    <mergeCell ref="P336:P338"/>
    <mergeCell ref="C326:C327"/>
    <mergeCell ref="C345:C346"/>
    <mergeCell ref="AA341:AA342"/>
    <mergeCell ref="AM341:AM342"/>
    <mergeCell ref="C343:C344"/>
    <mergeCell ref="O343:O344"/>
    <mergeCell ref="AA343:AA344"/>
    <mergeCell ref="AM343:AM344"/>
    <mergeCell ref="O349:O350"/>
    <mergeCell ref="AA349:AA350"/>
    <mergeCell ref="AM349:AM350"/>
    <mergeCell ref="AL339:AL360"/>
    <mergeCell ref="AM339:AM340"/>
    <mergeCell ref="C341:C342"/>
    <mergeCell ref="O341:O342"/>
    <mergeCell ref="O339:O340"/>
    <mergeCell ref="Z339:Z360"/>
    <mergeCell ref="AA339:AA340"/>
    <mergeCell ref="AA355:AA356"/>
    <mergeCell ref="O353:O354"/>
    <mergeCell ref="AA353:AA354"/>
    <mergeCell ref="AM353:AM354"/>
    <mergeCell ref="AM345:AM346"/>
    <mergeCell ref="C347:C348"/>
    <mergeCell ref="O347:O348"/>
    <mergeCell ref="AO369:AV370"/>
    <mergeCell ref="Q368:X368"/>
    <mergeCell ref="Z368:AB368"/>
    <mergeCell ref="AC368:AJ368"/>
    <mergeCell ref="B339:B360"/>
    <mergeCell ref="O345:O346"/>
    <mergeCell ref="AA345:AA346"/>
    <mergeCell ref="C351:C352"/>
    <mergeCell ref="C339:C340"/>
    <mergeCell ref="C355:C356"/>
    <mergeCell ref="O355:O356"/>
    <mergeCell ref="AO368:AV368"/>
    <mergeCell ref="B369:B371"/>
    <mergeCell ref="C369:C371"/>
    <mergeCell ref="D369:D371"/>
    <mergeCell ref="N369:N371"/>
    <mergeCell ref="O369:O371"/>
    <mergeCell ref="P369:P371"/>
    <mergeCell ref="B368:D368"/>
    <mergeCell ref="E368:L368"/>
    <mergeCell ref="N368:P368"/>
    <mergeCell ref="O351:O352"/>
    <mergeCell ref="AA351:AA352"/>
    <mergeCell ref="AM351:AM352"/>
    <mergeCell ref="C353:C354"/>
    <mergeCell ref="AL368:AN368"/>
    <mergeCell ref="AM355:AM356"/>
    <mergeCell ref="C357:C358"/>
    <mergeCell ref="O357:O358"/>
    <mergeCell ref="AA357:AA358"/>
    <mergeCell ref="AM357:AM358"/>
    <mergeCell ref="C359:C360"/>
    <mergeCell ref="O359:O360"/>
    <mergeCell ref="AA359:AA360"/>
    <mergeCell ref="AM359:AM360"/>
    <mergeCell ref="N339:N360"/>
    <mergeCell ref="C390:C391"/>
    <mergeCell ref="O390:O391"/>
    <mergeCell ref="AA390:AA391"/>
    <mergeCell ref="AM390:AM391"/>
    <mergeCell ref="O384:O385"/>
    <mergeCell ref="AA384:AA385"/>
    <mergeCell ref="AM384:AM385"/>
    <mergeCell ref="C386:C387"/>
    <mergeCell ref="O386:O387"/>
    <mergeCell ref="AA347:AA348"/>
    <mergeCell ref="AM347:AM348"/>
    <mergeCell ref="C349:C350"/>
    <mergeCell ref="Z369:Z371"/>
    <mergeCell ref="AA369:AA371"/>
    <mergeCell ref="AB369:AB371"/>
    <mergeCell ref="AL369:AL371"/>
    <mergeCell ref="AM369:AM371"/>
    <mergeCell ref="AL401:AN401"/>
    <mergeCell ref="C372:C373"/>
    <mergeCell ref="N372:N393"/>
    <mergeCell ref="E369:L370"/>
    <mergeCell ref="Q369:X370"/>
    <mergeCell ref="AC369:AJ370"/>
    <mergeCell ref="AA386:AA387"/>
    <mergeCell ref="AM386:AM387"/>
    <mergeCell ref="AM378:AM379"/>
    <mergeCell ref="AN369:AN371"/>
    <mergeCell ref="O388:O389"/>
    <mergeCell ref="AA388:AA389"/>
    <mergeCell ref="AM388:AM389"/>
    <mergeCell ref="O372:O373"/>
    <mergeCell ref="Z372:Z393"/>
    <mergeCell ref="AA372:AA373"/>
    <mergeCell ref="AM380:AM381"/>
    <mergeCell ref="C374:C375"/>
    <mergeCell ref="O374:O375"/>
    <mergeCell ref="AA374:AA375"/>
    <mergeCell ref="AM374:AM375"/>
    <mergeCell ref="C376:C377"/>
    <mergeCell ref="O376:O377"/>
    <mergeCell ref="AA376:AA377"/>
    <mergeCell ref="AM376:AM377"/>
    <mergeCell ref="C378:C379"/>
    <mergeCell ref="C382:C383"/>
    <mergeCell ref="O382:O383"/>
    <mergeCell ref="AA382:AA383"/>
    <mergeCell ref="AM382:AM383"/>
    <mergeCell ref="AL372:AL393"/>
    <mergeCell ref="AM372:AM373"/>
    <mergeCell ref="AN402:AN404"/>
    <mergeCell ref="Z402:Z404"/>
    <mergeCell ref="AA402:AA404"/>
    <mergeCell ref="AB402:AB404"/>
    <mergeCell ref="AL402:AL404"/>
    <mergeCell ref="AM402:AM404"/>
    <mergeCell ref="Z401:AB401"/>
    <mergeCell ref="AC401:AJ401"/>
    <mergeCell ref="B372:B393"/>
    <mergeCell ref="O378:O379"/>
    <mergeCell ref="AA378:AA379"/>
    <mergeCell ref="C384:C385"/>
    <mergeCell ref="C380:C381"/>
    <mergeCell ref="O380:O381"/>
    <mergeCell ref="AA380:AA381"/>
    <mergeCell ref="C388:C389"/>
    <mergeCell ref="AM419:AM420"/>
    <mergeCell ref="AM411:AM412"/>
    <mergeCell ref="C392:C393"/>
    <mergeCell ref="O392:O393"/>
    <mergeCell ref="AA392:AA393"/>
    <mergeCell ref="AM392:AM393"/>
    <mergeCell ref="B401:D401"/>
    <mergeCell ref="E401:L401"/>
    <mergeCell ref="N401:P401"/>
    <mergeCell ref="Q401:X401"/>
    <mergeCell ref="O409:O410"/>
    <mergeCell ref="AA409:AA410"/>
    <mergeCell ref="AM409:AM410"/>
    <mergeCell ref="C405:C406"/>
    <mergeCell ref="C407:C408"/>
    <mergeCell ref="O407:O408"/>
    <mergeCell ref="AO402:AV403"/>
    <mergeCell ref="O411:O412"/>
    <mergeCell ref="AA411:AA412"/>
    <mergeCell ref="C417:C418"/>
    <mergeCell ref="AM423:AM424"/>
    <mergeCell ref="C425:C426"/>
    <mergeCell ref="O425:O426"/>
    <mergeCell ref="AA425:AA426"/>
    <mergeCell ref="C421:C422"/>
    <mergeCell ref="O421:O422"/>
    <mergeCell ref="AO401:AV401"/>
    <mergeCell ref="B402:B404"/>
    <mergeCell ref="C402:C404"/>
    <mergeCell ref="D402:D404"/>
    <mergeCell ref="N402:N404"/>
    <mergeCell ref="O402:O404"/>
    <mergeCell ref="P402:P404"/>
    <mergeCell ref="E402:L403"/>
    <mergeCell ref="Q402:X403"/>
    <mergeCell ref="AC402:AJ403"/>
    <mergeCell ref="AM425:AM426"/>
    <mergeCell ref="N405:N426"/>
    <mergeCell ref="O417:O418"/>
    <mergeCell ref="AA417:AA418"/>
    <mergeCell ref="AM417:AM418"/>
    <mergeCell ref="C419:C420"/>
    <mergeCell ref="O419:O420"/>
    <mergeCell ref="AA419:AA420"/>
    <mergeCell ref="AA421:AA422"/>
    <mergeCell ref="AM421:AM422"/>
    <mergeCell ref="AM407:AM408"/>
    <mergeCell ref="C409:C410"/>
    <mergeCell ref="O405:O406"/>
    <mergeCell ref="Z405:Z426"/>
    <mergeCell ref="AA405:AA406"/>
    <mergeCell ref="C411:C412"/>
    <mergeCell ref="O423:O424"/>
    <mergeCell ref="AA423:AA424"/>
    <mergeCell ref="AA407:AA408"/>
    <mergeCell ref="C423:C424"/>
    <mergeCell ref="C413:C414"/>
    <mergeCell ref="O413:O414"/>
    <mergeCell ref="AA413:AA414"/>
    <mergeCell ref="AM413:AM414"/>
    <mergeCell ref="C415:C416"/>
    <mergeCell ref="O415:O416"/>
    <mergeCell ref="AA415:AA416"/>
    <mergeCell ref="AM415:AM416"/>
    <mergeCell ref="AL405:AL426"/>
    <mergeCell ref="AM405:AM406"/>
    <mergeCell ref="AM435:AM437"/>
    <mergeCell ref="AL434:AN434"/>
    <mergeCell ref="E435:L436"/>
    <mergeCell ref="Q435:X436"/>
    <mergeCell ref="AM450:AM451"/>
    <mergeCell ref="C452:C453"/>
    <mergeCell ref="O452:O453"/>
    <mergeCell ref="AA452:AA453"/>
    <mergeCell ref="AM452:AM453"/>
    <mergeCell ref="AM444:AM445"/>
    <mergeCell ref="AL438:AL459"/>
    <mergeCell ref="AA448:AA449"/>
    <mergeCell ref="AO434:AV434"/>
    <mergeCell ref="B435:B437"/>
    <mergeCell ref="C435:C437"/>
    <mergeCell ref="D435:D437"/>
    <mergeCell ref="N435:N437"/>
    <mergeCell ref="O435:O437"/>
    <mergeCell ref="P435:P437"/>
    <mergeCell ref="AN435:AN437"/>
    <mergeCell ref="Z435:Z437"/>
    <mergeCell ref="AA435:AA437"/>
    <mergeCell ref="AC435:AJ436"/>
    <mergeCell ref="AO435:AV436"/>
    <mergeCell ref="AM481:AM482"/>
    <mergeCell ref="AL468:AL470"/>
    <mergeCell ref="AB468:AB470"/>
    <mergeCell ref="AA458:AA459"/>
    <mergeCell ref="AM458:AM459"/>
    <mergeCell ref="Z467:AB467"/>
    <mergeCell ref="AC467:AJ467"/>
    <mergeCell ref="O446:O447"/>
    <mergeCell ref="C442:C443"/>
    <mergeCell ref="O442:O443"/>
    <mergeCell ref="AA442:AA443"/>
    <mergeCell ref="AM442:AM443"/>
    <mergeCell ref="AM456:AM457"/>
    <mergeCell ref="AM440:AM441"/>
    <mergeCell ref="AM438:AM439"/>
    <mergeCell ref="C440:C441"/>
    <mergeCell ref="O440:O441"/>
    <mergeCell ref="AA440:AA441"/>
    <mergeCell ref="O438:O439"/>
    <mergeCell ref="Z438:Z459"/>
    <mergeCell ref="AA438:AA439"/>
    <mergeCell ref="C444:C445"/>
    <mergeCell ref="E468:L469"/>
    <mergeCell ref="Q468:X469"/>
    <mergeCell ref="AC468:AJ469"/>
    <mergeCell ref="O454:O455"/>
    <mergeCell ref="AA454:AA455"/>
    <mergeCell ref="AM454:AM455"/>
    <mergeCell ref="C446:C447"/>
    <mergeCell ref="AM468:AM470"/>
    <mergeCell ref="AA446:AA447"/>
    <mergeCell ref="AM446:AM447"/>
    <mergeCell ref="B405:B426"/>
    <mergeCell ref="AO467:AV467"/>
    <mergeCell ref="B468:B470"/>
    <mergeCell ref="C468:C470"/>
    <mergeCell ref="D468:D470"/>
    <mergeCell ref="N468:N470"/>
    <mergeCell ref="O468:O470"/>
    <mergeCell ref="P468:P470"/>
    <mergeCell ref="C458:C459"/>
    <mergeCell ref="O458:O459"/>
    <mergeCell ref="B434:D434"/>
    <mergeCell ref="E434:L434"/>
    <mergeCell ref="N434:P434"/>
    <mergeCell ref="Q434:X434"/>
    <mergeCell ref="Z434:AB434"/>
    <mergeCell ref="AC434:AJ434"/>
    <mergeCell ref="AN468:AN470"/>
    <mergeCell ref="Z468:Z470"/>
    <mergeCell ref="AA468:AA470"/>
    <mergeCell ref="AM448:AM449"/>
    <mergeCell ref="C448:C449"/>
    <mergeCell ref="O448:O449"/>
    <mergeCell ref="B438:B459"/>
    <mergeCell ref="C438:C439"/>
    <mergeCell ref="N438:N459"/>
    <mergeCell ref="C456:C457"/>
    <mergeCell ref="O456:O457"/>
    <mergeCell ref="AA456:AA457"/>
    <mergeCell ref="O450:O451"/>
    <mergeCell ref="AA450:AA451"/>
    <mergeCell ref="AB435:AB437"/>
    <mergeCell ref="AL435:AL437"/>
    <mergeCell ref="AM479:AM480"/>
    <mergeCell ref="AA473:AA474"/>
    <mergeCell ref="AA471:AA472"/>
    <mergeCell ref="C477:C478"/>
    <mergeCell ref="O444:O445"/>
    <mergeCell ref="AA444:AA445"/>
    <mergeCell ref="C450:C451"/>
    <mergeCell ref="B467:D467"/>
    <mergeCell ref="E467:L467"/>
    <mergeCell ref="N467:P467"/>
    <mergeCell ref="Q467:X467"/>
    <mergeCell ref="AM473:AM474"/>
    <mergeCell ref="C475:C476"/>
    <mergeCell ref="O475:O476"/>
    <mergeCell ref="AA475:AA476"/>
    <mergeCell ref="AM475:AM476"/>
    <mergeCell ref="C471:C472"/>
    <mergeCell ref="N471:N492"/>
    <mergeCell ref="O471:O472"/>
    <mergeCell ref="Z471:Z492"/>
    <mergeCell ref="AL467:AN467"/>
    <mergeCell ref="C454:C455"/>
    <mergeCell ref="AA485:AA486"/>
    <mergeCell ref="AM485:AM486"/>
    <mergeCell ref="AM477:AM478"/>
    <mergeCell ref="C479:C480"/>
    <mergeCell ref="O479:O480"/>
    <mergeCell ref="C489:C490"/>
    <mergeCell ref="O489:O490"/>
    <mergeCell ref="AA489:AA490"/>
    <mergeCell ref="C485:C486"/>
    <mergeCell ref="O485:O486"/>
    <mergeCell ref="AM524:AM525"/>
    <mergeCell ref="C520:C521"/>
    <mergeCell ref="B471:B492"/>
    <mergeCell ref="O477:O478"/>
    <mergeCell ref="AA477:AA478"/>
    <mergeCell ref="C483:C484"/>
    <mergeCell ref="C487:C488"/>
    <mergeCell ref="O487:O488"/>
    <mergeCell ref="C481:C482"/>
    <mergeCell ref="O481:O482"/>
    <mergeCell ref="AA481:AA482"/>
    <mergeCell ref="AA487:AA488"/>
    <mergeCell ref="C491:C492"/>
    <mergeCell ref="O491:O492"/>
    <mergeCell ref="AA491:AA492"/>
    <mergeCell ref="AM491:AM492"/>
    <mergeCell ref="B500:D500"/>
    <mergeCell ref="E500:L500"/>
    <mergeCell ref="N500:P500"/>
    <mergeCell ref="Q500:X500"/>
    <mergeCell ref="Z500:AB500"/>
    <mergeCell ref="AC500:AJ500"/>
    <mergeCell ref="AM489:AM490"/>
    <mergeCell ref="AA479:AA480"/>
    <mergeCell ref="AM487:AM488"/>
    <mergeCell ref="AL471:AL492"/>
    <mergeCell ref="AM471:AM472"/>
    <mergeCell ref="C473:C474"/>
    <mergeCell ref="O473:O474"/>
    <mergeCell ref="O483:O484"/>
    <mergeCell ref="AA483:AA484"/>
    <mergeCell ref="AM483:AM484"/>
    <mergeCell ref="AM522:AM523"/>
    <mergeCell ref="O516:O517"/>
    <mergeCell ref="B501:B503"/>
    <mergeCell ref="C501:C503"/>
    <mergeCell ref="D501:D503"/>
    <mergeCell ref="N501:N503"/>
    <mergeCell ref="O501:O503"/>
    <mergeCell ref="P501:P503"/>
    <mergeCell ref="E501:L502"/>
    <mergeCell ref="O506:O507"/>
    <mergeCell ref="AA506:AA507"/>
    <mergeCell ref="AM506:AM507"/>
    <mergeCell ref="C508:C509"/>
    <mergeCell ref="AL500:AN500"/>
    <mergeCell ref="AO500:AV500"/>
    <mergeCell ref="Q501:X502"/>
    <mergeCell ref="AC501:AJ502"/>
    <mergeCell ref="AO501:AV502"/>
    <mergeCell ref="O512:O513"/>
    <mergeCell ref="AA512:AA513"/>
    <mergeCell ref="AM512:AM513"/>
    <mergeCell ref="B504:B525"/>
    <mergeCell ref="AA516:AA517"/>
    <mergeCell ref="AM516:AM517"/>
    <mergeCell ref="C518:C519"/>
    <mergeCell ref="O518:O519"/>
    <mergeCell ref="O508:O509"/>
    <mergeCell ref="AA508:AA509"/>
    <mergeCell ref="AM508:AM509"/>
    <mergeCell ref="C524:C525"/>
    <mergeCell ref="O524:O525"/>
    <mergeCell ref="AA524:AA525"/>
    <mergeCell ref="O520:O521"/>
    <mergeCell ref="AA520:AA521"/>
    <mergeCell ref="C514:C515"/>
    <mergeCell ref="O514:O515"/>
    <mergeCell ref="AA514:AA515"/>
    <mergeCell ref="AM514:AM515"/>
    <mergeCell ref="AL504:AL525"/>
    <mergeCell ref="AM504:AM505"/>
    <mergeCell ref="C506:C507"/>
    <mergeCell ref="AA510:AA511"/>
    <mergeCell ref="C516:C517"/>
    <mergeCell ref="AN501:AN503"/>
    <mergeCell ref="Z501:Z503"/>
    <mergeCell ref="AA501:AA503"/>
    <mergeCell ref="AB501:AB503"/>
    <mergeCell ref="AL501:AL503"/>
    <mergeCell ref="AM501:AM503"/>
    <mergeCell ref="AM510:AM511"/>
    <mergeCell ref="C512:C513"/>
    <mergeCell ref="AA518:AA519"/>
    <mergeCell ref="AM518:AM519"/>
    <mergeCell ref="C504:C505"/>
    <mergeCell ref="N504:N525"/>
    <mergeCell ref="O504:O505"/>
    <mergeCell ref="Z504:Z525"/>
    <mergeCell ref="AA504:AA505"/>
    <mergeCell ref="C510:C511"/>
    <mergeCell ref="O510:O511"/>
    <mergeCell ref="AM520:AM521"/>
    <mergeCell ref="C522:C523"/>
    <mergeCell ref="O522:O523"/>
    <mergeCell ref="AA522:AA523"/>
  </mergeCells>
  <conditionalFormatting sqref="E456:E457">
    <cfRule type="cellIs" dxfId="414" priority="45" operator="greaterThan">
      <formula>2.6</formula>
    </cfRule>
  </conditionalFormatting>
  <conditionalFormatting sqref="E489:E490">
    <cfRule type="cellIs" dxfId="413" priority="44" operator="greaterThan">
      <formula>2.6</formula>
    </cfRule>
  </conditionalFormatting>
  <conditionalFormatting sqref="E522:E523">
    <cfRule type="cellIs" dxfId="412" priority="43" operator="greaterThan">
      <formula>2.6</formula>
    </cfRule>
  </conditionalFormatting>
  <conditionalFormatting sqref="E458:F459">
    <cfRule type="cellIs" dxfId="411" priority="48" operator="greaterThan">
      <formula>2.6</formula>
    </cfRule>
  </conditionalFormatting>
  <conditionalFormatting sqref="E491:F492">
    <cfRule type="cellIs" dxfId="410" priority="47" operator="greaterThan">
      <formula>2.6</formula>
    </cfRule>
  </conditionalFormatting>
  <conditionalFormatting sqref="E524:F525">
    <cfRule type="cellIs" dxfId="409" priority="46" operator="greaterThan">
      <formula>2.6</formula>
    </cfRule>
  </conditionalFormatting>
  <conditionalFormatting sqref="E9:L30">
    <cfRule type="cellIs" dxfId="408" priority="56" operator="greaterThan">
      <formula>2.6</formula>
    </cfRule>
  </conditionalFormatting>
  <conditionalFormatting sqref="E42:L63">
    <cfRule type="cellIs" dxfId="407" priority="55" operator="greaterThan">
      <formula>320</formula>
    </cfRule>
  </conditionalFormatting>
  <conditionalFormatting sqref="E141:L162">
    <cfRule type="cellIs" dxfId="406" priority="54" operator="greaterThan">
      <formula>2.6</formula>
    </cfRule>
  </conditionalFormatting>
  <conditionalFormatting sqref="E174:L195">
    <cfRule type="cellIs" dxfId="405" priority="53" operator="greaterThan">
      <formula>320</formula>
    </cfRule>
  </conditionalFormatting>
  <conditionalFormatting sqref="E273:L294">
    <cfRule type="cellIs" dxfId="404" priority="52" operator="greaterThan">
      <formula>2.6</formula>
    </cfRule>
  </conditionalFormatting>
  <conditionalFormatting sqref="E306:L327">
    <cfRule type="cellIs" dxfId="403" priority="51" operator="greaterThan">
      <formula>320</formula>
    </cfRule>
  </conditionalFormatting>
  <conditionalFormatting sqref="E405:L426">
    <cfRule type="cellIs" dxfId="402" priority="50" operator="greaterThan">
      <formula>2.6</formula>
    </cfRule>
  </conditionalFormatting>
  <conditionalFormatting sqref="E438:L455 F456:L457 G458:L459">
    <cfRule type="cellIs" dxfId="401" priority="49" operator="greaterThan">
      <formula>320</formula>
    </cfRule>
  </conditionalFormatting>
  <conditionalFormatting sqref="Q438:Q455">
    <cfRule type="cellIs" dxfId="400" priority="27" operator="greaterThan">
      <formula>320</formula>
    </cfRule>
  </conditionalFormatting>
  <conditionalFormatting sqref="Q456:Q459">
    <cfRule type="cellIs" dxfId="399" priority="9" operator="greaterThan">
      <formula>2.6</formula>
    </cfRule>
  </conditionalFormatting>
  <conditionalFormatting sqref="Q489:Q492">
    <cfRule type="cellIs" dxfId="398" priority="8" operator="greaterThan">
      <formula>2.6</formula>
    </cfRule>
  </conditionalFormatting>
  <conditionalFormatting sqref="Q522:Q525">
    <cfRule type="cellIs" dxfId="397" priority="7" operator="greaterThan">
      <formula>2.6</formula>
    </cfRule>
  </conditionalFormatting>
  <conditionalFormatting sqref="Q9:X30">
    <cfRule type="cellIs" dxfId="396" priority="42" operator="greaterThan">
      <formula>2.6</formula>
    </cfRule>
  </conditionalFormatting>
  <conditionalFormatting sqref="Q141:X162">
    <cfRule type="cellIs" dxfId="395" priority="40" operator="greaterThan">
      <formula>2.6</formula>
    </cfRule>
  </conditionalFormatting>
  <conditionalFormatting sqref="Q42:AV63">
    <cfRule type="cellIs" dxfId="394" priority="22" operator="greaterThan">
      <formula>320</formula>
    </cfRule>
  </conditionalFormatting>
  <conditionalFormatting sqref="Q174:AV195">
    <cfRule type="cellIs" dxfId="393" priority="20" operator="greaterThan">
      <formula>320</formula>
    </cfRule>
  </conditionalFormatting>
  <conditionalFormatting sqref="Q273:AV294">
    <cfRule type="cellIs" dxfId="392" priority="19" operator="greaterThan">
      <formula>2.6</formula>
    </cfRule>
  </conditionalFormatting>
  <conditionalFormatting sqref="Q306:AV327">
    <cfRule type="cellIs" dxfId="391" priority="18" operator="greaterThan">
      <formula>320</formula>
    </cfRule>
  </conditionalFormatting>
  <conditionalFormatting sqref="Q405:AV426">
    <cfRule type="cellIs" dxfId="390" priority="17" operator="greaterThan">
      <formula>2.6</formula>
    </cfRule>
  </conditionalFormatting>
  <conditionalFormatting sqref="R458:R459">
    <cfRule type="cellIs" dxfId="389" priority="15" operator="greaterThan">
      <formula>2.6</formula>
    </cfRule>
  </conditionalFormatting>
  <conditionalFormatting sqref="R491:R492">
    <cfRule type="cellIs" dxfId="388" priority="13" operator="greaterThan">
      <formula>2.6</formula>
    </cfRule>
  </conditionalFormatting>
  <conditionalFormatting sqref="R524:R525">
    <cfRule type="cellIs" dxfId="387" priority="11" operator="greaterThan">
      <formula>2.6</formula>
    </cfRule>
  </conditionalFormatting>
  <conditionalFormatting sqref="R438:X445 R446:W457 S458:W459">
    <cfRule type="cellIs" dxfId="386" priority="35" operator="greaterThan">
      <formula>320</formula>
    </cfRule>
  </conditionalFormatting>
  <conditionalFormatting sqref="X446:X459">
    <cfRule type="cellIs" dxfId="385" priority="25" operator="greaterThan">
      <formula>320</formula>
    </cfRule>
  </conditionalFormatting>
  <conditionalFormatting sqref="AO456:AO457">
    <cfRule type="cellIs" dxfId="384" priority="3" operator="greaterThan">
      <formula>2.6</formula>
    </cfRule>
  </conditionalFormatting>
  <conditionalFormatting sqref="AO489:AO490">
    <cfRule type="cellIs" dxfId="383" priority="2" operator="greaterThan">
      <formula>2.6</formula>
    </cfRule>
  </conditionalFormatting>
  <conditionalFormatting sqref="AO522:AO523">
    <cfRule type="cellIs" dxfId="382" priority="1" operator="greaterThan">
      <formula>2.6</formula>
    </cfRule>
  </conditionalFormatting>
  <conditionalFormatting sqref="AO458:AP459">
    <cfRule type="cellIs" dxfId="381" priority="6" operator="greaterThan">
      <formula>2.6</formula>
    </cfRule>
  </conditionalFormatting>
  <conditionalFormatting sqref="AO491:AP492">
    <cfRule type="cellIs" dxfId="380" priority="5" operator="greaterThan">
      <formula>2.6</formula>
    </cfRule>
  </conditionalFormatting>
  <conditionalFormatting sqref="AO524:AP525">
    <cfRule type="cellIs" dxfId="379" priority="4" operator="greaterThan">
      <formula>2.6</formula>
    </cfRule>
  </conditionalFormatting>
  <conditionalFormatting sqref="AO9:AV30">
    <cfRule type="cellIs" dxfId="378" priority="23" operator="greaterThan">
      <formula>2.6</formula>
    </cfRule>
  </conditionalFormatting>
  <conditionalFormatting sqref="AO141:AV162">
    <cfRule type="cellIs" dxfId="377" priority="21" operator="greaterThan">
      <formula>2.6</formula>
    </cfRule>
  </conditionalFormatting>
  <conditionalFormatting sqref="AO438:AV455 AP456:AV457 AQ458:AV459">
    <cfRule type="cellIs" dxfId="376" priority="16" operator="greaterThan">
      <formula>320</formula>
    </cfRule>
  </conditionalFormatting>
  <dataValidations count="3">
    <dataValidation type="list" allowBlank="1" showInputMessage="1" showErrorMessage="1" sqref="B9:B30 B42:B63 B75:B96 B108:B129 B141:B162 B174:B195 B207:B228 B240:B261 B273:B294 B306:B327 B339:B360 B372:B393 B405:B426 B438:B459 B504:B525 B471:B492 N9:N30 N42:N63 N75:N96 N108:N129 N141:N162 N174:N195 N207:N228 N240:N261 N273:N294 N306:N327 N339:N360 N372:N393 N405:N426 N438:N459 N504:N525 N471:N492 Z9:Z30 Z42:Z63 Z75:Z96 Z108:Z129 Z141:Z162 Z174:Z195 Z207:Z228 Z240:Z261 Z273:Z294 Z306:Z327 Z339:Z360 Z372:Z393 Z405:Z426 Z438:Z459 Z504:Z525 Z471:Z492 AL9:AL30 AL42:AL63 AL75:AL96 AL108:AL129 AL141:AL162 AL174:AL195 AL207:AL228 AL240:AL261 AL273:AL294 AL306:AL327 AL339:AL360 AL372:AL393 AL405:AL426 AL438:AL459 AL504:AL525 AL471:AL492" xr:uid="{F9A66C2B-A627-419E-B61F-F1A37A2BE133}">
      <formula1>"Rango de inclinación de 5° a 10°,Rango de inclinación de &gt;10° a 15°,Rango de inclinación de &gt;15° a 20°,Rango de inclinación de &gt;20° a 25°"</formula1>
    </dataValidation>
    <dataValidation type="list" allowBlank="1" showInputMessage="1" showErrorMessage="1" sqref="B6:B8 B369:B371 B39:B41 B72:B74 B105:B107 B138:B140 B171:B173 B204:B206 B237:B239 B270:B272 B303:B305 B336:B338 N369:N371 B402:B404 B435:B437 B468:B470 N6:N8 N402:N404 N39:N41 N72:N74 N105:N107 N138:N140 N171:N173 N204:N206 N237:N239 N270:N272 N303:N305 N336:N338 Z369:Z371 Z402:Z404 N435:N437 N468:N470 Z6:Z8 Z435:Z437 Z39:Z41 Z72:Z74 Z105:Z107 Z138:Z140 Z171:Z173 Z204:Z206 Z237:Z239 Z270:Z272 Z303:Z305 Z336:Z338 AL369:AL371 AL402:AL404 AL435:AL437 Z468:Z470 AL6:AL8 AL468:AL470 AL39:AL41 AL72:AL74 AL105:AL107 AL138:AL140 AL171:AL173 AL204:AL206 AL237:AL239 AL270:AL272 AL303:AL305 AL336:AL338 B501:B503 N501:N503 Z501:Z503 AL501:AL503" xr:uid="{CA35FE53-59F0-4F0D-9EE0-3D8FA7471353}">
      <formula1>"Categoría de terreno 1,Categoría de terreno 2,Categoría de terreno 3,Categoría de terreno 4"</formula1>
    </dataValidation>
    <dataValidation type="list" allowBlank="1" showInputMessage="1" showErrorMessage="1" sqref="B5:D5 B38:D38 B71:D71 B104:D104 B137:D137 B170:D170 B203:D203 B236:D236 B269:D269 B302:D302 B335:D335 B368:D368 B401:D401 B434:D434 B467:D467 B500:D500 N5:P5 Z5:AB5 N38:P38 N71:P71 N104:P104 N137:P137 N170:P170 N203:P203 N236:P236 N269:P269 N302:P302 N335:P335 N368:P368 N401:P401 N434:P434 N467:P467 Z38:AB38 Z71:AB71 Z104:AB104 Z137:AB137 Z170:AB170 Z203:AB203 Z236:AB236 Z269:AB269 Z302:AB302 Z335:AB335 Z368:AB368 Z401:AB401 Z434:AB434 Z467:AB467 AL500:AN500 Z500:AB500 AL5:AN5 AL467:AN467 AL38:AN38 AL71:AN71 AL104:AN104 AL137:AN137 AL170:AN170 AL203:AN203 AL236:AN236 AL269:AN269 AL302:AN302 AL335:AN335 AL368:AN368 AL401:AN401 AL434:AN434 N500:P500" xr:uid="{DAA045BD-3C84-417C-965F-3FD0A8BE1512}">
      <formula1>"Zona sísmica A,Zona sísmica B,Zona sísmica C,Zona sísmica D,"</formula1>
    </dataValidation>
  </dataValidations>
  <pageMargins left="0.25" right="0.25" top="0.75" bottom="0.75" header="0.3" footer="0.3"/>
  <pageSetup orientation="landscape" r:id="rId1"/>
  <headerFooter>
    <oddHeader>&amp;C&amp;G</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50861-2C6E-4065-BAB9-E260A3D963BD}">
  <dimension ref="A1"/>
  <sheetViews>
    <sheetView workbookViewId="0"/>
  </sheetViews>
  <sheetFormatPr baseColWidth="10" defaultColWidth="9.109375" defaultRowHeight="14.4"/>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562-EB9F-4290-9266-47301609831E}">
  <sheetPr>
    <tabColor rgb="FFFFC000"/>
  </sheetPr>
  <dimension ref="A1:AV525"/>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4" max="14" width="10.88671875" customWidth="1"/>
    <col min="15" max="15" width="9.88671875" customWidth="1"/>
    <col min="16" max="16" width="8.33203125" customWidth="1"/>
    <col min="17" max="24" width="10.6640625" customWidth="1"/>
    <col min="26" max="26" width="10.88671875" customWidth="1"/>
    <col min="27" max="27" width="9.88671875" customWidth="1"/>
    <col min="28" max="28" width="8.33203125" customWidth="1"/>
    <col min="29" max="36" width="10.6640625" customWidth="1"/>
    <col min="38" max="38" width="10.88671875" customWidth="1"/>
    <col min="39" max="39" width="9.88671875" customWidth="1"/>
    <col min="40" max="40" width="8.33203125" customWidth="1"/>
    <col min="41" max="48" width="10.66406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ht="15" thickBot="1">
      <c r="A4">
        <v>4</v>
      </c>
    </row>
    <row r="5" spans="1:48" ht="18.600000000000001" thickBot="1">
      <c r="A5">
        <v>5</v>
      </c>
      <c r="B5" s="649" t="s">
        <v>1112</v>
      </c>
      <c r="C5" s="650"/>
      <c r="D5" s="651"/>
      <c r="E5" s="649" t="s">
        <v>1149</v>
      </c>
      <c r="F5" s="650"/>
      <c r="G5" s="650"/>
      <c r="H5" s="650"/>
      <c r="I5" s="650"/>
      <c r="J5" s="650"/>
      <c r="K5" s="650"/>
      <c r="L5" s="651"/>
      <c r="N5" s="649" t="s">
        <v>1114</v>
      </c>
      <c r="O5" s="650"/>
      <c r="P5" s="651"/>
      <c r="Q5" s="649" t="s">
        <v>1149</v>
      </c>
      <c r="R5" s="650"/>
      <c r="S5" s="650"/>
      <c r="T5" s="650"/>
      <c r="U5" s="650"/>
      <c r="V5" s="650"/>
      <c r="W5" s="650"/>
      <c r="X5" s="651"/>
      <c r="Z5" s="649" t="s">
        <v>1115</v>
      </c>
      <c r="AA5" s="650"/>
      <c r="AB5" s="651"/>
      <c r="AC5" s="649" t="s">
        <v>1149</v>
      </c>
      <c r="AD5" s="650"/>
      <c r="AE5" s="650"/>
      <c r="AF5" s="650"/>
      <c r="AG5" s="650"/>
      <c r="AH5" s="650"/>
      <c r="AI5" s="650"/>
      <c r="AJ5" s="651"/>
      <c r="AL5" s="649" t="s">
        <v>1116</v>
      </c>
      <c r="AM5" s="650"/>
      <c r="AN5" s="651"/>
      <c r="AO5" s="649" t="s">
        <v>1149</v>
      </c>
      <c r="AP5" s="650"/>
      <c r="AQ5" s="650"/>
      <c r="AR5" s="650"/>
      <c r="AS5" s="650"/>
      <c r="AT5" s="650"/>
      <c r="AU5" s="650"/>
      <c r="AV5" s="651"/>
    </row>
    <row r="6" spans="1:48" ht="15.75" customHeight="1">
      <c r="A6">
        <v>6</v>
      </c>
      <c r="B6" s="652" t="s">
        <v>1117</v>
      </c>
      <c r="C6" s="652" t="s">
        <v>634</v>
      </c>
      <c r="D6" s="669" t="s">
        <v>1119</v>
      </c>
      <c r="E6" s="654" t="s">
        <v>1120</v>
      </c>
      <c r="F6" s="655"/>
      <c r="G6" s="655"/>
      <c r="H6" s="655"/>
      <c r="I6" s="655"/>
      <c r="J6" s="655"/>
      <c r="K6" s="655"/>
      <c r="L6" s="656"/>
      <c r="N6" s="652" t="s">
        <v>1117</v>
      </c>
      <c r="O6" s="652" t="s">
        <v>634</v>
      </c>
      <c r="P6" s="669" t="s">
        <v>1119</v>
      </c>
      <c r="Q6" s="654" t="s">
        <v>1120</v>
      </c>
      <c r="R6" s="655"/>
      <c r="S6" s="655"/>
      <c r="T6" s="655"/>
      <c r="U6" s="655"/>
      <c r="V6" s="655"/>
      <c r="W6" s="655"/>
      <c r="X6" s="656"/>
      <c r="Z6" s="652" t="s">
        <v>1117</v>
      </c>
      <c r="AA6" s="652" t="s">
        <v>634</v>
      </c>
      <c r="AB6" s="669" t="s">
        <v>1119</v>
      </c>
      <c r="AC6" s="654" t="s">
        <v>1120</v>
      </c>
      <c r="AD6" s="655"/>
      <c r="AE6" s="655"/>
      <c r="AF6" s="655"/>
      <c r="AG6" s="655"/>
      <c r="AH6" s="655"/>
      <c r="AI6" s="655"/>
      <c r="AJ6" s="656"/>
      <c r="AL6" s="652" t="s">
        <v>1117</v>
      </c>
      <c r="AM6" s="652" t="s">
        <v>634</v>
      </c>
      <c r="AN6" s="669" t="s">
        <v>1119</v>
      </c>
      <c r="AO6" s="654" t="s">
        <v>1120</v>
      </c>
      <c r="AP6" s="655"/>
      <c r="AQ6" s="655"/>
      <c r="AR6" s="655"/>
      <c r="AS6" s="655"/>
      <c r="AT6" s="655"/>
      <c r="AU6" s="655"/>
      <c r="AV6" s="656"/>
    </row>
    <row r="7" spans="1:48" ht="15" customHeight="1" thickBot="1">
      <c r="A7">
        <v>7</v>
      </c>
      <c r="B7" s="668"/>
      <c r="C7" s="668"/>
      <c r="D7" s="670"/>
      <c r="E7" s="672"/>
      <c r="F7" s="673"/>
      <c r="G7" s="673"/>
      <c r="H7" s="673"/>
      <c r="I7" s="673"/>
      <c r="J7" s="673"/>
      <c r="K7" s="673"/>
      <c r="L7" s="674"/>
      <c r="N7" s="668"/>
      <c r="O7" s="668"/>
      <c r="P7" s="670"/>
      <c r="Q7" s="672"/>
      <c r="R7" s="673"/>
      <c r="S7" s="673"/>
      <c r="T7" s="673"/>
      <c r="U7" s="673"/>
      <c r="V7" s="673"/>
      <c r="W7" s="673"/>
      <c r="X7" s="674"/>
      <c r="Z7" s="668"/>
      <c r="AA7" s="668"/>
      <c r="AB7" s="670"/>
      <c r="AC7" s="672"/>
      <c r="AD7" s="673"/>
      <c r="AE7" s="673"/>
      <c r="AF7" s="673"/>
      <c r="AG7" s="673"/>
      <c r="AH7" s="673"/>
      <c r="AI7" s="673"/>
      <c r="AJ7" s="674"/>
      <c r="AL7" s="668"/>
      <c r="AM7" s="668"/>
      <c r="AN7" s="670"/>
      <c r="AO7" s="672"/>
      <c r="AP7" s="673"/>
      <c r="AQ7" s="673"/>
      <c r="AR7" s="673"/>
      <c r="AS7" s="673"/>
      <c r="AT7" s="673"/>
      <c r="AU7" s="673"/>
      <c r="AV7" s="674"/>
    </row>
    <row r="8" spans="1:48" ht="15" thickBot="1">
      <c r="A8">
        <v>8</v>
      </c>
      <c r="B8" s="653"/>
      <c r="C8" s="653"/>
      <c r="D8" s="671"/>
      <c r="E8" s="75">
        <v>0</v>
      </c>
      <c r="F8" s="76">
        <v>500</v>
      </c>
      <c r="G8" s="76">
        <v>1000</v>
      </c>
      <c r="H8" s="76">
        <v>1500</v>
      </c>
      <c r="I8" s="76">
        <v>2000</v>
      </c>
      <c r="J8" s="76">
        <v>2500</v>
      </c>
      <c r="K8" s="76">
        <v>3000</v>
      </c>
      <c r="L8" s="77">
        <v>3500</v>
      </c>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L8" s="653"/>
      <c r="AM8" s="653"/>
      <c r="AN8" s="671"/>
      <c r="AO8" s="75">
        <v>0</v>
      </c>
      <c r="AP8" s="76">
        <v>500</v>
      </c>
      <c r="AQ8" s="76">
        <v>1000</v>
      </c>
      <c r="AR8" s="76">
        <v>1500</v>
      </c>
      <c r="AS8" s="76">
        <v>2000</v>
      </c>
      <c r="AT8" s="76">
        <v>2500</v>
      </c>
      <c r="AU8" s="76">
        <v>3000</v>
      </c>
      <c r="AV8" s="77">
        <v>3500</v>
      </c>
    </row>
    <row r="9" spans="1:48" ht="15" customHeight="1">
      <c r="A9">
        <v>9</v>
      </c>
      <c r="B9" s="661" t="s">
        <v>1135</v>
      </c>
      <c r="C9" s="664">
        <v>100</v>
      </c>
      <c r="D9" s="78" t="s">
        <v>133</v>
      </c>
      <c r="E9" s="94">
        <v>2.02</v>
      </c>
      <c r="F9" s="95">
        <v>2.0499999999999998</v>
      </c>
      <c r="G9" s="95">
        <v>2.08</v>
      </c>
      <c r="H9" s="95">
        <v>2.12</v>
      </c>
      <c r="I9" s="95">
        <v>2.15</v>
      </c>
      <c r="J9" s="95">
        <v>2.19</v>
      </c>
      <c r="K9" s="95">
        <v>2.2200000000000002</v>
      </c>
      <c r="L9" s="96">
        <v>2.2599999999999998</v>
      </c>
      <c r="N9" s="661" t="s">
        <v>1135</v>
      </c>
      <c r="O9" s="664">
        <v>100</v>
      </c>
      <c r="P9" s="78" t="s">
        <v>133</v>
      </c>
      <c r="Q9" s="94">
        <v>2.02</v>
      </c>
      <c r="R9" s="95">
        <v>2.0499999999999998</v>
      </c>
      <c r="S9" s="95">
        <v>2.08</v>
      </c>
      <c r="T9" s="95">
        <v>2.12</v>
      </c>
      <c r="U9" s="95">
        <v>2.15</v>
      </c>
      <c r="V9" s="95">
        <v>2.19</v>
      </c>
      <c r="W9" s="95">
        <v>2.2200000000000002</v>
      </c>
      <c r="X9" s="96">
        <v>2.2599999999999998</v>
      </c>
      <c r="Z9" s="661" t="s">
        <v>1135</v>
      </c>
      <c r="AA9" s="664">
        <v>100</v>
      </c>
      <c r="AB9" s="78" t="s">
        <v>133</v>
      </c>
      <c r="AC9" s="94">
        <v>2.02</v>
      </c>
      <c r="AD9" s="95">
        <v>2.0499999999999998</v>
      </c>
      <c r="AE9" s="95">
        <v>2.08</v>
      </c>
      <c r="AF9" s="95">
        <v>2.12</v>
      </c>
      <c r="AG9" s="95">
        <v>2.15</v>
      </c>
      <c r="AH9" s="95">
        <v>2.19</v>
      </c>
      <c r="AI9" s="95">
        <v>2.2200000000000002</v>
      </c>
      <c r="AJ9" s="96">
        <v>2.2599999999999998</v>
      </c>
      <c r="AL9" s="661" t="s">
        <v>1135</v>
      </c>
      <c r="AM9" s="664">
        <v>100</v>
      </c>
      <c r="AN9" s="78" t="s">
        <v>133</v>
      </c>
      <c r="AO9" s="94">
        <v>2.02</v>
      </c>
      <c r="AP9" s="95">
        <v>2.0499999999999998</v>
      </c>
      <c r="AQ9" s="95">
        <v>2.08</v>
      </c>
      <c r="AR9" s="95">
        <v>2.11</v>
      </c>
      <c r="AS9" s="95">
        <v>2.14</v>
      </c>
      <c r="AT9" s="95">
        <v>2.17</v>
      </c>
      <c r="AU9" s="95">
        <v>2.2000000000000002</v>
      </c>
      <c r="AV9" s="96">
        <v>2.23</v>
      </c>
    </row>
    <row r="10" spans="1:48" ht="15" thickBot="1">
      <c r="A10">
        <v>10</v>
      </c>
      <c r="B10" s="662"/>
      <c r="C10" s="665"/>
      <c r="D10" s="82" t="s">
        <v>136</v>
      </c>
      <c r="E10" s="97">
        <v>2.14</v>
      </c>
      <c r="F10" s="98">
        <v>2.16</v>
      </c>
      <c r="G10" s="98">
        <v>2.19</v>
      </c>
      <c r="H10" s="98">
        <v>2.2200000000000002</v>
      </c>
      <c r="I10" s="98">
        <v>2.25</v>
      </c>
      <c r="J10" s="98">
        <v>2.2799999999999998</v>
      </c>
      <c r="K10" s="98">
        <v>2.31</v>
      </c>
      <c r="L10" s="99">
        <v>2.34</v>
      </c>
      <c r="N10" s="662"/>
      <c r="O10" s="665"/>
      <c r="P10" s="82" t="s">
        <v>136</v>
      </c>
      <c r="Q10" s="97">
        <v>2.14</v>
      </c>
      <c r="R10" s="98">
        <v>2.16</v>
      </c>
      <c r="S10" s="98">
        <v>2.19</v>
      </c>
      <c r="T10" s="98">
        <v>2.2200000000000002</v>
      </c>
      <c r="U10" s="98">
        <v>2.25</v>
      </c>
      <c r="V10" s="98">
        <v>2.2799999999999998</v>
      </c>
      <c r="W10" s="98">
        <v>2.31</v>
      </c>
      <c r="X10" s="99">
        <v>2.34</v>
      </c>
      <c r="Z10" s="662"/>
      <c r="AA10" s="665"/>
      <c r="AB10" s="82" t="s">
        <v>136</v>
      </c>
      <c r="AC10" s="97">
        <v>2.14</v>
      </c>
      <c r="AD10" s="98">
        <v>2.16</v>
      </c>
      <c r="AE10" s="98">
        <v>2.19</v>
      </c>
      <c r="AF10" s="98">
        <v>2.2200000000000002</v>
      </c>
      <c r="AG10" s="98">
        <v>2.25</v>
      </c>
      <c r="AH10" s="98">
        <v>2.2799999999999998</v>
      </c>
      <c r="AI10" s="98">
        <v>2.31</v>
      </c>
      <c r="AJ10" s="99">
        <v>2.34</v>
      </c>
      <c r="AL10" s="662"/>
      <c r="AM10" s="665"/>
      <c r="AN10" s="82" t="s">
        <v>136</v>
      </c>
      <c r="AO10" s="97">
        <v>2.14</v>
      </c>
      <c r="AP10" s="98">
        <v>2.14</v>
      </c>
      <c r="AQ10" s="98">
        <v>2.14</v>
      </c>
      <c r="AR10" s="98">
        <v>2.15</v>
      </c>
      <c r="AS10" s="98">
        <v>2.15</v>
      </c>
      <c r="AT10" s="98">
        <v>2.16</v>
      </c>
      <c r="AU10" s="98">
        <v>2.16</v>
      </c>
      <c r="AV10" s="99">
        <v>2.17</v>
      </c>
    </row>
    <row r="11" spans="1:48">
      <c r="A11">
        <v>11</v>
      </c>
      <c r="B11" s="662"/>
      <c r="C11" s="666">
        <v>110</v>
      </c>
      <c r="D11" s="86" t="str">
        <f>+D9</f>
        <v>48-X</v>
      </c>
      <c r="E11" s="100">
        <v>1.91</v>
      </c>
      <c r="F11" s="101">
        <v>1.94</v>
      </c>
      <c r="G11" s="101">
        <v>1.98</v>
      </c>
      <c r="H11" s="101">
        <v>2.02</v>
      </c>
      <c r="I11" s="101">
        <v>2.0499999999999998</v>
      </c>
      <c r="J11" s="101">
        <v>2.09</v>
      </c>
      <c r="K11" s="101">
        <v>2.13</v>
      </c>
      <c r="L11" s="102">
        <v>2.17</v>
      </c>
      <c r="N11" s="662"/>
      <c r="O11" s="666">
        <v>110</v>
      </c>
      <c r="P11" s="86" t="str">
        <f>+P9</f>
        <v>48-X</v>
      </c>
      <c r="Q11" s="100">
        <v>1.91</v>
      </c>
      <c r="R11" s="101">
        <v>1.94</v>
      </c>
      <c r="S11" s="101">
        <v>1.98</v>
      </c>
      <c r="T11" s="101">
        <v>2.02</v>
      </c>
      <c r="U11" s="101">
        <v>2.0499999999999998</v>
      </c>
      <c r="V11" s="101">
        <v>2.09</v>
      </c>
      <c r="W11" s="101">
        <v>2.13</v>
      </c>
      <c r="X11" s="102">
        <v>2.17</v>
      </c>
      <c r="Z11" s="662"/>
      <c r="AA11" s="666">
        <v>110</v>
      </c>
      <c r="AB11" s="86" t="str">
        <f>+AB9</f>
        <v>48-X</v>
      </c>
      <c r="AC11" s="100">
        <v>1.91</v>
      </c>
      <c r="AD11" s="101">
        <v>1.94</v>
      </c>
      <c r="AE11" s="101">
        <v>1.98</v>
      </c>
      <c r="AF11" s="101">
        <v>2.02</v>
      </c>
      <c r="AG11" s="101">
        <v>2.0499999999999998</v>
      </c>
      <c r="AH11" s="101">
        <v>2.09</v>
      </c>
      <c r="AI11" s="101">
        <v>2.13</v>
      </c>
      <c r="AJ11" s="102">
        <v>2.17</v>
      </c>
      <c r="AL11" s="662"/>
      <c r="AM11" s="666">
        <v>110</v>
      </c>
      <c r="AN11" s="86" t="str">
        <f>+AN9</f>
        <v>48-X</v>
      </c>
      <c r="AO11" s="100">
        <v>1.91</v>
      </c>
      <c r="AP11" s="101">
        <v>1.94</v>
      </c>
      <c r="AQ11" s="101">
        <v>1.98</v>
      </c>
      <c r="AR11" s="101">
        <v>2.02</v>
      </c>
      <c r="AS11" s="101">
        <v>2.0499999999999998</v>
      </c>
      <c r="AT11" s="101">
        <v>2.09</v>
      </c>
      <c r="AU11" s="101">
        <v>2.13</v>
      </c>
      <c r="AV11" s="102">
        <v>2.17</v>
      </c>
    </row>
    <row r="12" spans="1:48" ht="15" thickBot="1">
      <c r="A12">
        <v>12</v>
      </c>
      <c r="B12" s="662"/>
      <c r="C12" s="667"/>
      <c r="D12" s="90" t="str">
        <f>+D10</f>
        <v>48-XL</v>
      </c>
      <c r="E12" s="100">
        <v>2.0499999999999998</v>
      </c>
      <c r="F12" s="101">
        <v>2.0699999999999998</v>
      </c>
      <c r="G12" s="101">
        <v>2.1</v>
      </c>
      <c r="H12" s="101">
        <v>2.13</v>
      </c>
      <c r="I12" s="101">
        <v>2.16</v>
      </c>
      <c r="J12" s="101">
        <v>2.19</v>
      </c>
      <c r="K12" s="101">
        <v>2.2200000000000002</v>
      </c>
      <c r="L12" s="102">
        <v>2.25</v>
      </c>
      <c r="N12" s="662"/>
      <c r="O12" s="667"/>
      <c r="P12" s="90" t="str">
        <f>+P10</f>
        <v>48-XL</v>
      </c>
      <c r="Q12" s="100">
        <v>2.0499999999999998</v>
      </c>
      <c r="R12" s="101">
        <v>2.0699999999999998</v>
      </c>
      <c r="S12" s="101">
        <v>2.1</v>
      </c>
      <c r="T12" s="101">
        <v>2.13</v>
      </c>
      <c r="U12" s="101">
        <v>2.16</v>
      </c>
      <c r="V12" s="101">
        <v>2.19</v>
      </c>
      <c r="W12" s="101">
        <v>2.2200000000000002</v>
      </c>
      <c r="X12" s="102">
        <v>2.25</v>
      </c>
      <c r="Z12" s="662"/>
      <c r="AA12" s="667"/>
      <c r="AB12" s="90" t="str">
        <f>+AB10</f>
        <v>48-XL</v>
      </c>
      <c r="AC12" s="100">
        <v>2.0499999999999998</v>
      </c>
      <c r="AD12" s="101">
        <v>2.0699999999999998</v>
      </c>
      <c r="AE12" s="101">
        <v>2.1</v>
      </c>
      <c r="AF12" s="101">
        <v>2.13</v>
      </c>
      <c r="AG12" s="101">
        <v>2.16</v>
      </c>
      <c r="AH12" s="101">
        <v>2.19</v>
      </c>
      <c r="AI12" s="101">
        <v>2.2200000000000002</v>
      </c>
      <c r="AJ12" s="102">
        <v>2.25</v>
      </c>
      <c r="AL12" s="662"/>
      <c r="AM12" s="667"/>
      <c r="AN12" s="90" t="str">
        <f>+AN10</f>
        <v>48-XL</v>
      </c>
      <c r="AO12" s="100">
        <v>2.0499999999999998</v>
      </c>
      <c r="AP12" s="101">
        <v>2.06</v>
      </c>
      <c r="AQ12" s="101">
        <v>2.08</v>
      </c>
      <c r="AR12" s="101">
        <v>2.1</v>
      </c>
      <c r="AS12" s="101">
        <v>2.11</v>
      </c>
      <c r="AT12" s="101">
        <v>2.13</v>
      </c>
      <c r="AU12" s="101">
        <v>2.15</v>
      </c>
      <c r="AV12" s="102">
        <v>2.17</v>
      </c>
    </row>
    <row r="13" spans="1:48">
      <c r="A13">
        <v>13</v>
      </c>
      <c r="B13" s="662"/>
      <c r="C13" s="664">
        <f>+C11+10</f>
        <v>120</v>
      </c>
      <c r="D13" s="78" t="s">
        <v>133</v>
      </c>
      <c r="E13" s="97">
        <v>1.8</v>
      </c>
      <c r="F13" s="98">
        <v>1.83</v>
      </c>
      <c r="G13" s="98">
        <v>1.87</v>
      </c>
      <c r="H13" s="98">
        <v>1.91</v>
      </c>
      <c r="I13" s="98">
        <v>1.94</v>
      </c>
      <c r="J13" s="98">
        <v>1.98</v>
      </c>
      <c r="K13" s="98">
        <v>2.02</v>
      </c>
      <c r="L13" s="99">
        <v>2.06</v>
      </c>
      <c r="N13" s="662"/>
      <c r="O13" s="664">
        <f>+O11+10</f>
        <v>120</v>
      </c>
      <c r="P13" s="78" t="s">
        <v>133</v>
      </c>
      <c r="Q13" s="97">
        <v>1.8</v>
      </c>
      <c r="R13" s="98">
        <v>1.83</v>
      </c>
      <c r="S13" s="98">
        <v>1.87</v>
      </c>
      <c r="T13" s="98">
        <v>1.91</v>
      </c>
      <c r="U13" s="98">
        <v>1.94</v>
      </c>
      <c r="V13" s="98">
        <v>1.98</v>
      </c>
      <c r="W13" s="98">
        <v>2.02</v>
      </c>
      <c r="X13" s="99">
        <v>2.06</v>
      </c>
      <c r="Z13" s="662"/>
      <c r="AA13" s="664">
        <f>+AA11+10</f>
        <v>120</v>
      </c>
      <c r="AB13" s="78" t="s">
        <v>133</v>
      </c>
      <c r="AC13" s="97">
        <v>1.8</v>
      </c>
      <c r="AD13" s="98">
        <v>1.83</v>
      </c>
      <c r="AE13" s="98">
        <v>1.87</v>
      </c>
      <c r="AF13" s="98">
        <v>1.91</v>
      </c>
      <c r="AG13" s="98">
        <v>1.94</v>
      </c>
      <c r="AH13" s="98">
        <v>1.98</v>
      </c>
      <c r="AI13" s="98">
        <v>2.02</v>
      </c>
      <c r="AJ13" s="99">
        <v>2.06</v>
      </c>
      <c r="AL13" s="662"/>
      <c r="AM13" s="664">
        <f>+AM11+10</f>
        <v>120</v>
      </c>
      <c r="AN13" s="78" t="s">
        <v>133</v>
      </c>
      <c r="AO13" s="97">
        <v>1.8</v>
      </c>
      <c r="AP13" s="98">
        <v>1.83</v>
      </c>
      <c r="AQ13" s="98">
        <v>1.87</v>
      </c>
      <c r="AR13" s="98">
        <v>1.91</v>
      </c>
      <c r="AS13" s="98">
        <v>1.94</v>
      </c>
      <c r="AT13" s="98">
        <v>1.98</v>
      </c>
      <c r="AU13" s="98">
        <v>2.02</v>
      </c>
      <c r="AV13" s="99">
        <v>2.06</v>
      </c>
    </row>
    <row r="14" spans="1:48" ht="15" thickBot="1">
      <c r="A14">
        <v>14</v>
      </c>
      <c r="B14" s="662"/>
      <c r="C14" s="665"/>
      <c r="D14" s="82" t="s">
        <v>136</v>
      </c>
      <c r="E14" s="97">
        <v>1.97</v>
      </c>
      <c r="F14" s="98">
        <v>1.99</v>
      </c>
      <c r="G14" s="98">
        <v>2.02</v>
      </c>
      <c r="H14" s="98">
        <v>2.0499999999999998</v>
      </c>
      <c r="I14" s="98">
        <v>2.08</v>
      </c>
      <c r="J14" s="98">
        <v>2.11</v>
      </c>
      <c r="K14" s="98">
        <v>2.14</v>
      </c>
      <c r="L14" s="99">
        <v>2.17</v>
      </c>
      <c r="N14" s="662"/>
      <c r="O14" s="665"/>
      <c r="P14" s="82" t="s">
        <v>136</v>
      </c>
      <c r="Q14" s="97">
        <v>1.97</v>
      </c>
      <c r="R14" s="98">
        <v>1.99</v>
      </c>
      <c r="S14" s="98">
        <v>2.02</v>
      </c>
      <c r="T14" s="98">
        <v>2.0499999999999998</v>
      </c>
      <c r="U14" s="98">
        <v>2.08</v>
      </c>
      <c r="V14" s="98">
        <v>2.11</v>
      </c>
      <c r="W14" s="98">
        <v>2.14</v>
      </c>
      <c r="X14" s="99">
        <v>2.17</v>
      </c>
      <c r="Z14" s="662"/>
      <c r="AA14" s="665"/>
      <c r="AB14" s="82" t="s">
        <v>136</v>
      </c>
      <c r="AC14" s="97">
        <v>1.97</v>
      </c>
      <c r="AD14" s="98">
        <v>1.99</v>
      </c>
      <c r="AE14" s="98">
        <v>2.02</v>
      </c>
      <c r="AF14" s="98">
        <v>2.0499999999999998</v>
      </c>
      <c r="AG14" s="98">
        <v>2.08</v>
      </c>
      <c r="AH14" s="98">
        <v>2.11</v>
      </c>
      <c r="AI14" s="98">
        <v>2.14</v>
      </c>
      <c r="AJ14" s="99">
        <v>2.17</v>
      </c>
      <c r="AL14" s="662"/>
      <c r="AM14" s="665"/>
      <c r="AN14" s="82" t="s">
        <v>136</v>
      </c>
      <c r="AO14" s="97">
        <v>1.97</v>
      </c>
      <c r="AP14" s="98">
        <v>1.99</v>
      </c>
      <c r="AQ14" s="98">
        <v>2.02</v>
      </c>
      <c r="AR14" s="98">
        <v>2.0499999999999998</v>
      </c>
      <c r="AS14" s="98">
        <v>2.08</v>
      </c>
      <c r="AT14" s="98">
        <v>2.11</v>
      </c>
      <c r="AU14" s="98">
        <v>2.14</v>
      </c>
      <c r="AV14" s="99">
        <v>2.17</v>
      </c>
    </row>
    <row r="15" spans="1:48">
      <c r="A15">
        <v>15</v>
      </c>
      <c r="B15" s="662"/>
      <c r="C15" s="666">
        <f>+C13+10</f>
        <v>130</v>
      </c>
      <c r="D15" s="86" t="str">
        <f>+D13</f>
        <v>48-X</v>
      </c>
      <c r="E15" s="100">
        <v>1.71</v>
      </c>
      <c r="F15" s="101">
        <v>1.74</v>
      </c>
      <c r="G15" s="101">
        <v>1.78</v>
      </c>
      <c r="H15" s="101">
        <v>1.81</v>
      </c>
      <c r="I15" s="101">
        <v>1.85</v>
      </c>
      <c r="J15" s="101">
        <v>1.88</v>
      </c>
      <c r="K15" s="101">
        <v>1.92</v>
      </c>
      <c r="L15" s="102">
        <v>1.96</v>
      </c>
      <c r="N15" s="662"/>
      <c r="O15" s="666">
        <f>+O13+10</f>
        <v>130</v>
      </c>
      <c r="P15" s="86" t="str">
        <f>+P13</f>
        <v>48-X</v>
      </c>
      <c r="Q15" s="100">
        <v>1.71</v>
      </c>
      <c r="R15" s="101">
        <v>1.74</v>
      </c>
      <c r="S15" s="101">
        <v>1.78</v>
      </c>
      <c r="T15" s="101">
        <v>1.81</v>
      </c>
      <c r="U15" s="101">
        <v>1.85</v>
      </c>
      <c r="V15" s="101">
        <v>1.88</v>
      </c>
      <c r="W15" s="101">
        <v>1.92</v>
      </c>
      <c r="X15" s="102">
        <v>1.96</v>
      </c>
      <c r="Z15" s="662"/>
      <c r="AA15" s="666">
        <f>+AA13+10</f>
        <v>130</v>
      </c>
      <c r="AB15" s="86" t="str">
        <f>+AB13</f>
        <v>48-X</v>
      </c>
      <c r="AC15" s="100">
        <v>1.71</v>
      </c>
      <c r="AD15" s="101">
        <v>1.74</v>
      </c>
      <c r="AE15" s="101">
        <v>1.78</v>
      </c>
      <c r="AF15" s="101">
        <v>1.81</v>
      </c>
      <c r="AG15" s="101">
        <v>1.85</v>
      </c>
      <c r="AH15" s="101">
        <v>1.88</v>
      </c>
      <c r="AI15" s="101">
        <v>1.92</v>
      </c>
      <c r="AJ15" s="102">
        <v>1.96</v>
      </c>
      <c r="AL15" s="662"/>
      <c r="AM15" s="666">
        <f>+AM13+10</f>
        <v>130</v>
      </c>
      <c r="AN15" s="86" t="str">
        <f>+AN13</f>
        <v>48-X</v>
      </c>
      <c r="AO15" s="100">
        <v>1.71</v>
      </c>
      <c r="AP15" s="101">
        <v>1.74</v>
      </c>
      <c r="AQ15" s="101">
        <v>1.78</v>
      </c>
      <c r="AR15" s="101">
        <v>1.81</v>
      </c>
      <c r="AS15" s="101">
        <v>1.85</v>
      </c>
      <c r="AT15" s="101">
        <v>1.88</v>
      </c>
      <c r="AU15" s="101">
        <v>1.92</v>
      </c>
      <c r="AV15" s="102">
        <v>1.96</v>
      </c>
    </row>
    <row r="16" spans="1:48" ht="15" thickBot="1">
      <c r="A16">
        <v>16</v>
      </c>
      <c r="B16" s="662"/>
      <c r="C16" s="667"/>
      <c r="D16" s="90" t="str">
        <f>+D14</f>
        <v>48-XL</v>
      </c>
      <c r="E16" s="100">
        <v>1.87</v>
      </c>
      <c r="F16" s="101">
        <v>1.9</v>
      </c>
      <c r="G16" s="101">
        <v>1.93</v>
      </c>
      <c r="H16" s="101">
        <v>1.96</v>
      </c>
      <c r="I16" s="101">
        <v>2</v>
      </c>
      <c r="J16" s="101">
        <v>2.0299999999999998</v>
      </c>
      <c r="K16" s="101">
        <v>2.06</v>
      </c>
      <c r="L16" s="102">
        <v>2.1</v>
      </c>
      <c r="N16" s="662"/>
      <c r="O16" s="667"/>
      <c r="P16" s="90" t="str">
        <f>+P14</f>
        <v>48-XL</v>
      </c>
      <c r="Q16" s="100">
        <v>1.87</v>
      </c>
      <c r="R16" s="101">
        <v>1.9</v>
      </c>
      <c r="S16" s="101">
        <v>1.93</v>
      </c>
      <c r="T16" s="101">
        <v>1.96</v>
      </c>
      <c r="U16" s="101">
        <v>2</v>
      </c>
      <c r="V16" s="101">
        <v>2.0299999999999998</v>
      </c>
      <c r="W16" s="101">
        <v>2.06</v>
      </c>
      <c r="X16" s="102">
        <v>2.1</v>
      </c>
      <c r="Z16" s="662"/>
      <c r="AA16" s="667"/>
      <c r="AB16" s="90" t="str">
        <f>+AB14</f>
        <v>48-XL</v>
      </c>
      <c r="AC16" s="100">
        <v>1.87</v>
      </c>
      <c r="AD16" s="101">
        <v>1.9</v>
      </c>
      <c r="AE16" s="101">
        <v>1.93</v>
      </c>
      <c r="AF16" s="101">
        <v>1.96</v>
      </c>
      <c r="AG16" s="101">
        <v>2</v>
      </c>
      <c r="AH16" s="101">
        <v>2.0299999999999998</v>
      </c>
      <c r="AI16" s="101">
        <v>2.06</v>
      </c>
      <c r="AJ16" s="102">
        <v>2.1</v>
      </c>
      <c r="AL16" s="662"/>
      <c r="AM16" s="667"/>
      <c r="AN16" s="90" t="str">
        <f>+AN14</f>
        <v>48-XL</v>
      </c>
      <c r="AO16" s="100">
        <v>1.87</v>
      </c>
      <c r="AP16" s="101">
        <v>1.9</v>
      </c>
      <c r="AQ16" s="101">
        <v>1.93</v>
      </c>
      <c r="AR16" s="101">
        <v>1.96</v>
      </c>
      <c r="AS16" s="101">
        <v>2</v>
      </c>
      <c r="AT16" s="101">
        <v>2.0299999999999998</v>
      </c>
      <c r="AU16" s="101">
        <v>2.06</v>
      </c>
      <c r="AV16" s="102">
        <v>2.1</v>
      </c>
    </row>
    <row r="17" spans="1:48">
      <c r="A17">
        <v>17</v>
      </c>
      <c r="B17" s="662"/>
      <c r="C17" s="664">
        <f>+C15+10</f>
        <v>140</v>
      </c>
      <c r="D17" s="78" t="s">
        <v>133</v>
      </c>
      <c r="E17" s="97">
        <v>1.63</v>
      </c>
      <c r="F17" s="98">
        <v>1.66</v>
      </c>
      <c r="G17" s="98">
        <v>1.69</v>
      </c>
      <c r="H17" s="98">
        <v>1.73</v>
      </c>
      <c r="I17" s="98">
        <v>1.76</v>
      </c>
      <c r="J17" s="98">
        <v>1.8</v>
      </c>
      <c r="K17" s="98">
        <v>1.83</v>
      </c>
      <c r="L17" s="99">
        <v>1.87</v>
      </c>
      <c r="N17" s="662"/>
      <c r="O17" s="664">
        <f>+O15+10</f>
        <v>140</v>
      </c>
      <c r="P17" s="78" t="s">
        <v>133</v>
      </c>
      <c r="Q17" s="97">
        <v>1.63</v>
      </c>
      <c r="R17" s="98">
        <v>1.66</v>
      </c>
      <c r="S17" s="98">
        <v>1.69</v>
      </c>
      <c r="T17" s="98">
        <v>1.73</v>
      </c>
      <c r="U17" s="98">
        <v>1.76</v>
      </c>
      <c r="V17" s="98">
        <v>1.8</v>
      </c>
      <c r="W17" s="98">
        <v>1.83</v>
      </c>
      <c r="X17" s="99">
        <v>1.87</v>
      </c>
      <c r="Z17" s="662"/>
      <c r="AA17" s="664">
        <f>+AA15+10</f>
        <v>140</v>
      </c>
      <c r="AB17" s="78" t="s">
        <v>133</v>
      </c>
      <c r="AC17" s="97">
        <v>1.63</v>
      </c>
      <c r="AD17" s="98">
        <v>1.66</v>
      </c>
      <c r="AE17" s="98">
        <v>1.69</v>
      </c>
      <c r="AF17" s="98">
        <v>1.73</v>
      </c>
      <c r="AG17" s="98">
        <v>1.76</v>
      </c>
      <c r="AH17" s="98">
        <v>1.8</v>
      </c>
      <c r="AI17" s="98">
        <v>1.83</v>
      </c>
      <c r="AJ17" s="99">
        <v>1.87</v>
      </c>
      <c r="AL17" s="662"/>
      <c r="AM17" s="664">
        <f>+AM15+10</f>
        <v>140</v>
      </c>
      <c r="AN17" s="78" t="s">
        <v>133</v>
      </c>
      <c r="AO17" s="97">
        <v>1.63</v>
      </c>
      <c r="AP17" s="98">
        <v>1.66</v>
      </c>
      <c r="AQ17" s="98">
        <v>1.69</v>
      </c>
      <c r="AR17" s="98">
        <v>1.73</v>
      </c>
      <c r="AS17" s="98">
        <v>1.76</v>
      </c>
      <c r="AT17" s="98">
        <v>1.8</v>
      </c>
      <c r="AU17" s="98">
        <v>1.83</v>
      </c>
      <c r="AV17" s="99">
        <v>1.87</v>
      </c>
    </row>
    <row r="18" spans="1:48" ht="15" thickBot="1">
      <c r="A18">
        <v>18</v>
      </c>
      <c r="B18" s="662"/>
      <c r="C18" s="665"/>
      <c r="D18" s="82" t="s">
        <v>136</v>
      </c>
      <c r="E18" s="97">
        <v>1.78</v>
      </c>
      <c r="F18" s="98">
        <v>1.81</v>
      </c>
      <c r="G18" s="98">
        <v>1.85</v>
      </c>
      <c r="H18" s="98">
        <v>1.88</v>
      </c>
      <c r="I18" s="98">
        <v>1.92</v>
      </c>
      <c r="J18" s="98">
        <v>1.95</v>
      </c>
      <c r="K18" s="98">
        <v>1.99</v>
      </c>
      <c r="L18" s="99">
        <v>2.0299999999999998</v>
      </c>
      <c r="N18" s="662"/>
      <c r="O18" s="665"/>
      <c r="P18" s="82" t="s">
        <v>136</v>
      </c>
      <c r="Q18" s="97">
        <v>1.78</v>
      </c>
      <c r="R18" s="98">
        <v>1.81</v>
      </c>
      <c r="S18" s="98">
        <v>1.85</v>
      </c>
      <c r="T18" s="98">
        <v>1.88</v>
      </c>
      <c r="U18" s="98">
        <v>1.92</v>
      </c>
      <c r="V18" s="98">
        <v>1.95</v>
      </c>
      <c r="W18" s="98">
        <v>1.99</v>
      </c>
      <c r="X18" s="99">
        <v>2.0299999999999998</v>
      </c>
      <c r="Z18" s="662"/>
      <c r="AA18" s="665"/>
      <c r="AB18" s="82" t="s">
        <v>136</v>
      </c>
      <c r="AC18" s="97">
        <v>1.78</v>
      </c>
      <c r="AD18" s="98">
        <v>1.81</v>
      </c>
      <c r="AE18" s="98">
        <v>1.85</v>
      </c>
      <c r="AF18" s="98">
        <v>1.88</v>
      </c>
      <c r="AG18" s="98">
        <v>1.92</v>
      </c>
      <c r="AH18" s="98">
        <v>1.95</v>
      </c>
      <c r="AI18" s="98">
        <v>1.99</v>
      </c>
      <c r="AJ18" s="99">
        <v>2.0299999999999998</v>
      </c>
      <c r="AL18" s="662"/>
      <c r="AM18" s="665"/>
      <c r="AN18" s="82" t="s">
        <v>136</v>
      </c>
      <c r="AO18" s="97">
        <v>1.78</v>
      </c>
      <c r="AP18" s="98">
        <v>1.81</v>
      </c>
      <c r="AQ18" s="98">
        <v>1.85</v>
      </c>
      <c r="AR18" s="98">
        <v>1.88</v>
      </c>
      <c r="AS18" s="98">
        <v>1.92</v>
      </c>
      <c r="AT18" s="98">
        <v>1.95</v>
      </c>
      <c r="AU18" s="98">
        <v>1.99</v>
      </c>
      <c r="AV18" s="99">
        <v>2.0299999999999998</v>
      </c>
    </row>
    <row r="19" spans="1:48">
      <c r="A19">
        <v>19</v>
      </c>
      <c r="B19" s="662"/>
      <c r="C19" s="666">
        <f>+C17+10</f>
        <v>150</v>
      </c>
      <c r="D19" s="86" t="str">
        <f>+D17</f>
        <v>48-X</v>
      </c>
      <c r="E19" s="100">
        <v>1.56</v>
      </c>
      <c r="F19" s="101">
        <v>1.59</v>
      </c>
      <c r="G19" s="101">
        <v>1.62</v>
      </c>
      <c r="H19" s="101">
        <v>1.65</v>
      </c>
      <c r="I19" s="101">
        <v>1.69</v>
      </c>
      <c r="J19" s="101">
        <v>1.72</v>
      </c>
      <c r="K19" s="101">
        <v>1.75</v>
      </c>
      <c r="L19" s="102">
        <v>1.79</v>
      </c>
      <c r="N19" s="662"/>
      <c r="O19" s="666">
        <f>+O17+10</f>
        <v>150</v>
      </c>
      <c r="P19" s="86" t="str">
        <f>+P17</f>
        <v>48-X</v>
      </c>
      <c r="Q19" s="100">
        <v>1.56</v>
      </c>
      <c r="R19" s="101">
        <v>1.59</v>
      </c>
      <c r="S19" s="101">
        <v>1.62</v>
      </c>
      <c r="T19" s="101">
        <v>1.65</v>
      </c>
      <c r="U19" s="101">
        <v>1.69</v>
      </c>
      <c r="V19" s="101">
        <v>1.72</v>
      </c>
      <c r="W19" s="101">
        <v>1.75</v>
      </c>
      <c r="X19" s="102">
        <v>1.79</v>
      </c>
      <c r="Z19" s="662"/>
      <c r="AA19" s="666">
        <f>+AA17+10</f>
        <v>150</v>
      </c>
      <c r="AB19" s="86" t="str">
        <f>+AB17</f>
        <v>48-X</v>
      </c>
      <c r="AC19" s="100">
        <v>1.56</v>
      </c>
      <c r="AD19" s="101">
        <v>1.59</v>
      </c>
      <c r="AE19" s="101">
        <v>1.62</v>
      </c>
      <c r="AF19" s="101">
        <v>1.65</v>
      </c>
      <c r="AG19" s="101">
        <v>1.69</v>
      </c>
      <c r="AH19" s="101">
        <v>1.72</v>
      </c>
      <c r="AI19" s="101">
        <v>1.75</v>
      </c>
      <c r="AJ19" s="102">
        <v>1.79</v>
      </c>
      <c r="AL19" s="662"/>
      <c r="AM19" s="666">
        <f>+AM17+10</f>
        <v>150</v>
      </c>
      <c r="AN19" s="86" t="str">
        <f>+AN17</f>
        <v>48-X</v>
      </c>
      <c r="AO19" s="100">
        <v>1.56</v>
      </c>
      <c r="AP19" s="101">
        <v>1.59</v>
      </c>
      <c r="AQ19" s="101">
        <v>1.62</v>
      </c>
      <c r="AR19" s="101">
        <v>1.65</v>
      </c>
      <c r="AS19" s="101">
        <v>1.69</v>
      </c>
      <c r="AT19" s="101">
        <v>1.72</v>
      </c>
      <c r="AU19" s="101">
        <v>1.75</v>
      </c>
      <c r="AV19" s="102">
        <v>1.79</v>
      </c>
    </row>
    <row r="20" spans="1:48" ht="15" thickBot="1">
      <c r="A20">
        <v>20</v>
      </c>
      <c r="B20" s="662"/>
      <c r="C20" s="667"/>
      <c r="D20" s="90" t="str">
        <f>+D18</f>
        <v>48-XL</v>
      </c>
      <c r="E20" s="100">
        <v>1.65</v>
      </c>
      <c r="F20" s="101">
        <v>1.69</v>
      </c>
      <c r="G20" s="101">
        <v>1.73</v>
      </c>
      <c r="H20" s="101">
        <v>1.78</v>
      </c>
      <c r="I20" s="101">
        <v>1.82</v>
      </c>
      <c r="J20" s="101">
        <v>1.87</v>
      </c>
      <c r="K20" s="101">
        <v>1.91</v>
      </c>
      <c r="L20" s="102">
        <v>1.96</v>
      </c>
      <c r="N20" s="662"/>
      <c r="O20" s="667"/>
      <c r="P20" s="90" t="str">
        <f>+P18</f>
        <v>48-XL</v>
      </c>
      <c r="Q20" s="100">
        <v>1.65</v>
      </c>
      <c r="R20" s="101">
        <v>1.69</v>
      </c>
      <c r="S20" s="101">
        <v>1.73</v>
      </c>
      <c r="T20" s="101">
        <v>1.78</v>
      </c>
      <c r="U20" s="101">
        <v>1.82</v>
      </c>
      <c r="V20" s="101">
        <v>1.87</v>
      </c>
      <c r="W20" s="101">
        <v>1.91</v>
      </c>
      <c r="X20" s="102">
        <v>1.96</v>
      </c>
      <c r="Z20" s="662"/>
      <c r="AA20" s="667"/>
      <c r="AB20" s="90" t="str">
        <f>+AB18</f>
        <v>48-XL</v>
      </c>
      <c r="AC20" s="100">
        <v>1.65</v>
      </c>
      <c r="AD20" s="101">
        <v>1.69</v>
      </c>
      <c r="AE20" s="101">
        <v>1.73</v>
      </c>
      <c r="AF20" s="101">
        <v>1.78</v>
      </c>
      <c r="AG20" s="101">
        <v>1.82</v>
      </c>
      <c r="AH20" s="101">
        <v>1.87</v>
      </c>
      <c r="AI20" s="101">
        <v>1.91</v>
      </c>
      <c r="AJ20" s="102">
        <v>1.96</v>
      </c>
      <c r="AL20" s="662"/>
      <c r="AM20" s="667"/>
      <c r="AN20" s="90" t="str">
        <f>+AN18</f>
        <v>48-XL</v>
      </c>
      <c r="AO20" s="100">
        <v>1.65</v>
      </c>
      <c r="AP20" s="101">
        <v>1.69</v>
      </c>
      <c r="AQ20" s="101">
        <v>1.73</v>
      </c>
      <c r="AR20" s="101">
        <v>1.78</v>
      </c>
      <c r="AS20" s="101">
        <v>1.82</v>
      </c>
      <c r="AT20" s="101">
        <v>1.87</v>
      </c>
      <c r="AU20" s="101">
        <v>1.91</v>
      </c>
      <c r="AV20" s="102">
        <v>1.96</v>
      </c>
    </row>
    <row r="21" spans="1:48">
      <c r="A21">
        <v>21</v>
      </c>
      <c r="B21" s="662"/>
      <c r="C21" s="664">
        <f>+C19+10</f>
        <v>160</v>
      </c>
      <c r="D21" s="78" t="s">
        <v>133</v>
      </c>
      <c r="E21" s="97">
        <v>1.45</v>
      </c>
      <c r="F21" s="98">
        <v>1.48</v>
      </c>
      <c r="G21" s="98">
        <v>1.52</v>
      </c>
      <c r="H21" s="98">
        <v>1.56</v>
      </c>
      <c r="I21" s="98">
        <v>1.6</v>
      </c>
      <c r="J21" s="98">
        <v>1.64</v>
      </c>
      <c r="K21" s="98">
        <v>1.68</v>
      </c>
      <c r="L21" s="99">
        <v>1.72</v>
      </c>
      <c r="N21" s="662"/>
      <c r="O21" s="664">
        <f>+O19+10</f>
        <v>160</v>
      </c>
      <c r="P21" s="78" t="s">
        <v>133</v>
      </c>
      <c r="Q21" s="97">
        <v>1.45</v>
      </c>
      <c r="R21" s="98">
        <v>1.48</v>
      </c>
      <c r="S21" s="98">
        <v>1.52</v>
      </c>
      <c r="T21" s="98">
        <v>1.56</v>
      </c>
      <c r="U21" s="98">
        <v>1.6</v>
      </c>
      <c r="V21" s="98">
        <v>1.64</v>
      </c>
      <c r="W21" s="98">
        <v>1.68</v>
      </c>
      <c r="X21" s="99">
        <v>1.72</v>
      </c>
      <c r="Z21" s="662"/>
      <c r="AA21" s="664">
        <f>+AA19+10</f>
        <v>160</v>
      </c>
      <c r="AB21" s="78" t="s">
        <v>133</v>
      </c>
      <c r="AC21" s="97">
        <v>1.45</v>
      </c>
      <c r="AD21" s="98">
        <v>1.48</v>
      </c>
      <c r="AE21" s="98">
        <v>1.52</v>
      </c>
      <c r="AF21" s="98">
        <v>1.56</v>
      </c>
      <c r="AG21" s="98">
        <v>1.6</v>
      </c>
      <c r="AH21" s="98">
        <v>1.64</v>
      </c>
      <c r="AI21" s="98">
        <v>1.68</v>
      </c>
      <c r="AJ21" s="99">
        <v>1.72</v>
      </c>
      <c r="AL21" s="662"/>
      <c r="AM21" s="664">
        <f>+AM19+10</f>
        <v>160</v>
      </c>
      <c r="AN21" s="78" t="s">
        <v>133</v>
      </c>
      <c r="AO21" s="97">
        <v>1.45</v>
      </c>
      <c r="AP21" s="98">
        <v>1.48</v>
      </c>
      <c r="AQ21" s="98">
        <v>1.52</v>
      </c>
      <c r="AR21" s="98">
        <v>1.56</v>
      </c>
      <c r="AS21" s="98">
        <v>1.6</v>
      </c>
      <c r="AT21" s="98">
        <v>1.64</v>
      </c>
      <c r="AU21" s="98">
        <v>1.68</v>
      </c>
      <c r="AV21" s="99">
        <v>1.72</v>
      </c>
    </row>
    <row r="22" spans="1:48" ht="15" thickBot="1">
      <c r="A22">
        <v>22</v>
      </c>
      <c r="B22" s="662"/>
      <c r="C22" s="665"/>
      <c r="D22" s="82" t="s">
        <v>136</v>
      </c>
      <c r="E22" s="97">
        <v>1.45</v>
      </c>
      <c r="F22" s="98">
        <v>1.51</v>
      </c>
      <c r="G22" s="98">
        <v>1.57</v>
      </c>
      <c r="H22" s="98">
        <v>1.63</v>
      </c>
      <c r="I22" s="98">
        <v>1.69</v>
      </c>
      <c r="J22" s="98">
        <v>1.75</v>
      </c>
      <c r="K22" s="98">
        <v>1.81</v>
      </c>
      <c r="L22" s="99">
        <v>1.88</v>
      </c>
      <c r="N22" s="662"/>
      <c r="O22" s="665"/>
      <c r="P22" s="82" t="s">
        <v>136</v>
      </c>
      <c r="Q22" s="97">
        <v>1.45</v>
      </c>
      <c r="R22" s="98">
        <v>1.51</v>
      </c>
      <c r="S22" s="98">
        <v>1.57</v>
      </c>
      <c r="T22" s="98">
        <v>1.63</v>
      </c>
      <c r="U22" s="98">
        <v>1.69</v>
      </c>
      <c r="V22" s="98">
        <v>1.75</v>
      </c>
      <c r="W22" s="98">
        <v>1.81</v>
      </c>
      <c r="X22" s="99">
        <v>1.88</v>
      </c>
      <c r="Z22" s="662"/>
      <c r="AA22" s="665"/>
      <c r="AB22" s="82" t="s">
        <v>136</v>
      </c>
      <c r="AC22" s="97">
        <v>1.45</v>
      </c>
      <c r="AD22" s="98">
        <v>1.51</v>
      </c>
      <c r="AE22" s="98">
        <v>1.57</v>
      </c>
      <c r="AF22" s="98">
        <v>1.63</v>
      </c>
      <c r="AG22" s="98">
        <v>1.69</v>
      </c>
      <c r="AH22" s="98">
        <v>1.75</v>
      </c>
      <c r="AI22" s="98">
        <v>1.81</v>
      </c>
      <c r="AJ22" s="99">
        <v>1.88</v>
      </c>
      <c r="AL22" s="662"/>
      <c r="AM22" s="665"/>
      <c r="AN22" s="82" t="s">
        <v>136</v>
      </c>
      <c r="AO22" s="97">
        <v>1.45</v>
      </c>
      <c r="AP22" s="98">
        <v>1.51</v>
      </c>
      <c r="AQ22" s="98">
        <v>1.57</v>
      </c>
      <c r="AR22" s="98">
        <v>1.63</v>
      </c>
      <c r="AS22" s="98">
        <v>1.69</v>
      </c>
      <c r="AT22" s="98">
        <v>1.75</v>
      </c>
      <c r="AU22" s="98">
        <v>1.81</v>
      </c>
      <c r="AV22" s="99">
        <v>1.88</v>
      </c>
    </row>
    <row r="23" spans="1:48">
      <c r="A23">
        <v>23</v>
      </c>
      <c r="B23" s="662"/>
      <c r="C23" s="666">
        <f>+C21+10</f>
        <v>170</v>
      </c>
      <c r="D23" s="86" t="str">
        <f>+D21</f>
        <v>48-X</v>
      </c>
      <c r="E23" s="100">
        <v>1.28</v>
      </c>
      <c r="F23" s="101">
        <v>1.33</v>
      </c>
      <c r="G23" s="101">
        <v>1.38</v>
      </c>
      <c r="H23" s="101">
        <v>1.43</v>
      </c>
      <c r="I23" s="101">
        <v>1.49</v>
      </c>
      <c r="J23" s="101">
        <v>1.54</v>
      </c>
      <c r="K23" s="101">
        <v>1.59</v>
      </c>
      <c r="L23" s="102">
        <v>1.65</v>
      </c>
      <c r="N23" s="662"/>
      <c r="O23" s="666">
        <f>+O21+10</f>
        <v>170</v>
      </c>
      <c r="P23" s="86" t="str">
        <f>+P21</f>
        <v>48-X</v>
      </c>
      <c r="Q23" s="100">
        <v>1.28</v>
      </c>
      <c r="R23" s="101">
        <v>1.33</v>
      </c>
      <c r="S23" s="101">
        <v>1.38</v>
      </c>
      <c r="T23" s="101">
        <v>1.43</v>
      </c>
      <c r="U23" s="101">
        <v>1.49</v>
      </c>
      <c r="V23" s="101">
        <v>1.54</v>
      </c>
      <c r="W23" s="101">
        <v>1.59</v>
      </c>
      <c r="X23" s="102">
        <v>1.65</v>
      </c>
      <c r="Z23" s="662"/>
      <c r="AA23" s="666">
        <f>+AA21+10</f>
        <v>170</v>
      </c>
      <c r="AB23" s="86" t="str">
        <f>+AB21</f>
        <v>48-X</v>
      </c>
      <c r="AC23" s="100">
        <v>1.28</v>
      </c>
      <c r="AD23" s="101">
        <v>1.33</v>
      </c>
      <c r="AE23" s="101">
        <v>1.38</v>
      </c>
      <c r="AF23" s="101">
        <v>1.43</v>
      </c>
      <c r="AG23" s="101">
        <v>1.49</v>
      </c>
      <c r="AH23" s="101">
        <v>1.54</v>
      </c>
      <c r="AI23" s="101">
        <v>1.59</v>
      </c>
      <c r="AJ23" s="102">
        <v>1.65</v>
      </c>
      <c r="AL23" s="662"/>
      <c r="AM23" s="666">
        <f>+AM21+10</f>
        <v>170</v>
      </c>
      <c r="AN23" s="86" t="str">
        <f>+AN21</f>
        <v>48-X</v>
      </c>
      <c r="AO23" s="100">
        <v>1.28</v>
      </c>
      <c r="AP23" s="101">
        <v>1.33</v>
      </c>
      <c r="AQ23" s="101">
        <v>1.38</v>
      </c>
      <c r="AR23" s="101">
        <v>1.43</v>
      </c>
      <c r="AS23" s="101">
        <v>1.49</v>
      </c>
      <c r="AT23" s="101">
        <v>1.54</v>
      </c>
      <c r="AU23" s="101">
        <v>1.59</v>
      </c>
      <c r="AV23" s="102">
        <v>1.65</v>
      </c>
    </row>
    <row r="24" spans="1:48" ht="15" thickBot="1">
      <c r="A24">
        <v>24</v>
      </c>
      <c r="B24" s="662"/>
      <c r="C24" s="667"/>
      <c r="D24" s="90" t="str">
        <f>+D22</f>
        <v>48-XL</v>
      </c>
      <c r="E24" s="100">
        <v>1.28</v>
      </c>
      <c r="F24" s="101">
        <v>1.35</v>
      </c>
      <c r="G24" s="101">
        <v>1.43</v>
      </c>
      <c r="H24" s="101">
        <v>1.5</v>
      </c>
      <c r="I24" s="101">
        <v>1.58</v>
      </c>
      <c r="J24" s="101">
        <v>1.65</v>
      </c>
      <c r="K24" s="101">
        <v>1.73</v>
      </c>
      <c r="L24" s="102">
        <v>1.81</v>
      </c>
      <c r="N24" s="662"/>
      <c r="O24" s="667"/>
      <c r="P24" s="90" t="str">
        <f>+P22</f>
        <v>48-XL</v>
      </c>
      <c r="Q24" s="100">
        <v>1.28</v>
      </c>
      <c r="R24" s="101">
        <v>1.35</v>
      </c>
      <c r="S24" s="101">
        <v>1.43</v>
      </c>
      <c r="T24" s="101">
        <v>1.5</v>
      </c>
      <c r="U24" s="101">
        <v>1.58</v>
      </c>
      <c r="V24" s="101">
        <v>1.65</v>
      </c>
      <c r="W24" s="101">
        <v>1.73</v>
      </c>
      <c r="X24" s="102">
        <v>1.81</v>
      </c>
      <c r="Z24" s="662"/>
      <c r="AA24" s="667"/>
      <c r="AB24" s="90" t="str">
        <f>+AB22</f>
        <v>48-XL</v>
      </c>
      <c r="AC24" s="100">
        <v>1.28</v>
      </c>
      <c r="AD24" s="101">
        <v>1.35</v>
      </c>
      <c r="AE24" s="101">
        <v>1.43</v>
      </c>
      <c r="AF24" s="101">
        <v>1.5</v>
      </c>
      <c r="AG24" s="101">
        <v>1.58</v>
      </c>
      <c r="AH24" s="101">
        <v>1.65</v>
      </c>
      <c r="AI24" s="101">
        <v>1.73</v>
      </c>
      <c r="AJ24" s="102">
        <v>1.81</v>
      </c>
      <c r="AL24" s="662"/>
      <c r="AM24" s="667"/>
      <c r="AN24" s="90" t="str">
        <f>+AN22</f>
        <v>48-XL</v>
      </c>
      <c r="AO24" s="100">
        <v>1.28</v>
      </c>
      <c r="AP24" s="101">
        <v>1.35</v>
      </c>
      <c r="AQ24" s="101">
        <v>1.43</v>
      </c>
      <c r="AR24" s="101">
        <v>1.5</v>
      </c>
      <c r="AS24" s="101">
        <v>1.58</v>
      </c>
      <c r="AT24" s="101">
        <v>1.65</v>
      </c>
      <c r="AU24" s="101">
        <v>1.73</v>
      </c>
      <c r="AV24" s="102">
        <v>1.81</v>
      </c>
    </row>
    <row r="25" spans="1:48">
      <c r="A25">
        <v>25</v>
      </c>
      <c r="B25" s="662"/>
      <c r="C25" s="664">
        <f>+C23+10</f>
        <v>180</v>
      </c>
      <c r="D25" s="78" t="s">
        <v>133</v>
      </c>
      <c r="E25" s="97">
        <v>1.1499999999999999</v>
      </c>
      <c r="F25" s="98">
        <v>1.21</v>
      </c>
      <c r="G25" s="98">
        <v>1.27</v>
      </c>
      <c r="H25" s="98">
        <v>1.33</v>
      </c>
      <c r="I25" s="98">
        <v>1.4</v>
      </c>
      <c r="J25" s="98">
        <v>1.46</v>
      </c>
      <c r="K25" s="98">
        <v>1.52</v>
      </c>
      <c r="L25" s="99">
        <v>1.59</v>
      </c>
      <c r="N25" s="662"/>
      <c r="O25" s="664">
        <f>+O23+10</f>
        <v>180</v>
      </c>
      <c r="P25" s="78" t="s">
        <v>133</v>
      </c>
      <c r="Q25" s="97">
        <v>1.1499999999999999</v>
      </c>
      <c r="R25" s="98">
        <v>1.21</v>
      </c>
      <c r="S25" s="98">
        <v>1.27</v>
      </c>
      <c r="T25" s="98">
        <v>1.33</v>
      </c>
      <c r="U25" s="98">
        <v>1.4</v>
      </c>
      <c r="V25" s="98">
        <v>1.46</v>
      </c>
      <c r="W25" s="98">
        <v>1.52</v>
      </c>
      <c r="X25" s="99">
        <v>1.59</v>
      </c>
      <c r="Z25" s="662"/>
      <c r="AA25" s="664">
        <f>+AA23+10</f>
        <v>180</v>
      </c>
      <c r="AB25" s="78" t="s">
        <v>133</v>
      </c>
      <c r="AC25" s="97">
        <v>1.1499999999999999</v>
      </c>
      <c r="AD25" s="98">
        <v>1.21</v>
      </c>
      <c r="AE25" s="98">
        <v>1.27</v>
      </c>
      <c r="AF25" s="98">
        <v>1.33</v>
      </c>
      <c r="AG25" s="98">
        <v>1.4</v>
      </c>
      <c r="AH25" s="98">
        <v>1.46</v>
      </c>
      <c r="AI25" s="98">
        <v>1.52</v>
      </c>
      <c r="AJ25" s="99">
        <v>1.59</v>
      </c>
      <c r="AL25" s="662"/>
      <c r="AM25" s="664">
        <f>+AM23+10</f>
        <v>180</v>
      </c>
      <c r="AN25" s="78" t="s">
        <v>133</v>
      </c>
      <c r="AO25" s="97">
        <v>1.1499999999999999</v>
      </c>
      <c r="AP25" s="98">
        <v>1.21</v>
      </c>
      <c r="AQ25" s="98">
        <v>1.27</v>
      </c>
      <c r="AR25" s="98">
        <v>1.33</v>
      </c>
      <c r="AS25" s="98">
        <v>1.4</v>
      </c>
      <c r="AT25" s="98">
        <v>1.46</v>
      </c>
      <c r="AU25" s="98">
        <v>1.52</v>
      </c>
      <c r="AV25" s="99">
        <v>1.59</v>
      </c>
    </row>
    <row r="26" spans="1:48" ht="15" thickBot="1">
      <c r="A26">
        <v>26</v>
      </c>
      <c r="B26" s="662"/>
      <c r="C26" s="665"/>
      <c r="D26" s="82" t="s">
        <v>136</v>
      </c>
      <c r="E26" s="97">
        <v>1.1499999999999999</v>
      </c>
      <c r="F26" s="98">
        <v>1.23</v>
      </c>
      <c r="G26" s="98">
        <v>1.31</v>
      </c>
      <c r="H26" s="98">
        <v>1.4</v>
      </c>
      <c r="I26" s="98">
        <v>1.48</v>
      </c>
      <c r="J26" s="98">
        <v>1.57</v>
      </c>
      <c r="K26" s="98">
        <v>1.65</v>
      </c>
      <c r="L26" s="99">
        <v>1.74</v>
      </c>
      <c r="N26" s="662"/>
      <c r="O26" s="665"/>
      <c r="P26" s="82" t="s">
        <v>136</v>
      </c>
      <c r="Q26" s="97">
        <v>1.1499999999999999</v>
      </c>
      <c r="R26" s="98">
        <v>1.23</v>
      </c>
      <c r="S26" s="98">
        <v>1.31</v>
      </c>
      <c r="T26" s="98">
        <v>1.4</v>
      </c>
      <c r="U26" s="98">
        <v>1.48</v>
      </c>
      <c r="V26" s="98">
        <v>1.57</v>
      </c>
      <c r="W26" s="98">
        <v>1.65</v>
      </c>
      <c r="X26" s="99">
        <v>1.74</v>
      </c>
      <c r="Z26" s="662"/>
      <c r="AA26" s="665"/>
      <c r="AB26" s="82" t="s">
        <v>136</v>
      </c>
      <c r="AC26" s="97">
        <v>1.1499999999999999</v>
      </c>
      <c r="AD26" s="98">
        <v>1.23</v>
      </c>
      <c r="AE26" s="98">
        <v>1.31</v>
      </c>
      <c r="AF26" s="98">
        <v>1.4</v>
      </c>
      <c r="AG26" s="98">
        <v>1.48</v>
      </c>
      <c r="AH26" s="98">
        <v>1.57</v>
      </c>
      <c r="AI26" s="98">
        <v>1.65</v>
      </c>
      <c r="AJ26" s="99">
        <v>1.74</v>
      </c>
      <c r="AL26" s="662"/>
      <c r="AM26" s="665"/>
      <c r="AN26" s="82" t="s">
        <v>136</v>
      </c>
      <c r="AO26" s="97">
        <v>1.1499999999999999</v>
      </c>
      <c r="AP26" s="98">
        <v>1.23</v>
      </c>
      <c r="AQ26" s="98">
        <v>1.31</v>
      </c>
      <c r="AR26" s="98">
        <v>1.4</v>
      </c>
      <c r="AS26" s="98">
        <v>1.48</v>
      </c>
      <c r="AT26" s="98">
        <v>1.57</v>
      </c>
      <c r="AU26" s="98">
        <v>1.65</v>
      </c>
      <c r="AV26" s="99">
        <v>1.74</v>
      </c>
    </row>
    <row r="27" spans="1:48">
      <c r="A27">
        <v>27</v>
      </c>
      <c r="B27" s="662"/>
      <c r="C27" s="666">
        <f>+C25+10</f>
        <v>190</v>
      </c>
      <c r="D27" s="86" t="str">
        <f>+D25</f>
        <v>48-X</v>
      </c>
      <c r="E27" s="100">
        <v>1.03</v>
      </c>
      <c r="F27" s="101">
        <v>1.1000000000000001</v>
      </c>
      <c r="G27" s="101">
        <v>1.17</v>
      </c>
      <c r="H27" s="101">
        <v>1.24</v>
      </c>
      <c r="I27" s="101">
        <v>1.31</v>
      </c>
      <c r="J27" s="101">
        <v>1.38</v>
      </c>
      <c r="K27" s="101">
        <v>1.45</v>
      </c>
      <c r="L27" s="102">
        <v>1.53</v>
      </c>
      <c r="N27" s="662"/>
      <c r="O27" s="666">
        <f>+O25+10</f>
        <v>190</v>
      </c>
      <c r="P27" s="86" t="str">
        <f>+P25</f>
        <v>48-X</v>
      </c>
      <c r="Q27" s="100">
        <v>1.03</v>
      </c>
      <c r="R27" s="101">
        <v>1.1000000000000001</v>
      </c>
      <c r="S27" s="101">
        <v>1.17</v>
      </c>
      <c r="T27" s="101">
        <v>1.24</v>
      </c>
      <c r="U27" s="101">
        <v>1.31</v>
      </c>
      <c r="V27" s="101">
        <v>1.38</v>
      </c>
      <c r="W27" s="101">
        <v>1.45</v>
      </c>
      <c r="X27" s="102">
        <v>1.53</v>
      </c>
      <c r="Z27" s="662"/>
      <c r="AA27" s="666">
        <f>+AA25+10</f>
        <v>190</v>
      </c>
      <c r="AB27" s="86" t="str">
        <f>+AB25</f>
        <v>48-X</v>
      </c>
      <c r="AC27" s="100">
        <v>1.03</v>
      </c>
      <c r="AD27" s="101">
        <v>1.1000000000000001</v>
      </c>
      <c r="AE27" s="101">
        <v>1.17</v>
      </c>
      <c r="AF27" s="101">
        <v>1.24</v>
      </c>
      <c r="AG27" s="101">
        <v>1.31</v>
      </c>
      <c r="AH27" s="101">
        <v>1.38</v>
      </c>
      <c r="AI27" s="101">
        <v>1.45</v>
      </c>
      <c r="AJ27" s="102">
        <v>1.53</v>
      </c>
      <c r="AL27" s="662"/>
      <c r="AM27" s="666">
        <f>+AM25+10</f>
        <v>190</v>
      </c>
      <c r="AN27" s="86" t="str">
        <f>+AN25</f>
        <v>48-X</v>
      </c>
      <c r="AO27" s="100">
        <v>1.03</v>
      </c>
      <c r="AP27" s="101">
        <v>1.1000000000000001</v>
      </c>
      <c r="AQ27" s="101">
        <v>1.17</v>
      </c>
      <c r="AR27" s="101">
        <v>1.24</v>
      </c>
      <c r="AS27" s="101">
        <v>1.31</v>
      </c>
      <c r="AT27" s="101">
        <v>1.38</v>
      </c>
      <c r="AU27" s="101">
        <v>1.45</v>
      </c>
      <c r="AV27" s="102">
        <v>1.53</v>
      </c>
    </row>
    <row r="28" spans="1:48" ht="15" thickBot="1">
      <c r="A28">
        <v>28</v>
      </c>
      <c r="B28" s="662"/>
      <c r="C28" s="667"/>
      <c r="D28" s="90" t="str">
        <f>+D26</f>
        <v>48-XL</v>
      </c>
      <c r="E28" s="100">
        <v>1.03</v>
      </c>
      <c r="F28" s="101">
        <v>1.1000000000000001</v>
      </c>
      <c r="G28" s="101">
        <v>1.18</v>
      </c>
      <c r="H28" s="101">
        <v>1.25</v>
      </c>
      <c r="I28" s="101">
        <v>1.33</v>
      </c>
      <c r="J28" s="101">
        <v>1.4</v>
      </c>
      <c r="K28" s="101">
        <v>1.48</v>
      </c>
      <c r="L28" s="102">
        <v>1.56</v>
      </c>
      <c r="N28" s="662"/>
      <c r="O28" s="667"/>
      <c r="P28" s="90" t="str">
        <f>+P26</f>
        <v>48-XL</v>
      </c>
      <c r="Q28" s="100">
        <v>1.03</v>
      </c>
      <c r="R28" s="101">
        <v>1.1000000000000001</v>
      </c>
      <c r="S28" s="101">
        <v>1.18</v>
      </c>
      <c r="T28" s="101">
        <v>1.25</v>
      </c>
      <c r="U28" s="101">
        <v>1.33</v>
      </c>
      <c r="V28" s="101">
        <v>1.4</v>
      </c>
      <c r="W28" s="101">
        <v>1.48</v>
      </c>
      <c r="X28" s="102">
        <v>1.56</v>
      </c>
      <c r="Z28" s="662"/>
      <c r="AA28" s="667"/>
      <c r="AB28" s="90" t="str">
        <f>+AB26</f>
        <v>48-XL</v>
      </c>
      <c r="AC28" s="100">
        <v>1.03</v>
      </c>
      <c r="AD28" s="101">
        <v>1.1000000000000001</v>
      </c>
      <c r="AE28" s="101">
        <v>1.18</v>
      </c>
      <c r="AF28" s="101">
        <v>1.25</v>
      </c>
      <c r="AG28" s="101">
        <v>1.33</v>
      </c>
      <c r="AH28" s="101">
        <v>1.4</v>
      </c>
      <c r="AI28" s="101">
        <v>1.48</v>
      </c>
      <c r="AJ28" s="102">
        <v>1.56</v>
      </c>
      <c r="AL28" s="662"/>
      <c r="AM28" s="667"/>
      <c r="AN28" s="90" t="str">
        <f>+AN26</f>
        <v>48-XL</v>
      </c>
      <c r="AO28" s="100">
        <v>1.03</v>
      </c>
      <c r="AP28" s="101">
        <v>1.1000000000000001</v>
      </c>
      <c r="AQ28" s="101">
        <v>1.18</v>
      </c>
      <c r="AR28" s="101">
        <v>1.25</v>
      </c>
      <c r="AS28" s="101">
        <v>1.33</v>
      </c>
      <c r="AT28" s="101">
        <v>1.4</v>
      </c>
      <c r="AU28" s="101">
        <v>1.48</v>
      </c>
      <c r="AV28" s="102">
        <v>1.56</v>
      </c>
    </row>
    <row r="29" spans="1:48">
      <c r="A29">
        <v>29</v>
      </c>
      <c r="B29" s="662"/>
      <c r="C29" s="664">
        <f>+C27+10</f>
        <v>200</v>
      </c>
      <c r="D29" s="78" t="s">
        <v>133</v>
      </c>
      <c r="E29" s="97">
        <v>0.94</v>
      </c>
      <c r="F29" s="98">
        <v>1</v>
      </c>
      <c r="G29" s="98">
        <v>1.07</v>
      </c>
      <c r="H29" s="98">
        <v>1.1399999999999999</v>
      </c>
      <c r="I29" s="98">
        <v>1.2</v>
      </c>
      <c r="J29" s="98">
        <v>1.27</v>
      </c>
      <c r="K29" s="98">
        <v>1.34</v>
      </c>
      <c r="L29" s="99">
        <v>1.41</v>
      </c>
      <c r="N29" s="662"/>
      <c r="O29" s="664">
        <f>+O27+10</f>
        <v>200</v>
      </c>
      <c r="P29" s="78" t="s">
        <v>133</v>
      </c>
      <c r="Q29" s="97">
        <v>0.94</v>
      </c>
      <c r="R29" s="98">
        <v>1</v>
      </c>
      <c r="S29" s="98">
        <v>1.07</v>
      </c>
      <c r="T29" s="98">
        <v>1.1399999999999999</v>
      </c>
      <c r="U29" s="98">
        <v>1.2</v>
      </c>
      <c r="V29" s="98">
        <v>1.27</v>
      </c>
      <c r="W29" s="98">
        <v>1.34</v>
      </c>
      <c r="X29" s="99">
        <v>1.41</v>
      </c>
      <c r="Z29" s="662"/>
      <c r="AA29" s="664">
        <f>+AA27+10</f>
        <v>200</v>
      </c>
      <c r="AB29" s="78" t="s">
        <v>133</v>
      </c>
      <c r="AC29" s="97">
        <v>0.94</v>
      </c>
      <c r="AD29" s="98">
        <v>1</v>
      </c>
      <c r="AE29" s="98">
        <v>1.07</v>
      </c>
      <c r="AF29" s="98">
        <v>1.1399999999999999</v>
      </c>
      <c r="AG29" s="98">
        <v>1.2</v>
      </c>
      <c r="AH29" s="98">
        <v>1.27</v>
      </c>
      <c r="AI29" s="98">
        <v>1.34</v>
      </c>
      <c r="AJ29" s="99">
        <v>1.41</v>
      </c>
      <c r="AL29" s="662"/>
      <c r="AM29" s="664">
        <f>+AM27+10</f>
        <v>200</v>
      </c>
      <c r="AN29" s="78" t="s">
        <v>133</v>
      </c>
      <c r="AO29" s="97">
        <v>0.94</v>
      </c>
      <c r="AP29" s="98">
        <v>1</v>
      </c>
      <c r="AQ29" s="98">
        <v>1.07</v>
      </c>
      <c r="AR29" s="98">
        <v>1.1399999999999999</v>
      </c>
      <c r="AS29" s="98">
        <v>1.2</v>
      </c>
      <c r="AT29" s="98">
        <v>1.27</v>
      </c>
      <c r="AU29" s="98">
        <v>1.34</v>
      </c>
      <c r="AV29" s="99">
        <v>1.41</v>
      </c>
    </row>
    <row r="30" spans="1:48" ht="15" thickBot="1">
      <c r="A30">
        <v>30</v>
      </c>
      <c r="B30" s="663"/>
      <c r="C30" s="665"/>
      <c r="D30" s="82" t="s">
        <v>136</v>
      </c>
      <c r="E30" s="190">
        <v>0.94</v>
      </c>
      <c r="F30" s="188">
        <v>1</v>
      </c>
      <c r="G30" s="188">
        <v>1.07</v>
      </c>
      <c r="H30" s="188">
        <v>1.1399999999999999</v>
      </c>
      <c r="I30" s="188">
        <v>1.2</v>
      </c>
      <c r="J30" s="188">
        <v>1.27</v>
      </c>
      <c r="K30" s="188">
        <v>1.34</v>
      </c>
      <c r="L30" s="187">
        <v>1.41</v>
      </c>
      <c r="N30" s="663"/>
      <c r="O30" s="665"/>
      <c r="P30" s="82" t="s">
        <v>136</v>
      </c>
      <c r="Q30" s="190">
        <v>0.94</v>
      </c>
      <c r="R30" s="188">
        <v>1</v>
      </c>
      <c r="S30" s="188">
        <v>1.07</v>
      </c>
      <c r="T30" s="188">
        <v>1.1399999999999999</v>
      </c>
      <c r="U30" s="188">
        <v>1.2</v>
      </c>
      <c r="V30" s="188">
        <v>1.27</v>
      </c>
      <c r="W30" s="188">
        <v>1.34</v>
      </c>
      <c r="X30" s="187">
        <v>1.41</v>
      </c>
      <c r="Z30" s="663"/>
      <c r="AA30" s="665"/>
      <c r="AB30" s="82" t="s">
        <v>136</v>
      </c>
      <c r="AC30" s="190">
        <v>0.94</v>
      </c>
      <c r="AD30" s="188">
        <v>1</v>
      </c>
      <c r="AE30" s="188">
        <v>1.07</v>
      </c>
      <c r="AF30" s="188">
        <v>1.1399999999999999</v>
      </c>
      <c r="AG30" s="188">
        <v>1.2</v>
      </c>
      <c r="AH30" s="188">
        <v>1.27</v>
      </c>
      <c r="AI30" s="188">
        <v>1.34</v>
      </c>
      <c r="AJ30" s="187">
        <v>1.41</v>
      </c>
      <c r="AL30" s="663"/>
      <c r="AM30" s="665"/>
      <c r="AN30" s="82" t="s">
        <v>136</v>
      </c>
      <c r="AO30" s="190">
        <v>0.94</v>
      </c>
      <c r="AP30" s="188">
        <v>1</v>
      </c>
      <c r="AQ30" s="188">
        <v>1.07</v>
      </c>
      <c r="AR30" s="188">
        <v>1.1399999999999999</v>
      </c>
      <c r="AS30" s="188">
        <v>1.2</v>
      </c>
      <c r="AT30" s="188">
        <v>1.27</v>
      </c>
      <c r="AU30" s="188">
        <v>1.34</v>
      </c>
      <c r="AV30" s="187">
        <v>1.41</v>
      </c>
    </row>
    <row r="31" spans="1:48">
      <c r="A31">
        <v>31</v>
      </c>
    </row>
    <row r="32" spans="1:48">
      <c r="A32">
        <v>32</v>
      </c>
    </row>
    <row r="33" spans="1:48">
      <c r="A33">
        <v>33</v>
      </c>
    </row>
    <row r="34" spans="1:48">
      <c r="A34">
        <v>34</v>
      </c>
    </row>
    <row r="35" spans="1:48">
      <c r="A35">
        <v>35</v>
      </c>
    </row>
    <row r="36" spans="1:48">
      <c r="A36">
        <v>36</v>
      </c>
    </row>
    <row r="37" spans="1:48" ht="15" thickBot="1">
      <c r="A37">
        <v>37</v>
      </c>
    </row>
    <row r="38" spans="1:48" ht="18.600000000000001" thickBot="1">
      <c r="A38">
        <v>38</v>
      </c>
      <c r="B38" s="649" t="s">
        <v>1112</v>
      </c>
      <c r="C38" s="650"/>
      <c r="D38" s="651"/>
      <c r="E38" s="649" t="s">
        <v>1150</v>
      </c>
      <c r="F38" s="650"/>
      <c r="G38" s="650"/>
      <c r="H38" s="650"/>
      <c r="I38" s="650"/>
      <c r="J38" s="650"/>
      <c r="K38" s="650"/>
      <c r="L38" s="651"/>
      <c r="N38" s="649" t="s">
        <v>1114</v>
      </c>
      <c r="O38" s="650"/>
      <c r="P38" s="651"/>
      <c r="Q38" s="649" t="s">
        <v>1150</v>
      </c>
      <c r="R38" s="650"/>
      <c r="S38" s="650"/>
      <c r="T38" s="650"/>
      <c r="U38" s="650"/>
      <c r="V38" s="650"/>
      <c r="W38" s="650"/>
      <c r="X38" s="651"/>
      <c r="Z38" s="649" t="s">
        <v>1115</v>
      </c>
      <c r="AA38" s="650"/>
      <c r="AB38" s="651"/>
      <c r="AC38" s="649" t="s">
        <v>1150</v>
      </c>
      <c r="AD38" s="650"/>
      <c r="AE38" s="650"/>
      <c r="AF38" s="650"/>
      <c r="AG38" s="650"/>
      <c r="AH38" s="650"/>
      <c r="AI38" s="650"/>
      <c r="AJ38" s="651"/>
      <c r="AL38" s="649" t="s">
        <v>1116</v>
      </c>
      <c r="AM38" s="650"/>
      <c r="AN38" s="651"/>
      <c r="AO38" s="649" t="s">
        <v>1150</v>
      </c>
      <c r="AP38" s="650"/>
      <c r="AQ38" s="650"/>
      <c r="AR38" s="650"/>
      <c r="AS38" s="650"/>
      <c r="AT38" s="650"/>
      <c r="AU38" s="650"/>
      <c r="AV38" s="651"/>
    </row>
    <row r="39" spans="1:48" ht="15.75" customHeight="1">
      <c r="A39">
        <v>39</v>
      </c>
      <c r="B39" s="652" t="s">
        <v>1117</v>
      </c>
      <c r="C39" s="652" t="s">
        <v>634</v>
      </c>
      <c r="D39" s="669" t="s">
        <v>1119</v>
      </c>
      <c r="E39" s="654" t="s">
        <v>1120</v>
      </c>
      <c r="F39" s="655"/>
      <c r="G39" s="655"/>
      <c r="H39" s="655"/>
      <c r="I39" s="655"/>
      <c r="J39" s="655"/>
      <c r="K39" s="655"/>
      <c r="L39" s="656"/>
      <c r="N39" s="652" t="s">
        <v>1117</v>
      </c>
      <c r="O39" s="652" t="s">
        <v>634</v>
      </c>
      <c r="P39" s="669" t="s">
        <v>1119</v>
      </c>
      <c r="Q39" s="654" t="s">
        <v>1120</v>
      </c>
      <c r="R39" s="655"/>
      <c r="S39" s="655"/>
      <c r="T39" s="655"/>
      <c r="U39" s="655"/>
      <c r="V39" s="655"/>
      <c r="W39" s="655"/>
      <c r="X39" s="656"/>
      <c r="Z39" s="652" t="s">
        <v>1117</v>
      </c>
      <c r="AA39" s="652" t="s">
        <v>634</v>
      </c>
      <c r="AB39" s="669" t="s">
        <v>1119</v>
      </c>
      <c r="AC39" s="654" t="s">
        <v>1120</v>
      </c>
      <c r="AD39" s="655"/>
      <c r="AE39" s="655"/>
      <c r="AF39" s="655"/>
      <c r="AG39" s="655"/>
      <c r="AH39" s="655"/>
      <c r="AI39" s="655"/>
      <c r="AJ39" s="656"/>
      <c r="AL39" s="652" t="s">
        <v>1117</v>
      </c>
      <c r="AM39" s="652" t="s">
        <v>634</v>
      </c>
      <c r="AN39" s="669" t="s">
        <v>1119</v>
      </c>
      <c r="AO39" s="654" t="s">
        <v>1120</v>
      </c>
      <c r="AP39" s="655"/>
      <c r="AQ39" s="655"/>
      <c r="AR39" s="655"/>
      <c r="AS39" s="655"/>
      <c r="AT39" s="655"/>
      <c r="AU39" s="655"/>
      <c r="AV39" s="656"/>
    </row>
    <row r="40" spans="1:48" ht="15" customHeight="1" thickBot="1">
      <c r="A40">
        <v>40</v>
      </c>
      <c r="B40" s="668"/>
      <c r="C40" s="668"/>
      <c r="D40" s="670"/>
      <c r="E40" s="672"/>
      <c r="F40" s="673"/>
      <c r="G40" s="673"/>
      <c r="H40" s="673"/>
      <c r="I40" s="673"/>
      <c r="J40" s="673"/>
      <c r="K40" s="673"/>
      <c r="L40" s="674"/>
      <c r="N40" s="668"/>
      <c r="O40" s="668"/>
      <c r="P40" s="670"/>
      <c r="Q40" s="672"/>
      <c r="R40" s="673"/>
      <c r="S40" s="673"/>
      <c r="T40" s="673"/>
      <c r="U40" s="673"/>
      <c r="V40" s="673"/>
      <c r="W40" s="673"/>
      <c r="X40" s="674"/>
      <c r="Z40" s="668"/>
      <c r="AA40" s="668"/>
      <c r="AB40" s="670"/>
      <c r="AC40" s="672"/>
      <c r="AD40" s="673"/>
      <c r="AE40" s="673"/>
      <c r="AF40" s="673"/>
      <c r="AG40" s="673"/>
      <c r="AH40" s="673"/>
      <c r="AI40" s="673"/>
      <c r="AJ40" s="674"/>
      <c r="AL40" s="668"/>
      <c r="AM40" s="668"/>
      <c r="AN40" s="670"/>
      <c r="AO40" s="672"/>
      <c r="AP40" s="673"/>
      <c r="AQ40" s="673"/>
      <c r="AR40" s="673"/>
      <c r="AS40" s="673"/>
      <c r="AT40" s="673"/>
      <c r="AU40" s="673"/>
      <c r="AV40" s="674"/>
    </row>
    <row r="41" spans="1:48" ht="15" thickBot="1">
      <c r="A41">
        <v>41</v>
      </c>
      <c r="B41" s="653"/>
      <c r="C41" s="653"/>
      <c r="D41" s="671"/>
      <c r="E41" s="75">
        <v>0</v>
      </c>
      <c r="F41" s="76">
        <v>500</v>
      </c>
      <c r="G41" s="76">
        <v>1000</v>
      </c>
      <c r="H41" s="76">
        <v>1500</v>
      </c>
      <c r="I41" s="76">
        <v>2000</v>
      </c>
      <c r="J41" s="76">
        <v>2500</v>
      </c>
      <c r="K41" s="76">
        <v>3000</v>
      </c>
      <c r="L41" s="77">
        <v>3500</v>
      </c>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L41" s="653"/>
      <c r="AM41" s="653"/>
      <c r="AN41" s="671"/>
      <c r="AO41" s="75">
        <v>0</v>
      </c>
      <c r="AP41" s="76">
        <v>500</v>
      </c>
      <c r="AQ41" s="76">
        <v>1000</v>
      </c>
      <c r="AR41" s="76">
        <v>1500</v>
      </c>
      <c r="AS41" s="76">
        <v>2000</v>
      </c>
      <c r="AT41" s="76">
        <v>2500</v>
      </c>
      <c r="AU41" s="76">
        <v>3000</v>
      </c>
      <c r="AV41" s="77">
        <v>3500</v>
      </c>
    </row>
    <row r="42" spans="1:48" ht="15" customHeight="1">
      <c r="A42">
        <v>42</v>
      </c>
      <c r="B42" s="661" t="s">
        <v>1135</v>
      </c>
      <c r="C42" s="664">
        <v>100</v>
      </c>
      <c r="D42" s="78" t="s">
        <v>133</v>
      </c>
      <c r="E42" s="79">
        <v>187</v>
      </c>
      <c r="F42" s="80">
        <v>181</v>
      </c>
      <c r="G42" s="80">
        <v>175</v>
      </c>
      <c r="H42" s="80">
        <v>169</v>
      </c>
      <c r="I42" s="80">
        <v>163</v>
      </c>
      <c r="J42" s="80">
        <v>157</v>
      </c>
      <c r="K42" s="80">
        <v>151</v>
      </c>
      <c r="L42" s="81">
        <v>145</v>
      </c>
      <c r="N42" s="661" t="s">
        <v>1135</v>
      </c>
      <c r="O42" s="664">
        <v>100</v>
      </c>
      <c r="P42" s="78" t="s">
        <v>133</v>
      </c>
      <c r="Q42" s="79">
        <v>187</v>
      </c>
      <c r="R42" s="80">
        <v>181</v>
      </c>
      <c r="S42" s="80">
        <v>175</v>
      </c>
      <c r="T42" s="80">
        <v>169</v>
      </c>
      <c r="U42" s="80">
        <v>163</v>
      </c>
      <c r="V42" s="80">
        <v>157</v>
      </c>
      <c r="W42" s="80">
        <v>151</v>
      </c>
      <c r="X42" s="81">
        <v>145</v>
      </c>
      <c r="Z42" s="661" t="s">
        <v>1135</v>
      </c>
      <c r="AA42" s="664">
        <v>100</v>
      </c>
      <c r="AB42" s="78" t="s">
        <v>133</v>
      </c>
      <c r="AC42" s="79">
        <v>187</v>
      </c>
      <c r="AD42" s="80">
        <v>181</v>
      </c>
      <c r="AE42" s="80">
        <v>175</v>
      </c>
      <c r="AF42" s="80">
        <v>169</v>
      </c>
      <c r="AG42" s="80">
        <v>163</v>
      </c>
      <c r="AH42" s="80">
        <v>157</v>
      </c>
      <c r="AI42" s="80">
        <v>151</v>
      </c>
      <c r="AJ42" s="81">
        <v>145</v>
      </c>
      <c r="AL42" s="661" t="s">
        <v>1135</v>
      </c>
      <c r="AM42" s="664">
        <v>100</v>
      </c>
      <c r="AN42" s="78" t="s">
        <v>133</v>
      </c>
      <c r="AO42" s="79">
        <v>187</v>
      </c>
      <c r="AP42" s="80">
        <v>180</v>
      </c>
      <c r="AQ42" s="80">
        <v>174</v>
      </c>
      <c r="AR42" s="80">
        <v>168</v>
      </c>
      <c r="AS42" s="80">
        <v>161</v>
      </c>
      <c r="AT42" s="80">
        <v>155</v>
      </c>
      <c r="AU42" s="80">
        <v>149</v>
      </c>
      <c r="AV42" s="81">
        <v>143</v>
      </c>
    </row>
    <row r="43" spans="1:48" ht="15" thickBot="1">
      <c r="A43">
        <v>43</v>
      </c>
      <c r="B43" s="662"/>
      <c r="C43" s="665"/>
      <c r="D43" s="82" t="s">
        <v>136</v>
      </c>
      <c r="E43" s="83">
        <v>196</v>
      </c>
      <c r="F43" s="84">
        <v>189</v>
      </c>
      <c r="G43" s="84">
        <v>182</v>
      </c>
      <c r="H43" s="84">
        <v>175</v>
      </c>
      <c r="I43" s="84">
        <v>169</v>
      </c>
      <c r="J43" s="84">
        <v>162</v>
      </c>
      <c r="K43" s="84">
        <v>155</v>
      </c>
      <c r="L43" s="85">
        <v>149</v>
      </c>
      <c r="N43" s="662"/>
      <c r="O43" s="665"/>
      <c r="P43" s="82" t="s">
        <v>136</v>
      </c>
      <c r="Q43" s="83">
        <v>196</v>
      </c>
      <c r="R43" s="84">
        <v>189</v>
      </c>
      <c r="S43" s="84">
        <v>182</v>
      </c>
      <c r="T43" s="84">
        <v>175</v>
      </c>
      <c r="U43" s="84">
        <v>169</v>
      </c>
      <c r="V43" s="84">
        <v>162</v>
      </c>
      <c r="W43" s="84">
        <v>155</v>
      </c>
      <c r="X43" s="85">
        <v>149</v>
      </c>
      <c r="Z43" s="662"/>
      <c r="AA43" s="665"/>
      <c r="AB43" s="82" t="s">
        <v>136</v>
      </c>
      <c r="AC43" s="83">
        <v>196</v>
      </c>
      <c r="AD43" s="84">
        <v>189</v>
      </c>
      <c r="AE43" s="84">
        <v>182</v>
      </c>
      <c r="AF43" s="84">
        <v>175</v>
      </c>
      <c r="AG43" s="84">
        <v>169</v>
      </c>
      <c r="AH43" s="84">
        <v>162</v>
      </c>
      <c r="AI43" s="84">
        <v>155</v>
      </c>
      <c r="AJ43" s="85">
        <v>149</v>
      </c>
      <c r="AL43" s="662"/>
      <c r="AM43" s="665"/>
      <c r="AN43" s="82" t="s">
        <v>136</v>
      </c>
      <c r="AO43" s="83">
        <v>196</v>
      </c>
      <c r="AP43" s="84">
        <v>187</v>
      </c>
      <c r="AQ43" s="84">
        <v>179</v>
      </c>
      <c r="AR43" s="84">
        <v>171</v>
      </c>
      <c r="AS43" s="84">
        <v>162</v>
      </c>
      <c r="AT43" s="84">
        <v>154</v>
      </c>
      <c r="AU43" s="84">
        <v>146</v>
      </c>
      <c r="AV43" s="85">
        <v>138</v>
      </c>
    </row>
    <row r="44" spans="1:48">
      <c r="A44">
        <v>44</v>
      </c>
      <c r="B44" s="662"/>
      <c r="C44" s="666">
        <v>110</v>
      </c>
      <c r="D44" s="86" t="str">
        <f>+D42</f>
        <v>48-X</v>
      </c>
      <c r="E44" s="87">
        <v>209</v>
      </c>
      <c r="F44" s="88">
        <v>202</v>
      </c>
      <c r="G44" s="88">
        <v>196</v>
      </c>
      <c r="H44" s="88">
        <v>189</v>
      </c>
      <c r="I44" s="88">
        <v>183</v>
      </c>
      <c r="J44" s="88">
        <v>176</v>
      </c>
      <c r="K44" s="88">
        <v>170</v>
      </c>
      <c r="L44" s="89">
        <v>164</v>
      </c>
      <c r="N44" s="662"/>
      <c r="O44" s="666">
        <v>110</v>
      </c>
      <c r="P44" s="86" t="str">
        <f>+P42</f>
        <v>48-X</v>
      </c>
      <c r="Q44" s="87">
        <v>209</v>
      </c>
      <c r="R44" s="88">
        <v>202</v>
      </c>
      <c r="S44" s="88">
        <v>196</v>
      </c>
      <c r="T44" s="88">
        <v>189</v>
      </c>
      <c r="U44" s="88">
        <v>183</v>
      </c>
      <c r="V44" s="88">
        <v>176</v>
      </c>
      <c r="W44" s="88">
        <v>170</v>
      </c>
      <c r="X44" s="89">
        <v>164</v>
      </c>
      <c r="Z44" s="662"/>
      <c r="AA44" s="666">
        <v>110</v>
      </c>
      <c r="AB44" s="86" t="str">
        <f>+AB42</f>
        <v>48-X</v>
      </c>
      <c r="AC44" s="87">
        <v>209</v>
      </c>
      <c r="AD44" s="88">
        <v>202</v>
      </c>
      <c r="AE44" s="88">
        <v>196</v>
      </c>
      <c r="AF44" s="88">
        <v>189</v>
      </c>
      <c r="AG44" s="88">
        <v>183</v>
      </c>
      <c r="AH44" s="88">
        <v>176</v>
      </c>
      <c r="AI44" s="88">
        <v>170</v>
      </c>
      <c r="AJ44" s="89">
        <v>164</v>
      </c>
      <c r="AL44" s="662"/>
      <c r="AM44" s="666">
        <v>110</v>
      </c>
      <c r="AN44" s="86" t="str">
        <f>+AN42</f>
        <v>48-X</v>
      </c>
      <c r="AO44" s="87">
        <v>209</v>
      </c>
      <c r="AP44" s="88">
        <v>202</v>
      </c>
      <c r="AQ44" s="88">
        <v>196</v>
      </c>
      <c r="AR44" s="88">
        <v>189</v>
      </c>
      <c r="AS44" s="88">
        <v>183</v>
      </c>
      <c r="AT44" s="88">
        <v>176</v>
      </c>
      <c r="AU44" s="88">
        <v>170</v>
      </c>
      <c r="AV44" s="89">
        <v>164</v>
      </c>
    </row>
    <row r="45" spans="1:48" ht="15" thickBot="1">
      <c r="A45">
        <v>45</v>
      </c>
      <c r="B45" s="662"/>
      <c r="C45" s="667"/>
      <c r="D45" s="90" t="str">
        <f>+D43</f>
        <v>48-XL</v>
      </c>
      <c r="E45" s="87">
        <v>223</v>
      </c>
      <c r="F45" s="88">
        <v>215</v>
      </c>
      <c r="G45" s="88">
        <v>207</v>
      </c>
      <c r="H45" s="88">
        <v>199</v>
      </c>
      <c r="I45" s="88">
        <v>191</v>
      </c>
      <c r="J45" s="88">
        <v>183</v>
      </c>
      <c r="K45" s="88">
        <v>175</v>
      </c>
      <c r="L45" s="89">
        <v>168</v>
      </c>
      <c r="N45" s="662"/>
      <c r="O45" s="667"/>
      <c r="P45" s="90" t="str">
        <f>+P43</f>
        <v>48-XL</v>
      </c>
      <c r="Q45" s="87">
        <v>223</v>
      </c>
      <c r="R45" s="88">
        <v>215</v>
      </c>
      <c r="S45" s="88">
        <v>207</v>
      </c>
      <c r="T45" s="88">
        <v>199</v>
      </c>
      <c r="U45" s="88">
        <v>191</v>
      </c>
      <c r="V45" s="88">
        <v>183</v>
      </c>
      <c r="W45" s="88">
        <v>175</v>
      </c>
      <c r="X45" s="89">
        <v>168</v>
      </c>
      <c r="Z45" s="662"/>
      <c r="AA45" s="667"/>
      <c r="AB45" s="90" t="str">
        <f>+AB43</f>
        <v>48-XL</v>
      </c>
      <c r="AC45" s="87">
        <v>223</v>
      </c>
      <c r="AD45" s="88">
        <v>215</v>
      </c>
      <c r="AE45" s="88">
        <v>207</v>
      </c>
      <c r="AF45" s="88">
        <v>199</v>
      </c>
      <c r="AG45" s="88">
        <v>191</v>
      </c>
      <c r="AH45" s="88">
        <v>183</v>
      </c>
      <c r="AI45" s="88">
        <v>175</v>
      </c>
      <c r="AJ45" s="89">
        <v>168</v>
      </c>
      <c r="AL45" s="662"/>
      <c r="AM45" s="667"/>
      <c r="AN45" s="90" t="str">
        <f>+AN43</f>
        <v>48-XL</v>
      </c>
      <c r="AO45" s="87">
        <v>223</v>
      </c>
      <c r="AP45" s="88">
        <v>214</v>
      </c>
      <c r="AQ45" s="88">
        <v>205</v>
      </c>
      <c r="AR45" s="88">
        <v>196</v>
      </c>
      <c r="AS45" s="88">
        <v>188</v>
      </c>
      <c r="AT45" s="88">
        <v>179</v>
      </c>
      <c r="AU45" s="88">
        <v>170</v>
      </c>
      <c r="AV45" s="89">
        <v>162</v>
      </c>
    </row>
    <row r="46" spans="1:48">
      <c r="A46">
        <v>46</v>
      </c>
      <c r="B46" s="662"/>
      <c r="C46" s="664">
        <f>+C44+10</f>
        <v>120</v>
      </c>
      <c r="D46" s="78" t="s">
        <v>133</v>
      </c>
      <c r="E46" s="83">
        <v>231</v>
      </c>
      <c r="F46" s="84">
        <v>223</v>
      </c>
      <c r="G46" s="84">
        <v>216</v>
      </c>
      <c r="H46" s="84">
        <v>209</v>
      </c>
      <c r="I46" s="84">
        <v>201</v>
      </c>
      <c r="J46" s="84">
        <v>194</v>
      </c>
      <c r="K46" s="84">
        <v>187</v>
      </c>
      <c r="L46" s="85">
        <v>180</v>
      </c>
      <c r="N46" s="662"/>
      <c r="O46" s="664">
        <f>+O44+10</f>
        <v>120</v>
      </c>
      <c r="P46" s="78" t="s">
        <v>133</v>
      </c>
      <c r="Q46" s="83">
        <v>231</v>
      </c>
      <c r="R46" s="84">
        <v>223</v>
      </c>
      <c r="S46" s="84">
        <v>216</v>
      </c>
      <c r="T46" s="84">
        <v>209</v>
      </c>
      <c r="U46" s="84">
        <v>201</v>
      </c>
      <c r="V46" s="84">
        <v>194</v>
      </c>
      <c r="W46" s="84">
        <v>187</v>
      </c>
      <c r="X46" s="85">
        <v>180</v>
      </c>
      <c r="Z46" s="662"/>
      <c r="AA46" s="664">
        <f>+AA44+10</f>
        <v>120</v>
      </c>
      <c r="AB46" s="78" t="s">
        <v>133</v>
      </c>
      <c r="AC46" s="83">
        <v>231</v>
      </c>
      <c r="AD46" s="84">
        <v>223</v>
      </c>
      <c r="AE46" s="84">
        <v>216</v>
      </c>
      <c r="AF46" s="84">
        <v>209</v>
      </c>
      <c r="AG46" s="84">
        <v>201</v>
      </c>
      <c r="AH46" s="84">
        <v>194</v>
      </c>
      <c r="AI46" s="84">
        <v>187</v>
      </c>
      <c r="AJ46" s="85">
        <v>180</v>
      </c>
      <c r="AL46" s="662"/>
      <c r="AM46" s="664">
        <f>+AM44+10</f>
        <v>120</v>
      </c>
      <c r="AN46" s="78" t="s">
        <v>133</v>
      </c>
      <c r="AO46" s="83">
        <v>231</v>
      </c>
      <c r="AP46" s="84">
        <v>223</v>
      </c>
      <c r="AQ46" s="84">
        <v>216</v>
      </c>
      <c r="AR46" s="84">
        <v>209</v>
      </c>
      <c r="AS46" s="84">
        <v>201</v>
      </c>
      <c r="AT46" s="84">
        <v>194</v>
      </c>
      <c r="AU46" s="84">
        <v>187</v>
      </c>
      <c r="AV46" s="85">
        <v>180</v>
      </c>
    </row>
    <row r="47" spans="1:48" ht="15" thickBot="1">
      <c r="A47">
        <v>47</v>
      </c>
      <c r="B47" s="662"/>
      <c r="C47" s="665"/>
      <c r="D47" s="82" t="s">
        <v>136</v>
      </c>
      <c r="E47" s="83">
        <v>251</v>
      </c>
      <c r="F47" s="84">
        <v>242</v>
      </c>
      <c r="G47" s="84">
        <v>233</v>
      </c>
      <c r="H47" s="84">
        <v>224</v>
      </c>
      <c r="I47" s="84">
        <v>215</v>
      </c>
      <c r="J47" s="84">
        <v>206</v>
      </c>
      <c r="K47" s="84">
        <v>197</v>
      </c>
      <c r="L47" s="85">
        <v>188</v>
      </c>
      <c r="N47" s="662"/>
      <c r="O47" s="665"/>
      <c r="P47" s="82" t="s">
        <v>136</v>
      </c>
      <c r="Q47" s="83">
        <v>251</v>
      </c>
      <c r="R47" s="84">
        <v>242</v>
      </c>
      <c r="S47" s="84">
        <v>233</v>
      </c>
      <c r="T47" s="84">
        <v>224</v>
      </c>
      <c r="U47" s="84">
        <v>215</v>
      </c>
      <c r="V47" s="84">
        <v>206</v>
      </c>
      <c r="W47" s="84">
        <v>197</v>
      </c>
      <c r="X47" s="85">
        <v>188</v>
      </c>
      <c r="Z47" s="662"/>
      <c r="AA47" s="665"/>
      <c r="AB47" s="82" t="s">
        <v>136</v>
      </c>
      <c r="AC47" s="83">
        <v>251</v>
      </c>
      <c r="AD47" s="84">
        <v>242</v>
      </c>
      <c r="AE47" s="84">
        <v>233</v>
      </c>
      <c r="AF47" s="84">
        <v>224</v>
      </c>
      <c r="AG47" s="84">
        <v>215</v>
      </c>
      <c r="AH47" s="84">
        <v>206</v>
      </c>
      <c r="AI47" s="84">
        <v>197</v>
      </c>
      <c r="AJ47" s="85">
        <v>188</v>
      </c>
      <c r="AL47" s="662"/>
      <c r="AM47" s="665"/>
      <c r="AN47" s="82" t="s">
        <v>136</v>
      </c>
      <c r="AO47" s="83">
        <v>251</v>
      </c>
      <c r="AP47" s="84">
        <v>242</v>
      </c>
      <c r="AQ47" s="84">
        <v>233</v>
      </c>
      <c r="AR47" s="84">
        <v>224</v>
      </c>
      <c r="AS47" s="84">
        <v>215</v>
      </c>
      <c r="AT47" s="84">
        <v>206</v>
      </c>
      <c r="AU47" s="84">
        <v>197</v>
      </c>
      <c r="AV47" s="85">
        <v>188</v>
      </c>
    </row>
    <row r="48" spans="1:48">
      <c r="A48">
        <v>48</v>
      </c>
      <c r="B48" s="662"/>
      <c r="C48" s="666">
        <f>+C46+10</f>
        <v>130</v>
      </c>
      <c r="D48" s="86" t="str">
        <f>+D46</f>
        <v>48-X</v>
      </c>
      <c r="E48" s="87">
        <v>254</v>
      </c>
      <c r="F48" s="88">
        <v>245</v>
      </c>
      <c r="G48" s="88">
        <v>237</v>
      </c>
      <c r="H48" s="88">
        <v>229</v>
      </c>
      <c r="I48" s="88">
        <v>221</v>
      </c>
      <c r="J48" s="88">
        <v>213</v>
      </c>
      <c r="K48" s="88">
        <v>205</v>
      </c>
      <c r="L48" s="89">
        <v>197</v>
      </c>
      <c r="N48" s="662"/>
      <c r="O48" s="666">
        <f>+O46+10</f>
        <v>130</v>
      </c>
      <c r="P48" s="86" t="str">
        <f>+P46</f>
        <v>48-X</v>
      </c>
      <c r="Q48" s="87">
        <v>254</v>
      </c>
      <c r="R48" s="88">
        <v>245</v>
      </c>
      <c r="S48" s="88">
        <v>237</v>
      </c>
      <c r="T48" s="88">
        <v>229</v>
      </c>
      <c r="U48" s="88">
        <v>221</v>
      </c>
      <c r="V48" s="88">
        <v>213</v>
      </c>
      <c r="W48" s="88">
        <v>205</v>
      </c>
      <c r="X48" s="89">
        <v>197</v>
      </c>
      <c r="Z48" s="662"/>
      <c r="AA48" s="666">
        <f>+AA46+10</f>
        <v>130</v>
      </c>
      <c r="AB48" s="86" t="str">
        <f>+AB46</f>
        <v>48-X</v>
      </c>
      <c r="AC48" s="87">
        <v>254</v>
      </c>
      <c r="AD48" s="88">
        <v>245</v>
      </c>
      <c r="AE48" s="88">
        <v>237</v>
      </c>
      <c r="AF48" s="88">
        <v>229</v>
      </c>
      <c r="AG48" s="88">
        <v>221</v>
      </c>
      <c r="AH48" s="88">
        <v>213</v>
      </c>
      <c r="AI48" s="88">
        <v>205</v>
      </c>
      <c r="AJ48" s="89">
        <v>197</v>
      </c>
      <c r="AL48" s="662"/>
      <c r="AM48" s="666">
        <f>+AM46+10</f>
        <v>130</v>
      </c>
      <c r="AN48" s="86" t="str">
        <f>+AN46</f>
        <v>48-X</v>
      </c>
      <c r="AO48" s="87">
        <v>254</v>
      </c>
      <c r="AP48" s="88">
        <v>245</v>
      </c>
      <c r="AQ48" s="88">
        <v>237</v>
      </c>
      <c r="AR48" s="88">
        <v>229</v>
      </c>
      <c r="AS48" s="88">
        <v>221</v>
      </c>
      <c r="AT48" s="88">
        <v>213</v>
      </c>
      <c r="AU48" s="88">
        <v>205</v>
      </c>
      <c r="AV48" s="89">
        <v>197</v>
      </c>
    </row>
    <row r="49" spans="1:48" ht="15" thickBot="1">
      <c r="A49">
        <v>49</v>
      </c>
      <c r="B49" s="662"/>
      <c r="C49" s="667"/>
      <c r="D49" s="90" t="str">
        <f>+D47</f>
        <v>48-XL</v>
      </c>
      <c r="E49" s="87">
        <v>276</v>
      </c>
      <c r="F49" s="88">
        <v>266</v>
      </c>
      <c r="G49" s="88">
        <v>257</v>
      </c>
      <c r="H49" s="88">
        <v>247</v>
      </c>
      <c r="I49" s="88">
        <v>238</v>
      </c>
      <c r="J49" s="88">
        <v>228</v>
      </c>
      <c r="K49" s="88">
        <v>219</v>
      </c>
      <c r="L49" s="89">
        <v>210</v>
      </c>
      <c r="N49" s="662"/>
      <c r="O49" s="667"/>
      <c r="P49" s="90" t="str">
        <f>+P47</f>
        <v>48-XL</v>
      </c>
      <c r="Q49" s="87">
        <v>276</v>
      </c>
      <c r="R49" s="88">
        <v>266</v>
      </c>
      <c r="S49" s="88">
        <v>257</v>
      </c>
      <c r="T49" s="88">
        <v>247</v>
      </c>
      <c r="U49" s="88">
        <v>238</v>
      </c>
      <c r="V49" s="88">
        <v>228</v>
      </c>
      <c r="W49" s="88">
        <v>219</v>
      </c>
      <c r="X49" s="89">
        <v>210</v>
      </c>
      <c r="Z49" s="662"/>
      <c r="AA49" s="667"/>
      <c r="AB49" s="90" t="str">
        <f>+AB47</f>
        <v>48-XL</v>
      </c>
      <c r="AC49" s="87">
        <v>276</v>
      </c>
      <c r="AD49" s="88">
        <v>266</v>
      </c>
      <c r="AE49" s="88">
        <v>257</v>
      </c>
      <c r="AF49" s="88">
        <v>247</v>
      </c>
      <c r="AG49" s="88">
        <v>238</v>
      </c>
      <c r="AH49" s="88">
        <v>228</v>
      </c>
      <c r="AI49" s="88">
        <v>219</v>
      </c>
      <c r="AJ49" s="89">
        <v>210</v>
      </c>
      <c r="AL49" s="662"/>
      <c r="AM49" s="667"/>
      <c r="AN49" s="90" t="str">
        <f>+AN47</f>
        <v>48-XL</v>
      </c>
      <c r="AO49" s="87">
        <v>276</v>
      </c>
      <c r="AP49" s="88">
        <v>266</v>
      </c>
      <c r="AQ49" s="88">
        <v>257</v>
      </c>
      <c r="AR49" s="88">
        <v>247</v>
      </c>
      <c r="AS49" s="88">
        <v>238</v>
      </c>
      <c r="AT49" s="88">
        <v>228</v>
      </c>
      <c r="AU49" s="88">
        <v>219</v>
      </c>
      <c r="AV49" s="89">
        <v>210</v>
      </c>
    </row>
    <row r="50" spans="1:48">
      <c r="A50">
        <v>50</v>
      </c>
      <c r="B50" s="662"/>
      <c r="C50" s="664">
        <f>+C48+10</f>
        <v>140</v>
      </c>
      <c r="D50" s="78" t="s">
        <v>133</v>
      </c>
      <c r="E50" s="83">
        <v>278</v>
      </c>
      <c r="F50" s="84">
        <v>269</v>
      </c>
      <c r="G50" s="84">
        <v>260</v>
      </c>
      <c r="H50" s="84">
        <v>251</v>
      </c>
      <c r="I50" s="84">
        <v>242</v>
      </c>
      <c r="J50" s="84">
        <v>233</v>
      </c>
      <c r="K50" s="84">
        <v>224</v>
      </c>
      <c r="L50" s="85">
        <v>215</v>
      </c>
      <c r="N50" s="662"/>
      <c r="O50" s="664">
        <f>+O48+10</f>
        <v>140</v>
      </c>
      <c r="P50" s="78" t="s">
        <v>133</v>
      </c>
      <c r="Q50" s="83">
        <v>278</v>
      </c>
      <c r="R50" s="84">
        <v>269</v>
      </c>
      <c r="S50" s="84">
        <v>260</v>
      </c>
      <c r="T50" s="84">
        <v>251</v>
      </c>
      <c r="U50" s="84">
        <v>242</v>
      </c>
      <c r="V50" s="84">
        <v>233</v>
      </c>
      <c r="W50" s="84">
        <v>224</v>
      </c>
      <c r="X50" s="85">
        <v>215</v>
      </c>
      <c r="Z50" s="662"/>
      <c r="AA50" s="664">
        <f>+AA48+10</f>
        <v>140</v>
      </c>
      <c r="AB50" s="78" t="s">
        <v>133</v>
      </c>
      <c r="AC50" s="83">
        <v>278</v>
      </c>
      <c r="AD50" s="84">
        <v>269</v>
      </c>
      <c r="AE50" s="84">
        <v>260</v>
      </c>
      <c r="AF50" s="84">
        <v>251</v>
      </c>
      <c r="AG50" s="84">
        <v>242</v>
      </c>
      <c r="AH50" s="84">
        <v>233</v>
      </c>
      <c r="AI50" s="84">
        <v>224</v>
      </c>
      <c r="AJ50" s="85">
        <v>215</v>
      </c>
      <c r="AL50" s="662"/>
      <c r="AM50" s="664">
        <f>+AM48+10</f>
        <v>140</v>
      </c>
      <c r="AN50" s="78" t="s">
        <v>133</v>
      </c>
      <c r="AO50" s="83">
        <v>278</v>
      </c>
      <c r="AP50" s="84">
        <v>269</v>
      </c>
      <c r="AQ50" s="84">
        <v>260</v>
      </c>
      <c r="AR50" s="84">
        <v>251</v>
      </c>
      <c r="AS50" s="84">
        <v>242</v>
      </c>
      <c r="AT50" s="84">
        <v>233</v>
      </c>
      <c r="AU50" s="84">
        <v>224</v>
      </c>
      <c r="AV50" s="85">
        <v>215</v>
      </c>
    </row>
    <row r="51" spans="1:48" ht="15" thickBot="1">
      <c r="A51">
        <v>51</v>
      </c>
      <c r="B51" s="662"/>
      <c r="C51" s="665"/>
      <c r="D51" s="82" t="s">
        <v>136</v>
      </c>
      <c r="E51" s="83">
        <v>302</v>
      </c>
      <c r="F51" s="84">
        <v>292</v>
      </c>
      <c r="G51" s="84">
        <v>282</v>
      </c>
      <c r="H51" s="84">
        <v>272</v>
      </c>
      <c r="I51" s="84">
        <v>262</v>
      </c>
      <c r="J51" s="84">
        <v>252</v>
      </c>
      <c r="K51" s="84">
        <v>242</v>
      </c>
      <c r="L51" s="85">
        <v>232</v>
      </c>
      <c r="N51" s="662"/>
      <c r="O51" s="665"/>
      <c r="P51" s="82" t="s">
        <v>136</v>
      </c>
      <c r="Q51" s="83">
        <v>302</v>
      </c>
      <c r="R51" s="84">
        <v>292</v>
      </c>
      <c r="S51" s="84">
        <v>282</v>
      </c>
      <c r="T51" s="84">
        <v>272</v>
      </c>
      <c r="U51" s="84">
        <v>262</v>
      </c>
      <c r="V51" s="84">
        <v>252</v>
      </c>
      <c r="W51" s="84">
        <v>242</v>
      </c>
      <c r="X51" s="85">
        <v>232</v>
      </c>
      <c r="Z51" s="662"/>
      <c r="AA51" s="665"/>
      <c r="AB51" s="82" t="s">
        <v>136</v>
      </c>
      <c r="AC51" s="83">
        <v>302</v>
      </c>
      <c r="AD51" s="84">
        <v>292</v>
      </c>
      <c r="AE51" s="84">
        <v>282</v>
      </c>
      <c r="AF51" s="84">
        <v>272</v>
      </c>
      <c r="AG51" s="84">
        <v>262</v>
      </c>
      <c r="AH51" s="84">
        <v>252</v>
      </c>
      <c r="AI51" s="84">
        <v>242</v>
      </c>
      <c r="AJ51" s="85">
        <v>232</v>
      </c>
      <c r="AL51" s="662"/>
      <c r="AM51" s="665"/>
      <c r="AN51" s="82" t="s">
        <v>136</v>
      </c>
      <c r="AO51" s="83">
        <v>302</v>
      </c>
      <c r="AP51" s="84">
        <v>292</v>
      </c>
      <c r="AQ51" s="84">
        <v>282</v>
      </c>
      <c r="AR51" s="84">
        <v>272</v>
      </c>
      <c r="AS51" s="84">
        <v>262</v>
      </c>
      <c r="AT51" s="84">
        <v>252</v>
      </c>
      <c r="AU51" s="84">
        <v>242</v>
      </c>
      <c r="AV51" s="85">
        <v>232</v>
      </c>
    </row>
    <row r="52" spans="1:48">
      <c r="A52">
        <v>52</v>
      </c>
      <c r="B52" s="662"/>
      <c r="C52" s="666">
        <f>+C50+10</f>
        <v>150</v>
      </c>
      <c r="D52" s="86" t="str">
        <f>+D50</f>
        <v>48-X</v>
      </c>
      <c r="E52" s="87">
        <v>303</v>
      </c>
      <c r="F52" s="88">
        <v>293</v>
      </c>
      <c r="G52" s="88">
        <v>283</v>
      </c>
      <c r="H52" s="88">
        <v>273</v>
      </c>
      <c r="I52" s="88">
        <v>263</v>
      </c>
      <c r="J52" s="88">
        <v>253</v>
      </c>
      <c r="K52" s="88">
        <v>243</v>
      </c>
      <c r="L52" s="89">
        <v>233</v>
      </c>
      <c r="N52" s="662"/>
      <c r="O52" s="666">
        <f>+O50+10</f>
        <v>150</v>
      </c>
      <c r="P52" s="86" t="str">
        <f>+P50</f>
        <v>48-X</v>
      </c>
      <c r="Q52" s="87">
        <v>303</v>
      </c>
      <c r="R52" s="88">
        <v>293</v>
      </c>
      <c r="S52" s="88">
        <v>283</v>
      </c>
      <c r="T52" s="88">
        <v>273</v>
      </c>
      <c r="U52" s="88">
        <v>263</v>
      </c>
      <c r="V52" s="88">
        <v>253</v>
      </c>
      <c r="W52" s="88">
        <v>243</v>
      </c>
      <c r="X52" s="89">
        <v>233</v>
      </c>
      <c r="Z52" s="662"/>
      <c r="AA52" s="666">
        <f>+AA50+10</f>
        <v>150</v>
      </c>
      <c r="AB52" s="86" t="str">
        <f>+AB50</f>
        <v>48-X</v>
      </c>
      <c r="AC52" s="87">
        <v>303</v>
      </c>
      <c r="AD52" s="88">
        <v>293</v>
      </c>
      <c r="AE52" s="88">
        <v>283</v>
      </c>
      <c r="AF52" s="88">
        <v>273</v>
      </c>
      <c r="AG52" s="88">
        <v>263</v>
      </c>
      <c r="AH52" s="88">
        <v>253</v>
      </c>
      <c r="AI52" s="88">
        <v>243</v>
      </c>
      <c r="AJ52" s="89">
        <v>233</v>
      </c>
      <c r="AL52" s="662"/>
      <c r="AM52" s="666">
        <f>+AM50+10</f>
        <v>150</v>
      </c>
      <c r="AN52" s="86" t="str">
        <f>+AN50</f>
        <v>48-X</v>
      </c>
      <c r="AO52" s="87">
        <v>303</v>
      </c>
      <c r="AP52" s="88">
        <v>293</v>
      </c>
      <c r="AQ52" s="88">
        <v>283</v>
      </c>
      <c r="AR52" s="88">
        <v>273</v>
      </c>
      <c r="AS52" s="88">
        <v>263</v>
      </c>
      <c r="AT52" s="88">
        <v>253</v>
      </c>
      <c r="AU52" s="88">
        <v>243</v>
      </c>
      <c r="AV52" s="89">
        <v>233</v>
      </c>
    </row>
    <row r="53" spans="1:48" ht="15" thickBot="1">
      <c r="A53">
        <v>53</v>
      </c>
      <c r="B53" s="662"/>
      <c r="C53" s="667"/>
      <c r="D53" s="90" t="str">
        <f>+D51</f>
        <v>48-XL</v>
      </c>
      <c r="E53" s="87">
        <v>319</v>
      </c>
      <c r="F53" s="88">
        <v>309</v>
      </c>
      <c r="G53" s="88">
        <v>300</v>
      </c>
      <c r="H53" s="88">
        <v>291</v>
      </c>
      <c r="I53" s="88">
        <v>281</v>
      </c>
      <c r="J53" s="88">
        <v>272</v>
      </c>
      <c r="K53" s="88">
        <v>263</v>
      </c>
      <c r="L53" s="89">
        <v>254</v>
      </c>
      <c r="N53" s="662"/>
      <c r="O53" s="667"/>
      <c r="P53" s="90" t="str">
        <f>+P51</f>
        <v>48-XL</v>
      </c>
      <c r="Q53" s="87">
        <v>319</v>
      </c>
      <c r="R53" s="88">
        <v>309</v>
      </c>
      <c r="S53" s="88">
        <v>300</v>
      </c>
      <c r="T53" s="88">
        <v>291</v>
      </c>
      <c r="U53" s="88">
        <v>281</v>
      </c>
      <c r="V53" s="88">
        <v>272</v>
      </c>
      <c r="W53" s="88">
        <v>263</v>
      </c>
      <c r="X53" s="89">
        <v>254</v>
      </c>
      <c r="Z53" s="662"/>
      <c r="AA53" s="667"/>
      <c r="AB53" s="90" t="str">
        <f>+AB51</f>
        <v>48-XL</v>
      </c>
      <c r="AC53" s="87">
        <v>319</v>
      </c>
      <c r="AD53" s="88">
        <v>309</v>
      </c>
      <c r="AE53" s="88">
        <v>300</v>
      </c>
      <c r="AF53" s="88">
        <v>291</v>
      </c>
      <c r="AG53" s="88">
        <v>281</v>
      </c>
      <c r="AH53" s="88">
        <v>272</v>
      </c>
      <c r="AI53" s="88">
        <v>263</v>
      </c>
      <c r="AJ53" s="89">
        <v>254</v>
      </c>
      <c r="AL53" s="662"/>
      <c r="AM53" s="667"/>
      <c r="AN53" s="90" t="str">
        <f>+AN51</f>
        <v>48-XL</v>
      </c>
      <c r="AO53" s="87">
        <v>319</v>
      </c>
      <c r="AP53" s="88">
        <v>309</v>
      </c>
      <c r="AQ53" s="88">
        <v>300</v>
      </c>
      <c r="AR53" s="88">
        <v>291</v>
      </c>
      <c r="AS53" s="88">
        <v>281</v>
      </c>
      <c r="AT53" s="88">
        <v>272</v>
      </c>
      <c r="AU53" s="88">
        <v>263</v>
      </c>
      <c r="AV53" s="89">
        <v>254</v>
      </c>
    </row>
    <row r="54" spans="1:48">
      <c r="A54">
        <v>54</v>
      </c>
      <c r="B54" s="662"/>
      <c r="C54" s="664">
        <f>+C52+10</f>
        <v>160</v>
      </c>
      <c r="D54" s="78" t="s">
        <v>133</v>
      </c>
      <c r="E54" s="83">
        <v>319</v>
      </c>
      <c r="F54" s="84">
        <v>309</v>
      </c>
      <c r="G54" s="84">
        <v>300</v>
      </c>
      <c r="H54" s="84">
        <v>290</v>
      </c>
      <c r="I54" s="84">
        <v>281</v>
      </c>
      <c r="J54" s="84">
        <v>271</v>
      </c>
      <c r="K54" s="84">
        <v>262</v>
      </c>
      <c r="L54" s="85">
        <v>253</v>
      </c>
      <c r="N54" s="662"/>
      <c r="O54" s="664">
        <f>+O52+10</f>
        <v>160</v>
      </c>
      <c r="P54" s="78" t="s">
        <v>133</v>
      </c>
      <c r="Q54" s="83">
        <v>319</v>
      </c>
      <c r="R54" s="84">
        <v>309</v>
      </c>
      <c r="S54" s="84">
        <v>300</v>
      </c>
      <c r="T54" s="84">
        <v>290</v>
      </c>
      <c r="U54" s="84">
        <v>281</v>
      </c>
      <c r="V54" s="84">
        <v>271</v>
      </c>
      <c r="W54" s="84">
        <v>262</v>
      </c>
      <c r="X54" s="85">
        <v>253</v>
      </c>
      <c r="Z54" s="662"/>
      <c r="AA54" s="664">
        <f>+AA52+10</f>
        <v>160</v>
      </c>
      <c r="AB54" s="78" t="s">
        <v>133</v>
      </c>
      <c r="AC54" s="83">
        <v>319</v>
      </c>
      <c r="AD54" s="84">
        <v>309</v>
      </c>
      <c r="AE54" s="84">
        <v>300</v>
      </c>
      <c r="AF54" s="84">
        <v>290</v>
      </c>
      <c r="AG54" s="84">
        <v>281</v>
      </c>
      <c r="AH54" s="84">
        <v>271</v>
      </c>
      <c r="AI54" s="84">
        <v>262</v>
      </c>
      <c r="AJ54" s="85">
        <v>253</v>
      </c>
      <c r="AL54" s="662"/>
      <c r="AM54" s="664">
        <f>+AM52+10</f>
        <v>160</v>
      </c>
      <c r="AN54" s="78" t="s">
        <v>133</v>
      </c>
      <c r="AO54" s="83">
        <v>319</v>
      </c>
      <c r="AP54" s="84">
        <v>309</v>
      </c>
      <c r="AQ54" s="84">
        <v>300</v>
      </c>
      <c r="AR54" s="84">
        <v>290</v>
      </c>
      <c r="AS54" s="84">
        <v>281</v>
      </c>
      <c r="AT54" s="84">
        <v>271</v>
      </c>
      <c r="AU54" s="84">
        <v>262</v>
      </c>
      <c r="AV54" s="85">
        <v>253</v>
      </c>
    </row>
    <row r="55" spans="1:48" ht="15" thickBot="1">
      <c r="A55">
        <v>55</v>
      </c>
      <c r="B55" s="662"/>
      <c r="C55" s="665"/>
      <c r="D55" s="82" t="s">
        <v>136</v>
      </c>
      <c r="E55" s="83">
        <v>317</v>
      </c>
      <c r="F55" s="84">
        <v>310</v>
      </c>
      <c r="G55" s="84">
        <v>304</v>
      </c>
      <c r="H55" s="84">
        <v>298</v>
      </c>
      <c r="I55" s="84">
        <v>292</v>
      </c>
      <c r="J55" s="84">
        <v>286</v>
      </c>
      <c r="K55" s="84">
        <v>280</v>
      </c>
      <c r="L55" s="85">
        <v>274</v>
      </c>
      <c r="N55" s="662"/>
      <c r="O55" s="665"/>
      <c r="P55" s="82" t="s">
        <v>136</v>
      </c>
      <c r="Q55" s="83">
        <v>317</v>
      </c>
      <c r="R55" s="84">
        <v>310</v>
      </c>
      <c r="S55" s="84">
        <v>304</v>
      </c>
      <c r="T55" s="84">
        <v>298</v>
      </c>
      <c r="U55" s="84">
        <v>292</v>
      </c>
      <c r="V55" s="84">
        <v>286</v>
      </c>
      <c r="W55" s="84">
        <v>280</v>
      </c>
      <c r="X55" s="85">
        <v>274</v>
      </c>
      <c r="Z55" s="662"/>
      <c r="AA55" s="665"/>
      <c r="AB55" s="82" t="s">
        <v>136</v>
      </c>
      <c r="AC55" s="83">
        <v>317</v>
      </c>
      <c r="AD55" s="84">
        <v>310</v>
      </c>
      <c r="AE55" s="84">
        <v>304</v>
      </c>
      <c r="AF55" s="84">
        <v>298</v>
      </c>
      <c r="AG55" s="84">
        <v>292</v>
      </c>
      <c r="AH55" s="84">
        <v>286</v>
      </c>
      <c r="AI55" s="84">
        <v>280</v>
      </c>
      <c r="AJ55" s="85">
        <v>274</v>
      </c>
      <c r="AL55" s="662"/>
      <c r="AM55" s="665"/>
      <c r="AN55" s="82" t="s">
        <v>136</v>
      </c>
      <c r="AO55" s="83">
        <v>317</v>
      </c>
      <c r="AP55" s="84">
        <v>310</v>
      </c>
      <c r="AQ55" s="84">
        <v>304</v>
      </c>
      <c r="AR55" s="84">
        <v>298</v>
      </c>
      <c r="AS55" s="84">
        <v>292</v>
      </c>
      <c r="AT55" s="84">
        <v>286</v>
      </c>
      <c r="AU55" s="84">
        <v>280</v>
      </c>
      <c r="AV55" s="85">
        <v>274</v>
      </c>
    </row>
    <row r="56" spans="1:48">
      <c r="A56">
        <v>56</v>
      </c>
      <c r="B56" s="662"/>
      <c r="C56" s="666">
        <f>+C54+10</f>
        <v>170</v>
      </c>
      <c r="D56" s="86" t="str">
        <f>+D54</f>
        <v>48-X</v>
      </c>
      <c r="E56" s="87">
        <v>316</v>
      </c>
      <c r="F56" s="88">
        <v>309</v>
      </c>
      <c r="G56" s="88">
        <v>303</v>
      </c>
      <c r="H56" s="88">
        <v>296</v>
      </c>
      <c r="I56" s="88">
        <v>290</v>
      </c>
      <c r="J56" s="88">
        <v>283</v>
      </c>
      <c r="K56" s="88">
        <v>277</v>
      </c>
      <c r="L56" s="89">
        <v>271</v>
      </c>
      <c r="N56" s="662"/>
      <c r="O56" s="666">
        <f>+O54+10</f>
        <v>170</v>
      </c>
      <c r="P56" s="86" t="str">
        <f>+P54</f>
        <v>48-X</v>
      </c>
      <c r="Q56" s="87">
        <v>316</v>
      </c>
      <c r="R56" s="88">
        <v>309</v>
      </c>
      <c r="S56" s="88">
        <v>303</v>
      </c>
      <c r="T56" s="88">
        <v>296</v>
      </c>
      <c r="U56" s="88">
        <v>290</v>
      </c>
      <c r="V56" s="88">
        <v>283</v>
      </c>
      <c r="W56" s="88">
        <v>277</v>
      </c>
      <c r="X56" s="89">
        <v>271</v>
      </c>
      <c r="Z56" s="662"/>
      <c r="AA56" s="666">
        <f>+AA54+10</f>
        <v>170</v>
      </c>
      <c r="AB56" s="86" t="str">
        <f>+AB54</f>
        <v>48-X</v>
      </c>
      <c r="AC56" s="87">
        <v>316</v>
      </c>
      <c r="AD56" s="88">
        <v>309</v>
      </c>
      <c r="AE56" s="88">
        <v>303</v>
      </c>
      <c r="AF56" s="88">
        <v>296</v>
      </c>
      <c r="AG56" s="88">
        <v>290</v>
      </c>
      <c r="AH56" s="88">
        <v>283</v>
      </c>
      <c r="AI56" s="88">
        <v>277</v>
      </c>
      <c r="AJ56" s="89">
        <v>271</v>
      </c>
      <c r="AL56" s="662"/>
      <c r="AM56" s="666">
        <f>+AM54+10</f>
        <v>170</v>
      </c>
      <c r="AN56" s="86" t="str">
        <f>+AN54</f>
        <v>48-X</v>
      </c>
      <c r="AO56" s="87">
        <v>316</v>
      </c>
      <c r="AP56" s="88">
        <v>309</v>
      </c>
      <c r="AQ56" s="88">
        <v>303</v>
      </c>
      <c r="AR56" s="88">
        <v>296</v>
      </c>
      <c r="AS56" s="88">
        <v>290</v>
      </c>
      <c r="AT56" s="88">
        <v>283</v>
      </c>
      <c r="AU56" s="88">
        <v>277</v>
      </c>
      <c r="AV56" s="89">
        <v>271</v>
      </c>
    </row>
    <row r="57" spans="1:48" ht="15" thickBot="1">
      <c r="A57">
        <v>57</v>
      </c>
      <c r="B57" s="662"/>
      <c r="C57" s="667"/>
      <c r="D57" s="90" t="str">
        <f>+D55</f>
        <v>48-XL</v>
      </c>
      <c r="E57" s="87">
        <v>316</v>
      </c>
      <c r="F57" s="88">
        <v>313</v>
      </c>
      <c r="G57" s="88">
        <v>310</v>
      </c>
      <c r="H57" s="88">
        <v>307</v>
      </c>
      <c r="I57" s="88">
        <v>304</v>
      </c>
      <c r="J57" s="88">
        <v>301</v>
      </c>
      <c r="K57" s="88">
        <v>298</v>
      </c>
      <c r="L57" s="89">
        <v>296</v>
      </c>
      <c r="N57" s="662"/>
      <c r="O57" s="667"/>
      <c r="P57" s="90" t="str">
        <f>+P55</f>
        <v>48-XL</v>
      </c>
      <c r="Q57" s="87">
        <v>316</v>
      </c>
      <c r="R57" s="88">
        <v>313</v>
      </c>
      <c r="S57" s="88">
        <v>310</v>
      </c>
      <c r="T57" s="88">
        <v>307</v>
      </c>
      <c r="U57" s="88">
        <v>304</v>
      </c>
      <c r="V57" s="88">
        <v>301</v>
      </c>
      <c r="W57" s="88">
        <v>298</v>
      </c>
      <c r="X57" s="89">
        <v>296</v>
      </c>
      <c r="Z57" s="662"/>
      <c r="AA57" s="667"/>
      <c r="AB57" s="90" t="str">
        <f>+AB55</f>
        <v>48-XL</v>
      </c>
      <c r="AC57" s="87">
        <v>316</v>
      </c>
      <c r="AD57" s="88">
        <v>313</v>
      </c>
      <c r="AE57" s="88">
        <v>310</v>
      </c>
      <c r="AF57" s="88">
        <v>307</v>
      </c>
      <c r="AG57" s="88">
        <v>304</v>
      </c>
      <c r="AH57" s="88">
        <v>301</v>
      </c>
      <c r="AI57" s="88">
        <v>298</v>
      </c>
      <c r="AJ57" s="89">
        <v>296</v>
      </c>
      <c r="AL57" s="662"/>
      <c r="AM57" s="667"/>
      <c r="AN57" s="90" t="str">
        <f>+AN55</f>
        <v>48-XL</v>
      </c>
      <c r="AO57" s="87">
        <v>316</v>
      </c>
      <c r="AP57" s="88">
        <v>313</v>
      </c>
      <c r="AQ57" s="88">
        <v>310</v>
      </c>
      <c r="AR57" s="88">
        <v>307</v>
      </c>
      <c r="AS57" s="88">
        <v>304</v>
      </c>
      <c r="AT57" s="88">
        <v>301</v>
      </c>
      <c r="AU57" s="88">
        <v>298</v>
      </c>
      <c r="AV57" s="89">
        <v>296</v>
      </c>
    </row>
    <row r="58" spans="1:48">
      <c r="A58">
        <v>58</v>
      </c>
      <c r="B58" s="662"/>
      <c r="C58" s="664">
        <f>+C56+10</f>
        <v>180</v>
      </c>
      <c r="D58" s="78" t="s">
        <v>133</v>
      </c>
      <c r="E58" s="83">
        <v>317</v>
      </c>
      <c r="F58" s="84">
        <v>313</v>
      </c>
      <c r="G58" s="84">
        <v>309</v>
      </c>
      <c r="H58" s="84">
        <v>305</v>
      </c>
      <c r="I58" s="84">
        <v>302</v>
      </c>
      <c r="J58" s="84">
        <v>298</v>
      </c>
      <c r="K58" s="84">
        <v>294</v>
      </c>
      <c r="L58" s="85">
        <v>291</v>
      </c>
      <c r="N58" s="662"/>
      <c r="O58" s="664">
        <f>+O56+10</f>
        <v>180</v>
      </c>
      <c r="P58" s="78" t="s">
        <v>133</v>
      </c>
      <c r="Q58" s="83">
        <v>317</v>
      </c>
      <c r="R58" s="84">
        <v>313</v>
      </c>
      <c r="S58" s="84">
        <v>309</v>
      </c>
      <c r="T58" s="84">
        <v>305</v>
      </c>
      <c r="U58" s="84">
        <v>302</v>
      </c>
      <c r="V58" s="84">
        <v>298</v>
      </c>
      <c r="W58" s="84">
        <v>294</v>
      </c>
      <c r="X58" s="85">
        <v>291</v>
      </c>
      <c r="Z58" s="662"/>
      <c r="AA58" s="664">
        <f>+AA56+10</f>
        <v>180</v>
      </c>
      <c r="AB58" s="78" t="s">
        <v>133</v>
      </c>
      <c r="AC58" s="83">
        <v>317</v>
      </c>
      <c r="AD58" s="84">
        <v>313</v>
      </c>
      <c r="AE58" s="84">
        <v>309</v>
      </c>
      <c r="AF58" s="84">
        <v>305</v>
      </c>
      <c r="AG58" s="84">
        <v>302</v>
      </c>
      <c r="AH58" s="84">
        <v>298</v>
      </c>
      <c r="AI58" s="84">
        <v>294</v>
      </c>
      <c r="AJ58" s="85">
        <v>291</v>
      </c>
      <c r="AL58" s="662"/>
      <c r="AM58" s="664">
        <f>+AM56+10</f>
        <v>180</v>
      </c>
      <c r="AN58" s="78" t="s">
        <v>133</v>
      </c>
      <c r="AO58" s="83">
        <v>317</v>
      </c>
      <c r="AP58" s="84">
        <v>313</v>
      </c>
      <c r="AQ58" s="84">
        <v>309</v>
      </c>
      <c r="AR58" s="84">
        <v>305</v>
      </c>
      <c r="AS58" s="84">
        <v>302</v>
      </c>
      <c r="AT58" s="84">
        <v>298</v>
      </c>
      <c r="AU58" s="84">
        <v>294</v>
      </c>
      <c r="AV58" s="85">
        <v>291</v>
      </c>
    </row>
    <row r="59" spans="1:48" ht="15" thickBot="1">
      <c r="A59">
        <v>59</v>
      </c>
      <c r="B59" s="662"/>
      <c r="C59" s="665"/>
      <c r="D59" s="82" t="s">
        <v>136</v>
      </c>
      <c r="E59" s="83">
        <v>317</v>
      </c>
      <c r="F59" s="84">
        <v>316</v>
      </c>
      <c r="G59" s="84">
        <v>316</v>
      </c>
      <c r="H59" s="84">
        <v>316</v>
      </c>
      <c r="I59" s="84">
        <v>316</v>
      </c>
      <c r="J59" s="84">
        <v>316</v>
      </c>
      <c r="K59" s="84">
        <v>316</v>
      </c>
      <c r="L59" s="85">
        <v>316</v>
      </c>
      <c r="N59" s="662"/>
      <c r="O59" s="665"/>
      <c r="P59" s="82" t="s">
        <v>136</v>
      </c>
      <c r="Q59" s="83">
        <v>317</v>
      </c>
      <c r="R59" s="84">
        <v>316</v>
      </c>
      <c r="S59" s="84">
        <v>316</v>
      </c>
      <c r="T59" s="84">
        <v>316</v>
      </c>
      <c r="U59" s="84">
        <v>316</v>
      </c>
      <c r="V59" s="84">
        <v>316</v>
      </c>
      <c r="W59" s="84">
        <v>316</v>
      </c>
      <c r="X59" s="85">
        <v>316</v>
      </c>
      <c r="Z59" s="662"/>
      <c r="AA59" s="665"/>
      <c r="AB59" s="82" t="s">
        <v>136</v>
      </c>
      <c r="AC59" s="83">
        <v>317</v>
      </c>
      <c r="AD59" s="84">
        <v>316</v>
      </c>
      <c r="AE59" s="84">
        <v>316</v>
      </c>
      <c r="AF59" s="84">
        <v>316</v>
      </c>
      <c r="AG59" s="84">
        <v>316</v>
      </c>
      <c r="AH59" s="84">
        <v>316</v>
      </c>
      <c r="AI59" s="84">
        <v>316</v>
      </c>
      <c r="AJ59" s="85">
        <v>316</v>
      </c>
      <c r="AL59" s="662"/>
      <c r="AM59" s="665"/>
      <c r="AN59" s="82" t="s">
        <v>136</v>
      </c>
      <c r="AO59" s="83">
        <v>317</v>
      </c>
      <c r="AP59" s="84">
        <v>316</v>
      </c>
      <c r="AQ59" s="84">
        <v>316</v>
      </c>
      <c r="AR59" s="84">
        <v>316</v>
      </c>
      <c r="AS59" s="84">
        <v>316</v>
      </c>
      <c r="AT59" s="84">
        <v>316</v>
      </c>
      <c r="AU59" s="84">
        <v>316</v>
      </c>
      <c r="AV59" s="85">
        <v>316</v>
      </c>
    </row>
    <row r="60" spans="1:48">
      <c r="A60">
        <v>60</v>
      </c>
      <c r="B60" s="662"/>
      <c r="C60" s="666">
        <f>+C58+10</f>
        <v>190</v>
      </c>
      <c r="D60" s="86" t="str">
        <f>+D58</f>
        <v>48-X</v>
      </c>
      <c r="E60" s="87">
        <v>316</v>
      </c>
      <c r="F60" s="88">
        <v>315</v>
      </c>
      <c r="G60" s="88">
        <v>314</v>
      </c>
      <c r="H60" s="88">
        <v>313</v>
      </c>
      <c r="I60" s="88">
        <v>312</v>
      </c>
      <c r="J60" s="88">
        <v>311</v>
      </c>
      <c r="K60" s="88">
        <v>310</v>
      </c>
      <c r="L60" s="89">
        <v>310</v>
      </c>
      <c r="N60" s="662"/>
      <c r="O60" s="666">
        <f>+O58+10</f>
        <v>190</v>
      </c>
      <c r="P60" s="86" t="str">
        <f>+P58</f>
        <v>48-X</v>
      </c>
      <c r="Q60" s="87">
        <v>316</v>
      </c>
      <c r="R60" s="88">
        <v>315</v>
      </c>
      <c r="S60" s="88">
        <v>314</v>
      </c>
      <c r="T60" s="88">
        <v>313</v>
      </c>
      <c r="U60" s="88">
        <v>312</v>
      </c>
      <c r="V60" s="88">
        <v>311</v>
      </c>
      <c r="W60" s="88">
        <v>310</v>
      </c>
      <c r="X60" s="89">
        <v>310</v>
      </c>
      <c r="Z60" s="662"/>
      <c r="AA60" s="666">
        <f>+AA58+10</f>
        <v>190</v>
      </c>
      <c r="AB60" s="86" t="str">
        <f>+AB58</f>
        <v>48-X</v>
      </c>
      <c r="AC60" s="87">
        <v>316</v>
      </c>
      <c r="AD60" s="88">
        <v>315</v>
      </c>
      <c r="AE60" s="88">
        <v>314</v>
      </c>
      <c r="AF60" s="88">
        <v>313</v>
      </c>
      <c r="AG60" s="88">
        <v>312</v>
      </c>
      <c r="AH60" s="88">
        <v>311</v>
      </c>
      <c r="AI60" s="88">
        <v>310</v>
      </c>
      <c r="AJ60" s="89">
        <v>310</v>
      </c>
      <c r="AL60" s="662"/>
      <c r="AM60" s="666">
        <f>+AM58+10</f>
        <v>190</v>
      </c>
      <c r="AN60" s="86" t="str">
        <f>+AN58</f>
        <v>48-X</v>
      </c>
      <c r="AO60" s="87">
        <v>316</v>
      </c>
      <c r="AP60" s="88">
        <v>315</v>
      </c>
      <c r="AQ60" s="88">
        <v>314</v>
      </c>
      <c r="AR60" s="88">
        <v>313</v>
      </c>
      <c r="AS60" s="88">
        <v>312</v>
      </c>
      <c r="AT60" s="88">
        <v>311</v>
      </c>
      <c r="AU60" s="88">
        <v>310</v>
      </c>
      <c r="AV60" s="89">
        <v>310</v>
      </c>
    </row>
    <row r="61" spans="1:48" ht="15" thickBot="1">
      <c r="A61">
        <v>61</v>
      </c>
      <c r="B61" s="662"/>
      <c r="C61" s="667"/>
      <c r="D61" s="90" t="str">
        <f>+D59</f>
        <v>48-XL</v>
      </c>
      <c r="E61" s="87">
        <v>316</v>
      </c>
      <c r="F61" s="88">
        <v>315</v>
      </c>
      <c r="G61" s="88">
        <v>315</v>
      </c>
      <c r="H61" s="88">
        <v>315</v>
      </c>
      <c r="I61" s="88">
        <v>315</v>
      </c>
      <c r="J61" s="88">
        <v>315</v>
      </c>
      <c r="K61" s="88">
        <v>315</v>
      </c>
      <c r="L61" s="89">
        <v>315</v>
      </c>
      <c r="N61" s="662"/>
      <c r="O61" s="667"/>
      <c r="P61" s="90" t="str">
        <f>+P59</f>
        <v>48-XL</v>
      </c>
      <c r="Q61" s="87">
        <v>316</v>
      </c>
      <c r="R61" s="88">
        <v>315</v>
      </c>
      <c r="S61" s="88">
        <v>315</v>
      </c>
      <c r="T61" s="88">
        <v>315</v>
      </c>
      <c r="U61" s="88">
        <v>315</v>
      </c>
      <c r="V61" s="88">
        <v>315</v>
      </c>
      <c r="W61" s="88">
        <v>315</v>
      </c>
      <c r="X61" s="89">
        <v>315</v>
      </c>
      <c r="Z61" s="662"/>
      <c r="AA61" s="667"/>
      <c r="AB61" s="90" t="str">
        <f>+AB59</f>
        <v>48-XL</v>
      </c>
      <c r="AC61" s="87">
        <v>316</v>
      </c>
      <c r="AD61" s="88">
        <v>315</v>
      </c>
      <c r="AE61" s="88">
        <v>315</v>
      </c>
      <c r="AF61" s="88">
        <v>315</v>
      </c>
      <c r="AG61" s="88">
        <v>315</v>
      </c>
      <c r="AH61" s="88">
        <v>315</v>
      </c>
      <c r="AI61" s="88">
        <v>315</v>
      </c>
      <c r="AJ61" s="89">
        <v>315</v>
      </c>
      <c r="AL61" s="662"/>
      <c r="AM61" s="667"/>
      <c r="AN61" s="90" t="str">
        <f>+AN59</f>
        <v>48-XL</v>
      </c>
      <c r="AO61" s="87">
        <v>316</v>
      </c>
      <c r="AP61" s="88">
        <v>315</v>
      </c>
      <c r="AQ61" s="88">
        <v>315</v>
      </c>
      <c r="AR61" s="88">
        <v>315</v>
      </c>
      <c r="AS61" s="88">
        <v>315</v>
      </c>
      <c r="AT61" s="88">
        <v>315</v>
      </c>
      <c r="AU61" s="88">
        <v>315</v>
      </c>
      <c r="AV61" s="89">
        <v>315</v>
      </c>
    </row>
    <row r="62" spans="1:48">
      <c r="A62">
        <v>62</v>
      </c>
      <c r="B62" s="662"/>
      <c r="C62" s="664">
        <f>+C60+10</f>
        <v>200</v>
      </c>
      <c r="D62" s="78" t="s">
        <v>133</v>
      </c>
      <c r="E62" s="83">
        <v>319</v>
      </c>
      <c r="F62" s="84">
        <v>318</v>
      </c>
      <c r="G62" s="84">
        <v>317</v>
      </c>
      <c r="H62" s="84">
        <v>317</v>
      </c>
      <c r="I62" s="84">
        <v>316</v>
      </c>
      <c r="J62" s="84">
        <v>316</v>
      </c>
      <c r="K62" s="84">
        <v>315</v>
      </c>
      <c r="L62" s="85">
        <v>315</v>
      </c>
      <c r="N62" s="662"/>
      <c r="O62" s="664">
        <f>+O60+10</f>
        <v>200</v>
      </c>
      <c r="P62" s="78" t="s">
        <v>133</v>
      </c>
      <c r="Q62" s="83">
        <v>319</v>
      </c>
      <c r="R62" s="84">
        <v>318</v>
      </c>
      <c r="S62" s="84">
        <v>317</v>
      </c>
      <c r="T62" s="84">
        <v>317</v>
      </c>
      <c r="U62" s="84">
        <v>316</v>
      </c>
      <c r="V62" s="84">
        <v>316</v>
      </c>
      <c r="W62" s="84">
        <v>315</v>
      </c>
      <c r="X62" s="85">
        <v>315</v>
      </c>
      <c r="Z62" s="662"/>
      <c r="AA62" s="664">
        <f>+AA60+10</f>
        <v>200</v>
      </c>
      <c r="AB62" s="78" t="s">
        <v>133</v>
      </c>
      <c r="AC62" s="83">
        <v>319</v>
      </c>
      <c r="AD62" s="84">
        <v>318</v>
      </c>
      <c r="AE62" s="84">
        <v>317</v>
      </c>
      <c r="AF62" s="84">
        <v>317</v>
      </c>
      <c r="AG62" s="84">
        <v>316</v>
      </c>
      <c r="AH62" s="84">
        <v>316</v>
      </c>
      <c r="AI62" s="84">
        <v>315</v>
      </c>
      <c r="AJ62" s="85">
        <v>315</v>
      </c>
      <c r="AL62" s="662"/>
      <c r="AM62" s="664">
        <f>+AM60+10</f>
        <v>200</v>
      </c>
      <c r="AN62" s="78" t="s">
        <v>133</v>
      </c>
      <c r="AO62" s="83">
        <v>319</v>
      </c>
      <c r="AP62" s="84">
        <v>318</v>
      </c>
      <c r="AQ62" s="84">
        <v>317</v>
      </c>
      <c r="AR62" s="84">
        <v>317</v>
      </c>
      <c r="AS62" s="84">
        <v>316</v>
      </c>
      <c r="AT62" s="84">
        <v>316</v>
      </c>
      <c r="AU62" s="84">
        <v>315</v>
      </c>
      <c r="AV62" s="85">
        <v>315</v>
      </c>
    </row>
    <row r="63" spans="1:48" ht="15" thickBot="1">
      <c r="A63">
        <v>63</v>
      </c>
      <c r="B63" s="663"/>
      <c r="C63" s="665"/>
      <c r="D63" s="82" t="s">
        <v>136</v>
      </c>
      <c r="E63" s="189">
        <v>319</v>
      </c>
      <c r="F63" s="186">
        <v>318</v>
      </c>
      <c r="G63" s="186">
        <v>317</v>
      </c>
      <c r="H63" s="186">
        <v>317</v>
      </c>
      <c r="I63" s="186">
        <v>316</v>
      </c>
      <c r="J63" s="186">
        <v>316</v>
      </c>
      <c r="K63" s="186">
        <v>315</v>
      </c>
      <c r="L63" s="185">
        <v>315</v>
      </c>
      <c r="N63" s="663"/>
      <c r="O63" s="665"/>
      <c r="P63" s="82" t="s">
        <v>136</v>
      </c>
      <c r="Q63" s="189">
        <v>319</v>
      </c>
      <c r="R63" s="186">
        <v>318</v>
      </c>
      <c r="S63" s="186">
        <v>317</v>
      </c>
      <c r="T63" s="186">
        <v>317</v>
      </c>
      <c r="U63" s="186">
        <v>316</v>
      </c>
      <c r="V63" s="186">
        <v>316</v>
      </c>
      <c r="W63" s="186">
        <v>315</v>
      </c>
      <c r="X63" s="185">
        <v>315</v>
      </c>
      <c r="Z63" s="663"/>
      <c r="AA63" s="665"/>
      <c r="AB63" s="82" t="s">
        <v>136</v>
      </c>
      <c r="AC63" s="189">
        <v>319</v>
      </c>
      <c r="AD63" s="186">
        <v>318</v>
      </c>
      <c r="AE63" s="186">
        <v>317</v>
      </c>
      <c r="AF63" s="186">
        <v>317</v>
      </c>
      <c r="AG63" s="186">
        <v>316</v>
      </c>
      <c r="AH63" s="186">
        <v>316</v>
      </c>
      <c r="AI63" s="186">
        <v>315</v>
      </c>
      <c r="AJ63" s="185">
        <v>315</v>
      </c>
      <c r="AL63" s="663"/>
      <c r="AM63" s="665"/>
      <c r="AN63" s="82" t="s">
        <v>136</v>
      </c>
      <c r="AO63" s="189">
        <v>319</v>
      </c>
      <c r="AP63" s="186">
        <v>318</v>
      </c>
      <c r="AQ63" s="186">
        <v>317</v>
      </c>
      <c r="AR63" s="186">
        <v>317</v>
      </c>
      <c r="AS63" s="186">
        <v>316</v>
      </c>
      <c r="AT63" s="186">
        <v>316</v>
      </c>
      <c r="AU63" s="186">
        <v>315</v>
      </c>
      <c r="AV63" s="185">
        <v>315</v>
      </c>
    </row>
    <row r="64" spans="1:48">
      <c r="A64">
        <v>64</v>
      </c>
    </row>
    <row r="65" spans="1:48">
      <c r="A65">
        <v>65</v>
      </c>
    </row>
    <row r="66" spans="1:48">
      <c r="A66">
        <v>66</v>
      </c>
    </row>
    <row r="67" spans="1:48">
      <c r="A67">
        <v>67</v>
      </c>
    </row>
    <row r="68" spans="1:48">
      <c r="A68">
        <v>68</v>
      </c>
    </row>
    <row r="69" spans="1:48">
      <c r="A69">
        <v>69</v>
      </c>
    </row>
    <row r="70" spans="1:48" ht="15" thickBot="1">
      <c r="A70">
        <v>70</v>
      </c>
    </row>
    <row r="71" spans="1:48" ht="18.600000000000001" thickBot="1">
      <c r="A71">
        <v>71</v>
      </c>
      <c r="B71" s="649" t="s">
        <v>1112</v>
      </c>
      <c r="C71" s="650"/>
      <c r="D71" s="651"/>
      <c r="E71" s="649" t="s">
        <v>1124</v>
      </c>
      <c r="F71" s="650"/>
      <c r="G71" s="650"/>
      <c r="H71" s="650"/>
      <c r="I71" s="650"/>
      <c r="J71" s="650"/>
      <c r="K71" s="650"/>
      <c r="L71" s="651"/>
      <c r="N71" s="649" t="s">
        <v>1114</v>
      </c>
      <c r="O71" s="650"/>
      <c r="P71" s="651"/>
      <c r="Q71" s="649" t="s">
        <v>1124</v>
      </c>
      <c r="R71" s="650"/>
      <c r="S71" s="650"/>
      <c r="T71" s="650"/>
      <c r="U71" s="650"/>
      <c r="V71" s="650"/>
      <c r="W71" s="650"/>
      <c r="X71" s="651"/>
      <c r="Z71" s="649" t="s">
        <v>1115</v>
      </c>
      <c r="AA71" s="650"/>
      <c r="AB71" s="651"/>
      <c r="AC71" s="649" t="s">
        <v>1124</v>
      </c>
      <c r="AD71" s="650"/>
      <c r="AE71" s="650"/>
      <c r="AF71" s="650"/>
      <c r="AG71" s="650"/>
      <c r="AH71" s="650"/>
      <c r="AI71" s="650"/>
      <c r="AJ71" s="651"/>
      <c r="AL71" s="649" t="s">
        <v>1116</v>
      </c>
      <c r="AM71" s="650"/>
      <c r="AN71" s="651"/>
      <c r="AO71" s="649" t="s">
        <v>1124</v>
      </c>
      <c r="AP71" s="650"/>
      <c r="AQ71" s="650"/>
      <c r="AR71" s="650"/>
      <c r="AS71" s="650"/>
      <c r="AT71" s="650"/>
      <c r="AU71" s="650"/>
      <c r="AV71" s="651"/>
    </row>
    <row r="72" spans="1:48" ht="15.75" customHeight="1">
      <c r="A72">
        <v>72</v>
      </c>
      <c r="B72" s="652" t="s">
        <v>1117</v>
      </c>
      <c r="C72" s="652" t="s">
        <v>634</v>
      </c>
      <c r="D72" s="669" t="s">
        <v>1119</v>
      </c>
      <c r="E72" s="654" t="s">
        <v>1120</v>
      </c>
      <c r="F72" s="655"/>
      <c r="G72" s="655"/>
      <c r="H72" s="655"/>
      <c r="I72" s="655"/>
      <c r="J72" s="655"/>
      <c r="K72" s="655"/>
      <c r="L72" s="656"/>
      <c r="N72" s="652" t="s">
        <v>1117</v>
      </c>
      <c r="O72" s="652" t="s">
        <v>634</v>
      </c>
      <c r="P72" s="669" t="s">
        <v>1119</v>
      </c>
      <c r="Q72" s="654" t="s">
        <v>1120</v>
      </c>
      <c r="R72" s="655"/>
      <c r="S72" s="655"/>
      <c r="T72" s="655"/>
      <c r="U72" s="655"/>
      <c r="V72" s="655"/>
      <c r="W72" s="655"/>
      <c r="X72" s="656"/>
      <c r="Z72" s="652" t="s">
        <v>1117</v>
      </c>
      <c r="AA72" s="652" t="s">
        <v>634</v>
      </c>
      <c r="AB72" s="669" t="s">
        <v>1119</v>
      </c>
      <c r="AC72" s="654" t="s">
        <v>1120</v>
      </c>
      <c r="AD72" s="655"/>
      <c r="AE72" s="655"/>
      <c r="AF72" s="655"/>
      <c r="AG72" s="655"/>
      <c r="AH72" s="655"/>
      <c r="AI72" s="655"/>
      <c r="AJ72" s="656"/>
      <c r="AL72" s="652" t="s">
        <v>1117</v>
      </c>
      <c r="AM72" s="652" t="s">
        <v>634</v>
      </c>
      <c r="AN72" s="669" t="s">
        <v>1119</v>
      </c>
      <c r="AO72" s="654" t="s">
        <v>1120</v>
      </c>
      <c r="AP72" s="655"/>
      <c r="AQ72" s="655"/>
      <c r="AR72" s="655"/>
      <c r="AS72" s="655"/>
      <c r="AT72" s="655"/>
      <c r="AU72" s="655"/>
      <c r="AV72" s="656"/>
    </row>
    <row r="73" spans="1:48" ht="15" customHeight="1" thickBot="1">
      <c r="A73">
        <v>73</v>
      </c>
      <c r="B73" s="668"/>
      <c r="C73" s="668"/>
      <c r="D73" s="670"/>
      <c r="E73" s="672"/>
      <c r="F73" s="673"/>
      <c r="G73" s="673"/>
      <c r="H73" s="673"/>
      <c r="I73" s="673"/>
      <c r="J73" s="673"/>
      <c r="K73" s="673"/>
      <c r="L73" s="674"/>
      <c r="N73" s="668"/>
      <c r="O73" s="668"/>
      <c r="P73" s="670"/>
      <c r="Q73" s="672"/>
      <c r="R73" s="673"/>
      <c r="S73" s="673"/>
      <c r="T73" s="673"/>
      <c r="U73" s="673"/>
      <c r="V73" s="673"/>
      <c r="W73" s="673"/>
      <c r="X73" s="674"/>
      <c r="Z73" s="668"/>
      <c r="AA73" s="668"/>
      <c r="AB73" s="670"/>
      <c r="AC73" s="672"/>
      <c r="AD73" s="673"/>
      <c r="AE73" s="673"/>
      <c r="AF73" s="673"/>
      <c r="AG73" s="673"/>
      <c r="AH73" s="673"/>
      <c r="AI73" s="673"/>
      <c r="AJ73" s="674"/>
      <c r="AL73" s="668"/>
      <c r="AM73" s="668"/>
      <c r="AN73" s="670"/>
      <c r="AO73" s="672"/>
      <c r="AP73" s="673"/>
      <c r="AQ73" s="673"/>
      <c r="AR73" s="673"/>
      <c r="AS73" s="673"/>
      <c r="AT73" s="673"/>
      <c r="AU73" s="673"/>
      <c r="AV73" s="674"/>
    </row>
    <row r="74" spans="1:48" ht="15" thickBot="1">
      <c r="A74">
        <v>74</v>
      </c>
      <c r="B74" s="653"/>
      <c r="C74" s="653"/>
      <c r="D74" s="671"/>
      <c r="E74" s="75">
        <v>0</v>
      </c>
      <c r="F74" s="76">
        <v>500</v>
      </c>
      <c r="G74" s="76">
        <v>1000</v>
      </c>
      <c r="H74" s="76">
        <v>1500</v>
      </c>
      <c r="I74" s="76">
        <v>2000</v>
      </c>
      <c r="J74" s="76">
        <v>2500</v>
      </c>
      <c r="K74" s="76">
        <v>3000</v>
      </c>
      <c r="L74" s="77">
        <v>3500</v>
      </c>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L74" s="653"/>
      <c r="AM74" s="653"/>
      <c r="AN74" s="671"/>
      <c r="AO74" s="75">
        <v>0</v>
      </c>
      <c r="AP74" s="76">
        <v>500</v>
      </c>
      <c r="AQ74" s="76">
        <v>1000</v>
      </c>
      <c r="AR74" s="76">
        <v>1500</v>
      </c>
      <c r="AS74" s="76">
        <v>2000</v>
      </c>
      <c r="AT74" s="76">
        <v>2500</v>
      </c>
      <c r="AU74" s="76">
        <v>3000</v>
      </c>
      <c r="AV74" s="77">
        <v>3500</v>
      </c>
    </row>
    <row r="75" spans="1:48" ht="15" customHeight="1">
      <c r="A75">
        <v>75</v>
      </c>
      <c r="B75" s="661" t="s">
        <v>1135</v>
      </c>
      <c r="C75" s="664">
        <v>100</v>
      </c>
      <c r="D75" s="78" t="s">
        <v>133</v>
      </c>
      <c r="E75" s="79">
        <v>125</v>
      </c>
      <c r="F75" s="80">
        <v>119</v>
      </c>
      <c r="G75" s="80">
        <v>113</v>
      </c>
      <c r="H75" s="80">
        <v>107</v>
      </c>
      <c r="I75" s="80">
        <v>101</v>
      </c>
      <c r="J75" s="80">
        <v>95</v>
      </c>
      <c r="K75" s="80">
        <v>89</v>
      </c>
      <c r="L75" s="81">
        <v>84</v>
      </c>
      <c r="N75" s="661" t="s">
        <v>1135</v>
      </c>
      <c r="O75" s="664">
        <v>100</v>
      </c>
      <c r="P75" s="78" t="s">
        <v>133</v>
      </c>
      <c r="Q75" s="79">
        <v>125</v>
      </c>
      <c r="R75" s="80">
        <v>119</v>
      </c>
      <c r="S75" s="80">
        <v>113</v>
      </c>
      <c r="T75" s="80">
        <v>107</v>
      </c>
      <c r="U75" s="80">
        <v>101</v>
      </c>
      <c r="V75" s="80">
        <v>95</v>
      </c>
      <c r="W75" s="80">
        <v>89</v>
      </c>
      <c r="X75" s="81">
        <v>84</v>
      </c>
      <c r="Z75" s="661" t="s">
        <v>1135</v>
      </c>
      <c r="AA75" s="664">
        <v>100</v>
      </c>
      <c r="AB75" s="78" t="s">
        <v>133</v>
      </c>
      <c r="AC75" s="79">
        <v>125</v>
      </c>
      <c r="AD75" s="80">
        <v>119</v>
      </c>
      <c r="AE75" s="80">
        <v>113</v>
      </c>
      <c r="AF75" s="80">
        <v>107</v>
      </c>
      <c r="AG75" s="80">
        <v>101</v>
      </c>
      <c r="AH75" s="80">
        <v>95</v>
      </c>
      <c r="AI75" s="80">
        <v>89</v>
      </c>
      <c r="AJ75" s="81">
        <v>84</v>
      </c>
      <c r="AL75" s="661" t="s">
        <v>1135</v>
      </c>
      <c r="AM75" s="664">
        <v>100</v>
      </c>
      <c r="AN75" s="78" t="s">
        <v>133</v>
      </c>
      <c r="AO75" s="79">
        <v>125</v>
      </c>
      <c r="AP75" s="80">
        <v>119</v>
      </c>
      <c r="AQ75" s="80">
        <v>113</v>
      </c>
      <c r="AR75" s="80">
        <v>107</v>
      </c>
      <c r="AS75" s="80">
        <v>101</v>
      </c>
      <c r="AT75" s="80">
        <v>95</v>
      </c>
      <c r="AU75" s="80">
        <v>89</v>
      </c>
      <c r="AV75" s="81">
        <v>83</v>
      </c>
    </row>
    <row r="76" spans="1:48" ht="15" thickBot="1">
      <c r="A76">
        <v>76</v>
      </c>
      <c r="B76" s="662"/>
      <c r="C76" s="665"/>
      <c r="D76" s="82" t="s">
        <v>136</v>
      </c>
      <c r="E76" s="83">
        <v>134</v>
      </c>
      <c r="F76" s="84">
        <v>127</v>
      </c>
      <c r="G76" s="84">
        <v>120</v>
      </c>
      <c r="H76" s="84">
        <v>114</v>
      </c>
      <c r="I76" s="84">
        <v>107</v>
      </c>
      <c r="J76" s="84">
        <v>101</v>
      </c>
      <c r="K76" s="84">
        <v>94</v>
      </c>
      <c r="L76" s="85">
        <v>88</v>
      </c>
      <c r="N76" s="662"/>
      <c r="O76" s="665"/>
      <c r="P76" s="82" t="s">
        <v>136</v>
      </c>
      <c r="Q76" s="83">
        <v>134</v>
      </c>
      <c r="R76" s="84">
        <v>127</v>
      </c>
      <c r="S76" s="84">
        <v>120</v>
      </c>
      <c r="T76" s="84">
        <v>114</v>
      </c>
      <c r="U76" s="84">
        <v>107</v>
      </c>
      <c r="V76" s="84">
        <v>101</v>
      </c>
      <c r="W76" s="84">
        <v>94</v>
      </c>
      <c r="X76" s="85">
        <v>88</v>
      </c>
      <c r="Z76" s="662"/>
      <c r="AA76" s="665"/>
      <c r="AB76" s="82" t="s">
        <v>136</v>
      </c>
      <c r="AC76" s="83">
        <v>134</v>
      </c>
      <c r="AD76" s="84">
        <v>127</v>
      </c>
      <c r="AE76" s="84">
        <v>120</v>
      </c>
      <c r="AF76" s="84">
        <v>114</v>
      </c>
      <c r="AG76" s="84">
        <v>107</v>
      </c>
      <c r="AH76" s="84">
        <v>101</v>
      </c>
      <c r="AI76" s="84">
        <v>94</v>
      </c>
      <c r="AJ76" s="85">
        <v>88</v>
      </c>
      <c r="AL76" s="662"/>
      <c r="AM76" s="665"/>
      <c r="AN76" s="82" t="s">
        <v>136</v>
      </c>
      <c r="AO76" s="83">
        <v>134</v>
      </c>
      <c r="AP76" s="84">
        <v>126</v>
      </c>
      <c r="AQ76" s="84">
        <v>119</v>
      </c>
      <c r="AR76" s="84">
        <v>111</v>
      </c>
      <c r="AS76" s="84">
        <v>104</v>
      </c>
      <c r="AT76" s="84">
        <v>96</v>
      </c>
      <c r="AU76" s="84">
        <v>89</v>
      </c>
      <c r="AV76" s="85">
        <v>82</v>
      </c>
    </row>
    <row r="77" spans="1:48">
      <c r="A77">
        <v>77</v>
      </c>
      <c r="B77" s="662"/>
      <c r="C77" s="666">
        <v>110</v>
      </c>
      <c r="D77" s="86" t="str">
        <f>+D75</f>
        <v>48-X</v>
      </c>
      <c r="E77" s="87">
        <v>147</v>
      </c>
      <c r="F77" s="88">
        <v>140</v>
      </c>
      <c r="G77" s="88">
        <v>134</v>
      </c>
      <c r="H77" s="88">
        <v>127</v>
      </c>
      <c r="I77" s="88">
        <v>121</v>
      </c>
      <c r="J77" s="88">
        <v>114</v>
      </c>
      <c r="K77" s="88">
        <v>108</v>
      </c>
      <c r="L77" s="89">
        <v>102</v>
      </c>
      <c r="N77" s="662"/>
      <c r="O77" s="666">
        <v>110</v>
      </c>
      <c r="P77" s="86" t="str">
        <f>+P75</f>
        <v>48-X</v>
      </c>
      <c r="Q77" s="87">
        <v>147</v>
      </c>
      <c r="R77" s="88">
        <v>140</v>
      </c>
      <c r="S77" s="88">
        <v>134</v>
      </c>
      <c r="T77" s="88">
        <v>127</v>
      </c>
      <c r="U77" s="88">
        <v>121</v>
      </c>
      <c r="V77" s="88">
        <v>114</v>
      </c>
      <c r="W77" s="88">
        <v>108</v>
      </c>
      <c r="X77" s="89">
        <v>102</v>
      </c>
      <c r="Z77" s="662"/>
      <c r="AA77" s="666">
        <v>110</v>
      </c>
      <c r="AB77" s="86" t="str">
        <f>+AB75</f>
        <v>48-X</v>
      </c>
      <c r="AC77" s="87">
        <v>147</v>
      </c>
      <c r="AD77" s="88">
        <v>140</v>
      </c>
      <c r="AE77" s="88">
        <v>134</v>
      </c>
      <c r="AF77" s="88">
        <v>127</v>
      </c>
      <c r="AG77" s="88">
        <v>121</v>
      </c>
      <c r="AH77" s="88">
        <v>114</v>
      </c>
      <c r="AI77" s="88">
        <v>108</v>
      </c>
      <c r="AJ77" s="89">
        <v>102</v>
      </c>
      <c r="AL77" s="662"/>
      <c r="AM77" s="666">
        <v>110</v>
      </c>
      <c r="AN77" s="86" t="str">
        <f>+AN75</f>
        <v>48-X</v>
      </c>
      <c r="AO77" s="87">
        <v>147</v>
      </c>
      <c r="AP77" s="88">
        <v>140</v>
      </c>
      <c r="AQ77" s="88">
        <v>134</v>
      </c>
      <c r="AR77" s="88">
        <v>127</v>
      </c>
      <c r="AS77" s="88">
        <v>121</v>
      </c>
      <c r="AT77" s="88">
        <v>114</v>
      </c>
      <c r="AU77" s="88">
        <v>108</v>
      </c>
      <c r="AV77" s="89">
        <v>102</v>
      </c>
    </row>
    <row r="78" spans="1:48" ht="15" thickBot="1">
      <c r="A78">
        <v>78</v>
      </c>
      <c r="B78" s="662"/>
      <c r="C78" s="667"/>
      <c r="D78" s="90" t="str">
        <f>+D76</f>
        <v>48-XL</v>
      </c>
      <c r="E78" s="87">
        <v>159</v>
      </c>
      <c r="F78" s="88">
        <v>151</v>
      </c>
      <c r="G78" s="88">
        <v>144</v>
      </c>
      <c r="H78" s="88">
        <v>136</v>
      </c>
      <c r="I78" s="88">
        <v>129</v>
      </c>
      <c r="J78" s="88">
        <v>121</v>
      </c>
      <c r="K78" s="88">
        <v>114</v>
      </c>
      <c r="L78" s="89">
        <v>107</v>
      </c>
      <c r="N78" s="662"/>
      <c r="O78" s="667"/>
      <c r="P78" s="90" t="str">
        <f>+P76</f>
        <v>48-XL</v>
      </c>
      <c r="Q78" s="87">
        <v>159</v>
      </c>
      <c r="R78" s="88">
        <v>151</v>
      </c>
      <c r="S78" s="88">
        <v>144</v>
      </c>
      <c r="T78" s="88">
        <v>136</v>
      </c>
      <c r="U78" s="88">
        <v>129</v>
      </c>
      <c r="V78" s="88">
        <v>121</v>
      </c>
      <c r="W78" s="88">
        <v>114</v>
      </c>
      <c r="X78" s="89">
        <v>107</v>
      </c>
      <c r="Z78" s="662"/>
      <c r="AA78" s="667"/>
      <c r="AB78" s="90" t="str">
        <f>+AB76</f>
        <v>48-XL</v>
      </c>
      <c r="AC78" s="87">
        <v>159</v>
      </c>
      <c r="AD78" s="88">
        <v>151</v>
      </c>
      <c r="AE78" s="88">
        <v>144</v>
      </c>
      <c r="AF78" s="88">
        <v>136</v>
      </c>
      <c r="AG78" s="88">
        <v>129</v>
      </c>
      <c r="AH78" s="88">
        <v>121</v>
      </c>
      <c r="AI78" s="88">
        <v>114</v>
      </c>
      <c r="AJ78" s="89">
        <v>107</v>
      </c>
      <c r="AL78" s="662"/>
      <c r="AM78" s="667"/>
      <c r="AN78" s="90" t="str">
        <f>+AN76</f>
        <v>48-XL</v>
      </c>
      <c r="AO78" s="87">
        <v>159</v>
      </c>
      <c r="AP78" s="88">
        <v>151</v>
      </c>
      <c r="AQ78" s="88">
        <v>143</v>
      </c>
      <c r="AR78" s="88">
        <v>135</v>
      </c>
      <c r="AS78" s="88">
        <v>127</v>
      </c>
      <c r="AT78" s="88">
        <v>119</v>
      </c>
      <c r="AU78" s="88">
        <v>111</v>
      </c>
      <c r="AV78" s="89">
        <v>103</v>
      </c>
    </row>
    <row r="79" spans="1:48">
      <c r="A79">
        <v>79</v>
      </c>
      <c r="B79" s="662"/>
      <c r="C79" s="664">
        <f>+C77+10</f>
        <v>120</v>
      </c>
      <c r="D79" s="78" t="s">
        <v>133</v>
      </c>
      <c r="E79" s="83">
        <v>168</v>
      </c>
      <c r="F79" s="84">
        <v>161</v>
      </c>
      <c r="G79" s="84">
        <v>154</v>
      </c>
      <c r="H79" s="84">
        <v>147</v>
      </c>
      <c r="I79" s="84">
        <v>140</v>
      </c>
      <c r="J79" s="84">
        <v>133</v>
      </c>
      <c r="K79" s="84">
        <v>126</v>
      </c>
      <c r="L79" s="85">
        <v>119</v>
      </c>
      <c r="N79" s="662"/>
      <c r="O79" s="664">
        <f>+O77+10</f>
        <v>120</v>
      </c>
      <c r="P79" s="78" t="s">
        <v>133</v>
      </c>
      <c r="Q79" s="83">
        <v>168</v>
      </c>
      <c r="R79" s="84">
        <v>161</v>
      </c>
      <c r="S79" s="84">
        <v>154</v>
      </c>
      <c r="T79" s="84">
        <v>147</v>
      </c>
      <c r="U79" s="84">
        <v>140</v>
      </c>
      <c r="V79" s="84">
        <v>133</v>
      </c>
      <c r="W79" s="84">
        <v>126</v>
      </c>
      <c r="X79" s="85">
        <v>119</v>
      </c>
      <c r="Z79" s="662"/>
      <c r="AA79" s="664">
        <f>+AA77+10</f>
        <v>120</v>
      </c>
      <c r="AB79" s="78" t="s">
        <v>133</v>
      </c>
      <c r="AC79" s="83">
        <v>168</v>
      </c>
      <c r="AD79" s="84">
        <v>161</v>
      </c>
      <c r="AE79" s="84">
        <v>154</v>
      </c>
      <c r="AF79" s="84">
        <v>147</v>
      </c>
      <c r="AG79" s="84">
        <v>140</v>
      </c>
      <c r="AH79" s="84">
        <v>133</v>
      </c>
      <c r="AI79" s="84">
        <v>126</v>
      </c>
      <c r="AJ79" s="85">
        <v>119</v>
      </c>
      <c r="AL79" s="662"/>
      <c r="AM79" s="664">
        <f>+AM77+10</f>
        <v>120</v>
      </c>
      <c r="AN79" s="78" t="s">
        <v>133</v>
      </c>
      <c r="AO79" s="83">
        <v>168</v>
      </c>
      <c r="AP79" s="84">
        <v>161</v>
      </c>
      <c r="AQ79" s="84">
        <v>154</v>
      </c>
      <c r="AR79" s="84">
        <v>147</v>
      </c>
      <c r="AS79" s="84">
        <v>140</v>
      </c>
      <c r="AT79" s="84">
        <v>133</v>
      </c>
      <c r="AU79" s="84">
        <v>126</v>
      </c>
      <c r="AV79" s="85">
        <v>119</v>
      </c>
    </row>
    <row r="80" spans="1:48" ht="15" thickBot="1">
      <c r="A80">
        <v>80</v>
      </c>
      <c r="B80" s="662"/>
      <c r="C80" s="665"/>
      <c r="D80" s="82" t="s">
        <v>136</v>
      </c>
      <c r="E80" s="83">
        <v>184</v>
      </c>
      <c r="F80" s="84">
        <v>175</v>
      </c>
      <c r="G80" s="84">
        <v>167</v>
      </c>
      <c r="H80" s="84">
        <v>159</v>
      </c>
      <c r="I80" s="84">
        <v>150</v>
      </c>
      <c r="J80" s="84">
        <v>142</v>
      </c>
      <c r="K80" s="84">
        <v>134</v>
      </c>
      <c r="L80" s="85">
        <v>126</v>
      </c>
      <c r="N80" s="662"/>
      <c r="O80" s="665"/>
      <c r="P80" s="82" t="s">
        <v>136</v>
      </c>
      <c r="Q80" s="83">
        <v>184</v>
      </c>
      <c r="R80" s="84">
        <v>175</v>
      </c>
      <c r="S80" s="84">
        <v>167</v>
      </c>
      <c r="T80" s="84">
        <v>159</v>
      </c>
      <c r="U80" s="84">
        <v>150</v>
      </c>
      <c r="V80" s="84">
        <v>142</v>
      </c>
      <c r="W80" s="84">
        <v>134</v>
      </c>
      <c r="X80" s="85">
        <v>126</v>
      </c>
      <c r="Z80" s="662"/>
      <c r="AA80" s="665"/>
      <c r="AB80" s="82" t="s">
        <v>136</v>
      </c>
      <c r="AC80" s="83">
        <v>184</v>
      </c>
      <c r="AD80" s="84">
        <v>175</v>
      </c>
      <c r="AE80" s="84">
        <v>167</v>
      </c>
      <c r="AF80" s="84">
        <v>159</v>
      </c>
      <c r="AG80" s="84">
        <v>150</v>
      </c>
      <c r="AH80" s="84">
        <v>142</v>
      </c>
      <c r="AI80" s="84">
        <v>134</v>
      </c>
      <c r="AJ80" s="85">
        <v>126</v>
      </c>
      <c r="AL80" s="662"/>
      <c r="AM80" s="665"/>
      <c r="AN80" s="82" t="s">
        <v>136</v>
      </c>
      <c r="AO80" s="83">
        <v>184</v>
      </c>
      <c r="AP80" s="84">
        <v>175</v>
      </c>
      <c r="AQ80" s="84">
        <v>167</v>
      </c>
      <c r="AR80" s="84">
        <v>159</v>
      </c>
      <c r="AS80" s="84">
        <v>150</v>
      </c>
      <c r="AT80" s="84">
        <v>142</v>
      </c>
      <c r="AU80" s="84">
        <v>134</v>
      </c>
      <c r="AV80" s="85">
        <v>126</v>
      </c>
    </row>
    <row r="81" spans="1:48">
      <c r="A81">
        <v>81</v>
      </c>
      <c r="B81" s="662"/>
      <c r="C81" s="666">
        <f>+C79+10</f>
        <v>130</v>
      </c>
      <c r="D81" s="86" t="str">
        <f>+D79</f>
        <v>48-X</v>
      </c>
      <c r="E81" s="87">
        <v>190</v>
      </c>
      <c r="F81" s="88">
        <v>182</v>
      </c>
      <c r="G81" s="88">
        <v>174</v>
      </c>
      <c r="H81" s="88">
        <v>166</v>
      </c>
      <c r="I81" s="88">
        <v>159</v>
      </c>
      <c r="J81" s="88">
        <v>151</v>
      </c>
      <c r="K81" s="88">
        <v>143</v>
      </c>
      <c r="L81" s="89">
        <v>136</v>
      </c>
      <c r="N81" s="662"/>
      <c r="O81" s="666">
        <f>+O79+10</f>
        <v>130</v>
      </c>
      <c r="P81" s="86" t="str">
        <f>+P79</f>
        <v>48-X</v>
      </c>
      <c r="Q81" s="87">
        <v>190</v>
      </c>
      <c r="R81" s="88">
        <v>182</v>
      </c>
      <c r="S81" s="88">
        <v>174</v>
      </c>
      <c r="T81" s="88">
        <v>166</v>
      </c>
      <c r="U81" s="88">
        <v>159</v>
      </c>
      <c r="V81" s="88">
        <v>151</v>
      </c>
      <c r="W81" s="88">
        <v>143</v>
      </c>
      <c r="X81" s="89">
        <v>136</v>
      </c>
      <c r="Z81" s="662"/>
      <c r="AA81" s="666">
        <f>+AA79+10</f>
        <v>130</v>
      </c>
      <c r="AB81" s="86" t="str">
        <f>+AB79</f>
        <v>48-X</v>
      </c>
      <c r="AC81" s="87">
        <v>190</v>
      </c>
      <c r="AD81" s="88">
        <v>182</v>
      </c>
      <c r="AE81" s="88">
        <v>174</v>
      </c>
      <c r="AF81" s="88">
        <v>166</v>
      </c>
      <c r="AG81" s="88">
        <v>159</v>
      </c>
      <c r="AH81" s="88">
        <v>151</v>
      </c>
      <c r="AI81" s="88">
        <v>143</v>
      </c>
      <c r="AJ81" s="89">
        <v>136</v>
      </c>
      <c r="AL81" s="662"/>
      <c r="AM81" s="666">
        <f>+AM79+10</f>
        <v>130</v>
      </c>
      <c r="AN81" s="86" t="str">
        <f>+AN79</f>
        <v>48-X</v>
      </c>
      <c r="AO81" s="87">
        <v>190</v>
      </c>
      <c r="AP81" s="88">
        <v>182</v>
      </c>
      <c r="AQ81" s="88">
        <v>174</v>
      </c>
      <c r="AR81" s="88">
        <v>166</v>
      </c>
      <c r="AS81" s="88">
        <v>159</v>
      </c>
      <c r="AT81" s="88">
        <v>151</v>
      </c>
      <c r="AU81" s="88">
        <v>143</v>
      </c>
      <c r="AV81" s="89">
        <v>136</v>
      </c>
    </row>
    <row r="82" spans="1:48" ht="15" thickBot="1">
      <c r="A82">
        <v>82</v>
      </c>
      <c r="B82" s="662"/>
      <c r="C82" s="667"/>
      <c r="D82" s="90" t="str">
        <f>+D80</f>
        <v>48-XL</v>
      </c>
      <c r="E82" s="87">
        <v>208</v>
      </c>
      <c r="F82" s="88">
        <v>199</v>
      </c>
      <c r="G82" s="88">
        <v>190</v>
      </c>
      <c r="H82" s="88">
        <v>181</v>
      </c>
      <c r="I82" s="88">
        <v>172</v>
      </c>
      <c r="J82" s="88">
        <v>163</v>
      </c>
      <c r="K82" s="88">
        <v>154</v>
      </c>
      <c r="L82" s="89">
        <v>146</v>
      </c>
      <c r="N82" s="662"/>
      <c r="O82" s="667"/>
      <c r="P82" s="90" t="str">
        <f>+P80</f>
        <v>48-XL</v>
      </c>
      <c r="Q82" s="87">
        <v>208</v>
      </c>
      <c r="R82" s="88">
        <v>199</v>
      </c>
      <c r="S82" s="88">
        <v>190</v>
      </c>
      <c r="T82" s="88">
        <v>181</v>
      </c>
      <c r="U82" s="88">
        <v>172</v>
      </c>
      <c r="V82" s="88">
        <v>163</v>
      </c>
      <c r="W82" s="88">
        <v>154</v>
      </c>
      <c r="X82" s="89">
        <v>146</v>
      </c>
      <c r="Z82" s="662"/>
      <c r="AA82" s="667"/>
      <c r="AB82" s="90" t="str">
        <f>+AB80</f>
        <v>48-XL</v>
      </c>
      <c r="AC82" s="87">
        <v>208</v>
      </c>
      <c r="AD82" s="88">
        <v>199</v>
      </c>
      <c r="AE82" s="88">
        <v>190</v>
      </c>
      <c r="AF82" s="88">
        <v>181</v>
      </c>
      <c r="AG82" s="88">
        <v>172</v>
      </c>
      <c r="AH82" s="88">
        <v>163</v>
      </c>
      <c r="AI82" s="88">
        <v>154</v>
      </c>
      <c r="AJ82" s="89">
        <v>146</v>
      </c>
      <c r="AL82" s="662"/>
      <c r="AM82" s="667"/>
      <c r="AN82" s="90" t="str">
        <f>+AN80</f>
        <v>48-XL</v>
      </c>
      <c r="AO82" s="87">
        <v>208</v>
      </c>
      <c r="AP82" s="88">
        <v>199</v>
      </c>
      <c r="AQ82" s="88">
        <v>190</v>
      </c>
      <c r="AR82" s="88">
        <v>181</v>
      </c>
      <c r="AS82" s="88">
        <v>172</v>
      </c>
      <c r="AT82" s="88">
        <v>163</v>
      </c>
      <c r="AU82" s="88">
        <v>154</v>
      </c>
      <c r="AV82" s="89">
        <v>146</v>
      </c>
    </row>
    <row r="83" spans="1:48">
      <c r="A83">
        <v>83</v>
      </c>
      <c r="B83" s="662"/>
      <c r="C83" s="664">
        <f>+C81+10</f>
        <v>140</v>
      </c>
      <c r="D83" s="78" t="s">
        <v>133</v>
      </c>
      <c r="E83" s="83">
        <v>212</v>
      </c>
      <c r="F83" s="84">
        <v>203</v>
      </c>
      <c r="G83" s="84">
        <v>195</v>
      </c>
      <c r="H83" s="84">
        <v>186</v>
      </c>
      <c r="I83" s="84">
        <v>178</v>
      </c>
      <c r="J83" s="84">
        <v>169</v>
      </c>
      <c r="K83" s="84">
        <v>161</v>
      </c>
      <c r="L83" s="85">
        <v>153</v>
      </c>
      <c r="N83" s="662"/>
      <c r="O83" s="664">
        <f>+O81+10</f>
        <v>140</v>
      </c>
      <c r="P83" s="78" t="s">
        <v>133</v>
      </c>
      <c r="Q83" s="83">
        <v>215</v>
      </c>
      <c r="R83" s="84">
        <v>206</v>
      </c>
      <c r="S83" s="84">
        <v>197</v>
      </c>
      <c r="T83" s="84">
        <v>188</v>
      </c>
      <c r="U83" s="84">
        <v>179</v>
      </c>
      <c r="V83" s="84">
        <v>170</v>
      </c>
      <c r="W83" s="84">
        <v>161</v>
      </c>
      <c r="X83" s="85">
        <v>153</v>
      </c>
      <c r="Z83" s="662"/>
      <c r="AA83" s="664">
        <f>+AA81+10</f>
        <v>140</v>
      </c>
      <c r="AB83" s="78" t="s">
        <v>133</v>
      </c>
      <c r="AC83" s="83">
        <v>215</v>
      </c>
      <c r="AD83" s="84">
        <v>206</v>
      </c>
      <c r="AE83" s="84">
        <v>197</v>
      </c>
      <c r="AF83" s="84">
        <v>188</v>
      </c>
      <c r="AG83" s="84">
        <v>179</v>
      </c>
      <c r="AH83" s="84">
        <v>170</v>
      </c>
      <c r="AI83" s="84">
        <v>161</v>
      </c>
      <c r="AJ83" s="85">
        <v>153</v>
      </c>
      <c r="AL83" s="662"/>
      <c r="AM83" s="664">
        <f>+AM81+10</f>
        <v>140</v>
      </c>
      <c r="AN83" s="78" t="s">
        <v>133</v>
      </c>
      <c r="AO83" s="83">
        <v>215</v>
      </c>
      <c r="AP83" s="84">
        <v>206</v>
      </c>
      <c r="AQ83" s="84">
        <v>197</v>
      </c>
      <c r="AR83" s="84">
        <v>188</v>
      </c>
      <c r="AS83" s="84">
        <v>179</v>
      </c>
      <c r="AT83" s="84">
        <v>170</v>
      </c>
      <c r="AU83" s="84">
        <v>161</v>
      </c>
      <c r="AV83" s="85">
        <v>153</v>
      </c>
    </row>
    <row r="84" spans="1:48" ht="15" thickBot="1">
      <c r="A84">
        <v>84</v>
      </c>
      <c r="B84" s="662"/>
      <c r="C84" s="665"/>
      <c r="D84" s="82" t="s">
        <v>136</v>
      </c>
      <c r="E84" s="83">
        <v>232</v>
      </c>
      <c r="F84" s="84">
        <v>222</v>
      </c>
      <c r="G84" s="84">
        <v>213</v>
      </c>
      <c r="H84" s="84">
        <v>204</v>
      </c>
      <c r="I84" s="84">
        <v>194</v>
      </c>
      <c r="J84" s="84">
        <v>185</v>
      </c>
      <c r="K84" s="84">
        <v>176</v>
      </c>
      <c r="L84" s="85">
        <v>167</v>
      </c>
      <c r="N84" s="662"/>
      <c r="O84" s="665"/>
      <c r="P84" s="82" t="s">
        <v>136</v>
      </c>
      <c r="Q84" s="83">
        <v>232</v>
      </c>
      <c r="R84" s="84">
        <v>222</v>
      </c>
      <c r="S84" s="84">
        <v>213</v>
      </c>
      <c r="T84" s="84">
        <v>204</v>
      </c>
      <c r="U84" s="84">
        <v>194</v>
      </c>
      <c r="V84" s="84">
        <v>185</v>
      </c>
      <c r="W84" s="84">
        <v>176</v>
      </c>
      <c r="X84" s="85">
        <v>167</v>
      </c>
      <c r="Z84" s="662"/>
      <c r="AA84" s="665"/>
      <c r="AB84" s="82" t="s">
        <v>136</v>
      </c>
      <c r="AC84" s="83">
        <v>232</v>
      </c>
      <c r="AD84" s="84">
        <v>222</v>
      </c>
      <c r="AE84" s="84">
        <v>213</v>
      </c>
      <c r="AF84" s="84">
        <v>204</v>
      </c>
      <c r="AG84" s="84">
        <v>194</v>
      </c>
      <c r="AH84" s="84">
        <v>185</v>
      </c>
      <c r="AI84" s="84">
        <v>176</v>
      </c>
      <c r="AJ84" s="85">
        <v>167</v>
      </c>
      <c r="AL84" s="662"/>
      <c r="AM84" s="665"/>
      <c r="AN84" s="82" t="s">
        <v>136</v>
      </c>
      <c r="AO84" s="83">
        <v>232</v>
      </c>
      <c r="AP84" s="84">
        <v>222</v>
      </c>
      <c r="AQ84" s="84">
        <v>213</v>
      </c>
      <c r="AR84" s="84">
        <v>204</v>
      </c>
      <c r="AS84" s="84">
        <v>194</v>
      </c>
      <c r="AT84" s="84">
        <v>185</v>
      </c>
      <c r="AU84" s="84">
        <v>176</v>
      </c>
      <c r="AV84" s="85">
        <v>167</v>
      </c>
    </row>
    <row r="85" spans="1:48">
      <c r="A85">
        <v>85</v>
      </c>
      <c r="B85" s="662"/>
      <c r="C85" s="666">
        <f>+C83+10</f>
        <v>150</v>
      </c>
      <c r="D85" s="86" t="str">
        <f>+D83</f>
        <v>48-X</v>
      </c>
      <c r="E85" s="87">
        <v>235</v>
      </c>
      <c r="F85" s="88">
        <v>225</v>
      </c>
      <c r="G85" s="88">
        <v>216</v>
      </c>
      <c r="H85" s="88">
        <v>207</v>
      </c>
      <c r="I85" s="88">
        <v>197</v>
      </c>
      <c r="J85" s="88">
        <v>188</v>
      </c>
      <c r="K85" s="88">
        <v>179</v>
      </c>
      <c r="L85" s="89">
        <v>170</v>
      </c>
      <c r="N85" s="662"/>
      <c r="O85" s="666">
        <f>+O83+10</f>
        <v>150</v>
      </c>
      <c r="P85" s="86" t="str">
        <f>+P83</f>
        <v>48-X</v>
      </c>
      <c r="Q85" s="87">
        <v>235</v>
      </c>
      <c r="R85" s="88">
        <v>225</v>
      </c>
      <c r="S85" s="88">
        <v>216</v>
      </c>
      <c r="T85" s="88">
        <v>207</v>
      </c>
      <c r="U85" s="88">
        <v>197</v>
      </c>
      <c r="V85" s="88">
        <v>188</v>
      </c>
      <c r="W85" s="88">
        <v>179</v>
      </c>
      <c r="X85" s="89">
        <v>170</v>
      </c>
      <c r="Z85" s="662"/>
      <c r="AA85" s="666">
        <f>+AA83+10</f>
        <v>150</v>
      </c>
      <c r="AB85" s="86" t="str">
        <f>+AB83</f>
        <v>48-X</v>
      </c>
      <c r="AC85" s="87">
        <v>235</v>
      </c>
      <c r="AD85" s="88">
        <v>225</v>
      </c>
      <c r="AE85" s="88">
        <v>216</v>
      </c>
      <c r="AF85" s="88">
        <v>207</v>
      </c>
      <c r="AG85" s="88">
        <v>197</v>
      </c>
      <c r="AH85" s="88">
        <v>188</v>
      </c>
      <c r="AI85" s="88">
        <v>179</v>
      </c>
      <c r="AJ85" s="89">
        <v>170</v>
      </c>
      <c r="AL85" s="662"/>
      <c r="AM85" s="666">
        <f>+AM83+10</f>
        <v>150</v>
      </c>
      <c r="AN85" s="86" t="str">
        <f>+AN83</f>
        <v>48-X</v>
      </c>
      <c r="AO85" s="87">
        <v>235</v>
      </c>
      <c r="AP85" s="88">
        <v>225</v>
      </c>
      <c r="AQ85" s="88">
        <v>216</v>
      </c>
      <c r="AR85" s="88">
        <v>207</v>
      </c>
      <c r="AS85" s="88">
        <v>197</v>
      </c>
      <c r="AT85" s="88">
        <v>188</v>
      </c>
      <c r="AU85" s="88">
        <v>179</v>
      </c>
      <c r="AV85" s="89">
        <v>170</v>
      </c>
    </row>
    <row r="86" spans="1:48" ht="15" thickBot="1">
      <c r="A86">
        <v>86</v>
      </c>
      <c r="B86" s="662"/>
      <c r="C86" s="667"/>
      <c r="D86" s="90" t="str">
        <f>+D84</f>
        <v>48-XL</v>
      </c>
      <c r="E86" s="87">
        <v>250</v>
      </c>
      <c r="F86" s="88">
        <v>241</v>
      </c>
      <c r="G86" s="88">
        <v>232</v>
      </c>
      <c r="H86" s="88">
        <v>223</v>
      </c>
      <c r="I86" s="88">
        <v>214</v>
      </c>
      <c r="J86" s="88">
        <v>205</v>
      </c>
      <c r="K86" s="88">
        <v>196</v>
      </c>
      <c r="L86" s="89">
        <v>187</v>
      </c>
      <c r="N86" s="662"/>
      <c r="O86" s="667"/>
      <c r="P86" s="90" t="str">
        <f>+P84</f>
        <v>48-XL</v>
      </c>
      <c r="Q86" s="87">
        <v>250</v>
      </c>
      <c r="R86" s="88">
        <v>241</v>
      </c>
      <c r="S86" s="88">
        <v>232</v>
      </c>
      <c r="T86" s="88">
        <v>223</v>
      </c>
      <c r="U86" s="88">
        <v>214</v>
      </c>
      <c r="V86" s="88">
        <v>205</v>
      </c>
      <c r="W86" s="88">
        <v>196</v>
      </c>
      <c r="X86" s="89">
        <v>187</v>
      </c>
      <c r="Z86" s="662"/>
      <c r="AA86" s="667"/>
      <c r="AB86" s="90" t="str">
        <f>+AB84</f>
        <v>48-XL</v>
      </c>
      <c r="AC86" s="87">
        <v>250</v>
      </c>
      <c r="AD86" s="88">
        <v>241</v>
      </c>
      <c r="AE86" s="88">
        <v>232</v>
      </c>
      <c r="AF86" s="88">
        <v>223</v>
      </c>
      <c r="AG86" s="88">
        <v>214</v>
      </c>
      <c r="AH86" s="88">
        <v>205</v>
      </c>
      <c r="AI86" s="88">
        <v>196</v>
      </c>
      <c r="AJ86" s="89">
        <v>187</v>
      </c>
      <c r="AL86" s="662"/>
      <c r="AM86" s="667"/>
      <c r="AN86" s="90" t="str">
        <f>+AN84</f>
        <v>48-XL</v>
      </c>
      <c r="AO86" s="87">
        <v>250</v>
      </c>
      <c r="AP86" s="88">
        <v>241</v>
      </c>
      <c r="AQ86" s="88">
        <v>232</v>
      </c>
      <c r="AR86" s="88">
        <v>223</v>
      </c>
      <c r="AS86" s="88">
        <v>214</v>
      </c>
      <c r="AT86" s="88">
        <v>205</v>
      </c>
      <c r="AU86" s="88">
        <v>196</v>
      </c>
      <c r="AV86" s="89">
        <v>187</v>
      </c>
    </row>
    <row r="87" spans="1:48">
      <c r="A87">
        <v>87</v>
      </c>
      <c r="B87" s="662"/>
      <c r="C87" s="664">
        <f>+C85+10</f>
        <v>160</v>
      </c>
      <c r="D87" s="78" t="s">
        <v>133</v>
      </c>
      <c r="E87" s="83">
        <v>251</v>
      </c>
      <c r="F87" s="84">
        <v>242</v>
      </c>
      <c r="G87" s="84">
        <v>233</v>
      </c>
      <c r="H87" s="84">
        <v>224</v>
      </c>
      <c r="I87" s="84">
        <v>215</v>
      </c>
      <c r="J87" s="84">
        <v>206</v>
      </c>
      <c r="K87" s="84">
        <v>197</v>
      </c>
      <c r="L87" s="85">
        <v>188</v>
      </c>
      <c r="N87" s="662"/>
      <c r="O87" s="664">
        <f>+O85+10</f>
        <v>160</v>
      </c>
      <c r="P87" s="78" t="s">
        <v>133</v>
      </c>
      <c r="Q87" s="83">
        <v>251</v>
      </c>
      <c r="R87" s="84">
        <v>242</v>
      </c>
      <c r="S87" s="84">
        <v>233</v>
      </c>
      <c r="T87" s="84">
        <v>224</v>
      </c>
      <c r="U87" s="84">
        <v>215</v>
      </c>
      <c r="V87" s="84">
        <v>206</v>
      </c>
      <c r="W87" s="84">
        <v>197</v>
      </c>
      <c r="X87" s="85">
        <v>188</v>
      </c>
      <c r="Z87" s="662"/>
      <c r="AA87" s="664">
        <f>+AA85+10</f>
        <v>160</v>
      </c>
      <c r="AB87" s="78" t="s">
        <v>133</v>
      </c>
      <c r="AC87" s="83">
        <v>251</v>
      </c>
      <c r="AD87" s="84">
        <v>242</v>
      </c>
      <c r="AE87" s="84">
        <v>233</v>
      </c>
      <c r="AF87" s="84">
        <v>224</v>
      </c>
      <c r="AG87" s="84">
        <v>215</v>
      </c>
      <c r="AH87" s="84">
        <v>206</v>
      </c>
      <c r="AI87" s="84">
        <v>197</v>
      </c>
      <c r="AJ87" s="85">
        <v>188</v>
      </c>
      <c r="AL87" s="662"/>
      <c r="AM87" s="664">
        <f>+AM85+10</f>
        <v>160</v>
      </c>
      <c r="AN87" s="78" t="s">
        <v>133</v>
      </c>
      <c r="AO87" s="83">
        <v>251</v>
      </c>
      <c r="AP87" s="84">
        <v>242</v>
      </c>
      <c r="AQ87" s="84">
        <v>233</v>
      </c>
      <c r="AR87" s="84">
        <v>224</v>
      </c>
      <c r="AS87" s="84">
        <v>215</v>
      </c>
      <c r="AT87" s="84">
        <v>206</v>
      </c>
      <c r="AU87" s="84">
        <v>197</v>
      </c>
      <c r="AV87" s="85">
        <v>188</v>
      </c>
    </row>
    <row r="88" spans="1:48" ht="15" thickBot="1">
      <c r="A88">
        <v>88</v>
      </c>
      <c r="B88" s="662"/>
      <c r="C88" s="665"/>
      <c r="D88" s="82" t="s">
        <v>136</v>
      </c>
      <c r="E88" s="83">
        <v>252</v>
      </c>
      <c r="F88" s="84">
        <v>245</v>
      </c>
      <c r="G88" s="84">
        <v>238</v>
      </c>
      <c r="H88" s="84">
        <v>232</v>
      </c>
      <c r="I88" s="84">
        <v>225</v>
      </c>
      <c r="J88" s="84">
        <v>219</v>
      </c>
      <c r="K88" s="84">
        <v>212</v>
      </c>
      <c r="L88" s="85">
        <v>206</v>
      </c>
      <c r="N88" s="662"/>
      <c r="O88" s="665"/>
      <c r="P88" s="82" t="s">
        <v>136</v>
      </c>
      <c r="Q88" s="83">
        <v>252</v>
      </c>
      <c r="R88" s="84">
        <v>245</v>
      </c>
      <c r="S88" s="84">
        <v>238</v>
      </c>
      <c r="T88" s="84">
        <v>232</v>
      </c>
      <c r="U88" s="84">
        <v>225</v>
      </c>
      <c r="V88" s="84">
        <v>219</v>
      </c>
      <c r="W88" s="84">
        <v>212</v>
      </c>
      <c r="X88" s="85">
        <v>206</v>
      </c>
      <c r="Z88" s="662"/>
      <c r="AA88" s="665"/>
      <c r="AB88" s="82" t="s">
        <v>136</v>
      </c>
      <c r="AC88" s="83">
        <v>252</v>
      </c>
      <c r="AD88" s="84">
        <v>245</v>
      </c>
      <c r="AE88" s="84">
        <v>238</v>
      </c>
      <c r="AF88" s="84">
        <v>232</v>
      </c>
      <c r="AG88" s="84">
        <v>225</v>
      </c>
      <c r="AH88" s="84">
        <v>219</v>
      </c>
      <c r="AI88" s="84">
        <v>212</v>
      </c>
      <c r="AJ88" s="85">
        <v>206</v>
      </c>
      <c r="AL88" s="662"/>
      <c r="AM88" s="665"/>
      <c r="AN88" s="82" t="s">
        <v>136</v>
      </c>
      <c r="AO88" s="83">
        <v>252</v>
      </c>
      <c r="AP88" s="84">
        <v>245</v>
      </c>
      <c r="AQ88" s="84">
        <v>238</v>
      </c>
      <c r="AR88" s="84">
        <v>232</v>
      </c>
      <c r="AS88" s="84">
        <v>225</v>
      </c>
      <c r="AT88" s="84">
        <v>219</v>
      </c>
      <c r="AU88" s="84">
        <v>212</v>
      </c>
      <c r="AV88" s="85">
        <v>206</v>
      </c>
    </row>
    <row r="89" spans="1:48">
      <c r="A89">
        <v>89</v>
      </c>
      <c r="B89" s="662"/>
      <c r="C89" s="666">
        <f>+C87+10</f>
        <v>170</v>
      </c>
      <c r="D89" s="86" t="str">
        <f>+D87</f>
        <v>48-X</v>
      </c>
      <c r="E89" s="87">
        <v>252</v>
      </c>
      <c r="F89" s="88">
        <v>245</v>
      </c>
      <c r="G89" s="88">
        <v>238</v>
      </c>
      <c r="H89" s="88">
        <v>232</v>
      </c>
      <c r="I89" s="88">
        <v>225</v>
      </c>
      <c r="J89" s="88">
        <v>219</v>
      </c>
      <c r="K89" s="88">
        <v>212</v>
      </c>
      <c r="L89" s="89">
        <v>206</v>
      </c>
      <c r="N89" s="662"/>
      <c r="O89" s="666">
        <f>+O87+10</f>
        <v>170</v>
      </c>
      <c r="P89" s="86" t="str">
        <f>+P87</f>
        <v>48-X</v>
      </c>
      <c r="Q89" s="87">
        <v>252</v>
      </c>
      <c r="R89" s="88">
        <v>245</v>
      </c>
      <c r="S89" s="88">
        <v>238</v>
      </c>
      <c r="T89" s="88">
        <v>232</v>
      </c>
      <c r="U89" s="88">
        <v>225</v>
      </c>
      <c r="V89" s="88">
        <v>219</v>
      </c>
      <c r="W89" s="88">
        <v>212</v>
      </c>
      <c r="X89" s="89">
        <v>206</v>
      </c>
      <c r="Z89" s="662"/>
      <c r="AA89" s="666">
        <f>+AA87+10</f>
        <v>170</v>
      </c>
      <c r="AB89" s="86" t="str">
        <f>+AB87</f>
        <v>48-X</v>
      </c>
      <c r="AC89" s="87">
        <v>252</v>
      </c>
      <c r="AD89" s="88">
        <v>245</v>
      </c>
      <c r="AE89" s="88">
        <v>238</v>
      </c>
      <c r="AF89" s="88">
        <v>232</v>
      </c>
      <c r="AG89" s="88">
        <v>225</v>
      </c>
      <c r="AH89" s="88">
        <v>219</v>
      </c>
      <c r="AI89" s="88">
        <v>212</v>
      </c>
      <c r="AJ89" s="89">
        <v>206</v>
      </c>
      <c r="AL89" s="662"/>
      <c r="AM89" s="666">
        <f>+AM87+10</f>
        <v>170</v>
      </c>
      <c r="AN89" s="86" t="str">
        <f>+AN87</f>
        <v>48-X</v>
      </c>
      <c r="AO89" s="87">
        <v>252</v>
      </c>
      <c r="AP89" s="88">
        <v>245</v>
      </c>
      <c r="AQ89" s="88">
        <v>238</v>
      </c>
      <c r="AR89" s="88">
        <v>232</v>
      </c>
      <c r="AS89" s="88">
        <v>225</v>
      </c>
      <c r="AT89" s="88">
        <v>219</v>
      </c>
      <c r="AU89" s="88">
        <v>212</v>
      </c>
      <c r="AV89" s="89">
        <v>206</v>
      </c>
    </row>
    <row r="90" spans="1:48" ht="15" thickBot="1">
      <c r="A90">
        <v>90</v>
      </c>
      <c r="B90" s="662"/>
      <c r="C90" s="667"/>
      <c r="D90" s="90" t="str">
        <f>+D88</f>
        <v>48-XL</v>
      </c>
      <c r="E90" s="87">
        <v>252</v>
      </c>
      <c r="F90" s="88">
        <v>248</v>
      </c>
      <c r="G90" s="88">
        <v>244</v>
      </c>
      <c r="H90" s="88">
        <v>240</v>
      </c>
      <c r="I90" s="88">
        <v>237</v>
      </c>
      <c r="J90" s="88">
        <v>233</v>
      </c>
      <c r="K90" s="88">
        <v>229</v>
      </c>
      <c r="L90" s="89">
        <v>226</v>
      </c>
      <c r="N90" s="662"/>
      <c r="O90" s="667"/>
      <c r="P90" s="90" t="str">
        <f>+P88</f>
        <v>48-XL</v>
      </c>
      <c r="Q90" s="87">
        <v>252</v>
      </c>
      <c r="R90" s="88">
        <v>248</v>
      </c>
      <c r="S90" s="88">
        <v>244</v>
      </c>
      <c r="T90" s="88">
        <v>240</v>
      </c>
      <c r="U90" s="88">
        <v>237</v>
      </c>
      <c r="V90" s="88">
        <v>233</v>
      </c>
      <c r="W90" s="88">
        <v>229</v>
      </c>
      <c r="X90" s="89">
        <v>226</v>
      </c>
      <c r="Z90" s="662"/>
      <c r="AA90" s="667"/>
      <c r="AB90" s="90" t="str">
        <f>+AB88</f>
        <v>48-XL</v>
      </c>
      <c r="AC90" s="87">
        <v>252</v>
      </c>
      <c r="AD90" s="88">
        <v>248</v>
      </c>
      <c r="AE90" s="88">
        <v>244</v>
      </c>
      <c r="AF90" s="88">
        <v>240</v>
      </c>
      <c r="AG90" s="88">
        <v>237</v>
      </c>
      <c r="AH90" s="88">
        <v>233</v>
      </c>
      <c r="AI90" s="88">
        <v>229</v>
      </c>
      <c r="AJ90" s="89">
        <v>226</v>
      </c>
      <c r="AL90" s="662"/>
      <c r="AM90" s="667"/>
      <c r="AN90" s="90" t="str">
        <f>+AN88</f>
        <v>48-XL</v>
      </c>
      <c r="AO90" s="87">
        <v>252</v>
      </c>
      <c r="AP90" s="88">
        <v>248</v>
      </c>
      <c r="AQ90" s="88">
        <v>244</v>
      </c>
      <c r="AR90" s="88">
        <v>240</v>
      </c>
      <c r="AS90" s="88">
        <v>237</v>
      </c>
      <c r="AT90" s="88">
        <v>233</v>
      </c>
      <c r="AU90" s="88">
        <v>229</v>
      </c>
      <c r="AV90" s="89">
        <v>226</v>
      </c>
    </row>
    <row r="91" spans="1:48">
      <c r="A91">
        <v>91</v>
      </c>
      <c r="B91" s="662"/>
      <c r="C91" s="664">
        <f>+C89+10</f>
        <v>180</v>
      </c>
      <c r="D91" s="78" t="s">
        <v>133</v>
      </c>
      <c r="E91" s="83">
        <v>255</v>
      </c>
      <c r="F91" s="84">
        <v>250</v>
      </c>
      <c r="G91" s="84">
        <v>246</v>
      </c>
      <c r="H91" s="84">
        <v>241</v>
      </c>
      <c r="I91" s="84">
        <v>237</v>
      </c>
      <c r="J91" s="84">
        <v>232</v>
      </c>
      <c r="K91" s="84">
        <v>228</v>
      </c>
      <c r="L91" s="85">
        <v>224</v>
      </c>
      <c r="N91" s="662"/>
      <c r="O91" s="664">
        <f>+O89+10</f>
        <v>180</v>
      </c>
      <c r="P91" s="78" t="s">
        <v>133</v>
      </c>
      <c r="Q91" s="83">
        <v>255</v>
      </c>
      <c r="R91" s="84">
        <v>250</v>
      </c>
      <c r="S91" s="84">
        <v>246</v>
      </c>
      <c r="T91" s="84">
        <v>241</v>
      </c>
      <c r="U91" s="84">
        <v>237</v>
      </c>
      <c r="V91" s="84">
        <v>232</v>
      </c>
      <c r="W91" s="84">
        <v>228</v>
      </c>
      <c r="X91" s="85">
        <v>224</v>
      </c>
      <c r="Z91" s="662"/>
      <c r="AA91" s="664">
        <f>+AA89+10</f>
        <v>180</v>
      </c>
      <c r="AB91" s="78" t="s">
        <v>133</v>
      </c>
      <c r="AC91" s="83">
        <v>255</v>
      </c>
      <c r="AD91" s="84">
        <v>250</v>
      </c>
      <c r="AE91" s="84">
        <v>246</v>
      </c>
      <c r="AF91" s="84">
        <v>241</v>
      </c>
      <c r="AG91" s="84">
        <v>237</v>
      </c>
      <c r="AH91" s="84">
        <v>232</v>
      </c>
      <c r="AI91" s="84">
        <v>228</v>
      </c>
      <c r="AJ91" s="85">
        <v>224</v>
      </c>
      <c r="AL91" s="662"/>
      <c r="AM91" s="664">
        <f>+AM89+10</f>
        <v>180</v>
      </c>
      <c r="AN91" s="78" t="s">
        <v>133</v>
      </c>
      <c r="AO91" s="83">
        <v>255</v>
      </c>
      <c r="AP91" s="84">
        <v>250</v>
      </c>
      <c r="AQ91" s="84">
        <v>246</v>
      </c>
      <c r="AR91" s="84">
        <v>241</v>
      </c>
      <c r="AS91" s="84">
        <v>237</v>
      </c>
      <c r="AT91" s="84">
        <v>232</v>
      </c>
      <c r="AU91" s="84">
        <v>228</v>
      </c>
      <c r="AV91" s="85">
        <v>224</v>
      </c>
    </row>
    <row r="92" spans="1:48" ht="15" thickBot="1">
      <c r="A92">
        <v>92</v>
      </c>
      <c r="B92" s="662"/>
      <c r="C92" s="665"/>
      <c r="D92" s="82" t="s">
        <v>136</v>
      </c>
      <c r="E92" s="83">
        <v>255</v>
      </c>
      <c r="F92" s="84">
        <v>253</v>
      </c>
      <c r="G92" s="84">
        <v>252</v>
      </c>
      <c r="H92" s="84">
        <v>251</v>
      </c>
      <c r="I92" s="84">
        <v>249</v>
      </c>
      <c r="J92" s="84">
        <v>248</v>
      </c>
      <c r="K92" s="84">
        <v>247</v>
      </c>
      <c r="L92" s="85">
        <v>246</v>
      </c>
      <c r="N92" s="662"/>
      <c r="O92" s="665"/>
      <c r="P92" s="82" t="s">
        <v>136</v>
      </c>
      <c r="Q92" s="83">
        <v>255</v>
      </c>
      <c r="R92" s="84">
        <v>253</v>
      </c>
      <c r="S92" s="84">
        <v>252</v>
      </c>
      <c r="T92" s="84">
        <v>251</v>
      </c>
      <c r="U92" s="84">
        <v>249</v>
      </c>
      <c r="V92" s="84">
        <v>248</v>
      </c>
      <c r="W92" s="84">
        <v>247</v>
      </c>
      <c r="X92" s="85">
        <v>246</v>
      </c>
      <c r="Z92" s="662"/>
      <c r="AA92" s="665"/>
      <c r="AB92" s="82" t="s">
        <v>136</v>
      </c>
      <c r="AC92" s="83">
        <v>255</v>
      </c>
      <c r="AD92" s="84">
        <v>253</v>
      </c>
      <c r="AE92" s="84">
        <v>252</v>
      </c>
      <c r="AF92" s="84">
        <v>251</v>
      </c>
      <c r="AG92" s="84">
        <v>249</v>
      </c>
      <c r="AH92" s="84">
        <v>248</v>
      </c>
      <c r="AI92" s="84">
        <v>247</v>
      </c>
      <c r="AJ92" s="85">
        <v>246</v>
      </c>
      <c r="AL92" s="662"/>
      <c r="AM92" s="665"/>
      <c r="AN92" s="82" t="s">
        <v>136</v>
      </c>
      <c r="AO92" s="83">
        <v>255</v>
      </c>
      <c r="AP92" s="84">
        <v>253</v>
      </c>
      <c r="AQ92" s="84">
        <v>252</v>
      </c>
      <c r="AR92" s="84">
        <v>251</v>
      </c>
      <c r="AS92" s="84">
        <v>249</v>
      </c>
      <c r="AT92" s="84">
        <v>248</v>
      </c>
      <c r="AU92" s="84">
        <v>247</v>
      </c>
      <c r="AV92" s="85">
        <v>246</v>
      </c>
    </row>
    <row r="93" spans="1:48">
      <c r="A93">
        <v>93</v>
      </c>
      <c r="B93" s="662"/>
      <c r="C93" s="666">
        <f>+C91+10</f>
        <v>190</v>
      </c>
      <c r="D93" s="86" t="str">
        <f>+D91</f>
        <v>48-X</v>
      </c>
      <c r="E93" s="87">
        <v>256</v>
      </c>
      <c r="F93" s="88">
        <v>254</v>
      </c>
      <c r="G93" s="88">
        <v>252</v>
      </c>
      <c r="H93" s="88">
        <v>250</v>
      </c>
      <c r="I93" s="88">
        <v>248</v>
      </c>
      <c r="J93" s="88">
        <v>246</v>
      </c>
      <c r="K93" s="88">
        <v>244</v>
      </c>
      <c r="L93" s="89">
        <v>242</v>
      </c>
      <c r="N93" s="662"/>
      <c r="O93" s="666">
        <f>+O91+10</f>
        <v>190</v>
      </c>
      <c r="P93" s="86" t="str">
        <f>+P91</f>
        <v>48-X</v>
      </c>
      <c r="Q93" s="87">
        <v>256</v>
      </c>
      <c r="R93" s="88">
        <v>254</v>
      </c>
      <c r="S93" s="88">
        <v>252</v>
      </c>
      <c r="T93" s="88">
        <v>250</v>
      </c>
      <c r="U93" s="88">
        <v>248</v>
      </c>
      <c r="V93" s="88">
        <v>246</v>
      </c>
      <c r="W93" s="88">
        <v>244</v>
      </c>
      <c r="X93" s="89">
        <v>242</v>
      </c>
      <c r="Z93" s="662"/>
      <c r="AA93" s="666">
        <f>+AA91+10</f>
        <v>190</v>
      </c>
      <c r="AB93" s="86" t="str">
        <f>+AB91</f>
        <v>48-X</v>
      </c>
      <c r="AC93" s="87">
        <v>256</v>
      </c>
      <c r="AD93" s="88">
        <v>254</v>
      </c>
      <c r="AE93" s="88">
        <v>252</v>
      </c>
      <c r="AF93" s="88">
        <v>250</v>
      </c>
      <c r="AG93" s="88">
        <v>248</v>
      </c>
      <c r="AH93" s="88">
        <v>246</v>
      </c>
      <c r="AI93" s="88">
        <v>244</v>
      </c>
      <c r="AJ93" s="89">
        <v>242</v>
      </c>
      <c r="AL93" s="662"/>
      <c r="AM93" s="666">
        <f>+AM91+10</f>
        <v>190</v>
      </c>
      <c r="AN93" s="86" t="str">
        <f>+AN91</f>
        <v>48-X</v>
      </c>
      <c r="AO93" s="87">
        <v>256</v>
      </c>
      <c r="AP93" s="88">
        <v>254</v>
      </c>
      <c r="AQ93" s="88">
        <v>252</v>
      </c>
      <c r="AR93" s="88">
        <v>250</v>
      </c>
      <c r="AS93" s="88">
        <v>248</v>
      </c>
      <c r="AT93" s="88">
        <v>246</v>
      </c>
      <c r="AU93" s="88">
        <v>244</v>
      </c>
      <c r="AV93" s="89">
        <v>242</v>
      </c>
    </row>
    <row r="94" spans="1:48" ht="15" thickBot="1">
      <c r="A94">
        <v>94</v>
      </c>
      <c r="B94" s="662"/>
      <c r="C94" s="667"/>
      <c r="D94" s="90" t="str">
        <f>+D92</f>
        <v>48-XL</v>
      </c>
      <c r="E94" s="87">
        <v>256</v>
      </c>
      <c r="F94" s="88">
        <v>254</v>
      </c>
      <c r="G94" s="88">
        <v>253</v>
      </c>
      <c r="H94" s="88">
        <v>252</v>
      </c>
      <c r="I94" s="88">
        <v>250</v>
      </c>
      <c r="J94" s="88">
        <v>249</v>
      </c>
      <c r="K94" s="88">
        <v>248</v>
      </c>
      <c r="L94" s="89">
        <v>247</v>
      </c>
      <c r="N94" s="662"/>
      <c r="O94" s="667"/>
      <c r="P94" s="90" t="str">
        <f>+P92</f>
        <v>48-XL</v>
      </c>
      <c r="Q94" s="87">
        <v>256</v>
      </c>
      <c r="R94" s="88">
        <v>254</v>
      </c>
      <c r="S94" s="88">
        <v>253</v>
      </c>
      <c r="T94" s="88">
        <v>252</v>
      </c>
      <c r="U94" s="88">
        <v>250</v>
      </c>
      <c r="V94" s="88">
        <v>249</v>
      </c>
      <c r="W94" s="88">
        <v>248</v>
      </c>
      <c r="X94" s="89">
        <v>247</v>
      </c>
      <c r="Z94" s="662"/>
      <c r="AA94" s="667"/>
      <c r="AB94" s="90" t="str">
        <f>+AB92</f>
        <v>48-XL</v>
      </c>
      <c r="AC94" s="87">
        <v>256</v>
      </c>
      <c r="AD94" s="88">
        <v>254</v>
      </c>
      <c r="AE94" s="88">
        <v>253</v>
      </c>
      <c r="AF94" s="88">
        <v>252</v>
      </c>
      <c r="AG94" s="88">
        <v>250</v>
      </c>
      <c r="AH94" s="88">
        <v>249</v>
      </c>
      <c r="AI94" s="88">
        <v>248</v>
      </c>
      <c r="AJ94" s="89">
        <v>247</v>
      </c>
      <c r="AL94" s="662"/>
      <c r="AM94" s="667"/>
      <c r="AN94" s="90" t="str">
        <f>+AN92</f>
        <v>48-XL</v>
      </c>
      <c r="AO94" s="87">
        <v>256</v>
      </c>
      <c r="AP94" s="88">
        <v>254</v>
      </c>
      <c r="AQ94" s="88">
        <v>253</v>
      </c>
      <c r="AR94" s="88">
        <v>252</v>
      </c>
      <c r="AS94" s="88">
        <v>250</v>
      </c>
      <c r="AT94" s="88">
        <v>249</v>
      </c>
      <c r="AU94" s="88">
        <v>248</v>
      </c>
      <c r="AV94" s="89">
        <v>247</v>
      </c>
    </row>
    <row r="95" spans="1:48">
      <c r="A95">
        <v>95</v>
      </c>
      <c r="B95" s="662"/>
      <c r="C95" s="664">
        <f>+C93+10</f>
        <v>200</v>
      </c>
      <c r="D95" s="78" t="s">
        <v>133</v>
      </c>
      <c r="E95" s="83">
        <v>260</v>
      </c>
      <c r="F95" s="84">
        <v>258</v>
      </c>
      <c r="G95" s="84">
        <v>256</v>
      </c>
      <c r="H95" s="84">
        <v>254</v>
      </c>
      <c r="I95" s="84">
        <v>253</v>
      </c>
      <c r="J95" s="84">
        <v>251</v>
      </c>
      <c r="K95" s="84">
        <v>249</v>
      </c>
      <c r="L95" s="85">
        <v>248</v>
      </c>
      <c r="N95" s="662"/>
      <c r="O95" s="664">
        <f>+O93+10</f>
        <v>200</v>
      </c>
      <c r="P95" s="78" t="s">
        <v>133</v>
      </c>
      <c r="Q95" s="83">
        <v>260</v>
      </c>
      <c r="R95" s="84">
        <v>258</v>
      </c>
      <c r="S95" s="84">
        <v>256</v>
      </c>
      <c r="T95" s="84">
        <v>254</v>
      </c>
      <c r="U95" s="84">
        <v>253</v>
      </c>
      <c r="V95" s="84">
        <v>251</v>
      </c>
      <c r="W95" s="84">
        <v>249</v>
      </c>
      <c r="X95" s="85">
        <v>248</v>
      </c>
      <c r="Z95" s="662"/>
      <c r="AA95" s="664">
        <f>+AA93+10</f>
        <v>200</v>
      </c>
      <c r="AB95" s="78" t="s">
        <v>133</v>
      </c>
      <c r="AC95" s="83">
        <v>260</v>
      </c>
      <c r="AD95" s="84">
        <v>258</v>
      </c>
      <c r="AE95" s="84">
        <v>256</v>
      </c>
      <c r="AF95" s="84">
        <v>254</v>
      </c>
      <c r="AG95" s="84">
        <v>253</v>
      </c>
      <c r="AH95" s="84">
        <v>251</v>
      </c>
      <c r="AI95" s="84">
        <v>249</v>
      </c>
      <c r="AJ95" s="85">
        <v>248</v>
      </c>
      <c r="AL95" s="662"/>
      <c r="AM95" s="664">
        <f>+AM93+10</f>
        <v>200</v>
      </c>
      <c r="AN95" s="78" t="s">
        <v>133</v>
      </c>
      <c r="AO95" s="83">
        <v>260</v>
      </c>
      <c r="AP95" s="84">
        <v>258</v>
      </c>
      <c r="AQ95" s="84">
        <v>256</v>
      </c>
      <c r="AR95" s="84">
        <v>254</v>
      </c>
      <c r="AS95" s="84">
        <v>253</v>
      </c>
      <c r="AT95" s="84">
        <v>251</v>
      </c>
      <c r="AU95" s="84">
        <v>249</v>
      </c>
      <c r="AV95" s="85">
        <v>248</v>
      </c>
    </row>
    <row r="96" spans="1:48" ht="15" thickBot="1">
      <c r="A96">
        <v>96</v>
      </c>
      <c r="B96" s="663"/>
      <c r="C96" s="665"/>
      <c r="D96" s="82" t="s">
        <v>136</v>
      </c>
      <c r="E96" s="189">
        <v>260</v>
      </c>
      <c r="F96" s="186">
        <v>258</v>
      </c>
      <c r="G96" s="186">
        <v>256</v>
      </c>
      <c r="H96" s="186">
        <v>255</v>
      </c>
      <c r="I96" s="186">
        <v>253</v>
      </c>
      <c r="J96" s="186">
        <v>252</v>
      </c>
      <c r="K96" s="186">
        <v>250</v>
      </c>
      <c r="L96" s="185">
        <v>249</v>
      </c>
      <c r="N96" s="663"/>
      <c r="O96" s="665"/>
      <c r="P96" s="82" t="s">
        <v>136</v>
      </c>
      <c r="Q96" s="189">
        <v>260</v>
      </c>
      <c r="R96" s="186">
        <v>258</v>
      </c>
      <c r="S96" s="186">
        <v>256</v>
      </c>
      <c r="T96" s="186">
        <v>255</v>
      </c>
      <c r="U96" s="186">
        <v>253</v>
      </c>
      <c r="V96" s="186">
        <v>252</v>
      </c>
      <c r="W96" s="186">
        <v>250</v>
      </c>
      <c r="X96" s="185">
        <v>249</v>
      </c>
      <c r="Z96" s="663"/>
      <c r="AA96" s="665"/>
      <c r="AB96" s="82" t="s">
        <v>136</v>
      </c>
      <c r="AC96" s="189">
        <v>260</v>
      </c>
      <c r="AD96" s="186">
        <v>258</v>
      </c>
      <c r="AE96" s="186">
        <v>256</v>
      </c>
      <c r="AF96" s="186">
        <v>255</v>
      </c>
      <c r="AG96" s="186">
        <v>253</v>
      </c>
      <c r="AH96" s="186">
        <v>252</v>
      </c>
      <c r="AI96" s="186">
        <v>250</v>
      </c>
      <c r="AJ96" s="185">
        <v>249</v>
      </c>
      <c r="AL96" s="663"/>
      <c r="AM96" s="665"/>
      <c r="AN96" s="82" t="s">
        <v>136</v>
      </c>
      <c r="AO96" s="189">
        <v>260</v>
      </c>
      <c r="AP96" s="186">
        <v>258</v>
      </c>
      <c r="AQ96" s="186">
        <v>256</v>
      </c>
      <c r="AR96" s="186">
        <v>255</v>
      </c>
      <c r="AS96" s="186">
        <v>253</v>
      </c>
      <c r="AT96" s="186">
        <v>252</v>
      </c>
      <c r="AU96" s="186">
        <v>250</v>
      </c>
      <c r="AV96" s="185">
        <v>249</v>
      </c>
    </row>
    <row r="97" spans="1:48">
      <c r="A97">
        <v>97</v>
      </c>
    </row>
    <row r="98" spans="1:48">
      <c r="A98">
        <v>98</v>
      </c>
    </row>
    <row r="99" spans="1:48">
      <c r="A99">
        <v>99</v>
      </c>
    </row>
    <row r="100" spans="1:48">
      <c r="A100">
        <v>100</v>
      </c>
    </row>
    <row r="101" spans="1:48">
      <c r="A101">
        <v>101</v>
      </c>
    </row>
    <row r="102" spans="1:48">
      <c r="A102">
        <v>102</v>
      </c>
    </row>
    <row r="103" spans="1:48" ht="15" thickBot="1">
      <c r="A103">
        <v>103</v>
      </c>
    </row>
    <row r="104" spans="1:48" ht="18.600000000000001" thickBot="1">
      <c r="A104">
        <v>104</v>
      </c>
      <c r="B104" s="649" t="s">
        <v>1112</v>
      </c>
      <c r="C104" s="650"/>
      <c r="D104" s="651"/>
      <c r="E104" s="649" t="s">
        <v>1151</v>
      </c>
      <c r="F104" s="650"/>
      <c r="G104" s="650"/>
      <c r="H104" s="650"/>
      <c r="I104" s="650"/>
      <c r="J104" s="650"/>
      <c r="K104" s="650"/>
      <c r="L104" s="651"/>
      <c r="N104" s="649" t="s">
        <v>1114</v>
      </c>
      <c r="O104" s="650"/>
      <c r="P104" s="651"/>
      <c r="Q104" s="649" t="s">
        <v>1151</v>
      </c>
      <c r="R104" s="650"/>
      <c r="S104" s="650"/>
      <c r="T104" s="650"/>
      <c r="U104" s="650"/>
      <c r="V104" s="650"/>
      <c r="W104" s="650"/>
      <c r="X104" s="651"/>
      <c r="Z104" s="649" t="s">
        <v>1115</v>
      </c>
      <c r="AA104" s="650"/>
      <c r="AB104" s="651"/>
      <c r="AC104" s="649" t="s">
        <v>1151</v>
      </c>
      <c r="AD104" s="650"/>
      <c r="AE104" s="650"/>
      <c r="AF104" s="650"/>
      <c r="AG104" s="650"/>
      <c r="AH104" s="650"/>
      <c r="AI104" s="650"/>
      <c r="AJ104" s="651"/>
      <c r="AL104" s="649" t="s">
        <v>1116</v>
      </c>
      <c r="AM104" s="650"/>
      <c r="AN104" s="651"/>
      <c r="AO104" s="649" t="s">
        <v>1151</v>
      </c>
      <c r="AP104" s="650"/>
      <c r="AQ104" s="650"/>
      <c r="AR104" s="650"/>
      <c r="AS104" s="650"/>
      <c r="AT104" s="650"/>
      <c r="AU104" s="650"/>
      <c r="AV104" s="651"/>
    </row>
    <row r="105" spans="1:48" ht="15.75" customHeight="1">
      <c r="A105">
        <v>105</v>
      </c>
      <c r="B105" s="652" t="s">
        <v>1117</v>
      </c>
      <c r="C105" s="652" t="s">
        <v>634</v>
      </c>
      <c r="D105" s="669" t="s">
        <v>1119</v>
      </c>
      <c r="E105" s="654" t="s">
        <v>1120</v>
      </c>
      <c r="F105" s="655"/>
      <c r="G105" s="655"/>
      <c r="H105" s="655"/>
      <c r="I105" s="655"/>
      <c r="J105" s="655"/>
      <c r="K105" s="655"/>
      <c r="L105" s="656"/>
      <c r="N105" s="652" t="s">
        <v>1117</v>
      </c>
      <c r="O105" s="652" t="s">
        <v>634</v>
      </c>
      <c r="P105" s="669" t="s">
        <v>1119</v>
      </c>
      <c r="Q105" s="654" t="s">
        <v>1120</v>
      </c>
      <c r="R105" s="655"/>
      <c r="S105" s="655"/>
      <c r="T105" s="655"/>
      <c r="U105" s="655"/>
      <c r="V105" s="655"/>
      <c r="W105" s="655"/>
      <c r="X105" s="656"/>
      <c r="Z105" s="652" t="s">
        <v>1117</v>
      </c>
      <c r="AA105" s="652" t="s">
        <v>634</v>
      </c>
      <c r="AB105" s="669" t="s">
        <v>1119</v>
      </c>
      <c r="AC105" s="654" t="s">
        <v>1120</v>
      </c>
      <c r="AD105" s="655"/>
      <c r="AE105" s="655"/>
      <c r="AF105" s="655"/>
      <c r="AG105" s="655"/>
      <c r="AH105" s="655"/>
      <c r="AI105" s="655"/>
      <c r="AJ105" s="656"/>
      <c r="AL105" s="652" t="s">
        <v>1117</v>
      </c>
      <c r="AM105" s="652" t="s">
        <v>634</v>
      </c>
      <c r="AN105" s="669" t="s">
        <v>1119</v>
      </c>
      <c r="AO105" s="654" t="s">
        <v>1120</v>
      </c>
      <c r="AP105" s="655"/>
      <c r="AQ105" s="655"/>
      <c r="AR105" s="655"/>
      <c r="AS105" s="655"/>
      <c r="AT105" s="655"/>
      <c r="AU105" s="655"/>
      <c r="AV105" s="656"/>
    </row>
    <row r="106" spans="1:48" ht="15" customHeight="1" thickBot="1">
      <c r="A106">
        <v>106</v>
      </c>
      <c r="B106" s="668"/>
      <c r="C106" s="668"/>
      <c r="D106" s="670"/>
      <c r="E106" s="672"/>
      <c r="F106" s="673"/>
      <c r="G106" s="673"/>
      <c r="H106" s="673"/>
      <c r="I106" s="673"/>
      <c r="J106" s="673"/>
      <c r="K106" s="673"/>
      <c r="L106" s="674"/>
      <c r="N106" s="668"/>
      <c r="O106" s="668"/>
      <c r="P106" s="670"/>
      <c r="Q106" s="672"/>
      <c r="R106" s="673"/>
      <c r="S106" s="673"/>
      <c r="T106" s="673"/>
      <c r="U106" s="673"/>
      <c r="V106" s="673"/>
      <c r="W106" s="673"/>
      <c r="X106" s="674"/>
      <c r="Z106" s="668"/>
      <c r="AA106" s="668"/>
      <c r="AB106" s="670"/>
      <c r="AC106" s="672"/>
      <c r="AD106" s="673"/>
      <c r="AE106" s="673"/>
      <c r="AF106" s="673"/>
      <c r="AG106" s="673"/>
      <c r="AH106" s="673"/>
      <c r="AI106" s="673"/>
      <c r="AJ106" s="674"/>
      <c r="AL106" s="668"/>
      <c r="AM106" s="668"/>
      <c r="AN106" s="670"/>
      <c r="AO106" s="672"/>
      <c r="AP106" s="673"/>
      <c r="AQ106" s="673"/>
      <c r="AR106" s="673"/>
      <c r="AS106" s="673"/>
      <c r="AT106" s="673"/>
      <c r="AU106" s="673"/>
      <c r="AV106" s="674"/>
    </row>
    <row r="107" spans="1:48" ht="15" thickBot="1">
      <c r="A107">
        <v>107</v>
      </c>
      <c r="B107" s="653"/>
      <c r="C107" s="653"/>
      <c r="D107" s="671"/>
      <c r="E107" s="75">
        <v>0</v>
      </c>
      <c r="F107" s="76">
        <v>500</v>
      </c>
      <c r="G107" s="76">
        <v>1000</v>
      </c>
      <c r="H107" s="76">
        <v>1500</v>
      </c>
      <c r="I107" s="76">
        <v>2000</v>
      </c>
      <c r="J107" s="76">
        <v>2500</v>
      </c>
      <c r="K107" s="76">
        <v>3000</v>
      </c>
      <c r="L107" s="77">
        <v>3500</v>
      </c>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L107" s="653"/>
      <c r="AM107" s="653"/>
      <c r="AN107" s="671"/>
      <c r="AO107" s="75">
        <v>0</v>
      </c>
      <c r="AP107" s="76">
        <v>500</v>
      </c>
      <c r="AQ107" s="76">
        <v>1000</v>
      </c>
      <c r="AR107" s="76">
        <v>1500</v>
      </c>
      <c r="AS107" s="76">
        <v>2000</v>
      </c>
      <c r="AT107" s="76">
        <v>2500</v>
      </c>
      <c r="AU107" s="76">
        <v>3000</v>
      </c>
      <c r="AV107" s="77">
        <v>3500</v>
      </c>
    </row>
    <row r="108" spans="1:48" ht="15" customHeight="1">
      <c r="A108">
        <v>108</v>
      </c>
      <c r="B108" s="661" t="s">
        <v>1135</v>
      </c>
      <c r="C108" s="664">
        <v>100</v>
      </c>
      <c r="D108" s="78" t="s">
        <v>133</v>
      </c>
      <c r="E108" s="79">
        <v>52</v>
      </c>
      <c r="F108" s="80">
        <v>52</v>
      </c>
      <c r="G108" s="80">
        <v>53</v>
      </c>
      <c r="H108" s="80">
        <v>54</v>
      </c>
      <c r="I108" s="80">
        <v>54</v>
      </c>
      <c r="J108" s="80">
        <v>55</v>
      </c>
      <c r="K108" s="80">
        <v>56</v>
      </c>
      <c r="L108" s="81">
        <v>57</v>
      </c>
      <c r="N108" s="661" t="s">
        <v>1135</v>
      </c>
      <c r="O108" s="664">
        <v>100</v>
      </c>
      <c r="P108" s="78" t="s">
        <v>133</v>
      </c>
      <c r="Q108" s="79">
        <v>84</v>
      </c>
      <c r="R108" s="80">
        <v>85</v>
      </c>
      <c r="S108" s="80">
        <v>86</v>
      </c>
      <c r="T108" s="80">
        <v>88</v>
      </c>
      <c r="U108" s="80">
        <v>89</v>
      </c>
      <c r="V108" s="80">
        <v>91</v>
      </c>
      <c r="W108" s="80">
        <v>92</v>
      </c>
      <c r="X108" s="81">
        <v>94</v>
      </c>
      <c r="Z108" s="661" t="s">
        <v>1135</v>
      </c>
      <c r="AA108" s="664">
        <v>100</v>
      </c>
      <c r="AB108" s="78" t="s">
        <v>133</v>
      </c>
      <c r="AC108" s="79">
        <v>130</v>
      </c>
      <c r="AD108" s="80">
        <v>132</v>
      </c>
      <c r="AE108" s="80">
        <v>134</v>
      </c>
      <c r="AF108" s="80">
        <v>136</v>
      </c>
      <c r="AG108" s="80">
        <v>139</v>
      </c>
      <c r="AH108" s="80">
        <v>141</v>
      </c>
      <c r="AI108" s="80">
        <v>143</v>
      </c>
      <c r="AJ108" s="81">
        <v>146</v>
      </c>
      <c r="AL108" s="661" t="s">
        <v>1135</v>
      </c>
      <c r="AM108" s="664">
        <v>100</v>
      </c>
      <c r="AN108" s="78" t="s">
        <v>133</v>
      </c>
      <c r="AO108" s="79">
        <v>159</v>
      </c>
      <c r="AP108" s="80">
        <v>161</v>
      </c>
      <c r="AQ108" s="80">
        <v>163</v>
      </c>
      <c r="AR108" s="80">
        <v>165</v>
      </c>
      <c r="AS108" s="80">
        <v>168</v>
      </c>
      <c r="AT108" s="80">
        <v>170</v>
      </c>
      <c r="AU108" s="80">
        <v>172</v>
      </c>
      <c r="AV108" s="81">
        <v>175</v>
      </c>
    </row>
    <row r="109" spans="1:48" ht="15" thickBot="1">
      <c r="A109">
        <v>109</v>
      </c>
      <c r="B109" s="662"/>
      <c r="C109" s="665"/>
      <c r="D109" s="82" t="s">
        <v>136</v>
      </c>
      <c r="E109" s="83">
        <v>57</v>
      </c>
      <c r="F109" s="84">
        <v>57</v>
      </c>
      <c r="G109" s="84">
        <v>58</v>
      </c>
      <c r="H109" s="84">
        <v>59</v>
      </c>
      <c r="I109" s="84">
        <v>59</v>
      </c>
      <c r="J109" s="84">
        <v>60</v>
      </c>
      <c r="K109" s="84">
        <v>61</v>
      </c>
      <c r="L109" s="85">
        <v>62</v>
      </c>
      <c r="N109" s="662"/>
      <c r="O109" s="665"/>
      <c r="P109" s="82" t="s">
        <v>136</v>
      </c>
      <c r="Q109" s="83">
        <v>94</v>
      </c>
      <c r="R109" s="84">
        <v>95</v>
      </c>
      <c r="S109" s="84">
        <v>96</v>
      </c>
      <c r="T109" s="84">
        <v>97</v>
      </c>
      <c r="U109" s="84">
        <v>98</v>
      </c>
      <c r="V109" s="84">
        <v>99</v>
      </c>
      <c r="W109" s="84">
        <v>100</v>
      </c>
      <c r="X109" s="85">
        <v>102</v>
      </c>
      <c r="Z109" s="662"/>
      <c r="AA109" s="665"/>
      <c r="AB109" s="82" t="s">
        <v>136</v>
      </c>
      <c r="AC109" s="83">
        <v>146</v>
      </c>
      <c r="AD109" s="84">
        <v>147</v>
      </c>
      <c r="AE109" s="84">
        <v>149</v>
      </c>
      <c r="AF109" s="84">
        <v>151</v>
      </c>
      <c r="AG109" s="84">
        <v>153</v>
      </c>
      <c r="AH109" s="84">
        <v>155</v>
      </c>
      <c r="AI109" s="84">
        <v>157</v>
      </c>
      <c r="AJ109" s="85">
        <v>159</v>
      </c>
      <c r="AL109" s="662"/>
      <c r="AM109" s="665"/>
      <c r="AN109" s="82" t="s">
        <v>136</v>
      </c>
      <c r="AO109" s="83">
        <v>178</v>
      </c>
      <c r="AP109" s="84">
        <v>178</v>
      </c>
      <c r="AQ109" s="84">
        <v>178</v>
      </c>
      <c r="AR109" s="84">
        <v>178</v>
      </c>
      <c r="AS109" s="84">
        <v>179</v>
      </c>
      <c r="AT109" s="84">
        <v>179</v>
      </c>
      <c r="AU109" s="84">
        <v>179</v>
      </c>
      <c r="AV109" s="85">
        <v>180</v>
      </c>
    </row>
    <row r="110" spans="1:48">
      <c r="A110">
        <v>110</v>
      </c>
      <c r="B110" s="662"/>
      <c r="C110" s="666">
        <v>110</v>
      </c>
      <c r="D110" s="86" t="str">
        <f>+D108</f>
        <v>48-X</v>
      </c>
      <c r="E110" s="87">
        <v>49</v>
      </c>
      <c r="F110" s="88">
        <v>49</v>
      </c>
      <c r="G110" s="88">
        <v>50</v>
      </c>
      <c r="H110" s="88">
        <v>51</v>
      </c>
      <c r="I110" s="88">
        <v>52</v>
      </c>
      <c r="J110" s="88">
        <v>53</v>
      </c>
      <c r="K110" s="88">
        <v>54</v>
      </c>
      <c r="L110" s="89">
        <v>55</v>
      </c>
      <c r="N110" s="662"/>
      <c r="O110" s="666">
        <v>110</v>
      </c>
      <c r="P110" s="86" t="str">
        <f>+P108</f>
        <v>48-X</v>
      </c>
      <c r="Q110" s="87">
        <v>79</v>
      </c>
      <c r="R110" s="88">
        <v>80</v>
      </c>
      <c r="S110" s="88">
        <v>82</v>
      </c>
      <c r="T110" s="88">
        <v>83</v>
      </c>
      <c r="U110" s="88">
        <v>85</v>
      </c>
      <c r="V110" s="88">
        <v>86</v>
      </c>
      <c r="W110" s="88">
        <v>88</v>
      </c>
      <c r="X110" s="89">
        <v>90</v>
      </c>
      <c r="Z110" s="662"/>
      <c r="AA110" s="666">
        <v>110</v>
      </c>
      <c r="AB110" s="86" t="str">
        <f>+AB108</f>
        <v>48-X</v>
      </c>
      <c r="AC110" s="87">
        <v>124</v>
      </c>
      <c r="AD110" s="88">
        <v>126</v>
      </c>
      <c r="AE110" s="88">
        <v>128</v>
      </c>
      <c r="AF110" s="88">
        <v>130</v>
      </c>
      <c r="AG110" s="88">
        <v>133</v>
      </c>
      <c r="AH110" s="88">
        <v>135</v>
      </c>
      <c r="AI110" s="88">
        <v>137</v>
      </c>
      <c r="AJ110" s="89">
        <v>140</v>
      </c>
      <c r="AL110" s="662"/>
      <c r="AM110" s="666">
        <v>110</v>
      </c>
      <c r="AN110" s="86" t="str">
        <f>+AN108</f>
        <v>48-X</v>
      </c>
      <c r="AO110" s="87">
        <v>151</v>
      </c>
      <c r="AP110" s="88">
        <v>153</v>
      </c>
      <c r="AQ110" s="88">
        <v>156</v>
      </c>
      <c r="AR110" s="88">
        <v>159</v>
      </c>
      <c r="AS110" s="88">
        <v>162</v>
      </c>
      <c r="AT110" s="88">
        <v>165</v>
      </c>
      <c r="AU110" s="88">
        <v>168</v>
      </c>
      <c r="AV110" s="89">
        <v>171</v>
      </c>
    </row>
    <row r="111" spans="1:48" ht="15" thickBot="1">
      <c r="A111">
        <v>111</v>
      </c>
      <c r="B111" s="662"/>
      <c r="C111" s="667"/>
      <c r="D111" s="90" t="str">
        <f>+D109</f>
        <v>48-XL</v>
      </c>
      <c r="E111" s="87">
        <v>54</v>
      </c>
      <c r="F111" s="88">
        <v>54</v>
      </c>
      <c r="G111" s="88">
        <v>55</v>
      </c>
      <c r="H111" s="88">
        <v>56</v>
      </c>
      <c r="I111" s="88">
        <v>57</v>
      </c>
      <c r="J111" s="88">
        <v>58</v>
      </c>
      <c r="K111" s="88">
        <v>59</v>
      </c>
      <c r="L111" s="89">
        <v>60</v>
      </c>
      <c r="N111" s="662"/>
      <c r="O111" s="667"/>
      <c r="P111" s="90" t="str">
        <f>+P109</f>
        <v>48-XL</v>
      </c>
      <c r="Q111" s="87">
        <v>90</v>
      </c>
      <c r="R111" s="88">
        <v>91</v>
      </c>
      <c r="S111" s="88">
        <v>92</v>
      </c>
      <c r="T111" s="88">
        <v>93</v>
      </c>
      <c r="U111" s="88">
        <v>94</v>
      </c>
      <c r="V111" s="88">
        <v>95</v>
      </c>
      <c r="W111" s="88">
        <v>96</v>
      </c>
      <c r="X111" s="89">
        <v>98</v>
      </c>
      <c r="Z111" s="662"/>
      <c r="AA111" s="667"/>
      <c r="AB111" s="90" t="str">
        <f>+AB109</f>
        <v>48-XL</v>
      </c>
      <c r="AC111" s="87">
        <v>140</v>
      </c>
      <c r="AD111" s="88">
        <v>141</v>
      </c>
      <c r="AE111" s="88">
        <v>143</v>
      </c>
      <c r="AF111" s="88">
        <v>145</v>
      </c>
      <c r="AG111" s="88">
        <v>147</v>
      </c>
      <c r="AH111" s="88">
        <v>149</v>
      </c>
      <c r="AI111" s="88">
        <v>151</v>
      </c>
      <c r="AJ111" s="89">
        <v>153</v>
      </c>
      <c r="AL111" s="662"/>
      <c r="AM111" s="667"/>
      <c r="AN111" s="90" t="str">
        <f>+AN109</f>
        <v>48-XL</v>
      </c>
      <c r="AO111" s="87">
        <v>171</v>
      </c>
      <c r="AP111" s="88">
        <v>172</v>
      </c>
      <c r="AQ111" s="88">
        <v>173</v>
      </c>
      <c r="AR111" s="88">
        <v>174</v>
      </c>
      <c r="AS111" s="88">
        <v>176</v>
      </c>
      <c r="AT111" s="88">
        <v>177</v>
      </c>
      <c r="AU111" s="88">
        <v>178</v>
      </c>
      <c r="AV111" s="89">
        <v>180</v>
      </c>
    </row>
    <row r="112" spans="1:48">
      <c r="A112">
        <v>112</v>
      </c>
      <c r="B112" s="662"/>
      <c r="C112" s="664">
        <f>+C110+10</f>
        <v>120</v>
      </c>
      <c r="D112" s="78" t="s">
        <v>133</v>
      </c>
      <c r="E112" s="83">
        <v>46</v>
      </c>
      <c r="F112" s="84">
        <v>47</v>
      </c>
      <c r="G112" s="84">
        <v>48</v>
      </c>
      <c r="H112" s="84">
        <v>49</v>
      </c>
      <c r="I112" s="84">
        <v>50</v>
      </c>
      <c r="J112" s="84">
        <v>51</v>
      </c>
      <c r="K112" s="84">
        <v>52</v>
      </c>
      <c r="L112" s="85">
        <v>53</v>
      </c>
      <c r="N112" s="662"/>
      <c r="O112" s="664">
        <f>+O110+10</f>
        <v>120</v>
      </c>
      <c r="P112" s="78" t="s">
        <v>133</v>
      </c>
      <c r="Q112" s="83">
        <v>75</v>
      </c>
      <c r="R112" s="84">
        <v>76</v>
      </c>
      <c r="S112" s="84">
        <v>77</v>
      </c>
      <c r="T112" s="84">
        <v>79</v>
      </c>
      <c r="U112" s="84">
        <v>80</v>
      </c>
      <c r="V112" s="84">
        <v>82</v>
      </c>
      <c r="W112" s="84">
        <v>83</v>
      </c>
      <c r="X112" s="85">
        <v>85</v>
      </c>
      <c r="Z112" s="662"/>
      <c r="AA112" s="664">
        <f>+AA110+10</f>
        <v>120</v>
      </c>
      <c r="AB112" s="78" t="s">
        <v>133</v>
      </c>
      <c r="AC112" s="83">
        <v>117</v>
      </c>
      <c r="AD112" s="84">
        <v>119</v>
      </c>
      <c r="AE112" s="84">
        <v>121</v>
      </c>
      <c r="AF112" s="84">
        <v>123</v>
      </c>
      <c r="AG112" s="84">
        <v>126</v>
      </c>
      <c r="AH112" s="84">
        <v>128</v>
      </c>
      <c r="AI112" s="84">
        <v>130</v>
      </c>
      <c r="AJ112" s="85">
        <v>133</v>
      </c>
      <c r="AL112" s="662"/>
      <c r="AM112" s="664">
        <f>+AM110+10</f>
        <v>120</v>
      </c>
      <c r="AN112" s="78" t="s">
        <v>133</v>
      </c>
      <c r="AO112" s="83">
        <v>143</v>
      </c>
      <c r="AP112" s="84">
        <v>145</v>
      </c>
      <c r="AQ112" s="84">
        <v>148</v>
      </c>
      <c r="AR112" s="84">
        <v>151</v>
      </c>
      <c r="AS112" s="84">
        <v>153</v>
      </c>
      <c r="AT112" s="84">
        <v>156</v>
      </c>
      <c r="AU112" s="84">
        <v>159</v>
      </c>
      <c r="AV112" s="85">
        <v>162</v>
      </c>
    </row>
    <row r="113" spans="1:48" ht="15" customHeight="1" thickBot="1">
      <c r="A113">
        <v>113</v>
      </c>
      <c r="B113" s="662"/>
      <c r="C113" s="665"/>
      <c r="D113" s="82" t="s">
        <v>136</v>
      </c>
      <c r="E113" s="83">
        <v>53</v>
      </c>
      <c r="F113" s="84">
        <v>53</v>
      </c>
      <c r="G113" s="84">
        <v>54</v>
      </c>
      <c r="H113" s="84">
        <v>54</v>
      </c>
      <c r="I113" s="84">
        <v>55</v>
      </c>
      <c r="J113" s="84">
        <v>55</v>
      </c>
      <c r="K113" s="84">
        <v>56</v>
      </c>
      <c r="L113" s="85">
        <v>57</v>
      </c>
      <c r="N113" s="662"/>
      <c r="O113" s="665"/>
      <c r="P113" s="82" t="s">
        <v>136</v>
      </c>
      <c r="Q113" s="83">
        <v>86</v>
      </c>
      <c r="R113" s="84">
        <v>87</v>
      </c>
      <c r="S113" s="84">
        <v>88</v>
      </c>
      <c r="T113" s="84">
        <v>89</v>
      </c>
      <c r="U113" s="84">
        <v>91</v>
      </c>
      <c r="V113" s="84">
        <v>92</v>
      </c>
      <c r="W113" s="84">
        <v>93</v>
      </c>
      <c r="X113" s="85">
        <v>95</v>
      </c>
      <c r="Z113" s="662"/>
      <c r="AA113" s="665"/>
      <c r="AB113" s="82" t="s">
        <v>136</v>
      </c>
      <c r="AC113" s="83">
        <v>135</v>
      </c>
      <c r="AD113" s="84">
        <v>136</v>
      </c>
      <c r="AE113" s="84">
        <v>138</v>
      </c>
      <c r="AF113" s="84">
        <v>140</v>
      </c>
      <c r="AG113" s="84">
        <v>142</v>
      </c>
      <c r="AH113" s="84">
        <v>144</v>
      </c>
      <c r="AI113" s="84">
        <v>146</v>
      </c>
      <c r="AJ113" s="85">
        <v>148</v>
      </c>
      <c r="AL113" s="662"/>
      <c r="AM113" s="665"/>
      <c r="AN113" s="82" t="s">
        <v>136</v>
      </c>
      <c r="AO113" s="83">
        <v>164</v>
      </c>
      <c r="AP113" s="84">
        <v>166</v>
      </c>
      <c r="AQ113" s="84">
        <v>168</v>
      </c>
      <c r="AR113" s="84">
        <v>170</v>
      </c>
      <c r="AS113" s="84">
        <v>173</v>
      </c>
      <c r="AT113" s="84">
        <v>175</v>
      </c>
      <c r="AU113" s="84">
        <v>177</v>
      </c>
      <c r="AV113" s="85">
        <v>180</v>
      </c>
    </row>
    <row r="114" spans="1:48">
      <c r="A114">
        <v>114</v>
      </c>
      <c r="B114" s="662"/>
      <c r="C114" s="666">
        <f>+C112+10</f>
        <v>130</v>
      </c>
      <c r="D114" s="86" t="str">
        <f>+D112</f>
        <v>48-X</v>
      </c>
      <c r="E114" s="87">
        <v>52</v>
      </c>
      <c r="F114" s="88">
        <v>51</v>
      </c>
      <c r="G114" s="88">
        <v>51</v>
      </c>
      <c r="H114" s="88">
        <v>51</v>
      </c>
      <c r="I114" s="88">
        <v>50</v>
      </c>
      <c r="J114" s="88">
        <v>50</v>
      </c>
      <c r="K114" s="88">
        <v>50</v>
      </c>
      <c r="L114" s="89">
        <v>50</v>
      </c>
      <c r="N114" s="662"/>
      <c r="O114" s="666">
        <f>+O112+10</f>
        <v>130</v>
      </c>
      <c r="P114" s="86" t="str">
        <f>+P112</f>
        <v>48-X</v>
      </c>
      <c r="Q114" s="87">
        <v>71</v>
      </c>
      <c r="R114" s="88">
        <v>72</v>
      </c>
      <c r="S114" s="88">
        <v>73</v>
      </c>
      <c r="T114" s="88">
        <v>75</v>
      </c>
      <c r="U114" s="88">
        <v>76</v>
      </c>
      <c r="V114" s="88">
        <v>78</v>
      </c>
      <c r="W114" s="88">
        <v>79</v>
      </c>
      <c r="X114" s="89">
        <v>81</v>
      </c>
      <c r="Z114" s="662"/>
      <c r="AA114" s="666">
        <f>+AA112+10</f>
        <v>130</v>
      </c>
      <c r="AB114" s="86" t="str">
        <f>+AB112</f>
        <v>48-X</v>
      </c>
      <c r="AC114" s="87">
        <v>111</v>
      </c>
      <c r="AD114" s="88">
        <v>113</v>
      </c>
      <c r="AE114" s="88">
        <v>115</v>
      </c>
      <c r="AF114" s="88">
        <v>117</v>
      </c>
      <c r="AG114" s="88">
        <v>120</v>
      </c>
      <c r="AH114" s="88">
        <v>122</v>
      </c>
      <c r="AI114" s="88">
        <v>124</v>
      </c>
      <c r="AJ114" s="89">
        <v>127</v>
      </c>
      <c r="AL114" s="662"/>
      <c r="AM114" s="666">
        <f>+AM112+10</f>
        <v>130</v>
      </c>
      <c r="AN114" s="86" t="str">
        <f>+AN112</f>
        <v>48-X</v>
      </c>
      <c r="AO114" s="87">
        <v>136</v>
      </c>
      <c r="AP114" s="88">
        <v>138</v>
      </c>
      <c r="AQ114" s="88">
        <v>141</v>
      </c>
      <c r="AR114" s="88">
        <v>144</v>
      </c>
      <c r="AS114" s="88">
        <v>146</v>
      </c>
      <c r="AT114" s="88">
        <v>149</v>
      </c>
      <c r="AU114" s="88">
        <v>152</v>
      </c>
      <c r="AV114" s="89">
        <v>155</v>
      </c>
    </row>
    <row r="115" spans="1:48" ht="15" thickBot="1">
      <c r="A115">
        <v>115</v>
      </c>
      <c r="B115" s="662"/>
      <c r="C115" s="667"/>
      <c r="D115" s="90" t="str">
        <f>+D113</f>
        <v>48-XL</v>
      </c>
      <c r="E115" s="87">
        <v>57</v>
      </c>
      <c r="F115" s="88">
        <v>56</v>
      </c>
      <c r="G115" s="88">
        <v>56</v>
      </c>
      <c r="H115" s="88">
        <v>56</v>
      </c>
      <c r="I115" s="88">
        <v>56</v>
      </c>
      <c r="J115" s="88">
        <v>56</v>
      </c>
      <c r="K115" s="88">
        <v>56</v>
      </c>
      <c r="L115" s="89">
        <v>56</v>
      </c>
      <c r="N115" s="662"/>
      <c r="O115" s="667"/>
      <c r="P115" s="90" t="str">
        <f>+P113</f>
        <v>48-XL</v>
      </c>
      <c r="Q115" s="87">
        <v>82</v>
      </c>
      <c r="R115" s="88">
        <v>83</v>
      </c>
      <c r="S115" s="88">
        <v>84</v>
      </c>
      <c r="T115" s="88">
        <v>86</v>
      </c>
      <c r="U115" s="88">
        <v>87</v>
      </c>
      <c r="V115" s="88">
        <v>89</v>
      </c>
      <c r="W115" s="88">
        <v>90</v>
      </c>
      <c r="X115" s="89">
        <v>92</v>
      </c>
      <c r="Z115" s="662"/>
      <c r="AA115" s="667"/>
      <c r="AB115" s="90" t="str">
        <f>+AB113</f>
        <v>48-XL</v>
      </c>
      <c r="AC115" s="87">
        <v>128</v>
      </c>
      <c r="AD115" s="88">
        <v>130</v>
      </c>
      <c r="AE115" s="88">
        <v>132</v>
      </c>
      <c r="AF115" s="88">
        <v>134</v>
      </c>
      <c r="AG115" s="88">
        <v>136</v>
      </c>
      <c r="AH115" s="88">
        <v>138</v>
      </c>
      <c r="AI115" s="88">
        <v>140</v>
      </c>
      <c r="AJ115" s="89">
        <v>143</v>
      </c>
      <c r="AL115" s="662"/>
      <c r="AM115" s="667"/>
      <c r="AN115" s="90" t="str">
        <f>+AN113</f>
        <v>48-XL</v>
      </c>
      <c r="AO115" s="87">
        <v>157</v>
      </c>
      <c r="AP115" s="88">
        <v>159</v>
      </c>
      <c r="AQ115" s="88">
        <v>162</v>
      </c>
      <c r="AR115" s="88">
        <v>164</v>
      </c>
      <c r="AS115" s="88">
        <v>167</v>
      </c>
      <c r="AT115" s="88">
        <v>169</v>
      </c>
      <c r="AU115" s="88">
        <v>172</v>
      </c>
      <c r="AV115" s="89">
        <v>175</v>
      </c>
    </row>
    <row r="116" spans="1:48">
      <c r="A116">
        <v>116</v>
      </c>
      <c r="B116" s="662"/>
      <c r="C116" s="664">
        <f>+C114+10</f>
        <v>140</v>
      </c>
      <c r="D116" s="78" t="s">
        <v>133</v>
      </c>
      <c r="E116" s="83">
        <v>58</v>
      </c>
      <c r="F116" s="84">
        <v>56</v>
      </c>
      <c r="G116" s="84">
        <v>55</v>
      </c>
      <c r="H116" s="84">
        <v>53</v>
      </c>
      <c r="I116" s="84">
        <v>52</v>
      </c>
      <c r="J116" s="84">
        <v>50</v>
      </c>
      <c r="K116" s="84">
        <v>49</v>
      </c>
      <c r="L116" s="85">
        <v>48</v>
      </c>
      <c r="N116" s="662"/>
      <c r="O116" s="664">
        <f>+O114+10</f>
        <v>140</v>
      </c>
      <c r="P116" s="78" t="s">
        <v>133</v>
      </c>
      <c r="Q116" s="83">
        <v>68</v>
      </c>
      <c r="R116" s="84">
        <v>69</v>
      </c>
      <c r="S116" s="84">
        <v>70</v>
      </c>
      <c r="T116" s="84">
        <v>72</v>
      </c>
      <c r="U116" s="84">
        <v>73</v>
      </c>
      <c r="V116" s="84">
        <v>75</v>
      </c>
      <c r="W116" s="84">
        <v>76</v>
      </c>
      <c r="X116" s="85">
        <v>78</v>
      </c>
      <c r="Z116" s="662"/>
      <c r="AA116" s="664">
        <f>+AA114+10</f>
        <v>140</v>
      </c>
      <c r="AB116" s="78" t="s">
        <v>133</v>
      </c>
      <c r="AC116" s="83">
        <v>106</v>
      </c>
      <c r="AD116" s="84">
        <v>108</v>
      </c>
      <c r="AE116" s="84">
        <v>110</v>
      </c>
      <c r="AF116" s="84">
        <v>112</v>
      </c>
      <c r="AG116" s="84">
        <v>114</v>
      </c>
      <c r="AH116" s="84">
        <v>116</v>
      </c>
      <c r="AI116" s="84">
        <v>118</v>
      </c>
      <c r="AJ116" s="85">
        <v>121</v>
      </c>
      <c r="AL116" s="662"/>
      <c r="AM116" s="664">
        <f>+AM114+10</f>
        <v>140</v>
      </c>
      <c r="AN116" s="78" t="s">
        <v>133</v>
      </c>
      <c r="AO116" s="83">
        <v>130</v>
      </c>
      <c r="AP116" s="84">
        <v>132</v>
      </c>
      <c r="AQ116" s="84">
        <v>135</v>
      </c>
      <c r="AR116" s="84">
        <v>137</v>
      </c>
      <c r="AS116" s="84">
        <v>140</v>
      </c>
      <c r="AT116" s="84">
        <v>142</v>
      </c>
      <c r="AU116" s="84">
        <v>145</v>
      </c>
      <c r="AV116" s="85">
        <v>148</v>
      </c>
    </row>
    <row r="117" spans="1:48" ht="15" thickBot="1">
      <c r="A117">
        <v>117</v>
      </c>
      <c r="B117" s="662"/>
      <c r="C117" s="665"/>
      <c r="D117" s="82" t="s">
        <v>136</v>
      </c>
      <c r="E117" s="83">
        <v>64</v>
      </c>
      <c r="F117" s="84">
        <v>62</v>
      </c>
      <c r="G117" s="84">
        <v>61</v>
      </c>
      <c r="H117" s="84">
        <v>59</v>
      </c>
      <c r="I117" s="84">
        <v>58</v>
      </c>
      <c r="J117" s="84">
        <v>56</v>
      </c>
      <c r="K117" s="84">
        <v>55</v>
      </c>
      <c r="L117" s="85">
        <v>54</v>
      </c>
      <c r="N117" s="662"/>
      <c r="O117" s="665"/>
      <c r="P117" s="82" t="s">
        <v>136</v>
      </c>
      <c r="Q117" s="83">
        <v>79</v>
      </c>
      <c r="R117" s="84">
        <v>80</v>
      </c>
      <c r="S117" s="84">
        <v>81</v>
      </c>
      <c r="T117" s="84">
        <v>83</v>
      </c>
      <c r="U117" s="84">
        <v>84</v>
      </c>
      <c r="V117" s="84">
        <v>86</v>
      </c>
      <c r="W117" s="84">
        <v>87</v>
      </c>
      <c r="X117" s="85">
        <v>89</v>
      </c>
      <c r="Z117" s="662"/>
      <c r="AA117" s="665"/>
      <c r="AB117" s="82" t="s">
        <v>136</v>
      </c>
      <c r="AC117" s="83">
        <v>122</v>
      </c>
      <c r="AD117" s="84">
        <v>124</v>
      </c>
      <c r="AE117" s="84">
        <v>126</v>
      </c>
      <c r="AF117" s="84">
        <v>129</v>
      </c>
      <c r="AG117" s="84">
        <v>131</v>
      </c>
      <c r="AH117" s="84">
        <v>134</v>
      </c>
      <c r="AI117" s="84">
        <v>136</v>
      </c>
      <c r="AJ117" s="85">
        <v>139</v>
      </c>
      <c r="AL117" s="662"/>
      <c r="AM117" s="665"/>
      <c r="AN117" s="82" t="s">
        <v>136</v>
      </c>
      <c r="AO117" s="83">
        <v>150</v>
      </c>
      <c r="AP117" s="84">
        <v>152</v>
      </c>
      <c r="AQ117" s="84">
        <v>155</v>
      </c>
      <c r="AR117" s="84">
        <v>158</v>
      </c>
      <c r="AS117" s="84">
        <v>160</v>
      </c>
      <c r="AT117" s="84">
        <v>163</v>
      </c>
      <c r="AU117" s="84">
        <v>166</v>
      </c>
      <c r="AV117" s="85">
        <v>169</v>
      </c>
    </row>
    <row r="118" spans="1:48">
      <c r="A118">
        <v>118</v>
      </c>
      <c r="B118" s="662"/>
      <c r="C118" s="666">
        <f>+C116+10</f>
        <v>150</v>
      </c>
      <c r="D118" s="86" t="str">
        <f>+D116</f>
        <v>48-X</v>
      </c>
      <c r="E118" s="87">
        <v>65</v>
      </c>
      <c r="F118" s="88">
        <v>62</v>
      </c>
      <c r="G118" s="88">
        <v>59</v>
      </c>
      <c r="H118" s="88">
        <v>57</v>
      </c>
      <c r="I118" s="88">
        <v>54</v>
      </c>
      <c r="J118" s="88">
        <v>52</v>
      </c>
      <c r="K118" s="88">
        <v>49</v>
      </c>
      <c r="L118" s="89">
        <v>47</v>
      </c>
      <c r="N118" s="662"/>
      <c r="O118" s="666">
        <f>+O116+10</f>
        <v>150</v>
      </c>
      <c r="P118" s="86" t="str">
        <f>+P116</f>
        <v>48-X</v>
      </c>
      <c r="Q118" s="87">
        <v>65</v>
      </c>
      <c r="R118" s="88">
        <v>66</v>
      </c>
      <c r="S118" s="88">
        <v>67</v>
      </c>
      <c r="T118" s="88">
        <v>69</v>
      </c>
      <c r="U118" s="88">
        <v>70</v>
      </c>
      <c r="V118" s="88">
        <v>72</v>
      </c>
      <c r="W118" s="88">
        <v>73</v>
      </c>
      <c r="X118" s="89">
        <v>75</v>
      </c>
      <c r="Z118" s="662"/>
      <c r="AA118" s="666">
        <f>+AA116+10</f>
        <v>150</v>
      </c>
      <c r="AB118" s="86" t="str">
        <f>+AB116</f>
        <v>48-X</v>
      </c>
      <c r="AC118" s="87">
        <v>102</v>
      </c>
      <c r="AD118" s="88">
        <v>104</v>
      </c>
      <c r="AE118" s="88">
        <v>106</v>
      </c>
      <c r="AF118" s="88">
        <v>108</v>
      </c>
      <c r="AG118" s="88">
        <v>110</v>
      </c>
      <c r="AH118" s="88">
        <v>112</v>
      </c>
      <c r="AI118" s="88">
        <v>114</v>
      </c>
      <c r="AJ118" s="89">
        <v>116</v>
      </c>
      <c r="AL118" s="662"/>
      <c r="AM118" s="666">
        <f>+AM116+10</f>
        <v>150</v>
      </c>
      <c r="AN118" s="86" t="str">
        <f>+AN116</f>
        <v>48-X</v>
      </c>
      <c r="AO118" s="87">
        <v>124</v>
      </c>
      <c r="AP118" s="88">
        <v>126</v>
      </c>
      <c r="AQ118" s="88">
        <v>129</v>
      </c>
      <c r="AR118" s="88">
        <v>131</v>
      </c>
      <c r="AS118" s="88">
        <v>134</v>
      </c>
      <c r="AT118" s="88">
        <v>136</v>
      </c>
      <c r="AU118" s="88">
        <v>139</v>
      </c>
      <c r="AV118" s="89">
        <v>142</v>
      </c>
    </row>
    <row r="119" spans="1:48" ht="15" thickBot="1">
      <c r="A119">
        <v>119</v>
      </c>
      <c r="B119" s="662"/>
      <c r="C119" s="667"/>
      <c r="D119" s="90" t="str">
        <f>+D117</f>
        <v>48-XL</v>
      </c>
      <c r="E119" s="87">
        <v>69</v>
      </c>
      <c r="F119" s="88">
        <v>66</v>
      </c>
      <c r="G119" s="88">
        <v>64</v>
      </c>
      <c r="H119" s="88">
        <v>61</v>
      </c>
      <c r="I119" s="88">
        <v>59</v>
      </c>
      <c r="J119" s="88">
        <v>56</v>
      </c>
      <c r="K119" s="88">
        <v>54</v>
      </c>
      <c r="L119" s="89">
        <v>52</v>
      </c>
      <c r="N119" s="662"/>
      <c r="O119" s="667"/>
      <c r="P119" s="90" t="str">
        <f>+P117</f>
        <v>48-XL</v>
      </c>
      <c r="Q119" s="87">
        <v>73</v>
      </c>
      <c r="R119" s="88">
        <v>74</v>
      </c>
      <c r="S119" s="88">
        <v>76</v>
      </c>
      <c r="T119" s="88">
        <v>78</v>
      </c>
      <c r="U119" s="88">
        <v>80</v>
      </c>
      <c r="V119" s="88">
        <v>82</v>
      </c>
      <c r="W119" s="88">
        <v>84</v>
      </c>
      <c r="X119" s="89">
        <v>86</v>
      </c>
      <c r="Z119" s="662"/>
      <c r="AA119" s="667"/>
      <c r="AB119" s="90" t="str">
        <f>+AB117</f>
        <v>48-XL</v>
      </c>
      <c r="AC119" s="87">
        <v>114</v>
      </c>
      <c r="AD119" s="88">
        <v>116</v>
      </c>
      <c r="AE119" s="88">
        <v>119</v>
      </c>
      <c r="AF119" s="88">
        <v>122</v>
      </c>
      <c r="AG119" s="88">
        <v>125</v>
      </c>
      <c r="AH119" s="88">
        <v>128</v>
      </c>
      <c r="AI119" s="88">
        <v>131</v>
      </c>
      <c r="AJ119" s="89">
        <v>134</v>
      </c>
      <c r="AL119" s="662"/>
      <c r="AM119" s="667"/>
      <c r="AN119" s="90" t="str">
        <f>+AN117</f>
        <v>48-XL</v>
      </c>
      <c r="AO119" s="87">
        <v>139</v>
      </c>
      <c r="AP119" s="88">
        <v>142</v>
      </c>
      <c r="AQ119" s="88">
        <v>146</v>
      </c>
      <c r="AR119" s="88">
        <v>149</v>
      </c>
      <c r="AS119" s="88">
        <v>153</v>
      </c>
      <c r="AT119" s="88">
        <v>156</v>
      </c>
      <c r="AU119" s="88">
        <v>160</v>
      </c>
      <c r="AV119" s="89">
        <v>164</v>
      </c>
    </row>
    <row r="120" spans="1:48">
      <c r="A120">
        <v>120</v>
      </c>
      <c r="B120" s="662"/>
      <c r="C120" s="664">
        <f>+C118+10</f>
        <v>160</v>
      </c>
      <c r="D120" s="78" t="s">
        <v>133</v>
      </c>
      <c r="E120" s="83">
        <v>69</v>
      </c>
      <c r="F120" s="84">
        <v>66</v>
      </c>
      <c r="G120" s="84">
        <v>64</v>
      </c>
      <c r="H120" s="84">
        <v>61</v>
      </c>
      <c r="I120" s="84">
        <v>59</v>
      </c>
      <c r="J120" s="84">
        <v>56</v>
      </c>
      <c r="K120" s="84">
        <v>54</v>
      </c>
      <c r="L120" s="85">
        <v>52</v>
      </c>
      <c r="N120" s="662"/>
      <c r="O120" s="664">
        <f>+O118+10</f>
        <v>160</v>
      </c>
      <c r="P120" s="78" t="s">
        <v>133</v>
      </c>
      <c r="Q120" s="83">
        <v>69</v>
      </c>
      <c r="R120" s="84">
        <v>69</v>
      </c>
      <c r="S120" s="84">
        <v>69</v>
      </c>
      <c r="T120" s="84">
        <v>70</v>
      </c>
      <c r="U120" s="84">
        <v>70</v>
      </c>
      <c r="V120" s="84">
        <v>71</v>
      </c>
      <c r="W120" s="84">
        <v>71</v>
      </c>
      <c r="X120" s="85">
        <v>72</v>
      </c>
      <c r="Z120" s="662"/>
      <c r="AA120" s="664">
        <f>+AA118+10</f>
        <v>160</v>
      </c>
      <c r="AB120" s="78" t="s">
        <v>133</v>
      </c>
      <c r="AC120" s="83">
        <v>95</v>
      </c>
      <c r="AD120" s="84">
        <v>97</v>
      </c>
      <c r="AE120" s="84">
        <v>99</v>
      </c>
      <c r="AF120" s="84">
        <v>102</v>
      </c>
      <c r="AG120" s="84">
        <v>104</v>
      </c>
      <c r="AH120" s="84">
        <v>107</v>
      </c>
      <c r="AI120" s="84">
        <v>109</v>
      </c>
      <c r="AJ120" s="85">
        <v>112</v>
      </c>
      <c r="AL120" s="662"/>
      <c r="AM120" s="664">
        <f>+AM118+10</f>
        <v>160</v>
      </c>
      <c r="AN120" s="78" t="s">
        <v>133</v>
      </c>
      <c r="AO120" s="83">
        <v>110</v>
      </c>
      <c r="AP120" s="84">
        <v>113</v>
      </c>
      <c r="AQ120" s="84">
        <v>117</v>
      </c>
      <c r="AR120" s="84">
        <v>121</v>
      </c>
      <c r="AS120" s="84">
        <v>124</v>
      </c>
      <c r="AT120" s="84">
        <v>128</v>
      </c>
      <c r="AU120" s="84">
        <v>132</v>
      </c>
      <c r="AV120" s="85">
        <v>136</v>
      </c>
    </row>
    <row r="121" spans="1:48" ht="15" thickBot="1">
      <c r="A121">
        <v>121</v>
      </c>
      <c r="B121" s="662"/>
      <c r="C121" s="665"/>
      <c r="D121" s="82" t="s">
        <v>136</v>
      </c>
      <c r="E121" s="83">
        <v>69</v>
      </c>
      <c r="F121" s="84">
        <v>67</v>
      </c>
      <c r="G121" s="84">
        <v>65</v>
      </c>
      <c r="H121" s="84">
        <v>63</v>
      </c>
      <c r="I121" s="84">
        <v>62</v>
      </c>
      <c r="J121" s="84">
        <v>60</v>
      </c>
      <c r="K121" s="84">
        <v>58</v>
      </c>
      <c r="L121" s="85">
        <v>57</v>
      </c>
      <c r="N121" s="662"/>
      <c r="O121" s="665"/>
      <c r="P121" s="82" t="s">
        <v>136</v>
      </c>
      <c r="Q121" s="83">
        <v>69</v>
      </c>
      <c r="R121" s="84">
        <v>71</v>
      </c>
      <c r="S121" s="84">
        <v>73</v>
      </c>
      <c r="T121" s="84">
        <v>75</v>
      </c>
      <c r="U121" s="84">
        <v>77</v>
      </c>
      <c r="V121" s="84">
        <v>79</v>
      </c>
      <c r="W121" s="84">
        <v>81</v>
      </c>
      <c r="X121" s="85">
        <v>83</v>
      </c>
      <c r="Z121" s="662"/>
      <c r="AA121" s="665"/>
      <c r="AB121" s="82" t="s">
        <v>136</v>
      </c>
      <c r="AC121" s="83">
        <v>101</v>
      </c>
      <c r="AD121" s="84">
        <v>105</v>
      </c>
      <c r="AE121" s="84">
        <v>109</v>
      </c>
      <c r="AF121" s="84">
        <v>113</v>
      </c>
      <c r="AG121" s="84">
        <v>117</v>
      </c>
      <c r="AH121" s="84">
        <v>121</v>
      </c>
      <c r="AI121" s="84">
        <v>125</v>
      </c>
      <c r="AJ121" s="85">
        <v>129</v>
      </c>
      <c r="AL121" s="662"/>
      <c r="AM121" s="665"/>
      <c r="AN121" s="82" t="s">
        <v>136</v>
      </c>
      <c r="AO121" s="83">
        <v>124</v>
      </c>
      <c r="AP121" s="84">
        <v>128</v>
      </c>
      <c r="AQ121" s="84">
        <v>133</v>
      </c>
      <c r="AR121" s="84">
        <v>138</v>
      </c>
      <c r="AS121" s="84">
        <v>142</v>
      </c>
      <c r="AT121" s="84">
        <v>147</v>
      </c>
      <c r="AU121" s="84">
        <v>152</v>
      </c>
      <c r="AV121" s="85">
        <v>157</v>
      </c>
    </row>
    <row r="122" spans="1:48">
      <c r="A122">
        <v>122</v>
      </c>
      <c r="B122" s="662"/>
      <c r="C122" s="666">
        <f>+C120+10</f>
        <v>170</v>
      </c>
      <c r="D122" s="86" t="str">
        <f>+D120</f>
        <v>48-X</v>
      </c>
      <c r="E122" s="87">
        <v>70</v>
      </c>
      <c r="F122" s="88">
        <v>68</v>
      </c>
      <c r="G122" s="88">
        <v>66</v>
      </c>
      <c r="H122" s="88">
        <v>64</v>
      </c>
      <c r="I122" s="88">
        <v>62</v>
      </c>
      <c r="J122" s="88">
        <v>60</v>
      </c>
      <c r="K122" s="88">
        <v>58</v>
      </c>
      <c r="L122" s="89">
        <v>57</v>
      </c>
      <c r="N122" s="662"/>
      <c r="O122" s="666">
        <f>+O120+10</f>
        <v>170</v>
      </c>
      <c r="P122" s="86" t="str">
        <f>+P120</f>
        <v>48-X</v>
      </c>
      <c r="Q122" s="87">
        <v>70</v>
      </c>
      <c r="R122" s="88">
        <v>69</v>
      </c>
      <c r="S122" s="88">
        <v>69</v>
      </c>
      <c r="T122" s="88">
        <v>69</v>
      </c>
      <c r="U122" s="88">
        <v>69</v>
      </c>
      <c r="V122" s="88">
        <v>69</v>
      </c>
      <c r="W122" s="88">
        <v>69</v>
      </c>
      <c r="X122" s="89">
        <v>69</v>
      </c>
      <c r="Z122" s="662"/>
      <c r="AA122" s="666">
        <f>+AA120+10</f>
        <v>170</v>
      </c>
      <c r="AB122" s="86" t="str">
        <f>+AB120</f>
        <v>48-X</v>
      </c>
      <c r="AC122" s="87">
        <v>85</v>
      </c>
      <c r="AD122" s="88">
        <v>88</v>
      </c>
      <c r="AE122" s="88">
        <v>91</v>
      </c>
      <c r="AF122" s="88">
        <v>94</v>
      </c>
      <c r="AG122" s="88">
        <v>97</v>
      </c>
      <c r="AH122" s="88">
        <v>100</v>
      </c>
      <c r="AI122" s="88">
        <v>103</v>
      </c>
      <c r="AJ122" s="89">
        <v>107</v>
      </c>
      <c r="AL122" s="662"/>
      <c r="AM122" s="666">
        <f>+AM120+10</f>
        <v>170</v>
      </c>
      <c r="AN122" s="86" t="str">
        <f>+AN120</f>
        <v>48-X</v>
      </c>
      <c r="AO122" s="87">
        <v>103</v>
      </c>
      <c r="AP122" s="88">
        <v>107</v>
      </c>
      <c r="AQ122" s="88">
        <v>111</v>
      </c>
      <c r="AR122" s="88">
        <v>115</v>
      </c>
      <c r="AS122" s="88">
        <v>119</v>
      </c>
      <c r="AT122" s="88">
        <v>123</v>
      </c>
      <c r="AU122" s="88">
        <v>127</v>
      </c>
      <c r="AV122" s="89">
        <v>131</v>
      </c>
    </row>
    <row r="123" spans="1:48" ht="15" thickBot="1">
      <c r="A123">
        <v>123</v>
      </c>
      <c r="B123" s="662"/>
      <c r="C123" s="667"/>
      <c r="D123" s="90" t="str">
        <f>+D121</f>
        <v>48-XL</v>
      </c>
      <c r="E123" s="87">
        <v>70</v>
      </c>
      <c r="F123" s="88">
        <v>68</v>
      </c>
      <c r="G123" s="88">
        <v>67</v>
      </c>
      <c r="H123" s="88">
        <v>66</v>
      </c>
      <c r="I123" s="88">
        <v>65</v>
      </c>
      <c r="J123" s="88">
        <v>64</v>
      </c>
      <c r="K123" s="88">
        <v>63</v>
      </c>
      <c r="L123" s="89">
        <v>62</v>
      </c>
      <c r="N123" s="662"/>
      <c r="O123" s="667"/>
      <c r="P123" s="90" t="str">
        <f>+P121</f>
        <v>48-XL</v>
      </c>
      <c r="Q123" s="87">
        <v>70</v>
      </c>
      <c r="R123" s="88">
        <v>71</v>
      </c>
      <c r="S123" s="88">
        <v>72</v>
      </c>
      <c r="T123" s="88">
        <v>74</v>
      </c>
      <c r="U123" s="88">
        <v>75</v>
      </c>
      <c r="V123" s="88">
        <v>77</v>
      </c>
      <c r="W123" s="88">
        <v>78</v>
      </c>
      <c r="X123" s="89">
        <v>80</v>
      </c>
      <c r="Z123" s="662"/>
      <c r="AA123" s="667"/>
      <c r="AB123" s="90" t="str">
        <f>+AB121</f>
        <v>48-XL</v>
      </c>
      <c r="AC123" s="87">
        <v>90</v>
      </c>
      <c r="AD123" s="88">
        <v>94</v>
      </c>
      <c r="AE123" s="88">
        <v>99</v>
      </c>
      <c r="AF123" s="88">
        <v>104</v>
      </c>
      <c r="AG123" s="88">
        <v>109</v>
      </c>
      <c r="AH123" s="88">
        <v>114</v>
      </c>
      <c r="AI123" s="88">
        <v>119</v>
      </c>
      <c r="AJ123" s="89">
        <v>124</v>
      </c>
      <c r="AL123" s="662"/>
      <c r="AM123" s="667"/>
      <c r="AN123" s="90" t="str">
        <f>+AN121</f>
        <v>48-XL</v>
      </c>
      <c r="AO123" s="87">
        <v>110</v>
      </c>
      <c r="AP123" s="88">
        <v>116</v>
      </c>
      <c r="AQ123" s="88">
        <v>122</v>
      </c>
      <c r="AR123" s="88">
        <v>128</v>
      </c>
      <c r="AS123" s="88">
        <v>134</v>
      </c>
      <c r="AT123" s="88">
        <v>140</v>
      </c>
      <c r="AU123" s="88">
        <v>146</v>
      </c>
      <c r="AV123" s="89">
        <v>152</v>
      </c>
    </row>
    <row r="124" spans="1:48">
      <c r="A124">
        <v>124</v>
      </c>
      <c r="B124" s="662"/>
      <c r="C124" s="664">
        <f>+C122+10</f>
        <v>180</v>
      </c>
      <c r="D124" s="78" t="s">
        <v>133</v>
      </c>
      <c r="E124" s="83">
        <v>71</v>
      </c>
      <c r="F124" s="84">
        <v>69</v>
      </c>
      <c r="G124" s="84">
        <v>68</v>
      </c>
      <c r="H124" s="84">
        <v>67</v>
      </c>
      <c r="I124" s="84">
        <v>65</v>
      </c>
      <c r="J124" s="84">
        <v>64</v>
      </c>
      <c r="K124" s="84">
        <v>63</v>
      </c>
      <c r="L124" s="85">
        <v>62</v>
      </c>
      <c r="N124" s="662"/>
      <c r="O124" s="664">
        <f>+O122+10</f>
        <v>180</v>
      </c>
      <c r="P124" s="78" t="s">
        <v>133</v>
      </c>
      <c r="Q124" s="83">
        <v>71</v>
      </c>
      <c r="R124" s="84">
        <v>70</v>
      </c>
      <c r="S124" s="84">
        <v>69</v>
      </c>
      <c r="T124" s="84">
        <v>68</v>
      </c>
      <c r="U124" s="84">
        <v>68</v>
      </c>
      <c r="V124" s="84">
        <v>67</v>
      </c>
      <c r="W124" s="84">
        <v>66</v>
      </c>
      <c r="X124" s="85">
        <v>66</v>
      </c>
      <c r="Z124" s="662"/>
      <c r="AA124" s="664">
        <f>+AA122+10</f>
        <v>180</v>
      </c>
      <c r="AB124" s="78" t="s">
        <v>133</v>
      </c>
      <c r="AC124" s="83">
        <v>77</v>
      </c>
      <c r="AD124" s="84">
        <v>80</v>
      </c>
      <c r="AE124" s="84">
        <v>84</v>
      </c>
      <c r="AF124" s="84">
        <v>88</v>
      </c>
      <c r="AG124" s="84">
        <v>92</v>
      </c>
      <c r="AH124" s="84">
        <v>96</v>
      </c>
      <c r="AI124" s="84">
        <v>100</v>
      </c>
      <c r="AJ124" s="85">
        <v>104</v>
      </c>
      <c r="AL124" s="662"/>
      <c r="AM124" s="664">
        <f>+AM122+10</f>
        <v>180</v>
      </c>
      <c r="AN124" s="78" t="s">
        <v>133</v>
      </c>
      <c r="AO124" s="83">
        <v>94</v>
      </c>
      <c r="AP124" s="84">
        <v>98</v>
      </c>
      <c r="AQ124" s="84">
        <v>103</v>
      </c>
      <c r="AR124" s="84">
        <v>108</v>
      </c>
      <c r="AS124" s="84">
        <v>112</v>
      </c>
      <c r="AT124" s="84">
        <v>117</v>
      </c>
      <c r="AU124" s="84">
        <v>122</v>
      </c>
      <c r="AV124" s="85">
        <v>127</v>
      </c>
    </row>
    <row r="125" spans="1:48" ht="15" thickBot="1">
      <c r="A125">
        <v>125</v>
      </c>
      <c r="B125" s="662"/>
      <c r="C125" s="665"/>
      <c r="D125" s="82" t="s">
        <v>136</v>
      </c>
      <c r="E125" s="83">
        <v>71</v>
      </c>
      <c r="F125" s="84">
        <v>70</v>
      </c>
      <c r="G125" s="84">
        <v>70</v>
      </c>
      <c r="H125" s="84">
        <v>69</v>
      </c>
      <c r="I125" s="84">
        <v>69</v>
      </c>
      <c r="J125" s="84">
        <v>68</v>
      </c>
      <c r="K125" s="84">
        <v>68</v>
      </c>
      <c r="L125" s="85">
        <v>68</v>
      </c>
      <c r="N125" s="662"/>
      <c r="O125" s="665"/>
      <c r="P125" s="82" t="s">
        <v>136</v>
      </c>
      <c r="Q125" s="83">
        <v>71</v>
      </c>
      <c r="R125" s="84">
        <v>71</v>
      </c>
      <c r="S125" s="84">
        <v>72</v>
      </c>
      <c r="T125" s="84">
        <v>73</v>
      </c>
      <c r="U125" s="84">
        <v>74</v>
      </c>
      <c r="V125" s="84">
        <v>75</v>
      </c>
      <c r="W125" s="84">
        <v>76</v>
      </c>
      <c r="X125" s="85">
        <v>77</v>
      </c>
      <c r="Z125" s="662"/>
      <c r="AA125" s="665"/>
      <c r="AB125" s="82" t="s">
        <v>136</v>
      </c>
      <c r="AC125" s="83">
        <v>82</v>
      </c>
      <c r="AD125" s="84">
        <v>87</v>
      </c>
      <c r="AE125" s="84">
        <v>92</v>
      </c>
      <c r="AF125" s="84">
        <v>98</v>
      </c>
      <c r="AG125" s="84">
        <v>103</v>
      </c>
      <c r="AH125" s="84">
        <v>109</v>
      </c>
      <c r="AI125" s="84">
        <v>114</v>
      </c>
      <c r="AJ125" s="85">
        <v>120</v>
      </c>
      <c r="AL125" s="662"/>
      <c r="AM125" s="665"/>
      <c r="AN125" s="82" t="s">
        <v>136</v>
      </c>
      <c r="AO125" s="83">
        <v>100</v>
      </c>
      <c r="AP125" s="84">
        <v>106</v>
      </c>
      <c r="AQ125" s="84">
        <v>113</v>
      </c>
      <c r="AR125" s="84">
        <v>119</v>
      </c>
      <c r="AS125" s="84">
        <v>126</v>
      </c>
      <c r="AT125" s="84">
        <v>132</v>
      </c>
      <c r="AU125" s="84">
        <v>139</v>
      </c>
      <c r="AV125" s="85">
        <v>146</v>
      </c>
    </row>
    <row r="126" spans="1:48">
      <c r="A126">
        <v>126</v>
      </c>
      <c r="B126" s="662"/>
      <c r="C126" s="666">
        <f>+C124+10</f>
        <v>190</v>
      </c>
      <c r="D126" s="86" t="str">
        <f>+D124</f>
        <v>48-X</v>
      </c>
      <c r="E126" s="87">
        <v>71</v>
      </c>
      <c r="F126" s="88">
        <v>70</v>
      </c>
      <c r="G126" s="88">
        <v>69</v>
      </c>
      <c r="H126" s="88">
        <v>69</v>
      </c>
      <c r="I126" s="88">
        <v>68</v>
      </c>
      <c r="J126" s="88">
        <v>68</v>
      </c>
      <c r="K126" s="88">
        <v>67</v>
      </c>
      <c r="L126" s="89">
        <v>67</v>
      </c>
      <c r="N126" s="662"/>
      <c r="O126" s="666">
        <f>+O124+10</f>
        <v>190</v>
      </c>
      <c r="P126" s="86" t="str">
        <f>+P124</f>
        <v>48-X</v>
      </c>
      <c r="Q126" s="87">
        <v>71</v>
      </c>
      <c r="R126" s="88">
        <v>70</v>
      </c>
      <c r="S126" s="88">
        <v>69</v>
      </c>
      <c r="T126" s="88">
        <v>69</v>
      </c>
      <c r="U126" s="88">
        <v>68</v>
      </c>
      <c r="V126" s="88">
        <v>68</v>
      </c>
      <c r="W126" s="88">
        <v>67</v>
      </c>
      <c r="X126" s="89">
        <v>67</v>
      </c>
      <c r="Z126" s="662"/>
      <c r="AA126" s="666">
        <f>+AA124+10</f>
        <v>190</v>
      </c>
      <c r="AB126" s="86" t="str">
        <f>+AB124</f>
        <v>48-X</v>
      </c>
      <c r="AC126" s="87">
        <v>71</v>
      </c>
      <c r="AD126" s="88">
        <v>75</v>
      </c>
      <c r="AE126" s="88">
        <v>79</v>
      </c>
      <c r="AF126" s="88">
        <v>83</v>
      </c>
      <c r="AG126" s="88">
        <v>87</v>
      </c>
      <c r="AH126" s="88">
        <v>91</v>
      </c>
      <c r="AI126" s="88">
        <v>95</v>
      </c>
      <c r="AJ126" s="89">
        <v>100</v>
      </c>
      <c r="AL126" s="662"/>
      <c r="AM126" s="666">
        <f>+AM124+10</f>
        <v>190</v>
      </c>
      <c r="AN126" s="86" t="str">
        <f>+AN124</f>
        <v>48-X</v>
      </c>
      <c r="AO126" s="87">
        <v>84</v>
      </c>
      <c r="AP126" s="88">
        <v>89</v>
      </c>
      <c r="AQ126" s="88">
        <v>94</v>
      </c>
      <c r="AR126" s="88">
        <v>100</v>
      </c>
      <c r="AS126" s="88">
        <v>105</v>
      </c>
      <c r="AT126" s="88">
        <v>111</v>
      </c>
      <c r="AU126" s="88">
        <v>116</v>
      </c>
      <c r="AV126" s="89">
        <v>122</v>
      </c>
    </row>
    <row r="127" spans="1:48" ht="15" thickBot="1">
      <c r="A127">
        <v>127</v>
      </c>
      <c r="B127" s="662"/>
      <c r="C127" s="667"/>
      <c r="D127" s="90" t="str">
        <f>+D125</f>
        <v>48-XL</v>
      </c>
      <c r="E127" s="87">
        <v>71</v>
      </c>
      <c r="F127" s="88">
        <v>70</v>
      </c>
      <c r="G127" s="88">
        <v>70</v>
      </c>
      <c r="H127" s="88">
        <v>69</v>
      </c>
      <c r="I127" s="88">
        <v>69</v>
      </c>
      <c r="J127" s="88">
        <v>68</v>
      </c>
      <c r="K127" s="88">
        <v>68</v>
      </c>
      <c r="L127" s="89">
        <v>68</v>
      </c>
      <c r="N127" s="662"/>
      <c r="O127" s="667"/>
      <c r="P127" s="90" t="str">
        <f>+P125</f>
        <v>48-XL</v>
      </c>
      <c r="Q127" s="87">
        <v>71</v>
      </c>
      <c r="R127" s="88">
        <v>70</v>
      </c>
      <c r="S127" s="88">
        <v>70</v>
      </c>
      <c r="T127" s="88">
        <v>70</v>
      </c>
      <c r="U127" s="88">
        <v>69</v>
      </c>
      <c r="V127" s="88">
        <v>69</v>
      </c>
      <c r="W127" s="88">
        <v>69</v>
      </c>
      <c r="X127" s="89">
        <v>69</v>
      </c>
      <c r="Z127" s="662"/>
      <c r="AA127" s="667"/>
      <c r="AB127" s="90" t="str">
        <f>+AB125</f>
        <v>48-XL</v>
      </c>
      <c r="AC127" s="87">
        <v>74</v>
      </c>
      <c r="AD127" s="88">
        <v>78</v>
      </c>
      <c r="AE127" s="88">
        <v>83</v>
      </c>
      <c r="AF127" s="88">
        <v>88</v>
      </c>
      <c r="AG127" s="88">
        <v>93</v>
      </c>
      <c r="AH127" s="88">
        <v>98</v>
      </c>
      <c r="AI127" s="88">
        <v>103</v>
      </c>
      <c r="AJ127" s="89">
        <v>108</v>
      </c>
      <c r="AL127" s="662"/>
      <c r="AM127" s="667"/>
      <c r="AN127" s="90" t="str">
        <f>+AN125</f>
        <v>48-XL</v>
      </c>
      <c r="AO127" s="87">
        <v>91</v>
      </c>
      <c r="AP127" s="88">
        <v>96</v>
      </c>
      <c r="AQ127" s="88">
        <v>102</v>
      </c>
      <c r="AR127" s="88">
        <v>108</v>
      </c>
      <c r="AS127" s="88">
        <v>114</v>
      </c>
      <c r="AT127" s="88">
        <v>120</v>
      </c>
      <c r="AU127" s="88">
        <v>126</v>
      </c>
      <c r="AV127" s="89">
        <v>132</v>
      </c>
    </row>
    <row r="128" spans="1:48">
      <c r="A128">
        <v>128</v>
      </c>
      <c r="B128" s="662"/>
      <c r="C128" s="664">
        <f>+C126+10</f>
        <v>200</v>
      </c>
      <c r="D128" s="78" t="s">
        <v>133</v>
      </c>
      <c r="E128" s="83">
        <v>72</v>
      </c>
      <c r="F128" s="84">
        <v>71</v>
      </c>
      <c r="G128" s="84">
        <v>71</v>
      </c>
      <c r="H128" s="84">
        <v>70</v>
      </c>
      <c r="I128" s="84">
        <v>70</v>
      </c>
      <c r="J128" s="84">
        <v>69</v>
      </c>
      <c r="K128" s="84">
        <v>69</v>
      </c>
      <c r="L128" s="85">
        <v>69</v>
      </c>
      <c r="N128" s="662"/>
      <c r="O128" s="664">
        <f>+O126+10</f>
        <v>200</v>
      </c>
      <c r="P128" s="78" t="s">
        <v>133</v>
      </c>
      <c r="Q128" s="83">
        <v>72</v>
      </c>
      <c r="R128" s="84">
        <v>71</v>
      </c>
      <c r="S128" s="84">
        <v>71</v>
      </c>
      <c r="T128" s="84">
        <v>70</v>
      </c>
      <c r="U128" s="84">
        <v>70</v>
      </c>
      <c r="V128" s="84">
        <v>69</v>
      </c>
      <c r="W128" s="84">
        <v>69</v>
      </c>
      <c r="X128" s="85">
        <v>69</v>
      </c>
      <c r="Z128" s="662"/>
      <c r="AA128" s="664">
        <f>+AA126+10</f>
        <v>200</v>
      </c>
      <c r="AB128" s="78" t="s">
        <v>133</v>
      </c>
      <c r="AC128" s="83">
        <v>72</v>
      </c>
      <c r="AD128" s="84">
        <v>75</v>
      </c>
      <c r="AE128" s="84">
        <v>78</v>
      </c>
      <c r="AF128" s="84">
        <v>81</v>
      </c>
      <c r="AG128" s="84">
        <v>84</v>
      </c>
      <c r="AH128" s="84">
        <v>87</v>
      </c>
      <c r="AI128" s="84">
        <v>90</v>
      </c>
      <c r="AJ128" s="85">
        <v>93</v>
      </c>
      <c r="AL128" s="662"/>
      <c r="AM128" s="664">
        <f>+AM126+10</f>
        <v>200</v>
      </c>
      <c r="AN128" s="78" t="s">
        <v>133</v>
      </c>
      <c r="AO128" s="83">
        <v>78</v>
      </c>
      <c r="AP128" s="84">
        <v>83</v>
      </c>
      <c r="AQ128" s="84">
        <v>88</v>
      </c>
      <c r="AR128" s="84">
        <v>93</v>
      </c>
      <c r="AS128" s="84">
        <v>98</v>
      </c>
      <c r="AT128" s="84">
        <v>103</v>
      </c>
      <c r="AU128" s="84">
        <v>108</v>
      </c>
      <c r="AV128" s="85">
        <v>113</v>
      </c>
    </row>
    <row r="129" spans="1:48" ht="15" thickBot="1">
      <c r="A129">
        <v>129</v>
      </c>
      <c r="B129" s="663"/>
      <c r="C129" s="665"/>
      <c r="D129" s="82" t="s">
        <v>136</v>
      </c>
      <c r="E129" s="189">
        <v>72</v>
      </c>
      <c r="F129" s="186">
        <v>71</v>
      </c>
      <c r="G129" s="186">
        <v>71</v>
      </c>
      <c r="H129" s="186">
        <v>70</v>
      </c>
      <c r="I129" s="186">
        <v>70</v>
      </c>
      <c r="J129" s="186">
        <v>69</v>
      </c>
      <c r="K129" s="186">
        <v>69</v>
      </c>
      <c r="L129" s="185">
        <v>69</v>
      </c>
      <c r="N129" s="663"/>
      <c r="O129" s="665"/>
      <c r="P129" s="82" t="s">
        <v>136</v>
      </c>
      <c r="Q129" s="189">
        <v>72</v>
      </c>
      <c r="R129" s="186">
        <v>71</v>
      </c>
      <c r="S129" s="186">
        <v>71</v>
      </c>
      <c r="T129" s="186">
        <v>70</v>
      </c>
      <c r="U129" s="186">
        <v>70</v>
      </c>
      <c r="V129" s="186">
        <v>69</v>
      </c>
      <c r="W129" s="186">
        <v>69</v>
      </c>
      <c r="X129" s="185">
        <v>69</v>
      </c>
      <c r="Z129" s="663"/>
      <c r="AA129" s="665"/>
      <c r="AB129" s="82" t="s">
        <v>136</v>
      </c>
      <c r="AC129" s="189">
        <v>72</v>
      </c>
      <c r="AD129" s="186">
        <v>75</v>
      </c>
      <c r="AE129" s="186">
        <v>79</v>
      </c>
      <c r="AF129" s="186">
        <v>83</v>
      </c>
      <c r="AG129" s="186">
        <v>87</v>
      </c>
      <c r="AH129" s="186">
        <v>91</v>
      </c>
      <c r="AI129" s="186">
        <v>95</v>
      </c>
      <c r="AJ129" s="185">
        <v>99</v>
      </c>
      <c r="AL129" s="663"/>
      <c r="AM129" s="665"/>
      <c r="AN129" s="82" t="s">
        <v>136</v>
      </c>
      <c r="AO129" s="189">
        <v>84</v>
      </c>
      <c r="AP129" s="186">
        <v>89</v>
      </c>
      <c r="AQ129" s="186">
        <v>94</v>
      </c>
      <c r="AR129" s="186">
        <v>99</v>
      </c>
      <c r="AS129" s="186">
        <v>105</v>
      </c>
      <c r="AT129" s="186">
        <v>110</v>
      </c>
      <c r="AU129" s="186">
        <v>115</v>
      </c>
      <c r="AV129" s="185">
        <v>121</v>
      </c>
    </row>
    <row r="130" spans="1:48">
      <c r="A130">
        <v>130</v>
      </c>
    </row>
    <row r="131" spans="1:48">
      <c r="A131">
        <v>131</v>
      </c>
    </row>
    <row r="132" spans="1:48">
      <c r="A132">
        <v>132</v>
      </c>
    </row>
    <row r="133" spans="1:48">
      <c r="A133">
        <v>133</v>
      </c>
    </row>
    <row r="134" spans="1:48">
      <c r="A134">
        <v>134</v>
      </c>
    </row>
    <row r="135" spans="1:48">
      <c r="A135">
        <v>135</v>
      </c>
    </row>
    <row r="136" spans="1:48" ht="15" thickBot="1">
      <c r="A136">
        <v>136</v>
      </c>
    </row>
    <row r="137" spans="1:48" ht="18.600000000000001" thickBot="1">
      <c r="A137">
        <v>137</v>
      </c>
      <c r="B137" s="649" t="s">
        <v>1112</v>
      </c>
      <c r="C137" s="650"/>
      <c r="D137" s="651"/>
      <c r="E137" s="649" t="s">
        <v>1149</v>
      </c>
      <c r="F137" s="650"/>
      <c r="G137" s="650"/>
      <c r="H137" s="650"/>
      <c r="I137" s="650"/>
      <c r="J137" s="650"/>
      <c r="K137" s="650"/>
      <c r="L137" s="651"/>
      <c r="N137" s="649" t="s">
        <v>1114</v>
      </c>
      <c r="O137" s="650"/>
      <c r="P137" s="651"/>
      <c r="Q137" s="649" t="s">
        <v>1149</v>
      </c>
      <c r="R137" s="650"/>
      <c r="S137" s="650"/>
      <c r="T137" s="650"/>
      <c r="U137" s="650"/>
      <c r="V137" s="650"/>
      <c r="W137" s="650"/>
      <c r="X137" s="651"/>
      <c r="Z137" s="649" t="s">
        <v>1115</v>
      </c>
      <c r="AA137" s="650"/>
      <c r="AB137" s="651"/>
      <c r="AC137" s="649" t="s">
        <v>1149</v>
      </c>
      <c r="AD137" s="650"/>
      <c r="AE137" s="650"/>
      <c r="AF137" s="650"/>
      <c r="AG137" s="650"/>
      <c r="AH137" s="650"/>
      <c r="AI137" s="650"/>
      <c r="AJ137" s="651"/>
      <c r="AL137" s="649" t="s">
        <v>1116</v>
      </c>
      <c r="AM137" s="650"/>
      <c r="AN137" s="651"/>
      <c r="AO137" s="649" t="s">
        <v>1149</v>
      </c>
      <c r="AP137" s="650"/>
      <c r="AQ137" s="650"/>
      <c r="AR137" s="650"/>
      <c r="AS137" s="650"/>
      <c r="AT137" s="650"/>
      <c r="AU137" s="650"/>
      <c r="AV137" s="651"/>
    </row>
    <row r="138" spans="1:48" ht="15.75" customHeight="1">
      <c r="A138">
        <v>138</v>
      </c>
      <c r="B138" s="652" t="s">
        <v>1117</v>
      </c>
      <c r="C138" s="652" t="s">
        <v>634</v>
      </c>
      <c r="D138" s="669" t="s">
        <v>1119</v>
      </c>
      <c r="E138" s="654" t="s">
        <v>1120</v>
      </c>
      <c r="F138" s="655"/>
      <c r="G138" s="655"/>
      <c r="H138" s="655"/>
      <c r="I138" s="655"/>
      <c r="J138" s="655"/>
      <c r="K138" s="655"/>
      <c r="L138" s="656"/>
      <c r="N138" s="652" t="s">
        <v>1117</v>
      </c>
      <c r="O138" s="652" t="s">
        <v>634</v>
      </c>
      <c r="P138" s="669" t="s">
        <v>1119</v>
      </c>
      <c r="Q138" s="654" t="s">
        <v>1120</v>
      </c>
      <c r="R138" s="655"/>
      <c r="S138" s="655"/>
      <c r="T138" s="655"/>
      <c r="U138" s="655"/>
      <c r="V138" s="655"/>
      <c r="W138" s="655"/>
      <c r="X138" s="656"/>
      <c r="Z138" s="652" t="s">
        <v>1117</v>
      </c>
      <c r="AA138" s="652" t="s">
        <v>634</v>
      </c>
      <c r="AB138" s="669" t="s">
        <v>1119</v>
      </c>
      <c r="AC138" s="654" t="s">
        <v>1120</v>
      </c>
      <c r="AD138" s="655"/>
      <c r="AE138" s="655"/>
      <c r="AF138" s="655"/>
      <c r="AG138" s="655"/>
      <c r="AH138" s="655"/>
      <c r="AI138" s="655"/>
      <c r="AJ138" s="656"/>
      <c r="AL138" s="652" t="s">
        <v>1117</v>
      </c>
      <c r="AM138" s="652" t="s">
        <v>634</v>
      </c>
      <c r="AN138" s="669" t="s">
        <v>1119</v>
      </c>
      <c r="AO138" s="654" t="s">
        <v>1120</v>
      </c>
      <c r="AP138" s="655"/>
      <c r="AQ138" s="655"/>
      <c r="AR138" s="655"/>
      <c r="AS138" s="655"/>
      <c r="AT138" s="655"/>
      <c r="AU138" s="655"/>
      <c r="AV138" s="656"/>
    </row>
    <row r="139" spans="1:48" ht="15" customHeight="1" thickBot="1">
      <c r="A139">
        <v>139</v>
      </c>
      <c r="B139" s="668"/>
      <c r="C139" s="668"/>
      <c r="D139" s="670"/>
      <c r="E139" s="672"/>
      <c r="F139" s="673"/>
      <c r="G139" s="673"/>
      <c r="H139" s="673"/>
      <c r="I139" s="673"/>
      <c r="J139" s="673"/>
      <c r="K139" s="673"/>
      <c r="L139" s="674"/>
      <c r="N139" s="668"/>
      <c r="O139" s="668"/>
      <c r="P139" s="670"/>
      <c r="Q139" s="672"/>
      <c r="R139" s="673"/>
      <c r="S139" s="673"/>
      <c r="T139" s="673"/>
      <c r="U139" s="673"/>
      <c r="V139" s="673"/>
      <c r="W139" s="673"/>
      <c r="X139" s="674"/>
      <c r="Z139" s="668"/>
      <c r="AA139" s="668"/>
      <c r="AB139" s="670"/>
      <c r="AC139" s="672"/>
      <c r="AD139" s="673"/>
      <c r="AE139" s="673"/>
      <c r="AF139" s="673"/>
      <c r="AG139" s="673"/>
      <c r="AH139" s="673"/>
      <c r="AI139" s="673"/>
      <c r="AJ139" s="674"/>
      <c r="AL139" s="668"/>
      <c r="AM139" s="668"/>
      <c r="AN139" s="670"/>
      <c r="AO139" s="672"/>
      <c r="AP139" s="673"/>
      <c r="AQ139" s="673"/>
      <c r="AR139" s="673"/>
      <c r="AS139" s="673"/>
      <c r="AT139" s="673"/>
      <c r="AU139" s="673"/>
      <c r="AV139" s="674"/>
    </row>
    <row r="140" spans="1:48" ht="15" thickBot="1">
      <c r="A140">
        <v>140</v>
      </c>
      <c r="B140" s="653"/>
      <c r="C140" s="653"/>
      <c r="D140" s="671"/>
      <c r="E140" s="75">
        <v>0</v>
      </c>
      <c r="F140" s="76">
        <v>500</v>
      </c>
      <c r="G140" s="76">
        <v>1000</v>
      </c>
      <c r="H140" s="76">
        <v>1500</v>
      </c>
      <c r="I140" s="76">
        <v>2000</v>
      </c>
      <c r="J140" s="76">
        <v>2500</v>
      </c>
      <c r="K140" s="76">
        <v>3000</v>
      </c>
      <c r="L140" s="77">
        <v>3500</v>
      </c>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1139</v>
      </c>
      <c r="C141" s="664">
        <v>100</v>
      </c>
      <c r="D141" s="78" t="s">
        <v>133</v>
      </c>
      <c r="E141" s="94">
        <v>1.86</v>
      </c>
      <c r="F141" s="95">
        <v>1.89</v>
      </c>
      <c r="G141" s="95">
        <v>1.93</v>
      </c>
      <c r="H141" s="95">
        <v>1.97</v>
      </c>
      <c r="I141" s="95">
        <v>2</v>
      </c>
      <c r="J141" s="95">
        <v>2.04</v>
      </c>
      <c r="K141" s="95">
        <v>2.08</v>
      </c>
      <c r="L141" s="96">
        <v>2.12</v>
      </c>
      <c r="N141" s="661" t="s">
        <v>1139</v>
      </c>
      <c r="O141" s="664">
        <v>100</v>
      </c>
      <c r="P141" s="78" t="s">
        <v>133</v>
      </c>
      <c r="Q141" s="94">
        <v>1.86</v>
      </c>
      <c r="R141" s="95">
        <v>1.89</v>
      </c>
      <c r="S141" s="95">
        <v>1.93</v>
      </c>
      <c r="T141" s="95">
        <v>1.97</v>
      </c>
      <c r="U141" s="95">
        <v>2</v>
      </c>
      <c r="V141" s="95">
        <v>2.04</v>
      </c>
      <c r="W141" s="95">
        <v>2.08</v>
      </c>
      <c r="X141" s="96">
        <v>2.12</v>
      </c>
      <c r="Z141" s="661" t="s">
        <v>1139</v>
      </c>
      <c r="AA141" s="664">
        <v>100</v>
      </c>
      <c r="AB141" s="78" t="s">
        <v>133</v>
      </c>
      <c r="AC141" s="94">
        <v>1.86</v>
      </c>
      <c r="AD141" s="95">
        <v>1.89</v>
      </c>
      <c r="AE141" s="95">
        <v>1.93</v>
      </c>
      <c r="AF141" s="95">
        <v>1.97</v>
      </c>
      <c r="AG141" s="95">
        <v>2</v>
      </c>
      <c r="AH141" s="95">
        <v>2.04</v>
      </c>
      <c r="AI141" s="95">
        <v>2.08</v>
      </c>
      <c r="AJ141" s="96">
        <v>2.12</v>
      </c>
      <c r="AL141" s="661" t="s">
        <v>1139</v>
      </c>
      <c r="AM141" s="664">
        <v>100</v>
      </c>
      <c r="AN141" s="78" t="s">
        <v>133</v>
      </c>
      <c r="AO141" s="94">
        <v>1.86</v>
      </c>
      <c r="AP141" s="95">
        <v>1.89</v>
      </c>
      <c r="AQ141" s="95">
        <v>1.93</v>
      </c>
      <c r="AR141" s="95">
        <v>1.97</v>
      </c>
      <c r="AS141" s="95">
        <v>2</v>
      </c>
      <c r="AT141" s="95">
        <v>2.04</v>
      </c>
      <c r="AU141" s="95">
        <v>2.08</v>
      </c>
      <c r="AV141" s="96">
        <v>2.12</v>
      </c>
    </row>
    <row r="142" spans="1:48" ht="15" thickBot="1">
      <c r="A142">
        <v>142</v>
      </c>
      <c r="B142" s="662"/>
      <c r="C142" s="665"/>
      <c r="D142" s="82" t="s">
        <v>136</v>
      </c>
      <c r="E142" s="97">
        <v>2.0099999999999998</v>
      </c>
      <c r="F142" s="98">
        <v>2.0299999999999998</v>
      </c>
      <c r="G142" s="98">
        <v>2.06</v>
      </c>
      <c r="H142" s="98">
        <v>2.09</v>
      </c>
      <c r="I142" s="98">
        <v>2.11</v>
      </c>
      <c r="J142" s="98">
        <v>2.14</v>
      </c>
      <c r="K142" s="98">
        <v>2.17</v>
      </c>
      <c r="L142" s="99">
        <v>2.2000000000000002</v>
      </c>
      <c r="N142" s="662"/>
      <c r="O142" s="665"/>
      <c r="P142" s="82" t="s">
        <v>136</v>
      </c>
      <c r="Q142" s="97">
        <v>2.0099999999999998</v>
      </c>
      <c r="R142" s="98">
        <v>2.0299999999999998</v>
      </c>
      <c r="S142" s="98">
        <v>2.06</v>
      </c>
      <c r="T142" s="98">
        <v>2.09</v>
      </c>
      <c r="U142" s="98">
        <v>2.11</v>
      </c>
      <c r="V142" s="98">
        <v>2.14</v>
      </c>
      <c r="W142" s="98">
        <v>2.17</v>
      </c>
      <c r="X142" s="99">
        <v>2.2000000000000002</v>
      </c>
      <c r="Z142" s="662"/>
      <c r="AA142" s="665"/>
      <c r="AB142" s="82" t="s">
        <v>136</v>
      </c>
      <c r="AC142" s="97">
        <v>2.0099999999999998</v>
      </c>
      <c r="AD142" s="98">
        <v>2.0299999999999998</v>
      </c>
      <c r="AE142" s="98">
        <v>2.06</v>
      </c>
      <c r="AF142" s="98">
        <v>2.09</v>
      </c>
      <c r="AG142" s="98">
        <v>2.11</v>
      </c>
      <c r="AH142" s="98">
        <v>2.14</v>
      </c>
      <c r="AI142" s="98">
        <v>2.17</v>
      </c>
      <c r="AJ142" s="99">
        <v>2.2000000000000002</v>
      </c>
      <c r="AL142" s="662"/>
      <c r="AM142" s="665"/>
      <c r="AN142" s="82" t="s">
        <v>136</v>
      </c>
      <c r="AO142" s="97">
        <v>2.0099999999999998</v>
      </c>
      <c r="AP142" s="98">
        <v>2.0099999999999998</v>
      </c>
      <c r="AQ142" s="98">
        <v>2.0099999999999998</v>
      </c>
      <c r="AR142" s="98">
        <v>2.02</v>
      </c>
      <c r="AS142" s="98">
        <v>2.02</v>
      </c>
      <c r="AT142" s="98">
        <v>2.0299999999999998</v>
      </c>
      <c r="AU142" s="98">
        <v>2.0299999999999998</v>
      </c>
      <c r="AV142" s="99">
        <v>2.04</v>
      </c>
    </row>
    <row r="143" spans="1:48">
      <c r="A143">
        <v>143</v>
      </c>
      <c r="B143" s="662"/>
      <c r="C143" s="666">
        <v>110</v>
      </c>
      <c r="D143" s="86" t="str">
        <f>+D141</f>
        <v>48-X</v>
      </c>
      <c r="E143" s="100">
        <v>1.75</v>
      </c>
      <c r="F143" s="101">
        <v>1.78</v>
      </c>
      <c r="G143" s="101">
        <v>1.82</v>
      </c>
      <c r="H143" s="101">
        <v>1.85</v>
      </c>
      <c r="I143" s="101">
        <v>1.89</v>
      </c>
      <c r="J143" s="101">
        <v>1.92</v>
      </c>
      <c r="K143" s="101">
        <v>1.96</v>
      </c>
      <c r="L143" s="102">
        <v>2</v>
      </c>
      <c r="N143" s="662"/>
      <c r="O143" s="666">
        <v>110</v>
      </c>
      <c r="P143" s="86" t="str">
        <f>+P141</f>
        <v>48-X</v>
      </c>
      <c r="Q143" s="100">
        <v>1.75</v>
      </c>
      <c r="R143" s="101">
        <v>1.78</v>
      </c>
      <c r="S143" s="101">
        <v>1.82</v>
      </c>
      <c r="T143" s="101">
        <v>1.85</v>
      </c>
      <c r="U143" s="101">
        <v>1.89</v>
      </c>
      <c r="V143" s="101">
        <v>1.92</v>
      </c>
      <c r="W143" s="101">
        <v>1.96</v>
      </c>
      <c r="X143" s="102">
        <v>2</v>
      </c>
      <c r="Z143" s="662"/>
      <c r="AA143" s="666">
        <v>110</v>
      </c>
      <c r="AB143" s="86" t="str">
        <f>+AB141</f>
        <v>48-X</v>
      </c>
      <c r="AC143" s="100">
        <v>1.75</v>
      </c>
      <c r="AD143" s="101">
        <v>1.78</v>
      </c>
      <c r="AE143" s="101">
        <v>1.82</v>
      </c>
      <c r="AF143" s="101">
        <v>1.85</v>
      </c>
      <c r="AG143" s="101">
        <v>1.89</v>
      </c>
      <c r="AH143" s="101">
        <v>1.92</v>
      </c>
      <c r="AI143" s="101">
        <v>1.96</v>
      </c>
      <c r="AJ143" s="102">
        <v>2</v>
      </c>
      <c r="AL143" s="662"/>
      <c r="AM143" s="666">
        <v>110</v>
      </c>
      <c r="AN143" s="86" t="str">
        <f>+AN141</f>
        <v>48-X</v>
      </c>
      <c r="AO143" s="100">
        <v>1.75</v>
      </c>
      <c r="AP143" s="101">
        <v>1.78</v>
      </c>
      <c r="AQ143" s="101">
        <v>1.82</v>
      </c>
      <c r="AR143" s="101">
        <v>1.85</v>
      </c>
      <c r="AS143" s="101">
        <v>1.89</v>
      </c>
      <c r="AT143" s="101">
        <v>1.92</v>
      </c>
      <c r="AU143" s="101">
        <v>1.96</v>
      </c>
      <c r="AV143" s="102">
        <v>2</v>
      </c>
    </row>
    <row r="144" spans="1:48" ht="15" thickBot="1">
      <c r="A144">
        <v>144</v>
      </c>
      <c r="B144" s="662"/>
      <c r="C144" s="667"/>
      <c r="D144" s="90" t="str">
        <f>+D142</f>
        <v>48-XL</v>
      </c>
      <c r="E144" s="100">
        <v>1.91</v>
      </c>
      <c r="F144" s="101">
        <v>1.94</v>
      </c>
      <c r="G144" s="101">
        <v>1.97</v>
      </c>
      <c r="H144" s="101">
        <v>2</v>
      </c>
      <c r="I144" s="101">
        <v>2.0299999999999998</v>
      </c>
      <c r="J144" s="101">
        <v>2.06</v>
      </c>
      <c r="K144" s="101">
        <v>2.09</v>
      </c>
      <c r="L144" s="102">
        <v>2.12</v>
      </c>
      <c r="N144" s="662"/>
      <c r="O144" s="667"/>
      <c r="P144" s="90" t="str">
        <f>+P142</f>
        <v>48-XL</v>
      </c>
      <c r="Q144" s="100">
        <v>1.91</v>
      </c>
      <c r="R144" s="101">
        <v>1.94</v>
      </c>
      <c r="S144" s="101">
        <v>1.97</v>
      </c>
      <c r="T144" s="101">
        <v>2</v>
      </c>
      <c r="U144" s="101">
        <v>2.0299999999999998</v>
      </c>
      <c r="V144" s="101">
        <v>2.06</v>
      </c>
      <c r="W144" s="101">
        <v>2.09</v>
      </c>
      <c r="X144" s="102">
        <v>2.12</v>
      </c>
      <c r="Z144" s="662"/>
      <c r="AA144" s="667"/>
      <c r="AB144" s="90" t="str">
        <f>+AB142</f>
        <v>48-XL</v>
      </c>
      <c r="AC144" s="100">
        <v>1.91</v>
      </c>
      <c r="AD144" s="101">
        <v>1.94</v>
      </c>
      <c r="AE144" s="101">
        <v>1.97</v>
      </c>
      <c r="AF144" s="101">
        <v>2</v>
      </c>
      <c r="AG144" s="101">
        <v>2.0299999999999998</v>
      </c>
      <c r="AH144" s="101">
        <v>2.06</v>
      </c>
      <c r="AI144" s="101">
        <v>2.09</v>
      </c>
      <c r="AJ144" s="102">
        <v>2.12</v>
      </c>
      <c r="AL144" s="662"/>
      <c r="AM144" s="667"/>
      <c r="AN144" s="90" t="str">
        <f>+AN142</f>
        <v>48-XL</v>
      </c>
      <c r="AO144" s="100">
        <v>1.91</v>
      </c>
      <c r="AP144" s="101">
        <v>1.92</v>
      </c>
      <c r="AQ144" s="101">
        <v>1.94</v>
      </c>
      <c r="AR144" s="101">
        <v>1.96</v>
      </c>
      <c r="AS144" s="101">
        <v>1.98</v>
      </c>
      <c r="AT144" s="101">
        <v>2</v>
      </c>
      <c r="AU144" s="101">
        <v>2.02</v>
      </c>
      <c r="AV144" s="102">
        <v>2.04</v>
      </c>
    </row>
    <row r="145" spans="1:48">
      <c r="A145">
        <v>145</v>
      </c>
      <c r="B145" s="662"/>
      <c r="C145" s="664">
        <f>+C143+10</f>
        <v>120</v>
      </c>
      <c r="D145" s="78" t="s">
        <v>133</v>
      </c>
      <c r="E145" s="97">
        <v>1.65</v>
      </c>
      <c r="F145" s="98">
        <v>1.68</v>
      </c>
      <c r="G145" s="98">
        <v>1.71</v>
      </c>
      <c r="H145" s="98">
        <v>1.75</v>
      </c>
      <c r="I145" s="98">
        <v>1.78</v>
      </c>
      <c r="J145" s="98">
        <v>1.82</v>
      </c>
      <c r="K145" s="98">
        <v>1.85</v>
      </c>
      <c r="L145" s="99">
        <v>1.89</v>
      </c>
      <c r="N145" s="662"/>
      <c r="O145" s="664">
        <f>+O143+10</f>
        <v>120</v>
      </c>
      <c r="P145" s="78" t="s">
        <v>133</v>
      </c>
      <c r="Q145" s="97">
        <v>1.65</v>
      </c>
      <c r="R145" s="98">
        <v>1.68</v>
      </c>
      <c r="S145" s="98">
        <v>1.71</v>
      </c>
      <c r="T145" s="98">
        <v>1.75</v>
      </c>
      <c r="U145" s="98">
        <v>1.78</v>
      </c>
      <c r="V145" s="98">
        <v>1.82</v>
      </c>
      <c r="W145" s="98">
        <v>1.85</v>
      </c>
      <c r="X145" s="99">
        <v>1.89</v>
      </c>
      <c r="Z145" s="662"/>
      <c r="AA145" s="664">
        <f>+AA143+10</f>
        <v>120</v>
      </c>
      <c r="AB145" s="78" t="s">
        <v>133</v>
      </c>
      <c r="AC145" s="97">
        <v>1.65</v>
      </c>
      <c r="AD145" s="98">
        <v>1.68</v>
      </c>
      <c r="AE145" s="98">
        <v>1.71</v>
      </c>
      <c r="AF145" s="98">
        <v>1.75</v>
      </c>
      <c r="AG145" s="98">
        <v>1.78</v>
      </c>
      <c r="AH145" s="98">
        <v>1.82</v>
      </c>
      <c r="AI145" s="98">
        <v>1.85</v>
      </c>
      <c r="AJ145" s="99">
        <v>1.89</v>
      </c>
      <c r="AL145" s="662"/>
      <c r="AM145" s="664">
        <f>+AM143+10</f>
        <v>120</v>
      </c>
      <c r="AN145" s="78" t="s">
        <v>133</v>
      </c>
      <c r="AO145" s="97">
        <v>1.65</v>
      </c>
      <c r="AP145" s="98">
        <v>1.68</v>
      </c>
      <c r="AQ145" s="98">
        <v>1.71</v>
      </c>
      <c r="AR145" s="98">
        <v>1.75</v>
      </c>
      <c r="AS145" s="98">
        <v>1.78</v>
      </c>
      <c r="AT145" s="98">
        <v>1.82</v>
      </c>
      <c r="AU145" s="98">
        <v>1.85</v>
      </c>
      <c r="AV145" s="99">
        <v>1.89</v>
      </c>
    </row>
    <row r="146" spans="1:48" ht="15" thickBot="1">
      <c r="A146">
        <v>146</v>
      </c>
      <c r="B146" s="662"/>
      <c r="C146" s="665"/>
      <c r="D146" s="82" t="s">
        <v>136</v>
      </c>
      <c r="E146" s="97">
        <v>1.81</v>
      </c>
      <c r="F146" s="98">
        <v>1.84</v>
      </c>
      <c r="G146" s="98">
        <v>1.87</v>
      </c>
      <c r="H146" s="98">
        <v>1.9</v>
      </c>
      <c r="I146" s="98">
        <v>1.94</v>
      </c>
      <c r="J146" s="98">
        <v>1.97</v>
      </c>
      <c r="K146" s="98">
        <v>2</v>
      </c>
      <c r="L146" s="99">
        <v>2.04</v>
      </c>
      <c r="N146" s="662"/>
      <c r="O146" s="665"/>
      <c r="P146" s="82" t="s">
        <v>136</v>
      </c>
      <c r="Q146" s="97">
        <v>1.81</v>
      </c>
      <c r="R146" s="98">
        <v>1.84</v>
      </c>
      <c r="S146" s="98">
        <v>1.87</v>
      </c>
      <c r="T146" s="98">
        <v>1.9</v>
      </c>
      <c r="U146" s="98">
        <v>1.94</v>
      </c>
      <c r="V146" s="98">
        <v>1.97</v>
      </c>
      <c r="W146" s="98">
        <v>2</v>
      </c>
      <c r="X146" s="99">
        <v>2.04</v>
      </c>
      <c r="Z146" s="662"/>
      <c r="AA146" s="665"/>
      <c r="AB146" s="82" t="s">
        <v>136</v>
      </c>
      <c r="AC146" s="97">
        <v>1.81</v>
      </c>
      <c r="AD146" s="98">
        <v>1.84</v>
      </c>
      <c r="AE146" s="98">
        <v>1.87</v>
      </c>
      <c r="AF146" s="98">
        <v>1.9</v>
      </c>
      <c r="AG146" s="98">
        <v>1.94</v>
      </c>
      <c r="AH146" s="98">
        <v>1.97</v>
      </c>
      <c r="AI146" s="98">
        <v>2</v>
      </c>
      <c r="AJ146" s="99">
        <v>2.04</v>
      </c>
      <c r="AL146" s="662"/>
      <c r="AM146" s="665"/>
      <c r="AN146" s="82" t="s">
        <v>136</v>
      </c>
      <c r="AO146" s="97">
        <v>1.81</v>
      </c>
      <c r="AP146" s="98">
        <v>1.84</v>
      </c>
      <c r="AQ146" s="98">
        <v>1.87</v>
      </c>
      <c r="AR146" s="98">
        <v>1.9</v>
      </c>
      <c r="AS146" s="98">
        <v>1.94</v>
      </c>
      <c r="AT146" s="98">
        <v>1.97</v>
      </c>
      <c r="AU146" s="98">
        <v>2</v>
      </c>
      <c r="AV146" s="99">
        <v>2.04</v>
      </c>
    </row>
    <row r="147" spans="1:48">
      <c r="A147">
        <v>147</v>
      </c>
      <c r="B147" s="662"/>
      <c r="C147" s="666">
        <f>+C145+10</f>
        <v>130</v>
      </c>
      <c r="D147" s="86" t="str">
        <f>+D145</f>
        <v>48-X</v>
      </c>
      <c r="E147" s="100">
        <v>1.56</v>
      </c>
      <c r="F147" s="101">
        <v>1.59</v>
      </c>
      <c r="G147" s="101">
        <v>1.62</v>
      </c>
      <c r="H147" s="101">
        <v>1.66</v>
      </c>
      <c r="I147" s="101">
        <v>1.69</v>
      </c>
      <c r="J147" s="101">
        <v>1.73</v>
      </c>
      <c r="K147" s="101">
        <v>1.76</v>
      </c>
      <c r="L147" s="102">
        <v>1.8</v>
      </c>
      <c r="N147" s="662"/>
      <c r="O147" s="666">
        <f>+O145+10</f>
        <v>130</v>
      </c>
      <c r="P147" s="86" t="str">
        <f>+P145</f>
        <v>48-X</v>
      </c>
      <c r="Q147" s="100">
        <v>1.56</v>
      </c>
      <c r="R147" s="101">
        <v>1.59</v>
      </c>
      <c r="S147" s="101">
        <v>1.62</v>
      </c>
      <c r="T147" s="101">
        <v>1.66</v>
      </c>
      <c r="U147" s="101">
        <v>1.69</v>
      </c>
      <c r="V147" s="101">
        <v>1.73</v>
      </c>
      <c r="W147" s="101">
        <v>1.76</v>
      </c>
      <c r="X147" s="102">
        <v>1.8</v>
      </c>
      <c r="Z147" s="662"/>
      <c r="AA147" s="666">
        <f>+AA145+10</f>
        <v>130</v>
      </c>
      <c r="AB147" s="86" t="str">
        <f>+AB145</f>
        <v>48-X</v>
      </c>
      <c r="AC147" s="100">
        <v>1.56</v>
      </c>
      <c r="AD147" s="101">
        <v>1.59</v>
      </c>
      <c r="AE147" s="101">
        <v>1.62</v>
      </c>
      <c r="AF147" s="101">
        <v>1.66</v>
      </c>
      <c r="AG147" s="101">
        <v>1.69</v>
      </c>
      <c r="AH147" s="101">
        <v>1.73</v>
      </c>
      <c r="AI147" s="101">
        <v>1.76</v>
      </c>
      <c r="AJ147" s="102">
        <v>1.8</v>
      </c>
      <c r="AL147" s="662"/>
      <c r="AM147" s="666">
        <f>+AM145+10</f>
        <v>130</v>
      </c>
      <c r="AN147" s="86" t="str">
        <f>+AN145</f>
        <v>48-X</v>
      </c>
      <c r="AO147" s="100">
        <v>1.56</v>
      </c>
      <c r="AP147" s="101">
        <v>1.59</v>
      </c>
      <c r="AQ147" s="101">
        <v>1.62</v>
      </c>
      <c r="AR147" s="101">
        <v>1.66</v>
      </c>
      <c r="AS147" s="101">
        <v>1.69</v>
      </c>
      <c r="AT147" s="101">
        <v>1.73</v>
      </c>
      <c r="AU147" s="101">
        <v>1.76</v>
      </c>
      <c r="AV147" s="102">
        <v>1.8</v>
      </c>
    </row>
    <row r="148" spans="1:48" ht="15" thickBot="1">
      <c r="A148">
        <v>148</v>
      </c>
      <c r="B148" s="662"/>
      <c r="C148" s="667"/>
      <c r="D148" s="90" t="str">
        <f>+D146</f>
        <v>48-XL</v>
      </c>
      <c r="E148" s="100">
        <v>1.71</v>
      </c>
      <c r="F148" s="101">
        <v>1.74</v>
      </c>
      <c r="G148" s="101">
        <v>1.78</v>
      </c>
      <c r="H148" s="101">
        <v>1.82</v>
      </c>
      <c r="I148" s="101">
        <v>1.85</v>
      </c>
      <c r="J148" s="101">
        <v>1.89</v>
      </c>
      <c r="K148" s="101">
        <v>1.93</v>
      </c>
      <c r="L148" s="102">
        <v>1.97</v>
      </c>
      <c r="N148" s="662"/>
      <c r="O148" s="667"/>
      <c r="P148" s="90" t="str">
        <f>+P146</f>
        <v>48-XL</v>
      </c>
      <c r="Q148" s="100">
        <v>1.71</v>
      </c>
      <c r="R148" s="101">
        <v>1.74</v>
      </c>
      <c r="S148" s="101">
        <v>1.78</v>
      </c>
      <c r="T148" s="101">
        <v>1.82</v>
      </c>
      <c r="U148" s="101">
        <v>1.85</v>
      </c>
      <c r="V148" s="101">
        <v>1.89</v>
      </c>
      <c r="W148" s="101">
        <v>1.93</v>
      </c>
      <c r="X148" s="102">
        <v>1.97</v>
      </c>
      <c r="Z148" s="662"/>
      <c r="AA148" s="667"/>
      <c r="AB148" s="90" t="str">
        <f>+AB146</f>
        <v>48-XL</v>
      </c>
      <c r="AC148" s="100">
        <v>1.71</v>
      </c>
      <c r="AD148" s="101">
        <v>1.74</v>
      </c>
      <c r="AE148" s="101">
        <v>1.78</v>
      </c>
      <c r="AF148" s="101">
        <v>1.82</v>
      </c>
      <c r="AG148" s="101">
        <v>1.85</v>
      </c>
      <c r="AH148" s="101">
        <v>1.89</v>
      </c>
      <c r="AI148" s="101">
        <v>1.93</v>
      </c>
      <c r="AJ148" s="102">
        <v>1.97</v>
      </c>
      <c r="AL148" s="662"/>
      <c r="AM148" s="667"/>
      <c r="AN148" s="90" t="str">
        <f>+AN146</f>
        <v>48-XL</v>
      </c>
      <c r="AO148" s="100">
        <v>1.71</v>
      </c>
      <c r="AP148" s="101">
        <v>1.74</v>
      </c>
      <c r="AQ148" s="101">
        <v>1.78</v>
      </c>
      <c r="AR148" s="101">
        <v>1.82</v>
      </c>
      <c r="AS148" s="101">
        <v>1.85</v>
      </c>
      <c r="AT148" s="101">
        <v>1.89</v>
      </c>
      <c r="AU148" s="101">
        <v>1.93</v>
      </c>
      <c r="AV148" s="102">
        <v>1.97</v>
      </c>
    </row>
    <row r="149" spans="1:48">
      <c r="A149">
        <v>149</v>
      </c>
      <c r="B149" s="662"/>
      <c r="C149" s="664">
        <f>+C147+10</f>
        <v>140</v>
      </c>
      <c r="D149" s="78" t="s">
        <v>133</v>
      </c>
      <c r="E149" s="97">
        <v>1.47</v>
      </c>
      <c r="F149" s="98">
        <v>1.5</v>
      </c>
      <c r="G149" s="98">
        <v>1.54</v>
      </c>
      <c r="H149" s="98">
        <v>1.57</v>
      </c>
      <c r="I149" s="98">
        <v>1.61</v>
      </c>
      <c r="J149" s="98">
        <v>1.64</v>
      </c>
      <c r="K149" s="98">
        <v>1.68</v>
      </c>
      <c r="L149" s="99">
        <v>1.72</v>
      </c>
      <c r="N149" s="662"/>
      <c r="O149" s="664">
        <f>+O147+10</f>
        <v>140</v>
      </c>
      <c r="P149" s="78" t="s">
        <v>133</v>
      </c>
      <c r="Q149" s="97">
        <v>1.47</v>
      </c>
      <c r="R149" s="98">
        <v>1.5</v>
      </c>
      <c r="S149" s="98">
        <v>1.54</v>
      </c>
      <c r="T149" s="98">
        <v>1.57</v>
      </c>
      <c r="U149" s="98">
        <v>1.61</v>
      </c>
      <c r="V149" s="98">
        <v>1.64</v>
      </c>
      <c r="W149" s="98">
        <v>1.68</v>
      </c>
      <c r="X149" s="99">
        <v>1.72</v>
      </c>
      <c r="Z149" s="662"/>
      <c r="AA149" s="664">
        <f>+AA147+10</f>
        <v>140</v>
      </c>
      <c r="AB149" s="78" t="s">
        <v>133</v>
      </c>
      <c r="AC149" s="97">
        <v>1.47</v>
      </c>
      <c r="AD149" s="98">
        <v>1.5</v>
      </c>
      <c r="AE149" s="98">
        <v>1.54</v>
      </c>
      <c r="AF149" s="98">
        <v>1.57</v>
      </c>
      <c r="AG149" s="98">
        <v>1.61</v>
      </c>
      <c r="AH149" s="98">
        <v>1.64</v>
      </c>
      <c r="AI149" s="98">
        <v>1.68</v>
      </c>
      <c r="AJ149" s="99">
        <v>1.72</v>
      </c>
      <c r="AL149" s="662"/>
      <c r="AM149" s="664">
        <f>+AM147+10</f>
        <v>140</v>
      </c>
      <c r="AN149" s="78" t="s">
        <v>133</v>
      </c>
      <c r="AO149" s="97">
        <v>1.47</v>
      </c>
      <c r="AP149" s="98">
        <v>1.5</v>
      </c>
      <c r="AQ149" s="98">
        <v>1.54</v>
      </c>
      <c r="AR149" s="98">
        <v>1.57</v>
      </c>
      <c r="AS149" s="98">
        <v>1.61</v>
      </c>
      <c r="AT149" s="98">
        <v>1.64</v>
      </c>
      <c r="AU149" s="98">
        <v>1.68</v>
      </c>
      <c r="AV149" s="99">
        <v>1.72</v>
      </c>
    </row>
    <row r="150" spans="1:48" ht="15" thickBot="1">
      <c r="A150">
        <v>150</v>
      </c>
      <c r="B150" s="662"/>
      <c r="C150" s="665"/>
      <c r="D150" s="82" t="s">
        <v>136</v>
      </c>
      <c r="E150" s="97">
        <v>1.48</v>
      </c>
      <c r="F150" s="98">
        <v>1.53</v>
      </c>
      <c r="G150" s="98">
        <v>1.59</v>
      </c>
      <c r="H150" s="98">
        <v>1.65</v>
      </c>
      <c r="I150" s="98">
        <v>1.7</v>
      </c>
      <c r="J150" s="98">
        <v>1.76</v>
      </c>
      <c r="K150" s="98">
        <v>1.82</v>
      </c>
      <c r="L150" s="99">
        <v>1.88</v>
      </c>
      <c r="N150" s="662"/>
      <c r="O150" s="665"/>
      <c r="P150" s="82" t="s">
        <v>136</v>
      </c>
      <c r="Q150" s="97">
        <v>1.48</v>
      </c>
      <c r="R150" s="98">
        <v>1.53</v>
      </c>
      <c r="S150" s="98">
        <v>1.59</v>
      </c>
      <c r="T150" s="98">
        <v>1.65</v>
      </c>
      <c r="U150" s="98">
        <v>1.7</v>
      </c>
      <c r="V150" s="98">
        <v>1.76</v>
      </c>
      <c r="W150" s="98">
        <v>1.82</v>
      </c>
      <c r="X150" s="99">
        <v>1.88</v>
      </c>
      <c r="Z150" s="662"/>
      <c r="AA150" s="665"/>
      <c r="AB150" s="82" t="s">
        <v>136</v>
      </c>
      <c r="AC150" s="97">
        <v>1.48</v>
      </c>
      <c r="AD150" s="98">
        <v>1.53</v>
      </c>
      <c r="AE150" s="98">
        <v>1.59</v>
      </c>
      <c r="AF150" s="98">
        <v>1.65</v>
      </c>
      <c r="AG150" s="98">
        <v>1.7</v>
      </c>
      <c r="AH150" s="98">
        <v>1.76</v>
      </c>
      <c r="AI150" s="98">
        <v>1.82</v>
      </c>
      <c r="AJ150" s="99">
        <v>1.88</v>
      </c>
      <c r="AL150" s="662"/>
      <c r="AM150" s="665"/>
      <c r="AN150" s="82" t="s">
        <v>136</v>
      </c>
      <c r="AO150" s="97">
        <v>1.48</v>
      </c>
      <c r="AP150" s="98">
        <v>1.53</v>
      </c>
      <c r="AQ150" s="98">
        <v>1.59</v>
      </c>
      <c r="AR150" s="98">
        <v>1.65</v>
      </c>
      <c r="AS150" s="98">
        <v>1.7</v>
      </c>
      <c r="AT150" s="98">
        <v>1.76</v>
      </c>
      <c r="AU150" s="98">
        <v>1.82</v>
      </c>
      <c r="AV150" s="99">
        <v>1.88</v>
      </c>
    </row>
    <row r="151" spans="1:48">
      <c r="A151">
        <v>151</v>
      </c>
      <c r="B151" s="662"/>
      <c r="C151" s="666">
        <f>+C149+10</f>
        <v>150</v>
      </c>
      <c r="D151" s="86" t="str">
        <f>+D149</f>
        <v>48-X</v>
      </c>
      <c r="E151" s="100">
        <v>1.29</v>
      </c>
      <c r="F151" s="101">
        <v>1.34</v>
      </c>
      <c r="G151" s="101">
        <v>1.39</v>
      </c>
      <c r="H151" s="101">
        <v>1.44</v>
      </c>
      <c r="I151" s="101">
        <v>1.49</v>
      </c>
      <c r="J151" s="101">
        <v>1.54</v>
      </c>
      <c r="K151" s="101">
        <v>1.59</v>
      </c>
      <c r="L151" s="102">
        <v>1.64</v>
      </c>
      <c r="N151" s="662"/>
      <c r="O151" s="666">
        <f>+O149+10</f>
        <v>150</v>
      </c>
      <c r="P151" s="86" t="str">
        <f>+P149</f>
        <v>48-X</v>
      </c>
      <c r="Q151" s="100">
        <v>1.29</v>
      </c>
      <c r="R151" s="101">
        <v>1.34</v>
      </c>
      <c r="S151" s="101">
        <v>1.39</v>
      </c>
      <c r="T151" s="101">
        <v>1.44</v>
      </c>
      <c r="U151" s="101">
        <v>1.49</v>
      </c>
      <c r="V151" s="101">
        <v>1.54</v>
      </c>
      <c r="W151" s="101">
        <v>1.59</v>
      </c>
      <c r="X151" s="102">
        <v>1.64</v>
      </c>
      <c r="Z151" s="662"/>
      <c r="AA151" s="666">
        <f>+AA149+10</f>
        <v>150</v>
      </c>
      <c r="AB151" s="86" t="str">
        <f>+AB149</f>
        <v>48-X</v>
      </c>
      <c r="AC151" s="100">
        <v>1.29</v>
      </c>
      <c r="AD151" s="101">
        <v>1.34</v>
      </c>
      <c r="AE151" s="101">
        <v>1.39</v>
      </c>
      <c r="AF151" s="101">
        <v>1.44</v>
      </c>
      <c r="AG151" s="101">
        <v>1.49</v>
      </c>
      <c r="AH151" s="101">
        <v>1.54</v>
      </c>
      <c r="AI151" s="101">
        <v>1.59</v>
      </c>
      <c r="AJ151" s="102">
        <v>1.64</v>
      </c>
      <c r="AL151" s="662"/>
      <c r="AM151" s="666">
        <f>+AM149+10</f>
        <v>150</v>
      </c>
      <c r="AN151" s="86" t="str">
        <f>+AN149</f>
        <v>48-X</v>
      </c>
      <c r="AO151" s="100">
        <v>1.29</v>
      </c>
      <c r="AP151" s="101">
        <v>1.34</v>
      </c>
      <c r="AQ151" s="101">
        <v>1.39</v>
      </c>
      <c r="AR151" s="101">
        <v>1.44</v>
      </c>
      <c r="AS151" s="101">
        <v>1.49</v>
      </c>
      <c r="AT151" s="101">
        <v>1.54</v>
      </c>
      <c r="AU151" s="101">
        <v>1.59</v>
      </c>
      <c r="AV151" s="102">
        <v>1.64</v>
      </c>
    </row>
    <row r="152" spans="1:48" ht="15" thickBot="1">
      <c r="A152">
        <v>152</v>
      </c>
      <c r="B152" s="662"/>
      <c r="C152" s="667"/>
      <c r="D152" s="90" t="str">
        <f>+D150</f>
        <v>48-XL</v>
      </c>
      <c r="E152" s="100">
        <v>1.29</v>
      </c>
      <c r="F152" s="101">
        <v>1.36</v>
      </c>
      <c r="G152" s="101">
        <v>1.43</v>
      </c>
      <c r="H152" s="101">
        <v>1.5</v>
      </c>
      <c r="I152" s="101">
        <v>1.58</v>
      </c>
      <c r="J152" s="101">
        <v>1.65</v>
      </c>
      <c r="K152" s="101">
        <v>1.72</v>
      </c>
      <c r="L152" s="102">
        <v>1.8</v>
      </c>
      <c r="N152" s="662"/>
      <c r="O152" s="667"/>
      <c r="P152" s="90" t="str">
        <f>+P150</f>
        <v>48-XL</v>
      </c>
      <c r="Q152" s="100">
        <v>1.29</v>
      </c>
      <c r="R152" s="101">
        <v>1.36</v>
      </c>
      <c r="S152" s="101">
        <v>1.43</v>
      </c>
      <c r="T152" s="101">
        <v>1.5</v>
      </c>
      <c r="U152" s="101">
        <v>1.58</v>
      </c>
      <c r="V152" s="101">
        <v>1.65</v>
      </c>
      <c r="W152" s="101">
        <v>1.72</v>
      </c>
      <c r="X152" s="102">
        <v>1.8</v>
      </c>
      <c r="Z152" s="662"/>
      <c r="AA152" s="667"/>
      <c r="AB152" s="90" t="str">
        <f>+AB150</f>
        <v>48-XL</v>
      </c>
      <c r="AC152" s="100">
        <v>1.29</v>
      </c>
      <c r="AD152" s="101">
        <v>1.36</v>
      </c>
      <c r="AE152" s="101">
        <v>1.43</v>
      </c>
      <c r="AF152" s="101">
        <v>1.5</v>
      </c>
      <c r="AG152" s="101">
        <v>1.58</v>
      </c>
      <c r="AH152" s="101">
        <v>1.65</v>
      </c>
      <c r="AI152" s="101">
        <v>1.72</v>
      </c>
      <c r="AJ152" s="102">
        <v>1.8</v>
      </c>
      <c r="AL152" s="662"/>
      <c r="AM152" s="667"/>
      <c r="AN152" s="90" t="str">
        <f>+AN150</f>
        <v>48-XL</v>
      </c>
      <c r="AO152" s="100">
        <v>1.29</v>
      </c>
      <c r="AP152" s="101">
        <v>1.36</v>
      </c>
      <c r="AQ152" s="101">
        <v>1.43</v>
      </c>
      <c r="AR152" s="101">
        <v>1.5</v>
      </c>
      <c r="AS152" s="101">
        <v>1.58</v>
      </c>
      <c r="AT152" s="101">
        <v>1.65</v>
      </c>
      <c r="AU152" s="101">
        <v>1.72</v>
      </c>
      <c r="AV152" s="102">
        <v>1.8</v>
      </c>
    </row>
    <row r="153" spans="1:48">
      <c r="A153">
        <v>153</v>
      </c>
      <c r="B153" s="662"/>
      <c r="C153" s="664">
        <f>+C151+10</f>
        <v>160</v>
      </c>
      <c r="D153" s="78" t="s">
        <v>133</v>
      </c>
      <c r="E153" s="97">
        <v>1.1399999999999999</v>
      </c>
      <c r="F153" s="98">
        <v>1.2</v>
      </c>
      <c r="G153" s="98">
        <v>1.26</v>
      </c>
      <c r="H153" s="98">
        <v>1.32</v>
      </c>
      <c r="I153" s="98">
        <v>1.38</v>
      </c>
      <c r="J153" s="98">
        <v>1.44</v>
      </c>
      <c r="K153" s="98">
        <v>1.5</v>
      </c>
      <c r="L153" s="99">
        <v>1.57</v>
      </c>
      <c r="N153" s="662"/>
      <c r="O153" s="664">
        <f>+O151+10</f>
        <v>160</v>
      </c>
      <c r="P153" s="78" t="s">
        <v>133</v>
      </c>
      <c r="Q153" s="97">
        <v>1.1399999999999999</v>
      </c>
      <c r="R153" s="98">
        <v>1.2</v>
      </c>
      <c r="S153" s="98">
        <v>1.26</v>
      </c>
      <c r="T153" s="98">
        <v>1.32</v>
      </c>
      <c r="U153" s="98">
        <v>1.38</v>
      </c>
      <c r="V153" s="98">
        <v>1.44</v>
      </c>
      <c r="W153" s="98">
        <v>1.5</v>
      </c>
      <c r="X153" s="99">
        <v>1.57</v>
      </c>
      <c r="Z153" s="662"/>
      <c r="AA153" s="664">
        <f>+AA151+10</f>
        <v>160</v>
      </c>
      <c r="AB153" s="78" t="s">
        <v>133</v>
      </c>
      <c r="AC153" s="97">
        <v>1.1399999999999999</v>
      </c>
      <c r="AD153" s="98">
        <v>1.2</v>
      </c>
      <c r="AE153" s="98">
        <v>1.26</v>
      </c>
      <c r="AF153" s="98">
        <v>1.32</v>
      </c>
      <c r="AG153" s="98">
        <v>1.38</v>
      </c>
      <c r="AH153" s="98">
        <v>1.44</v>
      </c>
      <c r="AI153" s="98">
        <v>1.5</v>
      </c>
      <c r="AJ153" s="99">
        <v>1.57</v>
      </c>
      <c r="AL153" s="662"/>
      <c r="AM153" s="664">
        <f>+AM151+10</f>
        <v>160</v>
      </c>
      <c r="AN153" s="78" t="s">
        <v>133</v>
      </c>
      <c r="AO153" s="97">
        <v>1.1399999999999999</v>
      </c>
      <c r="AP153" s="98">
        <v>1.2</v>
      </c>
      <c r="AQ153" s="98">
        <v>1.26</v>
      </c>
      <c r="AR153" s="98">
        <v>1.32</v>
      </c>
      <c r="AS153" s="98">
        <v>1.38</v>
      </c>
      <c r="AT153" s="98">
        <v>1.44</v>
      </c>
      <c r="AU153" s="98">
        <v>1.5</v>
      </c>
      <c r="AV153" s="99">
        <v>1.57</v>
      </c>
    </row>
    <row r="154" spans="1:48" ht="15" thickBot="1">
      <c r="A154">
        <v>154</v>
      </c>
      <c r="B154" s="662"/>
      <c r="C154" s="665"/>
      <c r="D154" s="82" t="s">
        <v>136</v>
      </c>
      <c r="E154" s="97">
        <v>1.1399999999999999</v>
      </c>
      <c r="F154" s="98">
        <v>1.22</v>
      </c>
      <c r="G154" s="98">
        <v>1.3</v>
      </c>
      <c r="H154" s="98">
        <v>1.38</v>
      </c>
      <c r="I154" s="98">
        <v>1.47</v>
      </c>
      <c r="J154" s="98">
        <v>1.55</v>
      </c>
      <c r="K154" s="98">
        <v>1.63</v>
      </c>
      <c r="L154" s="99">
        <v>1.72</v>
      </c>
      <c r="N154" s="662"/>
      <c r="O154" s="665"/>
      <c r="P154" s="82" t="s">
        <v>136</v>
      </c>
      <c r="Q154" s="97">
        <v>1.1399999999999999</v>
      </c>
      <c r="R154" s="98">
        <v>1.22</v>
      </c>
      <c r="S154" s="98">
        <v>1.3</v>
      </c>
      <c r="T154" s="98">
        <v>1.38</v>
      </c>
      <c r="U154" s="98">
        <v>1.47</v>
      </c>
      <c r="V154" s="98">
        <v>1.55</v>
      </c>
      <c r="W154" s="98">
        <v>1.63</v>
      </c>
      <c r="X154" s="99">
        <v>1.72</v>
      </c>
      <c r="Z154" s="662"/>
      <c r="AA154" s="665"/>
      <c r="AB154" s="82" t="s">
        <v>136</v>
      </c>
      <c r="AC154" s="97">
        <v>1.1399999999999999</v>
      </c>
      <c r="AD154" s="98">
        <v>1.22</v>
      </c>
      <c r="AE154" s="98">
        <v>1.3</v>
      </c>
      <c r="AF154" s="98">
        <v>1.38</v>
      </c>
      <c r="AG154" s="98">
        <v>1.47</v>
      </c>
      <c r="AH154" s="98">
        <v>1.55</v>
      </c>
      <c r="AI154" s="98">
        <v>1.63</v>
      </c>
      <c r="AJ154" s="99">
        <v>1.72</v>
      </c>
      <c r="AL154" s="662"/>
      <c r="AM154" s="665"/>
      <c r="AN154" s="82" t="s">
        <v>136</v>
      </c>
      <c r="AO154" s="97">
        <v>1.1399999999999999</v>
      </c>
      <c r="AP154" s="98">
        <v>1.22</v>
      </c>
      <c r="AQ154" s="98">
        <v>1.3</v>
      </c>
      <c r="AR154" s="98">
        <v>1.38</v>
      </c>
      <c r="AS154" s="98">
        <v>1.47</v>
      </c>
      <c r="AT154" s="98">
        <v>1.55</v>
      </c>
      <c r="AU154" s="98">
        <v>1.63</v>
      </c>
      <c r="AV154" s="99">
        <v>1.72</v>
      </c>
    </row>
    <row r="155" spans="1:48">
      <c r="A155">
        <v>155</v>
      </c>
      <c r="B155" s="662"/>
      <c r="C155" s="666">
        <f>+C153+10</f>
        <v>170</v>
      </c>
      <c r="D155" s="86" t="str">
        <f>+D153</f>
        <v>48-X</v>
      </c>
      <c r="E155" s="100">
        <v>1.01</v>
      </c>
      <c r="F155" s="101">
        <v>1.08</v>
      </c>
      <c r="G155" s="101">
        <v>1.1499999999999999</v>
      </c>
      <c r="H155" s="101">
        <v>1.22</v>
      </c>
      <c r="I155" s="101">
        <v>1.29</v>
      </c>
      <c r="J155" s="101">
        <v>1.36</v>
      </c>
      <c r="K155" s="101">
        <v>1.43</v>
      </c>
      <c r="L155" s="102">
        <v>1.51</v>
      </c>
      <c r="N155" s="662"/>
      <c r="O155" s="666">
        <f>+O153+10</f>
        <v>170</v>
      </c>
      <c r="P155" s="86" t="str">
        <f>+P153</f>
        <v>48-X</v>
      </c>
      <c r="Q155" s="100">
        <v>1.01</v>
      </c>
      <c r="R155" s="101">
        <v>1.08</v>
      </c>
      <c r="S155" s="101">
        <v>1.1499999999999999</v>
      </c>
      <c r="T155" s="101">
        <v>1.22</v>
      </c>
      <c r="U155" s="101">
        <v>1.29</v>
      </c>
      <c r="V155" s="101">
        <v>1.36</v>
      </c>
      <c r="W155" s="101">
        <v>1.43</v>
      </c>
      <c r="X155" s="102">
        <v>1.51</v>
      </c>
      <c r="Z155" s="662"/>
      <c r="AA155" s="666">
        <f>+AA153+10</f>
        <v>170</v>
      </c>
      <c r="AB155" s="86" t="str">
        <f>+AB153</f>
        <v>48-X</v>
      </c>
      <c r="AC155" s="100">
        <v>1.01</v>
      </c>
      <c r="AD155" s="101">
        <v>1.08</v>
      </c>
      <c r="AE155" s="101">
        <v>1.1499999999999999</v>
      </c>
      <c r="AF155" s="101">
        <v>1.22</v>
      </c>
      <c r="AG155" s="101">
        <v>1.29</v>
      </c>
      <c r="AH155" s="101">
        <v>1.36</v>
      </c>
      <c r="AI155" s="101">
        <v>1.43</v>
      </c>
      <c r="AJ155" s="102">
        <v>1.51</v>
      </c>
      <c r="AL155" s="662"/>
      <c r="AM155" s="666">
        <f>+AM153+10</f>
        <v>170</v>
      </c>
      <c r="AN155" s="86" t="str">
        <f>+AN153</f>
        <v>48-X</v>
      </c>
      <c r="AO155" s="100">
        <v>1.01</v>
      </c>
      <c r="AP155" s="101">
        <v>1.08</v>
      </c>
      <c r="AQ155" s="101">
        <v>1.1499999999999999</v>
      </c>
      <c r="AR155" s="101">
        <v>1.22</v>
      </c>
      <c r="AS155" s="101">
        <v>1.29</v>
      </c>
      <c r="AT155" s="101">
        <v>1.36</v>
      </c>
      <c r="AU155" s="101">
        <v>1.43</v>
      </c>
      <c r="AV155" s="102">
        <v>1.51</v>
      </c>
    </row>
    <row r="156" spans="1:48" ht="15" thickBot="1">
      <c r="A156">
        <v>156</v>
      </c>
      <c r="B156" s="662"/>
      <c r="C156" s="667"/>
      <c r="D156" s="90" t="str">
        <f>+D154</f>
        <v>48-XL</v>
      </c>
      <c r="E156" s="100">
        <v>1.01</v>
      </c>
      <c r="F156" s="101">
        <v>1.08</v>
      </c>
      <c r="G156" s="101">
        <v>1.1499999999999999</v>
      </c>
      <c r="H156" s="101">
        <v>1.23</v>
      </c>
      <c r="I156" s="101">
        <v>1.3</v>
      </c>
      <c r="J156" s="101">
        <v>1.38</v>
      </c>
      <c r="K156" s="101">
        <v>1.45</v>
      </c>
      <c r="L156" s="102">
        <v>1.53</v>
      </c>
      <c r="N156" s="662"/>
      <c r="O156" s="667"/>
      <c r="P156" s="90" t="str">
        <f>+P154</f>
        <v>48-XL</v>
      </c>
      <c r="Q156" s="100">
        <v>1.01</v>
      </c>
      <c r="R156" s="101">
        <v>1.08</v>
      </c>
      <c r="S156" s="101">
        <v>1.1499999999999999</v>
      </c>
      <c r="T156" s="101">
        <v>1.23</v>
      </c>
      <c r="U156" s="101">
        <v>1.3</v>
      </c>
      <c r="V156" s="101">
        <v>1.38</v>
      </c>
      <c r="W156" s="101">
        <v>1.45</v>
      </c>
      <c r="X156" s="102">
        <v>1.53</v>
      </c>
      <c r="Z156" s="662"/>
      <c r="AA156" s="667"/>
      <c r="AB156" s="90" t="str">
        <f>+AB154</f>
        <v>48-XL</v>
      </c>
      <c r="AC156" s="100">
        <v>1.01</v>
      </c>
      <c r="AD156" s="101">
        <v>1.08</v>
      </c>
      <c r="AE156" s="101">
        <v>1.1499999999999999</v>
      </c>
      <c r="AF156" s="101">
        <v>1.23</v>
      </c>
      <c r="AG156" s="101">
        <v>1.3</v>
      </c>
      <c r="AH156" s="101">
        <v>1.38</v>
      </c>
      <c r="AI156" s="101">
        <v>1.45</v>
      </c>
      <c r="AJ156" s="102">
        <v>1.53</v>
      </c>
      <c r="AL156" s="662"/>
      <c r="AM156" s="667"/>
      <c r="AN156" s="90" t="str">
        <f>+AN154</f>
        <v>48-XL</v>
      </c>
      <c r="AO156" s="100">
        <v>1.01</v>
      </c>
      <c r="AP156" s="101">
        <v>1.08</v>
      </c>
      <c r="AQ156" s="101">
        <v>1.1499999999999999</v>
      </c>
      <c r="AR156" s="101">
        <v>1.23</v>
      </c>
      <c r="AS156" s="101">
        <v>1.3</v>
      </c>
      <c r="AT156" s="101">
        <v>1.38</v>
      </c>
      <c r="AU156" s="101">
        <v>1.45</v>
      </c>
      <c r="AV156" s="102">
        <v>1.53</v>
      </c>
    </row>
    <row r="157" spans="1:48">
      <c r="A157">
        <v>157</v>
      </c>
      <c r="B157" s="662"/>
      <c r="C157" s="664">
        <f>+C155+10</f>
        <v>180</v>
      </c>
      <c r="D157" s="78" t="s">
        <v>133</v>
      </c>
      <c r="E157" s="97">
        <v>0.9</v>
      </c>
      <c r="F157" s="98">
        <v>0.96</v>
      </c>
      <c r="G157" s="98">
        <v>1.03</v>
      </c>
      <c r="H157" s="98">
        <v>1.1000000000000001</v>
      </c>
      <c r="I157" s="98">
        <v>1.17</v>
      </c>
      <c r="J157" s="98">
        <v>1.24</v>
      </c>
      <c r="K157" s="98">
        <v>1.31</v>
      </c>
      <c r="L157" s="99">
        <v>1.38</v>
      </c>
      <c r="N157" s="662"/>
      <c r="O157" s="664">
        <f>+O155+10</f>
        <v>180</v>
      </c>
      <c r="P157" s="78" t="s">
        <v>133</v>
      </c>
      <c r="Q157" s="97">
        <v>0.9</v>
      </c>
      <c r="R157" s="98">
        <v>0.96</v>
      </c>
      <c r="S157" s="98">
        <v>1.03</v>
      </c>
      <c r="T157" s="98">
        <v>1.1000000000000001</v>
      </c>
      <c r="U157" s="98">
        <v>1.17</v>
      </c>
      <c r="V157" s="98">
        <v>1.24</v>
      </c>
      <c r="W157" s="98">
        <v>1.31</v>
      </c>
      <c r="X157" s="99">
        <v>1.38</v>
      </c>
      <c r="Z157" s="662"/>
      <c r="AA157" s="664">
        <f>+AA155+10</f>
        <v>180</v>
      </c>
      <c r="AB157" s="78" t="s">
        <v>133</v>
      </c>
      <c r="AC157" s="97">
        <v>0.9</v>
      </c>
      <c r="AD157" s="98">
        <v>0.96</v>
      </c>
      <c r="AE157" s="98">
        <v>1.03</v>
      </c>
      <c r="AF157" s="98">
        <v>1.1000000000000001</v>
      </c>
      <c r="AG157" s="98">
        <v>1.17</v>
      </c>
      <c r="AH157" s="98">
        <v>1.24</v>
      </c>
      <c r="AI157" s="98">
        <v>1.31</v>
      </c>
      <c r="AJ157" s="99">
        <v>1.38</v>
      </c>
      <c r="AL157" s="662"/>
      <c r="AM157" s="664">
        <f>+AM155+10</f>
        <v>180</v>
      </c>
      <c r="AN157" s="78" t="s">
        <v>133</v>
      </c>
      <c r="AO157" s="97">
        <v>0.9</v>
      </c>
      <c r="AP157" s="98">
        <v>0.96</v>
      </c>
      <c r="AQ157" s="98">
        <v>1.03</v>
      </c>
      <c r="AR157" s="98">
        <v>1.1000000000000001</v>
      </c>
      <c r="AS157" s="98">
        <v>1.17</v>
      </c>
      <c r="AT157" s="98">
        <v>1.24</v>
      </c>
      <c r="AU157" s="98">
        <v>1.31</v>
      </c>
      <c r="AV157" s="99">
        <v>1.38</v>
      </c>
    </row>
    <row r="158" spans="1:48" ht="15" thickBot="1">
      <c r="A158">
        <v>158</v>
      </c>
      <c r="B158" s="662"/>
      <c r="C158" s="665"/>
      <c r="D158" s="82" t="s">
        <v>136</v>
      </c>
      <c r="E158" s="97">
        <v>0.9</v>
      </c>
      <c r="F158" s="98">
        <v>0.96</v>
      </c>
      <c r="G158" s="98">
        <v>1.03</v>
      </c>
      <c r="H158" s="98">
        <v>1.1000000000000001</v>
      </c>
      <c r="I158" s="98">
        <v>1.17</v>
      </c>
      <c r="J158" s="98">
        <v>1.24</v>
      </c>
      <c r="K158" s="98">
        <v>1.31</v>
      </c>
      <c r="L158" s="99">
        <v>1.38</v>
      </c>
      <c r="N158" s="662"/>
      <c r="O158" s="665"/>
      <c r="P158" s="82" t="s">
        <v>136</v>
      </c>
      <c r="Q158" s="97">
        <v>0.9</v>
      </c>
      <c r="R158" s="98">
        <v>0.96</v>
      </c>
      <c r="S158" s="98">
        <v>1.03</v>
      </c>
      <c r="T158" s="98">
        <v>1.1000000000000001</v>
      </c>
      <c r="U158" s="98">
        <v>1.17</v>
      </c>
      <c r="V158" s="98">
        <v>1.24</v>
      </c>
      <c r="W158" s="98">
        <v>1.31</v>
      </c>
      <c r="X158" s="99">
        <v>1.38</v>
      </c>
      <c r="Z158" s="662"/>
      <c r="AA158" s="665"/>
      <c r="AB158" s="82" t="s">
        <v>136</v>
      </c>
      <c r="AC158" s="97">
        <v>0.9</v>
      </c>
      <c r="AD158" s="98">
        <v>0.96</v>
      </c>
      <c r="AE158" s="98">
        <v>1.03</v>
      </c>
      <c r="AF158" s="98">
        <v>1.1000000000000001</v>
      </c>
      <c r="AG158" s="98">
        <v>1.17</v>
      </c>
      <c r="AH158" s="98">
        <v>1.24</v>
      </c>
      <c r="AI158" s="98">
        <v>1.31</v>
      </c>
      <c r="AJ158" s="99">
        <v>1.38</v>
      </c>
      <c r="AL158" s="662"/>
      <c r="AM158" s="665"/>
      <c r="AN158" s="82" t="s">
        <v>136</v>
      </c>
      <c r="AO158" s="97">
        <v>0.9</v>
      </c>
      <c r="AP158" s="98">
        <v>0.96</v>
      </c>
      <c r="AQ158" s="98">
        <v>1.03</v>
      </c>
      <c r="AR158" s="98">
        <v>1.1000000000000001</v>
      </c>
      <c r="AS158" s="98">
        <v>1.17</v>
      </c>
      <c r="AT158" s="98">
        <v>1.24</v>
      </c>
      <c r="AU158" s="98">
        <v>1.31</v>
      </c>
      <c r="AV158" s="99">
        <v>1.38</v>
      </c>
    </row>
    <row r="159" spans="1:48">
      <c r="A159">
        <v>159</v>
      </c>
      <c r="B159" s="662"/>
      <c r="C159" s="666">
        <f>+C157+10</f>
        <v>190</v>
      </c>
      <c r="D159" s="86" t="str">
        <f>+D157</f>
        <v>48-X</v>
      </c>
      <c r="E159" s="100">
        <v>0.81</v>
      </c>
      <c r="F159" s="101">
        <v>0.87</v>
      </c>
      <c r="G159" s="101">
        <v>0.93</v>
      </c>
      <c r="H159" s="101">
        <v>0.99</v>
      </c>
      <c r="I159" s="101">
        <v>1.05</v>
      </c>
      <c r="J159" s="101">
        <v>1.1100000000000001</v>
      </c>
      <c r="K159" s="101">
        <v>1.17</v>
      </c>
      <c r="L159" s="102">
        <v>1.24</v>
      </c>
      <c r="N159" s="662"/>
      <c r="O159" s="666">
        <f>+O157+10</f>
        <v>190</v>
      </c>
      <c r="P159" s="86" t="str">
        <f>+P157</f>
        <v>48-X</v>
      </c>
      <c r="Q159" s="100">
        <v>0.81</v>
      </c>
      <c r="R159" s="101">
        <v>0.87</v>
      </c>
      <c r="S159" s="101">
        <v>0.93</v>
      </c>
      <c r="T159" s="101">
        <v>0.99</v>
      </c>
      <c r="U159" s="101">
        <v>1.05</v>
      </c>
      <c r="V159" s="101">
        <v>1.1100000000000001</v>
      </c>
      <c r="W159" s="101">
        <v>1.17</v>
      </c>
      <c r="X159" s="102">
        <v>1.24</v>
      </c>
      <c r="Z159" s="662"/>
      <c r="AA159" s="666">
        <f>+AA157+10</f>
        <v>190</v>
      </c>
      <c r="AB159" s="86" t="str">
        <f>+AB157</f>
        <v>48-X</v>
      </c>
      <c r="AC159" s="100">
        <v>0.81</v>
      </c>
      <c r="AD159" s="101">
        <v>0.87</v>
      </c>
      <c r="AE159" s="101">
        <v>0.93</v>
      </c>
      <c r="AF159" s="101">
        <v>0.99</v>
      </c>
      <c r="AG159" s="101">
        <v>1.05</v>
      </c>
      <c r="AH159" s="101">
        <v>1.1100000000000001</v>
      </c>
      <c r="AI159" s="101">
        <v>1.17</v>
      </c>
      <c r="AJ159" s="102">
        <v>1.24</v>
      </c>
      <c r="AL159" s="662"/>
      <c r="AM159" s="666">
        <f>+AM157+10</f>
        <v>190</v>
      </c>
      <c r="AN159" s="86" t="str">
        <f>+AN157</f>
        <v>48-X</v>
      </c>
      <c r="AO159" s="100">
        <v>0.81</v>
      </c>
      <c r="AP159" s="101">
        <v>0.87</v>
      </c>
      <c r="AQ159" s="101">
        <v>0.93</v>
      </c>
      <c r="AR159" s="101">
        <v>0.99</v>
      </c>
      <c r="AS159" s="101">
        <v>1.05</v>
      </c>
      <c r="AT159" s="101">
        <v>1.1100000000000001</v>
      </c>
      <c r="AU159" s="101">
        <v>1.17</v>
      </c>
      <c r="AV159" s="102">
        <v>1.24</v>
      </c>
    </row>
    <row r="160" spans="1:48" ht="15" thickBot="1">
      <c r="A160">
        <v>160</v>
      </c>
      <c r="B160" s="662"/>
      <c r="C160" s="667"/>
      <c r="D160" s="90" t="str">
        <f>+D158</f>
        <v>48-XL</v>
      </c>
      <c r="E160" s="100">
        <v>0.81</v>
      </c>
      <c r="F160" s="101">
        <v>0.87</v>
      </c>
      <c r="G160" s="101">
        <v>0.93</v>
      </c>
      <c r="H160" s="101">
        <v>0.99</v>
      </c>
      <c r="I160" s="101">
        <v>1.05</v>
      </c>
      <c r="J160" s="101">
        <v>1.1100000000000001</v>
      </c>
      <c r="K160" s="101">
        <v>1.17</v>
      </c>
      <c r="L160" s="102">
        <v>1.24</v>
      </c>
      <c r="N160" s="662"/>
      <c r="O160" s="667"/>
      <c r="P160" s="90" t="str">
        <f>+P158</f>
        <v>48-XL</v>
      </c>
      <c r="Q160" s="100">
        <v>0.81</v>
      </c>
      <c r="R160" s="101">
        <v>0.87</v>
      </c>
      <c r="S160" s="101">
        <v>0.93</v>
      </c>
      <c r="T160" s="101">
        <v>0.99</v>
      </c>
      <c r="U160" s="101">
        <v>1.05</v>
      </c>
      <c r="V160" s="101">
        <v>1.1100000000000001</v>
      </c>
      <c r="W160" s="101">
        <v>1.17</v>
      </c>
      <c r="X160" s="102">
        <v>1.24</v>
      </c>
      <c r="Z160" s="662"/>
      <c r="AA160" s="667"/>
      <c r="AB160" s="90" t="str">
        <f>+AB158</f>
        <v>48-XL</v>
      </c>
      <c r="AC160" s="100">
        <v>0.81</v>
      </c>
      <c r="AD160" s="101">
        <v>0.87</v>
      </c>
      <c r="AE160" s="101">
        <v>0.93</v>
      </c>
      <c r="AF160" s="101">
        <v>0.99</v>
      </c>
      <c r="AG160" s="101">
        <v>1.05</v>
      </c>
      <c r="AH160" s="101">
        <v>1.1100000000000001</v>
      </c>
      <c r="AI160" s="101">
        <v>1.17</v>
      </c>
      <c r="AJ160" s="102">
        <v>1.24</v>
      </c>
      <c r="AL160" s="662"/>
      <c r="AM160" s="667"/>
      <c r="AN160" s="90" t="str">
        <f>+AN158</f>
        <v>48-XL</v>
      </c>
      <c r="AO160" s="100">
        <v>0.81</v>
      </c>
      <c r="AP160" s="101">
        <v>0.87</v>
      </c>
      <c r="AQ160" s="101">
        <v>0.93</v>
      </c>
      <c r="AR160" s="101">
        <v>0.99</v>
      </c>
      <c r="AS160" s="101">
        <v>1.05</v>
      </c>
      <c r="AT160" s="101">
        <v>1.1100000000000001</v>
      </c>
      <c r="AU160" s="101">
        <v>1.17</v>
      </c>
      <c r="AV160" s="102">
        <v>1.24</v>
      </c>
    </row>
    <row r="161" spans="1:48">
      <c r="A161">
        <v>161</v>
      </c>
      <c r="B161" s="662"/>
      <c r="C161" s="664">
        <f>+C159+10</f>
        <v>200</v>
      </c>
      <c r="D161" s="78" t="s">
        <v>133</v>
      </c>
      <c r="E161" s="194"/>
      <c r="F161" s="193"/>
      <c r="G161" s="98">
        <v>0.83</v>
      </c>
      <c r="H161" s="98">
        <v>0.89</v>
      </c>
      <c r="I161" s="98">
        <v>0.94</v>
      </c>
      <c r="J161" s="98">
        <v>1</v>
      </c>
      <c r="K161" s="98">
        <v>1.05</v>
      </c>
      <c r="L161" s="99">
        <v>1.1100000000000001</v>
      </c>
      <c r="N161" s="662"/>
      <c r="O161" s="664">
        <f>+O159+10</f>
        <v>200</v>
      </c>
      <c r="P161" s="78" t="s">
        <v>133</v>
      </c>
      <c r="Q161" s="194"/>
      <c r="R161" s="193"/>
      <c r="S161" s="98">
        <v>0.83</v>
      </c>
      <c r="T161" s="98">
        <v>0.89</v>
      </c>
      <c r="U161" s="98">
        <v>0.94</v>
      </c>
      <c r="V161" s="98">
        <v>1</v>
      </c>
      <c r="W161" s="98">
        <v>1.05</v>
      </c>
      <c r="X161" s="99">
        <v>1.1100000000000001</v>
      </c>
      <c r="Z161" s="662"/>
      <c r="AA161" s="664">
        <f>+AA159+10</f>
        <v>200</v>
      </c>
      <c r="AB161" s="78" t="s">
        <v>133</v>
      </c>
      <c r="AC161" s="194"/>
      <c r="AD161" s="193"/>
      <c r="AE161" s="98">
        <v>0.83</v>
      </c>
      <c r="AF161" s="98">
        <v>0.89</v>
      </c>
      <c r="AG161" s="98">
        <v>0.94</v>
      </c>
      <c r="AH161" s="98">
        <v>1</v>
      </c>
      <c r="AI161" s="98">
        <v>1.05</v>
      </c>
      <c r="AJ161" s="99">
        <v>1.1100000000000001</v>
      </c>
      <c r="AL161" s="662"/>
      <c r="AM161" s="664">
        <f>+AM159+10</f>
        <v>200</v>
      </c>
      <c r="AN161" s="78" t="s">
        <v>133</v>
      </c>
      <c r="AO161" s="194"/>
      <c r="AP161" s="193"/>
      <c r="AQ161" s="98">
        <v>0.83</v>
      </c>
      <c r="AR161" s="98">
        <v>0.89</v>
      </c>
      <c r="AS161" s="98">
        <v>0.94</v>
      </c>
      <c r="AT161" s="98">
        <v>1</v>
      </c>
      <c r="AU161" s="98">
        <v>1.05</v>
      </c>
      <c r="AV161" s="99">
        <v>1.1100000000000001</v>
      </c>
    </row>
    <row r="162" spans="1:48" ht="15" thickBot="1">
      <c r="A162">
        <v>162</v>
      </c>
      <c r="B162" s="663"/>
      <c r="C162" s="665"/>
      <c r="D162" s="82" t="s">
        <v>136</v>
      </c>
      <c r="E162" s="192"/>
      <c r="F162" s="191"/>
      <c r="G162" s="188">
        <v>0.83</v>
      </c>
      <c r="H162" s="188">
        <v>0.89</v>
      </c>
      <c r="I162" s="188">
        <v>0.94</v>
      </c>
      <c r="J162" s="188">
        <v>1</v>
      </c>
      <c r="K162" s="188">
        <v>1.05</v>
      </c>
      <c r="L162" s="187">
        <v>1.1100000000000001</v>
      </c>
      <c r="N162" s="663"/>
      <c r="O162" s="665"/>
      <c r="P162" s="82" t="s">
        <v>136</v>
      </c>
      <c r="Q162" s="192"/>
      <c r="R162" s="191"/>
      <c r="S162" s="188">
        <v>0.83</v>
      </c>
      <c r="T162" s="188">
        <v>0.89</v>
      </c>
      <c r="U162" s="188">
        <v>0.94</v>
      </c>
      <c r="V162" s="188">
        <v>1</v>
      </c>
      <c r="W162" s="188">
        <v>1.05</v>
      </c>
      <c r="X162" s="187">
        <v>1.1100000000000001</v>
      </c>
      <c r="Z162" s="663"/>
      <c r="AA162" s="665"/>
      <c r="AB162" s="82" t="s">
        <v>136</v>
      </c>
      <c r="AC162" s="192"/>
      <c r="AD162" s="191"/>
      <c r="AE162" s="188">
        <v>0.83</v>
      </c>
      <c r="AF162" s="188">
        <v>0.89</v>
      </c>
      <c r="AG162" s="188">
        <v>0.94</v>
      </c>
      <c r="AH162" s="188">
        <v>1</v>
      </c>
      <c r="AI162" s="188">
        <v>1.05</v>
      </c>
      <c r="AJ162" s="187">
        <v>1.1100000000000001</v>
      </c>
      <c r="AL162" s="663"/>
      <c r="AM162" s="665"/>
      <c r="AN162" s="82" t="s">
        <v>136</v>
      </c>
      <c r="AO162" s="192"/>
      <c r="AP162" s="191"/>
      <c r="AQ162" s="188">
        <v>0.83</v>
      </c>
      <c r="AR162" s="188">
        <v>0.89</v>
      </c>
      <c r="AS162" s="188">
        <v>0.94</v>
      </c>
      <c r="AT162" s="188">
        <v>1</v>
      </c>
      <c r="AU162" s="188">
        <v>1.05</v>
      </c>
      <c r="AV162" s="187">
        <v>1.1100000000000001</v>
      </c>
    </row>
    <row r="163" spans="1:48">
      <c r="A163">
        <v>163</v>
      </c>
    </row>
    <row r="164" spans="1:48">
      <c r="A164">
        <v>164</v>
      </c>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1112</v>
      </c>
      <c r="C170" s="650"/>
      <c r="D170" s="651"/>
      <c r="E170" s="649" t="s">
        <v>1150</v>
      </c>
      <c r="F170" s="650"/>
      <c r="G170" s="650"/>
      <c r="H170" s="650"/>
      <c r="I170" s="650"/>
      <c r="J170" s="650"/>
      <c r="K170" s="650"/>
      <c r="L170" s="651"/>
      <c r="N170" s="649" t="s">
        <v>1114</v>
      </c>
      <c r="O170" s="650"/>
      <c r="P170" s="651"/>
      <c r="Q170" s="649" t="s">
        <v>1150</v>
      </c>
      <c r="R170" s="650"/>
      <c r="S170" s="650"/>
      <c r="T170" s="650"/>
      <c r="U170" s="650"/>
      <c r="V170" s="650"/>
      <c r="W170" s="650"/>
      <c r="X170" s="651"/>
      <c r="Z170" s="649" t="s">
        <v>1115</v>
      </c>
      <c r="AA170" s="650"/>
      <c r="AB170" s="651"/>
      <c r="AC170" s="649" t="s">
        <v>1150</v>
      </c>
      <c r="AD170" s="650"/>
      <c r="AE170" s="650"/>
      <c r="AF170" s="650"/>
      <c r="AG170" s="650"/>
      <c r="AH170" s="650"/>
      <c r="AI170" s="650"/>
      <c r="AJ170" s="651"/>
      <c r="AL170" s="649" t="s">
        <v>1116</v>
      </c>
      <c r="AM170" s="650"/>
      <c r="AN170" s="651"/>
      <c r="AO170" s="649" t="s">
        <v>1150</v>
      </c>
      <c r="AP170" s="650"/>
      <c r="AQ170" s="650"/>
      <c r="AR170" s="650"/>
      <c r="AS170" s="650"/>
      <c r="AT170" s="650"/>
      <c r="AU170" s="650"/>
      <c r="AV170" s="651"/>
    </row>
    <row r="171" spans="1:48" ht="15.75" customHeight="1">
      <c r="A171">
        <v>171</v>
      </c>
      <c r="B171" s="652" t="s">
        <v>1117</v>
      </c>
      <c r="C171" s="652" t="s">
        <v>634</v>
      </c>
      <c r="D171" s="669" t="s">
        <v>1119</v>
      </c>
      <c r="E171" s="654" t="s">
        <v>1120</v>
      </c>
      <c r="F171" s="655"/>
      <c r="G171" s="655"/>
      <c r="H171" s="655"/>
      <c r="I171" s="655"/>
      <c r="J171" s="655"/>
      <c r="K171" s="655"/>
      <c r="L171" s="656"/>
      <c r="N171" s="652" t="s">
        <v>1117</v>
      </c>
      <c r="O171" s="652" t="s">
        <v>634</v>
      </c>
      <c r="P171" s="669" t="s">
        <v>1119</v>
      </c>
      <c r="Q171" s="654" t="s">
        <v>1120</v>
      </c>
      <c r="R171" s="655"/>
      <c r="S171" s="655"/>
      <c r="T171" s="655"/>
      <c r="U171" s="655"/>
      <c r="V171" s="655"/>
      <c r="W171" s="655"/>
      <c r="X171" s="656"/>
      <c r="Z171" s="652" t="s">
        <v>1117</v>
      </c>
      <c r="AA171" s="652" t="s">
        <v>634</v>
      </c>
      <c r="AB171" s="669" t="s">
        <v>1119</v>
      </c>
      <c r="AC171" s="654" t="s">
        <v>1120</v>
      </c>
      <c r="AD171" s="655"/>
      <c r="AE171" s="655"/>
      <c r="AF171" s="655"/>
      <c r="AG171" s="655"/>
      <c r="AH171" s="655"/>
      <c r="AI171" s="655"/>
      <c r="AJ171" s="656"/>
      <c r="AL171" s="652" t="s">
        <v>1117</v>
      </c>
      <c r="AM171" s="652" t="s">
        <v>634</v>
      </c>
      <c r="AN171" s="669" t="s">
        <v>1119</v>
      </c>
      <c r="AO171" s="654" t="s">
        <v>1120</v>
      </c>
      <c r="AP171" s="655"/>
      <c r="AQ171" s="655"/>
      <c r="AR171" s="655"/>
      <c r="AS171" s="655"/>
      <c r="AT171" s="655"/>
      <c r="AU171" s="655"/>
      <c r="AV171" s="656"/>
    </row>
    <row r="172" spans="1:48" ht="15" customHeight="1" thickBot="1">
      <c r="A172">
        <v>172</v>
      </c>
      <c r="B172" s="668"/>
      <c r="C172" s="668"/>
      <c r="D172" s="670"/>
      <c r="E172" s="672"/>
      <c r="F172" s="673"/>
      <c r="G172" s="673"/>
      <c r="H172" s="673"/>
      <c r="I172" s="673"/>
      <c r="J172" s="673"/>
      <c r="K172" s="673"/>
      <c r="L172" s="674"/>
      <c r="N172" s="668"/>
      <c r="O172" s="668"/>
      <c r="P172" s="670"/>
      <c r="Q172" s="672"/>
      <c r="R172" s="673"/>
      <c r="S172" s="673"/>
      <c r="T172" s="673"/>
      <c r="U172" s="673"/>
      <c r="V172" s="673"/>
      <c r="W172" s="673"/>
      <c r="X172" s="674"/>
      <c r="Z172" s="668"/>
      <c r="AA172" s="668"/>
      <c r="AB172" s="670"/>
      <c r="AC172" s="672"/>
      <c r="AD172" s="673"/>
      <c r="AE172" s="673"/>
      <c r="AF172" s="673"/>
      <c r="AG172" s="673"/>
      <c r="AH172" s="673"/>
      <c r="AI172" s="673"/>
      <c r="AJ172" s="674"/>
      <c r="AL172" s="668"/>
      <c r="AM172" s="668"/>
      <c r="AN172" s="670"/>
      <c r="AO172" s="672"/>
      <c r="AP172" s="673"/>
      <c r="AQ172" s="673"/>
      <c r="AR172" s="673"/>
      <c r="AS172" s="673"/>
      <c r="AT172" s="673"/>
      <c r="AU172" s="673"/>
      <c r="AV172" s="674"/>
    </row>
    <row r="173" spans="1:48" ht="15" thickBot="1">
      <c r="A173">
        <v>173</v>
      </c>
      <c r="B173" s="653"/>
      <c r="C173" s="653"/>
      <c r="D173" s="671"/>
      <c r="E173" s="75">
        <v>0</v>
      </c>
      <c r="F173" s="76">
        <v>500</v>
      </c>
      <c r="G173" s="76">
        <v>1000</v>
      </c>
      <c r="H173" s="76">
        <v>1500</v>
      </c>
      <c r="I173" s="76">
        <v>2000</v>
      </c>
      <c r="J173" s="76">
        <v>2500</v>
      </c>
      <c r="K173" s="76">
        <v>3000</v>
      </c>
      <c r="L173" s="77">
        <v>3500</v>
      </c>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
        <v>1139</v>
      </c>
      <c r="C174" s="664">
        <v>100</v>
      </c>
      <c r="D174" s="78" t="s">
        <v>133</v>
      </c>
      <c r="E174" s="79">
        <v>214</v>
      </c>
      <c r="F174" s="80">
        <v>207</v>
      </c>
      <c r="G174" s="80">
        <v>200</v>
      </c>
      <c r="H174" s="80">
        <v>193</v>
      </c>
      <c r="I174" s="80">
        <v>187</v>
      </c>
      <c r="J174" s="80">
        <v>180</v>
      </c>
      <c r="K174" s="80">
        <v>173</v>
      </c>
      <c r="L174" s="81">
        <v>167</v>
      </c>
      <c r="N174" s="661" t="s">
        <v>1139</v>
      </c>
      <c r="O174" s="664">
        <v>100</v>
      </c>
      <c r="P174" s="78" t="s">
        <v>133</v>
      </c>
      <c r="Q174" s="79">
        <v>214</v>
      </c>
      <c r="R174" s="80">
        <v>207</v>
      </c>
      <c r="S174" s="80">
        <v>200</v>
      </c>
      <c r="T174" s="80">
        <v>193</v>
      </c>
      <c r="U174" s="80">
        <v>187</v>
      </c>
      <c r="V174" s="80">
        <v>180</v>
      </c>
      <c r="W174" s="80">
        <v>173</v>
      </c>
      <c r="X174" s="81">
        <v>167</v>
      </c>
      <c r="Z174" s="661" t="s">
        <v>1139</v>
      </c>
      <c r="AA174" s="664">
        <v>100</v>
      </c>
      <c r="AB174" s="78" t="s">
        <v>133</v>
      </c>
      <c r="AC174" s="79">
        <v>214</v>
      </c>
      <c r="AD174" s="80">
        <v>207</v>
      </c>
      <c r="AE174" s="80">
        <v>200</v>
      </c>
      <c r="AF174" s="80">
        <v>193</v>
      </c>
      <c r="AG174" s="80">
        <v>187</v>
      </c>
      <c r="AH174" s="80">
        <v>180</v>
      </c>
      <c r="AI174" s="80">
        <v>173</v>
      </c>
      <c r="AJ174" s="81">
        <v>167</v>
      </c>
      <c r="AL174" s="661" t="s">
        <v>1139</v>
      </c>
      <c r="AM174" s="664">
        <v>100</v>
      </c>
      <c r="AN174" s="78" t="s">
        <v>133</v>
      </c>
      <c r="AO174" s="79">
        <v>214</v>
      </c>
      <c r="AP174" s="80">
        <v>207</v>
      </c>
      <c r="AQ174" s="80">
        <v>200</v>
      </c>
      <c r="AR174" s="80">
        <v>193</v>
      </c>
      <c r="AS174" s="80">
        <v>187</v>
      </c>
      <c r="AT174" s="80">
        <v>180</v>
      </c>
      <c r="AU174" s="80">
        <v>173</v>
      </c>
      <c r="AV174" s="81">
        <v>167</v>
      </c>
    </row>
    <row r="175" spans="1:48" ht="15" thickBot="1">
      <c r="A175">
        <v>175</v>
      </c>
      <c r="B175" s="662"/>
      <c r="C175" s="665"/>
      <c r="D175" s="82" t="s">
        <v>136</v>
      </c>
      <c r="E175" s="83">
        <v>230</v>
      </c>
      <c r="F175" s="84">
        <v>221</v>
      </c>
      <c r="G175" s="84">
        <v>213</v>
      </c>
      <c r="H175" s="84">
        <v>205</v>
      </c>
      <c r="I175" s="84">
        <v>196</v>
      </c>
      <c r="J175" s="84">
        <v>188</v>
      </c>
      <c r="K175" s="84">
        <v>180</v>
      </c>
      <c r="L175" s="85">
        <v>172</v>
      </c>
      <c r="N175" s="662"/>
      <c r="O175" s="665"/>
      <c r="P175" s="82" t="s">
        <v>136</v>
      </c>
      <c r="Q175" s="83">
        <v>230</v>
      </c>
      <c r="R175" s="84">
        <v>221</v>
      </c>
      <c r="S175" s="84">
        <v>213</v>
      </c>
      <c r="T175" s="84">
        <v>205</v>
      </c>
      <c r="U175" s="84">
        <v>196</v>
      </c>
      <c r="V175" s="84">
        <v>188</v>
      </c>
      <c r="W175" s="84">
        <v>180</v>
      </c>
      <c r="X175" s="85">
        <v>172</v>
      </c>
      <c r="Z175" s="662"/>
      <c r="AA175" s="665"/>
      <c r="AB175" s="82" t="s">
        <v>136</v>
      </c>
      <c r="AC175" s="83">
        <v>230</v>
      </c>
      <c r="AD175" s="84">
        <v>221</v>
      </c>
      <c r="AE175" s="84">
        <v>213</v>
      </c>
      <c r="AF175" s="84">
        <v>205</v>
      </c>
      <c r="AG175" s="84">
        <v>196</v>
      </c>
      <c r="AH175" s="84">
        <v>188</v>
      </c>
      <c r="AI175" s="84">
        <v>180</v>
      </c>
      <c r="AJ175" s="85">
        <v>172</v>
      </c>
      <c r="AL175" s="662"/>
      <c r="AM175" s="665"/>
      <c r="AN175" s="82" t="s">
        <v>136</v>
      </c>
      <c r="AO175" s="83">
        <v>230</v>
      </c>
      <c r="AP175" s="84">
        <v>219</v>
      </c>
      <c r="AQ175" s="84">
        <v>209</v>
      </c>
      <c r="AR175" s="84">
        <v>199</v>
      </c>
      <c r="AS175" s="84">
        <v>189</v>
      </c>
      <c r="AT175" s="84">
        <v>179</v>
      </c>
      <c r="AU175" s="84">
        <v>169</v>
      </c>
      <c r="AV175" s="85">
        <v>159</v>
      </c>
    </row>
    <row r="176" spans="1:48">
      <c r="A176">
        <v>176</v>
      </c>
      <c r="B176" s="662"/>
      <c r="C176" s="666">
        <v>110</v>
      </c>
      <c r="D176" s="86" t="str">
        <f>+D174</f>
        <v>48-X</v>
      </c>
      <c r="E176" s="87">
        <v>240</v>
      </c>
      <c r="F176" s="88">
        <v>232</v>
      </c>
      <c r="G176" s="88">
        <v>224</v>
      </c>
      <c r="H176" s="88">
        <v>216</v>
      </c>
      <c r="I176" s="88">
        <v>209</v>
      </c>
      <c r="J176" s="88">
        <v>201</v>
      </c>
      <c r="K176" s="88">
        <v>193</v>
      </c>
      <c r="L176" s="89">
        <v>186</v>
      </c>
      <c r="N176" s="662"/>
      <c r="O176" s="666">
        <v>110</v>
      </c>
      <c r="P176" s="86" t="str">
        <f>+P174</f>
        <v>48-X</v>
      </c>
      <c r="Q176" s="87">
        <v>240</v>
      </c>
      <c r="R176" s="88">
        <v>232</v>
      </c>
      <c r="S176" s="88">
        <v>224</v>
      </c>
      <c r="T176" s="88">
        <v>216</v>
      </c>
      <c r="U176" s="88">
        <v>209</v>
      </c>
      <c r="V176" s="88">
        <v>201</v>
      </c>
      <c r="W176" s="88">
        <v>193</v>
      </c>
      <c r="X176" s="89">
        <v>186</v>
      </c>
      <c r="Z176" s="662"/>
      <c r="AA176" s="666">
        <v>110</v>
      </c>
      <c r="AB176" s="86" t="str">
        <f>+AB174</f>
        <v>48-X</v>
      </c>
      <c r="AC176" s="87">
        <v>240</v>
      </c>
      <c r="AD176" s="88">
        <v>232</v>
      </c>
      <c r="AE176" s="88">
        <v>224</v>
      </c>
      <c r="AF176" s="88">
        <v>216</v>
      </c>
      <c r="AG176" s="88">
        <v>209</v>
      </c>
      <c r="AH176" s="88">
        <v>201</v>
      </c>
      <c r="AI176" s="88">
        <v>193</v>
      </c>
      <c r="AJ176" s="89">
        <v>186</v>
      </c>
      <c r="AL176" s="662"/>
      <c r="AM176" s="666">
        <v>110</v>
      </c>
      <c r="AN176" s="86" t="str">
        <f>+AN174</f>
        <v>48-X</v>
      </c>
      <c r="AO176" s="87">
        <v>240</v>
      </c>
      <c r="AP176" s="88">
        <v>232</v>
      </c>
      <c r="AQ176" s="88">
        <v>224</v>
      </c>
      <c r="AR176" s="88">
        <v>216</v>
      </c>
      <c r="AS176" s="88">
        <v>209</v>
      </c>
      <c r="AT176" s="88">
        <v>201</v>
      </c>
      <c r="AU176" s="88">
        <v>193</v>
      </c>
      <c r="AV176" s="89">
        <v>186</v>
      </c>
    </row>
    <row r="177" spans="1:48" ht="15" thickBot="1">
      <c r="A177">
        <v>177</v>
      </c>
      <c r="B177" s="662"/>
      <c r="C177" s="667"/>
      <c r="D177" s="90" t="str">
        <f>+D175</f>
        <v>48-XL</v>
      </c>
      <c r="E177" s="87">
        <v>260</v>
      </c>
      <c r="F177" s="88">
        <v>250</v>
      </c>
      <c r="G177" s="88">
        <v>241</v>
      </c>
      <c r="H177" s="88">
        <v>232</v>
      </c>
      <c r="I177" s="88">
        <v>223</v>
      </c>
      <c r="J177" s="88">
        <v>214</v>
      </c>
      <c r="K177" s="88">
        <v>205</v>
      </c>
      <c r="L177" s="89">
        <v>196</v>
      </c>
      <c r="N177" s="662"/>
      <c r="O177" s="667"/>
      <c r="P177" s="90" t="str">
        <f>+P175</f>
        <v>48-XL</v>
      </c>
      <c r="Q177" s="87">
        <v>260</v>
      </c>
      <c r="R177" s="88">
        <v>250</v>
      </c>
      <c r="S177" s="88">
        <v>241</v>
      </c>
      <c r="T177" s="88">
        <v>232</v>
      </c>
      <c r="U177" s="88">
        <v>223</v>
      </c>
      <c r="V177" s="88">
        <v>214</v>
      </c>
      <c r="W177" s="88">
        <v>205</v>
      </c>
      <c r="X177" s="89">
        <v>196</v>
      </c>
      <c r="Z177" s="662"/>
      <c r="AA177" s="667"/>
      <c r="AB177" s="90" t="str">
        <f>+AB175</f>
        <v>48-XL</v>
      </c>
      <c r="AC177" s="87">
        <v>260</v>
      </c>
      <c r="AD177" s="88">
        <v>250</v>
      </c>
      <c r="AE177" s="88">
        <v>241</v>
      </c>
      <c r="AF177" s="88">
        <v>232</v>
      </c>
      <c r="AG177" s="88">
        <v>223</v>
      </c>
      <c r="AH177" s="88">
        <v>214</v>
      </c>
      <c r="AI177" s="88">
        <v>205</v>
      </c>
      <c r="AJ177" s="89">
        <v>196</v>
      </c>
      <c r="AL177" s="662"/>
      <c r="AM177" s="667"/>
      <c r="AN177" s="90" t="str">
        <f>+AN175</f>
        <v>48-XL</v>
      </c>
      <c r="AO177" s="87">
        <v>260</v>
      </c>
      <c r="AP177" s="88">
        <v>249</v>
      </c>
      <c r="AQ177" s="88">
        <v>239</v>
      </c>
      <c r="AR177" s="88">
        <v>229</v>
      </c>
      <c r="AS177" s="88">
        <v>218</v>
      </c>
      <c r="AT177" s="88">
        <v>208</v>
      </c>
      <c r="AU177" s="88">
        <v>198</v>
      </c>
      <c r="AV177" s="89">
        <v>188</v>
      </c>
    </row>
    <row r="178" spans="1:48">
      <c r="A178">
        <v>178</v>
      </c>
      <c r="B178" s="662"/>
      <c r="C178" s="664">
        <f>+C176+10</f>
        <v>120</v>
      </c>
      <c r="D178" s="78" t="s">
        <v>133</v>
      </c>
      <c r="E178" s="83">
        <v>266</v>
      </c>
      <c r="F178" s="84">
        <v>257</v>
      </c>
      <c r="G178" s="84">
        <v>248</v>
      </c>
      <c r="H178" s="84">
        <v>239</v>
      </c>
      <c r="I178" s="84">
        <v>231</v>
      </c>
      <c r="J178" s="84">
        <v>222</v>
      </c>
      <c r="K178" s="84">
        <v>213</v>
      </c>
      <c r="L178" s="85">
        <v>205</v>
      </c>
      <c r="N178" s="662"/>
      <c r="O178" s="664">
        <f>+O176+10</f>
        <v>120</v>
      </c>
      <c r="P178" s="78" t="s">
        <v>133</v>
      </c>
      <c r="Q178" s="83">
        <v>266</v>
      </c>
      <c r="R178" s="84">
        <v>257</v>
      </c>
      <c r="S178" s="84">
        <v>248</v>
      </c>
      <c r="T178" s="84">
        <v>239</v>
      </c>
      <c r="U178" s="84">
        <v>231</v>
      </c>
      <c r="V178" s="84">
        <v>222</v>
      </c>
      <c r="W178" s="84">
        <v>213</v>
      </c>
      <c r="X178" s="85">
        <v>205</v>
      </c>
      <c r="Z178" s="662"/>
      <c r="AA178" s="664">
        <f>+AA176+10</f>
        <v>120</v>
      </c>
      <c r="AB178" s="78" t="s">
        <v>133</v>
      </c>
      <c r="AC178" s="83">
        <v>266</v>
      </c>
      <c r="AD178" s="84">
        <v>257</v>
      </c>
      <c r="AE178" s="84">
        <v>248</v>
      </c>
      <c r="AF178" s="84">
        <v>239</v>
      </c>
      <c r="AG178" s="84">
        <v>231</v>
      </c>
      <c r="AH178" s="84">
        <v>222</v>
      </c>
      <c r="AI178" s="84">
        <v>213</v>
      </c>
      <c r="AJ178" s="85">
        <v>205</v>
      </c>
      <c r="AL178" s="662"/>
      <c r="AM178" s="664">
        <f>+AM176+10</f>
        <v>120</v>
      </c>
      <c r="AN178" s="78" t="s">
        <v>133</v>
      </c>
      <c r="AO178" s="83">
        <v>266</v>
      </c>
      <c r="AP178" s="84">
        <v>257</v>
      </c>
      <c r="AQ178" s="84">
        <v>248</v>
      </c>
      <c r="AR178" s="84">
        <v>239</v>
      </c>
      <c r="AS178" s="84">
        <v>231</v>
      </c>
      <c r="AT178" s="84">
        <v>222</v>
      </c>
      <c r="AU178" s="84">
        <v>213</v>
      </c>
      <c r="AV178" s="85">
        <v>205</v>
      </c>
    </row>
    <row r="179" spans="1:48" ht="15" thickBot="1">
      <c r="A179">
        <v>179</v>
      </c>
      <c r="B179" s="662"/>
      <c r="C179" s="665"/>
      <c r="D179" s="82" t="s">
        <v>136</v>
      </c>
      <c r="E179" s="83">
        <v>290</v>
      </c>
      <c r="F179" s="84">
        <v>280</v>
      </c>
      <c r="G179" s="84">
        <v>270</v>
      </c>
      <c r="H179" s="84">
        <v>260</v>
      </c>
      <c r="I179" s="84">
        <v>250</v>
      </c>
      <c r="J179" s="84">
        <v>240</v>
      </c>
      <c r="K179" s="84">
        <v>230</v>
      </c>
      <c r="L179" s="85">
        <v>220</v>
      </c>
      <c r="N179" s="662"/>
      <c r="O179" s="665"/>
      <c r="P179" s="82" t="s">
        <v>136</v>
      </c>
      <c r="Q179" s="83">
        <v>290</v>
      </c>
      <c r="R179" s="84">
        <v>280</v>
      </c>
      <c r="S179" s="84">
        <v>270</v>
      </c>
      <c r="T179" s="84">
        <v>260</v>
      </c>
      <c r="U179" s="84">
        <v>250</v>
      </c>
      <c r="V179" s="84">
        <v>240</v>
      </c>
      <c r="W179" s="84">
        <v>230</v>
      </c>
      <c r="X179" s="85">
        <v>220</v>
      </c>
      <c r="Z179" s="662"/>
      <c r="AA179" s="665"/>
      <c r="AB179" s="82" t="s">
        <v>136</v>
      </c>
      <c r="AC179" s="83">
        <v>290</v>
      </c>
      <c r="AD179" s="84">
        <v>280</v>
      </c>
      <c r="AE179" s="84">
        <v>270</v>
      </c>
      <c r="AF179" s="84">
        <v>260</v>
      </c>
      <c r="AG179" s="84">
        <v>250</v>
      </c>
      <c r="AH179" s="84">
        <v>240</v>
      </c>
      <c r="AI179" s="84">
        <v>230</v>
      </c>
      <c r="AJ179" s="85">
        <v>220</v>
      </c>
      <c r="AL179" s="662"/>
      <c r="AM179" s="665"/>
      <c r="AN179" s="82" t="s">
        <v>136</v>
      </c>
      <c r="AO179" s="83">
        <v>290</v>
      </c>
      <c r="AP179" s="84">
        <v>280</v>
      </c>
      <c r="AQ179" s="84">
        <v>270</v>
      </c>
      <c r="AR179" s="84">
        <v>260</v>
      </c>
      <c r="AS179" s="84">
        <v>250</v>
      </c>
      <c r="AT179" s="84">
        <v>240</v>
      </c>
      <c r="AU179" s="84">
        <v>230</v>
      </c>
      <c r="AV179" s="85">
        <v>220</v>
      </c>
    </row>
    <row r="180" spans="1:48">
      <c r="A180">
        <v>180</v>
      </c>
      <c r="B180" s="662"/>
      <c r="C180" s="666">
        <f>+C178+10</f>
        <v>130</v>
      </c>
      <c r="D180" s="86" t="str">
        <f>+D178</f>
        <v>48-X</v>
      </c>
      <c r="E180" s="87">
        <v>292</v>
      </c>
      <c r="F180" s="88">
        <v>282</v>
      </c>
      <c r="G180" s="88">
        <v>273</v>
      </c>
      <c r="H180" s="88">
        <v>263</v>
      </c>
      <c r="I180" s="88">
        <v>254</v>
      </c>
      <c r="J180" s="88">
        <v>244</v>
      </c>
      <c r="K180" s="88">
        <v>235</v>
      </c>
      <c r="L180" s="89">
        <v>226</v>
      </c>
      <c r="N180" s="662"/>
      <c r="O180" s="666">
        <f>+O178+10</f>
        <v>130</v>
      </c>
      <c r="P180" s="86" t="str">
        <f>+P178</f>
        <v>48-X</v>
      </c>
      <c r="Q180" s="87">
        <v>292</v>
      </c>
      <c r="R180" s="88">
        <v>282</v>
      </c>
      <c r="S180" s="88">
        <v>273</v>
      </c>
      <c r="T180" s="88">
        <v>263</v>
      </c>
      <c r="U180" s="88">
        <v>254</v>
      </c>
      <c r="V180" s="88">
        <v>244</v>
      </c>
      <c r="W180" s="88">
        <v>235</v>
      </c>
      <c r="X180" s="89">
        <v>226</v>
      </c>
      <c r="Z180" s="662"/>
      <c r="AA180" s="666">
        <f>+AA178+10</f>
        <v>130</v>
      </c>
      <c r="AB180" s="86" t="str">
        <f>+AB178</f>
        <v>48-X</v>
      </c>
      <c r="AC180" s="87">
        <v>292</v>
      </c>
      <c r="AD180" s="88">
        <v>282</v>
      </c>
      <c r="AE180" s="88">
        <v>273</v>
      </c>
      <c r="AF180" s="88">
        <v>263</v>
      </c>
      <c r="AG180" s="88">
        <v>254</v>
      </c>
      <c r="AH180" s="88">
        <v>244</v>
      </c>
      <c r="AI180" s="88">
        <v>235</v>
      </c>
      <c r="AJ180" s="89">
        <v>226</v>
      </c>
      <c r="AL180" s="662"/>
      <c r="AM180" s="666">
        <f>+AM178+10</f>
        <v>130</v>
      </c>
      <c r="AN180" s="86" t="str">
        <f>+AN178</f>
        <v>48-X</v>
      </c>
      <c r="AO180" s="87">
        <v>292</v>
      </c>
      <c r="AP180" s="88">
        <v>282</v>
      </c>
      <c r="AQ180" s="88">
        <v>273</v>
      </c>
      <c r="AR180" s="88">
        <v>263</v>
      </c>
      <c r="AS180" s="88">
        <v>254</v>
      </c>
      <c r="AT180" s="88">
        <v>244</v>
      </c>
      <c r="AU180" s="88">
        <v>235</v>
      </c>
      <c r="AV180" s="89">
        <v>226</v>
      </c>
    </row>
    <row r="181" spans="1:48" ht="15" thickBot="1">
      <c r="A181">
        <v>181</v>
      </c>
      <c r="B181" s="662"/>
      <c r="C181" s="667"/>
      <c r="D181" s="90" t="str">
        <f>+D179</f>
        <v>48-XL</v>
      </c>
      <c r="E181" s="87">
        <v>318</v>
      </c>
      <c r="F181" s="88">
        <v>307</v>
      </c>
      <c r="G181" s="88">
        <v>297</v>
      </c>
      <c r="H181" s="88">
        <v>287</v>
      </c>
      <c r="I181" s="88">
        <v>276</v>
      </c>
      <c r="J181" s="88">
        <v>266</v>
      </c>
      <c r="K181" s="88">
        <v>256</v>
      </c>
      <c r="L181" s="89">
        <v>246</v>
      </c>
      <c r="N181" s="662"/>
      <c r="O181" s="667"/>
      <c r="P181" s="90" t="str">
        <f>+P179</f>
        <v>48-XL</v>
      </c>
      <c r="Q181" s="87">
        <v>318</v>
      </c>
      <c r="R181" s="88">
        <v>307</v>
      </c>
      <c r="S181" s="88">
        <v>297</v>
      </c>
      <c r="T181" s="88">
        <v>287</v>
      </c>
      <c r="U181" s="88">
        <v>276</v>
      </c>
      <c r="V181" s="88">
        <v>266</v>
      </c>
      <c r="W181" s="88">
        <v>256</v>
      </c>
      <c r="X181" s="89">
        <v>246</v>
      </c>
      <c r="Z181" s="662"/>
      <c r="AA181" s="667"/>
      <c r="AB181" s="90" t="str">
        <f>+AB179</f>
        <v>48-XL</v>
      </c>
      <c r="AC181" s="87">
        <v>318</v>
      </c>
      <c r="AD181" s="88">
        <v>307</v>
      </c>
      <c r="AE181" s="88">
        <v>297</v>
      </c>
      <c r="AF181" s="88">
        <v>287</v>
      </c>
      <c r="AG181" s="88">
        <v>276</v>
      </c>
      <c r="AH181" s="88">
        <v>266</v>
      </c>
      <c r="AI181" s="88">
        <v>256</v>
      </c>
      <c r="AJ181" s="89">
        <v>246</v>
      </c>
      <c r="AL181" s="662"/>
      <c r="AM181" s="667"/>
      <c r="AN181" s="90" t="str">
        <f>+AN179</f>
        <v>48-XL</v>
      </c>
      <c r="AO181" s="87">
        <v>318</v>
      </c>
      <c r="AP181" s="88">
        <v>307</v>
      </c>
      <c r="AQ181" s="88">
        <v>297</v>
      </c>
      <c r="AR181" s="88">
        <v>287</v>
      </c>
      <c r="AS181" s="88">
        <v>276</v>
      </c>
      <c r="AT181" s="88">
        <v>266</v>
      </c>
      <c r="AU181" s="88">
        <v>256</v>
      </c>
      <c r="AV181" s="89">
        <v>246</v>
      </c>
    </row>
    <row r="182" spans="1:48">
      <c r="A182">
        <v>182</v>
      </c>
      <c r="B182" s="662"/>
      <c r="C182" s="664">
        <f>+C180+10</f>
        <v>140</v>
      </c>
      <c r="D182" s="78" t="s">
        <v>133</v>
      </c>
      <c r="E182" s="83">
        <v>317</v>
      </c>
      <c r="F182" s="84">
        <v>307</v>
      </c>
      <c r="G182" s="84">
        <v>297</v>
      </c>
      <c r="H182" s="84">
        <v>287</v>
      </c>
      <c r="I182" s="84">
        <v>277</v>
      </c>
      <c r="J182" s="84">
        <v>267</v>
      </c>
      <c r="K182" s="84">
        <v>257</v>
      </c>
      <c r="L182" s="85">
        <v>248</v>
      </c>
      <c r="N182" s="662"/>
      <c r="O182" s="664">
        <f>+O180+10</f>
        <v>140</v>
      </c>
      <c r="P182" s="78" t="s">
        <v>133</v>
      </c>
      <c r="Q182" s="83">
        <v>317</v>
      </c>
      <c r="R182" s="84">
        <v>307</v>
      </c>
      <c r="S182" s="84">
        <v>297</v>
      </c>
      <c r="T182" s="84">
        <v>287</v>
      </c>
      <c r="U182" s="84">
        <v>277</v>
      </c>
      <c r="V182" s="84">
        <v>267</v>
      </c>
      <c r="W182" s="84">
        <v>257</v>
      </c>
      <c r="X182" s="85">
        <v>248</v>
      </c>
      <c r="Z182" s="662"/>
      <c r="AA182" s="664">
        <f>+AA180+10</f>
        <v>140</v>
      </c>
      <c r="AB182" s="78" t="s">
        <v>133</v>
      </c>
      <c r="AC182" s="83">
        <v>317</v>
      </c>
      <c r="AD182" s="84">
        <v>307</v>
      </c>
      <c r="AE182" s="84">
        <v>297</v>
      </c>
      <c r="AF182" s="84">
        <v>287</v>
      </c>
      <c r="AG182" s="84">
        <v>277</v>
      </c>
      <c r="AH182" s="84">
        <v>267</v>
      </c>
      <c r="AI182" s="84">
        <v>257</v>
      </c>
      <c r="AJ182" s="85">
        <v>248</v>
      </c>
      <c r="AL182" s="662"/>
      <c r="AM182" s="664">
        <f>+AM180+10</f>
        <v>140</v>
      </c>
      <c r="AN182" s="78" t="s">
        <v>133</v>
      </c>
      <c r="AO182" s="83">
        <v>317</v>
      </c>
      <c r="AP182" s="84">
        <v>307</v>
      </c>
      <c r="AQ182" s="84">
        <v>297</v>
      </c>
      <c r="AR182" s="84">
        <v>287</v>
      </c>
      <c r="AS182" s="84">
        <v>277</v>
      </c>
      <c r="AT182" s="84">
        <v>267</v>
      </c>
      <c r="AU182" s="84">
        <v>257</v>
      </c>
      <c r="AV182" s="85">
        <v>248</v>
      </c>
    </row>
    <row r="183" spans="1:48" ht="15" thickBot="1">
      <c r="A183">
        <v>183</v>
      </c>
      <c r="B183" s="662"/>
      <c r="C183" s="665"/>
      <c r="D183" s="82" t="s">
        <v>136</v>
      </c>
      <c r="E183" s="83">
        <v>318</v>
      </c>
      <c r="F183" s="84">
        <v>311</v>
      </c>
      <c r="G183" s="84">
        <v>304</v>
      </c>
      <c r="H183" s="84">
        <v>297</v>
      </c>
      <c r="I183" s="84">
        <v>290</v>
      </c>
      <c r="J183" s="84">
        <v>283</v>
      </c>
      <c r="K183" s="84">
        <v>276</v>
      </c>
      <c r="L183" s="85">
        <v>269</v>
      </c>
      <c r="N183" s="662"/>
      <c r="O183" s="665"/>
      <c r="P183" s="82" t="s">
        <v>136</v>
      </c>
      <c r="Q183" s="83">
        <v>318</v>
      </c>
      <c r="R183" s="84">
        <v>311</v>
      </c>
      <c r="S183" s="84">
        <v>304</v>
      </c>
      <c r="T183" s="84">
        <v>297</v>
      </c>
      <c r="U183" s="84">
        <v>290</v>
      </c>
      <c r="V183" s="84">
        <v>283</v>
      </c>
      <c r="W183" s="84">
        <v>276</v>
      </c>
      <c r="X183" s="85">
        <v>269</v>
      </c>
      <c r="Z183" s="662"/>
      <c r="AA183" s="665"/>
      <c r="AB183" s="82" t="s">
        <v>136</v>
      </c>
      <c r="AC183" s="83">
        <v>318</v>
      </c>
      <c r="AD183" s="84">
        <v>311</v>
      </c>
      <c r="AE183" s="84">
        <v>304</v>
      </c>
      <c r="AF183" s="84">
        <v>297</v>
      </c>
      <c r="AG183" s="84">
        <v>290</v>
      </c>
      <c r="AH183" s="84">
        <v>283</v>
      </c>
      <c r="AI183" s="84">
        <v>276</v>
      </c>
      <c r="AJ183" s="85">
        <v>269</v>
      </c>
      <c r="AL183" s="662"/>
      <c r="AM183" s="665"/>
      <c r="AN183" s="82" t="s">
        <v>136</v>
      </c>
      <c r="AO183" s="83">
        <v>318</v>
      </c>
      <c r="AP183" s="84">
        <v>311</v>
      </c>
      <c r="AQ183" s="84">
        <v>304</v>
      </c>
      <c r="AR183" s="84">
        <v>297</v>
      </c>
      <c r="AS183" s="84">
        <v>290</v>
      </c>
      <c r="AT183" s="84">
        <v>283</v>
      </c>
      <c r="AU183" s="84">
        <v>276</v>
      </c>
      <c r="AV183" s="85">
        <v>269</v>
      </c>
    </row>
    <row r="184" spans="1:48">
      <c r="A184">
        <v>184</v>
      </c>
      <c r="B184" s="662"/>
      <c r="C184" s="666">
        <f>+C182+10</f>
        <v>150</v>
      </c>
      <c r="D184" s="86" t="str">
        <f>+D182</f>
        <v>48-X</v>
      </c>
      <c r="E184" s="87">
        <v>318</v>
      </c>
      <c r="F184" s="88">
        <v>311</v>
      </c>
      <c r="G184" s="88">
        <v>304</v>
      </c>
      <c r="H184" s="88">
        <v>297</v>
      </c>
      <c r="I184" s="88">
        <v>290</v>
      </c>
      <c r="J184" s="88">
        <v>283</v>
      </c>
      <c r="K184" s="88">
        <v>276</v>
      </c>
      <c r="L184" s="89">
        <v>269</v>
      </c>
      <c r="N184" s="662"/>
      <c r="O184" s="666">
        <f>+O182+10</f>
        <v>150</v>
      </c>
      <c r="P184" s="86" t="str">
        <f>+P182</f>
        <v>48-X</v>
      </c>
      <c r="Q184" s="87">
        <v>318</v>
      </c>
      <c r="R184" s="88">
        <v>311</v>
      </c>
      <c r="S184" s="88">
        <v>304</v>
      </c>
      <c r="T184" s="88">
        <v>297</v>
      </c>
      <c r="U184" s="88">
        <v>290</v>
      </c>
      <c r="V184" s="88">
        <v>283</v>
      </c>
      <c r="W184" s="88">
        <v>276</v>
      </c>
      <c r="X184" s="89">
        <v>269</v>
      </c>
      <c r="Z184" s="662"/>
      <c r="AA184" s="666">
        <f>+AA182+10</f>
        <v>150</v>
      </c>
      <c r="AB184" s="86" t="str">
        <f>+AB182</f>
        <v>48-X</v>
      </c>
      <c r="AC184" s="87">
        <v>318</v>
      </c>
      <c r="AD184" s="88">
        <v>311</v>
      </c>
      <c r="AE184" s="88">
        <v>304</v>
      </c>
      <c r="AF184" s="88">
        <v>297</v>
      </c>
      <c r="AG184" s="88">
        <v>290</v>
      </c>
      <c r="AH184" s="88">
        <v>283</v>
      </c>
      <c r="AI184" s="88">
        <v>276</v>
      </c>
      <c r="AJ184" s="89">
        <v>269</v>
      </c>
      <c r="AL184" s="662"/>
      <c r="AM184" s="666">
        <f>+AM182+10</f>
        <v>150</v>
      </c>
      <c r="AN184" s="86" t="str">
        <f>+AN182</f>
        <v>48-X</v>
      </c>
      <c r="AO184" s="87">
        <v>318</v>
      </c>
      <c r="AP184" s="88">
        <v>311</v>
      </c>
      <c r="AQ184" s="88">
        <v>304</v>
      </c>
      <c r="AR184" s="88">
        <v>297</v>
      </c>
      <c r="AS184" s="88">
        <v>290</v>
      </c>
      <c r="AT184" s="88">
        <v>283</v>
      </c>
      <c r="AU184" s="88">
        <v>276</v>
      </c>
      <c r="AV184" s="89">
        <v>269</v>
      </c>
    </row>
    <row r="185" spans="1:48" ht="15" thickBot="1">
      <c r="A185">
        <v>185</v>
      </c>
      <c r="B185" s="662"/>
      <c r="C185" s="667"/>
      <c r="D185" s="90" t="str">
        <f>+D183</f>
        <v>48-XL</v>
      </c>
      <c r="E185" s="87">
        <v>318</v>
      </c>
      <c r="F185" s="88">
        <v>314</v>
      </c>
      <c r="G185" s="88">
        <v>310</v>
      </c>
      <c r="H185" s="88">
        <v>307</v>
      </c>
      <c r="I185" s="88">
        <v>303</v>
      </c>
      <c r="J185" s="88">
        <v>300</v>
      </c>
      <c r="K185" s="88">
        <v>296</v>
      </c>
      <c r="L185" s="89">
        <v>293</v>
      </c>
      <c r="N185" s="662"/>
      <c r="O185" s="667"/>
      <c r="P185" s="90" t="str">
        <f>+P183</f>
        <v>48-XL</v>
      </c>
      <c r="Q185" s="87">
        <v>318</v>
      </c>
      <c r="R185" s="88">
        <v>314</v>
      </c>
      <c r="S185" s="88">
        <v>310</v>
      </c>
      <c r="T185" s="88">
        <v>307</v>
      </c>
      <c r="U185" s="88">
        <v>303</v>
      </c>
      <c r="V185" s="88">
        <v>300</v>
      </c>
      <c r="W185" s="88">
        <v>296</v>
      </c>
      <c r="X185" s="89">
        <v>293</v>
      </c>
      <c r="Z185" s="662"/>
      <c r="AA185" s="667"/>
      <c r="AB185" s="90" t="str">
        <f>+AB183</f>
        <v>48-XL</v>
      </c>
      <c r="AC185" s="87">
        <v>318</v>
      </c>
      <c r="AD185" s="88">
        <v>314</v>
      </c>
      <c r="AE185" s="88">
        <v>310</v>
      </c>
      <c r="AF185" s="88">
        <v>307</v>
      </c>
      <c r="AG185" s="88">
        <v>303</v>
      </c>
      <c r="AH185" s="88">
        <v>300</v>
      </c>
      <c r="AI185" s="88">
        <v>296</v>
      </c>
      <c r="AJ185" s="89">
        <v>293</v>
      </c>
      <c r="AL185" s="662"/>
      <c r="AM185" s="667"/>
      <c r="AN185" s="90" t="str">
        <f>+AN183</f>
        <v>48-XL</v>
      </c>
      <c r="AO185" s="87">
        <v>318</v>
      </c>
      <c r="AP185" s="88">
        <v>314</v>
      </c>
      <c r="AQ185" s="88">
        <v>310</v>
      </c>
      <c r="AR185" s="88">
        <v>307</v>
      </c>
      <c r="AS185" s="88">
        <v>303</v>
      </c>
      <c r="AT185" s="88">
        <v>300</v>
      </c>
      <c r="AU185" s="88">
        <v>296</v>
      </c>
      <c r="AV185" s="89">
        <v>293</v>
      </c>
    </row>
    <row r="186" spans="1:48">
      <c r="A186">
        <v>186</v>
      </c>
      <c r="B186" s="662"/>
      <c r="C186" s="664">
        <f>+C184+10</f>
        <v>160</v>
      </c>
      <c r="D186" s="78" t="s">
        <v>133</v>
      </c>
      <c r="E186" s="83">
        <v>318</v>
      </c>
      <c r="F186" s="84">
        <v>314</v>
      </c>
      <c r="G186" s="84">
        <v>310</v>
      </c>
      <c r="H186" s="84">
        <v>306</v>
      </c>
      <c r="I186" s="84">
        <v>302</v>
      </c>
      <c r="J186" s="84">
        <v>298</v>
      </c>
      <c r="K186" s="84">
        <v>294</v>
      </c>
      <c r="L186" s="85">
        <v>290</v>
      </c>
      <c r="N186" s="662"/>
      <c r="O186" s="664">
        <f>+O184+10</f>
        <v>160</v>
      </c>
      <c r="P186" s="78" t="s">
        <v>133</v>
      </c>
      <c r="Q186" s="83">
        <v>318</v>
      </c>
      <c r="R186" s="84">
        <v>314</v>
      </c>
      <c r="S186" s="84">
        <v>310</v>
      </c>
      <c r="T186" s="84">
        <v>306</v>
      </c>
      <c r="U186" s="84">
        <v>302</v>
      </c>
      <c r="V186" s="84">
        <v>298</v>
      </c>
      <c r="W186" s="84">
        <v>294</v>
      </c>
      <c r="X186" s="85">
        <v>290</v>
      </c>
      <c r="Z186" s="662"/>
      <c r="AA186" s="664">
        <f>+AA184+10</f>
        <v>160</v>
      </c>
      <c r="AB186" s="78" t="s">
        <v>133</v>
      </c>
      <c r="AC186" s="83">
        <v>318</v>
      </c>
      <c r="AD186" s="84">
        <v>314</v>
      </c>
      <c r="AE186" s="84">
        <v>310</v>
      </c>
      <c r="AF186" s="84">
        <v>306</v>
      </c>
      <c r="AG186" s="84">
        <v>302</v>
      </c>
      <c r="AH186" s="84">
        <v>298</v>
      </c>
      <c r="AI186" s="84">
        <v>294</v>
      </c>
      <c r="AJ186" s="85">
        <v>290</v>
      </c>
      <c r="AL186" s="662"/>
      <c r="AM186" s="664">
        <f>+AM184+10</f>
        <v>160</v>
      </c>
      <c r="AN186" s="78" t="s">
        <v>133</v>
      </c>
      <c r="AO186" s="83">
        <v>318</v>
      </c>
      <c r="AP186" s="84">
        <v>314</v>
      </c>
      <c r="AQ186" s="84">
        <v>310</v>
      </c>
      <c r="AR186" s="84">
        <v>306</v>
      </c>
      <c r="AS186" s="84">
        <v>302</v>
      </c>
      <c r="AT186" s="84">
        <v>298</v>
      </c>
      <c r="AU186" s="84">
        <v>294</v>
      </c>
      <c r="AV186" s="85">
        <v>290</v>
      </c>
    </row>
    <row r="187" spans="1:48" ht="15" thickBot="1">
      <c r="A187">
        <v>187</v>
      </c>
      <c r="B187" s="662"/>
      <c r="C187" s="665"/>
      <c r="D187" s="82" t="s">
        <v>136</v>
      </c>
      <c r="E187" s="83">
        <v>318</v>
      </c>
      <c r="F187" s="84">
        <v>317</v>
      </c>
      <c r="G187" s="84">
        <v>317</v>
      </c>
      <c r="H187" s="84">
        <v>317</v>
      </c>
      <c r="I187" s="84">
        <v>316</v>
      </c>
      <c r="J187" s="84">
        <v>316</v>
      </c>
      <c r="K187" s="84">
        <v>316</v>
      </c>
      <c r="L187" s="85">
        <v>316</v>
      </c>
      <c r="N187" s="662"/>
      <c r="O187" s="665"/>
      <c r="P187" s="82" t="s">
        <v>136</v>
      </c>
      <c r="Q187" s="83">
        <v>318</v>
      </c>
      <c r="R187" s="84">
        <v>317</v>
      </c>
      <c r="S187" s="84">
        <v>317</v>
      </c>
      <c r="T187" s="84">
        <v>317</v>
      </c>
      <c r="U187" s="84">
        <v>316</v>
      </c>
      <c r="V187" s="84">
        <v>316</v>
      </c>
      <c r="W187" s="84">
        <v>316</v>
      </c>
      <c r="X187" s="85">
        <v>316</v>
      </c>
      <c r="Z187" s="662"/>
      <c r="AA187" s="665"/>
      <c r="AB187" s="82" t="s">
        <v>136</v>
      </c>
      <c r="AC187" s="83">
        <v>318</v>
      </c>
      <c r="AD187" s="84">
        <v>317</v>
      </c>
      <c r="AE187" s="84">
        <v>317</v>
      </c>
      <c r="AF187" s="84">
        <v>317</v>
      </c>
      <c r="AG187" s="84">
        <v>316</v>
      </c>
      <c r="AH187" s="84">
        <v>316</v>
      </c>
      <c r="AI187" s="84">
        <v>316</v>
      </c>
      <c r="AJ187" s="85">
        <v>316</v>
      </c>
      <c r="AL187" s="662"/>
      <c r="AM187" s="665"/>
      <c r="AN187" s="82" t="s">
        <v>136</v>
      </c>
      <c r="AO187" s="83">
        <v>318</v>
      </c>
      <c r="AP187" s="84">
        <v>317</v>
      </c>
      <c r="AQ187" s="84">
        <v>317</v>
      </c>
      <c r="AR187" s="84">
        <v>317</v>
      </c>
      <c r="AS187" s="84">
        <v>316</v>
      </c>
      <c r="AT187" s="84">
        <v>316</v>
      </c>
      <c r="AU187" s="84">
        <v>316</v>
      </c>
      <c r="AV187" s="85">
        <v>316</v>
      </c>
    </row>
    <row r="188" spans="1:48">
      <c r="A188">
        <v>188</v>
      </c>
      <c r="B188" s="662"/>
      <c r="C188" s="666">
        <f>+C186+10</f>
        <v>170</v>
      </c>
      <c r="D188" s="86" t="str">
        <f>+D186</f>
        <v>48-X</v>
      </c>
      <c r="E188" s="87">
        <v>317</v>
      </c>
      <c r="F188" s="88">
        <v>316</v>
      </c>
      <c r="G188" s="88">
        <v>315</v>
      </c>
      <c r="H188" s="88">
        <v>315</v>
      </c>
      <c r="I188" s="88">
        <v>314</v>
      </c>
      <c r="J188" s="88">
        <v>314</v>
      </c>
      <c r="K188" s="88">
        <v>313</v>
      </c>
      <c r="L188" s="89">
        <v>313</v>
      </c>
      <c r="N188" s="662"/>
      <c r="O188" s="666">
        <f>+O186+10</f>
        <v>170</v>
      </c>
      <c r="P188" s="86" t="str">
        <f>+P186</f>
        <v>48-X</v>
      </c>
      <c r="Q188" s="87">
        <v>317</v>
      </c>
      <c r="R188" s="88">
        <v>316</v>
      </c>
      <c r="S188" s="88">
        <v>315</v>
      </c>
      <c r="T188" s="88">
        <v>315</v>
      </c>
      <c r="U188" s="88">
        <v>314</v>
      </c>
      <c r="V188" s="88">
        <v>314</v>
      </c>
      <c r="W188" s="88">
        <v>313</v>
      </c>
      <c r="X188" s="89">
        <v>313</v>
      </c>
      <c r="Z188" s="662"/>
      <c r="AA188" s="666">
        <f>+AA186+10</f>
        <v>170</v>
      </c>
      <c r="AB188" s="86" t="str">
        <f>+AB186</f>
        <v>48-X</v>
      </c>
      <c r="AC188" s="87">
        <v>317</v>
      </c>
      <c r="AD188" s="88">
        <v>316</v>
      </c>
      <c r="AE188" s="88">
        <v>315</v>
      </c>
      <c r="AF188" s="88">
        <v>315</v>
      </c>
      <c r="AG188" s="88">
        <v>314</v>
      </c>
      <c r="AH188" s="88">
        <v>314</v>
      </c>
      <c r="AI188" s="88">
        <v>313</v>
      </c>
      <c r="AJ188" s="89">
        <v>313</v>
      </c>
      <c r="AL188" s="662"/>
      <c r="AM188" s="666">
        <f>+AM186+10</f>
        <v>170</v>
      </c>
      <c r="AN188" s="86" t="str">
        <f>+AN186</f>
        <v>48-X</v>
      </c>
      <c r="AO188" s="87">
        <v>317</v>
      </c>
      <c r="AP188" s="88">
        <v>316</v>
      </c>
      <c r="AQ188" s="88">
        <v>315</v>
      </c>
      <c r="AR188" s="88">
        <v>315</v>
      </c>
      <c r="AS188" s="88">
        <v>314</v>
      </c>
      <c r="AT188" s="88">
        <v>314</v>
      </c>
      <c r="AU188" s="88">
        <v>313</v>
      </c>
      <c r="AV188" s="89">
        <v>313</v>
      </c>
    </row>
    <row r="189" spans="1:48" ht="15" thickBot="1">
      <c r="A189">
        <v>189</v>
      </c>
      <c r="B189" s="662"/>
      <c r="C189" s="667"/>
      <c r="D189" s="90" t="str">
        <f>+D187</f>
        <v>48-XL</v>
      </c>
      <c r="E189" s="87">
        <v>317</v>
      </c>
      <c r="F189" s="88">
        <v>316</v>
      </c>
      <c r="G189" s="88">
        <v>316</v>
      </c>
      <c r="H189" s="88">
        <v>316</v>
      </c>
      <c r="I189" s="88">
        <v>316</v>
      </c>
      <c r="J189" s="88">
        <v>316</v>
      </c>
      <c r="K189" s="88">
        <v>316</v>
      </c>
      <c r="L189" s="89">
        <v>316</v>
      </c>
      <c r="N189" s="662"/>
      <c r="O189" s="667"/>
      <c r="P189" s="90" t="str">
        <f>+P187</f>
        <v>48-XL</v>
      </c>
      <c r="Q189" s="87">
        <v>317</v>
      </c>
      <c r="R189" s="88">
        <v>316</v>
      </c>
      <c r="S189" s="88">
        <v>316</v>
      </c>
      <c r="T189" s="88">
        <v>316</v>
      </c>
      <c r="U189" s="88">
        <v>316</v>
      </c>
      <c r="V189" s="88">
        <v>316</v>
      </c>
      <c r="W189" s="88">
        <v>316</v>
      </c>
      <c r="X189" s="89">
        <v>316</v>
      </c>
      <c r="Z189" s="662"/>
      <c r="AA189" s="667"/>
      <c r="AB189" s="90" t="str">
        <f>+AB187</f>
        <v>48-XL</v>
      </c>
      <c r="AC189" s="87">
        <v>317</v>
      </c>
      <c r="AD189" s="88">
        <v>316</v>
      </c>
      <c r="AE189" s="88">
        <v>316</v>
      </c>
      <c r="AF189" s="88">
        <v>316</v>
      </c>
      <c r="AG189" s="88">
        <v>316</v>
      </c>
      <c r="AH189" s="88">
        <v>316</v>
      </c>
      <c r="AI189" s="88">
        <v>316</v>
      </c>
      <c r="AJ189" s="89">
        <v>316</v>
      </c>
      <c r="AL189" s="662"/>
      <c r="AM189" s="667"/>
      <c r="AN189" s="90" t="str">
        <f>+AN187</f>
        <v>48-XL</v>
      </c>
      <c r="AO189" s="87">
        <v>317</v>
      </c>
      <c r="AP189" s="88">
        <v>316</v>
      </c>
      <c r="AQ189" s="88">
        <v>316</v>
      </c>
      <c r="AR189" s="88">
        <v>316</v>
      </c>
      <c r="AS189" s="88">
        <v>316</v>
      </c>
      <c r="AT189" s="88">
        <v>316</v>
      </c>
      <c r="AU189" s="88">
        <v>316</v>
      </c>
      <c r="AV189" s="89">
        <v>316</v>
      </c>
    </row>
    <row r="190" spans="1:48">
      <c r="A190">
        <v>190</v>
      </c>
      <c r="B190" s="662"/>
      <c r="C190" s="664">
        <f>+C188+10</f>
        <v>180</v>
      </c>
      <c r="D190" s="78" t="s">
        <v>133</v>
      </c>
      <c r="E190" s="83">
        <v>316</v>
      </c>
      <c r="F190" s="84">
        <v>316</v>
      </c>
      <c r="G190" s="84">
        <v>316</v>
      </c>
      <c r="H190" s="84">
        <v>317</v>
      </c>
      <c r="I190" s="84">
        <v>317</v>
      </c>
      <c r="J190" s="84">
        <v>318</v>
      </c>
      <c r="K190" s="84">
        <v>318</v>
      </c>
      <c r="L190" s="85">
        <v>319</v>
      </c>
      <c r="N190" s="662"/>
      <c r="O190" s="664">
        <f>+O188+10</f>
        <v>180</v>
      </c>
      <c r="P190" s="78" t="s">
        <v>133</v>
      </c>
      <c r="Q190" s="83">
        <v>316</v>
      </c>
      <c r="R190" s="84">
        <v>316</v>
      </c>
      <c r="S190" s="84">
        <v>316</v>
      </c>
      <c r="T190" s="84">
        <v>317</v>
      </c>
      <c r="U190" s="84">
        <v>317</v>
      </c>
      <c r="V190" s="84">
        <v>318</v>
      </c>
      <c r="W190" s="84">
        <v>318</v>
      </c>
      <c r="X190" s="85">
        <v>319</v>
      </c>
      <c r="Z190" s="662"/>
      <c r="AA190" s="664">
        <f>+AA188+10</f>
        <v>180</v>
      </c>
      <c r="AB190" s="78" t="s">
        <v>133</v>
      </c>
      <c r="AC190" s="83">
        <v>316</v>
      </c>
      <c r="AD190" s="84">
        <v>316</v>
      </c>
      <c r="AE190" s="84">
        <v>316</v>
      </c>
      <c r="AF190" s="84">
        <v>317</v>
      </c>
      <c r="AG190" s="84">
        <v>317</v>
      </c>
      <c r="AH190" s="84">
        <v>318</v>
      </c>
      <c r="AI190" s="84">
        <v>318</v>
      </c>
      <c r="AJ190" s="85">
        <v>319</v>
      </c>
      <c r="AL190" s="662"/>
      <c r="AM190" s="664">
        <f>+AM188+10</f>
        <v>180</v>
      </c>
      <c r="AN190" s="78" t="s">
        <v>133</v>
      </c>
      <c r="AO190" s="83">
        <v>316</v>
      </c>
      <c r="AP190" s="84">
        <v>316</v>
      </c>
      <c r="AQ190" s="84">
        <v>316</v>
      </c>
      <c r="AR190" s="84">
        <v>317</v>
      </c>
      <c r="AS190" s="84">
        <v>317</v>
      </c>
      <c r="AT190" s="84">
        <v>318</v>
      </c>
      <c r="AU190" s="84">
        <v>318</v>
      </c>
      <c r="AV190" s="85">
        <v>319</v>
      </c>
    </row>
    <row r="191" spans="1:48" ht="15" thickBot="1">
      <c r="A191">
        <v>191</v>
      </c>
      <c r="B191" s="662"/>
      <c r="C191" s="665"/>
      <c r="D191" s="82" t="s">
        <v>136</v>
      </c>
      <c r="E191" s="83">
        <v>316</v>
      </c>
      <c r="F191" s="84">
        <v>316</v>
      </c>
      <c r="G191" s="84">
        <v>316</v>
      </c>
      <c r="H191" s="84">
        <v>317</v>
      </c>
      <c r="I191" s="84">
        <v>317</v>
      </c>
      <c r="J191" s="84">
        <v>318</v>
      </c>
      <c r="K191" s="84">
        <v>318</v>
      </c>
      <c r="L191" s="85">
        <v>319</v>
      </c>
      <c r="N191" s="662"/>
      <c r="O191" s="665"/>
      <c r="P191" s="82" t="s">
        <v>136</v>
      </c>
      <c r="Q191" s="83">
        <v>316</v>
      </c>
      <c r="R191" s="84">
        <v>316</v>
      </c>
      <c r="S191" s="84">
        <v>316</v>
      </c>
      <c r="T191" s="84">
        <v>317</v>
      </c>
      <c r="U191" s="84">
        <v>317</v>
      </c>
      <c r="V191" s="84">
        <v>318</v>
      </c>
      <c r="W191" s="84">
        <v>318</v>
      </c>
      <c r="X191" s="85">
        <v>319</v>
      </c>
      <c r="Z191" s="662"/>
      <c r="AA191" s="665"/>
      <c r="AB191" s="82" t="s">
        <v>136</v>
      </c>
      <c r="AC191" s="83">
        <v>316</v>
      </c>
      <c r="AD191" s="84">
        <v>316</v>
      </c>
      <c r="AE191" s="84">
        <v>316</v>
      </c>
      <c r="AF191" s="84">
        <v>317</v>
      </c>
      <c r="AG191" s="84">
        <v>317</v>
      </c>
      <c r="AH191" s="84">
        <v>318</v>
      </c>
      <c r="AI191" s="84">
        <v>318</v>
      </c>
      <c r="AJ191" s="85">
        <v>319</v>
      </c>
      <c r="AL191" s="662"/>
      <c r="AM191" s="665"/>
      <c r="AN191" s="82" t="s">
        <v>136</v>
      </c>
      <c r="AO191" s="83">
        <v>316</v>
      </c>
      <c r="AP191" s="84">
        <v>316</v>
      </c>
      <c r="AQ191" s="84">
        <v>316</v>
      </c>
      <c r="AR191" s="84">
        <v>316</v>
      </c>
      <c r="AS191" s="84">
        <v>317</v>
      </c>
      <c r="AT191" s="84">
        <v>317</v>
      </c>
      <c r="AU191" s="84">
        <v>317</v>
      </c>
      <c r="AV191" s="85">
        <v>318</v>
      </c>
    </row>
    <row r="192" spans="1:48">
      <c r="A192">
        <v>192</v>
      </c>
      <c r="B192" s="662"/>
      <c r="C192" s="666">
        <f>+C190+10</f>
        <v>190</v>
      </c>
      <c r="D192" s="86" t="str">
        <f>+D190</f>
        <v>48-X</v>
      </c>
      <c r="E192" s="87">
        <v>317</v>
      </c>
      <c r="F192" s="88">
        <v>317</v>
      </c>
      <c r="G192" s="88">
        <v>317</v>
      </c>
      <c r="H192" s="88">
        <v>317</v>
      </c>
      <c r="I192" s="88">
        <v>318</v>
      </c>
      <c r="J192" s="88">
        <v>318</v>
      </c>
      <c r="K192" s="88">
        <v>318</v>
      </c>
      <c r="L192" s="89">
        <v>319</v>
      </c>
      <c r="N192" s="662"/>
      <c r="O192" s="666">
        <f>+O190+10</f>
        <v>190</v>
      </c>
      <c r="P192" s="86" t="str">
        <f>+P190</f>
        <v>48-X</v>
      </c>
      <c r="Q192" s="87">
        <v>317</v>
      </c>
      <c r="R192" s="88">
        <v>317</v>
      </c>
      <c r="S192" s="88">
        <v>317</v>
      </c>
      <c r="T192" s="88">
        <v>317</v>
      </c>
      <c r="U192" s="88">
        <v>318</v>
      </c>
      <c r="V192" s="88">
        <v>318</v>
      </c>
      <c r="W192" s="88">
        <v>318</v>
      </c>
      <c r="X192" s="89">
        <v>319</v>
      </c>
      <c r="Z192" s="662"/>
      <c r="AA192" s="666">
        <f>+AA190+10</f>
        <v>190</v>
      </c>
      <c r="AB192" s="86" t="str">
        <f>+AB190</f>
        <v>48-X</v>
      </c>
      <c r="AC192" s="87">
        <v>317</v>
      </c>
      <c r="AD192" s="88">
        <v>317</v>
      </c>
      <c r="AE192" s="88">
        <v>317</v>
      </c>
      <c r="AF192" s="88">
        <v>317</v>
      </c>
      <c r="AG192" s="88">
        <v>318</v>
      </c>
      <c r="AH192" s="88">
        <v>318</v>
      </c>
      <c r="AI192" s="88">
        <v>318</v>
      </c>
      <c r="AJ192" s="89">
        <v>319</v>
      </c>
      <c r="AL192" s="662"/>
      <c r="AM192" s="666">
        <f>+AM190+10</f>
        <v>190</v>
      </c>
      <c r="AN192" s="86" t="str">
        <f>+AN190</f>
        <v>48-X</v>
      </c>
      <c r="AO192" s="87">
        <v>317</v>
      </c>
      <c r="AP192" s="88">
        <v>317</v>
      </c>
      <c r="AQ192" s="88">
        <v>317</v>
      </c>
      <c r="AR192" s="88">
        <v>317</v>
      </c>
      <c r="AS192" s="88">
        <v>318</v>
      </c>
      <c r="AT192" s="88">
        <v>318</v>
      </c>
      <c r="AU192" s="88">
        <v>318</v>
      </c>
      <c r="AV192" s="89">
        <v>319</v>
      </c>
    </row>
    <row r="193" spans="1:48" ht="15" thickBot="1">
      <c r="A193">
        <v>193</v>
      </c>
      <c r="B193" s="662"/>
      <c r="C193" s="667"/>
      <c r="D193" s="90" t="str">
        <f>+D191</f>
        <v>48-XL</v>
      </c>
      <c r="E193" s="87">
        <v>317</v>
      </c>
      <c r="F193" s="88">
        <v>317</v>
      </c>
      <c r="G193" s="88">
        <v>317</v>
      </c>
      <c r="H193" s="88">
        <v>317</v>
      </c>
      <c r="I193" s="88">
        <v>318</v>
      </c>
      <c r="J193" s="88">
        <v>318</v>
      </c>
      <c r="K193" s="88">
        <v>318</v>
      </c>
      <c r="L193" s="89">
        <v>319</v>
      </c>
      <c r="N193" s="662"/>
      <c r="O193" s="667"/>
      <c r="P193" s="90" t="str">
        <f>+P191</f>
        <v>48-XL</v>
      </c>
      <c r="Q193" s="87">
        <v>317</v>
      </c>
      <c r="R193" s="88">
        <v>317</v>
      </c>
      <c r="S193" s="88">
        <v>317</v>
      </c>
      <c r="T193" s="88">
        <v>317</v>
      </c>
      <c r="U193" s="88">
        <v>318</v>
      </c>
      <c r="V193" s="88">
        <v>318</v>
      </c>
      <c r="W193" s="88">
        <v>318</v>
      </c>
      <c r="X193" s="89">
        <v>319</v>
      </c>
      <c r="Z193" s="662"/>
      <c r="AA193" s="667"/>
      <c r="AB193" s="90" t="str">
        <f>+AB191</f>
        <v>48-XL</v>
      </c>
      <c r="AC193" s="87">
        <v>317</v>
      </c>
      <c r="AD193" s="88">
        <v>317</v>
      </c>
      <c r="AE193" s="88">
        <v>317</v>
      </c>
      <c r="AF193" s="88">
        <v>317</v>
      </c>
      <c r="AG193" s="88">
        <v>318</v>
      </c>
      <c r="AH193" s="88">
        <v>318</v>
      </c>
      <c r="AI193" s="88">
        <v>318</v>
      </c>
      <c r="AJ193" s="89">
        <v>319</v>
      </c>
      <c r="AL193" s="662"/>
      <c r="AM193" s="667"/>
      <c r="AN193" s="90" t="str">
        <f>+AN191</f>
        <v>48-XL</v>
      </c>
      <c r="AO193" s="87">
        <v>317</v>
      </c>
      <c r="AP193" s="88">
        <v>317</v>
      </c>
      <c r="AQ193" s="88">
        <v>317</v>
      </c>
      <c r="AR193" s="88">
        <v>317</v>
      </c>
      <c r="AS193" s="88">
        <v>317</v>
      </c>
      <c r="AT193" s="88">
        <v>317</v>
      </c>
      <c r="AU193" s="88">
        <v>317</v>
      </c>
      <c r="AV193" s="89">
        <v>317</v>
      </c>
    </row>
    <row r="194" spans="1:48">
      <c r="A194">
        <v>194</v>
      </c>
      <c r="B194" s="662"/>
      <c r="C194" s="664">
        <f>+C192+10</f>
        <v>200</v>
      </c>
      <c r="D194" s="78" t="s">
        <v>133</v>
      </c>
      <c r="E194" s="194"/>
      <c r="F194" s="193"/>
      <c r="G194" s="84">
        <v>315</v>
      </c>
      <c r="H194" s="84">
        <v>315</v>
      </c>
      <c r="I194" s="84">
        <v>315</v>
      </c>
      <c r="J194" s="84">
        <v>315</v>
      </c>
      <c r="K194" s="84">
        <v>315</v>
      </c>
      <c r="L194" s="85">
        <v>315</v>
      </c>
      <c r="N194" s="662"/>
      <c r="O194" s="664">
        <f>+O192+10</f>
        <v>200</v>
      </c>
      <c r="P194" s="78" t="s">
        <v>133</v>
      </c>
      <c r="Q194" s="194"/>
      <c r="R194" s="193"/>
      <c r="S194" s="84">
        <v>315</v>
      </c>
      <c r="T194" s="84">
        <v>315</v>
      </c>
      <c r="U194" s="84">
        <v>315</v>
      </c>
      <c r="V194" s="84">
        <v>315</v>
      </c>
      <c r="W194" s="84">
        <v>315</v>
      </c>
      <c r="X194" s="85">
        <v>315</v>
      </c>
      <c r="Z194" s="662"/>
      <c r="AA194" s="664">
        <f>+AA192+10</f>
        <v>200</v>
      </c>
      <c r="AB194" s="78" t="s">
        <v>133</v>
      </c>
      <c r="AC194" s="194"/>
      <c r="AD194" s="193"/>
      <c r="AE194" s="84">
        <v>315</v>
      </c>
      <c r="AF194" s="84">
        <v>315</v>
      </c>
      <c r="AG194" s="84">
        <v>315</v>
      </c>
      <c r="AH194" s="84">
        <v>315</v>
      </c>
      <c r="AI194" s="84">
        <v>315</v>
      </c>
      <c r="AJ194" s="85">
        <v>315</v>
      </c>
      <c r="AL194" s="662"/>
      <c r="AM194" s="664">
        <f>+AM192+10</f>
        <v>200</v>
      </c>
      <c r="AN194" s="78" t="s">
        <v>133</v>
      </c>
      <c r="AO194" s="194"/>
      <c r="AP194" s="193"/>
      <c r="AQ194" s="84">
        <v>315</v>
      </c>
      <c r="AR194" s="84">
        <v>315</v>
      </c>
      <c r="AS194" s="84">
        <v>315</v>
      </c>
      <c r="AT194" s="84">
        <v>315</v>
      </c>
      <c r="AU194" s="84">
        <v>315</v>
      </c>
      <c r="AV194" s="85">
        <v>315</v>
      </c>
    </row>
    <row r="195" spans="1:48" ht="15" thickBot="1">
      <c r="A195">
        <v>195</v>
      </c>
      <c r="B195" s="663"/>
      <c r="C195" s="665"/>
      <c r="D195" s="82" t="s">
        <v>136</v>
      </c>
      <c r="E195" s="192"/>
      <c r="F195" s="191"/>
      <c r="G195" s="186">
        <v>315</v>
      </c>
      <c r="H195" s="186">
        <v>315</v>
      </c>
      <c r="I195" s="186">
        <v>315</v>
      </c>
      <c r="J195" s="186">
        <v>315</v>
      </c>
      <c r="K195" s="186">
        <v>315</v>
      </c>
      <c r="L195" s="185">
        <v>315</v>
      </c>
      <c r="N195" s="663"/>
      <c r="O195" s="665"/>
      <c r="P195" s="82" t="s">
        <v>136</v>
      </c>
      <c r="Q195" s="192"/>
      <c r="R195" s="191"/>
      <c r="S195" s="186">
        <v>315</v>
      </c>
      <c r="T195" s="186">
        <v>315</v>
      </c>
      <c r="U195" s="186">
        <v>315</v>
      </c>
      <c r="V195" s="186">
        <v>315</v>
      </c>
      <c r="W195" s="186">
        <v>315</v>
      </c>
      <c r="X195" s="185">
        <v>315</v>
      </c>
      <c r="Z195" s="663"/>
      <c r="AA195" s="665"/>
      <c r="AB195" s="82" t="s">
        <v>136</v>
      </c>
      <c r="AC195" s="192"/>
      <c r="AD195" s="191"/>
      <c r="AE195" s="186">
        <v>315</v>
      </c>
      <c r="AF195" s="186">
        <v>315</v>
      </c>
      <c r="AG195" s="186">
        <v>315</v>
      </c>
      <c r="AH195" s="186">
        <v>315</v>
      </c>
      <c r="AI195" s="186">
        <v>315</v>
      </c>
      <c r="AJ195" s="185">
        <v>315</v>
      </c>
      <c r="AL195" s="663"/>
      <c r="AM195" s="665"/>
      <c r="AN195" s="82" t="s">
        <v>136</v>
      </c>
      <c r="AO195" s="192"/>
      <c r="AP195" s="191"/>
      <c r="AQ195" s="186">
        <v>315</v>
      </c>
      <c r="AR195" s="186">
        <v>315</v>
      </c>
      <c r="AS195" s="186">
        <v>315</v>
      </c>
      <c r="AT195" s="186">
        <v>315</v>
      </c>
      <c r="AU195" s="186">
        <v>315</v>
      </c>
      <c r="AV195" s="185">
        <v>315</v>
      </c>
    </row>
    <row r="196" spans="1:48">
      <c r="A196">
        <v>196</v>
      </c>
    </row>
    <row r="197" spans="1:48">
      <c r="A197">
        <v>197</v>
      </c>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1112</v>
      </c>
      <c r="C203" s="650"/>
      <c r="D203" s="651"/>
      <c r="E203" s="649" t="s">
        <v>1124</v>
      </c>
      <c r="F203" s="650"/>
      <c r="G203" s="650"/>
      <c r="H203" s="650"/>
      <c r="I203" s="650"/>
      <c r="J203" s="650"/>
      <c r="K203" s="650"/>
      <c r="L203" s="651"/>
      <c r="N203" s="649" t="s">
        <v>1114</v>
      </c>
      <c r="O203" s="650"/>
      <c r="P203" s="651"/>
      <c r="Q203" s="649" t="s">
        <v>1124</v>
      </c>
      <c r="R203" s="650"/>
      <c r="S203" s="650"/>
      <c r="T203" s="650"/>
      <c r="U203" s="650"/>
      <c r="V203" s="650"/>
      <c r="W203" s="650"/>
      <c r="X203" s="651"/>
      <c r="Z203" s="649" t="s">
        <v>1115</v>
      </c>
      <c r="AA203" s="650"/>
      <c r="AB203" s="651"/>
      <c r="AC203" s="649" t="s">
        <v>1124</v>
      </c>
      <c r="AD203" s="650"/>
      <c r="AE203" s="650"/>
      <c r="AF203" s="650"/>
      <c r="AG203" s="650"/>
      <c r="AH203" s="650"/>
      <c r="AI203" s="650"/>
      <c r="AJ203" s="651"/>
      <c r="AL203" s="649" t="s">
        <v>1116</v>
      </c>
      <c r="AM203" s="650"/>
      <c r="AN203" s="651"/>
      <c r="AO203" s="649" t="s">
        <v>1124</v>
      </c>
      <c r="AP203" s="650"/>
      <c r="AQ203" s="650"/>
      <c r="AR203" s="650"/>
      <c r="AS203" s="650"/>
      <c r="AT203" s="650"/>
      <c r="AU203" s="650"/>
      <c r="AV203" s="651"/>
    </row>
    <row r="204" spans="1:48" ht="15.75" customHeight="1">
      <c r="A204">
        <v>204</v>
      </c>
      <c r="B204" s="652" t="s">
        <v>1117</v>
      </c>
      <c r="C204" s="652" t="s">
        <v>634</v>
      </c>
      <c r="D204" s="669" t="s">
        <v>1119</v>
      </c>
      <c r="E204" s="654" t="s">
        <v>1120</v>
      </c>
      <c r="F204" s="655"/>
      <c r="G204" s="655"/>
      <c r="H204" s="655"/>
      <c r="I204" s="655"/>
      <c r="J204" s="655"/>
      <c r="K204" s="655"/>
      <c r="L204" s="656"/>
      <c r="N204" s="652" t="s">
        <v>1117</v>
      </c>
      <c r="O204" s="652" t="s">
        <v>634</v>
      </c>
      <c r="P204" s="669" t="s">
        <v>1119</v>
      </c>
      <c r="Q204" s="654" t="s">
        <v>1120</v>
      </c>
      <c r="R204" s="655"/>
      <c r="S204" s="655"/>
      <c r="T204" s="655"/>
      <c r="U204" s="655"/>
      <c r="V204" s="655"/>
      <c r="W204" s="655"/>
      <c r="X204" s="656"/>
      <c r="Z204" s="652" t="s">
        <v>1117</v>
      </c>
      <c r="AA204" s="652" t="s">
        <v>634</v>
      </c>
      <c r="AB204" s="669" t="s">
        <v>1119</v>
      </c>
      <c r="AC204" s="654" t="s">
        <v>1120</v>
      </c>
      <c r="AD204" s="655"/>
      <c r="AE204" s="655"/>
      <c r="AF204" s="655"/>
      <c r="AG204" s="655"/>
      <c r="AH204" s="655"/>
      <c r="AI204" s="655"/>
      <c r="AJ204" s="656"/>
      <c r="AL204" s="652" t="s">
        <v>1117</v>
      </c>
      <c r="AM204" s="652" t="s">
        <v>634</v>
      </c>
      <c r="AN204" s="669" t="s">
        <v>1119</v>
      </c>
      <c r="AO204" s="654" t="s">
        <v>1120</v>
      </c>
      <c r="AP204" s="655"/>
      <c r="AQ204" s="655"/>
      <c r="AR204" s="655"/>
      <c r="AS204" s="655"/>
      <c r="AT204" s="655"/>
      <c r="AU204" s="655"/>
      <c r="AV204" s="656"/>
    </row>
    <row r="205" spans="1:48" ht="15" customHeight="1" thickBot="1">
      <c r="A205">
        <v>205</v>
      </c>
      <c r="B205" s="668"/>
      <c r="C205" s="668"/>
      <c r="D205" s="670"/>
      <c r="E205" s="672"/>
      <c r="F205" s="673"/>
      <c r="G205" s="673"/>
      <c r="H205" s="673"/>
      <c r="I205" s="673"/>
      <c r="J205" s="673"/>
      <c r="K205" s="673"/>
      <c r="L205" s="674"/>
      <c r="N205" s="668"/>
      <c r="O205" s="668"/>
      <c r="P205" s="670"/>
      <c r="Q205" s="672"/>
      <c r="R205" s="673"/>
      <c r="S205" s="673"/>
      <c r="T205" s="673"/>
      <c r="U205" s="673"/>
      <c r="V205" s="673"/>
      <c r="W205" s="673"/>
      <c r="X205" s="674"/>
      <c r="Z205" s="668"/>
      <c r="AA205" s="668"/>
      <c r="AB205" s="670"/>
      <c r="AC205" s="672"/>
      <c r="AD205" s="673"/>
      <c r="AE205" s="673"/>
      <c r="AF205" s="673"/>
      <c r="AG205" s="673"/>
      <c r="AH205" s="673"/>
      <c r="AI205" s="673"/>
      <c r="AJ205" s="674"/>
      <c r="AL205" s="668"/>
      <c r="AM205" s="668"/>
      <c r="AN205" s="670"/>
      <c r="AO205" s="672"/>
      <c r="AP205" s="673"/>
      <c r="AQ205" s="673"/>
      <c r="AR205" s="673"/>
      <c r="AS205" s="673"/>
      <c r="AT205" s="673"/>
      <c r="AU205" s="673"/>
      <c r="AV205" s="674"/>
    </row>
    <row r="206" spans="1:48" ht="15" thickBot="1">
      <c r="A206">
        <v>206</v>
      </c>
      <c r="B206" s="653"/>
      <c r="C206" s="653"/>
      <c r="D206" s="671"/>
      <c r="E206" s="75">
        <v>0</v>
      </c>
      <c r="F206" s="76">
        <v>500</v>
      </c>
      <c r="G206" s="76">
        <v>1000</v>
      </c>
      <c r="H206" s="76">
        <v>1500</v>
      </c>
      <c r="I206" s="76">
        <v>2000</v>
      </c>
      <c r="J206" s="76">
        <v>2500</v>
      </c>
      <c r="K206" s="76">
        <v>3000</v>
      </c>
      <c r="L206" s="77">
        <v>3500</v>
      </c>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
        <v>1139</v>
      </c>
      <c r="C207" s="664">
        <v>100</v>
      </c>
      <c r="D207" s="78" t="s">
        <v>133</v>
      </c>
      <c r="E207" s="79">
        <v>140</v>
      </c>
      <c r="F207" s="80">
        <v>134</v>
      </c>
      <c r="G207" s="80">
        <v>128</v>
      </c>
      <c r="H207" s="80">
        <v>122</v>
      </c>
      <c r="I207" s="80">
        <v>116</v>
      </c>
      <c r="J207" s="80">
        <v>110</v>
      </c>
      <c r="K207" s="80">
        <v>104</v>
      </c>
      <c r="L207" s="81">
        <v>98</v>
      </c>
      <c r="N207" s="661" t="s">
        <v>1139</v>
      </c>
      <c r="O207" s="664">
        <v>100</v>
      </c>
      <c r="P207" s="78" t="s">
        <v>133</v>
      </c>
      <c r="Q207" s="79">
        <v>140</v>
      </c>
      <c r="R207" s="80">
        <v>134</v>
      </c>
      <c r="S207" s="80">
        <v>128</v>
      </c>
      <c r="T207" s="80">
        <v>122</v>
      </c>
      <c r="U207" s="80">
        <v>116</v>
      </c>
      <c r="V207" s="80">
        <v>110</v>
      </c>
      <c r="W207" s="80">
        <v>104</v>
      </c>
      <c r="X207" s="81">
        <v>98</v>
      </c>
      <c r="Z207" s="661" t="s">
        <v>1139</v>
      </c>
      <c r="AA207" s="664">
        <v>100</v>
      </c>
      <c r="AB207" s="78" t="s">
        <v>133</v>
      </c>
      <c r="AC207" s="79">
        <v>140</v>
      </c>
      <c r="AD207" s="80">
        <v>134</v>
      </c>
      <c r="AE207" s="80">
        <v>128</v>
      </c>
      <c r="AF207" s="80">
        <v>122</v>
      </c>
      <c r="AG207" s="80">
        <v>116</v>
      </c>
      <c r="AH207" s="80">
        <v>110</v>
      </c>
      <c r="AI207" s="80">
        <v>104</v>
      </c>
      <c r="AJ207" s="81">
        <v>98</v>
      </c>
      <c r="AL207" s="661" t="s">
        <v>1139</v>
      </c>
      <c r="AM207" s="664">
        <v>100</v>
      </c>
      <c r="AN207" s="78" t="s">
        <v>133</v>
      </c>
      <c r="AO207" s="79">
        <v>140</v>
      </c>
      <c r="AP207" s="80">
        <v>134</v>
      </c>
      <c r="AQ207" s="80">
        <v>128</v>
      </c>
      <c r="AR207" s="80">
        <v>122</v>
      </c>
      <c r="AS207" s="80">
        <v>116</v>
      </c>
      <c r="AT207" s="80">
        <v>110</v>
      </c>
      <c r="AU207" s="80">
        <v>104</v>
      </c>
      <c r="AV207" s="81">
        <v>98</v>
      </c>
    </row>
    <row r="208" spans="1:48" ht="15" thickBot="1">
      <c r="A208">
        <v>208</v>
      </c>
      <c r="B208" s="662"/>
      <c r="C208" s="665"/>
      <c r="D208" s="82" t="s">
        <v>136</v>
      </c>
      <c r="E208" s="83">
        <v>152</v>
      </c>
      <c r="F208" s="84">
        <v>145</v>
      </c>
      <c r="G208" s="84">
        <v>138</v>
      </c>
      <c r="H208" s="84">
        <v>131</v>
      </c>
      <c r="I208" s="84">
        <v>124</v>
      </c>
      <c r="J208" s="84">
        <v>117</v>
      </c>
      <c r="K208" s="84">
        <v>110</v>
      </c>
      <c r="L208" s="85">
        <v>103</v>
      </c>
      <c r="N208" s="662"/>
      <c r="O208" s="665"/>
      <c r="P208" s="82" t="s">
        <v>136</v>
      </c>
      <c r="Q208" s="83">
        <v>152</v>
      </c>
      <c r="R208" s="84">
        <v>145</v>
      </c>
      <c r="S208" s="84">
        <v>138</v>
      </c>
      <c r="T208" s="84">
        <v>131</v>
      </c>
      <c r="U208" s="84">
        <v>124</v>
      </c>
      <c r="V208" s="84">
        <v>117</v>
      </c>
      <c r="W208" s="84">
        <v>110</v>
      </c>
      <c r="X208" s="85">
        <v>103</v>
      </c>
      <c r="Z208" s="662"/>
      <c r="AA208" s="665"/>
      <c r="AB208" s="82" t="s">
        <v>136</v>
      </c>
      <c r="AC208" s="83">
        <v>152</v>
      </c>
      <c r="AD208" s="84">
        <v>145</v>
      </c>
      <c r="AE208" s="84">
        <v>138</v>
      </c>
      <c r="AF208" s="84">
        <v>131</v>
      </c>
      <c r="AG208" s="84">
        <v>124</v>
      </c>
      <c r="AH208" s="84">
        <v>117</v>
      </c>
      <c r="AI208" s="84">
        <v>110</v>
      </c>
      <c r="AJ208" s="85">
        <v>103</v>
      </c>
      <c r="AL208" s="662"/>
      <c r="AM208" s="665"/>
      <c r="AN208" s="82" t="s">
        <v>136</v>
      </c>
      <c r="AO208" s="83">
        <v>152</v>
      </c>
      <c r="AP208" s="84">
        <v>143</v>
      </c>
      <c r="AQ208" s="84">
        <v>135</v>
      </c>
      <c r="AR208" s="84">
        <v>127</v>
      </c>
      <c r="AS208" s="84">
        <v>119</v>
      </c>
      <c r="AT208" s="84">
        <v>111</v>
      </c>
      <c r="AU208" s="84">
        <v>103</v>
      </c>
      <c r="AV208" s="85">
        <v>95</v>
      </c>
    </row>
    <row r="209" spans="1:48">
      <c r="A209">
        <v>209</v>
      </c>
      <c r="B209" s="662"/>
      <c r="C209" s="666">
        <v>110</v>
      </c>
      <c r="D209" s="86" t="str">
        <f>+D207</f>
        <v>48-X</v>
      </c>
      <c r="E209" s="87">
        <v>163</v>
      </c>
      <c r="F209" s="88">
        <v>156</v>
      </c>
      <c r="G209" s="88">
        <v>149</v>
      </c>
      <c r="H209" s="88">
        <v>142</v>
      </c>
      <c r="I209" s="88">
        <v>135</v>
      </c>
      <c r="J209" s="88">
        <v>128</v>
      </c>
      <c r="K209" s="88">
        <v>121</v>
      </c>
      <c r="L209" s="89">
        <v>115</v>
      </c>
      <c r="N209" s="662"/>
      <c r="O209" s="666">
        <v>110</v>
      </c>
      <c r="P209" s="86" t="str">
        <f>+P207</f>
        <v>48-X</v>
      </c>
      <c r="Q209" s="87">
        <v>163</v>
      </c>
      <c r="R209" s="88">
        <v>156</v>
      </c>
      <c r="S209" s="88">
        <v>149</v>
      </c>
      <c r="T209" s="88">
        <v>142</v>
      </c>
      <c r="U209" s="88">
        <v>135</v>
      </c>
      <c r="V209" s="88">
        <v>128</v>
      </c>
      <c r="W209" s="88">
        <v>121</v>
      </c>
      <c r="X209" s="89">
        <v>115</v>
      </c>
      <c r="Z209" s="662"/>
      <c r="AA209" s="666">
        <v>110</v>
      </c>
      <c r="AB209" s="86" t="str">
        <f>+AB207</f>
        <v>48-X</v>
      </c>
      <c r="AC209" s="87">
        <v>163</v>
      </c>
      <c r="AD209" s="88">
        <v>156</v>
      </c>
      <c r="AE209" s="88">
        <v>149</v>
      </c>
      <c r="AF209" s="88">
        <v>142</v>
      </c>
      <c r="AG209" s="88">
        <v>135</v>
      </c>
      <c r="AH209" s="88">
        <v>128</v>
      </c>
      <c r="AI209" s="88">
        <v>121</v>
      </c>
      <c r="AJ209" s="89">
        <v>115</v>
      </c>
      <c r="AL209" s="662"/>
      <c r="AM209" s="666">
        <v>110</v>
      </c>
      <c r="AN209" s="86" t="str">
        <f>+AN207</f>
        <v>48-X</v>
      </c>
      <c r="AO209" s="87">
        <v>163</v>
      </c>
      <c r="AP209" s="88">
        <v>156</v>
      </c>
      <c r="AQ209" s="88">
        <v>149</v>
      </c>
      <c r="AR209" s="88">
        <v>142</v>
      </c>
      <c r="AS209" s="88">
        <v>135</v>
      </c>
      <c r="AT209" s="88">
        <v>128</v>
      </c>
      <c r="AU209" s="88">
        <v>121</v>
      </c>
      <c r="AV209" s="89">
        <v>115</v>
      </c>
    </row>
    <row r="210" spans="1:48" ht="15" thickBot="1">
      <c r="A210">
        <v>210</v>
      </c>
      <c r="B210" s="662"/>
      <c r="C210" s="667"/>
      <c r="D210" s="90" t="str">
        <f>+D208</f>
        <v>48-XL</v>
      </c>
      <c r="E210" s="87">
        <v>178</v>
      </c>
      <c r="F210" s="88">
        <v>170</v>
      </c>
      <c r="G210" s="88">
        <v>162</v>
      </c>
      <c r="H210" s="88">
        <v>154</v>
      </c>
      <c r="I210" s="88">
        <v>146</v>
      </c>
      <c r="J210" s="88">
        <v>138</v>
      </c>
      <c r="K210" s="88">
        <v>130</v>
      </c>
      <c r="L210" s="89">
        <v>123</v>
      </c>
      <c r="N210" s="662"/>
      <c r="O210" s="667"/>
      <c r="P210" s="90" t="str">
        <f>+P208</f>
        <v>48-XL</v>
      </c>
      <c r="Q210" s="87">
        <v>178</v>
      </c>
      <c r="R210" s="88">
        <v>170</v>
      </c>
      <c r="S210" s="88">
        <v>162</v>
      </c>
      <c r="T210" s="88">
        <v>154</v>
      </c>
      <c r="U210" s="88">
        <v>146</v>
      </c>
      <c r="V210" s="88">
        <v>138</v>
      </c>
      <c r="W210" s="88">
        <v>130</v>
      </c>
      <c r="X210" s="89">
        <v>123</v>
      </c>
      <c r="Z210" s="662"/>
      <c r="AA210" s="667"/>
      <c r="AB210" s="90" t="str">
        <f>+AB208</f>
        <v>48-XL</v>
      </c>
      <c r="AC210" s="87">
        <v>178</v>
      </c>
      <c r="AD210" s="88">
        <v>170</v>
      </c>
      <c r="AE210" s="88">
        <v>162</v>
      </c>
      <c r="AF210" s="88">
        <v>154</v>
      </c>
      <c r="AG210" s="88">
        <v>146</v>
      </c>
      <c r="AH210" s="88">
        <v>138</v>
      </c>
      <c r="AI210" s="88">
        <v>130</v>
      </c>
      <c r="AJ210" s="89">
        <v>123</v>
      </c>
      <c r="AL210" s="662"/>
      <c r="AM210" s="667"/>
      <c r="AN210" s="90" t="str">
        <f>+AN208</f>
        <v>48-XL</v>
      </c>
      <c r="AO210" s="87">
        <v>178</v>
      </c>
      <c r="AP210" s="88">
        <v>169</v>
      </c>
      <c r="AQ210" s="88">
        <v>161</v>
      </c>
      <c r="AR210" s="88">
        <v>152</v>
      </c>
      <c r="AS210" s="88">
        <v>144</v>
      </c>
      <c r="AT210" s="88">
        <v>135</v>
      </c>
      <c r="AU210" s="88">
        <v>127</v>
      </c>
      <c r="AV210" s="89">
        <v>119</v>
      </c>
    </row>
    <row r="211" spans="1:48">
      <c r="A211">
        <v>211</v>
      </c>
      <c r="B211" s="662"/>
      <c r="C211" s="664">
        <f>+C209+10</f>
        <v>120</v>
      </c>
      <c r="D211" s="78" t="s">
        <v>133</v>
      </c>
      <c r="E211" s="83">
        <v>185</v>
      </c>
      <c r="F211" s="84">
        <v>177</v>
      </c>
      <c r="G211" s="84">
        <v>170</v>
      </c>
      <c r="H211" s="84">
        <v>162</v>
      </c>
      <c r="I211" s="84">
        <v>155</v>
      </c>
      <c r="J211" s="84">
        <v>147</v>
      </c>
      <c r="K211" s="84">
        <v>140</v>
      </c>
      <c r="L211" s="85">
        <v>133</v>
      </c>
      <c r="N211" s="662"/>
      <c r="O211" s="664">
        <f>+O209+10</f>
        <v>120</v>
      </c>
      <c r="P211" s="78" t="s">
        <v>133</v>
      </c>
      <c r="Q211" s="83">
        <v>185</v>
      </c>
      <c r="R211" s="84">
        <v>177</v>
      </c>
      <c r="S211" s="84">
        <v>170</v>
      </c>
      <c r="T211" s="84">
        <v>162</v>
      </c>
      <c r="U211" s="84">
        <v>155</v>
      </c>
      <c r="V211" s="84">
        <v>147</v>
      </c>
      <c r="W211" s="84">
        <v>140</v>
      </c>
      <c r="X211" s="85">
        <v>133</v>
      </c>
      <c r="Z211" s="662"/>
      <c r="AA211" s="664">
        <f>+AA209+10</f>
        <v>120</v>
      </c>
      <c r="AB211" s="78" t="s">
        <v>133</v>
      </c>
      <c r="AC211" s="83">
        <v>185</v>
      </c>
      <c r="AD211" s="84">
        <v>177</v>
      </c>
      <c r="AE211" s="84">
        <v>170</v>
      </c>
      <c r="AF211" s="84">
        <v>162</v>
      </c>
      <c r="AG211" s="84">
        <v>155</v>
      </c>
      <c r="AH211" s="84">
        <v>147</v>
      </c>
      <c r="AI211" s="84">
        <v>140</v>
      </c>
      <c r="AJ211" s="85">
        <v>133</v>
      </c>
      <c r="AL211" s="662"/>
      <c r="AM211" s="664">
        <f>+AM209+10</f>
        <v>120</v>
      </c>
      <c r="AN211" s="78" t="s">
        <v>133</v>
      </c>
      <c r="AO211" s="83">
        <v>185</v>
      </c>
      <c r="AP211" s="84">
        <v>177</v>
      </c>
      <c r="AQ211" s="84">
        <v>170</v>
      </c>
      <c r="AR211" s="84">
        <v>162</v>
      </c>
      <c r="AS211" s="84">
        <v>155</v>
      </c>
      <c r="AT211" s="84">
        <v>147</v>
      </c>
      <c r="AU211" s="84">
        <v>140</v>
      </c>
      <c r="AV211" s="85">
        <v>133</v>
      </c>
    </row>
    <row r="212" spans="1:48" ht="15" thickBot="1">
      <c r="A212">
        <v>212</v>
      </c>
      <c r="B212" s="662"/>
      <c r="C212" s="665"/>
      <c r="D212" s="82" t="s">
        <v>136</v>
      </c>
      <c r="E212" s="83">
        <v>204</v>
      </c>
      <c r="F212" s="84">
        <v>195</v>
      </c>
      <c r="G212" s="84">
        <v>186</v>
      </c>
      <c r="H212" s="84">
        <v>178</v>
      </c>
      <c r="I212" s="84">
        <v>169</v>
      </c>
      <c r="J212" s="84">
        <v>161</v>
      </c>
      <c r="K212" s="84">
        <v>152</v>
      </c>
      <c r="L212" s="85">
        <v>144</v>
      </c>
      <c r="N212" s="662"/>
      <c r="O212" s="665"/>
      <c r="P212" s="82" t="s">
        <v>136</v>
      </c>
      <c r="Q212" s="83">
        <v>204</v>
      </c>
      <c r="R212" s="84">
        <v>195</v>
      </c>
      <c r="S212" s="84">
        <v>186</v>
      </c>
      <c r="T212" s="84">
        <v>178</v>
      </c>
      <c r="U212" s="84">
        <v>169</v>
      </c>
      <c r="V212" s="84">
        <v>161</v>
      </c>
      <c r="W212" s="84">
        <v>152</v>
      </c>
      <c r="X212" s="85">
        <v>144</v>
      </c>
      <c r="Z212" s="662"/>
      <c r="AA212" s="665"/>
      <c r="AB212" s="82" t="s">
        <v>136</v>
      </c>
      <c r="AC212" s="83">
        <v>204</v>
      </c>
      <c r="AD212" s="84">
        <v>195</v>
      </c>
      <c r="AE212" s="84">
        <v>186</v>
      </c>
      <c r="AF212" s="84">
        <v>178</v>
      </c>
      <c r="AG212" s="84">
        <v>169</v>
      </c>
      <c r="AH212" s="84">
        <v>161</v>
      </c>
      <c r="AI212" s="84">
        <v>152</v>
      </c>
      <c r="AJ212" s="85">
        <v>144</v>
      </c>
      <c r="AL212" s="662"/>
      <c r="AM212" s="665"/>
      <c r="AN212" s="82" t="s">
        <v>136</v>
      </c>
      <c r="AO212" s="83">
        <v>204</v>
      </c>
      <c r="AP212" s="84">
        <v>195</v>
      </c>
      <c r="AQ212" s="84">
        <v>186</v>
      </c>
      <c r="AR212" s="84">
        <v>178</v>
      </c>
      <c r="AS212" s="84">
        <v>169</v>
      </c>
      <c r="AT212" s="84">
        <v>161</v>
      </c>
      <c r="AU212" s="84">
        <v>152</v>
      </c>
      <c r="AV212" s="85">
        <v>144</v>
      </c>
    </row>
    <row r="213" spans="1:48">
      <c r="A213">
        <v>213</v>
      </c>
      <c r="B213" s="662"/>
      <c r="C213" s="666">
        <f>+C211+10</f>
        <v>130</v>
      </c>
      <c r="D213" s="86" t="str">
        <f>+D211</f>
        <v>48-X</v>
      </c>
      <c r="E213" s="87">
        <v>208</v>
      </c>
      <c r="F213" s="88">
        <v>199</v>
      </c>
      <c r="G213" s="88">
        <v>191</v>
      </c>
      <c r="H213" s="88">
        <v>183</v>
      </c>
      <c r="I213" s="88">
        <v>175</v>
      </c>
      <c r="J213" s="88">
        <v>167</v>
      </c>
      <c r="K213" s="88">
        <v>159</v>
      </c>
      <c r="L213" s="89">
        <v>151</v>
      </c>
      <c r="N213" s="662"/>
      <c r="O213" s="666">
        <f>+O211+10</f>
        <v>130</v>
      </c>
      <c r="P213" s="86" t="str">
        <f>+P211</f>
        <v>48-X</v>
      </c>
      <c r="Q213" s="87">
        <v>208</v>
      </c>
      <c r="R213" s="88">
        <v>199</v>
      </c>
      <c r="S213" s="88">
        <v>191</v>
      </c>
      <c r="T213" s="88">
        <v>183</v>
      </c>
      <c r="U213" s="88">
        <v>175</v>
      </c>
      <c r="V213" s="88">
        <v>167</v>
      </c>
      <c r="W213" s="88">
        <v>159</v>
      </c>
      <c r="X213" s="89">
        <v>151</v>
      </c>
      <c r="Z213" s="662"/>
      <c r="AA213" s="666">
        <f>+AA211+10</f>
        <v>130</v>
      </c>
      <c r="AB213" s="86" t="str">
        <f>+AB211</f>
        <v>48-X</v>
      </c>
      <c r="AC213" s="87">
        <v>208</v>
      </c>
      <c r="AD213" s="88">
        <v>199</v>
      </c>
      <c r="AE213" s="88">
        <v>191</v>
      </c>
      <c r="AF213" s="88">
        <v>183</v>
      </c>
      <c r="AG213" s="88">
        <v>175</v>
      </c>
      <c r="AH213" s="88">
        <v>167</v>
      </c>
      <c r="AI213" s="88">
        <v>159</v>
      </c>
      <c r="AJ213" s="89">
        <v>151</v>
      </c>
      <c r="AL213" s="662"/>
      <c r="AM213" s="666">
        <f>+AM211+10</f>
        <v>130</v>
      </c>
      <c r="AN213" s="86" t="str">
        <f>+AN211</f>
        <v>48-X</v>
      </c>
      <c r="AO213" s="87">
        <v>208</v>
      </c>
      <c r="AP213" s="88">
        <v>199</v>
      </c>
      <c r="AQ213" s="88">
        <v>191</v>
      </c>
      <c r="AR213" s="88">
        <v>183</v>
      </c>
      <c r="AS213" s="88">
        <v>175</v>
      </c>
      <c r="AT213" s="88">
        <v>167</v>
      </c>
      <c r="AU213" s="88">
        <v>159</v>
      </c>
      <c r="AV213" s="89">
        <v>151</v>
      </c>
    </row>
    <row r="214" spans="1:48" ht="15" thickBot="1">
      <c r="A214">
        <v>214</v>
      </c>
      <c r="B214" s="662"/>
      <c r="C214" s="667"/>
      <c r="D214" s="90" t="str">
        <f>+D212</f>
        <v>48-XL</v>
      </c>
      <c r="E214" s="87">
        <v>229</v>
      </c>
      <c r="F214" s="88">
        <v>220</v>
      </c>
      <c r="G214" s="88">
        <v>211</v>
      </c>
      <c r="H214" s="88">
        <v>202</v>
      </c>
      <c r="I214" s="88">
        <v>193</v>
      </c>
      <c r="J214" s="88">
        <v>184</v>
      </c>
      <c r="K214" s="88">
        <v>175</v>
      </c>
      <c r="L214" s="89">
        <v>166</v>
      </c>
      <c r="N214" s="662"/>
      <c r="O214" s="667"/>
      <c r="P214" s="90" t="str">
        <f>+P212</f>
        <v>48-XL</v>
      </c>
      <c r="Q214" s="87">
        <v>229</v>
      </c>
      <c r="R214" s="88">
        <v>220</v>
      </c>
      <c r="S214" s="88">
        <v>211</v>
      </c>
      <c r="T214" s="88">
        <v>202</v>
      </c>
      <c r="U214" s="88">
        <v>193</v>
      </c>
      <c r="V214" s="88">
        <v>184</v>
      </c>
      <c r="W214" s="88">
        <v>175</v>
      </c>
      <c r="X214" s="89">
        <v>166</v>
      </c>
      <c r="Z214" s="662"/>
      <c r="AA214" s="667"/>
      <c r="AB214" s="90" t="str">
        <f>+AB212</f>
        <v>48-XL</v>
      </c>
      <c r="AC214" s="87">
        <v>229</v>
      </c>
      <c r="AD214" s="88">
        <v>220</v>
      </c>
      <c r="AE214" s="88">
        <v>211</v>
      </c>
      <c r="AF214" s="88">
        <v>202</v>
      </c>
      <c r="AG214" s="88">
        <v>193</v>
      </c>
      <c r="AH214" s="88">
        <v>184</v>
      </c>
      <c r="AI214" s="88">
        <v>175</v>
      </c>
      <c r="AJ214" s="89">
        <v>166</v>
      </c>
      <c r="AL214" s="662"/>
      <c r="AM214" s="667"/>
      <c r="AN214" s="90" t="str">
        <f>+AN212</f>
        <v>48-XL</v>
      </c>
      <c r="AO214" s="87">
        <v>229</v>
      </c>
      <c r="AP214" s="88">
        <v>220</v>
      </c>
      <c r="AQ214" s="88">
        <v>211</v>
      </c>
      <c r="AR214" s="88">
        <v>202</v>
      </c>
      <c r="AS214" s="88">
        <v>193</v>
      </c>
      <c r="AT214" s="88">
        <v>184</v>
      </c>
      <c r="AU214" s="88">
        <v>175</v>
      </c>
      <c r="AV214" s="89">
        <v>166</v>
      </c>
    </row>
    <row r="215" spans="1:48">
      <c r="A215">
        <v>215</v>
      </c>
      <c r="B215" s="662"/>
      <c r="C215" s="664">
        <f>+C213+10</f>
        <v>140</v>
      </c>
      <c r="D215" s="78" t="s">
        <v>133</v>
      </c>
      <c r="E215" s="83">
        <v>229</v>
      </c>
      <c r="F215" s="84">
        <v>220</v>
      </c>
      <c r="G215" s="84">
        <v>212</v>
      </c>
      <c r="H215" s="84">
        <v>203</v>
      </c>
      <c r="I215" s="84">
        <v>195</v>
      </c>
      <c r="J215" s="84">
        <v>186</v>
      </c>
      <c r="K215" s="84">
        <v>178</v>
      </c>
      <c r="L215" s="85">
        <v>170</v>
      </c>
      <c r="N215" s="662"/>
      <c r="O215" s="664">
        <f>+O213+10</f>
        <v>140</v>
      </c>
      <c r="P215" s="78" t="s">
        <v>133</v>
      </c>
      <c r="Q215" s="83">
        <v>229</v>
      </c>
      <c r="R215" s="84">
        <v>220</v>
      </c>
      <c r="S215" s="84">
        <v>212</v>
      </c>
      <c r="T215" s="84">
        <v>203</v>
      </c>
      <c r="U215" s="84">
        <v>195</v>
      </c>
      <c r="V215" s="84">
        <v>186</v>
      </c>
      <c r="W215" s="84">
        <v>178</v>
      </c>
      <c r="X215" s="85">
        <v>170</v>
      </c>
      <c r="Z215" s="662"/>
      <c r="AA215" s="664">
        <f>+AA213+10</f>
        <v>140</v>
      </c>
      <c r="AB215" s="78" t="s">
        <v>133</v>
      </c>
      <c r="AC215" s="83">
        <v>229</v>
      </c>
      <c r="AD215" s="84">
        <v>220</v>
      </c>
      <c r="AE215" s="84">
        <v>212</v>
      </c>
      <c r="AF215" s="84">
        <v>203</v>
      </c>
      <c r="AG215" s="84">
        <v>195</v>
      </c>
      <c r="AH215" s="84">
        <v>186</v>
      </c>
      <c r="AI215" s="84">
        <v>178</v>
      </c>
      <c r="AJ215" s="85">
        <v>170</v>
      </c>
      <c r="AL215" s="662"/>
      <c r="AM215" s="664">
        <f>+AM213+10</f>
        <v>140</v>
      </c>
      <c r="AN215" s="78" t="s">
        <v>133</v>
      </c>
      <c r="AO215" s="83">
        <v>229</v>
      </c>
      <c r="AP215" s="84">
        <v>220</v>
      </c>
      <c r="AQ215" s="84">
        <v>212</v>
      </c>
      <c r="AR215" s="84">
        <v>203</v>
      </c>
      <c r="AS215" s="84">
        <v>195</v>
      </c>
      <c r="AT215" s="84">
        <v>186</v>
      </c>
      <c r="AU215" s="84">
        <v>178</v>
      </c>
      <c r="AV215" s="85">
        <v>170</v>
      </c>
    </row>
    <row r="216" spans="1:48" ht="15" thickBot="1">
      <c r="A216">
        <v>216</v>
      </c>
      <c r="B216" s="662"/>
      <c r="C216" s="665"/>
      <c r="D216" s="82" t="s">
        <v>136</v>
      </c>
      <c r="E216" s="83">
        <v>232</v>
      </c>
      <c r="F216" s="84">
        <v>225</v>
      </c>
      <c r="G216" s="84">
        <v>218</v>
      </c>
      <c r="H216" s="84">
        <v>212</v>
      </c>
      <c r="I216" s="84">
        <v>205</v>
      </c>
      <c r="J216" s="84">
        <v>199</v>
      </c>
      <c r="K216" s="84">
        <v>192</v>
      </c>
      <c r="L216" s="85">
        <v>186</v>
      </c>
      <c r="N216" s="662"/>
      <c r="O216" s="665"/>
      <c r="P216" s="82" t="s">
        <v>136</v>
      </c>
      <c r="Q216" s="83">
        <v>232</v>
      </c>
      <c r="R216" s="84">
        <v>225</v>
      </c>
      <c r="S216" s="84">
        <v>218</v>
      </c>
      <c r="T216" s="84">
        <v>212</v>
      </c>
      <c r="U216" s="84">
        <v>205</v>
      </c>
      <c r="V216" s="84">
        <v>199</v>
      </c>
      <c r="W216" s="84">
        <v>192</v>
      </c>
      <c r="X216" s="85">
        <v>186</v>
      </c>
      <c r="Z216" s="662"/>
      <c r="AA216" s="665"/>
      <c r="AB216" s="82" t="s">
        <v>136</v>
      </c>
      <c r="AC216" s="83">
        <v>232</v>
      </c>
      <c r="AD216" s="84">
        <v>225</v>
      </c>
      <c r="AE216" s="84">
        <v>218</v>
      </c>
      <c r="AF216" s="84">
        <v>212</v>
      </c>
      <c r="AG216" s="84">
        <v>205</v>
      </c>
      <c r="AH216" s="84">
        <v>199</v>
      </c>
      <c r="AI216" s="84">
        <v>192</v>
      </c>
      <c r="AJ216" s="85">
        <v>186</v>
      </c>
      <c r="AL216" s="662"/>
      <c r="AM216" s="665"/>
      <c r="AN216" s="82" t="s">
        <v>136</v>
      </c>
      <c r="AO216" s="83">
        <v>232</v>
      </c>
      <c r="AP216" s="84">
        <v>225</v>
      </c>
      <c r="AQ216" s="84">
        <v>218</v>
      </c>
      <c r="AR216" s="84">
        <v>212</v>
      </c>
      <c r="AS216" s="84">
        <v>205</v>
      </c>
      <c r="AT216" s="84">
        <v>199</v>
      </c>
      <c r="AU216" s="84">
        <v>192</v>
      </c>
      <c r="AV216" s="85">
        <v>186</v>
      </c>
    </row>
    <row r="217" spans="1:48">
      <c r="A217">
        <v>217</v>
      </c>
      <c r="B217" s="662"/>
      <c r="C217" s="666">
        <f>+C215+10</f>
        <v>150</v>
      </c>
      <c r="D217" s="86" t="str">
        <f>+D215</f>
        <v>48-X</v>
      </c>
      <c r="E217" s="87">
        <v>233</v>
      </c>
      <c r="F217" s="88">
        <v>226</v>
      </c>
      <c r="G217" s="88">
        <v>220</v>
      </c>
      <c r="H217" s="88">
        <v>213</v>
      </c>
      <c r="I217" s="88">
        <v>207</v>
      </c>
      <c r="J217" s="88">
        <v>200</v>
      </c>
      <c r="K217" s="88">
        <v>194</v>
      </c>
      <c r="L217" s="89">
        <v>188</v>
      </c>
      <c r="N217" s="662"/>
      <c r="O217" s="666">
        <f>+O215+10</f>
        <v>150</v>
      </c>
      <c r="P217" s="86" t="str">
        <f>+P215</f>
        <v>48-X</v>
      </c>
      <c r="Q217" s="87">
        <v>233</v>
      </c>
      <c r="R217" s="88">
        <v>226</v>
      </c>
      <c r="S217" s="88">
        <v>220</v>
      </c>
      <c r="T217" s="88">
        <v>213</v>
      </c>
      <c r="U217" s="88">
        <v>207</v>
      </c>
      <c r="V217" s="88">
        <v>200</v>
      </c>
      <c r="W217" s="88">
        <v>194</v>
      </c>
      <c r="X217" s="89">
        <v>188</v>
      </c>
      <c r="Z217" s="662"/>
      <c r="AA217" s="666">
        <f>+AA215+10</f>
        <v>150</v>
      </c>
      <c r="AB217" s="86" t="str">
        <f>+AB215</f>
        <v>48-X</v>
      </c>
      <c r="AC217" s="87">
        <v>233</v>
      </c>
      <c r="AD217" s="88">
        <v>226</v>
      </c>
      <c r="AE217" s="88">
        <v>220</v>
      </c>
      <c r="AF217" s="88">
        <v>213</v>
      </c>
      <c r="AG217" s="88">
        <v>207</v>
      </c>
      <c r="AH217" s="88">
        <v>200</v>
      </c>
      <c r="AI217" s="88">
        <v>194</v>
      </c>
      <c r="AJ217" s="89">
        <v>188</v>
      </c>
      <c r="AL217" s="662"/>
      <c r="AM217" s="666">
        <f>+AM215+10</f>
        <v>150</v>
      </c>
      <c r="AN217" s="86" t="str">
        <f>+AN215</f>
        <v>48-X</v>
      </c>
      <c r="AO217" s="87">
        <v>233</v>
      </c>
      <c r="AP217" s="88">
        <v>226</v>
      </c>
      <c r="AQ217" s="88">
        <v>220</v>
      </c>
      <c r="AR217" s="88">
        <v>213</v>
      </c>
      <c r="AS217" s="88">
        <v>207</v>
      </c>
      <c r="AT217" s="88">
        <v>200</v>
      </c>
      <c r="AU217" s="88">
        <v>194</v>
      </c>
      <c r="AV217" s="89">
        <v>188</v>
      </c>
    </row>
    <row r="218" spans="1:48" ht="15" thickBot="1">
      <c r="A218">
        <v>218</v>
      </c>
      <c r="B218" s="662"/>
      <c r="C218" s="667"/>
      <c r="D218" s="90" t="str">
        <f>+D216</f>
        <v>48-XL</v>
      </c>
      <c r="E218" s="87">
        <v>233</v>
      </c>
      <c r="F218" s="88">
        <v>229</v>
      </c>
      <c r="G218" s="88">
        <v>225</v>
      </c>
      <c r="H218" s="88">
        <v>221</v>
      </c>
      <c r="I218" s="88">
        <v>218</v>
      </c>
      <c r="J218" s="88">
        <v>214</v>
      </c>
      <c r="K218" s="88">
        <v>210</v>
      </c>
      <c r="L218" s="89">
        <v>207</v>
      </c>
      <c r="N218" s="662"/>
      <c r="O218" s="667"/>
      <c r="P218" s="90" t="str">
        <f>+P216</f>
        <v>48-XL</v>
      </c>
      <c r="Q218" s="87">
        <v>233</v>
      </c>
      <c r="R218" s="88">
        <v>229</v>
      </c>
      <c r="S218" s="88">
        <v>225</v>
      </c>
      <c r="T218" s="88">
        <v>221</v>
      </c>
      <c r="U218" s="88">
        <v>218</v>
      </c>
      <c r="V218" s="88">
        <v>214</v>
      </c>
      <c r="W218" s="88">
        <v>210</v>
      </c>
      <c r="X218" s="89">
        <v>207</v>
      </c>
      <c r="Z218" s="662"/>
      <c r="AA218" s="667"/>
      <c r="AB218" s="90" t="str">
        <f>+AB216</f>
        <v>48-XL</v>
      </c>
      <c r="AC218" s="87">
        <v>233</v>
      </c>
      <c r="AD218" s="88">
        <v>229</v>
      </c>
      <c r="AE218" s="88">
        <v>225</v>
      </c>
      <c r="AF218" s="88">
        <v>221</v>
      </c>
      <c r="AG218" s="88">
        <v>218</v>
      </c>
      <c r="AH218" s="88">
        <v>214</v>
      </c>
      <c r="AI218" s="88">
        <v>210</v>
      </c>
      <c r="AJ218" s="89">
        <v>207</v>
      </c>
      <c r="AL218" s="662"/>
      <c r="AM218" s="667"/>
      <c r="AN218" s="90" t="str">
        <f>+AN216</f>
        <v>48-XL</v>
      </c>
      <c r="AO218" s="87">
        <v>233</v>
      </c>
      <c r="AP218" s="88">
        <v>229</v>
      </c>
      <c r="AQ218" s="88">
        <v>225</v>
      </c>
      <c r="AR218" s="88">
        <v>221</v>
      </c>
      <c r="AS218" s="88">
        <v>218</v>
      </c>
      <c r="AT218" s="88">
        <v>214</v>
      </c>
      <c r="AU218" s="88">
        <v>210</v>
      </c>
      <c r="AV218" s="89">
        <v>207</v>
      </c>
    </row>
    <row r="219" spans="1:48">
      <c r="A219">
        <v>219</v>
      </c>
      <c r="B219" s="662"/>
      <c r="C219" s="664">
        <f>+C217+10</f>
        <v>160</v>
      </c>
      <c r="D219" s="78" t="s">
        <v>133</v>
      </c>
      <c r="E219" s="83">
        <v>236</v>
      </c>
      <c r="F219" s="84">
        <v>231</v>
      </c>
      <c r="G219" s="84">
        <v>227</v>
      </c>
      <c r="H219" s="84">
        <v>223</v>
      </c>
      <c r="I219" s="84">
        <v>218</v>
      </c>
      <c r="J219" s="84">
        <v>214</v>
      </c>
      <c r="K219" s="84">
        <v>210</v>
      </c>
      <c r="L219" s="85">
        <v>206</v>
      </c>
      <c r="N219" s="662"/>
      <c r="O219" s="664">
        <f>+O217+10</f>
        <v>160</v>
      </c>
      <c r="P219" s="78" t="s">
        <v>133</v>
      </c>
      <c r="Q219" s="83">
        <v>236</v>
      </c>
      <c r="R219" s="84">
        <v>231</v>
      </c>
      <c r="S219" s="84">
        <v>227</v>
      </c>
      <c r="T219" s="84">
        <v>223</v>
      </c>
      <c r="U219" s="84">
        <v>218</v>
      </c>
      <c r="V219" s="84">
        <v>214</v>
      </c>
      <c r="W219" s="84">
        <v>210</v>
      </c>
      <c r="X219" s="85">
        <v>206</v>
      </c>
      <c r="Z219" s="662"/>
      <c r="AA219" s="664">
        <f>+AA217+10</f>
        <v>160</v>
      </c>
      <c r="AB219" s="78" t="s">
        <v>133</v>
      </c>
      <c r="AC219" s="83">
        <v>236</v>
      </c>
      <c r="AD219" s="84">
        <v>231</v>
      </c>
      <c r="AE219" s="84">
        <v>227</v>
      </c>
      <c r="AF219" s="84">
        <v>223</v>
      </c>
      <c r="AG219" s="84">
        <v>218</v>
      </c>
      <c r="AH219" s="84">
        <v>214</v>
      </c>
      <c r="AI219" s="84">
        <v>210</v>
      </c>
      <c r="AJ219" s="85">
        <v>206</v>
      </c>
      <c r="AL219" s="662"/>
      <c r="AM219" s="664">
        <f>+AM217+10</f>
        <v>160</v>
      </c>
      <c r="AN219" s="78" t="s">
        <v>133</v>
      </c>
      <c r="AO219" s="83">
        <v>236</v>
      </c>
      <c r="AP219" s="84">
        <v>231</v>
      </c>
      <c r="AQ219" s="84">
        <v>227</v>
      </c>
      <c r="AR219" s="84">
        <v>223</v>
      </c>
      <c r="AS219" s="84">
        <v>218</v>
      </c>
      <c r="AT219" s="84">
        <v>214</v>
      </c>
      <c r="AU219" s="84">
        <v>210</v>
      </c>
      <c r="AV219" s="85">
        <v>206</v>
      </c>
    </row>
    <row r="220" spans="1:48" ht="15" thickBot="1">
      <c r="A220">
        <v>220</v>
      </c>
      <c r="B220" s="662"/>
      <c r="C220" s="665"/>
      <c r="D220" s="82" t="s">
        <v>136</v>
      </c>
      <c r="E220" s="83">
        <v>236</v>
      </c>
      <c r="F220" s="84">
        <v>234</v>
      </c>
      <c r="G220" s="84">
        <v>233</v>
      </c>
      <c r="H220" s="84">
        <v>232</v>
      </c>
      <c r="I220" s="84">
        <v>230</v>
      </c>
      <c r="J220" s="84">
        <v>229</v>
      </c>
      <c r="K220" s="84">
        <v>228</v>
      </c>
      <c r="L220" s="85">
        <v>227</v>
      </c>
      <c r="N220" s="662"/>
      <c r="O220" s="665"/>
      <c r="P220" s="82" t="s">
        <v>136</v>
      </c>
      <c r="Q220" s="83">
        <v>236</v>
      </c>
      <c r="R220" s="84">
        <v>234</v>
      </c>
      <c r="S220" s="84">
        <v>233</v>
      </c>
      <c r="T220" s="84">
        <v>232</v>
      </c>
      <c r="U220" s="84">
        <v>230</v>
      </c>
      <c r="V220" s="84">
        <v>229</v>
      </c>
      <c r="W220" s="84">
        <v>228</v>
      </c>
      <c r="X220" s="85">
        <v>227</v>
      </c>
      <c r="Z220" s="662"/>
      <c r="AA220" s="665"/>
      <c r="AB220" s="82" t="s">
        <v>136</v>
      </c>
      <c r="AC220" s="83">
        <v>236</v>
      </c>
      <c r="AD220" s="84">
        <v>234</v>
      </c>
      <c r="AE220" s="84">
        <v>233</v>
      </c>
      <c r="AF220" s="84">
        <v>232</v>
      </c>
      <c r="AG220" s="84">
        <v>230</v>
      </c>
      <c r="AH220" s="84">
        <v>229</v>
      </c>
      <c r="AI220" s="84">
        <v>228</v>
      </c>
      <c r="AJ220" s="85">
        <v>227</v>
      </c>
      <c r="AL220" s="662"/>
      <c r="AM220" s="665"/>
      <c r="AN220" s="82" t="s">
        <v>136</v>
      </c>
      <c r="AO220" s="83">
        <v>236</v>
      </c>
      <c r="AP220" s="84">
        <v>234</v>
      </c>
      <c r="AQ220" s="84">
        <v>233</v>
      </c>
      <c r="AR220" s="84">
        <v>232</v>
      </c>
      <c r="AS220" s="84">
        <v>230</v>
      </c>
      <c r="AT220" s="84">
        <v>229</v>
      </c>
      <c r="AU220" s="84">
        <v>228</v>
      </c>
      <c r="AV220" s="85">
        <v>227</v>
      </c>
    </row>
    <row r="221" spans="1:48">
      <c r="A221">
        <v>221</v>
      </c>
      <c r="B221" s="662"/>
      <c r="C221" s="666">
        <f>+C219+10</f>
        <v>170</v>
      </c>
      <c r="D221" s="86" t="str">
        <f>+D219</f>
        <v>48-X</v>
      </c>
      <c r="E221" s="87">
        <v>237</v>
      </c>
      <c r="F221" s="88">
        <v>235</v>
      </c>
      <c r="G221" s="88">
        <v>233</v>
      </c>
      <c r="H221" s="88">
        <v>232</v>
      </c>
      <c r="I221" s="88">
        <v>230</v>
      </c>
      <c r="J221" s="88">
        <v>229</v>
      </c>
      <c r="K221" s="88">
        <v>227</v>
      </c>
      <c r="L221" s="89">
        <v>226</v>
      </c>
      <c r="N221" s="662"/>
      <c r="O221" s="666">
        <f>+O219+10</f>
        <v>170</v>
      </c>
      <c r="P221" s="86" t="str">
        <f>+P219</f>
        <v>48-X</v>
      </c>
      <c r="Q221" s="87">
        <v>237</v>
      </c>
      <c r="R221" s="88">
        <v>235</v>
      </c>
      <c r="S221" s="88">
        <v>233</v>
      </c>
      <c r="T221" s="88">
        <v>232</v>
      </c>
      <c r="U221" s="88">
        <v>230</v>
      </c>
      <c r="V221" s="88">
        <v>229</v>
      </c>
      <c r="W221" s="88">
        <v>227</v>
      </c>
      <c r="X221" s="89">
        <v>226</v>
      </c>
      <c r="Z221" s="662"/>
      <c r="AA221" s="666">
        <f>+AA219+10</f>
        <v>170</v>
      </c>
      <c r="AB221" s="86" t="str">
        <f>+AB219</f>
        <v>48-X</v>
      </c>
      <c r="AC221" s="87">
        <v>237</v>
      </c>
      <c r="AD221" s="88">
        <v>235</v>
      </c>
      <c r="AE221" s="88">
        <v>233</v>
      </c>
      <c r="AF221" s="88">
        <v>232</v>
      </c>
      <c r="AG221" s="88">
        <v>230</v>
      </c>
      <c r="AH221" s="88">
        <v>229</v>
      </c>
      <c r="AI221" s="88">
        <v>227</v>
      </c>
      <c r="AJ221" s="89">
        <v>226</v>
      </c>
      <c r="AL221" s="662"/>
      <c r="AM221" s="666">
        <f>+AM219+10</f>
        <v>170</v>
      </c>
      <c r="AN221" s="86" t="str">
        <f>+AN219</f>
        <v>48-X</v>
      </c>
      <c r="AO221" s="87">
        <v>237</v>
      </c>
      <c r="AP221" s="88">
        <v>235</v>
      </c>
      <c r="AQ221" s="88">
        <v>233</v>
      </c>
      <c r="AR221" s="88">
        <v>232</v>
      </c>
      <c r="AS221" s="88">
        <v>230</v>
      </c>
      <c r="AT221" s="88">
        <v>229</v>
      </c>
      <c r="AU221" s="88">
        <v>227</v>
      </c>
      <c r="AV221" s="89">
        <v>226</v>
      </c>
    </row>
    <row r="222" spans="1:48" ht="15" thickBot="1">
      <c r="A222">
        <v>222</v>
      </c>
      <c r="B222" s="662"/>
      <c r="C222" s="667"/>
      <c r="D222" s="90" t="str">
        <f>+D220</f>
        <v>48-XL</v>
      </c>
      <c r="E222" s="87">
        <v>237</v>
      </c>
      <c r="F222" s="88">
        <v>236</v>
      </c>
      <c r="G222" s="88">
        <v>235</v>
      </c>
      <c r="H222" s="88">
        <v>234</v>
      </c>
      <c r="I222" s="88">
        <v>233</v>
      </c>
      <c r="J222" s="88">
        <v>232</v>
      </c>
      <c r="K222" s="88">
        <v>231</v>
      </c>
      <c r="L222" s="89">
        <v>230</v>
      </c>
      <c r="N222" s="662"/>
      <c r="O222" s="667"/>
      <c r="P222" s="90" t="str">
        <f>+P220</f>
        <v>48-XL</v>
      </c>
      <c r="Q222" s="87">
        <v>237</v>
      </c>
      <c r="R222" s="88">
        <v>236</v>
      </c>
      <c r="S222" s="88">
        <v>235</v>
      </c>
      <c r="T222" s="88">
        <v>234</v>
      </c>
      <c r="U222" s="88">
        <v>233</v>
      </c>
      <c r="V222" s="88">
        <v>232</v>
      </c>
      <c r="W222" s="88">
        <v>231</v>
      </c>
      <c r="X222" s="89">
        <v>230</v>
      </c>
      <c r="Z222" s="662"/>
      <c r="AA222" s="667"/>
      <c r="AB222" s="90" t="str">
        <f>+AB220</f>
        <v>48-XL</v>
      </c>
      <c r="AC222" s="87">
        <v>237</v>
      </c>
      <c r="AD222" s="88">
        <v>236</v>
      </c>
      <c r="AE222" s="88">
        <v>235</v>
      </c>
      <c r="AF222" s="88">
        <v>234</v>
      </c>
      <c r="AG222" s="88">
        <v>233</v>
      </c>
      <c r="AH222" s="88">
        <v>232</v>
      </c>
      <c r="AI222" s="88">
        <v>231</v>
      </c>
      <c r="AJ222" s="89">
        <v>230</v>
      </c>
      <c r="AL222" s="662"/>
      <c r="AM222" s="667"/>
      <c r="AN222" s="90" t="str">
        <f>+AN220</f>
        <v>48-XL</v>
      </c>
      <c r="AO222" s="87">
        <v>237</v>
      </c>
      <c r="AP222" s="88">
        <v>236</v>
      </c>
      <c r="AQ222" s="88">
        <v>235</v>
      </c>
      <c r="AR222" s="88">
        <v>234</v>
      </c>
      <c r="AS222" s="88">
        <v>233</v>
      </c>
      <c r="AT222" s="88">
        <v>232</v>
      </c>
      <c r="AU222" s="88">
        <v>231</v>
      </c>
      <c r="AV222" s="89">
        <v>230</v>
      </c>
    </row>
    <row r="223" spans="1:48">
      <c r="A223">
        <v>223</v>
      </c>
      <c r="B223" s="662"/>
      <c r="C223" s="664">
        <f>+C221+10</f>
        <v>180</v>
      </c>
      <c r="D223" s="78" t="s">
        <v>133</v>
      </c>
      <c r="E223" s="83">
        <v>238</v>
      </c>
      <c r="F223" s="84">
        <v>237</v>
      </c>
      <c r="G223" s="84">
        <v>236</v>
      </c>
      <c r="H223" s="84">
        <v>235</v>
      </c>
      <c r="I223" s="84">
        <v>235</v>
      </c>
      <c r="J223" s="84">
        <v>234</v>
      </c>
      <c r="K223" s="84">
        <v>233</v>
      </c>
      <c r="L223" s="85">
        <v>233</v>
      </c>
      <c r="N223" s="662"/>
      <c r="O223" s="664">
        <f>+O221+10</f>
        <v>180</v>
      </c>
      <c r="P223" s="78" t="s">
        <v>133</v>
      </c>
      <c r="Q223" s="83">
        <v>238</v>
      </c>
      <c r="R223" s="84">
        <v>237</v>
      </c>
      <c r="S223" s="84">
        <v>236</v>
      </c>
      <c r="T223" s="84">
        <v>235</v>
      </c>
      <c r="U223" s="84">
        <v>235</v>
      </c>
      <c r="V223" s="84">
        <v>234</v>
      </c>
      <c r="W223" s="84">
        <v>233</v>
      </c>
      <c r="X223" s="85">
        <v>233</v>
      </c>
      <c r="Z223" s="662"/>
      <c r="AA223" s="664">
        <f>+AA221+10</f>
        <v>180</v>
      </c>
      <c r="AB223" s="78" t="s">
        <v>133</v>
      </c>
      <c r="AC223" s="83">
        <v>238</v>
      </c>
      <c r="AD223" s="84">
        <v>237</v>
      </c>
      <c r="AE223" s="84">
        <v>236</v>
      </c>
      <c r="AF223" s="84">
        <v>235</v>
      </c>
      <c r="AG223" s="84">
        <v>235</v>
      </c>
      <c r="AH223" s="84">
        <v>234</v>
      </c>
      <c r="AI223" s="84">
        <v>233</v>
      </c>
      <c r="AJ223" s="85">
        <v>233</v>
      </c>
      <c r="AL223" s="662"/>
      <c r="AM223" s="664">
        <f>+AM221+10</f>
        <v>180</v>
      </c>
      <c r="AN223" s="78" t="s">
        <v>133</v>
      </c>
      <c r="AO223" s="83">
        <v>238</v>
      </c>
      <c r="AP223" s="84">
        <v>237</v>
      </c>
      <c r="AQ223" s="84">
        <v>236</v>
      </c>
      <c r="AR223" s="84">
        <v>235</v>
      </c>
      <c r="AS223" s="84">
        <v>235</v>
      </c>
      <c r="AT223" s="84">
        <v>234</v>
      </c>
      <c r="AU223" s="84">
        <v>233</v>
      </c>
      <c r="AV223" s="85">
        <v>233</v>
      </c>
    </row>
    <row r="224" spans="1:48" ht="15" thickBot="1">
      <c r="A224">
        <v>224</v>
      </c>
      <c r="B224" s="662"/>
      <c r="C224" s="665"/>
      <c r="D224" s="82" t="s">
        <v>136</v>
      </c>
      <c r="E224" s="83">
        <v>238</v>
      </c>
      <c r="F224" s="84">
        <v>237</v>
      </c>
      <c r="G224" s="84">
        <v>236</v>
      </c>
      <c r="H224" s="84">
        <v>235</v>
      </c>
      <c r="I224" s="84">
        <v>235</v>
      </c>
      <c r="J224" s="84">
        <v>234</v>
      </c>
      <c r="K224" s="84">
        <v>233</v>
      </c>
      <c r="L224" s="85">
        <v>233</v>
      </c>
      <c r="N224" s="662"/>
      <c r="O224" s="665"/>
      <c r="P224" s="82" t="s">
        <v>136</v>
      </c>
      <c r="Q224" s="83">
        <v>238</v>
      </c>
      <c r="R224" s="84">
        <v>237</v>
      </c>
      <c r="S224" s="84">
        <v>236</v>
      </c>
      <c r="T224" s="84">
        <v>235</v>
      </c>
      <c r="U224" s="84">
        <v>235</v>
      </c>
      <c r="V224" s="84">
        <v>234</v>
      </c>
      <c r="W224" s="84">
        <v>233</v>
      </c>
      <c r="X224" s="85">
        <v>233</v>
      </c>
      <c r="Z224" s="662"/>
      <c r="AA224" s="665"/>
      <c r="AB224" s="82" t="s">
        <v>136</v>
      </c>
      <c r="AC224" s="83">
        <v>238</v>
      </c>
      <c r="AD224" s="84">
        <v>237</v>
      </c>
      <c r="AE224" s="84">
        <v>236</v>
      </c>
      <c r="AF224" s="84">
        <v>235</v>
      </c>
      <c r="AG224" s="84">
        <v>235</v>
      </c>
      <c r="AH224" s="84">
        <v>234</v>
      </c>
      <c r="AI224" s="84">
        <v>233</v>
      </c>
      <c r="AJ224" s="85">
        <v>233</v>
      </c>
      <c r="AL224" s="662"/>
      <c r="AM224" s="665"/>
      <c r="AN224" s="82" t="s">
        <v>136</v>
      </c>
      <c r="AO224" s="83">
        <v>238</v>
      </c>
      <c r="AP224" s="84">
        <v>237</v>
      </c>
      <c r="AQ224" s="84">
        <v>236</v>
      </c>
      <c r="AR224" s="84">
        <v>235</v>
      </c>
      <c r="AS224" s="84">
        <v>235</v>
      </c>
      <c r="AT224" s="84">
        <v>234</v>
      </c>
      <c r="AU224" s="84">
        <v>233</v>
      </c>
      <c r="AV224" s="85">
        <v>233</v>
      </c>
    </row>
    <row r="225" spans="1:48">
      <c r="A225">
        <v>225</v>
      </c>
      <c r="B225" s="662"/>
      <c r="C225" s="666">
        <f>+C223+10</f>
        <v>190</v>
      </c>
      <c r="D225" s="86" t="str">
        <f>+D223</f>
        <v>48-X</v>
      </c>
      <c r="E225" s="87">
        <v>240</v>
      </c>
      <c r="F225" s="88">
        <v>239</v>
      </c>
      <c r="G225" s="88">
        <v>238</v>
      </c>
      <c r="H225" s="88">
        <v>237</v>
      </c>
      <c r="I225" s="88">
        <v>236</v>
      </c>
      <c r="J225" s="88">
        <v>235</v>
      </c>
      <c r="K225" s="88">
        <v>234</v>
      </c>
      <c r="L225" s="89">
        <v>234</v>
      </c>
      <c r="N225" s="662"/>
      <c r="O225" s="666">
        <f>+O223+10</f>
        <v>190</v>
      </c>
      <c r="P225" s="86" t="str">
        <f>+P223</f>
        <v>48-X</v>
      </c>
      <c r="Q225" s="87">
        <v>240</v>
      </c>
      <c r="R225" s="88">
        <v>239</v>
      </c>
      <c r="S225" s="88">
        <v>238</v>
      </c>
      <c r="T225" s="88">
        <v>237</v>
      </c>
      <c r="U225" s="88">
        <v>236</v>
      </c>
      <c r="V225" s="88">
        <v>235</v>
      </c>
      <c r="W225" s="88">
        <v>234</v>
      </c>
      <c r="X225" s="89">
        <v>234</v>
      </c>
      <c r="Z225" s="662"/>
      <c r="AA225" s="666">
        <f>+AA223+10</f>
        <v>190</v>
      </c>
      <c r="AB225" s="86" t="str">
        <f>+AB223</f>
        <v>48-X</v>
      </c>
      <c r="AC225" s="87">
        <v>240</v>
      </c>
      <c r="AD225" s="88">
        <v>239</v>
      </c>
      <c r="AE225" s="88">
        <v>238</v>
      </c>
      <c r="AF225" s="88">
        <v>237</v>
      </c>
      <c r="AG225" s="88">
        <v>236</v>
      </c>
      <c r="AH225" s="88">
        <v>235</v>
      </c>
      <c r="AI225" s="88">
        <v>234</v>
      </c>
      <c r="AJ225" s="89">
        <v>234</v>
      </c>
      <c r="AL225" s="662"/>
      <c r="AM225" s="666">
        <f>+AM223+10</f>
        <v>190</v>
      </c>
      <c r="AN225" s="86" t="str">
        <f>+AN223</f>
        <v>48-X</v>
      </c>
      <c r="AO225" s="87">
        <v>240</v>
      </c>
      <c r="AP225" s="88">
        <v>239</v>
      </c>
      <c r="AQ225" s="88">
        <v>238</v>
      </c>
      <c r="AR225" s="88">
        <v>237</v>
      </c>
      <c r="AS225" s="88">
        <v>236</v>
      </c>
      <c r="AT225" s="88">
        <v>235</v>
      </c>
      <c r="AU225" s="88">
        <v>234</v>
      </c>
      <c r="AV225" s="89">
        <v>234</v>
      </c>
    </row>
    <row r="226" spans="1:48" ht="15" thickBot="1">
      <c r="A226">
        <v>226</v>
      </c>
      <c r="B226" s="662"/>
      <c r="C226" s="667"/>
      <c r="D226" s="90" t="str">
        <f>+D224</f>
        <v>48-XL</v>
      </c>
      <c r="E226" s="87">
        <v>240</v>
      </c>
      <c r="F226" s="88">
        <v>239</v>
      </c>
      <c r="G226" s="88">
        <v>238</v>
      </c>
      <c r="H226" s="88">
        <v>237</v>
      </c>
      <c r="I226" s="88">
        <v>236</v>
      </c>
      <c r="J226" s="88">
        <v>235</v>
      </c>
      <c r="K226" s="88">
        <v>234</v>
      </c>
      <c r="L226" s="89">
        <v>234</v>
      </c>
      <c r="N226" s="662"/>
      <c r="O226" s="667"/>
      <c r="P226" s="90" t="str">
        <f>+P224</f>
        <v>48-XL</v>
      </c>
      <c r="Q226" s="87">
        <v>240</v>
      </c>
      <c r="R226" s="88">
        <v>239</v>
      </c>
      <c r="S226" s="88">
        <v>238</v>
      </c>
      <c r="T226" s="88">
        <v>237</v>
      </c>
      <c r="U226" s="88">
        <v>236</v>
      </c>
      <c r="V226" s="88">
        <v>235</v>
      </c>
      <c r="W226" s="88">
        <v>234</v>
      </c>
      <c r="X226" s="89">
        <v>234</v>
      </c>
      <c r="Z226" s="662"/>
      <c r="AA226" s="667"/>
      <c r="AB226" s="90" t="str">
        <f>+AB224</f>
        <v>48-XL</v>
      </c>
      <c r="AC226" s="87">
        <v>240</v>
      </c>
      <c r="AD226" s="88">
        <v>239</v>
      </c>
      <c r="AE226" s="88">
        <v>238</v>
      </c>
      <c r="AF226" s="88">
        <v>237</v>
      </c>
      <c r="AG226" s="88">
        <v>236</v>
      </c>
      <c r="AH226" s="88">
        <v>235</v>
      </c>
      <c r="AI226" s="88">
        <v>234</v>
      </c>
      <c r="AJ226" s="89">
        <v>234</v>
      </c>
      <c r="AL226" s="662"/>
      <c r="AM226" s="667"/>
      <c r="AN226" s="90" t="str">
        <f>+AN224</f>
        <v>48-XL</v>
      </c>
      <c r="AO226" s="87">
        <v>240</v>
      </c>
      <c r="AP226" s="88">
        <v>239</v>
      </c>
      <c r="AQ226" s="88">
        <v>238</v>
      </c>
      <c r="AR226" s="88">
        <v>237</v>
      </c>
      <c r="AS226" s="88">
        <v>236</v>
      </c>
      <c r="AT226" s="88">
        <v>235</v>
      </c>
      <c r="AU226" s="88">
        <v>234</v>
      </c>
      <c r="AV226" s="89">
        <v>234</v>
      </c>
    </row>
    <row r="227" spans="1:48">
      <c r="A227">
        <v>227</v>
      </c>
      <c r="B227" s="662"/>
      <c r="C227" s="664">
        <f>+C225+10</f>
        <v>200</v>
      </c>
      <c r="D227" s="78" t="s">
        <v>133</v>
      </c>
      <c r="E227" s="194"/>
      <c r="F227" s="193"/>
      <c r="G227" s="84">
        <v>239</v>
      </c>
      <c r="H227" s="84">
        <v>238</v>
      </c>
      <c r="I227" s="84">
        <v>237</v>
      </c>
      <c r="J227" s="84">
        <v>236</v>
      </c>
      <c r="K227" s="84">
        <v>235</v>
      </c>
      <c r="L227" s="85">
        <v>234</v>
      </c>
      <c r="N227" s="662"/>
      <c r="O227" s="664">
        <f>+O225+10</f>
        <v>200</v>
      </c>
      <c r="P227" s="78" t="s">
        <v>133</v>
      </c>
      <c r="Q227" s="194"/>
      <c r="R227" s="193"/>
      <c r="S227" s="84">
        <v>239</v>
      </c>
      <c r="T227" s="84">
        <v>238</v>
      </c>
      <c r="U227" s="84">
        <v>237</v>
      </c>
      <c r="V227" s="84">
        <v>236</v>
      </c>
      <c r="W227" s="84">
        <v>235</v>
      </c>
      <c r="X227" s="85">
        <v>234</v>
      </c>
      <c r="Z227" s="662"/>
      <c r="AA227" s="664">
        <f>+AA225+10</f>
        <v>200</v>
      </c>
      <c r="AB227" s="78" t="s">
        <v>133</v>
      </c>
      <c r="AC227" s="194"/>
      <c r="AD227" s="193"/>
      <c r="AE227" s="84">
        <v>239</v>
      </c>
      <c r="AF227" s="84">
        <v>238</v>
      </c>
      <c r="AG227" s="84">
        <v>237</v>
      </c>
      <c r="AH227" s="84">
        <v>236</v>
      </c>
      <c r="AI227" s="84">
        <v>235</v>
      </c>
      <c r="AJ227" s="85">
        <v>234</v>
      </c>
      <c r="AL227" s="662"/>
      <c r="AM227" s="664">
        <f>+AM225+10</f>
        <v>200</v>
      </c>
      <c r="AN227" s="78" t="s">
        <v>133</v>
      </c>
      <c r="AO227" s="194"/>
      <c r="AP227" s="193"/>
      <c r="AQ227" s="84">
        <v>239</v>
      </c>
      <c r="AR227" s="84">
        <v>238</v>
      </c>
      <c r="AS227" s="84">
        <v>237</v>
      </c>
      <c r="AT227" s="84">
        <v>236</v>
      </c>
      <c r="AU227" s="84">
        <v>235</v>
      </c>
      <c r="AV227" s="85">
        <v>234</v>
      </c>
    </row>
    <row r="228" spans="1:48" ht="15" thickBot="1">
      <c r="A228">
        <v>228</v>
      </c>
      <c r="B228" s="663"/>
      <c r="C228" s="665"/>
      <c r="D228" s="82" t="s">
        <v>136</v>
      </c>
      <c r="E228" s="192"/>
      <c r="F228" s="191"/>
      <c r="G228" s="186">
        <v>239</v>
      </c>
      <c r="H228" s="186">
        <v>238</v>
      </c>
      <c r="I228" s="186">
        <v>237</v>
      </c>
      <c r="J228" s="186">
        <v>236</v>
      </c>
      <c r="K228" s="186">
        <v>235</v>
      </c>
      <c r="L228" s="185">
        <v>234</v>
      </c>
      <c r="N228" s="663"/>
      <c r="O228" s="665"/>
      <c r="P228" s="82" t="s">
        <v>136</v>
      </c>
      <c r="Q228" s="192"/>
      <c r="R228" s="191"/>
      <c r="S228" s="186">
        <v>239</v>
      </c>
      <c r="T228" s="186">
        <v>238</v>
      </c>
      <c r="U228" s="186">
        <v>237</v>
      </c>
      <c r="V228" s="186">
        <v>236</v>
      </c>
      <c r="W228" s="186">
        <v>235</v>
      </c>
      <c r="X228" s="185">
        <v>234</v>
      </c>
      <c r="Z228" s="663"/>
      <c r="AA228" s="665"/>
      <c r="AB228" s="82" t="s">
        <v>136</v>
      </c>
      <c r="AC228" s="192"/>
      <c r="AD228" s="191"/>
      <c r="AE228" s="186">
        <v>239</v>
      </c>
      <c r="AF228" s="186">
        <v>238</v>
      </c>
      <c r="AG228" s="186">
        <v>237</v>
      </c>
      <c r="AH228" s="186">
        <v>236</v>
      </c>
      <c r="AI228" s="186">
        <v>235</v>
      </c>
      <c r="AJ228" s="185">
        <v>234</v>
      </c>
      <c r="AL228" s="663"/>
      <c r="AM228" s="665"/>
      <c r="AN228" s="82" t="s">
        <v>136</v>
      </c>
      <c r="AO228" s="192"/>
      <c r="AP228" s="191"/>
      <c r="AQ228" s="186">
        <v>238</v>
      </c>
      <c r="AR228" s="186">
        <v>237</v>
      </c>
      <c r="AS228" s="186">
        <v>236</v>
      </c>
      <c r="AT228" s="186">
        <v>235</v>
      </c>
      <c r="AU228" s="186">
        <v>234</v>
      </c>
      <c r="AV228" s="185">
        <v>234</v>
      </c>
    </row>
    <row r="229" spans="1:48">
      <c r="A229">
        <v>229</v>
      </c>
    </row>
    <row r="230" spans="1:48">
      <c r="A230">
        <v>230</v>
      </c>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1112</v>
      </c>
      <c r="C236" s="650"/>
      <c r="D236" s="651"/>
      <c r="E236" s="649" t="s">
        <v>1151</v>
      </c>
      <c r="F236" s="650"/>
      <c r="G236" s="650"/>
      <c r="H236" s="650"/>
      <c r="I236" s="650"/>
      <c r="J236" s="650"/>
      <c r="K236" s="650"/>
      <c r="L236" s="651"/>
      <c r="N236" s="649" t="s">
        <v>1114</v>
      </c>
      <c r="O236" s="650"/>
      <c r="P236" s="651"/>
      <c r="Q236" s="649" t="s">
        <v>1151</v>
      </c>
      <c r="R236" s="650"/>
      <c r="S236" s="650"/>
      <c r="T236" s="650"/>
      <c r="U236" s="650"/>
      <c r="V236" s="650"/>
      <c r="W236" s="650"/>
      <c r="X236" s="651"/>
      <c r="Z236" s="649" t="s">
        <v>1115</v>
      </c>
      <c r="AA236" s="650"/>
      <c r="AB236" s="651"/>
      <c r="AC236" s="649" t="s">
        <v>1151</v>
      </c>
      <c r="AD236" s="650"/>
      <c r="AE236" s="650"/>
      <c r="AF236" s="650"/>
      <c r="AG236" s="650"/>
      <c r="AH236" s="650"/>
      <c r="AI236" s="650"/>
      <c r="AJ236" s="651"/>
      <c r="AL236" s="649" t="s">
        <v>1116</v>
      </c>
      <c r="AM236" s="650"/>
      <c r="AN236" s="651"/>
      <c r="AO236" s="649" t="s">
        <v>1151</v>
      </c>
      <c r="AP236" s="650"/>
      <c r="AQ236" s="650"/>
      <c r="AR236" s="650"/>
      <c r="AS236" s="650"/>
      <c r="AT236" s="650"/>
      <c r="AU236" s="650"/>
      <c r="AV236" s="651"/>
    </row>
    <row r="237" spans="1:48" ht="15.75" customHeight="1">
      <c r="A237">
        <v>237</v>
      </c>
      <c r="B237" s="652" t="s">
        <v>1117</v>
      </c>
      <c r="C237" s="652" t="s">
        <v>634</v>
      </c>
      <c r="D237" s="669" t="s">
        <v>1119</v>
      </c>
      <c r="E237" s="654" t="s">
        <v>1120</v>
      </c>
      <c r="F237" s="655"/>
      <c r="G237" s="655"/>
      <c r="H237" s="655"/>
      <c r="I237" s="655"/>
      <c r="J237" s="655"/>
      <c r="K237" s="655"/>
      <c r="L237" s="656"/>
      <c r="N237" s="652" t="s">
        <v>1117</v>
      </c>
      <c r="O237" s="652" t="s">
        <v>634</v>
      </c>
      <c r="P237" s="669" t="s">
        <v>1119</v>
      </c>
      <c r="Q237" s="654" t="s">
        <v>1120</v>
      </c>
      <c r="R237" s="655"/>
      <c r="S237" s="655"/>
      <c r="T237" s="655"/>
      <c r="U237" s="655"/>
      <c r="V237" s="655"/>
      <c r="W237" s="655"/>
      <c r="X237" s="656"/>
      <c r="Z237" s="652" t="s">
        <v>1117</v>
      </c>
      <c r="AA237" s="652" t="s">
        <v>634</v>
      </c>
      <c r="AB237" s="669" t="s">
        <v>1119</v>
      </c>
      <c r="AC237" s="654" t="s">
        <v>1120</v>
      </c>
      <c r="AD237" s="655"/>
      <c r="AE237" s="655"/>
      <c r="AF237" s="655"/>
      <c r="AG237" s="655"/>
      <c r="AH237" s="655"/>
      <c r="AI237" s="655"/>
      <c r="AJ237" s="656"/>
      <c r="AL237" s="652" t="s">
        <v>1117</v>
      </c>
      <c r="AM237" s="652" t="s">
        <v>634</v>
      </c>
      <c r="AN237" s="669" t="s">
        <v>1119</v>
      </c>
      <c r="AO237" s="654" t="s">
        <v>1120</v>
      </c>
      <c r="AP237" s="655"/>
      <c r="AQ237" s="655"/>
      <c r="AR237" s="655"/>
      <c r="AS237" s="655"/>
      <c r="AT237" s="655"/>
      <c r="AU237" s="655"/>
      <c r="AV237" s="656"/>
    </row>
    <row r="238" spans="1:48" ht="15" customHeight="1" thickBot="1">
      <c r="A238">
        <v>238</v>
      </c>
      <c r="B238" s="668"/>
      <c r="C238" s="668"/>
      <c r="D238" s="670"/>
      <c r="E238" s="672"/>
      <c r="F238" s="673"/>
      <c r="G238" s="673"/>
      <c r="H238" s="673"/>
      <c r="I238" s="673"/>
      <c r="J238" s="673"/>
      <c r="K238" s="673"/>
      <c r="L238" s="674"/>
      <c r="N238" s="668"/>
      <c r="O238" s="668"/>
      <c r="P238" s="670"/>
      <c r="Q238" s="672"/>
      <c r="R238" s="673"/>
      <c r="S238" s="673"/>
      <c r="T238" s="673"/>
      <c r="U238" s="673"/>
      <c r="V238" s="673"/>
      <c r="W238" s="673"/>
      <c r="X238" s="674"/>
      <c r="Z238" s="668"/>
      <c r="AA238" s="668"/>
      <c r="AB238" s="670"/>
      <c r="AC238" s="672"/>
      <c r="AD238" s="673"/>
      <c r="AE238" s="673"/>
      <c r="AF238" s="673"/>
      <c r="AG238" s="673"/>
      <c r="AH238" s="673"/>
      <c r="AI238" s="673"/>
      <c r="AJ238" s="674"/>
      <c r="AL238" s="668"/>
      <c r="AM238" s="668"/>
      <c r="AN238" s="670"/>
      <c r="AO238" s="672"/>
      <c r="AP238" s="673"/>
      <c r="AQ238" s="673"/>
      <c r="AR238" s="673"/>
      <c r="AS238" s="673"/>
      <c r="AT238" s="673"/>
      <c r="AU238" s="673"/>
      <c r="AV238" s="674"/>
    </row>
    <row r="239" spans="1:48" ht="15" thickBot="1">
      <c r="A239">
        <v>239</v>
      </c>
      <c r="B239" s="653"/>
      <c r="C239" s="653"/>
      <c r="D239" s="671"/>
      <c r="E239" s="75">
        <v>0</v>
      </c>
      <c r="F239" s="76">
        <v>500</v>
      </c>
      <c r="G239" s="76">
        <v>1000</v>
      </c>
      <c r="H239" s="76">
        <v>1500</v>
      </c>
      <c r="I239" s="76">
        <v>2000</v>
      </c>
      <c r="J239" s="76">
        <v>2500</v>
      </c>
      <c r="K239" s="76">
        <v>3000</v>
      </c>
      <c r="L239" s="77">
        <v>3500</v>
      </c>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
        <v>1139</v>
      </c>
      <c r="C240" s="664">
        <v>100</v>
      </c>
      <c r="D240" s="78" t="s">
        <v>133</v>
      </c>
      <c r="E240" s="79">
        <v>57</v>
      </c>
      <c r="F240" s="80">
        <v>57</v>
      </c>
      <c r="G240" s="80">
        <v>57</v>
      </c>
      <c r="H240" s="80">
        <v>57</v>
      </c>
      <c r="I240" s="80">
        <v>57</v>
      </c>
      <c r="J240" s="80">
        <v>57</v>
      </c>
      <c r="K240" s="80">
        <v>57</v>
      </c>
      <c r="L240" s="81">
        <v>58</v>
      </c>
      <c r="N240" s="661" t="s">
        <v>1139</v>
      </c>
      <c r="O240" s="664">
        <v>100</v>
      </c>
      <c r="P240" s="78" t="s">
        <v>133</v>
      </c>
      <c r="Q240" s="79">
        <v>82</v>
      </c>
      <c r="R240" s="80">
        <v>83</v>
      </c>
      <c r="S240" s="80">
        <v>85</v>
      </c>
      <c r="T240" s="80">
        <v>86</v>
      </c>
      <c r="U240" s="80">
        <v>88</v>
      </c>
      <c r="V240" s="80">
        <v>89</v>
      </c>
      <c r="W240" s="80">
        <v>91</v>
      </c>
      <c r="X240" s="81">
        <v>93</v>
      </c>
      <c r="Z240" s="661" t="s">
        <v>1139</v>
      </c>
      <c r="AA240" s="664">
        <v>100</v>
      </c>
      <c r="AB240" s="78" t="s">
        <v>133</v>
      </c>
      <c r="AC240" s="79">
        <v>127</v>
      </c>
      <c r="AD240" s="80">
        <v>129</v>
      </c>
      <c r="AE240" s="80">
        <v>132</v>
      </c>
      <c r="AF240" s="80">
        <v>134</v>
      </c>
      <c r="AG240" s="80">
        <v>137</v>
      </c>
      <c r="AH240" s="80">
        <v>139</v>
      </c>
      <c r="AI240" s="80">
        <v>142</v>
      </c>
      <c r="AJ240" s="81">
        <v>145</v>
      </c>
      <c r="AL240" s="661" t="s">
        <v>1139</v>
      </c>
      <c r="AM240" s="664">
        <v>100</v>
      </c>
      <c r="AN240" s="78" t="s">
        <v>133</v>
      </c>
      <c r="AO240" s="79">
        <v>156</v>
      </c>
      <c r="AP240" s="80">
        <v>158</v>
      </c>
      <c r="AQ240" s="80">
        <v>161</v>
      </c>
      <c r="AR240" s="80">
        <v>164</v>
      </c>
      <c r="AS240" s="80">
        <v>167</v>
      </c>
      <c r="AT240" s="80">
        <v>170</v>
      </c>
      <c r="AU240" s="80">
        <v>173</v>
      </c>
      <c r="AV240" s="81">
        <v>176</v>
      </c>
    </row>
    <row r="241" spans="1:48" ht="15" thickBot="1">
      <c r="A241">
        <v>241</v>
      </c>
      <c r="B241" s="662"/>
      <c r="C241" s="665"/>
      <c r="D241" s="82" t="s">
        <v>136</v>
      </c>
      <c r="E241" s="83">
        <v>62</v>
      </c>
      <c r="F241" s="84">
        <v>62</v>
      </c>
      <c r="G241" s="84">
        <v>62</v>
      </c>
      <c r="H241" s="84">
        <v>62</v>
      </c>
      <c r="I241" s="84">
        <v>62</v>
      </c>
      <c r="J241" s="84">
        <v>62</v>
      </c>
      <c r="K241" s="84">
        <v>62</v>
      </c>
      <c r="L241" s="85">
        <v>62</v>
      </c>
      <c r="N241" s="662"/>
      <c r="O241" s="665"/>
      <c r="P241" s="82" t="s">
        <v>136</v>
      </c>
      <c r="Q241" s="83">
        <v>93</v>
      </c>
      <c r="R241" s="84">
        <v>94</v>
      </c>
      <c r="S241" s="84">
        <v>95</v>
      </c>
      <c r="T241" s="84">
        <v>96</v>
      </c>
      <c r="U241" s="84">
        <v>98</v>
      </c>
      <c r="V241" s="84">
        <v>99</v>
      </c>
      <c r="W241" s="84">
        <v>100</v>
      </c>
      <c r="X241" s="85">
        <v>102</v>
      </c>
      <c r="Z241" s="662"/>
      <c r="AA241" s="665"/>
      <c r="AB241" s="82" t="s">
        <v>136</v>
      </c>
      <c r="AC241" s="83">
        <v>145</v>
      </c>
      <c r="AD241" s="84">
        <v>146</v>
      </c>
      <c r="AE241" s="84">
        <v>148</v>
      </c>
      <c r="AF241" s="84">
        <v>150</v>
      </c>
      <c r="AG241" s="84">
        <v>152</v>
      </c>
      <c r="AH241" s="84">
        <v>154</v>
      </c>
      <c r="AI241" s="84">
        <v>156</v>
      </c>
      <c r="AJ241" s="85">
        <v>158</v>
      </c>
      <c r="AL241" s="662"/>
      <c r="AM241" s="665"/>
      <c r="AN241" s="82" t="s">
        <v>136</v>
      </c>
      <c r="AO241" s="83">
        <v>177</v>
      </c>
      <c r="AP241" s="84">
        <v>177</v>
      </c>
      <c r="AQ241" s="84">
        <v>177</v>
      </c>
      <c r="AR241" s="84">
        <v>178</v>
      </c>
      <c r="AS241" s="84">
        <v>178</v>
      </c>
      <c r="AT241" s="84">
        <v>179</v>
      </c>
      <c r="AU241" s="84">
        <v>179</v>
      </c>
      <c r="AV241" s="85">
        <v>180</v>
      </c>
    </row>
    <row r="242" spans="1:48">
      <c r="A242">
        <v>242</v>
      </c>
      <c r="B242" s="662"/>
      <c r="C242" s="666">
        <v>110</v>
      </c>
      <c r="D242" s="86" t="str">
        <f>+D240</f>
        <v>48-X</v>
      </c>
      <c r="E242" s="87">
        <v>64</v>
      </c>
      <c r="F242" s="88">
        <v>62</v>
      </c>
      <c r="G242" s="88">
        <v>61</v>
      </c>
      <c r="H242" s="88">
        <v>60</v>
      </c>
      <c r="I242" s="88">
        <v>58</v>
      </c>
      <c r="J242" s="88">
        <v>57</v>
      </c>
      <c r="K242" s="88">
        <v>56</v>
      </c>
      <c r="L242" s="89">
        <v>55</v>
      </c>
      <c r="N242" s="662"/>
      <c r="O242" s="666">
        <v>110</v>
      </c>
      <c r="P242" s="86" t="str">
        <f>+P240</f>
        <v>48-X</v>
      </c>
      <c r="Q242" s="87">
        <v>77</v>
      </c>
      <c r="R242" s="88">
        <v>78</v>
      </c>
      <c r="S242" s="88">
        <v>80</v>
      </c>
      <c r="T242" s="88">
        <v>81</v>
      </c>
      <c r="U242" s="88">
        <v>83</v>
      </c>
      <c r="V242" s="88">
        <v>84</v>
      </c>
      <c r="W242" s="88">
        <v>86</v>
      </c>
      <c r="X242" s="89">
        <v>88</v>
      </c>
      <c r="Z242" s="662"/>
      <c r="AA242" s="666">
        <v>110</v>
      </c>
      <c r="AB242" s="86" t="str">
        <f>+AB240</f>
        <v>48-X</v>
      </c>
      <c r="AC242" s="87">
        <v>120</v>
      </c>
      <c r="AD242" s="88">
        <v>122</v>
      </c>
      <c r="AE242" s="88">
        <v>124</v>
      </c>
      <c r="AF242" s="88">
        <v>127</v>
      </c>
      <c r="AG242" s="88">
        <v>129</v>
      </c>
      <c r="AH242" s="88">
        <v>132</v>
      </c>
      <c r="AI242" s="88">
        <v>134</v>
      </c>
      <c r="AJ242" s="89">
        <v>137</v>
      </c>
      <c r="AL242" s="662"/>
      <c r="AM242" s="666">
        <v>110</v>
      </c>
      <c r="AN242" s="86" t="str">
        <f>+AN240</f>
        <v>48-X</v>
      </c>
      <c r="AO242" s="87">
        <v>147</v>
      </c>
      <c r="AP242" s="88">
        <v>149</v>
      </c>
      <c r="AQ242" s="88">
        <v>152</v>
      </c>
      <c r="AR242" s="88">
        <v>155</v>
      </c>
      <c r="AS242" s="88">
        <v>158</v>
      </c>
      <c r="AT242" s="88">
        <v>161</v>
      </c>
      <c r="AU242" s="88">
        <v>164</v>
      </c>
      <c r="AV242" s="89">
        <v>167</v>
      </c>
    </row>
    <row r="243" spans="1:48" ht="15" thickBot="1">
      <c r="A243">
        <v>243</v>
      </c>
      <c r="B243" s="662"/>
      <c r="C243" s="667"/>
      <c r="D243" s="90" t="str">
        <f>+D241</f>
        <v>48-XL</v>
      </c>
      <c r="E243" s="87">
        <v>70</v>
      </c>
      <c r="F243" s="88">
        <v>68</v>
      </c>
      <c r="G243" s="88">
        <v>67</v>
      </c>
      <c r="H243" s="88">
        <v>65</v>
      </c>
      <c r="I243" s="88">
        <v>64</v>
      </c>
      <c r="J243" s="88">
        <v>62</v>
      </c>
      <c r="K243" s="88">
        <v>61</v>
      </c>
      <c r="L243" s="89">
        <v>60</v>
      </c>
      <c r="N243" s="662"/>
      <c r="O243" s="667"/>
      <c r="P243" s="90" t="str">
        <f>+P241</f>
        <v>48-XL</v>
      </c>
      <c r="Q243" s="87">
        <v>89</v>
      </c>
      <c r="R243" s="88">
        <v>90</v>
      </c>
      <c r="S243" s="88">
        <v>91</v>
      </c>
      <c r="T243" s="88">
        <v>92</v>
      </c>
      <c r="U243" s="88">
        <v>94</v>
      </c>
      <c r="V243" s="88">
        <v>95</v>
      </c>
      <c r="W243" s="88">
        <v>96</v>
      </c>
      <c r="X243" s="89">
        <v>98</v>
      </c>
      <c r="Z243" s="662"/>
      <c r="AA243" s="667"/>
      <c r="AB243" s="90" t="str">
        <f>+AB241</f>
        <v>48-XL</v>
      </c>
      <c r="AC243" s="87">
        <v>139</v>
      </c>
      <c r="AD243" s="88">
        <v>141</v>
      </c>
      <c r="AE243" s="88">
        <v>143</v>
      </c>
      <c r="AF243" s="88">
        <v>145</v>
      </c>
      <c r="AG243" s="88">
        <v>147</v>
      </c>
      <c r="AH243" s="88">
        <v>149</v>
      </c>
      <c r="AI243" s="88">
        <v>151</v>
      </c>
      <c r="AJ243" s="89">
        <v>153</v>
      </c>
      <c r="AL243" s="662"/>
      <c r="AM243" s="667"/>
      <c r="AN243" s="90" t="str">
        <f>+AN241</f>
        <v>48-XL</v>
      </c>
      <c r="AO243" s="87">
        <v>169</v>
      </c>
      <c r="AP243" s="88">
        <v>170</v>
      </c>
      <c r="AQ243" s="88">
        <v>172</v>
      </c>
      <c r="AR243" s="88">
        <v>173</v>
      </c>
      <c r="AS243" s="88">
        <v>175</v>
      </c>
      <c r="AT243" s="88">
        <v>176</v>
      </c>
      <c r="AU243" s="88">
        <v>178</v>
      </c>
      <c r="AV243" s="89">
        <v>180</v>
      </c>
    </row>
    <row r="244" spans="1:48">
      <c r="A244">
        <v>244</v>
      </c>
      <c r="B244" s="662"/>
      <c r="C244" s="664">
        <f>+C242+10</f>
        <v>120</v>
      </c>
      <c r="D244" s="78" t="s">
        <v>133</v>
      </c>
      <c r="E244" s="83">
        <v>72</v>
      </c>
      <c r="F244" s="84">
        <v>69</v>
      </c>
      <c r="G244" s="84">
        <v>67</v>
      </c>
      <c r="H244" s="84">
        <v>64</v>
      </c>
      <c r="I244" s="84">
        <v>62</v>
      </c>
      <c r="J244" s="84">
        <v>59</v>
      </c>
      <c r="K244" s="84">
        <v>57</v>
      </c>
      <c r="L244" s="85">
        <v>55</v>
      </c>
      <c r="N244" s="662"/>
      <c r="O244" s="664">
        <f>+O242+10</f>
        <v>120</v>
      </c>
      <c r="P244" s="78" t="s">
        <v>133</v>
      </c>
      <c r="Q244" s="83">
        <v>73</v>
      </c>
      <c r="R244" s="84">
        <v>74</v>
      </c>
      <c r="S244" s="84">
        <v>75</v>
      </c>
      <c r="T244" s="84">
        <v>77</v>
      </c>
      <c r="U244" s="84">
        <v>78</v>
      </c>
      <c r="V244" s="84">
        <v>80</v>
      </c>
      <c r="W244" s="84">
        <v>81</v>
      </c>
      <c r="X244" s="85">
        <v>83</v>
      </c>
      <c r="Z244" s="662"/>
      <c r="AA244" s="664">
        <f>+AA242+10</f>
        <v>120</v>
      </c>
      <c r="AB244" s="78" t="s">
        <v>133</v>
      </c>
      <c r="AC244" s="83">
        <v>114</v>
      </c>
      <c r="AD244" s="84">
        <v>116</v>
      </c>
      <c r="AE244" s="84">
        <v>118</v>
      </c>
      <c r="AF244" s="84">
        <v>120</v>
      </c>
      <c r="AG244" s="84">
        <v>122</v>
      </c>
      <c r="AH244" s="84">
        <v>124</v>
      </c>
      <c r="AI244" s="84">
        <v>126</v>
      </c>
      <c r="AJ244" s="85">
        <v>129</v>
      </c>
      <c r="AL244" s="662"/>
      <c r="AM244" s="664">
        <f>+AM242+10</f>
        <v>120</v>
      </c>
      <c r="AN244" s="78" t="s">
        <v>133</v>
      </c>
      <c r="AO244" s="83">
        <v>139</v>
      </c>
      <c r="AP244" s="84">
        <v>141</v>
      </c>
      <c r="AQ244" s="84">
        <v>144</v>
      </c>
      <c r="AR244" s="84">
        <v>147</v>
      </c>
      <c r="AS244" s="84">
        <v>149</v>
      </c>
      <c r="AT244" s="84">
        <v>152</v>
      </c>
      <c r="AU244" s="84">
        <v>155</v>
      </c>
      <c r="AV244" s="85">
        <v>158</v>
      </c>
    </row>
    <row r="245" spans="1:48" ht="15" thickBot="1">
      <c r="A245">
        <v>245</v>
      </c>
      <c r="B245" s="662"/>
      <c r="C245" s="665"/>
      <c r="D245" s="82" t="s">
        <v>136</v>
      </c>
      <c r="E245" s="83">
        <v>79</v>
      </c>
      <c r="F245" s="84">
        <v>76</v>
      </c>
      <c r="G245" s="84">
        <v>73</v>
      </c>
      <c r="H245" s="84">
        <v>70</v>
      </c>
      <c r="I245" s="84">
        <v>67</v>
      </c>
      <c r="J245" s="84">
        <v>64</v>
      </c>
      <c r="K245" s="84">
        <v>61</v>
      </c>
      <c r="L245" s="85">
        <v>59</v>
      </c>
      <c r="N245" s="662"/>
      <c r="O245" s="665"/>
      <c r="P245" s="82" t="s">
        <v>136</v>
      </c>
      <c r="Q245" s="83">
        <v>84</v>
      </c>
      <c r="R245" s="84">
        <v>85</v>
      </c>
      <c r="S245" s="84">
        <v>86</v>
      </c>
      <c r="T245" s="84">
        <v>88</v>
      </c>
      <c r="U245" s="84">
        <v>89</v>
      </c>
      <c r="V245" s="84">
        <v>91</v>
      </c>
      <c r="W245" s="84">
        <v>92</v>
      </c>
      <c r="X245" s="85">
        <v>94</v>
      </c>
      <c r="Z245" s="662"/>
      <c r="AA245" s="665"/>
      <c r="AB245" s="82" t="s">
        <v>136</v>
      </c>
      <c r="AC245" s="83">
        <v>132</v>
      </c>
      <c r="AD245" s="84">
        <v>134</v>
      </c>
      <c r="AE245" s="84">
        <v>136</v>
      </c>
      <c r="AF245" s="84">
        <v>138</v>
      </c>
      <c r="AG245" s="84">
        <v>140</v>
      </c>
      <c r="AH245" s="84">
        <v>142</v>
      </c>
      <c r="AI245" s="84">
        <v>144</v>
      </c>
      <c r="AJ245" s="85">
        <v>147</v>
      </c>
      <c r="AL245" s="662"/>
      <c r="AM245" s="665"/>
      <c r="AN245" s="82" t="s">
        <v>136</v>
      </c>
      <c r="AO245" s="83">
        <v>161</v>
      </c>
      <c r="AP245" s="84">
        <v>163</v>
      </c>
      <c r="AQ245" s="84">
        <v>166</v>
      </c>
      <c r="AR245" s="84">
        <v>169</v>
      </c>
      <c r="AS245" s="84">
        <v>171</v>
      </c>
      <c r="AT245" s="84">
        <v>174</v>
      </c>
      <c r="AU245" s="84">
        <v>177</v>
      </c>
      <c r="AV245" s="85">
        <v>180</v>
      </c>
    </row>
    <row r="246" spans="1:48">
      <c r="A246">
        <v>246</v>
      </c>
      <c r="B246" s="662"/>
      <c r="C246" s="666">
        <f>+C244+10</f>
        <v>130</v>
      </c>
      <c r="D246" s="86" t="str">
        <f>+D244</f>
        <v>48-X</v>
      </c>
      <c r="E246" s="87">
        <v>81</v>
      </c>
      <c r="F246" s="88">
        <v>78</v>
      </c>
      <c r="G246" s="88">
        <v>75</v>
      </c>
      <c r="H246" s="88">
        <v>72</v>
      </c>
      <c r="I246" s="88">
        <v>69</v>
      </c>
      <c r="J246" s="88">
        <v>66</v>
      </c>
      <c r="K246" s="88">
        <v>63</v>
      </c>
      <c r="L246" s="89">
        <v>61</v>
      </c>
      <c r="N246" s="662"/>
      <c r="O246" s="666">
        <f>+O244+10</f>
        <v>130</v>
      </c>
      <c r="P246" s="86" t="str">
        <f>+P244</f>
        <v>48-X</v>
      </c>
      <c r="Q246" s="87">
        <v>81</v>
      </c>
      <c r="R246" s="88">
        <v>80</v>
      </c>
      <c r="S246" s="88">
        <v>80</v>
      </c>
      <c r="T246" s="88">
        <v>80</v>
      </c>
      <c r="U246" s="88">
        <v>79</v>
      </c>
      <c r="V246" s="88">
        <v>79</v>
      </c>
      <c r="W246" s="88">
        <v>79</v>
      </c>
      <c r="X246" s="89">
        <v>79</v>
      </c>
      <c r="Z246" s="662"/>
      <c r="AA246" s="666">
        <f>+AA244+10</f>
        <v>130</v>
      </c>
      <c r="AB246" s="86" t="str">
        <f>+AB244</f>
        <v>48-X</v>
      </c>
      <c r="AC246" s="87">
        <v>108</v>
      </c>
      <c r="AD246" s="88">
        <v>110</v>
      </c>
      <c r="AE246" s="88">
        <v>112</v>
      </c>
      <c r="AF246" s="88">
        <v>114</v>
      </c>
      <c r="AG246" s="88">
        <v>116</v>
      </c>
      <c r="AH246" s="88">
        <v>118</v>
      </c>
      <c r="AI246" s="88">
        <v>120</v>
      </c>
      <c r="AJ246" s="89">
        <v>123</v>
      </c>
      <c r="AL246" s="662"/>
      <c r="AM246" s="666">
        <f>+AM244+10</f>
        <v>130</v>
      </c>
      <c r="AN246" s="86" t="str">
        <f>+AN244</f>
        <v>48-X</v>
      </c>
      <c r="AO246" s="87">
        <v>132</v>
      </c>
      <c r="AP246" s="88">
        <v>134</v>
      </c>
      <c r="AQ246" s="88">
        <v>137</v>
      </c>
      <c r="AR246" s="88">
        <v>140</v>
      </c>
      <c r="AS246" s="88">
        <v>142</v>
      </c>
      <c r="AT246" s="88">
        <v>145</v>
      </c>
      <c r="AU246" s="88">
        <v>148</v>
      </c>
      <c r="AV246" s="89">
        <v>151</v>
      </c>
    </row>
    <row r="247" spans="1:48" ht="15" thickBot="1">
      <c r="A247">
        <v>247</v>
      </c>
      <c r="B247" s="662"/>
      <c r="C247" s="667"/>
      <c r="D247" s="90" t="str">
        <f>+D245</f>
        <v>48-XL</v>
      </c>
      <c r="E247" s="87">
        <v>89</v>
      </c>
      <c r="F247" s="88">
        <v>85</v>
      </c>
      <c r="G247" s="88">
        <v>82</v>
      </c>
      <c r="H247" s="88">
        <v>79</v>
      </c>
      <c r="I247" s="88">
        <v>75</v>
      </c>
      <c r="J247" s="88">
        <v>72</v>
      </c>
      <c r="K247" s="88">
        <v>69</v>
      </c>
      <c r="L247" s="89">
        <v>66</v>
      </c>
      <c r="N247" s="662"/>
      <c r="O247" s="667"/>
      <c r="P247" s="90" t="str">
        <f>+P245</f>
        <v>48-XL</v>
      </c>
      <c r="Q247" s="87">
        <v>89</v>
      </c>
      <c r="R247" s="88">
        <v>89</v>
      </c>
      <c r="S247" s="88">
        <v>89</v>
      </c>
      <c r="T247" s="88">
        <v>89</v>
      </c>
      <c r="U247" s="88">
        <v>90</v>
      </c>
      <c r="V247" s="88">
        <v>90</v>
      </c>
      <c r="W247" s="88">
        <v>90</v>
      </c>
      <c r="X247" s="89">
        <v>91</v>
      </c>
      <c r="Z247" s="662"/>
      <c r="AA247" s="667"/>
      <c r="AB247" s="90" t="str">
        <f>+AB245</f>
        <v>48-XL</v>
      </c>
      <c r="AC247" s="87">
        <v>125</v>
      </c>
      <c r="AD247" s="88">
        <v>127</v>
      </c>
      <c r="AE247" s="88">
        <v>130</v>
      </c>
      <c r="AF247" s="88">
        <v>132</v>
      </c>
      <c r="AG247" s="88">
        <v>135</v>
      </c>
      <c r="AH247" s="88">
        <v>137</v>
      </c>
      <c r="AI247" s="88">
        <v>140</v>
      </c>
      <c r="AJ247" s="89">
        <v>143</v>
      </c>
      <c r="AL247" s="662"/>
      <c r="AM247" s="667"/>
      <c r="AN247" s="90" t="str">
        <f>+AN245</f>
        <v>48-XL</v>
      </c>
      <c r="AO247" s="87">
        <v>153</v>
      </c>
      <c r="AP247" s="88">
        <v>156</v>
      </c>
      <c r="AQ247" s="88">
        <v>159</v>
      </c>
      <c r="AR247" s="88">
        <v>162</v>
      </c>
      <c r="AS247" s="88">
        <v>165</v>
      </c>
      <c r="AT247" s="88">
        <v>168</v>
      </c>
      <c r="AU247" s="88">
        <v>171</v>
      </c>
      <c r="AV247" s="89">
        <v>174</v>
      </c>
    </row>
    <row r="248" spans="1:48">
      <c r="A248">
        <v>248</v>
      </c>
      <c r="B248" s="662"/>
      <c r="C248" s="664">
        <f>+C246+10</f>
        <v>140</v>
      </c>
      <c r="D248" s="78" t="s">
        <v>133</v>
      </c>
      <c r="E248" s="83">
        <v>90</v>
      </c>
      <c r="F248" s="84">
        <v>86</v>
      </c>
      <c r="G248" s="84">
        <v>83</v>
      </c>
      <c r="H248" s="84">
        <v>80</v>
      </c>
      <c r="I248" s="84">
        <v>76</v>
      </c>
      <c r="J248" s="84">
        <v>73</v>
      </c>
      <c r="K248" s="84">
        <v>70</v>
      </c>
      <c r="L248" s="85">
        <v>67</v>
      </c>
      <c r="N248" s="662"/>
      <c r="O248" s="664">
        <f>+O246+10</f>
        <v>140</v>
      </c>
      <c r="P248" s="78" t="s">
        <v>133</v>
      </c>
      <c r="Q248" s="83">
        <v>90</v>
      </c>
      <c r="R248" s="84">
        <v>88</v>
      </c>
      <c r="S248" s="84">
        <v>86</v>
      </c>
      <c r="T248" s="84">
        <v>84</v>
      </c>
      <c r="U248" s="84">
        <v>82</v>
      </c>
      <c r="V248" s="84">
        <v>80</v>
      </c>
      <c r="W248" s="84">
        <v>78</v>
      </c>
      <c r="X248" s="85">
        <v>76</v>
      </c>
      <c r="Z248" s="662"/>
      <c r="AA248" s="664">
        <f>+AA246+10</f>
        <v>140</v>
      </c>
      <c r="AB248" s="78" t="s">
        <v>133</v>
      </c>
      <c r="AC248" s="83">
        <v>102</v>
      </c>
      <c r="AD248" s="84">
        <v>104</v>
      </c>
      <c r="AE248" s="84">
        <v>106</v>
      </c>
      <c r="AF248" s="84">
        <v>108</v>
      </c>
      <c r="AG248" s="84">
        <v>111</v>
      </c>
      <c r="AH248" s="84">
        <v>113</v>
      </c>
      <c r="AI248" s="84">
        <v>115</v>
      </c>
      <c r="AJ248" s="85">
        <v>118</v>
      </c>
      <c r="AL248" s="662"/>
      <c r="AM248" s="664">
        <f>+AM246+10</f>
        <v>140</v>
      </c>
      <c r="AN248" s="78" t="s">
        <v>133</v>
      </c>
      <c r="AO248" s="83">
        <v>125</v>
      </c>
      <c r="AP248" s="84">
        <v>127</v>
      </c>
      <c r="AQ248" s="84">
        <v>130</v>
      </c>
      <c r="AR248" s="84">
        <v>133</v>
      </c>
      <c r="AS248" s="84">
        <v>135</v>
      </c>
      <c r="AT248" s="84">
        <v>138</v>
      </c>
      <c r="AU248" s="84">
        <v>141</v>
      </c>
      <c r="AV248" s="85">
        <v>144</v>
      </c>
    </row>
    <row r="249" spans="1:48" ht="15" thickBot="1">
      <c r="A249">
        <v>249</v>
      </c>
      <c r="B249" s="662"/>
      <c r="C249" s="665"/>
      <c r="D249" s="82" t="s">
        <v>136</v>
      </c>
      <c r="E249" s="83">
        <v>91</v>
      </c>
      <c r="F249" s="84">
        <v>88</v>
      </c>
      <c r="G249" s="84">
        <v>85</v>
      </c>
      <c r="H249" s="84">
        <v>82</v>
      </c>
      <c r="I249" s="84">
        <v>80</v>
      </c>
      <c r="J249" s="84">
        <v>77</v>
      </c>
      <c r="K249" s="84">
        <v>74</v>
      </c>
      <c r="L249" s="85">
        <v>72</v>
      </c>
      <c r="N249" s="662"/>
      <c r="O249" s="665"/>
      <c r="P249" s="82" t="s">
        <v>136</v>
      </c>
      <c r="Q249" s="83">
        <v>91</v>
      </c>
      <c r="R249" s="84">
        <v>90</v>
      </c>
      <c r="S249" s="84">
        <v>89</v>
      </c>
      <c r="T249" s="84">
        <v>89</v>
      </c>
      <c r="U249" s="84">
        <v>88</v>
      </c>
      <c r="V249" s="84">
        <v>88</v>
      </c>
      <c r="W249" s="84">
        <v>87</v>
      </c>
      <c r="X249" s="85">
        <v>87</v>
      </c>
      <c r="Z249" s="662"/>
      <c r="AA249" s="665"/>
      <c r="AB249" s="82" t="s">
        <v>136</v>
      </c>
      <c r="AC249" s="83">
        <v>109</v>
      </c>
      <c r="AD249" s="84">
        <v>112</v>
      </c>
      <c r="AE249" s="84">
        <v>116</v>
      </c>
      <c r="AF249" s="84">
        <v>120</v>
      </c>
      <c r="AG249" s="84">
        <v>124</v>
      </c>
      <c r="AH249" s="84">
        <v>128</v>
      </c>
      <c r="AI249" s="84">
        <v>132</v>
      </c>
      <c r="AJ249" s="85">
        <v>136</v>
      </c>
      <c r="AL249" s="662"/>
      <c r="AM249" s="665"/>
      <c r="AN249" s="82" t="s">
        <v>136</v>
      </c>
      <c r="AO249" s="83">
        <v>134</v>
      </c>
      <c r="AP249" s="84">
        <v>138</v>
      </c>
      <c r="AQ249" s="84">
        <v>143</v>
      </c>
      <c r="AR249" s="84">
        <v>148</v>
      </c>
      <c r="AS249" s="84">
        <v>152</v>
      </c>
      <c r="AT249" s="84">
        <v>157</v>
      </c>
      <c r="AU249" s="84">
        <v>162</v>
      </c>
      <c r="AV249" s="85">
        <v>167</v>
      </c>
    </row>
    <row r="250" spans="1:48">
      <c r="A250">
        <v>250</v>
      </c>
      <c r="B250" s="662"/>
      <c r="C250" s="666">
        <f>+C248+10</f>
        <v>150</v>
      </c>
      <c r="D250" s="86" t="str">
        <f>+D248</f>
        <v>48-X</v>
      </c>
      <c r="E250" s="87">
        <v>91</v>
      </c>
      <c r="F250" s="88">
        <v>88</v>
      </c>
      <c r="G250" s="88">
        <v>85</v>
      </c>
      <c r="H250" s="88">
        <v>83</v>
      </c>
      <c r="I250" s="88">
        <v>80</v>
      </c>
      <c r="J250" s="88">
        <v>78</v>
      </c>
      <c r="K250" s="88">
        <v>75</v>
      </c>
      <c r="L250" s="89">
        <v>73</v>
      </c>
      <c r="N250" s="662"/>
      <c r="O250" s="666">
        <f>+O248+10</f>
        <v>150</v>
      </c>
      <c r="P250" s="86" t="str">
        <f>+P248</f>
        <v>48-X</v>
      </c>
      <c r="Q250" s="87">
        <v>91</v>
      </c>
      <c r="R250" s="88">
        <v>88</v>
      </c>
      <c r="S250" s="88">
        <v>85</v>
      </c>
      <c r="T250" s="88">
        <v>83</v>
      </c>
      <c r="U250" s="88">
        <v>80</v>
      </c>
      <c r="V250" s="88">
        <v>78</v>
      </c>
      <c r="W250" s="88">
        <v>75</v>
      </c>
      <c r="X250" s="89">
        <v>73</v>
      </c>
      <c r="Z250" s="662"/>
      <c r="AA250" s="666">
        <f>+AA248+10</f>
        <v>150</v>
      </c>
      <c r="AB250" s="86" t="str">
        <f>+AB248</f>
        <v>48-X</v>
      </c>
      <c r="AC250" s="87">
        <v>91</v>
      </c>
      <c r="AD250" s="88">
        <v>94</v>
      </c>
      <c r="AE250" s="88">
        <v>97</v>
      </c>
      <c r="AF250" s="88">
        <v>100</v>
      </c>
      <c r="AG250" s="88">
        <v>103</v>
      </c>
      <c r="AH250" s="88">
        <v>106</v>
      </c>
      <c r="AI250" s="88">
        <v>109</v>
      </c>
      <c r="AJ250" s="89">
        <v>113</v>
      </c>
      <c r="AL250" s="662"/>
      <c r="AM250" s="666">
        <f>+AM248+10</f>
        <v>150</v>
      </c>
      <c r="AN250" s="86" t="str">
        <f>+AN248</f>
        <v>48-X</v>
      </c>
      <c r="AO250" s="87">
        <v>110</v>
      </c>
      <c r="AP250" s="88">
        <v>114</v>
      </c>
      <c r="AQ250" s="88">
        <v>118</v>
      </c>
      <c r="AR250" s="88">
        <v>122</v>
      </c>
      <c r="AS250" s="88">
        <v>126</v>
      </c>
      <c r="AT250" s="88">
        <v>130</v>
      </c>
      <c r="AU250" s="88">
        <v>134</v>
      </c>
      <c r="AV250" s="89">
        <v>138</v>
      </c>
    </row>
    <row r="251" spans="1:48" ht="15" thickBot="1">
      <c r="A251">
        <v>251</v>
      </c>
      <c r="B251" s="662"/>
      <c r="C251" s="667"/>
      <c r="D251" s="90" t="str">
        <f>+D249</f>
        <v>48-XL</v>
      </c>
      <c r="E251" s="87">
        <v>91</v>
      </c>
      <c r="F251" s="88">
        <v>89</v>
      </c>
      <c r="G251" s="88">
        <v>87</v>
      </c>
      <c r="H251" s="88">
        <v>86</v>
      </c>
      <c r="I251" s="88">
        <v>84</v>
      </c>
      <c r="J251" s="88">
        <v>83</v>
      </c>
      <c r="K251" s="88">
        <v>81</v>
      </c>
      <c r="L251" s="89">
        <v>80</v>
      </c>
      <c r="N251" s="662"/>
      <c r="O251" s="667"/>
      <c r="P251" s="90" t="str">
        <f>+P249</f>
        <v>48-XL</v>
      </c>
      <c r="Q251" s="87">
        <v>91</v>
      </c>
      <c r="R251" s="88">
        <v>90</v>
      </c>
      <c r="S251" s="88">
        <v>89</v>
      </c>
      <c r="T251" s="88">
        <v>88</v>
      </c>
      <c r="U251" s="88">
        <v>87</v>
      </c>
      <c r="V251" s="88">
        <v>86</v>
      </c>
      <c r="W251" s="88">
        <v>85</v>
      </c>
      <c r="X251" s="89">
        <v>84</v>
      </c>
      <c r="Z251" s="662"/>
      <c r="AA251" s="667"/>
      <c r="AB251" s="90" t="str">
        <f>+AB249</f>
        <v>48-XL</v>
      </c>
      <c r="AC251" s="87">
        <v>97</v>
      </c>
      <c r="AD251" s="88">
        <v>101</v>
      </c>
      <c r="AE251" s="88">
        <v>106</v>
      </c>
      <c r="AF251" s="88">
        <v>111</v>
      </c>
      <c r="AG251" s="88">
        <v>116</v>
      </c>
      <c r="AH251" s="88">
        <v>121</v>
      </c>
      <c r="AI251" s="88">
        <v>126</v>
      </c>
      <c r="AJ251" s="89">
        <v>131</v>
      </c>
      <c r="AL251" s="662"/>
      <c r="AM251" s="667"/>
      <c r="AN251" s="90" t="str">
        <f>+AN249</f>
        <v>48-XL</v>
      </c>
      <c r="AO251" s="87">
        <v>118</v>
      </c>
      <c r="AP251" s="88">
        <v>124</v>
      </c>
      <c r="AQ251" s="88">
        <v>130</v>
      </c>
      <c r="AR251" s="88">
        <v>136</v>
      </c>
      <c r="AS251" s="88">
        <v>142</v>
      </c>
      <c r="AT251" s="88">
        <v>148</v>
      </c>
      <c r="AU251" s="88">
        <v>154</v>
      </c>
      <c r="AV251" s="89">
        <v>160</v>
      </c>
    </row>
    <row r="252" spans="1:48">
      <c r="A252">
        <v>252</v>
      </c>
      <c r="B252" s="662"/>
      <c r="C252" s="664">
        <f>+C250+10</f>
        <v>160</v>
      </c>
      <c r="D252" s="78" t="s">
        <v>133</v>
      </c>
      <c r="E252" s="83">
        <v>93</v>
      </c>
      <c r="F252" s="84">
        <v>91</v>
      </c>
      <c r="G252" s="84">
        <v>89</v>
      </c>
      <c r="H252" s="84">
        <v>87</v>
      </c>
      <c r="I252" s="84">
        <v>85</v>
      </c>
      <c r="J252" s="84">
        <v>83</v>
      </c>
      <c r="K252" s="84">
        <v>81</v>
      </c>
      <c r="L252" s="85">
        <v>80</v>
      </c>
      <c r="N252" s="662"/>
      <c r="O252" s="664">
        <f>+O250+10</f>
        <v>160</v>
      </c>
      <c r="P252" s="78" t="s">
        <v>133</v>
      </c>
      <c r="Q252" s="83">
        <v>93</v>
      </c>
      <c r="R252" s="84">
        <v>91</v>
      </c>
      <c r="S252" s="84">
        <v>89</v>
      </c>
      <c r="T252" s="84">
        <v>87</v>
      </c>
      <c r="U252" s="84">
        <v>85</v>
      </c>
      <c r="V252" s="84">
        <v>83</v>
      </c>
      <c r="W252" s="84">
        <v>81</v>
      </c>
      <c r="X252" s="85">
        <v>80</v>
      </c>
      <c r="Z252" s="662"/>
      <c r="AA252" s="664">
        <f>+AA250+10</f>
        <v>160</v>
      </c>
      <c r="AB252" s="78" t="s">
        <v>133</v>
      </c>
      <c r="AC252" s="83">
        <v>93</v>
      </c>
      <c r="AD252" s="84">
        <v>95</v>
      </c>
      <c r="AE252" s="84">
        <v>97</v>
      </c>
      <c r="AF252" s="84">
        <v>99</v>
      </c>
      <c r="AG252" s="84">
        <v>102</v>
      </c>
      <c r="AH252" s="84">
        <v>104</v>
      </c>
      <c r="AI252" s="84">
        <v>106</v>
      </c>
      <c r="AJ252" s="85">
        <v>109</v>
      </c>
      <c r="AL252" s="662"/>
      <c r="AM252" s="664">
        <f>+AM250+10</f>
        <v>160</v>
      </c>
      <c r="AN252" s="78" t="s">
        <v>133</v>
      </c>
      <c r="AO252" s="83">
        <v>99</v>
      </c>
      <c r="AP252" s="84">
        <v>103</v>
      </c>
      <c r="AQ252" s="84">
        <v>108</v>
      </c>
      <c r="AR252" s="84">
        <v>113</v>
      </c>
      <c r="AS252" s="84">
        <v>118</v>
      </c>
      <c r="AT252" s="84">
        <v>123</v>
      </c>
      <c r="AU252" s="84">
        <v>128</v>
      </c>
      <c r="AV252" s="85">
        <v>133</v>
      </c>
    </row>
    <row r="253" spans="1:48" ht="15" thickBot="1">
      <c r="A253">
        <v>253</v>
      </c>
      <c r="B253" s="662"/>
      <c r="C253" s="665"/>
      <c r="D253" s="82" t="s">
        <v>136</v>
      </c>
      <c r="E253" s="83">
        <v>93</v>
      </c>
      <c r="F253" s="84">
        <v>92</v>
      </c>
      <c r="G253" s="84">
        <v>91</v>
      </c>
      <c r="H253" s="84">
        <v>90</v>
      </c>
      <c r="I253" s="84">
        <v>90</v>
      </c>
      <c r="J253" s="84">
        <v>89</v>
      </c>
      <c r="K253" s="84">
        <v>88</v>
      </c>
      <c r="L253" s="85">
        <v>88</v>
      </c>
      <c r="N253" s="662"/>
      <c r="O253" s="665"/>
      <c r="P253" s="82" t="s">
        <v>136</v>
      </c>
      <c r="Q253" s="83">
        <v>93</v>
      </c>
      <c r="R253" s="84">
        <v>92</v>
      </c>
      <c r="S253" s="84">
        <v>91</v>
      </c>
      <c r="T253" s="84">
        <v>90</v>
      </c>
      <c r="U253" s="84">
        <v>90</v>
      </c>
      <c r="V253" s="84">
        <v>89</v>
      </c>
      <c r="W253" s="84">
        <v>88</v>
      </c>
      <c r="X253" s="85">
        <v>88</v>
      </c>
      <c r="Z253" s="662"/>
      <c r="AA253" s="665"/>
      <c r="AB253" s="82" t="s">
        <v>136</v>
      </c>
      <c r="AC253" s="83">
        <v>93</v>
      </c>
      <c r="AD253" s="84">
        <v>97</v>
      </c>
      <c r="AE253" s="84">
        <v>102</v>
      </c>
      <c r="AF253" s="84">
        <v>107</v>
      </c>
      <c r="AG253" s="84">
        <v>111</v>
      </c>
      <c r="AH253" s="84">
        <v>116</v>
      </c>
      <c r="AI253" s="84">
        <v>121</v>
      </c>
      <c r="AJ253" s="85">
        <v>126</v>
      </c>
      <c r="AL253" s="662"/>
      <c r="AM253" s="665"/>
      <c r="AN253" s="82" t="s">
        <v>136</v>
      </c>
      <c r="AO253" s="83">
        <v>106</v>
      </c>
      <c r="AP253" s="84">
        <v>112</v>
      </c>
      <c r="AQ253" s="84">
        <v>119</v>
      </c>
      <c r="AR253" s="84">
        <v>126</v>
      </c>
      <c r="AS253" s="84">
        <v>132</v>
      </c>
      <c r="AT253" s="84">
        <v>139</v>
      </c>
      <c r="AU253" s="84">
        <v>146</v>
      </c>
      <c r="AV253" s="85">
        <v>153</v>
      </c>
    </row>
    <row r="254" spans="1:48">
      <c r="A254">
        <v>254</v>
      </c>
      <c r="B254" s="662"/>
      <c r="C254" s="666">
        <f>+C252+10</f>
        <v>170</v>
      </c>
      <c r="D254" s="86" t="str">
        <f>+D252</f>
        <v>48-X</v>
      </c>
      <c r="E254" s="87">
        <v>93</v>
      </c>
      <c r="F254" s="88">
        <v>92</v>
      </c>
      <c r="G254" s="88">
        <v>91</v>
      </c>
      <c r="H254" s="88">
        <v>90</v>
      </c>
      <c r="I254" s="88">
        <v>90</v>
      </c>
      <c r="J254" s="88">
        <v>89</v>
      </c>
      <c r="K254" s="88">
        <v>88</v>
      </c>
      <c r="L254" s="89">
        <v>88</v>
      </c>
      <c r="N254" s="662"/>
      <c r="O254" s="666">
        <f>+O252+10</f>
        <v>170</v>
      </c>
      <c r="P254" s="86" t="str">
        <f>+P252</f>
        <v>48-X</v>
      </c>
      <c r="Q254" s="87">
        <v>93</v>
      </c>
      <c r="R254" s="88">
        <v>92</v>
      </c>
      <c r="S254" s="88">
        <v>91</v>
      </c>
      <c r="T254" s="88">
        <v>90</v>
      </c>
      <c r="U254" s="88">
        <v>90</v>
      </c>
      <c r="V254" s="88">
        <v>89</v>
      </c>
      <c r="W254" s="88">
        <v>88</v>
      </c>
      <c r="X254" s="89">
        <v>88</v>
      </c>
      <c r="Z254" s="662"/>
      <c r="AA254" s="666">
        <f>+AA252+10</f>
        <v>170</v>
      </c>
      <c r="AB254" s="86" t="str">
        <f>+AB252</f>
        <v>48-X</v>
      </c>
      <c r="AC254" s="87">
        <v>93</v>
      </c>
      <c r="AD254" s="88">
        <v>94</v>
      </c>
      <c r="AE254" s="88">
        <v>96</v>
      </c>
      <c r="AF254" s="88">
        <v>98</v>
      </c>
      <c r="AG254" s="88">
        <v>99</v>
      </c>
      <c r="AH254" s="88">
        <v>101</v>
      </c>
      <c r="AI254" s="88">
        <v>103</v>
      </c>
      <c r="AJ254" s="89">
        <v>105</v>
      </c>
      <c r="AL254" s="662"/>
      <c r="AM254" s="666">
        <f>+AM252+10</f>
        <v>170</v>
      </c>
      <c r="AN254" s="86" t="str">
        <f>+AN252</f>
        <v>48-X</v>
      </c>
      <c r="AO254" s="87">
        <v>93</v>
      </c>
      <c r="AP254" s="88">
        <v>98</v>
      </c>
      <c r="AQ254" s="88">
        <v>103</v>
      </c>
      <c r="AR254" s="88">
        <v>108</v>
      </c>
      <c r="AS254" s="88">
        <v>113</v>
      </c>
      <c r="AT254" s="88">
        <v>118</v>
      </c>
      <c r="AU254" s="88">
        <v>123</v>
      </c>
      <c r="AV254" s="89">
        <v>128</v>
      </c>
    </row>
    <row r="255" spans="1:48" ht="15" thickBot="1">
      <c r="A255">
        <v>255</v>
      </c>
      <c r="B255" s="662"/>
      <c r="C255" s="667"/>
      <c r="D255" s="90" t="str">
        <f>+D253</f>
        <v>48-XL</v>
      </c>
      <c r="E255" s="87">
        <v>93</v>
      </c>
      <c r="F255" s="88">
        <v>92</v>
      </c>
      <c r="G255" s="88">
        <v>92</v>
      </c>
      <c r="H255" s="88">
        <v>91</v>
      </c>
      <c r="I255" s="88">
        <v>91</v>
      </c>
      <c r="J255" s="88">
        <v>90</v>
      </c>
      <c r="K255" s="88">
        <v>90</v>
      </c>
      <c r="L255" s="89">
        <v>90</v>
      </c>
      <c r="N255" s="662"/>
      <c r="O255" s="667"/>
      <c r="P255" s="90" t="str">
        <f>+P253</f>
        <v>48-XL</v>
      </c>
      <c r="Q255" s="87">
        <v>93</v>
      </c>
      <c r="R255" s="88">
        <v>92</v>
      </c>
      <c r="S255" s="88">
        <v>92</v>
      </c>
      <c r="T255" s="88">
        <v>91</v>
      </c>
      <c r="U255" s="88">
        <v>91</v>
      </c>
      <c r="V255" s="88">
        <v>90</v>
      </c>
      <c r="W255" s="88">
        <v>90</v>
      </c>
      <c r="X255" s="89">
        <v>90</v>
      </c>
      <c r="Z255" s="662"/>
      <c r="AA255" s="667"/>
      <c r="AB255" s="90" t="str">
        <f>+AB253</f>
        <v>48-XL</v>
      </c>
      <c r="AC255" s="87">
        <v>93</v>
      </c>
      <c r="AD255" s="88">
        <v>95</v>
      </c>
      <c r="AE255" s="88">
        <v>98</v>
      </c>
      <c r="AF255" s="88">
        <v>101</v>
      </c>
      <c r="AG255" s="88">
        <v>104</v>
      </c>
      <c r="AH255" s="88">
        <v>107</v>
      </c>
      <c r="AI255" s="88">
        <v>110</v>
      </c>
      <c r="AJ255" s="89">
        <v>113</v>
      </c>
      <c r="AL255" s="662"/>
      <c r="AM255" s="667"/>
      <c r="AN255" s="90" t="str">
        <f>+AN253</f>
        <v>48-XL</v>
      </c>
      <c r="AO255" s="87">
        <v>95</v>
      </c>
      <c r="AP255" s="88">
        <v>101</v>
      </c>
      <c r="AQ255" s="88">
        <v>107</v>
      </c>
      <c r="AR255" s="88">
        <v>113</v>
      </c>
      <c r="AS255" s="88">
        <v>119</v>
      </c>
      <c r="AT255" s="88">
        <v>125</v>
      </c>
      <c r="AU255" s="88">
        <v>131</v>
      </c>
      <c r="AV255" s="89">
        <v>138</v>
      </c>
    </row>
    <row r="256" spans="1:48">
      <c r="A256">
        <v>256</v>
      </c>
      <c r="B256" s="662"/>
      <c r="C256" s="664">
        <f>+C254+10</f>
        <v>180</v>
      </c>
      <c r="D256" s="78" t="s">
        <v>133</v>
      </c>
      <c r="E256" s="83">
        <v>94</v>
      </c>
      <c r="F256" s="84">
        <v>93</v>
      </c>
      <c r="G256" s="84">
        <v>93</v>
      </c>
      <c r="H256" s="84">
        <v>92</v>
      </c>
      <c r="I256" s="84">
        <v>92</v>
      </c>
      <c r="J256" s="84">
        <v>91</v>
      </c>
      <c r="K256" s="84">
        <v>91</v>
      </c>
      <c r="L256" s="85">
        <v>91</v>
      </c>
      <c r="N256" s="662"/>
      <c r="O256" s="664">
        <f>+O254+10</f>
        <v>180</v>
      </c>
      <c r="P256" s="78" t="s">
        <v>133</v>
      </c>
      <c r="Q256" s="83">
        <v>94</v>
      </c>
      <c r="R256" s="84">
        <v>93</v>
      </c>
      <c r="S256" s="84">
        <v>93</v>
      </c>
      <c r="T256" s="84">
        <v>92</v>
      </c>
      <c r="U256" s="84">
        <v>92</v>
      </c>
      <c r="V256" s="84">
        <v>91</v>
      </c>
      <c r="W256" s="84">
        <v>91</v>
      </c>
      <c r="X256" s="85">
        <v>91</v>
      </c>
      <c r="Z256" s="662"/>
      <c r="AA256" s="664">
        <f>+AA254+10</f>
        <v>180</v>
      </c>
      <c r="AB256" s="78" t="s">
        <v>133</v>
      </c>
      <c r="AC256" s="83">
        <v>94</v>
      </c>
      <c r="AD256" s="84">
        <v>94</v>
      </c>
      <c r="AE256" s="84">
        <v>94</v>
      </c>
      <c r="AF256" s="84">
        <v>94</v>
      </c>
      <c r="AG256" s="84">
        <v>95</v>
      </c>
      <c r="AH256" s="84">
        <v>95</v>
      </c>
      <c r="AI256" s="84">
        <v>95</v>
      </c>
      <c r="AJ256" s="85">
        <v>96</v>
      </c>
      <c r="AL256" s="662"/>
      <c r="AM256" s="664">
        <f>+AM254+10</f>
        <v>180</v>
      </c>
      <c r="AN256" s="78" t="s">
        <v>133</v>
      </c>
      <c r="AO256" s="83">
        <v>94</v>
      </c>
      <c r="AP256" s="84">
        <v>97</v>
      </c>
      <c r="AQ256" s="84">
        <v>100</v>
      </c>
      <c r="AR256" s="84">
        <v>103</v>
      </c>
      <c r="AS256" s="84">
        <v>107</v>
      </c>
      <c r="AT256" s="84">
        <v>110</v>
      </c>
      <c r="AU256" s="84">
        <v>113</v>
      </c>
      <c r="AV256" s="85">
        <v>117</v>
      </c>
    </row>
    <row r="257" spans="1:48" ht="15" thickBot="1">
      <c r="A257">
        <v>257</v>
      </c>
      <c r="B257" s="662"/>
      <c r="C257" s="665"/>
      <c r="D257" s="82" t="s">
        <v>136</v>
      </c>
      <c r="E257" s="83">
        <v>94</v>
      </c>
      <c r="F257" s="84">
        <v>93</v>
      </c>
      <c r="G257" s="84">
        <v>93</v>
      </c>
      <c r="H257" s="84">
        <v>92</v>
      </c>
      <c r="I257" s="84">
        <v>92</v>
      </c>
      <c r="J257" s="84">
        <v>91</v>
      </c>
      <c r="K257" s="84">
        <v>91</v>
      </c>
      <c r="L257" s="85">
        <v>91</v>
      </c>
      <c r="N257" s="662"/>
      <c r="O257" s="665"/>
      <c r="P257" s="82" t="s">
        <v>136</v>
      </c>
      <c r="Q257" s="83">
        <v>94</v>
      </c>
      <c r="R257" s="84">
        <v>93</v>
      </c>
      <c r="S257" s="84">
        <v>93</v>
      </c>
      <c r="T257" s="84">
        <v>92</v>
      </c>
      <c r="U257" s="84">
        <v>92</v>
      </c>
      <c r="V257" s="84">
        <v>91</v>
      </c>
      <c r="W257" s="84">
        <v>91</v>
      </c>
      <c r="X257" s="85">
        <v>91</v>
      </c>
      <c r="Z257" s="662"/>
      <c r="AA257" s="665"/>
      <c r="AB257" s="82" t="s">
        <v>136</v>
      </c>
      <c r="AC257" s="83">
        <v>94</v>
      </c>
      <c r="AD257" s="84">
        <v>95</v>
      </c>
      <c r="AE257" s="84">
        <v>96</v>
      </c>
      <c r="AF257" s="84">
        <v>97</v>
      </c>
      <c r="AG257" s="84">
        <v>99</v>
      </c>
      <c r="AH257" s="84">
        <v>100</v>
      </c>
      <c r="AI257" s="84">
        <v>101</v>
      </c>
      <c r="AJ257" s="85">
        <v>103</v>
      </c>
      <c r="AL257" s="662"/>
      <c r="AM257" s="665"/>
      <c r="AN257" s="82" t="s">
        <v>136</v>
      </c>
      <c r="AO257" s="83">
        <v>94</v>
      </c>
      <c r="AP257" s="84">
        <v>98</v>
      </c>
      <c r="AQ257" s="84">
        <v>103</v>
      </c>
      <c r="AR257" s="84">
        <v>107</v>
      </c>
      <c r="AS257" s="84">
        <v>112</v>
      </c>
      <c r="AT257" s="84">
        <v>116</v>
      </c>
      <c r="AU257" s="84">
        <v>121</v>
      </c>
      <c r="AV257" s="85">
        <v>126</v>
      </c>
    </row>
    <row r="258" spans="1:48">
      <c r="A258">
        <v>258</v>
      </c>
      <c r="B258" s="662"/>
      <c r="C258" s="666">
        <f>+C256+10</f>
        <v>190</v>
      </c>
      <c r="D258" s="86" t="str">
        <f>+D256</f>
        <v>48-X</v>
      </c>
      <c r="E258" s="87">
        <v>95</v>
      </c>
      <c r="F258" s="88">
        <v>94</v>
      </c>
      <c r="G258" s="88">
        <v>94</v>
      </c>
      <c r="H258" s="88">
        <v>93</v>
      </c>
      <c r="I258" s="88">
        <v>93</v>
      </c>
      <c r="J258" s="88">
        <v>92</v>
      </c>
      <c r="K258" s="88">
        <v>92</v>
      </c>
      <c r="L258" s="89">
        <v>92</v>
      </c>
      <c r="N258" s="662"/>
      <c r="O258" s="666">
        <f>+O256+10</f>
        <v>190</v>
      </c>
      <c r="P258" s="86" t="str">
        <f>+P256</f>
        <v>48-X</v>
      </c>
      <c r="Q258" s="87">
        <v>95</v>
      </c>
      <c r="R258" s="88">
        <v>94</v>
      </c>
      <c r="S258" s="88">
        <v>94</v>
      </c>
      <c r="T258" s="88">
        <v>93</v>
      </c>
      <c r="U258" s="88">
        <v>93</v>
      </c>
      <c r="V258" s="88">
        <v>92</v>
      </c>
      <c r="W258" s="88">
        <v>92</v>
      </c>
      <c r="X258" s="89">
        <v>92</v>
      </c>
      <c r="Z258" s="662"/>
      <c r="AA258" s="666">
        <f>+AA256+10</f>
        <v>190</v>
      </c>
      <c r="AB258" s="86" t="str">
        <f>+AB256</f>
        <v>48-X</v>
      </c>
      <c r="AC258" s="87">
        <v>95</v>
      </c>
      <c r="AD258" s="88">
        <v>94</v>
      </c>
      <c r="AE258" s="88">
        <v>94</v>
      </c>
      <c r="AF258" s="88">
        <v>93</v>
      </c>
      <c r="AG258" s="88">
        <v>93</v>
      </c>
      <c r="AH258" s="88">
        <v>92</v>
      </c>
      <c r="AI258" s="88">
        <v>92</v>
      </c>
      <c r="AJ258" s="89">
        <v>92</v>
      </c>
      <c r="AL258" s="662"/>
      <c r="AM258" s="666">
        <f>+AM256+10</f>
        <v>190</v>
      </c>
      <c r="AN258" s="86" t="str">
        <f>+AN256</f>
        <v>48-X</v>
      </c>
      <c r="AO258" s="87">
        <v>95</v>
      </c>
      <c r="AP258" s="88">
        <v>96</v>
      </c>
      <c r="AQ258" s="88">
        <v>98</v>
      </c>
      <c r="AR258" s="88">
        <v>99</v>
      </c>
      <c r="AS258" s="88">
        <v>101</v>
      </c>
      <c r="AT258" s="88">
        <v>102</v>
      </c>
      <c r="AU258" s="88">
        <v>104</v>
      </c>
      <c r="AV258" s="89">
        <v>106</v>
      </c>
    </row>
    <row r="259" spans="1:48" ht="15" thickBot="1">
      <c r="A259">
        <v>259</v>
      </c>
      <c r="B259" s="662"/>
      <c r="C259" s="667"/>
      <c r="D259" s="90" t="str">
        <f>+D257</f>
        <v>48-XL</v>
      </c>
      <c r="E259" s="87">
        <v>95</v>
      </c>
      <c r="F259" s="88">
        <v>94</v>
      </c>
      <c r="G259" s="88">
        <v>94</v>
      </c>
      <c r="H259" s="88">
        <v>93</v>
      </c>
      <c r="I259" s="88">
        <v>93</v>
      </c>
      <c r="J259" s="88">
        <v>92</v>
      </c>
      <c r="K259" s="88">
        <v>92</v>
      </c>
      <c r="L259" s="89">
        <v>92</v>
      </c>
      <c r="N259" s="662"/>
      <c r="O259" s="667"/>
      <c r="P259" s="90" t="str">
        <f>+P257</f>
        <v>48-XL</v>
      </c>
      <c r="Q259" s="87">
        <v>95</v>
      </c>
      <c r="R259" s="88">
        <v>94</v>
      </c>
      <c r="S259" s="88">
        <v>94</v>
      </c>
      <c r="T259" s="88">
        <v>93</v>
      </c>
      <c r="U259" s="88">
        <v>93</v>
      </c>
      <c r="V259" s="88">
        <v>92</v>
      </c>
      <c r="W259" s="88">
        <v>92</v>
      </c>
      <c r="X259" s="89">
        <v>92</v>
      </c>
      <c r="Z259" s="662"/>
      <c r="AA259" s="667"/>
      <c r="AB259" s="90" t="str">
        <f>+AB257</f>
        <v>48-XL</v>
      </c>
      <c r="AC259" s="87">
        <v>95</v>
      </c>
      <c r="AD259" s="88">
        <v>94</v>
      </c>
      <c r="AE259" s="88">
        <v>94</v>
      </c>
      <c r="AF259" s="88">
        <v>94</v>
      </c>
      <c r="AG259" s="88">
        <v>93</v>
      </c>
      <c r="AH259" s="88">
        <v>93</v>
      </c>
      <c r="AI259" s="88">
        <v>93</v>
      </c>
      <c r="AJ259" s="89">
        <v>93</v>
      </c>
      <c r="AL259" s="662"/>
      <c r="AM259" s="667"/>
      <c r="AN259" s="90" t="str">
        <f>+AN257</f>
        <v>48-XL</v>
      </c>
      <c r="AO259" s="87">
        <v>95</v>
      </c>
      <c r="AP259" s="88">
        <v>97</v>
      </c>
      <c r="AQ259" s="88">
        <v>100</v>
      </c>
      <c r="AR259" s="88">
        <v>103</v>
      </c>
      <c r="AS259" s="88">
        <v>105</v>
      </c>
      <c r="AT259" s="88">
        <v>108</v>
      </c>
      <c r="AU259" s="88">
        <v>111</v>
      </c>
      <c r="AV259" s="89">
        <v>114</v>
      </c>
    </row>
    <row r="260" spans="1:48">
      <c r="A260">
        <v>260</v>
      </c>
      <c r="B260" s="662"/>
      <c r="C260" s="664">
        <f>+C258+10</f>
        <v>200</v>
      </c>
      <c r="D260" s="78" t="s">
        <v>133</v>
      </c>
      <c r="E260" s="194"/>
      <c r="F260" s="193"/>
      <c r="G260" s="84">
        <v>94</v>
      </c>
      <c r="H260" s="84">
        <v>93</v>
      </c>
      <c r="I260" s="84">
        <v>93</v>
      </c>
      <c r="J260" s="84">
        <v>92</v>
      </c>
      <c r="K260" s="84">
        <v>92</v>
      </c>
      <c r="L260" s="85">
        <v>92</v>
      </c>
      <c r="N260" s="662"/>
      <c r="O260" s="664">
        <f>+O258+10</f>
        <v>200</v>
      </c>
      <c r="P260" s="78" t="s">
        <v>133</v>
      </c>
      <c r="Q260" s="194"/>
      <c r="R260" s="193"/>
      <c r="S260" s="84">
        <v>94</v>
      </c>
      <c r="T260" s="84">
        <v>93</v>
      </c>
      <c r="U260" s="84">
        <v>93</v>
      </c>
      <c r="V260" s="84">
        <v>92</v>
      </c>
      <c r="W260" s="84">
        <v>92</v>
      </c>
      <c r="X260" s="85">
        <v>92</v>
      </c>
      <c r="Z260" s="662"/>
      <c r="AA260" s="664">
        <f>+AA258+10</f>
        <v>200</v>
      </c>
      <c r="AB260" s="78" t="s">
        <v>133</v>
      </c>
      <c r="AC260" s="194"/>
      <c r="AD260" s="193"/>
      <c r="AE260" s="84">
        <v>94</v>
      </c>
      <c r="AF260" s="84">
        <v>93</v>
      </c>
      <c r="AG260" s="84">
        <v>93</v>
      </c>
      <c r="AH260" s="84">
        <v>92</v>
      </c>
      <c r="AI260" s="84">
        <v>92</v>
      </c>
      <c r="AJ260" s="85">
        <v>92</v>
      </c>
      <c r="AL260" s="662"/>
      <c r="AM260" s="664">
        <f>+AM258+10</f>
        <v>200</v>
      </c>
      <c r="AN260" s="78" t="s">
        <v>133</v>
      </c>
      <c r="AO260" s="194"/>
      <c r="AP260" s="193"/>
      <c r="AQ260" s="84">
        <v>95</v>
      </c>
      <c r="AR260" s="84">
        <v>95</v>
      </c>
      <c r="AS260" s="84">
        <v>95</v>
      </c>
      <c r="AT260" s="84">
        <v>95</v>
      </c>
      <c r="AU260" s="84">
        <v>95</v>
      </c>
      <c r="AV260" s="85">
        <v>96</v>
      </c>
    </row>
    <row r="261" spans="1:48" ht="15" thickBot="1">
      <c r="A261">
        <v>261</v>
      </c>
      <c r="B261" s="663"/>
      <c r="C261" s="665"/>
      <c r="D261" s="82" t="s">
        <v>136</v>
      </c>
      <c r="E261" s="192"/>
      <c r="F261" s="191"/>
      <c r="G261" s="186">
        <v>94</v>
      </c>
      <c r="H261" s="186">
        <v>93</v>
      </c>
      <c r="I261" s="186">
        <v>93</v>
      </c>
      <c r="J261" s="186">
        <v>92</v>
      </c>
      <c r="K261" s="186">
        <v>92</v>
      </c>
      <c r="L261" s="185">
        <v>92</v>
      </c>
      <c r="N261" s="663"/>
      <c r="O261" s="665"/>
      <c r="P261" s="82" t="s">
        <v>136</v>
      </c>
      <c r="Q261" s="192"/>
      <c r="R261" s="191"/>
      <c r="S261" s="186">
        <v>94</v>
      </c>
      <c r="T261" s="186">
        <v>93</v>
      </c>
      <c r="U261" s="186">
        <v>93</v>
      </c>
      <c r="V261" s="186">
        <v>92</v>
      </c>
      <c r="W261" s="186">
        <v>92</v>
      </c>
      <c r="X261" s="185">
        <v>92</v>
      </c>
      <c r="Z261" s="663"/>
      <c r="AA261" s="665"/>
      <c r="AB261" s="82" t="s">
        <v>136</v>
      </c>
      <c r="AC261" s="192"/>
      <c r="AD261" s="191"/>
      <c r="AE261" s="186">
        <v>94</v>
      </c>
      <c r="AF261" s="186">
        <v>93</v>
      </c>
      <c r="AG261" s="186">
        <v>93</v>
      </c>
      <c r="AH261" s="186">
        <v>92</v>
      </c>
      <c r="AI261" s="186">
        <v>92</v>
      </c>
      <c r="AJ261" s="185">
        <v>92</v>
      </c>
      <c r="AL261" s="663"/>
      <c r="AM261" s="665"/>
      <c r="AN261" s="82" t="s">
        <v>136</v>
      </c>
      <c r="AO261" s="192"/>
      <c r="AP261" s="191"/>
      <c r="AQ261" s="186">
        <v>97</v>
      </c>
      <c r="AR261" s="186">
        <v>98</v>
      </c>
      <c r="AS261" s="186">
        <v>99</v>
      </c>
      <c r="AT261" s="186">
        <v>100</v>
      </c>
      <c r="AU261" s="186">
        <v>101</v>
      </c>
      <c r="AV261" s="185">
        <v>103</v>
      </c>
    </row>
    <row r="262" spans="1:48">
      <c r="A262">
        <v>262</v>
      </c>
    </row>
    <row r="263" spans="1:48">
      <c r="A263">
        <v>263</v>
      </c>
    </row>
    <row r="264" spans="1:48">
      <c r="A264">
        <v>264</v>
      </c>
    </row>
    <row r="265" spans="1:48">
      <c r="A265">
        <v>265</v>
      </c>
    </row>
    <row r="266" spans="1:48">
      <c r="A266">
        <v>266</v>
      </c>
    </row>
    <row r="267" spans="1:48">
      <c r="A267">
        <v>267</v>
      </c>
    </row>
    <row r="268" spans="1:48" ht="15" thickBot="1">
      <c r="A268">
        <v>268</v>
      </c>
    </row>
    <row r="269" spans="1:48" ht="18.600000000000001" thickBot="1">
      <c r="A269">
        <v>269</v>
      </c>
      <c r="B269" s="649" t="s">
        <v>1112</v>
      </c>
      <c r="C269" s="650"/>
      <c r="D269" s="651"/>
      <c r="E269" s="649" t="s">
        <v>1149</v>
      </c>
      <c r="F269" s="650"/>
      <c r="G269" s="650"/>
      <c r="H269" s="650"/>
      <c r="I269" s="650"/>
      <c r="J269" s="650"/>
      <c r="K269" s="650"/>
      <c r="L269" s="651"/>
      <c r="N269" s="649" t="s">
        <v>1114</v>
      </c>
      <c r="O269" s="650"/>
      <c r="P269" s="651"/>
      <c r="Q269" s="649" t="s">
        <v>1149</v>
      </c>
      <c r="R269" s="650"/>
      <c r="S269" s="650"/>
      <c r="T269" s="650"/>
      <c r="U269" s="650"/>
      <c r="V269" s="650"/>
      <c r="W269" s="650"/>
      <c r="X269" s="651"/>
      <c r="Z269" s="649" t="s">
        <v>1115</v>
      </c>
      <c r="AA269" s="650"/>
      <c r="AB269" s="651"/>
      <c r="AC269" s="649" t="s">
        <v>1149</v>
      </c>
      <c r="AD269" s="650"/>
      <c r="AE269" s="650"/>
      <c r="AF269" s="650"/>
      <c r="AG269" s="650"/>
      <c r="AH269" s="650"/>
      <c r="AI269" s="650"/>
      <c r="AJ269" s="651"/>
      <c r="AL269" s="649" t="s">
        <v>1116</v>
      </c>
      <c r="AM269" s="650"/>
      <c r="AN269" s="651"/>
      <c r="AO269" s="649" t="s">
        <v>1149</v>
      </c>
      <c r="AP269" s="650"/>
      <c r="AQ269" s="650"/>
      <c r="AR269" s="650"/>
      <c r="AS269" s="650"/>
      <c r="AT269" s="650"/>
      <c r="AU269" s="650"/>
      <c r="AV269" s="651"/>
    </row>
    <row r="270" spans="1:48" ht="15.75" customHeight="1">
      <c r="A270">
        <v>270</v>
      </c>
      <c r="B270" s="652" t="s">
        <v>1117</v>
      </c>
      <c r="C270" s="652" t="s">
        <v>634</v>
      </c>
      <c r="D270" s="669" t="s">
        <v>1119</v>
      </c>
      <c r="E270" s="654" t="s">
        <v>1120</v>
      </c>
      <c r="F270" s="655"/>
      <c r="G270" s="655"/>
      <c r="H270" s="655"/>
      <c r="I270" s="655"/>
      <c r="J270" s="655"/>
      <c r="K270" s="655"/>
      <c r="L270" s="656"/>
      <c r="N270" s="652" t="s">
        <v>1117</v>
      </c>
      <c r="O270" s="652" t="s">
        <v>634</v>
      </c>
      <c r="P270" s="669" t="s">
        <v>1119</v>
      </c>
      <c r="Q270" s="654" t="s">
        <v>1120</v>
      </c>
      <c r="R270" s="655"/>
      <c r="S270" s="655"/>
      <c r="T270" s="655"/>
      <c r="U270" s="655"/>
      <c r="V270" s="655"/>
      <c r="W270" s="655"/>
      <c r="X270" s="656"/>
      <c r="Z270" s="652" t="s">
        <v>1117</v>
      </c>
      <c r="AA270" s="652" t="s">
        <v>634</v>
      </c>
      <c r="AB270" s="669" t="s">
        <v>1119</v>
      </c>
      <c r="AC270" s="654" t="s">
        <v>1120</v>
      </c>
      <c r="AD270" s="655"/>
      <c r="AE270" s="655"/>
      <c r="AF270" s="655"/>
      <c r="AG270" s="655"/>
      <c r="AH270" s="655"/>
      <c r="AI270" s="655"/>
      <c r="AJ270" s="656"/>
      <c r="AL270" s="652" t="s">
        <v>1117</v>
      </c>
      <c r="AM270" s="652" t="s">
        <v>634</v>
      </c>
      <c r="AN270" s="669" t="s">
        <v>1119</v>
      </c>
      <c r="AO270" s="654" t="s">
        <v>1120</v>
      </c>
      <c r="AP270" s="655"/>
      <c r="AQ270" s="655"/>
      <c r="AR270" s="655"/>
      <c r="AS270" s="655"/>
      <c r="AT270" s="655"/>
      <c r="AU270" s="655"/>
      <c r="AV270" s="656"/>
    </row>
    <row r="271" spans="1:48" ht="15" customHeight="1" thickBot="1">
      <c r="A271">
        <v>271</v>
      </c>
      <c r="B271" s="668"/>
      <c r="C271" s="668"/>
      <c r="D271" s="670"/>
      <c r="E271" s="672"/>
      <c r="F271" s="673"/>
      <c r="G271" s="673"/>
      <c r="H271" s="673"/>
      <c r="I271" s="673"/>
      <c r="J271" s="673"/>
      <c r="K271" s="673"/>
      <c r="L271" s="674"/>
      <c r="N271" s="668"/>
      <c r="O271" s="668"/>
      <c r="P271" s="670"/>
      <c r="Q271" s="672"/>
      <c r="R271" s="673"/>
      <c r="S271" s="673"/>
      <c r="T271" s="673"/>
      <c r="U271" s="673"/>
      <c r="V271" s="673"/>
      <c r="W271" s="673"/>
      <c r="X271" s="674"/>
      <c r="Z271" s="668"/>
      <c r="AA271" s="668"/>
      <c r="AB271" s="670"/>
      <c r="AC271" s="672"/>
      <c r="AD271" s="673"/>
      <c r="AE271" s="673"/>
      <c r="AF271" s="673"/>
      <c r="AG271" s="673"/>
      <c r="AH271" s="673"/>
      <c r="AI271" s="673"/>
      <c r="AJ271" s="674"/>
      <c r="AL271" s="668"/>
      <c r="AM271" s="668"/>
      <c r="AN271" s="670"/>
      <c r="AO271" s="672"/>
      <c r="AP271" s="673"/>
      <c r="AQ271" s="673"/>
      <c r="AR271" s="673"/>
      <c r="AS271" s="673"/>
      <c r="AT271" s="673"/>
      <c r="AU271" s="673"/>
      <c r="AV271" s="674"/>
    </row>
    <row r="272" spans="1:48" ht="15" thickBot="1">
      <c r="A272">
        <v>272</v>
      </c>
      <c r="B272" s="653"/>
      <c r="C272" s="653"/>
      <c r="D272" s="671"/>
      <c r="E272" s="75">
        <v>0</v>
      </c>
      <c r="F272" s="76">
        <v>500</v>
      </c>
      <c r="G272" s="76">
        <v>1000</v>
      </c>
      <c r="H272" s="76">
        <v>1500</v>
      </c>
      <c r="I272" s="76">
        <v>2000</v>
      </c>
      <c r="J272" s="76">
        <v>2500</v>
      </c>
      <c r="K272" s="76">
        <v>3000</v>
      </c>
      <c r="L272" s="77">
        <v>3500</v>
      </c>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1140</v>
      </c>
      <c r="C273" s="664">
        <v>100</v>
      </c>
      <c r="D273" s="78" t="s">
        <v>133</v>
      </c>
      <c r="E273" s="94">
        <v>1.67</v>
      </c>
      <c r="F273" s="95">
        <v>1.7</v>
      </c>
      <c r="G273" s="95">
        <v>1.74</v>
      </c>
      <c r="H273" s="95">
        <v>1.77</v>
      </c>
      <c r="I273" s="95">
        <v>1.81</v>
      </c>
      <c r="J273" s="95">
        <v>1.84</v>
      </c>
      <c r="K273" s="95">
        <v>1.88</v>
      </c>
      <c r="L273" s="96">
        <v>1.92</v>
      </c>
      <c r="N273" s="661" t="s">
        <v>1140</v>
      </c>
      <c r="O273" s="664">
        <v>100</v>
      </c>
      <c r="P273" s="78" t="s">
        <v>133</v>
      </c>
      <c r="Q273" s="94">
        <v>1.67</v>
      </c>
      <c r="R273" s="95">
        <v>1.7</v>
      </c>
      <c r="S273" s="95">
        <v>1.74</v>
      </c>
      <c r="T273" s="95">
        <v>1.77</v>
      </c>
      <c r="U273" s="95">
        <v>1.81</v>
      </c>
      <c r="V273" s="95">
        <v>1.84</v>
      </c>
      <c r="W273" s="95">
        <v>1.88</v>
      </c>
      <c r="X273" s="96">
        <v>1.92</v>
      </c>
      <c r="Z273" s="661" t="s">
        <v>1140</v>
      </c>
      <c r="AA273" s="664">
        <v>100</v>
      </c>
      <c r="AB273" s="78" t="s">
        <v>133</v>
      </c>
      <c r="AC273" s="94">
        <v>1.67</v>
      </c>
      <c r="AD273" s="95">
        <v>1.7</v>
      </c>
      <c r="AE273" s="95">
        <v>1.74</v>
      </c>
      <c r="AF273" s="95">
        <v>1.77</v>
      </c>
      <c r="AG273" s="95">
        <v>1.81</v>
      </c>
      <c r="AH273" s="95">
        <v>1.84</v>
      </c>
      <c r="AI273" s="95">
        <v>1.88</v>
      </c>
      <c r="AJ273" s="96">
        <v>1.92</v>
      </c>
      <c r="AL273" s="661" t="s">
        <v>1140</v>
      </c>
      <c r="AM273" s="664">
        <v>100</v>
      </c>
      <c r="AN273" s="78" t="s">
        <v>133</v>
      </c>
      <c r="AO273" s="94">
        <v>1.67</v>
      </c>
      <c r="AP273" s="95">
        <v>1.7</v>
      </c>
      <c r="AQ273" s="95">
        <v>1.74</v>
      </c>
      <c r="AR273" s="95">
        <v>1.77</v>
      </c>
      <c r="AS273" s="95">
        <v>1.81</v>
      </c>
      <c r="AT273" s="95">
        <v>1.84</v>
      </c>
      <c r="AU273" s="95">
        <v>1.88</v>
      </c>
      <c r="AV273" s="96">
        <v>1.92</v>
      </c>
    </row>
    <row r="274" spans="1:48" ht="15" thickBot="1">
      <c r="A274">
        <v>274</v>
      </c>
      <c r="B274" s="662"/>
      <c r="C274" s="665"/>
      <c r="D274" s="82" t="s">
        <v>136</v>
      </c>
      <c r="E274" s="97">
        <v>1.83</v>
      </c>
      <c r="F274" s="98">
        <v>1.86</v>
      </c>
      <c r="G274" s="98">
        <v>1.89</v>
      </c>
      <c r="H274" s="98">
        <v>1.92</v>
      </c>
      <c r="I274" s="98">
        <v>1.95</v>
      </c>
      <c r="J274" s="98">
        <v>1.98</v>
      </c>
      <c r="K274" s="98">
        <v>2.0099999999999998</v>
      </c>
      <c r="L274" s="99">
        <v>2.04</v>
      </c>
      <c r="N274" s="662"/>
      <c r="O274" s="665"/>
      <c r="P274" s="82" t="s">
        <v>136</v>
      </c>
      <c r="Q274" s="97">
        <v>1.83</v>
      </c>
      <c r="R274" s="98">
        <v>1.86</v>
      </c>
      <c r="S274" s="98">
        <v>1.89</v>
      </c>
      <c r="T274" s="98">
        <v>1.92</v>
      </c>
      <c r="U274" s="98">
        <v>1.95</v>
      </c>
      <c r="V274" s="98">
        <v>1.98</v>
      </c>
      <c r="W274" s="98">
        <v>2.0099999999999998</v>
      </c>
      <c r="X274" s="99">
        <v>2.04</v>
      </c>
      <c r="Z274" s="662"/>
      <c r="AA274" s="665"/>
      <c r="AB274" s="82" t="s">
        <v>136</v>
      </c>
      <c r="AC274" s="97">
        <v>1.83</v>
      </c>
      <c r="AD274" s="98">
        <v>1.86</v>
      </c>
      <c r="AE274" s="98">
        <v>1.89</v>
      </c>
      <c r="AF274" s="98">
        <v>1.92</v>
      </c>
      <c r="AG274" s="98">
        <v>1.95</v>
      </c>
      <c r="AH274" s="98">
        <v>1.98</v>
      </c>
      <c r="AI274" s="98">
        <v>2.0099999999999998</v>
      </c>
      <c r="AJ274" s="99">
        <v>2.04</v>
      </c>
      <c r="AL274" s="662"/>
      <c r="AM274" s="665"/>
      <c r="AN274" s="82" t="s">
        <v>136</v>
      </c>
      <c r="AO274" s="97">
        <v>1.83</v>
      </c>
      <c r="AP274" s="98">
        <v>1.84</v>
      </c>
      <c r="AQ274" s="98">
        <v>1.86</v>
      </c>
      <c r="AR274" s="98">
        <v>1.88</v>
      </c>
      <c r="AS274" s="98">
        <v>1.89</v>
      </c>
      <c r="AT274" s="98">
        <v>1.91</v>
      </c>
      <c r="AU274" s="98">
        <v>1.93</v>
      </c>
      <c r="AV274" s="99">
        <v>1.95</v>
      </c>
    </row>
    <row r="275" spans="1:48">
      <c r="A275">
        <v>275</v>
      </c>
      <c r="B275" s="662"/>
      <c r="C275" s="666">
        <v>110</v>
      </c>
      <c r="D275" s="86" t="str">
        <f>+D273</f>
        <v>48-X</v>
      </c>
      <c r="E275" s="100">
        <v>1.57</v>
      </c>
      <c r="F275" s="101">
        <v>1.6</v>
      </c>
      <c r="G275" s="101">
        <v>1.63</v>
      </c>
      <c r="H275" s="101">
        <v>1.67</v>
      </c>
      <c r="I275" s="101">
        <v>1.7</v>
      </c>
      <c r="J275" s="101">
        <v>1.74</v>
      </c>
      <c r="K275" s="101">
        <v>1.77</v>
      </c>
      <c r="L275" s="102">
        <v>1.81</v>
      </c>
      <c r="N275" s="662"/>
      <c r="O275" s="666">
        <v>110</v>
      </c>
      <c r="P275" s="86" t="str">
        <f>+P273</f>
        <v>48-X</v>
      </c>
      <c r="Q275" s="100">
        <v>1.57</v>
      </c>
      <c r="R275" s="101">
        <v>1.6</v>
      </c>
      <c r="S275" s="101">
        <v>1.63</v>
      </c>
      <c r="T275" s="101">
        <v>1.67</v>
      </c>
      <c r="U275" s="101">
        <v>1.7</v>
      </c>
      <c r="V275" s="101">
        <v>1.74</v>
      </c>
      <c r="W275" s="101">
        <v>1.77</v>
      </c>
      <c r="X275" s="102">
        <v>1.81</v>
      </c>
      <c r="Z275" s="662"/>
      <c r="AA275" s="666">
        <v>110</v>
      </c>
      <c r="AB275" s="86" t="str">
        <f>+AB273</f>
        <v>48-X</v>
      </c>
      <c r="AC275" s="100">
        <v>1.57</v>
      </c>
      <c r="AD275" s="101">
        <v>1.6</v>
      </c>
      <c r="AE275" s="101">
        <v>1.63</v>
      </c>
      <c r="AF275" s="101">
        <v>1.67</v>
      </c>
      <c r="AG275" s="101">
        <v>1.7</v>
      </c>
      <c r="AH275" s="101">
        <v>1.74</v>
      </c>
      <c r="AI275" s="101">
        <v>1.77</v>
      </c>
      <c r="AJ275" s="102">
        <v>1.81</v>
      </c>
      <c r="AL275" s="662"/>
      <c r="AM275" s="666">
        <v>110</v>
      </c>
      <c r="AN275" s="86" t="str">
        <f>+AN273</f>
        <v>48-X</v>
      </c>
      <c r="AO275" s="100">
        <v>1.57</v>
      </c>
      <c r="AP275" s="101">
        <v>1.6</v>
      </c>
      <c r="AQ275" s="101">
        <v>1.63</v>
      </c>
      <c r="AR275" s="101">
        <v>1.67</v>
      </c>
      <c r="AS275" s="101">
        <v>1.7</v>
      </c>
      <c r="AT275" s="101">
        <v>1.74</v>
      </c>
      <c r="AU275" s="101">
        <v>1.77</v>
      </c>
      <c r="AV275" s="102">
        <v>1.81</v>
      </c>
    </row>
    <row r="276" spans="1:48" ht="15" thickBot="1">
      <c r="A276">
        <v>276</v>
      </c>
      <c r="B276" s="662"/>
      <c r="C276" s="667"/>
      <c r="D276" s="90" t="str">
        <f>+D274</f>
        <v>48-XL</v>
      </c>
      <c r="E276" s="100">
        <v>1.72</v>
      </c>
      <c r="F276" s="101">
        <v>1.75</v>
      </c>
      <c r="G276" s="101">
        <v>1.78</v>
      </c>
      <c r="H276" s="101">
        <v>1.82</v>
      </c>
      <c r="I276" s="101">
        <v>1.85</v>
      </c>
      <c r="J276" s="101">
        <v>1.89</v>
      </c>
      <c r="K276" s="101">
        <v>1.92</v>
      </c>
      <c r="L276" s="102">
        <v>1.96</v>
      </c>
      <c r="N276" s="662"/>
      <c r="O276" s="667"/>
      <c r="P276" s="90" t="str">
        <f>+P274</f>
        <v>48-XL</v>
      </c>
      <c r="Q276" s="100">
        <v>1.72</v>
      </c>
      <c r="R276" s="101">
        <v>1.75</v>
      </c>
      <c r="S276" s="101">
        <v>1.78</v>
      </c>
      <c r="T276" s="101">
        <v>1.82</v>
      </c>
      <c r="U276" s="101">
        <v>1.85</v>
      </c>
      <c r="V276" s="101">
        <v>1.89</v>
      </c>
      <c r="W276" s="101">
        <v>1.92</v>
      </c>
      <c r="X276" s="102">
        <v>1.96</v>
      </c>
      <c r="Z276" s="662"/>
      <c r="AA276" s="667"/>
      <c r="AB276" s="90" t="str">
        <f>+AB274</f>
        <v>48-XL</v>
      </c>
      <c r="AC276" s="100">
        <v>1.72</v>
      </c>
      <c r="AD276" s="101">
        <v>1.75</v>
      </c>
      <c r="AE276" s="101">
        <v>1.78</v>
      </c>
      <c r="AF276" s="101">
        <v>1.82</v>
      </c>
      <c r="AG276" s="101">
        <v>1.85</v>
      </c>
      <c r="AH276" s="101">
        <v>1.89</v>
      </c>
      <c r="AI276" s="101">
        <v>1.92</v>
      </c>
      <c r="AJ276" s="102">
        <v>1.96</v>
      </c>
      <c r="AL276" s="662"/>
      <c r="AM276" s="667"/>
      <c r="AN276" s="90" t="str">
        <f>+AN274</f>
        <v>48-XL</v>
      </c>
      <c r="AO276" s="100">
        <v>1.72</v>
      </c>
      <c r="AP276" s="101">
        <v>1.75</v>
      </c>
      <c r="AQ276" s="101">
        <v>1.78</v>
      </c>
      <c r="AR276" s="101">
        <v>1.81</v>
      </c>
      <c r="AS276" s="101">
        <v>1.85</v>
      </c>
      <c r="AT276" s="101">
        <v>1.88</v>
      </c>
      <c r="AU276" s="101">
        <v>1.91</v>
      </c>
      <c r="AV276" s="102">
        <v>1.95</v>
      </c>
    </row>
    <row r="277" spans="1:48">
      <c r="A277">
        <v>277</v>
      </c>
      <c r="B277" s="662"/>
      <c r="C277" s="664">
        <f>+C275+10</f>
        <v>120</v>
      </c>
      <c r="D277" s="78" t="s">
        <v>133</v>
      </c>
      <c r="E277" s="97">
        <v>1.47</v>
      </c>
      <c r="F277" s="98">
        <v>1.5</v>
      </c>
      <c r="G277" s="98">
        <v>1.53</v>
      </c>
      <c r="H277" s="98">
        <v>1.57</v>
      </c>
      <c r="I277" s="98">
        <v>1.6</v>
      </c>
      <c r="J277" s="98">
        <v>1.64</v>
      </c>
      <c r="K277" s="98">
        <v>1.67</v>
      </c>
      <c r="L277" s="99">
        <v>1.71</v>
      </c>
      <c r="N277" s="662"/>
      <c r="O277" s="664">
        <f>+O275+10</f>
        <v>120</v>
      </c>
      <c r="P277" s="78" t="s">
        <v>133</v>
      </c>
      <c r="Q277" s="97">
        <v>1.47</v>
      </c>
      <c r="R277" s="98">
        <v>1.5</v>
      </c>
      <c r="S277" s="98">
        <v>1.53</v>
      </c>
      <c r="T277" s="98">
        <v>1.57</v>
      </c>
      <c r="U277" s="98">
        <v>1.6</v>
      </c>
      <c r="V277" s="98">
        <v>1.64</v>
      </c>
      <c r="W277" s="98">
        <v>1.67</v>
      </c>
      <c r="X277" s="99">
        <v>1.71</v>
      </c>
      <c r="Z277" s="662"/>
      <c r="AA277" s="664">
        <f>+AA275+10</f>
        <v>120</v>
      </c>
      <c r="AB277" s="78" t="s">
        <v>133</v>
      </c>
      <c r="AC277" s="97">
        <v>1.47</v>
      </c>
      <c r="AD277" s="98">
        <v>1.5</v>
      </c>
      <c r="AE277" s="98">
        <v>1.53</v>
      </c>
      <c r="AF277" s="98">
        <v>1.57</v>
      </c>
      <c r="AG277" s="98">
        <v>1.6</v>
      </c>
      <c r="AH277" s="98">
        <v>1.64</v>
      </c>
      <c r="AI277" s="98">
        <v>1.67</v>
      </c>
      <c r="AJ277" s="99">
        <v>1.71</v>
      </c>
      <c r="AL277" s="662"/>
      <c r="AM277" s="664">
        <f>+AM275+10</f>
        <v>120</v>
      </c>
      <c r="AN277" s="78" t="s">
        <v>133</v>
      </c>
      <c r="AO277" s="97">
        <v>1.47</v>
      </c>
      <c r="AP277" s="98">
        <v>1.5</v>
      </c>
      <c r="AQ277" s="98">
        <v>1.53</v>
      </c>
      <c r="AR277" s="98">
        <v>1.57</v>
      </c>
      <c r="AS277" s="98">
        <v>1.6</v>
      </c>
      <c r="AT277" s="98">
        <v>1.64</v>
      </c>
      <c r="AU277" s="98">
        <v>1.67</v>
      </c>
      <c r="AV277" s="99">
        <v>1.71</v>
      </c>
    </row>
    <row r="278" spans="1:48" ht="15" thickBot="1">
      <c r="A278">
        <v>278</v>
      </c>
      <c r="B278" s="662"/>
      <c r="C278" s="665"/>
      <c r="D278" s="82" t="s">
        <v>136</v>
      </c>
      <c r="E278" s="97">
        <v>1.48</v>
      </c>
      <c r="F278" s="98">
        <v>1.53</v>
      </c>
      <c r="G278" s="98">
        <v>1.59</v>
      </c>
      <c r="H278" s="98">
        <v>1.64</v>
      </c>
      <c r="I278" s="98">
        <v>1.7</v>
      </c>
      <c r="J278" s="98">
        <v>1.75</v>
      </c>
      <c r="K278" s="98">
        <v>1.81</v>
      </c>
      <c r="L278" s="99">
        <v>1.87</v>
      </c>
      <c r="N278" s="662"/>
      <c r="O278" s="665"/>
      <c r="P278" s="82" t="s">
        <v>136</v>
      </c>
      <c r="Q278" s="97">
        <v>1.48</v>
      </c>
      <c r="R278" s="98">
        <v>1.53</v>
      </c>
      <c r="S278" s="98">
        <v>1.59</v>
      </c>
      <c r="T278" s="98">
        <v>1.64</v>
      </c>
      <c r="U278" s="98">
        <v>1.7</v>
      </c>
      <c r="V278" s="98">
        <v>1.75</v>
      </c>
      <c r="W278" s="98">
        <v>1.81</v>
      </c>
      <c r="X278" s="99">
        <v>1.87</v>
      </c>
      <c r="Z278" s="662"/>
      <c r="AA278" s="665"/>
      <c r="AB278" s="82" t="s">
        <v>136</v>
      </c>
      <c r="AC278" s="97">
        <v>1.48</v>
      </c>
      <c r="AD278" s="98">
        <v>1.53</v>
      </c>
      <c r="AE278" s="98">
        <v>1.59</v>
      </c>
      <c r="AF278" s="98">
        <v>1.64</v>
      </c>
      <c r="AG278" s="98">
        <v>1.7</v>
      </c>
      <c r="AH278" s="98">
        <v>1.75</v>
      </c>
      <c r="AI278" s="98">
        <v>1.81</v>
      </c>
      <c r="AJ278" s="99">
        <v>1.87</v>
      </c>
      <c r="AL278" s="662"/>
      <c r="AM278" s="665"/>
      <c r="AN278" s="82" t="s">
        <v>136</v>
      </c>
      <c r="AO278" s="97">
        <v>1.48</v>
      </c>
      <c r="AP278" s="98">
        <v>1.53</v>
      </c>
      <c r="AQ278" s="98">
        <v>1.59</v>
      </c>
      <c r="AR278" s="98">
        <v>1.64</v>
      </c>
      <c r="AS278" s="98">
        <v>1.7</v>
      </c>
      <c r="AT278" s="98">
        <v>1.75</v>
      </c>
      <c r="AU278" s="98">
        <v>1.81</v>
      </c>
      <c r="AV278" s="99">
        <v>1.87</v>
      </c>
    </row>
    <row r="279" spans="1:48">
      <c r="A279">
        <v>279</v>
      </c>
      <c r="B279" s="662"/>
      <c r="C279" s="666">
        <f>+C277+10</f>
        <v>130</v>
      </c>
      <c r="D279" s="86" t="str">
        <f>+D277</f>
        <v>48-X</v>
      </c>
      <c r="E279" s="100">
        <v>1.26</v>
      </c>
      <c r="F279" s="101">
        <v>1.31</v>
      </c>
      <c r="G279" s="101">
        <v>1.36</v>
      </c>
      <c r="H279" s="101">
        <v>1.41</v>
      </c>
      <c r="I279" s="101">
        <v>1.46</v>
      </c>
      <c r="J279" s="101">
        <v>1.51</v>
      </c>
      <c r="K279" s="101">
        <v>1.56</v>
      </c>
      <c r="L279" s="102">
        <v>1.62</v>
      </c>
      <c r="N279" s="662"/>
      <c r="O279" s="666">
        <f>+O277+10</f>
        <v>130</v>
      </c>
      <c r="P279" s="86" t="str">
        <f>+P277</f>
        <v>48-X</v>
      </c>
      <c r="Q279" s="100">
        <v>1.26</v>
      </c>
      <c r="R279" s="101">
        <v>1.31</v>
      </c>
      <c r="S279" s="101">
        <v>1.36</v>
      </c>
      <c r="T279" s="101">
        <v>1.41</v>
      </c>
      <c r="U279" s="101">
        <v>1.46</v>
      </c>
      <c r="V279" s="101">
        <v>1.51</v>
      </c>
      <c r="W279" s="101">
        <v>1.56</v>
      </c>
      <c r="X279" s="102">
        <v>1.62</v>
      </c>
      <c r="Z279" s="662"/>
      <c r="AA279" s="666">
        <f>+AA277+10</f>
        <v>130</v>
      </c>
      <c r="AB279" s="86" t="str">
        <f>+AB277</f>
        <v>48-X</v>
      </c>
      <c r="AC279" s="100">
        <v>1.26</v>
      </c>
      <c r="AD279" s="101">
        <v>1.31</v>
      </c>
      <c r="AE279" s="101">
        <v>1.36</v>
      </c>
      <c r="AF279" s="101">
        <v>1.41</v>
      </c>
      <c r="AG279" s="101">
        <v>1.46</v>
      </c>
      <c r="AH279" s="101">
        <v>1.51</v>
      </c>
      <c r="AI279" s="101">
        <v>1.56</v>
      </c>
      <c r="AJ279" s="102">
        <v>1.62</v>
      </c>
      <c r="AL279" s="662"/>
      <c r="AM279" s="666">
        <f>+AM277+10</f>
        <v>130</v>
      </c>
      <c r="AN279" s="86" t="str">
        <f>+AN277</f>
        <v>48-X</v>
      </c>
      <c r="AO279" s="100">
        <v>1.26</v>
      </c>
      <c r="AP279" s="101">
        <v>1.31</v>
      </c>
      <c r="AQ279" s="101">
        <v>1.36</v>
      </c>
      <c r="AR279" s="101">
        <v>1.41</v>
      </c>
      <c r="AS279" s="101">
        <v>1.46</v>
      </c>
      <c r="AT279" s="101">
        <v>1.51</v>
      </c>
      <c r="AU279" s="101">
        <v>1.56</v>
      </c>
      <c r="AV279" s="102">
        <v>1.62</v>
      </c>
    </row>
    <row r="280" spans="1:48" ht="15" thickBot="1">
      <c r="A280">
        <v>280</v>
      </c>
      <c r="B280" s="662"/>
      <c r="C280" s="667"/>
      <c r="D280" s="90" t="str">
        <f>+D278</f>
        <v>48-XL</v>
      </c>
      <c r="E280" s="100">
        <v>1.26</v>
      </c>
      <c r="F280" s="101">
        <v>1.33</v>
      </c>
      <c r="G280" s="101">
        <v>1.4</v>
      </c>
      <c r="H280" s="101">
        <v>1.47</v>
      </c>
      <c r="I280" s="101">
        <v>1.55</v>
      </c>
      <c r="J280" s="101">
        <v>1.62</v>
      </c>
      <c r="K280" s="101">
        <v>1.69</v>
      </c>
      <c r="L280" s="102">
        <v>1.77</v>
      </c>
      <c r="N280" s="662"/>
      <c r="O280" s="667"/>
      <c r="P280" s="90" t="str">
        <f>+P278</f>
        <v>48-XL</v>
      </c>
      <c r="Q280" s="100">
        <v>1.26</v>
      </c>
      <c r="R280" s="101">
        <v>1.33</v>
      </c>
      <c r="S280" s="101">
        <v>1.4</v>
      </c>
      <c r="T280" s="101">
        <v>1.47</v>
      </c>
      <c r="U280" s="101">
        <v>1.55</v>
      </c>
      <c r="V280" s="101">
        <v>1.62</v>
      </c>
      <c r="W280" s="101">
        <v>1.69</v>
      </c>
      <c r="X280" s="102">
        <v>1.77</v>
      </c>
      <c r="Z280" s="662"/>
      <c r="AA280" s="667"/>
      <c r="AB280" s="90" t="str">
        <f>+AB278</f>
        <v>48-XL</v>
      </c>
      <c r="AC280" s="100">
        <v>1.26</v>
      </c>
      <c r="AD280" s="101">
        <v>1.33</v>
      </c>
      <c r="AE280" s="101">
        <v>1.4</v>
      </c>
      <c r="AF280" s="101">
        <v>1.47</v>
      </c>
      <c r="AG280" s="101">
        <v>1.55</v>
      </c>
      <c r="AH280" s="101">
        <v>1.62</v>
      </c>
      <c r="AI280" s="101">
        <v>1.69</v>
      </c>
      <c r="AJ280" s="102">
        <v>1.77</v>
      </c>
      <c r="AL280" s="662"/>
      <c r="AM280" s="667"/>
      <c r="AN280" s="90" t="str">
        <f>+AN278</f>
        <v>48-XL</v>
      </c>
      <c r="AO280" s="100">
        <v>1.26</v>
      </c>
      <c r="AP280" s="101">
        <v>1.33</v>
      </c>
      <c r="AQ280" s="101">
        <v>1.4</v>
      </c>
      <c r="AR280" s="101">
        <v>1.47</v>
      </c>
      <c r="AS280" s="101">
        <v>1.55</v>
      </c>
      <c r="AT280" s="101">
        <v>1.62</v>
      </c>
      <c r="AU280" s="101">
        <v>1.69</v>
      </c>
      <c r="AV280" s="102">
        <v>1.77</v>
      </c>
    </row>
    <row r="281" spans="1:48">
      <c r="A281">
        <v>281</v>
      </c>
      <c r="B281" s="662"/>
      <c r="C281" s="664">
        <f>+C279+10</f>
        <v>140</v>
      </c>
      <c r="D281" s="78" t="s">
        <v>133</v>
      </c>
      <c r="E281" s="97">
        <v>1.0900000000000001</v>
      </c>
      <c r="F281" s="98">
        <v>1.1499999999999999</v>
      </c>
      <c r="G281" s="98">
        <v>1.21</v>
      </c>
      <c r="H281" s="98">
        <v>1.28</v>
      </c>
      <c r="I281" s="98">
        <v>1.34</v>
      </c>
      <c r="J281" s="98">
        <v>1.41</v>
      </c>
      <c r="K281" s="98">
        <v>1.47</v>
      </c>
      <c r="L281" s="99">
        <v>1.54</v>
      </c>
      <c r="N281" s="662"/>
      <c r="O281" s="664">
        <f>+O279+10</f>
        <v>140</v>
      </c>
      <c r="P281" s="78" t="s">
        <v>133</v>
      </c>
      <c r="Q281" s="97">
        <v>1.0900000000000001</v>
      </c>
      <c r="R281" s="98">
        <v>1.1499999999999999</v>
      </c>
      <c r="S281" s="98">
        <v>1.21</v>
      </c>
      <c r="T281" s="98">
        <v>1.28</v>
      </c>
      <c r="U281" s="98">
        <v>1.34</v>
      </c>
      <c r="V281" s="98">
        <v>1.41</v>
      </c>
      <c r="W281" s="98">
        <v>1.47</v>
      </c>
      <c r="X281" s="99">
        <v>1.54</v>
      </c>
      <c r="Z281" s="662"/>
      <c r="AA281" s="664">
        <f>+AA279+10</f>
        <v>140</v>
      </c>
      <c r="AB281" s="78" t="s">
        <v>133</v>
      </c>
      <c r="AC281" s="97">
        <v>1.0900000000000001</v>
      </c>
      <c r="AD281" s="98">
        <v>1.1499999999999999</v>
      </c>
      <c r="AE281" s="98">
        <v>1.21</v>
      </c>
      <c r="AF281" s="98">
        <v>1.28</v>
      </c>
      <c r="AG281" s="98">
        <v>1.34</v>
      </c>
      <c r="AH281" s="98">
        <v>1.41</v>
      </c>
      <c r="AI281" s="98">
        <v>1.47</v>
      </c>
      <c r="AJ281" s="99">
        <v>1.54</v>
      </c>
      <c r="AL281" s="662"/>
      <c r="AM281" s="664">
        <f>+AM279+10</f>
        <v>140</v>
      </c>
      <c r="AN281" s="78" t="s">
        <v>133</v>
      </c>
      <c r="AO281" s="97">
        <v>1.0900000000000001</v>
      </c>
      <c r="AP281" s="98">
        <v>1.1499999999999999</v>
      </c>
      <c r="AQ281" s="98">
        <v>1.21</v>
      </c>
      <c r="AR281" s="98">
        <v>1.28</v>
      </c>
      <c r="AS281" s="98">
        <v>1.34</v>
      </c>
      <c r="AT281" s="98">
        <v>1.41</v>
      </c>
      <c r="AU281" s="98">
        <v>1.47</v>
      </c>
      <c r="AV281" s="99">
        <v>1.54</v>
      </c>
    </row>
    <row r="282" spans="1:48" ht="15" thickBot="1">
      <c r="A282">
        <v>282</v>
      </c>
      <c r="B282" s="662"/>
      <c r="C282" s="665"/>
      <c r="D282" s="82" t="s">
        <v>136</v>
      </c>
      <c r="E282" s="97">
        <v>1.0900000000000001</v>
      </c>
      <c r="F282" s="98">
        <v>1.17</v>
      </c>
      <c r="G282" s="98">
        <v>1.25</v>
      </c>
      <c r="H282" s="98">
        <v>1.33</v>
      </c>
      <c r="I282" s="98">
        <v>1.42</v>
      </c>
      <c r="J282" s="98">
        <v>1.5</v>
      </c>
      <c r="K282" s="98">
        <v>1.58</v>
      </c>
      <c r="L282" s="99">
        <v>1.67</v>
      </c>
      <c r="N282" s="662"/>
      <c r="O282" s="665"/>
      <c r="P282" s="82" t="s">
        <v>136</v>
      </c>
      <c r="Q282" s="97">
        <v>1.0900000000000001</v>
      </c>
      <c r="R282" s="98">
        <v>1.17</v>
      </c>
      <c r="S282" s="98">
        <v>1.25</v>
      </c>
      <c r="T282" s="98">
        <v>1.33</v>
      </c>
      <c r="U282" s="98">
        <v>1.42</v>
      </c>
      <c r="V282" s="98">
        <v>1.5</v>
      </c>
      <c r="W282" s="98">
        <v>1.58</v>
      </c>
      <c r="X282" s="99">
        <v>1.67</v>
      </c>
      <c r="Z282" s="662"/>
      <c r="AA282" s="665"/>
      <c r="AB282" s="82" t="s">
        <v>136</v>
      </c>
      <c r="AC282" s="97">
        <v>1.0900000000000001</v>
      </c>
      <c r="AD282" s="98">
        <v>1.17</v>
      </c>
      <c r="AE282" s="98">
        <v>1.25</v>
      </c>
      <c r="AF282" s="98">
        <v>1.33</v>
      </c>
      <c r="AG282" s="98">
        <v>1.42</v>
      </c>
      <c r="AH282" s="98">
        <v>1.5</v>
      </c>
      <c r="AI282" s="98">
        <v>1.58</v>
      </c>
      <c r="AJ282" s="99">
        <v>1.67</v>
      </c>
      <c r="AL282" s="662"/>
      <c r="AM282" s="665"/>
      <c r="AN282" s="82" t="s">
        <v>136</v>
      </c>
      <c r="AO282" s="97">
        <v>1.0900000000000001</v>
      </c>
      <c r="AP282" s="98">
        <v>1.17</v>
      </c>
      <c r="AQ282" s="98">
        <v>1.25</v>
      </c>
      <c r="AR282" s="98">
        <v>1.33</v>
      </c>
      <c r="AS282" s="98">
        <v>1.42</v>
      </c>
      <c r="AT282" s="98">
        <v>1.5</v>
      </c>
      <c r="AU282" s="98">
        <v>1.58</v>
      </c>
      <c r="AV282" s="99">
        <v>1.67</v>
      </c>
    </row>
    <row r="283" spans="1:48">
      <c r="A283">
        <v>283</v>
      </c>
      <c r="B283" s="662"/>
      <c r="C283" s="666">
        <f>+C281+10</f>
        <v>150</v>
      </c>
      <c r="D283" s="86" t="str">
        <f>+D281</f>
        <v>48-X</v>
      </c>
      <c r="E283" s="100">
        <v>0.95</v>
      </c>
      <c r="F283" s="101">
        <v>1.02</v>
      </c>
      <c r="G283" s="101">
        <v>1.0900000000000001</v>
      </c>
      <c r="H283" s="101">
        <v>1.1599999999999999</v>
      </c>
      <c r="I283" s="101">
        <v>1.23</v>
      </c>
      <c r="J283" s="101">
        <v>1.3</v>
      </c>
      <c r="K283" s="101">
        <v>1.37</v>
      </c>
      <c r="L283" s="102">
        <v>1.45</v>
      </c>
      <c r="N283" s="662"/>
      <c r="O283" s="666">
        <f>+O281+10</f>
        <v>150</v>
      </c>
      <c r="P283" s="86" t="str">
        <f>+P281</f>
        <v>48-X</v>
      </c>
      <c r="Q283" s="100">
        <v>0.95</v>
      </c>
      <c r="R283" s="101">
        <v>1.02</v>
      </c>
      <c r="S283" s="101">
        <v>1.0900000000000001</v>
      </c>
      <c r="T283" s="101">
        <v>1.1599999999999999</v>
      </c>
      <c r="U283" s="101">
        <v>1.23</v>
      </c>
      <c r="V283" s="101">
        <v>1.3</v>
      </c>
      <c r="W283" s="101">
        <v>1.37</v>
      </c>
      <c r="X283" s="102">
        <v>1.45</v>
      </c>
      <c r="Z283" s="662"/>
      <c r="AA283" s="666">
        <f>+AA281+10</f>
        <v>150</v>
      </c>
      <c r="AB283" s="86" t="str">
        <f>+AB281</f>
        <v>48-X</v>
      </c>
      <c r="AC283" s="100">
        <v>0.95</v>
      </c>
      <c r="AD283" s="101">
        <v>1.02</v>
      </c>
      <c r="AE283" s="101">
        <v>1.0900000000000001</v>
      </c>
      <c r="AF283" s="101">
        <v>1.1599999999999999</v>
      </c>
      <c r="AG283" s="101">
        <v>1.23</v>
      </c>
      <c r="AH283" s="101">
        <v>1.3</v>
      </c>
      <c r="AI283" s="101">
        <v>1.37</v>
      </c>
      <c r="AJ283" s="102">
        <v>1.45</v>
      </c>
      <c r="AL283" s="662"/>
      <c r="AM283" s="666">
        <f>+AM281+10</f>
        <v>150</v>
      </c>
      <c r="AN283" s="86" t="str">
        <f>+AN281</f>
        <v>48-X</v>
      </c>
      <c r="AO283" s="100">
        <v>0.95</v>
      </c>
      <c r="AP283" s="101">
        <v>1.02</v>
      </c>
      <c r="AQ283" s="101">
        <v>1.0900000000000001</v>
      </c>
      <c r="AR283" s="101">
        <v>1.1599999999999999</v>
      </c>
      <c r="AS283" s="101">
        <v>1.23</v>
      </c>
      <c r="AT283" s="101">
        <v>1.3</v>
      </c>
      <c r="AU283" s="101">
        <v>1.37</v>
      </c>
      <c r="AV283" s="102">
        <v>1.45</v>
      </c>
    </row>
    <row r="284" spans="1:48" ht="15" thickBot="1">
      <c r="A284">
        <v>284</v>
      </c>
      <c r="B284" s="662"/>
      <c r="C284" s="667"/>
      <c r="D284" s="90" t="str">
        <f>+D282</f>
        <v>48-XL</v>
      </c>
      <c r="E284" s="100">
        <v>0.95</v>
      </c>
      <c r="F284" s="101">
        <v>1.02</v>
      </c>
      <c r="G284" s="101">
        <v>1.0900000000000001</v>
      </c>
      <c r="H284" s="101">
        <v>1.1599999999999999</v>
      </c>
      <c r="I284" s="101">
        <v>1.23</v>
      </c>
      <c r="J284" s="101">
        <v>1.3</v>
      </c>
      <c r="K284" s="101">
        <v>1.37</v>
      </c>
      <c r="L284" s="102">
        <v>1.45</v>
      </c>
      <c r="N284" s="662"/>
      <c r="O284" s="667"/>
      <c r="P284" s="90" t="str">
        <f>+P282</f>
        <v>48-XL</v>
      </c>
      <c r="Q284" s="100">
        <v>0.95</v>
      </c>
      <c r="R284" s="101">
        <v>1.02</v>
      </c>
      <c r="S284" s="101">
        <v>1.0900000000000001</v>
      </c>
      <c r="T284" s="101">
        <v>1.1599999999999999</v>
      </c>
      <c r="U284" s="101">
        <v>1.23</v>
      </c>
      <c r="V284" s="101">
        <v>1.3</v>
      </c>
      <c r="W284" s="101">
        <v>1.37</v>
      </c>
      <c r="X284" s="102">
        <v>1.45</v>
      </c>
      <c r="Z284" s="662"/>
      <c r="AA284" s="667"/>
      <c r="AB284" s="90" t="str">
        <f>+AB282</f>
        <v>48-XL</v>
      </c>
      <c r="AC284" s="100">
        <v>0.95</v>
      </c>
      <c r="AD284" s="101">
        <v>1.02</v>
      </c>
      <c r="AE284" s="101">
        <v>1.0900000000000001</v>
      </c>
      <c r="AF284" s="101">
        <v>1.1599999999999999</v>
      </c>
      <c r="AG284" s="101">
        <v>1.23</v>
      </c>
      <c r="AH284" s="101">
        <v>1.3</v>
      </c>
      <c r="AI284" s="101">
        <v>1.37</v>
      </c>
      <c r="AJ284" s="102">
        <v>1.45</v>
      </c>
      <c r="AL284" s="662"/>
      <c r="AM284" s="667"/>
      <c r="AN284" s="90" t="str">
        <f>+AN282</f>
        <v>48-XL</v>
      </c>
      <c r="AO284" s="100">
        <v>0.95</v>
      </c>
      <c r="AP284" s="101">
        <v>1.02</v>
      </c>
      <c r="AQ284" s="101">
        <v>1.0900000000000001</v>
      </c>
      <c r="AR284" s="101">
        <v>1.1599999999999999</v>
      </c>
      <c r="AS284" s="101">
        <v>1.23</v>
      </c>
      <c r="AT284" s="101">
        <v>1.3</v>
      </c>
      <c r="AU284" s="101">
        <v>1.37</v>
      </c>
      <c r="AV284" s="102">
        <v>1.45</v>
      </c>
    </row>
    <row r="285" spans="1:48">
      <c r="A285">
        <v>285</v>
      </c>
      <c r="B285" s="662"/>
      <c r="C285" s="664">
        <f>+C283+10</f>
        <v>160</v>
      </c>
      <c r="D285" s="78" t="s">
        <v>133</v>
      </c>
      <c r="E285" s="97">
        <v>0.84</v>
      </c>
      <c r="F285" s="98">
        <v>0.9</v>
      </c>
      <c r="G285" s="98">
        <v>0.96</v>
      </c>
      <c r="H285" s="98">
        <v>1.02</v>
      </c>
      <c r="I285" s="98">
        <v>1.0900000000000001</v>
      </c>
      <c r="J285" s="98">
        <v>1.1499999999999999</v>
      </c>
      <c r="K285" s="98">
        <v>1.21</v>
      </c>
      <c r="L285" s="99">
        <v>1.28</v>
      </c>
      <c r="N285" s="662"/>
      <c r="O285" s="664">
        <f>+O283+10</f>
        <v>160</v>
      </c>
      <c r="P285" s="78" t="s">
        <v>133</v>
      </c>
      <c r="Q285" s="97">
        <v>0.84</v>
      </c>
      <c r="R285" s="98">
        <v>0.9</v>
      </c>
      <c r="S285" s="98">
        <v>0.96</v>
      </c>
      <c r="T285" s="98">
        <v>1.02</v>
      </c>
      <c r="U285" s="98">
        <v>1.0900000000000001</v>
      </c>
      <c r="V285" s="98">
        <v>1.1499999999999999</v>
      </c>
      <c r="W285" s="98">
        <v>1.21</v>
      </c>
      <c r="X285" s="99">
        <v>1.28</v>
      </c>
      <c r="Z285" s="662"/>
      <c r="AA285" s="664">
        <f>+AA283+10</f>
        <v>160</v>
      </c>
      <c r="AB285" s="78" t="s">
        <v>133</v>
      </c>
      <c r="AC285" s="97">
        <v>0.84</v>
      </c>
      <c r="AD285" s="98">
        <v>0.9</v>
      </c>
      <c r="AE285" s="98">
        <v>0.96</v>
      </c>
      <c r="AF285" s="98">
        <v>1.02</v>
      </c>
      <c r="AG285" s="98">
        <v>1.0900000000000001</v>
      </c>
      <c r="AH285" s="98">
        <v>1.1499999999999999</v>
      </c>
      <c r="AI285" s="98">
        <v>1.21</v>
      </c>
      <c r="AJ285" s="99">
        <v>1.28</v>
      </c>
      <c r="AL285" s="662"/>
      <c r="AM285" s="664">
        <f>+AM283+10</f>
        <v>160</v>
      </c>
      <c r="AN285" s="78" t="s">
        <v>133</v>
      </c>
      <c r="AO285" s="97">
        <v>0.84</v>
      </c>
      <c r="AP285" s="98">
        <v>0.9</v>
      </c>
      <c r="AQ285" s="98">
        <v>0.96</v>
      </c>
      <c r="AR285" s="98">
        <v>1.02</v>
      </c>
      <c r="AS285" s="98">
        <v>1.0900000000000001</v>
      </c>
      <c r="AT285" s="98">
        <v>1.1499999999999999</v>
      </c>
      <c r="AU285" s="98">
        <v>1.21</v>
      </c>
      <c r="AV285" s="99">
        <v>1.28</v>
      </c>
    </row>
    <row r="286" spans="1:48" ht="15" thickBot="1">
      <c r="A286">
        <v>286</v>
      </c>
      <c r="B286" s="662"/>
      <c r="C286" s="665"/>
      <c r="D286" s="82" t="s">
        <v>136</v>
      </c>
      <c r="E286" s="97">
        <v>0.84</v>
      </c>
      <c r="F286" s="98">
        <v>0.9</v>
      </c>
      <c r="G286" s="98">
        <v>0.96</v>
      </c>
      <c r="H286" s="98">
        <v>1.02</v>
      </c>
      <c r="I286" s="98">
        <v>1.0900000000000001</v>
      </c>
      <c r="J286" s="98">
        <v>1.1499999999999999</v>
      </c>
      <c r="K286" s="98">
        <v>1.21</v>
      </c>
      <c r="L286" s="99">
        <v>1.28</v>
      </c>
      <c r="N286" s="662"/>
      <c r="O286" s="665"/>
      <c r="P286" s="82" t="s">
        <v>136</v>
      </c>
      <c r="Q286" s="97">
        <v>0.84</v>
      </c>
      <c r="R286" s="98">
        <v>0.9</v>
      </c>
      <c r="S286" s="98">
        <v>0.96</v>
      </c>
      <c r="T286" s="98">
        <v>1.02</v>
      </c>
      <c r="U286" s="98">
        <v>1.0900000000000001</v>
      </c>
      <c r="V286" s="98">
        <v>1.1499999999999999</v>
      </c>
      <c r="W286" s="98">
        <v>1.21</v>
      </c>
      <c r="X286" s="99">
        <v>1.28</v>
      </c>
      <c r="Z286" s="662"/>
      <c r="AA286" s="665"/>
      <c r="AB286" s="82" t="s">
        <v>136</v>
      </c>
      <c r="AC286" s="97">
        <v>0.84</v>
      </c>
      <c r="AD286" s="98">
        <v>0.9</v>
      </c>
      <c r="AE286" s="98">
        <v>0.96</v>
      </c>
      <c r="AF286" s="98">
        <v>1.02</v>
      </c>
      <c r="AG286" s="98">
        <v>1.0900000000000001</v>
      </c>
      <c r="AH286" s="98">
        <v>1.1499999999999999</v>
      </c>
      <c r="AI286" s="98">
        <v>1.21</v>
      </c>
      <c r="AJ286" s="99">
        <v>1.28</v>
      </c>
      <c r="AL286" s="662"/>
      <c r="AM286" s="665"/>
      <c r="AN286" s="82" t="s">
        <v>136</v>
      </c>
      <c r="AO286" s="97">
        <v>0.84</v>
      </c>
      <c r="AP286" s="98">
        <v>0.9</v>
      </c>
      <c r="AQ286" s="98">
        <v>0.96</v>
      </c>
      <c r="AR286" s="98">
        <v>1.02</v>
      </c>
      <c r="AS286" s="98">
        <v>1.0900000000000001</v>
      </c>
      <c r="AT286" s="98">
        <v>1.1499999999999999</v>
      </c>
      <c r="AU286" s="98">
        <v>1.21</v>
      </c>
      <c r="AV286" s="99">
        <v>1.28</v>
      </c>
    </row>
    <row r="287" spans="1:48">
      <c r="A287">
        <v>287</v>
      </c>
      <c r="B287" s="662"/>
      <c r="C287" s="666">
        <f>+C285+10</f>
        <v>170</v>
      </c>
      <c r="D287" s="86" t="str">
        <f>+D285</f>
        <v>48-X</v>
      </c>
      <c r="E287" s="194"/>
      <c r="F287" s="193"/>
      <c r="G287" s="101">
        <v>0.85</v>
      </c>
      <c r="H287" s="101">
        <v>0.91</v>
      </c>
      <c r="I287" s="101">
        <v>0.96</v>
      </c>
      <c r="J287" s="101">
        <v>1.02</v>
      </c>
      <c r="K287" s="101">
        <v>1.08</v>
      </c>
      <c r="L287" s="102">
        <v>1.1399999999999999</v>
      </c>
      <c r="N287" s="662"/>
      <c r="O287" s="666">
        <f>+O285+10</f>
        <v>170</v>
      </c>
      <c r="P287" s="86" t="str">
        <f>+P285</f>
        <v>48-X</v>
      </c>
      <c r="Q287" s="194"/>
      <c r="R287" s="193"/>
      <c r="S287" s="101">
        <v>0.85</v>
      </c>
      <c r="T287" s="101">
        <v>0.91</v>
      </c>
      <c r="U287" s="101">
        <v>0.96</v>
      </c>
      <c r="V287" s="101">
        <v>1.02</v>
      </c>
      <c r="W287" s="101">
        <v>1.08</v>
      </c>
      <c r="X287" s="102">
        <v>1.1399999999999999</v>
      </c>
      <c r="Z287" s="662"/>
      <c r="AA287" s="666">
        <f>+AA285+10</f>
        <v>170</v>
      </c>
      <c r="AB287" s="86" t="str">
        <f>+AB285</f>
        <v>48-X</v>
      </c>
      <c r="AC287" s="194"/>
      <c r="AD287" s="193"/>
      <c r="AE287" s="101">
        <v>0.85</v>
      </c>
      <c r="AF287" s="101">
        <v>0.91</v>
      </c>
      <c r="AG287" s="101">
        <v>0.96</v>
      </c>
      <c r="AH287" s="101">
        <v>1.02</v>
      </c>
      <c r="AI287" s="101">
        <v>1.08</v>
      </c>
      <c r="AJ287" s="102">
        <v>1.1399999999999999</v>
      </c>
      <c r="AL287" s="662"/>
      <c r="AM287" s="666">
        <f>+AM285+10</f>
        <v>170</v>
      </c>
      <c r="AN287" s="86" t="str">
        <f>+AN285</f>
        <v>48-X</v>
      </c>
      <c r="AO287" s="194"/>
      <c r="AP287" s="193"/>
      <c r="AQ287" s="101">
        <v>0.85</v>
      </c>
      <c r="AR287" s="101">
        <v>0.91</v>
      </c>
      <c r="AS287" s="101">
        <v>0.96</v>
      </c>
      <c r="AT287" s="101">
        <v>1.02</v>
      </c>
      <c r="AU287" s="101">
        <v>1.08</v>
      </c>
      <c r="AV287" s="102">
        <v>1.1399999999999999</v>
      </c>
    </row>
    <row r="288" spans="1:48" ht="15" thickBot="1">
      <c r="A288">
        <v>288</v>
      </c>
      <c r="B288" s="662"/>
      <c r="C288" s="667"/>
      <c r="D288" s="90" t="str">
        <f>+D286</f>
        <v>48-XL</v>
      </c>
      <c r="E288" s="194"/>
      <c r="F288" s="193"/>
      <c r="G288" s="101">
        <v>0.85</v>
      </c>
      <c r="H288" s="101">
        <v>0.91</v>
      </c>
      <c r="I288" s="101">
        <v>0.96</v>
      </c>
      <c r="J288" s="101">
        <v>1.02</v>
      </c>
      <c r="K288" s="101">
        <v>1.08</v>
      </c>
      <c r="L288" s="102">
        <v>1.1399999999999999</v>
      </c>
      <c r="N288" s="662"/>
      <c r="O288" s="667"/>
      <c r="P288" s="90" t="str">
        <f>+P286</f>
        <v>48-XL</v>
      </c>
      <c r="Q288" s="194"/>
      <c r="R288" s="193"/>
      <c r="S288" s="101">
        <v>0.85</v>
      </c>
      <c r="T288" s="101">
        <v>0.91</v>
      </c>
      <c r="U288" s="101">
        <v>0.96</v>
      </c>
      <c r="V288" s="101">
        <v>1.02</v>
      </c>
      <c r="W288" s="101">
        <v>1.08</v>
      </c>
      <c r="X288" s="102">
        <v>1.1399999999999999</v>
      </c>
      <c r="Z288" s="662"/>
      <c r="AA288" s="667"/>
      <c r="AB288" s="90" t="str">
        <f>+AB286</f>
        <v>48-XL</v>
      </c>
      <c r="AC288" s="194"/>
      <c r="AD288" s="193"/>
      <c r="AE288" s="101">
        <v>0.85</v>
      </c>
      <c r="AF288" s="101">
        <v>0.91</v>
      </c>
      <c r="AG288" s="101">
        <v>0.96</v>
      </c>
      <c r="AH288" s="101">
        <v>1.02</v>
      </c>
      <c r="AI288" s="101">
        <v>1.08</v>
      </c>
      <c r="AJ288" s="102">
        <v>1.1399999999999999</v>
      </c>
      <c r="AL288" s="662"/>
      <c r="AM288" s="667"/>
      <c r="AN288" s="90" t="str">
        <f>+AN286</f>
        <v>48-XL</v>
      </c>
      <c r="AO288" s="194"/>
      <c r="AP288" s="193"/>
      <c r="AQ288" s="101">
        <v>0.85</v>
      </c>
      <c r="AR288" s="101">
        <v>0.91</v>
      </c>
      <c r="AS288" s="101">
        <v>0.96</v>
      </c>
      <c r="AT288" s="101">
        <v>1.02</v>
      </c>
      <c r="AU288" s="101">
        <v>1.08</v>
      </c>
      <c r="AV288" s="102">
        <v>1.1399999999999999</v>
      </c>
    </row>
    <row r="289" spans="1:48">
      <c r="A289">
        <v>289</v>
      </c>
      <c r="B289" s="662"/>
      <c r="C289" s="664">
        <f>+C287+10</f>
        <v>180</v>
      </c>
      <c r="D289" s="78" t="s">
        <v>133</v>
      </c>
      <c r="E289" s="194"/>
      <c r="F289" s="193"/>
      <c r="G289" s="193"/>
      <c r="H289" s="98">
        <v>0.81</v>
      </c>
      <c r="I289" s="98">
        <v>0.86</v>
      </c>
      <c r="J289" s="98">
        <v>0.91</v>
      </c>
      <c r="K289" s="98">
        <v>0.96</v>
      </c>
      <c r="L289" s="99">
        <v>1.01</v>
      </c>
      <c r="N289" s="662"/>
      <c r="O289" s="664">
        <f>+O287+10</f>
        <v>180</v>
      </c>
      <c r="P289" s="78" t="s">
        <v>133</v>
      </c>
      <c r="Q289" s="194"/>
      <c r="R289" s="193"/>
      <c r="S289" s="193"/>
      <c r="T289" s="98">
        <v>0.81</v>
      </c>
      <c r="U289" s="98">
        <v>0.86</v>
      </c>
      <c r="V289" s="98">
        <v>0.91</v>
      </c>
      <c r="W289" s="98">
        <v>0.96</v>
      </c>
      <c r="X289" s="99">
        <v>1.01</v>
      </c>
      <c r="Z289" s="662"/>
      <c r="AA289" s="664">
        <f>+AA287+10</f>
        <v>180</v>
      </c>
      <c r="AB289" s="78" t="s">
        <v>133</v>
      </c>
      <c r="AC289" s="194"/>
      <c r="AD289" s="193"/>
      <c r="AE289" s="193"/>
      <c r="AF289" s="98">
        <v>0.81</v>
      </c>
      <c r="AG289" s="98">
        <v>0.86</v>
      </c>
      <c r="AH289" s="98">
        <v>0.91</v>
      </c>
      <c r="AI289" s="98">
        <v>0.96</v>
      </c>
      <c r="AJ289" s="99">
        <v>1.01</v>
      </c>
      <c r="AL289" s="662"/>
      <c r="AM289" s="664">
        <f>+AM287+10</f>
        <v>180</v>
      </c>
      <c r="AN289" s="78" t="s">
        <v>133</v>
      </c>
      <c r="AO289" s="194"/>
      <c r="AP289" s="193"/>
      <c r="AQ289" s="193"/>
      <c r="AR289" s="98">
        <v>0.81</v>
      </c>
      <c r="AS289" s="98">
        <v>0.86</v>
      </c>
      <c r="AT289" s="98">
        <v>0.91</v>
      </c>
      <c r="AU289" s="98">
        <v>0.96</v>
      </c>
      <c r="AV289" s="99">
        <v>1.01</v>
      </c>
    </row>
    <row r="290" spans="1:48" ht="15" thickBot="1">
      <c r="A290">
        <v>290</v>
      </c>
      <c r="B290" s="662"/>
      <c r="C290" s="665"/>
      <c r="D290" s="82" t="s">
        <v>136</v>
      </c>
      <c r="E290" s="194"/>
      <c r="F290" s="193"/>
      <c r="G290" s="193"/>
      <c r="H290" s="98">
        <v>0.81</v>
      </c>
      <c r="I290" s="98">
        <v>0.86</v>
      </c>
      <c r="J290" s="98">
        <v>0.91</v>
      </c>
      <c r="K290" s="98">
        <v>0.96</v>
      </c>
      <c r="L290" s="99">
        <v>1.01</v>
      </c>
      <c r="N290" s="662"/>
      <c r="O290" s="665"/>
      <c r="P290" s="82" t="s">
        <v>136</v>
      </c>
      <c r="Q290" s="194"/>
      <c r="R290" s="193"/>
      <c r="S290" s="193"/>
      <c r="T290" s="98">
        <v>0.81</v>
      </c>
      <c r="U290" s="98">
        <v>0.86</v>
      </c>
      <c r="V290" s="98">
        <v>0.91</v>
      </c>
      <c r="W290" s="98">
        <v>0.96</v>
      </c>
      <c r="X290" s="99">
        <v>1.01</v>
      </c>
      <c r="Z290" s="662"/>
      <c r="AA290" s="665"/>
      <c r="AB290" s="82" t="s">
        <v>136</v>
      </c>
      <c r="AC290" s="194"/>
      <c r="AD290" s="193"/>
      <c r="AE290" s="193"/>
      <c r="AF290" s="98">
        <v>0.81</v>
      </c>
      <c r="AG290" s="98">
        <v>0.86</v>
      </c>
      <c r="AH290" s="98">
        <v>0.91</v>
      </c>
      <c r="AI290" s="98">
        <v>0.96</v>
      </c>
      <c r="AJ290" s="99">
        <v>1.01</v>
      </c>
      <c r="AL290" s="662"/>
      <c r="AM290" s="665"/>
      <c r="AN290" s="82" t="s">
        <v>136</v>
      </c>
      <c r="AO290" s="194"/>
      <c r="AP290" s="193"/>
      <c r="AQ290" s="193"/>
      <c r="AR290" s="98">
        <v>0.81</v>
      </c>
      <c r="AS290" s="98">
        <v>0.86</v>
      </c>
      <c r="AT290" s="98">
        <v>0.91</v>
      </c>
      <c r="AU290" s="98">
        <v>0.96</v>
      </c>
      <c r="AV290" s="99">
        <v>1.01</v>
      </c>
    </row>
    <row r="291" spans="1:48">
      <c r="A291">
        <v>291</v>
      </c>
      <c r="B291" s="662"/>
      <c r="C291" s="666">
        <f>+C289+10</f>
        <v>190</v>
      </c>
      <c r="D291" s="86" t="str">
        <f>+D289</f>
        <v>48-X</v>
      </c>
      <c r="E291" s="194"/>
      <c r="F291" s="193"/>
      <c r="G291" s="193"/>
      <c r="H291" s="193"/>
      <c r="I291" s="193"/>
      <c r="J291" s="101">
        <v>0.82</v>
      </c>
      <c r="K291" s="101">
        <v>0.86</v>
      </c>
      <c r="L291" s="102">
        <v>0.91</v>
      </c>
      <c r="N291" s="662"/>
      <c r="O291" s="666">
        <f>+O289+10</f>
        <v>190</v>
      </c>
      <c r="P291" s="86" t="str">
        <f>+P289</f>
        <v>48-X</v>
      </c>
      <c r="Q291" s="194"/>
      <c r="R291" s="193"/>
      <c r="S291" s="193"/>
      <c r="T291" s="193"/>
      <c r="U291" s="193"/>
      <c r="V291" s="101">
        <v>0.82</v>
      </c>
      <c r="W291" s="101">
        <v>0.86</v>
      </c>
      <c r="X291" s="102">
        <v>0.91</v>
      </c>
      <c r="Z291" s="662"/>
      <c r="AA291" s="666">
        <f>+AA289+10</f>
        <v>190</v>
      </c>
      <c r="AB291" s="86" t="str">
        <f>+AB289</f>
        <v>48-X</v>
      </c>
      <c r="AC291" s="194"/>
      <c r="AD291" s="193"/>
      <c r="AE291" s="193"/>
      <c r="AF291" s="193"/>
      <c r="AG291" s="193"/>
      <c r="AH291" s="101">
        <v>0.82</v>
      </c>
      <c r="AI291" s="101">
        <v>0.86</v>
      </c>
      <c r="AJ291" s="102">
        <v>0.91</v>
      </c>
      <c r="AL291" s="662"/>
      <c r="AM291" s="666">
        <f>+AM289+10</f>
        <v>190</v>
      </c>
      <c r="AN291" s="86" t="str">
        <f>+AN289</f>
        <v>48-X</v>
      </c>
      <c r="AO291" s="194"/>
      <c r="AP291" s="193"/>
      <c r="AQ291" s="193"/>
      <c r="AR291" s="193"/>
      <c r="AS291" s="193"/>
      <c r="AT291" s="101">
        <v>0.82</v>
      </c>
      <c r="AU291" s="101">
        <v>0.86</v>
      </c>
      <c r="AV291" s="102">
        <v>0.91</v>
      </c>
    </row>
    <row r="292" spans="1:48" ht="15" thickBot="1">
      <c r="A292">
        <v>292</v>
      </c>
      <c r="B292" s="662"/>
      <c r="C292" s="667"/>
      <c r="D292" s="90" t="str">
        <f>+D290</f>
        <v>48-XL</v>
      </c>
      <c r="E292" s="194"/>
      <c r="F292" s="193"/>
      <c r="G292" s="193"/>
      <c r="H292" s="193"/>
      <c r="I292" s="193"/>
      <c r="J292" s="101">
        <v>0.82</v>
      </c>
      <c r="K292" s="101">
        <v>0.86</v>
      </c>
      <c r="L292" s="102">
        <v>0.91</v>
      </c>
      <c r="N292" s="662"/>
      <c r="O292" s="667"/>
      <c r="P292" s="90" t="str">
        <f>+P290</f>
        <v>48-XL</v>
      </c>
      <c r="Q292" s="194"/>
      <c r="R292" s="193"/>
      <c r="S292" s="193"/>
      <c r="T292" s="193"/>
      <c r="U292" s="193"/>
      <c r="V292" s="101">
        <v>0.82</v>
      </c>
      <c r="W292" s="101">
        <v>0.86</v>
      </c>
      <c r="X292" s="102">
        <v>0.91</v>
      </c>
      <c r="Z292" s="662"/>
      <c r="AA292" s="667"/>
      <c r="AB292" s="90" t="str">
        <f>+AB290</f>
        <v>48-XL</v>
      </c>
      <c r="AC292" s="194"/>
      <c r="AD292" s="193"/>
      <c r="AE292" s="193"/>
      <c r="AF292" s="193"/>
      <c r="AG292" s="193"/>
      <c r="AH292" s="101">
        <v>0.82</v>
      </c>
      <c r="AI292" s="101">
        <v>0.86</v>
      </c>
      <c r="AJ292" s="102">
        <v>0.91</v>
      </c>
      <c r="AL292" s="662"/>
      <c r="AM292" s="667"/>
      <c r="AN292" s="90" t="str">
        <f>+AN290</f>
        <v>48-XL</v>
      </c>
      <c r="AO292" s="194"/>
      <c r="AP292" s="193"/>
      <c r="AQ292" s="193"/>
      <c r="AR292" s="193"/>
      <c r="AS292" s="193"/>
      <c r="AT292" s="101">
        <v>0.82</v>
      </c>
      <c r="AU292" s="101">
        <v>0.86</v>
      </c>
      <c r="AV292" s="102">
        <v>0.91</v>
      </c>
    </row>
    <row r="293" spans="1:48">
      <c r="A293">
        <v>293</v>
      </c>
      <c r="B293" s="662"/>
      <c r="C293" s="664">
        <f>+C291+10</f>
        <v>200</v>
      </c>
      <c r="D293" s="78" t="s">
        <v>133</v>
      </c>
      <c r="E293" s="194"/>
      <c r="F293" s="193"/>
      <c r="G293" s="193"/>
      <c r="H293" s="193"/>
      <c r="I293" s="193"/>
      <c r="J293" s="193"/>
      <c r="K293" s="193"/>
      <c r="L293" s="99">
        <v>0.83</v>
      </c>
      <c r="N293" s="662"/>
      <c r="O293" s="664">
        <f>+O291+10</f>
        <v>200</v>
      </c>
      <c r="P293" s="78" t="s">
        <v>133</v>
      </c>
      <c r="Q293" s="194"/>
      <c r="R293" s="193"/>
      <c r="S293" s="193"/>
      <c r="T293" s="193"/>
      <c r="U293" s="193"/>
      <c r="V293" s="193"/>
      <c r="W293" s="193"/>
      <c r="X293" s="99">
        <v>0.83</v>
      </c>
      <c r="Z293" s="662"/>
      <c r="AA293" s="664">
        <f>+AA291+10</f>
        <v>200</v>
      </c>
      <c r="AB293" s="78" t="s">
        <v>133</v>
      </c>
      <c r="AC293" s="194"/>
      <c r="AD293" s="193"/>
      <c r="AE293" s="193"/>
      <c r="AF293" s="193"/>
      <c r="AG293" s="193"/>
      <c r="AH293" s="193"/>
      <c r="AI293" s="193"/>
      <c r="AJ293" s="99">
        <v>0.83</v>
      </c>
      <c r="AL293" s="662"/>
      <c r="AM293" s="664">
        <f>+AM291+10</f>
        <v>200</v>
      </c>
      <c r="AN293" s="78" t="s">
        <v>133</v>
      </c>
      <c r="AO293" s="194"/>
      <c r="AP293" s="193"/>
      <c r="AQ293" s="193"/>
      <c r="AR293" s="193"/>
      <c r="AS293" s="193"/>
      <c r="AT293" s="193"/>
      <c r="AU293" s="193"/>
      <c r="AV293" s="99">
        <v>0.83</v>
      </c>
    </row>
    <row r="294" spans="1:48" ht="15" thickBot="1">
      <c r="A294">
        <v>294</v>
      </c>
      <c r="B294" s="663"/>
      <c r="C294" s="665"/>
      <c r="D294" s="82" t="s">
        <v>136</v>
      </c>
      <c r="E294" s="192"/>
      <c r="F294" s="191"/>
      <c r="G294" s="191"/>
      <c r="H294" s="191"/>
      <c r="I294" s="191"/>
      <c r="J294" s="191"/>
      <c r="K294" s="191"/>
      <c r="L294" s="187">
        <v>0.83</v>
      </c>
      <c r="N294" s="663"/>
      <c r="O294" s="665"/>
      <c r="P294" s="82" t="s">
        <v>136</v>
      </c>
      <c r="Q294" s="192"/>
      <c r="R294" s="191"/>
      <c r="S294" s="191"/>
      <c r="T294" s="191"/>
      <c r="U294" s="191"/>
      <c r="V294" s="191"/>
      <c r="W294" s="191"/>
      <c r="X294" s="187">
        <v>0.83</v>
      </c>
      <c r="Z294" s="663"/>
      <c r="AA294" s="665"/>
      <c r="AB294" s="82" t="s">
        <v>136</v>
      </c>
      <c r="AC294" s="192"/>
      <c r="AD294" s="191"/>
      <c r="AE294" s="191"/>
      <c r="AF294" s="191"/>
      <c r="AG294" s="191"/>
      <c r="AH294" s="191"/>
      <c r="AI294" s="191"/>
      <c r="AJ294" s="187">
        <v>0.83</v>
      </c>
      <c r="AL294" s="663"/>
      <c r="AM294" s="665"/>
      <c r="AN294" s="82" t="s">
        <v>136</v>
      </c>
      <c r="AO294" s="192"/>
      <c r="AP294" s="191"/>
      <c r="AQ294" s="191"/>
      <c r="AR294" s="191"/>
      <c r="AS294" s="191"/>
      <c r="AT294" s="191"/>
      <c r="AU294" s="191"/>
      <c r="AV294" s="187">
        <v>0.83</v>
      </c>
    </row>
    <row r="295" spans="1:48">
      <c r="A295">
        <v>295</v>
      </c>
    </row>
    <row r="296" spans="1:48">
      <c r="A296">
        <v>296</v>
      </c>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1112</v>
      </c>
      <c r="C302" s="650"/>
      <c r="D302" s="651"/>
      <c r="E302" s="649" t="s">
        <v>1150</v>
      </c>
      <c r="F302" s="650"/>
      <c r="G302" s="650"/>
      <c r="H302" s="650"/>
      <c r="I302" s="650"/>
      <c r="J302" s="650"/>
      <c r="K302" s="650"/>
      <c r="L302" s="651"/>
      <c r="N302" s="649" t="s">
        <v>1114</v>
      </c>
      <c r="O302" s="650"/>
      <c r="P302" s="651"/>
      <c r="Q302" s="649" t="s">
        <v>1150</v>
      </c>
      <c r="R302" s="650"/>
      <c r="S302" s="650"/>
      <c r="T302" s="650"/>
      <c r="U302" s="650"/>
      <c r="V302" s="650"/>
      <c r="W302" s="650"/>
      <c r="X302" s="651"/>
      <c r="Z302" s="649" t="s">
        <v>1115</v>
      </c>
      <c r="AA302" s="650"/>
      <c r="AB302" s="651"/>
      <c r="AC302" s="649" t="s">
        <v>1150</v>
      </c>
      <c r="AD302" s="650"/>
      <c r="AE302" s="650"/>
      <c r="AF302" s="650"/>
      <c r="AG302" s="650"/>
      <c r="AH302" s="650"/>
      <c r="AI302" s="650"/>
      <c r="AJ302" s="651"/>
      <c r="AL302" s="649" t="s">
        <v>1116</v>
      </c>
      <c r="AM302" s="650"/>
      <c r="AN302" s="651"/>
      <c r="AO302" s="649" t="s">
        <v>1150</v>
      </c>
      <c r="AP302" s="650"/>
      <c r="AQ302" s="650"/>
      <c r="AR302" s="650"/>
      <c r="AS302" s="650"/>
      <c r="AT302" s="650"/>
      <c r="AU302" s="650"/>
      <c r="AV302" s="651"/>
    </row>
    <row r="303" spans="1:48" ht="15.75" customHeight="1">
      <c r="A303">
        <v>303</v>
      </c>
      <c r="B303" s="652" t="s">
        <v>1117</v>
      </c>
      <c r="C303" s="652" t="s">
        <v>634</v>
      </c>
      <c r="D303" s="669" t="s">
        <v>1119</v>
      </c>
      <c r="E303" s="654" t="s">
        <v>1120</v>
      </c>
      <c r="F303" s="655"/>
      <c r="G303" s="655"/>
      <c r="H303" s="655"/>
      <c r="I303" s="655"/>
      <c r="J303" s="655"/>
      <c r="K303" s="655"/>
      <c r="L303" s="656"/>
      <c r="N303" s="652" t="s">
        <v>1117</v>
      </c>
      <c r="O303" s="652" t="s">
        <v>634</v>
      </c>
      <c r="P303" s="669" t="s">
        <v>1119</v>
      </c>
      <c r="Q303" s="654" t="s">
        <v>1120</v>
      </c>
      <c r="R303" s="655"/>
      <c r="S303" s="655"/>
      <c r="T303" s="655"/>
      <c r="U303" s="655"/>
      <c r="V303" s="655"/>
      <c r="W303" s="655"/>
      <c r="X303" s="656"/>
      <c r="Z303" s="652" t="s">
        <v>1117</v>
      </c>
      <c r="AA303" s="652" t="s">
        <v>634</v>
      </c>
      <c r="AB303" s="669" t="s">
        <v>1119</v>
      </c>
      <c r="AC303" s="654" t="s">
        <v>1120</v>
      </c>
      <c r="AD303" s="655"/>
      <c r="AE303" s="655"/>
      <c r="AF303" s="655"/>
      <c r="AG303" s="655"/>
      <c r="AH303" s="655"/>
      <c r="AI303" s="655"/>
      <c r="AJ303" s="656"/>
      <c r="AL303" s="652" t="s">
        <v>1117</v>
      </c>
      <c r="AM303" s="652" t="s">
        <v>634</v>
      </c>
      <c r="AN303" s="669" t="s">
        <v>1119</v>
      </c>
      <c r="AO303" s="654" t="s">
        <v>1120</v>
      </c>
      <c r="AP303" s="655"/>
      <c r="AQ303" s="655"/>
      <c r="AR303" s="655"/>
      <c r="AS303" s="655"/>
      <c r="AT303" s="655"/>
      <c r="AU303" s="655"/>
      <c r="AV303" s="656"/>
    </row>
    <row r="304" spans="1:48" ht="15" customHeight="1" thickBot="1">
      <c r="A304">
        <v>304</v>
      </c>
      <c r="B304" s="668"/>
      <c r="C304" s="668"/>
      <c r="D304" s="670"/>
      <c r="E304" s="672"/>
      <c r="F304" s="673"/>
      <c r="G304" s="673"/>
      <c r="H304" s="673"/>
      <c r="I304" s="673"/>
      <c r="J304" s="673"/>
      <c r="K304" s="673"/>
      <c r="L304" s="674"/>
      <c r="N304" s="668"/>
      <c r="O304" s="668"/>
      <c r="P304" s="670"/>
      <c r="Q304" s="672"/>
      <c r="R304" s="673"/>
      <c r="S304" s="673"/>
      <c r="T304" s="673"/>
      <c r="U304" s="673"/>
      <c r="V304" s="673"/>
      <c r="W304" s="673"/>
      <c r="X304" s="674"/>
      <c r="Z304" s="668"/>
      <c r="AA304" s="668"/>
      <c r="AB304" s="670"/>
      <c r="AC304" s="672"/>
      <c r="AD304" s="673"/>
      <c r="AE304" s="673"/>
      <c r="AF304" s="673"/>
      <c r="AG304" s="673"/>
      <c r="AH304" s="673"/>
      <c r="AI304" s="673"/>
      <c r="AJ304" s="674"/>
      <c r="AL304" s="668"/>
      <c r="AM304" s="668"/>
      <c r="AN304" s="670"/>
      <c r="AO304" s="672"/>
      <c r="AP304" s="673"/>
      <c r="AQ304" s="673"/>
      <c r="AR304" s="673"/>
      <c r="AS304" s="673"/>
      <c r="AT304" s="673"/>
      <c r="AU304" s="673"/>
      <c r="AV304" s="674"/>
    </row>
    <row r="305" spans="1:48" ht="15" thickBot="1">
      <c r="A305">
        <v>305</v>
      </c>
      <c r="B305" s="653"/>
      <c r="C305" s="653"/>
      <c r="D305" s="671"/>
      <c r="E305" s="75">
        <v>0</v>
      </c>
      <c r="F305" s="76">
        <v>500</v>
      </c>
      <c r="G305" s="76">
        <v>1000</v>
      </c>
      <c r="H305" s="76">
        <v>1500</v>
      </c>
      <c r="I305" s="76">
        <v>2000</v>
      </c>
      <c r="J305" s="76">
        <v>2500</v>
      </c>
      <c r="K305" s="76">
        <v>3000</v>
      </c>
      <c r="L305" s="77">
        <v>3500</v>
      </c>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L305" s="653"/>
      <c r="AM305" s="653"/>
      <c r="AN305" s="671"/>
      <c r="AO305" s="75">
        <v>0</v>
      </c>
      <c r="AP305" s="76">
        <v>500</v>
      </c>
      <c r="AQ305" s="76">
        <v>1000</v>
      </c>
      <c r="AR305" s="76">
        <v>1500</v>
      </c>
      <c r="AS305" s="76">
        <v>2000</v>
      </c>
      <c r="AT305" s="76">
        <v>2500</v>
      </c>
      <c r="AU305" s="76">
        <v>3000</v>
      </c>
      <c r="AV305" s="77">
        <v>3500</v>
      </c>
    </row>
    <row r="306" spans="1:48" ht="15" customHeight="1">
      <c r="A306">
        <v>306</v>
      </c>
      <c r="B306" s="661" t="s">
        <v>1140</v>
      </c>
      <c r="C306" s="664">
        <v>100</v>
      </c>
      <c r="D306" s="78" t="s">
        <v>133</v>
      </c>
      <c r="E306" s="79">
        <v>255</v>
      </c>
      <c r="F306" s="80">
        <v>246</v>
      </c>
      <c r="G306" s="80">
        <v>238</v>
      </c>
      <c r="H306" s="80">
        <v>230</v>
      </c>
      <c r="I306" s="80">
        <v>222</v>
      </c>
      <c r="J306" s="80">
        <v>214</v>
      </c>
      <c r="K306" s="80">
        <v>206</v>
      </c>
      <c r="L306" s="81">
        <v>198</v>
      </c>
      <c r="N306" s="661" t="s">
        <v>1140</v>
      </c>
      <c r="O306" s="664">
        <v>100</v>
      </c>
      <c r="P306" s="78" t="s">
        <v>133</v>
      </c>
      <c r="Q306" s="79">
        <v>255</v>
      </c>
      <c r="R306" s="80">
        <v>246</v>
      </c>
      <c r="S306" s="80">
        <v>238</v>
      </c>
      <c r="T306" s="80">
        <v>230</v>
      </c>
      <c r="U306" s="80">
        <v>222</v>
      </c>
      <c r="V306" s="80">
        <v>214</v>
      </c>
      <c r="W306" s="80">
        <v>206</v>
      </c>
      <c r="X306" s="81">
        <v>198</v>
      </c>
      <c r="Z306" s="661" t="s">
        <v>1140</v>
      </c>
      <c r="AA306" s="664">
        <v>100</v>
      </c>
      <c r="AB306" s="78" t="s">
        <v>133</v>
      </c>
      <c r="AC306" s="79">
        <v>255</v>
      </c>
      <c r="AD306" s="80">
        <v>246</v>
      </c>
      <c r="AE306" s="80">
        <v>238</v>
      </c>
      <c r="AF306" s="80">
        <v>230</v>
      </c>
      <c r="AG306" s="80">
        <v>222</v>
      </c>
      <c r="AH306" s="80">
        <v>214</v>
      </c>
      <c r="AI306" s="80">
        <v>206</v>
      </c>
      <c r="AJ306" s="81">
        <v>198</v>
      </c>
      <c r="AL306" s="661" t="s">
        <v>1140</v>
      </c>
      <c r="AM306" s="664">
        <v>100</v>
      </c>
      <c r="AN306" s="78" t="s">
        <v>133</v>
      </c>
      <c r="AO306" s="79">
        <v>255</v>
      </c>
      <c r="AP306" s="80">
        <v>246</v>
      </c>
      <c r="AQ306" s="80">
        <v>238</v>
      </c>
      <c r="AR306" s="80">
        <v>230</v>
      </c>
      <c r="AS306" s="80">
        <v>222</v>
      </c>
      <c r="AT306" s="80">
        <v>214</v>
      </c>
      <c r="AU306" s="80">
        <v>206</v>
      </c>
      <c r="AV306" s="81">
        <v>198</v>
      </c>
    </row>
    <row r="307" spans="1:48" ht="15" thickBot="1">
      <c r="A307">
        <v>307</v>
      </c>
      <c r="B307" s="662"/>
      <c r="C307" s="665"/>
      <c r="D307" s="82" t="s">
        <v>136</v>
      </c>
      <c r="E307" s="83">
        <v>278</v>
      </c>
      <c r="F307" s="84">
        <v>268</v>
      </c>
      <c r="G307" s="84">
        <v>258</v>
      </c>
      <c r="H307" s="84">
        <v>248</v>
      </c>
      <c r="I307" s="84">
        <v>238</v>
      </c>
      <c r="J307" s="84">
        <v>228</v>
      </c>
      <c r="K307" s="84">
        <v>218</v>
      </c>
      <c r="L307" s="85">
        <v>208</v>
      </c>
      <c r="N307" s="662"/>
      <c r="O307" s="665"/>
      <c r="P307" s="82" t="s">
        <v>136</v>
      </c>
      <c r="Q307" s="83">
        <v>278</v>
      </c>
      <c r="R307" s="84">
        <v>268</v>
      </c>
      <c r="S307" s="84">
        <v>258</v>
      </c>
      <c r="T307" s="84">
        <v>248</v>
      </c>
      <c r="U307" s="84">
        <v>238</v>
      </c>
      <c r="V307" s="84">
        <v>228</v>
      </c>
      <c r="W307" s="84">
        <v>218</v>
      </c>
      <c r="X307" s="85">
        <v>208</v>
      </c>
      <c r="Z307" s="662"/>
      <c r="AA307" s="665"/>
      <c r="AB307" s="82" t="s">
        <v>136</v>
      </c>
      <c r="AC307" s="83">
        <v>278</v>
      </c>
      <c r="AD307" s="84">
        <v>268</v>
      </c>
      <c r="AE307" s="84">
        <v>258</v>
      </c>
      <c r="AF307" s="84">
        <v>248</v>
      </c>
      <c r="AG307" s="84">
        <v>238</v>
      </c>
      <c r="AH307" s="84">
        <v>228</v>
      </c>
      <c r="AI307" s="84">
        <v>218</v>
      </c>
      <c r="AJ307" s="85">
        <v>208</v>
      </c>
      <c r="AL307" s="662"/>
      <c r="AM307" s="665"/>
      <c r="AN307" s="82" t="s">
        <v>136</v>
      </c>
      <c r="AO307" s="83">
        <v>278</v>
      </c>
      <c r="AP307" s="84">
        <v>266</v>
      </c>
      <c r="AQ307" s="84">
        <v>255</v>
      </c>
      <c r="AR307" s="84">
        <v>244</v>
      </c>
      <c r="AS307" s="84">
        <v>232</v>
      </c>
      <c r="AT307" s="84">
        <v>221</v>
      </c>
      <c r="AU307" s="84">
        <v>210</v>
      </c>
      <c r="AV307" s="85">
        <v>199</v>
      </c>
    </row>
    <row r="308" spans="1:48">
      <c r="A308">
        <v>308</v>
      </c>
      <c r="B308" s="662"/>
      <c r="C308" s="666">
        <v>110</v>
      </c>
      <c r="D308" s="86" t="str">
        <f>+D306</f>
        <v>48-X</v>
      </c>
      <c r="E308" s="87">
        <v>287</v>
      </c>
      <c r="F308" s="88">
        <v>277</v>
      </c>
      <c r="G308" s="88">
        <v>268</v>
      </c>
      <c r="H308" s="88">
        <v>259</v>
      </c>
      <c r="I308" s="88">
        <v>249</v>
      </c>
      <c r="J308" s="88">
        <v>240</v>
      </c>
      <c r="K308" s="88">
        <v>231</v>
      </c>
      <c r="L308" s="89">
        <v>222</v>
      </c>
      <c r="N308" s="662"/>
      <c r="O308" s="666">
        <v>110</v>
      </c>
      <c r="P308" s="86" t="str">
        <f>+P306</f>
        <v>48-X</v>
      </c>
      <c r="Q308" s="87">
        <v>287</v>
      </c>
      <c r="R308" s="88">
        <v>277</v>
      </c>
      <c r="S308" s="88">
        <v>268</v>
      </c>
      <c r="T308" s="88">
        <v>259</v>
      </c>
      <c r="U308" s="88">
        <v>249</v>
      </c>
      <c r="V308" s="88">
        <v>240</v>
      </c>
      <c r="W308" s="88">
        <v>231</v>
      </c>
      <c r="X308" s="89">
        <v>222</v>
      </c>
      <c r="Z308" s="662"/>
      <c r="AA308" s="666">
        <v>110</v>
      </c>
      <c r="AB308" s="86" t="str">
        <f>+AB306</f>
        <v>48-X</v>
      </c>
      <c r="AC308" s="87">
        <v>287</v>
      </c>
      <c r="AD308" s="88">
        <v>277</v>
      </c>
      <c r="AE308" s="88">
        <v>268</v>
      </c>
      <c r="AF308" s="88">
        <v>259</v>
      </c>
      <c r="AG308" s="88">
        <v>249</v>
      </c>
      <c r="AH308" s="88">
        <v>240</v>
      </c>
      <c r="AI308" s="88">
        <v>231</v>
      </c>
      <c r="AJ308" s="89">
        <v>222</v>
      </c>
      <c r="AL308" s="662"/>
      <c r="AM308" s="666">
        <v>110</v>
      </c>
      <c r="AN308" s="86" t="str">
        <f>+AN306</f>
        <v>48-X</v>
      </c>
      <c r="AO308" s="87">
        <v>287</v>
      </c>
      <c r="AP308" s="88">
        <v>277</v>
      </c>
      <c r="AQ308" s="88">
        <v>268</v>
      </c>
      <c r="AR308" s="88">
        <v>259</v>
      </c>
      <c r="AS308" s="88">
        <v>249</v>
      </c>
      <c r="AT308" s="88">
        <v>240</v>
      </c>
      <c r="AU308" s="88">
        <v>231</v>
      </c>
      <c r="AV308" s="89">
        <v>222</v>
      </c>
    </row>
    <row r="309" spans="1:48" ht="15" thickBot="1">
      <c r="A309">
        <v>309</v>
      </c>
      <c r="B309" s="662"/>
      <c r="C309" s="667"/>
      <c r="D309" s="90" t="str">
        <f>+D307</f>
        <v>48-XL</v>
      </c>
      <c r="E309" s="87">
        <v>312</v>
      </c>
      <c r="F309" s="88">
        <v>301</v>
      </c>
      <c r="G309" s="88">
        <v>290</v>
      </c>
      <c r="H309" s="88">
        <v>280</v>
      </c>
      <c r="I309" s="88">
        <v>269</v>
      </c>
      <c r="J309" s="88">
        <v>259</v>
      </c>
      <c r="K309" s="88">
        <v>248</v>
      </c>
      <c r="L309" s="89">
        <v>238</v>
      </c>
      <c r="N309" s="662"/>
      <c r="O309" s="667"/>
      <c r="P309" s="90" t="str">
        <f>+P307</f>
        <v>48-XL</v>
      </c>
      <c r="Q309" s="87">
        <v>312</v>
      </c>
      <c r="R309" s="88">
        <v>301</v>
      </c>
      <c r="S309" s="88">
        <v>290</v>
      </c>
      <c r="T309" s="88">
        <v>280</v>
      </c>
      <c r="U309" s="88">
        <v>269</v>
      </c>
      <c r="V309" s="88">
        <v>259</v>
      </c>
      <c r="W309" s="88">
        <v>248</v>
      </c>
      <c r="X309" s="89">
        <v>238</v>
      </c>
      <c r="Z309" s="662"/>
      <c r="AA309" s="667"/>
      <c r="AB309" s="90" t="str">
        <f>+AB307</f>
        <v>48-XL</v>
      </c>
      <c r="AC309" s="87">
        <v>312</v>
      </c>
      <c r="AD309" s="88">
        <v>301</v>
      </c>
      <c r="AE309" s="88">
        <v>290</v>
      </c>
      <c r="AF309" s="88">
        <v>280</v>
      </c>
      <c r="AG309" s="88">
        <v>269</v>
      </c>
      <c r="AH309" s="88">
        <v>259</v>
      </c>
      <c r="AI309" s="88">
        <v>248</v>
      </c>
      <c r="AJ309" s="89">
        <v>238</v>
      </c>
      <c r="AL309" s="662"/>
      <c r="AM309" s="667"/>
      <c r="AN309" s="90" t="str">
        <f>+AN307</f>
        <v>48-XL</v>
      </c>
      <c r="AO309" s="87">
        <v>312</v>
      </c>
      <c r="AP309" s="88">
        <v>301</v>
      </c>
      <c r="AQ309" s="88">
        <v>290</v>
      </c>
      <c r="AR309" s="88">
        <v>279</v>
      </c>
      <c r="AS309" s="88">
        <v>269</v>
      </c>
      <c r="AT309" s="88">
        <v>258</v>
      </c>
      <c r="AU309" s="88">
        <v>247</v>
      </c>
      <c r="AV309" s="89">
        <v>237</v>
      </c>
    </row>
    <row r="310" spans="1:48">
      <c r="A310">
        <v>310</v>
      </c>
      <c r="B310" s="662"/>
      <c r="C310" s="664">
        <f>+C308+10</f>
        <v>120</v>
      </c>
      <c r="D310" s="78" t="s">
        <v>133</v>
      </c>
      <c r="E310" s="83">
        <v>317</v>
      </c>
      <c r="F310" s="84">
        <v>306</v>
      </c>
      <c r="G310" s="84">
        <v>296</v>
      </c>
      <c r="H310" s="84">
        <v>286</v>
      </c>
      <c r="I310" s="84">
        <v>276</v>
      </c>
      <c r="J310" s="84">
        <v>266</v>
      </c>
      <c r="K310" s="84">
        <v>256</v>
      </c>
      <c r="L310" s="85">
        <v>246</v>
      </c>
      <c r="N310" s="662"/>
      <c r="O310" s="664">
        <f>+O308+10</f>
        <v>120</v>
      </c>
      <c r="P310" s="78" t="s">
        <v>133</v>
      </c>
      <c r="Q310" s="83">
        <v>317</v>
      </c>
      <c r="R310" s="84">
        <v>306</v>
      </c>
      <c r="S310" s="84">
        <v>296</v>
      </c>
      <c r="T310" s="84">
        <v>286</v>
      </c>
      <c r="U310" s="84">
        <v>276</v>
      </c>
      <c r="V310" s="84">
        <v>266</v>
      </c>
      <c r="W310" s="84">
        <v>256</v>
      </c>
      <c r="X310" s="85">
        <v>246</v>
      </c>
      <c r="Z310" s="662"/>
      <c r="AA310" s="664">
        <f>+AA308+10</f>
        <v>120</v>
      </c>
      <c r="AB310" s="78" t="s">
        <v>133</v>
      </c>
      <c r="AC310" s="83">
        <v>317</v>
      </c>
      <c r="AD310" s="84">
        <v>306</v>
      </c>
      <c r="AE310" s="84">
        <v>296</v>
      </c>
      <c r="AF310" s="84">
        <v>286</v>
      </c>
      <c r="AG310" s="84">
        <v>276</v>
      </c>
      <c r="AH310" s="84">
        <v>266</v>
      </c>
      <c r="AI310" s="84">
        <v>256</v>
      </c>
      <c r="AJ310" s="85">
        <v>246</v>
      </c>
      <c r="AL310" s="662"/>
      <c r="AM310" s="664">
        <f>+AM308+10</f>
        <v>120</v>
      </c>
      <c r="AN310" s="78" t="s">
        <v>133</v>
      </c>
      <c r="AO310" s="83">
        <v>317</v>
      </c>
      <c r="AP310" s="84">
        <v>306</v>
      </c>
      <c r="AQ310" s="84">
        <v>296</v>
      </c>
      <c r="AR310" s="84">
        <v>286</v>
      </c>
      <c r="AS310" s="84">
        <v>276</v>
      </c>
      <c r="AT310" s="84">
        <v>266</v>
      </c>
      <c r="AU310" s="84">
        <v>256</v>
      </c>
      <c r="AV310" s="85">
        <v>246</v>
      </c>
    </row>
    <row r="311" spans="1:48" ht="15" thickBot="1">
      <c r="A311">
        <v>311</v>
      </c>
      <c r="B311" s="662"/>
      <c r="C311" s="665"/>
      <c r="D311" s="82" t="s">
        <v>136</v>
      </c>
      <c r="E311" s="83">
        <v>318</v>
      </c>
      <c r="F311" s="84">
        <v>310</v>
      </c>
      <c r="G311" s="84">
        <v>303</v>
      </c>
      <c r="H311" s="84">
        <v>296</v>
      </c>
      <c r="I311" s="84">
        <v>288</v>
      </c>
      <c r="J311" s="84">
        <v>281</v>
      </c>
      <c r="K311" s="84">
        <v>274</v>
      </c>
      <c r="L311" s="85">
        <v>267</v>
      </c>
      <c r="N311" s="662"/>
      <c r="O311" s="665"/>
      <c r="P311" s="82" t="s">
        <v>136</v>
      </c>
      <c r="Q311" s="83">
        <v>318</v>
      </c>
      <c r="R311" s="84">
        <v>310</v>
      </c>
      <c r="S311" s="84">
        <v>303</v>
      </c>
      <c r="T311" s="84">
        <v>296</v>
      </c>
      <c r="U311" s="84">
        <v>288</v>
      </c>
      <c r="V311" s="84">
        <v>281</v>
      </c>
      <c r="W311" s="84">
        <v>274</v>
      </c>
      <c r="X311" s="85">
        <v>267</v>
      </c>
      <c r="Z311" s="662"/>
      <c r="AA311" s="665"/>
      <c r="AB311" s="82" t="s">
        <v>136</v>
      </c>
      <c r="AC311" s="83">
        <v>318</v>
      </c>
      <c r="AD311" s="84">
        <v>310</v>
      </c>
      <c r="AE311" s="84">
        <v>303</v>
      </c>
      <c r="AF311" s="84">
        <v>296</v>
      </c>
      <c r="AG311" s="84">
        <v>288</v>
      </c>
      <c r="AH311" s="84">
        <v>281</v>
      </c>
      <c r="AI311" s="84">
        <v>274</v>
      </c>
      <c r="AJ311" s="85">
        <v>267</v>
      </c>
      <c r="AL311" s="662"/>
      <c r="AM311" s="665"/>
      <c r="AN311" s="82" t="s">
        <v>136</v>
      </c>
      <c r="AO311" s="83">
        <v>318</v>
      </c>
      <c r="AP311" s="84">
        <v>310</v>
      </c>
      <c r="AQ311" s="84">
        <v>303</v>
      </c>
      <c r="AR311" s="84">
        <v>296</v>
      </c>
      <c r="AS311" s="84">
        <v>288</v>
      </c>
      <c r="AT311" s="84">
        <v>281</v>
      </c>
      <c r="AU311" s="84">
        <v>274</v>
      </c>
      <c r="AV311" s="85">
        <v>267</v>
      </c>
    </row>
    <row r="312" spans="1:48">
      <c r="A312">
        <v>312</v>
      </c>
      <c r="B312" s="662"/>
      <c r="C312" s="666">
        <f>+C310+10</f>
        <v>130</v>
      </c>
      <c r="D312" s="86" t="str">
        <f>+D310</f>
        <v>48-X</v>
      </c>
      <c r="E312" s="87">
        <v>317</v>
      </c>
      <c r="F312" s="88">
        <v>310</v>
      </c>
      <c r="G312" s="88">
        <v>303</v>
      </c>
      <c r="H312" s="88">
        <v>297</v>
      </c>
      <c r="I312" s="88">
        <v>290</v>
      </c>
      <c r="J312" s="88">
        <v>284</v>
      </c>
      <c r="K312" s="88">
        <v>277</v>
      </c>
      <c r="L312" s="89">
        <v>271</v>
      </c>
      <c r="N312" s="662"/>
      <c r="O312" s="666">
        <f>+O310+10</f>
        <v>130</v>
      </c>
      <c r="P312" s="86" t="str">
        <f>+P310</f>
        <v>48-X</v>
      </c>
      <c r="Q312" s="87">
        <v>317</v>
      </c>
      <c r="R312" s="88">
        <v>310</v>
      </c>
      <c r="S312" s="88">
        <v>303</v>
      </c>
      <c r="T312" s="88">
        <v>297</v>
      </c>
      <c r="U312" s="88">
        <v>290</v>
      </c>
      <c r="V312" s="88">
        <v>284</v>
      </c>
      <c r="W312" s="88">
        <v>277</v>
      </c>
      <c r="X312" s="89">
        <v>271</v>
      </c>
      <c r="Z312" s="662"/>
      <c r="AA312" s="666">
        <f>+AA310+10</f>
        <v>130</v>
      </c>
      <c r="AB312" s="86" t="str">
        <f>+AB310</f>
        <v>48-X</v>
      </c>
      <c r="AC312" s="87">
        <v>317</v>
      </c>
      <c r="AD312" s="88">
        <v>310</v>
      </c>
      <c r="AE312" s="88">
        <v>303</v>
      </c>
      <c r="AF312" s="88">
        <v>297</v>
      </c>
      <c r="AG312" s="88">
        <v>290</v>
      </c>
      <c r="AH312" s="88">
        <v>284</v>
      </c>
      <c r="AI312" s="88">
        <v>277</v>
      </c>
      <c r="AJ312" s="89">
        <v>271</v>
      </c>
      <c r="AL312" s="662"/>
      <c r="AM312" s="666">
        <f>+AM310+10</f>
        <v>130</v>
      </c>
      <c r="AN312" s="86" t="str">
        <f>+AN310</f>
        <v>48-X</v>
      </c>
      <c r="AO312" s="87">
        <v>317</v>
      </c>
      <c r="AP312" s="88">
        <v>310</v>
      </c>
      <c r="AQ312" s="88">
        <v>303</v>
      </c>
      <c r="AR312" s="88">
        <v>297</v>
      </c>
      <c r="AS312" s="88">
        <v>290</v>
      </c>
      <c r="AT312" s="88">
        <v>284</v>
      </c>
      <c r="AU312" s="88">
        <v>277</v>
      </c>
      <c r="AV312" s="89">
        <v>271</v>
      </c>
    </row>
    <row r="313" spans="1:48" ht="15" thickBot="1">
      <c r="A313">
        <v>313</v>
      </c>
      <c r="B313" s="662"/>
      <c r="C313" s="667"/>
      <c r="D313" s="90" t="str">
        <f>+D311</f>
        <v>48-XL</v>
      </c>
      <c r="E313" s="87">
        <v>317</v>
      </c>
      <c r="F313" s="88">
        <v>313</v>
      </c>
      <c r="G313" s="88">
        <v>310</v>
      </c>
      <c r="H313" s="88">
        <v>307</v>
      </c>
      <c r="I313" s="88">
        <v>303</v>
      </c>
      <c r="J313" s="88">
        <v>300</v>
      </c>
      <c r="K313" s="88">
        <v>297</v>
      </c>
      <c r="L313" s="89">
        <v>294</v>
      </c>
      <c r="N313" s="662"/>
      <c r="O313" s="667"/>
      <c r="P313" s="90" t="str">
        <f>+P311</f>
        <v>48-XL</v>
      </c>
      <c r="Q313" s="87">
        <v>317</v>
      </c>
      <c r="R313" s="88">
        <v>313</v>
      </c>
      <c r="S313" s="88">
        <v>310</v>
      </c>
      <c r="T313" s="88">
        <v>307</v>
      </c>
      <c r="U313" s="88">
        <v>303</v>
      </c>
      <c r="V313" s="88">
        <v>300</v>
      </c>
      <c r="W313" s="88">
        <v>297</v>
      </c>
      <c r="X313" s="89">
        <v>294</v>
      </c>
      <c r="Z313" s="662"/>
      <c r="AA313" s="667"/>
      <c r="AB313" s="90" t="str">
        <f>+AB311</f>
        <v>48-XL</v>
      </c>
      <c r="AC313" s="87">
        <v>317</v>
      </c>
      <c r="AD313" s="88">
        <v>313</v>
      </c>
      <c r="AE313" s="88">
        <v>310</v>
      </c>
      <c r="AF313" s="88">
        <v>307</v>
      </c>
      <c r="AG313" s="88">
        <v>303</v>
      </c>
      <c r="AH313" s="88">
        <v>300</v>
      </c>
      <c r="AI313" s="88">
        <v>297</v>
      </c>
      <c r="AJ313" s="89">
        <v>294</v>
      </c>
      <c r="AL313" s="662"/>
      <c r="AM313" s="667"/>
      <c r="AN313" s="90" t="str">
        <f>+AN311</f>
        <v>48-XL</v>
      </c>
      <c r="AO313" s="87">
        <v>317</v>
      </c>
      <c r="AP313" s="88">
        <v>313</v>
      </c>
      <c r="AQ313" s="88">
        <v>310</v>
      </c>
      <c r="AR313" s="88">
        <v>307</v>
      </c>
      <c r="AS313" s="88">
        <v>303</v>
      </c>
      <c r="AT313" s="88">
        <v>300</v>
      </c>
      <c r="AU313" s="88">
        <v>297</v>
      </c>
      <c r="AV313" s="89">
        <v>294</v>
      </c>
    </row>
    <row r="314" spans="1:48">
      <c r="A314">
        <v>314</v>
      </c>
      <c r="B314" s="662"/>
      <c r="C314" s="664">
        <f>+C312+10</f>
        <v>140</v>
      </c>
      <c r="D314" s="78" t="s">
        <v>133</v>
      </c>
      <c r="E314" s="83">
        <v>317</v>
      </c>
      <c r="F314" s="84">
        <v>314</v>
      </c>
      <c r="G314" s="84">
        <v>311</v>
      </c>
      <c r="H314" s="84">
        <v>308</v>
      </c>
      <c r="I314" s="84">
        <v>305</v>
      </c>
      <c r="J314" s="84">
        <v>302</v>
      </c>
      <c r="K314" s="84">
        <v>299</v>
      </c>
      <c r="L314" s="85">
        <v>296</v>
      </c>
      <c r="N314" s="662"/>
      <c r="O314" s="664">
        <f>+O312+10</f>
        <v>140</v>
      </c>
      <c r="P314" s="78" t="s">
        <v>133</v>
      </c>
      <c r="Q314" s="83">
        <v>317</v>
      </c>
      <c r="R314" s="84">
        <v>314</v>
      </c>
      <c r="S314" s="84">
        <v>311</v>
      </c>
      <c r="T314" s="84">
        <v>308</v>
      </c>
      <c r="U314" s="84">
        <v>305</v>
      </c>
      <c r="V314" s="84">
        <v>302</v>
      </c>
      <c r="W314" s="84">
        <v>299</v>
      </c>
      <c r="X314" s="85">
        <v>296</v>
      </c>
      <c r="Z314" s="662"/>
      <c r="AA314" s="664">
        <f>+AA312+10</f>
        <v>140</v>
      </c>
      <c r="AB314" s="78" t="s">
        <v>133</v>
      </c>
      <c r="AC314" s="83">
        <v>317</v>
      </c>
      <c r="AD314" s="84">
        <v>314</v>
      </c>
      <c r="AE314" s="84">
        <v>311</v>
      </c>
      <c r="AF314" s="84">
        <v>308</v>
      </c>
      <c r="AG314" s="84">
        <v>305</v>
      </c>
      <c r="AH314" s="84">
        <v>302</v>
      </c>
      <c r="AI314" s="84">
        <v>299</v>
      </c>
      <c r="AJ314" s="85">
        <v>296</v>
      </c>
      <c r="AL314" s="662"/>
      <c r="AM314" s="664">
        <f>+AM312+10</f>
        <v>140</v>
      </c>
      <c r="AN314" s="78" t="s">
        <v>133</v>
      </c>
      <c r="AO314" s="83">
        <v>317</v>
      </c>
      <c r="AP314" s="84">
        <v>314</v>
      </c>
      <c r="AQ314" s="84">
        <v>311</v>
      </c>
      <c r="AR314" s="84">
        <v>308</v>
      </c>
      <c r="AS314" s="84">
        <v>305</v>
      </c>
      <c r="AT314" s="84">
        <v>302</v>
      </c>
      <c r="AU314" s="84">
        <v>299</v>
      </c>
      <c r="AV314" s="85">
        <v>296</v>
      </c>
    </row>
    <row r="315" spans="1:48" ht="15" thickBot="1">
      <c r="A315">
        <v>315</v>
      </c>
      <c r="B315" s="662"/>
      <c r="C315" s="665"/>
      <c r="D315" s="82" t="s">
        <v>136</v>
      </c>
      <c r="E315" s="83">
        <v>317</v>
      </c>
      <c r="F315" s="84">
        <v>317</v>
      </c>
      <c r="G315" s="84">
        <v>317</v>
      </c>
      <c r="H315" s="84">
        <v>317</v>
      </c>
      <c r="I315" s="84">
        <v>318</v>
      </c>
      <c r="J315" s="84">
        <v>318</v>
      </c>
      <c r="K315" s="84">
        <v>318</v>
      </c>
      <c r="L315" s="85">
        <v>319</v>
      </c>
      <c r="N315" s="662"/>
      <c r="O315" s="665"/>
      <c r="P315" s="82" t="s">
        <v>136</v>
      </c>
      <c r="Q315" s="83">
        <v>317</v>
      </c>
      <c r="R315" s="84">
        <v>317</v>
      </c>
      <c r="S315" s="84">
        <v>317</v>
      </c>
      <c r="T315" s="84">
        <v>317</v>
      </c>
      <c r="U315" s="84">
        <v>318</v>
      </c>
      <c r="V315" s="84">
        <v>318</v>
      </c>
      <c r="W315" s="84">
        <v>318</v>
      </c>
      <c r="X315" s="85">
        <v>319</v>
      </c>
      <c r="Z315" s="662"/>
      <c r="AA315" s="665"/>
      <c r="AB315" s="82" t="s">
        <v>136</v>
      </c>
      <c r="AC315" s="83">
        <v>317</v>
      </c>
      <c r="AD315" s="84">
        <v>317</v>
      </c>
      <c r="AE315" s="84">
        <v>317</v>
      </c>
      <c r="AF315" s="84">
        <v>317</v>
      </c>
      <c r="AG315" s="84">
        <v>318</v>
      </c>
      <c r="AH315" s="84">
        <v>318</v>
      </c>
      <c r="AI315" s="84">
        <v>318</v>
      </c>
      <c r="AJ315" s="85">
        <v>319</v>
      </c>
      <c r="AL315" s="662"/>
      <c r="AM315" s="665"/>
      <c r="AN315" s="82" t="s">
        <v>136</v>
      </c>
      <c r="AO315" s="83">
        <v>317</v>
      </c>
      <c r="AP315" s="84">
        <v>317</v>
      </c>
      <c r="AQ315" s="84">
        <v>317</v>
      </c>
      <c r="AR315" s="84">
        <v>317</v>
      </c>
      <c r="AS315" s="84">
        <v>318</v>
      </c>
      <c r="AT315" s="84">
        <v>318</v>
      </c>
      <c r="AU315" s="84">
        <v>318</v>
      </c>
      <c r="AV315" s="85">
        <v>319</v>
      </c>
    </row>
    <row r="316" spans="1:48">
      <c r="A316">
        <v>316</v>
      </c>
      <c r="B316" s="662"/>
      <c r="C316" s="666">
        <f>+C314+10</f>
        <v>150</v>
      </c>
      <c r="D316" s="86" t="str">
        <f>+D314</f>
        <v>48-X</v>
      </c>
      <c r="E316" s="87">
        <v>316</v>
      </c>
      <c r="F316" s="88">
        <v>316</v>
      </c>
      <c r="G316" s="88">
        <v>316</v>
      </c>
      <c r="H316" s="88">
        <v>316</v>
      </c>
      <c r="I316" s="88">
        <v>317</v>
      </c>
      <c r="J316" s="88">
        <v>317</v>
      </c>
      <c r="K316" s="88">
        <v>317</v>
      </c>
      <c r="L316" s="89">
        <v>318</v>
      </c>
      <c r="N316" s="662"/>
      <c r="O316" s="666">
        <f>+O314+10</f>
        <v>150</v>
      </c>
      <c r="P316" s="86" t="str">
        <f>+P314</f>
        <v>48-X</v>
      </c>
      <c r="Q316" s="87">
        <v>316</v>
      </c>
      <c r="R316" s="88">
        <v>316</v>
      </c>
      <c r="S316" s="88">
        <v>316</v>
      </c>
      <c r="T316" s="88">
        <v>316</v>
      </c>
      <c r="U316" s="88">
        <v>317</v>
      </c>
      <c r="V316" s="88">
        <v>317</v>
      </c>
      <c r="W316" s="88">
        <v>317</v>
      </c>
      <c r="X316" s="89">
        <v>318</v>
      </c>
      <c r="Z316" s="662"/>
      <c r="AA316" s="666">
        <f>+AA314+10</f>
        <v>150</v>
      </c>
      <c r="AB316" s="86" t="str">
        <f>+AB314</f>
        <v>48-X</v>
      </c>
      <c r="AC316" s="87">
        <v>316</v>
      </c>
      <c r="AD316" s="88">
        <v>316</v>
      </c>
      <c r="AE316" s="88">
        <v>316</v>
      </c>
      <c r="AF316" s="88">
        <v>316</v>
      </c>
      <c r="AG316" s="88">
        <v>317</v>
      </c>
      <c r="AH316" s="88">
        <v>317</v>
      </c>
      <c r="AI316" s="88">
        <v>317</v>
      </c>
      <c r="AJ316" s="89">
        <v>318</v>
      </c>
      <c r="AL316" s="662"/>
      <c r="AM316" s="666">
        <f>+AM314+10</f>
        <v>150</v>
      </c>
      <c r="AN316" s="86" t="str">
        <f>+AN314</f>
        <v>48-X</v>
      </c>
      <c r="AO316" s="87">
        <v>316</v>
      </c>
      <c r="AP316" s="88">
        <v>316</v>
      </c>
      <c r="AQ316" s="88">
        <v>316</v>
      </c>
      <c r="AR316" s="88">
        <v>316</v>
      </c>
      <c r="AS316" s="88">
        <v>317</v>
      </c>
      <c r="AT316" s="88">
        <v>317</v>
      </c>
      <c r="AU316" s="88">
        <v>317</v>
      </c>
      <c r="AV316" s="89">
        <v>318</v>
      </c>
    </row>
    <row r="317" spans="1:48" ht="15" thickBot="1">
      <c r="A317">
        <v>317</v>
      </c>
      <c r="B317" s="662"/>
      <c r="C317" s="667"/>
      <c r="D317" s="90" t="str">
        <f>+D315</f>
        <v>48-XL</v>
      </c>
      <c r="E317" s="87">
        <v>316</v>
      </c>
      <c r="F317" s="88">
        <v>316</v>
      </c>
      <c r="G317" s="88">
        <v>316</v>
      </c>
      <c r="H317" s="88">
        <v>316</v>
      </c>
      <c r="I317" s="88">
        <v>316</v>
      </c>
      <c r="J317" s="88">
        <v>316</v>
      </c>
      <c r="K317" s="88">
        <v>316</v>
      </c>
      <c r="L317" s="89">
        <v>317</v>
      </c>
      <c r="N317" s="662"/>
      <c r="O317" s="667"/>
      <c r="P317" s="90" t="str">
        <f>+P315</f>
        <v>48-XL</v>
      </c>
      <c r="Q317" s="87">
        <v>316</v>
      </c>
      <c r="R317" s="88">
        <v>316</v>
      </c>
      <c r="S317" s="88">
        <v>316</v>
      </c>
      <c r="T317" s="88">
        <v>316</v>
      </c>
      <c r="U317" s="88">
        <v>316</v>
      </c>
      <c r="V317" s="88">
        <v>316</v>
      </c>
      <c r="W317" s="88">
        <v>316</v>
      </c>
      <c r="X317" s="89">
        <v>317</v>
      </c>
      <c r="Z317" s="662"/>
      <c r="AA317" s="667"/>
      <c r="AB317" s="90" t="str">
        <f>+AB315</f>
        <v>48-XL</v>
      </c>
      <c r="AC317" s="87">
        <v>316</v>
      </c>
      <c r="AD317" s="88">
        <v>316</v>
      </c>
      <c r="AE317" s="88">
        <v>316</v>
      </c>
      <c r="AF317" s="88">
        <v>316</v>
      </c>
      <c r="AG317" s="88">
        <v>316</v>
      </c>
      <c r="AH317" s="88">
        <v>316</v>
      </c>
      <c r="AI317" s="88">
        <v>316</v>
      </c>
      <c r="AJ317" s="89">
        <v>317</v>
      </c>
      <c r="AL317" s="662"/>
      <c r="AM317" s="667"/>
      <c r="AN317" s="90" t="str">
        <f>+AN315</f>
        <v>48-XL</v>
      </c>
      <c r="AO317" s="87">
        <v>316</v>
      </c>
      <c r="AP317" s="88">
        <v>316</v>
      </c>
      <c r="AQ317" s="88">
        <v>316</v>
      </c>
      <c r="AR317" s="88">
        <v>316</v>
      </c>
      <c r="AS317" s="88">
        <v>316</v>
      </c>
      <c r="AT317" s="88">
        <v>316</v>
      </c>
      <c r="AU317" s="88">
        <v>316</v>
      </c>
      <c r="AV317" s="89">
        <v>317</v>
      </c>
    </row>
    <row r="318" spans="1:48">
      <c r="A318">
        <v>318</v>
      </c>
      <c r="B318" s="662"/>
      <c r="C318" s="664">
        <f>+C316+10</f>
        <v>160</v>
      </c>
      <c r="D318" s="78" t="s">
        <v>133</v>
      </c>
      <c r="E318" s="83">
        <v>317</v>
      </c>
      <c r="F318" s="84">
        <v>317</v>
      </c>
      <c r="G318" s="84">
        <v>317</v>
      </c>
      <c r="H318" s="84">
        <v>317</v>
      </c>
      <c r="I318" s="84">
        <v>317</v>
      </c>
      <c r="J318" s="84">
        <v>317</v>
      </c>
      <c r="K318" s="84">
        <v>317</v>
      </c>
      <c r="L318" s="85">
        <v>318</v>
      </c>
      <c r="N318" s="662"/>
      <c r="O318" s="664">
        <f>+O316+10</f>
        <v>160</v>
      </c>
      <c r="P318" s="78" t="s">
        <v>133</v>
      </c>
      <c r="Q318" s="83">
        <v>317</v>
      </c>
      <c r="R318" s="84">
        <v>317</v>
      </c>
      <c r="S318" s="84">
        <v>317</v>
      </c>
      <c r="T318" s="84">
        <v>317</v>
      </c>
      <c r="U318" s="84">
        <v>317</v>
      </c>
      <c r="V318" s="84">
        <v>317</v>
      </c>
      <c r="W318" s="84">
        <v>317</v>
      </c>
      <c r="X318" s="85">
        <v>318</v>
      </c>
      <c r="Z318" s="662"/>
      <c r="AA318" s="664">
        <f>+AA316+10</f>
        <v>160</v>
      </c>
      <c r="AB318" s="78" t="s">
        <v>133</v>
      </c>
      <c r="AC318" s="83">
        <v>317</v>
      </c>
      <c r="AD318" s="84">
        <v>317</v>
      </c>
      <c r="AE318" s="84">
        <v>317</v>
      </c>
      <c r="AF318" s="84">
        <v>317</v>
      </c>
      <c r="AG318" s="84">
        <v>317</v>
      </c>
      <c r="AH318" s="84">
        <v>317</v>
      </c>
      <c r="AI318" s="84">
        <v>317</v>
      </c>
      <c r="AJ318" s="85">
        <v>318</v>
      </c>
      <c r="AL318" s="662"/>
      <c r="AM318" s="664">
        <f>+AM316+10</f>
        <v>160</v>
      </c>
      <c r="AN318" s="78" t="s">
        <v>133</v>
      </c>
      <c r="AO318" s="83">
        <v>317</v>
      </c>
      <c r="AP318" s="84">
        <v>317</v>
      </c>
      <c r="AQ318" s="84">
        <v>317</v>
      </c>
      <c r="AR318" s="84">
        <v>317</v>
      </c>
      <c r="AS318" s="84">
        <v>317</v>
      </c>
      <c r="AT318" s="84">
        <v>317</v>
      </c>
      <c r="AU318" s="84">
        <v>317</v>
      </c>
      <c r="AV318" s="85">
        <v>318</v>
      </c>
    </row>
    <row r="319" spans="1:48" ht="15" thickBot="1">
      <c r="A319">
        <v>319</v>
      </c>
      <c r="B319" s="662"/>
      <c r="C319" s="665"/>
      <c r="D319" s="82" t="s">
        <v>136</v>
      </c>
      <c r="E319" s="83">
        <v>317</v>
      </c>
      <c r="F319" s="84">
        <v>317</v>
      </c>
      <c r="G319" s="84">
        <v>317</v>
      </c>
      <c r="H319" s="84">
        <v>317</v>
      </c>
      <c r="I319" s="84">
        <v>317</v>
      </c>
      <c r="J319" s="84">
        <v>317</v>
      </c>
      <c r="K319" s="84">
        <v>317</v>
      </c>
      <c r="L319" s="85">
        <v>318</v>
      </c>
      <c r="N319" s="662"/>
      <c r="O319" s="665"/>
      <c r="P319" s="82" t="s">
        <v>136</v>
      </c>
      <c r="Q319" s="83">
        <v>317</v>
      </c>
      <c r="R319" s="84">
        <v>317</v>
      </c>
      <c r="S319" s="84">
        <v>317</v>
      </c>
      <c r="T319" s="84">
        <v>317</v>
      </c>
      <c r="U319" s="84">
        <v>317</v>
      </c>
      <c r="V319" s="84">
        <v>317</v>
      </c>
      <c r="W319" s="84">
        <v>317</v>
      </c>
      <c r="X319" s="85">
        <v>318</v>
      </c>
      <c r="Z319" s="662"/>
      <c r="AA319" s="665"/>
      <c r="AB319" s="82" t="s">
        <v>136</v>
      </c>
      <c r="AC319" s="83">
        <v>317</v>
      </c>
      <c r="AD319" s="84">
        <v>317</v>
      </c>
      <c r="AE319" s="84">
        <v>317</v>
      </c>
      <c r="AF319" s="84">
        <v>317</v>
      </c>
      <c r="AG319" s="84">
        <v>317</v>
      </c>
      <c r="AH319" s="84">
        <v>317</v>
      </c>
      <c r="AI319" s="84">
        <v>317</v>
      </c>
      <c r="AJ319" s="85">
        <v>318</v>
      </c>
      <c r="AL319" s="662"/>
      <c r="AM319" s="665"/>
      <c r="AN319" s="82" t="s">
        <v>136</v>
      </c>
      <c r="AO319" s="83">
        <v>317</v>
      </c>
      <c r="AP319" s="84">
        <v>317</v>
      </c>
      <c r="AQ319" s="84">
        <v>317</v>
      </c>
      <c r="AR319" s="84">
        <v>317</v>
      </c>
      <c r="AS319" s="84">
        <v>317</v>
      </c>
      <c r="AT319" s="84">
        <v>317</v>
      </c>
      <c r="AU319" s="84">
        <v>317</v>
      </c>
      <c r="AV319" s="85">
        <v>318</v>
      </c>
    </row>
    <row r="320" spans="1:48">
      <c r="A320">
        <v>320</v>
      </c>
      <c r="B320" s="662"/>
      <c r="C320" s="666">
        <f>+C318+10</f>
        <v>170</v>
      </c>
      <c r="D320" s="86" t="str">
        <f>+D318</f>
        <v>48-X</v>
      </c>
      <c r="E320" s="194"/>
      <c r="F320" s="193"/>
      <c r="G320" s="88">
        <v>316</v>
      </c>
      <c r="H320" s="88">
        <v>316</v>
      </c>
      <c r="I320" s="88">
        <v>317</v>
      </c>
      <c r="J320" s="88">
        <v>317</v>
      </c>
      <c r="K320" s="88">
        <v>318</v>
      </c>
      <c r="L320" s="89">
        <v>319</v>
      </c>
      <c r="N320" s="662"/>
      <c r="O320" s="666">
        <f>+O318+10</f>
        <v>170</v>
      </c>
      <c r="P320" s="86" t="str">
        <f>+P318</f>
        <v>48-X</v>
      </c>
      <c r="Q320" s="194"/>
      <c r="R320" s="193"/>
      <c r="S320" s="88">
        <v>316</v>
      </c>
      <c r="T320" s="88">
        <v>316</v>
      </c>
      <c r="U320" s="88">
        <v>317</v>
      </c>
      <c r="V320" s="88">
        <v>317</v>
      </c>
      <c r="W320" s="88">
        <v>318</v>
      </c>
      <c r="X320" s="89">
        <v>319</v>
      </c>
      <c r="Z320" s="662"/>
      <c r="AA320" s="666">
        <f>+AA318+10</f>
        <v>170</v>
      </c>
      <c r="AB320" s="86" t="str">
        <f>+AB318</f>
        <v>48-X</v>
      </c>
      <c r="AC320" s="194"/>
      <c r="AD320" s="193"/>
      <c r="AE320" s="88">
        <v>316</v>
      </c>
      <c r="AF320" s="88">
        <v>316</v>
      </c>
      <c r="AG320" s="88">
        <v>317</v>
      </c>
      <c r="AH320" s="88">
        <v>317</v>
      </c>
      <c r="AI320" s="88">
        <v>318</v>
      </c>
      <c r="AJ320" s="89">
        <v>319</v>
      </c>
      <c r="AL320" s="662"/>
      <c r="AM320" s="666">
        <f>+AM318+10</f>
        <v>170</v>
      </c>
      <c r="AN320" s="86" t="str">
        <f>+AN318</f>
        <v>48-X</v>
      </c>
      <c r="AO320" s="194"/>
      <c r="AP320" s="193"/>
      <c r="AQ320" s="88">
        <v>316</v>
      </c>
      <c r="AR320" s="88">
        <v>316</v>
      </c>
      <c r="AS320" s="88">
        <v>317</v>
      </c>
      <c r="AT320" s="88">
        <v>317</v>
      </c>
      <c r="AU320" s="88">
        <v>318</v>
      </c>
      <c r="AV320" s="89">
        <v>319</v>
      </c>
    </row>
    <row r="321" spans="1:48" ht="15" thickBot="1">
      <c r="A321">
        <v>321</v>
      </c>
      <c r="B321" s="662"/>
      <c r="C321" s="667"/>
      <c r="D321" s="90" t="str">
        <f>+D319</f>
        <v>48-XL</v>
      </c>
      <c r="E321" s="194"/>
      <c r="F321" s="193"/>
      <c r="G321" s="88">
        <v>316</v>
      </c>
      <c r="H321" s="88">
        <v>316</v>
      </c>
      <c r="I321" s="88">
        <v>317</v>
      </c>
      <c r="J321" s="88">
        <v>317</v>
      </c>
      <c r="K321" s="88">
        <v>318</v>
      </c>
      <c r="L321" s="89">
        <v>319</v>
      </c>
      <c r="N321" s="662"/>
      <c r="O321" s="667"/>
      <c r="P321" s="90" t="str">
        <f>+P319</f>
        <v>48-XL</v>
      </c>
      <c r="Q321" s="194"/>
      <c r="R321" s="193"/>
      <c r="S321" s="88">
        <v>316</v>
      </c>
      <c r="T321" s="88">
        <v>316</v>
      </c>
      <c r="U321" s="88">
        <v>317</v>
      </c>
      <c r="V321" s="88">
        <v>317</v>
      </c>
      <c r="W321" s="88">
        <v>318</v>
      </c>
      <c r="X321" s="89">
        <v>319</v>
      </c>
      <c r="Z321" s="662"/>
      <c r="AA321" s="667"/>
      <c r="AB321" s="90" t="str">
        <f>+AB319</f>
        <v>48-XL</v>
      </c>
      <c r="AC321" s="194"/>
      <c r="AD321" s="193"/>
      <c r="AE321" s="88">
        <v>316</v>
      </c>
      <c r="AF321" s="88">
        <v>316</v>
      </c>
      <c r="AG321" s="88">
        <v>317</v>
      </c>
      <c r="AH321" s="88">
        <v>317</v>
      </c>
      <c r="AI321" s="88">
        <v>318</v>
      </c>
      <c r="AJ321" s="89">
        <v>319</v>
      </c>
      <c r="AL321" s="662"/>
      <c r="AM321" s="667"/>
      <c r="AN321" s="90" t="str">
        <f>+AN319</f>
        <v>48-XL</v>
      </c>
      <c r="AO321" s="194"/>
      <c r="AP321" s="193"/>
      <c r="AQ321" s="88">
        <v>316</v>
      </c>
      <c r="AR321" s="88">
        <v>316</v>
      </c>
      <c r="AS321" s="88">
        <v>317</v>
      </c>
      <c r="AT321" s="88">
        <v>317</v>
      </c>
      <c r="AU321" s="88">
        <v>318</v>
      </c>
      <c r="AV321" s="89">
        <v>319</v>
      </c>
    </row>
    <row r="322" spans="1:48">
      <c r="A322">
        <v>322</v>
      </c>
      <c r="B322" s="662"/>
      <c r="C322" s="664">
        <f>+C320+10</f>
        <v>180</v>
      </c>
      <c r="D322" s="78" t="s">
        <v>133</v>
      </c>
      <c r="E322" s="194"/>
      <c r="F322" s="193"/>
      <c r="G322" s="193"/>
      <c r="H322" s="84">
        <v>317</v>
      </c>
      <c r="I322" s="84">
        <v>317</v>
      </c>
      <c r="J322" s="84">
        <v>316</v>
      </c>
      <c r="K322" s="84">
        <v>316</v>
      </c>
      <c r="L322" s="85">
        <v>316</v>
      </c>
      <c r="N322" s="662"/>
      <c r="O322" s="664">
        <f>+O320+10</f>
        <v>180</v>
      </c>
      <c r="P322" s="78" t="s">
        <v>133</v>
      </c>
      <c r="Q322" s="194"/>
      <c r="R322" s="193"/>
      <c r="S322" s="193"/>
      <c r="T322" s="84">
        <v>317</v>
      </c>
      <c r="U322" s="84">
        <v>317</v>
      </c>
      <c r="V322" s="84">
        <v>316</v>
      </c>
      <c r="W322" s="84">
        <v>316</v>
      </c>
      <c r="X322" s="85">
        <v>316</v>
      </c>
      <c r="Z322" s="662"/>
      <c r="AA322" s="664">
        <f>+AA320+10</f>
        <v>180</v>
      </c>
      <c r="AB322" s="78" t="s">
        <v>133</v>
      </c>
      <c r="AC322" s="194"/>
      <c r="AD322" s="193"/>
      <c r="AE322" s="193"/>
      <c r="AF322" s="84">
        <v>317</v>
      </c>
      <c r="AG322" s="84">
        <v>317</v>
      </c>
      <c r="AH322" s="84">
        <v>316</v>
      </c>
      <c r="AI322" s="84">
        <v>316</v>
      </c>
      <c r="AJ322" s="85">
        <v>316</v>
      </c>
      <c r="AL322" s="662"/>
      <c r="AM322" s="664">
        <f>+AM320+10</f>
        <v>180</v>
      </c>
      <c r="AN322" s="78" t="s">
        <v>133</v>
      </c>
      <c r="AO322" s="194"/>
      <c r="AP322" s="193"/>
      <c r="AQ322" s="193"/>
      <c r="AR322" s="84">
        <v>317</v>
      </c>
      <c r="AS322" s="84">
        <v>317</v>
      </c>
      <c r="AT322" s="84">
        <v>316</v>
      </c>
      <c r="AU322" s="84">
        <v>316</v>
      </c>
      <c r="AV322" s="85">
        <v>316</v>
      </c>
    </row>
    <row r="323" spans="1:48" ht="15" thickBot="1">
      <c r="A323">
        <v>323</v>
      </c>
      <c r="B323" s="662"/>
      <c r="C323" s="665"/>
      <c r="D323" s="82" t="s">
        <v>136</v>
      </c>
      <c r="E323" s="194"/>
      <c r="F323" s="193"/>
      <c r="G323" s="193"/>
      <c r="H323" s="84">
        <v>317</v>
      </c>
      <c r="I323" s="84">
        <v>317</v>
      </c>
      <c r="J323" s="84">
        <v>316</v>
      </c>
      <c r="K323" s="84">
        <v>316</v>
      </c>
      <c r="L323" s="85">
        <v>316</v>
      </c>
      <c r="N323" s="662"/>
      <c r="O323" s="665"/>
      <c r="P323" s="82" t="s">
        <v>136</v>
      </c>
      <c r="Q323" s="194"/>
      <c r="R323" s="193"/>
      <c r="S323" s="193"/>
      <c r="T323" s="84">
        <v>317</v>
      </c>
      <c r="U323" s="84">
        <v>317</v>
      </c>
      <c r="V323" s="84">
        <v>316</v>
      </c>
      <c r="W323" s="84">
        <v>316</v>
      </c>
      <c r="X323" s="85">
        <v>316</v>
      </c>
      <c r="Z323" s="662"/>
      <c r="AA323" s="665"/>
      <c r="AB323" s="82" t="s">
        <v>136</v>
      </c>
      <c r="AC323" s="194"/>
      <c r="AD323" s="193"/>
      <c r="AE323" s="193"/>
      <c r="AF323" s="84">
        <v>317</v>
      </c>
      <c r="AG323" s="84">
        <v>317</v>
      </c>
      <c r="AH323" s="84">
        <v>316</v>
      </c>
      <c r="AI323" s="84">
        <v>316</v>
      </c>
      <c r="AJ323" s="85">
        <v>316</v>
      </c>
      <c r="AL323" s="662"/>
      <c r="AM323" s="665"/>
      <c r="AN323" s="82" t="s">
        <v>136</v>
      </c>
      <c r="AO323" s="194"/>
      <c r="AP323" s="193"/>
      <c r="AQ323" s="193"/>
      <c r="AR323" s="84">
        <v>317</v>
      </c>
      <c r="AS323" s="84">
        <v>317</v>
      </c>
      <c r="AT323" s="84">
        <v>316</v>
      </c>
      <c r="AU323" s="84">
        <v>316</v>
      </c>
      <c r="AV323" s="85">
        <v>316</v>
      </c>
    </row>
    <row r="324" spans="1:48">
      <c r="A324">
        <v>324</v>
      </c>
      <c r="B324" s="662"/>
      <c r="C324" s="666">
        <f>+C322+10</f>
        <v>190</v>
      </c>
      <c r="D324" s="86" t="str">
        <f>+D322</f>
        <v>48-X</v>
      </c>
      <c r="E324" s="194"/>
      <c r="F324" s="193"/>
      <c r="G324" s="193"/>
      <c r="H324" s="193"/>
      <c r="I324" s="193"/>
      <c r="J324" s="88">
        <v>316</v>
      </c>
      <c r="K324" s="88">
        <v>316</v>
      </c>
      <c r="L324" s="89">
        <v>316</v>
      </c>
      <c r="N324" s="662"/>
      <c r="O324" s="666">
        <f>+O322+10</f>
        <v>190</v>
      </c>
      <c r="P324" s="86" t="str">
        <f>+P322</f>
        <v>48-X</v>
      </c>
      <c r="Q324" s="194"/>
      <c r="R324" s="193"/>
      <c r="S324" s="193"/>
      <c r="T324" s="193"/>
      <c r="U324" s="193"/>
      <c r="V324" s="88">
        <v>316</v>
      </c>
      <c r="W324" s="88">
        <v>316</v>
      </c>
      <c r="X324" s="89">
        <v>316</v>
      </c>
      <c r="Z324" s="662"/>
      <c r="AA324" s="666">
        <f>+AA322+10</f>
        <v>190</v>
      </c>
      <c r="AB324" s="86" t="str">
        <f>+AB322</f>
        <v>48-X</v>
      </c>
      <c r="AC324" s="194"/>
      <c r="AD324" s="193"/>
      <c r="AE324" s="193"/>
      <c r="AF324" s="193"/>
      <c r="AG324" s="193"/>
      <c r="AH324" s="88">
        <v>316</v>
      </c>
      <c r="AI324" s="88">
        <v>316</v>
      </c>
      <c r="AJ324" s="89">
        <v>316</v>
      </c>
      <c r="AL324" s="662"/>
      <c r="AM324" s="666">
        <f>+AM322+10</f>
        <v>190</v>
      </c>
      <c r="AN324" s="86" t="str">
        <f>+AN322</f>
        <v>48-X</v>
      </c>
      <c r="AO324" s="194"/>
      <c r="AP324" s="193"/>
      <c r="AQ324" s="193"/>
      <c r="AR324" s="193"/>
      <c r="AS324" s="193"/>
      <c r="AT324" s="88">
        <v>316</v>
      </c>
      <c r="AU324" s="88">
        <v>316</v>
      </c>
      <c r="AV324" s="89">
        <v>316</v>
      </c>
    </row>
    <row r="325" spans="1:48" ht="15" thickBot="1">
      <c r="A325">
        <v>325</v>
      </c>
      <c r="B325" s="662"/>
      <c r="C325" s="667"/>
      <c r="D325" s="90" t="str">
        <f>+D323</f>
        <v>48-XL</v>
      </c>
      <c r="E325" s="194"/>
      <c r="F325" s="193"/>
      <c r="G325" s="193"/>
      <c r="H325" s="193"/>
      <c r="I325" s="193"/>
      <c r="J325" s="88">
        <v>316</v>
      </c>
      <c r="K325" s="88">
        <v>316</v>
      </c>
      <c r="L325" s="89">
        <v>316</v>
      </c>
      <c r="N325" s="662"/>
      <c r="O325" s="667"/>
      <c r="P325" s="90" t="str">
        <f>+P323</f>
        <v>48-XL</v>
      </c>
      <c r="Q325" s="194"/>
      <c r="R325" s="193"/>
      <c r="S325" s="193"/>
      <c r="T325" s="193"/>
      <c r="U325" s="193"/>
      <c r="V325" s="88">
        <v>316</v>
      </c>
      <c r="W325" s="88">
        <v>316</v>
      </c>
      <c r="X325" s="89">
        <v>316</v>
      </c>
      <c r="Z325" s="662"/>
      <c r="AA325" s="667"/>
      <c r="AB325" s="90" t="str">
        <f>+AB323</f>
        <v>48-XL</v>
      </c>
      <c r="AC325" s="194"/>
      <c r="AD325" s="193"/>
      <c r="AE325" s="193"/>
      <c r="AF325" s="193"/>
      <c r="AG325" s="193"/>
      <c r="AH325" s="88">
        <v>316</v>
      </c>
      <c r="AI325" s="88">
        <v>316</v>
      </c>
      <c r="AJ325" s="89">
        <v>316</v>
      </c>
      <c r="AL325" s="662"/>
      <c r="AM325" s="667"/>
      <c r="AN325" s="90" t="str">
        <f>+AN323</f>
        <v>48-XL</v>
      </c>
      <c r="AO325" s="194"/>
      <c r="AP325" s="193"/>
      <c r="AQ325" s="193"/>
      <c r="AR325" s="193"/>
      <c r="AS325" s="193"/>
      <c r="AT325" s="88">
        <v>316</v>
      </c>
      <c r="AU325" s="88">
        <v>316</v>
      </c>
      <c r="AV325" s="89">
        <v>316</v>
      </c>
    </row>
    <row r="326" spans="1:48">
      <c r="A326">
        <v>326</v>
      </c>
      <c r="B326" s="662"/>
      <c r="C326" s="664">
        <f>+C324+10</f>
        <v>200</v>
      </c>
      <c r="D326" s="78" t="s">
        <v>133</v>
      </c>
      <c r="E326" s="194"/>
      <c r="F326" s="193"/>
      <c r="G326" s="193"/>
      <c r="H326" s="193"/>
      <c r="I326" s="193"/>
      <c r="J326" s="193"/>
      <c r="K326" s="193"/>
      <c r="L326" s="85">
        <v>319</v>
      </c>
      <c r="N326" s="662"/>
      <c r="O326" s="664">
        <f>+O324+10</f>
        <v>200</v>
      </c>
      <c r="P326" s="78" t="s">
        <v>133</v>
      </c>
      <c r="Q326" s="194"/>
      <c r="R326" s="193"/>
      <c r="S326" s="193"/>
      <c r="T326" s="193"/>
      <c r="U326" s="193"/>
      <c r="V326" s="193"/>
      <c r="W326" s="193"/>
      <c r="X326" s="85">
        <v>319</v>
      </c>
      <c r="Z326" s="662"/>
      <c r="AA326" s="664">
        <f>+AA324+10</f>
        <v>200</v>
      </c>
      <c r="AB326" s="78" t="s">
        <v>133</v>
      </c>
      <c r="AC326" s="194"/>
      <c r="AD326" s="193"/>
      <c r="AE326" s="193"/>
      <c r="AF326" s="193"/>
      <c r="AG326" s="193"/>
      <c r="AH326" s="193"/>
      <c r="AI326" s="193"/>
      <c r="AJ326" s="85">
        <v>319</v>
      </c>
      <c r="AL326" s="662"/>
      <c r="AM326" s="664">
        <f>+AM324+10</f>
        <v>200</v>
      </c>
      <c r="AN326" s="78" t="s">
        <v>133</v>
      </c>
      <c r="AO326" s="194"/>
      <c r="AP326" s="193"/>
      <c r="AQ326" s="193"/>
      <c r="AR326" s="193"/>
      <c r="AS326" s="193"/>
      <c r="AT326" s="193"/>
      <c r="AU326" s="193"/>
      <c r="AV326" s="85">
        <v>319</v>
      </c>
    </row>
    <row r="327" spans="1:48" ht="15" thickBot="1">
      <c r="A327">
        <v>327</v>
      </c>
      <c r="B327" s="663"/>
      <c r="C327" s="665"/>
      <c r="D327" s="82" t="s">
        <v>136</v>
      </c>
      <c r="E327" s="192"/>
      <c r="F327" s="191"/>
      <c r="G327" s="191"/>
      <c r="H327" s="191"/>
      <c r="I327" s="191"/>
      <c r="J327" s="191"/>
      <c r="K327" s="191"/>
      <c r="L327" s="185">
        <v>319</v>
      </c>
      <c r="N327" s="663"/>
      <c r="O327" s="665"/>
      <c r="P327" s="82" t="s">
        <v>136</v>
      </c>
      <c r="Q327" s="192"/>
      <c r="R327" s="191"/>
      <c r="S327" s="191"/>
      <c r="T327" s="191"/>
      <c r="U327" s="191"/>
      <c r="V327" s="191"/>
      <c r="W327" s="191"/>
      <c r="X327" s="185">
        <v>319</v>
      </c>
      <c r="Z327" s="663"/>
      <c r="AA327" s="665"/>
      <c r="AB327" s="82" t="s">
        <v>136</v>
      </c>
      <c r="AC327" s="192"/>
      <c r="AD327" s="191"/>
      <c r="AE327" s="191"/>
      <c r="AF327" s="191"/>
      <c r="AG327" s="191"/>
      <c r="AH327" s="191"/>
      <c r="AI327" s="191"/>
      <c r="AJ327" s="185">
        <v>319</v>
      </c>
      <c r="AL327" s="663"/>
      <c r="AM327" s="665"/>
      <c r="AN327" s="82" t="s">
        <v>136</v>
      </c>
      <c r="AO327" s="192"/>
      <c r="AP327" s="191"/>
      <c r="AQ327" s="191"/>
      <c r="AR327" s="191"/>
      <c r="AS327" s="191"/>
      <c r="AT327" s="191"/>
      <c r="AU327" s="191"/>
      <c r="AV327" s="185">
        <v>319</v>
      </c>
    </row>
    <row r="328" spans="1:48">
      <c r="A328">
        <v>328</v>
      </c>
    </row>
    <row r="329" spans="1:48">
      <c r="A329">
        <v>329</v>
      </c>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1112</v>
      </c>
      <c r="C335" s="650"/>
      <c r="D335" s="651"/>
      <c r="E335" s="649" t="s">
        <v>1124</v>
      </c>
      <c r="F335" s="650"/>
      <c r="G335" s="650"/>
      <c r="H335" s="650"/>
      <c r="I335" s="650"/>
      <c r="J335" s="650"/>
      <c r="K335" s="650"/>
      <c r="L335" s="651"/>
      <c r="N335" s="649" t="s">
        <v>1114</v>
      </c>
      <c r="O335" s="650"/>
      <c r="P335" s="651"/>
      <c r="Q335" s="649" t="s">
        <v>1124</v>
      </c>
      <c r="R335" s="650"/>
      <c r="S335" s="650"/>
      <c r="T335" s="650"/>
      <c r="U335" s="650"/>
      <c r="V335" s="650"/>
      <c r="W335" s="650"/>
      <c r="X335" s="651"/>
      <c r="Z335" s="649" t="s">
        <v>1115</v>
      </c>
      <c r="AA335" s="650"/>
      <c r="AB335" s="651"/>
      <c r="AC335" s="649" t="s">
        <v>1124</v>
      </c>
      <c r="AD335" s="650"/>
      <c r="AE335" s="650"/>
      <c r="AF335" s="650"/>
      <c r="AG335" s="650"/>
      <c r="AH335" s="650"/>
      <c r="AI335" s="650"/>
      <c r="AJ335" s="651"/>
      <c r="AL335" s="649" t="s">
        <v>1116</v>
      </c>
      <c r="AM335" s="650"/>
      <c r="AN335" s="651"/>
      <c r="AO335" s="649" t="s">
        <v>1124</v>
      </c>
      <c r="AP335" s="650"/>
      <c r="AQ335" s="650"/>
      <c r="AR335" s="650"/>
      <c r="AS335" s="650"/>
      <c r="AT335" s="650"/>
      <c r="AU335" s="650"/>
      <c r="AV335" s="651"/>
    </row>
    <row r="336" spans="1:48" ht="15.75" customHeight="1">
      <c r="A336">
        <v>336</v>
      </c>
      <c r="B336" s="652" t="s">
        <v>1117</v>
      </c>
      <c r="C336" s="652" t="s">
        <v>634</v>
      </c>
      <c r="D336" s="669" t="s">
        <v>1119</v>
      </c>
      <c r="E336" s="654" t="s">
        <v>1120</v>
      </c>
      <c r="F336" s="655"/>
      <c r="G336" s="655"/>
      <c r="H336" s="655"/>
      <c r="I336" s="655"/>
      <c r="J336" s="655"/>
      <c r="K336" s="655"/>
      <c r="L336" s="656"/>
      <c r="N336" s="652" t="s">
        <v>1117</v>
      </c>
      <c r="O336" s="652" t="s">
        <v>634</v>
      </c>
      <c r="P336" s="669" t="s">
        <v>1119</v>
      </c>
      <c r="Q336" s="654" t="s">
        <v>1120</v>
      </c>
      <c r="R336" s="655"/>
      <c r="S336" s="655"/>
      <c r="T336" s="655"/>
      <c r="U336" s="655"/>
      <c r="V336" s="655"/>
      <c r="W336" s="655"/>
      <c r="X336" s="656"/>
      <c r="Z336" s="652" t="s">
        <v>1117</v>
      </c>
      <c r="AA336" s="652" t="s">
        <v>634</v>
      </c>
      <c r="AB336" s="669" t="s">
        <v>1119</v>
      </c>
      <c r="AC336" s="654" t="s">
        <v>1120</v>
      </c>
      <c r="AD336" s="655"/>
      <c r="AE336" s="655"/>
      <c r="AF336" s="655"/>
      <c r="AG336" s="655"/>
      <c r="AH336" s="655"/>
      <c r="AI336" s="655"/>
      <c r="AJ336" s="656"/>
      <c r="AL336" s="652" t="s">
        <v>1117</v>
      </c>
      <c r="AM336" s="652" t="s">
        <v>634</v>
      </c>
      <c r="AN336" s="669" t="s">
        <v>1119</v>
      </c>
      <c r="AO336" s="654" t="s">
        <v>1120</v>
      </c>
      <c r="AP336" s="655"/>
      <c r="AQ336" s="655"/>
      <c r="AR336" s="655"/>
      <c r="AS336" s="655"/>
      <c r="AT336" s="655"/>
      <c r="AU336" s="655"/>
      <c r="AV336" s="656"/>
    </row>
    <row r="337" spans="1:48" ht="15" customHeight="1" thickBot="1">
      <c r="A337">
        <v>337</v>
      </c>
      <c r="B337" s="668"/>
      <c r="C337" s="668"/>
      <c r="D337" s="670"/>
      <c r="E337" s="672"/>
      <c r="F337" s="673"/>
      <c r="G337" s="673"/>
      <c r="H337" s="673"/>
      <c r="I337" s="673"/>
      <c r="J337" s="673"/>
      <c r="K337" s="673"/>
      <c r="L337" s="674"/>
      <c r="N337" s="668"/>
      <c r="O337" s="668"/>
      <c r="P337" s="670"/>
      <c r="Q337" s="672"/>
      <c r="R337" s="673"/>
      <c r="S337" s="673"/>
      <c r="T337" s="673"/>
      <c r="U337" s="673"/>
      <c r="V337" s="673"/>
      <c r="W337" s="673"/>
      <c r="X337" s="674"/>
      <c r="Z337" s="668"/>
      <c r="AA337" s="668"/>
      <c r="AB337" s="670"/>
      <c r="AC337" s="672"/>
      <c r="AD337" s="673"/>
      <c r="AE337" s="673"/>
      <c r="AF337" s="673"/>
      <c r="AG337" s="673"/>
      <c r="AH337" s="673"/>
      <c r="AI337" s="673"/>
      <c r="AJ337" s="674"/>
      <c r="AL337" s="668"/>
      <c r="AM337" s="668"/>
      <c r="AN337" s="670"/>
      <c r="AO337" s="672"/>
      <c r="AP337" s="673"/>
      <c r="AQ337" s="673"/>
      <c r="AR337" s="673"/>
      <c r="AS337" s="673"/>
      <c r="AT337" s="673"/>
      <c r="AU337" s="673"/>
      <c r="AV337" s="674"/>
    </row>
    <row r="338" spans="1:48" ht="15" thickBot="1">
      <c r="A338">
        <v>338</v>
      </c>
      <c r="B338" s="653"/>
      <c r="C338" s="653"/>
      <c r="D338" s="671"/>
      <c r="E338" s="75">
        <v>0</v>
      </c>
      <c r="F338" s="76">
        <v>500</v>
      </c>
      <c r="G338" s="76">
        <v>1000</v>
      </c>
      <c r="H338" s="76">
        <v>1500</v>
      </c>
      <c r="I338" s="76">
        <v>2000</v>
      </c>
      <c r="J338" s="76">
        <v>2500</v>
      </c>
      <c r="K338" s="76">
        <v>3000</v>
      </c>
      <c r="L338" s="77">
        <v>3500</v>
      </c>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L338" s="653"/>
      <c r="AM338" s="653"/>
      <c r="AN338" s="671"/>
      <c r="AO338" s="75">
        <v>0</v>
      </c>
      <c r="AP338" s="76">
        <v>500</v>
      </c>
      <c r="AQ338" s="76">
        <v>1000</v>
      </c>
      <c r="AR338" s="76">
        <v>1500</v>
      </c>
      <c r="AS338" s="76">
        <v>2000</v>
      </c>
      <c r="AT338" s="76">
        <v>2500</v>
      </c>
      <c r="AU338" s="76">
        <v>3000</v>
      </c>
      <c r="AV338" s="77">
        <v>3500</v>
      </c>
    </row>
    <row r="339" spans="1:48" ht="15" customHeight="1">
      <c r="A339">
        <v>339</v>
      </c>
      <c r="B339" s="661" t="s">
        <v>1140</v>
      </c>
      <c r="C339" s="664">
        <v>100</v>
      </c>
      <c r="D339" s="78" t="s">
        <v>133</v>
      </c>
      <c r="E339" s="79">
        <v>169</v>
      </c>
      <c r="F339" s="80">
        <v>162</v>
      </c>
      <c r="G339" s="80">
        <v>155</v>
      </c>
      <c r="H339" s="80">
        <v>148</v>
      </c>
      <c r="I339" s="80">
        <v>141</v>
      </c>
      <c r="J339" s="80">
        <v>134</v>
      </c>
      <c r="K339" s="80">
        <v>127</v>
      </c>
      <c r="L339" s="81">
        <v>121</v>
      </c>
      <c r="N339" s="661" t="s">
        <v>1140</v>
      </c>
      <c r="O339" s="664">
        <v>100</v>
      </c>
      <c r="P339" s="78" t="s">
        <v>133</v>
      </c>
      <c r="Q339" s="79">
        <v>169</v>
      </c>
      <c r="R339" s="80">
        <v>162</v>
      </c>
      <c r="S339" s="80">
        <v>155</v>
      </c>
      <c r="T339" s="80">
        <v>148</v>
      </c>
      <c r="U339" s="80">
        <v>141</v>
      </c>
      <c r="V339" s="80">
        <v>134</v>
      </c>
      <c r="W339" s="80">
        <v>127</v>
      </c>
      <c r="X339" s="81">
        <v>121</v>
      </c>
      <c r="Z339" s="661" t="s">
        <v>1140</v>
      </c>
      <c r="AA339" s="664">
        <v>100</v>
      </c>
      <c r="AB339" s="78" t="s">
        <v>133</v>
      </c>
      <c r="AC339" s="79">
        <v>169</v>
      </c>
      <c r="AD339" s="80">
        <v>162</v>
      </c>
      <c r="AE339" s="80">
        <v>155</v>
      </c>
      <c r="AF339" s="80">
        <v>148</v>
      </c>
      <c r="AG339" s="80">
        <v>141</v>
      </c>
      <c r="AH339" s="80">
        <v>134</v>
      </c>
      <c r="AI339" s="80">
        <v>127</v>
      </c>
      <c r="AJ339" s="81">
        <v>121</v>
      </c>
      <c r="AL339" s="661" t="s">
        <v>1140</v>
      </c>
      <c r="AM339" s="664">
        <v>100</v>
      </c>
      <c r="AN339" s="78" t="s">
        <v>133</v>
      </c>
      <c r="AO339" s="79">
        <v>169</v>
      </c>
      <c r="AP339" s="80">
        <v>162</v>
      </c>
      <c r="AQ339" s="80">
        <v>155</v>
      </c>
      <c r="AR339" s="80">
        <v>148</v>
      </c>
      <c r="AS339" s="80">
        <v>141</v>
      </c>
      <c r="AT339" s="80">
        <v>134</v>
      </c>
      <c r="AU339" s="80">
        <v>127</v>
      </c>
      <c r="AV339" s="81">
        <v>121</v>
      </c>
    </row>
    <row r="340" spans="1:48" ht="15" thickBot="1">
      <c r="A340">
        <v>340</v>
      </c>
      <c r="B340" s="662"/>
      <c r="C340" s="665"/>
      <c r="D340" s="82" t="s">
        <v>136</v>
      </c>
      <c r="E340" s="83">
        <v>186</v>
      </c>
      <c r="F340" s="84">
        <v>178</v>
      </c>
      <c r="G340" s="84">
        <v>170</v>
      </c>
      <c r="H340" s="84">
        <v>162</v>
      </c>
      <c r="I340" s="84">
        <v>154</v>
      </c>
      <c r="J340" s="84">
        <v>146</v>
      </c>
      <c r="K340" s="84">
        <v>138</v>
      </c>
      <c r="L340" s="85">
        <v>130</v>
      </c>
      <c r="N340" s="662"/>
      <c r="O340" s="665"/>
      <c r="P340" s="82" t="s">
        <v>136</v>
      </c>
      <c r="Q340" s="83">
        <v>186</v>
      </c>
      <c r="R340" s="84">
        <v>178</v>
      </c>
      <c r="S340" s="84">
        <v>170</v>
      </c>
      <c r="T340" s="84">
        <v>162</v>
      </c>
      <c r="U340" s="84">
        <v>154</v>
      </c>
      <c r="V340" s="84">
        <v>146</v>
      </c>
      <c r="W340" s="84">
        <v>138</v>
      </c>
      <c r="X340" s="85">
        <v>130</v>
      </c>
      <c r="Z340" s="662"/>
      <c r="AA340" s="665"/>
      <c r="AB340" s="82" t="s">
        <v>136</v>
      </c>
      <c r="AC340" s="83">
        <v>186</v>
      </c>
      <c r="AD340" s="84">
        <v>178</v>
      </c>
      <c r="AE340" s="84">
        <v>170</v>
      </c>
      <c r="AF340" s="84">
        <v>162</v>
      </c>
      <c r="AG340" s="84">
        <v>154</v>
      </c>
      <c r="AH340" s="84">
        <v>146</v>
      </c>
      <c r="AI340" s="84">
        <v>138</v>
      </c>
      <c r="AJ340" s="85">
        <v>130</v>
      </c>
      <c r="AL340" s="662"/>
      <c r="AM340" s="665"/>
      <c r="AN340" s="82" t="s">
        <v>136</v>
      </c>
      <c r="AO340" s="83">
        <v>186</v>
      </c>
      <c r="AP340" s="84">
        <v>177</v>
      </c>
      <c r="AQ340" s="84">
        <v>168</v>
      </c>
      <c r="AR340" s="84">
        <v>159</v>
      </c>
      <c r="AS340" s="84">
        <v>150</v>
      </c>
      <c r="AT340" s="84">
        <v>141</v>
      </c>
      <c r="AU340" s="84">
        <v>132</v>
      </c>
      <c r="AV340" s="85">
        <v>124</v>
      </c>
    </row>
    <row r="341" spans="1:48">
      <c r="A341">
        <v>341</v>
      </c>
      <c r="B341" s="662"/>
      <c r="C341" s="666">
        <v>110</v>
      </c>
      <c r="D341" s="86" t="str">
        <f>+D339</f>
        <v>48-X</v>
      </c>
      <c r="E341" s="87">
        <v>195</v>
      </c>
      <c r="F341" s="88">
        <v>187</v>
      </c>
      <c r="G341" s="88">
        <v>179</v>
      </c>
      <c r="H341" s="88">
        <v>171</v>
      </c>
      <c r="I341" s="88">
        <v>164</v>
      </c>
      <c r="J341" s="88">
        <v>156</v>
      </c>
      <c r="K341" s="88">
        <v>148</v>
      </c>
      <c r="L341" s="89">
        <v>141</v>
      </c>
      <c r="N341" s="662"/>
      <c r="O341" s="666">
        <v>110</v>
      </c>
      <c r="P341" s="86" t="str">
        <f>+P339</f>
        <v>48-X</v>
      </c>
      <c r="Q341" s="87">
        <v>195</v>
      </c>
      <c r="R341" s="88">
        <v>187</v>
      </c>
      <c r="S341" s="88">
        <v>179</v>
      </c>
      <c r="T341" s="88">
        <v>171</v>
      </c>
      <c r="U341" s="88">
        <v>164</v>
      </c>
      <c r="V341" s="88">
        <v>156</v>
      </c>
      <c r="W341" s="88">
        <v>148</v>
      </c>
      <c r="X341" s="89">
        <v>141</v>
      </c>
      <c r="Z341" s="662"/>
      <c r="AA341" s="666">
        <v>110</v>
      </c>
      <c r="AB341" s="86" t="str">
        <f>+AB339</f>
        <v>48-X</v>
      </c>
      <c r="AC341" s="87">
        <v>195</v>
      </c>
      <c r="AD341" s="88">
        <v>187</v>
      </c>
      <c r="AE341" s="88">
        <v>179</v>
      </c>
      <c r="AF341" s="88">
        <v>171</v>
      </c>
      <c r="AG341" s="88">
        <v>164</v>
      </c>
      <c r="AH341" s="88">
        <v>156</v>
      </c>
      <c r="AI341" s="88">
        <v>148</v>
      </c>
      <c r="AJ341" s="89">
        <v>141</v>
      </c>
      <c r="AL341" s="662"/>
      <c r="AM341" s="666">
        <v>110</v>
      </c>
      <c r="AN341" s="86" t="str">
        <f>+AN339</f>
        <v>48-X</v>
      </c>
      <c r="AO341" s="87">
        <v>195</v>
      </c>
      <c r="AP341" s="88">
        <v>187</v>
      </c>
      <c r="AQ341" s="88">
        <v>179</v>
      </c>
      <c r="AR341" s="88">
        <v>171</v>
      </c>
      <c r="AS341" s="88">
        <v>164</v>
      </c>
      <c r="AT341" s="88">
        <v>156</v>
      </c>
      <c r="AU341" s="88">
        <v>148</v>
      </c>
      <c r="AV341" s="89">
        <v>141</v>
      </c>
    </row>
    <row r="342" spans="1:48" ht="15" thickBot="1">
      <c r="A342">
        <v>342</v>
      </c>
      <c r="B342" s="662"/>
      <c r="C342" s="667"/>
      <c r="D342" s="90" t="str">
        <f>+D340</f>
        <v>48-XL</v>
      </c>
      <c r="E342" s="87">
        <v>214</v>
      </c>
      <c r="F342" s="88">
        <v>205</v>
      </c>
      <c r="G342" s="88">
        <v>196</v>
      </c>
      <c r="H342" s="88">
        <v>188</v>
      </c>
      <c r="I342" s="88">
        <v>179</v>
      </c>
      <c r="J342" s="88">
        <v>171</v>
      </c>
      <c r="K342" s="88">
        <v>162</v>
      </c>
      <c r="L342" s="89">
        <v>154</v>
      </c>
      <c r="N342" s="662"/>
      <c r="O342" s="667"/>
      <c r="P342" s="90" t="str">
        <f>+P340</f>
        <v>48-XL</v>
      </c>
      <c r="Q342" s="87">
        <v>214</v>
      </c>
      <c r="R342" s="88">
        <v>205</v>
      </c>
      <c r="S342" s="88">
        <v>196</v>
      </c>
      <c r="T342" s="88">
        <v>188</v>
      </c>
      <c r="U342" s="88">
        <v>179</v>
      </c>
      <c r="V342" s="88">
        <v>171</v>
      </c>
      <c r="W342" s="88">
        <v>162</v>
      </c>
      <c r="X342" s="89">
        <v>154</v>
      </c>
      <c r="Z342" s="662"/>
      <c r="AA342" s="667"/>
      <c r="AB342" s="90" t="str">
        <f>+AB340</f>
        <v>48-XL</v>
      </c>
      <c r="AC342" s="87">
        <v>214</v>
      </c>
      <c r="AD342" s="88">
        <v>205</v>
      </c>
      <c r="AE342" s="88">
        <v>196</v>
      </c>
      <c r="AF342" s="88">
        <v>188</v>
      </c>
      <c r="AG342" s="88">
        <v>179</v>
      </c>
      <c r="AH342" s="88">
        <v>171</v>
      </c>
      <c r="AI342" s="88">
        <v>162</v>
      </c>
      <c r="AJ342" s="89">
        <v>154</v>
      </c>
      <c r="AL342" s="662"/>
      <c r="AM342" s="667"/>
      <c r="AN342" s="90" t="str">
        <f>+AN340</f>
        <v>48-XL</v>
      </c>
      <c r="AO342" s="87">
        <v>214</v>
      </c>
      <c r="AP342" s="88">
        <v>205</v>
      </c>
      <c r="AQ342" s="88">
        <v>196</v>
      </c>
      <c r="AR342" s="88">
        <v>187</v>
      </c>
      <c r="AS342" s="88">
        <v>179</v>
      </c>
      <c r="AT342" s="88">
        <v>170</v>
      </c>
      <c r="AU342" s="88">
        <v>161</v>
      </c>
      <c r="AV342" s="89">
        <v>153</v>
      </c>
    </row>
    <row r="343" spans="1:48">
      <c r="A343">
        <v>343</v>
      </c>
      <c r="B343" s="662"/>
      <c r="C343" s="664">
        <f>+C341+10</f>
        <v>120</v>
      </c>
      <c r="D343" s="78" t="s">
        <v>133</v>
      </c>
      <c r="E343" s="83">
        <v>219</v>
      </c>
      <c r="F343" s="84">
        <v>210</v>
      </c>
      <c r="G343" s="84">
        <v>202</v>
      </c>
      <c r="H343" s="84">
        <v>194</v>
      </c>
      <c r="I343" s="84">
        <v>185</v>
      </c>
      <c r="J343" s="84">
        <v>177</v>
      </c>
      <c r="K343" s="84">
        <v>169</v>
      </c>
      <c r="L343" s="85">
        <v>161</v>
      </c>
      <c r="N343" s="662"/>
      <c r="O343" s="664">
        <f>+O341+10</f>
        <v>120</v>
      </c>
      <c r="P343" s="78" t="s">
        <v>133</v>
      </c>
      <c r="Q343" s="83">
        <v>219</v>
      </c>
      <c r="R343" s="84">
        <v>210</v>
      </c>
      <c r="S343" s="84">
        <v>202</v>
      </c>
      <c r="T343" s="84">
        <v>194</v>
      </c>
      <c r="U343" s="84">
        <v>185</v>
      </c>
      <c r="V343" s="84">
        <v>177</v>
      </c>
      <c r="W343" s="84">
        <v>169</v>
      </c>
      <c r="X343" s="85">
        <v>161</v>
      </c>
      <c r="Z343" s="662"/>
      <c r="AA343" s="664">
        <f>+AA341+10</f>
        <v>120</v>
      </c>
      <c r="AB343" s="78" t="s">
        <v>133</v>
      </c>
      <c r="AC343" s="83">
        <v>219</v>
      </c>
      <c r="AD343" s="84">
        <v>210</v>
      </c>
      <c r="AE343" s="84">
        <v>202</v>
      </c>
      <c r="AF343" s="84">
        <v>194</v>
      </c>
      <c r="AG343" s="84">
        <v>185</v>
      </c>
      <c r="AH343" s="84">
        <v>177</v>
      </c>
      <c r="AI343" s="84">
        <v>169</v>
      </c>
      <c r="AJ343" s="85">
        <v>161</v>
      </c>
      <c r="AL343" s="662"/>
      <c r="AM343" s="664">
        <f>+AM341+10</f>
        <v>120</v>
      </c>
      <c r="AN343" s="78" t="s">
        <v>133</v>
      </c>
      <c r="AO343" s="83">
        <v>219</v>
      </c>
      <c r="AP343" s="84">
        <v>210</v>
      </c>
      <c r="AQ343" s="84">
        <v>202</v>
      </c>
      <c r="AR343" s="84">
        <v>194</v>
      </c>
      <c r="AS343" s="84">
        <v>185</v>
      </c>
      <c r="AT343" s="84">
        <v>177</v>
      </c>
      <c r="AU343" s="84">
        <v>169</v>
      </c>
      <c r="AV343" s="85">
        <v>161</v>
      </c>
    </row>
    <row r="344" spans="1:48" ht="15" thickBot="1">
      <c r="A344">
        <v>344</v>
      </c>
      <c r="B344" s="662"/>
      <c r="C344" s="665"/>
      <c r="D344" s="82" t="s">
        <v>136</v>
      </c>
      <c r="E344" s="83">
        <v>222</v>
      </c>
      <c r="F344" s="84">
        <v>215</v>
      </c>
      <c r="G344" s="84">
        <v>209</v>
      </c>
      <c r="H344" s="84">
        <v>202</v>
      </c>
      <c r="I344" s="84">
        <v>196</v>
      </c>
      <c r="J344" s="84">
        <v>189</v>
      </c>
      <c r="K344" s="84">
        <v>183</v>
      </c>
      <c r="L344" s="85">
        <v>177</v>
      </c>
      <c r="N344" s="662"/>
      <c r="O344" s="665"/>
      <c r="P344" s="82" t="s">
        <v>136</v>
      </c>
      <c r="Q344" s="83">
        <v>222</v>
      </c>
      <c r="R344" s="84">
        <v>215</v>
      </c>
      <c r="S344" s="84">
        <v>209</v>
      </c>
      <c r="T344" s="84">
        <v>202</v>
      </c>
      <c r="U344" s="84">
        <v>196</v>
      </c>
      <c r="V344" s="84">
        <v>189</v>
      </c>
      <c r="W344" s="84">
        <v>183</v>
      </c>
      <c r="X344" s="85">
        <v>177</v>
      </c>
      <c r="Z344" s="662"/>
      <c r="AA344" s="665"/>
      <c r="AB344" s="82" t="s">
        <v>136</v>
      </c>
      <c r="AC344" s="83">
        <v>222</v>
      </c>
      <c r="AD344" s="84">
        <v>215</v>
      </c>
      <c r="AE344" s="84">
        <v>209</v>
      </c>
      <c r="AF344" s="84">
        <v>202</v>
      </c>
      <c r="AG344" s="84">
        <v>196</v>
      </c>
      <c r="AH344" s="84">
        <v>189</v>
      </c>
      <c r="AI344" s="84">
        <v>183</v>
      </c>
      <c r="AJ344" s="85">
        <v>177</v>
      </c>
      <c r="AL344" s="662"/>
      <c r="AM344" s="665"/>
      <c r="AN344" s="82" t="s">
        <v>136</v>
      </c>
      <c r="AO344" s="83">
        <v>222</v>
      </c>
      <c r="AP344" s="84">
        <v>215</v>
      </c>
      <c r="AQ344" s="84">
        <v>209</v>
      </c>
      <c r="AR344" s="84">
        <v>202</v>
      </c>
      <c r="AS344" s="84">
        <v>196</v>
      </c>
      <c r="AT344" s="84">
        <v>189</v>
      </c>
      <c r="AU344" s="84">
        <v>183</v>
      </c>
      <c r="AV344" s="85">
        <v>177</v>
      </c>
    </row>
    <row r="345" spans="1:48">
      <c r="A345">
        <v>345</v>
      </c>
      <c r="B345" s="662"/>
      <c r="C345" s="666">
        <f>+C343+10</f>
        <v>130</v>
      </c>
      <c r="D345" s="86" t="str">
        <f>+D343</f>
        <v>48-X</v>
      </c>
      <c r="E345" s="87">
        <v>223</v>
      </c>
      <c r="F345" s="88">
        <v>217</v>
      </c>
      <c r="G345" s="88">
        <v>211</v>
      </c>
      <c r="H345" s="88">
        <v>205</v>
      </c>
      <c r="I345" s="88">
        <v>199</v>
      </c>
      <c r="J345" s="88">
        <v>193</v>
      </c>
      <c r="K345" s="88">
        <v>187</v>
      </c>
      <c r="L345" s="89">
        <v>182</v>
      </c>
      <c r="N345" s="662"/>
      <c r="O345" s="666">
        <f>+O343+10</f>
        <v>130</v>
      </c>
      <c r="P345" s="86" t="str">
        <f>+P343</f>
        <v>48-X</v>
      </c>
      <c r="Q345" s="87">
        <v>223</v>
      </c>
      <c r="R345" s="88">
        <v>217</v>
      </c>
      <c r="S345" s="88">
        <v>211</v>
      </c>
      <c r="T345" s="88">
        <v>205</v>
      </c>
      <c r="U345" s="88">
        <v>199</v>
      </c>
      <c r="V345" s="88">
        <v>193</v>
      </c>
      <c r="W345" s="88">
        <v>187</v>
      </c>
      <c r="X345" s="89">
        <v>182</v>
      </c>
      <c r="Z345" s="662"/>
      <c r="AA345" s="666">
        <f>+AA343+10</f>
        <v>130</v>
      </c>
      <c r="AB345" s="86" t="str">
        <f>+AB343</f>
        <v>48-X</v>
      </c>
      <c r="AC345" s="87">
        <v>223</v>
      </c>
      <c r="AD345" s="88">
        <v>217</v>
      </c>
      <c r="AE345" s="88">
        <v>211</v>
      </c>
      <c r="AF345" s="88">
        <v>205</v>
      </c>
      <c r="AG345" s="88">
        <v>199</v>
      </c>
      <c r="AH345" s="88">
        <v>193</v>
      </c>
      <c r="AI345" s="88">
        <v>187</v>
      </c>
      <c r="AJ345" s="89">
        <v>182</v>
      </c>
      <c r="AL345" s="662"/>
      <c r="AM345" s="666">
        <f>+AM343+10</f>
        <v>130</v>
      </c>
      <c r="AN345" s="86" t="str">
        <f>+AN343</f>
        <v>48-X</v>
      </c>
      <c r="AO345" s="87">
        <v>223</v>
      </c>
      <c r="AP345" s="88">
        <v>217</v>
      </c>
      <c r="AQ345" s="88">
        <v>211</v>
      </c>
      <c r="AR345" s="88">
        <v>205</v>
      </c>
      <c r="AS345" s="88">
        <v>199</v>
      </c>
      <c r="AT345" s="88">
        <v>193</v>
      </c>
      <c r="AU345" s="88">
        <v>187</v>
      </c>
      <c r="AV345" s="89">
        <v>182</v>
      </c>
    </row>
    <row r="346" spans="1:48" ht="15" thickBot="1">
      <c r="A346">
        <v>346</v>
      </c>
      <c r="B346" s="662"/>
      <c r="C346" s="667"/>
      <c r="D346" s="90" t="str">
        <f>+D344</f>
        <v>48-XL</v>
      </c>
      <c r="E346" s="87">
        <v>223</v>
      </c>
      <c r="F346" s="88">
        <v>219</v>
      </c>
      <c r="G346" s="88">
        <v>216</v>
      </c>
      <c r="H346" s="88">
        <v>212</v>
      </c>
      <c r="I346" s="88">
        <v>209</v>
      </c>
      <c r="J346" s="88">
        <v>205</v>
      </c>
      <c r="K346" s="88">
        <v>202</v>
      </c>
      <c r="L346" s="89">
        <v>199</v>
      </c>
      <c r="N346" s="662"/>
      <c r="O346" s="667"/>
      <c r="P346" s="90" t="str">
        <f>+P344</f>
        <v>48-XL</v>
      </c>
      <c r="Q346" s="87">
        <v>223</v>
      </c>
      <c r="R346" s="88">
        <v>219</v>
      </c>
      <c r="S346" s="88">
        <v>216</v>
      </c>
      <c r="T346" s="88">
        <v>212</v>
      </c>
      <c r="U346" s="88">
        <v>209</v>
      </c>
      <c r="V346" s="88">
        <v>205</v>
      </c>
      <c r="W346" s="88">
        <v>202</v>
      </c>
      <c r="X346" s="89">
        <v>199</v>
      </c>
      <c r="Z346" s="662"/>
      <c r="AA346" s="667"/>
      <c r="AB346" s="90" t="str">
        <f>+AB344</f>
        <v>48-XL</v>
      </c>
      <c r="AC346" s="87">
        <v>223</v>
      </c>
      <c r="AD346" s="88">
        <v>219</v>
      </c>
      <c r="AE346" s="88">
        <v>216</v>
      </c>
      <c r="AF346" s="88">
        <v>212</v>
      </c>
      <c r="AG346" s="88">
        <v>209</v>
      </c>
      <c r="AH346" s="88">
        <v>205</v>
      </c>
      <c r="AI346" s="88">
        <v>202</v>
      </c>
      <c r="AJ346" s="89">
        <v>199</v>
      </c>
      <c r="AL346" s="662"/>
      <c r="AM346" s="667"/>
      <c r="AN346" s="90" t="str">
        <f>+AN344</f>
        <v>48-XL</v>
      </c>
      <c r="AO346" s="87">
        <v>223</v>
      </c>
      <c r="AP346" s="88">
        <v>219</v>
      </c>
      <c r="AQ346" s="88">
        <v>216</v>
      </c>
      <c r="AR346" s="88">
        <v>212</v>
      </c>
      <c r="AS346" s="88">
        <v>209</v>
      </c>
      <c r="AT346" s="88">
        <v>205</v>
      </c>
      <c r="AU346" s="88">
        <v>202</v>
      </c>
      <c r="AV346" s="89">
        <v>199</v>
      </c>
    </row>
    <row r="347" spans="1:48">
      <c r="A347">
        <v>347</v>
      </c>
      <c r="B347" s="662"/>
      <c r="C347" s="664">
        <f>+C345+10</f>
        <v>140</v>
      </c>
      <c r="D347" s="78" t="s">
        <v>133</v>
      </c>
      <c r="E347" s="83">
        <v>225</v>
      </c>
      <c r="F347" s="84">
        <v>221</v>
      </c>
      <c r="G347" s="84">
        <v>218</v>
      </c>
      <c r="H347" s="84">
        <v>215</v>
      </c>
      <c r="I347" s="84">
        <v>211</v>
      </c>
      <c r="J347" s="84">
        <v>208</v>
      </c>
      <c r="K347" s="84">
        <v>205</v>
      </c>
      <c r="L347" s="85">
        <v>202</v>
      </c>
      <c r="N347" s="662"/>
      <c r="O347" s="664">
        <f>+O345+10</f>
        <v>140</v>
      </c>
      <c r="P347" s="78" t="s">
        <v>133</v>
      </c>
      <c r="Q347" s="83">
        <v>225</v>
      </c>
      <c r="R347" s="84">
        <v>221</v>
      </c>
      <c r="S347" s="84">
        <v>218</v>
      </c>
      <c r="T347" s="84">
        <v>215</v>
      </c>
      <c r="U347" s="84">
        <v>211</v>
      </c>
      <c r="V347" s="84">
        <v>208</v>
      </c>
      <c r="W347" s="84">
        <v>205</v>
      </c>
      <c r="X347" s="85">
        <v>202</v>
      </c>
      <c r="Z347" s="662"/>
      <c r="AA347" s="664">
        <f>+AA345+10</f>
        <v>140</v>
      </c>
      <c r="AB347" s="78" t="s">
        <v>133</v>
      </c>
      <c r="AC347" s="83">
        <v>225</v>
      </c>
      <c r="AD347" s="84">
        <v>221</v>
      </c>
      <c r="AE347" s="84">
        <v>218</v>
      </c>
      <c r="AF347" s="84">
        <v>215</v>
      </c>
      <c r="AG347" s="84">
        <v>211</v>
      </c>
      <c r="AH347" s="84">
        <v>208</v>
      </c>
      <c r="AI347" s="84">
        <v>205</v>
      </c>
      <c r="AJ347" s="85">
        <v>202</v>
      </c>
      <c r="AL347" s="662"/>
      <c r="AM347" s="664">
        <f>+AM345+10</f>
        <v>140</v>
      </c>
      <c r="AN347" s="78" t="s">
        <v>133</v>
      </c>
      <c r="AO347" s="83">
        <v>225</v>
      </c>
      <c r="AP347" s="84">
        <v>221</v>
      </c>
      <c r="AQ347" s="84">
        <v>218</v>
      </c>
      <c r="AR347" s="84">
        <v>215</v>
      </c>
      <c r="AS347" s="84">
        <v>211</v>
      </c>
      <c r="AT347" s="84">
        <v>208</v>
      </c>
      <c r="AU347" s="84">
        <v>205</v>
      </c>
      <c r="AV347" s="85">
        <v>202</v>
      </c>
    </row>
    <row r="348" spans="1:48" ht="15" thickBot="1">
      <c r="A348">
        <v>348</v>
      </c>
      <c r="B348" s="662"/>
      <c r="C348" s="665"/>
      <c r="D348" s="82" t="s">
        <v>136</v>
      </c>
      <c r="E348" s="83">
        <v>225</v>
      </c>
      <c r="F348" s="84">
        <v>224</v>
      </c>
      <c r="G348" s="84">
        <v>223</v>
      </c>
      <c r="H348" s="84">
        <v>222</v>
      </c>
      <c r="I348" s="84">
        <v>222</v>
      </c>
      <c r="J348" s="84">
        <v>221</v>
      </c>
      <c r="K348" s="84">
        <v>220</v>
      </c>
      <c r="L348" s="85">
        <v>220</v>
      </c>
      <c r="N348" s="662"/>
      <c r="O348" s="665"/>
      <c r="P348" s="82" t="s">
        <v>136</v>
      </c>
      <c r="Q348" s="83">
        <v>225</v>
      </c>
      <c r="R348" s="84">
        <v>224</v>
      </c>
      <c r="S348" s="84">
        <v>223</v>
      </c>
      <c r="T348" s="84">
        <v>222</v>
      </c>
      <c r="U348" s="84">
        <v>222</v>
      </c>
      <c r="V348" s="84">
        <v>221</v>
      </c>
      <c r="W348" s="84">
        <v>220</v>
      </c>
      <c r="X348" s="85">
        <v>220</v>
      </c>
      <c r="Z348" s="662"/>
      <c r="AA348" s="665"/>
      <c r="AB348" s="82" t="s">
        <v>136</v>
      </c>
      <c r="AC348" s="83">
        <v>225</v>
      </c>
      <c r="AD348" s="84">
        <v>224</v>
      </c>
      <c r="AE348" s="84">
        <v>223</v>
      </c>
      <c r="AF348" s="84">
        <v>222</v>
      </c>
      <c r="AG348" s="84">
        <v>222</v>
      </c>
      <c r="AH348" s="84">
        <v>221</v>
      </c>
      <c r="AI348" s="84">
        <v>220</v>
      </c>
      <c r="AJ348" s="85">
        <v>220</v>
      </c>
      <c r="AL348" s="662"/>
      <c r="AM348" s="665"/>
      <c r="AN348" s="82" t="s">
        <v>136</v>
      </c>
      <c r="AO348" s="83">
        <v>225</v>
      </c>
      <c r="AP348" s="84">
        <v>224</v>
      </c>
      <c r="AQ348" s="84">
        <v>223</v>
      </c>
      <c r="AR348" s="84">
        <v>222</v>
      </c>
      <c r="AS348" s="84">
        <v>222</v>
      </c>
      <c r="AT348" s="84">
        <v>221</v>
      </c>
      <c r="AU348" s="84">
        <v>220</v>
      </c>
      <c r="AV348" s="85">
        <v>220</v>
      </c>
    </row>
    <row r="349" spans="1:48">
      <c r="A349">
        <v>349</v>
      </c>
      <c r="B349" s="662"/>
      <c r="C349" s="666">
        <f>+C347+10</f>
        <v>150</v>
      </c>
      <c r="D349" s="86" t="str">
        <f>+D347</f>
        <v>48-X</v>
      </c>
      <c r="E349" s="87">
        <v>227</v>
      </c>
      <c r="F349" s="88">
        <v>226</v>
      </c>
      <c r="G349" s="88">
        <v>225</v>
      </c>
      <c r="H349" s="88">
        <v>224</v>
      </c>
      <c r="I349" s="88">
        <v>223</v>
      </c>
      <c r="J349" s="88">
        <v>222</v>
      </c>
      <c r="K349" s="88">
        <v>221</v>
      </c>
      <c r="L349" s="89">
        <v>221</v>
      </c>
      <c r="N349" s="662"/>
      <c r="O349" s="666">
        <f>+O347+10</f>
        <v>150</v>
      </c>
      <c r="P349" s="86" t="str">
        <f>+P347</f>
        <v>48-X</v>
      </c>
      <c r="Q349" s="87">
        <v>227</v>
      </c>
      <c r="R349" s="88">
        <v>226</v>
      </c>
      <c r="S349" s="88">
        <v>225</v>
      </c>
      <c r="T349" s="88">
        <v>224</v>
      </c>
      <c r="U349" s="88">
        <v>223</v>
      </c>
      <c r="V349" s="88">
        <v>222</v>
      </c>
      <c r="W349" s="88">
        <v>221</v>
      </c>
      <c r="X349" s="89">
        <v>221</v>
      </c>
      <c r="Z349" s="662"/>
      <c r="AA349" s="666">
        <f>+AA347+10</f>
        <v>150</v>
      </c>
      <c r="AB349" s="86" t="str">
        <f>+AB347</f>
        <v>48-X</v>
      </c>
      <c r="AC349" s="87">
        <v>227</v>
      </c>
      <c r="AD349" s="88">
        <v>226</v>
      </c>
      <c r="AE349" s="88">
        <v>225</v>
      </c>
      <c r="AF349" s="88">
        <v>224</v>
      </c>
      <c r="AG349" s="88">
        <v>223</v>
      </c>
      <c r="AH349" s="88">
        <v>222</v>
      </c>
      <c r="AI349" s="88">
        <v>221</v>
      </c>
      <c r="AJ349" s="89">
        <v>221</v>
      </c>
      <c r="AL349" s="662"/>
      <c r="AM349" s="666">
        <f>+AM347+10</f>
        <v>150</v>
      </c>
      <c r="AN349" s="86" t="str">
        <f>+AN347</f>
        <v>48-X</v>
      </c>
      <c r="AO349" s="87">
        <v>227</v>
      </c>
      <c r="AP349" s="88">
        <v>226</v>
      </c>
      <c r="AQ349" s="88">
        <v>225</v>
      </c>
      <c r="AR349" s="88">
        <v>224</v>
      </c>
      <c r="AS349" s="88">
        <v>223</v>
      </c>
      <c r="AT349" s="88">
        <v>222</v>
      </c>
      <c r="AU349" s="88">
        <v>221</v>
      </c>
      <c r="AV349" s="89">
        <v>221</v>
      </c>
    </row>
    <row r="350" spans="1:48" ht="15" thickBot="1">
      <c r="A350">
        <v>350</v>
      </c>
      <c r="B350" s="662"/>
      <c r="C350" s="667"/>
      <c r="D350" s="90" t="str">
        <f>+D348</f>
        <v>48-XL</v>
      </c>
      <c r="E350" s="87">
        <v>227</v>
      </c>
      <c r="F350" s="88">
        <v>226</v>
      </c>
      <c r="G350" s="88">
        <v>225</v>
      </c>
      <c r="H350" s="88">
        <v>224</v>
      </c>
      <c r="I350" s="88">
        <v>224</v>
      </c>
      <c r="J350" s="88">
        <v>223</v>
      </c>
      <c r="K350" s="88">
        <v>222</v>
      </c>
      <c r="L350" s="89">
        <v>222</v>
      </c>
      <c r="N350" s="662"/>
      <c r="O350" s="667"/>
      <c r="P350" s="90" t="str">
        <f>+P348</f>
        <v>48-XL</v>
      </c>
      <c r="Q350" s="87">
        <v>227</v>
      </c>
      <c r="R350" s="88">
        <v>226</v>
      </c>
      <c r="S350" s="88">
        <v>225</v>
      </c>
      <c r="T350" s="88">
        <v>224</v>
      </c>
      <c r="U350" s="88">
        <v>224</v>
      </c>
      <c r="V350" s="88">
        <v>223</v>
      </c>
      <c r="W350" s="88">
        <v>222</v>
      </c>
      <c r="X350" s="89">
        <v>222</v>
      </c>
      <c r="Z350" s="662"/>
      <c r="AA350" s="667"/>
      <c r="AB350" s="90" t="str">
        <f>+AB348</f>
        <v>48-XL</v>
      </c>
      <c r="AC350" s="87">
        <v>227</v>
      </c>
      <c r="AD350" s="88">
        <v>226</v>
      </c>
      <c r="AE350" s="88">
        <v>225</v>
      </c>
      <c r="AF350" s="88">
        <v>224</v>
      </c>
      <c r="AG350" s="88">
        <v>224</v>
      </c>
      <c r="AH350" s="88">
        <v>223</v>
      </c>
      <c r="AI350" s="88">
        <v>222</v>
      </c>
      <c r="AJ350" s="89">
        <v>222</v>
      </c>
      <c r="AL350" s="662"/>
      <c r="AM350" s="667"/>
      <c r="AN350" s="90" t="str">
        <f>+AN348</f>
        <v>48-XL</v>
      </c>
      <c r="AO350" s="87">
        <v>227</v>
      </c>
      <c r="AP350" s="88">
        <v>226</v>
      </c>
      <c r="AQ350" s="88">
        <v>225</v>
      </c>
      <c r="AR350" s="88">
        <v>224</v>
      </c>
      <c r="AS350" s="88">
        <v>224</v>
      </c>
      <c r="AT350" s="88">
        <v>223</v>
      </c>
      <c r="AU350" s="88">
        <v>222</v>
      </c>
      <c r="AV350" s="89">
        <v>222</v>
      </c>
    </row>
    <row r="351" spans="1:48">
      <c r="A351">
        <v>351</v>
      </c>
      <c r="B351" s="662"/>
      <c r="C351" s="664">
        <f>+C349+10</f>
        <v>160</v>
      </c>
      <c r="D351" s="78" t="s">
        <v>133</v>
      </c>
      <c r="E351" s="83">
        <v>230</v>
      </c>
      <c r="F351" s="84">
        <v>229</v>
      </c>
      <c r="G351" s="84">
        <v>228</v>
      </c>
      <c r="H351" s="84">
        <v>227</v>
      </c>
      <c r="I351" s="84">
        <v>226</v>
      </c>
      <c r="J351" s="84">
        <v>225</v>
      </c>
      <c r="K351" s="84">
        <v>224</v>
      </c>
      <c r="L351" s="85">
        <v>223</v>
      </c>
      <c r="N351" s="662"/>
      <c r="O351" s="664">
        <f>+O349+10</f>
        <v>160</v>
      </c>
      <c r="P351" s="78" t="s">
        <v>133</v>
      </c>
      <c r="Q351" s="83">
        <v>230</v>
      </c>
      <c r="R351" s="84">
        <v>229</v>
      </c>
      <c r="S351" s="84">
        <v>228</v>
      </c>
      <c r="T351" s="84">
        <v>227</v>
      </c>
      <c r="U351" s="84">
        <v>226</v>
      </c>
      <c r="V351" s="84">
        <v>225</v>
      </c>
      <c r="W351" s="84">
        <v>224</v>
      </c>
      <c r="X351" s="85">
        <v>223</v>
      </c>
      <c r="Z351" s="662"/>
      <c r="AA351" s="664">
        <f>+AA349+10</f>
        <v>160</v>
      </c>
      <c r="AB351" s="78" t="s">
        <v>133</v>
      </c>
      <c r="AC351" s="83">
        <v>230</v>
      </c>
      <c r="AD351" s="84">
        <v>229</v>
      </c>
      <c r="AE351" s="84">
        <v>228</v>
      </c>
      <c r="AF351" s="84">
        <v>227</v>
      </c>
      <c r="AG351" s="84">
        <v>226</v>
      </c>
      <c r="AH351" s="84">
        <v>225</v>
      </c>
      <c r="AI351" s="84">
        <v>224</v>
      </c>
      <c r="AJ351" s="85">
        <v>223</v>
      </c>
      <c r="AL351" s="662"/>
      <c r="AM351" s="664">
        <f>+AM349+10</f>
        <v>160</v>
      </c>
      <c r="AN351" s="78" t="s">
        <v>133</v>
      </c>
      <c r="AO351" s="83">
        <v>230</v>
      </c>
      <c r="AP351" s="84">
        <v>229</v>
      </c>
      <c r="AQ351" s="84">
        <v>228</v>
      </c>
      <c r="AR351" s="84">
        <v>227</v>
      </c>
      <c r="AS351" s="84">
        <v>226</v>
      </c>
      <c r="AT351" s="84">
        <v>225</v>
      </c>
      <c r="AU351" s="84">
        <v>224</v>
      </c>
      <c r="AV351" s="85">
        <v>223</v>
      </c>
    </row>
    <row r="352" spans="1:48" ht="15" thickBot="1">
      <c r="A352">
        <v>352</v>
      </c>
      <c r="B352" s="662"/>
      <c r="C352" s="665"/>
      <c r="D352" s="82" t="s">
        <v>136</v>
      </c>
      <c r="E352" s="83">
        <v>230</v>
      </c>
      <c r="F352" s="84">
        <v>229</v>
      </c>
      <c r="G352" s="84">
        <v>228</v>
      </c>
      <c r="H352" s="84">
        <v>227</v>
      </c>
      <c r="I352" s="84">
        <v>226</v>
      </c>
      <c r="J352" s="84">
        <v>225</v>
      </c>
      <c r="K352" s="84">
        <v>224</v>
      </c>
      <c r="L352" s="85">
        <v>223</v>
      </c>
      <c r="N352" s="662"/>
      <c r="O352" s="665"/>
      <c r="P352" s="82" t="s">
        <v>136</v>
      </c>
      <c r="Q352" s="83">
        <v>230</v>
      </c>
      <c r="R352" s="84">
        <v>229</v>
      </c>
      <c r="S352" s="84">
        <v>228</v>
      </c>
      <c r="T352" s="84">
        <v>227</v>
      </c>
      <c r="U352" s="84">
        <v>226</v>
      </c>
      <c r="V352" s="84">
        <v>225</v>
      </c>
      <c r="W352" s="84">
        <v>224</v>
      </c>
      <c r="X352" s="85">
        <v>223</v>
      </c>
      <c r="Z352" s="662"/>
      <c r="AA352" s="665"/>
      <c r="AB352" s="82" t="s">
        <v>136</v>
      </c>
      <c r="AC352" s="83">
        <v>230</v>
      </c>
      <c r="AD352" s="84">
        <v>229</v>
      </c>
      <c r="AE352" s="84">
        <v>228</v>
      </c>
      <c r="AF352" s="84">
        <v>227</v>
      </c>
      <c r="AG352" s="84">
        <v>226</v>
      </c>
      <c r="AH352" s="84">
        <v>225</v>
      </c>
      <c r="AI352" s="84">
        <v>224</v>
      </c>
      <c r="AJ352" s="85">
        <v>223</v>
      </c>
      <c r="AL352" s="662"/>
      <c r="AM352" s="665"/>
      <c r="AN352" s="82" t="s">
        <v>136</v>
      </c>
      <c r="AO352" s="83">
        <v>230</v>
      </c>
      <c r="AP352" s="84">
        <v>228</v>
      </c>
      <c r="AQ352" s="84">
        <v>227</v>
      </c>
      <c r="AR352" s="84">
        <v>226</v>
      </c>
      <c r="AS352" s="84">
        <v>225</v>
      </c>
      <c r="AT352" s="84">
        <v>224</v>
      </c>
      <c r="AU352" s="84">
        <v>223</v>
      </c>
      <c r="AV352" s="85">
        <v>222</v>
      </c>
    </row>
    <row r="353" spans="1:48">
      <c r="A353">
        <v>353</v>
      </c>
      <c r="B353" s="662"/>
      <c r="C353" s="666">
        <f>+C351+10</f>
        <v>170</v>
      </c>
      <c r="D353" s="86" t="str">
        <f>+D351</f>
        <v>48-X</v>
      </c>
      <c r="E353" s="194"/>
      <c r="F353" s="193"/>
      <c r="G353" s="88">
        <v>227</v>
      </c>
      <c r="H353" s="88">
        <v>227</v>
      </c>
      <c r="I353" s="88">
        <v>226</v>
      </c>
      <c r="J353" s="88">
        <v>226</v>
      </c>
      <c r="K353" s="88">
        <v>225</v>
      </c>
      <c r="L353" s="89">
        <v>225</v>
      </c>
      <c r="N353" s="662"/>
      <c r="O353" s="666">
        <f>+O351+10</f>
        <v>170</v>
      </c>
      <c r="P353" s="86" t="str">
        <f>+P351</f>
        <v>48-X</v>
      </c>
      <c r="Q353" s="194"/>
      <c r="R353" s="193"/>
      <c r="S353" s="88">
        <v>227</v>
      </c>
      <c r="T353" s="88">
        <v>227</v>
      </c>
      <c r="U353" s="88">
        <v>226</v>
      </c>
      <c r="V353" s="88">
        <v>226</v>
      </c>
      <c r="W353" s="88">
        <v>225</v>
      </c>
      <c r="X353" s="89">
        <v>225</v>
      </c>
      <c r="Z353" s="662"/>
      <c r="AA353" s="666">
        <f>+AA351+10</f>
        <v>170</v>
      </c>
      <c r="AB353" s="86" t="str">
        <f>+AB351</f>
        <v>48-X</v>
      </c>
      <c r="AC353" s="194"/>
      <c r="AD353" s="193"/>
      <c r="AE353" s="88">
        <v>227</v>
      </c>
      <c r="AF353" s="88">
        <v>227</v>
      </c>
      <c r="AG353" s="88">
        <v>226</v>
      </c>
      <c r="AH353" s="88">
        <v>226</v>
      </c>
      <c r="AI353" s="88">
        <v>225</v>
      </c>
      <c r="AJ353" s="89">
        <v>225</v>
      </c>
      <c r="AL353" s="662"/>
      <c r="AM353" s="666">
        <f>+AM351+10</f>
        <v>170</v>
      </c>
      <c r="AN353" s="86" t="str">
        <f>+AN351</f>
        <v>48-X</v>
      </c>
      <c r="AO353" s="194"/>
      <c r="AP353" s="193"/>
      <c r="AQ353" s="88">
        <v>227</v>
      </c>
      <c r="AR353" s="88">
        <v>227</v>
      </c>
      <c r="AS353" s="88">
        <v>226</v>
      </c>
      <c r="AT353" s="88">
        <v>226</v>
      </c>
      <c r="AU353" s="88">
        <v>225</v>
      </c>
      <c r="AV353" s="89">
        <v>225</v>
      </c>
    </row>
    <row r="354" spans="1:48" ht="15" thickBot="1">
      <c r="A354">
        <v>354</v>
      </c>
      <c r="B354" s="662"/>
      <c r="C354" s="667"/>
      <c r="D354" s="90" t="str">
        <f>+D352</f>
        <v>48-XL</v>
      </c>
      <c r="E354" s="194"/>
      <c r="F354" s="193"/>
      <c r="G354" s="88">
        <v>227</v>
      </c>
      <c r="H354" s="88">
        <v>227</v>
      </c>
      <c r="I354" s="88">
        <v>226</v>
      </c>
      <c r="J354" s="88">
        <v>226</v>
      </c>
      <c r="K354" s="88">
        <v>225</v>
      </c>
      <c r="L354" s="89">
        <v>225</v>
      </c>
      <c r="N354" s="662"/>
      <c r="O354" s="667"/>
      <c r="P354" s="90" t="str">
        <f>+P352</f>
        <v>48-XL</v>
      </c>
      <c r="Q354" s="194"/>
      <c r="R354" s="193"/>
      <c r="S354" s="88">
        <v>227</v>
      </c>
      <c r="T354" s="88">
        <v>227</v>
      </c>
      <c r="U354" s="88">
        <v>226</v>
      </c>
      <c r="V354" s="88">
        <v>226</v>
      </c>
      <c r="W354" s="88">
        <v>225</v>
      </c>
      <c r="X354" s="89">
        <v>225</v>
      </c>
      <c r="Z354" s="662"/>
      <c r="AA354" s="667"/>
      <c r="AB354" s="90" t="str">
        <f>+AB352</f>
        <v>48-XL</v>
      </c>
      <c r="AC354" s="194"/>
      <c r="AD354" s="193"/>
      <c r="AE354" s="88">
        <v>227</v>
      </c>
      <c r="AF354" s="88">
        <v>227</v>
      </c>
      <c r="AG354" s="88">
        <v>226</v>
      </c>
      <c r="AH354" s="88">
        <v>226</v>
      </c>
      <c r="AI354" s="88">
        <v>225</v>
      </c>
      <c r="AJ354" s="89">
        <v>225</v>
      </c>
      <c r="AL354" s="662"/>
      <c r="AM354" s="667"/>
      <c r="AN354" s="90" t="str">
        <f>+AN352</f>
        <v>48-XL</v>
      </c>
      <c r="AO354" s="194"/>
      <c r="AP354" s="193"/>
      <c r="AQ354" s="88">
        <v>227</v>
      </c>
      <c r="AR354" s="88">
        <v>227</v>
      </c>
      <c r="AS354" s="88">
        <v>226</v>
      </c>
      <c r="AT354" s="88">
        <v>226</v>
      </c>
      <c r="AU354" s="88">
        <v>225</v>
      </c>
      <c r="AV354" s="89">
        <v>225</v>
      </c>
    </row>
    <row r="355" spans="1:48">
      <c r="A355">
        <v>355</v>
      </c>
      <c r="B355" s="662"/>
      <c r="C355" s="664">
        <f>+C353+10</f>
        <v>180</v>
      </c>
      <c r="D355" s="78" t="s">
        <v>133</v>
      </c>
      <c r="E355" s="194"/>
      <c r="F355" s="193"/>
      <c r="G355" s="193"/>
      <c r="H355" s="84">
        <v>230</v>
      </c>
      <c r="I355" s="84">
        <v>228</v>
      </c>
      <c r="J355" s="84">
        <v>227</v>
      </c>
      <c r="K355" s="84">
        <v>226</v>
      </c>
      <c r="L355" s="85">
        <v>225</v>
      </c>
      <c r="N355" s="662"/>
      <c r="O355" s="664">
        <f>+O353+10</f>
        <v>180</v>
      </c>
      <c r="P355" s="78" t="s">
        <v>133</v>
      </c>
      <c r="Q355" s="194"/>
      <c r="R355" s="193"/>
      <c r="S355" s="193"/>
      <c r="T355" s="84">
        <v>230</v>
      </c>
      <c r="U355" s="84">
        <v>228</v>
      </c>
      <c r="V355" s="84">
        <v>227</v>
      </c>
      <c r="W355" s="84">
        <v>226</v>
      </c>
      <c r="X355" s="85">
        <v>225</v>
      </c>
      <c r="Z355" s="662"/>
      <c r="AA355" s="664">
        <f>+AA353+10</f>
        <v>180</v>
      </c>
      <c r="AB355" s="78" t="s">
        <v>133</v>
      </c>
      <c r="AC355" s="194"/>
      <c r="AD355" s="193"/>
      <c r="AE355" s="193"/>
      <c r="AF355" s="84">
        <v>230</v>
      </c>
      <c r="AG355" s="84">
        <v>228</v>
      </c>
      <c r="AH355" s="84">
        <v>227</v>
      </c>
      <c r="AI355" s="84">
        <v>226</v>
      </c>
      <c r="AJ355" s="85">
        <v>225</v>
      </c>
      <c r="AL355" s="662"/>
      <c r="AM355" s="664">
        <f>+AM353+10</f>
        <v>180</v>
      </c>
      <c r="AN355" s="78" t="s">
        <v>133</v>
      </c>
      <c r="AO355" s="194"/>
      <c r="AP355" s="193"/>
      <c r="AQ355" s="193"/>
      <c r="AR355" s="84">
        <v>230</v>
      </c>
      <c r="AS355" s="84">
        <v>228</v>
      </c>
      <c r="AT355" s="84">
        <v>227</v>
      </c>
      <c r="AU355" s="84">
        <v>226</v>
      </c>
      <c r="AV355" s="85">
        <v>225</v>
      </c>
    </row>
    <row r="356" spans="1:48" ht="15" thickBot="1">
      <c r="A356">
        <v>356</v>
      </c>
      <c r="B356" s="662"/>
      <c r="C356" s="665"/>
      <c r="D356" s="82" t="s">
        <v>136</v>
      </c>
      <c r="E356" s="194"/>
      <c r="F356" s="193"/>
      <c r="G356" s="193"/>
      <c r="H356" s="84">
        <v>230</v>
      </c>
      <c r="I356" s="84">
        <v>228</v>
      </c>
      <c r="J356" s="84">
        <v>227</v>
      </c>
      <c r="K356" s="84">
        <v>226</v>
      </c>
      <c r="L356" s="85">
        <v>225</v>
      </c>
      <c r="N356" s="662"/>
      <c r="O356" s="665"/>
      <c r="P356" s="82" t="s">
        <v>136</v>
      </c>
      <c r="Q356" s="194"/>
      <c r="R356" s="193"/>
      <c r="S356" s="193"/>
      <c r="T356" s="84">
        <v>230</v>
      </c>
      <c r="U356" s="84">
        <v>228</v>
      </c>
      <c r="V356" s="84">
        <v>227</v>
      </c>
      <c r="W356" s="84">
        <v>226</v>
      </c>
      <c r="X356" s="85">
        <v>225</v>
      </c>
      <c r="Z356" s="662"/>
      <c r="AA356" s="665"/>
      <c r="AB356" s="82" t="s">
        <v>136</v>
      </c>
      <c r="AC356" s="194"/>
      <c r="AD356" s="193"/>
      <c r="AE356" s="193"/>
      <c r="AF356" s="84">
        <v>230</v>
      </c>
      <c r="AG356" s="84">
        <v>228</v>
      </c>
      <c r="AH356" s="84">
        <v>227</v>
      </c>
      <c r="AI356" s="84">
        <v>226</v>
      </c>
      <c r="AJ356" s="85">
        <v>225</v>
      </c>
      <c r="AL356" s="662"/>
      <c r="AM356" s="665"/>
      <c r="AN356" s="82" t="s">
        <v>136</v>
      </c>
      <c r="AO356" s="194"/>
      <c r="AP356" s="193"/>
      <c r="AQ356" s="193"/>
      <c r="AR356" s="84">
        <v>230</v>
      </c>
      <c r="AS356" s="84">
        <v>228</v>
      </c>
      <c r="AT356" s="84">
        <v>227</v>
      </c>
      <c r="AU356" s="84">
        <v>226</v>
      </c>
      <c r="AV356" s="85">
        <v>225</v>
      </c>
    </row>
    <row r="357" spans="1:48">
      <c r="A357">
        <v>357</v>
      </c>
      <c r="B357" s="662"/>
      <c r="C357" s="666">
        <f>+C355+10</f>
        <v>190</v>
      </c>
      <c r="D357" s="86" t="str">
        <f>+D355</f>
        <v>48-X</v>
      </c>
      <c r="E357" s="194"/>
      <c r="F357" s="193"/>
      <c r="G357" s="193"/>
      <c r="H357" s="193"/>
      <c r="I357" s="193"/>
      <c r="J357" s="88">
        <v>229</v>
      </c>
      <c r="K357" s="88">
        <v>228</v>
      </c>
      <c r="L357" s="89">
        <v>228</v>
      </c>
      <c r="N357" s="662"/>
      <c r="O357" s="666">
        <f>+O355+10</f>
        <v>190</v>
      </c>
      <c r="P357" s="86" t="str">
        <f>+P355</f>
        <v>48-X</v>
      </c>
      <c r="Q357" s="194"/>
      <c r="R357" s="193"/>
      <c r="S357" s="193"/>
      <c r="T357" s="193"/>
      <c r="U357" s="193"/>
      <c r="V357" s="88">
        <v>229</v>
      </c>
      <c r="W357" s="88">
        <v>228</v>
      </c>
      <c r="X357" s="89">
        <v>228</v>
      </c>
      <c r="Z357" s="662"/>
      <c r="AA357" s="666">
        <f>+AA355+10</f>
        <v>190</v>
      </c>
      <c r="AB357" s="86" t="str">
        <f>+AB355</f>
        <v>48-X</v>
      </c>
      <c r="AC357" s="194"/>
      <c r="AD357" s="193"/>
      <c r="AE357" s="193"/>
      <c r="AF357" s="193"/>
      <c r="AG357" s="193"/>
      <c r="AH357" s="88">
        <v>229</v>
      </c>
      <c r="AI357" s="88">
        <v>228</v>
      </c>
      <c r="AJ357" s="89">
        <v>228</v>
      </c>
      <c r="AL357" s="662"/>
      <c r="AM357" s="666">
        <f>+AM355+10</f>
        <v>190</v>
      </c>
      <c r="AN357" s="86" t="str">
        <f>+AN355</f>
        <v>48-X</v>
      </c>
      <c r="AO357" s="194"/>
      <c r="AP357" s="193"/>
      <c r="AQ357" s="193"/>
      <c r="AR357" s="193"/>
      <c r="AS357" s="193"/>
      <c r="AT357" s="88">
        <v>229</v>
      </c>
      <c r="AU357" s="88">
        <v>228</v>
      </c>
      <c r="AV357" s="89">
        <v>228</v>
      </c>
    </row>
    <row r="358" spans="1:48" ht="15" thickBot="1">
      <c r="A358">
        <v>358</v>
      </c>
      <c r="B358" s="662"/>
      <c r="C358" s="667"/>
      <c r="D358" s="90" t="str">
        <f>+D356</f>
        <v>48-XL</v>
      </c>
      <c r="E358" s="194"/>
      <c r="F358" s="193"/>
      <c r="G358" s="193"/>
      <c r="H358" s="193"/>
      <c r="I358" s="193"/>
      <c r="J358" s="88">
        <v>229</v>
      </c>
      <c r="K358" s="88">
        <v>228</v>
      </c>
      <c r="L358" s="89">
        <v>228</v>
      </c>
      <c r="N358" s="662"/>
      <c r="O358" s="667"/>
      <c r="P358" s="90" t="str">
        <f>+P356</f>
        <v>48-XL</v>
      </c>
      <c r="Q358" s="194"/>
      <c r="R358" s="193"/>
      <c r="S358" s="193"/>
      <c r="T358" s="193"/>
      <c r="U358" s="193"/>
      <c r="V358" s="88">
        <v>229</v>
      </c>
      <c r="W358" s="88">
        <v>228</v>
      </c>
      <c r="X358" s="89">
        <v>228</v>
      </c>
      <c r="Z358" s="662"/>
      <c r="AA358" s="667"/>
      <c r="AB358" s="90" t="str">
        <f>+AB356</f>
        <v>48-XL</v>
      </c>
      <c r="AC358" s="194"/>
      <c r="AD358" s="193"/>
      <c r="AE358" s="193"/>
      <c r="AF358" s="193"/>
      <c r="AG358" s="193"/>
      <c r="AH358" s="88">
        <v>229</v>
      </c>
      <c r="AI358" s="88">
        <v>228</v>
      </c>
      <c r="AJ358" s="89">
        <v>228</v>
      </c>
      <c r="AL358" s="662"/>
      <c r="AM358" s="667"/>
      <c r="AN358" s="90" t="str">
        <f>+AN356</f>
        <v>48-XL</v>
      </c>
      <c r="AO358" s="194"/>
      <c r="AP358" s="193"/>
      <c r="AQ358" s="193"/>
      <c r="AR358" s="193"/>
      <c r="AS358" s="193"/>
      <c r="AT358" s="88">
        <v>229</v>
      </c>
      <c r="AU358" s="88">
        <v>228</v>
      </c>
      <c r="AV358" s="89">
        <v>228</v>
      </c>
    </row>
    <row r="359" spans="1:48">
      <c r="A359">
        <v>359</v>
      </c>
      <c r="B359" s="662"/>
      <c r="C359" s="664">
        <f>+C357+10</f>
        <v>200</v>
      </c>
      <c r="D359" s="78" t="s">
        <v>133</v>
      </c>
      <c r="E359" s="194"/>
      <c r="F359" s="193"/>
      <c r="G359" s="193"/>
      <c r="H359" s="193"/>
      <c r="I359" s="193"/>
      <c r="J359" s="193"/>
      <c r="K359" s="193"/>
      <c r="L359" s="85">
        <v>231</v>
      </c>
      <c r="N359" s="662"/>
      <c r="O359" s="664">
        <f>+O357+10</f>
        <v>200</v>
      </c>
      <c r="P359" s="78" t="s">
        <v>133</v>
      </c>
      <c r="Q359" s="194"/>
      <c r="R359" s="193"/>
      <c r="S359" s="193"/>
      <c r="T359" s="193"/>
      <c r="U359" s="193"/>
      <c r="V359" s="193"/>
      <c r="W359" s="193"/>
      <c r="X359" s="85">
        <v>231</v>
      </c>
      <c r="Z359" s="662"/>
      <c r="AA359" s="664">
        <f>+AA357+10</f>
        <v>200</v>
      </c>
      <c r="AB359" s="78" t="s">
        <v>133</v>
      </c>
      <c r="AC359" s="194"/>
      <c r="AD359" s="193"/>
      <c r="AE359" s="193"/>
      <c r="AF359" s="193"/>
      <c r="AG359" s="193"/>
      <c r="AH359" s="193"/>
      <c r="AI359" s="193"/>
      <c r="AJ359" s="85">
        <v>231</v>
      </c>
      <c r="AL359" s="662"/>
      <c r="AM359" s="664">
        <f>+AM357+10</f>
        <v>200</v>
      </c>
      <c r="AN359" s="78" t="s">
        <v>133</v>
      </c>
      <c r="AO359" s="194"/>
      <c r="AP359" s="193"/>
      <c r="AQ359" s="193"/>
      <c r="AR359" s="193"/>
      <c r="AS359" s="193"/>
      <c r="AT359" s="193"/>
      <c r="AU359" s="193"/>
      <c r="AV359" s="85">
        <v>231</v>
      </c>
    </row>
    <row r="360" spans="1:48" ht="15" thickBot="1">
      <c r="A360">
        <v>360</v>
      </c>
      <c r="B360" s="663"/>
      <c r="C360" s="665"/>
      <c r="D360" s="82" t="s">
        <v>136</v>
      </c>
      <c r="E360" s="192"/>
      <c r="F360" s="191"/>
      <c r="G360" s="191"/>
      <c r="H360" s="191"/>
      <c r="I360" s="191"/>
      <c r="J360" s="191"/>
      <c r="K360" s="191"/>
      <c r="L360" s="185">
        <v>231</v>
      </c>
      <c r="N360" s="663"/>
      <c r="O360" s="665"/>
      <c r="P360" s="82" t="s">
        <v>136</v>
      </c>
      <c r="Q360" s="192"/>
      <c r="R360" s="191"/>
      <c r="S360" s="191"/>
      <c r="T360" s="191"/>
      <c r="U360" s="191"/>
      <c r="V360" s="191"/>
      <c r="W360" s="191"/>
      <c r="X360" s="185">
        <v>231</v>
      </c>
      <c r="Z360" s="663"/>
      <c r="AA360" s="665"/>
      <c r="AB360" s="82" t="s">
        <v>136</v>
      </c>
      <c r="AC360" s="192"/>
      <c r="AD360" s="191"/>
      <c r="AE360" s="191"/>
      <c r="AF360" s="191"/>
      <c r="AG360" s="191"/>
      <c r="AH360" s="191"/>
      <c r="AI360" s="191"/>
      <c r="AJ360" s="185">
        <v>231</v>
      </c>
      <c r="AL360" s="663"/>
      <c r="AM360" s="665"/>
      <c r="AN360" s="82" t="s">
        <v>136</v>
      </c>
      <c r="AO360" s="192"/>
      <c r="AP360" s="191"/>
      <c r="AQ360" s="191"/>
      <c r="AR360" s="191"/>
      <c r="AS360" s="191"/>
      <c r="AT360" s="191"/>
      <c r="AU360" s="191"/>
      <c r="AV360" s="185">
        <v>231</v>
      </c>
    </row>
    <row r="361" spans="1:48">
      <c r="A361">
        <v>361</v>
      </c>
    </row>
    <row r="362" spans="1:48">
      <c r="A362">
        <v>362</v>
      </c>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1112</v>
      </c>
      <c r="C368" s="650"/>
      <c r="D368" s="651"/>
      <c r="E368" s="649" t="s">
        <v>1151</v>
      </c>
      <c r="F368" s="650"/>
      <c r="G368" s="650"/>
      <c r="H368" s="650"/>
      <c r="I368" s="650"/>
      <c r="J368" s="650"/>
      <c r="K368" s="650"/>
      <c r="L368" s="651"/>
      <c r="N368" s="649" t="s">
        <v>1114</v>
      </c>
      <c r="O368" s="650"/>
      <c r="P368" s="651"/>
      <c r="Q368" s="649" t="s">
        <v>1151</v>
      </c>
      <c r="R368" s="650"/>
      <c r="S368" s="650"/>
      <c r="T368" s="650"/>
      <c r="U368" s="650"/>
      <c r="V368" s="650"/>
      <c r="W368" s="650"/>
      <c r="X368" s="651"/>
      <c r="Z368" s="649" t="s">
        <v>1115</v>
      </c>
      <c r="AA368" s="650"/>
      <c r="AB368" s="651"/>
      <c r="AC368" s="649" t="s">
        <v>1151</v>
      </c>
      <c r="AD368" s="650"/>
      <c r="AE368" s="650"/>
      <c r="AF368" s="650"/>
      <c r="AG368" s="650"/>
      <c r="AH368" s="650"/>
      <c r="AI368" s="650"/>
      <c r="AJ368" s="651"/>
      <c r="AL368" s="649" t="s">
        <v>1116</v>
      </c>
      <c r="AM368" s="650"/>
      <c r="AN368" s="651"/>
      <c r="AO368" s="649" t="s">
        <v>1151</v>
      </c>
      <c r="AP368" s="650"/>
      <c r="AQ368" s="650"/>
      <c r="AR368" s="650"/>
      <c r="AS368" s="650"/>
      <c r="AT368" s="650"/>
      <c r="AU368" s="650"/>
      <c r="AV368" s="651"/>
    </row>
    <row r="369" spans="1:48" ht="15.75" customHeight="1">
      <c r="A369">
        <v>369</v>
      </c>
      <c r="B369" s="652" t="s">
        <v>1117</v>
      </c>
      <c r="C369" s="652" t="s">
        <v>634</v>
      </c>
      <c r="D369" s="669" t="s">
        <v>1119</v>
      </c>
      <c r="E369" s="654" t="s">
        <v>1120</v>
      </c>
      <c r="F369" s="655"/>
      <c r="G369" s="655"/>
      <c r="H369" s="655"/>
      <c r="I369" s="655"/>
      <c r="J369" s="655"/>
      <c r="K369" s="655"/>
      <c r="L369" s="656"/>
      <c r="N369" s="652" t="s">
        <v>1117</v>
      </c>
      <c r="O369" s="652" t="s">
        <v>634</v>
      </c>
      <c r="P369" s="669" t="s">
        <v>1119</v>
      </c>
      <c r="Q369" s="654" t="s">
        <v>1120</v>
      </c>
      <c r="R369" s="655"/>
      <c r="S369" s="655"/>
      <c r="T369" s="655"/>
      <c r="U369" s="655"/>
      <c r="V369" s="655"/>
      <c r="W369" s="655"/>
      <c r="X369" s="656"/>
      <c r="Z369" s="652" t="s">
        <v>1117</v>
      </c>
      <c r="AA369" s="652" t="s">
        <v>634</v>
      </c>
      <c r="AB369" s="669" t="s">
        <v>1119</v>
      </c>
      <c r="AC369" s="654" t="s">
        <v>1120</v>
      </c>
      <c r="AD369" s="655"/>
      <c r="AE369" s="655"/>
      <c r="AF369" s="655"/>
      <c r="AG369" s="655"/>
      <c r="AH369" s="655"/>
      <c r="AI369" s="655"/>
      <c r="AJ369" s="656"/>
      <c r="AL369" s="652" t="s">
        <v>1117</v>
      </c>
      <c r="AM369" s="652" t="s">
        <v>634</v>
      </c>
      <c r="AN369" s="669" t="s">
        <v>1119</v>
      </c>
      <c r="AO369" s="654" t="s">
        <v>1120</v>
      </c>
      <c r="AP369" s="655"/>
      <c r="AQ369" s="655"/>
      <c r="AR369" s="655"/>
      <c r="AS369" s="655"/>
      <c r="AT369" s="655"/>
      <c r="AU369" s="655"/>
      <c r="AV369" s="656"/>
    </row>
    <row r="370" spans="1:48" ht="15" customHeight="1" thickBot="1">
      <c r="A370">
        <v>370</v>
      </c>
      <c r="B370" s="668"/>
      <c r="C370" s="668"/>
      <c r="D370" s="670"/>
      <c r="E370" s="672"/>
      <c r="F370" s="673"/>
      <c r="G370" s="673"/>
      <c r="H370" s="673"/>
      <c r="I370" s="673"/>
      <c r="J370" s="673"/>
      <c r="K370" s="673"/>
      <c r="L370" s="674"/>
      <c r="N370" s="668"/>
      <c r="O370" s="668"/>
      <c r="P370" s="670"/>
      <c r="Q370" s="672"/>
      <c r="R370" s="673"/>
      <c r="S370" s="673"/>
      <c r="T370" s="673"/>
      <c r="U370" s="673"/>
      <c r="V370" s="673"/>
      <c r="W370" s="673"/>
      <c r="X370" s="674"/>
      <c r="Z370" s="668"/>
      <c r="AA370" s="668"/>
      <c r="AB370" s="670"/>
      <c r="AC370" s="672"/>
      <c r="AD370" s="673"/>
      <c r="AE370" s="673"/>
      <c r="AF370" s="673"/>
      <c r="AG370" s="673"/>
      <c r="AH370" s="673"/>
      <c r="AI370" s="673"/>
      <c r="AJ370" s="674"/>
      <c r="AL370" s="668"/>
      <c r="AM370" s="668"/>
      <c r="AN370" s="670"/>
      <c r="AO370" s="672"/>
      <c r="AP370" s="673"/>
      <c r="AQ370" s="673"/>
      <c r="AR370" s="673"/>
      <c r="AS370" s="673"/>
      <c r="AT370" s="673"/>
      <c r="AU370" s="673"/>
      <c r="AV370" s="674"/>
    </row>
    <row r="371" spans="1:48" ht="15" thickBot="1">
      <c r="A371">
        <v>371</v>
      </c>
      <c r="B371" s="653"/>
      <c r="C371" s="653"/>
      <c r="D371" s="671"/>
      <c r="E371" s="75">
        <v>0</v>
      </c>
      <c r="F371" s="76">
        <v>500</v>
      </c>
      <c r="G371" s="76">
        <v>1000</v>
      </c>
      <c r="H371" s="76">
        <v>1500</v>
      </c>
      <c r="I371" s="76">
        <v>2000</v>
      </c>
      <c r="J371" s="76">
        <v>2500</v>
      </c>
      <c r="K371" s="76">
        <v>3000</v>
      </c>
      <c r="L371" s="77">
        <v>3500</v>
      </c>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
        <v>1140</v>
      </c>
      <c r="C372" s="664">
        <v>100</v>
      </c>
      <c r="D372" s="78" t="s">
        <v>133</v>
      </c>
      <c r="E372" s="79">
        <v>93</v>
      </c>
      <c r="F372" s="80">
        <v>90</v>
      </c>
      <c r="G372" s="80">
        <v>87</v>
      </c>
      <c r="H372" s="80">
        <v>84</v>
      </c>
      <c r="I372" s="80">
        <v>81</v>
      </c>
      <c r="J372" s="80">
        <v>78</v>
      </c>
      <c r="K372" s="80">
        <v>75</v>
      </c>
      <c r="L372" s="81">
        <v>72</v>
      </c>
      <c r="N372" s="661" t="s">
        <v>1140</v>
      </c>
      <c r="O372" s="664">
        <v>100</v>
      </c>
      <c r="P372" s="78" t="s">
        <v>133</v>
      </c>
      <c r="Q372" s="79">
        <v>93</v>
      </c>
      <c r="R372" s="80">
        <v>92</v>
      </c>
      <c r="S372" s="80">
        <v>91</v>
      </c>
      <c r="T372" s="80">
        <v>90</v>
      </c>
      <c r="U372" s="80">
        <v>90</v>
      </c>
      <c r="V372" s="80">
        <v>89</v>
      </c>
      <c r="W372" s="80">
        <v>88</v>
      </c>
      <c r="X372" s="81">
        <v>88</v>
      </c>
      <c r="Z372" s="661" t="s">
        <v>1140</v>
      </c>
      <c r="AA372" s="664">
        <v>100</v>
      </c>
      <c r="AB372" s="78" t="s">
        <v>133</v>
      </c>
      <c r="AC372" s="79">
        <v>120</v>
      </c>
      <c r="AD372" s="80">
        <v>122</v>
      </c>
      <c r="AE372" s="80">
        <v>124</v>
      </c>
      <c r="AF372" s="80">
        <v>127</v>
      </c>
      <c r="AG372" s="80">
        <v>129</v>
      </c>
      <c r="AH372" s="80">
        <v>132</v>
      </c>
      <c r="AI372" s="80">
        <v>134</v>
      </c>
      <c r="AJ372" s="81">
        <v>137</v>
      </c>
      <c r="AL372" s="661" t="s">
        <v>1140</v>
      </c>
      <c r="AM372" s="664">
        <v>100</v>
      </c>
      <c r="AN372" s="78" t="s">
        <v>133</v>
      </c>
      <c r="AO372" s="79">
        <v>147</v>
      </c>
      <c r="AP372" s="80">
        <v>149</v>
      </c>
      <c r="AQ372" s="80">
        <v>152</v>
      </c>
      <c r="AR372" s="80">
        <v>155</v>
      </c>
      <c r="AS372" s="80">
        <v>158</v>
      </c>
      <c r="AT372" s="80">
        <v>161</v>
      </c>
      <c r="AU372" s="80">
        <v>164</v>
      </c>
      <c r="AV372" s="81">
        <v>167</v>
      </c>
    </row>
    <row r="373" spans="1:48" ht="15" thickBot="1">
      <c r="A373">
        <v>373</v>
      </c>
      <c r="B373" s="662"/>
      <c r="C373" s="665"/>
      <c r="D373" s="82" t="s">
        <v>136</v>
      </c>
      <c r="E373" s="83">
        <v>101</v>
      </c>
      <c r="F373" s="84">
        <v>97</v>
      </c>
      <c r="G373" s="84">
        <v>93</v>
      </c>
      <c r="H373" s="84">
        <v>90</v>
      </c>
      <c r="I373" s="84">
        <v>86</v>
      </c>
      <c r="J373" s="84">
        <v>83</v>
      </c>
      <c r="K373" s="84">
        <v>79</v>
      </c>
      <c r="L373" s="85">
        <v>76</v>
      </c>
      <c r="N373" s="662"/>
      <c r="O373" s="665"/>
      <c r="P373" s="82" t="s">
        <v>136</v>
      </c>
      <c r="Q373" s="83">
        <v>101</v>
      </c>
      <c r="R373" s="84">
        <v>100</v>
      </c>
      <c r="S373" s="84">
        <v>100</v>
      </c>
      <c r="T373" s="84">
        <v>99</v>
      </c>
      <c r="U373" s="84">
        <v>99</v>
      </c>
      <c r="V373" s="84">
        <v>98</v>
      </c>
      <c r="W373" s="84">
        <v>98</v>
      </c>
      <c r="X373" s="85">
        <v>98</v>
      </c>
      <c r="Z373" s="662"/>
      <c r="AA373" s="665"/>
      <c r="AB373" s="82" t="s">
        <v>136</v>
      </c>
      <c r="AC373" s="83">
        <v>139</v>
      </c>
      <c r="AD373" s="84">
        <v>141</v>
      </c>
      <c r="AE373" s="84">
        <v>143</v>
      </c>
      <c r="AF373" s="84">
        <v>145</v>
      </c>
      <c r="AG373" s="84">
        <v>147</v>
      </c>
      <c r="AH373" s="84">
        <v>149</v>
      </c>
      <c r="AI373" s="84">
        <v>151</v>
      </c>
      <c r="AJ373" s="85">
        <v>154</v>
      </c>
      <c r="AL373" s="662"/>
      <c r="AM373" s="665"/>
      <c r="AN373" s="82" t="s">
        <v>136</v>
      </c>
      <c r="AO373" s="83">
        <v>170</v>
      </c>
      <c r="AP373" s="84">
        <v>171</v>
      </c>
      <c r="AQ373" s="84">
        <v>172</v>
      </c>
      <c r="AR373" s="84">
        <v>174</v>
      </c>
      <c r="AS373" s="84">
        <v>175</v>
      </c>
      <c r="AT373" s="84">
        <v>177</v>
      </c>
      <c r="AU373" s="84">
        <v>178</v>
      </c>
      <c r="AV373" s="85">
        <v>180</v>
      </c>
    </row>
    <row r="374" spans="1:48">
      <c r="A374">
        <v>374</v>
      </c>
      <c r="B374" s="662"/>
      <c r="C374" s="666">
        <v>110</v>
      </c>
      <c r="D374" s="86" t="str">
        <f>+D372</f>
        <v>48-X</v>
      </c>
      <c r="E374" s="87">
        <v>104</v>
      </c>
      <c r="F374" s="88">
        <v>100</v>
      </c>
      <c r="G374" s="88">
        <v>97</v>
      </c>
      <c r="H374" s="88">
        <v>94</v>
      </c>
      <c r="I374" s="88">
        <v>90</v>
      </c>
      <c r="J374" s="88">
        <v>87</v>
      </c>
      <c r="K374" s="88">
        <v>84</v>
      </c>
      <c r="L374" s="89">
        <v>81</v>
      </c>
      <c r="N374" s="662"/>
      <c r="O374" s="666">
        <v>110</v>
      </c>
      <c r="P374" s="86" t="str">
        <f>+P372</f>
        <v>48-X</v>
      </c>
      <c r="Q374" s="87">
        <v>104</v>
      </c>
      <c r="R374" s="88">
        <v>101</v>
      </c>
      <c r="S374" s="88">
        <v>98</v>
      </c>
      <c r="T374" s="88">
        <v>95</v>
      </c>
      <c r="U374" s="88">
        <v>92</v>
      </c>
      <c r="V374" s="88">
        <v>89</v>
      </c>
      <c r="W374" s="88">
        <v>86</v>
      </c>
      <c r="X374" s="89">
        <v>83</v>
      </c>
      <c r="Z374" s="662"/>
      <c r="AA374" s="666">
        <v>110</v>
      </c>
      <c r="AB374" s="86" t="str">
        <f>+AB372</f>
        <v>48-X</v>
      </c>
      <c r="AC374" s="87">
        <v>113</v>
      </c>
      <c r="AD374" s="88">
        <v>115</v>
      </c>
      <c r="AE374" s="88">
        <v>117</v>
      </c>
      <c r="AF374" s="88">
        <v>120</v>
      </c>
      <c r="AG374" s="88">
        <v>122</v>
      </c>
      <c r="AH374" s="88">
        <v>125</v>
      </c>
      <c r="AI374" s="88">
        <v>127</v>
      </c>
      <c r="AJ374" s="89">
        <v>130</v>
      </c>
      <c r="AL374" s="662"/>
      <c r="AM374" s="666">
        <v>110</v>
      </c>
      <c r="AN374" s="86" t="str">
        <f>+AN372</f>
        <v>48-X</v>
      </c>
      <c r="AO374" s="87">
        <v>138</v>
      </c>
      <c r="AP374" s="88">
        <v>140</v>
      </c>
      <c r="AQ374" s="88">
        <v>143</v>
      </c>
      <c r="AR374" s="88">
        <v>146</v>
      </c>
      <c r="AS374" s="88">
        <v>149</v>
      </c>
      <c r="AT374" s="88">
        <v>152</v>
      </c>
      <c r="AU374" s="88">
        <v>155</v>
      </c>
      <c r="AV374" s="89">
        <v>158</v>
      </c>
    </row>
    <row r="375" spans="1:48" ht="15" thickBot="1">
      <c r="A375">
        <v>375</v>
      </c>
      <c r="B375" s="662"/>
      <c r="C375" s="667"/>
      <c r="D375" s="90" t="str">
        <f>+D373</f>
        <v>48-XL</v>
      </c>
      <c r="E375" s="87">
        <v>114</v>
      </c>
      <c r="F375" s="88">
        <v>110</v>
      </c>
      <c r="G375" s="88">
        <v>106</v>
      </c>
      <c r="H375" s="88">
        <v>102</v>
      </c>
      <c r="I375" s="88">
        <v>98</v>
      </c>
      <c r="J375" s="88">
        <v>94</v>
      </c>
      <c r="K375" s="88">
        <v>90</v>
      </c>
      <c r="L375" s="89">
        <v>87</v>
      </c>
      <c r="N375" s="662"/>
      <c r="O375" s="667"/>
      <c r="P375" s="90" t="str">
        <f>+P373</f>
        <v>48-XL</v>
      </c>
      <c r="Q375" s="87">
        <v>114</v>
      </c>
      <c r="R375" s="88">
        <v>111</v>
      </c>
      <c r="S375" s="88">
        <v>108</v>
      </c>
      <c r="T375" s="88">
        <v>105</v>
      </c>
      <c r="U375" s="88">
        <v>103</v>
      </c>
      <c r="V375" s="88">
        <v>100</v>
      </c>
      <c r="W375" s="88">
        <v>97</v>
      </c>
      <c r="X375" s="89">
        <v>95</v>
      </c>
      <c r="Z375" s="662"/>
      <c r="AA375" s="667"/>
      <c r="AB375" s="90" t="str">
        <f>+AB373</f>
        <v>48-XL</v>
      </c>
      <c r="AC375" s="87">
        <v>131</v>
      </c>
      <c r="AD375" s="88">
        <v>133</v>
      </c>
      <c r="AE375" s="88">
        <v>135</v>
      </c>
      <c r="AF375" s="88">
        <v>138</v>
      </c>
      <c r="AG375" s="88">
        <v>140</v>
      </c>
      <c r="AH375" s="88">
        <v>143</v>
      </c>
      <c r="AI375" s="88">
        <v>145</v>
      </c>
      <c r="AJ375" s="89">
        <v>148</v>
      </c>
      <c r="AL375" s="662"/>
      <c r="AM375" s="667"/>
      <c r="AN375" s="90" t="str">
        <f>+AN373</f>
        <v>48-XL</v>
      </c>
      <c r="AO375" s="87">
        <v>160</v>
      </c>
      <c r="AP375" s="88">
        <v>162</v>
      </c>
      <c r="AQ375" s="88">
        <v>165</v>
      </c>
      <c r="AR375" s="88">
        <v>168</v>
      </c>
      <c r="AS375" s="88">
        <v>171</v>
      </c>
      <c r="AT375" s="88">
        <v>174</v>
      </c>
      <c r="AU375" s="88">
        <v>177</v>
      </c>
      <c r="AV375" s="89">
        <v>180</v>
      </c>
    </row>
    <row r="376" spans="1:48">
      <c r="A376">
        <v>376</v>
      </c>
      <c r="B376" s="662"/>
      <c r="C376" s="664">
        <f>+C374+10</f>
        <v>120</v>
      </c>
      <c r="D376" s="78" t="s">
        <v>133</v>
      </c>
      <c r="E376" s="83">
        <v>115</v>
      </c>
      <c r="F376" s="84">
        <v>111</v>
      </c>
      <c r="G376" s="84">
        <v>107</v>
      </c>
      <c r="H376" s="84">
        <v>104</v>
      </c>
      <c r="I376" s="84">
        <v>100</v>
      </c>
      <c r="J376" s="84">
        <v>97</v>
      </c>
      <c r="K376" s="84">
        <v>93</v>
      </c>
      <c r="L376" s="85">
        <v>90</v>
      </c>
      <c r="N376" s="662"/>
      <c r="O376" s="664">
        <f>+O374+10</f>
        <v>120</v>
      </c>
      <c r="P376" s="78" t="s">
        <v>133</v>
      </c>
      <c r="Q376" s="83">
        <v>115</v>
      </c>
      <c r="R376" s="84">
        <v>111</v>
      </c>
      <c r="S376" s="84">
        <v>107</v>
      </c>
      <c r="T376" s="84">
        <v>104</v>
      </c>
      <c r="U376" s="84">
        <v>100</v>
      </c>
      <c r="V376" s="84">
        <v>97</v>
      </c>
      <c r="W376" s="84">
        <v>93</v>
      </c>
      <c r="X376" s="85">
        <v>90</v>
      </c>
      <c r="Z376" s="662"/>
      <c r="AA376" s="664">
        <f>+AA374+10</f>
        <v>120</v>
      </c>
      <c r="AB376" s="78" t="s">
        <v>133</v>
      </c>
      <c r="AC376" s="83">
        <v>115</v>
      </c>
      <c r="AD376" s="84">
        <v>116</v>
      </c>
      <c r="AE376" s="84">
        <v>117</v>
      </c>
      <c r="AF376" s="84">
        <v>118</v>
      </c>
      <c r="AG376" s="84">
        <v>119</v>
      </c>
      <c r="AH376" s="84">
        <v>120</v>
      </c>
      <c r="AI376" s="84">
        <v>121</v>
      </c>
      <c r="AJ376" s="85">
        <v>123</v>
      </c>
      <c r="AL376" s="662"/>
      <c r="AM376" s="664">
        <f>+AM374+10</f>
        <v>120</v>
      </c>
      <c r="AN376" s="78" t="s">
        <v>133</v>
      </c>
      <c r="AO376" s="83">
        <v>130</v>
      </c>
      <c r="AP376" s="84">
        <v>132</v>
      </c>
      <c r="AQ376" s="84">
        <v>135</v>
      </c>
      <c r="AR376" s="84">
        <v>138</v>
      </c>
      <c r="AS376" s="84">
        <v>141</v>
      </c>
      <c r="AT376" s="84">
        <v>144</v>
      </c>
      <c r="AU376" s="84">
        <v>147</v>
      </c>
      <c r="AV376" s="85">
        <v>150</v>
      </c>
    </row>
    <row r="377" spans="1:48" ht="15" thickBot="1">
      <c r="A377">
        <v>377</v>
      </c>
      <c r="B377" s="662"/>
      <c r="C377" s="665"/>
      <c r="D377" s="82" t="s">
        <v>136</v>
      </c>
      <c r="E377" s="83">
        <v>116</v>
      </c>
      <c r="F377" s="84">
        <v>113</v>
      </c>
      <c r="G377" s="84">
        <v>110</v>
      </c>
      <c r="H377" s="84">
        <v>107</v>
      </c>
      <c r="I377" s="84">
        <v>105</v>
      </c>
      <c r="J377" s="84">
        <v>102</v>
      </c>
      <c r="K377" s="84">
        <v>99</v>
      </c>
      <c r="L377" s="85">
        <v>97</v>
      </c>
      <c r="N377" s="662"/>
      <c r="O377" s="665"/>
      <c r="P377" s="82" t="s">
        <v>136</v>
      </c>
      <c r="Q377" s="83">
        <v>116</v>
      </c>
      <c r="R377" s="84">
        <v>113</v>
      </c>
      <c r="S377" s="84">
        <v>110</v>
      </c>
      <c r="T377" s="84">
        <v>107</v>
      </c>
      <c r="U377" s="84">
        <v>105</v>
      </c>
      <c r="V377" s="84">
        <v>102</v>
      </c>
      <c r="W377" s="84">
        <v>99</v>
      </c>
      <c r="X377" s="85">
        <v>97</v>
      </c>
      <c r="Z377" s="662"/>
      <c r="AA377" s="665"/>
      <c r="AB377" s="82" t="s">
        <v>136</v>
      </c>
      <c r="AC377" s="83">
        <v>116</v>
      </c>
      <c r="AD377" s="84">
        <v>119</v>
      </c>
      <c r="AE377" s="84">
        <v>123</v>
      </c>
      <c r="AF377" s="84">
        <v>127</v>
      </c>
      <c r="AG377" s="84">
        <v>130</v>
      </c>
      <c r="AH377" s="84">
        <v>134</v>
      </c>
      <c r="AI377" s="84">
        <v>138</v>
      </c>
      <c r="AJ377" s="85">
        <v>142</v>
      </c>
      <c r="AL377" s="662"/>
      <c r="AM377" s="665"/>
      <c r="AN377" s="82" t="s">
        <v>136</v>
      </c>
      <c r="AO377" s="83">
        <v>140</v>
      </c>
      <c r="AP377" s="84">
        <v>144</v>
      </c>
      <c r="AQ377" s="84">
        <v>149</v>
      </c>
      <c r="AR377" s="84">
        <v>154</v>
      </c>
      <c r="AS377" s="84">
        <v>158</v>
      </c>
      <c r="AT377" s="84">
        <v>163</v>
      </c>
      <c r="AU377" s="84">
        <v>168</v>
      </c>
      <c r="AV377" s="85">
        <v>173</v>
      </c>
    </row>
    <row r="378" spans="1:48">
      <c r="A378">
        <v>378</v>
      </c>
      <c r="B378" s="662"/>
      <c r="C378" s="666">
        <f>+C376+10</f>
        <v>130</v>
      </c>
      <c r="D378" s="86" t="str">
        <f>+D376</f>
        <v>48-X</v>
      </c>
      <c r="E378" s="87">
        <v>115</v>
      </c>
      <c r="F378" s="88">
        <v>112</v>
      </c>
      <c r="G378" s="88">
        <v>110</v>
      </c>
      <c r="H378" s="88">
        <v>108</v>
      </c>
      <c r="I378" s="88">
        <v>105</v>
      </c>
      <c r="J378" s="88">
        <v>103</v>
      </c>
      <c r="K378" s="88">
        <v>101</v>
      </c>
      <c r="L378" s="89">
        <v>99</v>
      </c>
      <c r="N378" s="662"/>
      <c r="O378" s="666">
        <f>+O376+10</f>
        <v>130</v>
      </c>
      <c r="P378" s="86" t="str">
        <f>+P376</f>
        <v>48-X</v>
      </c>
      <c r="Q378" s="87">
        <v>115</v>
      </c>
      <c r="R378" s="88">
        <v>112</v>
      </c>
      <c r="S378" s="88">
        <v>110</v>
      </c>
      <c r="T378" s="88">
        <v>108</v>
      </c>
      <c r="U378" s="88">
        <v>105</v>
      </c>
      <c r="V378" s="88">
        <v>103</v>
      </c>
      <c r="W378" s="88">
        <v>101</v>
      </c>
      <c r="X378" s="89">
        <v>99</v>
      </c>
      <c r="Z378" s="662"/>
      <c r="AA378" s="666">
        <f>+AA376+10</f>
        <v>130</v>
      </c>
      <c r="AB378" s="86" t="str">
        <f>+AB376</f>
        <v>48-X</v>
      </c>
      <c r="AC378" s="87">
        <v>115</v>
      </c>
      <c r="AD378" s="88">
        <v>115</v>
      </c>
      <c r="AE378" s="88">
        <v>115</v>
      </c>
      <c r="AF378" s="88">
        <v>115</v>
      </c>
      <c r="AG378" s="88">
        <v>116</v>
      </c>
      <c r="AH378" s="88">
        <v>116</v>
      </c>
      <c r="AI378" s="88">
        <v>116</v>
      </c>
      <c r="AJ378" s="89">
        <v>117</v>
      </c>
      <c r="AL378" s="662"/>
      <c r="AM378" s="666">
        <f>+AM376+10</f>
        <v>130</v>
      </c>
      <c r="AN378" s="86" t="str">
        <f>+AN376</f>
        <v>48-X</v>
      </c>
      <c r="AO378" s="87">
        <v>115</v>
      </c>
      <c r="AP378" s="88">
        <v>119</v>
      </c>
      <c r="AQ378" s="88">
        <v>123</v>
      </c>
      <c r="AR378" s="88">
        <v>127</v>
      </c>
      <c r="AS378" s="88">
        <v>131</v>
      </c>
      <c r="AT378" s="88">
        <v>135</v>
      </c>
      <c r="AU378" s="88">
        <v>139</v>
      </c>
      <c r="AV378" s="89">
        <v>143</v>
      </c>
    </row>
    <row r="379" spans="1:48" ht="15" thickBot="1">
      <c r="A379">
        <v>379</v>
      </c>
      <c r="B379" s="662"/>
      <c r="C379" s="667"/>
      <c r="D379" s="90" t="str">
        <f>+D377</f>
        <v>48-XL</v>
      </c>
      <c r="E379" s="87">
        <v>115</v>
      </c>
      <c r="F379" s="88">
        <v>113</v>
      </c>
      <c r="G379" s="88">
        <v>112</v>
      </c>
      <c r="H379" s="88">
        <v>111</v>
      </c>
      <c r="I379" s="88">
        <v>110</v>
      </c>
      <c r="J379" s="88">
        <v>109</v>
      </c>
      <c r="K379" s="88">
        <v>108</v>
      </c>
      <c r="L379" s="89">
        <v>107</v>
      </c>
      <c r="N379" s="662"/>
      <c r="O379" s="667"/>
      <c r="P379" s="90" t="str">
        <f>+P377</f>
        <v>48-XL</v>
      </c>
      <c r="Q379" s="87">
        <v>115</v>
      </c>
      <c r="R379" s="88">
        <v>113</v>
      </c>
      <c r="S379" s="88">
        <v>112</v>
      </c>
      <c r="T379" s="88">
        <v>111</v>
      </c>
      <c r="U379" s="88">
        <v>110</v>
      </c>
      <c r="V379" s="88">
        <v>109</v>
      </c>
      <c r="W379" s="88">
        <v>108</v>
      </c>
      <c r="X379" s="89">
        <v>107</v>
      </c>
      <c r="Z379" s="662"/>
      <c r="AA379" s="667"/>
      <c r="AB379" s="90" t="str">
        <f>+AB377</f>
        <v>48-XL</v>
      </c>
      <c r="AC379" s="87">
        <v>115</v>
      </c>
      <c r="AD379" s="88">
        <v>117</v>
      </c>
      <c r="AE379" s="88">
        <v>120</v>
      </c>
      <c r="AF379" s="88">
        <v>123</v>
      </c>
      <c r="AG379" s="88">
        <v>126</v>
      </c>
      <c r="AH379" s="88">
        <v>129</v>
      </c>
      <c r="AI379" s="88">
        <v>132</v>
      </c>
      <c r="AJ379" s="89">
        <v>135</v>
      </c>
      <c r="AL379" s="662"/>
      <c r="AM379" s="667"/>
      <c r="AN379" s="90" t="str">
        <f>+AN377</f>
        <v>48-XL</v>
      </c>
      <c r="AO379" s="87">
        <v>121</v>
      </c>
      <c r="AP379" s="88">
        <v>127</v>
      </c>
      <c r="AQ379" s="88">
        <v>133</v>
      </c>
      <c r="AR379" s="88">
        <v>139</v>
      </c>
      <c r="AS379" s="88">
        <v>146</v>
      </c>
      <c r="AT379" s="88">
        <v>152</v>
      </c>
      <c r="AU379" s="88">
        <v>158</v>
      </c>
      <c r="AV379" s="89">
        <v>165</v>
      </c>
    </row>
    <row r="380" spans="1:48">
      <c r="A380">
        <v>380</v>
      </c>
      <c r="B380" s="662"/>
      <c r="C380" s="664">
        <f>+C378+10</f>
        <v>140</v>
      </c>
      <c r="D380" s="78" t="s">
        <v>133</v>
      </c>
      <c r="E380" s="83">
        <v>115</v>
      </c>
      <c r="F380" s="84">
        <v>114</v>
      </c>
      <c r="G380" s="84">
        <v>113</v>
      </c>
      <c r="H380" s="84">
        <v>112</v>
      </c>
      <c r="I380" s="84">
        <v>111</v>
      </c>
      <c r="J380" s="84">
        <v>110</v>
      </c>
      <c r="K380" s="84">
        <v>109</v>
      </c>
      <c r="L380" s="85">
        <v>108</v>
      </c>
      <c r="N380" s="662"/>
      <c r="O380" s="664">
        <f>+O378+10</f>
        <v>140</v>
      </c>
      <c r="P380" s="78" t="s">
        <v>133</v>
      </c>
      <c r="Q380" s="83">
        <v>115</v>
      </c>
      <c r="R380" s="84">
        <v>114</v>
      </c>
      <c r="S380" s="84">
        <v>113</v>
      </c>
      <c r="T380" s="84">
        <v>112</v>
      </c>
      <c r="U380" s="84">
        <v>111</v>
      </c>
      <c r="V380" s="84">
        <v>110</v>
      </c>
      <c r="W380" s="84">
        <v>109</v>
      </c>
      <c r="X380" s="85">
        <v>108</v>
      </c>
      <c r="Z380" s="662"/>
      <c r="AA380" s="664">
        <f>+AA378+10</f>
        <v>140</v>
      </c>
      <c r="AB380" s="78" t="s">
        <v>133</v>
      </c>
      <c r="AC380" s="83">
        <v>115</v>
      </c>
      <c r="AD380" s="84">
        <v>114</v>
      </c>
      <c r="AE380" s="84">
        <v>113</v>
      </c>
      <c r="AF380" s="84">
        <v>113</v>
      </c>
      <c r="AG380" s="84">
        <v>112</v>
      </c>
      <c r="AH380" s="84">
        <v>112</v>
      </c>
      <c r="AI380" s="84">
        <v>111</v>
      </c>
      <c r="AJ380" s="85">
        <v>111</v>
      </c>
      <c r="AL380" s="662"/>
      <c r="AM380" s="664">
        <f>+AM378+10</f>
        <v>140</v>
      </c>
      <c r="AN380" s="78" t="s">
        <v>133</v>
      </c>
      <c r="AO380" s="83">
        <v>115</v>
      </c>
      <c r="AP380" s="84">
        <v>118</v>
      </c>
      <c r="AQ380" s="84">
        <v>121</v>
      </c>
      <c r="AR380" s="84">
        <v>124</v>
      </c>
      <c r="AS380" s="84">
        <v>127</v>
      </c>
      <c r="AT380" s="84">
        <v>130</v>
      </c>
      <c r="AU380" s="84">
        <v>133</v>
      </c>
      <c r="AV380" s="85">
        <v>136</v>
      </c>
    </row>
    <row r="381" spans="1:48" ht="15" thickBot="1">
      <c r="A381">
        <v>381</v>
      </c>
      <c r="B381" s="662"/>
      <c r="C381" s="665"/>
      <c r="D381" s="82" t="s">
        <v>136</v>
      </c>
      <c r="E381" s="83">
        <v>115</v>
      </c>
      <c r="F381" s="84">
        <v>115</v>
      </c>
      <c r="G381" s="84">
        <v>115</v>
      </c>
      <c r="H381" s="84">
        <v>115</v>
      </c>
      <c r="I381" s="84">
        <v>115</v>
      </c>
      <c r="J381" s="84">
        <v>115</v>
      </c>
      <c r="K381" s="84">
        <v>115</v>
      </c>
      <c r="L381" s="85">
        <v>116</v>
      </c>
      <c r="N381" s="662"/>
      <c r="O381" s="665"/>
      <c r="P381" s="82" t="s">
        <v>136</v>
      </c>
      <c r="Q381" s="83">
        <v>115</v>
      </c>
      <c r="R381" s="84">
        <v>115</v>
      </c>
      <c r="S381" s="84">
        <v>115</v>
      </c>
      <c r="T381" s="84">
        <v>115</v>
      </c>
      <c r="U381" s="84">
        <v>115</v>
      </c>
      <c r="V381" s="84">
        <v>115</v>
      </c>
      <c r="W381" s="84">
        <v>115</v>
      </c>
      <c r="X381" s="85">
        <v>116</v>
      </c>
      <c r="Z381" s="662"/>
      <c r="AA381" s="665"/>
      <c r="AB381" s="82" t="s">
        <v>136</v>
      </c>
      <c r="AC381" s="83">
        <v>115</v>
      </c>
      <c r="AD381" s="84">
        <v>116</v>
      </c>
      <c r="AE381" s="84">
        <v>118</v>
      </c>
      <c r="AF381" s="84">
        <v>120</v>
      </c>
      <c r="AG381" s="84">
        <v>122</v>
      </c>
      <c r="AH381" s="84">
        <v>124</v>
      </c>
      <c r="AI381" s="84">
        <v>126</v>
      </c>
      <c r="AJ381" s="85">
        <v>128</v>
      </c>
      <c r="AL381" s="662"/>
      <c r="AM381" s="665"/>
      <c r="AN381" s="82" t="s">
        <v>136</v>
      </c>
      <c r="AO381" s="83">
        <v>116</v>
      </c>
      <c r="AP381" s="84">
        <v>121</v>
      </c>
      <c r="AQ381" s="84">
        <v>127</v>
      </c>
      <c r="AR381" s="84">
        <v>133</v>
      </c>
      <c r="AS381" s="84">
        <v>138</v>
      </c>
      <c r="AT381" s="84">
        <v>144</v>
      </c>
      <c r="AU381" s="84">
        <v>150</v>
      </c>
      <c r="AV381" s="85">
        <v>156</v>
      </c>
    </row>
    <row r="382" spans="1:48">
      <c r="A382">
        <v>382</v>
      </c>
      <c r="B382" s="662"/>
      <c r="C382" s="666">
        <f>+C380+10</f>
        <v>150</v>
      </c>
      <c r="D382" s="86" t="str">
        <f>+D380</f>
        <v>48-X</v>
      </c>
      <c r="E382" s="87">
        <v>116</v>
      </c>
      <c r="F382" s="88">
        <v>116</v>
      </c>
      <c r="G382" s="88">
        <v>116</v>
      </c>
      <c r="H382" s="88">
        <v>116</v>
      </c>
      <c r="I382" s="88">
        <v>116</v>
      </c>
      <c r="J382" s="88">
        <v>116</v>
      </c>
      <c r="K382" s="88">
        <v>116</v>
      </c>
      <c r="L382" s="89">
        <v>116</v>
      </c>
      <c r="N382" s="662"/>
      <c r="O382" s="666">
        <f>+O380+10</f>
        <v>150</v>
      </c>
      <c r="P382" s="86" t="str">
        <f>+P380</f>
        <v>48-X</v>
      </c>
      <c r="Q382" s="87">
        <v>116</v>
      </c>
      <c r="R382" s="88">
        <v>116</v>
      </c>
      <c r="S382" s="88">
        <v>116</v>
      </c>
      <c r="T382" s="88">
        <v>116</v>
      </c>
      <c r="U382" s="88">
        <v>116</v>
      </c>
      <c r="V382" s="88">
        <v>116</v>
      </c>
      <c r="W382" s="88">
        <v>116</v>
      </c>
      <c r="X382" s="89">
        <v>116</v>
      </c>
      <c r="Z382" s="662"/>
      <c r="AA382" s="666">
        <f>+AA380+10</f>
        <v>150</v>
      </c>
      <c r="AB382" s="86" t="str">
        <f>+AB380</f>
        <v>48-X</v>
      </c>
      <c r="AC382" s="87">
        <v>116</v>
      </c>
      <c r="AD382" s="88">
        <v>116</v>
      </c>
      <c r="AE382" s="88">
        <v>116</v>
      </c>
      <c r="AF382" s="88">
        <v>116</v>
      </c>
      <c r="AG382" s="88">
        <v>116</v>
      </c>
      <c r="AH382" s="88">
        <v>116</v>
      </c>
      <c r="AI382" s="88">
        <v>116</v>
      </c>
      <c r="AJ382" s="89">
        <v>116</v>
      </c>
      <c r="AL382" s="662"/>
      <c r="AM382" s="666">
        <f>+AM380+10</f>
        <v>150</v>
      </c>
      <c r="AN382" s="86" t="str">
        <f>+AN380</f>
        <v>48-X</v>
      </c>
      <c r="AO382" s="87">
        <v>116</v>
      </c>
      <c r="AP382" s="88">
        <v>117</v>
      </c>
      <c r="AQ382" s="88">
        <v>119</v>
      </c>
      <c r="AR382" s="88">
        <v>121</v>
      </c>
      <c r="AS382" s="88">
        <v>123</v>
      </c>
      <c r="AT382" s="88">
        <v>125</v>
      </c>
      <c r="AU382" s="88">
        <v>127</v>
      </c>
      <c r="AV382" s="89">
        <v>129</v>
      </c>
    </row>
    <row r="383" spans="1:48" ht="15" thickBot="1">
      <c r="A383">
        <v>383</v>
      </c>
      <c r="B383" s="662"/>
      <c r="C383" s="667"/>
      <c r="D383" s="90" t="str">
        <f>+D381</f>
        <v>48-XL</v>
      </c>
      <c r="E383" s="87">
        <v>116</v>
      </c>
      <c r="F383" s="88">
        <v>115</v>
      </c>
      <c r="G383" s="88">
        <v>115</v>
      </c>
      <c r="H383" s="88">
        <v>115</v>
      </c>
      <c r="I383" s="88">
        <v>115</v>
      </c>
      <c r="J383" s="88">
        <v>115</v>
      </c>
      <c r="K383" s="88">
        <v>115</v>
      </c>
      <c r="L383" s="89">
        <v>115</v>
      </c>
      <c r="N383" s="662"/>
      <c r="O383" s="667"/>
      <c r="P383" s="90" t="str">
        <f>+P381</f>
        <v>48-XL</v>
      </c>
      <c r="Q383" s="87">
        <v>116</v>
      </c>
      <c r="R383" s="88">
        <v>115</v>
      </c>
      <c r="S383" s="88">
        <v>115</v>
      </c>
      <c r="T383" s="88">
        <v>115</v>
      </c>
      <c r="U383" s="88">
        <v>115</v>
      </c>
      <c r="V383" s="88">
        <v>115</v>
      </c>
      <c r="W383" s="88">
        <v>115</v>
      </c>
      <c r="X383" s="89">
        <v>115</v>
      </c>
      <c r="Z383" s="662"/>
      <c r="AA383" s="667"/>
      <c r="AB383" s="90" t="str">
        <f>+AB381</f>
        <v>48-XL</v>
      </c>
      <c r="AC383" s="87">
        <v>116</v>
      </c>
      <c r="AD383" s="88">
        <v>115</v>
      </c>
      <c r="AE383" s="88">
        <v>115</v>
      </c>
      <c r="AF383" s="88">
        <v>115</v>
      </c>
      <c r="AG383" s="88">
        <v>115</v>
      </c>
      <c r="AH383" s="88">
        <v>115</v>
      </c>
      <c r="AI383" s="88">
        <v>115</v>
      </c>
      <c r="AJ383" s="89">
        <v>115</v>
      </c>
      <c r="AL383" s="662"/>
      <c r="AM383" s="667"/>
      <c r="AN383" s="90" t="str">
        <f>+AN381</f>
        <v>48-XL</v>
      </c>
      <c r="AO383" s="87">
        <v>116</v>
      </c>
      <c r="AP383" s="88">
        <v>119</v>
      </c>
      <c r="AQ383" s="88">
        <v>122</v>
      </c>
      <c r="AR383" s="88">
        <v>125</v>
      </c>
      <c r="AS383" s="88">
        <v>128</v>
      </c>
      <c r="AT383" s="88">
        <v>131</v>
      </c>
      <c r="AU383" s="88">
        <v>134</v>
      </c>
      <c r="AV383" s="89">
        <v>138</v>
      </c>
    </row>
    <row r="384" spans="1:48">
      <c r="A384">
        <v>384</v>
      </c>
      <c r="B384" s="662"/>
      <c r="C384" s="664">
        <f>+C382+10</f>
        <v>160</v>
      </c>
      <c r="D384" s="78" t="s">
        <v>133</v>
      </c>
      <c r="E384" s="83">
        <v>118</v>
      </c>
      <c r="F384" s="84">
        <v>117</v>
      </c>
      <c r="G384" s="84">
        <v>117</v>
      </c>
      <c r="H384" s="84">
        <v>116</v>
      </c>
      <c r="I384" s="84">
        <v>116</v>
      </c>
      <c r="J384" s="84">
        <v>115</v>
      </c>
      <c r="K384" s="84">
        <v>115</v>
      </c>
      <c r="L384" s="85">
        <v>115</v>
      </c>
      <c r="N384" s="662"/>
      <c r="O384" s="664">
        <f>+O382+10</f>
        <v>160</v>
      </c>
      <c r="P384" s="78" t="s">
        <v>133</v>
      </c>
      <c r="Q384" s="83">
        <v>118</v>
      </c>
      <c r="R384" s="84">
        <v>117</v>
      </c>
      <c r="S384" s="84">
        <v>117</v>
      </c>
      <c r="T384" s="84">
        <v>116</v>
      </c>
      <c r="U384" s="84">
        <v>116</v>
      </c>
      <c r="V384" s="84">
        <v>115</v>
      </c>
      <c r="W384" s="84">
        <v>115</v>
      </c>
      <c r="X384" s="85">
        <v>115</v>
      </c>
      <c r="Z384" s="662"/>
      <c r="AA384" s="664">
        <f>+AA382+10</f>
        <v>160</v>
      </c>
      <c r="AB384" s="78" t="s">
        <v>133</v>
      </c>
      <c r="AC384" s="83">
        <v>118</v>
      </c>
      <c r="AD384" s="84">
        <v>117</v>
      </c>
      <c r="AE384" s="84">
        <v>117</v>
      </c>
      <c r="AF384" s="84">
        <v>116</v>
      </c>
      <c r="AG384" s="84">
        <v>116</v>
      </c>
      <c r="AH384" s="84">
        <v>115</v>
      </c>
      <c r="AI384" s="84">
        <v>115</v>
      </c>
      <c r="AJ384" s="85">
        <v>115</v>
      </c>
      <c r="AL384" s="662"/>
      <c r="AM384" s="664">
        <f>+AM382+10</f>
        <v>160</v>
      </c>
      <c r="AN384" s="78" t="s">
        <v>133</v>
      </c>
      <c r="AO384" s="83">
        <v>118</v>
      </c>
      <c r="AP384" s="84">
        <v>117</v>
      </c>
      <c r="AQ384" s="84">
        <v>117</v>
      </c>
      <c r="AR384" s="84">
        <v>116</v>
      </c>
      <c r="AS384" s="84">
        <v>116</v>
      </c>
      <c r="AT384" s="84">
        <v>115</v>
      </c>
      <c r="AU384" s="84">
        <v>115</v>
      </c>
      <c r="AV384" s="85">
        <v>115</v>
      </c>
    </row>
    <row r="385" spans="1:48" ht="15" thickBot="1">
      <c r="A385">
        <v>385</v>
      </c>
      <c r="B385" s="662"/>
      <c r="C385" s="665"/>
      <c r="D385" s="82" t="s">
        <v>136</v>
      </c>
      <c r="E385" s="83">
        <v>118</v>
      </c>
      <c r="F385" s="84">
        <v>117</v>
      </c>
      <c r="G385" s="84">
        <v>117</v>
      </c>
      <c r="H385" s="84">
        <v>116</v>
      </c>
      <c r="I385" s="84">
        <v>116</v>
      </c>
      <c r="J385" s="84">
        <v>115</v>
      </c>
      <c r="K385" s="84">
        <v>115</v>
      </c>
      <c r="L385" s="85">
        <v>115</v>
      </c>
      <c r="N385" s="662"/>
      <c r="O385" s="665"/>
      <c r="P385" s="82" t="s">
        <v>136</v>
      </c>
      <c r="Q385" s="83">
        <v>118</v>
      </c>
      <c r="R385" s="84">
        <v>117</v>
      </c>
      <c r="S385" s="84">
        <v>117</v>
      </c>
      <c r="T385" s="84">
        <v>116</v>
      </c>
      <c r="U385" s="84">
        <v>116</v>
      </c>
      <c r="V385" s="84">
        <v>115</v>
      </c>
      <c r="W385" s="84">
        <v>115</v>
      </c>
      <c r="X385" s="85">
        <v>115</v>
      </c>
      <c r="Z385" s="662"/>
      <c r="AA385" s="665"/>
      <c r="AB385" s="82" t="s">
        <v>136</v>
      </c>
      <c r="AC385" s="83">
        <v>118</v>
      </c>
      <c r="AD385" s="84">
        <v>117</v>
      </c>
      <c r="AE385" s="84">
        <v>117</v>
      </c>
      <c r="AF385" s="84">
        <v>116</v>
      </c>
      <c r="AG385" s="84">
        <v>116</v>
      </c>
      <c r="AH385" s="84">
        <v>115</v>
      </c>
      <c r="AI385" s="84">
        <v>115</v>
      </c>
      <c r="AJ385" s="85">
        <v>115</v>
      </c>
      <c r="AL385" s="662"/>
      <c r="AM385" s="665"/>
      <c r="AN385" s="82" t="s">
        <v>136</v>
      </c>
      <c r="AO385" s="83">
        <v>118</v>
      </c>
      <c r="AP385" s="84">
        <v>118</v>
      </c>
      <c r="AQ385" s="84">
        <v>119</v>
      </c>
      <c r="AR385" s="84">
        <v>120</v>
      </c>
      <c r="AS385" s="84">
        <v>120</v>
      </c>
      <c r="AT385" s="84">
        <v>121</v>
      </c>
      <c r="AU385" s="84">
        <v>122</v>
      </c>
      <c r="AV385" s="85">
        <v>123</v>
      </c>
    </row>
    <row r="386" spans="1:48">
      <c r="A386">
        <v>386</v>
      </c>
      <c r="B386" s="662"/>
      <c r="C386" s="666">
        <f>+C384+10</f>
        <v>170</v>
      </c>
      <c r="D386" s="86" t="str">
        <f>+D384</f>
        <v>48-X</v>
      </c>
      <c r="E386" s="194"/>
      <c r="F386" s="193"/>
      <c r="G386" s="88">
        <v>117</v>
      </c>
      <c r="H386" s="88">
        <v>117</v>
      </c>
      <c r="I386" s="88">
        <v>116</v>
      </c>
      <c r="J386" s="88">
        <v>116</v>
      </c>
      <c r="K386" s="88">
        <v>116</v>
      </c>
      <c r="L386" s="89">
        <v>116</v>
      </c>
      <c r="N386" s="662"/>
      <c r="O386" s="666">
        <f>+O384+10</f>
        <v>170</v>
      </c>
      <c r="P386" s="86" t="str">
        <f>+P384</f>
        <v>48-X</v>
      </c>
      <c r="Q386" s="194"/>
      <c r="R386" s="193"/>
      <c r="S386" s="88">
        <v>117</v>
      </c>
      <c r="T386" s="88">
        <v>117</v>
      </c>
      <c r="U386" s="88">
        <v>116</v>
      </c>
      <c r="V386" s="88">
        <v>116</v>
      </c>
      <c r="W386" s="88">
        <v>116</v>
      </c>
      <c r="X386" s="89">
        <v>116</v>
      </c>
      <c r="Z386" s="662"/>
      <c r="AA386" s="666">
        <f>+AA384+10</f>
        <v>170</v>
      </c>
      <c r="AB386" s="86" t="str">
        <f>+AB384</f>
        <v>48-X</v>
      </c>
      <c r="AC386" s="194"/>
      <c r="AD386" s="193"/>
      <c r="AE386" s="88">
        <v>117</v>
      </c>
      <c r="AF386" s="88">
        <v>117</v>
      </c>
      <c r="AG386" s="88">
        <v>116</v>
      </c>
      <c r="AH386" s="88">
        <v>116</v>
      </c>
      <c r="AI386" s="88">
        <v>116</v>
      </c>
      <c r="AJ386" s="89">
        <v>116</v>
      </c>
      <c r="AL386" s="662"/>
      <c r="AM386" s="666">
        <f>+AM384+10</f>
        <v>170</v>
      </c>
      <c r="AN386" s="86" t="str">
        <f>+AN384</f>
        <v>48-X</v>
      </c>
      <c r="AO386" s="194"/>
      <c r="AP386" s="193"/>
      <c r="AQ386" s="88">
        <v>117</v>
      </c>
      <c r="AR386" s="88">
        <v>117</v>
      </c>
      <c r="AS386" s="88">
        <v>116</v>
      </c>
      <c r="AT386" s="88">
        <v>116</v>
      </c>
      <c r="AU386" s="88">
        <v>116</v>
      </c>
      <c r="AV386" s="89">
        <v>116</v>
      </c>
    </row>
    <row r="387" spans="1:48" ht="15" thickBot="1">
      <c r="A387">
        <v>387</v>
      </c>
      <c r="B387" s="662"/>
      <c r="C387" s="667"/>
      <c r="D387" s="90" t="str">
        <f>+D385</f>
        <v>48-XL</v>
      </c>
      <c r="E387" s="194"/>
      <c r="F387" s="193"/>
      <c r="G387" s="88">
        <v>117</v>
      </c>
      <c r="H387" s="88">
        <v>117</v>
      </c>
      <c r="I387" s="88">
        <v>116</v>
      </c>
      <c r="J387" s="88">
        <v>116</v>
      </c>
      <c r="K387" s="88">
        <v>116</v>
      </c>
      <c r="L387" s="89">
        <v>116</v>
      </c>
      <c r="N387" s="662"/>
      <c r="O387" s="667"/>
      <c r="P387" s="90" t="str">
        <f>+P385</f>
        <v>48-XL</v>
      </c>
      <c r="Q387" s="194"/>
      <c r="R387" s="193"/>
      <c r="S387" s="88">
        <v>117</v>
      </c>
      <c r="T387" s="88">
        <v>117</v>
      </c>
      <c r="U387" s="88">
        <v>116</v>
      </c>
      <c r="V387" s="88">
        <v>116</v>
      </c>
      <c r="W387" s="88">
        <v>116</v>
      </c>
      <c r="X387" s="89">
        <v>116</v>
      </c>
      <c r="Z387" s="662"/>
      <c r="AA387" s="667"/>
      <c r="AB387" s="90" t="str">
        <f>+AB385</f>
        <v>48-XL</v>
      </c>
      <c r="AC387" s="194"/>
      <c r="AD387" s="193"/>
      <c r="AE387" s="88">
        <v>117</v>
      </c>
      <c r="AF387" s="88">
        <v>117</v>
      </c>
      <c r="AG387" s="88">
        <v>116</v>
      </c>
      <c r="AH387" s="88">
        <v>116</v>
      </c>
      <c r="AI387" s="88">
        <v>116</v>
      </c>
      <c r="AJ387" s="89">
        <v>116</v>
      </c>
      <c r="AL387" s="662"/>
      <c r="AM387" s="667"/>
      <c r="AN387" s="90" t="str">
        <f>+AN385</f>
        <v>48-XL</v>
      </c>
      <c r="AO387" s="194"/>
      <c r="AP387" s="193"/>
      <c r="AQ387" s="88">
        <v>117</v>
      </c>
      <c r="AR387" s="88">
        <v>117</v>
      </c>
      <c r="AS387" s="88">
        <v>116</v>
      </c>
      <c r="AT387" s="88">
        <v>116</v>
      </c>
      <c r="AU387" s="88">
        <v>116</v>
      </c>
      <c r="AV387" s="89">
        <v>116</v>
      </c>
    </row>
    <row r="388" spans="1:48">
      <c r="A388">
        <v>388</v>
      </c>
      <c r="B388" s="662"/>
      <c r="C388" s="664">
        <f>+C386+10</f>
        <v>180</v>
      </c>
      <c r="D388" s="78" t="s">
        <v>133</v>
      </c>
      <c r="E388" s="194"/>
      <c r="F388" s="193"/>
      <c r="G388" s="193"/>
      <c r="H388" s="84">
        <v>117</v>
      </c>
      <c r="I388" s="84">
        <v>117</v>
      </c>
      <c r="J388" s="84">
        <v>116</v>
      </c>
      <c r="K388" s="84">
        <v>115</v>
      </c>
      <c r="L388" s="85">
        <v>115</v>
      </c>
      <c r="N388" s="662"/>
      <c r="O388" s="664">
        <f>+O386+10</f>
        <v>180</v>
      </c>
      <c r="P388" s="78" t="s">
        <v>133</v>
      </c>
      <c r="Q388" s="194"/>
      <c r="R388" s="193"/>
      <c r="S388" s="193"/>
      <c r="T388" s="84">
        <v>117</v>
      </c>
      <c r="U388" s="84">
        <v>117</v>
      </c>
      <c r="V388" s="84">
        <v>116</v>
      </c>
      <c r="W388" s="84">
        <v>115</v>
      </c>
      <c r="X388" s="85">
        <v>115</v>
      </c>
      <c r="Z388" s="662"/>
      <c r="AA388" s="664">
        <f>+AA386+10</f>
        <v>180</v>
      </c>
      <c r="AB388" s="78" t="s">
        <v>133</v>
      </c>
      <c r="AC388" s="194"/>
      <c r="AD388" s="193"/>
      <c r="AE388" s="193"/>
      <c r="AF388" s="84">
        <v>117</v>
      </c>
      <c r="AG388" s="84">
        <v>117</v>
      </c>
      <c r="AH388" s="84">
        <v>116</v>
      </c>
      <c r="AI388" s="84">
        <v>115</v>
      </c>
      <c r="AJ388" s="85">
        <v>115</v>
      </c>
      <c r="AL388" s="662"/>
      <c r="AM388" s="664">
        <f>+AM386+10</f>
        <v>180</v>
      </c>
      <c r="AN388" s="78" t="s">
        <v>133</v>
      </c>
      <c r="AO388" s="194"/>
      <c r="AP388" s="193"/>
      <c r="AQ388" s="193"/>
      <c r="AR388" s="84">
        <v>117</v>
      </c>
      <c r="AS388" s="84">
        <v>117</v>
      </c>
      <c r="AT388" s="84">
        <v>116</v>
      </c>
      <c r="AU388" s="84">
        <v>115</v>
      </c>
      <c r="AV388" s="85">
        <v>115</v>
      </c>
    </row>
    <row r="389" spans="1:48" ht="15" thickBot="1">
      <c r="A389">
        <v>389</v>
      </c>
      <c r="B389" s="662"/>
      <c r="C389" s="665"/>
      <c r="D389" s="82" t="s">
        <v>136</v>
      </c>
      <c r="E389" s="194"/>
      <c r="F389" s="193"/>
      <c r="G389" s="193"/>
      <c r="H389" s="84">
        <v>117</v>
      </c>
      <c r="I389" s="84">
        <v>117</v>
      </c>
      <c r="J389" s="84">
        <v>116</v>
      </c>
      <c r="K389" s="84">
        <v>115</v>
      </c>
      <c r="L389" s="85">
        <v>115</v>
      </c>
      <c r="N389" s="662"/>
      <c r="O389" s="665"/>
      <c r="P389" s="82" t="s">
        <v>136</v>
      </c>
      <c r="Q389" s="194"/>
      <c r="R389" s="193"/>
      <c r="S389" s="193"/>
      <c r="T389" s="84">
        <v>117</v>
      </c>
      <c r="U389" s="84">
        <v>117</v>
      </c>
      <c r="V389" s="84">
        <v>116</v>
      </c>
      <c r="W389" s="84">
        <v>115</v>
      </c>
      <c r="X389" s="85">
        <v>115</v>
      </c>
      <c r="Z389" s="662"/>
      <c r="AA389" s="665"/>
      <c r="AB389" s="82" t="s">
        <v>136</v>
      </c>
      <c r="AC389" s="194"/>
      <c r="AD389" s="193"/>
      <c r="AE389" s="193"/>
      <c r="AF389" s="84">
        <v>117</v>
      </c>
      <c r="AG389" s="84">
        <v>117</v>
      </c>
      <c r="AH389" s="84">
        <v>116</v>
      </c>
      <c r="AI389" s="84">
        <v>115</v>
      </c>
      <c r="AJ389" s="85">
        <v>115</v>
      </c>
      <c r="AL389" s="662"/>
      <c r="AM389" s="665"/>
      <c r="AN389" s="82" t="s">
        <v>136</v>
      </c>
      <c r="AO389" s="194"/>
      <c r="AP389" s="193"/>
      <c r="AQ389" s="193"/>
      <c r="AR389" s="84">
        <v>117</v>
      </c>
      <c r="AS389" s="84">
        <v>117</v>
      </c>
      <c r="AT389" s="84">
        <v>116</v>
      </c>
      <c r="AU389" s="84">
        <v>115</v>
      </c>
      <c r="AV389" s="85">
        <v>115</v>
      </c>
    </row>
    <row r="390" spans="1:48">
      <c r="A390">
        <v>390</v>
      </c>
      <c r="B390" s="662"/>
      <c r="C390" s="666">
        <f>+C388+10</f>
        <v>190</v>
      </c>
      <c r="D390" s="86" t="str">
        <f>+D388</f>
        <v>48-X</v>
      </c>
      <c r="E390" s="194"/>
      <c r="F390" s="193"/>
      <c r="G390" s="193"/>
      <c r="H390" s="193"/>
      <c r="I390" s="193"/>
      <c r="J390" s="88">
        <v>117</v>
      </c>
      <c r="K390" s="88">
        <v>117</v>
      </c>
      <c r="L390" s="89">
        <v>117</v>
      </c>
      <c r="N390" s="662"/>
      <c r="O390" s="666">
        <f>+O388+10</f>
        <v>190</v>
      </c>
      <c r="P390" s="86" t="str">
        <f>+P388</f>
        <v>48-X</v>
      </c>
      <c r="Q390" s="194"/>
      <c r="R390" s="193"/>
      <c r="S390" s="193"/>
      <c r="T390" s="193"/>
      <c r="U390" s="193"/>
      <c r="V390" s="88">
        <v>117</v>
      </c>
      <c r="W390" s="88">
        <v>117</v>
      </c>
      <c r="X390" s="89">
        <v>117</v>
      </c>
      <c r="Z390" s="662"/>
      <c r="AA390" s="666">
        <f>+AA388+10</f>
        <v>190</v>
      </c>
      <c r="AB390" s="86" t="str">
        <f>+AB388</f>
        <v>48-X</v>
      </c>
      <c r="AC390" s="194"/>
      <c r="AD390" s="193"/>
      <c r="AE390" s="193"/>
      <c r="AF390" s="193"/>
      <c r="AG390" s="193"/>
      <c r="AH390" s="88">
        <v>117</v>
      </c>
      <c r="AI390" s="88">
        <v>117</v>
      </c>
      <c r="AJ390" s="89">
        <v>117</v>
      </c>
      <c r="AL390" s="662"/>
      <c r="AM390" s="666">
        <f>+AM388+10</f>
        <v>190</v>
      </c>
      <c r="AN390" s="86" t="str">
        <f>+AN388</f>
        <v>48-X</v>
      </c>
      <c r="AO390" s="194"/>
      <c r="AP390" s="193"/>
      <c r="AQ390" s="193"/>
      <c r="AR390" s="193"/>
      <c r="AS390" s="193"/>
      <c r="AT390" s="88">
        <v>117</v>
      </c>
      <c r="AU390" s="88">
        <v>117</v>
      </c>
      <c r="AV390" s="89">
        <v>117</v>
      </c>
    </row>
    <row r="391" spans="1:48" ht="15" thickBot="1">
      <c r="A391">
        <v>391</v>
      </c>
      <c r="B391" s="662"/>
      <c r="C391" s="667"/>
      <c r="D391" s="90" t="str">
        <f>+D389</f>
        <v>48-XL</v>
      </c>
      <c r="E391" s="194"/>
      <c r="F391" s="193"/>
      <c r="G391" s="193"/>
      <c r="H391" s="193"/>
      <c r="I391" s="193"/>
      <c r="J391" s="88">
        <v>117</v>
      </c>
      <c r="K391" s="88">
        <v>117</v>
      </c>
      <c r="L391" s="89">
        <v>117</v>
      </c>
      <c r="N391" s="662"/>
      <c r="O391" s="667"/>
      <c r="P391" s="90" t="str">
        <f>+P389</f>
        <v>48-XL</v>
      </c>
      <c r="Q391" s="194"/>
      <c r="R391" s="193"/>
      <c r="S391" s="193"/>
      <c r="T391" s="193"/>
      <c r="U391" s="193"/>
      <c r="V391" s="88">
        <v>117</v>
      </c>
      <c r="W391" s="88">
        <v>117</v>
      </c>
      <c r="X391" s="89">
        <v>117</v>
      </c>
      <c r="Z391" s="662"/>
      <c r="AA391" s="667"/>
      <c r="AB391" s="90" t="str">
        <f>+AB389</f>
        <v>48-XL</v>
      </c>
      <c r="AC391" s="194"/>
      <c r="AD391" s="193"/>
      <c r="AE391" s="193"/>
      <c r="AF391" s="193"/>
      <c r="AG391" s="193"/>
      <c r="AH391" s="88">
        <v>117</v>
      </c>
      <c r="AI391" s="88">
        <v>117</v>
      </c>
      <c r="AJ391" s="89">
        <v>117</v>
      </c>
      <c r="AL391" s="662"/>
      <c r="AM391" s="667"/>
      <c r="AN391" s="90" t="str">
        <f>+AN389</f>
        <v>48-XL</v>
      </c>
      <c r="AO391" s="194"/>
      <c r="AP391" s="193"/>
      <c r="AQ391" s="193"/>
      <c r="AR391" s="193"/>
      <c r="AS391" s="193"/>
      <c r="AT391" s="88">
        <v>117</v>
      </c>
      <c r="AU391" s="88">
        <v>117</v>
      </c>
      <c r="AV391" s="89">
        <v>117</v>
      </c>
    </row>
    <row r="392" spans="1:48">
      <c r="A392">
        <v>392</v>
      </c>
      <c r="B392" s="662"/>
      <c r="C392" s="664">
        <f>+C390+10</f>
        <v>200</v>
      </c>
      <c r="D392" s="78" t="s">
        <v>133</v>
      </c>
      <c r="E392" s="194"/>
      <c r="F392" s="193"/>
      <c r="G392" s="193"/>
      <c r="H392" s="193"/>
      <c r="I392" s="193"/>
      <c r="J392" s="193"/>
      <c r="K392" s="193"/>
      <c r="L392" s="85">
        <v>118</v>
      </c>
      <c r="N392" s="662"/>
      <c r="O392" s="664">
        <f>+O390+10</f>
        <v>200</v>
      </c>
      <c r="P392" s="78" t="s">
        <v>133</v>
      </c>
      <c r="Q392" s="194"/>
      <c r="R392" s="193"/>
      <c r="S392" s="193"/>
      <c r="T392" s="193"/>
      <c r="U392" s="193"/>
      <c r="V392" s="193"/>
      <c r="W392" s="193"/>
      <c r="X392" s="85">
        <v>118</v>
      </c>
      <c r="Z392" s="662"/>
      <c r="AA392" s="664">
        <f>+AA390+10</f>
        <v>200</v>
      </c>
      <c r="AB392" s="78" t="s">
        <v>133</v>
      </c>
      <c r="AC392" s="194"/>
      <c r="AD392" s="193"/>
      <c r="AE392" s="193"/>
      <c r="AF392" s="193"/>
      <c r="AG392" s="193"/>
      <c r="AH392" s="193"/>
      <c r="AI392" s="193"/>
      <c r="AJ392" s="85">
        <v>118</v>
      </c>
      <c r="AL392" s="662"/>
      <c r="AM392" s="664">
        <f>+AM390+10</f>
        <v>200</v>
      </c>
      <c r="AN392" s="78" t="s">
        <v>133</v>
      </c>
      <c r="AO392" s="194"/>
      <c r="AP392" s="193"/>
      <c r="AQ392" s="193"/>
      <c r="AR392" s="193"/>
      <c r="AS392" s="193"/>
      <c r="AT392" s="193"/>
      <c r="AU392" s="193"/>
      <c r="AV392" s="85">
        <v>118</v>
      </c>
    </row>
    <row r="393" spans="1:48" ht="15" thickBot="1">
      <c r="A393">
        <v>393</v>
      </c>
      <c r="B393" s="663"/>
      <c r="C393" s="665"/>
      <c r="D393" s="82" t="s">
        <v>136</v>
      </c>
      <c r="E393" s="192"/>
      <c r="F393" s="191"/>
      <c r="G393" s="191"/>
      <c r="H393" s="191"/>
      <c r="I393" s="191"/>
      <c r="J393" s="191"/>
      <c r="K393" s="191"/>
      <c r="L393" s="185">
        <v>118</v>
      </c>
      <c r="N393" s="663"/>
      <c r="O393" s="665"/>
      <c r="P393" s="82" t="s">
        <v>136</v>
      </c>
      <c r="Q393" s="192"/>
      <c r="R393" s="191"/>
      <c r="S393" s="191"/>
      <c r="T393" s="191"/>
      <c r="U393" s="191"/>
      <c r="V393" s="191"/>
      <c r="W393" s="191"/>
      <c r="X393" s="185">
        <v>118</v>
      </c>
      <c r="Z393" s="663"/>
      <c r="AA393" s="665"/>
      <c r="AB393" s="82" t="s">
        <v>136</v>
      </c>
      <c r="AC393" s="192"/>
      <c r="AD393" s="191"/>
      <c r="AE393" s="191"/>
      <c r="AF393" s="191"/>
      <c r="AG393" s="191"/>
      <c r="AH393" s="191"/>
      <c r="AI393" s="191"/>
      <c r="AJ393" s="185">
        <v>118</v>
      </c>
      <c r="AL393" s="663"/>
      <c r="AM393" s="665"/>
      <c r="AN393" s="82" t="s">
        <v>136</v>
      </c>
      <c r="AO393" s="192"/>
      <c r="AP393" s="191"/>
      <c r="AQ393" s="191"/>
      <c r="AR393" s="191"/>
      <c r="AS393" s="191"/>
      <c r="AT393" s="191"/>
      <c r="AU393" s="191"/>
      <c r="AV393" s="185">
        <v>118</v>
      </c>
    </row>
    <row r="394" spans="1:48">
      <c r="A394">
        <v>394</v>
      </c>
    </row>
    <row r="395" spans="1:48">
      <c r="A395">
        <v>395</v>
      </c>
    </row>
    <row r="396" spans="1:48">
      <c r="A396">
        <v>396</v>
      </c>
    </row>
    <row r="397" spans="1:48">
      <c r="A397">
        <v>397</v>
      </c>
    </row>
    <row r="398" spans="1:48">
      <c r="A398">
        <v>398</v>
      </c>
    </row>
    <row r="399" spans="1:48">
      <c r="A399">
        <v>399</v>
      </c>
    </row>
    <row r="400" spans="1:48" ht="15" thickBot="1">
      <c r="A400">
        <v>400</v>
      </c>
    </row>
    <row r="401" spans="1:48" ht="18.600000000000001" thickBot="1">
      <c r="A401">
        <v>401</v>
      </c>
      <c r="B401" s="649" t="s">
        <v>1112</v>
      </c>
      <c r="C401" s="650"/>
      <c r="D401" s="651"/>
      <c r="E401" s="649" t="s">
        <v>1149</v>
      </c>
      <c r="F401" s="650"/>
      <c r="G401" s="650"/>
      <c r="H401" s="650"/>
      <c r="I401" s="650"/>
      <c r="J401" s="650"/>
      <c r="K401" s="650"/>
      <c r="L401" s="651"/>
      <c r="N401" s="649" t="s">
        <v>1114</v>
      </c>
      <c r="O401" s="650"/>
      <c r="P401" s="651"/>
      <c r="Q401" s="649" t="s">
        <v>1149</v>
      </c>
      <c r="R401" s="650"/>
      <c r="S401" s="650"/>
      <c r="T401" s="650"/>
      <c r="U401" s="650"/>
      <c r="V401" s="650"/>
      <c r="W401" s="650"/>
      <c r="X401" s="651"/>
      <c r="Z401" s="649" t="s">
        <v>1115</v>
      </c>
      <c r="AA401" s="650"/>
      <c r="AB401" s="651"/>
      <c r="AC401" s="649" t="s">
        <v>1149</v>
      </c>
      <c r="AD401" s="650"/>
      <c r="AE401" s="650"/>
      <c r="AF401" s="650"/>
      <c r="AG401" s="650"/>
      <c r="AH401" s="650"/>
      <c r="AI401" s="650"/>
      <c r="AJ401" s="651"/>
      <c r="AL401" s="649" t="s">
        <v>1116</v>
      </c>
      <c r="AM401" s="650"/>
      <c r="AN401" s="651"/>
      <c r="AO401" s="649" t="s">
        <v>1149</v>
      </c>
      <c r="AP401" s="650"/>
      <c r="AQ401" s="650"/>
      <c r="AR401" s="650"/>
      <c r="AS401" s="650"/>
      <c r="AT401" s="650"/>
      <c r="AU401" s="650"/>
      <c r="AV401" s="651"/>
    </row>
    <row r="402" spans="1:48" ht="15.75" customHeight="1">
      <c r="A402">
        <v>402</v>
      </c>
      <c r="B402" s="652" t="s">
        <v>1117</v>
      </c>
      <c r="C402" s="652" t="s">
        <v>634</v>
      </c>
      <c r="D402" s="669" t="s">
        <v>1119</v>
      </c>
      <c r="E402" s="654" t="s">
        <v>1120</v>
      </c>
      <c r="F402" s="655"/>
      <c r="G402" s="655"/>
      <c r="H402" s="655"/>
      <c r="I402" s="655"/>
      <c r="J402" s="655"/>
      <c r="K402" s="655"/>
      <c r="L402" s="656"/>
      <c r="N402" s="652" t="s">
        <v>1117</v>
      </c>
      <c r="O402" s="652" t="s">
        <v>634</v>
      </c>
      <c r="P402" s="669" t="s">
        <v>1119</v>
      </c>
      <c r="Q402" s="654" t="s">
        <v>1120</v>
      </c>
      <c r="R402" s="655"/>
      <c r="S402" s="655"/>
      <c r="T402" s="655"/>
      <c r="U402" s="655"/>
      <c r="V402" s="655"/>
      <c r="W402" s="655"/>
      <c r="X402" s="656"/>
      <c r="Z402" s="652" t="s">
        <v>1117</v>
      </c>
      <c r="AA402" s="652" t="s">
        <v>634</v>
      </c>
      <c r="AB402" s="669" t="s">
        <v>1119</v>
      </c>
      <c r="AC402" s="654" t="s">
        <v>1120</v>
      </c>
      <c r="AD402" s="655"/>
      <c r="AE402" s="655"/>
      <c r="AF402" s="655"/>
      <c r="AG402" s="655"/>
      <c r="AH402" s="655"/>
      <c r="AI402" s="655"/>
      <c r="AJ402" s="656"/>
      <c r="AL402" s="652" t="s">
        <v>1117</v>
      </c>
      <c r="AM402" s="652" t="s">
        <v>634</v>
      </c>
      <c r="AN402" s="669" t="s">
        <v>1119</v>
      </c>
      <c r="AO402" s="654" t="s">
        <v>1120</v>
      </c>
      <c r="AP402" s="655"/>
      <c r="AQ402" s="655"/>
      <c r="AR402" s="655"/>
      <c r="AS402" s="655"/>
      <c r="AT402" s="655"/>
      <c r="AU402" s="655"/>
      <c r="AV402" s="656"/>
    </row>
    <row r="403" spans="1:48" ht="15" customHeight="1" thickBot="1">
      <c r="A403">
        <v>403</v>
      </c>
      <c r="B403" s="668"/>
      <c r="C403" s="668"/>
      <c r="D403" s="670"/>
      <c r="E403" s="672"/>
      <c r="F403" s="673"/>
      <c r="G403" s="673"/>
      <c r="H403" s="673"/>
      <c r="I403" s="673"/>
      <c r="J403" s="673"/>
      <c r="K403" s="673"/>
      <c r="L403" s="674"/>
      <c r="N403" s="668"/>
      <c r="O403" s="668"/>
      <c r="P403" s="670"/>
      <c r="Q403" s="672"/>
      <c r="R403" s="673"/>
      <c r="S403" s="673"/>
      <c r="T403" s="673"/>
      <c r="U403" s="673"/>
      <c r="V403" s="673"/>
      <c r="W403" s="673"/>
      <c r="X403" s="674"/>
      <c r="Z403" s="668"/>
      <c r="AA403" s="668"/>
      <c r="AB403" s="670"/>
      <c r="AC403" s="672"/>
      <c r="AD403" s="673"/>
      <c r="AE403" s="673"/>
      <c r="AF403" s="673"/>
      <c r="AG403" s="673"/>
      <c r="AH403" s="673"/>
      <c r="AI403" s="673"/>
      <c r="AJ403" s="674"/>
      <c r="AL403" s="668"/>
      <c r="AM403" s="668"/>
      <c r="AN403" s="670"/>
      <c r="AO403" s="672"/>
      <c r="AP403" s="673"/>
      <c r="AQ403" s="673"/>
      <c r="AR403" s="673"/>
      <c r="AS403" s="673"/>
      <c r="AT403" s="673"/>
      <c r="AU403" s="673"/>
      <c r="AV403" s="674"/>
    </row>
    <row r="404" spans="1:48" ht="15" thickBot="1">
      <c r="A404">
        <v>404</v>
      </c>
      <c r="B404" s="653"/>
      <c r="C404" s="653"/>
      <c r="D404" s="671"/>
      <c r="E404" s="75">
        <v>0</v>
      </c>
      <c r="F404" s="76">
        <v>500</v>
      </c>
      <c r="G404" s="76">
        <v>1000</v>
      </c>
      <c r="H404" s="76">
        <v>1500</v>
      </c>
      <c r="I404" s="76">
        <v>2000</v>
      </c>
      <c r="J404" s="76">
        <v>2500</v>
      </c>
      <c r="K404" s="76">
        <v>3000</v>
      </c>
      <c r="L404" s="77">
        <v>3500</v>
      </c>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1141</v>
      </c>
      <c r="C405" s="664">
        <v>100</v>
      </c>
      <c r="D405" s="78" t="s">
        <v>133</v>
      </c>
      <c r="E405" s="94">
        <v>1.54</v>
      </c>
      <c r="F405" s="95">
        <v>1.57</v>
      </c>
      <c r="G405" s="95">
        <v>1.6</v>
      </c>
      <c r="H405" s="95">
        <v>1.64</v>
      </c>
      <c r="I405" s="95">
        <v>1.67</v>
      </c>
      <c r="J405" s="95">
        <v>1.71</v>
      </c>
      <c r="K405" s="95">
        <v>1.74</v>
      </c>
      <c r="L405" s="96">
        <v>1.78</v>
      </c>
      <c r="N405" s="661" t="s">
        <v>1141</v>
      </c>
      <c r="O405" s="664">
        <v>100</v>
      </c>
      <c r="P405" s="78" t="s">
        <v>133</v>
      </c>
      <c r="Q405" s="94">
        <v>1.54</v>
      </c>
      <c r="R405" s="95">
        <v>1.57</v>
      </c>
      <c r="S405" s="95">
        <v>1.6</v>
      </c>
      <c r="T405" s="95">
        <v>1.64</v>
      </c>
      <c r="U405" s="95">
        <v>1.67</v>
      </c>
      <c r="V405" s="95">
        <v>1.71</v>
      </c>
      <c r="W405" s="95">
        <v>1.74</v>
      </c>
      <c r="X405" s="96">
        <v>1.78</v>
      </c>
      <c r="Z405" s="661" t="s">
        <v>1141</v>
      </c>
      <c r="AA405" s="664">
        <v>100</v>
      </c>
      <c r="AB405" s="78" t="s">
        <v>133</v>
      </c>
      <c r="AC405" s="94">
        <v>1.54</v>
      </c>
      <c r="AD405" s="95">
        <v>1.57</v>
      </c>
      <c r="AE405" s="95">
        <v>1.6</v>
      </c>
      <c r="AF405" s="95">
        <v>1.64</v>
      </c>
      <c r="AG405" s="95">
        <v>1.67</v>
      </c>
      <c r="AH405" s="95">
        <v>1.71</v>
      </c>
      <c r="AI405" s="95">
        <v>1.74</v>
      </c>
      <c r="AJ405" s="96">
        <v>1.78</v>
      </c>
      <c r="AL405" s="661" t="s">
        <v>1141</v>
      </c>
      <c r="AM405" s="664">
        <v>100</v>
      </c>
      <c r="AN405" s="78" t="s">
        <v>133</v>
      </c>
      <c r="AO405" s="94">
        <v>1.54</v>
      </c>
      <c r="AP405" s="95">
        <v>1.57</v>
      </c>
      <c r="AQ405" s="95">
        <v>1.6</v>
      </c>
      <c r="AR405" s="95">
        <v>1.64</v>
      </c>
      <c r="AS405" s="95">
        <v>1.67</v>
      </c>
      <c r="AT405" s="95">
        <v>1.71</v>
      </c>
      <c r="AU405" s="95">
        <v>1.74</v>
      </c>
      <c r="AV405" s="96">
        <v>1.78</v>
      </c>
    </row>
    <row r="406" spans="1:48" ht="15" thickBot="1">
      <c r="A406">
        <v>406</v>
      </c>
      <c r="B406" s="662"/>
      <c r="C406" s="665"/>
      <c r="D406" s="82" t="s">
        <v>136</v>
      </c>
      <c r="E406" s="97">
        <v>1.69</v>
      </c>
      <c r="F406" s="98">
        <v>1.72</v>
      </c>
      <c r="G406" s="98">
        <v>1.75</v>
      </c>
      <c r="H406" s="98">
        <v>1.79</v>
      </c>
      <c r="I406" s="98">
        <v>1.82</v>
      </c>
      <c r="J406" s="98">
        <v>1.86</v>
      </c>
      <c r="K406" s="98">
        <v>1.89</v>
      </c>
      <c r="L406" s="99">
        <v>1.93</v>
      </c>
      <c r="N406" s="662"/>
      <c r="O406" s="665"/>
      <c r="P406" s="82" t="s">
        <v>136</v>
      </c>
      <c r="Q406" s="97">
        <v>1.69</v>
      </c>
      <c r="R406" s="98">
        <v>1.72</v>
      </c>
      <c r="S406" s="98">
        <v>1.75</v>
      </c>
      <c r="T406" s="98">
        <v>1.79</v>
      </c>
      <c r="U406" s="98">
        <v>1.82</v>
      </c>
      <c r="V406" s="98">
        <v>1.86</v>
      </c>
      <c r="W406" s="98">
        <v>1.89</v>
      </c>
      <c r="X406" s="99">
        <v>1.93</v>
      </c>
      <c r="Z406" s="662"/>
      <c r="AA406" s="665"/>
      <c r="AB406" s="82" t="s">
        <v>136</v>
      </c>
      <c r="AC406" s="97">
        <v>1.69</v>
      </c>
      <c r="AD406" s="98">
        <v>1.72</v>
      </c>
      <c r="AE406" s="98">
        <v>1.75</v>
      </c>
      <c r="AF406" s="98">
        <v>1.79</v>
      </c>
      <c r="AG406" s="98">
        <v>1.82</v>
      </c>
      <c r="AH406" s="98">
        <v>1.86</v>
      </c>
      <c r="AI406" s="98">
        <v>1.89</v>
      </c>
      <c r="AJ406" s="99">
        <v>1.93</v>
      </c>
      <c r="AL406" s="662"/>
      <c r="AM406" s="665"/>
      <c r="AN406" s="82" t="s">
        <v>136</v>
      </c>
      <c r="AO406" s="97">
        <v>1.69</v>
      </c>
      <c r="AP406" s="98">
        <v>1.71</v>
      </c>
      <c r="AQ406" s="98">
        <v>1.74</v>
      </c>
      <c r="AR406" s="98">
        <v>1.76</v>
      </c>
      <c r="AS406" s="98">
        <v>1.79</v>
      </c>
      <c r="AT406" s="98">
        <v>1.81</v>
      </c>
      <c r="AU406" s="98">
        <v>1.84</v>
      </c>
      <c r="AV406" s="99">
        <v>1.87</v>
      </c>
    </row>
    <row r="407" spans="1:48">
      <c r="A407">
        <v>407</v>
      </c>
      <c r="B407" s="662"/>
      <c r="C407" s="666">
        <v>110</v>
      </c>
      <c r="D407" s="86" t="str">
        <f>+D405</f>
        <v>48-X</v>
      </c>
      <c r="E407" s="100">
        <v>1.42</v>
      </c>
      <c r="F407" s="101">
        <v>1.45</v>
      </c>
      <c r="G407" s="101">
        <v>1.49</v>
      </c>
      <c r="H407" s="101">
        <v>1.52</v>
      </c>
      <c r="I407" s="101">
        <v>1.56</v>
      </c>
      <c r="J407" s="101">
        <v>1.59</v>
      </c>
      <c r="K407" s="101">
        <v>1.63</v>
      </c>
      <c r="L407" s="102">
        <v>1.67</v>
      </c>
      <c r="N407" s="662"/>
      <c r="O407" s="666">
        <v>110</v>
      </c>
      <c r="P407" s="86" t="str">
        <f>+P405</f>
        <v>48-X</v>
      </c>
      <c r="Q407" s="100">
        <v>1.42</v>
      </c>
      <c r="R407" s="101">
        <v>1.45</v>
      </c>
      <c r="S407" s="101">
        <v>1.49</v>
      </c>
      <c r="T407" s="101">
        <v>1.52</v>
      </c>
      <c r="U407" s="101">
        <v>1.56</v>
      </c>
      <c r="V407" s="101">
        <v>1.59</v>
      </c>
      <c r="W407" s="101">
        <v>1.63</v>
      </c>
      <c r="X407" s="102">
        <v>1.67</v>
      </c>
      <c r="Z407" s="662"/>
      <c r="AA407" s="666">
        <v>110</v>
      </c>
      <c r="AB407" s="86" t="str">
        <f>+AB405</f>
        <v>48-X</v>
      </c>
      <c r="AC407" s="100">
        <v>1.42</v>
      </c>
      <c r="AD407" s="101">
        <v>1.45</v>
      </c>
      <c r="AE407" s="101">
        <v>1.49</v>
      </c>
      <c r="AF407" s="101">
        <v>1.52</v>
      </c>
      <c r="AG407" s="101">
        <v>1.56</v>
      </c>
      <c r="AH407" s="101">
        <v>1.59</v>
      </c>
      <c r="AI407" s="101">
        <v>1.63</v>
      </c>
      <c r="AJ407" s="102">
        <v>1.67</v>
      </c>
      <c r="AL407" s="662"/>
      <c r="AM407" s="666">
        <v>110</v>
      </c>
      <c r="AN407" s="86" t="str">
        <f>+AN405</f>
        <v>48-X</v>
      </c>
      <c r="AO407" s="100">
        <v>1.42</v>
      </c>
      <c r="AP407" s="101">
        <v>1.45</v>
      </c>
      <c r="AQ407" s="101">
        <v>1.49</v>
      </c>
      <c r="AR407" s="101">
        <v>1.52</v>
      </c>
      <c r="AS407" s="101">
        <v>1.56</v>
      </c>
      <c r="AT407" s="101">
        <v>1.59</v>
      </c>
      <c r="AU407" s="101">
        <v>1.63</v>
      </c>
      <c r="AV407" s="102">
        <v>1.67</v>
      </c>
    </row>
    <row r="408" spans="1:48" ht="15" thickBot="1">
      <c r="A408">
        <v>408</v>
      </c>
      <c r="B408" s="662"/>
      <c r="C408" s="667"/>
      <c r="D408" s="90" t="str">
        <f>+D406</f>
        <v>48-XL</v>
      </c>
      <c r="E408" s="100">
        <v>1.42</v>
      </c>
      <c r="F408" s="101">
        <v>1.47</v>
      </c>
      <c r="G408" s="101">
        <v>1.53</v>
      </c>
      <c r="H408" s="101">
        <v>1.59</v>
      </c>
      <c r="I408" s="101">
        <v>1.65</v>
      </c>
      <c r="J408" s="101">
        <v>1.71</v>
      </c>
      <c r="K408" s="101">
        <v>1.77</v>
      </c>
      <c r="L408" s="102">
        <v>1.83</v>
      </c>
      <c r="N408" s="662"/>
      <c r="O408" s="667"/>
      <c r="P408" s="90" t="str">
        <f>+P406</f>
        <v>48-XL</v>
      </c>
      <c r="Q408" s="100">
        <v>1.42</v>
      </c>
      <c r="R408" s="101">
        <v>1.47</v>
      </c>
      <c r="S408" s="101">
        <v>1.53</v>
      </c>
      <c r="T408" s="101">
        <v>1.59</v>
      </c>
      <c r="U408" s="101">
        <v>1.65</v>
      </c>
      <c r="V408" s="101">
        <v>1.71</v>
      </c>
      <c r="W408" s="101">
        <v>1.77</v>
      </c>
      <c r="X408" s="102">
        <v>1.83</v>
      </c>
      <c r="Z408" s="662"/>
      <c r="AA408" s="667"/>
      <c r="AB408" s="90" t="str">
        <f>+AB406</f>
        <v>48-XL</v>
      </c>
      <c r="AC408" s="100">
        <v>1.42</v>
      </c>
      <c r="AD408" s="101">
        <v>1.47</v>
      </c>
      <c r="AE408" s="101">
        <v>1.53</v>
      </c>
      <c r="AF408" s="101">
        <v>1.59</v>
      </c>
      <c r="AG408" s="101">
        <v>1.65</v>
      </c>
      <c r="AH408" s="101">
        <v>1.71</v>
      </c>
      <c r="AI408" s="101">
        <v>1.77</v>
      </c>
      <c r="AJ408" s="102">
        <v>1.83</v>
      </c>
      <c r="AL408" s="662"/>
      <c r="AM408" s="667"/>
      <c r="AN408" s="90" t="str">
        <f>+AN406</f>
        <v>48-XL</v>
      </c>
      <c r="AO408" s="100">
        <v>1.42</v>
      </c>
      <c r="AP408" s="101">
        <v>1.47</v>
      </c>
      <c r="AQ408" s="101">
        <v>1.53</v>
      </c>
      <c r="AR408" s="101">
        <v>1.59</v>
      </c>
      <c r="AS408" s="101">
        <v>1.65</v>
      </c>
      <c r="AT408" s="101">
        <v>1.71</v>
      </c>
      <c r="AU408" s="101">
        <v>1.77</v>
      </c>
      <c r="AV408" s="102">
        <v>1.83</v>
      </c>
    </row>
    <row r="409" spans="1:48">
      <c r="A409">
        <v>409</v>
      </c>
      <c r="B409" s="662"/>
      <c r="C409" s="664">
        <f>+C407+10</f>
        <v>120</v>
      </c>
      <c r="D409" s="78" t="s">
        <v>133</v>
      </c>
      <c r="E409" s="97">
        <v>1.2</v>
      </c>
      <c r="F409" s="98">
        <v>1.25</v>
      </c>
      <c r="G409" s="98">
        <v>1.3</v>
      </c>
      <c r="H409" s="98">
        <v>1.36</v>
      </c>
      <c r="I409" s="98">
        <v>1.41</v>
      </c>
      <c r="J409" s="98">
        <v>1.47</v>
      </c>
      <c r="K409" s="98">
        <v>1.52</v>
      </c>
      <c r="L409" s="99">
        <v>1.58</v>
      </c>
      <c r="N409" s="662"/>
      <c r="O409" s="664">
        <f>+O407+10</f>
        <v>120</v>
      </c>
      <c r="P409" s="78" t="s">
        <v>133</v>
      </c>
      <c r="Q409" s="97">
        <v>1.2</v>
      </c>
      <c r="R409" s="98">
        <v>1.25</v>
      </c>
      <c r="S409" s="98">
        <v>1.3</v>
      </c>
      <c r="T409" s="98">
        <v>1.36</v>
      </c>
      <c r="U409" s="98">
        <v>1.41</v>
      </c>
      <c r="V409" s="98">
        <v>1.47</v>
      </c>
      <c r="W409" s="98">
        <v>1.52</v>
      </c>
      <c r="X409" s="99">
        <v>1.58</v>
      </c>
      <c r="Z409" s="662"/>
      <c r="AA409" s="664">
        <f>+AA407+10</f>
        <v>120</v>
      </c>
      <c r="AB409" s="78" t="s">
        <v>133</v>
      </c>
      <c r="AC409" s="97">
        <v>1.2</v>
      </c>
      <c r="AD409" s="98">
        <v>1.25</v>
      </c>
      <c r="AE409" s="98">
        <v>1.3</v>
      </c>
      <c r="AF409" s="98">
        <v>1.36</v>
      </c>
      <c r="AG409" s="98">
        <v>1.41</v>
      </c>
      <c r="AH409" s="98">
        <v>1.47</v>
      </c>
      <c r="AI409" s="98">
        <v>1.52</v>
      </c>
      <c r="AJ409" s="99">
        <v>1.58</v>
      </c>
      <c r="AL409" s="662"/>
      <c r="AM409" s="664">
        <f>+AM407+10</f>
        <v>120</v>
      </c>
      <c r="AN409" s="78" t="s">
        <v>133</v>
      </c>
      <c r="AO409" s="97">
        <v>1.2</v>
      </c>
      <c r="AP409" s="98">
        <v>1.25</v>
      </c>
      <c r="AQ409" s="98">
        <v>1.3</v>
      </c>
      <c r="AR409" s="98">
        <v>1.36</v>
      </c>
      <c r="AS409" s="98">
        <v>1.41</v>
      </c>
      <c r="AT409" s="98">
        <v>1.47</v>
      </c>
      <c r="AU409" s="98">
        <v>1.52</v>
      </c>
      <c r="AV409" s="99">
        <v>1.58</v>
      </c>
    </row>
    <row r="410" spans="1:48" ht="15" thickBot="1">
      <c r="A410">
        <v>410</v>
      </c>
      <c r="B410" s="662"/>
      <c r="C410" s="665"/>
      <c r="D410" s="82" t="s">
        <v>136</v>
      </c>
      <c r="E410" s="97">
        <v>1.2</v>
      </c>
      <c r="F410" s="98">
        <v>1.27</v>
      </c>
      <c r="G410" s="98">
        <v>1.35</v>
      </c>
      <c r="H410" s="98">
        <v>1.42</v>
      </c>
      <c r="I410" s="98">
        <v>1.5</v>
      </c>
      <c r="J410" s="98">
        <v>1.57</v>
      </c>
      <c r="K410" s="98">
        <v>1.65</v>
      </c>
      <c r="L410" s="99">
        <v>1.73</v>
      </c>
      <c r="N410" s="662"/>
      <c r="O410" s="665"/>
      <c r="P410" s="82" t="s">
        <v>136</v>
      </c>
      <c r="Q410" s="97">
        <v>1.2</v>
      </c>
      <c r="R410" s="98">
        <v>1.27</v>
      </c>
      <c r="S410" s="98">
        <v>1.35</v>
      </c>
      <c r="T410" s="98">
        <v>1.42</v>
      </c>
      <c r="U410" s="98">
        <v>1.5</v>
      </c>
      <c r="V410" s="98">
        <v>1.57</v>
      </c>
      <c r="W410" s="98">
        <v>1.65</v>
      </c>
      <c r="X410" s="99">
        <v>1.73</v>
      </c>
      <c r="Z410" s="662"/>
      <c r="AA410" s="665"/>
      <c r="AB410" s="82" t="s">
        <v>136</v>
      </c>
      <c r="AC410" s="97">
        <v>1.2</v>
      </c>
      <c r="AD410" s="98">
        <v>1.27</v>
      </c>
      <c r="AE410" s="98">
        <v>1.35</v>
      </c>
      <c r="AF410" s="98">
        <v>1.42</v>
      </c>
      <c r="AG410" s="98">
        <v>1.5</v>
      </c>
      <c r="AH410" s="98">
        <v>1.57</v>
      </c>
      <c r="AI410" s="98">
        <v>1.65</v>
      </c>
      <c r="AJ410" s="99">
        <v>1.73</v>
      </c>
      <c r="AL410" s="662"/>
      <c r="AM410" s="665"/>
      <c r="AN410" s="82" t="s">
        <v>136</v>
      </c>
      <c r="AO410" s="97">
        <v>1.2</v>
      </c>
      <c r="AP410" s="98">
        <v>1.27</v>
      </c>
      <c r="AQ410" s="98">
        <v>1.35</v>
      </c>
      <c r="AR410" s="98">
        <v>1.42</v>
      </c>
      <c r="AS410" s="98">
        <v>1.5</v>
      </c>
      <c r="AT410" s="98">
        <v>1.57</v>
      </c>
      <c r="AU410" s="98">
        <v>1.65</v>
      </c>
      <c r="AV410" s="99">
        <v>1.73</v>
      </c>
    </row>
    <row r="411" spans="1:48">
      <c r="A411">
        <v>411</v>
      </c>
      <c r="B411" s="662"/>
      <c r="C411" s="666">
        <f>+C409+10</f>
        <v>130</v>
      </c>
      <c r="D411" s="86" t="str">
        <f>+D409</f>
        <v>48-X</v>
      </c>
      <c r="E411" s="100">
        <v>1.02</v>
      </c>
      <c r="F411" s="101">
        <v>1.08</v>
      </c>
      <c r="G411" s="101">
        <v>1.1499999999999999</v>
      </c>
      <c r="H411" s="101">
        <v>1.22</v>
      </c>
      <c r="I411" s="101">
        <v>1.29</v>
      </c>
      <c r="J411" s="101">
        <v>1.36</v>
      </c>
      <c r="K411" s="101">
        <v>1.43</v>
      </c>
      <c r="L411" s="102">
        <v>1.5</v>
      </c>
      <c r="N411" s="662"/>
      <c r="O411" s="666">
        <f>+O409+10</f>
        <v>130</v>
      </c>
      <c r="P411" s="86" t="str">
        <f>+P409</f>
        <v>48-X</v>
      </c>
      <c r="Q411" s="100">
        <v>1.02</v>
      </c>
      <c r="R411" s="101">
        <v>1.08</v>
      </c>
      <c r="S411" s="101">
        <v>1.1499999999999999</v>
      </c>
      <c r="T411" s="101">
        <v>1.22</v>
      </c>
      <c r="U411" s="101">
        <v>1.29</v>
      </c>
      <c r="V411" s="101">
        <v>1.36</v>
      </c>
      <c r="W411" s="101">
        <v>1.43</v>
      </c>
      <c r="X411" s="102">
        <v>1.5</v>
      </c>
      <c r="Z411" s="662"/>
      <c r="AA411" s="666">
        <f>+AA409+10</f>
        <v>130</v>
      </c>
      <c r="AB411" s="86" t="str">
        <f>+AB409</f>
        <v>48-X</v>
      </c>
      <c r="AC411" s="100">
        <v>1.02</v>
      </c>
      <c r="AD411" s="101">
        <v>1.08</v>
      </c>
      <c r="AE411" s="101">
        <v>1.1499999999999999</v>
      </c>
      <c r="AF411" s="101">
        <v>1.22</v>
      </c>
      <c r="AG411" s="101">
        <v>1.29</v>
      </c>
      <c r="AH411" s="101">
        <v>1.36</v>
      </c>
      <c r="AI411" s="101">
        <v>1.43</v>
      </c>
      <c r="AJ411" s="102">
        <v>1.5</v>
      </c>
      <c r="AL411" s="662"/>
      <c r="AM411" s="666">
        <f>+AM409+10</f>
        <v>130</v>
      </c>
      <c r="AN411" s="86" t="str">
        <f>+AN409</f>
        <v>48-X</v>
      </c>
      <c r="AO411" s="100">
        <v>1.02</v>
      </c>
      <c r="AP411" s="101">
        <v>1.08</v>
      </c>
      <c r="AQ411" s="101">
        <v>1.1499999999999999</v>
      </c>
      <c r="AR411" s="101">
        <v>1.22</v>
      </c>
      <c r="AS411" s="101">
        <v>1.29</v>
      </c>
      <c r="AT411" s="101">
        <v>1.36</v>
      </c>
      <c r="AU411" s="101">
        <v>1.43</v>
      </c>
      <c r="AV411" s="102">
        <v>1.5</v>
      </c>
    </row>
    <row r="412" spans="1:48" ht="15" thickBot="1">
      <c r="A412">
        <v>412</v>
      </c>
      <c r="B412" s="662"/>
      <c r="C412" s="667"/>
      <c r="D412" s="90" t="str">
        <f>+D410</f>
        <v>48-XL</v>
      </c>
      <c r="E412" s="100">
        <v>1.02</v>
      </c>
      <c r="F412" s="101">
        <v>1.0900000000000001</v>
      </c>
      <c r="G412" s="101">
        <v>1.17</v>
      </c>
      <c r="H412" s="101">
        <v>1.24</v>
      </c>
      <c r="I412" s="101">
        <v>1.32</v>
      </c>
      <c r="J412" s="101">
        <v>1.39</v>
      </c>
      <c r="K412" s="101">
        <v>1.47</v>
      </c>
      <c r="L412" s="102">
        <v>1.55</v>
      </c>
      <c r="N412" s="662"/>
      <c r="O412" s="667"/>
      <c r="P412" s="90" t="str">
        <f>+P410</f>
        <v>48-XL</v>
      </c>
      <c r="Q412" s="100">
        <v>1.02</v>
      </c>
      <c r="R412" s="101">
        <v>1.0900000000000001</v>
      </c>
      <c r="S412" s="101">
        <v>1.17</v>
      </c>
      <c r="T412" s="101">
        <v>1.24</v>
      </c>
      <c r="U412" s="101">
        <v>1.32</v>
      </c>
      <c r="V412" s="101">
        <v>1.39</v>
      </c>
      <c r="W412" s="101">
        <v>1.47</v>
      </c>
      <c r="X412" s="102">
        <v>1.55</v>
      </c>
      <c r="Z412" s="662"/>
      <c r="AA412" s="667"/>
      <c r="AB412" s="90" t="str">
        <f>+AB410</f>
        <v>48-XL</v>
      </c>
      <c r="AC412" s="100">
        <v>1.02</v>
      </c>
      <c r="AD412" s="101">
        <v>1.0900000000000001</v>
      </c>
      <c r="AE412" s="101">
        <v>1.17</v>
      </c>
      <c r="AF412" s="101">
        <v>1.24</v>
      </c>
      <c r="AG412" s="101">
        <v>1.32</v>
      </c>
      <c r="AH412" s="101">
        <v>1.39</v>
      </c>
      <c r="AI412" s="101">
        <v>1.47</v>
      </c>
      <c r="AJ412" s="102">
        <v>1.55</v>
      </c>
      <c r="AL412" s="662"/>
      <c r="AM412" s="667"/>
      <c r="AN412" s="90" t="str">
        <f>+AN410</f>
        <v>48-XL</v>
      </c>
      <c r="AO412" s="100">
        <v>1.02</v>
      </c>
      <c r="AP412" s="101">
        <v>1.0900000000000001</v>
      </c>
      <c r="AQ412" s="101">
        <v>1.17</v>
      </c>
      <c r="AR412" s="101">
        <v>1.24</v>
      </c>
      <c r="AS412" s="101">
        <v>1.32</v>
      </c>
      <c r="AT412" s="101">
        <v>1.39</v>
      </c>
      <c r="AU412" s="101">
        <v>1.47</v>
      </c>
      <c r="AV412" s="102">
        <v>1.55</v>
      </c>
    </row>
    <row r="413" spans="1:48">
      <c r="A413">
        <v>413</v>
      </c>
      <c r="B413" s="662"/>
      <c r="C413" s="664">
        <f>+C411+10</f>
        <v>140</v>
      </c>
      <c r="D413" s="78" t="s">
        <v>133</v>
      </c>
      <c r="E413" s="97">
        <v>0.89</v>
      </c>
      <c r="F413" s="98">
        <v>0.95</v>
      </c>
      <c r="G413" s="98">
        <v>1.02</v>
      </c>
      <c r="H413" s="98">
        <v>1.08</v>
      </c>
      <c r="I413" s="98">
        <v>1.1499999999999999</v>
      </c>
      <c r="J413" s="98">
        <v>1.21</v>
      </c>
      <c r="K413" s="98">
        <v>1.28</v>
      </c>
      <c r="L413" s="99">
        <v>1.35</v>
      </c>
      <c r="N413" s="662"/>
      <c r="O413" s="664">
        <f>+O411+10</f>
        <v>140</v>
      </c>
      <c r="P413" s="78" t="s">
        <v>133</v>
      </c>
      <c r="Q413" s="97">
        <v>0.89</v>
      </c>
      <c r="R413" s="98">
        <v>0.95</v>
      </c>
      <c r="S413" s="98">
        <v>1.02</v>
      </c>
      <c r="T413" s="98">
        <v>1.08</v>
      </c>
      <c r="U413" s="98">
        <v>1.1499999999999999</v>
      </c>
      <c r="V413" s="98">
        <v>1.21</v>
      </c>
      <c r="W413" s="98">
        <v>1.28</v>
      </c>
      <c r="X413" s="99">
        <v>1.35</v>
      </c>
      <c r="Z413" s="662"/>
      <c r="AA413" s="664">
        <f>+AA411+10</f>
        <v>140</v>
      </c>
      <c r="AB413" s="78" t="s">
        <v>133</v>
      </c>
      <c r="AC413" s="97">
        <v>0.89</v>
      </c>
      <c r="AD413" s="98">
        <v>0.95</v>
      </c>
      <c r="AE413" s="98">
        <v>1.02</v>
      </c>
      <c r="AF413" s="98">
        <v>1.08</v>
      </c>
      <c r="AG413" s="98">
        <v>1.1499999999999999</v>
      </c>
      <c r="AH413" s="98">
        <v>1.21</v>
      </c>
      <c r="AI413" s="98">
        <v>1.28</v>
      </c>
      <c r="AJ413" s="99">
        <v>1.35</v>
      </c>
      <c r="AL413" s="662"/>
      <c r="AM413" s="664">
        <f>+AM411+10</f>
        <v>140</v>
      </c>
      <c r="AN413" s="78" t="s">
        <v>133</v>
      </c>
      <c r="AO413" s="97">
        <v>0.89</v>
      </c>
      <c r="AP413" s="98">
        <v>0.95</v>
      </c>
      <c r="AQ413" s="98">
        <v>1.02</v>
      </c>
      <c r="AR413" s="98">
        <v>1.08</v>
      </c>
      <c r="AS413" s="98">
        <v>1.1499999999999999</v>
      </c>
      <c r="AT413" s="98">
        <v>1.21</v>
      </c>
      <c r="AU413" s="98">
        <v>1.28</v>
      </c>
      <c r="AV413" s="99">
        <v>1.35</v>
      </c>
    </row>
    <row r="414" spans="1:48" ht="15" thickBot="1">
      <c r="A414">
        <v>414</v>
      </c>
      <c r="B414" s="662"/>
      <c r="C414" s="665"/>
      <c r="D414" s="82" t="s">
        <v>136</v>
      </c>
      <c r="E414" s="97">
        <v>0.89</v>
      </c>
      <c r="F414" s="98">
        <v>0.95</v>
      </c>
      <c r="G414" s="98">
        <v>1.02</v>
      </c>
      <c r="H414" s="98">
        <v>1.08</v>
      </c>
      <c r="I414" s="98">
        <v>1.1499999999999999</v>
      </c>
      <c r="J414" s="98">
        <v>1.21</v>
      </c>
      <c r="K414" s="98">
        <v>1.28</v>
      </c>
      <c r="L414" s="99">
        <v>1.35</v>
      </c>
      <c r="N414" s="662"/>
      <c r="O414" s="665"/>
      <c r="P414" s="82" t="s">
        <v>136</v>
      </c>
      <c r="Q414" s="97">
        <v>0.89</v>
      </c>
      <c r="R414" s="98">
        <v>0.95</v>
      </c>
      <c r="S414" s="98">
        <v>1.02</v>
      </c>
      <c r="T414" s="98">
        <v>1.08</v>
      </c>
      <c r="U414" s="98">
        <v>1.1499999999999999</v>
      </c>
      <c r="V414" s="98">
        <v>1.21</v>
      </c>
      <c r="W414" s="98">
        <v>1.28</v>
      </c>
      <c r="X414" s="99">
        <v>1.35</v>
      </c>
      <c r="Z414" s="662"/>
      <c r="AA414" s="665"/>
      <c r="AB414" s="82" t="s">
        <v>136</v>
      </c>
      <c r="AC414" s="97">
        <v>0.89</v>
      </c>
      <c r="AD414" s="98">
        <v>0.95</v>
      </c>
      <c r="AE414" s="98">
        <v>1.02</v>
      </c>
      <c r="AF414" s="98">
        <v>1.08</v>
      </c>
      <c r="AG414" s="98">
        <v>1.1499999999999999</v>
      </c>
      <c r="AH414" s="98">
        <v>1.21</v>
      </c>
      <c r="AI414" s="98">
        <v>1.28</v>
      </c>
      <c r="AJ414" s="99">
        <v>1.35</v>
      </c>
      <c r="AL414" s="662"/>
      <c r="AM414" s="665"/>
      <c r="AN414" s="82" t="s">
        <v>136</v>
      </c>
      <c r="AO414" s="97">
        <v>0.89</v>
      </c>
      <c r="AP414" s="98">
        <v>0.95</v>
      </c>
      <c r="AQ414" s="98">
        <v>1.02</v>
      </c>
      <c r="AR414" s="98">
        <v>1.08</v>
      </c>
      <c r="AS414" s="98">
        <v>1.1499999999999999</v>
      </c>
      <c r="AT414" s="98">
        <v>1.21</v>
      </c>
      <c r="AU414" s="98">
        <v>1.28</v>
      </c>
      <c r="AV414" s="99">
        <v>1.35</v>
      </c>
    </row>
    <row r="415" spans="1:48">
      <c r="A415">
        <v>415</v>
      </c>
      <c r="B415" s="662"/>
      <c r="C415" s="666">
        <f>+C413+10</f>
        <v>150</v>
      </c>
      <c r="D415" s="86" t="str">
        <f>+D413</f>
        <v>48-X</v>
      </c>
      <c r="E415" s="194"/>
      <c r="F415" s="101">
        <v>0.82</v>
      </c>
      <c r="G415" s="101">
        <v>0.88</v>
      </c>
      <c r="H415" s="101">
        <v>0.94</v>
      </c>
      <c r="I415" s="101">
        <v>1</v>
      </c>
      <c r="J415" s="101">
        <v>1.06</v>
      </c>
      <c r="K415" s="101">
        <v>1.1200000000000001</v>
      </c>
      <c r="L415" s="102">
        <v>1.18</v>
      </c>
      <c r="N415" s="662"/>
      <c r="O415" s="666">
        <f>+O413+10</f>
        <v>150</v>
      </c>
      <c r="P415" s="86" t="str">
        <f>+P413</f>
        <v>48-X</v>
      </c>
      <c r="Q415" s="194"/>
      <c r="R415" s="101">
        <v>0.82</v>
      </c>
      <c r="S415" s="101">
        <v>0.88</v>
      </c>
      <c r="T415" s="101">
        <v>0.94</v>
      </c>
      <c r="U415" s="101">
        <v>1</v>
      </c>
      <c r="V415" s="101">
        <v>1.06</v>
      </c>
      <c r="W415" s="101">
        <v>1.1200000000000001</v>
      </c>
      <c r="X415" s="102">
        <v>1.18</v>
      </c>
      <c r="Z415" s="662"/>
      <c r="AA415" s="666">
        <f>+AA413+10</f>
        <v>150</v>
      </c>
      <c r="AB415" s="86" t="str">
        <f>+AB413</f>
        <v>48-X</v>
      </c>
      <c r="AC415" s="194"/>
      <c r="AD415" s="101">
        <v>0.82</v>
      </c>
      <c r="AE415" s="101">
        <v>0.88</v>
      </c>
      <c r="AF415" s="101">
        <v>0.94</v>
      </c>
      <c r="AG415" s="101">
        <v>1</v>
      </c>
      <c r="AH415" s="101">
        <v>1.06</v>
      </c>
      <c r="AI415" s="101">
        <v>1.1200000000000001</v>
      </c>
      <c r="AJ415" s="102">
        <v>1.18</v>
      </c>
      <c r="AL415" s="662"/>
      <c r="AM415" s="666">
        <f>+AM413+10</f>
        <v>150</v>
      </c>
      <c r="AN415" s="86" t="str">
        <f>+AN413</f>
        <v>48-X</v>
      </c>
      <c r="AO415" s="194"/>
      <c r="AP415" s="101">
        <v>0.82</v>
      </c>
      <c r="AQ415" s="101">
        <v>0.88</v>
      </c>
      <c r="AR415" s="101">
        <v>0.94</v>
      </c>
      <c r="AS415" s="101">
        <v>1</v>
      </c>
      <c r="AT415" s="101">
        <v>1.06</v>
      </c>
      <c r="AU415" s="101">
        <v>1.1200000000000001</v>
      </c>
      <c r="AV415" s="102">
        <v>1.18</v>
      </c>
    </row>
    <row r="416" spans="1:48" ht="15" thickBot="1">
      <c r="A416">
        <v>416</v>
      </c>
      <c r="B416" s="662"/>
      <c r="C416" s="667"/>
      <c r="D416" s="90" t="str">
        <f>+D414</f>
        <v>48-XL</v>
      </c>
      <c r="E416" s="194"/>
      <c r="F416" s="101">
        <v>0.82</v>
      </c>
      <c r="G416" s="101">
        <v>0.88</v>
      </c>
      <c r="H416" s="101">
        <v>0.94</v>
      </c>
      <c r="I416" s="101">
        <v>1</v>
      </c>
      <c r="J416" s="101">
        <v>1.06</v>
      </c>
      <c r="K416" s="101">
        <v>1.1200000000000001</v>
      </c>
      <c r="L416" s="102">
        <v>1.18</v>
      </c>
      <c r="N416" s="662"/>
      <c r="O416" s="667"/>
      <c r="P416" s="90" t="str">
        <f>+P414</f>
        <v>48-XL</v>
      </c>
      <c r="Q416" s="194"/>
      <c r="R416" s="101">
        <v>0.82</v>
      </c>
      <c r="S416" s="101">
        <v>0.88</v>
      </c>
      <c r="T416" s="101">
        <v>0.94</v>
      </c>
      <c r="U416" s="101">
        <v>1</v>
      </c>
      <c r="V416" s="101">
        <v>1.06</v>
      </c>
      <c r="W416" s="101">
        <v>1.1200000000000001</v>
      </c>
      <c r="X416" s="102">
        <v>1.18</v>
      </c>
      <c r="Z416" s="662"/>
      <c r="AA416" s="667"/>
      <c r="AB416" s="90" t="str">
        <f>+AB414</f>
        <v>48-XL</v>
      </c>
      <c r="AC416" s="194"/>
      <c r="AD416" s="101">
        <v>0.82</v>
      </c>
      <c r="AE416" s="101">
        <v>0.88</v>
      </c>
      <c r="AF416" s="101">
        <v>0.94</v>
      </c>
      <c r="AG416" s="101">
        <v>1</v>
      </c>
      <c r="AH416" s="101">
        <v>1.06</v>
      </c>
      <c r="AI416" s="101">
        <v>1.1200000000000001</v>
      </c>
      <c r="AJ416" s="102">
        <v>1.18</v>
      </c>
      <c r="AL416" s="662"/>
      <c r="AM416" s="667"/>
      <c r="AN416" s="90" t="str">
        <f>+AN414</f>
        <v>48-XL</v>
      </c>
      <c r="AO416" s="194"/>
      <c r="AP416" s="101">
        <v>0.82</v>
      </c>
      <c r="AQ416" s="101">
        <v>0.88</v>
      </c>
      <c r="AR416" s="101">
        <v>0.94</v>
      </c>
      <c r="AS416" s="101">
        <v>1</v>
      </c>
      <c r="AT416" s="101">
        <v>1.06</v>
      </c>
      <c r="AU416" s="101">
        <v>1.1200000000000001</v>
      </c>
      <c r="AV416" s="102">
        <v>1.18</v>
      </c>
    </row>
    <row r="417" spans="1:48">
      <c r="A417">
        <v>417</v>
      </c>
      <c r="B417" s="662"/>
      <c r="C417" s="664">
        <f>+C415+10</f>
        <v>160</v>
      </c>
      <c r="D417" s="78" t="s">
        <v>133</v>
      </c>
      <c r="E417" s="194"/>
      <c r="F417" s="193"/>
      <c r="G417" s="193"/>
      <c r="H417" s="98">
        <v>0.83</v>
      </c>
      <c r="I417" s="98">
        <v>0.88</v>
      </c>
      <c r="J417" s="98">
        <v>0.93</v>
      </c>
      <c r="K417" s="98">
        <v>0.98</v>
      </c>
      <c r="L417" s="99">
        <v>1.03</v>
      </c>
      <c r="N417" s="662"/>
      <c r="O417" s="664">
        <f>+O415+10</f>
        <v>160</v>
      </c>
      <c r="P417" s="78" t="s">
        <v>133</v>
      </c>
      <c r="Q417" s="194"/>
      <c r="R417" s="193"/>
      <c r="S417" s="193"/>
      <c r="T417" s="98">
        <v>0.83</v>
      </c>
      <c r="U417" s="98">
        <v>0.88</v>
      </c>
      <c r="V417" s="98">
        <v>0.93</v>
      </c>
      <c r="W417" s="98">
        <v>0.98</v>
      </c>
      <c r="X417" s="99">
        <v>1.03</v>
      </c>
      <c r="Z417" s="662"/>
      <c r="AA417" s="664">
        <f>+AA415+10</f>
        <v>160</v>
      </c>
      <c r="AB417" s="78" t="s">
        <v>133</v>
      </c>
      <c r="AC417" s="194"/>
      <c r="AD417" s="193"/>
      <c r="AE417" s="193"/>
      <c r="AF417" s="98">
        <v>0.83</v>
      </c>
      <c r="AG417" s="98">
        <v>0.88</v>
      </c>
      <c r="AH417" s="98">
        <v>0.93</v>
      </c>
      <c r="AI417" s="98">
        <v>0.98</v>
      </c>
      <c r="AJ417" s="99">
        <v>1.03</v>
      </c>
      <c r="AL417" s="662"/>
      <c r="AM417" s="664">
        <f>+AM415+10</f>
        <v>160</v>
      </c>
      <c r="AN417" s="78" t="s">
        <v>133</v>
      </c>
      <c r="AO417" s="194"/>
      <c r="AP417" s="193"/>
      <c r="AQ417" s="193"/>
      <c r="AR417" s="98">
        <v>0.83</v>
      </c>
      <c r="AS417" s="98">
        <v>0.88</v>
      </c>
      <c r="AT417" s="98">
        <v>0.93</v>
      </c>
      <c r="AU417" s="98">
        <v>0.98</v>
      </c>
      <c r="AV417" s="99">
        <v>1.03</v>
      </c>
    </row>
    <row r="418" spans="1:48" ht="15" thickBot="1">
      <c r="A418">
        <v>418</v>
      </c>
      <c r="B418" s="662"/>
      <c r="C418" s="665"/>
      <c r="D418" s="82" t="s">
        <v>136</v>
      </c>
      <c r="E418" s="194"/>
      <c r="F418" s="193"/>
      <c r="G418" s="193"/>
      <c r="H418" s="98">
        <v>0.83</v>
      </c>
      <c r="I418" s="98">
        <v>0.88</v>
      </c>
      <c r="J418" s="98">
        <v>0.93</v>
      </c>
      <c r="K418" s="98">
        <v>0.98</v>
      </c>
      <c r="L418" s="99">
        <v>1.03</v>
      </c>
      <c r="N418" s="662"/>
      <c r="O418" s="665"/>
      <c r="P418" s="82" t="s">
        <v>136</v>
      </c>
      <c r="Q418" s="194"/>
      <c r="R418" s="193"/>
      <c r="S418" s="193"/>
      <c r="T418" s="98">
        <v>0.83</v>
      </c>
      <c r="U418" s="98">
        <v>0.88</v>
      </c>
      <c r="V418" s="98">
        <v>0.93</v>
      </c>
      <c r="W418" s="98">
        <v>0.98</v>
      </c>
      <c r="X418" s="99">
        <v>1.03</v>
      </c>
      <c r="Z418" s="662"/>
      <c r="AA418" s="665"/>
      <c r="AB418" s="82" t="s">
        <v>136</v>
      </c>
      <c r="AC418" s="194"/>
      <c r="AD418" s="193"/>
      <c r="AE418" s="193"/>
      <c r="AF418" s="98">
        <v>0.83</v>
      </c>
      <c r="AG418" s="98">
        <v>0.88</v>
      </c>
      <c r="AH418" s="98">
        <v>0.93</v>
      </c>
      <c r="AI418" s="98">
        <v>0.98</v>
      </c>
      <c r="AJ418" s="99">
        <v>1.03</v>
      </c>
      <c r="AL418" s="662"/>
      <c r="AM418" s="665"/>
      <c r="AN418" s="82" t="s">
        <v>136</v>
      </c>
      <c r="AO418" s="194"/>
      <c r="AP418" s="193"/>
      <c r="AQ418" s="193"/>
      <c r="AR418" s="98">
        <v>0.83</v>
      </c>
      <c r="AS418" s="98">
        <v>0.88</v>
      </c>
      <c r="AT418" s="98">
        <v>0.93</v>
      </c>
      <c r="AU418" s="98">
        <v>0.98</v>
      </c>
      <c r="AV418" s="99">
        <v>1.03</v>
      </c>
    </row>
    <row r="419" spans="1:48">
      <c r="A419">
        <v>419</v>
      </c>
      <c r="B419" s="662"/>
      <c r="C419" s="666">
        <f>+C417+10</f>
        <v>170</v>
      </c>
      <c r="D419" s="86" t="str">
        <f>+D417</f>
        <v>48-X</v>
      </c>
      <c r="E419" s="194"/>
      <c r="F419" s="193"/>
      <c r="G419" s="193"/>
      <c r="H419" s="193"/>
      <c r="I419" s="193"/>
      <c r="J419" s="101">
        <v>0.82</v>
      </c>
      <c r="K419" s="101">
        <v>0.87</v>
      </c>
      <c r="L419" s="102">
        <v>0.92</v>
      </c>
      <c r="N419" s="662"/>
      <c r="O419" s="666">
        <f>+O417+10</f>
        <v>170</v>
      </c>
      <c r="P419" s="86" t="str">
        <f>+P417</f>
        <v>48-X</v>
      </c>
      <c r="Q419" s="194"/>
      <c r="R419" s="193"/>
      <c r="S419" s="193"/>
      <c r="T419" s="193"/>
      <c r="U419" s="193"/>
      <c r="V419" s="101">
        <v>0.82</v>
      </c>
      <c r="W419" s="101">
        <v>0.87</v>
      </c>
      <c r="X419" s="102">
        <v>0.92</v>
      </c>
      <c r="Z419" s="662"/>
      <c r="AA419" s="666">
        <f>+AA417+10</f>
        <v>170</v>
      </c>
      <c r="AB419" s="86" t="str">
        <f>+AB417</f>
        <v>48-X</v>
      </c>
      <c r="AC419" s="194"/>
      <c r="AD419" s="193"/>
      <c r="AE419" s="193"/>
      <c r="AF419" s="193"/>
      <c r="AG419" s="193"/>
      <c r="AH419" s="101">
        <v>0.82</v>
      </c>
      <c r="AI419" s="101">
        <v>0.87</v>
      </c>
      <c r="AJ419" s="102">
        <v>0.92</v>
      </c>
      <c r="AL419" s="662"/>
      <c r="AM419" s="666">
        <f>+AM417+10</f>
        <v>170</v>
      </c>
      <c r="AN419" s="86" t="str">
        <f>+AN417</f>
        <v>48-X</v>
      </c>
      <c r="AO419" s="194"/>
      <c r="AP419" s="193"/>
      <c r="AQ419" s="193"/>
      <c r="AR419" s="193"/>
      <c r="AS419" s="193"/>
      <c r="AT419" s="101">
        <v>0.82</v>
      </c>
      <c r="AU419" s="101">
        <v>0.87</v>
      </c>
      <c r="AV419" s="102">
        <v>0.92</v>
      </c>
    </row>
    <row r="420" spans="1:48" ht="15" thickBot="1">
      <c r="A420">
        <v>420</v>
      </c>
      <c r="B420" s="662"/>
      <c r="C420" s="667"/>
      <c r="D420" s="90" t="str">
        <f>+D418</f>
        <v>48-XL</v>
      </c>
      <c r="E420" s="194"/>
      <c r="F420" s="193"/>
      <c r="G420" s="193"/>
      <c r="H420" s="193"/>
      <c r="I420" s="193"/>
      <c r="J420" s="101">
        <v>0.82</v>
      </c>
      <c r="K420" s="101">
        <v>0.87</v>
      </c>
      <c r="L420" s="102">
        <v>0.92</v>
      </c>
      <c r="N420" s="662"/>
      <c r="O420" s="667"/>
      <c r="P420" s="90" t="str">
        <f>+P418</f>
        <v>48-XL</v>
      </c>
      <c r="Q420" s="194"/>
      <c r="R420" s="193"/>
      <c r="S420" s="193"/>
      <c r="T420" s="193"/>
      <c r="U420" s="193"/>
      <c r="V420" s="101">
        <v>0.82</v>
      </c>
      <c r="W420" s="101">
        <v>0.87</v>
      </c>
      <c r="X420" s="102">
        <v>0.92</v>
      </c>
      <c r="Z420" s="662"/>
      <c r="AA420" s="667"/>
      <c r="AB420" s="90" t="str">
        <f>+AB418</f>
        <v>48-XL</v>
      </c>
      <c r="AC420" s="194"/>
      <c r="AD420" s="193"/>
      <c r="AE420" s="193"/>
      <c r="AF420" s="193"/>
      <c r="AG420" s="193"/>
      <c r="AH420" s="101">
        <v>0.82</v>
      </c>
      <c r="AI420" s="101">
        <v>0.87</v>
      </c>
      <c r="AJ420" s="102">
        <v>0.92</v>
      </c>
      <c r="AL420" s="662"/>
      <c r="AM420" s="667"/>
      <c r="AN420" s="90" t="str">
        <f>+AN418</f>
        <v>48-XL</v>
      </c>
      <c r="AO420" s="194"/>
      <c r="AP420" s="193"/>
      <c r="AQ420" s="193"/>
      <c r="AR420" s="193"/>
      <c r="AS420" s="193"/>
      <c r="AT420" s="101">
        <v>0.82</v>
      </c>
      <c r="AU420" s="101">
        <v>0.87</v>
      </c>
      <c r="AV420" s="102">
        <v>0.92</v>
      </c>
    </row>
    <row r="421" spans="1:48">
      <c r="A421">
        <v>421</v>
      </c>
      <c r="B421" s="662"/>
      <c r="C421" s="664">
        <f>+C419+10</f>
        <v>180</v>
      </c>
      <c r="D421" s="78" t="s">
        <v>133</v>
      </c>
      <c r="E421" s="194"/>
      <c r="F421" s="193"/>
      <c r="G421" s="193"/>
      <c r="H421" s="193"/>
      <c r="I421" s="193"/>
      <c r="J421" s="193"/>
      <c r="K421" s="193"/>
      <c r="L421" s="99">
        <v>0.82</v>
      </c>
      <c r="N421" s="662"/>
      <c r="O421" s="664">
        <f>+O419+10</f>
        <v>180</v>
      </c>
      <c r="P421" s="78" t="s">
        <v>133</v>
      </c>
      <c r="Q421" s="194"/>
      <c r="R421" s="193"/>
      <c r="S421" s="193"/>
      <c r="T421" s="193"/>
      <c r="U421" s="193"/>
      <c r="V421" s="193"/>
      <c r="W421" s="193"/>
      <c r="X421" s="99">
        <v>0.82</v>
      </c>
      <c r="Z421" s="662"/>
      <c r="AA421" s="664">
        <f>+AA419+10</f>
        <v>180</v>
      </c>
      <c r="AB421" s="78" t="s">
        <v>133</v>
      </c>
      <c r="AC421" s="194"/>
      <c r="AD421" s="193"/>
      <c r="AE421" s="193"/>
      <c r="AF421" s="193"/>
      <c r="AG421" s="193"/>
      <c r="AH421" s="193"/>
      <c r="AI421" s="193"/>
      <c r="AJ421" s="99">
        <v>0.82</v>
      </c>
      <c r="AL421" s="662"/>
      <c r="AM421" s="664">
        <f>+AM419+10</f>
        <v>180</v>
      </c>
      <c r="AN421" s="78" t="s">
        <v>133</v>
      </c>
      <c r="AO421" s="194"/>
      <c r="AP421" s="193"/>
      <c r="AQ421" s="193"/>
      <c r="AR421" s="193"/>
      <c r="AS421" s="193"/>
      <c r="AT421" s="193"/>
      <c r="AU421" s="193"/>
      <c r="AV421" s="99">
        <v>0.82</v>
      </c>
    </row>
    <row r="422" spans="1:48" ht="15" thickBot="1">
      <c r="A422">
        <v>422</v>
      </c>
      <c r="B422" s="662"/>
      <c r="C422" s="665"/>
      <c r="D422" s="82" t="s">
        <v>136</v>
      </c>
      <c r="E422" s="194"/>
      <c r="F422" s="193"/>
      <c r="G422" s="193"/>
      <c r="H422" s="193"/>
      <c r="I422" s="193"/>
      <c r="J422" s="193"/>
      <c r="K422" s="193"/>
      <c r="L422" s="99">
        <v>0.82</v>
      </c>
      <c r="N422" s="662"/>
      <c r="O422" s="665"/>
      <c r="P422" s="82" t="s">
        <v>136</v>
      </c>
      <c r="Q422" s="194"/>
      <c r="R422" s="193"/>
      <c r="S422" s="193"/>
      <c r="T422" s="193"/>
      <c r="U422" s="193"/>
      <c r="V422" s="193"/>
      <c r="W422" s="193"/>
      <c r="X422" s="99">
        <v>0.82</v>
      </c>
      <c r="Z422" s="662"/>
      <c r="AA422" s="665"/>
      <c r="AB422" s="82" t="s">
        <v>136</v>
      </c>
      <c r="AC422" s="194"/>
      <c r="AD422" s="193"/>
      <c r="AE422" s="193"/>
      <c r="AF422" s="193"/>
      <c r="AG422" s="193"/>
      <c r="AH422" s="193"/>
      <c r="AI422" s="193"/>
      <c r="AJ422" s="99">
        <v>0.82</v>
      </c>
      <c r="AL422" s="662"/>
      <c r="AM422" s="665"/>
      <c r="AN422" s="82" t="s">
        <v>136</v>
      </c>
      <c r="AO422" s="194"/>
      <c r="AP422" s="193"/>
      <c r="AQ422" s="193"/>
      <c r="AR422" s="193"/>
      <c r="AS422" s="193"/>
      <c r="AT422" s="193"/>
      <c r="AU422" s="193"/>
      <c r="AV422" s="99">
        <v>0.82</v>
      </c>
    </row>
    <row r="423" spans="1:48">
      <c r="A423">
        <v>423</v>
      </c>
      <c r="B423" s="662"/>
      <c r="C423" s="666">
        <f>+C421+10</f>
        <v>190</v>
      </c>
      <c r="D423" s="86" t="str">
        <f>+D421</f>
        <v>48-X</v>
      </c>
      <c r="E423" s="194"/>
      <c r="F423" s="193"/>
      <c r="G423" s="193"/>
      <c r="H423" s="193"/>
      <c r="I423" s="193"/>
      <c r="J423" s="193"/>
      <c r="K423" s="193"/>
      <c r="L423" s="196"/>
      <c r="N423" s="662"/>
      <c r="O423" s="666">
        <f>+O421+10</f>
        <v>190</v>
      </c>
      <c r="P423" s="86" t="str">
        <f>+P421</f>
        <v>48-X</v>
      </c>
      <c r="Q423" s="194"/>
      <c r="R423" s="193"/>
      <c r="S423" s="193"/>
      <c r="T423" s="193"/>
      <c r="U423" s="193"/>
      <c r="V423" s="193"/>
      <c r="W423" s="193"/>
      <c r="X423" s="196"/>
      <c r="Z423" s="662"/>
      <c r="AA423" s="666">
        <f>+AA421+10</f>
        <v>190</v>
      </c>
      <c r="AB423" s="86" t="str">
        <f>+AB421</f>
        <v>48-X</v>
      </c>
      <c r="AC423" s="194"/>
      <c r="AD423" s="193"/>
      <c r="AE423" s="193"/>
      <c r="AF423" s="193"/>
      <c r="AG423" s="193"/>
      <c r="AH423" s="193"/>
      <c r="AI423" s="193"/>
      <c r="AJ423" s="196"/>
      <c r="AL423" s="662"/>
      <c r="AM423" s="666">
        <f>+AM421+10</f>
        <v>190</v>
      </c>
      <c r="AN423" s="86" t="str">
        <f>+AN421</f>
        <v>48-X</v>
      </c>
      <c r="AO423" s="194"/>
      <c r="AP423" s="193"/>
      <c r="AQ423" s="193"/>
      <c r="AR423" s="193"/>
      <c r="AS423" s="193"/>
      <c r="AT423" s="193"/>
      <c r="AU423" s="193"/>
      <c r="AV423" s="196"/>
    </row>
    <row r="424" spans="1:48" ht="15" thickBot="1">
      <c r="A424">
        <v>424</v>
      </c>
      <c r="B424" s="662"/>
      <c r="C424" s="667"/>
      <c r="D424" s="90" t="str">
        <f>+D422</f>
        <v>48-XL</v>
      </c>
      <c r="E424" s="194"/>
      <c r="F424" s="193"/>
      <c r="G424" s="193"/>
      <c r="H424" s="193"/>
      <c r="I424" s="193"/>
      <c r="J424" s="193"/>
      <c r="K424" s="193"/>
      <c r="L424" s="196"/>
      <c r="N424" s="662"/>
      <c r="O424" s="667"/>
      <c r="P424" s="90" t="str">
        <f>+P422</f>
        <v>48-XL</v>
      </c>
      <c r="Q424" s="194"/>
      <c r="R424" s="193"/>
      <c r="S424" s="193"/>
      <c r="T424" s="193"/>
      <c r="U424" s="193"/>
      <c r="V424" s="193"/>
      <c r="W424" s="193"/>
      <c r="X424" s="196"/>
      <c r="Z424" s="662"/>
      <c r="AA424" s="667"/>
      <c r="AB424" s="90" t="str">
        <f>+AB422</f>
        <v>48-XL</v>
      </c>
      <c r="AC424" s="194"/>
      <c r="AD424" s="193"/>
      <c r="AE424" s="193"/>
      <c r="AF424" s="193"/>
      <c r="AG424" s="193"/>
      <c r="AH424" s="193"/>
      <c r="AI424" s="193"/>
      <c r="AJ424" s="196"/>
      <c r="AL424" s="662"/>
      <c r="AM424" s="667"/>
      <c r="AN424" s="90" t="str">
        <f>+AN422</f>
        <v>48-XL</v>
      </c>
      <c r="AO424" s="194"/>
      <c r="AP424" s="193"/>
      <c r="AQ424" s="193"/>
      <c r="AR424" s="193"/>
      <c r="AS424" s="193"/>
      <c r="AT424" s="193"/>
      <c r="AU424" s="193"/>
      <c r="AV424" s="196"/>
    </row>
    <row r="425" spans="1:48">
      <c r="A425">
        <v>425</v>
      </c>
      <c r="B425" s="662"/>
      <c r="C425" s="664">
        <f>+C423+10</f>
        <v>200</v>
      </c>
      <c r="D425" s="78" t="s">
        <v>133</v>
      </c>
      <c r="E425" s="194"/>
      <c r="F425" s="193"/>
      <c r="G425" s="193"/>
      <c r="H425" s="193"/>
      <c r="I425" s="193"/>
      <c r="J425" s="193"/>
      <c r="K425" s="193"/>
      <c r="L425" s="196"/>
      <c r="N425" s="662"/>
      <c r="O425" s="664">
        <f>+O423+10</f>
        <v>200</v>
      </c>
      <c r="P425" s="78" t="s">
        <v>133</v>
      </c>
      <c r="Q425" s="194"/>
      <c r="R425" s="193"/>
      <c r="S425" s="193"/>
      <c r="T425" s="193"/>
      <c r="U425" s="193"/>
      <c r="V425" s="193"/>
      <c r="W425" s="193"/>
      <c r="X425" s="196"/>
      <c r="Z425" s="662"/>
      <c r="AA425" s="664">
        <f>+AA423+10</f>
        <v>200</v>
      </c>
      <c r="AB425" s="78" t="s">
        <v>133</v>
      </c>
      <c r="AC425" s="194"/>
      <c r="AD425" s="193"/>
      <c r="AE425" s="193"/>
      <c r="AF425" s="193"/>
      <c r="AG425" s="193"/>
      <c r="AH425" s="193"/>
      <c r="AI425" s="193"/>
      <c r="AJ425" s="196"/>
      <c r="AL425" s="662"/>
      <c r="AM425" s="664">
        <f>+AM423+10</f>
        <v>200</v>
      </c>
      <c r="AN425" s="78" t="s">
        <v>133</v>
      </c>
      <c r="AO425" s="194"/>
      <c r="AP425" s="193"/>
      <c r="AQ425" s="193"/>
      <c r="AR425" s="193"/>
      <c r="AS425" s="193"/>
      <c r="AT425" s="193"/>
      <c r="AU425" s="193"/>
      <c r="AV425" s="196"/>
    </row>
    <row r="426" spans="1:48" ht="15" thickBot="1">
      <c r="A426">
        <v>426</v>
      </c>
      <c r="B426" s="663"/>
      <c r="C426" s="665"/>
      <c r="D426" s="82" t="s">
        <v>136</v>
      </c>
      <c r="E426" s="192"/>
      <c r="F426" s="191"/>
      <c r="G426" s="191"/>
      <c r="H426" s="191"/>
      <c r="I426" s="191"/>
      <c r="J426" s="191"/>
      <c r="K426" s="191"/>
      <c r="L426" s="195"/>
      <c r="N426" s="663"/>
      <c r="O426" s="665"/>
      <c r="P426" s="82" t="s">
        <v>136</v>
      </c>
      <c r="Q426" s="192"/>
      <c r="R426" s="191"/>
      <c r="S426" s="191"/>
      <c r="T426" s="191"/>
      <c r="U426" s="191"/>
      <c r="V426" s="191"/>
      <c r="W426" s="191"/>
      <c r="X426" s="195"/>
      <c r="Z426" s="663"/>
      <c r="AA426" s="665"/>
      <c r="AB426" s="82" t="s">
        <v>136</v>
      </c>
      <c r="AC426" s="192"/>
      <c r="AD426" s="191"/>
      <c r="AE426" s="191"/>
      <c r="AF426" s="191"/>
      <c r="AG426" s="191"/>
      <c r="AH426" s="191"/>
      <c r="AI426" s="191"/>
      <c r="AJ426" s="195"/>
      <c r="AL426" s="663"/>
      <c r="AM426" s="665"/>
      <c r="AN426" s="82" t="s">
        <v>136</v>
      </c>
      <c r="AO426" s="192"/>
      <c r="AP426" s="191"/>
      <c r="AQ426" s="191"/>
      <c r="AR426" s="191"/>
      <c r="AS426" s="191"/>
      <c r="AT426" s="191"/>
      <c r="AU426" s="191"/>
      <c r="AV426" s="195"/>
    </row>
    <row r="427" spans="1:48">
      <c r="A427">
        <v>427</v>
      </c>
    </row>
    <row r="428" spans="1:48">
      <c r="A428">
        <v>428</v>
      </c>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1112</v>
      </c>
      <c r="C434" s="650"/>
      <c r="D434" s="651"/>
      <c r="E434" s="649" t="s">
        <v>1150</v>
      </c>
      <c r="F434" s="650"/>
      <c r="G434" s="650"/>
      <c r="H434" s="650"/>
      <c r="I434" s="650"/>
      <c r="J434" s="650"/>
      <c r="K434" s="650"/>
      <c r="L434" s="651"/>
      <c r="N434" s="649" t="s">
        <v>1114</v>
      </c>
      <c r="O434" s="650"/>
      <c r="P434" s="651"/>
      <c r="Q434" s="649" t="s">
        <v>1150</v>
      </c>
      <c r="R434" s="650"/>
      <c r="S434" s="650"/>
      <c r="T434" s="650"/>
      <c r="U434" s="650"/>
      <c r="V434" s="650"/>
      <c r="W434" s="650"/>
      <c r="X434" s="651"/>
      <c r="Z434" s="649" t="s">
        <v>1115</v>
      </c>
      <c r="AA434" s="650"/>
      <c r="AB434" s="651"/>
      <c r="AC434" s="649" t="s">
        <v>1150</v>
      </c>
      <c r="AD434" s="650"/>
      <c r="AE434" s="650"/>
      <c r="AF434" s="650"/>
      <c r="AG434" s="650"/>
      <c r="AH434" s="650"/>
      <c r="AI434" s="650"/>
      <c r="AJ434" s="651"/>
      <c r="AL434" s="649" t="s">
        <v>1116</v>
      </c>
      <c r="AM434" s="650"/>
      <c r="AN434" s="651"/>
      <c r="AO434" s="649" t="s">
        <v>1150</v>
      </c>
      <c r="AP434" s="650"/>
      <c r="AQ434" s="650"/>
      <c r="AR434" s="650"/>
      <c r="AS434" s="650"/>
      <c r="AT434" s="650"/>
      <c r="AU434" s="650"/>
      <c r="AV434" s="651"/>
    </row>
    <row r="435" spans="1:48" ht="15.75" customHeight="1">
      <c r="A435">
        <v>435</v>
      </c>
      <c r="B435" s="652" t="s">
        <v>1117</v>
      </c>
      <c r="C435" s="652" t="s">
        <v>634</v>
      </c>
      <c r="D435" s="669" t="s">
        <v>1119</v>
      </c>
      <c r="E435" s="654" t="s">
        <v>1120</v>
      </c>
      <c r="F435" s="655"/>
      <c r="G435" s="655"/>
      <c r="H435" s="655"/>
      <c r="I435" s="655"/>
      <c r="J435" s="655"/>
      <c r="K435" s="655"/>
      <c r="L435" s="656"/>
      <c r="N435" s="652" t="s">
        <v>1117</v>
      </c>
      <c r="O435" s="652" t="s">
        <v>634</v>
      </c>
      <c r="P435" s="669" t="s">
        <v>1119</v>
      </c>
      <c r="Q435" s="654" t="s">
        <v>1120</v>
      </c>
      <c r="R435" s="655"/>
      <c r="S435" s="655"/>
      <c r="T435" s="655"/>
      <c r="U435" s="655"/>
      <c r="V435" s="655"/>
      <c r="W435" s="655"/>
      <c r="X435" s="656"/>
      <c r="Z435" s="652" t="s">
        <v>1117</v>
      </c>
      <c r="AA435" s="652" t="s">
        <v>634</v>
      </c>
      <c r="AB435" s="669" t="s">
        <v>1119</v>
      </c>
      <c r="AC435" s="654" t="s">
        <v>1120</v>
      </c>
      <c r="AD435" s="655"/>
      <c r="AE435" s="655"/>
      <c r="AF435" s="655"/>
      <c r="AG435" s="655"/>
      <c r="AH435" s="655"/>
      <c r="AI435" s="655"/>
      <c r="AJ435" s="656"/>
      <c r="AL435" s="652" t="s">
        <v>1117</v>
      </c>
      <c r="AM435" s="652" t="s">
        <v>634</v>
      </c>
      <c r="AN435" s="669" t="s">
        <v>1119</v>
      </c>
      <c r="AO435" s="654" t="s">
        <v>1120</v>
      </c>
      <c r="AP435" s="655"/>
      <c r="AQ435" s="655"/>
      <c r="AR435" s="655"/>
      <c r="AS435" s="655"/>
      <c r="AT435" s="655"/>
      <c r="AU435" s="655"/>
      <c r="AV435" s="656"/>
    </row>
    <row r="436" spans="1:48" ht="15" customHeight="1" thickBot="1">
      <c r="A436">
        <v>436</v>
      </c>
      <c r="B436" s="668"/>
      <c r="C436" s="668"/>
      <c r="D436" s="670"/>
      <c r="E436" s="672"/>
      <c r="F436" s="673"/>
      <c r="G436" s="673"/>
      <c r="H436" s="673"/>
      <c r="I436" s="673"/>
      <c r="J436" s="673"/>
      <c r="K436" s="673"/>
      <c r="L436" s="674"/>
      <c r="N436" s="668"/>
      <c r="O436" s="668"/>
      <c r="P436" s="670"/>
      <c r="Q436" s="672"/>
      <c r="R436" s="673"/>
      <c r="S436" s="673"/>
      <c r="T436" s="673"/>
      <c r="U436" s="673"/>
      <c r="V436" s="673"/>
      <c r="W436" s="673"/>
      <c r="X436" s="674"/>
      <c r="Z436" s="668"/>
      <c r="AA436" s="668"/>
      <c r="AB436" s="670"/>
      <c r="AC436" s="672"/>
      <c r="AD436" s="673"/>
      <c r="AE436" s="673"/>
      <c r="AF436" s="673"/>
      <c r="AG436" s="673"/>
      <c r="AH436" s="673"/>
      <c r="AI436" s="673"/>
      <c r="AJ436" s="674"/>
      <c r="AL436" s="668"/>
      <c r="AM436" s="668"/>
      <c r="AN436" s="670"/>
      <c r="AO436" s="672"/>
      <c r="AP436" s="673"/>
      <c r="AQ436" s="673"/>
      <c r="AR436" s="673"/>
      <c r="AS436" s="673"/>
      <c r="AT436" s="673"/>
      <c r="AU436" s="673"/>
      <c r="AV436" s="674"/>
    </row>
    <row r="437" spans="1:48" ht="15" thickBot="1">
      <c r="A437">
        <v>437</v>
      </c>
      <c r="B437" s="653"/>
      <c r="C437" s="653"/>
      <c r="D437" s="671"/>
      <c r="E437" s="75">
        <v>0</v>
      </c>
      <c r="F437" s="76">
        <v>500</v>
      </c>
      <c r="G437" s="76">
        <v>1000</v>
      </c>
      <c r="H437" s="76">
        <v>1500</v>
      </c>
      <c r="I437" s="76">
        <v>2000</v>
      </c>
      <c r="J437" s="76">
        <v>2500</v>
      </c>
      <c r="K437" s="76">
        <v>3000</v>
      </c>
      <c r="L437" s="77">
        <v>3500</v>
      </c>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
        <v>1141</v>
      </c>
      <c r="C438" s="664">
        <v>100</v>
      </c>
      <c r="D438" s="78" t="s">
        <v>133</v>
      </c>
      <c r="E438" s="79">
        <v>287</v>
      </c>
      <c r="F438" s="80">
        <v>277</v>
      </c>
      <c r="G438" s="80">
        <v>268</v>
      </c>
      <c r="H438" s="80">
        <v>259</v>
      </c>
      <c r="I438" s="80">
        <v>249</v>
      </c>
      <c r="J438" s="80">
        <v>240</v>
      </c>
      <c r="K438" s="80">
        <v>231</v>
      </c>
      <c r="L438" s="81">
        <v>222</v>
      </c>
      <c r="N438" s="661" t="s">
        <v>1141</v>
      </c>
      <c r="O438" s="664">
        <v>100</v>
      </c>
      <c r="P438" s="78" t="s">
        <v>133</v>
      </c>
      <c r="Q438" s="79">
        <v>287</v>
      </c>
      <c r="R438" s="80">
        <v>277</v>
      </c>
      <c r="S438" s="80">
        <v>268</v>
      </c>
      <c r="T438" s="80">
        <v>259</v>
      </c>
      <c r="U438" s="80">
        <v>249</v>
      </c>
      <c r="V438" s="80">
        <v>240</v>
      </c>
      <c r="W438" s="80">
        <v>231</v>
      </c>
      <c r="X438" s="81">
        <v>222</v>
      </c>
      <c r="Z438" s="661" t="s">
        <v>1141</v>
      </c>
      <c r="AA438" s="664">
        <v>100</v>
      </c>
      <c r="AB438" s="78" t="s">
        <v>133</v>
      </c>
      <c r="AC438" s="79">
        <v>287</v>
      </c>
      <c r="AD438" s="80">
        <v>277</v>
      </c>
      <c r="AE438" s="80">
        <v>268</v>
      </c>
      <c r="AF438" s="80">
        <v>259</v>
      </c>
      <c r="AG438" s="80">
        <v>249</v>
      </c>
      <c r="AH438" s="80">
        <v>240</v>
      </c>
      <c r="AI438" s="80">
        <v>231</v>
      </c>
      <c r="AJ438" s="81">
        <v>222</v>
      </c>
      <c r="AL438" s="661" t="s">
        <v>1141</v>
      </c>
      <c r="AM438" s="664">
        <v>100</v>
      </c>
      <c r="AN438" s="78" t="s">
        <v>133</v>
      </c>
      <c r="AO438" s="79">
        <v>287</v>
      </c>
      <c r="AP438" s="80">
        <v>277</v>
      </c>
      <c r="AQ438" s="80">
        <v>268</v>
      </c>
      <c r="AR438" s="80">
        <v>259</v>
      </c>
      <c r="AS438" s="80">
        <v>249</v>
      </c>
      <c r="AT438" s="80">
        <v>240</v>
      </c>
      <c r="AU438" s="80">
        <v>231</v>
      </c>
      <c r="AV438" s="81">
        <v>222</v>
      </c>
    </row>
    <row r="439" spans="1:48" ht="15" thickBot="1">
      <c r="A439">
        <v>439</v>
      </c>
      <c r="B439" s="662"/>
      <c r="C439" s="665"/>
      <c r="D439" s="82" t="s">
        <v>136</v>
      </c>
      <c r="E439" s="83">
        <v>314</v>
      </c>
      <c r="F439" s="84">
        <v>303</v>
      </c>
      <c r="G439" s="84">
        <v>292</v>
      </c>
      <c r="H439" s="84">
        <v>281</v>
      </c>
      <c r="I439" s="84">
        <v>271</v>
      </c>
      <c r="J439" s="84">
        <v>260</v>
      </c>
      <c r="K439" s="84">
        <v>249</v>
      </c>
      <c r="L439" s="85">
        <v>239</v>
      </c>
      <c r="N439" s="662"/>
      <c r="O439" s="665"/>
      <c r="P439" s="82" t="s">
        <v>136</v>
      </c>
      <c r="Q439" s="83">
        <v>314</v>
      </c>
      <c r="R439" s="84">
        <v>303</v>
      </c>
      <c r="S439" s="84">
        <v>292</v>
      </c>
      <c r="T439" s="84">
        <v>281</v>
      </c>
      <c r="U439" s="84">
        <v>271</v>
      </c>
      <c r="V439" s="84">
        <v>260</v>
      </c>
      <c r="W439" s="84">
        <v>249</v>
      </c>
      <c r="X439" s="85">
        <v>239</v>
      </c>
      <c r="Z439" s="662"/>
      <c r="AA439" s="665"/>
      <c r="AB439" s="82" t="s">
        <v>136</v>
      </c>
      <c r="AC439" s="83">
        <v>314</v>
      </c>
      <c r="AD439" s="84">
        <v>303</v>
      </c>
      <c r="AE439" s="84">
        <v>292</v>
      </c>
      <c r="AF439" s="84">
        <v>281</v>
      </c>
      <c r="AG439" s="84">
        <v>271</v>
      </c>
      <c r="AH439" s="84">
        <v>260</v>
      </c>
      <c r="AI439" s="84">
        <v>249</v>
      </c>
      <c r="AJ439" s="85">
        <v>239</v>
      </c>
      <c r="AL439" s="662"/>
      <c r="AM439" s="665"/>
      <c r="AN439" s="82" t="s">
        <v>136</v>
      </c>
      <c r="AO439" s="83">
        <v>314</v>
      </c>
      <c r="AP439" s="84">
        <v>302</v>
      </c>
      <c r="AQ439" s="84">
        <v>290</v>
      </c>
      <c r="AR439" s="84">
        <v>278</v>
      </c>
      <c r="AS439" s="84">
        <v>267</v>
      </c>
      <c r="AT439" s="84">
        <v>255</v>
      </c>
      <c r="AU439" s="84">
        <v>243</v>
      </c>
      <c r="AV439" s="85">
        <v>232</v>
      </c>
    </row>
    <row r="440" spans="1:48">
      <c r="A440">
        <v>440</v>
      </c>
      <c r="B440" s="662"/>
      <c r="C440" s="666">
        <v>110</v>
      </c>
      <c r="D440" s="86" t="str">
        <f>+D438</f>
        <v>48-X</v>
      </c>
      <c r="E440" s="87">
        <v>318</v>
      </c>
      <c r="F440" s="88">
        <v>308</v>
      </c>
      <c r="G440" s="88">
        <v>298</v>
      </c>
      <c r="H440" s="88">
        <v>288</v>
      </c>
      <c r="I440" s="88">
        <v>278</v>
      </c>
      <c r="J440" s="88">
        <v>268</v>
      </c>
      <c r="K440" s="88">
        <v>258</v>
      </c>
      <c r="L440" s="89">
        <v>249</v>
      </c>
      <c r="N440" s="662"/>
      <c r="O440" s="666">
        <v>110</v>
      </c>
      <c r="P440" s="86" t="str">
        <f>+P438</f>
        <v>48-X</v>
      </c>
      <c r="Q440" s="87">
        <v>318</v>
      </c>
      <c r="R440" s="88">
        <v>308</v>
      </c>
      <c r="S440" s="88">
        <v>298</v>
      </c>
      <c r="T440" s="88">
        <v>288</v>
      </c>
      <c r="U440" s="88">
        <v>278</v>
      </c>
      <c r="V440" s="88">
        <v>268</v>
      </c>
      <c r="W440" s="88">
        <v>258</v>
      </c>
      <c r="X440" s="89">
        <v>249</v>
      </c>
      <c r="Z440" s="662"/>
      <c r="AA440" s="666">
        <v>110</v>
      </c>
      <c r="AB440" s="86" t="str">
        <f>+AB438</f>
        <v>48-X</v>
      </c>
      <c r="AC440" s="87">
        <v>318</v>
      </c>
      <c r="AD440" s="88">
        <v>308</v>
      </c>
      <c r="AE440" s="88">
        <v>298</v>
      </c>
      <c r="AF440" s="88">
        <v>288</v>
      </c>
      <c r="AG440" s="88">
        <v>278</v>
      </c>
      <c r="AH440" s="88">
        <v>268</v>
      </c>
      <c r="AI440" s="88">
        <v>258</v>
      </c>
      <c r="AJ440" s="89">
        <v>249</v>
      </c>
      <c r="AL440" s="662"/>
      <c r="AM440" s="666">
        <v>110</v>
      </c>
      <c r="AN440" s="86" t="str">
        <f>+AN438</f>
        <v>48-X</v>
      </c>
      <c r="AO440" s="87">
        <v>318</v>
      </c>
      <c r="AP440" s="88">
        <v>308</v>
      </c>
      <c r="AQ440" s="88">
        <v>298</v>
      </c>
      <c r="AR440" s="88">
        <v>288</v>
      </c>
      <c r="AS440" s="88">
        <v>278</v>
      </c>
      <c r="AT440" s="88">
        <v>268</v>
      </c>
      <c r="AU440" s="88">
        <v>258</v>
      </c>
      <c r="AV440" s="89">
        <v>249</v>
      </c>
    </row>
    <row r="441" spans="1:48" ht="15" thickBot="1">
      <c r="A441">
        <v>441</v>
      </c>
      <c r="B441" s="662"/>
      <c r="C441" s="667"/>
      <c r="D441" s="90" t="str">
        <f>+D439</f>
        <v>48-XL</v>
      </c>
      <c r="E441" s="87">
        <v>317</v>
      </c>
      <c r="F441" s="88">
        <v>310</v>
      </c>
      <c r="G441" s="88">
        <v>303</v>
      </c>
      <c r="H441" s="88">
        <v>297</v>
      </c>
      <c r="I441" s="88">
        <v>290</v>
      </c>
      <c r="J441" s="88">
        <v>284</v>
      </c>
      <c r="K441" s="88">
        <v>277</v>
      </c>
      <c r="L441" s="89">
        <v>271</v>
      </c>
      <c r="N441" s="662"/>
      <c r="O441" s="667"/>
      <c r="P441" s="90" t="str">
        <f>+P439</f>
        <v>48-XL</v>
      </c>
      <c r="Q441" s="87">
        <v>317</v>
      </c>
      <c r="R441" s="88">
        <v>310</v>
      </c>
      <c r="S441" s="88">
        <v>303</v>
      </c>
      <c r="T441" s="88">
        <v>297</v>
      </c>
      <c r="U441" s="88">
        <v>290</v>
      </c>
      <c r="V441" s="88">
        <v>284</v>
      </c>
      <c r="W441" s="88">
        <v>277</v>
      </c>
      <c r="X441" s="89">
        <v>271</v>
      </c>
      <c r="Z441" s="662"/>
      <c r="AA441" s="667"/>
      <c r="AB441" s="90" t="str">
        <f>+AB439</f>
        <v>48-XL</v>
      </c>
      <c r="AC441" s="87">
        <v>317</v>
      </c>
      <c r="AD441" s="88">
        <v>310</v>
      </c>
      <c r="AE441" s="88">
        <v>303</v>
      </c>
      <c r="AF441" s="88">
        <v>297</v>
      </c>
      <c r="AG441" s="88">
        <v>290</v>
      </c>
      <c r="AH441" s="88">
        <v>284</v>
      </c>
      <c r="AI441" s="88">
        <v>277</v>
      </c>
      <c r="AJ441" s="89">
        <v>271</v>
      </c>
      <c r="AL441" s="662"/>
      <c r="AM441" s="667"/>
      <c r="AN441" s="90" t="str">
        <f>+AN439</f>
        <v>48-XL</v>
      </c>
      <c r="AO441" s="87">
        <v>317</v>
      </c>
      <c r="AP441" s="88">
        <v>310</v>
      </c>
      <c r="AQ441" s="88">
        <v>303</v>
      </c>
      <c r="AR441" s="88">
        <v>297</v>
      </c>
      <c r="AS441" s="88">
        <v>290</v>
      </c>
      <c r="AT441" s="88">
        <v>284</v>
      </c>
      <c r="AU441" s="88">
        <v>277</v>
      </c>
      <c r="AV441" s="89">
        <v>271</v>
      </c>
    </row>
    <row r="442" spans="1:48">
      <c r="A442">
        <v>442</v>
      </c>
      <c r="B442" s="662"/>
      <c r="C442" s="664">
        <f>+C440+10</f>
        <v>120</v>
      </c>
      <c r="D442" s="78" t="s">
        <v>133</v>
      </c>
      <c r="E442" s="83">
        <v>318</v>
      </c>
      <c r="F442" s="84">
        <v>312</v>
      </c>
      <c r="G442" s="84">
        <v>306</v>
      </c>
      <c r="H442" s="84">
        <v>300</v>
      </c>
      <c r="I442" s="84">
        <v>294</v>
      </c>
      <c r="J442" s="84">
        <v>288</v>
      </c>
      <c r="K442" s="84">
        <v>282</v>
      </c>
      <c r="L442" s="85">
        <v>277</v>
      </c>
      <c r="N442" s="662"/>
      <c r="O442" s="664">
        <f>+O440+10</f>
        <v>120</v>
      </c>
      <c r="P442" s="78" t="s">
        <v>133</v>
      </c>
      <c r="Q442" s="83">
        <v>318</v>
      </c>
      <c r="R442" s="84">
        <v>312</v>
      </c>
      <c r="S442" s="84">
        <v>306</v>
      </c>
      <c r="T442" s="84">
        <v>300</v>
      </c>
      <c r="U442" s="84">
        <v>294</v>
      </c>
      <c r="V442" s="84">
        <v>288</v>
      </c>
      <c r="W442" s="84">
        <v>282</v>
      </c>
      <c r="X442" s="85">
        <v>277</v>
      </c>
      <c r="Z442" s="662"/>
      <c r="AA442" s="664">
        <f>+AA440+10</f>
        <v>120</v>
      </c>
      <c r="AB442" s="78" t="s">
        <v>133</v>
      </c>
      <c r="AC442" s="83">
        <v>318</v>
      </c>
      <c r="AD442" s="84">
        <v>312</v>
      </c>
      <c r="AE442" s="84">
        <v>306</v>
      </c>
      <c r="AF442" s="84">
        <v>300</v>
      </c>
      <c r="AG442" s="84">
        <v>294</v>
      </c>
      <c r="AH442" s="84">
        <v>288</v>
      </c>
      <c r="AI442" s="84">
        <v>282</v>
      </c>
      <c r="AJ442" s="85">
        <v>277</v>
      </c>
      <c r="AL442" s="662"/>
      <c r="AM442" s="664">
        <f>+AM440+10</f>
        <v>120</v>
      </c>
      <c r="AN442" s="78" t="s">
        <v>133</v>
      </c>
      <c r="AO442" s="83">
        <v>318</v>
      </c>
      <c r="AP442" s="84">
        <v>312</v>
      </c>
      <c r="AQ442" s="84">
        <v>306</v>
      </c>
      <c r="AR442" s="84">
        <v>300</v>
      </c>
      <c r="AS442" s="84">
        <v>294</v>
      </c>
      <c r="AT442" s="84">
        <v>288</v>
      </c>
      <c r="AU442" s="84">
        <v>282</v>
      </c>
      <c r="AV442" s="85">
        <v>277</v>
      </c>
    </row>
    <row r="443" spans="1:48" ht="15" thickBot="1">
      <c r="A443">
        <v>443</v>
      </c>
      <c r="B443" s="662"/>
      <c r="C443" s="665"/>
      <c r="D443" s="82" t="s">
        <v>136</v>
      </c>
      <c r="E443" s="83">
        <v>318</v>
      </c>
      <c r="F443" s="84">
        <v>315</v>
      </c>
      <c r="G443" s="84">
        <v>313</v>
      </c>
      <c r="H443" s="84">
        <v>311</v>
      </c>
      <c r="I443" s="84">
        <v>308</v>
      </c>
      <c r="J443" s="84">
        <v>306</v>
      </c>
      <c r="K443" s="84">
        <v>304</v>
      </c>
      <c r="L443" s="85">
        <v>302</v>
      </c>
      <c r="N443" s="662"/>
      <c r="O443" s="665"/>
      <c r="P443" s="82" t="s">
        <v>136</v>
      </c>
      <c r="Q443" s="83">
        <v>318</v>
      </c>
      <c r="R443" s="84">
        <v>315</v>
      </c>
      <c r="S443" s="84">
        <v>313</v>
      </c>
      <c r="T443" s="84">
        <v>311</v>
      </c>
      <c r="U443" s="84">
        <v>308</v>
      </c>
      <c r="V443" s="84">
        <v>306</v>
      </c>
      <c r="W443" s="84">
        <v>304</v>
      </c>
      <c r="X443" s="85">
        <v>302</v>
      </c>
      <c r="Z443" s="662"/>
      <c r="AA443" s="665"/>
      <c r="AB443" s="82" t="s">
        <v>136</v>
      </c>
      <c r="AC443" s="83">
        <v>318</v>
      </c>
      <c r="AD443" s="84">
        <v>315</v>
      </c>
      <c r="AE443" s="84">
        <v>313</v>
      </c>
      <c r="AF443" s="84">
        <v>311</v>
      </c>
      <c r="AG443" s="84">
        <v>308</v>
      </c>
      <c r="AH443" s="84">
        <v>306</v>
      </c>
      <c r="AI443" s="84">
        <v>304</v>
      </c>
      <c r="AJ443" s="85">
        <v>302</v>
      </c>
      <c r="AL443" s="662"/>
      <c r="AM443" s="665"/>
      <c r="AN443" s="82" t="s">
        <v>136</v>
      </c>
      <c r="AO443" s="83">
        <v>318</v>
      </c>
      <c r="AP443" s="84">
        <v>315</v>
      </c>
      <c r="AQ443" s="84">
        <v>313</v>
      </c>
      <c r="AR443" s="84">
        <v>311</v>
      </c>
      <c r="AS443" s="84">
        <v>308</v>
      </c>
      <c r="AT443" s="84">
        <v>306</v>
      </c>
      <c r="AU443" s="84">
        <v>304</v>
      </c>
      <c r="AV443" s="85">
        <v>302</v>
      </c>
    </row>
    <row r="444" spans="1:48">
      <c r="A444">
        <v>444</v>
      </c>
      <c r="B444" s="662"/>
      <c r="C444" s="666">
        <f>+C442+10</f>
        <v>130</v>
      </c>
      <c r="D444" s="86" t="str">
        <f>+D442</f>
        <v>48-X</v>
      </c>
      <c r="E444" s="87">
        <v>317</v>
      </c>
      <c r="F444" s="88">
        <v>315</v>
      </c>
      <c r="G444" s="88">
        <v>314</v>
      </c>
      <c r="H444" s="88">
        <v>312</v>
      </c>
      <c r="I444" s="88">
        <v>311</v>
      </c>
      <c r="J444" s="88">
        <v>309</v>
      </c>
      <c r="K444" s="88">
        <v>308</v>
      </c>
      <c r="L444" s="89">
        <v>307</v>
      </c>
      <c r="N444" s="662"/>
      <c r="O444" s="666">
        <f>+O442+10</f>
        <v>130</v>
      </c>
      <c r="P444" s="86" t="str">
        <f>+P442</f>
        <v>48-X</v>
      </c>
      <c r="Q444" s="87">
        <v>317</v>
      </c>
      <c r="R444" s="88">
        <v>315</v>
      </c>
      <c r="S444" s="88">
        <v>314</v>
      </c>
      <c r="T444" s="88">
        <v>312</v>
      </c>
      <c r="U444" s="88">
        <v>311</v>
      </c>
      <c r="V444" s="88">
        <v>309</v>
      </c>
      <c r="W444" s="88">
        <v>308</v>
      </c>
      <c r="X444" s="89">
        <v>307</v>
      </c>
      <c r="Z444" s="662"/>
      <c r="AA444" s="666">
        <f>+AA442+10</f>
        <v>130</v>
      </c>
      <c r="AB444" s="86" t="str">
        <f>+AB442</f>
        <v>48-X</v>
      </c>
      <c r="AC444" s="87">
        <v>317</v>
      </c>
      <c r="AD444" s="88">
        <v>315</v>
      </c>
      <c r="AE444" s="88">
        <v>314</v>
      </c>
      <c r="AF444" s="88">
        <v>312</v>
      </c>
      <c r="AG444" s="88">
        <v>311</v>
      </c>
      <c r="AH444" s="88">
        <v>309</v>
      </c>
      <c r="AI444" s="88">
        <v>308</v>
      </c>
      <c r="AJ444" s="89">
        <v>307</v>
      </c>
      <c r="AL444" s="662"/>
      <c r="AM444" s="666">
        <f>+AM442+10</f>
        <v>130</v>
      </c>
      <c r="AN444" s="86" t="str">
        <f>+AN442</f>
        <v>48-X</v>
      </c>
      <c r="AO444" s="87">
        <v>317</v>
      </c>
      <c r="AP444" s="88">
        <v>315</v>
      </c>
      <c r="AQ444" s="88">
        <v>314</v>
      </c>
      <c r="AR444" s="88">
        <v>312</v>
      </c>
      <c r="AS444" s="88">
        <v>311</v>
      </c>
      <c r="AT444" s="88">
        <v>309</v>
      </c>
      <c r="AU444" s="88">
        <v>308</v>
      </c>
      <c r="AV444" s="89">
        <v>307</v>
      </c>
    </row>
    <row r="445" spans="1:48" ht="15" thickBot="1">
      <c r="A445">
        <v>445</v>
      </c>
      <c r="B445" s="662"/>
      <c r="C445" s="667"/>
      <c r="D445" s="90" t="str">
        <f>+D443</f>
        <v>48-XL</v>
      </c>
      <c r="E445" s="87">
        <v>317</v>
      </c>
      <c r="F445" s="88">
        <v>316</v>
      </c>
      <c r="G445" s="88">
        <v>316</v>
      </c>
      <c r="H445" s="88">
        <v>316</v>
      </c>
      <c r="I445" s="88">
        <v>315</v>
      </c>
      <c r="J445" s="88">
        <v>315</v>
      </c>
      <c r="K445" s="88">
        <v>315</v>
      </c>
      <c r="L445" s="89">
        <v>315</v>
      </c>
      <c r="N445" s="662"/>
      <c r="O445" s="667"/>
      <c r="P445" s="90" t="str">
        <f>+P443</f>
        <v>48-XL</v>
      </c>
      <c r="Q445" s="87">
        <v>317</v>
      </c>
      <c r="R445" s="88">
        <v>316</v>
      </c>
      <c r="S445" s="88">
        <v>316</v>
      </c>
      <c r="T445" s="88">
        <v>316</v>
      </c>
      <c r="U445" s="88">
        <v>315</v>
      </c>
      <c r="V445" s="88">
        <v>315</v>
      </c>
      <c r="W445" s="88">
        <v>315</v>
      </c>
      <c r="X445" s="89">
        <v>315</v>
      </c>
      <c r="Z445" s="662"/>
      <c r="AA445" s="667"/>
      <c r="AB445" s="90" t="str">
        <f>+AB443</f>
        <v>48-XL</v>
      </c>
      <c r="AC445" s="87">
        <v>317</v>
      </c>
      <c r="AD445" s="88">
        <v>316</v>
      </c>
      <c r="AE445" s="88">
        <v>316</v>
      </c>
      <c r="AF445" s="88">
        <v>316</v>
      </c>
      <c r="AG445" s="88">
        <v>315</v>
      </c>
      <c r="AH445" s="88">
        <v>315</v>
      </c>
      <c r="AI445" s="88">
        <v>315</v>
      </c>
      <c r="AJ445" s="89">
        <v>315</v>
      </c>
      <c r="AL445" s="662"/>
      <c r="AM445" s="667"/>
      <c r="AN445" s="90" t="str">
        <f>+AN443</f>
        <v>48-XL</v>
      </c>
      <c r="AO445" s="87">
        <v>317</v>
      </c>
      <c r="AP445" s="88">
        <v>316</v>
      </c>
      <c r="AQ445" s="88">
        <v>316</v>
      </c>
      <c r="AR445" s="88">
        <v>316</v>
      </c>
      <c r="AS445" s="88">
        <v>315</v>
      </c>
      <c r="AT445" s="88">
        <v>315</v>
      </c>
      <c r="AU445" s="88">
        <v>315</v>
      </c>
      <c r="AV445" s="89">
        <v>315</v>
      </c>
    </row>
    <row r="446" spans="1:48">
      <c r="A446">
        <v>446</v>
      </c>
      <c r="B446" s="662"/>
      <c r="C446" s="664">
        <f>+C444+10</f>
        <v>140</v>
      </c>
      <c r="D446" s="78" t="s">
        <v>133</v>
      </c>
      <c r="E446" s="83">
        <v>319</v>
      </c>
      <c r="F446" s="84">
        <v>319</v>
      </c>
      <c r="G446" s="84">
        <v>319</v>
      </c>
      <c r="H446" s="84">
        <v>319</v>
      </c>
      <c r="I446" s="84">
        <v>319</v>
      </c>
      <c r="J446" s="84">
        <v>319</v>
      </c>
      <c r="K446" s="84">
        <v>319</v>
      </c>
      <c r="L446" s="85">
        <v>319</v>
      </c>
      <c r="N446" s="662"/>
      <c r="O446" s="664">
        <f>+O444+10</f>
        <v>140</v>
      </c>
      <c r="P446" s="78" t="s">
        <v>133</v>
      </c>
      <c r="Q446" s="83">
        <v>319</v>
      </c>
      <c r="R446" s="84">
        <v>319</v>
      </c>
      <c r="S446" s="84">
        <v>319</v>
      </c>
      <c r="T446" s="84">
        <v>319</v>
      </c>
      <c r="U446" s="84">
        <v>319</v>
      </c>
      <c r="V446" s="84">
        <v>319</v>
      </c>
      <c r="W446" s="84">
        <v>319</v>
      </c>
      <c r="X446" s="85">
        <v>319</v>
      </c>
      <c r="Z446" s="662"/>
      <c r="AA446" s="664">
        <f>+AA444+10</f>
        <v>140</v>
      </c>
      <c r="AB446" s="78" t="s">
        <v>133</v>
      </c>
      <c r="AC446" s="83">
        <v>319</v>
      </c>
      <c r="AD446" s="84">
        <v>319</v>
      </c>
      <c r="AE446" s="84">
        <v>319</v>
      </c>
      <c r="AF446" s="84">
        <v>319</v>
      </c>
      <c r="AG446" s="84">
        <v>319</v>
      </c>
      <c r="AH446" s="84">
        <v>319</v>
      </c>
      <c r="AI446" s="84">
        <v>319</v>
      </c>
      <c r="AJ446" s="85">
        <v>319</v>
      </c>
      <c r="AL446" s="662"/>
      <c r="AM446" s="664">
        <f>+AM444+10</f>
        <v>140</v>
      </c>
      <c r="AN446" s="78" t="s">
        <v>133</v>
      </c>
      <c r="AO446" s="83">
        <v>319</v>
      </c>
      <c r="AP446" s="84">
        <v>319</v>
      </c>
      <c r="AQ446" s="84">
        <v>319</v>
      </c>
      <c r="AR446" s="84">
        <v>319</v>
      </c>
      <c r="AS446" s="84">
        <v>319</v>
      </c>
      <c r="AT446" s="84">
        <v>319</v>
      </c>
      <c r="AU446" s="84">
        <v>319</v>
      </c>
      <c r="AV446" s="85">
        <v>319</v>
      </c>
    </row>
    <row r="447" spans="1:48" ht="15" thickBot="1">
      <c r="A447">
        <v>447</v>
      </c>
      <c r="B447" s="662"/>
      <c r="C447" s="665"/>
      <c r="D447" s="82" t="s">
        <v>136</v>
      </c>
      <c r="E447" s="83">
        <v>319</v>
      </c>
      <c r="F447" s="84">
        <v>318</v>
      </c>
      <c r="G447" s="84">
        <v>318</v>
      </c>
      <c r="H447" s="84">
        <v>318</v>
      </c>
      <c r="I447" s="84">
        <v>317</v>
      </c>
      <c r="J447" s="84">
        <v>317</v>
      </c>
      <c r="K447" s="84">
        <v>317</v>
      </c>
      <c r="L447" s="85">
        <v>317</v>
      </c>
      <c r="N447" s="662"/>
      <c r="O447" s="665"/>
      <c r="P447" s="82" t="s">
        <v>136</v>
      </c>
      <c r="Q447" s="83">
        <v>319</v>
      </c>
      <c r="R447" s="84">
        <v>318</v>
      </c>
      <c r="S447" s="84">
        <v>318</v>
      </c>
      <c r="T447" s="84">
        <v>318</v>
      </c>
      <c r="U447" s="84">
        <v>317</v>
      </c>
      <c r="V447" s="84">
        <v>317</v>
      </c>
      <c r="W447" s="84">
        <v>317</v>
      </c>
      <c r="X447" s="85">
        <v>317</v>
      </c>
      <c r="Z447" s="662"/>
      <c r="AA447" s="665"/>
      <c r="AB447" s="82" t="s">
        <v>136</v>
      </c>
      <c r="AC447" s="83">
        <v>319</v>
      </c>
      <c r="AD447" s="84">
        <v>318</v>
      </c>
      <c r="AE447" s="84">
        <v>318</v>
      </c>
      <c r="AF447" s="84">
        <v>318</v>
      </c>
      <c r="AG447" s="84">
        <v>317</v>
      </c>
      <c r="AH447" s="84">
        <v>317</v>
      </c>
      <c r="AI447" s="84">
        <v>317</v>
      </c>
      <c r="AJ447" s="85">
        <v>317</v>
      </c>
      <c r="AL447" s="662"/>
      <c r="AM447" s="665"/>
      <c r="AN447" s="82" t="s">
        <v>136</v>
      </c>
      <c r="AO447" s="83">
        <v>319</v>
      </c>
      <c r="AP447" s="84">
        <v>318</v>
      </c>
      <c r="AQ447" s="84">
        <v>318</v>
      </c>
      <c r="AR447" s="84">
        <v>318</v>
      </c>
      <c r="AS447" s="84">
        <v>317</v>
      </c>
      <c r="AT447" s="84">
        <v>317</v>
      </c>
      <c r="AU447" s="84">
        <v>317</v>
      </c>
      <c r="AV447" s="85">
        <v>317</v>
      </c>
    </row>
    <row r="448" spans="1:48">
      <c r="A448">
        <v>448</v>
      </c>
      <c r="B448" s="662"/>
      <c r="C448" s="666">
        <f>+C446+10</f>
        <v>150</v>
      </c>
      <c r="D448" s="86" t="str">
        <f>+D446</f>
        <v>48-X</v>
      </c>
      <c r="E448" s="194"/>
      <c r="F448" s="88">
        <v>316</v>
      </c>
      <c r="G448" s="88">
        <v>316</v>
      </c>
      <c r="H448" s="88">
        <v>317</v>
      </c>
      <c r="I448" s="88">
        <v>317</v>
      </c>
      <c r="J448" s="88">
        <v>318</v>
      </c>
      <c r="K448" s="88">
        <v>318</v>
      </c>
      <c r="L448" s="89">
        <v>319</v>
      </c>
      <c r="N448" s="662"/>
      <c r="O448" s="666">
        <f>+O446+10</f>
        <v>150</v>
      </c>
      <c r="P448" s="86" t="str">
        <f>+P446</f>
        <v>48-X</v>
      </c>
      <c r="Q448" s="194"/>
      <c r="R448" s="88">
        <v>316</v>
      </c>
      <c r="S448" s="88">
        <v>316</v>
      </c>
      <c r="T448" s="88">
        <v>317</v>
      </c>
      <c r="U448" s="88">
        <v>317</v>
      </c>
      <c r="V448" s="88">
        <v>318</v>
      </c>
      <c r="W448" s="88">
        <v>318</v>
      </c>
      <c r="X448" s="89">
        <v>319</v>
      </c>
      <c r="Z448" s="662"/>
      <c r="AA448" s="666">
        <f>+AA446+10</f>
        <v>150</v>
      </c>
      <c r="AB448" s="86" t="str">
        <f>+AB446</f>
        <v>48-X</v>
      </c>
      <c r="AC448" s="194"/>
      <c r="AD448" s="88">
        <v>316</v>
      </c>
      <c r="AE448" s="88">
        <v>316</v>
      </c>
      <c r="AF448" s="88">
        <v>317</v>
      </c>
      <c r="AG448" s="88">
        <v>317</v>
      </c>
      <c r="AH448" s="88">
        <v>318</v>
      </c>
      <c r="AI448" s="88">
        <v>318</v>
      </c>
      <c r="AJ448" s="89">
        <v>319</v>
      </c>
      <c r="AL448" s="662"/>
      <c r="AM448" s="666">
        <f>+AM446+10</f>
        <v>150</v>
      </c>
      <c r="AN448" s="86" t="str">
        <f>+AN446</f>
        <v>48-X</v>
      </c>
      <c r="AO448" s="194"/>
      <c r="AP448" s="88">
        <v>316</v>
      </c>
      <c r="AQ448" s="88">
        <v>316</v>
      </c>
      <c r="AR448" s="88">
        <v>317</v>
      </c>
      <c r="AS448" s="88">
        <v>317</v>
      </c>
      <c r="AT448" s="88">
        <v>318</v>
      </c>
      <c r="AU448" s="88">
        <v>318</v>
      </c>
      <c r="AV448" s="89">
        <v>319</v>
      </c>
    </row>
    <row r="449" spans="1:48" ht="15" thickBot="1">
      <c r="A449">
        <v>449</v>
      </c>
      <c r="B449" s="662"/>
      <c r="C449" s="667"/>
      <c r="D449" s="90" t="str">
        <f>+D447</f>
        <v>48-XL</v>
      </c>
      <c r="E449" s="194"/>
      <c r="F449" s="88">
        <v>316</v>
      </c>
      <c r="G449" s="88">
        <v>316</v>
      </c>
      <c r="H449" s="88">
        <v>317</v>
      </c>
      <c r="I449" s="88">
        <v>317</v>
      </c>
      <c r="J449" s="88">
        <v>318</v>
      </c>
      <c r="K449" s="88">
        <v>318</v>
      </c>
      <c r="L449" s="89">
        <v>319</v>
      </c>
      <c r="N449" s="662"/>
      <c r="O449" s="667"/>
      <c r="P449" s="90" t="str">
        <f>+P447</f>
        <v>48-XL</v>
      </c>
      <c r="Q449" s="194"/>
      <c r="R449" s="88">
        <v>316</v>
      </c>
      <c r="S449" s="88">
        <v>316</v>
      </c>
      <c r="T449" s="88">
        <v>317</v>
      </c>
      <c r="U449" s="88">
        <v>317</v>
      </c>
      <c r="V449" s="88">
        <v>318</v>
      </c>
      <c r="W449" s="88">
        <v>318</v>
      </c>
      <c r="X449" s="89">
        <v>319</v>
      </c>
      <c r="Z449" s="662"/>
      <c r="AA449" s="667"/>
      <c r="AB449" s="90" t="str">
        <f>+AB447</f>
        <v>48-XL</v>
      </c>
      <c r="AC449" s="194"/>
      <c r="AD449" s="88">
        <v>316</v>
      </c>
      <c r="AE449" s="88">
        <v>316</v>
      </c>
      <c r="AF449" s="88">
        <v>317</v>
      </c>
      <c r="AG449" s="88">
        <v>317</v>
      </c>
      <c r="AH449" s="88">
        <v>318</v>
      </c>
      <c r="AI449" s="88">
        <v>318</v>
      </c>
      <c r="AJ449" s="89">
        <v>319</v>
      </c>
      <c r="AL449" s="662"/>
      <c r="AM449" s="667"/>
      <c r="AN449" s="90" t="str">
        <f>+AN447</f>
        <v>48-XL</v>
      </c>
      <c r="AO449" s="194"/>
      <c r="AP449" s="88">
        <v>316</v>
      </c>
      <c r="AQ449" s="88">
        <v>316</v>
      </c>
      <c r="AR449" s="88">
        <v>317</v>
      </c>
      <c r="AS449" s="88">
        <v>317</v>
      </c>
      <c r="AT449" s="88">
        <v>318</v>
      </c>
      <c r="AU449" s="88">
        <v>318</v>
      </c>
      <c r="AV449" s="89">
        <v>319</v>
      </c>
    </row>
    <row r="450" spans="1:48">
      <c r="A450">
        <v>450</v>
      </c>
      <c r="B450" s="662"/>
      <c r="C450" s="664">
        <f>+C448+10</f>
        <v>160</v>
      </c>
      <c r="D450" s="78" t="s">
        <v>133</v>
      </c>
      <c r="E450" s="194"/>
      <c r="F450" s="193"/>
      <c r="G450" s="193"/>
      <c r="H450" s="84">
        <v>316</v>
      </c>
      <c r="I450" s="84">
        <v>316</v>
      </c>
      <c r="J450" s="84">
        <v>316</v>
      </c>
      <c r="K450" s="84">
        <v>316</v>
      </c>
      <c r="L450" s="85">
        <v>316</v>
      </c>
      <c r="N450" s="662"/>
      <c r="O450" s="664">
        <f>+O448+10</f>
        <v>160</v>
      </c>
      <c r="P450" s="78" t="s">
        <v>133</v>
      </c>
      <c r="Q450" s="194"/>
      <c r="R450" s="193"/>
      <c r="S450" s="193"/>
      <c r="T450" s="84">
        <v>316</v>
      </c>
      <c r="U450" s="84">
        <v>316</v>
      </c>
      <c r="V450" s="84">
        <v>316</v>
      </c>
      <c r="W450" s="84">
        <v>316</v>
      </c>
      <c r="X450" s="85">
        <v>316</v>
      </c>
      <c r="Z450" s="662"/>
      <c r="AA450" s="664">
        <f>+AA448+10</f>
        <v>160</v>
      </c>
      <c r="AB450" s="78" t="s">
        <v>133</v>
      </c>
      <c r="AC450" s="194"/>
      <c r="AD450" s="193"/>
      <c r="AE450" s="193"/>
      <c r="AF450" s="84">
        <v>316</v>
      </c>
      <c r="AG450" s="84">
        <v>316</v>
      </c>
      <c r="AH450" s="84">
        <v>316</v>
      </c>
      <c r="AI450" s="84">
        <v>316</v>
      </c>
      <c r="AJ450" s="85">
        <v>316</v>
      </c>
      <c r="AL450" s="662"/>
      <c r="AM450" s="664">
        <f>+AM448+10</f>
        <v>160</v>
      </c>
      <c r="AN450" s="78" t="s">
        <v>133</v>
      </c>
      <c r="AO450" s="194"/>
      <c r="AP450" s="193"/>
      <c r="AQ450" s="193"/>
      <c r="AR450" s="84">
        <v>316</v>
      </c>
      <c r="AS450" s="84">
        <v>316</v>
      </c>
      <c r="AT450" s="84">
        <v>316</v>
      </c>
      <c r="AU450" s="84">
        <v>316</v>
      </c>
      <c r="AV450" s="85">
        <v>316</v>
      </c>
    </row>
    <row r="451" spans="1:48" ht="15" thickBot="1">
      <c r="A451">
        <v>451</v>
      </c>
      <c r="B451" s="662"/>
      <c r="C451" s="665"/>
      <c r="D451" s="82" t="s">
        <v>136</v>
      </c>
      <c r="E451" s="194"/>
      <c r="F451" s="193"/>
      <c r="G451" s="193"/>
      <c r="H451" s="84">
        <v>316</v>
      </c>
      <c r="I451" s="84">
        <v>316</v>
      </c>
      <c r="J451" s="84">
        <v>316</v>
      </c>
      <c r="K451" s="84">
        <v>316</v>
      </c>
      <c r="L451" s="85">
        <v>316</v>
      </c>
      <c r="N451" s="662"/>
      <c r="O451" s="665"/>
      <c r="P451" s="82" t="s">
        <v>136</v>
      </c>
      <c r="Q451" s="194"/>
      <c r="R451" s="193"/>
      <c r="S451" s="193"/>
      <c r="T451" s="84">
        <v>316</v>
      </c>
      <c r="U451" s="84">
        <v>316</v>
      </c>
      <c r="V451" s="84">
        <v>316</v>
      </c>
      <c r="W451" s="84">
        <v>316</v>
      </c>
      <c r="X451" s="85">
        <v>316</v>
      </c>
      <c r="Z451" s="662"/>
      <c r="AA451" s="665"/>
      <c r="AB451" s="82" t="s">
        <v>136</v>
      </c>
      <c r="AC451" s="194"/>
      <c r="AD451" s="193"/>
      <c r="AE451" s="193"/>
      <c r="AF451" s="84">
        <v>316</v>
      </c>
      <c r="AG451" s="84">
        <v>316</v>
      </c>
      <c r="AH451" s="84">
        <v>316</v>
      </c>
      <c r="AI451" s="84">
        <v>316</v>
      </c>
      <c r="AJ451" s="85">
        <v>316</v>
      </c>
      <c r="AL451" s="662"/>
      <c r="AM451" s="665"/>
      <c r="AN451" s="82" t="s">
        <v>136</v>
      </c>
      <c r="AO451" s="194"/>
      <c r="AP451" s="193"/>
      <c r="AQ451" s="193"/>
      <c r="AR451" s="84">
        <v>316</v>
      </c>
      <c r="AS451" s="84">
        <v>316</v>
      </c>
      <c r="AT451" s="84">
        <v>316</v>
      </c>
      <c r="AU451" s="84">
        <v>316</v>
      </c>
      <c r="AV451" s="85">
        <v>316</v>
      </c>
    </row>
    <row r="452" spans="1:48">
      <c r="A452">
        <v>452</v>
      </c>
      <c r="B452" s="662"/>
      <c r="C452" s="666">
        <f>+C450+10</f>
        <v>170</v>
      </c>
      <c r="D452" s="86" t="str">
        <f>+D450</f>
        <v>48-X</v>
      </c>
      <c r="E452" s="194"/>
      <c r="F452" s="193"/>
      <c r="G452" s="193"/>
      <c r="H452" s="193"/>
      <c r="I452" s="193"/>
      <c r="J452" s="88">
        <v>316</v>
      </c>
      <c r="K452" s="88">
        <v>316</v>
      </c>
      <c r="L452" s="89">
        <v>317</v>
      </c>
      <c r="N452" s="662"/>
      <c r="O452" s="666">
        <f>+O450+10</f>
        <v>170</v>
      </c>
      <c r="P452" s="86" t="str">
        <f>+P450</f>
        <v>48-X</v>
      </c>
      <c r="Q452" s="194"/>
      <c r="R452" s="193"/>
      <c r="S452" s="193"/>
      <c r="T452" s="193"/>
      <c r="U452" s="193"/>
      <c r="V452" s="88">
        <v>316</v>
      </c>
      <c r="W452" s="88">
        <v>316</v>
      </c>
      <c r="X452" s="89">
        <v>317</v>
      </c>
      <c r="Z452" s="662"/>
      <c r="AA452" s="666">
        <f>+AA450+10</f>
        <v>170</v>
      </c>
      <c r="AB452" s="86" t="str">
        <f>+AB450</f>
        <v>48-X</v>
      </c>
      <c r="AC452" s="194"/>
      <c r="AD452" s="193"/>
      <c r="AE452" s="193"/>
      <c r="AF452" s="193"/>
      <c r="AG452" s="193"/>
      <c r="AH452" s="88">
        <v>316</v>
      </c>
      <c r="AI452" s="88">
        <v>316</v>
      </c>
      <c r="AJ452" s="89">
        <v>317</v>
      </c>
      <c r="AL452" s="662"/>
      <c r="AM452" s="666">
        <f>+AM450+10</f>
        <v>170</v>
      </c>
      <c r="AN452" s="86" t="str">
        <f>+AN450</f>
        <v>48-X</v>
      </c>
      <c r="AO452" s="194"/>
      <c r="AP452" s="193"/>
      <c r="AQ452" s="193"/>
      <c r="AR452" s="193"/>
      <c r="AS452" s="193"/>
      <c r="AT452" s="88">
        <v>316</v>
      </c>
      <c r="AU452" s="88">
        <v>316</v>
      </c>
      <c r="AV452" s="89">
        <v>317</v>
      </c>
    </row>
    <row r="453" spans="1:48" ht="15" thickBot="1">
      <c r="A453">
        <v>453</v>
      </c>
      <c r="B453" s="662"/>
      <c r="C453" s="667"/>
      <c r="D453" s="90" t="str">
        <f>+D451</f>
        <v>48-XL</v>
      </c>
      <c r="E453" s="194"/>
      <c r="F453" s="193"/>
      <c r="G453" s="193"/>
      <c r="H453" s="193"/>
      <c r="I453" s="193"/>
      <c r="J453" s="88">
        <v>316</v>
      </c>
      <c r="K453" s="88">
        <v>316</v>
      </c>
      <c r="L453" s="89">
        <v>317</v>
      </c>
      <c r="N453" s="662"/>
      <c r="O453" s="667"/>
      <c r="P453" s="90" t="str">
        <f>+P451</f>
        <v>48-XL</v>
      </c>
      <c r="Q453" s="194"/>
      <c r="R453" s="193"/>
      <c r="S453" s="193"/>
      <c r="T453" s="193"/>
      <c r="U453" s="193"/>
      <c r="V453" s="88">
        <v>316</v>
      </c>
      <c r="W453" s="88">
        <v>316</v>
      </c>
      <c r="X453" s="89">
        <v>317</v>
      </c>
      <c r="Z453" s="662"/>
      <c r="AA453" s="667"/>
      <c r="AB453" s="90" t="str">
        <f>+AB451</f>
        <v>48-XL</v>
      </c>
      <c r="AC453" s="194"/>
      <c r="AD453" s="193"/>
      <c r="AE453" s="193"/>
      <c r="AF453" s="193"/>
      <c r="AG453" s="193"/>
      <c r="AH453" s="88">
        <v>316</v>
      </c>
      <c r="AI453" s="88">
        <v>316</v>
      </c>
      <c r="AJ453" s="89">
        <v>317</v>
      </c>
      <c r="AL453" s="662"/>
      <c r="AM453" s="667"/>
      <c r="AN453" s="90" t="str">
        <f>+AN451</f>
        <v>48-XL</v>
      </c>
      <c r="AO453" s="194"/>
      <c r="AP453" s="193"/>
      <c r="AQ453" s="193"/>
      <c r="AR453" s="193"/>
      <c r="AS453" s="193"/>
      <c r="AT453" s="88">
        <v>316</v>
      </c>
      <c r="AU453" s="88">
        <v>316</v>
      </c>
      <c r="AV453" s="89">
        <v>317</v>
      </c>
    </row>
    <row r="454" spans="1:48">
      <c r="A454">
        <v>454</v>
      </c>
      <c r="B454" s="662"/>
      <c r="C454" s="664">
        <f>+C452+10</f>
        <v>180</v>
      </c>
      <c r="D454" s="78" t="s">
        <v>133</v>
      </c>
      <c r="E454" s="194"/>
      <c r="F454" s="193"/>
      <c r="G454" s="193"/>
      <c r="H454" s="193"/>
      <c r="I454" s="193"/>
      <c r="J454" s="193"/>
      <c r="K454" s="193"/>
      <c r="L454" s="85">
        <v>316</v>
      </c>
      <c r="N454" s="662"/>
      <c r="O454" s="664">
        <f>+O452+10</f>
        <v>180</v>
      </c>
      <c r="P454" s="78" t="s">
        <v>133</v>
      </c>
      <c r="Q454" s="194"/>
      <c r="R454" s="193"/>
      <c r="S454" s="193"/>
      <c r="T454" s="193"/>
      <c r="U454" s="193"/>
      <c r="V454" s="193"/>
      <c r="W454" s="193"/>
      <c r="X454" s="85">
        <v>316</v>
      </c>
      <c r="Z454" s="662"/>
      <c r="AA454" s="664">
        <f>+AA452+10</f>
        <v>180</v>
      </c>
      <c r="AB454" s="78" t="s">
        <v>133</v>
      </c>
      <c r="AC454" s="194"/>
      <c r="AD454" s="193"/>
      <c r="AE454" s="193"/>
      <c r="AF454" s="193"/>
      <c r="AG454" s="193"/>
      <c r="AH454" s="193"/>
      <c r="AI454" s="193"/>
      <c r="AJ454" s="85">
        <v>316</v>
      </c>
      <c r="AL454" s="662"/>
      <c r="AM454" s="664">
        <f>+AM452+10</f>
        <v>180</v>
      </c>
      <c r="AN454" s="78" t="s">
        <v>133</v>
      </c>
      <c r="AO454" s="194"/>
      <c r="AP454" s="193"/>
      <c r="AQ454" s="193"/>
      <c r="AR454" s="193"/>
      <c r="AS454" s="193"/>
      <c r="AT454" s="193"/>
      <c r="AU454" s="193"/>
      <c r="AV454" s="85">
        <v>316</v>
      </c>
    </row>
    <row r="455" spans="1:48" ht="15" thickBot="1">
      <c r="A455">
        <v>455</v>
      </c>
      <c r="B455" s="662"/>
      <c r="C455" s="665"/>
      <c r="D455" s="82" t="s">
        <v>136</v>
      </c>
      <c r="E455" s="194"/>
      <c r="F455" s="193"/>
      <c r="G455" s="193"/>
      <c r="H455" s="193"/>
      <c r="I455" s="193"/>
      <c r="J455" s="193"/>
      <c r="K455" s="193"/>
      <c r="L455" s="85">
        <v>316</v>
      </c>
      <c r="N455" s="662"/>
      <c r="O455" s="665"/>
      <c r="P455" s="82" t="s">
        <v>136</v>
      </c>
      <c r="Q455" s="194"/>
      <c r="R455" s="193"/>
      <c r="S455" s="193"/>
      <c r="T455" s="193"/>
      <c r="U455" s="193"/>
      <c r="V455" s="193"/>
      <c r="W455" s="193"/>
      <c r="X455" s="85">
        <v>316</v>
      </c>
      <c r="Z455" s="662"/>
      <c r="AA455" s="665"/>
      <c r="AB455" s="82" t="s">
        <v>136</v>
      </c>
      <c r="AC455" s="194"/>
      <c r="AD455" s="193"/>
      <c r="AE455" s="193"/>
      <c r="AF455" s="193"/>
      <c r="AG455" s="193"/>
      <c r="AH455" s="193"/>
      <c r="AI455" s="193"/>
      <c r="AJ455" s="85">
        <v>316</v>
      </c>
      <c r="AL455" s="662"/>
      <c r="AM455" s="665"/>
      <c r="AN455" s="82" t="s">
        <v>136</v>
      </c>
      <c r="AO455" s="194"/>
      <c r="AP455" s="193"/>
      <c r="AQ455" s="193"/>
      <c r="AR455" s="193"/>
      <c r="AS455" s="193"/>
      <c r="AT455" s="193"/>
      <c r="AU455" s="193"/>
      <c r="AV455" s="85">
        <v>316</v>
      </c>
    </row>
    <row r="456" spans="1:48">
      <c r="A456">
        <v>456</v>
      </c>
      <c r="B456" s="662"/>
      <c r="C456" s="666">
        <f>+C454+10</f>
        <v>190</v>
      </c>
      <c r="D456" s="86" t="str">
        <f>+D454</f>
        <v>48-X</v>
      </c>
      <c r="E456" s="194"/>
      <c r="F456" s="193"/>
      <c r="G456" s="193"/>
      <c r="H456" s="193"/>
      <c r="I456" s="193"/>
      <c r="J456" s="193"/>
      <c r="K456" s="193"/>
      <c r="L456" s="196"/>
      <c r="N456" s="662"/>
      <c r="O456" s="666">
        <f>+O454+10</f>
        <v>190</v>
      </c>
      <c r="P456" s="86" t="str">
        <f>+P454</f>
        <v>48-X</v>
      </c>
      <c r="Q456" s="194"/>
      <c r="R456" s="193"/>
      <c r="S456" s="193"/>
      <c r="T456" s="193"/>
      <c r="U456" s="193"/>
      <c r="V456" s="193"/>
      <c r="W456" s="193"/>
      <c r="X456" s="196"/>
      <c r="Z456" s="662"/>
      <c r="AA456" s="666">
        <f>+AA454+10</f>
        <v>190</v>
      </c>
      <c r="AB456" s="86" t="str">
        <f>+AB454</f>
        <v>48-X</v>
      </c>
      <c r="AC456" s="194"/>
      <c r="AD456" s="193"/>
      <c r="AE456" s="193"/>
      <c r="AF456" s="193"/>
      <c r="AG456" s="193"/>
      <c r="AH456" s="193"/>
      <c r="AI456" s="193"/>
      <c r="AJ456" s="196"/>
      <c r="AL456" s="662"/>
      <c r="AM456" s="666">
        <f>+AM454+10</f>
        <v>190</v>
      </c>
      <c r="AN456" s="86" t="str">
        <f>+AN454</f>
        <v>48-X</v>
      </c>
      <c r="AO456" s="194"/>
      <c r="AP456" s="193"/>
      <c r="AQ456" s="193"/>
      <c r="AR456" s="193"/>
      <c r="AS456" s="193"/>
      <c r="AT456" s="193"/>
      <c r="AU456" s="193"/>
      <c r="AV456" s="196"/>
    </row>
    <row r="457" spans="1:48" ht="15" thickBot="1">
      <c r="A457">
        <v>457</v>
      </c>
      <c r="B457" s="662"/>
      <c r="C457" s="667"/>
      <c r="D457" s="90" t="str">
        <f>+D455</f>
        <v>48-XL</v>
      </c>
      <c r="E457" s="194"/>
      <c r="F457" s="193"/>
      <c r="G457" s="193"/>
      <c r="H457" s="193"/>
      <c r="I457" s="193"/>
      <c r="J457" s="193"/>
      <c r="K457" s="193"/>
      <c r="L457" s="196"/>
      <c r="N457" s="662"/>
      <c r="O457" s="667"/>
      <c r="P457" s="90" t="str">
        <f>+P455</f>
        <v>48-XL</v>
      </c>
      <c r="Q457" s="194"/>
      <c r="R457" s="193"/>
      <c r="S457" s="193"/>
      <c r="T457" s="193"/>
      <c r="U457" s="193"/>
      <c r="V457" s="193"/>
      <c r="W457" s="193"/>
      <c r="X457" s="196"/>
      <c r="Z457" s="662"/>
      <c r="AA457" s="667"/>
      <c r="AB457" s="90" t="str">
        <f>+AB455</f>
        <v>48-XL</v>
      </c>
      <c r="AC457" s="194"/>
      <c r="AD457" s="193"/>
      <c r="AE457" s="193"/>
      <c r="AF457" s="193"/>
      <c r="AG457" s="193"/>
      <c r="AH457" s="193"/>
      <c r="AI457" s="193"/>
      <c r="AJ457" s="196"/>
      <c r="AL457" s="662"/>
      <c r="AM457" s="667"/>
      <c r="AN457" s="90" t="str">
        <f>+AN455</f>
        <v>48-XL</v>
      </c>
      <c r="AO457" s="194"/>
      <c r="AP457" s="193"/>
      <c r="AQ457" s="193"/>
      <c r="AR457" s="193"/>
      <c r="AS457" s="193"/>
      <c r="AT457" s="193"/>
      <c r="AU457" s="193"/>
      <c r="AV457" s="196"/>
    </row>
    <row r="458" spans="1:48">
      <c r="A458">
        <v>458</v>
      </c>
      <c r="B458" s="662"/>
      <c r="C458" s="664">
        <f>+C456+10</f>
        <v>200</v>
      </c>
      <c r="D458" s="78" t="s">
        <v>133</v>
      </c>
      <c r="E458" s="194"/>
      <c r="F458" s="193"/>
      <c r="G458" s="193"/>
      <c r="H458" s="193"/>
      <c r="I458" s="193"/>
      <c r="J458" s="193"/>
      <c r="K458" s="193"/>
      <c r="L458" s="196"/>
      <c r="N458" s="662"/>
      <c r="O458" s="664">
        <f>+O456+10</f>
        <v>200</v>
      </c>
      <c r="P458" s="78" t="s">
        <v>133</v>
      </c>
      <c r="Q458" s="194"/>
      <c r="R458" s="193"/>
      <c r="S458" s="193"/>
      <c r="T458" s="193"/>
      <c r="U458" s="193"/>
      <c r="V458" s="193"/>
      <c r="W458" s="193"/>
      <c r="X458" s="196"/>
      <c r="Z458" s="662"/>
      <c r="AA458" s="664">
        <f>+AA456+10</f>
        <v>200</v>
      </c>
      <c r="AB458" s="78" t="s">
        <v>133</v>
      </c>
      <c r="AC458" s="194"/>
      <c r="AD458" s="193"/>
      <c r="AE458" s="193"/>
      <c r="AF458" s="193"/>
      <c r="AG458" s="193"/>
      <c r="AH458" s="193"/>
      <c r="AI458" s="193"/>
      <c r="AJ458" s="196"/>
      <c r="AL458" s="662"/>
      <c r="AM458" s="664">
        <f>+AM456+10</f>
        <v>200</v>
      </c>
      <c r="AN458" s="78" t="s">
        <v>133</v>
      </c>
      <c r="AO458" s="194"/>
      <c r="AP458" s="193"/>
      <c r="AQ458" s="193"/>
      <c r="AR458" s="193"/>
      <c r="AS458" s="193"/>
      <c r="AT458" s="193"/>
      <c r="AU458" s="193"/>
      <c r="AV458" s="196"/>
    </row>
    <row r="459" spans="1:48" ht="15" thickBot="1">
      <c r="A459">
        <v>459</v>
      </c>
      <c r="B459" s="663"/>
      <c r="C459" s="665"/>
      <c r="D459" s="82" t="s">
        <v>136</v>
      </c>
      <c r="E459" s="192"/>
      <c r="F459" s="191"/>
      <c r="G459" s="191"/>
      <c r="H459" s="191"/>
      <c r="I459" s="191"/>
      <c r="J459" s="191"/>
      <c r="K459" s="191"/>
      <c r="L459" s="195"/>
      <c r="N459" s="663"/>
      <c r="O459" s="665"/>
      <c r="P459" s="82" t="s">
        <v>136</v>
      </c>
      <c r="Q459" s="192"/>
      <c r="R459" s="191"/>
      <c r="S459" s="191"/>
      <c r="T459" s="191"/>
      <c r="U459" s="191"/>
      <c r="V459" s="191"/>
      <c r="W459" s="191"/>
      <c r="X459" s="195"/>
      <c r="Z459" s="663"/>
      <c r="AA459" s="665"/>
      <c r="AB459" s="82" t="s">
        <v>136</v>
      </c>
      <c r="AC459" s="192"/>
      <c r="AD459" s="191"/>
      <c r="AE459" s="191"/>
      <c r="AF459" s="191"/>
      <c r="AG459" s="191"/>
      <c r="AH459" s="191"/>
      <c r="AI459" s="191"/>
      <c r="AJ459" s="195"/>
      <c r="AL459" s="663"/>
      <c r="AM459" s="665"/>
      <c r="AN459" s="82" t="s">
        <v>136</v>
      </c>
      <c r="AO459" s="192"/>
      <c r="AP459" s="191"/>
      <c r="AQ459" s="191"/>
      <c r="AR459" s="191"/>
      <c r="AS459" s="191"/>
      <c r="AT459" s="191"/>
      <c r="AU459" s="191"/>
      <c r="AV459" s="195"/>
    </row>
    <row r="460" spans="1:48">
      <c r="A460">
        <v>460</v>
      </c>
    </row>
    <row r="461" spans="1:48">
      <c r="A461">
        <v>461</v>
      </c>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1112</v>
      </c>
      <c r="C467" s="650"/>
      <c r="D467" s="651"/>
      <c r="E467" s="649" t="s">
        <v>1124</v>
      </c>
      <c r="F467" s="650"/>
      <c r="G467" s="650"/>
      <c r="H467" s="650"/>
      <c r="I467" s="650"/>
      <c r="J467" s="650"/>
      <c r="K467" s="650"/>
      <c r="L467" s="651"/>
      <c r="N467" s="649" t="s">
        <v>1114</v>
      </c>
      <c r="O467" s="650"/>
      <c r="P467" s="651"/>
      <c r="Q467" s="649" t="s">
        <v>1124</v>
      </c>
      <c r="R467" s="650"/>
      <c r="S467" s="650"/>
      <c r="T467" s="650"/>
      <c r="U467" s="650"/>
      <c r="V467" s="650"/>
      <c r="W467" s="650"/>
      <c r="X467" s="651"/>
      <c r="Z467" s="649" t="s">
        <v>1115</v>
      </c>
      <c r="AA467" s="650"/>
      <c r="AB467" s="651"/>
      <c r="AC467" s="649" t="s">
        <v>1124</v>
      </c>
      <c r="AD467" s="650"/>
      <c r="AE467" s="650"/>
      <c r="AF467" s="650"/>
      <c r="AG467" s="650"/>
      <c r="AH467" s="650"/>
      <c r="AI467" s="650"/>
      <c r="AJ467" s="651"/>
      <c r="AL467" s="649" t="s">
        <v>1116</v>
      </c>
      <c r="AM467" s="650"/>
      <c r="AN467" s="651"/>
      <c r="AO467" s="649" t="s">
        <v>1124</v>
      </c>
      <c r="AP467" s="650"/>
      <c r="AQ467" s="650"/>
      <c r="AR467" s="650"/>
      <c r="AS467" s="650"/>
      <c r="AT467" s="650"/>
      <c r="AU467" s="650"/>
      <c r="AV467" s="651"/>
    </row>
    <row r="468" spans="1:48" ht="15.75" customHeight="1">
      <c r="A468">
        <v>468</v>
      </c>
      <c r="B468" s="652" t="s">
        <v>1117</v>
      </c>
      <c r="C468" s="652" t="s">
        <v>634</v>
      </c>
      <c r="D468" s="669" t="s">
        <v>1119</v>
      </c>
      <c r="E468" s="654" t="s">
        <v>1120</v>
      </c>
      <c r="F468" s="655"/>
      <c r="G468" s="655"/>
      <c r="H468" s="655"/>
      <c r="I468" s="655"/>
      <c r="J468" s="655"/>
      <c r="K468" s="655"/>
      <c r="L468" s="656"/>
      <c r="N468" s="652" t="s">
        <v>1117</v>
      </c>
      <c r="O468" s="652" t="s">
        <v>634</v>
      </c>
      <c r="P468" s="669" t="s">
        <v>1119</v>
      </c>
      <c r="Q468" s="654" t="s">
        <v>1120</v>
      </c>
      <c r="R468" s="655"/>
      <c r="S468" s="655"/>
      <c r="T468" s="655"/>
      <c r="U468" s="655"/>
      <c r="V468" s="655"/>
      <c r="W468" s="655"/>
      <c r="X468" s="656"/>
      <c r="Z468" s="652" t="s">
        <v>1117</v>
      </c>
      <c r="AA468" s="652" t="s">
        <v>634</v>
      </c>
      <c r="AB468" s="669" t="s">
        <v>1119</v>
      </c>
      <c r="AC468" s="654" t="s">
        <v>1120</v>
      </c>
      <c r="AD468" s="655"/>
      <c r="AE468" s="655"/>
      <c r="AF468" s="655"/>
      <c r="AG468" s="655"/>
      <c r="AH468" s="655"/>
      <c r="AI468" s="655"/>
      <c r="AJ468" s="656"/>
      <c r="AL468" s="652" t="s">
        <v>1117</v>
      </c>
      <c r="AM468" s="652" t="s">
        <v>634</v>
      </c>
      <c r="AN468" s="669" t="s">
        <v>1119</v>
      </c>
      <c r="AO468" s="654" t="s">
        <v>1120</v>
      </c>
      <c r="AP468" s="655"/>
      <c r="AQ468" s="655"/>
      <c r="AR468" s="655"/>
      <c r="AS468" s="655"/>
      <c r="AT468" s="655"/>
      <c r="AU468" s="655"/>
      <c r="AV468" s="656"/>
    </row>
    <row r="469" spans="1:48" ht="15" customHeight="1" thickBot="1">
      <c r="A469">
        <v>469</v>
      </c>
      <c r="B469" s="668"/>
      <c r="C469" s="668"/>
      <c r="D469" s="670"/>
      <c r="E469" s="672"/>
      <c r="F469" s="673"/>
      <c r="G469" s="673"/>
      <c r="H469" s="673"/>
      <c r="I469" s="673"/>
      <c r="J469" s="673"/>
      <c r="K469" s="673"/>
      <c r="L469" s="674"/>
      <c r="N469" s="668"/>
      <c r="O469" s="668"/>
      <c r="P469" s="670"/>
      <c r="Q469" s="672"/>
      <c r="R469" s="673"/>
      <c r="S469" s="673"/>
      <c r="T469" s="673"/>
      <c r="U469" s="673"/>
      <c r="V469" s="673"/>
      <c r="W469" s="673"/>
      <c r="X469" s="674"/>
      <c r="Z469" s="668"/>
      <c r="AA469" s="668"/>
      <c r="AB469" s="670"/>
      <c r="AC469" s="672"/>
      <c r="AD469" s="673"/>
      <c r="AE469" s="673"/>
      <c r="AF469" s="673"/>
      <c r="AG469" s="673"/>
      <c r="AH469" s="673"/>
      <c r="AI469" s="673"/>
      <c r="AJ469" s="674"/>
      <c r="AL469" s="668"/>
      <c r="AM469" s="668"/>
      <c r="AN469" s="670"/>
      <c r="AO469" s="672"/>
      <c r="AP469" s="673"/>
      <c r="AQ469" s="673"/>
      <c r="AR469" s="673"/>
      <c r="AS469" s="673"/>
      <c r="AT469" s="673"/>
      <c r="AU469" s="673"/>
      <c r="AV469" s="674"/>
    </row>
    <row r="470" spans="1:48" ht="15" thickBot="1">
      <c r="A470">
        <v>470</v>
      </c>
      <c r="B470" s="653"/>
      <c r="C470" s="653"/>
      <c r="D470" s="671"/>
      <c r="E470" s="75">
        <v>0</v>
      </c>
      <c r="F470" s="76">
        <v>500</v>
      </c>
      <c r="G470" s="76">
        <v>1000</v>
      </c>
      <c r="H470" s="76">
        <v>1500</v>
      </c>
      <c r="I470" s="76">
        <v>2000</v>
      </c>
      <c r="J470" s="76">
        <v>2500</v>
      </c>
      <c r="K470" s="76">
        <v>3000</v>
      </c>
      <c r="L470" s="77">
        <v>3500</v>
      </c>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
        <v>1141</v>
      </c>
      <c r="C471" s="664">
        <v>100</v>
      </c>
      <c r="D471" s="78" t="s">
        <v>133</v>
      </c>
      <c r="E471" s="79">
        <v>192</v>
      </c>
      <c r="F471" s="80">
        <v>184</v>
      </c>
      <c r="G471" s="80">
        <v>177</v>
      </c>
      <c r="H471" s="80">
        <v>169</v>
      </c>
      <c r="I471" s="80">
        <v>162</v>
      </c>
      <c r="J471" s="80">
        <v>154</v>
      </c>
      <c r="K471" s="80">
        <v>147</v>
      </c>
      <c r="L471" s="81">
        <v>140</v>
      </c>
      <c r="N471" s="661" t="s">
        <v>1141</v>
      </c>
      <c r="O471" s="664">
        <v>100</v>
      </c>
      <c r="P471" s="78" t="s">
        <v>133</v>
      </c>
      <c r="Q471" s="79">
        <v>192</v>
      </c>
      <c r="R471" s="80">
        <v>184</v>
      </c>
      <c r="S471" s="80">
        <v>177</v>
      </c>
      <c r="T471" s="80">
        <v>169</v>
      </c>
      <c r="U471" s="80">
        <v>162</v>
      </c>
      <c r="V471" s="80">
        <v>154</v>
      </c>
      <c r="W471" s="80">
        <v>147</v>
      </c>
      <c r="X471" s="81">
        <v>140</v>
      </c>
      <c r="Z471" s="661" t="s">
        <v>1141</v>
      </c>
      <c r="AA471" s="664">
        <v>100</v>
      </c>
      <c r="AB471" s="78" t="s">
        <v>133</v>
      </c>
      <c r="AC471" s="79">
        <v>192</v>
      </c>
      <c r="AD471" s="80">
        <v>184</v>
      </c>
      <c r="AE471" s="80">
        <v>177</v>
      </c>
      <c r="AF471" s="80">
        <v>169</v>
      </c>
      <c r="AG471" s="80">
        <v>162</v>
      </c>
      <c r="AH471" s="80">
        <v>154</v>
      </c>
      <c r="AI471" s="80">
        <v>147</v>
      </c>
      <c r="AJ471" s="81">
        <v>140</v>
      </c>
      <c r="AL471" s="661" t="s">
        <v>1141</v>
      </c>
      <c r="AM471" s="664">
        <v>100</v>
      </c>
      <c r="AN471" s="78" t="s">
        <v>133</v>
      </c>
      <c r="AO471" s="79">
        <v>192</v>
      </c>
      <c r="AP471" s="80">
        <v>184</v>
      </c>
      <c r="AQ471" s="80">
        <v>177</v>
      </c>
      <c r="AR471" s="80">
        <v>169</v>
      </c>
      <c r="AS471" s="80">
        <v>162</v>
      </c>
      <c r="AT471" s="80">
        <v>154</v>
      </c>
      <c r="AU471" s="80">
        <v>147</v>
      </c>
      <c r="AV471" s="81">
        <v>140</v>
      </c>
    </row>
    <row r="472" spans="1:48" ht="15" thickBot="1">
      <c r="A472">
        <v>472</v>
      </c>
      <c r="B472" s="662"/>
      <c r="C472" s="665"/>
      <c r="D472" s="82" t="s">
        <v>136</v>
      </c>
      <c r="E472" s="83">
        <v>212</v>
      </c>
      <c r="F472" s="84">
        <v>203</v>
      </c>
      <c r="G472" s="84">
        <v>195</v>
      </c>
      <c r="H472" s="84">
        <v>186</v>
      </c>
      <c r="I472" s="84">
        <v>178</v>
      </c>
      <c r="J472" s="84">
        <v>169</v>
      </c>
      <c r="K472" s="84">
        <v>161</v>
      </c>
      <c r="L472" s="85">
        <v>153</v>
      </c>
      <c r="N472" s="662"/>
      <c r="O472" s="665"/>
      <c r="P472" s="82" t="s">
        <v>136</v>
      </c>
      <c r="Q472" s="83">
        <v>212</v>
      </c>
      <c r="R472" s="84">
        <v>203</v>
      </c>
      <c r="S472" s="84">
        <v>195</v>
      </c>
      <c r="T472" s="84">
        <v>186</v>
      </c>
      <c r="U472" s="84">
        <v>178</v>
      </c>
      <c r="V472" s="84">
        <v>169</v>
      </c>
      <c r="W472" s="84">
        <v>161</v>
      </c>
      <c r="X472" s="85">
        <v>153</v>
      </c>
      <c r="Z472" s="662"/>
      <c r="AA472" s="665"/>
      <c r="AB472" s="82" t="s">
        <v>136</v>
      </c>
      <c r="AC472" s="83">
        <v>212</v>
      </c>
      <c r="AD472" s="84">
        <v>203</v>
      </c>
      <c r="AE472" s="84">
        <v>195</v>
      </c>
      <c r="AF472" s="84">
        <v>186</v>
      </c>
      <c r="AG472" s="84">
        <v>178</v>
      </c>
      <c r="AH472" s="84">
        <v>169</v>
      </c>
      <c r="AI472" s="84">
        <v>161</v>
      </c>
      <c r="AJ472" s="85">
        <v>153</v>
      </c>
      <c r="AL472" s="662"/>
      <c r="AM472" s="665"/>
      <c r="AN472" s="82" t="s">
        <v>136</v>
      </c>
      <c r="AO472" s="83">
        <v>212</v>
      </c>
      <c r="AP472" s="84">
        <v>202</v>
      </c>
      <c r="AQ472" s="84">
        <v>193</v>
      </c>
      <c r="AR472" s="84">
        <v>184</v>
      </c>
      <c r="AS472" s="84">
        <v>175</v>
      </c>
      <c r="AT472" s="84">
        <v>166</v>
      </c>
      <c r="AU472" s="84">
        <v>157</v>
      </c>
      <c r="AV472" s="85">
        <v>148</v>
      </c>
    </row>
    <row r="473" spans="1:48">
      <c r="A473">
        <v>473</v>
      </c>
      <c r="B473" s="662"/>
      <c r="C473" s="666">
        <v>110</v>
      </c>
      <c r="D473" s="86" t="str">
        <f>+D471</f>
        <v>48-X</v>
      </c>
      <c r="E473" s="87">
        <v>216</v>
      </c>
      <c r="F473" s="88">
        <v>208</v>
      </c>
      <c r="G473" s="88">
        <v>200</v>
      </c>
      <c r="H473" s="88">
        <v>192</v>
      </c>
      <c r="I473" s="88">
        <v>184</v>
      </c>
      <c r="J473" s="88">
        <v>176</v>
      </c>
      <c r="K473" s="88">
        <v>168</v>
      </c>
      <c r="L473" s="89">
        <v>161</v>
      </c>
      <c r="N473" s="662"/>
      <c r="O473" s="666">
        <v>110</v>
      </c>
      <c r="P473" s="86" t="str">
        <f>+P471</f>
        <v>48-X</v>
      </c>
      <c r="Q473" s="87">
        <v>216</v>
      </c>
      <c r="R473" s="88">
        <v>208</v>
      </c>
      <c r="S473" s="88">
        <v>200</v>
      </c>
      <c r="T473" s="88">
        <v>192</v>
      </c>
      <c r="U473" s="88">
        <v>184</v>
      </c>
      <c r="V473" s="88">
        <v>176</v>
      </c>
      <c r="W473" s="88">
        <v>168</v>
      </c>
      <c r="X473" s="89">
        <v>161</v>
      </c>
      <c r="Z473" s="662"/>
      <c r="AA473" s="666">
        <v>110</v>
      </c>
      <c r="AB473" s="86" t="str">
        <f>+AB471</f>
        <v>48-X</v>
      </c>
      <c r="AC473" s="87">
        <v>216</v>
      </c>
      <c r="AD473" s="88">
        <v>208</v>
      </c>
      <c r="AE473" s="88">
        <v>200</v>
      </c>
      <c r="AF473" s="88">
        <v>192</v>
      </c>
      <c r="AG473" s="88">
        <v>184</v>
      </c>
      <c r="AH473" s="88">
        <v>176</v>
      </c>
      <c r="AI473" s="88">
        <v>168</v>
      </c>
      <c r="AJ473" s="89">
        <v>161</v>
      </c>
      <c r="AL473" s="662"/>
      <c r="AM473" s="666">
        <v>110</v>
      </c>
      <c r="AN473" s="86" t="str">
        <f>+AN471</f>
        <v>48-X</v>
      </c>
      <c r="AO473" s="87">
        <v>216</v>
      </c>
      <c r="AP473" s="88">
        <v>208</v>
      </c>
      <c r="AQ473" s="88">
        <v>200</v>
      </c>
      <c r="AR473" s="88">
        <v>192</v>
      </c>
      <c r="AS473" s="88">
        <v>184</v>
      </c>
      <c r="AT473" s="88">
        <v>176</v>
      </c>
      <c r="AU473" s="88">
        <v>168</v>
      </c>
      <c r="AV473" s="89">
        <v>161</v>
      </c>
    </row>
    <row r="474" spans="1:48" ht="15" thickBot="1">
      <c r="A474">
        <v>474</v>
      </c>
      <c r="B474" s="662"/>
      <c r="C474" s="667"/>
      <c r="D474" s="90" t="str">
        <f>+D472</f>
        <v>48-XL</v>
      </c>
      <c r="E474" s="87">
        <v>217</v>
      </c>
      <c r="F474" s="88">
        <v>211</v>
      </c>
      <c r="G474" s="88">
        <v>205</v>
      </c>
      <c r="H474" s="88">
        <v>200</v>
      </c>
      <c r="I474" s="88">
        <v>194</v>
      </c>
      <c r="J474" s="88">
        <v>189</v>
      </c>
      <c r="K474" s="88">
        <v>183</v>
      </c>
      <c r="L474" s="89">
        <v>178</v>
      </c>
      <c r="N474" s="662"/>
      <c r="O474" s="667"/>
      <c r="P474" s="90" t="str">
        <f>+P472</f>
        <v>48-XL</v>
      </c>
      <c r="Q474" s="87">
        <v>217</v>
      </c>
      <c r="R474" s="88">
        <v>211</v>
      </c>
      <c r="S474" s="88">
        <v>205</v>
      </c>
      <c r="T474" s="88">
        <v>200</v>
      </c>
      <c r="U474" s="88">
        <v>194</v>
      </c>
      <c r="V474" s="88">
        <v>189</v>
      </c>
      <c r="W474" s="88">
        <v>183</v>
      </c>
      <c r="X474" s="89">
        <v>178</v>
      </c>
      <c r="Z474" s="662"/>
      <c r="AA474" s="667"/>
      <c r="AB474" s="90" t="str">
        <f>+AB472</f>
        <v>48-XL</v>
      </c>
      <c r="AC474" s="87">
        <v>217</v>
      </c>
      <c r="AD474" s="88">
        <v>211</v>
      </c>
      <c r="AE474" s="88">
        <v>205</v>
      </c>
      <c r="AF474" s="88">
        <v>200</v>
      </c>
      <c r="AG474" s="88">
        <v>194</v>
      </c>
      <c r="AH474" s="88">
        <v>189</v>
      </c>
      <c r="AI474" s="88">
        <v>183</v>
      </c>
      <c r="AJ474" s="89">
        <v>178</v>
      </c>
      <c r="AL474" s="662"/>
      <c r="AM474" s="667"/>
      <c r="AN474" s="90" t="str">
        <f>+AN472</f>
        <v>48-XL</v>
      </c>
      <c r="AO474" s="87">
        <v>217</v>
      </c>
      <c r="AP474" s="88">
        <v>211</v>
      </c>
      <c r="AQ474" s="88">
        <v>205</v>
      </c>
      <c r="AR474" s="88">
        <v>200</v>
      </c>
      <c r="AS474" s="88">
        <v>194</v>
      </c>
      <c r="AT474" s="88">
        <v>189</v>
      </c>
      <c r="AU474" s="88">
        <v>183</v>
      </c>
      <c r="AV474" s="89">
        <v>178</v>
      </c>
    </row>
    <row r="475" spans="1:48">
      <c r="A475">
        <v>475</v>
      </c>
      <c r="B475" s="662"/>
      <c r="C475" s="664">
        <f>+C473+10</f>
        <v>120</v>
      </c>
      <c r="D475" s="78" t="s">
        <v>133</v>
      </c>
      <c r="E475" s="83">
        <v>219</v>
      </c>
      <c r="F475" s="84">
        <v>214</v>
      </c>
      <c r="G475" s="84">
        <v>209</v>
      </c>
      <c r="H475" s="84">
        <v>204</v>
      </c>
      <c r="I475" s="84">
        <v>199</v>
      </c>
      <c r="J475" s="84">
        <v>194</v>
      </c>
      <c r="K475" s="84">
        <v>189</v>
      </c>
      <c r="L475" s="85">
        <v>184</v>
      </c>
      <c r="N475" s="662"/>
      <c r="O475" s="664">
        <f>+O473+10</f>
        <v>120</v>
      </c>
      <c r="P475" s="78" t="s">
        <v>133</v>
      </c>
      <c r="Q475" s="83">
        <v>219</v>
      </c>
      <c r="R475" s="84">
        <v>214</v>
      </c>
      <c r="S475" s="84">
        <v>209</v>
      </c>
      <c r="T475" s="84">
        <v>204</v>
      </c>
      <c r="U475" s="84">
        <v>199</v>
      </c>
      <c r="V475" s="84">
        <v>194</v>
      </c>
      <c r="W475" s="84">
        <v>189</v>
      </c>
      <c r="X475" s="85">
        <v>184</v>
      </c>
      <c r="Z475" s="662"/>
      <c r="AA475" s="664">
        <f>+AA473+10</f>
        <v>120</v>
      </c>
      <c r="AB475" s="78" t="s">
        <v>133</v>
      </c>
      <c r="AC475" s="83">
        <v>219</v>
      </c>
      <c r="AD475" s="84">
        <v>214</v>
      </c>
      <c r="AE475" s="84">
        <v>209</v>
      </c>
      <c r="AF475" s="84">
        <v>204</v>
      </c>
      <c r="AG475" s="84">
        <v>199</v>
      </c>
      <c r="AH475" s="84">
        <v>194</v>
      </c>
      <c r="AI475" s="84">
        <v>189</v>
      </c>
      <c r="AJ475" s="85">
        <v>184</v>
      </c>
      <c r="AL475" s="662"/>
      <c r="AM475" s="664">
        <f>+AM473+10</f>
        <v>120</v>
      </c>
      <c r="AN475" s="78" t="s">
        <v>133</v>
      </c>
      <c r="AO475" s="83">
        <v>219</v>
      </c>
      <c r="AP475" s="84">
        <v>214</v>
      </c>
      <c r="AQ475" s="84">
        <v>209</v>
      </c>
      <c r="AR475" s="84">
        <v>204</v>
      </c>
      <c r="AS475" s="84">
        <v>199</v>
      </c>
      <c r="AT475" s="84">
        <v>194</v>
      </c>
      <c r="AU475" s="84">
        <v>189</v>
      </c>
      <c r="AV475" s="85">
        <v>184</v>
      </c>
    </row>
    <row r="476" spans="1:48" ht="15" thickBot="1">
      <c r="A476">
        <v>476</v>
      </c>
      <c r="B476" s="662"/>
      <c r="C476" s="665"/>
      <c r="D476" s="82" t="s">
        <v>136</v>
      </c>
      <c r="E476" s="83">
        <v>219</v>
      </c>
      <c r="F476" s="84">
        <v>216</v>
      </c>
      <c r="G476" s="84">
        <v>214</v>
      </c>
      <c r="H476" s="84">
        <v>211</v>
      </c>
      <c r="I476" s="84">
        <v>209</v>
      </c>
      <c r="J476" s="84">
        <v>206</v>
      </c>
      <c r="K476" s="84">
        <v>204</v>
      </c>
      <c r="L476" s="85">
        <v>202</v>
      </c>
      <c r="N476" s="662"/>
      <c r="O476" s="665"/>
      <c r="P476" s="82" t="s">
        <v>136</v>
      </c>
      <c r="Q476" s="83">
        <v>219</v>
      </c>
      <c r="R476" s="84">
        <v>216</v>
      </c>
      <c r="S476" s="84">
        <v>214</v>
      </c>
      <c r="T476" s="84">
        <v>211</v>
      </c>
      <c r="U476" s="84">
        <v>209</v>
      </c>
      <c r="V476" s="84">
        <v>206</v>
      </c>
      <c r="W476" s="84">
        <v>204</v>
      </c>
      <c r="X476" s="85">
        <v>202</v>
      </c>
      <c r="Z476" s="662"/>
      <c r="AA476" s="665"/>
      <c r="AB476" s="82" t="s">
        <v>136</v>
      </c>
      <c r="AC476" s="83">
        <v>219</v>
      </c>
      <c r="AD476" s="84">
        <v>216</v>
      </c>
      <c r="AE476" s="84">
        <v>214</v>
      </c>
      <c r="AF476" s="84">
        <v>211</v>
      </c>
      <c r="AG476" s="84">
        <v>209</v>
      </c>
      <c r="AH476" s="84">
        <v>206</v>
      </c>
      <c r="AI476" s="84">
        <v>204</v>
      </c>
      <c r="AJ476" s="85">
        <v>202</v>
      </c>
      <c r="AL476" s="662"/>
      <c r="AM476" s="665"/>
      <c r="AN476" s="82" t="s">
        <v>136</v>
      </c>
      <c r="AO476" s="83">
        <v>219</v>
      </c>
      <c r="AP476" s="84">
        <v>216</v>
      </c>
      <c r="AQ476" s="84">
        <v>214</v>
      </c>
      <c r="AR476" s="84">
        <v>211</v>
      </c>
      <c r="AS476" s="84">
        <v>209</v>
      </c>
      <c r="AT476" s="84">
        <v>206</v>
      </c>
      <c r="AU476" s="84">
        <v>204</v>
      </c>
      <c r="AV476" s="85">
        <v>202</v>
      </c>
    </row>
    <row r="477" spans="1:48">
      <c r="A477">
        <v>477</v>
      </c>
      <c r="B477" s="662"/>
      <c r="C477" s="666">
        <f>+C475+10</f>
        <v>130</v>
      </c>
      <c r="D477" s="86" t="str">
        <f>+D475</f>
        <v>48-X</v>
      </c>
      <c r="E477" s="87">
        <v>221</v>
      </c>
      <c r="F477" s="88">
        <v>219</v>
      </c>
      <c r="G477" s="88">
        <v>217</v>
      </c>
      <c r="H477" s="88">
        <v>215</v>
      </c>
      <c r="I477" s="88">
        <v>213</v>
      </c>
      <c r="J477" s="88">
        <v>211</v>
      </c>
      <c r="K477" s="88">
        <v>209</v>
      </c>
      <c r="L477" s="89">
        <v>207</v>
      </c>
      <c r="N477" s="662"/>
      <c r="O477" s="666">
        <f>+O475+10</f>
        <v>130</v>
      </c>
      <c r="P477" s="86" t="str">
        <f>+P475</f>
        <v>48-X</v>
      </c>
      <c r="Q477" s="87">
        <v>221</v>
      </c>
      <c r="R477" s="88">
        <v>219</v>
      </c>
      <c r="S477" s="88">
        <v>217</v>
      </c>
      <c r="T477" s="88">
        <v>215</v>
      </c>
      <c r="U477" s="88">
        <v>213</v>
      </c>
      <c r="V477" s="88">
        <v>211</v>
      </c>
      <c r="W477" s="88">
        <v>209</v>
      </c>
      <c r="X477" s="89">
        <v>207</v>
      </c>
      <c r="Z477" s="662"/>
      <c r="AA477" s="666">
        <f>+AA475+10</f>
        <v>130</v>
      </c>
      <c r="AB477" s="86" t="str">
        <f>+AB475</f>
        <v>48-X</v>
      </c>
      <c r="AC477" s="87">
        <v>221</v>
      </c>
      <c r="AD477" s="88">
        <v>219</v>
      </c>
      <c r="AE477" s="88">
        <v>217</v>
      </c>
      <c r="AF477" s="88">
        <v>215</v>
      </c>
      <c r="AG477" s="88">
        <v>213</v>
      </c>
      <c r="AH477" s="88">
        <v>211</v>
      </c>
      <c r="AI477" s="88">
        <v>209</v>
      </c>
      <c r="AJ477" s="89">
        <v>207</v>
      </c>
      <c r="AL477" s="662"/>
      <c r="AM477" s="666">
        <f>+AM475+10</f>
        <v>130</v>
      </c>
      <c r="AN477" s="86" t="str">
        <f>+AN475</f>
        <v>48-X</v>
      </c>
      <c r="AO477" s="87">
        <v>221</v>
      </c>
      <c r="AP477" s="88">
        <v>219</v>
      </c>
      <c r="AQ477" s="88">
        <v>217</v>
      </c>
      <c r="AR477" s="88">
        <v>215</v>
      </c>
      <c r="AS477" s="88">
        <v>213</v>
      </c>
      <c r="AT477" s="88">
        <v>211</v>
      </c>
      <c r="AU477" s="88">
        <v>209</v>
      </c>
      <c r="AV477" s="89">
        <v>207</v>
      </c>
    </row>
    <row r="478" spans="1:48" ht="15" thickBot="1">
      <c r="A478">
        <v>478</v>
      </c>
      <c r="B478" s="662"/>
      <c r="C478" s="667"/>
      <c r="D478" s="90" t="str">
        <f>+D476</f>
        <v>48-XL</v>
      </c>
      <c r="E478" s="87">
        <v>221</v>
      </c>
      <c r="F478" s="88">
        <v>220</v>
      </c>
      <c r="G478" s="88">
        <v>219</v>
      </c>
      <c r="H478" s="88">
        <v>218</v>
      </c>
      <c r="I478" s="88">
        <v>217</v>
      </c>
      <c r="J478" s="88">
        <v>216</v>
      </c>
      <c r="K478" s="88">
        <v>215</v>
      </c>
      <c r="L478" s="89">
        <v>215</v>
      </c>
      <c r="N478" s="662"/>
      <c r="O478" s="667"/>
      <c r="P478" s="90" t="str">
        <f>+P476</f>
        <v>48-XL</v>
      </c>
      <c r="Q478" s="87">
        <v>221</v>
      </c>
      <c r="R478" s="88">
        <v>220</v>
      </c>
      <c r="S478" s="88">
        <v>219</v>
      </c>
      <c r="T478" s="88">
        <v>218</v>
      </c>
      <c r="U478" s="88">
        <v>217</v>
      </c>
      <c r="V478" s="88">
        <v>216</v>
      </c>
      <c r="W478" s="88">
        <v>215</v>
      </c>
      <c r="X478" s="89">
        <v>215</v>
      </c>
      <c r="Z478" s="662"/>
      <c r="AA478" s="667"/>
      <c r="AB478" s="90" t="str">
        <f>+AB476</f>
        <v>48-XL</v>
      </c>
      <c r="AC478" s="87">
        <v>221</v>
      </c>
      <c r="AD478" s="88">
        <v>220</v>
      </c>
      <c r="AE478" s="88">
        <v>219</v>
      </c>
      <c r="AF478" s="88">
        <v>218</v>
      </c>
      <c r="AG478" s="88">
        <v>217</v>
      </c>
      <c r="AH478" s="88">
        <v>216</v>
      </c>
      <c r="AI478" s="88">
        <v>215</v>
      </c>
      <c r="AJ478" s="89">
        <v>215</v>
      </c>
      <c r="AL478" s="662"/>
      <c r="AM478" s="667"/>
      <c r="AN478" s="90" t="str">
        <f>+AN476</f>
        <v>48-XL</v>
      </c>
      <c r="AO478" s="87">
        <v>221</v>
      </c>
      <c r="AP478" s="88">
        <v>220</v>
      </c>
      <c r="AQ478" s="88">
        <v>219</v>
      </c>
      <c r="AR478" s="88">
        <v>218</v>
      </c>
      <c r="AS478" s="88">
        <v>217</v>
      </c>
      <c r="AT478" s="88">
        <v>216</v>
      </c>
      <c r="AU478" s="88">
        <v>215</v>
      </c>
      <c r="AV478" s="89">
        <v>215</v>
      </c>
    </row>
    <row r="479" spans="1:48">
      <c r="A479">
        <v>479</v>
      </c>
      <c r="B479" s="662"/>
      <c r="C479" s="664">
        <f>+C477+10</f>
        <v>140</v>
      </c>
      <c r="D479" s="78" t="s">
        <v>133</v>
      </c>
      <c r="E479" s="83">
        <v>225</v>
      </c>
      <c r="F479" s="84">
        <v>223</v>
      </c>
      <c r="G479" s="84">
        <v>222</v>
      </c>
      <c r="H479" s="84">
        <v>221</v>
      </c>
      <c r="I479" s="84">
        <v>220</v>
      </c>
      <c r="J479" s="84">
        <v>219</v>
      </c>
      <c r="K479" s="84">
        <v>218</v>
      </c>
      <c r="L479" s="85">
        <v>217</v>
      </c>
      <c r="N479" s="662"/>
      <c r="O479" s="664">
        <f>+O477+10</f>
        <v>140</v>
      </c>
      <c r="P479" s="78" t="s">
        <v>133</v>
      </c>
      <c r="Q479" s="83">
        <v>225</v>
      </c>
      <c r="R479" s="84">
        <v>223</v>
      </c>
      <c r="S479" s="84">
        <v>222</v>
      </c>
      <c r="T479" s="84">
        <v>221</v>
      </c>
      <c r="U479" s="84">
        <v>220</v>
      </c>
      <c r="V479" s="84">
        <v>219</v>
      </c>
      <c r="W479" s="84">
        <v>218</v>
      </c>
      <c r="X479" s="85">
        <v>217</v>
      </c>
      <c r="Z479" s="662"/>
      <c r="AA479" s="664">
        <f>+AA477+10</f>
        <v>140</v>
      </c>
      <c r="AB479" s="78" t="s">
        <v>133</v>
      </c>
      <c r="AC479" s="83">
        <v>225</v>
      </c>
      <c r="AD479" s="84">
        <v>223</v>
      </c>
      <c r="AE479" s="84">
        <v>222</v>
      </c>
      <c r="AF479" s="84">
        <v>221</v>
      </c>
      <c r="AG479" s="84">
        <v>220</v>
      </c>
      <c r="AH479" s="84">
        <v>219</v>
      </c>
      <c r="AI479" s="84">
        <v>218</v>
      </c>
      <c r="AJ479" s="85">
        <v>217</v>
      </c>
      <c r="AL479" s="662"/>
      <c r="AM479" s="664">
        <f>+AM477+10</f>
        <v>140</v>
      </c>
      <c r="AN479" s="78" t="s">
        <v>133</v>
      </c>
      <c r="AO479" s="83">
        <v>225</v>
      </c>
      <c r="AP479" s="84">
        <v>223</v>
      </c>
      <c r="AQ479" s="84">
        <v>222</v>
      </c>
      <c r="AR479" s="84">
        <v>221</v>
      </c>
      <c r="AS479" s="84">
        <v>220</v>
      </c>
      <c r="AT479" s="84">
        <v>219</v>
      </c>
      <c r="AU479" s="84">
        <v>218</v>
      </c>
      <c r="AV479" s="85">
        <v>217</v>
      </c>
    </row>
    <row r="480" spans="1:48" ht="15" thickBot="1">
      <c r="A480">
        <v>480</v>
      </c>
      <c r="B480" s="662"/>
      <c r="C480" s="665"/>
      <c r="D480" s="82" t="s">
        <v>136</v>
      </c>
      <c r="E480" s="83">
        <v>225</v>
      </c>
      <c r="F480" s="84">
        <v>224</v>
      </c>
      <c r="G480" s="84">
        <v>223</v>
      </c>
      <c r="H480" s="84">
        <v>222</v>
      </c>
      <c r="I480" s="84">
        <v>221</v>
      </c>
      <c r="J480" s="84">
        <v>220</v>
      </c>
      <c r="K480" s="84">
        <v>219</v>
      </c>
      <c r="L480" s="85">
        <v>218</v>
      </c>
      <c r="N480" s="662"/>
      <c r="O480" s="665"/>
      <c r="P480" s="82" t="s">
        <v>136</v>
      </c>
      <c r="Q480" s="83">
        <v>225</v>
      </c>
      <c r="R480" s="84">
        <v>224</v>
      </c>
      <c r="S480" s="84">
        <v>223</v>
      </c>
      <c r="T480" s="84">
        <v>222</v>
      </c>
      <c r="U480" s="84">
        <v>221</v>
      </c>
      <c r="V480" s="84">
        <v>220</v>
      </c>
      <c r="W480" s="84">
        <v>219</v>
      </c>
      <c r="X480" s="85">
        <v>218</v>
      </c>
      <c r="Z480" s="662"/>
      <c r="AA480" s="665"/>
      <c r="AB480" s="82" t="s">
        <v>136</v>
      </c>
      <c r="AC480" s="83">
        <v>225</v>
      </c>
      <c r="AD480" s="84">
        <v>224</v>
      </c>
      <c r="AE480" s="84">
        <v>223</v>
      </c>
      <c r="AF480" s="84">
        <v>222</v>
      </c>
      <c r="AG480" s="84">
        <v>221</v>
      </c>
      <c r="AH480" s="84">
        <v>220</v>
      </c>
      <c r="AI480" s="84">
        <v>219</v>
      </c>
      <c r="AJ480" s="85">
        <v>218</v>
      </c>
      <c r="AL480" s="662"/>
      <c r="AM480" s="665"/>
      <c r="AN480" s="82" t="s">
        <v>136</v>
      </c>
      <c r="AO480" s="83">
        <v>225</v>
      </c>
      <c r="AP480" s="84">
        <v>224</v>
      </c>
      <c r="AQ480" s="84">
        <v>223</v>
      </c>
      <c r="AR480" s="84">
        <v>222</v>
      </c>
      <c r="AS480" s="84">
        <v>221</v>
      </c>
      <c r="AT480" s="84">
        <v>220</v>
      </c>
      <c r="AU480" s="84">
        <v>219</v>
      </c>
      <c r="AV480" s="85">
        <v>218</v>
      </c>
    </row>
    <row r="481" spans="1:48">
      <c r="A481">
        <v>481</v>
      </c>
      <c r="B481" s="662"/>
      <c r="C481" s="666">
        <f>+C479+10</f>
        <v>150</v>
      </c>
      <c r="D481" s="86" t="str">
        <f>+D479</f>
        <v>48-X</v>
      </c>
      <c r="E481" s="194"/>
      <c r="F481" s="88">
        <v>223</v>
      </c>
      <c r="G481" s="88">
        <v>222</v>
      </c>
      <c r="H481" s="88">
        <v>222</v>
      </c>
      <c r="I481" s="88">
        <v>221</v>
      </c>
      <c r="J481" s="88">
        <v>221</v>
      </c>
      <c r="K481" s="88">
        <v>220</v>
      </c>
      <c r="L481" s="89">
        <v>220</v>
      </c>
      <c r="N481" s="662"/>
      <c r="O481" s="666">
        <f>+O479+10</f>
        <v>150</v>
      </c>
      <c r="P481" s="86" t="str">
        <f>+P479</f>
        <v>48-X</v>
      </c>
      <c r="Q481" s="194"/>
      <c r="R481" s="88">
        <v>223</v>
      </c>
      <c r="S481" s="88">
        <v>222</v>
      </c>
      <c r="T481" s="88">
        <v>222</v>
      </c>
      <c r="U481" s="88">
        <v>221</v>
      </c>
      <c r="V481" s="88">
        <v>221</v>
      </c>
      <c r="W481" s="88">
        <v>220</v>
      </c>
      <c r="X481" s="89">
        <v>220</v>
      </c>
      <c r="Z481" s="662"/>
      <c r="AA481" s="666">
        <f>+AA479+10</f>
        <v>150</v>
      </c>
      <c r="AB481" s="86" t="str">
        <f>+AB479</f>
        <v>48-X</v>
      </c>
      <c r="AC481" s="194"/>
      <c r="AD481" s="88">
        <v>223</v>
      </c>
      <c r="AE481" s="88">
        <v>222</v>
      </c>
      <c r="AF481" s="88">
        <v>222</v>
      </c>
      <c r="AG481" s="88">
        <v>221</v>
      </c>
      <c r="AH481" s="88">
        <v>221</v>
      </c>
      <c r="AI481" s="88">
        <v>220</v>
      </c>
      <c r="AJ481" s="89">
        <v>220</v>
      </c>
      <c r="AL481" s="662"/>
      <c r="AM481" s="666">
        <f>+AM479+10</f>
        <v>150</v>
      </c>
      <c r="AN481" s="86" t="str">
        <f>+AN479</f>
        <v>48-X</v>
      </c>
      <c r="AO481" s="194"/>
      <c r="AP481" s="88">
        <v>223</v>
      </c>
      <c r="AQ481" s="88">
        <v>222</v>
      </c>
      <c r="AR481" s="88">
        <v>222</v>
      </c>
      <c r="AS481" s="88">
        <v>221</v>
      </c>
      <c r="AT481" s="88">
        <v>221</v>
      </c>
      <c r="AU481" s="88">
        <v>220</v>
      </c>
      <c r="AV481" s="89">
        <v>220</v>
      </c>
    </row>
    <row r="482" spans="1:48" ht="15" thickBot="1">
      <c r="A482">
        <v>482</v>
      </c>
      <c r="B482" s="662"/>
      <c r="C482" s="667"/>
      <c r="D482" s="90" t="str">
        <f>+D480</f>
        <v>48-XL</v>
      </c>
      <c r="E482" s="194"/>
      <c r="F482" s="88">
        <v>223</v>
      </c>
      <c r="G482" s="88">
        <v>222</v>
      </c>
      <c r="H482" s="88">
        <v>222</v>
      </c>
      <c r="I482" s="88">
        <v>221</v>
      </c>
      <c r="J482" s="88">
        <v>221</v>
      </c>
      <c r="K482" s="88">
        <v>220</v>
      </c>
      <c r="L482" s="89">
        <v>220</v>
      </c>
      <c r="N482" s="662"/>
      <c r="O482" s="667"/>
      <c r="P482" s="90" t="str">
        <f>+P480</f>
        <v>48-XL</v>
      </c>
      <c r="Q482" s="194"/>
      <c r="R482" s="88">
        <v>223</v>
      </c>
      <c r="S482" s="88">
        <v>222</v>
      </c>
      <c r="T482" s="88">
        <v>222</v>
      </c>
      <c r="U482" s="88">
        <v>221</v>
      </c>
      <c r="V482" s="88">
        <v>221</v>
      </c>
      <c r="W482" s="88">
        <v>220</v>
      </c>
      <c r="X482" s="89">
        <v>220</v>
      </c>
      <c r="Z482" s="662"/>
      <c r="AA482" s="667"/>
      <c r="AB482" s="90" t="str">
        <f>+AB480</f>
        <v>48-XL</v>
      </c>
      <c r="AC482" s="194"/>
      <c r="AD482" s="88">
        <v>223</v>
      </c>
      <c r="AE482" s="88">
        <v>222</v>
      </c>
      <c r="AF482" s="88">
        <v>222</v>
      </c>
      <c r="AG482" s="88">
        <v>221</v>
      </c>
      <c r="AH482" s="88">
        <v>221</v>
      </c>
      <c r="AI482" s="88">
        <v>220</v>
      </c>
      <c r="AJ482" s="89">
        <v>220</v>
      </c>
      <c r="AL482" s="662"/>
      <c r="AM482" s="667"/>
      <c r="AN482" s="90" t="str">
        <f>+AN480</f>
        <v>48-XL</v>
      </c>
      <c r="AO482" s="194"/>
      <c r="AP482" s="88">
        <v>223</v>
      </c>
      <c r="AQ482" s="88">
        <v>222</v>
      </c>
      <c r="AR482" s="88">
        <v>222</v>
      </c>
      <c r="AS482" s="88">
        <v>221</v>
      </c>
      <c r="AT482" s="88">
        <v>221</v>
      </c>
      <c r="AU482" s="88">
        <v>220</v>
      </c>
      <c r="AV482" s="89">
        <v>220</v>
      </c>
    </row>
    <row r="483" spans="1:48">
      <c r="A483">
        <v>483</v>
      </c>
      <c r="B483" s="662"/>
      <c r="C483" s="664">
        <f>+C481+10</f>
        <v>160</v>
      </c>
      <c r="D483" s="78" t="s">
        <v>133</v>
      </c>
      <c r="E483" s="194"/>
      <c r="F483" s="193"/>
      <c r="G483" s="193"/>
      <c r="H483" s="84">
        <v>223</v>
      </c>
      <c r="I483" s="84">
        <v>222</v>
      </c>
      <c r="J483" s="84">
        <v>221</v>
      </c>
      <c r="K483" s="84">
        <v>220</v>
      </c>
      <c r="L483" s="85">
        <v>220</v>
      </c>
      <c r="N483" s="662"/>
      <c r="O483" s="664">
        <f>+O481+10</f>
        <v>160</v>
      </c>
      <c r="P483" s="78" t="s">
        <v>133</v>
      </c>
      <c r="Q483" s="194"/>
      <c r="R483" s="193"/>
      <c r="S483" s="193"/>
      <c r="T483" s="84">
        <v>223</v>
      </c>
      <c r="U483" s="84">
        <v>222</v>
      </c>
      <c r="V483" s="84">
        <v>221</v>
      </c>
      <c r="W483" s="84">
        <v>220</v>
      </c>
      <c r="X483" s="85">
        <v>220</v>
      </c>
      <c r="Z483" s="662"/>
      <c r="AA483" s="664">
        <f>+AA481+10</f>
        <v>160</v>
      </c>
      <c r="AB483" s="78" t="s">
        <v>133</v>
      </c>
      <c r="AC483" s="194"/>
      <c r="AD483" s="193"/>
      <c r="AE483" s="193"/>
      <c r="AF483" s="84">
        <v>223</v>
      </c>
      <c r="AG483" s="84">
        <v>222</v>
      </c>
      <c r="AH483" s="84">
        <v>221</v>
      </c>
      <c r="AI483" s="84">
        <v>220</v>
      </c>
      <c r="AJ483" s="85">
        <v>220</v>
      </c>
      <c r="AL483" s="662"/>
      <c r="AM483" s="664">
        <f>+AM481+10</f>
        <v>160</v>
      </c>
      <c r="AN483" s="78" t="s">
        <v>133</v>
      </c>
      <c r="AO483" s="194"/>
      <c r="AP483" s="193"/>
      <c r="AQ483" s="193"/>
      <c r="AR483" s="84">
        <v>223</v>
      </c>
      <c r="AS483" s="84">
        <v>222</v>
      </c>
      <c r="AT483" s="84">
        <v>221</v>
      </c>
      <c r="AU483" s="84">
        <v>220</v>
      </c>
      <c r="AV483" s="85">
        <v>220</v>
      </c>
    </row>
    <row r="484" spans="1:48" ht="15" thickBot="1">
      <c r="A484">
        <v>484</v>
      </c>
      <c r="B484" s="662"/>
      <c r="C484" s="665"/>
      <c r="D484" s="82" t="s">
        <v>136</v>
      </c>
      <c r="E484" s="194"/>
      <c r="F484" s="193"/>
      <c r="G484" s="193"/>
      <c r="H484" s="84">
        <v>223</v>
      </c>
      <c r="I484" s="84">
        <v>222</v>
      </c>
      <c r="J484" s="84">
        <v>221</v>
      </c>
      <c r="K484" s="84">
        <v>220</v>
      </c>
      <c r="L484" s="85">
        <v>220</v>
      </c>
      <c r="N484" s="662"/>
      <c r="O484" s="665"/>
      <c r="P484" s="82" t="s">
        <v>136</v>
      </c>
      <c r="Q484" s="194"/>
      <c r="R484" s="193"/>
      <c r="S484" s="193"/>
      <c r="T484" s="84">
        <v>223</v>
      </c>
      <c r="U484" s="84">
        <v>222</v>
      </c>
      <c r="V484" s="84">
        <v>221</v>
      </c>
      <c r="W484" s="84">
        <v>220</v>
      </c>
      <c r="X484" s="85">
        <v>220</v>
      </c>
      <c r="Z484" s="662"/>
      <c r="AA484" s="665"/>
      <c r="AB484" s="82" t="s">
        <v>136</v>
      </c>
      <c r="AC484" s="194"/>
      <c r="AD484" s="193"/>
      <c r="AE484" s="193"/>
      <c r="AF484" s="84">
        <v>223</v>
      </c>
      <c r="AG484" s="84">
        <v>222</v>
      </c>
      <c r="AH484" s="84">
        <v>221</v>
      </c>
      <c r="AI484" s="84">
        <v>220</v>
      </c>
      <c r="AJ484" s="85">
        <v>220</v>
      </c>
      <c r="AL484" s="662"/>
      <c r="AM484" s="665"/>
      <c r="AN484" s="82" t="s">
        <v>136</v>
      </c>
      <c r="AO484" s="194"/>
      <c r="AP484" s="193"/>
      <c r="AQ484" s="193"/>
      <c r="AR484" s="84">
        <v>223</v>
      </c>
      <c r="AS484" s="84">
        <v>222</v>
      </c>
      <c r="AT484" s="84">
        <v>221</v>
      </c>
      <c r="AU484" s="84">
        <v>220</v>
      </c>
      <c r="AV484" s="85">
        <v>220</v>
      </c>
    </row>
    <row r="485" spans="1:48">
      <c r="A485">
        <v>485</v>
      </c>
      <c r="B485" s="662"/>
      <c r="C485" s="666">
        <f>+C483+10</f>
        <v>170</v>
      </c>
      <c r="D485" s="86" t="str">
        <f>+D483</f>
        <v>48-X</v>
      </c>
      <c r="E485" s="194"/>
      <c r="F485" s="193"/>
      <c r="G485" s="193"/>
      <c r="H485" s="193"/>
      <c r="I485" s="193"/>
      <c r="J485" s="88">
        <v>223</v>
      </c>
      <c r="K485" s="88">
        <v>223</v>
      </c>
      <c r="L485" s="89">
        <v>223</v>
      </c>
      <c r="N485" s="662"/>
      <c r="O485" s="666">
        <f>+O483+10</f>
        <v>170</v>
      </c>
      <c r="P485" s="86" t="str">
        <f>+P483</f>
        <v>48-X</v>
      </c>
      <c r="Q485" s="194"/>
      <c r="R485" s="193"/>
      <c r="S485" s="193"/>
      <c r="T485" s="193"/>
      <c r="U485" s="193"/>
      <c r="V485" s="88">
        <v>223</v>
      </c>
      <c r="W485" s="88">
        <v>223</v>
      </c>
      <c r="X485" s="89">
        <v>223</v>
      </c>
      <c r="Z485" s="662"/>
      <c r="AA485" s="666">
        <f>+AA483+10</f>
        <v>170</v>
      </c>
      <c r="AB485" s="86" t="str">
        <f>+AB483</f>
        <v>48-X</v>
      </c>
      <c r="AC485" s="194"/>
      <c r="AD485" s="193"/>
      <c r="AE485" s="193"/>
      <c r="AF485" s="193"/>
      <c r="AG485" s="193"/>
      <c r="AH485" s="88">
        <v>223</v>
      </c>
      <c r="AI485" s="88">
        <v>223</v>
      </c>
      <c r="AJ485" s="89">
        <v>223</v>
      </c>
      <c r="AL485" s="662"/>
      <c r="AM485" s="666">
        <f>+AM483+10</f>
        <v>170</v>
      </c>
      <c r="AN485" s="86" t="str">
        <f>+AN483</f>
        <v>48-X</v>
      </c>
      <c r="AO485" s="194"/>
      <c r="AP485" s="193"/>
      <c r="AQ485" s="193"/>
      <c r="AR485" s="193"/>
      <c r="AS485" s="193"/>
      <c r="AT485" s="88">
        <v>223</v>
      </c>
      <c r="AU485" s="88">
        <v>223</v>
      </c>
      <c r="AV485" s="89">
        <v>223</v>
      </c>
    </row>
    <row r="486" spans="1:48" ht="15" thickBot="1">
      <c r="A486">
        <v>486</v>
      </c>
      <c r="B486" s="662"/>
      <c r="C486" s="667"/>
      <c r="D486" s="90" t="str">
        <f>+D484</f>
        <v>48-XL</v>
      </c>
      <c r="E486" s="194"/>
      <c r="F486" s="193"/>
      <c r="G486" s="193"/>
      <c r="H486" s="193"/>
      <c r="I486" s="193"/>
      <c r="J486" s="88">
        <v>223</v>
      </c>
      <c r="K486" s="88">
        <v>223</v>
      </c>
      <c r="L486" s="89">
        <v>223</v>
      </c>
      <c r="N486" s="662"/>
      <c r="O486" s="667"/>
      <c r="P486" s="90" t="str">
        <f>+P484</f>
        <v>48-XL</v>
      </c>
      <c r="Q486" s="194"/>
      <c r="R486" s="193"/>
      <c r="S486" s="193"/>
      <c r="T486" s="193"/>
      <c r="U486" s="193"/>
      <c r="V486" s="88">
        <v>223</v>
      </c>
      <c r="W486" s="88">
        <v>223</v>
      </c>
      <c r="X486" s="89">
        <v>223</v>
      </c>
      <c r="Z486" s="662"/>
      <c r="AA486" s="667"/>
      <c r="AB486" s="90" t="str">
        <f>+AB484</f>
        <v>48-XL</v>
      </c>
      <c r="AC486" s="194"/>
      <c r="AD486" s="193"/>
      <c r="AE486" s="193"/>
      <c r="AF486" s="193"/>
      <c r="AG486" s="193"/>
      <c r="AH486" s="88">
        <v>223</v>
      </c>
      <c r="AI486" s="88">
        <v>223</v>
      </c>
      <c r="AJ486" s="89">
        <v>223</v>
      </c>
      <c r="AL486" s="662"/>
      <c r="AM486" s="667"/>
      <c r="AN486" s="90" t="str">
        <f>+AN484</f>
        <v>48-XL</v>
      </c>
      <c r="AO486" s="194"/>
      <c r="AP486" s="193"/>
      <c r="AQ486" s="193"/>
      <c r="AR486" s="193"/>
      <c r="AS486" s="193"/>
      <c r="AT486" s="88">
        <v>223</v>
      </c>
      <c r="AU486" s="88">
        <v>223</v>
      </c>
      <c r="AV486" s="89">
        <v>223</v>
      </c>
    </row>
    <row r="487" spans="1:48">
      <c r="A487">
        <v>487</v>
      </c>
      <c r="B487" s="662"/>
      <c r="C487" s="664">
        <f>+C485+10</f>
        <v>180</v>
      </c>
      <c r="D487" s="78" t="s">
        <v>133</v>
      </c>
      <c r="E487" s="194"/>
      <c r="F487" s="193"/>
      <c r="G487" s="193"/>
      <c r="H487" s="193"/>
      <c r="I487" s="193"/>
      <c r="J487" s="193"/>
      <c r="K487" s="193"/>
      <c r="L487" s="85">
        <v>224</v>
      </c>
      <c r="N487" s="662"/>
      <c r="O487" s="664">
        <f>+O485+10</f>
        <v>180</v>
      </c>
      <c r="P487" s="78" t="s">
        <v>133</v>
      </c>
      <c r="Q487" s="194"/>
      <c r="R487" s="193"/>
      <c r="S487" s="193"/>
      <c r="T487" s="193"/>
      <c r="U487" s="193"/>
      <c r="V487" s="193"/>
      <c r="W487" s="193"/>
      <c r="X487" s="85">
        <v>224</v>
      </c>
      <c r="Z487" s="662"/>
      <c r="AA487" s="664">
        <f>+AA485+10</f>
        <v>180</v>
      </c>
      <c r="AB487" s="78" t="s">
        <v>133</v>
      </c>
      <c r="AC487" s="194"/>
      <c r="AD487" s="193"/>
      <c r="AE487" s="193"/>
      <c r="AF487" s="193"/>
      <c r="AG487" s="193"/>
      <c r="AH487" s="193"/>
      <c r="AI487" s="193"/>
      <c r="AJ487" s="85">
        <v>224</v>
      </c>
      <c r="AL487" s="662"/>
      <c r="AM487" s="664">
        <f>+AM485+10</f>
        <v>180</v>
      </c>
      <c r="AN487" s="78" t="s">
        <v>133</v>
      </c>
      <c r="AO487" s="194"/>
      <c r="AP487" s="193"/>
      <c r="AQ487" s="193"/>
      <c r="AR487" s="193"/>
      <c r="AS487" s="193"/>
      <c r="AT487" s="193"/>
      <c r="AU487" s="193"/>
      <c r="AV487" s="85">
        <v>224</v>
      </c>
    </row>
    <row r="488" spans="1:48" ht="15" thickBot="1">
      <c r="A488">
        <v>488</v>
      </c>
      <c r="B488" s="662"/>
      <c r="C488" s="665"/>
      <c r="D488" s="82" t="s">
        <v>136</v>
      </c>
      <c r="E488" s="194"/>
      <c r="F488" s="193"/>
      <c r="G488" s="193"/>
      <c r="H488" s="193"/>
      <c r="I488" s="193"/>
      <c r="J488" s="193"/>
      <c r="K488" s="193"/>
      <c r="L488" s="85">
        <v>224</v>
      </c>
      <c r="N488" s="662"/>
      <c r="O488" s="665"/>
      <c r="P488" s="82" t="s">
        <v>136</v>
      </c>
      <c r="Q488" s="194"/>
      <c r="R488" s="193"/>
      <c r="S488" s="193"/>
      <c r="T488" s="193"/>
      <c r="U488" s="193"/>
      <c r="V488" s="193"/>
      <c r="W488" s="193"/>
      <c r="X488" s="85">
        <v>224</v>
      </c>
      <c r="Z488" s="662"/>
      <c r="AA488" s="665"/>
      <c r="AB488" s="82" t="s">
        <v>136</v>
      </c>
      <c r="AC488" s="194"/>
      <c r="AD488" s="193"/>
      <c r="AE488" s="193"/>
      <c r="AF488" s="193"/>
      <c r="AG488" s="193"/>
      <c r="AH488" s="193"/>
      <c r="AI488" s="193"/>
      <c r="AJ488" s="85">
        <v>224</v>
      </c>
      <c r="AL488" s="662"/>
      <c r="AM488" s="665"/>
      <c r="AN488" s="82" t="s">
        <v>136</v>
      </c>
      <c r="AO488" s="194"/>
      <c r="AP488" s="193"/>
      <c r="AQ488" s="193"/>
      <c r="AR488" s="193"/>
      <c r="AS488" s="193"/>
      <c r="AT488" s="193"/>
      <c r="AU488" s="193"/>
      <c r="AV488" s="85">
        <v>224</v>
      </c>
    </row>
    <row r="489" spans="1:48">
      <c r="A489">
        <v>489</v>
      </c>
      <c r="B489" s="662"/>
      <c r="C489" s="666">
        <f>+C487+10</f>
        <v>190</v>
      </c>
      <c r="D489" s="86" t="str">
        <f>+D487</f>
        <v>48-X</v>
      </c>
      <c r="E489" s="194"/>
      <c r="F489" s="193"/>
      <c r="G489" s="193"/>
      <c r="H489" s="193"/>
      <c r="I489" s="193"/>
      <c r="J489" s="193"/>
      <c r="K489" s="193"/>
      <c r="L489" s="196"/>
      <c r="N489" s="662"/>
      <c r="O489" s="666">
        <f>+O487+10</f>
        <v>190</v>
      </c>
      <c r="P489" s="86" t="str">
        <f>+P487</f>
        <v>48-X</v>
      </c>
      <c r="Q489" s="194"/>
      <c r="R489" s="193"/>
      <c r="S489" s="193"/>
      <c r="T489" s="193"/>
      <c r="U489" s="193"/>
      <c r="V489" s="193"/>
      <c r="W489" s="193"/>
      <c r="X489" s="196"/>
      <c r="Z489" s="662"/>
      <c r="AA489" s="666">
        <f>+AA487+10</f>
        <v>190</v>
      </c>
      <c r="AB489" s="86" t="str">
        <f>+AB487</f>
        <v>48-X</v>
      </c>
      <c r="AC489" s="194"/>
      <c r="AD489" s="193"/>
      <c r="AE489" s="193"/>
      <c r="AF489" s="193"/>
      <c r="AG489" s="193"/>
      <c r="AH489" s="193"/>
      <c r="AI489" s="193"/>
      <c r="AJ489" s="196"/>
      <c r="AL489" s="662"/>
      <c r="AM489" s="666">
        <f>+AM487+10</f>
        <v>190</v>
      </c>
      <c r="AN489" s="86" t="str">
        <f>+AN487</f>
        <v>48-X</v>
      </c>
      <c r="AO489" s="194"/>
      <c r="AP489" s="193"/>
      <c r="AQ489" s="193"/>
      <c r="AR489" s="193"/>
      <c r="AS489" s="193"/>
      <c r="AT489" s="193"/>
      <c r="AU489" s="193"/>
      <c r="AV489" s="196"/>
    </row>
    <row r="490" spans="1:48" ht="15" thickBot="1">
      <c r="A490">
        <v>490</v>
      </c>
      <c r="B490" s="662"/>
      <c r="C490" s="667"/>
      <c r="D490" s="90" t="str">
        <f>+D488</f>
        <v>48-XL</v>
      </c>
      <c r="E490" s="194"/>
      <c r="F490" s="193"/>
      <c r="G490" s="193"/>
      <c r="H490" s="193"/>
      <c r="I490" s="193"/>
      <c r="J490" s="193"/>
      <c r="K490" s="193"/>
      <c r="L490" s="196"/>
      <c r="N490" s="662"/>
      <c r="O490" s="667"/>
      <c r="P490" s="90" t="str">
        <f>+P488</f>
        <v>48-XL</v>
      </c>
      <c r="Q490" s="194"/>
      <c r="R490" s="193"/>
      <c r="S490" s="193"/>
      <c r="T490" s="193"/>
      <c r="U490" s="193"/>
      <c r="V490" s="193"/>
      <c r="W490" s="193"/>
      <c r="X490" s="196"/>
      <c r="Z490" s="662"/>
      <c r="AA490" s="667"/>
      <c r="AB490" s="90" t="str">
        <f>+AB488</f>
        <v>48-XL</v>
      </c>
      <c r="AC490" s="194"/>
      <c r="AD490" s="193"/>
      <c r="AE490" s="193"/>
      <c r="AF490" s="193"/>
      <c r="AG490" s="193"/>
      <c r="AH490" s="193"/>
      <c r="AI490" s="193"/>
      <c r="AJ490" s="196"/>
      <c r="AL490" s="662"/>
      <c r="AM490" s="667"/>
      <c r="AN490" s="90" t="str">
        <f>+AN488</f>
        <v>48-XL</v>
      </c>
      <c r="AO490" s="194"/>
      <c r="AP490" s="193"/>
      <c r="AQ490" s="193"/>
      <c r="AR490" s="193"/>
      <c r="AS490" s="193"/>
      <c r="AT490" s="193"/>
      <c r="AU490" s="193"/>
      <c r="AV490" s="196"/>
    </row>
    <row r="491" spans="1:48">
      <c r="A491">
        <v>491</v>
      </c>
      <c r="B491" s="662"/>
      <c r="C491" s="664">
        <f>+C489+10</f>
        <v>200</v>
      </c>
      <c r="D491" s="78" t="s">
        <v>133</v>
      </c>
      <c r="E491" s="194"/>
      <c r="F491" s="193"/>
      <c r="G491" s="193"/>
      <c r="H491" s="193"/>
      <c r="I491" s="193"/>
      <c r="J491" s="193"/>
      <c r="K491" s="193"/>
      <c r="L491" s="196"/>
      <c r="N491" s="662"/>
      <c r="O491" s="664">
        <f>+O489+10</f>
        <v>200</v>
      </c>
      <c r="P491" s="78" t="s">
        <v>133</v>
      </c>
      <c r="Q491" s="194"/>
      <c r="R491" s="193"/>
      <c r="S491" s="193"/>
      <c r="T491" s="193"/>
      <c r="U491" s="193"/>
      <c r="V491" s="193"/>
      <c r="W491" s="193"/>
      <c r="X491" s="196"/>
      <c r="Z491" s="662"/>
      <c r="AA491" s="664">
        <f>+AA489+10</f>
        <v>200</v>
      </c>
      <c r="AB491" s="78" t="s">
        <v>133</v>
      </c>
      <c r="AC491" s="194"/>
      <c r="AD491" s="193"/>
      <c r="AE491" s="193"/>
      <c r="AF491" s="193"/>
      <c r="AG491" s="193"/>
      <c r="AH491" s="193"/>
      <c r="AI491" s="193"/>
      <c r="AJ491" s="196"/>
      <c r="AL491" s="662"/>
      <c r="AM491" s="664">
        <f>+AM489+10</f>
        <v>200</v>
      </c>
      <c r="AN491" s="78" t="s">
        <v>133</v>
      </c>
      <c r="AO491" s="194"/>
      <c r="AP491" s="193"/>
      <c r="AQ491" s="193"/>
      <c r="AR491" s="193"/>
      <c r="AS491" s="193"/>
      <c r="AT491" s="193"/>
      <c r="AU491" s="193"/>
      <c r="AV491" s="196"/>
    </row>
    <row r="492" spans="1:48" ht="15" thickBot="1">
      <c r="A492">
        <v>492</v>
      </c>
      <c r="B492" s="663"/>
      <c r="C492" s="665"/>
      <c r="D492" s="82" t="s">
        <v>136</v>
      </c>
      <c r="E492" s="192"/>
      <c r="F492" s="191"/>
      <c r="G492" s="191"/>
      <c r="H492" s="191"/>
      <c r="I492" s="191"/>
      <c r="J492" s="191"/>
      <c r="K492" s="191"/>
      <c r="L492" s="195"/>
      <c r="N492" s="663"/>
      <c r="O492" s="665"/>
      <c r="P492" s="82" t="s">
        <v>136</v>
      </c>
      <c r="Q492" s="192"/>
      <c r="R492" s="191"/>
      <c r="S492" s="191"/>
      <c r="T492" s="191"/>
      <c r="U492" s="191"/>
      <c r="V492" s="191"/>
      <c r="W492" s="191"/>
      <c r="X492" s="195"/>
      <c r="Z492" s="663"/>
      <c r="AA492" s="665"/>
      <c r="AB492" s="82" t="s">
        <v>136</v>
      </c>
      <c r="AC492" s="192"/>
      <c r="AD492" s="191"/>
      <c r="AE492" s="191"/>
      <c r="AF492" s="191"/>
      <c r="AG492" s="191"/>
      <c r="AH492" s="191"/>
      <c r="AI492" s="191"/>
      <c r="AJ492" s="195"/>
      <c r="AL492" s="663"/>
      <c r="AM492" s="665"/>
      <c r="AN492" s="82" t="s">
        <v>136</v>
      </c>
      <c r="AO492" s="192"/>
      <c r="AP492" s="191"/>
      <c r="AQ492" s="191"/>
      <c r="AR492" s="191"/>
      <c r="AS492" s="191"/>
      <c r="AT492" s="191"/>
      <c r="AU492" s="191"/>
      <c r="AV492" s="195"/>
    </row>
    <row r="493" spans="1:48">
      <c r="A493">
        <v>493</v>
      </c>
    </row>
    <row r="494" spans="1:48">
      <c r="A494">
        <v>494</v>
      </c>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1112</v>
      </c>
      <c r="C500" s="650"/>
      <c r="D500" s="651"/>
      <c r="E500" s="649" t="s">
        <v>1151</v>
      </c>
      <c r="F500" s="650"/>
      <c r="G500" s="650"/>
      <c r="H500" s="650"/>
      <c r="I500" s="650"/>
      <c r="J500" s="650"/>
      <c r="K500" s="650"/>
      <c r="L500" s="651"/>
      <c r="N500" s="649" t="s">
        <v>1114</v>
      </c>
      <c r="O500" s="650"/>
      <c r="P500" s="651"/>
      <c r="Q500" s="649" t="s">
        <v>1151</v>
      </c>
      <c r="R500" s="650"/>
      <c r="S500" s="650"/>
      <c r="T500" s="650"/>
      <c r="U500" s="650"/>
      <c r="V500" s="650"/>
      <c r="W500" s="650"/>
      <c r="X500" s="651"/>
      <c r="Z500" s="649" t="s">
        <v>1115</v>
      </c>
      <c r="AA500" s="650"/>
      <c r="AB500" s="651"/>
      <c r="AC500" s="649" t="s">
        <v>1151</v>
      </c>
      <c r="AD500" s="650"/>
      <c r="AE500" s="650"/>
      <c r="AF500" s="650"/>
      <c r="AG500" s="650"/>
      <c r="AH500" s="650"/>
      <c r="AI500" s="650"/>
      <c r="AJ500" s="651"/>
      <c r="AL500" s="649" t="s">
        <v>1116</v>
      </c>
      <c r="AM500" s="650"/>
      <c r="AN500" s="651"/>
      <c r="AO500" s="649" t="s">
        <v>1151</v>
      </c>
      <c r="AP500" s="650"/>
      <c r="AQ500" s="650"/>
      <c r="AR500" s="650"/>
      <c r="AS500" s="650"/>
      <c r="AT500" s="650"/>
      <c r="AU500" s="650"/>
      <c r="AV500" s="651"/>
    </row>
    <row r="501" spans="1:48" ht="15.75" customHeight="1">
      <c r="A501">
        <v>501</v>
      </c>
      <c r="B501" s="652" t="s">
        <v>1117</v>
      </c>
      <c r="C501" s="652" t="s">
        <v>634</v>
      </c>
      <c r="D501" s="669" t="s">
        <v>1119</v>
      </c>
      <c r="E501" s="654" t="s">
        <v>1120</v>
      </c>
      <c r="F501" s="655"/>
      <c r="G501" s="655"/>
      <c r="H501" s="655"/>
      <c r="I501" s="655"/>
      <c r="J501" s="655"/>
      <c r="K501" s="655"/>
      <c r="L501" s="656"/>
      <c r="N501" s="652" t="s">
        <v>1117</v>
      </c>
      <c r="O501" s="652" t="s">
        <v>634</v>
      </c>
      <c r="P501" s="669" t="s">
        <v>1119</v>
      </c>
      <c r="Q501" s="654" t="s">
        <v>1120</v>
      </c>
      <c r="R501" s="655"/>
      <c r="S501" s="655"/>
      <c r="T501" s="655"/>
      <c r="U501" s="655"/>
      <c r="V501" s="655"/>
      <c r="W501" s="655"/>
      <c r="X501" s="656"/>
      <c r="Z501" s="652" t="s">
        <v>1117</v>
      </c>
      <c r="AA501" s="652" t="s">
        <v>634</v>
      </c>
      <c r="AB501" s="669" t="s">
        <v>1119</v>
      </c>
      <c r="AC501" s="654" t="s">
        <v>1120</v>
      </c>
      <c r="AD501" s="655"/>
      <c r="AE501" s="655"/>
      <c r="AF501" s="655"/>
      <c r="AG501" s="655"/>
      <c r="AH501" s="655"/>
      <c r="AI501" s="655"/>
      <c r="AJ501" s="656"/>
      <c r="AL501" s="652" t="s">
        <v>1117</v>
      </c>
      <c r="AM501" s="652" t="s">
        <v>634</v>
      </c>
      <c r="AN501" s="669" t="s">
        <v>1119</v>
      </c>
      <c r="AO501" s="654" t="s">
        <v>1120</v>
      </c>
      <c r="AP501" s="655"/>
      <c r="AQ501" s="655"/>
      <c r="AR501" s="655"/>
      <c r="AS501" s="655"/>
      <c r="AT501" s="655"/>
      <c r="AU501" s="655"/>
      <c r="AV501" s="656"/>
    </row>
    <row r="502" spans="1:48" ht="15" customHeight="1" thickBot="1">
      <c r="A502">
        <v>502</v>
      </c>
      <c r="B502" s="668"/>
      <c r="C502" s="668"/>
      <c r="D502" s="670"/>
      <c r="E502" s="672"/>
      <c r="F502" s="673"/>
      <c r="G502" s="673"/>
      <c r="H502" s="673"/>
      <c r="I502" s="673"/>
      <c r="J502" s="673"/>
      <c r="K502" s="673"/>
      <c r="L502" s="674"/>
      <c r="N502" s="668"/>
      <c r="O502" s="668"/>
      <c r="P502" s="670"/>
      <c r="Q502" s="672"/>
      <c r="R502" s="673"/>
      <c r="S502" s="673"/>
      <c r="T502" s="673"/>
      <c r="U502" s="673"/>
      <c r="V502" s="673"/>
      <c r="W502" s="673"/>
      <c r="X502" s="674"/>
      <c r="Z502" s="668"/>
      <c r="AA502" s="668"/>
      <c r="AB502" s="670"/>
      <c r="AC502" s="672"/>
      <c r="AD502" s="673"/>
      <c r="AE502" s="673"/>
      <c r="AF502" s="673"/>
      <c r="AG502" s="673"/>
      <c r="AH502" s="673"/>
      <c r="AI502" s="673"/>
      <c r="AJ502" s="674"/>
      <c r="AL502" s="668"/>
      <c r="AM502" s="668"/>
      <c r="AN502" s="670"/>
      <c r="AO502" s="672"/>
      <c r="AP502" s="673"/>
      <c r="AQ502" s="673"/>
      <c r="AR502" s="673"/>
      <c r="AS502" s="673"/>
      <c r="AT502" s="673"/>
      <c r="AU502" s="673"/>
      <c r="AV502" s="674"/>
    </row>
    <row r="503" spans="1:48" ht="15" thickBot="1">
      <c r="A503">
        <v>503</v>
      </c>
      <c r="B503" s="653"/>
      <c r="C503" s="653"/>
      <c r="D503" s="671"/>
      <c r="E503" s="75">
        <v>0</v>
      </c>
      <c r="F503" s="76">
        <v>500</v>
      </c>
      <c r="G503" s="76">
        <v>1000</v>
      </c>
      <c r="H503" s="76">
        <v>1500</v>
      </c>
      <c r="I503" s="76">
        <v>2000</v>
      </c>
      <c r="J503" s="76">
        <v>2500</v>
      </c>
      <c r="K503" s="76">
        <v>3000</v>
      </c>
      <c r="L503" s="77">
        <v>3500</v>
      </c>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
        <v>1141</v>
      </c>
      <c r="C504" s="664">
        <v>100</v>
      </c>
      <c r="D504" s="78" t="s">
        <v>133</v>
      </c>
      <c r="E504" s="79">
        <v>134</v>
      </c>
      <c r="F504" s="80">
        <v>129</v>
      </c>
      <c r="G504" s="80">
        <v>125</v>
      </c>
      <c r="H504" s="80">
        <v>121</v>
      </c>
      <c r="I504" s="80">
        <v>116</v>
      </c>
      <c r="J504" s="80">
        <v>112</v>
      </c>
      <c r="K504" s="80">
        <v>108</v>
      </c>
      <c r="L504" s="81">
        <v>104</v>
      </c>
      <c r="N504" s="661" t="s">
        <v>1141</v>
      </c>
      <c r="O504" s="664">
        <v>100</v>
      </c>
      <c r="P504" s="78" t="s">
        <v>133</v>
      </c>
      <c r="Q504" s="79">
        <v>134</v>
      </c>
      <c r="R504" s="80">
        <v>129</v>
      </c>
      <c r="S504" s="80">
        <v>125</v>
      </c>
      <c r="T504" s="80">
        <v>121</v>
      </c>
      <c r="U504" s="80">
        <v>116</v>
      </c>
      <c r="V504" s="80">
        <v>112</v>
      </c>
      <c r="W504" s="80">
        <v>108</v>
      </c>
      <c r="X504" s="81">
        <v>104</v>
      </c>
      <c r="Z504" s="661" t="s">
        <v>1141</v>
      </c>
      <c r="AA504" s="664">
        <v>100</v>
      </c>
      <c r="AB504" s="78" t="s">
        <v>133</v>
      </c>
      <c r="AC504" s="79">
        <v>134</v>
      </c>
      <c r="AD504" s="80">
        <v>133</v>
      </c>
      <c r="AE504" s="80">
        <v>133</v>
      </c>
      <c r="AF504" s="80">
        <v>133</v>
      </c>
      <c r="AG504" s="80">
        <v>132</v>
      </c>
      <c r="AH504" s="80">
        <v>132</v>
      </c>
      <c r="AI504" s="80">
        <v>132</v>
      </c>
      <c r="AJ504" s="81">
        <v>132</v>
      </c>
      <c r="AL504" s="661" t="s">
        <v>1141</v>
      </c>
      <c r="AM504" s="664">
        <v>100</v>
      </c>
      <c r="AN504" s="78" t="s">
        <v>133</v>
      </c>
      <c r="AO504" s="79">
        <v>141</v>
      </c>
      <c r="AP504" s="80">
        <v>143</v>
      </c>
      <c r="AQ504" s="80">
        <v>146</v>
      </c>
      <c r="AR504" s="80">
        <v>149</v>
      </c>
      <c r="AS504" s="80">
        <v>152</v>
      </c>
      <c r="AT504" s="80">
        <v>155</v>
      </c>
      <c r="AU504" s="80">
        <v>158</v>
      </c>
      <c r="AV504" s="81">
        <v>161</v>
      </c>
    </row>
    <row r="505" spans="1:48" ht="15" thickBot="1">
      <c r="A505">
        <v>505</v>
      </c>
      <c r="B505" s="662"/>
      <c r="C505" s="665"/>
      <c r="D505" s="82" t="s">
        <v>136</v>
      </c>
      <c r="E505" s="83">
        <v>146</v>
      </c>
      <c r="F505" s="84">
        <v>141</v>
      </c>
      <c r="G505" s="84">
        <v>136</v>
      </c>
      <c r="H505" s="84">
        <v>131</v>
      </c>
      <c r="I505" s="84">
        <v>126</v>
      </c>
      <c r="J505" s="84">
        <v>121</v>
      </c>
      <c r="K505" s="84">
        <v>116</v>
      </c>
      <c r="L505" s="85">
        <v>112</v>
      </c>
      <c r="N505" s="662"/>
      <c r="O505" s="665"/>
      <c r="P505" s="82" t="s">
        <v>136</v>
      </c>
      <c r="Q505" s="83">
        <v>146</v>
      </c>
      <c r="R505" s="84">
        <v>141</v>
      </c>
      <c r="S505" s="84">
        <v>136</v>
      </c>
      <c r="T505" s="84">
        <v>131</v>
      </c>
      <c r="U505" s="84">
        <v>126</v>
      </c>
      <c r="V505" s="84">
        <v>121</v>
      </c>
      <c r="W505" s="84">
        <v>116</v>
      </c>
      <c r="X505" s="85">
        <v>112</v>
      </c>
      <c r="Z505" s="662"/>
      <c r="AA505" s="665"/>
      <c r="AB505" s="82" t="s">
        <v>136</v>
      </c>
      <c r="AC505" s="83">
        <v>146</v>
      </c>
      <c r="AD505" s="84">
        <v>146</v>
      </c>
      <c r="AE505" s="84">
        <v>147</v>
      </c>
      <c r="AF505" s="84">
        <v>148</v>
      </c>
      <c r="AG505" s="84">
        <v>148</v>
      </c>
      <c r="AH505" s="84">
        <v>149</v>
      </c>
      <c r="AI505" s="84">
        <v>150</v>
      </c>
      <c r="AJ505" s="85">
        <v>151</v>
      </c>
      <c r="AL505" s="662"/>
      <c r="AM505" s="665"/>
      <c r="AN505" s="82" t="s">
        <v>136</v>
      </c>
      <c r="AO505" s="83">
        <v>164</v>
      </c>
      <c r="AP505" s="84">
        <v>166</v>
      </c>
      <c r="AQ505" s="84">
        <v>168</v>
      </c>
      <c r="AR505" s="84">
        <v>170</v>
      </c>
      <c r="AS505" s="84">
        <v>173</v>
      </c>
      <c r="AT505" s="84">
        <v>175</v>
      </c>
      <c r="AU505" s="84">
        <v>177</v>
      </c>
      <c r="AV505" s="85">
        <v>180</v>
      </c>
    </row>
    <row r="506" spans="1:48">
      <c r="A506">
        <v>506</v>
      </c>
      <c r="B506" s="662"/>
      <c r="C506" s="666">
        <v>110</v>
      </c>
      <c r="D506" s="86" t="str">
        <f>+D504</f>
        <v>48-X</v>
      </c>
      <c r="E506" s="87">
        <v>148</v>
      </c>
      <c r="F506" s="88">
        <v>143</v>
      </c>
      <c r="G506" s="88">
        <v>138</v>
      </c>
      <c r="H506" s="88">
        <v>134</v>
      </c>
      <c r="I506" s="88">
        <v>129</v>
      </c>
      <c r="J506" s="88">
        <v>125</v>
      </c>
      <c r="K506" s="88">
        <v>120</v>
      </c>
      <c r="L506" s="89">
        <v>116</v>
      </c>
      <c r="N506" s="662"/>
      <c r="O506" s="666">
        <v>110</v>
      </c>
      <c r="P506" s="86" t="str">
        <f>+P504</f>
        <v>48-X</v>
      </c>
      <c r="Q506" s="87">
        <v>148</v>
      </c>
      <c r="R506" s="88">
        <v>143</v>
      </c>
      <c r="S506" s="88">
        <v>138</v>
      </c>
      <c r="T506" s="88">
        <v>134</v>
      </c>
      <c r="U506" s="88">
        <v>129</v>
      </c>
      <c r="V506" s="88">
        <v>125</v>
      </c>
      <c r="W506" s="88">
        <v>120</v>
      </c>
      <c r="X506" s="89">
        <v>116</v>
      </c>
      <c r="Z506" s="662"/>
      <c r="AA506" s="666">
        <v>110</v>
      </c>
      <c r="AB506" s="86" t="str">
        <f>+AB504</f>
        <v>48-X</v>
      </c>
      <c r="AC506" s="87">
        <v>148</v>
      </c>
      <c r="AD506" s="88">
        <v>144</v>
      </c>
      <c r="AE506" s="88">
        <v>141</v>
      </c>
      <c r="AF506" s="88">
        <v>137</v>
      </c>
      <c r="AG506" s="88">
        <v>134</v>
      </c>
      <c r="AH506" s="88">
        <v>130</v>
      </c>
      <c r="AI506" s="88">
        <v>127</v>
      </c>
      <c r="AJ506" s="89">
        <v>124</v>
      </c>
      <c r="AL506" s="662"/>
      <c r="AM506" s="666">
        <v>110</v>
      </c>
      <c r="AN506" s="86" t="str">
        <f>+AN504</f>
        <v>48-X</v>
      </c>
      <c r="AO506" s="87">
        <v>148</v>
      </c>
      <c r="AP506" s="88">
        <v>148</v>
      </c>
      <c r="AQ506" s="88">
        <v>149</v>
      </c>
      <c r="AR506" s="88">
        <v>149</v>
      </c>
      <c r="AS506" s="88">
        <v>150</v>
      </c>
      <c r="AT506" s="88">
        <v>150</v>
      </c>
      <c r="AU506" s="88">
        <v>151</v>
      </c>
      <c r="AV506" s="89">
        <v>152</v>
      </c>
    </row>
    <row r="507" spans="1:48" ht="15" thickBot="1">
      <c r="A507">
        <v>507</v>
      </c>
      <c r="B507" s="662"/>
      <c r="C507" s="667"/>
      <c r="D507" s="90" t="str">
        <f>+D505</f>
        <v>48-XL</v>
      </c>
      <c r="E507" s="87">
        <v>148</v>
      </c>
      <c r="F507" s="88">
        <v>145</v>
      </c>
      <c r="G507" s="88">
        <v>142</v>
      </c>
      <c r="H507" s="88">
        <v>139</v>
      </c>
      <c r="I507" s="88">
        <v>136</v>
      </c>
      <c r="J507" s="88">
        <v>133</v>
      </c>
      <c r="K507" s="88">
        <v>130</v>
      </c>
      <c r="L507" s="89">
        <v>127</v>
      </c>
      <c r="N507" s="662"/>
      <c r="O507" s="667"/>
      <c r="P507" s="90" t="str">
        <f>+P505</f>
        <v>48-XL</v>
      </c>
      <c r="Q507" s="87">
        <v>148</v>
      </c>
      <c r="R507" s="88">
        <v>145</v>
      </c>
      <c r="S507" s="88">
        <v>142</v>
      </c>
      <c r="T507" s="88">
        <v>139</v>
      </c>
      <c r="U507" s="88">
        <v>136</v>
      </c>
      <c r="V507" s="88">
        <v>133</v>
      </c>
      <c r="W507" s="88">
        <v>130</v>
      </c>
      <c r="X507" s="89">
        <v>127</v>
      </c>
      <c r="Z507" s="662"/>
      <c r="AA507" s="667"/>
      <c r="AB507" s="90" t="str">
        <f>+AB505</f>
        <v>48-XL</v>
      </c>
      <c r="AC507" s="87">
        <v>148</v>
      </c>
      <c r="AD507" s="88">
        <v>147</v>
      </c>
      <c r="AE507" s="88">
        <v>146</v>
      </c>
      <c r="AF507" s="88">
        <v>146</v>
      </c>
      <c r="AG507" s="88">
        <v>145</v>
      </c>
      <c r="AH507" s="88">
        <v>145</v>
      </c>
      <c r="AI507" s="88">
        <v>144</v>
      </c>
      <c r="AJ507" s="89">
        <v>144</v>
      </c>
      <c r="AL507" s="662"/>
      <c r="AM507" s="667"/>
      <c r="AN507" s="90" t="str">
        <f>+AN505</f>
        <v>48-XL</v>
      </c>
      <c r="AO507" s="87">
        <v>148</v>
      </c>
      <c r="AP507" s="88">
        <v>152</v>
      </c>
      <c r="AQ507" s="88">
        <v>156</v>
      </c>
      <c r="AR507" s="88">
        <v>160</v>
      </c>
      <c r="AS507" s="88">
        <v>164</v>
      </c>
      <c r="AT507" s="88">
        <v>168</v>
      </c>
      <c r="AU507" s="88">
        <v>172</v>
      </c>
      <c r="AV507" s="89">
        <v>176</v>
      </c>
    </row>
    <row r="508" spans="1:48">
      <c r="A508">
        <v>508</v>
      </c>
      <c r="B508" s="662"/>
      <c r="C508" s="664">
        <f>+C506+10</f>
        <v>120</v>
      </c>
      <c r="D508" s="78" t="s">
        <v>133</v>
      </c>
      <c r="E508" s="83">
        <v>149</v>
      </c>
      <c r="F508" s="84">
        <v>146</v>
      </c>
      <c r="G508" s="84">
        <v>143</v>
      </c>
      <c r="H508" s="84">
        <v>140</v>
      </c>
      <c r="I508" s="84">
        <v>137</v>
      </c>
      <c r="J508" s="84">
        <v>134</v>
      </c>
      <c r="K508" s="84">
        <v>131</v>
      </c>
      <c r="L508" s="85">
        <v>129</v>
      </c>
      <c r="N508" s="662"/>
      <c r="O508" s="664">
        <f>+O506+10</f>
        <v>120</v>
      </c>
      <c r="P508" s="78" t="s">
        <v>133</v>
      </c>
      <c r="Q508" s="83">
        <v>149</v>
      </c>
      <c r="R508" s="84">
        <v>146</v>
      </c>
      <c r="S508" s="84">
        <v>143</v>
      </c>
      <c r="T508" s="84">
        <v>140</v>
      </c>
      <c r="U508" s="84">
        <v>137</v>
      </c>
      <c r="V508" s="84">
        <v>134</v>
      </c>
      <c r="W508" s="84">
        <v>131</v>
      </c>
      <c r="X508" s="85">
        <v>129</v>
      </c>
      <c r="Z508" s="662"/>
      <c r="AA508" s="664">
        <f>+AA506+10</f>
        <v>120</v>
      </c>
      <c r="AB508" s="78" t="s">
        <v>133</v>
      </c>
      <c r="AC508" s="83">
        <v>149</v>
      </c>
      <c r="AD508" s="84">
        <v>146</v>
      </c>
      <c r="AE508" s="84">
        <v>143</v>
      </c>
      <c r="AF508" s="84">
        <v>140</v>
      </c>
      <c r="AG508" s="84">
        <v>137</v>
      </c>
      <c r="AH508" s="84">
        <v>134</v>
      </c>
      <c r="AI508" s="84">
        <v>131</v>
      </c>
      <c r="AJ508" s="85">
        <v>129</v>
      </c>
      <c r="AL508" s="662"/>
      <c r="AM508" s="664">
        <f>+AM506+10</f>
        <v>120</v>
      </c>
      <c r="AN508" s="78" t="s">
        <v>133</v>
      </c>
      <c r="AO508" s="83">
        <v>149</v>
      </c>
      <c r="AP508" s="84">
        <v>148</v>
      </c>
      <c r="AQ508" s="84">
        <v>147</v>
      </c>
      <c r="AR508" s="84">
        <v>146</v>
      </c>
      <c r="AS508" s="84">
        <v>146</v>
      </c>
      <c r="AT508" s="84">
        <v>145</v>
      </c>
      <c r="AU508" s="84">
        <v>144</v>
      </c>
      <c r="AV508" s="85">
        <v>144</v>
      </c>
    </row>
    <row r="509" spans="1:48" ht="15" thickBot="1">
      <c r="A509">
        <v>509</v>
      </c>
      <c r="B509" s="662"/>
      <c r="C509" s="665"/>
      <c r="D509" s="82" t="s">
        <v>136</v>
      </c>
      <c r="E509" s="83">
        <v>149</v>
      </c>
      <c r="F509" s="84">
        <v>147</v>
      </c>
      <c r="G509" s="84">
        <v>146</v>
      </c>
      <c r="H509" s="84">
        <v>145</v>
      </c>
      <c r="I509" s="84">
        <v>144</v>
      </c>
      <c r="J509" s="84">
        <v>143</v>
      </c>
      <c r="K509" s="84">
        <v>142</v>
      </c>
      <c r="L509" s="85">
        <v>141</v>
      </c>
      <c r="N509" s="662"/>
      <c r="O509" s="665"/>
      <c r="P509" s="82" t="s">
        <v>136</v>
      </c>
      <c r="Q509" s="83">
        <v>149</v>
      </c>
      <c r="R509" s="84">
        <v>147</v>
      </c>
      <c r="S509" s="84">
        <v>146</v>
      </c>
      <c r="T509" s="84">
        <v>145</v>
      </c>
      <c r="U509" s="84">
        <v>144</v>
      </c>
      <c r="V509" s="84">
        <v>143</v>
      </c>
      <c r="W509" s="84">
        <v>142</v>
      </c>
      <c r="X509" s="85">
        <v>141</v>
      </c>
      <c r="Z509" s="662"/>
      <c r="AA509" s="665"/>
      <c r="AB509" s="82" t="s">
        <v>136</v>
      </c>
      <c r="AC509" s="83">
        <v>149</v>
      </c>
      <c r="AD509" s="84">
        <v>147</v>
      </c>
      <c r="AE509" s="84">
        <v>146</v>
      </c>
      <c r="AF509" s="84">
        <v>145</v>
      </c>
      <c r="AG509" s="84">
        <v>144</v>
      </c>
      <c r="AH509" s="84">
        <v>143</v>
      </c>
      <c r="AI509" s="84">
        <v>142</v>
      </c>
      <c r="AJ509" s="85">
        <v>141</v>
      </c>
      <c r="AL509" s="662"/>
      <c r="AM509" s="665"/>
      <c r="AN509" s="82" t="s">
        <v>136</v>
      </c>
      <c r="AO509" s="83">
        <v>149</v>
      </c>
      <c r="AP509" s="84">
        <v>151</v>
      </c>
      <c r="AQ509" s="84">
        <v>154</v>
      </c>
      <c r="AR509" s="84">
        <v>156</v>
      </c>
      <c r="AS509" s="84">
        <v>159</v>
      </c>
      <c r="AT509" s="84">
        <v>161</v>
      </c>
      <c r="AU509" s="84">
        <v>164</v>
      </c>
      <c r="AV509" s="85">
        <v>167</v>
      </c>
    </row>
    <row r="510" spans="1:48">
      <c r="A510">
        <v>510</v>
      </c>
      <c r="B510" s="662"/>
      <c r="C510" s="666">
        <f>+C508+10</f>
        <v>130</v>
      </c>
      <c r="D510" s="86" t="str">
        <f>+D508</f>
        <v>48-X</v>
      </c>
      <c r="E510" s="87">
        <v>148</v>
      </c>
      <c r="F510" s="88">
        <v>147</v>
      </c>
      <c r="G510" s="88">
        <v>146</v>
      </c>
      <c r="H510" s="88">
        <v>145</v>
      </c>
      <c r="I510" s="88">
        <v>145</v>
      </c>
      <c r="J510" s="88">
        <v>144</v>
      </c>
      <c r="K510" s="88">
        <v>143</v>
      </c>
      <c r="L510" s="89">
        <v>143</v>
      </c>
      <c r="N510" s="662"/>
      <c r="O510" s="666">
        <f>+O508+10</f>
        <v>130</v>
      </c>
      <c r="P510" s="86" t="str">
        <f>+P508</f>
        <v>48-X</v>
      </c>
      <c r="Q510" s="87">
        <v>148</v>
      </c>
      <c r="R510" s="88">
        <v>147</v>
      </c>
      <c r="S510" s="88">
        <v>146</v>
      </c>
      <c r="T510" s="88">
        <v>145</v>
      </c>
      <c r="U510" s="88">
        <v>145</v>
      </c>
      <c r="V510" s="88">
        <v>144</v>
      </c>
      <c r="W510" s="88">
        <v>143</v>
      </c>
      <c r="X510" s="89">
        <v>143</v>
      </c>
      <c r="Z510" s="662"/>
      <c r="AA510" s="666">
        <f>+AA508+10</f>
        <v>130</v>
      </c>
      <c r="AB510" s="86" t="str">
        <f>+AB508</f>
        <v>48-X</v>
      </c>
      <c r="AC510" s="87">
        <v>148</v>
      </c>
      <c r="AD510" s="88">
        <v>147</v>
      </c>
      <c r="AE510" s="88">
        <v>146</v>
      </c>
      <c r="AF510" s="88">
        <v>145</v>
      </c>
      <c r="AG510" s="88">
        <v>145</v>
      </c>
      <c r="AH510" s="88">
        <v>144</v>
      </c>
      <c r="AI510" s="88">
        <v>143</v>
      </c>
      <c r="AJ510" s="89">
        <v>143</v>
      </c>
      <c r="AL510" s="662"/>
      <c r="AM510" s="666">
        <f>+AM508+10</f>
        <v>130</v>
      </c>
      <c r="AN510" s="86" t="str">
        <f>+AN508</f>
        <v>48-X</v>
      </c>
      <c r="AO510" s="87">
        <v>148</v>
      </c>
      <c r="AP510" s="88">
        <v>147</v>
      </c>
      <c r="AQ510" s="88">
        <v>146</v>
      </c>
      <c r="AR510" s="88">
        <v>145</v>
      </c>
      <c r="AS510" s="88">
        <v>145</v>
      </c>
      <c r="AT510" s="88">
        <v>144</v>
      </c>
      <c r="AU510" s="88">
        <v>143</v>
      </c>
      <c r="AV510" s="89">
        <v>143</v>
      </c>
    </row>
    <row r="511" spans="1:48" ht="15" thickBot="1">
      <c r="A511">
        <v>511</v>
      </c>
      <c r="B511" s="662"/>
      <c r="C511" s="667"/>
      <c r="D511" s="90" t="str">
        <f>+D509</f>
        <v>48-XL</v>
      </c>
      <c r="E511" s="87">
        <v>148</v>
      </c>
      <c r="F511" s="88">
        <v>147</v>
      </c>
      <c r="G511" s="88">
        <v>147</v>
      </c>
      <c r="H511" s="88">
        <v>147</v>
      </c>
      <c r="I511" s="88">
        <v>147</v>
      </c>
      <c r="J511" s="88">
        <v>147</v>
      </c>
      <c r="K511" s="88">
        <v>147</v>
      </c>
      <c r="L511" s="89">
        <v>147</v>
      </c>
      <c r="N511" s="662"/>
      <c r="O511" s="667"/>
      <c r="P511" s="90" t="str">
        <f>+P509</f>
        <v>48-XL</v>
      </c>
      <c r="Q511" s="87">
        <v>148</v>
      </c>
      <c r="R511" s="88">
        <v>147</v>
      </c>
      <c r="S511" s="88">
        <v>147</v>
      </c>
      <c r="T511" s="88">
        <v>147</v>
      </c>
      <c r="U511" s="88">
        <v>147</v>
      </c>
      <c r="V511" s="88">
        <v>147</v>
      </c>
      <c r="W511" s="88">
        <v>147</v>
      </c>
      <c r="X511" s="89">
        <v>147</v>
      </c>
      <c r="Z511" s="662"/>
      <c r="AA511" s="667"/>
      <c r="AB511" s="90" t="str">
        <f>+AB509</f>
        <v>48-XL</v>
      </c>
      <c r="AC511" s="87">
        <v>148</v>
      </c>
      <c r="AD511" s="88">
        <v>147</v>
      </c>
      <c r="AE511" s="88">
        <v>147</v>
      </c>
      <c r="AF511" s="88">
        <v>147</v>
      </c>
      <c r="AG511" s="88">
        <v>147</v>
      </c>
      <c r="AH511" s="88">
        <v>147</v>
      </c>
      <c r="AI511" s="88">
        <v>147</v>
      </c>
      <c r="AJ511" s="89">
        <v>147</v>
      </c>
      <c r="AL511" s="662"/>
      <c r="AM511" s="667"/>
      <c r="AN511" s="90" t="str">
        <f>+AN509</f>
        <v>48-XL</v>
      </c>
      <c r="AO511" s="87">
        <v>148</v>
      </c>
      <c r="AP511" s="88">
        <v>148</v>
      </c>
      <c r="AQ511" s="88">
        <v>149</v>
      </c>
      <c r="AR511" s="88">
        <v>149</v>
      </c>
      <c r="AS511" s="88">
        <v>150</v>
      </c>
      <c r="AT511" s="88">
        <v>150</v>
      </c>
      <c r="AU511" s="88">
        <v>151</v>
      </c>
      <c r="AV511" s="89">
        <v>152</v>
      </c>
    </row>
    <row r="512" spans="1:48">
      <c r="A512">
        <v>512</v>
      </c>
      <c r="B512" s="662"/>
      <c r="C512" s="664">
        <f>+C510+10</f>
        <v>140</v>
      </c>
      <c r="D512" s="78" t="s">
        <v>133</v>
      </c>
      <c r="E512" s="83">
        <v>149</v>
      </c>
      <c r="F512" s="84">
        <v>149</v>
      </c>
      <c r="G512" s="84">
        <v>149</v>
      </c>
      <c r="H512" s="84">
        <v>149</v>
      </c>
      <c r="I512" s="84">
        <v>149</v>
      </c>
      <c r="J512" s="84">
        <v>149</v>
      </c>
      <c r="K512" s="84">
        <v>149</v>
      </c>
      <c r="L512" s="85">
        <v>149</v>
      </c>
      <c r="N512" s="662"/>
      <c r="O512" s="664">
        <f>+O510+10</f>
        <v>140</v>
      </c>
      <c r="P512" s="78" t="s">
        <v>133</v>
      </c>
      <c r="Q512" s="83">
        <v>149</v>
      </c>
      <c r="R512" s="84">
        <v>149</v>
      </c>
      <c r="S512" s="84">
        <v>149</v>
      </c>
      <c r="T512" s="84">
        <v>149</v>
      </c>
      <c r="U512" s="84">
        <v>149</v>
      </c>
      <c r="V512" s="84">
        <v>149</v>
      </c>
      <c r="W512" s="84">
        <v>149</v>
      </c>
      <c r="X512" s="85">
        <v>149</v>
      </c>
      <c r="Z512" s="662"/>
      <c r="AA512" s="664">
        <f>+AA510+10</f>
        <v>140</v>
      </c>
      <c r="AB512" s="78" t="s">
        <v>133</v>
      </c>
      <c r="AC512" s="83">
        <v>149</v>
      </c>
      <c r="AD512" s="84">
        <v>149</v>
      </c>
      <c r="AE512" s="84">
        <v>149</v>
      </c>
      <c r="AF512" s="84">
        <v>149</v>
      </c>
      <c r="AG512" s="84">
        <v>149</v>
      </c>
      <c r="AH512" s="84">
        <v>149</v>
      </c>
      <c r="AI512" s="84">
        <v>149</v>
      </c>
      <c r="AJ512" s="85">
        <v>149</v>
      </c>
      <c r="AL512" s="662"/>
      <c r="AM512" s="664">
        <f>+AM510+10</f>
        <v>140</v>
      </c>
      <c r="AN512" s="78" t="s">
        <v>133</v>
      </c>
      <c r="AO512" s="83">
        <v>149</v>
      </c>
      <c r="AP512" s="84">
        <v>149</v>
      </c>
      <c r="AQ512" s="84">
        <v>149</v>
      </c>
      <c r="AR512" s="84">
        <v>149</v>
      </c>
      <c r="AS512" s="84">
        <v>149</v>
      </c>
      <c r="AT512" s="84">
        <v>149</v>
      </c>
      <c r="AU512" s="84">
        <v>149</v>
      </c>
      <c r="AV512" s="85">
        <v>149</v>
      </c>
    </row>
    <row r="513" spans="1:48" ht="15" thickBot="1">
      <c r="A513">
        <v>513</v>
      </c>
      <c r="B513" s="662"/>
      <c r="C513" s="665"/>
      <c r="D513" s="82" t="s">
        <v>136</v>
      </c>
      <c r="E513" s="83">
        <v>149</v>
      </c>
      <c r="F513" s="84">
        <v>148</v>
      </c>
      <c r="G513" s="84">
        <v>148</v>
      </c>
      <c r="H513" s="84">
        <v>148</v>
      </c>
      <c r="I513" s="84">
        <v>148</v>
      </c>
      <c r="J513" s="84">
        <v>148</v>
      </c>
      <c r="K513" s="84">
        <v>148</v>
      </c>
      <c r="L513" s="85">
        <v>148</v>
      </c>
      <c r="N513" s="662"/>
      <c r="O513" s="665"/>
      <c r="P513" s="82" t="s">
        <v>136</v>
      </c>
      <c r="Q513" s="83">
        <v>149</v>
      </c>
      <c r="R513" s="84">
        <v>148</v>
      </c>
      <c r="S513" s="84">
        <v>148</v>
      </c>
      <c r="T513" s="84">
        <v>148</v>
      </c>
      <c r="U513" s="84">
        <v>148</v>
      </c>
      <c r="V513" s="84">
        <v>148</v>
      </c>
      <c r="W513" s="84">
        <v>148</v>
      </c>
      <c r="X513" s="85">
        <v>148</v>
      </c>
      <c r="Z513" s="662"/>
      <c r="AA513" s="665"/>
      <c r="AB513" s="82" t="s">
        <v>136</v>
      </c>
      <c r="AC513" s="83">
        <v>149</v>
      </c>
      <c r="AD513" s="84">
        <v>148</v>
      </c>
      <c r="AE513" s="84">
        <v>148</v>
      </c>
      <c r="AF513" s="84">
        <v>148</v>
      </c>
      <c r="AG513" s="84">
        <v>148</v>
      </c>
      <c r="AH513" s="84">
        <v>148</v>
      </c>
      <c r="AI513" s="84">
        <v>148</v>
      </c>
      <c r="AJ513" s="85">
        <v>148</v>
      </c>
      <c r="AL513" s="662"/>
      <c r="AM513" s="665"/>
      <c r="AN513" s="82" t="s">
        <v>136</v>
      </c>
      <c r="AO513" s="83">
        <v>149</v>
      </c>
      <c r="AP513" s="84">
        <v>148</v>
      </c>
      <c r="AQ513" s="84">
        <v>148</v>
      </c>
      <c r="AR513" s="84">
        <v>148</v>
      </c>
      <c r="AS513" s="84">
        <v>148</v>
      </c>
      <c r="AT513" s="84">
        <v>148</v>
      </c>
      <c r="AU513" s="84">
        <v>148</v>
      </c>
      <c r="AV513" s="85">
        <v>148</v>
      </c>
    </row>
    <row r="514" spans="1:48">
      <c r="A514">
        <v>514</v>
      </c>
      <c r="B514" s="662"/>
      <c r="C514" s="666">
        <f>+C512+10</f>
        <v>150</v>
      </c>
      <c r="D514" s="86" t="str">
        <f>+D512</f>
        <v>48-X</v>
      </c>
      <c r="E514" s="194"/>
      <c r="F514" s="88">
        <v>148</v>
      </c>
      <c r="G514" s="88">
        <v>148</v>
      </c>
      <c r="H514" s="88">
        <v>148</v>
      </c>
      <c r="I514" s="88">
        <v>148</v>
      </c>
      <c r="J514" s="88">
        <v>148</v>
      </c>
      <c r="K514" s="88">
        <v>148</v>
      </c>
      <c r="L514" s="89">
        <v>149</v>
      </c>
      <c r="N514" s="662"/>
      <c r="O514" s="666">
        <f>+O512+10</f>
        <v>150</v>
      </c>
      <c r="P514" s="86" t="str">
        <f>+P512</f>
        <v>48-X</v>
      </c>
      <c r="Q514" s="194"/>
      <c r="R514" s="88">
        <v>148</v>
      </c>
      <c r="S514" s="88">
        <v>148</v>
      </c>
      <c r="T514" s="88">
        <v>148</v>
      </c>
      <c r="U514" s="88">
        <v>148</v>
      </c>
      <c r="V514" s="88">
        <v>148</v>
      </c>
      <c r="W514" s="88">
        <v>148</v>
      </c>
      <c r="X514" s="89">
        <v>149</v>
      </c>
      <c r="Z514" s="662"/>
      <c r="AA514" s="666">
        <f>+AA512+10</f>
        <v>150</v>
      </c>
      <c r="AB514" s="86" t="str">
        <f>+AB512</f>
        <v>48-X</v>
      </c>
      <c r="AC514" s="194"/>
      <c r="AD514" s="88">
        <v>148</v>
      </c>
      <c r="AE514" s="88">
        <v>148</v>
      </c>
      <c r="AF514" s="88">
        <v>148</v>
      </c>
      <c r="AG514" s="88">
        <v>148</v>
      </c>
      <c r="AH514" s="88">
        <v>148</v>
      </c>
      <c r="AI514" s="88">
        <v>148</v>
      </c>
      <c r="AJ514" s="89">
        <v>149</v>
      </c>
      <c r="AL514" s="662"/>
      <c r="AM514" s="666">
        <f>+AM512+10</f>
        <v>150</v>
      </c>
      <c r="AN514" s="86" t="str">
        <f>+AN512</f>
        <v>48-X</v>
      </c>
      <c r="AO514" s="194"/>
      <c r="AP514" s="88">
        <v>148</v>
      </c>
      <c r="AQ514" s="88">
        <v>148</v>
      </c>
      <c r="AR514" s="88">
        <v>148</v>
      </c>
      <c r="AS514" s="88">
        <v>148</v>
      </c>
      <c r="AT514" s="88">
        <v>148</v>
      </c>
      <c r="AU514" s="88">
        <v>148</v>
      </c>
      <c r="AV514" s="89">
        <v>149</v>
      </c>
    </row>
    <row r="515" spans="1:48" ht="15" thickBot="1">
      <c r="A515">
        <v>515</v>
      </c>
      <c r="B515" s="662"/>
      <c r="C515" s="667"/>
      <c r="D515" s="90" t="str">
        <f>+D513</f>
        <v>48-XL</v>
      </c>
      <c r="E515" s="194"/>
      <c r="F515" s="88">
        <v>148</v>
      </c>
      <c r="G515" s="88">
        <v>148</v>
      </c>
      <c r="H515" s="88">
        <v>148</v>
      </c>
      <c r="I515" s="88">
        <v>148</v>
      </c>
      <c r="J515" s="88">
        <v>148</v>
      </c>
      <c r="K515" s="88">
        <v>148</v>
      </c>
      <c r="L515" s="89">
        <v>149</v>
      </c>
      <c r="N515" s="662"/>
      <c r="O515" s="667"/>
      <c r="P515" s="90" t="str">
        <f>+P513</f>
        <v>48-XL</v>
      </c>
      <c r="Q515" s="194"/>
      <c r="R515" s="88">
        <v>148</v>
      </c>
      <c r="S515" s="88">
        <v>148</v>
      </c>
      <c r="T515" s="88">
        <v>148</v>
      </c>
      <c r="U515" s="88">
        <v>148</v>
      </c>
      <c r="V515" s="88">
        <v>148</v>
      </c>
      <c r="W515" s="88">
        <v>148</v>
      </c>
      <c r="X515" s="89">
        <v>149</v>
      </c>
      <c r="Z515" s="662"/>
      <c r="AA515" s="667"/>
      <c r="AB515" s="90" t="str">
        <f>+AB513</f>
        <v>48-XL</v>
      </c>
      <c r="AC515" s="194"/>
      <c r="AD515" s="88">
        <v>148</v>
      </c>
      <c r="AE515" s="88">
        <v>148</v>
      </c>
      <c r="AF515" s="88">
        <v>148</v>
      </c>
      <c r="AG515" s="88">
        <v>148</v>
      </c>
      <c r="AH515" s="88">
        <v>148</v>
      </c>
      <c r="AI515" s="88">
        <v>148</v>
      </c>
      <c r="AJ515" s="89">
        <v>149</v>
      </c>
      <c r="AL515" s="662"/>
      <c r="AM515" s="667"/>
      <c r="AN515" s="90" t="str">
        <f>+AN513</f>
        <v>48-XL</v>
      </c>
      <c r="AO515" s="194"/>
      <c r="AP515" s="88">
        <v>148</v>
      </c>
      <c r="AQ515" s="88">
        <v>148</v>
      </c>
      <c r="AR515" s="88">
        <v>148</v>
      </c>
      <c r="AS515" s="88">
        <v>148</v>
      </c>
      <c r="AT515" s="88">
        <v>148</v>
      </c>
      <c r="AU515" s="88">
        <v>148</v>
      </c>
      <c r="AV515" s="89">
        <v>149</v>
      </c>
    </row>
    <row r="516" spans="1:48">
      <c r="A516">
        <v>516</v>
      </c>
      <c r="B516" s="662"/>
      <c r="C516" s="664">
        <f>+C514+10</f>
        <v>160</v>
      </c>
      <c r="D516" s="78" t="s">
        <v>133</v>
      </c>
      <c r="E516" s="194"/>
      <c r="F516" s="193"/>
      <c r="G516" s="193"/>
      <c r="H516" s="84">
        <v>147</v>
      </c>
      <c r="I516" s="84">
        <v>147</v>
      </c>
      <c r="J516" s="84">
        <v>147</v>
      </c>
      <c r="K516" s="84">
        <v>147</v>
      </c>
      <c r="L516" s="85">
        <v>147</v>
      </c>
      <c r="N516" s="662"/>
      <c r="O516" s="664">
        <f>+O514+10</f>
        <v>160</v>
      </c>
      <c r="P516" s="78" t="s">
        <v>133</v>
      </c>
      <c r="Q516" s="194"/>
      <c r="R516" s="193"/>
      <c r="S516" s="193"/>
      <c r="T516" s="84">
        <v>147</v>
      </c>
      <c r="U516" s="84">
        <v>147</v>
      </c>
      <c r="V516" s="84">
        <v>147</v>
      </c>
      <c r="W516" s="84">
        <v>147</v>
      </c>
      <c r="X516" s="85">
        <v>147</v>
      </c>
      <c r="Z516" s="662"/>
      <c r="AA516" s="664">
        <f>+AA514+10</f>
        <v>160</v>
      </c>
      <c r="AB516" s="78" t="s">
        <v>133</v>
      </c>
      <c r="AC516" s="194"/>
      <c r="AD516" s="193"/>
      <c r="AE516" s="193"/>
      <c r="AF516" s="84">
        <v>147</v>
      </c>
      <c r="AG516" s="84">
        <v>147</v>
      </c>
      <c r="AH516" s="84">
        <v>147</v>
      </c>
      <c r="AI516" s="84">
        <v>147</v>
      </c>
      <c r="AJ516" s="85">
        <v>147</v>
      </c>
      <c r="AL516" s="662"/>
      <c r="AM516" s="664">
        <f>+AM514+10</f>
        <v>160</v>
      </c>
      <c r="AN516" s="78" t="s">
        <v>133</v>
      </c>
      <c r="AO516" s="194"/>
      <c r="AP516" s="193"/>
      <c r="AQ516" s="193"/>
      <c r="AR516" s="84">
        <v>147</v>
      </c>
      <c r="AS516" s="84">
        <v>147</v>
      </c>
      <c r="AT516" s="84">
        <v>147</v>
      </c>
      <c r="AU516" s="84">
        <v>147</v>
      </c>
      <c r="AV516" s="85">
        <v>147</v>
      </c>
    </row>
    <row r="517" spans="1:48" ht="15" thickBot="1">
      <c r="A517">
        <v>517</v>
      </c>
      <c r="B517" s="662"/>
      <c r="C517" s="665"/>
      <c r="D517" s="82" t="s">
        <v>136</v>
      </c>
      <c r="E517" s="194"/>
      <c r="F517" s="193"/>
      <c r="G517" s="193"/>
      <c r="H517" s="84">
        <v>147</v>
      </c>
      <c r="I517" s="84">
        <v>147</v>
      </c>
      <c r="J517" s="84">
        <v>147</v>
      </c>
      <c r="K517" s="84">
        <v>147</v>
      </c>
      <c r="L517" s="85">
        <v>147</v>
      </c>
      <c r="N517" s="662"/>
      <c r="O517" s="665"/>
      <c r="P517" s="82" t="s">
        <v>136</v>
      </c>
      <c r="Q517" s="194"/>
      <c r="R517" s="193"/>
      <c r="S517" s="193"/>
      <c r="T517" s="84">
        <v>147</v>
      </c>
      <c r="U517" s="84">
        <v>147</v>
      </c>
      <c r="V517" s="84">
        <v>147</v>
      </c>
      <c r="W517" s="84">
        <v>147</v>
      </c>
      <c r="X517" s="85">
        <v>147</v>
      </c>
      <c r="Z517" s="662"/>
      <c r="AA517" s="665"/>
      <c r="AB517" s="82" t="s">
        <v>136</v>
      </c>
      <c r="AC517" s="194"/>
      <c r="AD517" s="193"/>
      <c r="AE517" s="193"/>
      <c r="AF517" s="84">
        <v>147</v>
      </c>
      <c r="AG517" s="84">
        <v>147</v>
      </c>
      <c r="AH517" s="84">
        <v>147</v>
      </c>
      <c r="AI517" s="84">
        <v>147</v>
      </c>
      <c r="AJ517" s="85">
        <v>147</v>
      </c>
      <c r="AL517" s="662"/>
      <c r="AM517" s="665"/>
      <c r="AN517" s="82" t="s">
        <v>136</v>
      </c>
      <c r="AO517" s="194"/>
      <c r="AP517" s="193"/>
      <c r="AQ517" s="193"/>
      <c r="AR517" s="84">
        <v>147</v>
      </c>
      <c r="AS517" s="84">
        <v>147</v>
      </c>
      <c r="AT517" s="84">
        <v>147</v>
      </c>
      <c r="AU517" s="84">
        <v>147</v>
      </c>
      <c r="AV517" s="85">
        <v>147</v>
      </c>
    </row>
    <row r="518" spans="1:48">
      <c r="A518">
        <v>518</v>
      </c>
      <c r="B518" s="662"/>
      <c r="C518" s="666">
        <f>+C516+10</f>
        <v>170</v>
      </c>
      <c r="D518" s="86" t="str">
        <f>+D516</f>
        <v>48-X</v>
      </c>
      <c r="E518" s="194"/>
      <c r="F518" s="193"/>
      <c r="G518" s="193"/>
      <c r="H518" s="193"/>
      <c r="I518" s="193"/>
      <c r="J518" s="88">
        <v>147</v>
      </c>
      <c r="K518" s="88">
        <v>147</v>
      </c>
      <c r="L518" s="89">
        <v>148</v>
      </c>
      <c r="N518" s="662"/>
      <c r="O518" s="666">
        <f>+O516+10</f>
        <v>170</v>
      </c>
      <c r="P518" s="86" t="str">
        <f>+P516</f>
        <v>48-X</v>
      </c>
      <c r="Q518" s="194"/>
      <c r="R518" s="193"/>
      <c r="S518" s="193"/>
      <c r="T518" s="193"/>
      <c r="U518" s="193"/>
      <c r="V518" s="88">
        <v>147</v>
      </c>
      <c r="W518" s="88">
        <v>147</v>
      </c>
      <c r="X518" s="89">
        <v>148</v>
      </c>
      <c r="Z518" s="662"/>
      <c r="AA518" s="666">
        <f>+AA516+10</f>
        <v>170</v>
      </c>
      <c r="AB518" s="86" t="str">
        <f>+AB516</f>
        <v>48-X</v>
      </c>
      <c r="AC518" s="194"/>
      <c r="AD518" s="193"/>
      <c r="AE518" s="193"/>
      <c r="AF518" s="193"/>
      <c r="AG518" s="193"/>
      <c r="AH518" s="88">
        <v>147</v>
      </c>
      <c r="AI518" s="88">
        <v>147</v>
      </c>
      <c r="AJ518" s="89">
        <v>148</v>
      </c>
      <c r="AL518" s="662"/>
      <c r="AM518" s="666">
        <f>+AM516+10</f>
        <v>170</v>
      </c>
      <c r="AN518" s="86" t="str">
        <f>+AN516</f>
        <v>48-X</v>
      </c>
      <c r="AO518" s="194"/>
      <c r="AP518" s="193"/>
      <c r="AQ518" s="193"/>
      <c r="AR518" s="193"/>
      <c r="AS518" s="193"/>
      <c r="AT518" s="88">
        <v>147</v>
      </c>
      <c r="AU518" s="88">
        <v>147</v>
      </c>
      <c r="AV518" s="89">
        <v>148</v>
      </c>
    </row>
    <row r="519" spans="1:48" ht="15" thickBot="1">
      <c r="A519">
        <v>519</v>
      </c>
      <c r="B519" s="662"/>
      <c r="C519" s="667"/>
      <c r="D519" s="90" t="str">
        <f>+D517</f>
        <v>48-XL</v>
      </c>
      <c r="E519" s="194"/>
      <c r="F519" s="193"/>
      <c r="G519" s="193"/>
      <c r="H519" s="193"/>
      <c r="I519" s="193"/>
      <c r="J519" s="88">
        <v>147</v>
      </c>
      <c r="K519" s="88">
        <v>147</v>
      </c>
      <c r="L519" s="89">
        <v>148</v>
      </c>
      <c r="N519" s="662"/>
      <c r="O519" s="667"/>
      <c r="P519" s="90" t="str">
        <f>+P517</f>
        <v>48-XL</v>
      </c>
      <c r="Q519" s="194"/>
      <c r="R519" s="193"/>
      <c r="S519" s="193"/>
      <c r="T519" s="193"/>
      <c r="U519" s="193"/>
      <c r="V519" s="88">
        <v>147</v>
      </c>
      <c r="W519" s="88">
        <v>147</v>
      </c>
      <c r="X519" s="89">
        <v>148</v>
      </c>
      <c r="Z519" s="662"/>
      <c r="AA519" s="667"/>
      <c r="AB519" s="90" t="str">
        <f>+AB517</f>
        <v>48-XL</v>
      </c>
      <c r="AC519" s="194"/>
      <c r="AD519" s="193"/>
      <c r="AE519" s="193"/>
      <c r="AF519" s="193"/>
      <c r="AG519" s="193"/>
      <c r="AH519" s="88">
        <v>147</v>
      </c>
      <c r="AI519" s="88">
        <v>147</v>
      </c>
      <c r="AJ519" s="89">
        <v>148</v>
      </c>
      <c r="AL519" s="662"/>
      <c r="AM519" s="667"/>
      <c r="AN519" s="90" t="str">
        <f>+AN517</f>
        <v>48-XL</v>
      </c>
      <c r="AO519" s="194"/>
      <c r="AP519" s="193"/>
      <c r="AQ519" s="193"/>
      <c r="AR519" s="193"/>
      <c r="AS519" s="193"/>
      <c r="AT519" s="88">
        <v>147</v>
      </c>
      <c r="AU519" s="88">
        <v>147</v>
      </c>
      <c r="AV519" s="89">
        <v>148</v>
      </c>
    </row>
    <row r="520" spans="1:48">
      <c r="A520">
        <v>520</v>
      </c>
      <c r="B520" s="662"/>
      <c r="C520" s="664">
        <f>+C518+10</f>
        <v>180</v>
      </c>
      <c r="D520" s="78" t="s">
        <v>133</v>
      </c>
      <c r="E520" s="194"/>
      <c r="F520" s="193"/>
      <c r="G520" s="193"/>
      <c r="H520" s="193"/>
      <c r="I520" s="193"/>
      <c r="J520" s="193"/>
      <c r="K520" s="193"/>
      <c r="L520" s="85">
        <v>148</v>
      </c>
      <c r="N520" s="662"/>
      <c r="O520" s="664">
        <f>+O518+10</f>
        <v>180</v>
      </c>
      <c r="P520" s="78" t="s">
        <v>133</v>
      </c>
      <c r="Q520" s="194"/>
      <c r="R520" s="193"/>
      <c r="S520" s="193"/>
      <c r="T520" s="193"/>
      <c r="U520" s="193"/>
      <c r="V520" s="193"/>
      <c r="W520" s="193"/>
      <c r="X520" s="85">
        <v>148</v>
      </c>
      <c r="Z520" s="662"/>
      <c r="AA520" s="664">
        <f>+AA518+10</f>
        <v>180</v>
      </c>
      <c r="AB520" s="78" t="s">
        <v>133</v>
      </c>
      <c r="AC520" s="194"/>
      <c r="AD520" s="193"/>
      <c r="AE520" s="193"/>
      <c r="AF520" s="193"/>
      <c r="AG520" s="193"/>
      <c r="AH520" s="193"/>
      <c r="AI520" s="193"/>
      <c r="AJ520" s="85">
        <v>148</v>
      </c>
      <c r="AL520" s="662"/>
      <c r="AM520" s="664">
        <f>+AM518+10</f>
        <v>180</v>
      </c>
      <c r="AN520" s="78" t="s">
        <v>133</v>
      </c>
      <c r="AO520" s="194"/>
      <c r="AP520" s="193"/>
      <c r="AQ520" s="193"/>
      <c r="AR520" s="193"/>
      <c r="AS520" s="193"/>
      <c r="AT520" s="193"/>
      <c r="AU520" s="193"/>
      <c r="AV520" s="85">
        <v>148</v>
      </c>
    </row>
    <row r="521" spans="1:48" ht="15" thickBot="1">
      <c r="A521">
        <v>521</v>
      </c>
      <c r="B521" s="662"/>
      <c r="C521" s="665"/>
      <c r="D521" s="82" t="s">
        <v>136</v>
      </c>
      <c r="E521" s="194"/>
      <c r="F521" s="193"/>
      <c r="G521" s="193"/>
      <c r="H521" s="193"/>
      <c r="I521" s="193"/>
      <c r="J521" s="193"/>
      <c r="K521" s="193"/>
      <c r="L521" s="85">
        <v>148</v>
      </c>
      <c r="N521" s="662"/>
      <c r="O521" s="665"/>
      <c r="P521" s="82" t="s">
        <v>136</v>
      </c>
      <c r="Q521" s="194"/>
      <c r="R521" s="193"/>
      <c r="S521" s="193"/>
      <c r="T521" s="193"/>
      <c r="U521" s="193"/>
      <c r="V521" s="193"/>
      <c r="W521" s="193"/>
      <c r="X521" s="85">
        <v>148</v>
      </c>
      <c r="Z521" s="662"/>
      <c r="AA521" s="665"/>
      <c r="AB521" s="82" t="s">
        <v>136</v>
      </c>
      <c r="AC521" s="194"/>
      <c r="AD521" s="193"/>
      <c r="AE521" s="193"/>
      <c r="AF521" s="193"/>
      <c r="AG521" s="193"/>
      <c r="AH521" s="193"/>
      <c r="AI521" s="193"/>
      <c r="AJ521" s="85">
        <v>148</v>
      </c>
      <c r="AL521" s="662"/>
      <c r="AM521" s="665"/>
      <c r="AN521" s="82" t="s">
        <v>136</v>
      </c>
      <c r="AO521" s="194"/>
      <c r="AP521" s="193"/>
      <c r="AQ521" s="193"/>
      <c r="AR521" s="193"/>
      <c r="AS521" s="193"/>
      <c r="AT521" s="193"/>
      <c r="AU521" s="193"/>
      <c r="AV521" s="85">
        <v>148</v>
      </c>
    </row>
    <row r="522" spans="1:48">
      <c r="A522">
        <v>522</v>
      </c>
      <c r="B522" s="662"/>
      <c r="C522" s="666">
        <f>+C520+10</f>
        <v>190</v>
      </c>
      <c r="D522" s="86" t="str">
        <f>+D520</f>
        <v>48-X</v>
      </c>
      <c r="E522" s="194"/>
      <c r="F522" s="193"/>
      <c r="G522" s="193"/>
      <c r="H522" s="193"/>
      <c r="I522" s="193"/>
      <c r="J522" s="193"/>
      <c r="K522" s="193"/>
      <c r="L522" s="196"/>
      <c r="N522" s="662"/>
      <c r="O522" s="666">
        <f>+O520+10</f>
        <v>190</v>
      </c>
      <c r="P522" s="86" t="str">
        <f>+P520</f>
        <v>48-X</v>
      </c>
      <c r="Q522" s="194"/>
      <c r="R522" s="193"/>
      <c r="S522" s="193"/>
      <c r="T522" s="193"/>
      <c r="U522" s="193"/>
      <c r="V522" s="193"/>
      <c r="W522" s="193"/>
      <c r="X522" s="196"/>
      <c r="Z522" s="662"/>
      <c r="AA522" s="666">
        <f>+AA520+10</f>
        <v>190</v>
      </c>
      <c r="AB522" s="86" t="str">
        <f>+AB520</f>
        <v>48-X</v>
      </c>
      <c r="AC522" s="194"/>
      <c r="AD522" s="193"/>
      <c r="AE522" s="193"/>
      <c r="AF522" s="193"/>
      <c r="AG522" s="193"/>
      <c r="AH522" s="193"/>
      <c r="AI522" s="193"/>
      <c r="AJ522" s="196"/>
      <c r="AL522" s="662"/>
      <c r="AM522" s="666">
        <f>+AM520+10</f>
        <v>190</v>
      </c>
      <c r="AN522" s="86" t="str">
        <f>+AN520</f>
        <v>48-X</v>
      </c>
      <c r="AO522" s="194"/>
      <c r="AP522" s="193"/>
      <c r="AQ522" s="193"/>
      <c r="AR522" s="193"/>
      <c r="AS522" s="193"/>
      <c r="AT522" s="193"/>
      <c r="AU522" s="193"/>
      <c r="AV522" s="196"/>
    </row>
    <row r="523" spans="1:48" ht="15" thickBot="1">
      <c r="A523">
        <v>523</v>
      </c>
      <c r="B523" s="662"/>
      <c r="C523" s="667"/>
      <c r="D523" s="90" t="str">
        <f>+D521</f>
        <v>48-XL</v>
      </c>
      <c r="E523" s="194"/>
      <c r="F523" s="193"/>
      <c r="G523" s="193"/>
      <c r="H523" s="193"/>
      <c r="I523" s="193"/>
      <c r="J523" s="193"/>
      <c r="K523" s="193"/>
      <c r="L523" s="196"/>
      <c r="N523" s="662"/>
      <c r="O523" s="667"/>
      <c r="P523" s="90" t="str">
        <f>+P521</f>
        <v>48-XL</v>
      </c>
      <c r="Q523" s="194"/>
      <c r="R523" s="193"/>
      <c r="S523" s="193"/>
      <c r="T523" s="193"/>
      <c r="U523" s="193"/>
      <c r="V523" s="193"/>
      <c r="W523" s="193"/>
      <c r="X523" s="196"/>
      <c r="Z523" s="662"/>
      <c r="AA523" s="667"/>
      <c r="AB523" s="90" t="str">
        <f>+AB521</f>
        <v>48-XL</v>
      </c>
      <c r="AC523" s="194"/>
      <c r="AD523" s="193"/>
      <c r="AE523" s="193"/>
      <c r="AF523" s="193"/>
      <c r="AG523" s="193"/>
      <c r="AH523" s="193"/>
      <c r="AI523" s="193"/>
      <c r="AJ523" s="196"/>
      <c r="AL523" s="662"/>
      <c r="AM523" s="667"/>
      <c r="AN523" s="90" t="str">
        <f>+AN521</f>
        <v>48-XL</v>
      </c>
      <c r="AO523" s="194"/>
      <c r="AP523" s="193"/>
      <c r="AQ523" s="193"/>
      <c r="AR523" s="193"/>
      <c r="AS523" s="193"/>
      <c r="AT523" s="193"/>
      <c r="AU523" s="193"/>
      <c r="AV523" s="196"/>
    </row>
    <row r="524" spans="1:48">
      <c r="A524">
        <v>524</v>
      </c>
      <c r="B524" s="662"/>
      <c r="C524" s="664">
        <f>+C522+10</f>
        <v>200</v>
      </c>
      <c r="D524" s="78" t="s">
        <v>133</v>
      </c>
      <c r="E524" s="194"/>
      <c r="F524" s="193"/>
      <c r="G524" s="193"/>
      <c r="H524" s="193"/>
      <c r="I524" s="193"/>
      <c r="J524" s="193"/>
      <c r="K524" s="193"/>
      <c r="L524" s="196"/>
      <c r="N524" s="662"/>
      <c r="O524" s="664">
        <f>+O522+10</f>
        <v>200</v>
      </c>
      <c r="P524" s="78" t="s">
        <v>133</v>
      </c>
      <c r="Q524" s="194"/>
      <c r="R524" s="193"/>
      <c r="S524" s="193"/>
      <c r="T524" s="193"/>
      <c r="U524" s="193"/>
      <c r="V524" s="193"/>
      <c r="W524" s="193"/>
      <c r="X524" s="196"/>
      <c r="Z524" s="662"/>
      <c r="AA524" s="664">
        <f>+AA522+10</f>
        <v>200</v>
      </c>
      <c r="AB524" s="78" t="s">
        <v>133</v>
      </c>
      <c r="AC524" s="194"/>
      <c r="AD524" s="193"/>
      <c r="AE524" s="193"/>
      <c r="AF524" s="193"/>
      <c r="AG524" s="193"/>
      <c r="AH524" s="193"/>
      <c r="AI524" s="193"/>
      <c r="AJ524" s="196"/>
      <c r="AL524" s="662"/>
      <c r="AM524" s="664">
        <f>+AM522+10</f>
        <v>200</v>
      </c>
      <c r="AN524" s="78" t="s">
        <v>133</v>
      </c>
      <c r="AO524" s="194"/>
      <c r="AP524" s="193"/>
      <c r="AQ524" s="193"/>
      <c r="AR524" s="193"/>
      <c r="AS524" s="193"/>
      <c r="AT524" s="193"/>
      <c r="AU524" s="193"/>
      <c r="AV524" s="196"/>
    </row>
    <row r="525" spans="1:48" ht="15" thickBot="1">
      <c r="A525">
        <v>525</v>
      </c>
      <c r="B525" s="663"/>
      <c r="C525" s="665"/>
      <c r="D525" s="82" t="s">
        <v>136</v>
      </c>
      <c r="E525" s="192"/>
      <c r="F525" s="191"/>
      <c r="G525" s="191"/>
      <c r="H525" s="191"/>
      <c r="I525" s="191"/>
      <c r="J525" s="191"/>
      <c r="K525" s="191"/>
      <c r="L525" s="195"/>
      <c r="N525" s="663"/>
      <c r="O525" s="665"/>
      <c r="P525" s="82" t="s">
        <v>136</v>
      </c>
      <c r="Q525" s="192"/>
      <c r="R525" s="191"/>
      <c r="S525" s="191"/>
      <c r="T525" s="191"/>
      <c r="U525" s="191"/>
      <c r="V525" s="191"/>
      <c r="W525" s="191"/>
      <c r="X525" s="195"/>
      <c r="Z525" s="663"/>
      <c r="AA525" s="665"/>
      <c r="AB525" s="82" t="s">
        <v>136</v>
      </c>
      <c r="AC525" s="192"/>
      <c r="AD525" s="191"/>
      <c r="AE525" s="191"/>
      <c r="AF525" s="191"/>
      <c r="AG525" s="191"/>
      <c r="AH525" s="191"/>
      <c r="AI525" s="191"/>
      <c r="AJ525" s="195"/>
      <c r="AL525" s="663"/>
      <c r="AM525" s="665"/>
      <c r="AN525" s="82" t="s">
        <v>136</v>
      </c>
      <c r="AO525" s="192"/>
      <c r="AP525" s="191"/>
      <c r="AQ525" s="191"/>
      <c r="AR525" s="191"/>
      <c r="AS525" s="191"/>
      <c r="AT525" s="191"/>
      <c r="AU525" s="191"/>
      <c r="AV525" s="195"/>
    </row>
  </sheetData>
  <mergeCells count="1152">
    <mergeCell ref="AO270:AV271"/>
    <mergeCell ref="E303:L304"/>
    <mergeCell ref="Q303:X304"/>
    <mergeCell ref="AC303:AJ304"/>
    <mergeCell ref="AO303:AV304"/>
    <mergeCell ref="AC204:AJ205"/>
    <mergeCell ref="AO204:AV205"/>
    <mergeCell ref="E237:L238"/>
    <mergeCell ref="Q237:X238"/>
    <mergeCell ref="AC237:AJ238"/>
    <mergeCell ref="AO237:AV238"/>
    <mergeCell ref="AO402:AV403"/>
    <mergeCell ref="E435:L436"/>
    <mergeCell ref="Q435:X436"/>
    <mergeCell ref="AC435:AJ436"/>
    <mergeCell ref="AO435:AV436"/>
    <mergeCell ref="AM215:AM216"/>
    <mergeCell ref="AO236:AV236"/>
    <mergeCell ref="AN237:AN239"/>
    <mergeCell ref="AM250:AM251"/>
    <mergeCell ref="AL240:AL261"/>
    <mergeCell ref="AM240:AM241"/>
    <mergeCell ref="AO269:AV269"/>
    <mergeCell ref="AM279:AM280"/>
    <mergeCell ref="AO302:AV302"/>
    <mergeCell ref="AL335:AN335"/>
    <mergeCell ref="AM312:AM313"/>
    <mergeCell ref="AM316:AM317"/>
    <mergeCell ref="AL306:AL327"/>
    <mergeCell ref="O258:O259"/>
    <mergeCell ref="AA258:AA259"/>
    <mergeCell ref="AM258:AM259"/>
    <mergeCell ref="E138:L139"/>
    <mergeCell ref="Q138:X139"/>
    <mergeCell ref="AC138:AJ139"/>
    <mergeCell ref="AO138:AV139"/>
    <mergeCell ref="AL38:AN38"/>
    <mergeCell ref="AO38:AV38"/>
    <mergeCell ref="AA46:AA47"/>
    <mergeCell ref="AM46:AM47"/>
    <mergeCell ref="AL72:AL74"/>
    <mergeCell ref="AM72:AM74"/>
    <mergeCell ref="E72:L73"/>
    <mergeCell ref="Q72:X73"/>
    <mergeCell ref="AC72:AJ73"/>
    <mergeCell ref="AO72:AV73"/>
    <mergeCell ref="E105:L106"/>
    <mergeCell ref="Q105:X106"/>
    <mergeCell ref="AC105:AJ106"/>
    <mergeCell ref="AO105:AV106"/>
    <mergeCell ref="AA79:AA80"/>
    <mergeCell ref="AM79:AM80"/>
    <mergeCell ref="AN39:AN41"/>
    <mergeCell ref="Z39:Z41"/>
    <mergeCell ref="AA39:AA41"/>
    <mergeCell ref="AB39:AB41"/>
    <mergeCell ref="AL39:AL41"/>
    <mergeCell ref="AM39:AM41"/>
    <mergeCell ref="AO39:AV40"/>
    <mergeCell ref="AM62:AM63"/>
    <mergeCell ref="AA89:AA90"/>
    <mergeCell ref="AA81:AA82"/>
    <mergeCell ref="Q104:X104"/>
    <mergeCell ref="Z104:AB104"/>
    <mergeCell ref="AN6:AN8"/>
    <mergeCell ref="Z6:Z8"/>
    <mergeCell ref="AA6:AA8"/>
    <mergeCell ref="AB6:AB8"/>
    <mergeCell ref="AL6:AL8"/>
    <mergeCell ref="AM6:AM8"/>
    <mergeCell ref="B9:B30"/>
    <mergeCell ref="C9:C10"/>
    <mergeCell ref="N9:N30"/>
    <mergeCell ref="O9:O10"/>
    <mergeCell ref="Z9:Z30"/>
    <mergeCell ref="AA9:AA10"/>
    <mergeCell ref="C15:C16"/>
    <mergeCell ref="O15:O16"/>
    <mergeCell ref="AA15:AA16"/>
    <mergeCell ref="C21:C22"/>
    <mergeCell ref="AM15:AM16"/>
    <mergeCell ref="C17:C18"/>
    <mergeCell ref="O17:O18"/>
    <mergeCell ref="AA17:AA18"/>
    <mergeCell ref="AM17:AM18"/>
    <mergeCell ref="C19:C20"/>
    <mergeCell ref="O19:O20"/>
    <mergeCell ref="AA19:AA20"/>
    <mergeCell ref="AM19:AM20"/>
    <mergeCell ref="O23:O24"/>
    <mergeCell ref="AA23:AA24"/>
    <mergeCell ref="AM23:AM24"/>
    <mergeCell ref="C25:C26"/>
    <mergeCell ref="O25:O26"/>
    <mergeCell ref="AA25:AA26"/>
    <mergeCell ref="AM25:AM26"/>
    <mergeCell ref="N5:P5"/>
    <mergeCell ref="Q5:X5"/>
    <mergeCell ref="Z5:AB5"/>
    <mergeCell ref="AC5:AJ5"/>
    <mergeCell ref="AA13:AA14"/>
    <mergeCell ref="AM13:AM14"/>
    <mergeCell ref="AL5:AN5"/>
    <mergeCell ref="AO5:AV5"/>
    <mergeCell ref="B6:B8"/>
    <mergeCell ref="C6:C8"/>
    <mergeCell ref="D6:D8"/>
    <mergeCell ref="N6:N8"/>
    <mergeCell ref="O6:O8"/>
    <mergeCell ref="P6:P8"/>
    <mergeCell ref="B5:D5"/>
    <mergeCell ref="E5:L5"/>
    <mergeCell ref="AM9:AM10"/>
    <mergeCell ref="C11:C12"/>
    <mergeCell ref="O11:O12"/>
    <mergeCell ref="AA11:AA12"/>
    <mergeCell ref="AM11:AM12"/>
    <mergeCell ref="C13:C14"/>
    <mergeCell ref="O13:O14"/>
    <mergeCell ref="E6:L7"/>
    <mergeCell ref="Q6:X7"/>
    <mergeCell ref="AC6:AJ7"/>
    <mergeCell ref="AO6:AV7"/>
    <mergeCell ref="AL9:AL30"/>
    <mergeCell ref="O21:O22"/>
    <mergeCell ref="AA21:AA22"/>
    <mergeCell ref="AM21:AM22"/>
    <mergeCell ref="C23:C24"/>
    <mergeCell ref="C27:C28"/>
    <mergeCell ref="O27:O28"/>
    <mergeCell ref="AA27:AA28"/>
    <mergeCell ref="AM27:AM28"/>
    <mergeCell ref="C29:C30"/>
    <mergeCell ref="O29:O30"/>
    <mergeCell ref="AA29:AA30"/>
    <mergeCell ref="AM29:AM30"/>
    <mergeCell ref="B38:D38"/>
    <mergeCell ref="E38:L38"/>
    <mergeCell ref="N38:P38"/>
    <mergeCell ref="Q38:X38"/>
    <mergeCell ref="Z38:AB38"/>
    <mergeCell ref="AC38:AJ38"/>
    <mergeCell ref="B39:B41"/>
    <mergeCell ref="C39:C41"/>
    <mergeCell ref="D39:D41"/>
    <mergeCell ref="N39:N41"/>
    <mergeCell ref="O39:O41"/>
    <mergeCell ref="P39:P41"/>
    <mergeCell ref="E39:L40"/>
    <mergeCell ref="Q39:X40"/>
    <mergeCell ref="AC39:AJ40"/>
    <mergeCell ref="E71:L71"/>
    <mergeCell ref="N71:P71"/>
    <mergeCell ref="Q71:X71"/>
    <mergeCell ref="Z71:AB71"/>
    <mergeCell ref="AC71:AJ71"/>
    <mergeCell ref="B42:B63"/>
    <mergeCell ref="O48:O49"/>
    <mergeCell ref="AA48:AA49"/>
    <mergeCell ref="AL71:AN71"/>
    <mergeCell ref="C46:C47"/>
    <mergeCell ref="O46:O47"/>
    <mergeCell ref="AM48:AM49"/>
    <mergeCell ref="C50:C51"/>
    <mergeCell ref="O50:O51"/>
    <mergeCell ref="AA50:AA51"/>
    <mergeCell ref="AM50:AM51"/>
    <mergeCell ref="C52:C53"/>
    <mergeCell ref="O52:O53"/>
    <mergeCell ref="AA52:AA53"/>
    <mergeCell ref="AM52:AM53"/>
    <mergeCell ref="AL42:AL63"/>
    <mergeCell ref="O54:O55"/>
    <mergeCell ref="O60:O61"/>
    <mergeCell ref="AA60:AA61"/>
    <mergeCell ref="AM60:AM61"/>
    <mergeCell ref="AA54:AA55"/>
    <mergeCell ref="AM54:AM55"/>
    <mergeCell ref="C56:C57"/>
    <mergeCell ref="O56:O57"/>
    <mergeCell ref="AA56:AA57"/>
    <mergeCell ref="AM56:AM57"/>
    <mergeCell ref="AO71:AV71"/>
    <mergeCell ref="B72:B74"/>
    <mergeCell ref="C72:C74"/>
    <mergeCell ref="D72:D74"/>
    <mergeCell ref="N72:N74"/>
    <mergeCell ref="O72:O74"/>
    <mergeCell ref="P72:P74"/>
    <mergeCell ref="AN72:AN74"/>
    <mergeCell ref="Z72:Z74"/>
    <mergeCell ref="AM42:AM43"/>
    <mergeCell ref="C44:C45"/>
    <mergeCell ref="O44:O45"/>
    <mergeCell ref="AA44:AA45"/>
    <mergeCell ref="AM44:AM45"/>
    <mergeCell ref="C42:C43"/>
    <mergeCell ref="N42:N63"/>
    <mergeCell ref="O42:O43"/>
    <mergeCell ref="Z42:Z63"/>
    <mergeCell ref="AA42:AA43"/>
    <mergeCell ref="C48:C49"/>
    <mergeCell ref="C62:C63"/>
    <mergeCell ref="O62:O63"/>
    <mergeCell ref="AA62:AA63"/>
    <mergeCell ref="C54:C55"/>
    <mergeCell ref="AA72:AA74"/>
    <mergeCell ref="AB72:AB74"/>
    <mergeCell ref="C58:C59"/>
    <mergeCell ref="O58:O59"/>
    <mergeCell ref="AA58:AA59"/>
    <mergeCell ref="AM58:AM59"/>
    <mergeCell ref="C60:C61"/>
    <mergeCell ref="B71:D71"/>
    <mergeCell ref="AC104:AJ104"/>
    <mergeCell ref="B75:B96"/>
    <mergeCell ref="O81:O82"/>
    <mergeCell ref="AL75:AL96"/>
    <mergeCell ref="AM75:AM76"/>
    <mergeCell ref="C77:C78"/>
    <mergeCell ref="O77:O78"/>
    <mergeCell ref="AA77:AA78"/>
    <mergeCell ref="AM77:AM78"/>
    <mergeCell ref="C79:C80"/>
    <mergeCell ref="O79:O80"/>
    <mergeCell ref="AM89:AM90"/>
    <mergeCell ref="AM81:AM82"/>
    <mergeCell ref="C83:C84"/>
    <mergeCell ref="O83:O84"/>
    <mergeCell ref="AA83:AA84"/>
    <mergeCell ref="AM83:AM84"/>
    <mergeCell ref="C85:C86"/>
    <mergeCell ref="O85:O86"/>
    <mergeCell ref="AA85:AA86"/>
    <mergeCell ref="AM85:AM86"/>
    <mergeCell ref="C93:C94"/>
    <mergeCell ref="O93:O94"/>
    <mergeCell ref="AA93:AA94"/>
    <mergeCell ref="AM93:AM94"/>
    <mergeCell ref="O87:O88"/>
    <mergeCell ref="AA87:AA88"/>
    <mergeCell ref="AM87:AM88"/>
    <mergeCell ref="C89:C90"/>
    <mergeCell ref="O89:O90"/>
    <mergeCell ref="C87:C88"/>
    <mergeCell ref="AO104:AV104"/>
    <mergeCell ref="B105:B107"/>
    <mergeCell ref="C105:C107"/>
    <mergeCell ref="D105:D107"/>
    <mergeCell ref="N105:N107"/>
    <mergeCell ref="O105:O107"/>
    <mergeCell ref="P105:P107"/>
    <mergeCell ref="AM108:AM109"/>
    <mergeCell ref="C75:C76"/>
    <mergeCell ref="N75:N96"/>
    <mergeCell ref="O75:O76"/>
    <mergeCell ref="Z75:Z96"/>
    <mergeCell ref="AA75:AA76"/>
    <mergeCell ref="C81:C82"/>
    <mergeCell ref="AL104:AN104"/>
    <mergeCell ref="C95:C96"/>
    <mergeCell ref="O95:O96"/>
    <mergeCell ref="AL105:AL107"/>
    <mergeCell ref="AM105:AM107"/>
    <mergeCell ref="AN105:AN107"/>
    <mergeCell ref="Z105:Z107"/>
    <mergeCell ref="AA105:AA107"/>
    <mergeCell ref="AB105:AB107"/>
    <mergeCell ref="C91:C92"/>
    <mergeCell ref="O91:O92"/>
    <mergeCell ref="AA91:AA92"/>
    <mergeCell ref="AM91:AM92"/>
    <mergeCell ref="AA95:AA96"/>
    <mergeCell ref="AM95:AM96"/>
    <mergeCell ref="B104:D104"/>
    <mergeCell ref="E104:L104"/>
    <mergeCell ref="N104:P104"/>
    <mergeCell ref="AM120:AM121"/>
    <mergeCell ref="C122:C123"/>
    <mergeCell ref="O122:O123"/>
    <mergeCell ref="AA122:AA123"/>
    <mergeCell ref="AM122:AM123"/>
    <mergeCell ref="Z108:Z129"/>
    <mergeCell ref="AA108:AA109"/>
    <mergeCell ref="C114:C115"/>
    <mergeCell ref="C126:C127"/>
    <mergeCell ref="O126:O127"/>
    <mergeCell ref="AA126:AA127"/>
    <mergeCell ref="O114:O115"/>
    <mergeCell ref="AA114:AA115"/>
    <mergeCell ref="C120:C121"/>
    <mergeCell ref="C124:C125"/>
    <mergeCell ref="O124:O125"/>
    <mergeCell ref="AA124:AA125"/>
    <mergeCell ref="AM124:AM125"/>
    <mergeCell ref="O108:O109"/>
    <mergeCell ref="AA128:AA129"/>
    <mergeCell ref="AM128:AM129"/>
    <mergeCell ref="AA110:AA111"/>
    <mergeCell ref="AM110:AM111"/>
    <mergeCell ref="C112:C113"/>
    <mergeCell ref="O112:O113"/>
    <mergeCell ref="AA112:AA113"/>
    <mergeCell ref="AM112:AM113"/>
    <mergeCell ref="C128:C129"/>
    <mergeCell ref="O128:O129"/>
    <mergeCell ref="B137:D137"/>
    <mergeCell ref="E137:L137"/>
    <mergeCell ref="N137:P137"/>
    <mergeCell ref="Q137:X137"/>
    <mergeCell ref="Z137:AB137"/>
    <mergeCell ref="AC137:AJ137"/>
    <mergeCell ref="B108:B129"/>
    <mergeCell ref="C108:C109"/>
    <mergeCell ref="N108:N129"/>
    <mergeCell ref="AL137:AN137"/>
    <mergeCell ref="AO137:AV137"/>
    <mergeCell ref="B138:B140"/>
    <mergeCell ref="C138:C140"/>
    <mergeCell ref="D138:D140"/>
    <mergeCell ref="N138:N140"/>
    <mergeCell ref="O138:O140"/>
    <mergeCell ref="P138:P140"/>
    <mergeCell ref="AM114:AM115"/>
    <mergeCell ref="C116:C117"/>
    <mergeCell ref="O116:O117"/>
    <mergeCell ref="AA116:AA117"/>
    <mergeCell ref="AM116:AM117"/>
    <mergeCell ref="C118:C119"/>
    <mergeCell ref="O118:O119"/>
    <mergeCell ref="AA118:AA119"/>
    <mergeCell ref="AM118:AM119"/>
    <mergeCell ref="AL108:AL129"/>
    <mergeCell ref="AM126:AM127"/>
    <mergeCell ref="O120:O121"/>
    <mergeCell ref="AA120:AA121"/>
    <mergeCell ref="C110:C111"/>
    <mergeCell ref="O110:O111"/>
    <mergeCell ref="AM147:AM148"/>
    <mergeCell ref="C149:C150"/>
    <mergeCell ref="O149:O150"/>
    <mergeCell ref="AA149:AA150"/>
    <mergeCell ref="AM149:AM150"/>
    <mergeCell ref="C151:C152"/>
    <mergeCell ref="O151:O152"/>
    <mergeCell ref="AA151:AA152"/>
    <mergeCell ref="AM151:AM152"/>
    <mergeCell ref="AL141:AL162"/>
    <mergeCell ref="O153:O154"/>
    <mergeCell ref="AA153:AA154"/>
    <mergeCell ref="AM153:AM154"/>
    <mergeCell ref="C155:C156"/>
    <mergeCell ref="O155:O156"/>
    <mergeCell ref="AA155:AA156"/>
    <mergeCell ref="AM155:AM156"/>
    <mergeCell ref="C157:C158"/>
    <mergeCell ref="O157:O158"/>
    <mergeCell ref="AA157:AA158"/>
    <mergeCell ref="AM157:AM158"/>
    <mergeCell ref="C159:C160"/>
    <mergeCell ref="O141:O142"/>
    <mergeCell ref="Z141:Z162"/>
    <mergeCell ref="AA141:AA142"/>
    <mergeCell ref="C147:C148"/>
    <mergeCell ref="C161:C162"/>
    <mergeCell ref="O161:O162"/>
    <mergeCell ref="AA161:AA162"/>
    <mergeCell ref="C153:C154"/>
    <mergeCell ref="O159:O160"/>
    <mergeCell ref="AA159:AA160"/>
    <mergeCell ref="AM159:AM160"/>
    <mergeCell ref="AN138:AN140"/>
    <mergeCell ref="Z138:Z140"/>
    <mergeCell ref="AA138:AA140"/>
    <mergeCell ref="AB138:AB140"/>
    <mergeCell ref="AL138:AL140"/>
    <mergeCell ref="AM138:AM140"/>
    <mergeCell ref="AM161:AM162"/>
    <mergeCell ref="O147:O148"/>
    <mergeCell ref="AA147:AA148"/>
    <mergeCell ref="AM141:AM142"/>
    <mergeCell ref="O184:O185"/>
    <mergeCell ref="AA184:AA185"/>
    <mergeCell ref="AM184:AM185"/>
    <mergeCell ref="AL174:AL195"/>
    <mergeCell ref="AM174:AM175"/>
    <mergeCell ref="C176:C177"/>
    <mergeCell ref="AA182:AA183"/>
    <mergeCell ref="AM182:AM183"/>
    <mergeCell ref="C184:C185"/>
    <mergeCell ref="C174:C175"/>
    <mergeCell ref="N174:N195"/>
    <mergeCell ref="AM178:AM179"/>
    <mergeCell ref="O174:O175"/>
    <mergeCell ref="Z174:Z195"/>
    <mergeCell ref="AA174:AA175"/>
    <mergeCell ref="C180:C181"/>
    <mergeCell ref="O145:O146"/>
    <mergeCell ref="AA145:AA146"/>
    <mergeCell ref="AM145:AM146"/>
    <mergeCell ref="O178:O179"/>
    <mergeCell ref="AA178:AA179"/>
    <mergeCell ref="AO170:AV170"/>
    <mergeCell ref="B171:B173"/>
    <mergeCell ref="C171:C173"/>
    <mergeCell ref="D171:D173"/>
    <mergeCell ref="N171:N173"/>
    <mergeCell ref="O171:O173"/>
    <mergeCell ref="P171:P173"/>
    <mergeCell ref="AN171:AN173"/>
    <mergeCell ref="Z171:Z173"/>
    <mergeCell ref="C143:C144"/>
    <mergeCell ref="O143:O144"/>
    <mergeCell ref="B170:D170"/>
    <mergeCell ref="E170:L170"/>
    <mergeCell ref="N170:P170"/>
    <mergeCell ref="Q170:X170"/>
    <mergeCell ref="Z170:AB170"/>
    <mergeCell ref="AC170:AJ170"/>
    <mergeCell ref="B141:B162"/>
    <mergeCell ref="AL170:AN170"/>
    <mergeCell ref="AO171:AV172"/>
    <mergeCell ref="C141:C142"/>
    <mergeCell ref="N141:N162"/>
    <mergeCell ref="E171:L172"/>
    <mergeCell ref="Q171:X172"/>
    <mergeCell ref="AC171:AJ172"/>
    <mergeCell ref="AA171:AA173"/>
    <mergeCell ref="AB171:AB173"/>
    <mergeCell ref="AL171:AL173"/>
    <mergeCell ref="AM171:AM173"/>
    <mergeCell ref="AA143:AA144"/>
    <mergeCell ref="AM143:AM144"/>
    <mergeCell ref="C145:C146"/>
    <mergeCell ref="AN204:AN206"/>
    <mergeCell ref="Z204:Z206"/>
    <mergeCell ref="AA204:AA206"/>
    <mergeCell ref="AB204:AB206"/>
    <mergeCell ref="AL204:AL206"/>
    <mergeCell ref="AM204:AM206"/>
    <mergeCell ref="C194:C195"/>
    <mergeCell ref="O194:O195"/>
    <mergeCell ref="AA194:AA195"/>
    <mergeCell ref="AM194:AM195"/>
    <mergeCell ref="B203:D203"/>
    <mergeCell ref="E203:L203"/>
    <mergeCell ref="N203:P203"/>
    <mergeCell ref="Q203:X203"/>
    <mergeCell ref="Z203:AB203"/>
    <mergeCell ref="AC203:AJ203"/>
    <mergeCell ref="AL203:AN203"/>
    <mergeCell ref="C192:C193"/>
    <mergeCell ref="O192:O193"/>
    <mergeCell ref="AA192:AA193"/>
    <mergeCell ref="AM192:AM193"/>
    <mergeCell ref="O186:O187"/>
    <mergeCell ref="AA186:AA187"/>
    <mergeCell ref="AM186:AM187"/>
    <mergeCell ref="C227:C228"/>
    <mergeCell ref="O227:O228"/>
    <mergeCell ref="AA227:AA228"/>
    <mergeCell ref="C190:C191"/>
    <mergeCell ref="O190:O191"/>
    <mergeCell ref="AA190:AA191"/>
    <mergeCell ref="AM190:AM191"/>
    <mergeCell ref="B174:B195"/>
    <mergeCell ref="O180:O181"/>
    <mergeCell ref="AA180:AA181"/>
    <mergeCell ref="C186:C187"/>
    <mergeCell ref="O176:O177"/>
    <mergeCell ref="AA176:AA177"/>
    <mergeCell ref="AM176:AM177"/>
    <mergeCell ref="C178:C179"/>
    <mergeCell ref="C188:C189"/>
    <mergeCell ref="O188:O189"/>
    <mergeCell ref="AA188:AA189"/>
    <mergeCell ref="AM188:AM189"/>
    <mergeCell ref="AM180:AM181"/>
    <mergeCell ref="C182:C183"/>
    <mergeCell ref="O182:O183"/>
    <mergeCell ref="C207:C208"/>
    <mergeCell ref="N207:N228"/>
    <mergeCell ref="AA213:AA214"/>
    <mergeCell ref="AO203:AV203"/>
    <mergeCell ref="B204:B206"/>
    <mergeCell ref="C204:C206"/>
    <mergeCell ref="D204:D206"/>
    <mergeCell ref="N204:N206"/>
    <mergeCell ref="O204:O206"/>
    <mergeCell ref="P204:P206"/>
    <mergeCell ref="E204:L205"/>
    <mergeCell ref="Q204:X205"/>
    <mergeCell ref="AA209:AA210"/>
    <mergeCell ref="AM209:AM210"/>
    <mergeCell ref="C211:C212"/>
    <mergeCell ref="O211:O212"/>
    <mergeCell ref="AA211:AA212"/>
    <mergeCell ref="AM211:AM212"/>
    <mergeCell ref="AA217:AA218"/>
    <mergeCell ref="AM217:AM218"/>
    <mergeCell ref="AL207:AL228"/>
    <mergeCell ref="AM207:AM208"/>
    <mergeCell ref="C209:C210"/>
    <mergeCell ref="O209:O210"/>
    <mergeCell ref="O207:O208"/>
    <mergeCell ref="Z207:Z228"/>
    <mergeCell ref="AA207:AA208"/>
    <mergeCell ref="C213:C214"/>
    <mergeCell ref="O221:O222"/>
    <mergeCell ref="AA221:AA222"/>
    <mergeCell ref="AM221:AM222"/>
    <mergeCell ref="AM213:AM214"/>
    <mergeCell ref="C215:C216"/>
    <mergeCell ref="O215:O216"/>
    <mergeCell ref="AA215:AA216"/>
    <mergeCell ref="D237:D239"/>
    <mergeCell ref="N237:N239"/>
    <mergeCell ref="O237:O239"/>
    <mergeCell ref="P237:P239"/>
    <mergeCell ref="Z237:Z239"/>
    <mergeCell ref="AA237:AA239"/>
    <mergeCell ref="O219:O220"/>
    <mergeCell ref="AA219:AA220"/>
    <mergeCell ref="AM219:AM220"/>
    <mergeCell ref="C221:C222"/>
    <mergeCell ref="C217:C218"/>
    <mergeCell ref="O217:O218"/>
    <mergeCell ref="AB237:AB239"/>
    <mergeCell ref="AL237:AL239"/>
    <mergeCell ref="AM237:AM239"/>
    <mergeCell ref="C223:C224"/>
    <mergeCell ref="O223:O224"/>
    <mergeCell ref="AA223:AA224"/>
    <mergeCell ref="AM223:AM224"/>
    <mergeCell ref="C225:C226"/>
    <mergeCell ref="AM227:AM228"/>
    <mergeCell ref="B236:D236"/>
    <mergeCell ref="E236:L236"/>
    <mergeCell ref="N236:P236"/>
    <mergeCell ref="Q236:X236"/>
    <mergeCell ref="Z236:AB236"/>
    <mergeCell ref="AC236:AJ236"/>
    <mergeCell ref="B207:B228"/>
    <mergeCell ref="O213:O214"/>
    <mergeCell ref="C219:C220"/>
    <mergeCell ref="AL236:AN236"/>
    <mergeCell ref="O225:O226"/>
    <mergeCell ref="C260:C261"/>
    <mergeCell ref="O260:O261"/>
    <mergeCell ref="AA260:AA261"/>
    <mergeCell ref="AM260:AM261"/>
    <mergeCell ref="B269:D269"/>
    <mergeCell ref="E269:L269"/>
    <mergeCell ref="N269:P269"/>
    <mergeCell ref="Q269:X269"/>
    <mergeCell ref="Z269:AB269"/>
    <mergeCell ref="AC269:AJ269"/>
    <mergeCell ref="O240:O241"/>
    <mergeCell ref="Z240:Z261"/>
    <mergeCell ref="AA240:AA241"/>
    <mergeCell ref="C246:C247"/>
    <mergeCell ref="C242:C243"/>
    <mergeCell ref="O242:O243"/>
    <mergeCell ref="AA242:AA243"/>
    <mergeCell ref="AM246:AM247"/>
    <mergeCell ref="C248:C249"/>
    <mergeCell ref="O248:O249"/>
    <mergeCell ref="AA250:AA251"/>
    <mergeCell ref="C252:C253"/>
    <mergeCell ref="AM252:AM253"/>
    <mergeCell ref="O254:O255"/>
    <mergeCell ref="AA254:AA255"/>
    <mergeCell ref="AM254:AM255"/>
    <mergeCell ref="C254:C255"/>
    <mergeCell ref="AA225:AA226"/>
    <mergeCell ref="AM225:AM226"/>
    <mergeCell ref="O252:O253"/>
    <mergeCell ref="AA252:AA253"/>
    <mergeCell ref="B240:B261"/>
    <mergeCell ref="C240:C241"/>
    <mergeCell ref="C258:C259"/>
    <mergeCell ref="B237:B239"/>
    <mergeCell ref="C237:C239"/>
    <mergeCell ref="B270:B272"/>
    <mergeCell ref="C270:C272"/>
    <mergeCell ref="D270:D272"/>
    <mergeCell ref="N270:N272"/>
    <mergeCell ref="O270:O272"/>
    <mergeCell ref="AM242:AM243"/>
    <mergeCell ref="C244:C245"/>
    <mergeCell ref="O244:O245"/>
    <mergeCell ref="AA244:AA245"/>
    <mergeCell ref="AM244:AM245"/>
    <mergeCell ref="AL269:AN269"/>
    <mergeCell ref="C256:C257"/>
    <mergeCell ref="O256:O257"/>
    <mergeCell ref="AA256:AA257"/>
    <mergeCell ref="AM256:AM257"/>
    <mergeCell ref="AN270:AN272"/>
    <mergeCell ref="O246:O247"/>
    <mergeCell ref="AA246:AA247"/>
    <mergeCell ref="AA248:AA249"/>
    <mergeCell ref="N240:N261"/>
    <mergeCell ref="AM248:AM249"/>
    <mergeCell ref="C250:C251"/>
    <mergeCell ref="O250:O251"/>
    <mergeCell ref="O281:O282"/>
    <mergeCell ref="Z270:Z272"/>
    <mergeCell ref="AA270:AA272"/>
    <mergeCell ref="AB270:AB272"/>
    <mergeCell ref="AL270:AL272"/>
    <mergeCell ref="AM270:AM272"/>
    <mergeCell ref="C289:C290"/>
    <mergeCell ref="O289:O290"/>
    <mergeCell ref="AA289:AA290"/>
    <mergeCell ref="P270:P272"/>
    <mergeCell ref="AA293:AA294"/>
    <mergeCell ref="AM293:AM294"/>
    <mergeCell ref="C273:C274"/>
    <mergeCell ref="N273:N294"/>
    <mergeCell ref="AM285:AM286"/>
    <mergeCell ref="C287:C288"/>
    <mergeCell ref="E270:L271"/>
    <mergeCell ref="Q270:X271"/>
    <mergeCell ref="AC270:AJ271"/>
    <mergeCell ref="AM281:AM282"/>
    <mergeCell ref="C283:C284"/>
    <mergeCell ref="O283:O284"/>
    <mergeCell ref="AA283:AA284"/>
    <mergeCell ref="AM283:AM284"/>
    <mergeCell ref="AL273:AL294"/>
    <mergeCell ref="AM273:AM274"/>
    <mergeCell ref="C275:C276"/>
    <mergeCell ref="O275:O276"/>
    <mergeCell ref="O273:O274"/>
    <mergeCell ref="B273:B294"/>
    <mergeCell ref="O279:O280"/>
    <mergeCell ref="AA279:AA280"/>
    <mergeCell ref="C285:C286"/>
    <mergeCell ref="O306:O307"/>
    <mergeCell ref="Z306:Z327"/>
    <mergeCell ref="AA306:AA307"/>
    <mergeCell ref="C312:C313"/>
    <mergeCell ref="AM289:AM290"/>
    <mergeCell ref="C291:C292"/>
    <mergeCell ref="C306:C307"/>
    <mergeCell ref="N306:N327"/>
    <mergeCell ref="O320:O321"/>
    <mergeCell ref="AA320:AA321"/>
    <mergeCell ref="O310:O311"/>
    <mergeCell ref="AA310:AA311"/>
    <mergeCell ref="AM310:AM311"/>
    <mergeCell ref="O287:O288"/>
    <mergeCell ref="AA287:AA288"/>
    <mergeCell ref="AM287:AM288"/>
    <mergeCell ref="AM291:AM292"/>
    <mergeCell ref="O285:O286"/>
    <mergeCell ref="C322:C323"/>
    <mergeCell ref="AM306:AM307"/>
    <mergeCell ref="C308:C309"/>
    <mergeCell ref="O308:O309"/>
    <mergeCell ref="AA308:AA309"/>
    <mergeCell ref="AM308:AM309"/>
    <mergeCell ref="C310:C311"/>
    <mergeCell ref="AA285:AA286"/>
    <mergeCell ref="O293:O294"/>
    <mergeCell ref="C281:C282"/>
    <mergeCell ref="AN303:AN305"/>
    <mergeCell ref="Z303:Z305"/>
    <mergeCell ref="AA303:AA305"/>
    <mergeCell ref="AB303:AB305"/>
    <mergeCell ref="AL303:AL305"/>
    <mergeCell ref="AM303:AM305"/>
    <mergeCell ref="B302:D302"/>
    <mergeCell ref="E302:L302"/>
    <mergeCell ref="N302:P302"/>
    <mergeCell ref="Q302:X302"/>
    <mergeCell ref="Z302:AB302"/>
    <mergeCell ref="AC302:AJ302"/>
    <mergeCell ref="AA273:AA274"/>
    <mergeCell ref="C279:C280"/>
    <mergeCell ref="B303:B305"/>
    <mergeCell ref="C303:C305"/>
    <mergeCell ref="D303:D305"/>
    <mergeCell ref="N303:N305"/>
    <mergeCell ref="O303:O305"/>
    <mergeCell ref="P303:P305"/>
    <mergeCell ref="C293:C294"/>
    <mergeCell ref="AL302:AN302"/>
    <mergeCell ref="O291:O292"/>
    <mergeCell ref="AA291:AA292"/>
    <mergeCell ref="AA281:AA282"/>
    <mergeCell ref="Z273:Z294"/>
    <mergeCell ref="AA275:AA276"/>
    <mergeCell ref="AM275:AM276"/>
    <mergeCell ref="C277:C278"/>
    <mergeCell ref="O277:O278"/>
    <mergeCell ref="AA277:AA278"/>
    <mergeCell ref="AM277:AM278"/>
    <mergeCell ref="AM336:AM338"/>
    <mergeCell ref="AA314:AA315"/>
    <mergeCell ref="AM314:AM315"/>
    <mergeCell ref="C316:C317"/>
    <mergeCell ref="O316:O317"/>
    <mergeCell ref="AA316:AA317"/>
    <mergeCell ref="C314:C315"/>
    <mergeCell ref="E336:L337"/>
    <mergeCell ref="Q336:X337"/>
    <mergeCell ref="AC335:AJ335"/>
    <mergeCell ref="C324:C325"/>
    <mergeCell ref="O324:O325"/>
    <mergeCell ref="AA324:AA325"/>
    <mergeCell ref="AM324:AM325"/>
    <mergeCell ref="O318:O319"/>
    <mergeCell ref="AA318:AA319"/>
    <mergeCell ref="AM318:AM319"/>
    <mergeCell ref="C320:C321"/>
    <mergeCell ref="O322:O323"/>
    <mergeCell ref="AA322:AA323"/>
    <mergeCell ref="AM322:AM323"/>
    <mergeCell ref="AM320:AM321"/>
    <mergeCell ref="O314:O315"/>
    <mergeCell ref="O347:O348"/>
    <mergeCell ref="AA347:AA348"/>
    <mergeCell ref="AM347:AM348"/>
    <mergeCell ref="C349:C350"/>
    <mergeCell ref="O349:O350"/>
    <mergeCell ref="AA349:AA350"/>
    <mergeCell ref="AM349:AM350"/>
    <mergeCell ref="C359:C360"/>
    <mergeCell ref="O359:O360"/>
    <mergeCell ref="AC336:AJ337"/>
    <mergeCell ref="AO336:AV337"/>
    <mergeCell ref="B339:B360"/>
    <mergeCell ref="O345:O346"/>
    <mergeCell ref="B306:B327"/>
    <mergeCell ref="O312:O313"/>
    <mergeCell ref="AA312:AA313"/>
    <mergeCell ref="C318:C319"/>
    <mergeCell ref="AN336:AN338"/>
    <mergeCell ref="Z336:Z338"/>
    <mergeCell ref="AA336:AA338"/>
    <mergeCell ref="AB336:AB338"/>
    <mergeCell ref="AL336:AL338"/>
    <mergeCell ref="P336:P338"/>
    <mergeCell ref="C326:C327"/>
    <mergeCell ref="O326:O327"/>
    <mergeCell ref="AA326:AA327"/>
    <mergeCell ref="AM326:AM327"/>
    <mergeCell ref="B335:D335"/>
    <mergeCell ref="E335:L335"/>
    <mergeCell ref="N335:P335"/>
    <mergeCell ref="Q335:X335"/>
    <mergeCell ref="Z335:AB335"/>
    <mergeCell ref="AL369:AL371"/>
    <mergeCell ref="AO368:AV368"/>
    <mergeCell ref="B369:B371"/>
    <mergeCell ref="C369:C371"/>
    <mergeCell ref="D369:D371"/>
    <mergeCell ref="N369:N371"/>
    <mergeCell ref="O369:O371"/>
    <mergeCell ref="P369:P371"/>
    <mergeCell ref="B368:D368"/>
    <mergeCell ref="E368:L368"/>
    <mergeCell ref="N368:P368"/>
    <mergeCell ref="O351:O352"/>
    <mergeCell ref="AA351:AA352"/>
    <mergeCell ref="AO335:AV335"/>
    <mergeCell ref="B336:B338"/>
    <mergeCell ref="C336:C338"/>
    <mergeCell ref="D336:D338"/>
    <mergeCell ref="N336:N338"/>
    <mergeCell ref="O336:O338"/>
    <mergeCell ref="AL339:AL360"/>
    <mergeCell ref="AM339:AM340"/>
    <mergeCell ref="C341:C342"/>
    <mergeCell ref="O341:O342"/>
    <mergeCell ref="O339:O340"/>
    <mergeCell ref="Z339:Z360"/>
    <mergeCell ref="AA339:AA340"/>
    <mergeCell ref="C345:C346"/>
    <mergeCell ref="AA341:AA342"/>
    <mergeCell ref="AM341:AM342"/>
    <mergeCell ref="AM353:AM354"/>
    <mergeCell ref="AM345:AM346"/>
    <mergeCell ref="C347:C348"/>
    <mergeCell ref="C343:C344"/>
    <mergeCell ref="O384:O385"/>
    <mergeCell ref="AA384:AA385"/>
    <mergeCell ref="C386:C387"/>
    <mergeCell ref="O372:O373"/>
    <mergeCell ref="Z372:Z393"/>
    <mergeCell ref="AA372:AA373"/>
    <mergeCell ref="C378:C379"/>
    <mergeCell ref="AM369:AM371"/>
    <mergeCell ref="O343:O344"/>
    <mergeCell ref="AA343:AA344"/>
    <mergeCell ref="AM343:AM344"/>
    <mergeCell ref="C388:C389"/>
    <mergeCell ref="O388:O389"/>
    <mergeCell ref="AA388:AA389"/>
    <mergeCell ref="AM388:AM389"/>
    <mergeCell ref="AO369:AV370"/>
    <mergeCell ref="C382:C383"/>
    <mergeCell ref="O382:O383"/>
    <mergeCell ref="AA382:AA383"/>
    <mergeCell ref="AM382:AM383"/>
    <mergeCell ref="AC369:AJ370"/>
    <mergeCell ref="N339:N360"/>
    <mergeCell ref="C390:C391"/>
    <mergeCell ref="O390:O391"/>
    <mergeCell ref="AA390:AA391"/>
    <mergeCell ref="AA345:AA346"/>
    <mergeCell ref="C351:C352"/>
    <mergeCell ref="AN369:AN371"/>
    <mergeCell ref="Z369:Z371"/>
    <mergeCell ref="AA369:AA371"/>
    <mergeCell ref="AB369:AB371"/>
    <mergeCell ref="C339:C340"/>
    <mergeCell ref="C355:C356"/>
    <mergeCell ref="O355:O356"/>
    <mergeCell ref="AA355:AA356"/>
    <mergeCell ref="AM351:AM352"/>
    <mergeCell ref="C353:C354"/>
    <mergeCell ref="O353:O354"/>
    <mergeCell ref="AA353:AA354"/>
    <mergeCell ref="AC368:AJ368"/>
    <mergeCell ref="O380:O381"/>
    <mergeCell ref="AA380:AA381"/>
    <mergeCell ref="AM380:AM381"/>
    <mergeCell ref="C374:C375"/>
    <mergeCell ref="O374:O375"/>
    <mergeCell ref="AA374:AA375"/>
    <mergeCell ref="AM374:AM375"/>
    <mergeCell ref="C376:C377"/>
    <mergeCell ref="O376:O377"/>
    <mergeCell ref="AL372:AL393"/>
    <mergeCell ref="AM372:AM373"/>
    <mergeCell ref="AL368:AN368"/>
    <mergeCell ref="AM355:AM356"/>
    <mergeCell ref="C357:C358"/>
    <mergeCell ref="O357:O358"/>
    <mergeCell ref="AA357:AA358"/>
    <mergeCell ref="AM357:AM358"/>
    <mergeCell ref="AA359:AA360"/>
    <mergeCell ref="AM359:AM360"/>
    <mergeCell ref="Q368:X368"/>
    <mergeCell ref="Z368:AB368"/>
    <mergeCell ref="E369:L370"/>
    <mergeCell ref="Q369:X370"/>
    <mergeCell ref="B372:B393"/>
    <mergeCell ref="O378:O379"/>
    <mergeCell ref="AA378:AA379"/>
    <mergeCell ref="C384:C385"/>
    <mergeCell ref="AN402:AN404"/>
    <mergeCell ref="Z402:Z404"/>
    <mergeCell ref="AA402:AA404"/>
    <mergeCell ref="AB402:AB404"/>
    <mergeCell ref="AL402:AL404"/>
    <mergeCell ref="AM402:AM404"/>
    <mergeCell ref="C392:C393"/>
    <mergeCell ref="O392:O393"/>
    <mergeCell ref="AA392:AA393"/>
    <mergeCell ref="AM392:AM393"/>
    <mergeCell ref="B401:D401"/>
    <mergeCell ref="E401:L401"/>
    <mergeCell ref="N401:P401"/>
    <mergeCell ref="Q401:X401"/>
    <mergeCell ref="Z401:AB401"/>
    <mergeCell ref="AC401:AJ401"/>
    <mergeCell ref="AL401:AN401"/>
    <mergeCell ref="C372:C373"/>
    <mergeCell ref="N372:N393"/>
    <mergeCell ref="AM390:AM391"/>
    <mergeCell ref="AM384:AM385"/>
    <mergeCell ref="O386:O387"/>
    <mergeCell ref="AA376:AA377"/>
    <mergeCell ref="AM376:AM377"/>
    <mergeCell ref="AA386:AA387"/>
    <mergeCell ref="AM386:AM387"/>
    <mergeCell ref="AM378:AM379"/>
    <mergeCell ref="C380:C381"/>
    <mergeCell ref="AO401:AV401"/>
    <mergeCell ref="B402:B404"/>
    <mergeCell ref="C402:C404"/>
    <mergeCell ref="D402:D404"/>
    <mergeCell ref="N402:N404"/>
    <mergeCell ref="O402:O404"/>
    <mergeCell ref="P402:P404"/>
    <mergeCell ref="E402:L403"/>
    <mergeCell ref="Q402:X403"/>
    <mergeCell ref="AC402:AJ403"/>
    <mergeCell ref="AA407:AA408"/>
    <mergeCell ref="AM407:AM408"/>
    <mergeCell ref="C409:C410"/>
    <mergeCell ref="O409:O410"/>
    <mergeCell ref="AA409:AA410"/>
    <mergeCell ref="AM409:AM410"/>
    <mergeCell ref="AA415:AA416"/>
    <mergeCell ref="AM415:AM416"/>
    <mergeCell ref="AL405:AL426"/>
    <mergeCell ref="AM405:AM406"/>
    <mergeCell ref="C407:C408"/>
    <mergeCell ref="O407:O408"/>
    <mergeCell ref="O405:O406"/>
    <mergeCell ref="Z405:Z426"/>
    <mergeCell ref="AA405:AA406"/>
    <mergeCell ref="C411:C412"/>
    <mergeCell ref="O419:O420"/>
    <mergeCell ref="AA419:AA420"/>
    <mergeCell ref="AM419:AM420"/>
    <mergeCell ref="AM411:AM412"/>
    <mergeCell ref="C413:C414"/>
    <mergeCell ref="O413:O414"/>
    <mergeCell ref="AL434:AN434"/>
    <mergeCell ref="O423:O424"/>
    <mergeCell ref="AA423:AA424"/>
    <mergeCell ref="AM423:AM424"/>
    <mergeCell ref="C425:C426"/>
    <mergeCell ref="O425:O426"/>
    <mergeCell ref="AA425:AA426"/>
    <mergeCell ref="O456:O457"/>
    <mergeCell ref="AA456:AA457"/>
    <mergeCell ref="AA413:AA414"/>
    <mergeCell ref="AM413:AM414"/>
    <mergeCell ref="C415:C416"/>
    <mergeCell ref="O415:O416"/>
    <mergeCell ref="AB435:AB437"/>
    <mergeCell ref="AL435:AL437"/>
    <mergeCell ref="AM435:AM437"/>
    <mergeCell ref="C421:C422"/>
    <mergeCell ref="O421:O422"/>
    <mergeCell ref="AA421:AA422"/>
    <mergeCell ref="AM421:AM422"/>
    <mergeCell ref="C423:C424"/>
    <mergeCell ref="AM425:AM426"/>
    <mergeCell ref="B434:D434"/>
    <mergeCell ref="E434:L434"/>
    <mergeCell ref="N434:P434"/>
    <mergeCell ref="Q434:X434"/>
    <mergeCell ref="Z434:AB434"/>
    <mergeCell ref="AC434:AJ434"/>
    <mergeCell ref="B405:B426"/>
    <mergeCell ref="O411:O412"/>
    <mergeCell ref="AA411:AA412"/>
    <mergeCell ref="C405:C406"/>
    <mergeCell ref="N405:N426"/>
    <mergeCell ref="C456:C457"/>
    <mergeCell ref="C452:C453"/>
    <mergeCell ref="C417:C418"/>
    <mergeCell ref="B467:D467"/>
    <mergeCell ref="E467:L467"/>
    <mergeCell ref="N467:P467"/>
    <mergeCell ref="Q467:X467"/>
    <mergeCell ref="Z467:AB467"/>
    <mergeCell ref="AC467:AJ467"/>
    <mergeCell ref="AO434:AV434"/>
    <mergeCell ref="B435:B437"/>
    <mergeCell ref="C435:C437"/>
    <mergeCell ref="D435:D437"/>
    <mergeCell ref="N435:N437"/>
    <mergeCell ref="O435:O437"/>
    <mergeCell ref="P435:P437"/>
    <mergeCell ref="AN435:AN437"/>
    <mergeCell ref="Z435:Z437"/>
    <mergeCell ref="AA435:AA437"/>
    <mergeCell ref="O417:O418"/>
    <mergeCell ref="AA417:AA418"/>
    <mergeCell ref="AM417:AM418"/>
    <mergeCell ref="C419:C420"/>
    <mergeCell ref="AM448:AM449"/>
    <mergeCell ref="AL438:AL459"/>
    <mergeCell ref="AM438:AM439"/>
    <mergeCell ref="C440:C441"/>
    <mergeCell ref="O440:O441"/>
    <mergeCell ref="AA440:AA441"/>
    <mergeCell ref="AM444:AM445"/>
    <mergeCell ref="O438:O439"/>
    <mergeCell ref="AO467:AV467"/>
    <mergeCell ref="C458:C459"/>
    <mergeCell ref="O458:O459"/>
    <mergeCell ref="AA458:AA459"/>
    <mergeCell ref="AM458:AM459"/>
    <mergeCell ref="AM479:AM480"/>
    <mergeCell ref="AM440:AM441"/>
    <mergeCell ref="C442:C443"/>
    <mergeCell ref="O442:O443"/>
    <mergeCell ref="AA442:AA443"/>
    <mergeCell ref="AM442:AM443"/>
    <mergeCell ref="AL467:AN467"/>
    <mergeCell ref="C454:C455"/>
    <mergeCell ref="O454:O455"/>
    <mergeCell ref="AA454:AA455"/>
    <mergeCell ref="O444:O445"/>
    <mergeCell ref="AA444:AA445"/>
    <mergeCell ref="AN468:AN470"/>
    <mergeCell ref="AM456:AM457"/>
    <mergeCell ref="O450:O451"/>
    <mergeCell ref="AA450:AA451"/>
    <mergeCell ref="N438:N459"/>
    <mergeCell ref="C446:C447"/>
    <mergeCell ref="O446:O447"/>
    <mergeCell ref="AO468:AV469"/>
    <mergeCell ref="N471:N492"/>
    <mergeCell ref="O471:O472"/>
    <mergeCell ref="Z471:Z492"/>
    <mergeCell ref="AA471:AA472"/>
    <mergeCell ref="C477:C478"/>
    <mergeCell ref="AM450:AM451"/>
    <mergeCell ref="O452:O453"/>
    <mergeCell ref="AA452:AA453"/>
    <mergeCell ref="AM452:AM453"/>
    <mergeCell ref="E468:L469"/>
    <mergeCell ref="Q468:X469"/>
    <mergeCell ref="AC468:AJ469"/>
    <mergeCell ref="B468:B470"/>
    <mergeCell ref="C468:C470"/>
    <mergeCell ref="D468:D470"/>
    <mergeCell ref="N468:N470"/>
    <mergeCell ref="O468:O470"/>
    <mergeCell ref="P468:P470"/>
    <mergeCell ref="AM454:AM455"/>
    <mergeCell ref="B438:B459"/>
    <mergeCell ref="Z438:Z459"/>
    <mergeCell ref="AA438:AA439"/>
    <mergeCell ref="C444:C445"/>
    <mergeCell ref="C438:C439"/>
    <mergeCell ref="AA481:AA482"/>
    <mergeCell ref="C491:C492"/>
    <mergeCell ref="O491:O492"/>
    <mergeCell ref="AA491:AA492"/>
    <mergeCell ref="AM491:AM492"/>
    <mergeCell ref="AM489:AM490"/>
    <mergeCell ref="O483:O484"/>
    <mergeCell ref="AA483:AA484"/>
    <mergeCell ref="AM483:AM484"/>
    <mergeCell ref="C485:C486"/>
    <mergeCell ref="O485:O486"/>
    <mergeCell ref="AA485:AA486"/>
    <mergeCell ref="AM485:AM486"/>
    <mergeCell ref="AM446:AM447"/>
    <mergeCell ref="C448:C449"/>
    <mergeCell ref="O448:O449"/>
    <mergeCell ref="AA448:AA449"/>
    <mergeCell ref="AA487:AA488"/>
    <mergeCell ref="AM487:AM488"/>
    <mergeCell ref="AM477:AM478"/>
    <mergeCell ref="C479:C480"/>
    <mergeCell ref="O479:O480"/>
    <mergeCell ref="AA479:AA480"/>
    <mergeCell ref="C450:C451"/>
    <mergeCell ref="Z468:Z470"/>
    <mergeCell ref="AA468:AA470"/>
    <mergeCell ref="AB468:AB470"/>
    <mergeCell ref="AL468:AL470"/>
    <mergeCell ref="AM468:AM470"/>
    <mergeCell ref="AA446:AA447"/>
    <mergeCell ref="AM475:AM476"/>
    <mergeCell ref="C471:C472"/>
    <mergeCell ref="C489:C490"/>
    <mergeCell ref="O489:O490"/>
    <mergeCell ref="AA489:AA490"/>
    <mergeCell ref="AM481:AM482"/>
    <mergeCell ref="AL471:AL492"/>
    <mergeCell ref="AM471:AM472"/>
    <mergeCell ref="C473:C474"/>
    <mergeCell ref="O473:O474"/>
    <mergeCell ref="AA473:AA474"/>
    <mergeCell ref="AM473:AM474"/>
    <mergeCell ref="C475:C476"/>
    <mergeCell ref="O475:O476"/>
    <mergeCell ref="AA475:AA476"/>
    <mergeCell ref="AA518:AA519"/>
    <mergeCell ref="AM518:AM519"/>
    <mergeCell ref="C504:C505"/>
    <mergeCell ref="N504:N525"/>
    <mergeCell ref="O504:O505"/>
    <mergeCell ref="Z504:Z525"/>
    <mergeCell ref="AA504:AA505"/>
    <mergeCell ref="C510:C511"/>
    <mergeCell ref="B500:D500"/>
    <mergeCell ref="E500:L500"/>
    <mergeCell ref="N500:P500"/>
    <mergeCell ref="B471:B492"/>
    <mergeCell ref="O477:O478"/>
    <mergeCell ref="AA477:AA478"/>
    <mergeCell ref="C483:C484"/>
    <mergeCell ref="C487:C488"/>
    <mergeCell ref="O487:O488"/>
    <mergeCell ref="C481:C482"/>
    <mergeCell ref="O481:O482"/>
    <mergeCell ref="B501:B503"/>
    <mergeCell ref="C501:C503"/>
    <mergeCell ref="D501:D503"/>
    <mergeCell ref="N501:N503"/>
    <mergeCell ref="O501:O503"/>
    <mergeCell ref="P501:P503"/>
    <mergeCell ref="E501:L502"/>
    <mergeCell ref="O506:O507"/>
    <mergeCell ref="AA506:AA507"/>
    <mergeCell ref="AM506:AM507"/>
    <mergeCell ref="C508:C509"/>
    <mergeCell ref="AL500:AN500"/>
    <mergeCell ref="B504:B525"/>
    <mergeCell ref="O510:O511"/>
    <mergeCell ref="AM520:AM521"/>
    <mergeCell ref="C522:C523"/>
    <mergeCell ref="O522:O523"/>
    <mergeCell ref="AA522:AA523"/>
    <mergeCell ref="AM508:AM509"/>
    <mergeCell ref="C524:C525"/>
    <mergeCell ref="O524:O525"/>
    <mergeCell ref="AA524:AA525"/>
    <mergeCell ref="AM524:AM525"/>
    <mergeCell ref="C520:C521"/>
    <mergeCell ref="O520:O521"/>
    <mergeCell ref="AA520:AA521"/>
    <mergeCell ref="AM522:AM523"/>
    <mergeCell ref="O516:O517"/>
    <mergeCell ref="AA516:AA517"/>
    <mergeCell ref="AM516:AM517"/>
    <mergeCell ref="C518:C519"/>
    <mergeCell ref="O518:O519"/>
    <mergeCell ref="AO500:AV500"/>
    <mergeCell ref="Q501:X502"/>
    <mergeCell ref="AC501:AJ502"/>
    <mergeCell ref="AO501:AV502"/>
    <mergeCell ref="O512:O513"/>
    <mergeCell ref="AA512:AA513"/>
    <mergeCell ref="AM512:AM513"/>
    <mergeCell ref="C514:C515"/>
    <mergeCell ref="O514:O515"/>
    <mergeCell ref="AA514:AA515"/>
    <mergeCell ref="AM514:AM515"/>
    <mergeCell ref="AL504:AL525"/>
    <mergeCell ref="AM504:AM505"/>
    <mergeCell ref="C506:C507"/>
    <mergeCell ref="AA510:AA511"/>
    <mergeCell ref="C516:C517"/>
    <mergeCell ref="AN501:AN503"/>
    <mergeCell ref="Z501:Z503"/>
    <mergeCell ref="AA501:AA503"/>
    <mergeCell ref="AB501:AB503"/>
    <mergeCell ref="AL501:AL503"/>
    <mergeCell ref="AM501:AM503"/>
    <mergeCell ref="AM510:AM511"/>
    <mergeCell ref="C512:C513"/>
    <mergeCell ref="Q500:X500"/>
    <mergeCell ref="Z500:AB500"/>
    <mergeCell ref="AC500:AJ500"/>
    <mergeCell ref="O508:O509"/>
    <mergeCell ref="AA508:AA509"/>
  </mergeCells>
  <conditionalFormatting sqref="E448:E449">
    <cfRule type="cellIs" dxfId="375" priority="125" operator="greaterThan">
      <formula>2.6</formula>
    </cfRule>
  </conditionalFormatting>
  <conditionalFormatting sqref="E481:E482">
    <cfRule type="cellIs" dxfId="374" priority="123" operator="greaterThan">
      <formula>2.6</formula>
    </cfRule>
  </conditionalFormatting>
  <conditionalFormatting sqref="E514:E515">
    <cfRule type="cellIs" dxfId="373" priority="121" operator="greaterThan">
      <formula>2.6</formula>
    </cfRule>
  </conditionalFormatting>
  <conditionalFormatting sqref="E194:F195">
    <cfRule type="cellIs" dxfId="372" priority="189" operator="greaterThan">
      <formula>2.6</formula>
    </cfRule>
  </conditionalFormatting>
  <conditionalFormatting sqref="E227:F228">
    <cfRule type="cellIs" dxfId="371" priority="188" operator="greaterThan">
      <formula>2.6</formula>
    </cfRule>
  </conditionalFormatting>
  <conditionalFormatting sqref="E260:F261">
    <cfRule type="cellIs" dxfId="370" priority="187" operator="greaterThan">
      <formula>2.6</formula>
    </cfRule>
  </conditionalFormatting>
  <conditionalFormatting sqref="E320:F321">
    <cfRule type="cellIs" dxfId="369" priority="177" operator="greaterThan">
      <formula>2.6</formula>
    </cfRule>
  </conditionalFormatting>
  <conditionalFormatting sqref="E353:F354">
    <cfRule type="cellIs" dxfId="368" priority="176" operator="greaterThan">
      <formula>2.6</formula>
    </cfRule>
  </conditionalFormatting>
  <conditionalFormatting sqref="E386:F387">
    <cfRule type="cellIs" dxfId="367" priority="175" operator="greaterThan">
      <formula>2.6</formula>
    </cfRule>
  </conditionalFormatting>
  <conditionalFormatting sqref="E322:G323">
    <cfRule type="cellIs" dxfId="366" priority="180" operator="greaterThan">
      <formula>2.6</formula>
    </cfRule>
  </conditionalFormatting>
  <conditionalFormatting sqref="E355:G356">
    <cfRule type="cellIs" dxfId="365" priority="179" operator="greaterThan">
      <formula>2.6</formula>
    </cfRule>
  </conditionalFormatting>
  <conditionalFormatting sqref="E388:G389">
    <cfRule type="cellIs" dxfId="364" priority="178" operator="greaterThan">
      <formula>2.6</formula>
    </cfRule>
  </conditionalFormatting>
  <conditionalFormatting sqref="E450:G451">
    <cfRule type="cellIs" dxfId="363" priority="132" operator="greaterThan">
      <formula>2.6</formula>
    </cfRule>
  </conditionalFormatting>
  <conditionalFormatting sqref="E483:G484">
    <cfRule type="cellIs" dxfId="362" priority="130" operator="greaterThan">
      <formula>2.6</formula>
    </cfRule>
  </conditionalFormatting>
  <conditionalFormatting sqref="E516:G517">
    <cfRule type="cellIs" dxfId="361" priority="128" operator="greaterThan">
      <formula>2.6</formula>
    </cfRule>
  </conditionalFormatting>
  <conditionalFormatting sqref="E324:I325">
    <cfRule type="cellIs" dxfId="360" priority="183" operator="greaterThan">
      <formula>2.6</formula>
    </cfRule>
  </conditionalFormatting>
  <conditionalFormatting sqref="E357:I358">
    <cfRule type="cellIs" dxfId="359" priority="182" operator="greaterThan">
      <formula>2.6</formula>
    </cfRule>
  </conditionalFormatting>
  <conditionalFormatting sqref="E390:I391">
    <cfRule type="cellIs" dxfId="358" priority="181" operator="greaterThan">
      <formula>2.6</formula>
    </cfRule>
  </conditionalFormatting>
  <conditionalFormatting sqref="E452:I453">
    <cfRule type="cellIs" dxfId="357" priority="139" operator="greaterThan">
      <formula>2.6</formula>
    </cfRule>
  </conditionalFormatting>
  <conditionalFormatting sqref="E485:I486">
    <cfRule type="cellIs" dxfId="356" priority="137" operator="greaterThan">
      <formula>2.6</formula>
    </cfRule>
  </conditionalFormatting>
  <conditionalFormatting sqref="E518:I519">
    <cfRule type="cellIs" dxfId="355" priority="135" operator="greaterThan">
      <formula>2.6</formula>
    </cfRule>
  </conditionalFormatting>
  <conditionalFormatting sqref="E326:K327">
    <cfRule type="cellIs" dxfId="354" priority="186" operator="greaterThan">
      <formula>2.6</formula>
    </cfRule>
  </conditionalFormatting>
  <conditionalFormatting sqref="E359:K360">
    <cfRule type="cellIs" dxfId="353" priority="185" operator="greaterThan">
      <formula>2.6</formula>
    </cfRule>
  </conditionalFormatting>
  <conditionalFormatting sqref="E392:K393">
    <cfRule type="cellIs" dxfId="352" priority="184" operator="greaterThan">
      <formula>2.6</formula>
    </cfRule>
  </conditionalFormatting>
  <conditionalFormatting sqref="E454:K455">
    <cfRule type="cellIs" dxfId="351" priority="146" operator="greaterThan">
      <formula>2.6</formula>
    </cfRule>
  </conditionalFormatting>
  <conditionalFormatting sqref="E487:K488">
    <cfRule type="cellIs" dxfId="350" priority="144" operator="greaterThan">
      <formula>2.6</formula>
    </cfRule>
  </conditionalFormatting>
  <conditionalFormatting sqref="E520:K521">
    <cfRule type="cellIs" dxfId="349" priority="142" operator="greaterThan">
      <formula>2.6</formula>
    </cfRule>
  </conditionalFormatting>
  <conditionalFormatting sqref="E9:L30">
    <cfRule type="cellIs" dxfId="348" priority="252" operator="greaterThan">
      <formula>2.6</formula>
    </cfRule>
  </conditionalFormatting>
  <conditionalFormatting sqref="E42:L63">
    <cfRule type="cellIs" dxfId="347" priority="251" operator="greaterThan">
      <formula>320</formula>
    </cfRule>
  </conditionalFormatting>
  <conditionalFormatting sqref="E141:L162">
    <cfRule type="cellIs" dxfId="346" priority="250" operator="greaterThan">
      <formula>2.6</formula>
    </cfRule>
  </conditionalFormatting>
  <conditionalFormatting sqref="E174:L193 G194:L195">
    <cfRule type="cellIs" dxfId="345" priority="249" operator="greaterThan">
      <formula>320</formula>
    </cfRule>
  </conditionalFormatting>
  <conditionalFormatting sqref="E273:L294">
    <cfRule type="cellIs" dxfId="344" priority="248" operator="greaterThan">
      <formula>2.6</formula>
    </cfRule>
  </conditionalFormatting>
  <conditionalFormatting sqref="E306:L319 G320:L321 H322:L323 J324:L325 L326:L327">
    <cfRule type="cellIs" dxfId="343" priority="247" operator="greaterThan">
      <formula>320</formula>
    </cfRule>
  </conditionalFormatting>
  <conditionalFormatting sqref="E405:L426">
    <cfRule type="cellIs" dxfId="342" priority="246" operator="greaterThan">
      <formula>2.6</formula>
    </cfRule>
  </conditionalFormatting>
  <conditionalFormatting sqref="E438:L447 F448:L449 H450:L451 J452:L453 L454:L455">
    <cfRule type="cellIs" dxfId="341" priority="245" operator="greaterThan">
      <formula>320</formula>
    </cfRule>
  </conditionalFormatting>
  <conditionalFormatting sqref="E456:L459">
    <cfRule type="cellIs" dxfId="340" priority="153" operator="greaterThan">
      <formula>2.6</formula>
    </cfRule>
  </conditionalFormatting>
  <conditionalFormatting sqref="E489:L492">
    <cfRule type="cellIs" dxfId="339" priority="151" operator="greaterThan">
      <formula>2.6</formula>
    </cfRule>
  </conditionalFormatting>
  <conditionalFormatting sqref="E522:L525">
    <cfRule type="cellIs" dxfId="338" priority="149" operator="greaterThan">
      <formula>2.6</formula>
    </cfRule>
  </conditionalFormatting>
  <conditionalFormatting sqref="Q273:Q286">
    <cfRule type="cellIs" dxfId="337" priority="232" operator="greaterThan">
      <formula>2.6</formula>
    </cfRule>
  </conditionalFormatting>
  <conditionalFormatting sqref="Q306:Q319">
    <cfRule type="cellIs" dxfId="336" priority="233" operator="greaterThan">
      <formula>320</formula>
    </cfRule>
  </conditionalFormatting>
  <conditionalFormatting sqref="Q405:Q416">
    <cfRule type="cellIs" dxfId="335" priority="126" operator="greaterThan">
      <formula>2.6</formula>
    </cfRule>
  </conditionalFormatting>
  <conditionalFormatting sqref="Q438:Q447">
    <cfRule type="cellIs" dxfId="334" priority="229" operator="greaterThan">
      <formula>320</formula>
    </cfRule>
  </conditionalFormatting>
  <conditionalFormatting sqref="Q448:Q449">
    <cfRule type="cellIs" dxfId="333" priority="124" operator="greaterThan">
      <formula>2.6</formula>
    </cfRule>
  </conditionalFormatting>
  <conditionalFormatting sqref="Q481:Q482">
    <cfRule type="cellIs" dxfId="332" priority="122" operator="greaterThan">
      <formula>2.6</formula>
    </cfRule>
  </conditionalFormatting>
  <conditionalFormatting sqref="Q514:Q515">
    <cfRule type="cellIs" dxfId="331" priority="120" operator="greaterThan">
      <formula>2.6</formula>
    </cfRule>
  </conditionalFormatting>
  <conditionalFormatting sqref="Q194:R195">
    <cfRule type="cellIs" dxfId="330" priority="173" operator="greaterThan">
      <formula>2.6</formula>
    </cfRule>
  </conditionalFormatting>
  <conditionalFormatting sqref="Q227:R228">
    <cfRule type="cellIs" dxfId="329" priority="172" operator="greaterThan">
      <formula>2.6</formula>
    </cfRule>
  </conditionalFormatting>
  <conditionalFormatting sqref="Q260:R261">
    <cfRule type="cellIs" dxfId="328" priority="171" operator="greaterThan">
      <formula>2.6</formula>
    </cfRule>
  </conditionalFormatting>
  <conditionalFormatting sqref="Q320:R321">
    <cfRule type="cellIs" dxfId="327" priority="157" operator="greaterThan">
      <formula>2.6</formula>
    </cfRule>
  </conditionalFormatting>
  <conditionalFormatting sqref="Q353:R354">
    <cfRule type="cellIs" dxfId="326" priority="156" operator="greaterThan">
      <formula>2.6</formula>
    </cfRule>
  </conditionalFormatting>
  <conditionalFormatting sqref="Q386:R387">
    <cfRule type="cellIs" dxfId="325" priority="155" operator="greaterThan">
      <formula>2.6</formula>
    </cfRule>
  </conditionalFormatting>
  <conditionalFormatting sqref="Q322:S323">
    <cfRule type="cellIs" dxfId="324" priority="161" operator="greaterThan">
      <formula>2.6</formula>
    </cfRule>
  </conditionalFormatting>
  <conditionalFormatting sqref="Q355:S356">
    <cfRule type="cellIs" dxfId="323" priority="160" operator="greaterThan">
      <formula>2.6</formula>
    </cfRule>
  </conditionalFormatting>
  <conditionalFormatting sqref="Q388:S389">
    <cfRule type="cellIs" dxfId="322" priority="159" operator="greaterThan">
      <formula>2.6</formula>
    </cfRule>
  </conditionalFormatting>
  <conditionalFormatting sqref="Q450:S451">
    <cfRule type="cellIs" dxfId="321" priority="131" operator="greaterThan">
      <formula>2.6</formula>
    </cfRule>
  </conditionalFormatting>
  <conditionalFormatting sqref="Q483:S484">
    <cfRule type="cellIs" dxfId="320" priority="129" operator="greaterThan">
      <formula>2.6</formula>
    </cfRule>
  </conditionalFormatting>
  <conditionalFormatting sqref="Q516:S517">
    <cfRule type="cellIs" dxfId="319" priority="127" operator="greaterThan">
      <formula>2.6</formula>
    </cfRule>
  </conditionalFormatting>
  <conditionalFormatting sqref="Q324:U325">
    <cfRule type="cellIs" dxfId="318" priority="165" operator="greaterThan">
      <formula>2.6</formula>
    </cfRule>
  </conditionalFormatting>
  <conditionalFormatting sqref="Q357:U358">
    <cfRule type="cellIs" dxfId="317" priority="164" operator="greaterThan">
      <formula>2.6</formula>
    </cfRule>
  </conditionalFormatting>
  <conditionalFormatting sqref="Q390:U391">
    <cfRule type="cellIs" dxfId="316" priority="163" operator="greaterThan">
      <formula>2.6</formula>
    </cfRule>
  </conditionalFormatting>
  <conditionalFormatting sqref="Q452:U453">
    <cfRule type="cellIs" dxfId="315" priority="138" operator="greaterThan">
      <formula>2.6</formula>
    </cfRule>
  </conditionalFormatting>
  <conditionalFormatting sqref="Q485:U486">
    <cfRule type="cellIs" dxfId="314" priority="136" operator="greaterThan">
      <formula>2.6</formula>
    </cfRule>
  </conditionalFormatting>
  <conditionalFormatting sqref="Q518:U519">
    <cfRule type="cellIs" dxfId="313" priority="134" operator="greaterThan">
      <formula>2.6</formula>
    </cfRule>
  </conditionalFormatting>
  <conditionalFormatting sqref="Q174:W193">
    <cfRule type="cellIs" dxfId="312" priority="235" operator="greaterThan">
      <formula>320</formula>
    </cfRule>
  </conditionalFormatting>
  <conditionalFormatting sqref="Q287:W294">
    <cfRule type="cellIs" dxfId="311" priority="158" operator="greaterThan">
      <formula>2.6</formula>
    </cfRule>
  </conditionalFormatting>
  <conditionalFormatting sqref="Q326:W327">
    <cfRule type="cellIs" dxfId="310" priority="169" operator="greaterThan">
      <formula>2.6</formula>
    </cfRule>
  </conditionalFormatting>
  <conditionalFormatting sqref="Q359:W360">
    <cfRule type="cellIs" dxfId="309" priority="168" operator="greaterThan">
      <formula>2.6</formula>
    </cfRule>
  </conditionalFormatting>
  <conditionalFormatting sqref="Q392:W393">
    <cfRule type="cellIs" dxfId="308" priority="167" operator="greaterThan">
      <formula>2.6</formula>
    </cfRule>
  </conditionalFormatting>
  <conditionalFormatting sqref="Q417:W422">
    <cfRule type="cellIs" dxfId="307" priority="133" operator="greaterThan">
      <formula>2.6</formula>
    </cfRule>
  </conditionalFormatting>
  <conditionalFormatting sqref="Q454:W455">
    <cfRule type="cellIs" dxfId="306" priority="145" operator="greaterThan">
      <formula>2.6</formula>
    </cfRule>
  </conditionalFormatting>
  <conditionalFormatting sqref="Q487:W488">
    <cfRule type="cellIs" dxfId="305" priority="143" operator="greaterThan">
      <formula>2.6</formula>
    </cfRule>
  </conditionalFormatting>
  <conditionalFormatting sqref="Q520:W521">
    <cfRule type="cellIs" dxfId="304" priority="141" operator="greaterThan">
      <formula>2.6</formula>
    </cfRule>
  </conditionalFormatting>
  <conditionalFormatting sqref="Q9:X30">
    <cfRule type="cellIs" dxfId="303" priority="244" operator="greaterThan">
      <formula>2.6</formula>
    </cfRule>
  </conditionalFormatting>
  <conditionalFormatting sqref="Q42:X63">
    <cfRule type="cellIs" dxfId="302" priority="236" operator="greaterThan">
      <formula>320</formula>
    </cfRule>
  </conditionalFormatting>
  <conditionalFormatting sqref="Q141:X162">
    <cfRule type="cellIs" dxfId="301" priority="174" operator="greaterThan">
      <formula>2.6</formula>
    </cfRule>
  </conditionalFormatting>
  <conditionalFormatting sqref="Q423:X426">
    <cfRule type="cellIs" dxfId="300" priority="154" operator="greaterThan">
      <formula>2.6</formula>
    </cfRule>
  </conditionalFormatting>
  <conditionalFormatting sqref="Q456:X459">
    <cfRule type="cellIs" dxfId="299" priority="152" operator="greaterThan">
      <formula>2.6</formula>
    </cfRule>
  </conditionalFormatting>
  <conditionalFormatting sqref="Q489:X492">
    <cfRule type="cellIs" dxfId="298" priority="150" operator="greaterThan">
      <formula>2.6</formula>
    </cfRule>
  </conditionalFormatting>
  <conditionalFormatting sqref="Q522:X525">
    <cfRule type="cellIs" dxfId="297" priority="148" operator="greaterThan">
      <formula>2.6</formula>
    </cfRule>
  </conditionalFormatting>
  <conditionalFormatting sqref="R273:X278 R279:W286">
    <cfRule type="cellIs" dxfId="296" priority="240" operator="greaterThan">
      <formula>2.6</formula>
    </cfRule>
  </conditionalFormatting>
  <conditionalFormatting sqref="R306:X311 R312:W319 S320:W321 T322:W323 V324:W325">
    <cfRule type="cellIs" dxfId="295" priority="239" operator="greaterThan">
      <formula>320</formula>
    </cfRule>
  </conditionalFormatting>
  <conditionalFormatting sqref="R405:X406 R407:W416">
    <cfRule type="cellIs" dxfId="294" priority="238" operator="greaterThan">
      <formula>2.6</formula>
    </cfRule>
  </conditionalFormatting>
  <conditionalFormatting sqref="R438:X439 R440:W449 T450:W451 V452:W453">
    <cfRule type="cellIs" dxfId="293" priority="237" operator="greaterThan">
      <formula>320</formula>
    </cfRule>
  </conditionalFormatting>
  <conditionalFormatting sqref="S194:W195">
    <cfRule type="cellIs" dxfId="292" priority="241" operator="greaterThan">
      <formula>320</formula>
    </cfRule>
  </conditionalFormatting>
  <conditionalFormatting sqref="X174:X195">
    <cfRule type="cellIs" dxfId="291" priority="234" operator="greaterThan">
      <formula>320</formula>
    </cfRule>
  </conditionalFormatting>
  <conditionalFormatting sqref="X279:X294">
    <cfRule type="cellIs" dxfId="290" priority="231" operator="greaterThan">
      <formula>2.6</formula>
    </cfRule>
  </conditionalFormatting>
  <conditionalFormatting sqref="X312:X327">
    <cfRule type="cellIs" dxfId="289" priority="230" operator="greaterThan">
      <formula>320</formula>
    </cfRule>
  </conditionalFormatting>
  <conditionalFormatting sqref="X407:X422">
    <cfRule type="cellIs" dxfId="288" priority="226" operator="greaterThan">
      <formula>2.6</formula>
    </cfRule>
  </conditionalFormatting>
  <conditionalFormatting sqref="X440:X455">
    <cfRule type="cellIs" dxfId="287" priority="227" operator="greaterThan">
      <formula>320</formula>
    </cfRule>
  </conditionalFormatting>
  <conditionalFormatting sqref="AC320:AC327">
    <cfRule type="cellIs" dxfId="286" priority="67" operator="greaterThan">
      <formula>2.6</formula>
    </cfRule>
  </conditionalFormatting>
  <conditionalFormatting sqref="AC353:AC360">
    <cfRule type="cellIs" dxfId="285" priority="63" operator="greaterThan">
      <formula>2.6</formula>
    </cfRule>
  </conditionalFormatting>
  <conditionalFormatting sqref="AC386:AC393">
    <cfRule type="cellIs" dxfId="284" priority="59" operator="greaterThan">
      <formula>2.6</formula>
    </cfRule>
  </conditionalFormatting>
  <conditionalFormatting sqref="AC438:AC447">
    <cfRule type="cellIs" dxfId="283" priority="208" operator="greaterThan">
      <formula>320</formula>
    </cfRule>
  </conditionalFormatting>
  <conditionalFormatting sqref="AC448:AC455">
    <cfRule type="cellIs" dxfId="282" priority="6" operator="greaterThan">
      <formula>2.6</formula>
    </cfRule>
  </conditionalFormatting>
  <conditionalFormatting sqref="AC481:AC488">
    <cfRule type="cellIs" dxfId="281" priority="4" operator="greaterThan">
      <formula>2.6</formula>
    </cfRule>
  </conditionalFormatting>
  <conditionalFormatting sqref="AC514:AC521">
    <cfRule type="cellIs" dxfId="280" priority="2" operator="greaterThan">
      <formula>2.6</formula>
    </cfRule>
  </conditionalFormatting>
  <conditionalFormatting sqref="AC194:AD195">
    <cfRule type="cellIs" dxfId="279" priority="118" operator="greaterThan">
      <formula>2.6</formula>
    </cfRule>
  </conditionalFormatting>
  <conditionalFormatting sqref="AC227:AD228">
    <cfRule type="cellIs" dxfId="278" priority="116" operator="greaterThan">
      <formula>2.6</formula>
    </cfRule>
  </conditionalFormatting>
  <conditionalFormatting sqref="AC260:AD261">
    <cfRule type="cellIs" dxfId="277" priority="114" operator="greaterThan">
      <formula>2.6</formula>
    </cfRule>
  </conditionalFormatting>
  <conditionalFormatting sqref="AC174:AI193">
    <cfRule type="cellIs" dxfId="276" priority="215" operator="greaterThan">
      <formula>320</formula>
    </cfRule>
  </conditionalFormatting>
  <conditionalFormatting sqref="AC306:AI319">
    <cfRule type="cellIs" dxfId="275" priority="213" operator="greaterThan">
      <formula>320</formula>
    </cfRule>
  </conditionalFormatting>
  <conditionalFormatting sqref="AC9:AJ30">
    <cfRule type="cellIs" dxfId="274" priority="225" operator="greaterThan">
      <formula>2.6</formula>
    </cfRule>
  </conditionalFormatting>
  <conditionalFormatting sqref="AC42:AJ63">
    <cfRule type="cellIs" dxfId="273" priority="216" operator="greaterThan">
      <formula>320</formula>
    </cfRule>
  </conditionalFormatting>
  <conditionalFormatting sqref="AC141:AJ162">
    <cfRule type="cellIs" dxfId="272" priority="223" operator="greaterThan">
      <formula>2.6</formula>
    </cfRule>
  </conditionalFormatting>
  <conditionalFormatting sqref="AC273:AJ294">
    <cfRule type="cellIs" dxfId="271" priority="209" operator="greaterThan">
      <formula>2.6</formula>
    </cfRule>
  </conditionalFormatting>
  <conditionalFormatting sqref="AC405:AJ426">
    <cfRule type="cellIs" dxfId="270" priority="205" operator="greaterThan">
      <formula>2.6</formula>
    </cfRule>
  </conditionalFormatting>
  <conditionalFormatting sqref="AC456:AJ459">
    <cfRule type="cellIs" dxfId="269" priority="55" operator="greaterThan">
      <formula>2.6</formula>
    </cfRule>
  </conditionalFormatting>
  <conditionalFormatting sqref="AC489:AJ492">
    <cfRule type="cellIs" dxfId="268" priority="53" operator="greaterThan">
      <formula>2.6</formula>
    </cfRule>
  </conditionalFormatting>
  <conditionalFormatting sqref="AC522:AJ525">
    <cfRule type="cellIs" dxfId="267" priority="51" operator="greaterThan">
      <formula>2.6</formula>
    </cfRule>
  </conditionalFormatting>
  <conditionalFormatting sqref="AD320:AD321">
    <cfRule type="cellIs" dxfId="266" priority="68" operator="greaterThan">
      <formula>2.6</formula>
    </cfRule>
  </conditionalFormatting>
  <conditionalFormatting sqref="AD353:AD354">
    <cfRule type="cellIs" dxfId="265" priority="64" operator="greaterThan">
      <formula>2.6</formula>
    </cfRule>
  </conditionalFormatting>
  <conditionalFormatting sqref="AD386:AD387">
    <cfRule type="cellIs" dxfId="264" priority="60" operator="greaterThan">
      <formula>2.6</formula>
    </cfRule>
  </conditionalFormatting>
  <conditionalFormatting sqref="AD322:AE323">
    <cfRule type="cellIs" dxfId="263" priority="82" operator="greaterThan">
      <formula>2.6</formula>
    </cfRule>
  </conditionalFormatting>
  <conditionalFormatting sqref="AD355:AE356">
    <cfRule type="cellIs" dxfId="262" priority="78" operator="greaterThan">
      <formula>2.6</formula>
    </cfRule>
  </conditionalFormatting>
  <conditionalFormatting sqref="AD388:AE389">
    <cfRule type="cellIs" dxfId="261" priority="74" operator="greaterThan">
      <formula>2.6</formula>
    </cfRule>
  </conditionalFormatting>
  <conditionalFormatting sqref="AD450:AE451">
    <cfRule type="cellIs" dxfId="260" priority="19" operator="greaterThan">
      <formula>2.6</formula>
    </cfRule>
  </conditionalFormatting>
  <conditionalFormatting sqref="AD483:AE484">
    <cfRule type="cellIs" dxfId="259" priority="15" operator="greaterThan">
      <formula>2.6</formula>
    </cfRule>
  </conditionalFormatting>
  <conditionalFormatting sqref="AD516:AE517">
    <cfRule type="cellIs" dxfId="258" priority="11" operator="greaterThan">
      <formula>2.6</formula>
    </cfRule>
  </conditionalFormatting>
  <conditionalFormatting sqref="AD324:AG325">
    <cfRule type="cellIs" dxfId="257" priority="96" operator="greaterThan">
      <formula>2.6</formula>
    </cfRule>
  </conditionalFormatting>
  <conditionalFormatting sqref="AD357:AG358">
    <cfRule type="cellIs" dxfId="256" priority="92" operator="greaterThan">
      <formula>2.6</formula>
    </cfRule>
  </conditionalFormatting>
  <conditionalFormatting sqref="AD390:AG391">
    <cfRule type="cellIs" dxfId="255" priority="88" operator="greaterThan">
      <formula>2.6</formula>
    </cfRule>
  </conditionalFormatting>
  <conditionalFormatting sqref="AD452:AG453">
    <cfRule type="cellIs" dxfId="254" priority="33" operator="greaterThan">
      <formula>2.6</formula>
    </cfRule>
  </conditionalFormatting>
  <conditionalFormatting sqref="AD485:AG486">
    <cfRule type="cellIs" dxfId="253" priority="29" operator="greaterThan">
      <formula>2.6</formula>
    </cfRule>
  </conditionalFormatting>
  <conditionalFormatting sqref="AD518:AG519">
    <cfRule type="cellIs" dxfId="252" priority="25" operator="greaterThan">
      <formula>2.6</formula>
    </cfRule>
  </conditionalFormatting>
  <conditionalFormatting sqref="AD326:AI327">
    <cfRule type="cellIs" dxfId="251" priority="110" operator="greaterThan">
      <formula>2.6</formula>
    </cfRule>
  </conditionalFormatting>
  <conditionalFormatting sqref="AD359:AI360">
    <cfRule type="cellIs" dxfId="250" priority="106" operator="greaterThan">
      <formula>2.6</formula>
    </cfRule>
  </conditionalFormatting>
  <conditionalFormatting sqref="AD392:AI393">
    <cfRule type="cellIs" dxfId="249" priority="102" operator="greaterThan">
      <formula>2.6</formula>
    </cfRule>
  </conditionalFormatting>
  <conditionalFormatting sqref="AD454:AI455">
    <cfRule type="cellIs" dxfId="248" priority="47" operator="greaterThan">
      <formula>2.6</formula>
    </cfRule>
  </conditionalFormatting>
  <conditionalFormatting sqref="AD487:AI488">
    <cfRule type="cellIs" dxfId="247" priority="43" operator="greaterThan">
      <formula>2.6</formula>
    </cfRule>
  </conditionalFormatting>
  <conditionalFormatting sqref="AD520:AI521">
    <cfRule type="cellIs" dxfId="246" priority="39" operator="greaterThan">
      <formula>2.6</formula>
    </cfRule>
  </conditionalFormatting>
  <conditionalFormatting sqref="AD438:AJ443 AD444:AI449 AF450:AI451 AH452:AI453">
    <cfRule type="cellIs" dxfId="245" priority="218" operator="greaterThan">
      <formula>320</formula>
    </cfRule>
  </conditionalFormatting>
  <conditionalFormatting sqref="AE194:AI195">
    <cfRule type="cellIs" dxfId="244" priority="222" operator="greaterThan">
      <formula>320</formula>
    </cfRule>
  </conditionalFormatting>
  <conditionalFormatting sqref="AE320:AI321 AF322:AI323 AH324:AI325">
    <cfRule type="cellIs" dxfId="243" priority="220" operator="greaterThan">
      <formula>320</formula>
    </cfRule>
  </conditionalFormatting>
  <conditionalFormatting sqref="AJ174:AJ195">
    <cfRule type="cellIs" dxfId="242" priority="214" operator="greaterThan">
      <formula>320</formula>
    </cfRule>
  </conditionalFormatting>
  <conditionalFormatting sqref="AJ306:AJ327">
    <cfRule type="cellIs" dxfId="241" priority="210" operator="greaterThan">
      <formula>320</formula>
    </cfRule>
  </conditionalFormatting>
  <conditionalFormatting sqref="AJ444:AJ455">
    <cfRule type="cellIs" dxfId="240" priority="206" operator="greaterThan">
      <formula>320</formula>
    </cfRule>
  </conditionalFormatting>
  <conditionalFormatting sqref="AO320:AO327">
    <cfRule type="cellIs" dxfId="239" priority="65" operator="greaterThan">
      <formula>2.6</formula>
    </cfRule>
  </conditionalFormatting>
  <conditionalFormatting sqref="AO353:AO360">
    <cfRule type="cellIs" dxfId="238" priority="61" operator="greaterThan">
      <formula>2.6</formula>
    </cfRule>
  </conditionalFormatting>
  <conditionalFormatting sqref="AO386:AO393">
    <cfRule type="cellIs" dxfId="237" priority="57" operator="greaterThan">
      <formula>2.6</formula>
    </cfRule>
  </conditionalFormatting>
  <conditionalFormatting sqref="AO448:AO455">
    <cfRule type="cellIs" dxfId="236" priority="5" operator="greaterThan">
      <formula>2.6</formula>
    </cfRule>
  </conditionalFormatting>
  <conditionalFormatting sqref="AO481:AO488">
    <cfRule type="cellIs" dxfId="235" priority="3" operator="greaterThan">
      <formula>2.6</formula>
    </cfRule>
  </conditionalFormatting>
  <conditionalFormatting sqref="AO514:AO521">
    <cfRule type="cellIs" dxfId="234" priority="1" operator="greaterThan">
      <formula>2.6</formula>
    </cfRule>
  </conditionalFormatting>
  <conditionalFormatting sqref="AO194:AP195">
    <cfRule type="cellIs" dxfId="233" priority="117" operator="greaterThan">
      <formula>2.6</formula>
    </cfRule>
  </conditionalFormatting>
  <conditionalFormatting sqref="AO227:AP228">
    <cfRule type="cellIs" dxfId="232" priority="115" operator="greaterThan">
      <formula>2.6</formula>
    </cfRule>
  </conditionalFormatting>
  <conditionalFormatting sqref="AO260:AP261">
    <cfRule type="cellIs" dxfId="231" priority="113" operator="greaterThan">
      <formula>2.6</formula>
    </cfRule>
  </conditionalFormatting>
  <conditionalFormatting sqref="AO9:AV30">
    <cfRule type="cellIs" dxfId="230" priority="204" operator="greaterThan">
      <formula>2.6</formula>
    </cfRule>
  </conditionalFormatting>
  <conditionalFormatting sqref="AO42:AV63">
    <cfRule type="cellIs" dxfId="229" priority="196" operator="greaterThan">
      <formula>320</formula>
    </cfRule>
  </conditionalFormatting>
  <conditionalFormatting sqref="AO141:AV162">
    <cfRule type="cellIs" dxfId="228" priority="119" operator="greaterThan">
      <formula>2.6</formula>
    </cfRule>
  </conditionalFormatting>
  <conditionalFormatting sqref="AO174:AV193 AQ194:AV195">
    <cfRule type="cellIs" dxfId="227" priority="201" operator="greaterThan">
      <formula>320</formula>
    </cfRule>
  </conditionalFormatting>
  <conditionalFormatting sqref="AO273:AV294">
    <cfRule type="cellIs" dxfId="226" priority="69" operator="greaterThan">
      <formula>2.6</formula>
    </cfRule>
  </conditionalFormatting>
  <conditionalFormatting sqref="AO306:AV319">
    <cfRule type="cellIs" dxfId="225" priority="195" operator="greaterThan">
      <formula>320</formula>
    </cfRule>
  </conditionalFormatting>
  <conditionalFormatting sqref="AO405:AV426">
    <cfRule type="cellIs" dxfId="224" priority="7" operator="greaterThan">
      <formula>2.6</formula>
    </cfRule>
  </conditionalFormatting>
  <conditionalFormatting sqref="AO438:AV447">
    <cfRule type="cellIs" dxfId="223" priority="193" operator="greaterThan">
      <formula>320</formula>
    </cfRule>
  </conditionalFormatting>
  <conditionalFormatting sqref="AO456:AV459">
    <cfRule type="cellIs" dxfId="222" priority="54" operator="greaterThan">
      <formula>2.6</formula>
    </cfRule>
  </conditionalFormatting>
  <conditionalFormatting sqref="AO489:AV492">
    <cfRule type="cellIs" dxfId="221" priority="52" operator="greaterThan">
      <formula>2.6</formula>
    </cfRule>
  </conditionalFormatting>
  <conditionalFormatting sqref="AO522:AV525">
    <cfRule type="cellIs" dxfId="220" priority="50" operator="greaterThan">
      <formula>2.6</formula>
    </cfRule>
  </conditionalFormatting>
  <conditionalFormatting sqref="AP320:AP321">
    <cfRule type="cellIs" dxfId="219" priority="66" operator="greaterThan">
      <formula>2.6</formula>
    </cfRule>
  </conditionalFormatting>
  <conditionalFormatting sqref="AP353:AP354">
    <cfRule type="cellIs" dxfId="218" priority="62" operator="greaterThan">
      <formula>2.6</formula>
    </cfRule>
  </conditionalFormatting>
  <conditionalFormatting sqref="AP386:AP387">
    <cfRule type="cellIs" dxfId="217" priority="58" operator="greaterThan">
      <formula>2.6</formula>
    </cfRule>
  </conditionalFormatting>
  <conditionalFormatting sqref="AP322:AQ323">
    <cfRule type="cellIs" dxfId="216" priority="80" operator="greaterThan">
      <formula>2.6</formula>
    </cfRule>
  </conditionalFormatting>
  <conditionalFormatting sqref="AP355:AQ356">
    <cfRule type="cellIs" dxfId="215" priority="76" operator="greaterThan">
      <formula>2.6</formula>
    </cfRule>
  </conditionalFormatting>
  <conditionalFormatting sqref="AP388:AQ389">
    <cfRule type="cellIs" dxfId="214" priority="72" operator="greaterThan">
      <formula>2.6</formula>
    </cfRule>
  </conditionalFormatting>
  <conditionalFormatting sqref="AP450:AQ451">
    <cfRule type="cellIs" dxfId="213" priority="17" operator="greaterThan">
      <formula>2.6</formula>
    </cfRule>
  </conditionalFormatting>
  <conditionalFormatting sqref="AP483:AQ484">
    <cfRule type="cellIs" dxfId="212" priority="13" operator="greaterThan">
      <formula>2.6</formula>
    </cfRule>
  </conditionalFormatting>
  <conditionalFormatting sqref="AP516:AQ517">
    <cfRule type="cellIs" dxfId="211" priority="9" operator="greaterThan">
      <formula>2.6</formula>
    </cfRule>
  </conditionalFormatting>
  <conditionalFormatting sqref="AP324:AS325">
    <cfRule type="cellIs" dxfId="210" priority="94" operator="greaterThan">
      <formula>2.6</formula>
    </cfRule>
  </conditionalFormatting>
  <conditionalFormatting sqref="AP357:AS358">
    <cfRule type="cellIs" dxfId="209" priority="90" operator="greaterThan">
      <formula>2.6</formula>
    </cfRule>
  </conditionalFormatting>
  <conditionalFormatting sqref="AP390:AS391">
    <cfRule type="cellIs" dxfId="208" priority="86" operator="greaterThan">
      <formula>2.6</formula>
    </cfRule>
  </conditionalFormatting>
  <conditionalFormatting sqref="AP452:AS453">
    <cfRule type="cellIs" dxfId="207" priority="31" operator="greaterThan">
      <formula>2.6</formula>
    </cfRule>
  </conditionalFormatting>
  <conditionalFormatting sqref="AP485:AS486">
    <cfRule type="cellIs" dxfId="206" priority="27" operator="greaterThan">
      <formula>2.6</formula>
    </cfRule>
  </conditionalFormatting>
  <conditionalFormatting sqref="AP518:AS519">
    <cfRule type="cellIs" dxfId="205" priority="23" operator="greaterThan">
      <formula>2.6</formula>
    </cfRule>
  </conditionalFormatting>
  <conditionalFormatting sqref="AP326:AU327">
    <cfRule type="cellIs" dxfId="204" priority="108" operator="greaterThan">
      <formula>2.6</formula>
    </cfRule>
  </conditionalFormatting>
  <conditionalFormatting sqref="AP359:AU360">
    <cfRule type="cellIs" dxfId="203" priority="104" operator="greaterThan">
      <formula>2.6</formula>
    </cfRule>
  </conditionalFormatting>
  <conditionalFormatting sqref="AP392:AU393">
    <cfRule type="cellIs" dxfId="202" priority="100" operator="greaterThan">
      <formula>2.6</formula>
    </cfRule>
  </conditionalFormatting>
  <conditionalFormatting sqref="AP448:AU449 AR450:AU451 AT452:AU453">
    <cfRule type="cellIs" dxfId="201" priority="197" operator="greaterThan">
      <formula>320</formula>
    </cfRule>
  </conditionalFormatting>
  <conditionalFormatting sqref="AP454:AU455">
    <cfRule type="cellIs" dxfId="200" priority="45" operator="greaterThan">
      <formula>2.6</formula>
    </cfRule>
  </conditionalFormatting>
  <conditionalFormatting sqref="AP487:AU488">
    <cfRule type="cellIs" dxfId="199" priority="41" operator="greaterThan">
      <formula>2.6</formula>
    </cfRule>
  </conditionalFormatting>
  <conditionalFormatting sqref="AP520:AU521">
    <cfRule type="cellIs" dxfId="198" priority="37" operator="greaterThan">
      <formula>2.6</formula>
    </cfRule>
  </conditionalFormatting>
  <conditionalFormatting sqref="AQ320:AV321 AR322:AV323 AT324:AV325 AV326:AV327">
    <cfRule type="cellIs" dxfId="197" priority="199" operator="greaterThan">
      <formula>320</formula>
    </cfRule>
  </conditionalFormatting>
  <conditionalFormatting sqref="AV448:AV455">
    <cfRule type="cellIs" dxfId="196" priority="191" operator="greaterThan">
      <formula>320</formula>
    </cfRule>
  </conditionalFormatting>
  <dataValidations count="3">
    <dataValidation type="list" allowBlank="1" showInputMessage="1" showErrorMessage="1" sqref="B5:D5 B38:D38 B71:D71 B104:D104 B137:D137 B170:D170 B203:D203 B236:D236 B269:D269 B302:D302 B335:D335 B368:D368 B401:D401 B434:D434 B467:D467 B500:D500 N5:P5 Z5:AB5 N38:P38 N71:P71 N104:P104 N137:P137 N170:P170 N203:P203 N236:P236 N269:P269 N302:P302 N335:P335 N368:P368 N401:P401 N434:P434 N467:P467 Z38:AB38 Z71:AB71 Z104:AB104 Z137:AB137 Z170:AB170 Z203:AB203 Z236:AB236 Z269:AB269 Z302:AB302 Z335:AB335 Z368:AB368 Z401:AB401 Z434:AB434 Z467:AB467 AL500:AN500 Z500:AB500 AL5:AN5 AL467:AN467 AL38:AN38 AL71:AN71 AL104:AN104 AL137:AN137 AL170:AN170 AL203:AN203 AL236:AN236 AL269:AN269 AL302:AN302 AL335:AN335 AL368:AN368 AL401:AN401 AL434:AN434 N500:P500" xr:uid="{058B07A9-35EB-4087-8908-8B4775FEBF74}">
      <formula1>"Zona sísmica A,Zona sísmica B,Zona sísmica C,Zona sísmica D,"</formula1>
    </dataValidation>
    <dataValidation type="list" allowBlank="1" showInputMessage="1" showErrorMessage="1" sqref="B369:B371 B6:B8 B39:B41 B72:B74 B105:B107 B138:B140 B171:B173 B204:B206 B237:B239 B270:B272 B303:B305 B336:B338 N369:N371 B402:B404 B435:B437 B468:B470 N402:N404 N6:N8 N39:N41 N72:N74 N105:N107 N138:N140 N171:N173 N204:N206 N237:N239 N270:N272 N303:N305 N336:N338 Z369:Z371 Z402:Z404 N435:N437 N468:N470 Z435:Z437 Z6:Z8 Z39:Z41 Z72:Z74 Z105:Z107 Z138:Z140 Z171:Z173 Z204:Z206 Z237:Z239 Z270:Z272 Z303:Z305 Z336:Z338 AL369:AL371 AL402:AL404 AL435:AL437 Z468:Z470 AL468:AL470 AL6:AL8 AL39:AL41 AL72:AL74 AL105:AL107 AL138:AL140 AL171:AL173 AL204:AL206 AL237:AL239 AL270:AL272 AL303:AL305 AL336:AL338 B501:B503 N501:N503 Z501:Z503 AL501:AL503" xr:uid="{7374159D-5DA3-4975-91E6-07DD6D18485E}">
      <formula1>"Categoría de terreno 1,Categoría de terreno 2,Categoría de terreno 3,Categoría de terreno 4"</formula1>
    </dataValidation>
    <dataValidation type="list" allowBlank="1" showInputMessage="1" showErrorMessage="1" sqref="B9:B30 B42:B63 B75:B96 B108:B129 B141:B162 B174:B195 B207:B228 B240:B261 B273:B294 B306:B327 B339:B360 B372:B393 B405:B426 B438:B459 B504:B525 B471:B492 N9:N30 N42:N63 N75:N96 N108:N129 N141:N162 N174:N195 N207:N228 N240:N261 N273:N294 N306:N327 N339:N360 N372:N393 N405:N426 N438:N459 N504:N525 N471:N492 Z9:Z30 Z42:Z63 Z75:Z96 Z108:Z129 Z141:Z162 Z174:Z195 Z207:Z228 Z240:Z261 Z273:Z294 Z306:Z327 Z339:Z360 Z372:Z393 Z405:Z426 Z438:Z459 Z504:Z525 Z471:Z492 AL9:AL30 AL42:AL63 AL75:AL96 AL108:AL129 AL141:AL162 AL174:AL195 AL207:AL228 AL240:AL261 AL273:AL294 AL306:AL327 AL339:AL360 AL372:AL393 AL405:AL426 AL438:AL459 AL504:AL525 AL471:AL492" xr:uid="{B7929E06-335B-4214-A29F-E24029F8174A}">
      <formula1>"Rango de inclinación de 5° a 10°,Rango de inclinación de &gt;10° a 15°,Rango de inclinación de &gt;15° a 20°,Rango de inclinación de &gt;20° a 25°"</formula1>
    </dataValidation>
  </dataValidations>
  <pageMargins left="0.25" right="0.25" top="0.75" bottom="0.75" header="0.3" footer="0.3"/>
  <pageSetup orientation="landscape" r:id="rId1"/>
  <headerFooter>
    <oddHeader>&amp;C&amp;G</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39872-E229-402B-837A-A303929746B1}">
  <sheetPr>
    <tabColor rgb="FFFFC000"/>
  </sheetPr>
  <dimension ref="A1:AV525"/>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4" max="14" width="10.88671875" customWidth="1"/>
    <col min="15" max="15" width="9.88671875" customWidth="1"/>
    <col min="16" max="16" width="8.33203125" customWidth="1"/>
    <col min="17" max="24" width="10.6640625" customWidth="1"/>
    <col min="26" max="26" width="10.88671875" customWidth="1"/>
    <col min="27" max="27" width="9.88671875" customWidth="1"/>
    <col min="28" max="28" width="8.33203125" customWidth="1"/>
    <col min="29" max="36" width="10.6640625" customWidth="1"/>
    <col min="38" max="38" width="10.88671875" customWidth="1"/>
    <col min="39" max="39" width="9.88671875" customWidth="1"/>
    <col min="40" max="40" width="8.33203125" customWidth="1"/>
    <col min="41" max="48" width="10.66406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ht="15" thickBot="1">
      <c r="A4">
        <v>4</v>
      </c>
    </row>
    <row r="5" spans="1:48" ht="18.600000000000001" thickBot="1">
      <c r="A5">
        <v>5</v>
      </c>
      <c r="B5" s="649" t="s">
        <v>1112</v>
      </c>
      <c r="C5" s="650"/>
      <c r="D5" s="651"/>
      <c r="E5" s="649" t="s">
        <v>1149</v>
      </c>
      <c r="F5" s="650"/>
      <c r="G5" s="650"/>
      <c r="H5" s="650"/>
      <c r="I5" s="650"/>
      <c r="J5" s="650"/>
      <c r="K5" s="650"/>
      <c r="L5" s="651"/>
      <c r="N5" s="649" t="s">
        <v>1114</v>
      </c>
      <c r="O5" s="650"/>
      <c r="P5" s="651"/>
      <c r="Q5" s="649" t="s">
        <v>1149</v>
      </c>
      <c r="R5" s="650"/>
      <c r="S5" s="650"/>
      <c r="T5" s="650"/>
      <c r="U5" s="650"/>
      <c r="V5" s="650"/>
      <c r="W5" s="650"/>
      <c r="X5" s="651"/>
      <c r="Z5" s="649" t="s">
        <v>1115</v>
      </c>
      <c r="AA5" s="650"/>
      <c r="AB5" s="651"/>
      <c r="AC5" s="649" t="s">
        <v>1149</v>
      </c>
      <c r="AD5" s="650"/>
      <c r="AE5" s="650"/>
      <c r="AF5" s="650"/>
      <c r="AG5" s="650"/>
      <c r="AH5" s="650"/>
      <c r="AI5" s="650"/>
      <c r="AJ5" s="651"/>
      <c r="AL5" s="649" t="s">
        <v>1116</v>
      </c>
      <c r="AM5" s="650"/>
      <c r="AN5" s="651"/>
      <c r="AO5" s="649" t="s">
        <v>1149</v>
      </c>
      <c r="AP5" s="650"/>
      <c r="AQ5" s="650"/>
      <c r="AR5" s="650"/>
      <c r="AS5" s="650"/>
      <c r="AT5" s="650"/>
      <c r="AU5" s="650"/>
      <c r="AV5" s="651"/>
    </row>
    <row r="6" spans="1:48" ht="15.75" customHeight="1">
      <c r="A6">
        <v>6</v>
      </c>
      <c r="B6" s="652" t="s">
        <v>1127</v>
      </c>
      <c r="C6" s="652" t="s">
        <v>634</v>
      </c>
      <c r="D6" s="669" t="s">
        <v>1119</v>
      </c>
      <c r="E6" s="676" t="s">
        <v>1120</v>
      </c>
      <c r="F6" s="677"/>
      <c r="G6" s="677"/>
      <c r="H6" s="677"/>
      <c r="I6" s="677"/>
      <c r="J6" s="677"/>
      <c r="K6" s="677"/>
      <c r="L6" s="678"/>
      <c r="N6" s="652" t="s">
        <v>1127</v>
      </c>
      <c r="O6" s="652" t="s">
        <v>634</v>
      </c>
      <c r="P6" s="669" t="s">
        <v>1119</v>
      </c>
      <c r="Q6" s="676" t="s">
        <v>1120</v>
      </c>
      <c r="R6" s="677"/>
      <c r="S6" s="677"/>
      <c r="T6" s="677"/>
      <c r="U6" s="677"/>
      <c r="V6" s="677"/>
      <c r="W6" s="677"/>
      <c r="X6" s="678"/>
      <c r="Z6" s="652" t="s">
        <v>1127</v>
      </c>
      <c r="AA6" s="652" t="s">
        <v>634</v>
      </c>
      <c r="AB6" s="669" t="s">
        <v>1119</v>
      </c>
      <c r="AC6" s="676" t="s">
        <v>1120</v>
      </c>
      <c r="AD6" s="677"/>
      <c r="AE6" s="677"/>
      <c r="AF6" s="677"/>
      <c r="AG6" s="677"/>
      <c r="AH6" s="677"/>
      <c r="AI6" s="677"/>
      <c r="AJ6" s="678"/>
      <c r="AL6" s="652" t="s">
        <v>1127</v>
      </c>
      <c r="AM6" s="652" t="s">
        <v>634</v>
      </c>
      <c r="AN6" s="669" t="s">
        <v>1119</v>
      </c>
      <c r="AO6" s="676" t="s">
        <v>1120</v>
      </c>
      <c r="AP6" s="677"/>
      <c r="AQ6" s="677"/>
      <c r="AR6" s="677"/>
      <c r="AS6" s="677"/>
      <c r="AT6" s="677"/>
      <c r="AU6" s="677"/>
      <c r="AV6" s="678"/>
    </row>
    <row r="7" spans="1:48" ht="15" customHeight="1" thickBot="1">
      <c r="A7">
        <v>7</v>
      </c>
      <c r="B7" s="668"/>
      <c r="C7" s="668"/>
      <c r="D7" s="670"/>
      <c r="E7" s="679"/>
      <c r="F7" s="680"/>
      <c r="G7" s="680"/>
      <c r="H7" s="680"/>
      <c r="I7" s="680"/>
      <c r="J7" s="680"/>
      <c r="K7" s="680"/>
      <c r="L7" s="681"/>
      <c r="N7" s="668"/>
      <c r="O7" s="668"/>
      <c r="P7" s="670"/>
      <c r="Q7" s="679"/>
      <c r="R7" s="680"/>
      <c r="S7" s="680"/>
      <c r="T7" s="680"/>
      <c r="U7" s="680"/>
      <c r="V7" s="680"/>
      <c r="W7" s="680"/>
      <c r="X7" s="681"/>
      <c r="Z7" s="668"/>
      <c r="AA7" s="668"/>
      <c r="AB7" s="670"/>
      <c r="AC7" s="679"/>
      <c r="AD7" s="680"/>
      <c r="AE7" s="680"/>
      <c r="AF7" s="680"/>
      <c r="AG7" s="680"/>
      <c r="AH7" s="680"/>
      <c r="AI7" s="680"/>
      <c r="AJ7" s="681"/>
      <c r="AL7" s="668"/>
      <c r="AM7" s="668"/>
      <c r="AN7" s="670"/>
      <c r="AO7" s="679"/>
      <c r="AP7" s="680"/>
      <c r="AQ7" s="680"/>
      <c r="AR7" s="680"/>
      <c r="AS7" s="680"/>
      <c r="AT7" s="680"/>
      <c r="AU7" s="680"/>
      <c r="AV7" s="681"/>
    </row>
    <row r="8" spans="1:48" ht="15" thickBot="1">
      <c r="A8">
        <v>8</v>
      </c>
      <c r="B8" s="653"/>
      <c r="C8" s="653"/>
      <c r="D8" s="671"/>
      <c r="E8" s="75">
        <v>0</v>
      </c>
      <c r="F8" s="76">
        <v>500</v>
      </c>
      <c r="G8" s="76">
        <v>1000</v>
      </c>
      <c r="H8" s="76">
        <v>1500</v>
      </c>
      <c r="I8" s="76">
        <v>2000</v>
      </c>
      <c r="J8" s="76">
        <v>2500</v>
      </c>
      <c r="K8" s="76">
        <v>3000</v>
      </c>
      <c r="L8" s="77">
        <v>3500</v>
      </c>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L8" s="653"/>
      <c r="AM8" s="653"/>
      <c r="AN8" s="671"/>
      <c r="AO8" s="75">
        <v>0</v>
      </c>
      <c r="AP8" s="76">
        <v>500</v>
      </c>
      <c r="AQ8" s="76">
        <v>1000</v>
      </c>
      <c r="AR8" s="76">
        <v>1500</v>
      </c>
      <c r="AS8" s="76">
        <v>2000</v>
      </c>
      <c r="AT8" s="76">
        <v>2500</v>
      </c>
      <c r="AU8" s="76">
        <v>3000</v>
      </c>
      <c r="AV8" s="77">
        <v>3500</v>
      </c>
    </row>
    <row r="9" spans="1:48" ht="15" customHeight="1">
      <c r="A9">
        <v>9</v>
      </c>
      <c r="B9" s="661" t="s">
        <v>1135</v>
      </c>
      <c r="C9" s="664">
        <v>100</v>
      </c>
      <c r="D9" s="78" t="s">
        <v>133</v>
      </c>
      <c r="E9" s="94">
        <v>2.1800000000000002</v>
      </c>
      <c r="F9" s="95">
        <v>2.2000000000000002</v>
      </c>
      <c r="G9" s="95">
        <v>2.23</v>
      </c>
      <c r="H9" s="95">
        <v>2.2599999999999998</v>
      </c>
      <c r="I9" s="95">
        <v>2.2799999999999998</v>
      </c>
      <c r="J9" s="95">
        <v>2.31</v>
      </c>
      <c r="K9" s="95">
        <v>2.34</v>
      </c>
      <c r="L9" s="96">
        <v>2.37</v>
      </c>
      <c r="N9" s="661" t="s">
        <v>1135</v>
      </c>
      <c r="O9" s="664">
        <v>100</v>
      </c>
      <c r="P9" s="78" t="s">
        <v>133</v>
      </c>
      <c r="Q9" s="94">
        <v>2.1800000000000002</v>
      </c>
      <c r="R9" s="95">
        <v>2.2000000000000002</v>
      </c>
      <c r="S9" s="95">
        <v>2.23</v>
      </c>
      <c r="T9" s="95">
        <v>2.2599999999999998</v>
      </c>
      <c r="U9" s="95">
        <v>2.2799999999999998</v>
      </c>
      <c r="V9" s="95">
        <v>2.31</v>
      </c>
      <c r="W9" s="95">
        <v>2.34</v>
      </c>
      <c r="X9" s="96">
        <v>2.37</v>
      </c>
      <c r="Z9" s="661" t="s">
        <v>1135</v>
      </c>
      <c r="AA9" s="664">
        <v>100</v>
      </c>
      <c r="AB9" s="78" t="s">
        <v>133</v>
      </c>
      <c r="AC9" s="94">
        <v>2.1800000000000002</v>
      </c>
      <c r="AD9" s="95">
        <v>2.2000000000000002</v>
      </c>
      <c r="AE9" s="95">
        <v>2.2200000000000002</v>
      </c>
      <c r="AF9" s="95">
        <v>2.25</v>
      </c>
      <c r="AG9" s="95">
        <v>2.27</v>
      </c>
      <c r="AH9" s="95">
        <v>2.2999999999999998</v>
      </c>
      <c r="AI9" s="95">
        <v>2.3199999999999998</v>
      </c>
      <c r="AJ9" s="96">
        <v>2.35</v>
      </c>
      <c r="AL9" s="661" t="s">
        <v>1135</v>
      </c>
      <c r="AM9" s="664">
        <v>100</v>
      </c>
      <c r="AN9" s="78" t="s">
        <v>133</v>
      </c>
      <c r="AO9" s="94">
        <v>2.1800000000000002</v>
      </c>
      <c r="AP9" s="95">
        <v>2.1800000000000002</v>
      </c>
      <c r="AQ9" s="95">
        <v>2.19</v>
      </c>
      <c r="AR9" s="95">
        <v>2.2000000000000002</v>
      </c>
      <c r="AS9" s="95">
        <v>2.2000000000000002</v>
      </c>
      <c r="AT9" s="95">
        <v>2.21</v>
      </c>
      <c r="AU9" s="95">
        <v>2.2200000000000002</v>
      </c>
      <c r="AV9" s="96">
        <v>2.23</v>
      </c>
    </row>
    <row r="10" spans="1:48" ht="15" thickBot="1">
      <c r="A10">
        <v>10</v>
      </c>
      <c r="B10" s="662"/>
      <c r="C10" s="665"/>
      <c r="D10" s="82" t="s">
        <v>136</v>
      </c>
      <c r="E10" s="97">
        <v>2.2599999999999998</v>
      </c>
      <c r="F10" s="98">
        <v>2.2799999999999998</v>
      </c>
      <c r="G10" s="98">
        <v>2.31</v>
      </c>
      <c r="H10" s="98">
        <v>2.34</v>
      </c>
      <c r="I10" s="98">
        <v>2.36</v>
      </c>
      <c r="J10" s="98">
        <v>2.39</v>
      </c>
      <c r="K10" s="98">
        <v>2.42</v>
      </c>
      <c r="L10" s="99">
        <v>2.4500000000000002</v>
      </c>
      <c r="N10" s="662"/>
      <c r="O10" s="665"/>
      <c r="P10" s="82" t="s">
        <v>136</v>
      </c>
      <c r="Q10" s="97">
        <v>2.2599999999999998</v>
      </c>
      <c r="R10" s="98">
        <v>2.2799999999999998</v>
      </c>
      <c r="S10" s="98">
        <v>2.31</v>
      </c>
      <c r="T10" s="98">
        <v>2.34</v>
      </c>
      <c r="U10" s="98">
        <v>2.36</v>
      </c>
      <c r="V10" s="98">
        <v>2.39</v>
      </c>
      <c r="W10" s="98">
        <v>2.42</v>
      </c>
      <c r="X10" s="99">
        <v>2.4500000000000002</v>
      </c>
      <c r="Z10" s="662"/>
      <c r="AA10" s="665"/>
      <c r="AB10" s="82" t="s">
        <v>136</v>
      </c>
      <c r="AC10" s="97">
        <v>2.2599999999999998</v>
      </c>
      <c r="AD10" s="98">
        <v>2.2799999999999998</v>
      </c>
      <c r="AE10" s="98">
        <v>2.31</v>
      </c>
      <c r="AF10" s="98">
        <v>2.34</v>
      </c>
      <c r="AG10" s="98">
        <v>2.36</v>
      </c>
      <c r="AH10" s="98">
        <v>2.39</v>
      </c>
      <c r="AI10" s="98">
        <v>2.42</v>
      </c>
      <c r="AJ10" s="99">
        <v>2.4500000000000002</v>
      </c>
      <c r="AL10" s="662"/>
      <c r="AM10" s="665"/>
      <c r="AN10" s="82" t="s">
        <v>136</v>
      </c>
      <c r="AO10" s="97">
        <v>2.17</v>
      </c>
      <c r="AP10" s="98">
        <v>2.17</v>
      </c>
      <c r="AQ10" s="98">
        <v>2.17</v>
      </c>
      <c r="AR10" s="98">
        <v>2.17</v>
      </c>
      <c r="AS10" s="98">
        <v>2.17</v>
      </c>
      <c r="AT10" s="98">
        <v>2.17</v>
      </c>
      <c r="AU10" s="98">
        <v>2.17</v>
      </c>
      <c r="AV10" s="99">
        <v>2.17</v>
      </c>
    </row>
    <row r="11" spans="1:48">
      <c r="A11">
        <v>11</v>
      </c>
      <c r="B11" s="662"/>
      <c r="C11" s="666">
        <v>110</v>
      </c>
      <c r="D11" s="86" t="s">
        <v>133</v>
      </c>
      <c r="E11" s="100">
        <v>2.06</v>
      </c>
      <c r="F11" s="101">
        <v>2.09</v>
      </c>
      <c r="G11" s="101">
        <v>2.12</v>
      </c>
      <c r="H11" s="101">
        <v>2.15</v>
      </c>
      <c r="I11" s="101">
        <v>2.19</v>
      </c>
      <c r="J11" s="101">
        <v>2.2200000000000002</v>
      </c>
      <c r="K11" s="101">
        <v>2.25</v>
      </c>
      <c r="L11" s="102">
        <v>2.29</v>
      </c>
      <c r="N11" s="662"/>
      <c r="O11" s="666">
        <v>110</v>
      </c>
      <c r="P11" s="86" t="s">
        <v>133</v>
      </c>
      <c r="Q11" s="100">
        <v>2.06</v>
      </c>
      <c r="R11" s="101">
        <v>2.09</v>
      </c>
      <c r="S11" s="101">
        <v>2.12</v>
      </c>
      <c r="T11" s="101">
        <v>2.15</v>
      </c>
      <c r="U11" s="101">
        <v>2.19</v>
      </c>
      <c r="V11" s="101">
        <v>2.2200000000000002</v>
      </c>
      <c r="W11" s="101">
        <v>2.25</v>
      </c>
      <c r="X11" s="102">
        <v>2.29</v>
      </c>
      <c r="Z11" s="662"/>
      <c r="AA11" s="666">
        <v>110</v>
      </c>
      <c r="AB11" s="86" t="s">
        <v>133</v>
      </c>
      <c r="AC11" s="100">
        <v>2.06</v>
      </c>
      <c r="AD11" s="101">
        <v>2.09</v>
      </c>
      <c r="AE11" s="101">
        <v>2.12</v>
      </c>
      <c r="AF11" s="101">
        <v>2.15</v>
      </c>
      <c r="AG11" s="101">
        <v>2.19</v>
      </c>
      <c r="AH11" s="101">
        <v>2.2200000000000002</v>
      </c>
      <c r="AI11" s="101">
        <v>2.25</v>
      </c>
      <c r="AJ11" s="102">
        <v>2.29</v>
      </c>
      <c r="AL11" s="662"/>
      <c r="AM11" s="666">
        <v>110</v>
      </c>
      <c r="AN11" s="86" t="s">
        <v>133</v>
      </c>
      <c r="AO11" s="100">
        <v>2.06</v>
      </c>
      <c r="AP11" s="101">
        <v>2.08</v>
      </c>
      <c r="AQ11" s="101">
        <v>2.1</v>
      </c>
      <c r="AR11" s="101">
        <v>2.13</v>
      </c>
      <c r="AS11" s="101">
        <v>2.15</v>
      </c>
      <c r="AT11" s="101">
        <v>2.1800000000000002</v>
      </c>
      <c r="AU11" s="101">
        <v>2.2000000000000002</v>
      </c>
      <c r="AV11" s="102">
        <v>2.23</v>
      </c>
    </row>
    <row r="12" spans="1:48" ht="15" thickBot="1">
      <c r="A12">
        <v>12</v>
      </c>
      <c r="B12" s="662"/>
      <c r="C12" s="667"/>
      <c r="D12" s="90" t="s">
        <v>136</v>
      </c>
      <c r="E12" s="100">
        <v>2.17</v>
      </c>
      <c r="F12" s="101">
        <v>2.19</v>
      </c>
      <c r="G12" s="101">
        <v>2.2200000000000002</v>
      </c>
      <c r="H12" s="101">
        <v>2.25</v>
      </c>
      <c r="I12" s="101">
        <v>2.2799999999999998</v>
      </c>
      <c r="J12" s="101">
        <v>2.31</v>
      </c>
      <c r="K12" s="101">
        <v>2.34</v>
      </c>
      <c r="L12" s="102">
        <v>2.37</v>
      </c>
      <c r="N12" s="662"/>
      <c r="O12" s="667"/>
      <c r="P12" s="90" t="s">
        <v>136</v>
      </c>
      <c r="Q12" s="100">
        <v>2.17</v>
      </c>
      <c r="R12" s="101">
        <v>2.19</v>
      </c>
      <c r="S12" s="101">
        <v>2.2200000000000002</v>
      </c>
      <c r="T12" s="101">
        <v>2.25</v>
      </c>
      <c r="U12" s="101">
        <v>2.2799999999999998</v>
      </c>
      <c r="V12" s="101">
        <v>2.31</v>
      </c>
      <c r="W12" s="101">
        <v>2.34</v>
      </c>
      <c r="X12" s="102">
        <v>2.37</v>
      </c>
      <c r="Z12" s="662"/>
      <c r="AA12" s="667"/>
      <c r="AB12" s="90" t="s">
        <v>136</v>
      </c>
      <c r="AC12" s="100">
        <v>2.17</v>
      </c>
      <c r="AD12" s="101">
        <v>2.19</v>
      </c>
      <c r="AE12" s="101">
        <v>2.2200000000000002</v>
      </c>
      <c r="AF12" s="101">
        <v>2.25</v>
      </c>
      <c r="AG12" s="101">
        <v>2.2799999999999998</v>
      </c>
      <c r="AH12" s="101">
        <v>2.31</v>
      </c>
      <c r="AI12" s="101">
        <v>2.34</v>
      </c>
      <c r="AJ12" s="102">
        <v>2.37</v>
      </c>
      <c r="AL12" s="662"/>
      <c r="AM12" s="667"/>
      <c r="AN12" s="90" t="s">
        <v>136</v>
      </c>
      <c r="AO12" s="100">
        <v>2.17</v>
      </c>
      <c r="AP12" s="101">
        <v>2.17</v>
      </c>
      <c r="AQ12" s="101">
        <v>2.17</v>
      </c>
      <c r="AR12" s="101">
        <v>2.17</v>
      </c>
      <c r="AS12" s="101">
        <v>2.17</v>
      </c>
      <c r="AT12" s="101">
        <v>2.17</v>
      </c>
      <c r="AU12" s="101">
        <v>2.17</v>
      </c>
      <c r="AV12" s="102">
        <v>2.17</v>
      </c>
    </row>
    <row r="13" spans="1:48">
      <c r="A13">
        <v>13</v>
      </c>
      <c r="B13" s="662"/>
      <c r="C13" s="664">
        <v>120</v>
      </c>
      <c r="D13" s="78" t="s">
        <v>133</v>
      </c>
      <c r="E13" s="97">
        <v>1.96</v>
      </c>
      <c r="F13" s="98">
        <v>1.99</v>
      </c>
      <c r="G13" s="98">
        <v>2.0299999999999998</v>
      </c>
      <c r="H13" s="98">
        <v>2.06</v>
      </c>
      <c r="I13" s="98">
        <v>2.1</v>
      </c>
      <c r="J13" s="98">
        <v>2.13</v>
      </c>
      <c r="K13" s="98">
        <v>2.17</v>
      </c>
      <c r="L13" s="99">
        <v>2.21</v>
      </c>
      <c r="N13" s="662"/>
      <c r="O13" s="664">
        <v>120</v>
      </c>
      <c r="P13" s="78" t="s">
        <v>133</v>
      </c>
      <c r="Q13" s="97">
        <v>1.96</v>
      </c>
      <c r="R13" s="98">
        <v>1.99</v>
      </c>
      <c r="S13" s="98">
        <v>2.0299999999999998</v>
      </c>
      <c r="T13" s="98">
        <v>2.06</v>
      </c>
      <c r="U13" s="98">
        <v>2.1</v>
      </c>
      <c r="V13" s="98">
        <v>2.13</v>
      </c>
      <c r="W13" s="98">
        <v>2.17</v>
      </c>
      <c r="X13" s="99">
        <v>2.21</v>
      </c>
      <c r="Z13" s="662"/>
      <c r="AA13" s="664">
        <v>120</v>
      </c>
      <c r="AB13" s="78" t="s">
        <v>133</v>
      </c>
      <c r="AC13" s="97">
        <v>1.96</v>
      </c>
      <c r="AD13" s="98">
        <v>1.99</v>
      </c>
      <c r="AE13" s="98">
        <v>2.0299999999999998</v>
      </c>
      <c r="AF13" s="98">
        <v>2.06</v>
      </c>
      <c r="AG13" s="98">
        <v>2.1</v>
      </c>
      <c r="AH13" s="98">
        <v>2.13</v>
      </c>
      <c r="AI13" s="98">
        <v>2.17</v>
      </c>
      <c r="AJ13" s="99">
        <v>2.21</v>
      </c>
      <c r="AL13" s="662"/>
      <c r="AM13" s="664">
        <v>120</v>
      </c>
      <c r="AN13" s="78" t="s">
        <v>133</v>
      </c>
      <c r="AO13" s="97">
        <v>1.96</v>
      </c>
      <c r="AP13" s="98">
        <v>1.99</v>
      </c>
      <c r="AQ13" s="98">
        <v>2.0299999999999998</v>
      </c>
      <c r="AR13" s="98">
        <v>2.06</v>
      </c>
      <c r="AS13" s="98">
        <v>2.1</v>
      </c>
      <c r="AT13" s="98">
        <v>2.13</v>
      </c>
      <c r="AU13" s="98">
        <v>2.17</v>
      </c>
      <c r="AV13" s="99">
        <v>2.21</v>
      </c>
    </row>
    <row r="14" spans="1:48" ht="15" thickBot="1">
      <c r="A14">
        <v>14</v>
      </c>
      <c r="B14" s="662"/>
      <c r="C14" s="665"/>
      <c r="D14" s="82" t="s">
        <v>136</v>
      </c>
      <c r="E14" s="97">
        <v>2.09</v>
      </c>
      <c r="F14" s="98">
        <v>2.11</v>
      </c>
      <c r="G14" s="98">
        <v>2.14</v>
      </c>
      <c r="H14" s="98">
        <v>2.17</v>
      </c>
      <c r="I14" s="98">
        <v>2.2000000000000002</v>
      </c>
      <c r="J14" s="98">
        <v>2.23</v>
      </c>
      <c r="K14" s="98">
        <v>2.2599999999999998</v>
      </c>
      <c r="L14" s="99">
        <v>2.29</v>
      </c>
      <c r="N14" s="662"/>
      <c r="O14" s="665"/>
      <c r="P14" s="82" t="s">
        <v>136</v>
      </c>
      <c r="Q14" s="97">
        <v>2.09</v>
      </c>
      <c r="R14" s="98">
        <v>2.11</v>
      </c>
      <c r="S14" s="98">
        <v>2.14</v>
      </c>
      <c r="T14" s="98">
        <v>2.17</v>
      </c>
      <c r="U14" s="98">
        <v>2.2000000000000002</v>
      </c>
      <c r="V14" s="98">
        <v>2.23</v>
      </c>
      <c r="W14" s="98">
        <v>2.2599999999999998</v>
      </c>
      <c r="X14" s="99">
        <v>2.29</v>
      </c>
      <c r="Z14" s="662"/>
      <c r="AA14" s="665"/>
      <c r="AB14" s="82" t="s">
        <v>136</v>
      </c>
      <c r="AC14" s="97">
        <v>2.09</v>
      </c>
      <c r="AD14" s="98">
        <v>2.11</v>
      </c>
      <c r="AE14" s="98">
        <v>2.14</v>
      </c>
      <c r="AF14" s="98">
        <v>2.17</v>
      </c>
      <c r="AG14" s="98">
        <v>2.2000000000000002</v>
      </c>
      <c r="AH14" s="98">
        <v>2.23</v>
      </c>
      <c r="AI14" s="98">
        <v>2.2599999999999998</v>
      </c>
      <c r="AJ14" s="99">
        <v>2.29</v>
      </c>
      <c r="AL14" s="662"/>
      <c r="AM14" s="665"/>
      <c r="AN14" s="82" t="s">
        <v>136</v>
      </c>
      <c r="AO14" s="97">
        <v>2.09</v>
      </c>
      <c r="AP14" s="98">
        <v>2.1</v>
      </c>
      <c r="AQ14" s="98">
        <v>2.11</v>
      </c>
      <c r="AR14" s="98">
        <v>2.12</v>
      </c>
      <c r="AS14" s="98">
        <v>2.13</v>
      </c>
      <c r="AT14" s="98">
        <v>2.14</v>
      </c>
      <c r="AU14" s="98">
        <v>2.15</v>
      </c>
      <c r="AV14" s="99">
        <v>2.17</v>
      </c>
    </row>
    <row r="15" spans="1:48">
      <c r="A15">
        <v>15</v>
      </c>
      <c r="B15" s="662"/>
      <c r="C15" s="666">
        <v>130</v>
      </c>
      <c r="D15" s="86" t="s">
        <v>133</v>
      </c>
      <c r="E15" s="100">
        <v>1.86</v>
      </c>
      <c r="F15" s="101">
        <v>1.89</v>
      </c>
      <c r="G15" s="101">
        <v>1.93</v>
      </c>
      <c r="H15" s="101">
        <v>1.97</v>
      </c>
      <c r="I15" s="101">
        <v>2</v>
      </c>
      <c r="J15" s="101">
        <v>2.04</v>
      </c>
      <c r="K15" s="101">
        <v>2.08</v>
      </c>
      <c r="L15" s="102">
        <v>2.12</v>
      </c>
      <c r="N15" s="662"/>
      <c r="O15" s="666">
        <v>130</v>
      </c>
      <c r="P15" s="86" t="s">
        <v>133</v>
      </c>
      <c r="Q15" s="100">
        <v>1.86</v>
      </c>
      <c r="R15" s="101">
        <v>1.89</v>
      </c>
      <c r="S15" s="101">
        <v>1.93</v>
      </c>
      <c r="T15" s="101">
        <v>1.97</v>
      </c>
      <c r="U15" s="101">
        <v>2</v>
      </c>
      <c r="V15" s="101">
        <v>2.04</v>
      </c>
      <c r="W15" s="101">
        <v>2.08</v>
      </c>
      <c r="X15" s="102">
        <v>2.12</v>
      </c>
      <c r="Z15" s="662"/>
      <c r="AA15" s="666">
        <v>130</v>
      </c>
      <c r="AB15" s="86" t="s">
        <v>133</v>
      </c>
      <c r="AC15" s="100">
        <v>1.86</v>
      </c>
      <c r="AD15" s="101">
        <v>1.89</v>
      </c>
      <c r="AE15" s="101">
        <v>1.93</v>
      </c>
      <c r="AF15" s="101">
        <v>1.97</v>
      </c>
      <c r="AG15" s="101">
        <v>2</v>
      </c>
      <c r="AH15" s="101">
        <v>2.04</v>
      </c>
      <c r="AI15" s="101">
        <v>2.08</v>
      </c>
      <c r="AJ15" s="102">
        <v>2.12</v>
      </c>
      <c r="AL15" s="662"/>
      <c r="AM15" s="666">
        <v>130</v>
      </c>
      <c r="AN15" s="86" t="s">
        <v>133</v>
      </c>
      <c r="AO15" s="100">
        <v>1.86</v>
      </c>
      <c r="AP15" s="101">
        <v>1.89</v>
      </c>
      <c r="AQ15" s="101">
        <v>1.93</v>
      </c>
      <c r="AR15" s="101">
        <v>1.97</v>
      </c>
      <c r="AS15" s="101">
        <v>2</v>
      </c>
      <c r="AT15" s="101">
        <v>2.04</v>
      </c>
      <c r="AU15" s="101">
        <v>2.08</v>
      </c>
      <c r="AV15" s="102">
        <v>2.12</v>
      </c>
    </row>
    <row r="16" spans="1:48" ht="15" thickBot="1">
      <c r="A16">
        <v>16</v>
      </c>
      <c r="B16" s="662"/>
      <c r="C16" s="667"/>
      <c r="D16" s="90" t="s">
        <v>136</v>
      </c>
      <c r="E16" s="100">
        <v>2.02</v>
      </c>
      <c r="F16" s="101">
        <v>2.04</v>
      </c>
      <c r="G16" s="101">
        <v>2.0699999999999998</v>
      </c>
      <c r="H16" s="101">
        <v>2.1</v>
      </c>
      <c r="I16" s="101">
        <v>2.12</v>
      </c>
      <c r="J16" s="101">
        <v>2.15</v>
      </c>
      <c r="K16" s="101">
        <v>2.1800000000000002</v>
      </c>
      <c r="L16" s="102">
        <v>2.21</v>
      </c>
      <c r="N16" s="662"/>
      <c r="O16" s="667"/>
      <c r="P16" s="90" t="s">
        <v>136</v>
      </c>
      <c r="Q16" s="100">
        <v>2.02</v>
      </c>
      <c r="R16" s="101">
        <v>2.04</v>
      </c>
      <c r="S16" s="101">
        <v>2.0699999999999998</v>
      </c>
      <c r="T16" s="101">
        <v>2.1</v>
      </c>
      <c r="U16" s="101">
        <v>2.12</v>
      </c>
      <c r="V16" s="101">
        <v>2.15</v>
      </c>
      <c r="W16" s="101">
        <v>2.1800000000000002</v>
      </c>
      <c r="X16" s="102">
        <v>2.21</v>
      </c>
      <c r="Z16" s="662"/>
      <c r="AA16" s="667"/>
      <c r="AB16" s="90" t="s">
        <v>136</v>
      </c>
      <c r="AC16" s="100">
        <v>2.02</v>
      </c>
      <c r="AD16" s="101">
        <v>2.04</v>
      </c>
      <c r="AE16" s="101">
        <v>2.0699999999999998</v>
      </c>
      <c r="AF16" s="101">
        <v>2.1</v>
      </c>
      <c r="AG16" s="101">
        <v>2.12</v>
      </c>
      <c r="AH16" s="101">
        <v>2.15</v>
      </c>
      <c r="AI16" s="101">
        <v>2.1800000000000002</v>
      </c>
      <c r="AJ16" s="102">
        <v>2.21</v>
      </c>
      <c r="AL16" s="662"/>
      <c r="AM16" s="667"/>
      <c r="AN16" s="90" t="s">
        <v>136</v>
      </c>
      <c r="AO16" s="100">
        <v>2.02</v>
      </c>
      <c r="AP16" s="101">
        <v>2.04</v>
      </c>
      <c r="AQ16" s="101">
        <v>2.06</v>
      </c>
      <c r="AR16" s="101">
        <v>2.08</v>
      </c>
      <c r="AS16" s="101">
        <v>2.1</v>
      </c>
      <c r="AT16" s="101">
        <v>2.12</v>
      </c>
      <c r="AU16" s="101">
        <v>2.14</v>
      </c>
      <c r="AV16" s="102">
        <v>2.17</v>
      </c>
    </row>
    <row r="17" spans="1:48">
      <c r="A17">
        <v>17</v>
      </c>
      <c r="B17" s="662"/>
      <c r="C17" s="664">
        <v>140</v>
      </c>
      <c r="D17" s="78" t="s">
        <v>133</v>
      </c>
      <c r="E17" s="97">
        <v>1.77</v>
      </c>
      <c r="F17" s="98">
        <v>1.8</v>
      </c>
      <c r="G17" s="98">
        <v>1.84</v>
      </c>
      <c r="H17" s="98">
        <v>1.88</v>
      </c>
      <c r="I17" s="98">
        <v>1.91</v>
      </c>
      <c r="J17" s="98">
        <v>1.95</v>
      </c>
      <c r="K17" s="98">
        <v>1.99</v>
      </c>
      <c r="L17" s="99">
        <v>2.0299999999999998</v>
      </c>
      <c r="N17" s="662"/>
      <c r="O17" s="664">
        <v>140</v>
      </c>
      <c r="P17" s="78" t="s">
        <v>133</v>
      </c>
      <c r="Q17" s="97">
        <v>1.77</v>
      </c>
      <c r="R17" s="98">
        <v>1.8</v>
      </c>
      <c r="S17" s="98">
        <v>1.84</v>
      </c>
      <c r="T17" s="98">
        <v>1.88</v>
      </c>
      <c r="U17" s="98">
        <v>1.91</v>
      </c>
      <c r="V17" s="98">
        <v>1.95</v>
      </c>
      <c r="W17" s="98">
        <v>1.99</v>
      </c>
      <c r="X17" s="99">
        <v>2.0299999999999998</v>
      </c>
      <c r="Z17" s="662"/>
      <c r="AA17" s="664">
        <v>140</v>
      </c>
      <c r="AB17" s="78" t="s">
        <v>133</v>
      </c>
      <c r="AC17" s="97">
        <v>1.77</v>
      </c>
      <c r="AD17" s="98">
        <v>1.8</v>
      </c>
      <c r="AE17" s="98">
        <v>1.84</v>
      </c>
      <c r="AF17" s="98">
        <v>1.88</v>
      </c>
      <c r="AG17" s="98">
        <v>1.91</v>
      </c>
      <c r="AH17" s="98">
        <v>1.95</v>
      </c>
      <c r="AI17" s="98">
        <v>1.99</v>
      </c>
      <c r="AJ17" s="99">
        <v>2.0299999999999998</v>
      </c>
      <c r="AL17" s="662"/>
      <c r="AM17" s="664">
        <v>140</v>
      </c>
      <c r="AN17" s="78" t="s">
        <v>133</v>
      </c>
      <c r="AO17" s="97">
        <v>1.77</v>
      </c>
      <c r="AP17" s="98">
        <v>1.8</v>
      </c>
      <c r="AQ17" s="98">
        <v>1.84</v>
      </c>
      <c r="AR17" s="98">
        <v>1.88</v>
      </c>
      <c r="AS17" s="98">
        <v>1.91</v>
      </c>
      <c r="AT17" s="98">
        <v>1.95</v>
      </c>
      <c r="AU17" s="98">
        <v>1.99</v>
      </c>
      <c r="AV17" s="99">
        <v>2.0299999999999998</v>
      </c>
    </row>
    <row r="18" spans="1:48" ht="15" thickBot="1">
      <c r="A18">
        <v>18</v>
      </c>
      <c r="B18" s="662"/>
      <c r="C18" s="665"/>
      <c r="D18" s="82" t="s">
        <v>136</v>
      </c>
      <c r="E18" s="97">
        <v>1.94</v>
      </c>
      <c r="F18" s="98">
        <v>1.96</v>
      </c>
      <c r="G18" s="98">
        <v>1.99</v>
      </c>
      <c r="H18" s="98">
        <v>2.02</v>
      </c>
      <c r="I18" s="98">
        <v>2.0499999999999998</v>
      </c>
      <c r="J18" s="98">
        <v>2.08</v>
      </c>
      <c r="K18" s="98">
        <v>2.11</v>
      </c>
      <c r="L18" s="99">
        <v>2.14</v>
      </c>
      <c r="N18" s="662"/>
      <c r="O18" s="665"/>
      <c r="P18" s="82" t="s">
        <v>136</v>
      </c>
      <c r="Q18" s="97">
        <v>1.94</v>
      </c>
      <c r="R18" s="98">
        <v>1.96</v>
      </c>
      <c r="S18" s="98">
        <v>1.99</v>
      </c>
      <c r="T18" s="98">
        <v>2.02</v>
      </c>
      <c r="U18" s="98">
        <v>2.0499999999999998</v>
      </c>
      <c r="V18" s="98">
        <v>2.08</v>
      </c>
      <c r="W18" s="98">
        <v>2.11</v>
      </c>
      <c r="X18" s="99">
        <v>2.14</v>
      </c>
      <c r="Z18" s="662"/>
      <c r="AA18" s="665"/>
      <c r="AB18" s="82" t="s">
        <v>136</v>
      </c>
      <c r="AC18" s="97">
        <v>1.94</v>
      </c>
      <c r="AD18" s="98">
        <v>1.96</v>
      </c>
      <c r="AE18" s="98">
        <v>1.99</v>
      </c>
      <c r="AF18" s="98">
        <v>2.02</v>
      </c>
      <c r="AG18" s="98">
        <v>2.0499999999999998</v>
      </c>
      <c r="AH18" s="98">
        <v>2.08</v>
      </c>
      <c r="AI18" s="98">
        <v>2.11</v>
      </c>
      <c r="AJ18" s="99">
        <v>2.14</v>
      </c>
      <c r="AL18" s="662"/>
      <c r="AM18" s="665"/>
      <c r="AN18" s="82" t="s">
        <v>136</v>
      </c>
      <c r="AO18" s="97">
        <v>1.94</v>
      </c>
      <c r="AP18" s="98">
        <v>1.96</v>
      </c>
      <c r="AQ18" s="98">
        <v>1.99</v>
      </c>
      <c r="AR18" s="98">
        <v>2.02</v>
      </c>
      <c r="AS18" s="98">
        <v>2.0499999999999998</v>
      </c>
      <c r="AT18" s="98">
        <v>2.08</v>
      </c>
      <c r="AU18" s="98">
        <v>2.11</v>
      </c>
      <c r="AV18" s="99">
        <v>2.14</v>
      </c>
    </row>
    <row r="19" spans="1:48">
      <c r="A19">
        <v>19</v>
      </c>
      <c r="B19" s="662"/>
      <c r="C19" s="666">
        <v>150</v>
      </c>
      <c r="D19" s="86" t="s">
        <v>133</v>
      </c>
      <c r="E19" s="100">
        <v>1.69</v>
      </c>
      <c r="F19" s="101">
        <v>1.72</v>
      </c>
      <c r="G19" s="101">
        <v>1.76</v>
      </c>
      <c r="H19" s="101">
        <v>1.79</v>
      </c>
      <c r="I19" s="101">
        <v>1.83</v>
      </c>
      <c r="J19" s="101">
        <v>1.86</v>
      </c>
      <c r="K19" s="101">
        <v>1.9</v>
      </c>
      <c r="L19" s="102">
        <v>1.94</v>
      </c>
      <c r="N19" s="662"/>
      <c r="O19" s="666">
        <v>150</v>
      </c>
      <c r="P19" s="86" t="s">
        <v>133</v>
      </c>
      <c r="Q19" s="100">
        <v>1.69</v>
      </c>
      <c r="R19" s="101">
        <v>1.72</v>
      </c>
      <c r="S19" s="101">
        <v>1.76</v>
      </c>
      <c r="T19" s="101">
        <v>1.79</v>
      </c>
      <c r="U19" s="101">
        <v>1.83</v>
      </c>
      <c r="V19" s="101">
        <v>1.86</v>
      </c>
      <c r="W19" s="101">
        <v>1.9</v>
      </c>
      <c r="X19" s="102">
        <v>1.94</v>
      </c>
      <c r="Z19" s="662"/>
      <c r="AA19" s="666">
        <v>150</v>
      </c>
      <c r="AB19" s="86" t="s">
        <v>133</v>
      </c>
      <c r="AC19" s="100">
        <v>1.69</v>
      </c>
      <c r="AD19" s="101">
        <v>1.72</v>
      </c>
      <c r="AE19" s="101">
        <v>1.76</v>
      </c>
      <c r="AF19" s="101">
        <v>1.79</v>
      </c>
      <c r="AG19" s="101">
        <v>1.83</v>
      </c>
      <c r="AH19" s="101">
        <v>1.86</v>
      </c>
      <c r="AI19" s="101">
        <v>1.9</v>
      </c>
      <c r="AJ19" s="102">
        <v>1.94</v>
      </c>
      <c r="AL19" s="662"/>
      <c r="AM19" s="666">
        <v>150</v>
      </c>
      <c r="AN19" s="86" t="s">
        <v>133</v>
      </c>
      <c r="AO19" s="100">
        <v>1.69</v>
      </c>
      <c r="AP19" s="101">
        <v>1.72</v>
      </c>
      <c r="AQ19" s="101">
        <v>1.76</v>
      </c>
      <c r="AR19" s="101">
        <v>1.79</v>
      </c>
      <c r="AS19" s="101">
        <v>1.83</v>
      </c>
      <c r="AT19" s="101">
        <v>1.86</v>
      </c>
      <c r="AU19" s="101">
        <v>1.9</v>
      </c>
      <c r="AV19" s="102">
        <v>1.94</v>
      </c>
    </row>
    <row r="20" spans="1:48" ht="15" thickBot="1">
      <c r="A20">
        <v>20</v>
      </c>
      <c r="B20" s="662"/>
      <c r="C20" s="667"/>
      <c r="D20" s="90" t="s">
        <v>136</v>
      </c>
      <c r="E20" s="100">
        <v>1.85</v>
      </c>
      <c r="F20" s="101">
        <v>1.88</v>
      </c>
      <c r="G20" s="101">
        <v>1.91</v>
      </c>
      <c r="H20" s="101">
        <v>1.94</v>
      </c>
      <c r="I20" s="101">
        <v>1.98</v>
      </c>
      <c r="J20" s="101">
        <v>2.0099999999999998</v>
      </c>
      <c r="K20" s="101">
        <v>2.04</v>
      </c>
      <c r="L20" s="102">
        <v>2.08</v>
      </c>
      <c r="N20" s="662"/>
      <c r="O20" s="667"/>
      <c r="P20" s="90" t="s">
        <v>136</v>
      </c>
      <c r="Q20" s="100">
        <v>1.85</v>
      </c>
      <c r="R20" s="101">
        <v>1.88</v>
      </c>
      <c r="S20" s="101">
        <v>1.91</v>
      </c>
      <c r="T20" s="101">
        <v>1.94</v>
      </c>
      <c r="U20" s="101">
        <v>1.98</v>
      </c>
      <c r="V20" s="101">
        <v>2.0099999999999998</v>
      </c>
      <c r="W20" s="101">
        <v>2.04</v>
      </c>
      <c r="X20" s="102">
        <v>2.08</v>
      </c>
      <c r="Z20" s="662"/>
      <c r="AA20" s="667"/>
      <c r="AB20" s="90" t="s">
        <v>136</v>
      </c>
      <c r="AC20" s="100">
        <v>1.85</v>
      </c>
      <c r="AD20" s="101">
        <v>1.88</v>
      </c>
      <c r="AE20" s="101">
        <v>1.91</v>
      </c>
      <c r="AF20" s="101">
        <v>1.94</v>
      </c>
      <c r="AG20" s="101">
        <v>1.98</v>
      </c>
      <c r="AH20" s="101">
        <v>2.0099999999999998</v>
      </c>
      <c r="AI20" s="101">
        <v>2.04</v>
      </c>
      <c r="AJ20" s="102">
        <v>2.08</v>
      </c>
      <c r="AL20" s="662"/>
      <c r="AM20" s="667"/>
      <c r="AN20" s="90" t="s">
        <v>136</v>
      </c>
      <c r="AO20" s="100">
        <v>1.85</v>
      </c>
      <c r="AP20" s="101">
        <v>1.88</v>
      </c>
      <c r="AQ20" s="101">
        <v>1.91</v>
      </c>
      <c r="AR20" s="101">
        <v>1.94</v>
      </c>
      <c r="AS20" s="101">
        <v>1.98</v>
      </c>
      <c r="AT20" s="101">
        <v>2.0099999999999998</v>
      </c>
      <c r="AU20" s="101">
        <v>2.04</v>
      </c>
      <c r="AV20" s="102">
        <v>2.08</v>
      </c>
    </row>
    <row r="21" spans="1:48">
      <c r="A21">
        <v>21</v>
      </c>
      <c r="B21" s="662"/>
      <c r="C21" s="664">
        <v>160</v>
      </c>
      <c r="D21" s="78" t="s">
        <v>133</v>
      </c>
      <c r="E21" s="97">
        <v>1.62</v>
      </c>
      <c r="F21" s="98">
        <v>1.65</v>
      </c>
      <c r="G21" s="98">
        <v>1.69</v>
      </c>
      <c r="H21" s="98">
        <v>1.72</v>
      </c>
      <c r="I21" s="98">
        <v>1.76</v>
      </c>
      <c r="J21" s="98">
        <v>1.79</v>
      </c>
      <c r="K21" s="98">
        <v>1.83</v>
      </c>
      <c r="L21" s="99">
        <v>1.87</v>
      </c>
      <c r="N21" s="662"/>
      <c r="O21" s="664">
        <v>160</v>
      </c>
      <c r="P21" s="78" t="s">
        <v>133</v>
      </c>
      <c r="Q21" s="97">
        <v>1.62</v>
      </c>
      <c r="R21" s="98">
        <v>1.65</v>
      </c>
      <c r="S21" s="98">
        <v>1.69</v>
      </c>
      <c r="T21" s="98">
        <v>1.72</v>
      </c>
      <c r="U21" s="98">
        <v>1.76</v>
      </c>
      <c r="V21" s="98">
        <v>1.79</v>
      </c>
      <c r="W21" s="98">
        <v>1.83</v>
      </c>
      <c r="X21" s="99">
        <v>1.87</v>
      </c>
      <c r="Z21" s="662"/>
      <c r="AA21" s="664">
        <v>160</v>
      </c>
      <c r="AB21" s="78" t="s">
        <v>133</v>
      </c>
      <c r="AC21" s="97">
        <v>1.62</v>
      </c>
      <c r="AD21" s="98">
        <v>1.65</v>
      </c>
      <c r="AE21" s="98">
        <v>1.69</v>
      </c>
      <c r="AF21" s="98">
        <v>1.72</v>
      </c>
      <c r="AG21" s="98">
        <v>1.76</v>
      </c>
      <c r="AH21" s="98">
        <v>1.79</v>
      </c>
      <c r="AI21" s="98">
        <v>1.83</v>
      </c>
      <c r="AJ21" s="99">
        <v>1.87</v>
      </c>
      <c r="AL21" s="662"/>
      <c r="AM21" s="664">
        <v>160</v>
      </c>
      <c r="AN21" s="78" t="s">
        <v>133</v>
      </c>
      <c r="AO21" s="97">
        <v>1.62</v>
      </c>
      <c r="AP21" s="98">
        <v>1.65</v>
      </c>
      <c r="AQ21" s="98">
        <v>1.69</v>
      </c>
      <c r="AR21" s="98">
        <v>1.72</v>
      </c>
      <c r="AS21" s="98">
        <v>1.76</v>
      </c>
      <c r="AT21" s="98">
        <v>1.79</v>
      </c>
      <c r="AU21" s="98">
        <v>1.83</v>
      </c>
      <c r="AV21" s="99">
        <v>1.87</v>
      </c>
    </row>
    <row r="22" spans="1:48" ht="15" thickBot="1">
      <c r="A22">
        <v>22</v>
      </c>
      <c r="B22" s="662"/>
      <c r="C22" s="665"/>
      <c r="D22" s="82" t="s">
        <v>136</v>
      </c>
      <c r="E22" s="97">
        <v>1.78</v>
      </c>
      <c r="F22" s="98">
        <v>1.81</v>
      </c>
      <c r="G22" s="98">
        <v>1.84</v>
      </c>
      <c r="H22" s="98">
        <v>1.88</v>
      </c>
      <c r="I22" s="98">
        <v>1.91</v>
      </c>
      <c r="J22" s="98">
        <v>1.95</v>
      </c>
      <c r="K22" s="98">
        <v>1.98</v>
      </c>
      <c r="L22" s="99">
        <v>2.02</v>
      </c>
      <c r="N22" s="662"/>
      <c r="O22" s="665"/>
      <c r="P22" s="82" t="s">
        <v>136</v>
      </c>
      <c r="Q22" s="97">
        <v>1.78</v>
      </c>
      <c r="R22" s="98">
        <v>1.81</v>
      </c>
      <c r="S22" s="98">
        <v>1.84</v>
      </c>
      <c r="T22" s="98">
        <v>1.88</v>
      </c>
      <c r="U22" s="98">
        <v>1.91</v>
      </c>
      <c r="V22" s="98">
        <v>1.95</v>
      </c>
      <c r="W22" s="98">
        <v>1.98</v>
      </c>
      <c r="X22" s="99">
        <v>2.02</v>
      </c>
      <c r="Z22" s="662"/>
      <c r="AA22" s="665"/>
      <c r="AB22" s="82" t="s">
        <v>136</v>
      </c>
      <c r="AC22" s="97">
        <v>1.78</v>
      </c>
      <c r="AD22" s="98">
        <v>1.81</v>
      </c>
      <c r="AE22" s="98">
        <v>1.84</v>
      </c>
      <c r="AF22" s="98">
        <v>1.88</v>
      </c>
      <c r="AG22" s="98">
        <v>1.91</v>
      </c>
      <c r="AH22" s="98">
        <v>1.95</v>
      </c>
      <c r="AI22" s="98">
        <v>1.98</v>
      </c>
      <c r="AJ22" s="99">
        <v>2.02</v>
      </c>
      <c r="AL22" s="662"/>
      <c r="AM22" s="665"/>
      <c r="AN22" s="82" t="s">
        <v>136</v>
      </c>
      <c r="AO22" s="97">
        <v>1.78</v>
      </c>
      <c r="AP22" s="98">
        <v>1.81</v>
      </c>
      <c r="AQ22" s="98">
        <v>1.84</v>
      </c>
      <c r="AR22" s="98">
        <v>1.88</v>
      </c>
      <c r="AS22" s="98">
        <v>1.91</v>
      </c>
      <c r="AT22" s="98">
        <v>1.95</v>
      </c>
      <c r="AU22" s="98">
        <v>1.98</v>
      </c>
      <c r="AV22" s="99">
        <v>2.02</v>
      </c>
    </row>
    <row r="23" spans="1:48">
      <c r="A23">
        <v>23</v>
      </c>
      <c r="B23" s="662"/>
      <c r="C23" s="666">
        <v>170</v>
      </c>
      <c r="D23" s="86" t="s">
        <v>133</v>
      </c>
      <c r="E23" s="100">
        <v>1.56</v>
      </c>
      <c r="F23" s="101">
        <v>1.59</v>
      </c>
      <c r="G23" s="101">
        <v>1.62</v>
      </c>
      <c r="H23" s="101">
        <v>1.66</v>
      </c>
      <c r="I23" s="101">
        <v>1.69</v>
      </c>
      <c r="J23" s="101">
        <v>1.73</v>
      </c>
      <c r="K23" s="101">
        <v>1.76</v>
      </c>
      <c r="L23" s="102">
        <v>1.8</v>
      </c>
      <c r="N23" s="662"/>
      <c r="O23" s="666">
        <v>170</v>
      </c>
      <c r="P23" s="86" t="s">
        <v>133</v>
      </c>
      <c r="Q23" s="100">
        <v>1.56</v>
      </c>
      <c r="R23" s="101">
        <v>1.59</v>
      </c>
      <c r="S23" s="101">
        <v>1.62</v>
      </c>
      <c r="T23" s="101">
        <v>1.66</v>
      </c>
      <c r="U23" s="101">
        <v>1.69</v>
      </c>
      <c r="V23" s="101">
        <v>1.73</v>
      </c>
      <c r="W23" s="101">
        <v>1.76</v>
      </c>
      <c r="X23" s="102">
        <v>1.8</v>
      </c>
      <c r="Z23" s="662"/>
      <c r="AA23" s="666">
        <v>170</v>
      </c>
      <c r="AB23" s="86" t="s">
        <v>133</v>
      </c>
      <c r="AC23" s="100">
        <v>1.56</v>
      </c>
      <c r="AD23" s="101">
        <v>1.59</v>
      </c>
      <c r="AE23" s="101">
        <v>1.62</v>
      </c>
      <c r="AF23" s="101">
        <v>1.66</v>
      </c>
      <c r="AG23" s="101">
        <v>1.69</v>
      </c>
      <c r="AH23" s="101">
        <v>1.73</v>
      </c>
      <c r="AI23" s="101">
        <v>1.76</v>
      </c>
      <c r="AJ23" s="102">
        <v>1.8</v>
      </c>
      <c r="AL23" s="662"/>
      <c r="AM23" s="666">
        <v>170</v>
      </c>
      <c r="AN23" s="86" t="s">
        <v>133</v>
      </c>
      <c r="AO23" s="100">
        <v>1.56</v>
      </c>
      <c r="AP23" s="101">
        <v>1.59</v>
      </c>
      <c r="AQ23" s="101">
        <v>1.62</v>
      </c>
      <c r="AR23" s="101">
        <v>1.66</v>
      </c>
      <c r="AS23" s="101">
        <v>1.69</v>
      </c>
      <c r="AT23" s="101">
        <v>1.73</v>
      </c>
      <c r="AU23" s="101">
        <v>1.76</v>
      </c>
      <c r="AV23" s="102">
        <v>1.8</v>
      </c>
    </row>
    <row r="24" spans="1:48" ht="15" thickBot="1">
      <c r="A24">
        <v>24</v>
      </c>
      <c r="B24" s="662"/>
      <c r="C24" s="667"/>
      <c r="D24" s="90" t="s">
        <v>136</v>
      </c>
      <c r="E24" s="100">
        <v>1.65</v>
      </c>
      <c r="F24" s="101">
        <v>1.69</v>
      </c>
      <c r="G24" s="101">
        <v>1.74</v>
      </c>
      <c r="H24" s="101">
        <v>1.78</v>
      </c>
      <c r="I24" s="101">
        <v>1.83</v>
      </c>
      <c r="J24" s="101">
        <v>1.87</v>
      </c>
      <c r="K24" s="101">
        <v>1.92</v>
      </c>
      <c r="L24" s="102">
        <v>1.97</v>
      </c>
      <c r="N24" s="662"/>
      <c r="O24" s="667"/>
      <c r="P24" s="90" t="s">
        <v>136</v>
      </c>
      <c r="Q24" s="100">
        <v>1.65</v>
      </c>
      <c r="R24" s="101">
        <v>1.69</v>
      </c>
      <c r="S24" s="101">
        <v>1.74</v>
      </c>
      <c r="T24" s="101">
        <v>1.78</v>
      </c>
      <c r="U24" s="101">
        <v>1.83</v>
      </c>
      <c r="V24" s="101">
        <v>1.87</v>
      </c>
      <c r="W24" s="101">
        <v>1.92</v>
      </c>
      <c r="X24" s="102">
        <v>1.97</v>
      </c>
      <c r="Z24" s="662"/>
      <c r="AA24" s="667"/>
      <c r="AB24" s="90" t="s">
        <v>136</v>
      </c>
      <c r="AC24" s="100">
        <v>1.65</v>
      </c>
      <c r="AD24" s="101">
        <v>1.69</v>
      </c>
      <c r="AE24" s="101">
        <v>1.74</v>
      </c>
      <c r="AF24" s="101">
        <v>1.78</v>
      </c>
      <c r="AG24" s="101">
        <v>1.83</v>
      </c>
      <c r="AH24" s="101">
        <v>1.87</v>
      </c>
      <c r="AI24" s="101">
        <v>1.92</v>
      </c>
      <c r="AJ24" s="102">
        <v>1.97</v>
      </c>
      <c r="AL24" s="662"/>
      <c r="AM24" s="667"/>
      <c r="AN24" s="90" t="s">
        <v>136</v>
      </c>
      <c r="AO24" s="100">
        <v>1.65</v>
      </c>
      <c r="AP24" s="101">
        <v>1.69</v>
      </c>
      <c r="AQ24" s="101">
        <v>1.74</v>
      </c>
      <c r="AR24" s="101">
        <v>1.78</v>
      </c>
      <c r="AS24" s="101">
        <v>1.83</v>
      </c>
      <c r="AT24" s="101">
        <v>1.87</v>
      </c>
      <c r="AU24" s="101">
        <v>1.92</v>
      </c>
      <c r="AV24" s="102">
        <v>1.97</v>
      </c>
    </row>
    <row r="25" spans="1:48">
      <c r="A25">
        <v>25</v>
      </c>
      <c r="B25" s="662"/>
      <c r="C25" s="664">
        <v>180</v>
      </c>
      <c r="D25" s="78" t="s">
        <v>133</v>
      </c>
      <c r="E25" s="97">
        <v>1.48</v>
      </c>
      <c r="F25" s="98">
        <v>1.51</v>
      </c>
      <c r="G25" s="98">
        <v>1.55</v>
      </c>
      <c r="H25" s="98">
        <v>1.58</v>
      </c>
      <c r="I25" s="98">
        <v>1.62</v>
      </c>
      <c r="J25" s="98">
        <v>1.65</v>
      </c>
      <c r="K25" s="98">
        <v>1.69</v>
      </c>
      <c r="L25" s="99">
        <v>1.73</v>
      </c>
      <c r="N25" s="662"/>
      <c r="O25" s="664">
        <v>180</v>
      </c>
      <c r="P25" s="78" t="s">
        <v>133</v>
      </c>
      <c r="Q25" s="97">
        <v>1.48</v>
      </c>
      <c r="R25" s="98">
        <v>1.51</v>
      </c>
      <c r="S25" s="98">
        <v>1.55</v>
      </c>
      <c r="T25" s="98">
        <v>1.58</v>
      </c>
      <c r="U25" s="98">
        <v>1.62</v>
      </c>
      <c r="V25" s="98">
        <v>1.65</v>
      </c>
      <c r="W25" s="98">
        <v>1.69</v>
      </c>
      <c r="X25" s="99">
        <v>1.73</v>
      </c>
      <c r="Z25" s="662"/>
      <c r="AA25" s="664">
        <v>180</v>
      </c>
      <c r="AB25" s="78" t="s">
        <v>133</v>
      </c>
      <c r="AC25" s="97">
        <v>1.48</v>
      </c>
      <c r="AD25" s="98">
        <v>1.51</v>
      </c>
      <c r="AE25" s="98">
        <v>1.55</v>
      </c>
      <c r="AF25" s="98">
        <v>1.58</v>
      </c>
      <c r="AG25" s="98">
        <v>1.62</v>
      </c>
      <c r="AH25" s="98">
        <v>1.65</v>
      </c>
      <c r="AI25" s="98">
        <v>1.69</v>
      </c>
      <c r="AJ25" s="99">
        <v>1.73</v>
      </c>
      <c r="AL25" s="662"/>
      <c r="AM25" s="664">
        <v>180</v>
      </c>
      <c r="AN25" s="78" t="s">
        <v>133</v>
      </c>
      <c r="AO25" s="97">
        <v>1.48</v>
      </c>
      <c r="AP25" s="98">
        <v>1.51</v>
      </c>
      <c r="AQ25" s="98">
        <v>1.55</v>
      </c>
      <c r="AR25" s="98">
        <v>1.58</v>
      </c>
      <c r="AS25" s="98">
        <v>1.62</v>
      </c>
      <c r="AT25" s="98">
        <v>1.65</v>
      </c>
      <c r="AU25" s="98">
        <v>1.69</v>
      </c>
      <c r="AV25" s="99">
        <v>1.73</v>
      </c>
    </row>
    <row r="26" spans="1:48" ht="15" thickBot="1">
      <c r="A26">
        <v>26</v>
      </c>
      <c r="B26" s="662"/>
      <c r="C26" s="665"/>
      <c r="D26" s="82" t="s">
        <v>136</v>
      </c>
      <c r="E26" s="97">
        <v>1.49</v>
      </c>
      <c r="F26" s="98">
        <v>1.54</v>
      </c>
      <c r="G26" s="98">
        <v>1.6</v>
      </c>
      <c r="H26" s="98">
        <v>1.66</v>
      </c>
      <c r="I26" s="98">
        <v>1.71</v>
      </c>
      <c r="J26" s="98">
        <v>1.77</v>
      </c>
      <c r="K26" s="98">
        <v>1.83</v>
      </c>
      <c r="L26" s="99">
        <v>1.89</v>
      </c>
      <c r="N26" s="662"/>
      <c r="O26" s="665"/>
      <c r="P26" s="82" t="s">
        <v>136</v>
      </c>
      <c r="Q26" s="97">
        <v>1.49</v>
      </c>
      <c r="R26" s="98">
        <v>1.54</v>
      </c>
      <c r="S26" s="98">
        <v>1.6</v>
      </c>
      <c r="T26" s="98">
        <v>1.66</v>
      </c>
      <c r="U26" s="98">
        <v>1.71</v>
      </c>
      <c r="V26" s="98">
        <v>1.77</v>
      </c>
      <c r="W26" s="98">
        <v>1.83</v>
      </c>
      <c r="X26" s="99">
        <v>1.89</v>
      </c>
      <c r="Z26" s="662"/>
      <c r="AA26" s="665"/>
      <c r="AB26" s="82" t="s">
        <v>136</v>
      </c>
      <c r="AC26" s="97">
        <v>1.49</v>
      </c>
      <c r="AD26" s="98">
        <v>1.54</v>
      </c>
      <c r="AE26" s="98">
        <v>1.6</v>
      </c>
      <c r="AF26" s="98">
        <v>1.66</v>
      </c>
      <c r="AG26" s="98">
        <v>1.71</v>
      </c>
      <c r="AH26" s="98">
        <v>1.77</v>
      </c>
      <c r="AI26" s="98">
        <v>1.83</v>
      </c>
      <c r="AJ26" s="99">
        <v>1.89</v>
      </c>
      <c r="AL26" s="662"/>
      <c r="AM26" s="665"/>
      <c r="AN26" s="82" t="s">
        <v>136</v>
      </c>
      <c r="AO26" s="97">
        <v>1.49</v>
      </c>
      <c r="AP26" s="98">
        <v>1.54</v>
      </c>
      <c r="AQ26" s="98">
        <v>1.6</v>
      </c>
      <c r="AR26" s="98">
        <v>1.66</v>
      </c>
      <c r="AS26" s="98">
        <v>1.71</v>
      </c>
      <c r="AT26" s="98">
        <v>1.77</v>
      </c>
      <c r="AU26" s="98">
        <v>1.83</v>
      </c>
      <c r="AV26" s="99">
        <v>1.89</v>
      </c>
    </row>
    <row r="27" spans="1:48">
      <c r="A27">
        <v>27</v>
      </c>
      <c r="B27" s="662"/>
      <c r="C27" s="666">
        <v>190</v>
      </c>
      <c r="D27" s="86" t="s">
        <v>133</v>
      </c>
      <c r="E27" s="100">
        <v>1.33</v>
      </c>
      <c r="F27" s="101">
        <v>1.37</v>
      </c>
      <c r="G27" s="101">
        <v>1.42</v>
      </c>
      <c r="H27" s="101">
        <v>1.47</v>
      </c>
      <c r="I27" s="101">
        <v>1.52</v>
      </c>
      <c r="J27" s="101">
        <v>1.57</v>
      </c>
      <c r="K27" s="101">
        <v>1.62</v>
      </c>
      <c r="L27" s="102">
        <v>1.67</v>
      </c>
      <c r="N27" s="662"/>
      <c r="O27" s="666">
        <v>190</v>
      </c>
      <c r="P27" s="86" t="s">
        <v>133</v>
      </c>
      <c r="Q27" s="100">
        <v>1.33</v>
      </c>
      <c r="R27" s="101">
        <v>1.37</v>
      </c>
      <c r="S27" s="101">
        <v>1.42</v>
      </c>
      <c r="T27" s="101">
        <v>1.47</v>
      </c>
      <c r="U27" s="101">
        <v>1.52</v>
      </c>
      <c r="V27" s="101">
        <v>1.57</v>
      </c>
      <c r="W27" s="101">
        <v>1.62</v>
      </c>
      <c r="X27" s="102">
        <v>1.67</v>
      </c>
      <c r="Z27" s="662"/>
      <c r="AA27" s="666">
        <v>190</v>
      </c>
      <c r="AB27" s="86" t="s">
        <v>133</v>
      </c>
      <c r="AC27" s="100">
        <v>1.33</v>
      </c>
      <c r="AD27" s="101">
        <v>1.37</v>
      </c>
      <c r="AE27" s="101">
        <v>1.42</v>
      </c>
      <c r="AF27" s="101">
        <v>1.47</v>
      </c>
      <c r="AG27" s="101">
        <v>1.52</v>
      </c>
      <c r="AH27" s="101">
        <v>1.57</v>
      </c>
      <c r="AI27" s="101">
        <v>1.62</v>
      </c>
      <c r="AJ27" s="102">
        <v>1.67</v>
      </c>
      <c r="AL27" s="662"/>
      <c r="AM27" s="666">
        <v>190</v>
      </c>
      <c r="AN27" s="86" t="s">
        <v>133</v>
      </c>
      <c r="AO27" s="100">
        <v>1.33</v>
      </c>
      <c r="AP27" s="101">
        <v>1.37</v>
      </c>
      <c r="AQ27" s="101">
        <v>1.42</v>
      </c>
      <c r="AR27" s="101">
        <v>1.47</v>
      </c>
      <c r="AS27" s="101">
        <v>1.52</v>
      </c>
      <c r="AT27" s="101">
        <v>1.57</v>
      </c>
      <c r="AU27" s="101">
        <v>1.62</v>
      </c>
      <c r="AV27" s="102">
        <v>1.67</v>
      </c>
    </row>
    <row r="28" spans="1:48" ht="15" thickBot="1">
      <c r="A28">
        <v>28</v>
      </c>
      <c r="B28" s="662"/>
      <c r="C28" s="667"/>
      <c r="D28" s="90" t="s">
        <v>136</v>
      </c>
      <c r="E28" s="100">
        <v>1.33</v>
      </c>
      <c r="F28" s="101">
        <v>1.4</v>
      </c>
      <c r="G28" s="101">
        <v>1.47</v>
      </c>
      <c r="H28" s="101">
        <v>1.54</v>
      </c>
      <c r="I28" s="101">
        <v>1.61</v>
      </c>
      <c r="J28" s="101">
        <v>1.68</v>
      </c>
      <c r="K28" s="101">
        <v>1.75</v>
      </c>
      <c r="L28" s="102">
        <v>1.83</v>
      </c>
      <c r="N28" s="662"/>
      <c r="O28" s="667"/>
      <c r="P28" s="90" t="s">
        <v>136</v>
      </c>
      <c r="Q28" s="100">
        <v>1.33</v>
      </c>
      <c r="R28" s="101">
        <v>1.4</v>
      </c>
      <c r="S28" s="101">
        <v>1.47</v>
      </c>
      <c r="T28" s="101">
        <v>1.54</v>
      </c>
      <c r="U28" s="101">
        <v>1.61</v>
      </c>
      <c r="V28" s="101">
        <v>1.68</v>
      </c>
      <c r="W28" s="101">
        <v>1.75</v>
      </c>
      <c r="X28" s="102">
        <v>1.83</v>
      </c>
      <c r="Z28" s="662"/>
      <c r="AA28" s="667"/>
      <c r="AB28" s="90" t="s">
        <v>136</v>
      </c>
      <c r="AC28" s="100">
        <v>1.33</v>
      </c>
      <c r="AD28" s="101">
        <v>1.4</v>
      </c>
      <c r="AE28" s="101">
        <v>1.47</v>
      </c>
      <c r="AF28" s="101">
        <v>1.54</v>
      </c>
      <c r="AG28" s="101">
        <v>1.61</v>
      </c>
      <c r="AH28" s="101">
        <v>1.68</v>
      </c>
      <c r="AI28" s="101">
        <v>1.75</v>
      </c>
      <c r="AJ28" s="102">
        <v>1.83</v>
      </c>
      <c r="AL28" s="662"/>
      <c r="AM28" s="667"/>
      <c r="AN28" s="90" t="s">
        <v>136</v>
      </c>
      <c r="AO28" s="100">
        <v>1.33</v>
      </c>
      <c r="AP28" s="101">
        <v>1.4</v>
      </c>
      <c r="AQ28" s="101">
        <v>1.47</v>
      </c>
      <c r="AR28" s="101">
        <v>1.54</v>
      </c>
      <c r="AS28" s="101">
        <v>1.61</v>
      </c>
      <c r="AT28" s="101">
        <v>1.68</v>
      </c>
      <c r="AU28" s="101">
        <v>1.75</v>
      </c>
      <c r="AV28" s="102">
        <v>1.83</v>
      </c>
    </row>
    <row r="29" spans="1:48">
      <c r="A29">
        <v>29</v>
      </c>
      <c r="B29" s="662"/>
      <c r="C29" s="664">
        <v>200</v>
      </c>
      <c r="D29" s="78" t="s">
        <v>133</v>
      </c>
      <c r="E29" s="97">
        <v>1.2</v>
      </c>
      <c r="F29" s="98">
        <v>1.25</v>
      </c>
      <c r="G29" s="98">
        <v>1.31</v>
      </c>
      <c r="H29" s="98">
        <v>1.37</v>
      </c>
      <c r="I29" s="98">
        <v>1.43</v>
      </c>
      <c r="J29" s="98">
        <v>1.49</v>
      </c>
      <c r="K29" s="98">
        <v>1.55</v>
      </c>
      <c r="L29" s="99">
        <v>1.61</v>
      </c>
      <c r="N29" s="662"/>
      <c r="O29" s="664">
        <v>200</v>
      </c>
      <c r="P29" s="78" t="s">
        <v>133</v>
      </c>
      <c r="Q29" s="97">
        <v>1.2</v>
      </c>
      <c r="R29" s="98">
        <v>1.25</v>
      </c>
      <c r="S29" s="98">
        <v>1.31</v>
      </c>
      <c r="T29" s="98">
        <v>1.37</v>
      </c>
      <c r="U29" s="98">
        <v>1.43</v>
      </c>
      <c r="V29" s="98">
        <v>1.49</v>
      </c>
      <c r="W29" s="98">
        <v>1.55</v>
      </c>
      <c r="X29" s="99">
        <v>1.61</v>
      </c>
      <c r="Z29" s="662"/>
      <c r="AA29" s="664">
        <v>200</v>
      </c>
      <c r="AB29" s="78" t="s">
        <v>133</v>
      </c>
      <c r="AC29" s="97">
        <v>1.2</v>
      </c>
      <c r="AD29" s="98">
        <v>1.25</v>
      </c>
      <c r="AE29" s="98">
        <v>1.31</v>
      </c>
      <c r="AF29" s="98">
        <v>1.37</v>
      </c>
      <c r="AG29" s="98">
        <v>1.43</v>
      </c>
      <c r="AH29" s="98">
        <v>1.49</v>
      </c>
      <c r="AI29" s="98">
        <v>1.55</v>
      </c>
      <c r="AJ29" s="99">
        <v>1.61</v>
      </c>
      <c r="AL29" s="662"/>
      <c r="AM29" s="664">
        <v>200</v>
      </c>
      <c r="AN29" s="78" t="s">
        <v>133</v>
      </c>
      <c r="AO29" s="97">
        <v>1.2</v>
      </c>
      <c r="AP29" s="98">
        <v>1.25</v>
      </c>
      <c r="AQ29" s="98">
        <v>1.31</v>
      </c>
      <c r="AR29" s="98">
        <v>1.37</v>
      </c>
      <c r="AS29" s="98">
        <v>1.43</v>
      </c>
      <c r="AT29" s="98">
        <v>1.49</v>
      </c>
      <c r="AU29" s="98">
        <v>1.55</v>
      </c>
      <c r="AV29" s="99">
        <v>1.61</v>
      </c>
    </row>
    <row r="30" spans="1:48" ht="15" thickBot="1">
      <c r="A30">
        <v>30</v>
      </c>
      <c r="B30" s="663"/>
      <c r="C30" s="665"/>
      <c r="D30" s="82" t="s">
        <v>136</v>
      </c>
      <c r="E30" s="190">
        <v>1.2</v>
      </c>
      <c r="F30" s="188">
        <v>1.28</v>
      </c>
      <c r="G30" s="188">
        <v>1.36</v>
      </c>
      <c r="H30" s="188">
        <v>1.44</v>
      </c>
      <c r="I30" s="188">
        <v>1.52</v>
      </c>
      <c r="J30" s="188">
        <v>1.6</v>
      </c>
      <c r="K30" s="188">
        <v>1.68</v>
      </c>
      <c r="L30" s="187">
        <v>1.77</v>
      </c>
      <c r="N30" s="663"/>
      <c r="O30" s="665"/>
      <c r="P30" s="82" t="s">
        <v>136</v>
      </c>
      <c r="Q30" s="190">
        <v>1.2</v>
      </c>
      <c r="R30" s="188">
        <v>1.28</v>
      </c>
      <c r="S30" s="188">
        <v>1.36</v>
      </c>
      <c r="T30" s="188">
        <v>1.44</v>
      </c>
      <c r="U30" s="188">
        <v>1.52</v>
      </c>
      <c r="V30" s="188">
        <v>1.6</v>
      </c>
      <c r="W30" s="188">
        <v>1.68</v>
      </c>
      <c r="X30" s="187">
        <v>1.77</v>
      </c>
      <c r="Z30" s="663"/>
      <c r="AA30" s="665"/>
      <c r="AB30" s="82" t="s">
        <v>136</v>
      </c>
      <c r="AC30" s="190">
        <v>1.2</v>
      </c>
      <c r="AD30" s="188">
        <v>1.28</v>
      </c>
      <c r="AE30" s="188">
        <v>1.36</v>
      </c>
      <c r="AF30" s="188">
        <v>1.44</v>
      </c>
      <c r="AG30" s="188">
        <v>1.52</v>
      </c>
      <c r="AH30" s="188">
        <v>1.6</v>
      </c>
      <c r="AI30" s="188">
        <v>1.68</v>
      </c>
      <c r="AJ30" s="187">
        <v>1.77</v>
      </c>
      <c r="AL30" s="663"/>
      <c r="AM30" s="665"/>
      <c r="AN30" s="82" t="s">
        <v>136</v>
      </c>
      <c r="AO30" s="190">
        <v>1.2</v>
      </c>
      <c r="AP30" s="188">
        <v>1.28</v>
      </c>
      <c r="AQ30" s="188">
        <v>1.36</v>
      </c>
      <c r="AR30" s="188">
        <v>1.44</v>
      </c>
      <c r="AS30" s="188">
        <v>1.52</v>
      </c>
      <c r="AT30" s="188">
        <v>1.6</v>
      </c>
      <c r="AU30" s="188">
        <v>1.68</v>
      </c>
      <c r="AV30" s="187">
        <v>1.77</v>
      </c>
    </row>
    <row r="31" spans="1:48">
      <c r="A31">
        <v>31</v>
      </c>
    </row>
    <row r="32" spans="1:48">
      <c r="A32">
        <v>32</v>
      </c>
    </row>
    <row r="33" spans="1:48">
      <c r="A33">
        <v>33</v>
      </c>
    </row>
    <row r="34" spans="1:48">
      <c r="A34">
        <v>34</v>
      </c>
    </row>
    <row r="35" spans="1:48">
      <c r="A35">
        <v>35</v>
      </c>
    </row>
    <row r="36" spans="1:48">
      <c r="A36">
        <v>36</v>
      </c>
    </row>
    <row r="37" spans="1:48" ht="15" thickBot="1">
      <c r="A37">
        <v>37</v>
      </c>
    </row>
    <row r="38" spans="1:48" ht="18.600000000000001" thickBot="1">
      <c r="A38">
        <v>38</v>
      </c>
      <c r="B38" s="649" t="s">
        <v>1112</v>
      </c>
      <c r="C38" s="650"/>
      <c r="D38" s="651"/>
      <c r="E38" s="649" t="s">
        <v>1150</v>
      </c>
      <c r="F38" s="650"/>
      <c r="G38" s="650"/>
      <c r="H38" s="650"/>
      <c r="I38" s="650"/>
      <c r="J38" s="650"/>
      <c r="K38" s="650"/>
      <c r="L38" s="651"/>
      <c r="N38" s="649" t="s">
        <v>1114</v>
      </c>
      <c r="O38" s="650"/>
      <c r="P38" s="651"/>
      <c r="Q38" s="649" t="s">
        <v>1150</v>
      </c>
      <c r="R38" s="650"/>
      <c r="S38" s="650"/>
      <c r="T38" s="650"/>
      <c r="U38" s="650"/>
      <c r="V38" s="650"/>
      <c r="W38" s="650"/>
      <c r="X38" s="651"/>
      <c r="Z38" s="649" t="s">
        <v>1115</v>
      </c>
      <c r="AA38" s="650"/>
      <c r="AB38" s="651"/>
      <c r="AC38" s="649" t="s">
        <v>1150</v>
      </c>
      <c r="AD38" s="650"/>
      <c r="AE38" s="650"/>
      <c r="AF38" s="650"/>
      <c r="AG38" s="650"/>
      <c r="AH38" s="650"/>
      <c r="AI38" s="650"/>
      <c r="AJ38" s="651"/>
      <c r="AL38" s="649" t="s">
        <v>1116</v>
      </c>
      <c r="AM38" s="650"/>
      <c r="AN38" s="651"/>
      <c r="AO38" s="649" t="s">
        <v>1150</v>
      </c>
      <c r="AP38" s="650"/>
      <c r="AQ38" s="650"/>
      <c r="AR38" s="650"/>
      <c r="AS38" s="650"/>
      <c r="AT38" s="650"/>
      <c r="AU38" s="650"/>
      <c r="AV38" s="651"/>
    </row>
    <row r="39" spans="1:48" ht="15.75" customHeight="1">
      <c r="A39">
        <v>39</v>
      </c>
      <c r="B39" s="652" t="s">
        <v>1127</v>
      </c>
      <c r="C39" s="652" t="s">
        <v>634</v>
      </c>
      <c r="D39" s="669" t="s">
        <v>1119</v>
      </c>
      <c r="E39" s="676" t="s">
        <v>1120</v>
      </c>
      <c r="F39" s="677"/>
      <c r="G39" s="677"/>
      <c r="H39" s="677"/>
      <c r="I39" s="677"/>
      <c r="J39" s="677"/>
      <c r="K39" s="677"/>
      <c r="L39" s="678"/>
      <c r="N39" s="652" t="s">
        <v>1127</v>
      </c>
      <c r="O39" s="652" t="s">
        <v>634</v>
      </c>
      <c r="P39" s="669" t="s">
        <v>1119</v>
      </c>
      <c r="Q39" s="676" t="s">
        <v>1120</v>
      </c>
      <c r="R39" s="677"/>
      <c r="S39" s="677"/>
      <c r="T39" s="677"/>
      <c r="U39" s="677"/>
      <c r="V39" s="677"/>
      <c r="W39" s="677"/>
      <c r="X39" s="678"/>
      <c r="Z39" s="652" t="s">
        <v>1127</v>
      </c>
      <c r="AA39" s="652" t="s">
        <v>634</v>
      </c>
      <c r="AB39" s="669" t="s">
        <v>1119</v>
      </c>
      <c r="AC39" s="676" t="s">
        <v>1120</v>
      </c>
      <c r="AD39" s="677"/>
      <c r="AE39" s="677"/>
      <c r="AF39" s="677"/>
      <c r="AG39" s="677"/>
      <c r="AH39" s="677"/>
      <c r="AI39" s="677"/>
      <c r="AJ39" s="678"/>
      <c r="AL39" s="652" t="s">
        <v>1127</v>
      </c>
      <c r="AM39" s="652" t="s">
        <v>634</v>
      </c>
      <c r="AN39" s="669" t="s">
        <v>1119</v>
      </c>
      <c r="AO39" s="676" t="s">
        <v>1120</v>
      </c>
      <c r="AP39" s="677"/>
      <c r="AQ39" s="677"/>
      <c r="AR39" s="677"/>
      <c r="AS39" s="677"/>
      <c r="AT39" s="677"/>
      <c r="AU39" s="677"/>
      <c r="AV39" s="678"/>
    </row>
    <row r="40" spans="1:48" ht="15" customHeight="1" thickBot="1">
      <c r="A40">
        <v>40</v>
      </c>
      <c r="B40" s="668"/>
      <c r="C40" s="668"/>
      <c r="D40" s="670"/>
      <c r="E40" s="679"/>
      <c r="F40" s="680"/>
      <c r="G40" s="680"/>
      <c r="H40" s="680"/>
      <c r="I40" s="680"/>
      <c r="J40" s="680"/>
      <c r="K40" s="680"/>
      <c r="L40" s="681"/>
      <c r="N40" s="668"/>
      <c r="O40" s="668"/>
      <c r="P40" s="670"/>
      <c r="Q40" s="679"/>
      <c r="R40" s="680"/>
      <c r="S40" s="680"/>
      <c r="T40" s="680"/>
      <c r="U40" s="680"/>
      <c r="V40" s="680"/>
      <c r="W40" s="680"/>
      <c r="X40" s="681"/>
      <c r="Z40" s="668"/>
      <c r="AA40" s="668"/>
      <c r="AB40" s="670"/>
      <c r="AC40" s="679"/>
      <c r="AD40" s="680"/>
      <c r="AE40" s="680"/>
      <c r="AF40" s="680"/>
      <c r="AG40" s="680"/>
      <c r="AH40" s="680"/>
      <c r="AI40" s="680"/>
      <c r="AJ40" s="681"/>
      <c r="AL40" s="668"/>
      <c r="AM40" s="668"/>
      <c r="AN40" s="670"/>
      <c r="AO40" s="679"/>
      <c r="AP40" s="680"/>
      <c r="AQ40" s="680"/>
      <c r="AR40" s="680"/>
      <c r="AS40" s="680"/>
      <c r="AT40" s="680"/>
      <c r="AU40" s="680"/>
      <c r="AV40" s="681"/>
    </row>
    <row r="41" spans="1:48" ht="15" thickBot="1">
      <c r="A41">
        <v>41</v>
      </c>
      <c r="B41" s="653"/>
      <c r="C41" s="653"/>
      <c r="D41" s="671"/>
      <c r="E41" s="75">
        <v>0</v>
      </c>
      <c r="F41" s="76">
        <v>500</v>
      </c>
      <c r="G41" s="76">
        <v>1000</v>
      </c>
      <c r="H41" s="76">
        <v>1500</v>
      </c>
      <c r="I41" s="76">
        <v>2000</v>
      </c>
      <c r="J41" s="76">
        <v>2500</v>
      </c>
      <c r="K41" s="76">
        <v>3000</v>
      </c>
      <c r="L41" s="77">
        <v>3500</v>
      </c>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L41" s="653"/>
      <c r="AM41" s="653"/>
      <c r="AN41" s="671"/>
      <c r="AO41" s="75">
        <v>0</v>
      </c>
      <c r="AP41" s="76">
        <v>500</v>
      </c>
      <c r="AQ41" s="76">
        <v>1000</v>
      </c>
      <c r="AR41" s="76">
        <v>1500</v>
      </c>
      <c r="AS41" s="76">
        <v>2000</v>
      </c>
      <c r="AT41" s="76">
        <v>2500</v>
      </c>
      <c r="AU41" s="76">
        <v>3000</v>
      </c>
      <c r="AV41" s="77">
        <v>3500</v>
      </c>
    </row>
    <row r="42" spans="1:48" ht="15" customHeight="1">
      <c r="A42">
        <v>42</v>
      </c>
      <c r="B42" s="661" t="s">
        <v>1135</v>
      </c>
      <c r="C42" s="664">
        <v>100</v>
      </c>
      <c r="D42" s="78" t="s">
        <v>133</v>
      </c>
      <c r="E42" s="79">
        <v>162</v>
      </c>
      <c r="F42" s="80">
        <v>156</v>
      </c>
      <c r="G42" s="80">
        <v>151</v>
      </c>
      <c r="H42" s="80">
        <v>145</v>
      </c>
      <c r="I42" s="80">
        <v>140</v>
      </c>
      <c r="J42" s="80">
        <v>134</v>
      </c>
      <c r="K42" s="80">
        <v>129</v>
      </c>
      <c r="L42" s="81">
        <v>124</v>
      </c>
      <c r="N42" s="661" t="s">
        <v>1135</v>
      </c>
      <c r="O42" s="664">
        <v>100</v>
      </c>
      <c r="P42" s="78" t="s">
        <v>133</v>
      </c>
      <c r="Q42" s="79">
        <v>162</v>
      </c>
      <c r="R42" s="80">
        <v>156</v>
      </c>
      <c r="S42" s="80">
        <v>151</v>
      </c>
      <c r="T42" s="80">
        <v>145</v>
      </c>
      <c r="U42" s="80">
        <v>140</v>
      </c>
      <c r="V42" s="80">
        <v>134</v>
      </c>
      <c r="W42" s="80">
        <v>129</v>
      </c>
      <c r="X42" s="81">
        <v>124</v>
      </c>
      <c r="Z42" s="661" t="s">
        <v>1135</v>
      </c>
      <c r="AA42" s="664">
        <v>100</v>
      </c>
      <c r="AB42" s="78" t="s">
        <v>133</v>
      </c>
      <c r="AC42" s="79">
        <v>162</v>
      </c>
      <c r="AD42" s="80">
        <v>156</v>
      </c>
      <c r="AE42" s="80">
        <v>150</v>
      </c>
      <c r="AF42" s="80">
        <v>145</v>
      </c>
      <c r="AG42" s="80">
        <v>139</v>
      </c>
      <c r="AH42" s="80">
        <v>134</v>
      </c>
      <c r="AI42" s="80">
        <v>128</v>
      </c>
      <c r="AJ42" s="81">
        <v>123</v>
      </c>
      <c r="AL42" s="661" t="s">
        <v>1135</v>
      </c>
      <c r="AM42" s="664">
        <v>100</v>
      </c>
      <c r="AN42" s="78" t="s">
        <v>133</v>
      </c>
      <c r="AO42" s="79">
        <v>162</v>
      </c>
      <c r="AP42" s="80">
        <v>157</v>
      </c>
      <c r="AQ42" s="80">
        <v>152</v>
      </c>
      <c r="AR42" s="80">
        <v>147</v>
      </c>
      <c r="AS42" s="80">
        <v>142</v>
      </c>
      <c r="AT42" s="80">
        <v>137</v>
      </c>
      <c r="AU42" s="80">
        <v>132</v>
      </c>
      <c r="AV42" s="81">
        <v>128</v>
      </c>
    </row>
    <row r="43" spans="1:48" ht="15" thickBot="1">
      <c r="A43">
        <v>43</v>
      </c>
      <c r="B43" s="662"/>
      <c r="C43" s="665"/>
      <c r="D43" s="82" t="s">
        <v>136</v>
      </c>
      <c r="E43" s="83">
        <v>166</v>
      </c>
      <c r="F43" s="84">
        <v>160</v>
      </c>
      <c r="G43" s="84">
        <v>154</v>
      </c>
      <c r="H43" s="84">
        <v>149</v>
      </c>
      <c r="I43" s="84">
        <v>143</v>
      </c>
      <c r="J43" s="84">
        <v>138</v>
      </c>
      <c r="K43" s="84">
        <v>132</v>
      </c>
      <c r="L43" s="85">
        <v>127</v>
      </c>
      <c r="N43" s="662"/>
      <c r="O43" s="665"/>
      <c r="P43" s="82" t="s">
        <v>136</v>
      </c>
      <c r="Q43" s="83">
        <v>166</v>
      </c>
      <c r="R43" s="84">
        <v>160</v>
      </c>
      <c r="S43" s="84">
        <v>154</v>
      </c>
      <c r="T43" s="84">
        <v>149</v>
      </c>
      <c r="U43" s="84">
        <v>143</v>
      </c>
      <c r="V43" s="84">
        <v>138</v>
      </c>
      <c r="W43" s="84">
        <v>132</v>
      </c>
      <c r="X43" s="85">
        <v>127</v>
      </c>
      <c r="Z43" s="662"/>
      <c r="AA43" s="665"/>
      <c r="AB43" s="82" t="s">
        <v>136</v>
      </c>
      <c r="AC43" s="83">
        <v>166</v>
      </c>
      <c r="AD43" s="84">
        <v>160</v>
      </c>
      <c r="AE43" s="84">
        <v>154</v>
      </c>
      <c r="AF43" s="84">
        <v>149</v>
      </c>
      <c r="AG43" s="84">
        <v>143</v>
      </c>
      <c r="AH43" s="84">
        <v>138</v>
      </c>
      <c r="AI43" s="84">
        <v>132</v>
      </c>
      <c r="AJ43" s="85">
        <v>127</v>
      </c>
      <c r="AL43" s="662"/>
      <c r="AM43" s="665"/>
      <c r="AN43" s="82" t="s">
        <v>136</v>
      </c>
      <c r="AO43" s="83">
        <v>160</v>
      </c>
      <c r="AP43" s="84">
        <v>155</v>
      </c>
      <c r="AQ43" s="84">
        <v>150</v>
      </c>
      <c r="AR43" s="84">
        <v>146</v>
      </c>
      <c r="AS43" s="84">
        <v>141</v>
      </c>
      <c r="AT43" s="84">
        <v>137</v>
      </c>
      <c r="AU43" s="84">
        <v>132</v>
      </c>
      <c r="AV43" s="85">
        <v>128</v>
      </c>
    </row>
    <row r="44" spans="1:48">
      <c r="A44">
        <v>44</v>
      </c>
      <c r="B44" s="662"/>
      <c r="C44" s="666">
        <v>110</v>
      </c>
      <c r="D44" s="86" t="s">
        <v>133</v>
      </c>
      <c r="E44" s="87">
        <v>180</v>
      </c>
      <c r="F44" s="88">
        <v>174</v>
      </c>
      <c r="G44" s="88">
        <v>168</v>
      </c>
      <c r="H44" s="88">
        <v>162</v>
      </c>
      <c r="I44" s="88">
        <v>157</v>
      </c>
      <c r="J44" s="88">
        <v>151</v>
      </c>
      <c r="K44" s="88">
        <v>145</v>
      </c>
      <c r="L44" s="89">
        <v>140</v>
      </c>
      <c r="N44" s="662"/>
      <c r="O44" s="666">
        <v>110</v>
      </c>
      <c r="P44" s="86" t="s">
        <v>133</v>
      </c>
      <c r="Q44" s="87">
        <v>180</v>
      </c>
      <c r="R44" s="88">
        <v>174</v>
      </c>
      <c r="S44" s="88">
        <v>168</v>
      </c>
      <c r="T44" s="88">
        <v>162</v>
      </c>
      <c r="U44" s="88">
        <v>157</v>
      </c>
      <c r="V44" s="88">
        <v>151</v>
      </c>
      <c r="W44" s="88">
        <v>145</v>
      </c>
      <c r="X44" s="89">
        <v>140</v>
      </c>
      <c r="Z44" s="662"/>
      <c r="AA44" s="666">
        <v>110</v>
      </c>
      <c r="AB44" s="86" t="s">
        <v>133</v>
      </c>
      <c r="AC44" s="87">
        <v>180</v>
      </c>
      <c r="AD44" s="88">
        <v>174</v>
      </c>
      <c r="AE44" s="88">
        <v>168</v>
      </c>
      <c r="AF44" s="88">
        <v>162</v>
      </c>
      <c r="AG44" s="88">
        <v>157</v>
      </c>
      <c r="AH44" s="88">
        <v>151</v>
      </c>
      <c r="AI44" s="88">
        <v>145</v>
      </c>
      <c r="AJ44" s="89">
        <v>140</v>
      </c>
      <c r="AL44" s="662"/>
      <c r="AM44" s="666">
        <v>110</v>
      </c>
      <c r="AN44" s="86" t="s">
        <v>133</v>
      </c>
      <c r="AO44" s="87">
        <v>180</v>
      </c>
      <c r="AP44" s="88">
        <v>173</v>
      </c>
      <c r="AQ44" s="88">
        <v>167</v>
      </c>
      <c r="AR44" s="88">
        <v>161</v>
      </c>
      <c r="AS44" s="88">
        <v>154</v>
      </c>
      <c r="AT44" s="88">
        <v>148</v>
      </c>
      <c r="AU44" s="88">
        <v>142</v>
      </c>
      <c r="AV44" s="89">
        <v>136</v>
      </c>
    </row>
    <row r="45" spans="1:48" ht="15" thickBot="1">
      <c r="A45">
        <v>45</v>
      </c>
      <c r="B45" s="662"/>
      <c r="C45" s="667"/>
      <c r="D45" s="90" t="s">
        <v>136</v>
      </c>
      <c r="E45" s="87">
        <v>188</v>
      </c>
      <c r="F45" s="88">
        <v>181</v>
      </c>
      <c r="G45" s="88">
        <v>175</v>
      </c>
      <c r="H45" s="88">
        <v>168</v>
      </c>
      <c r="I45" s="88">
        <v>162</v>
      </c>
      <c r="J45" s="88">
        <v>155</v>
      </c>
      <c r="K45" s="88">
        <v>149</v>
      </c>
      <c r="L45" s="89">
        <v>143</v>
      </c>
      <c r="N45" s="662"/>
      <c r="O45" s="667"/>
      <c r="P45" s="90" t="s">
        <v>136</v>
      </c>
      <c r="Q45" s="87">
        <v>188</v>
      </c>
      <c r="R45" s="88">
        <v>181</v>
      </c>
      <c r="S45" s="88">
        <v>175</v>
      </c>
      <c r="T45" s="88">
        <v>168</v>
      </c>
      <c r="U45" s="88">
        <v>162</v>
      </c>
      <c r="V45" s="88">
        <v>155</v>
      </c>
      <c r="W45" s="88">
        <v>149</v>
      </c>
      <c r="X45" s="89">
        <v>143</v>
      </c>
      <c r="Z45" s="662"/>
      <c r="AA45" s="667"/>
      <c r="AB45" s="90" t="s">
        <v>136</v>
      </c>
      <c r="AC45" s="87">
        <v>188</v>
      </c>
      <c r="AD45" s="88">
        <v>181</v>
      </c>
      <c r="AE45" s="88">
        <v>175</v>
      </c>
      <c r="AF45" s="88">
        <v>168</v>
      </c>
      <c r="AG45" s="88">
        <v>162</v>
      </c>
      <c r="AH45" s="88">
        <v>155</v>
      </c>
      <c r="AI45" s="88">
        <v>149</v>
      </c>
      <c r="AJ45" s="89">
        <v>143</v>
      </c>
      <c r="AL45" s="662"/>
      <c r="AM45" s="667"/>
      <c r="AN45" s="90" t="s">
        <v>136</v>
      </c>
      <c r="AO45" s="87">
        <v>188</v>
      </c>
      <c r="AP45" s="88">
        <v>179</v>
      </c>
      <c r="AQ45" s="88">
        <v>171</v>
      </c>
      <c r="AR45" s="88">
        <v>163</v>
      </c>
      <c r="AS45" s="88">
        <v>155</v>
      </c>
      <c r="AT45" s="88">
        <v>147</v>
      </c>
      <c r="AU45" s="88">
        <v>139</v>
      </c>
      <c r="AV45" s="89">
        <v>131</v>
      </c>
    </row>
    <row r="46" spans="1:48">
      <c r="A46">
        <v>46</v>
      </c>
      <c r="B46" s="662"/>
      <c r="C46" s="664">
        <v>120</v>
      </c>
      <c r="D46" s="78" t="s">
        <v>133</v>
      </c>
      <c r="E46" s="83">
        <v>200</v>
      </c>
      <c r="F46" s="84">
        <v>193</v>
      </c>
      <c r="G46" s="84">
        <v>187</v>
      </c>
      <c r="H46" s="84">
        <v>180</v>
      </c>
      <c r="I46" s="84">
        <v>174</v>
      </c>
      <c r="J46" s="84">
        <v>167</v>
      </c>
      <c r="K46" s="84">
        <v>161</v>
      </c>
      <c r="L46" s="85">
        <v>155</v>
      </c>
      <c r="N46" s="662"/>
      <c r="O46" s="664">
        <v>120</v>
      </c>
      <c r="P46" s="78" t="s">
        <v>133</v>
      </c>
      <c r="Q46" s="83">
        <v>200</v>
      </c>
      <c r="R46" s="84">
        <v>193</v>
      </c>
      <c r="S46" s="84">
        <v>187</v>
      </c>
      <c r="T46" s="84">
        <v>180</v>
      </c>
      <c r="U46" s="84">
        <v>174</v>
      </c>
      <c r="V46" s="84">
        <v>167</v>
      </c>
      <c r="W46" s="84">
        <v>161</v>
      </c>
      <c r="X46" s="85">
        <v>155</v>
      </c>
      <c r="Z46" s="662"/>
      <c r="AA46" s="664">
        <v>120</v>
      </c>
      <c r="AB46" s="78" t="s">
        <v>133</v>
      </c>
      <c r="AC46" s="83">
        <v>200</v>
      </c>
      <c r="AD46" s="84">
        <v>193</v>
      </c>
      <c r="AE46" s="84">
        <v>187</v>
      </c>
      <c r="AF46" s="84">
        <v>180</v>
      </c>
      <c r="AG46" s="84">
        <v>174</v>
      </c>
      <c r="AH46" s="84">
        <v>167</v>
      </c>
      <c r="AI46" s="84">
        <v>161</v>
      </c>
      <c r="AJ46" s="85">
        <v>155</v>
      </c>
      <c r="AL46" s="662"/>
      <c r="AM46" s="664">
        <v>120</v>
      </c>
      <c r="AN46" s="78" t="s">
        <v>133</v>
      </c>
      <c r="AO46" s="83">
        <v>200</v>
      </c>
      <c r="AP46" s="84">
        <v>193</v>
      </c>
      <c r="AQ46" s="84">
        <v>187</v>
      </c>
      <c r="AR46" s="84">
        <v>180</v>
      </c>
      <c r="AS46" s="84">
        <v>174</v>
      </c>
      <c r="AT46" s="84">
        <v>167</v>
      </c>
      <c r="AU46" s="84">
        <v>161</v>
      </c>
      <c r="AV46" s="85">
        <v>155</v>
      </c>
    </row>
    <row r="47" spans="1:48" ht="15" thickBot="1">
      <c r="A47">
        <v>47</v>
      </c>
      <c r="B47" s="662"/>
      <c r="C47" s="665"/>
      <c r="D47" s="82" t="s">
        <v>136</v>
      </c>
      <c r="E47" s="83">
        <v>211</v>
      </c>
      <c r="F47" s="84">
        <v>203</v>
      </c>
      <c r="G47" s="84">
        <v>196</v>
      </c>
      <c r="H47" s="84">
        <v>188</v>
      </c>
      <c r="I47" s="84">
        <v>181</v>
      </c>
      <c r="J47" s="84">
        <v>173</v>
      </c>
      <c r="K47" s="84">
        <v>166</v>
      </c>
      <c r="L47" s="85">
        <v>159</v>
      </c>
      <c r="N47" s="662"/>
      <c r="O47" s="665"/>
      <c r="P47" s="82" t="s">
        <v>136</v>
      </c>
      <c r="Q47" s="83">
        <v>211</v>
      </c>
      <c r="R47" s="84">
        <v>203</v>
      </c>
      <c r="S47" s="84">
        <v>196</v>
      </c>
      <c r="T47" s="84">
        <v>188</v>
      </c>
      <c r="U47" s="84">
        <v>181</v>
      </c>
      <c r="V47" s="84">
        <v>173</v>
      </c>
      <c r="W47" s="84">
        <v>166</v>
      </c>
      <c r="X47" s="85">
        <v>159</v>
      </c>
      <c r="Z47" s="662"/>
      <c r="AA47" s="665"/>
      <c r="AB47" s="82" t="s">
        <v>136</v>
      </c>
      <c r="AC47" s="83">
        <v>211</v>
      </c>
      <c r="AD47" s="84">
        <v>203</v>
      </c>
      <c r="AE47" s="84">
        <v>196</v>
      </c>
      <c r="AF47" s="84">
        <v>188</v>
      </c>
      <c r="AG47" s="84">
        <v>181</v>
      </c>
      <c r="AH47" s="84">
        <v>173</v>
      </c>
      <c r="AI47" s="84">
        <v>166</v>
      </c>
      <c r="AJ47" s="85">
        <v>159</v>
      </c>
      <c r="AL47" s="662"/>
      <c r="AM47" s="665"/>
      <c r="AN47" s="82" t="s">
        <v>136</v>
      </c>
      <c r="AO47" s="83">
        <v>221</v>
      </c>
      <c r="AP47" s="84">
        <v>211</v>
      </c>
      <c r="AQ47" s="84">
        <v>201</v>
      </c>
      <c r="AR47" s="84">
        <v>191</v>
      </c>
      <c r="AS47" s="84">
        <v>181</v>
      </c>
      <c r="AT47" s="84">
        <v>171</v>
      </c>
      <c r="AU47" s="84">
        <v>161</v>
      </c>
      <c r="AV47" s="85">
        <v>151</v>
      </c>
    </row>
    <row r="48" spans="1:48">
      <c r="A48">
        <v>48</v>
      </c>
      <c r="B48" s="662"/>
      <c r="C48" s="666">
        <v>130</v>
      </c>
      <c r="D48" s="86" t="s">
        <v>133</v>
      </c>
      <c r="E48" s="87">
        <v>219</v>
      </c>
      <c r="F48" s="88">
        <v>212</v>
      </c>
      <c r="G48" s="88">
        <v>205</v>
      </c>
      <c r="H48" s="88">
        <v>198</v>
      </c>
      <c r="I48" s="88">
        <v>191</v>
      </c>
      <c r="J48" s="88">
        <v>184</v>
      </c>
      <c r="K48" s="88">
        <v>177</v>
      </c>
      <c r="L48" s="89">
        <v>171</v>
      </c>
      <c r="N48" s="662"/>
      <c r="O48" s="666">
        <v>130</v>
      </c>
      <c r="P48" s="86" t="s">
        <v>133</v>
      </c>
      <c r="Q48" s="87">
        <v>219</v>
      </c>
      <c r="R48" s="88">
        <v>212</v>
      </c>
      <c r="S48" s="88">
        <v>205</v>
      </c>
      <c r="T48" s="88">
        <v>198</v>
      </c>
      <c r="U48" s="88">
        <v>191</v>
      </c>
      <c r="V48" s="88">
        <v>184</v>
      </c>
      <c r="W48" s="88">
        <v>177</v>
      </c>
      <c r="X48" s="89">
        <v>171</v>
      </c>
      <c r="Z48" s="662"/>
      <c r="AA48" s="666">
        <v>130</v>
      </c>
      <c r="AB48" s="86" t="s">
        <v>133</v>
      </c>
      <c r="AC48" s="87">
        <v>219</v>
      </c>
      <c r="AD48" s="88">
        <v>212</v>
      </c>
      <c r="AE48" s="88">
        <v>205</v>
      </c>
      <c r="AF48" s="88">
        <v>198</v>
      </c>
      <c r="AG48" s="88">
        <v>191</v>
      </c>
      <c r="AH48" s="88">
        <v>184</v>
      </c>
      <c r="AI48" s="88">
        <v>177</v>
      </c>
      <c r="AJ48" s="89">
        <v>171</v>
      </c>
      <c r="AL48" s="662"/>
      <c r="AM48" s="666">
        <v>130</v>
      </c>
      <c r="AN48" s="86" t="s">
        <v>133</v>
      </c>
      <c r="AO48" s="87">
        <v>219</v>
      </c>
      <c r="AP48" s="88">
        <v>212</v>
      </c>
      <c r="AQ48" s="88">
        <v>205</v>
      </c>
      <c r="AR48" s="88">
        <v>198</v>
      </c>
      <c r="AS48" s="88">
        <v>191</v>
      </c>
      <c r="AT48" s="88">
        <v>184</v>
      </c>
      <c r="AU48" s="88">
        <v>177</v>
      </c>
      <c r="AV48" s="89">
        <v>171</v>
      </c>
    </row>
    <row r="49" spans="1:48" ht="15" thickBot="1">
      <c r="A49">
        <v>49</v>
      </c>
      <c r="B49" s="662"/>
      <c r="C49" s="667"/>
      <c r="D49" s="90" t="s">
        <v>136</v>
      </c>
      <c r="E49" s="87">
        <v>236</v>
      </c>
      <c r="F49" s="88">
        <v>227</v>
      </c>
      <c r="G49" s="88">
        <v>218</v>
      </c>
      <c r="H49" s="88">
        <v>210</v>
      </c>
      <c r="I49" s="88">
        <v>201</v>
      </c>
      <c r="J49" s="88">
        <v>193</v>
      </c>
      <c r="K49" s="88">
        <v>184</v>
      </c>
      <c r="L49" s="89">
        <v>176</v>
      </c>
      <c r="N49" s="662"/>
      <c r="O49" s="667"/>
      <c r="P49" s="90" t="s">
        <v>136</v>
      </c>
      <c r="Q49" s="87">
        <v>236</v>
      </c>
      <c r="R49" s="88">
        <v>227</v>
      </c>
      <c r="S49" s="88">
        <v>218</v>
      </c>
      <c r="T49" s="88">
        <v>210</v>
      </c>
      <c r="U49" s="88">
        <v>201</v>
      </c>
      <c r="V49" s="88">
        <v>193</v>
      </c>
      <c r="W49" s="88">
        <v>184</v>
      </c>
      <c r="X49" s="89">
        <v>176</v>
      </c>
      <c r="Z49" s="662"/>
      <c r="AA49" s="667"/>
      <c r="AB49" s="90" t="s">
        <v>136</v>
      </c>
      <c r="AC49" s="87">
        <v>236</v>
      </c>
      <c r="AD49" s="88">
        <v>227</v>
      </c>
      <c r="AE49" s="88">
        <v>218</v>
      </c>
      <c r="AF49" s="88">
        <v>210</v>
      </c>
      <c r="AG49" s="88">
        <v>201</v>
      </c>
      <c r="AH49" s="88">
        <v>193</v>
      </c>
      <c r="AI49" s="88">
        <v>184</v>
      </c>
      <c r="AJ49" s="89">
        <v>176</v>
      </c>
      <c r="AL49" s="662"/>
      <c r="AM49" s="667"/>
      <c r="AN49" s="90" t="s">
        <v>136</v>
      </c>
      <c r="AO49" s="87">
        <v>236</v>
      </c>
      <c r="AP49" s="88">
        <v>227</v>
      </c>
      <c r="AQ49" s="88">
        <v>218</v>
      </c>
      <c r="AR49" s="88">
        <v>209</v>
      </c>
      <c r="AS49" s="88">
        <v>200</v>
      </c>
      <c r="AT49" s="88">
        <v>191</v>
      </c>
      <c r="AU49" s="88">
        <v>182</v>
      </c>
      <c r="AV49" s="89">
        <v>173</v>
      </c>
    </row>
    <row r="50" spans="1:48">
      <c r="A50">
        <v>50</v>
      </c>
      <c r="B50" s="662"/>
      <c r="C50" s="664">
        <v>140</v>
      </c>
      <c r="D50" s="78" t="s">
        <v>133</v>
      </c>
      <c r="E50" s="83">
        <v>238</v>
      </c>
      <c r="F50" s="84">
        <v>230</v>
      </c>
      <c r="G50" s="84">
        <v>223</v>
      </c>
      <c r="H50" s="84">
        <v>215</v>
      </c>
      <c r="I50" s="84">
        <v>208</v>
      </c>
      <c r="J50" s="84">
        <v>200</v>
      </c>
      <c r="K50" s="84">
        <v>193</v>
      </c>
      <c r="L50" s="85">
        <v>186</v>
      </c>
      <c r="N50" s="662"/>
      <c r="O50" s="664">
        <v>140</v>
      </c>
      <c r="P50" s="78" t="s">
        <v>133</v>
      </c>
      <c r="Q50" s="83">
        <v>238</v>
      </c>
      <c r="R50" s="84">
        <v>230</v>
      </c>
      <c r="S50" s="84">
        <v>223</v>
      </c>
      <c r="T50" s="84">
        <v>215</v>
      </c>
      <c r="U50" s="84">
        <v>208</v>
      </c>
      <c r="V50" s="84">
        <v>200</v>
      </c>
      <c r="W50" s="84">
        <v>193</v>
      </c>
      <c r="X50" s="85">
        <v>186</v>
      </c>
      <c r="Z50" s="662"/>
      <c r="AA50" s="664">
        <v>140</v>
      </c>
      <c r="AB50" s="78" t="s">
        <v>133</v>
      </c>
      <c r="AC50" s="83">
        <v>238</v>
      </c>
      <c r="AD50" s="84">
        <v>230</v>
      </c>
      <c r="AE50" s="84">
        <v>223</v>
      </c>
      <c r="AF50" s="84">
        <v>215</v>
      </c>
      <c r="AG50" s="84">
        <v>208</v>
      </c>
      <c r="AH50" s="84">
        <v>200</v>
      </c>
      <c r="AI50" s="84">
        <v>193</v>
      </c>
      <c r="AJ50" s="85">
        <v>186</v>
      </c>
      <c r="AL50" s="662"/>
      <c r="AM50" s="664">
        <v>140</v>
      </c>
      <c r="AN50" s="78" t="s">
        <v>133</v>
      </c>
      <c r="AO50" s="83">
        <v>238</v>
      </c>
      <c r="AP50" s="84">
        <v>230</v>
      </c>
      <c r="AQ50" s="84">
        <v>223</v>
      </c>
      <c r="AR50" s="84">
        <v>215</v>
      </c>
      <c r="AS50" s="84">
        <v>208</v>
      </c>
      <c r="AT50" s="84">
        <v>200</v>
      </c>
      <c r="AU50" s="84">
        <v>193</v>
      </c>
      <c r="AV50" s="85">
        <v>186</v>
      </c>
    </row>
    <row r="51" spans="1:48" ht="15" thickBot="1">
      <c r="A51">
        <v>51</v>
      </c>
      <c r="B51" s="662"/>
      <c r="C51" s="665"/>
      <c r="D51" s="82" t="s">
        <v>136</v>
      </c>
      <c r="E51" s="83">
        <v>259</v>
      </c>
      <c r="F51" s="84">
        <v>249</v>
      </c>
      <c r="G51" s="84">
        <v>240</v>
      </c>
      <c r="H51" s="84">
        <v>231</v>
      </c>
      <c r="I51" s="84">
        <v>221</v>
      </c>
      <c r="J51" s="84">
        <v>212</v>
      </c>
      <c r="K51" s="84">
        <v>203</v>
      </c>
      <c r="L51" s="85">
        <v>194</v>
      </c>
      <c r="N51" s="662"/>
      <c r="O51" s="665"/>
      <c r="P51" s="82" t="s">
        <v>136</v>
      </c>
      <c r="Q51" s="83">
        <v>259</v>
      </c>
      <c r="R51" s="84">
        <v>249</v>
      </c>
      <c r="S51" s="84">
        <v>240</v>
      </c>
      <c r="T51" s="84">
        <v>231</v>
      </c>
      <c r="U51" s="84">
        <v>221</v>
      </c>
      <c r="V51" s="84">
        <v>212</v>
      </c>
      <c r="W51" s="84">
        <v>203</v>
      </c>
      <c r="X51" s="85">
        <v>194</v>
      </c>
      <c r="Z51" s="662"/>
      <c r="AA51" s="665"/>
      <c r="AB51" s="82" t="s">
        <v>136</v>
      </c>
      <c r="AC51" s="83">
        <v>259</v>
      </c>
      <c r="AD51" s="84">
        <v>249</v>
      </c>
      <c r="AE51" s="84">
        <v>240</v>
      </c>
      <c r="AF51" s="84">
        <v>231</v>
      </c>
      <c r="AG51" s="84">
        <v>221</v>
      </c>
      <c r="AH51" s="84">
        <v>212</v>
      </c>
      <c r="AI51" s="84">
        <v>203</v>
      </c>
      <c r="AJ51" s="85">
        <v>194</v>
      </c>
      <c r="AL51" s="662"/>
      <c r="AM51" s="665"/>
      <c r="AN51" s="82" t="s">
        <v>136</v>
      </c>
      <c r="AO51" s="83">
        <v>259</v>
      </c>
      <c r="AP51" s="84">
        <v>249</v>
      </c>
      <c r="AQ51" s="84">
        <v>240</v>
      </c>
      <c r="AR51" s="84">
        <v>231</v>
      </c>
      <c r="AS51" s="84">
        <v>221</v>
      </c>
      <c r="AT51" s="84">
        <v>212</v>
      </c>
      <c r="AU51" s="84">
        <v>203</v>
      </c>
      <c r="AV51" s="85">
        <v>194</v>
      </c>
    </row>
    <row r="52" spans="1:48">
      <c r="A52">
        <v>52</v>
      </c>
      <c r="B52" s="662"/>
      <c r="C52" s="666">
        <v>150</v>
      </c>
      <c r="D52" s="86" t="s">
        <v>133</v>
      </c>
      <c r="E52" s="87">
        <v>258</v>
      </c>
      <c r="F52" s="88">
        <v>249</v>
      </c>
      <c r="G52" s="88">
        <v>241</v>
      </c>
      <c r="H52" s="88">
        <v>233</v>
      </c>
      <c r="I52" s="88">
        <v>225</v>
      </c>
      <c r="J52" s="88">
        <v>217</v>
      </c>
      <c r="K52" s="88">
        <v>209</v>
      </c>
      <c r="L52" s="89">
        <v>201</v>
      </c>
      <c r="N52" s="662"/>
      <c r="O52" s="666">
        <v>150</v>
      </c>
      <c r="P52" s="86" t="s">
        <v>133</v>
      </c>
      <c r="Q52" s="87">
        <v>258</v>
      </c>
      <c r="R52" s="88">
        <v>249</v>
      </c>
      <c r="S52" s="88">
        <v>241</v>
      </c>
      <c r="T52" s="88">
        <v>233</v>
      </c>
      <c r="U52" s="88">
        <v>225</v>
      </c>
      <c r="V52" s="88">
        <v>217</v>
      </c>
      <c r="W52" s="88">
        <v>209</v>
      </c>
      <c r="X52" s="89">
        <v>201</v>
      </c>
      <c r="Z52" s="662"/>
      <c r="AA52" s="666">
        <v>150</v>
      </c>
      <c r="AB52" s="86" t="s">
        <v>133</v>
      </c>
      <c r="AC52" s="87">
        <v>258</v>
      </c>
      <c r="AD52" s="88">
        <v>249</v>
      </c>
      <c r="AE52" s="88">
        <v>241</v>
      </c>
      <c r="AF52" s="88">
        <v>233</v>
      </c>
      <c r="AG52" s="88">
        <v>225</v>
      </c>
      <c r="AH52" s="88">
        <v>217</v>
      </c>
      <c r="AI52" s="88">
        <v>209</v>
      </c>
      <c r="AJ52" s="89">
        <v>201</v>
      </c>
      <c r="AL52" s="662"/>
      <c r="AM52" s="666">
        <v>150</v>
      </c>
      <c r="AN52" s="86" t="s">
        <v>133</v>
      </c>
      <c r="AO52" s="87">
        <v>258</v>
      </c>
      <c r="AP52" s="88">
        <v>249</v>
      </c>
      <c r="AQ52" s="88">
        <v>241</v>
      </c>
      <c r="AR52" s="88">
        <v>233</v>
      </c>
      <c r="AS52" s="88">
        <v>225</v>
      </c>
      <c r="AT52" s="88">
        <v>217</v>
      </c>
      <c r="AU52" s="88">
        <v>209</v>
      </c>
      <c r="AV52" s="89">
        <v>201</v>
      </c>
    </row>
    <row r="53" spans="1:48" ht="15" thickBot="1">
      <c r="A53">
        <v>53</v>
      </c>
      <c r="B53" s="662"/>
      <c r="C53" s="667"/>
      <c r="D53" s="90" t="s">
        <v>136</v>
      </c>
      <c r="E53" s="87">
        <v>281</v>
      </c>
      <c r="F53" s="88">
        <v>271</v>
      </c>
      <c r="G53" s="88">
        <v>261</v>
      </c>
      <c r="H53" s="88">
        <v>251</v>
      </c>
      <c r="I53" s="88">
        <v>242</v>
      </c>
      <c r="J53" s="88">
        <v>232</v>
      </c>
      <c r="K53" s="88">
        <v>222</v>
      </c>
      <c r="L53" s="89">
        <v>213</v>
      </c>
      <c r="N53" s="662"/>
      <c r="O53" s="667"/>
      <c r="P53" s="90" t="s">
        <v>136</v>
      </c>
      <c r="Q53" s="87">
        <v>281</v>
      </c>
      <c r="R53" s="88">
        <v>271</v>
      </c>
      <c r="S53" s="88">
        <v>261</v>
      </c>
      <c r="T53" s="88">
        <v>251</v>
      </c>
      <c r="U53" s="88">
        <v>242</v>
      </c>
      <c r="V53" s="88">
        <v>232</v>
      </c>
      <c r="W53" s="88">
        <v>222</v>
      </c>
      <c r="X53" s="89">
        <v>213</v>
      </c>
      <c r="Z53" s="662"/>
      <c r="AA53" s="667"/>
      <c r="AB53" s="90" t="s">
        <v>136</v>
      </c>
      <c r="AC53" s="87">
        <v>281</v>
      </c>
      <c r="AD53" s="88">
        <v>271</v>
      </c>
      <c r="AE53" s="88">
        <v>261</v>
      </c>
      <c r="AF53" s="88">
        <v>251</v>
      </c>
      <c r="AG53" s="88">
        <v>242</v>
      </c>
      <c r="AH53" s="88">
        <v>232</v>
      </c>
      <c r="AI53" s="88">
        <v>222</v>
      </c>
      <c r="AJ53" s="89">
        <v>213</v>
      </c>
      <c r="AL53" s="662"/>
      <c r="AM53" s="667"/>
      <c r="AN53" s="90" t="s">
        <v>136</v>
      </c>
      <c r="AO53" s="87">
        <v>281</v>
      </c>
      <c r="AP53" s="88">
        <v>271</v>
      </c>
      <c r="AQ53" s="88">
        <v>261</v>
      </c>
      <c r="AR53" s="88">
        <v>251</v>
      </c>
      <c r="AS53" s="88">
        <v>242</v>
      </c>
      <c r="AT53" s="88">
        <v>232</v>
      </c>
      <c r="AU53" s="88">
        <v>222</v>
      </c>
      <c r="AV53" s="89">
        <v>213</v>
      </c>
    </row>
    <row r="54" spans="1:48">
      <c r="A54">
        <v>54</v>
      </c>
      <c r="B54" s="662"/>
      <c r="C54" s="664">
        <v>160</v>
      </c>
      <c r="D54" s="78" t="s">
        <v>133</v>
      </c>
      <c r="E54" s="83">
        <v>279</v>
      </c>
      <c r="F54" s="84">
        <v>270</v>
      </c>
      <c r="G54" s="84">
        <v>261</v>
      </c>
      <c r="H54" s="84">
        <v>252</v>
      </c>
      <c r="I54" s="84">
        <v>243</v>
      </c>
      <c r="J54" s="84">
        <v>234</v>
      </c>
      <c r="K54" s="84">
        <v>225</v>
      </c>
      <c r="L54" s="85">
        <v>217</v>
      </c>
      <c r="N54" s="662"/>
      <c r="O54" s="664">
        <v>160</v>
      </c>
      <c r="P54" s="78" t="s">
        <v>133</v>
      </c>
      <c r="Q54" s="83">
        <v>279</v>
      </c>
      <c r="R54" s="84">
        <v>270</v>
      </c>
      <c r="S54" s="84">
        <v>261</v>
      </c>
      <c r="T54" s="84">
        <v>252</v>
      </c>
      <c r="U54" s="84">
        <v>243</v>
      </c>
      <c r="V54" s="84">
        <v>234</v>
      </c>
      <c r="W54" s="84">
        <v>225</v>
      </c>
      <c r="X54" s="85">
        <v>217</v>
      </c>
      <c r="Z54" s="662"/>
      <c r="AA54" s="664">
        <v>160</v>
      </c>
      <c r="AB54" s="78" t="s">
        <v>133</v>
      </c>
      <c r="AC54" s="83">
        <v>279</v>
      </c>
      <c r="AD54" s="84">
        <v>270</v>
      </c>
      <c r="AE54" s="84">
        <v>261</v>
      </c>
      <c r="AF54" s="84">
        <v>252</v>
      </c>
      <c r="AG54" s="84">
        <v>243</v>
      </c>
      <c r="AH54" s="84">
        <v>234</v>
      </c>
      <c r="AI54" s="84">
        <v>225</v>
      </c>
      <c r="AJ54" s="85">
        <v>217</v>
      </c>
      <c r="AL54" s="662"/>
      <c r="AM54" s="664">
        <v>160</v>
      </c>
      <c r="AN54" s="78" t="s">
        <v>133</v>
      </c>
      <c r="AO54" s="83">
        <v>279</v>
      </c>
      <c r="AP54" s="84">
        <v>270</v>
      </c>
      <c r="AQ54" s="84">
        <v>261</v>
      </c>
      <c r="AR54" s="84">
        <v>252</v>
      </c>
      <c r="AS54" s="84">
        <v>243</v>
      </c>
      <c r="AT54" s="84">
        <v>234</v>
      </c>
      <c r="AU54" s="84">
        <v>225</v>
      </c>
      <c r="AV54" s="85">
        <v>217</v>
      </c>
    </row>
    <row r="55" spans="1:48" ht="15" thickBot="1">
      <c r="A55">
        <v>55</v>
      </c>
      <c r="B55" s="662"/>
      <c r="C55" s="665"/>
      <c r="D55" s="82" t="s">
        <v>136</v>
      </c>
      <c r="E55" s="83">
        <v>305</v>
      </c>
      <c r="F55" s="84">
        <v>294</v>
      </c>
      <c r="G55" s="84">
        <v>284</v>
      </c>
      <c r="H55" s="84">
        <v>274</v>
      </c>
      <c r="I55" s="84">
        <v>263</v>
      </c>
      <c r="J55" s="84">
        <v>253</v>
      </c>
      <c r="K55" s="84">
        <v>243</v>
      </c>
      <c r="L55" s="85">
        <v>233</v>
      </c>
      <c r="N55" s="662"/>
      <c r="O55" s="665"/>
      <c r="P55" s="82" t="s">
        <v>136</v>
      </c>
      <c r="Q55" s="83">
        <v>305</v>
      </c>
      <c r="R55" s="84">
        <v>294</v>
      </c>
      <c r="S55" s="84">
        <v>284</v>
      </c>
      <c r="T55" s="84">
        <v>274</v>
      </c>
      <c r="U55" s="84">
        <v>263</v>
      </c>
      <c r="V55" s="84">
        <v>253</v>
      </c>
      <c r="W55" s="84">
        <v>243</v>
      </c>
      <c r="X55" s="85">
        <v>233</v>
      </c>
      <c r="Z55" s="662"/>
      <c r="AA55" s="665"/>
      <c r="AB55" s="82" t="s">
        <v>136</v>
      </c>
      <c r="AC55" s="83">
        <v>305</v>
      </c>
      <c r="AD55" s="84">
        <v>294</v>
      </c>
      <c r="AE55" s="84">
        <v>284</v>
      </c>
      <c r="AF55" s="84">
        <v>274</v>
      </c>
      <c r="AG55" s="84">
        <v>263</v>
      </c>
      <c r="AH55" s="84">
        <v>253</v>
      </c>
      <c r="AI55" s="84">
        <v>243</v>
      </c>
      <c r="AJ55" s="85">
        <v>233</v>
      </c>
      <c r="AL55" s="662"/>
      <c r="AM55" s="665"/>
      <c r="AN55" s="82" t="s">
        <v>136</v>
      </c>
      <c r="AO55" s="83">
        <v>305</v>
      </c>
      <c r="AP55" s="84">
        <v>294</v>
      </c>
      <c r="AQ55" s="84">
        <v>284</v>
      </c>
      <c r="AR55" s="84">
        <v>274</v>
      </c>
      <c r="AS55" s="84">
        <v>263</v>
      </c>
      <c r="AT55" s="84">
        <v>253</v>
      </c>
      <c r="AU55" s="84">
        <v>243</v>
      </c>
      <c r="AV55" s="85">
        <v>233</v>
      </c>
    </row>
    <row r="56" spans="1:48">
      <c r="A56">
        <v>56</v>
      </c>
      <c r="B56" s="662"/>
      <c r="C56" s="666">
        <v>170</v>
      </c>
      <c r="D56" s="86" t="s">
        <v>133</v>
      </c>
      <c r="E56" s="87">
        <v>301</v>
      </c>
      <c r="F56" s="88">
        <v>291</v>
      </c>
      <c r="G56" s="88">
        <v>281</v>
      </c>
      <c r="H56" s="88">
        <v>271</v>
      </c>
      <c r="I56" s="88">
        <v>262</v>
      </c>
      <c r="J56" s="88">
        <v>252</v>
      </c>
      <c r="K56" s="88">
        <v>242</v>
      </c>
      <c r="L56" s="89">
        <v>233</v>
      </c>
      <c r="N56" s="662"/>
      <c r="O56" s="666">
        <v>170</v>
      </c>
      <c r="P56" s="86" t="s">
        <v>133</v>
      </c>
      <c r="Q56" s="87">
        <v>301</v>
      </c>
      <c r="R56" s="88">
        <v>291</v>
      </c>
      <c r="S56" s="88">
        <v>281</v>
      </c>
      <c r="T56" s="88">
        <v>271</v>
      </c>
      <c r="U56" s="88">
        <v>262</v>
      </c>
      <c r="V56" s="88">
        <v>252</v>
      </c>
      <c r="W56" s="88">
        <v>242</v>
      </c>
      <c r="X56" s="89">
        <v>233</v>
      </c>
      <c r="Z56" s="662"/>
      <c r="AA56" s="666">
        <v>170</v>
      </c>
      <c r="AB56" s="86" t="s">
        <v>133</v>
      </c>
      <c r="AC56" s="87">
        <v>301</v>
      </c>
      <c r="AD56" s="88">
        <v>291</v>
      </c>
      <c r="AE56" s="88">
        <v>281</v>
      </c>
      <c r="AF56" s="88">
        <v>271</v>
      </c>
      <c r="AG56" s="88">
        <v>262</v>
      </c>
      <c r="AH56" s="88">
        <v>252</v>
      </c>
      <c r="AI56" s="88">
        <v>242</v>
      </c>
      <c r="AJ56" s="89">
        <v>233</v>
      </c>
      <c r="AL56" s="662"/>
      <c r="AM56" s="666">
        <v>170</v>
      </c>
      <c r="AN56" s="86" t="s">
        <v>133</v>
      </c>
      <c r="AO56" s="87">
        <v>301</v>
      </c>
      <c r="AP56" s="88">
        <v>291</v>
      </c>
      <c r="AQ56" s="88">
        <v>281</v>
      </c>
      <c r="AR56" s="88">
        <v>271</v>
      </c>
      <c r="AS56" s="88">
        <v>262</v>
      </c>
      <c r="AT56" s="88">
        <v>252</v>
      </c>
      <c r="AU56" s="88">
        <v>242</v>
      </c>
      <c r="AV56" s="89">
        <v>233</v>
      </c>
    </row>
    <row r="57" spans="1:48" ht="15" thickBot="1">
      <c r="A57">
        <v>57</v>
      </c>
      <c r="B57" s="662"/>
      <c r="C57" s="667"/>
      <c r="D57" s="90" t="s">
        <v>136</v>
      </c>
      <c r="E57" s="87">
        <v>317</v>
      </c>
      <c r="F57" s="88">
        <v>308</v>
      </c>
      <c r="G57" s="88">
        <v>299</v>
      </c>
      <c r="H57" s="88">
        <v>290</v>
      </c>
      <c r="I57" s="88">
        <v>281</v>
      </c>
      <c r="J57" s="88">
        <v>272</v>
      </c>
      <c r="K57" s="88">
        <v>263</v>
      </c>
      <c r="L57" s="89">
        <v>254</v>
      </c>
      <c r="N57" s="662"/>
      <c r="O57" s="667"/>
      <c r="P57" s="90" t="s">
        <v>136</v>
      </c>
      <c r="Q57" s="87">
        <v>317</v>
      </c>
      <c r="R57" s="88">
        <v>308</v>
      </c>
      <c r="S57" s="88">
        <v>299</v>
      </c>
      <c r="T57" s="88">
        <v>290</v>
      </c>
      <c r="U57" s="88">
        <v>281</v>
      </c>
      <c r="V57" s="88">
        <v>272</v>
      </c>
      <c r="W57" s="88">
        <v>263</v>
      </c>
      <c r="X57" s="89">
        <v>254</v>
      </c>
      <c r="Z57" s="662"/>
      <c r="AA57" s="667"/>
      <c r="AB57" s="90" t="s">
        <v>136</v>
      </c>
      <c r="AC57" s="87">
        <v>317</v>
      </c>
      <c r="AD57" s="88">
        <v>308</v>
      </c>
      <c r="AE57" s="88">
        <v>299</v>
      </c>
      <c r="AF57" s="88">
        <v>290</v>
      </c>
      <c r="AG57" s="88">
        <v>281</v>
      </c>
      <c r="AH57" s="88">
        <v>272</v>
      </c>
      <c r="AI57" s="88">
        <v>263</v>
      </c>
      <c r="AJ57" s="89">
        <v>254</v>
      </c>
      <c r="AL57" s="662"/>
      <c r="AM57" s="667"/>
      <c r="AN57" s="90" t="s">
        <v>136</v>
      </c>
      <c r="AO57" s="87">
        <v>317</v>
      </c>
      <c r="AP57" s="88">
        <v>308</v>
      </c>
      <c r="AQ57" s="88">
        <v>299</v>
      </c>
      <c r="AR57" s="88">
        <v>290</v>
      </c>
      <c r="AS57" s="88">
        <v>281</v>
      </c>
      <c r="AT57" s="88">
        <v>272</v>
      </c>
      <c r="AU57" s="88">
        <v>263</v>
      </c>
      <c r="AV57" s="89">
        <v>254</v>
      </c>
    </row>
    <row r="58" spans="1:48">
      <c r="A58">
        <v>58</v>
      </c>
      <c r="B58" s="662"/>
      <c r="C58" s="664">
        <v>180</v>
      </c>
      <c r="D58" s="78" t="s">
        <v>133</v>
      </c>
      <c r="E58" s="83">
        <v>319</v>
      </c>
      <c r="F58" s="84">
        <v>309</v>
      </c>
      <c r="G58" s="84">
        <v>299</v>
      </c>
      <c r="H58" s="84">
        <v>289</v>
      </c>
      <c r="I58" s="84">
        <v>279</v>
      </c>
      <c r="J58" s="84">
        <v>269</v>
      </c>
      <c r="K58" s="84">
        <v>259</v>
      </c>
      <c r="L58" s="85">
        <v>249</v>
      </c>
      <c r="N58" s="662"/>
      <c r="O58" s="664">
        <v>180</v>
      </c>
      <c r="P58" s="78" t="s">
        <v>133</v>
      </c>
      <c r="Q58" s="83">
        <v>319</v>
      </c>
      <c r="R58" s="84">
        <v>309</v>
      </c>
      <c r="S58" s="84">
        <v>299</v>
      </c>
      <c r="T58" s="84">
        <v>289</v>
      </c>
      <c r="U58" s="84">
        <v>279</v>
      </c>
      <c r="V58" s="84">
        <v>269</v>
      </c>
      <c r="W58" s="84">
        <v>259</v>
      </c>
      <c r="X58" s="85">
        <v>249</v>
      </c>
      <c r="Z58" s="662"/>
      <c r="AA58" s="664">
        <v>180</v>
      </c>
      <c r="AB58" s="78" t="s">
        <v>133</v>
      </c>
      <c r="AC58" s="83">
        <v>319</v>
      </c>
      <c r="AD58" s="84">
        <v>309</v>
      </c>
      <c r="AE58" s="84">
        <v>299</v>
      </c>
      <c r="AF58" s="84">
        <v>289</v>
      </c>
      <c r="AG58" s="84">
        <v>279</v>
      </c>
      <c r="AH58" s="84">
        <v>269</v>
      </c>
      <c r="AI58" s="84">
        <v>259</v>
      </c>
      <c r="AJ58" s="85">
        <v>249</v>
      </c>
      <c r="AL58" s="662"/>
      <c r="AM58" s="664">
        <v>180</v>
      </c>
      <c r="AN58" s="78" t="s">
        <v>133</v>
      </c>
      <c r="AO58" s="83">
        <v>319</v>
      </c>
      <c r="AP58" s="84">
        <v>309</v>
      </c>
      <c r="AQ58" s="84">
        <v>299</v>
      </c>
      <c r="AR58" s="84">
        <v>289</v>
      </c>
      <c r="AS58" s="84">
        <v>279</v>
      </c>
      <c r="AT58" s="84">
        <v>269</v>
      </c>
      <c r="AU58" s="84">
        <v>259</v>
      </c>
      <c r="AV58" s="85">
        <v>249</v>
      </c>
    </row>
    <row r="59" spans="1:48" ht="15" thickBot="1">
      <c r="A59">
        <v>59</v>
      </c>
      <c r="B59" s="662"/>
      <c r="C59" s="665"/>
      <c r="D59" s="82" t="s">
        <v>136</v>
      </c>
      <c r="E59" s="83">
        <v>319</v>
      </c>
      <c r="F59" s="84">
        <v>312</v>
      </c>
      <c r="G59" s="84">
        <v>305</v>
      </c>
      <c r="H59" s="84">
        <v>298</v>
      </c>
      <c r="I59" s="84">
        <v>291</v>
      </c>
      <c r="J59" s="84">
        <v>284</v>
      </c>
      <c r="K59" s="84">
        <v>277</v>
      </c>
      <c r="L59" s="85">
        <v>270</v>
      </c>
      <c r="N59" s="662"/>
      <c r="O59" s="665"/>
      <c r="P59" s="82" t="s">
        <v>136</v>
      </c>
      <c r="Q59" s="83">
        <v>319</v>
      </c>
      <c r="R59" s="84">
        <v>312</v>
      </c>
      <c r="S59" s="84">
        <v>305</v>
      </c>
      <c r="T59" s="84">
        <v>298</v>
      </c>
      <c r="U59" s="84">
        <v>291</v>
      </c>
      <c r="V59" s="84">
        <v>284</v>
      </c>
      <c r="W59" s="84">
        <v>277</v>
      </c>
      <c r="X59" s="85">
        <v>270</v>
      </c>
      <c r="Z59" s="662"/>
      <c r="AA59" s="665"/>
      <c r="AB59" s="82" t="s">
        <v>136</v>
      </c>
      <c r="AC59" s="83">
        <v>319</v>
      </c>
      <c r="AD59" s="84">
        <v>312</v>
      </c>
      <c r="AE59" s="84">
        <v>305</v>
      </c>
      <c r="AF59" s="84">
        <v>298</v>
      </c>
      <c r="AG59" s="84">
        <v>291</v>
      </c>
      <c r="AH59" s="84">
        <v>284</v>
      </c>
      <c r="AI59" s="84">
        <v>277</v>
      </c>
      <c r="AJ59" s="85">
        <v>270</v>
      </c>
      <c r="AL59" s="662"/>
      <c r="AM59" s="665"/>
      <c r="AN59" s="82" t="s">
        <v>136</v>
      </c>
      <c r="AO59" s="83">
        <v>319</v>
      </c>
      <c r="AP59" s="84">
        <v>312</v>
      </c>
      <c r="AQ59" s="84">
        <v>305</v>
      </c>
      <c r="AR59" s="84">
        <v>298</v>
      </c>
      <c r="AS59" s="84">
        <v>291</v>
      </c>
      <c r="AT59" s="84">
        <v>284</v>
      </c>
      <c r="AU59" s="84">
        <v>277</v>
      </c>
      <c r="AV59" s="85">
        <v>270</v>
      </c>
    </row>
    <row r="60" spans="1:48">
      <c r="A60">
        <v>60</v>
      </c>
      <c r="B60" s="662"/>
      <c r="C60" s="666">
        <v>190</v>
      </c>
      <c r="D60" s="86" t="s">
        <v>133</v>
      </c>
      <c r="E60" s="87">
        <v>318</v>
      </c>
      <c r="F60" s="88">
        <v>310</v>
      </c>
      <c r="G60" s="88">
        <v>303</v>
      </c>
      <c r="H60" s="88">
        <v>295</v>
      </c>
      <c r="I60" s="88">
        <v>288</v>
      </c>
      <c r="J60" s="88">
        <v>280</v>
      </c>
      <c r="K60" s="88">
        <v>273</v>
      </c>
      <c r="L60" s="89">
        <v>266</v>
      </c>
      <c r="N60" s="662"/>
      <c r="O60" s="666">
        <v>190</v>
      </c>
      <c r="P60" s="86" t="s">
        <v>133</v>
      </c>
      <c r="Q60" s="87">
        <v>318</v>
      </c>
      <c r="R60" s="88">
        <v>310</v>
      </c>
      <c r="S60" s="88">
        <v>303</v>
      </c>
      <c r="T60" s="88">
        <v>295</v>
      </c>
      <c r="U60" s="88">
        <v>288</v>
      </c>
      <c r="V60" s="88">
        <v>280</v>
      </c>
      <c r="W60" s="88">
        <v>273</v>
      </c>
      <c r="X60" s="89">
        <v>266</v>
      </c>
      <c r="Z60" s="662"/>
      <c r="AA60" s="666">
        <v>190</v>
      </c>
      <c r="AB60" s="86" t="s">
        <v>133</v>
      </c>
      <c r="AC60" s="87">
        <v>318</v>
      </c>
      <c r="AD60" s="88">
        <v>310</v>
      </c>
      <c r="AE60" s="88">
        <v>303</v>
      </c>
      <c r="AF60" s="88">
        <v>295</v>
      </c>
      <c r="AG60" s="88">
        <v>288</v>
      </c>
      <c r="AH60" s="88">
        <v>280</v>
      </c>
      <c r="AI60" s="88">
        <v>273</v>
      </c>
      <c r="AJ60" s="89">
        <v>266</v>
      </c>
      <c r="AL60" s="662"/>
      <c r="AM60" s="666">
        <v>190</v>
      </c>
      <c r="AN60" s="86" t="s">
        <v>133</v>
      </c>
      <c r="AO60" s="87">
        <v>318</v>
      </c>
      <c r="AP60" s="88">
        <v>310</v>
      </c>
      <c r="AQ60" s="88">
        <v>303</v>
      </c>
      <c r="AR60" s="88">
        <v>295</v>
      </c>
      <c r="AS60" s="88">
        <v>288</v>
      </c>
      <c r="AT60" s="88">
        <v>280</v>
      </c>
      <c r="AU60" s="88">
        <v>273</v>
      </c>
      <c r="AV60" s="89">
        <v>266</v>
      </c>
    </row>
    <row r="61" spans="1:48" ht="15" thickBot="1">
      <c r="A61">
        <v>61</v>
      </c>
      <c r="B61" s="662"/>
      <c r="C61" s="667"/>
      <c r="D61" s="90" t="s">
        <v>136</v>
      </c>
      <c r="E61" s="87">
        <v>316</v>
      </c>
      <c r="F61" s="88">
        <v>312</v>
      </c>
      <c r="G61" s="88">
        <v>308</v>
      </c>
      <c r="H61" s="88">
        <v>304</v>
      </c>
      <c r="I61" s="88">
        <v>300</v>
      </c>
      <c r="J61" s="88">
        <v>296</v>
      </c>
      <c r="K61" s="88">
        <v>292</v>
      </c>
      <c r="L61" s="89">
        <v>289</v>
      </c>
      <c r="N61" s="662"/>
      <c r="O61" s="667"/>
      <c r="P61" s="90" t="s">
        <v>136</v>
      </c>
      <c r="Q61" s="87">
        <v>316</v>
      </c>
      <c r="R61" s="88">
        <v>312</v>
      </c>
      <c r="S61" s="88">
        <v>308</v>
      </c>
      <c r="T61" s="88">
        <v>304</v>
      </c>
      <c r="U61" s="88">
        <v>300</v>
      </c>
      <c r="V61" s="88">
        <v>296</v>
      </c>
      <c r="W61" s="88">
        <v>292</v>
      </c>
      <c r="X61" s="89">
        <v>289</v>
      </c>
      <c r="Z61" s="662"/>
      <c r="AA61" s="667"/>
      <c r="AB61" s="90" t="s">
        <v>136</v>
      </c>
      <c r="AC61" s="87">
        <v>316</v>
      </c>
      <c r="AD61" s="88">
        <v>312</v>
      </c>
      <c r="AE61" s="88">
        <v>308</v>
      </c>
      <c r="AF61" s="88">
        <v>304</v>
      </c>
      <c r="AG61" s="88">
        <v>300</v>
      </c>
      <c r="AH61" s="88">
        <v>296</v>
      </c>
      <c r="AI61" s="88">
        <v>292</v>
      </c>
      <c r="AJ61" s="89">
        <v>289</v>
      </c>
      <c r="AL61" s="662"/>
      <c r="AM61" s="667"/>
      <c r="AN61" s="90" t="s">
        <v>136</v>
      </c>
      <c r="AO61" s="87">
        <v>316</v>
      </c>
      <c r="AP61" s="88">
        <v>312</v>
      </c>
      <c r="AQ61" s="88">
        <v>308</v>
      </c>
      <c r="AR61" s="88">
        <v>304</v>
      </c>
      <c r="AS61" s="88">
        <v>300</v>
      </c>
      <c r="AT61" s="88">
        <v>296</v>
      </c>
      <c r="AU61" s="88">
        <v>292</v>
      </c>
      <c r="AV61" s="89">
        <v>289</v>
      </c>
    </row>
    <row r="62" spans="1:48">
      <c r="A62">
        <v>62</v>
      </c>
      <c r="B62" s="662"/>
      <c r="C62" s="664">
        <v>200</v>
      </c>
      <c r="D62" s="78" t="s">
        <v>133</v>
      </c>
      <c r="E62" s="83">
        <v>317</v>
      </c>
      <c r="F62" s="84">
        <v>312</v>
      </c>
      <c r="G62" s="84">
        <v>307</v>
      </c>
      <c r="H62" s="84">
        <v>302</v>
      </c>
      <c r="I62" s="84">
        <v>297</v>
      </c>
      <c r="J62" s="84">
        <v>292</v>
      </c>
      <c r="K62" s="84">
        <v>287</v>
      </c>
      <c r="L62" s="85">
        <v>282</v>
      </c>
      <c r="N62" s="662"/>
      <c r="O62" s="664">
        <v>200</v>
      </c>
      <c r="P62" s="78" t="s">
        <v>133</v>
      </c>
      <c r="Q62" s="83">
        <v>317</v>
      </c>
      <c r="R62" s="84">
        <v>312</v>
      </c>
      <c r="S62" s="84">
        <v>307</v>
      </c>
      <c r="T62" s="84">
        <v>302</v>
      </c>
      <c r="U62" s="84">
        <v>297</v>
      </c>
      <c r="V62" s="84">
        <v>292</v>
      </c>
      <c r="W62" s="84">
        <v>287</v>
      </c>
      <c r="X62" s="85">
        <v>282</v>
      </c>
      <c r="Z62" s="662"/>
      <c r="AA62" s="664">
        <v>200</v>
      </c>
      <c r="AB62" s="78" t="s">
        <v>133</v>
      </c>
      <c r="AC62" s="83">
        <v>317</v>
      </c>
      <c r="AD62" s="84">
        <v>312</v>
      </c>
      <c r="AE62" s="84">
        <v>307</v>
      </c>
      <c r="AF62" s="84">
        <v>302</v>
      </c>
      <c r="AG62" s="84">
        <v>297</v>
      </c>
      <c r="AH62" s="84">
        <v>292</v>
      </c>
      <c r="AI62" s="84">
        <v>287</v>
      </c>
      <c r="AJ62" s="85">
        <v>282</v>
      </c>
      <c r="AL62" s="662"/>
      <c r="AM62" s="664">
        <v>200</v>
      </c>
      <c r="AN62" s="78" t="s">
        <v>133</v>
      </c>
      <c r="AO62" s="83">
        <v>317</v>
      </c>
      <c r="AP62" s="84">
        <v>312</v>
      </c>
      <c r="AQ62" s="84">
        <v>307</v>
      </c>
      <c r="AR62" s="84">
        <v>302</v>
      </c>
      <c r="AS62" s="84">
        <v>297</v>
      </c>
      <c r="AT62" s="84">
        <v>292</v>
      </c>
      <c r="AU62" s="84">
        <v>287</v>
      </c>
      <c r="AV62" s="85">
        <v>282</v>
      </c>
    </row>
    <row r="63" spans="1:48" ht="15" thickBot="1">
      <c r="A63">
        <v>63</v>
      </c>
      <c r="B63" s="663"/>
      <c r="C63" s="665"/>
      <c r="D63" s="82" t="s">
        <v>136</v>
      </c>
      <c r="E63" s="189">
        <v>315</v>
      </c>
      <c r="F63" s="186">
        <v>314</v>
      </c>
      <c r="G63" s="186">
        <v>313</v>
      </c>
      <c r="H63" s="186">
        <v>312</v>
      </c>
      <c r="I63" s="186">
        <v>311</v>
      </c>
      <c r="J63" s="186">
        <v>310</v>
      </c>
      <c r="K63" s="186">
        <v>309</v>
      </c>
      <c r="L63" s="185">
        <v>308</v>
      </c>
      <c r="N63" s="663"/>
      <c r="O63" s="665"/>
      <c r="P63" s="82" t="s">
        <v>136</v>
      </c>
      <c r="Q63" s="189">
        <v>315</v>
      </c>
      <c r="R63" s="186">
        <v>314</v>
      </c>
      <c r="S63" s="186">
        <v>313</v>
      </c>
      <c r="T63" s="186">
        <v>312</v>
      </c>
      <c r="U63" s="186">
        <v>311</v>
      </c>
      <c r="V63" s="186">
        <v>310</v>
      </c>
      <c r="W63" s="186">
        <v>309</v>
      </c>
      <c r="X63" s="185">
        <v>308</v>
      </c>
      <c r="Z63" s="663"/>
      <c r="AA63" s="665"/>
      <c r="AB63" s="82" t="s">
        <v>136</v>
      </c>
      <c r="AC63" s="189">
        <v>315</v>
      </c>
      <c r="AD63" s="186">
        <v>314</v>
      </c>
      <c r="AE63" s="186">
        <v>313</v>
      </c>
      <c r="AF63" s="186">
        <v>312</v>
      </c>
      <c r="AG63" s="186">
        <v>311</v>
      </c>
      <c r="AH63" s="186">
        <v>310</v>
      </c>
      <c r="AI63" s="186">
        <v>309</v>
      </c>
      <c r="AJ63" s="185">
        <v>308</v>
      </c>
      <c r="AL63" s="663"/>
      <c r="AM63" s="665"/>
      <c r="AN63" s="82" t="s">
        <v>136</v>
      </c>
      <c r="AO63" s="189">
        <v>315</v>
      </c>
      <c r="AP63" s="186">
        <v>314</v>
      </c>
      <c r="AQ63" s="186">
        <v>313</v>
      </c>
      <c r="AR63" s="186">
        <v>312</v>
      </c>
      <c r="AS63" s="186">
        <v>311</v>
      </c>
      <c r="AT63" s="186">
        <v>310</v>
      </c>
      <c r="AU63" s="186">
        <v>309</v>
      </c>
      <c r="AV63" s="185">
        <v>308</v>
      </c>
    </row>
    <row r="64" spans="1:48">
      <c r="A64">
        <v>64</v>
      </c>
    </row>
    <row r="65" spans="1:48">
      <c r="A65">
        <v>65</v>
      </c>
    </row>
    <row r="66" spans="1:48">
      <c r="A66">
        <v>66</v>
      </c>
    </row>
    <row r="67" spans="1:48">
      <c r="A67">
        <v>67</v>
      </c>
    </row>
    <row r="68" spans="1:48">
      <c r="A68">
        <v>68</v>
      </c>
    </row>
    <row r="69" spans="1:48">
      <c r="A69">
        <v>69</v>
      </c>
    </row>
    <row r="70" spans="1:48" ht="15" thickBot="1">
      <c r="A70">
        <v>70</v>
      </c>
    </row>
    <row r="71" spans="1:48" ht="18.600000000000001" thickBot="1">
      <c r="A71">
        <v>71</v>
      </c>
      <c r="B71" s="649" t="s">
        <v>1112</v>
      </c>
      <c r="C71" s="650"/>
      <c r="D71" s="651"/>
      <c r="E71" s="649" t="s">
        <v>1124</v>
      </c>
      <c r="F71" s="650"/>
      <c r="G71" s="650"/>
      <c r="H71" s="650"/>
      <c r="I71" s="650"/>
      <c r="J71" s="650"/>
      <c r="K71" s="650"/>
      <c r="L71" s="651"/>
      <c r="N71" s="649" t="s">
        <v>1114</v>
      </c>
      <c r="O71" s="650"/>
      <c r="P71" s="651"/>
      <c r="Q71" s="649" t="s">
        <v>1124</v>
      </c>
      <c r="R71" s="650"/>
      <c r="S71" s="650"/>
      <c r="T71" s="650"/>
      <c r="U71" s="650"/>
      <c r="V71" s="650"/>
      <c r="W71" s="650"/>
      <c r="X71" s="651"/>
      <c r="Z71" s="649" t="s">
        <v>1115</v>
      </c>
      <c r="AA71" s="650"/>
      <c r="AB71" s="651"/>
      <c r="AC71" s="649" t="s">
        <v>1124</v>
      </c>
      <c r="AD71" s="650"/>
      <c r="AE71" s="650"/>
      <c r="AF71" s="650"/>
      <c r="AG71" s="650"/>
      <c r="AH71" s="650"/>
      <c r="AI71" s="650"/>
      <c r="AJ71" s="651"/>
      <c r="AL71" s="649" t="s">
        <v>1116</v>
      </c>
      <c r="AM71" s="650"/>
      <c r="AN71" s="651"/>
      <c r="AO71" s="649" t="s">
        <v>1124</v>
      </c>
      <c r="AP71" s="650"/>
      <c r="AQ71" s="650"/>
      <c r="AR71" s="650"/>
      <c r="AS71" s="650"/>
      <c r="AT71" s="650"/>
      <c r="AU71" s="650"/>
      <c r="AV71" s="651"/>
    </row>
    <row r="72" spans="1:48" ht="15.75" customHeight="1">
      <c r="A72">
        <v>72</v>
      </c>
      <c r="B72" s="652" t="s">
        <v>1127</v>
      </c>
      <c r="C72" s="652" t="s">
        <v>634</v>
      </c>
      <c r="D72" s="669" t="s">
        <v>1119</v>
      </c>
      <c r="E72" s="676" t="s">
        <v>1120</v>
      </c>
      <c r="F72" s="677"/>
      <c r="G72" s="677"/>
      <c r="H72" s="677"/>
      <c r="I72" s="677"/>
      <c r="J72" s="677"/>
      <c r="K72" s="677"/>
      <c r="L72" s="678"/>
      <c r="N72" s="652" t="s">
        <v>1127</v>
      </c>
      <c r="O72" s="652" t="s">
        <v>634</v>
      </c>
      <c r="P72" s="669" t="s">
        <v>1119</v>
      </c>
      <c r="Q72" s="676" t="s">
        <v>1120</v>
      </c>
      <c r="R72" s="677"/>
      <c r="S72" s="677"/>
      <c r="T72" s="677"/>
      <c r="U72" s="677"/>
      <c r="V72" s="677"/>
      <c r="W72" s="677"/>
      <c r="X72" s="678"/>
      <c r="Z72" s="652" t="s">
        <v>1127</v>
      </c>
      <c r="AA72" s="652" t="s">
        <v>634</v>
      </c>
      <c r="AB72" s="669" t="s">
        <v>1119</v>
      </c>
      <c r="AC72" s="676" t="s">
        <v>1120</v>
      </c>
      <c r="AD72" s="677"/>
      <c r="AE72" s="677"/>
      <c r="AF72" s="677"/>
      <c r="AG72" s="677"/>
      <c r="AH72" s="677"/>
      <c r="AI72" s="677"/>
      <c r="AJ72" s="678"/>
      <c r="AL72" s="652" t="s">
        <v>1127</v>
      </c>
      <c r="AM72" s="652" t="s">
        <v>634</v>
      </c>
      <c r="AN72" s="669" t="s">
        <v>1119</v>
      </c>
      <c r="AO72" s="676" t="s">
        <v>1120</v>
      </c>
      <c r="AP72" s="677"/>
      <c r="AQ72" s="677"/>
      <c r="AR72" s="677"/>
      <c r="AS72" s="677"/>
      <c r="AT72" s="677"/>
      <c r="AU72" s="677"/>
      <c r="AV72" s="678"/>
    </row>
    <row r="73" spans="1:48" ht="15" customHeight="1" thickBot="1">
      <c r="A73">
        <v>73</v>
      </c>
      <c r="B73" s="668"/>
      <c r="C73" s="668"/>
      <c r="D73" s="670"/>
      <c r="E73" s="679"/>
      <c r="F73" s="680"/>
      <c r="G73" s="680"/>
      <c r="H73" s="680"/>
      <c r="I73" s="680"/>
      <c r="J73" s="680"/>
      <c r="K73" s="680"/>
      <c r="L73" s="681"/>
      <c r="N73" s="668"/>
      <c r="O73" s="668"/>
      <c r="P73" s="670"/>
      <c r="Q73" s="679"/>
      <c r="R73" s="680"/>
      <c r="S73" s="680"/>
      <c r="T73" s="680"/>
      <c r="U73" s="680"/>
      <c r="V73" s="680"/>
      <c r="W73" s="680"/>
      <c r="X73" s="681"/>
      <c r="Z73" s="668"/>
      <c r="AA73" s="668"/>
      <c r="AB73" s="670"/>
      <c r="AC73" s="679"/>
      <c r="AD73" s="680"/>
      <c r="AE73" s="680"/>
      <c r="AF73" s="680"/>
      <c r="AG73" s="680"/>
      <c r="AH73" s="680"/>
      <c r="AI73" s="680"/>
      <c r="AJ73" s="681"/>
      <c r="AL73" s="668"/>
      <c r="AM73" s="668"/>
      <c r="AN73" s="670"/>
      <c r="AO73" s="679"/>
      <c r="AP73" s="680"/>
      <c r="AQ73" s="680"/>
      <c r="AR73" s="680"/>
      <c r="AS73" s="680"/>
      <c r="AT73" s="680"/>
      <c r="AU73" s="680"/>
      <c r="AV73" s="681"/>
    </row>
    <row r="74" spans="1:48" ht="15" thickBot="1">
      <c r="A74">
        <v>74</v>
      </c>
      <c r="B74" s="653"/>
      <c r="C74" s="653"/>
      <c r="D74" s="671"/>
      <c r="E74" s="75">
        <v>0</v>
      </c>
      <c r="F74" s="76">
        <v>500</v>
      </c>
      <c r="G74" s="76">
        <v>1000</v>
      </c>
      <c r="H74" s="76">
        <v>1500</v>
      </c>
      <c r="I74" s="76">
        <v>2000</v>
      </c>
      <c r="J74" s="76">
        <v>2500</v>
      </c>
      <c r="K74" s="76">
        <v>3000</v>
      </c>
      <c r="L74" s="77">
        <v>3500</v>
      </c>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L74" s="653"/>
      <c r="AM74" s="653"/>
      <c r="AN74" s="671"/>
      <c r="AO74" s="75">
        <v>0</v>
      </c>
      <c r="AP74" s="76">
        <v>500</v>
      </c>
      <c r="AQ74" s="76">
        <v>1000</v>
      </c>
      <c r="AR74" s="76">
        <v>1500</v>
      </c>
      <c r="AS74" s="76">
        <v>2000</v>
      </c>
      <c r="AT74" s="76">
        <v>2500</v>
      </c>
      <c r="AU74" s="76">
        <v>3000</v>
      </c>
      <c r="AV74" s="77">
        <v>3500</v>
      </c>
    </row>
    <row r="75" spans="1:48" ht="15" customHeight="1">
      <c r="A75">
        <v>75</v>
      </c>
      <c r="B75" s="661" t="s">
        <v>1135</v>
      </c>
      <c r="C75" s="664">
        <v>100</v>
      </c>
      <c r="D75" s="78" t="s">
        <v>133</v>
      </c>
      <c r="E75" s="79">
        <v>100</v>
      </c>
      <c r="F75" s="80">
        <v>94</v>
      </c>
      <c r="G75" s="80">
        <v>89</v>
      </c>
      <c r="H75" s="80">
        <v>84</v>
      </c>
      <c r="I75" s="80">
        <v>79</v>
      </c>
      <c r="J75" s="80">
        <v>74</v>
      </c>
      <c r="K75" s="80">
        <v>69</v>
      </c>
      <c r="L75" s="81">
        <v>64</v>
      </c>
      <c r="N75" s="661" t="s">
        <v>1135</v>
      </c>
      <c r="O75" s="664">
        <v>100</v>
      </c>
      <c r="P75" s="78" t="s">
        <v>133</v>
      </c>
      <c r="Q75" s="79">
        <v>100</v>
      </c>
      <c r="R75" s="80">
        <v>94</v>
      </c>
      <c r="S75" s="80">
        <v>89</v>
      </c>
      <c r="T75" s="80">
        <v>84</v>
      </c>
      <c r="U75" s="80">
        <v>79</v>
      </c>
      <c r="V75" s="80">
        <v>74</v>
      </c>
      <c r="W75" s="80">
        <v>69</v>
      </c>
      <c r="X75" s="81">
        <v>64</v>
      </c>
      <c r="Z75" s="661" t="s">
        <v>1135</v>
      </c>
      <c r="AA75" s="664">
        <v>100</v>
      </c>
      <c r="AB75" s="78" t="s">
        <v>133</v>
      </c>
      <c r="AC75" s="79">
        <v>100</v>
      </c>
      <c r="AD75" s="80">
        <v>94</v>
      </c>
      <c r="AE75" s="80">
        <v>89</v>
      </c>
      <c r="AF75" s="80">
        <v>84</v>
      </c>
      <c r="AG75" s="80">
        <v>78</v>
      </c>
      <c r="AH75" s="80">
        <v>73</v>
      </c>
      <c r="AI75" s="80">
        <v>68</v>
      </c>
      <c r="AJ75" s="81">
        <v>63</v>
      </c>
      <c r="AL75" s="661" t="s">
        <v>1135</v>
      </c>
      <c r="AM75" s="664">
        <v>100</v>
      </c>
      <c r="AN75" s="78" t="s">
        <v>133</v>
      </c>
      <c r="AO75" s="79">
        <v>100</v>
      </c>
      <c r="AP75" s="80">
        <v>96</v>
      </c>
      <c r="AQ75" s="80">
        <v>92</v>
      </c>
      <c r="AR75" s="80">
        <v>88</v>
      </c>
      <c r="AS75" s="80">
        <v>85</v>
      </c>
      <c r="AT75" s="80">
        <v>81</v>
      </c>
      <c r="AU75" s="80">
        <v>77</v>
      </c>
      <c r="AV75" s="81">
        <v>74</v>
      </c>
    </row>
    <row r="76" spans="1:48" ht="15" thickBot="1">
      <c r="A76">
        <v>76</v>
      </c>
      <c r="B76" s="662"/>
      <c r="C76" s="665"/>
      <c r="D76" s="82" t="s">
        <v>136</v>
      </c>
      <c r="E76" s="83">
        <v>105</v>
      </c>
      <c r="F76" s="84">
        <v>99</v>
      </c>
      <c r="G76" s="84">
        <v>94</v>
      </c>
      <c r="H76" s="84">
        <v>88</v>
      </c>
      <c r="I76" s="84">
        <v>83</v>
      </c>
      <c r="J76" s="84">
        <v>77</v>
      </c>
      <c r="K76" s="84">
        <v>72</v>
      </c>
      <c r="L76" s="85">
        <v>67</v>
      </c>
      <c r="N76" s="662"/>
      <c r="O76" s="665"/>
      <c r="P76" s="82" t="s">
        <v>136</v>
      </c>
      <c r="Q76" s="83">
        <v>105</v>
      </c>
      <c r="R76" s="84">
        <v>99</v>
      </c>
      <c r="S76" s="84">
        <v>94</v>
      </c>
      <c r="T76" s="84">
        <v>88</v>
      </c>
      <c r="U76" s="84">
        <v>83</v>
      </c>
      <c r="V76" s="84">
        <v>77</v>
      </c>
      <c r="W76" s="84">
        <v>72</v>
      </c>
      <c r="X76" s="85">
        <v>67</v>
      </c>
      <c r="Z76" s="662"/>
      <c r="AA76" s="665"/>
      <c r="AB76" s="82" t="s">
        <v>136</v>
      </c>
      <c r="AC76" s="83">
        <v>105</v>
      </c>
      <c r="AD76" s="84">
        <v>99</v>
      </c>
      <c r="AE76" s="84">
        <v>94</v>
      </c>
      <c r="AF76" s="84">
        <v>89</v>
      </c>
      <c r="AG76" s="84">
        <v>83</v>
      </c>
      <c r="AH76" s="84">
        <v>78</v>
      </c>
      <c r="AI76" s="84">
        <v>73</v>
      </c>
      <c r="AJ76" s="85">
        <v>68</v>
      </c>
      <c r="AL76" s="662"/>
      <c r="AM76" s="665"/>
      <c r="AN76" s="82" t="s">
        <v>136</v>
      </c>
      <c r="AO76" s="83">
        <v>101</v>
      </c>
      <c r="AP76" s="84">
        <v>98</v>
      </c>
      <c r="AQ76" s="84">
        <v>95</v>
      </c>
      <c r="AR76" s="84">
        <v>92</v>
      </c>
      <c r="AS76" s="84">
        <v>89</v>
      </c>
      <c r="AT76" s="84">
        <v>86</v>
      </c>
      <c r="AU76" s="84">
        <v>83</v>
      </c>
      <c r="AV76" s="85">
        <v>80</v>
      </c>
    </row>
    <row r="77" spans="1:48">
      <c r="A77">
        <v>77</v>
      </c>
      <c r="B77" s="662"/>
      <c r="C77" s="666">
        <v>110</v>
      </c>
      <c r="D77" s="86" t="s">
        <v>133</v>
      </c>
      <c r="E77" s="87">
        <v>118</v>
      </c>
      <c r="F77" s="88">
        <v>112</v>
      </c>
      <c r="G77" s="88">
        <v>106</v>
      </c>
      <c r="H77" s="88">
        <v>101</v>
      </c>
      <c r="I77" s="88">
        <v>95</v>
      </c>
      <c r="J77" s="88">
        <v>90</v>
      </c>
      <c r="K77" s="88">
        <v>84</v>
      </c>
      <c r="L77" s="89">
        <v>79</v>
      </c>
      <c r="N77" s="662"/>
      <c r="O77" s="666">
        <v>110</v>
      </c>
      <c r="P77" s="86" t="s">
        <v>133</v>
      </c>
      <c r="Q77" s="87">
        <v>118</v>
      </c>
      <c r="R77" s="88">
        <v>112</v>
      </c>
      <c r="S77" s="88">
        <v>106</v>
      </c>
      <c r="T77" s="88">
        <v>101</v>
      </c>
      <c r="U77" s="88">
        <v>95</v>
      </c>
      <c r="V77" s="88">
        <v>90</v>
      </c>
      <c r="W77" s="88">
        <v>84</v>
      </c>
      <c r="X77" s="89">
        <v>79</v>
      </c>
      <c r="Z77" s="662"/>
      <c r="AA77" s="666">
        <v>110</v>
      </c>
      <c r="AB77" s="86" t="s">
        <v>133</v>
      </c>
      <c r="AC77" s="87">
        <v>118</v>
      </c>
      <c r="AD77" s="88">
        <v>112</v>
      </c>
      <c r="AE77" s="88">
        <v>106</v>
      </c>
      <c r="AF77" s="88">
        <v>101</v>
      </c>
      <c r="AG77" s="88">
        <v>95</v>
      </c>
      <c r="AH77" s="88">
        <v>90</v>
      </c>
      <c r="AI77" s="88">
        <v>84</v>
      </c>
      <c r="AJ77" s="89">
        <v>79</v>
      </c>
      <c r="AL77" s="662"/>
      <c r="AM77" s="666">
        <v>110</v>
      </c>
      <c r="AN77" s="86" t="s">
        <v>133</v>
      </c>
      <c r="AO77" s="87">
        <v>118</v>
      </c>
      <c r="AP77" s="88">
        <v>112</v>
      </c>
      <c r="AQ77" s="88">
        <v>106</v>
      </c>
      <c r="AR77" s="88">
        <v>100</v>
      </c>
      <c r="AS77" s="88">
        <v>94</v>
      </c>
      <c r="AT77" s="88">
        <v>88</v>
      </c>
      <c r="AU77" s="88">
        <v>82</v>
      </c>
      <c r="AV77" s="89">
        <v>77</v>
      </c>
    </row>
    <row r="78" spans="1:48" ht="15" thickBot="1">
      <c r="A78">
        <v>78</v>
      </c>
      <c r="B78" s="662"/>
      <c r="C78" s="667"/>
      <c r="D78" s="90" t="s">
        <v>136</v>
      </c>
      <c r="E78" s="87">
        <v>126</v>
      </c>
      <c r="F78" s="88">
        <v>119</v>
      </c>
      <c r="G78" s="88">
        <v>113</v>
      </c>
      <c r="H78" s="88">
        <v>107</v>
      </c>
      <c r="I78" s="88">
        <v>101</v>
      </c>
      <c r="J78" s="88">
        <v>95</v>
      </c>
      <c r="K78" s="88">
        <v>89</v>
      </c>
      <c r="L78" s="89">
        <v>83</v>
      </c>
      <c r="N78" s="662"/>
      <c r="O78" s="667"/>
      <c r="P78" s="90" t="s">
        <v>136</v>
      </c>
      <c r="Q78" s="87">
        <v>126</v>
      </c>
      <c r="R78" s="88">
        <v>119</v>
      </c>
      <c r="S78" s="88">
        <v>113</v>
      </c>
      <c r="T78" s="88">
        <v>107</v>
      </c>
      <c r="U78" s="88">
        <v>101</v>
      </c>
      <c r="V78" s="88">
        <v>95</v>
      </c>
      <c r="W78" s="88">
        <v>89</v>
      </c>
      <c r="X78" s="89">
        <v>83</v>
      </c>
      <c r="Z78" s="662"/>
      <c r="AA78" s="667"/>
      <c r="AB78" s="90" t="s">
        <v>136</v>
      </c>
      <c r="AC78" s="87">
        <v>126</v>
      </c>
      <c r="AD78" s="88">
        <v>119</v>
      </c>
      <c r="AE78" s="88">
        <v>113</v>
      </c>
      <c r="AF78" s="88">
        <v>107</v>
      </c>
      <c r="AG78" s="88">
        <v>101</v>
      </c>
      <c r="AH78" s="88">
        <v>95</v>
      </c>
      <c r="AI78" s="88">
        <v>89</v>
      </c>
      <c r="AJ78" s="89">
        <v>83</v>
      </c>
      <c r="AL78" s="662"/>
      <c r="AM78" s="667"/>
      <c r="AN78" s="90" t="s">
        <v>136</v>
      </c>
      <c r="AO78" s="87">
        <v>126</v>
      </c>
      <c r="AP78" s="88">
        <v>119</v>
      </c>
      <c r="AQ78" s="88">
        <v>112</v>
      </c>
      <c r="AR78" s="88">
        <v>106</v>
      </c>
      <c r="AS78" s="88">
        <v>99</v>
      </c>
      <c r="AT78" s="88">
        <v>93</v>
      </c>
      <c r="AU78" s="88">
        <v>86</v>
      </c>
      <c r="AV78" s="89">
        <v>80</v>
      </c>
    </row>
    <row r="79" spans="1:48">
      <c r="A79">
        <v>79</v>
      </c>
      <c r="B79" s="662"/>
      <c r="C79" s="664">
        <v>120</v>
      </c>
      <c r="D79" s="78" t="s">
        <v>133</v>
      </c>
      <c r="E79" s="83">
        <v>137</v>
      </c>
      <c r="F79" s="84">
        <v>130</v>
      </c>
      <c r="G79" s="84">
        <v>124</v>
      </c>
      <c r="H79" s="84">
        <v>118</v>
      </c>
      <c r="I79" s="84">
        <v>112</v>
      </c>
      <c r="J79" s="84">
        <v>106</v>
      </c>
      <c r="K79" s="84">
        <v>100</v>
      </c>
      <c r="L79" s="85">
        <v>94</v>
      </c>
      <c r="N79" s="662"/>
      <c r="O79" s="664">
        <v>120</v>
      </c>
      <c r="P79" s="78" t="s">
        <v>133</v>
      </c>
      <c r="Q79" s="83">
        <v>137</v>
      </c>
      <c r="R79" s="84">
        <v>130</v>
      </c>
      <c r="S79" s="84">
        <v>124</v>
      </c>
      <c r="T79" s="84">
        <v>118</v>
      </c>
      <c r="U79" s="84">
        <v>112</v>
      </c>
      <c r="V79" s="84">
        <v>106</v>
      </c>
      <c r="W79" s="84">
        <v>100</v>
      </c>
      <c r="X79" s="85">
        <v>94</v>
      </c>
      <c r="Z79" s="662"/>
      <c r="AA79" s="664">
        <v>120</v>
      </c>
      <c r="AB79" s="78" t="s">
        <v>133</v>
      </c>
      <c r="AC79" s="83">
        <v>137</v>
      </c>
      <c r="AD79" s="84">
        <v>130</v>
      </c>
      <c r="AE79" s="84">
        <v>124</v>
      </c>
      <c r="AF79" s="84">
        <v>118</v>
      </c>
      <c r="AG79" s="84">
        <v>112</v>
      </c>
      <c r="AH79" s="84">
        <v>106</v>
      </c>
      <c r="AI79" s="84">
        <v>100</v>
      </c>
      <c r="AJ79" s="85">
        <v>94</v>
      </c>
      <c r="AL79" s="662"/>
      <c r="AM79" s="664">
        <v>120</v>
      </c>
      <c r="AN79" s="78" t="s">
        <v>133</v>
      </c>
      <c r="AO79" s="83">
        <v>137</v>
      </c>
      <c r="AP79" s="84">
        <v>130</v>
      </c>
      <c r="AQ79" s="84">
        <v>124</v>
      </c>
      <c r="AR79" s="84">
        <v>118</v>
      </c>
      <c r="AS79" s="84">
        <v>112</v>
      </c>
      <c r="AT79" s="84">
        <v>106</v>
      </c>
      <c r="AU79" s="84">
        <v>100</v>
      </c>
      <c r="AV79" s="85">
        <v>94</v>
      </c>
    </row>
    <row r="80" spans="1:48" ht="15" thickBot="1">
      <c r="A80">
        <v>80</v>
      </c>
      <c r="B80" s="662"/>
      <c r="C80" s="665"/>
      <c r="D80" s="82" t="s">
        <v>136</v>
      </c>
      <c r="E80" s="83">
        <v>147</v>
      </c>
      <c r="F80" s="84">
        <v>140</v>
      </c>
      <c r="G80" s="84">
        <v>133</v>
      </c>
      <c r="H80" s="84">
        <v>126</v>
      </c>
      <c r="I80" s="84">
        <v>119</v>
      </c>
      <c r="J80" s="84">
        <v>112</v>
      </c>
      <c r="K80" s="84">
        <v>105</v>
      </c>
      <c r="L80" s="85">
        <v>99</v>
      </c>
      <c r="N80" s="662"/>
      <c r="O80" s="665"/>
      <c r="P80" s="82" t="s">
        <v>136</v>
      </c>
      <c r="Q80" s="83">
        <v>147</v>
      </c>
      <c r="R80" s="84">
        <v>140</v>
      </c>
      <c r="S80" s="84">
        <v>133</v>
      </c>
      <c r="T80" s="84">
        <v>126</v>
      </c>
      <c r="U80" s="84">
        <v>119</v>
      </c>
      <c r="V80" s="84">
        <v>112</v>
      </c>
      <c r="W80" s="84">
        <v>105</v>
      </c>
      <c r="X80" s="85">
        <v>99</v>
      </c>
      <c r="Z80" s="662"/>
      <c r="AA80" s="665"/>
      <c r="AB80" s="82" t="s">
        <v>136</v>
      </c>
      <c r="AC80" s="83">
        <v>147</v>
      </c>
      <c r="AD80" s="84">
        <v>140</v>
      </c>
      <c r="AE80" s="84">
        <v>133</v>
      </c>
      <c r="AF80" s="84">
        <v>126</v>
      </c>
      <c r="AG80" s="84">
        <v>119</v>
      </c>
      <c r="AH80" s="84">
        <v>112</v>
      </c>
      <c r="AI80" s="84">
        <v>105</v>
      </c>
      <c r="AJ80" s="85">
        <v>99</v>
      </c>
      <c r="AL80" s="662"/>
      <c r="AM80" s="665"/>
      <c r="AN80" s="82" t="s">
        <v>136</v>
      </c>
      <c r="AO80" s="83">
        <v>147</v>
      </c>
      <c r="AP80" s="84">
        <v>139</v>
      </c>
      <c r="AQ80" s="84">
        <v>131</v>
      </c>
      <c r="AR80" s="84">
        <v>124</v>
      </c>
      <c r="AS80" s="84">
        <v>116</v>
      </c>
      <c r="AT80" s="84">
        <v>109</v>
      </c>
      <c r="AU80" s="84">
        <v>101</v>
      </c>
      <c r="AV80" s="85">
        <v>94</v>
      </c>
    </row>
    <row r="81" spans="1:48">
      <c r="A81">
        <v>81</v>
      </c>
      <c r="B81" s="662"/>
      <c r="C81" s="666">
        <v>130</v>
      </c>
      <c r="D81" s="86" t="s">
        <v>133</v>
      </c>
      <c r="E81" s="87">
        <v>156</v>
      </c>
      <c r="F81" s="88">
        <v>149</v>
      </c>
      <c r="G81" s="88">
        <v>142</v>
      </c>
      <c r="H81" s="88">
        <v>135</v>
      </c>
      <c r="I81" s="88">
        <v>129</v>
      </c>
      <c r="J81" s="88">
        <v>122</v>
      </c>
      <c r="K81" s="88">
        <v>115</v>
      </c>
      <c r="L81" s="89">
        <v>109</v>
      </c>
      <c r="N81" s="662"/>
      <c r="O81" s="666">
        <v>130</v>
      </c>
      <c r="P81" s="86" t="s">
        <v>133</v>
      </c>
      <c r="Q81" s="87">
        <v>156</v>
      </c>
      <c r="R81" s="88">
        <v>149</v>
      </c>
      <c r="S81" s="88">
        <v>142</v>
      </c>
      <c r="T81" s="88">
        <v>135</v>
      </c>
      <c r="U81" s="88">
        <v>129</v>
      </c>
      <c r="V81" s="88">
        <v>122</v>
      </c>
      <c r="W81" s="88">
        <v>115</v>
      </c>
      <c r="X81" s="89">
        <v>109</v>
      </c>
      <c r="Z81" s="662"/>
      <c r="AA81" s="666">
        <v>130</v>
      </c>
      <c r="AB81" s="86" t="s">
        <v>133</v>
      </c>
      <c r="AC81" s="87">
        <v>156</v>
      </c>
      <c r="AD81" s="88">
        <v>149</v>
      </c>
      <c r="AE81" s="88">
        <v>142</v>
      </c>
      <c r="AF81" s="88">
        <v>135</v>
      </c>
      <c r="AG81" s="88">
        <v>129</v>
      </c>
      <c r="AH81" s="88">
        <v>122</v>
      </c>
      <c r="AI81" s="88">
        <v>115</v>
      </c>
      <c r="AJ81" s="89">
        <v>109</v>
      </c>
      <c r="AL81" s="662"/>
      <c r="AM81" s="666">
        <v>130</v>
      </c>
      <c r="AN81" s="86" t="s">
        <v>133</v>
      </c>
      <c r="AO81" s="87">
        <v>156</v>
      </c>
      <c r="AP81" s="88">
        <v>149</v>
      </c>
      <c r="AQ81" s="88">
        <v>142</v>
      </c>
      <c r="AR81" s="88">
        <v>135</v>
      </c>
      <c r="AS81" s="88">
        <v>129</v>
      </c>
      <c r="AT81" s="88">
        <v>122</v>
      </c>
      <c r="AU81" s="88">
        <v>115</v>
      </c>
      <c r="AV81" s="89">
        <v>109</v>
      </c>
    </row>
    <row r="82" spans="1:48" ht="15" thickBot="1">
      <c r="A82">
        <v>82</v>
      </c>
      <c r="B82" s="662"/>
      <c r="C82" s="667"/>
      <c r="D82" s="90" t="s">
        <v>136</v>
      </c>
      <c r="E82" s="87">
        <v>170</v>
      </c>
      <c r="F82" s="88">
        <v>162</v>
      </c>
      <c r="G82" s="88">
        <v>154</v>
      </c>
      <c r="H82" s="88">
        <v>146</v>
      </c>
      <c r="I82" s="88">
        <v>138</v>
      </c>
      <c r="J82" s="88">
        <v>130</v>
      </c>
      <c r="K82" s="88">
        <v>122</v>
      </c>
      <c r="L82" s="89">
        <v>115</v>
      </c>
      <c r="N82" s="662"/>
      <c r="O82" s="667"/>
      <c r="P82" s="90" t="s">
        <v>136</v>
      </c>
      <c r="Q82" s="87">
        <v>170</v>
      </c>
      <c r="R82" s="88">
        <v>162</v>
      </c>
      <c r="S82" s="88">
        <v>154</v>
      </c>
      <c r="T82" s="88">
        <v>146</v>
      </c>
      <c r="U82" s="88">
        <v>138</v>
      </c>
      <c r="V82" s="88">
        <v>130</v>
      </c>
      <c r="W82" s="88">
        <v>122</v>
      </c>
      <c r="X82" s="89">
        <v>115</v>
      </c>
      <c r="Z82" s="662"/>
      <c r="AA82" s="667"/>
      <c r="AB82" s="90" t="s">
        <v>136</v>
      </c>
      <c r="AC82" s="87">
        <v>170</v>
      </c>
      <c r="AD82" s="88">
        <v>162</v>
      </c>
      <c r="AE82" s="88">
        <v>154</v>
      </c>
      <c r="AF82" s="88">
        <v>146</v>
      </c>
      <c r="AG82" s="88">
        <v>138</v>
      </c>
      <c r="AH82" s="88">
        <v>130</v>
      </c>
      <c r="AI82" s="88">
        <v>122</v>
      </c>
      <c r="AJ82" s="89">
        <v>115</v>
      </c>
      <c r="AL82" s="662"/>
      <c r="AM82" s="667"/>
      <c r="AN82" s="90" t="s">
        <v>136</v>
      </c>
      <c r="AO82" s="87">
        <v>170</v>
      </c>
      <c r="AP82" s="88">
        <v>161</v>
      </c>
      <c r="AQ82" s="88">
        <v>153</v>
      </c>
      <c r="AR82" s="88">
        <v>145</v>
      </c>
      <c r="AS82" s="88">
        <v>137</v>
      </c>
      <c r="AT82" s="88">
        <v>129</v>
      </c>
      <c r="AU82" s="88">
        <v>121</v>
      </c>
      <c r="AV82" s="89">
        <v>113</v>
      </c>
    </row>
    <row r="83" spans="1:48">
      <c r="A83">
        <v>83</v>
      </c>
      <c r="B83" s="662"/>
      <c r="C83" s="664">
        <v>140</v>
      </c>
      <c r="D83" s="78" t="s">
        <v>133</v>
      </c>
      <c r="E83" s="83">
        <v>175</v>
      </c>
      <c r="F83" s="84">
        <v>167</v>
      </c>
      <c r="G83" s="84">
        <v>160</v>
      </c>
      <c r="H83" s="84">
        <v>153</v>
      </c>
      <c r="I83" s="84">
        <v>145</v>
      </c>
      <c r="J83" s="84">
        <v>138</v>
      </c>
      <c r="K83" s="84">
        <v>131</v>
      </c>
      <c r="L83" s="85">
        <v>124</v>
      </c>
      <c r="N83" s="662"/>
      <c r="O83" s="664">
        <v>140</v>
      </c>
      <c r="P83" s="78" t="s">
        <v>133</v>
      </c>
      <c r="Q83" s="83">
        <v>175</v>
      </c>
      <c r="R83" s="84">
        <v>167</v>
      </c>
      <c r="S83" s="84">
        <v>160</v>
      </c>
      <c r="T83" s="84">
        <v>153</v>
      </c>
      <c r="U83" s="84">
        <v>145</v>
      </c>
      <c r="V83" s="84">
        <v>138</v>
      </c>
      <c r="W83" s="84">
        <v>131</v>
      </c>
      <c r="X83" s="85">
        <v>124</v>
      </c>
      <c r="Z83" s="662"/>
      <c r="AA83" s="664">
        <v>140</v>
      </c>
      <c r="AB83" s="78" t="s">
        <v>133</v>
      </c>
      <c r="AC83" s="83">
        <v>175</v>
      </c>
      <c r="AD83" s="84">
        <v>167</v>
      </c>
      <c r="AE83" s="84">
        <v>160</v>
      </c>
      <c r="AF83" s="84">
        <v>153</v>
      </c>
      <c r="AG83" s="84">
        <v>145</v>
      </c>
      <c r="AH83" s="84">
        <v>138</v>
      </c>
      <c r="AI83" s="84">
        <v>131</v>
      </c>
      <c r="AJ83" s="85">
        <v>124</v>
      </c>
      <c r="AL83" s="662"/>
      <c r="AM83" s="664">
        <v>140</v>
      </c>
      <c r="AN83" s="78" t="s">
        <v>133</v>
      </c>
      <c r="AO83" s="83">
        <v>175</v>
      </c>
      <c r="AP83" s="84">
        <v>167</v>
      </c>
      <c r="AQ83" s="84">
        <v>160</v>
      </c>
      <c r="AR83" s="84">
        <v>153</v>
      </c>
      <c r="AS83" s="84">
        <v>145</v>
      </c>
      <c r="AT83" s="84">
        <v>138</v>
      </c>
      <c r="AU83" s="84">
        <v>131</v>
      </c>
      <c r="AV83" s="85">
        <v>124</v>
      </c>
    </row>
    <row r="84" spans="1:48" ht="15" thickBot="1">
      <c r="A84">
        <v>84</v>
      </c>
      <c r="B84" s="662"/>
      <c r="C84" s="665"/>
      <c r="D84" s="82" t="s">
        <v>136</v>
      </c>
      <c r="E84" s="83">
        <v>192</v>
      </c>
      <c r="F84" s="84">
        <v>183</v>
      </c>
      <c r="G84" s="84">
        <v>174</v>
      </c>
      <c r="H84" s="84">
        <v>166</v>
      </c>
      <c r="I84" s="84">
        <v>157</v>
      </c>
      <c r="J84" s="84">
        <v>149</v>
      </c>
      <c r="K84" s="84">
        <v>140</v>
      </c>
      <c r="L84" s="85">
        <v>132</v>
      </c>
      <c r="N84" s="662"/>
      <c r="O84" s="665"/>
      <c r="P84" s="82" t="s">
        <v>136</v>
      </c>
      <c r="Q84" s="83">
        <v>192</v>
      </c>
      <c r="R84" s="84">
        <v>183</v>
      </c>
      <c r="S84" s="84">
        <v>174</v>
      </c>
      <c r="T84" s="84">
        <v>166</v>
      </c>
      <c r="U84" s="84">
        <v>157</v>
      </c>
      <c r="V84" s="84">
        <v>149</v>
      </c>
      <c r="W84" s="84">
        <v>140</v>
      </c>
      <c r="X84" s="85">
        <v>132</v>
      </c>
      <c r="Z84" s="662"/>
      <c r="AA84" s="665"/>
      <c r="AB84" s="82" t="s">
        <v>136</v>
      </c>
      <c r="AC84" s="83">
        <v>192</v>
      </c>
      <c r="AD84" s="84">
        <v>183</v>
      </c>
      <c r="AE84" s="84">
        <v>174</v>
      </c>
      <c r="AF84" s="84">
        <v>166</v>
      </c>
      <c r="AG84" s="84">
        <v>157</v>
      </c>
      <c r="AH84" s="84">
        <v>149</v>
      </c>
      <c r="AI84" s="84">
        <v>140</v>
      </c>
      <c r="AJ84" s="85">
        <v>132</v>
      </c>
      <c r="AL84" s="662"/>
      <c r="AM84" s="665"/>
      <c r="AN84" s="82" t="s">
        <v>136</v>
      </c>
      <c r="AO84" s="83">
        <v>192</v>
      </c>
      <c r="AP84" s="84">
        <v>183</v>
      </c>
      <c r="AQ84" s="84">
        <v>174</v>
      </c>
      <c r="AR84" s="84">
        <v>166</v>
      </c>
      <c r="AS84" s="84">
        <v>157</v>
      </c>
      <c r="AT84" s="84">
        <v>149</v>
      </c>
      <c r="AU84" s="84">
        <v>140</v>
      </c>
      <c r="AV84" s="85">
        <v>132</v>
      </c>
    </row>
    <row r="85" spans="1:48">
      <c r="A85">
        <v>85</v>
      </c>
      <c r="B85" s="662"/>
      <c r="C85" s="666">
        <v>150</v>
      </c>
      <c r="D85" s="86" t="s">
        <v>133</v>
      </c>
      <c r="E85" s="87">
        <v>194</v>
      </c>
      <c r="F85" s="88">
        <v>186</v>
      </c>
      <c r="G85" s="88">
        <v>178</v>
      </c>
      <c r="H85" s="88">
        <v>170</v>
      </c>
      <c r="I85" s="88">
        <v>162</v>
      </c>
      <c r="J85" s="88">
        <v>154</v>
      </c>
      <c r="K85" s="88">
        <v>146</v>
      </c>
      <c r="L85" s="89">
        <v>139</v>
      </c>
      <c r="N85" s="662"/>
      <c r="O85" s="666">
        <v>150</v>
      </c>
      <c r="P85" s="86" t="s">
        <v>133</v>
      </c>
      <c r="Q85" s="87">
        <v>194</v>
      </c>
      <c r="R85" s="88">
        <v>186</v>
      </c>
      <c r="S85" s="88">
        <v>178</v>
      </c>
      <c r="T85" s="88">
        <v>170</v>
      </c>
      <c r="U85" s="88">
        <v>162</v>
      </c>
      <c r="V85" s="88">
        <v>154</v>
      </c>
      <c r="W85" s="88">
        <v>146</v>
      </c>
      <c r="X85" s="89">
        <v>139</v>
      </c>
      <c r="Z85" s="662"/>
      <c r="AA85" s="666">
        <v>150</v>
      </c>
      <c r="AB85" s="86" t="s">
        <v>133</v>
      </c>
      <c r="AC85" s="87">
        <v>194</v>
      </c>
      <c r="AD85" s="88">
        <v>186</v>
      </c>
      <c r="AE85" s="88">
        <v>178</v>
      </c>
      <c r="AF85" s="88">
        <v>170</v>
      </c>
      <c r="AG85" s="88">
        <v>162</v>
      </c>
      <c r="AH85" s="88">
        <v>154</v>
      </c>
      <c r="AI85" s="88">
        <v>146</v>
      </c>
      <c r="AJ85" s="89">
        <v>139</v>
      </c>
      <c r="AL85" s="662"/>
      <c r="AM85" s="666">
        <v>150</v>
      </c>
      <c r="AN85" s="86" t="s">
        <v>133</v>
      </c>
      <c r="AO85" s="87">
        <v>194</v>
      </c>
      <c r="AP85" s="88">
        <v>186</v>
      </c>
      <c r="AQ85" s="88">
        <v>178</v>
      </c>
      <c r="AR85" s="88">
        <v>170</v>
      </c>
      <c r="AS85" s="88">
        <v>162</v>
      </c>
      <c r="AT85" s="88">
        <v>154</v>
      </c>
      <c r="AU85" s="88">
        <v>146</v>
      </c>
      <c r="AV85" s="89">
        <v>139</v>
      </c>
    </row>
    <row r="86" spans="1:48" ht="15" thickBot="1">
      <c r="A86">
        <v>86</v>
      </c>
      <c r="B86" s="662"/>
      <c r="C86" s="667"/>
      <c r="D86" s="90" t="s">
        <v>136</v>
      </c>
      <c r="E86" s="87">
        <v>213</v>
      </c>
      <c r="F86" s="88">
        <v>204</v>
      </c>
      <c r="G86" s="88">
        <v>195</v>
      </c>
      <c r="H86" s="88">
        <v>186</v>
      </c>
      <c r="I86" s="88">
        <v>177</v>
      </c>
      <c r="J86" s="88">
        <v>168</v>
      </c>
      <c r="K86" s="88">
        <v>159</v>
      </c>
      <c r="L86" s="89">
        <v>150</v>
      </c>
      <c r="N86" s="662"/>
      <c r="O86" s="667"/>
      <c r="P86" s="90" t="s">
        <v>136</v>
      </c>
      <c r="Q86" s="87">
        <v>213</v>
      </c>
      <c r="R86" s="88">
        <v>204</v>
      </c>
      <c r="S86" s="88">
        <v>195</v>
      </c>
      <c r="T86" s="88">
        <v>186</v>
      </c>
      <c r="U86" s="88">
        <v>177</v>
      </c>
      <c r="V86" s="88">
        <v>168</v>
      </c>
      <c r="W86" s="88">
        <v>159</v>
      </c>
      <c r="X86" s="89">
        <v>150</v>
      </c>
      <c r="Z86" s="662"/>
      <c r="AA86" s="667"/>
      <c r="AB86" s="90" t="s">
        <v>136</v>
      </c>
      <c r="AC86" s="87">
        <v>213</v>
      </c>
      <c r="AD86" s="88">
        <v>204</v>
      </c>
      <c r="AE86" s="88">
        <v>195</v>
      </c>
      <c r="AF86" s="88">
        <v>186</v>
      </c>
      <c r="AG86" s="88">
        <v>177</v>
      </c>
      <c r="AH86" s="88">
        <v>168</v>
      </c>
      <c r="AI86" s="88">
        <v>159</v>
      </c>
      <c r="AJ86" s="89">
        <v>150</v>
      </c>
      <c r="AL86" s="662"/>
      <c r="AM86" s="667"/>
      <c r="AN86" s="90" t="s">
        <v>136</v>
      </c>
      <c r="AO86" s="87">
        <v>213</v>
      </c>
      <c r="AP86" s="88">
        <v>204</v>
      </c>
      <c r="AQ86" s="88">
        <v>195</v>
      </c>
      <c r="AR86" s="88">
        <v>186</v>
      </c>
      <c r="AS86" s="88">
        <v>177</v>
      </c>
      <c r="AT86" s="88">
        <v>168</v>
      </c>
      <c r="AU86" s="88">
        <v>159</v>
      </c>
      <c r="AV86" s="89">
        <v>150</v>
      </c>
    </row>
    <row r="87" spans="1:48">
      <c r="A87">
        <v>87</v>
      </c>
      <c r="B87" s="662"/>
      <c r="C87" s="664">
        <v>160</v>
      </c>
      <c r="D87" s="78" t="s">
        <v>133</v>
      </c>
      <c r="E87" s="83">
        <v>213</v>
      </c>
      <c r="F87" s="84">
        <v>204</v>
      </c>
      <c r="G87" s="84">
        <v>196</v>
      </c>
      <c r="H87" s="84">
        <v>187</v>
      </c>
      <c r="I87" s="84">
        <v>179</v>
      </c>
      <c r="J87" s="84">
        <v>170</v>
      </c>
      <c r="K87" s="84">
        <v>162</v>
      </c>
      <c r="L87" s="85">
        <v>154</v>
      </c>
      <c r="N87" s="662"/>
      <c r="O87" s="664">
        <v>160</v>
      </c>
      <c r="P87" s="78" t="s">
        <v>133</v>
      </c>
      <c r="Q87" s="83">
        <v>213</v>
      </c>
      <c r="R87" s="84">
        <v>204</v>
      </c>
      <c r="S87" s="84">
        <v>196</v>
      </c>
      <c r="T87" s="84">
        <v>187</v>
      </c>
      <c r="U87" s="84">
        <v>179</v>
      </c>
      <c r="V87" s="84">
        <v>170</v>
      </c>
      <c r="W87" s="84">
        <v>162</v>
      </c>
      <c r="X87" s="85">
        <v>154</v>
      </c>
      <c r="Z87" s="662"/>
      <c r="AA87" s="664">
        <v>160</v>
      </c>
      <c r="AB87" s="78" t="s">
        <v>133</v>
      </c>
      <c r="AC87" s="83">
        <v>213</v>
      </c>
      <c r="AD87" s="84">
        <v>204</v>
      </c>
      <c r="AE87" s="84">
        <v>196</v>
      </c>
      <c r="AF87" s="84">
        <v>187</v>
      </c>
      <c r="AG87" s="84">
        <v>179</v>
      </c>
      <c r="AH87" s="84">
        <v>170</v>
      </c>
      <c r="AI87" s="84">
        <v>162</v>
      </c>
      <c r="AJ87" s="85">
        <v>154</v>
      </c>
      <c r="AL87" s="662"/>
      <c r="AM87" s="664">
        <v>160</v>
      </c>
      <c r="AN87" s="78" t="s">
        <v>133</v>
      </c>
      <c r="AO87" s="83">
        <v>213</v>
      </c>
      <c r="AP87" s="84">
        <v>204</v>
      </c>
      <c r="AQ87" s="84">
        <v>196</v>
      </c>
      <c r="AR87" s="84">
        <v>187</v>
      </c>
      <c r="AS87" s="84">
        <v>179</v>
      </c>
      <c r="AT87" s="84">
        <v>170</v>
      </c>
      <c r="AU87" s="84">
        <v>162</v>
      </c>
      <c r="AV87" s="85">
        <v>154</v>
      </c>
    </row>
    <row r="88" spans="1:48" ht="15" thickBot="1">
      <c r="A88">
        <v>88</v>
      </c>
      <c r="B88" s="662"/>
      <c r="C88" s="665"/>
      <c r="D88" s="82" t="s">
        <v>136</v>
      </c>
      <c r="E88" s="83">
        <v>235</v>
      </c>
      <c r="F88" s="84">
        <v>225</v>
      </c>
      <c r="G88" s="84">
        <v>215</v>
      </c>
      <c r="H88" s="84">
        <v>206</v>
      </c>
      <c r="I88" s="84">
        <v>196</v>
      </c>
      <c r="J88" s="84">
        <v>187</v>
      </c>
      <c r="K88" s="84">
        <v>177</v>
      </c>
      <c r="L88" s="85">
        <v>168</v>
      </c>
      <c r="N88" s="662"/>
      <c r="O88" s="665"/>
      <c r="P88" s="82" t="s">
        <v>136</v>
      </c>
      <c r="Q88" s="83">
        <v>235</v>
      </c>
      <c r="R88" s="84">
        <v>225</v>
      </c>
      <c r="S88" s="84">
        <v>215</v>
      </c>
      <c r="T88" s="84">
        <v>206</v>
      </c>
      <c r="U88" s="84">
        <v>196</v>
      </c>
      <c r="V88" s="84">
        <v>187</v>
      </c>
      <c r="W88" s="84">
        <v>177</v>
      </c>
      <c r="X88" s="85">
        <v>168</v>
      </c>
      <c r="Z88" s="662"/>
      <c r="AA88" s="665"/>
      <c r="AB88" s="82" t="s">
        <v>136</v>
      </c>
      <c r="AC88" s="83">
        <v>235</v>
      </c>
      <c r="AD88" s="84">
        <v>225</v>
      </c>
      <c r="AE88" s="84">
        <v>215</v>
      </c>
      <c r="AF88" s="84">
        <v>206</v>
      </c>
      <c r="AG88" s="84">
        <v>196</v>
      </c>
      <c r="AH88" s="84">
        <v>187</v>
      </c>
      <c r="AI88" s="84">
        <v>177</v>
      </c>
      <c r="AJ88" s="85">
        <v>168</v>
      </c>
      <c r="AL88" s="662"/>
      <c r="AM88" s="665"/>
      <c r="AN88" s="82" t="s">
        <v>136</v>
      </c>
      <c r="AO88" s="83">
        <v>235</v>
      </c>
      <c r="AP88" s="84">
        <v>225</v>
      </c>
      <c r="AQ88" s="84">
        <v>215</v>
      </c>
      <c r="AR88" s="84">
        <v>206</v>
      </c>
      <c r="AS88" s="84">
        <v>196</v>
      </c>
      <c r="AT88" s="84">
        <v>187</v>
      </c>
      <c r="AU88" s="84">
        <v>177</v>
      </c>
      <c r="AV88" s="85">
        <v>168</v>
      </c>
    </row>
    <row r="89" spans="1:48">
      <c r="A89">
        <v>89</v>
      </c>
      <c r="B89" s="662"/>
      <c r="C89" s="666">
        <v>170</v>
      </c>
      <c r="D89" s="86" t="s">
        <v>133</v>
      </c>
      <c r="E89" s="87">
        <v>234</v>
      </c>
      <c r="F89" s="88">
        <v>224</v>
      </c>
      <c r="G89" s="88">
        <v>215</v>
      </c>
      <c r="H89" s="88">
        <v>206</v>
      </c>
      <c r="I89" s="88">
        <v>197</v>
      </c>
      <c r="J89" s="88">
        <v>188</v>
      </c>
      <c r="K89" s="88">
        <v>179</v>
      </c>
      <c r="L89" s="89">
        <v>170</v>
      </c>
      <c r="N89" s="662"/>
      <c r="O89" s="666">
        <v>170</v>
      </c>
      <c r="P89" s="86" t="s">
        <v>133</v>
      </c>
      <c r="Q89" s="87">
        <v>234</v>
      </c>
      <c r="R89" s="88">
        <v>224</v>
      </c>
      <c r="S89" s="88">
        <v>215</v>
      </c>
      <c r="T89" s="88">
        <v>206</v>
      </c>
      <c r="U89" s="88">
        <v>197</v>
      </c>
      <c r="V89" s="88">
        <v>188</v>
      </c>
      <c r="W89" s="88">
        <v>179</v>
      </c>
      <c r="X89" s="89">
        <v>170</v>
      </c>
      <c r="Z89" s="662"/>
      <c r="AA89" s="666">
        <v>170</v>
      </c>
      <c r="AB89" s="86" t="s">
        <v>133</v>
      </c>
      <c r="AC89" s="87">
        <v>234</v>
      </c>
      <c r="AD89" s="88">
        <v>224</v>
      </c>
      <c r="AE89" s="88">
        <v>215</v>
      </c>
      <c r="AF89" s="88">
        <v>206</v>
      </c>
      <c r="AG89" s="88">
        <v>197</v>
      </c>
      <c r="AH89" s="88">
        <v>188</v>
      </c>
      <c r="AI89" s="88">
        <v>179</v>
      </c>
      <c r="AJ89" s="89">
        <v>170</v>
      </c>
      <c r="AL89" s="662"/>
      <c r="AM89" s="666">
        <v>170</v>
      </c>
      <c r="AN89" s="86" t="s">
        <v>133</v>
      </c>
      <c r="AO89" s="87">
        <v>234</v>
      </c>
      <c r="AP89" s="88">
        <v>224</v>
      </c>
      <c r="AQ89" s="88">
        <v>215</v>
      </c>
      <c r="AR89" s="88">
        <v>206</v>
      </c>
      <c r="AS89" s="88">
        <v>197</v>
      </c>
      <c r="AT89" s="88">
        <v>188</v>
      </c>
      <c r="AU89" s="88">
        <v>179</v>
      </c>
      <c r="AV89" s="89">
        <v>170</v>
      </c>
    </row>
    <row r="90" spans="1:48" ht="15" thickBot="1">
      <c r="A90">
        <v>90</v>
      </c>
      <c r="B90" s="662"/>
      <c r="C90" s="667"/>
      <c r="D90" s="90" t="s">
        <v>136</v>
      </c>
      <c r="E90" s="87">
        <v>248</v>
      </c>
      <c r="F90" s="88">
        <v>239</v>
      </c>
      <c r="G90" s="88">
        <v>230</v>
      </c>
      <c r="H90" s="88">
        <v>221</v>
      </c>
      <c r="I90" s="88">
        <v>213</v>
      </c>
      <c r="J90" s="88">
        <v>204</v>
      </c>
      <c r="K90" s="88">
        <v>195</v>
      </c>
      <c r="L90" s="89">
        <v>187</v>
      </c>
      <c r="N90" s="662"/>
      <c r="O90" s="667"/>
      <c r="P90" s="90" t="s">
        <v>136</v>
      </c>
      <c r="Q90" s="87">
        <v>248</v>
      </c>
      <c r="R90" s="88">
        <v>239</v>
      </c>
      <c r="S90" s="88">
        <v>230</v>
      </c>
      <c r="T90" s="88">
        <v>221</v>
      </c>
      <c r="U90" s="88">
        <v>213</v>
      </c>
      <c r="V90" s="88">
        <v>204</v>
      </c>
      <c r="W90" s="88">
        <v>195</v>
      </c>
      <c r="X90" s="89">
        <v>187</v>
      </c>
      <c r="Z90" s="662"/>
      <c r="AA90" s="667"/>
      <c r="AB90" s="90" t="s">
        <v>136</v>
      </c>
      <c r="AC90" s="87">
        <v>248</v>
      </c>
      <c r="AD90" s="88">
        <v>239</v>
      </c>
      <c r="AE90" s="88">
        <v>230</v>
      </c>
      <c r="AF90" s="88">
        <v>221</v>
      </c>
      <c r="AG90" s="88">
        <v>213</v>
      </c>
      <c r="AH90" s="88">
        <v>204</v>
      </c>
      <c r="AI90" s="88">
        <v>195</v>
      </c>
      <c r="AJ90" s="89">
        <v>187</v>
      </c>
      <c r="AL90" s="662"/>
      <c r="AM90" s="667"/>
      <c r="AN90" s="90" t="s">
        <v>136</v>
      </c>
      <c r="AO90" s="87">
        <v>248</v>
      </c>
      <c r="AP90" s="88">
        <v>239</v>
      </c>
      <c r="AQ90" s="88">
        <v>230</v>
      </c>
      <c r="AR90" s="88">
        <v>221</v>
      </c>
      <c r="AS90" s="88">
        <v>213</v>
      </c>
      <c r="AT90" s="88">
        <v>204</v>
      </c>
      <c r="AU90" s="88">
        <v>195</v>
      </c>
      <c r="AV90" s="89">
        <v>187</v>
      </c>
    </row>
    <row r="91" spans="1:48">
      <c r="A91">
        <v>91</v>
      </c>
      <c r="B91" s="662"/>
      <c r="C91" s="664">
        <v>180</v>
      </c>
      <c r="D91" s="78" t="s">
        <v>133</v>
      </c>
      <c r="E91" s="83">
        <v>250</v>
      </c>
      <c r="F91" s="84">
        <v>240</v>
      </c>
      <c r="G91" s="84">
        <v>231</v>
      </c>
      <c r="H91" s="84">
        <v>222</v>
      </c>
      <c r="I91" s="84">
        <v>212</v>
      </c>
      <c r="J91" s="84">
        <v>203</v>
      </c>
      <c r="K91" s="84">
        <v>194</v>
      </c>
      <c r="L91" s="85">
        <v>185</v>
      </c>
      <c r="N91" s="662"/>
      <c r="O91" s="664">
        <v>180</v>
      </c>
      <c r="P91" s="78" t="s">
        <v>133</v>
      </c>
      <c r="Q91" s="83">
        <v>250</v>
      </c>
      <c r="R91" s="84">
        <v>240</v>
      </c>
      <c r="S91" s="84">
        <v>231</v>
      </c>
      <c r="T91" s="84">
        <v>222</v>
      </c>
      <c r="U91" s="84">
        <v>212</v>
      </c>
      <c r="V91" s="84">
        <v>203</v>
      </c>
      <c r="W91" s="84">
        <v>194</v>
      </c>
      <c r="X91" s="85">
        <v>185</v>
      </c>
      <c r="Z91" s="662"/>
      <c r="AA91" s="664">
        <v>180</v>
      </c>
      <c r="AB91" s="78" t="s">
        <v>133</v>
      </c>
      <c r="AC91" s="83">
        <v>250</v>
      </c>
      <c r="AD91" s="84">
        <v>240</v>
      </c>
      <c r="AE91" s="84">
        <v>231</v>
      </c>
      <c r="AF91" s="84">
        <v>222</v>
      </c>
      <c r="AG91" s="84">
        <v>212</v>
      </c>
      <c r="AH91" s="84">
        <v>203</v>
      </c>
      <c r="AI91" s="84">
        <v>194</v>
      </c>
      <c r="AJ91" s="85">
        <v>185</v>
      </c>
      <c r="AL91" s="662"/>
      <c r="AM91" s="664">
        <v>180</v>
      </c>
      <c r="AN91" s="78" t="s">
        <v>133</v>
      </c>
      <c r="AO91" s="83">
        <v>250</v>
      </c>
      <c r="AP91" s="84">
        <v>240</v>
      </c>
      <c r="AQ91" s="84">
        <v>231</v>
      </c>
      <c r="AR91" s="84">
        <v>222</v>
      </c>
      <c r="AS91" s="84">
        <v>212</v>
      </c>
      <c r="AT91" s="84">
        <v>203</v>
      </c>
      <c r="AU91" s="84">
        <v>194</v>
      </c>
      <c r="AV91" s="85">
        <v>185</v>
      </c>
    </row>
    <row r="92" spans="1:48" ht="15" thickBot="1">
      <c r="A92">
        <v>92</v>
      </c>
      <c r="B92" s="662"/>
      <c r="C92" s="665"/>
      <c r="D92" s="82" t="s">
        <v>136</v>
      </c>
      <c r="E92" s="83">
        <v>253</v>
      </c>
      <c r="F92" s="84">
        <v>245</v>
      </c>
      <c r="G92" s="84">
        <v>238</v>
      </c>
      <c r="H92" s="84">
        <v>231</v>
      </c>
      <c r="I92" s="84">
        <v>224</v>
      </c>
      <c r="J92" s="84">
        <v>217</v>
      </c>
      <c r="K92" s="84">
        <v>210</v>
      </c>
      <c r="L92" s="85">
        <v>203</v>
      </c>
      <c r="N92" s="662"/>
      <c r="O92" s="665"/>
      <c r="P92" s="82" t="s">
        <v>136</v>
      </c>
      <c r="Q92" s="83">
        <v>253</v>
      </c>
      <c r="R92" s="84">
        <v>245</v>
      </c>
      <c r="S92" s="84">
        <v>238</v>
      </c>
      <c r="T92" s="84">
        <v>231</v>
      </c>
      <c r="U92" s="84">
        <v>224</v>
      </c>
      <c r="V92" s="84">
        <v>217</v>
      </c>
      <c r="W92" s="84">
        <v>210</v>
      </c>
      <c r="X92" s="85">
        <v>203</v>
      </c>
      <c r="Z92" s="662"/>
      <c r="AA92" s="665"/>
      <c r="AB92" s="82" t="s">
        <v>136</v>
      </c>
      <c r="AC92" s="83">
        <v>253</v>
      </c>
      <c r="AD92" s="84">
        <v>245</v>
      </c>
      <c r="AE92" s="84">
        <v>238</v>
      </c>
      <c r="AF92" s="84">
        <v>231</v>
      </c>
      <c r="AG92" s="84">
        <v>224</v>
      </c>
      <c r="AH92" s="84">
        <v>217</v>
      </c>
      <c r="AI92" s="84">
        <v>210</v>
      </c>
      <c r="AJ92" s="85">
        <v>203</v>
      </c>
      <c r="AL92" s="662"/>
      <c r="AM92" s="665"/>
      <c r="AN92" s="82" t="s">
        <v>136</v>
      </c>
      <c r="AO92" s="83">
        <v>253</v>
      </c>
      <c r="AP92" s="84">
        <v>245</v>
      </c>
      <c r="AQ92" s="84">
        <v>238</v>
      </c>
      <c r="AR92" s="84">
        <v>231</v>
      </c>
      <c r="AS92" s="84">
        <v>224</v>
      </c>
      <c r="AT92" s="84">
        <v>217</v>
      </c>
      <c r="AU92" s="84">
        <v>210</v>
      </c>
      <c r="AV92" s="85">
        <v>203</v>
      </c>
    </row>
    <row r="93" spans="1:48">
      <c r="A93">
        <v>93</v>
      </c>
      <c r="B93" s="662"/>
      <c r="C93" s="666">
        <v>190</v>
      </c>
      <c r="D93" s="86" t="s">
        <v>133</v>
      </c>
      <c r="E93" s="87">
        <v>252</v>
      </c>
      <c r="F93" s="88">
        <v>244</v>
      </c>
      <c r="G93" s="88">
        <v>237</v>
      </c>
      <c r="H93" s="88">
        <v>230</v>
      </c>
      <c r="I93" s="88">
        <v>222</v>
      </c>
      <c r="J93" s="88">
        <v>215</v>
      </c>
      <c r="K93" s="88">
        <v>208</v>
      </c>
      <c r="L93" s="89">
        <v>201</v>
      </c>
      <c r="N93" s="662"/>
      <c r="O93" s="666">
        <v>190</v>
      </c>
      <c r="P93" s="86" t="s">
        <v>133</v>
      </c>
      <c r="Q93" s="87">
        <v>252</v>
      </c>
      <c r="R93" s="88">
        <v>244</v>
      </c>
      <c r="S93" s="88">
        <v>237</v>
      </c>
      <c r="T93" s="88">
        <v>230</v>
      </c>
      <c r="U93" s="88">
        <v>222</v>
      </c>
      <c r="V93" s="88">
        <v>215</v>
      </c>
      <c r="W93" s="88">
        <v>208</v>
      </c>
      <c r="X93" s="89">
        <v>201</v>
      </c>
      <c r="Z93" s="662"/>
      <c r="AA93" s="666">
        <v>190</v>
      </c>
      <c r="AB93" s="86" t="s">
        <v>133</v>
      </c>
      <c r="AC93" s="87">
        <v>252</v>
      </c>
      <c r="AD93" s="88">
        <v>244</v>
      </c>
      <c r="AE93" s="88">
        <v>237</v>
      </c>
      <c r="AF93" s="88">
        <v>230</v>
      </c>
      <c r="AG93" s="88">
        <v>222</v>
      </c>
      <c r="AH93" s="88">
        <v>215</v>
      </c>
      <c r="AI93" s="88">
        <v>208</v>
      </c>
      <c r="AJ93" s="89">
        <v>201</v>
      </c>
      <c r="AL93" s="662"/>
      <c r="AM93" s="666">
        <v>190</v>
      </c>
      <c r="AN93" s="86" t="s">
        <v>133</v>
      </c>
      <c r="AO93" s="87">
        <v>252</v>
      </c>
      <c r="AP93" s="88">
        <v>244</v>
      </c>
      <c r="AQ93" s="88">
        <v>237</v>
      </c>
      <c r="AR93" s="88">
        <v>230</v>
      </c>
      <c r="AS93" s="88">
        <v>222</v>
      </c>
      <c r="AT93" s="88">
        <v>215</v>
      </c>
      <c r="AU93" s="88">
        <v>208</v>
      </c>
      <c r="AV93" s="89">
        <v>201</v>
      </c>
    </row>
    <row r="94" spans="1:48" ht="15" thickBot="1">
      <c r="A94">
        <v>94</v>
      </c>
      <c r="B94" s="662"/>
      <c r="C94" s="667"/>
      <c r="D94" s="90" t="s">
        <v>136</v>
      </c>
      <c r="E94" s="87">
        <v>253</v>
      </c>
      <c r="F94" s="88">
        <v>248</v>
      </c>
      <c r="G94" s="88">
        <v>243</v>
      </c>
      <c r="H94" s="88">
        <v>239</v>
      </c>
      <c r="I94" s="88">
        <v>234</v>
      </c>
      <c r="J94" s="88">
        <v>230</v>
      </c>
      <c r="K94" s="88">
        <v>225</v>
      </c>
      <c r="L94" s="89">
        <v>221</v>
      </c>
      <c r="N94" s="662"/>
      <c r="O94" s="667"/>
      <c r="P94" s="90" t="s">
        <v>136</v>
      </c>
      <c r="Q94" s="87">
        <v>253</v>
      </c>
      <c r="R94" s="88">
        <v>248</v>
      </c>
      <c r="S94" s="88">
        <v>243</v>
      </c>
      <c r="T94" s="88">
        <v>239</v>
      </c>
      <c r="U94" s="88">
        <v>234</v>
      </c>
      <c r="V94" s="88">
        <v>230</v>
      </c>
      <c r="W94" s="88">
        <v>225</v>
      </c>
      <c r="X94" s="89">
        <v>221</v>
      </c>
      <c r="Z94" s="662"/>
      <c r="AA94" s="667"/>
      <c r="AB94" s="90" t="s">
        <v>136</v>
      </c>
      <c r="AC94" s="87">
        <v>253</v>
      </c>
      <c r="AD94" s="88">
        <v>248</v>
      </c>
      <c r="AE94" s="88">
        <v>243</v>
      </c>
      <c r="AF94" s="88">
        <v>239</v>
      </c>
      <c r="AG94" s="88">
        <v>234</v>
      </c>
      <c r="AH94" s="88">
        <v>230</v>
      </c>
      <c r="AI94" s="88">
        <v>225</v>
      </c>
      <c r="AJ94" s="89">
        <v>221</v>
      </c>
      <c r="AL94" s="662"/>
      <c r="AM94" s="667"/>
      <c r="AN94" s="90" t="s">
        <v>136</v>
      </c>
      <c r="AO94" s="87">
        <v>253</v>
      </c>
      <c r="AP94" s="88">
        <v>248</v>
      </c>
      <c r="AQ94" s="88">
        <v>243</v>
      </c>
      <c r="AR94" s="88">
        <v>239</v>
      </c>
      <c r="AS94" s="88">
        <v>234</v>
      </c>
      <c r="AT94" s="88">
        <v>230</v>
      </c>
      <c r="AU94" s="88">
        <v>225</v>
      </c>
      <c r="AV94" s="89">
        <v>221</v>
      </c>
    </row>
    <row r="95" spans="1:48">
      <c r="A95">
        <v>95</v>
      </c>
      <c r="B95" s="662"/>
      <c r="C95" s="664">
        <v>200</v>
      </c>
      <c r="D95" s="78" t="s">
        <v>133</v>
      </c>
      <c r="E95" s="83">
        <v>253</v>
      </c>
      <c r="F95" s="84">
        <v>247</v>
      </c>
      <c r="G95" s="84">
        <v>242</v>
      </c>
      <c r="H95" s="84">
        <v>237</v>
      </c>
      <c r="I95" s="84">
        <v>231</v>
      </c>
      <c r="J95" s="84">
        <v>226</v>
      </c>
      <c r="K95" s="84">
        <v>221</v>
      </c>
      <c r="L95" s="85">
        <v>216</v>
      </c>
      <c r="N95" s="662"/>
      <c r="O95" s="664">
        <v>200</v>
      </c>
      <c r="P95" s="78" t="s">
        <v>133</v>
      </c>
      <c r="Q95" s="83">
        <v>253</v>
      </c>
      <c r="R95" s="84">
        <v>247</v>
      </c>
      <c r="S95" s="84">
        <v>242</v>
      </c>
      <c r="T95" s="84">
        <v>237</v>
      </c>
      <c r="U95" s="84">
        <v>231</v>
      </c>
      <c r="V95" s="84">
        <v>226</v>
      </c>
      <c r="W95" s="84">
        <v>221</v>
      </c>
      <c r="X95" s="85">
        <v>216</v>
      </c>
      <c r="Z95" s="662"/>
      <c r="AA95" s="664">
        <v>200</v>
      </c>
      <c r="AB95" s="78" t="s">
        <v>133</v>
      </c>
      <c r="AC95" s="83">
        <v>253</v>
      </c>
      <c r="AD95" s="84">
        <v>247</v>
      </c>
      <c r="AE95" s="84">
        <v>242</v>
      </c>
      <c r="AF95" s="84">
        <v>237</v>
      </c>
      <c r="AG95" s="84">
        <v>231</v>
      </c>
      <c r="AH95" s="84">
        <v>226</v>
      </c>
      <c r="AI95" s="84">
        <v>221</v>
      </c>
      <c r="AJ95" s="85">
        <v>216</v>
      </c>
      <c r="AL95" s="662"/>
      <c r="AM95" s="664">
        <v>200</v>
      </c>
      <c r="AN95" s="78" t="s">
        <v>133</v>
      </c>
      <c r="AO95" s="83">
        <v>253</v>
      </c>
      <c r="AP95" s="84">
        <v>247</v>
      </c>
      <c r="AQ95" s="84">
        <v>242</v>
      </c>
      <c r="AR95" s="84">
        <v>237</v>
      </c>
      <c r="AS95" s="84">
        <v>231</v>
      </c>
      <c r="AT95" s="84">
        <v>226</v>
      </c>
      <c r="AU95" s="84">
        <v>221</v>
      </c>
      <c r="AV95" s="85">
        <v>216</v>
      </c>
    </row>
    <row r="96" spans="1:48" ht="15" thickBot="1">
      <c r="A96">
        <v>96</v>
      </c>
      <c r="B96" s="663"/>
      <c r="C96" s="665"/>
      <c r="D96" s="82" t="s">
        <v>136</v>
      </c>
      <c r="E96" s="189">
        <v>254</v>
      </c>
      <c r="F96" s="186">
        <v>251</v>
      </c>
      <c r="G96" s="186">
        <v>249</v>
      </c>
      <c r="H96" s="186">
        <v>247</v>
      </c>
      <c r="I96" s="186">
        <v>244</v>
      </c>
      <c r="J96" s="186">
        <v>242</v>
      </c>
      <c r="K96" s="186">
        <v>240</v>
      </c>
      <c r="L96" s="185">
        <v>238</v>
      </c>
      <c r="N96" s="663"/>
      <c r="O96" s="665"/>
      <c r="P96" s="82" t="s">
        <v>136</v>
      </c>
      <c r="Q96" s="189">
        <v>254</v>
      </c>
      <c r="R96" s="186">
        <v>251</v>
      </c>
      <c r="S96" s="186">
        <v>249</v>
      </c>
      <c r="T96" s="186">
        <v>247</v>
      </c>
      <c r="U96" s="186">
        <v>244</v>
      </c>
      <c r="V96" s="186">
        <v>242</v>
      </c>
      <c r="W96" s="186">
        <v>240</v>
      </c>
      <c r="X96" s="185">
        <v>238</v>
      </c>
      <c r="Z96" s="663"/>
      <c r="AA96" s="665"/>
      <c r="AB96" s="82" t="s">
        <v>136</v>
      </c>
      <c r="AC96" s="189">
        <v>254</v>
      </c>
      <c r="AD96" s="186">
        <v>251</v>
      </c>
      <c r="AE96" s="186">
        <v>249</v>
      </c>
      <c r="AF96" s="186">
        <v>247</v>
      </c>
      <c r="AG96" s="186">
        <v>244</v>
      </c>
      <c r="AH96" s="186">
        <v>242</v>
      </c>
      <c r="AI96" s="186">
        <v>240</v>
      </c>
      <c r="AJ96" s="185">
        <v>238</v>
      </c>
      <c r="AL96" s="663"/>
      <c r="AM96" s="665"/>
      <c r="AN96" s="82" t="s">
        <v>136</v>
      </c>
      <c r="AO96" s="189">
        <v>254</v>
      </c>
      <c r="AP96" s="186">
        <v>251</v>
      </c>
      <c r="AQ96" s="186">
        <v>249</v>
      </c>
      <c r="AR96" s="186">
        <v>247</v>
      </c>
      <c r="AS96" s="186">
        <v>244</v>
      </c>
      <c r="AT96" s="186">
        <v>242</v>
      </c>
      <c r="AU96" s="186">
        <v>240</v>
      </c>
      <c r="AV96" s="185">
        <v>238</v>
      </c>
    </row>
    <row r="97" spans="1:48">
      <c r="A97">
        <v>97</v>
      </c>
    </row>
    <row r="98" spans="1:48">
      <c r="A98">
        <v>98</v>
      </c>
    </row>
    <row r="99" spans="1:48">
      <c r="A99">
        <v>99</v>
      </c>
    </row>
    <row r="100" spans="1:48">
      <c r="A100">
        <v>100</v>
      </c>
    </row>
    <row r="101" spans="1:48">
      <c r="A101">
        <v>101</v>
      </c>
    </row>
    <row r="102" spans="1:48">
      <c r="A102">
        <v>102</v>
      </c>
    </row>
    <row r="103" spans="1:48" ht="15" thickBot="1">
      <c r="A103">
        <v>103</v>
      </c>
    </row>
    <row r="104" spans="1:48" ht="18.600000000000001" thickBot="1">
      <c r="A104">
        <v>104</v>
      </c>
      <c r="B104" s="649" t="s">
        <v>1112</v>
      </c>
      <c r="C104" s="650"/>
      <c r="D104" s="651"/>
      <c r="E104" s="649" t="s">
        <v>1151</v>
      </c>
      <c r="F104" s="650"/>
      <c r="G104" s="650"/>
      <c r="H104" s="650"/>
      <c r="I104" s="650"/>
      <c r="J104" s="650"/>
      <c r="K104" s="650"/>
      <c r="L104" s="651"/>
      <c r="N104" s="649" t="s">
        <v>1114</v>
      </c>
      <c r="O104" s="650"/>
      <c r="P104" s="651"/>
      <c r="Q104" s="649" t="s">
        <v>1151</v>
      </c>
      <c r="R104" s="650"/>
      <c r="S104" s="650"/>
      <c r="T104" s="650"/>
      <c r="U104" s="650"/>
      <c r="V104" s="650"/>
      <c r="W104" s="650"/>
      <c r="X104" s="651"/>
      <c r="Z104" s="649" t="s">
        <v>1115</v>
      </c>
      <c r="AA104" s="650"/>
      <c r="AB104" s="651"/>
      <c r="AC104" s="649" t="s">
        <v>1151</v>
      </c>
      <c r="AD104" s="650"/>
      <c r="AE104" s="650"/>
      <c r="AF104" s="650"/>
      <c r="AG104" s="650"/>
      <c r="AH104" s="650"/>
      <c r="AI104" s="650"/>
      <c r="AJ104" s="651"/>
      <c r="AL104" s="649" t="s">
        <v>1116</v>
      </c>
      <c r="AM104" s="650"/>
      <c r="AN104" s="651"/>
      <c r="AO104" s="649" t="s">
        <v>1151</v>
      </c>
      <c r="AP104" s="650"/>
      <c r="AQ104" s="650"/>
      <c r="AR104" s="650"/>
      <c r="AS104" s="650"/>
      <c r="AT104" s="650"/>
      <c r="AU104" s="650"/>
      <c r="AV104" s="651"/>
    </row>
    <row r="105" spans="1:48" ht="15.75" customHeight="1">
      <c r="A105">
        <v>105</v>
      </c>
      <c r="B105" s="652" t="s">
        <v>1127</v>
      </c>
      <c r="C105" s="652" t="s">
        <v>634</v>
      </c>
      <c r="D105" s="669" t="s">
        <v>1119</v>
      </c>
      <c r="E105" s="676" t="s">
        <v>1120</v>
      </c>
      <c r="F105" s="677"/>
      <c r="G105" s="677"/>
      <c r="H105" s="677"/>
      <c r="I105" s="677"/>
      <c r="J105" s="677"/>
      <c r="K105" s="677"/>
      <c r="L105" s="678"/>
      <c r="N105" s="652" t="s">
        <v>1127</v>
      </c>
      <c r="O105" s="652" t="s">
        <v>634</v>
      </c>
      <c r="P105" s="669" t="s">
        <v>1119</v>
      </c>
      <c r="Q105" s="676" t="s">
        <v>1120</v>
      </c>
      <c r="R105" s="677"/>
      <c r="S105" s="677"/>
      <c r="T105" s="677"/>
      <c r="U105" s="677"/>
      <c r="V105" s="677"/>
      <c r="W105" s="677"/>
      <c r="X105" s="678"/>
      <c r="Z105" s="652" t="s">
        <v>1127</v>
      </c>
      <c r="AA105" s="652" t="s">
        <v>634</v>
      </c>
      <c r="AB105" s="669" t="s">
        <v>1119</v>
      </c>
      <c r="AC105" s="676" t="s">
        <v>1120</v>
      </c>
      <c r="AD105" s="677"/>
      <c r="AE105" s="677"/>
      <c r="AF105" s="677"/>
      <c r="AG105" s="677"/>
      <c r="AH105" s="677"/>
      <c r="AI105" s="677"/>
      <c r="AJ105" s="678"/>
      <c r="AL105" s="652" t="s">
        <v>1127</v>
      </c>
      <c r="AM105" s="652" t="s">
        <v>634</v>
      </c>
      <c r="AN105" s="669" t="s">
        <v>1119</v>
      </c>
      <c r="AO105" s="676" t="s">
        <v>1120</v>
      </c>
      <c r="AP105" s="677"/>
      <c r="AQ105" s="677"/>
      <c r="AR105" s="677"/>
      <c r="AS105" s="677"/>
      <c r="AT105" s="677"/>
      <c r="AU105" s="677"/>
      <c r="AV105" s="678"/>
    </row>
    <row r="106" spans="1:48" ht="15" customHeight="1" thickBot="1">
      <c r="A106">
        <v>106</v>
      </c>
      <c r="B106" s="668"/>
      <c r="C106" s="668"/>
      <c r="D106" s="670"/>
      <c r="E106" s="679"/>
      <c r="F106" s="680"/>
      <c r="G106" s="680"/>
      <c r="H106" s="680"/>
      <c r="I106" s="680"/>
      <c r="J106" s="680"/>
      <c r="K106" s="680"/>
      <c r="L106" s="681"/>
      <c r="N106" s="668"/>
      <c r="O106" s="668"/>
      <c r="P106" s="670"/>
      <c r="Q106" s="679"/>
      <c r="R106" s="680"/>
      <c r="S106" s="680"/>
      <c r="T106" s="680"/>
      <c r="U106" s="680"/>
      <c r="V106" s="680"/>
      <c r="W106" s="680"/>
      <c r="X106" s="681"/>
      <c r="Z106" s="668"/>
      <c r="AA106" s="668"/>
      <c r="AB106" s="670"/>
      <c r="AC106" s="679"/>
      <c r="AD106" s="680"/>
      <c r="AE106" s="680"/>
      <c r="AF106" s="680"/>
      <c r="AG106" s="680"/>
      <c r="AH106" s="680"/>
      <c r="AI106" s="680"/>
      <c r="AJ106" s="681"/>
      <c r="AL106" s="668"/>
      <c r="AM106" s="668"/>
      <c r="AN106" s="670"/>
      <c r="AO106" s="679"/>
      <c r="AP106" s="680"/>
      <c r="AQ106" s="680"/>
      <c r="AR106" s="680"/>
      <c r="AS106" s="680"/>
      <c r="AT106" s="680"/>
      <c r="AU106" s="680"/>
      <c r="AV106" s="681"/>
    </row>
    <row r="107" spans="1:48" ht="15" thickBot="1">
      <c r="A107">
        <v>107</v>
      </c>
      <c r="B107" s="653"/>
      <c r="C107" s="653"/>
      <c r="D107" s="671"/>
      <c r="E107" s="75">
        <v>0</v>
      </c>
      <c r="F107" s="76">
        <v>500</v>
      </c>
      <c r="G107" s="76">
        <v>1000</v>
      </c>
      <c r="H107" s="76">
        <v>1500</v>
      </c>
      <c r="I107" s="76">
        <v>2000</v>
      </c>
      <c r="J107" s="76">
        <v>2500</v>
      </c>
      <c r="K107" s="76">
        <v>3000</v>
      </c>
      <c r="L107" s="77">
        <v>3500</v>
      </c>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L107" s="653"/>
      <c r="AM107" s="653"/>
      <c r="AN107" s="671"/>
      <c r="AO107" s="75">
        <v>0</v>
      </c>
      <c r="AP107" s="76">
        <v>500</v>
      </c>
      <c r="AQ107" s="76">
        <v>1000</v>
      </c>
      <c r="AR107" s="76">
        <v>1500</v>
      </c>
      <c r="AS107" s="76">
        <v>2000</v>
      </c>
      <c r="AT107" s="76">
        <v>2500</v>
      </c>
      <c r="AU107" s="76">
        <v>3000</v>
      </c>
      <c r="AV107" s="77">
        <v>3500</v>
      </c>
    </row>
    <row r="108" spans="1:48" ht="15" customHeight="1">
      <c r="A108">
        <v>108</v>
      </c>
      <c r="B108" s="661" t="s">
        <v>1135</v>
      </c>
      <c r="C108" s="664">
        <v>100</v>
      </c>
      <c r="D108" s="78" t="s">
        <v>133</v>
      </c>
      <c r="E108" s="79">
        <v>55</v>
      </c>
      <c r="F108" s="80">
        <v>55</v>
      </c>
      <c r="G108" s="80">
        <v>56</v>
      </c>
      <c r="H108" s="80">
        <v>57</v>
      </c>
      <c r="I108" s="80">
        <v>57</v>
      </c>
      <c r="J108" s="80">
        <v>58</v>
      </c>
      <c r="K108" s="80">
        <v>59</v>
      </c>
      <c r="L108" s="81">
        <v>60</v>
      </c>
      <c r="N108" s="661" t="s">
        <v>1135</v>
      </c>
      <c r="O108" s="664">
        <v>100</v>
      </c>
      <c r="P108" s="78" t="s">
        <v>133</v>
      </c>
      <c r="Q108" s="79">
        <v>90</v>
      </c>
      <c r="R108" s="80">
        <v>91</v>
      </c>
      <c r="S108" s="80">
        <v>92</v>
      </c>
      <c r="T108" s="80">
        <v>93</v>
      </c>
      <c r="U108" s="80">
        <v>94</v>
      </c>
      <c r="V108" s="80">
        <v>95</v>
      </c>
      <c r="W108" s="80">
        <v>96</v>
      </c>
      <c r="X108" s="81">
        <v>98</v>
      </c>
      <c r="Z108" s="661" t="s">
        <v>1135</v>
      </c>
      <c r="AA108" s="664">
        <v>100</v>
      </c>
      <c r="AB108" s="78" t="s">
        <v>133</v>
      </c>
      <c r="AC108" s="79">
        <v>141</v>
      </c>
      <c r="AD108" s="80">
        <v>142</v>
      </c>
      <c r="AE108" s="80">
        <v>143</v>
      </c>
      <c r="AF108" s="80">
        <v>145</v>
      </c>
      <c r="AG108" s="80">
        <v>146</v>
      </c>
      <c r="AH108" s="80">
        <v>148</v>
      </c>
      <c r="AI108" s="80">
        <v>149</v>
      </c>
      <c r="AJ108" s="81">
        <v>151</v>
      </c>
      <c r="AL108" s="661" t="s">
        <v>1135</v>
      </c>
      <c r="AM108" s="664">
        <v>100</v>
      </c>
      <c r="AN108" s="78" t="s">
        <v>133</v>
      </c>
      <c r="AO108" s="79">
        <v>171</v>
      </c>
      <c r="AP108" s="80">
        <v>171</v>
      </c>
      <c r="AQ108" s="80">
        <v>172</v>
      </c>
      <c r="AR108" s="80">
        <v>172</v>
      </c>
      <c r="AS108" s="80">
        <v>173</v>
      </c>
      <c r="AT108" s="80">
        <v>173</v>
      </c>
      <c r="AU108" s="80">
        <v>174</v>
      </c>
      <c r="AV108" s="81">
        <v>175</v>
      </c>
    </row>
    <row r="109" spans="1:48" ht="15" thickBot="1">
      <c r="A109">
        <v>109</v>
      </c>
      <c r="B109" s="662"/>
      <c r="C109" s="665"/>
      <c r="D109" s="82" t="s">
        <v>136</v>
      </c>
      <c r="E109" s="83">
        <v>60</v>
      </c>
      <c r="F109" s="84">
        <v>60</v>
      </c>
      <c r="G109" s="84">
        <v>61</v>
      </c>
      <c r="H109" s="84">
        <v>62</v>
      </c>
      <c r="I109" s="84">
        <v>62</v>
      </c>
      <c r="J109" s="84">
        <v>63</v>
      </c>
      <c r="K109" s="84">
        <v>64</v>
      </c>
      <c r="L109" s="85">
        <v>65</v>
      </c>
      <c r="N109" s="662"/>
      <c r="O109" s="665"/>
      <c r="P109" s="82" t="s">
        <v>136</v>
      </c>
      <c r="Q109" s="83">
        <v>99</v>
      </c>
      <c r="R109" s="84">
        <v>100</v>
      </c>
      <c r="S109" s="84">
        <v>101</v>
      </c>
      <c r="T109" s="84">
        <v>102</v>
      </c>
      <c r="U109" s="84">
        <v>103</v>
      </c>
      <c r="V109" s="84">
        <v>104</v>
      </c>
      <c r="W109" s="84">
        <v>105</v>
      </c>
      <c r="X109" s="85">
        <v>107</v>
      </c>
      <c r="Z109" s="662"/>
      <c r="AA109" s="665"/>
      <c r="AB109" s="82" t="s">
        <v>136</v>
      </c>
      <c r="AC109" s="83">
        <v>154</v>
      </c>
      <c r="AD109" s="84">
        <v>155</v>
      </c>
      <c r="AE109" s="84">
        <v>157</v>
      </c>
      <c r="AF109" s="84">
        <v>159</v>
      </c>
      <c r="AG109" s="84">
        <v>160</v>
      </c>
      <c r="AH109" s="84">
        <v>162</v>
      </c>
      <c r="AI109" s="84">
        <v>164</v>
      </c>
      <c r="AJ109" s="85">
        <v>166</v>
      </c>
      <c r="AL109" s="662"/>
      <c r="AM109" s="665"/>
      <c r="AN109" s="82" t="s">
        <v>136</v>
      </c>
      <c r="AO109" s="83">
        <v>180</v>
      </c>
      <c r="AP109" s="84">
        <v>180</v>
      </c>
      <c r="AQ109" s="84">
        <v>180</v>
      </c>
      <c r="AR109" s="84">
        <v>180</v>
      </c>
      <c r="AS109" s="84">
        <v>180</v>
      </c>
      <c r="AT109" s="84">
        <v>180</v>
      </c>
      <c r="AU109" s="84">
        <v>180</v>
      </c>
      <c r="AV109" s="85">
        <v>180</v>
      </c>
    </row>
    <row r="110" spans="1:48">
      <c r="A110">
        <v>110</v>
      </c>
      <c r="B110" s="662"/>
      <c r="C110" s="666">
        <v>110</v>
      </c>
      <c r="D110" s="86" t="s">
        <v>133</v>
      </c>
      <c r="E110" s="87">
        <v>53</v>
      </c>
      <c r="F110" s="88">
        <v>53</v>
      </c>
      <c r="G110" s="88">
        <v>54</v>
      </c>
      <c r="H110" s="88">
        <v>55</v>
      </c>
      <c r="I110" s="88">
        <v>55</v>
      </c>
      <c r="J110" s="88">
        <v>56</v>
      </c>
      <c r="K110" s="88">
        <v>57</v>
      </c>
      <c r="L110" s="89">
        <v>58</v>
      </c>
      <c r="N110" s="662"/>
      <c r="O110" s="666">
        <v>110</v>
      </c>
      <c r="P110" s="86" t="s">
        <v>133</v>
      </c>
      <c r="Q110" s="87">
        <v>85</v>
      </c>
      <c r="R110" s="88">
        <v>86</v>
      </c>
      <c r="S110" s="88">
        <v>87</v>
      </c>
      <c r="T110" s="88">
        <v>89</v>
      </c>
      <c r="U110" s="88">
        <v>90</v>
      </c>
      <c r="V110" s="88">
        <v>92</v>
      </c>
      <c r="W110" s="88">
        <v>93</v>
      </c>
      <c r="X110" s="89">
        <v>95</v>
      </c>
      <c r="Z110" s="662"/>
      <c r="AA110" s="666">
        <v>110</v>
      </c>
      <c r="AB110" s="86" t="s">
        <v>133</v>
      </c>
      <c r="AC110" s="87">
        <v>133</v>
      </c>
      <c r="AD110" s="88">
        <v>135</v>
      </c>
      <c r="AE110" s="88">
        <v>137</v>
      </c>
      <c r="AF110" s="88">
        <v>139</v>
      </c>
      <c r="AG110" s="88">
        <v>141</v>
      </c>
      <c r="AH110" s="88">
        <v>143</v>
      </c>
      <c r="AI110" s="88">
        <v>145</v>
      </c>
      <c r="AJ110" s="89">
        <v>147</v>
      </c>
      <c r="AL110" s="662"/>
      <c r="AM110" s="666">
        <v>110</v>
      </c>
      <c r="AN110" s="86" t="s">
        <v>133</v>
      </c>
      <c r="AO110" s="87">
        <v>162</v>
      </c>
      <c r="AP110" s="88">
        <v>163</v>
      </c>
      <c r="AQ110" s="88">
        <v>165</v>
      </c>
      <c r="AR110" s="88">
        <v>167</v>
      </c>
      <c r="AS110" s="88">
        <v>169</v>
      </c>
      <c r="AT110" s="88">
        <v>171</v>
      </c>
      <c r="AU110" s="88">
        <v>173</v>
      </c>
      <c r="AV110" s="89">
        <v>175</v>
      </c>
    </row>
    <row r="111" spans="1:48" ht="15" thickBot="1">
      <c r="A111">
        <v>111</v>
      </c>
      <c r="B111" s="662"/>
      <c r="C111" s="667"/>
      <c r="D111" s="90" t="s">
        <v>136</v>
      </c>
      <c r="E111" s="87">
        <v>57</v>
      </c>
      <c r="F111" s="88">
        <v>57</v>
      </c>
      <c r="G111" s="88">
        <v>58</v>
      </c>
      <c r="H111" s="88">
        <v>59</v>
      </c>
      <c r="I111" s="88">
        <v>60</v>
      </c>
      <c r="J111" s="88">
        <v>61</v>
      </c>
      <c r="K111" s="88">
        <v>62</v>
      </c>
      <c r="L111" s="89">
        <v>63</v>
      </c>
      <c r="N111" s="662"/>
      <c r="O111" s="667"/>
      <c r="P111" s="90" t="s">
        <v>136</v>
      </c>
      <c r="Q111" s="87">
        <v>95</v>
      </c>
      <c r="R111" s="88">
        <v>96</v>
      </c>
      <c r="S111" s="88">
        <v>97</v>
      </c>
      <c r="T111" s="88">
        <v>98</v>
      </c>
      <c r="U111" s="88">
        <v>99</v>
      </c>
      <c r="V111" s="88">
        <v>100</v>
      </c>
      <c r="W111" s="88">
        <v>101</v>
      </c>
      <c r="X111" s="89">
        <v>103</v>
      </c>
      <c r="Z111" s="662"/>
      <c r="AA111" s="667"/>
      <c r="AB111" s="90" t="s">
        <v>136</v>
      </c>
      <c r="AC111" s="87">
        <v>148</v>
      </c>
      <c r="AD111" s="88">
        <v>149</v>
      </c>
      <c r="AE111" s="88">
        <v>151</v>
      </c>
      <c r="AF111" s="88">
        <v>153</v>
      </c>
      <c r="AG111" s="88">
        <v>155</v>
      </c>
      <c r="AH111" s="88">
        <v>157</v>
      </c>
      <c r="AI111" s="88">
        <v>159</v>
      </c>
      <c r="AJ111" s="89">
        <v>161</v>
      </c>
      <c r="AL111" s="662"/>
      <c r="AM111" s="667"/>
      <c r="AN111" s="90" t="s">
        <v>136</v>
      </c>
      <c r="AO111" s="87">
        <v>180</v>
      </c>
      <c r="AP111" s="88">
        <v>180</v>
      </c>
      <c r="AQ111" s="88">
        <v>180</v>
      </c>
      <c r="AR111" s="88">
        <v>180</v>
      </c>
      <c r="AS111" s="88">
        <v>180</v>
      </c>
      <c r="AT111" s="88">
        <v>180</v>
      </c>
      <c r="AU111" s="88">
        <v>180</v>
      </c>
      <c r="AV111" s="89">
        <v>180</v>
      </c>
    </row>
    <row r="112" spans="1:48">
      <c r="A112">
        <v>112</v>
      </c>
      <c r="B112" s="662"/>
      <c r="C112" s="664">
        <v>120</v>
      </c>
      <c r="D112" s="78" t="s">
        <v>133</v>
      </c>
      <c r="E112" s="83">
        <v>50</v>
      </c>
      <c r="F112" s="84">
        <v>50</v>
      </c>
      <c r="G112" s="84">
        <v>51</v>
      </c>
      <c r="H112" s="84">
        <v>52</v>
      </c>
      <c r="I112" s="84">
        <v>53</v>
      </c>
      <c r="J112" s="84">
        <v>54</v>
      </c>
      <c r="K112" s="84">
        <v>55</v>
      </c>
      <c r="L112" s="85">
        <v>56</v>
      </c>
      <c r="N112" s="662"/>
      <c r="O112" s="664">
        <v>120</v>
      </c>
      <c r="P112" s="78" t="s">
        <v>133</v>
      </c>
      <c r="Q112" s="83">
        <v>81</v>
      </c>
      <c r="R112" s="84">
        <v>82</v>
      </c>
      <c r="S112" s="84">
        <v>84</v>
      </c>
      <c r="T112" s="84">
        <v>85</v>
      </c>
      <c r="U112" s="84">
        <v>87</v>
      </c>
      <c r="V112" s="84">
        <v>88</v>
      </c>
      <c r="W112" s="84">
        <v>90</v>
      </c>
      <c r="X112" s="85">
        <v>92</v>
      </c>
      <c r="Z112" s="662"/>
      <c r="AA112" s="664">
        <v>120</v>
      </c>
      <c r="AB112" s="78" t="s">
        <v>133</v>
      </c>
      <c r="AC112" s="83">
        <v>127</v>
      </c>
      <c r="AD112" s="84">
        <v>129</v>
      </c>
      <c r="AE112" s="84">
        <v>131</v>
      </c>
      <c r="AF112" s="84">
        <v>133</v>
      </c>
      <c r="AG112" s="84">
        <v>135</v>
      </c>
      <c r="AH112" s="84">
        <v>137</v>
      </c>
      <c r="AI112" s="84">
        <v>139</v>
      </c>
      <c r="AJ112" s="85">
        <v>142</v>
      </c>
      <c r="AL112" s="662"/>
      <c r="AM112" s="664">
        <v>120</v>
      </c>
      <c r="AN112" s="78" t="s">
        <v>133</v>
      </c>
      <c r="AO112" s="83">
        <v>155</v>
      </c>
      <c r="AP112" s="84">
        <v>157</v>
      </c>
      <c r="AQ112" s="84">
        <v>160</v>
      </c>
      <c r="AR112" s="84">
        <v>163</v>
      </c>
      <c r="AS112" s="84">
        <v>165</v>
      </c>
      <c r="AT112" s="84">
        <v>168</v>
      </c>
      <c r="AU112" s="84">
        <v>171</v>
      </c>
      <c r="AV112" s="85">
        <v>174</v>
      </c>
    </row>
    <row r="113" spans="1:48" ht="15" customHeight="1" thickBot="1">
      <c r="A113">
        <v>113</v>
      </c>
      <c r="B113" s="662"/>
      <c r="C113" s="665"/>
      <c r="D113" s="82" t="s">
        <v>136</v>
      </c>
      <c r="E113" s="83">
        <v>55</v>
      </c>
      <c r="F113" s="84">
        <v>55</v>
      </c>
      <c r="G113" s="84">
        <v>56</v>
      </c>
      <c r="H113" s="84">
        <v>57</v>
      </c>
      <c r="I113" s="84">
        <v>58</v>
      </c>
      <c r="J113" s="84">
        <v>59</v>
      </c>
      <c r="K113" s="84">
        <v>60</v>
      </c>
      <c r="L113" s="85">
        <v>61</v>
      </c>
      <c r="N113" s="662"/>
      <c r="O113" s="665"/>
      <c r="P113" s="82" t="s">
        <v>136</v>
      </c>
      <c r="Q113" s="83">
        <v>92</v>
      </c>
      <c r="R113" s="84">
        <v>93</v>
      </c>
      <c r="S113" s="84">
        <v>94</v>
      </c>
      <c r="T113" s="84">
        <v>95</v>
      </c>
      <c r="U113" s="84">
        <v>96</v>
      </c>
      <c r="V113" s="84">
        <v>97</v>
      </c>
      <c r="W113" s="84">
        <v>98</v>
      </c>
      <c r="X113" s="85">
        <v>100</v>
      </c>
      <c r="Z113" s="662"/>
      <c r="AA113" s="665"/>
      <c r="AB113" s="82" t="s">
        <v>136</v>
      </c>
      <c r="AC113" s="83">
        <v>143</v>
      </c>
      <c r="AD113" s="84">
        <v>144</v>
      </c>
      <c r="AE113" s="84">
        <v>146</v>
      </c>
      <c r="AF113" s="84">
        <v>148</v>
      </c>
      <c r="AG113" s="84">
        <v>149</v>
      </c>
      <c r="AH113" s="84">
        <v>151</v>
      </c>
      <c r="AI113" s="84">
        <v>153</v>
      </c>
      <c r="AJ113" s="85">
        <v>155</v>
      </c>
      <c r="AL113" s="662"/>
      <c r="AM113" s="665"/>
      <c r="AN113" s="82" t="s">
        <v>136</v>
      </c>
      <c r="AO113" s="83">
        <v>174</v>
      </c>
      <c r="AP113" s="84">
        <v>174</v>
      </c>
      <c r="AQ113" s="84">
        <v>175</v>
      </c>
      <c r="AR113" s="84">
        <v>176</v>
      </c>
      <c r="AS113" s="84">
        <v>177</v>
      </c>
      <c r="AT113" s="84">
        <v>178</v>
      </c>
      <c r="AU113" s="84">
        <v>179</v>
      </c>
      <c r="AV113" s="85">
        <v>180</v>
      </c>
    </row>
    <row r="114" spans="1:48">
      <c r="A114">
        <v>114</v>
      </c>
      <c r="B114" s="662"/>
      <c r="C114" s="666">
        <v>130</v>
      </c>
      <c r="D114" s="86" t="s">
        <v>133</v>
      </c>
      <c r="E114" s="87">
        <v>48</v>
      </c>
      <c r="F114" s="88">
        <v>48</v>
      </c>
      <c r="G114" s="88">
        <v>49</v>
      </c>
      <c r="H114" s="88">
        <v>50</v>
      </c>
      <c r="I114" s="88">
        <v>51</v>
      </c>
      <c r="J114" s="88">
        <v>52</v>
      </c>
      <c r="K114" s="88">
        <v>53</v>
      </c>
      <c r="L114" s="89">
        <v>54</v>
      </c>
      <c r="N114" s="662"/>
      <c r="O114" s="666">
        <v>130</v>
      </c>
      <c r="P114" s="86" t="s">
        <v>133</v>
      </c>
      <c r="Q114" s="87">
        <v>77</v>
      </c>
      <c r="R114" s="88">
        <v>78</v>
      </c>
      <c r="S114" s="88">
        <v>80</v>
      </c>
      <c r="T114" s="88">
        <v>81</v>
      </c>
      <c r="U114" s="88">
        <v>83</v>
      </c>
      <c r="V114" s="88">
        <v>84</v>
      </c>
      <c r="W114" s="88">
        <v>86</v>
      </c>
      <c r="X114" s="89">
        <v>88</v>
      </c>
      <c r="Z114" s="662"/>
      <c r="AA114" s="666">
        <v>130</v>
      </c>
      <c r="AB114" s="86" t="s">
        <v>133</v>
      </c>
      <c r="AC114" s="87">
        <v>120</v>
      </c>
      <c r="AD114" s="88">
        <v>122</v>
      </c>
      <c r="AE114" s="88">
        <v>124</v>
      </c>
      <c r="AF114" s="88">
        <v>127</v>
      </c>
      <c r="AG114" s="88">
        <v>129</v>
      </c>
      <c r="AH114" s="88">
        <v>132</v>
      </c>
      <c r="AI114" s="88">
        <v>134</v>
      </c>
      <c r="AJ114" s="89">
        <v>137</v>
      </c>
      <c r="AL114" s="662"/>
      <c r="AM114" s="666">
        <v>130</v>
      </c>
      <c r="AN114" s="86" t="s">
        <v>133</v>
      </c>
      <c r="AO114" s="87">
        <v>147</v>
      </c>
      <c r="AP114" s="88">
        <v>149</v>
      </c>
      <c r="AQ114" s="88">
        <v>152</v>
      </c>
      <c r="AR114" s="88">
        <v>155</v>
      </c>
      <c r="AS114" s="88">
        <v>158</v>
      </c>
      <c r="AT114" s="88">
        <v>161</v>
      </c>
      <c r="AU114" s="88">
        <v>164</v>
      </c>
      <c r="AV114" s="89">
        <v>167</v>
      </c>
    </row>
    <row r="115" spans="1:48" ht="15" thickBot="1">
      <c r="A115">
        <v>115</v>
      </c>
      <c r="B115" s="662"/>
      <c r="C115" s="667"/>
      <c r="D115" s="90" t="s">
        <v>136</v>
      </c>
      <c r="E115" s="87">
        <v>54</v>
      </c>
      <c r="F115" s="88">
        <v>54</v>
      </c>
      <c r="G115" s="88">
        <v>55</v>
      </c>
      <c r="H115" s="88">
        <v>55</v>
      </c>
      <c r="I115" s="88">
        <v>56</v>
      </c>
      <c r="J115" s="88">
        <v>56</v>
      </c>
      <c r="K115" s="88">
        <v>57</v>
      </c>
      <c r="L115" s="89">
        <v>58</v>
      </c>
      <c r="N115" s="662"/>
      <c r="O115" s="667"/>
      <c r="P115" s="90" t="s">
        <v>136</v>
      </c>
      <c r="Q115" s="87">
        <v>89</v>
      </c>
      <c r="R115" s="88">
        <v>90</v>
      </c>
      <c r="S115" s="88">
        <v>91</v>
      </c>
      <c r="T115" s="88">
        <v>92</v>
      </c>
      <c r="U115" s="88">
        <v>93</v>
      </c>
      <c r="V115" s="88">
        <v>94</v>
      </c>
      <c r="W115" s="88">
        <v>95</v>
      </c>
      <c r="X115" s="89">
        <v>97</v>
      </c>
      <c r="Z115" s="662"/>
      <c r="AA115" s="667"/>
      <c r="AB115" s="90" t="s">
        <v>136</v>
      </c>
      <c r="AC115" s="87">
        <v>138</v>
      </c>
      <c r="AD115" s="88">
        <v>139</v>
      </c>
      <c r="AE115" s="88">
        <v>141</v>
      </c>
      <c r="AF115" s="88">
        <v>143</v>
      </c>
      <c r="AG115" s="88">
        <v>144</v>
      </c>
      <c r="AH115" s="88">
        <v>146</v>
      </c>
      <c r="AI115" s="88">
        <v>148</v>
      </c>
      <c r="AJ115" s="89">
        <v>150</v>
      </c>
      <c r="AL115" s="662"/>
      <c r="AM115" s="667"/>
      <c r="AN115" s="90" t="s">
        <v>136</v>
      </c>
      <c r="AO115" s="87">
        <v>168</v>
      </c>
      <c r="AP115" s="88">
        <v>169</v>
      </c>
      <c r="AQ115" s="88">
        <v>171</v>
      </c>
      <c r="AR115" s="88">
        <v>173</v>
      </c>
      <c r="AS115" s="88">
        <v>174</v>
      </c>
      <c r="AT115" s="88">
        <v>176</v>
      </c>
      <c r="AU115" s="88">
        <v>178</v>
      </c>
      <c r="AV115" s="89">
        <v>180</v>
      </c>
    </row>
    <row r="116" spans="1:48">
      <c r="A116">
        <v>116</v>
      </c>
      <c r="B116" s="662"/>
      <c r="C116" s="664">
        <v>140</v>
      </c>
      <c r="D116" s="78" t="s">
        <v>133</v>
      </c>
      <c r="E116" s="83">
        <v>48</v>
      </c>
      <c r="F116" s="84">
        <v>48</v>
      </c>
      <c r="G116" s="84">
        <v>49</v>
      </c>
      <c r="H116" s="84">
        <v>49</v>
      </c>
      <c r="I116" s="84">
        <v>50</v>
      </c>
      <c r="J116" s="84">
        <v>50</v>
      </c>
      <c r="K116" s="84">
        <v>51</v>
      </c>
      <c r="L116" s="85">
        <v>52</v>
      </c>
      <c r="N116" s="662"/>
      <c r="O116" s="664">
        <v>140</v>
      </c>
      <c r="P116" s="78" t="s">
        <v>133</v>
      </c>
      <c r="Q116" s="83">
        <v>74</v>
      </c>
      <c r="R116" s="84">
        <v>75</v>
      </c>
      <c r="S116" s="84">
        <v>76</v>
      </c>
      <c r="T116" s="84">
        <v>78</v>
      </c>
      <c r="U116" s="84">
        <v>79</v>
      </c>
      <c r="V116" s="84">
        <v>81</v>
      </c>
      <c r="W116" s="84">
        <v>82</v>
      </c>
      <c r="X116" s="85">
        <v>84</v>
      </c>
      <c r="Z116" s="662"/>
      <c r="AA116" s="664">
        <v>140</v>
      </c>
      <c r="AB116" s="78" t="s">
        <v>133</v>
      </c>
      <c r="AC116" s="83">
        <v>115</v>
      </c>
      <c r="AD116" s="84">
        <v>117</v>
      </c>
      <c r="AE116" s="84">
        <v>119</v>
      </c>
      <c r="AF116" s="84">
        <v>121</v>
      </c>
      <c r="AG116" s="84">
        <v>124</v>
      </c>
      <c r="AH116" s="84">
        <v>126</v>
      </c>
      <c r="AI116" s="84">
        <v>128</v>
      </c>
      <c r="AJ116" s="85">
        <v>131</v>
      </c>
      <c r="AL116" s="662"/>
      <c r="AM116" s="664">
        <v>140</v>
      </c>
      <c r="AN116" s="78" t="s">
        <v>133</v>
      </c>
      <c r="AO116" s="83">
        <v>140</v>
      </c>
      <c r="AP116" s="84">
        <v>142</v>
      </c>
      <c r="AQ116" s="84">
        <v>145</v>
      </c>
      <c r="AR116" s="84">
        <v>148</v>
      </c>
      <c r="AS116" s="84">
        <v>151</v>
      </c>
      <c r="AT116" s="84">
        <v>154</v>
      </c>
      <c r="AU116" s="84">
        <v>157</v>
      </c>
      <c r="AV116" s="85">
        <v>160</v>
      </c>
    </row>
    <row r="117" spans="1:48" ht="15" thickBot="1">
      <c r="A117">
        <v>117</v>
      </c>
      <c r="B117" s="662"/>
      <c r="C117" s="665"/>
      <c r="D117" s="82" t="s">
        <v>136</v>
      </c>
      <c r="E117" s="83">
        <v>53</v>
      </c>
      <c r="F117" s="84">
        <v>53</v>
      </c>
      <c r="G117" s="84">
        <v>54</v>
      </c>
      <c r="H117" s="84">
        <v>54</v>
      </c>
      <c r="I117" s="84">
        <v>55</v>
      </c>
      <c r="J117" s="84">
        <v>55</v>
      </c>
      <c r="K117" s="84">
        <v>56</v>
      </c>
      <c r="L117" s="85">
        <v>57</v>
      </c>
      <c r="N117" s="662"/>
      <c r="O117" s="665"/>
      <c r="P117" s="82" t="s">
        <v>136</v>
      </c>
      <c r="Q117" s="83">
        <v>85</v>
      </c>
      <c r="R117" s="84">
        <v>86</v>
      </c>
      <c r="S117" s="84">
        <v>87</v>
      </c>
      <c r="T117" s="84">
        <v>88</v>
      </c>
      <c r="U117" s="84">
        <v>90</v>
      </c>
      <c r="V117" s="84">
        <v>91</v>
      </c>
      <c r="W117" s="84">
        <v>92</v>
      </c>
      <c r="X117" s="85">
        <v>94</v>
      </c>
      <c r="Z117" s="662"/>
      <c r="AA117" s="665"/>
      <c r="AB117" s="82" t="s">
        <v>136</v>
      </c>
      <c r="AC117" s="83">
        <v>133</v>
      </c>
      <c r="AD117" s="84">
        <v>134</v>
      </c>
      <c r="AE117" s="84">
        <v>136</v>
      </c>
      <c r="AF117" s="84">
        <v>138</v>
      </c>
      <c r="AG117" s="84">
        <v>140</v>
      </c>
      <c r="AH117" s="84">
        <v>142</v>
      </c>
      <c r="AI117" s="84">
        <v>144</v>
      </c>
      <c r="AJ117" s="85">
        <v>146</v>
      </c>
      <c r="AL117" s="662"/>
      <c r="AM117" s="665"/>
      <c r="AN117" s="82" t="s">
        <v>136</v>
      </c>
      <c r="AO117" s="83">
        <v>162</v>
      </c>
      <c r="AP117" s="84">
        <v>164</v>
      </c>
      <c r="AQ117" s="84">
        <v>166</v>
      </c>
      <c r="AR117" s="84">
        <v>168</v>
      </c>
      <c r="AS117" s="84">
        <v>171</v>
      </c>
      <c r="AT117" s="84">
        <v>173</v>
      </c>
      <c r="AU117" s="84">
        <v>175</v>
      </c>
      <c r="AV117" s="85">
        <v>178</v>
      </c>
    </row>
    <row r="118" spans="1:48">
      <c r="A118">
        <v>118</v>
      </c>
      <c r="B118" s="662"/>
      <c r="C118" s="666">
        <v>150</v>
      </c>
      <c r="D118" s="86" t="s">
        <v>133</v>
      </c>
      <c r="E118" s="87">
        <v>53</v>
      </c>
      <c r="F118" s="88">
        <v>52</v>
      </c>
      <c r="G118" s="88">
        <v>52</v>
      </c>
      <c r="H118" s="88">
        <v>51</v>
      </c>
      <c r="I118" s="88">
        <v>51</v>
      </c>
      <c r="J118" s="88">
        <v>50</v>
      </c>
      <c r="K118" s="88">
        <v>50</v>
      </c>
      <c r="L118" s="89">
        <v>50</v>
      </c>
      <c r="N118" s="662"/>
      <c r="O118" s="666">
        <v>150</v>
      </c>
      <c r="P118" s="86" t="s">
        <v>133</v>
      </c>
      <c r="Q118" s="87">
        <v>70</v>
      </c>
      <c r="R118" s="88">
        <v>71</v>
      </c>
      <c r="S118" s="88">
        <v>73</v>
      </c>
      <c r="T118" s="88">
        <v>74</v>
      </c>
      <c r="U118" s="88">
        <v>76</v>
      </c>
      <c r="V118" s="88">
        <v>77</v>
      </c>
      <c r="W118" s="88">
        <v>79</v>
      </c>
      <c r="X118" s="89">
        <v>81</v>
      </c>
      <c r="Z118" s="662"/>
      <c r="AA118" s="666">
        <v>150</v>
      </c>
      <c r="AB118" s="86" t="s">
        <v>133</v>
      </c>
      <c r="AC118" s="87">
        <v>110</v>
      </c>
      <c r="AD118" s="88">
        <v>112</v>
      </c>
      <c r="AE118" s="88">
        <v>114</v>
      </c>
      <c r="AF118" s="88">
        <v>116</v>
      </c>
      <c r="AG118" s="88">
        <v>119</v>
      </c>
      <c r="AH118" s="88">
        <v>121</v>
      </c>
      <c r="AI118" s="88">
        <v>123</v>
      </c>
      <c r="AJ118" s="89">
        <v>126</v>
      </c>
      <c r="AL118" s="662"/>
      <c r="AM118" s="666">
        <v>150</v>
      </c>
      <c r="AN118" s="86" t="s">
        <v>133</v>
      </c>
      <c r="AO118" s="87">
        <v>134</v>
      </c>
      <c r="AP118" s="88">
        <v>136</v>
      </c>
      <c r="AQ118" s="88">
        <v>139</v>
      </c>
      <c r="AR118" s="88">
        <v>142</v>
      </c>
      <c r="AS118" s="88">
        <v>144</v>
      </c>
      <c r="AT118" s="88">
        <v>147</v>
      </c>
      <c r="AU118" s="88">
        <v>150</v>
      </c>
      <c r="AV118" s="89">
        <v>153</v>
      </c>
    </row>
    <row r="119" spans="1:48" ht="15" thickBot="1">
      <c r="A119">
        <v>119</v>
      </c>
      <c r="B119" s="662"/>
      <c r="C119" s="667"/>
      <c r="D119" s="90" t="s">
        <v>136</v>
      </c>
      <c r="E119" s="87">
        <v>58</v>
      </c>
      <c r="F119" s="88">
        <v>57</v>
      </c>
      <c r="G119" s="88">
        <v>57</v>
      </c>
      <c r="H119" s="88">
        <v>56</v>
      </c>
      <c r="I119" s="88">
        <v>56</v>
      </c>
      <c r="J119" s="88">
        <v>55</v>
      </c>
      <c r="K119" s="88">
        <v>55</v>
      </c>
      <c r="L119" s="89">
        <v>55</v>
      </c>
      <c r="N119" s="662"/>
      <c r="O119" s="667"/>
      <c r="P119" s="90" t="s">
        <v>136</v>
      </c>
      <c r="Q119" s="87">
        <v>81</v>
      </c>
      <c r="R119" s="88">
        <v>82</v>
      </c>
      <c r="S119" s="88">
        <v>83</v>
      </c>
      <c r="T119" s="88">
        <v>85</v>
      </c>
      <c r="U119" s="88">
        <v>86</v>
      </c>
      <c r="V119" s="88">
        <v>88</v>
      </c>
      <c r="W119" s="88">
        <v>89</v>
      </c>
      <c r="X119" s="89">
        <v>91</v>
      </c>
      <c r="Z119" s="662"/>
      <c r="AA119" s="667"/>
      <c r="AB119" s="90" t="s">
        <v>136</v>
      </c>
      <c r="AC119" s="87">
        <v>127</v>
      </c>
      <c r="AD119" s="88">
        <v>129</v>
      </c>
      <c r="AE119" s="88">
        <v>131</v>
      </c>
      <c r="AF119" s="88">
        <v>133</v>
      </c>
      <c r="AG119" s="88">
        <v>135</v>
      </c>
      <c r="AH119" s="88">
        <v>137</v>
      </c>
      <c r="AI119" s="88">
        <v>139</v>
      </c>
      <c r="AJ119" s="89">
        <v>142</v>
      </c>
      <c r="AL119" s="662"/>
      <c r="AM119" s="667"/>
      <c r="AN119" s="90" t="s">
        <v>136</v>
      </c>
      <c r="AO119" s="87">
        <v>155</v>
      </c>
      <c r="AP119" s="88">
        <v>157</v>
      </c>
      <c r="AQ119" s="88">
        <v>160</v>
      </c>
      <c r="AR119" s="88">
        <v>162</v>
      </c>
      <c r="AS119" s="88">
        <v>165</v>
      </c>
      <c r="AT119" s="88">
        <v>167</v>
      </c>
      <c r="AU119" s="88">
        <v>170</v>
      </c>
      <c r="AV119" s="89">
        <v>173</v>
      </c>
    </row>
    <row r="120" spans="1:48">
      <c r="A120">
        <v>120</v>
      </c>
      <c r="B120" s="662"/>
      <c r="C120" s="664">
        <v>160</v>
      </c>
      <c r="D120" s="78" t="s">
        <v>133</v>
      </c>
      <c r="E120" s="83">
        <v>59</v>
      </c>
      <c r="F120" s="84">
        <v>57</v>
      </c>
      <c r="G120" s="84">
        <v>55</v>
      </c>
      <c r="H120" s="84">
        <v>54</v>
      </c>
      <c r="I120" s="84">
        <v>52</v>
      </c>
      <c r="J120" s="84">
        <v>51</v>
      </c>
      <c r="K120" s="84">
        <v>49</v>
      </c>
      <c r="L120" s="85">
        <v>48</v>
      </c>
      <c r="N120" s="662"/>
      <c r="O120" s="664">
        <v>160</v>
      </c>
      <c r="P120" s="78" t="s">
        <v>133</v>
      </c>
      <c r="Q120" s="83">
        <v>68</v>
      </c>
      <c r="R120" s="84">
        <v>69</v>
      </c>
      <c r="S120" s="84">
        <v>70</v>
      </c>
      <c r="T120" s="84">
        <v>72</v>
      </c>
      <c r="U120" s="84">
        <v>73</v>
      </c>
      <c r="V120" s="84">
        <v>75</v>
      </c>
      <c r="W120" s="84">
        <v>76</v>
      </c>
      <c r="X120" s="85">
        <v>78</v>
      </c>
      <c r="Z120" s="662"/>
      <c r="AA120" s="664">
        <v>160</v>
      </c>
      <c r="AB120" s="78" t="s">
        <v>133</v>
      </c>
      <c r="AC120" s="83">
        <v>106</v>
      </c>
      <c r="AD120" s="84">
        <v>108</v>
      </c>
      <c r="AE120" s="84">
        <v>110</v>
      </c>
      <c r="AF120" s="84">
        <v>112</v>
      </c>
      <c r="AG120" s="84">
        <v>114</v>
      </c>
      <c r="AH120" s="84">
        <v>116</v>
      </c>
      <c r="AI120" s="84">
        <v>118</v>
      </c>
      <c r="AJ120" s="85">
        <v>121</v>
      </c>
      <c r="AL120" s="662"/>
      <c r="AM120" s="664">
        <v>160</v>
      </c>
      <c r="AN120" s="78" t="s">
        <v>133</v>
      </c>
      <c r="AO120" s="83">
        <v>129</v>
      </c>
      <c r="AP120" s="84">
        <v>131</v>
      </c>
      <c r="AQ120" s="84">
        <v>134</v>
      </c>
      <c r="AR120" s="84">
        <v>137</v>
      </c>
      <c r="AS120" s="84">
        <v>139</v>
      </c>
      <c r="AT120" s="84">
        <v>142</v>
      </c>
      <c r="AU120" s="84">
        <v>145</v>
      </c>
      <c r="AV120" s="85">
        <v>148</v>
      </c>
    </row>
    <row r="121" spans="1:48" ht="15" thickBot="1">
      <c r="A121">
        <v>121</v>
      </c>
      <c r="B121" s="662"/>
      <c r="C121" s="665"/>
      <c r="D121" s="82" t="s">
        <v>136</v>
      </c>
      <c r="E121" s="83">
        <v>65</v>
      </c>
      <c r="F121" s="84">
        <v>63</v>
      </c>
      <c r="G121" s="84">
        <v>61</v>
      </c>
      <c r="H121" s="84">
        <v>60</v>
      </c>
      <c r="I121" s="84">
        <v>58</v>
      </c>
      <c r="J121" s="84">
        <v>57</v>
      </c>
      <c r="K121" s="84">
        <v>55</v>
      </c>
      <c r="L121" s="85">
        <v>54</v>
      </c>
      <c r="N121" s="662"/>
      <c r="O121" s="665"/>
      <c r="P121" s="82" t="s">
        <v>136</v>
      </c>
      <c r="Q121" s="83">
        <v>79</v>
      </c>
      <c r="R121" s="84">
        <v>80</v>
      </c>
      <c r="S121" s="84">
        <v>81</v>
      </c>
      <c r="T121" s="84">
        <v>83</v>
      </c>
      <c r="U121" s="84">
        <v>84</v>
      </c>
      <c r="V121" s="84">
        <v>86</v>
      </c>
      <c r="W121" s="84">
        <v>87</v>
      </c>
      <c r="X121" s="85">
        <v>89</v>
      </c>
      <c r="Z121" s="662"/>
      <c r="AA121" s="665"/>
      <c r="AB121" s="82" t="s">
        <v>136</v>
      </c>
      <c r="AC121" s="83">
        <v>122</v>
      </c>
      <c r="AD121" s="84">
        <v>124</v>
      </c>
      <c r="AE121" s="84">
        <v>126</v>
      </c>
      <c r="AF121" s="84">
        <v>128</v>
      </c>
      <c r="AG121" s="84">
        <v>131</v>
      </c>
      <c r="AH121" s="84">
        <v>133</v>
      </c>
      <c r="AI121" s="84">
        <v>135</v>
      </c>
      <c r="AJ121" s="85">
        <v>138</v>
      </c>
      <c r="AL121" s="662"/>
      <c r="AM121" s="665"/>
      <c r="AN121" s="82" t="s">
        <v>136</v>
      </c>
      <c r="AO121" s="83">
        <v>150</v>
      </c>
      <c r="AP121" s="84">
        <v>152</v>
      </c>
      <c r="AQ121" s="84">
        <v>155</v>
      </c>
      <c r="AR121" s="84">
        <v>157</v>
      </c>
      <c r="AS121" s="84">
        <v>160</v>
      </c>
      <c r="AT121" s="84">
        <v>162</v>
      </c>
      <c r="AU121" s="84">
        <v>165</v>
      </c>
      <c r="AV121" s="85">
        <v>168</v>
      </c>
    </row>
    <row r="122" spans="1:48">
      <c r="A122">
        <v>122</v>
      </c>
      <c r="B122" s="662"/>
      <c r="C122" s="666">
        <v>170</v>
      </c>
      <c r="D122" s="86" t="s">
        <v>133</v>
      </c>
      <c r="E122" s="87">
        <v>64</v>
      </c>
      <c r="F122" s="88">
        <v>61</v>
      </c>
      <c r="G122" s="88">
        <v>59</v>
      </c>
      <c r="H122" s="88">
        <v>56</v>
      </c>
      <c r="I122" s="88">
        <v>54</v>
      </c>
      <c r="J122" s="88">
        <v>51</v>
      </c>
      <c r="K122" s="88">
        <v>49</v>
      </c>
      <c r="L122" s="89">
        <v>47</v>
      </c>
      <c r="N122" s="662"/>
      <c r="O122" s="666">
        <v>170</v>
      </c>
      <c r="P122" s="86" t="s">
        <v>133</v>
      </c>
      <c r="Q122" s="87">
        <v>65</v>
      </c>
      <c r="R122" s="88">
        <v>66</v>
      </c>
      <c r="S122" s="88">
        <v>67</v>
      </c>
      <c r="T122" s="88">
        <v>69</v>
      </c>
      <c r="U122" s="88">
        <v>70</v>
      </c>
      <c r="V122" s="88">
        <v>72</v>
      </c>
      <c r="W122" s="88">
        <v>73</v>
      </c>
      <c r="X122" s="89">
        <v>75</v>
      </c>
      <c r="Z122" s="662"/>
      <c r="AA122" s="666">
        <v>170</v>
      </c>
      <c r="AB122" s="86" t="s">
        <v>133</v>
      </c>
      <c r="AC122" s="87">
        <v>102</v>
      </c>
      <c r="AD122" s="88">
        <v>104</v>
      </c>
      <c r="AE122" s="88">
        <v>106</v>
      </c>
      <c r="AF122" s="88">
        <v>108</v>
      </c>
      <c r="AG122" s="88">
        <v>110</v>
      </c>
      <c r="AH122" s="88">
        <v>112</v>
      </c>
      <c r="AI122" s="88">
        <v>114</v>
      </c>
      <c r="AJ122" s="89">
        <v>117</v>
      </c>
      <c r="AL122" s="662"/>
      <c r="AM122" s="666">
        <v>170</v>
      </c>
      <c r="AN122" s="86" t="s">
        <v>133</v>
      </c>
      <c r="AO122" s="87">
        <v>124</v>
      </c>
      <c r="AP122" s="88">
        <v>126</v>
      </c>
      <c r="AQ122" s="88">
        <v>129</v>
      </c>
      <c r="AR122" s="88">
        <v>132</v>
      </c>
      <c r="AS122" s="88">
        <v>134</v>
      </c>
      <c r="AT122" s="88">
        <v>137</v>
      </c>
      <c r="AU122" s="88">
        <v>140</v>
      </c>
      <c r="AV122" s="89">
        <v>143</v>
      </c>
    </row>
    <row r="123" spans="1:48" ht="15" thickBot="1">
      <c r="A123">
        <v>123</v>
      </c>
      <c r="B123" s="662"/>
      <c r="C123" s="667"/>
      <c r="D123" s="90" t="s">
        <v>136</v>
      </c>
      <c r="E123" s="87">
        <v>68</v>
      </c>
      <c r="F123" s="88">
        <v>65</v>
      </c>
      <c r="G123" s="88">
        <v>63</v>
      </c>
      <c r="H123" s="88">
        <v>61</v>
      </c>
      <c r="I123" s="88">
        <v>59</v>
      </c>
      <c r="J123" s="88">
        <v>57</v>
      </c>
      <c r="K123" s="88">
        <v>55</v>
      </c>
      <c r="L123" s="89">
        <v>53</v>
      </c>
      <c r="N123" s="662"/>
      <c r="O123" s="667"/>
      <c r="P123" s="90" t="s">
        <v>136</v>
      </c>
      <c r="Q123" s="87">
        <v>73</v>
      </c>
      <c r="R123" s="88">
        <v>74</v>
      </c>
      <c r="S123" s="88">
        <v>76</v>
      </c>
      <c r="T123" s="88">
        <v>78</v>
      </c>
      <c r="U123" s="88">
        <v>80</v>
      </c>
      <c r="V123" s="88">
        <v>82</v>
      </c>
      <c r="W123" s="88">
        <v>84</v>
      </c>
      <c r="X123" s="89">
        <v>86</v>
      </c>
      <c r="Z123" s="662"/>
      <c r="AA123" s="667"/>
      <c r="AB123" s="90" t="s">
        <v>136</v>
      </c>
      <c r="AC123" s="87">
        <v>114</v>
      </c>
      <c r="AD123" s="88">
        <v>117</v>
      </c>
      <c r="AE123" s="88">
        <v>120</v>
      </c>
      <c r="AF123" s="88">
        <v>123</v>
      </c>
      <c r="AG123" s="88">
        <v>126</v>
      </c>
      <c r="AH123" s="88">
        <v>129</v>
      </c>
      <c r="AI123" s="88">
        <v>132</v>
      </c>
      <c r="AJ123" s="89">
        <v>135</v>
      </c>
      <c r="AL123" s="662"/>
      <c r="AM123" s="667"/>
      <c r="AN123" s="90" t="s">
        <v>136</v>
      </c>
      <c r="AO123" s="87">
        <v>139</v>
      </c>
      <c r="AP123" s="88">
        <v>142</v>
      </c>
      <c r="AQ123" s="88">
        <v>146</v>
      </c>
      <c r="AR123" s="88">
        <v>149</v>
      </c>
      <c r="AS123" s="88">
        <v>153</v>
      </c>
      <c r="AT123" s="88">
        <v>156</v>
      </c>
      <c r="AU123" s="88">
        <v>160</v>
      </c>
      <c r="AV123" s="89">
        <v>164</v>
      </c>
    </row>
    <row r="124" spans="1:48">
      <c r="A124">
        <v>124</v>
      </c>
      <c r="B124" s="662"/>
      <c r="C124" s="664">
        <v>180</v>
      </c>
      <c r="D124" s="78" t="s">
        <v>133</v>
      </c>
      <c r="E124" s="83">
        <v>69</v>
      </c>
      <c r="F124" s="84">
        <v>66</v>
      </c>
      <c r="G124" s="84">
        <v>63</v>
      </c>
      <c r="H124" s="84">
        <v>61</v>
      </c>
      <c r="I124" s="84">
        <v>58</v>
      </c>
      <c r="J124" s="84">
        <v>56</v>
      </c>
      <c r="K124" s="84">
        <v>53</v>
      </c>
      <c r="L124" s="85">
        <v>51</v>
      </c>
      <c r="N124" s="662"/>
      <c r="O124" s="664">
        <v>180</v>
      </c>
      <c r="P124" s="78" t="s">
        <v>133</v>
      </c>
      <c r="Q124" s="83">
        <v>69</v>
      </c>
      <c r="R124" s="84">
        <v>69</v>
      </c>
      <c r="S124" s="84">
        <v>69</v>
      </c>
      <c r="T124" s="84">
        <v>70</v>
      </c>
      <c r="U124" s="84">
        <v>70</v>
      </c>
      <c r="V124" s="84">
        <v>71</v>
      </c>
      <c r="W124" s="84">
        <v>71</v>
      </c>
      <c r="X124" s="85">
        <v>72</v>
      </c>
      <c r="Z124" s="662"/>
      <c r="AA124" s="664">
        <v>180</v>
      </c>
      <c r="AB124" s="78" t="s">
        <v>133</v>
      </c>
      <c r="AC124" s="83">
        <v>97</v>
      </c>
      <c r="AD124" s="84">
        <v>99</v>
      </c>
      <c r="AE124" s="84">
        <v>101</v>
      </c>
      <c r="AF124" s="84">
        <v>103</v>
      </c>
      <c r="AG124" s="84">
        <v>105</v>
      </c>
      <c r="AH124" s="84">
        <v>107</v>
      </c>
      <c r="AI124" s="84">
        <v>109</v>
      </c>
      <c r="AJ124" s="85">
        <v>112</v>
      </c>
      <c r="AL124" s="662"/>
      <c r="AM124" s="664">
        <v>180</v>
      </c>
      <c r="AN124" s="78" t="s">
        <v>133</v>
      </c>
      <c r="AO124" s="83">
        <v>118</v>
      </c>
      <c r="AP124" s="84">
        <v>120</v>
      </c>
      <c r="AQ124" s="84">
        <v>123</v>
      </c>
      <c r="AR124" s="84">
        <v>126</v>
      </c>
      <c r="AS124" s="84">
        <v>128</v>
      </c>
      <c r="AT124" s="84">
        <v>131</v>
      </c>
      <c r="AU124" s="84">
        <v>134</v>
      </c>
      <c r="AV124" s="85">
        <v>137</v>
      </c>
    </row>
    <row r="125" spans="1:48" ht="15" thickBot="1">
      <c r="A125">
        <v>125</v>
      </c>
      <c r="B125" s="662"/>
      <c r="C125" s="665"/>
      <c r="D125" s="82" t="s">
        <v>136</v>
      </c>
      <c r="E125" s="83">
        <v>70</v>
      </c>
      <c r="F125" s="84">
        <v>68</v>
      </c>
      <c r="G125" s="84">
        <v>66</v>
      </c>
      <c r="H125" s="84">
        <v>64</v>
      </c>
      <c r="I125" s="84">
        <v>62</v>
      </c>
      <c r="J125" s="84">
        <v>60</v>
      </c>
      <c r="K125" s="84">
        <v>58</v>
      </c>
      <c r="L125" s="85">
        <v>56</v>
      </c>
      <c r="N125" s="662"/>
      <c r="O125" s="665"/>
      <c r="P125" s="82" t="s">
        <v>136</v>
      </c>
      <c r="Q125" s="83">
        <v>70</v>
      </c>
      <c r="R125" s="84">
        <v>71</v>
      </c>
      <c r="S125" s="84">
        <v>73</v>
      </c>
      <c r="T125" s="84">
        <v>75</v>
      </c>
      <c r="U125" s="84">
        <v>77</v>
      </c>
      <c r="V125" s="84">
        <v>79</v>
      </c>
      <c r="W125" s="84">
        <v>81</v>
      </c>
      <c r="X125" s="85">
        <v>83</v>
      </c>
      <c r="Z125" s="662"/>
      <c r="AA125" s="665"/>
      <c r="AB125" s="82" t="s">
        <v>136</v>
      </c>
      <c r="AC125" s="83">
        <v>104</v>
      </c>
      <c r="AD125" s="84">
        <v>107</v>
      </c>
      <c r="AE125" s="84">
        <v>111</v>
      </c>
      <c r="AF125" s="84">
        <v>115</v>
      </c>
      <c r="AG125" s="84">
        <v>118</v>
      </c>
      <c r="AH125" s="84">
        <v>122</v>
      </c>
      <c r="AI125" s="84">
        <v>126</v>
      </c>
      <c r="AJ125" s="85">
        <v>130</v>
      </c>
      <c r="AL125" s="662"/>
      <c r="AM125" s="665"/>
      <c r="AN125" s="82" t="s">
        <v>136</v>
      </c>
      <c r="AO125" s="83">
        <v>127</v>
      </c>
      <c r="AP125" s="84">
        <v>131</v>
      </c>
      <c r="AQ125" s="84">
        <v>135</v>
      </c>
      <c r="AR125" s="84">
        <v>140</v>
      </c>
      <c r="AS125" s="84">
        <v>144</v>
      </c>
      <c r="AT125" s="84">
        <v>149</v>
      </c>
      <c r="AU125" s="84">
        <v>153</v>
      </c>
      <c r="AV125" s="85">
        <v>158</v>
      </c>
    </row>
    <row r="126" spans="1:48">
      <c r="A126">
        <v>126</v>
      </c>
      <c r="B126" s="662"/>
      <c r="C126" s="666">
        <v>190</v>
      </c>
      <c r="D126" s="86" t="s">
        <v>133</v>
      </c>
      <c r="E126" s="87">
        <v>70</v>
      </c>
      <c r="F126" s="88">
        <v>67</v>
      </c>
      <c r="G126" s="88">
        <v>65</v>
      </c>
      <c r="H126" s="88">
        <v>63</v>
      </c>
      <c r="I126" s="88">
        <v>61</v>
      </c>
      <c r="J126" s="88">
        <v>59</v>
      </c>
      <c r="K126" s="88">
        <v>57</v>
      </c>
      <c r="L126" s="89">
        <v>55</v>
      </c>
      <c r="N126" s="662"/>
      <c r="O126" s="666">
        <v>190</v>
      </c>
      <c r="P126" s="86" t="s">
        <v>133</v>
      </c>
      <c r="Q126" s="87">
        <v>70</v>
      </c>
      <c r="R126" s="88">
        <v>70</v>
      </c>
      <c r="S126" s="88">
        <v>70</v>
      </c>
      <c r="T126" s="88">
        <v>70</v>
      </c>
      <c r="U126" s="88">
        <v>70</v>
      </c>
      <c r="V126" s="88">
        <v>70</v>
      </c>
      <c r="W126" s="88">
        <v>70</v>
      </c>
      <c r="X126" s="89">
        <v>70</v>
      </c>
      <c r="Z126" s="662"/>
      <c r="AA126" s="666">
        <v>190</v>
      </c>
      <c r="AB126" s="86" t="s">
        <v>133</v>
      </c>
      <c r="AC126" s="87">
        <v>88</v>
      </c>
      <c r="AD126" s="88">
        <v>91</v>
      </c>
      <c r="AE126" s="88">
        <v>94</v>
      </c>
      <c r="AF126" s="88">
        <v>97</v>
      </c>
      <c r="AG126" s="88">
        <v>100</v>
      </c>
      <c r="AH126" s="88">
        <v>103</v>
      </c>
      <c r="AI126" s="88">
        <v>106</v>
      </c>
      <c r="AJ126" s="89">
        <v>109</v>
      </c>
      <c r="AL126" s="662"/>
      <c r="AM126" s="666">
        <v>190</v>
      </c>
      <c r="AN126" s="86" t="s">
        <v>133</v>
      </c>
      <c r="AO126" s="87">
        <v>107</v>
      </c>
      <c r="AP126" s="88">
        <v>110</v>
      </c>
      <c r="AQ126" s="88">
        <v>114</v>
      </c>
      <c r="AR126" s="88">
        <v>118</v>
      </c>
      <c r="AS126" s="88">
        <v>121</v>
      </c>
      <c r="AT126" s="88">
        <v>125</v>
      </c>
      <c r="AU126" s="88">
        <v>129</v>
      </c>
      <c r="AV126" s="89">
        <v>133</v>
      </c>
    </row>
    <row r="127" spans="1:48" ht="15" thickBot="1">
      <c r="A127">
        <v>127</v>
      </c>
      <c r="B127" s="662"/>
      <c r="C127" s="667"/>
      <c r="D127" s="90" t="s">
        <v>136</v>
      </c>
      <c r="E127" s="87">
        <v>70</v>
      </c>
      <c r="F127" s="88">
        <v>68</v>
      </c>
      <c r="G127" s="88">
        <v>67</v>
      </c>
      <c r="H127" s="88">
        <v>66</v>
      </c>
      <c r="I127" s="88">
        <v>64</v>
      </c>
      <c r="J127" s="88">
        <v>63</v>
      </c>
      <c r="K127" s="88">
        <v>62</v>
      </c>
      <c r="L127" s="89">
        <v>61</v>
      </c>
      <c r="N127" s="662"/>
      <c r="O127" s="667"/>
      <c r="P127" s="90" t="s">
        <v>136</v>
      </c>
      <c r="Q127" s="87">
        <v>70</v>
      </c>
      <c r="R127" s="88">
        <v>71</v>
      </c>
      <c r="S127" s="88">
        <v>73</v>
      </c>
      <c r="T127" s="88">
        <v>74</v>
      </c>
      <c r="U127" s="88">
        <v>76</v>
      </c>
      <c r="V127" s="88">
        <v>77</v>
      </c>
      <c r="W127" s="88">
        <v>79</v>
      </c>
      <c r="X127" s="89">
        <v>81</v>
      </c>
      <c r="Z127" s="662"/>
      <c r="AA127" s="667"/>
      <c r="AB127" s="90" t="s">
        <v>136</v>
      </c>
      <c r="AC127" s="87">
        <v>94</v>
      </c>
      <c r="AD127" s="88">
        <v>98</v>
      </c>
      <c r="AE127" s="88">
        <v>103</v>
      </c>
      <c r="AF127" s="88">
        <v>107</v>
      </c>
      <c r="AG127" s="88">
        <v>112</v>
      </c>
      <c r="AH127" s="88">
        <v>116</v>
      </c>
      <c r="AI127" s="88">
        <v>121</v>
      </c>
      <c r="AJ127" s="89">
        <v>126</v>
      </c>
      <c r="AL127" s="662"/>
      <c r="AM127" s="667"/>
      <c r="AN127" s="90" t="s">
        <v>136</v>
      </c>
      <c r="AO127" s="87">
        <v>114</v>
      </c>
      <c r="AP127" s="88">
        <v>119</v>
      </c>
      <c r="AQ127" s="88">
        <v>125</v>
      </c>
      <c r="AR127" s="88">
        <v>130</v>
      </c>
      <c r="AS127" s="88">
        <v>136</v>
      </c>
      <c r="AT127" s="88">
        <v>141</v>
      </c>
      <c r="AU127" s="88">
        <v>147</v>
      </c>
      <c r="AV127" s="89">
        <v>153</v>
      </c>
    </row>
    <row r="128" spans="1:48">
      <c r="A128">
        <v>128</v>
      </c>
      <c r="B128" s="662"/>
      <c r="C128" s="664">
        <v>200</v>
      </c>
      <c r="D128" s="78" t="s">
        <v>133</v>
      </c>
      <c r="E128" s="83">
        <v>70</v>
      </c>
      <c r="F128" s="84">
        <v>68</v>
      </c>
      <c r="G128" s="84">
        <v>66</v>
      </c>
      <c r="H128" s="84">
        <v>65</v>
      </c>
      <c r="I128" s="84">
        <v>63</v>
      </c>
      <c r="J128" s="84">
        <v>62</v>
      </c>
      <c r="K128" s="84">
        <v>60</v>
      </c>
      <c r="L128" s="85">
        <v>59</v>
      </c>
      <c r="N128" s="662"/>
      <c r="O128" s="664">
        <v>200</v>
      </c>
      <c r="P128" s="78" t="s">
        <v>133</v>
      </c>
      <c r="Q128" s="83">
        <v>70</v>
      </c>
      <c r="R128" s="84">
        <v>69</v>
      </c>
      <c r="S128" s="84">
        <v>69</v>
      </c>
      <c r="T128" s="84">
        <v>68</v>
      </c>
      <c r="U128" s="84">
        <v>68</v>
      </c>
      <c r="V128" s="84">
        <v>67</v>
      </c>
      <c r="W128" s="84">
        <v>67</v>
      </c>
      <c r="X128" s="85">
        <v>67</v>
      </c>
      <c r="Z128" s="662"/>
      <c r="AA128" s="664">
        <v>200</v>
      </c>
      <c r="AB128" s="78" t="s">
        <v>133</v>
      </c>
      <c r="AC128" s="83">
        <v>80</v>
      </c>
      <c r="AD128" s="84">
        <v>83</v>
      </c>
      <c r="AE128" s="84">
        <v>87</v>
      </c>
      <c r="AF128" s="84">
        <v>90</v>
      </c>
      <c r="AG128" s="84">
        <v>94</v>
      </c>
      <c r="AH128" s="84">
        <v>97</v>
      </c>
      <c r="AI128" s="84">
        <v>101</v>
      </c>
      <c r="AJ128" s="85">
        <v>105</v>
      </c>
      <c r="AL128" s="662"/>
      <c r="AM128" s="664">
        <v>200</v>
      </c>
      <c r="AN128" s="78" t="s">
        <v>133</v>
      </c>
      <c r="AO128" s="83">
        <v>97</v>
      </c>
      <c r="AP128" s="84">
        <v>101</v>
      </c>
      <c r="AQ128" s="84">
        <v>105</v>
      </c>
      <c r="AR128" s="84">
        <v>110</v>
      </c>
      <c r="AS128" s="84">
        <v>114</v>
      </c>
      <c r="AT128" s="84">
        <v>119</v>
      </c>
      <c r="AU128" s="84">
        <v>123</v>
      </c>
      <c r="AV128" s="85">
        <v>128</v>
      </c>
    </row>
    <row r="129" spans="1:48" ht="15" thickBot="1">
      <c r="A129">
        <v>129</v>
      </c>
      <c r="B129" s="663"/>
      <c r="C129" s="665"/>
      <c r="D129" s="82" t="s">
        <v>136</v>
      </c>
      <c r="E129" s="189">
        <v>70</v>
      </c>
      <c r="F129" s="186">
        <v>69</v>
      </c>
      <c r="G129" s="186">
        <v>68</v>
      </c>
      <c r="H129" s="186">
        <v>67</v>
      </c>
      <c r="I129" s="186">
        <v>67</v>
      </c>
      <c r="J129" s="186">
        <v>66</v>
      </c>
      <c r="K129" s="186">
        <v>65</v>
      </c>
      <c r="L129" s="185">
        <v>65</v>
      </c>
      <c r="N129" s="663"/>
      <c r="O129" s="665"/>
      <c r="P129" s="82" t="s">
        <v>136</v>
      </c>
      <c r="Q129" s="189">
        <v>70</v>
      </c>
      <c r="R129" s="186">
        <v>71</v>
      </c>
      <c r="S129" s="186">
        <v>72</v>
      </c>
      <c r="T129" s="186">
        <v>73</v>
      </c>
      <c r="U129" s="186">
        <v>74</v>
      </c>
      <c r="V129" s="186">
        <v>75</v>
      </c>
      <c r="W129" s="186">
        <v>76</v>
      </c>
      <c r="X129" s="185">
        <v>78</v>
      </c>
      <c r="Z129" s="663"/>
      <c r="AA129" s="665"/>
      <c r="AB129" s="82" t="s">
        <v>136</v>
      </c>
      <c r="AC129" s="189">
        <v>85</v>
      </c>
      <c r="AD129" s="186">
        <v>90</v>
      </c>
      <c r="AE129" s="186">
        <v>95</v>
      </c>
      <c r="AF129" s="186">
        <v>100</v>
      </c>
      <c r="AG129" s="186">
        <v>106</v>
      </c>
      <c r="AH129" s="186">
        <v>111</v>
      </c>
      <c r="AI129" s="186">
        <v>116</v>
      </c>
      <c r="AJ129" s="185">
        <v>122</v>
      </c>
      <c r="AL129" s="663"/>
      <c r="AM129" s="665"/>
      <c r="AN129" s="82" t="s">
        <v>136</v>
      </c>
      <c r="AO129" s="189">
        <v>104</v>
      </c>
      <c r="AP129" s="186">
        <v>110</v>
      </c>
      <c r="AQ129" s="186">
        <v>116</v>
      </c>
      <c r="AR129" s="186">
        <v>123</v>
      </c>
      <c r="AS129" s="186">
        <v>129</v>
      </c>
      <c r="AT129" s="186">
        <v>136</v>
      </c>
      <c r="AU129" s="186">
        <v>142</v>
      </c>
      <c r="AV129" s="185">
        <v>149</v>
      </c>
    </row>
    <row r="130" spans="1:48">
      <c r="A130">
        <v>130</v>
      </c>
    </row>
    <row r="131" spans="1:48">
      <c r="A131">
        <v>131</v>
      </c>
    </row>
    <row r="132" spans="1:48">
      <c r="A132">
        <v>132</v>
      </c>
    </row>
    <row r="133" spans="1:48">
      <c r="A133">
        <v>133</v>
      </c>
    </row>
    <row r="134" spans="1:48">
      <c r="A134">
        <v>134</v>
      </c>
    </row>
    <row r="135" spans="1:48">
      <c r="A135">
        <v>135</v>
      </c>
    </row>
    <row r="136" spans="1:48" ht="15" thickBot="1">
      <c r="A136">
        <v>136</v>
      </c>
    </row>
    <row r="137" spans="1:48" ht="18.600000000000001" thickBot="1">
      <c r="A137">
        <v>137</v>
      </c>
      <c r="B137" s="649" t="s">
        <v>1112</v>
      </c>
      <c r="C137" s="650"/>
      <c r="D137" s="651"/>
      <c r="E137" s="649" t="s">
        <v>1149</v>
      </c>
      <c r="F137" s="650"/>
      <c r="G137" s="650"/>
      <c r="H137" s="650"/>
      <c r="I137" s="650"/>
      <c r="J137" s="650"/>
      <c r="K137" s="650"/>
      <c r="L137" s="651"/>
      <c r="N137" s="649" t="s">
        <v>1114</v>
      </c>
      <c r="O137" s="650"/>
      <c r="P137" s="651"/>
      <c r="Q137" s="649" t="s">
        <v>1149</v>
      </c>
      <c r="R137" s="650"/>
      <c r="S137" s="650"/>
      <c r="T137" s="650"/>
      <c r="U137" s="650"/>
      <c r="V137" s="650"/>
      <c r="W137" s="650"/>
      <c r="X137" s="651"/>
      <c r="Z137" s="649" t="s">
        <v>1115</v>
      </c>
      <c r="AA137" s="650"/>
      <c r="AB137" s="651"/>
      <c r="AC137" s="649" t="s">
        <v>1149</v>
      </c>
      <c r="AD137" s="650"/>
      <c r="AE137" s="650"/>
      <c r="AF137" s="650"/>
      <c r="AG137" s="650"/>
      <c r="AH137" s="650"/>
      <c r="AI137" s="650"/>
      <c r="AJ137" s="651"/>
      <c r="AL137" s="649" t="s">
        <v>1116</v>
      </c>
      <c r="AM137" s="650"/>
      <c r="AN137" s="651"/>
      <c r="AO137" s="649" t="s">
        <v>1149</v>
      </c>
      <c r="AP137" s="650"/>
      <c r="AQ137" s="650"/>
      <c r="AR137" s="650"/>
      <c r="AS137" s="650"/>
      <c r="AT137" s="650"/>
      <c r="AU137" s="650"/>
      <c r="AV137" s="651"/>
    </row>
    <row r="138" spans="1:48" ht="15.75" customHeight="1">
      <c r="A138">
        <v>138</v>
      </c>
      <c r="B138" s="652" t="s">
        <v>1127</v>
      </c>
      <c r="C138" s="652" t="s">
        <v>634</v>
      </c>
      <c r="D138" s="669" t="s">
        <v>1119</v>
      </c>
      <c r="E138" s="676" t="s">
        <v>1120</v>
      </c>
      <c r="F138" s="677"/>
      <c r="G138" s="677"/>
      <c r="H138" s="677"/>
      <c r="I138" s="677"/>
      <c r="J138" s="677"/>
      <c r="K138" s="677"/>
      <c r="L138" s="678"/>
      <c r="N138" s="652" t="s">
        <v>1127</v>
      </c>
      <c r="O138" s="652" t="s">
        <v>634</v>
      </c>
      <c r="P138" s="669" t="s">
        <v>1119</v>
      </c>
      <c r="Q138" s="676" t="s">
        <v>1120</v>
      </c>
      <c r="R138" s="677"/>
      <c r="S138" s="677"/>
      <c r="T138" s="677"/>
      <c r="U138" s="677"/>
      <c r="V138" s="677"/>
      <c r="W138" s="677"/>
      <c r="X138" s="678"/>
      <c r="Z138" s="652" t="s">
        <v>1127</v>
      </c>
      <c r="AA138" s="652" t="s">
        <v>634</v>
      </c>
      <c r="AB138" s="669" t="s">
        <v>1119</v>
      </c>
      <c r="AC138" s="676" t="s">
        <v>1120</v>
      </c>
      <c r="AD138" s="677"/>
      <c r="AE138" s="677"/>
      <c r="AF138" s="677"/>
      <c r="AG138" s="677"/>
      <c r="AH138" s="677"/>
      <c r="AI138" s="677"/>
      <c r="AJ138" s="678"/>
      <c r="AL138" s="652" t="s">
        <v>1127</v>
      </c>
      <c r="AM138" s="652" t="s">
        <v>634</v>
      </c>
      <c r="AN138" s="669" t="s">
        <v>1119</v>
      </c>
      <c r="AO138" s="676" t="s">
        <v>1120</v>
      </c>
      <c r="AP138" s="677"/>
      <c r="AQ138" s="677"/>
      <c r="AR138" s="677"/>
      <c r="AS138" s="677"/>
      <c r="AT138" s="677"/>
      <c r="AU138" s="677"/>
      <c r="AV138" s="678"/>
    </row>
    <row r="139" spans="1:48" ht="15" customHeight="1" thickBot="1">
      <c r="A139">
        <v>139</v>
      </c>
      <c r="B139" s="668"/>
      <c r="C139" s="668"/>
      <c r="D139" s="670"/>
      <c r="E139" s="679"/>
      <c r="F139" s="680"/>
      <c r="G139" s="680"/>
      <c r="H139" s="680"/>
      <c r="I139" s="680"/>
      <c r="J139" s="680"/>
      <c r="K139" s="680"/>
      <c r="L139" s="681"/>
      <c r="N139" s="668"/>
      <c r="O139" s="668"/>
      <c r="P139" s="670"/>
      <c r="Q139" s="679"/>
      <c r="R139" s="680"/>
      <c r="S139" s="680"/>
      <c r="T139" s="680"/>
      <c r="U139" s="680"/>
      <c r="V139" s="680"/>
      <c r="W139" s="680"/>
      <c r="X139" s="681"/>
      <c r="Z139" s="668"/>
      <c r="AA139" s="668"/>
      <c r="AB139" s="670"/>
      <c r="AC139" s="679"/>
      <c r="AD139" s="680"/>
      <c r="AE139" s="680"/>
      <c r="AF139" s="680"/>
      <c r="AG139" s="680"/>
      <c r="AH139" s="680"/>
      <c r="AI139" s="680"/>
      <c r="AJ139" s="681"/>
      <c r="AL139" s="668"/>
      <c r="AM139" s="668"/>
      <c r="AN139" s="670"/>
      <c r="AO139" s="679"/>
      <c r="AP139" s="680"/>
      <c r="AQ139" s="680"/>
      <c r="AR139" s="680"/>
      <c r="AS139" s="680"/>
      <c r="AT139" s="680"/>
      <c r="AU139" s="680"/>
      <c r="AV139" s="681"/>
    </row>
    <row r="140" spans="1:48" ht="15" thickBot="1">
      <c r="A140">
        <v>140</v>
      </c>
      <c r="B140" s="653"/>
      <c r="C140" s="653"/>
      <c r="D140" s="671"/>
      <c r="E140" s="75">
        <v>0</v>
      </c>
      <c r="F140" s="76">
        <v>500</v>
      </c>
      <c r="G140" s="76">
        <v>1000</v>
      </c>
      <c r="H140" s="76">
        <v>1500</v>
      </c>
      <c r="I140" s="76">
        <v>2000</v>
      </c>
      <c r="J140" s="76">
        <v>2500</v>
      </c>
      <c r="K140" s="76">
        <v>3000</v>
      </c>
      <c r="L140" s="77">
        <v>3500</v>
      </c>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1139</v>
      </c>
      <c r="C141" s="664">
        <v>100</v>
      </c>
      <c r="D141" s="78" t="s">
        <v>133</v>
      </c>
      <c r="E141" s="94">
        <v>2.0099999999999998</v>
      </c>
      <c r="F141" s="95">
        <v>2.04</v>
      </c>
      <c r="G141" s="95">
        <v>2.0699999999999998</v>
      </c>
      <c r="H141" s="95">
        <v>2.1</v>
      </c>
      <c r="I141" s="95">
        <v>2.14</v>
      </c>
      <c r="J141" s="95">
        <v>2.17</v>
      </c>
      <c r="K141" s="95">
        <v>2.2000000000000002</v>
      </c>
      <c r="L141" s="96">
        <v>2.2400000000000002</v>
      </c>
      <c r="N141" s="661" t="s">
        <v>1139</v>
      </c>
      <c r="O141" s="664">
        <v>100</v>
      </c>
      <c r="P141" s="78" t="s">
        <v>133</v>
      </c>
      <c r="Q141" s="94">
        <v>2.0099999999999998</v>
      </c>
      <c r="R141" s="95">
        <v>2.04</v>
      </c>
      <c r="S141" s="95">
        <v>2.0699999999999998</v>
      </c>
      <c r="T141" s="95">
        <v>2.1</v>
      </c>
      <c r="U141" s="95">
        <v>2.14</v>
      </c>
      <c r="V141" s="95">
        <v>2.17</v>
      </c>
      <c r="W141" s="95">
        <v>2.2000000000000002</v>
      </c>
      <c r="X141" s="96">
        <v>2.2400000000000002</v>
      </c>
      <c r="Z141" s="661" t="s">
        <v>1139</v>
      </c>
      <c r="AA141" s="664">
        <v>100</v>
      </c>
      <c r="AB141" s="78" t="s">
        <v>133</v>
      </c>
      <c r="AC141" s="94">
        <v>2.0099999999999998</v>
      </c>
      <c r="AD141" s="95">
        <v>2.04</v>
      </c>
      <c r="AE141" s="95">
        <v>2.0699999999999998</v>
      </c>
      <c r="AF141" s="95">
        <v>2.1</v>
      </c>
      <c r="AG141" s="95">
        <v>2.14</v>
      </c>
      <c r="AH141" s="95">
        <v>2.17</v>
      </c>
      <c r="AI141" s="95">
        <v>2.2000000000000002</v>
      </c>
      <c r="AJ141" s="96">
        <v>2.2400000000000002</v>
      </c>
      <c r="AL141" s="661" t="s">
        <v>1139</v>
      </c>
      <c r="AM141" s="664">
        <v>100</v>
      </c>
      <c r="AN141" s="78" t="s">
        <v>133</v>
      </c>
      <c r="AO141" s="94">
        <v>2.0099999999999998</v>
      </c>
      <c r="AP141" s="95">
        <v>2.0299999999999998</v>
      </c>
      <c r="AQ141" s="95">
        <v>2.0499999999999998</v>
      </c>
      <c r="AR141" s="95">
        <v>2.0699999999999998</v>
      </c>
      <c r="AS141" s="95">
        <v>2.09</v>
      </c>
      <c r="AT141" s="95">
        <v>2.11</v>
      </c>
      <c r="AU141" s="95">
        <v>2.13</v>
      </c>
      <c r="AV141" s="96">
        <v>2.16</v>
      </c>
    </row>
    <row r="142" spans="1:48" ht="15" thickBot="1">
      <c r="A142">
        <v>142</v>
      </c>
      <c r="B142" s="662"/>
      <c r="C142" s="665"/>
      <c r="D142" s="82" t="s">
        <v>136</v>
      </c>
      <c r="E142" s="97">
        <v>2.13</v>
      </c>
      <c r="F142" s="98">
        <v>2.15</v>
      </c>
      <c r="G142" s="98">
        <v>2.1800000000000002</v>
      </c>
      <c r="H142" s="98">
        <v>2.21</v>
      </c>
      <c r="I142" s="98">
        <v>2.23</v>
      </c>
      <c r="J142" s="98">
        <v>2.2599999999999998</v>
      </c>
      <c r="K142" s="98">
        <v>2.29</v>
      </c>
      <c r="L142" s="99">
        <v>2.3199999999999998</v>
      </c>
      <c r="N142" s="662"/>
      <c r="O142" s="665"/>
      <c r="P142" s="82" t="s">
        <v>136</v>
      </c>
      <c r="Q142" s="97">
        <v>2.13</v>
      </c>
      <c r="R142" s="98">
        <v>2.15</v>
      </c>
      <c r="S142" s="98">
        <v>2.1800000000000002</v>
      </c>
      <c r="T142" s="98">
        <v>2.21</v>
      </c>
      <c r="U142" s="98">
        <v>2.23</v>
      </c>
      <c r="V142" s="98">
        <v>2.2599999999999998</v>
      </c>
      <c r="W142" s="98">
        <v>2.29</v>
      </c>
      <c r="X142" s="99">
        <v>2.3199999999999998</v>
      </c>
      <c r="Z142" s="662"/>
      <c r="AA142" s="665"/>
      <c r="AB142" s="82" t="s">
        <v>136</v>
      </c>
      <c r="AC142" s="97">
        <v>2.13</v>
      </c>
      <c r="AD142" s="98">
        <v>2.15</v>
      </c>
      <c r="AE142" s="98">
        <v>2.1800000000000002</v>
      </c>
      <c r="AF142" s="98">
        <v>2.21</v>
      </c>
      <c r="AG142" s="98">
        <v>2.23</v>
      </c>
      <c r="AH142" s="98">
        <v>2.2599999999999998</v>
      </c>
      <c r="AI142" s="98">
        <v>2.29</v>
      </c>
      <c r="AJ142" s="99">
        <v>2.3199999999999998</v>
      </c>
      <c r="AL142" s="662"/>
      <c r="AM142" s="665"/>
      <c r="AN142" s="82" t="s">
        <v>136</v>
      </c>
      <c r="AO142" s="97">
        <v>2.04</v>
      </c>
      <c r="AP142" s="98">
        <v>2.04</v>
      </c>
      <c r="AQ142" s="98">
        <v>2.04</v>
      </c>
      <c r="AR142" s="98">
        <v>2.04</v>
      </c>
      <c r="AS142" s="98">
        <v>2.04</v>
      </c>
      <c r="AT142" s="98">
        <v>2.04</v>
      </c>
      <c r="AU142" s="98">
        <v>2.04</v>
      </c>
      <c r="AV142" s="99">
        <v>2.04</v>
      </c>
    </row>
    <row r="143" spans="1:48">
      <c r="A143">
        <v>143</v>
      </c>
      <c r="B143" s="662"/>
      <c r="C143" s="666">
        <v>110</v>
      </c>
      <c r="D143" s="86" t="s">
        <v>133</v>
      </c>
      <c r="E143" s="100">
        <v>1.9</v>
      </c>
      <c r="F143" s="101">
        <v>1.93</v>
      </c>
      <c r="G143" s="101">
        <v>1.97</v>
      </c>
      <c r="H143" s="101">
        <v>2.0099999999999998</v>
      </c>
      <c r="I143" s="101">
        <v>2.04</v>
      </c>
      <c r="J143" s="101">
        <v>2.08</v>
      </c>
      <c r="K143" s="101">
        <v>2.12</v>
      </c>
      <c r="L143" s="102">
        <v>2.16</v>
      </c>
      <c r="N143" s="662"/>
      <c r="O143" s="666">
        <v>110</v>
      </c>
      <c r="P143" s="86" t="s">
        <v>133</v>
      </c>
      <c r="Q143" s="100">
        <v>1.9</v>
      </c>
      <c r="R143" s="101">
        <v>1.93</v>
      </c>
      <c r="S143" s="101">
        <v>1.97</v>
      </c>
      <c r="T143" s="101">
        <v>2.0099999999999998</v>
      </c>
      <c r="U143" s="101">
        <v>2.04</v>
      </c>
      <c r="V143" s="101">
        <v>2.08</v>
      </c>
      <c r="W143" s="101">
        <v>2.12</v>
      </c>
      <c r="X143" s="102">
        <v>2.16</v>
      </c>
      <c r="Z143" s="662"/>
      <c r="AA143" s="666">
        <v>110</v>
      </c>
      <c r="AB143" s="86" t="s">
        <v>133</v>
      </c>
      <c r="AC143" s="100">
        <v>1.9</v>
      </c>
      <c r="AD143" s="101">
        <v>1.93</v>
      </c>
      <c r="AE143" s="101">
        <v>1.97</v>
      </c>
      <c r="AF143" s="101">
        <v>2.0099999999999998</v>
      </c>
      <c r="AG143" s="101">
        <v>2.04</v>
      </c>
      <c r="AH143" s="101">
        <v>2.08</v>
      </c>
      <c r="AI143" s="101">
        <v>2.12</v>
      </c>
      <c r="AJ143" s="102">
        <v>2.16</v>
      </c>
      <c r="AL143" s="662"/>
      <c r="AM143" s="666">
        <v>110</v>
      </c>
      <c r="AN143" s="86" t="s">
        <v>133</v>
      </c>
      <c r="AO143" s="100">
        <v>1.9</v>
      </c>
      <c r="AP143" s="101">
        <v>1.93</v>
      </c>
      <c r="AQ143" s="101">
        <v>1.97</v>
      </c>
      <c r="AR143" s="101">
        <v>2.0099999999999998</v>
      </c>
      <c r="AS143" s="101">
        <v>2.04</v>
      </c>
      <c r="AT143" s="101">
        <v>2.08</v>
      </c>
      <c r="AU143" s="101">
        <v>2.12</v>
      </c>
      <c r="AV143" s="102">
        <v>2.16</v>
      </c>
    </row>
    <row r="144" spans="1:48" ht="15" thickBot="1">
      <c r="A144">
        <v>144</v>
      </c>
      <c r="B144" s="662"/>
      <c r="C144" s="667"/>
      <c r="D144" s="90" t="s">
        <v>136</v>
      </c>
      <c r="E144" s="100">
        <v>2.04</v>
      </c>
      <c r="F144" s="101">
        <v>2.06</v>
      </c>
      <c r="G144" s="101">
        <v>2.09</v>
      </c>
      <c r="H144" s="101">
        <v>2.12</v>
      </c>
      <c r="I144" s="101">
        <v>2.14</v>
      </c>
      <c r="J144" s="101">
        <v>2.17</v>
      </c>
      <c r="K144" s="101">
        <v>2.2000000000000002</v>
      </c>
      <c r="L144" s="102">
        <v>2.23</v>
      </c>
      <c r="N144" s="662"/>
      <c r="O144" s="667"/>
      <c r="P144" s="90" t="s">
        <v>136</v>
      </c>
      <c r="Q144" s="100">
        <v>2.04</v>
      </c>
      <c r="R144" s="101">
        <v>2.06</v>
      </c>
      <c r="S144" s="101">
        <v>2.09</v>
      </c>
      <c r="T144" s="101">
        <v>2.12</v>
      </c>
      <c r="U144" s="101">
        <v>2.14</v>
      </c>
      <c r="V144" s="101">
        <v>2.17</v>
      </c>
      <c r="W144" s="101">
        <v>2.2000000000000002</v>
      </c>
      <c r="X144" s="102">
        <v>2.23</v>
      </c>
      <c r="Z144" s="662"/>
      <c r="AA144" s="667"/>
      <c r="AB144" s="90" t="s">
        <v>136</v>
      </c>
      <c r="AC144" s="100">
        <v>2.04</v>
      </c>
      <c r="AD144" s="101">
        <v>2.06</v>
      </c>
      <c r="AE144" s="101">
        <v>2.09</v>
      </c>
      <c r="AF144" s="101">
        <v>2.12</v>
      </c>
      <c r="AG144" s="101">
        <v>2.14</v>
      </c>
      <c r="AH144" s="101">
        <v>2.17</v>
      </c>
      <c r="AI144" s="101">
        <v>2.2000000000000002</v>
      </c>
      <c r="AJ144" s="102">
        <v>2.23</v>
      </c>
      <c r="AL144" s="662"/>
      <c r="AM144" s="667"/>
      <c r="AN144" s="90" t="s">
        <v>136</v>
      </c>
      <c r="AO144" s="100">
        <v>2.04</v>
      </c>
      <c r="AP144" s="101">
        <v>2.04</v>
      </c>
      <c r="AQ144" s="101">
        <v>2.04</v>
      </c>
      <c r="AR144" s="101">
        <v>2.04</v>
      </c>
      <c r="AS144" s="101">
        <v>2.04</v>
      </c>
      <c r="AT144" s="101">
        <v>2.04</v>
      </c>
      <c r="AU144" s="101">
        <v>2.04</v>
      </c>
      <c r="AV144" s="102">
        <v>2.04</v>
      </c>
    </row>
    <row r="145" spans="1:48">
      <c r="A145">
        <v>145</v>
      </c>
      <c r="B145" s="662"/>
      <c r="C145" s="664">
        <v>120</v>
      </c>
      <c r="D145" s="78" t="s">
        <v>133</v>
      </c>
      <c r="E145" s="97">
        <v>1.8</v>
      </c>
      <c r="F145" s="98">
        <v>1.83</v>
      </c>
      <c r="G145" s="98">
        <v>1.87</v>
      </c>
      <c r="H145" s="98">
        <v>1.91</v>
      </c>
      <c r="I145" s="98">
        <v>1.94</v>
      </c>
      <c r="J145" s="98">
        <v>1.98</v>
      </c>
      <c r="K145" s="98">
        <v>2.02</v>
      </c>
      <c r="L145" s="99">
        <v>2.06</v>
      </c>
      <c r="N145" s="662"/>
      <c r="O145" s="664">
        <v>120</v>
      </c>
      <c r="P145" s="78" t="s">
        <v>133</v>
      </c>
      <c r="Q145" s="97">
        <v>1.8</v>
      </c>
      <c r="R145" s="98">
        <v>1.83</v>
      </c>
      <c r="S145" s="98">
        <v>1.87</v>
      </c>
      <c r="T145" s="98">
        <v>1.91</v>
      </c>
      <c r="U145" s="98">
        <v>1.94</v>
      </c>
      <c r="V145" s="98">
        <v>1.98</v>
      </c>
      <c r="W145" s="98">
        <v>2.02</v>
      </c>
      <c r="X145" s="99">
        <v>2.06</v>
      </c>
      <c r="Z145" s="662"/>
      <c r="AA145" s="664">
        <v>120</v>
      </c>
      <c r="AB145" s="78" t="s">
        <v>133</v>
      </c>
      <c r="AC145" s="97">
        <v>1.8</v>
      </c>
      <c r="AD145" s="98">
        <v>1.83</v>
      </c>
      <c r="AE145" s="98">
        <v>1.87</v>
      </c>
      <c r="AF145" s="98">
        <v>1.91</v>
      </c>
      <c r="AG145" s="98">
        <v>1.94</v>
      </c>
      <c r="AH145" s="98">
        <v>1.98</v>
      </c>
      <c r="AI145" s="98">
        <v>2.02</v>
      </c>
      <c r="AJ145" s="99">
        <v>2.06</v>
      </c>
      <c r="AL145" s="662"/>
      <c r="AM145" s="664">
        <v>120</v>
      </c>
      <c r="AN145" s="78" t="s">
        <v>133</v>
      </c>
      <c r="AO145" s="97">
        <v>1.8</v>
      </c>
      <c r="AP145" s="98">
        <v>1.83</v>
      </c>
      <c r="AQ145" s="98">
        <v>1.87</v>
      </c>
      <c r="AR145" s="98">
        <v>1.91</v>
      </c>
      <c r="AS145" s="98">
        <v>1.94</v>
      </c>
      <c r="AT145" s="98">
        <v>1.98</v>
      </c>
      <c r="AU145" s="98">
        <v>2.02</v>
      </c>
      <c r="AV145" s="99">
        <v>2.06</v>
      </c>
    </row>
    <row r="146" spans="1:48" ht="15" thickBot="1">
      <c r="A146">
        <v>146</v>
      </c>
      <c r="B146" s="662"/>
      <c r="C146" s="665"/>
      <c r="D146" s="82" t="s">
        <v>136</v>
      </c>
      <c r="E146" s="97">
        <v>1.96</v>
      </c>
      <c r="F146" s="98">
        <v>1.98</v>
      </c>
      <c r="G146" s="98">
        <v>2.0099999999999998</v>
      </c>
      <c r="H146" s="98">
        <v>2.04</v>
      </c>
      <c r="I146" s="98">
        <v>2.06</v>
      </c>
      <c r="J146" s="98">
        <v>2.09</v>
      </c>
      <c r="K146" s="98">
        <v>2.12</v>
      </c>
      <c r="L146" s="99">
        <v>2.15</v>
      </c>
      <c r="N146" s="662"/>
      <c r="O146" s="665"/>
      <c r="P146" s="82" t="s">
        <v>136</v>
      </c>
      <c r="Q146" s="97">
        <v>1.96</v>
      </c>
      <c r="R146" s="98">
        <v>1.98</v>
      </c>
      <c r="S146" s="98">
        <v>2.0099999999999998</v>
      </c>
      <c r="T146" s="98">
        <v>2.04</v>
      </c>
      <c r="U146" s="98">
        <v>2.06</v>
      </c>
      <c r="V146" s="98">
        <v>2.09</v>
      </c>
      <c r="W146" s="98">
        <v>2.12</v>
      </c>
      <c r="X146" s="99">
        <v>2.15</v>
      </c>
      <c r="Z146" s="662"/>
      <c r="AA146" s="665"/>
      <c r="AB146" s="82" t="s">
        <v>136</v>
      </c>
      <c r="AC146" s="97">
        <v>1.96</v>
      </c>
      <c r="AD146" s="98">
        <v>1.98</v>
      </c>
      <c r="AE146" s="98">
        <v>2.0099999999999998</v>
      </c>
      <c r="AF146" s="98">
        <v>2.04</v>
      </c>
      <c r="AG146" s="98">
        <v>2.06</v>
      </c>
      <c r="AH146" s="98">
        <v>2.09</v>
      </c>
      <c r="AI146" s="98">
        <v>2.12</v>
      </c>
      <c r="AJ146" s="99">
        <v>2.15</v>
      </c>
      <c r="AL146" s="662"/>
      <c r="AM146" s="665"/>
      <c r="AN146" s="82" t="s">
        <v>136</v>
      </c>
      <c r="AO146" s="97">
        <v>1.96</v>
      </c>
      <c r="AP146" s="98">
        <v>1.97</v>
      </c>
      <c r="AQ146" s="98">
        <v>1.98</v>
      </c>
      <c r="AR146" s="98">
        <v>1.99</v>
      </c>
      <c r="AS146" s="98">
        <v>2</v>
      </c>
      <c r="AT146" s="98">
        <v>2.0099999999999998</v>
      </c>
      <c r="AU146" s="98">
        <v>2.02</v>
      </c>
      <c r="AV146" s="99">
        <v>2.04</v>
      </c>
    </row>
    <row r="147" spans="1:48">
      <c r="A147">
        <v>147</v>
      </c>
      <c r="B147" s="662"/>
      <c r="C147" s="666">
        <v>130</v>
      </c>
      <c r="D147" s="86" t="s">
        <v>133</v>
      </c>
      <c r="E147" s="100">
        <v>1.7</v>
      </c>
      <c r="F147" s="101">
        <v>1.73</v>
      </c>
      <c r="G147" s="101">
        <v>1.77</v>
      </c>
      <c r="H147" s="101">
        <v>1.81</v>
      </c>
      <c r="I147" s="101">
        <v>1.84</v>
      </c>
      <c r="J147" s="101">
        <v>1.88</v>
      </c>
      <c r="K147" s="101">
        <v>1.92</v>
      </c>
      <c r="L147" s="102">
        <v>1.96</v>
      </c>
      <c r="N147" s="662"/>
      <c r="O147" s="666">
        <v>130</v>
      </c>
      <c r="P147" s="86" t="s">
        <v>133</v>
      </c>
      <c r="Q147" s="100">
        <v>1.7</v>
      </c>
      <c r="R147" s="101">
        <v>1.73</v>
      </c>
      <c r="S147" s="101">
        <v>1.77</v>
      </c>
      <c r="T147" s="101">
        <v>1.81</v>
      </c>
      <c r="U147" s="101">
        <v>1.84</v>
      </c>
      <c r="V147" s="101">
        <v>1.88</v>
      </c>
      <c r="W147" s="101">
        <v>1.92</v>
      </c>
      <c r="X147" s="102">
        <v>1.96</v>
      </c>
      <c r="Z147" s="662"/>
      <c r="AA147" s="666">
        <v>130</v>
      </c>
      <c r="AB147" s="86" t="s">
        <v>133</v>
      </c>
      <c r="AC147" s="100">
        <v>1.7</v>
      </c>
      <c r="AD147" s="101">
        <v>1.73</v>
      </c>
      <c r="AE147" s="101">
        <v>1.77</v>
      </c>
      <c r="AF147" s="101">
        <v>1.81</v>
      </c>
      <c r="AG147" s="101">
        <v>1.84</v>
      </c>
      <c r="AH147" s="101">
        <v>1.88</v>
      </c>
      <c r="AI147" s="101">
        <v>1.92</v>
      </c>
      <c r="AJ147" s="102">
        <v>1.96</v>
      </c>
      <c r="AL147" s="662"/>
      <c r="AM147" s="666">
        <v>130</v>
      </c>
      <c r="AN147" s="86" t="s">
        <v>133</v>
      </c>
      <c r="AO147" s="100">
        <v>1.7</v>
      </c>
      <c r="AP147" s="101">
        <v>1.73</v>
      </c>
      <c r="AQ147" s="101">
        <v>1.77</v>
      </c>
      <c r="AR147" s="101">
        <v>1.81</v>
      </c>
      <c r="AS147" s="101">
        <v>1.84</v>
      </c>
      <c r="AT147" s="101">
        <v>1.88</v>
      </c>
      <c r="AU147" s="101">
        <v>1.92</v>
      </c>
      <c r="AV147" s="102">
        <v>1.96</v>
      </c>
    </row>
    <row r="148" spans="1:48" ht="15" thickBot="1">
      <c r="A148">
        <v>148</v>
      </c>
      <c r="B148" s="662"/>
      <c r="C148" s="667"/>
      <c r="D148" s="90" t="s">
        <v>136</v>
      </c>
      <c r="E148" s="100">
        <v>1.87</v>
      </c>
      <c r="F148" s="101">
        <v>1.9</v>
      </c>
      <c r="G148" s="101">
        <v>1.93</v>
      </c>
      <c r="H148" s="101">
        <v>1.96</v>
      </c>
      <c r="I148" s="101">
        <v>1.99</v>
      </c>
      <c r="J148" s="101">
        <v>2.02</v>
      </c>
      <c r="K148" s="101">
        <v>2.0499999999999998</v>
      </c>
      <c r="L148" s="102">
        <v>2.08</v>
      </c>
      <c r="N148" s="662"/>
      <c r="O148" s="667"/>
      <c r="P148" s="90" t="s">
        <v>136</v>
      </c>
      <c r="Q148" s="100">
        <v>1.87</v>
      </c>
      <c r="R148" s="101">
        <v>1.9</v>
      </c>
      <c r="S148" s="101">
        <v>1.93</v>
      </c>
      <c r="T148" s="101">
        <v>1.96</v>
      </c>
      <c r="U148" s="101">
        <v>1.99</v>
      </c>
      <c r="V148" s="101">
        <v>2.02</v>
      </c>
      <c r="W148" s="101">
        <v>2.0499999999999998</v>
      </c>
      <c r="X148" s="102">
        <v>2.08</v>
      </c>
      <c r="Z148" s="662"/>
      <c r="AA148" s="667"/>
      <c r="AB148" s="90" t="s">
        <v>136</v>
      </c>
      <c r="AC148" s="100">
        <v>1.87</v>
      </c>
      <c r="AD148" s="101">
        <v>1.9</v>
      </c>
      <c r="AE148" s="101">
        <v>1.93</v>
      </c>
      <c r="AF148" s="101">
        <v>1.96</v>
      </c>
      <c r="AG148" s="101">
        <v>1.99</v>
      </c>
      <c r="AH148" s="101">
        <v>2.02</v>
      </c>
      <c r="AI148" s="101">
        <v>2.0499999999999998</v>
      </c>
      <c r="AJ148" s="102">
        <v>2.08</v>
      </c>
      <c r="AL148" s="662"/>
      <c r="AM148" s="667"/>
      <c r="AN148" s="90" t="s">
        <v>136</v>
      </c>
      <c r="AO148" s="100">
        <v>1.87</v>
      </c>
      <c r="AP148" s="101">
        <v>1.89</v>
      </c>
      <c r="AQ148" s="101">
        <v>1.91</v>
      </c>
      <c r="AR148" s="101">
        <v>1.94</v>
      </c>
      <c r="AS148" s="101">
        <v>1.96</v>
      </c>
      <c r="AT148" s="101">
        <v>1.99</v>
      </c>
      <c r="AU148" s="101">
        <v>2.0099999999999998</v>
      </c>
      <c r="AV148" s="102">
        <v>2.04</v>
      </c>
    </row>
    <row r="149" spans="1:48">
      <c r="A149">
        <v>149</v>
      </c>
      <c r="B149" s="662"/>
      <c r="C149" s="664">
        <v>140</v>
      </c>
      <c r="D149" s="78" t="s">
        <v>133</v>
      </c>
      <c r="E149" s="97">
        <v>1.62</v>
      </c>
      <c r="F149" s="98">
        <v>1.65</v>
      </c>
      <c r="G149" s="98">
        <v>1.68</v>
      </c>
      <c r="H149" s="98">
        <v>1.72</v>
      </c>
      <c r="I149" s="98">
        <v>1.75</v>
      </c>
      <c r="J149" s="98">
        <v>1.79</v>
      </c>
      <c r="K149" s="98">
        <v>1.82</v>
      </c>
      <c r="L149" s="99">
        <v>1.86</v>
      </c>
      <c r="N149" s="662"/>
      <c r="O149" s="664">
        <v>140</v>
      </c>
      <c r="P149" s="78" t="s">
        <v>133</v>
      </c>
      <c r="Q149" s="97">
        <v>1.62</v>
      </c>
      <c r="R149" s="98">
        <v>1.65</v>
      </c>
      <c r="S149" s="98">
        <v>1.68</v>
      </c>
      <c r="T149" s="98">
        <v>1.72</v>
      </c>
      <c r="U149" s="98">
        <v>1.75</v>
      </c>
      <c r="V149" s="98">
        <v>1.79</v>
      </c>
      <c r="W149" s="98">
        <v>1.82</v>
      </c>
      <c r="X149" s="99">
        <v>1.86</v>
      </c>
      <c r="Z149" s="662"/>
      <c r="AA149" s="664">
        <v>140</v>
      </c>
      <c r="AB149" s="78" t="s">
        <v>133</v>
      </c>
      <c r="AC149" s="97">
        <v>1.62</v>
      </c>
      <c r="AD149" s="98">
        <v>1.65</v>
      </c>
      <c r="AE149" s="98">
        <v>1.68</v>
      </c>
      <c r="AF149" s="98">
        <v>1.72</v>
      </c>
      <c r="AG149" s="98">
        <v>1.75</v>
      </c>
      <c r="AH149" s="98">
        <v>1.79</v>
      </c>
      <c r="AI149" s="98">
        <v>1.82</v>
      </c>
      <c r="AJ149" s="99">
        <v>1.86</v>
      </c>
      <c r="AL149" s="662"/>
      <c r="AM149" s="664">
        <v>140</v>
      </c>
      <c r="AN149" s="78" t="s">
        <v>133</v>
      </c>
      <c r="AO149" s="97">
        <v>1.62</v>
      </c>
      <c r="AP149" s="98">
        <v>1.65</v>
      </c>
      <c r="AQ149" s="98">
        <v>1.68</v>
      </c>
      <c r="AR149" s="98">
        <v>1.72</v>
      </c>
      <c r="AS149" s="98">
        <v>1.75</v>
      </c>
      <c r="AT149" s="98">
        <v>1.79</v>
      </c>
      <c r="AU149" s="98">
        <v>1.82</v>
      </c>
      <c r="AV149" s="99">
        <v>1.86</v>
      </c>
    </row>
    <row r="150" spans="1:48" ht="15" thickBot="1">
      <c r="A150">
        <v>150</v>
      </c>
      <c r="B150" s="662"/>
      <c r="C150" s="665"/>
      <c r="D150" s="82" t="s">
        <v>136</v>
      </c>
      <c r="E150" s="97">
        <v>1.78</v>
      </c>
      <c r="F150" s="98">
        <v>1.81</v>
      </c>
      <c r="G150" s="98">
        <v>1.84</v>
      </c>
      <c r="H150" s="98">
        <v>1.88</v>
      </c>
      <c r="I150" s="98">
        <v>1.91</v>
      </c>
      <c r="J150" s="98">
        <v>1.95</v>
      </c>
      <c r="K150" s="98">
        <v>1.98</v>
      </c>
      <c r="L150" s="99">
        <v>2.02</v>
      </c>
      <c r="N150" s="662"/>
      <c r="O150" s="665"/>
      <c r="P150" s="82" t="s">
        <v>136</v>
      </c>
      <c r="Q150" s="97">
        <v>1.78</v>
      </c>
      <c r="R150" s="98">
        <v>1.81</v>
      </c>
      <c r="S150" s="98">
        <v>1.84</v>
      </c>
      <c r="T150" s="98">
        <v>1.88</v>
      </c>
      <c r="U150" s="98">
        <v>1.91</v>
      </c>
      <c r="V150" s="98">
        <v>1.95</v>
      </c>
      <c r="W150" s="98">
        <v>1.98</v>
      </c>
      <c r="X150" s="99">
        <v>2.02</v>
      </c>
      <c r="Z150" s="662"/>
      <c r="AA150" s="665"/>
      <c r="AB150" s="82" t="s">
        <v>136</v>
      </c>
      <c r="AC150" s="97">
        <v>1.78</v>
      </c>
      <c r="AD150" s="98">
        <v>1.81</v>
      </c>
      <c r="AE150" s="98">
        <v>1.84</v>
      </c>
      <c r="AF150" s="98">
        <v>1.88</v>
      </c>
      <c r="AG150" s="98">
        <v>1.91</v>
      </c>
      <c r="AH150" s="98">
        <v>1.95</v>
      </c>
      <c r="AI150" s="98">
        <v>1.98</v>
      </c>
      <c r="AJ150" s="99">
        <v>2.02</v>
      </c>
      <c r="AL150" s="662"/>
      <c r="AM150" s="665"/>
      <c r="AN150" s="82" t="s">
        <v>136</v>
      </c>
      <c r="AO150" s="97">
        <v>1.78</v>
      </c>
      <c r="AP150" s="98">
        <v>1.81</v>
      </c>
      <c r="AQ150" s="98">
        <v>1.84</v>
      </c>
      <c r="AR150" s="98">
        <v>1.88</v>
      </c>
      <c r="AS150" s="98">
        <v>1.91</v>
      </c>
      <c r="AT150" s="98">
        <v>1.95</v>
      </c>
      <c r="AU150" s="98">
        <v>1.98</v>
      </c>
      <c r="AV150" s="99">
        <v>2.02</v>
      </c>
    </row>
    <row r="151" spans="1:48">
      <c r="A151">
        <v>151</v>
      </c>
      <c r="B151" s="662"/>
      <c r="C151" s="666">
        <v>150</v>
      </c>
      <c r="D151" s="86" t="s">
        <v>133</v>
      </c>
      <c r="E151" s="100">
        <v>1.55</v>
      </c>
      <c r="F151" s="101">
        <v>1.58</v>
      </c>
      <c r="G151" s="101">
        <v>1.61</v>
      </c>
      <c r="H151" s="101">
        <v>1.64</v>
      </c>
      <c r="I151" s="101">
        <v>1.68</v>
      </c>
      <c r="J151" s="101">
        <v>1.71</v>
      </c>
      <c r="K151" s="101">
        <v>1.74</v>
      </c>
      <c r="L151" s="102">
        <v>1.78</v>
      </c>
      <c r="N151" s="662"/>
      <c r="O151" s="666">
        <v>150</v>
      </c>
      <c r="P151" s="86" t="s">
        <v>133</v>
      </c>
      <c r="Q151" s="100">
        <v>1.55</v>
      </c>
      <c r="R151" s="101">
        <v>1.58</v>
      </c>
      <c r="S151" s="101">
        <v>1.61</v>
      </c>
      <c r="T151" s="101">
        <v>1.64</v>
      </c>
      <c r="U151" s="101">
        <v>1.68</v>
      </c>
      <c r="V151" s="101">
        <v>1.71</v>
      </c>
      <c r="W151" s="101">
        <v>1.74</v>
      </c>
      <c r="X151" s="102">
        <v>1.78</v>
      </c>
      <c r="Z151" s="662"/>
      <c r="AA151" s="666">
        <v>150</v>
      </c>
      <c r="AB151" s="86" t="s">
        <v>133</v>
      </c>
      <c r="AC151" s="100">
        <v>1.55</v>
      </c>
      <c r="AD151" s="101">
        <v>1.58</v>
      </c>
      <c r="AE151" s="101">
        <v>1.61</v>
      </c>
      <c r="AF151" s="101">
        <v>1.64</v>
      </c>
      <c r="AG151" s="101">
        <v>1.68</v>
      </c>
      <c r="AH151" s="101">
        <v>1.71</v>
      </c>
      <c r="AI151" s="101">
        <v>1.74</v>
      </c>
      <c r="AJ151" s="102">
        <v>1.78</v>
      </c>
      <c r="AL151" s="662"/>
      <c r="AM151" s="666">
        <v>150</v>
      </c>
      <c r="AN151" s="86" t="s">
        <v>133</v>
      </c>
      <c r="AO151" s="100">
        <v>1.55</v>
      </c>
      <c r="AP151" s="101">
        <v>1.58</v>
      </c>
      <c r="AQ151" s="101">
        <v>1.61</v>
      </c>
      <c r="AR151" s="101">
        <v>1.64</v>
      </c>
      <c r="AS151" s="101">
        <v>1.68</v>
      </c>
      <c r="AT151" s="101">
        <v>1.71</v>
      </c>
      <c r="AU151" s="101">
        <v>1.74</v>
      </c>
      <c r="AV151" s="102">
        <v>1.78</v>
      </c>
    </row>
    <row r="152" spans="1:48" ht="15" thickBot="1">
      <c r="A152">
        <v>152</v>
      </c>
      <c r="B152" s="662"/>
      <c r="C152" s="667"/>
      <c r="D152" s="90" t="s">
        <v>136</v>
      </c>
      <c r="E152" s="100">
        <v>1.66</v>
      </c>
      <c r="F152" s="101">
        <v>1.7</v>
      </c>
      <c r="G152" s="101">
        <v>1.74</v>
      </c>
      <c r="H152" s="101">
        <v>1.78</v>
      </c>
      <c r="I152" s="101">
        <v>1.83</v>
      </c>
      <c r="J152" s="101">
        <v>1.87</v>
      </c>
      <c r="K152" s="101">
        <v>1.91</v>
      </c>
      <c r="L152" s="102">
        <v>1.96</v>
      </c>
      <c r="N152" s="662"/>
      <c r="O152" s="667"/>
      <c r="P152" s="90" t="s">
        <v>136</v>
      </c>
      <c r="Q152" s="100">
        <v>1.66</v>
      </c>
      <c r="R152" s="101">
        <v>1.7</v>
      </c>
      <c r="S152" s="101">
        <v>1.74</v>
      </c>
      <c r="T152" s="101">
        <v>1.78</v>
      </c>
      <c r="U152" s="101">
        <v>1.83</v>
      </c>
      <c r="V152" s="101">
        <v>1.87</v>
      </c>
      <c r="W152" s="101">
        <v>1.91</v>
      </c>
      <c r="X152" s="102">
        <v>1.96</v>
      </c>
      <c r="Z152" s="662"/>
      <c r="AA152" s="667"/>
      <c r="AB152" s="90" t="s">
        <v>136</v>
      </c>
      <c r="AC152" s="100">
        <v>1.66</v>
      </c>
      <c r="AD152" s="101">
        <v>1.7</v>
      </c>
      <c r="AE152" s="101">
        <v>1.74</v>
      </c>
      <c r="AF152" s="101">
        <v>1.78</v>
      </c>
      <c r="AG152" s="101">
        <v>1.83</v>
      </c>
      <c r="AH152" s="101">
        <v>1.87</v>
      </c>
      <c r="AI152" s="101">
        <v>1.91</v>
      </c>
      <c r="AJ152" s="102">
        <v>1.96</v>
      </c>
      <c r="AL152" s="662"/>
      <c r="AM152" s="667"/>
      <c r="AN152" s="90" t="s">
        <v>136</v>
      </c>
      <c r="AO152" s="100">
        <v>1.66</v>
      </c>
      <c r="AP152" s="101">
        <v>1.7</v>
      </c>
      <c r="AQ152" s="101">
        <v>1.74</v>
      </c>
      <c r="AR152" s="101">
        <v>1.78</v>
      </c>
      <c r="AS152" s="101">
        <v>1.83</v>
      </c>
      <c r="AT152" s="101">
        <v>1.87</v>
      </c>
      <c r="AU152" s="101">
        <v>1.91</v>
      </c>
      <c r="AV152" s="102">
        <v>1.96</v>
      </c>
    </row>
    <row r="153" spans="1:48">
      <c r="A153">
        <v>153</v>
      </c>
      <c r="B153" s="662"/>
      <c r="C153" s="664">
        <v>160</v>
      </c>
      <c r="D153" s="78" t="s">
        <v>133</v>
      </c>
      <c r="E153" s="97">
        <v>1.46</v>
      </c>
      <c r="F153" s="98">
        <v>1.49</v>
      </c>
      <c r="G153" s="98">
        <v>1.53</v>
      </c>
      <c r="H153" s="98">
        <v>1.56</v>
      </c>
      <c r="I153" s="98">
        <v>1.6</v>
      </c>
      <c r="J153" s="98">
        <v>1.63</v>
      </c>
      <c r="K153" s="98">
        <v>1.67</v>
      </c>
      <c r="L153" s="99">
        <v>1.71</v>
      </c>
      <c r="N153" s="662"/>
      <c r="O153" s="664">
        <v>160</v>
      </c>
      <c r="P153" s="78" t="s">
        <v>133</v>
      </c>
      <c r="Q153" s="97">
        <v>1.46</v>
      </c>
      <c r="R153" s="98">
        <v>1.49</v>
      </c>
      <c r="S153" s="98">
        <v>1.53</v>
      </c>
      <c r="T153" s="98">
        <v>1.56</v>
      </c>
      <c r="U153" s="98">
        <v>1.6</v>
      </c>
      <c r="V153" s="98">
        <v>1.63</v>
      </c>
      <c r="W153" s="98">
        <v>1.67</v>
      </c>
      <c r="X153" s="99">
        <v>1.71</v>
      </c>
      <c r="Z153" s="662"/>
      <c r="AA153" s="664">
        <v>160</v>
      </c>
      <c r="AB153" s="78" t="s">
        <v>133</v>
      </c>
      <c r="AC153" s="97">
        <v>1.46</v>
      </c>
      <c r="AD153" s="98">
        <v>1.49</v>
      </c>
      <c r="AE153" s="98">
        <v>1.53</v>
      </c>
      <c r="AF153" s="98">
        <v>1.56</v>
      </c>
      <c r="AG153" s="98">
        <v>1.6</v>
      </c>
      <c r="AH153" s="98">
        <v>1.63</v>
      </c>
      <c r="AI153" s="98">
        <v>1.67</v>
      </c>
      <c r="AJ153" s="99">
        <v>1.71</v>
      </c>
      <c r="AL153" s="662"/>
      <c r="AM153" s="664">
        <v>160</v>
      </c>
      <c r="AN153" s="78" t="s">
        <v>133</v>
      </c>
      <c r="AO153" s="97">
        <v>1.46</v>
      </c>
      <c r="AP153" s="98">
        <v>1.49</v>
      </c>
      <c r="AQ153" s="98">
        <v>1.53</v>
      </c>
      <c r="AR153" s="98">
        <v>1.56</v>
      </c>
      <c r="AS153" s="98">
        <v>1.6</v>
      </c>
      <c r="AT153" s="98">
        <v>1.63</v>
      </c>
      <c r="AU153" s="98">
        <v>1.67</v>
      </c>
      <c r="AV153" s="99">
        <v>1.71</v>
      </c>
    </row>
    <row r="154" spans="1:48" ht="15" thickBot="1">
      <c r="A154">
        <v>154</v>
      </c>
      <c r="B154" s="662"/>
      <c r="C154" s="665"/>
      <c r="D154" s="82" t="s">
        <v>136</v>
      </c>
      <c r="E154" s="97">
        <v>1.46</v>
      </c>
      <c r="F154" s="98">
        <v>1.52</v>
      </c>
      <c r="G154" s="98">
        <v>1.58</v>
      </c>
      <c r="H154" s="98">
        <v>1.64</v>
      </c>
      <c r="I154" s="98">
        <v>1.7</v>
      </c>
      <c r="J154" s="98">
        <v>1.76</v>
      </c>
      <c r="K154" s="98">
        <v>1.82</v>
      </c>
      <c r="L154" s="99">
        <v>1.88</v>
      </c>
      <c r="N154" s="662"/>
      <c r="O154" s="665"/>
      <c r="P154" s="82" t="s">
        <v>136</v>
      </c>
      <c r="Q154" s="97">
        <v>1.46</v>
      </c>
      <c r="R154" s="98">
        <v>1.52</v>
      </c>
      <c r="S154" s="98">
        <v>1.58</v>
      </c>
      <c r="T154" s="98">
        <v>1.64</v>
      </c>
      <c r="U154" s="98">
        <v>1.7</v>
      </c>
      <c r="V154" s="98">
        <v>1.76</v>
      </c>
      <c r="W154" s="98">
        <v>1.82</v>
      </c>
      <c r="X154" s="99">
        <v>1.88</v>
      </c>
      <c r="Z154" s="662"/>
      <c r="AA154" s="665"/>
      <c r="AB154" s="82" t="s">
        <v>136</v>
      </c>
      <c r="AC154" s="97">
        <v>1.46</v>
      </c>
      <c r="AD154" s="98">
        <v>1.52</v>
      </c>
      <c r="AE154" s="98">
        <v>1.58</v>
      </c>
      <c r="AF154" s="98">
        <v>1.64</v>
      </c>
      <c r="AG154" s="98">
        <v>1.7</v>
      </c>
      <c r="AH154" s="98">
        <v>1.76</v>
      </c>
      <c r="AI154" s="98">
        <v>1.82</v>
      </c>
      <c r="AJ154" s="99">
        <v>1.88</v>
      </c>
      <c r="AL154" s="662"/>
      <c r="AM154" s="665"/>
      <c r="AN154" s="82" t="s">
        <v>136</v>
      </c>
      <c r="AO154" s="97">
        <v>1.46</v>
      </c>
      <c r="AP154" s="98">
        <v>1.52</v>
      </c>
      <c r="AQ154" s="98">
        <v>1.58</v>
      </c>
      <c r="AR154" s="98">
        <v>1.64</v>
      </c>
      <c r="AS154" s="98">
        <v>1.7</v>
      </c>
      <c r="AT154" s="98">
        <v>1.76</v>
      </c>
      <c r="AU154" s="98">
        <v>1.82</v>
      </c>
      <c r="AV154" s="99">
        <v>1.88</v>
      </c>
    </row>
    <row r="155" spans="1:48">
      <c r="A155">
        <v>155</v>
      </c>
      <c r="B155" s="662"/>
      <c r="C155" s="666">
        <v>170</v>
      </c>
      <c r="D155" s="86" t="s">
        <v>133</v>
      </c>
      <c r="E155" s="100">
        <v>1.3</v>
      </c>
      <c r="F155" s="101">
        <v>1.35</v>
      </c>
      <c r="G155" s="101">
        <v>1.4</v>
      </c>
      <c r="H155" s="101">
        <v>1.45</v>
      </c>
      <c r="I155" s="101">
        <v>1.5</v>
      </c>
      <c r="J155" s="101">
        <v>1.55</v>
      </c>
      <c r="K155" s="101">
        <v>1.6</v>
      </c>
      <c r="L155" s="102">
        <v>1.65</v>
      </c>
      <c r="N155" s="662"/>
      <c r="O155" s="666">
        <v>170</v>
      </c>
      <c r="P155" s="86" t="s">
        <v>133</v>
      </c>
      <c r="Q155" s="100">
        <v>1.3</v>
      </c>
      <c r="R155" s="101">
        <v>1.35</v>
      </c>
      <c r="S155" s="101">
        <v>1.4</v>
      </c>
      <c r="T155" s="101">
        <v>1.45</v>
      </c>
      <c r="U155" s="101">
        <v>1.5</v>
      </c>
      <c r="V155" s="101">
        <v>1.55</v>
      </c>
      <c r="W155" s="101">
        <v>1.6</v>
      </c>
      <c r="X155" s="102">
        <v>1.65</v>
      </c>
      <c r="Z155" s="662"/>
      <c r="AA155" s="666">
        <v>170</v>
      </c>
      <c r="AB155" s="86" t="s">
        <v>133</v>
      </c>
      <c r="AC155" s="100">
        <v>1.3</v>
      </c>
      <c r="AD155" s="101">
        <v>1.35</v>
      </c>
      <c r="AE155" s="101">
        <v>1.4</v>
      </c>
      <c r="AF155" s="101">
        <v>1.45</v>
      </c>
      <c r="AG155" s="101">
        <v>1.5</v>
      </c>
      <c r="AH155" s="101">
        <v>1.55</v>
      </c>
      <c r="AI155" s="101">
        <v>1.6</v>
      </c>
      <c r="AJ155" s="102">
        <v>1.65</v>
      </c>
      <c r="AL155" s="662"/>
      <c r="AM155" s="666">
        <v>170</v>
      </c>
      <c r="AN155" s="86" t="s">
        <v>133</v>
      </c>
      <c r="AO155" s="100">
        <v>1.3</v>
      </c>
      <c r="AP155" s="101">
        <v>1.35</v>
      </c>
      <c r="AQ155" s="101">
        <v>1.4</v>
      </c>
      <c r="AR155" s="101">
        <v>1.45</v>
      </c>
      <c r="AS155" s="101">
        <v>1.5</v>
      </c>
      <c r="AT155" s="101">
        <v>1.55</v>
      </c>
      <c r="AU155" s="101">
        <v>1.6</v>
      </c>
      <c r="AV155" s="102">
        <v>1.65</v>
      </c>
    </row>
    <row r="156" spans="1:48" ht="15" thickBot="1">
      <c r="A156">
        <v>156</v>
      </c>
      <c r="B156" s="662"/>
      <c r="C156" s="667"/>
      <c r="D156" s="90" t="s">
        <v>136</v>
      </c>
      <c r="E156" s="100">
        <v>1.3</v>
      </c>
      <c r="F156" s="101">
        <v>1.37</v>
      </c>
      <c r="G156" s="101">
        <v>1.44</v>
      </c>
      <c r="H156" s="101">
        <v>1.51</v>
      </c>
      <c r="I156" s="101">
        <v>1.58</v>
      </c>
      <c r="J156" s="101">
        <v>1.65</v>
      </c>
      <c r="K156" s="101">
        <v>1.72</v>
      </c>
      <c r="L156" s="102">
        <v>1.8</v>
      </c>
      <c r="N156" s="662"/>
      <c r="O156" s="667"/>
      <c r="P156" s="90" t="s">
        <v>136</v>
      </c>
      <c r="Q156" s="100">
        <v>1.3</v>
      </c>
      <c r="R156" s="101">
        <v>1.37</v>
      </c>
      <c r="S156" s="101">
        <v>1.44</v>
      </c>
      <c r="T156" s="101">
        <v>1.51</v>
      </c>
      <c r="U156" s="101">
        <v>1.58</v>
      </c>
      <c r="V156" s="101">
        <v>1.65</v>
      </c>
      <c r="W156" s="101">
        <v>1.72</v>
      </c>
      <c r="X156" s="102">
        <v>1.8</v>
      </c>
      <c r="Z156" s="662"/>
      <c r="AA156" s="667"/>
      <c r="AB156" s="90" t="s">
        <v>136</v>
      </c>
      <c r="AC156" s="100">
        <v>1.3</v>
      </c>
      <c r="AD156" s="101">
        <v>1.37</v>
      </c>
      <c r="AE156" s="101">
        <v>1.44</v>
      </c>
      <c r="AF156" s="101">
        <v>1.51</v>
      </c>
      <c r="AG156" s="101">
        <v>1.58</v>
      </c>
      <c r="AH156" s="101">
        <v>1.65</v>
      </c>
      <c r="AI156" s="101">
        <v>1.72</v>
      </c>
      <c r="AJ156" s="102">
        <v>1.8</v>
      </c>
      <c r="AL156" s="662"/>
      <c r="AM156" s="667"/>
      <c r="AN156" s="90" t="s">
        <v>136</v>
      </c>
      <c r="AO156" s="100">
        <v>1.3</v>
      </c>
      <c r="AP156" s="101">
        <v>1.37</v>
      </c>
      <c r="AQ156" s="101">
        <v>1.44</v>
      </c>
      <c r="AR156" s="101">
        <v>1.51</v>
      </c>
      <c r="AS156" s="101">
        <v>1.58</v>
      </c>
      <c r="AT156" s="101">
        <v>1.65</v>
      </c>
      <c r="AU156" s="101">
        <v>1.72</v>
      </c>
      <c r="AV156" s="102">
        <v>1.8</v>
      </c>
    </row>
    <row r="157" spans="1:48">
      <c r="A157">
        <v>157</v>
      </c>
      <c r="B157" s="662"/>
      <c r="C157" s="664">
        <v>180</v>
      </c>
      <c r="D157" s="78" t="s">
        <v>133</v>
      </c>
      <c r="E157" s="97">
        <v>1.1599999999999999</v>
      </c>
      <c r="F157" s="98">
        <v>1.22</v>
      </c>
      <c r="G157" s="98">
        <v>1.28</v>
      </c>
      <c r="H157" s="98">
        <v>1.34</v>
      </c>
      <c r="I157" s="98">
        <v>1.4</v>
      </c>
      <c r="J157" s="98">
        <v>1.46</v>
      </c>
      <c r="K157" s="98">
        <v>1.52</v>
      </c>
      <c r="L157" s="99">
        <v>1.58</v>
      </c>
      <c r="N157" s="662"/>
      <c r="O157" s="664">
        <v>180</v>
      </c>
      <c r="P157" s="78" t="s">
        <v>133</v>
      </c>
      <c r="Q157" s="97">
        <v>1.1599999999999999</v>
      </c>
      <c r="R157" s="98">
        <v>1.22</v>
      </c>
      <c r="S157" s="98">
        <v>1.28</v>
      </c>
      <c r="T157" s="98">
        <v>1.34</v>
      </c>
      <c r="U157" s="98">
        <v>1.4</v>
      </c>
      <c r="V157" s="98">
        <v>1.46</v>
      </c>
      <c r="W157" s="98">
        <v>1.52</v>
      </c>
      <c r="X157" s="99">
        <v>1.58</v>
      </c>
      <c r="Z157" s="662"/>
      <c r="AA157" s="664">
        <v>180</v>
      </c>
      <c r="AB157" s="78" t="s">
        <v>133</v>
      </c>
      <c r="AC157" s="97">
        <v>1.1599999999999999</v>
      </c>
      <c r="AD157" s="98">
        <v>1.22</v>
      </c>
      <c r="AE157" s="98">
        <v>1.28</v>
      </c>
      <c r="AF157" s="98">
        <v>1.34</v>
      </c>
      <c r="AG157" s="98">
        <v>1.4</v>
      </c>
      <c r="AH157" s="98">
        <v>1.46</v>
      </c>
      <c r="AI157" s="98">
        <v>1.52</v>
      </c>
      <c r="AJ157" s="99">
        <v>1.58</v>
      </c>
      <c r="AL157" s="662"/>
      <c r="AM157" s="664">
        <v>180</v>
      </c>
      <c r="AN157" s="78" t="s">
        <v>133</v>
      </c>
      <c r="AO157" s="97">
        <v>1.1599999999999999</v>
      </c>
      <c r="AP157" s="98">
        <v>1.22</v>
      </c>
      <c r="AQ157" s="98">
        <v>1.28</v>
      </c>
      <c r="AR157" s="98">
        <v>1.34</v>
      </c>
      <c r="AS157" s="98">
        <v>1.4</v>
      </c>
      <c r="AT157" s="98">
        <v>1.46</v>
      </c>
      <c r="AU157" s="98">
        <v>1.52</v>
      </c>
      <c r="AV157" s="99">
        <v>1.58</v>
      </c>
    </row>
    <row r="158" spans="1:48" ht="15" thickBot="1">
      <c r="A158">
        <v>158</v>
      </c>
      <c r="B158" s="662"/>
      <c r="C158" s="665"/>
      <c r="D158" s="82" t="s">
        <v>136</v>
      </c>
      <c r="E158" s="97">
        <v>1.1599999999999999</v>
      </c>
      <c r="F158" s="98">
        <v>1.24</v>
      </c>
      <c r="G158" s="98">
        <v>1.32</v>
      </c>
      <c r="H158" s="98">
        <v>1.4</v>
      </c>
      <c r="I158" s="98">
        <v>1.48</v>
      </c>
      <c r="J158" s="98">
        <v>1.56</v>
      </c>
      <c r="K158" s="98">
        <v>1.64</v>
      </c>
      <c r="L158" s="99">
        <v>1.73</v>
      </c>
      <c r="N158" s="662"/>
      <c r="O158" s="665"/>
      <c r="P158" s="82" t="s">
        <v>136</v>
      </c>
      <c r="Q158" s="97">
        <v>1.1599999999999999</v>
      </c>
      <c r="R158" s="98">
        <v>1.24</v>
      </c>
      <c r="S158" s="98">
        <v>1.32</v>
      </c>
      <c r="T158" s="98">
        <v>1.4</v>
      </c>
      <c r="U158" s="98">
        <v>1.48</v>
      </c>
      <c r="V158" s="98">
        <v>1.56</v>
      </c>
      <c r="W158" s="98">
        <v>1.64</v>
      </c>
      <c r="X158" s="99">
        <v>1.73</v>
      </c>
      <c r="Z158" s="662"/>
      <c r="AA158" s="665"/>
      <c r="AB158" s="82" t="s">
        <v>136</v>
      </c>
      <c r="AC158" s="97">
        <v>1.1599999999999999</v>
      </c>
      <c r="AD158" s="98">
        <v>1.24</v>
      </c>
      <c r="AE158" s="98">
        <v>1.32</v>
      </c>
      <c r="AF158" s="98">
        <v>1.4</v>
      </c>
      <c r="AG158" s="98">
        <v>1.48</v>
      </c>
      <c r="AH158" s="98">
        <v>1.56</v>
      </c>
      <c r="AI158" s="98">
        <v>1.64</v>
      </c>
      <c r="AJ158" s="99">
        <v>1.73</v>
      </c>
      <c r="AL158" s="662"/>
      <c r="AM158" s="665"/>
      <c r="AN158" s="82" t="s">
        <v>136</v>
      </c>
      <c r="AO158" s="97">
        <v>1.1599999999999999</v>
      </c>
      <c r="AP158" s="98">
        <v>1.24</v>
      </c>
      <c r="AQ158" s="98">
        <v>1.32</v>
      </c>
      <c r="AR158" s="98">
        <v>1.4</v>
      </c>
      <c r="AS158" s="98">
        <v>1.48</v>
      </c>
      <c r="AT158" s="98">
        <v>1.56</v>
      </c>
      <c r="AU158" s="98">
        <v>1.64</v>
      </c>
      <c r="AV158" s="99">
        <v>1.73</v>
      </c>
    </row>
    <row r="159" spans="1:48">
      <c r="A159">
        <v>159</v>
      </c>
      <c r="B159" s="662"/>
      <c r="C159" s="666">
        <v>190</v>
      </c>
      <c r="D159" s="86" t="s">
        <v>133</v>
      </c>
      <c r="E159" s="100">
        <v>1.05</v>
      </c>
      <c r="F159" s="101">
        <v>1.1100000000000001</v>
      </c>
      <c r="G159" s="101">
        <v>1.18</v>
      </c>
      <c r="H159" s="101">
        <v>1.25</v>
      </c>
      <c r="I159" s="101">
        <v>1.32</v>
      </c>
      <c r="J159" s="101">
        <v>1.39</v>
      </c>
      <c r="K159" s="101">
        <v>1.46</v>
      </c>
      <c r="L159" s="102">
        <v>1.53</v>
      </c>
      <c r="N159" s="662"/>
      <c r="O159" s="666">
        <v>190</v>
      </c>
      <c r="P159" s="86" t="s">
        <v>133</v>
      </c>
      <c r="Q159" s="100">
        <v>1.05</v>
      </c>
      <c r="R159" s="101">
        <v>1.1100000000000001</v>
      </c>
      <c r="S159" s="101">
        <v>1.18</v>
      </c>
      <c r="T159" s="101">
        <v>1.25</v>
      </c>
      <c r="U159" s="101">
        <v>1.32</v>
      </c>
      <c r="V159" s="101">
        <v>1.39</v>
      </c>
      <c r="W159" s="101">
        <v>1.46</v>
      </c>
      <c r="X159" s="102">
        <v>1.53</v>
      </c>
      <c r="Z159" s="662"/>
      <c r="AA159" s="666">
        <v>190</v>
      </c>
      <c r="AB159" s="86" t="s">
        <v>133</v>
      </c>
      <c r="AC159" s="100">
        <v>1.05</v>
      </c>
      <c r="AD159" s="101">
        <v>1.1100000000000001</v>
      </c>
      <c r="AE159" s="101">
        <v>1.18</v>
      </c>
      <c r="AF159" s="101">
        <v>1.25</v>
      </c>
      <c r="AG159" s="101">
        <v>1.32</v>
      </c>
      <c r="AH159" s="101">
        <v>1.39</v>
      </c>
      <c r="AI159" s="101">
        <v>1.46</v>
      </c>
      <c r="AJ159" s="102">
        <v>1.53</v>
      </c>
      <c r="AL159" s="662"/>
      <c r="AM159" s="666">
        <v>190</v>
      </c>
      <c r="AN159" s="86" t="s">
        <v>133</v>
      </c>
      <c r="AO159" s="100">
        <v>1.05</v>
      </c>
      <c r="AP159" s="101">
        <v>1.1100000000000001</v>
      </c>
      <c r="AQ159" s="101">
        <v>1.18</v>
      </c>
      <c r="AR159" s="101">
        <v>1.25</v>
      </c>
      <c r="AS159" s="101">
        <v>1.32</v>
      </c>
      <c r="AT159" s="101">
        <v>1.39</v>
      </c>
      <c r="AU159" s="101">
        <v>1.46</v>
      </c>
      <c r="AV159" s="102">
        <v>1.53</v>
      </c>
    </row>
    <row r="160" spans="1:48" ht="15" thickBot="1">
      <c r="A160">
        <v>160</v>
      </c>
      <c r="B160" s="662"/>
      <c r="C160" s="667"/>
      <c r="D160" s="90" t="s">
        <v>136</v>
      </c>
      <c r="E160" s="100">
        <v>1.05</v>
      </c>
      <c r="F160" s="101">
        <v>1.1200000000000001</v>
      </c>
      <c r="G160" s="101">
        <v>1.2</v>
      </c>
      <c r="H160" s="101">
        <v>1.28</v>
      </c>
      <c r="I160" s="101">
        <v>1.35</v>
      </c>
      <c r="J160" s="101">
        <v>1.43</v>
      </c>
      <c r="K160" s="101">
        <v>1.51</v>
      </c>
      <c r="L160" s="102">
        <v>1.59</v>
      </c>
      <c r="N160" s="662"/>
      <c r="O160" s="667"/>
      <c r="P160" s="90" t="s">
        <v>136</v>
      </c>
      <c r="Q160" s="100">
        <v>1.05</v>
      </c>
      <c r="R160" s="101">
        <v>1.1200000000000001</v>
      </c>
      <c r="S160" s="101">
        <v>1.2</v>
      </c>
      <c r="T160" s="101">
        <v>1.28</v>
      </c>
      <c r="U160" s="101">
        <v>1.35</v>
      </c>
      <c r="V160" s="101">
        <v>1.43</v>
      </c>
      <c r="W160" s="101">
        <v>1.51</v>
      </c>
      <c r="X160" s="102">
        <v>1.59</v>
      </c>
      <c r="Z160" s="662"/>
      <c r="AA160" s="667"/>
      <c r="AB160" s="90" t="s">
        <v>136</v>
      </c>
      <c r="AC160" s="100">
        <v>1.05</v>
      </c>
      <c r="AD160" s="101">
        <v>1.1200000000000001</v>
      </c>
      <c r="AE160" s="101">
        <v>1.2</v>
      </c>
      <c r="AF160" s="101">
        <v>1.28</v>
      </c>
      <c r="AG160" s="101">
        <v>1.35</v>
      </c>
      <c r="AH160" s="101">
        <v>1.43</v>
      </c>
      <c r="AI160" s="101">
        <v>1.51</v>
      </c>
      <c r="AJ160" s="102">
        <v>1.59</v>
      </c>
      <c r="AL160" s="662"/>
      <c r="AM160" s="667"/>
      <c r="AN160" s="90" t="s">
        <v>136</v>
      </c>
      <c r="AO160" s="100">
        <v>1.05</v>
      </c>
      <c r="AP160" s="101">
        <v>1.1200000000000001</v>
      </c>
      <c r="AQ160" s="101">
        <v>1.2</v>
      </c>
      <c r="AR160" s="101">
        <v>1.28</v>
      </c>
      <c r="AS160" s="101">
        <v>1.35</v>
      </c>
      <c r="AT160" s="101">
        <v>1.43</v>
      </c>
      <c r="AU160" s="101">
        <v>1.51</v>
      </c>
      <c r="AV160" s="102">
        <v>1.59</v>
      </c>
    </row>
    <row r="161" spans="1:48">
      <c r="A161">
        <v>161</v>
      </c>
      <c r="B161" s="662"/>
      <c r="C161" s="664">
        <v>200</v>
      </c>
      <c r="D161" s="78" t="s">
        <v>133</v>
      </c>
      <c r="E161" s="97">
        <v>0.95</v>
      </c>
      <c r="F161" s="98">
        <v>1.02</v>
      </c>
      <c r="G161" s="98">
        <v>1.0900000000000001</v>
      </c>
      <c r="H161" s="98">
        <v>1.1599999999999999</v>
      </c>
      <c r="I161" s="98">
        <v>1.23</v>
      </c>
      <c r="J161" s="98">
        <v>1.3</v>
      </c>
      <c r="K161" s="98">
        <v>1.37</v>
      </c>
      <c r="L161" s="99">
        <v>1.44</v>
      </c>
      <c r="N161" s="662"/>
      <c r="O161" s="664">
        <v>200</v>
      </c>
      <c r="P161" s="78" t="s">
        <v>133</v>
      </c>
      <c r="Q161" s="97">
        <v>0.95</v>
      </c>
      <c r="R161" s="98">
        <v>1.02</v>
      </c>
      <c r="S161" s="98">
        <v>1.0900000000000001</v>
      </c>
      <c r="T161" s="98">
        <v>1.1599999999999999</v>
      </c>
      <c r="U161" s="98">
        <v>1.23</v>
      </c>
      <c r="V161" s="98">
        <v>1.3</v>
      </c>
      <c r="W161" s="98">
        <v>1.37</v>
      </c>
      <c r="X161" s="99">
        <v>1.44</v>
      </c>
      <c r="Z161" s="662"/>
      <c r="AA161" s="664">
        <v>200</v>
      </c>
      <c r="AB161" s="78" t="s">
        <v>133</v>
      </c>
      <c r="AC161" s="97">
        <v>0.95</v>
      </c>
      <c r="AD161" s="98">
        <v>1.02</v>
      </c>
      <c r="AE161" s="98">
        <v>1.0900000000000001</v>
      </c>
      <c r="AF161" s="98">
        <v>1.1599999999999999</v>
      </c>
      <c r="AG161" s="98">
        <v>1.23</v>
      </c>
      <c r="AH161" s="98">
        <v>1.3</v>
      </c>
      <c r="AI161" s="98">
        <v>1.37</v>
      </c>
      <c r="AJ161" s="99">
        <v>1.44</v>
      </c>
      <c r="AL161" s="662"/>
      <c r="AM161" s="664">
        <v>200</v>
      </c>
      <c r="AN161" s="78" t="s">
        <v>133</v>
      </c>
      <c r="AO161" s="97">
        <v>0.95</v>
      </c>
      <c r="AP161" s="98">
        <v>1.02</v>
      </c>
      <c r="AQ161" s="98">
        <v>1.0900000000000001</v>
      </c>
      <c r="AR161" s="98">
        <v>1.1599999999999999</v>
      </c>
      <c r="AS161" s="98">
        <v>1.23</v>
      </c>
      <c r="AT161" s="98">
        <v>1.3</v>
      </c>
      <c r="AU161" s="98">
        <v>1.37</v>
      </c>
      <c r="AV161" s="99">
        <v>1.44</v>
      </c>
    </row>
    <row r="162" spans="1:48" ht="15" thickBot="1">
      <c r="A162">
        <v>162</v>
      </c>
      <c r="B162" s="663"/>
      <c r="C162" s="665"/>
      <c r="D162" s="82" t="s">
        <v>136</v>
      </c>
      <c r="E162" s="190">
        <v>0.95</v>
      </c>
      <c r="F162" s="188">
        <v>1.02</v>
      </c>
      <c r="G162" s="188">
        <v>1.0900000000000001</v>
      </c>
      <c r="H162" s="188">
        <v>1.1599999999999999</v>
      </c>
      <c r="I162" s="188">
        <v>1.23</v>
      </c>
      <c r="J162" s="188">
        <v>1.3</v>
      </c>
      <c r="K162" s="188">
        <v>1.37</v>
      </c>
      <c r="L162" s="187">
        <v>1.44</v>
      </c>
      <c r="N162" s="663"/>
      <c r="O162" s="665"/>
      <c r="P162" s="82" t="s">
        <v>136</v>
      </c>
      <c r="Q162" s="190">
        <v>0.95</v>
      </c>
      <c r="R162" s="188">
        <v>1.02</v>
      </c>
      <c r="S162" s="188">
        <v>1.0900000000000001</v>
      </c>
      <c r="T162" s="188">
        <v>1.1599999999999999</v>
      </c>
      <c r="U162" s="188">
        <v>1.23</v>
      </c>
      <c r="V162" s="188">
        <v>1.3</v>
      </c>
      <c r="W162" s="188">
        <v>1.37</v>
      </c>
      <c r="X162" s="187">
        <v>1.44</v>
      </c>
      <c r="Z162" s="663"/>
      <c r="AA162" s="665"/>
      <c r="AB162" s="82" t="s">
        <v>136</v>
      </c>
      <c r="AC162" s="190">
        <v>0.95</v>
      </c>
      <c r="AD162" s="188">
        <v>1.02</v>
      </c>
      <c r="AE162" s="188">
        <v>1.0900000000000001</v>
      </c>
      <c r="AF162" s="188">
        <v>1.1599999999999999</v>
      </c>
      <c r="AG162" s="188">
        <v>1.23</v>
      </c>
      <c r="AH162" s="188">
        <v>1.3</v>
      </c>
      <c r="AI162" s="188">
        <v>1.37</v>
      </c>
      <c r="AJ162" s="187">
        <v>1.44</v>
      </c>
      <c r="AL162" s="663"/>
      <c r="AM162" s="665"/>
      <c r="AN162" s="82" t="s">
        <v>136</v>
      </c>
      <c r="AO162" s="190">
        <v>0.95</v>
      </c>
      <c r="AP162" s="188">
        <v>1.02</v>
      </c>
      <c r="AQ162" s="188">
        <v>1.0900000000000001</v>
      </c>
      <c r="AR162" s="188">
        <v>1.1599999999999999</v>
      </c>
      <c r="AS162" s="188">
        <v>1.23</v>
      </c>
      <c r="AT162" s="188">
        <v>1.3</v>
      </c>
      <c r="AU162" s="188">
        <v>1.37</v>
      </c>
      <c r="AV162" s="187">
        <v>1.44</v>
      </c>
    </row>
    <row r="163" spans="1:48">
      <c r="A163">
        <v>163</v>
      </c>
    </row>
    <row r="164" spans="1:48">
      <c r="A164">
        <v>164</v>
      </c>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1112</v>
      </c>
      <c r="C170" s="650"/>
      <c r="D170" s="651"/>
      <c r="E170" s="649" t="s">
        <v>1150</v>
      </c>
      <c r="F170" s="650"/>
      <c r="G170" s="650"/>
      <c r="H170" s="650"/>
      <c r="I170" s="650"/>
      <c r="J170" s="650"/>
      <c r="K170" s="650"/>
      <c r="L170" s="651"/>
      <c r="N170" s="649" t="s">
        <v>1114</v>
      </c>
      <c r="O170" s="650"/>
      <c r="P170" s="651"/>
      <c r="Q170" s="649" t="s">
        <v>1150</v>
      </c>
      <c r="R170" s="650"/>
      <c r="S170" s="650"/>
      <c r="T170" s="650"/>
      <c r="U170" s="650"/>
      <c r="V170" s="650"/>
      <c r="W170" s="650"/>
      <c r="X170" s="651"/>
      <c r="Z170" s="649" t="s">
        <v>1115</v>
      </c>
      <c r="AA170" s="650"/>
      <c r="AB170" s="651"/>
      <c r="AC170" s="649" t="s">
        <v>1150</v>
      </c>
      <c r="AD170" s="650"/>
      <c r="AE170" s="650"/>
      <c r="AF170" s="650"/>
      <c r="AG170" s="650"/>
      <c r="AH170" s="650"/>
      <c r="AI170" s="650"/>
      <c r="AJ170" s="651"/>
      <c r="AL170" s="649" t="s">
        <v>1116</v>
      </c>
      <c r="AM170" s="650"/>
      <c r="AN170" s="651"/>
      <c r="AO170" s="649" t="s">
        <v>1150</v>
      </c>
      <c r="AP170" s="650"/>
      <c r="AQ170" s="650"/>
      <c r="AR170" s="650"/>
      <c r="AS170" s="650"/>
      <c r="AT170" s="650"/>
      <c r="AU170" s="650"/>
      <c r="AV170" s="651"/>
    </row>
    <row r="171" spans="1:48" ht="15.75" customHeight="1">
      <c r="A171">
        <v>171</v>
      </c>
      <c r="B171" s="652" t="s">
        <v>1127</v>
      </c>
      <c r="C171" s="652" t="s">
        <v>634</v>
      </c>
      <c r="D171" s="669" t="s">
        <v>1119</v>
      </c>
      <c r="E171" s="676" t="s">
        <v>1120</v>
      </c>
      <c r="F171" s="677"/>
      <c r="G171" s="677"/>
      <c r="H171" s="677"/>
      <c r="I171" s="677"/>
      <c r="J171" s="677"/>
      <c r="K171" s="677"/>
      <c r="L171" s="678"/>
      <c r="N171" s="652" t="s">
        <v>1127</v>
      </c>
      <c r="O171" s="652" t="s">
        <v>634</v>
      </c>
      <c r="P171" s="669" t="s">
        <v>1119</v>
      </c>
      <c r="Q171" s="676" t="s">
        <v>1120</v>
      </c>
      <c r="R171" s="677"/>
      <c r="S171" s="677"/>
      <c r="T171" s="677"/>
      <c r="U171" s="677"/>
      <c r="V171" s="677"/>
      <c r="W171" s="677"/>
      <c r="X171" s="678"/>
      <c r="Z171" s="652" t="s">
        <v>1127</v>
      </c>
      <c r="AA171" s="652" t="s">
        <v>634</v>
      </c>
      <c r="AB171" s="669" t="s">
        <v>1119</v>
      </c>
      <c r="AC171" s="676" t="s">
        <v>1120</v>
      </c>
      <c r="AD171" s="677"/>
      <c r="AE171" s="677"/>
      <c r="AF171" s="677"/>
      <c r="AG171" s="677"/>
      <c r="AH171" s="677"/>
      <c r="AI171" s="677"/>
      <c r="AJ171" s="678"/>
      <c r="AL171" s="652" t="s">
        <v>1127</v>
      </c>
      <c r="AM171" s="652" t="s">
        <v>634</v>
      </c>
      <c r="AN171" s="669" t="s">
        <v>1119</v>
      </c>
      <c r="AO171" s="676" t="s">
        <v>1120</v>
      </c>
      <c r="AP171" s="677"/>
      <c r="AQ171" s="677"/>
      <c r="AR171" s="677"/>
      <c r="AS171" s="677"/>
      <c r="AT171" s="677"/>
      <c r="AU171" s="677"/>
      <c r="AV171" s="678"/>
    </row>
    <row r="172" spans="1:48" ht="15" customHeight="1" thickBot="1">
      <c r="A172">
        <v>172</v>
      </c>
      <c r="B172" s="668"/>
      <c r="C172" s="668"/>
      <c r="D172" s="670"/>
      <c r="E172" s="679"/>
      <c r="F172" s="680"/>
      <c r="G172" s="680"/>
      <c r="H172" s="680"/>
      <c r="I172" s="680"/>
      <c r="J172" s="680"/>
      <c r="K172" s="680"/>
      <c r="L172" s="681"/>
      <c r="N172" s="668"/>
      <c r="O172" s="668"/>
      <c r="P172" s="670"/>
      <c r="Q172" s="679"/>
      <c r="R172" s="680"/>
      <c r="S172" s="680"/>
      <c r="T172" s="680"/>
      <c r="U172" s="680"/>
      <c r="V172" s="680"/>
      <c r="W172" s="680"/>
      <c r="X172" s="681"/>
      <c r="Z172" s="668"/>
      <c r="AA172" s="668"/>
      <c r="AB172" s="670"/>
      <c r="AC172" s="679"/>
      <c r="AD172" s="680"/>
      <c r="AE172" s="680"/>
      <c r="AF172" s="680"/>
      <c r="AG172" s="680"/>
      <c r="AH172" s="680"/>
      <c r="AI172" s="680"/>
      <c r="AJ172" s="681"/>
      <c r="AL172" s="668"/>
      <c r="AM172" s="668"/>
      <c r="AN172" s="670"/>
      <c r="AO172" s="679"/>
      <c r="AP172" s="680"/>
      <c r="AQ172" s="680"/>
      <c r="AR172" s="680"/>
      <c r="AS172" s="680"/>
      <c r="AT172" s="680"/>
      <c r="AU172" s="680"/>
      <c r="AV172" s="681"/>
    </row>
    <row r="173" spans="1:48" ht="15" thickBot="1">
      <c r="A173">
        <v>173</v>
      </c>
      <c r="B173" s="653"/>
      <c r="C173" s="653"/>
      <c r="D173" s="671"/>
      <c r="E173" s="75">
        <v>0</v>
      </c>
      <c r="F173" s="76">
        <v>500</v>
      </c>
      <c r="G173" s="76">
        <v>1000</v>
      </c>
      <c r="H173" s="76">
        <v>1500</v>
      </c>
      <c r="I173" s="76">
        <v>2000</v>
      </c>
      <c r="J173" s="76">
        <v>2500</v>
      </c>
      <c r="K173" s="76">
        <v>3000</v>
      </c>
      <c r="L173" s="77">
        <v>3500</v>
      </c>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
        <v>1139</v>
      </c>
      <c r="C174" s="664">
        <v>100</v>
      </c>
      <c r="D174" s="78" t="s">
        <v>133</v>
      </c>
      <c r="E174" s="79">
        <v>184</v>
      </c>
      <c r="F174" s="80">
        <v>178</v>
      </c>
      <c r="G174" s="80">
        <v>172</v>
      </c>
      <c r="H174" s="80">
        <v>166</v>
      </c>
      <c r="I174" s="80">
        <v>160</v>
      </c>
      <c r="J174" s="80">
        <v>154</v>
      </c>
      <c r="K174" s="80">
        <v>148</v>
      </c>
      <c r="L174" s="81">
        <v>142</v>
      </c>
      <c r="N174" s="661" t="s">
        <v>1139</v>
      </c>
      <c r="O174" s="664">
        <v>100</v>
      </c>
      <c r="P174" s="78" t="s">
        <v>133</v>
      </c>
      <c r="Q174" s="79">
        <v>184</v>
      </c>
      <c r="R174" s="80">
        <v>178</v>
      </c>
      <c r="S174" s="80">
        <v>172</v>
      </c>
      <c r="T174" s="80">
        <v>166</v>
      </c>
      <c r="U174" s="80">
        <v>160</v>
      </c>
      <c r="V174" s="80">
        <v>154</v>
      </c>
      <c r="W174" s="80">
        <v>148</v>
      </c>
      <c r="X174" s="81">
        <v>142</v>
      </c>
      <c r="Z174" s="661" t="s">
        <v>1139</v>
      </c>
      <c r="AA174" s="664">
        <v>100</v>
      </c>
      <c r="AB174" s="78" t="s">
        <v>133</v>
      </c>
      <c r="AC174" s="79">
        <v>184</v>
      </c>
      <c r="AD174" s="80">
        <v>178</v>
      </c>
      <c r="AE174" s="80">
        <v>172</v>
      </c>
      <c r="AF174" s="80">
        <v>166</v>
      </c>
      <c r="AG174" s="80">
        <v>160</v>
      </c>
      <c r="AH174" s="80">
        <v>154</v>
      </c>
      <c r="AI174" s="80">
        <v>148</v>
      </c>
      <c r="AJ174" s="81">
        <v>142</v>
      </c>
      <c r="AL174" s="661" t="s">
        <v>1139</v>
      </c>
      <c r="AM174" s="664">
        <v>100</v>
      </c>
      <c r="AN174" s="78" t="s">
        <v>133</v>
      </c>
      <c r="AO174" s="79">
        <v>184</v>
      </c>
      <c r="AP174" s="80">
        <v>177</v>
      </c>
      <c r="AQ174" s="80">
        <v>170</v>
      </c>
      <c r="AR174" s="80">
        <v>163</v>
      </c>
      <c r="AS174" s="80">
        <v>157</v>
      </c>
      <c r="AT174" s="80">
        <v>150</v>
      </c>
      <c r="AU174" s="80">
        <v>143</v>
      </c>
      <c r="AV174" s="81">
        <v>137</v>
      </c>
    </row>
    <row r="175" spans="1:48" ht="15" thickBot="1">
      <c r="A175">
        <v>175</v>
      </c>
      <c r="B175" s="662"/>
      <c r="C175" s="665"/>
      <c r="D175" s="82" t="s">
        <v>136</v>
      </c>
      <c r="E175" s="83">
        <v>193</v>
      </c>
      <c r="F175" s="84">
        <v>186</v>
      </c>
      <c r="G175" s="84">
        <v>179</v>
      </c>
      <c r="H175" s="84">
        <v>172</v>
      </c>
      <c r="I175" s="84">
        <v>166</v>
      </c>
      <c r="J175" s="84">
        <v>159</v>
      </c>
      <c r="K175" s="84">
        <v>152</v>
      </c>
      <c r="L175" s="85">
        <v>146</v>
      </c>
      <c r="N175" s="662"/>
      <c r="O175" s="665"/>
      <c r="P175" s="82" t="s">
        <v>136</v>
      </c>
      <c r="Q175" s="83">
        <v>193</v>
      </c>
      <c r="R175" s="84">
        <v>186</v>
      </c>
      <c r="S175" s="84">
        <v>179</v>
      </c>
      <c r="T175" s="84">
        <v>172</v>
      </c>
      <c r="U175" s="84">
        <v>166</v>
      </c>
      <c r="V175" s="84">
        <v>159</v>
      </c>
      <c r="W175" s="84">
        <v>152</v>
      </c>
      <c r="X175" s="85">
        <v>146</v>
      </c>
      <c r="Z175" s="662"/>
      <c r="AA175" s="665"/>
      <c r="AB175" s="82" t="s">
        <v>136</v>
      </c>
      <c r="AC175" s="83">
        <v>193</v>
      </c>
      <c r="AD175" s="84">
        <v>186</v>
      </c>
      <c r="AE175" s="84">
        <v>179</v>
      </c>
      <c r="AF175" s="84">
        <v>172</v>
      </c>
      <c r="AG175" s="84">
        <v>166</v>
      </c>
      <c r="AH175" s="84">
        <v>159</v>
      </c>
      <c r="AI175" s="84">
        <v>152</v>
      </c>
      <c r="AJ175" s="85">
        <v>146</v>
      </c>
      <c r="AL175" s="662"/>
      <c r="AM175" s="665"/>
      <c r="AN175" s="82" t="s">
        <v>136</v>
      </c>
      <c r="AO175" s="83">
        <v>185</v>
      </c>
      <c r="AP175" s="84">
        <v>177</v>
      </c>
      <c r="AQ175" s="84">
        <v>169</v>
      </c>
      <c r="AR175" s="84">
        <v>161</v>
      </c>
      <c r="AS175" s="84">
        <v>153</v>
      </c>
      <c r="AT175" s="84">
        <v>145</v>
      </c>
      <c r="AU175" s="84">
        <v>137</v>
      </c>
      <c r="AV175" s="85">
        <v>129</v>
      </c>
    </row>
    <row r="176" spans="1:48">
      <c r="A176">
        <v>176</v>
      </c>
      <c r="B176" s="662"/>
      <c r="C176" s="666">
        <v>110</v>
      </c>
      <c r="D176" s="86" t="s">
        <v>133</v>
      </c>
      <c r="E176" s="87">
        <v>206</v>
      </c>
      <c r="F176" s="88">
        <v>199</v>
      </c>
      <c r="G176" s="88">
        <v>193</v>
      </c>
      <c r="H176" s="88">
        <v>186</v>
      </c>
      <c r="I176" s="88">
        <v>180</v>
      </c>
      <c r="J176" s="88">
        <v>173</v>
      </c>
      <c r="K176" s="88">
        <v>167</v>
      </c>
      <c r="L176" s="89">
        <v>161</v>
      </c>
      <c r="N176" s="662"/>
      <c r="O176" s="666">
        <v>110</v>
      </c>
      <c r="P176" s="86" t="s">
        <v>133</v>
      </c>
      <c r="Q176" s="87">
        <v>206</v>
      </c>
      <c r="R176" s="88">
        <v>199</v>
      </c>
      <c r="S176" s="88">
        <v>193</v>
      </c>
      <c r="T176" s="88">
        <v>186</v>
      </c>
      <c r="U176" s="88">
        <v>180</v>
      </c>
      <c r="V176" s="88">
        <v>173</v>
      </c>
      <c r="W176" s="88">
        <v>167</v>
      </c>
      <c r="X176" s="89">
        <v>161</v>
      </c>
      <c r="Z176" s="662"/>
      <c r="AA176" s="666">
        <v>110</v>
      </c>
      <c r="AB176" s="86" t="s">
        <v>133</v>
      </c>
      <c r="AC176" s="87">
        <v>206</v>
      </c>
      <c r="AD176" s="88">
        <v>199</v>
      </c>
      <c r="AE176" s="88">
        <v>193</v>
      </c>
      <c r="AF176" s="88">
        <v>186</v>
      </c>
      <c r="AG176" s="88">
        <v>180</v>
      </c>
      <c r="AH176" s="88">
        <v>173</v>
      </c>
      <c r="AI176" s="88">
        <v>167</v>
      </c>
      <c r="AJ176" s="89">
        <v>161</v>
      </c>
      <c r="AL176" s="662"/>
      <c r="AM176" s="666">
        <v>110</v>
      </c>
      <c r="AN176" s="86" t="s">
        <v>133</v>
      </c>
      <c r="AO176" s="87">
        <v>206</v>
      </c>
      <c r="AP176" s="88">
        <v>199</v>
      </c>
      <c r="AQ176" s="88">
        <v>193</v>
      </c>
      <c r="AR176" s="88">
        <v>186</v>
      </c>
      <c r="AS176" s="88">
        <v>180</v>
      </c>
      <c r="AT176" s="88">
        <v>173</v>
      </c>
      <c r="AU176" s="88">
        <v>167</v>
      </c>
      <c r="AV176" s="89">
        <v>161</v>
      </c>
    </row>
    <row r="177" spans="1:48" ht="15" thickBot="1">
      <c r="A177">
        <v>177</v>
      </c>
      <c r="B177" s="662"/>
      <c r="C177" s="667"/>
      <c r="D177" s="90" t="s">
        <v>136</v>
      </c>
      <c r="E177" s="87">
        <v>219</v>
      </c>
      <c r="F177" s="88">
        <v>211</v>
      </c>
      <c r="G177" s="88">
        <v>203</v>
      </c>
      <c r="H177" s="88">
        <v>195</v>
      </c>
      <c r="I177" s="88">
        <v>187</v>
      </c>
      <c r="J177" s="88">
        <v>179</v>
      </c>
      <c r="K177" s="88">
        <v>171</v>
      </c>
      <c r="L177" s="89">
        <v>164</v>
      </c>
      <c r="N177" s="662"/>
      <c r="O177" s="667"/>
      <c r="P177" s="90" t="s">
        <v>136</v>
      </c>
      <c r="Q177" s="87">
        <v>219</v>
      </c>
      <c r="R177" s="88">
        <v>211</v>
      </c>
      <c r="S177" s="88">
        <v>203</v>
      </c>
      <c r="T177" s="88">
        <v>195</v>
      </c>
      <c r="U177" s="88">
        <v>187</v>
      </c>
      <c r="V177" s="88">
        <v>179</v>
      </c>
      <c r="W177" s="88">
        <v>171</v>
      </c>
      <c r="X177" s="89">
        <v>164</v>
      </c>
      <c r="Z177" s="662"/>
      <c r="AA177" s="667"/>
      <c r="AB177" s="90" t="s">
        <v>136</v>
      </c>
      <c r="AC177" s="87">
        <v>219</v>
      </c>
      <c r="AD177" s="88">
        <v>211</v>
      </c>
      <c r="AE177" s="88">
        <v>203</v>
      </c>
      <c r="AF177" s="88">
        <v>195</v>
      </c>
      <c r="AG177" s="88">
        <v>187</v>
      </c>
      <c r="AH177" s="88">
        <v>179</v>
      </c>
      <c r="AI177" s="88">
        <v>171</v>
      </c>
      <c r="AJ177" s="89">
        <v>164</v>
      </c>
      <c r="AL177" s="662"/>
      <c r="AM177" s="667"/>
      <c r="AN177" s="90" t="s">
        <v>136</v>
      </c>
      <c r="AO177" s="87">
        <v>219</v>
      </c>
      <c r="AP177" s="88">
        <v>209</v>
      </c>
      <c r="AQ177" s="88">
        <v>199</v>
      </c>
      <c r="AR177" s="88">
        <v>189</v>
      </c>
      <c r="AS177" s="88">
        <v>179</v>
      </c>
      <c r="AT177" s="88">
        <v>169</v>
      </c>
      <c r="AU177" s="88">
        <v>159</v>
      </c>
      <c r="AV177" s="89">
        <v>150</v>
      </c>
    </row>
    <row r="178" spans="1:48">
      <c r="A178">
        <v>178</v>
      </c>
      <c r="B178" s="662"/>
      <c r="C178" s="664">
        <v>120</v>
      </c>
      <c r="D178" s="78" t="s">
        <v>133</v>
      </c>
      <c r="E178" s="83">
        <v>229</v>
      </c>
      <c r="F178" s="84">
        <v>221</v>
      </c>
      <c r="G178" s="84">
        <v>214</v>
      </c>
      <c r="H178" s="84">
        <v>207</v>
      </c>
      <c r="I178" s="84">
        <v>199</v>
      </c>
      <c r="J178" s="84">
        <v>192</v>
      </c>
      <c r="K178" s="84">
        <v>185</v>
      </c>
      <c r="L178" s="85">
        <v>178</v>
      </c>
      <c r="N178" s="662"/>
      <c r="O178" s="664">
        <v>120</v>
      </c>
      <c r="P178" s="78" t="s">
        <v>133</v>
      </c>
      <c r="Q178" s="83">
        <v>229</v>
      </c>
      <c r="R178" s="84">
        <v>221</v>
      </c>
      <c r="S178" s="84">
        <v>214</v>
      </c>
      <c r="T178" s="84">
        <v>207</v>
      </c>
      <c r="U178" s="84">
        <v>199</v>
      </c>
      <c r="V178" s="84">
        <v>192</v>
      </c>
      <c r="W178" s="84">
        <v>185</v>
      </c>
      <c r="X178" s="85">
        <v>178</v>
      </c>
      <c r="Z178" s="662"/>
      <c r="AA178" s="664">
        <v>120</v>
      </c>
      <c r="AB178" s="78" t="s">
        <v>133</v>
      </c>
      <c r="AC178" s="83">
        <v>229</v>
      </c>
      <c r="AD178" s="84">
        <v>221</v>
      </c>
      <c r="AE178" s="84">
        <v>214</v>
      </c>
      <c r="AF178" s="84">
        <v>207</v>
      </c>
      <c r="AG178" s="84">
        <v>199</v>
      </c>
      <c r="AH178" s="84">
        <v>192</v>
      </c>
      <c r="AI178" s="84">
        <v>185</v>
      </c>
      <c r="AJ178" s="85">
        <v>178</v>
      </c>
      <c r="AL178" s="662"/>
      <c r="AM178" s="664">
        <v>120</v>
      </c>
      <c r="AN178" s="78" t="s">
        <v>133</v>
      </c>
      <c r="AO178" s="83">
        <v>229</v>
      </c>
      <c r="AP178" s="84">
        <v>221</v>
      </c>
      <c r="AQ178" s="84">
        <v>214</v>
      </c>
      <c r="AR178" s="84">
        <v>207</v>
      </c>
      <c r="AS178" s="84">
        <v>199</v>
      </c>
      <c r="AT178" s="84">
        <v>192</v>
      </c>
      <c r="AU178" s="84">
        <v>185</v>
      </c>
      <c r="AV178" s="85">
        <v>178</v>
      </c>
    </row>
    <row r="179" spans="1:48" ht="15" thickBot="1">
      <c r="A179">
        <v>179</v>
      </c>
      <c r="B179" s="662"/>
      <c r="C179" s="665"/>
      <c r="D179" s="82" t="s">
        <v>136</v>
      </c>
      <c r="E179" s="83">
        <v>247</v>
      </c>
      <c r="F179" s="84">
        <v>238</v>
      </c>
      <c r="G179" s="84">
        <v>229</v>
      </c>
      <c r="H179" s="84">
        <v>220</v>
      </c>
      <c r="I179" s="84">
        <v>211</v>
      </c>
      <c r="J179" s="84">
        <v>202</v>
      </c>
      <c r="K179" s="84">
        <v>193</v>
      </c>
      <c r="L179" s="85">
        <v>184</v>
      </c>
      <c r="N179" s="662"/>
      <c r="O179" s="665"/>
      <c r="P179" s="82" t="s">
        <v>136</v>
      </c>
      <c r="Q179" s="83">
        <v>247</v>
      </c>
      <c r="R179" s="84">
        <v>238</v>
      </c>
      <c r="S179" s="84">
        <v>229</v>
      </c>
      <c r="T179" s="84">
        <v>220</v>
      </c>
      <c r="U179" s="84">
        <v>211</v>
      </c>
      <c r="V179" s="84">
        <v>202</v>
      </c>
      <c r="W179" s="84">
        <v>193</v>
      </c>
      <c r="X179" s="85">
        <v>184</v>
      </c>
      <c r="Z179" s="662"/>
      <c r="AA179" s="665"/>
      <c r="AB179" s="82" t="s">
        <v>136</v>
      </c>
      <c r="AC179" s="83">
        <v>247</v>
      </c>
      <c r="AD179" s="84">
        <v>238</v>
      </c>
      <c r="AE179" s="84">
        <v>229</v>
      </c>
      <c r="AF179" s="84">
        <v>220</v>
      </c>
      <c r="AG179" s="84">
        <v>211</v>
      </c>
      <c r="AH179" s="84">
        <v>202</v>
      </c>
      <c r="AI179" s="84">
        <v>193</v>
      </c>
      <c r="AJ179" s="85">
        <v>184</v>
      </c>
      <c r="AL179" s="662"/>
      <c r="AM179" s="665"/>
      <c r="AN179" s="82" t="s">
        <v>136</v>
      </c>
      <c r="AO179" s="83">
        <v>247</v>
      </c>
      <c r="AP179" s="84">
        <v>236</v>
      </c>
      <c r="AQ179" s="84">
        <v>226</v>
      </c>
      <c r="AR179" s="84">
        <v>216</v>
      </c>
      <c r="AS179" s="84">
        <v>205</v>
      </c>
      <c r="AT179" s="84">
        <v>195</v>
      </c>
      <c r="AU179" s="84">
        <v>185</v>
      </c>
      <c r="AV179" s="85">
        <v>175</v>
      </c>
    </row>
    <row r="180" spans="1:48">
      <c r="A180">
        <v>180</v>
      </c>
      <c r="B180" s="662"/>
      <c r="C180" s="666">
        <v>130</v>
      </c>
      <c r="D180" s="86" t="s">
        <v>133</v>
      </c>
      <c r="E180" s="87">
        <v>250</v>
      </c>
      <c r="F180" s="88">
        <v>242</v>
      </c>
      <c r="G180" s="88">
        <v>234</v>
      </c>
      <c r="H180" s="88">
        <v>226</v>
      </c>
      <c r="I180" s="88">
        <v>218</v>
      </c>
      <c r="J180" s="88">
        <v>210</v>
      </c>
      <c r="K180" s="88">
        <v>202</v>
      </c>
      <c r="L180" s="89">
        <v>195</v>
      </c>
      <c r="N180" s="662"/>
      <c r="O180" s="666">
        <v>130</v>
      </c>
      <c r="P180" s="86" t="s">
        <v>133</v>
      </c>
      <c r="Q180" s="87">
        <v>250</v>
      </c>
      <c r="R180" s="88">
        <v>242</v>
      </c>
      <c r="S180" s="88">
        <v>234</v>
      </c>
      <c r="T180" s="88">
        <v>226</v>
      </c>
      <c r="U180" s="88">
        <v>218</v>
      </c>
      <c r="V180" s="88">
        <v>210</v>
      </c>
      <c r="W180" s="88">
        <v>202</v>
      </c>
      <c r="X180" s="89">
        <v>195</v>
      </c>
      <c r="Z180" s="662"/>
      <c r="AA180" s="666">
        <v>130</v>
      </c>
      <c r="AB180" s="86" t="s">
        <v>133</v>
      </c>
      <c r="AC180" s="87">
        <v>250</v>
      </c>
      <c r="AD180" s="88">
        <v>242</v>
      </c>
      <c r="AE180" s="88">
        <v>234</v>
      </c>
      <c r="AF180" s="88">
        <v>226</v>
      </c>
      <c r="AG180" s="88">
        <v>218</v>
      </c>
      <c r="AH180" s="88">
        <v>210</v>
      </c>
      <c r="AI180" s="88">
        <v>202</v>
      </c>
      <c r="AJ180" s="89">
        <v>195</v>
      </c>
      <c r="AL180" s="662"/>
      <c r="AM180" s="666">
        <v>130</v>
      </c>
      <c r="AN180" s="86" t="s">
        <v>133</v>
      </c>
      <c r="AO180" s="87">
        <v>250</v>
      </c>
      <c r="AP180" s="88">
        <v>242</v>
      </c>
      <c r="AQ180" s="88">
        <v>234</v>
      </c>
      <c r="AR180" s="88">
        <v>226</v>
      </c>
      <c r="AS180" s="88">
        <v>218</v>
      </c>
      <c r="AT180" s="88">
        <v>210</v>
      </c>
      <c r="AU180" s="88">
        <v>202</v>
      </c>
      <c r="AV180" s="89">
        <v>195</v>
      </c>
    </row>
    <row r="181" spans="1:48" ht="15" thickBot="1">
      <c r="A181">
        <v>181</v>
      </c>
      <c r="B181" s="662"/>
      <c r="C181" s="667"/>
      <c r="D181" s="90" t="s">
        <v>136</v>
      </c>
      <c r="E181" s="87">
        <v>273</v>
      </c>
      <c r="F181" s="88">
        <v>263</v>
      </c>
      <c r="G181" s="88">
        <v>253</v>
      </c>
      <c r="H181" s="88">
        <v>244</v>
      </c>
      <c r="I181" s="88">
        <v>234</v>
      </c>
      <c r="J181" s="88">
        <v>225</v>
      </c>
      <c r="K181" s="88">
        <v>215</v>
      </c>
      <c r="L181" s="89">
        <v>206</v>
      </c>
      <c r="N181" s="662"/>
      <c r="O181" s="667"/>
      <c r="P181" s="90" t="s">
        <v>136</v>
      </c>
      <c r="Q181" s="87">
        <v>273</v>
      </c>
      <c r="R181" s="88">
        <v>263</v>
      </c>
      <c r="S181" s="88">
        <v>253</v>
      </c>
      <c r="T181" s="88">
        <v>244</v>
      </c>
      <c r="U181" s="88">
        <v>234</v>
      </c>
      <c r="V181" s="88">
        <v>225</v>
      </c>
      <c r="W181" s="88">
        <v>215</v>
      </c>
      <c r="X181" s="89">
        <v>206</v>
      </c>
      <c r="Z181" s="662"/>
      <c r="AA181" s="667"/>
      <c r="AB181" s="90" t="s">
        <v>136</v>
      </c>
      <c r="AC181" s="87">
        <v>273</v>
      </c>
      <c r="AD181" s="88">
        <v>263</v>
      </c>
      <c r="AE181" s="88">
        <v>253</v>
      </c>
      <c r="AF181" s="88">
        <v>244</v>
      </c>
      <c r="AG181" s="88">
        <v>234</v>
      </c>
      <c r="AH181" s="88">
        <v>225</v>
      </c>
      <c r="AI181" s="88">
        <v>215</v>
      </c>
      <c r="AJ181" s="89">
        <v>206</v>
      </c>
      <c r="AL181" s="662"/>
      <c r="AM181" s="667"/>
      <c r="AN181" s="90" t="s">
        <v>136</v>
      </c>
      <c r="AO181" s="87">
        <v>273</v>
      </c>
      <c r="AP181" s="88">
        <v>262</v>
      </c>
      <c r="AQ181" s="88">
        <v>252</v>
      </c>
      <c r="AR181" s="88">
        <v>242</v>
      </c>
      <c r="AS181" s="88">
        <v>232</v>
      </c>
      <c r="AT181" s="88">
        <v>222</v>
      </c>
      <c r="AU181" s="88">
        <v>212</v>
      </c>
      <c r="AV181" s="89">
        <v>202</v>
      </c>
    </row>
    <row r="182" spans="1:48">
      <c r="A182">
        <v>182</v>
      </c>
      <c r="B182" s="662"/>
      <c r="C182" s="664">
        <v>140</v>
      </c>
      <c r="D182" s="78" t="s">
        <v>133</v>
      </c>
      <c r="E182" s="83">
        <v>274</v>
      </c>
      <c r="F182" s="84">
        <v>265</v>
      </c>
      <c r="G182" s="84">
        <v>256</v>
      </c>
      <c r="H182" s="84">
        <v>247</v>
      </c>
      <c r="I182" s="84">
        <v>238</v>
      </c>
      <c r="J182" s="84">
        <v>229</v>
      </c>
      <c r="K182" s="84">
        <v>220</v>
      </c>
      <c r="L182" s="85">
        <v>212</v>
      </c>
      <c r="N182" s="662"/>
      <c r="O182" s="664">
        <v>140</v>
      </c>
      <c r="P182" s="78" t="s">
        <v>133</v>
      </c>
      <c r="Q182" s="83">
        <v>274</v>
      </c>
      <c r="R182" s="84">
        <v>265</v>
      </c>
      <c r="S182" s="84">
        <v>256</v>
      </c>
      <c r="T182" s="84">
        <v>247</v>
      </c>
      <c r="U182" s="84">
        <v>238</v>
      </c>
      <c r="V182" s="84">
        <v>229</v>
      </c>
      <c r="W182" s="84">
        <v>220</v>
      </c>
      <c r="X182" s="85">
        <v>212</v>
      </c>
      <c r="Z182" s="662"/>
      <c r="AA182" s="664">
        <v>140</v>
      </c>
      <c r="AB182" s="78" t="s">
        <v>133</v>
      </c>
      <c r="AC182" s="83">
        <v>274</v>
      </c>
      <c r="AD182" s="84">
        <v>265</v>
      </c>
      <c r="AE182" s="84">
        <v>256</v>
      </c>
      <c r="AF182" s="84">
        <v>247</v>
      </c>
      <c r="AG182" s="84">
        <v>238</v>
      </c>
      <c r="AH182" s="84">
        <v>229</v>
      </c>
      <c r="AI182" s="84">
        <v>220</v>
      </c>
      <c r="AJ182" s="85">
        <v>212</v>
      </c>
      <c r="AL182" s="662"/>
      <c r="AM182" s="664">
        <v>140</v>
      </c>
      <c r="AN182" s="78" t="s">
        <v>133</v>
      </c>
      <c r="AO182" s="83">
        <v>274</v>
      </c>
      <c r="AP182" s="84">
        <v>265</v>
      </c>
      <c r="AQ182" s="84">
        <v>256</v>
      </c>
      <c r="AR182" s="84">
        <v>247</v>
      </c>
      <c r="AS182" s="84">
        <v>238</v>
      </c>
      <c r="AT182" s="84">
        <v>229</v>
      </c>
      <c r="AU182" s="84">
        <v>220</v>
      </c>
      <c r="AV182" s="85">
        <v>212</v>
      </c>
    </row>
    <row r="183" spans="1:48" ht="15" thickBot="1">
      <c r="A183">
        <v>183</v>
      </c>
      <c r="B183" s="662"/>
      <c r="C183" s="665"/>
      <c r="D183" s="82" t="s">
        <v>136</v>
      </c>
      <c r="E183" s="83">
        <v>299</v>
      </c>
      <c r="F183" s="84">
        <v>288</v>
      </c>
      <c r="G183" s="84">
        <v>278</v>
      </c>
      <c r="H183" s="84">
        <v>268</v>
      </c>
      <c r="I183" s="84">
        <v>258</v>
      </c>
      <c r="J183" s="84">
        <v>248</v>
      </c>
      <c r="K183" s="84">
        <v>238</v>
      </c>
      <c r="L183" s="85">
        <v>228</v>
      </c>
      <c r="N183" s="662"/>
      <c r="O183" s="665"/>
      <c r="P183" s="82" t="s">
        <v>136</v>
      </c>
      <c r="Q183" s="83">
        <v>299</v>
      </c>
      <c r="R183" s="84">
        <v>288</v>
      </c>
      <c r="S183" s="84">
        <v>278</v>
      </c>
      <c r="T183" s="84">
        <v>268</v>
      </c>
      <c r="U183" s="84">
        <v>258</v>
      </c>
      <c r="V183" s="84">
        <v>248</v>
      </c>
      <c r="W183" s="84">
        <v>238</v>
      </c>
      <c r="X183" s="85">
        <v>228</v>
      </c>
      <c r="Z183" s="662"/>
      <c r="AA183" s="665"/>
      <c r="AB183" s="82" t="s">
        <v>136</v>
      </c>
      <c r="AC183" s="83">
        <v>299</v>
      </c>
      <c r="AD183" s="84">
        <v>288</v>
      </c>
      <c r="AE183" s="84">
        <v>278</v>
      </c>
      <c r="AF183" s="84">
        <v>268</v>
      </c>
      <c r="AG183" s="84">
        <v>258</v>
      </c>
      <c r="AH183" s="84">
        <v>248</v>
      </c>
      <c r="AI183" s="84">
        <v>238</v>
      </c>
      <c r="AJ183" s="85">
        <v>228</v>
      </c>
      <c r="AL183" s="662"/>
      <c r="AM183" s="665"/>
      <c r="AN183" s="82" t="s">
        <v>136</v>
      </c>
      <c r="AO183" s="83">
        <v>299</v>
      </c>
      <c r="AP183" s="84">
        <v>288</v>
      </c>
      <c r="AQ183" s="84">
        <v>278</v>
      </c>
      <c r="AR183" s="84">
        <v>268</v>
      </c>
      <c r="AS183" s="84">
        <v>258</v>
      </c>
      <c r="AT183" s="84">
        <v>248</v>
      </c>
      <c r="AU183" s="84">
        <v>238</v>
      </c>
      <c r="AV183" s="85">
        <v>228</v>
      </c>
    </row>
    <row r="184" spans="1:48">
      <c r="A184">
        <v>184</v>
      </c>
      <c r="B184" s="662"/>
      <c r="C184" s="666">
        <v>150</v>
      </c>
      <c r="D184" s="86" t="s">
        <v>133</v>
      </c>
      <c r="E184" s="87">
        <v>298</v>
      </c>
      <c r="F184" s="88">
        <v>288</v>
      </c>
      <c r="G184" s="88">
        <v>278</v>
      </c>
      <c r="H184" s="88">
        <v>268</v>
      </c>
      <c r="I184" s="88">
        <v>259</v>
      </c>
      <c r="J184" s="88">
        <v>249</v>
      </c>
      <c r="K184" s="88">
        <v>239</v>
      </c>
      <c r="L184" s="89">
        <v>230</v>
      </c>
      <c r="N184" s="662"/>
      <c r="O184" s="666">
        <v>150</v>
      </c>
      <c r="P184" s="86" t="s">
        <v>133</v>
      </c>
      <c r="Q184" s="87">
        <v>298</v>
      </c>
      <c r="R184" s="88">
        <v>288</v>
      </c>
      <c r="S184" s="88">
        <v>278</v>
      </c>
      <c r="T184" s="88">
        <v>268</v>
      </c>
      <c r="U184" s="88">
        <v>259</v>
      </c>
      <c r="V184" s="88">
        <v>249</v>
      </c>
      <c r="W184" s="88">
        <v>239</v>
      </c>
      <c r="X184" s="89">
        <v>230</v>
      </c>
      <c r="Z184" s="662"/>
      <c r="AA184" s="666">
        <v>150</v>
      </c>
      <c r="AB184" s="86" t="s">
        <v>133</v>
      </c>
      <c r="AC184" s="87">
        <v>298</v>
      </c>
      <c r="AD184" s="88">
        <v>288</v>
      </c>
      <c r="AE184" s="88">
        <v>278</v>
      </c>
      <c r="AF184" s="88">
        <v>268</v>
      </c>
      <c r="AG184" s="88">
        <v>259</v>
      </c>
      <c r="AH184" s="88">
        <v>249</v>
      </c>
      <c r="AI184" s="88">
        <v>239</v>
      </c>
      <c r="AJ184" s="89">
        <v>230</v>
      </c>
      <c r="AL184" s="662"/>
      <c r="AM184" s="666">
        <v>150</v>
      </c>
      <c r="AN184" s="86" t="s">
        <v>133</v>
      </c>
      <c r="AO184" s="87">
        <v>298</v>
      </c>
      <c r="AP184" s="88">
        <v>288</v>
      </c>
      <c r="AQ184" s="88">
        <v>278</v>
      </c>
      <c r="AR184" s="88">
        <v>268</v>
      </c>
      <c r="AS184" s="88">
        <v>259</v>
      </c>
      <c r="AT184" s="88">
        <v>249</v>
      </c>
      <c r="AU184" s="88">
        <v>239</v>
      </c>
      <c r="AV184" s="89">
        <v>230</v>
      </c>
    </row>
    <row r="185" spans="1:48" ht="15" thickBot="1">
      <c r="A185">
        <v>185</v>
      </c>
      <c r="B185" s="662"/>
      <c r="C185" s="667"/>
      <c r="D185" s="90" t="s">
        <v>136</v>
      </c>
      <c r="E185" s="87">
        <v>318</v>
      </c>
      <c r="F185" s="88">
        <v>308</v>
      </c>
      <c r="G185" s="88">
        <v>298</v>
      </c>
      <c r="H185" s="88">
        <v>289</v>
      </c>
      <c r="I185" s="88">
        <v>279</v>
      </c>
      <c r="J185" s="88">
        <v>270</v>
      </c>
      <c r="K185" s="88">
        <v>260</v>
      </c>
      <c r="L185" s="89">
        <v>251</v>
      </c>
      <c r="N185" s="662"/>
      <c r="O185" s="667"/>
      <c r="P185" s="90" t="s">
        <v>136</v>
      </c>
      <c r="Q185" s="87">
        <v>318</v>
      </c>
      <c r="R185" s="88">
        <v>308</v>
      </c>
      <c r="S185" s="88">
        <v>298</v>
      </c>
      <c r="T185" s="88">
        <v>289</v>
      </c>
      <c r="U185" s="88">
        <v>279</v>
      </c>
      <c r="V185" s="88">
        <v>270</v>
      </c>
      <c r="W185" s="88">
        <v>260</v>
      </c>
      <c r="X185" s="89">
        <v>251</v>
      </c>
      <c r="Z185" s="662"/>
      <c r="AA185" s="667"/>
      <c r="AB185" s="90" t="s">
        <v>136</v>
      </c>
      <c r="AC185" s="87">
        <v>318</v>
      </c>
      <c r="AD185" s="88">
        <v>308</v>
      </c>
      <c r="AE185" s="88">
        <v>298</v>
      </c>
      <c r="AF185" s="88">
        <v>289</v>
      </c>
      <c r="AG185" s="88">
        <v>279</v>
      </c>
      <c r="AH185" s="88">
        <v>270</v>
      </c>
      <c r="AI185" s="88">
        <v>260</v>
      </c>
      <c r="AJ185" s="89">
        <v>251</v>
      </c>
      <c r="AL185" s="662"/>
      <c r="AM185" s="667"/>
      <c r="AN185" s="90" t="s">
        <v>136</v>
      </c>
      <c r="AO185" s="87">
        <v>318</v>
      </c>
      <c r="AP185" s="88">
        <v>308</v>
      </c>
      <c r="AQ185" s="88">
        <v>298</v>
      </c>
      <c r="AR185" s="88">
        <v>289</v>
      </c>
      <c r="AS185" s="88">
        <v>279</v>
      </c>
      <c r="AT185" s="88">
        <v>270</v>
      </c>
      <c r="AU185" s="88">
        <v>260</v>
      </c>
      <c r="AV185" s="89">
        <v>251</v>
      </c>
    </row>
    <row r="186" spans="1:48">
      <c r="A186">
        <v>186</v>
      </c>
      <c r="B186" s="662"/>
      <c r="C186" s="664">
        <v>160</v>
      </c>
      <c r="D186" s="78" t="s">
        <v>133</v>
      </c>
      <c r="E186" s="83">
        <v>318</v>
      </c>
      <c r="F186" s="84">
        <v>308</v>
      </c>
      <c r="G186" s="84">
        <v>298</v>
      </c>
      <c r="H186" s="84">
        <v>288</v>
      </c>
      <c r="I186" s="84">
        <v>278</v>
      </c>
      <c r="J186" s="84">
        <v>268</v>
      </c>
      <c r="K186" s="84">
        <v>258</v>
      </c>
      <c r="L186" s="85">
        <v>249</v>
      </c>
      <c r="N186" s="662"/>
      <c r="O186" s="664">
        <v>160</v>
      </c>
      <c r="P186" s="78" t="s">
        <v>133</v>
      </c>
      <c r="Q186" s="83">
        <v>318</v>
      </c>
      <c r="R186" s="84">
        <v>308</v>
      </c>
      <c r="S186" s="84">
        <v>298</v>
      </c>
      <c r="T186" s="84">
        <v>288</v>
      </c>
      <c r="U186" s="84">
        <v>278</v>
      </c>
      <c r="V186" s="84">
        <v>268</v>
      </c>
      <c r="W186" s="84">
        <v>258</v>
      </c>
      <c r="X186" s="85">
        <v>249</v>
      </c>
      <c r="Z186" s="662"/>
      <c r="AA186" s="664">
        <v>160</v>
      </c>
      <c r="AB186" s="78" t="s">
        <v>133</v>
      </c>
      <c r="AC186" s="83">
        <v>318</v>
      </c>
      <c r="AD186" s="84">
        <v>308</v>
      </c>
      <c r="AE186" s="84">
        <v>298</v>
      </c>
      <c r="AF186" s="84">
        <v>288</v>
      </c>
      <c r="AG186" s="84">
        <v>278</v>
      </c>
      <c r="AH186" s="84">
        <v>268</v>
      </c>
      <c r="AI186" s="84">
        <v>258</v>
      </c>
      <c r="AJ186" s="85">
        <v>249</v>
      </c>
      <c r="AL186" s="662"/>
      <c r="AM186" s="664">
        <v>160</v>
      </c>
      <c r="AN186" s="78" t="s">
        <v>133</v>
      </c>
      <c r="AO186" s="83">
        <v>318</v>
      </c>
      <c r="AP186" s="84">
        <v>308</v>
      </c>
      <c r="AQ186" s="84">
        <v>298</v>
      </c>
      <c r="AR186" s="84">
        <v>288</v>
      </c>
      <c r="AS186" s="84">
        <v>278</v>
      </c>
      <c r="AT186" s="84">
        <v>268</v>
      </c>
      <c r="AU186" s="84">
        <v>258</v>
      </c>
      <c r="AV186" s="85">
        <v>249</v>
      </c>
    </row>
    <row r="187" spans="1:48" ht="15" thickBot="1">
      <c r="A187">
        <v>187</v>
      </c>
      <c r="B187" s="662"/>
      <c r="C187" s="665"/>
      <c r="D187" s="82" t="s">
        <v>136</v>
      </c>
      <c r="E187" s="83">
        <v>316</v>
      </c>
      <c r="F187" s="84">
        <v>309</v>
      </c>
      <c r="G187" s="84">
        <v>303</v>
      </c>
      <c r="H187" s="84">
        <v>296</v>
      </c>
      <c r="I187" s="84">
        <v>290</v>
      </c>
      <c r="J187" s="84">
        <v>283</v>
      </c>
      <c r="K187" s="84">
        <v>277</v>
      </c>
      <c r="L187" s="85">
        <v>271</v>
      </c>
      <c r="N187" s="662"/>
      <c r="O187" s="665"/>
      <c r="P187" s="82" t="s">
        <v>136</v>
      </c>
      <c r="Q187" s="83">
        <v>316</v>
      </c>
      <c r="R187" s="84">
        <v>309</v>
      </c>
      <c r="S187" s="84">
        <v>303</v>
      </c>
      <c r="T187" s="84">
        <v>296</v>
      </c>
      <c r="U187" s="84">
        <v>290</v>
      </c>
      <c r="V187" s="84">
        <v>283</v>
      </c>
      <c r="W187" s="84">
        <v>277</v>
      </c>
      <c r="X187" s="85">
        <v>271</v>
      </c>
      <c r="Z187" s="662"/>
      <c r="AA187" s="665"/>
      <c r="AB187" s="82" t="s">
        <v>136</v>
      </c>
      <c r="AC187" s="83">
        <v>316</v>
      </c>
      <c r="AD187" s="84">
        <v>309</v>
      </c>
      <c r="AE187" s="84">
        <v>303</v>
      </c>
      <c r="AF187" s="84">
        <v>296</v>
      </c>
      <c r="AG187" s="84">
        <v>290</v>
      </c>
      <c r="AH187" s="84">
        <v>283</v>
      </c>
      <c r="AI187" s="84">
        <v>277</v>
      </c>
      <c r="AJ187" s="85">
        <v>271</v>
      </c>
      <c r="AL187" s="662"/>
      <c r="AM187" s="665"/>
      <c r="AN187" s="82" t="s">
        <v>136</v>
      </c>
      <c r="AO187" s="83">
        <v>316</v>
      </c>
      <c r="AP187" s="84">
        <v>309</v>
      </c>
      <c r="AQ187" s="84">
        <v>303</v>
      </c>
      <c r="AR187" s="84">
        <v>296</v>
      </c>
      <c r="AS187" s="84">
        <v>290</v>
      </c>
      <c r="AT187" s="84">
        <v>283</v>
      </c>
      <c r="AU187" s="84">
        <v>277</v>
      </c>
      <c r="AV187" s="85">
        <v>271</v>
      </c>
    </row>
    <row r="188" spans="1:48">
      <c r="A188">
        <v>188</v>
      </c>
      <c r="B188" s="662"/>
      <c r="C188" s="666">
        <v>170</v>
      </c>
      <c r="D188" s="86" t="s">
        <v>133</v>
      </c>
      <c r="E188" s="87">
        <v>318</v>
      </c>
      <c r="F188" s="88">
        <v>311</v>
      </c>
      <c r="G188" s="88">
        <v>304</v>
      </c>
      <c r="H188" s="88">
        <v>297</v>
      </c>
      <c r="I188" s="88">
        <v>290</v>
      </c>
      <c r="J188" s="88">
        <v>283</v>
      </c>
      <c r="K188" s="88">
        <v>276</v>
      </c>
      <c r="L188" s="89">
        <v>269</v>
      </c>
      <c r="N188" s="662"/>
      <c r="O188" s="666">
        <v>170</v>
      </c>
      <c r="P188" s="86" t="s">
        <v>133</v>
      </c>
      <c r="Q188" s="87">
        <v>318</v>
      </c>
      <c r="R188" s="88">
        <v>311</v>
      </c>
      <c r="S188" s="88">
        <v>304</v>
      </c>
      <c r="T188" s="88">
        <v>297</v>
      </c>
      <c r="U188" s="88">
        <v>290</v>
      </c>
      <c r="V188" s="88">
        <v>283</v>
      </c>
      <c r="W188" s="88">
        <v>276</v>
      </c>
      <c r="X188" s="89">
        <v>269</v>
      </c>
      <c r="Z188" s="662"/>
      <c r="AA188" s="666">
        <v>170</v>
      </c>
      <c r="AB188" s="86" t="s">
        <v>133</v>
      </c>
      <c r="AC188" s="87">
        <v>318</v>
      </c>
      <c r="AD188" s="88">
        <v>311</v>
      </c>
      <c r="AE188" s="88">
        <v>304</v>
      </c>
      <c r="AF188" s="88">
        <v>297</v>
      </c>
      <c r="AG188" s="88">
        <v>290</v>
      </c>
      <c r="AH188" s="88">
        <v>283</v>
      </c>
      <c r="AI188" s="88">
        <v>276</v>
      </c>
      <c r="AJ188" s="89">
        <v>269</v>
      </c>
      <c r="AL188" s="662"/>
      <c r="AM188" s="666">
        <v>170</v>
      </c>
      <c r="AN188" s="86" t="s">
        <v>133</v>
      </c>
      <c r="AO188" s="87">
        <v>318</v>
      </c>
      <c r="AP188" s="88">
        <v>311</v>
      </c>
      <c r="AQ188" s="88">
        <v>304</v>
      </c>
      <c r="AR188" s="88">
        <v>297</v>
      </c>
      <c r="AS188" s="88">
        <v>290</v>
      </c>
      <c r="AT188" s="88">
        <v>283</v>
      </c>
      <c r="AU188" s="88">
        <v>276</v>
      </c>
      <c r="AV188" s="89">
        <v>269</v>
      </c>
    </row>
    <row r="189" spans="1:48" ht="15" thickBot="1">
      <c r="A189">
        <v>189</v>
      </c>
      <c r="B189" s="662"/>
      <c r="C189" s="667"/>
      <c r="D189" s="90" t="s">
        <v>136</v>
      </c>
      <c r="E189" s="87">
        <v>317</v>
      </c>
      <c r="F189" s="88">
        <v>313</v>
      </c>
      <c r="G189" s="88">
        <v>309</v>
      </c>
      <c r="H189" s="88">
        <v>305</v>
      </c>
      <c r="I189" s="88">
        <v>302</v>
      </c>
      <c r="J189" s="88">
        <v>298</v>
      </c>
      <c r="K189" s="88">
        <v>294</v>
      </c>
      <c r="L189" s="89">
        <v>291</v>
      </c>
      <c r="N189" s="662"/>
      <c r="O189" s="667"/>
      <c r="P189" s="90" t="s">
        <v>136</v>
      </c>
      <c r="Q189" s="87">
        <v>317</v>
      </c>
      <c r="R189" s="88">
        <v>313</v>
      </c>
      <c r="S189" s="88">
        <v>309</v>
      </c>
      <c r="T189" s="88">
        <v>305</v>
      </c>
      <c r="U189" s="88">
        <v>302</v>
      </c>
      <c r="V189" s="88">
        <v>298</v>
      </c>
      <c r="W189" s="88">
        <v>294</v>
      </c>
      <c r="X189" s="89">
        <v>291</v>
      </c>
      <c r="Z189" s="662"/>
      <c r="AA189" s="667"/>
      <c r="AB189" s="90" t="s">
        <v>136</v>
      </c>
      <c r="AC189" s="87">
        <v>317</v>
      </c>
      <c r="AD189" s="88">
        <v>313</v>
      </c>
      <c r="AE189" s="88">
        <v>309</v>
      </c>
      <c r="AF189" s="88">
        <v>305</v>
      </c>
      <c r="AG189" s="88">
        <v>302</v>
      </c>
      <c r="AH189" s="88">
        <v>298</v>
      </c>
      <c r="AI189" s="88">
        <v>294</v>
      </c>
      <c r="AJ189" s="89">
        <v>291</v>
      </c>
      <c r="AL189" s="662"/>
      <c r="AM189" s="667"/>
      <c r="AN189" s="90" t="s">
        <v>136</v>
      </c>
      <c r="AO189" s="87">
        <v>317</v>
      </c>
      <c r="AP189" s="88">
        <v>313</v>
      </c>
      <c r="AQ189" s="88">
        <v>309</v>
      </c>
      <c r="AR189" s="88">
        <v>305</v>
      </c>
      <c r="AS189" s="88">
        <v>302</v>
      </c>
      <c r="AT189" s="88">
        <v>298</v>
      </c>
      <c r="AU189" s="88">
        <v>294</v>
      </c>
      <c r="AV189" s="89">
        <v>291</v>
      </c>
    </row>
    <row r="190" spans="1:48">
      <c r="A190">
        <v>190</v>
      </c>
      <c r="B190" s="662"/>
      <c r="C190" s="664">
        <v>180</v>
      </c>
      <c r="D190" s="78" t="s">
        <v>133</v>
      </c>
      <c r="E190" s="83">
        <v>317</v>
      </c>
      <c r="F190" s="84">
        <v>312</v>
      </c>
      <c r="G190" s="84">
        <v>308</v>
      </c>
      <c r="H190" s="84">
        <v>303</v>
      </c>
      <c r="I190" s="84">
        <v>299</v>
      </c>
      <c r="J190" s="84">
        <v>294</v>
      </c>
      <c r="K190" s="84">
        <v>290</v>
      </c>
      <c r="L190" s="85">
        <v>286</v>
      </c>
      <c r="N190" s="662"/>
      <c r="O190" s="664">
        <v>180</v>
      </c>
      <c r="P190" s="78" t="s">
        <v>133</v>
      </c>
      <c r="Q190" s="83">
        <v>317</v>
      </c>
      <c r="R190" s="84">
        <v>312</v>
      </c>
      <c r="S190" s="84">
        <v>308</v>
      </c>
      <c r="T190" s="84">
        <v>303</v>
      </c>
      <c r="U190" s="84">
        <v>299</v>
      </c>
      <c r="V190" s="84">
        <v>294</v>
      </c>
      <c r="W190" s="84">
        <v>290</v>
      </c>
      <c r="X190" s="85">
        <v>286</v>
      </c>
      <c r="Z190" s="662"/>
      <c r="AA190" s="664">
        <v>180</v>
      </c>
      <c r="AB190" s="78" t="s">
        <v>133</v>
      </c>
      <c r="AC190" s="83">
        <v>317</v>
      </c>
      <c r="AD190" s="84">
        <v>312</v>
      </c>
      <c r="AE190" s="84">
        <v>308</v>
      </c>
      <c r="AF190" s="84">
        <v>303</v>
      </c>
      <c r="AG190" s="84">
        <v>299</v>
      </c>
      <c r="AH190" s="84">
        <v>294</v>
      </c>
      <c r="AI190" s="84">
        <v>290</v>
      </c>
      <c r="AJ190" s="85">
        <v>286</v>
      </c>
      <c r="AL190" s="662"/>
      <c r="AM190" s="664">
        <v>180</v>
      </c>
      <c r="AN190" s="78" t="s">
        <v>133</v>
      </c>
      <c r="AO190" s="83">
        <v>317</v>
      </c>
      <c r="AP190" s="84">
        <v>312</v>
      </c>
      <c r="AQ190" s="84">
        <v>308</v>
      </c>
      <c r="AR190" s="84">
        <v>303</v>
      </c>
      <c r="AS190" s="84">
        <v>299</v>
      </c>
      <c r="AT190" s="84">
        <v>294</v>
      </c>
      <c r="AU190" s="84">
        <v>290</v>
      </c>
      <c r="AV190" s="85">
        <v>286</v>
      </c>
    </row>
    <row r="191" spans="1:48" ht="15" thickBot="1">
      <c r="A191">
        <v>191</v>
      </c>
      <c r="B191" s="662"/>
      <c r="C191" s="665"/>
      <c r="D191" s="82" t="s">
        <v>136</v>
      </c>
      <c r="E191" s="83">
        <v>316</v>
      </c>
      <c r="F191" s="84">
        <v>315</v>
      </c>
      <c r="G191" s="84">
        <v>314</v>
      </c>
      <c r="H191" s="84">
        <v>314</v>
      </c>
      <c r="I191" s="84">
        <v>313</v>
      </c>
      <c r="J191" s="84">
        <v>313</v>
      </c>
      <c r="K191" s="84">
        <v>312</v>
      </c>
      <c r="L191" s="85">
        <v>312</v>
      </c>
      <c r="N191" s="662"/>
      <c r="O191" s="665"/>
      <c r="P191" s="82" t="s">
        <v>136</v>
      </c>
      <c r="Q191" s="83">
        <v>316</v>
      </c>
      <c r="R191" s="84">
        <v>315</v>
      </c>
      <c r="S191" s="84">
        <v>314</v>
      </c>
      <c r="T191" s="84">
        <v>314</v>
      </c>
      <c r="U191" s="84">
        <v>313</v>
      </c>
      <c r="V191" s="84">
        <v>313</v>
      </c>
      <c r="W191" s="84">
        <v>312</v>
      </c>
      <c r="X191" s="85">
        <v>312</v>
      </c>
      <c r="Z191" s="662"/>
      <c r="AA191" s="665"/>
      <c r="AB191" s="82" t="s">
        <v>136</v>
      </c>
      <c r="AC191" s="83">
        <v>316</v>
      </c>
      <c r="AD191" s="84">
        <v>315</v>
      </c>
      <c r="AE191" s="84">
        <v>314</v>
      </c>
      <c r="AF191" s="84">
        <v>314</v>
      </c>
      <c r="AG191" s="84">
        <v>313</v>
      </c>
      <c r="AH191" s="84">
        <v>313</v>
      </c>
      <c r="AI191" s="84">
        <v>312</v>
      </c>
      <c r="AJ191" s="85">
        <v>312</v>
      </c>
      <c r="AL191" s="662"/>
      <c r="AM191" s="665"/>
      <c r="AN191" s="82" t="s">
        <v>136</v>
      </c>
      <c r="AO191" s="83">
        <v>316</v>
      </c>
      <c r="AP191" s="84">
        <v>315</v>
      </c>
      <c r="AQ191" s="84">
        <v>314</v>
      </c>
      <c r="AR191" s="84">
        <v>314</v>
      </c>
      <c r="AS191" s="84">
        <v>313</v>
      </c>
      <c r="AT191" s="84">
        <v>313</v>
      </c>
      <c r="AU191" s="84">
        <v>312</v>
      </c>
      <c r="AV191" s="85">
        <v>312</v>
      </c>
    </row>
    <row r="192" spans="1:48">
      <c r="A192">
        <v>192</v>
      </c>
      <c r="B192" s="662"/>
      <c r="C192" s="666">
        <v>190</v>
      </c>
      <c r="D192" s="86" t="s">
        <v>133</v>
      </c>
      <c r="E192" s="87">
        <v>319</v>
      </c>
      <c r="F192" s="88">
        <v>317</v>
      </c>
      <c r="G192" s="88">
        <v>315</v>
      </c>
      <c r="H192" s="88">
        <v>313</v>
      </c>
      <c r="I192" s="88">
        <v>312</v>
      </c>
      <c r="J192" s="88">
        <v>310</v>
      </c>
      <c r="K192" s="88">
        <v>308</v>
      </c>
      <c r="L192" s="89">
        <v>307</v>
      </c>
      <c r="N192" s="662"/>
      <c r="O192" s="666">
        <v>190</v>
      </c>
      <c r="P192" s="86" t="s">
        <v>133</v>
      </c>
      <c r="Q192" s="87">
        <v>319</v>
      </c>
      <c r="R192" s="88">
        <v>317</v>
      </c>
      <c r="S192" s="88">
        <v>315</v>
      </c>
      <c r="T192" s="88">
        <v>313</v>
      </c>
      <c r="U192" s="88">
        <v>312</v>
      </c>
      <c r="V192" s="88">
        <v>310</v>
      </c>
      <c r="W192" s="88">
        <v>308</v>
      </c>
      <c r="X192" s="89">
        <v>307</v>
      </c>
      <c r="Z192" s="662"/>
      <c r="AA192" s="666">
        <v>190</v>
      </c>
      <c r="AB192" s="86" t="s">
        <v>133</v>
      </c>
      <c r="AC192" s="87">
        <v>319</v>
      </c>
      <c r="AD192" s="88">
        <v>317</v>
      </c>
      <c r="AE192" s="88">
        <v>315</v>
      </c>
      <c r="AF192" s="88">
        <v>313</v>
      </c>
      <c r="AG192" s="88">
        <v>312</v>
      </c>
      <c r="AH192" s="88">
        <v>310</v>
      </c>
      <c r="AI192" s="88">
        <v>308</v>
      </c>
      <c r="AJ192" s="89">
        <v>307</v>
      </c>
      <c r="AL192" s="662"/>
      <c r="AM192" s="666">
        <v>190</v>
      </c>
      <c r="AN192" s="86" t="s">
        <v>133</v>
      </c>
      <c r="AO192" s="87">
        <v>319</v>
      </c>
      <c r="AP192" s="88">
        <v>317</v>
      </c>
      <c r="AQ192" s="88">
        <v>315</v>
      </c>
      <c r="AR192" s="88">
        <v>313</v>
      </c>
      <c r="AS192" s="88">
        <v>312</v>
      </c>
      <c r="AT192" s="88">
        <v>310</v>
      </c>
      <c r="AU192" s="88">
        <v>308</v>
      </c>
      <c r="AV192" s="89">
        <v>307</v>
      </c>
    </row>
    <row r="193" spans="1:48" ht="15" thickBot="1">
      <c r="A193">
        <v>193</v>
      </c>
      <c r="B193" s="662"/>
      <c r="C193" s="667"/>
      <c r="D193" s="90" t="s">
        <v>136</v>
      </c>
      <c r="E193" s="87">
        <v>319</v>
      </c>
      <c r="F193" s="88">
        <v>318</v>
      </c>
      <c r="G193" s="88">
        <v>318</v>
      </c>
      <c r="H193" s="88">
        <v>318</v>
      </c>
      <c r="I193" s="88">
        <v>318</v>
      </c>
      <c r="J193" s="88">
        <v>318</v>
      </c>
      <c r="K193" s="88">
        <v>318</v>
      </c>
      <c r="L193" s="89">
        <v>318</v>
      </c>
      <c r="N193" s="662"/>
      <c r="O193" s="667"/>
      <c r="P193" s="90" t="s">
        <v>136</v>
      </c>
      <c r="Q193" s="87">
        <v>319</v>
      </c>
      <c r="R193" s="88">
        <v>318</v>
      </c>
      <c r="S193" s="88">
        <v>318</v>
      </c>
      <c r="T193" s="88">
        <v>318</v>
      </c>
      <c r="U193" s="88">
        <v>318</v>
      </c>
      <c r="V193" s="88">
        <v>318</v>
      </c>
      <c r="W193" s="88">
        <v>318</v>
      </c>
      <c r="X193" s="89">
        <v>318</v>
      </c>
      <c r="Z193" s="662"/>
      <c r="AA193" s="667"/>
      <c r="AB193" s="90" t="s">
        <v>136</v>
      </c>
      <c r="AC193" s="87">
        <v>319</v>
      </c>
      <c r="AD193" s="88">
        <v>318</v>
      </c>
      <c r="AE193" s="88">
        <v>318</v>
      </c>
      <c r="AF193" s="88">
        <v>318</v>
      </c>
      <c r="AG193" s="88">
        <v>318</v>
      </c>
      <c r="AH193" s="88">
        <v>318</v>
      </c>
      <c r="AI193" s="88">
        <v>318</v>
      </c>
      <c r="AJ193" s="89">
        <v>318</v>
      </c>
      <c r="AL193" s="662"/>
      <c r="AM193" s="667"/>
      <c r="AN193" s="90" t="s">
        <v>136</v>
      </c>
      <c r="AO193" s="87">
        <v>319</v>
      </c>
      <c r="AP193" s="88">
        <v>318</v>
      </c>
      <c r="AQ193" s="88">
        <v>318</v>
      </c>
      <c r="AR193" s="88">
        <v>318</v>
      </c>
      <c r="AS193" s="88">
        <v>318</v>
      </c>
      <c r="AT193" s="88">
        <v>318</v>
      </c>
      <c r="AU193" s="88">
        <v>318</v>
      </c>
      <c r="AV193" s="89">
        <v>318</v>
      </c>
    </row>
    <row r="194" spans="1:48">
      <c r="A194">
        <v>194</v>
      </c>
      <c r="B194" s="662"/>
      <c r="C194" s="664">
        <v>200</v>
      </c>
      <c r="D194" s="78" t="s">
        <v>133</v>
      </c>
      <c r="E194" s="83">
        <v>319</v>
      </c>
      <c r="F194" s="84">
        <v>319</v>
      </c>
      <c r="G194" s="84">
        <v>319</v>
      </c>
      <c r="H194" s="84">
        <v>319</v>
      </c>
      <c r="I194" s="84">
        <v>319</v>
      </c>
      <c r="J194" s="84">
        <v>319</v>
      </c>
      <c r="K194" s="84">
        <v>319</v>
      </c>
      <c r="L194" s="85">
        <v>319</v>
      </c>
      <c r="N194" s="662"/>
      <c r="O194" s="664">
        <v>200</v>
      </c>
      <c r="P194" s="78" t="s">
        <v>133</v>
      </c>
      <c r="Q194" s="83">
        <v>319</v>
      </c>
      <c r="R194" s="84">
        <v>319</v>
      </c>
      <c r="S194" s="84">
        <v>319</v>
      </c>
      <c r="T194" s="84">
        <v>319</v>
      </c>
      <c r="U194" s="84">
        <v>319</v>
      </c>
      <c r="V194" s="84">
        <v>319</v>
      </c>
      <c r="W194" s="84">
        <v>319</v>
      </c>
      <c r="X194" s="85">
        <v>319</v>
      </c>
      <c r="Z194" s="662"/>
      <c r="AA194" s="664">
        <v>200</v>
      </c>
      <c r="AB194" s="78" t="s">
        <v>133</v>
      </c>
      <c r="AC194" s="83">
        <v>319</v>
      </c>
      <c r="AD194" s="84">
        <v>319</v>
      </c>
      <c r="AE194" s="84">
        <v>319</v>
      </c>
      <c r="AF194" s="84">
        <v>319</v>
      </c>
      <c r="AG194" s="84">
        <v>319</v>
      </c>
      <c r="AH194" s="84">
        <v>319</v>
      </c>
      <c r="AI194" s="84">
        <v>319</v>
      </c>
      <c r="AJ194" s="85">
        <v>319</v>
      </c>
      <c r="AL194" s="662"/>
      <c r="AM194" s="664">
        <v>200</v>
      </c>
      <c r="AN194" s="78" t="s">
        <v>133</v>
      </c>
      <c r="AO194" s="83">
        <v>319</v>
      </c>
      <c r="AP194" s="84">
        <v>319</v>
      </c>
      <c r="AQ194" s="84">
        <v>319</v>
      </c>
      <c r="AR194" s="84">
        <v>319</v>
      </c>
      <c r="AS194" s="84">
        <v>319</v>
      </c>
      <c r="AT194" s="84">
        <v>319</v>
      </c>
      <c r="AU194" s="84">
        <v>319</v>
      </c>
      <c r="AV194" s="85">
        <v>319</v>
      </c>
    </row>
    <row r="195" spans="1:48" ht="15" thickBot="1">
      <c r="A195">
        <v>195</v>
      </c>
      <c r="B195" s="663"/>
      <c r="C195" s="665"/>
      <c r="D195" s="82" t="s">
        <v>136</v>
      </c>
      <c r="E195" s="189">
        <v>319</v>
      </c>
      <c r="F195" s="186">
        <v>318</v>
      </c>
      <c r="G195" s="186">
        <v>318</v>
      </c>
      <c r="H195" s="186">
        <v>318</v>
      </c>
      <c r="I195" s="186">
        <v>317</v>
      </c>
      <c r="J195" s="186">
        <v>317</v>
      </c>
      <c r="K195" s="186">
        <v>317</v>
      </c>
      <c r="L195" s="185">
        <v>317</v>
      </c>
      <c r="N195" s="663"/>
      <c r="O195" s="665"/>
      <c r="P195" s="82" t="s">
        <v>136</v>
      </c>
      <c r="Q195" s="189">
        <v>319</v>
      </c>
      <c r="R195" s="186">
        <v>318</v>
      </c>
      <c r="S195" s="186">
        <v>318</v>
      </c>
      <c r="T195" s="186">
        <v>318</v>
      </c>
      <c r="U195" s="186">
        <v>317</v>
      </c>
      <c r="V195" s="186">
        <v>317</v>
      </c>
      <c r="W195" s="186">
        <v>317</v>
      </c>
      <c r="X195" s="185">
        <v>317</v>
      </c>
      <c r="Z195" s="663"/>
      <c r="AA195" s="665"/>
      <c r="AB195" s="82" t="s">
        <v>136</v>
      </c>
      <c r="AC195" s="189">
        <v>319</v>
      </c>
      <c r="AD195" s="186">
        <v>318</v>
      </c>
      <c r="AE195" s="186">
        <v>318</v>
      </c>
      <c r="AF195" s="186">
        <v>318</v>
      </c>
      <c r="AG195" s="186">
        <v>317</v>
      </c>
      <c r="AH195" s="186">
        <v>317</v>
      </c>
      <c r="AI195" s="186">
        <v>317</v>
      </c>
      <c r="AJ195" s="185">
        <v>317</v>
      </c>
      <c r="AL195" s="663"/>
      <c r="AM195" s="665"/>
      <c r="AN195" s="82" t="s">
        <v>136</v>
      </c>
      <c r="AO195" s="189">
        <v>319</v>
      </c>
      <c r="AP195" s="186">
        <v>318</v>
      </c>
      <c r="AQ195" s="186">
        <v>318</v>
      </c>
      <c r="AR195" s="186">
        <v>318</v>
      </c>
      <c r="AS195" s="186">
        <v>317</v>
      </c>
      <c r="AT195" s="186">
        <v>317</v>
      </c>
      <c r="AU195" s="186">
        <v>317</v>
      </c>
      <c r="AV195" s="185">
        <v>317</v>
      </c>
    </row>
    <row r="196" spans="1:48">
      <c r="A196">
        <v>196</v>
      </c>
    </row>
    <row r="197" spans="1:48">
      <c r="A197">
        <v>197</v>
      </c>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1112</v>
      </c>
      <c r="C203" s="650"/>
      <c r="D203" s="651"/>
      <c r="E203" s="649" t="s">
        <v>1124</v>
      </c>
      <c r="F203" s="650"/>
      <c r="G203" s="650"/>
      <c r="H203" s="650"/>
      <c r="I203" s="650"/>
      <c r="J203" s="650"/>
      <c r="K203" s="650"/>
      <c r="L203" s="651"/>
      <c r="N203" s="649" t="s">
        <v>1114</v>
      </c>
      <c r="O203" s="650"/>
      <c r="P203" s="651"/>
      <c r="Q203" s="649" t="s">
        <v>1124</v>
      </c>
      <c r="R203" s="650"/>
      <c r="S203" s="650"/>
      <c r="T203" s="650"/>
      <c r="U203" s="650"/>
      <c r="V203" s="650"/>
      <c r="W203" s="650"/>
      <c r="X203" s="651"/>
      <c r="Z203" s="649" t="s">
        <v>1115</v>
      </c>
      <c r="AA203" s="650"/>
      <c r="AB203" s="651"/>
      <c r="AC203" s="649" t="s">
        <v>1124</v>
      </c>
      <c r="AD203" s="650"/>
      <c r="AE203" s="650"/>
      <c r="AF203" s="650"/>
      <c r="AG203" s="650"/>
      <c r="AH203" s="650"/>
      <c r="AI203" s="650"/>
      <c r="AJ203" s="651"/>
      <c r="AL203" s="649" t="s">
        <v>1116</v>
      </c>
      <c r="AM203" s="650"/>
      <c r="AN203" s="651"/>
      <c r="AO203" s="649" t="s">
        <v>1124</v>
      </c>
      <c r="AP203" s="650"/>
      <c r="AQ203" s="650"/>
      <c r="AR203" s="650"/>
      <c r="AS203" s="650"/>
      <c r="AT203" s="650"/>
      <c r="AU203" s="650"/>
      <c r="AV203" s="651"/>
    </row>
    <row r="204" spans="1:48" ht="15.75" customHeight="1">
      <c r="A204">
        <v>204</v>
      </c>
      <c r="B204" s="652" t="s">
        <v>1127</v>
      </c>
      <c r="C204" s="652" t="s">
        <v>634</v>
      </c>
      <c r="D204" s="669" t="s">
        <v>1119</v>
      </c>
      <c r="E204" s="676" t="s">
        <v>1120</v>
      </c>
      <c r="F204" s="677"/>
      <c r="G204" s="677"/>
      <c r="H204" s="677"/>
      <c r="I204" s="677"/>
      <c r="J204" s="677"/>
      <c r="K204" s="677"/>
      <c r="L204" s="678"/>
      <c r="N204" s="652" t="s">
        <v>1127</v>
      </c>
      <c r="O204" s="652" t="s">
        <v>634</v>
      </c>
      <c r="P204" s="669" t="s">
        <v>1119</v>
      </c>
      <c r="Q204" s="676" t="s">
        <v>1120</v>
      </c>
      <c r="R204" s="677"/>
      <c r="S204" s="677"/>
      <c r="T204" s="677"/>
      <c r="U204" s="677"/>
      <c r="V204" s="677"/>
      <c r="W204" s="677"/>
      <c r="X204" s="678"/>
      <c r="Z204" s="652" t="s">
        <v>1127</v>
      </c>
      <c r="AA204" s="652" t="s">
        <v>634</v>
      </c>
      <c r="AB204" s="669" t="s">
        <v>1119</v>
      </c>
      <c r="AC204" s="676" t="s">
        <v>1120</v>
      </c>
      <c r="AD204" s="677"/>
      <c r="AE204" s="677"/>
      <c r="AF204" s="677"/>
      <c r="AG204" s="677"/>
      <c r="AH204" s="677"/>
      <c r="AI204" s="677"/>
      <c r="AJ204" s="678"/>
      <c r="AL204" s="652" t="s">
        <v>1127</v>
      </c>
      <c r="AM204" s="652" t="s">
        <v>634</v>
      </c>
      <c r="AN204" s="669" t="s">
        <v>1119</v>
      </c>
      <c r="AO204" s="676" t="s">
        <v>1120</v>
      </c>
      <c r="AP204" s="677"/>
      <c r="AQ204" s="677"/>
      <c r="AR204" s="677"/>
      <c r="AS204" s="677"/>
      <c r="AT204" s="677"/>
      <c r="AU204" s="677"/>
      <c r="AV204" s="678"/>
    </row>
    <row r="205" spans="1:48" ht="15" customHeight="1" thickBot="1">
      <c r="A205">
        <v>205</v>
      </c>
      <c r="B205" s="668"/>
      <c r="C205" s="668"/>
      <c r="D205" s="670"/>
      <c r="E205" s="679"/>
      <c r="F205" s="680"/>
      <c r="G205" s="680"/>
      <c r="H205" s="680"/>
      <c r="I205" s="680"/>
      <c r="J205" s="680"/>
      <c r="K205" s="680"/>
      <c r="L205" s="681"/>
      <c r="N205" s="668"/>
      <c r="O205" s="668"/>
      <c r="P205" s="670"/>
      <c r="Q205" s="679"/>
      <c r="R205" s="680"/>
      <c r="S205" s="680"/>
      <c r="T205" s="680"/>
      <c r="U205" s="680"/>
      <c r="V205" s="680"/>
      <c r="W205" s="680"/>
      <c r="X205" s="681"/>
      <c r="Z205" s="668"/>
      <c r="AA205" s="668"/>
      <c r="AB205" s="670"/>
      <c r="AC205" s="679"/>
      <c r="AD205" s="680"/>
      <c r="AE205" s="680"/>
      <c r="AF205" s="680"/>
      <c r="AG205" s="680"/>
      <c r="AH205" s="680"/>
      <c r="AI205" s="680"/>
      <c r="AJ205" s="681"/>
      <c r="AL205" s="668"/>
      <c r="AM205" s="668"/>
      <c r="AN205" s="670"/>
      <c r="AO205" s="679"/>
      <c r="AP205" s="680"/>
      <c r="AQ205" s="680"/>
      <c r="AR205" s="680"/>
      <c r="AS205" s="680"/>
      <c r="AT205" s="680"/>
      <c r="AU205" s="680"/>
      <c r="AV205" s="681"/>
    </row>
    <row r="206" spans="1:48" ht="15" thickBot="1">
      <c r="A206">
        <v>206</v>
      </c>
      <c r="B206" s="653"/>
      <c r="C206" s="653"/>
      <c r="D206" s="671"/>
      <c r="E206" s="75">
        <v>0</v>
      </c>
      <c r="F206" s="76">
        <v>500</v>
      </c>
      <c r="G206" s="76">
        <v>1000</v>
      </c>
      <c r="H206" s="76">
        <v>1500</v>
      </c>
      <c r="I206" s="76">
        <v>2000</v>
      </c>
      <c r="J206" s="76">
        <v>2500</v>
      </c>
      <c r="K206" s="76">
        <v>3000</v>
      </c>
      <c r="L206" s="77">
        <v>3500</v>
      </c>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
        <v>1139</v>
      </c>
      <c r="C207" s="664">
        <v>100</v>
      </c>
      <c r="D207" s="78" t="s">
        <v>133</v>
      </c>
      <c r="E207" s="79">
        <v>113</v>
      </c>
      <c r="F207" s="80">
        <v>107</v>
      </c>
      <c r="G207" s="80">
        <v>102</v>
      </c>
      <c r="H207" s="80">
        <v>97</v>
      </c>
      <c r="I207" s="80">
        <v>91</v>
      </c>
      <c r="J207" s="80">
        <v>86</v>
      </c>
      <c r="K207" s="80">
        <v>81</v>
      </c>
      <c r="L207" s="81">
        <v>76</v>
      </c>
      <c r="N207" s="661" t="s">
        <v>1139</v>
      </c>
      <c r="O207" s="664">
        <v>100</v>
      </c>
      <c r="P207" s="78" t="s">
        <v>133</v>
      </c>
      <c r="Q207" s="79">
        <v>113</v>
      </c>
      <c r="R207" s="80">
        <v>107</v>
      </c>
      <c r="S207" s="80">
        <v>102</v>
      </c>
      <c r="T207" s="80">
        <v>97</v>
      </c>
      <c r="U207" s="80">
        <v>91</v>
      </c>
      <c r="V207" s="80">
        <v>86</v>
      </c>
      <c r="W207" s="80">
        <v>81</v>
      </c>
      <c r="X207" s="81">
        <v>76</v>
      </c>
      <c r="Z207" s="661" t="s">
        <v>1139</v>
      </c>
      <c r="AA207" s="664">
        <v>100</v>
      </c>
      <c r="AB207" s="78" t="s">
        <v>133</v>
      </c>
      <c r="AC207" s="79">
        <v>113</v>
      </c>
      <c r="AD207" s="80">
        <v>107</v>
      </c>
      <c r="AE207" s="80">
        <v>102</v>
      </c>
      <c r="AF207" s="80">
        <v>97</v>
      </c>
      <c r="AG207" s="80">
        <v>91</v>
      </c>
      <c r="AH207" s="80">
        <v>86</v>
      </c>
      <c r="AI207" s="80">
        <v>81</v>
      </c>
      <c r="AJ207" s="81">
        <v>76</v>
      </c>
      <c r="AL207" s="661" t="s">
        <v>1139</v>
      </c>
      <c r="AM207" s="664">
        <v>100</v>
      </c>
      <c r="AN207" s="78" t="s">
        <v>133</v>
      </c>
      <c r="AO207" s="79">
        <v>113</v>
      </c>
      <c r="AP207" s="80">
        <v>107</v>
      </c>
      <c r="AQ207" s="80">
        <v>102</v>
      </c>
      <c r="AR207" s="80">
        <v>97</v>
      </c>
      <c r="AS207" s="80">
        <v>92</v>
      </c>
      <c r="AT207" s="80">
        <v>87</v>
      </c>
      <c r="AU207" s="80">
        <v>82</v>
      </c>
      <c r="AV207" s="81">
        <v>77</v>
      </c>
    </row>
    <row r="208" spans="1:48" ht="15" thickBot="1">
      <c r="A208">
        <v>208</v>
      </c>
      <c r="B208" s="662"/>
      <c r="C208" s="665"/>
      <c r="D208" s="82" t="s">
        <v>136</v>
      </c>
      <c r="E208" s="83">
        <v>121</v>
      </c>
      <c r="F208" s="84">
        <v>115</v>
      </c>
      <c r="G208" s="84">
        <v>109</v>
      </c>
      <c r="H208" s="84">
        <v>103</v>
      </c>
      <c r="I208" s="84">
        <v>97</v>
      </c>
      <c r="J208" s="84">
        <v>91</v>
      </c>
      <c r="K208" s="84">
        <v>85</v>
      </c>
      <c r="L208" s="85">
        <v>80</v>
      </c>
      <c r="N208" s="662"/>
      <c r="O208" s="665"/>
      <c r="P208" s="82" t="s">
        <v>136</v>
      </c>
      <c r="Q208" s="83">
        <v>121</v>
      </c>
      <c r="R208" s="84">
        <v>115</v>
      </c>
      <c r="S208" s="84">
        <v>109</v>
      </c>
      <c r="T208" s="84">
        <v>103</v>
      </c>
      <c r="U208" s="84">
        <v>97</v>
      </c>
      <c r="V208" s="84">
        <v>91</v>
      </c>
      <c r="W208" s="84">
        <v>85</v>
      </c>
      <c r="X208" s="85">
        <v>80</v>
      </c>
      <c r="Z208" s="662"/>
      <c r="AA208" s="665"/>
      <c r="AB208" s="82" t="s">
        <v>136</v>
      </c>
      <c r="AC208" s="83">
        <v>121</v>
      </c>
      <c r="AD208" s="84">
        <v>115</v>
      </c>
      <c r="AE208" s="84">
        <v>109</v>
      </c>
      <c r="AF208" s="84">
        <v>103</v>
      </c>
      <c r="AG208" s="84">
        <v>97</v>
      </c>
      <c r="AH208" s="84">
        <v>91</v>
      </c>
      <c r="AI208" s="84">
        <v>85</v>
      </c>
      <c r="AJ208" s="85">
        <v>80</v>
      </c>
      <c r="AL208" s="662"/>
      <c r="AM208" s="665"/>
      <c r="AN208" s="82" t="s">
        <v>136</v>
      </c>
      <c r="AO208" s="83">
        <v>116</v>
      </c>
      <c r="AP208" s="84">
        <v>111</v>
      </c>
      <c r="AQ208" s="84">
        <v>106</v>
      </c>
      <c r="AR208" s="84">
        <v>101</v>
      </c>
      <c r="AS208" s="84">
        <v>96</v>
      </c>
      <c r="AT208" s="84">
        <v>91</v>
      </c>
      <c r="AU208" s="84">
        <v>86</v>
      </c>
      <c r="AV208" s="85">
        <v>81</v>
      </c>
    </row>
    <row r="209" spans="1:48">
      <c r="A209">
        <v>209</v>
      </c>
      <c r="B209" s="662"/>
      <c r="C209" s="666">
        <v>110</v>
      </c>
      <c r="D209" s="86" t="s">
        <v>133</v>
      </c>
      <c r="E209" s="87">
        <v>133</v>
      </c>
      <c r="F209" s="88">
        <v>127</v>
      </c>
      <c r="G209" s="88">
        <v>121</v>
      </c>
      <c r="H209" s="88">
        <v>115</v>
      </c>
      <c r="I209" s="88">
        <v>109</v>
      </c>
      <c r="J209" s="88">
        <v>103</v>
      </c>
      <c r="K209" s="88">
        <v>97</v>
      </c>
      <c r="L209" s="89">
        <v>92</v>
      </c>
      <c r="N209" s="662"/>
      <c r="O209" s="666">
        <v>110</v>
      </c>
      <c r="P209" s="86" t="s">
        <v>133</v>
      </c>
      <c r="Q209" s="87">
        <v>133</v>
      </c>
      <c r="R209" s="88">
        <v>127</v>
      </c>
      <c r="S209" s="88">
        <v>121</v>
      </c>
      <c r="T209" s="88">
        <v>115</v>
      </c>
      <c r="U209" s="88">
        <v>109</v>
      </c>
      <c r="V209" s="88">
        <v>103</v>
      </c>
      <c r="W209" s="88">
        <v>97</v>
      </c>
      <c r="X209" s="89">
        <v>92</v>
      </c>
      <c r="Z209" s="662"/>
      <c r="AA209" s="666">
        <v>110</v>
      </c>
      <c r="AB209" s="86" t="s">
        <v>133</v>
      </c>
      <c r="AC209" s="87">
        <v>133</v>
      </c>
      <c r="AD209" s="88">
        <v>127</v>
      </c>
      <c r="AE209" s="88">
        <v>121</v>
      </c>
      <c r="AF209" s="88">
        <v>115</v>
      </c>
      <c r="AG209" s="88">
        <v>109</v>
      </c>
      <c r="AH209" s="88">
        <v>103</v>
      </c>
      <c r="AI209" s="88">
        <v>97</v>
      </c>
      <c r="AJ209" s="89">
        <v>92</v>
      </c>
      <c r="AL209" s="662"/>
      <c r="AM209" s="666">
        <v>110</v>
      </c>
      <c r="AN209" s="86" t="s">
        <v>133</v>
      </c>
      <c r="AO209" s="87">
        <v>133</v>
      </c>
      <c r="AP209" s="88">
        <v>127</v>
      </c>
      <c r="AQ209" s="88">
        <v>121</v>
      </c>
      <c r="AR209" s="88">
        <v>115</v>
      </c>
      <c r="AS209" s="88">
        <v>109</v>
      </c>
      <c r="AT209" s="88">
        <v>103</v>
      </c>
      <c r="AU209" s="88">
        <v>97</v>
      </c>
      <c r="AV209" s="89">
        <v>92</v>
      </c>
    </row>
    <row r="210" spans="1:48" ht="15" thickBot="1">
      <c r="A210">
        <v>210</v>
      </c>
      <c r="B210" s="662"/>
      <c r="C210" s="667"/>
      <c r="D210" s="90" t="s">
        <v>136</v>
      </c>
      <c r="E210" s="87">
        <v>144</v>
      </c>
      <c r="F210" s="88">
        <v>137</v>
      </c>
      <c r="G210" s="88">
        <v>130</v>
      </c>
      <c r="H210" s="88">
        <v>123</v>
      </c>
      <c r="I210" s="88">
        <v>116</v>
      </c>
      <c r="J210" s="88">
        <v>109</v>
      </c>
      <c r="K210" s="88">
        <v>102</v>
      </c>
      <c r="L210" s="89">
        <v>96</v>
      </c>
      <c r="N210" s="662"/>
      <c r="O210" s="667"/>
      <c r="P210" s="90" t="s">
        <v>136</v>
      </c>
      <c r="Q210" s="87">
        <v>144</v>
      </c>
      <c r="R210" s="88">
        <v>137</v>
      </c>
      <c r="S210" s="88">
        <v>130</v>
      </c>
      <c r="T210" s="88">
        <v>123</v>
      </c>
      <c r="U210" s="88">
        <v>116</v>
      </c>
      <c r="V210" s="88">
        <v>109</v>
      </c>
      <c r="W210" s="88">
        <v>102</v>
      </c>
      <c r="X210" s="89">
        <v>96</v>
      </c>
      <c r="Z210" s="662"/>
      <c r="AA210" s="667"/>
      <c r="AB210" s="90" t="s">
        <v>136</v>
      </c>
      <c r="AC210" s="87">
        <v>144</v>
      </c>
      <c r="AD210" s="88">
        <v>137</v>
      </c>
      <c r="AE210" s="88">
        <v>130</v>
      </c>
      <c r="AF210" s="88">
        <v>123</v>
      </c>
      <c r="AG210" s="88">
        <v>116</v>
      </c>
      <c r="AH210" s="88">
        <v>109</v>
      </c>
      <c r="AI210" s="88">
        <v>102</v>
      </c>
      <c r="AJ210" s="89">
        <v>96</v>
      </c>
      <c r="AL210" s="662"/>
      <c r="AM210" s="667"/>
      <c r="AN210" s="90" t="s">
        <v>136</v>
      </c>
      <c r="AO210" s="87">
        <v>144</v>
      </c>
      <c r="AP210" s="88">
        <v>136</v>
      </c>
      <c r="AQ210" s="88">
        <v>128</v>
      </c>
      <c r="AR210" s="88">
        <v>120</v>
      </c>
      <c r="AS210" s="88">
        <v>112</v>
      </c>
      <c r="AT210" s="88">
        <v>104</v>
      </c>
      <c r="AU210" s="88">
        <v>96</v>
      </c>
      <c r="AV210" s="89">
        <v>88</v>
      </c>
    </row>
    <row r="211" spans="1:48">
      <c r="A211">
        <v>211</v>
      </c>
      <c r="B211" s="662"/>
      <c r="C211" s="664">
        <v>120</v>
      </c>
      <c r="D211" s="78" t="s">
        <v>133</v>
      </c>
      <c r="E211" s="83">
        <v>153</v>
      </c>
      <c r="F211" s="84">
        <v>146</v>
      </c>
      <c r="G211" s="84">
        <v>140</v>
      </c>
      <c r="H211" s="84">
        <v>133</v>
      </c>
      <c r="I211" s="84">
        <v>127</v>
      </c>
      <c r="J211" s="84">
        <v>120</v>
      </c>
      <c r="K211" s="84">
        <v>114</v>
      </c>
      <c r="L211" s="85">
        <v>108</v>
      </c>
      <c r="N211" s="662"/>
      <c r="O211" s="664">
        <v>120</v>
      </c>
      <c r="P211" s="78" t="s">
        <v>133</v>
      </c>
      <c r="Q211" s="83">
        <v>153</v>
      </c>
      <c r="R211" s="84">
        <v>146</v>
      </c>
      <c r="S211" s="84">
        <v>140</v>
      </c>
      <c r="T211" s="84">
        <v>133</v>
      </c>
      <c r="U211" s="84">
        <v>127</v>
      </c>
      <c r="V211" s="84">
        <v>120</v>
      </c>
      <c r="W211" s="84">
        <v>114</v>
      </c>
      <c r="X211" s="85">
        <v>108</v>
      </c>
      <c r="Z211" s="662"/>
      <c r="AA211" s="664">
        <v>120</v>
      </c>
      <c r="AB211" s="78" t="s">
        <v>133</v>
      </c>
      <c r="AC211" s="83">
        <v>153</v>
      </c>
      <c r="AD211" s="84">
        <v>146</v>
      </c>
      <c r="AE211" s="84">
        <v>140</v>
      </c>
      <c r="AF211" s="84">
        <v>133</v>
      </c>
      <c r="AG211" s="84">
        <v>127</v>
      </c>
      <c r="AH211" s="84">
        <v>120</v>
      </c>
      <c r="AI211" s="84">
        <v>114</v>
      </c>
      <c r="AJ211" s="85">
        <v>108</v>
      </c>
      <c r="AL211" s="662"/>
      <c r="AM211" s="664">
        <v>120</v>
      </c>
      <c r="AN211" s="78" t="s">
        <v>133</v>
      </c>
      <c r="AO211" s="83">
        <v>153</v>
      </c>
      <c r="AP211" s="84">
        <v>146</v>
      </c>
      <c r="AQ211" s="84">
        <v>140</v>
      </c>
      <c r="AR211" s="84">
        <v>133</v>
      </c>
      <c r="AS211" s="84">
        <v>127</v>
      </c>
      <c r="AT211" s="84">
        <v>120</v>
      </c>
      <c r="AU211" s="84">
        <v>114</v>
      </c>
      <c r="AV211" s="85">
        <v>108</v>
      </c>
    </row>
    <row r="212" spans="1:48" ht="15" thickBot="1">
      <c r="A212">
        <v>212</v>
      </c>
      <c r="B212" s="662"/>
      <c r="C212" s="665"/>
      <c r="D212" s="82" t="s">
        <v>136</v>
      </c>
      <c r="E212" s="83">
        <v>167</v>
      </c>
      <c r="F212" s="84">
        <v>159</v>
      </c>
      <c r="G212" s="84">
        <v>151</v>
      </c>
      <c r="H212" s="84">
        <v>144</v>
      </c>
      <c r="I212" s="84">
        <v>136</v>
      </c>
      <c r="J212" s="84">
        <v>129</v>
      </c>
      <c r="K212" s="84">
        <v>121</v>
      </c>
      <c r="L212" s="85">
        <v>114</v>
      </c>
      <c r="N212" s="662"/>
      <c r="O212" s="665"/>
      <c r="P212" s="82" t="s">
        <v>136</v>
      </c>
      <c r="Q212" s="83">
        <v>167</v>
      </c>
      <c r="R212" s="84">
        <v>159</v>
      </c>
      <c r="S212" s="84">
        <v>151</v>
      </c>
      <c r="T212" s="84">
        <v>144</v>
      </c>
      <c r="U212" s="84">
        <v>136</v>
      </c>
      <c r="V212" s="84">
        <v>129</v>
      </c>
      <c r="W212" s="84">
        <v>121</v>
      </c>
      <c r="X212" s="85">
        <v>114</v>
      </c>
      <c r="Z212" s="662"/>
      <c r="AA212" s="665"/>
      <c r="AB212" s="82" t="s">
        <v>136</v>
      </c>
      <c r="AC212" s="83">
        <v>167</v>
      </c>
      <c r="AD212" s="84">
        <v>159</v>
      </c>
      <c r="AE212" s="84">
        <v>151</v>
      </c>
      <c r="AF212" s="84">
        <v>144</v>
      </c>
      <c r="AG212" s="84">
        <v>136</v>
      </c>
      <c r="AH212" s="84">
        <v>129</v>
      </c>
      <c r="AI212" s="84">
        <v>121</v>
      </c>
      <c r="AJ212" s="85">
        <v>114</v>
      </c>
      <c r="AL212" s="662"/>
      <c r="AM212" s="665"/>
      <c r="AN212" s="82" t="s">
        <v>136</v>
      </c>
      <c r="AO212" s="83">
        <v>167</v>
      </c>
      <c r="AP212" s="84">
        <v>158</v>
      </c>
      <c r="AQ212" s="84">
        <v>150</v>
      </c>
      <c r="AR212" s="84">
        <v>141</v>
      </c>
      <c r="AS212" s="84">
        <v>133</v>
      </c>
      <c r="AT212" s="84">
        <v>124</v>
      </c>
      <c r="AU212" s="84">
        <v>116</v>
      </c>
      <c r="AV212" s="85">
        <v>108</v>
      </c>
    </row>
    <row r="213" spans="1:48">
      <c r="A213">
        <v>213</v>
      </c>
      <c r="B213" s="662"/>
      <c r="C213" s="666">
        <v>130</v>
      </c>
      <c r="D213" s="86" t="s">
        <v>133</v>
      </c>
      <c r="E213" s="87">
        <v>172</v>
      </c>
      <c r="F213" s="88">
        <v>165</v>
      </c>
      <c r="G213" s="88">
        <v>158</v>
      </c>
      <c r="H213" s="88">
        <v>151</v>
      </c>
      <c r="I213" s="88">
        <v>144</v>
      </c>
      <c r="J213" s="88">
        <v>137</v>
      </c>
      <c r="K213" s="88">
        <v>130</v>
      </c>
      <c r="L213" s="89">
        <v>123</v>
      </c>
      <c r="N213" s="662"/>
      <c r="O213" s="666">
        <v>130</v>
      </c>
      <c r="P213" s="86" t="s">
        <v>133</v>
      </c>
      <c r="Q213" s="87">
        <v>172</v>
      </c>
      <c r="R213" s="88">
        <v>165</v>
      </c>
      <c r="S213" s="88">
        <v>158</v>
      </c>
      <c r="T213" s="88">
        <v>151</v>
      </c>
      <c r="U213" s="88">
        <v>144</v>
      </c>
      <c r="V213" s="88">
        <v>137</v>
      </c>
      <c r="W213" s="88">
        <v>130</v>
      </c>
      <c r="X213" s="89">
        <v>123</v>
      </c>
      <c r="Z213" s="662"/>
      <c r="AA213" s="666">
        <v>130</v>
      </c>
      <c r="AB213" s="86" t="s">
        <v>133</v>
      </c>
      <c r="AC213" s="87">
        <v>172</v>
      </c>
      <c r="AD213" s="88">
        <v>165</v>
      </c>
      <c r="AE213" s="88">
        <v>158</v>
      </c>
      <c r="AF213" s="88">
        <v>151</v>
      </c>
      <c r="AG213" s="88">
        <v>144</v>
      </c>
      <c r="AH213" s="88">
        <v>137</v>
      </c>
      <c r="AI213" s="88">
        <v>130</v>
      </c>
      <c r="AJ213" s="89">
        <v>123</v>
      </c>
      <c r="AL213" s="662"/>
      <c r="AM213" s="666">
        <v>130</v>
      </c>
      <c r="AN213" s="86" t="s">
        <v>133</v>
      </c>
      <c r="AO213" s="87">
        <v>172</v>
      </c>
      <c r="AP213" s="88">
        <v>165</v>
      </c>
      <c r="AQ213" s="88">
        <v>158</v>
      </c>
      <c r="AR213" s="88">
        <v>151</v>
      </c>
      <c r="AS213" s="88">
        <v>144</v>
      </c>
      <c r="AT213" s="88">
        <v>137</v>
      </c>
      <c r="AU213" s="88">
        <v>130</v>
      </c>
      <c r="AV213" s="89">
        <v>123</v>
      </c>
    </row>
    <row r="214" spans="1:48" ht="15" thickBot="1">
      <c r="A214">
        <v>214</v>
      </c>
      <c r="B214" s="662"/>
      <c r="C214" s="667"/>
      <c r="D214" s="90" t="s">
        <v>136</v>
      </c>
      <c r="E214" s="87">
        <v>190</v>
      </c>
      <c r="F214" s="88">
        <v>181</v>
      </c>
      <c r="G214" s="88">
        <v>173</v>
      </c>
      <c r="H214" s="88">
        <v>165</v>
      </c>
      <c r="I214" s="88">
        <v>156</v>
      </c>
      <c r="J214" s="88">
        <v>148</v>
      </c>
      <c r="K214" s="88">
        <v>140</v>
      </c>
      <c r="L214" s="89">
        <v>132</v>
      </c>
      <c r="N214" s="662"/>
      <c r="O214" s="667"/>
      <c r="P214" s="90" t="s">
        <v>136</v>
      </c>
      <c r="Q214" s="87">
        <v>190</v>
      </c>
      <c r="R214" s="88">
        <v>181</v>
      </c>
      <c r="S214" s="88">
        <v>173</v>
      </c>
      <c r="T214" s="88">
        <v>165</v>
      </c>
      <c r="U214" s="88">
        <v>156</v>
      </c>
      <c r="V214" s="88">
        <v>148</v>
      </c>
      <c r="W214" s="88">
        <v>140</v>
      </c>
      <c r="X214" s="89">
        <v>132</v>
      </c>
      <c r="Z214" s="662"/>
      <c r="AA214" s="667"/>
      <c r="AB214" s="90" t="s">
        <v>136</v>
      </c>
      <c r="AC214" s="87">
        <v>190</v>
      </c>
      <c r="AD214" s="88">
        <v>181</v>
      </c>
      <c r="AE214" s="88">
        <v>173</v>
      </c>
      <c r="AF214" s="88">
        <v>165</v>
      </c>
      <c r="AG214" s="88">
        <v>156</v>
      </c>
      <c r="AH214" s="88">
        <v>148</v>
      </c>
      <c r="AI214" s="88">
        <v>140</v>
      </c>
      <c r="AJ214" s="89">
        <v>132</v>
      </c>
      <c r="AL214" s="662"/>
      <c r="AM214" s="667"/>
      <c r="AN214" s="90" t="s">
        <v>136</v>
      </c>
      <c r="AO214" s="87">
        <v>190</v>
      </c>
      <c r="AP214" s="88">
        <v>181</v>
      </c>
      <c r="AQ214" s="88">
        <v>172</v>
      </c>
      <c r="AR214" s="88">
        <v>163</v>
      </c>
      <c r="AS214" s="88">
        <v>155</v>
      </c>
      <c r="AT214" s="88">
        <v>146</v>
      </c>
      <c r="AU214" s="88">
        <v>137</v>
      </c>
      <c r="AV214" s="89">
        <v>129</v>
      </c>
    </row>
    <row r="215" spans="1:48">
      <c r="A215">
        <v>215</v>
      </c>
      <c r="B215" s="662"/>
      <c r="C215" s="664">
        <v>140</v>
      </c>
      <c r="D215" s="78" t="s">
        <v>133</v>
      </c>
      <c r="E215" s="83">
        <v>192</v>
      </c>
      <c r="F215" s="84">
        <v>184</v>
      </c>
      <c r="G215" s="84">
        <v>176</v>
      </c>
      <c r="H215" s="84">
        <v>168</v>
      </c>
      <c r="I215" s="84">
        <v>161</v>
      </c>
      <c r="J215" s="84">
        <v>153</v>
      </c>
      <c r="K215" s="84">
        <v>145</v>
      </c>
      <c r="L215" s="85">
        <v>138</v>
      </c>
      <c r="N215" s="662"/>
      <c r="O215" s="664">
        <v>140</v>
      </c>
      <c r="P215" s="78" t="s">
        <v>133</v>
      </c>
      <c r="Q215" s="83">
        <v>192</v>
      </c>
      <c r="R215" s="84">
        <v>184</v>
      </c>
      <c r="S215" s="84">
        <v>176</v>
      </c>
      <c r="T215" s="84">
        <v>168</v>
      </c>
      <c r="U215" s="84">
        <v>161</v>
      </c>
      <c r="V215" s="84">
        <v>153</v>
      </c>
      <c r="W215" s="84">
        <v>145</v>
      </c>
      <c r="X215" s="85">
        <v>138</v>
      </c>
      <c r="Z215" s="662"/>
      <c r="AA215" s="664">
        <v>140</v>
      </c>
      <c r="AB215" s="78" t="s">
        <v>133</v>
      </c>
      <c r="AC215" s="83">
        <v>192</v>
      </c>
      <c r="AD215" s="84">
        <v>184</v>
      </c>
      <c r="AE215" s="84">
        <v>176</v>
      </c>
      <c r="AF215" s="84">
        <v>168</v>
      </c>
      <c r="AG215" s="84">
        <v>161</v>
      </c>
      <c r="AH215" s="84">
        <v>153</v>
      </c>
      <c r="AI215" s="84">
        <v>145</v>
      </c>
      <c r="AJ215" s="85">
        <v>138</v>
      </c>
      <c r="AL215" s="662"/>
      <c r="AM215" s="664">
        <v>140</v>
      </c>
      <c r="AN215" s="78" t="s">
        <v>133</v>
      </c>
      <c r="AO215" s="83">
        <v>192</v>
      </c>
      <c r="AP215" s="84">
        <v>184</v>
      </c>
      <c r="AQ215" s="84">
        <v>176</v>
      </c>
      <c r="AR215" s="84">
        <v>168</v>
      </c>
      <c r="AS215" s="84">
        <v>161</v>
      </c>
      <c r="AT215" s="84">
        <v>153</v>
      </c>
      <c r="AU215" s="84">
        <v>145</v>
      </c>
      <c r="AV215" s="85">
        <v>138</v>
      </c>
    </row>
    <row r="216" spans="1:48" ht="15" thickBot="1">
      <c r="A216">
        <v>216</v>
      </c>
      <c r="B216" s="662"/>
      <c r="C216" s="665"/>
      <c r="D216" s="82" t="s">
        <v>136</v>
      </c>
      <c r="E216" s="83">
        <v>212</v>
      </c>
      <c r="F216" s="84">
        <v>203</v>
      </c>
      <c r="G216" s="84">
        <v>194</v>
      </c>
      <c r="H216" s="84">
        <v>185</v>
      </c>
      <c r="I216" s="84">
        <v>177</v>
      </c>
      <c r="J216" s="84">
        <v>168</v>
      </c>
      <c r="K216" s="84">
        <v>159</v>
      </c>
      <c r="L216" s="85">
        <v>151</v>
      </c>
      <c r="N216" s="662"/>
      <c r="O216" s="665"/>
      <c r="P216" s="82" t="s">
        <v>136</v>
      </c>
      <c r="Q216" s="83">
        <v>212</v>
      </c>
      <c r="R216" s="84">
        <v>203</v>
      </c>
      <c r="S216" s="84">
        <v>194</v>
      </c>
      <c r="T216" s="84">
        <v>185</v>
      </c>
      <c r="U216" s="84">
        <v>177</v>
      </c>
      <c r="V216" s="84">
        <v>168</v>
      </c>
      <c r="W216" s="84">
        <v>159</v>
      </c>
      <c r="X216" s="85">
        <v>151</v>
      </c>
      <c r="Z216" s="662"/>
      <c r="AA216" s="665"/>
      <c r="AB216" s="82" t="s">
        <v>136</v>
      </c>
      <c r="AC216" s="83">
        <v>212</v>
      </c>
      <c r="AD216" s="84">
        <v>203</v>
      </c>
      <c r="AE216" s="84">
        <v>194</v>
      </c>
      <c r="AF216" s="84">
        <v>185</v>
      </c>
      <c r="AG216" s="84">
        <v>177</v>
      </c>
      <c r="AH216" s="84">
        <v>168</v>
      </c>
      <c r="AI216" s="84">
        <v>159</v>
      </c>
      <c r="AJ216" s="85">
        <v>151</v>
      </c>
      <c r="AL216" s="662"/>
      <c r="AM216" s="665"/>
      <c r="AN216" s="82" t="s">
        <v>136</v>
      </c>
      <c r="AO216" s="83">
        <v>212</v>
      </c>
      <c r="AP216" s="84">
        <v>203</v>
      </c>
      <c r="AQ216" s="84">
        <v>194</v>
      </c>
      <c r="AR216" s="84">
        <v>185</v>
      </c>
      <c r="AS216" s="84">
        <v>177</v>
      </c>
      <c r="AT216" s="84">
        <v>168</v>
      </c>
      <c r="AU216" s="84">
        <v>159</v>
      </c>
      <c r="AV216" s="85">
        <v>151</v>
      </c>
    </row>
    <row r="217" spans="1:48">
      <c r="A217">
        <v>217</v>
      </c>
      <c r="B217" s="662"/>
      <c r="C217" s="666">
        <v>150</v>
      </c>
      <c r="D217" s="86" t="s">
        <v>133</v>
      </c>
      <c r="E217" s="87">
        <v>213</v>
      </c>
      <c r="F217" s="88">
        <v>204</v>
      </c>
      <c r="G217" s="88">
        <v>196</v>
      </c>
      <c r="H217" s="88">
        <v>187</v>
      </c>
      <c r="I217" s="88">
        <v>179</v>
      </c>
      <c r="J217" s="88">
        <v>170</v>
      </c>
      <c r="K217" s="88">
        <v>162</v>
      </c>
      <c r="L217" s="89">
        <v>154</v>
      </c>
      <c r="N217" s="662"/>
      <c r="O217" s="666">
        <v>150</v>
      </c>
      <c r="P217" s="86" t="s">
        <v>133</v>
      </c>
      <c r="Q217" s="87">
        <v>213</v>
      </c>
      <c r="R217" s="88">
        <v>204</v>
      </c>
      <c r="S217" s="88">
        <v>196</v>
      </c>
      <c r="T217" s="88">
        <v>187</v>
      </c>
      <c r="U217" s="88">
        <v>179</v>
      </c>
      <c r="V217" s="88">
        <v>170</v>
      </c>
      <c r="W217" s="88">
        <v>162</v>
      </c>
      <c r="X217" s="89">
        <v>154</v>
      </c>
      <c r="Z217" s="662"/>
      <c r="AA217" s="666">
        <v>150</v>
      </c>
      <c r="AB217" s="86" t="s">
        <v>133</v>
      </c>
      <c r="AC217" s="87">
        <v>213</v>
      </c>
      <c r="AD217" s="88">
        <v>204</v>
      </c>
      <c r="AE217" s="88">
        <v>196</v>
      </c>
      <c r="AF217" s="88">
        <v>187</v>
      </c>
      <c r="AG217" s="88">
        <v>179</v>
      </c>
      <c r="AH217" s="88">
        <v>170</v>
      </c>
      <c r="AI217" s="88">
        <v>162</v>
      </c>
      <c r="AJ217" s="89">
        <v>154</v>
      </c>
      <c r="AL217" s="662"/>
      <c r="AM217" s="666">
        <v>150</v>
      </c>
      <c r="AN217" s="86" t="s">
        <v>133</v>
      </c>
      <c r="AO217" s="87">
        <v>213</v>
      </c>
      <c r="AP217" s="88">
        <v>204</v>
      </c>
      <c r="AQ217" s="88">
        <v>196</v>
      </c>
      <c r="AR217" s="88">
        <v>187</v>
      </c>
      <c r="AS217" s="88">
        <v>179</v>
      </c>
      <c r="AT217" s="88">
        <v>170</v>
      </c>
      <c r="AU217" s="88">
        <v>162</v>
      </c>
      <c r="AV217" s="89">
        <v>154</v>
      </c>
    </row>
    <row r="218" spans="1:48" ht="15" thickBot="1">
      <c r="A218">
        <v>218</v>
      </c>
      <c r="B218" s="662"/>
      <c r="C218" s="667"/>
      <c r="D218" s="90" t="s">
        <v>136</v>
      </c>
      <c r="E218" s="87">
        <v>229</v>
      </c>
      <c r="F218" s="88">
        <v>220</v>
      </c>
      <c r="G218" s="88">
        <v>212</v>
      </c>
      <c r="H218" s="88">
        <v>203</v>
      </c>
      <c r="I218" s="88">
        <v>195</v>
      </c>
      <c r="J218" s="88">
        <v>186</v>
      </c>
      <c r="K218" s="88">
        <v>178</v>
      </c>
      <c r="L218" s="89">
        <v>170</v>
      </c>
      <c r="N218" s="662"/>
      <c r="O218" s="667"/>
      <c r="P218" s="90" t="s">
        <v>136</v>
      </c>
      <c r="Q218" s="87">
        <v>229</v>
      </c>
      <c r="R218" s="88">
        <v>220</v>
      </c>
      <c r="S218" s="88">
        <v>212</v>
      </c>
      <c r="T218" s="88">
        <v>203</v>
      </c>
      <c r="U218" s="88">
        <v>195</v>
      </c>
      <c r="V218" s="88">
        <v>186</v>
      </c>
      <c r="W218" s="88">
        <v>178</v>
      </c>
      <c r="X218" s="89">
        <v>170</v>
      </c>
      <c r="Z218" s="662"/>
      <c r="AA218" s="667"/>
      <c r="AB218" s="90" t="s">
        <v>136</v>
      </c>
      <c r="AC218" s="87">
        <v>229</v>
      </c>
      <c r="AD218" s="88">
        <v>220</v>
      </c>
      <c r="AE218" s="88">
        <v>212</v>
      </c>
      <c r="AF218" s="88">
        <v>203</v>
      </c>
      <c r="AG218" s="88">
        <v>195</v>
      </c>
      <c r="AH218" s="88">
        <v>186</v>
      </c>
      <c r="AI218" s="88">
        <v>178</v>
      </c>
      <c r="AJ218" s="89">
        <v>170</v>
      </c>
      <c r="AL218" s="662"/>
      <c r="AM218" s="667"/>
      <c r="AN218" s="90" t="s">
        <v>136</v>
      </c>
      <c r="AO218" s="87">
        <v>229</v>
      </c>
      <c r="AP218" s="88">
        <v>220</v>
      </c>
      <c r="AQ218" s="88">
        <v>212</v>
      </c>
      <c r="AR218" s="88">
        <v>203</v>
      </c>
      <c r="AS218" s="88">
        <v>195</v>
      </c>
      <c r="AT218" s="88">
        <v>186</v>
      </c>
      <c r="AU218" s="88">
        <v>178</v>
      </c>
      <c r="AV218" s="89">
        <v>170</v>
      </c>
    </row>
    <row r="219" spans="1:48">
      <c r="A219">
        <v>219</v>
      </c>
      <c r="B219" s="662"/>
      <c r="C219" s="664">
        <v>160</v>
      </c>
      <c r="D219" s="78" t="s">
        <v>133</v>
      </c>
      <c r="E219" s="83">
        <v>230</v>
      </c>
      <c r="F219" s="84">
        <v>221</v>
      </c>
      <c r="G219" s="84">
        <v>212</v>
      </c>
      <c r="H219" s="84">
        <v>204</v>
      </c>
      <c r="I219" s="84">
        <v>195</v>
      </c>
      <c r="J219" s="84">
        <v>187</v>
      </c>
      <c r="K219" s="84">
        <v>178</v>
      </c>
      <c r="L219" s="85">
        <v>170</v>
      </c>
      <c r="N219" s="662"/>
      <c r="O219" s="664">
        <v>160</v>
      </c>
      <c r="P219" s="78" t="s">
        <v>133</v>
      </c>
      <c r="Q219" s="83">
        <v>230</v>
      </c>
      <c r="R219" s="84">
        <v>221</v>
      </c>
      <c r="S219" s="84">
        <v>212</v>
      </c>
      <c r="T219" s="84">
        <v>204</v>
      </c>
      <c r="U219" s="84">
        <v>195</v>
      </c>
      <c r="V219" s="84">
        <v>187</v>
      </c>
      <c r="W219" s="84">
        <v>178</v>
      </c>
      <c r="X219" s="85">
        <v>170</v>
      </c>
      <c r="Z219" s="662"/>
      <c r="AA219" s="664">
        <v>160</v>
      </c>
      <c r="AB219" s="78" t="s">
        <v>133</v>
      </c>
      <c r="AC219" s="83">
        <v>230</v>
      </c>
      <c r="AD219" s="84">
        <v>221</v>
      </c>
      <c r="AE219" s="84">
        <v>212</v>
      </c>
      <c r="AF219" s="84">
        <v>204</v>
      </c>
      <c r="AG219" s="84">
        <v>195</v>
      </c>
      <c r="AH219" s="84">
        <v>187</v>
      </c>
      <c r="AI219" s="84">
        <v>178</v>
      </c>
      <c r="AJ219" s="85">
        <v>170</v>
      </c>
      <c r="AL219" s="662"/>
      <c r="AM219" s="664">
        <v>160</v>
      </c>
      <c r="AN219" s="78" t="s">
        <v>133</v>
      </c>
      <c r="AO219" s="83">
        <v>230</v>
      </c>
      <c r="AP219" s="84">
        <v>221</v>
      </c>
      <c r="AQ219" s="84">
        <v>212</v>
      </c>
      <c r="AR219" s="84">
        <v>204</v>
      </c>
      <c r="AS219" s="84">
        <v>195</v>
      </c>
      <c r="AT219" s="84">
        <v>187</v>
      </c>
      <c r="AU219" s="84">
        <v>178</v>
      </c>
      <c r="AV219" s="85">
        <v>170</v>
      </c>
    </row>
    <row r="220" spans="1:48" ht="15" thickBot="1">
      <c r="A220">
        <v>220</v>
      </c>
      <c r="B220" s="662"/>
      <c r="C220" s="665"/>
      <c r="D220" s="82" t="s">
        <v>136</v>
      </c>
      <c r="E220" s="83">
        <v>231</v>
      </c>
      <c r="F220" s="84">
        <v>224</v>
      </c>
      <c r="G220" s="84">
        <v>218</v>
      </c>
      <c r="H220" s="84">
        <v>212</v>
      </c>
      <c r="I220" s="84">
        <v>206</v>
      </c>
      <c r="J220" s="84">
        <v>200</v>
      </c>
      <c r="K220" s="84">
        <v>194</v>
      </c>
      <c r="L220" s="85">
        <v>188</v>
      </c>
      <c r="N220" s="662"/>
      <c r="O220" s="665"/>
      <c r="P220" s="82" t="s">
        <v>136</v>
      </c>
      <c r="Q220" s="83">
        <v>231</v>
      </c>
      <c r="R220" s="84">
        <v>224</v>
      </c>
      <c r="S220" s="84">
        <v>218</v>
      </c>
      <c r="T220" s="84">
        <v>212</v>
      </c>
      <c r="U220" s="84">
        <v>206</v>
      </c>
      <c r="V220" s="84">
        <v>200</v>
      </c>
      <c r="W220" s="84">
        <v>194</v>
      </c>
      <c r="X220" s="85">
        <v>188</v>
      </c>
      <c r="Z220" s="662"/>
      <c r="AA220" s="665"/>
      <c r="AB220" s="82" t="s">
        <v>136</v>
      </c>
      <c r="AC220" s="83">
        <v>231</v>
      </c>
      <c r="AD220" s="84">
        <v>224</v>
      </c>
      <c r="AE220" s="84">
        <v>218</v>
      </c>
      <c r="AF220" s="84">
        <v>212</v>
      </c>
      <c r="AG220" s="84">
        <v>206</v>
      </c>
      <c r="AH220" s="84">
        <v>200</v>
      </c>
      <c r="AI220" s="84">
        <v>194</v>
      </c>
      <c r="AJ220" s="85">
        <v>188</v>
      </c>
      <c r="AL220" s="662"/>
      <c r="AM220" s="665"/>
      <c r="AN220" s="82" t="s">
        <v>136</v>
      </c>
      <c r="AO220" s="83">
        <v>231</v>
      </c>
      <c r="AP220" s="84">
        <v>224</v>
      </c>
      <c r="AQ220" s="84">
        <v>218</v>
      </c>
      <c r="AR220" s="84">
        <v>212</v>
      </c>
      <c r="AS220" s="84">
        <v>206</v>
      </c>
      <c r="AT220" s="84">
        <v>200</v>
      </c>
      <c r="AU220" s="84">
        <v>194</v>
      </c>
      <c r="AV220" s="85">
        <v>188</v>
      </c>
    </row>
    <row r="221" spans="1:48">
      <c r="A221">
        <v>221</v>
      </c>
      <c r="B221" s="662"/>
      <c r="C221" s="666">
        <v>170</v>
      </c>
      <c r="D221" s="86" t="s">
        <v>133</v>
      </c>
      <c r="E221" s="87">
        <v>233</v>
      </c>
      <c r="F221" s="88">
        <v>226</v>
      </c>
      <c r="G221" s="88">
        <v>219</v>
      </c>
      <c r="H221" s="88">
        <v>213</v>
      </c>
      <c r="I221" s="88">
        <v>206</v>
      </c>
      <c r="J221" s="88">
        <v>200</v>
      </c>
      <c r="K221" s="88">
        <v>193</v>
      </c>
      <c r="L221" s="89">
        <v>187</v>
      </c>
      <c r="N221" s="662"/>
      <c r="O221" s="666">
        <v>170</v>
      </c>
      <c r="P221" s="86" t="s">
        <v>133</v>
      </c>
      <c r="Q221" s="87">
        <v>233</v>
      </c>
      <c r="R221" s="88">
        <v>226</v>
      </c>
      <c r="S221" s="88">
        <v>219</v>
      </c>
      <c r="T221" s="88">
        <v>213</v>
      </c>
      <c r="U221" s="88">
        <v>206</v>
      </c>
      <c r="V221" s="88">
        <v>200</v>
      </c>
      <c r="W221" s="88">
        <v>193</v>
      </c>
      <c r="X221" s="89">
        <v>187</v>
      </c>
      <c r="Z221" s="662"/>
      <c r="AA221" s="666">
        <v>170</v>
      </c>
      <c r="AB221" s="86" t="s">
        <v>133</v>
      </c>
      <c r="AC221" s="87">
        <v>233</v>
      </c>
      <c r="AD221" s="88">
        <v>226</v>
      </c>
      <c r="AE221" s="88">
        <v>219</v>
      </c>
      <c r="AF221" s="88">
        <v>213</v>
      </c>
      <c r="AG221" s="88">
        <v>206</v>
      </c>
      <c r="AH221" s="88">
        <v>200</v>
      </c>
      <c r="AI221" s="88">
        <v>193</v>
      </c>
      <c r="AJ221" s="89">
        <v>187</v>
      </c>
      <c r="AL221" s="662"/>
      <c r="AM221" s="666">
        <v>170</v>
      </c>
      <c r="AN221" s="86" t="s">
        <v>133</v>
      </c>
      <c r="AO221" s="87">
        <v>233</v>
      </c>
      <c r="AP221" s="88">
        <v>226</v>
      </c>
      <c r="AQ221" s="88">
        <v>219</v>
      </c>
      <c r="AR221" s="88">
        <v>213</v>
      </c>
      <c r="AS221" s="88">
        <v>206</v>
      </c>
      <c r="AT221" s="88">
        <v>200</v>
      </c>
      <c r="AU221" s="88">
        <v>193</v>
      </c>
      <c r="AV221" s="89">
        <v>187</v>
      </c>
    </row>
    <row r="222" spans="1:48" ht="15" thickBot="1">
      <c r="A222">
        <v>222</v>
      </c>
      <c r="B222" s="662"/>
      <c r="C222" s="667"/>
      <c r="D222" s="90" t="s">
        <v>136</v>
      </c>
      <c r="E222" s="87">
        <v>234</v>
      </c>
      <c r="F222" s="88">
        <v>229</v>
      </c>
      <c r="G222" s="88">
        <v>225</v>
      </c>
      <c r="H222" s="88">
        <v>221</v>
      </c>
      <c r="I222" s="88">
        <v>217</v>
      </c>
      <c r="J222" s="88">
        <v>213</v>
      </c>
      <c r="K222" s="88">
        <v>209</v>
      </c>
      <c r="L222" s="89">
        <v>205</v>
      </c>
      <c r="N222" s="662"/>
      <c r="O222" s="667"/>
      <c r="P222" s="90" t="s">
        <v>136</v>
      </c>
      <c r="Q222" s="87">
        <v>234</v>
      </c>
      <c r="R222" s="88">
        <v>229</v>
      </c>
      <c r="S222" s="88">
        <v>225</v>
      </c>
      <c r="T222" s="88">
        <v>221</v>
      </c>
      <c r="U222" s="88">
        <v>217</v>
      </c>
      <c r="V222" s="88">
        <v>213</v>
      </c>
      <c r="W222" s="88">
        <v>209</v>
      </c>
      <c r="X222" s="89">
        <v>205</v>
      </c>
      <c r="Z222" s="662"/>
      <c r="AA222" s="667"/>
      <c r="AB222" s="90" t="s">
        <v>136</v>
      </c>
      <c r="AC222" s="87">
        <v>234</v>
      </c>
      <c r="AD222" s="88">
        <v>229</v>
      </c>
      <c r="AE222" s="88">
        <v>225</v>
      </c>
      <c r="AF222" s="88">
        <v>221</v>
      </c>
      <c r="AG222" s="88">
        <v>217</v>
      </c>
      <c r="AH222" s="88">
        <v>213</v>
      </c>
      <c r="AI222" s="88">
        <v>209</v>
      </c>
      <c r="AJ222" s="89">
        <v>205</v>
      </c>
      <c r="AL222" s="662"/>
      <c r="AM222" s="667"/>
      <c r="AN222" s="90" t="s">
        <v>136</v>
      </c>
      <c r="AO222" s="87">
        <v>234</v>
      </c>
      <c r="AP222" s="88">
        <v>229</v>
      </c>
      <c r="AQ222" s="88">
        <v>225</v>
      </c>
      <c r="AR222" s="88">
        <v>221</v>
      </c>
      <c r="AS222" s="88">
        <v>217</v>
      </c>
      <c r="AT222" s="88">
        <v>213</v>
      </c>
      <c r="AU222" s="88">
        <v>209</v>
      </c>
      <c r="AV222" s="89">
        <v>205</v>
      </c>
    </row>
    <row r="223" spans="1:48">
      <c r="A223">
        <v>223</v>
      </c>
      <c r="B223" s="662"/>
      <c r="C223" s="664">
        <v>180</v>
      </c>
      <c r="D223" s="78" t="s">
        <v>133</v>
      </c>
      <c r="E223" s="83">
        <v>234</v>
      </c>
      <c r="F223" s="84">
        <v>229</v>
      </c>
      <c r="G223" s="84">
        <v>225</v>
      </c>
      <c r="H223" s="84">
        <v>220</v>
      </c>
      <c r="I223" s="84">
        <v>216</v>
      </c>
      <c r="J223" s="84">
        <v>211</v>
      </c>
      <c r="K223" s="84">
        <v>207</v>
      </c>
      <c r="L223" s="85">
        <v>203</v>
      </c>
      <c r="N223" s="662"/>
      <c r="O223" s="664">
        <v>180</v>
      </c>
      <c r="P223" s="78" t="s">
        <v>133</v>
      </c>
      <c r="Q223" s="83">
        <v>234</v>
      </c>
      <c r="R223" s="84">
        <v>229</v>
      </c>
      <c r="S223" s="84">
        <v>225</v>
      </c>
      <c r="T223" s="84">
        <v>220</v>
      </c>
      <c r="U223" s="84">
        <v>216</v>
      </c>
      <c r="V223" s="84">
        <v>211</v>
      </c>
      <c r="W223" s="84">
        <v>207</v>
      </c>
      <c r="X223" s="85">
        <v>203</v>
      </c>
      <c r="Z223" s="662"/>
      <c r="AA223" s="664">
        <v>180</v>
      </c>
      <c r="AB223" s="78" t="s">
        <v>133</v>
      </c>
      <c r="AC223" s="83">
        <v>234</v>
      </c>
      <c r="AD223" s="84">
        <v>229</v>
      </c>
      <c r="AE223" s="84">
        <v>225</v>
      </c>
      <c r="AF223" s="84">
        <v>220</v>
      </c>
      <c r="AG223" s="84">
        <v>216</v>
      </c>
      <c r="AH223" s="84">
        <v>211</v>
      </c>
      <c r="AI223" s="84">
        <v>207</v>
      </c>
      <c r="AJ223" s="85">
        <v>203</v>
      </c>
      <c r="AL223" s="662"/>
      <c r="AM223" s="664">
        <v>180</v>
      </c>
      <c r="AN223" s="78" t="s">
        <v>133</v>
      </c>
      <c r="AO223" s="83">
        <v>234</v>
      </c>
      <c r="AP223" s="84">
        <v>229</v>
      </c>
      <c r="AQ223" s="84">
        <v>225</v>
      </c>
      <c r="AR223" s="84">
        <v>220</v>
      </c>
      <c r="AS223" s="84">
        <v>216</v>
      </c>
      <c r="AT223" s="84">
        <v>211</v>
      </c>
      <c r="AU223" s="84">
        <v>207</v>
      </c>
      <c r="AV223" s="85">
        <v>203</v>
      </c>
    </row>
    <row r="224" spans="1:48" ht="15" thickBot="1">
      <c r="A224">
        <v>224</v>
      </c>
      <c r="B224" s="662"/>
      <c r="C224" s="665"/>
      <c r="D224" s="82" t="s">
        <v>136</v>
      </c>
      <c r="E224" s="83">
        <v>235</v>
      </c>
      <c r="F224" s="84">
        <v>233</v>
      </c>
      <c r="G224" s="84">
        <v>231</v>
      </c>
      <c r="H224" s="84">
        <v>229</v>
      </c>
      <c r="I224" s="84">
        <v>228</v>
      </c>
      <c r="J224" s="84">
        <v>226</v>
      </c>
      <c r="K224" s="84">
        <v>224</v>
      </c>
      <c r="L224" s="85">
        <v>223</v>
      </c>
      <c r="N224" s="662"/>
      <c r="O224" s="665"/>
      <c r="P224" s="82" t="s">
        <v>136</v>
      </c>
      <c r="Q224" s="83">
        <v>235</v>
      </c>
      <c r="R224" s="84">
        <v>233</v>
      </c>
      <c r="S224" s="84">
        <v>231</v>
      </c>
      <c r="T224" s="84">
        <v>229</v>
      </c>
      <c r="U224" s="84">
        <v>228</v>
      </c>
      <c r="V224" s="84">
        <v>226</v>
      </c>
      <c r="W224" s="84">
        <v>224</v>
      </c>
      <c r="X224" s="85">
        <v>223</v>
      </c>
      <c r="Z224" s="662"/>
      <c r="AA224" s="665"/>
      <c r="AB224" s="82" t="s">
        <v>136</v>
      </c>
      <c r="AC224" s="83">
        <v>235</v>
      </c>
      <c r="AD224" s="84">
        <v>233</v>
      </c>
      <c r="AE224" s="84">
        <v>231</v>
      </c>
      <c r="AF224" s="84">
        <v>229</v>
      </c>
      <c r="AG224" s="84">
        <v>228</v>
      </c>
      <c r="AH224" s="84">
        <v>226</v>
      </c>
      <c r="AI224" s="84">
        <v>224</v>
      </c>
      <c r="AJ224" s="85">
        <v>223</v>
      </c>
      <c r="AL224" s="662"/>
      <c r="AM224" s="665"/>
      <c r="AN224" s="82" t="s">
        <v>136</v>
      </c>
      <c r="AO224" s="83">
        <v>235</v>
      </c>
      <c r="AP224" s="84">
        <v>233</v>
      </c>
      <c r="AQ224" s="84">
        <v>231</v>
      </c>
      <c r="AR224" s="84">
        <v>229</v>
      </c>
      <c r="AS224" s="84">
        <v>228</v>
      </c>
      <c r="AT224" s="84">
        <v>226</v>
      </c>
      <c r="AU224" s="84">
        <v>224</v>
      </c>
      <c r="AV224" s="85">
        <v>223</v>
      </c>
    </row>
    <row r="225" spans="1:48">
      <c r="A225">
        <v>225</v>
      </c>
      <c r="B225" s="662"/>
      <c r="C225" s="666">
        <v>190</v>
      </c>
      <c r="D225" s="86" t="s">
        <v>133</v>
      </c>
      <c r="E225" s="87">
        <v>238</v>
      </c>
      <c r="F225" s="88">
        <v>235</v>
      </c>
      <c r="G225" s="88">
        <v>232</v>
      </c>
      <c r="H225" s="88">
        <v>230</v>
      </c>
      <c r="I225" s="88">
        <v>227</v>
      </c>
      <c r="J225" s="88">
        <v>225</v>
      </c>
      <c r="K225" s="88">
        <v>222</v>
      </c>
      <c r="L225" s="89">
        <v>220</v>
      </c>
      <c r="N225" s="662"/>
      <c r="O225" s="666">
        <v>190</v>
      </c>
      <c r="P225" s="86" t="s">
        <v>133</v>
      </c>
      <c r="Q225" s="87">
        <v>238</v>
      </c>
      <c r="R225" s="88">
        <v>235</v>
      </c>
      <c r="S225" s="88">
        <v>232</v>
      </c>
      <c r="T225" s="88">
        <v>230</v>
      </c>
      <c r="U225" s="88">
        <v>227</v>
      </c>
      <c r="V225" s="88">
        <v>225</v>
      </c>
      <c r="W225" s="88">
        <v>222</v>
      </c>
      <c r="X225" s="89">
        <v>220</v>
      </c>
      <c r="Z225" s="662"/>
      <c r="AA225" s="666">
        <v>190</v>
      </c>
      <c r="AB225" s="86" t="s">
        <v>133</v>
      </c>
      <c r="AC225" s="87">
        <v>238</v>
      </c>
      <c r="AD225" s="88">
        <v>235</v>
      </c>
      <c r="AE225" s="88">
        <v>232</v>
      </c>
      <c r="AF225" s="88">
        <v>230</v>
      </c>
      <c r="AG225" s="88">
        <v>227</v>
      </c>
      <c r="AH225" s="88">
        <v>225</v>
      </c>
      <c r="AI225" s="88">
        <v>222</v>
      </c>
      <c r="AJ225" s="89">
        <v>220</v>
      </c>
      <c r="AL225" s="662"/>
      <c r="AM225" s="666">
        <v>190</v>
      </c>
      <c r="AN225" s="86" t="s">
        <v>133</v>
      </c>
      <c r="AO225" s="87">
        <v>238</v>
      </c>
      <c r="AP225" s="88">
        <v>235</v>
      </c>
      <c r="AQ225" s="88">
        <v>232</v>
      </c>
      <c r="AR225" s="88">
        <v>230</v>
      </c>
      <c r="AS225" s="88">
        <v>227</v>
      </c>
      <c r="AT225" s="88">
        <v>225</v>
      </c>
      <c r="AU225" s="88">
        <v>222</v>
      </c>
      <c r="AV225" s="89">
        <v>220</v>
      </c>
    </row>
    <row r="226" spans="1:48" ht="15" thickBot="1">
      <c r="A226">
        <v>226</v>
      </c>
      <c r="B226" s="662"/>
      <c r="C226" s="667"/>
      <c r="D226" s="90" t="s">
        <v>136</v>
      </c>
      <c r="E226" s="87">
        <v>238</v>
      </c>
      <c r="F226" s="88">
        <v>236</v>
      </c>
      <c r="G226" s="88">
        <v>235</v>
      </c>
      <c r="H226" s="88">
        <v>234</v>
      </c>
      <c r="I226" s="88">
        <v>233</v>
      </c>
      <c r="J226" s="88">
        <v>232</v>
      </c>
      <c r="K226" s="88">
        <v>231</v>
      </c>
      <c r="L226" s="89">
        <v>230</v>
      </c>
      <c r="N226" s="662"/>
      <c r="O226" s="667"/>
      <c r="P226" s="90" t="s">
        <v>136</v>
      </c>
      <c r="Q226" s="87">
        <v>238</v>
      </c>
      <c r="R226" s="88">
        <v>236</v>
      </c>
      <c r="S226" s="88">
        <v>235</v>
      </c>
      <c r="T226" s="88">
        <v>234</v>
      </c>
      <c r="U226" s="88">
        <v>233</v>
      </c>
      <c r="V226" s="88">
        <v>232</v>
      </c>
      <c r="W226" s="88">
        <v>231</v>
      </c>
      <c r="X226" s="89">
        <v>230</v>
      </c>
      <c r="Z226" s="662"/>
      <c r="AA226" s="667"/>
      <c r="AB226" s="90" t="s">
        <v>136</v>
      </c>
      <c r="AC226" s="87">
        <v>238</v>
      </c>
      <c r="AD226" s="88">
        <v>236</v>
      </c>
      <c r="AE226" s="88">
        <v>235</v>
      </c>
      <c r="AF226" s="88">
        <v>234</v>
      </c>
      <c r="AG226" s="88">
        <v>233</v>
      </c>
      <c r="AH226" s="88">
        <v>232</v>
      </c>
      <c r="AI226" s="88">
        <v>231</v>
      </c>
      <c r="AJ226" s="89">
        <v>230</v>
      </c>
      <c r="AL226" s="662"/>
      <c r="AM226" s="667"/>
      <c r="AN226" s="90" t="s">
        <v>136</v>
      </c>
      <c r="AO226" s="87">
        <v>238</v>
      </c>
      <c r="AP226" s="88">
        <v>236</v>
      </c>
      <c r="AQ226" s="88">
        <v>235</v>
      </c>
      <c r="AR226" s="88">
        <v>234</v>
      </c>
      <c r="AS226" s="88">
        <v>233</v>
      </c>
      <c r="AT226" s="88">
        <v>232</v>
      </c>
      <c r="AU226" s="88">
        <v>231</v>
      </c>
      <c r="AV226" s="89">
        <v>230</v>
      </c>
    </row>
    <row r="227" spans="1:48">
      <c r="A227">
        <v>227</v>
      </c>
      <c r="B227" s="662"/>
      <c r="C227" s="664">
        <v>200</v>
      </c>
      <c r="D227" s="78" t="s">
        <v>133</v>
      </c>
      <c r="E227" s="83">
        <v>240</v>
      </c>
      <c r="F227" s="84">
        <v>238</v>
      </c>
      <c r="G227" s="84">
        <v>237</v>
      </c>
      <c r="H227" s="84">
        <v>236</v>
      </c>
      <c r="I227" s="84">
        <v>234</v>
      </c>
      <c r="J227" s="84">
        <v>233</v>
      </c>
      <c r="K227" s="84">
        <v>232</v>
      </c>
      <c r="L227" s="85">
        <v>231</v>
      </c>
      <c r="N227" s="662"/>
      <c r="O227" s="664">
        <v>200</v>
      </c>
      <c r="P227" s="78" t="s">
        <v>133</v>
      </c>
      <c r="Q227" s="83">
        <v>240</v>
      </c>
      <c r="R227" s="84">
        <v>238</v>
      </c>
      <c r="S227" s="84">
        <v>237</v>
      </c>
      <c r="T227" s="84">
        <v>236</v>
      </c>
      <c r="U227" s="84">
        <v>234</v>
      </c>
      <c r="V227" s="84">
        <v>233</v>
      </c>
      <c r="W227" s="84">
        <v>232</v>
      </c>
      <c r="X227" s="85">
        <v>231</v>
      </c>
      <c r="Z227" s="662"/>
      <c r="AA227" s="664">
        <v>200</v>
      </c>
      <c r="AB227" s="78" t="s">
        <v>133</v>
      </c>
      <c r="AC227" s="83">
        <v>240</v>
      </c>
      <c r="AD227" s="84">
        <v>238</v>
      </c>
      <c r="AE227" s="84">
        <v>237</v>
      </c>
      <c r="AF227" s="84">
        <v>236</v>
      </c>
      <c r="AG227" s="84">
        <v>234</v>
      </c>
      <c r="AH227" s="84">
        <v>233</v>
      </c>
      <c r="AI227" s="84">
        <v>232</v>
      </c>
      <c r="AJ227" s="85">
        <v>231</v>
      </c>
      <c r="AL227" s="662"/>
      <c r="AM227" s="664">
        <v>200</v>
      </c>
      <c r="AN227" s="78" t="s">
        <v>133</v>
      </c>
      <c r="AO227" s="83">
        <v>240</v>
      </c>
      <c r="AP227" s="84">
        <v>238</v>
      </c>
      <c r="AQ227" s="84">
        <v>237</v>
      </c>
      <c r="AR227" s="84">
        <v>236</v>
      </c>
      <c r="AS227" s="84">
        <v>234</v>
      </c>
      <c r="AT227" s="84">
        <v>233</v>
      </c>
      <c r="AU227" s="84">
        <v>232</v>
      </c>
      <c r="AV227" s="85">
        <v>231</v>
      </c>
    </row>
    <row r="228" spans="1:48" ht="15" thickBot="1">
      <c r="A228">
        <v>228</v>
      </c>
      <c r="B228" s="663"/>
      <c r="C228" s="665"/>
      <c r="D228" s="82" t="s">
        <v>136</v>
      </c>
      <c r="E228" s="189">
        <v>240</v>
      </c>
      <c r="F228" s="186">
        <v>238</v>
      </c>
      <c r="G228" s="186">
        <v>237</v>
      </c>
      <c r="H228" s="186">
        <v>236</v>
      </c>
      <c r="I228" s="186">
        <v>235</v>
      </c>
      <c r="J228" s="186">
        <v>234</v>
      </c>
      <c r="K228" s="186">
        <v>233</v>
      </c>
      <c r="L228" s="185">
        <v>232</v>
      </c>
      <c r="N228" s="663"/>
      <c r="O228" s="665"/>
      <c r="P228" s="82" t="s">
        <v>136</v>
      </c>
      <c r="Q228" s="189">
        <v>240</v>
      </c>
      <c r="R228" s="186">
        <v>238</v>
      </c>
      <c r="S228" s="186">
        <v>237</v>
      </c>
      <c r="T228" s="186">
        <v>236</v>
      </c>
      <c r="U228" s="186">
        <v>235</v>
      </c>
      <c r="V228" s="186">
        <v>234</v>
      </c>
      <c r="W228" s="186">
        <v>233</v>
      </c>
      <c r="X228" s="185">
        <v>232</v>
      </c>
      <c r="Z228" s="663"/>
      <c r="AA228" s="665"/>
      <c r="AB228" s="82" t="s">
        <v>136</v>
      </c>
      <c r="AC228" s="189">
        <v>240</v>
      </c>
      <c r="AD228" s="186">
        <v>238</v>
      </c>
      <c r="AE228" s="186">
        <v>237</v>
      </c>
      <c r="AF228" s="186">
        <v>236</v>
      </c>
      <c r="AG228" s="186">
        <v>235</v>
      </c>
      <c r="AH228" s="186">
        <v>234</v>
      </c>
      <c r="AI228" s="186">
        <v>233</v>
      </c>
      <c r="AJ228" s="185">
        <v>232</v>
      </c>
      <c r="AL228" s="663"/>
      <c r="AM228" s="665"/>
      <c r="AN228" s="82" t="s">
        <v>136</v>
      </c>
      <c r="AO228" s="189">
        <v>240</v>
      </c>
      <c r="AP228" s="186">
        <v>238</v>
      </c>
      <c r="AQ228" s="186">
        <v>237</v>
      </c>
      <c r="AR228" s="186">
        <v>236</v>
      </c>
      <c r="AS228" s="186">
        <v>235</v>
      </c>
      <c r="AT228" s="186">
        <v>234</v>
      </c>
      <c r="AU228" s="186">
        <v>233</v>
      </c>
      <c r="AV228" s="185">
        <v>232</v>
      </c>
    </row>
    <row r="229" spans="1:48">
      <c r="A229">
        <v>229</v>
      </c>
    </row>
    <row r="230" spans="1:48">
      <c r="A230">
        <v>230</v>
      </c>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1112</v>
      </c>
      <c r="C236" s="650"/>
      <c r="D236" s="651"/>
      <c r="E236" s="649" t="s">
        <v>1151</v>
      </c>
      <c r="F236" s="650"/>
      <c r="G236" s="650"/>
      <c r="H236" s="650"/>
      <c r="I236" s="650"/>
      <c r="J236" s="650"/>
      <c r="K236" s="650"/>
      <c r="L236" s="651"/>
      <c r="N236" s="649" t="s">
        <v>1114</v>
      </c>
      <c r="O236" s="650"/>
      <c r="P236" s="651"/>
      <c r="Q236" s="649" t="s">
        <v>1151</v>
      </c>
      <c r="R236" s="650"/>
      <c r="S236" s="650"/>
      <c r="T236" s="650"/>
      <c r="U236" s="650"/>
      <c r="V236" s="650"/>
      <c r="W236" s="650"/>
      <c r="X236" s="651"/>
      <c r="Z236" s="649" t="s">
        <v>1115</v>
      </c>
      <c r="AA236" s="650"/>
      <c r="AB236" s="651"/>
      <c r="AC236" s="649" t="s">
        <v>1151</v>
      </c>
      <c r="AD236" s="650"/>
      <c r="AE236" s="650"/>
      <c r="AF236" s="650"/>
      <c r="AG236" s="650"/>
      <c r="AH236" s="650"/>
      <c r="AI236" s="650"/>
      <c r="AJ236" s="651"/>
      <c r="AL236" s="649" t="s">
        <v>1116</v>
      </c>
      <c r="AM236" s="650"/>
      <c r="AN236" s="651"/>
      <c r="AO236" s="649" t="s">
        <v>1151</v>
      </c>
      <c r="AP236" s="650"/>
      <c r="AQ236" s="650"/>
      <c r="AR236" s="650"/>
      <c r="AS236" s="650"/>
      <c r="AT236" s="650"/>
      <c r="AU236" s="650"/>
      <c r="AV236" s="651"/>
    </row>
    <row r="237" spans="1:48" ht="15.75" customHeight="1">
      <c r="A237">
        <v>237</v>
      </c>
      <c r="B237" s="652" t="s">
        <v>1127</v>
      </c>
      <c r="C237" s="652" t="s">
        <v>634</v>
      </c>
      <c r="D237" s="669" t="s">
        <v>1119</v>
      </c>
      <c r="E237" s="676" t="s">
        <v>1120</v>
      </c>
      <c r="F237" s="677"/>
      <c r="G237" s="677"/>
      <c r="H237" s="677"/>
      <c r="I237" s="677"/>
      <c r="J237" s="677"/>
      <c r="K237" s="677"/>
      <c r="L237" s="678"/>
      <c r="N237" s="652" t="s">
        <v>1127</v>
      </c>
      <c r="O237" s="652" t="s">
        <v>634</v>
      </c>
      <c r="P237" s="669" t="s">
        <v>1119</v>
      </c>
      <c r="Q237" s="676" t="s">
        <v>1120</v>
      </c>
      <c r="R237" s="677"/>
      <c r="S237" s="677"/>
      <c r="T237" s="677"/>
      <c r="U237" s="677"/>
      <c r="V237" s="677"/>
      <c r="W237" s="677"/>
      <c r="X237" s="678"/>
      <c r="Z237" s="652" t="s">
        <v>1127</v>
      </c>
      <c r="AA237" s="652" t="s">
        <v>634</v>
      </c>
      <c r="AB237" s="669" t="s">
        <v>1119</v>
      </c>
      <c r="AC237" s="676" t="s">
        <v>1120</v>
      </c>
      <c r="AD237" s="677"/>
      <c r="AE237" s="677"/>
      <c r="AF237" s="677"/>
      <c r="AG237" s="677"/>
      <c r="AH237" s="677"/>
      <c r="AI237" s="677"/>
      <c r="AJ237" s="678"/>
      <c r="AL237" s="652" t="s">
        <v>1127</v>
      </c>
      <c r="AM237" s="652" t="s">
        <v>634</v>
      </c>
      <c r="AN237" s="669" t="s">
        <v>1119</v>
      </c>
      <c r="AO237" s="676" t="s">
        <v>1120</v>
      </c>
      <c r="AP237" s="677"/>
      <c r="AQ237" s="677"/>
      <c r="AR237" s="677"/>
      <c r="AS237" s="677"/>
      <c r="AT237" s="677"/>
      <c r="AU237" s="677"/>
      <c r="AV237" s="678"/>
    </row>
    <row r="238" spans="1:48" ht="15" customHeight="1" thickBot="1">
      <c r="A238">
        <v>238</v>
      </c>
      <c r="B238" s="668"/>
      <c r="C238" s="668"/>
      <c r="D238" s="670"/>
      <c r="E238" s="679"/>
      <c r="F238" s="680"/>
      <c r="G238" s="680"/>
      <c r="H238" s="680"/>
      <c r="I238" s="680"/>
      <c r="J238" s="680"/>
      <c r="K238" s="680"/>
      <c r="L238" s="681"/>
      <c r="N238" s="668"/>
      <c r="O238" s="668"/>
      <c r="P238" s="670"/>
      <c r="Q238" s="679"/>
      <c r="R238" s="680"/>
      <c r="S238" s="680"/>
      <c r="T238" s="680"/>
      <c r="U238" s="680"/>
      <c r="V238" s="680"/>
      <c r="W238" s="680"/>
      <c r="X238" s="681"/>
      <c r="Z238" s="668"/>
      <c r="AA238" s="668"/>
      <c r="AB238" s="670"/>
      <c r="AC238" s="679"/>
      <c r="AD238" s="680"/>
      <c r="AE238" s="680"/>
      <c r="AF238" s="680"/>
      <c r="AG238" s="680"/>
      <c r="AH238" s="680"/>
      <c r="AI238" s="680"/>
      <c r="AJ238" s="681"/>
      <c r="AL238" s="668"/>
      <c r="AM238" s="668"/>
      <c r="AN238" s="670"/>
      <c r="AO238" s="679"/>
      <c r="AP238" s="680"/>
      <c r="AQ238" s="680"/>
      <c r="AR238" s="680"/>
      <c r="AS238" s="680"/>
      <c r="AT238" s="680"/>
      <c r="AU238" s="680"/>
      <c r="AV238" s="681"/>
    </row>
    <row r="239" spans="1:48" ht="15" thickBot="1">
      <c r="A239">
        <v>239</v>
      </c>
      <c r="B239" s="653"/>
      <c r="C239" s="653"/>
      <c r="D239" s="671"/>
      <c r="E239" s="75">
        <v>0</v>
      </c>
      <c r="F239" s="76">
        <v>500</v>
      </c>
      <c r="G239" s="76">
        <v>1000</v>
      </c>
      <c r="H239" s="76">
        <v>1500</v>
      </c>
      <c r="I239" s="76">
        <v>2000</v>
      </c>
      <c r="J239" s="76">
        <v>2500</v>
      </c>
      <c r="K239" s="76">
        <v>3000</v>
      </c>
      <c r="L239" s="77">
        <v>3500</v>
      </c>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
        <v>1139</v>
      </c>
      <c r="C240" s="664">
        <v>100</v>
      </c>
      <c r="D240" s="78" t="s">
        <v>133</v>
      </c>
      <c r="E240" s="79">
        <v>55</v>
      </c>
      <c r="F240" s="80">
        <v>55</v>
      </c>
      <c r="G240" s="80">
        <v>56</v>
      </c>
      <c r="H240" s="80">
        <v>57</v>
      </c>
      <c r="I240" s="80">
        <v>58</v>
      </c>
      <c r="J240" s="80">
        <v>59</v>
      </c>
      <c r="K240" s="80">
        <v>60</v>
      </c>
      <c r="L240" s="81">
        <v>61</v>
      </c>
      <c r="N240" s="661" t="s">
        <v>1139</v>
      </c>
      <c r="O240" s="664">
        <v>100</v>
      </c>
      <c r="P240" s="78" t="s">
        <v>133</v>
      </c>
      <c r="Q240" s="79">
        <v>88</v>
      </c>
      <c r="R240" s="80">
        <v>89</v>
      </c>
      <c r="S240" s="80">
        <v>90</v>
      </c>
      <c r="T240" s="80">
        <v>92</v>
      </c>
      <c r="U240" s="80">
        <v>93</v>
      </c>
      <c r="V240" s="80">
        <v>95</v>
      </c>
      <c r="W240" s="80">
        <v>96</v>
      </c>
      <c r="X240" s="81">
        <v>98</v>
      </c>
      <c r="Z240" s="661" t="s">
        <v>1139</v>
      </c>
      <c r="AA240" s="664">
        <v>100</v>
      </c>
      <c r="AB240" s="78" t="s">
        <v>133</v>
      </c>
      <c r="AC240" s="79">
        <v>137</v>
      </c>
      <c r="AD240" s="80">
        <v>139</v>
      </c>
      <c r="AE240" s="80">
        <v>141</v>
      </c>
      <c r="AF240" s="80">
        <v>143</v>
      </c>
      <c r="AG240" s="80">
        <v>145</v>
      </c>
      <c r="AH240" s="80">
        <v>147</v>
      </c>
      <c r="AI240" s="80">
        <v>149</v>
      </c>
      <c r="AJ240" s="81">
        <v>152</v>
      </c>
      <c r="AL240" s="661" t="s">
        <v>1139</v>
      </c>
      <c r="AM240" s="664">
        <v>100</v>
      </c>
      <c r="AN240" s="78" t="s">
        <v>133</v>
      </c>
      <c r="AO240" s="79">
        <v>168</v>
      </c>
      <c r="AP240" s="80">
        <v>169</v>
      </c>
      <c r="AQ240" s="80">
        <v>171</v>
      </c>
      <c r="AR240" s="80">
        <v>173</v>
      </c>
      <c r="AS240" s="80">
        <v>174</v>
      </c>
      <c r="AT240" s="80">
        <v>176</v>
      </c>
      <c r="AU240" s="80">
        <v>178</v>
      </c>
      <c r="AV240" s="81">
        <v>180</v>
      </c>
    </row>
    <row r="241" spans="1:48" ht="15" thickBot="1">
      <c r="A241">
        <v>241</v>
      </c>
      <c r="B241" s="662"/>
      <c r="C241" s="665"/>
      <c r="D241" s="82" t="s">
        <v>136</v>
      </c>
      <c r="E241" s="83">
        <v>60</v>
      </c>
      <c r="F241" s="84">
        <v>60</v>
      </c>
      <c r="G241" s="84">
        <v>61</v>
      </c>
      <c r="H241" s="84">
        <v>62</v>
      </c>
      <c r="I241" s="84">
        <v>62</v>
      </c>
      <c r="J241" s="84">
        <v>63</v>
      </c>
      <c r="K241" s="84">
        <v>64</v>
      </c>
      <c r="L241" s="85">
        <v>65</v>
      </c>
      <c r="N241" s="662"/>
      <c r="O241" s="665"/>
      <c r="P241" s="82" t="s">
        <v>136</v>
      </c>
      <c r="Q241" s="83">
        <v>98</v>
      </c>
      <c r="R241" s="84">
        <v>99</v>
      </c>
      <c r="S241" s="84">
        <v>100</v>
      </c>
      <c r="T241" s="84">
        <v>101</v>
      </c>
      <c r="U241" s="84">
        <v>103</v>
      </c>
      <c r="V241" s="84">
        <v>104</v>
      </c>
      <c r="W241" s="84">
        <v>105</v>
      </c>
      <c r="X241" s="85">
        <v>107</v>
      </c>
      <c r="Z241" s="662"/>
      <c r="AA241" s="665"/>
      <c r="AB241" s="82" t="s">
        <v>136</v>
      </c>
      <c r="AC241" s="83">
        <v>153</v>
      </c>
      <c r="AD241" s="84">
        <v>154</v>
      </c>
      <c r="AE241" s="84">
        <v>156</v>
      </c>
      <c r="AF241" s="84">
        <v>158</v>
      </c>
      <c r="AG241" s="84">
        <v>160</v>
      </c>
      <c r="AH241" s="84">
        <v>162</v>
      </c>
      <c r="AI241" s="84">
        <v>164</v>
      </c>
      <c r="AJ241" s="85">
        <v>166</v>
      </c>
      <c r="AL241" s="662"/>
      <c r="AM241" s="665"/>
      <c r="AN241" s="82" t="s">
        <v>136</v>
      </c>
      <c r="AO241" s="83">
        <v>180</v>
      </c>
      <c r="AP241" s="84">
        <v>180</v>
      </c>
      <c r="AQ241" s="84">
        <v>180</v>
      </c>
      <c r="AR241" s="84">
        <v>180</v>
      </c>
      <c r="AS241" s="84">
        <v>180</v>
      </c>
      <c r="AT241" s="84">
        <v>180</v>
      </c>
      <c r="AU241" s="84">
        <v>180</v>
      </c>
      <c r="AV241" s="85">
        <v>180</v>
      </c>
    </row>
    <row r="242" spans="1:48">
      <c r="A242">
        <v>242</v>
      </c>
      <c r="B242" s="662"/>
      <c r="C242" s="666">
        <v>110</v>
      </c>
      <c r="D242" s="86" t="s">
        <v>133</v>
      </c>
      <c r="E242" s="87">
        <v>55</v>
      </c>
      <c r="F242" s="88">
        <v>55</v>
      </c>
      <c r="G242" s="88">
        <v>56</v>
      </c>
      <c r="H242" s="88">
        <v>56</v>
      </c>
      <c r="I242" s="88">
        <v>57</v>
      </c>
      <c r="J242" s="88">
        <v>57</v>
      </c>
      <c r="K242" s="88">
        <v>58</v>
      </c>
      <c r="L242" s="89">
        <v>59</v>
      </c>
      <c r="N242" s="662"/>
      <c r="O242" s="666">
        <v>110</v>
      </c>
      <c r="P242" s="86" t="s">
        <v>133</v>
      </c>
      <c r="Q242" s="87">
        <v>83</v>
      </c>
      <c r="R242" s="88">
        <v>84</v>
      </c>
      <c r="S242" s="88">
        <v>86</v>
      </c>
      <c r="T242" s="88">
        <v>87</v>
      </c>
      <c r="U242" s="88">
        <v>89</v>
      </c>
      <c r="V242" s="88">
        <v>90</v>
      </c>
      <c r="W242" s="88">
        <v>92</v>
      </c>
      <c r="X242" s="89">
        <v>94</v>
      </c>
      <c r="Z242" s="662"/>
      <c r="AA242" s="666">
        <v>110</v>
      </c>
      <c r="AB242" s="86" t="s">
        <v>133</v>
      </c>
      <c r="AC242" s="87">
        <v>130</v>
      </c>
      <c r="AD242" s="88">
        <v>132</v>
      </c>
      <c r="AE242" s="88">
        <v>134</v>
      </c>
      <c r="AF242" s="88">
        <v>137</v>
      </c>
      <c r="AG242" s="88">
        <v>139</v>
      </c>
      <c r="AH242" s="88">
        <v>142</v>
      </c>
      <c r="AI242" s="88">
        <v>144</v>
      </c>
      <c r="AJ242" s="89">
        <v>147</v>
      </c>
      <c r="AL242" s="662"/>
      <c r="AM242" s="666">
        <v>110</v>
      </c>
      <c r="AN242" s="86" t="s">
        <v>133</v>
      </c>
      <c r="AO242" s="87">
        <v>159</v>
      </c>
      <c r="AP242" s="88">
        <v>162</v>
      </c>
      <c r="AQ242" s="88">
        <v>165</v>
      </c>
      <c r="AR242" s="88">
        <v>168</v>
      </c>
      <c r="AS242" s="88">
        <v>171</v>
      </c>
      <c r="AT242" s="88">
        <v>174</v>
      </c>
      <c r="AU242" s="88">
        <v>177</v>
      </c>
      <c r="AV242" s="89">
        <v>180</v>
      </c>
    </row>
    <row r="243" spans="1:48" ht="15" thickBot="1">
      <c r="A243">
        <v>243</v>
      </c>
      <c r="B243" s="662"/>
      <c r="C243" s="667"/>
      <c r="D243" s="90" t="s">
        <v>136</v>
      </c>
      <c r="E243" s="87">
        <v>59</v>
      </c>
      <c r="F243" s="88">
        <v>59</v>
      </c>
      <c r="G243" s="88">
        <v>60</v>
      </c>
      <c r="H243" s="88">
        <v>60</v>
      </c>
      <c r="I243" s="88">
        <v>61</v>
      </c>
      <c r="J243" s="88">
        <v>61</v>
      </c>
      <c r="K243" s="88">
        <v>62</v>
      </c>
      <c r="L243" s="89">
        <v>63</v>
      </c>
      <c r="N243" s="662"/>
      <c r="O243" s="667"/>
      <c r="P243" s="90" t="s">
        <v>136</v>
      </c>
      <c r="Q243" s="87">
        <v>94</v>
      </c>
      <c r="R243" s="88">
        <v>95</v>
      </c>
      <c r="S243" s="88">
        <v>96</v>
      </c>
      <c r="T243" s="88">
        <v>97</v>
      </c>
      <c r="U243" s="88">
        <v>99</v>
      </c>
      <c r="V243" s="88">
        <v>100</v>
      </c>
      <c r="W243" s="88">
        <v>101</v>
      </c>
      <c r="X243" s="89">
        <v>103</v>
      </c>
      <c r="Z243" s="662"/>
      <c r="AA243" s="667"/>
      <c r="AB243" s="90" t="s">
        <v>136</v>
      </c>
      <c r="AC243" s="87">
        <v>147</v>
      </c>
      <c r="AD243" s="88">
        <v>148</v>
      </c>
      <c r="AE243" s="88">
        <v>150</v>
      </c>
      <c r="AF243" s="88">
        <v>152</v>
      </c>
      <c r="AG243" s="88">
        <v>154</v>
      </c>
      <c r="AH243" s="88">
        <v>156</v>
      </c>
      <c r="AI243" s="88">
        <v>158</v>
      </c>
      <c r="AJ243" s="89">
        <v>160</v>
      </c>
      <c r="AL243" s="662"/>
      <c r="AM243" s="667"/>
      <c r="AN243" s="90" t="s">
        <v>136</v>
      </c>
      <c r="AO243" s="87">
        <v>180</v>
      </c>
      <c r="AP243" s="88">
        <v>180</v>
      </c>
      <c r="AQ243" s="88">
        <v>180</v>
      </c>
      <c r="AR243" s="88">
        <v>180</v>
      </c>
      <c r="AS243" s="88">
        <v>180</v>
      </c>
      <c r="AT243" s="88">
        <v>180</v>
      </c>
      <c r="AU243" s="88">
        <v>180</v>
      </c>
      <c r="AV243" s="89">
        <v>180</v>
      </c>
    </row>
    <row r="244" spans="1:48">
      <c r="A244">
        <v>244</v>
      </c>
      <c r="B244" s="662"/>
      <c r="C244" s="664">
        <v>120</v>
      </c>
      <c r="D244" s="78" t="s">
        <v>133</v>
      </c>
      <c r="E244" s="83">
        <v>61</v>
      </c>
      <c r="F244" s="84">
        <v>60</v>
      </c>
      <c r="G244" s="84">
        <v>59</v>
      </c>
      <c r="H244" s="84">
        <v>59</v>
      </c>
      <c r="I244" s="84">
        <v>58</v>
      </c>
      <c r="J244" s="84">
        <v>58</v>
      </c>
      <c r="K244" s="84">
        <v>57</v>
      </c>
      <c r="L244" s="85">
        <v>57</v>
      </c>
      <c r="N244" s="662"/>
      <c r="O244" s="664">
        <v>120</v>
      </c>
      <c r="P244" s="78" t="s">
        <v>133</v>
      </c>
      <c r="Q244" s="83">
        <v>79</v>
      </c>
      <c r="R244" s="84">
        <v>80</v>
      </c>
      <c r="S244" s="84">
        <v>82</v>
      </c>
      <c r="T244" s="84">
        <v>83</v>
      </c>
      <c r="U244" s="84">
        <v>85</v>
      </c>
      <c r="V244" s="84">
        <v>86</v>
      </c>
      <c r="W244" s="84">
        <v>88</v>
      </c>
      <c r="X244" s="85">
        <v>90</v>
      </c>
      <c r="Z244" s="662"/>
      <c r="AA244" s="664">
        <v>120</v>
      </c>
      <c r="AB244" s="78" t="s">
        <v>133</v>
      </c>
      <c r="AC244" s="83">
        <v>123</v>
      </c>
      <c r="AD244" s="84">
        <v>125</v>
      </c>
      <c r="AE244" s="84">
        <v>128</v>
      </c>
      <c r="AF244" s="84">
        <v>130</v>
      </c>
      <c r="AG244" s="84">
        <v>133</v>
      </c>
      <c r="AH244" s="84">
        <v>135</v>
      </c>
      <c r="AI244" s="84">
        <v>138</v>
      </c>
      <c r="AJ244" s="85">
        <v>141</v>
      </c>
      <c r="AL244" s="662"/>
      <c r="AM244" s="664">
        <v>120</v>
      </c>
      <c r="AN244" s="78" t="s">
        <v>133</v>
      </c>
      <c r="AO244" s="83">
        <v>151</v>
      </c>
      <c r="AP244" s="84">
        <v>154</v>
      </c>
      <c r="AQ244" s="84">
        <v>157</v>
      </c>
      <c r="AR244" s="84">
        <v>160</v>
      </c>
      <c r="AS244" s="84">
        <v>163</v>
      </c>
      <c r="AT244" s="84">
        <v>166</v>
      </c>
      <c r="AU244" s="84">
        <v>169</v>
      </c>
      <c r="AV244" s="85">
        <v>172</v>
      </c>
    </row>
    <row r="245" spans="1:48" ht="15" thickBot="1">
      <c r="A245">
        <v>245</v>
      </c>
      <c r="B245" s="662"/>
      <c r="C245" s="665"/>
      <c r="D245" s="82" t="s">
        <v>136</v>
      </c>
      <c r="E245" s="83">
        <v>66</v>
      </c>
      <c r="F245" s="84">
        <v>65</v>
      </c>
      <c r="G245" s="84">
        <v>64</v>
      </c>
      <c r="H245" s="84">
        <v>63</v>
      </c>
      <c r="I245" s="84">
        <v>63</v>
      </c>
      <c r="J245" s="84">
        <v>62</v>
      </c>
      <c r="K245" s="84">
        <v>61</v>
      </c>
      <c r="L245" s="85">
        <v>61</v>
      </c>
      <c r="N245" s="662"/>
      <c r="O245" s="665"/>
      <c r="P245" s="82" t="s">
        <v>136</v>
      </c>
      <c r="Q245" s="83">
        <v>91</v>
      </c>
      <c r="R245" s="84">
        <v>92</v>
      </c>
      <c r="S245" s="84">
        <v>93</v>
      </c>
      <c r="T245" s="84">
        <v>94</v>
      </c>
      <c r="U245" s="84">
        <v>95</v>
      </c>
      <c r="V245" s="84">
        <v>96</v>
      </c>
      <c r="W245" s="84">
        <v>97</v>
      </c>
      <c r="X245" s="85">
        <v>99</v>
      </c>
      <c r="Z245" s="662"/>
      <c r="AA245" s="665"/>
      <c r="AB245" s="82" t="s">
        <v>136</v>
      </c>
      <c r="AC245" s="83">
        <v>142</v>
      </c>
      <c r="AD245" s="84">
        <v>143</v>
      </c>
      <c r="AE245" s="84">
        <v>145</v>
      </c>
      <c r="AF245" s="84">
        <v>147</v>
      </c>
      <c r="AG245" s="84">
        <v>149</v>
      </c>
      <c r="AH245" s="84">
        <v>151</v>
      </c>
      <c r="AI245" s="84">
        <v>153</v>
      </c>
      <c r="AJ245" s="85">
        <v>155</v>
      </c>
      <c r="AL245" s="662"/>
      <c r="AM245" s="665"/>
      <c r="AN245" s="82" t="s">
        <v>136</v>
      </c>
      <c r="AO245" s="83">
        <v>173</v>
      </c>
      <c r="AP245" s="84">
        <v>174</v>
      </c>
      <c r="AQ245" s="84">
        <v>175</v>
      </c>
      <c r="AR245" s="84">
        <v>176</v>
      </c>
      <c r="AS245" s="84">
        <v>177</v>
      </c>
      <c r="AT245" s="84">
        <v>178</v>
      </c>
      <c r="AU245" s="84">
        <v>179</v>
      </c>
      <c r="AV245" s="85">
        <v>180</v>
      </c>
    </row>
    <row r="246" spans="1:48">
      <c r="A246">
        <v>246</v>
      </c>
      <c r="B246" s="662"/>
      <c r="C246" s="666">
        <v>130</v>
      </c>
      <c r="D246" s="86" t="s">
        <v>133</v>
      </c>
      <c r="E246" s="87">
        <v>67</v>
      </c>
      <c r="F246" s="88">
        <v>65</v>
      </c>
      <c r="G246" s="88">
        <v>63</v>
      </c>
      <c r="H246" s="88">
        <v>61</v>
      </c>
      <c r="I246" s="88">
        <v>59</v>
      </c>
      <c r="J246" s="88">
        <v>57</v>
      </c>
      <c r="K246" s="88">
        <v>55</v>
      </c>
      <c r="L246" s="89">
        <v>54</v>
      </c>
      <c r="N246" s="662"/>
      <c r="O246" s="666">
        <v>130</v>
      </c>
      <c r="P246" s="86" t="s">
        <v>133</v>
      </c>
      <c r="Q246" s="87">
        <v>75</v>
      </c>
      <c r="R246" s="88">
        <v>76</v>
      </c>
      <c r="S246" s="88">
        <v>78</v>
      </c>
      <c r="T246" s="88">
        <v>79</v>
      </c>
      <c r="U246" s="88">
        <v>81</v>
      </c>
      <c r="V246" s="88">
        <v>82</v>
      </c>
      <c r="W246" s="88">
        <v>84</v>
      </c>
      <c r="X246" s="89">
        <v>86</v>
      </c>
      <c r="Z246" s="662"/>
      <c r="AA246" s="666">
        <v>130</v>
      </c>
      <c r="AB246" s="86" t="s">
        <v>133</v>
      </c>
      <c r="AC246" s="87">
        <v>117</v>
      </c>
      <c r="AD246" s="88">
        <v>119</v>
      </c>
      <c r="AE246" s="88">
        <v>121</v>
      </c>
      <c r="AF246" s="88">
        <v>124</v>
      </c>
      <c r="AG246" s="88">
        <v>126</v>
      </c>
      <c r="AH246" s="88">
        <v>129</v>
      </c>
      <c r="AI246" s="88">
        <v>131</v>
      </c>
      <c r="AJ246" s="89">
        <v>134</v>
      </c>
      <c r="AL246" s="662"/>
      <c r="AM246" s="666">
        <v>130</v>
      </c>
      <c r="AN246" s="86" t="s">
        <v>133</v>
      </c>
      <c r="AO246" s="87">
        <v>143</v>
      </c>
      <c r="AP246" s="88">
        <v>146</v>
      </c>
      <c r="AQ246" s="88">
        <v>149</v>
      </c>
      <c r="AR246" s="88">
        <v>152</v>
      </c>
      <c r="AS246" s="88">
        <v>155</v>
      </c>
      <c r="AT246" s="88">
        <v>158</v>
      </c>
      <c r="AU246" s="88">
        <v>161</v>
      </c>
      <c r="AV246" s="89">
        <v>164</v>
      </c>
    </row>
    <row r="247" spans="1:48" ht="15" thickBot="1">
      <c r="A247">
        <v>247</v>
      </c>
      <c r="B247" s="662"/>
      <c r="C247" s="667"/>
      <c r="D247" s="90" t="s">
        <v>136</v>
      </c>
      <c r="E247" s="87">
        <v>74</v>
      </c>
      <c r="F247" s="88">
        <v>71</v>
      </c>
      <c r="G247" s="88">
        <v>69</v>
      </c>
      <c r="H247" s="88">
        <v>67</v>
      </c>
      <c r="I247" s="88">
        <v>65</v>
      </c>
      <c r="J247" s="88">
        <v>63</v>
      </c>
      <c r="K247" s="88">
        <v>61</v>
      </c>
      <c r="L247" s="89">
        <v>59</v>
      </c>
      <c r="N247" s="662"/>
      <c r="O247" s="667"/>
      <c r="P247" s="90" t="s">
        <v>136</v>
      </c>
      <c r="Q247" s="87">
        <v>87</v>
      </c>
      <c r="R247" s="88">
        <v>88</v>
      </c>
      <c r="S247" s="88">
        <v>89</v>
      </c>
      <c r="T247" s="88">
        <v>90</v>
      </c>
      <c r="U247" s="88">
        <v>92</v>
      </c>
      <c r="V247" s="88">
        <v>93</v>
      </c>
      <c r="W247" s="88">
        <v>94</v>
      </c>
      <c r="X247" s="89">
        <v>96</v>
      </c>
      <c r="Z247" s="662"/>
      <c r="AA247" s="667"/>
      <c r="AB247" s="90" t="s">
        <v>136</v>
      </c>
      <c r="AC247" s="87">
        <v>136</v>
      </c>
      <c r="AD247" s="88">
        <v>138</v>
      </c>
      <c r="AE247" s="88">
        <v>140</v>
      </c>
      <c r="AF247" s="88">
        <v>142</v>
      </c>
      <c r="AG247" s="88">
        <v>144</v>
      </c>
      <c r="AH247" s="88">
        <v>146</v>
      </c>
      <c r="AI247" s="88">
        <v>148</v>
      </c>
      <c r="AJ247" s="89">
        <v>150</v>
      </c>
      <c r="AL247" s="662"/>
      <c r="AM247" s="667"/>
      <c r="AN247" s="90" t="s">
        <v>136</v>
      </c>
      <c r="AO247" s="87">
        <v>166</v>
      </c>
      <c r="AP247" s="88">
        <v>168</v>
      </c>
      <c r="AQ247" s="88">
        <v>170</v>
      </c>
      <c r="AR247" s="88">
        <v>172</v>
      </c>
      <c r="AS247" s="88">
        <v>174</v>
      </c>
      <c r="AT247" s="88">
        <v>176</v>
      </c>
      <c r="AU247" s="88">
        <v>178</v>
      </c>
      <c r="AV247" s="89">
        <v>180</v>
      </c>
    </row>
    <row r="248" spans="1:48">
      <c r="A248">
        <v>248</v>
      </c>
      <c r="B248" s="662"/>
      <c r="C248" s="664">
        <v>140</v>
      </c>
      <c r="D248" s="78" t="s">
        <v>133</v>
      </c>
      <c r="E248" s="83">
        <v>75</v>
      </c>
      <c r="F248" s="84">
        <v>72</v>
      </c>
      <c r="G248" s="84">
        <v>69</v>
      </c>
      <c r="H248" s="84">
        <v>67</v>
      </c>
      <c r="I248" s="84">
        <v>64</v>
      </c>
      <c r="J248" s="84">
        <v>62</v>
      </c>
      <c r="K248" s="84">
        <v>59</v>
      </c>
      <c r="L248" s="85">
        <v>57</v>
      </c>
      <c r="N248" s="662"/>
      <c r="O248" s="664">
        <v>140</v>
      </c>
      <c r="P248" s="78" t="s">
        <v>133</v>
      </c>
      <c r="Q248" s="83">
        <v>75</v>
      </c>
      <c r="R248" s="84">
        <v>76</v>
      </c>
      <c r="S248" s="84">
        <v>77</v>
      </c>
      <c r="T248" s="84">
        <v>78</v>
      </c>
      <c r="U248" s="84">
        <v>79</v>
      </c>
      <c r="V248" s="84">
        <v>80</v>
      </c>
      <c r="W248" s="84">
        <v>81</v>
      </c>
      <c r="X248" s="85">
        <v>82</v>
      </c>
      <c r="Z248" s="662"/>
      <c r="AA248" s="664">
        <v>140</v>
      </c>
      <c r="AB248" s="78" t="s">
        <v>133</v>
      </c>
      <c r="AC248" s="83">
        <v>112</v>
      </c>
      <c r="AD248" s="84">
        <v>114</v>
      </c>
      <c r="AE248" s="84">
        <v>116</v>
      </c>
      <c r="AF248" s="84">
        <v>118</v>
      </c>
      <c r="AG248" s="84">
        <v>120</v>
      </c>
      <c r="AH248" s="84">
        <v>122</v>
      </c>
      <c r="AI248" s="84">
        <v>124</v>
      </c>
      <c r="AJ248" s="85">
        <v>127</v>
      </c>
      <c r="AL248" s="662"/>
      <c r="AM248" s="664">
        <v>140</v>
      </c>
      <c r="AN248" s="78" t="s">
        <v>133</v>
      </c>
      <c r="AO248" s="83">
        <v>136</v>
      </c>
      <c r="AP248" s="84">
        <v>138</v>
      </c>
      <c r="AQ248" s="84">
        <v>141</v>
      </c>
      <c r="AR248" s="84">
        <v>144</v>
      </c>
      <c r="AS248" s="84">
        <v>147</v>
      </c>
      <c r="AT248" s="84">
        <v>150</v>
      </c>
      <c r="AU248" s="84">
        <v>153</v>
      </c>
      <c r="AV248" s="85">
        <v>156</v>
      </c>
    </row>
    <row r="249" spans="1:48" ht="15" thickBot="1">
      <c r="A249">
        <v>249</v>
      </c>
      <c r="B249" s="662"/>
      <c r="C249" s="665"/>
      <c r="D249" s="82" t="s">
        <v>136</v>
      </c>
      <c r="E249" s="83">
        <v>82</v>
      </c>
      <c r="F249" s="84">
        <v>79</v>
      </c>
      <c r="G249" s="84">
        <v>76</v>
      </c>
      <c r="H249" s="84">
        <v>73</v>
      </c>
      <c r="I249" s="84">
        <v>70</v>
      </c>
      <c r="J249" s="84">
        <v>67</v>
      </c>
      <c r="K249" s="84">
        <v>64</v>
      </c>
      <c r="L249" s="85">
        <v>61</v>
      </c>
      <c r="N249" s="662"/>
      <c r="O249" s="665"/>
      <c r="P249" s="82" t="s">
        <v>136</v>
      </c>
      <c r="Q249" s="83">
        <v>83</v>
      </c>
      <c r="R249" s="84">
        <v>84</v>
      </c>
      <c r="S249" s="84">
        <v>86</v>
      </c>
      <c r="T249" s="84">
        <v>87</v>
      </c>
      <c r="U249" s="84">
        <v>89</v>
      </c>
      <c r="V249" s="84">
        <v>90</v>
      </c>
      <c r="W249" s="84">
        <v>92</v>
      </c>
      <c r="X249" s="85">
        <v>94</v>
      </c>
      <c r="Z249" s="662"/>
      <c r="AA249" s="665"/>
      <c r="AB249" s="82" t="s">
        <v>136</v>
      </c>
      <c r="AC249" s="83">
        <v>130</v>
      </c>
      <c r="AD249" s="84">
        <v>132</v>
      </c>
      <c r="AE249" s="84">
        <v>134</v>
      </c>
      <c r="AF249" s="84">
        <v>136</v>
      </c>
      <c r="AG249" s="84">
        <v>139</v>
      </c>
      <c r="AH249" s="84">
        <v>141</v>
      </c>
      <c r="AI249" s="84">
        <v>143</v>
      </c>
      <c r="AJ249" s="85">
        <v>146</v>
      </c>
      <c r="AL249" s="662"/>
      <c r="AM249" s="665"/>
      <c r="AN249" s="82" t="s">
        <v>136</v>
      </c>
      <c r="AO249" s="83">
        <v>158</v>
      </c>
      <c r="AP249" s="84">
        <v>160</v>
      </c>
      <c r="AQ249" s="84">
        <v>163</v>
      </c>
      <c r="AR249" s="84">
        <v>166</v>
      </c>
      <c r="AS249" s="84">
        <v>169</v>
      </c>
      <c r="AT249" s="84">
        <v>172</v>
      </c>
      <c r="AU249" s="84">
        <v>175</v>
      </c>
      <c r="AV249" s="85">
        <v>178</v>
      </c>
    </row>
    <row r="250" spans="1:48">
      <c r="A250">
        <v>250</v>
      </c>
      <c r="B250" s="662"/>
      <c r="C250" s="666">
        <v>150</v>
      </c>
      <c r="D250" s="86" t="s">
        <v>133</v>
      </c>
      <c r="E250" s="87">
        <v>83</v>
      </c>
      <c r="F250" s="88">
        <v>80</v>
      </c>
      <c r="G250" s="88">
        <v>77</v>
      </c>
      <c r="H250" s="88">
        <v>74</v>
      </c>
      <c r="I250" s="88">
        <v>71</v>
      </c>
      <c r="J250" s="88">
        <v>68</v>
      </c>
      <c r="K250" s="88">
        <v>65</v>
      </c>
      <c r="L250" s="89">
        <v>62</v>
      </c>
      <c r="N250" s="662"/>
      <c r="O250" s="666">
        <v>150</v>
      </c>
      <c r="P250" s="86" t="s">
        <v>133</v>
      </c>
      <c r="Q250" s="87">
        <v>83</v>
      </c>
      <c r="R250" s="88">
        <v>82</v>
      </c>
      <c r="S250" s="88">
        <v>81</v>
      </c>
      <c r="T250" s="88">
        <v>80</v>
      </c>
      <c r="U250" s="88">
        <v>80</v>
      </c>
      <c r="V250" s="88">
        <v>79</v>
      </c>
      <c r="W250" s="88">
        <v>78</v>
      </c>
      <c r="X250" s="89">
        <v>78</v>
      </c>
      <c r="Z250" s="662"/>
      <c r="AA250" s="666">
        <v>150</v>
      </c>
      <c r="AB250" s="86" t="s">
        <v>133</v>
      </c>
      <c r="AC250" s="87">
        <v>107</v>
      </c>
      <c r="AD250" s="88">
        <v>109</v>
      </c>
      <c r="AE250" s="88">
        <v>111</v>
      </c>
      <c r="AF250" s="88">
        <v>113</v>
      </c>
      <c r="AG250" s="88">
        <v>115</v>
      </c>
      <c r="AH250" s="88">
        <v>117</v>
      </c>
      <c r="AI250" s="88">
        <v>119</v>
      </c>
      <c r="AJ250" s="89">
        <v>122</v>
      </c>
      <c r="AL250" s="662"/>
      <c r="AM250" s="666">
        <v>150</v>
      </c>
      <c r="AN250" s="86" t="s">
        <v>133</v>
      </c>
      <c r="AO250" s="87">
        <v>131</v>
      </c>
      <c r="AP250" s="88">
        <v>133</v>
      </c>
      <c r="AQ250" s="88">
        <v>136</v>
      </c>
      <c r="AR250" s="88">
        <v>138</v>
      </c>
      <c r="AS250" s="88">
        <v>141</v>
      </c>
      <c r="AT250" s="88">
        <v>143</v>
      </c>
      <c r="AU250" s="88">
        <v>146</v>
      </c>
      <c r="AV250" s="89">
        <v>149</v>
      </c>
    </row>
    <row r="251" spans="1:48" ht="15" thickBot="1">
      <c r="A251">
        <v>251</v>
      </c>
      <c r="B251" s="662"/>
      <c r="C251" s="667"/>
      <c r="D251" s="90" t="s">
        <v>136</v>
      </c>
      <c r="E251" s="87">
        <v>89</v>
      </c>
      <c r="F251" s="88">
        <v>85</v>
      </c>
      <c r="G251" s="88">
        <v>82</v>
      </c>
      <c r="H251" s="88">
        <v>79</v>
      </c>
      <c r="I251" s="88">
        <v>76</v>
      </c>
      <c r="J251" s="88">
        <v>73</v>
      </c>
      <c r="K251" s="88">
        <v>70</v>
      </c>
      <c r="L251" s="89">
        <v>67</v>
      </c>
      <c r="N251" s="662"/>
      <c r="O251" s="667"/>
      <c r="P251" s="90" t="s">
        <v>136</v>
      </c>
      <c r="Q251" s="87">
        <v>89</v>
      </c>
      <c r="R251" s="88">
        <v>89</v>
      </c>
      <c r="S251" s="88">
        <v>89</v>
      </c>
      <c r="T251" s="88">
        <v>89</v>
      </c>
      <c r="U251" s="88">
        <v>90</v>
      </c>
      <c r="V251" s="88">
        <v>90</v>
      </c>
      <c r="W251" s="88">
        <v>90</v>
      </c>
      <c r="X251" s="89">
        <v>91</v>
      </c>
      <c r="Z251" s="662"/>
      <c r="AA251" s="667"/>
      <c r="AB251" s="90" t="s">
        <v>136</v>
      </c>
      <c r="AC251" s="87">
        <v>122</v>
      </c>
      <c r="AD251" s="88">
        <v>124</v>
      </c>
      <c r="AE251" s="88">
        <v>127</v>
      </c>
      <c r="AF251" s="88">
        <v>130</v>
      </c>
      <c r="AG251" s="88">
        <v>133</v>
      </c>
      <c r="AH251" s="88">
        <v>136</v>
      </c>
      <c r="AI251" s="88">
        <v>139</v>
      </c>
      <c r="AJ251" s="89">
        <v>142</v>
      </c>
      <c r="AL251" s="662"/>
      <c r="AM251" s="667"/>
      <c r="AN251" s="90" t="s">
        <v>136</v>
      </c>
      <c r="AO251" s="87">
        <v>149</v>
      </c>
      <c r="AP251" s="88">
        <v>152</v>
      </c>
      <c r="AQ251" s="88">
        <v>155</v>
      </c>
      <c r="AR251" s="88">
        <v>159</v>
      </c>
      <c r="AS251" s="88">
        <v>162</v>
      </c>
      <c r="AT251" s="88">
        <v>166</v>
      </c>
      <c r="AU251" s="88">
        <v>169</v>
      </c>
      <c r="AV251" s="89">
        <v>173</v>
      </c>
    </row>
    <row r="252" spans="1:48">
      <c r="A252">
        <v>252</v>
      </c>
      <c r="B252" s="662"/>
      <c r="C252" s="664">
        <v>160</v>
      </c>
      <c r="D252" s="78" t="s">
        <v>133</v>
      </c>
      <c r="E252" s="83">
        <v>90</v>
      </c>
      <c r="F252" s="84">
        <v>86</v>
      </c>
      <c r="G252" s="84">
        <v>83</v>
      </c>
      <c r="H252" s="84">
        <v>80</v>
      </c>
      <c r="I252" s="84">
        <v>76</v>
      </c>
      <c r="J252" s="84">
        <v>73</v>
      </c>
      <c r="K252" s="84">
        <v>70</v>
      </c>
      <c r="L252" s="85">
        <v>67</v>
      </c>
      <c r="N252" s="662"/>
      <c r="O252" s="664">
        <v>160</v>
      </c>
      <c r="P252" s="78" t="s">
        <v>133</v>
      </c>
      <c r="Q252" s="83">
        <v>90</v>
      </c>
      <c r="R252" s="84">
        <v>87</v>
      </c>
      <c r="S252" s="84">
        <v>85</v>
      </c>
      <c r="T252" s="84">
        <v>83</v>
      </c>
      <c r="U252" s="84">
        <v>81</v>
      </c>
      <c r="V252" s="84">
        <v>79</v>
      </c>
      <c r="W252" s="84">
        <v>77</v>
      </c>
      <c r="X252" s="85">
        <v>75</v>
      </c>
      <c r="Z252" s="662"/>
      <c r="AA252" s="664">
        <v>160</v>
      </c>
      <c r="AB252" s="78" t="s">
        <v>133</v>
      </c>
      <c r="AC252" s="83">
        <v>101</v>
      </c>
      <c r="AD252" s="84">
        <v>103</v>
      </c>
      <c r="AE252" s="84">
        <v>105</v>
      </c>
      <c r="AF252" s="84">
        <v>108</v>
      </c>
      <c r="AG252" s="84">
        <v>110</v>
      </c>
      <c r="AH252" s="84">
        <v>113</v>
      </c>
      <c r="AI252" s="84">
        <v>115</v>
      </c>
      <c r="AJ252" s="85">
        <v>118</v>
      </c>
      <c r="AL252" s="662"/>
      <c r="AM252" s="664">
        <v>160</v>
      </c>
      <c r="AN252" s="78" t="s">
        <v>133</v>
      </c>
      <c r="AO252" s="83">
        <v>124</v>
      </c>
      <c r="AP252" s="84">
        <v>126</v>
      </c>
      <c r="AQ252" s="84">
        <v>129</v>
      </c>
      <c r="AR252" s="84">
        <v>132</v>
      </c>
      <c r="AS252" s="84">
        <v>135</v>
      </c>
      <c r="AT252" s="84">
        <v>138</v>
      </c>
      <c r="AU252" s="84">
        <v>141</v>
      </c>
      <c r="AV252" s="85">
        <v>144</v>
      </c>
    </row>
    <row r="253" spans="1:48" ht="15" thickBot="1">
      <c r="A253">
        <v>253</v>
      </c>
      <c r="B253" s="662"/>
      <c r="C253" s="665"/>
      <c r="D253" s="82" t="s">
        <v>136</v>
      </c>
      <c r="E253" s="83">
        <v>90</v>
      </c>
      <c r="F253" s="84">
        <v>87</v>
      </c>
      <c r="G253" s="84">
        <v>85</v>
      </c>
      <c r="H253" s="84">
        <v>82</v>
      </c>
      <c r="I253" s="84">
        <v>80</v>
      </c>
      <c r="J253" s="84">
        <v>77</v>
      </c>
      <c r="K253" s="84">
        <v>75</v>
      </c>
      <c r="L253" s="85">
        <v>73</v>
      </c>
      <c r="N253" s="662"/>
      <c r="O253" s="665"/>
      <c r="P253" s="82" t="s">
        <v>136</v>
      </c>
      <c r="Q253" s="83">
        <v>90</v>
      </c>
      <c r="R253" s="84">
        <v>89</v>
      </c>
      <c r="S253" s="84">
        <v>89</v>
      </c>
      <c r="T253" s="84">
        <v>88</v>
      </c>
      <c r="U253" s="84">
        <v>88</v>
      </c>
      <c r="V253" s="84">
        <v>87</v>
      </c>
      <c r="W253" s="84">
        <v>87</v>
      </c>
      <c r="X253" s="85">
        <v>87</v>
      </c>
      <c r="Z253" s="662"/>
      <c r="AA253" s="665"/>
      <c r="AB253" s="82" t="s">
        <v>136</v>
      </c>
      <c r="AC253" s="83">
        <v>108</v>
      </c>
      <c r="AD253" s="84">
        <v>112</v>
      </c>
      <c r="AE253" s="84">
        <v>116</v>
      </c>
      <c r="AF253" s="84">
        <v>120</v>
      </c>
      <c r="AG253" s="84">
        <v>124</v>
      </c>
      <c r="AH253" s="84">
        <v>128</v>
      </c>
      <c r="AI253" s="84">
        <v>132</v>
      </c>
      <c r="AJ253" s="85">
        <v>136</v>
      </c>
      <c r="AL253" s="662"/>
      <c r="AM253" s="665"/>
      <c r="AN253" s="82" t="s">
        <v>136</v>
      </c>
      <c r="AO253" s="83">
        <v>132</v>
      </c>
      <c r="AP253" s="84">
        <v>137</v>
      </c>
      <c r="AQ253" s="84">
        <v>142</v>
      </c>
      <c r="AR253" s="84">
        <v>147</v>
      </c>
      <c r="AS253" s="84">
        <v>152</v>
      </c>
      <c r="AT253" s="84">
        <v>157</v>
      </c>
      <c r="AU253" s="84">
        <v>162</v>
      </c>
      <c r="AV253" s="85">
        <v>167</v>
      </c>
    </row>
    <row r="254" spans="1:48">
      <c r="A254">
        <v>254</v>
      </c>
      <c r="B254" s="662"/>
      <c r="C254" s="666">
        <v>170</v>
      </c>
      <c r="D254" s="86" t="s">
        <v>133</v>
      </c>
      <c r="E254" s="87">
        <v>91</v>
      </c>
      <c r="F254" s="88">
        <v>88</v>
      </c>
      <c r="G254" s="88">
        <v>85</v>
      </c>
      <c r="H254" s="88">
        <v>83</v>
      </c>
      <c r="I254" s="88">
        <v>80</v>
      </c>
      <c r="J254" s="88">
        <v>78</v>
      </c>
      <c r="K254" s="88">
        <v>75</v>
      </c>
      <c r="L254" s="89">
        <v>73</v>
      </c>
      <c r="N254" s="662"/>
      <c r="O254" s="666">
        <v>170</v>
      </c>
      <c r="P254" s="86" t="s">
        <v>133</v>
      </c>
      <c r="Q254" s="87">
        <v>91</v>
      </c>
      <c r="R254" s="88">
        <v>88</v>
      </c>
      <c r="S254" s="88">
        <v>85</v>
      </c>
      <c r="T254" s="88">
        <v>83</v>
      </c>
      <c r="U254" s="88">
        <v>80</v>
      </c>
      <c r="V254" s="88">
        <v>78</v>
      </c>
      <c r="W254" s="88">
        <v>75</v>
      </c>
      <c r="X254" s="89">
        <v>73</v>
      </c>
      <c r="Z254" s="662"/>
      <c r="AA254" s="666">
        <v>170</v>
      </c>
      <c r="AB254" s="86" t="s">
        <v>133</v>
      </c>
      <c r="AC254" s="87">
        <v>91</v>
      </c>
      <c r="AD254" s="88">
        <v>94</v>
      </c>
      <c r="AE254" s="88">
        <v>97</v>
      </c>
      <c r="AF254" s="88">
        <v>100</v>
      </c>
      <c r="AG254" s="88">
        <v>104</v>
      </c>
      <c r="AH254" s="88">
        <v>107</v>
      </c>
      <c r="AI254" s="88">
        <v>110</v>
      </c>
      <c r="AJ254" s="89">
        <v>114</v>
      </c>
      <c r="AL254" s="662"/>
      <c r="AM254" s="666">
        <v>170</v>
      </c>
      <c r="AN254" s="86" t="s">
        <v>133</v>
      </c>
      <c r="AO254" s="87">
        <v>111</v>
      </c>
      <c r="AP254" s="88">
        <v>115</v>
      </c>
      <c r="AQ254" s="88">
        <v>119</v>
      </c>
      <c r="AR254" s="88">
        <v>123</v>
      </c>
      <c r="AS254" s="88">
        <v>127</v>
      </c>
      <c r="AT254" s="88">
        <v>131</v>
      </c>
      <c r="AU254" s="88">
        <v>135</v>
      </c>
      <c r="AV254" s="89">
        <v>139</v>
      </c>
    </row>
    <row r="255" spans="1:48" ht="15" thickBot="1">
      <c r="A255">
        <v>255</v>
      </c>
      <c r="B255" s="662"/>
      <c r="C255" s="667"/>
      <c r="D255" s="90" t="s">
        <v>136</v>
      </c>
      <c r="E255" s="87">
        <v>92</v>
      </c>
      <c r="F255" s="88">
        <v>90</v>
      </c>
      <c r="G255" s="88">
        <v>88</v>
      </c>
      <c r="H255" s="88">
        <v>86</v>
      </c>
      <c r="I255" s="88">
        <v>85</v>
      </c>
      <c r="J255" s="88">
        <v>83</v>
      </c>
      <c r="K255" s="88">
        <v>81</v>
      </c>
      <c r="L255" s="89">
        <v>80</v>
      </c>
      <c r="N255" s="662"/>
      <c r="O255" s="667"/>
      <c r="P255" s="90" t="s">
        <v>136</v>
      </c>
      <c r="Q255" s="87">
        <v>92</v>
      </c>
      <c r="R255" s="88">
        <v>90</v>
      </c>
      <c r="S255" s="88">
        <v>89</v>
      </c>
      <c r="T255" s="88">
        <v>88</v>
      </c>
      <c r="U255" s="88">
        <v>87</v>
      </c>
      <c r="V255" s="88">
        <v>86</v>
      </c>
      <c r="W255" s="88">
        <v>85</v>
      </c>
      <c r="X255" s="89">
        <v>84</v>
      </c>
      <c r="Z255" s="662"/>
      <c r="AA255" s="667"/>
      <c r="AB255" s="90" t="s">
        <v>136</v>
      </c>
      <c r="AC255" s="87">
        <v>97</v>
      </c>
      <c r="AD255" s="88">
        <v>101</v>
      </c>
      <c r="AE255" s="88">
        <v>106</v>
      </c>
      <c r="AF255" s="88">
        <v>111</v>
      </c>
      <c r="AG255" s="88">
        <v>116</v>
      </c>
      <c r="AH255" s="88">
        <v>121</v>
      </c>
      <c r="AI255" s="88">
        <v>126</v>
      </c>
      <c r="AJ255" s="89">
        <v>131</v>
      </c>
      <c r="AL255" s="662"/>
      <c r="AM255" s="667"/>
      <c r="AN255" s="90" t="s">
        <v>136</v>
      </c>
      <c r="AO255" s="87">
        <v>119</v>
      </c>
      <c r="AP255" s="88">
        <v>124</v>
      </c>
      <c r="AQ255" s="88">
        <v>130</v>
      </c>
      <c r="AR255" s="88">
        <v>136</v>
      </c>
      <c r="AS255" s="88">
        <v>142</v>
      </c>
      <c r="AT255" s="88">
        <v>148</v>
      </c>
      <c r="AU255" s="88">
        <v>154</v>
      </c>
      <c r="AV255" s="89">
        <v>160</v>
      </c>
    </row>
    <row r="256" spans="1:48">
      <c r="A256">
        <v>256</v>
      </c>
      <c r="B256" s="662"/>
      <c r="C256" s="664">
        <v>180</v>
      </c>
      <c r="D256" s="78" t="s">
        <v>133</v>
      </c>
      <c r="E256" s="83">
        <v>92</v>
      </c>
      <c r="F256" s="84">
        <v>90</v>
      </c>
      <c r="G256" s="84">
        <v>88</v>
      </c>
      <c r="H256" s="84">
        <v>86</v>
      </c>
      <c r="I256" s="84">
        <v>84</v>
      </c>
      <c r="J256" s="84">
        <v>82</v>
      </c>
      <c r="K256" s="84">
        <v>80</v>
      </c>
      <c r="L256" s="85">
        <v>79</v>
      </c>
      <c r="N256" s="662"/>
      <c r="O256" s="664">
        <v>180</v>
      </c>
      <c r="P256" s="78" t="s">
        <v>133</v>
      </c>
      <c r="Q256" s="83">
        <v>92</v>
      </c>
      <c r="R256" s="84">
        <v>90</v>
      </c>
      <c r="S256" s="84">
        <v>88</v>
      </c>
      <c r="T256" s="84">
        <v>86</v>
      </c>
      <c r="U256" s="84">
        <v>84</v>
      </c>
      <c r="V256" s="84">
        <v>82</v>
      </c>
      <c r="W256" s="84">
        <v>80</v>
      </c>
      <c r="X256" s="85">
        <v>79</v>
      </c>
      <c r="Z256" s="662"/>
      <c r="AA256" s="664">
        <v>180</v>
      </c>
      <c r="AB256" s="78" t="s">
        <v>133</v>
      </c>
      <c r="AC256" s="83">
        <v>92</v>
      </c>
      <c r="AD256" s="84">
        <v>94</v>
      </c>
      <c r="AE256" s="84">
        <v>96</v>
      </c>
      <c r="AF256" s="84">
        <v>99</v>
      </c>
      <c r="AG256" s="84">
        <v>101</v>
      </c>
      <c r="AH256" s="84">
        <v>104</v>
      </c>
      <c r="AI256" s="84">
        <v>106</v>
      </c>
      <c r="AJ256" s="85">
        <v>109</v>
      </c>
      <c r="AL256" s="662"/>
      <c r="AM256" s="664">
        <v>180</v>
      </c>
      <c r="AN256" s="78" t="s">
        <v>133</v>
      </c>
      <c r="AO256" s="83">
        <v>100</v>
      </c>
      <c r="AP256" s="84">
        <v>104</v>
      </c>
      <c r="AQ256" s="84">
        <v>109</v>
      </c>
      <c r="AR256" s="84">
        <v>114</v>
      </c>
      <c r="AS256" s="84">
        <v>118</v>
      </c>
      <c r="AT256" s="84">
        <v>123</v>
      </c>
      <c r="AU256" s="84">
        <v>128</v>
      </c>
      <c r="AV256" s="85">
        <v>133</v>
      </c>
    </row>
    <row r="257" spans="1:48" ht="15" thickBot="1">
      <c r="A257">
        <v>257</v>
      </c>
      <c r="B257" s="662"/>
      <c r="C257" s="665"/>
      <c r="D257" s="82" t="s">
        <v>136</v>
      </c>
      <c r="E257" s="83">
        <v>92</v>
      </c>
      <c r="F257" s="84">
        <v>91</v>
      </c>
      <c r="G257" s="84">
        <v>90</v>
      </c>
      <c r="H257" s="84">
        <v>89</v>
      </c>
      <c r="I257" s="84">
        <v>89</v>
      </c>
      <c r="J257" s="84">
        <v>88</v>
      </c>
      <c r="K257" s="84">
        <v>87</v>
      </c>
      <c r="L257" s="85">
        <v>87</v>
      </c>
      <c r="N257" s="662"/>
      <c r="O257" s="665"/>
      <c r="P257" s="82" t="s">
        <v>136</v>
      </c>
      <c r="Q257" s="83">
        <v>92</v>
      </c>
      <c r="R257" s="84">
        <v>91</v>
      </c>
      <c r="S257" s="84">
        <v>90</v>
      </c>
      <c r="T257" s="84">
        <v>89</v>
      </c>
      <c r="U257" s="84">
        <v>89</v>
      </c>
      <c r="V257" s="84">
        <v>88</v>
      </c>
      <c r="W257" s="84">
        <v>87</v>
      </c>
      <c r="X257" s="85">
        <v>87</v>
      </c>
      <c r="Z257" s="662"/>
      <c r="AA257" s="665"/>
      <c r="AB257" s="82" t="s">
        <v>136</v>
      </c>
      <c r="AC257" s="83">
        <v>92</v>
      </c>
      <c r="AD257" s="84">
        <v>96</v>
      </c>
      <c r="AE257" s="84">
        <v>101</v>
      </c>
      <c r="AF257" s="84">
        <v>106</v>
      </c>
      <c r="AG257" s="84">
        <v>111</v>
      </c>
      <c r="AH257" s="84">
        <v>116</v>
      </c>
      <c r="AI257" s="84">
        <v>121</v>
      </c>
      <c r="AJ257" s="85">
        <v>126</v>
      </c>
      <c r="AL257" s="662"/>
      <c r="AM257" s="665"/>
      <c r="AN257" s="82" t="s">
        <v>136</v>
      </c>
      <c r="AO257" s="83">
        <v>108</v>
      </c>
      <c r="AP257" s="84">
        <v>114</v>
      </c>
      <c r="AQ257" s="84">
        <v>121</v>
      </c>
      <c r="AR257" s="84">
        <v>127</v>
      </c>
      <c r="AS257" s="84">
        <v>134</v>
      </c>
      <c r="AT257" s="84">
        <v>140</v>
      </c>
      <c r="AU257" s="84">
        <v>147</v>
      </c>
      <c r="AV257" s="85">
        <v>154</v>
      </c>
    </row>
    <row r="258" spans="1:48">
      <c r="A258">
        <v>258</v>
      </c>
      <c r="B258" s="662"/>
      <c r="C258" s="666">
        <v>190</v>
      </c>
      <c r="D258" s="86" t="s">
        <v>133</v>
      </c>
      <c r="E258" s="87">
        <v>94</v>
      </c>
      <c r="F258" s="88">
        <v>92</v>
      </c>
      <c r="G258" s="88">
        <v>91</v>
      </c>
      <c r="H258" s="88">
        <v>90</v>
      </c>
      <c r="I258" s="88">
        <v>89</v>
      </c>
      <c r="J258" s="88">
        <v>88</v>
      </c>
      <c r="K258" s="88">
        <v>87</v>
      </c>
      <c r="L258" s="89">
        <v>86</v>
      </c>
      <c r="N258" s="662"/>
      <c r="O258" s="666">
        <v>190</v>
      </c>
      <c r="P258" s="86" t="s">
        <v>133</v>
      </c>
      <c r="Q258" s="87">
        <v>94</v>
      </c>
      <c r="R258" s="88">
        <v>92</v>
      </c>
      <c r="S258" s="88">
        <v>91</v>
      </c>
      <c r="T258" s="88">
        <v>90</v>
      </c>
      <c r="U258" s="88">
        <v>89</v>
      </c>
      <c r="V258" s="88">
        <v>88</v>
      </c>
      <c r="W258" s="88">
        <v>87</v>
      </c>
      <c r="X258" s="89">
        <v>86</v>
      </c>
      <c r="Z258" s="662"/>
      <c r="AA258" s="666">
        <v>190</v>
      </c>
      <c r="AB258" s="86" t="s">
        <v>133</v>
      </c>
      <c r="AC258" s="87">
        <v>94</v>
      </c>
      <c r="AD258" s="88">
        <v>95</v>
      </c>
      <c r="AE258" s="88">
        <v>97</v>
      </c>
      <c r="AF258" s="88">
        <v>99</v>
      </c>
      <c r="AG258" s="88">
        <v>100</v>
      </c>
      <c r="AH258" s="88">
        <v>102</v>
      </c>
      <c r="AI258" s="88">
        <v>104</v>
      </c>
      <c r="AJ258" s="89">
        <v>106</v>
      </c>
      <c r="AL258" s="662"/>
      <c r="AM258" s="666">
        <v>190</v>
      </c>
      <c r="AN258" s="86" t="s">
        <v>133</v>
      </c>
      <c r="AO258" s="87">
        <v>94</v>
      </c>
      <c r="AP258" s="88">
        <v>99</v>
      </c>
      <c r="AQ258" s="88">
        <v>104</v>
      </c>
      <c r="AR258" s="88">
        <v>109</v>
      </c>
      <c r="AS258" s="88">
        <v>114</v>
      </c>
      <c r="AT258" s="88">
        <v>119</v>
      </c>
      <c r="AU258" s="88">
        <v>124</v>
      </c>
      <c r="AV258" s="89">
        <v>129</v>
      </c>
    </row>
    <row r="259" spans="1:48" ht="15" thickBot="1">
      <c r="A259">
        <v>259</v>
      </c>
      <c r="B259" s="662"/>
      <c r="C259" s="667"/>
      <c r="D259" s="90" t="s">
        <v>136</v>
      </c>
      <c r="E259" s="87">
        <v>94</v>
      </c>
      <c r="F259" s="88">
        <v>93</v>
      </c>
      <c r="G259" s="88">
        <v>92</v>
      </c>
      <c r="H259" s="88">
        <v>92</v>
      </c>
      <c r="I259" s="88">
        <v>91</v>
      </c>
      <c r="J259" s="88">
        <v>91</v>
      </c>
      <c r="K259" s="88">
        <v>90</v>
      </c>
      <c r="L259" s="89">
        <v>90</v>
      </c>
      <c r="N259" s="662"/>
      <c r="O259" s="667"/>
      <c r="P259" s="90" t="s">
        <v>136</v>
      </c>
      <c r="Q259" s="87">
        <v>94</v>
      </c>
      <c r="R259" s="88">
        <v>93</v>
      </c>
      <c r="S259" s="88">
        <v>92</v>
      </c>
      <c r="T259" s="88">
        <v>92</v>
      </c>
      <c r="U259" s="88">
        <v>91</v>
      </c>
      <c r="V259" s="88">
        <v>91</v>
      </c>
      <c r="W259" s="88">
        <v>90</v>
      </c>
      <c r="X259" s="89">
        <v>90</v>
      </c>
      <c r="Z259" s="662"/>
      <c r="AA259" s="667"/>
      <c r="AB259" s="90" t="s">
        <v>136</v>
      </c>
      <c r="AC259" s="87">
        <v>94</v>
      </c>
      <c r="AD259" s="88">
        <v>97</v>
      </c>
      <c r="AE259" s="88">
        <v>100</v>
      </c>
      <c r="AF259" s="88">
        <v>103</v>
      </c>
      <c r="AG259" s="88">
        <v>107</v>
      </c>
      <c r="AH259" s="88">
        <v>110</v>
      </c>
      <c r="AI259" s="88">
        <v>113</v>
      </c>
      <c r="AJ259" s="89">
        <v>117</v>
      </c>
      <c r="AL259" s="662"/>
      <c r="AM259" s="667"/>
      <c r="AN259" s="90" t="s">
        <v>136</v>
      </c>
      <c r="AO259" s="87">
        <v>99</v>
      </c>
      <c r="AP259" s="88">
        <v>105</v>
      </c>
      <c r="AQ259" s="88">
        <v>111</v>
      </c>
      <c r="AR259" s="88">
        <v>117</v>
      </c>
      <c r="AS259" s="88">
        <v>124</v>
      </c>
      <c r="AT259" s="88">
        <v>130</v>
      </c>
      <c r="AU259" s="88">
        <v>136</v>
      </c>
      <c r="AV259" s="89">
        <v>143</v>
      </c>
    </row>
    <row r="260" spans="1:48">
      <c r="A260">
        <v>260</v>
      </c>
      <c r="B260" s="662"/>
      <c r="C260" s="664">
        <v>200</v>
      </c>
      <c r="D260" s="78" t="s">
        <v>133</v>
      </c>
      <c r="E260" s="83">
        <v>94</v>
      </c>
      <c r="F260" s="84">
        <v>93</v>
      </c>
      <c r="G260" s="84">
        <v>93</v>
      </c>
      <c r="H260" s="84">
        <v>92</v>
      </c>
      <c r="I260" s="84">
        <v>92</v>
      </c>
      <c r="J260" s="84">
        <v>91</v>
      </c>
      <c r="K260" s="84">
        <v>91</v>
      </c>
      <c r="L260" s="85">
        <v>91</v>
      </c>
      <c r="N260" s="662"/>
      <c r="O260" s="664">
        <v>200</v>
      </c>
      <c r="P260" s="78" t="s">
        <v>133</v>
      </c>
      <c r="Q260" s="83">
        <v>94</v>
      </c>
      <c r="R260" s="84">
        <v>93</v>
      </c>
      <c r="S260" s="84">
        <v>93</v>
      </c>
      <c r="T260" s="84">
        <v>92</v>
      </c>
      <c r="U260" s="84">
        <v>92</v>
      </c>
      <c r="V260" s="84">
        <v>91</v>
      </c>
      <c r="W260" s="84">
        <v>91</v>
      </c>
      <c r="X260" s="85">
        <v>91</v>
      </c>
      <c r="Z260" s="662"/>
      <c r="AA260" s="664">
        <v>200</v>
      </c>
      <c r="AB260" s="78" t="s">
        <v>133</v>
      </c>
      <c r="AC260" s="83">
        <v>94</v>
      </c>
      <c r="AD260" s="84">
        <v>94</v>
      </c>
      <c r="AE260" s="84">
        <v>95</v>
      </c>
      <c r="AF260" s="84">
        <v>96</v>
      </c>
      <c r="AG260" s="84">
        <v>97</v>
      </c>
      <c r="AH260" s="84">
        <v>98</v>
      </c>
      <c r="AI260" s="84">
        <v>99</v>
      </c>
      <c r="AJ260" s="85">
        <v>100</v>
      </c>
      <c r="AL260" s="662"/>
      <c r="AM260" s="664">
        <v>200</v>
      </c>
      <c r="AN260" s="78" t="s">
        <v>133</v>
      </c>
      <c r="AO260" s="83">
        <v>94</v>
      </c>
      <c r="AP260" s="84">
        <v>98</v>
      </c>
      <c r="AQ260" s="84">
        <v>102</v>
      </c>
      <c r="AR260" s="84">
        <v>106</v>
      </c>
      <c r="AS260" s="84">
        <v>110</v>
      </c>
      <c r="AT260" s="84">
        <v>114</v>
      </c>
      <c r="AU260" s="84">
        <v>118</v>
      </c>
      <c r="AV260" s="85">
        <v>122</v>
      </c>
    </row>
    <row r="261" spans="1:48" ht="15" thickBot="1">
      <c r="A261">
        <v>261</v>
      </c>
      <c r="B261" s="663"/>
      <c r="C261" s="665"/>
      <c r="D261" s="82" t="s">
        <v>136</v>
      </c>
      <c r="E261" s="189">
        <v>94</v>
      </c>
      <c r="F261" s="186">
        <v>93</v>
      </c>
      <c r="G261" s="186">
        <v>93</v>
      </c>
      <c r="H261" s="186">
        <v>92</v>
      </c>
      <c r="I261" s="186">
        <v>92</v>
      </c>
      <c r="J261" s="186">
        <v>91</v>
      </c>
      <c r="K261" s="186">
        <v>91</v>
      </c>
      <c r="L261" s="185">
        <v>91</v>
      </c>
      <c r="N261" s="663"/>
      <c r="O261" s="665"/>
      <c r="P261" s="82" t="s">
        <v>136</v>
      </c>
      <c r="Q261" s="189">
        <v>94</v>
      </c>
      <c r="R261" s="186">
        <v>93</v>
      </c>
      <c r="S261" s="186">
        <v>93</v>
      </c>
      <c r="T261" s="186">
        <v>92</v>
      </c>
      <c r="U261" s="186">
        <v>92</v>
      </c>
      <c r="V261" s="186">
        <v>91</v>
      </c>
      <c r="W261" s="186">
        <v>91</v>
      </c>
      <c r="X261" s="185">
        <v>91</v>
      </c>
      <c r="Z261" s="663"/>
      <c r="AA261" s="665"/>
      <c r="AB261" s="82" t="s">
        <v>136</v>
      </c>
      <c r="AC261" s="189">
        <v>94</v>
      </c>
      <c r="AD261" s="186">
        <v>95</v>
      </c>
      <c r="AE261" s="186">
        <v>97</v>
      </c>
      <c r="AF261" s="186">
        <v>99</v>
      </c>
      <c r="AG261" s="186">
        <v>101</v>
      </c>
      <c r="AH261" s="186">
        <v>103</v>
      </c>
      <c r="AI261" s="186">
        <v>105</v>
      </c>
      <c r="AJ261" s="185">
        <v>107</v>
      </c>
      <c r="AL261" s="663"/>
      <c r="AM261" s="665"/>
      <c r="AN261" s="82" t="s">
        <v>136</v>
      </c>
      <c r="AO261" s="189">
        <v>95</v>
      </c>
      <c r="AP261" s="186">
        <v>100</v>
      </c>
      <c r="AQ261" s="186">
        <v>105</v>
      </c>
      <c r="AR261" s="186">
        <v>110</v>
      </c>
      <c r="AS261" s="186">
        <v>115</v>
      </c>
      <c r="AT261" s="186">
        <v>120</v>
      </c>
      <c r="AU261" s="186">
        <v>125</v>
      </c>
      <c r="AV261" s="185">
        <v>130</v>
      </c>
    </row>
    <row r="262" spans="1:48">
      <c r="A262">
        <v>262</v>
      </c>
    </row>
    <row r="263" spans="1:48">
      <c r="A263">
        <v>263</v>
      </c>
    </row>
    <row r="264" spans="1:48">
      <c r="A264">
        <v>264</v>
      </c>
    </row>
    <row r="265" spans="1:48">
      <c r="A265">
        <v>265</v>
      </c>
    </row>
    <row r="266" spans="1:48">
      <c r="A266">
        <v>266</v>
      </c>
    </row>
    <row r="267" spans="1:48">
      <c r="A267">
        <v>267</v>
      </c>
    </row>
    <row r="268" spans="1:48" ht="15" thickBot="1">
      <c r="A268">
        <v>268</v>
      </c>
    </row>
    <row r="269" spans="1:48" ht="18.600000000000001" thickBot="1">
      <c r="A269">
        <v>269</v>
      </c>
      <c r="B269" s="649" t="s">
        <v>1112</v>
      </c>
      <c r="C269" s="650"/>
      <c r="D269" s="651"/>
      <c r="E269" s="649" t="s">
        <v>1149</v>
      </c>
      <c r="F269" s="650"/>
      <c r="G269" s="650"/>
      <c r="H269" s="650"/>
      <c r="I269" s="650"/>
      <c r="J269" s="650"/>
      <c r="K269" s="650"/>
      <c r="L269" s="651"/>
      <c r="N269" s="649" t="s">
        <v>1114</v>
      </c>
      <c r="O269" s="650"/>
      <c r="P269" s="651"/>
      <c r="Q269" s="649" t="s">
        <v>1149</v>
      </c>
      <c r="R269" s="650"/>
      <c r="S269" s="650"/>
      <c r="T269" s="650"/>
      <c r="U269" s="650"/>
      <c r="V269" s="650"/>
      <c r="W269" s="650"/>
      <c r="X269" s="651"/>
      <c r="Z269" s="649" t="s">
        <v>1115</v>
      </c>
      <c r="AA269" s="650"/>
      <c r="AB269" s="651"/>
      <c r="AC269" s="649" t="s">
        <v>1149</v>
      </c>
      <c r="AD269" s="650"/>
      <c r="AE269" s="650"/>
      <c r="AF269" s="650"/>
      <c r="AG269" s="650"/>
      <c r="AH269" s="650"/>
      <c r="AI269" s="650"/>
      <c r="AJ269" s="651"/>
      <c r="AL269" s="649" t="s">
        <v>1116</v>
      </c>
      <c r="AM269" s="650"/>
      <c r="AN269" s="651"/>
      <c r="AO269" s="649" t="s">
        <v>1149</v>
      </c>
      <c r="AP269" s="650"/>
      <c r="AQ269" s="650"/>
      <c r="AR269" s="650"/>
      <c r="AS269" s="650"/>
      <c r="AT269" s="650"/>
      <c r="AU269" s="650"/>
      <c r="AV269" s="651"/>
    </row>
    <row r="270" spans="1:48" ht="15.75" customHeight="1">
      <c r="A270">
        <v>270</v>
      </c>
      <c r="B270" s="652" t="s">
        <v>1127</v>
      </c>
      <c r="C270" s="652" t="s">
        <v>634</v>
      </c>
      <c r="D270" s="669" t="s">
        <v>1119</v>
      </c>
      <c r="E270" s="676" t="s">
        <v>1120</v>
      </c>
      <c r="F270" s="677"/>
      <c r="G270" s="677"/>
      <c r="H270" s="677"/>
      <c r="I270" s="677"/>
      <c r="J270" s="677"/>
      <c r="K270" s="677"/>
      <c r="L270" s="678"/>
      <c r="N270" s="652" t="s">
        <v>1127</v>
      </c>
      <c r="O270" s="652" t="s">
        <v>634</v>
      </c>
      <c r="P270" s="669" t="s">
        <v>1119</v>
      </c>
      <c r="Q270" s="676" t="s">
        <v>1120</v>
      </c>
      <c r="R270" s="677"/>
      <c r="S270" s="677"/>
      <c r="T270" s="677"/>
      <c r="U270" s="677"/>
      <c r="V270" s="677"/>
      <c r="W270" s="677"/>
      <c r="X270" s="678"/>
      <c r="Z270" s="652" t="s">
        <v>1127</v>
      </c>
      <c r="AA270" s="652" t="s">
        <v>634</v>
      </c>
      <c r="AB270" s="669" t="s">
        <v>1119</v>
      </c>
      <c r="AC270" s="676" t="s">
        <v>1120</v>
      </c>
      <c r="AD270" s="677"/>
      <c r="AE270" s="677"/>
      <c r="AF270" s="677"/>
      <c r="AG270" s="677"/>
      <c r="AH270" s="677"/>
      <c r="AI270" s="677"/>
      <c r="AJ270" s="678"/>
      <c r="AL270" s="652" t="s">
        <v>1127</v>
      </c>
      <c r="AM270" s="652" t="s">
        <v>634</v>
      </c>
      <c r="AN270" s="669" t="s">
        <v>1119</v>
      </c>
      <c r="AO270" s="676" t="s">
        <v>1120</v>
      </c>
      <c r="AP270" s="677"/>
      <c r="AQ270" s="677"/>
      <c r="AR270" s="677"/>
      <c r="AS270" s="677"/>
      <c r="AT270" s="677"/>
      <c r="AU270" s="677"/>
      <c r="AV270" s="678"/>
    </row>
    <row r="271" spans="1:48" ht="15" customHeight="1" thickBot="1">
      <c r="A271">
        <v>271</v>
      </c>
      <c r="B271" s="668"/>
      <c r="C271" s="668"/>
      <c r="D271" s="670"/>
      <c r="E271" s="679"/>
      <c r="F271" s="680"/>
      <c r="G271" s="680"/>
      <c r="H271" s="680"/>
      <c r="I271" s="680"/>
      <c r="J271" s="680"/>
      <c r="K271" s="680"/>
      <c r="L271" s="681"/>
      <c r="N271" s="668"/>
      <c r="O271" s="668"/>
      <c r="P271" s="670"/>
      <c r="Q271" s="679"/>
      <c r="R271" s="680"/>
      <c r="S271" s="680"/>
      <c r="T271" s="680"/>
      <c r="U271" s="680"/>
      <c r="V271" s="680"/>
      <c r="W271" s="680"/>
      <c r="X271" s="681"/>
      <c r="Z271" s="668"/>
      <c r="AA271" s="668"/>
      <c r="AB271" s="670"/>
      <c r="AC271" s="679"/>
      <c r="AD271" s="680"/>
      <c r="AE271" s="680"/>
      <c r="AF271" s="680"/>
      <c r="AG271" s="680"/>
      <c r="AH271" s="680"/>
      <c r="AI271" s="680"/>
      <c r="AJ271" s="681"/>
      <c r="AL271" s="668"/>
      <c r="AM271" s="668"/>
      <c r="AN271" s="670"/>
      <c r="AO271" s="679"/>
      <c r="AP271" s="680"/>
      <c r="AQ271" s="680"/>
      <c r="AR271" s="680"/>
      <c r="AS271" s="680"/>
      <c r="AT271" s="680"/>
      <c r="AU271" s="680"/>
      <c r="AV271" s="681"/>
    </row>
    <row r="272" spans="1:48" ht="15" thickBot="1">
      <c r="A272">
        <v>272</v>
      </c>
      <c r="B272" s="653"/>
      <c r="C272" s="653"/>
      <c r="D272" s="671"/>
      <c r="E272" s="75">
        <v>0</v>
      </c>
      <c r="F272" s="76">
        <v>500</v>
      </c>
      <c r="G272" s="76">
        <v>1000</v>
      </c>
      <c r="H272" s="76">
        <v>1500</v>
      </c>
      <c r="I272" s="76">
        <v>2000</v>
      </c>
      <c r="J272" s="76">
        <v>2500</v>
      </c>
      <c r="K272" s="76">
        <v>3000</v>
      </c>
      <c r="L272" s="77">
        <v>3500</v>
      </c>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1140</v>
      </c>
      <c r="C273" s="664">
        <v>100</v>
      </c>
      <c r="D273" s="78" t="s">
        <v>133</v>
      </c>
      <c r="E273" s="94">
        <v>1.82</v>
      </c>
      <c r="F273" s="95">
        <v>1.85</v>
      </c>
      <c r="G273" s="95">
        <v>1.89</v>
      </c>
      <c r="H273" s="95">
        <v>1.93</v>
      </c>
      <c r="I273" s="95">
        <v>1.96</v>
      </c>
      <c r="J273" s="95">
        <v>2</v>
      </c>
      <c r="K273" s="95">
        <v>2.04</v>
      </c>
      <c r="L273" s="96">
        <v>2.08</v>
      </c>
      <c r="N273" s="661" t="s">
        <v>1140</v>
      </c>
      <c r="O273" s="664">
        <v>100</v>
      </c>
      <c r="P273" s="78" t="s">
        <v>133</v>
      </c>
      <c r="Q273" s="94">
        <v>1.82</v>
      </c>
      <c r="R273" s="95">
        <v>1.85</v>
      </c>
      <c r="S273" s="95">
        <v>1.89</v>
      </c>
      <c r="T273" s="95">
        <v>1.93</v>
      </c>
      <c r="U273" s="95">
        <v>1.96</v>
      </c>
      <c r="V273" s="95">
        <v>2</v>
      </c>
      <c r="W273" s="95">
        <v>2.04</v>
      </c>
      <c r="X273" s="96">
        <v>2.08</v>
      </c>
      <c r="Z273" s="661" t="s">
        <v>1140</v>
      </c>
      <c r="AA273" s="664">
        <v>100</v>
      </c>
      <c r="AB273" s="78" t="s">
        <v>133</v>
      </c>
      <c r="AC273" s="94">
        <v>1.82</v>
      </c>
      <c r="AD273" s="95">
        <v>1.85</v>
      </c>
      <c r="AE273" s="95">
        <v>1.89</v>
      </c>
      <c r="AF273" s="95">
        <v>1.93</v>
      </c>
      <c r="AG273" s="95">
        <v>1.96</v>
      </c>
      <c r="AH273" s="95">
        <v>2</v>
      </c>
      <c r="AI273" s="95">
        <v>2.04</v>
      </c>
      <c r="AJ273" s="96">
        <v>2.08</v>
      </c>
      <c r="AL273" s="661" t="s">
        <v>1140</v>
      </c>
      <c r="AM273" s="664">
        <v>100</v>
      </c>
      <c r="AN273" s="78" t="s">
        <v>133</v>
      </c>
      <c r="AO273" s="94">
        <v>1.82</v>
      </c>
      <c r="AP273" s="95">
        <v>1.85</v>
      </c>
      <c r="AQ273" s="95">
        <v>1.89</v>
      </c>
      <c r="AR273" s="95">
        <v>1.92</v>
      </c>
      <c r="AS273" s="95">
        <v>1.96</v>
      </c>
      <c r="AT273" s="95">
        <v>1.99</v>
      </c>
      <c r="AU273" s="95">
        <v>2.0299999999999998</v>
      </c>
      <c r="AV273" s="96">
        <v>2.0699999999999998</v>
      </c>
    </row>
    <row r="274" spans="1:48" ht="15" thickBot="1">
      <c r="A274">
        <v>274</v>
      </c>
      <c r="B274" s="662"/>
      <c r="C274" s="665"/>
      <c r="D274" s="82" t="s">
        <v>136</v>
      </c>
      <c r="E274" s="97">
        <v>1.97</v>
      </c>
      <c r="F274" s="98">
        <v>1.99</v>
      </c>
      <c r="G274" s="98">
        <v>2.02</v>
      </c>
      <c r="H274" s="98">
        <v>2.0499999999999998</v>
      </c>
      <c r="I274" s="98">
        <v>2.0699999999999998</v>
      </c>
      <c r="J274" s="98">
        <v>2.1</v>
      </c>
      <c r="K274" s="98">
        <v>2.13</v>
      </c>
      <c r="L274" s="99">
        <v>2.16</v>
      </c>
      <c r="N274" s="662"/>
      <c r="O274" s="665"/>
      <c r="P274" s="82" t="s">
        <v>136</v>
      </c>
      <c r="Q274" s="97">
        <v>1.97</v>
      </c>
      <c r="R274" s="98">
        <v>1.99</v>
      </c>
      <c r="S274" s="98">
        <v>2.02</v>
      </c>
      <c r="T274" s="98">
        <v>2.0499999999999998</v>
      </c>
      <c r="U274" s="98">
        <v>2.0699999999999998</v>
      </c>
      <c r="V274" s="98">
        <v>2.1</v>
      </c>
      <c r="W274" s="98">
        <v>2.13</v>
      </c>
      <c r="X274" s="99">
        <v>2.16</v>
      </c>
      <c r="Z274" s="662"/>
      <c r="AA274" s="665"/>
      <c r="AB274" s="82" t="s">
        <v>136</v>
      </c>
      <c r="AC274" s="97">
        <v>1.97</v>
      </c>
      <c r="AD274" s="98">
        <v>1.99</v>
      </c>
      <c r="AE274" s="98">
        <v>2.02</v>
      </c>
      <c r="AF274" s="98">
        <v>2.0499999999999998</v>
      </c>
      <c r="AG274" s="98">
        <v>2.0699999999999998</v>
      </c>
      <c r="AH274" s="98">
        <v>2.1</v>
      </c>
      <c r="AI274" s="98">
        <v>2.13</v>
      </c>
      <c r="AJ274" s="99">
        <v>2.16</v>
      </c>
      <c r="AL274" s="662"/>
      <c r="AM274" s="665"/>
      <c r="AN274" s="82" t="s">
        <v>136</v>
      </c>
      <c r="AO274" s="97">
        <v>1.97</v>
      </c>
      <c r="AP274" s="98">
        <v>1.96</v>
      </c>
      <c r="AQ274" s="98">
        <v>1.96</v>
      </c>
      <c r="AR274" s="98">
        <v>1.96</v>
      </c>
      <c r="AS274" s="98">
        <v>1.95</v>
      </c>
      <c r="AT274" s="98">
        <v>1.95</v>
      </c>
      <c r="AU274" s="98">
        <v>1.95</v>
      </c>
      <c r="AV274" s="99">
        <v>1.95</v>
      </c>
    </row>
    <row r="275" spans="1:48">
      <c r="A275">
        <v>275</v>
      </c>
      <c r="B275" s="662"/>
      <c r="C275" s="666">
        <v>110</v>
      </c>
      <c r="D275" s="86" t="s">
        <v>133</v>
      </c>
      <c r="E275" s="100">
        <v>1.71</v>
      </c>
      <c r="F275" s="101">
        <v>1.74</v>
      </c>
      <c r="G275" s="101">
        <v>1.78</v>
      </c>
      <c r="H275" s="101">
        <v>1.81</v>
      </c>
      <c r="I275" s="101">
        <v>1.85</v>
      </c>
      <c r="J275" s="101">
        <v>1.88</v>
      </c>
      <c r="K275" s="101">
        <v>1.92</v>
      </c>
      <c r="L275" s="102">
        <v>1.96</v>
      </c>
      <c r="N275" s="662"/>
      <c r="O275" s="666">
        <v>110</v>
      </c>
      <c r="P275" s="86" t="s">
        <v>133</v>
      </c>
      <c r="Q275" s="100">
        <v>1.71</v>
      </c>
      <c r="R275" s="101">
        <v>1.74</v>
      </c>
      <c r="S275" s="101">
        <v>1.78</v>
      </c>
      <c r="T275" s="101">
        <v>1.81</v>
      </c>
      <c r="U275" s="101">
        <v>1.85</v>
      </c>
      <c r="V275" s="101">
        <v>1.88</v>
      </c>
      <c r="W275" s="101">
        <v>1.92</v>
      </c>
      <c r="X275" s="102">
        <v>1.96</v>
      </c>
      <c r="Z275" s="662"/>
      <c r="AA275" s="666">
        <v>110</v>
      </c>
      <c r="AB275" s="86" t="s">
        <v>133</v>
      </c>
      <c r="AC275" s="100">
        <v>1.71</v>
      </c>
      <c r="AD275" s="101">
        <v>1.74</v>
      </c>
      <c r="AE275" s="101">
        <v>1.78</v>
      </c>
      <c r="AF275" s="101">
        <v>1.81</v>
      </c>
      <c r="AG275" s="101">
        <v>1.85</v>
      </c>
      <c r="AH275" s="101">
        <v>1.88</v>
      </c>
      <c r="AI275" s="101">
        <v>1.92</v>
      </c>
      <c r="AJ275" s="102">
        <v>1.96</v>
      </c>
      <c r="AL275" s="662"/>
      <c r="AM275" s="666">
        <v>110</v>
      </c>
      <c r="AN275" s="86" t="s">
        <v>133</v>
      </c>
      <c r="AO275" s="100">
        <v>1.71</v>
      </c>
      <c r="AP275" s="101">
        <v>1.74</v>
      </c>
      <c r="AQ275" s="101">
        <v>1.78</v>
      </c>
      <c r="AR275" s="101">
        <v>1.81</v>
      </c>
      <c r="AS275" s="101">
        <v>1.85</v>
      </c>
      <c r="AT275" s="101">
        <v>1.88</v>
      </c>
      <c r="AU275" s="101">
        <v>1.92</v>
      </c>
      <c r="AV275" s="102">
        <v>1.96</v>
      </c>
    </row>
    <row r="276" spans="1:48" ht="15" thickBot="1">
      <c r="A276">
        <v>276</v>
      </c>
      <c r="B276" s="662"/>
      <c r="C276" s="667"/>
      <c r="D276" s="90" t="s">
        <v>136</v>
      </c>
      <c r="E276" s="100">
        <v>1.87</v>
      </c>
      <c r="F276" s="101">
        <v>1.89</v>
      </c>
      <c r="G276" s="101">
        <v>1.92</v>
      </c>
      <c r="H276" s="101">
        <v>1.95</v>
      </c>
      <c r="I276" s="101">
        <v>1.98</v>
      </c>
      <c r="J276" s="101">
        <v>2.0099999999999998</v>
      </c>
      <c r="K276" s="101">
        <v>2.04</v>
      </c>
      <c r="L276" s="102">
        <v>2.0699999999999998</v>
      </c>
      <c r="N276" s="662"/>
      <c r="O276" s="667"/>
      <c r="P276" s="90" t="s">
        <v>136</v>
      </c>
      <c r="Q276" s="100">
        <v>1.87</v>
      </c>
      <c r="R276" s="101">
        <v>1.89</v>
      </c>
      <c r="S276" s="101">
        <v>1.92</v>
      </c>
      <c r="T276" s="101">
        <v>1.95</v>
      </c>
      <c r="U276" s="101">
        <v>1.98</v>
      </c>
      <c r="V276" s="101">
        <v>2.0099999999999998</v>
      </c>
      <c r="W276" s="101">
        <v>2.04</v>
      </c>
      <c r="X276" s="102">
        <v>2.0699999999999998</v>
      </c>
      <c r="Z276" s="662"/>
      <c r="AA276" s="667"/>
      <c r="AB276" s="90" t="s">
        <v>136</v>
      </c>
      <c r="AC276" s="100">
        <v>1.87</v>
      </c>
      <c r="AD276" s="101">
        <v>1.89</v>
      </c>
      <c r="AE276" s="101">
        <v>1.92</v>
      </c>
      <c r="AF276" s="101">
        <v>1.95</v>
      </c>
      <c r="AG276" s="101">
        <v>1.98</v>
      </c>
      <c r="AH276" s="101">
        <v>2.0099999999999998</v>
      </c>
      <c r="AI276" s="101">
        <v>2.04</v>
      </c>
      <c r="AJ276" s="102">
        <v>2.0699999999999998</v>
      </c>
      <c r="AL276" s="662"/>
      <c r="AM276" s="667"/>
      <c r="AN276" s="90" t="s">
        <v>136</v>
      </c>
      <c r="AO276" s="100">
        <v>1.87</v>
      </c>
      <c r="AP276" s="101">
        <v>1.88</v>
      </c>
      <c r="AQ276" s="101">
        <v>1.89</v>
      </c>
      <c r="AR276" s="101">
        <v>1.9</v>
      </c>
      <c r="AS276" s="101">
        <v>1.91</v>
      </c>
      <c r="AT276" s="101">
        <v>1.92</v>
      </c>
      <c r="AU276" s="101">
        <v>1.93</v>
      </c>
      <c r="AV276" s="102">
        <v>1.95</v>
      </c>
    </row>
    <row r="277" spans="1:48">
      <c r="A277">
        <v>277</v>
      </c>
      <c r="B277" s="662"/>
      <c r="C277" s="664">
        <v>120</v>
      </c>
      <c r="D277" s="78" t="s">
        <v>133</v>
      </c>
      <c r="E277" s="97">
        <v>1.61</v>
      </c>
      <c r="F277" s="98">
        <v>1.64</v>
      </c>
      <c r="G277" s="98">
        <v>1.67</v>
      </c>
      <c r="H277" s="98">
        <v>1.71</v>
      </c>
      <c r="I277" s="98">
        <v>1.74</v>
      </c>
      <c r="J277" s="98">
        <v>1.78</v>
      </c>
      <c r="K277" s="98">
        <v>1.81</v>
      </c>
      <c r="L277" s="99">
        <v>1.85</v>
      </c>
      <c r="N277" s="662"/>
      <c r="O277" s="664">
        <v>120</v>
      </c>
      <c r="P277" s="78" t="s">
        <v>133</v>
      </c>
      <c r="Q277" s="97">
        <v>1.61</v>
      </c>
      <c r="R277" s="98">
        <v>1.64</v>
      </c>
      <c r="S277" s="98">
        <v>1.67</v>
      </c>
      <c r="T277" s="98">
        <v>1.71</v>
      </c>
      <c r="U277" s="98">
        <v>1.74</v>
      </c>
      <c r="V277" s="98">
        <v>1.78</v>
      </c>
      <c r="W277" s="98">
        <v>1.81</v>
      </c>
      <c r="X277" s="99">
        <v>1.85</v>
      </c>
      <c r="Z277" s="662"/>
      <c r="AA277" s="664">
        <v>120</v>
      </c>
      <c r="AB277" s="78" t="s">
        <v>133</v>
      </c>
      <c r="AC277" s="97">
        <v>1.61</v>
      </c>
      <c r="AD277" s="98">
        <v>1.64</v>
      </c>
      <c r="AE277" s="98">
        <v>1.67</v>
      </c>
      <c r="AF277" s="98">
        <v>1.71</v>
      </c>
      <c r="AG277" s="98">
        <v>1.74</v>
      </c>
      <c r="AH277" s="98">
        <v>1.78</v>
      </c>
      <c r="AI277" s="98">
        <v>1.81</v>
      </c>
      <c r="AJ277" s="99">
        <v>1.85</v>
      </c>
      <c r="AL277" s="662"/>
      <c r="AM277" s="664">
        <v>120</v>
      </c>
      <c r="AN277" s="78" t="s">
        <v>133</v>
      </c>
      <c r="AO277" s="97">
        <v>1.61</v>
      </c>
      <c r="AP277" s="98">
        <v>1.64</v>
      </c>
      <c r="AQ277" s="98">
        <v>1.67</v>
      </c>
      <c r="AR277" s="98">
        <v>1.71</v>
      </c>
      <c r="AS277" s="98">
        <v>1.74</v>
      </c>
      <c r="AT277" s="98">
        <v>1.78</v>
      </c>
      <c r="AU277" s="98">
        <v>1.81</v>
      </c>
      <c r="AV277" s="99">
        <v>1.85</v>
      </c>
    </row>
    <row r="278" spans="1:48" ht="15" thickBot="1">
      <c r="A278">
        <v>278</v>
      </c>
      <c r="B278" s="662"/>
      <c r="C278" s="665"/>
      <c r="D278" s="82" t="s">
        <v>136</v>
      </c>
      <c r="E278" s="97">
        <v>1.77</v>
      </c>
      <c r="F278" s="98">
        <v>1.8</v>
      </c>
      <c r="G278" s="98">
        <v>1.83</v>
      </c>
      <c r="H278" s="98">
        <v>1.86</v>
      </c>
      <c r="I278" s="98">
        <v>1.9</v>
      </c>
      <c r="J278" s="98">
        <v>1.93</v>
      </c>
      <c r="K278" s="98">
        <v>1.96</v>
      </c>
      <c r="L278" s="99">
        <v>2</v>
      </c>
      <c r="N278" s="662"/>
      <c r="O278" s="665"/>
      <c r="P278" s="82" t="s">
        <v>136</v>
      </c>
      <c r="Q278" s="97">
        <v>1.77</v>
      </c>
      <c r="R278" s="98">
        <v>1.8</v>
      </c>
      <c r="S278" s="98">
        <v>1.83</v>
      </c>
      <c r="T278" s="98">
        <v>1.86</v>
      </c>
      <c r="U278" s="98">
        <v>1.9</v>
      </c>
      <c r="V278" s="98">
        <v>1.93</v>
      </c>
      <c r="W278" s="98">
        <v>1.96</v>
      </c>
      <c r="X278" s="99">
        <v>2</v>
      </c>
      <c r="Z278" s="662"/>
      <c r="AA278" s="665"/>
      <c r="AB278" s="82" t="s">
        <v>136</v>
      </c>
      <c r="AC278" s="97">
        <v>1.77</v>
      </c>
      <c r="AD278" s="98">
        <v>1.8</v>
      </c>
      <c r="AE278" s="98">
        <v>1.83</v>
      </c>
      <c r="AF278" s="98">
        <v>1.86</v>
      </c>
      <c r="AG278" s="98">
        <v>1.9</v>
      </c>
      <c r="AH278" s="98">
        <v>1.93</v>
      </c>
      <c r="AI278" s="98">
        <v>1.96</v>
      </c>
      <c r="AJ278" s="99">
        <v>2</v>
      </c>
      <c r="AL278" s="662"/>
      <c r="AM278" s="665"/>
      <c r="AN278" s="82" t="s">
        <v>136</v>
      </c>
      <c r="AO278" s="97">
        <v>1.77</v>
      </c>
      <c r="AP278" s="98">
        <v>1.79</v>
      </c>
      <c r="AQ278" s="98">
        <v>1.82</v>
      </c>
      <c r="AR278" s="98">
        <v>1.84</v>
      </c>
      <c r="AS278" s="98">
        <v>1.87</v>
      </c>
      <c r="AT278" s="98">
        <v>1.89</v>
      </c>
      <c r="AU278" s="98">
        <v>1.92</v>
      </c>
      <c r="AV278" s="99">
        <v>1.95</v>
      </c>
    </row>
    <row r="279" spans="1:48">
      <c r="A279">
        <v>279</v>
      </c>
      <c r="B279" s="662"/>
      <c r="C279" s="666">
        <v>130</v>
      </c>
      <c r="D279" s="86" t="s">
        <v>133</v>
      </c>
      <c r="E279" s="100">
        <v>1.53</v>
      </c>
      <c r="F279" s="101">
        <v>1.56</v>
      </c>
      <c r="G279" s="101">
        <v>1.59</v>
      </c>
      <c r="H279" s="101">
        <v>1.62</v>
      </c>
      <c r="I279" s="101">
        <v>1.66</v>
      </c>
      <c r="J279" s="101">
        <v>1.69</v>
      </c>
      <c r="K279" s="101">
        <v>1.72</v>
      </c>
      <c r="L279" s="102">
        <v>1.76</v>
      </c>
      <c r="N279" s="662"/>
      <c r="O279" s="666">
        <v>130</v>
      </c>
      <c r="P279" s="86" t="s">
        <v>133</v>
      </c>
      <c r="Q279" s="100">
        <v>1.53</v>
      </c>
      <c r="R279" s="101">
        <v>1.56</v>
      </c>
      <c r="S279" s="101">
        <v>1.59</v>
      </c>
      <c r="T279" s="101">
        <v>1.62</v>
      </c>
      <c r="U279" s="101">
        <v>1.66</v>
      </c>
      <c r="V279" s="101">
        <v>1.69</v>
      </c>
      <c r="W279" s="101">
        <v>1.72</v>
      </c>
      <c r="X279" s="102">
        <v>1.76</v>
      </c>
      <c r="Z279" s="662"/>
      <c r="AA279" s="666">
        <v>130</v>
      </c>
      <c r="AB279" s="86" t="s">
        <v>133</v>
      </c>
      <c r="AC279" s="100">
        <v>1.53</v>
      </c>
      <c r="AD279" s="101">
        <v>1.56</v>
      </c>
      <c r="AE279" s="101">
        <v>1.59</v>
      </c>
      <c r="AF279" s="101">
        <v>1.62</v>
      </c>
      <c r="AG279" s="101">
        <v>1.66</v>
      </c>
      <c r="AH279" s="101">
        <v>1.69</v>
      </c>
      <c r="AI279" s="101">
        <v>1.72</v>
      </c>
      <c r="AJ279" s="102">
        <v>1.76</v>
      </c>
      <c r="AL279" s="662"/>
      <c r="AM279" s="666">
        <v>130</v>
      </c>
      <c r="AN279" s="86" t="s">
        <v>133</v>
      </c>
      <c r="AO279" s="100">
        <v>1.53</v>
      </c>
      <c r="AP279" s="101">
        <v>1.56</v>
      </c>
      <c r="AQ279" s="101">
        <v>1.59</v>
      </c>
      <c r="AR279" s="101">
        <v>1.62</v>
      </c>
      <c r="AS279" s="101">
        <v>1.66</v>
      </c>
      <c r="AT279" s="101">
        <v>1.69</v>
      </c>
      <c r="AU279" s="101">
        <v>1.72</v>
      </c>
      <c r="AV279" s="102">
        <v>1.76</v>
      </c>
    </row>
    <row r="280" spans="1:48" ht="15" thickBot="1">
      <c r="A280">
        <v>280</v>
      </c>
      <c r="B280" s="662"/>
      <c r="C280" s="667"/>
      <c r="D280" s="90" t="s">
        <v>136</v>
      </c>
      <c r="E280" s="100">
        <v>1.63</v>
      </c>
      <c r="F280" s="101">
        <v>1.67</v>
      </c>
      <c r="G280" s="101">
        <v>1.71</v>
      </c>
      <c r="H280" s="101">
        <v>1.75</v>
      </c>
      <c r="I280" s="101">
        <v>1.8</v>
      </c>
      <c r="J280" s="101">
        <v>1.84</v>
      </c>
      <c r="K280" s="101">
        <v>1.88</v>
      </c>
      <c r="L280" s="102">
        <v>1.93</v>
      </c>
      <c r="N280" s="662"/>
      <c r="O280" s="667"/>
      <c r="P280" s="90" t="s">
        <v>136</v>
      </c>
      <c r="Q280" s="100">
        <v>1.63</v>
      </c>
      <c r="R280" s="101">
        <v>1.67</v>
      </c>
      <c r="S280" s="101">
        <v>1.71</v>
      </c>
      <c r="T280" s="101">
        <v>1.75</v>
      </c>
      <c r="U280" s="101">
        <v>1.8</v>
      </c>
      <c r="V280" s="101">
        <v>1.84</v>
      </c>
      <c r="W280" s="101">
        <v>1.88</v>
      </c>
      <c r="X280" s="102">
        <v>1.93</v>
      </c>
      <c r="Z280" s="662"/>
      <c r="AA280" s="667"/>
      <c r="AB280" s="90" t="s">
        <v>136</v>
      </c>
      <c r="AC280" s="100">
        <v>1.63</v>
      </c>
      <c r="AD280" s="101">
        <v>1.67</v>
      </c>
      <c r="AE280" s="101">
        <v>1.71</v>
      </c>
      <c r="AF280" s="101">
        <v>1.75</v>
      </c>
      <c r="AG280" s="101">
        <v>1.8</v>
      </c>
      <c r="AH280" s="101">
        <v>1.84</v>
      </c>
      <c r="AI280" s="101">
        <v>1.88</v>
      </c>
      <c r="AJ280" s="102">
        <v>1.93</v>
      </c>
      <c r="AL280" s="662"/>
      <c r="AM280" s="667"/>
      <c r="AN280" s="90" t="s">
        <v>136</v>
      </c>
      <c r="AO280" s="100">
        <v>1.63</v>
      </c>
      <c r="AP280" s="101">
        <v>1.67</v>
      </c>
      <c r="AQ280" s="101">
        <v>1.71</v>
      </c>
      <c r="AR280" s="101">
        <v>1.75</v>
      </c>
      <c r="AS280" s="101">
        <v>1.8</v>
      </c>
      <c r="AT280" s="101">
        <v>1.84</v>
      </c>
      <c r="AU280" s="101">
        <v>1.88</v>
      </c>
      <c r="AV280" s="102">
        <v>1.93</v>
      </c>
    </row>
    <row r="281" spans="1:48">
      <c r="A281">
        <v>281</v>
      </c>
      <c r="B281" s="662"/>
      <c r="C281" s="664">
        <v>140</v>
      </c>
      <c r="D281" s="78" t="s">
        <v>133</v>
      </c>
      <c r="E281" s="97">
        <v>1.4</v>
      </c>
      <c r="F281" s="98">
        <v>1.44</v>
      </c>
      <c r="G281" s="98">
        <v>1.48</v>
      </c>
      <c r="H281" s="98">
        <v>1.52</v>
      </c>
      <c r="I281" s="98">
        <v>1.56</v>
      </c>
      <c r="J281" s="98">
        <v>1.6</v>
      </c>
      <c r="K281" s="98">
        <v>1.64</v>
      </c>
      <c r="L281" s="99">
        <v>1.68</v>
      </c>
      <c r="N281" s="662"/>
      <c r="O281" s="664">
        <v>140</v>
      </c>
      <c r="P281" s="78" t="s">
        <v>133</v>
      </c>
      <c r="Q281" s="97">
        <v>1.4</v>
      </c>
      <c r="R281" s="98">
        <v>1.44</v>
      </c>
      <c r="S281" s="98">
        <v>1.48</v>
      </c>
      <c r="T281" s="98">
        <v>1.52</v>
      </c>
      <c r="U281" s="98">
        <v>1.56</v>
      </c>
      <c r="V281" s="98">
        <v>1.6</v>
      </c>
      <c r="W281" s="98">
        <v>1.64</v>
      </c>
      <c r="X281" s="99">
        <v>1.68</v>
      </c>
      <c r="Z281" s="662"/>
      <c r="AA281" s="664">
        <v>140</v>
      </c>
      <c r="AB281" s="78" t="s">
        <v>133</v>
      </c>
      <c r="AC281" s="97">
        <v>1.4</v>
      </c>
      <c r="AD281" s="98">
        <v>1.44</v>
      </c>
      <c r="AE281" s="98">
        <v>1.48</v>
      </c>
      <c r="AF281" s="98">
        <v>1.52</v>
      </c>
      <c r="AG281" s="98">
        <v>1.56</v>
      </c>
      <c r="AH281" s="98">
        <v>1.6</v>
      </c>
      <c r="AI281" s="98">
        <v>1.64</v>
      </c>
      <c r="AJ281" s="99">
        <v>1.68</v>
      </c>
      <c r="AL281" s="662"/>
      <c r="AM281" s="664">
        <v>140</v>
      </c>
      <c r="AN281" s="78" t="s">
        <v>133</v>
      </c>
      <c r="AO281" s="97">
        <v>1.4</v>
      </c>
      <c r="AP281" s="98">
        <v>1.44</v>
      </c>
      <c r="AQ281" s="98">
        <v>1.48</v>
      </c>
      <c r="AR281" s="98">
        <v>1.52</v>
      </c>
      <c r="AS281" s="98">
        <v>1.56</v>
      </c>
      <c r="AT281" s="98">
        <v>1.6</v>
      </c>
      <c r="AU281" s="98">
        <v>1.64</v>
      </c>
      <c r="AV281" s="99">
        <v>1.68</v>
      </c>
    </row>
    <row r="282" spans="1:48" ht="15" thickBot="1">
      <c r="A282">
        <v>282</v>
      </c>
      <c r="B282" s="662"/>
      <c r="C282" s="665"/>
      <c r="D282" s="82" t="s">
        <v>136</v>
      </c>
      <c r="E282" s="97">
        <v>1.4</v>
      </c>
      <c r="F282" s="98">
        <v>1.46</v>
      </c>
      <c r="G282" s="98">
        <v>1.52</v>
      </c>
      <c r="H282" s="98">
        <v>1.58</v>
      </c>
      <c r="I282" s="98">
        <v>1.65</v>
      </c>
      <c r="J282" s="98">
        <v>1.71</v>
      </c>
      <c r="K282" s="98">
        <v>1.77</v>
      </c>
      <c r="L282" s="99">
        <v>1.84</v>
      </c>
      <c r="N282" s="662"/>
      <c r="O282" s="665"/>
      <c r="P282" s="82" t="s">
        <v>136</v>
      </c>
      <c r="Q282" s="97">
        <v>1.4</v>
      </c>
      <c r="R282" s="98">
        <v>1.46</v>
      </c>
      <c r="S282" s="98">
        <v>1.52</v>
      </c>
      <c r="T282" s="98">
        <v>1.58</v>
      </c>
      <c r="U282" s="98">
        <v>1.65</v>
      </c>
      <c r="V282" s="98">
        <v>1.71</v>
      </c>
      <c r="W282" s="98">
        <v>1.77</v>
      </c>
      <c r="X282" s="99">
        <v>1.84</v>
      </c>
      <c r="Z282" s="662"/>
      <c r="AA282" s="665"/>
      <c r="AB282" s="82" t="s">
        <v>136</v>
      </c>
      <c r="AC282" s="97">
        <v>1.4</v>
      </c>
      <c r="AD282" s="98">
        <v>1.46</v>
      </c>
      <c r="AE282" s="98">
        <v>1.52</v>
      </c>
      <c r="AF282" s="98">
        <v>1.58</v>
      </c>
      <c r="AG282" s="98">
        <v>1.65</v>
      </c>
      <c r="AH282" s="98">
        <v>1.71</v>
      </c>
      <c r="AI282" s="98">
        <v>1.77</v>
      </c>
      <c r="AJ282" s="99">
        <v>1.84</v>
      </c>
      <c r="AL282" s="662"/>
      <c r="AM282" s="665"/>
      <c r="AN282" s="82" t="s">
        <v>136</v>
      </c>
      <c r="AO282" s="97">
        <v>1.4</v>
      </c>
      <c r="AP282" s="98">
        <v>1.46</v>
      </c>
      <c r="AQ282" s="98">
        <v>1.52</v>
      </c>
      <c r="AR282" s="98">
        <v>1.58</v>
      </c>
      <c r="AS282" s="98">
        <v>1.65</v>
      </c>
      <c r="AT282" s="98">
        <v>1.71</v>
      </c>
      <c r="AU282" s="98">
        <v>1.77</v>
      </c>
      <c r="AV282" s="99">
        <v>1.84</v>
      </c>
    </row>
    <row r="283" spans="1:48">
      <c r="A283">
        <v>283</v>
      </c>
      <c r="B283" s="662"/>
      <c r="C283" s="666">
        <v>150</v>
      </c>
      <c r="D283" s="86" t="s">
        <v>133</v>
      </c>
      <c r="E283" s="100">
        <v>1.23</v>
      </c>
      <c r="F283" s="101">
        <v>1.28</v>
      </c>
      <c r="G283" s="101">
        <v>1.33</v>
      </c>
      <c r="H283" s="101">
        <v>1.38</v>
      </c>
      <c r="I283" s="101">
        <v>1.44</v>
      </c>
      <c r="J283" s="101">
        <v>1.49</v>
      </c>
      <c r="K283" s="101">
        <v>1.54</v>
      </c>
      <c r="L283" s="102">
        <v>1.6</v>
      </c>
      <c r="N283" s="662"/>
      <c r="O283" s="666">
        <v>150</v>
      </c>
      <c r="P283" s="86" t="s">
        <v>133</v>
      </c>
      <c r="Q283" s="100">
        <v>1.23</v>
      </c>
      <c r="R283" s="101">
        <v>1.28</v>
      </c>
      <c r="S283" s="101">
        <v>1.33</v>
      </c>
      <c r="T283" s="101">
        <v>1.38</v>
      </c>
      <c r="U283" s="101">
        <v>1.44</v>
      </c>
      <c r="V283" s="101">
        <v>1.49</v>
      </c>
      <c r="W283" s="101">
        <v>1.54</v>
      </c>
      <c r="X283" s="102">
        <v>1.6</v>
      </c>
      <c r="Z283" s="662"/>
      <c r="AA283" s="666">
        <v>150</v>
      </c>
      <c r="AB283" s="86" t="s">
        <v>133</v>
      </c>
      <c r="AC283" s="100">
        <v>1.23</v>
      </c>
      <c r="AD283" s="101">
        <v>1.28</v>
      </c>
      <c r="AE283" s="101">
        <v>1.33</v>
      </c>
      <c r="AF283" s="101">
        <v>1.38</v>
      </c>
      <c r="AG283" s="101">
        <v>1.44</v>
      </c>
      <c r="AH283" s="101">
        <v>1.49</v>
      </c>
      <c r="AI283" s="101">
        <v>1.54</v>
      </c>
      <c r="AJ283" s="102">
        <v>1.6</v>
      </c>
      <c r="AL283" s="662"/>
      <c r="AM283" s="666">
        <v>150</v>
      </c>
      <c r="AN283" s="86" t="s">
        <v>133</v>
      </c>
      <c r="AO283" s="100">
        <v>1.23</v>
      </c>
      <c r="AP283" s="101">
        <v>1.28</v>
      </c>
      <c r="AQ283" s="101">
        <v>1.33</v>
      </c>
      <c r="AR283" s="101">
        <v>1.38</v>
      </c>
      <c r="AS283" s="101">
        <v>1.44</v>
      </c>
      <c r="AT283" s="101">
        <v>1.49</v>
      </c>
      <c r="AU283" s="101">
        <v>1.54</v>
      </c>
      <c r="AV283" s="102">
        <v>1.6</v>
      </c>
    </row>
    <row r="284" spans="1:48" ht="15" thickBot="1">
      <c r="A284">
        <v>284</v>
      </c>
      <c r="B284" s="662"/>
      <c r="C284" s="667"/>
      <c r="D284" s="90" t="s">
        <v>136</v>
      </c>
      <c r="E284" s="100">
        <v>1.23</v>
      </c>
      <c r="F284" s="101">
        <v>1.3</v>
      </c>
      <c r="G284" s="101">
        <v>1.38</v>
      </c>
      <c r="H284" s="101">
        <v>1.45</v>
      </c>
      <c r="I284" s="101">
        <v>1.53</v>
      </c>
      <c r="J284" s="101">
        <v>1.6</v>
      </c>
      <c r="K284" s="101">
        <v>1.68</v>
      </c>
      <c r="L284" s="102">
        <v>1.76</v>
      </c>
      <c r="N284" s="662"/>
      <c r="O284" s="667"/>
      <c r="P284" s="90" t="s">
        <v>136</v>
      </c>
      <c r="Q284" s="100">
        <v>1.23</v>
      </c>
      <c r="R284" s="101">
        <v>1.3</v>
      </c>
      <c r="S284" s="101">
        <v>1.38</v>
      </c>
      <c r="T284" s="101">
        <v>1.45</v>
      </c>
      <c r="U284" s="101">
        <v>1.53</v>
      </c>
      <c r="V284" s="101">
        <v>1.6</v>
      </c>
      <c r="W284" s="101">
        <v>1.68</v>
      </c>
      <c r="X284" s="102">
        <v>1.76</v>
      </c>
      <c r="Z284" s="662"/>
      <c r="AA284" s="667"/>
      <c r="AB284" s="90" t="s">
        <v>136</v>
      </c>
      <c r="AC284" s="100">
        <v>1.23</v>
      </c>
      <c r="AD284" s="101">
        <v>1.3</v>
      </c>
      <c r="AE284" s="101">
        <v>1.38</v>
      </c>
      <c r="AF284" s="101">
        <v>1.45</v>
      </c>
      <c r="AG284" s="101">
        <v>1.53</v>
      </c>
      <c r="AH284" s="101">
        <v>1.6</v>
      </c>
      <c r="AI284" s="101">
        <v>1.68</v>
      </c>
      <c r="AJ284" s="102">
        <v>1.76</v>
      </c>
      <c r="AL284" s="662"/>
      <c r="AM284" s="667"/>
      <c r="AN284" s="90" t="s">
        <v>136</v>
      </c>
      <c r="AO284" s="100">
        <v>1.23</v>
      </c>
      <c r="AP284" s="101">
        <v>1.3</v>
      </c>
      <c r="AQ284" s="101">
        <v>1.38</v>
      </c>
      <c r="AR284" s="101">
        <v>1.45</v>
      </c>
      <c r="AS284" s="101">
        <v>1.53</v>
      </c>
      <c r="AT284" s="101">
        <v>1.6</v>
      </c>
      <c r="AU284" s="101">
        <v>1.68</v>
      </c>
      <c r="AV284" s="102">
        <v>1.76</v>
      </c>
    </row>
    <row r="285" spans="1:48">
      <c r="A285">
        <v>285</v>
      </c>
      <c r="B285" s="662"/>
      <c r="C285" s="664">
        <v>160</v>
      </c>
      <c r="D285" s="78" t="s">
        <v>133</v>
      </c>
      <c r="E285" s="97">
        <v>1.08</v>
      </c>
      <c r="F285" s="98">
        <v>1.1399999999999999</v>
      </c>
      <c r="G285" s="98">
        <v>1.2</v>
      </c>
      <c r="H285" s="98">
        <v>1.27</v>
      </c>
      <c r="I285" s="98">
        <v>1.33</v>
      </c>
      <c r="J285" s="98">
        <v>1.4</v>
      </c>
      <c r="K285" s="98">
        <v>1.46</v>
      </c>
      <c r="L285" s="99">
        <v>1.53</v>
      </c>
      <c r="N285" s="662"/>
      <c r="O285" s="664">
        <v>160</v>
      </c>
      <c r="P285" s="78" t="s">
        <v>133</v>
      </c>
      <c r="Q285" s="97">
        <v>1.08</v>
      </c>
      <c r="R285" s="98">
        <v>1.1399999999999999</v>
      </c>
      <c r="S285" s="98">
        <v>1.2</v>
      </c>
      <c r="T285" s="98">
        <v>1.27</v>
      </c>
      <c r="U285" s="98">
        <v>1.33</v>
      </c>
      <c r="V285" s="98">
        <v>1.4</v>
      </c>
      <c r="W285" s="98">
        <v>1.46</v>
      </c>
      <c r="X285" s="99">
        <v>1.53</v>
      </c>
      <c r="Z285" s="662"/>
      <c r="AA285" s="664">
        <v>160</v>
      </c>
      <c r="AB285" s="78" t="s">
        <v>133</v>
      </c>
      <c r="AC285" s="97">
        <v>1.08</v>
      </c>
      <c r="AD285" s="98">
        <v>1.1399999999999999</v>
      </c>
      <c r="AE285" s="98">
        <v>1.2</v>
      </c>
      <c r="AF285" s="98">
        <v>1.27</v>
      </c>
      <c r="AG285" s="98">
        <v>1.33</v>
      </c>
      <c r="AH285" s="98">
        <v>1.4</v>
      </c>
      <c r="AI285" s="98">
        <v>1.46</v>
      </c>
      <c r="AJ285" s="99">
        <v>1.53</v>
      </c>
      <c r="AL285" s="662"/>
      <c r="AM285" s="664">
        <v>160</v>
      </c>
      <c r="AN285" s="78" t="s">
        <v>133</v>
      </c>
      <c r="AO285" s="97">
        <v>1.08</v>
      </c>
      <c r="AP285" s="98">
        <v>1.1399999999999999</v>
      </c>
      <c r="AQ285" s="98">
        <v>1.2</v>
      </c>
      <c r="AR285" s="98">
        <v>1.27</v>
      </c>
      <c r="AS285" s="98">
        <v>1.33</v>
      </c>
      <c r="AT285" s="98">
        <v>1.4</v>
      </c>
      <c r="AU285" s="98">
        <v>1.46</v>
      </c>
      <c r="AV285" s="99">
        <v>1.53</v>
      </c>
    </row>
    <row r="286" spans="1:48" ht="15" thickBot="1">
      <c r="A286">
        <v>286</v>
      </c>
      <c r="B286" s="662"/>
      <c r="C286" s="665"/>
      <c r="D286" s="82" t="s">
        <v>136</v>
      </c>
      <c r="E286" s="97">
        <v>1.08</v>
      </c>
      <c r="F286" s="98">
        <v>1.1599999999999999</v>
      </c>
      <c r="G286" s="98">
        <v>1.24</v>
      </c>
      <c r="H286" s="98">
        <v>1.32</v>
      </c>
      <c r="I286" s="98">
        <v>1.4</v>
      </c>
      <c r="J286" s="98">
        <v>1.48</v>
      </c>
      <c r="K286" s="98">
        <v>1.56</v>
      </c>
      <c r="L286" s="99">
        <v>1.65</v>
      </c>
      <c r="N286" s="662"/>
      <c r="O286" s="665"/>
      <c r="P286" s="82" t="s">
        <v>136</v>
      </c>
      <c r="Q286" s="97">
        <v>1.08</v>
      </c>
      <c r="R286" s="98">
        <v>1.1599999999999999</v>
      </c>
      <c r="S286" s="98">
        <v>1.24</v>
      </c>
      <c r="T286" s="98">
        <v>1.32</v>
      </c>
      <c r="U286" s="98">
        <v>1.4</v>
      </c>
      <c r="V286" s="98">
        <v>1.48</v>
      </c>
      <c r="W286" s="98">
        <v>1.56</v>
      </c>
      <c r="X286" s="99">
        <v>1.65</v>
      </c>
      <c r="Z286" s="662"/>
      <c r="AA286" s="665"/>
      <c r="AB286" s="82" t="s">
        <v>136</v>
      </c>
      <c r="AC286" s="97">
        <v>1.08</v>
      </c>
      <c r="AD286" s="98">
        <v>1.1599999999999999</v>
      </c>
      <c r="AE286" s="98">
        <v>1.24</v>
      </c>
      <c r="AF286" s="98">
        <v>1.32</v>
      </c>
      <c r="AG286" s="98">
        <v>1.4</v>
      </c>
      <c r="AH286" s="98">
        <v>1.48</v>
      </c>
      <c r="AI286" s="98">
        <v>1.56</v>
      </c>
      <c r="AJ286" s="99">
        <v>1.65</v>
      </c>
      <c r="AL286" s="662"/>
      <c r="AM286" s="665"/>
      <c r="AN286" s="82" t="s">
        <v>136</v>
      </c>
      <c r="AO286" s="97">
        <v>1.08</v>
      </c>
      <c r="AP286" s="98">
        <v>1.1599999999999999</v>
      </c>
      <c r="AQ286" s="98">
        <v>1.24</v>
      </c>
      <c r="AR286" s="98">
        <v>1.32</v>
      </c>
      <c r="AS286" s="98">
        <v>1.4</v>
      </c>
      <c r="AT286" s="98">
        <v>1.48</v>
      </c>
      <c r="AU286" s="98">
        <v>1.56</v>
      </c>
      <c r="AV286" s="99">
        <v>1.65</v>
      </c>
    </row>
    <row r="287" spans="1:48">
      <c r="A287">
        <v>287</v>
      </c>
      <c r="B287" s="662"/>
      <c r="C287" s="666">
        <v>170</v>
      </c>
      <c r="D287" s="86" t="s">
        <v>133</v>
      </c>
      <c r="E287" s="100">
        <v>0.96</v>
      </c>
      <c r="F287" s="101">
        <v>1.03</v>
      </c>
      <c r="G287" s="101">
        <v>1.1000000000000001</v>
      </c>
      <c r="H287" s="101">
        <v>1.17</v>
      </c>
      <c r="I287" s="101">
        <v>1.24</v>
      </c>
      <c r="J287" s="101">
        <v>1.31</v>
      </c>
      <c r="K287" s="101">
        <v>1.38</v>
      </c>
      <c r="L287" s="102">
        <v>1.46</v>
      </c>
      <c r="N287" s="662"/>
      <c r="O287" s="666">
        <v>170</v>
      </c>
      <c r="P287" s="86" t="s">
        <v>133</v>
      </c>
      <c r="Q287" s="100">
        <v>0.96</v>
      </c>
      <c r="R287" s="101">
        <v>1.03</v>
      </c>
      <c r="S287" s="101">
        <v>1.1000000000000001</v>
      </c>
      <c r="T287" s="101">
        <v>1.17</v>
      </c>
      <c r="U287" s="101">
        <v>1.24</v>
      </c>
      <c r="V287" s="101">
        <v>1.31</v>
      </c>
      <c r="W287" s="101">
        <v>1.38</v>
      </c>
      <c r="X287" s="102">
        <v>1.46</v>
      </c>
      <c r="Z287" s="662"/>
      <c r="AA287" s="666">
        <v>170</v>
      </c>
      <c r="AB287" s="86" t="s">
        <v>133</v>
      </c>
      <c r="AC287" s="100">
        <v>0.96</v>
      </c>
      <c r="AD287" s="101">
        <v>1.03</v>
      </c>
      <c r="AE287" s="101">
        <v>1.1000000000000001</v>
      </c>
      <c r="AF287" s="101">
        <v>1.17</v>
      </c>
      <c r="AG287" s="101">
        <v>1.24</v>
      </c>
      <c r="AH287" s="101">
        <v>1.31</v>
      </c>
      <c r="AI287" s="101">
        <v>1.38</v>
      </c>
      <c r="AJ287" s="102">
        <v>1.46</v>
      </c>
      <c r="AL287" s="662"/>
      <c r="AM287" s="666">
        <v>170</v>
      </c>
      <c r="AN287" s="86" t="s">
        <v>133</v>
      </c>
      <c r="AO287" s="100">
        <v>0.96</v>
      </c>
      <c r="AP287" s="101">
        <v>1.03</v>
      </c>
      <c r="AQ287" s="101">
        <v>1.1000000000000001</v>
      </c>
      <c r="AR287" s="101">
        <v>1.17</v>
      </c>
      <c r="AS287" s="101">
        <v>1.24</v>
      </c>
      <c r="AT287" s="101">
        <v>1.31</v>
      </c>
      <c r="AU287" s="101">
        <v>1.38</v>
      </c>
      <c r="AV287" s="102">
        <v>1.46</v>
      </c>
    </row>
    <row r="288" spans="1:48" ht="15" thickBot="1">
      <c r="A288">
        <v>288</v>
      </c>
      <c r="B288" s="662"/>
      <c r="C288" s="667"/>
      <c r="D288" s="90" t="s">
        <v>136</v>
      </c>
      <c r="E288" s="100">
        <v>0.96</v>
      </c>
      <c r="F288" s="101">
        <v>1.03</v>
      </c>
      <c r="G288" s="101">
        <v>1.1000000000000001</v>
      </c>
      <c r="H288" s="101">
        <v>1.17</v>
      </c>
      <c r="I288" s="101">
        <v>1.24</v>
      </c>
      <c r="J288" s="101">
        <v>1.31</v>
      </c>
      <c r="K288" s="101">
        <v>1.38</v>
      </c>
      <c r="L288" s="102">
        <v>1.46</v>
      </c>
      <c r="N288" s="662"/>
      <c r="O288" s="667"/>
      <c r="P288" s="90" t="s">
        <v>136</v>
      </c>
      <c r="Q288" s="100">
        <v>0.96</v>
      </c>
      <c r="R288" s="101">
        <v>1.03</v>
      </c>
      <c r="S288" s="101">
        <v>1.1000000000000001</v>
      </c>
      <c r="T288" s="101">
        <v>1.17</v>
      </c>
      <c r="U288" s="101">
        <v>1.24</v>
      </c>
      <c r="V288" s="101">
        <v>1.31</v>
      </c>
      <c r="W288" s="101">
        <v>1.38</v>
      </c>
      <c r="X288" s="102">
        <v>1.46</v>
      </c>
      <c r="Z288" s="662"/>
      <c r="AA288" s="667"/>
      <c r="AB288" s="90" t="s">
        <v>136</v>
      </c>
      <c r="AC288" s="100">
        <v>0.96</v>
      </c>
      <c r="AD288" s="101">
        <v>1.03</v>
      </c>
      <c r="AE288" s="101">
        <v>1.1000000000000001</v>
      </c>
      <c r="AF288" s="101">
        <v>1.17</v>
      </c>
      <c r="AG288" s="101">
        <v>1.24</v>
      </c>
      <c r="AH288" s="101">
        <v>1.31</v>
      </c>
      <c r="AI288" s="101">
        <v>1.38</v>
      </c>
      <c r="AJ288" s="102">
        <v>1.46</v>
      </c>
      <c r="AL288" s="662"/>
      <c r="AM288" s="667"/>
      <c r="AN288" s="90" t="s">
        <v>136</v>
      </c>
      <c r="AO288" s="100">
        <v>0.96</v>
      </c>
      <c r="AP288" s="101">
        <v>1.03</v>
      </c>
      <c r="AQ288" s="101">
        <v>1.1000000000000001</v>
      </c>
      <c r="AR288" s="101">
        <v>1.17</v>
      </c>
      <c r="AS288" s="101">
        <v>1.24</v>
      </c>
      <c r="AT288" s="101">
        <v>1.31</v>
      </c>
      <c r="AU288" s="101">
        <v>1.38</v>
      </c>
      <c r="AV288" s="102">
        <v>1.46</v>
      </c>
    </row>
    <row r="289" spans="1:48">
      <c r="A289">
        <v>289</v>
      </c>
      <c r="B289" s="662"/>
      <c r="C289" s="664">
        <v>180</v>
      </c>
      <c r="D289" s="78" t="s">
        <v>133</v>
      </c>
      <c r="E289" s="97">
        <v>0.86</v>
      </c>
      <c r="F289" s="98">
        <v>0.92</v>
      </c>
      <c r="G289" s="98">
        <v>0.98</v>
      </c>
      <c r="H289" s="98">
        <v>1.05</v>
      </c>
      <c r="I289" s="98">
        <v>1.1100000000000001</v>
      </c>
      <c r="J289" s="98">
        <v>1.18</v>
      </c>
      <c r="K289" s="98">
        <v>1.24</v>
      </c>
      <c r="L289" s="99">
        <v>1.31</v>
      </c>
      <c r="N289" s="662"/>
      <c r="O289" s="664">
        <v>180</v>
      </c>
      <c r="P289" s="78" t="s">
        <v>133</v>
      </c>
      <c r="Q289" s="97">
        <v>0.86</v>
      </c>
      <c r="R289" s="98">
        <v>0.92</v>
      </c>
      <c r="S289" s="98">
        <v>0.98</v>
      </c>
      <c r="T289" s="98">
        <v>1.05</v>
      </c>
      <c r="U289" s="98">
        <v>1.1100000000000001</v>
      </c>
      <c r="V289" s="98">
        <v>1.18</v>
      </c>
      <c r="W289" s="98">
        <v>1.24</v>
      </c>
      <c r="X289" s="99">
        <v>1.31</v>
      </c>
      <c r="Z289" s="662"/>
      <c r="AA289" s="664">
        <v>180</v>
      </c>
      <c r="AB289" s="78" t="s">
        <v>133</v>
      </c>
      <c r="AC289" s="97">
        <v>0.86</v>
      </c>
      <c r="AD289" s="98">
        <v>0.92</v>
      </c>
      <c r="AE289" s="98">
        <v>0.98</v>
      </c>
      <c r="AF289" s="98">
        <v>1.05</v>
      </c>
      <c r="AG289" s="98">
        <v>1.1100000000000001</v>
      </c>
      <c r="AH289" s="98">
        <v>1.18</v>
      </c>
      <c r="AI289" s="98">
        <v>1.24</v>
      </c>
      <c r="AJ289" s="99">
        <v>1.31</v>
      </c>
      <c r="AL289" s="662"/>
      <c r="AM289" s="664">
        <v>180</v>
      </c>
      <c r="AN289" s="78" t="s">
        <v>133</v>
      </c>
      <c r="AO289" s="97">
        <v>0.86</v>
      </c>
      <c r="AP289" s="98">
        <v>0.92</v>
      </c>
      <c r="AQ289" s="98">
        <v>0.98</v>
      </c>
      <c r="AR289" s="98">
        <v>1.05</v>
      </c>
      <c r="AS289" s="98">
        <v>1.1100000000000001</v>
      </c>
      <c r="AT289" s="98">
        <v>1.18</v>
      </c>
      <c r="AU289" s="98">
        <v>1.24</v>
      </c>
      <c r="AV289" s="99">
        <v>1.31</v>
      </c>
    </row>
    <row r="290" spans="1:48" ht="15" thickBot="1">
      <c r="A290">
        <v>290</v>
      </c>
      <c r="B290" s="662"/>
      <c r="C290" s="665"/>
      <c r="D290" s="82" t="s">
        <v>136</v>
      </c>
      <c r="E290" s="97">
        <v>0.86</v>
      </c>
      <c r="F290" s="98">
        <v>0.92</v>
      </c>
      <c r="G290" s="98">
        <v>0.98</v>
      </c>
      <c r="H290" s="98">
        <v>1.05</v>
      </c>
      <c r="I290" s="98">
        <v>1.1100000000000001</v>
      </c>
      <c r="J290" s="98">
        <v>1.18</v>
      </c>
      <c r="K290" s="98">
        <v>1.24</v>
      </c>
      <c r="L290" s="99">
        <v>1.31</v>
      </c>
      <c r="N290" s="662"/>
      <c r="O290" s="665"/>
      <c r="P290" s="82" t="s">
        <v>136</v>
      </c>
      <c r="Q290" s="97">
        <v>0.86</v>
      </c>
      <c r="R290" s="98">
        <v>0.92</v>
      </c>
      <c r="S290" s="98">
        <v>0.98</v>
      </c>
      <c r="T290" s="98">
        <v>1.05</v>
      </c>
      <c r="U290" s="98">
        <v>1.1100000000000001</v>
      </c>
      <c r="V290" s="98">
        <v>1.18</v>
      </c>
      <c r="W290" s="98">
        <v>1.24</v>
      </c>
      <c r="X290" s="99">
        <v>1.31</v>
      </c>
      <c r="Z290" s="662"/>
      <c r="AA290" s="665"/>
      <c r="AB290" s="82" t="s">
        <v>136</v>
      </c>
      <c r="AC290" s="97">
        <v>0.86</v>
      </c>
      <c r="AD290" s="98">
        <v>0.92</v>
      </c>
      <c r="AE290" s="98">
        <v>0.98</v>
      </c>
      <c r="AF290" s="98">
        <v>1.05</v>
      </c>
      <c r="AG290" s="98">
        <v>1.1100000000000001</v>
      </c>
      <c r="AH290" s="98">
        <v>1.18</v>
      </c>
      <c r="AI290" s="98">
        <v>1.24</v>
      </c>
      <c r="AJ290" s="99">
        <v>1.31</v>
      </c>
      <c r="AL290" s="662"/>
      <c r="AM290" s="665"/>
      <c r="AN290" s="82" t="s">
        <v>136</v>
      </c>
      <c r="AO290" s="97">
        <v>0.86</v>
      </c>
      <c r="AP290" s="98">
        <v>0.92</v>
      </c>
      <c r="AQ290" s="98">
        <v>0.98</v>
      </c>
      <c r="AR290" s="98">
        <v>1.05</v>
      </c>
      <c r="AS290" s="98">
        <v>1.1100000000000001</v>
      </c>
      <c r="AT290" s="98">
        <v>1.18</v>
      </c>
      <c r="AU290" s="98">
        <v>1.24</v>
      </c>
      <c r="AV290" s="99">
        <v>1.31</v>
      </c>
    </row>
    <row r="291" spans="1:48">
      <c r="A291">
        <v>291</v>
      </c>
      <c r="B291" s="662"/>
      <c r="C291" s="666">
        <v>190</v>
      </c>
      <c r="D291" s="86" t="s">
        <v>133</v>
      </c>
      <c r="E291" s="194"/>
      <c r="F291" s="101">
        <v>0.82</v>
      </c>
      <c r="G291" s="101">
        <v>0.88</v>
      </c>
      <c r="H291" s="101">
        <v>0.94</v>
      </c>
      <c r="I291" s="101">
        <v>1</v>
      </c>
      <c r="J291" s="101">
        <v>1.06</v>
      </c>
      <c r="K291" s="101">
        <v>1.1200000000000001</v>
      </c>
      <c r="L291" s="102">
        <v>1.18</v>
      </c>
      <c r="N291" s="662"/>
      <c r="O291" s="666">
        <v>190</v>
      </c>
      <c r="P291" s="86" t="s">
        <v>133</v>
      </c>
      <c r="Q291" s="194"/>
      <c r="R291" s="101">
        <v>0.82</v>
      </c>
      <c r="S291" s="101">
        <v>0.88</v>
      </c>
      <c r="T291" s="101">
        <v>0.94</v>
      </c>
      <c r="U291" s="101">
        <v>1</v>
      </c>
      <c r="V291" s="101">
        <v>1.06</v>
      </c>
      <c r="W291" s="101">
        <v>1.1200000000000001</v>
      </c>
      <c r="X291" s="102">
        <v>1.18</v>
      </c>
      <c r="Z291" s="662"/>
      <c r="AA291" s="666">
        <v>190</v>
      </c>
      <c r="AB291" s="86" t="s">
        <v>133</v>
      </c>
      <c r="AC291" s="194"/>
      <c r="AD291" s="101">
        <v>0.82</v>
      </c>
      <c r="AE291" s="101">
        <v>0.88</v>
      </c>
      <c r="AF291" s="101">
        <v>0.94</v>
      </c>
      <c r="AG291" s="101">
        <v>1</v>
      </c>
      <c r="AH291" s="101">
        <v>1.06</v>
      </c>
      <c r="AI291" s="101">
        <v>1.1200000000000001</v>
      </c>
      <c r="AJ291" s="102">
        <v>1.18</v>
      </c>
      <c r="AL291" s="662"/>
      <c r="AM291" s="666">
        <v>190</v>
      </c>
      <c r="AN291" s="86" t="s">
        <v>133</v>
      </c>
      <c r="AO291" s="194"/>
      <c r="AP291" s="101">
        <v>0.82</v>
      </c>
      <c r="AQ291" s="101">
        <v>0.88</v>
      </c>
      <c r="AR291" s="101">
        <v>0.94</v>
      </c>
      <c r="AS291" s="101">
        <v>1</v>
      </c>
      <c r="AT291" s="101">
        <v>1.06</v>
      </c>
      <c r="AU291" s="101">
        <v>1.1200000000000001</v>
      </c>
      <c r="AV291" s="102">
        <v>1.18</v>
      </c>
    </row>
    <row r="292" spans="1:48" ht="15" thickBot="1">
      <c r="A292">
        <v>292</v>
      </c>
      <c r="B292" s="662"/>
      <c r="C292" s="667"/>
      <c r="D292" s="90" t="s">
        <v>136</v>
      </c>
      <c r="E292" s="194"/>
      <c r="F292" s="101">
        <v>0.82</v>
      </c>
      <c r="G292" s="101">
        <v>0.88</v>
      </c>
      <c r="H292" s="101">
        <v>0.94</v>
      </c>
      <c r="I292" s="101">
        <v>1</v>
      </c>
      <c r="J292" s="101">
        <v>1.06</v>
      </c>
      <c r="K292" s="101">
        <v>1.1200000000000001</v>
      </c>
      <c r="L292" s="102">
        <v>1.18</v>
      </c>
      <c r="N292" s="662"/>
      <c r="O292" s="667"/>
      <c r="P292" s="90" t="s">
        <v>136</v>
      </c>
      <c r="Q292" s="194"/>
      <c r="R292" s="101">
        <v>0.82</v>
      </c>
      <c r="S292" s="101">
        <v>0.88</v>
      </c>
      <c r="T292" s="101">
        <v>0.94</v>
      </c>
      <c r="U292" s="101">
        <v>1</v>
      </c>
      <c r="V292" s="101">
        <v>1.06</v>
      </c>
      <c r="W292" s="101">
        <v>1.1200000000000001</v>
      </c>
      <c r="X292" s="102">
        <v>1.18</v>
      </c>
      <c r="Z292" s="662"/>
      <c r="AA292" s="667"/>
      <c r="AB292" s="90" t="s">
        <v>136</v>
      </c>
      <c r="AC292" s="194"/>
      <c r="AD292" s="101">
        <v>0.82</v>
      </c>
      <c r="AE292" s="101">
        <v>0.88</v>
      </c>
      <c r="AF292" s="101">
        <v>0.94</v>
      </c>
      <c r="AG292" s="101">
        <v>1</v>
      </c>
      <c r="AH292" s="101">
        <v>1.06</v>
      </c>
      <c r="AI292" s="101">
        <v>1.1200000000000001</v>
      </c>
      <c r="AJ292" s="102">
        <v>1.18</v>
      </c>
      <c r="AL292" s="662"/>
      <c r="AM292" s="667"/>
      <c r="AN292" s="90" t="s">
        <v>136</v>
      </c>
      <c r="AO292" s="194"/>
      <c r="AP292" s="101">
        <v>0.82</v>
      </c>
      <c r="AQ292" s="101">
        <v>0.88</v>
      </c>
      <c r="AR292" s="101">
        <v>0.94</v>
      </c>
      <c r="AS292" s="101">
        <v>1</v>
      </c>
      <c r="AT292" s="101">
        <v>1.06</v>
      </c>
      <c r="AU292" s="101">
        <v>1.1200000000000001</v>
      </c>
      <c r="AV292" s="102">
        <v>1.18</v>
      </c>
    </row>
    <row r="293" spans="1:48">
      <c r="A293">
        <v>293</v>
      </c>
      <c r="B293" s="662"/>
      <c r="C293" s="664">
        <v>200</v>
      </c>
      <c r="D293" s="78" t="s">
        <v>133</v>
      </c>
      <c r="E293" s="194"/>
      <c r="F293" s="193"/>
      <c r="G293" s="98">
        <v>0.8</v>
      </c>
      <c r="H293" s="98">
        <v>0.85</v>
      </c>
      <c r="I293" s="98">
        <v>0.9</v>
      </c>
      <c r="J293" s="98">
        <v>0.95</v>
      </c>
      <c r="K293" s="98">
        <v>1</v>
      </c>
      <c r="L293" s="99">
        <v>1.06</v>
      </c>
      <c r="N293" s="662"/>
      <c r="O293" s="664">
        <v>200</v>
      </c>
      <c r="P293" s="78" t="s">
        <v>133</v>
      </c>
      <c r="Q293" s="194"/>
      <c r="R293" s="193"/>
      <c r="S293" s="98">
        <v>0.8</v>
      </c>
      <c r="T293" s="98">
        <v>0.85</v>
      </c>
      <c r="U293" s="98">
        <v>0.9</v>
      </c>
      <c r="V293" s="98">
        <v>0.95</v>
      </c>
      <c r="W293" s="98">
        <v>1</v>
      </c>
      <c r="X293" s="99">
        <v>1.06</v>
      </c>
      <c r="Z293" s="662"/>
      <c r="AA293" s="664">
        <v>200</v>
      </c>
      <c r="AB293" s="78" t="s">
        <v>133</v>
      </c>
      <c r="AC293" s="194"/>
      <c r="AD293" s="193"/>
      <c r="AE293" s="98">
        <v>0.8</v>
      </c>
      <c r="AF293" s="98">
        <v>0.85</v>
      </c>
      <c r="AG293" s="98">
        <v>0.9</v>
      </c>
      <c r="AH293" s="98">
        <v>0.95</v>
      </c>
      <c r="AI293" s="98">
        <v>1</v>
      </c>
      <c r="AJ293" s="99">
        <v>1.06</v>
      </c>
      <c r="AL293" s="662"/>
      <c r="AM293" s="664">
        <v>200</v>
      </c>
      <c r="AN293" s="78" t="s">
        <v>133</v>
      </c>
      <c r="AO293" s="194"/>
      <c r="AP293" s="193"/>
      <c r="AQ293" s="98">
        <v>0.8</v>
      </c>
      <c r="AR293" s="98">
        <v>0.85</v>
      </c>
      <c r="AS293" s="98">
        <v>0.9</v>
      </c>
      <c r="AT293" s="98">
        <v>0.95</v>
      </c>
      <c r="AU293" s="98">
        <v>1</v>
      </c>
      <c r="AV293" s="99">
        <v>1.06</v>
      </c>
    </row>
    <row r="294" spans="1:48" ht="15" thickBot="1">
      <c r="A294">
        <v>294</v>
      </c>
      <c r="B294" s="663"/>
      <c r="C294" s="665"/>
      <c r="D294" s="82" t="s">
        <v>136</v>
      </c>
      <c r="E294" s="192"/>
      <c r="F294" s="191"/>
      <c r="G294" s="188">
        <v>0.8</v>
      </c>
      <c r="H294" s="188">
        <v>0.85</v>
      </c>
      <c r="I294" s="188">
        <v>0.9</v>
      </c>
      <c r="J294" s="188">
        <v>0.95</v>
      </c>
      <c r="K294" s="188">
        <v>1</v>
      </c>
      <c r="L294" s="187">
        <v>1.06</v>
      </c>
      <c r="N294" s="663"/>
      <c r="O294" s="665"/>
      <c r="P294" s="82" t="s">
        <v>136</v>
      </c>
      <c r="Q294" s="192"/>
      <c r="R294" s="191"/>
      <c r="S294" s="188">
        <v>0.8</v>
      </c>
      <c r="T294" s="188">
        <v>0.85</v>
      </c>
      <c r="U294" s="188">
        <v>0.9</v>
      </c>
      <c r="V294" s="188">
        <v>0.95</v>
      </c>
      <c r="W294" s="188">
        <v>1</v>
      </c>
      <c r="X294" s="187">
        <v>1.06</v>
      </c>
      <c r="Z294" s="663"/>
      <c r="AA294" s="665"/>
      <c r="AB294" s="82" t="s">
        <v>136</v>
      </c>
      <c r="AC294" s="192"/>
      <c r="AD294" s="191"/>
      <c r="AE294" s="188">
        <v>0.8</v>
      </c>
      <c r="AF294" s="188">
        <v>0.85</v>
      </c>
      <c r="AG294" s="188">
        <v>0.9</v>
      </c>
      <c r="AH294" s="188">
        <v>0.95</v>
      </c>
      <c r="AI294" s="188">
        <v>1</v>
      </c>
      <c r="AJ294" s="187">
        <v>1.06</v>
      </c>
      <c r="AL294" s="663"/>
      <c r="AM294" s="665"/>
      <c r="AN294" s="82" t="s">
        <v>136</v>
      </c>
      <c r="AO294" s="192"/>
      <c r="AP294" s="191"/>
      <c r="AQ294" s="188">
        <v>0.8</v>
      </c>
      <c r="AR294" s="188">
        <v>0.85</v>
      </c>
      <c r="AS294" s="188">
        <v>0.9</v>
      </c>
      <c r="AT294" s="188">
        <v>0.95</v>
      </c>
      <c r="AU294" s="188">
        <v>1</v>
      </c>
      <c r="AV294" s="187">
        <v>1.06</v>
      </c>
    </row>
    <row r="295" spans="1:48">
      <c r="A295">
        <v>295</v>
      </c>
    </row>
    <row r="296" spans="1:48">
      <c r="A296">
        <v>296</v>
      </c>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1112</v>
      </c>
      <c r="C302" s="650"/>
      <c r="D302" s="651"/>
      <c r="E302" s="649" t="s">
        <v>1150</v>
      </c>
      <c r="F302" s="650"/>
      <c r="G302" s="650"/>
      <c r="H302" s="650"/>
      <c r="I302" s="650"/>
      <c r="J302" s="650"/>
      <c r="K302" s="650"/>
      <c r="L302" s="651"/>
      <c r="N302" s="649" t="s">
        <v>1114</v>
      </c>
      <c r="O302" s="650"/>
      <c r="P302" s="651"/>
      <c r="Q302" s="649" t="s">
        <v>1150</v>
      </c>
      <c r="R302" s="650"/>
      <c r="S302" s="650"/>
      <c r="T302" s="650"/>
      <c r="U302" s="650"/>
      <c r="V302" s="650"/>
      <c r="W302" s="650"/>
      <c r="X302" s="651"/>
      <c r="Z302" s="649" t="s">
        <v>1115</v>
      </c>
      <c r="AA302" s="650"/>
      <c r="AB302" s="651"/>
      <c r="AC302" s="649" t="s">
        <v>1150</v>
      </c>
      <c r="AD302" s="650"/>
      <c r="AE302" s="650"/>
      <c r="AF302" s="650"/>
      <c r="AG302" s="650"/>
      <c r="AH302" s="650"/>
      <c r="AI302" s="650"/>
      <c r="AJ302" s="651"/>
      <c r="AL302" s="649" t="s">
        <v>1116</v>
      </c>
      <c r="AM302" s="650"/>
      <c r="AN302" s="651"/>
      <c r="AO302" s="649" t="s">
        <v>1150</v>
      </c>
      <c r="AP302" s="650"/>
      <c r="AQ302" s="650"/>
      <c r="AR302" s="650"/>
      <c r="AS302" s="650"/>
      <c r="AT302" s="650"/>
      <c r="AU302" s="650"/>
      <c r="AV302" s="651"/>
    </row>
    <row r="303" spans="1:48" ht="15.75" customHeight="1">
      <c r="A303">
        <v>303</v>
      </c>
      <c r="B303" s="652" t="s">
        <v>1127</v>
      </c>
      <c r="C303" s="652" t="s">
        <v>634</v>
      </c>
      <c r="D303" s="669" t="s">
        <v>1119</v>
      </c>
      <c r="E303" s="676" t="s">
        <v>1120</v>
      </c>
      <c r="F303" s="677"/>
      <c r="G303" s="677"/>
      <c r="H303" s="677"/>
      <c r="I303" s="677"/>
      <c r="J303" s="677"/>
      <c r="K303" s="677"/>
      <c r="L303" s="678"/>
      <c r="N303" s="652" t="s">
        <v>1127</v>
      </c>
      <c r="O303" s="652" t="s">
        <v>634</v>
      </c>
      <c r="P303" s="669" t="s">
        <v>1119</v>
      </c>
      <c r="Q303" s="676" t="s">
        <v>1120</v>
      </c>
      <c r="R303" s="677"/>
      <c r="S303" s="677"/>
      <c r="T303" s="677"/>
      <c r="U303" s="677"/>
      <c r="V303" s="677"/>
      <c r="W303" s="677"/>
      <c r="X303" s="678"/>
      <c r="Z303" s="652" t="s">
        <v>1127</v>
      </c>
      <c r="AA303" s="652" t="s">
        <v>634</v>
      </c>
      <c r="AB303" s="669" t="s">
        <v>1119</v>
      </c>
      <c r="AC303" s="676" t="s">
        <v>1120</v>
      </c>
      <c r="AD303" s="677"/>
      <c r="AE303" s="677"/>
      <c r="AF303" s="677"/>
      <c r="AG303" s="677"/>
      <c r="AH303" s="677"/>
      <c r="AI303" s="677"/>
      <c r="AJ303" s="678"/>
      <c r="AL303" s="652" t="s">
        <v>1127</v>
      </c>
      <c r="AM303" s="652" t="s">
        <v>634</v>
      </c>
      <c r="AN303" s="669" t="s">
        <v>1119</v>
      </c>
      <c r="AO303" s="676" t="s">
        <v>1120</v>
      </c>
      <c r="AP303" s="677"/>
      <c r="AQ303" s="677"/>
      <c r="AR303" s="677"/>
      <c r="AS303" s="677"/>
      <c r="AT303" s="677"/>
      <c r="AU303" s="677"/>
      <c r="AV303" s="678"/>
    </row>
    <row r="304" spans="1:48" ht="15" customHeight="1" thickBot="1">
      <c r="A304">
        <v>304</v>
      </c>
      <c r="B304" s="668"/>
      <c r="C304" s="668"/>
      <c r="D304" s="670"/>
      <c r="E304" s="679"/>
      <c r="F304" s="680"/>
      <c r="G304" s="680"/>
      <c r="H304" s="680"/>
      <c r="I304" s="680"/>
      <c r="J304" s="680"/>
      <c r="K304" s="680"/>
      <c r="L304" s="681"/>
      <c r="N304" s="668"/>
      <c r="O304" s="668"/>
      <c r="P304" s="670"/>
      <c r="Q304" s="679"/>
      <c r="R304" s="680"/>
      <c r="S304" s="680"/>
      <c r="T304" s="680"/>
      <c r="U304" s="680"/>
      <c r="V304" s="680"/>
      <c r="W304" s="680"/>
      <c r="X304" s="681"/>
      <c r="Z304" s="668"/>
      <c r="AA304" s="668"/>
      <c r="AB304" s="670"/>
      <c r="AC304" s="679"/>
      <c r="AD304" s="680"/>
      <c r="AE304" s="680"/>
      <c r="AF304" s="680"/>
      <c r="AG304" s="680"/>
      <c r="AH304" s="680"/>
      <c r="AI304" s="680"/>
      <c r="AJ304" s="681"/>
      <c r="AL304" s="668"/>
      <c r="AM304" s="668"/>
      <c r="AN304" s="670"/>
      <c r="AO304" s="679"/>
      <c r="AP304" s="680"/>
      <c r="AQ304" s="680"/>
      <c r="AR304" s="680"/>
      <c r="AS304" s="680"/>
      <c r="AT304" s="680"/>
      <c r="AU304" s="680"/>
      <c r="AV304" s="681"/>
    </row>
    <row r="305" spans="1:48" ht="15" thickBot="1">
      <c r="A305">
        <v>305</v>
      </c>
      <c r="B305" s="653"/>
      <c r="C305" s="653"/>
      <c r="D305" s="671"/>
      <c r="E305" s="75">
        <v>0</v>
      </c>
      <c r="F305" s="76">
        <v>500</v>
      </c>
      <c r="G305" s="76">
        <v>1000</v>
      </c>
      <c r="H305" s="76">
        <v>1500</v>
      </c>
      <c r="I305" s="76">
        <v>2000</v>
      </c>
      <c r="J305" s="76">
        <v>2500</v>
      </c>
      <c r="K305" s="76">
        <v>3000</v>
      </c>
      <c r="L305" s="77">
        <v>3500</v>
      </c>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L305" s="653"/>
      <c r="AM305" s="653"/>
      <c r="AN305" s="671"/>
      <c r="AO305" s="75">
        <v>0</v>
      </c>
      <c r="AP305" s="76">
        <v>500</v>
      </c>
      <c r="AQ305" s="76">
        <v>1000</v>
      </c>
      <c r="AR305" s="76">
        <v>1500</v>
      </c>
      <c r="AS305" s="76">
        <v>2000</v>
      </c>
      <c r="AT305" s="76">
        <v>2500</v>
      </c>
      <c r="AU305" s="76">
        <v>3000</v>
      </c>
      <c r="AV305" s="77">
        <v>3500</v>
      </c>
    </row>
    <row r="306" spans="1:48">
      <c r="A306">
        <v>306</v>
      </c>
      <c r="B306" s="661" t="s">
        <v>1140</v>
      </c>
      <c r="C306" s="664">
        <v>100</v>
      </c>
      <c r="D306" s="78" t="s">
        <v>133</v>
      </c>
      <c r="E306" s="79">
        <v>219</v>
      </c>
      <c r="F306" s="80">
        <v>212</v>
      </c>
      <c r="G306" s="80">
        <v>205</v>
      </c>
      <c r="H306" s="80">
        <v>198</v>
      </c>
      <c r="I306" s="80">
        <v>191</v>
      </c>
      <c r="J306" s="80">
        <v>184</v>
      </c>
      <c r="K306" s="80">
        <v>177</v>
      </c>
      <c r="L306" s="81">
        <v>171</v>
      </c>
      <c r="N306" s="661" t="s">
        <v>1140</v>
      </c>
      <c r="O306" s="664">
        <v>100</v>
      </c>
      <c r="P306" s="78" t="s">
        <v>133</v>
      </c>
      <c r="Q306" s="79">
        <v>219</v>
      </c>
      <c r="R306" s="80">
        <v>212</v>
      </c>
      <c r="S306" s="80">
        <v>205</v>
      </c>
      <c r="T306" s="80">
        <v>198</v>
      </c>
      <c r="U306" s="80">
        <v>191</v>
      </c>
      <c r="V306" s="80">
        <v>184</v>
      </c>
      <c r="W306" s="80">
        <v>177</v>
      </c>
      <c r="X306" s="81">
        <v>171</v>
      </c>
      <c r="Z306" s="661" t="s">
        <v>1140</v>
      </c>
      <c r="AA306" s="664">
        <v>100</v>
      </c>
      <c r="AB306" s="78" t="s">
        <v>133</v>
      </c>
      <c r="AC306" s="79">
        <v>219</v>
      </c>
      <c r="AD306" s="80">
        <v>212</v>
      </c>
      <c r="AE306" s="80">
        <v>205</v>
      </c>
      <c r="AF306" s="80">
        <v>198</v>
      </c>
      <c r="AG306" s="80">
        <v>191</v>
      </c>
      <c r="AH306" s="80">
        <v>184</v>
      </c>
      <c r="AI306" s="80">
        <v>177</v>
      </c>
      <c r="AJ306" s="81">
        <v>171</v>
      </c>
      <c r="AL306" s="661" t="s">
        <v>1140</v>
      </c>
      <c r="AM306" s="664">
        <v>100</v>
      </c>
      <c r="AN306" s="78" t="s">
        <v>133</v>
      </c>
      <c r="AO306" s="79">
        <v>219</v>
      </c>
      <c r="AP306" s="80">
        <v>212</v>
      </c>
      <c r="AQ306" s="80">
        <v>205</v>
      </c>
      <c r="AR306" s="80">
        <v>198</v>
      </c>
      <c r="AS306" s="80">
        <v>191</v>
      </c>
      <c r="AT306" s="80">
        <v>184</v>
      </c>
      <c r="AU306" s="80">
        <v>177</v>
      </c>
      <c r="AV306" s="81">
        <v>170</v>
      </c>
    </row>
    <row r="307" spans="1:48" ht="15" thickBot="1">
      <c r="A307">
        <v>307</v>
      </c>
      <c r="B307" s="662"/>
      <c r="C307" s="665"/>
      <c r="D307" s="82" t="s">
        <v>136</v>
      </c>
      <c r="E307" s="83">
        <v>235</v>
      </c>
      <c r="F307" s="84">
        <v>226</v>
      </c>
      <c r="G307" s="84">
        <v>217</v>
      </c>
      <c r="H307" s="84">
        <v>209</v>
      </c>
      <c r="I307" s="84">
        <v>200</v>
      </c>
      <c r="J307" s="84">
        <v>192</v>
      </c>
      <c r="K307" s="84">
        <v>183</v>
      </c>
      <c r="L307" s="85">
        <v>175</v>
      </c>
      <c r="N307" s="662"/>
      <c r="O307" s="665"/>
      <c r="P307" s="82" t="s">
        <v>136</v>
      </c>
      <c r="Q307" s="83">
        <v>235</v>
      </c>
      <c r="R307" s="84">
        <v>226</v>
      </c>
      <c r="S307" s="84">
        <v>217</v>
      </c>
      <c r="T307" s="84">
        <v>209</v>
      </c>
      <c r="U307" s="84">
        <v>200</v>
      </c>
      <c r="V307" s="84">
        <v>192</v>
      </c>
      <c r="W307" s="84">
        <v>183</v>
      </c>
      <c r="X307" s="85">
        <v>175</v>
      </c>
      <c r="Z307" s="662"/>
      <c r="AA307" s="665"/>
      <c r="AB307" s="82" t="s">
        <v>136</v>
      </c>
      <c r="AC307" s="83">
        <v>235</v>
      </c>
      <c r="AD307" s="84">
        <v>226</v>
      </c>
      <c r="AE307" s="84">
        <v>217</v>
      </c>
      <c r="AF307" s="84">
        <v>209</v>
      </c>
      <c r="AG307" s="84">
        <v>200</v>
      </c>
      <c r="AH307" s="84">
        <v>192</v>
      </c>
      <c r="AI307" s="84">
        <v>183</v>
      </c>
      <c r="AJ307" s="85">
        <v>175</v>
      </c>
      <c r="AL307" s="662"/>
      <c r="AM307" s="665"/>
      <c r="AN307" s="82" t="s">
        <v>136</v>
      </c>
      <c r="AO307" s="83">
        <v>233</v>
      </c>
      <c r="AP307" s="84">
        <v>222</v>
      </c>
      <c r="AQ307" s="84">
        <v>211</v>
      </c>
      <c r="AR307" s="84">
        <v>201</v>
      </c>
      <c r="AS307" s="84">
        <v>190</v>
      </c>
      <c r="AT307" s="84">
        <v>180</v>
      </c>
      <c r="AU307" s="84">
        <v>169</v>
      </c>
      <c r="AV307" s="85">
        <v>159</v>
      </c>
    </row>
    <row r="308" spans="1:48">
      <c r="A308">
        <v>308</v>
      </c>
      <c r="B308" s="662"/>
      <c r="C308" s="666">
        <v>110</v>
      </c>
      <c r="D308" s="86" t="s">
        <v>133</v>
      </c>
      <c r="E308" s="87">
        <v>245</v>
      </c>
      <c r="F308" s="88">
        <v>237</v>
      </c>
      <c r="G308" s="88">
        <v>229</v>
      </c>
      <c r="H308" s="88">
        <v>221</v>
      </c>
      <c r="I308" s="88">
        <v>213</v>
      </c>
      <c r="J308" s="88">
        <v>205</v>
      </c>
      <c r="K308" s="88">
        <v>197</v>
      </c>
      <c r="L308" s="89">
        <v>190</v>
      </c>
      <c r="N308" s="662"/>
      <c r="O308" s="666">
        <v>110</v>
      </c>
      <c r="P308" s="86" t="s">
        <v>133</v>
      </c>
      <c r="Q308" s="87">
        <v>245</v>
      </c>
      <c r="R308" s="88">
        <v>237</v>
      </c>
      <c r="S308" s="88">
        <v>229</v>
      </c>
      <c r="T308" s="88">
        <v>221</v>
      </c>
      <c r="U308" s="88">
        <v>213</v>
      </c>
      <c r="V308" s="88">
        <v>205</v>
      </c>
      <c r="W308" s="88">
        <v>197</v>
      </c>
      <c r="X308" s="89">
        <v>190</v>
      </c>
      <c r="Z308" s="662"/>
      <c r="AA308" s="666">
        <v>110</v>
      </c>
      <c r="AB308" s="86" t="s">
        <v>133</v>
      </c>
      <c r="AC308" s="87">
        <v>245</v>
      </c>
      <c r="AD308" s="88">
        <v>237</v>
      </c>
      <c r="AE308" s="88">
        <v>229</v>
      </c>
      <c r="AF308" s="88">
        <v>221</v>
      </c>
      <c r="AG308" s="88">
        <v>213</v>
      </c>
      <c r="AH308" s="88">
        <v>205</v>
      </c>
      <c r="AI308" s="88">
        <v>197</v>
      </c>
      <c r="AJ308" s="89">
        <v>190</v>
      </c>
      <c r="AL308" s="662"/>
      <c r="AM308" s="666">
        <v>110</v>
      </c>
      <c r="AN308" s="86" t="s">
        <v>133</v>
      </c>
      <c r="AO308" s="87">
        <v>245</v>
      </c>
      <c r="AP308" s="88">
        <v>237</v>
      </c>
      <c r="AQ308" s="88">
        <v>229</v>
      </c>
      <c r="AR308" s="88">
        <v>221</v>
      </c>
      <c r="AS308" s="88">
        <v>213</v>
      </c>
      <c r="AT308" s="88">
        <v>205</v>
      </c>
      <c r="AU308" s="88">
        <v>197</v>
      </c>
      <c r="AV308" s="89">
        <v>190</v>
      </c>
    </row>
    <row r="309" spans="1:48" ht="15" thickBot="1">
      <c r="A309">
        <v>309</v>
      </c>
      <c r="B309" s="662"/>
      <c r="C309" s="667"/>
      <c r="D309" s="90" t="s">
        <v>136</v>
      </c>
      <c r="E309" s="87">
        <v>267</v>
      </c>
      <c r="F309" s="88">
        <v>257</v>
      </c>
      <c r="G309" s="88">
        <v>247</v>
      </c>
      <c r="H309" s="88">
        <v>237</v>
      </c>
      <c r="I309" s="88">
        <v>228</v>
      </c>
      <c r="J309" s="88">
        <v>218</v>
      </c>
      <c r="K309" s="88">
        <v>208</v>
      </c>
      <c r="L309" s="89">
        <v>199</v>
      </c>
      <c r="N309" s="662"/>
      <c r="O309" s="667"/>
      <c r="P309" s="90" t="s">
        <v>136</v>
      </c>
      <c r="Q309" s="87">
        <v>267</v>
      </c>
      <c r="R309" s="88">
        <v>257</v>
      </c>
      <c r="S309" s="88">
        <v>247</v>
      </c>
      <c r="T309" s="88">
        <v>237</v>
      </c>
      <c r="U309" s="88">
        <v>228</v>
      </c>
      <c r="V309" s="88">
        <v>218</v>
      </c>
      <c r="W309" s="88">
        <v>208</v>
      </c>
      <c r="X309" s="89">
        <v>199</v>
      </c>
      <c r="Z309" s="662"/>
      <c r="AA309" s="667"/>
      <c r="AB309" s="90" t="s">
        <v>136</v>
      </c>
      <c r="AC309" s="87">
        <v>267</v>
      </c>
      <c r="AD309" s="88">
        <v>257</v>
      </c>
      <c r="AE309" s="88">
        <v>247</v>
      </c>
      <c r="AF309" s="88">
        <v>237</v>
      </c>
      <c r="AG309" s="88">
        <v>228</v>
      </c>
      <c r="AH309" s="88">
        <v>218</v>
      </c>
      <c r="AI309" s="88">
        <v>208</v>
      </c>
      <c r="AJ309" s="89">
        <v>199</v>
      </c>
      <c r="AL309" s="662"/>
      <c r="AM309" s="667"/>
      <c r="AN309" s="90" t="s">
        <v>136</v>
      </c>
      <c r="AO309" s="87">
        <v>267</v>
      </c>
      <c r="AP309" s="88">
        <v>255</v>
      </c>
      <c r="AQ309" s="88">
        <v>244</v>
      </c>
      <c r="AR309" s="88">
        <v>233</v>
      </c>
      <c r="AS309" s="88">
        <v>221</v>
      </c>
      <c r="AT309" s="88">
        <v>210</v>
      </c>
      <c r="AU309" s="88">
        <v>199</v>
      </c>
      <c r="AV309" s="89">
        <v>188</v>
      </c>
    </row>
    <row r="310" spans="1:48">
      <c r="A310">
        <v>310</v>
      </c>
      <c r="B310" s="662"/>
      <c r="C310" s="664">
        <v>120</v>
      </c>
      <c r="D310" s="78" t="s">
        <v>133</v>
      </c>
      <c r="E310" s="83">
        <v>272</v>
      </c>
      <c r="F310" s="84">
        <v>263</v>
      </c>
      <c r="G310" s="84">
        <v>254</v>
      </c>
      <c r="H310" s="84">
        <v>245</v>
      </c>
      <c r="I310" s="84">
        <v>236</v>
      </c>
      <c r="J310" s="84">
        <v>227</v>
      </c>
      <c r="K310" s="84">
        <v>218</v>
      </c>
      <c r="L310" s="85">
        <v>210</v>
      </c>
      <c r="N310" s="662"/>
      <c r="O310" s="664">
        <v>120</v>
      </c>
      <c r="P310" s="78" t="s">
        <v>133</v>
      </c>
      <c r="Q310" s="83">
        <v>272</v>
      </c>
      <c r="R310" s="84">
        <v>263</v>
      </c>
      <c r="S310" s="84">
        <v>254</v>
      </c>
      <c r="T310" s="84">
        <v>245</v>
      </c>
      <c r="U310" s="84">
        <v>236</v>
      </c>
      <c r="V310" s="84">
        <v>227</v>
      </c>
      <c r="W310" s="84">
        <v>218</v>
      </c>
      <c r="X310" s="85">
        <v>210</v>
      </c>
      <c r="Z310" s="662"/>
      <c r="AA310" s="664">
        <v>120</v>
      </c>
      <c r="AB310" s="78" t="s">
        <v>133</v>
      </c>
      <c r="AC310" s="83">
        <v>272</v>
      </c>
      <c r="AD310" s="84">
        <v>263</v>
      </c>
      <c r="AE310" s="84">
        <v>254</v>
      </c>
      <c r="AF310" s="84">
        <v>245</v>
      </c>
      <c r="AG310" s="84">
        <v>236</v>
      </c>
      <c r="AH310" s="84">
        <v>227</v>
      </c>
      <c r="AI310" s="84">
        <v>218</v>
      </c>
      <c r="AJ310" s="85">
        <v>210</v>
      </c>
      <c r="AL310" s="662"/>
      <c r="AM310" s="664">
        <v>120</v>
      </c>
      <c r="AN310" s="78" t="s">
        <v>133</v>
      </c>
      <c r="AO310" s="83">
        <v>272</v>
      </c>
      <c r="AP310" s="84">
        <v>263</v>
      </c>
      <c r="AQ310" s="84">
        <v>254</v>
      </c>
      <c r="AR310" s="84">
        <v>245</v>
      </c>
      <c r="AS310" s="84">
        <v>236</v>
      </c>
      <c r="AT310" s="84">
        <v>227</v>
      </c>
      <c r="AU310" s="84">
        <v>218</v>
      </c>
      <c r="AV310" s="85">
        <v>210</v>
      </c>
    </row>
    <row r="311" spans="1:48" ht="15" thickBot="1">
      <c r="A311">
        <v>311</v>
      </c>
      <c r="B311" s="662"/>
      <c r="C311" s="665"/>
      <c r="D311" s="82" t="s">
        <v>136</v>
      </c>
      <c r="E311" s="83">
        <v>297</v>
      </c>
      <c r="F311" s="84">
        <v>286</v>
      </c>
      <c r="G311" s="84">
        <v>276</v>
      </c>
      <c r="H311" s="84">
        <v>266</v>
      </c>
      <c r="I311" s="84">
        <v>255</v>
      </c>
      <c r="J311" s="84">
        <v>245</v>
      </c>
      <c r="K311" s="84">
        <v>235</v>
      </c>
      <c r="L311" s="85">
        <v>225</v>
      </c>
      <c r="N311" s="662"/>
      <c r="O311" s="665"/>
      <c r="P311" s="82" t="s">
        <v>136</v>
      </c>
      <c r="Q311" s="83">
        <v>297</v>
      </c>
      <c r="R311" s="84">
        <v>286</v>
      </c>
      <c r="S311" s="84">
        <v>276</v>
      </c>
      <c r="T311" s="84">
        <v>266</v>
      </c>
      <c r="U311" s="84">
        <v>255</v>
      </c>
      <c r="V311" s="84">
        <v>245</v>
      </c>
      <c r="W311" s="84">
        <v>235</v>
      </c>
      <c r="X311" s="85">
        <v>225</v>
      </c>
      <c r="Z311" s="662"/>
      <c r="AA311" s="665"/>
      <c r="AB311" s="82" t="s">
        <v>136</v>
      </c>
      <c r="AC311" s="83">
        <v>297</v>
      </c>
      <c r="AD311" s="84">
        <v>286</v>
      </c>
      <c r="AE311" s="84">
        <v>276</v>
      </c>
      <c r="AF311" s="84">
        <v>266</v>
      </c>
      <c r="AG311" s="84">
        <v>255</v>
      </c>
      <c r="AH311" s="84">
        <v>245</v>
      </c>
      <c r="AI311" s="84">
        <v>235</v>
      </c>
      <c r="AJ311" s="85">
        <v>225</v>
      </c>
      <c r="AL311" s="662"/>
      <c r="AM311" s="665"/>
      <c r="AN311" s="82" t="s">
        <v>136</v>
      </c>
      <c r="AO311" s="83">
        <v>297</v>
      </c>
      <c r="AP311" s="84">
        <v>286</v>
      </c>
      <c r="AQ311" s="84">
        <v>275</v>
      </c>
      <c r="AR311" s="84">
        <v>264</v>
      </c>
      <c r="AS311" s="84">
        <v>253</v>
      </c>
      <c r="AT311" s="84">
        <v>242</v>
      </c>
      <c r="AU311" s="84">
        <v>231</v>
      </c>
      <c r="AV311" s="85">
        <v>220</v>
      </c>
    </row>
    <row r="312" spans="1:48">
      <c r="A312">
        <v>312</v>
      </c>
      <c r="B312" s="662"/>
      <c r="C312" s="666">
        <v>130</v>
      </c>
      <c r="D312" s="86" t="s">
        <v>133</v>
      </c>
      <c r="E312" s="87">
        <v>301</v>
      </c>
      <c r="F312" s="88">
        <v>291</v>
      </c>
      <c r="G312" s="88">
        <v>281</v>
      </c>
      <c r="H312" s="88">
        <v>271</v>
      </c>
      <c r="I312" s="88">
        <v>261</v>
      </c>
      <c r="J312" s="88">
        <v>251</v>
      </c>
      <c r="K312" s="88">
        <v>241</v>
      </c>
      <c r="L312" s="89">
        <v>231</v>
      </c>
      <c r="N312" s="662"/>
      <c r="O312" s="666">
        <v>130</v>
      </c>
      <c r="P312" s="86" t="s">
        <v>133</v>
      </c>
      <c r="Q312" s="87">
        <v>301</v>
      </c>
      <c r="R312" s="88">
        <v>291</v>
      </c>
      <c r="S312" s="88">
        <v>281</v>
      </c>
      <c r="T312" s="88">
        <v>271</v>
      </c>
      <c r="U312" s="88">
        <v>261</v>
      </c>
      <c r="V312" s="88">
        <v>251</v>
      </c>
      <c r="W312" s="88">
        <v>241</v>
      </c>
      <c r="X312" s="89">
        <v>231</v>
      </c>
      <c r="Z312" s="662"/>
      <c r="AA312" s="666">
        <v>130</v>
      </c>
      <c r="AB312" s="86" t="s">
        <v>133</v>
      </c>
      <c r="AC312" s="87">
        <v>301</v>
      </c>
      <c r="AD312" s="88">
        <v>291</v>
      </c>
      <c r="AE312" s="88">
        <v>281</v>
      </c>
      <c r="AF312" s="88">
        <v>271</v>
      </c>
      <c r="AG312" s="88">
        <v>261</v>
      </c>
      <c r="AH312" s="88">
        <v>251</v>
      </c>
      <c r="AI312" s="88">
        <v>241</v>
      </c>
      <c r="AJ312" s="89">
        <v>231</v>
      </c>
      <c r="AL312" s="662"/>
      <c r="AM312" s="666">
        <v>130</v>
      </c>
      <c r="AN312" s="86" t="s">
        <v>133</v>
      </c>
      <c r="AO312" s="87">
        <v>301</v>
      </c>
      <c r="AP312" s="88">
        <v>291</v>
      </c>
      <c r="AQ312" s="88">
        <v>281</v>
      </c>
      <c r="AR312" s="88">
        <v>271</v>
      </c>
      <c r="AS312" s="88">
        <v>261</v>
      </c>
      <c r="AT312" s="88">
        <v>251</v>
      </c>
      <c r="AU312" s="88">
        <v>241</v>
      </c>
      <c r="AV312" s="89">
        <v>231</v>
      </c>
    </row>
    <row r="313" spans="1:48" ht="15" thickBot="1">
      <c r="A313">
        <v>313</v>
      </c>
      <c r="B313" s="662"/>
      <c r="C313" s="667"/>
      <c r="D313" s="90" t="s">
        <v>136</v>
      </c>
      <c r="E313" s="87">
        <v>319</v>
      </c>
      <c r="F313" s="88">
        <v>309</v>
      </c>
      <c r="G313" s="88">
        <v>299</v>
      </c>
      <c r="H313" s="88">
        <v>290</v>
      </c>
      <c r="I313" s="88">
        <v>280</v>
      </c>
      <c r="J313" s="88">
        <v>271</v>
      </c>
      <c r="K313" s="88">
        <v>261</v>
      </c>
      <c r="L313" s="89">
        <v>252</v>
      </c>
      <c r="N313" s="662"/>
      <c r="O313" s="667"/>
      <c r="P313" s="90" t="s">
        <v>136</v>
      </c>
      <c r="Q313" s="87">
        <v>319</v>
      </c>
      <c r="R313" s="88">
        <v>309</v>
      </c>
      <c r="S313" s="88">
        <v>299</v>
      </c>
      <c r="T313" s="88">
        <v>290</v>
      </c>
      <c r="U313" s="88">
        <v>280</v>
      </c>
      <c r="V313" s="88">
        <v>271</v>
      </c>
      <c r="W313" s="88">
        <v>261</v>
      </c>
      <c r="X313" s="89">
        <v>252</v>
      </c>
      <c r="Z313" s="662"/>
      <c r="AA313" s="667"/>
      <c r="AB313" s="90" t="s">
        <v>136</v>
      </c>
      <c r="AC313" s="87">
        <v>319</v>
      </c>
      <c r="AD313" s="88">
        <v>309</v>
      </c>
      <c r="AE313" s="88">
        <v>299</v>
      </c>
      <c r="AF313" s="88">
        <v>290</v>
      </c>
      <c r="AG313" s="88">
        <v>280</v>
      </c>
      <c r="AH313" s="88">
        <v>271</v>
      </c>
      <c r="AI313" s="88">
        <v>261</v>
      </c>
      <c r="AJ313" s="89">
        <v>252</v>
      </c>
      <c r="AL313" s="662"/>
      <c r="AM313" s="667"/>
      <c r="AN313" s="90" t="s">
        <v>136</v>
      </c>
      <c r="AO313" s="87">
        <v>319</v>
      </c>
      <c r="AP313" s="88">
        <v>309</v>
      </c>
      <c r="AQ313" s="88">
        <v>299</v>
      </c>
      <c r="AR313" s="88">
        <v>290</v>
      </c>
      <c r="AS313" s="88">
        <v>280</v>
      </c>
      <c r="AT313" s="88">
        <v>271</v>
      </c>
      <c r="AU313" s="88">
        <v>261</v>
      </c>
      <c r="AV313" s="89">
        <v>252</v>
      </c>
    </row>
    <row r="314" spans="1:48">
      <c r="A314">
        <v>314</v>
      </c>
      <c r="B314" s="662"/>
      <c r="C314" s="664">
        <v>140</v>
      </c>
      <c r="D314" s="78" t="s">
        <v>133</v>
      </c>
      <c r="E314" s="83">
        <v>317</v>
      </c>
      <c r="F314" s="84">
        <v>308</v>
      </c>
      <c r="G314" s="84">
        <v>299</v>
      </c>
      <c r="H314" s="84">
        <v>290</v>
      </c>
      <c r="I314" s="84">
        <v>281</v>
      </c>
      <c r="J314" s="84">
        <v>272</v>
      </c>
      <c r="K314" s="84">
        <v>263</v>
      </c>
      <c r="L314" s="85">
        <v>254</v>
      </c>
      <c r="N314" s="662"/>
      <c r="O314" s="664">
        <v>140</v>
      </c>
      <c r="P314" s="78" t="s">
        <v>133</v>
      </c>
      <c r="Q314" s="83">
        <v>317</v>
      </c>
      <c r="R314" s="84">
        <v>308</v>
      </c>
      <c r="S314" s="84">
        <v>299</v>
      </c>
      <c r="T314" s="84">
        <v>290</v>
      </c>
      <c r="U314" s="84">
        <v>281</v>
      </c>
      <c r="V314" s="84">
        <v>272</v>
      </c>
      <c r="W314" s="84">
        <v>263</v>
      </c>
      <c r="X314" s="85">
        <v>254</v>
      </c>
      <c r="Z314" s="662"/>
      <c r="AA314" s="664">
        <v>140</v>
      </c>
      <c r="AB314" s="78" t="s">
        <v>133</v>
      </c>
      <c r="AC314" s="83">
        <v>317</v>
      </c>
      <c r="AD314" s="84">
        <v>308</v>
      </c>
      <c r="AE314" s="84">
        <v>299</v>
      </c>
      <c r="AF314" s="84">
        <v>290</v>
      </c>
      <c r="AG314" s="84">
        <v>281</v>
      </c>
      <c r="AH314" s="84">
        <v>272</v>
      </c>
      <c r="AI314" s="84">
        <v>263</v>
      </c>
      <c r="AJ314" s="85">
        <v>254</v>
      </c>
      <c r="AL314" s="662"/>
      <c r="AM314" s="664">
        <v>140</v>
      </c>
      <c r="AN314" s="78" t="s">
        <v>133</v>
      </c>
      <c r="AO314" s="83">
        <v>317</v>
      </c>
      <c r="AP314" s="84">
        <v>308</v>
      </c>
      <c r="AQ314" s="84">
        <v>299</v>
      </c>
      <c r="AR314" s="84">
        <v>290</v>
      </c>
      <c r="AS314" s="84">
        <v>281</v>
      </c>
      <c r="AT314" s="84">
        <v>272</v>
      </c>
      <c r="AU314" s="84">
        <v>263</v>
      </c>
      <c r="AV314" s="85">
        <v>254</v>
      </c>
    </row>
    <row r="315" spans="1:48" ht="15" thickBot="1">
      <c r="A315">
        <v>315</v>
      </c>
      <c r="B315" s="662"/>
      <c r="C315" s="665"/>
      <c r="D315" s="82" t="s">
        <v>136</v>
      </c>
      <c r="E315" s="83">
        <v>317</v>
      </c>
      <c r="F315" s="84">
        <v>311</v>
      </c>
      <c r="G315" s="84">
        <v>305</v>
      </c>
      <c r="H315" s="84">
        <v>299</v>
      </c>
      <c r="I315" s="84">
        <v>293</v>
      </c>
      <c r="J315" s="84">
        <v>287</v>
      </c>
      <c r="K315" s="84">
        <v>281</v>
      </c>
      <c r="L315" s="85">
        <v>276</v>
      </c>
      <c r="N315" s="662"/>
      <c r="O315" s="665"/>
      <c r="P315" s="82" t="s">
        <v>136</v>
      </c>
      <c r="Q315" s="83">
        <v>317</v>
      </c>
      <c r="R315" s="84">
        <v>311</v>
      </c>
      <c r="S315" s="84">
        <v>305</v>
      </c>
      <c r="T315" s="84">
        <v>299</v>
      </c>
      <c r="U315" s="84">
        <v>293</v>
      </c>
      <c r="V315" s="84">
        <v>287</v>
      </c>
      <c r="W315" s="84">
        <v>281</v>
      </c>
      <c r="X315" s="85">
        <v>276</v>
      </c>
      <c r="Z315" s="662"/>
      <c r="AA315" s="665"/>
      <c r="AB315" s="82" t="s">
        <v>136</v>
      </c>
      <c r="AC315" s="83">
        <v>317</v>
      </c>
      <c r="AD315" s="84">
        <v>311</v>
      </c>
      <c r="AE315" s="84">
        <v>305</v>
      </c>
      <c r="AF315" s="84">
        <v>299</v>
      </c>
      <c r="AG315" s="84">
        <v>293</v>
      </c>
      <c r="AH315" s="84">
        <v>287</v>
      </c>
      <c r="AI315" s="84">
        <v>281</v>
      </c>
      <c r="AJ315" s="85">
        <v>276</v>
      </c>
      <c r="AL315" s="662"/>
      <c r="AM315" s="665"/>
      <c r="AN315" s="82" t="s">
        <v>136</v>
      </c>
      <c r="AO315" s="83">
        <v>317</v>
      </c>
      <c r="AP315" s="84">
        <v>311</v>
      </c>
      <c r="AQ315" s="84">
        <v>305</v>
      </c>
      <c r="AR315" s="84">
        <v>299</v>
      </c>
      <c r="AS315" s="84">
        <v>293</v>
      </c>
      <c r="AT315" s="84">
        <v>287</v>
      </c>
      <c r="AU315" s="84">
        <v>281</v>
      </c>
      <c r="AV315" s="85">
        <v>276</v>
      </c>
    </row>
    <row r="316" spans="1:48">
      <c r="A316">
        <v>316</v>
      </c>
      <c r="B316" s="662"/>
      <c r="C316" s="666">
        <v>150</v>
      </c>
      <c r="D316" s="86" t="s">
        <v>133</v>
      </c>
      <c r="E316" s="87">
        <v>319</v>
      </c>
      <c r="F316" s="88">
        <v>312</v>
      </c>
      <c r="G316" s="88">
        <v>306</v>
      </c>
      <c r="H316" s="88">
        <v>300</v>
      </c>
      <c r="I316" s="88">
        <v>293</v>
      </c>
      <c r="J316" s="88">
        <v>287</v>
      </c>
      <c r="K316" s="88">
        <v>281</v>
      </c>
      <c r="L316" s="89">
        <v>275</v>
      </c>
      <c r="N316" s="662"/>
      <c r="O316" s="666">
        <v>150</v>
      </c>
      <c r="P316" s="86" t="s">
        <v>133</v>
      </c>
      <c r="Q316" s="87">
        <v>319</v>
      </c>
      <c r="R316" s="88">
        <v>312</v>
      </c>
      <c r="S316" s="88">
        <v>306</v>
      </c>
      <c r="T316" s="88">
        <v>300</v>
      </c>
      <c r="U316" s="88">
        <v>293</v>
      </c>
      <c r="V316" s="88">
        <v>287</v>
      </c>
      <c r="W316" s="88">
        <v>281</v>
      </c>
      <c r="X316" s="89">
        <v>275</v>
      </c>
      <c r="Z316" s="662"/>
      <c r="AA316" s="666">
        <v>150</v>
      </c>
      <c r="AB316" s="86" t="s">
        <v>133</v>
      </c>
      <c r="AC316" s="87">
        <v>319</v>
      </c>
      <c r="AD316" s="88">
        <v>312</v>
      </c>
      <c r="AE316" s="88">
        <v>306</v>
      </c>
      <c r="AF316" s="88">
        <v>300</v>
      </c>
      <c r="AG316" s="88">
        <v>293</v>
      </c>
      <c r="AH316" s="88">
        <v>287</v>
      </c>
      <c r="AI316" s="88">
        <v>281</v>
      </c>
      <c r="AJ316" s="89">
        <v>275</v>
      </c>
      <c r="AL316" s="662"/>
      <c r="AM316" s="666">
        <v>150</v>
      </c>
      <c r="AN316" s="86" t="s">
        <v>133</v>
      </c>
      <c r="AO316" s="87">
        <v>319</v>
      </c>
      <c r="AP316" s="88">
        <v>312</v>
      </c>
      <c r="AQ316" s="88">
        <v>306</v>
      </c>
      <c r="AR316" s="88">
        <v>300</v>
      </c>
      <c r="AS316" s="88">
        <v>293</v>
      </c>
      <c r="AT316" s="88">
        <v>287</v>
      </c>
      <c r="AU316" s="88">
        <v>281</v>
      </c>
      <c r="AV316" s="89">
        <v>275</v>
      </c>
    </row>
    <row r="317" spans="1:48" ht="15" thickBot="1">
      <c r="A317">
        <v>317</v>
      </c>
      <c r="B317" s="662"/>
      <c r="C317" s="667"/>
      <c r="D317" s="90" t="s">
        <v>136</v>
      </c>
      <c r="E317" s="87">
        <v>319</v>
      </c>
      <c r="F317" s="88">
        <v>316</v>
      </c>
      <c r="G317" s="88">
        <v>313</v>
      </c>
      <c r="H317" s="88">
        <v>310</v>
      </c>
      <c r="I317" s="88">
        <v>308</v>
      </c>
      <c r="J317" s="88">
        <v>305</v>
      </c>
      <c r="K317" s="88">
        <v>302</v>
      </c>
      <c r="L317" s="89">
        <v>300</v>
      </c>
      <c r="N317" s="662"/>
      <c r="O317" s="667"/>
      <c r="P317" s="90" t="s">
        <v>136</v>
      </c>
      <c r="Q317" s="87">
        <v>319</v>
      </c>
      <c r="R317" s="88">
        <v>316</v>
      </c>
      <c r="S317" s="88">
        <v>313</v>
      </c>
      <c r="T317" s="88">
        <v>310</v>
      </c>
      <c r="U317" s="88">
        <v>308</v>
      </c>
      <c r="V317" s="88">
        <v>305</v>
      </c>
      <c r="W317" s="88">
        <v>302</v>
      </c>
      <c r="X317" s="89">
        <v>300</v>
      </c>
      <c r="Z317" s="662"/>
      <c r="AA317" s="667"/>
      <c r="AB317" s="90" t="s">
        <v>136</v>
      </c>
      <c r="AC317" s="87">
        <v>319</v>
      </c>
      <c r="AD317" s="88">
        <v>316</v>
      </c>
      <c r="AE317" s="88">
        <v>313</v>
      </c>
      <c r="AF317" s="88">
        <v>310</v>
      </c>
      <c r="AG317" s="88">
        <v>308</v>
      </c>
      <c r="AH317" s="88">
        <v>305</v>
      </c>
      <c r="AI317" s="88">
        <v>302</v>
      </c>
      <c r="AJ317" s="89">
        <v>300</v>
      </c>
      <c r="AL317" s="662"/>
      <c r="AM317" s="667"/>
      <c r="AN317" s="90" t="s">
        <v>136</v>
      </c>
      <c r="AO317" s="87">
        <v>319</v>
      </c>
      <c r="AP317" s="88">
        <v>316</v>
      </c>
      <c r="AQ317" s="88">
        <v>313</v>
      </c>
      <c r="AR317" s="88">
        <v>310</v>
      </c>
      <c r="AS317" s="88">
        <v>308</v>
      </c>
      <c r="AT317" s="88">
        <v>305</v>
      </c>
      <c r="AU317" s="88">
        <v>302</v>
      </c>
      <c r="AV317" s="89">
        <v>300</v>
      </c>
    </row>
    <row r="318" spans="1:48">
      <c r="A318">
        <v>318</v>
      </c>
      <c r="B318" s="662"/>
      <c r="C318" s="664">
        <v>160</v>
      </c>
      <c r="D318" s="78" t="s">
        <v>133</v>
      </c>
      <c r="E318" s="83">
        <v>317</v>
      </c>
      <c r="F318" s="84">
        <v>314</v>
      </c>
      <c r="G318" s="84">
        <v>311</v>
      </c>
      <c r="H318" s="84">
        <v>308</v>
      </c>
      <c r="I318" s="84">
        <v>305</v>
      </c>
      <c r="J318" s="84">
        <v>302</v>
      </c>
      <c r="K318" s="84">
        <v>299</v>
      </c>
      <c r="L318" s="85">
        <v>297</v>
      </c>
      <c r="N318" s="662"/>
      <c r="O318" s="664">
        <v>160</v>
      </c>
      <c r="P318" s="78" t="s">
        <v>133</v>
      </c>
      <c r="Q318" s="83">
        <v>317</v>
      </c>
      <c r="R318" s="84">
        <v>314</v>
      </c>
      <c r="S318" s="84">
        <v>311</v>
      </c>
      <c r="T318" s="84">
        <v>308</v>
      </c>
      <c r="U318" s="84">
        <v>305</v>
      </c>
      <c r="V318" s="84">
        <v>302</v>
      </c>
      <c r="W318" s="84">
        <v>299</v>
      </c>
      <c r="X318" s="85">
        <v>297</v>
      </c>
      <c r="Z318" s="662"/>
      <c r="AA318" s="664">
        <v>160</v>
      </c>
      <c r="AB318" s="78" t="s">
        <v>133</v>
      </c>
      <c r="AC318" s="83">
        <v>317</v>
      </c>
      <c r="AD318" s="84">
        <v>314</v>
      </c>
      <c r="AE318" s="84">
        <v>311</v>
      </c>
      <c r="AF318" s="84">
        <v>308</v>
      </c>
      <c r="AG318" s="84">
        <v>305</v>
      </c>
      <c r="AH318" s="84">
        <v>302</v>
      </c>
      <c r="AI318" s="84">
        <v>299</v>
      </c>
      <c r="AJ318" s="85">
        <v>297</v>
      </c>
      <c r="AL318" s="662"/>
      <c r="AM318" s="664">
        <v>160</v>
      </c>
      <c r="AN318" s="78" t="s">
        <v>133</v>
      </c>
      <c r="AO318" s="83">
        <v>317</v>
      </c>
      <c r="AP318" s="84">
        <v>314</v>
      </c>
      <c r="AQ318" s="84">
        <v>311</v>
      </c>
      <c r="AR318" s="84">
        <v>308</v>
      </c>
      <c r="AS318" s="84">
        <v>305</v>
      </c>
      <c r="AT318" s="84">
        <v>302</v>
      </c>
      <c r="AU318" s="84">
        <v>299</v>
      </c>
      <c r="AV318" s="85">
        <v>297</v>
      </c>
    </row>
    <row r="319" spans="1:48" ht="15" thickBot="1">
      <c r="A319">
        <v>319</v>
      </c>
      <c r="B319" s="662"/>
      <c r="C319" s="665"/>
      <c r="D319" s="82" t="s">
        <v>136</v>
      </c>
      <c r="E319" s="83">
        <v>317</v>
      </c>
      <c r="F319" s="84">
        <v>317</v>
      </c>
      <c r="G319" s="84">
        <v>317</v>
      </c>
      <c r="H319" s="84">
        <v>317</v>
      </c>
      <c r="I319" s="84">
        <v>318</v>
      </c>
      <c r="J319" s="84">
        <v>318</v>
      </c>
      <c r="K319" s="84">
        <v>318</v>
      </c>
      <c r="L319" s="85">
        <v>319</v>
      </c>
      <c r="N319" s="662"/>
      <c r="O319" s="665"/>
      <c r="P319" s="82" t="s">
        <v>136</v>
      </c>
      <c r="Q319" s="83">
        <v>317</v>
      </c>
      <c r="R319" s="84">
        <v>317</v>
      </c>
      <c r="S319" s="84">
        <v>317</v>
      </c>
      <c r="T319" s="84">
        <v>317</v>
      </c>
      <c r="U319" s="84">
        <v>318</v>
      </c>
      <c r="V319" s="84">
        <v>318</v>
      </c>
      <c r="W319" s="84">
        <v>318</v>
      </c>
      <c r="X319" s="85">
        <v>319</v>
      </c>
      <c r="Z319" s="662"/>
      <c r="AA319" s="665"/>
      <c r="AB319" s="82" t="s">
        <v>136</v>
      </c>
      <c r="AC319" s="83">
        <v>317</v>
      </c>
      <c r="AD319" s="84">
        <v>317</v>
      </c>
      <c r="AE319" s="84">
        <v>317</v>
      </c>
      <c r="AF319" s="84">
        <v>317</v>
      </c>
      <c r="AG319" s="84">
        <v>318</v>
      </c>
      <c r="AH319" s="84">
        <v>318</v>
      </c>
      <c r="AI319" s="84">
        <v>318</v>
      </c>
      <c r="AJ319" s="85">
        <v>319</v>
      </c>
      <c r="AL319" s="662"/>
      <c r="AM319" s="665"/>
      <c r="AN319" s="82" t="s">
        <v>136</v>
      </c>
      <c r="AO319" s="83">
        <v>317</v>
      </c>
      <c r="AP319" s="84">
        <v>317</v>
      </c>
      <c r="AQ319" s="84">
        <v>317</v>
      </c>
      <c r="AR319" s="84">
        <v>317</v>
      </c>
      <c r="AS319" s="84">
        <v>318</v>
      </c>
      <c r="AT319" s="84">
        <v>318</v>
      </c>
      <c r="AU319" s="84">
        <v>318</v>
      </c>
      <c r="AV319" s="85">
        <v>319</v>
      </c>
    </row>
    <row r="320" spans="1:48">
      <c r="A320">
        <v>320</v>
      </c>
      <c r="B320" s="662"/>
      <c r="C320" s="666">
        <v>170</v>
      </c>
      <c r="D320" s="86" t="s">
        <v>133</v>
      </c>
      <c r="E320" s="87">
        <v>318</v>
      </c>
      <c r="F320" s="88">
        <v>318</v>
      </c>
      <c r="G320" s="88">
        <v>318</v>
      </c>
      <c r="H320" s="88">
        <v>318</v>
      </c>
      <c r="I320" s="88">
        <v>318</v>
      </c>
      <c r="J320" s="88">
        <v>318</v>
      </c>
      <c r="K320" s="88">
        <v>318</v>
      </c>
      <c r="L320" s="89">
        <v>318</v>
      </c>
      <c r="N320" s="662"/>
      <c r="O320" s="666">
        <v>170</v>
      </c>
      <c r="P320" s="86" t="s">
        <v>133</v>
      </c>
      <c r="Q320" s="87">
        <v>318</v>
      </c>
      <c r="R320" s="88">
        <v>318</v>
      </c>
      <c r="S320" s="88">
        <v>318</v>
      </c>
      <c r="T320" s="88">
        <v>318</v>
      </c>
      <c r="U320" s="88">
        <v>318</v>
      </c>
      <c r="V320" s="88">
        <v>318</v>
      </c>
      <c r="W320" s="88">
        <v>318</v>
      </c>
      <c r="X320" s="89">
        <v>318</v>
      </c>
      <c r="Z320" s="662"/>
      <c r="AA320" s="666">
        <v>170</v>
      </c>
      <c r="AB320" s="86" t="s">
        <v>133</v>
      </c>
      <c r="AC320" s="87">
        <v>318</v>
      </c>
      <c r="AD320" s="88">
        <v>318</v>
      </c>
      <c r="AE320" s="88">
        <v>318</v>
      </c>
      <c r="AF320" s="88">
        <v>318</v>
      </c>
      <c r="AG320" s="88">
        <v>318</v>
      </c>
      <c r="AH320" s="88">
        <v>318</v>
      </c>
      <c r="AI320" s="88">
        <v>318</v>
      </c>
      <c r="AJ320" s="89">
        <v>318</v>
      </c>
      <c r="AL320" s="662"/>
      <c r="AM320" s="666">
        <v>170</v>
      </c>
      <c r="AN320" s="86" t="s">
        <v>133</v>
      </c>
      <c r="AO320" s="87">
        <v>318</v>
      </c>
      <c r="AP320" s="88">
        <v>318</v>
      </c>
      <c r="AQ320" s="88">
        <v>318</v>
      </c>
      <c r="AR320" s="88">
        <v>318</v>
      </c>
      <c r="AS320" s="88">
        <v>318</v>
      </c>
      <c r="AT320" s="88">
        <v>318</v>
      </c>
      <c r="AU320" s="88">
        <v>318</v>
      </c>
      <c r="AV320" s="89">
        <v>318</v>
      </c>
    </row>
    <row r="321" spans="1:48" ht="15" thickBot="1">
      <c r="A321">
        <v>321</v>
      </c>
      <c r="B321" s="662"/>
      <c r="C321" s="667"/>
      <c r="D321" s="90" t="s">
        <v>136</v>
      </c>
      <c r="E321" s="87">
        <v>318</v>
      </c>
      <c r="F321" s="88">
        <v>317</v>
      </c>
      <c r="G321" s="88">
        <v>317</v>
      </c>
      <c r="H321" s="88">
        <v>317</v>
      </c>
      <c r="I321" s="88">
        <v>317</v>
      </c>
      <c r="J321" s="88">
        <v>317</v>
      </c>
      <c r="K321" s="88">
        <v>317</v>
      </c>
      <c r="L321" s="89">
        <v>317</v>
      </c>
      <c r="N321" s="662"/>
      <c r="O321" s="667"/>
      <c r="P321" s="90" t="s">
        <v>136</v>
      </c>
      <c r="Q321" s="87">
        <v>318</v>
      </c>
      <c r="R321" s="88">
        <v>317</v>
      </c>
      <c r="S321" s="88">
        <v>317</v>
      </c>
      <c r="T321" s="88">
        <v>317</v>
      </c>
      <c r="U321" s="88">
        <v>317</v>
      </c>
      <c r="V321" s="88">
        <v>317</v>
      </c>
      <c r="W321" s="88">
        <v>317</v>
      </c>
      <c r="X321" s="89">
        <v>317</v>
      </c>
      <c r="Z321" s="662"/>
      <c r="AA321" s="667"/>
      <c r="AB321" s="90" t="s">
        <v>136</v>
      </c>
      <c r="AC321" s="87">
        <v>318</v>
      </c>
      <c r="AD321" s="88">
        <v>317</v>
      </c>
      <c r="AE321" s="88">
        <v>317</v>
      </c>
      <c r="AF321" s="88">
        <v>317</v>
      </c>
      <c r="AG321" s="88">
        <v>317</v>
      </c>
      <c r="AH321" s="88">
        <v>317</v>
      </c>
      <c r="AI321" s="88">
        <v>317</v>
      </c>
      <c r="AJ321" s="89">
        <v>317</v>
      </c>
      <c r="AL321" s="662"/>
      <c r="AM321" s="667"/>
      <c r="AN321" s="90" t="s">
        <v>136</v>
      </c>
      <c r="AO321" s="87">
        <v>318</v>
      </c>
      <c r="AP321" s="88">
        <v>317</v>
      </c>
      <c r="AQ321" s="88">
        <v>317</v>
      </c>
      <c r="AR321" s="88">
        <v>317</v>
      </c>
      <c r="AS321" s="88">
        <v>317</v>
      </c>
      <c r="AT321" s="88">
        <v>317</v>
      </c>
      <c r="AU321" s="88">
        <v>317</v>
      </c>
      <c r="AV321" s="89">
        <v>317</v>
      </c>
    </row>
    <row r="322" spans="1:48">
      <c r="A322">
        <v>322</v>
      </c>
      <c r="B322" s="662"/>
      <c r="C322" s="664">
        <v>180</v>
      </c>
      <c r="D322" s="78" t="s">
        <v>133</v>
      </c>
      <c r="E322" s="83">
        <v>318</v>
      </c>
      <c r="F322" s="84">
        <v>318</v>
      </c>
      <c r="G322" s="84">
        <v>318</v>
      </c>
      <c r="H322" s="84">
        <v>318</v>
      </c>
      <c r="I322" s="84">
        <v>318</v>
      </c>
      <c r="J322" s="84">
        <v>318</v>
      </c>
      <c r="K322" s="84">
        <v>318</v>
      </c>
      <c r="L322" s="85">
        <v>319</v>
      </c>
      <c r="N322" s="662"/>
      <c r="O322" s="664">
        <v>180</v>
      </c>
      <c r="P322" s="78" t="s">
        <v>133</v>
      </c>
      <c r="Q322" s="83">
        <v>318</v>
      </c>
      <c r="R322" s="84">
        <v>318</v>
      </c>
      <c r="S322" s="84">
        <v>318</v>
      </c>
      <c r="T322" s="84">
        <v>318</v>
      </c>
      <c r="U322" s="84">
        <v>318</v>
      </c>
      <c r="V322" s="84">
        <v>318</v>
      </c>
      <c r="W322" s="84">
        <v>318</v>
      </c>
      <c r="X322" s="85">
        <v>319</v>
      </c>
      <c r="Z322" s="662"/>
      <c r="AA322" s="664">
        <v>180</v>
      </c>
      <c r="AB322" s="78" t="s">
        <v>133</v>
      </c>
      <c r="AC322" s="83">
        <v>318</v>
      </c>
      <c r="AD322" s="84">
        <v>318</v>
      </c>
      <c r="AE322" s="84">
        <v>318</v>
      </c>
      <c r="AF322" s="84">
        <v>318</v>
      </c>
      <c r="AG322" s="84">
        <v>318</v>
      </c>
      <c r="AH322" s="84">
        <v>318</v>
      </c>
      <c r="AI322" s="84">
        <v>318</v>
      </c>
      <c r="AJ322" s="85">
        <v>319</v>
      </c>
      <c r="AL322" s="662"/>
      <c r="AM322" s="664">
        <v>180</v>
      </c>
      <c r="AN322" s="78" t="s">
        <v>133</v>
      </c>
      <c r="AO322" s="83">
        <v>318</v>
      </c>
      <c r="AP322" s="84">
        <v>318</v>
      </c>
      <c r="AQ322" s="84">
        <v>318</v>
      </c>
      <c r="AR322" s="84">
        <v>318</v>
      </c>
      <c r="AS322" s="84">
        <v>318</v>
      </c>
      <c r="AT322" s="84">
        <v>318</v>
      </c>
      <c r="AU322" s="84">
        <v>318</v>
      </c>
      <c r="AV322" s="85">
        <v>319</v>
      </c>
    </row>
    <row r="323" spans="1:48" ht="15" thickBot="1">
      <c r="A323">
        <v>323</v>
      </c>
      <c r="B323" s="662"/>
      <c r="C323" s="665"/>
      <c r="D323" s="82" t="s">
        <v>136</v>
      </c>
      <c r="E323" s="83">
        <v>318</v>
      </c>
      <c r="F323" s="84">
        <v>318</v>
      </c>
      <c r="G323" s="84">
        <v>318</v>
      </c>
      <c r="H323" s="84">
        <v>318</v>
      </c>
      <c r="I323" s="84">
        <v>318</v>
      </c>
      <c r="J323" s="84">
        <v>318</v>
      </c>
      <c r="K323" s="84">
        <v>318</v>
      </c>
      <c r="L323" s="85">
        <v>319</v>
      </c>
      <c r="N323" s="662"/>
      <c r="O323" s="665"/>
      <c r="P323" s="82" t="s">
        <v>136</v>
      </c>
      <c r="Q323" s="83">
        <v>318</v>
      </c>
      <c r="R323" s="84">
        <v>318</v>
      </c>
      <c r="S323" s="84">
        <v>318</v>
      </c>
      <c r="T323" s="84">
        <v>318</v>
      </c>
      <c r="U323" s="84">
        <v>318</v>
      </c>
      <c r="V323" s="84">
        <v>318</v>
      </c>
      <c r="W323" s="84">
        <v>318</v>
      </c>
      <c r="X323" s="85">
        <v>319</v>
      </c>
      <c r="Z323" s="662"/>
      <c r="AA323" s="665"/>
      <c r="AB323" s="82" t="s">
        <v>136</v>
      </c>
      <c r="AC323" s="83">
        <v>318</v>
      </c>
      <c r="AD323" s="84">
        <v>318</v>
      </c>
      <c r="AE323" s="84">
        <v>318</v>
      </c>
      <c r="AF323" s="84">
        <v>318</v>
      </c>
      <c r="AG323" s="84">
        <v>318</v>
      </c>
      <c r="AH323" s="84">
        <v>318</v>
      </c>
      <c r="AI323" s="84">
        <v>318</v>
      </c>
      <c r="AJ323" s="85">
        <v>319</v>
      </c>
      <c r="AL323" s="662"/>
      <c r="AM323" s="665"/>
      <c r="AN323" s="82" t="s">
        <v>136</v>
      </c>
      <c r="AO323" s="83">
        <v>318</v>
      </c>
      <c r="AP323" s="84">
        <v>318</v>
      </c>
      <c r="AQ323" s="84">
        <v>318</v>
      </c>
      <c r="AR323" s="84">
        <v>318</v>
      </c>
      <c r="AS323" s="84">
        <v>318</v>
      </c>
      <c r="AT323" s="84">
        <v>318</v>
      </c>
      <c r="AU323" s="84">
        <v>318</v>
      </c>
      <c r="AV323" s="85">
        <v>319</v>
      </c>
    </row>
    <row r="324" spans="1:48">
      <c r="A324">
        <v>324</v>
      </c>
      <c r="B324" s="662"/>
      <c r="C324" s="666">
        <v>190</v>
      </c>
      <c r="D324" s="86" t="s">
        <v>133</v>
      </c>
      <c r="E324" s="194"/>
      <c r="F324" s="88">
        <v>317</v>
      </c>
      <c r="G324" s="88">
        <v>317</v>
      </c>
      <c r="H324" s="88">
        <v>317</v>
      </c>
      <c r="I324" s="88">
        <v>318</v>
      </c>
      <c r="J324" s="88">
        <v>318</v>
      </c>
      <c r="K324" s="88">
        <v>318</v>
      </c>
      <c r="L324" s="89">
        <v>319</v>
      </c>
      <c r="N324" s="662"/>
      <c r="O324" s="666">
        <v>190</v>
      </c>
      <c r="P324" s="86" t="s">
        <v>133</v>
      </c>
      <c r="Q324" s="194"/>
      <c r="R324" s="88">
        <v>317</v>
      </c>
      <c r="S324" s="88">
        <v>317</v>
      </c>
      <c r="T324" s="88">
        <v>317</v>
      </c>
      <c r="U324" s="88">
        <v>318</v>
      </c>
      <c r="V324" s="88">
        <v>318</v>
      </c>
      <c r="W324" s="88">
        <v>318</v>
      </c>
      <c r="X324" s="89">
        <v>319</v>
      </c>
      <c r="Z324" s="662"/>
      <c r="AA324" s="666">
        <v>190</v>
      </c>
      <c r="AB324" s="86" t="s">
        <v>133</v>
      </c>
      <c r="AC324" s="194"/>
      <c r="AD324" s="88">
        <v>317</v>
      </c>
      <c r="AE324" s="88">
        <v>317</v>
      </c>
      <c r="AF324" s="88">
        <v>317</v>
      </c>
      <c r="AG324" s="88">
        <v>318</v>
      </c>
      <c r="AH324" s="88">
        <v>318</v>
      </c>
      <c r="AI324" s="88">
        <v>318</v>
      </c>
      <c r="AJ324" s="89">
        <v>319</v>
      </c>
      <c r="AL324" s="662"/>
      <c r="AM324" s="666">
        <v>190</v>
      </c>
      <c r="AN324" s="86" t="s">
        <v>133</v>
      </c>
      <c r="AO324" s="194"/>
      <c r="AP324" s="88">
        <v>317</v>
      </c>
      <c r="AQ324" s="88">
        <v>317</v>
      </c>
      <c r="AR324" s="88">
        <v>317</v>
      </c>
      <c r="AS324" s="88">
        <v>318</v>
      </c>
      <c r="AT324" s="88">
        <v>318</v>
      </c>
      <c r="AU324" s="88">
        <v>318</v>
      </c>
      <c r="AV324" s="89">
        <v>319</v>
      </c>
    </row>
    <row r="325" spans="1:48" ht="15" thickBot="1">
      <c r="A325">
        <v>325</v>
      </c>
      <c r="B325" s="662"/>
      <c r="C325" s="667"/>
      <c r="D325" s="90" t="s">
        <v>136</v>
      </c>
      <c r="E325" s="194"/>
      <c r="F325" s="88">
        <v>317</v>
      </c>
      <c r="G325" s="88">
        <v>317</v>
      </c>
      <c r="H325" s="88">
        <v>317</v>
      </c>
      <c r="I325" s="88">
        <v>318</v>
      </c>
      <c r="J325" s="88">
        <v>318</v>
      </c>
      <c r="K325" s="88">
        <v>318</v>
      </c>
      <c r="L325" s="89">
        <v>319</v>
      </c>
      <c r="N325" s="662"/>
      <c r="O325" s="667"/>
      <c r="P325" s="90" t="s">
        <v>136</v>
      </c>
      <c r="Q325" s="194"/>
      <c r="R325" s="88">
        <v>317</v>
      </c>
      <c r="S325" s="88">
        <v>317</v>
      </c>
      <c r="T325" s="88">
        <v>317</v>
      </c>
      <c r="U325" s="88">
        <v>318</v>
      </c>
      <c r="V325" s="88">
        <v>318</v>
      </c>
      <c r="W325" s="88">
        <v>318</v>
      </c>
      <c r="X325" s="89">
        <v>319</v>
      </c>
      <c r="Z325" s="662"/>
      <c r="AA325" s="667"/>
      <c r="AB325" s="90" t="s">
        <v>136</v>
      </c>
      <c r="AC325" s="194"/>
      <c r="AD325" s="88">
        <v>317</v>
      </c>
      <c r="AE325" s="88">
        <v>317</v>
      </c>
      <c r="AF325" s="88">
        <v>317</v>
      </c>
      <c r="AG325" s="88">
        <v>318</v>
      </c>
      <c r="AH325" s="88">
        <v>318</v>
      </c>
      <c r="AI325" s="88">
        <v>318</v>
      </c>
      <c r="AJ325" s="89">
        <v>319</v>
      </c>
      <c r="AL325" s="662"/>
      <c r="AM325" s="667"/>
      <c r="AN325" s="90" t="s">
        <v>136</v>
      </c>
      <c r="AO325" s="194"/>
      <c r="AP325" s="88">
        <v>317</v>
      </c>
      <c r="AQ325" s="88">
        <v>317</v>
      </c>
      <c r="AR325" s="88">
        <v>317</v>
      </c>
      <c r="AS325" s="88">
        <v>318</v>
      </c>
      <c r="AT325" s="88">
        <v>318</v>
      </c>
      <c r="AU325" s="88">
        <v>318</v>
      </c>
      <c r="AV325" s="89">
        <v>319</v>
      </c>
    </row>
    <row r="326" spans="1:48">
      <c r="A326">
        <v>326</v>
      </c>
      <c r="B326" s="662"/>
      <c r="C326" s="664">
        <v>200</v>
      </c>
      <c r="D326" s="78" t="s">
        <v>133</v>
      </c>
      <c r="E326" s="194"/>
      <c r="F326" s="193"/>
      <c r="G326" s="84">
        <v>318</v>
      </c>
      <c r="H326" s="84">
        <v>318</v>
      </c>
      <c r="I326" s="84">
        <v>317</v>
      </c>
      <c r="J326" s="84">
        <v>317</v>
      </c>
      <c r="K326" s="84">
        <v>317</v>
      </c>
      <c r="L326" s="85">
        <v>317</v>
      </c>
      <c r="N326" s="662"/>
      <c r="O326" s="664">
        <v>200</v>
      </c>
      <c r="P326" s="78" t="s">
        <v>133</v>
      </c>
      <c r="Q326" s="194"/>
      <c r="R326" s="193"/>
      <c r="S326" s="84">
        <v>318</v>
      </c>
      <c r="T326" s="84">
        <v>318</v>
      </c>
      <c r="U326" s="84">
        <v>317</v>
      </c>
      <c r="V326" s="84">
        <v>317</v>
      </c>
      <c r="W326" s="84">
        <v>317</v>
      </c>
      <c r="X326" s="85">
        <v>317</v>
      </c>
      <c r="Z326" s="662"/>
      <c r="AA326" s="664">
        <v>200</v>
      </c>
      <c r="AB326" s="78" t="s">
        <v>133</v>
      </c>
      <c r="AC326" s="194"/>
      <c r="AD326" s="193"/>
      <c r="AE326" s="84">
        <v>318</v>
      </c>
      <c r="AF326" s="84">
        <v>318</v>
      </c>
      <c r="AG326" s="84">
        <v>317</v>
      </c>
      <c r="AH326" s="84">
        <v>317</v>
      </c>
      <c r="AI326" s="84">
        <v>317</v>
      </c>
      <c r="AJ326" s="85">
        <v>317</v>
      </c>
      <c r="AL326" s="662"/>
      <c r="AM326" s="664">
        <v>200</v>
      </c>
      <c r="AN326" s="78" t="s">
        <v>133</v>
      </c>
      <c r="AO326" s="194"/>
      <c r="AP326" s="193"/>
      <c r="AQ326" s="84">
        <v>318</v>
      </c>
      <c r="AR326" s="84">
        <v>318</v>
      </c>
      <c r="AS326" s="84">
        <v>317</v>
      </c>
      <c r="AT326" s="84">
        <v>317</v>
      </c>
      <c r="AU326" s="84">
        <v>317</v>
      </c>
      <c r="AV326" s="85">
        <v>317</v>
      </c>
    </row>
    <row r="327" spans="1:48" ht="15" thickBot="1">
      <c r="A327">
        <v>327</v>
      </c>
      <c r="B327" s="663"/>
      <c r="C327" s="665"/>
      <c r="D327" s="82" t="s">
        <v>136</v>
      </c>
      <c r="E327" s="192"/>
      <c r="F327" s="191"/>
      <c r="G327" s="186">
        <v>318</v>
      </c>
      <c r="H327" s="186">
        <v>318</v>
      </c>
      <c r="I327" s="186">
        <v>317</v>
      </c>
      <c r="J327" s="186">
        <v>317</v>
      </c>
      <c r="K327" s="186">
        <v>317</v>
      </c>
      <c r="L327" s="185">
        <v>317</v>
      </c>
      <c r="N327" s="663"/>
      <c r="O327" s="665"/>
      <c r="P327" s="82" t="s">
        <v>136</v>
      </c>
      <c r="Q327" s="192"/>
      <c r="R327" s="191"/>
      <c r="S327" s="186">
        <v>318</v>
      </c>
      <c r="T327" s="186">
        <v>318</v>
      </c>
      <c r="U327" s="186">
        <v>317</v>
      </c>
      <c r="V327" s="186">
        <v>317</v>
      </c>
      <c r="W327" s="186">
        <v>317</v>
      </c>
      <c r="X327" s="185">
        <v>317</v>
      </c>
      <c r="Z327" s="663"/>
      <c r="AA327" s="665"/>
      <c r="AB327" s="82" t="s">
        <v>136</v>
      </c>
      <c r="AC327" s="192"/>
      <c r="AD327" s="191"/>
      <c r="AE327" s="186">
        <v>318</v>
      </c>
      <c r="AF327" s="186">
        <v>318</v>
      </c>
      <c r="AG327" s="186">
        <v>317</v>
      </c>
      <c r="AH327" s="186">
        <v>317</v>
      </c>
      <c r="AI327" s="186">
        <v>317</v>
      </c>
      <c r="AJ327" s="185">
        <v>317</v>
      </c>
      <c r="AL327" s="663"/>
      <c r="AM327" s="665"/>
      <c r="AN327" s="82" t="s">
        <v>136</v>
      </c>
      <c r="AO327" s="192"/>
      <c r="AP327" s="191"/>
      <c r="AQ327" s="186">
        <v>318</v>
      </c>
      <c r="AR327" s="186">
        <v>318</v>
      </c>
      <c r="AS327" s="186">
        <v>317</v>
      </c>
      <c r="AT327" s="186">
        <v>317</v>
      </c>
      <c r="AU327" s="186">
        <v>317</v>
      </c>
      <c r="AV327" s="185">
        <v>317</v>
      </c>
    </row>
    <row r="328" spans="1:48">
      <c r="A328">
        <v>328</v>
      </c>
    </row>
    <row r="329" spans="1:48">
      <c r="A329">
        <v>329</v>
      </c>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1112</v>
      </c>
      <c r="C335" s="650"/>
      <c r="D335" s="651"/>
      <c r="E335" s="649" t="s">
        <v>1124</v>
      </c>
      <c r="F335" s="650"/>
      <c r="G335" s="650"/>
      <c r="H335" s="650"/>
      <c r="I335" s="650"/>
      <c r="J335" s="650"/>
      <c r="K335" s="650"/>
      <c r="L335" s="651"/>
      <c r="N335" s="649" t="s">
        <v>1114</v>
      </c>
      <c r="O335" s="650"/>
      <c r="P335" s="651"/>
      <c r="Q335" s="649" t="s">
        <v>1124</v>
      </c>
      <c r="R335" s="650"/>
      <c r="S335" s="650"/>
      <c r="T335" s="650"/>
      <c r="U335" s="650"/>
      <c r="V335" s="650"/>
      <c r="W335" s="650"/>
      <c r="X335" s="651"/>
      <c r="Z335" s="649" t="s">
        <v>1115</v>
      </c>
      <c r="AA335" s="650"/>
      <c r="AB335" s="651"/>
      <c r="AC335" s="649" t="s">
        <v>1124</v>
      </c>
      <c r="AD335" s="650"/>
      <c r="AE335" s="650"/>
      <c r="AF335" s="650"/>
      <c r="AG335" s="650"/>
      <c r="AH335" s="650"/>
      <c r="AI335" s="650"/>
      <c r="AJ335" s="651"/>
      <c r="AL335" s="649" t="s">
        <v>1116</v>
      </c>
      <c r="AM335" s="650"/>
      <c r="AN335" s="651"/>
      <c r="AO335" s="649" t="s">
        <v>1124</v>
      </c>
      <c r="AP335" s="650"/>
      <c r="AQ335" s="650"/>
      <c r="AR335" s="650"/>
      <c r="AS335" s="650"/>
      <c r="AT335" s="650"/>
      <c r="AU335" s="650"/>
      <c r="AV335" s="651"/>
    </row>
    <row r="336" spans="1:48" ht="15.75" customHeight="1">
      <c r="A336">
        <v>336</v>
      </c>
      <c r="B336" s="652" t="s">
        <v>1127</v>
      </c>
      <c r="C336" s="652" t="s">
        <v>634</v>
      </c>
      <c r="D336" s="669" t="s">
        <v>1119</v>
      </c>
      <c r="E336" s="676" t="s">
        <v>1120</v>
      </c>
      <c r="F336" s="677"/>
      <c r="G336" s="677"/>
      <c r="H336" s="677"/>
      <c r="I336" s="677"/>
      <c r="J336" s="677"/>
      <c r="K336" s="677"/>
      <c r="L336" s="678"/>
      <c r="N336" s="652" t="s">
        <v>1127</v>
      </c>
      <c r="O336" s="652" t="s">
        <v>634</v>
      </c>
      <c r="P336" s="669" t="s">
        <v>1119</v>
      </c>
      <c r="Q336" s="676" t="s">
        <v>1120</v>
      </c>
      <c r="R336" s="677"/>
      <c r="S336" s="677"/>
      <c r="T336" s="677"/>
      <c r="U336" s="677"/>
      <c r="V336" s="677"/>
      <c r="W336" s="677"/>
      <c r="X336" s="678"/>
      <c r="Z336" s="652" t="s">
        <v>1127</v>
      </c>
      <c r="AA336" s="652" t="s">
        <v>634</v>
      </c>
      <c r="AB336" s="669" t="s">
        <v>1119</v>
      </c>
      <c r="AC336" s="676" t="s">
        <v>1120</v>
      </c>
      <c r="AD336" s="677"/>
      <c r="AE336" s="677"/>
      <c r="AF336" s="677"/>
      <c r="AG336" s="677"/>
      <c r="AH336" s="677"/>
      <c r="AI336" s="677"/>
      <c r="AJ336" s="678"/>
      <c r="AL336" s="652" t="s">
        <v>1127</v>
      </c>
      <c r="AM336" s="652" t="s">
        <v>634</v>
      </c>
      <c r="AN336" s="669" t="s">
        <v>1119</v>
      </c>
      <c r="AO336" s="676" t="s">
        <v>1120</v>
      </c>
      <c r="AP336" s="677"/>
      <c r="AQ336" s="677"/>
      <c r="AR336" s="677"/>
      <c r="AS336" s="677"/>
      <c r="AT336" s="677"/>
      <c r="AU336" s="677"/>
      <c r="AV336" s="678"/>
    </row>
    <row r="337" spans="1:48" ht="15" customHeight="1" thickBot="1">
      <c r="A337">
        <v>337</v>
      </c>
      <c r="B337" s="668"/>
      <c r="C337" s="668"/>
      <c r="D337" s="670"/>
      <c r="E337" s="679"/>
      <c r="F337" s="680"/>
      <c r="G337" s="680"/>
      <c r="H337" s="680"/>
      <c r="I337" s="680"/>
      <c r="J337" s="680"/>
      <c r="K337" s="680"/>
      <c r="L337" s="681"/>
      <c r="N337" s="668"/>
      <c r="O337" s="668"/>
      <c r="P337" s="670"/>
      <c r="Q337" s="679"/>
      <c r="R337" s="680"/>
      <c r="S337" s="680"/>
      <c r="T337" s="680"/>
      <c r="U337" s="680"/>
      <c r="V337" s="680"/>
      <c r="W337" s="680"/>
      <c r="X337" s="681"/>
      <c r="Z337" s="668"/>
      <c r="AA337" s="668"/>
      <c r="AB337" s="670"/>
      <c r="AC337" s="679"/>
      <c r="AD337" s="680"/>
      <c r="AE337" s="680"/>
      <c r="AF337" s="680"/>
      <c r="AG337" s="680"/>
      <c r="AH337" s="680"/>
      <c r="AI337" s="680"/>
      <c r="AJ337" s="681"/>
      <c r="AL337" s="668"/>
      <c r="AM337" s="668"/>
      <c r="AN337" s="670"/>
      <c r="AO337" s="679"/>
      <c r="AP337" s="680"/>
      <c r="AQ337" s="680"/>
      <c r="AR337" s="680"/>
      <c r="AS337" s="680"/>
      <c r="AT337" s="680"/>
      <c r="AU337" s="680"/>
      <c r="AV337" s="681"/>
    </row>
    <row r="338" spans="1:48" ht="15" thickBot="1">
      <c r="A338">
        <v>338</v>
      </c>
      <c r="B338" s="653"/>
      <c r="C338" s="653"/>
      <c r="D338" s="671"/>
      <c r="E338" s="75">
        <v>0</v>
      </c>
      <c r="F338" s="76">
        <v>500</v>
      </c>
      <c r="G338" s="76">
        <v>1000</v>
      </c>
      <c r="H338" s="76">
        <v>1500</v>
      </c>
      <c r="I338" s="76">
        <v>2000</v>
      </c>
      <c r="J338" s="76">
        <v>2500</v>
      </c>
      <c r="K338" s="76">
        <v>3000</v>
      </c>
      <c r="L338" s="77">
        <v>3500</v>
      </c>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L338" s="653"/>
      <c r="AM338" s="653"/>
      <c r="AN338" s="671"/>
      <c r="AO338" s="75">
        <v>0</v>
      </c>
      <c r="AP338" s="76">
        <v>500</v>
      </c>
      <c r="AQ338" s="76">
        <v>1000</v>
      </c>
      <c r="AR338" s="76">
        <v>1500</v>
      </c>
      <c r="AS338" s="76">
        <v>2000</v>
      </c>
      <c r="AT338" s="76">
        <v>2500</v>
      </c>
      <c r="AU338" s="76">
        <v>3000</v>
      </c>
      <c r="AV338" s="77">
        <v>3500</v>
      </c>
    </row>
    <row r="339" spans="1:48">
      <c r="A339">
        <v>339</v>
      </c>
      <c r="B339" s="661" t="s">
        <v>1140</v>
      </c>
      <c r="C339" s="664">
        <v>100</v>
      </c>
      <c r="D339" s="78" t="s">
        <v>133</v>
      </c>
      <c r="E339" s="79">
        <v>139</v>
      </c>
      <c r="F339" s="80">
        <v>133</v>
      </c>
      <c r="G339" s="80">
        <v>127</v>
      </c>
      <c r="H339" s="80">
        <v>121</v>
      </c>
      <c r="I339" s="80">
        <v>115</v>
      </c>
      <c r="J339" s="80">
        <v>109</v>
      </c>
      <c r="K339" s="80">
        <v>103</v>
      </c>
      <c r="L339" s="81">
        <v>98</v>
      </c>
      <c r="N339" s="661" t="s">
        <v>1140</v>
      </c>
      <c r="O339" s="664">
        <v>100</v>
      </c>
      <c r="P339" s="78" t="s">
        <v>133</v>
      </c>
      <c r="Q339" s="79">
        <v>139</v>
      </c>
      <c r="R339" s="80">
        <v>133</v>
      </c>
      <c r="S339" s="80">
        <v>127</v>
      </c>
      <c r="T339" s="80">
        <v>121</v>
      </c>
      <c r="U339" s="80">
        <v>115</v>
      </c>
      <c r="V339" s="80">
        <v>109</v>
      </c>
      <c r="W339" s="80">
        <v>103</v>
      </c>
      <c r="X339" s="81">
        <v>98</v>
      </c>
      <c r="Z339" s="661" t="s">
        <v>1140</v>
      </c>
      <c r="AA339" s="664">
        <v>100</v>
      </c>
      <c r="AB339" s="78" t="s">
        <v>133</v>
      </c>
      <c r="AC339" s="79">
        <v>139</v>
      </c>
      <c r="AD339" s="80">
        <v>133</v>
      </c>
      <c r="AE339" s="80">
        <v>127</v>
      </c>
      <c r="AF339" s="80">
        <v>121</v>
      </c>
      <c r="AG339" s="80">
        <v>115</v>
      </c>
      <c r="AH339" s="80">
        <v>109</v>
      </c>
      <c r="AI339" s="80">
        <v>103</v>
      </c>
      <c r="AJ339" s="81">
        <v>98</v>
      </c>
      <c r="AL339" s="661" t="s">
        <v>1140</v>
      </c>
      <c r="AM339" s="664">
        <v>100</v>
      </c>
      <c r="AN339" s="78" t="s">
        <v>133</v>
      </c>
      <c r="AO339" s="79">
        <v>139</v>
      </c>
      <c r="AP339" s="80">
        <v>133</v>
      </c>
      <c r="AQ339" s="80">
        <v>127</v>
      </c>
      <c r="AR339" s="80">
        <v>121</v>
      </c>
      <c r="AS339" s="80">
        <v>115</v>
      </c>
      <c r="AT339" s="80">
        <v>109</v>
      </c>
      <c r="AU339" s="80">
        <v>103</v>
      </c>
      <c r="AV339" s="81">
        <v>97</v>
      </c>
    </row>
    <row r="340" spans="1:48" ht="15" thickBot="1">
      <c r="A340">
        <v>340</v>
      </c>
      <c r="B340" s="662"/>
      <c r="C340" s="665"/>
      <c r="D340" s="82" t="s">
        <v>136</v>
      </c>
      <c r="E340" s="83">
        <v>152</v>
      </c>
      <c r="F340" s="84">
        <v>145</v>
      </c>
      <c r="G340" s="84">
        <v>138</v>
      </c>
      <c r="H340" s="84">
        <v>131</v>
      </c>
      <c r="I340" s="84">
        <v>124</v>
      </c>
      <c r="J340" s="84">
        <v>117</v>
      </c>
      <c r="K340" s="84">
        <v>110</v>
      </c>
      <c r="L340" s="85">
        <v>103</v>
      </c>
      <c r="N340" s="662"/>
      <c r="O340" s="665"/>
      <c r="P340" s="82" t="s">
        <v>136</v>
      </c>
      <c r="Q340" s="83">
        <v>152</v>
      </c>
      <c r="R340" s="84">
        <v>145</v>
      </c>
      <c r="S340" s="84">
        <v>138</v>
      </c>
      <c r="T340" s="84">
        <v>131</v>
      </c>
      <c r="U340" s="84">
        <v>124</v>
      </c>
      <c r="V340" s="84">
        <v>117</v>
      </c>
      <c r="W340" s="84">
        <v>110</v>
      </c>
      <c r="X340" s="85">
        <v>103</v>
      </c>
      <c r="Z340" s="662"/>
      <c r="AA340" s="665"/>
      <c r="AB340" s="82" t="s">
        <v>136</v>
      </c>
      <c r="AC340" s="83">
        <v>152</v>
      </c>
      <c r="AD340" s="84">
        <v>145</v>
      </c>
      <c r="AE340" s="84">
        <v>138</v>
      </c>
      <c r="AF340" s="84">
        <v>131</v>
      </c>
      <c r="AG340" s="84">
        <v>124</v>
      </c>
      <c r="AH340" s="84">
        <v>117</v>
      </c>
      <c r="AI340" s="84">
        <v>110</v>
      </c>
      <c r="AJ340" s="85">
        <v>103</v>
      </c>
      <c r="AL340" s="662"/>
      <c r="AM340" s="665"/>
      <c r="AN340" s="82" t="s">
        <v>136</v>
      </c>
      <c r="AO340" s="83">
        <v>150</v>
      </c>
      <c r="AP340" s="84">
        <v>141</v>
      </c>
      <c r="AQ340" s="84">
        <v>133</v>
      </c>
      <c r="AR340" s="84">
        <v>125</v>
      </c>
      <c r="AS340" s="84">
        <v>117</v>
      </c>
      <c r="AT340" s="84">
        <v>109</v>
      </c>
      <c r="AU340" s="84">
        <v>101</v>
      </c>
      <c r="AV340" s="85">
        <v>93</v>
      </c>
    </row>
    <row r="341" spans="1:48">
      <c r="A341">
        <v>341</v>
      </c>
      <c r="B341" s="662"/>
      <c r="C341" s="666">
        <v>110</v>
      </c>
      <c r="D341" s="86" t="s">
        <v>133</v>
      </c>
      <c r="E341" s="87">
        <v>161</v>
      </c>
      <c r="F341" s="88">
        <v>154</v>
      </c>
      <c r="G341" s="88">
        <v>147</v>
      </c>
      <c r="H341" s="88">
        <v>141</v>
      </c>
      <c r="I341" s="88">
        <v>134</v>
      </c>
      <c r="J341" s="88">
        <v>128</v>
      </c>
      <c r="K341" s="88">
        <v>121</v>
      </c>
      <c r="L341" s="89">
        <v>115</v>
      </c>
      <c r="N341" s="662"/>
      <c r="O341" s="666">
        <v>110</v>
      </c>
      <c r="P341" s="86" t="s">
        <v>133</v>
      </c>
      <c r="Q341" s="87">
        <v>161</v>
      </c>
      <c r="R341" s="88">
        <v>154</v>
      </c>
      <c r="S341" s="88">
        <v>147</v>
      </c>
      <c r="T341" s="88">
        <v>141</v>
      </c>
      <c r="U341" s="88">
        <v>134</v>
      </c>
      <c r="V341" s="88">
        <v>128</v>
      </c>
      <c r="W341" s="88">
        <v>121</v>
      </c>
      <c r="X341" s="89">
        <v>115</v>
      </c>
      <c r="Z341" s="662"/>
      <c r="AA341" s="666">
        <v>110</v>
      </c>
      <c r="AB341" s="86" t="s">
        <v>133</v>
      </c>
      <c r="AC341" s="87">
        <v>161</v>
      </c>
      <c r="AD341" s="88">
        <v>154</v>
      </c>
      <c r="AE341" s="88">
        <v>147</v>
      </c>
      <c r="AF341" s="88">
        <v>141</v>
      </c>
      <c r="AG341" s="88">
        <v>134</v>
      </c>
      <c r="AH341" s="88">
        <v>128</v>
      </c>
      <c r="AI341" s="88">
        <v>121</v>
      </c>
      <c r="AJ341" s="89">
        <v>115</v>
      </c>
      <c r="AL341" s="662"/>
      <c r="AM341" s="666">
        <v>110</v>
      </c>
      <c r="AN341" s="86" t="s">
        <v>133</v>
      </c>
      <c r="AO341" s="87">
        <v>161</v>
      </c>
      <c r="AP341" s="88">
        <v>154</v>
      </c>
      <c r="AQ341" s="88">
        <v>147</v>
      </c>
      <c r="AR341" s="88">
        <v>141</v>
      </c>
      <c r="AS341" s="88">
        <v>134</v>
      </c>
      <c r="AT341" s="88">
        <v>128</v>
      </c>
      <c r="AU341" s="88">
        <v>121</v>
      </c>
      <c r="AV341" s="89">
        <v>115</v>
      </c>
    </row>
    <row r="342" spans="1:48" ht="15" thickBot="1">
      <c r="A342">
        <v>342</v>
      </c>
      <c r="B342" s="662"/>
      <c r="C342" s="667"/>
      <c r="D342" s="90" t="s">
        <v>136</v>
      </c>
      <c r="E342" s="87">
        <v>177</v>
      </c>
      <c r="F342" s="88">
        <v>169</v>
      </c>
      <c r="G342" s="88">
        <v>161</v>
      </c>
      <c r="H342" s="88">
        <v>153</v>
      </c>
      <c r="I342" s="88">
        <v>145</v>
      </c>
      <c r="J342" s="88">
        <v>137</v>
      </c>
      <c r="K342" s="88">
        <v>129</v>
      </c>
      <c r="L342" s="89">
        <v>122</v>
      </c>
      <c r="N342" s="662"/>
      <c r="O342" s="667"/>
      <c r="P342" s="90" t="s">
        <v>136</v>
      </c>
      <c r="Q342" s="87">
        <v>177</v>
      </c>
      <c r="R342" s="88">
        <v>169</v>
      </c>
      <c r="S342" s="88">
        <v>161</v>
      </c>
      <c r="T342" s="88">
        <v>153</v>
      </c>
      <c r="U342" s="88">
        <v>145</v>
      </c>
      <c r="V342" s="88">
        <v>137</v>
      </c>
      <c r="W342" s="88">
        <v>129</v>
      </c>
      <c r="X342" s="89">
        <v>122</v>
      </c>
      <c r="Z342" s="662"/>
      <c r="AA342" s="667"/>
      <c r="AB342" s="90" t="s">
        <v>136</v>
      </c>
      <c r="AC342" s="87">
        <v>177</v>
      </c>
      <c r="AD342" s="88">
        <v>169</v>
      </c>
      <c r="AE342" s="88">
        <v>161</v>
      </c>
      <c r="AF342" s="88">
        <v>153</v>
      </c>
      <c r="AG342" s="88">
        <v>145</v>
      </c>
      <c r="AH342" s="88">
        <v>137</v>
      </c>
      <c r="AI342" s="88">
        <v>129</v>
      </c>
      <c r="AJ342" s="89">
        <v>122</v>
      </c>
      <c r="AL342" s="662"/>
      <c r="AM342" s="667"/>
      <c r="AN342" s="90" t="s">
        <v>136</v>
      </c>
      <c r="AO342" s="87">
        <v>177</v>
      </c>
      <c r="AP342" s="88">
        <v>168</v>
      </c>
      <c r="AQ342" s="88">
        <v>159</v>
      </c>
      <c r="AR342" s="88">
        <v>150</v>
      </c>
      <c r="AS342" s="88">
        <v>141</v>
      </c>
      <c r="AT342" s="88">
        <v>132</v>
      </c>
      <c r="AU342" s="88">
        <v>123</v>
      </c>
      <c r="AV342" s="89">
        <v>115</v>
      </c>
    </row>
    <row r="343" spans="1:48">
      <c r="A343">
        <v>343</v>
      </c>
      <c r="B343" s="662"/>
      <c r="C343" s="664">
        <v>120</v>
      </c>
      <c r="D343" s="78" t="s">
        <v>133</v>
      </c>
      <c r="E343" s="83">
        <v>183</v>
      </c>
      <c r="F343" s="84">
        <v>175</v>
      </c>
      <c r="G343" s="84">
        <v>168</v>
      </c>
      <c r="H343" s="84">
        <v>161</v>
      </c>
      <c r="I343" s="84">
        <v>153</v>
      </c>
      <c r="J343" s="84">
        <v>146</v>
      </c>
      <c r="K343" s="84">
        <v>139</v>
      </c>
      <c r="L343" s="85">
        <v>132</v>
      </c>
      <c r="N343" s="662"/>
      <c r="O343" s="664">
        <v>120</v>
      </c>
      <c r="P343" s="78" t="s">
        <v>133</v>
      </c>
      <c r="Q343" s="83">
        <v>183</v>
      </c>
      <c r="R343" s="84">
        <v>175</v>
      </c>
      <c r="S343" s="84">
        <v>168</v>
      </c>
      <c r="T343" s="84">
        <v>161</v>
      </c>
      <c r="U343" s="84">
        <v>153</v>
      </c>
      <c r="V343" s="84">
        <v>146</v>
      </c>
      <c r="W343" s="84">
        <v>139</v>
      </c>
      <c r="X343" s="85">
        <v>132</v>
      </c>
      <c r="Z343" s="662"/>
      <c r="AA343" s="664">
        <v>120</v>
      </c>
      <c r="AB343" s="78" t="s">
        <v>133</v>
      </c>
      <c r="AC343" s="83">
        <v>183</v>
      </c>
      <c r="AD343" s="84">
        <v>175</v>
      </c>
      <c r="AE343" s="84">
        <v>168</v>
      </c>
      <c r="AF343" s="84">
        <v>161</v>
      </c>
      <c r="AG343" s="84">
        <v>153</v>
      </c>
      <c r="AH343" s="84">
        <v>146</v>
      </c>
      <c r="AI343" s="84">
        <v>139</v>
      </c>
      <c r="AJ343" s="85">
        <v>132</v>
      </c>
      <c r="AL343" s="662"/>
      <c r="AM343" s="664">
        <v>120</v>
      </c>
      <c r="AN343" s="78" t="s">
        <v>133</v>
      </c>
      <c r="AO343" s="83">
        <v>183</v>
      </c>
      <c r="AP343" s="84">
        <v>175</v>
      </c>
      <c r="AQ343" s="84">
        <v>168</v>
      </c>
      <c r="AR343" s="84">
        <v>161</v>
      </c>
      <c r="AS343" s="84">
        <v>153</v>
      </c>
      <c r="AT343" s="84">
        <v>146</v>
      </c>
      <c r="AU343" s="84">
        <v>139</v>
      </c>
      <c r="AV343" s="85">
        <v>132</v>
      </c>
    </row>
    <row r="344" spans="1:48" ht="15" thickBot="1">
      <c r="A344">
        <v>344</v>
      </c>
      <c r="B344" s="662"/>
      <c r="C344" s="665"/>
      <c r="D344" s="82" t="s">
        <v>136</v>
      </c>
      <c r="E344" s="83">
        <v>202</v>
      </c>
      <c r="F344" s="84">
        <v>193</v>
      </c>
      <c r="G344" s="84">
        <v>185</v>
      </c>
      <c r="H344" s="84">
        <v>176</v>
      </c>
      <c r="I344" s="84">
        <v>168</v>
      </c>
      <c r="J344" s="84">
        <v>159</v>
      </c>
      <c r="K344" s="84">
        <v>151</v>
      </c>
      <c r="L344" s="85">
        <v>143</v>
      </c>
      <c r="N344" s="662"/>
      <c r="O344" s="665"/>
      <c r="P344" s="82" t="s">
        <v>136</v>
      </c>
      <c r="Q344" s="83">
        <v>202</v>
      </c>
      <c r="R344" s="84">
        <v>193</v>
      </c>
      <c r="S344" s="84">
        <v>185</v>
      </c>
      <c r="T344" s="84">
        <v>176</v>
      </c>
      <c r="U344" s="84">
        <v>168</v>
      </c>
      <c r="V344" s="84">
        <v>159</v>
      </c>
      <c r="W344" s="84">
        <v>151</v>
      </c>
      <c r="X344" s="85">
        <v>143</v>
      </c>
      <c r="Z344" s="662"/>
      <c r="AA344" s="665"/>
      <c r="AB344" s="82" t="s">
        <v>136</v>
      </c>
      <c r="AC344" s="83">
        <v>202</v>
      </c>
      <c r="AD344" s="84">
        <v>193</v>
      </c>
      <c r="AE344" s="84">
        <v>185</v>
      </c>
      <c r="AF344" s="84">
        <v>176</v>
      </c>
      <c r="AG344" s="84">
        <v>168</v>
      </c>
      <c r="AH344" s="84">
        <v>159</v>
      </c>
      <c r="AI344" s="84">
        <v>151</v>
      </c>
      <c r="AJ344" s="85">
        <v>143</v>
      </c>
      <c r="AL344" s="662"/>
      <c r="AM344" s="665"/>
      <c r="AN344" s="82" t="s">
        <v>136</v>
      </c>
      <c r="AO344" s="83">
        <v>202</v>
      </c>
      <c r="AP344" s="84">
        <v>193</v>
      </c>
      <c r="AQ344" s="84">
        <v>184</v>
      </c>
      <c r="AR344" s="84">
        <v>175</v>
      </c>
      <c r="AS344" s="84">
        <v>166</v>
      </c>
      <c r="AT344" s="84">
        <v>157</v>
      </c>
      <c r="AU344" s="84">
        <v>148</v>
      </c>
      <c r="AV344" s="85">
        <v>140</v>
      </c>
    </row>
    <row r="345" spans="1:48">
      <c r="A345">
        <v>345</v>
      </c>
      <c r="B345" s="662"/>
      <c r="C345" s="666">
        <v>130</v>
      </c>
      <c r="D345" s="86" t="s">
        <v>133</v>
      </c>
      <c r="E345" s="87">
        <v>206</v>
      </c>
      <c r="F345" s="88">
        <v>198</v>
      </c>
      <c r="G345" s="88">
        <v>190</v>
      </c>
      <c r="H345" s="88">
        <v>182</v>
      </c>
      <c r="I345" s="88">
        <v>174</v>
      </c>
      <c r="J345" s="88">
        <v>166</v>
      </c>
      <c r="K345" s="88">
        <v>158</v>
      </c>
      <c r="L345" s="89">
        <v>150</v>
      </c>
      <c r="N345" s="662"/>
      <c r="O345" s="666">
        <v>130</v>
      </c>
      <c r="P345" s="86" t="s">
        <v>133</v>
      </c>
      <c r="Q345" s="87">
        <v>206</v>
      </c>
      <c r="R345" s="88">
        <v>198</v>
      </c>
      <c r="S345" s="88">
        <v>190</v>
      </c>
      <c r="T345" s="88">
        <v>182</v>
      </c>
      <c r="U345" s="88">
        <v>174</v>
      </c>
      <c r="V345" s="88">
        <v>166</v>
      </c>
      <c r="W345" s="88">
        <v>158</v>
      </c>
      <c r="X345" s="89">
        <v>150</v>
      </c>
      <c r="Z345" s="662"/>
      <c r="AA345" s="666">
        <v>130</v>
      </c>
      <c r="AB345" s="86" t="s">
        <v>133</v>
      </c>
      <c r="AC345" s="87">
        <v>206</v>
      </c>
      <c r="AD345" s="88">
        <v>198</v>
      </c>
      <c r="AE345" s="88">
        <v>190</v>
      </c>
      <c r="AF345" s="88">
        <v>182</v>
      </c>
      <c r="AG345" s="88">
        <v>174</v>
      </c>
      <c r="AH345" s="88">
        <v>166</v>
      </c>
      <c r="AI345" s="88">
        <v>158</v>
      </c>
      <c r="AJ345" s="89">
        <v>150</v>
      </c>
      <c r="AL345" s="662"/>
      <c r="AM345" s="666">
        <v>130</v>
      </c>
      <c r="AN345" s="86" t="s">
        <v>133</v>
      </c>
      <c r="AO345" s="87">
        <v>206</v>
      </c>
      <c r="AP345" s="88">
        <v>198</v>
      </c>
      <c r="AQ345" s="88">
        <v>190</v>
      </c>
      <c r="AR345" s="88">
        <v>182</v>
      </c>
      <c r="AS345" s="88">
        <v>174</v>
      </c>
      <c r="AT345" s="88">
        <v>166</v>
      </c>
      <c r="AU345" s="88">
        <v>158</v>
      </c>
      <c r="AV345" s="89">
        <v>150</v>
      </c>
    </row>
    <row r="346" spans="1:48" ht="15" thickBot="1">
      <c r="A346">
        <v>346</v>
      </c>
      <c r="B346" s="662"/>
      <c r="C346" s="667"/>
      <c r="D346" s="90" t="s">
        <v>136</v>
      </c>
      <c r="E346" s="87">
        <v>221</v>
      </c>
      <c r="F346" s="88">
        <v>213</v>
      </c>
      <c r="G346" s="88">
        <v>205</v>
      </c>
      <c r="H346" s="88">
        <v>197</v>
      </c>
      <c r="I346" s="88">
        <v>189</v>
      </c>
      <c r="J346" s="88">
        <v>181</v>
      </c>
      <c r="K346" s="88">
        <v>173</v>
      </c>
      <c r="L346" s="89">
        <v>165</v>
      </c>
      <c r="N346" s="662"/>
      <c r="O346" s="667"/>
      <c r="P346" s="90" t="s">
        <v>136</v>
      </c>
      <c r="Q346" s="87">
        <v>221</v>
      </c>
      <c r="R346" s="88">
        <v>213</v>
      </c>
      <c r="S346" s="88">
        <v>205</v>
      </c>
      <c r="T346" s="88">
        <v>197</v>
      </c>
      <c r="U346" s="88">
        <v>189</v>
      </c>
      <c r="V346" s="88">
        <v>181</v>
      </c>
      <c r="W346" s="88">
        <v>173</v>
      </c>
      <c r="X346" s="89">
        <v>165</v>
      </c>
      <c r="Z346" s="662"/>
      <c r="AA346" s="667"/>
      <c r="AB346" s="90" t="s">
        <v>136</v>
      </c>
      <c r="AC346" s="87">
        <v>221</v>
      </c>
      <c r="AD346" s="88">
        <v>213</v>
      </c>
      <c r="AE346" s="88">
        <v>205</v>
      </c>
      <c r="AF346" s="88">
        <v>197</v>
      </c>
      <c r="AG346" s="88">
        <v>189</v>
      </c>
      <c r="AH346" s="88">
        <v>181</v>
      </c>
      <c r="AI346" s="88">
        <v>173</v>
      </c>
      <c r="AJ346" s="89">
        <v>165</v>
      </c>
      <c r="AL346" s="662"/>
      <c r="AM346" s="667"/>
      <c r="AN346" s="90" t="s">
        <v>136</v>
      </c>
      <c r="AO346" s="87">
        <v>221</v>
      </c>
      <c r="AP346" s="88">
        <v>213</v>
      </c>
      <c r="AQ346" s="88">
        <v>205</v>
      </c>
      <c r="AR346" s="88">
        <v>197</v>
      </c>
      <c r="AS346" s="88">
        <v>189</v>
      </c>
      <c r="AT346" s="88">
        <v>181</v>
      </c>
      <c r="AU346" s="88">
        <v>173</v>
      </c>
      <c r="AV346" s="89">
        <v>165</v>
      </c>
    </row>
    <row r="347" spans="1:48">
      <c r="A347">
        <v>347</v>
      </c>
      <c r="B347" s="662"/>
      <c r="C347" s="664">
        <v>140</v>
      </c>
      <c r="D347" s="78" t="s">
        <v>133</v>
      </c>
      <c r="E347" s="83">
        <v>221</v>
      </c>
      <c r="F347" s="84">
        <v>213</v>
      </c>
      <c r="G347" s="84">
        <v>205</v>
      </c>
      <c r="H347" s="84">
        <v>198</v>
      </c>
      <c r="I347" s="84">
        <v>190</v>
      </c>
      <c r="J347" s="84">
        <v>183</v>
      </c>
      <c r="K347" s="84">
        <v>175</v>
      </c>
      <c r="L347" s="85">
        <v>168</v>
      </c>
      <c r="N347" s="662"/>
      <c r="O347" s="664">
        <v>140</v>
      </c>
      <c r="P347" s="78" t="s">
        <v>133</v>
      </c>
      <c r="Q347" s="83">
        <v>221</v>
      </c>
      <c r="R347" s="84">
        <v>213</v>
      </c>
      <c r="S347" s="84">
        <v>205</v>
      </c>
      <c r="T347" s="84">
        <v>198</v>
      </c>
      <c r="U347" s="84">
        <v>190</v>
      </c>
      <c r="V347" s="84">
        <v>183</v>
      </c>
      <c r="W347" s="84">
        <v>175</v>
      </c>
      <c r="X347" s="85">
        <v>168</v>
      </c>
      <c r="Z347" s="662"/>
      <c r="AA347" s="664">
        <v>140</v>
      </c>
      <c r="AB347" s="78" t="s">
        <v>133</v>
      </c>
      <c r="AC347" s="83">
        <v>221</v>
      </c>
      <c r="AD347" s="84">
        <v>213</v>
      </c>
      <c r="AE347" s="84">
        <v>205</v>
      </c>
      <c r="AF347" s="84">
        <v>198</v>
      </c>
      <c r="AG347" s="84">
        <v>190</v>
      </c>
      <c r="AH347" s="84">
        <v>183</v>
      </c>
      <c r="AI347" s="84">
        <v>175</v>
      </c>
      <c r="AJ347" s="85">
        <v>168</v>
      </c>
      <c r="AL347" s="662"/>
      <c r="AM347" s="664">
        <v>140</v>
      </c>
      <c r="AN347" s="78" t="s">
        <v>133</v>
      </c>
      <c r="AO347" s="83">
        <v>221</v>
      </c>
      <c r="AP347" s="84">
        <v>213</v>
      </c>
      <c r="AQ347" s="84">
        <v>205</v>
      </c>
      <c r="AR347" s="84">
        <v>198</v>
      </c>
      <c r="AS347" s="84">
        <v>190</v>
      </c>
      <c r="AT347" s="84">
        <v>183</v>
      </c>
      <c r="AU347" s="84">
        <v>175</v>
      </c>
      <c r="AV347" s="85">
        <v>168</v>
      </c>
    </row>
    <row r="348" spans="1:48" ht="15" thickBot="1">
      <c r="A348">
        <v>348</v>
      </c>
      <c r="B348" s="662"/>
      <c r="C348" s="665"/>
      <c r="D348" s="82" t="s">
        <v>136</v>
      </c>
      <c r="E348" s="83">
        <v>222</v>
      </c>
      <c r="F348" s="84">
        <v>216</v>
      </c>
      <c r="G348" s="84">
        <v>211</v>
      </c>
      <c r="H348" s="84">
        <v>206</v>
      </c>
      <c r="I348" s="84">
        <v>200</v>
      </c>
      <c r="J348" s="84">
        <v>195</v>
      </c>
      <c r="K348" s="84">
        <v>190</v>
      </c>
      <c r="L348" s="85">
        <v>185</v>
      </c>
      <c r="N348" s="662"/>
      <c r="O348" s="665"/>
      <c r="P348" s="82" t="s">
        <v>136</v>
      </c>
      <c r="Q348" s="83">
        <v>222</v>
      </c>
      <c r="R348" s="84">
        <v>216</v>
      </c>
      <c r="S348" s="84">
        <v>211</v>
      </c>
      <c r="T348" s="84">
        <v>206</v>
      </c>
      <c r="U348" s="84">
        <v>200</v>
      </c>
      <c r="V348" s="84">
        <v>195</v>
      </c>
      <c r="W348" s="84">
        <v>190</v>
      </c>
      <c r="X348" s="85">
        <v>185</v>
      </c>
      <c r="Z348" s="662"/>
      <c r="AA348" s="665"/>
      <c r="AB348" s="82" t="s">
        <v>136</v>
      </c>
      <c r="AC348" s="83">
        <v>222</v>
      </c>
      <c r="AD348" s="84">
        <v>216</v>
      </c>
      <c r="AE348" s="84">
        <v>211</v>
      </c>
      <c r="AF348" s="84">
        <v>206</v>
      </c>
      <c r="AG348" s="84">
        <v>200</v>
      </c>
      <c r="AH348" s="84">
        <v>195</v>
      </c>
      <c r="AI348" s="84">
        <v>190</v>
      </c>
      <c r="AJ348" s="85">
        <v>185</v>
      </c>
      <c r="AL348" s="662"/>
      <c r="AM348" s="665"/>
      <c r="AN348" s="82" t="s">
        <v>136</v>
      </c>
      <c r="AO348" s="83">
        <v>222</v>
      </c>
      <c r="AP348" s="84">
        <v>216</v>
      </c>
      <c r="AQ348" s="84">
        <v>211</v>
      </c>
      <c r="AR348" s="84">
        <v>206</v>
      </c>
      <c r="AS348" s="84">
        <v>200</v>
      </c>
      <c r="AT348" s="84">
        <v>195</v>
      </c>
      <c r="AU348" s="84">
        <v>190</v>
      </c>
      <c r="AV348" s="85">
        <v>185</v>
      </c>
    </row>
    <row r="349" spans="1:48">
      <c r="A349">
        <v>349</v>
      </c>
      <c r="B349" s="662"/>
      <c r="C349" s="666">
        <v>150</v>
      </c>
      <c r="D349" s="86" t="s">
        <v>133</v>
      </c>
      <c r="E349" s="87">
        <v>224</v>
      </c>
      <c r="F349" s="88">
        <v>218</v>
      </c>
      <c r="G349" s="88">
        <v>212</v>
      </c>
      <c r="H349" s="88">
        <v>207</v>
      </c>
      <c r="I349" s="88">
        <v>201</v>
      </c>
      <c r="J349" s="88">
        <v>196</v>
      </c>
      <c r="K349" s="88">
        <v>190</v>
      </c>
      <c r="L349" s="89">
        <v>185</v>
      </c>
      <c r="N349" s="662"/>
      <c r="O349" s="666">
        <v>150</v>
      </c>
      <c r="P349" s="86" t="s">
        <v>133</v>
      </c>
      <c r="Q349" s="87">
        <v>224</v>
      </c>
      <c r="R349" s="88">
        <v>218</v>
      </c>
      <c r="S349" s="88">
        <v>212</v>
      </c>
      <c r="T349" s="88">
        <v>207</v>
      </c>
      <c r="U349" s="88">
        <v>201</v>
      </c>
      <c r="V349" s="88">
        <v>196</v>
      </c>
      <c r="W349" s="88">
        <v>190</v>
      </c>
      <c r="X349" s="89">
        <v>185</v>
      </c>
      <c r="Z349" s="662"/>
      <c r="AA349" s="666">
        <v>150</v>
      </c>
      <c r="AB349" s="86" t="s">
        <v>133</v>
      </c>
      <c r="AC349" s="87">
        <v>224</v>
      </c>
      <c r="AD349" s="88">
        <v>218</v>
      </c>
      <c r="AE349" s="88">
        <v>212</v>
      </c>
      <c r="AF349" s="88">
        <v>207</v>
      </c>
      <c r="AG349" s="88">
        <v>201</v>
      </c>
      <c r="AH349" s="88">
        <v>196</v>
      </c>
      <c r="AI349" s="88">
        <v>190</v>
      </c>
      <c r="AJ349" s="89">
        <v>185</v>
      </c>
      <c r="AL349" s="662"/>
      <c r="AM349" s="666">
        <v>150</v>
      </c>
      <c r="AN349" s="86" t="s">
        <v>133</v>
      </c>
      <c r="AO349" s="87">
        <v>224</v>
      </c>
      <c r="AP349" s="88">
        <v>218</v>
      </c>
      <c r="AQ349" s="88">
        <v>212</v>
      </c>
      <c r="AR349" s="88">
        <v>207</v>
      </c>
      <c r="AS349" s="88">
        <v>201</v>
      </c>
      <c r="AT349" s="88">
        <v>196</v>
      </c>
      <c r="AU349" s="88">
        <v>190</v>
      </c>
      <c r="AV349" s="89">
        <v>185</v>
      </c>
    </row>
    <row r="350" spans="1:48" ht="15" thickBot="1">
      <c r="A350">
        <v>350</v>
      </c>
      <c r="B350" s="662"/>
      <c r="C350" s="667"/>
      <c r="D350" s="90" t="s">
        <v>136</v>
      </c>
      <c r="E350" s="87">
        <v>224</v>
      </c>
      <c r="F350" s="88">
        <v>221</v>
      </c>
      <c r="G350" s="88">
        <v>218</v>
      </c>
      <c r="H350" s="88">
        <v>215</v>
      </c>
      <c r="I350" s="88">
        <v>213</v>
      </c>
      <c r="J350" s="88">
        <v>210</v>
      </c>
      <c r="K350" s="88">
        <v>207</v>
      </c>
      <c r="L350" s="89">
        <v>205</v>
      </c>
      <c r="N350" s="662"/>
      <c r="O350" s="667"/>
      <c r="P350" s="90" t="s">
        <v>136</v>
      </c>
      <c r="Q350" s="87">
        <v>224</v>
      </c>
      <c r="R350" s="88">
        <v>221</v>
      </c>
      <c r="S350" s="88">
        <v>218</v>
      </c>
      <c r="T350" s="88">
        <v>215</v>
      </c>
      <c r="U350" s="88">
        <v>213</v>
      </c>
      <c r="V350" s="88">
        <v>210</v>
      </c>
      <c r="W350" s="88">
        <v>207</v>
      </c>
      <c r="X350" s="89">
        <v>205</v>
      </c>
      <c r="Z350" s="662"/>
      <c r="AA350" s="667"/>
      <c r="AB350" s="90" t="s">
        <v>136</v>
      </c>
      <c r="AC350" s="87">
        <v>224</v>
      </c>
      <c r="AD350" s="88">
        <v>221</v>
      </c>
      <c r="AE350" s="88">
        <v>218</v>
      </c>
      <c r="AF350" s="88">
        <v>215</v>
      </c>
      <c r="AG350" s="88">
        <v>213</v>
      </c>
      <c r="AH350" s="88">
        <v>210</v>
      </c>
      <c r="AI350" s="88">
        <v>207</v>
      </c>
      <c r="AJ350" s="89">
        <v>205</v>
      </c>
      <c r="AL350" s="662"/>
      <c r="AM350" s="667"/>
      <c r="AN350" s="90" t="s">
        <v>136</v>
      </c>
      <c r="AO350" s="87">
        <v>224</v>
      </c>
      <c r="AP350" s="88">
        <v>221</v>
      </c>
      <c r="AQ350" s="88">
        <v>218</v>
      </c>
      <c r="AR350" s="88">
        <v>215</v>
      </c>
      <c r="AS350" s="88">
        <v>213</v>
      </c>
      <c r="AT350" s="88">
        <v>210</v>
      </c>
      <c r="AU350" s="88">
        <v>207</v>
      </c>
      <c r="AV350" s="89">
        <v>205</v>
      </c>
    </row>
    <row r="351" spans="1:48">
      <c r="A351">
        <v>351</v>
      </c>
      <c r="B351" s="662"/>
      <c r="C351" s="664">
        <v>160</v>
      </c>
      <c r="D351" s="78" t="s">
        <v>133</v>
      </c>
      <c r="E351" s="83">
        <v>225</v>
      </c>
      <c r="F351" s="84">
        <v>221</v>
      </c>
      <c r="G351" s="84">
        <v>218</v>
      </c>
      <c r="H351" s="84">
        <v>215</v>
      </c>
      <c r="I351" s="84">
        <v>212</v>
      </c>
      <c r="J351" s="84">
        <v>209</v>
      </c>
      <c r="K351" s="84">
        <v>206</v>
      </c>
      <c r="L351" s="85">
        <v>203</v>
      </c>
      <c r="N351" s="662"/>
      <c r="O351" s="664">
        <v>160</v>
      </c>
      <c r="P351" s="78" t="s">
        <v>133</v>
      </c>
      <c r="Q351" s="83">
        <v>225</v>
      </c>
      <c r="R351" s="84">
        <v>221</v>
      </c>
      <c r="S351" s="84">
        <v>218</v>
      </c>
      <c r="T351" s="84">
        <v>215</v>
      </c>
      <c r="U351" s="84">
        <v>212</v>
      </c>
      <c r="V351" s="84">
        <v>209</v>
      </c>
      <c r="W351" s="84">
        <v>206</v>
      </c>
      <c r="X351" s="85">
        <v>203</v>
      </c>
      <c r="Z351" s="662"/>
      <c r="AA351" s="664">
        <v>160</v>
      </c>
      <c r="AB351" s="78" t="s">
        <v>133</v>
      </c>
      <c r="AC351" s="83">
        <v>225</v>
      </c>
      <c r="AD351" s="84">
        <v>221</v>
      </c>
      <c r="AE351" s="84">
        <v>218</v>
      </c>
      <c r="AF351" s="84">
        <v>215</v>
      </c>
      <c r="AG351" s="84">
        <v>212</v>
      </c>
      <c r="AH351" s="84">
        <v>209</v>
      </c>
      <c r="AI351" s="84">
        <v>206</v>
      </c>
      <c r="AJ351" s="85">
        <v>203</v>
      </c>
      <c r="AL351" s="662"/>
      <c r="AM351" s="664">
        <v>160</v>
      </c>
      <c r="AN351" s="78" t="s">
        <v>133</v>
      </c>
      <c r="AO351" s="83">
        <v>225</v>
      </c>
      <c r="AP351" s="84">
        <v>221</v>
      </c>
      <c r="AQ351" s="84">
        <v>218</v>
      </c>
      <c r="AR351" s="84">
        <v>215</v>
      </c>
      <c r="AS351" s="84">
        <v>212</v>
      </c>
      <c r="AT351" s="84">
        <v>209</v>
      </c>
      <c r="AU351" s="84">
        <v>206</v>
      </c>
      <c r="AV351" s="85">
        <v>203</v>
      </c>
    </row>
    <row r="352" spans="1:48" ht="15" thickBot="1">
      <c r="A352">
        <v>352</v>
      </c>
      <c r="B352" s="662"/>
      <c r="C352" s="665"/>
      <c r="D352" s="82" t="s">
        <v>136</v>
      </c>
      <c r="E352" s="83">
        <v>225</v>
      </c>
      <c r="F352" s="84">
        <v>224</v>
      </c>
      <c r="G352" s="84">
        <v>223</v>
      </c>
      <c r="H352" s="84">
        <v>222</v>
      </c>
      <c r="I352" s="84">
        <v>222</v>
      </c>
      <c r="J352" s="84">
        <v>221</v>
      </c>
      <c r="K352" s="84">
        <v>220</v>
      </c>
      <c r="L352" s="85">
        <v>220</v>
      </c>
      <c r="N352" s="662"/>
      <c r="O352" s="665"/>
      <c r="P352" s="82" t="s">
        <v>136</v>
      </c>
      <c r="Q352" s="83">
        <v>225</v>
      </c>
      <c r="R352" s="84">
        <v>224</v>
      </c>
      <c r="S352" s="84">
        <v>223</v>
      </c>
      <c r="T352" s="84">
        <v>222</v>
      </c>
      <c r="U352" s="84">
        <v>222</v>
      </c>
      <c r="V352" s="84">
        <v>221</v>
      </c>
      <c r="W352" s="84">
        <v>220</v>
      </c>
      <c r="X352" s="85">
        <v>220</v>
      </c>
      <c r="Z352" s="662"/>
      <c r="AA352" s="665"/>
      <c r="AB352" s="82" t="s">
        <v>136</v>
      </c>
      <c r="AC352" s="83">
        <v>225</v>
      </c>
      <c r="AD352" s="84">
        <v>224</v>
      </c>
      <c r="AE352" s="84">
        <v>223</v>
      </c>
      <c r="AF352" s="84">
        <v>222</v>
      </c>
      <c r="AG352" s="84">
        <v>222</v>
      </c>
      <c r="AH352" s="84">
        <v>221</v>
      </c>
      <c r="AI352" s="84">
        <v>220</v>
      </c>
      <c r="AJ352" s="85">
        <v>220</v>
      </c>
      <c r="AL352" s="662"/>
      <c r="AM352" s="665"/>
      <c r="AN352" s="82" t="s">
        <v>136</v>
      </c>
      <c r="AO352" s="83">
        <v>225</v>
      </c>
      <c r="AP352" s="84">
        <v>224</v>
      </c>
      <c r="AQ352" s="84">
        <v>223</v>
      </c>
      <c r="AR352" s="84">
        <v>222</v>
      </c>
      <c r="AS352" s="84">
        <v>222</v>
      </c>
      <c r="AT352" s="84">
        <v>221</v>
      </c>
      <c r="AU352" s="84">
        <v>220</v>
      </c>
      <c r="AV352" s="85">
        <v>220</v>
      </c>
    </row>
    <row r="353" spans="1:48">
      <c r="A353">
        <v>353</v>
      </c>
      <c r="B353" s="662"/>
      <c r="C353" s="666">
        <v>170</v>
      </c>
      <c r="D353" s="86" t="s">
        <v>133</v>
      </c>
      <c r="E353" s="87">
        <v>228</v>
      </c>
      <c r="F353" s="88">
        <v>226</v>
      </c>
      <c r="G353" s="88">
        <v>225</v>
      </c>
      <c r="H353" s="88">
        <v>224</v>
      </c>
      <c r="I353" s="88">
        <v>223</v>
      </c>
      <c r="J353" s="88">
        <v>222</v>
      </c>
      <c r="K353" s="88">
        <v>221</v>
      </c>
      <c r="L353" s="89">
        <v>220</v>
      </c>
      <c r="N353" s="662"/>
      <c r="O353" s="666">
        <v>170</v>
      </c>
      <c r="P353" s="86" t="s">
        <v>133</v>
      </c>
      <c r="Q353" s="87">
        <v>228</v>
      </c>
      <c r="R353" s="88">
        <v>226</v>
      </c>
      <c r="S353" s="88">
        <v>225</v>
      </c>
      <c r="T353" s="88">
        <v>224</v>
      </c>
      <c r="U353" s="88">
        <v>223</v>
      </c>
      <c r="V353" s="88">
        <v>222</v>
      </c>
      <c r="W353" s="88">
        <v>221</v>
      </c>
      <c r="X353" s="89">
        <v>220</v>
      </c>
      <c r="Z353" s="662"/>
      <c r="AA353" s="666">
        <v>170</v>
      </c>
      <c r="AB353" s="86" t="s">
        <v>133</v>
      </c>
      <c r="AC353" s="87">
        <v>228</v>
      </c>
      <c r="AD353" s="88">
        <v>226</v>
      </c>
      <c r="AE353" s="88">
        <v>225</v>
      </c>
      <c r="AF353" s="88">
        <v>224</v>
      </c>
      <c r="AG353" s="88">
        <v>223</v>
      </c>
      <c r="AH353" s="88">
        <v>222</v>
      </c>
      <c r="AI353" s="88">
        <v>221</v>
      </c>
      <c r="AJ353" s="89">
        <v>220</v>
      </c>
      <c r="AL353" s="662"/>
      <c r="AM353" s="666">
        <v>170</v>
      </c>
      <c r="AN353" s="86" t="s">
        <v>133</v>
      </c>
      <c r="AO353" s="87">
        <v>228</v>
      </c>
      <c r="AP353" s="88">
        <v>226</v>
      </c>
      <c r="AQ353" s="88">
        <v>225</v>
      </c>
      <c r="AR353" s="88">
        <v>224</v>
      </c>
      <c r="AS353" s="88">
        <v>223</v>
      </c>
      <c r="AT353" s="88">
        <v>222</v>
      </c>
      <c r="AU353" s="88">
        <v>221</v>
      </c>
      <c r="AV353" s="89">
        <v>220</v>
      </c>
    </row>
    <row r="354" spans="1:48" ht="15" thickBot="1">
      <c r="A354">
        <v>354</v>
      </c>
      <c r="B354" s="662"/>
      <c r="C354" s="667"/>
      <c r="D354" s="90" t="s">
        <v>136</v>
      </c>
      <c r="E354" s="87">
        <v>229</v>
      </c>
      <c r="F354" s="88">
        <v>227</v>
      </c>
      <c r="G354" s="88">
        <v>226</v>
      </c>
      <c r="H354" s="88">
        <v>225</v>
      </c>
      <c r="I354" s="88">
        <v>224</v>
      </c>
      <c r="J354" s="88">
        <v>223</v>
      </c>
      <c r="K354" s="88">
        <v>222</v>
      </c>
      <c r="L354" s="89">
        <v>221</v>
      </c>
      <c r="N354" s="662"/>
      <c r="O354" s="667"/>
      <c r="P354" s="90" t="s">
        <v>136</v>
      </c>
      <c r="Q354" s="87">
        <v>229</v>
      </c>
      <c r="R354" s="88">
        <v>227</v>
      </c>
      <c r="S354" s="88">
        <v>226</v>
      </c>
      <c r="T354" s="88">
        <v>225</v>
      </c>
      <c r="U354" s="88">
        <v>224</v>
      </c>
      <c r="V354" s="88">
        <v>223</v>
      </c>
      <c r="W354" s="88">
        <v>222</v>
      </c>
      <c r="X354" s="89">
        <v>221</v>
      </c>
      <c r="Z354" s="662"/>
      <c r="AA354" s="667"/>
      <c r="AB354" s="90" t="s">
        <v>136</v>
      </c>
      <c r="AC354" s="87">
        <v>229</v>
      </c>
      <c r="AD354" s="88">
        <v>227</v>
      </c>
      <c r="AE354" s="88">
        <v>226</v>
      </c>
      <c r="AF354" s="88">
        <v>225</v>
      </c>
      <c r="AG354" s="88">
        <v>224</v>
      </c>
      <c r="AH354" s="88">
        <v>223</v>
      </c>
      <c r="AI354" s="88">
        <v>222</v>
      </c>
      <c r="AJ354" s="89">
        <v>221</v>
      </c>
      <c r="AL354" s="662"/>
      <c r="AM354" s="667"/>
      <c r="AN354" s="90" t="s">
        <v>136</v>
      </c>
      <c r="AO354" s="87">
        <v>229</v>
      </c>
      <c r="AP354" s="88">
        <v>227</v>
      </c>
      <c r="AQ354" s="88">
        <v>226</v>
      </c>
      <c r="AR354" s="88">
        <v>225</v>
      </c>
      <c r="AS354" s="88">
        <v>224</v>
      </c>
      <c r="AT354" s="88">
        <v>223</v>
      </c>
      <c r="AU354" s="88">
        <v>222</v>
      </c>
      <c r="AV354" s="89">
        <v>221</v>
      </c>
    </row>
    <row r="355" spans="1:48">
      <c r="A355">
        <v>355</v>
      </c>
      <c r="B355" s="662"/>
      <c r="C355" s="664">
        <v>180</v>
      </c>
      <c r="D355" s="78" t="s">
        <v>133</v>
      </c>
      <c r="E355" s="83">
        <v>230</v>
      </c>
      <c r="F355" s="84">
        <v>229</v>
      </c>
      <c r="G355" s="84">
        <v>228</v>
      </c>
      <c r="H355" s="84">
        <v>227</v>
      </c>
      <c r="I355" s="84">
        <v>226</v>
      </c>
      <c r="J355" s="84">
        <v>225</v>
      </c>
      <c r="K355" s="84">
        <v>224</v>
      </c>
      <c r="L355" s="85">
        <v>223</v>
      </c>
      <c r="N355" s="662"/>
      <c r="O355" s="664">
        <v>180</v>
      </c>
      <c r="P355" s="78" t="s">
        <v>133</v>
      </c>
      <c r="Q355" s="83">
        <v>230</v>
      </c>
      <c r="R355" s="84">
        <v>229</v>
      </c>
      <c r="S355" s="84">
        <v>228</v>
      </c>
      <c r="T355" s="84">
        <v>227</v>
      </c>
      <c r="U355" s="84">
        <v>226</v>
      </c>
      <c r="V355" s="84">
        <v>225</v>
      </c>
      <c r="W355" s="84">
        <v>224</v>
      </c>
      <c r="X355" s="85">
        <v>223</v>
      </c>
      <c r="Z355" s="662"/>
      <c r="AA355" s="664">
        <v>180</v>
      </c>
      <c r="AB355" s="78" t="s">
        <v>133</v>
      </c>
      <c r="AC355" s="83">
        <v>230</v>
      </c>
      <c r="AD355" s="84">
        <v>229</v>
      </c>
      <c r="AE355" s="84">
        <v>228</v>
      </c>
      <c r="AF355" s="84">
        <v>227</v>
      </c>
      <c r="AG355" s="84">
        <v>226</v>
      </c>
      <c r="AH355" s="84">
        <v>225</v>
      </c>
      <c r="AI355" s="84">
        <v>224</v>
      </c>
      <c r="AJ355" s="85">
        <v>223</v>
      </c>
      <c r="AL355" s="662"/>
      <c r="AM355" s="664">
        <v>180</v>
      </c>
      <c r="AN355" s="78" t="s">
        <v>133</v>
      </c>
      <c r="AO355" s="83">
        <v>230</v>
      </c>
      <c r="AP355" s="84">
        <v>229</v>
      </c>
      <c r="AQ355" s="84">
        <v>228</v>
      </c>
      <c r="AR355" s="84">
        <v>227</v>
      </c>
      <c r="AS355" s="84">
        <v>226</v>
      </c>
      <c r="AT355" s="84">
        <v>225</v>
      </c>
      <c r="AU355" s="84">
        <v>224</v>
      </c>
      <c r="AV355" s="85">
        <v>223</v>
      </c>
    </row>
    <row r="356" spans="1:48" ht="15" thickBot="1">
      <c r="A356">
        <v>356</v>
      </c>
      <c r="B356" s="662"/>
      <c r="C356" s="665"/>
      <c r="D356" s="82" t="s">
        <v>136</v>
      </c>
      <c r="E356" s="83">
        <v>230</v>
      </c>
      <c r="F356" s="84">
        <v>229</v>
      </c>
      <c r="G356" s="84">
        <v>228</v>
      </c>
      <c r="H356" s="84">
        <v>227</v>
      </c>
      <c r="I356" s="84">
        <v>226</v>
      </c>
      <c r="J356" s="84">
        <v>225</v>
      </c>
      <c r="K356" s="84">
        <v>224</v>
      </c>
      <c r="L356" s="85">
        <v>223</v>
      </c>
      <c r="N356" s="662"/>
      <c r="O356" s="665"/>
      <c r="P356" s="82" t="s">
        <v>136</v>
      </c>
      <c r="Q356" s="83">
        <v>230</v>
      </c>
      <c r="R356" s="84">
        <v>229</v>
      </c>
      <c r="S356" s="84">
        <v>228</v>
      </c>
      <c r="T356" s="84">
        <v>227</v>
      </c>
      <c r="U356" s="84">
        <v>226</v>
      </c>
      <c r="V356" s="84">
        <v>225</v>
      </c>
      <c r="W356" s="84">
        <v>224</v>
      </c>
      <c r="X356" s="85">
        <v>223</v>
      </c>
      <c r="Z356" s="662"/>
      <c r="AA356" s="665"/>
      <c r="AB356" s="82" t="s">
        <v>136</v>
      </c>
      <c r="AC356" s="83">
        <v>230</v>
      </c>
      <c r="AD356" s="84">
        <v>229</v>
      </c>
      <c r="AE356" s="84">
        <v>228</v>
      </c>
      <c r="AF356" s="84">
        <v>227</v>
      </c>
      <c r="AG356" s="84">
        <v>226</v>
      </c>
      <c r="AH356" s="84">
        <v>225</v>
      </c>
      <c r="AI356" s="84">
        <v>224</v>
      </c>
      <c r="AJ356" s="85">
        <v>223</v>
      </c>
      <c r="AL356" s="662"/>
      <c r="AM356" s="665"/>
      <c r="AN356" s="82" t="s">
        <v>136</v>
      </c>
      <c r="AO356" s="83">
        <v>230</v>
      </c>
      <c r="AP356" s="84">
        <v>229</v>
      </c>
      <c r="AQ356" s="84">
        <v>228</v>
      </c>
      <c r="AR356" s="84">
        <v>227</v>
      </c>
      <c r="AS356" s="84">
        <v>226</v>
      </c>
      <c r="AT356" s="84">
        <v>225</v>
      </c>
      <c r="AU356" s="84">
        <v>224</v>
      </c>
      <c r="AV356" s="85">
        <v>223</v>
      </c>
    </row>
    <row r="357" spans="1:48">
      <c r="A357">
        <v>357</v>
      </c>
      <c r="B357" s="662"/>
      <c r="C357" s="666">
        <v>190</v>
      </c>
      <c r="D357" s="86" t="s">
        <v>133</v>
      </c>
      <c r="E357" s="194"/>
      <c r="F357" s="88">
        <v>229</v>
      </c>
      <c r="G357" s="88">
        <v>228</v>
      </c>
      <c r="H357" s="88">
        <v>227</v>
      </c>
      <c r="I357" s="88">
        <v>227</v>
      </c>
      <c r="J357" s="88">
        <v>226</v>
      </c>
      <c r="K357" s="88">
        <v>225</v>
      </c>
      <c r="L357" s="89">
        <v>225</v>
      </c>
      <c r="N357" s="662"/>
      <c r="O357" s="666">
        <v>190</v>
      </c>
      <c r="P357" s="86" t="s">
        <v>133</v>
      </c>
      <c r="Q357" s="194"/>
      <c r="R357" s="88">
        <v>229</v>
      </c>
      <c r="S357" s="88">
        <v>228</v>
      </c>
      <c r="T357" s="88">
        <v>227</v>
      </c>
      <c r="U357" s="88">
        <v>227</v>
      </c>
      <c r="V357" s="88">
        <v>226</v>
      </c>
      <c r="W357" s="88">
        <v>225</v>
      </c>
      <c r="X357" s="89">
        <v>225</v>
      </c>
      <c r="Z357" s="662"/>
      <c r="AA357" s="666">
        <v>190</v>
      </c>
      <c r="AB357" s="86" t="s">
        <v>133</v>
      </c>
      <c r="AC357" s="194"/>
      <c r="AD357" s="88">
        <v>229</v>
      </c>
      <c r="AE357" s="88">
        <v>228</v>
      </c>
      <c r="AF357" s="88">
        <v>227</v>
      </c>
      <c r="AG357" s="88">
        <v>227</v>
      </c>
      <c r="AH357" s="88">
        <v>226</v>
      </c>
      <c r="AI357" s="88">
        <v>225</v>
      </c>
      <c r="AJ357" s="89">
        <v>225</v>
      </c>
      <c r="AL357" s="662"/>
      <c r="AM357" s="666">
        <v>190</v>
      </c>
      <c r="AN357" s="86" t="s">
        <v>133</v>
      </c>
      <c r="AO357" s="194"/>
      <c r="AP357" s="88">
        <v>229</v>
      </c>
      <c r="AQ357" s="88">
        <v>228</v>
      </c>
      <c r="AR357" s="88">
        <v>227</v>
      </c>
      <c r="AS357" s="88">
        <v>227</v>
      </c>
      <c r="AT357" s="88">
        <v>226</v>
      </c>
      <c r="AU357" s="88">
        <v>225</v>
      </c>
      <c r="AV357" s="89">
        <v>225</v>
      </c>
    </row>
    <row r="358" spans="1:48" ht="15" thickBot="1">
      <c r="A358">
        <v>358</v>
      </c>
      <c r="B358" s="662"/>
      <c r="C358" s="667"/>
      <c r="D358" s="90" t="s">
        <v>136</v>
      </c>
      <c r="E358" s="194"/>
      <c r="F358" s="88">
        <v>229</v>
      </c>
      <c r="G358" s="88">
        <v>228</v>
      </c>
      <c r="H358" s="88">
        <v>227</v>
      </c>
      <c r="I358" s="88">
        <v>227</v>
      </c>
      <c r="J358" s="88">
        <v>226</v>
      </c>
      <c r="K358" s="88">
        <v>225</v>
      </c>
      <c r="L358" s="89">
        <v>225</v>
      </c>
      <c r="N358" s="662"/>
      <c r="O358" s="667"/>
      <c r="P358" s="90" t="s">
        <v>136</v>
      </c>
      <c r="Q358" s="194"/>
      <c r="R358" s="88">
        <v>229</v>
      </c>
      <c r="S358" s="88">
        <v>228</v>
      </c>
      <c r="T358" s="88">
        <v>227</v>
      </c>
      <c r="U358" s="88">
        <v>227</v>
      </c>
      <c r="V358" s="88">
        <v>226</v>
      </c>
      <c r="W358" s="88">
        <v>225</v>
      </c>
      <c r="X358" s="89">
        <v>225</v>
      </c>
      <c r="Z358" s="662"/>
      <c r="AA358" s="667"/>
      <c r="AB358" s="90" t="s">
        <v>136</v>
      </c>
      <c r="AC358" s="194"/>
      <c r="AD358" s="88">
        <v>229</v>
      </c>
      <c r="AE358" s="88">
        <v>228</v>
      </c>
      <c r="AF358" s="88">
        <v>227</v>
      </c>
      <c r="AG358" s="88">
        <v>227</v>
      </c>
      <c r="AH358" s="88">
        <v>226</v>
      </c>
      <c r="AI358" s="88">
        <v>225</v>
      </c>
      <c r="AJ358" s="89">
        <v>225</v>
      </c>
      <c r="AL358" s="662"/>
      <c r="AM358" s="667"/>
      <c r="AN358" s="90" t="s">
        <v>136</v>
      </c>
      <c r="AO358" s="194"/>
      <c r="AP358" s="88">
        <v>229</v>
      </c>
      <c r="AQ358" s="88">
        <v>228</v>
      </c>
      <c r="AR358" s="88">
        <v>227</v>
      </c>
      <c r="AS358" s="88">
        <v>227</v>
      </c>
      <c r="AT358" s="88">
        <v>226</v>
      </c>
      <c r="AU358" s="88">
        <v>225</v>
      </c>
      <c r="AV358" s="89">
        <v>225</v>
      </c>
    </row>
    <row r="359" spans="1:48">
      <c r="A359">
        <v>359</v>
      </c>
      <c r="B359" s="662"/>
      <c r="C359" s="664">
        <v>200</v>
      </c>
      <c r="D359" s="78" t="s">
        <v>133</v>
      </c>
      <c r="E359" s="194"/>
      <c r="F359" s="193"/>
      <c r="G359" s="84">
        <v>230</v>
      </c>
      <c r="H359" s="84">
        <v>229</v>
      </c>
      <c r="I359" s="84">
        <v>228</v>
      </c>
      <c r="J359" s="84">
        <v>227</v>
      </c>
      <c r="K359" s="84">
        <v>226</v>
      </c>
      <c r="L359" s="85">
        <v>225</v>
      </c>
      <c r="N359" s="662"/>
      <c r="O359" s="664">
        <v>200</v>
      </c>
      <c r="P359" s="78" t="s">
        <v>133</v>
      </c>
      <c r="Q359" s="194"/>
      <c r="R359" s="193"/>
      <c r="S359" s="84">
        <v>230</v>
      </c>
      <c r="T359" s="84">
        <v>229</v>
      </c>
      <c r="U359" s="84">
        <v>228</v>
      </c>
      <c r="V359" s="84">
        <v>227</v>
      </c>
      <c r="W359" s="84">
        <v>226</v>
      </c>
      <c r="X359" s="85">
        <v>225</v>
      </c>
      <c r="Z359" s="662"/>
      <c r="AA359" s="664">
        <v>200</v>
      </c>
      <c r="AB359" s="78" t="s">
        <v>133</v>
      </c>
      <c r="AC359" s="194"/>
      <c r="AD359" s="193"/>
      <c r="AE359" s="84">
        <v>230</v>
      </c>
      <c r="AF359" s="84">
        <v>229</v>
      </c>
      <c r="AG359" s="84">
        <v>228</v>
      </c>
      <c r="AH359" s="84">
        <v>227</v>
      </c>
      <c r="AI359" s="84">
        <v>226</v>
      </c>
      <c r="AJ359" s="85">
        <v>225</v>
      </c>
      <c r="AL359" s="662"/>
      <c r="AM359" s="664">
        <v>200</v>
      </c>
      <c r="AN359" s="78" t="s">
        <v>133</v>
      </c>
      <c r="AO359" s="194"/>
      <c r="AP359" s="193"/>
      <c r="AQ359" s="84">
        <v>230</v>
      </c>
      <c r="AR359" s="84">
        <v>229</v>
      </c>
      <c r="AS359" s="84">
        <v>228</v>
      </c>
      <c r="AT359" s="84">
        <v>227</v>
      </c>
      <c r="AU359" s="84">
        <v>226</v>
      </c>
      <c r="AV359" s="85">
        <v>225</v>
      </c>
    </row>
    <row r="360" spans="1:48" ht="15" thickBot="1">
      <c r="A360">
        <v>360</v>
      </c>
      <c r="B360" s="663"/>
      <c r="C360" s="665"/>
      <c r="D360" s="82" t="s">
        <v>136</v>
      </c>
      <c r="E360" s="192"/>
      <c r="F360" s="191"/>
      <c r="G360" s="186">
        <v>230</v>
      </c>
      <c r="H360" s="186">
        <v>229</v>
      </c>
      <c r="I360" s="186">
        <v>228</v>
      </c>
      <c r="J360" s="186">
        <v>227</v>
      </c>
      <c r="K360" s="186">
        <v>226</v>
      </c>
      <c r="L360" s="185">
        <v>225</v>
      </c>
      <c r="N360" s="663"/>
      <c r="O360" s="665"/>
      <c r="P360" s="82" t="s">
        <v>136</v>
      </c>
      <c r="Q360" s="192"/>
      <c r="R360" s="191"/>
      <c r="S360" s="186">
        <v>230</v>
      </c>
      <c r="T360" s="186">
        <v>229</v>
      </c>
      <c r="U360" s="186">
        <v>228</v>
      </c>
      <c r="V360" s="186">
        <v>227</v>
      </c>
      <c r="W360" s="186">
        <v>226</v>
      </c>
      <c r="X360" s="185">
        <v>225</v>
      </c>
      <c r="Z360" s="663"/>
      <c r="AA360" s="665"/>
      <c r="AB360" s="82" t="s">
        <v>136</v>
      </c>
      <c r="AC360" s="192"/>
      <c r="AD360" s="191"/>
      <c r="AE360" s="186">
        <v>230</v>
      </c>
      <c r="AF360" s="186">
        <v>229</v>
      </c>
      <c r="AG360" s="186">
        <v>228</v>
      </c>
      <c r="AH360" s="186">
        <v>227</v>
      </c>
      <c r="AI360" s="186">
        <v>226</v>
      </c>
      <c r="AJ360" s="185">
        <v>225</v>
      </c>
      <c r="AL360" s="663"/>
      <c r="AM360" s="665"/>
      <c r="AN360" s="82" t="s">
        <v>136</v>
      </c>
      <c r="AO360" s="192"/>
      <c r="AP360" s="191"/>
      <c r="AQ360" s="186">
        <v>230</v>
      </c>
      <c r="AR360" s="186">
        <v>229</v>
      </c>
      <c r="AS360" s="186">
        <v>228</v>
      </c>
      <c r="AT360" s="186">
        <v>227</v>
      </c>
      <c r="AU360" s="186">
        <v>226</v>
      </c>
      <c r="AV360" s="185">
        <v>225</v>
      </c>
    </row>
    <row r="361" spans="1:48">
      <c r="A361">
        <v>361</v>
      </c>
    </row>
    <row r="362" spans="1:48">
      <c r="A362">
        <v>362</v>
      </c>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1112</v>
      </c>
      <c r="C368" s="650"/>
      <c r="D368" s="651"/>
      <c r="E368" s="649" t="s">
        <v>1151</v>
      </c>
      <c r="F368" s="650"/>
      <c r="G368" s="650"/>
      <c r="H368" s="650"/>
      <c r="I368" s="650"/>
      <c r="J368" s="650"/>
      <c r="K368" s="650"/>
      <c r="L368" s="651"/>
      <c r="N368" s="649" t="s">
        <v>1114</v>
      </c>
      <c r="O368" s="650"/>
      <c r="P368" s="651"/>
      <c r="Q368" s="649" t="s">
        <v>1151</v>
      </c>
      <c r="R368" s="650"/>
      <c r="S368" s="650"/>
      <c r="T368" s="650"/>
      <c r="U368" s="650"/>
      <c r="V368" s="650"/>
      <c r="W368" s="650"/>
      <c r="X368" s="651"/>
      <c r="Z368" s="649" t="s">
        <v>1115</v>
      </c>
      <c r="AA368" s="650"/>
      <c r="AB368" s="651"/>
      <c r="AC368" s="649" t="s">
        <v>1151</v>
      </c>
      <c r="AD368" s="650"/>
      <c r="AE368" s="650"/>
      <c r="AF368" s="650"/>
      <c r="AG368" s="650"/>
      <c r="AH368" s="650"/>
      <c r="AI368" s="650"/>
      <c r="AJ368" s="651"/>
      <c r="AL368" s="649" t="s">
        <v>1116</v>
      </c>
      <c r="AM368" s="650"/>
      <c r="AN368" s="651"/>
      <c r="AO368" s="649" t="s">
        <v>1151</v>
      </c>
      <c r="AP368" s="650"/>
      <c r="AQ368" s="650"/>
      <c r="AR368" s="650"/>
      <c r="AS368" s="650"/>
      <c r="AT368" s="650"/>
      <c r="AU368" s="650"/>
      <c r="AV368" s="651"/>
    </row>
    <row r="369" spans="1:48" ht="15.75" customHeight="1">
      <c r="A369">
        <v>369</v>
      </c>
      <c r="B369" s="652" t="s">
        <v>1127</v>
      </c>
      <c r="C369" s="652" t="s">
        <v>634</v>
      </c>
      <c r="D369" s="669" t="s">
        <v>1119</v>
      </c>
      <c r="E369" s="676" t="s">
        <v>1120</v>
      </c>
      <c r="F369" s="677"/>
      <c r="G369" s="677"/>
      <c r="H369" s="677"/>
      <c r="I369" s="677"/>
      <c r="J369" s="677"/>
      <c r="K369" s="677"/>
      <c r="L369" s="678"/>
      <c r="N369" s="652" t="s">
        <v>1127</v>
      </c>
      <c r="O369" s="652" t="s">
        <v>634</v>
      </c>
      <c r="P369" s="669" t="s">
        <v>1119</v>
      </c>
      <c r="Q369" s="676" t="s">
        <v>1120</v>
      </c>
      <c r="R369" s="677"/>
      <c r="S369" s="677"/>
      <c r="T369" s="677"/>
      <c r="U369" s="677"/>
      <c r="V369" s="677"/>
      <c r="W369" s="677"/>
      <c r="X369" s="678"/>
      <c r="Z369" s="652" t="s">
        <v>1127</v>
      </c>
      <c r="AA369" s="652" t="s">
        <v>634</v>
      </c>
      <c r="AB369" s="669" t="s">
        <v>1119</v>
      </c>
      <c r="AC369" s="676" t="s">
        <v>1120</v>
      </c>
      <c r="AD369" s="677"/>
      <c r="AE369" s="677"/>
      <c r="AF369" s="677"/>
      <c r="AG369" s="677"/>
      <c r="AH369" s="677"/>
      <c r="AI369" s="677"/>
      <c r="AJ369" s="678"/>
      <c r="AL369" s="652" t="s">
        <v>1127</v>
      </c>
      <c r="AM369" s="652" t="s">
        <v>634</v>
      </c>
      <c r="AN369" s="669" t="s">
        <v>1119</v>
      </c>
      <c r="AO369" s="676" t="s">
        <v>1120</v>
      </c>
      <c r="AP369" s="677"/>
      <c r="AQ369" s="677"/>
      <c r="AR369" s="677"/>
      <c r="AS369" s="677"/>
      <c r="AT369" s="677"/>
      <c r="AU369" s="677"/>
      <c r="AV369" s="678"/>
    </row>
    <row r="370" spans="1:48" ht="15" customHeight="1" thickBot="1">
      <c r="A370">
        <v>370</v>
      </c>
      <c r="B370" s="668"/>
      <c r="C370" s="668"/>
      <c r="D370" s="670"/>
      <c r="E370" s="679"/>
      <c r="F370" s="680"/>
      <c r="G370" s="680"/>
      <c r="H370" s="680"/>
      <c r="I370" s="680"/>
      <c r="J370" s="680"/>
      <c r="K370" s="680"/>
      <c r="L370" s="681"/>
      <c r="N370" s="668"/>
      <c r="O370" s="668"/>
      <c r="P370" s="670"/>
      <c r="Q370" s="679"/>
      <c r="R370" s="680"/>
      <c r="S370" s="680"/>
      <c r="T370" s="680"/>
      <c r="U370" s="680"/>
      <c r="V370" s="680"/>
      <c r="W370" s="680"/>
      <c r="X370" s="681"/>
      <c r="Z370" s="668"/>
      <c r="AA370" s="668"/>
      <c r="AB370" s="670"/>
      <c r="AC370" s="679"/>
      <c r="AD370" s="680"/>
      <c r="AE370" s="680"/>
      <c r="AF370" s="680"/>
      <c r="AG370" s="680"/>
      <c r="AH370" s="680"/>
      <c r="AI370" s="680"/>
      <c r="AJ370" s="681"/>
      <c r="AL370" s="668"/>
      <c r="AM370" s="668"/>
      <c r="AN370" s="670"/>
      <c r="AO370" s="679"/>
      <c r="AP370" s="680"/>
      <c r="AQ370" s="680"/>
      <c r="AR370" s="680"/>
      <c r="AS370" s="680"/>
      <c r="AT370" s="680"/>
      <c r="AU370" s="680"/>
      <c r="AV370" s="681"/>
    </row>
    <row r="371" spans="1:48" ht="15" thickBot="1">
      <c r="A371">
        <v>371</v>
      </c>
      <c r="B371" s="653"/>
      <c r="C371" s="653"/>
      <c r="D371" s="671"/>
      <c r="E371" s="75">
        <v>0</v>
      </c>
      <c r="F371" s="76">
        <v>500</v>
      </c>
      <c r="G371" s="76">
        <v>1000</v>
      </c>
      <c r="H371" s="76">
        <v>1500</v>
      </c>
      <c r="I371" s="76">
        <v>2000</v>
      </c>
      <c r="J371" s="76">
        <v>2500</v>
      </c>
      <c r="K371" s="76">
        <v>3000</v>
      </c>
      <c r="L371" s="77">
        <v>3500</v>
      </c>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
        <v>1140</v>
      </c>
      <c r="C372" s="664">
        <v>100</v>
      </c>
      <c r="D372" s="78" t="s">
        <v>133</v>
      </c>
      <c r="E372" s="79">
        <v>80</v>
      </c>
      <c r="F372" s="80">
        <v>77</v>
      </c>
      <c r="G372" s="80">
        <v>74</v>
      </c>
      <c r="H372" s="80">
        <v>72</v>
      </c>
      <c r="I372" s="80">
        <v>69</v>
      </c>
      <c r="J372" s="80">
        <v>67</v>
      </c>
      <c r="K372" s="80">
        <v>64</v>
      </c>
      <c r="L372" s="81">
        <v>62</v>
      </c>
      <c r="N372" s="661" t="s">
        <v>1140</v>
      </c>
      <c r="O372" s="664">
        <v>100</v>
      </c>
      <c r="P372" s="78" t="s">
        <v>133</v>
      </c>
      <c r="Q372" s="79">
        <v>83</v>
      </c>
      <c r="R372" s="80">
        <v>84</v>
      </c>
      <c r="S372" s="80">
        <v>86</v>
      </c>
      <c r="T372" s="80">
        <v>88</v>
      </c>
      <c r="U372" s="80">
        <v>89</v>
      </c>
      <c r="V372" s="80">
        <v>91</v>
      </c>
      <c r="W372" s="80">
        <v>93</v>
      </c>
      <c r="X372" s="81">
        <v>95</v>
      </c>
      <c r="Z372" s="661" t="s">
        <v>1140</v>
      </c>
      <c r="AA372" s="664">
        <v>100</v>
      </c>
      <c r="AB372" s="78" t="s">
        <v>133</v>
      </c>
      <c r="AC372" s="79">
        <v>130</v>
      </c>
      <c r="AD372" s="80">
        <v>132</v>
      </c>
      <c r="AE372" s="80">
        <v>135</v>
      </c>
      <c r="AF372" s="80">
        <v>137</v>
      </c>
      <c r="AG372" s="80">
        <v>140</v>
      </c>
      <c r="AH372" s="80">
        <v>142</v>
      </c>
      <c r="AI372" s="80">
        <v>145</v>
      </c>
      <c r="AJ372" s="81">
        <v>148</v>
      </c>
      <c r="AL372" s="661" t="s">
        <v>1140</v>
      </c>
      <c r="AM372" s="664">
        <v>100</v>
      </c>
      <c r="AN372" s="78" t="s">
        <v>133</v>
      </c>
      <c r="AO372" s="79">
        <v>159</v>
      </c>
      <c r="AP372" s="80">
        <v>162</v>
      </c>
      <c r="AQ372" s="80">
        <v>165</v>
      </c>
      <c r="AR372" s="80">
        <v>168</v>
      </c>
      <c r="AS372" s="80">
        <v>171</v>
      </c>
      <c r="AT372" s="80">
        <v>174</v>
      </c>
      <c r="AU372" s="80">
        <v>177</v>
      </c>
      <c r="AV372" s="81">
        <v>180</v>
      </c>
    </row>
    <row r="373" spans="1:48" ht="15" thickBot="1">
      <c r="A373">
        <v>373</v>
      </c>
      <c r="B373" s="662"/>
      <c r="C373" s="665"/>
      <c r="D373" s="82" t="s">
        <v>136</v>
      </c>
      <c r="E373" s="83">
        <v>86</v>
      </c>
      <c r="F373" s="84">
        <v>83</v>
      </c>
      <c r="G373" s="84">
        <v>80</v>
      </c>
      <c r="H373" s="84">
        <v>77</v>
      </c>
      <c r="I373" s="84">
        <v>74</v>
      </c>
      <c r="J373" s="84">
        <v>71</v>
      </c>
      <c r="K373" s="84">
        <v>68</v>
      </c>
      <c r="L373" s="85">
        <v>65</v>
      </c>
      <c r="N373" s="662"/>
      <c r="O373" s="665"/>
      <c r="P373" s="82" t="s">
        <v>136</v>
      </c>
      <c r="Q373" s="83">
        <v>95</v>
      </c>
      <c r="R373" s="84">
        <v>96</v>
      </c>
      <c r="S373" s="84">
        <v>97</v>
      </c>
      <c r="T373" s="84">
        <v>98</v>
      </c>
      <c r="U373" s="84">
        <v>100</v>
      </c>
      <c r="V373" s="84">
        <v>101</v>
      </c>
      <c r="W373" s="84">
        <v>102</v>
      </c>
      <c r="X373" s="85">
        <v>104</v>
      </c>
      <c r="Z373" s="662"/>
      <c r="AA373" s="665"/>
      <c r="AB373" s="82" t="s">
        <v>136</v>
      </c>
      <c r="AC373" s="83">
        <v>149</v>
      </c>
      <c r="AD373" s="84">
        <v>150</v>
      </c>
      <c r="AE373" s="84">
        <v>152</v>
      </c>
      <c r="AF373" s="84">
        <v>154</v>
      </c>
      <c r="AG373" s="84">
        <v>156</v>
      </c>
      <c r="AH373" s="84">
        <v>158</v>
      </c>
      <c r="AI373" s="84">
        <v>160</v>
      </c>
      <c r="AJ373" s="85">
        <v>162</v>
      </c>
      <c r="AL373" s="662"/>
      <c r="AM373" s="665"/>
      <c r="AN373" s="82" t="s">
        <v>136</v>
      </c>
      <c r="AO373" s="83">
        <v>180</v>
      </c>
      <c r="AP373" s="84">
        <v>180</v>
      </c>
      <c r="AQ373" s="84">
        <v>180</v>
      </c>
      <c r="AR373" s="84">
        <v>180</v>
      </c>
      <c r="AS373" s="84">
        <v>180</v>
      </c>
      <c r="AT373" s="84">
        <v>180</v>
      </c>
      <c r="AU373" s="84">
        <v>180</v>
      </c>
      <c r="AV373" s="85">
        <v>180</v>
      </c>
    </row>
    <row r="374" spans="1:48">
      <c r="A374">
        <v>374</v>
      </c>
      <c r="B374" s="662"/>
      <c r="C374" s="666">
        <v>110</v>
      </c>
      <c r="D374" s="86" t="s">
        <v>133</v>
      </c>
      <c r="E374" s="87">
        <v>89</v>
      </c>
      <c r="F374" s="88">
        <v>86</v>
      </c>
      <c r="G374" s="88">
        <v>83</v>
      </c>
      <c r="H374" s="88">
        <v>80</v>
      </c>
      <c r="I374" s="88">
        <v>77</v>
      </c>
      <c r="J374" s="88">
        <v>74</v>
      </c>
      <c r="K374" s="88">
        <v>71</v>
      </c>
      <c r="L374" s="89">
        <v>69</v>
      </c>
      <c r="N374" s="662"/>
      <c r="O374" s="666">
        <v>110</v>
      </c>
      <c r="P374" s="86" t="s">
        <v>133</v>
      </c>
      <c r="Q374" s="87">
        <v>89</v>
      </c>
      <c r="R374" s="88">
        <v>89</v>
      </c>
      <c r="S374" s="88">
        <v>89</v>
      </c>
      <c r="T374" s="88">
        <v>89</v>
      </c>
      <c r="U374" s="88">
        <v>89</v>
      </c>
      <c r="V374" s="88">
        <v>89</v>
      </c>
      <c r="W374" s="88">
        <v>89</v>
      </c>
      <c r="X374" s="89">
        <v>89</v>
      </c>
      <c r="Z374" s="662"/>
      <c r="AA374" s="666">
        <v>110</v>
      </c>
      <c r="AB374" s="86" t="s">
        <v>133</v>
      </c>
      <c r="AC374" s="87">
        <v>123</v>
      </c>
      <c r="AD374" s="88">
        <v>125</v>
      </c>
      <c r="AE374" s="88">
        <v>127</v>
      </c>
      <c r="AF374" s="88">
        <v>130</v>
      </c>
      <c r="AG374" s="88">
        <v>132</v>
      </c>
      <c r="AH374" s="88">
        <v>135</v>
      </c>
      <c r="AI374" s="88">
        <v>137</v>
      </c>
      <c r="AJ374" s="89">
        <v>140</v>
      </c>
      <c r="AL374" s="662"/>
      <c r="AM374" s="666">
        <v>110</v>
      </c>
      <c r="AN374" s="86" t="s">
        <v>133</v>
      </c>
      <c r="AO374" s="87">
        <v>150</v>
      </c>
      <c r="AP374" s="88">
        <v>153</v>
      </c>
      <c r="AQ374" s="88">
        <v>156</v>
      </c>
      <c r="AR374" s="88">
        <v>159</v>
      </c>
      <c r="AS374" s="88">
        <v>162</v>
      </c>
      <c r="AT374" s="88">
        <v>165</v>
      </c>
      <c r="AU374" s="88">
        <v>168</v>
      </c>
      <c r="AV374" s="89">
        <v>171</v>
      </c>
    </row>
    <row r="375" spans="1:48" ht="15" thickBot="1">
      <c r="A375">
        <v>375</v>
      </c>
      <c r="B375" s="662"/>
      <c r="C375" s="667"/>
      <c r="D375" s="90" t="s">
        <v>136</v>
      </c>
      <c r="E375" s="87">
        <v>97</v>
      </c>
      <c r="F375" s="88">
        <v>93</v>
      </c>
      <c r="G375" s="88">
        <v>90</v>
      </c>
      <c r="H375" s="88">
        <v>86</v>
      </c>
      <c r="I375" s="88">
        <v>83</v>
      </c>
      <c r="J375" s="88">
        <v>79</v>
      </c>
      <c r="K375" s="88">
        <v>76</v>
      </c>
      <c r="L375" s="89">
        <v>73</v>
      </c>
      <c r="N375" s="662"/>
      <c r="O375" s="667"/>
      <c r="P375" s="90" t="s">
        <v>136</v>
      </c>
      <c r="Q375" s="87">
        <v>97</v>
      </c>
      <c r="R375" s="88">
        <v>97</v>
      </c>
      <c r="S375" s="88">
        <v>97</v>
      </c>
      <c r="T375" s="88">
        <v>98</v>
      </c>
      <c r="U375" s="88">
        <v>98</v>
      </c>
      <c r="V375" s="88">
        <v>99</v>
      </c>
      <c r="W375" s="88">
        <v>99</v>
      </c>
      <c r="X375" s="89">
        <v>100</v>
      </c>
      <c r="Z375" s="662"/>
      <c r="AA375" s="667"/>
      <c r="AB375" s="90" t="s">
        <v>136</v>
      </c>
      <c r="AC375" s="87">
        <v>142</v>
      </c>
      <c r="AD375" s="88">
        <v>144</v>
      </c>
      <c r="AE375" s="88">
        <v>146</v>
      </c>
      <c r="AF375" s="88">
        <v>148</v>
      </c>
      <c r="AG375" s="88">
        <v>150</v>
      </c>
      <c r="AH375" s="88">
        <v>152</v>
      </c>
      <c r="AI375" s="88">
        <v>154</v>
      </c>
      <c r="AJ375" s="89">
        <v>156</v>
      </c>
      <c r="AL375" s="662"/>
      <c r="AM375" s="667"/>
      <c r="AN375" s="90" t="s">
        <v>136</v>
      </c>
      <c r="AO375" s="87">
        <v>173</v>
      </c>
      <c r="AP375" s="88">
        <v>174</v>
      </c>
      <c r="AQ375" s="88">
        <v>175</v>
      </c>
      <c r="AR375" s="88">
        <v>176</v>
      </c>
      <c r="AS375" s="88">
        <v>177</v>
      </c>
      <c r="AT375" s="88">
        <v>178</v>
      </c>
      <c r="AU375" s="88">
        <v>179</v>
      </c>
      <c r="AV375" s="89">
        <v>180</v>
      </c>
    </row>
    <row r="376" spans="1:48">
      <c r="A376">
        <v>376</v>
      </c>
      <c r="B376" s="662"/>
      <c r="C376" s="664">
        <v>120</v>
      </c>
      <c r="D376" s="78" t="s">
        <v>133</v>
      </c>
      <c r="E376" s="83">
        <v>99</v>
      </c>
      <c r="F376" s="84">
        <v>95</v>
      </c>
      <c r="G376" s="84">
        <v>92</v>
      </c>
      <c r="H376" s="84">
        <v>89</v>
      </c>
      <c r="I376" s="84">
        <v>85</v>
      </c>
      <c r="J376" s="84">
        <v>82</v>
      </c>
      <c r="K376" s="84">
        <v>79</v>
      </c>
      <c r="L376" s="85">
        <v>76</v>
      </c>
      <c r="N376" s="662"/>
      <c r="O376" s="664">
        <v>120</v>
      </c>
      <c r="P376" s="78" t="s">
        <v>133</v>
      </c>
      <c r="Q376" s="83">
        <v>99</v>
      </c>
      <c r="R376" s="84">
        <v>97</v>
      </c>
      <c r="S376" s="84">
        <v>95</v>
      </c>
      <c r="T376" s="84">
        <v>93</v>
      </c>
      <c r="U376" s="84">
        <v>91</v>
      </c>
      <c r="V376" s="84">
        <v>89</v>
      </c>
      <c r="W376" s="84">
        <v>87</v>
      </c>
      <c r="X376" s="85">
        <v>85</v>
      </c>
      <c r="Z376" s="662"/>
      <c r="AA376" s="664">
        <v>120</v>
      </c>
      <c r="AB376" s="78" t="s">
        <v>133</v>
      </c>
      <c r="AC376" s="83">
        <v>116</v>
      </c>
      <c r="AD376" s="84">
        <v>118</v>
      </c>
      <c r="AE376" s="84">
        <v>120</v>
      </c>
      <c r="AF376" s="84">
        <v>122</v>
      </c>
      <c r="AG376" s="84">
        <v>125</v>
      </c>
      <c r="AH376" s="84">
        <v>127</v>
      </c>
      <c r="AI376" s="84">
        <v>129</v>
      </c>
      <c r="AJ376" s="85">
        <v>132</v>
      </c>
      <c r="AL376" s="662"/>
      <c r="AM376" s="664">
        <v>120</v>
      </c>
      <c r="AN376" s="78" t="s">
        <v>133</v>
      </c>
      <c r="AO376" s="83">
        <v>142</v>
      </c>
      <c r="AP376" s="84">
        <v>144</v>
      </c>
      <c r="AQ376" s="84">
        <v>147</v>
      </c>
      <c r="AR376" s="84">
        <v>150</v>
      </c>
      <c r="AS376" s="84">
        <v>153</v>
      </c>
      <c r="AT376" s="84">
        <v>156</v>
      </c>
      <c r="AU376" s="84">
        <v>159</v>
      </c>
      <c r="AV376" s="85">
        <v>162</v>
      </c>
    </row>
    <row r="377" spans="1:48" ht="15" thickBot="1">
      <c r="A377">
        <v>377</v>
      </c>
      <c r="B377" s="662"/>
      <c r="C377" s="665"/>
      <c r="D377" s="82" t="s">
        <v>136</v>
      </c>
      <c r="E377" s="83">
        <v>108</v>
      </c>
      <c r="F377" s="84">
        <v>104</v>
      </c>
      <c r="G377" s="84">
        <v>100</v>
      </c>
      <c r="H377" s="84">
        <v>96</v>
      </c>
      <c r="I377" s="84">
        <v>93</v>
      </c>
      <c r="J377" s="84">
        <v>89</v>
      </c>
      <c r="K377" s="84">
        <v>85</v>
      </c>
      <c r="L377" s="85">
        <v>82</v>
      </c>
      <c r="N377" s="662"/>
      <c r="O377" s="665"/>
      <c r="P377" s="82" t="s">
        <v>136</v>
      </c>
      <c r="Q377" s="83">
        <v>108</v>
      </c>
      <c r="R377" s="84">
        <v>106</v>
      </c>
      <c r="S377" s="84">
        <v>104</v>
      </c>
      <c r="T377" s="84">
        <v>103</v>
      </c>
      <c r="U377" s="84">
        <v>101</v>
      </c>
      <c r="V377" s="84">
        <v>100</v>
      </c>
      <c r="W377" s="84">
        <v>98</v>
      </c>
      <c r="X377" s="85">
        <v>97</v>
      </c>
      <c r="Z377" s="662"/>
      <c r="AA377" s="665"/>
      <c r="AB377" s="82" t="s">
        <v>136</v>
      </c>
      <c r="AC377" s="83">
        <v>135</v>
      </c>
      <c r="AD377" s="84">
        <v>137</v>
      </c>
      <c r="AE377" s="84">
        <v>139</v>
      </c>
      <c r="AF377" s="84">
        <v>141</v>
      </c>
      <c r="AG377" s="84">
        <v>144</v>
      </c>
      <c r="AH377" s="84">
        <v>146</v>
      </c>
      <c r="AI377" s="84">
        <v>148</v>
      </c>
      <c r="AJ377" s="85">
        <v>151</v>
      </c>
      <c r="AL377" s="662"/>
      <c r="AM377" s="665"/>
      <c r="AN377" s="82" t="s">
        <v>136</v>
      </c>
      <c r="AO377" s="83">
        <v>165</v>
      </c>
      <c r="AP377" s="84">
        <v>167</v>
      </c>
      <c r="AQ377" s="84">
        <v>169</v>
      </c>
      <c r="AR377" s="84">
        <v>171</v>
      </c>
      <c r="AS377" s="84">
        <v>173</v>
      </c>
      <c r="AT377" s="84">
        <v>175</v>
      </c>
      <c r="AU377" s="84">
        <v>177</v>
      </c>
      <c r="AV377" s="85">
        <v>180</v>
      </c>
    </row>
    <row r="378" spans="1:48">
      <c r="A378">
        <v>378</v>
      </c>
      <c r="B378" s="662"/>
      <c r="C378" s="666">
        <v>130</v>
      </c>
      <c r="D378" s="86" t="s">
        <v>133</v>
      </c>
      <c r="E378" s="87">
        <v>109</v>
      </c>
      <c r="F378" s="88">
        <v>105</v>
      </c>
      <c r="G378" s="88">
        <v>101</v>
      </c>
      <c r="H378" s="88">
        <v>98</v>
      </c>
      <c r="I378" s="88">
        <v>94</v>
      </c>
      <c r="J378" s="88">
        <v>91</v>
      </c>
      <c r="K378" s="88">
        <v>87</v>
      </c>
      <c r="L378" s="89">
        <v>84</v>
      </c>
      <c r="N378" s="662"/>
      <c r="O378" s="666">
        <v>130</v>
      </c>
      <c r="P378" s="86" t="s">
        <v>133</v>
      </c>
      <c r="Q378" s="87">
        <v>109</v>
      </c>
      <c r="R378" s="88">
        <v>105</v>
      </c>
      <c r="S378" s="88">
        <v>101</v>
      </c>
      <c r="T378" s="88">
        <v>98</v>
      </c>
      <c r="U378" s="88">
        <v>94</v>
      </c>
      <c r="V378" s="88">
        <v>91</v>
      </c>
      <c r="W378" s="88">
        <v>87</v>
      </c>
      <c r="X378" s="89">
        <v>84</v>
      </c>
      <c r="Z378" s="662"/>
      <c r="AA378" s="666">
        <v>130</v>
      </c>
      <c r="AB378" s="86" t="s">
        <v>133</v>
      </c>
      <c r="AC378" s="87">
        <v>111</v>
      </c>
      <c r="AD378" s="88">
        <v>113</v>
      </c>
      <c r="AE378" s="88">
        <v>115</v>
      </c>
      <c r="AF378" s="88">
        <v>117</v>
      </c>
      <c r="AG378" s="88">
        <v>119</v>
      </c>
      <c r="AH378" s="88">
        <v>121</v>
      </c>
      <c r="AI378" s="88">
        <v>123</v>
      </c>
      <c r="AJ378" s="89">
        <v>126</v>
      </c>
      <c r="AL378" s="662"/>
      <c r="AM378" s="666">
        <v>130</v>
      </c>
      <c r="AN378" s="86" t="s">
        <v>133</v>
      </c>
      <c r="AO378" s="87">
        <v>135</v>
      </c>
      <c r="AP378" s="88">
        <v>137</v>
      </c>
      <c r="AQ378" s="88">
        <v>140</v>
      </c>
      <c r="AR378" s="88">
        <v>143</v>
      </c>
      <c r="AS378" s="88">
        <v>145</v>
      </c>
      <c r="AT378" s="88">
        <v>148</v>
      </c>
      <c r="AU378" s="88">
        <v>151</v>
      </c>
      <c r="AV378" s="89">
        <v>154</v>
      </c>
    </row>
    <row r="379" spans="1:48" ht="15" thickBot="1">
      <c r="A379">
        <v>379</v>
      </c>
      <c r="B379" s="662"/>
      <c r="C379" s="667"/>
      <c r="D379" s="90" t="s">
        <v>136</v>
      </c>
      <c r="E379" s="87">
        <v>116</v>
      </c>
      <c r="F379" s="88">
        <v>112</v>
      </c>
      <c r="G379" s="88">
        <v>109</v>
      </c>
      <c r="H379" s="88">
        <v>105</v>
      </c>
      <c r="I379" s="88">
        <v>102</v>
      </c>
      <c r="J379" s="88">
        <v>98</v>
      </c>
      <c r="K379" s="88">
        <v>95</v>
      </c>
      <c r="L379" s="89">
        <v>92</v>
      </c>
      <c r="N379" s="662"/>
      <c r="O379" s="667"/>
      <c r="P379" s="90" t="s">
        <v>136</v>
      </c>
      <c r="Q379" s="87">
        <v>116</v>
      </c>
      <c r="R379" s="88">
        <v>112</v>
      </c>
      <c r="S379" s="88">
        <v>109</v>
      </c>
      <c r="T379" s="88">
        <v>106</v>
      </c>
      <c r="U379" s="88">
        <v>103</v>
      </c>
      <c r="V379" s="88">
        <v>100</v>
      </c>
      <c r="W379" s="88">
        <v>97</v>
      </c>
      <c r="X379" s="89">
        <v>94</v>
      </c>
      <c r="Z379" s="662"/>
      <c r="AA379" s="667"/>
      <c r="AB379" s="90" t="s">
        <v>136</v>
      </c>
      <c r="AC379" s="87">
        <v>125</v>
      </c>
      <c r="AD379" s="88">
        <v>128</v>
      </c>
      <c r="AE379" s="88">
        <v>131</v>
      </c>
      <c r="AF379" s="88">
        <v>134</v>
      </c>
      <c r="AG379" s="88">
        <v>137</v>
      </c>
      <c r="AH379" s="88">
        <v>140</v>
      </c>
      <c r="AI379" s="88">
        <v>143</v>
      </c>
      <c r="AJ379" s="89">
        <v>146</v>
      </c>
      <c r="AL379" s="662"/>
      <c r="AM379" s="667"/>
      <c r="AN379" s="90" t="s">
        <v>136</v>
      </c>
      <c r="AO379" s="87">
        <v>153</v>
      </c>
      <c r="AP379" s="88">
        <v>156</v>
      </c>
      <c r="AQ379" s="88">
        <v>160</v>
      </c>
      <c r="AR379" s="88">
        <v>163</v>
      </c>
      <c r="AS379" s="88">
        <v>167</v>
      </c>
      <c r="AT379" s="88">
        <v>170</v>
      </c>
      <c r="AU379" s="88">
        <v>174</v>
      </c>
      <c r="AV379" s="89">
        <v>178</v>
      </c>
    </row>
    <row r="380" spans="1:48">
      <c r="A380">
        <v>380</v>
      </c>
      <c r="B380" s="662"/>
      <c r="C380" s="664">
        <v>140</v>
      </c>
      <c r="D380" s="78" t="s">
        <v>133</v>
      </c>
      <c r="E380" s="83">
        <v>115</v>
      </c>
      <c r="F380" s="84">
        <v>111</v>
      </c>
      <c r="G380" s="84">
        <v>108</v>
      </c>
      <c r="H380" s="84">
        <v>105</v>
      </c>
      <c r="I380" s="84">
        <v>101</v>
      </c>
      <c r="J380" s="84">
        <v>98</v>
      </c>
      <c r="K380" s="84">
        <v>95</v>
      </c>
      <c r="L380" s="85">
        <v>92</v>
      </c>
      <c r="N380" s="662"/>
      <c r="O380" s="664">
        <v>140</v>
      </c>
      <c r="P380" s="78" t="s">
        <v>133</v>
      </c>
      <c r="Q380" s="83">
        <v>115</v>
      </c>
      <c r="R380" s="84">
        <v>111</v>
      </c>
      <c r="S380" s="84">
        <v>108</v>
      </c>
      <c r="T380" s="84">
        <v>105</v>
      </c>
      <c r="U380" s="84">
        <v>101</v>
      </c>
      <c r="V380" s="84">
        <v>98</v>
      </c>
      <c r="W380" s="84">
        <v>95</v>
      </c>
      <c r="X380" s="85">
        <v>92</v>
      </c>
      <c r="Z380" s="662"/>
      <c r="AA380" s="664">
        <v>140</v>
      </c>
      <c r="AB380" s="78" t="s">
        <v>133</v>
      </c>
      <c r="AC380" s="83">
        <v>115</v>
      </c>
      <c r="AD380" s="84">
        <v>115</v>
      </c>
      <c r="AE380" s="84">
        <v>116</v>
      </c>
      <c r="AF380" s="84">
        <v>117</v>
      </c>
      <c r="AG380" s="84">
        <v>118</v>
      </c>
      <c r="AH380" s="84">
        <v>119</v>
      </c>
      <c r="AI380" s="84">
        <v>120</v>
      </c>
      <c r="AJ380" s="85">
        <v>121</v>
      </c>
      <c r="AL380" s="662"/>
      <c r="AM380" s="664">
        <v>140</v>
      </c>
      <c r="AN380" s="78" t="s">
        <v>133</v>
      </c>
      <c r="AO380" s="83">
        <v>125</v>
      </c>
      <c r="AP380" s="84">
        <v>128</v>
      </c>
      <c r="AQ380" s="84">
        <v>131</v>
      </c>
      <c r="AR380" s="84">
        <v>134</v>
      </c>
      <c r="AS380" s="84">
        <v>138</v>
      </c>
      <c r="AT380" s="84">
        <v>141</v>
      </c>
      <c r="AU380" s="84">
        <v>144</v>
      </c>
      <c r="AV380" s="85">
        <v>148</v>
      </c>
    </row>
    <row r="381" spans="1:48" ht="15" thickBot="1">
      <c r="A381">
        <v>381</v>
      </c>
      <c r="B381" s="662"/>
      <c r="C381" s="665"/>
      <c r="D381" s="82" t="s">
        <v>136</v>
      </c>
      <c r="E381" s="83">
        <v>115</v>
      </c>
      <c r="F381" s="84">
        <v>112</v>
      </c>
      <c r="G381" s="84">
        <v>110</v>
      </c>
      <c r="H381" s="84">
        <v>108</v>
      </c>
      <c r="I381" s="84">
        <v>106</v>
      </c>
      <c r="J381" s="84">
        <v>104</v>
      </c>
      <c r="K381" s="84">
        <v>102</v>
      </c>
      <c r="L381" s="85">
        <v>100</v>
      </c>
      <c r="N381" s="662"/>
      <c r="O381" s="665"/>
      <c r="P381" s="82" t="s">
        <v>136</v>
      </c>
      <c r="Q381" s="83">
        <v>115</v>
      </c>
      <c r="R381" s="84">
        <v>112</v>
      </c>
      <c r="S381" s="84">
        <v>110</v>
      </c>
      <c r="T381" s="84">
        <v>108</v>
      </c>
      <c r="U381" s="84">
        <v>106</v>
      </c>
      <c r="V381" s="84">
        <v>104</v>
      </c>
      <c r="W381" s="84">
        <v>102</v>
      </c>
      <c r="X381" s="85">
        <v>100</v>
      </c>
      <c r="Z381" s="662"/>
      <c r="AA381" s="665"/>
      <c r="AB381" s="82" t="s">
        <v>136</v>
      </c>
      <c r="AC381" s="83">
        <v>115</v>
      </c>
      <c r="AD381" s="84">
        <v>118</v>
      </c>
      <c r="AE381" s="84">
        <v>122</v>
      </c>
      <c r="AF381" s="84">
        <v>125</v>
      </c>
      <c r="AG381" s="84">
        <v>129</v>
      </c>
      <c r="AH381" s="84">
        <v>132</v>
      </c>
      <c r="AI381" s="84">
        <v>136</v>
      </c>
      <c r="AJ381" s="85">
        <v>140</v>
      </c>
      <c r="AL381" s="662"/>
      <c r="AM381" s="665"/>
      <c r="AN381" s="82" t="s">
        <v>136</v>
      </c>
      <c r="AO381" s="83">
        <v>133</v>
      </c>
      <c r="AP381" s="84">
        <v>138</v>
      </c>
      <c r="AQ381" s="84">
        <v>143</v>
      </c>
      <c r="AR381" s="84">
        <v>149</v>
      </c>
      <c r="AS381" s="84">
        <v>154</v>
      </c>
      <c r="AT381" s="84">
        <v>160</v>
      </c>
      <c r="AU381" s="84">
        <v>165</v>
      </c>
      <c r="AV381" s="85">
        <v>171</v>
      </c>
    </row>
    <row r="382" spans="1:48">
      <c r="A382">
        <v>382</v>
      </c>
      <c r="B382" s="662"/>
      <c r="C382" s="666">
        <v>150</v>
      </c>
      <c r="D382" s="86" t="s">
        <v>133</v>
      </c>
      <c r="E382" s="87">
        <v>116</v>
      </c>
      <c r="F382" s="88">
        <v>113</v>
      </c>
      <c r="G382" s="88">
        <v>111</v>
      </c>
      <c r="H382" s="88">
        <v>109</v>
      </c>
      <c r="I382" s="88">
        <v>106</v>
      </c>
      <c r="J382" s="88">
        <v>104</v>
      </c>
      <c r="K382" s="88">
        <v>102</v>
      </c>
      <c r="L382" s="89">
        <v>100</v>
      </c>
      <c r="N382" s="662"/>
      <c r="O382" s="666">
        <v>150</v>
      </c>
      <c r="P382" s="86" t="s">
        <v>133</v>
      </c>
      <c r="Q382" s="87">
        <v>116</v>
      </c>
      <c r="R382" s="88">
        <v>113</v>
      </c>
      <c r="S382" s="88">
        <v>111</v>
      </c>
      <c r="T382" s="88">
        <v>109</v>
      </c>
      <c r="U382" s="88">
        <v>106</v>
      </c>
      <c r="V382" s="88">
        <v>104</v>
      </c>
      <c r="W382" s="88">
        <v>102</v>
      </c>
      <c r="X382" s="89">
        <v>100</v>
      </c>
      <c r="Z382" s="662"/>
      <c r="AA382" s="666">
        <v>150</v>
      </c>
      <c r="AB382" s="86" t="s">
        <v>133</v>
      </c>
      <c r="AC382" s="87">
        <v>116</v>
      </c>
      <c r="AD382" s="88">
        <v>115</v>
      </c>
      <c r="AE382" s="88">
        <v>115</v>
      </c>
      <c r="AF382" s="88">
        <v>115</v>
      </c>
      <c r="AG382" s="88">
        <v>115</v>
      </c>
      <c r="AH382" s="88">
        <v>115</v>
      </c>
      <c r="AI382" s="88">
        <v>115</v>
      </c>
      <c r="AJ382" s="89">
        <v>115</v>
      </c>
      <c r="AL382" s="662"/>
      <c r="AM382" s="666">
        <v>150</v>
      </c>
      <c r="AN382" s="86" t="s">
        <v>133</v>
      </c>
      <c r="AO382" s="87">
        <v>116</v>
      </c>
      <c r="AP382" s="88">
        <v>119</v>
      </c>
      <c r="AQ382" s="88">
        <v>123</v>
      </c>
      <c r="AR382" s="88">
        <v>126</v>
      </c>
      <c r="AS382" s="88">
        <v>130</v>
      </c>
      <c r="AT382" s="88">
        <v>133</v>
      </c>
      <c r="AU382" s="88">
        <v>137</v>
      </c>
      <c r="AV382" s="89">
        <v>141</v>
      </c>
    </row>
    <row r="383" spans="1:48" ht="15" thickBot="1">
      <c r="A383">
        <v>383</v>
      </c>
      <c r="B383" s="662"/>
      <c r="C383" s="667"/>
      <c r="D383" s="90" t="s">
        <v>136</v>
      </c>
      <c r="E383" s="87">
        <v>116</v>
      </c>
      <c r="F383" s="88">
        <v>115</v>
      </c>
      <c r="G383" s="88">
        <v>114</v>
      </c>
      <c r="H383" s="88">
        <v>113</v>
      </c>
      <c r="I383" s="88">
        <v>112</v>
      </c>
      <c r="J383" s="88">
        <v>111</v>
      </c>
      <c r="K383" s="88">
        <v>110</v>
      </c>
      <c r="L383" s="89">
        <v>109</v>
      </c>
      <c r="N383" s="662"/>
      <c r="O383" s="667"/>
      <c r="P383" s="90" t="s">
        <v>136</v>
      </c>
      <c r="Q383" s="87">
        <v>116</v>
      </c>
      <c r="R383" s="88">
        <v>115</v>
      </c>
      <c r="S383" s="88">
        <v>114</v>
      </c>
      <c r="T383" s="88">
        <v>113</v>
      </c>
      <c r="U383" s="88">
        <v>112</v>
      </c>
      <c r="V383" s="88">
        <v>111</v>
      </c>
      <c r="W383" s="88">
        <v>110</v>
      </c>
      <c r="X383" s="89">
        <v>109</v>
      </c>
      <c r="Z383" s="662"/>
      <c r="AA383" s="667"/>
      <c r="AB383" s="90" t="s">
        <v>136</v>
      </c>
      <c r="AC383" s="87">
        <v>116</v>
      </c>
      <c r="AD383" s="88">
        <v>118</v>
      </c>
      <c r="AE383" s="88">
        <v>121</v>
      </c>
      <c r="AF383" s="88">
        <v>123</v>
      </c>
      <c r="AG383" s="88">
        <v>126</v>
      </c>
      <c r="AH383" s="88">
        <v>128</v>
      </c>
      <c r="AI383" s="88">
        <v>131</v>
      </c>
      <c r="AJ383" s="89">
        <v>134</v>
      </c>
      <c r="AL383" s="662"/>
      <c r="AM383" s="667"/>
      <c r="AN383" s="90" t="s">
        <v>136</v>
      </c>
      <c r="AO383" s="87">
        <v>119</v>
      </c>
      <c r="AP383" s="88">
        <v>125</v>
      </c>
      <c r="AQ383" s="88">
        <v>131</v>
      </c>
      <c r="AR383" s="88">
        <v>138</v>
      </c>
      <c r="AS383" s="88">
        <v>144</v>
      </c>
      <c r="AT383" s="88">
        <v>151</v>
      </c>
      <c r="AU383" s="88">
        <v>157</v>
      </c>
      <c r="AV383" s="89">
        <v>164</v>
      </c>
    </row>
    <row r="384" spans="1:48">
      <c r="A384">
        <v>384</v>
      </c>
      <c r="B384" s="662"/>
      <c r="C384" s="664">
        <v>160</v>
      </c>
      <c r="D384" s="78" t="s">
        <v>133</v>
      </c>
      <c r="E384" s="83">
        <v>115</v>
      </c>
      <c r="F384" s="84">
        <v>114</v>
      </c>
      <c r="G384" s="84">
        <v>113</v>
      </c>
      <c r="H384" s="84">
        <v>112</v>
      </c>
      <c r="I384" s="84">
        <v>111</v>
      </c>
      <c r="J384" s="84">
        <v>110</v>
      </c>
      <c r="K384" s="84">
        <v>109</v>
      </c>
      <c r="L384" s="85">
        <v>108</v>
      </c>
      <c r="N384" s="662"/>
      <c r="O384" s="664">
        <v>160</v>
      </c>
      <c r="P384" s="78" t="s">
        <v>133</v>
      </c>
      <c r="Q384" s="83">
        <v>115</v>
      </c>
      <c r="R384" s="84">
        <v>114</v>
      </c>
      <c r="S384" s="84">
        <v>113</v>
      </c>
      <c r="T384" s="84">
        <v>112</v>
      </c>
      <c r="U384" s="84">
        <v>111</v>
      </c>
      <c r="V384" s="84">
        <v>110</v>
      </c>
      <c r="W384" s="84">
        <v>109</v>
      </c>
      <c r="X384" s="85">
        <v>108</v>
      </c>
      <c r="Z384" s="662"/>
      <c r="AA384" s="664">
        <v>160</v>
      </c>
      <c r="AB384" s="78" t="s">
        <v>133</v>
      </c>
      <c r="AC384" s="83">
        <v>115</v>
      </c>
      <c r="AD384" s="84">
        <v>114</v>
      </c>
      <c r="AE384" s="84">
        <v>113</v>
      </c>
      <c r="AF384" s="84">
        <v>113</v>
      </c>
      <c r="AG384" s="84">
        <v>112</v>
      </c>
      <c r="AH384" s="84">
        <v>112</v>
      </c>
      <c r="AI384" s="84">
        <v>111</v>
      </c>
      <c r="AJ384" s="85">
        <v>111</v>
      </c>
      <c r="AL384" s="662"/>
      <c r="AM384" s="664">
        <v>160</v>
      </c>
      <c r="AN384" s="78" t="s">
        <v>133</v>
      </c>
      <c r="AO384" s="83">
        <v>115</v>
      </c>
      <c r="AP384" s="84">
        <v>117</v>
      </c>
      <c r="AQ384" s="84">
        <v>120</v>
      </c>
      <c r="AR384" s="84">
        <v>123</v>
      </c>
      <c r="AS384" s="84">
        <v>126</v>
      </c>
      <c r="AT384" s="84">
        <v>129</v>
      </c>
      <c r="AU384" s="84">
        <v>132</v>
      </c>
      <c r="AV384" s="85">
        <v>135</v>
      </c>
    </row>
    <row r="385" spans="1:48" ht="15" thickBot="1">
      <c r="A385">
        <v>385</v>
      </c>
      <c r="B385" s="662"/>
      <c r="C385" s="665"/>
      <c r="D385" s="82" t="s">
        <v>136</v>
      </c>
      <c r="E385" s="83">
        <v>115</v>
      </c>
      <c r="F385" s="84">
        <v>115</v>
      </c>
      <c r="G385" s="84">
        <v>115</v>
      </c>
      <c r="H385" s="84">
        <v>115</v>
      </c>
      <c r="I385" s="84">
        <v>115</v>
      </c>
      <c r="J385" s="84">
        <v>115</v>
      </c>
      <c r="K385" s="84">
        <v>115</v>
      </c>
      <c r="L385" s="85">
        <v>116</v>
      </c>
      <c r="N385" s="662"/>
      <c r="O385" s="665"/>
      <c r="P385" s="82" t="s">
        <v>136</v>
      </c>
      <c r="Q385" s="83">
        <v>115</v>
      </c>
      <c r="R385" s="84">
        <v>115</v>
      </c>
      <c r="S385" s="84">
        <v>115</v>
      </c>
      <c r="T385" s="84">
        <v>115</v>
      </c>
      <c r="U385" s="84">
        <v>115</v>
      </c>
      <c r="V385" s="84">
        <v>115</v>
      </c>
      <c r="W385" s="84">
        <v>115</v>
      </c>
      <c r="X385" s="85">
        <v>116</v>
      </c>
      <c r="Z385" s="662"/>
      <c r="AA385" s="665"/>
      <c r="AB385" s="82" t="s">
        <v>136</v>
      </c>
      <c r="AC385" s="83">
        <v>115</v>
      </c>
      <c r="AD385" s="84">
        <v>116</v>
      </c>
      <c r="AE385" s="84">
        <v>118</v>
      </c>
      <c r="AF385" s="84">
        <v>119</v>
      </c>
      <c r="AG385" s="84">
        <v>121</v>
      </c>
      <c r="AH385" s="84">
        <v>122</v>
      </c>
      <c r="AI385" s="84">
        <v>124</v>
      </c>
      <c r="AJ385" s="85">
        <v>126</v>
      </c>
      <c r="AL385" s="662"/>
      <c r="AM385" s="665"/>
      <c r="AN385" s="82" t="s">
        <v>136</v>
      </c>
      <c r="AO385" s="83">
        <v>116</v>
      </c>
      <c r="AP385" s="84">
        <v>121</v>
      </c>
      <c r="AQ385" s="84">
        <v>127</v>
      </c>
      <c r="AR385" s="84">
        <v>132</v>
      </c>
      <c r="AS385" s="84">
        <v>138</v>
      </c>
      <c r="AT385" s="84">
        <v>143</v>
      </c>
      <c r="AU385" s="84">
        <v>149</v>
      </c>
      <c r="AV385" s="85">
        <v>155</v>
      </c>
    </row>
    <row r="386" spans="1:48">
      <c r="A386">
        <v>386</v>
      </c>
      <c r="B386" s="662"/>
      <c r="C386" s="666">
        <v>170</v>
      </c>
      <c r="D386" s="86" t="s">
        <v>133</v>
      </c>
      <c r="E386" s="87">
        <v>117</v>
      </c>
      <c r="F386" s="88">
        <v>116</v>
      </c>
      <c r="G386" s="88">
        <v>116</v>
      </c>
      <c r="H386" s="88">
        <v>116</v>
      </c>
      <c r="I386" s="88">
        <v>116</v>
      </c>
      <c r="J386" s="88">
        <v>116</v>
      </c>
      <c r="K386" s="88">
        <v>116</v>
      </c>
      <c r="L386" s="89">
        <v>116</v>
      </c>
      <c r="N386" s="662"/>
      <c r="O386" s="666">
        <v>170</v>
      </c>
      <c r="P386" s="86" t="s">
        <v>133</v>
      </c>
      <c r="Q386" s="87">
        <v>117</v>
      </c>
      <c r="R386" s="88">
        <v>116</v>
      </c>
      <c r="S386" s="88">
        <v>116</v>
      </c>
      <c r="T386" s="88">
        <v>116</v>
      </c>
      <c r="U386" s="88">
        <v>116</v>
      </c>
      <c r="V386" s="88">
        <v>116</v>
      </c>
      <c r="W386" s="88">
        <v>116</v>
      </c>
      <c r="X386" s="89">
        <v>116</v>
      </c>
      <c r="Z386" s="662"/>
      <c r="AA386" s="666">
        <v>170</v>
      </c>
      <c r="AB386" s="86" t="s">
        <v>133</v>
      </c>
      <c r="AC386" s="87">
        <v>117</v>
      </c>
      <c r="AD386" s="88">
        <v>116</v>
      </c>
      <c r="AE386" s="88">
        <v>116</v>
      </c>
      <c r="AF386" s="88">
        <v>116</v>
      </c>
      <c r="AG386" s="88">
        <v>116</v>
      </c>
      <c r="AH386" s="88">
        <v>116</v>
      </c>
      <c r="AI386" s="88">
        <v>116</v>
      </c>
      <c r="AJ386" s="89">
        <v>116</v>
      </c>
      <c r="AL386" s="662"/>
      <c r="AM386" s="666">
        <v>170</v>
      </c>
      <c r="AN386" s="86" t="s">
        <v>133</v>
      </c>
      <c r="AO386" s="87">
        <v>117</v>
      </c>
      <c r="AP386" s="88">
        <v>118</v>
      </c>
      <c r="AQ386" s="88">
        <v>120</v>
      </c>
      <c r="AR386" s="88">
        <v>122</v>
      </c>
      <c r="AS386" s="88">
        <v>123</v>
      </c>
      <c r="AT386" s="88">
        <v>125</v>
      </c>
      <c r="AU386" s="88">
        <v>127</v>
      </c>
      <c r="AV386" s="89">
        <v>129</v>
      </c>
    </row>
    <row r="387" spans="1:48" ht="15" thickBot="1">
      <c r="A387">
        <v>387</v>
      </c>
      <c r="B387" s="662"/>
      <c r="C387" s="667"/>
      <c r="D387" s="90" t="s">
        <v>136</v>
      </c>
      <c r="E387" s="87">
        <v>117</v>
      </c>
      <c r="F387" s="88">
        <v>116</v>
      </c>
      <c r="G387" s="88">
        <v>116</v>
      </c>
      <c r="H387" s="88">
        <v>116</v>
      </c>
      <c r="I387" s="88">
        <v>115</v>
      </c>
      <c r="J387" s="88">
        <v>115</v>
      </c>
      <c r="K387" s="88">
        <v>115</v>
      </c>
      <c r="L387" s="89">
        <v>115</v>
      </c>
      <c r="N387" s="662"/>
      <c r="O387" s="667"/>
      <c r="P387" s="90" t="s">
        <v>136</v>
      </c>
      <c r="Q387" s="87">
        <v>117</v>
      </c>
      <c r="R387" s="88">
        <v>116</v>
      </c>
      <c r="S387" s="88">
        <v>116</v>
      </c>
      <c r="T387" s="88">
        <v>116</v>
      </c>
      <c r="U387" s="88">
        <v>115</v>
      </c>
      <c r="V387" s="88">
        <v>115</v>
      </c>
      <c r="W387" s="88">
        <v>115</v>
      </c>
      <c r="X387" s="89">
        <v>115</v>
      </c>
      <c r="Z387" s="662"/>
      <c r="AA387" s="667"/>
      <c r="AB387" s="90" t="s">
        <v>136</v>
      </c>
      <c r="AC387" s="87">
        <v>117</v>
      </c>
      <c r="AD387" s="88">
        <v>116</v>
      </c>
      <c r="AE387" s="88">
        <v>116</v>
      </c>
      <c r="AF387" s="88">
        <v>116</v>
      </c>
      <c r="AG387" s="88">
        <v>115</v>
      </c>
      <c r="AH387" s="88">
        <v>115</v>
      </c>
      <c r="AI387" s="88">
        <v>115</v>
      </c>
      <c r="AJ387" s="89">
        <v>115</v>
      </c>
      <c r="AL387" s="662"/>
      <c r="AM387" s="667"/>
      <c r="AN387" s="90" t="s">
        <v>136</v>
      </c>
      <c r="AO387" s="87">
        <v>117</v>
      </c>
      <c r="AP387" s="88">
        <v>120</v>
      </c>
      <c r="AQ387" s="88">
        <v>123</v>
      </c>
      <c r="AR387" s="88">
        <v>126</v>
      </c>
      <c r="AS387" s="88">
        <v>129</v>
      </c>
      <c r="AT387" s="88">
        <v>132</v>
      </c>
      <c r="AU387" s="88">
        <v>135</v>
      </c>
      <c r="AV387" s="89">
        <v>138</v>
      </c>
    </row>
    <row r="388" spans="1:48">
      <c r="A388">
        <v>388</v>
      </c>
      <c r="B388" s="662"/>
      <c r="C388" s="664">
        <v>180</v>
      </c>
      <c r="D388" s="78" t="s">
        <v>133</v>
      </c>
      <c r="E388" s="83">
        <v>118</v>
      </c>
      <c r="F388" s="84">
        <v>117</v>
      </c>
      <c r="G388" s="84">
        <v>117</v>
      </c>
      <c r="H388" s="84">
        <v>117</v>
      </c>
      <c r="I388" s="84">
        <v>116</v>
      </c>
      <c r="J388" s="84">
        <v>116</v>
      </c>
      <c r="K388" s="84">
        <v>116</v>
      </c>
      <c r="L388" s="85">
        <v>116</v>
      </c>
      <c r="N388" s="662"/>
      <c r="O388" s="664">
        <v>180</v>
      </c>
      <c r="P388" s="78" t="s">
        <v>133</v>
      </c>
      <c r="Q388" s="83">
        <v>118</v>
      </c>
      <c r="R388" s="84">
        <v>117</v>
      </c>
      <c r="S388" s="84">
        <v>117</v>
      </c>
      <c r="T388" s="84">
        <v>117</v>
      </c>
      <c r="U388" s="84">
        <v>116</v>
      </c>
      <c r="V388" s="84">
        <v>116</v>
      </c>
      <c r="W388" s="84">
        <v>116</v>
      </c>
      <c r="X388" s="85">
        <v>116</v>
      </c>
      <c r="Z388" s="662"/>
      <c r="AA388" s="664">
        <v>180</v>
      </c>
      <c r="AB388" s="78" t="s">
        <v>133</v>
      </c>
      <c r="AC388" s="83">
        <v>118</v>
      </c>
      <c r="AD388" s="84">
        <v>117</v>
      </c>
      <c r="AE388" s="84">
        <v>117</v>
      </c>
      <c r="AF388" s="84">
        <v>117</v>
      </c>
      <c r="AG388" s="84">
        <v>116</v>
      </c>
      <c r="AH388" s="84">
        <v>116</v>
      </c>
      <c r="AI388" s="84">
        <v>116</v>
      </c>
      <c r="AJ388" s="85">
        <v>116</v>
      </c>
      <c r="AL388" s="662"/>
      <c r="AM388" s="664">
        <v>180</v>
      </c>
      <c r="AN388" s="78" t="s">
        <v>133</v>
      </c>
      <c r="AO388" s="83">
        <v>118</v>
      </c>
      <c r="AP388" s="84">
        <v>117</v>
      </c>
      <c r="AQ388" s="84">
        <v>117</v>
      </c>
      <c r="AR388" s="84">
        <v>117</v>
      </c>
      <c r="AS388" s="84">
        <v>117</v>
      </c>
      <c r="AT388" s="84">
        <v>117</v>
      </c>
      <c r="AU388" s="84">
        <v>117</v>
      </c>
      <c r="AV388" s="85">
        <v>117</v>
      </c>
    </row>
    <row r="389" spans="1:48" ht="15" thickBot="1">
      <c r="A389">
        <v>389</v>
      </c>
      <c r="B389" s="662"/>
      <c r="C389" s="665"/>
      <c r="D389" s="82" t="s">
        <v>136</v>
      </c>
      <c r="E389" s="83">
        <v>118</v>
      </c>
      <c r="F389" s="84">
        <v>117</v>
      </c>
      <c r="G389" s="84">
        <v>117</v>
      </c>
      <c r="H389" s="84">
        <v>117</v>
      </c>
      <c r="I389" s="84">
        <v>116</v>
      </c>
      <c r="J389" s="84">
        <v>116</v>
      </c>
      <c r="K389" s="84">
        <v>116</v>
      </c>
      <c r="L389" s="85">
        <v>116</v>
      </c>
      <c r="N389" s="662"/>
      <c r="O389" s="665"/>
      <c r="P389" s="82" t="s">
        <v>136</v>
      </c>
      <c r="Q389" s="83">
        <v>118</v>
      </c>
      <c r="R389" s="84">
        <v>117</v>
      </c>
      <c r="S389" s="84">
        <v>117</v>
      </c>
      <c r="T389" s="84">
        <v>117</v>
      </c>
      <c r="U389" s="84">
        <v>116</v>
      </c>
      <c r="V389" s="84">
        <v>116</v>
      </c>
      <c r="W389" s="84">
        <v>116</v>
      </c>
      <c r="X389" s="85">
        <v>116</v>
      </c>
      <c r="Z389" s="662"/>
      <c r="AA389" s="665"/>
      <c r="AB389" s="82" t="s">
        <v>136</v>
      </c>
      <c r="AC389" s="83">
        <v>118</v>
      </c>
      <c r="AD389" s="84">
        <v>117</v>
      </c>
      <c r="AE389" s="84">
        <v>117</v>
      </c>
      <c r="AF389" s="84">
        <v>117</v>
      </c>
      <c r="AG389" s="84">
        <v>116</v>
      </c>
      <c r="AH389" s="84">
        <v>116</v>
      </c>
      <c r="AI389" s="84">
        <v>116</v>
      </c>
      <c r="AJ389" s="85">
        <v>116</v>
      </c>
      <c r="AL389" s="662"/>
      <c r="AM389" s="665"/>
      <c r="AN389" s="82" t="s">
        <v>136</v>
      </c>
      <c r="AO389" s="83">
        <v>118</v>
      </c>
      <c r="AP389" s="84">
        <v>119</v>
      </c>
      <c r="AQ389" s="84">
        <v>120</v>
      </c>
      <c r="AR389" s="84">
        <v>121</v>
      </c>
      <c r="AS389" s="84">
        <v>122</v>
      </c>
      <c r="AT389" s="84">
        <v>123</v>
      </c>
      <c r="AU389" s="84">
        <v>124</v>
      </c>
      <c r="AV389" s="85">
        <v>126</v>
      </c>
    </row>
    <row r="390" spans="1:48">
      <c r="A390">
        <v>390</v>
      </c>
      <c r="B390" s="662"/>
      <c r="C390" s="666">
        <v>190</v>
      </c>
      <c r="D390" s="86" t="s">
        <v>133</v>
      </c>
      <c r="E390" s="194"/>
      <c r="F390" s="88">
        <v>117</v>
      </c>
      <c r="G390" s="88">
        <v>117</v>
      </c>
      <c r="H390" s="88">
        <v>117</v>
      </c>
      <c r="I390" s="88">
        <v>116</v>
      </c>
      <c r="J390" s="88">
        <v>116</v>
      </c>
      <c r="K390" s="88">
        <v>116</v>
      </c>
      <c r="L390" s="89">
        <v>116</v>
      </c>
      <c r="N390" s="662"/>
      <c r="O390" s="666">
        <v>190</v>
      </c>
      <c r="P390" s="86" t="s">
        <v>133</v>
      </c>
      <c r="Q390" s="194"/>
      <c r="R390" s="88">
        <v>117</v>
      </c>
      <c r="S390" s="88">
        <v>117</v>
      </c>
      <c r="T390" s="88">
        <v>117</v>
      </c>
      <c r="U390" s="88">
        <v>116</v>
      </c>
      <c r="V390" s="88">
        <v>116</v>
      </c>
      <c r="W390" s="88">
        <v>116</v>
      </c>
      <c r="X390" s="89">
        <v>116</v>
      </c>
      <c r="Z390" s="662"/>
      <c r="AA390" s="666">
        <v>190</v>
      </c>
      <c r="AB390" s="86" t="s">
        <v>133</v>
      </c>
      <c r="AC390" s="194"/>
      <c r="AD390" s="88">
        <v>117</v>
      </c>
      <c r="AE390" s="88">
        <v>117</v>
      </c>
      <c r="AF390" s="88">
        <v>117</v>
      </c>
      <c r="AG390" s="88">
        <v>116</v>
      </c>
      <c r="AH390" s="88">
        <v>116</v>
      </c>
      <c r="AI390" s="88">
        <v>116</v>
      </c>
      <c r="AJ390" s="89">
        <v>116</v>
      </c>
      <c r="AL390" s="662"/>
      <c r="AM390" s="666">
        <v>190</v>
      </c>
      <c r="AN390" s="86" t="s">
        <v>133</v>
      </c>
      <c r="AO390" s="194"/>
      <c r="AP390" s="88">
        <v>117</v>
      </c>
      <c r="AQ390" s="88">
        <v>117</v>
      </c>
      <c r="AR390" s="88">
        <v>117</v>
      </c>
      <c r="AS390" s="88">
        <v>116</v>
      </c>
      <c r="AT390" s="88">
        <v>116</v>
      </c>
      <c r="AU390" s="88">
        <v>116</v>
      </c>
      <c r="AV390" s="89">
        <v>116</v>
      </c>
    </row>
    <row r="391" spans="1:48" ht="15" thickBot="1">
      <c r="A391">
        <v>391</v>
      </c>
      <c r="B391" s="662"/>
      <c r="C391" s="667"/>
      <c r="D391" s="90" t="s">
        <v>136</v>
      </c>
      <c r="E391" s="194"/>
      <c r="F391" s="88">
        <v>117</v>
      </c>
      <c r="G391" s="88">
        <v>117</v>
      </c>
      <c r="H391" s="88">
        <v>117</v>
      </c>
      <c r="I391" s="88">
        <v>116</v>
      </c>
      <c r="J391" s="88">
        <v>116</v>
      </c>
      <c r="K391" s="88">
        <v>116</v>
      </c>
      <c r="L391" s="89">
        <v>116</v>
      </c>
      <c r="N391" s="662"/>
      <c r="O391" s="667"/>
      <c r="P391" s="90" t="s">
        <v>136</v>
      </c>
      <c r="Q391" s="194"/>
      <c r="R391" s="88">
        <v>117</v>
      </c>
      <c r="S391" s="88">
        <v>117</v>
      </c>
      <c r="T391" s="88">
        <v>117</v>
      </c>
      <c r="U391" s="88">
        <v>116</v>
      </c>
      <c r="V391" s="88">
        <v>116</v>
      </c>
      <c r="W391" s="88">
        <v>116</v>
      </c>
      <c r="X391" s="89">
        <v>116</v>
      </c>
      <c r="Z391" s="662"/>
      <c r="AA391" s="667"/>
      <c r="AB391" s="90" t="s">
        <v>136</v>
      </c>
      <c r="AC391" s="194"/>
      <c r="AD391" s="88">
        <v>117</v>
      </c>
      <c r="AE391" s="88">
        <v>117</v>
      </c>
      <c r="AF391" s="88">
        <v>117</v>
      </c>
      <c r="AG391" s="88">
        <v>116</v>
      </c>
      <c r="AH391" s="88">
        <v>116</v>
      </c>
      <c r="AI391" s="88">
        <v>116</v>
      </c>
      <c r="AJ391" s="89">
        <v>116</v>
      </c>
      <c r="AL391" s="662"/>
      <c r="AM391" s="667"/>
      <c r="AN391" s="90" t="s">
        <v>136</v>
      </c>
      <c r="AO391" s="194"/>
      <c r="AP391" s="88">
        <v>117</v>
      </c>
      <c r="AQ391" s="88">
        <v>117</v>
      </c>
      <c r="AR391" s="88">
        <v>117</v>
      </c>
      <c r="AS391" s="88">
        <v>116</v>
      </c>
      <c r="AT391" s="88">
        <v>116</v>
      </c>
      <c r="AU391" s="88">
        <v>116</v>
      </c>
      <c r="AV391" s="89">
        <v>116</v>
      </c>
    </row>
    <row r="392" spans="1:48">
      <c r="A392">
        <v>392</v>
      </c>
      <c r="B392" s="662"/>
      <c r="C392" s="664">
        <v>200</v>
      </c>
      <c r="D392" s="78" t="s">
        <v>133</v>
      </c>
      <c r="E392" s="194"/>
      <c r="F392" s="193"/>
      <c r="G392" s="84">
        <v>117</v>
      </c>
      <c r="H392" s="84">
        <v>117</v>
      </c>
      <c r="I392" s="84">
        <v>116</v>
      </c>
      <c r="J392" s="84">
        <v>116</v>
      </c>
      <c r="K392" s="84">
        <v>115</v>
      </c>
      <c r="L392" s="85">
        <v>115</v>
      </c>
      <c r="N392" s="662"/>
      <c r="O392" s="664">
        <v>200</v>
      </c>
      <c r="P392" s="78" t="s">
        <v>133</v>
      </c>
      <c r="Q392" s="194"/>
      <c r="R392" s="193"/>
      <c r="S392" s="84">
        <v>117</v>
      </c>
      <c r="T392" s="84">
        <v>117</v>
      </c>
      <c r="U392" s="84">
        <v>116</v>
      </c>
      <c r="V392" s="84">
        <v>116</v>
      </c>
      <c r="W392" s="84">
        <v>115</v>
      </c>
      <c r="X392" s="85">
        <v>115</v>
      </c>
      <c r="Z392" s="662"/>
      <c r="AA392" s="664">
        <v>200</v>
      </c>
      <c r="AB392" s="78" t="s">
        <v>133</v>
      </c>
      <c r="AC392" s="194"/>
      <c r="AD392" s="193"/>
      <c r="AE392" s="84">
        <v>117</v>
      </c>
      <c r="AF392" s="84">
        <v>117</v>
      </c>
      <c r="AG392" s="84">
        <v>116</v>
      </c>
      <c r="AH392" s="84">
        <v>116</v>
      </c>
      <c r="AI392" s="84">
        <v>115</v>
      </c>
      <c r="AJ392" s="85">
        <v>115</v>
      </c>
      <c r="AL392" s="662"/>
      <c r="AM392" s="664">
        <v>200</v>
      </c>
      <c r="AN392" s="78" t="s">
        <v>133</v>
      </c>
      <c r="AO392" s="194"/>
      <c r="AP392" s="193"/>
      <c r="AQ392" s="84">
        <v>117</v>
      </c>
      <c r="AR392" s="84">
        <v>117</v>
      </c>
      <c r="AS392" s="84">
        <v>116</v>
      </c>
      <c r="AT392" s="84">
        <v>116</v>
      </c>
      <c r="AU392" s="84">
        <v>115</v>
      </c>
      <c r="AV392" s="85">
        <v>115</v>
      </c>
    </row>
    <row r="393" spans="1:48" ht="15" thickBot="1">
      <c r="A393">
        <v>393</v>
      </c>
      <c r="B393" s="663"/>
      <c r="C393" s="665"/>
      <c r="D393" s="82" t="s">
        <v>136</v>
      </c>
      <c r="E393" s="192"/>
      <c r="F393" s="191"/>
      <c r="G393" s="186">
        <v>117</v>
      </c>
      <c r="H393" s="186">
        <v>117</v>
      </c>
      <c r="I393" s="186">
        <v>116</v>
      </c>
      <c r="J393" s="186">
        <v>116</v>
      </c>
      <c r="K393" s="186">
        <v>115</v>
      </c>
      <c r="L393" s="185">
        <v>115</v>
      </c>
      <c r="N393" s="663"/>
      <c r="O393" s="665"/>
      <c r="P393" s="82" t="s">
        <v>136</v>
      </c>
      <c r="Q393" s="192"/>
      <c r="R393" s="191"/>
      <c r="S393" s="186">
        <v>117</v>
      </c>
      <c r="T393" s="186">
        <v>117</v>
      </c>
      <c r="U393" s="186">
        <v>116</v>
      </c>
      <c r="V393" s="186">
        <v>116</v>
      </c>
      <c r="W393" s="186">
        <v>115</v>
      </c>
      <c r="X393" s="185">
        <v>115</v>
      </c>
      <c r="Z393" s="663"/>
      <c r="AA393" s="665"/>
      <c r="AB393" s="82" t="s">
        <v>136</v>
      </c>
      <c r="AC393" s="192"/>
      <c r="AD393" s="191"/>
      <c r="AE393" s="186">
        <v>117</v>
      </c>
      <c r="AF393" s="186">
        <v>117</v>
      </c>
      <c r="AG393" s="186">
        <v>116</v>
      </c>
      <c r="AH393" s="186">
        <v>116</v>
      </c>
      <c r="AI393" s="186">
        <v>115</v>
      </c>
      <c r="AJ393" s="185">
        <v>115</v>
      </c>
      <c r="AL393" s="663"/>
      <c r="AM393" s="665"/>
      <c r="AN393" s="82" t="s">
        <v>136</v>
      </c>
      <c r="AO393" s="192"/>
      <c r="AP393" s="191"/>
      <c r="AQ393" s="186">
        <v>117</v>
      </c>
      <c r="AR393" s="186">
        <v>117</v>
      </c>
      <c r="AS393" s="186">
        <v>116</v>
      </c>
      <c r="AT393" s="186">
        <v>116</v>
      </c>
      <c r="AU393" s="186">
        <v>115</v>
      </c>
      <c r="AV393" s="185">
        <v>115</v>
      </c>
    </row>
    <row r="394" spans="1:48">
      <c r="A394">
        <v>394</v>
      </c>
    </row>
    <row r="395" spans="1:48">
      <c r="A395">
        <v>395</v>
      </c>
    </row>
    <row r="396" spans="1:48">
      <c r="A396">
        <v>396</v>
      </c>
    </row>
    <row r="397" spans="1:48">
      <c r="A397">
        <v>397</v>
      </c>
    </row>
    <row r="398" spans="1:48">
      <c r="A398">
        <v>398</v>
      </c>
    </row>
    <row r="399" spans="1:48">
      <c r="A399">
        <v>399</v>
      </c>
    </row>
    <row r="400" spans="1:48" ht="15" thickBot="1">
      <c r="A400">
        <v>400</v>
      </c>
    </row>
    <row r="401" spans="1:48" ht="18.600000000000001" thickBot="1">
      <c r="A401">
        <v>401</v>
      </c>
      <c r="B401" s="649" t="s">
        <v>1112</v>
      </c>
      <c r="C401" s="650"/>
      <c r="D401" s="651"/>
      <c r="E401" s="649" t="s">
        <v>1149</v>
      </c>
      <c r="F401" s="650"/>
      <c r="G401" s="650"/>
      <c r="H401" s="650"/>
      <c r="I401" s="650"/>
      <c r="J401" s="650"/>
      <c r="K401" s="650"/>
      <c r="L401" s="651"/>
      <c r="N401" s="649" t="s">
        <v>1114</v>
      </c>
      <c r="O401" s="650"/>
      <c r="P401" s="651"/>
      <c r="Q401" s="649" t="s">
        <v>1149</v>
      </c>
      <c r="R401" s="650"/>
      <c r="S401" s="650"/>
      <c r="T401" s="650"/>
      <c r="U401" s="650"/>
      <c r="V401" s="650"/>
      <c r="W401" s="650"/>
      <c r="X401" s="651"/>
      <c r="Z401" s="649" t="s">
        <v>1115</v>
      </c>
      <c r="AA401" s="650"/>
      <c r="AB401" s="651"/>
      <c r="AC401" s="649" t="s">
        <v>1149</v>
      </c>
      <c r="AD401" s="650"/>
      <c r="AE401" s="650"/>
      <c r="AF401" s="650"/>
      <c r="AG401" s="650"/>
      <c r="AH401" s="650"/>
      <c r="AI401" s="650"/>
      <c r="AJ401" s="651"/>
      <c r="AL401" s="649" t="s">
        <v>1116</v>
      </c>
      <c r="AM401" s="650"/>
      <c r="AN401" s="651"/>
      <c r="AO401" s="649" t="s">
        <v>1149</v>
      </c>
      <c r="AP401" s="650"/>
      <c r="AQ401" s="650"/>
      <c r="AR401" s="650"/>
      <c r="AS401" s="650"/>
      <c r="AT401" s="650"/>
      <c r="AU401" s="650"/>
      <c r="AV401" s="651"/>
    </row>
    <row r="402" spans="1:48" ht="15.75" customHeight="1">
      <c r="A402">
        <v>402</v>
      </c>
      <c r="B402" s="652" t="s">
        <v>1127</v>
      </c>
      <c r="C402" s="652" t="s">
        <v>634</v>
      </c>
      <c r="D402" s="669" t="s">
        <v>1119</v>
      </c>
      <c r="E402" s="676" t="s">
        <v>1120</v>
      </c>
      <c r="F402" s="677"/>
      <c r="G402" s="677"/>
      <c r="H402" s="677"/>
      <c r="I402" s="677"/>
      <c r="J402" s="677"/>
      <c r="K402" s="677"/>
      <c r="L402" s="678"/>
      <c r="N402" s="652" t="s">
        <v>1127</v>
      </c>
      <c r="O402" s="652" t="s">
        <v>634</v>
      </c>
      <c r="P402" s="669" t="s">
        <v>1119</v>
      </c>
      <c r="Q402" s="676" t="s">
        <v>1120</v>
      </c>
      <c r="R402" s="677"/>
      <c r="S402" s="677"/>
      <c r="T402" s="677"/>
      <c r="U402" s="677"/>
      <c r="V402" s="677"/>
      <c r="W402" s="677"/>
      <c r="X402" s="678"/>
      <c r="Z402" s="652" t="s">
        <v>1127</v>
      </c>
      <c r="AA402" s="652" t="s">
        <v>634</v>
      </c>
      <c r="AB402" s="669" t="s">
        <v>1119</v>
      </c>
      <c r="AC402" s="676" t="s">
        <v>1120</v>
      </c>
      <c r="AD402" s="677"/>
      <c r="AE402" s="677"/>
      <c r="AF402" s="677"/>
      <c r="AG402" s="677"/>
      <c r="AH402" s="677"/>
      <c r="AI402" s="677"/>
      <c r="AJ402" s="678"/>
      <c r="AL402" s="652" t="s">
        <v>1127</v>
      </c>
      <c r="AM402" s="652" t="s">
        <v>634</v>
      </c>
      <c r="AN402" s="669" t="s">
        <v>1119</v>
      </c>
      <c r="AO402" s="676" t="s">
        <v>1120</v>
      </c>
      <c r="AP402" s="677"/>
      <c r="AQ402" s="677"/>
      <c r="AR402" s="677"/>
      <c r="AS402" s="677"/>
      <c r="AT402" s="677"/>
      <c r="AU402" s="677"/>
      <c r="AV402" s="678"/>
    </row>
    <row r="403" spans="1:48" ht="15" customHeight="1" thickBot="1">
      <c r="A403">
        <v>403</v>
      </c>
      <c r="B403" s="668"/>
      <c r="C403" s="668"/>
      <c r="D403" s="670"/>
      <c r="E403" s="679"/>
      <c r="F403" s="680"/>
      <c r="G403" s="680"/>
      <c r="H403" s="680"/>
      <c r="I403" s="680"/>
      <c r="J403" s="680"/>
      <c r="K403" s="680"/>
      <c r="L403" s="681"/>
      <c r="N403" s="668"/>
      <c r="O403" s="668"/>
      <c r="P403" s="670"/>
      <c r="Q403" s="679"/>
      <c r="R403" s="680"/>
      <c r="S403" s="680"/>
      <c r="T403" s="680"/>
      <c r="U403" s="680"/>
      <c r="V403" s="680"/>
      <c r="W403" s="680"/>
      <c r="X403" s="681"/>
      <c r="Z403" s="668"/>
      <c r="AA403" s="668"/>
      <c r="AB403" s="670"/>
      <c r="AC403" s="679"/>
      <c r="AD403" s="680"/>
      <c r="AE403" s="680"/>
      <c r="AF403" s="680"/>
      <c r="AG403" s="680"/>
      <c r="AH403" s="680"/>
      <c r="AI403" s="680"/>
      <c r="AJ403" s="681"/>
      <c r="AL403" s="668"/>
      <c r="AM403" s="668"/>
      <c r="AN403" s="670"/>
      <c r="AO403" s="679"/>
      <c r="AP403" s="680"/>
      <c r="AQ403" s="680"/>
      <c r="AR403" s="680"/>
      <c r="AS403" s="680"/>
      <c r="AT403" s="680"/>
      <c r="AU403" s="680"/>
      <c r="AV403" s="681"/>
    </row>
    <row r="404" spans="1:48" ht="15" thickBot="1">
      <c r="A404">
        <v>404</v>
      </c>
      <c r="B404" s="653"/>
      <c r="C404" s="653"/>
      <c r="D404" s="671"/>
      <c r="E404" s="75">
        <v>0</v>
      </c>
      <c r="F404" s="76">
        <v>500</v>
      </c>
      <c r="G404" s="76">
        <v>1000</v>
      </c>
      <c r="H404" s="76">
        <v>1500</v>
      </c>
      <c r="I404" s="76">
        <v>2000</v>
      </c>
      <c r="J404" s="76">
        <v>2500</v>
      </c>
      <c r="K404" s="76">
        <v>3000</v>
      </c>
      <c r="L404" s="77">
        <v>3500</v>
      </c>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1141</v>
      </c>
      <c r="C405" s="664">
        <v>100</v>
      </c>
      <c r="D405" s="78" t="s">
        <v>133</v>
      </c>
      <c r="E405" s="94">
        <v>1.68</v>
      </c>
      <c r="F405" s="95">
        <v>1.71</v>
      </c>
      <c r="G405" s="95">
        <v>1.75</v>
      </c>
      <c r="H405" s="95">
        <v>1.78</v>
      </c>
      <c r="I405" s="95">
        <v>1.82</v>
      </c>
      <c r="J405" s="95">
        <v>1.85</v>
      </c>
      <c r="K405" s="95">
        <v>1.89</v>
      </c>
      <c r="L405" s="96">
        <v>1.93</v>
      </c>
      <c r="N405" s="661" t="s">
        <v>1141</v>
      </c>
      <c r="O405" s="664">
        <v>100</v>
      </c>
      <c r="P405" s="78" t="s">
        <v>133</v>
      </c>
      <c r="Q405" s="94">
        <v>1.68</v>
      </c>
      <c r="R405" s="95">
        <v>1.71</v>
      </c>
      <c r="S405" s="95">
        <v>1.75</v>
      </c>
      <c r="T405" s="95">
        <v>1.78</v>
      </c>
      <c r="U405" s="95">
        <v>1.82</v>
      </c>
      <c r="V405" s="95">
        <v>1.85</v>
      </c>
      <c r="W405" s="95">
        <v>1.89</v>
      </c>
      <c r="X405" s="96">
        <v>1.93</v>
      </c>
      <c r="Z405" s="661" t="s">
        <v>1141</v>
      </c>
      <c r="AA405" s="664">
        <v>100</v>
      </c>
      <c r="AB405" s="78" t="s">
        <v>133</v>
      </c>
      <c r="AC405" s="94">
        <v>1.68</v>
      </c>
      <c r="AD405" s="95">
        <v>1.71</v>
      </c>
      <c r="AE405" s="95">
        <v>1.75</v>
      </c>
      <c r="AF405" s="95">
        <v>1.78</v>
      </c>
      <c r="AG405" s="95">
        <v>1.82</v>
      </c>
      <c r="AH405" s="95">
        <v>1.85</v>
      </c>
      <c r="AI405" s="95">
        <v>1.89</v>
      </c>
      <c r="AJ405" s="96">
        <v>1.93</v>
      </c>
      <c r="AL405" s="661" t="s">
        <v>1141</v>
      </c>
      <c r="AM405" s="664">
        <v>100</v>
      </c>
      <c r="AN405" s="78" t="s">
        <v>133</v>
      </c>
      <c r="AO405" s="94">
        <v>1.68</v>
      </c>
      <c r="AP405" s="95">
        <v>1.71</v>
      </c>
      <c r="AQ405" s="95">
        <v>1.75</v>
      </c>
      <c r="AR405" s="95">
        <v>1.78</v>
      </c>
      <c r="AS405" s="95">
        <v>1.82</v>
      </c>
      <c r="AT405" s="95">
        <v>1.85</v>
      </c>
      <c r="AU405" s="95">
        <v>1.89</v>
      </c>
      <c r="AV405" s="96">
        <v>1.93</v>
      </c>
    </row>
    <row r="406" spans="1:48" ht="15" thickBot="1">
      <c r="A406">
        <v>406</v>
      </c>
      <c r="B406" s="662"/>
      <c r="C406" s="665"/>
      <c r="D406" s="82" t="s">
        <v>136</v>
      </c>
      <c r="E406" s="97">
        <v>1.85</v>
      </c>
      <c r="F406" s="98">
        <v>1.87</v>
      </c>
      <c r="G406" s="98">
        <v>1.9</v>
      </c>
      <c r="H406" s="98">
        <v>1.93</v>
      </c>
      <c r="I406" s="98">
        <v>1.95</v>
      </c>
      <c r="J406" s="98">
        <v>1.98</v>
      </c>
      <c r="K406" s="98">
        <v>2.0099999999999998</v>
      </c>
      <c r="L406" s="99">
        <v>2.04</v>
      </c>
      <c r="N406" s="662"/>
      <c r="O406" s="665"/>
      <c r="P406" s="82" t="s">
        <v>136</v>
      </c>
      <c r="Q406" s="97">
        <v>1.85</v>
      </c>
      <c r="R406" s="98">
        <v>1.87</v>
      </c>
      <c r="S406" s="98">
        <v>1.9</v>
      </c>
      <c r="T406" s="98">
        <v>1.93</v>
      </c>
      <c r="U406" s="98">
        <v>1.95</v>
      </c>
      <c r="V406" s="98">
        <v>1.98</v>
      </c>
      <c r="W406" s="98">
        <v>2.0099999999999998</v>
      </c>
      <c r="X406" s="99">
        <v>2.04</v>
      </c>
      <c r="Z406" s="662"/>
      <c r="AA406" s="665"/>
      <c r="AB406" s="82" t="s">
        <v>136</v>
      </c>
      <c r="AC406" s="97">
        <v>1.85</v>
      </c>
      <c r="AD406" s="98">
        <v>1.87</v>
      </c>
      <c r="AE406" s="98">
        <v>1.9</v>
      </c>
      <c r="AF406" s="98">
        <v>1.93</v>
      </c>
      <c r="AG406" s="98">
        <v>1.95</v>
      </c>
      <c r="AH406" s="98">
        <v>1.98</v>
      </c>
      <c r="AI406" s="98">
        <v>2.0099999999999998</v>
      </c>
      <c r="AJ406" s="99">
        <v>2.04</v>
      </c>
      <c r="AL406" s="662"/>
      <c r="AM406" s="665"/>
      <c r="AN406" s="82" t="s">
        <v>136</v>
      </c>
      <c r="AO406" s="97">
        <v>1.85</v>
      </c>
      <c r="AP406" s="98">
        <v>1.85</v>
      </c>
      <c r="AQ406" s="98">
        <v>1.85</v>
      </c>
      <c r="AR406" s="98">
        <v>1.85</v>
      </c>
      <c r="AS406" s="98">
        <v>1.86</v>
      </c>
      <c r="AT406" s="98">
        <v>1.86</v>
      </c>
      <c r="AU406" s="98">
        <v>1.86</v>
      </c>
      <c r="AV406" s="99">
        <v>1.87</v>
      </c>
    </row>
    <row r="407" spans="1:48">
      <c r="A407">
        <v>407</v>
      </c>
      <c r="B407" s="662"/>
      <c r="C407" s="666">
        <v>110</v>
      </c>
      <c r="D407" s="86" t="s">
        <v>133</v>
      </c>
      <c r="E407" s="100">
        <v>1.58</v>
      </c>
      <c r="F407" s="101">
        <v>1.61</v>
      </c>
      <c r="G407" s="101">
        <v>1.64</v>
      </c>
      <c r="H407" s="101">
        <v>1.68</v>
      </c>
      <c r="I407" s="101">
        <v>1.71</v>
      </c>
      <c r="J407" s="101">
        <v>1.75</v>
      </c>
      <c r="K407" s="101">
        <v>1.78</v>
      </c>
      <c r="L407" s="102">
        <v>1.82</v>
      </c>
      <c r="N407" s="662"/>
      <c r="O407" s="666">
        <v>110</v>
      </c>
      <c r="P407" s="86" t="s">
        <v>133</v>
      </c>
      <c r="Q407" s="100">
        <v>1.58</v>
      </c>
      <c r="R407" s="101">
        <v>1.61</v>
      </c>
      <c r="S407" s="101">
        <v>1.64</v>
      </c>
      <c r="T407" s="101">
        <v>1.68</v>
      </c>
      <c r="U407" s="101">
        <v>1.71</v>
      </c>
      <c r="V407" s="101">
        <v>1.75</v>
      </c>
      <c r="W407" s="101">
        <v>1.78</v>
      </c>
      <c r="X407" s="102">
        <v>1.82</v>
      </c>
      <c r="Z407" s="662"/>
      <c r="AA407" s="666">
        <v>110</v>
      </c>
      <c r="AB407" s="86" t="s">
        <v>133</v>
      </c>
      <c r="AC407" s="100">
        <v>1.58</v>
      </c>
      <c r="AD407" s="101">
        <v>1.61</v>
      </c>
      <c r="AE407" s="101">
        <v>1.64</v>
      </c>
      <c r="AF407" s="101">
        <v>1.68</v>
      </c>
      <c r="AG407" s="101">
        <v>1.71</v>
      </c>
      <c r="AH407" s="101">
        <v>1.75</v>
      </c>
      <c r="AI407" s="101">
        <v>1.78</v>
      </c>
      <c r="AJ407" s="102">
        <v>1.82</v>
      </c>
      <c r="AL407" s="662"/>
      <c r="AM407" s="666">
        <v>110</v>
      </c>
      <c r="AN407" s="86" t="s">
        <v>133</v>
      </c>
      <c r="AO407" s="100">
        <v>1.58</v>
      </c>
      <c r="AP407" s="101">
        <v>1.61</v>
      </c>
      <c r="AQ407" s="101">
        <v>1.64</v>
      </c>
      <c r="AR407" s="101">
        <v>1.68</v>
      </c>
      <c r="AS407" s="101">
        <v>1.71</v>
      </c>
      <c r="AT407" s="101">
        <v>1.75</v>
      </c>
      <c r="AU407" s="101">
        <v>1.78</v>
      </c>
      <c r="AV407" s="102">
        <v>1.82</v>
      </c>
    </row>
    <row r="408" spans="1:48" ht="15" thickBot="1">
      <c r="A408">
        <v>408</v>
      </c>
      <c r="B408" s="662"/>
      <c r="C408" s="667"/>
      <c r="D408" s="90" t="s">
        <v>136</v>
      </c>
      <c r="E408" s="100">
        <v>1.73</v>
      </c>
      <c r="F408" s="101">
        <v>1.76</v>
      </c>
      <c r="G408" s="101">
        <v>1.79</v>
      </c>
      <c r="H408" s="101">
        <v>1.82</v>
      </c>
      <c r="I408" s="101">
        <v>1.86</v>
      </c>
      <c r="J408" s="101">
        <v>1.89</v>
      </c>
      <c r="K408" s="101">
        <v>1.92</v>
      </c>
      <c r="L408" s="102">
        <v>1.96</v>
      </c>
      <c r="N408" s="662"/>
      <c r="O408" s="667"/>
      <c r="P408" s="90" t="s">
        <v>136</v>
      </c>
      <c r="Q408" s="100">
        <v>1.73</v>
      </c>
      <c r="R408" s="101">
        <v>1.76</v>
      </c>
      <c r="S408" s="101">
        <v>1.79</v>
      </c>
      <c r="T408" s="101">
        <v>1.82</v>
      </c>
      <c r="U408" s="101">
        <v>1.86</v>
      </c>
      <c r="V408" s="101">
        <v>1.89</v>
      </c>
      <c r="W408" s="101">
        <v>1.92</v>
      </c>
      <c r="X408" s="102">
        <v>1.96</v>
      </c>
      <c r="Z408" s="662"/>
      <c r="AA408" s="667"/>
      <c r="AB408" s="90" t="s">
        <v>136</v>
      </c>
      <c r="AC408" s="100">
        <v>1.73</v>
      </c>
      <c r="AD408" s="101">
        <v>1.76</v>
      </c>
      <c r="AE408" s="101">
        <v>1.79</v>
      </c>
      <c r="AF408" s="101">
        <v>1.82</v>
      </c>
      <c r="AG408" s="101">
        <v>1.86</v>
      </c>
      <c r="AH408" s="101">
        <v>1.89</v>
      </c>
      <c r="AI408" s="101">
        <v>1.92</v>
      </c>
      <c r="AJ408" s="102">
        <v>1.96</v>
      </c>
      <c r="AL408" s="662"/>
      <c r="AM408" s="667"/>
      <c r="AN408" s="90" t="s">
        <v>136</v>
      </c>
      <c r="AO408" s="100">
        <v>1.73</v>
      </c>
      <c r="AP408" s="101">
        <v>1.75</v>
      </c>
      <c r="AQ408" s="101">
        <v>1.77</v>
      </c>
      <c r="AR408" s="101">
        <v>1.79</v>
      </c>
      <c r="AS408" s="101">
        <v>1.81</v>
      </c>
      <c r="AT408" s="101">
        <v>1.83</v>
      </c>
      <c r="AU408" s="101">
        <v>1.85</v>
      </c>
      <c r="AV408" s="102">
        <v>1.87</v>
      </c>
    </row>
    <row r="409" spans="1:48">
      <c r="A409">
        <v>409</v>
      </c>
      <c r="B409" s="662"/>
      <c r="C409" s="664">
        <v>120</v>
      </c>
      <c r="D409" s="78" t="s">
        <v>133</v>
      </c>
      <c r="E409" s="97">
        <v>1.49</v>
      </c>
      <c r="F409" s="98">
        <v>1.52</v>
      </c>
      <c r="G409" s="98">
        <v>1.55</v>
      </c>
      <c r="H409" s="98">
        <v>1.58</v>
      </c>
      <c r="I409" s="98">
        <v>1.62</v>
      </c>
      <c r="J409" s="98">
        <v>1.65</v>
      </c>
      <c r="K409" s="98">
        <v>1.68</v>
      </c>
      <c r="L409" s="99">
        <v>1.72</v>
      </c>
      <c r="N409" s="662"/>
      <c r="O409" s="664">
        <v>120</v>
      </c>
      <c r="P409" s="78" t="s">
        <v>133</v>
      </c>
      <c r="Q409" s="97">
        <v>1.49</v>
      </c>
      <c r="R409" s="98">
        <v>1.52</v>
      </c>
      <c r="S409" s="98">
        <v>1.55</v>
      </c>
      <c r="T409" s="98">
        <v>1.58</v>
      </c>
      <c r="U409" s="98">
        <v>1.62</v>
      </c>
      <c r="V409" s="98">
        <v>1.65</v>
      </c>
      <c r="W409" s="98">
        <v>1.68</v>
      </c>
      <c r="X409" s="99">
        <v>1.72</v>
      </c>
      <c r="Z409" s="662"/>
      <c r="AA409" s="664">
        <v>120</v>
      </c>
      <c r="AB409" s="78" t="s">
        <v>133</v>
      </c>
      <c r="AC409" s="97">
        <v>1.49</v>
      </c>
      <c r="AD409" s="98">
        <v>1.52</v>
      </c>
      <c r="AE409" s="98">
        <v>1.55</v>
      </c>
      <c r="AF409" s="98">
        <v>1.58</v>
      </c>
      <c r="AG409" s="98">
        <v>1.62</v>
      </c>
      <c r="AH409" s="98">
        <v>1.65</v>
      </c>
      <c r="AI409" s="98">
        <v>1.68</v>
      </c>
      <c r="AJ409" s="99">
        <v>1.72</v>
      </c>
      <c r="AL409" s="662"/>
      <c r="AM409" s="664">
        <v>120</v>
      </c>
      <c r="AN409" s="78" t="s">
        <v>133</v>
      </c>
      <c r="AO409" s="97">
        <v>1.49</v>
      </c>
      <c r="AP409" s="98">
        <v>1.52</v>
      </c>
      <c r="AQ409" s="98">
        <v>1.55</v>
      </c>
      <c r="AR409" s="98">
        <v>1.58</v>
      </c>
      <c r="AS409" s="98">
        <v>1.62</v>
      </c>
      <c r="AT409" s="98">
        <v>1.65</v>
      </c>
      <c r="AU409" s="98">
        <v>1.68</v>
      </c>
      <c r="AV409" s="99">
        <v>1.72</v>
      </c>
    </row>
    <row r="410" spans="1:48" ht="15" thickBot="1">
      <c r="A410">
        <v>410</v>
      </c>
      <c r="B410" s="662"/>
      <c r="C410" s="665"/>
      <c r="D410" s="82" t="s">
        <v>136</v>
      </c>
      <c r="E410" s="97">
        <v>1.55</v>
      </c>
      <c r="F410" s="98">
        <v>1.59</v>
      </c>
      <c r="G410" s="98">
        <v>1.64</v>
      </c>
      <c r="H410" s="98">
        <v>1.69</v>
      </c>
      <c r="I410" s="98">
        <v>1.73</v>
      </c>
      <c r="J410" s="98">
        <v>1.78</v>
      </c>
      <c r="K410" s="98">
        <v>1.83</v>
      </c>
      <c r="L410" s="99">
        <v>1.88</v>
      </c>
      <c r="N410" s="662"/>
      <c r="O410" s="665"/>
      <c r="P410" s="82" t="s">
        <v>136</v>
      </c>
      <c r="Q410" s="97">
        <v>1.55</v>
      </c>
      <c r="R410" s="98">
        <v>1.59</v>
      </c>
      <c r="S410" s="98">
        <v>1.64</v>
      </c>
      <c r="T410" s="98">
        <v>1.69</v>
      </c>
      <c r="U410" s="98">
        <v>1.73</v>
      </c>
      <c r="V410" s="98">
        <v>1.78</v>
      </c>
      <c r="W410" s="98">
        <v>1.83</v>
      </c>
      <c r="X410" s="99">
        <v>1.88</v>
      </c>
      <c r="Z410" s="662"/>
      <c r="AA410" s="665"/>
      <c r="AB410" s="82" t="s">
        <v>136</v>
      </c>
      <c r="AC410" s="97">
        <v>1.55</v>
      </c>
      <c r="AD410" s="98">
        <v>1.59</v>
      </c>
      <c r="AE410" s="98">
        <v>1.64</v>
      </c>
      <c r="AF410" s="98">
        <v>1.69</v>
      </c>
      <c r="AG410" s="98">
        <v>1.73</v>
      </c>
      <c r="AH410" s="98">
        <v>1.78</v>
      </c>
      <c r="AI410" s="98">
        <v>1.83</v>
      </c>
      <c r="AJ410" s="99">
        <v>1.88</v>
      </c>
      <c r="AL410" s="662"/>
      <c r="AM410" s="665"/>
      <c r="AN410" s="82" t="s">
        <v>136</v>
      </c>
      <c r="AO410" s="97">
        <v>1.55</v>
      </c>
      <c r="AP410" s="98">
        <v>1.59</v>
      </c>
      <c r="AQ410" s="98">
        <v>1.64</v>
      </c>
      <c r="AR410" s="98">
        <v>1.68</v>
      </c>
      <c r="AS410" s="98">
        <v>1.73</v>
      </c>
      <c r="AT410" s="98">
        <v>1.77</v>
      </c>
      <c r="AU410" s="98">
        <v>1.82</v>
      </c>
      <c r="AV410" s="99">
        <v>1.87</v>
      </c>
    </row>
    <row r="411" spans="1:48">
      <c r="A411">
        <v>411</v>
      </c>
      <c r="B411" s="662"/>
      <c r="C411" s="666">
        <v>130</v>
      </c>
      <c r="D411" s="86" t="s">
        <v>133</v>
      </c>
      <c r="E411" s="100">
        <v>1.32</v>
      </c>
      <c r="F411" s="101">
        <v>1.36</v>
      </c>
      <c r="G411" s="101">
        <v>1.4</v>
      </c>
      <c r="H411" s="101">
        <v>1.45</v>
      </c>
      <c r="I411" s="101">
        <v>1.49</v>
      </c>
      <c r="J411" s="101">
        <v>1.54</v>
      </c>
      <c r="K411" s="101">
        <v>1.58</v>
      </c>
      <c r="L411" s="102">
        <v>1.63</v>
      </c>
      <c r="N411" s="662"/>
      <c r="O411" s="666">
        <v>130</v>
      </c>
      <c r="P411" s="86" t="s">
        <v>133</v>
      </c>
      <c r="Q411" s="100">
        <v>1.32</v>
      </c>
      <c r="R411" s="101">
        <v>1.36</v>
      </c>
      <c r="S411" s="101">
        <v>1.4</v>
      </c>
      <c r="T411" s="101">
        <v>1.45</v>
      </c>
      <c r="U411" s="101">
        <v>1.49</v>
      </c>
      <c r="V411" s="101">
        <v>1.54</v>
      </c>
      <c r="W411" s="101">
        <v>1.58</v>
      </c>
      <c r="X411" s="102">
        <v>1.63</v>
      </c>
      <c r="Z411" s="662"/>
      <c r="AA411" s="666">
        <v>130</v>
      </c>
      <c r="AB411" s="86" t="s">
        <v>133</v>
      </c>
      <c r="AC411" s="100">
        <v>1.32</v>
      </c>
      <c r="AD411" s="101">
        <v>1.36</v>
      </c>
      <c r="AE411" s="101">
        <v>1.4</v>
      </c>
      <c r="AF411" s="101">
        <v>1.45</v>
      </c>
      <c r="AG411" s="101">
        <v>1.49</v>
      </c>
      <c r="AH411" s="101">
        <v>1.54</v>
      </c>
      <c r="AI411" s="101">
        <v>1.58</v>
      </c>
      <c r="AJ411" s="102">
        <v>1.63</v>
      </c>
      <c r="AL411" s="662"/>
      <c r="AM411" s="666">
        <v>130</v>
      </c>
      <c r="AN411" s="86" t="s">
        <v>133</v>
      </c>
      <c r="AO411" s="100">
        <v>1.32</v>
      </c>
      <c r="AP411" s="101">
        <v>1.36</v>
      </c>
      <c r="AQ411" s="101">
        <v>1.4</v>
      </c>
      <c r="AR411" s="101">
        <v>1.45</v>
      </c>
      <c r="AS411" s="101">
        <v>1.49</v>
      </c>
      <c r="AT411" s="101">
        <v>1.54</v>
      </c>
      <c r="AU411" s="101">
        <v>1.58</v>
      </c>
      <c r="AV411" s="102">
        <v>1.63</v>
      </c>
    </row>
    <row r="412" spans="1:48" ht="15" thickBot="1">
      <c r="A412">
        <v>412</v>
      </c>
      <c r="B412" s="662"/>
      <c r="C412" s="667"/>
      <c r="D412" s="90" t="s">
        <v>136</v>
      </c>
      <c r="E412" s="100">
        <v>1.32</v>
      </c>
      <c r="F412" s="101">
        <v>1.38</v>
      </c>
      <c r="G412" s="101">
        <v>1.45</v>
      </c>
      <c r="H412" s="101">
        <v>1.52</v>
      </c>
      <c r="I412" s="101">
        <v>1.58</v>
      </c>
      <c r="J412" s="101">
        <v>1.65</v>
      </c>
      <c r="K412" s="101">
        <v>1.72</v>
      </c>
      <c r="L412" s="102">
        <v>1.79</v>
      </c>
      <c r="N412" s="662"/>
      <c r="O412" s="667"/>
      <c r="P412" s="90" t="s">
        <v>136</v>
      </c>
      <c r="Q412" s="100">
        <v>1.32</v>
      </c>
      <c r="R412" s="101">
        <v>1.38</v>
      </c>
      <c r="S412" s="101">
        <v>1.45</v>
      </c>
      <c r="T412" s="101">
        <v>1.52</v>
      </c>
      <c r="U412" s="101">
        <v>1.58</v>
      </c>
      <c r="V412" s="101">
        <v>1.65</v>
      </c>
      <c r="W412" s="101">
        <v>1.72</v>
      </c>
      <c r="X412" s="102">
        <v>1.79</v>
      </c>
      <c r="Z412" s="662"/>
      <c r="AA412" s="667"/>
      <c r="AB412" s="90" t="s">
        <v>136</v>
      </c>
      <c r="AC412" s="100">
        <v>1.32</v>
      </c>
      <c r="AD412" s="101">
        <v>1.38</v>
      </c>
      <c r="AE412" s="101">
        <v>1.45</v>
      </c>
      <c r="AF412" s="101">
        <v>1.52</v>
      </c>
      <c r="AG412" s="101">
        <v>1.58</v>
      </c>
      <c r="AH412" s="101">
        <v>1.65</v>
      </c>
      <c r="AI412" s="101">
        <v>1.72</v>
      </c>
      <c r="AJ412" s="102">
        <v>1.79</v>
      </c>
      <c r="AL412" s="662"/>
      <c r="AM412" s="667"/>
      <c r="AN412" s="90" t="s">
        <v>136</v>
      </c>
      <c r="AO412" s="100">
        <v>1.32</v>
      </c>
      <c r="AP412" s="101">
        <v>1.38</v>
      </c>
      <c r="AQ412" s="101">
        <v>1.45</v>
      </c>
      <c r="AR412" s="101">
        <v>1.52</v>
      </c>
      <c r="AS412" s="101">
        <v>1.58</v>
      </c>
      <c r="AT412" s="101">
        <v>1.65</v>
      </c>
      <c r="AU412" s="101">
        <v>1.72</v>
      </c>
      <c r="AV412" s="102">
        <v>1.79</v>
      </c>
    </row>
    <row r="413" spans="1:48">
      <c r="A413">
        <v>413</v>
      </c>
      <c r="B413" s="662"/>
      <c r="C413" s="664">
        <v>140</v>
      </c>
      <c r="D413" s="78" t="s">
        <v>133</v>
      </c>
      <c r="E413" s="97">
        <v>1.1399999999999999</v>
      </c>
      <c r="F413" s="98">
        <v>1.19</v>
      </c>
      <c r="G413" s="98">
        <v>1.25</v>
      </c>
      <c r="H413" s="98">
        <v>1.31</v>
      </c>
      <c r="I413" s="98">
        <v>1.37</v>
      </c>
      <c r="J413" s="98">
        <v>1.43</v>
      </c>
      <c r="K413" s="98">
        <v>1.49</v>
      </c>
      <c r="L413" s="99">
        <v>1.55</v>
      </c>
      <c r="N413" s="662"/>
      <c r="O413" s="664">
        <v>140</v>
      </c>
      <c r="P413" s="78" t="s">
        <v>133</v>
      </c>
      <c r="Q413" s="97">
        <v>1.1399999999999999</v>
      </c>
      <c r="R413" s="98">
        <v>1.19</v>
      </c>
      <c r="S413" s="98">
        <v>1.25</v>
      </c>
      <c r="T413" s="98">
        <v>1.31</v>
      </c>
      <c r="U413" s="98">
        <v>1.37</v>
      </c>
      <c r="V413" s="98">
        <v>1.43</v>
      </c>
      <c r="W413" s="98">
        <v>1.49</v>
      </c>
      <c r="X413" s="99">
        <v>1.55</v>
      </c>
      <c r="Z413" s="662"/>
      <c r="AA413" s="664">
        <v>140</v>
      </c>
      <c r="AB413" s="78" t="s">
        <v>133</v>
      </c>
      <c r="AC413" s="97">
        <v>1.1399999999999999</v>
      </c>
      <c r="AD413" s="98">
        <v>1.19</v>
      </c>
      <c r="AE413" s="98">
        <v>1.25</v>
      </c>
      <c r="AF413" s="98">
        <v>1.31</v>
      </c>
      <c r="AG413" s="98">
        <v>1.37</v>
      </c>
      <c r="AH413" s="98">
        <v>1.43</v>
      </c>
      <c r="AI413" s="98">
        <v>1.49</v>
      </c>
      <c r="AJ413" s="99">
        <v>1.55</v>
      </c>
      <c r="AL413" s="662"/>
      <c r="AM413" s="664">
        <v>140</v>
      </c>
      <c r="AN413" s="78" t="s">
        <v>133</v>
      </c>
      <c r="AO413" s="97">
        <v>1.1399999999999999</v>
      </c>
      <c r="AP413" s="98">
        <v>1.19</v>
      </c>
      <c r="AQ413" s="98">
        <v>1.25</v>
      </c>
      <c r="AR413" s="98">
        <v>1.31</v>
      </c>
      <c r="AS413" s="98">
        <v>1.37</v>
      </c>
      <c r="AT413" s="98">
        <v>1.43</v>
      </c>
      <c r="AU413" s="98">
        <v>1.49</v>
      </c>
      <c r="AV413" s="99">
        <v>1.55</v>
      </c>
    </row>
    <row r="414" spans="1:48" ht="15" thickBot="1">
      <c r="A414">
        <v>414</v>
      </c>
      <c r="B414" s="662"/>
      <c r="C414" s="665"/>
      <c r="D414" s="82" t="s">
        <v>136</v>
      </c>
      <c r="E414" s="97">
        <v>1.1399999999999999</v>
      </c>
      <c r="F414" s="98">
        <v>1.22</v>
      </c>
      <c r="G414" s="98">
        <v>1.3</v>
      </c>
      <c r="H414" s="98">
        <v>1.38</v>
      </c>
      <c r="I414" s="98">
        <v>1.46</v>
      </c>
      <c r="J414" s="98">
        <v>1.54</v>
      </c>
      <c r="K414" s="98">
        <v>1.62</v>
      </c>
      <c r="L414" s="99">
        <v>1.7</v>
      </c>
      <c r="N414" s="662"/>
      <c r="O414" s="665"/>
      <c r="P414" s="82" t="s">
        <v>136</v>
      </c>
      <c r="Q414" s="97">
        <v>1.1399999999999999</v>
      </c>
      <c r="R414" s="98">
        <v>1.22</v>
      </c>
      <c r="S414" s="98">
        <v>1.3</v>
      </c>
      <c r="T414" s="98">
        <v>1.38</v>
      </c>
      <c r="U414" s="98">
        <v>1.46</v>
      </c>
      <c r="V414" s="98">
        <v>1.54</v>
      </c>
      <c r="W414" s="98">
        <v>1.62</v>
      </c>
      <c r="X414" s="99">
        <v>1.7</v>
      </c>
      <c r="Z414" s="662"/>
      <c r="AA414" s="665"/>
      <c r="AB414" s="82" t="s">
        <v>136</v>
      </c>
      <c r="AC414" s="97">
        <v>1.1399999999999999</v>
      </c>
      <c r="AD414" s="98">
        <v>1.22</v>
      </c>
      <c r="AE414" s="98">
        <v>1.3</v>
      </c>
      <c r="AF414" s="98">
        <v>1.38</v>
      </c>
      <c r="AG414" s="98">
        <v>1.46</v>
      </c>
      <c r="AH414" s="98">
        <v>1.54</v>
      </c>
      <c r="AI414" s="98">
        <v>1.62</v>
      </c>
      <c r="AJ414" s="99">
        <v>1.7</v>
      </c>
      <c r="AL414" s="662"/>
      <c r="AM414" s="665"/>
      <c r="AN414" s="82" t="s">
        <v>136</v>
      </c>
      <c r="AO414" s="97">
        <v>1.1399999999999999</v>
      </c>
      <c r="AP414" s="98">
        <v>1.22</v>
      </c>
      <c r="AQ414" s="98">
        <v>1.3</v>
      </c>
      <c r="AR414" s="98">
        <v>1.38</v>
      </c>
      <c r="AS414" s="98">
        <v>1.46</v>
      </c>
      <c r="AT414" s="98">
        <v>1.54</v>
      </c>
      <c r="AU414" s="98">
        <v>1.62</v>
      </c>
      <c r="AV414" s="99">
        <v>1.7</v>
      </c>
    </row>
    <row r="415" spans="1:48">
      <c r="A415">
        <v>415</v>
      </c>
      <c r="B415" s="662"/>
      <c r="C415" s="666">
        <v>150</v>
      </c>
      <c r="D415" s="86" t="s">
        <v>133</v>
      </c>
      <c r="E415" s="100">
        <v>1</v>
      </c>
      <c r="F415" s="101">
        <v>1.06</v>
      </c>
      <c r="G415" s="101">
        <v>1.1299999999999999</v>
      </c>
      <c r="H415" s="101">
        <v>1.2</v>
      </c>
      <c r="I415" s="101">
        <v>1.27</v>
      </c>
      <c r="J415" s="101">
        <v>1.34</v>
      </c>
      <c r="K415" s="101">
        <v>1.41</v>
      </c>
      <c r="L415" s="102">
        <v>1.48</v>
      </c>
      <c r="N415" s="662"/>
      <c r="O415" s="666">
        <v>150</v>
      </c>
      <c r="P415" s="86" t="s">
        <v>133</v>
      </c>
      <c r="Q415" s="100">
        <v>1</v>
      </c>
      <c r="R415" s="101">
        <v>1.06</v>
      </c>
      <c r="S415" s="101">
        <v>1.1299999999999999</v>
      </c>
      <c r="T415" s="101">
        <v>1.2</v>
      </c>
      <c r="U415" s="101">
        <v>1.27</v>
      </c>
      <c r="V415" s="101">
        <v>1.34</v>
      </c>
      <c r="W415" s="101">
        <v>1.41</v>
      </c>
      <c r="X415" s="102">
        <v>1.48</v>
      </c>
      <c r="Z415" s="662"/>
      <c r="AA415" s="666">
        <v>150</v>
      </c>
      <c r="AB415" s="86" t="s">
        <v>133</v>
      </c>
      <c r="AC415" s="100">
        <v>1</v>
      </c>
      <c r="AD415" s="101">
        <v>1.06</v>
      </c>
      <c r="AE415" s="101">
        <v>1.1299999999999999</v>
      </c>
      <c r="AF415" s="101">
        <v>1.2</v>
      </c>
      <c r="AG415" s="101">
        <v>1.27</v>
      </c>
      <c r="AH415" s="101">
        <v>1.34</v>
      </c>
      <c r="AI415" s="101">
        <v>1.41</v>
      </c>
      <c r="AJ415" s="102">
        <v>1.48</v>
      </c>
      <c r="AL415" s="662"/>
      <c r="AM415" s="666">
        <v>150</v>
      </c>
      <c r="AN415" s="86" t="s">
        <v>133</v>
      </c>
      <c r="AO415" s="100">
        <v>1</v>
      </c>
      <c r="AP415" s="101">
        <v>1.06</v>
      </c>
      <c r="AQ415" s="101">
        <v>1.1299999999999999</v>
      </c>
      <c r="AR415" s="101">
        <v>1.2</v>
      </c>
      <c r="AS415" s="101">
        <v>1.27</v>
      </c>
      <c r="AT415" s="101">
        <v>1.34</v>
      </c>
      <c r="AU415" s="101">
        <v>1.41</v>
      </c>
      <c r="AV415" s="102">
        <v>1.48</v>
      </c>
    </row>
    <row r="416" spans="1:48" ht="15" thickBot="1">
      <c r="A416">
        <v>416</v>
      </c>
      <c r="B416" s="662"/>
      <c r="C416" s="667"/>
      <c r="D416" s="90" t="s">
        <v>136</v>
      </c>
      <c r="E416" s="100">
        <v>1</v>
      </c>
      <c r="F416" s="101">
        <v>1.07</v>
      </c>
      <c r="G416" s="101">
        <v>1.1399999999999999</v>
      </c>
      <c r="H416" s="101">
        <v>1.21</v>
      </c>
      <c r="I416" s="101">
        <v>1.29</v>
      </c>
      <c r="J416" s="101">
        <v>1.36</v>
      </c>
      <c r="K416" s="101">
        <v>1.43</v>
      </c>
      <c r="L416" s="102">
        <v>1.51</v>
      </c>
      <c r="N416" s="662"/>
      <c r="O416" s="667"/>
      <c r="P416" s="90" t="s">
        <v>136</v>
      </c>
      <c r="Q416" s="100">
        <v>1</v>
      </c>
      <c r="R416" s="101">
        <v>1.07</v>
      </c>
      <c r="S416" s="101">
        <v>1.1399999999999999</v>
      </c>
      <c r="T416" s="101">
        <v>1.21</v>
      </c>
      <c r="U416" s="101">
        <v>1.29</v>
      </c>
      <c r="V416" s="101">
        <v>1.36</v>
      </c>
      <c r="W416" s="101">
        <v>1.43</v>
      </c>
      <c r="X416" s="102">
        <v>1.51</v>
      </c>
      <c r="Z416" s="662"/>
      <c r="AA416" s="667"/>
      <c r="AB416" s="90" t="s">
        <v>136</v>
      </c>
      <c r="AC416" s="100">
        <v>1</v>
      </c>
      <c r="AD416" s="101">
        <v>1.07</v>
      </c>
      <c r="AE416" s="101">
        <v>1.1399999999999999</v>
      </c>
      <c r="AF416" s="101">
        <v>1.21</v>
      </c>
      <c r="AG416" s="101">
        <v>1.29</v>
      </c>
      <c r="AH416" s="101">
        <v>1.36</v>
      </c>
      <c r="AI416" s="101">
        <v>1.43</v>
      </c>
      <c r="AJ416" s="102">
        <v>1.51</v>
      </c>
      <c r="AL416" s="662"/>
      <c r="AM416" s="667"/>
      <c r="AN416" s="90" t="s">
        <v>136</v>
      </c>
      <c r="AO416" s="100">
        <v>1</v>
      </c>
      <c r="AP416" s="101">
        <v>1.07</v>
      </c>
      <c r="AQ416" s="101">
        <v>1.1399999999999999</v>
      </c>
      <c r="AR416" s="101">
        <v>1.21</v>
      </c>
      <c r="AS416" s="101">
        <v>1.29</v>
      </c>
      <c r="AT416" s="101">
        <v>1.36</v>
      </c>
      <c r="AU416" s="101">
        <v>1.43</v>
      </c>
      <c r="AV416" s="102">
        <v>1.51</v>
      </c>
    </row>
    <row r="417" spans="1:48">
      <c r="A417">
        <v>417</v>
      </c>
      <c r="B417" s="662"/>
      <c r="C417" s="664">
        <v>160</v>
      </c>
      <c r="D417" s="78" t="s">
        <v>133</v>
      </c>
      <c r="E417" s="97">
        <v>0.88</v>
      </c>
      <c r="F417" s="98">
        <v>0.94</v>
      </c>
      <c r="G417" s="98">
        <v>1.01</v>
      </c>
      <c r="H417" s="98">
        <v>1.07</v>
      </c>
      <c r="I417" s="98">
        <v>1.1399999999999999</v>
      </c>
      <c r="J417" s="98">
        <v>1.2</v>
      </c>
      <c r="K417" s="98">
        <v>1.27</v>
      </c>
      <c r="L417" s="99">
        <v>1.34</v>
      </c>
      <c r="N417" s="662"/>
      <c r="O417" s="664">
        <v>160</v>
      </c>
      <c r="P417" s="78" t="s">
        <v>133</v>
      </c>
      <c r="Q417" s="97">
        <v>0.88</v>
      </c>
      <c r="R417" s="98">
        <v>0.94</v>
      </c>
      <c r="S417" s="98">
        <v>1.01</v>
      </c>
      <c r="T417" s="98">
        <v>1.07</v>
      </c>
      <c r="U417" s="98">
        <v>1.1399999999999999</v>
      </c>
      <c r="V417" s="98">
        <v>1.2</v>
      </c>
      <c r="W417" s="98">
        <v>1.27</v>
      </c>
      <c r="X417" s="99">
        <v>1.34</v>
      </c>
      <c r="Z417" s="662"/>
      <c r="AA417" s="664">
        <v>160</v>
      </c>
      <c r="AB417" s="78" t="s">
        <v>133</v>
      </c>
      <c r="AC417" s="97">
        <v>0.88</v>
      </c>
      <c r="AD417" s="98">
        <v>0.94</v>
      </c>
      <c r="AE417" s="98">
        <v>1.01</v>
      </c>
      <c r="AF417" s="98">
        <v>1.07</v>
      </c>
      <c r="AG417" s="98">
        <v>1.1399999999999999</v>
      </c>
      <c r="AH417" s="98">
        <v>1.2</v>
      </c>
      <c r="AI417" s="98">
        <v>1.27</v>
      </c>
      <c r="AJ417" s="99">
        <v>1.34</v>
      </c>
      <c r="AL417" s="662"/>
      <c r="AM417" s="664">
        <v>160</v>
      </c>
      <c r="AN417" s="78" t="s">
        <v>133</v>
      </c>
      <c r="AO417" s="97">
        <v>0.88</v>
      </c>
      <c r="AP417" s="98">
        <v>0.94</v>
      </c>
      <c r="AQ417" s="98">
        <v>1.01</v>
      </c>
      <c r="AR417" s="98">
        <v>1.07</v>
      </c>
      <c r="AS417" s="98">
        <v>1.1399999999999999</v>
      </c>
      <c r="AT417" s="98">
        <v>1.2</v>
      </c>
      <c r="AU417" s="98">
        <v>1.27</v>
      </c>
      <c r="AV417" s="99">
        <v>1.34</v>
      </c>
    </row>
    <row r="418" spans="1:48" ht="15" thickBot="1">
      <c r="A418">
        <v>418</v>
      </c>
      <c r="B418" s="662"/>
      <c r="C418" s="665"/>
      <c r="D418" s="82" t="s">
        <v>136</v>
      </c>
      <c r="E418" s="97">
        <v>0.88</v>
      </c>
      <c r="F418" s="98">
        <v>0.94</v>
      </c>
      <c r="G418" s="98">
        <v>1.01</v>
      </c>
      <c r="H418" s="98">
        <v>1.07</v>
      </c>
      <c r="I418" s="98">
        <v>1.1399999999999999</v>
      </c>
      <c r="J418" s="98">
        <v>1.2</v>
      </c>
      <c r="K418" s="98">
        <v>1.27</v>
      </c>
      <c r="L418" s="99">
        <v>1.34</v>
      </c>
      <c r="N418" s="662"/>
      <c r="O418" s="665"/>
      <c r="P418" s="82" t="s">
        <v>136</v>
      </c>
      <c r="Q418" s="97">
        <v>0.88</v>
      </c>
      <c r="R418" s="98">
        <v>0.94</v>
      </c>
      <c r="S418" s="98">
        <v>1.01</v>
      </c>
      <c r="T418" s="98">
        <v>1.07</v>
      </c>
      <c r="U418" s="98">
        <v>1.1399999999999999</v>
      </c>
      <c r="V418" s="98">
        <v>1.2</v>
      </c>
      <c r="W418" s="98">
        <v>1.27</v>
      </c>
      <c r="X418" s="99">
        <v>1.34</v>
      </c>
      <c r="Z418" s="662"/>
      <c r="AA418" s="665"/>
      <c r="AB418" s="82" t="s">
        <v>136</v>
      </c>
      <c r="AC418" s="97">
        <v>0.88</v>
      </c>
      <c r="AD418" s="98">
        <v>0.94</v>
      </c>
      <c r="AE418" s="98">
        <v>1.01</v>
      </c>
      <c r="AF418" s="98">
        <v>1.07</v>
      </c>
      <c r="AG418" s="98">
        <v>1.1399999999999999</v>
      </c>
      <c r="AH418" s="98">
        <v>1.2</v>
      </c>
      <c r="AI418" s="98">
        <v>1.27</v>
      </c>
      <c r="AJ418" s="99">
        <v>1.34</v>
      </c>
      <c r="AL418" s="662"/>
      <c r="AM418" s="665"/>
      <c r="AN418" s="82" t="s">
        <v>136</v>
      </c>
      <c r="AO418" s="97">
        <v>0.88</v>
      </c>
      <c r="AP418" s="98">
        <v>0.94</v>
      </c>
      <c r="AQ418" s="98">
        <v>1.01</v>
      </c>
      <c r="AR418" s="98">
        <v>1.07</v>
      </c>
      <c r="AS418" s="98">
        <v>1.1399999999999999</v>
      </c>
      <c r="AT418" s="98">
        <v>1.2</v>
      </c>
      <c r="AU418" s="98">
        <v>1.27</v>
      </c>
      <c r="AV418" s="99">
        <v>1.34</v>
      </c>
    </row>
    <row r="419" spans="1:48">
      <c r="A419">
        <v>419</v>
      </c>
      <c r="B419" s="662"/>
      <c r="C419" s="666">
        <v>170</v>
      </c>
      <c r="D419" s="86" t="s">
        <v>133</v>
      </c>
      <c r="E419" s="194"/>
      <c r="F419" s="101">
        <v>0.83</v>
      </c>
      <c r="G419" s="101">
        <v>0.89</v>
      </c>
      <c r="H419" s="101">
        <v>0.95</v>
      </c>
      <c r="I419" s="101">
        <v>1.01</v>
      </c>
      <c r="J419" s="101">
        <v>1.07</v>
      </c>
      <c r="K419" s="101">
        <v>1.1299999999999999</v>
      </c>
      <c r="L419" s="102">
        <v>1.19</v>
      </c>
      <c r="N419" s="662"/>
      <c r="O419" s="666">
        <v>170</v>
      </c>
      <c r="P419" s="86" t="s">
        <v>133</v>
      </c>
      <c r="Q419" s="194"/>
      <c r="R419" s="101">
        <v>0.83</v>
      </c>
      <c r="S419" s="101">
        <v>0.89</v>
      </c>
      <c r="T419" s="101">
        <v>0.95</v>
      </c>
      <c r="U419" s="101">
        <v>1.01</v>
      </c>
      <c r="V419" s="101">
        <v>1.07</v>
      </c>
      <c r="W419" s="101">
        <v>1.1299999999999999</v>
      </c>
      <c r="X419" s="102">
        <v>1.19</v>
      </c>
      <c r="Z419" s="662"/>
      <c r="AA419" s="666">
        <v>170</v>
      </c>
      <c r="AB419" s="86" t="s">
        <v>133</v>
      </c>
      <c r="AC419" s="194"/>
      <c r="AD419" s="101">
        <v>0.83</v>
      </c>
      <c r="AE419" s="101">
        <v>0.89</v>
      </c>
      <c r="AF419" s="101">
        <v>0.95</v>
      </c>
      <c r="AG419" s="101">
        <v>1.01</v>
      </c>
      <c r="AH419" s="101">
        <v>1.07</v>
      </c>
      <c r="AI419" s="101">
        <v>1.1299999999999999</v>
      </c>
      <c r="AJ419" s="102">
        <v>1.19</v>
      </c>
      <c r="AL419" s="662"/>
      <c r="AM419" s="666">
        <v>170</v>
      </c>
      <c r="AN419" s="86" t="s">
        <v>133</v>
      </c>
      <c r="AO419" s="194"/>
      <c r="AP419" s="101">
        <v>0.83</v>
      </c>
      <c r="AQ419" s="101">
        <v>0.89</v>
      </c>
      <c r="AR419" s="101">
        <v>0.95</v>
      </c>
      <c r="AS419" s="101">
        <v>1.01</v>
      </c>
      <c r="AT419" s="101">
        <v>1.07</v>
      </c>
      <c r="AU419" s="101">
        <v>1.1299999999999999</v>
      </c>
      <c r="AV419" s="102">
        <v>1.19</v>
      </c>
    </row>
    <row r="420" spans="1:48" ht="15" thickBot="1">
      <c r="A420">
        <v>420</v>
      </c>
      <c r="B420" s="662"/>
      <c r="C420" s="667"/>
      <c r="D420" s="90" t="s">
        <v>136</v>
      </c>
      <c r="E420" s="194"/>
      <c r="F420" s="101">
        <v>0.83</v>
      </c>
      <c r="G420" s="101">
        <v>0.89</v>
      </c>
      <c r="H420" s="101">
        <v>0.95</v>
      </c>
      <c r="I420" s="101">
        <v>1.01</v>
      </c>
      <c r="J420" s="101">
        <v>1.07</v>
      </c>
      <c r="K420" s="101">
        <v>1.1299999999999999</v>
      </c>
      <c r="L420" s="102">
        <v>1.19</v>
      </c>
      <c r="N420" s="662"/>
      <c r="O420" s="667"/>
      <c r="P420" s="90" t="s">
        <v>136</v>
      </c>
      <c r="Q420" s="194"/>
      <c r="R420" s="101">
        <v>0.83</v>
      </c>
      <c r="S420" s="101">
        <v>0.89</v>
      </c>
      <c r="T420" s="101">
        <v>0.95</v>
      </c>
      <c r="U420" s="101">
        <v>1.01</v>
      </c>
      <c r="V420" s="101">
        <v>1.07</v>
      </c>
      <c r="W420" s="101">
        <v>1.1299999999999999</v>
      </c>
      <c r="X420" s="102">
        <v>1.19</v>
      </c>
      <c r="Z420" s="662"/>
      <c r="AA420" s="667"/>
      <c r="AB420" s="90" t="s">
        <v>136</v>
      </c>
      <c r="AC420" s="194"/>
      <c r="AD420" s="101">
        <v>0.83</v>
      </c>
      <c r="AE420" s="101">
        <v>0.89</v>
      </c>
      <c r="AF420" s="101">
        <v>0.95</v>
      </c>
      <c r="AG420" s="101">
        <v>1.01</v>
      </c>
      <c r="AH420" s="101">
        <v>1.07</v>
      </c>
      <c r="AI420" s="101">
        <v>1.1299999999999999</v>
      </c>
      <c r="AJ420" s="102">
        <v>1.19</v>
      </c>
      <c r="AL420" s="662"/>
      <c r="AM420" s="667"/>
      <c r="AN420" s="90" t="s">
        <v>136</v>
      </c>
      <c r="AO420" s="194"/>
      <c r="AP420" s="101">
        <v>0.83</v>
      </c>
      <c r="AQ420" s="101">
        <v>0.89</v>
      </c>
      <c r="AR420" s="101">
        <v>0.95</v>
      </c>
      <c r="AS420" s="101">
        <v>1.01</v>
      </c>
      <c r="AT420" s="101">
        <v>1.07</v>
      </c>
      <c r="AU420" s="101">
        <v>1.1299999999999999</v>
      </c>
      <c r="AV420" s="102">
        <v>1.19</v>
      </c>
    </row>
    <row r="421" spans="1:48">
      <c r="A421">
        <v>421</v>
      </c>
      <c r="B421" s="662"/>
      <c r="C421" s="664">
        <v>180</v>
      </c>
      <c r="D421" s="78" t="s">
        <v>133</v>
      </c>
      <c r="E421" s="194"/>
      <c r="F421" s="193"/>
      <c r="G421" s="193"/>
      <c r="H421" s="98">
        <v>0.84</v>
      </c>
      <c r="I421" s="98">
        <v>0.9</v>
      </c>
      <c r="J421" s="98">
        <v>0.95</v>
      </c>
      <c r="K421" s="98">
        <v>1</v>
      </c>
      <c r="L421" s="99">
        <v>1.06</v>
      </c>
      <c r="N421" s="662"/>
      <c r="O421" s="664">
        <v>180</v>
      </c>
      <c r="P421" s="78" t="s">
        <v>133</v>
      </c>
      <c r="Q421" s="194"/>
      <c r="R421" s="193"/>
      <c r="S421" s="193"/>
      <c r="T421" s="98">
        <v>0.84</v>
      </c>
      <c r="U421" s="98">
        <v>0.9</v>
      </c>
      <c r="V421" s="98">
        <v>0.95</v>
      </c>
      <c r="W421" s="98">
        <v>1</v>
      </c>
      <c r="X421" s="99">
        <v>1.06</v>
      </c>
      <c r="Z421" s="662"/>
      <c r="AA421" s="664">
        <v>180</v>
      </c>
      <c r="AB421" s="78" t="s">
        <v>133</v>
      </c>
      <c r="AC421" s="194"/>
      <c r="AD421" s="193"/>
      <c r="AE421" s="193"/>
      <c r="AF421" s="98">
        <v>0.84</v>
      </c>
      <c r="AG421" s="98">
        <v>0.9</v>
      </c>
      <c r="AH421" s="98">
        <v>0.95</v>
      </c>
      <c r="AI421" s="98">
        <v>1</v>
      </c>
      <c r="AJ421" s="99">
        <v>1.06</v>
      </c>
      <c r="AL421" s="662"/>
      <c r="AM421" s="664">
        <v>180</v>
      </c>
      <c r="AN421" s="78" t="s">
        <v>133</v>
      </c>
      <c r="AO421" s="194"/>
      <c r="AP421" s="193"/>
      <c r="AQ421" s="193"/>
      <c r="AR421" s="98">
        <v>0.84</v>
      </c>
      <c r="AS421" s="98">
        <v>0.9</v>
      </c>
      <c r="AT421" s="98">
        <v>0.95</v>
      </c>
      <c r="AU421" s="98">
        <v>1</v>
      </c>
      <c r="AV421" s="99">
        <v>1.06</v>
      </c>
    </row>
    <row r="422" spans="1:48" ht="15" thickBot="1">
      <c r="A422">
        <v>422</v>
      </c>
      <c r="B422" s="662"/>
      <c r="C422" s="665"/>
      <c r="D422" s="82" t="s">
        <v>136</v>
      </c>
      <c r="E422" s="194"/>
      <c r="F422" s="193"/>
      <c r="G422" s="193"/>
      <c r="H422" s="98">
        <v>0.84</v>
      </c>
      <c r="I422" s="98">
        <v>0.9</v>
      </c>
      <c r="J422" s="98">
        <v>0.95</v>
      </c>
      <c r="K422" s="98">
        <v>1</v>
      </c>
      <c r="L422" s="99">
        <v>1.06</v>
      </c>
      <c r="N422" s="662"/>
      <c r="O422" s="665"/>
      <c r="P422" s="82" t="s">
        <v>136</v>
      </c>
      <c r="Q422" s="194"/>
      <c r="R422" s="193"/>
      <c r="S422" s="193"/>
      <c r="T422" s="98">
        <v>0.84</v>
      </c>
      <c r="U422" s="98">
        <v>0.9</v>
      </c>
      <c r="V422" s="98">
        <v>0.95</v>
      </c>
      <c r="W422" s="98">
        <v>1</v>
      </c>
      <c r="X422" s="99">
        <v>1.06</v>
      </c>
      <c r="Z422" s="662"/>
      <c r="AA422" s="665"/>
      <c r="AB422" s="82" t="s">
        <v>136</v>
      </c>
      <c r="AC422" s="194"/>
      <c r="AD422" s="193"/>
      <c r="AE422" s="193"/>
      <c r="AF422" s="98">
        <v>0.84</v>
      </c>
      <c r="AG422" s="98">
        <v>0.9</v>
      </c>
      <c r="AH422" s="98">
        <v>0.95</v>
      </c>
      <c r="AI422" s="98">
        <v>1</v>
      </c>
      <c r="AJ422" s="99">
        <v>1.06</v>
      </c>
      <c r="AL422" s="662"/>
      <c r="AM422" s="665"/>
      <c r="AN422" s="82" t="s">
        <v>136</v>
      </c>
      <c r="AO422" s="194"/>
      <c r="AP422" s="193"/>
      <c r="AQ422" s="193"/>
      <c r="AR422" s="98">
        <v>0.84</v>
      </c>
      <c r="AS422" s="98">
        <v>0.9</v>
      </c>
      <c r="AT422" s="98">
        <v>0.95</v>
      </c>
      <c r="AU422" s="98">
        <v>1</v>
      </c>
      <c r="AV422" s="99">
        <v>1.06</v>
      </c>
    </row>
    <row r="423" spans="1:48">
      <c r="A423">
        <v>423</v>
      </c>
      <c r="B423" s="662"/>
      <c r="C423" s="666">
        <v>190</v>
      </c>
      <c r="D423" s="86" t="s">
        <v>133</v>
      </c>
      <c r="E423" s="194"/>
      <c r="F423" s="193"/>
      <c r="G423" s="193"/>
      <c r="H423" s="193"/>
      <c r="I423" s="101">
        <v>0.8</v>
      </c>
      <c r="J423" s="101">
        <v>0.85</v>
      </c>
      <c r="K423" s="101">
        <v>0.9</v>
      </c>
      <c r="L423" s="102">
        <v>0.95</v>
      </c>
      <c r="N423" s="662"/>
      <c r="O423" s="666">
        <v>190</v>
      </c>
      <c r="P423" s="86" t="s">
        <v>133</v>
      </c>
      <c r="Q423" s="194"/>
      <c r="R423" s="193"/>
      <c r="S423" s="193"/>
      <c r="T423" s="193"/>
      <c r="U423" s="101">
        <v>0.8</v>
      </c>
      <c r="V423" s="101">
        <v>0.85</v>
      </c>
      <c r="W423" s="101">
        <v>0.9</v>
      </c>
      <c r="X423" s="102">
        <v>0.95</v>
      </c>
      <c r="Z423" s="662"/>
      <c r="AA423" s="666">
        <v>190</v>
      </c>
      <c r="AB423" s="86" t="s">
        <v>133</v>
      </c>
      <c r="AC423" s="194"/>
      <c r="AD423" s="193"/>
      <c r="AE423" s="193"/>
      <c r="AF423" s="193"/>
      <c r="AG423" s="101">
        <v>0.8</v>
      </c>
      <c r="AH423" s="101">
        <v>0.85</v>
      </c>
      <c r="AI423" s="101">
        <v>0.9</v>
      </c>
      <c r="AJ423" s="102">
        <v>0.95</v>
      </c>
      <c r="AL423" s="662"/>
      <c r="AM423" s="666">
        <v>190</v>
      </c>
      <c r="AN423" s="86" t="s">
        <v>133</v>
      </c>
      <c r="AO423" s="194"/>
      <c r="AP423" s="193"/>
      <c r="AQ423" s="193"/>
      <c r="AR423" s="193"/>
      <c r="AS423" s="101">
        <v>0.8</v>
      </c>
      <c r="AT423" s="101">
        <v>0.85</v>
      </c>
      <c r="AU423" s="101">
        <v>0.9</v>
      </c>
      <c r="AV423" s="102">
        <v>0.95</v>
      </c>
    </row>
    <row r="424" spans="1:48" ht="15" thickBot="1">
      <c r="A424">
        <v>424</v>
      </c>
      <c r="B424" s="662"/>
      <c r="C424" s="667"/>
      <c r="D424" s="90" t="s">
        <v>136</v>
      </c>
      <c r="E424" s="194"/>
      <c r="F424" s="193"/>
      <c r="G424" s="193"/>
      <c r="H424" s="193"/>
      <c r="I424" s="101">
        <v>0.8</v>
      </c>
      <c r="J424" s="101">
        <v>0.85</v>
      </c>
      <c r="K424" s="101">
        <v>0.9</v>
      </c>
      <c r="L424" s="102">
        <v>0.95</v>
      </c>
      <c r="N424" s="662"/>
      <c r="O424" s="667"/>
      <c r="P424" s="90" t="s">
        <v>136</v>
      </c>
      <c r="Q424" s="194"/>
      <c r="R424" s="193"/>
      <c r="S424" s="193"/>
      <c r="T424" s="193"/>
      <c r="U424" s="101">
        <v>0.8</v>
      </c>
      <c r="V424" s="101">
        <v>0.85</v>
      </c>
      <c r="W424" s="101">
        <v>0.9</v>
      </c>
      <c r="X424" s="102">
        <v>0.95</v>
      </c>
      <c r="Z424" s="662"/>
      <c r="AA424" s="667"/>
      <c r="AB424" s="90" t="s">
        <v>136</v>
      </c>
      <c r="AC424" s="194"/>
      <c r="AD424" s="193"/>
      <c r="AE424" s="193"/>
      <c r="AF424" s="193"/>
      <c r="AG424" s="101">
        <v>0.8</v>
      </c>
      <c r="AH424" s="101">
        <v>0.85</v>
      </c>
      <c r="AI424" s="101">
        <v>0.9</v>
      </c>
      <c r="AJ424" s="102">
        <v>0.95</v>
      </c>
      <c r="AL424" s="662"/>
      <c r="AM424" s="667"/>
      <c r="AN424" s="90" t="s">
        <v>136</v>
      </c>
      <c r="AO424" s="194"/>
      <c r="AP424" s="193"/>
      <c r="AQ424" s="193"/>
      <c r="AR424" s="193"/>
      <c r="AS424" s="101">
        <v>0.8</v>
      </c>
      <c r="AT424" s="101">
        <v>0.85</v>
      </c>
      <c r="AU424" s="101">
        <v>0.9</v>
      </c>
      <c r="AV424" s="102">
        <v>0.95</v>
      </c>
    </row>
    <row r="425" spans="1:48">
      <c r="A425">
        <v>425</v>
      </c>
      <c r="B425" s="662"/>
      <c r="C425" s="664">
        <v>200</v>
      </c>
      <c r="D425" s="78" t="s">
        <v>133</v>
      </c>
      <c r="E425" s="194"/>
      <c r="F425" s="193"/>
      <c r="G425" s="193"/>
      <c r="H425" s="193"/>
      <c r="I425" s="193"/>
      <c r="J425" s="193"/>
      <c r="K425" s="98">
        <v>0.81</v>
      </c>
      <c r="L425" s="99">
        <v>0.86</v>
      </c>
      <c r="N425" s="662"/>
      <c r="O425" s="664">
        <v>200</v>
      </c>
      <c r="P425" s="78" t="s">
        <v>133</v>
      </c>
      <c r="Q425" s="194"/>
      <c r="R425" s="193"/>
      <c r="S425" s="193"/>
      <c r="T425" s="193"/>
      <c r="U425" s="193"/>
      <c r="V425" s="193"/>
      <c r="W425" s="98">
        <v>0.81</v>
      </c>
      <c r="X425" s="99">
        <v>0.86</v>
      </c>
      <c r="Z425" s="662"/>
      <c r="AA425" s="664">
        <v>200</v>
      </c>
      <c r="AB425" s="78" t="s">
        <v>133</v>
      </c>
      <c r="AC425" s="194"/>
      <c r="AD425" s="193"/>
      <c r="AE425" s="193"/>
      <c r="AF425" s="193"/>
      <c r="AG425" s="193"/>
      <c r="AH425" s="193"/>
      <c r="AI425" s="98">
        <v>0.81</v>
      </c>
      <c r="AJ425" s="99">
        <v>0.86</v>
      </c>
      <c r="AL425" s="662"/>
      <c r="AM425" s="664">
        <v>200</v>
      </c>
      <c r="AN425" s="78" t="s">
        <v>133</v>
      </c>
      <c r="AO425" s="194"/>
      <c r="AP425" s="193"/>
      <c r="AQ425" s="193"/>
      <c r="AR425" s="193"/>
      <c r="AS425" s="193"/>
      <c r="AT425" s="193"/>
      <c r="AU425" s="98">
        <v>0.81</v>
      </c>
      <c r="AV425" s="99">
        <v>0.86</v>
      </c>
    </row>
    <row r="426" spans="1:48" ht="15" thickBot="1">
      <c r="A426">
        <v>426</v>
      </c>
      <c r="B426" s="663"/>
      <c r="C426" s="665"/>
      <c r="D426" s="82" t="s">
        <v>136</v>
      </c>
      <c r="E426" s="192"/>
      <c r="F426" s="191"/>
      <c r="G426" s="191"/>
      <c r="H426" s="191"/>
      <c r="I426" s="191"/>
      <c r="J426" s="191"/>
      <c r="K426" s="188">
        <v>0.81</v>
      </c>
      <c r="L426" s="187">
        <v>0.86</v>
      </c>
      <c r="N426" s="663"/>
      <c r="O426" s="665"/>
      <c r="P426" s="82" t="s">
        <v>136</v>
      </c>
      <c r="Q426" s="192"/>
      <c r="R426" s="191"/>
      <c r="S426" s="191"/>
      <c r="T426" s="191"/>
      <c r="U426" s="191"/>
      <c r="V426" s="191"/>
      <c r="W426" s="188">
        <v>0.81</v>
      </c>
      <c r="X426" s="187">
        <v>0.86</v>
      </c>
      <c r="Z426" s="663"/>
      <c r="AA426" s="665"/>
      <c r="AB426" s="82" t="s">
        <v>136</v>
      </c>
      <c r="AC426" s="192"/>
      <c r="AD426" s="191"/>
      <c r="AE426" s="191"/>
      <c r="AF426" s="191"/>
      <c r="AG426" s="191"/>
      <c r="AH426" s="191"/>
      <c r="AI426" s="188">
        <v>0.81</v>
      </c>
      <c r="AJ426" s="187">
        <v>0.86</v>
      </c>
      <c r="AL426" s="663"/>
      <c r="AM426" s="665"/>
      <c r="AN426" s="82" t="s">
        <v>136</v>
      </c>
      <c r="AO426" s="192"/>
      <c r="AP426" s="191"/>
      <c r="AQ426" s="191"/>
      <c r="AR426" s="191"/>
      <c r="AS426" s="191"/>
      <c r="AT426" s="191"/>
      <c r="AU426" s="188">
        <v>0.81</v>
      </c>
      <c r="AV426" s="187">
        <v>0.86</v>
      </c>
    </row>
    <row r="427" spans="1:48">
      <c r="A427">
        <v>427</v>
      </c>
    </row>
    <row r="428" spans="1:48">
      <c r="A428">
        <v>428</v>
      </c>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1112</v>
      </c>
      <c r="C434" s="650"/>
      <c r="D434" s="651"/>
      <c r="E434" s="649" t="s">
        <v>1150</v>
      </c>
      <c r="F434" s="650"/>
      <c r="G434" s="650"/>
      <c r="H434" s="650"/>
      <c r="I434" s="650"/>
      <c r="J434" s="650"/>
      <c r="K434" s="650"/>
      <c r="L434" s="651"/>
      <c r="N434" s="649" t="s">
        <v>1114</v>
      </c>
      <c r="O434" s="650"/>
      <c r="P434" s="651"/>
      <c r="Q434" s="649" t="s">
        <v>1150</v>
      </c>
      <c r="R434" s="650"/>
      <c r="S434" s="650"/>
      <c r="T434" s="650"/>
      <c r="U434" s="650"/>
      <c r="V434" s="650"/>
      <c r="W434" s="650"/>
      <c r="X434" s="651"/>
      <c r="Z434" s="649" t="s">
        <v>1115</v>
      </c>
      <c r="AA434" s="650"/>
      <c r="AB434" s="651"/>
      <c r="AC434" s="649" t="s">
        <v>1150</v>
      </c>
      <c r="AD434" s="650"/>
      <c r="AE434" s="650"/>
      <c r="AF434" s="650"/>
      <c r="AG434" s="650"/>
      <c r="AH434" s="650"/>
      <c r="AI434" s="650"/>
      <c r="AJ434" s="651"/>
      <c r="AL434" s="649" t="s">
        <v>1116</v>
      </c>
      <c r="AM434" s="650"/>
      <c r="AN434" s="651"/>
      <c r="AO434" s="649" t="s">
        <v>1150</v>
      </c>
      <c r="AP434" s="650"/>
      <c r="AQ434" s="650"/>
      <c r="AR434" s="650"/>
      <c r="AS434" s="650"/>
      <c r="AT434" s="650"/>
      <c r="AU434" s="650"/>
      <c r="AV434" s="651"/>
    </row>
    <row r="435" spans="1:48" ht="15.75" customHeight="1">
      <c r="A435">
        <v>435</v>
      </c>
      <c r="B435" s="652" t="s">
        <v>1127</v>
      </c>
      <c r="C435" s="652" t="s">
        <v>634</v>
      </c>
      <c r="D435" s="669" t="s">
        <v>1119</v>
      </c>
      <c r="E435" s="676" t="s">
        <v>1120</v>
      </c>
      <c r="F435" s="677"/>
      <c r="G435" s="677"/>
      <c r="H435" s="677"/>
      <c r="I435" s="677"/>
      <c r="J435" s="677"/>
      <c r="K435" s="677"/>
      <c r="L435" s="678"/>
      <c r="N435" s="652" t="s">
        <v>1127</v>
      </c>
      <c r="O435" s="652" t="s">
        <v>634</v>
      </c>
      <c r="P435" s="669" t="s">
        <v>1119</v>
      </c>
      <c r="Q435" s="676" t="s">
        <v>1120</v>
      </c>
      <c r="R435" s="677"/>
      <c r="S435" s="677"/>
      <c r="T435" s="677"/>
      <c r="U435" s="677"/>
      <c r="V435" s="677"/>
      <c r="W435" s="677"/>
      <c r="X435" s="678"/>
      <c r="Z435" s="652" t="s">
        <v>1127</v>
      </c>
      <c r="AA435" s="652" t="s">
        <v>634</v>
      </c>
      <c r="AB435" s="669" t="s">
        <v>1119</v>
      </c>
      <c r="AC435" s="676" t="s">
        <v>1120</v>
      </c>
      <c r="AD435" s="677"/>
      <c r="AE435" s="677"/>
      <c r="AF435" s="677"/>
      <c r="AG435" s="677"/>
      <c r="AH435" s="677"/>
      <c r="AI435" s="677"/>
      <c r="AJ435" s="678"/>
      <c r="AL435" s="652" t="s">
        <v>1127</v>
      </c>
      <c r="AM435" s="652" t="s">
        <v>634</v>
      </c>
      <c r="AN435" s="669" t="s">
        <v>1119</v>
      </c>
      <c r="AO435" s="676" t="s">
        <v>1120</v>
      </c>
      <c r="AP435" s="677"/>
      <c r="AQ435" s="677"/>
      <c r="AR435" s="677"/>
      <c r="AS435" s="677"/>
      <c r="AT435" s="677"/>
      <c r="AU435" s="677"/>
      <c r="AV435" s="678"/>
    </row>
    <row r="436" spans="1:48" ht="15" customHeight="1" thickBot="1">
      <c r="A436">
        <v>436</v>
      </c>
      <c r="B436" s="668"/>
      <c r="C436" s="668"/>
      <c r="D436" s="670"/>
      <c r="E436" s="679"/>
      <c r="F436" s="680"/>
      <c r="G436" s="680"/>
      <c r="H436" s="680"/>
      <c r="I436" s="680"/>
      <c r="J436" s="680"/>
      <c r="K436" s="680"/>
      <c r="L436" s="681"/>
      <c r="N436" s="668"/>
      <c r="O436" s="668"/>
      <c r="P436" s="670"/>
      <c r="Q436" s="679"/>
      <c r="R436" s="680"/>
      <c r="S436" s="680"/>
      <c r="T436" s="680"/>
      <c r="U436" s="680"/>
      <c r="V436" s="680"/>
      <c r="W436" s="680"/>
      <c r="X436" s="681"/>
      <c r="Z436" s="668"/>
      <c r="AA436" s="668"/>
      <c r="AB436" s="670"/>
      <c r="AC436" s="679"/>
      <c r="AD436" s="680"/>
      <c r="AE436" s="680"/>
      <c r="AF436" s="680"/>
      <c r="AG436" s="680"/>
      <c r="AH436" s="680"/>
      <c r="AI436" s="680"/>
      <c r="AJ436" s="681"/>
      <c r="AL436" s="668"/>
      <c r="AM436" s="668"/>
      <c r="AN436" s="670"/>
      <c r="AO436" s="679"/>
      <c r="AP436" s="680"/>
      <c r="AQ436" s="680"/>
      <c r="AR436" s="680"/>
      <c r="AS436" s="680"/>
      <c r="AT436" s="680"/>
      <c r="AU436" s="680"/>
      <c r="AV436" s="681"/>
    </row>
    <row r="437" spans="1:48" ht="15" thickBot="1">
      <c r="A437">
        <v>437</v>
      </c>
      <c r="B437" s="653"/>
      <c r="C437" s="653"/>
      <c r="D437" s="671"/>
      <c r="E437" s="75">
        <v>0</v>
      </c>
      <c r="F437" s="76">
        <v>500</v>
      </c>
      <c r="G437" s="76">
        <v>1000</v>
      </c>
      <c r="H437" s="76">
        <v>1500</v>
      </c>
      <c r="I437" s="76">
        <v>2000</v>
      </c>
      <c r="J437" s="76">
        <v>2500</v>
      </c>
      <c r="K437" s="76">
        <v>3000</v>
      </c>
      <c r="L437" s="77">
        <v>3500</v>
      </c>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
        <v>1141</v>
      </c>
      <c r="C438" s="664">
        <v>100</v>
      </c>
      <c r="D438" s="78" t="s">
        <v>133</v>
      </c>
      <c r="E438" s="79">
        <v>246</v>
      </c>
      <c r="F438" s="80">
        <v>238</v>
      </c>
      <c r="G438" s="80">
        <v>230</v>
      </c>
      <c r="H438" s="80">
        <v>222</v>
      </c>
      <c r="I438" s="80">
        <v>214</v>
      </c>
      <c r="J438" s="80">
        <v>206</v>
      </c>
      <c r="K438" s="80">
        <v>198</v>
      </c>
      <c r="L438" s="81">
        <v>190</v>
      </c>
      <c r="N438" s="661" t="s">
        <v>1141</v>
      </c>
      <c r="O438" s="664">
        <v>100</v>
      </c>
      <c r="P438" s="78" t="s">
        <v>133</v>
      </c>
      <c r="Q438" s="79">
        <v>246</v>
      </c>
      <c r="R438" s="80">
        <v>238</v>
      </c>
      <c r="S438" s="80">
        <v>230</v>
      </c>
      <c r="T438" s="80">
        <v>222</v>
      </c>
      <c r="U438" s="80">
        <v>214</v>
      </c>
      <c r="V438" s="80">
        <v>206</v>
      </c>
      <c r="W438" s="80">
        <v>198</v>
      </c>
      <c r="X438" s="81">
        <v>190</v>
      </c>
      <c r="Z438" s="661" t="s">
        <v>1141</v>
      </c>
      <c r="AA438" s="664">
        <v>100</v>
      </c>
      <c r="AB438" s="78" t="s">
        <v>133</v>
      </c>
      <c r="AC438" s="79">
        <v>246</v>
      </c>
      <c r="AD438" s="80">
        <v>238</v>
      </c>
      <c r="AE438" s="80">
        <v>230</v>
      </c>
      <c r="AF438" s="80">
        <v>222</v>
      </c>
      <c r="AG438" s="80">
        <v>214</v>
      </c>
      <c r="AH438" s="80">
        <v>206</v>
      </c>
      <c r="AI438" s="80">
        <v>198</v>
      </c>
      <c r="AJ438" s="81">
        <v>190</v>
      </c>
      <c r="AL438" s="661" t="s">
        <v>1141</v>
      </c>
      <c r="AM438" s="664">
        <v>100</v>
      </c>
      <c r="AN438" s="78" t="s">
        <v>133</v>
      </c>
      <c r="AO438" s="79">
        <v>246</v>
      </c>
      <c r="AP438" s="80">
        <v>238</v>
      </c>
      <c r="AQ438" s="80">
        <v>230</v>
      </c>
      <c r="AR438" s="80">
        <v>222</v>
      </c>
      <c r="AS438" s="80">
        <v>214</v>
      </c>
      <c r="AT438" s="80">
        <v>206</v>
      </c>
      <c r="AU438" s="80">
        <v>198</v>
      </c>
      <c r="AV438" s="81">
        <v>190</v>
      </c>
    </row>
    <row r="439" spans="1:48" ht="15" thickBot="1">
      <c r="A439">
        <v>439</v>
      </c>
      <c r="B439" s="662"/>
      <c r="C439" s="665"/>
      <c r="D439" s="82" t="s">
        <v>136</v>
      </c>
      <c r="E439" s="83">
        <v>269</v>
      </c>
      <c r="F439" s="84">
        <v>259</v>
      </c>
      <c r="G439" s="84">
        <v>249</v>
      </c>
      <c r="H439" s="84">
        <v>239</v>
      </c>
      <c r="I439" s="84">
        <v>229</v>
      </c>
      <c r="J439" s="84">
        <v>219</v>
      </c>
      <c r="K439" s="84">
        <v>209</v>
      </c>
      <c r="L439" s="85">
        <v>200</v>
      </c>
      <c r="N439" s="662"/>
      <c r="O439" s="665"/>
      <c r="P439" s="82" t="s">
        <v>136</v>
      </c>
      <c r="Q439" s="83">
        <v>269</v>
      </c>
      <c r="R439" s="84">
        <v>259</v>
      </c>
      <c r="S439" s="84">
        <v>249</v>
      </c>
      <c r="T439" s="84">
        <v>239</v>
      </c>
      <c r="U439" s="84">
        <v>229</v>
      </c>
      <c r="V439" s="84">
        <v>219</v>
      </c>
      <c r="W439" s="84">
        <v>209</v>
      </c>
      <c r="X439" s="85">
        <v>200</v>
      </c>
      <c r="Z439" s="662"/>
      <c r="AA439" s="665"/>
      <c r="AB439" s="82" t="s">
        <v>136</v>
      </c>
      <c r="AC439" s="83">
        <v>269</v>
      </c>
      <c r="AD439" s="84">
        <v>259</v>
      </c>
      <c r="AE439" s="84">
        <v>249</v>
      </c>
      <c r="AF439" s="84">
        <v>239</v>
      </c>
      <c r="AG439" s="84">
        <v>229</v>
      </c>
      <c r="AH439" s="84">
        <v>219</v>
      </c>
      <c r="AI439" s="84">
        <v>209</v>
      </c>
      <c r="AJ439" s="85">
        <v>200</v>
      </c>
      <c r="AL439" s="662"/>
      <c r="AM439" s="665"/>
      <c r="AN439" s="82" t="s">
        <v>136</v>
      </c>
      <c r="AO439" s="83">
        <v>269</v>
      </c>
      <c r="AP439" s="84">
        <v>256</v>
      </c>
      <c r="AQ439" s="84">
        <v>244</v>
      </c>
      <c r="AR439" s="84">
        <v>232</v>
      </c>
      <c r="AS439" s="84">
        <v>219</v>
      </c>
      <c r="AT439" s="84">
        <v>207</v>
      </c>
      <c r="AU439" s="84">
        <v>195</v>
      </c>
      <c r="AV439" s="85">
        <v>183</v>
      </c>
    </row>
    <row r="440" spans="1:48">
      <c r="A440">
        <v>440</v>
      </c>
      <c r="B440" s="662"/>
      <c r="C440" s="666">
        <v>110</v>
      </c>
      <c r="D440" s="86" t="s">
        <v>133</v>
      </c>
      <c r="E440" s="87">
        <v>277</v>
      </c>
      <c r="F440" s="88">
        <v>268</v>
      </c>
      <c r="G440" s="88">
        <v>259</v>
      </c>
      <c r="H440" s="88">
        <v>250</v>
      </c>
      <c r="I440" s="88">
        <v>241</v>
      </c>
      <c r="J440" s="88">
        <v>232</v>
      </c>
      <c r="K440" s="88">
        <v>223</v>
      </c>
      <c r="L440" s="89">
        <v>214</v>
      </c>
      <c r="N440" s="662"/>
      <c r="O440" s="666">
        <v>110</v>
      </c>
      <c r="P440" s="86" t="s">
        <v>133</v>
      </c>
      <c r="Q440" s="87">
        <v>277</v>
      </c>
      <c r="R440" s="88">
        <v>268</v>
      </c>
      <c r="S440" s="88">
        <v>259</v>
      </c>
      <c r="T440" s="88">
        <v>250</v>
      </c>
      <c r="U440" s="88">
        <v>241</v>
      </c>
      <c r="V440" s="88">
        <v>232</v>
      </c>
      <c r="W440" s="88">
        <v>223</v>
      </c>
      <c r="X440" s="89">
        <v>214</v>
      </c>
      <c r="Z440" s="662"/>
      <c r="AA440" s="666">
        <v>110</v>
      </c>
      <c r="AB440" s="86" t="s">
        <v>133</v>
      </c>
      <c r="AC440" s="87">
        <v>277</v>
      </c>
      <c r="AD440" s="88">
        <v>268</v>
      </c>
      <c r="AE440" s="88">
        <v>259</v>
      </c>
      <c r="AF440" s="88">
        <v>250</v>
      </c>
      <c r="AG440" s="88">
        <v>241</v>
      </c>
      <c r="AH440" s="88">
        <v>232</v>
      </c>
      <c r="AI440" s="88">
        <v>223</v>
      </c>
      <c r="AJ440" s="89">
        <v>214</v>
      </c>
      <c r="AL440" s="662"/>
      <c r="AM440" s="666">
        <v>110</v>
      </c>
      <c r="AN440" s="86" t="s">
        <v>133</v>
      </c>
      <c r="AO440" s="87">
        <v>277</v>
      </c>
      <c r="AP440" s="88">
        <v>268</v>
      </c>
      <c r="AQ440" s="88">
        <v>259</v>
      </c>
      <c r="AR440" s="88">
        <v>250</v>
      </c>
      <c r="AS440" s="88">
        <v>241</v>
      </c>
      <c r="AT440" s="88">
        <v>232</v>
      </c>
      <c r="AU440" s="88">
        <v>223</v>
      </c>
      <c r="AV440" s="89">
        <v>214</v>
      </c>
    </row>
    <row r="441" spans="1:48" ht="15" thickBot="1">
      <c r="A441">
        <v>441</v>
      </c>
      <c r="B441" s="662"/>
      <c r="C441" s="667"/>
      <c r="D441" s="90" t="s">
        <v>136</v>
      </c>
      <c r="E441" s="87">
        <v>301</v>
      </c>
      <c r="F441" s="88">
        <v>290</v>
      </c>
      <c r="G441" s="88">
        <v>280</v>
      </c>
      <c r="H441" s="88">
        <v>269</v>
      </c>
      <c r="I441" s="88">
        <v>259</v>
      </c>
      <c r="J441" s="88">
        <v>248</v>
      </c>
      <c r="K441" s="88">
        <v>238</v>
      </c>
      <c r="L441" s="89">
        <v>228</v>
      </c>
      <c r="N441" s="662"/>
      <c r="O441" s="667"/>
      <c r="P441" s="90" t="s">
        <v>136</v>
      </c>
      <c r="Q441" s="87">
        <v>301</v>
      </c>
      <c r="R441" s="88">
        <v>290</v>
      </c>
      <c r="S441" s="88">
        <v>280</v>
      </c>
      <c r="T441" s="88">
        <v>269</v>
      </c>
      <c r="U441" s="88">
        <v>259</v>
      </c>
      <c r="V441" s="88">
        <v>248</v>
      </c>
      <c r="W441" s="88">
        <v>238</v>
      </c>
      <c r="X441" s="89">
        <v>228</v>
      </c>
      <c r="Z441" s="662"/>
      <c r="AA441" s="667"/>
      <c r="AB441" s="90" t="s">
        <v>136</v>
      </c>
      <c r="AC441" s="87">
        <v>301</v>
      </c>
      <c r="AD441" s="88">
        <v>290</v>
      </c>
      <c r="AE441" s="88">
        <v>280</v>
      </c>
      <c r="AF441" s="88">
        <v>269</v>
      </c>
      <c r="AG441" s="88">
        <v>259</v>
      </c>
      <c r="AH441" s="88">
        <v>248</v>
      </c>
      <c r="AI441" s="88">
        <v>238</v>
      </c>
      <c r="AJ441" s="89">
        <v>228</v>
      </c>
      <c r="AL441" s="662"/>
      <c r="AM441" s="667"/>
      <c r="AN441" s="90" t="s">
        <v>136</v>
      </c>
      <c r="AO441" s="87">
        <v>301</v>
      </c>
      <c r="AP441" s="88">
        <v>289</v>
      </c>
      <c r="AQ441" s="88">
        <v>277</v>
      </c>
      <c r="AR441" s="88">
        <v>265</v>
      </c>
      <c r="AS441" s="88">
        <v>253</v>
      </c>
      <c r="AT441" s="88">
        <v>241</v>
      </c>
      <c r="AU441" s="88">
        <v>229</v>
      </c>
      <c r="AV441" s="89">
        <v>218</v>
      </c>
    </row>
    <row r="442" spans="1:48">
      <c r="A442">
        <v>442</v>
      </c>
      <c r="B442" s="662"/>
      <c r="C442" s="664">
        <v>120</v>
      </c>
      <c r="D442" s="78" t="s">
        <v>133</v>
      </c>
      <c r="E442" s="83">
        <v>308</v>
      </c>
      <c r="F442" s="84">
        <v>297</v>
      </c>
      <c r="G442" s="84">
        <v>287</v>
      </c>
      <c r="H442" s="84">
        <v>277</v>
      </c>
      <c r="I442" s="84">
        <v>267</v>
      </c>
      <c r="J442" s="84">
        <v>257</v>
      </c>
      <c r="K442" s="84">
        <v>247</v>
      </c>
      <c r="L442" s="85">
        <v>237</v>
      </c>
      <c r="N442" s="662"/>
      <c r="O442" s="664">
        <v>120</v>
      </c>
      <c r="P442" s="78" t="s">
        <v>133</v>
      </c>
      <c r="Q442" s="83">
        <v>308</v>
      </c>
      <c r="R442" s="84">
        <v>297</v>
      </c>
      <c r="S442" s="84">
        <v>287</v>
      </c>
      <c r="T442" s="84">
        <v>277</v>
      </c>
      <c r="U442" s="84">
        <v>267</v>
      </c>
      <c r="V442" s="84">
        <v>257</v>
      </c>
      <c r="W442" s="84">
        <v>247</v>
      </c>
      <c r="X442" s="85">
        <v>237</v>
      </c>
      <c r="Z442" s="662"/>
      <c r="AA442" s="664">
        <v>120</v>
      </c>
      <c r="AB442" s="78" t="s">
        <v>133</v>
      </c>
      <c r="AC442" s="83">
        <v>308</v>
      </c>
      <c r="AD442" s="84">
        <v>297</v>
      </c>
      <c r="AE442" s="84">
        <v>287</v>
      </c>
      <c r="AF442" s="84">
        <v>277</v>
      </c>
      <c r="AG442" s="84">
        <v>267</v>
      </c>
      <c r="AH442" s="84">
        <v>257</v>
      </c>
      <c r="AI442" s="84">
        <v>247</v>
      </c>
      <c r="AJ442" s="85">
        <v>237</v>
      </c>
      <c r="AL442" s="662"/>
      <c r="AM442" s="664">
        <v>120</v>
      </c>
      <c r="AN442" s="78" t="s">
        <v>133</v>
      </c>
      <c r="AO442" s="83">
        <v>308</v>
      </c>
      <c r="AP442" s="84">
        <v>297</v>
      </c>
      <c r="AQ442" s="84">
        <v>287</v>
      </c>
      <c r="AR442" s="84">
        <v>277</v>
      </c>
      <c r="AS442" s="84">
        <v>267</v>
      </c>
      <c r="AT442" s="84">
        <v>257</v>
      </c>
      <c r="AU442" s="84">
        <v>247</v>
      </c>
      <c r="AV442" s="85">
        <v>237</v>
      </c>
    </row>
    <row r="443" spans="1:48" ht="15" thickBot="1">
      <c r="A443">
        <v>443</v>
      </c>
      <c r="B443" s="662"/>
      <c r="C443" s="665"/>
      <c r="D443" s="82" t="s">
        <v>136</v>
      </c>
      <c r="E443" s="83">
        <v>319</v>
      </c>
      <c r="F443" s="84">
        <v>310</v>
      </c>
      <c r="G443" s="84">
        <v>301</v>
      </c>
      <c r="H443" s="84">
        <v>292</v>
      </c>
      <c r="I443" s="84">
        <v>283</v>
      </c>
      <c r="J443" s="84">
        <v>274</v>
      </c>
      <c r="K443" s="84">
        <v>265</v>
      </c>
      <c r="L443" s="85">
        <v>257</v>
      </c>
      <c r="N443" s="662"/>
      <c r="O443" s="665"/>
      <c r="P443" s="82" t="s">
        <v>136</v>
      </c>
      <c r="Q443" s="83">
        <v>319</v>
      </c>
      <c r="R443" s="84">
        <v>310</v>
      </c>
      <c r="S443" s="84">
        <v>301</v>
      </c>
      <c r="T443" s="84">
        <v>292</v>
      </c>
      <c r="U443" s="84">
        <v>283</v>
      </c>
      <c r="V443" s="84">
        <v>274</v>
      </c>
      <c r="W443" s="84">
        <v>265</v>
      </c>
      <c r="X443" s="85">
        <v>257</v>
      </c>
      <c r="Z443" s="662"/>
      <c r="AA443" s="665"/>
      <c r="AB443" s="82" t="s">
        <v>136</v>
      </c>
      <c r="AC443" s="83">
        <v>319</v>
      </c>
      <c r="AD443" s="84">
        <v>310</v>
      </c>
      <c r="AE443" s="84">
        <v>301</v>
      </c>
      <c r="AF443" s="84">
        <v>292</v>
      </c>
      <c r="AG443" s="84">
        <v>283</v>
      </c>
      <c r="AH443" s="84">
        <v>274</v>
      </c>
      <c r="AI443" s="84">
        <v>265</v>
      </c>
      <c r="AJ443" s="85">
        <v>257</v>
      </c>
      <c r="AL443" s="662"/>
      <c r="AM443" s="665"/>
      <c r="AN443" s="82" t="s">
        <v>136</v>
      </c>
      <c r="AO443" s="83">
        <v>319</v>
      </c>
      <c r="AP443" s="84">
        <v>310</v>
      </c>
      <c r="AQ443" s="84">
        <v>301</v>
      </c>
      <c r="AR443" s="84">
        <v>292</v>
      </c>
      <c r="AS443" s="84">
        <v>283</v>
      </c>
      <c r="AT443" s="84">
        <v>274</v>
      </c>
      <c r="AU443" s="84">
        <v>265</v>
      </c>
      <c r="AV443" s="85">
        <v>256</v>
      </c>
    </row>
    <row r="444" spans="1:48">
      <c r="A444">
        <v>444</v>
      </c>
      <c r="B444" s="662"/>
      <c r="C444" s="666">
        <v>130</v>
      </c>
      <c r="D444" s="86" t="s">
        <v>133</v>
      </c>
      <c r="E444" s="87">
        <v>319</v>
      </c>
      <c r="F444" s="88">
        <v>310</v>
      </c>
      <c r="G444" s="88">
        <v>302</v>
      </c>
      <c r="H444" s="88">
        <v>294</v>
      </c>
      <c r="I444" s="88">
        <v>285</v>
      </c>
      <c r="J444" s="88">
        <v>277</v>
      </c>
      <c r="K444" s="88">
        <v>269</v>
      </c>
      <c r="L444" s="89">
        <v>261</v>
      </c>
      <c r="N444" s="662"/>
      <c r="O444" s="666">
        <v>130</v>
      </c>
      <c r="P444" s="86" t="s">
        <v>133</v>
      </c>
      <c r="Q444" s="87">
        <v>319</v>
      </c>
      <c r="R444" s="88">
        <v>310</v>
      </c>
      <c r="S444" s="88">
        <v>302</v>
      </c>
      <c r="T444" s="88">
        <v>294</v>
      </c>
      <c r="U444" s="88">
        <v>285</v>
      </c>
      <c r="V444" s="88">
        <v>277</v>
      </c>
      <c r="W444" s="88">
        <v>269</v>
      </c>
      <c r="X444" s="89">
        <v>261</v>
      </c>
      <c r="Z444" s="662"/>
      <c r="AA444" s="666">
        <v>130</v>
      </c>
      <c r="AB444" s="86" t="s">
        <v>133</v>
      </c>
      <c r="AC444" s="87">
        <v>319</v>
      </c>
      <c r="AD444" s="88">
        <v>310</v>
      </c>
      <c r="AE444" s="88">
        <v>302</v>
      </c>
      <c r="AF444" s="88">
        <v>294</v>
      </c>
      <c r="AG444" s="88">
        <v>285</v>
      </c>
      <c r="AH444" s="88">
        <v>277</v>
      </c>
      <c r="AI444" s="88">
        <v>269</v>
      </c>
      <c r="AJ444" s="89">
        <v>261</v>
      </c>
      <c r="AL444" s="662"/>
      <c r="AM444" s="666">
        <v>130</v>
      </c>
      <c r="AN444" s="86" t="s">
        <v>133</v>
      </c>
      <c r="AO444" s="87">
        <v>319</v>
      </c>
      <c r="AP444" s="88">
        <v>310</v>
      </c>
      <c r="AQ444" s="88">
        <v>302</v>
      </c>
      <c r="AR444" s="88">
        <v>294</v>
      </c>
      <c r="AS444" s="88">
        <v>285</v>
      </c>
      <c r="AT444" s="88">
        <v>277</v>
      </c>
      <c r="AU444" s="88">
        <v>269</v>
      </c>
      <c r="AV444" s="89">
        <v>261</v>
      </c>
    </row>
    <row r="445" spans="1:48" ht="15" thickBot="1">
      <c r="A445">
        <v>445</v>
      </c>
      <c r="B445" s="662"/>
      <c r="C445" s="667"/>
      <c r="D445" s="90" t="s">
        <v>136</v>
      </c>
      <c r="E445" s="87">
        <v>317</v>
      </c>
      <c r="F445" s="88">
        <v>312</v>
      </c>
      <c r="G445" s="88">
        <v>307</v>
      </c>
      <c r="H445" s="88">
        <v>303</v>
      </c>
      <c r="I445" s="88">
        <v>298</v>
      </c>
      <c r="J445" s="88">
        <v>294</v>
      </c>
      <c r="K445" s="88">
        <v>289</v>
      </c>
      <c r="L445" s="89">
        <v>285</v>
      </c>
      <c r="N445" s="662"/>
      <c r="O445" s="667"/>
      <c r="P445" s="90" t="s">
        <v>136</v>
      </c>
      <c r="Q445" s="87">
        <v>317</v>
      </c>
      <c r="R445" s="88">
        <v>312</v>
      </c>
      <c r="S445" s="88">
        <v>307</v>
      </c>
      <c r="T445" s="88">
        <v>303</v>
      </c>
      <c r="U445" s="88">
        <v>298</v>
      </c>
      <c r="V445" s="88">
        <v>294</v>
      </c>
      <c r="W445" s="88">
        <v>289</v>
      </c>
      <c r="X445" s="89">
        <v>285</v>
      </c>
      <c r="Z445" s="662"/>
      <c r="AA445" s="667"/>
      <c r="AB445" s="90" t="s">
        <v>136</v>
      </c>
      <c r="AC445" s="87">
        <v>317</v>
      </c>
      <c r="AD445" s="88">
        <v>312</v>
      </c>
      <c r="AE445" s="88">
        <v>307</v>
      </c>
      <c r="AF445" s="88">
        <v>303</v>
      </c>
      <c r="AG445" s="88">
        <v>298</v>
      </c>
      <c r="AH445" s="88">
        <v>294</v>
      </c>
      <c r="AI445" s="88">
        <v>289</v>
      </c>
      <c r="AJ445" s="89">
        <v>285</v>
      </c>
      <c r="AL445" s="662"/>
      <c r="AM445" s="667"/>
      <c r="AN445" s="90" t="s">
        <v>136</v>
      </c>
      <c r="AO445" s="87">
        <v>317</v>
      </c>
      <c r="AP445" s="88">
        <v>312</v>
      </c>
      <c r="AQ445" s="88">
        <v>307</v>
      </c>
      <c r="AR445" s="88">
        <v>303</v>
      </c>
      <c r="AS445" s="88">
        <v>298</v>
      </c>
      <c r="AT445" s="88">
        <v>294</v>
      </c>
      <c r="AU445" s="88">
        <v>289</v>
      </c>
      <c r="AV445" s="89">
        <v>285</v>
      </c>
    </row>
    <row r="446" spans="1:48">
      <c r="A446">
        <v>446</v>
      </c>
      <c r="B446" s="662"/>
      <c r="C446" s="664">
        <v>140</v>
      </c>
      <c r="D446" s="78" t="s">
        <v>133</v>
      </c>
      <c r="E446" s="83">
        <v>318</v>
      </c>
      <c r="F446" s="84">
        <v>313</v>
      </c>
      <c r="G446" s="84">
        <v>308</v>
      </c>
      <c r="H446" s="84">
        <v>304</v>
      </c>
      <c r="I446" s="84">
        <v>299</v>
      </c>
      <c r="J446" s="84">
        <v>295</v>
      </c>
      <c r="K446" s="84">
        <v>290</v>
      </c>
      <c r="L446" s="85">
        <v>286</v>
      </c>
      <c r="N446" s="662"/>
      <c r="O446" s="664">
        <v>140</v>
      </c>
      <c r="P446" s="78" t="s">
        <v>133</v>
      </c>
      <c r="Q446" s="83">
        <v>318</v>
      </c>
      <c r="R446" s="84">
        <v>313</v>
      </c>
      <c r="S446" s="84">
        <v>308</v>
      </c>
      <c r="T446" s="84">
        <v>304</v>
      </c>
      <c r="U446" s="84">
        <v>299</v>
      </c>
      <c r="V446" s="84">
        <v>295</v>
      </c>
      <c r="W446" s="84">
        <v>290</v>
      </c>
      <c r="X446" s="85">
        <v>286</v>
      </c>
      <c r="Z446" s="662"/>
      <c r="AA446" s="664">
        <v>140</v>
      </c>
      <c r="AB446" s="78" t="s">
        <v>133</v>
      </c>
      <c r="AC446" s="83">
        <v>318</v>
      </c>
      <c r="AD446" s="84">
        <v>313</v>
      </c>
      <c r="AE446" s="84">
        <v>308</v>
      </c>
      <c r="AF446" s="84">
        <v>304</v>
      </c>
      <c r="AG446" s="84">
        <v>299</v>
      </c>
      <c r="AH446" s="84">
        <v>295</v>
      </c>
      <c r="AI446" s="84">
        <v>290</v>
      </c>
      <c r="AJ446" s="85">
        <v>286</v>
      </c>
      <c r="AL446" s="662"/>
      <c r="AM446" s="664">
        <v>140</v>
      </c>
      <c r="AN446" s="78" t="s">
        <v>133</v>
      </c>
      <c r="AO446" s="83">
        <v>318</v>
      </c>
      <c r="AP446" s="84">
        <v>313</v>
      </c>
      <c r="AQ446" s="84">
        <v>308</v>
      </c>
      <c r="AR446" s="84">
        <v>304</v>
      </c>
      <c r="AS446" s="84">
        <v>299</v>
      </c>
      <c r="AT446" s="84">
        <v>295</v>
      </c>
      <c r="AU446" s="84">
        <v>290</v>
      </c>
      <c r="AV446" s="85">
        <v>286</v>
      </c>
    </row>
    <row r="447" spans="1:48" ht="15" thickBot="1">
      <c r="A447">
        <v>447</v>
      </c>
      <c r="B447" s="662"/>
      <c r="C447" s="665"/>
      <c r="D447" s="82" t="s">
        <v>136</v>
      </c>
      <c r="E447" s="83">
        <v>318</v>
      </c>
      <c r="F447" s="84">
        <v>317</v>
      </c>
      <c r="G447" s="84">
        <v>316</v>
      </c>
      <c r="H447" s="84">
        <v>315</v>
      </c>
      <c r="I447" s="84">
        <v>314</v>
      </c>
      <c r="J447" s="84">
        <v>313</v>
      </c>
      <c r="K447" s="84">
        <v>312</v>
      </c>
      <c r="L447" s="85">
        <v>312</v>
      </c>
      <c r="N447" s="662"/>
      <c r="O447" s="665"/>
      <c r="P447" s="82" t="s">
        <v>136</v>
      </c>
      <c r="Q447" s="83">
        <v>318</v>
      </c>
      <c r="R447" s="84">
        <v>317</v>
      </c>
      <c r="S447" s="84">
        <v>316</v>
      </c>
      <c r="T447" s="84">
        <v>315</v>
      </c>
      <c r="U447" s="84">
        <v>314</v>
      </c>
      <c r="V447" s="84">
        <v>313</v>
      </c>
      <c r="W447" s="84">
        <v>312</v>
      </c>
      <c r="X447" s="85">
        <v>312</v>
      </c>
      <c r="Z447" s="662"/>
      <c r="AA447" s="665"/>
      <c r="AB447" s="82" t="s">
        <v>136</v>
      </c>
      <c r="AC447" s="83">
        <v>318</v>
      </c>
      <c r="AD447" s="84">
        <v>317</v>
      </c>
      <c r="AE447" s="84">
        <v>316</v>
      </c>
      <c r="AF447" s="84">
        <v>315</v>
      </c>
      <c r="AG447" s="84">
        <v>314</v>
      </c>
      <c r="AH447" s="84">
        <v>313</v>
      </c>
      <c r="AI447" s="84">
        <v>312</v>
      </c>
      <c r="AJ447" s="85">
        <v>312</v>
      </c>
      <c r="AL447" s="662"/>
      <c r="AM447" s="665"/>
      <c r="AN447" s="82" t="s">
        <v>136</v>
      </c>
      <c r="AO447" s="83">
        <v>318</v>
      </c>
      <c r="AP447" s="84">
        <v>317</v>
      </c>
      <c r="AQ447" s="84">
        <v>316</v>
      </c>
      <c r="AR447" s="84">
        <v>315</v>
      </c>
      <c r="AS447" s="84">
        <v>314</v>
      </c>
      <c r="AT447" s="84">
        <v>313</v>
      </c>
      <c r="AU447" s="84">
        <v>312</v>
      </c>
      <c r="AV447" s="85">
        <v>312</v>
      </c>
    </row>
    <row r="448" spans="1:48">
      <c r="A448">
        <v>448</v>
      </c>
      <c r="B448" s="662"/>
      <c r="C448" s="666">
        <v>150</v>
      </c>
      <c r="D448" s="86" t="s">
        <v>133</v>
      </c>
      <c r="E448" s="87">
        <v>319</v>
      </c>
      <c r="F448" s="88">
        <v>317</v>
      </c>
      <c r="G448" s="88">
        <v>316</v>
      </c>
      <c r="H448" s="88">
        <v>315</v>
      </c>
      <c r="I448" s="88">
        <v>314</v>
      </c>
      <c r="J448" s="88">
        <v>313</v>
      </c>
      <c r="K448" s="88">
        <v>312</v>
      </c>
      <c r="L448" s="89">
        <v>311</v>
      </c>
      <c r="N448" s="662"/>
      <c r="O448" s="666">
        <v>150</v>
      </c>
      <c r="P448" s="86" t="s">
        <v>133</v>
      </c>
      <c r="Q448" s="87">
        <v>319</v>
      </c>
      <c r="R448" s="88">
        <v>317</v>
      </c>
      <c r="S448" s="88">
        <v>316</v>
      </c>
      <c r="T448" s="88">
        <v>315</v>
      </c>
      <c r="U448" s="88">
        <v>314</v>
      </c>
      <c r="V448" s="88">
        <v>313</v>
      </c>
      <c r="W448" s="88">
        <v>312</v>
      </c>
      <c r="X448" s="89">
        <v>311</v>
      </c>
      <c r="Z448" s="662"/>
      <c r="AA448" s="666">
        <v>150</v>
      </c>
      <c r="AB448" s="86" t="s">
        <v>133</v>
      </c>
      <c r="AC448" s="87">
        <v>319</v>
      </c>
      <c r="AD448" s="88">
        <v>317</v>
      </c>
      <c r="AE448" s="88">
        <v>316</v>
      </c>
      <c r="AF448" s="88">
        <v>315</v>
      </c>
      <c r="AG448" s="88">
        <v>314</v>
      </c>
      <c r="AH448" s="88">
        <v>313</v>
      </c>
      <c r="AI448" s="88">
        <v>312</v>
      </c>
      <c r="AJ448" s="89">
        <v>311</v>
      </c>
      <c r="AL448" s="662"/>
      <c r="AM448" s="666">
        <v>150</v>
      </c>
      <c r="AN448" s="86" t="s">
        <v>133</v>
      </c>
      <c r="AO448" s="87">
        <v>319</v>
      </c>
      <c r="AP448" s="88">
        <v>317</v>
      </c>
      <c r="AQ448" s="88">
        <v>316</v>
      </c>
      <c r="AR448" s="88">
        <v>315</v>
      </c>
      <c r="AS448" s="88">
        <v>314</v>
      </c>
      <c r="AT448" s="88">
        <v>313</v>
      </c>
      <c r="AU448" s="88">
        <v>312</v>
      </c>
      <c r="AV448" s="89">
        <v>311</v>
      </c>
    </row>
    <row r="449" spans="1:48" ht="15" thickBot="1">
      <c r="A449">
        <v>449</v>
      </c>
      <c r="B449" s="662"/>
      <c r="C449" s="667"/>
      <c r="D449" s="90" t="s">
        <v>136</v>
      </c>
      <c r="E449" s="87">
        <v>319</v>
      </c>
      <c r="F449" s="88">
        <v>318</v>
      </c>
      <c r="G449" s="88">
        <v>318</v>
      </c>
      <c r="H449" s="88">
        <v>317</v>
      </c>
      <c r="I449" s="88">
        <v>317</v>
      </c>
      <c r="J449" s="88">
        <v>316</v>
      </c>
      <c r="K449" s="88">
        <v>316</v>
      </c>
      <c r="L449" s="89">
        <v>316</v>
      </c>
      <c r="N449" s="662"/>
      <c r="O449" s="667"/>
      <c r="P449" s="90" t="s">
        <v>136</v>
      </c>
      <c r="Q449" s="87">
        <v>319</v>
      </c>
      <c r="R449" s="88">
        <v>318</v>
      </c>
      <c r="S449" s="88">
        <v>318</v>
      </c>
      <c r="T449" s="88">
        <v>317</v>
      </c>
      <c r="U449" s="88">
        <v>317</v>
      </c>
      <c r="V449" s="88">
        <v>316</v>
      </c>
      <c r="W449" s="88">
        <v>316</v>
      </c>
      <c r="X449" s="89">
        <v>316</v>
      </c>
      <c r="Z449" s="662"/>
      <c r="AA449" s="667"/>
      <c r="AB449" s="90" t="s">
        <v>136</v>
      </c>
      <c r="AC449" s="87">
        <v>319</v>
      </c>
      <c r="AD449" s="88">
        <v>318</v>
      </c>
      <c r="AE449" s="88">
        <v>318</v>
      </c>
      <c r="AF449" s="88">
        <v>317</v>
      </c>
      <c r="AG449" s="88">
        <v>317</v>
      </c>
      <c r="AH449" s="88">
        <v>316</v>
      </c>
      <c r="AI449" s="88">
        <v>316</v>
      </c>
      <c r="AJ449" s="89">
        <v>316</v>
      </c>
      <c r="AL449" s="662"/>
      <c r="AM449" s="667"/>
      <c r="AN449" s="90" t="s">
        <v>136</v>
      </c>
      <c r="AO449" s="87">
        <v>319</v>
      </c>
      <c r="AP449" s="88">
        <v>318</v>
      </c>
      <c r="AQ449" s="88">
        <v>318</v>
      </c>
      <c r="AR449" s="88">
        <v>317</v>
      </c>
      <c r="AS449" s="88">
        <v>317</v>
      </c>
      <c r="AT449" s="88">
        <v>316</v>
      </c>
      <c r="AU449" s="88">
        <v>316</v>
      </c>
      <c r="AV449" s="89">
        <v>316</v>
      </c>
    </row>
    <row r="450" spans="1:48">
      <c r="A450">
        <v>450</v>
      </c>
      <c r="B450" s="662"/>
      <c r="C450" s="664">
        <v>160</v>
      </c>
      <c r="D450" s="78" t="s">
        <v>133</v>
      </c>
      <c r="E450" s="83">
        <v>319</v>
      </c>
      <c r="F450" s="84">
        <v>319</v>
      </c>
      <c r="G450" s="84">
        <v>319</v>
      </c>
      <c r="H450" s="84">
        <v>319</v>
      </c>
      <c r="I450" s="84">
        <v>319</v>
      </c>
      <c r="J450" s="84">
        <v>319</v>
      </c>
      <c r="K450" s="84">
        <v>319</v>
      </c>
      <c r="L450" s="85">
        <v>319</v>
      </c>
      <c r="N450" s="662"/>
      <c r="O450" s="664">
        <v>160</v>
      </c>
      <c r="P450" s="78" t="s">
        <v>133</v>
      </c>
      <c r="Q450" s="83">
        <v>319</v>
      </c>
      <c r="R450" s="84">
        <v>319</v>
      </c>
      <c r="S450" s="84">
        <v>319</v>
      </c>
      <c r="T450" s="84">
        <v>319</v>
      </c>
      <c r="U450" s="84">
        <v>319</v>
      </c>
      <c r="V450" s="84">
        <v>319</v>
      </c>
      <c r="W450" s="84">
        <v>319</v>
      </c>
      <c r="X450" s="85">
        <v>319</v>
      </c>
      <c r="Z450" s="662"/>
      <c r="AA450" s="664">
        <v>160</v>
      </c>
      <c r="AB450" s="78" t="s">
        <v>133</v>
      </c>
      <c r="AC450" s="83">
        <v>319</v>
      </c>
      <c r="AD450" s="84">
        <v>319</v>
      </c>
      <c r="AE450" s="84">
        <v>319</v>
      </c>
      <c r="AF450" s="84">
        <v>319</v>
      </c>
      <c r="AG450" s="84">
        <v>319</v>
      </c>
      <c r="AH450" s="84">
        <v>319</v>
      </c>
      <c r="AI450" s="84">
        <v>319</v>
      </c>
      <c r="AJ450" s="85">
        <v>319</v>
      </c>
      <c r="AL450" s="662"/>
      <c r="AM450" s="664">
        <v>160</v>
      </c>
      <c r="AN450" s="78" t="s">
        <v>133</v>
      </c>
      <c r="AO450" s="83">
        <v>318</v>
      </c>
      <c r="AP450" s="84">
        <v>318</v>
      </c>
      <c r="AQ450" s="84">
        <v>318</v>
      </c>
      <c r="AR450" s="84">
        <v>318</v>
      </c>
      <c r="AS450" s="84">
        <v>318</v>
      </c>
      <c r="AT450" s="84">
        <v>318</v>
      </c>
      <c r="AU450" s="84">
        <v>318</v>
      </c>
      <c r="AV450" s="85">
        <v>319</v>
      </c>
    </row>
    <row r="451" spans="1:48" ht="15" thickBot="1">
      <c r="A451">
        <v>451</v>
      </c>
      <c r="B451" s="662"/>
      <c r="C451" s="665"/>
      <c r="D451" s="82" t="s">
        <v>136</v>
      </c>
      <c r="E451" s="83">
        <v>319</v>
      </c>
      <c r="F451" s="84">
        <v>318</v>
      </c>
      <c r="G451" s="84">
        <v>318</v>
      </c>
      <c r="H451" s="84">
        <v>318</v>
      </c>
      <c r="I451" s="84">
        <v>318</v>
      </c>
      <c r="J451" s="84">
        <v>318</v>
      </c>
      <c r="K451" s="84">
        <v>318</v>
      </c>
      <c r="L451" s="85">
        <v>318</v>
      </c>
      <c r="N451" s="662"/>
      <c r="O451" s="665"/>
      <c r="P451" s="82" t="s">
        <v>136</v>
      </c>
      <c r="Q451" s="83">
        <v>319</v>
      </c>
      <c r="R451" s="84">
        <v>318</v>
      </c>
      <c r="S451" s="84">
        <v>318</v>
      </c>
      <c r="T451" s="84">
        <v>318</v>
      </c>
      <c r="U451" s="84">
        <v>318</v>
      </c>
      <c r="V451" s="84">
        <v>318</v>
      </c>
      <c r="W451" s="84">
        <v>318</v>
      </c>
      <c r="X451" s="85">
        <v>318</v>
      </c>
      <c r="Z451" s="662"/>
      <c r="AA451" s="665"/>
      <c r="AB451" s="82" t="s">
        <v>136</v>
      </c>
      <c r="AC451" s="83">
        <v>319</v>
      </c>
      <c r="AD451" s="84">
        <v>318</v>
      </c>
      <c r="AE451" s="84">
        <v>318</v>
      </c>
      <c r="AF451" s="84">
        <v>318</v>
      </c>
      <c r="AG451" s="84">
        <v>318</v>
      </c>
      <c r="AH451" s="84">
        <v>318</v>
      </c>
      <c r="AI451" s="84">
        <v>318</v>
      </c>
      <c r="AJ451" s="85">
        <v>318</v>
      </c>
      <c r="AL451" s="662"/>
      <c r="AM451" s="665"/>
      <c r="AN451" s="82" t="s">
        <v>136</v>
      </c>
      <c r="AO451" s="83">
        <v>318</v>
      </c>
      <c r="AP451" s="84">
        <v>318</v>
      </c>
      <c r="AQ451" s="84">
        <v>318</v>
      </c>
      <c r="AR451" s="84">
        <v>318</v>
      </c>
      <c r="AS451" s="84">
        <v>318</v>
      </c>
      <c r="AT451" s="84">
        <v>318</v>
      </c>
      <c r="AU451" s="84">
        <v>318</v>
      </c>
      <c r="AV451" s="85">
        <v>318</v>
      </c>
    </row>
    <row r="452" spans="1:48">
      <c r="A452">
        <v>452</v>
      </c>
      <c r="B452" s="662"/>
      <c r="C452" s="666">
        <v>170</v>
      </c>
      <c r="D452" s="86" t="s">
        <v>133</v>
      </c>
      <c r="E452" s="194"/>
      <c r="F452" s="88">
        <v>318</v>
      </c>
      <c r="G452" s="88">
        <v>318</v>
      </c>
      <c r="H452" s="88">
        <v>318</v>
      </c>
      <c r="I452" s="88">
        <v>318</v>
      </c>
      <c r="J452" s="88">
        <v>318</v>
      </c>
      <c r="K452" s="88">
        <v>318</v>
      </c>
      <c r="L452" s="89">
        <v>319</v>
      </c>
      <c r="N452" s="662"/>
      <c r="O452" s="666">
        <v>170</v>
      </c>
      <c r="P452" s="86" t="s">
        <v>133</v>
      </c>
      <c r="Q452" s="194"/>
      <c r="R452" s="88">
        <v>318</v>
      </c>
      <c r="S452" s="88">
        <v>318</v>
      </c>
      <c r="T452" s="88">
        <v>318</v>
      </c>
      <c r="U452" s="88">
        <v>318</v>
      </c>
      <c r="V452" s="88">
        <v>318</v>
      </c>
      <c r="W452" s="88">
        <v>318</v>
      </c>
      <c r="X452" s="89">
        <v>319</v>
      </c>
      <c r="Z452" s="662"/>
      <c r="AA452" s="666">
        <v>170</v>
      </c>
      <c r="AB452" s="86" t="s">
        <v>133</v>
      </c>
      <c r="AC452" s="194"/>
      <c r="AD452" s="88">
        <v>318</v>
      </c>
      <c r="AE452" s="88">
        <v>318</v>
      </c>
      <c r="AF452" s="88">
        <v>318</v>
      </c>
      <c r="AG452" s="88">
        <v>318</v>
      </c>
      <c r="AH452" s="88">
        <v>318</v>
      </c>
      <c r="AI452" s="88">
        <v>318</v>
      </c>
      <c r="AJ452" s="89">
        <v>319</v>
      </c>
      <c r="AL452" s="662"/>
      <c r="AM452" s="666">
        <v>170</v>
      </c>
      <c r="AN452" s="86" t="s">
        <v>133</v>
      </c>
      <c r="AO452" s="194"/>
      <c r="AP452" s="88">
        <v>318</v>
      </c>
      <c r="AQ452" s="88">
        <v>318</v>
      </c>
      <c r="AR452" s="88">
        <v>318</v>
      </c>
      <c r="AS452" s="88">
        <v>318</v>
      </c>
      <c r="AT452" s="88">
        <v>318</v>
      </c>
      <c r="AU452" s="88">
        <v>318</v>
      </c>
      <c r="AV452" s="89">
        <v>319</v>
      </c>
    </row>
    <row r="453" spans="1:48" ht="15" thickBot="1">
      <c r="A453">
        <v>453</v>
      </c>
      <c r="B453" s="662"/>
      <c r="C453" s="667"/>
      <c r="D453" s="90" t="s">
        <v>136</v>
      </c>
      <c r="E453" s="194"/>
      <c r="F453" s="88">
        <v>318</v>
      </c>
      <c r="G453" s="88">
        <v>318</v>
      </c>
      <c r="H453" s="88">
        <v>318</v>
      </c>
      <c r="I453" s="88">
        <v>318</v>
      </c>
      <c r="J453" s="88">
        <v>318</v>
      </c>
      <c r="K453" s="88">
        <v>318</v>
      </c>
      <c r="L453" s="89">
        <v>319</v>
      </c>
      <c r="N453" s="662"/>
      <c r="O453" s="667"/>
      <c r="P453" s="90" t="s">
        <v>136</v>
      </c>
      <c r="Q453" s="194"/>
      <c r="R453" s="88">
        <v>318</v>
      </c>
      <c r="S453" s="88">
        <v>318</v>
      </c>
      <c r="T453" s="88">
        <v>318</v>
      </c>
      <c r="U453" s="88">
        <v>318</v>
      </c>
      <c r="V453" s="88">
        <v>318</v>
      </c>
      <c r="W453" s="88">
        <v>318</v>
      </c>
      <c r="X453" s="89">
        <v>319</v>
      </c>
      <c r="Z453" s="662"/>
      <c r="AA453" s="667"/>
      <c r="AB453" s="90" t="s">
        <v>136</v>
      </c>
      <c r="AC453" s="194"/>
      <c r="AD453" s="88">
        <v>318</v>
      </c>
      <c r="AE453" s="88">
        <v>318</v>
      </c>
      <c r="AF453" s="88">
        <v>318</v>
      </c>
      <c r="AG453" s="88">
        <v>318</v>
      </c>
      <c r="AH453" s="88">
        <v>318</v>
      </c>
      <c r="AI453" s="88">
        <v>318</v>
      </c>
      <c r="AJ453" s="89">
        <v>319</v>
      </c>
      <c r="AL453" s="662"/>
      <c r="AM453" s="667"/>
      <c r="AN453" s="90" t="s">
        <v>136</v>
      </c>
      <c r="AO453" s="194"/>
      <c r="AP453" s="88">
        <v>318</v>
      </c>
      <c r="AQ453" s="88">
        <v>318</v>
      </c>
      <c r="AR453" s="88">
        <v>318</v>
      </c>
      <c r="AS453" s="88">
        <v>318</v>
      </c>
      <c r="AT453" s="88">
        <v>318</v>
      </c>
      <c r="AU453" s="88">
        <v>318</v>
      </c>
      <c r="AV453" s="89">
        <v>319</v>
      </c>
    </row>
    <row r="454" spans="1:48">
      <c r="A454">
        <v>454</v>
      </c>
      <c r="B454" s="662"/>
      <c r="C454" s="664">
        <v>180</v>
      </c>
      <c r="D454" s="78" t="s">
        <v>133</v>
      </c>
      <c r="E454" s="194"/>
      <c r="F454" s="193"/>
      <c r="G454" s="193"/>
      <c r="H454" s="84">
        <v>316</v>
      </c>
      <c r="I454" s="84">
        <v>316</v>
      </c>
      <c r="J454" s="84">
        <v>317</v>
      </c>
      <c r="K454" s="84">
        <v>317</v>
      </c>
      <c r="L454" s="85">
        <v>318</v>
      </c>
      <c r="N454" s="662"/>
      <c r="O454" s="664">
        <v>180</v>
      </c>
      <c r="P454" s="78" t="s">
        <v>133</v>
      </c>
      <c r="Q454" s="194"/>
      <c r="R454" s="193"/>
      <c r="S454" s="193"/>
      <c r="T454" s="84">
        <v>316</v>
      </c>
      <c r="U454" s="84">
        <v>316</v>
      </c>
      <c r="V454" s="84">
        <v>317</v>
      </c>
      <c r="W454" s="84">
        <v>317</v>
      </c>
      <c r="X454" s="85">
        <v>318</v>
      </c>
      <c r="Z454" s="662"/>
      <c r="AA454" s="664">
        <v>180</v>
      </c>
      <c r="AB454" s="78" t="s">
        <v>133</v>
      </c>
      <c r="AC454" s="194"/>
      <c r="AD454" s="193"/>
      <c r="AE454" s="193"/>
      <c r="AF454" s="84">
        <v>316</v>
      </c>
      <c r="AG454" s="84">
        <v>316</v>
      </c>
      <c r="AH454" s="84">
        <v>317</v>
      </c>
      <c r="AI454" s="84">
        <v>317</v>
      </c>
      <c r="AJ454" s="85">
        <v>318</v>
      </c>
      <c r="AL454" s="662"/>
      <c r="AM454" s="664">
        <v>180</v>
      </c>
      <c r="AN454" s="78" t="s">
        <v>133</v>
      </c>
      <c r="AO454" s="194"/>
      <c r="AP454" s="193"/>
      <c r="AQ454" s="193"/>
      <c r="AR454" s="84">
        <v>316</v>
      </c>
      <c r="AS454" s="84">
        <v>316</v>
      </c>
      <c r="AT454" s="84">
        <v>317</v>
      </c>
      <c r="AU454" s="84">
        <v>317</v>
      </c>
      <c r="AV454" s="85">
        <v>318</v>
      </c>
    </row>
    <row r="455" spans="1:48" ht="15" thickBot="1">
      <c r="A455">
        <v>455</v>
      </c>
      <c r="B455" s="662"/>
      <c r="C455" s="665"/>
      <c r="D455" s="82" t="s">
        <v>136</v>
      </c>
      <c r="E455" s="194"/>
      <c r="F455" s="193"/>
      <c r="G455" s="193"/>
      <c r="H455" s="84">
        <v>316</v>
      </c>
      <c r="I455" s="84">
        <v>316</v>
      </c>
      <c r="J455" s="84">
        <v>317</v>
      </c>
      <c r="K455" s="84">
        <v>317</v>
      </c>
      <c r="L455" s="85">
        <v>318</v>
      </c>
      <c r="N455" s="662"/>
      <c r="O455" s="665"/>
      <c r="P455" s="82" t="s">
        <v>136</v>
      </c>
      <c r="Q455" s="194"/>
      <c r="R455" s="193"/>
      <c r="S455" s="193"/>
      <c r="T455" s="84">
        <v>316</v>
      </c>
      <c r="U455" s="84">
        <v>316</v>
      </c>
      <c r="V455" s="84">
        <v>317</v>
      </c>
      <c r="W455" s="84">
        <v>317</v>
      </c>
      <c r="X455" s="85">
        <v>318</v>
      </c>
      <c r="Z455" s="662"/>
      <c r="AA455" s="665"/>
      <c r="AB455" s="82" t="s">
        <v>136</v>
      </c>
      <c r="AC455" s="194"/>
      <c r="AD455" s="193"/>
      <c r="AE455" s="193"/>
      <c r="AF455" s="84">
        <v>316</v>
      </c>
      <c r="AG455" s="84">
        <v>316</v>
      </c>
      <c r="AH455" s="84">
        <v>317</v>
      </c>
      <c r="AI455" s="84">
        <v>317</v>
      </c>
      <c r="AJ455" s="85">
        <v>318</v>
      </c>
      <c r="AL455" s="662"/>
      <c r="AM455" s="665"/>
      <c r="AN455" s="82" t="s">
        <v>136</v>
      </c>
      <c r="AO455" s="194"/>
      <c r="AP455" s="193"/>
      <c r="AQ455" s="193"/>
      <c r="AR455" s="84">
        <v>316</v>
      </c>
      <c r="AS455" s="84">
        <v>316</v>
      </c>
      <c r="AT455" s="84">
        <v>317</v>
      </c>
      <c r="AU455" s="84">
        <v>317</v>
      </c>
      <c r="AV455" s="85">
        <v>318</v>
      </c>
    </row>
    <row r="456" spans="1:48">
      <c r="A456">
        <v>456</v>
      </c>
      <c r="B456" s="662"/>
      <c r="C456" s="666">
        <v>190</v>
      </c>
      <c r="D456" s="86" t="s">
        <v>133</v>
      </c>
      <c r="E456" s="194"/>
      <c r="F456" s="193"/>
      <c r="G456" s="193"/>
      <c r="H456" s="193"/>
      <c r="I456" s="88">
        <v>316</v>
      </c>
      <c r="J456" s="88">
        <v>316</v>
      </c>
      <c r="K456" s="88">
        <v>316</v>
      </c>
      <c r="L456" s="89">
        <v>317</v>
      </c>
      <c r="N456" s="662"/>
      <c r="O456" s="666">
        <v>190</v>
      </c>
      <c r="P456" s="86" t="s">
        <v>133</v>
      </c>
      <c r="Q456" s="194"/>
      <c r="R456" s="193"/>
      <c r="S456" s="193"/>
      <c r="T456" s="193"/>
      <c r="U456" s="88">
        <v>316</v>
      </c>
      <c r="V456" s="88">
        <v>316</v>
      </c>
      <c r="W456" s="88">
        <v>316</v>
      </c>
      <c r="X456" s="89">
        <v>317</v>
      </c>
      <c r="Z456" s="662"/>
      <c r="AA456" s="666">
        <v>190</v>
      </c>
      <c r="AB456" s="86" t="s">
        <v>133</v>
      </c>
      <c r="AC456" s="194"/>
      <c r="AD456" s="193"/>
      <c r="AE456" s="193"/>
      <c r="AF456" s="193"/>
      <c r="AG456" s="88">
        <v>316</v>
      </c>
      <c r="AH456" s="88">
        <v>316</v>
      </c>
      <c r="AI456" s="88">
        <v>316</v>
      </c>
      <c r="AJ456" s="89">
        <v>317</v>
      </c>
      <c r="AL456" s="662"/>
      <c r="AM456" s="666">
        <v>190</v>
      </c>
      <c r="AN456" s="86" t="s">
        <v>133</v>
      </c>
      <c r="AO456" s="194"/>
      <c r="AP456" s="193"/>
      <c r="AQ456" s="193"/>
      <c r="AR456" s="193"/>
      <c r="AS456" s="88">
        <v>316</v>
      </c>
      <c r="AT456" s="88">
        <v>316</v>
      </c>
      <c r="AU456" s="88">
        <v>316</v>
      </c>
      <c r="AV456" s="89">
        <v>317</v>
      </c>
    </row>
    <row r="457" spans="1:48" ht="15" thickBot="1">
      <c r="A457">
        <v>457</v>
      </c>
      <c r="B457" s="662"/>
      <c r="C457" s="667"/>
      <c r="D457" s="90" t="s">
        <v>136</v>
      </c>
      <c r="E457" s="194"/>
      <c r="F457" s="193"/>
      <c r="G457" s="193"/>
      <c r="H457" s="193"/>
      <c r="I457" s="88">
        <v>316</v>
      </c>
      <c r="J457" s="88">
        <v>316</v>
      </c>
      <c r="K457" s="88">
        <v>316</v>
      </c>
      <c r="L457" s="89">
        <v>317</v>
      </c>
      <c r="N457" s="662"/>
      <c r="O457" s="667"/>
      <c r="P457" s="90" t="s">
        <v>136</v>
      </c>
      <c r="Q457" s="194"/>
      <c r="R457" s="193"/>
      <c r="S457" s="193"/>
      <c r="T457" s="193"/>
      <c r="U457" s="88">
        <v>316</v>
      </c>
      <c r="V457" s="88">
        <v>316</v>
      </c>
      <c r="W457" s="88">
        <v>316</v>
      </c>
      <c r="X457" s="89">
        <v>317</v>
      </c>
      <c r="Z457" s="662"/>
      <c r="AA457" s="667"/>
      <c r="AB457" s="90" t="s">
        <v>136</v>
      </c>
      <c r="AC457" s="194"/>
      <c r="AD457" s="193"/>
      <c r="AE457" s="193"/>
      <c r="AF457" s="193"/>
      <c r="AG457" s="88">
        <v>316</v>
      </c>
      <c r="AH457" s="88">
        <v>316</v>
      </c>
      <c r="AI457" s="88">
        <v>316</v>
      </c>
      <c r="AJ457" s="89">
        <v>317</v>
      </c>
      <c r="AL457" s="662"/>
      <c r="AM457" s="667"/>
      <c r="AN457" s="90" t="s">
        <v>136</v>
      </c>
      <c r="AO457" s="194"/>
      <c r="AP457" s="193"/>
      <c r="AQ457" s="193"/>
      <c r="AR457" s="193"/>
      <c r="AS457" s="88">
        <v>316</v>
      </c>
      <c r="AT457" s="88">
        <v>316</v>
      </c>
      <c r="AU457" s="88">
        <v>316</v>
      </c>
      <c r="AV457" s="89">
        <v>317</v>
      </c>
    </row>
    <row r="458" spans="1:48">
      <c r="A458">
        <v>458</v>
      </c>
      <c r="B458" s="662"/>
      <c r="C458" s="664">
        <v>200</v>
      </c>
      <c r="D458" s="78" t="s">
        <v>133</v>
      </c>
      <c r="E458" s="194"/>
      <c r="F458" s="193"/>
      <c r="G458" s="193"/>
      <c r="H458" s="193"/>
      <c r="I458" s="193"/>
      <c r="J458" s="193"/>
      <c r="K458" s="84">
        <v>316</v>
      </c>
      <c r="L458" s="85">
        <v>317</v>
      </c>
      <c r="N458" s="662"/>
      <c r="O458" s="664">
        <v>200</v>
      </c>
      <c r="P458" s="78" t="s">
        <v>133</v>
      </c>
      <c r="Q458" s="194"/>
      <c r="R458" s="193"/>
      <c r="S458" s="193"/>
      <c r="T458" s="193"/>
      <c r="U458" s="193"/>
      <c r="V458" s="193"/>
      <c r="W458" s="84">
        <v>316</v>
      </c>
      <c r="X458" s="85">
        <v>317</v>
      </c>
      <c r="Z458" s="662"/>
      <c r="AA458" s="664">
        <v>200</v>
      </c>
      <c r="AB458" s="78" t="s">
        <v>133</v>
      </c>
      <c r="AC458" s="194"/>
      <c r="AD458" s="193"/>
      <c r="AE458" s="193"/>
      <c r="AF458" s="193"/>
      <c r="AG458" s="193"/>
      <c r="AH458" s="193"/>
      <c r="AI458" s="84">
        <v>316</v>
      </c>
      <c r="AJ458" s="85">
        <v>317</v>
      </c>
      <c r="AL458" s="662"/>
      <c r="AM458" s="664">
        <v>200</v>
      </c>
      <c r="AN458" s="78" t="s">
        <v>133</v>
      </c>
      <c r="AO458" s="194"/>
      <c r="AP458" s="193"/>
      <c r="AQ458" s="193"/>
      <c r="AR458" s="193"/>
      <c r="AS458" s="193"/>
      <c r="AT458" s="193"/>
      <c r="AU458" s="84">
        <v>316</v>
      </c>
      <c r="AV458" s="85">
        <v>317</v>
      </c>
    </row>
    <row r="459" spans="1:48" ht="15" thickBot="1">
      <c r="A459">
        <v>459</v>
      </c>
      <c r="B459" s="663"/>
      <c r="C459" s="665"/>
      <c r="D459" s="82" t="s">
        <v>136</v>
      </c>
      <c r="E459" s="192"/>
      <c r="F459" s="191"/>
      <c r="G459" s="191"/>
      <c r="H459" s="191"/>
      <c r="I459" s="191"/>
      <c r="J459" s="191"/>
      <c r="K459" s="186">
        <v>316</v>
      </c>
      <c r="L459" s="185">
        <v>317</v>
      </c>
      <c r="N459" s="663"/>
      <c r="O459" s="665"/>
      <c r="P459" s="82" t="s">
        <v>136</v>
      </c>
      <c r="Q459" s="192"/>
      <c r="R459" s="191"/>
      <c r="S459" s="191"/>
      <c r="T459" s="191"/>
      <c r="U459" s="191"/>
      <c r="V459" s="191"/>
      <c r="W459" s="186">
        <v>316</v>
      </c>
      <c r="X459" s="185">
        <v>317</v>
      </c>
      <c r="Z459" s="663"/>
      <c r="AA459" s="665"/>
      <c r="AB459" s="82" t="s">
        <v>136</v>
      </c>
      <c r="AC459" s="192"/>
      <c r="AD459" s="191"/>
      <c r="AE459" s="191"/>
      <c r="AF459" s="191"/>
      <c r="AG459" s="191"/>
      <c r="AH459" s="191"/>
      <c r="AI459" s="186">
        <v>316</v>
      </c>
      <c r="AJ459" s="185">
        <v>317</v>
      </c>
      <c r="AL459" s="663"/>
      <c r="AM459" s="665"/>
      <c r="AN459" s="82" t="s">
        <v>136</v>
      </c>
      <c r="AO459" s="192"/>
      <c r="AP459" s="191"/>
      <c r="AQ459" s="191"/>
      <c r="AR459" s="191"/>
      <c r="AS459" s="191"/>
      <c r="AT459" s="191"/>
      <c r="AU459" s="186">
        <v>316</v>
      </c>
      <c r="AV459" s="185">
        <v>317</v>
      </c>
    </row>
    <row r="460" spans="1:48">
      <c r="A460">
        <v>460</v>
      </c>
    </row>
    <row r="461" spans="1:48">
      <c r="A461">
        <v>461</v>
      </c>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1112</v>
      </c>
      <c r="C467" s="650"/>
      <c r="D467" s="651"/>
      <c r="E467" s="649" t="s">
        <v>1124</v>
      </c>
      <c r="F467" s="650"/>
      <c r="G467" s="650"/>
      <c r="H467" s="650"/>
      <c r="I467" s="650"/>
      <c r="J467" s="650"/>
      <c r="K467" s="650"/>
      <c r="L467" s="651"/>
      <c r="N467" s="649" t="s">
        <v>1114</v>
      </c>
      <c r="O467" s="650"/>
      <c r="P467" s="651"/>
      <c r="Q467" s="649" t="s">
        <v>1124</v>
      </c>
      <c r="R467" s="650"/>
      <c r="S467" s="650"/>
      <c r="T467" s="650"/>
      <c r="U467" s="650"/>
      <c r="V467" s="650"/>
      <c r="W467" s="650"/>
      <c r="X467" s="651"/>
      <c r="Z467" s="649" t="s">
        <v>1115</v>
      </c>
      <c r="AA467" s="650"/>
      <c r="AB467" s="651"/>
      <c r="AC467" s="649" t="s">
        <v>1124</v>
      </c>
      <c r="AD467" s="650"/>
      <c r="AE467" s="650"/>
      <c r="AF467" s="650"/>
      <c r="AG467" s="650"/>
      <c r="AH467" s="650"/>
      <c r="AI467" s="650"/>
      <c r="AJ467" s="651"/>
      <c r="AL467" s="649" t="s">
        <v>1116</v>
      </c>
      <c r="AM467" s="650"/>
      <c r="AN467" s="651"/>
      <c r="AO467" s="649" t="s">
        <v>1124</v>
      </c>
      <c r="AP467" s="650"/>
      <c r="AQ467" s="650"/>
      <c r="AR467" s="650"/>
      <c r="AS467" s="650"/>
      <c r="AT467" s="650"/>
      <c r="AU467" s="650"/>
      <c r="AV467" s="651"/>
    </row>
    <row r="468" spans="1:48" ht="15.75" customHeight="1">
      <c r="A468">
        <v>468</v>
      </c>
      <c r="B468" s="652" t="s">
        <v>1127</v>
      </c>
      <c r="C468" s="652" t="s">
        <v>634</v>
      </c>
      <c r="D468" s="669" t="s">
        <v>1119</v>
      </c>
      <c r="E468" s="676" t="s">
        <v>1120</v>
      </c>
      <c r="F468" s="677"/>
      <c r="G468" s="677"/>
      <c r="H468" s="677"/>
      <c r="I468" s="677"/>
      <c r="J468" s="677"/>
      <c r="K468" s="677"/>
      <c r="L468" s="678"/>
      <c r="N468" s="652" t="s">
        <v>1127</v>
      </c>
      <c r="O468" s="652" t="s">
        <v>634</v>
      </c>
      <c r="P468" s="669" t="s">
        <v>1119</v>
      </c>
      <c r="Q468" s="676" t="s">
        <v>1120</v>
      </c>
      <c r="R468" s="677"/>
      <c r="S468" s="677"/>
      <c r="T468" s="677"/>
      <c r="U468" s="677"/>
      <c r="V468" s="677"/>
      <c r="W468" s="677"/>
      <c r="X468" s="678"/>
      <c r="Z468" s="652" t="s">
        <v>1127</v>
      </c>
      <c r="AA468" s="652" t="s">
        <v>634</v>
      </c>
      <c r="AB468" s="669" t="s">
        <v>1119</v>
      </c>
      <c r="AC468" s="676" t="s">
        <v>1120</v>
      </c>
      <c r="AD468" s="677"/>
      <c r="AE468" s="677"/>
      <c r="AF468" s="677"/>
      <c r="AG468" s="677"/>
      <c r="AH468" s="677"/>
      <c r="AI468" s="677"/>
      <c r="AJ468" s="678"/>
      <c r="AL468" s="652" t="s">
        <v>1127</v>
      </c>
      <c r="AM468" s="652" t="s">
        <v>634</v>
      </c>
      <c r="AN468" s="669" t="s">
        <v>1119</v>
      </c>
      <c r="AO468" s="676" t="s">
        <v>1120</v>
      </c>
      <c r="AP468" s="677"/>
      <c r="AQ468" s="677"/>
      <c r="AR468" s="677"/>
      <c r="AS468" s="677"/>
      <c r="AT468" s="677"/>
      <c r="AU468" s="677"/>
      <c r="AV468" s="678"/>
    </row>
    <row r="469" spans="1:48" ht="15" customHeight="1" thickBot="1">
      <c r="A469">
        <v>469</v>
      </c>
      <c r="B469" s="668"/>
      <c r="C469" s="668"/>
      <c r="D469" s="670"/>
      <c r="E469" s="679"/>
      <c r="F469" s="680"/>
      <c r="G469" s="680"/>
      <c r="H469" s="680"/>
      <c r="I469" s="680"/>
      <c r="J469" s="680"/>
      <c r="K469" s="680"/>
      <c r="L469" s="681"/>
      <c r="N469" s="668"/>
      <c r="O469" s="668"/>
      <c r="P469" s="670"/>
      <c r="Q469" s="679"/>
      <c r="R469" s="680"/>
      <c r="S469" s="680"/>
      <c r="T469" s="680"/>
      <c r="U469" s="680"/>
      <c r="V469" s="680"/>
      <c r="W469" s="680"/>
      <c r="X469" s="681"/>
      <c r="Z469" s="668"/>
      <c r="AA469" s="668"/>
      <c r="AB469" s="670"/>
      <c r="AC469" s="679"/>
      <c r="AD469" s="680"/>
      <c r="AE469" s="680"/>
      <c r="AF469" s="680"/>
      <c r="AG469" s="680"/>
      <c r="AH469" s="680"/>
      <c r="AI469" s="680"/>
      <c r="AJ469" s="681"/>
      <c r="AL469" s="668"/>
      <c r="AM469" s="668"/>
      <c r="AN469" s="670"/>
      <c r="AO469" s="679"/>
      <c r="AP469" s="680"/>
      <c r="AQ469" s="680"/>
      <c r="AR469" s="680"/>
      <c r="AS469" s="680"/>
      <c r="AT469" s="680"/>
      <c r="AU469" s="680"/>
      <c r="AV469" s="681"/>
    </row>
    <row r="470" spans="1:48" ht="15" thickBot="1">
      <c r="A470">
        <v>470</v>
      </c>
      <c r="B470" s="653"/>
      <c r="C470" s="653"/>
      <c r="D470" s="671"/>
      <c r="E470" s="75">
        <v>0</v>
      </c>
      <c r="F470" s="76">
        <v>500</v>
      </c>
      <c r="G470" s="76">
        <v>1000</v>
      </c>
      <c r="H470" s="76">
        <v>1500</v>
      </c>
      <c r="I470" s="76">
        <v>2000</v>
      </c>
      <c r="J470" s="76">
        <v>2500</v>
      </c>
      <c r="K470" s="76">
        <v>3000</v>
      </c>
      <c r="L470" s="77">
        <v>3500</v>
      </c>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
        <v>1141</v>
      </c>
      <c r="C471" s="664">
        <v>100</v>
      </c>
      <c r="D471" s="78" t="s">
        <v>133</v>
      </c>
      <c r="E471" s="79">
        <v>159</v>
      </c>
      <c r="F471" s="80">
        <v>152</v>
      </c>
      <c r="G471" s="80">
        <v>146</v>
      </c>
      <c r="H471" s="80">
        <v>139</v>
      </c>
      <c r="I471" s="80">
        <v>133</v>
      </c>
      <c r="J471" s="80">
        <v>126</v>
      </c>
      <c r="K471" s="80">
        <v>120</v>
      </c>
      <c r="L471" s="81">
        <v>114</v>
      </c>
      <c r="N471" s="661" t="s">
        <v>1141</v>
      </c>
      <c r="O471" s="664">
        <v>100</v>
      </c>
      <c r="P471" s="78" t="s">
        <v>133</v>
      </c>
      <c r="Q471" s="79">
        <v>159</v>
      </c>
      <c r="R471" s="80">
        <v>152</v>
      </c>
      <c r="S471" s="80">
        <v>146</v>
      </c>
      <c r="T471" s="80">
        <v>139</v>
      </c>
      <c r="U471" s="80">
        <v>133</v>
      </c>
      <c r="V471" s="80">
        <v>126</v>
      </c>
      <c r="W471" s="80">
        <v>120</v>
      </c>
      <c r="X471" s="81">
        <v>114</v>
      </c>
      <c r="Z471" s="661" t="s">
        <v>1141</v>
      </c>
      <c r="AA471" s="664">
        <v>100</v>
      </c>
      <c r="AB471" s="78" t="s">
        <v>133</v>
      </c>
      <c r="AC471" s="79">
        <v>159</v>
      </c>
      <c r="AD471" s="80">
        <v>152</v>
      </c>
      <c r="AE471" s="80">
        <v>146</v>
      </c>
      <c r="AF471" s="80">
        <v>139</v>
      </c>
      <c r="AG471" s="80">
        <v>133</v>
      </c>
      <c r="AH471" s="80">
        <v>126</v>
      </c>
      <c r="AI471" s="80">
        <v>120</v>
      </c>
      <c r="AJ471" s="81">
        <v>114</v>
      </c>
      <c r="AL471" s="661" t="s">
        <v>1141</v>
      </c>
      <c r="AM471" s="664">
        <v>100</v>
      </c>
      <c r="AN471" s="78" t="s">
        <v>133</v>
      </c>
      <c r="AO471" s="79">
        <v>159</v>
      </c>
      <c r="AP471" s="80">
        <v>152</v>
      </c>
      <c r="AQ471" s="80">
        <v>146</v>
      </c>
      <c r="AR471" s="80">
        <v>139</v>
      </c>
      <c r="AS471" s="80">
        <v>133</v>
      </c>
      <c r="AT471" s="80">
        <v>126</v>
      </c>
      <c r="AU471" s="80">
        <v>120</v>
      </c>
      <c r="AV471" s="81">
        <v>114</v>
      </c>
    </row>
    <row r="472" spans="1:48" ht="15" thickBot="1">
      <c r="A472">
        <v>472</v>
      </c>
      <c r="B472" s="662"/>
      <c r="C472" s="665"/>
      <c r="D472" s="82" t="s">
        <v>136</v>
      </c>
      <c r="E472" s="83">
        <v>176</v>
      </c>
      <c r="F472" s="84">
        <v>168</v>
      </c>
      <c r="G472" s="84">
        <v>160</v>
      </c>
      <c r="H472" s="84">
        <v>152</v>
      </c>
      <c r="I472" s="84">
        <v>145</v>
      </c>
      <c r="J472" s="84">
        <v>137</v>
      </c>
      <c r="K472" s="84">
        <v>129</v>
      </c>
      <c r="L472" s="85">
        <v>122</v>
      </c>
      <c r="N472" s="662"/>
      <c r="O472" s="665"/>
      <c r="P472" s="82" t="s">
        <v>136</v>
      </c>
      <c r="Q472" s="83">
        <v>176</v>
      </c>
      <c r="R472" s="84">
        <v>168</v>
      </c>
      <c r="S472" s="84">
        <v>160</v>
      </c>
      <c r="T472" s="84">
        <v>152</v>
      </c>
      <c r="U472" s="84">
        <v>145</v>
      </c>
      <c r="V472" s="84">
        <v>137</v>
      </c>
      <c r="W472" s="84">
        <v>129</v>
      </c>
      <c r="X472" s="85">
        <v>122</v>
      </c>
      <c r="Z472" s="662"/>
      <c r="AA472" s="665"/>
      <c r="AB472" s="82" t="s">
        <v>136</v>
      </c>
      <c r="AC472" s="83">
        <v>176</v>
      </c>
      <c r="AD472" s="84">
        <v>168</v>
      </c>
      <c r="AE472" s="84">
        <v>160</v>
      </c>
      <c r="AF472" s="84">
        <v>152</v>
      </c>
      <c r="AG472" s="84">
        <v>145</v>
      </c>
      <c r="AH472" s="84">
        <v>137</v>
      </c>
      <c r="AI472" s="84">
        <v>129</v>
      </c>
      <c r="AJ472" s="85">
        <v>122</v>
      </c>
      <c r="AL472" s="662"/>
      <c r="AM472" s="665"/>
      <c r="AN472" s="82" t="s">
        <v>136</v>
      </c>
      <c r="AO472" s="83">
        <v>176</v>
      </c>
      <c r="AP472" s="84">
        <v>166</v>
      </c>
      <c r="AQ472" s="84">
        <v>157</v>
      </c>
      <c r="AR472" s="84">
        <v>148</v>
      </c>
      <c r="AS472" s="84">
        <v>139</v>
      </c>
      <c r="AT472" s="84">
        <v>130</v>
      </c>
      <c r="AU472" s="84">
        <v>121</v>
      </c>
      <c r="AV472" s="85">
        <v>112</v>
      </c>
    </row>
    <row r="473" spans="1:48">
      <c r="A473">
        <v>473</v>
      </c>
      <c r="B473" s="662"/>
      <c r="C473" s="666">
        <v>110</v>
      </c>
      <c r="D473" s="86" t="s">
        <v>133</v>
      </c>
      <c r="E473" s="87">
        <v>184</v>
      </c>
      <c r="F473" s="88">
        <v>176</v>
      </c>
      <c r="G473" s="88">
        <v>169</v>
      </c>
      <c r="H473" s="88">
        <v>162</v>
      </c>
      <c r="I473" s="88">
        <v>154</v>
      </c>
      <c r="J473" s="88">
        <v>147</v>
      </c>
      <c r="K473" s="88">
        <v>140</v>
      </c>
      <c r="L473" s="89">
        <v>133</v>
      </c>
      <c r="N473" s="662"/>
      <c r="O473" s="666">
        <v>110</v>
      </c>
      <c r="P473" s="86" t="s">
        <v>133</v>
      </c>
      <c r="Q473" s="87">
        <v>184</v>
      </c>
      <c r="R473" s="88">
        <v>176</v>
      </c>
      <c r="S473" s="88">
        <v>169</v>
      </c>
      <c r="T473" s="88">
        <v>162</v>
      </c>
      <c r="U473" s="88">
        <v>154</v>
      </c>
      <c r="V473" s="88">
        <v>147</v>
      </c>
      <c r="W473" s="88">
        <v>140</v>
      </c>
      <c r="X473" s="89">
        <v>133</v>
      </c>
      <c r="Z473" s="662"/>
      <c r="AA473" s="666">
        <v>110</v>
      </c>
      <c r="AB473" s="86" t="s">
        <v>133</v>
      </c>
      <c r="AC473" s="87">
        <v>184</v>
      </c>
      <c r="AD473" s="88">
        <v>176</v>
      </c>
      <c r="AE473" s="88">
        <v>169</v>
      </c>
      <c r="AF473" s="88">
        <v>162</v>
      </c>
      <c r="AG473" s="88">
        <v>154</v>
      </c>
      <c r="AH473" s="88">
        <v>147</v>
      </c>
      <c r="AI473" s="88">
        <v>140</v>
      </c>
      <c r="AJ473" s="89">
        <v>133</v>
      </c>
      <c r="AL473" s="662"/>
      <c r="AM473" s="666">
        <v>110</v>
      </c>
      <c r="AN473" s="86" t="s">
        <v>133</v>
      </c>
      <c r="AO473" s="87">
        <v>184</v>
      </c>
      <c r="AP473" s="88">
        <v>176</v>
      </c>
      <c r="AQ473" s="88">
        <v>169</v>
      </c>
      <c r="AR473" s="88">
        <v>162</v>
      </c>
      <c r="AS473" s="88">
        <v>154</v>
      </c>
      <c r="AT473" s="88">
        <v>147</v>
      </c>
      <c r="AU473" s="88">
        <v>140</v>
      </c>
      <c r="AV473" s="89">
        <v>133</v>
      </c>
    </row>
    <row r="474" spans="1:48" ht="15" thickBot="1">
      <c r="A474">
        <v>474</v>
      </c>
      <c r="B474" s="662"/>
      <c r="C474" s="667"/>
      <c r="D474" s="90" t="s">
        <v>136</v>
      </c>
      <c r="E474" s="87">
        <v>202</v>
      </c>
      <c r="F474" s="88">
        <v>193</v>
      </c>
      <c r="G474" s="88">
        <v>185</v>
      </c>
      <c r="H474" s="88">
        <v>177</v>
      </c>
      <c r="I474" s="88">
        <v>168</v>
      </c>
      <c r="J474" s="88">
        <v>160</v>
      </c>
      <c r="K474" s="88">
        <v>152</v>
      </c>
      <c r="L474" s="89">
        <v>144</v>
      </c>
      <c r="N474" s="662"/>
      <c r="O474" s="667"/>
      <c r="P474" s="90" t="s">
        <v>136</v>
      </c>
      <c r="Q474" s="87">
        <v>202</v>
      </c>
      <c r="R474" s="88">
        <v>193</v>
      </c>
      <c r="S474" s="88">
        <v>185</v>
      </c>
      <c r="T474" s="88">
        <v>177</v>
      </c>
      <c r="U474" s="88">
        <v>168</v>
      </c>
      <c r="V474" s="88">
        <v>160</v>
      </c>
      <c r="W474" s="88">
        <v>152</v>
      </c>
      <c r="X474" s="89">
        <v>144</v>
      </c>
      <c r="Z474" s="662"/>
      <c r="AA474" s="667"/>
      <c r="AB474" s="90" t="s">
        <v>136</v>
      </c>
      <c r="AC474" s="87">
        <v>202</v>
      </c>
      <c r="AD474" s="88">
        <v>193</v>
      </c>
      <c r="AE474" s="88">
        <v>185</v>
      </c>
      <c r="AF474" s="88">
        <v>177</v>
      </c>
      <c r="AG474" s="88">
        <v>168</v>
      </c>
      <c r="AH474" s="88">
        <v>160</v>
      </c>
      <c r="AI474" s="88">
        <v>152</v>
      </c>
      <c r="AJ474" s="89">
        <v>144</v>
      </c>
      <c r="AL474" s="662"/>
      <c r="AM474" s="667"/>
      <c r="AN474" s="90" t="s">
        <v>136</v>
      </c>
      <c r="AO474" s="87">
        <v>202</v>
      </c>
      <c r="AP474" s="88">
        <v>192</v>
      </c>
      <c r="AQ474" s="88">
        <v>183</v>
      </c>
      <c r="AR474" s="88">
        <v>174</v>
      </c>
      <c r="AS474" s="88">
        <v>165</v>
      </c>
      <c r="AT474" s="88">
        <v>156</v>
      </c>
      <c r="AU474" s="88">
        <v>147</v>
      </c>
      <c r="AV474" s="89">
        <v>138</v>
      </c>
    </row>
    <row r="475" spans="1:48">
      <c r="A475">
        <v>475</v>
      </c>
      <c r="B475" s="662"/>
      <c r="C475" s="664">
        <v>120</v>
      </c>
      <c r="D475" s="78" t="s">
        <v>133</v>
      </c>
      <c r="E475" s="83">
        <v>208</v>
      </c>
      <c r="F475" s="84">
        <v>200</v>
      </c>
      <c r="G475" s="84">
        <v>192</v>
      </c>
      <c r="H475" s="84">
        <v>184</v>
      </c>
      <c r="I475" s="84">
        <v>176</v>
      </c>
      <c r="J475" s="84">
        <v>168</v>
      </c>
      <c r="K475" s="84">
        <v>160</v>
      </c>
      <c r="L475" s="85">
        <v>152</v>
      </c>
      <c r="N475" s="662"/>
      <c r="O475" s="664">
        <v>120</v>
      </c>
      <c r="P475" s="78" t="s">
        <v>133</v>
      </c>
      <c r="Q475" s="83">
        <v>208</v>
      </c>
      <c r="R475" s="84">
        <v>200</v>
      </c>
      <c r="S475" s="84">
        <v>192</v>
      </c>
      <c r="T475" s="84">
        <v>184</v>
      </c>
      <c r="U475" s="84">
        <v>176</v>
      </c>
      <c r="V475" s="84">
        <v>168</v>
      </c>
      <c r="W475" s="84">
        <v>160</v>
      </c>
      <c r="X475" s="85">
        <v>152</v>
      </c>
      <c r="Z475" s="662"/>
      <c r="AA475" s="664">
        <v>120</v>
      </c>
      <c r="AB475" s="78" t="s">
        <v>133</v>
      </c>
      <c r="AC475" s="83">
        <v>208</v>
      </c>
      <c r="AD475" s="84">
        <v>200</v>
      </c>
      <c r="AE475" s="84">
        <v>192</v>
      </c>
      <c r="AF475" s="84">
        <v>184</v>
      </c>
      <c r="AG475" s="84">
        <v>176</v>
      </c>
      <c r="AH475" s="84">
        <v>168</v>
      </c>
      <c r="AI475" s="84">
        <v>160</v>
      </c>
      <c r="AJ475" s="85">
        <v>152</v>
      </c>
      <c r="AL475" s="662"/>
      <c r="AM475" s="664">
        <v>120</v>
      </c>
      <c r="AN475" s="78" t="s">
        <v>133</v>
      </c>
      <c r="AO475" s="83">
        <v>208</v>
      </c>
      <c r="AP475" s="84">
        <v>200</v>
      </c>
      <c r="AQ475" s="84">
        <v>192</v>
      </c>
      <c r="AR475" s="84">
        <v>184</v>
      </c>
      <c r="AS475" s="84">
        <v>176</v>
      </c>
      <c r="AT475" s="84">
        <v>168</v>
      </c>
      <c r="AU475" s="84">
        <v>160</v>
      </c>
      <c r="AV475" s="85">
        <v>152</v>
      </c>
    </row>
    <row r="476" spans="1:48" ht="15" thickBot="1">
      <c r="A476">
        <v>476</v>
      </c>
      <c r="B476" s="662"/>
      <c r="C476" s="665"/>
      <c r="D476" s="82" t="s">
        <v>136</v>
      </c>
      <c r="E476" s="83">
        <v>217</v>
      </c>
      <c r="F476" s="84">
        <v>209</v>
      </c>
      <c r="G476" s="84">
        <v>202</v>
      </c>
      <c r="H476" s="84">
        <v>195</v>
      </c>
      <c r="I476" s="84">
        <v>188</v>
      </c>
      <c r="J476" s="84">
        <v>181</v>
      </c>
      <c r="K476" s="84">
        <v>174</v>
      </c>
      <c r="L476" s="85">
        <v>167</v>
      </c>
      <c r="N476" s="662"/>
      <c r="O476" s="665"/>
      <c r="P476" s="82" t="s">
        <v>136</v>
      </c>
      <c r="Q476" s="83">
        <v>217</v>
      </c>
      <c r="R476" s="84">
        <v>209</v>
      </c>
      <c r="S476" s="84">
        <v>202</v>
      </c>
      <c r="T476" s="84">
        <v>195</v>
      </c>
      <c r="U476" s="84">
        <v>188</v>
      </c>
      <c r="V476" s="84">
        <v>181</v>
      </c>
      <c r="W476" s="84">
        <v>174</v>
      </c>
      <c r="X476" s="85">
        <v>167</v>
      </c>
      <c r="Z476" s="662"/>
      <c r="AA476" s="665"/>
      <c r="AB476" s="82" t="s">
        <v>136</v>
      </c>
      <c r="AC476" s="83">
        <v>217</v>
      </c>
      <c r="AD476" s="84">
        <v>209</v>
      </c>
      <c r="AE476" s="84">
        <v>202</v>
      </c>
      <c r="AF476" s="84">
        <v>195</v>
      </c>
      <c r="AG476" s="84">
        <v>188</v>
      </c>
      <c r="AH476" s="84">
        <v>181</v>
      </c>
      <c r="AI476" s="84">
        <v>174</v>
      </c>
      <c r="AJ476" s="85">
        <v>167</v>
      </c>
      <c r="AL476" s="662"/>
      <c r="AM476" s="665"/>
      <c r="AN476" s="82" t="s">
        <v>136</v>
      </c>
      <c r="AO476" s="83">
        <v>217</v>
      </c>
      <c r="AP476" s="84">
        <v>209</v>
      </c>
      <c r="AQ476" s="84">
        <v>202</v>
      </c>
      <c r="AR476" s="84">
        <v>195</v>
      </c>
      <c r="AS476" s="84">
        <v>187</v>
      </c>
      <c r="AT476" s="84">
        <v>180</v>
      </c>
      <c r="AU476" s="84">
        <v>173</v>
      </c>
      <c r="AV476" s="85">
        <v>166</v>
      </c>
    </row>
    <row r="477" spans="1:48">
      <c r="A477">
        <v>477</v>
      </c>
      <c r="B477" s="662"/>
      <c r="C477" s="666">
        <v>130</v>
      </c>
      <c r="D477" s="86" t="s">
        <v>133</v>
      </c>
      <c r="E477" s="87">
        <v>218</v>
      </c>
      <c r="F477" s="88">
        <v>211</v>
      </c>
      <c r="G477" s="88">
        <v>204</v>
      </c>
      <c r="H477" s="88">
        <v>197</v>
      </c>
      <c r="I477" s="88">
        <v>191</v>
      </c>
      <c r="J477" s="88">
        <v>184</v>
      </c>
      <c r="K477" s="88">
        <v>177</v>
      </c>
      <c r="L477" s="89">
        <v>171</v>
      </c>
      <c r="N477" s="662"/>
      <c r="O477" s="666">
        <v>130</v>
      </c>
      <c r="P477" s="86" t="s">
        <v>133</v>
      </c>
      <c r="Q477" s="87">
        <v>218</v>
      </c>
      <c r="R477" s="88">
        <v>211</v>
      </c>
      <c r="S477" s="88">
        <v>204</v>
      </c>
      <c r="T477" s="88">
        <v>197</v>
      </c>
      <c r="U477" s="88">
        <v>191</v>
      </c>
      <c r="V477" s="88">
        <v>184</v>
      </c>
      <c r="W477" s="88">
        <v>177</v>
      </c>
      <c r="X477" s="89">
        <v>171</v>
      </c>
      <c r="Z477" s="662"/>
      <c r="AA477" s="666">
        <v>130</v>
      </c>
      <c r="AB477" s="86" t="s">
        <v>133</v>
      </c>
      <c r="AC477" s="87">
        <v>218</v>
      </c>
      <c r="AD477" s="88">
        <v>211</v>
      </c>
      <c r="AE477" s="88">
        <v>204</v>
      </c>
      <c r="AF477" s="88">
        <v>197</v>
      </c>
      <c r="AG477" s="88">
        <v>191</v>
      </c>
      <c r="AH477" s="88">
        <v>184</v>
      </c>
      <c r="AI477" s="88">
        <v>177</v>
      </c>
      <c r="AJ477" s="89">
        <v>171</v>
      </c>
      <c r="AL477" s="662"/>
      <c r="AM477" s="666">
        <v>130</v>
      </c>
      <c r="AN477" s="86" t="s">
        <v>133</v>
      </c>
      <c r="AO477" s="87">
        <v>218</v>
      </c>
      <c r="AP477" s="88">
        <v>211</v>
      </c>
      <c r="AQ477" s="88">
        <v>204</v>
      </c>
      <c r="AR477" s="88">
        <v>197</v>
      </c>
      <c r="AS477" s="88">
        <v>191</v>
      </c>
      <c r="AT477" s="88">
        <v>184</v>
      </c>
      <c r="AU477" s="88">
        <v>177</v>
      </c>
      <c r="AV477" s="89">
        <v>171</v>
      </c>
    </row>
    <row r="478" spans="1:48" ht="15" thickBot="1">
      <c r="A478">
        <v>478</v>
      </c>
      <c r="B478" s="662"/>
      <c r="C478" s="667"/>
      <c r="D478" s="90" t="s">
        <v>136</v>
      </c>
      <c r="E478" s="87">
        <v>219</v>
      </c>
      <c r="F478" s="88">
        <v>214</v>
      </c>
      <c r="G478" s="88">
        <v>210</v>
      </c>
      <c r="H478" s="88">
        <v>206</v>
      </c>
      <c r="I478" s="88">
        <v>201</v>
      </c>
      <c r="J478" s="88">
        <v>197</v>
      </c>
      <c r="K478" s="88">
        <v>193</v>
      </c>
      <c r="L478" s="89">
        <v>189</v>
      </c>
      <c r="N478" s="662"/>
      <c r="O478" s="667"/>
      <c r="P478" s="90" t="s">
        <v>136</v>
      </c>
      <c r="Q478" s="87">
        <v>219</v>
      </c>
      <c r="R478" s="88">
        <v>214</v>
      </c>
      <c r="S478" s="88">
        <v>210</v>
      </c>
      <c r="T478" s="88">
        <v>206</v>
      </c>
      <c r="U478" s="88">
        <v>201</v>
      </c>
      <c r="V478" s="88">
        <v>197</v>
      </c>
      <c r="W478" s="88">
        <v>193</v>
      </c>
      <c r="X478" s="89">
        <v>189</v>
      </c>
      <c r="Z478" s="662"/>
      <c r="AA478" s="667"/>
      <c r="AB478" s="90" t="s">
        <v>136</v>
      </c>
      <c r="AC478" s="87">
        <v>219</v>
      </c>
      <c r="AD478" s="88">
        <v>214</v>
      </c>
      <c r="AE478" s="88">
        <v>210</v>
      </c>
      <c r="AF478" s="88">
        <v>206</v>
      </c>
      <c r="AG478" s="88">
        <v>201</v>
      </c>
      <c r="AH478" s="88">
        <v>197</v>
      </c>
      <c r="AI478" s="88">
        <v>193</v>
      </c>
      <c r="AJ478" s="89">
        <v>189</v>
      </c>
      <c r="AL478" s="662"/>
      <c r="AM478" s="667"/>
      <c r="AN478" s="90" t="s">
        <v>136</v>
      </c>
      <c r="AO478" s="87">
        <v>219</v>
      </c>
      <c r="AP478" s="88">
        <v>214</v>
      </c>
      <c r="AQ478" s="88">
        <v>210</v>
      </c>
      <c r="AR478" s="88">
        <v>206</v>
      </c>
      <c r="AS478" s="88">
        <v>201</v>
      </c>
      <c r="AT478" s="88">
        <v>197</v>
      </c>
      <c r="AU478" s="88">
        <v>193</v>
      </c>
      <c r="AV478" s="89">
        <v>189</v>
      </c>
    </row>
    <row r="479" spans="1:48">
      <c r="A479">
        <v>479</v>
      </c>
      <c r="B479" s="662"/>
      <c r="C479" s="664">
        <v>140</v>
      </c>
      <c r="D479" s="78" t="s">
        <v>133</v>
      </c>
      <c r="E479" s="83">
        <v>220</v>
      </c>
      <c r="F479" s="84">
        <v>215</v>
      </c>
      <c r="G479" s="84">
        <v>211</v>
      </c>
      <c r="H479" s="84">
        <v>207</v>
      </c>
      <c r="I479" s="84">
        <v>203</v>
      </c>
      <c r="J479" s="84">
        <v>199</v>
      </c>
      <c r="K479" s="84">
        <v>195</v>
      </c>
      <c r="L479" s="85">
        <v>191</v>
      </c>
      <c r="N479" s="662"/>
      <c r="O479" s="664">
        <v>140</v>
      </c>
      <c r="P479" s="78" t="s">
        <v>133</v>
      </c>
      <c r="Q479" s="83">
        <v>220</v>
      </c>
      <c r="R479" s="84">
        <v>215</v>
      </c>
      <c r="S479" s="84">
        <v>211</v>
      </c>
      <c r="T479" s="84">
        <v>207</v>
      </c>
      <c r="U479" s="84">
        <v>203</v>
      </c>
      <c r="V479" s="84">
        <v>199</v>
      </c>
      <c r="W479" s="84">
        <v>195</v>
      </c>
      <c r="X479" s="85">
        <v>191</v>
      </c>
      <c r="Z479" s="662"/>
      <c r="AA479" s="664">
        <v>140</v>
      </c>
      <c r="AB479" s="78" t="s">
        <v>133</v>
      </c>
      <c r="AC479" s="83">
        <v>220</v>
      </c>
      <c r="AD479" s="84">
        <v>215</v>
      </c>
      <c r="AE479" s="84">
        <v>211</v>
      </c>
      <c r="AF479" s="84">
        <v>207</v>
      </c>
      <c r="AG479" s="84">
        <v>203</v>
      </c>
      <c r="AH479" s="84">
        <v>199</v>
      </c>
      <c r="AI479" s="84">
        <v>195</v>
      </c>
      <c r="AJ479" s="85">
        <v>191</v>
      </c>
      <c r="AL479" s="662"/>
      <c r="AM479" s="664">
        <v>140</v>
      </c>
      <c r="AN479" s="78" t="s">
        <v>133</v>
      </c>
      <c r="AO479" s="83">
        <v>220</v>
      </c>
      <c r="AP479" s="84">
        <v>215</v>
      </c>
      <c r="AQ479" s="84">
        <v>211</v>
      </c>
      <c r="AR479" s="84">
        <v>207</v>
      </c>
      <c r="AS479" s="84">
        <v>203</v>
      </c>
      <c r="AT479" s="84">
        <v>199</v>
      </c>
      <c r="AU479" s="84">
        <v>195</v>
      </c>
      <c r="AV479" s="85">
        <v>191</v>
      </c>
    </row>
    <row r="480" spans="1:48" ht="15" thickBot="1">
      <c r="A480">
        <v>480</v>
      </c>
      <c r="B480" s="662"/>
      <c r="C480" s="665"/>
      <c r="D480" s="82" t="s">
        <v>136</v>
      </c>
      <c r="E480" s="83">
        <v>220</v>
      </c>
      <c r="F480" s="84">
        <v>218</v>
      </c>
      <c r="G480" s="84">
        <v>217</v>
      </c>
      <c r="H480" s="84">
        <v>215</v>
      </c>
      <c r="I480" s="84">
        <v>214</v>
      </c>
      <c r="J480" s="84">
        <v>212</v>
      </c>
      <c r="K480" s="84">
        <v>211</v>
      </c>
      <c r="L480" s="85">
        <v>210</v>
      </c>
      <c r="N480" s="662"/>
      <c r="O480" s="665"/>
      <c r="P480" s="82" t="s">
        <v>136</v>
      </c>
      <c r="Q480" s="83">
        <v>220</v>
      </c>
      <c r="R480" s="84">
        <v>218</v>
      </c>
      <c r="S480" s="84">
        <v>217</v>
      </c>
      <c r="T480" s="84">
        <v>215</v>
      </c>
      <c r="U480" s="84">
        <v>214</v>
      </c>
      <c r="V480" s="84">
        <v>212</v>
      </c>
      <c r="W480" s="84">
        <v>211</v>
      </c>
      <c r="X480" s="85">
        <v>210</v>
      </c>
      <c r="Z480" s="662"/>
      <c r="AA480" s="665"/>
      <c r="AB480" s="82" t="s">
        <v>136</v>
      </c>
      <c r="AC480" s="83">
        <v>220</v>
      </c>
      <c r="AD480" s="84">
        <v>218</v>
      </c>
      <c r="AE480" s="84">
        <v>217</v>
      </c>
      <c r="AF480" s="84">
        <v>215</v>
      </c>
      <c r="AG480" s="84">
        <v>214</v>
      </c>
      <c r="AH480" s="84">
        <v>212</v>
      </c>
      <c r="AI480" s="84">
        <v>211</v>
      </c>
      <c r="AJ480" s="85">
        <v>210</v>
      </c>
      <c r="AL480" s="662"/>
      <c r="AM480" s="665"/>
      <c r="AN480" s="82" t="s">
        <v>136</v>
      </c>
      <c r="AO480" s="83">
        <v>220</v>
      </c>
      <c r="AP480" s="84">
        <v>218</v>
      </c>
      <c r="AQ480" s="84">
        <v>217</v>
      </c>
      <c r="AR480" s="84">
        <v>215</v>
      </c>
      <c r="AS480" s="84">
        <v>214</v>
      </c>
      <c r="AT480" s="84">
        <v>212</v>
      </c>
      <c r="AU480" s="84">
        <v>211</v>
      </c>
      <c r="AV480" s="85">
        <v>210</v>
      </c>
    </row>
    <row r="481" spans="1:48">
      <c r="A481">
        <v>481</v>
      </c>
      <c r="B481" s="662"/>
      <c r="C481" s="666">
        <v>150</v>
      </c>
      <c r="D481" s="86" t="s">
        <v>133</v>
      </c>
      <c r="E481" s="87">
        <v>223</v>
      </c>
      <c r="F481" s="88">
        <v>221</v>
      </c>
      <c r="G481" s="88">
        <v>219</v>
      </c>
      <c r="H481" s="88">
        <v>217</v>
      </c>
      <c r="I481" s="88">
        <v>215</v>
      </c>
      <c r="J481" s="88">
        <v>213</v>
      </c>
      <c r="K481" s="88">
        <v>211</v>
      </c>
      <c r="L481" s="89">
        <v>210</v>
      </c>
      <c r="N481" s="662"/>
      <c r="O481" s="666">
        <v>150</v>
      </c>
      <c r="P481" s="86" t="s">
        <v>133</v>
      </c>
      <c r="Q481" s="87">
        <v>223</v>
      </c>
      <c r="R481" s="88">
        <v>221</v>
      </c>
      <c r="S481" s="88">
        <v>219</v>
      </c>
      <c r="T481" s="88">
        <v>217</v>
      </c>
      <c r="U481" s="88">
        <v>215</v>
      </c>
      <c r="V481" s="88">
        <v>213</v>
      </c>
      <c r="W481" s="88">
        <v>211</v>
      </c>
      <c r="X481" s="89">
        <v>210</v>
      </c>
      <c r="Z481" s="662"/>
      <c r="AA481" s="666">
        <v>150</v>
      </c>
      <c r="AB481" s="86" t="s">
        <v>133</v>
      </c>
      <c r="AC481" s="87">
        <v>223</v>
      </c>
      <c r="AD481" s="88">
        <v>221</v>
      </c>
      <c r="AE481" s="88">
        <v>219</v>
      </c>
      <c r="AF481" s="88">
        <v>217</v>
      </c>
      <c r="AG481" s="88">
        <v>215</v>
      </c>
      <c r="AH481" s="88">
        <v>213</v>
      </c>
      <c r="AI481" s="88">
        <v>211</v>
      </c>
      <c r="AJ481" s="89">
        <v>210</v>
      </c>
      <c r="AL481" s="662"/>
      <c r="AM481" s="666">
        <v>150</v>
      </c>
      <c r="AN481" s="86" t="s">
        <v>133</v>
      </c>
      <c r="AO481" s="87">
        <v>223</v>
      </c>
      <c r="AP481" s="88">
        <v>221</v>
      </c>
      <c r="AQ481" s="88">
        <v>219</v>
      </c>
      <c r="AR481" s="88">
        <v>217</v>
      </c>
      <c r="AS481" s="88">
        <v>215</v>
      </c>
      <c r="AT481" s="88">
        <v>213</v>
      </c>
      <c r="AU481" s="88">
        <v>211</v>
      </c>
      <c r="AV481" s="89">
        <v>210</v>
      </c>
    </row>
    <row r="482" spans="1:48" ht="15" thickBot="1">
      <c r="A482">
        <v>482</v>
      </c>
      <c r="B482" s="662"/>
      <c r="C482" s="667"/>
      <c r="D482" s="90" t="s">
        <v>136</v>
      </c>
      <c r="E482" s="87">
        <v>223</v>
      </c>
      <c r="F482" s="88">
        <v>222</v>
      </c>
      <c r="G482" s="88">
        <v>221</v>
      </c>
      <c r="H482" s="88">
        <v>220</v>
      </c>
      <c r="I482" s="88">
        <v>219</v>
      </c>
      <c r="J482" s="88">
        <v>218</v>
      </c>
      <c r="K482" s="88">
        <v>217</v>
      </c>
      <c r="L482" s="89">
        <v>216</v>
      </c>
      <c r="N482" s="662"/>
      <c r="O482" s="667"/>
      <c r="P482" s="90" t="s">
        <v>136</v>
      </c>
      <c r="Q482" s="87">
        <v>223</v>
      </c>
      <c r="R482" s="88">
        <v>222</v>
      </c>
      <c r="S482" s="88">
        <v>221</v>
      </c>
      <c r="T482" s="88">
        <v>220</v>
      </c>
      <c r="U482" s="88">
        <v>219</v>
      </c>
      <c r="V482" s="88">
        <v>218</v>
      </c>
      <c r="W482" s="88">
        <v>217</v>
      </c>
      <c r="X482" s="89">
        <v>216</v>
      </c>
      <c r="Z482" s="662"/>
      <c r="AA482" s="667"/>
      <c r="AB482" s="90" t="s">
        <v>136</v>
      </c>
      <c r="AC482" s="87">
        <v>223</v>
      </c>
      <c r="AD482" s="88">
        <v>222</v>
      </c>
      <c r="AE482" s="88">
        <v>221</v>
      </c>
      <c r="AF482" s="88">
        <v>220</v>
      </c>
      <c r="AG482" s="88">
        <v>219</v>
      </c>
      <c r="AH482" s="88">
        <v>218</v>
      </c>
      <c r="AI482" s="88">
        <v>217</v>
      </c>
      <c r="AJ482" s="89">
        <v>216</v>
      </c>
      <c r="AL482" s="662"/>
      <c r="AM482" s="667"/>
      <c r="AN482" s="90" t="s">
        <v>136</v>
      </c>
      <c r="AO482" s="87">
        <v>223</v>
      </c>
      <c r="AP482" s="88">
        <v>222</v>
      </c>
      <c r="AQ482" s="88">
        <v>221</v>
      </c>
      <c r="AR482" s="88">
        <v>220</v>
      </c>
      <c r="AS482" s="88">
        <v>219</v>
      </c>
      <c r="AT482" s="88">
        <v>218</v>
      </c>
      <c r="AU482" s="88">
        <v>217</v>
      </c>
      <c r="AV482" s="89">
        <v>216</v>
      </c>
    </row>
    <row r="483" spans="1:48">
      <c r="A483">
        <v>483</v>
      </c>
      <c r="B483" s="662"/>
      <c r="C483" s="664">
        <v>160</v>
      </c>
      <c r="D483" s="78" t="s">
        <v>133</v>
      </c>
      <c r="E483" s="83">
        <v>225</v>
      </c>
      <c r="F483" s="84">
        <v>224</v>
      </c>
      <c r="G483" s="84">
        <v>223</v>
      </c>
      <c r="H483" s="84">
        <v>222</v>
      </c>
      <c r="I483" s="84">
        <v>221</v>
      </c>
      <c r="J483" s="84">
        <v>220</v>
      </c>
      <c r="K483" s="84">
        <v>219</v>
      </c>
      <c r="L483" s="85">
        <v>218</v>
      </c>
      <c r="N483" s="662"/>
      <c r="O483" s="664">
        <v>160</v>
      </c>
      <c r="P483" s="78" t="s">
        <v>133</v>
      </c>
      <c r="Q483" s="83">
        <v>225</v>
      </c>
      <c r="R483" s="84">
        <v>224</v>
      </c>
      <c r="S483" s="84">
        <v>223</v>
      </c>
      <c r="T483" s="84">
        <v>222</v>
      </c>
      <c r="U483" s="84">
        <v>221</v>
      </c>
      <c r="V483" s="84">
        <v>220</v>
      </c>
      <c r="W483" s="84">
        <v>219</v>
      </c>
      <c r="X483" s="85">
        <v>218</v>
      </c>
      <c r="Z483" s="662"/>
      <c r="AA483" s="664">
        <v>160</v>
      </c>
      <c r="AB483" s="78" t="s">
        <v>133</v>
      </c>
      <c r="AC483" s="83">
        <v>225</v>
      </c>
      <c r="AD483" s="84">
        <v>224</v>
      </c>
      <c r="AE483" s="84">
        <v>223</v>
      </c>
      <c r="AF483" s="84">
        <v>222</v>
      </c>
      <c r="AG483" s="84">
        <v>221</v>
      </c>
      <c r="AH483" s="84">
        <v>220</v>
      </c>
      <c r="AI483" s="84">
        <v>219</v>
      </c>
      <c r="AJ483" s="85">
        <v>218</v>
      </c>
      <c r="AL483" s="662"/>
      <c r="AM483" s="664">
        <v>160</v>
      </c>
      <c r="AN483" s="78" t="s">
        <v>133</v>
      </c>
      <c r="AO483" s="83">
        <v>225</v>
      </c>
      <c r="AP483" s="84">
        <v>224</v>
      </c>
      <c r="AQ483" s="84">
        <v>223</v>
      </c>
      <c r="AR483" s="84">
        <v>222</v>
      </c>
      <c r="AS483" s="84">
        <v>221</v>
      </c>
      <c r="AT483" s="84">
        <v>220</v>
      </c>
      <c r="AU483" s="84">
        <v>219</v>
      </c>
      <c r="AV483" s="85">
        <v>218</v>
      </c>
    </row>
    <row r="484" spans="1:48" ht="15" thickBot="1">
      <c r="A484">
        <v>484</v>
      </c>
      <c r="B484" s="662"/>
      <c r="C484" s="665"/>
      <c r="D484" s="82" t="s">
        <v>136</v>
      </c>
      <c r="E484" s="83">
        <v>225</v>
      </c>
      <c r="F484" s="84">
        <v>224</v>
      </c>
      <c r="G484" s="84">
        <v>223</v>
      </c>
      <c r="H484" s="84">
        <v>222</v>
      </c>
      <c r="I484" s="84">
        <v>221</v>
      </c>
      <c r="J484" s="84">
        <v>220</v>
      </c>
      <c r="K484" s="84">
        <v>219</v>
      </c>
      <c r="L484" s="85">
        <v>219</v>
      </c>
      <c r="N484" s="662"/>
      <c r="O484" s="665"/>
      <c r="P484" s="82" t="s">
        <v>136</v>
      </c>
      <c r="Q484" s="83">
        <v>225</v>
      </c>
      <c r="R484" s="84">
        <v>224</v>
      </c>
      <c r="S484" s="84">
        <v>223</v>
      </c>
      <c r="T484" s="84">
        <v>222</v>
      </c>
      <c r="U484" s="84">
        <v>221</v>
      </c>
      <c r="V484" s="84">
        <v>220</v>
      </c>
      <c r="W484" s="84">
        <v>219</v>
      </c>
      <c r="X484" s="85">
        <v>219</v>
      </c>
      <c r="Z484" s="662"/>
      <c r="AA484" s="665"/>
      <c r="AB484" s="82" t="s">
        <v>136</v>
      </c>
      <c r="AC484" s="83">
        <v>225</v>
      </c>
      <c r="AD484" s="84">
        <v>224</v>
      </c>
      <c r="AE484" s="84">
        <v>223</v>
      </c>
      <c r="AF484" s="84">
        <v>222</v>
      </c>
      <c r="AG484" s="84">
        <v>221</v>
      </c>
      <c r="AH484" s="84">
        <v>220</v>
      </c>
      <c r="AI484" s="84">
        <v>219</v>
      </c>
      <c r="AJ484" s="85">
        <v>219</v>
      </c>
      <c r="AL484" s="662"/>
      <c r="AM484" s="665"/>
      <c r="AN484" s="82" t="s">
        <v>136</v>
      </c>
      <c r="AO484" s="83">
        <v>225</v>
      </c>
      <c r="AP484" s="84">
        <v>224</v>
      </c>
      <c r="AQ484" s="84">
        <v>223</v>
      </c>
      <c r="AR484" s="84">
        <v>222</v>
      </c>
      <c r="AS484" s="84">
        <v>221</v>
      </c>
      <c r="AT484" s="84">
        <v>220</v>
      </c>
      <c r="AU484" s="84">
        <v>219</v>
      </c>
      <c r="AV484" s="85">
        <v>219</v>
      </c>
    </row>
    <row r="485" spans="1:48">
      <c r="A485">
        <v>485</v>
      </c>
      <c r="B485" s="662"/>
      <c r="C485" s="666">
        <v>170</v>
      </c>
      <c r="D485" s="86" t="s">
        <v>133</v>
      </c>
      <c r="E485" s="194"/>
      <c r="F485" s="88">
        <v>225</v>
      </c>
      <c r="G485" s="88">
        <v>224</v>
      </c>
      <c r="H485" s="88">
        <v>223</v>
      </c>
      <c r="I485" s="88">
        <v>222</v>
      </c>
      <c r="J485" s="88">
        <v>221</v>
      </c>
      <c r="K485" s="88">
        <v>220</v>
      </c>
      <c r="L485" s="89">
        <v>220</v>
      </c>
      <c r="N485" s="662"/>
      <c r="O485" s="666">
        <v>170</v>
      </c>
      <c r="P485" s="86" t="s">
        <v>133</v>
      </c>
      <c r="Q485" s="194"/>
      <c r="R485" s="88">
        <v>225</v>
      </c>
      <c r="S485" s="88">
        <v>224</v>
      </c>
      <c r="T485" s="88">
        <v>223</v>
      </c>
      <c r="U485" s="88">
        <v>222</v>
      </c>
      <c r="V485" s="88">
        <v>221</v>
      </c>
      <c r="W485" s="88">
        <v>220</v>
      </c>
      <c r="X485" s="89">
        <v>220</v>
      </c>
      <c r="Z485" s="662"/>
      <c r="AA485" s="666">
        <v>170</v>
      </c>
      <c r="AB485" s="86" t="s">
        <v>133</v>
      </c>
      <c r="AC485" s="194"/>
      <c r="AD485" s="88">
        <v>225</v>
      </c>
      <c r="AE485" s="88">
        <v>224</v>
      </c>
      <c r="AF485" s="88">
        <v>223</v>
      </c>
      <c r="AG485" s="88">
        <v>222</v>
      </c>
      <c r="AH485" s="88">
        <v>221</v>
      </c>
      <c r="AI485" s="88">
        <v>220</v>
      </c>
      <c r="AJ485" s="89">
        <v>220</v>
      </c>
      <c r="AL485" s="662"/>
      <c r="AM485" s="666">
        <v>170</v>
      </c>
      <c r="AN485" s="86" t="s">
        <v>133</v>
      </c>
      <c r="AO485" s="194"/>
      <c r="AP485" s="88">
        <v>225</v>
      </c>
      <c r="AQ485" s="88">
        <v>224</v>
      </c>
      <c r="AR485" s="88">
        <v>223</v>
      </c>
      <c r="AS485" s="88">
        <v>222</v>
      </c>
      <c r="AT485" s="88">
        <v>221</v>
      </c>
      <c r="AU485" s="88">
        <v>220</v>
      </c>
      <c r="AV485" s="89">
        <v>220</v>
      </c>
    </row>
    <row r="486" spans="1:48" ht="15" thickBot="1">
      <c r="A486">
        <v>486</v>
      </c>
      <c r="B486" s="662"/>
      <c r="C486" s="667"/>
      <c r="D486" s="90" t="s">
        <v>136</v>
      </c>
      <c r="E486" s="194"/>
      <c r="F486" s="88">
        <v>225</v>
      </c>
      <c r="G486" s="88">
        <v>224</v>
      </c>
      <c r="H486" s="88">
        <v>223</v>
      </c>
      <c r="I486" s="88">
        <v>222</v>
      </c>
      <c r="J486" s="88">
        <v>221</v>
      </c>
      <c r="K486" s="88">
        <v>220</v>
      </c>
      <c r="L486" s="89">
        <v>220</v>
      </c>
      <c r="N486" s="662"/>
      <c r="O486" s="667"/>
      <c r="P486" s="90" t="s">
        <v>136</v>
      </c>
      <c r="Q486" s="194"/>
      <c r="R486" s="88">
        <v>225</v>
      </c>
      <c r="S486" s="88">
        <v>224</v>
      </c>
      <c r="T486" s="88">
        <v>223</v>
      </c>
      <c r="U486" s="88">
        <v>222</v>
      </c>
      <c r="V486" s="88">
        <v>221</v>
      </c>
      <c r="W486" s="88">
        <v>220</v>
      </c>
      <c r="X486" s="89">
        <v>220</v>
      </c>
      <c r="Z486" s="662"/>
      <c r="AA486" s="667"/>
      <c r="AB486" s="90" t="s">
        <v>136</v>
      </c>
      <c r="AC486" s="194"/>
      <c r="AD486" s="88">
        <v>225</v>
      </c>
      <c r="AE486" s="88">
        <v>224</v>
      </c>
      <c r="AF486" s="88">
        <v>223</v>
      </c>
      <c r="AG486" s="88">
        <v>222</v>
      </c>
      <c r="AH486" s="88">
        <v>221</v>
      </c>
      <c r="AI486" s="88">
        <v>220</v>
      </c>
      <c r="AJ486" s="89">
        <v>220</v>
      </c>
      <c r="AL486" s="662"/>
      <c r="AM486" s="667"/>
      <c r="AN486" s="90" t="s">
        <v>136</v>
      </c>
      <c r="AO486" s="194"/>
      <c r="AP486" s="88">
        <v>225</v>
      </c>
      <c r="AQ486" s="88">
        <v>224</v>
      </c>
      <c r="AR486" s="88">
        <v>223</v>
      </c>
      <c r="AS486" s="88">
        <v>222</v>
      </c>
      <c r="AT486" s="88">
        <v>221</v>
      </c>
      <c r="AU486" s="88">
        <v>220</v>
      </c>
      <c r="AV486" s="89">
        <v>220</v>
      </c>
    </row>
    <row r="487" spans="1:48">
      <c r="A487">
        <v>487</v>
      </c>
      <c r="B487" s="662"/>
      <c r="C487" s="664">
        <v>180</v>
      </c>
      <c r="D487" s="78" t="s">
        <v>133</v>
      </c>
      <c r="E487" s="194"/>
      <c r="F487" s="193"/>
      <c r="G487" s="193"/>
      <c r="H487" s="84">
        <v>223</v>
      </c>
      <c r="I487" s="84">
        <v>222</v>
      </c>
      <c r="J487" s="84">
        <v>222</v>
      </c>
      <c r="K487" s="84">
        <v>221</v>
      </c>
      <c r="L487" s="85">
        <v>221</v>
      </c>
      <c r="N487" s="662"/>
      <c r="O487" s="664">
        <v>180</v>
      </c>
      <c r="P487" s="78" t="s">
        <v>133</v>
      </c>
      <c r="Q487" s="194"/>
      <c r="R487" s="193"/>
      <c r="S487" s="193"/>
      <c r="T487" s="84">
        <v>223</v>
      </c>
      <c r="U487" s="84">
        <v>222</v>
      </c>
      <c r="V487" s="84">
        <v>222</v>
      </c>
      <c r="W487" s="84">
        <v>221</v>
      </c>
      <c r="X487" s="85">
        <v>221</v>
      </c>
      <c r="Z487" s="662"/>
      <c r="AA487" s="664">
        <v>180</v>
      </c>
      <c r="AB487" s="78" t="s">
        <v>133</v>
      </c>
      <c r="AC487" s="194"/>
      <c r="AD487" s="193"/>
      <c r="AE487" s="193"/>
      <c r="AF487" s="84">
        <v>223</v>
      </c>
      <c r="AG487" s="84">
        <v>222</v>
      </c>
      <c r="AH487" s="84">
        <v>222</v>
      </c>
      <c r="AI487" s="84">
        <v>221</v>
      </c>
      <c r="AJ487" s="85">
        <v>221</v>
      </c>
      <c r="AL487" s="662"/>
      <c r="AM487" s="664">
        <v>180</v>
      </c>
      <c r="AN487" s="78" t="s">
        <v>133</v>
      </c>
      <c r="AO487" s="194"/>
      <c r="AP487" s="193"/>
      <c r="AQ487" s="193"/>
      <c r="AR487" s="84">
        <v>223</v>
      </c>
      <c r="AS487" s="84">
        <v>222</v>
      </c>
      <c r="AT487" s="84">
        <v>222</v>
      </c>
      <c r="AU487" s="84">
        <v>221</v>
      </c>
      <c r="AV487" s="85">
        <v>221</v>
      </c>
    </row>
    <row r="488" spans="1:48" ht="15" thickBot="1">
      <c r="A488">
        <v>488</v>
      </c>
      <c r="B488" s="662"/>
      <c r="C488" s="665"/>
      <c r="D488" s="82" t="s">
        <v>136</v>
      </c>
      <c r="E488" s="194"/>
      <c r="F488" s="193"/>
      <c r="G488" s="193"/>
      <c r="H488" s="84">
        <v>223</v>
      </c>
      <c r="I488" s="84">
        <v>222</v>
      </c>
      <c r="J488" s="84">
        <v>222</v>
      </c>
      <c r="K488" s="84">
        <v>221</v>
      </c>
      <c r="L488" s="85">
        <v>221</v>
      </c>
      <c r="N488" s="662"/>
      <c r="O488" s="665"/>
      <c r="P488" s="82" t="s">
        <v>136</v>
      </c>
      <c r="Q488" s="194"/>
      <c r="R488" s="193"/>
      <c r="S488" s="193"/>
      <c r="T488" s="84">
        <v>223</v>
      </c>
      <c r="U488" s="84">
        <v>222</v>
      </c>
      <c r="V488" s="84">
        <v>222</v>
      </c>
      <c r="W488" s="84">
        <v>221</v>
      </c>
      <c r="X488" s="85">
        <v>221</v>
      </c>
      <c r="Z488" s="662"/>
      <c r="AA488" s="665"/>
      <c r="AB488" s="82" t="s">
        <v>136</v>
      </c>
      <c r="AC488" s="194"/>
      <c r="AD488" s="193"/>
      <c r="AE488" s="193"/>
      <c r="AF488" s="84">
        <v>223</v>
      </c>
      <c r="AG488" s="84">
        <v>222</v>
      </c>
      <c r="AH488" s="84">
        <v>222</v>
      </c>
      <c r="AI488" s="84">
        <v>221</v>
      </c>
      <c r="AJ488" s="85">
        <v>221</v>
      </c>
      <c r="AL488" s="662"/>
      <c r="AM488" s="665"/>
      <c r="AN488" s="82" t="s">
        <v>136</v>
      </c>
      <c r="AO488" s="194"/>
      <c r="AP488" s="193"/>
      <c r="AQ488" s="193"/>
      <c r="AR488" s="84">
        <v>223</v>
      </c>
      <c r="AS488" s="84">
        <v>222</v>
      </c>
      <c r="AT488" s="84">
        <v>222</v>
      </c>
      <c r="AU488" s="84">
        <v>221</v>
      </c>
      <c r="AV488" s="85">
        <v>221</v>
      </c>
    </row>
    <row r="489" spans="1:48">
      <c r="A489">
        <v>489</v>
      </c>
      <c r="B489" s="662"/>
      <c r="C489" s="666">
        <v>190</v>
      </c>
      <c r="D489" s="86" t="s">
        <v>133</v>
      </c>
      <c r="E489" s="194"/>
      <c r="F489" s="193"/>
      <c r="G489" s="193"/>
      <c r="H489" s="193"/>
      <c r="I489" s="88">
        <v>223</v>
      </c>
      <c r="J489" s="88">
        <v>223</v>
      </c>
      <c r="K489" s="88">
        <v>222</v>
      </c>
      <c r="L489" s="89">
        <v>222</v>
      </c>
      <c r="N489" s="662"/>
      <c r="O489" s="666">
        <v>190</v>
      </c>
      <c r="P489" s="86" t="s">
        <v>133</v>
      </c>
      <c r="Q489" s="194"/>
      <c r="R489" s="193"/>
      <c r="S489" s="193"/>
      <c r="T489" s="193"/>
      <c r="U489" s="88">
        <v>223</v>
      </c>
      <c r="V489" s="88">
        <v>223</v>
      </c>
      <c r="W489" s="88">
        <v>222</v>
      </c>
      <c r="X489" s="89">
        <v>222</v>
      </c>
      <c r="Z489" s="662"/>
      <c r="AA489" s="666">
        <v>190</v>
      </c>
      <c r="AB489" s="86" t="s">
        <v>133</v>
      </c>
      <c r="AC489" s="194"/>
      <c r="AD489" s="193"/>
      <c r="AE489" s="193"/>
      <c r="AF489" s="193"/>
      <c r="AG489" s="88">
        <v>223</v>
      </c>
      <c r="AH489" s="88">
        <v>223</v>
      </c>
      <c r="AI489" s="88">
        <v>222</v>
      </c>
      <c r="AJ489" s="89">
        <v>222</v>
      </c>
      <c r="AL489" s="662"/>
      <c r="AM489" s="666">
        <v>190</v>
      </c>
      <c r="AN489" s="86" t="s">
        <v>133</v>
      </c>
      <c r="AO489" s="194"/>
      <c r="AP489" s="193"/>
      <c r="AQ489" s="193"/>
      <c r="AR489" s="193"/>
      <c r="AS489" s="88">
        <v>223</v>
      </c>
      <c r="AT489" s="88">
        <v>223</v>
      </c>
      <c r="AU489" s="88">
        <v>222</v>
      </c>
      <c r="AV489" s="89">
        <v>222</v>
      </c>
    </row>
    <row r="490" spans="1:48" ht="15" thickBot="1">
      <c r="A490">
        <v>490</v>
      </c>
      <c r="B490" s="662"/>
      <c r="C490" s="667"/>
      <c r="D490" s="90" t="s">
        <v>136</v>
      </c>
      <c r="E490" s="194"/>
      <c r="F490" s="193"/>
      <c r="G490" s="193"/>
      <c r="H490" s="193"/>
      <c r="I490" s="88">
        <v>223</v>
      </c>
      <c r="J490" s="88">
        <v>223</v>
      </c>
      <c r="K490" s="88">
        <v>222</v>
      </c>
      <c r="L490" s="89">
        <v>222</v>
      </c>
      <c r="N490" s="662"/>
      <c r="O490" s="667"/>
      <c r="P490" s="90" t="s">
        <v>136</v>
      </c>
      <c r="Q490" s="194"/>
      <c r="R490" s="193"/>
      <c r="S490" s="193"/>
      <c r="T490" s="193"/>
      <c r="U490" s="88">
        <v>223</v>
      </c>
      <c r="V490" s="88">
        <v>223</v>
      </c>
      <c r="W490" s="88">
        <v>222</v>
      </c>
      <c r="X490" s="89">
        <v>222</v>
      </c>
      <c r="Z490" s="662"/>
      <c r="AA490" s="667"/>
      <c r="AB490" s="90" t="s">
        <v>136</v>
      </c>
      <c r="AC490" s="194"/>
      <c r="AD490" s="193"/>
      <c r="AE490" s="193"/>
      <c r="AF490" s="193"/>
      <c r="AG490" s="88">
        <v>223</v>
      </c>
      <c r="AH490" s="88">
        <v>223</v>
      </c>
      <c r="AI490" s="88">
        <v>222</v>
      </c>
      <c r="AJ490" s="89">
        <v>222</v>
      </c>
      <c r="AL490" s="662"/>
      <c r="AM490" s="667"/>
      <c r="AN490" s="90" t="s">
        <v>136</v>
      </c>
      <c r="AO490" s="194"/>
      <c r="AP490" s="193"/>
      <c r="AQ490" s="193"/>
      <c r="AR490" s="193"/>
      <c r="AS490" s="88">
        <v>223</v>
      </c>
      <c r="AT490" s="88">
        <v>223</v>
      </c>
      <c r="AU490" s="88">
        <v>222</v>
      </c>
      <c r="AV490" s="89">
        <v>222</v>
      </c>
    </row>
    <row r="491" spans="1:48">
      <c r="A491">
        <v>491</v>
      </c>
      <c r="B491" s="662"/>
      <c r="C491" s="664">
        <v>200</v>
      </c>
      <c r="D491" s="78" t="s">
        <v>133</v>
      </c>
      <c r="E491" s="194"/>
      <c r="F491" s="193"/>
      <c r="G491" s="193"/>
      <c r="H491" s="193"/>
      <c r="I491" s="193"/>
      <c r="J491" s="193"/>
      <c r="K491" s="84">
        <v>224</v>
      </c>
      <c r="L491" s="85">
        <v>224</v>
      </c>
      <c r="N491" s="662"/>
      <c r="O491" s="664">
        <v>200</v>
      </c>
      <c r="P491" s="78" t="s">
        <v>133</v>
      </c>
      <c r="Q491" s="194"/>
      <c r="R491" s="193"/>
      <c r="S491" s="193"/>
      <c r="T491" s="193"/>
      <c r="U491" s="193"/>
      <c r="V491" s="193"/>
      <c r="W491" s="84">
        <v>224</v>
      </c>
      <c r="X491" s="85">
        <v>224</v>
      </c>
      <c r="Z491" s="662"/>
      <c r="AA491" s="664">
        <v>200</v>
      </c>
      <c r="AB491" s="78" t="s">
        <v>133</v>
      </c>
      <c r="AC491" s="194"/>
      <c r="AD491" s="193"/>
      <c r="AE491" s="193"/>
      <c r="AF491" s="193"/>
      <c r="AG491" s="193"/>
      <c r="AH491" s="193"/>
      <c r="AI491" s="84">
        <v>224</v>
      </c>
      <c r="AJ491" s="85">
        <v>224</v>
      </c>
      <c r="AL491" s="662"/>
      <c r="AM491" s="664">
        <v>200</v>
      </c>
      <c r="AN491" s="78" t="s">
        <v>133</v>
      </c>
      <c r="AO491" s="194"/>
      <c r="AP491" s="193"/>
      <c r="AQ491" s="193"/>
      <c r="AR491" s="193"/>
      <c r="AS491" s="193"/>
      <c r="AT491" s="193"/>
      <c r="AU491" s="84">
        <v>224</v>
      </c>
      <c r="AV491" s="85">
        <v>224</v>
      </c>
    </row>
    <row r="492" spans="1:48" ht="15" thickBot="1">
      <c r="A492">
        <v>492</v>
      </c>
      <c r="B492" s="663"/>
      <c r="C492" s="665"/>
      <c r="D492" s="82" t="s">
        <v>136</v>
      </c>
      <c r="E492" s="192"/>
      <c r="F492" s="191"/>
      <c r="G492" s="191"/>
      <c r="H492" s="191"/>
      <c r="I492" s="191"/>
      <c r="J492" s="191"/>
      <c r="K492" s="186">
        <v>224</v>
      </c>
      <c r="L492" s="185">
        <v>224</v>
      </c>
      <c r="N492" s="663"/>
      <c r="O492" s="665"/>
      <c r="P492" s="82" t="s">
        <v>136</v>
      </c>
      <c r="Q492" s="192"/>
      <c r="R492" s="191"/>
      <c r="S492" s="191"/>
      <c r="T492" s="191"/>
      <c r="U492" s="191"/>
      <c r="V492" s="191"/>
      <c r="W492" s="186">
        <v>224</v>
      </c>
      <c r="X492" s="185">
        <v>224</v>
      </c>
      <c r="Z492" s="663"/>
      <c r="AA492" s="665"/>
      <c r="AB492" s="82" t="s">
        <v>136</v>
      </c>
      <c r="AC492" s="192"/>
      <c r="AD492" s="191"/>
      <c r="AE492" s="191"/>
      <c r="AF492" s="191"/>
      <c r="AG492" s="191"/>
      <c r="AH492" s="191"/>
      <c r="AI492" s="186">
        <v>224</v>
      </c>
      <c r="AJ492" s="185">
        <v>224</v>
      </c>
      <c r="AL492" s="663"/>
      <c r="AM492" s="665"/>
      <c r="AN492" s="82" t="s">
        <v>136</v>
      </c>
      <c r="AO492" s="192"/>
      <c r="AP492" s="191"/>
      <c r="AQ492" s="191"/>
      <c r="AR492" s="191"/>
      <c r="AS492" s="191"/>
      <c r="AT492" s="191"/>
      <c r="AU492" s="186">
        <v>224</v>
      </c>
      <c r="AV492" s="185">
        <v>224</v>
      </c>
    </row>
    <row r="493" spans="1:48">
      <c r="A493">
        <v>493</v>
      </c>
    </row>
    <row r="494" spans="1:48">
      <c r="A494">
        <v>494</v>
      </c>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1112</v>
      </c>
      <c r="C500" s="650"/>
      <c r="D500" s="651"/>
      <c r="E500" s="649" t="s">
        <v>1151</v>
      </c>
      <c r="F500" s="650"/>
      <c r="G500" s="650"/>
      <c r="H500" s="650"/>
      <c r="I500" s="650"/>
      <c r="J500" s="650"/>
      <c r="K500" s="650"/>
      <c r="L500" s="651"/>
      <c r="N500" s="649" t="s">
        <v>1114</v>
      </c>
      <c r="O500" s="650"/>
      <c r="P500" s="651"/>
      <c r="Q500" s="649" t="s">
        <v>1151</v>
      </c>
      <c r="R500" s="650"/>
      <c r="S500" s="650"/>
      <c r="T500" s="650"/>
      <c r="U500" s="650"/>
      <c r="V500" s="650"/>
      <c r="W500" s="650"/>
      <c r="X500" s="651"/>
      <c r="Z500" s="649" t="s">
        <v>1115</v>
      </c>
      <c r="AA500" s="650"/>
      <c r="AB500" s="651"/>
      <c r="AC500" s="649" t="s">
        <v>1151</v>
      </c>
      <c r="AD500" s="650"/>
      <c r="AE500" s="650"/>
      <c r="AF500" s="650"/>
      <c r="AG500" s="650"/>
      <c r="AH500" s="650"/>
      <c r="AI500" s="650"/>
      <c r="AJ500" s="651"/>
      <c r="AL500" s="649" t="s">
        <v>1116</v>
      </c>
      <c r="AM500" s="650"/>
      <c r="AN500" s="651"/>
      <c r="AO500" s="649" t="s">
        <v>1151</v>
      </c>
      <c r="AP500" s="650"/>
      <c r="AQ500" s="650"/>
      <c r="AR500" s="650"/>
      <c r="AS500" s="650"/>
      <c r="AT500" s="650"/>
      <c r="AU500" s="650"/>
      <c r="AV500" s="651"/>
    </row>
    <row r="501" spans="1:48" ht="15.75" customHeight="1">
      <c r="A501">
        <v>501</v>
      </c>
      <c r="B501" s="652" t="s">
        <v>1127</v>
      </c>
      <c r="C501" s="652" t="s">
        <v>634</v>
      </c>
      <c r="D501" s="669" t="s">
        <v>1119</v>
      </c>
      <c r="E501" s="676" t="s">
        <v>1120</v>
      </c>
      <c r="F501" s="677"/>
      <c r="G501" s="677"/>
      <c r="H501" s="677"/>
      <c r="I501" s="677"/>
      <c r="J501" s="677"/>
      <c r="K501" s="677"/>
      <c r="L501" s="678"/>
      <c r="N501" s="652" t="s">
        <v>1127</v>
      </c>
      <c r="O501" s="652" t="s">
        <v>634</v>
      </c>
      <c r="P501" s="669" t="s">
        <v>1119</v>
      </c>
      <c r="Q501" s="676" t="s">
        <v>1120</v>
      </c>
      <c r="R501" s="677"/>
      <c r="S501" s="677"/>
      <c r="T501" s="677"/>
      <c r="U501" s="677"/>
      <c r="V501" s="677"/>
      <c r="W501" s="677"/>
      <c r="X501" s="678"/>
      <c r="Z501" s="652" t="s">
        <v>1127</v>
      </c>
      <c r="AA501" s="652" t="s">
        <v>634</v>
      </c>
      <c r="AB501" s="669" t="s">
        <v>1119</v>
      </c>
      <c r="AC501" s="676" t="s">
        <v>1120</v>
      </c>
      <c r="AD501" s="677"/>
      <c r="AE501" s="677"/>
      <c r="AF501" s="677"/>
      <c r="AG501" s="677"/>
      <c r="AH501" s="677"/>
      <c r="AI501" s="677"/>
      <c r="AJ501" s="678"/>
      <c r="AL501" s="652" t="s">
        <v>1127</v>
      </c>
      <c r="AM501" s="652" t="s">
        <v>634</v>
      </c>
      <c r="AN501" s="669" t="s">
        <v>1119</v>
      </c>
      <c r="AO501" s="676" t="s">
        <v>1120</v>
      </c>
      <c r="AP501" s="677"/>
      <c r="AQ501" s="677"/>
      <c r="AR501" s="677"/>
      <c r="AS501" s="677"/>
      <c r="AT501" s="677"/>
      <c r="AU501" s="677"/>
      <c r="AV501" s="678"/>
    </row>
    <row r="502" spans="1:48" ht="15" customHeight="1" thickBot="1">
      <c r="A502">
        <v>502</v>
      </c>
      <c r="B502" s="668"/>
      <c r="C502" s="668"/>
      <c r="D502" s="670"/>
      <c r="E502" s="679"/>
      <c r="F502" s="680"/>
      <c r="G502" s="680"/>
      <c r="H502" s="680"/>
      <c r="I502" s="680"/>
      <c r="J502" s="680"/>
      <c r="K502" s="680"/>
      <c r="L502" s="681"/>
      <c r="N502" s="668"/>
      <c r="O502" s="668"/>
      <c r="P502" s="670"/>
      <c r="Q502" s="679"/>
      <c r="R502" s="680"/>
      <c r="S502" s="680"/>
      <c r="T502" s="680"/>
      <c r="U502" s="680"/>
      <c r="V502" s="680"/>
      <c r="W502" s="680"/>
      <c r="X502" s="681"/>
      <c r="Z502" s="668"/>
      <c r="AA502" s="668"/>
      <c r="AB502" s="670"/>
      <c r="AC502" s="679"/>
      <c r="AD502" s="680"/>
      <c r="AE502" s="680"/>
      <c r="AF502" s="680"/>
      <c r="AG502" s="680"/>
      <c r="AH502" s="680"/>
      <c r="AI502" s="680"/>
      <c r="AJ502" s="681"/>
      <c r="AL502" s="668"/>
      <c r="AM502" s="668"/>
      <c r="AN502" s="670"/>
      <c r="AO502" s="679"/>
      <c r="AP502" s="680"/>
      <c r="AQ502" s="680"/>
      <c r="AR502" s="680"/>
      <c r="AS502" s="680"/>
      <c r="AT502" s="680"/>
      <c r="AU502" s="680"/>
      <c r="AV502" s="681"/>
    </row>
    <row r="503" spans="1:48" ht="15" thickBot="1">
      <c r="A503">
        <v>503</v>
      </c>
      <c r="B503" s="653"/>
      <c r="C503" s="653"/>
      <c r="D503" s="671"/>
      <c r="E503" s="75">
        <v>0</v>
      </c>
      <c r="F503" s="76">
        <v>500</v>
      </c>
      <c r="G503" s="76">
        <v>1000</v>
      </c>
      <c r="H503" s="76">
        <v>1500</v>
      </c>
      <c r="I503" s="76">
        <v>2000</v>
      </c>
      <c r="J503" s="76">
        <v>2500</v>
      </c>
      <c r="K503" s="76">
        <v>3000</v>
      </c>
      <c r="L503" s="77">
        <v>3500</v>
      </c>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
        <v>1141</v>
      </c>
      <c r="C504" s="664">
        <v>100</v>
      </c>
      <c r="D504" s="78" t="s">
        <v>133</v>
      </c>
      <c r="E504" s="79">
        <v>115</v>
      </c>
      <c r="F504" s="80">
        <v>111</v>
      </c>
      <c r="G504" s="80">
        <v>107</v>
      </c>
      <c r="H504" s="80">
        <v>103</v>
      </c>
      <c r="I504" s="80">
        <v>100</v>
      </c>
      <c r="J504" s="80">
        <v>96</v>
      </c>
      <c r="K504" s="80">
        <v>92</v>
      </c>
      <c r="L504" s="81">
        <v>89</v>
      </c>
      <c r="N504" s="661" t="s">
        <v>1141</v>
      </c>
      <c r="O504" s="664">
        <v>100</v>
      </c>
      <c r="P504" s="78" t="s">
        <v>133</v>
      </c>
      <c r="Q504" s="79">
        <v>115</v>
      </c>
      <c r="R504" s="80">
        <v>111</v>
      </c>
      <c r="S504" s="80">
        <v>108</v>
      </c>
      <c r="T504" s="80">
        <v>104</v>
      </c>
      <c r="U504" s="80">
        <v>101</v>
      </c>
      <c r="V504" s="80">
        <v>97</v>
      </c>
      <c r="W504" s="80">
        <v>94</v>
      </c>
      <c r="X504" s="81">
        <v>91</v>
      </c>
      <c r="Z504" s="661" t="s">
        <v>1141</v>
      </c>
      <c r="AA504" s="664">
        <v>100</v>
      </c>
      <c r="AB504" s="78" t="s">
        <v>133</v>
      </c>
      <c r="AC504" s="79">
        <v>125</v>
      </c>
      <c r="AD504" s="80">
        <v>127</v>
      </c>
      <c r="AE504" s="80">
        <v>129</v>
      </c>
      <c r="AF504" s="80">
        <v>132</v>
      </c>
      <c r="AG504" s="80">
        <v>134</v>
      </c>
      <c r="AH504" s="80">
        <v>137</v>
      </c>
      <c r="AI504" s="80">
        <v>139</v>
      </c>
      <c r="AJ504" s="81">
        <v>142</v>
      </c>
      <c r="AL504" s="661" t="s">
        <v>1141</v>
      </c>
      <c r="AM504" s="664">
        <v>100</v>
      </c>
      <c r="AN504" s="78" t="s">
        <v>133</v>
      </c>
      <c r="AO504" s="79">
        <v>153</v>
      </c>
      <c r="AP504" s="80">
        <v>156</v>
      </c>
      <c r="AQ504" s="80">
        <v>159</v>
      </c>
      <c r="AR504" s="80">
        <v>162</v>
      </c>
      <c r="AS504" s="80">
        <v>165</v>
      </c>
      <c r="AT504" s="80">
        <v>168</v>
      </c>
      <c r="AU504" s="80">
        <v>171</v>
      </c>
      <c r="AV504" s="81">
        <v>174</v>
      </c>
    </row>
    <row r="505" spans="1:48" ht="15" thickBot="1">
      <c r="A505">
        <v>505</v>
      </c>
      <c r="B505" s="662"/>
      <c r="C505" s="665"/>
      <c r="D505" s="82" t="s">
        <v>136</v>
      </c>
      <c r="E505" s="83">
        <v>126</v>
      </c>
      <c r="F505" s="84">
        <v>121</v>
      </c>
      <c r="G505" s="84">
        <v>116</v>
      </c>
      <c r="H505" s="84">
        <v>111</v>
      </c>
      <c r="I505" s="84">
        <v>107</v>
      </c>
      <c r="J505" s="84">
        <v>102</v>
      </c>
      <c r="K505" s="84">
        <v>97</v>
      </c>
      <c r="L505" s="85">
        <v>93</v>
      </c>
      <c r="N505" s="662"/>
      <c r="O505" s="665"/>
      <c r="P505" s="82" t="s">
        <v>136</v>
      </c>
      <c r="Q505" s="83">
        <v>126</v>
      </c>
      <c r="R505" s="84">
        <v>122</v>
      </c>
      <c r="S505" s="84">
        <v>119</v>
      </c>
      <c r="T505" s="84">
        <v>115</v>
      </c>
      <c r="U505" s="84">
        <v>112</v>
      </c>
      <c r="V505" s="84">
        <v>108</v>
      </c>
      <c r="W505" s="84">
        <v>105</v>
      </c>
      <c r="X505" s="85">
        <v>102</v>
      </c>
      <c r="Z505" s="662"/>
      <c r="AA505" s="665"/>
      <c r="AB505" s="82" t="s">
        <v>136</v>
      </c>
      <c r="AC505" s="83">
        <v>146</v>
      </c>
      <c r="AD505" s="84">
        <v>147</v>
      </c>
      <c r="AE505" s="84">
        <v>149</v>
      </c>
      <c r="AF505" s="84">
        <v>151</v>
      </c>
      <c r="AG505" s="84">
        <v>153</v>
      </c>
      <c r="AH505" s="84">
        <v>155</v>
      </c>
      <c r="AI505" s="84">
        <v>157</v>
      </c>
      <c r="AJ505" s="85">
        <v>159</v>
      </c>
      <c r="AL505" s="662"/>
      <c r="AM505" s="665"/>
      <c r="AN505" s="82" t="s">
        <v>136</v>
      </c>
      <c r="AO505" s="83">
        <v>178</v>
      </c>
      <c r="AP505" s="84">
        <v>178</v>
      </c>
      <c r="AQ505" s="84">
        <v>178</v>
      </c>
      <c r="AR505" s="84">
        <v>178</v>
      </c>
      <c r="AS505" s="84">
        <v>179</v>
      </c>
      <c r="AT505" s="84">
        <v>179</v>
      </c>
      <c r="AU505" s="84">
        <v>179</v>
      </c>
      <c r="AV505" s="85">
        <v>180</v>
      </c>
    </row>
    <row r="506" spans="1:48">
      <c r="A506">
        <v>506</v>
      </c>
      <c r="B506" s="662"/>
      <c r="C506" s="666">
        <v>110</v>
      </c>
      <c r="D506" s="86" t="s">
        <v>133</v>
      </c>
      <c r="E506" s="87">
        <v>129</v>
      </c>
      <c r="F506" s="88">
        <v>124</v>
      </c>
      <c r="G506" s="88">
        <v>120</v>
      </c>
      <c r="H506" s="88">
        <v>116</v>
      </c>
      <c r="I506" s="88">
        <v>112</v>
      </c>
      <c r="J506" s="88">
        <v>108</v>
      </c>
      <c r="K506" s="88">
        <v>104</v>
      </c>
      <c r="L506" s="89">
        <v>100</v>
      </c>
      <c r="N506" s="662"/>
      <c r="O506" s="666">
        <v>110</v>
      </c>
      <c r="P506" s="86" t="s">
        <v>133</v>
      </c>
      <c r="Q506" s="87">
        <v>129</v>
      </c>
      <c r="R506" s="88">
        <v>124</v>
      </c>
      <c r="S506" s="88">
        <v>120</v>
      </c>
      <c r="T506" s="88">
        <v>116</v>
      </c>
      <c r="U506" s="88">
        <v>112</v>
      </c>
      <c r="V506" s="88">
        <v>108</v>
      </c>
      <c r="W506" s="88">
        <v>104</v>
      </c>
      <c r="X506" s="89">
        <v>100</v>
      </c>
      <c r="Z506" s="662"/>
      <c r="AA506" s="666">
        <v>110</v>
      </c>
      <c r="AB506" s="86" t="s">
        <v>133</v>
      </c>
      <c r="AC506" s="87">
        <v>129</v>
      </c>
      <c r="AD506" s="88">
        <v>129</v>
      </c>
      <c r="AE506" s="88">
        <v>130</v>
      </c>
      <c r="AF506" s="88">
        <v>131</v>
      </c>
      <c r="AG506" s="88">
        <v>132</v>
      </c>
      <c r="AH506" s="88">
        <v>133</v>
      </c>
      <c r="AI506" s="88">
        <v>134</v>
      </c>
      <c r="AJ506" s="89">
        <v>135</v>
      </c>
      <c r="AL506" s="662"/>
      <c r="AM506" s="666">
        <v>110</v>
      </c>
      <c r="AN506" s="86" t="s">
        <v>133</v>
      </c>
      <c r="AO506" s="87">
        <v>144</v>
      </c>
      <c r="AP506" s="88">
        <v>147</v>
      </c>
      <c r="AQ506" s="88">
        <v>150</v>
      </c>
      <c r="AR506" s="88">
        <v>153</v>
      </c>
      <c r="AS506" s="88">
        <v>156</v>
      </c>
      <c r="AT506" s="88">
        <v>159</v>
      </c>
      <c r="AU506" s="88">
        <v>162</v>
      </c>
      <c r="AV506" s="89">
        <v>165</v>
      </c>
    </row>
    <row r="507" spans="1:48" ht="15" thickBot="1">
      <c r="A507">
        <v>507</v>
      </c>
      <c r="B507" s="662"/>
      <c r="C507" s="667"/>
      <c r="D507" s="90" t="s">
        <v>136</v>
      </c>
      <c r="E507" s="87">
        <v>141</v>
      </c>
      <c r="F507" s="88">
        <v>136</v>
      </c>
      <c r="G507" s="88">
        <v>131</v>
      </c>
      <c r="H507" s="88">
        <v>126</v>
      </c>
      <c r="I507" s="88">
        <v>121</v>
      </c>
      <c r="J507" s="88">
        <v>116</v>
      </c>
      <c r="K507" s="88">
        <v>111</v>
      </c>
      <c r="L507" s="89">
        <v>107</v>
      </c>
      <c r="N507" s="662"/>
      <c r="O507" s="667"/>
      <c r="P507" s="90" t="s">
        <v>136</v>
      </c>
      <c r="Q507" s="87">
        <v>141</v>
      </c>
      <c r="R507" s="88">
        <v>136</v>
      </c>
      <c r="S507" s="88">
        <v>131</v>
      </c>
      <c r="T507" s="88">
        <v>126</v>
      </c>
      <c r="U507" s="88">
        <v>121</v>
      </c>
      <c r="V507" s="88">
        <v>116</v>
      </c>
      <c r="W507" s="88">
        <v>111</v>
      </c>
      <c r="X507" s="89">
        <v>107</v>
      </c>
      <c r="Z507" s="662"/>
      <c r="AA507" s="667"/>
      <c r="AB507" s="90" t="s">
        <v>136</v>
      </c>
      <c r="AC507" s="87">
        <v>141</v>
      </c>
      <c r="AD507" s="88">
        <v>142</v>
      </c>
      <c r="AE507" s="88">
        <v>144</v>
      </c>
      <c r="AF507" s="88">
        <v>146</v>
      </c>
      <c r="AG507" s="88">
        <v>147</v>
      </c>
      <c r="AH507" s="88">
        <v>149</v>
      </c>
      <c r="AI507" s="88">
        <v>151</v>
      </c>
      <c r="AJ507" s="89">
        <v>153</v>
      </c>
      <c r="AL507" s="662"/>
      <c r="AM507" s="667"/>
      <c r="AN507" s="90" t="s">
        <v>136</v>
      </c>
      <c r="AO507" s="87">
        <v>167</v>
      </c>
      <c r="AP507" s="88">
        <v>168</v>
      </c>
      <c r="AQ507" s="88">
        <v>170</v>
      </c>
      <c r="AR507" s="88">
        <v>172</v>
      </c>
      <c r="AS507" s="88">
        <v>174</v>
      </c>
      <c r="AT507" s="88">
        <v>176</v>
      </c>
      <c r="AU507" s="88">
        <v>178</v>
      </c>
      <c r="AV507" s="89">
        <v>180</v>
      </c>
    </row>
    <row r="508" spans="1:48">
      <c r="A508">
        <v>508</v>
      </c>
      <c r="B508" s="662"/>
      <c r="C508" s="664">
        <v>120</v>
      </c>
      <c r="D508" s="78" t="s">
        <v>133</v>
      </c>
      <c r="E508" s="83">
        <v>144</v>
      </c>
      <c r="F508" s="84">
        <v>139</v>
      </c>
      <c r="G508" s="84">
        <v>134</v>
      </c>
      <c r="H508" s="84">
        <v>129</v>
      </c>
      <c r="I508" s="84">
        <v>125</v>
      </c>
      <c r="J508" s="84">
        <v>120</v>
      </c>
      <c r="K508" s="84">
        <v>115</v>
      </c>
      <c r="L508" s="85">
        <v>111</v>
      </c>
      <c r="N508" s="662"/>
      <c r="O508" s="664">
        <v>120</v>
      </c>
      <c r="P508" s="78" t="s">
        <v>133</v>
      </c>
      <c r="Q508" s="83">
        <v>144</v>
      </c>
      <c r="R508" s="84">
        <v>139</v>
      </c>
      <c r="S508" s="84">
        <v>134</v>
      </c>
      <c r="T508" s="84">
        <v>129</v>
      </c>
      <c r="U508" s="84">
        <v>125</v>
      </c>
      <c r="V508" s="84">
        <v>120</v>
      </c>
      <c r="W508" s="84">
        <v>115</v>
      </c>
      <c r="X508" s="85">
        <v>111</v>
      </c>
      <c r="Z508" s="662"/>
      <c r="AA508" s="664">
        <v>120</v>
      </c>
      <c r="AB508" s="78" t="s">
        <v>133</v>
      </c>
      <c r="AC508" s="83">
        <v>144</v>
      </c>
      <c r="AD508" s="84">
        <v>141</v>
      </c>
      <c r="AE508" s="84">
        <v>139</v>
      </c>
      <c r="AF508" s="84">
        <v>137</v>
      </c>
      <c r="AG508" s="84">
        <v>134</v>
      </c>
      <c r="AH508" s="84">
        <v>132</v>
      </c>
      <c r="AI508" s="84">
        <v>130</v>
      </c>
      <c r="AJ508" s="85">
        <v>128</v>
      </c>
      <c r="AL508" s="662"/>
      <c r="AM508" s="664">
        <v>120</v>
      </c>
      <c r="AN508" s="78" t="s">
        <v>133</v>
      </c>
      <c r="AO508" s="83">
        <v>144</v>
      </c>
      <c r="AP508" s="84">
        <v>145</v>
      </c>
      <c r="AQ508" s="84">
        <v>147</v>
      </c>
      <c r="AR508" s="84">
        <v>149</v>
      </c>
      <c r="AS508" s="84">
        <v>150</v>
      </c>
      <c r="AT508" s="84">
        <v>152</v>
      </c>
      <c r="AU508" s="84">
        <v>154</v>
      </c>
      <c r="AV508" s="85">
        <v>156</v>
      </c>
    </row>
    <row r="509" spans="1:48" ht="15" thickBot="1">
      <c r="A509">
        <v>509</v>
      </c>
      <c r="B509" s="662"/>
      <c r="C509" s="665"/>
      <c r="D509" s="82" t="s">
        <v>136</v>
      </c>
      <c r="E509" s="83">
        <v>149</v>
      </c>
      <c r="F509" s="84">
        <v>144</v>
      </c>
      <c r="G509" s="84">
        <v>140</v>
      </c>
      <c r="H509" s="84">
        <v>136</v>
      </c>
      <c r="I509" s="84">
        <v>132</v>
      </c>
      <c r="J509" s="84">
        <v>128</v>
      </c>
      <c r="K509" s="84">
        <v>124</v>
      </c>
      <c r="L509" s="85">
        <v>120</v>
      </c>
      <c r="N509" s="662"/>
      <c r="O509" s="665"/>
      <c r="P509" s="82" t="s">
        <v>136</v>
      </c>
      <c r="Q509" s="83">
        <v>149</v>
      </c>
      <c r="R509" s="84">
        <v>144</v>
      </c>
      <c r="S509" s="84">
        <v>140</v>
      </c>
      <c r="T509" s="84">
        <v>136</v>
      </c>
      <c r="U509" s="84">
        <v>132</v>
      </c>
      <c r="V509" s="84">
        <v>128</v>
      </c>
      <c r="W509" s="84">
        <v>124</v>
      </c>
      <c r="X509" s="85">
        <v>120</v>
      </c>
      <c r="Z509" s="662"/>
      <c r="AA509" s="665"/>
      <c r="AB509" s="82" t="s">
        <v>136</v>
      </c>
      <c r="AC509" s="83">
        <v>149</v>
      </c>
      <c r="AD509" s="84">
        <v>148</v>
      </c>
      <c r="AE509" s="84">
        <v>148</v>
      </c>
      <c r="AF509" s="84">
        <v>148</v>
      </c>
      <c r="AG509" s="84">
        <v>148</v>
      </c>
      <c r="AH509" s="84">
        <v>148</v>
      </c>
      <c r="AI509" s="84">
        <v>148</v>
      </c>
      <c r="AJ509" s="85">
        <v>148</v>
      </c>
      <c r="AL509" s="662"/>
      <c r="AM509" s="665"/>
      <c r="AN509" s="82" t="s">
        <v>136</v>
      </c>
      <c r="AO509" s="83">
        <v>152</v>
      </c>
      <c r="AP509" s="84">
        <v>156</v>
      </c>
      <c r="AQ509" s="84">
        <v>160</v>
      </c>
      <c r="AR509" s="84">
        <v>164</v>
      </c>
      <c r="AS509" s="84">
        <v>168</v>
      </c>
      <c r="AT509" s="84">
        <v>172</v>
      </c>
      <c r="AU509" s="84">
        <v>176</v>
      </c>
      <c r="AV509" s="85">
        <v>180</v>
      </c>
    </row>
    <row r="510" spans="1:48">
      <c r="A510">
        <v>510</v>
      </c>
      <c r="B510" s="662"/>
      <c r="C510" s="666">
        <v>130</v>
      </c>
      <c r="D510" s="86" t="s">
        <v>133</v>
      </c>
      <c r="E510" s="87">
        <v>149</v>
      </c>
      <c r="F510" s="88">
        <v>145</v>
      </c>
      <c r="G510" s="88">
        <v>141</v>
      </c>
      <c r="H510" s="88">
        <v>137</v>
      </c>
      <c r="I510" s="88">
        <v>133</v>
      </c>
      <c r="J510" s="88">
        <v>129</v>
      </c>
      <c r="K510" s="88">
        <v>125</v>
      </c>
      <c r="L510" s="89">
        <v>122</v>
      </c>
      <c r="N510" s="662"/>
      <c r="O510" s="666">
        <v>130</v>
      </c>
      <c r="P510" s="86" t="s">
        <v>133</v>
      </c>
      <c r="Q510" s="87">
        <v>149</v>
      </c>
      <c r="R510" s="88">
        <v>145</v>
      </c>
      <c r="S510" s="88">
        <v>141</v>
      </c>
      <c r="T510" s="88">
        <v>137</v>
      </c>
      <c r="U510" s="88">
        <v>133</v>
      </c>
      <c r="V510" s="88">
        <v>129</v>
      </c>
      <c r="W510" s="88">
        <v>125</v>
      </c>
      <c r="X510" s="89">
        <v>122</v>
      </c>
      <c r="Z510" s="662"/>
      <c r="AA510" s="666">
        <v>130</v>
      </c>
      <c r="AB510" s="86" t="s">
        <v>133</v>
      </c>
      <c r="AC510" s="87">
        <v>149</v>
      </c>
      <c r="AD510" s="88">
        <v>145</v>
      </c>
      <c r="AE510" s="88">
        <v>141</v>
      </c>
      <c r="AF510" s="88">
        <v>137</v>
      </c>
      <c r="AG510" s="88">
        <v>133</v>
      </c>
      <c r="AH510" s="88">
        <v>129</v>
      </c>
      <c r="AI510" s="88">
        <v>125</v>
      </c>
      <c r="AJ510" s="89">
        <v>122</v>
      </c>
      <c r="AL510" s="662"/>
      <c r="AM510" s="666">
        <v>130</v>
      </c>
      <c r="AN510" s="86" t="s">
        <v>133</v>
      </c>
      <c r="AO510" s="87">
        <v>149</v>
      </c>
      <c r="AP510" s="88">
        <v>149</v>
      </c>
      <c r="AQ510" s="88">
        <v>149</v>
      </c>
      <c r="AR510" s="88">
        <v>149</v>
      </c>
      <c r="AS510" s="88">
        <v>149</v>
      </c>
      <c r="AT510" s="88">
        <v>149</v>
      </c>
      <c r="AU510" s="88">
        <v>149</v>
      </c>
      <c r="AV510" s="89">
        <v>149</v>
      </c>
    </row>
    <row r="511" spans="1:48" ht="15" thickBot="1">
      <c r="A511">
        <v>511</v>
      </c>
      <c r="B511" s="662"/>
      <c r="C511" s="667"/>
      <c r="D511" s="90" t="s">
        <v>136</v>
      </c>
      <c r="E511" s="87">
        <v>148</v>
      </c>
      <c r="F511" s="88">
        <v>145</v>
      </c>
      <c r="G511" s="88">
        <v>143</v>
      </c>
      <c r="H511" s="88">
        <v>141</v>
      </c>
      <c r="I511" s="88">
        <v>139</v>
      </c>
      <c r="J511" s="88">
        <v>137</v>
      </c>
      <c r="K511" s="88">
        <v>135</v>
      </c>
      <c r="L511" s="89">
        <v>133</v>
      </c>
      <c r="N511" s="662"/>
      <c r="O511" s="667"/>
      <c r="P511" s="90" t="s">
        <v>136</v>
      </c>
      <c r="Q511" s="87">
        <v>148</v>
      </c>
      <c r="R511" s="88">
        <v>145</v>
      </c>
      <c r="S511" s="88">
        <v>143</v>
      </c>
      <c r="T511" s="88">
        <v>141</v>
      </c>
      <c r="U511" s="88">
        <v>139</v>
      </c>
      <c r="V511" s="88">
        <v>137</v>
      </c>
      <c r="W511" s="88">
        <v>135</v>
      </c>
      <c r="X511" s="89">
        <v>133</v>
      </c>
      <c r="Z511" s="662"/>
      <c r="AA511" s="667"/>
      <c r="AB511" s="90" t="s">
        <v>136</v>
      </c>
      <c r="AC511" s="87">
        <v>148</v>
      </c>
      <c r="AD511" s="88">
        <v>147</v>
      </c>
      <c r="AE511" s="88">
        <v>146</v>
      </c>
      <c r="AF511" s="88">
        <v>145</v>
      </c>
      <c r="AG511" s="88">
        <v>144</v>
      </c>
      <c r="AH511" s="88">
        <v>143</v>
      </c>
      <c r="AI511" s="88">
        <v>142</v>
      </c>
      <c r="AJ511" s="89">
        <v>141</v>
      </c>
      <c r="AL511" s="662"/>
      <c r="AM511" s="667"/>
      <c r="AN511" s="90" t="s">
        <v>136</v>
      </c>
      <c r="AO511" s="87">
        <v>148</v>
      </c>
      <c r="AP511" s="88">
        <v>151</v>
      </c>
      <c r="AQ511" s="88">
        <v>155</v>
      </c>
      <c r="AR511" s="88">
        <v>158</v>
      </c>
      <c r="AS511" s="88">
        <v>162</v>
      </c>
      <c r="AT511" s="88">
        <v>165</v>
      </c>
      <c r="AU511" s="88">
        <v>169</v>
      </c>
      <c r="AV511" s="89">
        <v>173</v>
      </c>
    </row>
    <row r="512" spans="1:48">
      <c r="A512">
        <v>512</v>
      </c>
      <c r="B512" s="662"/>
      <c r="C512" s="664">
        <v>140</v>
      </c>
      <c r="D512" s="78" t="s">
        <v>133</v>
      </c>
      <c r="E512" s="83">
        <v>148</v>
      </c>
      <c r="F512" s="84">
        <v>145</v>
      </c>
      <c r="G512" s="84">
        <v>143</v>
      </c>
      <c r="H512" s="84">
        <v>141</v>
      </c>
      <c r="I512" s="84">
        <v>139</v>
      </c>
      <c r="J512" s="84">
        <v>137</v>
      </c>
      <c r="K512" s="84">
        <v>135</v>
      </c>
      <c r="L512" s="85">
        <v>133</v>
      </c>
      <c r="N512" s="662"/>
      <c r="O512" s="664">
        <v>140</v>
      </c>
      <c r="P512" s="78" t="s">
        <v>133</v>
      </c>
      <c r="Q512" s="83">
        <v>148</v>
      </c>
      <c r="R512" s="84">
        <v>145</v>
      </c>
      <c r="S512" s="84">
        <v>143</v>
      </c>
      <c r="T512" s="84">
        <v>141</v>
      </c>
      <c r="U512" s="84">
        <v>139</v>
      </c>
      <c r="V512" s="84">
        <v>137</v>
      </c>
      <c r="W512" s="84">
        <v>135</v>
      </c>
      <c r="X512" s="85">
        <v>133</v>
      </c>
      <c r="Z512" s="662"/>
      <c r="AA512" s="664">
        <v>140</v>
      </c>
      <c r="AB512" s="78" t="s">
        <v>133</v>
      </c>
      <c r="AC512" s="83">
        <v>148</v>
      </c>
      <c r="AD512" s="84">
        <v>145</v>
      </c>
      <c r="AE512" s="84">
        <v>143</v>
      </c>
      <c r="AF512" s="84">
        <v>141</v>
      </c>
      <c r="AG512" s="84">
        <v>139</v>
      </c>
      <c r="AH512" s="84">
        <v>137</v>
      </c>
      <c r="AI512" s="84">
        <v>135</v>
      </c>
      <c r="AJ512" s="85">
        <v>133</v>
      </c>
      <c r="AL512" s="662"/>
      <c r="AM512" s="664">
        <v>140</v>
      </c>
      <c r="AN512" s="78" t="s">
        <v>133</v>
      </c>
      <c r="AO512" s="83">
        <v>148</v>
      </c>
      <c r="AP512" s="84">
        <v>147</v>
      </c>
      <c r="AQ512" s="84">
        <v>146</v>
      </c>
      <c r="AR512" s="84">
        <v>145</v>
      </c>
      <c r="AS512" s="84">
        <v>144</v>
      </c>
      <c r="AT512" s="84">
        <v>143</v>
      </c>
      <c r="AU512" s="84">
        <v>142</v>
      </c>
      <c r="AV512" s="85">
        <v>142</v>
      </c>
    </row>
    <row r="513" spans="1:48" ht="15" thickBot="1">
      <c r="A513">
        <v>513</v>
      </c>
      <c r="B513" s="662"/>
      <c r="C513" s="665"/>
      <c r="D513" s="82" t="s">
        <v>136</v>
      </c>
      <c r="E513" s="83">
        <v>148</v>
      </c>
      <c r="F513" s="84">
        <v>147</v>
      </c>
      <c r="G513" s="84">
        <v>147</v>
      </c>
      <c r="H513" s="84">
        <v>147</v>
      </c>
      <c r="I513" s="84">
        <v>146</v>
      </c>
      <c r="J513" s="84">
        <v>146</v>
      </c>
      <c r="K513" s="84">
        <v>146</v>
      </c>
      <c r="L513" s="85">
        <v>146</v>
      </c>
      <c r="N513" s="662"/>
      <c r="O513" s="665"/>
      <c r="P513" s="82" t="s">
        <v>136</v>
      </c>
      <c r="Q513" s="83">
        <v>148</v>
      </c>
      <c r="R513" s="84">
        <v>147</v>
      </c>
      <c r="S513" s="84">
        <v>147</v>
      </c>
      <c r="T513" s="84">
        <v>147</v>
      </c>
      <c r="U513" s="84">
        <v>146</v>
      </c>
      <c r="V513" s="84">
        <v>146</v>
      </c>
      <c r="W513" s="84">
        <v>146</v>
      </c>
      <c r="X513" s="85">
        <v>146</v>
      </c>
      <c r="Z513" s="662"/>
      <c r="AA513" s="665"/>
      <c r="AB513" s="82" t="s">
        <v>136</v>
      </c>
      <c r="AC513" s="83">
        <v>148</v>
      </c>
      <c r="AD513" s="84">
        <v>147</v>
      </c>
      <c r="AE513" s="84">
        <v>147</v>
      </c>
      <c r="AF513" s="84">
        <v>147</v>
      </c>
      <c r="AG513" s="84">
        <v>146</v>
      </c>
      <c r="AH513" s="84">
        <v>146</v>
      </c>
      <c r="AI513" s="84">
        <v>146</v>
      </c>
      <c r="AJ513" s="85">
        <v>146</v>
      </c>
      <c r="AL513" s="662"/>
      <c r="AM513" s="665"/>
      <c r="AN513" s="82" t="s">
        <v>136</v>
      </c>
      <c r="AO513" s="83">
        <v>148</v>
      </c>
      <c r="AP513" s="84">
        <v>150</v>
      </c>
      <c r="AQ513" s="84">
        <v>152</v>
      </c>
      <c r="AR513" s="84">
        <v>155</v>
      </c>
      <c r="AS513" s="84">
        <v>157</v>
      </c>
      <c r="AT513" s="84">
        <v>160</v>
      </c>
      <c r="AU513" s="84">
        <v>162</v>
      </c>
      <c r="AV513" s="85">
        <v>165</v>
      </c>
    </row>
    <row r="514" spans="1:48">
      <c r="A514">
        <v>514</v>
      </c>
      <c r="B514" s="662"/>
      <c r="C514" s="666">
        <v>150</v>
      </c>
      <c r="D514" s="86" t="s">
        <v>133</v>
      </c>
      <c r="E514" s="87">
        <v>149</v>
      </c>
      <c r="F514" s="88">
        <v>148</v>
      </c>
      <c r="G514" s="88">
        <v>147</v>
      </c>
      <c r="H514" s="88">
        <v>147</v>
      </c>
      <c r="I514" s="88">
        <v>146</v>
      </c>
      <c r="J514" s="88">
        <v>146</v>
      </c>
      <c r="K514" s="88">
        <v>145</v>
      </c>
      <c r="L514" s="89">
        <v>145</v>
      </c>
      <c r="N514" s="662"/>
      <c r="O514" s="666">
        <v>150</v>
      </c>
      <c r="P514" s="86" t="s">
        <v>133</v>
      </c>
      <c r="Q514" s="87">
        <v>149</v>
      </c>
      <c r="R514" s="88">
        <v>148</v>
      </c>
      <c r="S514" s="88">
        <v>147</v>
      </c>
      <c r="T514" s="88">
        <v>147</v>
      </c>
      <c r="U514" s="88">
        <v>146</v>
      </c>
      <c r="V514" s="88">
        <v>146</v>
      </c>
      <c r="W514" s="88">
        <v>145</v>
      </c>
      <c r="X514" s="89">
        <v>145</v>
      </c>
      <c r="Z514" s="662"/>
      <c r="AA514" s="666">
        <v>150</v>
      </c>
      <c r="AB514" s="86" t="s">
        <v>133</v>
      </c>
      <c r="AC514" s="87">
        <v>149</v>
      </c>
      <c r="AD514" s="88">
        <v>148</v>
      </c>
      <c r="AE514" s="88">
        <v>147</v>
      </c>
      <c r="AF514" s="88">
        <v>147</v>
      </c>
      <c r="AG514" s="88">
        <v>146</v>
      </c>
      <c r="AH514" s="88">
        <v>146</v>
      </c>
      <c r="AI514" s="88">
        <v>145</v>
      </c>
      <c r="AJ514" s="89">
        <v>145</v>
      </c>
      <c r="AL514" s="662"/>
      <c r="AM514" s="666">
        <v>150</v>
      </c>
      <c r="AN514" s="86" t="s">
        <v>133</v>
      </c>
      <c r="AO514" s="87">
        <v>149</v>
      </c>
      <c r="AP514" s="88">
        <v>148</v>
      </c>
      <c r="AQ514" s="88">
        <v>147</v>
      </c>
      <c r="AR514" s="88">
        <v>147</v>
      </c>
      <c r="AS514" s="88">
        <v>146</v>
      </c>
      <c r="AT514" s="88">
        <v>146</v>
      </c>
      <c r="AU514" s="88">
        <v>145</v>
      </c>
      <c r="AV514" s="89">
        <v>145</v>
      </c>
    </row>
    <row r="515" spans="1:48" ht="15" thickBot="1">
      <c r="A515">
        <v>515</v>
      </c>
      <c r="B515" s="662"/>
      <c r="C515" s="667"/>
      <c r="D515" s="90" t="s">
        <v>136</v>
      </c>
      <c r="E515" s="87">
        <v>149</v>
      </c>
      <c r="F515" s="88">
        <v>148</v>
      </c>
      <c r="G515" s="88">
        <v>148</v>
      </c>
      <c r="H515" s="88">
        <v>148</v>
      </c>
      <c r="I515" s="88">
        <v>148</v>
      </c>
      <c r="J515" s="88">
        <v>148</v>
      </c>
      <c r="K515" s="88">
        <v>148</v>
      </c>
      <c r="L515" s="89">
        <v>148</v>
      </c>
      <c r="N515" s="662"/>
      <c r="O515" s="667"/>
      <c r="P515" s="90" t="s">
        <v>136</v>
      </c>
      <c r="Q515" s="87">
        <v>149</v>
      </c>
      <c r="R515" s="88">
        <v>148</v>
      </c>
      <c r="S515" s="88">
        <v>148</v>
      </c>
      <c r="T515" s="88">
        <v>148</v>
      </c>
      <c r="U515" s="88">
        <v>148</v>
      </c>
      <c r="V515" s="88">
        <v>148</v>
      </c>
      <c r="W515" s="88">
        <v>148</v>
      </c>
      <c r="X515" s="89">
        <v>148</v>
      </c>
      <c r="Z515" s="662"/>
      <c r="AA515" s="667"/>
      <c r="AB515" s="90" t="s">
        <v>136</v>
      </c>
      <c r="AC515" s="87">
        <v>149</v>
      </c>
      <c r="AD515" s="88">
        <v>148</v>
      </c>
      <c r="AE515" s="88">
        <v>148</v>
      </c>
      <c r="AF515" s="88">
        <v>148</v>
      </c>
      <c r="AG515" s="88">
        <v>148</v>
      </c>
      <c r="AH515" s="88">
        <v>148</v>
      </c>
      <c r="AI515" s="88">
        <v>148</v>
      </c>
      <c r="AJ515" s="89">
        <v>148</v>
      </c>
      <c r="AL515" s="662"/>
      <c r="AM515" s="667"/>
      <c r="AN515" s="90" t="s">
        <v>136</v>
      </c>
      <c r="AO515" s="87">
        <v>149</v>
      </c>
      <c r="AP515" s="88">
        <v>148</v>
      </c>
      <c r="AQ515" s="88">
        <v>148</v>
      </c>
      <c r="AR515" s="88">
        <v>148</v>
      </c>
      <c r="AS515" s="88">
        <v>148</v>
      </c>
      <c r="AT515" s="88">
        <v>148</v>
      </c>
      <c r="AU515" s="88">
        <v>148</v>
      </c>
      <c r="AV515" s="89">
        <v>148</v>
      </c>
    </row>
    <row r="516" spans="1:48">
      <c r="A516">
        <v>516</v>
      </c>
      <c r="B516" s="662"/>
      <c r="C516" s="664">
        <v>160</v>
      </c>
      <c r="D516" s="78" t="s">
        <v>133</v>
      </c>
      <c r="E516" s="83">
        <v>149</v>
      </c>
      <c r="F516" s="84">
        <v>149</v>
      </c>
      <c r="G516" s="84">
        <v>149</v>
      </c>
      <c r="H516" s="84">
        <v>149</v>
      </c>
      <c r="I516" s="84">
        <v>149</v>
      </c>
      <c r="J516" s="84">
        <v>149</v>
      </c>
      <c r="K516" s="84">
        <v>149</v>
      </c>
      <c r="L516" s="85">
        <v>149</v>
      </c>
      <c r="N516" s="662"/>
      <c r="O516" s="664">
        <v>160</v>
      </c>
      <c r="P516" s="78" t="s">
        <v>133</v>
      </c>
      <c r="Q516" s="83">
        <v>149</v>
      </c>
      <c r="R516" s="84">
        <v>149</v>
      </c>
      <c r="S516" s="84">
        <v>149</v>
      </c>
      <c r="T516" s="84">
        <v>149</v>
      </c>
      <c r="U516" s="84">
        <v>149</v>
      </c>
      <c r="V516" s="84">
        <v>149</v>
      </c>
      <c r="W516" s="84">
        <v>149</v>
      </c>
      <c r="X516" s="85">
        <v>149</v>
      </c>
      <c r="Z516" s="662"/>
      <c r="AA516" s="664">
        <v>160</v>
      </c>
      <c r="AB516" s="78" t="s">
        <v>133</v>
      </c>
      <c r="AC516" s="83">
        <v>149</v>
      </c>
      <c r="AD516" s="84">
        <v>149</v>
      </c>
      <c r="AE516" s="84">
        <v>149</v>
      </c>
      <c r="AF516" s="84">
        <v>149</v>
      </c>
      <c r="AG516" s="84">
        <v>149</v>
      </c>
      <c r="AH516" s="84">
        <v>149</v>
      </c>
      <c r="AI516" s="84">
        <v>149</v>
      </c>
      <c r="AJ516" s="85">
        <v>149</v>
      </c>
      <c r="AL516" s="662"/>
      <c r="AM516" s="664">
        <v>160</v>
      </c>
      <c r="AN516" s="78" t="s">
        <v>133</v>
      </c>
      <c r="AO516" s="83">
        <v>149</v>
      </c>
      <c r="AP516" s="84">
        <v>149</v>
      </c>
      <c r="AQ516" s="84">
        <v>149</v>
      </c>
      <c r="AR516" s="84">
        <v>149</v>
      </c>
      <c r="AS516" s="84">
        <v>149</v>
      </c>
      <c r="AT516" s="84">
        <v>149</v>
      </c>
      <c r="AU516" s="84">
        <v>149</v>
      </c>
      <c r="AV516" s="85">
        <v>149</v>
      </c>
    </row>
    <row r="517" spans="1:48" ht="15" thickBot="1">
      <c r="A517">
        <v>517</v>
      </c>
      <c r="B517" s="662"/>
      <c r="C517" s="665"/>
      <c r="D517" s="82" t="s">
        <v>136</v>
      </c>
      <c r="E517" s="83">
        <v>149</v>
      </c>
      <c r="F517" s="84">
        <v>148</v>
      </c>
      <c r="G517" s="84">
        <v>148</v>
      </c>
      <c r="H517" s="84">
        <v>148</v>
      </c>
      <c r="I517" s="84">
        <v>148</v>
      </c>
      <c r="J517" s="84">
        <v>148</v>
      </c>
      <c r="K517" s="84">
        <v>148</v>
      </c>
      <c r="L517" s="85">
        <v>148</v>
      </c>
      <c r="N517" s="662"/>
      <c r="O517" s="665"/>
      <c r="P517" s="82" t="s">
        <v>136</v>
      </c>
      <c r="Q517" s="83">
        <v>149</v>
      </c>
      <c r="R517" s="84">
        <v>148</v>
      </c>
      <c r="S517" s="84">
        <v>148</v>
      </c>
      <c r="T517" s="84">
        <v>148</v>
      </c>
      <c r="U517" s="84">
        <v>148</v>
      </c>
      <c r="V517" s="84">
        <v>148</v>
      </c>
      <c r="W517" s="84">
        <v>148</v>
      </c>
      <c r="X517" s="85">
        <v>148</v>
      </c>
      <c r="Z517" s="662"/>
      <c r="AA517" s="665"/>
      <c r="AB517" s="82" t="s">
        <v>136</v>
      </c>
      <c r="AC517" s="83">
        <v>149</v>
      </c>
      <c r="AD517" s="84">
        <v>148</v>
      </c>
      <c r="AE517" s="84">
        <v>148</v>
      </c>
      <c r="AF517" s="84">
        <v>148</v>
      </c>
      <c r="AG517" s="84">
        <v>148</v>
      </c>
      <c r="AH517" s="84">
        <v>148</v>
      </c>
      <c r="AI517" s="84">
        <v>148</v>
      </c>
      <c r="AJ517" s="85">
        <v>148</v>
      </c>
      <c r="AL517" s="662"/>
      <c r="AM517" s="665"/>
      <c r="AN517" s="82" t="s">
        <v>136</v>
      </c>
      <c r="AO517" s="83">
        <v>149</v>
      </c>
      <c r="AP517" s="84">
        <v>148</v>
      </c>
      <c r="AQ517" s="84">
        <v>148</v>
      </c>
      <c r="AR517" s="84">
        <v>148</v>
      </c>
      <c r="AS517" s="84">
        <v>148</v>
      </c>
      <c r="AT517" s="84">
        <v>148</v>
      </c>
      <c r="AU517" s="84">
        <v>148</v>
      </c>
      <c r="AV517" s="85">
        <v>148</v>
      </c>
    </row>
    <row r="518" spans="1:48">
      <c r="A518">
        <v>518</v>
      </c>
      <c r="B518" s="662"/>
      <c r="C518" s="666">
        <v>170</v>
      </c>
      <c r="D518" s="86" t="s">
        <v>133</v>
      </c>
      <c r="E518" s="194"/>
      <c r="F518" s="88">
        <v>149</v>
      </c>
      <c r="G518" s="88">
        <v>149</v>
      </c>
      <c r="H518" s="88">
        <v>149</v>
      </c>
      <c r="I518" s="88">
        <v>149</v>
      </c>
      <c r="J518" s="88">
        <v>149</v>
      </c>
      <c r="K518" s="88">
        <v>149</v>
      </c>
      <c r="L518" s="89">
        <v>149</v>
      </c>
      <c r="N518" s="662"/>
      <c r="O518" s="666">
        <v>170</v>
      </c>
      <c r="P518" s="86" t="s">
        <v>133</v>
      </c>
      <c r="Q518" s="194"/>
      <c r="R518" s="88">
        <v>149</v>
      </c>
      <c r="S518" s="88">
        <v>149</v>
      </c>
      <c r="T518" s="88">
        <v>149</v>
      </c>
      <c r="U518" s="88">
        <v>149</v>
      </c>
      <c r="V518" s="88">
        <v>149</v>
      </c>
      <c r="W518" s="88">
        <v>149</v>
      </c>
      <c r="X518" s="89">
        <v>149</v>
      </c>
      <c r="Z518" s="662"/>
      <c r="AA518" s="666">
        <v>170</v>
      </c>
      <c r="AB518" s="86" t="s">
        <v>133</v>
      </c>
      <c r="AC518" s="194"/>
      <c r="AD518" s="88">
        <v>149</v>
      </c>
      <c r="AE518" s="88">
        <v>149</v>
      </c>
      <c r="AF518" s="88">
        <v>149</v>
      </c>
      <c r="AG518" s="88">
        <v>149</v>
      </c>
      <c r="AH518" s="88">
        <v>149</v>
      </c>
      <c r="AI518" s="88">
        <v>149</v>
      </c>
      <c r="AJ518" s="89">
        <v>149</v>
      </c>
      <c r="AL518" s="662"/>
      <c r="AM518" s="666">
        <v>170</v>
      </c>
      <c r="AN518" s="86" t="s">
        <v>133</v>
      </c>
      <c r="AO518" s="194"/>
      <c r="AP518" s="88">
        <v>149</v>
      </c>
      <c r="AQ518" s="88">
        <v>149</v>
      </c>
      <c r="AR518" s="88">
        <v>149</v>
      </c>
      <c r="AS518" s="88">
        <v>149</v>
      </c>
      <c r="AT518" s="88">
        <v>149</v>
      </c>
      <c r="AU518" s="88">
        <v>149</v>
      </c>
      <c r="AV518" s="89">
        <v>149</v>
      </c>
    </row>
    <row r="519" spans="1:48" ht="15" thickBot="1">
      <c r="A519">
        <v>519</v>
      </c>
      <c r="B519" s="662"/>
      <c r="C519" s="667"/>
      <c r="D519" s="90" t="s">
        <v>136</v>
      </c>
      <c r="E519" s="194"/>
      <c r="F519" s="88">
        <v>149</v>
      </c>
      <c r="G519" s="88">
        <v>149</v>
      </c>
      <c r="H519" s="88">
        <v>149</v>
      </c>
      <c r="I519" s="88">
        <v>149</v>
      </c>
      <c r="J519" s="88">
        <v>149</v>
      </c>
      <c r="K519" s="88">
        <v>149</v>
      </c>
      <c r="L519" s="89">
        <v>149</v>
      </c>
      <c r="N519" s="662"/>
      <c r="O519" s="667"/>
      <c r="P519" s="90" t="s">
        <v>136</v>
      </c>
      <c r="Q519" s="194"/>
      <c r="R519" s="88">
        <v>149</v>
      </c>
      <c r="S519" s="88">
        <v>149</v>
      </c>
      <c r="T519" s="88">
        <v>149</v>
      </c>
      <c r="U519" s="88">
        <v>149</v>
      </c>
      <c r="V519" s="88">
        <v>149</v>
      </c>
      <c r="W519" s="88">
        <v>149</v>
      </c>
      <c r="X519" s="89">
        <v>149</v>
      </c>
      <c r="Z519" s="662"/>
      <c r="AA519" s="667"/>
      <c r="AB519" s="90" t="s">
        <v>136</v>
      </c>
      <c r="AC519" s="194"/>
      <c r="AD519" s="88">
        <v>149</v>
      </c>
      <c r="AE519" s="88">
        <v>149</v>
      </c>
      <c r="AF519" s="88">
        <v>149</v>
      </c>
      <c r="AG519" s="88">
        <v>149</v>
      </c>
      <c r="AH519" s="88">
        <v>149</v>
      </c>
      <c r="AI519" s="88">
        <v>149</v>
      </c>
      <c r="AJ519" s="89">
        <v>149</v>
      </c>
      <c r="AL519" s="662"/>
      <c r="AM519" s="667"/>
      <c r="AN519" s="90" t="s">
        <v>136</v>
      </c>
      <c r="AO519" s="194"/>
      <c r="AP519" s="88">
        <v>149</v>
      </c>
      <c r="AQ519" s="88">
        <v>149</v>
      </c>
      <c r="AR519" s="88">
        <v>149</v>
      </c>
      <c r="AS519" s="88">
        <v>149</v>
      </c>
      <c r="AT519" s="88">
        <v>149</v>
      </c>
      <c r="AU519" s="88">
        <v>149</v>
      </c>
      <c r="AV519" s="89">
        <v>149</v>
      </c>
    </row>
    <row r="520" spans="1:48">
      <c r="A520">
        <v>520</v>
      </c>
      <c r="B520" s="662"/>
      <c r="C520" s="664">
        <v>180</v>
      </c>
      <c r="D520" s="78" t="s">
        <v>133</v>
      </c>
      <c r="E520" s="194"/>
      <c r="F520" s="193"/>
      <c r="G520" s="193"/>
      <c r="H520" s="84">
        <v>147</v>
      </c>
      <c r="I520" s="84">
        <v>147</v>
      </c>
      <c r="J520" s="84">
        <v>147</v>
      </c>
      <c r="K520" s="84">
        <v>147</v>
      </c>
      <c r="L520" s="85">
        <v>148</v>
      </c>
      <c r="N520" s="662"/>
      <c r="O520" s="664">
        <v>180</v>
      </c>
      <c r="P520" s="78" t="s">
        <v>133</v>
      </c>
      <c r="Q520" s="194"/>
      <c r="R520" s="193"/>
      <c r="S520" s="193"/>
      <c r="T520" s="84">
        <v>147</v>
      </c>
      <c r="U520" s="84">
        <v>147</v>
      </c>
      <c r="V520" s="84">
        <v>147</v>
      </c>
      <c r="W520" s="84">
        <v>147</v>
      </c>
      <c r="X520" s="85">
        <v>148</v>
      </c>
      <c r="Z520" s="662"/>
      <c r="AA520" s="664">
        <v>180</v>
      </c>
      <c r="AB520" s="78" t="s">
        <v>133</v>
      </c>
      <c r="AC520" s="194"/>
      <c r="AD520" s="193"/>
      <c r="AE520" s="193"/>
      <c r="AF520" s="84">
        <v>147</v>
      </c>
      <c r="AG520" s="84">
        <v>147</v>
      </c>
      <c r="AH520" s="84">
        <v>147</v>
      </c>
      <c r="AI520" s="84">
        <v>147</v>
      </c>
      <c r="AJ520" s="85">
        <v>148</v>
      </c>
      <c r="AL520" s="662"/>
      <c r="AM520" s="664">
        <v>180</v>
      </c>
      <c r="AN520" s="78" t="s">
        <v>133</v>
      </c>
      <c r="AO520" s="194"/>
      <c r="AP520" s="193"/>
      <c r="AQ520" s="193"/>
      <c r="AR520" s="84">
        <v>147</v>
      </c>
      <c r="AS520" s="84">
        <v>147</v>
      </c>
      <c r="AT520" s="84">
        <v>147</v>
      </c>
      <c r="AU520" s="84">
        <v>147</v>
      </c>
      <c r="AV520" s="85">
        <v>148</v>
      </c>
    </row>
    <row r="521" spans="1:48" ht="15" thickBot="1">
      <c r="A521">
        <v>521</v>
      </c>
      <c r="B521" s="662"/>
      <c r="C521" s="665"/>
      <c r="D521" s="82" t="s">
        <v>136</v>
      </c>
      <c r="E521" s="194"/>
      <c r="F521" s="193"/>
      <c r="G521" s="193"/>
      <c r="H521" s="84">
        <v>147</v>
      </c>
      <c r="I521" s="84">
        <v>147</v>
      </c>
      <c r="J521" s="84">
        <v>147</v>
      </c>
      <c r="K521" s="84">
        <v>147</v>
      </c>
      <c r="L521" s="85">
        <v>148</v>
      </c>
      <c r="N521" s="662"/>
      <c r="O521" s="665"/>
      <c r="P521" s="82" t="s">
        <v>136</v>
      </c>
      <c r="Q521" s="194"/>
      <c r="R521" s="193"/>
      <c r="S521" s="193"/>
      <c r="T521" s="84">
        <v>147</v>
      </c>
      <c r="U521" s="84">
        <v>147</v>
      </c>
      <c r="V521" s="84">
        <v>147</v>
      </c>
      <c r="W521" s="84">
        <v>147</v>
      </c>
      <c r="X521" s="85">
        <v>148</v>
      </c>
      <c r="Z521" s="662"/>
      <c r="AA521" s="665"/>
      <c r="AB521" s="82" t="s">
        <v>136</v>
      </c>
      <c r="AC521" s="194"/>
      <c r="AD521" s="193"/>
      <c r="AE521" s="193"/>
      <c r="AF521" s="84">
        <v>147</v>
      </c>
      <c r="AG521" s="84">
        <v>147</v>
      </c>
      <c r="AH521" s="84">
        <v>147</v>
      </c>
      <c r="AI521" s="84">
        <v>147</v>
      </c>
      <c r="AJ521" s="85">
        <v>148</v>
      </c>
      <c r="AL521" s="662"/>
      <c r="AM521" s="665"/>
      <c r="AN521" s="82" t="s">
        <v>136</v>
      </c>
      <c r="AO521" s="194"/>
      <c r="AP521" s="193"/>
      <c r="AQ521" s="193"/>
      <c r="AR521" s="84">
        <v>147</v>
      </c>
      <c r="AS521" s="84">
        <v>147</v>
      </c>
      <c r="AT521" s="84">
        <v>147</v>
      </c>
      <c r="AU521" s="84">
        <v>147</v>
      </c>
      <c r="AV521" s="85">
        <v>148</v>
      </c>
    </row>
    <row r="522" spans="1:48">
      <c r="A522">
        <v>522</v>
      </c>
      <c r="B522" s="662"/>
      <c r="C522" s="666">
        <v>190</v>
      </c>
      <c r="D522" s="86" t="s">
        <v>133</v>
      </c>
      <c r="E522" s="194"/>
      <c r="F522" s="193"/>
      <c r="G522" s="193"/>
      <c r="H522" s="193"/>
      <c r="I522" s="88">
        <v>147</v>
      </c>
      <c r="J522" s="88">
        <v>147</v>
      </c>
      <c r="K522" s="88">
        <v>147</v>
      </c>
      <c r="L522" s="89">
        <v>148</v>
      </c>
      <c r="N522" s="662"/>
      <c r="O522" s="666">
        <v>190</v>
      </c>
      <c r="P522" s="86" t="s">
        <v>133</v>
      </c>
      <c r="Q522" s="194"/>
      <c r="R522" s="193"/>
      <c r="S522" s="193"/>
      <c r="T522" s="193"/>
      <c r="U522" s="88">
        <v>147</v>
      </c>
      <c r="V522" s="88">
        <v>147</v>
      </c>
      <c r="W522" s="88">
        <v>147</v>
      </c>
      <c r="X522" s="89">
        <v>148</v>
      </c>
      <c r="Z522" s="662"/>
      <c r="AA522" s="666">
        <v>190</v>
      </c>
      <c r="AB522" s="86" t="s">
        <v>133</v>
      </c>
      <c r="AC522" s="194"/>
      <c r="AD522" s="193"/>
      <c r="AE522" s="193"/>
      <c r="AF522" s="193"/>
      <c r="AG522" s="88">
        <v>147</v>
      </c>
      <c r="AH522" s="88">
        <v>147</v>
      </c>
      <c r="AI522" s="88">
        <v>147</v>
      </c>
      <c r="AJ522" s="89">
        <v>148</v>
      </c>
      <c r="AL522" s="662"/>
      <c r="AM522" s="666">
        <v>190</v>
      </c>
      <c r="AN522" s="86" t="s">
        <v>133</v>
      </c>
      <c r="AO522" s="194"/>
      <c r="AP522" s="193"/>
      <c r="AQ522" s="193"/>
      <c r="AR522" s="193"/>
      <c r="AS522" s="88">
        <v>147</v>
      </c>
      <c r="AT522" s="88">
        <v>147</v>
      </c>
      <c r="AU522" s="88">
        <v>147</v>
      </c>
      <c r="AV522" s="89">
        <v>148</v>
      </c>
    </row>
    <row r="523" spans="1:48" ht="15" thickBot="1">
      <c r="A523">
        <v>523</v>
      </c>
      <c r="B523" s="662"/>
      <c r="C523" s="667"/>
      <c r="D523" s="90" t="s">
        <v>136</v>
      </c>
      <c r="E523" s="194"/>
      <c r="F523" s="193"/>
      <c r="G523" s="193"/>
      <c r="H523" s="193"/>
      <c r="I523" s="88">
        <v>147</v>
      </c>
      <c r="J523" s="88">
        <v>147</v>
      </c>
      <c r="K523" s="88">
        <v>147</v>
      </c>
      <c r="L523" s="89">
        <v>148</v>
      </c>
      <c r="N523" s="662"/>
      <c r="O523" s="667"/>
      <c r="P523" s="90" t="s">
        <v>136</v>
      </c>
      <c r="Q523" s="194"/>
      <c r="R523" s="193"/>
      <c r="S523" s="193"/>
      <c r="T523" s="193"/>
      <c r="U523" s="88">
        <v>147</v>
      </c>
      <c r="V523" s="88">
        <v>147</v>
      </c>
      <c r="W523" s="88">
        <v>147</v>
      </c>
      <c r="X523" s="89">
        <v>148</v>
      </c>
      <c r="Z523" s="662"/>
      <c r="AA523" s="667"/>
      <c r="AB523" s="90" t="s">
        <v>136</v>
      </c>
      <c r="AC523" s="194"/>
      <c r="AD523" s="193"/>
      <c r="AE523" s="193"/>
      <c r="AF523" s="193"/>
      <c r="AG523" s="88">
        <v>147</v>
      </c>
      <c r="AH523" s="88">
        <v>147</v>
      </c>
      <c r="AI523" s="88">
        <v>147</v>
      </c>
      <c r="AJ523" s="89">
        <v>148</v>
      </c>
      <c r="AL523" s="662"/>
      <c r="AM523" s="667"/>
      <c r="AN523" s="90" t="s">
        <v>136</v>
      </c>
      <c r="AO523" s="194"/>
      <c r="AP523" s="193"/>
      <c r="AQ523" s="193"/>
      <c r="AR523" s="193"/>
      <c r="AS523" s="88">
        <v>147</v>
      </c>
      <c r="AT523" s="88">
        <v>147</v>
      </c>
      <c r="AU523" s="88">
        <v>147</v>
      </c>
      <c r="AV523" s="89">
        <v>148</v>
      </c>
    </row>
    <row r="524" spans="1:48">
      <c r="A524">
        <v>524</v>
      </c>
      <c r="B524" s="662"/>
      <c r="C524" s="664">
        <v>200</v>
      </c>
      <c r="D524" s="78" t="s">
        <v>133</v>
      </c>
      <c r="E524" s="194"/>
      <c r="F524" s="193"/>
      <c r="G524" s="193"/>
      <c r="H524" s="193"/>
      <c r="I524" s="193"/>
      <c r="J524" s="193"/>
      <c r="K524" s="84">
        <v>147</v>
      </c>
      <c r="L524" s="85">
        <v>148</v>
      </c>
      <c r="N524" s="662"/>
      <c r="O524" s="664">
        <v>200</v>
      </c>
      <c r="P524" s="78" t="s">
        <v>133</v>
      </c>
      <c r="Q524" s="194"/>
      <c r="R524" s="193"/>
      <c r="S524" s="193"/>
      <c r="T524" s="193"/>
      <c r="U524" s="193"/>
      <c r="V524" s="193"/>
      <c r="W524" s="84">
        <v>147</v>
      </c>
      <c r="X524" s="85">
        <v>148</v>
      </c>
      <c r="Z524" s="662"/>
      <c r="AA524" s="664">
        <v>200</v>
      </c>
      <c r="AB524" s="78" t="s">
        <v>133</v>
      </c>
      <c r="AC524" s="194"/>
      <c r="AD524" s="193"/>
      <c r="AE524" s="193"/>
      <c r="AF524" s="193"/>
      <c r="AG524" s="193"/>
      <c r="AH524" s="193"/>
      <c r="AI524" s="84">
        <v>147</v>
      </c>
      <c r="AJ524" s="85">
        <v>148</v>
      </c>
      <c r="AL524" s="662"/>
      <c r="AM524" s="664">
        <v>200</v>
      </c>
      <c r="AN524" s="78" t="s">
        <v>133</v>
      </c>
      <c r="AO524" s="194"/>
      <c r="AP524" s="193"/>
      <c r="AQ524" s="193"/>
      <c r="AR524" s="193"/>
      <c r="AS524" s="193"/>
      <c r="AT524" s="193"/>
      <c r="AU524" s="84">
        <v>147</v>
      </c>
      <c r="AV524" s="85">
        <v>148</v>
      </c>
    </row>
    <row r="525" spans="1:48" ht="15" thickBot="1">
      <c r="A525">
        <v>525</v>
      </c>
      <c r="B525" s="663"/>
      <c r="C525" s="665"/>
      <c r="D525" s="82" t="s">
        <v>136</v>
      </c>
      <c r="E525" s="192"/>
      <c r="F525" s="191"/>
      <c r="G525" s="191"/>
      <c r="H525" s="191"/>
      <c r="I525" s="191"/>
      <c r="J525" s="191"/>
      <c r="K525" s="186">
        <v>147</v>
      </c>
      <c r="L525" s="185">
        <v>148</v>
      </c>
      <c r="N525" s="663"/>
      <c r="O525" s="665"/>
      <c r="P525" s="82" t="s">
        <v>136</v>
      </c>
      <c r="Q525" s="192"/>
      <c r="R525" s="191"/>
      <c r="S525" s="191"/>
      <c r="T525" s="191"/>
      <c r="U525" s="191"/>
      <c r="V525" s="191"/>
      <c r="W525" s="186">
        <v>147</v>
      </c>
      <c r="X525" s="185">
        <v>148</v>
      </c>
      <c r="Z525" s="663"/>
      <c r="AA525" s="665"/>
      <c r="AB525" s="82" t="s">
        <v>136</v>
      </c>
      <c r="AC525" s="192"/>
      <c r="AD525" s="191"/>
      <c r="AE525" s="191"/>
      <c r="AF525" s="191"/>
      <c r="AG525" s="191"/>
      <c r="AH525" s="191"/>
      <c r="AI525" s="186">
        <v>147</v>
      </c>
      <c r="AJ525" s="185">
        <v>148</v>
      </c>
      <c r="AL525" s="663"/>
      <c r="AM525" s="665"/>
      <c r="AN525" s="82" t="s">
        <v>136</v>
      </c>
      <c r="AO525" s="192"/>
      <c r="AP525" s="191"/>
      <c r="AQ525" s="191"/>
      <c r="AR525" s="191"/>
      <c r="AS525" s="191"/>
      <c r="AT525" s="191"/>
      <c r="AU525" s="186">
        <v>147</v>
      </c>
      <c r="AV525" s="185">
        <v>148</v>
      </c>
    </row>
  </sheetData>
  <mergeCells count="1152">
    <mergeCell ref="AO270:AV271"/>
    <mergeCell ref="E303:L304"/>
    <mergeCell ref="Q303:X304"/>
    <mergeCell ref="AC303:AJ304"/>
    <mergeCell ref="AO303:AV304"/>
    <mergeCell ref="AC204:AJ205"/>
    <mergeCell ref="AO204:AV205"/>
    <mergeCell ref="E237:L238"/>
    <mergeCell ref="Q237:X238"/>
    <mergeCell ref="AC237:AJ238"/>
    <mergeCell ref="AO237:AV238"/>
    <mergeCell ref="AO402:AV403"/>
    <mergeCell ref="E435:L436"/>
    <mergeCell ref="Q435:X436"/>
    <mergeCell ref="AC435:AJ436"/>
    <mergeCell ref="AO435:AV436"/>
    <mergeCell ref="AM215:AM216"/>
    <mergeCell ref="AO236:AV236"/>
    <mergeCell ref="AN237:AN239"/>
    <mergeCell ref="AM250:AM251"/>
    <mergeCell ref="AL240:AL261"/>
    <mergeCell ref="AM240:AM241"/>
    <mergeCell ref="AO269:AV269"/>
    <mergeCell ref="AM279:AM280"/>
    <mergeCell ref="AO302:AV302"/>
    <mergeCell ref="AL335:AN335"/>
    <mergeCell ref="AM312:AM313"/>
    <mergeCell ref="AM316:AM317"/>
    <mergeCell ref="AL306:AL327"/>
    <mergeCell ref="O258:O259"/>
    <mergeCell ref="AA258:AA259"/>
    <mergeCell ref="AM258:AM259"/>
    <mergeCell ref="E138:L139"/>
    <mergeCell ref="Q138:X139"/>
    <mergeCell ref="AC138:AJ139"/>
    <mergeCell ref="AO138:AV139"/>
    <mergeCell ref="AL38:AN38"/>
    <mergeCell ref="AO38:AV38"/>
    <mergeCell ref="AA46:AA47"/>
    <mergeCell ref="AM46:AM47"/>
    <mergeCell ref="AL72:AL74"/>
    <mergeCell ref="AM72:AM74"/>
    <mergeCell ref="E72:L73"/>
    <mergeCell ref="Q72:X73"/>
    <mergeCell ref="AC72:AJ73"/>
    <mergeCell ref="AO72:AV73"/>
    <mergeCell ref="E105:L106"/>
    <mergeCell ref="Q105:X106"/>
    <mergeCell ref="AC105:AJ106"/>
    <mergeCell ref="AO105:AV106"/>
    <mergeCell ref="AA79:AA80"/>
    <mergeCell ref="AM79:AM80"/>
    <mergeCell ref="AN39:AN41"/>
    <mergeCell ref="Z39:Z41"/>
    <mergeCell ref="AA39:AA41"/>
    <mergeCell ref="AB39:AB41"/>
    <mergeCell ref="AL39:AL41"/>
    <mergeCell ref="AM39:AM41"/>
    <mergeCell ref="AO39:AV40"/>
    <mergeCell ref="AM62:AM63"/>
    <mergeCell ref="AA89:AA90"/>
    <mergeCell ref="AA81:AA82"/>
    <mergeCell ref="Q104:X104"/>
    <mergeCell ref="Z104:AB104"/>
    <mergeCell ref="AN6:AN8"/>
    <mergeCell ref="Z6:Z8"/>
    <mergeCell ref="AA6:AA8"/>
    <mergeCell ref="AB6:AB8"/>
    <mergeCell ref="AL6:AL8"/>
    <mergeCell ref="AM6:AM8"/>
    <mergeCell ref="B9:B30"/>
    <mergeCell ref="C9:C10"/>
    <mergeCell ref="N9:N30"/>
    <mergeCell ref="O9:O10"/>
    <mergeCell ref="Z9:Z30"/>
    <mergeCell ref="AA9:AA10"/>
    <mergeCell ref="C15:C16"/>
    <mergeCell ref="O15:O16"/>
    <mergeCell ref="AA15:AA16"/>
    <mergeCell ref="C21:C22"/>
    <mergeCell ref="AM15:AM16"/>
    <mergeCell ref="C17:C18"/>
    <mergeCell ref="O17:O18"/>
    <mergeCell ref="AA17:AA18"/>
    <mergeCell ref="AM17:AM18"/>
    <mergeCell ref="C19:C20"/>
    <mergeCell ref="O19:O20"/>
    <mergeCell ref="AA19:AA20"/>
    <mergeCell ref="AM19:AM20"/>
    <mergeCell ref="O23:O24"/>
    <mergeCell ref="AA23:AA24"/>
    <mergeCell ref="AM23:AM24"/>
    <mergeCell ref="C25:C26"/>
    <mergeCell ref="O25:O26"/>
    <mergeCell ref="AA25:AA26"/>
    <mergeCell ref="AM25:AM26"/>
    <mergeCell ref="N5:P5"/>
    <mergeCell ref="Q5:X5"/>
    <mergeCell ref="Z5:AB5"/>
    <mergeCell ref="AC5:AJ5"/>
    <mergeCell ref="AA13:AA14"/>
    <mergeCell ref="AM13:AM14"/>
    <mergeCell ref="AL5:AN5"/>
    <mergeCell ref="AO5:AV5"/>
    <mergeCell ref="B6:B8"/>
    <mergeCell ref="C6:C8"/>
    <mergeCell ref="D6:D8"/>
    <mergeCell ref="N6:N8"/>
    <mergeCell ref="O6:O8"/>
    <mergeCell ref="P6:P8"/>
    <mergeCell ref="B5:D5"/>
    <mergeCell ref="E5:L5"/>
    <mergeCell ref="AM9:AM10"/>
    <mergeCell ref="C11:C12"/>
    <mergeCell ref="O11:O12"/>
    <mergeCell ref="AA11:AA12"/>
    <mergeCell ref="AM11:AM12"/>
    <mergeCell ref="C13:C14"/>
    <mergeCell ref="O13:O14"/>
    <mergeCell ref="E6:L7"/>
    <mergeCell ref="Q6:X7"/>
    <mergeCell ref="AC6:AJ7"/>
    <mergeCell ref="AO6:AV7"/>
    <mergeCell ref="AL9:AL30"/>
    <mergeCell ref="O21:O22"/>
    <mergeCell ref="AA21:AA22"/>
    <mergeCell ref="AM21:AM22"/>
    <mergeCell ref="C23:C24"/>
    <mergeCell ref="C27:C28"/>
    <mergeCell ref="O27:O28"/>
    <mergeCell ref="AA27:AA28"/>
    <mergeCell ref="AM27:AM28"/>
    <mergeCell ref="C29:C30"/>
    <mergeCell ref="O29:O30"/>
    <mergeCell ref="AA29:AA30"/>
    <mergeCell ref="AM29:AM30"/>
    <mergeCell ref="B38:D38"/>
    <mergeCell ref="E38:L38"/>
    <mergeCell ref="N38:P38"/>
    <mergeCell ref="Q38:X38"/>
    <mergeCell ref="Z38:AB38"/>
    <mergeCell ref="AC38:AJ38"/>
    <mergeCell ref="B39:B41"/>
    <mergeCell ref="C39:C41"/>
    <mergeCell ref="D39:D41"/>
    <mergeCell ref="N39:N41"/>
    <mergeCell ref="O39:O41"/>
    <mergeCell ref="P39:P41"/>
    <mergeCell ref="E39:L40"/>
    <mergeCell ref="Q39:X40"/>
    <mergeCell ref="AC39:AJ40"/>
    <mergeCell ref="E71:L71"/>
    <mergeCell ref="N71:P71"/>
    <mergeCell ref="Q71:X71"/>
    <mergeCell ref="Z71:AB71"/>
    <mergeCell ref="AC71:AJ71"/>
    <mergeCell ref="B42:B63"/>
    <mergeCell ref="O48:O49"/>
    <mergeCell ref="AA48:AA49"/>
    <mergeCell ref="AL71:AN71"/>
    <mergeCell ref="C46:C47"/>
    <mergeCell ref="O46:O47"/>
    <mergeCell ref="AM48:AM49"/>
    <mergeCell ref="C50:C51"/>
    <mergeCell ref="O50:O51"/>
    <mergeCell ref="AA50:AA51"/>
    <mergeCell ref="AM50:AM51"/>
    <mergeCell ref="C52:C53"/>
    <mergeCell ref="O52:O53"/>
    <mergeCell ref="AA52:AA53"/>
    <mergeCell ref="AM52:AM53"/>
    <mergeCell ref="AL42:AL63"/>
    <mergeCell ref="O54:O55"/>
    <mergeCell ref="O60:O61"/>
    <mergeCell ref="AA60:AA61"/>
    <mergeCell ref="AM60:AM61"/>
    <mergeCell ref="AA54:AA55"/>
    <mergeCell ref="AM54:AM55"/>
    <mergeCell ref="C56:C57"/>
    <mergeCell ref="O56:O57"/>
    <mergeCell ref="AA56:AA57"/>
    <mergeCell ref="AM56:AM57"/>
    <mergeCell ref="AO71:AV71"/>
    <mergeCell ref="B72:B74"/>
    <mergeCell ref="C72:C74"/>
    <mergeCell ref="D72:D74"/>
    <mergeCell ref="N72:N74"/>
    <mergeCell ref="O72:O74"/>
    <mergeCell ref="P72:P74"/>
    <mergeCell ref="AN72:AN74"/>
    <mergeCell ref="Z72:Z74"/>
    <mergeCell ref="AM42:AM43"/>
    <mergeCell ref="C44:C45"/>
    <mergeCell ref="O44:O45"/>
    <mergeCell ref="AA44:AA45"/>
    <mergeCell ref="AM44:AM45"/>
    <mergeCell ref="C42:C43"/>
    <mergeCell ref="N42:N63"/>
    <mergeCell ref="O42:O43"/>
    <mergeCell ref="Z42:Z63"/>
    <mergeCell ref="AA42:AA43"/>
    <mergeCell ref="C48:C49"/>
    <mergeCell ref="C62:C63"/>
    <mergeCell ref="O62:O63"/>
    <mergeCell ref="AA62:AA63"/>
    <mergeCell ref="C54:C55"/>
    <mergeCell ref="AA72:AA74"/>
    <mergeCell ref="AB72:AB74"/>
    <mergeCell ref="C58:C59"/>
    <mergeCell ref="O58:O59"/>
    <mergeCell ref="AA58:AA59"/>
    <mergeCell ref="AM58:AM59"/>
    <mergeCell ref="C60:C61"/>
    <mergeCell ref="B71:D71"/>
    <mergeCell ref="AC104:AJ104"/>
    <mergeCell ref="B75:B96"/>
    <mergeCell ref="O81:O82"/>
    <mergeCell ref="AL75:AL96"/>
    <mergeCell ref="AM75:AM76"/>
    <mergeCell ref="C77:C78"/>
    <mergeCell ref="O77:O78"/>
    <mergeCell ref="AA77:AA78"/>
    <mergeCell ref="AM77:AM78"/>
    <mergeCell ref="C79:C80"/>
    <mergeCell ref="O79:O80"/>
    <mergeCell ref="AM89:AM90"/>
    <mergeCell ref="AM81:AM82"/>
    <mergeCell ref="C83:C84"/>
    <mergeCell ref="O83:O84"/>
    <mergeCell ref="AA83:AA84"/>
    <mergeCell ref="AM83:AM84"/>
    <mergeCell ref="C85:C86"/>
    <mergeCell ref="O85:O86"/>
    <mergeCell ref="AA85:AA86"/>
    <mergeCell ref="AM85:AM86"/>
    <mergeCell ref="C93:C94"/>
    <mergeCell ref="O93:O94"/>
    <mergeCell ref="AA93:AA94"/>
    <mergeCell ref="AM93:AM94"/>
    <mergeCell ref="O87:O88"/>
    <mergeCell ref="AA87:AA88"/>
    <mergeCell ref="AM87:AM88"/>
    <mergeCell ref="C89:C90"/>
    <mergeCell ref="O89:O90"/>
    <mergeCell ref="C87:C88"/>
    <mergeCell ref="AO104:AV104"/>
    <mergeCell ref="B105:B107"/>
    <mergeCell ref="C105:C107"/>
    <mergeCell ref="D105:D107"/>
    <mergeCell ref="N105:N107"/>
    <mergeCell ref="O105:O107"/>
    <mergeCell ref="P105:P107"/>
    <mergeCell ref="AM108:AM109"/>
    <mergeCell ref="C75:C76"/>
    <mergeCell ref="N75:N96"/>
    <mergeCell ref="O75:O76"/>
    <mergeCell ref="Z75:Z96"/>
    <mergeCell ref="AA75:AA76"/>
    <mergeCell ref="C81:C82"/>
    <mergeCell ref="AL104:AN104"/>
    <mergeCell ref="C95:C96"/>
    <mergeCell ref="O95:O96"/>
    <mergeCell ref="AL105:AL107"/>
    <mergeCell ref="AM105:AM107"/>
    <mergeCell ref="AN105:AN107"/>
    <mergeCell ref="Z105:Z107"/>
    <mergeCell ref="AA105:AA107"/>
    <mergeCell ref="AB105:AB107"/>
    <mergeCell ref="C91:C92"/>
    <mergeCell ref="O91:O92"/>
    <mergeCell ref="AA91:AA92"/>
    <mergeCell ref="AM91:AM92"/>
    <mergeCell ref="AA95:AA96"/>
    <mergeCell ref="AM95:AM96"/>
    <mergeCell ref="B104:D104"/>
    <mergeCell ref="E104:L104"/>
    <mergeCell ref="N104:P104"/>
    <mergeCell ref="AM120:AM121"/>
    <mergeCell ref="C122:C123"/>
    <mergeCell ref="O122:O123"/>
    <mergeCell ref="AA122:AA123"/>
    <mergeCell ref="AM122:AM123"/>
    <mergeCell ref="Z108:Z129"/>
    <mergeCell ref="AA108:AA109"/>
    <mergeCell ref="C114:C115"/>
    <mergeCell ref="C126:C127"/>
    <mergeCell ref="O126:O127"/>
    <mergeCell ref="AA126:AA127"/>
    <mergeCell ref="O114:O115"/>
    <mergeCell ref="AA114:AA115"/>
    <mergeCell ref="C120:C121"/>
    <mergeCell ref="C124:C125"/>
    <mergeCell ref="O124:O125"/>
    <mergeCell ref="AA124:AA125"/>
    <mergeCell ref="AM124:AM125"/>
    <mergeCell ref="O108:O109"/>
    <mergeCell ref="AA128:AA129"/>
    <mergeCell ref="AM128:AM129"/>
    <mergeCell ref="AA110:AA111"/>
    <mergeCell ref="AM110:AM111"/>
    <mergeCell ref="C112:C113"/>
    <mergeCell ref="O112:O113"/>
    <mergeCell ref="AA112:AA113"/>
    <mergeCell ref="AM112:AM113"/>
    <mergeCell ref="C128:C129"/>
    <mergeCell ref="O128:O129"/>
    <mergeCell ref="B137:D137"/>
    <mergeCell ref="E137:L137"/>
    <mergeCell ref="N137:P137"/>
    <mergeCell ref="Q137:X137"/>
    <mergeCell ref="Z137:AB137"/>
    <mergeCell ref="AC137:AJ137"/>
    <mergeCell ref="B108:B129"/>
    <mergeCell ref="C108:C109"/>
    <mergeCell ref="N108:N129"/>
    <mergeCell ref="AL137:AN137"/>
    <mergeCell ref="AO137:AV137"/>
    <mergeCell ref="B138:B140"/>
    <mergeCell ref="C138:C140"/>
    <mergeCell ref="D138:D140"/>
    <mergeCell ref="N138:N140"/>
    <mergeCell ref="O138:O140"/>
    <mergeCell ref="P138:P140"/>
    <mergeCell ref="AM114:AM115"/>
    <mergeCell ref="C116:C117"/>
    <mergeCell ref="O116:O117"/>
    <mergeCell ref="AA116:AA117"/>
    <mergeCell ref="AM116:AM117"/>
    <mergeCell ref="C118:C119"/>
    <mergeCell ref="O118:O119"/>
    <mergeCell ref="AA118:AA119"/>
    <mergeCell ref="AM118:AM119"/>
    <mergeCell ref="AL108:AL129"/>
    <mergeCell ref="AM126:AM127"/>
    <mergeCell ref="O120:O121"/>
    <mergeCell ref="AA120:AA121"/>
    <mergeCell ref="C110:C111"/>
    <mergeCell ref="O110:O111"/>
    <mergeCell ref="AM147:AM148"/>
    <mergeCell ref="C149:C150"/>
    <mergeCell ref="O149:O150"/>
    <mergeCell ref="AA149:AA150"/>
    <mergeCell ref="AM149:AM150"/>
    <mergeCell ref="C151:C152"/>
    <mergeCell ref="O151:O152"/>
    <mergeCell ref="AA151:AA152"/>
    <mergeCell ref="AM151:AM152"/>
    <mergeCell ref="AL141:AL162"/>
    <mergeCell ref="O153:O154"/>
    <mergeCell ref="AA153:AA154"/>
    <mergeCell ref="AM153:AM154"/>
    <mergeCell ref="C155:C156"/>
    <mergeCell ref="O155:O156"/>
    <mergeCell ref="AA155:AA156"/>
    <mergeCell ref="AM155:AM156"/>
    <mergeCell ref="C157:C158"/>
    <mergeCell ref="O157:O158"/>
    <mergeCell ref="AA157:AA158"/>
    <mergeCell ref="AM157:AM158"/>
    <mergeCell ref="C159:C160"/>
    <mergeCell ref="O141:O142"/>
    <mergeCell ref="Z141:Z162"/>
    <mergeCell ref="AA141:AA142"/>
    <mergeCell ref="C147:C148"/>
    <mergeCell ref="C161:C162"/>
    <mergeCell ref="O161:O162"/>
    <mergeCell ref="AA161:AA162"/>
    <mergeCell ref="C153:C154"/>
    <mergeCell ref="O159:O160"/>
    <mergeCell ref="AA159:AA160"/>
    <mergeCell ref="AM159:AM160"/>
    <mergeCell ref="AN138:AN140"/>
    <mergeCell ref="Z138:Z140"/>
    <mergeCell ref="AA138:AA140"/>
    <mergeCell ref="AB138:AB140"/>
    <mergeCell ref="AL138:AL140"/>
    <mergeCell ref="AM138:AM140"/>
    <mergeCell ref="AM161:AM162"/>
    <mergeCell ref="O147:O148"/>
    <mergeCell ref="AA147:AA148"/>
    <mergeCell ref="AM141:AM142"/>
    <mergeCell ref="O184:O185"/>
    <mergeCell ref="AA184:AA185"/>
    <mergeCell ref="AM184:AM185"/>
    <mergeCell ref="AL174:AL195"/>
    <mergeCell ref="AM174:AM175"/>
    <mergeCell ref="C176:C177"/>
    <mergeCell ref="AA182:AA183"/>
    <mergeCell ref="AM182:AM183"/>
    <mergeCell ref="C184:C185"/>
    <mergeCell ref="C174:C175"/>
    <mergeCell ref="N174:N195"/>
    <mergeCell ref="AM178:AM179"/>
    <mergeCell ref="O174:O175"/>
    <mergeCell ref="Z174:Z195"/>
    <mergeCell ref="AA174:AA175"/>
    <mergeCell ref="C180:C181"/>
    <mergeCell ref="O145:O146"/>
    <mergeCell ref="AA145:AA146"/>
    <mergeCell ref="AM145:AM146"/>
    <mergeCell ref="O178:O179"/>
    <mergeCell ref="AA178:AA179"/>
    <mergeCell ref="AO170:AV170"/>
    <mergeCell ref="B171:B173"/>
    <mergeCell ref="C171:C173"/>
    <mergeCell ref="D171:D173"/>
    <mergeCell ref="N171:N173"/>
    <mergeCell ref="O171:O173"/>
    <mergeCell ref="P171:P173"/>
    <mergeCell ref="AN171:AN173"/>
    <mergeCell ref="Z171:Z173"/>
    <mergeCell ref="C143:C144"/>
    <mergeCell ref="O143:O144"/>
    <mergeCell ref="B170:D170"/>
    <mergeCell ref="E170:L170"/>
    <mergeCell ref="N170:P170"/>
    <mergeCell ref="Q170:X170"/>
    <mergeCell ref="Z170:AB170"/>
    <mergeCell ref="AC170:AJ170"/>
    <mergeCell ref="B141:B162"/>
    <mergeCell ref="AL170:AN170"/>
    <mergeCell ref="AO171:AV172"/>
    <mergeCell ref="C141:C142"/>
    <mergeCell ref="N141:N162"/>
    <mergeCell ref="E171:L172"/>
    <mergeCell ref="Q171:X172"/>
    <mergeCell ref="AC171:AJ172"/>
    <mergeCell ref="AA171:AA173"/>
    <mergeCell ref="AB171:AB173"/>
    <mergeCell ref="AL171:AL173"/>
    <mergeCell ref="AM171:AM173"/>
    <mergeCell ref="AA143:AA144"/>
    <mergeCell ref="AM143:AM144"/>
    <mergeCell ref="C145:C146"/>
    <mergeCell ref="AN204:AN206"/>
    <mergeCell ref="Z204:Z206"/>
    <mergeCell ref="AA204:AA206"/>
    <mergeCell ref="AB204:AB206"/>
    <mergeCell ref="AL204:AL206"/>
    <mergeCell ref="AM204:AM206"/>
    <mergeCell ref="C194:C195"/>
    <mergeCell ref="O194:O195"/>
    <mergeCell ref="AA194:AA195"/>
    <mergeCell ref="AM194:AM195"/>
    <mergeCell ref="B203:D203"/>
    <mergeCell ref="E203:L203"/>
    <mergeCell ref="N203:P203"/>
    <mergeCell ref="Q203:X203"/>
    <mergeCell ref="Z203:AB203"/>
    <mergeCell ref="AC203:AJ203"/>
    <mergeCell ref="AL203:AN203"/>
    <mergeCell ref="C192:C193"/>
    <mergeCell ref="O192:O193"/>
    <mergeCell ref="AA192:AA193"/>
    <mergeCell ref="AM192:AM193"/>
    <mergeCell ref="O186:O187"/>
    <mergeCell ref="AA186:AA187"/>
    <mergeCell ref="AM186:AM187"/>
    <mergeCell ref="C227:C228"/>
    <mergeCell ref="O227:O228"/>
    <mergeCell ref="AA227:AA228"/>
    <mergeCell ref="C190:C191"/>
    <mergeCell ref="O190:O191"/>
    <mergeCell ref="AA190:AA191"/>
    <mergeCell ref="AM190:AM191"/>
    <mergeCell ref="B174:B195"/>
    <mergeCell ref="O180:O181"/>
    <mergeCell ref="AA180:AA181"/>
    <mergeCell ref="C186:C187"/>
    <mergeCell ref="O176:O177"/>
    <mergeCell ref="AA176:AA177"/>
    <mergeCell ref="AM176:AM177"/>
    <mergeCell ref="C178:C179"/>
    <mergeCell ref="C188:C189"/>
    <mergeCell ref="O188:O189"/>
    <mergeCell ref="AA188:AA189"/>
    <mergeCell ref="AM188:AM189"/>
    <mergeCell ref="AM180:AM181"/>
    <mergeCell ref="C182:C183"/>
    <mergeCell ref="O182:O183"/>
    <mergeCell ref="C207:C208"/>
    <mergeCell ref="N207:N228"/>
    <mergeCell ref="AA213:AA214"/>
    <mergeCell ref="AO203:AV203"/>
    <mergeCell ref="B204:B206"/>
    <mergeCell ref="C204:C206"/>
    <mergeCell ref="D204:D206"/>
    <mergeCell ref="N204:N206"/>
    <mergeCell ref="O204:O206"/>
    <mergeCell ref="P204:P206"/>
    <mergeCell ref="E204:L205"/>
    <mergeCell ref="Q204:X205"/>
    <mergeCell ref="AA209:AA210"/>
    <mergeCell ref="AM209:AM210"/>
    <mergeCell ref="C211:C212"/>
    <mergeCell ref="O211:O212"/>
    <mergeCell ref="AA211:AA212"/>
    <mergeCell ref="AM211:AM212"/>
    <mergeCell ref="AA217:AA218"/>
    <mergeCell ref="AM217:AM218"/>
    <mergeCell ref="AL207:AL228"/>
    <mergeCell ref="AM207:AM208"/>
    <mergeCell ref="C209:C210"/>
    <mergeCell ref="O209:O210"/>
    <mergeCell ref="O207:O208"/>
    <mergeCell ref="Z207:Z228"/>
    <mergeCell ref="AA207:AA208"/>
    <mergeCell ref="C213:C214"/>
    <mergeCell ref="O221:O222"/>
    <mergeCell ref="AA221:AA222"/>
    <mergeCell ref="AM221:AM222"/>
    <mergeCell ref="AM213:AM214"/>
    <mergeCell ref="C215:C216"/>
    <mergeCell ref="O215:O216"/>
    <mergeCell ref="AA215:AA216"/>
    <mergeCell ref="D237:D239"/>
    <mergeCell ref="N237:N239"/>
    <mergeCell ref="O237:O239"/>
    <mergeCell ref="P237:P239"/>
    <mergeCell ref="Z237:Z239"/>
    <mergeCell ref="AA237:AA239"/>
    <mergeCell ref="O219:O220"/>
    <mergeCell ref="AA219:AA220"/>
    <mergeCell ref="AM219:AM220"/>
    <mergeCell ref="C221:C222"/>
    <mergeCell ref="C217:C218"/>
    <mergeCell ref="O217:O218"/>
    <mergeCell ref="AB237:AB239"/>
    <mergeCell ref="AL237:AL239"/>
    <mergeCell ref="AM237:AM239"/>
    <mergeCell ref="C223:C224"/>
    <mergeCell ref="O223:O224"/>
    <mergeCell ref="AA223:AA224"/>
    <mergeCell ref="AM223:AM224"/>
    <mergeCell ref="C225:C226"/>
    <mergeCell ref="AM227:AM228"/>
    <mergeCell ref="B236:D236"/>
    <mergeCell ref="E236:L236"/>
    <mergeCell ref="N236:P236"/>
    <mergeCell ref="Q236:X236"/>
    <mergeCell ref="Z236:AB236"/>
    <mergeCell ref="AC236:AJ236"/>
    <mergeCell ref="B207:B228"/>
    <mergeCell ref="O213:O214"/>
    <mergeCell ref="C219:C220"/>
    <mergeCell ref="AL236:AN236"/>
    <mergeCell ref="O225:O226"/>
    <mergeCell ref="C260:C261"/>
    <mergeCell ref="O260:O261"/>
    <mergeCell ref="AA260:AA261"/>
    <mergeCell ref="AM260:AM261"/>
    <mergeCell ref="B269:D269"/>
    <mergeCell ref="E269:L269"/>
    <mergeCell ref="N269:P269"/>
    <mergeCell ref="Q269:X269"/>
    <mergeCell ref="Z269:AB269"/>
    <mergeCell ref="AC269:AJ269"/>
    <mergeCell ref="O240:O241"/>
    <mergeCell ref="Z240:Z261"/>
    <mergeCell ref="AA240:AA241"/>
    <mergeCell ref="C246:C247"/>
    <mergeCell ref="C242:C243"/>
    <mergeCell ref="O242:O243"/>
    <mergeCell ref="AA242:AA243"/>
    <mergeCell ref="AM246:AM247"/>
    <mergeCell ref="C248:C249"/>
    <mergeCell ref="O248:O249"/>
    <mergeCell ref="AA250:AA251"/>
    <mergeCell ref="C252:C253"/>
    <mergeCell ref="AM252:AM253"/>
    <mergeCell ref="O254:O255"/>
    <mergeCell ref="AA254:AA255"/>
    <mergeCell ref="AM254:AM255"/>
    <mergeCell ref="C254:C255"/>
    <mergeCell ref="AA225:AA226"/>
    <mergeCell ref="AM225:AM226"/>
    <mergeCell ref="O252:O253"/>
    <mergeCell ref="AA252:AA253"/>
    <mergeCell ref="B240:B261"/>
    <mergeCell ref="C240:C241"/>
    <mergeCell ref="C258:C259"/>
    <mergeCell ref="B237:B239"/>
    <mergeCell ref="C237:C239"/>
    <mergeCell ref="B270:B272"/>
    <mergeCell ref="C270:C272"/>
    <mergeCell ref="D270:D272"/>
    <mergeCell ref="N270:N272"/>
    <mergeCell ref="O270:O272"/>
    <mergeCell ref="AM242:AM243"/>
    <mergeCell ref="C244:C245"/>
    <mergeCell ref="O244:O245"/>
    <mergeCell ref="AA244:AA245"/>
    <mergeCell ref="AM244:AM245"/>
    <mergeCell ref="AL269:AN269"/>
    <mergeCell ref="C256:C257"/>
    <mergeCell ref="O256:O257"/>
    <mergeCell ref="AA256:AA257"/>
    <mergeCell ref="AM256:AM257"/>
    <mergeCell ref="AN270:AN272"/>
    <mergeCell ref="O246:O247"/>
    <mergeCell ref="AA246:AA247"/>
    <mergeCell ref="AA248:AA249"/>
    <mergeCell ref="N240:N261"/>
    <mergeCell ref="AM248:AM249"/>
    <mergeCell ref="C250:C251"/>
    <mergeCell ref="O250:O251"/>
    <mergeCell ref="O281:O282"/>
    <mergeCell ref="Z270:Z272"/>
    <mergeCell ref="AA270:AA272"/>
    <mergeCell ref="AB270:AB272"/>
    <mergeCell ref="AL270:AL272"/>
    <mergeCell ref="AM270:AM272"/>
    <mergeCell ref="C289:C290"/>
    <mergeCell ref="O289:O290"/>
    <mergeCell ref="AA289:AA290"/>
    <mergeCell ref="P270:P272"/>
    <mergeCell ref="AA293:AA294"/>
    <mergeCell ref="AM293:AM294"/>
    <mergeCell ref="C273:C274"/>
    <mergeCell ref="N273:N294"/>
    <mergeCell ref="AM285:AM286"/>
    <mergeCell ref="C287:C288"/>
    <mergeCell ref="E270:L271"/>
    <mergeCell ref="Q270:X271"/>
    <mergeCell ref="AC270:AJ271"/>
    <mergeCell ref="AM281:AM282"/>
    <mergeCell ref="C283:C284"/>
    <mergeCell ref="O283:O284"/>
    <mergeCell ref="AA283:AA284"/>
    <mergeCell ref="AM283:AM284"/>
    <mergeCell ref="AL273:AL294"/>
    <mergeCell ref="AM273:AM274"/>
    <mergeCell ref="C275:C276"/>
    <mergeCell ref="O275:O276"/>
    <mergeCell ref="O273:O274"/>
    <mergeCell ref="B273:B294"/>
    <mergeCell ref="O279:O280"/>
    <mergeCell ref="AA279:AA280"/>
    <mergeCell ref="C285:C286"/>
    <mergeCell ref="O306:O307"/>
    <mergeCell ref="Z306:Z327"/>
    <mergeCell ref="AA306:AA307"/>
    <mergeCell ref="C312:C313"/>
    <mergeCell ref="AM289:AM290"/>
    <mergeCell ref="C291:C292"/>
    <mergeCell ref="C306:C307"/>
    <mergeCell ref="N306:N327"/>
    <mergeCell ref="O320:O321"/>
    <mergeCell ref="AA320:AA321"/>
    <mergeCell ref="O310:O311"/>
    <mergeCell ref="AA310:AA311"/>
    <mergeCell ref="AM310:AM311"/>
    <mergeCell ref="O287:O288"/>
    <mergeCell ref="AA287:AA288"/>
    <mergeCell ref="AM287:AM288"/>
    <mergeCell ref="AM291:AM292"/>
    <mergeCell ref="O285:O286"/>
    <mergeCell ref="C322:C323"/>
    <mergeCell ref="AM306:AM307"/>
    <mergeCell ref="C308:C309"/>
    <mergeCell ref="O308:O309"/>
    <mergeCell ref="AA308:AA309"/>
    <mergeCell ref="AM308:AM309"/>
    <mergeCell ref="C310:C311"/>
    <mergeCell ref="AA285:AA286"/>
    <mergeCell ref="O293:O294"/>
    <mergeCell ref="C281:C282"/>
    <mergeCell ref="AN303:AN305"/>
    <mergeCell ref="Z303:Z305"/>
    <mergeCell ref="AA303:AA305"/>
    <mergeCell ref="AB303:AB305"/>
    <mergeCell ref="AL303:AL305"/>
    <mergeCell ref="AM303:AM305"/>
    <mergeCell ref="B302:D302"/>
    <mergeCell ref="E302:L302"/>
    <mergeCell ref="N302:P302"/>
    <mergeCell ref="Q302:X302"/>
    <mergeCell ref="Z302:AB302"/>
    <mergeCell ref="AC302:AJ302"/>
    <mergeCell ref="AA273:AA274"/>
    <mergeCell ref="C279:C280"/>
    <mergeCell ref="B303:B305"/>
    <mergeCell ref="C303:C305"/>
    <mergeCell ref="D303:D305"/>
    <mergeCell ref="N303:N305"/>
    <mergeCell ref="O303:O305"/>
    <mergeCell ref="P303:P305"/>
    <mergeCell ref="C293:C294"/>
    <mergeCell ref="AL302:AN302"/>
    <mergeCell ref="O291:O292"/>
    <mergeCell ref="AA291:AA292"/>
    <mergeCell ref="AA281:AA282"/>
    <mergeCell ref="Z273:Z294"/>
    <mergeCell ref="AA275:AA276"/>
    <mergeCell ref="AM275:AM276"/>
    <mergeCell ref="C277:C278"/>
    <mergeCell ref="O277:O278"/>
    <mergeCell ref="AA277:AA278"/>
    <mergeCell ref="AM277:AM278"/>
    <mergeCell ref="AM336:AM338"/>
    <mergeCell ref="AA314:AA315"/>
    <mergeCell ref="AM314:AM315"/>
    <mergeCell ref="C316:C317"/>
    <mergeCell ref="O316:O317"/>
    <mergeCell ref="AA316:AA317"/>
    <mergeCell ref="C314:C315"/>
    <mergeCell ref="E336:L337"/>
    <mergeCell ref="Q336:X337"/>
    <mergeCell ref="AC335:AJ335"/>
    <mergeCell ref="C324:C325"/>
    <mergeCell ref="O324:O325"/>
    <mergeCell ref="AA324:AA325"/>
    <mergeCell ref="AM324:AM325"/>
    <mergeCell ref="O318:O319"/>
    <mergeCell ref="AA318:AA319"/>
    <mergeCell ref="AM318:AM319"/>
    <mergeCell ref="C320:C321"/>
    <mergeCell ref="O322:O323"/>
    <mergeCell ref="AA322:AA323"/>
    <mergeCell ref="AM322:AM323"/>
    <mergeCell ref="AM320:AM321"/>
    <mergeCell ref="O314:O315"/>
    <mergeCell ref="O347:O348"/>
    <mergeCell ref="AA347:AA348"/>
    <mergeCell ref="AM347:AM348"/>
    <mergeCell ref="C349:C350"/>
    <mergeCell ref="O349:O350"/>
    <mergeCell ref="AA349:AA350"/>
    <mergeCell ref="AM349:AM350"/>
    <mergeCell ref="C359:C360"/>
    <mergeCell ref="O359:O360"/>
    <mergeCell ref="AC336:AJ337"/>
    <mergeCell ref="AO336:AV337"/>
    <mergeCell ref="B339:B360"/>
    <mergeCell ref="O345:O346"/>
    <mergeCell ref="B306:B327"/>
    <mergeCell ref="O312:O313"/>
    <mergeCell ref="AA312:AA313"/>
    <mergeCell ref="C318:C319"/>
    <mergeCell ref="AN336:AN338"/>
    <mergeCell ref="Z336:Z338"/>
    <mergeCell ref="AA336:AA338"/>
    <mergeCell ref="AB336:AB338"/>
    <mergeCell ref="AL336:AL338"/>
    <mergeCell ref="P336:P338"/>
    <mergeCell ref="C326:C327"/>
    <mergeCell ref="O326:O327"/>
    <mergeCell ref="AA326:AA327"/>
    <mergeCell ref="AM326:AM327"/>
    <mergeCell ref="B335:D335"/>
    <mergeCell ref="E335:L335"/>
    <mergeCell ref="N335:P335"/>
    <mergeCell ref="Q335:X335"/>
    <mergeCell ref="Z335:AB335"/>
    <mergeCell ref="AL369:AL371"/>
    <mergeCell ref="AO368:AV368"/>
    <mergeCell ref="B369:B371"/>
    <mergeCell ref="C369:C371"/>
    <mergeCell ref="D369:D371"/>
    <mergeCell ref="N369:N371"/>
    <mergeCell ref="O369:O371"/>
    <mergeCell ref="P369:P371"/>
    <mergeCell ref="B368:D368"/>
    <mergeCell ref="E368:L368"/>
    <mergeCell ref="N368:P368"/>
    <mergeCell ref="O351:O352"/>
    <mergeCell ref="AA351:AA352"/>
    <mergeCell ref="AO335:AV335"/>
    <mergeCell ref="B336:B338"/>
    <mergeCell ref="C336:C338"/>
    <mergeCell ref="D336:D338"/>
    <mergeCell ref="N336:N338"/>
    <mergeCell ref="O336:O338"/>
    <mergeCell ref="AL339:AL360"/>
    <mergeCell ref="AM339:AM340"/>
    <mergeCell ref="C341:C342"/>
    <mergeCell ref="O341:O342"/>
    <mergeCell ref="O339:O340"/>
    <mergeCell ref="Z339:Z360"/>
    <mergeCell ref="AA339:AA340"/>
    <mergeCell ref="C345:C346"/>
    <mergeCell ref="AA341:AA342"/>
    <mergeCell ref="AM341:AM342"/>
    <mergeCell ref="AM353:AM354"/>
    <mergeCell ref="AM345:AM346"/>
    <mergeCell ref="C347:C348"/>
    <mergeCell ref="C343:C344"/>
    <mergeCell ref="O384:O385"/>
    <mergeCell ref="AA384:AA385"/>
    <mergeCell ref="C386:C387"/>
    <mergeCell ref="O372:O373"/>
    <mergeCell ref="Z372:Z393"/>
    <mergeCell ref="AA372:AA373"/>
    <mergeCell ref="C378:C379"/>
    <mergeCell ref="AM369:AM371"/>
    <mergeCell ref="O343:O344"/>
    <mergeCell ref="AA343:AA344"/>
    <mergeCell ref="AM343:AM344"/>
    <mergeCell ref="C388:C389"/>
    <mergeCell ref="O388:O389"/>
    <mergeCell ref="AA388:AA389"/>
    <mergeCell ref="AM388:AM389"/>
    <mergeCell ref="AO369:AV370"/>
    <mergeCell ref="C382:C383"/>
    <mergeCell ref="O382:O383"/>
    <mergeCell ref="AA382:AA383"/>
    <mergeCell ref="AM382:AM383"/>
    <mergeCell ref="AC369:AJ370"/>
    <mergeCell ref="N339:N360"/>
    <mergeCell ref="C390:C391"/>
    <mergeCell ref="O390:O391"/>
    <mergeCell ref="AA390:AA391"/>
    <mergeCell ref="AA345:AA346"/>
    <mergeCell ref="C351:C352"/>
    <mergeCell ref="AN369:AN371"/>
    <mergeCell ref="Z369:Z371"/>
    <mergeCell ref="AA369:AA371"/>
    <mergeCell ref="AB369:AB371"/>
    <mergeCell ref="C339:C340"/>
    <mergeCell ref="C355:C356"/>
    <mergeCell ref="O355:O356"/>
    <mergeCell ref="AA355:AA356"/>
    <mergeCell ref="AM351:AM352"/>
    <mergeCell ref="C353:C354"/>
    <mergeCell ref="O353:O354"/>
    <mergeCell ref="AA353:AA354"/>
    <mergeCell ref="AC368:AJ368"/>
    <mergeCell ref="O380:O381"/>
    <mergeCell ref="AA380:AA381"/>
    <mergeCell ref="AM380:AM381"/>
    <mergeCell ref="C374:C375"/>
    <mergeCell ref="O374:O375"/>
    <mergeCell ref="AA374:AA375"/>
    <mergeCell ref="AM374:AM375"/>
    <mergeCell ref="C376:C377"/>
    <mergeCell ref="O376:O377"/>
    <mergeCell ref="AL372:AL393"/>
    <mergeCell ref="AM372:AM373"/>
    <mergeCell ref="AL368:AN368"/>
    <mergeCell ref="AM355:AM356"/>
    <mergeCell ref="C357:C358"/>
    <mergeCell ref="O357:O358"/>
    <mergeCell ref="AA357:AA358"/>
    <mergeCell ref="AM357:AM358"/>
    <mergeCell ref="AA359:AA360"/>
    <mergeCell ref="AM359:AM360"/>
    <mergeCell ref="Q368:X368"/>
    <mergeCell ref="Z368:AB368"/>
    <mergeCell ref="E369:L370"/>
    <mergeCell ref="Q369:X370"/>
    <mergeCell ref="B372:B393"/>
    <mergeCell ref="O378:O379"/>
    <mergeCell ref="AA378:AA379"/>
    <mergeCell ref="C384:C385"/>
    <mergeCell ref="AN402:AN404"/>
    <mergeCell ref="Z402:Z404"/>
    <mergeCell ref="AA402:AA404"/>
    <mergeCell ref="AB402:AB404"/>
    <mergeCell ref="AL402:AL404"/>
    <mergeCell ref="AM402:AM404"/>
    <mergeCell ref="C392:C393"/>
    <mergeCell ref="O392:O393"/>
    <mergeCell ref="AA392:AA393"/>
    <mergeCell ref="AM392:AM393"/>
    <mergeCell ref="B401:D401"/>
    <mergeCell ref="E401:L401"/>
    <mergeCell ref="N401:P401"/>
    <mergeCell ref="Q401:X401"/>
    <mergeCell ref="Z401:AB401"/>
    <mergeCell ref="AC401:AJ401"/>
    <mergeCell ref="AL401:AN401"/>
    <mergeCell ref="C372:C373"/>
    <mergeCell ref="N372:N393"/>
    <mergeCell ref="AM390:AM391"/>
    <mergeCell ref="AM384:AM385"/>
    <mergeCell ref="O386:O387"/>
    <mergeCell ref="AA376:AA377"/>
    <mergeCell ref="AM376:AM377"/>
    <mergeCell ref="AA386:AA387"/>
    <mergeCell ref="AM386:AM387"/>
    <mergeCell ref="AM378:AM379"/>
    <mergeCell ref="C380:C381"/>
    <mergeCell ref="AO401:AV401"/>
    <mergeCell ref="B402:B404"/>
    <mergeCell ref="C402:C404"/>
    <mergeCell ref="D402:D404"/>
    <mergeCell ref="N402:N404"/>
    <mergeCell ref="O402:O404"/>
    <mergeCell ref="P402:P404"/>
    <mergeCell ref="E402:L403"/>
    <mergeCell ref="Q402:X403"/>
    <mergeCell ref="AC402:AJ403"/>
    <mergeCell ref="AA407:AA408"/>
    <mergeCell ref="AM407:AM408"/>
    <mergeCell ref="C409:C410"/>
    <mergeCell ref="O409:O410"/>
    <mergeCell ref="AA409:AA410"/>
    <mergeCell ref="AM409:AM410"/>
    <mergeCell ref="AA415:AA416"/>
    <mergeCell ref="AM415:AM416"/>
    <mergeCell ref="AL405:AL426"/>
    <mergeCell ref="AM405:AM406"/>
    <mergeCell ref="C407:C408"/>
    <mergeCell ref="O407:O408"/>
    <mergeCell ref="O405:O406"/>
    <mergeCell ref="Z405:Z426"/>
    <mergeCell ref="AA405:AA406"/>
    <mergeCell ref="C411:C412"/>
    <mergeCell ref="O419:O420"/>
    <mergeCell ref="AA419:AA420"/>
    <mergeCell ref="AM419:AM420"/>
    <mergeCell ref="AM411:AM412"/>
    <mergeCell ref="C413:C414"/>
    <mergeCell ref="O413:O414"/>
    <mergeCell ref="AL434:AN434"/>
    <mergeCell ref="O423:O424"/>
    <mergeCell ref="AA423:AA424"/>
    <mergeCell ref="AM423:AM424"/>
    <mergeCell ref="C425:C426"/>
    <mergeCell ref="O425:O426"/>
    <mergeCell ref="AA425:AA426"/>
    <mergeCell ref="O456:O457"/>
    <mergeCell ref="AA456:AA457"/>
    <mergeCell ref="AA413:AA414"/>
    <mergeCell ref="AM413:AM414"/>
    <mergeCell ref="C415:C416"/>
    <mergeCell ref="O415:O416"/>
    <mergeCell ref="AB435:AB437"/>
    <mergeCell ref="AL435:AL437"/>
    <mergeCell ref="AM435:AM437"/>
    <mergeCell ref="C421:C422"/>
    <mergeCell ref="O421:O422"/>
    <mergeCell ref="AA421:AA422"/>
    <mergeCell ref="AM421:AM422"/>
    <mergeCell ref="C423:C424"/>
    <mergeCell ref="AM425:AM426"/>
    <mergeCell ref="B434:D434"/>
    <mergeCell ref="E434:L434"/>
    <mergeCell ref="N434:P434"/>
    <mergeCell ref="Q434:X434"/>
    <mergeCell ref="Z434:AB434"/>
    <mergeCell ref="AC434:AJ434"/>
    <mergeCell ref="B405:B426"/>
    <mergeCell ref="O411:O412"/>
    <mergeCell ref="AA411:AA412"/>
    <mergeCell ref="C405:C406"/>
    <mergeCell ref="N405:N426"/>
    <mergeCell ref="C456:C457"/>
    <mergeCell ref="C452:C453"/>
    <mergeCell ref="C417:C418"/>
    <mergeCell ref="B467:D467"/>
    <mergeCell ref="E467:L467"/>
    <mergeCell ref="N467:P467"/>
    <mergeCell ref="Q467:X467"/>
    <mergeCell ref="Z467:AB467"/>
    <mergeCell ref="AC467:AJ467"/>
    <mergeCell ref="AO434:AV434"/>
    <mergeCell ref="B435:B437"/>
    <mergeCell ref="C435:C437"/>
    <mergeCell ref="D435:D437"/>
    <mergeCell ref="N435:N437"/>
    <mergeCell ref="O435:O437"/>
    <mergeCell ref="P435:P437"/>
    <mergeCell ref="AN435:AN437"/>
    <mergeCell ref="Z435:Z437"/>
    <mergeCell ref="AA435:AA437"/>
    <mergeCell ref="O417:O418"/>
    <mergeCell ref="AA417:AA418"/>
    <mergeCell ref="AM417:AM418"/>
    <mergeCell ref="C419:C420"/>
    <mergeCell ref="AM448:AM449"/>
    <mergeCell ref="AL438:AL459"/>
    <mergeCell ref="AM438:AM439"/>
    <mergeCell ref="C440:C441"/>
    <mergeCell ref="O440:O441"/>
    <mergeCell ref="AA440:AA441"/>
    <mergeCell ref="AM444:AM445"/>
    <mergeCell ref="O438:O439"/>
    <mergeCell ref="AO467:AV467"/>
    <mergeCell ref="C458:C459"/>
    <mergeCell ref="O458:O459"/>
    <mergeCell ref="AA458:AA459"/>
    <mergeCell ref="AM458:AM459"/>
    <mergeCell ref="AM479:AM480"/>
    <mergeCell ref="AM440:AM441"/>
    <mergeCell ref="C442:C443"/>
    <mergeCell ref="O442:O443"/>
    <mergeCell ref="AA442:AA443"/>
    <mergeCell ref="AM442:AM443"/>
    <mergeCell ref="AL467:AN467"/>
    <mergeCell ref="C454:C455"/>
    <mergeCell ref="O454:O455"/>
    <mergeCell ref="AA454:AA455"/>
    <mergeCell ref="O444:O445"/>
    <mergeCell ref="AA444:AA445"/>
    <mergeCell ref="AN468:AN470"/>
    <mergeCell ref="AM456:AM457"/>
    <mergeCell ref="O450:O451"/>
    <mergeCell ref="AA450:AA451"/>
    <mergeCell ref="N438:N459"/>
    <mergeCell ref="C446:C447"/>
    <mergeCell ref="O446:O447"/>
    <mergeCell ref="AO468:AV469"/>
    <mergeCell ref="N471:N492"/>
    <mergeCell ref="O471:O472"/>
    <mergeCell ref="Z471:Z492"/>
    <mergeCell ref="AA471:AA472"/>
    <mergeCell ref="C477:C478"/>
    <mergeCell ref="AM450:AM451"/>
    <mergeCell ref="O452:O453"/>
    <mergeCell ref="AA452:AA453"/>
    <mergeCell ref="AM452:AM453"/>
    <mergeCell ref="E468:L469"/>
    <mergeCell ref="Q468:X469"/>
    <mergeCell ref="AC468:AJ469"/>
    <mergeCell ref="B468:B470"/>
    <mergeCell ref="C468:C470"/>
    <mergeCell ref="D468:D470"/>
    <mergeCell ref="N468:N470"/>
    <mergeCell ref="O468:O470"/>
    <mergeCell ref="P468:P470"/>
    <mergeCell ref="AM454:AM455"/>
    <mergeCell ref="B438:B459"/>
    <mergeCell ref="Z438:Z459"/>
    <mergeCell ref="AA438:AA439"/>
    <mergeCell ref="C444:C445"/>
    <mergeCell ref="C438:C439"/>
    <mergeCell ref="AA481:AA482"/>
    <mergeCell ref="C491:C492"/>
    <mergeCell ref="O491:O492"/>
    <mergeCell ref="AA491:AA492"/>
    <mergeCell ref="AM491:AM492"/>
    <mergeCell ref="AM489:AM490"/>
    <mergeCell ref="O483:O484"/>
    <mergeCell ref="AA483:AA484"/>
    <mergeCell ref="AM483:AM484"/>
    <mergeCell ref="C485:C486"/>
    <mergeCell ref="O485:O486"/>
    <mergeCell ref="AA485:AA486"/>
    <mergeCell ref="AM485:AM486"/>
    <mergeCell ref="AM446:AM447"/>
    <mergeCell ref="C448:C449"/>
    <mergeCell ref="O448:O449"/>
    <mergeCell ref="AA448:AA449"/>
    <mergeCell ref="AA487:AA488"/>
    <mergeCell ref="AM487:AM488"/>
    <mergeCell ref="AM477:AM478"/>
    <mergeCell ref="C479:C480"/>
    <mergeCell ref="O479:O480"/>
    <mergeCell ref="AA479:AA480"/>
    <mergeCell ref="C450:C451"/>
    <mergeCell ref="Z468:Z470"/>
    <mergeCell ref="AA468:AA470"/>
    <mergeCell ref="AB468:AB470"/>
    <mergeCell ref="AL468:AL470"/>
    <mergeCell ref="AM468:AM470"/>
    <mergeCell ref="AA446:AA447"/>
    <mergeCell ref="AM475:AM476"/>
    <mergeCell ref="C471:C472"/>
    <mergeCell ref="C489:C490"/>
    <mergeCell ref="O489:O490"/>
    <mergeCell ref="AA489:AA490"/>
    <mergeCell ref="AM481:AM482"/>
    <mergeCell ref="AL471:AL492"/>
    <mergeCell ref="AM471:AM472"/>
    <mergeCell ref="C473:C474"/>
    <mergeCell ref="O473:O474"/>
    <mergeCell ref="AA473:AA474"/>
    <mergeCell ref="AM473:AM474"/>
    <mergeCell ref="C475:C476"/>
    <mergeCell ref="O475:O476"/>
    <mergeCell ref="AA475:AA476"/>
    <mergeCell ref="AA518:AA519"/>
    <mergeCell ref="AM518:AM519"/>
    <mergeCell ref="C504:C505"/>
    <mergeCell ref="N504:N525"/>
    <mergeCell ref="O504:O505"/>
    <mergeCell ref="Z504:Z525"/>
    <mergeCell ref="AA504:AA505"/>
    <mergeCell ref="C510:C511"/>
    <mergeCell ref="B500:D500"/>
    <mergeCell ref="E500:L500"/>
    <mergeCell ref="N500:P500"/>
    <mergeCell ref="B471:B492"/>
    <mergeCell ref="O477:O478"/>
    <mergeCell ref="AA477:AA478"/>
    <mergeCell ref="C483:C484"/>
    <mergeCell ref="C487:C488"/>
    <mergeCell ref="O487:O488"/>
    <mergeCell ref="C481:C482"/>
    <mergeCell ref="O481:O482"/>
    <mergeCell ref="B501:B503"/>
    <mergeCell ref="C501:C503"/>
    <mergeCell ref="D501:D503"/>
    <mergeCell ref="N501:N503"/>
    <mergeCell ref="O501:O503"/>
    <mergeCell ref="P501:P503"/>
    <mergeCell ref="E501:L502"/>
    <mergeCell ref="O506:O507"/>
    <mergeCell ref="AA506:AA507"/>
    <mergeCell ref="AM506:AM507"/>
    <mergeCell ref="C508:C509"/>
    <mergeCell ref="AL500:AN500"/>
    <mergeCell ref="B504:B525"/>
    <mergeCell ref="O510:O511"/>
    <mergeCell ref="AM520:AM521"/>
    <mergeCell ref="C522:C523"/>
    <mergeCell ref="O522:O523"/>
    <mergeCell ref="AA522:AA523"/>
    <mergeCell ref="AM508:AM509"/>
    <mergeCell ref="C524:C525"/>
    <mergeCell ref="O524:O525"/>
    <mergeCell ref="AA524:AA525"/>
    <mergeCell ref="AM524:AM525"/>
    <mergeCell ref="C520:C521"/>
    <mergeCell ref="O520:O521"/>
    <mergeCell ref="AA520:AA521"/>
    <mergeCell ref="AM522:AM523"/>
    <mergeCell ref="O516:O517"/>
    <mergeCell ref="AA516:AA517"/>
    <mergeCell ref="AM516:AM517"/>
    <mergeCell ref="C518:C519"/>
    <mergeCell ref="O518:O519"/>
    <mergeCell ref="AO500:AV500"/>
    <mergeCell ref="Q501:X502"/>
    <mergeCell ref="AC501:AJ502"/>
    <mergeCell ref="AO501:AV502"/>
    <mergeCell ref="O512:O513"/>
    <mergeCell ref="AA512:AA513"/>
    <mergeCell ref="AM512:AM513"/>
    <mergeCell ref="C514:C515"/>
    <mergeCell ref="O514:O515"/>
    <mergeCell ref="AA514:AA515"/>
    <mergeCell ref="AM514:AM515"/>
    <mergeCell ref="AL504:AL525"/>
    <mergeCell ref="AM504:AM505"/>
    <mergeCell ref="C506:C507"/>
    <mergeCell ref="AA510:AA511"/>
    <mergeCell ref="C516:C517"/>
    <mergeCell ref="AN501:AN503"/>
    <mergeCell ref="Z501:Z503"/>
    <mergeCell ref="AA501:AA503"/>
    <mergeCell ref="AB501:AB503"/>
    <mergeCell ref="AL501:AL503"/>
    <mergeCell ref="AM501:AM503"/>
    <mergeCell ref="AM510:AM511"/>
    <mergeCell ref="C512:C513"/>
    <mergeCell ref="Q500:X500"/>
    <mergeCell ref="Z500:AB500"/>
    <mergeCell ref="AC500:AJ500"/>
    <mergeCell ref="O508:O509"/>
    <mergeCell ref="AA508:AA509"/>
  </mergeCells>
  <conditionalFormatting sqref="E324:E325">
    <cfRule type="cellIs" dxfId="195" priority="72" operator="greaterThan">
      <formula>2.6</formula>
    </cfRule>
  </conditionalFormatting>
  <conditionalFormatting sqref="E357:E358">
    <cfRule type="cellIs" dxfId="194" priority="68" operator="greaterThan">
      <formula>2.6</formula>
    </cfRule>
  </conditionalFormatting>
  <conditionalFormatting sqref="E390:E391">
    <cfRule type="cellIs" dxfId="193" priority="64" operator="greaterThan">
      <formula>2.6</formula>
    </cfRule>
  </conditionalFormatting>
  <conditionalFormatting sqref="E452:E453">
    <cfRule type="cellIs" dxfId="192" priority="12" operator="greaterThan">
      <formula>2.6</formula>
    </cfRule>
  </conditionalFormatting>
  <conditionalFormatting sqref="E485:E486">
    <cfRule type="cellIs" dxfId="191" priority="8" operator="greaterThan">
      <formula>2.6</formula>
    </cfRule>
  </conditionalFormatting>
  <conditionalFormatting sqref="E518:E519">
    <cfRule type="cellIs" dxfId="190" priority="4" operator="greaterThan">
      <formula>2.6</formula>
    </cfRule>
  </conditionalFormatting>
  <conditionalFormatting sqref="E326:F327">
    <cfRule type="cellIs" dxfId="189" priority="87" operator="greaterThan">
      <formula>2.6</formula>
    </cfRule>
  </conditionalFormatting>
  <conditionalFormatting sqref="E359:F360">
    <cfRule type="cellIs" dxfId="188" priority="83" operator="greaterThan">
      <formula>2.6</formula>
    </cfRule>
  </conditionalFormatting>
  <conditionalFormatting sqref="E392:F393">
    <cfRule type="cellIs" dxfId="187" priority="79" operator="greaterThan">
      <formula>2.6</formula>
    </cfRule>
  </conditionalFormatting>
  <conditionalFormatting sqref="E454:G455">
    <cfRule type="cellIs" dxfId="186" priority="27" operator="greaterThan">
      <formula>2.6</formula>
    </cfRule>
  </conditionalFormatting>
  <conditionalFormatting sqref="E487:G488">
    <cfRule type="cellIs" dxfId="185" priority="23" operator="greaterThan">
      <formula>2.6</formula>
    </cfRule>
  </conditionalFormatting>
  <conditionalFormatting sqref="E520:G521">
    <cfRule type="cellIs" dxfId="184" priority="19" operator="greaterThan">
      <formula>2.6</formula>
    </cfRule>
  </conditionalFormatting>
  <conditionalFormatting sqref="E456:H457">
    <cfRule type="cellIs" dxfId="183" priority="42" operator="greaterThan">
      <formula>2.6</formula>
    </cfRule>
  </conditionalFormatting>
  <conditionalFormatting sqref="E489:H490">
    <cfRule type="cellIs" dxfId="182" priority="38" operator="greaterThan">
      <formula>2.6</formula>
    </cfRule>
  </conditionalFormatting>
  <conditionalFormatting sqref="E522:H523">
    <cfRule type="cellIs" dxfId="181" priority="34" operator="greaterThan">
      <formula>2.6</formula>
    </cfRule>
  </conditionalFormatting>
  <conditionalFormatting sqref="E458:J459">
    <cfRule type="cellIs" dxfId="180" priority="57" operator="greaterThan">
      <formula>2.6</formula>
    </cfRule>
  </conditionalFormatting>
  <conditionalFormatting sqref="E491:J492">
    <cfRule type="cellIs" dxfId="179" priority="53" operator="greaterThan">
      <formula>2.6</formula>
    </cfRule>
  </conditionalFormatting>
  <conditionalFormatting sqref="E524:J525">
    <cfRule type="cellIs" dxfId="178" priority="49" operator="greaterThan">
      <formula>2.6</formula>
    </cfRule>
  </conditionalFormatting>
  <conditionalFormatting sqref="E9:L30">
    <cfRule type="cellIs" dxfId="177" priority="122" operator="greaterThan">
      <formula>2.6</formula>
    </cfRule>
  </conditionalFormatting>
  <conditionalFormatting sqref="E42:L63">
    <cfRule type="cellIs" dxfId="176" priority="121" operator="greaterThan">
      <formula>320</formula>
    </cfRule>
  </conditionalFormatting>
  <conditionalFormatting sqref="E141:L162">
    <cfRule type="cellIs" dxfId="175" priority="120" operator="greaterThan">
      <formula>2.6</formula>
    </cfRule>
  </conditionalFormatting>
  <conditionalFormatting sqref="E174:L195">
    <cfRule type="cellIs" dxfId="174" priority="119" operator="greaterThan">
      <formula>320</formula>
    </cfRule>
  </conditionalFormatting>
  <conditionalFormatting sqref="E273:L294">
    <cfRule type="cellIs" dxfId="173" priority="118" operator="greaterThan">
      <formula>2.6</formula>
    </cfRule>
  </conditionalFormatting>
  <conditionalFormatting sqref="E306:L323 F324:L325 G326:L327">
    <cfRule type="cellIs" dxfId="172" priority="117" operator="greaterThan">
      <formula>320</formula>
    </cfRule>
  </conditionalFormatting>
  <conditionalFormatting sqref="E405:L426">
    <cfRule type="cellIs" dxfId="171" priority="116" operator="greaterThan">
      <formula>2.6</formula>
    </cfRule>
  </conditionalFormatting>
  <conditionalFormatting sqref="E438:L451 F452:L453 H454:L455 I456:L457 K458:L459">
    <cfRule type="cellIs" dxfId="170" priority="115" operator="greaterThan">
      <formula>320</formula>
    </cfRule>
  </conditionalFormatting>
  <conditionalFormatting sqref="Q277:Q292">
    <cfRule type="cellIs" dxfId="169" priority="75" operator="greaterThan">
      <formula>2.6</formula>
    </cfRule>
  </conditionalFormatting>
  <conditionalFormatting sqref="Q310:Q323">
    <cfRule type="cellIs" dxfId="168" priority="110" operator="greaterThan">
      <formula>320</formula>
    </cfRule>
  </conditionalFormatting>
  <conditionalFormatting sqref="Q324:Q325">
    <cfRule type="cellIs" dxfId="167" priority="71" operator="greaterThan">
      <formula>2.6</formula>
    </cfRule>
  </conditionalFormatting>
  <conditionalFormatting sqref="Q357:Q358">
    <cfRule type="cellIs" dxfId="166" priority="67" operator="greaterThan">
      <formula>2.6</formula>
    </cfRule>
  </conditionalFormatting>
  <conditionalFormatting sqref="Q390:Q391">
    <cfRule type="cellIs" dxfId="165" priority="63" operator="greaterThan">
      <formula>2.6</formula>
    </cfRule>
  </conditionalFormatting>
  <conditionalFormatting sqref="Q407:Q420">
    <cfRule type="cellIs" dxfId="164" priority="15" operator="greaterThan">
      <formula>2.6</formula>
    </cfRule>
  </conditionalFormatting>
  <conditionalFormatting sqref="Q440:Q451">
    <cfRule type="cellIs" dxfId="163" priority="106" operator="greaterThan">
      <formula>320</formula>
    </cfRule>
  </conditionalFormatting>
  <conditionalFormatting sqref="Q452:Q453">
    <cfRule type="cellIs" dxfId="162" priority="11" operator="greaterThan">
      <formula>2.6</formula>
    </cfRule>
  </conditionalFormatting>
  <conditionalFormatting sqref="Q485:Q486">
    <cfRule type="cellIs" dxfId="161" priority="7" operator="greaterThan">
      <formula>2.6</formula>
    </cfRule>
  </conditionalFormatting>
  <conditionalFormatting sqref="Q518:Q519">
    <cfRule type="cellIs" dxfId="160" priority="3" operator="greaterThan">
      <formula>2.6</formula>
    </cfRule>
  </conditionalFormatting>
  <conditionalFormatting sqref="Q326:R327">
    <cfRule type="cellIs" dxfId="159" priority="86" operator="greaterThan">
      <formula>2.6</formula>
    </cfRule>
  </conditionalFormatting>
  <conditionalFormatting sqref="Q359:R360">
    <cfRule type="cellIs" dxfId="158" priority="82" operator="greaterThan">
      <formula>2.6</formula>
    </cfRule>
  </conditionalFormatting>
  <conditionalFormatting sqref="Q392:R393">
    <cfRule type="cellIs" dxfId="157" priority="78" operator="greaterThan">
      <formula>2.6</formula>
    </cfRule>
  </conditionalFormatting>
  <conditionalFormatting sqref="Q454:S455">
    <cfRule type="cellIs" dxfId="156" priority="26" operator="greaterThan">
      <formula>2.6</formula>
    </cfRule>
  </conditionalFormatting>
  <conditionalFormatting sqref="Q487:S488">
    <cfRule type="cellIs" dxfId="155" priority="22" operator="greaterThan">
      <formula>2.6</formula>
    </cfRule>
  </conditionalFormatting>
  <conditionalFormatting sqref="Q520:S521">
    <cfRule type="cellIs" dxfId="154" priority="18" operator="greaterThan">
      <formula>2.6</formula>
    </cfRule>
  </conditionalFormatting>
  <conditionalFormatting sqref="Q456:T457">
    <cfRule type="cellIs" dxfId="153" priority="41" operator="greaterThan">
      <formula>2.6</formula>
    </cfRule>
  </conditionalFormatting>
  <conditionalFormatting sqref="Q489:T490">
    <cfRule type="cellIs" dxfId="152" priority="37" operator="greaterThan">
      <formula>2.6</formula>
    </cfRule>
  </conditionalFormatting>
  <conditionalFormatting sqref="Q522:T523">
    <cfRule type="cellIs" dxfId="151" priority="33" operator="greaterThan">
      <formula>2.6</formula>
    </cfRule>
  </conditionalFormatting>
  <conditionalFormatting sqref="Q458:V459">
    <cfRule type="cellIs" dxfId="150" priority="56" operator="greaterThan">
      <formula>2.6</formula>
    </cfRule>
  </conditionalFormatting>
  <conditionalFormatting sqref="Q491:V492">
    <cfRule type="cellIs" dxfId="149" priority="52" operator="greaterThan">
      <formula>2.6</formula>
    </cfRule>
  </conditionalFormatting>
  <conditionalFormatting sqref="Q524:V525">
    <cfRule type="cellIs" dxfId="148" priority="48" operator="greaterThan">
      <formula>2.6</formula>
    </cfRule>
  </conditionalFormatting>
  <conditionalFormatting sqref="Q293:W294">
    <cfRule type="cellIs" dxfId="147" priority="90" operator="greaterThan">
      <formula>2.6</formula>
    </cfRule>
  </conditionalFormatting>
  <conditionalFormatting sqref="Q421:W426">
    <cfRule type="cellIs" dxfId="146" priority="30" operator="greaterThan">
      <formula>2.6</formula>
    </cfRule>
  </conditionalFormatting>
  <conditionalFormatting sqref="Q9:X30">
    <cfRule type="cellIs" dxfId="145" priority="130" operator="greaterThan">
      <formula>2.6</formula>
    </cfRule>
  </conditionalFormatting>
  <conditionalFormatting sqref="Q42:X63">
    <cfRule type="cellIs" dxfId="144" priority="113" operator="greaterThan">
      <formula>320</formula>
    </cfRule>
  </conditionalFormatting>
  <conditionalFormatting sqref="Q141:X162">
    <cfRule type="cellIs" dxfId="143" priority="128" operator="greaterThan">
      <formula>2.6</formula>
    </cfRule>
  </conditionalFormatting>
  <conditionalFormatting sqref="Q174:X195">
    <cfRule type="cellIs" dxfId="142" priority="111" operator="greaterThan">
      <formula>320</formula>
    </cfRule>
  </conditionalFormatting>
  <conditionalFormatting sqref="Q273:X276 R277:X280 R281:W292">
    <cfRule type="cellIs" dxfId="141" priority="126" operator="greaterThan">
      <formula>2.6</formula>
    </cfRule>
  </conditionalFormatting>
  <conditionalFormatting sqref="Q306:X309 R310:X313 R314:W325 S326:W327">
    <cfRule type="cellIs" dxfId="140" priority="125" operator="greaterThan">
      <formula>320</formula>
    </cfRule>
  </conditionalFormatting>
  <conditionalFormatting sqref="Q405:X406 R407:X408 R409:W420">
    <cfRule type="cellIs" dxfId="139" priority="124" operator="greaterThan">
      <formula>2.6</formula>
    </cfRule>
  </conditionalFormatting>
  <conditionalFormatting sqref="Q438:X439 R440:X441 R442:W453 T454:W455 U456:W457 W458:W459">
    <cfRule type="cellIs" dxfId="138" priority="123" operator="greaterThan">
      <formula>320</formula>
    </cfRule>
  </conditionalFormatting>
  <conditionalFormatting sqref="X281:X294">
    <cfRule type="cellIs" dxfId="137" priority="107" operator="greaterThan">
      <formula>2.6</formula>
    </cfRule>
  </conditionalFormatting>
  <conditionalFormatting sqref="X314:X327">
    <cfRule type="cellIs" dxfId="136" priority="108" operator="greaterThan">
      <formula>320</formula>
    </cfRule>
  </conditionalFormatting>
  <conditionalFormatting sqref="X409:X426">
    <cfRule type="cellIs" dxfId="135" priority="103" operator="greaterThan">
      <formula>2.6</formula>
    </cfRule>
  </conditionalFormatting>
  <conditionalFormatting sqref="X442:X459">
    <cfRule type="cellIs" dxfId="134" priority="104" operator="greaterThan">
      <formula>320</formula>
    </cfRule>
  </conditionalFormatting>
  <conditionalFormatting sqref="AC308:AC323">
    <cfRule type="cellIs" dxfId="133" priority="99" operator="greaterThan">
      <formula>320</formula>
    </cfRule>
  </conditionalFormatting>
  <conditionalFormatting sqref="AC324:AC325">
    <cfRule type="cellIs" dxfId="132" priority="70" operator="greaterThan">
      <formula>2.6</formula>
    </cfRule>
  </conditionalFormatting>
  <conditionalFormatting sqref="AC357:AC358">
    <cfRule type="cellIs" dxfId="131" priority="66" operator="greaterThan">
      <formula>2.6</formula>
    </cfRule>
  </conditionalFormatting>
  <conditionalFormatting sqref="AC390:AC391">
    <cfRule type="cellIs" dxfId="130" priority="62" operator="greaterThan">
      <formula>2.6</formula>
    </cfRule>
  </conditionalFormatting>
  <conditionalFormatting sqref="AC442:AC451">
    <cfRule type="cellIs" dxfId="129" priority="96" operator="greaterThan">
      <formula>320</formula>
    </cfRule>
  </conditionalFormatting>
  <conditionalFormatting sqref="AC452:AC453">
    <cfRule type="cellIs" dxfId="128" priority="10" operator="greaterThan">
      <formula>2.6</formula>
    </cfRule>
  </conditionalFormatting>
  <conditionalFormatting sqref="AC485:AC486">
    <cfRule type="cellIs" dxfId="127" priority="6" operator="greaterThan">
      <formula>2.6</formula>
    </cfRule>
  </conditionalFormatting>
  <conditionalFormatting sqref="AC518:AC519">
    <cfRule type="cellIs" dxfId="126" priority="2" operator="greaterThan">
      <formula>2.6</formula>
    </cfRule>
  </conditionalFormatting>
  <conditionalFormatting sqref="AC326:AD327">
    <cfRule type="cellIs" dxfId="125" priority="85" operator="greaterThan">
      <formula>2.6</formula>
    </cfRule>
  </conditionalFormatting>
  <conditionalFormatting sqref="AC359:AD360">
    <cfRule type="cellIs" dxfId="124" priority="81" operator="greaterThan">
      <formula>2.6</formula>
    </cfRule>
  </conditionalFormatting>
  <conditionalFormatting sqref="AC392:AD393">
    <cfRule type="cellIs" dxfId="123" priority="77" operator="greaterThan">
      <formula>2.6</formula>
    </cfRule>
  </conditionalFormatting>
  <conditionalFormatting sqref="AC454:AE455">
    <cfRule type="cellIs" dxfId="122" priority="25" operator="greaterThan">
      <formula>2.6</formula>
    </cfRule>
  </conditionalFormatting>
  <conditionalFormatting sqref="AC487:AE488">
    <cfRule type="cellIs" dxfId="121" priority="21" operator="greaterThan">
      <formula>2.6</formula>
    </cfRule>
  </conditionalFormatting>
  <conditionalFormatting sqref="AC520:AE521">
    <cfRule type="cellIs" dxfId="120" priority="17" operator="greaterThan">
      <formula>2.6</formula>
    </cfRule>
  </conditionalFormatting>
  <conditionalFormatting sqref="AC456:AF457">
    <cfRule type="cellIs" dxfId="119" priority="40" operator="greaterThan">
      <formula>2.6</formula>
    </cfRule>
  </conditionalFormatting>
  <conditionalFormatting sqref="AC489:AF490">
    <cfRule type="cellIs" dxfId="118" priority="36" operator="greaterThan">
      <formula>2.6</formula>
    </cfRule>
  </conditionalFormatting>
  <conditionalFormatting sqref="AC522:AF523">
    <cfRule type="cellIs" dxfId="117" priority="32" operator="greaterThan">
      <formula>2.6</formula>
    </cfRule>
  </conditionalFormatting>
  <conditionalFormatting sqref="AC458:AH459">
    <cfRule type="cellIs" dxfId="116" priority="55" operator="greaterThan">
      <formula>2.6</formula>
    </cfRule>
  </conditionalFormatting>
  <conditionalFormatting sqref="AC491:AH492">
    <cfRule type="cellIs" dxfId="115" priority="51" operator="greaterThan">
      <formula>2.6</formula>
    </cfRule>
  </conditionalFormatting>
  <conditionalFormatting sqref="AC524:AH525">
    <cfRule type="cellIs" dxfId="114" priority="47" operator="greaterThan">
      <formula>2.6</formula>
    </cfRule>
  </conditionalFormatting>
  <conditionalFormatting sqref="AC306:AI307 AD308:AI325 AE326:AI327">
    <cfRule type="cellIs" dxfId="113" priority="141" operator="greaterThan">
      <formula>320</formula>
    </cfRule>
  </conditionalFormatting>
  <conditionalFormatting sqref="AC438:AI441 AD442:AI453 AF454:AI455 AG456:AI457 AI458:AI459">
    <cfRule type="cellIs" dxfId="112" priority="139" operator="greaterThan">
      <formula>320</formula>
    </cfRule>
  </conditionalFormatting>
  <conditionalFormatting sqref="AC9:AJ30">
    <cfRule type="cellIs" dxfId="111" priority="146" operator="greaterThan">
      <formula>2.6</formula>
    </cfRule>
  </conditionalFormatting>
  <conditionalFormatting sqref="AC42:AJ63">
    <cfRule type="cellIs" dxfId="110" priority="102" operator="greaterThan">
      <formula>320</formula>
    </cfRule>
  </conditionalFormatting>
  <conditionalFormatting sqref="AC141:AJ162">
    <cfRule type="cellIs" dxfId="109" priority="144" operator="greaterThan">
      <formula>2.6</formula>
    </cfRule>
  </conditionalFormatting>
  <conditionalFormatting sqref="AC174:AJ195">
    <cfRule type="cellIs" dxfId="108" priority="101" operator="greaterThan">
      <formula>320</formula>
    </cfRule>
  </conditionalFormatting>
  <conditionalFormatting sqref="AC273:AJ294">
    <cfRule type="cellIs" dxfId="107" priority="74" operator="greaterThan">
      <formula>2.6</formula>
    </cfRule>
  </conditionalFormatting>
  <conditionalFormatting sqref="AC405:AJ426">
    <cfRule type="cellIs" dxfId="106" priority="14" operator="greaterThan">
      <formula>2.6</formula>
    </cfRule>
  </conditionalFormatting>
  <conditionalFormatting sqref="AJ306:AJ327">
    <cfRule type="cellIs" dxfId="105" priority="97" operator="greaterThan">
      <formula>320</formula>
    </cfRule>
  </conditionalFormatting>
  <conditionalFormatting sqref="AJ438:AJ459">
    <cfRule type="cellIs" dxfId="104" priority="93" operator="greaterThan">
      <formula>320</formula>
    </cfRule>
  </conditionalFormatting>
  <conditionalFormatting sqref="AO324:AO325">
    <cfRule type="cellIs" dxfId="103" priority="69" operator="greaterThan">
      <formula>2.6</formula>
    </cfRule>
  </conditionalFormatting>
  <conditionalFormatting sqref="AO357:AO358">
    <cfRule type="cellIs" dxfId="102" priority="65" operator="greaterThan">
      <formula>2.6</formula>
    </cfRule>
  </conditionalFormatting>
  <conditionalFormatting sqref="AO390:AO391">
    <cfRule type="cellIs" dxfId="101" priority="61" operator="greaterThan">
      <formula>2.6</formula>
    </cfRule>
  </conditionalFormatting>
  <conditionalFormatting sqref="AO413:AO420">
    <cfRule type="cellIs" dxfId="100" priority="13" operator="greaterThan">
      <formula>2.6</formula>
    </cfRule>
  </conditionalFormatting>
  <conditionalFormatting sqref="AO452:AO453">
    <cfRule type="cellIs" dxfId="99" priority="9" operator="greaterThan">
      <formula>2.6</formula>
    </cfRule>
  </conditionalFormatting>
  <conditionalFormatting sqref="AO485:AO486">
    <cfRule type="cellIs" dxfId="98" priority="5" operator="greaterThan">
      <formula>2.6</formula>
    </cfRule>
  </conditionalFormatting>
  <conditionalFormatting sqref="AO518:AO519">
    <cfRule type="cellIs" dxfId="97" priority="1" operator="greaterThan">
      <formula>2.6</formula>
    </cfRule>
  </conditionalFormatting>
  <conditionalFormatting sqref="AO326:AP327">
    <cfRule type="cellIs" dxfId="96" priority="84" operator="greaterThan">
      <formula>2.6</formula>
    </cfRule>
  </conditionalFormatting>
  <conditionalFormatting sqref="AO359:AP360">
    <cfRule type="cellIs" dxfId="95" priority="80" operator="greaterThan">
      <formula>2.6</formula>
    </cfRule>
  </conditionalFormatting>
  <conditionalFormatting sqref="AO392:AP393">
    <cfRule type="cellIs" dxfId="94" priority="76" operator="greaterThan">
      <formula>2.6</formula>
    </cfRule>
  </conditionalFormatting>
  <conditionalFormatting sqref="AO454:AQ455">
    <cfRule type="cellIs" dxfId="93" priority="24" operator="greaterThan">
      <formula>2.6</formula>
    </cfRule>
  </conditionalFormatting>
  <conditionalFormatting sqref="AO487:AQ488">
    <cfRule type="cellIs" dxfId="92" priority="20" operator="greaterThan">
      <formula>2.6</formula>
    </cfRule>
  </conditionalFormatting>
  <conditionalFormatting sqref="AO520:AQ521">
    <cfRule type="cellIs" dxfId="91" priority="16" operator="greaterThan">
      <formula>2.6</formula>
    </cfRule>
  </conditionalFormatting>
  <conditionalFormatting sqref="AO456:AR457">
    <cfRule type="cellIs" dxfId="90" priority="39" operator="greaterThan">
      <formula>2.6</formula>
    </cfRule>
  </conditionalFormatting>
  <conditionalFormatting sqref="AO489:AR490">
    <cfRule type="cellIs" dxfId="89" priority="35" operator="greaterThan">
      <formula>2.6</formula>
    </cfRule>
  </conditionalFormatting>
  <conditionalFormatting sqref="AO522:AR523">
    <cfRule type="cellIs" dxfId="88" priority="31" operator="greaterThan">
      <formula>2.6</formula>
    </cfRule>
  </conditionalFormatting>
  <conditionalFormatting sqref="AO458:AT459">
    <cfRule type="cellIs" dxfId="87" priority="54" operator="greaterThan">
      <formula>2.6</formula>
    </cfRule>
  </conditionalFormatting>
  <conditionalFormatting sqref="AO491:AT492">
    <cfRule type="cellIs" dxfId="86" priority="50" operator="greaterThan">
      <formula>2.6</formula>
    </cfRule>
  </conditionalFormatting>
  <conditionalFormatting sqref="AO524:AT525">
    <cfRule type="cellIs" dxfId="85" priority="46" operator="greaterThan">
      <formula>2.6</formula>
    </cfRule>
  </conditionalFormatting>
  <conditionalFormatting sqref="AO421:AU426">
    <cfRule type="cellIs" dxfId="84" priority="28" operator="greaterThan">
      <formula>2.6</formula>
    </cfRule>
  </conditionalFormatting>
  <conditionalFormatting sqref="AO9:AV30">
    <cfRule type="cellIs" dxfId="83" priority="138" operator="greaterThan">
      <formula>2.6</formula>
    </cfRule>
  </conditionalFormatting>
  <conditionalFormatting sqref="AO42:AV63">
    <cfRule type="cellIs" dxfId="82" priority="137" operator="greaterThan">
      <formula>320</formula>
    </cfRule>
  </conditionalFormatting>
  <conditionalFormatting sqref="AO141:AV162">
    <cfRule type="cellIs" dxfId="81" priority="136" operator="greaterThan">
      <formula>2.6</formula>
    </cfRule>
  </conditionalFormatting>
  <conditionalFormatting sqref="AO174:AV195">
    <cfRule type="cellIs" dxfId="80" priority="135" operator="greaterThan">
      <formula>320</formula>
    </cfRule>
  </conditionalFormatting>
  <conditionalFormatting sqref="AO273:AV294">
    <cfRule type="cellIs" dxfId="79" priority="73" operator="greaterThan">
      <formula>2.6</formula>
    </cfRule>
  </conditionalFormatting>
  <conditionalFormatting sqref="AO306:AV323 AP324:AV325 AQ326:AV327">
    <cfRule type="cellIs" dxfId="78" priority="133" operator="greaterThan">
      <formula>320</formula>
    </cfRule>
  </conditionalFormatting>
  <conditionalFormatting sqref="AO405:AV412 AP413:AV416 AP417:AU420">
    <cfRule type="cellIs" dxfId="77" priority="132" operator="greaterThan">
      <formula>2.6</formula>
    </cfRule>
  </conditionalFormatting>
  <conditionalFormatting sqref="AO438:AV451 AP452:AV453 AR454:AV455 AS456:AV457 AU458:AV459">
    <cfRule type="cellIs" dxfId="76" priority="131" operator="greaterThan">
      <formula>320</formula>
    </cfRule>
  </conditionalFormatting>
  <conditionalFormatting sqref="AV417:AV426">
    <cfRule type="cellIs" dxfId="75" priority="91" operator="greaterThan">
      <formula>2.6</formula>
    </cfRule>
  </conditionalFormatting>
  <dataValidations count="3">
    <dataValidation type="list" allowBlank="1" showInputMessage="1" showErrorMessage="1" sqref="B9:B30 B42:B63 B75:B96 B108:B129 B141:B162 B174:B195 B207:B228 B240:B261 B273:B294 B306:B327 B339:B360 B372:B393 B405:B426 B438:B459 B504:B525 B471:B492 N9:N30 N42:N63 N75:N96 N108:N129 N141:N162 N174:N195 N207:N228 N240:N261 N273:N294 N306:N327 N339:N360 N372:N393 N405:N426 N438:N459 N504:N525 N471:N492 Z9:Z30 Z42:Z63 Z75:Z96 Z108:Z129 Z141:Z162 Z174:Z195 Z207:Z228 Z240:Z261 Z273:Z294 Z306:Z327 Z339:Z360 Z372:Z393 Z405:Z426 Z438:Z459 Z504:Z525 Z471:Z492 AL9:AL30 AL42:AL63 AL75:AL96 AL108:AL129 AL141:AL162 AL174:AL195 AL207:AL228 AL240:AL261 AL273:AL294 AL306:AL327 AL339:AL360 AL372:AL393 AL405:AL426 AL438:AL459 AL504:AL525 AL471:AL492" xr:uid="{0467B5D2-C544-4DA8-AF17-A89BD36225F7}">
      <formula1>"Rango de inclinación de 5° a 10°,Rango de inclinación de &gt;10° a 15°,Rango de inclinación de &gt;15° a 20°,Rango de inclinación de &gt;20° a 25°"</formula1>
    </dataValidation>
    <dataValidation type="list" allowBlank="1" showInputMessage="1" showErrorMessage="1" sqref="B369:B371 B6:B8 B39:B41 B72:B74 B105:B107 B138:B140 B171:B173 B204:B206 B237:B239 B270:B272 B303:B305 B336:B338 N369:N371 B402:B404 B435:B437 B468:B470 N402:N404 N6:N8 N39:N41 N72:N74 N105:N107 N138:N140 N171:N173 N204:N206 N237:N239 N270:N272 N303:N305 N336:N338 Z369:Z371 Z402:Z404 N435:N437 N468:N470 Z435:Z437 Z6:Z8 Z39:Z41 Z72:Z74 Z105:Z107 Z138:Z140 Z171:Z173 Z204:Z206 Z237:Z239 Z270:Z272 Z303:Z305 Z336:Z338 AL369:AL371 AL402:AL404 AL435:AL437 Z468:Z470 AL468:AL470 AL6:AL8 AL39:AL41 AL72:AL74 AL105:AL107 AL138:AL140 AL171:AL173 AL204:AL206 AL237:AL239 AL270:AL272 AL303:AL305 AL336:AL338 B501:B503 N501:N503 Z501:Z503 AL501:AL503" xr:uid="{4294BA57-8DA2-4348-8219-773F8142BDA3}">
      <formula1>"Categoría de terreno 1,Categoría de terreno 2,Categoría de terreno 3,Categoría de terreno 4"</formula1>
    </dataValidation>
    <dataValidation type="list" allowBlank="1" showInputMessage="1" showErrorMessage="1" sqref="B5:D5 B38:D38 B71:D71 B104:D104 B137:D137 B170:D170 B203:D203 B236:D236 B269:D269 B302:D302 B335:D335 B368:D368 B401:D401 B434:D434 B467:D467 B500:D500 N5:P5 Z5:AB5 N38:P38 N71:P71 N104:P104 N137:P137 N170:P170 N203:P203 N236:P236 N269:P269 N302:P302 N335:P335 N368:P368 N401:P401 N434:P434 N467:P467 Z38:AB38 Z71:AB71 Z104:AB104 Z137:AB137 Z170:AB170 Z203:AB203 Z236:AB236 Z269:AB269 Z302:AB302 Z335:AB335 Z368:AB368 Z401:AB401 Z434:AB434 Z467:AB467 AL500:AN500 Z500:AB500 AL5:AN5 AL467:AN467 AL38:AN38 AL71:AN71 AL104:AN104 AL137:AN137 AL170:AN170 AL203:AN203 AL236:AN236 AL269:AN269 AL302:AN302 AL335:AN335 AL368:AN368 AL401:AN401 AL434:AN434 N500:P500" xr:uid="{F7E1567A-A0E0-4359-BCF9-571C761FC26E}">
      <formula1>"Zona sísmica A,Zona sísmica B,Zona sísmica C,Zona sísmica D,"</formula1>
    </dataValidation>
  </dataValidations>
  <pageMargins left="0.25" right="0.25" top="0.75" bottom="0.75" header="0.3" footer="0.3"/>
  <pageSetup orientation="landscape" r:id="rId1"/>
  <headerFooter>
    <oddHeader>&amp;C&amp;G</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22D6-9678-433D-8B9A-D1ED87502EFF}">
  <sheetPr>
    <tabColor rgb="FFFFC000"/>
  </sheetPr>
  <dimension ref="A1:AV525"/>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4" max="14" width="10.88671875" customWidth="1"/>
    <col min="15" max="15" width="9.88671875" customWidth="1"/>
    <col min="16" max="16" width="8.33203125" customWidth="1"/>
    <col min="17" max="24" width="10.6640625" customWidth="1"/>
    <col min="26" max="26" width="10.88671875" customWidth="1"/>
    <col min="27" max="27" width="9.88671875" customWidth="1"/>
    <col min="28" max="28" width="8.33203125" customWidth="1"/>
    <col min="29" max="36" width="10.6640625" customWidth="1"/>
    <col min="37" max="37" width="11.44140625" customWidth="1"/>
    <col min="38" max="38" width="10.88671875" customWidth="1"/>
    <col min="39" max="39" width="9.88671875" customWidth="1"/>
    <col min="40" max="40" width="8.33203125" customWidth="1"/>
    <col min="41" max="48" width="10.6640625" customWidth="1"/>
    <col min="49" max="49" width="11.44140625" customWidth="1"/>
  </cols>
  <sheetData>
    <row r="1" spans="1:48">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8">
      <c r="A2">
        <v>2</v>
      </c>
    </row>
    <row r="3" spans="1:48">
      <c r="A3">
        <v>3</v>
      </c>
    </row>
    <row r="4" spans="1:48" ht="15" thickBot="1">
      <c r="A4">
        <v>4</v>
      </c>
    </row>
    <row r="5" spans="1:48" ht="18.600000000000001" thickBot="1">
      <c r="A5">
        <v>5</v>
      </c>
      <c r="B5" s="649" t="s">
        <v>1112</v>
      </c>
      <c r="C5" s="650"/>
      <c r="D5" s="651"/>
      <c r="E5" s="649" t="s">
        <v>1149</v>
      </c>
      <c r="F5" s="650"/>
      <c r="G5" s="650"/>
      <c r="H5" s="650"/>
      <c r="I5" s="650"/>
      <c r="J5" s="650"/>
      <c r="K5" s="650"/>
      <c r="L5" s="651"/>
      <c r="N5" s="649" t="s">
        <v>1114</v>
      </c>
      <c r="O5" s="650"/>
      <c r="P5" s="651"/>
      <c r="Q5" s="649" t="s">
        <v>1149</v>
      </c>
      <c r="R5" s="650"/>
      <c r="S5" s="650"/>
      <c r="T5" s="650"/>
      <c r="U5" s="650"/>
      <c r="V5" s="650"/>
      <c r="W5" s="650"/>
      <c r="X5" s="651"/>
      <c r="Z5" s="649" t="s">
        <v>1115</v>
      </c>
      <c r="AA5" s="650"/>
      <c r="AB5" s="651"/>
      <c r="AC5" s="649" t="s">
        <v>1149</v>
      </c>
      <c r="AD5" s="650"/>
      <c r="AE5" s="650"/>
      <c r="AF5" s="650"/>
      <c r="AG5" s="650"/>
      <c r="AH5" s="650"/>
      <c r="AI5" s="650"/>
      <c r="AJ5" s="651"/>
      <c r="AL5" s="649" t="s">
        <v>1116</v>
      </c>
      <c r="AM5" s="650"/>
      <c r="AN5" s="651"/>
      <c r="AO5" s="649" t="s">
        <v>1149</v>
      </c>
      <c r="AP5" s="650"/>
      <c r="AQ5" s="650"/>
      <c r="AR5" s="650"/>
      <c r="AS5" s="650"/>
      <c r="AT5" s="650"/>
      <c r="AU5" s="650"/>
      <c r="AV5" s="651"/>
    </row>
    <row r="6" spans="1:48" ht="15.75" customHeight="1">
      <c r="A6">
        <v>6</v>
      </c>
      <c r="B6" s="652" t="s">
        <v>1128</v>
      </c>
      <c r="C6" s="652" t="s">
        <v>634</v>
      </c>
      <c r="D6" s="669" t="s">
        <v>1119</v>
      </c>
      <c r="E6" s="676" t="s">
        <v>1120</v>
      </c>
      <c r="F6" s="677"/>
      <c r="G6" s="677"/>
      <c r="H6" s="677"/>
      <c r="I6" s="677"/>
      <c r="J6" s="677"/>
      <c r="K6" s="677"/>
      <c r="L6" s="678"/>
      <c r="N6" s="652" t="s">
        <v>1128</v>
      </c>
      <c r="O6" s="652" t="s">
        <v>634</v>
      </c>
      <c r="P6" s="669" t="s">
        <v>1119</v>
      </c>
      <c r="Q6" s="676" t="s">
        <v>1120</v>
      </c>
      <c r="R6" s="677"/>
      <c r="S6" s="677"/>
      <c r="T6" s="677"/>
      <c r="U6" s="677"/>
      <c r="V6" s="677"/>
      <c r="W6" s="677"/>
      <c r="X6" s="678"/>
      <c r="Z6" s="652" t="s">
        <v>1128</v>
      </c>
      <c r="AA6" s="652" t="s">
        <v>634</v>
      </c>
      <c r="AB6" s="669" t="s">
        <v>1119</v>
      </c>
      <c r="AC6" s="676" t="s">
        <v>1120</v>
      </c>
      <c r="AD6" s="677"/>
      <c r="AE6" s="677"/>
      <c r="AF6" s="677"/>
      <c r="AG6" s="677"/>
      <c r="AH6" s="677"/>
      <c r="AI6" s="677"/>
      <c r="AJ6" s="678"/>
      <c r="AL6" s="652" t="s">
        <v>1128</v>
      </c>
      <c r="AM6" s="652" t="s">
        <v>634</v>
      </c>
      <c r="AN6" s="669" t="s">
        <v>1119</v>
      </c>
      <c r="AO6" s="676" t="s">
        <v>1120</v>
      </c>
      <c r="AP6" s="677"/>
      <c r="AQ6" s="677"/>
      <c r="AR6" s="677"/>
      <c r="AS6" s="677"/>
      <c r="AT6" s="677"/>
      <c r="AU6" s="677"/>
      <c r="AV6" s="678"/>
    </row>
    <row r="7" spans="1:48" ht="15" customHeight="1" thickBot="1">
      <c r="A7">
        <v>7</v>
      </c>
      <c r="B7" s="668"/>
      <c r="C7" s="668"/>
      <c r="D7" s="670"/>
      <c r="E7" s="679"/>
      <c r="F7" s="680"/>
      <c r="G7" s="680"/>
      <c r="H7" s="680"/>
      <c r="I7" s="680"/>
      <c r="J7" s="680"/>
      <c r="K7" s="680"/>
      <c r="L7" s="681"/>
      <c r="N7" s="668"/>
      <c r="O7" s="668"/>
      <c r="P7" s="670"/>
      <c r="Q7" s="679"/>
      <c r="R7" s="680"/>
      <c r="S7" s="680"/>
      <c r="T7" s="680"/>
      <c r="U7" s="680"/>
      <c r="V7" s="680"/>
      <c r="W7" s="680"/>
      <c r="X7" s="681"/>
      <c r="Z7" s="668"/>
      <c r="AA7" s="668"/>
      <c r="AB7" s="670"/>
      <c r="AC7" s="679"/>
      <c r="AD7" s="680"/>
      <c r="AE7" s="680"/>
      <c r="AF7" s="680"/>
      <c r="AG7" s="680"/>
      <c r="AH7" s="680"/>
      <c r="AI7" s="680"/>
      <c r="AJ7" s="681"/>
      <c r="AL7" s="668"/>
      <c r="AM7" s="668"/>
      <c r="AN7" s="670"/>
      <c r="AO7" s="679"/>
      <c r="AP7" s="680"/>
      <c r="AQ7" s="680"/>
      <c r="AR7" s="680"/>
      <c r="AS7" s="680"/>
      <c r="AT7" s="680"/>
      <c r="AU7" s="680"/>
      <c r="AV7" s="681"/>
    </row>
    <row r="8" spans="1:48" ht="15" thickBot="1">
      <c r="A8">
        <v>8</v>
      </c>
      <c r="B8" s="653"/>
      <c r="C8" s="653"/>
      <c r="D8" s="671"/>
      <c r="E8" s="75">
        <v>0</v>
      </c>
      <c r="F8" s="76">
        <v>500</v>
      </c>
      <c r="G8" s="76">
        <v>1000</v>
      </c>
      <c r="H8" s="76">
        <v>1500</v>
      </c>
      <c r="I8" s="76">
        <v>2000</v>
      </c>
      <c r="J8" s="76">
        <v>2500</v>
      </c>
      <c r="K8" s="76">
        <v>3000</v>
      </c>
      <c r="L8" s="77">
        <v>3500</v>
      </c>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L8" s="653"/>
      <c r="AM8" s="653"/>
      <c r="AN8" s="671"/>
      <c r="AO8" s="75">
        <v>0</v>
      </c>
      <c r="AP8" s="76">
        <v>500</v>
      </c>
      <c r="AQ8" s="76">
        <v>1000</v>
      </c>
      <c r="AR8" s="76">
        <v>1500</v>
      </c>
      <c r="AS8" s="76">
        <v>2000</v>
      </c>
      <c r="AT8" s="76">
        <v>2500</v>
      </c>
      <c r="AU8" s="76">
        <v>3000</v>
      </c>
      <c r="AV8" s="77">
        <v>3500</v>
      </c>
    </row>
    <row r="9" spans="1:48" ht="15" customHeight="1">
      <c r="A9">
        <v>9</v>
      </c>
      <c r="B9" s="661" t="s">
        <v>1135</v>
      </c>
      <c r="C9" s="664">
        <v>100</v>
      </c>
      <c r="D9" s="78" t="s">
        <v>133</v>
      </c>
      <c r="E9" s="94">
        <v>2.2999999999999998</v>
      </c>
      <c r="F9" s="95">
        <v>2.3199999999999998</v>
      </c>
      <c r="G9" s="95">
        <v>2.35</v>
      </c>
      <c r="H9" s="95">
        <v>2.37</v>
      </c>
      <c r="I9" s="95">
        <v>2.4</v>
      </c>
      <c r="J9" s="95">
        <v>2.42</v>
      </c>
      <c r="K9" s="95">
        <v>2.4500000000000002</v>
      </c>
      <c r="L9" s="96">
        <v>2.48</v>
      </c>
      <c r="N9" s="661" t="s">
        <v>1135</v>
      </c>
      <c r="O9" s="664">
        <v>100</v>
      </c>
      <c r="P9" s="78" t="s">
        <v>133</v>
      </c>
      <c r="Q9" s="94">
        <v>2.2999999999999998</v>
      </c>
      <c r="R9" s="95">
        <v>2.3199999999999998</v>
      </c>
      <c r="S9" s="95">
        <v>2.35</v>
      </c>
      <c r="T9" s="95">
        <v>2.37</v>
      </c>
      <c r="U9" s="95">
        <v>2.4</v>
      </c>
      <c r="V9" s="95">
        <v>2.42</v>
      </c>
      <c r="W9" s="95">
        <v>2.4500000000000002</v>
      </c>
      <c r="X9" s="96">
        <v>2.48</v>
      </c>
      <c r="Z9" s="661" t="s">
        <v>1135</v>
      </c>
      <c r="AA9" s="664">
        <v>100</v>
      </c>
      <c r="AB9" s="78" t="s">
        <v>133</v>
      </c>
      <c r="AC9" s="94">
        <v>2.2999999999999998</v>
      </c>
      <c r="AD9" s="95">
        <v>2.2999999999999998</v>
      </c>
      <c r="AE9" s="95">
        <v>2.31</v>
      </c>
      <c r="AF9" s="95">
        <v>2.3199999999999998</v>
      </c>
      <c r="AG9" s="95">
        <v>2.3199999999999998</v>
      </c>
      <c r="AH9" s="95">
        <v>2.33</v>
      </c>
      <c r="AI9" s="95">
        <v>2.34</v>
      </c>
      <c r="AJ9" s="96">
        <v>2.35</v>
      </c>
      <c r="AL9" s="661" t="s">
        <v>1135</v>
      </c>
      <c r="AM9" s="664">
        <v>100</v>
      </c>
      <c r="AN9" s="78" t="s">
        <v>133</v>
      </c>
      <c r="AO9" s="94">
        <v>2.23</v>
      </c>
      <c r="AP9" s="95">
        <v>2.23</v>
      </c>
      <c r="AQ9" s="95">
        <v>2.23</v>
      </c>
      <c r="AR9" s="95">
        <v>2.23</v>
      </c>
      <c r="AS9" s="95">
        <v>2.23</v>
      </c>
      <c r="AT9" s="95">
        <v>2.23</v>
      </c>
      <c r="AU9" s="95">
        <v>2.23</v>
      </c>
      <c r="AV9" s="96">
        <v>2.23</v>
      </c>
    </row>
    <row r="10" spans="1:48" ht="15" thickBot="1">
      <c r="A10">
        <v>10</v>
      </c>
      <c r="B10" s="662"/>
      <c r="C10" s="665"/>
      <c r="D10" s="82" t="s">
        <v>136</v>
      </c>
      <c r="E10" s="97">
        <v>2.37</v>
      </c>
      <c r="F10" s="98">
        <v>2.39</v>
      </c>
      <c r="G10" s="98">
        <v>2.42</v>
      </c>
      <c r="H10" s="98">
        <v>2.44</v>
      </c>
      <c r="I10" s="98">
        <v>2.4700000000000002</v>
      </c>
      <c r="J10" s="98">
        <v>2.4900000000000002</v>
      </c>
      <c r="K10" s="98">
        <v>2.52</v>
      </c>
      <c r="L10" s="99">
        <v>2.5499999999999998</v>
      </c>
      <c r="N10" s="662"/>
      <c r="O10" s="665"/>
      <c r="P10" s="82" t="s">
        <v>136</v>
      </c>
      <c r="Q10" s="97">
        <v>2.37</v>
      </c>
      <c r="R10" s="98">
        <v>2.39</v>
      </c>
      <c r="S10" s="98">
        <v>2.42</v>
      </c>
      <c r="T10" s="98">
        <v>2.44</v>
      </c>
      <c r="U10" s="98">
        <v>2.4700000000000002</v>
      </c>
      <c r="V10" s="98">
        <v>2.4900000000000002</v>
      </c>
      <c r="W10" s="98">
        <v>2.52</v>
      </c>
      <c r="X10" s="99">
        <v>2.5499999999999998</v>
      </c>
      <c r="Z10" s="662"/>
      <c r="AA10" s="665"/>
      <c r="AB10" s="82" t="s">
        <v>136</v>
      </c>
      <c r="AC10" s="97">
        <v>2.37</v>
      </c>
      <c r="AD10" s="98">
        <v>2.39</v>
      </c>
      <c r="AE10" s="98">
        <v>2.41</v>
      </c>
      <c r="AF10" s="98">
        <v>2.4300000000000002</v>
      </c>
      <c r="AG10" s="98">
        <v>2.46</v>
      </c>
      <c r="AH10" s="98">
        <v>2.48</v>
      </c>
      <c r="AI10" s="98">
        <v>2.5</v>
      </c>
      <c r="AJ10" s="99">
        <v>2.5299999999999998</v>
      </c>
      <c r="AL10" s="662"/>
      <c r="AM10" s="665"/>
      <c r="AN10" s="82" t="s">
        <v>136</v>
      </c>
      <c r="AO10" s="97">
        <v>2.17</v>
      </c>
      <c r="AP10" s="98">
        <v>2.17</v>
      </c>
      <c r="AQ10" s="98">
        <v>2.17</v>
      </c>
      <c r="AR10" s="98">
        <v>2.17</v>
      </c>
      <c r="AS10" s="98">
        <v>2.17</v>
      </c>
      <c r="AT10" s="98">
        <v>2.17</v>
      </c>
      <c r="AU10" s="98">
        <v>2.17</v>
      </c>
      <c r="AV10" s="99">
        <v>2.17</v>
      </c>
    </row>
    <row r="11" spans="1:48">
      <c r="A11">
        <v>11</v>
      </c>
      <c r="B11" s="662"/>
      <c r="C11" s="666">
        <v>110</v>
      </c>
      <c r="D11" s="86" t="s">
        <v>133</v>
      </c>
      <c r="E11" s="100">
        <v>2.21</v>
      </c>
      <c r="F11" s="101">
        <v>2.23</v>
      </c>
      <c r="G11" s="101">
        <v>2.2599999999999998</v>
      </c>
      <c r="H11" s="101">
        <v>2.29</v>
      </c>
      <c r="I11" s="101">
        <v>2.31</v>
      </c>
      <c r="J11" s="101">
        <v>2.34</v>
      </c>
      <c r="K11" s="101">
        <v>2.37</v>
      </c>
      <c r="L11" s="102">
        <v>2.4</v>
      </c>
      <c r="N11" s="662"/>
      <c r="O11" s="666">
        <v>110</v>
      </c>
      <c r="P11" s="86" t="s">
        <v>133</v>
      </c>
      <c r="Q11" s="100">
        <v>2.21</v>
      </c>
      <c r="R11" s="101">
        <v>2.23</v>
      </c>
      <c r="S11" s="101">
        <v>2.2599999999999998</v>
      </c>
      <c r="T11" s="101">
        <v>2.29</v>
      </c>
      <c r="U11" s="101">
        <v>2.31</v>
      </c>
      <c r="V11" s="101">
        <v>2.34</v>
      </c>
      <c r="W11" s="101">
        <v>2.37</v>
      </c>
      <c r="X11" s="102">
        <v>2.4</v>
      </c>
      <c r="Z11" s="662"/>
      <c r="AA11" s="666">
        <v>110</v>
      </c>
      <c r="AB11" s="86" t="s">
        <v>133</v>
      </c>
      <c r="AC11" s="100">
        <v>2.21</v>
      </c>
      <c r="AD11" s="101">
        <v>2.23</v>
      </c>
      <c r="AE11" s="101">
        <v>2.25</v>
      </c>
      <c r="AF11" s="101">
        <v>2.27</v>
      </c>
      <c r="AG11" s="101">
        <v>2.29</v>
      </c>
      <c r="AH11" s="101">
        <v>2.31</v>
      </c>
      <c r="AI11" s="101">
        <v>2.33</v>
      </c>
      <c r="AJ11" s="102">
        <v>2.35</v>
      </c>
      <c r="AL11" s="662"/>
      <c r="AM11" s="666">
        <v>110</v>
      </c>
      <c r="AN11" s="86" t="s">
        <v>133</v>
      </c>
      <c r="AO11" s="100">
        <v>2.21</v>
      </c>
      <c r="AP11" s="101">
        <v>2.21</v>
      </c>
      <c r="AQ11" s="101">
        <v>2.21</v>
      </c>
      <c r="AR11" s="101">
        <v>2.21</v>
      </c>
      <c r="AS11" s="101">
        <v>2.2200000000000002</v>
      </c>
      <c r="AT11" s="101">
        <v>2.2200000000000002</v>
      </c>
      <c r="AU11" s="101">
        <v>2.2200000000000002</v>
      </c>
      <c r="AV11" s="102">
        <v>2.23</v>
      </c>
    </row>
    <row r="12" spans="1:48" ht="15" thickBot="1">
      <c r="A12">
        <v>12</v>
      </c>
      <c r="B12" s="662"/>
      <c r="C12" s="667"/>
      <c r="D12" s="90" t="s">
        <v>136</v>
      </c>
      <c r="E12" s="100">
        <v>2.29</v>
      </c>
      <c r="F12" s="101">
        <v>2.31</v>
      </c>
      <c r="G12" s="101">
        <v>2.34</v>
      </c>
      <c r="H12" s="101">
        <v>2.37</v>
      </c>
      <c r="I12" s="101">
        <v>2.39</v>
      </c>
      <c r="J12" s="101">
        <v>2.42</v>
      </c>
      <c r="K12" s="101">
        <v>2.4500000000000002</v>
      </c>
      <c r="L12" s="102">
        <v>2.48</v>
      </c>
      <c r="N12" s="662"/>
      <c r="O12" s="667"/>
      <c r="P12" s="90" t="s">
        <v>136</v>
      </c>
      <c r="Q12" s="100">
        <v>2.29</v>
      </c>
      <c r="R12" s="101">
        <v>2.31</v>
      </c>
      <c r="S12" s="101">
        <v>2.34</v>
      </c>
      <c r="T12" s="101">
        <v>2.37</v>
      </c>
      <c r="U12" s="101">
        <v>2.39</v>
      </c>
      <c r="V12" s="101">
        <v>2.42</v>
      </c>
      <c r="W12" s="101">
        <v>2.4500000000000002</v>
      </c>
      <c r="X12" s="102">
        <v>2.48</v>
      </c>
      <c r="Z12" s="662"/>
      <c r="AA12" s="667"/>
      <c r="AB12" s="90" t="s">
        <v>136</v>
      </c>
      <c r="AC12" s="100">
        <v>2.29</v>
      </c>
      <c r="AD12" s="101">
        <v>2.31</v>
      </c>
      <c r="AE12" s="101">
        <v>2.34</v>
      </c>
      <c r="AF12" s="101">
        <v>2.37</v>
      </c>
      <c r="AG12" s="101">
        <v>2.39</v>
      </c>
      <c r="AH12" s="101">
        <v>2.42</v>
      </c>
      <c r="AI12" s="101">
        <v>2.4500000000000002</v>
      </c>
      <c r="AJ12" s="102">
        <v>2.48</v>
      </c>
      <c r="AL12" s="662"/>
      <c r="AM12" s="667"/>
      <c r="AN12" s="90" t="s">
        <v>136</v>
      </c>
      <c r="AO12" s="100">
        <v>2.17</v>
      </c>
      <c r="AP12" s="101">
        <v>2.17</v>
      </c>
      <c r="AQ12" s="101">
        <v>2.17</v>
      </c>
      <c r="AR12" s="101">
        <v>2.17</v>
      </c>
      <c r="AS12" s="101">
        <v>2.17</v>
      </c>
      <c r="AT12" s="101">
        <v>2.17</v>
      </c>
      <c r="AU12" s="101">
        <v>2.17</v>
      </c>
      <c r="AV12" s="102">
        <v>2.17</v>
      </c>
    </row>
    <row r="13" spans="1:48">
      <c r="A13">
        <v>13</v>
      </c>
      <c r="B13" s="662"/>
      <c r="C13" s="664">
        <v>120</v>
      </c>
      <c r="D13" s="78" t="s">
        <v>133</v>
      </c>
      <c r="E13" s="97">
        <v>2.11</v>
      </c>
      <c r="F13" s="98">
        <v>2.14</v>
      </c>
      <c r="G13" s="98">
        <v>2.17</v>
      </c>
      <c r="H13" s="98">
        <v>2.2000000000000002</v>
      </c>
      <c r="I13" s="98">
        <v>2.23</v>
      </c>
      <c r="J13" s="98">
        <v>2.2599999999999998</v>
      </c>
      <c r="K13" s="98">
        <v>2.29</v>
      </c>
      <c r="L13" s="99">
        <v>2.3199999999999998</v>
      </c>
      <c r="N13" s="662"/>
      <c r="O13" s="664">
        <v>120</v>
      </c>
      <c r="P13" s="78" t="s">
        <v>133</v>
      </c>
      <c r="Q13" s="97">
        <v>2.11</v>
      </c>
      <c r="R13" s="98">
        <v>2.14</v>
      </c>
      <c r="S13" s="98">
        <v>2.17</v>
      </c>
      <c r="T13" s="98">
        <v>2.2000000000000002</v>
      </c>
      <c r="U13" s="98">
        <v>2.23</v>
      </c>
      <c r="V13" s="98">
        <v>2.2599999999999998</v>
      </c>
      <c r="W13" s="98">
        <v>2.29</v>
      </c>
      <c r="X13" s="99">
        <v>2.3199999999999998</v>
      </c>
      <c r="Z13" s="662"/>
      <c r="AA13" s="664">
        <v>120</v>
      </c>
      <c r="AB13" s="78" t="s">
        <v>133</v>
      </c>
      <c r="AC13" s="97">
        <v>2.11</v>
      </c>
      <c r="AD13" s="98">
        <v>2.14</v>
      </c>
      <c r="AE13" s="98">
        <v>2.17</v>
      </c>
      <c r="AF13" s="98">
        <v>2.2000000000000002</v>
      </c>
      <c r="AG13" s="98">
        <v>2.23</v>
      </c>
      <c r="AH13" s="98">
        <v>2.2599999999999998</v>
      </c>
      <c r="AI13" s="98">
        <v>2.29</v>
      </c>
      <c r="AJ13" s="99">
        <v>2.3199999999999998</v>
      </c>
      <c r="AL13" s="662"/>
      <c r="AM13" s="664">
        <v>120</v>
      </c>
      <c r="AN13" s="78" t="s">
        <v>133</v>
      </c>
      <c r="AO13" s="97">
        <v>2.11</v>
      </c>
      <c r="AP13" s="98">
        <v>2.12</v>
      </c>
      <c r="AQ13" s="98">
        <v>2.14</v>
      </c>
      <c r="AR13" s="98">
        <v>2.16</v>
      </c>
      <c r="AS13" s="98">
        <v>2.17</v>
      </c>
      <c r="AT13" s="98">
        <v>2.19</v>
      </c>
      <c r="AU13" s="98">
        <v>2.21</v>
      </c>
      <c r="AV13" s="99">
        <v>2.23</v>
      </c>
    </row>
    <row r="14" spans="1:48" ht="15" thickBot="1">
      <c r="A14">
        <v>14</v>
      </c>
      <c r="B14" s="662"/>
      <c r="C14" s="665"/>
      <c r="D14" s="82" t="s">
        <v>136</v>
      </c>
      <c r="E14" s="97">
        <v>2.21</v>
      </c>
      <c r="F14" s="98">
        <v>2.23</v>
      </c>
      <c r="G14" s="98">
        <v>2.2599999999999998</v>
      </c>
      <c r="H14" s="98">
        <v>2.29</v>
      </c>
      <c r="I14" s="98">
        <v>2.31</v>
      </c>
      <c r="J14" s="98">
        <v>2.34</v>
      </c>
      <c r="K14" s="98">
        <v>2.37</v>
      </c>
      <c r="L14" s="99">
        <v>2.4</v>
      </c>
      <c r="N14" s="662"/>
      <c r="O14" s="665"/>
      <c r="P14" s="82" t="s">
        <v>136</v>
      </c>
      <c r="Q14" s="97">
        <v>2.21</v>
      </c>
      <c r="R14" s="98">
        <v>2.23</v>
      </c>
      <c r="S14" s="98">
        <v>2.2599999999999998</v>
      </c>
      <c r="T14" s="98">
        <v>2.29</v>
      </c>
      <c r="U14" s="98">
        <v>2.31</v>
      </c>
      <c r="V14" s="98">
        <v>2.34</v>
      </c>
      <c r="W14" s="98">
        <v>2.37</v>
      </c>
      <c r="X14" s="99">
        <v>2.4</v>
      </c>
      <c r="Z14" s="662"/>
      <c r="AA14" s="665"/>
      <c r="AB14" s="82" t="s">
        <v>136</v>
      </c>
      <c r="AC14" s="97">
        <v>2.21</v>
      </c>
      <c r="AD14" s="98">
        <v>2.23</v>
      </c>
      <c r="AE14" s="98">
        <v>2.2599999999999998</v>
      </c>
      <c r="AF14" s="98">
        <v>2.29</v>
      </c>
      <c r="AG14" s="98">
        <v>2.31</v>
      </c>
      <c r="AH14" s="98">
        <v>2.34</v>
      </c>
      <c r="AI14" s="98">
        <v>2.37</v>
      </c>
      <c r="AJ14" s="99">
        <v>2.4</v>
      </c>
      <c r="AL14" s="662"/>
      <c r="AM14" s="665"/>
      <c r="AN14" s="82" t="s">
        <v>136</v>
      </c>
      <c r="AO14" s="97">
        <v>2.17</v>
      </c>
      <c r="AP14" s="98">
        <v>2.17</v>
      </c>
      <c r="AQ14" s="98">
        <v>2.17</v>
      </c>
      <c r="AR14" s="98">
        <v>2.17</v>
      </c>
      <c r="AS14" s="98">
        <v>2.17</v>
      </c>
      <c r="AT14" s="98">
        <v>2.17</v>
      </c>
      <c r="AU14" s="98">
        <v>2.17</v>
      </c>
      <c r="AV14" s="99">
        <v>2.17</v>
      </c>
    </row>
    <row r="15" spans="1:48">
      <c r="A15">
        <v>15</v>
      </c>
      <c r="B15" s="662"/>
      <c r="C15" s="666">
        <v>130</v>
      </c>
      <c r="D15" s="86" t="s">
        <v>133</v>
      </c>
      <c r="E15" s="100">
        <v>2.0099999999999998</v>
      </c>
      <c r="F15" s="101">
        <v>2.04</v>
      </c>
      <c r="G15" s="101">
        <v>2.0699999999999998</v>
      </c>
      <c r="H15" s="101">
        <v>2.11</v>
      </c>
      <c r="I15" s="101">
        <v>2.14</v>
      </c>
      <c r="J15" s="101">
        <v>2.1800000000000002</v>
      </c>
      <c r="K15" s="101">
        <v>2.21</v>
      </c>
      <c r="L15" s="102">
        <v>2.25</v>
      </c>
      <c r="N15" s="662"/>
      <c r="O15" s="666">
        <v>130</v>
      </c>
      <c r="P15" s="86" t="s">
        <v>133</v>
      </c>
      <c r="Q15" s="100">
        <v>2.0099999999999998</v>
      </c>
      <c r="R15" s="101">
        <v>2.04</v>
      </c>
      <c r="S15" s="101">
        <v>2.0699999999999998</v>
      </c>
      <c r="T15" s="101">
        <v>2.11</v>
      </c>
      <c r="U15" s="101">
        <v>2.14</v>
      </c>
      <c r="V15" s="101">
        <v>2.1800000000000002</v>
      </c>
      <c r="W15" s="101">
        <v>2.21</v>
      </c>
      <c r="X15" s="102">
        <v>2.25</v>
      </c>
      <c r="Z15" s="662"/>
      <c r="AA15" s="666">
        <v>130</v>
      </c>
      <c r="AB15" s="86" t="s">
        <v>133</v>
      </c>
      <c r="AC15" s="100">
        <v>2.0099999999999998</v>
      </c>
      <c r="AD15" s="101">
        <v>2.04</v>
      </c>
      <c r="AE15" s="101">
        <v>2.0699999999999998</v>
      </c>
      <c r="AF15" s="101">
        <v>2.11</v>
      </c>
      <c r="AG15" s="101">
        <v>2.14</v>
      </c>
      <c r="AH15" s="101">
        <v>2.1800000000000002</v>
      </c>
      <c r="AI15" s="101">
        <v>2.21</v>
      </c>
      <c r="AJ15" s="102">
        <v>2.25</v>
      </c>
      <c r="AL15" s="662"/>
      <c r="AM15" s="666">
        <v>130</v>
      </c>
      <c r="AN15" s="86" t="s">
        <v>133</v>
      </c>
      <c r="AO15" s="100">
        <v>2.0099999999999998</v>
      </c>
      <c r="AP15" s="101">
        <v>2.04</v>
      </c>
      <c r="AQ15" s="101">
        <v>2.0699999999999998</v>
      </c>
      <c r="AR15" s="101">
        <v>2.1</v>
      </c>
      <c r="AS15" s="101">
        <v>2.13</v>
      </c>
      <c r="AT15" s="101">
        <v>2.16</v>
      </c>
      <c r="AU15" s="101">
        <v>2.19</v>
      </c>
      <c r="AV15" s="102">
        <v>2.23</v>
      </c>
    </row>
    <row r="16" spans="1:48" ht="15" thickBot="1">
      <c r="A16">
        <v>16</v>
      </c>
      <c r="B16" s="662"/>
      <c r="C16" s="667"/>
      <c r="D16" s="90" t="s">
        <v>136</v>
      </c>
      <c r="E16" s="100">
        <v>2.13</v>
      </c>
      <c r="F16" s="101">
        <v>2.15</v>
      </c>
      <c r="G16" s="101">
        <v>2.1800000000000002</v>
      </c>
      <c r="H16" s="101">
        <v>2.21</v>
      </c>
      <c r="I16" s="101">
        <v>2.2400000000000002</v>
      </c>
      <c r="J16" s="101">
        <v>2.27</v>
      </c>
      <c r="K16" s="101">
        <v>2.2999999999999998</v>
      </c>
      <c r="L16" s="102">
        <v>2.33</v>
      </c>
      <c r="N16" s="662"/>
      <c r="O16" s="667"/>
      <c r="P16" s="90" t="s">
        <v>136</v>
      </c>
      <c r="Q16" s="100">
        <v>2.13</v>
      </c>
      <c r="R16" s="101">
        <v>2.15</v>
      </c>
      <c r="S16" s="101">
        <v>2.1800000000000002</v>
      </c>
      <c r="T16" s="101">
        <v>2.21</v>
      </c>
      <c r="U16" s="101">
        <v>2.2400000000000002</v>
      </c>
      <c r="V16" s="101">
        <v>2.27</v>
      </c>
      <c r="W16" s="101">
        <v>2.2999999999999998</v>
      </c>
      <c r="X16" s="102">
        <v>2.33</v>
      </c>
      <c r="Z16" s="662"/>
      <c r="AA16" s="667"/>
      <c r="AB16" s="90" t="s">
        <v>136</v>
      </c>
      <c r="AC16" s="100">
        <v>2.13</v>
      </c>
      <c r="AD16" s="101">
        <v>2.15</v>
      </c>
      <c r="AE16" s="101">
        <v>2.1800000000000002</v>
      </c>
      <c r="AF16" s="101">
        <v>2.21</v>
      </c>
      <c r="AG16" s="101">
        <v>2.2400000000000002</v>
      </c>
      <c r="AH16" s="101">
        <v>2.27</v>
      </c>
      <c r="AI16" s="101">
        <v>2.2999999999999998</v>
      </c>
      <c r="AJ16" s="102">
        <v>2.33</v>
      </c>
      <c r="AL16" s="662"/>
      <c r="AM16" s="667"/>
      <c r="AN16" s="90" t="s">
        <v>136</v>
      </c>
      <c r="AO16" s="100">
        <v>2.13</v>
      </c>
      <c r="AP16" s="101">
        <v>2.13</v>
      </c>
      <c r="AQ16" s="101">
        <v>2.14</v>
      </c>
      <c r="AR16" s="101">
        <v>2.14</v>
      </c>
      <c r="AS16" s="101">
        <v>2.15</v>
      </c>
      <c r="AT16" s="101">
        <v>2.15</v>
      </c>
      <c r="AU16" s="101">
        <v>2.16</v>
      </c>
      <c r="AV16" s="102">
        <v>2.17</v>
      </c>
    </row>
    <row r="17" spans="1:48">
      <c r="A17">
        <v>17</v>
      </c>
      <c r="B17" s="662"/>
      <c r="C17" s="664">
        <v>140</v>
      </c>
      <c r="D17" s="78" t="s">
        <v>133</v>
      </c>
      <c r="E17" s="97">
        <v>1.92</v>
      </c>
      <c r="F17" s="98">
        <v>1.95</v>
      </c>
      <c r="G17" s="98">
        <v>1.99</v>
      </c>
      <c r="H17" s="98">
        <v>2.0299999999999998</v>
      </c>
      <c r="I17" s="98">
        <v>2.0699999999999998</v>
      </c>
      <c r="J17" s="98">
        <v>2.11</v>
      </c>
      <c r="K17" s="98">
        <v>2.15</v>
      </c>
      <c r="L17" s="99">
        <v>2.19</v>
      </c>
      <c r="N17" s="662"/>
      <c r="O17" s="664">
        <v>140</v>
      </c>
      <c r="P17" s="78" t="s">
        <v>133</v>
      </c>
      <c r="Q17" s="97">
        <v>1.92</v>
      </c>
      <c r="R17" s="98">
        <v>1.95</v>
      </c>
      <c r="S17" s="98">
        <v>1.99</v>
      </c>
      <c r="T17" s="98">
        <v>2.0299999999999998</v>
      </c>
      <c r="U17" s="98">
        <v>2.0699999999999998</v>
      </c>
      <c r="V17" s="98">
        <v>2.11</v>
      </c>
      <c r="W17" s="98">
        <v>2.15</v>
      </c>
      <c r="X17" s="99">
        <v>2.19</v>
      </c>
      <c r="Z17" s="662"/>
      <c r="AA17" s="664">
        <v>140</v>
      </c>
      <c r="AB17" s="78" t="s">
        <v>133</v>
      </c>
      <c r="AC17" s="97">
        <v>1.92</v>
      </c>
      <c r="AD17" s="98">
        <v>1.95</v>
      </c>
      <c r="AE17" s="98">
        <v>1.99</v>
      </c>
      <c r="AF17" s="98">
        <v>2.0299999999999998</v>
      </c>
      <c r="AG17" s="98">
        <v>2.0699999999999998</v>
      </c>
      <c r="AH17" s="98">
        <v>2.11</v>
      </c>
      <c r="AI17" s="98">
        <v>2.15</v>
      </c>
      <c r="AJ17" s="99">
        <v>2.19</v>
      </c>
      <c r="AL17" s="662"/>
      <c r="AM17" s="664">
        <v>140</v>
      </c>
      <c r="AN17" s="78" t="s">
        <v>133</v>
      </c>
      <c r="AO17" s="97">
        <v>1.92</v>
      </c>
      <c r="AP17" s="98">
        <v>1.95</v>
      </c>
      <c r="AQ17" s="98">
        <v>1.99</v>
      </c>
      <c r="AR17" s="98">
        <v>2.0299999999999998</v>
      </c>
      <c r="AS17" s="98">
        <v>2.0699999999999998</v>
      </c>
      <c r="AT17" s="98">
        <v>2.11</v>
      </c>
      <c r="AU17" s="98">
        <v>2.15</v>
      </c>
      <c r="AV17" s="99">
        <v>2.19</v>
      </c>
    </row>
    <row r="18" spans="1:48" ht="15" thickBot="1">
      <c r="A18">
        <v>18</v>
      </c>
      <c r="B18" s="662"/>
      <c r="C18" s="665"/>
      <c r="D18" s="82" t="s">
        <v>136</v>
      </c>
      <c r="E18" s="97">
        <v>2.0699999999999998</v>
      </c>
      <c r="F18" s="98">
        <v>2.09</v>
      </c>
      <c r="G18" s="98">
        <v>2.12</v>
      </c>
      <c r="H18" s="98">
        <v>2.15</v>
      </c>
      <c r="I18" s="98">
        <v>2.17</v>
      </c>
      <c r="J18" s="98">
        <v>2.2000000000000002</v>
      </c>
      <c r="K18" s="98">
        <v>2.23</v>
      </c>
      <c r="L18" s="99">
        <v>2.2599999999999998</v>
      </c>
      <c r="N18" s="662"/>
      <c r="O18" s="665"/>
      <c r="P18" s="82" t="s">
        <v>136</v>
      </c>
      <c r="Q18" s="97">
        <v>2.0699999999999998</v>
      </c>
      <c r="R18" s="98">
        <v>2.09</v>
      </c>
      <c r="S18" s="98">
        <v>2.12</v>
      </c>
      <c r="T18" s="98">
        <v>2.15</v>
      </c>
      <c r="U18" s="98">
        <v>2.17</v>
      </c>
      <c r="V18" s="98">
        <v>2.2000000000000002</v>
      </c>
      <c r="W18" s="98">
        <v>2.23</v>
      </c>
      <c r="X18" s="99">
        <v>2.2599999999999998</v>
      </c>
      <c r="Z18" s="662"/>
      <c r="AA18" s="665"/>
      <c r="AB18" s="82" t="s">
        <v>136</v>
      </c>
      <c r="AC18" s="97">
        <v>2.0699999999999998</v>
      </c>
      <c r="AD18" s="98">
        <v>2.09</v>
      </c>
      <c r="AE18" s="98">
        <v>2.12</v>
      </c>
      <c r="AF18" s="98">
        <v>2.15</v>
      </c>
      <c r="AG18" s="98">
        <v>2.17</v>
      </c>
      <c r="AH18" s="98">
        <v>2.2000000000000002</v>
      </c>
      <c r="AI18" s="98">
        <v>2.23</v>
      </c>
      <c r="AJ18" s="99">
        <v>2.2599999999999998</v>
      </c>
      <c r="AL18" s="662"/>
      <c r="AM18" s="665"/>
      <c r="AN18" s="82" t="s">
        <v>136</v>
      </c>
      <c r="AO18" s="97">
        <v>2.0699999999999998</v>
      </c>
      <c r="AP18" s="98">
        <v>2.08</v>
      </c>
      <c r="AQ18" s="98">
        <v>2.09</v>
      </c>
      <c r="AR18" s="98">
        <v>2.11</v>
      </c>
      <c r="AS18" s="98">
        <v>2.12</v>
      </c>
      <c r="AT18" s="98">
        <v>2.14</v>
      </c>
      <c r="AU18" s="98">
        <v>2.15</v>
      </c>
      <c r="AV18" s="99">
        <v>2.17</v>
      </c>
    </row>
    <row r="19" spans="1:48">
      <c r="A19">
        <v>19</v>
      </c>
      <c r="B19" s="662"/>
      <c r="C19" s="666">
        <v>150</v>
      </c>
      <c r="D19" s="86" t="s">
        <v>133</v>
      </c>
      <c r="E19" s="100">
        <v>1.84</v>
      </c>
      <c r="F19" s="101">
        <v>1.87</v>
      </c>
      <c r="G19" s="101">
        <v>1.91</v>
      </c>
      <c r="H19" s="101">
        <v>1.95</v>
      </c>
      <c r="I19" s="101">
        <v>1.98</v>
      </c>
      <c r="J19" s="101">
        <v>2.02</v>
      </c>
      <c r="K19" s="101">
        <v>2.06</v>
      </c>
      <c r="L19" s="102">
        <v>2.1</v>
      </c>
      <c r="N19" s="662"/>
      <c r="O19" s="666">
        <v>150</v>
      </c>
      <c r="P19" s="86" t="s">
        <v>133</v>
      </c>
      <c r="Q19" s="100">
        <v>1.84</v>
      </c>
      <c r="R19" s="101">
        <v>1.87</v>
      </c>
      <c r="S19" s="101">
        <v>1.91</v>
      </c>
      <c r="T19" s="101">
        <v>1.95</v>
      </c>
      <c r="U19" s="101">
        <v>1.98</v>
      </c>
      <c r="V19" s="101">
        <v>2.02</v>
      </c>
      <c r="W19" s="101">
        <v>2.06</v>
      </c>
      <c r="X19" s="102">
        <v>2.1</v>
      </c>
      <c r="Z19" s="662"/>
      <c r="AA19" s="666">
        <v>150</v>
      </c>
      <c r="AB19" s="86" t="s">
        <v>133</v>
      </c>
      <c r="AC19" s="100">
        <v>1.84</v>
      </c>
      <c r="AD19" s="101">
        <v>1.87</v>
      </c>
      <c r="AE19" s="101">
        <v>1.91</v>
      </c>
      <c r="AF19" s="101">
        <v>1.95</v>
      </c>
      <c r="AG19" s="101">
        <v>1.98</v>
      </c>
      <c r="AH19" s="101">
        <v>2.02</v>
      </c>
      <c r="AI19" s="101">
        <v>2.06</v>
      </c>
      <c r="AJ19" s="102">
        <v>2.1</v>
      </c>
      <c r="AL19" s="662"/>
      <c r="AM19" s="666">
        <v>150</v>
      </c>
      <c r="AN19" s="86" t="s">
        <v>133</v>
      </c>
      <c r="AO19" s="100">
        <v>1.84</v>
      </c>
      <c r="AP19" s="101">
        <v>1.87</v>
      </c>
      <c r="AQ19" s="101">
        <v>1.91</v>
      </c>
      <c r="AR19" s="101">
        <v>1.95</v>
      </c>
      <c r="AS19" s="101">
        <v>1.98</v>
      </c>
      <c r="AT19" s="101">
        <v>2.02</v>
      </c>
      <c r="AU19" s="101">
        <v>2.06</v>
      </c>
      <c r="AV19" s="102">
        <v>2.1</v>
      </c>
    </row>
    <row r="20" spans="1:48" ht="15" thickBot="1">
      <c r="A20">
        <v>20</v>
      </c>
      <c r="B20" s="662"/>
      <c r="C20" s="667"/>
      <c r="D20" s="90" t="s">
        <v>136</v>
      </c>
      <c r="E20" s="100">
        <v>2</v>
      </c>
      <c r="F20" s="101">
        <v>2.02</v>
      </c>
      <c r="G20" s="101">
        <v>2.0499999999999998</v>
      </c>
      <c r="H20" s="101">
        <v>2.08</v>
      </c>
      <c r="I20" s="101">
        <v>2.11</v>
      </c>
      <c r="J20" s="101">
        <v>2.14</v>
      </c>
      <c r="K20" s="101">
        <v>2.17</v>
      </c>
      <c r="L20" s="102">
        <v>2.2000000000000002</v>
      </c>
      <c r="N20" s="662"/>
      <c r="O20" s="667"/>
      <c r="P20" s="90" t="s">
        <v>136</v>
      </c>
      <c r="Q20" s="100">
        <v>2</v>
      </c>
      <c r="R20" s="101">
        <v>2.02</v>
      </c>
      <c r="S20" s="101">
        <v>2.0499999999999998</v>
      </c>
      <c r="T20" s="101">
        <v>2.08</v>
      </c>
      <c r="U20" s="101">
        <v>2.11</v>
      </c>
      <c r="V20" s="101">
        <v>2.14</v>
      </c>
      <c r="W20" s="101">
        <v>2.17</v>
      </c>
      <c r="X20" s="102">
        <v>2.2000000000000002</v>
      </c>
      <c r="Z20" s="662"/>
      <c r="AA20" s="667"/>
      <c r="AB20" s="90" t="s">
        <v>136</v>
      </c>
      <c r="AC20" s="100">
        <v>2</v>
      </c>
      <c r="AD20" s="101">
        <v>2.02</v>
      </c>
      <c r="AE20" s="101">
        <v>2.0499999999999998</v>
      </c>
      <c r="AF20" s="101">
        <v>2.08</v>
      </c>
      <c r="AG20" s="101">
        <v>2.11</v>
      </c>
      <c r="AH20" s="101">
        <v>2.14</v>
      </c>
      <c r="AI20" s="101">
        <v>2.17</v>
      </c>
      <c r="AJ20" s="102">
        <v>2.2000000000000002</v>
      </c>
      <c r="AL20" s="662"/>
      <c r="AM20" s="667"/>
      <c r="AN20" s="90" t="s">
        <v>136</v>
      </c>
      <c r="AO20" s="100">
        <v>2</v>
      </c>
      <c r="AP20" s="101">
        <v>2.02</v>
      </c>
      <c r="AQ20" s="101">
        <v>2.04</v>
      </c>
      <c r="AR20" s="101">
        <v>2.0699999999999998</v>
      </c>
      <c r="AS20" s="101">
        <v>2.09</v>
      </c>
      <c r="AT20" s="101">
        <v>2.12</v>
      </c>
      <c r="AU20" s="101">
        <v>2.14</v>
      </c>
      <c r="AV20" s="102">
        <v>2.17</v>
      </c>
    </row>
    <row r="21" spans="1:48">
      <c r="A21">
        <v>21</v>
      </c>
      <c r="B21" s="662"/>
      <c r="C21" s="664">
        <v>160</v>
      </c>
      <c r="D21" s="78" t="s">
        <v>133</v>
      </c>
      <c r="E21" s="97">
        <v>1.77</v>
      </c>
      <c r="F21" s="98">
        <v>1.8</v>
      </c>
      <c r="G21" s="98">
        <v>1.84</v>
      </c>
      <c r="H21" s="98">
        <v>1.87</v>
      </c>
      <c r="I21" s="98">
        <v>1.91</v>
      </c>
      <c r="J21" s="98">
        <v>1.94</v>
      </c>
      <c r="K21" s="98">
        <v>1.98</v>
      </c>
      <c r="L21" s="99">
        <v>2.02</v>
      </c>
      <c r="N21" s="662"/>
      <c r="O21" s="664">
        <v>160</v>
      </c>
      <c r="P21" s="78" t="s">
        <v>133</v>
      </c>
      <c r="Q21" s="97">
        <v>1.77</v>
      </c>
      <c r="R21" s="98">
        <v>1.8</v>
      </c>
      <c r="S21" s="98">
        <v>1.84</v>
      </c>
      <c r="T21" s="98">
        <v>1.87</v>
      </c>
      <c r="U21" s="98">
        <v>1.91</v>
      </c>
      <c r="V21" s="98">
        <v>1.94</v>
      </c>
      <c r="W21" s="98">
        <v>1.98</v>
      </c>
      <c r="X21" s="99">
        <v>2.02</v>
      </c>
      <c r="Z21" s="662"/>
      <c r="AA21" s="664">
        <v>160</v>
      </c>
      <c r="AB21" s="78" t="s">
        <v>133</v>
      </c>
      <c r="AC21" s="97">
        <v>1.77</v>
      </c>
      <c r="AD21" s="98">
        <v>1.8</v>
      </c>
      <c r="AE21" s="98">
        <v>1.84</v>
      </c>
      <c r="AF21" s="98">
        <v>1.87</v>
      </c>
      <c r="AG21" s="98">
        <v>1.91</v>
      </c>
      <c r="AH21" s="98">
        <v>1.94</v>
      </c>
      <c r="AI21" s="98">
        <v>1.98</v>
      </c>
      <c r="AJ21" s="99">
        <v>2.02</v>
      </c>
      <c r="AL21" s="662"/>
      <c r="AM21" s="664">
        <v>160</v>
      </c>
      <c r="AN21" s="78" t="s">
        <v>133</v>
      </c>
      <c r="AO21" s="97">
        <v>1.77</v>
      </c>
      <c r="AP21" s="98">
        <v>1.8</v>
      </c>
      <c r="AQ21" s="98">
        <v>1.84</v>
      </c>
      <c r="AR21" s="98">
        <v>1.87</v>
      </c>
      <c r="AS21" s="98">
        <v>1.91</v>
      </c>
      <c r="AT21" s="98">
        <v>1.94</v>
      </c>
      <c r="AU21" s="98">
        <v>1.98</v>
      </c>
      <c r="AV21" s="99">
        <v>2.02</v>
      </c>
    </row>
    <row r="22" spans="1:48" ht="15" thickBot="1">
      <c r="A22">
        <v>22</v>
      </c>
      <c r="B22" s="662"/>
      <c r="C22" s="665"/>
      <c r="D22" s="82" t="s">
        <v>136</v>
      </c>
      <c r="E22" s="97">
        <v>1.93</v>
      </c>
      <c r="F22" s="98">
        <v>1.96</v>
      </c>
      <c r="G22" s="98">
        <v>1.99</v>
      </c>
      <c r="H22" s="98">
        <v>2.02</v>
      </c>
      <c r="I22" s="98">
        <v>2.0499999999999998</v>
      </c>
      <c r="J22" s="98">
        <v>2.08</v>
      </c>
      <c r="K22" s="98">
        <v>2.11</v>
      </c>
      <c r="L22" s="99">
        <v>2.14</v>
      </c>
      <c r="N22" s="662"/>
      <c r="O22" s="665"/>
      <c r="P22" s="82" t="s">
        <v>136</v>
      </c>
      <c r="Q22" s="97">
        <v>1.93</v>
      </c>
      <c r="R22" s="98">
        <v>1.96</v>
      </c>
      <c r="S22" s="98">
        <v>1.99</v>
      </c>
      <c r="T22" s="98">
        <v>2.02</v>
      </c>
      <c r="U22" s="98">
        <v>2.0499999999999998</v>
      </c>
      <c r="V22" s="98">
        <v>2.08</v>
      </c>
      <c r="W22" s="98">
        <v>2.11</v>
      </c>
      <c r="X22" s="99">
        <v>2.14</v>
      </c>
      <c r="Z22" s="662"/>
      <c r="AA22" s="665"/>
      <c r="AB22" s="82" t="s">
        <v>136</v>
      </c>
      <c r="AC22" s="97">
        <v>1.93</v>
      </c>
      <c r="AD22" s="98">
        <v>1.96</v>
      </c>
      <c r="AE22" s="98">
        <v>1.99</v>
      </c>
      <c r="AF22" s="98">
        <v>2.02</v>
      </c>
      <c r="AG22" s="98">
        <v>2.0499999999999998</v>
      </c>
      <c r="AH22" s="98">
        <v>2.08</v>
      </c>
      <c r="AI22" s="98">
        <v>2.11</v>
      </c>
      <c r="AJ22" s="99">
        <v>2.14</v>
      </c>
      <c r="AL22" s="662"/>
      <c r="AM22" s="665"/>
      <c r="AN22" s="82" t="s">
        <v>136</v>
      </c>
      <c r="AO22" s="97">
        <v>1.93</v>
      </c>
      <c r="AP22" s="98">
        <v>1.96</v>
      </c>
      <c r="AQ22" s="98">
        <v>1.99</v>
      </c>
      <c r="AR22" s="98">
        <v>2.02</v>
      </c>
      <c r="AS22" s="98">
        <v>2.0499999999999998</v>
      </c>
      <c r="AT22" s="98">
        <v>2.08</v>
      </c>
      <c r="AU22" s="98">
        <v>2.11</v>
      </c>
      <c r="AV22" s="99">
        <v>2.14</v>
      </c>
    </row>
    <row r="23" spans="1:48">
      <c r="A23">
        <v>23</v>
      </c>
      <c r="B23" s="662"/>
      <c r="C23" s="666">
        <v>170</v>
      </c>
      <c r="D23" s="86" t="s">
        <v>133</v>
      </c>
      <c r="E23" s="100">
        <v>1.7</v>
      </c>
      <c r="F23" s="101">
        <v>1.73</v>
      </c>
      <c r="G23" s="101">
        <v>1.77</v>
      </c>
      <c r="H23" s="101">
        <v>1.8</v>
      </c>
      <c r="I23" s="101">
        <v>1.84</v>
      </c>
      <c r="J23" s="101">
        <v>1.87</v>
      </c>
      <c r="K23" s="101">
        <v>1.91</v>
      </c>
      <c r="L23" s="102">
        <v>1.95</v>
      </c>
      <c r="N23" s="662"/>
      <c r="O23" s="666">
        <v>170</v>
      </c>
      <c r="P23" s="86" t="s">
        <v>133</v>
      </c>
      <c r="Q23" s="100">
        <v>1.7</v>
      </c>
      <c r="R23" s="101">
        <v>1.73</v>
      </c>
      <c r="S23" s="101">
        <v>1.77</v>
      </c>
      <c r="T23" s="101">
        <v>1.8</v>
      </c>
      <c r="U23" s="101">
        <v>1.84</v>
      </c>
      <c r="V23" s="101">
        <v>1.87</v>
      </c>
      <c r="W23" s="101">
        <v>1.91</v>
      </c>
      <c r="X23" s="102">
        <v>1.95</v>
      </c>
      <c r="Z23" s="662"/>
      <c r="AA23" s="666">
        <v>170</v>
      </c>
      <c r="AB23" s="86" t="s">
        <v>133</v>
      </c>
      <c r="AC23" s="100">
        <v>1.7</v>
      </c>
      <c r="AD23" s="101">
        <v>1.73</v>
      </c>
      <c r="AE23" s="101">
        <v>1.77</v>
      </c>
      <c r="AF23" s="101">
        <v>1.8</v>
      </c>
      <c r="AG23" s="101">
        <v>1.84</v>
      </c>
      <c r="AH23" s="101">
        <v>1.87</v>
      </c>
      <c r="AI23" s="101">
        <v>1.91</v>
      </c>
      <c r="AJ23" s="102">
        <v>1.95</v>
      </c>
      <c r="AL23" s="662"/>
      <c r="AM23" s="666">
        <v>170</v>
      </c>
      <c r="AN23" s="86" t="s">
        <v>133</v>
      </c>
      <c r="AO23" s="100">
        <v>1.7</v>
      </c>
      <c r="AP23" s="101">
        <v>1.73</v>
      </c>
      <c r="AQ23" s="101">
        <v>1.77</v>
      </c>
      <c r="AR23" s="101">
        <v>1.8</v>
      </c>
      <c r="AS23" s="101">
        <v>1.84</v>
      </c>
      <c r="AT23" s="101">
        <v>1.87</v>
      </c>
      <c r="AU23" s="101">
        <v>1.91</v>
      </c>
      <c r="AV23" s="102">
        <v>1.95</v>
      </c>
    </row>
    <row r="24" spans="1:48" ht="15" thickBot="1">
      <c r="A24">
        <v>24</v>
      </c>
      <c r="B24" s="662"/>
      <c r="C24" s="667"/>
      <c r="D24" s="90" t="s">
        <v>136</v>
      </c>
      <c r="E24" s="100">
        <v>1.85</v>
      </c>
      <c r="F24" s="101">
        <v>1.88</v>
      </c>
      <c r="G24" s="101">
        <v>1.91</v>
      </c>
      <c r="H24" s="101">
        <v>1.94</v>
      </c>
      <c r="I24" s="101">
        <v>1.98</v>
      </c>
      <c r="J24" s="101">
        <v>2.0099999999999998</v>
      </c>
      <c r="K24" s="101">
        <v>2.04</v>
      </c>
      <c r="L24" s="102">
        <v>2.08</v>
      </c>
      <c r="N24" s="662"/>
      <c r="O24" s="667"/>
      <c r="P24" s="90" t="s">
        <v>136</v>
      </c>
      <c r="Q24" s="100">
        <v>1.85</v>
      </c>
      <c r="R24" s="101">
        <v>1.88</v>
      </c>
      <c r="S24" s="101">
        <v>1.91</v>
      </c>
      <c r="T24" s="101">
        <v>1.94</v>
      </c>
      <c r="U24" s="101">
        <v>1.98</v>
      </c>
      <c r="V24" s="101">
        <v>2.0099999999999998</v>
      </c>
      <c r="W24" s="101">
        <v>2.04</v>
      </c>
      <c r="X24" s="102">
        <v>2.08</v>
      </c>
      <c r="Z24" s="662"/>
      <c r="AA24" s="667"/>
      <c r="AB24" s="90" t="s">
        <v>136</v>
      </c>
      <c r="AC24" s="100">
        <v>1.85</v>
      </c>
      <c r="AD24" s="101">
        <v>1.88</v>
      </c>
      <c r="AE24" s="101">
        <v>1.91</v>
      </c>
      <c r="AF24" s="101">
        <v>1.94</v>
      </c>
      <c r="AG24" s="101">
        <v>1.98</v>
      </c>
      <c r="AH24" s="101">
        <v>2.0099999999999998</v>
      </c>
      <c r="AI24" s="101">
        <v>2.04</v>
      </c>
      <c r="AJ24" s="102">
        <v>2.08</v>
      </c>
      <c r="AL24" s="662"/>
      <c r="AM24" s="667"/>
      <c r="AN24" s="90" t="s">
        <v>136</v>
      </c>
      <c r="AO24" s="100">
        <v>1.85</v>
      </c>
      <c r="AP24" s="101">
        <v>1.88</v>
      </c>
      <c r="AQ24" s="101">
        <v>1.91</v>
      </c>
      <c r="AR24" s="101">
        <v>1.94</v>
      </c>
      <c r="AS24" s="101">
        <v>1.98</v>
      </c>
      <c r="AT24" s="101">
        <v>2.0099999999999998</v>
      </c>
      <c r="AU24" s="101">
        <v>2.04</v>
      </c>
      <c r="AV24" s="102">
        <v>2.08</v>
      </c>
    </row>
    <row r="25" spans="1:48">
      <c r="A25">
        <v>25</v>
      </c>
      <c r="B25" s="662"/>
      <c r="C25" s="664">
        <v>180</v>
      </c>
      <c r="D25" s="78" t="s">
        <v>133</v>
      </c>
      <c r="E25" s="97">
        <v>1.63</v>
      </c>
      <c r="F25" s="98">
        <v>1.66</v>
      </c>
      <c r="G25" s="98">
        <v>1.7</v>
      </c>
      <c r="H25" s="98">
        <v>1.73</v>
      </c>
      <c r="I25" s="98">
        <v>1.77</v>
      </c>
      <c r="J25" s="98">
        <v>1.8</v>
      </c>
      <c r="K25" s="98">
        <v>1.84</v>
      </c>
      <c r="L25" s="99">
        <v>1.88</v>
      </c>
      <c r="N25" s="662"/>
      <c r="O25" s="664">
        <v>180</v>
      </c>
      <c r="P25" s="78" t="s">
        <v>133</v>
      </c>
      <c r="Q25" s="97">
        <v>1.63</v>
      </c>
      <c r="R25" s="98">
        <v>1.66</v>
      </c>
      <c r="S25" s="98">
        <v>1.7</v>
      </c>
      <c r="T25" s="98">
        <v>1.73</v>
      </c>
      <c r="U25" s="98">
        <v>1.77</v>
      </c>
      <c r="V25" s="98">
        <v>1.8</v>
      </c>
      <c r="W25" s="98">
        <v>1.84</v>
      </c>
      <c r="X25" s="99">
        <v>1.88</v>
      </c>
      <c r="Z25" s="662"/>
      <c r="AA25" s="664">
        <v>180</v>
      </c>
      <c r="AB25" s="78" t="s">
        <v>133</v>
      </c>
      <c r="AC25" s="97">
        <v>1.63</v>
      </c>
      <c r="AD25" s="98">
        <v>1.66</v>
      </c>
      <c r="AE25" s="98">
        <v>1.7</v>
      </c>
      <c r="AF25" s="98">
        <v>1.73</v>
      </c>
      <c r="AG25" s="98">
        <v>1.77</v>
      </c>
      <c r="AH25" s="98">
        <v>1.8</v>
      </c>
      <c r="AI25" s="98">
        <v>1.84</v>
      </c>
      <c r="AJ25" s="99">
        <v>1.88</v>
      </c>
      <c r="AL25" s="662"/>
      <c r="AM25" s="664">
        <v>180</v>
      </c>
      <c r="AN25" s="78" t="s">
        <v>133</v>
      </c>
      <c r="AO25" s="97">
        <v>1.63</v>
      </c>
      <c r="AP25" s="98">
        <v>1.66</v>
      </c>
      <c r="AQ25" s="98">
        <v>1.7</v>
      </c>
      <c r="AR25" s="98">
        <v>1.73</v>
      </c>
      <c r="AS25" s="98">
        <v>1.77</v>
      </c>
      <c r="AT25" s="98">
        <v>1.8</v>
      </c>
      <c r="AU25" s="98">
        <v>1.84</v>
      </c>
      <c r="AV25" s="99">
        <v>1.88</v>
      </c>
    </row>
    <row r="26" spans="1:48" ht="15" thickBot="1">
      <c r="A26">
        <v>26</v>
      </c>
      <c r="B26" s="662"/>
      <c r="C26" s="665"/>
      <c r="D26" s="82" t="s">
        <v>136</v>
      </c>
      <c r="E26" s="97">
        <v>1.79</v>
      </c>
      <c r="F26" s="98">
        <v>1.82</v>
      </c>
      <c r="G26" s="98">
        <v>1.85</v>
      </c>
      <c r="H26" s="98">
        <v>1.89</v>
      </c>
      <c r="I26" s="98">
        <v>1.92</v>
      </c>
      <c r="J26" s="98">
        <v>1.96</v>
      </c>
      <c r="K26" s="98">
        <v>1.99</v>
      </c>
      <c r="L26" s="99">
        <v>2.0299999999999998</v>
      </c>
      <c r="N26" s="662"/>
      <c r="O26" s="665"/>
      <c r="P26" s="82" t="s">
        <v>136</v>
      </c>
      <c r="Q26" s="97">
        <v>1.79</v>
      </c>
      <c r="R26" s="98">
        <v>1.82</v>
      </c>
      <c r="S26" s="98">
        <v>1.85</v>
      </c>
      <c r="T26" s="98">
        <v>1.89</v>
      </c>
      <c r="U26" s="98">
        <v>1.92</v>
      </c>
      <c r="V26" s="98">
        <v>1.96</v>
      </c>
      <c r="W26" s="98">
        <v>1.99</v>
      </c>
      <c r="X26" s="99">
        <v>2.0299999999999998</v>
      </c>
      <c r="Z26" s="662"/>
      <c r="AA26" s="665"/>
      <c r="AB26" s="82" t="s">
        <v>136</v>
      </c>
      <c r="AC26" s="97">
        <v>1.79</v>
      </c>
      <c r="AD26" s="98">
        <v>1.82</v>
      </c>
      <c r="AE26" s="98">
        <v>1.85</v>
      </c>
      <c r="AF26" s="98">
        <v>1.89</v>
      </c>
      <c r="AG26" s="98">
        <v>1.92</v>
      </c>
      <c r="AH26" s="98">
        <v>1.96</v>
      </c>
      <c r="AI26" s="98">
        <v>1.99</v>
      </c>
      <c r="AJ26" s="99">
        <v>2.0299999999999998</v>
      </c>
      <c r="AL26" s="662"/>
      <c r="AM26" s="665"/>
      <c r="AN26" s="82" t="s">
        <v>136</v>
      </c>
      <c r="AO26" s="97">
        <v>1.79</v>
      </c>
      <c r="AP26" s="98">
        <v>1.82</v>
      </c>
      <c r="AQ26" s="98">
        <v>1.85</v>
      </c>
      <c r="AR26" s="98">
        <v>1.89</v>
      </c>
      <c r="AS26" s="98">
        <v>1.92</v>
      </c>
      <c r="AT26" s="98">
        <v>1.96</v>
      </c>
      <c r="AU26" s="98">
        <v>1.99</v>
      </c>
      <c r="AV26" s="99">
        <v>2.0299999999999998</v>
      </c>
    </row>
    <row r="27" spans="1:48">
      <c r="A27">
        <v>27</v>
      </c>
      <c r="B27" s="662"/>
      <c r="C27" s="666">
        <v>190</v>
      </c>
      <c r="D27" s="86" t="s">
        <v>133</v>
      </c>
      <c r="E27" s="100">
        <v>1.58</v>
      </c>
      <c r="F27" s="101">
        <v>1.61</v>
      </c>
      <c r="G27" s="101">
        <v>1.64</v>
      </c>
      <c r="H27" s="101">
        <v>1.67</v>
      </c>
      <c r="I27" s="101">
        <v>1.71</v>
      </c>
      <c r="J27" s="101">
        <v>1.74</v>
      </c>
      <c r="K27" s="101">
        <v>1.77</v>
      </c>
      <c r="L27" s="102">
        <v>1.81</v>
      </c>
      <c r="N27" s="662"/>
      <c r="O27" s="666">
        <v>190</v>
      </c>
      <c r="P27" s="86" t="s">
        <v>133</v>
      </c>
      <c r="Q27" s="100">
        <v>1.58</v>
      </c>
      <c r="R27" s="101">
        <v>1.61</v>
      </c>
      <c r="S27" s="101">
        <v>1.64</v>
      </c>
      <c r="T27" s="101">
        <v>1.67</v>
      </c>
      <c r="U27" s="101">
        <v>1.71</v>
      </c>
      <c r="V27" s="101">
        <v>1.74</v>
      </c>
      <c r="W27" s="101">
        <v>1.77</v>
      </c>
      <c r="X27" s="102">
        <v>1.81</v>
      </c>
      <c r="Z27" s="662"/>
      <c r="AA27" s="666">
        <v>190</v>
      </c>
      <c r="AB27" s="86" t="s">
        <v>133</v>
      </c>
      <c r="AC27" s="100">
        <v>1.58</v>
      </c>
      <c r="AD27" s="101">
        <v>1.61</v>
      </c>
      <c r="AE27" s="101">
        <v>1.64</v>
      </c>
      <c r="AF27" s="101">
        <v>1.67</v>
      </c>
      <c r="AG27" s="101">
        <v>1.71</v>
      </c>
      <c r="AH27" s="101">
        <v>1.74</v>
      </c>
      <c r="AI27" s="101">
        <v>1.77</v>
      </c>
      <c r="AJ27" s="102">
        <v>1.81</v>
      </c>
      <c r="AL27" s="662"/>
      <c r="AM27" s="666">
        <v>190</v>
      </c>
      <c r="AN27" s="86" t="s">
        <v>133</v>
      </c>
      <c r="AO27" s="100">
        <v>1.58</v>
      </c>
      <c r="AP27" s="101">
        <v>1.61</v>
      </c>
      <c r="AQ27" s="101">
        <v>1.64</v>
      </c>
      <c r="AR27" s="101">
        <v>1.67</v>
      </c>
      <c r="AS27" s="101">
        <v>1.71</v>
      </c>
      <c r="AT27" s="101">
        <v>1.74</v>
      </c>
      <c r="AU27" s="101">
        <v>1.77</v>
      </c>
      <c r="AV27" s="102">
        <v>1.81</v>
      </c>
    </row>
    <row r="28" spans="1:48" ht="15" thickBot="1">
      <c r="A28">
        <v>28</v>
      </c>
      <c r="B28" s="662"/>
      <c r="C28" s="667"/>
      <c r="D28" s="90" t="s">
        <v>136</v>
      </c>
      <c r="E28" s="100">
        <v>1.71</v>
      </c>
      <c r="F28" s="101">
        <v>1.74</v>
      </c>
      <c r="G28" s="101">
        <v>1.78</v>
      </c>
      <c r="H28" s="101">
        <v>1.82</v>
      </c>
      <c r="I28" s="101">
        <v>1.86</v>
      </c>
      <c r="J28" s="101">
        <v>1.9</v>
      </c>
      <c r="K28" s="101">
        <v>1.94</v>
      </c>
      <c r="L28" s="102">
        <v>1.98</v>
      </c>
      <c r="N28" s="662"/>
      <c r="O28" s="667"/>
      <c r="P28" s="90" t="s">
        <v>136</v>
      </c>
      <c r="Q28" s="100">
        <v>1.71</v>
      </c>
      <c r="R28" s="101">
        <v>1.74</v>
      </c>
      <c r="S28" s="101">
        <v>1.78</v>
      </c>
      <c r="T28" s="101">
        <v>1.82</v>
      </c>
      <c r="U28" s="101">
        <v>1.86</v>
      </c>
      <c r="V28" s="101">
        <v>1.9</v>
      </c>
      <c r="W28" s="101">
        <v>1.94</v>
      </c>
      <c r="X28" s="102">
        <v>1.98</v>
      </c>
      <c r="Z28" s="662"/>
      <c r="AA28" s="667"/>
      <c r="AB28" s="90" t="s">
        <v>136</v>
      </c>
      <c r="AC28" s="100">
        <v>1.71</v>
      </c>
      <c r="AD28" s="101">
        <v>1.74</v>
      </c>
      <c r="AE28" s="101">
        <v>1.78</v>
      </c>
      <c r="AF28" s="101">
        <v>1.82</v>
      </c>
      <c r="AG28" s="101">
        <v>1.86</v>
      </c>
      <c r="AH28" s="101">
        <v>1.9</v>
      </c>
      <c r="AI28" s="101">
        <v>1.94</v>
      </c>
      <c r="AJ28" s="102">
        <v>1.98</v>
      </c>
      <c r="AL28" s="662"/>
      <c r="AM28" s="667"/>
      <c r="AN28" s="90" t="s">
        <v>136</v>
      </c>
      <c r="AO28" s="100">
        <v>1.71</v>
      </c>
      <c r="AP28" s="101">
        <v>1.74</v>
      </c>
      <c r="AQ28" s="101">
        <v>1.78</v>
      </c>
      <c r="AR28" s="101">
        <v>1.82</v>
      </c>
      <c r="AS28" s="101">
        <v>1.86</v>
      </c>
      <c r="AT28" s="101">
        <v>1.9</v>
      </c>
      <c r="AU28" s="101">
        <v>1.94</v>
      </c>
      <c r="AV28" s="102">
        <v>1.98</v>
      </c>
    </row>
    <row r="29" spans="1:48">
      <c r="A29">
        <v>29</v>
      </c>
      <c r="B29" s="662"/>
      <c r="C29" s="664">
        <v>200</v>
      </c>
      <c r="D29" s="78" t="s">
        <v>133</v>
      </c>
      <c r="E29" s="97">
        <v>1.52</v>
      </c>
      <c r="F29" s="98">
        <v>1.55</v>
      </c>
      <c r="G29" s="98">
        <v>1.58</v>
      </c>
      <c r="H29" s="98">
        <v>1.61</v>
      </c>
      <c r="I29" s="98">
        <v>1.65</v>
      </c>
      <c r="J29" s="98">
        <v>1.68</v>
      </c>
      <c r="K29" s="98">
        <v>1.71</v>
      </c>
      <c r="L29" s="99">
        <v>1.75</v>
      </c>
      <c r="N29" s="662"/>
      <c r="O29" s="664">
        <v>200</v>
      </c>
      <c r="P29" s="78" t="s">
        <v>133</v>
      </c>
      <c r="Q29" s="97">
        <v>1.52</v>
      </c>
      <c r="R29" s="98">
        <v>1.55</v>
      </c>
      <c r="S29" s="98">
        <v>1.58</v>
      </c>
      <c r="T29" s="98">
        <v>1.61</v>
      </c>
      <c r="U29" s="98">
        <v>1.65</v>
      </c>
      <c r="V29" s="98">
        <v>1.68</v>
      </c>
      <c r="W29" s="98">
        <v>1.71</v>
      </c>
      <c r="X29" s="99">
        <v>1.75</v>
      </c>
      <c r="Z29" s="662"/>
      <c r="AA29" s="664">
        <v>200</v>
      </c>
      <c r="AB29" s="78" t="s">
        <v>133</v>
      </c>
      <c r="AC29" s="97">
        <v>1.52</v>
      </c>
      <c r="AD29" s="98">
        <v>1.55</v>
      </c>
      <c r="AE29" s="98">
        <v>1.58</v>
      </c>
      <c r="AF29" s="98">
        <v>1.61</v>
      </c>
      <c r="AG29" s="98">
        <v>1.65</v>
      </c>
      <c r="AH29" s="98">
        <v>1.68</v>
      </c>
      <c r="AI29" s="98">
        <v>1.71</v>
      </c>
      <c r="AJ29" s="99">
        <v>1.75</v>
      </c>
      <c r="AL29" s="662"/>
      <c r="AM29" s="664">
        <v>200</v>
      </c>
      <c r="AN29" s="78" t="s">
        <v>133</v>
      </c>
      <c r="AO29" s="97">
        <v>1.52</v>
      </c>
      <c r="AP29" s="98">
        <v>1.55</v>
      </c>
      <c r="AQ29" s="98">
        <v>1.58</v>
      </c>
      <c r="AR29" s="98">
        <v>1.61</v>
      </c>
      <c r="AS29" s="98">
        <v>1.65</v>
      </c>
      <c r="AT29" s="98">
        <v>1.68</v>
      </c>
      <c r="AU29" s="98">
        <v>1.71</v>
      </c>
      <c r="AV29" s="99">
        <v>1.75</v>
      </c>
    </row>
    <row r="30" spans="1:48" ht="15" thickBot="1">
      <c r="A30">
        <v>30</v>
      </c>
      <c r="B30" s="663"/>
      <c r="C30" s="665"/>
      <c r="D30" s="82" t="s">
        <v>136</v>
      </c>
      <c r="E30" s="190">
        <v>1.55</v>
      </c>
      <c r="F30" s="188">
        <v>1.6</v>
      </c>
      <c r="G30" s="188">
        <v>1.65</v>
      </c>
      <c r="H30" s="188">
        <v>1.7</v>
      </c>
      <c r="I30" s="188">
        <v>1.76</v>
      </c>
      <c r="J30" s="188">
        <v>1.81</v>
      </c>
      <c r="K30" s="188">
        <v>1.86</v>
      </c>
      <c r="L30" s="187">
        <v>1.92</v>
      </c>
      <c r="N30" s="663"/>
      <c r="O30" s="665"/>
      <c r="P30" s="82" t="s">
        <v>136</v>
      </c>
      <c r="Q30" s="190">
        <v>1.55</v>
      </c>
      <c r="R30" s="188">
        <v>1.6</v>
      </c>
      <c r="S30" s="188">
        <v>1.65</v>
      </c>
      <c r="T30" s="188">
        <v>1.7</v>
      </c>
      <c r="U30" s="188">
        <v>1.76</v>
      </c>
      <c r="V30" s="188">
        <v>1.81</v>
      </c>
      <c r="W30" s="188">
        <v>1.86</v>
      </c>
      <c r="X30" s="187">
        <v>1.92</v>
      </c>
      <c r="Z30" s="663"/>
      <c r="AA30" s="665"/>
      <c r="AB30" s="82" t="s">
        <v>136</v>
      </c>
      <c r="AC30" s="190">
        <v>1.55</v>
      </c>
      <c r="AD30" s="188">
        <v>1.6</v>
      </c>
      <c r="AE30" s="188">
        <v>1.65</v>
      </c>
      <c r="AF30" s="188">
        <v>1.7</v>
      </c>
      <c r="AG30" s="188">
        <v>1.76</v>
      </c>
      <c r="AH30" s="188">
        <v>1.81</v>
      </c>
      <c r="AI30" s="188">
        <v>1.86</v>
      </c>
      <c r="AJ30" s="187">
        <v>1.92</v>
      </c>
      <c r="AL30" s="663"/>
      <c r="AM30" s="665"/>
      <c r="AN30" s="82" t="s">
        <v>136</v>
      </c>
      <c r="AO30" s="190">
        <v>1.55</v>
      </c>
      <c r="AP30" s="188">
        <v>1.6</v>
      </c>
      <c r="AQ30" s="188">
        <v>1.65</v>
      </c>
      <c r="AR30" s="188">
        <v>1.7</v>
      </c>
      <c r="AS30" s="188">
        <v>1.76</v>
      </c>
      <c r="AT30" s="188">
        <v>1.81</v>
      </c>
      <c r="AU30" s="188">
        <v>1.86</v>
      </c>
      <c r="AV30" s="187">
        <v>1.92</v>
      </c>
    </row>
    <row r="31" spans="1:48">
      <c r="A31">
        <v>31</v>
      </c>
    </row>
    <row r="32" spans="1:48">
      <c r="A32">
        <v>32</v>
      </c>
    </row>
    <row r="33" spans="1:48">
      <c r="A33">
        <v>33</v>
      </c>
    </row>
    <row r="34" spans="1:48">
      <c r="A34">
        <v>34</v>
      </c>
    </row>
    <row r="35" spans="1:48">
      <c r="A35">
        <v>35</v>
      </c>
    </row>
    <row r="36" spans="1:48">
      <c r="A36">
        <v>36</v>
      </c>
    </row>
    <row r="37" spans="1:48" ht="15" thickBot="1">
      <c r="A37">
        <v>37</v>
      </c>
    </row>
    <row r="38" spans="1:48" ht="18.600000000000001" thickBot="1">
      <c r="A38">
        <v>38</v>
      </c>
      <c r="B38" s="649" t="s">
        <v>1112</v>
      </c>
      <c r="C38" s="650"/>
      <c r="D38" s="651"/>
      <c r="E38" s="649" t="s">
        <v>1150</v>
      </c>
      <c r="F38" s="650"/>
      <c r="G38" s="650"/>
      <c r="H38" s="650"/>
      <c r="I38" s="650"/>
      <c r="J38" s="650"/>
      <c r="K38" s="650"/>
      <c r="L38" s="651"/>
      <c r="N38" s="649" t="s">
        <v>1114</v>
      </c>
      <c r="O38" s="650"/>
      <c r="P38" s="651"/>
      <c r="Q38" s="649" t="s">
        <v>1150</v>
      </c>
      <c r="R38" s="650"/>
      <c r="S38" s="650"/>
      <c r="T38" s="650"/>
      <c r="U38" s="650"/>
      <c r="V38" s="650"/>
      <c r="W38" s="650"/>
      <c r="X38" s="651"/>
      <c r="Z38" s="649" t="s">
        <v>1115</v>
      </c>
      <c r="AA38" s="650"/>
      <c r="AB38" s="651"/>
      <c r="AC38" s="649" t="s">
        <v>1150</v>
      </c>
      <c r="AD38" s="650"/>
      <c r="AE38" s="650"/>
      <c r="AF38" s="650"/>
      <c r="AG38" s="650"/>
      <c r="AH38" s="650"/>
      <c r="AI38" s="650"/>
      <c r="AJ38" s="651"/>
      <c r="AL38" s="649" t="s">
        <v>1116</v>
      </c>
      <c r="AM38" s="650"/>
      <c r="AN38" s="651"/>
      <c r="AO38" s="649" t="s">
        <v>1150</v>
      </c>
      <c r="AP38" s="650"/>
      <c r="AQ38" s="650"/>
      <c r="AR38" s="650"/>
      <c r="AS38" s="650"/>
      <c r="AT38" s="650"/>
      <c r="AU38" s="650"/>
      <c r="AV38" s="651"/>
    </row>
    <row r="39" spans="1:48" ht="15.75" customHeight="1">
      <c r="A39">
        <v>39</v>
      </c>
      <c r="B39" s="652" t="s">
        <v>1128</v>
      </c>
      <c r="C39" s="652" t="s">
        <v>634</v>
      </c>
      <c r="D39" s="669" t="s">
        <v>1119</v>
      </c>
      <c r="E39" s="676" t="s">
        <v>1120</v>
      </c>
      <c r="F39" s="677"/>
      <c r="G39" s="677"/>
      <c r="H39" s="677"/>
      <c r="I39" s="677"/>
      <c r="J39" s="677"/>
      <c r="K39" s="677"/>
      <c r="L39" s="678"/>
      <c r="N39" s="652" t="s">
        <v>1128</v>
      </c>
      <c r="O39" s="652" t="s">
        <v>634</v>
      </c>
      <c r="P39" s="669" t="s">
        <v>1119</v>
      </c>
      <c r="Q39" s="676" t="s">
        <v>1120</v>
      </c>
      <c r="R39" s="677"/>
      <c r="S39" s="677"/>
      <c r="T39" s="677"/>
      <c r="U39" s="677"/>
      <c r="V39" s="677"/>
      <c r="W39" s="677"/>
      <c r="X39" s="678"/>
      <c r="Z39" s="652" t="s">
        <v>1128</v>
      </c>
      <c r="AA39" s="652" t="s">
        <v>634</v>
      </c>
      <c r="AB39" s="669" t="s">
        <v>1119</v>
      </c>
      <c r="AC39" s="676" t="s">
        <v>1120</v>
      </c>
      <c r="AD39" s="677"/>
      <c r="AE39" s="677"/>
      <c r="AF39" s="677"/>
      <c r="AG39" s="677"/>
      <c r="AH39" s="677"/>
      <c r="AI39" s="677"/>
      <c r="AJ39" s="678"/>
      <c r="AL39" s="652" t="s">
        <v>1128</v>
      </c>
      <c r="AM39" s="652" t="s">
        <v>634</v>
      </c>
      <c r="AN39" s="669" t="s">
        <v>1119</v>
      </c>
      <c r="AO39" s="676" t="s">
        <v>1120</v>
      </c>
      <c r="AP39" s="677"/>
      <c r="AQ39" s="677"/>
      <c r="AR39" s="677"/>
      <c r="AS39" s="677"/>
      <c r="AT39" s="677"/>
      <c r="AU39" s="677"/>
      <c r="AV39" s="678"/>
    </row>
    <row r="40" spans="1:48" ht="15" customHeight="1" thickBot="1">
      <c r="A40">
        <v>40</v>
      </c>
      <c r="B40" s="668"/>
      <c r="C40" s="668"/>
      <c r="D40" s="670"/>
      <c r="E40" s="679"/>
      <c r="F40" s="680"/>
      <c r="G40" s="680"/>
      <c r="H40" s="680"/>
      <c r="I40" s="680"/>
      <c r="J40" s="680"/>
      <c r="K40" s="680"/>
      <c r="L40" s="681"/>
      <c r="N40" s="668"/>
      <c r="O40" s="668"/>
      <c r="P40" s="670"/>
      <c r="Q40" s="679"/>
      <c r="R40" s="680"/>
      <c r="S40" s="680"/>
      <c r="T40" s="680"/>
      <c r="U40" s="680"/>
      <c r="V40" s="680"/>
      <c r="W40" s="680"/>
      <c r="X40" s="681"/>
      <c r="Z40" s="668"/>
      <c r="AA40" s="668"/>
      <c r="AB40" s="670"/>
      <c r="AC40" s="679"/>
      <c r="AD40" s="680"/>
      <c r="AE40" s="680"/>
      <c r="AF40" s="680"/>
      <c r="AG40" s="680"/>
      <c r="AH40" s="680"/>
      <c r="AI40" s="680"/>
      <c r="AJ40" s="681"/>
      <c r="AL40" s="668"/>
      <c r="AM40" s="668"/>
      <c r="AN40" s="670"/>
      <c r="AO40" s="679"/>
      <c r="AP40" s="680"/>
      <c r="AQ40" s="680"/>
      <c r="AR40" s="680"/>
      <c r="AS40" s="680"/>
      <c r="AT40" s="680"/>
      <c r="AU40" s="680"/>
      <c r="AV40" s="681"/>
    </row>
    <row r="41" spans="1:48" ht="15" thickBot="1">
      <c r="A41">
        <v>41</v>
      </c>
      <c r="B41" s="653"/>
      <c r="C41" s="653"/>
      <c r="D41" s="671"/>
      <c r="E41" s="75">
        <v>0</v>
      </c>
      <c r="F41" s="76">
        <v>500</v>
      </c>
      <c r="G41" s="76">
        <v>1000</v>
      </c>
      <c r="H41" s="76">
        <v>1500</v>
      </c>
      <c r="I41" s="76">
        <v>2000</v>
      </c>
      <c r="J41" s="76">
        <v>2500</v>
      </c>
      <c r="K41" s="76">
        <v>3000</v>
      </c>
      <c r="L41" s="77">
        <v>3500</v>
      </c>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L41" s="653"/>
      <c r="AM41" s="653"/>
      <c r="AN41" s="671"/>
      <c r="AO41" s="75">
        <v>0</v>
      </c>
      <c r="AP41" s="76">
        <v>500</v>
      </c>
      <c r="AQ41" s="76">
        <v>1000</v>
      </c>
      <c r="AR41" s="76">
        <v>1500</v>
      </c>
      <c r="AS41" s="76">
        <v>2000</v>
      </c>
      <c r="AT41" s="76">
        <v>2500</v>
      </c>
      <c r="AU41" s="76">
        <v>3000</v>
      </c>
      <c r="AV41" s="77">
        <v>3500</v>
      </c>
    </row>
    <row r="42" spans="1:48" ht="15" customHeight="1">
      <c r="A42">
        <v>42</v>
      </c>
      <c r="B42" s="661" t="s">
        <v>1135</v>
      </c>
      <c r="C42" s="664">
        <v>100</v>
      </c>
      <c r="D42" s="78" t="s">
        <v>133</v>
      </c>
      <c r="E42" s="79">
        <v>138</v>
      </c>
      <c r="F42" s="80">
        <v>133</v>
      </c>
      <c r="G42" s="80">
        <v>129</v>
      </c>
      <c r="H42" s="80">
        <v>124</v>
      </c>
      <c r="I42" s="80">
        <v>120</v>
      </c>
      <c r="J42" s="80">
        <v>115</v>
      </c>
      <c r="K42" s="80">
        <v>111</v>
      </c>
      <c r="L42" s="81">
        <v>107</v>
      </c>
      <c r="N42" s="661" t="s">
        <v>1135</v>
      </c>
      <c r="O42" s="664">
        <v>100</v>
      </c>
      <c r="P42" s="78" t="s">
        <v>133</v>
      </c>
      <c r="Q42" s="79">
        <v>138</v>
      </c>
      <c r="R42" s="80">
        <v>133</v>
      </c>
      <c r="S42" s="80">
        <v>129</v>
      </c>
      <c r="T42" s="80">
        <v>124</v>
      </c>
      <c r="U42" s="80">
        <v>120</v>
      </c>
      <c r="V42" s="80">
        <v>115</v>
      </c>
      <c r="W42" s="80">
        <v>111</v>
      </c>
      <c r="X42" s="81">
        <v>107</v>
      </c>
      <c r="Z42" s="661" t="s">
        <v>1135</v>
      </c>
      <c r="AA42" s="664">
        <v>100</v>
      </c>
      <c r="AB42" s="78" t="s">
        <v>133</v>
      </c>
      <c r="AC42" s="79">
        <v>138</v>
      </c>
      <c r="AD42" s="80">
        <v>135</v>
      </c>
      <c r="AE42" s="80">
        <v>132</v>
      </c>
      <c r="AF42" s="80">
        <v>129</v>
      </c>
      <c r="AG42" s="80">
        <v>126</v>
      </c>
      <c r="AH42" s="80">
        <v>123</v>
      </c>
      <c r="AI42" s="80">
        <v>120</v>
      </c>
      <c r="AJ42" s="81">
        <v>117</v>
      </c>
      <c r="AL42" s="661" t="s">
        <v>1135</v>
      </c>
      <c r="AM42" s="664">
        <v>100</v>
      </c>
      <c r="AN42" s="78" t="s">
        <v>133</v>
      </c>
      <c r="AO42" s="79">
        <v>134</v>
      </c>
      <c r="AP42" s="80">
        <v>133</v>
      </c>
      <c r="AQ42" s="80">
        <v>132</v>
      </c>
      <c r="AR42" s="80">
        <v>131</v>
      </c>
      <c r="AS42" s="80">
        <v>130</v>
      </c>
      <c r="AT42" s="80">
        <v>129</v>
      </c>
      <c r="AU42" s="80">
        <v>128</v>
      </c>
      <c r="AV42" s="81">
        <v>128</v>
      </c>
    </row>
    <row r="43" spans="1:48" ht="15" thickBot="1">
      <c r="A43">
        <v>43</v>
      </c>
      <c r="B43" s="662"/>
      <c r="C43" s="665"/>
      <c r="D43" s="82" t="s">
        <v>136</v>
      </c>
      <c r="E43" s="83">
        <v>141</v>
      </c>
      <c r="F43" s="84">
        <v>136</v>
      </c>
      <c r="G43" s="84">
        <v>131</v>
      </c>
      <c r="H43" s="84">
        <v>127</v>
      </c>
      <c r="I43" s="84">
        <v>122</v>
      </c>
      <c r="J43" s="84">
        <v>118</v>
      </c>
      <c r="K43" s="84">
        <v>113</v>
      </c>
      <c r="L43" s="85">
        <v>109</v>
      </c>
      <c r="N43" s="662"/>
      <c r="O43" s="665"/>
      <c r="P43" s="82" t="s">
        <v>136</v>
      </c>
      <c r="Q43" s="83">
        <v>141</v>
      </c>
      <c r="R43" s="84">
        <v>136</v>
      </c>
      <c r="S43" s="84">
        <v>131</v>
      </c>
      <c r="T43" s="84">
        <v>127</v>
      </c>
      <c r="U43" s="84">
        <v>122</v>
      </c>
      <c r="V43" s="84">
        <v>118</v>
      </c>
      <c r="W43" s="84">
        <v>113</v>
      </c>
      <c r="X43" s="85">
        <v>109</v>
      </c>
      <c r="Z43" s="662"/>
      <c r="AA43" s="665"/>
      <c r="AB43" s="82" t="s">
        <v>136</v>
      </c>
      <c r="AC43" s="83">
        <v>141</v>
      </c>
      <c r="AD43" s="84">
        <v>139</v>
      </c>
      <c r="AE43" s="84">
        <v>137</v>
      </c>
      <c r="AF43" s="84">
        <v>135</v>
      </c>
      <c r="AG43" s="84">
        <v>133</v>
      </c>
      <c r="AH43" s="84">
        <v>131</v>
      </c>
      <c r="AI43" s="84">
        <v>129</v>
      </c>
      <c r="AJ43" s="85">
        <v>128</v>
      </c>
      <c r="AL43" s="662"/>
      <c r="AM43" s="665"/>
      <c r="AN43" s="82" t="s">
        <v>136</v>
      </c>
      <c r="AO43" s="83">
        <v>129</v>
      </c>
      <c r="AP43" s="84">
        <v>128</v>
      </c>
      <c r="AQ43" s="84">
        <v>128</v>
      </c>
      <c r="AR43" s="84">
        <v>128</v>
      </c>
      <c r="AS43" s="84">
        <v>128</v>
      </c>
      <c r="AT43" s="84">
        <v>128</v>
      </c>
      <c r="AU43" s="84">
        <v>128</v>
      </c>
      <c r="AV43" s="85">
        <v>128</v>
      </c>
    </row>
    <row r="44" spans="1:48">
      <c r="A44">
        <v>44</v>
      </c>
      <c r="B44" s="662"/>
      <c r="C44" s="666">
        <v>110</v>
      </c>
      <c r="D44" s="86" t="s">
        <v>133</v>
      </c>
      <c r="E44" s="87">
        <v>156</v>
      </c>
      <c r="F44" s="88">
        <v>150</v>
      </c>
      <c r="G44" s="88">
        <v>145</v>
      </c>
      <c r="H44" s="88">
        <v>140</v>
      </c>
      <c r="I44" s="88">
        <v>135</v>
      </c>
      <c r="J44" s="88">
        <v>130</v>
      </c>
      <c r="K44" s="88">
        <v>125</v>
      </c>
      <c r="L44" s="89">
        <v>120</v>
      </c>
      <c r="N44" s="662"/>
      <c r="O44" s="666">
        <v>110</v>
      </c>
      <c r="P44" s="86" t="s">
        <v>133</v>
      </c>
      <c r="Q44" s="87">
        <v>156</v>
      </c>
      <c r="R44" s="88">
        <v>150</v>
      </c>
      <c r="S44" s="88">
        <v>145</v>
      </c>
      <c r="T44" s="88">
        <v>140</v>
      </c>
      <c r="U44" s="88">
        <v>135</v>
      </c>
      <c r="V44" s="88">
        <v>130</v>
      </c>
      <c r="W44" s="88">
        <v>125</v>
      </c>
      <c r="X44" s="89">
        <v>120</v>
      </c>
      <c r="Z44" s="662"/>
      <c r="AA44" s="666">
        <v>110</v>
      </c>
      <c r="AB44" s="86" t="s">
        <v>133</v>
      </c>
      <c r="AC44" s="87">
        <v>156</v>
      </c>
      <c r="AD44" s="88">
        <v>150</v>
      </c>
      <c r="AE44" s="88">
        <v>144</v>
      </c>
      <c r="AF44" s="88">
        <v>139</v>
      </c>
      <c r="AG44" s="88">
        <v>133</v>
      </c>
      <c r="AH44" s="88">
        <v>128</v>
      </c>
      <c r="AI44" s="88">
        <v>122</v>
      </c>
      <c r="AJ44" s="89">
        <v>117</v>
      </c>
      <c r="AL44" s="662"/>
      <c r="AM44" s="666">
        <v>110</v>
      </c>
      <c r="AN44" s="86" t="s">
        <v>133</v>
      </c>
      <c r="AO44" s="87">
        <v>156</v>
      </c>
      <c r="AP44" s="88">
        <v>152</v>
      </c>
      <c r="AQ44" s="88">
        <v>148</v>
      </c>
      <c r="AR44" s="88">
        <v>144</v>
      </c>
      <c r="AS44" s="88">
        <v>140</v>
      </c>
      <c r="AT44" s="88">
        <v>136</v>
      </c>
      <c r="AU44" s="88">
        <v>132</v>
      </c>
      <c r="AV44" s="89">
        <v>128</v>
      </c>
    </row>
    <row r="45" spans="1:48" ht="15" thickBot="1">
      <c r="A45">
        <v>45</v>
      </c>
      <c r="B45" s="662"/>
      <c r="C45" s="667"/>
      <c r="D45" s="90" t="s">
        <v>136</v>
      </c>
      <c r="E45" s="87">
        <v>160</v>
      </c>
      <c r="F45" s="88">
        <v>154</v>
      </c>
      <c r="G45" s="88">
        <v>149</v>
      </c>
      <c r="H45" s="88">
        <v>143</v>
      </c>
      <c r="I45" s="88">
        <v>138</v>
      </c>
      <c r="J45" s="88">
        <v>132</v>
      </c>
      <c r="K45" s="88">
        <v>127</v>
      </c>
      <c r="L45" s="89">
        <v>122</v>
      </c>
      <c r="N45" s="662"/>
      <c r="O45" s="667"/>
      <c r="P45" s="90" t="s">
        <v>136</v>
      </c>
      <c r="Q45" s="87">
        <v>160</v>
      </c>
      <c r="R45" s="88">
        <v>154</v>
      </c>
      <c r="S45" s="88">
        <v>149</v>
      </c>
      <c r="T45" s="88">
        <v>143</v>
      </c>
      <c r="U45" s="88">
        <v>138</v>
      </c>
      <c r="V45" s="88">
        <v>132</v>
      </c>
      <c r="W45" s="88">
        <v>127</v>
      </c>
      <c r="X45" s="89">
        <v>122</v>
      </c>
      <c r="Z45" s="662"/>
      <c r="AA45" s="667"/>
      <c r="AB45" s="90" t="s">
        <v>136</v>
      </c>
      <c r="AC45" s="87">
        <v>160</v>
      </c>
      <c r="AD45" s="88">
        <v>155</v>
      </c>
      <c r="AE45" s="88">
        <v>150</v>
      </c>
      <c r="AF45" s="88">
        <v>145</v>
      </c>
      <c r="AG45" s="88">
        <v>140</v>
      </c>
      <c r="AH45" s="88">
        <v>135</v>
      </c>
      <c r="AI45" s="88">
        <v>130</v>
      </c>
      <c r="AJ45" s="89">
        <v>125</v>
      </c>
      <c r="AL45" s="662"/>
      <c r="AM45" s="667"/>
      <c r="AN45" s="90" t="s">
        <v>136</v>
      </c>
      <c r="AO45" s="87">
        <v>151</v>
      </c>
      <c r="AP45" s="88">
        <v>147</v>
      </c>
      <c r="AQ45" s="88">
        <v>144</v>
      </c>
      <c r="AR45" s="88">
        <v>141</v>
      </c>
      <c r="AS45" s="88">
        <v>137</v>
      </c>
      <c r="AT45" s="88">
        <v>134</v>
      </c>
      <c r="AU45" s="88">
        <v>131</v>
      </c>
      <c r="AV45" s="89">
        <v>128</v>
      </c>
    </row>
    <row r="46" spans="1:48">
      <c r="A46">
        <v>46</v>
      </c>
      <c r="B46" s="662"/>
      <c r="C46" s="664">
        <v>120</v>
      </c>
      <c r="D46" s="78" t="s">
        <v>133</v>
      </c>
      <c r="E46" s="83">
        <v>172</v>
      </c>
      <c r="F46" s="84">
        <v>166</v>
      </c>
      <c r="G46" s="84">
        <v>160</v>
      </c>
      <c r="H46" s="84">
        <v>155</v>
      </c>
      <c r="I46" s="84">
        <v>149</v>
      </c>
      <c r="J46" s="84">
        <v>144</v>
      </c>
      <c r="K46" s="84">
        <v>138</v>
      </c>
      <c r="L46" s="85">
        <v>133</v>
      </c>
      <c r="N46" s="662"/>
      <c r="O46" s="664">
        <v>120</v>
      </c>
      <c r="P46" s="78" t="s">
        <v>133</v>
      </c>
      <c r="Q46" s="83">
        <v>172</v>
      </c>
      <c r="R46" s="84">
        <v>166</v>
      </c>
      <c r="S46" s="84">
        <v>160</v>
      </c>
      <c r="T46" s="84">
        <v>155</v>
      </c>
      <c r="U46" s="84">
        <v>149</v>
      </c>
      <c r="V46" s="84">
        <v>144</v>
      </c>
      <c r="W46" s="84">
        <v>138</v>
      </c>
      <c r="X46" s="85">
        <v>133</v>
      </c>
      <c r="Z46" s="662"/>
      <c r="AA46" s="664">
        <v>120</v>
      </c>
      <c r="AB46" s="78" t="s">
        <v>133</v>
      </c>
      <c r="AC46" s="83">
        <v>172</v>
      </c>
      <c r="AD46" s="84">
        <v>166</v>
      </c>
      <c r="AE46" s="84">
        <v>160</v>
      </c>
      <c r="AF46" s="84">
        <v>155</v>
      </c>
      <c r="AG46" s="84">
        <v>149</v>
      </c>
      <c r="AH46" s="84">
        <v>144</v>
      </c>
      <c r="AI46" s="84">
        <v>138</v>
      </c>
      <c r="AJ46" s="85">
        <v>133</v>
      </c>
      <c r="AL46" s="662"/>
      <c r="AM46" s="664">
        <v>120</v>
      </c>
      <c r="AN46" s="78" t="s">
        <v>133</v>
      </c>
      <c r="AO46" s="83">
        <v>172</v>
      </c>
      <c r="AP46" s="84">
        <v>165</v>
      </c>
      <c r="AQ46" s="84">
        <v>159</v>
      </c>
      <c r="AR46" s="84">
        <v>153</v>
      </c>
      <c r="AS46" s="84">
        <v>146</v>
      </c>
      <c r="AT46" s="84">
        <v>140</v>
      </c>
      <c r="AU46" s="84">
        <v>134</v>
      </c>
      <c r="AV46" s="85">
        <v>128</v>
      </c>
    </row>
    <row r="47" spans="1:48" ht="15" thickBot="1">
      <c r="A47">
        <v>47</v>
      </c>
      <c r="B47" s="662"/>
      <c r="C47" s="665"/>
      <c r="D47" s="82" t="s">
        <v>136</v>
      </c>
      <c r="E47" s="83">
        <v>179</v>
      </c>
      <c r="F47" s="84">
        <v>172</v>
      </c>
      <c r="G47" s="84">
        <v>166</v>
      </c>
      <c r="H47" s="84">
        <v>160</v>
      </c>
      <c r="I47" s="84">
        <v>154</v>
      </c>
      <c r="J47" s="84">
        <v>148</v>
      </c>
      <c r="K47" s="84">
        <v>142</v>
      </c>
      <c r="L47" s="85">
        <v>136</v>
      </c>
      <c r="N47" s="662"/>
      <c r="O47" s="665"/>
      <c r="P47" s="82" t="s">
        <v>136</v>
      </c>
      <c r="Q47" s="83">
        <v>179</v>
      </c>
      <c r="R47" s="84">
        <v>172</v>
      </c>
      <c r="S47" s="84">
        <v>166</v>
      </c>
      <c r="T47" s="84">
        <v>160</v>
      </c>
      <c r="U47" s="84">
        <v>154</v>
      </c>
      <c r="V47" s="84">
        <v>148</v>
      </c>
      <c r="W47" s="84">
        <v>142</v>
      </c>
      <c r="X47" s="85">
        <v>136</v>
      </c>
      <c r="Z47" s="662"/>
      <c r="AA47" s="665"/>
      <c r="AB47" s="82" t="s">
        <v>136</v>
      </c>
      <c r="AC47" s="83">
        <v>179</v>
      </c>
      <c r="AD47" s="84">
        <v>172</v>
      </c>
      <c r="AE47" s="84">
        <v>166</v>
      </c>
      <c r="AF47" s="84">
        <v>160</v>
      </c>
      <c r="AG47" s="84">
        <v>154</v>
      </c>
      <c r="AH47" s="84">
        <v>148</v>
      </c>
      <c r="AI47" s="84">
        <v>142</v>
      </c>
      <c r="AJ47" s="85">
        <v>136</v>
      </c>
      <c r="AL47" s="662"/>
      <c r="AM47" s="665"/>
      <c r="AN47" s="82" t="s">
        <v>136</v>
      </c>
      <c r="AO47" s="83">
        <v>175</v>
      </c>
      <c r="AP47" s="84">
        <v>168</v>
      </c>
      <c r="AQ47" s="84">
        <v>161</v>
      </c>
      <c r="AR47" s="84">
        <v>154</v>
      </c>
      <c r="AS47" s="84">
        <v>148</v>
      </c>
      <c r="AT47" s="84">
        <v>141</v>
      </c>
      <c r="AU47" s="84">
        <v>134</v>
      </c>
      <c r="AV47" s="85">
        <v>128</v>
      </c>
    </row>
    <row r="48" spans="1:48">
      <c r="A48">
        <v>48</v>
      </c>
      <c r="B48" s="662"/>
      <c r="C48" s="666">
        <v>130</v>
      </c>
      <c r="D48" s="86" t="s">
        <v>133</v>
      </c>
      <c r="E48" s="87">
        <v>188</v>
      </c>
      <c r="F48" s="88">
        <v>182</v>
      </c>
      <c r="G48" s="88">
        <v>176</v>
      </c>
      <c r="H48" s="88">
        <v>170</v>
      </c>
      <c r="I48" s="88">
        <v>164</v>
      </c>
      <c r="J48" s="88">
        <v>158</v>
      </c>
      <c r="K48" s="88">
        <v>152</v>
      </c>
      <c r="L48" s="89">
        <v>146</v>
      </c>
      <c r="N48" s="662"/>
      <c r="O48" s="666">
        <v>130</v>
      </c>
      <c r="P48" s="86" t="s">
        <v>133</v>
      </c>
      <c r="Q48" s="87">
        <v>188</v>
      </c>
      <c r="R48" s="88">
        <v>182</v>
      </c>
      <c r="S48" s="88">
        <v>176</v>
      </c>
      <c r="T48" s="88">
        <v>170</v>
      </c>
      <c r="U48" s="88">
        <v>164</v>
      </c>
      <c r="V48" s="88">
        <v>158</v>
      </c>
      <c r="W48" s="88">
        <v>152</v>
      </c>
      <c r="X48" s="89">
        <v>146</v>
      </c>
      <c r="Z48" s="662"/>
      <c r="AA48" s="666">
        <v>130</v>
      </c>
      <c r="AB48" s="86" t="s">
        <v>133</v>
      </c>
      <c r="AC48" s="87">
        <v>188</v>
      </c>
      <c r="AD48" s="88">
        <v>182</v>
      </c>
      <c r="AE48" s="88">
        <v>176</v>
      </c>
      <c r="AF48" s="88">
        <v>170</v>
      </c>
      <c r="AG48" s="88">
        <v>164</v>
      </c>
      <c r="AH48" s="88">
        <v>158</v>
      </c>
      <c r="AI48" s="88">
        <v>152</v>
      </c>
      <c r="AJ48" s="89">
        <v>146</v>
      </c>
      <c r="AL48" s="662"/>
      <c r="AM48" s="666">
        <v>130</v>
      </c>
      <c r="AN48" s="86" t="s">
        <v>133</v>
      </c>
      <c r="AO48" s="87">
        <v>188</v>
      </c>
      <c r="AP48" s="88">
        <v>181</v>
      </c>
      <c r="AQ48" s="88">
        <v>175</v>
      </c>
      <c r="AR48" s="88">
        <v>169</v>
      </c>
      <c r="AS48" s="88">
        <v>163</v>
      </c>
      <c r="AT48" s="88">
        <v>157</v>
      </c>
      <c r="AU48" s="88">
        <v>151</v>
      </c>
      <c r="AV48" s="89">
        <v>145</v>
      </c>
    </row>
    <row r="49" spans="1:48" ht="15" thickBot="1">
      <c r="A49">
        <v>49</v>
      </c>
      <c r="B49" s="662"/>
      <c r="C49" s="667"/>
      <c r="D49" s="90" t="s">
        <v>136</v>
      </c>
      <c r="E49" s="87">
        <v>198</v>
      </c>
      <c r="F49" s="88">
        <v>191</v>
      </c>
      <c r="G49" s="88">
        <v>184</v>
      </c>
      <c r="H49" s="88">
        <v>177</v>
      </c>
      <c r="I49" s="88">
        <v>170</v>
      </c>
      <c r="J49" s="88">
        <v>163</v>
      </c>
      <c r="K49" s="88">
        <v>156</v>
      </c>
      <c r="L49" s="89">
        <v>150</v>
      </c>
      <c r="N49" s="662"/>
      <c r="O49" s="667"/>
      <c r="P49" s="90" t="s">
        <v>136</v>
      </c>
      <c r="Q49" s="87">
        <v>198</v>
      </c>
      <c r="R49" s="88">
        <v>191</v>
      </c>
      <c r="S49" s="88">
        <v>184</v>
      </c>
      <c r="T49" s="88">
        <v>177</v>
      </c>
      <c r="U49" s="88">
        <v>170</v>
      </c>
      <c r="V49" s="88">
        <v>163</v>
      </c>
      <c r="W49" s="88">
        <v>156</v>
      </c>
      <c r="X49" s="89">
        <v>150</v>
      </c>
      <c r="Z49" s="662"/>
      <c r="AA49" s="667"/>
      <c r="AB49" s="90" t="s">
        <v>136</v>
      </c>
      <c r="AC49" s="87">
        <v>198</v>
      </c>
      <c r="AD49" s="88">
        <v>191</v>
      </c>
      <c r="AE49" s="88">
        <v>184</v>
      </c>
      <c r="AF49" s="88">
        <v>177</v>
      </c>
      <c r="AG49" s="88">
        <v>170</v>
      </c>
      <c r="AH49" s="88">
        <v>163</v>
      </c>
      <c r="AI49" s="88">
        <v>156</v>
      </c>
      <c r="AJ49" s="89">
        <v>150</v>
      </c>
      <c r="AL49" s="662"/>
      <c r="AM49" s="667"/>
      <c r="AN49" s="90" t="s">
        <v>136</v>
      </c>
      <c r="AO49" s="87">
        <v>198</v>
      </c>
      <c r="AP49" s="88">
        <v>189</v>
      </c>
      <c r="AQ49" s="88">
        <v>181</v>
      </c>
      <c r="AR49" s="88">
        <v>173</v>
      </c>
      <c r="AS49" s="88">
        <v>164</v>
      </c>
      <c r="AT49" s="88">
        <v>156</v>
      </c>
      <c r="AU49" s="88">
        <v>148</v>
      </c>
      <c r="AV49" s="89">
        <v>140</v>
      </c>
    </row>
    <row r="50" spans="1:48">
      <c r="A50">
        <v>50</v>
      </c>
      <c r="B50" s="662"/>
      <c r="C50" s="664">
        <v>140</v>
      </c>
      <c r="D50" s="78" t="s">
        <v>133</v>
      </c>
      <c r="E50" s="83">
        <v>205</v>
      </c>
      <c r="F50" s="84">
        <v>198</v>
      </c>
      <c r="G50" s="84">
        <v>192</v>
      </c>
      <c r="H50" s="84">
        <v>186</v>
      </c>
      <c r="I50" s="84">
        <v>179</v>
      </c>
      <c r="J50" s="84">
        <v>173</v>
      </c>
      <c r="K50" s="84">
        <v>167</v>
      </c>
      <c r="L50" s="85">
        <v>161</v>
      </c>
      <c r="N50" s="662"/>
      <c r="O50" s="664">
        <v>140</v>
      </c>
      <c r="P50" s="78" t="s">
        <v>133</v>
      </c>
      <c r="Q50" s="83">
        <v>205</v>
      </c>
      <c r="R50" s="84">
        <v>198</v>
      </c>
      <c r="S50" s="84">
        <v>192</v>
      </c>
      <c r="T50" s="84">
        <v>186</v>
      </c>
      <c r="U50" s="84">
        <v>179</v>
      </c>
      <c r="V50" s="84">
        <v>173</v>
      </c>
      <c r="W50" s="84">
        <v>167</v>
      </c>
      <c r="X50" s="85">
        <v>161</v>
      </c>
      <c r="Z50" s="662"/>
      <c r="AA50" s="664">
        <v>140</v>
      </c>
      <c r="AB50" s="78" t="s">
        <v>133</v>
      </c>
      <c r="AC50" s="83">
        <v>205</v>
      </c>
      <c r="AD50" s="84">
        <v>198</v>
      </c>
      <c r="AE50" s="84">
        <v>192</v>
      </c>
      <c r="AF50" s="84">
        <v>186</v>
      </c>
      <c r="AG50" s="84">
        <v>179</v>
      </c>
      <c r="AH50" s="84">
        <v>173</v>
      </c>
      <c r="AI50" s="84">
        <v>167</v>
      </c>
      <c r="AJ50" s="85">
        <v>161</v>
      </c>
      <c r="AL50" s="662"/>
      <c r="AM50" s="664">
        <v>140</v>
      </c>
      <c r="AN50" s="78" t="s">
        <v>133</v>
      </c>
      <c r="AO50" s="83">
        <v>205</v>
      </c>
      <c r="AP50" s="84">
        <v>198</v>
      </c>
      <c r="AQ50" s="84">
        <v>192</v>
      </c>
      <c r="AR50" s="84">
        <v>186</v>
      </c>
      <c r="AS50" s="84">
        <v>179</v>
      </c>
      <c r="AT50" s="84">
        <v>173</v>
      </c>
      <c r="AU50" s="84">
        <v>167</v>
      </c>
      <c r="AV50" s="85">
        <v>161</v>
      </c>
    </row>
    <row r="51" spans="1:48" ht="15" thickBot="1">
      <c r="A51">
        <v>51</v>
      </c>
      <c r="B51" s="662"/>
      <c r="C51" s="665"/>
      <c r="D51" s="82" t="s">
        <v>136</v>
      </c>
      <c r="E51" s="83">
        <v>220</v>
      </c>
      <c r="F51" s="84">
        <v>212</v>
      </c>
      <c r="G51" s="84">
        <v>204</v>
      </c>
      <c r="H51" s="84">
        <v>196</v>
      </c>
      <c r="I51" s="84">
        <v>188</v>
      </c>
      <c r="J51" s="84">
        <v>180</v>
      </c>
      <c r="K51" s="84">
        <v>172</v>
      </c>
      <c r="L51" s="85">
        <v>165</v>
      </c>
      <c r="N51" s="662"/>
      <c r="O51" s="665"/>
      <c r="P51" s="82" t="s">
        <v>136</v>
      </c>
      <c r="Q51" s="83">
        <v>220</v>
      </c>
      <c r="R51" s="84">
        <v>212</v>
      </c>
      <c r="S51" s="84">
        <v>204</v>
      </c>
      <c r="T51" s="84">
        <v>196</v>
      </c>
      <c r="U51" s="84">
        <v>188</v>
      </c>
      <c r="V51" s="84">
        <v>180</v>
      </c>
      <c r="W51" s="84">
        <v>172</v>
      </c>
      <c r="X51" s="85">
        <v>165</v>
      </c>
      <c r="Z51" s="662"/>
      <c r="AA51" s="665"/>
      <c r="AB51" s="82" t="s">
        <v>136</v>
      </c>
      <c r="AC51" s="83">
        <v>220</v>
      </c>
      <c r="AD51" s="84">
        <v>212</v>
      </c>
      <c r="AE51" s="84">
        <v>204</v>
      </c>
      <c r="AF51" s="84">
        <v>196</v>
      </c>
      <c r="AG51" s="84">
        <v>188</v>
      </c>
      <c r="AH51" s="84">
        <v>180</v>
      </c>
      <c r="AI51" s="84">
        <v>172</v>
      </c>
      <c r="AJ51" s="85">
        <v>165</v>
      </c>
      <c r="AL51" s="662"/>
      <c r="AM51" s="665"/>
      <c r="AN51" s="82" t="s">
        <v>136</v>
      </c>
      <c r="AO51" s="83">
        <v>220</v>
      </c>
      <c r="AP51" s="84">
        <v>211</v>
      </c>
      <c r="AQ51" s="84">
        <v>202</v>
      </c>
      <c r="AR51" s="84">
        <v>193</v>
      </c>
      <c r="AS51" s="84">
        <v>184</v>
      </c>
      <c r="AT51" s="84">
        <v>175</v>
      </c>
      <c r="AU51" s="84">
        <v>166</v>
      </c>
      <c r="AV51" s="85">
        <v>158</v>
      </c>
    </row>
    <row r="52" spans="1:48">
      <c r="A52">
        <v>52</v>
      </c>
      <c r="B52" s="662"/>
      <c r="C52" s="666">
        <v>150</v>
      </c>
      <c r="D52" s="86" t="s">
        <v>133</v>
      </c>
      <c r="E52" s="87">
        <v>223</v>
      </c>
      <c r="F52" s="88">
        <v>216</v>
      </c>
      <c r="G52" s="88">
        <v>209</v>
      </c>
      <c r="H52" s="88">
        <v>202</v>
      </c>
      <c r="I52" s="88">
        <v>195</v>
      </c>
      <c r="J52" s="88">
        <v>188</v>
      </c>
      <c r="K52" s="88">
        <v>181</v>
      </c>
      <c r="L52" s="89">
        <v>174</v>
      </c>
      <c r="N52" s="662"/>
      <c r="O52" s="666">
        <v>150</v>
      </c>
      <c r="P52" s="86" t="s">
        <v>133</v>
      </c>
      <c r="Q52" s="87">
        <v>223</v>
      </c>
      <c r="R52" s="88">
        <v>216</v>
      </c>
      <c r="S52" s="88">
        <v>209</v>
      </c>
      <c r="T52" s="88">
        <v>202</v>
      </c>
      <c r="U52" s="88">
        <v>195</v>
      </c>
      <c r="V52" s="88">
        <v>188</v>
      </c>
      <c r="W52" s="88">
        <v>181</v>
      </c>
      <c r="X52" s="89">
        <v>174</v>
      </c>
      <c r="Z52" s="662"/>
      <c r="AA52" s="666">
        <v>150</v>
      </c>
      <c r="AB52" s="86" t="s">
        <v>133</v>
      </c>
      <c r="AC52" s="87">
        <v>223</v>
      </c>
      <c r="AD52" s="88">
        <v>216</v>
      </c>
      <c r="AE52" s="88">
        <v>209</v>
      </c>
      <c r="AF52" s="88">
        <v>202</v>
      </c>
      <c r="AG52" s="88">
        <v>195</v>
      </c>
      <c r="AH52" s="88">
        <v>188</v>
      </c>
      <c r="AI52" s="88">
        <v>181</v>
      </c>
      <c r="AJ52" s="89">
        <v>174</v>
      </c>
      <c r="AL52" s="662"/>
      <c r="AM52" s="666">
        <v>150</v>
      </c>
      <c r="AN52" s="86" t="s">
        <v>133</v>
      </c>
      <c r="AO52" s="87">
        <v>223</v>
      </c>
      <c r="AP52" s="88">
        <v>216</v>
      </c>
      <c r="AQ52" s="88">
        <v>209</v>
      </c>
      <c r="AR52" s="88">
        <v>202</v>
      </c>
      <c r="AS52" s="88">
        <v>195</v>
      </c>
      <c r="AT52" s="88">
        <v>188</v>
      </c>
      <c r="AU52" s="88">
        <v>181</v>
      </c>
      <c r="AV52" s="89">
        <v>174</v>
      </c>
    </row>
    <row r="53" spans="1:48" ht="15" thickBot="1">
      <c r="A53">
        <v>53</v>
      </c>
      <c r="B53" s="662"/>
      <c r="C53" s="667"/>
      <c r="D53" s="90" t="s">
        <v>136</v>
      </c>
      <c r="E53" s="87">
        <v>240</v>
      </c>
      <c r="F53" s="88">
        <v>231</v>
      </c>
      <c r="G53" s="88">
        <v>223</v>
      </c>
      <c r="H53" s="88">
        <v>214</v>
      </c>
      <c r="I53" s="88">
        <v>206</v>
      </c>
      <c r="J53" s="88">
        <v>197</v>
      </c>
      <c r="K53" s="88">
        <v>189</v>
      </c>
      <c r="L53" s="89">
        <v>181</v>
      </c>
      <c r="N53" s="662"/>
      <c r="O53" s="667"/>
      <c r="P53" s="90" t="s">
        <v>136</v>
      </c>
      <c r="Q53" s="87">
        <v>240</v>
      </c>
      <c r="R53" s="88">
        <v>231</v>
      </c>
      <c r="S53" s="88">
        <v>223</v>
      </c>
      <c r="T53" s="88">
        <v>214</v>
      </c>
      <c r="U53" s="88">
        <v>206</v>
      </c>
      <c r="V53" s="88">
        <v>197</v>
      </c>
      <c r="W53" s="88">
        <v>189</v>
      </c>
      <c r="X53" s="89">
        <v>181</v>
      </c>
      <c r="Z53" s="662"/>
      <c r="AA53" s="667"/>
      <c r="AB53" s="90" t="s">
        <v>136</v>
      </c>
      <c r="AC53" s="87">
        <v>240</v>
      </c>
      <c r="AD53" s="88">
        <v>231</v>
      </c>
      <c r="AE53" s="88">
        <v>223</v>
      </c>
      <c r="AF53" s="88">
        <v>214</v>
      </c>
      <c r="AG53" s="88">
        <v>206</v>
      </c>
      <c r="AH53" s="88">
        <v>197</v>
      </c>
      <c r="AI53" s="88">
        <v>189</v>
      </c>
      <c r="AJ53" s="89">
        <v>181</v>
      </c>
      <c r="AL53" s="662"/>
      <c r="AM53" s="667"/>
      <c r="AN53" s="90" t="s">
        <v>136</v>
      </c>
      <c r="AO53" s="87">
        <v>240</v>
      </c>
      <c r="AP53" s="88">
        <v>231</v>
      </c>
      <c r="AQ53" s="88">
        <v>222</v>
      </c>
      <c r="AR53" s="88">
        <v>213</v>
      </c>
      <c r="AS53" s="88">
        <v>204</v>
      </c>
      <c r="AT53" s="88">
        <v>195</v>
      </c>
      <c r="AU53" s="88">
        <v>186</v>
      </c>
      <c r="AV53" s="89">
        <v>178</v>
      </c>
    </row>
    <row r="54" spans="1:48">
      <c r="A54">
        <v>54</v>
      </c>
      <c r="B54" s="662"/>
      <c r="C54" s="664">
        <v>160</v>
      </c>
      <c r="D54" s="78" t="s">
        <v>133</v>
      </c>
      <c r="E54" s="83">
        <v>241</v>
      </c>
      <c r="F54" s="84">
        <v>233</v>
      </c>
      <c r="G54" s="84">
        <v>225</v>
      </c>
      <c r="H54" s="84">
        <v>217</v>
      </c>
      <c r="I54" s="84">
        <v>210</v>
      </c>
      <c r="J54" s="84">
        <v>202</v>
      </c>
      <c r="K54" s="84">
        <v>194</v>
      </c>
      <c r="L54" s="85">
        <v>187</v>
      </c>
      <c r="N54" s="662"/>
      <c r="O54" s="664">
        <v>160</v>
      </c>
      <c r="P54" s="78" t="s">
        <v>133</v>
      </c>
      <c r="Q54" s="83">
        <v>241</v>
      </c>
      <c r="R54" s="84">
        <v>233</v>
      </c>
      <c r="S54" s="84">
        <v>225</v>
      </c>
      <c r="T54" s="84">
        <v>217</v>
      </c>
      <c r="U54" s="84">
        <v>210</v>
      </c>
      <c r="V54" s="84">
        <v>202</v>
      </c>
      <c r="W54" s="84">
        <v>194</v>
      </c>
      <c r="X54" s="85">
        <v>187</v>
      </c>
      <c r="Z54" s="662"/>
      <c r="AA54" s="664">
        <v>160</v>
      </c>
      <c r="AB54" s="78" t="s">
        <v>133</v>
      </c>
      <c r="AC54" s="83">
        <v>241</v>
      </c>
      <c r="AD54" s="84">
        <v>233</v>
      </c>
      <c r="AE54" s="84">
        <v>225</v>
      </c>
      <c r="AF54" s="84">
        <v>217</v>
      </c>
      <c r="AG54" s="84">
        <v>210</v>
      </c>
      <c r="AH54" s="84">
        <v>202</v>
      </c>
      <c r="AI54" s="84">
        <v>194</v>
      </c>
      <c r="AJ54" s="85">
        <v>187</v>
      </c>
      <c r="AL54" s="662"/>
      <c r="AM54" s="664">
        <v>160</v>
      </c>
      <c r="AN54" s="78" t="s">
        <v>133</v>
      </c>
      <c r="AO54" s="83">
        <v>241</v>
      </c>
      <c r="AP54" s="84">
        <v>233</v>
      </c>
      <c r="AQ54" s="84">
        <v>225</v>
      </c>
      <c r="AR54" s="84">
        <v>217</v>
      </c>
      <c r="AS54" s="84">
        <v>210</v>
      </c>
      <c r="AT54" s="84">
        <v>202</v>
      </c>
      <c r="AU54" s="84">
        <v>194</v>
      </c>
      <c r="AV54" s="85">
        <v>187</v>
      </c>
    </row>
    <row r="55" spans="1:48" ht="15" thickBot="1">
      <c r="A55">
        <v>55</v>
      </c>
      <c r="B55" s="662"/>
      <c r="C55" s="665"/>
      <c r="D55" s="82" t="s">
        <v>136</v>
      </c>
      <c r="E55" s="83">
        <v>261</v>
      </c>
      <c r="F55" s="84">
        <v>251</v>
      </c>
      <c r="G55" s="84">
        <v>242</v>
      </c>
      <c r="H55" s="84">
        <v>233</v>
      </c>
      <c r="I55" s="84">
        <v>224</v>
      </c>
      <c r="J55" s="84">
        <v>215</v>
      </c>
      <c r="K55" s="84">
        <v>206</v>
      </c>
      <c r="L55" s="85">
        <v>197</v>
      </c>
      <c r="N55" s="662"/>
      <c r="O55" s="665"/>
      <c r="P55" s="82" t="s">
        <v>136</v>
      </c>
      <c r="Q55" s="83">
        <v>261</v>
      </c>
      <c r="R55" s="84">
        <v>251</v>
      </c>
      <c r="S55" s="84">
        <v>242</v>
      </c>
      <c r="T55" s="84">
        <v>233</v>
      </c>
      <c r="U55" s="84">
        <v>224</v>
      </c>
      <c r="V55" s="84">
        <v>215</v>
      </c>
      <c r="W55" s="84">
        <v>206</v>
      </c>
      <c r="X55" s="85">
        <v>197</v>
      </c>
      <c r="Z55" s="662"/>
      <c r="AA55" s="665"/>
      <c r="AB55" s="82" t="s">
        <v>136</v>
      </c>
      <c r="AC55" s="83">
        <v>261</v>
      </c>
      <c r="AD55" s="84">
        <v>251</v>
      </c>
      <c r="AE55" s="84">
        <v>242</v>
      </c>
      <c r="AF55" s="84">
        <v>233</v>
      </c>
      <c r="AG55" s="84">
        <v>224</v>
      </c>
      <c r="AH55" s="84">
        <v>215</v>
      </c>
      <c r="AI55" s="84">
        <v>206</v>
      </c>
      <c r="AJ55" s="85">
        <v>197</v>
      </c>
      <c r="AL55" s="662"/>
      <c r="AM55" s="665"/>
      <c r="AN55" s="82" t="s">
        <v>136</v>
      </c>
      <c r="AO55" s="83">
        <v>261</v>
      </c>
      <c r="AP55" s="84">
        <v>251</v>
      </c>
      <c r="AQ55" s="84">
        <v>242</v>
      </c>
      <c r="AR55" s="84">
        <v>233</v>
      </c>
      <c r="AS55" s="84">
        <v>224</v>
      </c>
      <c r="AT55" s="84">
        <v>215</v>
      </c>
      <c r="AU55" s="84">
        <v>206</v>
      </c>
      <c r="AV55" s="85">
        <v>197</v>
      </c>
    </row>
    <row r="56" spans="1:48">
      <c r="A56">
        <v>56</v>
      </c>
      <c r="B56" s="662"/>
      <c r="C56" s="666">
        <v>170</v>
      </c>
      <c r="D56" s="86" t="s">
        <v>133</v>
      </c>
      <c r="E56" s="87">
        <v>259</v>
      </c>
      <c r="F56" s="88">
        <v>250</v>
      </c>
      <c r="G56" s="88">
        <v>242</v>
      </c>
      <c r="H56" s="88">
        <v>234</v>
      </c>
      <c r="I56" s="88">
        <v>225</v>
      </c>
      <c r="J56" s="88">
        <v>217</v>
      </c>
      <c r="K56" s="88">
        <v>209</v>
      </c>
      <c r="L56" s="89">
        <v>201</v>
      </c>
      <c r="N56" s="662"/>
      <c r="O56" s="666">
        <v>170</v>
      </c>
      <c r="P56" s="86" t="s">
        <v>133</v>
      </c>
      <c r="Q56" s="87">
        <v>259</v>
      </c>
      <c r="R56" s="88">
        <v>250</v>
      </c>
      <c r="S56" s="88">
        <v>242</v>
      </c>
      <c r="T56" s="88">
        <v>234</v>
      </c>
      <c r="U56" s="88">
        <v>225</v>
      </c>
      <c r="V56" s="88">
        <v>217</v>
      </c>
      <c r="W56" s="88">
        <v>209</v>
      </c>
      <c r="X56" s="89">
        <v>201</v>
      </c>
      <c r="Z56" s="662"/>
      <c r="AA56" s="666">
        <v>170</v>
      </c>
      <c r="AB56" s="86" t="s">
        <v>133</v>
      </c>
      <c r="AC56" s="87">
        <v>259</v>
      </c>
      <c r="AD56" s="88">
        <v>250</v>
      </c>
      <c r="AE56" s="88">
        <v>242</v>
      </c>
      <c r="AF56" s="88">
        <v>234</v>
      </c>
      <c r="AG56" s="88">
        <v>225</v>
      </c>
      <c r="AH56" s="88">
        <v>217</v>
      </c>
      <c r="AI56" s="88">
        <v>209</v>
      </c>
      <c r="AJ56" s="89">
        <v>201</v>
      </c>
      <c r="AL56" s="662"/>
      <c r="AM56" s="666">
        <v>170</v>
      </c>
      <c r="AN56" s="86" t="s">
        <v>133</v>
      </c>
      <c r="AO56" s="87">
        <v>259</v>
      </c>
      <c r="AP56" s="88">
        <v>250</v>
      </c>
      <c r="AQ56" s="88">
        <v>242</v>
      </c>
      <c r="AR56" s="88">
        <v>234</v>
      </c>
      <c r="AS56" s="88">
        <v>225</v>
      </c>
      <c r="AT56" s="88">
        <v>217</v>
      </c>
      <c r="AU56" s="88">
        <v>209</v>
      </c>
      <c r="AV56" s="89">
        <v>201</v>
      </c>
    </row>
    <row r="57" spans="1:48" ht="15" thickBot="1">
      <c r="A57">
        <v>57</v>
      </c>
      <c r="B57" s="662"/>
      <c r="C57" s="667"/>
      <c r="D57" s="90" t="s">
        <v>136</v>
      </c>
      <c r="E57" s="87">
        <v>280</v>
      </c>
      <c r="F57" s="88">
        <v>270</v>
      </c>
      <c r="G57" s="88">
        <v>260</v>
      </c>
      <c r="H57" s="88">
        <v>251</v>
      </c>
      <c r="I57" s="88">
        <v>241</v>
      </c>
      <c r="J57" s="88">
        <v>232</v>
      </c>
      <c r="K57" s="88">
        <v>222</v>
      </c>
      <c r="L57" s="89">
        <v>213</v>
      </c>
      <c r="N57" s="662"/>
      <c r="O57" s="667"/>
      <c r="P57" s="90" t="s">
        <v>136</v>
      </c>
      <c r="Q57" s="87">
        <v>280</v>
      </c>
      <c r="R57" s="88">
        <v>270</v>
      </c>
      <c r="S57" s="88">
        <v>260</v>
      </c>
      <c r="T57" s="88">
        <v>251</v>
      </c>
      <c r="U57" s="88">
        <v>241</v>
      </c>
      <c r="V57" s="88">
        <v>232</v>
      </c>
      <c r="W57" s="88">
        <v>222</v>
      </c>
      <c r="X57" s="89">
        <v>213</v>
      </c>
      <c r="Z57" s="662"/>
      <c r="AA57" s="667"/>
      <c r="AB57" s="90" t="s">
        <v>136</v>
      </c>
      <c r="AC57" s="87">
        <v>280</v>
      </c>
      <c r="AD57" s="88">
        <v>270</v>
      </c>
      <c r="AE57" s="88">
        <v>260</v>
      </c>
      <c r="AF57" s="88">
        <v>251</v>
      </c>
      <c r="AG57" s="88">
        <v>241</v>
      </c>
      <c r="AH57" s="88">
        <v>232</v>
      </c>
      <c r="AI57" s="88">
        <v>222</v>
      </c>
      <c r="AJ57" s="89">
        <v>213</v>
      </c>
      <c r="AL57" s="662"/>
      <c r="AM57" s="667"/>
      <c r="AN57" s="90" t="s">
        <v>136</v>
      </c>
      <c r="AO57" s="87">
        <v>280</v>
      </c>
      <c r="AP57" s="88">
        <v>270</v>
      </c>
      <c r="AQ57" s="88">
        <v>260</v>
      </c>
      <c r="AR57" s="88">
        <v>251</v>
      </c>
      <c r="AS57" s="88">
        <v>241</v>
      </c>
      <c r="AT57" s="88">
        <v>232</v>
      </c>
      <c r="AU57" s="88">
        <v>222</v>
      </c>
      <c r="AV57" s="89">
        <v>213</v>
      </c>
    </row>
    <row r="58" spans="1:48">
      <c r="A58">
        <v>58</v>
      </c>
      <c r="B58" s="662"/>
      <c r="C58" s="664">
        <v>180</v>
      </c>
      <c r="D58" s="78" t="s">
        <v>133</v>
      </c>
      <c r="E58" s="83">
        <v>276</v>
      </c>
      <c r="F58" s="84">
        <v>267</v>
      </c>
      <c r="G58" s="84">
        <v>258</v>
      </c>
      <c r="H58" s="84">
        <v>249</v>
      </c>
      <c r="I58" s="84">
        <v>241</v>
      </c>
      <c r="J58" s="84">
        <v>232</v>
      </c>
      <c r="K58" s="84">
        <v>223</v>
      </c>
      <c r="L58" s="85">
        <v>215</v>
      </c>
      <c r="N58" s="662"/>
      <c r="O58" s="664">
        <v>180</v>
      </c>
      <c r="P58" s="78" t="s">
        <v>133</v>
      </c>
      <c r="Q58" s="83">
        <v>276</v>
      </c>
      <c r="R58" s="84">
        <v>267</v>
      </c>
      <c r="S58" s="84">
        <v>258</v>
      </c>
      <c r="T58" s="84">
        <v>249</v>
      </c>
      <c r="U58" s="84">
        <v>241</v>
      </c>
      <c r="V58" s="84">
        <v>232</v>
      </c>
      <c r="W58" s="84">
        <v>223</v>
      </c>
      <c r="X58" s="85">
        <v>215</v>
      </c>
      <c r="Z58" s="662"/>
      <c r="AA58" s="664">
        <v>180</v>
      </c>
      <c r="AB58" s="78" t="s">
        <v>133</v>
      </c>
      <c r="AC58" s="83">
        <v>276</v>
      </c>
      <c r="AD58" s="84">
        <v>267</v>
      </c>
      <c r="AE58" s="84">
        <v>258</v>
      </c>
      <c r="AF58" s="84">
        <v>249</v>
      </c>
      <c r="AG58" s="84">
        <v>241</v>
      </c>
      <c r="AH58" s="84">
        <v>232</v>
      </c>
      <c r="AI58" s="84">
        <v>223</v>
      </c>
      <c r="AJ58" s="85">
        <v>215</v>
      </c>
      <c r="AL58" s="662"/>
      <c r="AM58" s="664">
        <v>180</v>
      </c>
      <c r="AN58" s="78" t="s">
        <v>133</v>
      </c>
      <c r="AO58" s="83">
        <v>276</v>
      </c>
      <c r="AP58" s="84">
        <v>267</v>
      </c>
      <c r="AQ58" s="84">
        <v>258</v>
      </c>
      <c r="AR58" s="84">
        <v>249</v>
      </c>
      <c r="AS58" s="84">
        <v>241</v>
      </c>
      <c r="AT58" s="84">
        <v>232</v>
      </c>
      <c r="AU58" s="84">
        <v>223</v>
      </c>
      <c r="AV58" s="85">
        <v>215</v>
      </c>
    </row>
    <row r="59" spans="1:48" ht="15" thickBot="1">
      <c r="A59">
        <v>59</v>
      </c>
      <c r="B59" s="662"/>
      <c r="C59" s="665"/>
      <c r="D59" s="82" t="s">
        <v>136</v>
      </c>
      <c r="E59" s="83">
        <v>301</v>
      </c>
      <c r="F59" s="84">
        <v>290</v>
      </c>
      <c r="G59" s="84">
        <v>280</v>
      </c>
      <c r="H59" s="84">
        <v>270</v>
      </c>
      <c r="I59" s="84">
        <v>260</v>
      </c>
      <c r="J59" s="84">
        <v>250</v>
      </c>
      <c r="K59" s="84">
        <v>240</v>
      </c>
      <c r="L59" s="85">
        <v>230</v>
      </c>
      <c r="N59" s="662"/>
      <c r="O59" s="665"/>
      <c r="P59" s="82" t="s">
        <v>136</v>
      </c>
      <c r="Q59" s="83">
        <v>301</v>
      </c>
      <c r="R59" s="84">
        <v>290</v>
      </c>
      <c r="S59" s="84">
        <v>280</v>
      </c>
      <c r="T59" s="84">
        <v>270</v>
      </c>
      <c r="U59" s="84">
        <v>260</v>
      </c>
      <c r="V59" s="84">
        <v>250</v>
      </c>
      <c r="W59" s="84">
        <v>240</v>
      </c>
      <c r="X59" s="85">
        <v>230</v>
      </c>
      <c r="Z59" s="662"/>
      <c r="AA59" s="665"/>
      <c r="AB59" s="82" t="s">
        <v>136</v>
      </c>
      <c r="AC59" s="83">
        <v>301</v>
      </c>
      <c r="AD59" s="84">
        <v>290</v>
      </c>
      <c r="AE59" s="84">
        <v>280</v>
      </c>
      <c r="AF59" s="84">
        <v>270</v>
      </c>
      <c r="AG59" s="84">
        <v>260</v>
      </c>
      <c r="AH59" s="84">
        <v>250</v>
      </c>
      <c r="AI59" s="84">
        <v>240</v>
      </c>
      <c r="AJ59" s="85">
        <v>230</v>
      </c>
      <c r="AL59" s="662"/>
      <c r="AM59" s="665"/>
      <c r="AN59" s="82" t="s">
        <v>136</v>
      </c>
      <c r="AO59" s="83">
        <v>301</v>
      </c>
      <c r="AP59" s="84">
        <v>290</v>
      </c>
      <c r="AQ59" s="84">
        <v>280</v>
      </c>
      <c r="AR59" s="84">
        <v>270</v>
      </c>
      <c r="AS59" s="84">
        <v>260</v>
      </c>
      <c r="AT59" s="84">
        <v>250</v>
      </c>
      <c r="AU59" s="84">
        <v>240</v>
      </c>
      <c r="AV59" s="85">
        <v>230</v>
      </c>
    </row>
    <row r="60" spans="1:48">
      <c r="A60">
        <v>60</v>
      </c>
      <c r="B60" s="662"/>
      <c r="C60" s="666">
        <v>190</v>
      </c>
      <c r="D60" s="86" t="s">
        <v>133</v>
      </c>
      <c r="E60" s="87">
        <v>296</v>
      </c>
      <c r="F60" s="88">
        <v>286</v>
      </c>
      <c r="G60" s="88">
        <v>276</v>
      </c>
      <c r="H60" s="88">
        <v>266</v>
      </c>
      <c r="I60" s="88">
        <v>257</v>
      </c>
      <c r="J60" s="88">
        <v>247</v>
      </c>
      <c r="K60" s="88">
        <v>237</v>
      </c>
      <c r="L60" s="89">
        <v>228</v>
      </c>
      <c r="N60" s="662"/>
      <c r="O60" s="666">
        <v>190</v>
      </c>
      <c r="P60" s="86" t="s">
        <v>133</v>
      </c>
      <c r="Q60" s="87">
        <v>296</v>
      </c>
      <c r="R60" s="88">
        <v>286</v>
      </c>
      <c r="S60" s="88">
        <v>276</v>
      </c>
      <c r="T60" s="88">
        <v>266</v>
      </c>
      <c r="U60" s="88">
        <v>257</v>
      </c>
      <c r="V60" s="88">
        <v>247</v>
      </c>
      <c r="W60" s="88">
        <v>237</v>
      </c>
      <c r="X60" s="89">
        <v>228</v>
      </c>
      <c r="Z60" s="662"/>
      <c r="AA60" s="666">
        <v>190</v>
      </c>
      <c r="AB60" s="86" t="s">
        <v>133</v>
      </c>
      <c r="AC60" s="87">
        <v>296</v>
      </c>
      <c r="AD60" s="88">
        <v>286</v>
      </c>
      <c r="AE60" s="88">
        <v>276</v>
      </c>
      <c r="AF60" s="88">
        <v>266</v>
      </c>
      <c r="AG60" s="88">
        <v>257</v>
      </c>
      <c r="AH60" s="88">
        <v>247</v>
      </c>
      <c r="AI60" s="88">
        <v>237</v>
      </c>
      <c r="AJ60" s="89">
        <v>228</v>
      </c>
      <c r="AL60" s="662"/>
      <c r="AM60" s="666">
        <v>190</v>
      </c>
      <c r="AN60" s="86" t="s">
        <v>133</v>
      </c>
      <c r="AO60" s="87">
        <v>296</v>
      </c>
      <c r="AP60" s="88">
        <v>286</v>
      </c>
      <c r="AQ60" s="88">
        <v>276</v>
      </c>
      <c r="AR60" s="88">
        <v>266</v>
      </c>
      <c r="AS60" s="88">
        <v>257</v>
      </c>
      <c r="AT60" s="88">
        <v>247</v>
      </c>
      <c r="AU60" s="88">
        <v>237</v>
      </c>
      <c r="AV60" s="89">
        <v>228</v>
      </c>
    </row>
    <row r="61" spans="1:48" ht="15" thickBot="1">
      <c r="A61">
        <v>61</v>
      </c>
      <c r="B61" s="662"/>
      <c r="C61" s="667"/>
      <c r="D61" s="90" t="s">
        <v>136</v>
      </c>
      <c r="E61" s="87">
        <v>319</v>
      </c>
      <c r="F61" s="88">
        <v>308</v>
      </c>
      <c r="G61" s="88">
        <v>298</v>
      </c>
      <c r="H61" s="88">
        <v>288</v>
      </c>
      <c r="I61" s="88">
        <v>278</v>
      </c>
      <c r="J61" s="88">
        <v>268</v>
      </c>
      <c r="K61" s="88">
        <v>258</v>
      </c>
      <c r="L61" s="89">
        <v>248</v>
      </c>
      <c r="N61" s="662"/>
      <c r="O61" s="667"/>
      <c r="P61" s="90" t="s">
        <v>136</v>
      </c>
      <c r="Q61" s="87">
        <v>319</v>
      </c>
      <c r="R61" s="88">
        <v>308</v>
      </c>
      <c r="S61" s="88">
        <v>298</v>
      </c>
      <c r="T61" s="88">
        <v>288</v>
      </c>
      <c r="U61" s="88">
        <v>278</v>
      </c>
      <c r="V61" s="88">
        <v>268</v>
      </c>
      <c r="W61" s="88">
        <v>258</v>
      </c>
      <c r="X61" s="89">
        <v>248</v>
      </c>
      <c r="Z61" s="662"/>
      <c r="AA61" s="667"/>
      <c r="AB61" s="90" t="s">
        <v>136</v>
      </c>
      <c r="AC61" s="87">
        <v>319</v>
      </c>
      <c r="AD61" s="88">
        <v>308</v>
      </c>
      <c r="AE61" s="88">
        <v>298</v>
      </c>
      <c r="AF61" s="88">
        <v>288</v>
      </c>
      <c r="AG61" s="88">
        <v>278</v>
      </c>
      <c r="AH61" s="88">
        <v>268</v>
      </c>
      <c r="AI61" s="88">
        <v>258</v>
      </c>
      <c r="AJ61" s="89">
        <v>248</v>
      </c>
      <c r="AL61" s="662"/>
      <c r="AM61" s="667"/>
      <c r="AN61" s="90" t="s">
        <v>136</v>
      </c>
      <c r="AO61" s="87">
        <v>319</v>
      </c>
      <c r="AP61" s="88">
        <v>308</v>
      </c>
      <c r="AQ61" s="88">
        <v>298</v>
      </c>
      <c r="AR61" s="88">
        <v>288</v>
      </c>
      <c r="AS61" s="88">
        <v>278</v>
      </c>
      <c r="AT61" s="88">
        <v>268</v>
      </c>
      <c r="AU61" s="88">
        <v>258</v>
      </c>
      <c r="AV61" s="89">
        <v>248</v>
      </c>
    </row>
    <row r="62" spans="1:48">
      <c r="A62">
        <v>62</v>
      </c>
      <c r="B62" s="662"/>
      <c r="C62" s="664">
        <v>200</v>
      </c>
      <c r="D62" s="78" t="s">
        <v>133</v>
      </c>
      <c r="E62" s="83">
        <v>314</v>
      </c>
      <c r="F62" s="84">
        <v>303</v>
      </c>
      <c r="G62" s="84">
        <v>293</v>
      </c>
      <c r="H62" s="84">
        <v>283</v>
      </c>
      <c r="I62" s="84">
        <v>272</v>
      </c>
      <c r="J62" s="84">
        <v>262</v>
      </c>
      <c r="K62" s="84">
        <v>252</v>
      </c>
      <c r="L62" s="85">
        <v>242</v>
      </c>
      <c r="N62" s="662"/>
      <c r="O62" s="664">
        <v>200</v>
      </c>
      <c r="P62" s="78" t="s">
        <v>133</v>
      </c>
      <c r="Q62" s="83">
        <v>314</v>
      </c>
      <c r="R62" s="84">
        <v>303</v>
      </c>
      <c r="S62" s="84">
        <v>293</v>
      </c>
      <c r="T62" s="84">
        <v>283</v>
      </c>
      <c r="U62" s="84">
        <v>272</v>
      </c>
      <c r="V62" s="84">
        <v>262</v>
      </c>
      <c r="W62" s="84">
        <v>252</v>
      </c>
      <c r="X62" s="85">
        <v>242</v>
      </c>
      <c r="Z62" s="662"/>
      <c r="AA62" s="664">
        <v>200</v>
      </c>
      <c r="AB62" s="78" t="s">
        <v>133</v>
      </c>
      <c r="AC62" s="83">
        <v>314</v>
      </c>
      <c r="AD62" s="84">
        <v>303</v>
      </c>
      <c r="AE62" s="84">
        <v>293</v>
      </c>
      <c r="AF62" s="84">
        <v>283</v>
      </c>
      <c r="AG62" s="84">
        <v>272</v>
      </c>
      <c r="AH62" s="84">
        <v>262</v>
      </c>
      <c r="AI62" s="84">
        <v>252</v>
      </c>
      <c r="AJ62" s="85">
        <v>242</v>
      </c>
      <c r="AL62" s="662"/>
      <c r="AM62" s="664">
        <v>200</v>
      </c>
      <c r="AN62" s="78" t="s">
        <v>133</v>
      </c>
      <c r="AO62" s="83">
        <v>314</v>
      </c>
      <c r="AP62" s="84">
        <v>303</v>
      </c>
      <c r="AQ62" s="84">
        <v>293</v>
      </c>
      <c r="AR62" s="84">
        <v>283</v>
      </c>
      <c r="AS62" s="84">
        <v>272</v>
      </c>
      <c r="AT62" s="84">
        <v>262</v>
      </c>
      <c r="AU62" s="84">
        <v>252</v>
      </c>
      <c r="AV62" s="85">
        <v>242</v>
      </c>
    </row>
    <row r="63" spans="1:48" ht="15" thickBot="1">
      <c r="A63">
        <v>63</v>
      </c>
      <c r="B63" s="663"/>
      <c r="C63" s="665"/>
      <c r="D63" s="82" t="s">
        <v>136</v>
      </c>
      <c r="E63" s="189">
        <v>319</v>
      </c>
      <c r="F63" s="186">
        <v>311</v>
      </c>
      <c r="G63" s="186">
        <v>303</v>
      </c>
      <c r="H63" s="186">
        <v>295</v>
      </c>
      <c r="I63" s="186">
        <v>287</v>
      </c>
      <c r="J63" s="186">
        <v>279</v>
      </c>
      <c r="K63" s="186">
        <v>271</v>
      </c>
      <c r="L63" s="185">
        <v>264</v>
      </c>
      <c r="N63" s="663"/>
      <c r="O63" s="665"/>
      <c r="P63" s="82" t="s">
        <v>136</v>
      </c>
      <c r="Q63" s="189">
        <v>319</v>
      </c>
      <c r="R63" s="186">
        <v>311</v>
      </c>
      <c r="S63" s="186">
        <v>303</v>
      </c>
      <c r="T63" s="186">
        <v>295</v>
      </c>
      <c r="U63" s="186">
        <v>287</v>
      </c>
      <c r="V63" s="186">
        <v>279</v>
      </c>
      <c r="W63" s="186">
        <v>271</v>
      </c>
      <c r="X63" s="185">
        <v>264</v>
      </c>
      <c r="Z63" s="663"/>
      <c r="AA63" s="665"/>
      <c r="AB63" s="82" t="s">
        <v>136</v>
      </c>
      <c r="AC63" s="189">
        <v>319</v>
      </c>
      <c r="AD63" s="186">
        <v>311</v>
      </c>
      <c r="AE63" s="186">
        <v>303</v>
      </c>
      <c r="AF63" s="186">
        <v>295</v>
      </c>
      <c r="AG63" s="186">
        <v>287</v>
      </c>
      <c r="AH63" s="186">
        <v>279</v>
      </c>
      <c r="AI63" s="186">
        <v>271</v>
      </c>
      <c r="AJ63" s="185">
        <v>264</v>
      </c>
      <c r="AL63" s="663"/>
      <c r="AM63" s="665"/>
      <c r="AN63" s="82" t="s">
        <v>136</v>
      </c>
      <c r="AO63" s="189">
        <v>319</v>
      </c>
      <c r="AP63" s="186">
        <v>311</v>
      </c>
      <c r="AQ63" s="186">
        <v>303</v>
      </c>
      <c r="AR63" s="186">
        <v>295</v>
      </c>
      <c r="AS63" s="186">
        <v>287</v>
      </c>
      <c r="AT63" s="186">
        <v>279</v>
      </c>
      <c r="AU63" s="186">
        <v>271</v>
      </c>
      <c r="AV63" s="185">
        <v>264</v>
      </c>
    </row>
    <row r="64" spans="1:48">
      <c r="A64">
        <v>64</v>
      </c>
    </row>
    <row r="65" spans="1:48">
      <c r="A65">
        <v>65</v>
      </c>
    </row>
    <row r="66" spans="1:48">
      <c r="A66">
        <v>66</v>
      </c>
    </row>
    <row r="67" spans="1:48">
      <c r="A67">
        <v>67</v>
      </c>
    </row>
    <row r="68" spans="1:48">
      <c r="A68">
        <v>68</v>
      </c>
    </row>
    <row r="69" spans="1:48">
      <c r="A69">
        <v>69</v>
      </c>
    </row>
    <row r="70" spans="1:48" ht="15" thickBot="1">
      <c r="A70">
        <v>70</v>
      </c>
    </row>
    <row r="71" spans="1:48" ht="18.600000000000001" thickBot="1">
      <c r="A71">
        <v>71</v>
      </c>
      <c r="B71" s="649" t="s">
        <v>1112</v>
      </c>
      <c r="C71" s="650"/>
      <c r="D71" s="651"/>
      <c r="E71" s="649" t="s">
        <v>1124</v>
      </c>
      <c r="F71" s="650"/>
      <c r="G71" s="650"/>
      <c r="H71" s="650"/>
      <c r="I71" s="650"/>
      <c r="J71" s="650"/>
      <c r="K71" s="650"/>
      <c r="L71" s="651"/>
      <c r="N71" s="649" t="s">
        <v>1114</v>
      </c>
      <c r="O71" s="650"/>
      <c r="P71" s="651"/>
      <c r="Q71" s="649" t="s">
        <v>1124</v>
      </c>
      <c r="R71" s="650"/>
      <c r="S71" s="650"/>
      <c r="T71" s="650"/>
      <c r="U71" s="650"/>
      <c r="V71" s="650"/>
      <c r="W71" s="650"/>
      <c r="X71" s="651"/>
      <c r="Z71" s="649" t="s">
        <v>1115</v>
      </c>
      <c r="AA71" s="650"/>
      <c r="AB71" s="651"/>
      <c r="AC71" s="649" t="s">
        <v>1124</v>
      </c>
      <c r="AD71" s="650"/>
      <c r="AE71" s="650"/>
      <c r="AF71" s="650"/>
      <c r="AG71" s="650"/>
      <c r="AH71" s="650"/>
      <c r="AI71" s="650"/>
      <c r="AJ71" s="651"/>
      <c r="AL71" s="649" t="s">
        <v>1116</v>
      </c>
      <c r="AM71" s="650"/>
      <c r="AN71" s="651"/>
      <c r="AO71" s="649" t="s">
        <v>1124</v>
      </c>
      <c r="AP71" s="650"/>
      <c r="AQ71" s="650"/>
      <c r="AR71" s="650"/>
      <c r="AS71" s="650"/>
      <c r="AT71" s="650"/>
      <c r="AU71" s="650"/>
      <c r="AV71" s="651"/>
    </row>
    <row r="72" spans="1:48" ht="15.75" customHeight="1">
      <c r="A72">
        <v>72</v>
      </c>
      <c r="B72" s="652" t="s">
        <v>1128</v>
      </c>
      <c r="C72" s="652" t="s">
        <v>634</v>
      </c>
      <c r="D72" s="669" t="s">
        <v>1119</v>
      </c>
      <c r="E72" s="676" t="s">
        <v>1120</v>
      </c>
      <c r="F72" s="677"/>
      <c r="G72" s="677"/>
      <c r="H72" s="677"/>
      <c r="I72" s="677"/>
      <c r="J72" s="677"/>
      <c r="K72" s="677"/>
      <c r="L72" s="678"/>
      <c r="N72" s="652" t="s">
        <v>1128</v>
      </c>
      <c r="O72" s="652" t="s">
        <v>634</v>
      </c>
      <c r="P72" s="669" t="s">
        <v>1119</v>
      </c>
      <c r="Q72" s="676" t="s">
        <v>1120</v>
      </c>
      <c r="R72" s="677"/>
      <c r="S72" s="677"/>
      <c r="T72" s="677"/>
      <c r="U72" s="677"/>
      <c r="V72" s="677"/>
      <c r="W72" s="677"/>
      <c r="X72" s="678"/>
      <c r="Z72" s="652" t="s">
        <v>1128</v>
      </c>
      <c r="AA72" s="652" t="s">
        <v>634</v>
      </c>
      <c r="AB72" s="669" t="s">
        <v>1119</v>
      </c>
      <c r="AC72" s="676" t="s">
        <v>1120</v>
      </c>
      <c r="AD72" s="677"/>
      <c r="AE72" s="677"/>
      <c r="AF72" s="677"/>
      <c r="AG72" s="677"/>
      <c r="AH72" s="677"/>
      <c r="AI72" s="677"/>
      <c r="AJ72" s="678"/>
      <c r="AL72" s="652" t="s">
        <v>1128</v>
      </c>
      <c r="AM72" s="652" t="s">
        <v>634</v>
      </c>
      <c r="AN72" s="669" t="s">
        <v>1119</v>
      </c>
      <c r="AO72" s="676" t="s">
        <v>1120</v>
      </c>
      <c r="AP72" s="677"/>
      <c r="AQ72" s="677"/>
      <c r="AR72" s="677"/>
      <c r="AS72" s="677"/>
      <c r="AT72" s="677"/>
      <c r="AU72" s="677"/>
      <c r="AV72" s="678"/>
    </row>
    <row r="73" spans="1:48" ht="15" customHeight="1" thickBot="1">
      <c r="A73">
        <v>73</v>
      </c>
      <c r="B73" s="668"/>
      <c r="C73" s="668"/>
      <c r="D73" s="670"/>
      <c r="E73" s="679"/>
      <c r="F73" s="680"/>
      <c r="G73" s="680"/>
      <c r="H73" s="680"/>
      <c r="I73" s="680"/>
      <c r="J73" s="680"/>
      <c r="K73" s="680"/>
      <c r="L73" s="681"/>
      <c r="N73" s="668"/>
      <c r="O73" s="668"/>
      <c r="P73" s="670"/>
      <c r="Q73" s="679"/>
      <c r="R73" s="680"/>
      <c r="S73" s="680"/>
      <c r="T73" s="680"/>
      <c r="U73" s="680"/>
      <c r="V73" s="680"/>
      <c r="W73" s="680"/>
      <c r="X73" s="681"/>
      <c r="Z73" s="668"/>
      <c r="AA73" s="668"/>
      <c r="AB73" s="670"/>
      <c r="AC73" s="679"/>
      <c r="AD73" s="680"/>
      <c r="AE73" s="680"/>
      <c r="AF73" s="680"/>
      <c r="AG73" s="680"/>
      <c r="AH73" s="680"/>
      <c r="AI73" s="680"/>
      <c r="AJ73" s="681"/>
      <c r="AL73" s="668"/>
      <c r="AM73" s="668"/>
      <c r="AN73" s="670"/>
      <c r="AO73" s="679"/>
      <c r="AP73" s="680"/>
      <c r="AQ73" s="680"/>
      <c r="AR73" s="680"/>
      <c r="AS73" s="680"/>
      <c r="AT73" s="680"/>
      <c r="AU73" s="680"/>
      <c r="AV73" s="681"/>
    </row>
    <row r="74" spans="1:48" ht="15" thickBot="1">
      <c r="A74">
        <v>74</v>
      </c>
      <c r="B74" s="653"/>
      <c r="C74" s="653"/>
      <c r="D74" s="671"/>
      <c r="E74" s="75">
        <v>0</v>
      </c>
      <c r="F74" s="76">
        <v>500</v>
      </c>
      <c r="G74" s="76">
        <v>1000</v>
      </c>
      <c r="H74" s="76">
        <v>1500</v>
      </c>
      <c r="I74" s="76">
        <v>2000</v>
      </c>
      <c r="J74" s="76">
        <v>2500</v>
      </c>
      <c r="K74" s="76">
        <v>3000</v>
      </c>
      <c r="L74" s="77">
        <v>3500</v>
      </c>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L74" s="653"/>
      <c r="AM74" s="653"/>
      <c r="AN74" s="671"/>
      <c r="AO74" s="75">
        <v>0</v>
      </c>
      <c r="AP74" s="76">
        <v>500</v>
      </c>
      <c r="AQ74" s="76">
        <v>1000</v>
      </c>
      <c r="AR74" s="76">
        <v>1500</v>
      </c>
      <c r="AS74" s="76">
        <v>2000</v>
      </c>
      <c r="AT74" s="76">
        <v>2500</v>
      </c>
      <c r="AU74" s="76">
        <v>3000</v>
      </c>
      <c r="AV74" s="77">
        <v>3500</v>
      </c>
    </row>
    <row r="75" spans="1:48" ht="15" customHeight="1">
      <c r="A75">
        <v>75</v>
      </c>
      <c r="B75" s="661" t="s">
        <v>1135</v>
      </c>
      <c r="C75" s="664">
        <v>100</v>
      </c>
      <c r="D75" s="78" t="s">
        <v>133</v>
      </c>
      <c r="E75" s="79">
        <v>77</v>
      </c>
      <c r="F75" s="80">
        <v>72</v>
      </c>
      <c r="G75" s="80">
        <v>68</v>
      </c>
      <c r="H75" s="80">
        <v>64</v>
      </c>
      <c r="I75" s="80">
        <v>59</v>
      </c>
      <c r="J75" s="80">
        <v>55</v>
      </c>
      <c r="K75" s="80">
        <v>51</v>
      </c>
      <c r="L75" s="81">
        <v>47</v>
      </c>
      <c r="N75" s="661" t="s">
        <v>1135</v>
      </c>
      <c r="O75" s="664">
        <v>100</v>
      </c>
      <c r="P75" s="78" t="s">
        <v>133</v>
      </c>
      <c r="Q75" s="79">
        <v>77</v>
      </c>
      <c r="R75" s="80">
        <v>72</v>
      </c>
      <c r="S75" s="80">
        <v>68</v>
      </c>
      <c r="T75" s="80">
        <v>64</v>
      </c>
      <c r="U75" s="80">
        <v>59</v>
      </c>
      <c r="V75" s="80">
        <v>55</v>
      </c>
      <c r="W75" s="80">
        <v>51</v>
      </c>
      <c r="X75" s="81">
        <v>47</v>
      </c>
      <c r="Z75" s="661" t="s">
        <v>1135</v>
      </c>
      <c r="AA75" s="664">
        <v>100</v>
      </c>
      <c r="AB75" s="78" t="s">
        <v>133</v>
      </c>
      <c r="AC75" s="79">
        <v>77</v>
      </c>
      <c r="AD75" s="80">
        <v>74</v>
      </c>
      <c r="AE75" s="80">
        <v>71</v>
      </c>
      <c r="AF75" s="80">
        <v>69</v>
      </c>
      <c r="AG75" s="80">
        <v>66</v>
      </c>
      <c r="AH75" s="80">
        <v>64</v>
      </c>
      <c r="AI75" s="80">
        <v>61</v>
      </c>
      <c r="AJ75" s="81">
        <v>59</v>
      </c>
      <c r="AL75" s="661" t="s">
        <v>1135</v>
      </c>
      <c r="AM75" s="664">
        <v>100</v>
      </c>
      <c r="AN75" s="78" t="s">
        <v>133</v>
      </c>
      <c r="AO75" s="79">
        <v>75</v>
      </c>
      <c r="AP75" s="80">
        <v>74</v>
      </c>
      <c r="AQ75" s="80">
        <v>74</v>
      </c>
      <c r="AR75" s="80">
        <v>74</v>
      </c>
      <c r="AS75" s="80">
        <v>74</v>
      </c>
      <c r="AT75" s="80">
        <v>74</v>
      </c>
      <c r="AU75" s="80">
        <v>74</v>
      </c>
      <c r="AV75" s="81">
        <v>74</v>
      </c>
    </row>
    <row r="76" spans="1:48" ht="15" thickBot="1">
      <c r="A76">
        <v>76</v>
      </c>
      <c r="B76" s="662"/>
      <c r="C76" s="665"/>
      <c r="D76" s="82" t="s">
        <v>136</v>
      </c>
      <c r="E76" s="83">
        <v>81</v>
      </c>
      <c r="F76" s="84">
        <v>76</v>
      </c>
      <c r="G76" s="84">
        <v>72</v>
      </c>
      <c r="H76" s="84">
        <v>67</v>
      </c>
      <c r="I76" s="84">
        <v>63</v>
      </c>
      <c r="J76" s="84">
        <v>58</v>
      </c>
      <c r="K76" s="84">
        <v>54</v>
      </c>
      <c r="L76" s="85">
        <v>50</v>
      </c>
      <c r="N76" s="662"/>
      <c r="O76" s="665"/>
      <c r="P76" s="82" t="s">
        <v>136</v>
      </c>
      <c r="Q76" s="83">
        <v>81</v>
      </c>
      <c r="R76" s="84">
        <v>76</v>
      </c>
      <c r="S76" s="84">
        <v>72</v>
      </c>
      <c r="T76" s="84">
        <v>67</v>
      </c>
      <c r="U76" s="84">
        <v>63</v>
      </c>
      <c r="V76" s="84">
        <v>58</v>
      </c>
      <c r="W76" s="84">
        <v>54</v>
      </c>
      <c r="X76" s="85">
        <v>50</v>
      </c>
      <c r="Z76" s="662"/>
      <c r="AA76" s="665"/>
      <c r="AB76" s="82" t="s">
        <v>136</v>
      </c>
      <c r="AC76" s="83">
        <v>81</v>
      </c>
      <c r="AD76" s="84">
        <v>79</v>
      </c>
      <c r="AE76" s="84">
        <v>77</v>
      </c>
      <c r="AF76" s="84">
        <v>75</v>
      </c>
      <c r="AG76" s="84">
        <v>74</v>
      </c>
      <c r="AH76" s="84">
        <v>72</v>
      </c>
      <c r="AI76" s="84">
        <v>70</v>
      </c>
      <c r="AJ76" s="85">
        <v>69</v>
      </c>
      <c r="AL76" s="662"/>
      <c r="AM76" s="665"/>
      <c r="AN76" s="82" t="s">
        <v>136</v>
      </c>
      <c r="AO76" s="83">
        <v>80</v>
      </c>
      <c r="AP76" s="84">
        <v>80</v>
      </c>
      <c r="AQ76" s="84">
        <v>80</v>
      </c>
      <c r="AR76" s="84">
        <v>80</v>
      </c>
      <c r="AS76" s="84">
        <v>80</v>
      </c>
      <c r="AT76" s="84">
        <v>80</v>
      </c>
      <c r="AU76" s="84">
        <v>80</v>
      </c>
      <c r="AV76" s="85">
        <v>80</v>
      </c>
    </row>
    <row r="77" spans="1:48">
      <c r="A77">
        <v>77</v>
      </c>
      <c r="B77" s="662"/>
      <c r="C77" s="666">
        <v>110</v>
      </c>
      <c r="D77" s="86" t="s">
        <v>133</v>
      </c>
      <c r="E77" s="87">
        <v>94</v>
      </c>
      <c r="F77" s="88">
        <v>89</v>
      </c>
      <c r="G77" s="88">
        <v>84</v>
      </c>
      <c r="H77" s="88">
        <v>79</v>
      </c>
      <c r="I77" s="88">
        <v>74</v>
      </c>
      <c r="J77" s="88">
        <v>69</v>
      </c>
      <c r="K77" s="88">
        <v>64</v>
      </c>
      <c r="L77" s="89">
        <v>59</v>
      </c>
      <c r="N77" s="662"/>
      <c r="O77" s="666">
        <v>110</v>
      </c>
      <c r="P77" s="86" t="s">
        <v>133</v>
      </c>
      <c r="Q77" s="87">
        <v>94</v>
      </c>
      <c r="R77" s="88">
        <v>89</v>
      </c>
      <c r="S77" s="88">
        <v>84</v>
      </c>
      <c r="T77" s="88">
        <v>79</v>
      </c>
      <c r="U77" s="88">
        <v>74</v>
      </c>
      <c r="V77" s="88">
        <v>69</v>
      </c>
      <c r="W77" s="88">
        <v>64</v>
      </c>
      <c r="X77" s="89">
        <v>59</v>
      </c>
      <c r="Z77" s="662"/>
      <c r="AA77" s="666">
        <v>110</v>
      </c>
      <c r="AB77" s="86" t="s">
        <v>133</v>
      </c>
      <c r="AC77" s="87">
        <v>94</v>
      </c>
      <c r="AD77" s="88">
        <v>89</v>
      </c>
      <c r="AE77" s="88">
        <v>84</v>
      </c>
      <c r="AF77" s="88">
        <v>79</v>
      </c>
      <c r="AG77" s="88">
        <v>74</v>
      </c>
      <c r="AH77" s="88">
        <v>69</v>
      </c>
      <c r="AI77" s="88">
        <v>64</v>
      </c>
      <c r="AJ77" s="89">
        <v>59</v>
      </c>
      <c r="AL77" s="662"/>
      <c r="AM77" s="666">
        <v>110</v>
      </c>
      <c r="AN77" s="86" t="s">
        <v>133</v>
      </c>
      <c r="AO77" s="87">
        <v>94</v>
      </c>
      <c r="AP77" s="88">
        <v>91</v>
      </c>
      <c r="AQ77" s="88">
        <v>88</v>
      </c>
      <c r="AR77" s="88">
        <v>85</v>
      </c>
      <c r="AS77" s="88">
        <v>82</v>
      </c>
      <c r="AT77" s="88">
        <v>79</v>
      </c>
      <c r="AU77" s="88">
        <v>76</v>
      </c>
      <c r="AV77" s="89">
        <v>74</v>
      </c>
    </row>
    <row r="78" spans="1:48" ht="15" thickBot="1">
      <c r="A78">
        <v>78</v>
      </c>
      <c r="B78" s="662"/>
      <c r="C78" s="667"/>
      <c r="D78" s="90" t="s">
        <v>136</v>
      </c>
      <c r="E78" s="87">
        <v>99</v>
      </c>
      <c r="F78" s="88">
        <v>93</v>
      </c>
      <c r="G78" s="88">
        <v>88</v>
      </c>
      <c r="H78" s="88">
        <v>83</v>
      </c>
      <c r="I78" s="88">
        <v>78</v>
      </c>
      <c r="J78" s="88">
        <v>73</v>
      </c>
      <c r="K78" s="88">
        <v>68</v>
      </c>
      <c r="L78" s="89">
        <v>63</v>
      </c>
      <c r="N78" s="662"/>
      <c r="O78" s="667"/>
      <c r="P78" s="90" t="s">
        <v>136</v>
      </c>
      <c r="Q78" s="87">
        <v>99</v>
      </c>
      <c r="R78" s="88">
        <v>93</v>
      </c>
      <c r="S78" s="88">
        <v>88</v>
      </c>
      <c r="T78" s="88">
        <v>83</v>
      </c>
      <c r="U78" s="88">
        <v>78</v>
      </c>
      <c r="V78" s="88">
        <v>73</v>
      </c>
      <c r="W78" s="88">
        <v>68</v>
      </c>
      <c r="X78" s="89">
        <v>63</v>
      </c>
      <c r="Z78" s="662"/>
      <c r="AA78" s="667"/>
      <c r="AB78" s="90" t="s">
        <v>136</v>
      </c>
      <c r="AC78" s="87">
        <v>99</v>
      </c>
      <c r="AD78" s="88">
        <v>93</v>
      </c>
      <c r="AE78" s="88">
        <v>88</v>
      </c>
      <c r="AF78" s="88">
        <v>83</v>
      </c>
      <c r="AG78" s="88">
        <v>78</v>
      </c>
      <c r="AH78" s="88">
        <v>73</v>
      </c>
      <c r="AI78" s="88">
        <v>68</v>
      </c>
      <c r="AJ78" s="89">
        <v>63</v>
      </c>
      <c r="AL78" s="662"/>
      <c r="AM78" s="667"/>
      <c r="AN78" s="90" t="s">
        <v>136</v>
      </c>
      <c r="AO78" s="87">
        <v>94</v>
      </c>
      <c r="AP78" s="88">
        <v>92</v>
      </c>
      <c r="AQ78" s="88">
        <v>90</v>
      </c>
      <c r="AR78" s="88">
        <v>88</v>
      </c>
      <c r="AS78" s="88">
        <v>86</v>
      </c>
      <c r="AT78" s="88">
        <v>84</v>
      </c>
      <c r="AU78" s="88">
        <v>82</v>
      </c>
      <c r="AV78" s="89">
        <v>80</v>
      </c>
    </row>
    <row r="79" spans="1:48">
      <c r="A79">
        <v>79</v>
      </c>
      <c r="B79" s="662"/>
      <c r="C79" s="664">
        <v>120</v>
      </c>
      <c r="D79" s="78" t="s">
        <v>133</v>
      </c>
      <c r="E79" s="83">
        <v>111</v>
      </c>
      <c r="F79" s="84">
        <v>105</v>
      </c>
      <c r="G79" s="84">
        <v>99</v>
      </c>
      <c r="H79" s="84">
        <v>94</v>
      </c>
      <c r="I79" s="84">
        <v>88</v>
      </c>
      <c r="J79" s="84">
        <v>83</v>
      </c>
      <c r="K79" s="84">
        <v>77</v>
      </c>
      <c r="L79" s="85">
        <v>72</v>
      </c>
      <c r="N79" s="662"/>
      <c r="O79" s="664">
        <v>120</v>
      </c>
      <c r="P79" s="78" t="s">
        <v>133</v>
      </c>
      <c r="Q79" s="83">
        <v>111</v>
      </c>
      <c r="R79" s="84">
        <v>105</v>
      </c>
      <c r="S79" s="84">
        <v>99</v>
      </c>
      <c r="T79" s="84">
        <v>94</v>
      </c>
      <c r="U79" s="84">
        <v>88</v>
      </c>
      <c r="V79" s="84">
        <v>83</v>
      </c>
      <c r="W79" s="84">
        <v>77</v>
      </c>
      <c r="X79" s="85">
        <v>72</v>
      </c>
      <c r="Z79" s="662"/>
      <c r="AA79" s="664">
        <v>120</v>
      </c>
      <c r="AB79" s="78" t="s">
        <v>133</v>
      </c>
      <c r="AC79" s="83">
        <v>111</v>
      </c>
      <c r="AD79" s="84">
        <v>105</v>
      </c>
      <c r="AE79" s="84">
        <v>99</v>
      </c>
      <c r="AF79" s="84">
        <v>94</v>
      </c>
      <c r="AG79" s="84">
        <v>88</v>
      </c>
      <c r="AH79" s="84">
        <v>83</v>
      </c>
      <c r="AI79" s="84">
        <v>77</v>
      </c>
      <c r="AJ79" s="85">
        <v>72</v>
      </c>
      <c r="AL79" s="662"/>
      <c r="AM79" s="664">
        <v>120</v>
      </c>
      <c r="AN79" s="78" t="s">
        <v>133</v>
      </c>
      <c r="AO79" s="83">
        <v>111</v>
      </c>
      <c r="AP79" s="84">
        <v>105</v>
      </c>
      <c r="AQ79" s="84">
        <v>100</v>
      </c>
      <c r="AR79" s="84">
        <v>95</v>
      </c>
      <c r="AS79" s="84">
        <v>89</v>
      </c>
      <c r="AT79" s="84">
        <v>84</v>
      </c>
      <c r="AU79" s="84">
        <v>79</v>
      </c>
      <c r="AV79" s="85">
        <v>74</v>
      </c>
    </row>
    <row r="80" spans="1:48" ht="15" thickBot="1">
      <c r="A80">
        <v>80</v>
      </c>
      <c r="B80" s="662"/>
      <c r="C80" s="665"/>
      <c r="D80" s="82" t="s">
        <v>136</v>
      </c>
      <c r="E80" s="83">
        <v>117</v>
      </c>
      <c r="F80" s="84">
        <v>111</v>
      </c>
      <c r="G80" s="84">
        <v>105</v>
      </c>
      <c r="H80" s="84">
        <v>99</v>
      </c>
      <c r="I80" s="84">
        <v>93</v>
      </c>
      <c r="J80" s="84">
        <v>87</v>
      </c>
      <c r="K80" s="84">
        <v>81</v>
      </c>
      <c r="L80" s="85">
        <v>76</v>
      </c>
      <c r="N80" s="662"/>
      <c r="O80" s="665"/>
      <c r="P80" s="82" t="s">
        <v>136</v>
      </c>
      <c r="Q80" s="83">
        <v>117</v>
      </c>
      <c r="R80" s="84">
        <v>111</v>
      </c>
      <c r="S80" s="84">
        <v>105</v>
      </c>
      <c r="T80" s="84">
        <v>99</v>
      </c>
      <c r="U80" s="84">
        <v>93</v>
      </c>
      <c r="V80" s="84">
        <v>87</v>
      </c>
      <c r="W80" s="84">
        <v>81</v>
      </c>
      <c r="X80" s="85">
        <v>76</v>
      </c>
      <c r="Z80" s="662"/>
      <c r="AA80" s="665"/>
      <c r="AB80" s="82" t="s">
        <v>136</v>
      </c>
      <c r="AC80" s="83">
        <v>117</v>
      </c>
      <c r="AD80" s="84">
        <v>111</v>
      </c>
      <c r="AE80" s="84">
        <v>105</v>
      </c>
      <c r="AF80" s="84">
        <v>99</v>
      </c>
      <c r="AG80" s="84">
        <v>93</v>
      </c>
      <c r="AH80" s="84">
        <v>87</v>
      </c>
      <c r="AI80" s="84">
        <v>81</v>
      </c>
      <c r="AJ80" s="85">
        <v>76</v>
      </c>
      <c r="AL80" s="662"/>
      <c r="AM80" s="665"/>
      <c r="AN80" s="82" t="s">
        <v>136</v>
      </c>
      <c r="AO80" s="83">
        <v>115</v>
      </c>
      <c r="AP80" s="84">
        <v>110</v>
      </c>
      <c r="AQ80" s="84">
        <v>105</v>
      </c>
      <c r="AR80" s="84">
        <v>100</v>
      </c>
      <c r="AS80" s="84">
        <v>95</v>
      </c>
      <c r="AT80" s="84">
        <v>90</v>
      </c>
      <c r="AU80" s="84">
        <v>85</v>
      </c>
      <c r="AV80" s="85">
        <v>80</v>
      </c>
    </row>
    <row r="81" spans="1:48">
      <c r="A81">
        <v>81</v>
      </c>
      <c r="B81" s="662"/>
      <c r="C81" s="666">
        <v>130</v>
      </c>
      <c r="D81" s="86" t="s">
        <v>133</v>
      </c>
      <c r="E81" s="87">
        <v>127</v>
      </c>
      <c r="F81" s="88">
        <v>121</v>
      </c>
      <c r="G81" s="88">
        <v>115</v>
      </c>
      <c r="H81" s="88">
        <v>109</v>
      </c>
      <c r="I81" s="88">
        <v>103</v>
      </c>
      <c r="J81" s="88">
        <v>97</v>
      </c>
      <c r="K81" s="88">
        <v>91</v>
      </c>
      <c r="L81" s="89">
        <v>85</v>
      </c>
      <c r="N81" s="662"/>
      <c r="O81" s="666">
        <v>130</v>
      </c>
      <c r="P81" s="86" t="s">
        <v>133</v>
      </c>
      <c r="Q81" s="87">
        <v>127</v>
      </c>
      <c r="R81" s="88">
        <v>121</v>
      </c>
      <c r="S81" s="88">
        <v>115</v>
      </c>
      <c r="T81" s="88">
        <v>109</v>
      </c>
      <c r="U81" s="88">
        <v>103</v>
      </c>
      <c r="V81" s="88">
        <v>97</v>
      </c>
      <c r="W81" s="88">
        <v>91</v>
      </c>
      <c r="X81" s="89">
        <v>85</v>
      </c>
      <c r="Z81" s="662"/>
      <c r="AA81" s="666">
        <v>130</v>
      </c>
      <c r="AB81" s="86" t="s">
        <v>133</v>
      </c>
      <c r="AC81" s="87">
        <v>127</v>
      </c>
      <c r="AD81" s="88">
        <v>121</v>
      </c>
      <c r="AE81" s="88">
        <v>115</v>
      </c>
      <c r="AF81" s="88">
        <v>109</v>
      </c>
      <c r="AG81" s="88">
        <v>103</v>
      </c>
      <c r="AH81" s="88">
        <v>97</v>
      </c>
      <c r="AI81" s="88">
        <v>91</v>
      </c>
      <c r="AJ81" s="89">
        <v>85</v>
      </c>
      <c r="AL81" s="662"/>
      <c r="AM81" s="666">
        <v>130</v>
      </c>
      <c r="AN81" s="86" t="s">
        <v>133</v>
      </c>
      <c r="AO81" s="87">
        <v>127</v>
      </c>
      <c r="AP81" s="88">
        <v>121</v>
      </c>
      <c r="AQ81" s="88">
        <v>115</v>
      </c>
      <c r="AR81" s="88">
        <v>109</v>
      </c>
      <c r="AS81" s="88">
        <v>103</v>
      </c>
      <c r="AT81" s="88">
        <v>97</v>
      </c>
      <c r="AU81" s="88">
        <v>91</v>
      </c>
      <c r="AV81" s="89">
        <v>85</v>
      </c>
    </row>
    <row r="82" spans="1:48" ht="15" thickBot="1">
      <c r="A82">
        <v>82</v>
      </c>
      <c r="B82" s="662"/>
      <c r="C82" s="667"/>
      <c r="D82" s="90" t="s">
        <v>136</v>
      </c>
      <c r="E82" s="87">
        <v>135</v>
      </c>
      <c r="F82" s="88">
        <v>128</v>
      </c>
      <c r="G82" s="88">
        <v>122</v>
      </c>
      <c r="H82" s="88">
        <v>115</v>
      </c>
      <c r="I82" s="88">
        <v>109</v>
      </c>
      <c r="J82" s="88">
        <v>102</v>
      </c>
      <c r="K82" s="88">
        <v>96</v>
      </c>
      <c r="L82" s="89">
        <v>90</v>
      </c>
      <c r="N82" s="662"/>
      <c r="O82" s="667"/>
      <c r="P82" s="90" t="s">
        <v>136</v>
      </c>
      <c r="Q82" s="87">
        <v>135</v>
      </c>
      <c r="R82" s="88">
        <v>128</v>
      </c>
      <c r="S82" s="88">
        <v>122</v>
      </c>
      <c r="T82" s="88">
        <v>115</v>
      </c>
      <c r="U82" s="88">
        <v>109</v>
      </c>
      <c r="V82" s="88">
        <v>102</v>
      </c>
      <c r="W82" s="88">
        <v>96</v>
      </c>
      <c r="X82" s="89">
        <v>90</v>
      </c>
      <c r="Z82" s="662"/>
      <c r="AA82" s="667"/>
      <c r="AB82" s="90" t="s">
        <v>136</v>
      </c>
      <c r="AC82" s="87">
        <v>135</v>
      </c>
      <c r="AD82" s="88">
        <v>128</v>
      </c>
      <c r="AE82" s="88">
        <v>122</v>
      </c>
      <c r="AF82" s="88">
        <v>115</v>
      </c>
      <c r="AG82" s="88">
        <v>109</v>
      </c>
      <c r="AH82" s="88">
        <v>102</v>
      </c>
      <c r="AI82" s="88">
        <v>96</v>
      </c>
      <c r="AJ82" s="89">
        <v>90</v>
      </c>
      <c r="AL82" s="662"/>
      <c r="AM82" s="667"/>
      <c r="AN82" s="90" t="s">
        <v>136</v>
      </c>
      <c r="AO82" s="87">
        <v>135</v>
      </c>
      <c r="AP82" s="88">
        <v>127</v>
      </c>
      <c r="AQ82" s="88">
        <v>120</v>
      </c>
      <c r="AR82" s="88">
        <v>113</v>
      </c>
      <c r="AS82" s="88">
        <v>105</v>
      </c>
      <c r="AT82" s="88">
        <v>98</v>
      </c>
      <c r="AU82" s="88">
        <v>91</v>
      </c>
      <c r="AV82" s="89">
        <v>84</v>
      </c>
    </row>
    <row r="83" spans="1:48">
      <c r="A83">
        <v>83</v>
      </c>
      <c r="B83" s="662"/>
      <c r="C83" s="664">
        <v>140</v>
      </c>
      <c r="D83" s="78" t="s">
        <v>133</v>
      </c>
      <c r="E83" s="83">
        <v>143</v>
      </c>
      <c r="F83" s="84">
        <v>136</v>
      </c>
      <c r="G83" s="84">
        <v>130</v>
      </c>
      <c r="H83" s="84">
        <v>124</v>
      </c>
      <c r="I83" s="84">
        <v>117</v>
      </c>
      <c r="J83" s="84">
        <v>111</v>
      </c>
      <c r="K83" s="84">
        <v>105</v>
      </c>
      <c r="L83" s="85">
        <v>99</v>
      </c>
      <c r="N83" s="662"/>
      <c r="O83" s="664">
        <v>140</v>
      </c>
      <c r="P83" s="78" t="s">
        <v>133</v>
      </c>
      <c r="Q83" s="83">
        <v>143</v>
      </c>
      <c r="R83" s="84">
        <v>136</v>
      </c>
      <c r="S83" s="84">
        <v>130</v>
      </c>
      <c r="T83" s="84">
        <v>124</v>
      </c>
      <c r="U83" s="84">
        <v>117</v>
      </c>
      <c r="V83" s="84">
        <v>111</v>
      </c>
      <c r="W83" s="84">
        <v>105</v>
      </c>
      <c r="X83" s="85">
        <v>99</v>
      </c>
      <c r="Z83" s="662"/>
      <c r="AA83" s="664">
        <v>140</v>
      </c>
      <c r="AB83" s="78" t="s">
        <v>133</v>
      </c>
      <c r="AC83" s="83">
        <v>143</v>
      </c>
      <c r="AD83" s="84">
        <v>136</v>
      </c>
      <c r="AE83" s="84">
        <v>130</v>
      </c>
      <c r="AF83" s="84">
        <v>124</v>
      </c>
      <c r="AG83" s="84">
        <v>117</v>
      </c>
      <c r="AH83" s="84">
        <v>111</v>
      </c>
      <c r="AI83" s="84">
        <v>105</v>
      </c>
      <c r="AJ83" s="85">
        <v>99</v>
      </c>
      <c r="AL83" s="662"/>
      <c r="AM83" s="664">
        <v>140</v>
      </c>
      <c r="AN83" s="78" t="s">
        <v>133</v>
      </c>
      <c r="AO83" s="83">
        <v>143</v>
      </c>
      <c r="AP83" s="84">
        <v>136</v>
      </c>
      <c r="AQ83" s="84">
        <v>130</v>
      </c>
      <c r="AR83" s="84">
        <v>124</v>
      </c>
      <c r="AS83" s="84">
        <v>117</v>
      </c>
      <c r="AT83" s="84">
        <v>111</v>
      </c>
      <c r="AU83" s="84">
        <v>105</v>
      </c>
      <c r="AV83" s="85">
        <v>99</v>
      </c>
    </row>
    <row r="84" spans="1:48" ht="15" thickBot="1">
      <c r="A84">
        <v>84</v>
      </c>
      <c r="B84" s="662"/>
      <c r="C84" s="665"/>
      <c r="D84" s="82" t="s">
        <v>136</v>
      </c>
      <c r="E84" s="83">
        <v>155</v>
      </c>
      <c r="F84" s="84">
        <v>147</v>
      </c>
      <c r="G84" s="84">
        <v>140</v>
      </c>
      <c r="H84" s="84">
        <v>133</v>
      </c>
      <c r="I84" s="84">
        <v>125</v>
      </c>
      <c r="J84" s="84">
        <v>118</v>
      </c>
      <c r="K84" s="84">
        <v>111</v>
      </c>
      <c r="L84" s="85">
        <v>104</v>
      </c>
      <c r="N84" s="662"/>
      <c r="O84" s="665"/>
      <c r="P84" s="82" t="s">
        <v>136</v>
      </c>
      <c r="Q84" s="83">
        <v>155</v>
      </c>
      <c r="R84" s="84">
        <v>147</v>
      </c>
      <c r="S84" s="84">
        <v>140</v>
      </c>
      <c r="T84" s="84">
        <v>133</v>
      </c>
      <c r="U84" s="84">
        <v>125</v>
      </c>
      <c r="V84" s="84">
        <v>118</v>
      </c>
      <c r="W84" s="84">
        <v>111</v>
      </c>
      <c r="X84" s="85">
        <v>104</v>
      </c>
      <c r="Z84" s="662"/>
      <c r="AA84" s="665"/>
      <c r="AB84" s="82" t="s">
        <v>136</v>
      </c>
      <c r="AC84" s="83">
        <v>155</v>
      </c>
      <c r="AD84" s="84">
        <v>147</v>
      </c>
      <c r="AE84" s="84">
        <v>140</v>
      </c>
      <c r="AF84" s="84">
        <v>133</v>
      </c>
      <c r="AG84" s="84">
        <v>125</v>
      </c>
      <c r="AH84" s="84">
        <v>118</v>
      </c>
      <c r="AI84" s="84">
        <v>111</v>
      </c>
      <c r="AJ84" s="85">
        <v>104</v>
      </c>
      <c r="AL84" s="662"/>
      <c r="AM84" s="665"/>
      <c r="AN84" s="82" t="s">
        <v>136</v>
      </c>
      <c r="AO84" s="83">
        <v>155</v>
      </c>
      <c r="AP84" s="84">
        <v>147</v>
      </c>
      <c r="AQ84" s="84">
        <v>139</v>
      </c>
      <c r="AR84" s="84">
        <v>131</v>
      </c>
      <c r="AS84" s="84">
        <v>123</v>
      </c>
      <c r="AT84" s="84">
        <v>115</v>
      </c>
      <c r="AU84" s="84">
        <v>107</v>
      </c>
      <c r="AV84" s="85">
        <v>100</v>
      </c>
    </row>
    <row r="85" spans="1:48">
      <c r="A85">
        <v>85</v>
      </c>
      <c r="B85" s="662"/>
      <c r="C85" s="666">
        <v>150</v>
      </c>
      <c r="D85" s="86" t="s">
        <v>133</v>
      </c>
      <c r="E85" s="87">
        <v>160</v>
      </c>
      <c r="F85" s="88">
        <v>153</v>
      </c>
      <c r="G85" s="88">
        <v>146</v>
      </c>
      <c r="H85" s="88">
        <v>139</v>
      </c>
      <c r="I85" s="88">
        <v>132</v>
      </c>
      <c r="J85" s="88">
        <v>125</v>
      </c>
      <c r="K85" s="88">
        <v>118</v>
      </c>
      <c r="L85" s="89">
        <v>112</v>
      </c>
      <c r="N85" s="662"/>
      <c r="O85" s="666">
        <v>150</v>
      </c>
      <c r="P85" s="86" t="s">
        <v>133</v>
      </c>
      <c r="Q85" s="87">
        <v>160</v>
      </c>
      <c r="R85" s="88">
        <v>153</v>
      </c>
      <c r="S85" s="88">
        <v>146</v>
      </c>
      <c r="T85" s="88">
        <v>139</v>
      </c>
      <c r="U85" s="88">
        <v>132</v>
      </c>
      <c r="V85" s="88">
        <v>125</v>
      </c>
      <c r="W85" s="88">
        <v>118</v>
      </c>
      <c r="X85" s="89">
        <v>112</v>
      </c>
      <c r="Z85" s="662"/>
      <c r="AA85" s="666">
        <v>150</v>
      </c>
      <c r="AB85" s="86" t="s">
        <v>133</v>
      </c>
      <c r="AC85" s="87">
        <v>160</v>
      </c>
      <c r="AD85" s="88">
        <v>153</v>
      </c>
      <c r="AE85" s="88">
        <v>146</v>
      </c>
      <c r="AF85" s="88">
        <v>139</v>
      </c>
      <c r="AG85" s="88">
        <v>132</v>
      </c>
      <c r="AH85" s="88">
        <v>125</v>
      </c>
      <c r="AI85" s="88">
        <v>118</v>
      </c>
      <c r="AJ85" s="89">
        <v>112</v>
      </c>
      <c r="AL85" s="662"/>
      <c r="AM85" s="666">
        <v>150</v>
      </c>
      <c r="AN85" s="86" t="s">
        <v>133</v>
      </c>
      <c r="AO85" s="87">
        <v>160</v>
      </c>
      <c r="AP85" s="88">
        <v>153</v>
      </c>
      <c r="AQ85" s="88">
        <v>146</v>
      </c>
      <c r="AR85" s="88">
        <v>139</v>
      </c>
      <c r="AS85" s="88">
        <v>132</v>
      </c>
      <c r="AT85" s="88">
        <v>125</v>
      </c>
      <c r="AU85" s="88">
        <v>118</v>
      </c>
      <c r="AV85" s="89">
        <v>112</v>
      </c>
    </row>
    <row r="86" spans="1:48" ht="15" thickBot="1">
      <c r="A86">
        <v>86</v>
      </c>
      <c r="B86" s="662"/>
      <c r="C86" s="667"/>
      <c r="D86" s="90" t="s">
        <v>136</v>
      </c>
      <c r="E86" s="87">
        <v>175</v>
      </c>
      <c r="F86" s="88">
        <v>167</v>
      </c>
      <c r="G86" s="88">
        <v>159</v>
      </c>
      <c r="H86" s="88">
        <v>151</v>
      </c>
      <c r="I86" s="88">
        <v>143</v>
      </c>
      <c r="J86" s="88">
        <v>135</v>
      </c>
      <c r="K86" s="88">
        <v>127</v>
      </c>
      <c r="L86" s="89">
        <v>119</v>
      </c>
      <c r="N86" s="662"/>
      <c r="O86" s="667"/>
      <c r="P86" s="90" t="s">
        <v>136</v>
      </c>
      <c r="Q86" s="87">
        <v>175</v>
      </c>
      <c r="R86" s="88">
        <v>167</v>
      </c>
      <c r="S86" s="88">
        <v>159</v>
      </c>
      <c r="T86" s="88">
        <v>151</v>
      </c>
      <c r="U86" s="88">
        <v>143</v>
      </c>
      <c r="V86" s="88">
        <v>135</v>
      </c>
      <c r="W86" s="88">
        <v>127</v>
      </c>
      <c r="X86" s="89">
        <v>119</v>
      </c>
      <c r="Z86" s="662"/>
      <c r="AA86" s="667"/>
      <c r="AB86" s="90" t="s">
        <v>136</v>
      </c>
      <c r="AC86" s="87">
        <v>175</v>
      </c>
      <c r="AD86" s="88">
        <v>167</v>
      </c>
      <c r="AE86" s="88">
        <v>159</v>
      </c>
      <c r="AF86" s="88">
        <v>151</v>
      </c>
      <c r="AG86" s="88">
        <v>143</v>
      </c>
      <c r="AH86" s="88">
        <v>135</v>
      </c>
      <c r="AI86" s="88">
        <v>127</v>
      </c>
      <c r="AJ86" s="89">
        <v>119</v>
      </c>
      <c r="AL86" s="662"/>
      <c r="AM86" s="667"/>
      <c r="AN86" s="90" t="s">
        <v>136</v>
      </c>
      <c r="AO86" s="87">
        <v>175</v>
      </c>
      <c r="AP86" s="88">
        <v>166</v>
      </c>
      <c r="AQ86" s="88">
        <v>158</v>
      </c>
      <c r="AR86" s="88">
        <v>150</v>
      </c>
      <c r="AS86" s="88">
        <v>141</v>
      </c>
      <c r="AT86" s="88">
        <v>133</v>
      </c>
      <c r="AU86" s="88">
        <v>125</v>
      </c>
      <c r="AV86" s="89">
        <v>117</v>
      </c>
    </row>
    <row r="87" spans="1:48">
      <c r="A87">
        <v>87</v>
      </c>
      <c r="B87" s="662"/>
      <c r="C87" s="664">
        <v>160</v>
      </c>
      <c r="D87" s="78" t="s">
        <v>133</v>
      </c>
      <c r="E87" s="83">
        <v>177</v>
      </c>
      <c r="F87" s="84">
        <v>169</v>
      </c>
      <c r="G87" s="84">
        <v>162</v>
      </c>
      <c r="H87" s="84">
        <v>154</v>
      </c>
      <c r="I87" s="84">
        <v>147</v>
      </c>
      <c r="J87" s="84">
        <v>139</v>
      </c>
      <c r="K87" s="84">
        <v>132</v>
      </c>
      <c r="L87" s="85">
        <v>125</v>
      </c>
      <c r="N87" s="662"/>
      <c r="O87" s="664">
        <v>160</v>
      </c>
      <c r="P87" s="78" t="s">
        <v>133</v>
      </c>
      <c r="Q87" s="83">
        <v>177</v>
      </c>
      <c r="R87" s="84">
        <v>169</v>
      </c>
      <c r="S87" s="84">
        <v>162</v>
      </c>
      <c r="T87" s="84">
        <v>154</v>
      </c>
      <c r="U87" s="84">
        <v>147</v>
      </c>
      <c r="V87" s="84">
        <v>139</v>
      </c>
      <c r="W87" s="84">
        <v>132</v>
      </c>
      <c r="X87" s="85">
        <v>125</v>
      </c>
      <c r="Z87" s="662"/>
      <c r="AA87" s="664">
        <v>160</v>
      </c>
      <c r="AB87" s="78" t="s">
        <v>133</v>
      </c>
      <c r="AC87" s="83">
        <v>177</v>
      </c>
      <c r="AD87" s="84">
        <v>169</v>
      </c>
      <c r="AE87" s="84">
        <v>162</v>
      </c>
      <c r="AF87" s="84">
        <v>154</v>
      </c>
      <c r="AG87" s="84">
        <v>147</v>
      </c>
      <c r="AH87" s="84">
        <v>139</v>
      </c>
      <c r="AI87" s="84">
        <v>132</v>
      </c>
      <c r="AJ87" s="85">
        <v>125</v>
      </c>
      <c r="AL87" s="662"/>
      <c r="AM87" s="664">
        <v>160</v>
      </c>
      <c r="AN87" s="78" t="s">
        <v>133</v>
      </c>
      <c r="AO87" s="83">
        <v>177</v>
      </c>
      <c r="AP87" s="84">
        <v>169</v>
      </c>
      <c r="AQ87" s="84">
        <v>162</v>
      </c>
      <c r="AR87" s="84">
        <v>154</v>
      </c>
      <c r="AS87" s="84">
        <v>147</v>
      </c>
      <c r="AT87" s="84">
        <v>139</v>
      </c>
      <c r="AU87" s="84">
        <v>132</v>
      </c>
      <c r="AV87" s="85">
        <v>125</v>
      </c>
    </row>
    <row r="88" spans="1:48" ht="15" thickBot="1">
      <c r="A88">
        <v>88</v>
      </c>
      <c r="B88" s="662"/>
      <c r="C88" s="665"/>
      <c r="D88" s="82" t="s">
        <v>136</v>
      </c>
      <c r="E88" s="83">
        <v>194</v>
      </c>
      <c r="F88" s="84">
        <v>185</v>
      </c>
      <c r="G88" s="84">
        <v>176</v>
      </c>
      <c r="H88" s="84">
        <v>168</v>
      </c>
      <c r="I88" s="84">
        <v>159</v>
      </c>
      <c r="J88" s="84">
        <v>151</v>
      </c>
      <c r="K88" s="84">
        <v>142</v>
      </c>
      <c r="L88" s="85">
        <v>134</v>
      </c>
      <c r="N88" s="662"/>
      <c r="O88" s="665"/>
      <c r="P88" s="82" t="s">
        <v>136</v>
      </c>
      <c r="Q88" s="83">
        <v>194</v>
      </c>
      <c r="R88" s="84">
        <v>185</v>
      </c>
      <c r="S88" s="84">
        <v>176</v>
      </c>
      <c r="T88" s="84">
        <v>168</v>
      </c>
      <c r="U88" s="84">
        <v>159</v>
      </c>
      <c r="V88" s="84">
        <v>151</v>
      </c>
      <c r="W88" s="84">
        <v>142</v>
      </c>
      <c r="X88" s="85">
        <v>134</v>
      </c>
      <c r="Z88" s="662"/>
      <c r="AA88" s="665"/>
      <c r="AB88" s="82" t="s">
        <v>136</v>
      </c>
      <c r="AC88" s="83">
        <v>194</v>
      </c>
      <c r="AD88" s="84">
        <v>185</v>
      </c>
      <c r="AE88" s="84">
        <v>176</v>
      </c>
      <c r="AF88" s="84">
        <v>168</v>
      </c>
      <c r="AG88" s="84">
        <v>159</v>
      </c>
      <c r="AH88" s="84">
        <v>151</v>
      </c>
      <c r="AI88" s="84">
        <v>142</v>
      </c>
      <c r="AJ88" s="85">
        <v>134</v>
      </c>
      <c r="AL88" s="662"/>
      <c r="AM88" s="665"/>
      <c r="AN88" s="82" t="s">
        <v>136</v>
      </c>
      <c r="AO88" s="83">
        <v>194</v>
      </c>
      <c r="AP88" s="84">
        <v>185</v>
      </c>
      <c r="AQ88" s="84">
        <v>176</v>
      </c>
      <c r="AR88" s="84">
        <v>168</v>
      </c>
      <c r="AS88" s="84">
        <v>159</v>
      </c>
      <c r="AT88" s="84">
        <v>151</v>
      </c>
      <c r="AU88" s="84">
        <v>142</v>
      </c>
      <c r="AV88" s="85">
        <v>134</v>
      </c>
    </row>
    <row r="89" spans="1:48">
      <c r="A89">
        <v>89</v>
      </c>
      <c r="B89" s="662"/>
      <c r="C89" s="666">
        <v>170</v>
      </c>
      <c r="D89" s="86" t="s">
        <v>133</v>
      </c>
      <c r="E89" s="87">
        <v>194</v>
      </c>
      <c r="F89" s="88">
        <v>186</v>
      </c>
      <c r="G89" s="88">
        <v>178</v>
      </c>
      <c r="H89" s="88">
        <v>170</v>
      </c>
      <c r="I89" s="88">
        <v>162</v>
      </c>
      <c r="J89" s="88">
        <v>154</v>
      </c>
      <c r="K89" s="88">
        <v>146</v>
      </c>
      <c r="L89" s="89">
        <v>139</v>
      </c>
      <c r="N89" s="662"/>
      <c r="O89" s="666">
        <v>170</v>
      </c>
      <c r="P89" s="86" t="s">
        <v>133</v>
      </c>
      <c r="Q89" s="87">
        <v>194</v>
      </c>
      <c r="R89" s="88">
        <v>186</v>
      </c>
      <c r="S89" s="88">
        <v>178</v>
      </c>
      <c r="T89" s="88">
        <v>170</v>
      </c>
      <c r="U89" s="88">
        <v>162</v>
      </c>
      <c r="V89" s="88">
        <v>154</v>
      </c>
      <c r="W89" s="88">
        <v>146</v>
      </c>
      <c r="X89" s="89">
        <v>139</v>
      </c>
      <c r="Z89" s="662"/>
      <c r="AA89" s="666">
        <v>170</v>
      </c>
      <c r="AB89" s="86" t="s">
        <v>133</v>
      </c>
      <c r="AC89" s="87">
        <v>194</v>
      </c>
      <c r="AD89" s="88">
        <v>186</v>
      </c>
      <c r="AE89" s="88">
        <v>178</v>
      </c>
      <c r="AF89" s="88">
        <v>170</v>
      </c>
      <c r="AG89" s="88">
        <v>162</v>
      </c>
      <c r="AH89" s="88">
        <v>154</v>
      </c>
      <c r="AI89" s="88">
        <v>146</v>
      </c>
      <c r="AJ89" s="89">
        <v>139</v>
      </c>
      <c r="AL89" s="662"/>
      <c r="AM89" s="666">
        <v>170</v>
      </c>
      <c r="AN89" s="86" t="s">
        <v>133</v>
      </c>
      <c r="AO89" s="87">
        <v>194</v>
      </c>
      <c r="AP89" s="88">
        <v>186</v>
      </c>
      <c r="AQ89" s="88">
        <v>178</v>
      </c>
      <c r="AR89" s="88">
        <v>170</v>
      </c>
      <c r="AS89" s="88">
        <v>162</v>
      </c>
      <c r="AT89" s="88">
        <v>154</v>
      </c>
      <c r="AU89" s="88">
        <v>146</v>
      </c>
      <c r="AV89" s="89">
        <v>139</v>
      </c>
    </row>
    <row r="90" spans="1:48" ht="15" thickBot="1">
      <c r="A90">
        <v>90</v>
      </c>
      <c r="B90" s="662"/>
      <c r="C90" s="667"/>
      <c r="D90" s="90" t="s">
        <v>136</v>
      </c>
      <c r="E90" s="87">
        <v>212</v>
      </c>
      <c r="F90" s="88">
        <v>203</v>
      </c>
      <c r="G90" s="88">
        <v>194</v>
      </c>
      <c r="H90" s="88">
        <v>185</v>
      </c>
      <c r="I90" s="88">
        <v>176</v>
      </c>
      <c r="J90" s="88">
        <v>167</v>
      </c>
      <c r="K90" s="88">
        <v>158</v>
      </c>
      <c r="L90" s="89">
        <v>149</v>
      </c>
      <c r="N90" s="662"/>
      <c r="O90" s="667"/>
      <c r="P90" s="90" t="s">
        <v>136</v>
      </c>
      <c r="Q90" s="87">
        <v>212</v>
      </c>
      <c r="R90" s="88">
        <v>203</v>
      </c>
      <c r="S90" s="88">
        <v>194</v>
      </c>
      <c r="T90" s="88">
        <v>185</v>
      </c>
      <c r="U90" s="88">
        <v>176</v>
      </c>
      <c r="V90" s="88">
        <v>167</v>
      </c>
      <c r="W90" s="88">
        <v>158</v>
      </c>
      <c r="X90" s="89">
        <v>149</v>
      </c>
      <c r="Z90" s="662"/>
      <c r="AA90" s="667"/>
      <c r="AB90" s="90" t="s">
        <v>136</v>
      </c>
      <c r="AC90" s="87">
        <v>212</v>
      </c>
      <c r="AD90" s="88">
        <v>203</v>
      </c>
      <c r="AE90" s="88">
        <v>194</v>
      </c>
      <c r="AF90" s="88">
        <v>185</v>
      </c>
      <c r="AG90" s="88">
        <v>176</v>
      </c>
      <c r="AH90" s="88">
        <v>167</v>
      </c>
      <c r="AI90" s="88">
        <v>158</v>
      </c>
      <c r="AJ90" s="89">
        <v>149</v>
      </c>
      <c r="AL90" s="662"/>
      <c r="AM90" s="667"/>
      <c r="AN90" s="90" t="s">
        <v>136</v>
      </c>
      <c r="AO90" s="87">
        <v>212</v>
      </c>
      <c r="AP90" s="88">
        <v>203</v>
      </c>
      <c r="AQ90" s="88">
        <v>194</v>
      </c>
      <c r="AR90" s="88">
        <v>185</v>
      </c>
      <c r="AS90" s="88">
        <v>176</v>
      </c>
      <c r="AT90" s="88">
        <v>167</v>
      </c>
      <c r="AU90" s="88">
        <v>158</v>
      </c>
      <c r="AV90" s="89">
        <v>149</v>
      </c>
    </row>
    <row r="91" spans="1:48">
      <c r="A91">
        <v>91</v>
      </c>
      <c r="B91" s="662"/>
      <c r="C91" s="664">
        <v>180</v>
      </c>
      <c r="D91" s="78" t="s">
        <v>133</v>
      </c>
      <c r="E91" s="83">
        <v>211</v>
      </c>
      <c r="F91" s="84">
        <v>202</v>
      </c>
      <c r="G91" s="84">
        <v>194</v>
      </c>
      <c r="H91" s="84">
        <v>185</v>
      </c>
      <c r="I91" s="84">
        <v>177</v>
      </c>
      <c r="J91" s="84">
        <v>168</v>
      </c>
      <c r="K91" s="84">
        <v>160</v>
      </c>
      <c r="L91" s="85">
        <v>152</v>
      </c>
      <c r="N91" s="662"/>
      <c r="O91" s="664">
        <v>180</v>
      </c>
      <c r="P91" s="78" t="s">
        <v>133</v>
      </c>
      <c r="Q91" s="83">
        <v>211</v>
      </c>
      <c r="R91" s="84">
        <v>202</v>
      </c>
      <c r="S91" s="84">
        <v>194</v>
      </c>
      <c r="T91" s="84">
        <v>185</v>
      </c>
      <c r="U91" s="84">
        <v>177</v>
      </c>
      <c r="V91" s="84">
        <v>168</v>
      </c>
      <c r="W91" s="84">
        <v>160</v>
      </c>
      <c r="X91" s="85">
        <v>152</v>
      </c>
      <c r="Z91" s="662"/>
      <c r="AA91" s="664">
        <v>180</v>
      </c>
      <c r="AB91" s="78" t="s">
        <v>133</v>
      </c>
      <c r="AC91" s="83">
        <v>211</v>
      </c>
      <c r="AD91" s="84">
        <v>202</v>
      </c>
      <c r="AE91" s="84">
        <v>194</v>
      </c>
      <c r="AF91" s="84">
        <v>185</v>
      </c>
      <c r="AG91" s="84">
        <v>177</v>
      </c>
      <c r="AH91" s="84">
        <v>168</v>
      </c>
      <c r="AI91" s="84">
        <v>160</v>
      </c>
      <c r="AJ91" s="85">
        <v>152</v>
      </c>
      <c r="AL91" s="662"/>
      <c r="AM91" s="664">
        <v>180</v>
      </c>
      <c r="AN91" s="78" t="s">
        <v>133</v>
      </c>
      <c r="AO91" s="83">
        <v>211</v>
      </c>
      <c r="AP91" s="84">
        <v>202</v>
      </c>
      <c r="AQ91" s="84">
        <v>194</v>
      </c>
      <c r="AR91" s="84">
        <v>185</v>
      </c>
      <c r="AS91" s="84">
        <v>177</v>
      </c>
      <c r="AT91" s="84">
        <v>168</v>
      </c>
      <c r="AU91" s="84">
        <v>160</v>
      </c>
      <c r="AV91" s="85">
        <v>152</v>
      </c>
    </row>
    <row r="92" spans="1:48" ht="15" thickBot="1">
      <c r="A92">
        <v>92</v>
      </c>
      <c r="B92" s="662"/>
      <c r="C92" s="665"/>
      <c r="D92" s="82" t="s">
        <v>136</v>
      </c>
      <c r="E92" s="83">
        <v>232</v>
      </c>
      <c r="F92" s="84">
        <v>222</v>
      </c>
      <c r="G92" s="84">
        <v>212</v>
      </c>
      <c r="H92" s="84">
        <v>203</v>
      </c>
      <c r="I92" s="84">
        <v>193</v>
      </c>
      <c r="J92" s="84">
        <v>184</v>
      </c>
      <c r="K92" s="84">
        <v>174</v>
      </c>
      <c r="L92" s="85">
        <v>165</v>
      </c>
      <c r="N92" s="662"/>
      <c r="O92" s="665"/>
      <c r="P92" s="82" t="s">
        <v>136</v>
      </c>
      <c r="Q92" s="83">
        <v>232</v>
      </c>
      <c r="R92" s="84">
        <v>222</v>
      </c>
      <c r="S92" s="84">
        <v>212</v>
      </c>
      <c r="T92" s="84">
        <v>203</v>
      </c>
      <c r="U92" s="84">
        <v>193</v>
      </c>
      <c r="V92" s="84">
        <v>184</v>
      </c>
      <c r="W92" s="84">
        <v>174</v>
      </c>
      <c r="X92" s="85">
        <v>165</v>
      </c>
      <c r="Z92" s="662"/>
      <c r="AA92" s="665"/>
      <c r="AB92" s="82" t="s">
        <v>136</v>
      </c>
      <c r="AC92" s="83">
        <v>232</v>
      </c>
      <c r="AD92" s="84">
        <v>222</v>
      </c>
      <c r="AE92" s="84">
        <v>212</v>
      </c>
      <c r="AF92" s="84">
        <v>203</v>
      </c>
      <c r="AG92" s="84">
        <v>193</v>
      </c>
      <c r="AH92" s="84">
        <v>184</v>
      </c>
      <c r="AI92" s="84">
        <v>174</v>
      </c>
      <c r="AJ92" s="85">
        <v>165</v>
      </c>
      <c r="AL92" s="662"/>
      <c r="AM92" s="665"/>
      <c r="AN92" s="82" t="s">
        <v>136</v>
      </c>
      <c r="AO92" s="83">
        <v>232</v>
      </c>
      <c r="AP92" s="84">
        <v>222</v>
      </c>
      <c r="AQ92" s="84">
        <v>212</v>
      </c>
      <c r="AR92" s="84">
        <v>203</v>
      </c>
      <c r="AS92" s="84">
        <v>193</v>
      </c>
      <c r="AT92" s="84">
        <v>184</v>
      </c>
      <c r="AU92" s="84">
        <v>174</v>
      </c>
      <c r="AV92" s="85">
        <v>165</v>
      </c>
    </row>
    <row r="93" spans="1:48">
      <c r="A93">
        <v>93</v>
      </c>
      <c r="B93" s="662"/>
      <c r="C93" s="666">
        <v>190</v>
      </c>
      <c r="D93" s="86" t="s">
        <v>133</v>
      </c>
      <c r="E93" s="87">
        <v>229</v>
      </c>
      <c r="F93" s="88">
        <v>219</v>
      </c>
      <c r="G93" s="88">
        <v>210</v>
      </c>
      <c r="H93" s="88">
        <v>201</v>
      </c>
      <c r="I93" s="88">
        <v>192</v>
      </c>
      <c r="J93" s="88">
        <v>183</v>
      </c>
      <c r="K93" s="88">
        <v>174</v>
      </c>
      <c r="L93" s="89">
        <v>165</v>
      </c>
      <c r="N93" s="662"/>
      <c r="O93" s="666">
        <v>190</v>
      </c>
      <c r="P93" s="86" t="s">
        <v>133</v>
      </c>
      <c r="Q93" s="87">
        <v>229</v>
      </c>
      <c r="R93" s="88">
        <v>219</v>
      </c>
      <c r="S93" s="88">
        <v>210</v>
      </c>
      <c r="T93" s="88">
        <v>201</v>
      </c>
      <c r="U93" s="88">
        <v>192</v>
      </c>
      <c r="V93" s="88">
        <v>183</v>
      </c>
      <c r="W93" s="88">
        <v>174</v>
      </c>
      <c r="X93" s="89">
        <v>165</v>
      </c>
      <c r="Z93" s="662"/>
      <c r="AA93" s="666">
        <v>190</v>
      </c>
      <c r="AB93" s="86" t="s">
        <v>133</v>
      </c>
      <c r="AC93" s="87">
        <v>229</v>
      </c>
      <c r="AD93" s="88">
        <v>219</v>
      </c>
      <c r="AE93" s="88">
        <v>210</v>
      </c>
      <c r="AF93" s="88">
        <v>201</v>
      </c>
      <c r="AG93" s="88">
        <v>192</v>
      </c>
      <c r="AH93" s="88">
        <v>183</v>
      </c>
      <c r="AI93" s="88">
        <v>174</v>
      </c>
      <c r="AJ93" s="89">
        <v>165</v>
      </c>
      <c r="AL93" s="662"/>
      <c r="AM93" s="666">
        <v>190</v>
      </c>
      <c r="AN93" s="86" t="s">
        <v>133</v>
      </c>
      <c r="AO93" s="87">
        <v>229</v>
      </c>
      <c r="AP93" s="88">
        <v>219</v>
      </c>
      <c r="AQ93" s="88">
        <v>210</v>
      </c>
      <c r="AR93" s="88">
        <v>201</v>
      </c>
      <c r="AS93" s="88">
        <v>192</v>
      </c>
      <c r="AT93" s="88">
        <v>183</v>
      </c>
      <c r="AU93" s="88">
        <v>174</v>
      </c>
      <c r="AV93" s="89">
        <v>165</v>
      </c>
    </row>
    <row r="94" spans="1:48" ht="15" thickBot="1">
      <c r="A94">
        <v>94</v>
      </c>
      <c r="B94" s="662"/>
      <c r="C94" s="667"/>
      <c r="D94" s="90" t="s">
        <v>136</v>
      </c>
      <c r="E94" s="87">
        <v>249</v>
      </c>
      <c r="F94" s="88">
        <v>239</v>
      </c>
      <c r="G94" s="88">
        <v>229</v>
      </c>
      <c r="H94" s="88">
        <v>219</v>
      </c>
      <c r="I94" s="88">
        <v>210</v>
      </c>
      <c r="J94" s="88">
        <v>200</v>
      </c>
      <c r="K94" s="88">
        <v>190</v>
      </c>
      <c r="L94" s="89">
        <v>181</v>
      </c>
      <c r="N94" s="662"/>
      <c r="O94" s="667"/>
      <c r="P94" s="90" t="s">
        <v>136</v>
      </c>
      <c r="Q94" s="87">
        <v>249</v>
      </c>
      <c r="R94" s="88">
        <v>239</v>
      </c>
      <c r="S94" s="88">
        <v>229</v>
      </c>
      <c r="T94" s="88">
        <v>219</v>
      </c>
      <c r="U94" s="88">
        <v>210</v>
      </c>
      <c r="V94" s="88">
        <v>200</v>
      </c>
      <c r="W94" s="88">
        <v>190</v>
      </c>
      <c r="X94" s="89">
        <v>181</v>
      </c>
      <c r="Z94" s="662"/>
      <c r="AA94" s="667"/>
      <c r="AB94" s="90" t="s">
        <v>136</v>
      </c>
      <c r="AC94" s="87">
        <v>249</v>
      </c>
      <c r="AD94" s="88">
        <v>239</v>
      </c>
      <c r="AE94" s="88">
        <v>229</v>
      </c>
      <c r="AF94" s="88">
        <v>219</v>
      </c>
      <c r="AG94" s="88">
        <v>210</v>
      </c>
      <c r="AH94" s="88">
        <v>200</v>
      </c>
      <c r="AI94" s="88">
        <v>190</v>
      </c>
      <c r="AJ94" s="89">
        <v>181</v>
      </c>
      <c r="AL94" s="662"/>
      <c r="AM94" s="667"/>
      <c r="AN94" s="90" t="s">
        <v>136</v>
      </c>
      <c r="AO94" s="87">
        <v>249</v>
      </c>
      <c r="AP94" s="88">
        <v>239</v>
      </c>
      <c r="AQ94" s="88">
        <v>229</v>
      </c>
      <c r="AR94" s="88">
        <v>219</v>
      </c>
      <c r="AS94" s="88">
        <v>210</v>
      </c>
      <c r="AT94" s="88">
        <v>200</v>
      </c>
      <c r="AU94" s="88">
        <v>190</v>
      </c>
      <c r="AV94" s="89">
        <v>181</v>
      </c>
    </row>
    <row r="95" spans="1:48">
      <c r="A95">
        <v>95</v>
      </c>
      <c r="B95" s="662"/>
      <c r="C95" s="664">
        <v>200</v>
      </c>
      <c r="D95" s="78" t="s">
        <v>133</v>
      </c>
      <c r="E95" s="83">
        <v>246</v>
      </c>
      <c r="F95" s="84">
        <v>236</v>
      </c>
      <c r="G95" s="84">
        <v>226</v>
      </c>
      <c r="H95" s="84">
        <v>217</v>
      </c>
      <c r="I95" s="84">
        <v>207</v>
      </c>
      <c r="J95" s="84">
        <v>198</v>
      </c>
      <c r="K95" s="84">
        <v>188</v>
      </c>
      <c r="L95" s="85">
        <v>179</v>
      </c>
      <c r="N95" s="662"/>
      <c r="O95" s="664">
        <v>200</v>
      </c>
      <c r="P95" s="78" t="s">
        <v>133</v>
      </c>
      <c r="Q95" s="83">
        <v>246</v>
      </c>
      <c r="R95" s="84">
        <v>236</v>
      </c>
      <c r="S95" s="84">
        <v>226</v>
      </c>
      <c r="T95" s="84">
        <v>217</v>
      </c>
      <c r="U95" s="84">
        <v>207</v>
      </c>
      <c r="V95" s="84">
        <v>198</v>
      </c>
      <c r="W95" s="84">
        <v>188</v>
      </c>
      <c r="X95" s="85">
        <v>179</v>
      </c>
      <c r="Z95" s="662"/>
      <c r="AA95" s="664">
        <v>200</v>
      </c>
      <c r="AB95" s="78" t="s">
        <v>133</v>
      </c>
      <c r="AC95" s="83">
        <v>246</v>
      </c>
      <c r="AD95" s="84">
        <v>236</v>
      </c>
      <c r="AE95" s="84">
        <v>226</v>
      </c>
      <c r="AF95" s="84">
        <v>217</v>
      </c>
      <c r="AG95" s="84">
        <v>207</v>
      </c>
      <c r="AH95" s="84">
        <v>198</v>
      </c>
      <c r="AI95" s="84">
        <v>188</v>
      </c>
      <c r="AJ95" s="85">
        <v>179</v>
      </c>
      <c r="AL95" s="662"/>
      <c r="AM95" s="664">
        <v>200</v>
      </c>
      <c r="AN95" s="78" t="s">
        <v>133</v>
      </c>
      <c r="AO95" s="83">
        <v>246</v>
      </c>
      <c r="AP95" s="84">
        <v>236</v>
      </c>
      <c r="AQ95" s="84">
        <v>226</v>
      </c>
      <c r="AR95" s="84">
        <v>217</v>
      </c>
      <c r="AS95" s="84">
        <v>207</v>
      </c>
      <c r="AT95" s="84">
        <v>198</v>
      </c>
      <c r="AU95" s="84">
        <v>188</v>
      </c>
      <c r="AV95" s="85">
        <v>179</v>
      </c>
    </row>
    <row r="96" spans="1:48" ht="15" thickBot="1">
      <c r="A96">
        <v>96</v>
      </c>
      <c r="B96" s="663"/>
      <c r="C96" s="665"/>
      <c r="D96" s="82" t="s">
        <v>136</v>
      </c>
      <c r="E96" s="189">
        <v>251</v>
      </c>
      <c r="F96" s="186">
        <v>243</v>
      </c>
      <c r="G96" s="186">
        <v>235</v>
      </c>
      <c r="H96" s="186">
        <v>227</v>
      </c>
      <c r="I96" s="186">
        <v>220</v>
      </c>
      <c r="J96" s="186">
        <v>212</v>
      </c>
      <c r="K96" s="186">
        <v>204</v>
      </c>
      <c r="L96" s="185">
        <v>197</v>
      </c>
      <c r="N96" s="663"/>
      <c r="O96" s="665"/>
      <c r="P96" s="82" t="s">
        <v>136</v>
      </c>
      <c r="Q96" s="189">
        <v>251</v>
      </c>
      <c r="R96" s="186">
        <v>243</v>
      </c>
      <c r="S96" s="186">
        <v>235</v>
      </c>
      <c r="T96" s="186">
        <v>227</v>
      </c>
      <c r="U96" s="186">
        <v>220</v>
      </c>
      <c r="V96" s="186">
        <v>212</v>
      </c>
      <c r="W96" s="186">
        <v>204</v>
      </c>
      <c r="X96" s="185">
        <v>197</v>
      </c>
      <c r="Z96" s="663"/>
      <c r="AA96" s="665"/>
      <c r="AB96" s="82" t="s">
        <v>136</v>
      </c>
      <c r="AC96" s="189">
        <v>251</v>
      </c>
      <c r="AD96" s="186">
        <v>243</v>
      </c>
      <c r="AE96" s="186">
        <v>235</v>
      </c>
      <c r="AF96" s="186">
        <v>227</v>
      </c>
      <c r="AG96" s="186">
        <v>220</v>
      </c>
      <c r="AH96" s="186">
        <v>212</v>
      </c>
      <c r="AI96" s="186">
        <v>204</v>
      </c>
      <c r="AJ96" s="185">
        <v>197</v>
      </c>
      <c r="AL96" s="663"/>
      <c r="AM96" s="665"/>
      <c r="AN96" s="82" t="s">
        <v>136</v>
      </c>
      <c r="AO96" s="189">
        <v>251</v>
      </c>
      <c r="AP96" s="186">
        <v>243</v>
      </c>
      <c r="AQ96" s="186">
        <v>235</v>
      </c>
      <c r="AR96" s="186">
        <v>227</v>
      </c>
      <c r="AS96" s="186">
        <v>220</v>
      </c>
      <c r="AT96" s="186">
        <v>212</v>
      </c>
      <c r="AU96" s="186">
        <v>204</v>
      </c>
      <c r="AV96" s="185">
        <v>197</v>
      </c>
    </row>
    <row r="97" spans="1:48">
      <c r="A97">
        <v>97</v>
      </c>
    </row>
    <row r="98" spans="1:48">
      <c r="A98">
        <v>98</v>
      </c>
    </row>
    <row r="99" spans="1:48">
      <c r="A99">
        <v>99</v>
      </c>
    </row>
    <row r="100" spans="1:48">
      <c r="A100">
        <v>100</v>
      </c>
    </row>
    <row r="101" spans="1:48">
      <c r="A101">
        <v>101</v>
      </c>
    </row>
    <row r="102" spans="1:48">
      <c r="A102">
        <v>102</v>
      </c>
    </row>
    <row r="103" spans="1:48" ht="15" thickBot="1">
      <c r="A103">
        <v>103</v>
      </c>
    </row>
    <row r="104" spans="1:48" ht="18.600000000000001" thickBot="1">
      <c r="A104">
        <v>104</v>
      </c>
      <c r="B104" s="649" t="s">
        <v>1112</v>
      </c>
      <c r="C104" s="650"/>
      <c r="D104" s="651"/>
      <c r="E104" s="649" t="s">
        <v>1151</v>
      </c>
      <c r="F104" s="650"/>
      <c r="G104" s="650"/>
      <c r="H104" s="650"/>
      <c r="I104" s="650"/>
      <c r="J104" s="650"/>
      <c r="K104" s="650"/>
      <c r="L104" s="651"/>
      <c r="N104" s="649" t="s">
        <v>1114</v>
      </c>
      <c r="O104" s="650"/>
      <c r="P104" s="651"/>
      <c r="Q104" s="649" t="s">
        <v>1151</v>
      </c>
      <c r="R104" s="650"/>
      <c r="S104" s="650"/>
      <c r="T104" s="650"/>
      <c r="U104" s="650"/>
      <c r="V104" s="650"/>
      <c r="W104" s="650"/>
      <c r="X104" s="651"/>
      <c r="Z104" s="649" t="s">
        <v>1115</v>
      </c>
      <c r="AA104" s="650"/>
      <c r="AB104" s="651"/>
      <c r="AC104" s="649" t="s">
        <v>1151</v>
      </c>
      <c r="AD104" s="650"/>
      <c r="AE104" s="650"/>
      <c r="AF104" s="650"/>
      <c r="AG104" s="650"/>
      <c r="AH104" s="650"/>
      <c r="AI104" s="650"/>
      <c r="AJ104" s="651"/>
      <c r="AL104" s="649" t="s">
        <v>1116</v>
      </c>
      <c r="AM104" s="650"/>
      <c r="AN104" s="651"/>
      <c r="AO104" s="649" t="s">
        <v>1151</v>
      </c>
      <c r="AP104" s="650"/>
      <c r="AQ104" s="650"/>
      <c r="AR104" s="650"/>
      <c r="AS104" s="650"/>
      <c r="AT104" s="650"/>
      <c r="AU104" s="650"/>
      <c r="AV104" s="651"/>
    </row>
    <row r="105" spans="1:48" ht="15.75" customHeight="1">
      <c r="A105">
        <v>105</v>
      </c>
      <c r="B105" s="652" t="s">
        <v>1128</v>
      </c>
      <c r="C105" s="652" t="s">
        <v>634</v>
      </c>
      <c r="D105" s="669" t="s">
        <v>1119</v>
      </c>
      <c r="E105" s="676" t="s">
        <v>1120</v>
      </c>
      <c r="F105" s="677"/>
      <c r="G105" s="677"/>
      <c r="H105" s="677"/>
      <c r="I105" s="677"/>
      <c r="J105" s="677"/>
      <c r="K105" s="677"/>
      <c r="L105" s="678"/>
      <c r="N105" s="652" t="s">
        <v>1128</v>
      </c>
      <c r="O105" s="652" t="s">
        <v>634</v>
      </c>
      <c r="P105" s="669" t="s">
        <v>1119</v>
      </c>
      <c r="Q105" s="676" t="s">
        <v>1120</v>
      </c>
      <c r="R105" s="677"/>
      <c r="S105" s="677"/>
      <c r="T105" s="677"/>
      <c r="U105" s="677"/>
      <c r="V105" s="677"/>
      <c r="W105" s="677"/>
      <c r="X105" s="678"/>
      <c r="Z105" s="652" t="s">
        <v>1128</v>
      </c>
      <c r="AA105" s="652" t="s">
        <v>634</v>
      </c>
      <c r="AB105" s="669" t="s">
        <v>1119</v>
      </c>
      <c r="AC105" s="676" t="s">
        <v>1120</v>
      </c>
      <c r="AD105" s="677"/>
      <c r="AE105" s="677"/>
      <c r="AF105" s="677"/>
      <c r="AG105" s="677"/>
      <c r="AH105" s="677"/>
      <c r="AI105" s="677"/>
      <c r="AJ105" s="678"/>
      <c r="AL105" s="652" t="s">
        <v>1128</v>
      </c>
      <c r="AM105" s="652" t="s">
        <v>634</v>
      </c>
      <c r="AN105" s="669" t="s">
        <v>1119</v>
      </c>
      <c r="AO105" s="676" t="s">
        <v>1120</v>
      </c>
      <c r="AP105" s="677"/>
      <c r="AQ105" s="677"/>
      <c r="AR105" s="677"/>
      <c r="AS105" s="677"/>
      <c r="AT105" s="677"/>
      <c r="AU105" s="677"/>
      <c r="AV105" s="678"/>
    </row>
    <row r="106" spans="1:48" ht="15" customHeight="1" thickBot="1">
      <c r="A106">
        <v>106</v>
      </c>
      <c r="B106" s="668"/>
      <c r="C106" s="668"/>
      <c r="D106" s="670"/>
      <c r="E106" s="679"/>
      <c r="F106" s="680"/>
      <c r="G106" s="680"/>
      <c r="H106" s="680"/>
      <c r="I106" s="680"/>
      <c r="J106" s="680"/>
      <c r="K106" s="680"/>
      <c r="L106" s="681"/>
      <c r="N106" s="668"/>
      <c r="O106" s="668"/>
      <c r="P106" s="670"/>
      <c r="Q106" s="679"/>
      <c r="R106" s="680"/>
      <c r="S106" s="680"/>
      <c r="T106" s="680"/>
      <c r="U106" s="680"/>
      <c r="V106" s="680"/>
      <c r="W106" s="680"/>
      <c r="X106" s="681"/>
      <c r="Z106" s="668"/>
      <c r="AA106" s="668"/>
      <c r="AB106" s="670"/>
      <c r="AC106" s="679"/>
      <c r="AD106" s="680"/>
      <c r="AE106" s="680"/>
      <c r="AF106" s="680"/>
      <c r="AG106" s="680"/>
      <c r="AH106" s="680"/>
      <c r="AI106" s="680"/>
      <c r="AJ106" s="681"/>
      <c r="AL106" s="668"/>
      <c r="AM106" s="668"/>
      <c r="AN106" s="670"/>
      <c r="AO106" s="679"/>
      <c r="AP106" s="680"/>
      <c r="AQ106" s="680"/>
      <c r="AR106" s="680"/>
      <c r="AS106" s="680"/>
      <c r="AT106" s="680"/>
      <c r="AU106" s="680"/>
      <c r="AV106" s="681"/>
    </row>
    <row r="107" spans="1:48" ht="15" thickBot="1">
      <c r="A107">
        <v>107</v>
      </c>
      <c r="B107" s="653"/>
      <c r="C107" s="653"/>
      <c r="D107" s="671"/>
      <c r="E107" s="75">
        <v>0</v>
      </c>
      <c r="F107" s="76">
        <v>500</v>
      </c>
      <c r="G107" s="76">
        <v>1000</v>
      </c>
      <c r="H107" s="76">
        <v>1500</v>
      </c>
      <c r="I107" s="76">
        <v>2000</v>
      </c>
      <c r="J107" s="76">
        <v>2500</v>
      </c>
      <c r="K107" s="76">
        <v>3000</v>
      </c>
      <c r="L107" s="77">
        <v>3500</v>
      </c>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L107" s="653"/>
      <c r="AM107" s="653"/>
      <c r="AN107" s="671"/>
      <c r="AO107" s="75">
        <v>0</v>
      </c>
      <c r="AP107" s="76">
        <v>500</v>
      </c>
      <c r="AQ107" s="76">
        <v>1000</v>
      </c>
      <c r="AR107" s="76">
        <v>1500</v>
      </c>
      <c r="AS107" s="76">
        <v>2000</v>
      </c>
      <c r="AT107" s="76">
        <v>2500</v>
      </c>
      <c r="AU107" s="76">
        <v>3000</v>
      </c>
      <c r="AV107" s="77">
        <v>3500</v>
      </c>
    </row>
    <row r="108" spans="1:48" ht="15" customHeight="1">
      <c r="A108">
        <v>108</v>
      </c>
      <c r="B108" s="661" t="s">
        <v>1135</v>
      </c>
      <c r="C108" s="664">
        <v>100</v>
      </c>
      <c r="D108" s="78" t="s">
        <v>133</v>
      </c>
      <c r="E108" s="79">
        <v>58</v>
      </c>
      <c r="F108" s="80">
        <v>58</v>
      </c>
      <c r="G108" s="80">
        <v>59</v>
      </c>
      <c r="H108" s="80">
        <v>60</v>
      </c>
      <c r="I108" s="80">
        <v>60</v>
      </c>
      <c r="J108" s="80">
        <v>61</v>
      </c>
      <c r="K108" s="80">
        <v>62</v>
      </c>
      <c r="L108" s="81">
        <v>63</v>
      </c>
      <c r="N108" s="661" t="s">
        <v>1135</v>
      </c>
      <c r="O108" s="664">
        <v>100</v>
      </c>
      <c r="P108" s="78" t="s">
        <v>133</v>
      </c>
      <c r="Q108" s="79">
        <v>95</v>
      </c>
      <c r="R108" s="80">
        <v>96</v>
      </c>
      <c r="S108" s="80">
        <v>97</v>
      </c>
      <c r="T108" s="80">
        <v>98</v>
      </c>
      <c r="U108" s="80">
        <v>99</v>
      </c>
      <c r="V108" s="80">
        <v>100</v>
      </c>
      <c r="W108" s="80">
        <v>101</v>
      </c>
      <c r="X108" s="81">
        <v>103</v>
      </c>
      <c r="Z108" s="661" t="s">
        <v>1135</v>
      </c>
      <c r="AA108" s="664">
        <v>100</v>
      </c>
      <c r="AB108" s="78" t="s">
        <v>133</v>
      </c>
      <c r="AC108" s="79">
        <v>148</v>
      </c>
      <c r="AD108" s="80">
        <v>148</v>
      </c>
      <c r="AE108" s="80">
        <v>148</v>
      </c>
      <c r="AF108" s="80">
        <v>149</v>
      </c>
      <c r="AG108" s="80">
        <v>149</v>
      </c>
      <c r="AH108" s="80">
        <v>150</v>
      </c>
      <c r="AI108" s="80">
        <v>150</v>
      </c>
      <c r="AJ108" s="81">
        <v>151</v>
      </c>
      <c r="AL108" s="661" t="s">
        <v>1135</v>
      </c>
      <c r="AM108" s="664">
        <v>100</v>
      </c>
      <c r="AN108" s="78" t="s">
        <v>133</v>
      </c>
      <c r="AO108" s="79">
        <v>175</v>
      </c>
      <c r="AP108" s="80">
        <v>175</v>
      </c>
      <c r="AQ108" s="80">
        <v>175</v>
      </c>
      <c r="AR108" s="80">
        <v>175</v>
      </c>
      <c r="AS108" s="80">
        <v>175</v>
      </c>
      <c r="AT108" s="80">
        <v>175</v>
      </c>
      <c r="AU108" s="80">
        <v>175</v>
      </c>
      <c r="AV108" s="81">
        <v>175</v>
      </c>
    </row>
    <row r="109" spans="1:48" ht="15" thickBot="1">
      <c r="A109">
        <v>109</v>
      </c>
      <c r="B109" s="662"/>
      <c r="C109" s="665"/>
      <c r="D109" s="82" t="s">
        <v>136</v>
      </c>
      <c r="E109" s="83">
        <v>63</v>
      </c>
      <c r="F109" s="84">
        <v>63</v>
      </c>
      <c r="G109" s="84">
        <v>64</v>
      </c>
      <c r="H109" s="84">
        <v>64</v>
      </c>
      <c r="I109" s="84">
        <v>65</v>
      </c>
      <c r="J109" s="84">
        <v>65</v>
      </c>
      <c r="K109" s="84">
        <v>66</v>
      </c>
      <c r="L109" s="85">
        <v>67</v>
      </c>
      <c r="N109" s="662"/>
      <c r="O109" s="665"/>
      <c r="P109" s="82" t="s">
        <v>136</v>
      </c>
      <c r="Q109" s="83">
        <v>103</v>
      </c>
      <c r="R109" s="84">
        <v>103</v>
      </c>
      <c r="S109" s="84">
        <v>104</v>
      </c>
      <c r="T109" s="84">
        <v>105</v>
      </c>
      <c r="U109" s="84">
        <v>106</v>
      </c>
      <c r="V109" s="84">
        <v>107</v>
      </c>
      <c r="W109" s="84">
        <v>108</v>
      </c>
      <c r="X109" s="85">
        <v>109</v>
      </c>
      <c r="Z109" s="662"/>
      <c r="AA109" s="665"/>
      <c r="AB109" s="82" t="s">
        <v>136</v>
      </c>
      <c r="AC109" s="83">
        <v>161</v>
      </c>
      <c r="AD109" s="84">
        <v>162</v>
      </c>
      <c r="AE109" s="84">
        <v>163</v>
      </c>
      <c r="AF109" s="84">
        <v>165</v>
      </c>
      <c r="AG109" s="84">
        <v>166</v>
      </c>
      <c r="AH109" s="84">
        <v>168</v>
      </c>
      <c r="AI109" s="84">
        <v>169</v>
      </c>
      <c r="AJ109" s="85">
        <v>171</v>
      </c>
      <c r="AL109" s="662"/>
      <c r="AM109" s="665"/>
      <c r="AN109" s="82" t="s">
        <v>136</v>
      </c>
      <c r="AO109" s="83">
        <v>180</v>
      </c>
      <c r="AP109" s="84">
        <v>180</v>
      </c>
      <c r="AQ109" s="84">
        <v>180</v>
      </c>
      <c r="AR109" s="84">
        <v>180</v>
      </c>
      <c r="AS109" s="84">
        <v>180</v>
      </c>
      <c r="AT109" s="84">
        <v>180</v>
      </c>
      <c r="AU109" s="84">
        <v>180</v>
      </c>
      <c r="AV109" s="85">
        <v>180</v>
      </c>
    </row>
    <row r="110" spans="1:48">
      <c r="A110">
        <v>110</v>
      </c>
      <c r="B110" s="662"/>
      <c r="C110" s="666">
        <v>110</v>
      </c>
      <c r="D110" s="86" t="s">
        <v>133</v>
      </c>
      <c r="E110" s="87">
        <v>56</v>
      </c>
      <c r="F110" s="88">
        <v>56</v>
      </c>
      <c r="G110" s="88">
        <v>57</v>
      </c>
      <c r="H110" s="88">
        <v>58</v>
      </c>
      <c r="I110" s="88">
        <v>58</v>
      </c>
      <c r="J110" s="88">
        <v>59</v>
      </c>
      <c r="K110" s="88">
        <v>60</v>
      </c>
      <c r="L110" s="89">
        <v>61</v>
      </c>
      <c r="N110" s="662"/>
      <c r="O110" s="666">
        <v>110</v>
      </c>
      <c r="P110" s="86" t="s">
        <v>133</v>
      </c>
      <c r="Q110" s="87">
        <v>92</v>
      </c>
      <c r="R110" s="88">
        <v>93</v>
      </c>
      <c r="S110" s="88">
        <v>94</v>
      </c>
      <c r="T110" s="88">
        <v>95</v>
      </c>
      <c r="U110" s="88">
        <v>96</v>
      </c>
      <c r="V110" s="88">
        <v>97</v>
      </c>
      <c r="W110" s="88">
        <v>98</v>
      </c>
      <c r="X110" s="89">
        <v>99</v>
      </c>
      <c r="Z110" s="662"/>
      <c r="AA110" s="666">
        <v>110</v>
      </c>
      <c r="AB110" s="86" t="s">
        <v>133</v>
      </c>
      <c r="AC110" s="87">
        <v>142</v>
      </c>
      <c r="AD110" s="88">
        <v>143</v>
      </c>
      <c r="AE110" s="88">
        <v>144</v>
      </c>
      <c r="AF110" s="88">
        <v>145</v>
      </c>
      <c r="AG110" s="88">
        <v>147</v>
      </c>
      <c r="AH110" s="88">
        <v>148</v>
      </c>
      <c r="AI110" s="88">
        <v>149</v>
      </c>
      <c r="AJ110" s="89">
        <v>151</v>
      </c>
      <c r="AL110" s="662"/>
      <c r="AM110" s="666">
        <v>110</v>
      </c>
      <c r="AN110" s="86" t="s">
        <v>133</v>
      </c>
      <c r="AO110" s="87">
        <v>174</v>
      </c>
      <c r="AP110" s="88">
        <v>174</v>
      </c>
      <c r="AQ110" s="88">
        <v>174</v>
      </c>
      <c r="AR110" s="88">
        <v>174</v>
      </c>
      <c r="AS110" s="88">
        <v>174</v>
      </c>
      <c r="AT110" s="88">
        <v>174</v>
      </c>
      <c r="AU110" s="88">
        <v>174</v>
      </c>
      <c r="AV110" s="89">
        <v>175</v>
      </c>
    </row>
    <row r="111" spans="1:48" ht="15" thickBot="1">
      <c r="A111">
        <v>111</v>
      </c>
      <c r="B111" s="662"/>
      <c r="C111" s="667"/>
      <c r="D111" s="90" t="s">
        <v>136</v>
      </c>
      <c r="E111" s="87">
        <v>61</v>
      </c>
      <c r="F111" s="88">
        <v>61</v>
      </c>
      <c r="G111" s="88">
        <v>62</v>
      </c>
      <c r="H111" s="88">
        <v>63</v>
      </c>
      <c r="I111" s="88">
        <v>63</v>
      </c>
      <c r="J111" s="88">
        <v>64</v>
      </c>
      <c r="K111" s="88">
        <v>65</v>
      </c>
      <c r="L111" s="89">
        <v>66</v>
      </c>
      <c r="N111" s="662"/>
      <c r="O111" s="667"/>
      <c r="P111" s="90" t="s">
        <v>136</v>
      </c>
      <c r="Q111" s="87">
        <v>100</v>
      </c>
      <c r="R111" s="88">
        <v>101</v>
      </c>
      <c r="S111" s="88">
        <v>102</v>
      </c>
      <c r="T111" s="88">
        <v>103</v>
      </c>
      <c r="U111" s="88">
        <v>104</v>
      </c>
      <c r="V111" s="88">
        <v>105</v>
      </c>
      <c r="W111" s="88">
        <v>106</v>
      </c>
      <c r="X111" s="89">
        <v>108</v>
      </c>
      <c r="Z111" s="662"/>
      <c r="AA111" s="667"/>
      <c r="AB111" s="90" t="s">
        <v>136</v>
      </c>
      <c r="AC111" s="87">
        <v>155</v>
      </c>
      <c r="AD111" s="88">
        <v>156</v>
      </c>
      <c r="AE111" s="88">
        <v>158</v>
      </c>
      <c r="AF111" s="88">
        <v>160</v>
      </c>
      <c r="AG111" s="88">
        <v>162</v>
      </c>
      <c r="AH111" s="88">
        <v>164</v>
      </c>
      <c r="AI111" s="88">
        <v>166</v>
      </c>
      <c r="AJ111" s="89">
        <v>168</v>
      </c>
      <c r="AL111" s="662"/>
      <c r="AM111" s="667"/>
      <c r="AN111" s="90" t="s">
        <v>136</v>
      </c>
      <c r="AO111" s="87">
        <v>180</v>
      </c>
      <c r="AP111" s="88">
        <v>180</v>
      </c>
      <c r="AQ111" s="88">
        <v>180</v>
      </c>
      <c r="AR111" s="88">
        <v>180</v>
      </c>
      <c r="AS111" s="88">
        <v>180</v>
      </c>
      <c r="AT111" s="88">
        <v>180</v>
      </c>
      <c r="AU111" s="88">
        <v>180</v>
      </c>
      <c r="AV111" s="89">
        <v>180</v>
      </c>
    </row>
    <row r="112" spans="1:48">
      <c r="A112">
        <v>112</v>
      </c>
      <c r="B112" s="662"/>
      <c r="C112" s="664">
        <v>120</v>
      </c>
      <c r="D112" s="78" t="s">
        <v>133</v>
      </c>
      <c r="E112" s="83">
        <v>54</v>
      </c>
      <c r="F112" s="84">
        <v>54</v>
      </c>
      <c r="G112" s="84">
        <v>55</v>
      </c>
      <c r="H112" s="84">
        <v>56</v>
      </c>
      <c r="I112" s="84">
        <v>56</v>
      </c>
      <c r="J112" s="84">
        <v>57</v>
      </c>
      <c r="K112" s="84">
        <v>58</v>
      </c>
      <c r="L112" s="85">
        <v>59</v>
      </c>
      <c r="N112" s="662"/>
      <c r="O112" s="664">
        <v>120</v>
      </c>
      <c r="P112" s="78" t="s">
        <v>133</v>
      </c>
      <c r="Q112" s="83">
        <v>88</v>
      </c>
      <c r="R112" s="84">
        <v>89</v>
      </c>
      <c r="S112" s="84">
        <v>90</v>
      </c>
      <c r="T112" s="84">
        <v>91</v>
      </c>
      <c r="U112" s="84">
        <v>92</v>
      </c>
      <c r="V112" s="84">
        <v>93</v>
      </c>
      <c r="W112" s="84">
        <v>94</v>
      </c>
      <c r="X112" s="85">
        <v>96</v>
      </c>
      <c r="Z112" s="662"/>
      <c r="AA112" s="664">
        <v>120</v>
      </c>
      <c r="AB112" s="78" t="s">
        <v>133</v>
      </c>
      <c r="AC112" s="83">
        <v>136</v>
      </c>
      <c r="AD112" s="84">
        <v>137</v>
      </c>
      <c r="AE112" s="84">
        <v>139</v>
      </c>
      <c r="AF112" s="84">
        <v>141</v>
      </c>
      <c r="AG112" s="84">
        <v>143</v>
      </c>
      <c r="AH112" s="84">
        <v>145</v>
      </c>
      <c r="AI112" s="84">
        <v>147</v>
      </c>
      <c r="AJ112" s="85">
        <v>149</v>
      </c>
      <c r="AL112" s="662"/>
      <c r="AM112" s="664">
        <v>120</v>
      </c>
      <c r="AN112" s="78" t="s">
        <v>133</v>
      </c>
      <c r="AO112" s="83">
        <v>166</v>
      </c>
      <c r="AP112" s="84">
        <v>167</v>
      </c>
      <c r="AQ112" s="84">
        <v>168</v>
      </c>
      <c r="AR112" s="84">
        <v>169</v>
      </c>
      <c r="AS112" s="84">
        <v>171</v>
      </c>
      <c r="AT112" s="84">
        <v>172</v>
      </c>
      <c r="AU112" s="84">
        <v>173</v>
      </c>
      <c r="AV112" s="85">
        <v>175</v>
      </c>
    </row>
    <row r="113" spans="1:48" ht="15" customHeight="1" thickBot="1">
      <c r="A113">
        <v>113</v>
      </c>
      <c r="B113" s="662"/>
      <c r="C113" s="665"/>
      <c r="D113" s="82" t="s">
        <v>136</v>
      </c>
      <c r="E113" s="83">
        <v>58</v>
      </c>
      <c r="F113" s="84">
        <v>58</v>
      </c>
      <c r="G113" s="84">
        <v>59</v>
      </c>
      <c r="H113" s="84">
        <v>60</v>
      </c>
      <c r="I113" s="84">
        <v>60</v>
      </c>
      <c r="J113" s="84">
        <v>61</v>
      </c>
      <c r="K113" s="84">
        <v>62</v>
      </c>
      <c r="L113" s="85">
        <v>63</v>
      </c>
      <c r="N113" s="662"/>
      <c r="O113" s="665"/>
      <c r="P113" s="82" t="s">
        <v>136</v>
      </c>
      <c r="Q113" s="83">
        <v>97</v>
      </c>
      <c r="R113" s="84">
        <v>98</v>
      </c>
      <c r="S113" s="84">
        <v>99</v>
      </c>
      <c r="T113" s="84">
        <v>100</v>
      </c>
      <c r="U113" s="84">
        <v>101</v>
      </c>
      <c r="V113" s="84">
        <v>102</v>
      </c>
      <c r="W113" s="84">
        <v>103</v>
      </c>
      <c r="X113" s="85">
        <v>105</v>
      </c>
      <c r="Z113" s="662"/>
      <c r="AA113" s="665"/>
      <c r="AB113" s="82" t="s">
        <v>136</v>
      </c>
      <c r="AC113" s="83">
        <v>150</v>
      </c>
      <c r="AD113" s="84">
        <v>151</v>
      </c>
      <c r="AE113" s="84">
        <v>153</v>
      </c>
      <c r="AF113" s="84">
        <v>155</v>
      </c>
      <c r="AG113" s="84">
        <v>157</v>
      </c>
      <c r="AH113" s="84">
        <v>159</v>
      </c>
      <c r="AI113" s="84">
        <v>161</v>
      </c>
      <c r="AJ113" s="85">
        <v>163</v>
      </c>
      <c r="AL113" s="662"/>
      <c r="AM113" s="665"/>
      <c r="AN113" s="82" t="s">
        <v>136</v>
      </c>
      <c r="AO113" s="83">
        <v>180</v>
      </c>
      <c r="AP113" s="84">
        <v>180</v>
      </c>
      <c r="AQ113" s="84">
        <v>180</v>
      </c>
      <c r="AR113" s="84">
        <v>180</v>
      </c>
      <c r="AS113" s="84">
        <v>180</v>
      </c>
      <c r="AT113" s="84">
        <v>180</v>
      </c>
      <c r="AU113" s="84">
        <v>180</v>
      </c>
      <c r="AV113" s="85">
        <v>180</v>
      </c>
    </row>
    <row r="114" spans="1:48">
      <c r="A114">
        <v>114</v>
      </c>
      <c r="B114" s="662"/>
      <c r="C114" s="666">
        <v>130</v>
      </c>
      <c r="D114" s="86" t="s">
        <v>133</v>
      </c>
      <c r="E114" s="87">
        <v>51</v>
      </c>
      <c r="F114" s="88">
        <v>51</v>
      </c>
      <c r="G114" s="88">
        <v>52</v>
      </c>
      <c r="H114" s="88">
        <v>53</v>
      </c>
      <c r="I114" s="88">
        <v>54</v>
      </c>
      <c r="J114" s="88">
        <v>55</v>
      </c>
      <c r="K114" s="88">
        <v>56</v>
      </c>
      <c r="L114" s="89">
        <v>57</v>
      </c>
      <c r="N114" s="662"/>
      <c r="O114" s="666">
        <v>130</v>
      </c>
      <c r="P114" s="86" t="s">
        <v>133</v>
      </c>
      <c r="Q114" s="87">
        <v>83</v>
      </c>
      <c r="R114" s="88">
        <v>84</v>
      </c>
      <c r="S114" s="88">
        <v>85</v>
      </c>
      <c r="T114" s="88">
        <v>87</v>
      </c>
      <c r="U114" s="88">
        <v>88</v>
      </c>
      <c r="V114" s="88">
        <v>90</v>
      </c>
      <c r="W114" s="88">
        <v>91</v>
      </c>
      <c r="X114" s="89">
        <v>93</v>
      </c>
      <c r="Z114" s="662"/>
      <c r="AA114" s="666">
        <v>130</v>
      </c>
      <c r="AB114" s="86" t="s">
        <v>133</v>
      </c>
      <c r="AC114" s="87">
        <v>130</v>
      </c>
      <c r="AD114" s="88">
        <v>132</v>
      </c>
      <c r="AE114" s="88">
        <v>134</v>
      </c>
      <c r="AF114" s="88">
        <v>136</v>
      </c>
      <c r="AG114" s="88">
        <v>138</v>
      </c>
      <c r="AH114" s="88">
        <v>140</v>
      </c>
      <c r="AI114" s="88">
        <v>142</v>
      </c>
      <c r="AJ114" s="89">
        <v>145</v>
      </c>
      <c r="AL114" s="662"/>
      <c r="AM114" s="666">
        <v>130</v>
      </c>
      <c r="AN114" s="86" t="s">
        <v>133</v>
      </c>
      <c r="AO114" s="87">
        <v>158</v>
      </c>
      <c r="AP114" s="88">
        <v>160</v>
      </c>
      <c r="AQ114" s="88">
        <v>162</v>
      </c>
      <c r="AR114" s="88">
        <v>165</v>
      </c>
      <c r="AS114" s="88">
        <v>167</v>
      </c>
      <c r="AT114" s="88">
        <v>170</v>
      </c>
      <c r="AU114" s="88">
        <v>172</v>
      </c>
      <c r="AV114" s="89">
        <v>175</v>
      </c>
    </row>
    <row r="115" spans="1:48" ht="15" thickBot="1">
      <c r="A115">
        <v>115</v>
      </c>
      <c r="B115" s="662"/>
      <c r="C115" s="667"/>
      <c r="D115" s="90" t="s">
        <v>136</v>
      </c>
      <c r="E115" s="87">
        <v>56</v>
      </c>
      <c r="F115" s="88">
        <v>56</v>
      </c>
      <c r="G115" s="88">
        <v>57</v>
      </c>
      <c r="H115" s="88">
        <v>58</v>
      </c>
      <c r="I115" s="88">
        <v>59</v>
      </c>
      <c r="J115" s="88">
        <v>60</v>
      </c>
      <c r="K115" s="88">
        <v>61</v>
      </c>
      <c r="L115" s="89">
        <v>62</v>
      </c>
      <c r="N115" s="662"/>
      <c r="O115" s="667"/>
      <c r="P115" s="90" t="s">
        <v>136</v>
      </c>
      <c r="Q115" s="87">
        <v>93</v>
      </c>
      <c r="R115" s="88">
        <v>94</v>
      </c>
      <c r="S115" s="88">
        <v>95</v>
      </c>
      <c r="T115" s="88">
        <v>96</v>
      </c>
      <c r="U115" s="88">
        <v>98</v>
      </c>
      <c r="V115" s="88">
        <v>99</v>
      </c>
      <c r="W115" s="88">
        <v>100</v>
      </c>
      <c r="X115" s="89">
        <v>102</v>
      </c>
      <c r="Z115" s="662"/>
      <c r="AA115" s="667"/>
      <c r="AB115" s="90" t="s">
        <v>136</v>
      </c>
      <c r="AC115" s="87">
        <v>145</v>
      </c>
      <c r="AD115" s="88">
        <v>146</v>
      </c>
      <c r="AE115" s="88">
        <v>148</v>
      </c>
      <c r="AF115" s="88">
        <v>150</v>
      </c>
      <c r="AG115" s="88">
        <v>152</v>
      </c>
      <c r="AH115" s="88">
        <v>154</v>
      </c>
      <c r="AI115" s="88">
        <v>156</v>
      </c>
      <c r="AJ115" s="89">
        <v>158</v>
      </c>
      <c r="AL115" s="662"/>
      <c r="AM115" s="667"/>
      <c r="AN115" s="90" t="s">
        <v>136</v>
      </c>
      <c r="AO115" s="87">
        <v>177</v>
      </c>
      <c r="AP115" s="88">
        <v>177</v>
      </c>
      <c r="AQ115" s="88">
        <v>177</v>
      </c>
      <c r="AR115" s="88">
        <v>178</v>
      </c>
      <c r="AS115" s="88">
        <v>178</v>
      </c>
      <c r="AT115" s="88">
        <v>179</v>
      </c>
      <c r="AU115" s="88">
        <v>179</v>
      </c>
      <c r="AV115" s="89">
        <v>180</v>
      </c>
    </row>
    <row r="116" spans="1:48">
      <c r="A116">
        <v>116</v>
      </c>
      <c r="B116" s="662"/>
      <c r="C116" s="664">
        <v>140</v>
      </c>
      <c r="D116" s="78" t="s">
        <v>133</v>
      </c>
      <c r="E116" s="83">
        <v>49</v>
      </c>
      <c r="F116" s="84">
        <v>50</v>
      </c>
      <c r="G116" s="84">
        <v>51</v>
      </c>
      <c r="H116" s="84">
        <v>52</v>
      </c>
      <c r="I116" s="84">
        <v>53</v>
      </c>
      <c r="J116" s="84">
        <v>54</v>
      </c>
      <c r="K116" s="84">
        <v>55</v>
      </c>
      <c r="L116" s="85">
        <v>56</v>
      </c>
      <c r="N116" s="662"/>
      <c r="O116" s="664">
        <v>140</v>
      </c>
      <c r="P116" s="78" t="s">
        <v>133</v>
      </c>
      <c r="Q116" s="83">
        <v>80</v>
      </c>
      <c r="R116" s="84">
        <v>81</v>
      </c>
      <c r="S116" s="84">
        <v>83</v>
      </c>
      <c r="T116" s="84">
        <v>84</v>
      </c>
      <c r="U116" s="84">
        <v>86</v>
      </c>
      <c r="V116" s="84">
        <v>87</v>
      </c>
      <c r="W116" s="84">
        <v>89</v>
      </c>
      <c r="X116" s="85">
        <v>91</v>
      </c>
      <c r="Z116" s="662"/>
      <c r="AA116" s="664">
        <v>140</v>
      </c>
      <c r="AB116" s="78" t="s">
        <v>133</v>
      </c>
      <c r="AC116" s="83">
        <v>124</v>
      </c>
      <c r="AD116" s="84">
        <v>126</v>
      </c>
      <c r="AE116" s="84">
        <v>128</v>
      </c>
      <c r="AF116" s="84">
        <v>131</v>
      </c>
      <c r="AG116" s="84">
        <v>133</v>
      </c>
      <c r="AH116" s="84">
        <v>136</v>
      </c>
      <c r="AI116" s="84">
        <v>138</v>
      </c>
      <c r="AJ116" s="85">
        <v>141</v>
      </c>
      <c r="AL116" s="662"/>
      <c r="AM116" s="664">
        <v>140</v>
      </c>
      <c r="AN116" s="78" t="s">
        <v>133</v>
      </c>
      <c r="AO116" s="83">
        <v>152</v>
      </c>
      <c r="AP116" s="84">
        <v>154</v>
      </c>
      <c r="AQ116" s="84">
        <v>157</v>
      </c>
      <c r="AR116" s="84">
        <v>160</v>
      </c>
      <c r="AS116" s="84">
        <v>163</v>
      </c>
      <c r="AT116" s="84">
        <v>166</v>
      </c>
      <c r="AU116" s="84">
        <v>169</v>
      </c>
      <c r="AV116" s="85">
        <v>172</v>
      </c>
    </row>
    <row r="117" spans="1:48" ht="15" thickBot="1">
      <c r="A117">
        <v>117</v>
      </c>
      <c r="B117" s="662"/>
      <c r="C117" s="665"/>
      <c r="D117" s="82" t="s">
        <v>136</v>
      </c>
      <c r="E117" s="83">
        <v>55</v>
      </c>
      <c r="F117" s="84">
        <v>55</v>
      </c>
      <c r="G117" s="84">
        <v>56</v>
      </c>
      <c r="H117" s="84">
        <v>57</v>
      </c>
      <c r="I117" s="84">
        <v>57</v>
      </c>
      <c r="J117" s="84">
        <v>58</v>
      </c>
      <c r="K117" s="84">
        <v>59</v>
      </c>
      <c r="L117" s="85">
        <v>60</v>
      </c>
      <c r="N117" s="662"/>
      <c r="O117" s="665"/>
      <c r="P117" s="82" t="s">
        <v>136</v>
      </c>
      <c r="Q117" s="83">
        <v>91</v>
      </c>
      <c r="R117" s="84">
        <v>92</v>
      </c>
      <c r="S117" s="84">
        <v>93</v>
      </c>
      <c r="T117" s="84">
        <v>94</v>
      </c>
      <c r="U117" s="84">
        <v>95</v>
      </c>
      <c r="V117" s="84">
        <v>96</v>
      </c>
      <c r="W117" s="84">
        <v>97</v>
      </c>
      <c r="X117" s="85">
        <v>99</v>
      </c>
      <c r="Z117" s="662"/>
      <c r="AA117" s="665"/>
      <c r="AB117" s="82" t="s">
        <v>136</v>
      </c>
      <c r="AC117" s="83">
        <v>141</v>
      </c>
      <c r="AD117" s="84">
        <v>142</v>
      </c>
      <c r="AE117" s="84">
        <v>144</v>
      </c>
      <c r="AF117" s="84">
        <v>146</v>
      </c>
      <c r="AG117" s="84">
        <v>148</v>
      </c>
      <c r="AH117" s="84">
        <v>150</v>
      </c>
      <c r="AI117" s="84">
        <v>152</v>
      </c>
      <c r="AJ117" s="85">
        <v>154</v>
      </c>
      <c r="AL117" s="662"/>
      <c r="AM117" s="665"/>
      <c r="AN117" s="82" t="s">
        <v>136</v>
      </c>
      <c r="AO117" s="83">
        <v>172</v>
      </c>
      <c r="AP117" s="84">
        <v>173</v>
      </c>
      <c r="AQ117" s="84">
        <v>174</v>
      </c>
      <c r="AR117" s="84">
        <v>175</v>
      </c>
      <c r="AS117" s="84">
        <v>176</v>
      </c>
      <c r="AT117" s="84">
        <v>177</v>
      </c>
      <c r="AU117" s="84">
        <v>178</v>
      </c>
      <c r="AV117" s="85">
        <v>180</v>
      </c>
    </row>
    <row r="118" spans="1:48">
      <c r="A118">
        <v>118</v>
      </c>
      <c r="B118" s="662"/>
      <c r="C118" s="666">
        <v>150</v>
      </c>
      <c r="D118" s="86" t="s">
        <v>133</v>
      </c>
      <c r="E118" s="87">
        <v>47</v>
      </c>
      <c r="F118" s="88">
        <v>48</v>
      </c>
      <c r="G118" s="88">
        <v>49</v>
      </c>
      <c r="H118" s="88">
        <v>50</v>
      </c>
      <c r="I118" s="88">
        <v>51</v>
      </c>
      <c r="J118" s="88">
        <v>52</v>
      </c>
      <c r="K118" s="88">
        <v>53</v>
      </c>
      <c r="L118" s="89">
        <v>54</v>
      </c>
      <c r="N118" s="662"/>
      <c r="O118" s="666">
        <v>150</v>
      </c>
      <c r="P118" s="86" t="s">
        <v>133</v>
      </c>
      <c r="Q118" s="87">
        <v>77</v>
      </c>
      <c r="R118" s="88">
        <v>78</v>
      </c>
      <c r="S118" s="88">
        <v>79</v>
      </c>
      <c r="T118" s="88">
        <v>81</v>
      </c>
      <c r="U118" s="88">
        <v>82</v>
      </c>
      <c r="V118" s="88">
        <v>84</v>
      </c>
      <c r="W118" s="88">
        <v>85</v>
      </c>
      <c r="X118" s="89">
        <v>87</v>
      </c>
      <c r="Z118" s="662"/>
      <c r="AA118" s="666">
        <v>150</v>
      </c>
      <c r="AB118" s="86" t="s">
        <v>133</v>
      </c>
      <c r="AC118" s="87">
        <v>119</v>
      </c>
      <c r="AD118" s="88">
        <v>121</v>
      </c>
      <c r="AE118" s="88">
        <v>123</v>
      </c>
      <c r="AF118" s="88">
        <v>125</v>
      </c>
      <c r="AG118" s="88">
        <v>128</v>
      </c>
      <c r="AH118" s="88">
        <v>130</v>
      </c>
      <c r="AI118" s="88">
        <v>132</v>
      </c>
      <c r="AJ118" s="89">
        <v>135</v>
      </c>
      <c r="AL118" s="662"/>
      <c r="AM118" s="666">
        <v>150</v>
      </c>
      <c r="AN118" s="86" t="s">
        <v>133</v>
      </c>
      <c r="AO118" s="87">
        <v>145</v>
      </c>
      <c r="AP118" s="88">
        <v>147</v>
      </c>
      <c r="AQ118" s="88">
        <v>150</v>
      </c>
      <c r="AR118" s="88">
        <v>153</v>
      </c>
      <c r="AS118" s="88">
        <v>156</v>
      </c>
      <c r="AT118" s="88">
        <v>159</v>
      </c>
      <c r="AU118" s="88">
        <v>162</v>
      </c>
      <c r="AV118" s="89">
        <v>165</v>
      </c>
    </row>
    <row r="119" spans="1:48" ht="15" thickBot="1">
      <c r="A119">
        <v>119</v>
      </c>
      <c r="B119" s="662"/>
      <c r="C119" s="667"/>
      <c r="D119" s="90" t="s">
        <v>136</v>
      </c>
      <c r="E119" s="87">
        <v>53</v>
      </c>
      <c r="F119" s="88">
        <v>53</v>
      </c>
      <c r="G119" s="88">
        <v>54</v>
      </c>
      <c r="H119" s="88">
        <v>55</v>
      </c>
      <c r="I119" s="88">
        <v>55</v>
      </c>
      <c r="J119" s="88">
        <v>56</v>
      </c>
      <c r="K119" s="88">
        <v>57</v>
      </c>
      <c r="L119" s="89">
        <v>58</v>
      </c>
      <c r="N119" s="662"/>
      <c r="O119" s="667"/>
      <c r="P119" s="90" t="s">
        <v>136</v>
      </c>
      <c r="Q119" s="87">
        <v>88</v>
      </c>
      <c r="R119" s="88">
        <v>89</v>
      </c>
      <c r="S119" s="88">
        <v>90</v>
      </c>
      <c r="T119" s="88">
        <v>91</v>
      </c>
      <c r="U119" s="88">
        <v>92</v>
      </c>
      <c r="V119" s="88">
        <v>93</v>
      </c>
      <c r="W119" s="88">
        <v>94</v>
      </c>
      <c r="X119" s="89">
        <v>96</v>
      </c>
      <c r="Z119" s="662"/>
      <c r="AA119" s="667"/>
      <c r="AB119" s="90" t="s">
        <v>136</v>
      </c>
      <c r="AC119" s="87">
        <v>137</v>
      </c>
      <c r="AD119" s="88">
        <v>138</v>
      </c>
      <c r="AE119" s="88">
        <v>140</v>
      </c>
      <c r="AF119" s="88">
        <v>142</v>
      </c>
      <c r="AG119" s="88">
        <v>144</v>
      </c>
      <c r="AH119" s="88">
        <v>146</v>
      </c>
      <c r="AI119" s="88">
        <v>148</v>
      </c>
      <c r="AJ119" s="89">
        <v>150</v>
      </c>
      <c r="AL119" s="662"/>
      <c r="AM119" s="667"/>
      <c r="AN119" s="90" t="s">
        <v>136</v>
      </c>
      <c r="AO119" s="87">
        <v>167</v>
      </c>
      <c r="AP119" s="88">
        <v>168</v>
      </c>
      <c r="AQ119" s="88">
        <v>170</v>
      </c>
      <c r="AR119" s="88">
        <v>172</v>
      </c>
      <c r="AS119" s="88">
        <v>174</v>
      </c>
      <c r="AT119" s="88">
        <v>176</v>
      </c>
      <c r="AU119" s="88">
        <v>178</v>
      </c>
      <c r="AV119" s="89">
        <v>180</v>
      </c>
    </row>
    <row r="120" spans="1:48">
      <c r="A120">
        <v>120</v>
      </c>
      <c r="B120" s="662"/>
      <c r="C120" s="664">
        <v>160</v>
      </c>
      <c r="D120" s="78" t="s">
        <v>133</v>
      </c>
      <c r="E120" s="83">
        <v>49</v>
      </c>
      <c r="F120" s="84">
        <v>49</v>
      </c>
      <c r="G120" s="84">
        <v>49</v>
      </c>
      <c r="H120" s="84">
        <v>50</v>
      </c>
      <c r="I120" s="84">
        <v>50</v>
      </c>
      <c r="J120" s="84">
        <v>51</v>
      </c>
      <c r="K120" s="84">
        <v>51</v>
      </c>
      <c r="L120" s="85">
        <v>52</v>
      </c>
      <c r="N120" s="662"/>
      <c r="O120" s="664">
        <v>160</v>
      </c>
      <c r="P120" s="78" t="s">
        <v>133</v>
      </c>
      <c r="Q120" s="83">
        <v>74</v>
      </c>
      <c r="R120" s="84">
        <v>75</v>
      </c>
      <c r="S120" s="84">
        <v>76</v>
      </c>
      <c r="T120" s="84">
        <v>78</v>
      </c>
      <c r="U120" s="84">
        <v>79</v>
      </c>
      <c r="V120" s="84">
        <v>81</v>
      </c>
      <c r="W120" s="84">
        <v>82</v>
      </c>
      <c r="X120" s="85">
        <v>84</v>
      </c>
      <c r="Z120" s="662"/>
      <c r="AA120" s="664">
        <v>160</v>
      </c>
      <c r="AB120" s="78" t="s">
        <v>133</v>
      </c>
      <c r="AC120" s="83">
        <v>115</v>
      </c>
      <c r="AD120" s="84">
        <v>117</v>
      </c>
      <c r="AE120" s="84">
        <v>119</v>
      </c>
      <c r="AF120" s="84">
        <v>121</v>
      </c>
      <c r="AG120" s="84">
        <v>123</v>
      </c>
      <c r="AH120" s="84">
        <v>125</v>
      </c>
      <c r="AI120" s="84">
        <v>127</v>
      </c>
      <c r="AJ120" s="85">
        <v>130</v>
      </c>
      <c r="AL120" s="662"/>
      <c r="AM120" s="664">
        <v>160</v>
      </c>
      <c r="AN120" s="78" t="s">
        <v>133</v>
      </c>
      <c r="AO120" s="83">
        <v>140</v>
      </c>
      <c r="AP120" s="84">
        <v>142</v>
      </c>
      <c r="AQ120" s="84">
        <v>145</v>
      </c>
      <c r="AR120" s="84">
        <v>148</v>
      </c>
      <c r="AS120" s="84">
        <v>150</v>
      </c>
      <c r="AT120" s="84">
        <v>153</v>
      </c>
      <c r="AU120" s="84">
        <v>156</v>
      </c>
      <c r="AV120" s="85">
        <v>159</v>
      </c>
    </row>
    <row r="121" spans="1:48" ht="15" thickBot="1">
      <c r="A121">
        <v>121</v>
      </c>
      <c r="B121" s="662"/>
      <c r="C121" s="665"/>
      <c r="D121" s="82" t="s">
        <v>136</v>
      </c>
      <c r="E121" s="83">
        <v>53</v>
      </c>
      <c r="F121" s="84">
        <v>53</v>
      </c>
      <c r="G121" s="84">
        <v>54</v>
      </c>
      <c r="H121" s="84">
        <v>54</v>
      </c>
      <c r="I121" s="84">
        <v>55</v>
      </c>
      <c r="J121" s="84">
        <v>55</v>
      </c>
      <c r="K121" s="84">
        <v>56</v>
      </c>
      <c r="L121" s="85">
        <v>57</v>
      </c>
      <c r="N121" s="662"/>
      <c r="O121" s="665"/>
      <c r="P121" s="82" t="s">
        <v>136</v>
      </c>
      <c r="Q121" s="83">
        <v>85</v>
      </c>
      <c r="R121" s="84">
        <v>86</v>
      </c>
      <c r="S121" s="84">
        <v>87</v>
      </c>
      <c r="T121" s="84">
        <v>88</v>
      </c>
      <c r="U121" s="84">
        <v>90</v>
      </c>
      <c r="V121" s="84">
        <v>91</v>
      </c>
      <c r="W121" s="84">
        <v>92</v>
      </c>
      <c r="X121" s="85">
        <v>94</v>
      </c>
      <c r="Z121" s="662"/>
      <c r="AA121" s="665"/>
      <c r="AB121" s="82" t="s">
        <v>136</v>
      </c>
      <c r="AC121" s="83">
        <v>132</v>
      </c>
      <c r="AD121" s="84">
        <v>134</v>
      </c>
      <c r="AE121" s="84">
        <v>136</v>
      </c>
      <c r="AF121" s="84">
        <v>138</v>
      </c>
      <c r="AG121" s="84">
        <v>140</v>
      </c>
      <c r="AH121" s="84">
        <v>142</v>
      </c>
      <c r="AI121" s="84">
        <v>144</v>
      </c>
      <c r="AJ121" s="85">
        <v>146</v>
      </c>
      <c r="AL121" s="662"/>
      <c r="AM121" s="665"/>
      <c r="AN121" s="82" t="s">
        <v>136</v>
      </c>
      <c r="AO121" s="83">
        <v>161</v>
      </c>
      <c r="AP121" s="84">
        <v>163</v>
      </c>
      <c r="AQ121" s="84">
        <v>165</v>
      </c>
      <c r="AR121" s="84">
        <v>168</v>
      </c>
      <c r="AS121" s="84">
        <v>170</v>
      </c>
      <c r="AT121" s="84">
        <v>173</v>
      </c>
      <c r="AU121" s="84">
        <v>175</v>
      </c>
      <c r="AV121" s="85">
        <v>178</v>
      </c>
    </row>
    <row r="122" spans="1:48">
      <c r="A122">
        <v>122</v>
      </c>
      <c r="B122" s="662"/>
      <c r="C122" s="666">
        <v>170</v>
      </c>
      <c r="D122" s="86" t="s">
        <v>133</v>
      </c>
      <c r="E122" s="87">
        <v>53</v>
      </c>
      <c r="F122" s="88">
        <v>52</v>
      </c>
      <c r="G122" s="88">
        <v>52</v>
      </c>
      <c r="H122" s="88">
        <v>51</v>
      </c>
      <c r="I122" s="88">
        <v>51</v>
      </c>
      <c r="J122" s="88">
        <v>50</v>
      </c>
      <c r="K122" s="88">
        <v>50</v>
      </c>
      <c r="L122" s="89">
        <v>50</v>
      </c>
      <c r="N122" s="662"/>
      <c r="O122" s="666">
        <v>170</v>
      </c>
      <c r="P122" s="86" t="s">
        <v>133</v>
      </c>
      <c r="Q122" s="87">
        <v>71</v>
      </c>
      <c r="R122" s="88">
        <v>72</v>
      </c>
      <c r="S122" s="88">
        <v>73</v>
      </c>
      <c r="T122" s="88">
        <v>75</v>
      </c>
      <c r="U122" s="88">
        <v>76</v>
      </c>
      <c r="V122" s="88">
        <v>78</v>
      </c>
      <c r="W122" s="88">
        <v>79</v>
      </c>
      <c r="X122" s="89">
        <v>81</v>
      </c>
      <c r="Z122" s="662"/>
      <c r="AA122" s="666">
        <v>170</v>
      </c>
      <c r="AB122" s="86" t="s">
        <v>133</v>
      </c>
      <c r="AC122" s="87">
        <v>111</v>
      </c>
      <c r="AD122" s="88">
        <v>113</v>
      </c>
      <c r="AE122" s="88">
        <v>115</v>
      </c>
      <c r="AF122" s="88">
        <v>117</v>
      </c>
      <c r="AG122" s="88">
        <v>119</v>
      </c>
      <c r="AH122" s="88">
        <v>121</v>
      </c>
      <c r="AI122" s="88">
        <v>123</v>
      </c>
      <c r="AJ122" s="89">
        <v>126</v>
      </c>
      <c r="AL122" s="662"/>
      <c r="AM122" s="666">
        <v>170</v>
      </c>
      <c r="AN122" s="86" t="s">
        <v>133</v>
      </c>
      <c r="AO122" s="87">
        <v>135</v>
      </c>
      <c r="AP122" s="88">
        <v>137</v>
      </c>
      <c r="AQ122" s="88">
        <v>140</v>
      </c>
      <c r="AR122" s="88">
        <v>143</v>
      </c>
      <c r="AS122" s="88">
        <v>145</v>
      </c>
      <c r="AT122" s="88">
        <v>148</v>
      </c>
      <c r="AU122" s="88">
        <v>151</v>
      </c>
      <c r="AV122" s="89">
        <v>154</v>
      </c>
    </row>
    <row r="123" spans="1:48" ht="15" thickBot="1">
      <c r="A123">
        <v>123</v>
      </c>
      <c r="B123" s="662"/>
      <c r="C123" s="667"/>
      <c r="D123" s="90" t="s">
        <v>136</v>
      </c>
      <c r="E123" s="87">
        <v>58</v>
      </c>
      <c r="F123" s="88">
        <v>57</v>
      </c>
      <c r="G123" s="88">
        <v>57</v>
      </c>
      <c r="H123" s="88">
        <v>56</v>
      </c>
      <c r="I123" s="88">
        <v>56</v>
      </c>
      <c r="J123" s="88">
        <v>55</v>
      </c>
      <c r="K123" s="88">
        <v>55</v>
      </c>
      <c r="L123" s="89">
        <v>55</v>
      </c>
      <c r="N123" s="662"/>
      <c r="O123" s="667"/>
      <c r="P123" s="90" t="s">
        <v>136</v>
      </c>
      <c r="Q123" s="87">
        <v>81</v>
      </c>
      <c r="R123" s="88">
        <v>82</v>
      </c>
      <c r="S123" s="88">
        <v>83</v>
      </c>
      <c r="T123" s="88">
        <v>85</v>
      </c>
      <c r="U123" s="88">
        <v>86</v>
      </c>
      <c r="V123" s="88">
        <v>88</v>
      </c>
      <c r="W123" s="88">
        <v>89</v>
      </c>
      <c r="X123" s="89">
        <v>91</v>
      </c>
      <c r="Z123" s="662"/>
      <c r="AA123" s="667"/>
      <c r="AB123" s="90" t="s">
        <v>136</v>
      </c>
      <c r="AC123" s="87">
        <v>127</v>
      </c>
      <c r="AD123" s="88">
        <v>129</v>
      </c>
      <c r="AE123" s="88">
        <v>131</v>
      </c>
      <c r="AF123" s="88">
        <v>133</v>
      </c>
      <c r="AG123" s="88">
        <v>135</v>
      </c>
      <c r="AH123" s="88">
        <v>137</v>
      </c>
      <c r="AI123" s="88">
        <v>139</v>
      </c>
      <c r="AJ123" s="89">
        <v>142</v>
      </c>
      <c r="AL123" s="662"/>
      <c r="AM123" s="667"/>
      <c r="AN123" s="90" t="s">
        <v>136</v>
      </c>
      <c r="AO123" s="87">
        <v>155</v>
      </c>
      <c r="AP123" s="88">
        <v>157</v>
      </c>
      <c r="AQ123" s="88">
        <v>160</v>
      </c>
      <c r="AR123" s="88">
        <v>162</v>
      </c>
      <c r="AS123" s="88">
        <v>165</v>
      </c>
      <c r="AT123" s="88">
        <v>167</v>
      </c>
      <c r="AU123" s="88">
        <v>170</v>
      </c>
      <c r="AV123" s="89">
        <v>173</v>
      </c>
    </row>
    <row r="124" spans="1:48">
      <c r="A124">
        <v>124</v>
      </c>
      <c r="B124" s="662"/>
      <c r="C124" s="664">
        <v>180</v>
      </c>
      <c r="D124" s="78" t="s">
        <v>133</v>
      </c>
      <c r="E124" s="83">
        <v>58</v>
      </c>
      <c r="F124" s="84">
        <v>56</v>
      </c>
      <c r="G124" s="84">
        <v>55</v>
      </c>
      <c r="H124" s="84">
        <v>53</v>
      </c>
      <c r="I124" s="84">
        <v>52</v>
      </c>
      <c r="J124" s="84">
        <v>50</v>
      </c>
      <c r="K124" s="84">
        <v>49</v>
      </c>
      <c r="L124" s="85">
        <v>48</v>
      </c>
      <c r="N124" s="662"/>
      <c r="O124" s="664">
        <v>180</v>
      </c>
      <c r="P124" s="78" t="s">
        <v>133</v>
      </c>
      <c r="Q124" s="83">
        <v>68</v>
      </c>
      <c r="R124" s="84">
        <v>69</v>
      </c>
      <c r="S124" s="84">
        <v>70</v>
      </c>
      <c r="T124" s="84">
        <v>72</v>
      </c>
      <c r="U124" s="84">
        <v>73</v>
      </c>
      <c r="V124" s="84">
        <v>75</v>
      </c>
      <c r="W124" s="84">
        <v>76</v>
      </c>
      <c r="X124" s="85">
        <v>78</v>
      </c>
      <c r="Z124" s="662"/>
      <c r="AA124" s="664">
        <v>180</v>
      </c>
      <c r="AB124" s="78" t="s">
        <v>133</v>
      </c>
      <c r="AC124" s="83">
        <v>106</v>
      </c>
      <c r="AD124" s="84">
        <v>108</v>
      </c>
      <c r="AE124" s="84">
        <v>110</v>
      </c>
      <c r="AF124" s="84">
        <v>112</v>
      </c>
      <c r="AG124" s="84">
        <v>115</v>
      </c>
      <c r="AH124" s="84">
        <v>117</v>
      </c>
      <c r="AI124" s="84">
        <v>119</v>
      </c>
      <c r="AJ124" s="85">
        <v>122</v>
      </c>
      <c r="AL124" s="662"/>
      <c r="AM124" s="664">
        <v>180</v>
      </c>
      <c r="AN124" s="78" t="s">
        <v>133</v>
      </c>
      <c r="AO124" s="83">
        <v>130</v>
      </c>
      <c r="AP124" s="84">
        <v>132</v>
      </c>
      <c r="AQ124" s="84">
        <v>135</v>
      </c>
      <c r="AR124" s="84">
        <v>138</v>
      </c>
      <c r="AS124" s="84">
        <v>140</v>
      </c>
      <c r="AT124" s="84">
        <v>143</v>
      </c>
      <c r="AU124" s="84">
        <v>146</v>
      </c>
      <c r="AV124" s="85">
        <v>149</v>
      </c>
    </row>
    <row r="125" spans="1:48" ht="15" thickBot="1">
      <c r="A125">
        <v>125</v>
      </c>
      <c r="B125" s="662"/>
      <c r="C125" s="665"/>
      <c r="D125" s="82" t="s">
        <v>136</v>
      </c>
      <c r="E125" s="83">
        <v>64</v>
      </c>
      <c r="F125" s="84">
        <v>62</v>
      </c>
      <c r="G125" s="84">
        <v>61</v>
      </c>
      <c r="H125" s="84">
        <v>59</v>
      </c>
      <c r="I125" s="84">
        <v>58</v>
      </c>
      <c r="J125" s="84">
        <v>56</v>
      </c>
      <c r="K125" s="84">
        <v>55</v>
      </c>
      <c r="L125" s="85">
        <v>54</v>
      </c>
      <c r="N125" s="662"/>
      <c r="O125" s="665"/>
      <c r="P125" s="82" t="s">
        <v>136</v>
      </c>
      <c r="Q125" s="83">
        <v>79</v>
      </c>
      <c r="R125" s="84">
        <v>80</v>
      </c>
      <c r="S125" s="84">
        <v>81</v>
      </c>
      <c r="T125" s="84">
        <v>83</v>
      </c>
      <c r="U125" s="84">
        <v>84</v>
      </c>
      <c r="V125" s="84">
        <v>86</v>
      </c>
      <c r="W125" s="84">
        <v>87</v>
      </c>
      <c r="X125" s="85">
        <v>89</v>
      </c>
      <c r="Z125" s="662"/>
      <c r="AA125" s="665"/>
      <c r="AB125" s="82" t="s">
        <v>136</v>
      </c>
      <c r="AC125" s="83">
        <v>123</v>
      </c>
      <c r="AD125" s="84">
        <v>125</v>
      </c>
      <c r="AE125" s="84">
        <v>127</v>
      </c>
      <c r="AF125" s="84">
        <v>129</v>
      </c>
      <c r="AG125" s="84">
        <v>132</v>
      </c>
      <c r="AH125" s="84">
        <v>134</v>
      </c>
      <c r="AI125" s="84">
        <v>136</v>
      </c>
      <c r="AJ125" s="85">
        <v>139</v>
      </c>
      <c r="AL125" s="662"/>
      <c r="AM125" s="665"/>
      <c r="AN125" s="82" t="s">
        <v>136</v>
      </c>
      <c r="AO125" s="83">
        <v>150</v>
      </c>
      <c r="AP125" s="84">
        <v>152</v>
      </c>
      <c r="AQ125" s="84">
        <v>155</v>
      </c>
      <c r="AR125" s="84">
        <v>158</v>
      </c>
      <c r="AS125" s="84">
        <v>160</v>
      </c>
      <c r="AT125" s="84">
        <v>163</v>
      </c>
      <c r="AU125" s="84">
        <v>166</v>
      </c>
      <c r="AV125" s="85">
        <v>169</v>
      </c>
    </row>
    <row r="126" spans="1:48">
      <c r="A126">
        <v>126</v>
      </c>
      <c r="B126" s="662"/>
      <c r="C126" s="666">
        <v>190</v>
      </c>
      <c r="D126" s="86" t="s">
        <v>133</v>
      </c>
      <c r="E126" s="87">
        <v>63</v>
      </c>
      <c r="F126" s="88">
        <v>60</v>
      </c>
      <c r="G126" s="88">
        <v>58</v>
      </c>
      <c r="H126" s="88">
        <v>56</v>
      </c>
      <c r="I126" s="88">
        <v>53</v>
      </c>
      <c r="J126" s="88">
        <v>51</v>
      </c>
      <c r="K126" s="88">
        <v>49</v>
      </c>
      <c r="L126" s="89">
        <v>47</v>
      </c>
      <c r="N126" s="662"/>
      <c r="O126" s="666">
        <v>190</v>
      </c>
      <c r="P126" s="86" t="s">
        <v>133</v>
      </c>
      <c r="Q126" s="87">
        <v>66</v>
      </c>
      <c r="R126" s="88">
        <v>67</v>
      </c>
      <c r="S126" s="88">
        <v>68</v>
      </c>
      <c r="T126" s="88">
        <v>69</v>
      </c>
      <c r="U126" s="88">
        <v>71</v>
      </c>
      <c r="V126" s="88">
        <v>72</v>
      </c>
      <c r="W126" s="88">
        <v>73</v>
      </c>
      <c r="X126" s="89">
        <v>75</v>
      </c>
      <c r="Z126" s="662"/>
      <c r="AA126" s="666">
        <v>190</v>
      </c>
      <c r="AB126" s="86" t="s">
        <v>133</v>
      </c>
      <c r="AC126" s="87">
        <v>103</v>
      </c>
      <c r="AD126" s="88">
        <v>105</v>
      </c>
      <c r="AE126" s="88">
        <v>107</v>
      </c>
      <c r="AF126" s="88">
        <v>109</v>
      </c>
      <c r="AG126" s="88">
        <v>111</v>
      </c>
      <c r="AH126" s="88">
        <v>113</v>
      </c>
      <c r="AI126" s="88">
        <v>115</v>
      </c>
      <c r="AJ126" s="89">
        <v>117</v>
      </c>
      <c r="AL126" s="662"/>
      <c r="AM126" s="666">
        <v>190</v>
      </c>
      <c r="AN126" s="86" t="s">
        <v>133</v>
      </c>
      <c r="AO126" s="87">
        <v>126</v>
      </c>
      <c r="AP126" s="88">
        <v>128</v>
      </c>
      <c r="AQ126" s="88">
        <v>130</v>
      </c>
      <c r="AR126" s="88">
        <v>133</v>
      </c>
      <c r="AS126" s="88">
        <v>135</v>
      </c>
      <c r="AT126" s="88">
        <v>138</v>
      </c>
      <c r="AU126" s="88">
        <v>140</v>
      </c>
      <c r="AV126" s="89">
        <v>143</v>
      </c>
    </row>
    <row r="127" spans="1:48" ht="15" thickBot="1">
      <c r="A127">
        <v>127</v>
      </c>
      <c r="B127" s="662"/>
      <c r="C127" s="667"/>
      <c r="D127" s="90" t="s">
        <v>136</v>
      </c>
      <c r="E127" s="87">
        <v>68</v>
      </c>
      <c r="F127" s="88">
        <v>65</v>
      </c>
      <c r="G127" s="88">
        <v>63</v>
      </c>
      <c r="H127" s="88">
        <v>61</v>
      </c>
      <c r="I127" s="88">
        <v>59</v>
      </c>
      <c r="J127" s="88">
        <v>57</v>
      </c>
      <c r="K127" s="88">
        <v>55</v>
      </c>
      <c r="L127" s="89">
        <v>53</v>
      </c>
      <c r="N127" s="662"/>
      <c r="O127" s="667"/>
      <c r="P127" s="90" t="s">
        <v>136</v>
      </c>
      <c r="Q127" s="87">
        <v>76</v>
      </c>
      <c r="R127" s="88">
        <v>77</v>
      </c>
      <c r="S127" s="88">
        <v>79</v>
      </c>
      <c r="T127" s="88">
        <v>80</v>
      </c>
      <c r="U127" s="88">
        <v>82</v>
      </c>
      <c r="V127" s="88">
        <v>83</v>
      </c>
      <c r="W127" s="88">
        <v>85</v>
      </c>
      <c r="X127" s="89">
        <v>87</v>
      </c>
      <c r="Z127" s="662"/>
      <c r="AA127" s="667"/>
      <c r="AB127" s="90" t="s">
        <v>136</v>
      </c>
      <c r="AC127" s="87">
        <v>118</v>
      </c>
      <c r="AD127" s="88">
        <v>120</v>
      </c>
      <c r="AE127" s="88">
        <v>122</v>
      </c>
      <c r="AF127" s="88">
        <v>125</v>
      </c>
      <c r="AG127" s="88">
        <v>127</v>
      </c>
      <c r="AH127" s="88">
        <v>130</v>
      </c>
      <c r="AI127" s="88">
        <v>132</v>
      </c>
      <c r="AJ127" s="89">
        <v>135</v>
      </c>
      <c r="AL127" s="662"/>
      <c r="AM127" s="667"/>
      <c r="AN127" s="90" t="s">
        <v>136</v>
      </c>
      <c r="AO127" s="87">
        <v>144</v>
      </c>
      <c r="AP127" s="88">
        <v>147</v>
      </c>
      <c r="AQ127" s="88">
        <v>150</v>
      </c>
      <c r="AR127" s="88">
        <v>153</v>
      </c>
      <c r="AS127" s="88">
        <v>156</v>
      </c>
      <c r="AT127" s="88">
        <v>159</v>
      </c>
      <c r="AU127" s="88">
        <v>162</v>
      </c>
      <c r="AV127" s="89">
        <v>165</v>
      </c>
    </row>
    <row r="128" spans="1:48">
      <c r="A128">
        <v>128</v>
      </c>
      <c r="B128" s="662"/>
      <c r="C128" s="664">
        <v>200</v>
      </c>
      <c r="D128" s="78" t="s">
        <v>133</v>
      </c>
      <c r="E128" s="83">
        <v>68</v>
      </c>
      <c r="F128" s="84">
        <v>65</v>
      </c>
      <c r="G128" s="84">
        <v>62</v>
      </c>
      <c r="H128" s="84">
        <v>59</v>
      </c>
      <c r="I128" s="84">
        <v>57</v>
      </c>
      <c r="J128" s="84">
        <v>54</v>
      </c>
      <c r="K128" s="84">
        <v>51</v>
      </c>
      <c r="L128" s="85">
        <v>49</v>
      </c>
      <c r="N128" s="662"/>
      <c r="O128" s="664">
        <v>200</v>
      </c>
      <c r="P128" s="78" t="s">
        <v>133</v>
      </c>
      <c r="Q128" s="83">
        <v>68</v>
      </c>
      <c r="R128" s="84">
        <v>68</v>
      </c>
      <c r="S128" s="84">
        <v>69</v>
      </c>
      <c r="T128" s="84">
        <v>70</v>
      </c>
      <c r="U128" s="84">
        <v>70</v>
      </c>
      <c r="V128" s="84">
        <v>71</v>
      </c>
      <c r="W128" s="84">
        <v>72</v>
      </c>
      <c r="X128" s="85">
        <v>73</v>
      </c>
      <c r="Z128" s="662"/>
      <c r="AA128" s="664">
        <v>200</v>
      </c>
      <c r="AB128" s="78" t="s">
        <v>133</v>
      </c>
      <c r="AC128" s="83">
        <v>99</v>
      </c>
      <c r="AD128" s="84">
        <v>101</v>
      </c>
      <c r="AE128" s="84">
        <v>103</v>
      </c>
      <c r="AF128" s="84">
        <v>105</v>
      </c>
      <c r="AG128" s="84">
        <v>107</v>
      </c>
      <c r="AH128" s="84">
        <v>109</v>
      </c>
      <c r="AI128" s="84">
        <v>111</v>
      </c>
      <c r="AJ128" s="85">
        <v>114</v>
      </c>
      <c r="AL128" s="662"/>
      <c r="AM128" s="664">
        <v>200</v>
      </c>
      <c r="AN128" s="78" t="s">
        <v>133</v>
      </c>
      <c r="AO128" s="83">
        <v>121</v>
      </c>
      <c r="AP128" s="84">
        <v>120</v>
      </c>
      <c r="AQ128" s="84">
        <v>119</v>
      </c>
      <c r="AR128" s="84">
        <v>118</v>
      </c>
      <c r="AS128" s="84">
        <v>117</v>
      </c>
      <c r="AT128" s="84">
        <v>116</v>
      </c>
      <c r="AU128" s="84">
        <v>115</v>
      </c>
      <c r="AV128" s="85">
        <v>114</v>
      </c>
    </row>
    <row r="129" spans="1:48" ht="15" thickBot="1">
      <c r="A129">
        <v>129</v>
      </c>
      <c r="B129" s="663"/>
      <c r="C129" s="665"/>
      <c r="D129" s="82" t="s">
        <v>136</v>
      </c>
      <c r="E129" s="189">
        <v>69</v>
      </c>
      <c r="F129" s="186">
        <v>66</v>
      </c>
      <c r="G129" s="186">
        <v>64</v>
      </c>
      <c r="H129" s="186">
        <v>62</v>
      </c>
      <c r="I129" s="186">
        <v>60</v>
      </c>
      <c r="J129" s="186">
        <v>58</v>
      </c>
      <c r="K129" s="186">
        <v>56</v>
      </c>
      <c r="L129" s="185">
        <v>54</v>
      </c>
      <c r="N129" s="663"/>
      <c r="O129" s="665"/>
      <c r="P129" s="82" t="s">
        <v>136</v>
      </c>
      <c r="Q129" s="189">
        <v>69</v>
      </c>
      <c r="R129" s="186">
        <v>71</v>
      </c>
      <c r="S129" s="186">
        <v>73</v>
      </c>
      <c r="T129" s="186">
        <v>75</v>
      </c>
      <c r="U129" s="186">
        <v>77</v>
      </c>
      <c r="V129" s="186">
        <v>79</v>
      </c>
      <c r="W129" s="186">
        <v>81</v>
      </c>
      <c r="X129" s="185">
        <v>84</v>
      </c>
      <c r="Z129" s="663"/>
      <c r="AA129" s="665"/>
      <c r="AB129" s="82" t="s">
        <v>136</v>
      </c>
      <c r="AC129" s="189">
        <v>108</v>
      </c>
      <c r="AD129" s="186">
        <v>111</v>
      </c>
      <c r="AE129" s="186">
        <v>114</v>
      </c>
      <c r="AF129" s="186">
        <v>118</v>
      </c>
      <c r="AG129" s="186">
        <v>121</v>
      </c>
      <c r="AH129" s="186">
        <v>125</v>
      </c>
      <c r="AI129" s="186">
        <v>128</v>
      </c>
      <c r="AJ129" s="185">
        <v>132</v>
      </c>
      <c r="AL129" s="663"/>
      <c r="AM129" s="665"/>
      <c r="AN129" s="82" t="s">
        <v>136</v>
      </c>
      <c r="AO129" s="189">
        <v>131</v>
      </c>
      <c r="AP129" s="186">
        <v>135</v>
      </c>
      <c r="AQ129" s="186">
        <v>139</v>
      </c>
      <c r="AR129" s="186">
        <v>143</v>
      </c>
      <c r="AS129" s="186">
        <v>148</v>
      </c>
      <c r="AT129" s="186">
        <v>152</v>
      </c>
      <c r="AU129" s="186">
        <v>156</v>
      </c>
      <c r="AV129" s="185">
        <v>161</v>
      </c>
    </row>
    <row r="130" spans="1:48">
      <c r="A130">
        <v>130</v>
      </c>
    </row>
    <row r="131" spans="1:48">
      <c r="A131">
        <v>131</v>
      </c>
    </row>
    <row r="132" spans="1:48">
      <c r="A132">
        <v>132</v>
      </c>
    </row>
    <row r="133" spans="1:48">
      <c r="A133">
        <v>133</v>
      </c>
    </row>
    <row r="134" spans="1:48">
      <c r="A134">
        <v>134</v>
      </c>
    </row>
    <row r="135" spans="1:48">
      <c r="A135">
        <v>135</v>
      </c>
    </row>
    <row r="136" spans="1:48" ht="15" thickBot="1">
      <c r="A136">
        <v>136</v>
      </c>
    </row>
    <row r="137" spans="1:48" ht="18.600000000000001" thickBot="1">
      <c r="A137">
        <v>137</v>
      </c>
      <c r="B137" s="649" t="s">
        <v>1112</v>
      </c>
      <c r="C137" s="650"/>
      <c r="D137" s="651"/>
      <c r="E137" s="649" t="s">
        <v>1149</v>
      </c>
      <c r="F137" s="650"/>
      <c r="G137" s="650"/>
      <c r="H137" s="650"/>
      <c r="I137" s="650"/>
      <c r="J137" s="650"/>
      <c r="K137" s="650"/>
      <c r="L137" s="651"/>
      <c r="N137" s="649" t="s">
        <v>1114</v>
      </c>
      <c r="O137" s="650"/>
      <c r="P137" s="651"/>
      <c r="Q137" s="649" t="s">
        <v>1149</v>
      </c>
      <c r="R137" s="650"/>
      <c r="S137" s="650"/>
      <c r="T137" s="650"/>
      <c r="U137" s="650"/>
      <c r="V137" s="650"/>
      <c r="W137" s="650"/>
      <c r="X137" s="651"/>
      <c r="Z137" s="649" t="s">
        <v>1115</v>
      </c>
      <c r="AA137" s="650"/>
      <c r="AB137" s="651"/>
      <c r="AC137" s="649" t="s">
        <v>1149</v>
      </c>
      <c r="AD137" s="650"/>
      <c r="AE137" s="650"/>
      <c r="AF137" s="650"/>
      <c r="AG137" s="650"/>
      <c r="AH137" s="650"/>
      <c r="AI137" s="650"/>
      <c r="AJ137" s="651"/>
      <c r="AL137" s="649" t="s">
        <v>1116</v>
      </c>
      <c r="AM137" s="650"/>
      <c r="AN137" s="651"/>
      <c r="AO137" s="649" t="s">
        <v>1149</v>
      </c>
      <c r="AP137" s="650"/>
      <c r="AQ137" s="650"/>
      <c r="AR137" s="650"/>
      <c r="AS137" s="650"/>
      <c r="AT137" s="650"/>
      <c r="AU137" s="650"/>
      <c r="AV137" s="651"/>
    </row>
    <row r="138" spans="1:48" ht="15.75" customHeight="1">
      <c r="A138">
        <v>138</v>
      </c>
      <c r="B138" s="652" t="s">
        <v>1128</v>
      </c>
      <c r="C138" s="652" t="s">
        <v>634</v>
      </c>
      <c r="D138" s="669" t="s">
        <v>1119</v>
      </c>
      <c r="E138" s="676" t="s">
        <v>1120</v>
      </c>
      <c r="F138" s="677"/>
      <c r="G138" s="677"/>
      <c r="H138" s="677"/>
      <c r="I138" s="677"/>
      <c r="J138" s="677"/>
      <c r="K138" s="677"/>
      <c r="L138" s="678"/>
      <c r="N138" s="652" t="s">
        <v>1128</v>
      </c>
      <c r="O138" s="652" t="s">
        <v>634</v>
      </c>
      <c r="P138" s="669" t="s">
        <v>1119</v>
      </c>
      <c r="Q138" s="676" t="s">
        <v>1120</v>
      </c>
      <c r="R138" s="677"/>
      <c r="S138" s="677"/>
      <c r="T138" s="677"/>
      <c r="U138" s="677"/>
      <c r="V138" s="677"/>
      <c r="W138" s="677"/>
      <c r="X138" s="678"/>
      <c r="Z138" s="652" t="s">
        <v>1128</v>
      </c>
      <c r="AA138" s="652" t="s">
        <v>634</v>
      </c>
      <c r="AB138" s="669" t="s">
        <v>1119</v>
      </c>
      <c r="AC138" s="676" t="s">
        <v>1120</v>
      </c>
      <c r="AD138" s="677"/>
      <c r="AE138" s="677"/>
      <c r="AF138" s="677"/>
      <c r="AG138" s="677"/>
      <c r="AH138" s="677"/>
      <c r="AI138" s="677"/>
      <c r="AJ138" s="678"/>
      <c r="AL138" s="652" t="s">
        <v>1128</v>
      </c>
      <c r="AM138" s="652" t="s">
        <v>634</v>
      </c>
      <c r="AN138" s="669" t="s">
        <v>1119</v>
      </c>
      <c r="AO138" s="676" t="s">
        <v>1120</v>
      </c>
      <c r="AP138" s="677"/>
      <c r="AQ138" s="677"/>
      <c r="AR138" s="677"/>
      <c r="AS138" s="677"/>
      <c r="AT138" s="677"/>
      <c r="AU138" s="677"/>
      <c r="AV138" s="678"/>
    </row>
    <row r="139" spans="1:48" ht="15" customHeight="1" thickBot="1">
      <c r="A139">
        <v>139</v>
      </c>
      <c r="B139" s="668"/>
      <c r="C139" s="668"/>
      <c r="D139" s="670"/>
      <c r="E139" s="679"/>
      <c r="F139" s="680"/>
      <c r="G139" s="680"/>
      <c r="H139" s="680"/>
      <c r="I139" s="680"/>
      <c r="J139" s="680"/>
      <c r="K139" s="680"/>
      <c r="L139" s="681"/>
      <c r="N139" s="668"/>
      <c r="O139" s="668"/>
      <c r="P139" s="670"/>
      <c r="Q139" s="679"/>
      <c r="R139" s="680"/>
      <c r="S139" s="680"/>
      <c r="T139" s="680"/>
      <c r="U139" s="680"/>
      <c r="V139" s="680"/>
      <c r="W139" s="680"/>
      <c r="X139" s="681"/>
      <c r="Z139" s="668"/>
      <c r="AA139" s="668"/>
      <c r="AB139" s="670"/>
      <c r="AC139" s="679"/>
      <c r="AD139" s="680"/>
      <c r="AE139" s="680"/>
      <c r="AF139" s="680"/>
      <c r="AG139" s="680"/>
      <c r="AH139" s="680"/>
      <c r="AI139" s="680"/>
      <c r="AJ139" s="681"/>
      <c r="AL139" s="668"/>
      <c r="AM139" s="668"/>
      <c r="AN139" s="670"/>
      <c r="AO139" s="679"/>
      <c r="AP139" s="680"/>
      <c r="AQ139" s="680"/>
      <c r="AR139" s="680"/>
      <c r="AS139" s="680"/>
      <c r="AT139" s="680"/>
      <c r="AU139" s="680"/>
      <c r="AV139" s="681"/>
    </row>
    <row r="140" spans="1:48" ht="15" thickBot="1">
      <c r="A140">
        <v>140</v>
      </c>
      <c r="B140" s="653"/>
      <c r="C140" s="653"/>
      <c r="D140" s="671"/>
      <c r="E140" s="75">
        <v>0</v>
      </c>
      <c r="F140" s="76">
        <v>500</v>
      </c>
      <c r="G140" s="76">
        <v>1000</v>
      </c>
      <c r="H140" s="76">
        <v>1500</v>
      </c>
      <c r="I140" s="76">
        <v>2000</v>
      </c>
      <c r="J140" s="76">
        <v>2500</v>
      </c>
      <c r="K140" s="76">
        <v>3000</v>
      </c>
      <c r="L140" s="77">
        <v>3500</v>
      </c>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1139</v>
      </c>
      <c r="C141" s="664">
        <v>100</v>
      </c>
      <c r="D141" s="78" t="s">
        <v>133</v>
      </c>
      <c r="E141" s="94">
        <v>2.17</v>
      </c>
      <c r="F141" s="95">
        <v>2.19</v>
      </c>
      <c r="G141" s="95">
        <v>2.2200000000000002</v>
      </c>
      <c r="H141" s="95">
        <v>2.2400000000000002</v>
      </c>
      <c r="I141" s="95">
        <v>2.27</v>
      </c>
      <c r="J141" s="95">
        <v>2.29</v>
      </c>
      <c r="K141" s="95">
        <v>2.3199999999999998</v>
      </c>
      <c r="L141" s="96">
        <v>2.35</v>
      </c>
      <c r="N141" s="661" t="s">
        <v>1139</v>
      </c>
      <c r="O141" s="664">
        <v>100</v>
      </c>
      <c r="P141" s="78" t="s">
        <v>133</v>
      </c>
      <c r="Q141" s="94">
        <v>2.17</v>
      </c>
      <c r="R141" s="95">
        <v>2.19</v>
      </c>
      <c r="S141" s="95">
        <v>2.2200000000000002</v>
      </c>
      <c r="T141" s="95">
        <v>2.2400000000000002</v>
      </c>
      <c r="U141" s="95">
        <v>2.27</v>
      </c>
      <c r="V141" s="95">
        <v>2.29</v>
      </c>
      <c r="W141" s="95">
        <v>2.3199999999999998</v>
      </c>
      <c r="X141" s="96">
        <v>2.35</v>
      </c>
      <c r="Z141" s="661" t="s">
        <v>1139</v>
      </c>
      <c r="AA141" s="664">
        <v>100</v>
      </c>
      <c r="AB141" s="78" t="s">
        <v>133</v>
      </c>
      <c r="AC141" s="94">
        <v>2.17</v>
      </c>
      <c r="AD141" s="95">
        <v>2.19</v>
      </c>
      <c r="AE141" s="95">
        <v>2.2200000000000002</v>
      </c>
      <c r="AF141" s="95">
        <v>2.2400000000000002</v>
      </c>
      <c r="AG141" s="95">
        <v>2.27</v>
      </c>
      <c r="AH141" s="95">
        <v>2.29</v>
      </c>
      <c r="AI141" s="95">
        <v>2.3199999999999998</v>
      </c>
      <c r="AJ141" s="96">
        <v>2.35</v>
      </c>
      <c r="AL141" s="661" t="s">
        <v>1139</v>
      </c>
      <c r="AM141" s="664">
        <v>100</v>
      </c>
      <c r="AN141" s="78" t="s">
        <v>133</v>
      </c>
      <c r="AO141" s="94">
        <v>2.17</v>
      </c>
      <c r="AP141" s="95">
        <v>2.17</v>
      </c>
      <c r="AQ141" s="95">
        <v>2.17</v>
      </c>
      <c r="AR141" s="95">
        <v>2.17</v>
      </c>
      <c r="AS141" s="95">
        <v>2.17</v>
      </c>
      <c r="AT141" s="95">
        <v>2.17</v>
      </c>
      <c r="AU141" s="95">
        <v>2.17</v>
      </c>
      <c r="AV141" s="96">
        <v>2.17</v>
      </c>
    </row>
    <row r="142" spans="1:48" ht="15" thickBot="1">
      <c r="A142">
        <v>142</v>
      </c>
      <c r="B142" s="662"/>
      <c r="C142" s="665"/>
      <c r="D142" s="82" t="s">
        <v>136</v>
      </c>
      <c r="E142" s="97">
        <v>2.2400000000000002</v>
      </c>
      <c r="F142" s="98">
        <v>2.2599999999999998</v>
      </c>
      <c r="G142" s="98">
        <v>2.29</v>
      </c>
      <c r="H142" s="98">
        <v>2.3199999999999998</v>
      </c>
      <c r="I142" s="98">
        <v>2.34</v>
      </c>
      <c r="J142" s="98">
        <v>2.37</v>
      </c>
      <c r="K142" s="98">
        <v>2.4</v>
      </c>
      <c r="L142" s="99">
        <v>2.4300000000000002</v>
      </c>
      <c r="N142" s="662"/>
      <c r="O142" s="665"/>
      <c r="P142" s="82" t="s">
        <v>136</v>
      </c>
      <c r="Q142" s="97">
        <v>2.2400000000000002</v>
      </c>
      <c r="R142" s="98">
        <v>2.2599999999999998</v>
      </c>
      <c r="S142" s="98">
        <v>2.29</v>
      </c>
      <c r="T142" s="98">
        <v>2.3199999999999998</v>
      </c>
      <c r="U142" s="98">
        <v>2.34</v>
      </c>
      <c r="V142" s="98">
        <v>2.37</v>
      </c>
      <c r="W142" s="98">
        <v>2.4</v>
      </c>
      <c r="X142" s="99">
        <v>2.4300000000000002</v>
      </c>
      <c r="Z142" s="662"/>
      <c r="AA142" s="665"/>
      <c r="AB142" s="82" t="s">
        <v>136</v>
      </c>
      <c r="AC142" s="97">
        <v>2.2400000000000002</v>
      </c>
      <c r="AD142" s="98">
        <v>2.2599999999999998</v>
      </c>
      <c r="AE142" s="98">
        <v>2.29</v>
      </c>
      <c r="AF142" s="98">
        <v>2.3199999999999998</v>
      </c>
      <c r="AG142" s="98">
        <v>2.34</v>
      </c>
      <c r="AH142" s="98">
        <v>2.37</v>
      </c>
      <c r="AI142" s="98">
        <v>2.4</v>
      </c>
      <c r="AJ142" s="99">
        <v>2.4300000000000002</v>
      </c>
      <c r="AL142" s="662"/>
      <c r="AM142" s="665"/>
      <c r="AN142" s="82" t="s">
        <v>136</v>
      </c>
      <c r="AO142" s="97">
        <v>2.04</v>
      </c>
      <c r="AP142" s="98">
        <v>2.04</v>
      </c>
      <c r="AQ142" s="98">
        <v>2.04</v>
      </c>
      <c r="AR142" s="98">
        <v>2.04</v>
      </c>
      <c r="AS142" s="98">
        <v>2.04</v>
      </c>
      <c r="AT142" s="98">
        <v>2.04</v>
      </c>
      <c r="AU142" s="98">
        <v>2.04</v>
      </c>
      <c r="AV142" s="99">
        <v>2.04</v>
      </c>
    </row>
    <row r="143" spans="1:48">
      <c r="A143">
        <v>143</v>
      </c>
      <c r="B143" s="662"/>
      <c r="C143" s="666">
        <v>110</v>
      </c>
      <c r="D143" s="86" t="s">
        <v>133</v>
      </c>
      <c r="E143" s="100">
        <v>2.0499999999999998</v>
      </c>
      <c r="F143" s="101">
        <v>2.08</v>
      </c>
      <c r="G143" s="101">
        <v>2.11</v>
      </c>
      <c r="H143" s="101">
        <v>2.14</v>
      </c>
      <c r="I143" s="101">
        <v>2.17</v>
      </c>
      <c r="J143" s="101">
        <v>2.2000000000000002</v>
      </c>
      <c r="K143" s="101">
        <v>2.23</v>
      </c>
      <c r="L143" s="102">
        <v>2.27</v>
      </c>
      <c r="N143" s="662"/>
      <c r="O143" s="666">
        <v>110</v>
      </c>
      <c r="P143" s="86" t="s">
        <v>133</v>
      </c>
      <c r="Q143" s="100">
        <v>2.0499999999999998</v>
      </c>
      <c r="R143" s="101">
        <v>2.08</v>
      </c>
      <c r="S143" s="101">
        <v>2.11</v>
      </c>
      <c r="T143" s="101">
        <v>2.14</v>
      </c>
      <c r="U143" s="101">
        <v>2.17</v>
      </c>
      <c r="V143" s="101">
        <v>2.2000000000000002</v>
      </c>
      <c r="W143" s="101">
        <v>2.23</v>
      </c>
      <c r="X143" s="102">
        <v>2.27</v>
      </c>
      <c r="Z143" s="662"/>
      <c r="AA143" s="666">
        <v>110</v>
      </c>
      <c r="AB143" s="86" t="s">
        <v>133</v>
      </c>
      <c r="AC143" s="100">
        <v>2.0499999999999998</v>
      </c>
      <c r="AD143" s="101">
        <v>2.08</v>
      </c>
      <c r="AE143" s="101">
        <v>2.11</v>
      </c>
      <c r="AF143" s="101">
        <v>2.14</v>
      </c>
      <c r="AG143" s="101">
        <v>2.17</v>
      </c>
      <c r="AH143" s="101">
        <v>2.2000000000000002</v>
      </c>
      <c r="AI143" s="101">
        <v>2.23</v>
      </c>
      <c r="AJ143" s="102">
        <v>2.27</v>
      </c>
      <c r="AL143" s="662"/>
      <c r="AM143" s="666">
        <v>110</v>
      </c>
      <c r="AN143" s="86" t="s">
        <v>133</v>
      </c>
      <c r="AO143" s="100">
        <v>2.0499999999999998</v>
      </c>
      <c r="AP143" s="101">
        <v>2.06</v>
      </c>
      <c r="AQ143" s="101">
        <v>2.08</v>
      </c>
      <c r="AR143" s="101">
        <v>2.1</v>
      </c>
      <c r="AS143" s="101">
        <v>2.11</v>
      </c>
      <c r="AT143" s="101">
        <v>2.13</v>
      </c>
      <c r="AU143" s="101">
        <v>2.15</v>
      </c>
      <c r="AV143" s="102">
        <v>2.17</v>
      </c>
    </row>
    <row r="144" spans="1:48" ht="15" thickBot="1">
      <c r="A144">
        <v>144</v>
      </c>
      <c r="B144" s="662"/>
      <c r="C144" s="667"/>
      <c r="D144" s="90" t="s">
        <v>136</v>
      </c>
      <c r="E144" s="100">
        <v>2.15</v>
      </c>
      <c r="F144" s="101">
        <v>2.17</v>
      </c>
      <c r="G144" s="101">
        <v>2.2000000000000002</v>
      </c>
      <c r="H144" s="101">
        <v>2.23</v>
      </c>
      <c r="I144" s="101">
        <v>2.2599999999999998</v>
      </c>
      <c r="J144" s="101">
        <v>2.29</v>
      </c>
      <c r="K144" s="101">
        <v>2.3199999999999998</v>
      </c>
      <c r="L144" s="102">
        <v>2.35</v>
      </c>
      <c r="N144" s="662"/>
      <c r="O144" s="667"/>
      <c r="P144" s="90" t="s">
        <v>136</v>
      </c>
      <c r="Q144" s="100">
        <v>2.15</v>
      </c>
      <c r="R144" s="101">
        <v>2.17</v>
      </c>
      <c r="S144" s="101">
        <v>2.2000000000000002</v>
      </c>
      <c r="T144" s="101">
        <v>2.23</v>
      </c>
      <c r="U144" s="101">
        <v>2.2599999999999998</v>
      </c>
      <c r="V144" s="101">
        <v>2.29</v>
      </c>
      <c r="W144" s="101">
        <v>2.3199999999999998</v>
      </c>
      <c r="X144" s="102">
        <v>2.35</v>
      </c>
      <c r="Z144" s="662"/>
      <c r="AA144" s="667"/>
      <c r="AB144" s="90" t="s">
        <v>136</v>
      </c>
      <c r="AC144" s="100">
        <v>2.15</v>
      </c>
      <c r="AD144" s="101">
        <v>2.17</v>
      </c>
      <c r="AE144" s="101">
        <v>2.2000000000000002</v>
      </c>
      <c r="AF144" s="101">
        <v>2.23</v>
      </c>
      <c r="AG144" s="101">
        <v>2.2599999999999998</v>
      </c>
      <c r="AH144" s="101">
        <v>2.29</v>
      </c>
      <c r="AI144" s="101">
        <v>2.3199999999999998</v>
      </c>
      <c r="AJ144" s="102">
        <v>2.35</v>
      </c>
      <c r="AL144" s="662"/>
      <c r="AM144" s="667"/>
      <c r="AN144" s="90" t="s">
        <v>136</v>
      </c>
      <c r="AO144" s="100">
        <v>2.04</v>
      </c>
      <c r="AP144" s="101">
        <v>2.04</v>
      </c>
      <c r="AQ144" s="101">
        <v>2.04</v>
      </c>
      <c r="AR144" s="101">
        <v>2.04</v>
      </c>
      <c r="AS144" s="101">
        <v>2.04</v>
      </c>
      <c r="AT144" s="101">
        <v>2.04</v>
      </c>
      <c r="AU144" s="101">
        <v>2.04</v>
      </c>
      <c r="AV144" s="102">
        <v>2.04</v>
      </c>
    </row>
    <row r="145" spans="1:48">
      <c r="A145">
        <v>145</v>
      </c>
      <c r="B145" s="662"/>
      <c r="C145" s="664">
        <v>120</v>
      </c>
      <c r="D145" s="78" t="s">
        <v>133</v>
      </c>
      <c r="E145" s="97">
        <v>1.95</v>
      </c>
      <c r="F145" s="98">
        <v>1.98</v>
      </c>
      <c r="G145" s="98">
        <v>2.0099999999999998</v>
      </c>
      <c r="H145" s="98">
        <v>2.0499999999999998</v>
      </c>
      <c r="I145" s="98">
        <v>2.08</v>
      </c>
      <c r="J145" s="98">
        <v>2.12</v>
      </c>
      <c r="K145" s="98">
        <v>2.15</v>
      </c>
      <c r="L145" s="99">
        <v>2.19</v>
      </c>
      <c r="N145" s="662"/>
      <c r="O145" s="664">
        <v>120</v>
      </c>
      <c r="P145" s="78" t="s">
        <v>133</v>
      </c>
      <c r="Q145" s="97">
        <v>1.95</v>
      </c>
      <c r="R145" s="98">
        <v>1.98</v>
      </c>
      <c r="S145" s="98">
        <v>2.0099999999999998</v>
      </c>
      <c r="T145" s="98">
        <v>2.0499999999999998</v>
      </c>
      <c r="U145" s="98">
        <v>2.08</v>
      </c>
      <c r="V145" s="98">
        <v>2.12</v>
      </c>
      <c r="W145" s="98">
        <v>2.15</v>
      </c>
      <c r="X145" s="99">
        <v>2.19</v>
      </c>
      <c r="Z145" s="662"/>
      <c r="AA145" s="664">
        <v>120</v>
      </c>
      <c r="AB145" s="78" t="s">
        <v>133</v>
      </c>
      <c r="AC145" s="97">
        <v>1.95</v>
      </c>
      <c r="AD145" s="98">
        <v>1.98</v>
      </c>
      <c r="AE145" s="98">
        <v>2.0099999999999998</v>
      </c>
      <c r="AF145" s="98">
        <v>2.0499999999999998</v>
      </c>
      <c r="AG145" s="98">
        <v>2.08</v>
      </c>
      <c r="AH145" s="98">
        <v>2.12</v>
      </c>
      <c r="AI145" s="98">
        <v>2.15</v>
      </c>
      <c r="AJ145" s="99">
        <v>2.19</v>
      </c>
      <c r="AL145" s="662"/>
      <c r="AM145" s="664">
        <v>120</v>
      </c>
      <c r="AN145" s="78" t="s">
        <v>133</v>
      </c>
      <c r="AO145" s="97">
        <v>1.95</v>
      </c>
      <c r="AP145" s="98">
        <v>1.98</v>
      </c>
      <c r="AQ145" s="98">
        <v>2.0099999999999998</v>
      </c>
      <c r="AR145" s="98">
        <v>2.04</v>
      </c>
      <c r="AS145" s="98">
        <v>2.0699999999999998</v>
      </c>
      <c r="AT145" s="98">
        <v>2.1</v>
      </c>
      <c r="AU145" s="98">
        <v>2.13</v>
      </c>
      <c r="AV145" s="99">
        <v>2.17</v>
      </c>
    </row>
    <row r="146" spans="1:48" ht="15" thickBot="1">
      <c r="A146">
        <v>146</v>
      </c>
      <c r="B146" s="662"/>
      <c r="C146" s="665"/>
      <c r="D146" s="82" t="s">
        <v>136</v>
      </c>
      <c r="E146" s="97">
        <v>2.08</v>
      </c>
      <c r="F146" s="98">
        <v>2.1</v>
      </c>
      <c r="G146" s="98">
        <v>2.13</v>
      </c>
      <c r="H146" s="98">
        <v>2.16</v>
      </c>
      <c r="I146" s="98">
        <v>2.1800000000000002</v>
      </c>
      <c r="J146" s="98">
        <v>2.21</v>
      </c>
      <c r="K146" s="98">
        <v>2.2400000000000002</v>
      </c>
      <c r="L146" s="99">
        <v>2.27</v>
      </c>
      <c r="N146" s="662"/>
      <c r="O146" s="665"/>
      <c r="P146" s="82" t="s">
        <v>136</v>
      </c>
      <c r="Q146" s="97">
        <v>2.08</v>
      </c>
      <c r="R146" s="98">
        <v>2.1</v>
      </c>
      <c r="S146" s="98">
        <v>2.13</v>
      </c>
      <c r="T146" s="98">
        <v>2.16</v>
      </c>
      <c r="U146" s="98">
        <v>2.1800000000000002</v>
      </c>
      <c r="V146" s="98">
        <v>2.21</v>
      </c>
      <c r="W146" s="98">
        <v>2.2400000000000002</v>
      </c>
      <c r="X146" s="99">
        <v>2.27</v>
      </c>
      <c r="Z146" s="662"/>
      <c r="AA146" s="665"/>
      <c r="AB146" s="82" t="s">
        <v>136</v>
      </c>
      <c r="AC146" s="97">
        <v>2.08</v>
      </c>
      <c r="AD146" s="98">
        <v>2.1</v>
      </c>
      <c r="AE146" s="98">
        <v>2.13</v>
      </c>
      <c r="AF146" s="98">
        <v>2.16</v>
      </c>
      <c r="AG146" s="98">
        <v>2.1800000000000002</v>
      </c>
      <c r="AH146" s="98">
        <v>2.21</v>
      </c>
      <c r="AI146" s="98">
        <v>2.2400000000000002</v>
      </c>
      <c r="AJ146" s="99">
        <v>2.27</v>
      </c>
      <c r="AL146" s="662"/>
      <c r="AM146" s="665"/>
      <c r="AN146" s="82" t="s">
        <v>136</v>
      </c>
      <c r="AO146" s="97">
        <v>2.04</v>
      </c>
      <c r="AP146" s="98">
        <v>2.04</v>
      </c>
      <c r="AQ146" s="98">
        <v>2.04</v>
      </c>
      <c r="AR146" s="98">
        <v>2.04</v>
      </c>
      <c r="AS146" s="98">
        <v>2.04</v>
      </c>
      <c r="AT146" s="98">
        <v>2.04</v>
      </c>
      <c r="AU146" s="98">
        <v>2.04</v>
      </c>
      <c r="AV146" s="99">
        <v>2.04</v>
      </c>
    </row>
    <row r="147" spans="1:48">
      <c r="A147">
        <v>147</v>
      </c>
      <c r="B147" s="662"/>
      <c r="C147" s="666">
        <v>130</v>
      </c>
      <c r="D147" s="86" t="s">
        <v>133</v>
      </c>
      <c r="E147" s="100">
        <v>1.85</v>
      </c>
      <c r="F147" s="101">
        <v>1.88</v>
      </c>
      <c r="G147" s="101">
        <v>1.92</v>
      </c>
      <c r="H147" s="101">
        <v>1.96</v>
      </c>
      <c r="I147" s="101">
        <v>1.99</v>
      </c>
      <c r="J147" s="101">
        <v>2.0299999999999998</v>
      </c>
      <c r="K147" s="101">
        <v>2.0699999999999998</v>
      </c>
      <c r="L147" s="102">
        <v>2.11</v>
      </c>
      <c r="N147" s="662"/>
      <c r="O147" s="666">
        <v>130</v>
      </c>
      <c r="P147" s="86" t="s">
        <v>133</v>
      </c>
      <c r="Q147" s="100">
        <v>1.85</v>
      </c>
      <c r="R147" s="101">
        <v>1.88</v>
      </c>
      <c r="S147" s="101">
        <v>1.92</v>
      </c>
      <c r="T147" s="101">
        <v>1.96</v>
      </c>
      <c r="U147" s="101">
        <v>1.99</v>
      </c>
      <c r="V147" s="101">
        <v>2.0299999999999998</v>
      </c>
      <c r="W147" s="101">
        <v>2.0699999999999998</v>
      </c>
      <c r="X147" s="102">
        <v>2.11</v>
      </c>
      <c r="Z147" s="662"/>
      <c r="AA147" s="666">
        <v>130</v>
      </c>
      <c r="AB147" s="86" t="s">
        <v>133</v>
      </c>
      <c r="AC147" s="100">
        <v>1.85</v>
      </c>
      <c r="AD147" s="101">
        <v>1.88</v>
      </c>
      <c r="AE147" s="101">
        <v>1.92</v>
      </c>
      <c r="AF147" s="101">
        <v>1.96</v>
      </c>
      <c r="AG147" s="101">
        <v>1.99</v>
      </c>
      <c r="AH147" s="101">
        <v>2.0299999999999998</v>
      </c>
      <c r="AI147" s="101">
        <v>2.0699999999999998</v>
      </c>
      <c r="AJ147" s="102">
        <v>2.11</v>
      </c>
      <c r="AL147" s="662"/>
      <c r="AM147" s="666">
        <v>130</v>
      </c>
      <c r="AN147" s="86" t="s">
        <v>133</v>
      </c>
      <c r="AO147" s="100">
        <v>1.85</v>
      </c>
      <c r="AP147" s="101">
        <v>1.88</v>
      </c>
      <c r="AQ147" s="101">
        <v>1.92</v>
      </c>
      <c r="AR147" s="101">
        <v>1.96</v>
      </c>
      <c r="AS147" s="101">
        <v>1.99</v>
      </c>
      <c r="AT147" s="101">
        <v>2.0299999999999998</v>
      </c>
      <c r="AU147" s="101">
        <v>2.0699999999999998</v>
      </c>
      <c r="AV147" s="102">
        <v>2.11</v>
      </c>
    </row>
    <row r="148" spans="1:48" ht="15" thickBot="1">
      <c r="A148">
        <v>148</v>
      </c>
      <c r="B148" s="662"/>
      <c r="C148" s="667"/>
      <c r="D148" s="90" t="s">
        <v>136</v>
      </c>
      <c r="E148" s="100">
        <v>2</v>
      </c>
      <c r="F148" s="101">
        <v>2.02</v>
      </c>
      <c r="G148" s="101">
        <v>2.0499999999999998</v>
      </c>
      <c r="H148" s="101">
        <v>2.08</v>
      </c>
      <c r="I148" s="101">
        <v>2.11</v>
      </c>
      <c r="J148" s="101">
        <v>2.14</v>
      </c>
      <c r="K148" s="101">
        <v>2.17</v>
      </c>
      <c r="L148" s="102">
        <v>2.2000000000000002</v>
      </c>
      <c r="N148" s="662"/>
      <c r="O148" s="667"/>
      <c r="P148" s="90" t="s">
        <v>136</v>
      </c>
      <c r="Q148" s="100">
        <v>2</v>
      </c>
      <c r="R148" s="101">
        <v>2.02</v>
      </c>
      <c r="S148" s="101">
        <v>2.0499999999999998</v>
      </c>
      <c r="T148" s="101">
        <v>2.08</v>
      </c>
      <c r="U148" s="101">
        <v>2.11</v>
      </c>
      <c r="V148" s="101">
        <v>2.14</v>
      </c>
      <c r="W148" s="101">
        <v>2.17</v>
      </c>
      <c r="X148" s="102">
        <v>2.2000000000000002</v>
      </c>
      <c r="Z148" s="662"/>
      <c r="AA148" s="667"/>
      <c r="AB148" s="90" t="s">
        <v>136</v>
      </c>
      <c r="AC148" s="100">
        <v>2</v>
      </c>
      <c r="AD148" s="101">
        <v>2.02</v>
      </c>
      <c r="AE148" s="101">
        <v>2.0499999999999998</v>
      </c>
      <c r="AF148" s="101">
        <v>2.08</v>
      </c>
      <c r="AG148" s="101">
        <v>2.11</v>
      </c>
      <c r="AH148" s="101">
        <v>2.14</v>
      </c>
      <c r="AI148" s="101">
        <v>2.17</v>
      </c>
      <c r="AJ148" s="102">
        <v>2.2000000000000002</v>
      </c>
      <c r="AL148" s="662"/>
      <c r="AM148" s="667"/>
      <c r="AN148" s="90" t="s">
        <v>136</v>
      </c>
      <c r="AO148" s="100">
        <v>2</v>
      </c>
      <c r="AP148" s="101">
        <v>2</v>
      </c>
      <c r="AQ148" s="101">
        <v>2.0099999999999998</v>
      </c>
      <c r="AR148" s="101">
        <v>2.0099999999999998</v>
      </c>
      <c r="AS148" s="101">
        <v>2.02</v>
      </c>
      <c r="AT148" s="101">
        <v>2.02</v>
      </c>
      <c r="AU148" s="101">
        <v>2.0299999999999998</v>
      </c>
      <c r="AV148" s="102">
        <v>2.04</v>
      </c>
    </row>
    <row r="149" spans="1:48">
      <c r="A149">
        <v>149</v>
      </c>
      <c r="B149" s="662"/>
      <c r="C149" s="664">
        <v>140</v>
      </c>
      <c r="D149" s="78" t="s">
        <v>133</v>
      </c>
      <c r="E149" s="97">
        <v>1.76</v>
      </c>
      <c r="F149" s="98">
        <v>1.79</v>
      </c>
      <c r="G149" s="98">
        <v>1.83</v>
      </c>
      <c r="H149" s="98">
        <v>1.87</v>
      </c>
      <c r="I149" s="98">
        <v>1.9</v>
      </c>
      <c r="J149" s="98">
        <v>1.94</v>
      </c>
      <c r="K149" s="98">
        <v>1.98</v>
      </c>
      <c r="L149" s="99">
        <v>2.02</v>
      </c>
      <c r="N149" s="662"/>
      <c r="O149" s="664">
        <v>140</v>
      </c>
      <c r="P149" s="78" t="s">
        <v>133</v>
      </c>
      <c r="Q149" s="97">
        <v>1.76</v>
      </c>
      <c r="R149" s="98">
        <v>1.79</v>
      </c>
      <c r="S149" s="98">
        <v>1.83</v>
      </c>
      <c r="T149" s="98">
        <v>1.87</v>
      </c>
      <c r="U149" s="98">
        <v>1.9</v>
      </c>
      <c r="V149" s="98">
        <v>1.94</v>
      </c>
      <c r="W149" s="98">
        <v>1.98</v>
      </c>
      <c r="X149" s="99">
        <v>2.02</v>
      </c>
      <c r="Z149" s="662"/>
      <c r="AA149" s="664">
        <v>140</v>
      </c>
      <c r="AB149" s="78" t="s">
        <v>133</v>
      </c>
      <c r="AC149" s="97">
        <v>1.76</v>
      </c>
      <c r="AD149" s="98">
        <v>1.79</v>
      </c>
      <c r="AE149" s="98">
        <v>1.83</v>
      </c>
      <c r="AF149" s="98">
        <v>1.87</v>
      </c>
      <c r="AG149" s="98">
        <v>1.9</v>
      </c>
      <c r="AH149" s="98">
        <v>1.94</v>
      </c>
      <c r="AI149" s="98">
        <v>1.98</v>
      </c>
      <c r="AJ149" s="99">
        <v>2.02</v>
      </c>
      <c r="AL149" s="662"/>
      <c r="AM149" s="664">
        <v>140</v>
      </c>
      <c r="AN149" s="78" t="s">
        <v>133</v>
      </c>
      <c r="AO149" s="97">
        <v>1.76</v>
      </c>
      <c r="AP149" s="98">
        <v>1.79</v>
      </c>
      <c r="AQ149" s="98">
        <v>1.83</v>
      </c>
      <c r="AR149" s="98">
        <v>1.87</v>
      </c>
      <c r="AS149" s="98">
        <v>1.9</v>
      </c>
      <c r="AT149" s="98">
        <v>1.94</v>
      </c>
      <c r="AU149" s="98">
        <v>1.98</v>
      </c>
      <c r="AV149" s="99">
        <v>2.02</v>
      </c>
    </row>
    <row r="150" spans="1:48" ht="15" thickBot="1">
      <c r="A150">
        <v>150</v>
      </c>
      <c r="B150" s="662"/>
      <c r="C150" s="665"/>
      <c r="D150" s="82" t="s">
        <v>136</v>
      </c>
      <c r="E150" s="97">
        <v>1.93</v>
      </c>
      <c r="F150" s="98">
        <v>1.95</v>
      </c>
      <c r="G150" s="98">
        <v>1.98</v>
      </c>
      <c r="H150" s="98">
        <v>2.0099999999999998</v>
      </c>
      <c r="I150" s="98">
        <v>2.04</v>
      </c>
      <c r="J150" s="98">
        <v>2.0699999999999998</v>
      </c>
      <c r="K150" s="98">
        <v>2.1</v>
      </c>
      <c r="L150" s="99">
        <v>2.13</v>
      </c>
      <c r="N150" s="662"/>
      <c r="O150" s="665"/>
      <c r="P150" s="82" t="s">
        <v>136</v>
      </c>
      <c r="Q150" s="97">
        <v>1.93</v>
      </c>
      <c r="R150" s="98">
        <v>1.95</v>
      </c>
      <c r="S150" s="98">
        <v>1.98</v>
      </c>
      <c r="T150" s="98">
        <v>2.0099999999999998</v>
      </c>
      <c r="U150" s="98">
        <v>2.04</v>
      </c>
      <c r="V150" s="98">
        <v>2.0699999999999998</v>
      </c>
      <c r="W150" s="98">
        <v>2.1</v>
      </c>
      <c r="X150" s="99">
        <v>2.13</v>
      </c>
      <c r="Z150" s="662"/>
      <c r="AA150" s="665"/>
      <c r="AB150" s="82" t="s">
        <v>136</v>
      </c>
      <c r="AC150" s="97">
        <v>1.93</v>
      </c>
      <c r="AD150" s="98">
        <v>1.95</v>
      </c>
      <c r="AE150" s="98">
        <v>1.98</v>
      </c>
      <c r="AF150" s="98">
        <v>2.0099999999999998</v>
      </c>
      <c r="AG150" s="98">
        <v>2.04</v>
      </c>
      <c r="AH150" s="98">
        <v>2.0699999999999998</v>
      </c>
      <c r="AI150" s="98">
        <v>2.1</v>
      </c>
      <c r="AJ150" s="99">
        <v>2.13</v>
      </c>
      <c r="AL150" s="662"/>
      <c r="AM150" s="665"/>
      <c r="AN150" s="82" t="s">
        <v>136</v>
      </c>
      <c r="AO150" s="97">
        <v>1.93</v>
      </c>
      <c r="AP150" s="98">
        <v>1.94</v>
      </c>
      <c r="AQ150" s="98">
        <v>1.96</v>
      </c>
      <c r="AR150" s="98">
        <v>1.97</v>
      </c>
      <c r="AS150" s="98">
        <v>1.99</v>
      </c>
      <c r="AT150" s="98">
        <v>2</v>
      </c>
      <c r="AU150" s="98">
        <v>2.02</v>
      </c>
      <c r="AV150" s="99">
        <v>2.04</v>
      </c>
    </row>
    <row r="151" spans="1:48">
      <c r="A151">
        <v>151</v>
      </c>
      <c r="B151" s="662"/>
      <c r="C151" s="666">
        <v>150</v>
      </c>
      <c r="D151" s="86" t="s">
        <v>133</v>
      </c>
      <c r="E151" s="100">
        <v>1.69</v>
      </c>
      <c r="F151" s="101">
        <v>1.72</v>
      </c>
      <c r="G151" s="101">
        <v>1.75</v>
      </c>
      <c r="H151" s="101">
        <v>1.79</v>
      </c>
      <c r="I151" s="101">
        <v>1.82</v>
      </c>
      <c r="J151" s="101">
        <v>1.86</v>
      </c>
      <c r="K151" s="101">
        <v>1.89</v>
      </c>
      <c r="L151" s="102">
        <v>1.93</v>
      </c>
      <c r="N151" s="662"/>
      <c r="O151" s="666">
        <v>150</v>
      </c>
      <c r="P151" s="86" t="s">
        <v>133</v>
      </c>
      <c r="Q151" s="100">
        <v>1.69</v>
      </c>
      <c r="R151" s="101">
        <v>1.72</v>
      </c>
      <c r="S151" s="101">
        <v>1.75</v>
      </c>
      <c r="T151" s="101">
        <v>1.79</v>
      </c>
      <c r="U151" s="101">
        <v>1.82</v>
      </c>
      <c r="V151" s="101">
        <v>1.86</v>
      </c>
      <c r="W151" s="101">
        <v>1.89</v>
      </c>
      <c r="X151" s="102">
        <v>1.93</v>
      </c>
      <c r="Z151" s="662"/>
      <c r="AA151" s="666">
        <v>150</v>
      </c>
      <c r="AB151" s="86" t="s">
        <v>133</v>
      </c>
      <c r="AC151" s="100">
        <v>1.69</v>
      </c>
      <c r="AD151" s="101">
        <v>1.72</v>
      </c>
      <c r="AE151" s="101">
        <v>1.75</v>
      </c>
      <c r="AF151" s="101">
        <v>1.79</v>
      </c>
      <c r="AG151" s="101">
        <v>1.82</v>
      </c>
      <c r="AH151" s="101">
        <v>1.86</v>
      </c>
      <c r="AI151" s="101">
        <v>1.89</v>
      </c>
      <c r="AJ151" s="102">
        <v>1.93</v>
      </c>
      <c r="AL151" s="662"/>
      <c r="AM151" s="666">
        <v>150</v>
      </c>
      <c r="AN151" s="86" t="s">
        <v>133</v>
      </c>
      <c r="AO151" s="100">
        <v>1.69</v>
      </c>
      <c r="AP151" s="101">
        <v>1.72</v>
      </c>
      <c r="AQ151" s="101">
        <v>1.75</v>
      </c>
      <c r="AR151" s="101">
        <v>1.79</v>
      </c>
      <c r="AS151" s="101">
        <v>1.82</v>
      </c>
      <c r="AT151" s="101">
        <v>1.86</v>
      </c>
      <c r="AU151" s="101">
        <v>1.89</v>
      </c>
      <c r="AV151" s="102">
        <v>1.93</v>
      </c>
    </row>
    <row r="152" spans="1:48" ht="15" thickBot="1">
      <c r="A152">
        <v>152</v>
      </c>
      <c r="B152" s="662"/>
      <c r="C152" s="667"/>
      <c r="D152" s="90" t="s">
        <v>136</v>
      </c>
      <c r="E152" s="100">
        <v>1.85</v>
      </c>
      <c r="F152" s="101">
        <v>1.88</v>
      </c>
      <c r="G152" s="101">
        <v>1.91</v>
      </c>
      <c r="H152" s="101">
        <v>1.94</v>
      </c>
      <c r="I152" s="101">
        <v>1.97</v>
      </c>
      <c r="J152" s="101">
        <v>2</v>
      </c>
      <c r="K152" s="101">
        <v>2.0299999999999998</v>
      </c>
      <c r="L152" s="102">
        <v>2.0699999999999998</v>
      </c>
      <c r="N152" s="662"/>
      <c r="O152" s="667"/>
      <c r="P152" s="90" t="s">
        <v>136</v>
      </c>
      <c r="Q152" s="100">
        <v>1.85</v>
      </c>
      <c r="R152" s="101">
        <v>1.88</v>
      </c>
      <c r="S152" s="101">
        <v>1.91</v>
      </c>
      <c r="T152" s="101">
        <v>1.94</v>
      </c>
      <c r="U152" s="101">
        <v>1.97</v>
      </c>
      <c r="V152" s="101">
        <v>2</v>
      </c>
      <c r="W152" s="101">
        <v>2.0299999999999998</v>
      </c>
      <c r="X152" s="102">
        <v>2.0699999999999998</v>
      </c>
      <c r="Z152" s="662"/>
      <c r="AA152" s="667"/>
      <c r="AB152" s="90" t="s">
        <v>136</v>
      </c>
      <c r="AC152" s="100">
        <v>1.85</v>
      </c>
      <c r="AD152" s="101">
        <v>1.88</v>
      </c>
      <c r="AE152" s="101">
        <v>1.91</v>
      </c>
      <c r="AF152" s="101">
        <v>1.94</v>
      </c>
      <c r="AG152" s="101">
        <v>1.97</v>
      </c>
      <c r="AH152" s="101">
        <v>2</v>
      </c>
      <c r="AI152" s="101">
        <v>2.0299999999999998</v>
      </c>
      <c r="AJ152" s="102">
        <v>2.0699999999999998</v>
      </c>
      <c r="AL152" s="662"/>
      <c r="AM152" s="667"/>
      <c r="AN152" s="90" t="s">
        <v>136</v>
      </c>
      <c r="AO152" s="100">
        <v>1.85</v>
      </c>
      <c r="AP152" s="101">
        <v>1.87</v>
      </c>
      <c r="AQ152" s="101">
        <v>1.9</v>
      </c>
      <c r="AR152" s="101">
        <v>1.93</v>
      </c>
      <c r="AS152" s="101">
        <v>1.95</v>
      </c>
      <c r="AT152" s="101">
        <v>1.98</v>
      </c>
      <c r="AU152" s="101">
        <v>2.0099999999999998</v>
      </c>
      <c r="AV152" s="102">
        <v>2.04</v>
      </c>
    </row>
    <row r="153" spans="1:48">
      <c r="A153">
        <v>153</v>
      </c>
      <c r="B153" s="662"/>
      <c r="C153" s="664">
        <v>160</v>
      </c>
      <c r="D153" s="78" t="s">
        <v>133</v>
      </c>
      <c r="E153" s="97">
        <v>1.62</v>
      </c>
      <c r="F153" s="98">
        <v>1.65</v>
      </c>
      <c r="G153" s="98">
        <v>1.68</v>
      </c>
      <c r="H153" s="98">
        <v>1.72</v>
      </c>
      <c r="I153" s="98">
        <v>1.75</v>
      </c>
      <c r="J153" s="98">
        <v>1.79</v>
      </c>
      <c r="K153" s="98">
        <v>1.82</v>
      </c>
      <c r="L153" s="99">
        <v>1.86</v>
      </c>
      <c r="N153" s="662"/>
      <c r="O153" s="664">
        <v>160</v>
      </c>
      <c r="P153" s="78" t="s">
        <v>133</v>
      </c>
      <c r="Q153" s="97">
        <v>1.62</v>
      </c>
      <c r="R153" s="98">
        <v>1.65</v>
      </c>
      <c r="S153" s="98">
        <v>1.68</v>
      </c>
      <c r="T153" s="98">
        <v>1.72</v>
      </c>
      <c r="U153" s="98">
        <v>1.75</v>
      </c>
      <c r="V153" s="98">
        <v>1.79</v>
      </c>
      <c r="W153" s="98">
        <v>1.82</v>
      </c>
      <c r="X153" s="99">
        <v>1.86</v>
      </c>
      <c r="Z153" s="662"/>
      <c r="AA153" s="664">
        <v>160</v>
      </c>
      <c r="AB153" s="78" t="s">
        <v>133</v>
      </c>
      <c r="AC153" s="97">
        <v>1.62</v>
      </c>
      <c r="AD153" s="98">
        <v>1.65</v>
      </c>
      <c r="AE153" s="98">
        <v>1.68</v>
      </c>
      <c r="AF153" s="98">
        <v>1.72</v>
      </c>
      <c r="AG153" s="98">
        <v>1.75</v>
      </c>
      <c r="AH153" s="98">
        <v>1.79</v>
      </c>
      <c r="AI153" s="98">
        <v>1.82</v>
      </c>
      <c r="AJ153" s="99">
        <v>1.86</v>
      </c>
      <c r="AL153" s="662"/>
      <c r="AM153" s="664">
        <v>160</v>
      </c>
      <c r="AN153" s="78" t="s">
        <v>133</v>
      </c>
      <c r="AO153" s="97">
        <v>1.62</v>
      </c>
      <c r="AP153" s="98">
        <v>1.65</v>
      </c>
      <c r="AQ153" s="98">
        <v>1.68</v>
      </c>
      <c r="AR153" s="98">
        <v>1.72</v>
      </c>
      <c r="AS153" s="98">
        <v>1.75</v>
      </c>
      <c r="AT153" s="98">
        <v>1.79</v>
      </c>
      <c r="AU153" s="98">
        <v>1.82</v>
      </c>
      <c r="AV153" s="99">
        <v>1.86</v>
      </c>
    </row>
    <row r="154" spans="1:48" ht="15" thickBot="1">
      <c r="A154">
        <v>154</v>
      </c>
      <c r="B154" s="662"/>
      <c r="C154" s="665"/>
      <c r="D154" s="82" t="s">
        <v>136</v>
      </c>
      <c r="E154" s="97">
        <v>1.77</v>
      </c>
      <c r="F154" s="98">
        <v>1.8</v>
      </c>
      <c r="G154" s="98">
        <v>1.83</v>
      </c>
      <c r="H154" s="98">
        <v>1.87</v>
      </c>
      <c r="I154" s="98">
        <v>1.9</v>
      </c>
      <c r="J154" s="98">
        <v>1.94</v>
      </c>
      <c r="K154" s="98">
        <v>1.97</v>
      </c>
      <c r="L154" s="99">
        <v>2.0099999999999998</v>
      </c>
      <c r="N154" s="662"/>
      <c r="O154" s="665"/>
      <c r="P154" s="82" t="s">
        <v>136</v>
      </c>
      <c r="Q154" s="97">
        <v>1.77</v>
      </c>
      <c r="R154" s="98">
        <v>1.8</v>
      </c>
      <c r="S154" s="98">
        <v>1.83</v>
      </c>
      <c r="T154" s="98">
        <v>1.87</v>
      </c>
      <c r="U154" s="98">
        <v>1.9</v>
      </c>
      <c r="V154" s="98">
        <v>1.94</v>
      </c>
      <c r="W154" s="98">
        <v>1.97</v>
      </c>
      <c r="X154" s="99">
        <v>2.0099999999999998</v>
      </c>
      <c r="Z154" s="662"/>
      <c r="AA154" s="665"/>
      <c r="AB154" s="82" t="s">
        <v>136</v>
      </c>
      <c r="AC154" s="97">
        <v>1.77</v>
      </c>
      <c r="AD154" s="98">
        <v>1.8</v>
      </c>
      <c r="AE154" s="98">
        <v>1.83</v>
      </c>
      <c r="AF154" s="98">
        <v>1.87</v>
      </c>
      <c r="AG154" s="98">
        <v>1.9</v>
      </c>
      <c r="AH154" s="98">
        <v>1.94</v>
      </c>
      <c r="AI154" s="98">
        <v>1.97</v>
      </c>
      <c r="AJ154" s="99">
        <v>2.0099999999999998</v>
      </c>
      <c r="AL154" s="662"/>
      <c r="AM154" s="665"/>
      <c r="AN154" s="82" t="s">
        <v>136</v>
      </c>
      <c r="AO154" s="97">
        <v>1.77</v>
      </c>
      <c r="AP154" s="98">
        <v>1.8</v>
      </c>
      <c r="AQ154" s="98">
        <v>1.83</v>
      </c>
      <c r="AR154" s="98">
        <v>1.87</v>
      </c>
      <c r="AS154" s="98">
        <v>1.9</v>
      </c>
      <c r="AT154" s="98">
        <v>1.94</v>
      </c>
      <c r="AU154" s="98">
        <v>1.97</v>
      </c>
      <c r="AV154" s="99">
        <v>2.0099999999999998</v>
      </c>
    </row>
    <row r="155" spans="1:48">
      <c r="A155">
        <v>155</v>
      </c>
      <c r="B155" s="662"/>
      <c r="C155" s="666">
        <v>170</v>
      </c>
      <c r="D155" s="86" t="s">
        <v>133</v>
      </c>
      <c r="E155" s="100">
        <v>1.55</v>
      </c>
      <c r="F155" s="101">
        <v>1.58</v>
      </c>
      <c r="G155" s="101">
        <v>1.61</v>
      </c>
      <c r="H155" s="101">
        <v>1.65</v>
      </c>
      <c r="I155" s="101">
        <v>1.68</v>
      </c>
      <c r="J155" s="101">
        <v>1.72</v>
      </c>
      <c r="K155" s="101">
        <v>1.75</v>
      </c>
      <c r="L155" s="102">
        <v>1.79</v>
      </c>
      <c r="N155" s="662"/>
      <c r="O155" s="666">
        <v>170</v>
      </c>
      <c r="P155" s="86" t="s">
        <v>133</v>
      </c>
      <c r="Q155" s="100">
        <v>1.55</v>
      </c>
      <c r="R155" s="101">
        <v>1.58</v>
      </c>
      <c r="S155" s="101">
        <v>1.61</v>
      </c>
      <c r="T155" s="101">
        <v>1.65</v>
      </c>
      <c r="U155" s="101">
        <v>1.68</v>
      </c>
      <c r="V155" s="101">
        <v>1.72</v>
      </c>
      <c r="W155" s="101">
        <v>1.75</v>
      </c>
      <c r="X155" s="102">
        <v>1.79</v>
      </c>
      <c r="Z155" s="662"/>
      <c r="AA155" s="666">
        <v>170</v>
      </c>
      <c r="AB155" s="86" t="s">
        <v>133</v>
      </c>
      <c r="AC155" s="100">
        <v>1.55</v>
      </c>
      <c r="AD155" s="101">
        <v>1.58</v>
      </c>
      <c r="AE155" s="101">
        <v>1.61</v>
      </c>
      <c r="AF155" s="101">
        <v>1.65</v>
      </c>
      <c r="AG155" s="101">
        <v>1.68</v>
      </c>
      <c r="AH155" s="101">
        <v>1.72</v>
      </c>
      <c r="AI155" s="101">
        <v>1.75</v>
      </c>
      <c r="AJ155" s="102">
        <v>1.79</v>
      </c>
      <c r="AL155" s="662"/>
      <c r="AM155" s="666">
        <v>170</v>
      </c>
      <c r="AN155" s="86" t="s">
        <v>133</v>
      </c>
      <c r="AO155" s="100">
        <v>1.55</v>
      </c>
      <c r="AP155" s="101">
        <v>1.58</v>
      </c>
      <c r="AQ155" s="101">
        <v>1.61</v>
      </c>
      <c r="AR155" s="101">
        <v>1.65</v>
      </c>
      <c r="AS155" s="101">
        <v>1.68</v>
      </c>
      <c r="AT155" s="101">
        <v>1.72</v>
      </c>
      <c r="AU155" s="101">
        <v>1.75</v>
      </c>
      <c r="AV155" s="102">
        <v>1.79</v>
      </c>
    </row>
    <row r="156" spans="1:48" ht="15" thickBot="1">
      <c r="A156">
        <v>156</v>
      </c>
      <c r="B156" s="662"/>
      <c r="C156" s="667"/>
      <c r="D156" s="90" t="s">
        <v>136</v>
      </c>
      <c r="E156" s="100">
        <v>1.67</v>
      </c>
      <c r="F156" s="101">
        <v>1.71</v>
      </c>
      <c r="G156" s="101">
        <v>1.75</v>
      </c>
      <c r="H156" s="101">
        <v>1.79</v>
      </c>
      <c r="I156" s="101">
        <v>1.83</v>
      </c>
      <c r="J156" s="101">
        <v>1.87</v>
      </c>
      <c r="K156" s="101">
        <v>1.91</v>
      </c>
      <c r="L156" s="102">
        <v>1.95</v>
      </c>
      <c r="N156" s="662"/>
      <c r="O156" s="667"/>
      <c r="P156" s="90" t="s">
        <v>136</v>
      </c>
      <c r="Q156" s="100">
        <v>1.67</v>
      </c>
      <c r="R156" s="101">
        <v>1.71</v>
      </c>
      <c r="S156" s="101">
        <v>1.75</v>
      </c>
      <c r="T156" s="101">
        <v>1.79</v>
      </c>
      <c r="U156" s="101">
        <v>1.83</v>
      </c>
      <c r="V156" s="101">
        <v>1.87</v>
      </c>
      <c r="W156" s="101">
        <v>1.91</v>
      </c>
      <c r="X156" s="102">
        <v>1.95</v>
      </c>
      <c r="Z156" s="662"/>
      <c r="AA156" s="667"/>
      <c r="AB156" s="90" t="s">
        <v>136</v>
      </c>
      <c r="AC156" s="100">
        <v>1.67</v>
      </c>
      <c r="AD156" s="101">
        <v>1.71</v>
      </c>
      <c r="AE156" s="101">
        <v>1.75</v>
      </c>
      <c r="AF156" s="101">
        <v>1.79</v>
      </c>
      <c r="AG156" s="101">
        <v>1.83</v>
      </c>
      <c r="AH156" s="101">
        <v>1.87</v>
      </c>
      <c r="AI156" s="101">
        <v>1.91</v>
      </c>
      <c r="AJ156" s="102">
        <v>1.95</v>
      </c>
      <c r="AL156" s="662"/>
      <c r="AM156" s="667"/>
      <c r="AN156" s="90" t="s">
        <v>136</v>
      </c>
      <c r="AO156" s="100">
        <v>1.67</v>
      </c>
      <c r="AP156" s="101">
        <v>1.71</v>
      </c>
      <c r="AQ156" s="101">
        <v>1.75</v>
      </c>
      <c r="AR156" s="101">
        <v>1.79</v>
      </c>
      <c r="AS156" s="101">
        <v>1.83</v>
      </c>
      <c r="AT156" s="101">
        <v>1.87</v>
      </c>
      <c r="AU156" s="101">
        <v>1.91</v>
      </c>
      <c r="AV156" s="102">
        <v>1.95</v>
      </c>
    </row>
    <row r="157" spans="1:48">
      <c r="A157">
        <v>157</v>
      </c>
      <c r="B157" s="662"/>
      <c r="C157" s="664">
        <v>180</v>
      </c>
      <c r="D157" s="78" t="s">
        <v>133</v>
      </c>
      <c r="E157" s="97">
        <v>1.48</v>
      </c>
      <c r="F157" s="98">
        <v>1.51</v>
      </c>
      <c r="G157" s="98">
        <v>1.54</v>
      </c>
      <c r="H157" s="98">
        <v>1.58</v>
      </c>
      <c r="I157" s="98">
        <v>1.61</v>
      </c>
      <c r="J157" s="98">
        <v>1.65</v>
      </c>
      <c r="K157" s="98">
        <v>1.68</v>
      </c>
      <c r="L157" s="99">
        <v>1.72</v>
      </c>
      <c r="N157" s="662"/>
      <c r="O157" s="664">
        <v>180</v>
      </c>
      <c r="P157" s="78" t="s">
        <v>133</v>
      </c>
      <c r="Q157" s="97">
        <v>1.48</v>
      </c>
      <c r="R157" s="98">
        <v>1.51</v>
      </c>
      <c r="S157" s="98">
        <v>1.54</v>
      </c>
      <c r="T157" s="98">
        <v>1.58</v>
      </c>
      <c r="U157" s="98">
        <v>1.61</v>
      </c>
      <c r="V157" s="98">
        <v>1.65</v>
      </c>
      <c r="W157" s="98">
        <v>1.68</v>
      </c>
      <c r="X157" s="99">
        <v>1.72</v>
      </c>
      <c r="Z157" s="662"/>
      <c r="AA157" s="664">
        <v>180</v>
      </c>
      <c r="AB157" s="78" t="s">
        <v>133</v>
      </c>
      <c r="AC157" s="97">
        <v>1.48</v>
      </c>
      <c r="AD157" s="98">
        <v>1.51</v>
      </c>
      <c r="AE157" s="98">
        <v>1.54</v>
      </c>
      <c r="AF157" s="98">
        <v>1.58</v>
      </c>
      <c r="AG157" s="98">
        <v>1.61</v>
      </c>
      <c r="AH157" s="98">
        <v>1.65</v>
      </c>
      <c r="AI157" s="98">
        <v>1.68</v>
      </c>
      <c r="AJ157" s="99">
        <v>1.72</v>
      </c>
      <c r="AL157" s="662"/>
      <c r="AM157" s="664">
        <v>180</v>
      </c>
      <c r="AN157" s="78" t="s">
        <v>133</v>
      </c>
      <c r="AO157" s="97">
        <v>1.48</v>
      </c>
      <c r="AP157" s="98">
        <v>1.51</v>
      </c>
      <c r="AQ157" s="98">
        <v>1.54</v>
      </c>
      <c r="AR157" s="98">
        <v>1.58</v>
      </c>
      <c r="AS157" s="98">
        <v>1.61</v>
      </c>
      <c r="AT157" s="98">
        <v>1.65</v>
      </c>
      <c r="AU157" s="98">
        <v>1.68</v>
      </c>
      <c r="AV157" s="99">
        <v>1.72</v>
      </c>
    </row>
    <row r="158" spans="1:48" ht="15" thickBot="1">
      <c r="A158">
        <v>158</v>
      </c>
      <c r="B158" s="662"/>
      <c r="C158" s="665"/>
      <c r="D158" s="82" t="s">
        <v>136</v>
      </c>
      <c r="E158" s="97">
        <v>1.48</v>
      </c>
      <c r="F158" s="98">
        <v>1.53</v>
      </c>
      <c r="G158" s="98">
        <v>1.59</v>
      </c>
      <c r="H158" s="98">
        <v>1.65</v>
      </c>
      <c r="I158" s="98">
        <v>1.71</v>
      </c>
      <c r="J158" s="98">
        <v>1.77</v>
      </c>
      <c r="K158" s="98">
        <v>1.83</v>
      </c>
      <c r="L158" s="99">
        <v>1.89</v>
      </c>
      <c r="N158" s="662"/>
      <c r="O158" s="665"/>
      <c r="P158" s="82" t="s">
        <v>136</v>
      </c>
      <c r="Q158" s="97">
        <v>1.48</v>
      </c>
      <c r="R158" s="98">
        <v>1.53</v>
      </c>
      <c r="S158" s="98">
        <v>1.59</v>
      </c>
      <c r="T158" s="98">
        <v>1.65</v>
      </c>
      <c r="U158" s="98">
        <v>1.71</v>
      </c>
      <c r="V158" s="98">
        <v>1.77</v>
      </c>
      <c r="W158" s="98">
        <v>1.83</v>
      </c>
      <c r="X158" s="99">
        <v>1.89</v>
      </c>
      <c r="Z158" s="662"/>
      <c r="AA158" s="665"/>
      <c r="AB158" s="82" t="s">
        <v>136</v>
      </c>
      <c r="AC158" s="97">
        <v>1.48</v>
      </c>
      <c r="AD158" s="98">
        <v>1.53</v>
      </c>
      <c r="AE158" s="98">
        <v>1.59</v>
      </c>
      <c r="AF158" s="98">
        <v>1.65</v>
      </c>
      <c r="AG158" s="98">
        <v>1.71</v>
      </c>
      <c r="AH158" s="98">
        <v>1.77</v>
      </c>
      <c r="AI158" s="98">
        <v>1.83</v>
      </c>
      <c r="AJ158" s="99">
        <v>1.89</v>
      </c>
      <c r="AL158" s="662"/>
      <c r="AM158" s="665"/>
      <c r="AN158" s="82" t="s">
        <v>136</v>
      </c>
      <c r="AO158" s="97">
        <v>1.48</v>
      </c>
      <c r="AP158" s="98">
        <v>1.53</v>
      </c>
      <c r="AQ158" s="98">
        <v>1.59</v>
      </c>
      <c r="AR158" s="98">
        <v>1.65</v>
      </c>
      <c r="AS158" s="98">
        <v>1.71</v>
      </c>
      <c r="AT158" s="98">
        <v>1.77</v>
      </c>
      <c r="AU158" s="98">
        <v>1.83</v>
      </c>
      <c r="AV158" s="99">
        <v>1.89</v>
      </c>
    </row>
    <row r="159" spans="1:48">
      <c r="A159">
        <v>159</v>
      </c>
      <c r="B159" s="662"/>
      <c r="C159" s="666">
        <v>190</v>
      </c>
      <c r="D159" s="86" t="s">
        <v>133</v>
      </c>
      <c r="E159" s="100">
        <v>1.34</v>
      </c>
      <c r="F159" s="101">
        <v>1.38</v>
      </c>
      <c r="G159" s="101">
        <v>1.43</v>
      </c>
      <c r="H159" s="101">
        <v>1.47</v>
      </c>
      <c r="I159" s="101">
        <v>1.52</v>
      </c>
      <c r="J159" s="101">
        <v>1.56</v>
      </c>
      <c r="K159" s="101">
        <v>1.61</v>
      </c>
      <c r="L159" s="102">
        <v>1.66</v>
      </c>
      <c r="N159" s="662"/>
      <c r="O159" s="666">
        <v>190</v>
      </c>
      <c r="P159" s="86" t="s">
        <v>133</v>
      </c>
      <c r="Q159" s="100">
        <v>1.34</v>
      </c>
      <c r="R159" s="101">
        <v>1.38</v>
      </c>
      <c r="S159" s="101">
        <v>1.43</v>
      </c>
      <c r="T159" s="101">
        <v>1.47</v>
      </c>
      <c r="U159" s="101">
        <v>1.52</v>
      </c>
      <c r="V159" s="101">
        <v>1.56</v>
      </c>
      <c r="W159" s="101">
        <v>1.61</v>
      </c>
      <c r="X159" s="102">
        <v>1.66</v>
      </c>
      <c r="Z159" s="662"/>
      <c r="AA159" s="666">
        <v>190</v>
      </c>
      <c r="AB159" s="86" t="s">
        <v>133</v>
      </c>
      <c r="AC159" s="100">
        <v>1.34</v>
      </c>
      <c r="AD159" s="101">
        <v>1.38</v>
      </c>
      <c r="AE159" s="101">
        <v>1.43</v>
      </c>
      <c r="AF159" s="101">
        <v>1.47</v>
      </c>
      <c r="AG159" s="101">
        <v>1.52</v>
      </c>
      <c r="AH159" s="101">
        <v>1.56</v>
      </c>
      <c r="AI159" s="101">
        <v>1.61</v>
      </c>
      <c r="AJ159" s="102">
        <v>1.66</v>
      </c>
      <c r="AL159" s="662"/>
      <c r="AM159" s="666">
        <v>190</v>
      </c>
      <c r="AN159" s="86" t="s">
        <v>133</v>
      </c>
      <c r="AO159" s="100">
        <v>1.34</v>
      </c>
      <c r="AP159" s="101">
        <v>1.38</v>
      </c>
      <c r="AQ159" s="101">
        <v>1.43</v>
      </c>
      <c r="AR159" s="101">
        <v>1.47</v>
      </c>
      <c r="AS159" s="101">
        <v>1.52</v>
      </c>
      <c r="AT159" s="101">
        <v>1.56</v>
      </c>
      <c r="AU159" s="101">
        <v>1.61</v>
      </c>
      <c r="AV159" s="102">
        <v>1.66</v>
      </c>
    </row>
    <row r="160" spans="1:48" ht="15" thickBot="1">
      <c r="A160">
        <v>160</v>
      </c>
      <c r="B160" s="662"/>
      <c r="C160" s="667"/>
      <c r="D160" s="90" t="s">
        <v>136</v>
      </c>
      <c r="E160" s="100">
        <v>1.34</v>
      </c>
      <c r="F160" s="101">
        <v>1.4</v>
      </c>
      <c r="G160" s="101">
        <v>1.47</v>
      </c>
      <c r="H160" s="101">
        <v>1.54</v>
      </c>
      <c r="I160" s="101">
        <v>1.61</v>
      </c>
      <c r="J160" s="101">
        <v>1.68</v>
      </c>
      <c r="K160" s="101">
        <v>1.75</v>
      </c>
      <c r="L160" s="102">
        <v>1.82</v>
      </c>
      <c r="N160" s="662"/>
      <c r="O160" s="667"/>
      <c r="P160" s="90" t="s">
        <v>136</v>
      </c>
      <c r="Q160" s="100">
        <v>1.34</v>
      </c>
      <c r="R160" s="101">
        <v>1.4</v>
      </c>
      <c r="S160" s="101">
        <v>1.47</v>
      </c>
      <c r="T160" s="101">
        <v>1.54</v>
      </c>
      <c r="U160" s="101">
        <v>1.61</v>
      </c>
      <c r="V160" s="101">
        <v>1.68</v>
      </c>
      <c r="W160" s="101">
        <v>1.75</v>
      </c>
      <c r="X160" s="102">
        <v>1.82</v>
      </c>
      <c r="Z160" s="662"/>
      <c r="AA160" s="667"/>
      <c r="AB160" s="90" t="s">
        <v>136</v>
      </c>
      <c r="AC160" s="100">
        <v>1.34</v>
      </c>
      <c r="AD160" s="101">
        <v>1.4</v>
      </c>
      <c r="AE160" s="101">
        <v>1.47</v>
      </c>
      <c r="AF160" s="101">
        <v>1.54</v>
      </c>
      <c r="AG160" s="101">
        <v>1.61</v>
      </c>
      <c r="AH160" s="101">
        <v>1.68</v>
      </c>
      <c r="AI160" s="101">
        <v>1.75</v>
      </c>
      <c r="AJ160" s="102">
        <v>1.82</v>
      </c>
      <c r="AL160" s="662"/>
      <c r="AM160" s="667"/>
      <c r="AN160" s="90" t="s">
        <v>136</v>
      </c>
      <c r="AO160" s="100">
        <v>1.34</v>
      </c>
      <c r="AP160" s="101">
        <v>1.4</v>
      </c>
      <c r="AQ160" s="101">
        <v>1.47</v>
      </c>
      <c r="AR160" s="101">
        <v>1.54</v>
      </c>
      <c r="AS160" s="101">
        <v>1.61</v>
      </c>
      <c r="AT160" s="101">
        <v>1.68</v>
      </c>
      <c r="AU160" s="101">
        <v>1.75</v>
      </c>
      <c r="AV160" s="102">
        <v>1.82</v>
      </c>
    </row>
    <row r="161" spans="1:48">
      <c r="A161">
        <v>161</v>
      </c>
      <c r="B161" s="662"/>
      <c r="C161" s="664">
        <v>200</v>
      </c>
      <c r="D161" s="78" t="s">
        <v>133</v>
      </c>
      <c r="E161" s="97">
        <v>1.2</v>
      </c>
      <c r="F161" s="98">
        <v>1.25</v>
      </c>
      <c r="G161" s="98">
        <v>1.31</v>
      </c>
      <c r="H161" s="98">
        <v>1.37</v>
      </c>
      <c r="I161" s="98">
        <v>1.42</v>
      </c>
      <c r="J161" s="98">
        <v>1.48</v>
      </c>
      <c r="K161" s="98">
        <v>1.54</v>
      </c>
      <c r="L161" s="99">
        <v>1.6</v>
      </c>
      <c r="N161" s="662"/>
      <c r="O161" s="664">
        <v>200</v>
      </c>
      <c r="P161" s="78" t="s">
        <v>133</v>
      </c>
      <c r="Q161" s="97">
        <v>1.2</v>
      </c>
      <c r="R161" s="98">
        <v>1.25</v>
      </c>
      <c r="S161" s="98">
        <v>1.31</v>
      </c>
      <c r="T161" s="98">
        <v>1.37</v>
      </c>
      <c r="U161" s="98">
        <v>1.42</v>
      </c>
      <c r="V161" s="98">
        <v>1.48</v>
      </c>
      <c r="W161" s="98">
        <v>1.54</v>
      </c>
      <c r="X161" s="99">
        <v>1.6</v>
      </c>
      <c r="Z161" s="662"/>
      <c r="AA161" s="664">
        <v>200</v>
      </c>
      <c r="AB161" s="78" t="s">
        <v>133</v>
      </c>
      <c r="AC161" s="97">
        <v>1.2</v>
      </c>
      <c r="AD161" s="98">
        <v>1.25</v>
      </c>
      <c r="AE161" s="98">
        <v>1.31</v>
      </c>
      <c r="AF161" s="98">
        <v>1.37</v>
      </c>
      <c r="AG161" s="98">
        <v>1.42</v>
      </c>
      <c r="AH161" s="98">
        <v>1.48</v>
      </c>
      <c r="AI161" s="98">
        <v>1.54</v>
      </c>
      <c r="AJ161" s="99">
        <v>1.6</v>
      </c>
      <c r="AL161" s="662"/>
      <c r="AM161" s="664">
        <v>200</v>
      </c>
      <c r="AN161" s="78" t="s">
        <v>133</v>
      </c>
      <c r="AO161" s="97">
        <v>1.2</v>
      </c>
      <c r="AP161" s="98">
        <v>1.25</v>
      </c>
      <c r="AQ161" s="98">
        <v>1.31</v>
      </c>
      <c r="AR161" s="98">
        <v>1.37</v>
      </c>
      <c r="AS161" s="98">
        <v>1.42</v>
      </c>
      <c r="AT161" s="98">
        <v>1.48</v>
      </c>
      <c r="AU161" s="98">
        <v>1.54</v>
      </c>
      <c r="AV161" s="99">
        <v>1.6</v>
      </c>
    </row>
    <row r="162" spans="1:48" ht="15" thickBot="1">
      <c r="A162">
        <v>162</v>
      </c>
      <c r="B162" s="663"/>
      <c r="C162" s="665"/>
      <c r="D162" s="82" t="s">
        <v>136</v>
      </c>
      <c r="E162" s="190">
        <v>1.2</v>
      </c>
      <c r="F162" s="188">
        <v>1.28</v>
      </c>
      <c r="G162" s="188">
        <v>1.36</v>
      </c>
      <c r="H162" s="188">
        <v>1.44</v>
      </c>
      <c r="I162" s="188">
        <v>1.52</v>
      </c>
      <c r="J162" s="188">
        <v>1.6</v>
      </c>
      <c r="K162" s="188">
        <v>1.68</v>
      </c>
      <c r="L162" s="187">
        <v>1.76</v>
      </c>
      <c r="N162" s="663"/>
      <c r="O162" s="665"/>
      <c r="P162" s="82" t="s">
        <v>136</v>
      </c>
      <c r="Q162" s="190">
        <v>1.2</v>
      </c>
      <c r="R162" s="188">
        <v>1.28</v>
      </c>
      <c r="S162" s="188">
        <v>1.36</v>
      </c>
      <c r="T162" s="188">
        <v>1.44</v>
      </c>
      <c r="U162" s="188">
        <v>1.52</v>
      </c>
      <c r="V162" s="188">
        <v>1.6</v>
      </c>
      <c r="W162" s="188">
        <v>1.68</v>
      </c>
      <c r="X162" s="187">
        <v>1.76</v>
      </c>
      <c r="Z162" s="663"/>
      <c r="AA162" s="665"/>
      <c r="AB162" s="82" t="s">
        <v>136</v>
      </c>
      <c r="AC162" s="190">
        <v>1.2</v>
      </c>
      <c r="AD162" s="188">
        <v>1.28</v>
      </c>
      <c r="AE162" s="188">
        <v>1.36</v>
      </c>
      <c r="AF162" s="188">
        <v>1.44</v>
      </c>
      <c r="AG162" s="188">
        <v>1.52</v>
      </c>
      <c r="AH162" s="188">
        <v>1.6</v>
      </c>
      <c r="AI162" s="188">
        <v>1.68</v>
      </c>
      <c r="AJ162" s="187">
        <v>1.76</v>
      </c>
      <c r="AL162" s="663"/>
      <c r="AM162" s="665"/>
      <c r="AN162" s="82" t="s">
        <v>136</v>
      </c>
      <c r="AO162" s="190">
        <v>1.2</v>
      </c>
      <c r="AP162" s="188">
        <v>1.28</v>
      </c>
      <c r="AQ162" s="188">
        <v>1.36</v>
      </c>
      <c r="AR162" s="188">
        <v>1.44</v>
      </c>
      <c r="AS162" s="188">
        <v>1.52</v>
      </c>
      <c r="AT162" s="188">
        <v>1.6</v>
      </c>
      <c r="AU162" s="188">
        <v>1.68</v>
      </c>
      <c r="AV162" s="187">
        <v>1.76</v>
      </c>
    </row>
    <row r="163" spans="1:48">
      <c r="A163">
        <v>163</v>
      </c>
    </row>
    <row r="164" spans="1:48">
      <c r="A164">
        <v>164</v>
      </c>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1112</v>
      </c>
      <c r="C170" s="650"/>
      <c r="D170" s="651"/>
      <c r="E170" s="649" t="s">
        <v>1150</v>
      </c>
      <c r="F170" s="650"/>
      <c r="G170" s="650"/>
      <c r="H170" s="650"/>
      <c r="I170" s="650"/>
      <c r="J170" s="650"/>
      <c r="K170" s="650"/>
      <c r="L170" s="651"/>
      <c r="N170" s="649" t="s">
        <v>1114</v>
      </c>
      <c r="O170" s="650"/>
      <c r="P170" s="651"/>
      <c r="Q170" s="649" t="s">
        <v>1150</v>
      </c>
      <c r="R170" s="650"/>
      <c r="S170" s="650"/>
      <c r="T170" s="650"/>
      <c r="U170" s="650"/>
      <c r="V170" s="650"/>
      <c r="W170" s="650"/>
      <c r="X170" s="651"/>
      <c r="Z170" s="649" t="s">
        <v>1115</v>
      </c>
      <c r="AA170" s="650"/>
      <c r="AB170" s="651"/>
      <c r="AC170" s="649" t="s">
        <v>1150</v>
      </c>
      <c r="AD170" s="650"/>
      <c r="AE170" s="650"/>
      <c r="AF170" s="650"/>
      <c r="AG170" s="650"/>
      <c r="AH170" s="650"/>
      <c r="AI170" s="650"/>
      <c r="AJ170" s="651"/>
      <c r="AL170" s="649" t="s">
        <v>1116</v>
      </c>
      <c r="AM170" s="650"/>
      <c r="AN170" s="651"/>
      <c r="AO170" s="649" t="s">
        <v>1150</v>
      </c>
      <c r="AP170" s="650"/>
      <c r="AQ170" s="650"/>
      <c r="AR170" s="650"/>
      <c r="AS170" s="650"/>
      <c r="AT170" s="650"/>
      <c r="AU170" s="650"/>
      <c r="AV170" s="651"/>
    </row>
    <row r="171" spans="1:48" ht="15.75" customHeight="1">
      <c r="A171">
        <v>171</v>
      </c>
      <c r="B171" s="652" t="s">
        <v>1128</v>
      </c>
      <c r="C171" s="652" t="s">
        <v>634</v>
      </c>
      <c r="D171" s="669" t="s">
        <v>1119</v>
      </c>
      <c r="E171" s="676" t="s">
        <v>1120</v>
      </c>
      <c r="F171" s="677"/>
      <c r="G171" s="677"/>
      <c r="H171" s="677"/>
      <c r="I171" s="677"/>
      <c r="J171" s="677"/>
      <c r="K171" s="677"/>
      <c r="L171" s="678"/>
      <c r="N171" s="652" t="s">
        <v>1128</v>
      </c>
      <c r="O171" s="652" t="s">
        <v>634</v>
      </c>
      <c r="P171" s="669" t="s">
        <v>1119</v>
      </c>
      <c r="Q171" s="676" t="s">
        <v>1120</v>
      </c>
      <c r="R171" s="677"/>
      <c r="S171" s="677"/>
      <c r="T171" s="677"/>
      <c r="U171" s="677"/>
      <c r="V171" s="677"/>
      <c r="W171" s="677"/>
      <c r="X171" s="678"/>
      <c r="Z171" s="652" t="s">
        <v>1128</v>
      </c>
      <c r="AA171" s="652" t="s">
        <v>634</v>
      </c>
      <c r="AB171" s="669" t="s">
        <v>1119</v>
      </c>
      <c r="AC171" s="676" t="s">
        <v>1120</v>
      </c>
      <c r="AD171" s="677"/>
      <c r="AE171" s="677"/>
      <c r="AF171" s="677"/>
      <c r="AG171" s="677"/>
      <c r="AH171" s="677"/>
      <c r="AI171" s="677"/>
      <c r="AJ171" s="678"/>
      <c r="AL171" s="652" t="s">
        <v>1128</v>
      </c>
      <c r="AM171" s="652" t="s">
        <v>634</v>
      </c>
      <c r="AN171" s="669" t="s">
        <v>1119</v>
      </c>
      <c r="AO171" s="676" t="s">
        <v>1120</v>
      </c>
      <c r="AP171" s="677"/>
      <c r="AQ171" s="677"/>
      <c r="AR171" s="677"/>
      <c r="AS171" s="677"/>
      <c r="AT171" s="677"/>
      <c r="AU171" s="677"/>
      <c r="AV171" s="678"/>
    </row>
    <row r="172" spans="1:48" ht="15" customHeight="1" thickBot="1">
      <c r="A172">
        <v>172</v>
      </c>
      <c r="B172" s="668"/>
      <c r="C172" s="668"/>
      <c r="D172" s="670"/>
      <c r="E172" s="679"/>
      <c r="F172" s="680"/>
      <c r="G172" s="680"/>
      <c r="H172" s="680"/>
      <c r="I172" s="680"/>
      <c r="J172" s="680"/>
      <c r="K172" s="680"/>
      <c r="L172" s="681"/>
      <c r="N172" s="668"/>
      <c r="O172" s="668"/>
      <c r="P172" s="670"/>
      <c r="Q172" s="679"/>
      <c r="R172" s="680"/>
      <c r="S172" s="680"/>
      <c r="T172" s="680"/>
      <c r="U172" s="680"/>
      <c r="V172" s="680"/>
      <c r="W172" s="680"/>
      <c r="X172" s="681"/>
      <c r="Z172" s="668"/>
      <c r="AA172" s="668"/>
      <c r="AB172" s="670"/>
      <c r="AC172" s="679"/>
      <c r="AD172" s="680"/>
      <c r="AE172" s="680"/>
      <c r="AF172" s="680"/>
      <c r="AG172" s="680"/>
      <c r="AH172" s="680"/>
      <c r="AI172" s="680"/>
      <c r="AJ172" s="681"/>
      <c r="AL172" s="668"/>
      <c r="AM172" s="668"/>
      <c r="AN172" s="670"/>
      <c r="AO172" s="679"/>
      <c r="AP172" s="680"/>
      <c r="AQ172" s="680"/>
      <c r="AR172" s="680"/>
      <c r="AS172" s="680"/>
      <c r="AT172" s="680"/>
      <c r="AU172" s="680"/>
      <c r="AV172" s="681"/>
    </row>
    <row r="173" spans="1:48" ht="15" thickBot="1">
      <c r="A173">
        <v>173</v>
      </c>
      <c r="B173" s="653"/>
      <c r="C173" s="653"/>
      <c r="D173" s="671"/>
      <c r="E173" s="75">
        <v>0</v>
      </c>
      <c r="F173" s="76">
        <v>500</v>
      </c>
      <c r="G173" s="76">
        <v>1000</v>
      </c>
      <c r="H173" s="76">
        <v>1500</v>
      </c>
      <c r="I173" s="76">
        <v>2000</v>
      </c>
      <c r="J173" s="76">
        <v>2500</v>
      </c>
      <c r="K173" s="76">
        <v>3000</v>
      </c>
      <c r="L173" s="77">
        <v>3500</v>
      </c>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
        <v>1139</v>
      </c>
      <c r="C174" s="664">
        <v>100</v>
      </c>
      <c r="D174" s="78" t="s">
        <v>133</v>
      </c>
      <c r="E174" s="79">
        <v>159</v>
      </c>
      <c r="F174" s="80">
        <v>153</v>
      </c>
      <c r="G174" s="80">
        <v>148</v>
      </c>
      <c r="H174" s="80">
        <v>143</v>
      </c>
      <c r="I174" s="80">
        <v>137</v>
      </c>
      <c r="J174" s="80">
        <v>132</v>
      </c>
      <c r="K174" s="80">
        <v>127</v>
      </c>
      <c r="L174" s="81">
        <v>122</v>
      </c>
      <c r="N174" s="661" t="s">
        <v>1139</v>
      </c>
      <c r="O174" s="664">
        <v>100</v>
      </c>
      <c r="P174" s="78" t="s">
        <v>133</v>
      </c>
      <c r="Q174" s="79">
        <v>159</v>
      </c>
      <c r="R174" s="80">
        <v>153</v>
      </c>
      <c r="S174" s="80">
        <v>148</v>
      </c>
      <c r="T174" s="80">
        <v>143</v>
      </c>
      <c r="U174" s="80">
        <v>137</v>
      </c>
      <c r="V174" s="80">
        <v>132</v>
      </c>
      <c r="W174" s="80">
        <v>127</v>
      </c>
      <c r="X174" s="81">
        <v>122</v>
      </c>
      <c r="Z174" s="661" t="s">
        <v>1139</v>
      </c>
      <c r="AA174" s="664">
        <v>100</v>
      </c>
      <c r="AB174" s="78" t="s">
        <v>133</v>
      </c>
      <c r="AC174" s="79">
        <v>159</v>
      </c>
      <c r="AD174" s="80">
        <v>154</v>
      </c>
      <c r="AE174" s="80">
        <v>149</v>
      </c>
      <c r="AF174" s="80">
        <v>144</v>
      </c>
      <c r="AG174" s="80">
        <v>140</v>
      </c>
      <c r="AH174" s="80">
        <v>135</v>
      </c>
      <c r="AI174" s="80">
        <v>130</v>
      </c>
      <c r="AJ174" s="81">
        <v>126</v>
      </c>
      <c r="AL174" s="661" t="s">
        <v>1139</v>
      </c>
      <c r="AM174" s="664">
        <v>100</v>
      </c>
      <c r="AN174" s="78" t="s">
        <v>133</v>
      </c>
      <c r="AO174" s="79">
        <v>159</v>
      </c>
      <c r="AP174" s="80">
        <v>155</v>
      </c>
      <c r="AQ174" s="80">
        <v>151</v>
      </c>
      <c r="AR174" s="80">
        <v>148</v>
      </c>
      <c r="AS174" s="80">
        <v>144</v>
      </c>
      <c r="AT174" s="80">
        <v>141</v>
      </c>
      <c r="AU174" s="80">
        <v>137</v>
      </c>
      <c r="AV174" s="81">
        <v>134</v>
      </c>
    </row>
    <row r="175" spans="1:48" ht="15" thickBot="1">
      <c r="A175">
        <v>175</v>
      </c>
      <c r="B175" s="662"/>
      <c r="C175" s="665"/>
      <c r="D175" s="82" t="s">
        <v>136</v>
      </c>
      <c r="E175" s="83">
        <v>163</v>
      </c>
      <c r="F175" s="84">
        <v>157</v>
      </c>
      <c r="G175" s="84">
        <v>151</v>
      </c>
      <c r="H175" s="84">
        <v>146</v>
      </c>
      <c r="I175" s="84">
        <v>140</v>
      </c>
      <c r="J175" s="84">
        <v>135</v>
      </c>
      <c r="K175" s="84">
        <v>129</v>
      </c>
      <c r="L175" s="85">
        <v>124</v>
      </c>
      <c r="N175" s="662"/>
      <c r="O175" s="665"/>
      <c r="P175" s="82" t="s">
        <v>136</v>
      </c>
      <c r="Q175" s="83">
        <v>163</v>
      </c>
      <c r="R175" s="84">
        <v>157</v>
      </c>
      <c r="S175" s="84">
        <v>151</v>
      </c>
      <c r="T175" s="84">
        <v>146</v>
      </c>
      <c r="U175" s="84">
        <v>140</v>
      </c>
      <c r="V175" s="84">
        <v>135</v>
      </c>
      <c r="W175" s="84">
        <v>129</v>
      </c>
      <c r="X175" s="85">
        <v>124</v>
      </c>
      <c r="Z175" s="662"/>
      <c r="AA175" s="665"/>
      <c r="AB175" s="82" t="s">
        <v>136</v>
      </c>
      <c r="AC175" s="83">
        <v>163</v>
      </c>
      <c r="AD175" s="84">
        <v>158</v>
      </c>
      <c r="AE175" s="84">
        <v>154</v>
      </c>
      <c r="AF175" s="84">
        <v>150</v>
      </c>
      <c r="AG175" s="84">
        <v>145</v>
      </c>
      <c r="AH175" s="84">
        <v>141</v>
      </c>
      <c r="AI175" s="84">
        <v>137</v>
      </c>
      <c r="AJ175" s="85">
        <v>133</v>
      </c>
      <c r="AL175" s="662"/>
      <c r="AM175" s="665"/>
      <c r="AN175" s="82" t="s">
        <v>136</v>
      </c>
      <c r="AO175" s="83">
        <v>149</v>
      </c>
      <c r="AP175" s="84">
        <v>146</v>
      </c>
      <c r="AQ175" s="84">
        <v>143</v>
      </c>
      <c r="AR175" s="84">
        <v>140</v>
      </c>
      <c r="AS175" s="84">
        <v>137</v>
      </c>
      <c r="AT175" s="84">
        <v>134</v>
      </c>
      <c r="AU175" s="84">
        <v>131</v>
      </c>
      <c r="AV175" s="85">
        <v>129</v>
      </c>
    </row>
    <row r="176" spans="1:48">
      <c r="A176">
        <v>176</v>
      </c>
      <c r="B176" s="662"/>
      <c r="C176" s="666">
        <v>110</v>
      </c>
      <c r="D176" s="86" t="s">
        <v>133</v>
      </c>
      <c r="E176" s="87">
        <v>178</v>
      </c>
      <c r="F176" s="88">
        <v>172</v>
      </c>
      <c r="G176" s="88">
        <v>166</v>
      </c>
      <c r="H176" s="88">
        <v>160</v>
      </c>
      <c r="I176" s="88">
        <v>154</v>
      </c>
      <c r="J176" s="88">
        <v>148</v>
      </c>
      <c r="K176" s="88">
        <v>142</v>
      </c>
      <c r="L176" s="89">
        <v>137</v>
      </c>
      <c r="N176" s="662"/>
      <c r="O176" s="666">
        <v>110</v>
      </c>
      <c r="P176" s="86" t="s">
        <v>133</v>
      </c>
      <c r="Q176" s="87">
        <v>178</v>
      </c>
      <c r="R176" s="88">
        <v>172</v>
      </c>
      <c r="S176" s="88">
        <v>166</v>
      </c>
      <c r="T176" s="88">
        <v>160</v>
      </c>
      <c r="U176" s="88">
        <v>154</v>
      </c>
      <c r="V176" s="88">
        <v>148</v>
      </c>
      <c r="W176" s="88">
        <v>142</v>
      </c>
      <c r="X176" s="89">
        <v>137</v>
      </c>
      <c r="Z176" s="662"/>
      <c r="AA176" s="666">
        <v>110</v>
      </c>
      <c r="AB176" s="86" t="s">
        <v>133</v>
      </c>
      <c r="AC176" s="87">
        <v>178</v>
      </c>
      <c r="AD176" s="88">
        <v>172</v>
      </c>
      <c r="AE176" s="88">
        <v>166</v>
      </c>
      <c r="AF176" s="88">
        <v>160</v>
      </c>
      <c r="AG176" s="88">
        <v>154</v>
      </c>
      <c r="AH176" s="88">
        <v>148</v>
      </c>
      <c r="AI176" s="88">
        <v>142</v>
      </c>
      <c r="AJ176" s="89">
        <v>137</v>
      </c>
      <c r="AL176" s="662"/>
      <c r="AM176" s="666">
        <v>110</v>
      </c>
      <c r="AN176" s="86" t="s">
        <v>133</v>
      </c>
      <c r="AO176" s="87">
        <v>178</v>
      </c>
      <c r="AP176" s="88">
        <v>171</v>
      </c>
      <c r="AQ176" s="88">
        <v>165</v>
      </c>
      <c r="AR176" s="88">
        <v>159</v>
      </c>
      <c r="AS176" s="88">
        <v>152</v>
      </c>
      <c r="AT176" s="88">
        <v>146</v>
      </c>
      <c r="AU176" s="88">
        <v>140</v>
      </c>
      <c r="AV176" s="89">
        <v>134</v>
      </c>
    </row>
    <row r="177" spans="1:48" ht="15" thickBot="1">
      <c r="A177">
        <v>177</v>
      </c>
      <c r="B177" s="662"/>
      <c r="C177" s="667"/>
      <c r="D177" s="90" t="s">
        <v>136</v>
      </c>
      <c r="E177" s="87">
        <v>185</v>
      </c>
      <c r="F177" s="88">
        <v>178</v>
      </c>
      <c r="G177" s="88">
        <v>172</v>
      </c>
      <c r="H177" s="88">
        <v>165</v>
      </c>
      <c r="I177" s="88">
        <v>159</v>
      </c>
      <c r="J177" s="88">
        <v>152</v>
      </c>
      <c r="K177" s="88">
        <v>146</v>
      </c>
      <c r="L177" s="89">
        <v>140</v>
      </c>
      <c r="N177" s="662"/>
      <c r="O177" s="667"/>
      <c r="P177" s="90" t="s">
        <v>136</v>
      </c>
      <c r="Q177" s="87">
        <v>185</v>
      </c>
      <c r="R177" s="88">
        <v>178</v>
      </c>
      <c r="S177" s="88">
        <v>172</v>
      </c>
      <c r="T177" s="88">
        <v>165</v>
      </c>
      <c r="U177" s="88">
        <v>159</v>
      </c>
      <c r="V177" s="88">
        <v>152</v>
      </c>
      <c r="W177" s="88">
        <v>146</v>
      </c>
      <c r="X177" s="89">
        <v>140</v>
      </c>
      <c r="Z177" s="662"/>
      <c r="AA177" s="667"/>
      <c r="AB177" s="90" t="s">
        <v>136</v>
      </c>
      <c r="AC177" s="87">
        <v>185</v>
      </c>
      <c r="AD177" s="88">
        <v>178</v>
      </c>
      <c r="AE177" s="88">
        <v>172</v>
      </c>
      <c r="AF177" s="88">
        <v>165</v>
      </c>
      <c r="AG177" s="88">
        <v>159</v>
      </c>
      <c r="AH177" s="88">
        <v>152</v>
      </c>
      <c r="AI177" s="88">
        <v>146</v>
      </c>
      <c r="AJ177" s="89">
        <v>140</v>
      </c>
      <c r="AL177" s="662"/>
      <c r="AM177" s="667"/>
      <c r="AN177" s="90" t="s">
        <v>136</v>
      </c>
      <c r="AO177" s="87">
        <v>175</v>
      </c>
      <c r="AP177" s="88">
        <v>168</v>
      </c>
      <c r="AQ177" s="88">
        <v>161</v>
      </c>
      <c r="AR177" s="88">
        <v>155</v>
      </c>
      <c r="AS177" s="88">
        <v>148</v>
      </c>
      <c r="AT177" s="88">
        <v>142</v>
      </c>
      <c r="AU177" s="88">
        <v>135</v>
      </c>
      <c r="AV177" s="89">
        <v>129</v>
      </c>
    </row>
    <row r="178" spans="1:48">
      <c r="A178">
        <v>178</v>
      </c>
      <c r="B178" s="662"/>
      <c r="C178" s="664">
        <v>120</v>
      </c>
      <c r="D178" s="78" t="s">
        <v>133</v>
      </c>
      <c r="E178" s="83">
        <v>197</v>
      </c>
      <c r="F178" s="84">
        <v>190</v>
      </c>
      <c r="G178" s="84">
        <v>184</v>
      </c>
      <c r="H178" s="84">
        <v>177</v>
      </c>
      <c r="I178" s="84">
        <v>171</v>
      </c>
      <c r="J178" s="84">
        <v>164</v>
      </c>
      <c r="K178" s="84">
        <v>158</v>
      </c>
      <c r="L178" s="85">
        <v>152</v>
      </c>
      <c r="N178" s="662"/>
      <c r="O178" s="664">
        <v>120</v>
      </c>
      <c r="P178" s="78" t="s">
        <v>133</v>
      </c>
      <c r="Q178" s="83">
        <v>197</v>
      </c>
      <c r="R178" s="84">
        <v>190</v>
      </c>
      <c r="S178" s="84">
        <v>184</v>
      </c>
      <c r="T178" s="84">
        <v>177</v>
      </c>
      <c r="U178" s="84">
        <v>171</v>
      </c>
      <c r="V178" s="84">
        <v>164</v>
      </c>
      <c r="W178" s="84">
        <v>158</v>
      </c>
      <c r="X178" s="85">
        <v>152</v>
      </c>
      <c r="Z178" s="662"/>
      <c r="AA178" s="664">
        <v>120</v>
      </c>
      <c r="AB178" s="78" t="s">
        <v>133</v>
      </c>
      <c r="AC178" s="83">
        <v>197</v>
      </c>
      <c r="AD178" s="84">
        <v>190</v>
      </c>
      <c r="AE178" s="84">
        <v>184</v>
      </c>
      <c r="AF178" s="84">
        <v>177</v>
      </c>
      <c r="AG178" s="84">
        <v>171</v>
      </c>
      <c r="AH178" s="84">
        <v>164</v>
      </c>
      <c r="AI178" s="84">
        <v>158</v>
      </c>
      <c r="AJ178" s="85">
        <v>152</v>
      </c>
      <c r="AL178" s="662"/>
      <c r="AM178" s="664">
        <v>120</v>
      </c>
      <c r="AN178" s="78" t="s">
        <v>133</v>
      </c>
      <c r="AO178" s="83">
        <v>197</v>
      </c>
      <c r="AP178" s="84">
        <v>190</v>
      </c>
      <c r="AQ178" s="84">
        <v>183</v>
      </c>
      <c r="AR178" s="84">
        <v>177</v>
      </c>
      <c r="AS178" s="84">
        <v>170</v>
      </c>
      <c r="AT178" s="84">
        <v>164</v>
      </c>
      <c r="AU178" s="84">
        <v>157</v>
      </c>
      <c r="AV178" s="85">
        <v>151</v>
      </c>
    </row>
    <row r="179" spans="1:48" ht="15" thickBot="1">
      <c r="A179">
        <v>179</v>
      </c>
      <c r="B179" s="662"/>
      <c r="C179" s="665"/>
      <c r="D179" s="82" t="s">
        <v>136</v>
      </c>
      <c r="E179" s="83">
        <v>208</v>
      </c>
      <c r="F179" s="84">
        <v>200</v>
      </c>
      <c r="G179" s="84">
        <v>193</v>
      </c>
      <c r="H179" s="84">
        <v>185</v>
      </c>
      <c r="I179" s="84">
        <v>178</v>
      </c>
      <c r="J179" s="84">
        <v>170</v>
      </c>
      <c r="K179" s="84">
        <v>163</v>
      </c>
      <c r="L179" s="85">
        <v>156</v>
      </c>
      <c r="N179" s="662"/>
      <c r="O179" s="665"/>
      <c r="P179" s="82" t="s">
        <v>136</v>
      </c>
      <c r="Q179" s="83">
        <v>208</v>
      </c>
      <c r="R179" s="84">
        <v>200</v>
      </c>
      <c r="S179" s="84">
        <v>193</v>
      </c>
      <c r="T179" s="84">
        <v>185</v>
      </c>
      <c r="U179" s="84">
        <v>178</v>
      </c>
      <c r="V179" s="84">
        <v>170</v>
      </c>
      <c r="W179" s="84">
        <v>163</v>
      </c>
      <c r="X179" s="85">
        <v>156</v>
      </c>
      <c r="Z179" s="662"/>
      <c r="AA179" s="665"/>
      <c r="AB179" s="82" t="s">
        <v>136</v>
      </c>
      <c r="AC179" s="83">
        <v>208</v>
      </c>
      <c r="AD179" s="84">
        <v>200</v>
      </c>
      <c r="AE179" s="84">
        <v>193</v>
      </c>
      <c r="AF179" s="84">
        <v>185</v>
      </c>
      <c r="AG179" s="84">
        <v>178</v>
      </c>
      <c r="AH179" s="84">
        <v>170</v>
      </c>
      <c r="AI179" s="84">
        <v>163</v>
      </c>
      <c r="AJ179" s="85">
        <v>156</v>
      </c>
      <c r="AL179" s="662"/>
      <c r="AM179" s="665"/>
      <c r="AN179" s="82" t="s">
        <v>136</v>
      </c>
      <c r="AO179" s="83">
        <v>204</v>
      </c>
      <c r="AP179" s="84">
        <v>195</v>
      </c>
      <c r="AQ179" s="84">
        <v>186</v>
      </c>
      <c r="AR179" s="84">
        <v>177</v>
      </c>
      <c r="AS179" s="84">
        <v>168</v>
      </c>
      <c r="AT179" s="84">
        <v>159</v>
      </c>
      <c r="AU179" s="84">
        <v>150</v>
      </c>
      <c r="AV179" s="85">
        <v>141</v>
      </c>
    </row>
    <row r="180" spans="1:48">
      <c r="A180">
        <v>180</v>
      </c>
      <c r="B180" s="662"/>
      <c r="C180" s="666">
        <v>130</v>
      </c>
      <c r="D180" s="86" t="s">
        <v>133</v>
      </c>
      <c r="E180" s="87">
        <v>216</v>
      </c>
      <c r="F180" s="88">
        <v>209</v>
      </c>
      <c r="G180" s="88">
        <v>202</v>
      </c>
      <c r="H180" s="88">
        <v>195</v>
      </c>
      <c r="I180" s="88">
        <v>188</v>
      </c>
      <c r="J180" s="88">
        <v>181</v>
      </c>
      <c r="K180" s="88">
        <v>174</v>
      </c>
      <c r="L180" s="89">
        <v>168</v>
      </c>
      <c r="N180" s="662"/>
      <c r="O180" s="666">
        <v>130</v>
      </c>
      <c r="P180" s="86" t="s">
        <v>133</v>
      </c>
      <c r="Q180" s="87">
        <v>216</v>
      </c>
      <c r="R180" s="88">
        <v>209</v>
      </c>
      <c r="S180" s="88">
        <v>202</v>
      </c>
      <c r="T180" s="88">
        <v>195</v>
      </c>
      <c r="U180" s="88">
        <v>188</v>
      </c>
      <c r="V180" s="88">
        <v>181</v>
      </c>
      <c r="W180" s="88">
        <v>174</v>
      </c>
      <c r="X180" s="89">
        <v>168</v>
      </c>
      <c r="Z180" s="662"/>
      <c r="AA180" s="666">
        <v>130</v>
      </c>
      <c r="AB180" s="86" t="s">
        <v>133</v>
      </c>
      <c r="AC180" s="87">
        <v>216</v>
      </c>
      <c r="AD180" s="88">
        <v>209</v>
      </c>
      <c r="AE180" s="88">
        <v>202</v>
      </c>
      <c r="AF180" s="88">
        <v>195</v>
      </c>
      <c r="AG180" s="88">
        <v>188</v>
      </c>
      <c r="AH180" s="88">
        <v>181</v>
      </c>
      <c r="AI180" s="88">
        <v>174</v>
      </c>
      <c r="AJ180" s="89">
        <v>168</v>
      </c>
      <c r="AL180" s="662"/>
      <c r="AM180" s="666">
        <v>130</v>
      </c>
      <c r="AN180" s="86" t="s">
        <v>133</v>
      </c>
      <c r="AO180" s="87">
        <v>216</v>
      </c>
      <c r="AP180" s="88">
        <v>209</v>
      </c>
      <c r="AQ180" s="88">
        <v>202</v>
      </c>
      <c r="AR180" s="88">
        <v>195</v>
      </c>
      <c r="AS180" s="88">
        <v>188</v>
      </c>
      <c r="AT180" s="88">
        <v>181</v>
      </c>
      <c r="AU180" s="88">
        <v>174</v>
      </c>
      <c r="AV180" s="89">
        <v>168</v>
      </c>
    </row>
    <row r="181" spans="1:48" ht="15" thickBot="1">
      <c r="A181">
        <v>181</v>
      </c>
      <c r="B181" s="662"/>
      <c r="C181" s="667"/>
      <c r="D181" s="90" t="s">
        <v>136</v>
      </c>
      <c r="E181" s="87">
        <v>232</v>
      </c>
      <c r="F181" s="88">
        <v>223</v>
      </c>
      <c r="G181" s="88">
        <v>215</v>
      </c>
      <c r="H181" s="88">
        <v>207</v>
      </c>
      <c r="I181" s="88">
        <v>198</v>
      </c>
      <c r="J181" s="88">
        <v>190</v>
      </c>
      <c r="K181" s="88">
        <v>182</v>
      </c>
      <c r="L181" s="89">
        <v>174</v>
      </c>
      <c r="N181" s="662"/>
      <c r="O181" s="667"/>
      <c r="P181" s="90" t="s">
        <v>136</v>
      </c>
      <c r="Q181" s="87">
        <v>232</v>
      </c>
      <c r="R181" s="88">
        <v>223</v>
      </c>
      <c r="S181" s="88">
        <v>215</v>
      </c>
      <c r="T181" s="88">
        <v>207</v>
      </c>
      <c r="U181" s="88">
        <v>198</v>
      </c>
      <c r="V181" s="88">
        <v>190</v>
      </c>
      <c r="W181" s="88">
        <v>182</v>
      </c>
      <c r="X181" s="89">
        <v>174</v>
      </c>
      <c r="Z181" s="662"/>
      <c r="AA181" s="667"/>
      <c r="AB181" s="90" t="s">
        <v>136</v>
      </c>
      <c r="AC181" s="87">
        <v>232</v>
      </c>
      <c r="AD181" s="88">
        <v>223</v>
      </c>
      <c r="AE181" s="88">
        <v>215</v>
      </c>
      <c r="AF181" s="88">
        <v>207</v>
      </c>
      <c r="AG181" s="88">
        <v>198</v>
      </c>
      <c r="AH181" s="88">
        <v>190</v>
      </c>
      <c r="AI181" s="88">
        <v>182</v>
      </c>
      <c r="AJ181" s="89">
        <v>174</v>
      </c>
      <c r="AL181" s="662"/>
      <c r="AM181" s="667"/>
      <c r="AN181" s="90" t="s">
        <v>136</v>
      </c>
      <c r="AO181" s="87">
        <v>232</v>
      </c>
      <c r="AP181" s="88">
        <v>221</v>
      </c>
      <c r="AQ181" s="88">
        <v>211</v>
      </c>
      <c r="AR181" s="88">
        <v>201</v>
      </c>
      <c r="AS181" s="88">
        <v>191</v>
      </c>
      <c r="AT181" s="88">
        <v>181</v>
      </c>
      <c r="AU181" s="88">
        <v>171</v>
      </c>
      <c r="AV181" s="89">
        <v>161</v>
      </c>
    </row>
    <row r="182" spans="1:48">
      <c r="A182">
        <v>182</v>
      </c>
      <c r="B182" s="662"/>
      <c r="C182" s="664">
        <v>140</v>
      </c>
      <c r="D182" s="78" t="s">
        <v>133</v>
      </c>
      <c r="E182" s="83">
        <v>235</v>
      </c>
      <c r="F182" s="84">
        <v>227</v>
      </c>
      <c r="G182" s="84">
        <v>220</v>
      </c>
      <c r="H182" s="84">
        <v>212</v>
      </c>
      <c r="I182" s="84">
        <v>205</v>
      </c>
      <c r="J182" s="84">
        <v>197</v>
      </c>
      <c r="K182" s="84">
        <v>190</v>
      </c>
      <c r="L182" s="85">
        <v>183</v>
      </c>
      <c r="N182" s="662"/>
      <c r="O182" s="664">
        <v>140</v>
      </c>
      <c r="P182" s="78" t="s">
        <v>133</v>
      </c>
      <c r="Q182" s="83">
        <v>235</v>
      </c>
      <c r="R182" s="84">
        <v>227</v>
      </c>
      <c r="S182" s="84">
        <v>220</v>
      </c>
      <c r="T182" s="84">
        <v>212</v>
      </c>
      <c r="U182" s="84">
        <v>205</v>
      </c>
      <c r="V182" s="84">
        <v>197</v>
      </c>
      <c r="W182" s="84">
        <v>190</v>
      </c>
      <c r="X182" s="85">
        <v>183</v>
      </c>
      <c r="Z182" s="662"/>
      <c r="AA182" s="664">
        <v>140</v>
      </c>
      <c r="AB182" s="78" t="s">
        <v>133</v>
      </c>
      <c r="AC182" s="83">
        <v>235</v>
      </c>
      <c r="AD182" s="84">
        <v>227</v>
      </c>
      <c r="AE182" s="84">
        <v>220</v>
      </c>
      <c r="AF182" s="84">
        <v>212</v>
      </c>
      <c r="AG182" s="84">
        <v>205</v>
      </c>
      <c r="AH182" s="84">
        <v>197</v>
      </c>
      <c r="AI182" s="84">
        <v>190</v>
      </c>
      <c r="AJ182" s="85">
        <v>183</v>
      </c>
      <c r="AL182" s="662"/>
      <c r="AM182" s="664">
        <v>140</v>
      </c>
      <c r="AN182" s="78" t="s">
        <v>133</v>
      </c>
      <c r="AO182" s="83">
        <v>235</v>
      </c>
      <c r="AP182" s="84">
        <v>227</v>
      </c>
      <c r="AQ182" s="84">
        <v>220</v>
      </c>
      <c r="AR182" s="84">
        <v>212</v>
      </c>
      <c r="AS182" s="84">
        <v>205</v>
      </c>
      <c r="AT182" s="84">
        <v>197</v>
      </c>
      <c r="AU182" s="84">
        <v>190</v>
      </c>
      <c r="AV182" s="85">
        <v>183</v>
      </c>
    </row>
    <row r="183" spans="1:48" ht="15" thickBot="1">
      <c r="A183">
        <v>183</v>
      </c>
      <c r="B183" s="662"/>
      <c r="C183" s="665"/>
      <c r="D183" s="82" t="s">
        <v>136</v>
      </c>
      <c r="E183" s="83">
        <v>256</v>
      </c>
      <c r="F183" s="84">
        <v>246</v>
      </c>
      <c r="G183" s="84">
        <v>237</v>
      </c>
      <c r="H183" s="84">
        <v>228</v>
      </c>
      <c r="I183" s="84">
        <v>219</v>
      </c>
      <c r="J183" s="84">
        <v>210</v>
      </c>
      <c r="K183" s="84">
        <v>201</v>
      </c>
      <c r="L183" s="85">
        <v>192</v>
      </c>
      <c r="N183" s="662"/>
      <c r="O183" s="665"/>
      <c r="P183" s="82" t="s">
        <v>136</v>
      </c>
      <c r="Q183" s="83">
        <v>256</v>
      </c>
      <c r="R183" s="84">
        <v>246</v>
      </c>
      <c r="S183" s="84">
        <v>237</v>
      </c>
      <c r="T183" s="84">
        <v>228</v>
      </c>
      <c r="U183" s="84">
        <v>219</v>
      </c>
      <c r="V183" s="84">
        <v>210</v>
      </c>
      <c r="W183" s="84">
        <v>201</v>
      </c>
      <c r="X183" s="85">
        <v>192</v>
      </c>
      <c r="Z183" s="662"/>
      <c r="AA183" s="665"/>
      <c r="AB183" s="82" t="s">
        <v>136</v>
      </c>
      <c r="AC183" s="83">
        <v>256</v>
      </c>
      <c r="AD183" s="84">
        <v>246</v>
      </c>
      <c r="AE183" s="84">
        <v>237</v>
      </c>
      <c r="AF183" s="84">
        <v>228</v>
      </c>
      <c r="AG183" s="84">
        <v>219</v>
      </c>
      <c r="AH183" s="84">
        <v>210</v>
      </c>
      <c r="AI183" s="84">
        <v>201</v>
      </c>
      <c r="AJ183" s="85">
        <v>192</v>
      </c>
      <c r="AL183" s="662"/>
      <c r="AM183" s="665"/>
      <c r="AN183" s="82" t="s">
        <v>136</v>
      </c>
      <c r="AO183" s="83">
        <v>256</v>
      </c>
      <c r="AP183" s="84">
        <v>245</v>
      </c>
      <c r="AQ183" s="84">
        <v>235</v>
      </c>
      <c r="AR183" s="84">
        <v>225</v>
      </c>
      <c r="AS183" s="84">
        <v>214</v>
      </c>
      <c r="AT183" s="84">
        <v>204</v>
      </c>
      <c r="AU183" s="84">
        <v>194</v>
      </c>
      <c r="AV183" s="85">
        <v>184</v>
      </c>
    </row>
    <row r="184" spans="1:48">
      <c r="A184">
        <v>184</v>
      </c>
      <c r="B184" s="662"/>
      <c r="C184" s="666">
        <v>150</v>
      </c>
      <c r="D184" s="86" t="s">
        <v>133</v>
      </c>
      <c r="E184" s="87">
        <v>256</v>
      </c>
      <c r="F184" s="88">
        <v>247</v>
      </c>
      <c r="G184" s="88">
        <v>239</v>
      </c>
      <c r="H184" s="88">
        <v>231</v>
      </c>
      <c r="I184" s="88">
        <v>222</v>
      </c>
      <c r="J184" s="88">
        <v>214</v>
      </c>
      <c r="K184" s="88">
        <v>206</v>
      </c>
      <c r="L184" s="89">
        <v>198</v>
      </c>
      <c r="N184" s="662"/>
      <c r="O184" s="666">
        <v>150</v>
      </c>
      <c r="P184" s="86" t="s">
        <v>133</v>
      </c>
      <c r="Q184" s="87">
        <v>256</v>
      </c>
      <c r="R184" s="88">
        <v>247</v>
      </c>
      <c r="S184" s="88">
        <v>239</v>
      </c>
      <c r="T184" s="88">
        <v>231</v>
      </c>
      <c r="U184" s="88">
        <v>222</v>
      </c>
      <c r="V184" s="88">
        <v>214</v>
      </c>
      <c r="W184" s="88">
        <v>206</v>
      </c>
      <c r="X184" s="89">
        <v>198</v>
      </c>
      <c r="Z184" s="662"/>
      <c r="AA184" s="666">
        <v>150</v>
      </c>
      <c r="AB184" s="86" t="s">
        <v>133</v>
      </c>
      <c r="AC184" s="87">
        <v>256</v>
      </c>
      <c r="AD184" s="88">
        <v>247</v>
      </c>
      <c r="AE184" s="88">
        <v>239</v>
      </c>
      <c r="AF184" s="88">
        <v>231</v>
      </c>
      <c r="AG184" s="88">
        <v>222</v>
      </c>
      <c r="AH184" s="88">
        <v>214</v>
      </c>
      <c r="AI184" s="88">
        <v>206</v>
      </c>
      <c r="AJ184" s="89">
        <v>198</v>
      </c>
      <c r="AL184" s="662"/>
      <c r="AM184" s="666">
        <v>150</v>
      </c>
      <c r="AN184" s="86" t="s">
        <v>133</v>
      </c>
      <c r="AO184" s="87">
        <v>256</v>
      </c>
      <c r="AP184" s="88">
        <v>247</v>
      </c>
      <c r="AQ184" s="88">
        <v>239</v>
      </c>
      <c r="AR184" s="88">
        <v>231</v>
      </c>
      <c r="AS184" s="88">
        <v>222</v>
      </c>
      <c r="AT184" s="88">
        <v>214</v>
      </c>
      <c r="AU184" s="88">
        <v>206</v>
      </c>
      <c r="AV184" s="89">
        <v>198</v>
      </c>
    </row>
    <row r="185" spans="1:48" ht="15" thickBot="1">
      <c r="A185">
        <v>185</v>
      </c>
      <c r="B185" s="662"/>
      <c r="C185" s="667"/>
      <c r="D185" s="90" t="s">
        <v>136</v>
      </c>
      <c r="E185" s="87">
        <v>279</v>
      </c>
      <c r="F185" s="88">
        <v>269</v>
      </c>
      <c r="G185" s="88">
        <v>259</v>
      </c>
      <c r="H185" s="88">
        <v>249</v>
      </c>
      <c r="I185" s="88">
        <v>240</v>
      </c>
      <c r="J185" s="88">
        <v>230</v>
      </c>
      <c r="K185" s="88">
        <v>220</v>
      </c>
      <c r="L185" s="89">
        <v>211</v>
      </c>
      <c r="N185" s="662"/>
      <c r="O185" s="667"/>
      <c r="P185" s="90" t="s">
        <v>136</v>
      </c>
      <c r="Q185" s="87">
        <v>279</v>
      </c>
      <c r="R185" s="88">
        <v>269</v>
      </c>
      <c r="S185" s="88">
        <v>259</v>
      </c>
      <c r="T185" s="88">
        <v>249</v>
      </c>
      <c r="U185" s="88">
        <v>240</v>
      </c>
      <c r="V185" s="88">
        <v>230</v>
      </c>
      <c r="W185" s="88">
        <v>220</v>
      </c>
      <c r="X185" s="89">
        <v>211</v>
      </c>
      <c r="Z185" s="662"/>
      <c r="AA185" s="667"/>
      <c r="AB185" s="90" t="s">
        <v>136</v>
      </c>
      <c r="AC185" s="87">
        <v>279</v>
      </c>
      <c r="AD185" s="88">
        <v>269</v>
      </c>
      <c r="AE185" s="88">
        <v>259</v>
      </c>
      <c r="AF185" s="88">
        <v>249</v>
      </c>
      <c r="AG185" s="88">
        <v>240</v>
      </c>
      <c r="AH185" s="88">
        <v>230</v>
      </c>
      <c r="AI185" s="88">
        <v>220</v>
      </c>
      <c r="AJ185" s="89">
        <v>211</v>
      </c>
      <c r="AL185" s="662"/>
      <c r="AM185" s="667"/>
      <c r="AN185" s="90" t="s">
        <v>136</v>
      </c>
      <c r="AO185" s="87">
        <v>279</v>
      </c>
      <c r="AP185" s="88">
        <v>268</v>
      </c>
      <c r="AQ185" s="88">
        <v>258</v>
      </c>
      <c r="AR185" s="88">
        <v>248</v>
      </c>
      <c r="AS185" s="88">
        <v>238</v>
      </c>
      <c r="AT185" s="88">
        <v>228</v>
      </c>
      <c r="AU185" s="88">
        <v>218</v>
      </c>
      <c r="AV185" s="89">
        <v>208</v>
      </c>
    </row>
    <row r="186" spans="1:48">
      <c r="A186">
        <v>186</v>
      </c>
      <c r="B186" s="662"/>
      <c r="C186" s="664">
        <v>160</v>
      </c>
      <c r="D186" s="78" t="s">
        <v>133</v>
      </c>
      <c r="E186" s="83">
        <v>277</v>
      </c>
      <c r="F186" s="84">
        <v>268</v>
      </c>
      <c r="G186" s="84">
        <v>259</v>
      </c>
      <c r="H186" s="84">
        <v>250</v>
      </c>
      <c r="I186" s="84">
        <v>241</v>
      </c>
      <c r="J186" s="84">
        <v>232</v>
      </c>
      <c r="K186" s="84">
        <v>223</v>
      </c>
      <c r="L186" s="85">
        <v>214</v>
      </c>
      <c r="N186" s="662"/>
      <c r="O186" s="664">
        <v>160</v>
      </c>
      <c r="P186" s="78" t="s">
        <v>133</v>
      </c>
      <c r="Q186" s="83">
        <v>277</v>
      </c>
      <c r="R186" s="84">
        <v>268</v>
      </c>
      <c r="S186" s="84">
        <v>259</v>
      </c>
      <c r="T186" s="84">
        <v>250</v>
      </c>
      <c r="U186" s="84">
        <v>241</v>
      </c>
      <c r="V186" s="84">
        <v>232</v>
      </c>
      <c r="W186" s="84">
        <v>223</v>
      </c>
      <c r="X186" s="85">
        <v>214</v>
      </c>
      <c r="Z186" s="662"/>
      <c r="AA186" s="664">
        <v>160</v>
      </c>
      <c r="AB186" s="78" t="s">
        <v>133</v>
      </c>
      <c r="AC186" s="83">
        <v>277</v>
      </c>
      <c r="AD186" s="84">
        <v>268</v>
      </c>
      <c r="AE186" s="84">
        <v>259</v>
      </c>
      <c r="AF186" s="84">
        <v>250</v>
      </c>
      <c r="AG186" s="84">
        <v>241</v>
      </c>
      <c r="AH186" s="84">
        <v>232</v>
      </c>
      <c r="AI186" s="84">
        <v>223</v>
      </c>
      <c r="AJ186" s="85">
        <v>214</v>
      </c>
      <c r="AL186" s="662"/>
      <c r="AM186" s="664">
        <v>160</v>
      </c>
      <c r="AN186" s="78" t="s">
        <v>133</v>
      </c>
      <c r="AO186" s="83">
        <v>277</v>
      </c>
      <c r="AP186" s="84">
        <v>268</v>
      </c>
      <c r="AQ186" s="84">
        <v>259</v>
      </c>
      <c r="AR186" s="84">
        <v>250</v>
      </c>
      <c r="AS186" s="84">
        <v>241</v>
      </c>
      <c r="AT186" s="84">
        <v>232</v>
      </c>
      <c r="AU186" s="84">
        <v>223</v>
      </c>
      <c r="AV186" s="85">
        <v>214</v>
      </c>
    </row>
    <row r="187" spans="1:48" ht="15" thickBot="1">
      <c r="A187">
        <v>187</v>
      </c>
      <c r="B187" s="662"/>
      <c r="C187" s="665"/>
      <c r="D187" s="82" t="s">
        <v>136</v>
      </c>
      <c r="E187" s="83">
        <v>301</v>
      </c>
      <c r="F187" s="84">
        <v>290</v>
      </c>
      <c r="G187" s="84">
        <v>280</v>
      </c>
      <c r="H187" s="84">
        <v>270</v>
      </c>
      <c r="I187" s="84">
        <v>260</v>
      </c>
      <c r="J187" s="84">
        <v>250</v>
      </c>
      <c r="K187" s="84">
        <v>240</v>
      </c>
      <c r="L187" s="85">
        <v>230</v>
      </c>
      <c r="N187" s="662"/>
      <c r="O187" s="665"/>
      <c r="P187" s="82" t="s">
        <v>136</v>
      </c>
      <c r="Q187" s="83">
        <v>301</v>
      </c>
      <c r="R187" s="84">
        <v>290</v>
      </c>
      <c r="S187" s="84">
        <v>280</v>
      </c>
      <c r="T187" s="84">
        <v>270</v>
      </c>
      <c r="U187" s="84">
        <v>260</v>
      </c>
      <c r="V187" s="84">
        <v>250</v>
      </c>
      <c r="W187" s="84">
        <v>240</v>
      </c>
      <c r="X187" s="85">
        <v>230</v>
      </c>
      <c r="Z187" s="662"/>
      <c r="AA187" s="665"/>
      <c r="AB187" s="82" t="s">
        <v>136</v>
      </c>
      <c r="AC187" s="83">
        <v>301</v>
      </c>
      <c r="AD187" s="84">
        <v>290</v>
      </c>
      <c r="AE187" s="84">
        <v>280</v>
      </c>
      <c r="AF187" s="84">
        <v>270</v>
      </c>
      <c r="AG187" s="84">
        <v>260</v>
      </c>
      <c r="AH187" s="84">
        <v>250</v>
      </c>
      <c r="AI187" s="84">
        <v>240</v>
      </c>
      <c r="AJ187" s="85">
        <v>230</v>
      </c>
      <c r="AL187" s="662"/>
      <c r="AM187" s="665"/>
      <c r="AN187" s="82" t="s">
        <v>136</v>
      </c>
      <c r="AO187" s="83">
        <v>301</v>
      </c>
      <c r="AP187" s="84">
        <v>290</v>
      </c>
      <c r="AQ187" s="84">
        <v>280</v>
      </c>
      <c r="AR187" s="84">
        <v>270</v>
      </c>
      <c r="AS187" s="84">
        <v>260</v>
      </c>
      <c r="AT187" s="84">
        <v>250</v>
      </c>
      <c r="AU187" s="84">
        <v>240</v>
      </c>
      <c r="AV187" s="85">
        <v>230</v>
      </c>
    </row>
    <row r="188" spans="1:48">
      <c r="A188">
        <v>188</v>
      </c>
      <c r="B188" s="662"/>
      <c r="C188" s="666">
        <v>170</v>
      </c>
      <c r="D188" s="86" t="s">
        <v>133</v>
      </c>
      <c r="E188" s="87">
        <v>298</v>
      </c>
      <c r="F188" s="88">
        <v>288</v>
      </c>
      <c r="G188" s="88">
        <v>278</v>
      </c>
      <c r="H188" s="88">
        <v>268</v>
      </c>
      <c r="I188" s="88">
        <v>259</v>
      </c>
      <c r="J188" s="88">
        <v>249</v>
      </c>
      <c r="K188" s="88">
        <v>239</v>
      </c>
      <c r="L188" s="89">
        <v>230</v>
      </c>
      <c r="N188" s="662"/>
      <c r="O188" s="666">
        <v>170</v>
      </c>
      <c r="P188" s="86" t="s">
        <v>133</v>
      </c>
      <c r="Q188" s="87">
        <v>298</v>
      </c>
      <c r="R188" s="88">
        <v>288</v>
      </c>
      <c r="S188" s="88">
        <v>278</v>
      </c>
      <c r="T188" s="88">
        <v>268</v>
      </c>
      <c r="U188" s="88">
        <v>259</v>
      </c>
      <c r="V188" s="88">
        <v>249</v>
      </c>
      <c r="W188" s="88">
        <v>239</v>
      </c>
      <c r="X188" s="89">
        <v>230</v>
      </c>
      <c r="Z188" s="662"/>
      <c r="AA188" s="666">
        <v>170</v>
      </c>
      <c r="AB188" s="86" t="s">
        <v>133</v>
      </c>
      <c r="AC188" s="87">
        <v>298</v>
      </c>
      <c r="AD188" s="88">
        <v>288</v>
      </c>
      <c r="AE188" s="88">
        <v>278</v>
      </c>
      <c r="AF188" s="88">
        <v>268</v>
      </c>
      <c r="AG188" s="88">
        <v>259</v>
      </c>
      <c r="AH188" s="88">
        <v>249</v>
      </c>
      <c r="AI188" s="88">
        <v>239</v>
      </c>
      <c r="AJ188" s="89">
        <v>230</v>
      </c>
      <c r="AL188" s="662"/>
      <c r="AM188" s="666">
        <v>170</v>
      </c>
      <c r="AN188" s="86" t="s">
        <v>133</v>
      </c>
      <c r="AO188" s="87">
        <v>298</v>
      </c>
      <c r="AP188" s="88">
        <v>288</v>
      </c>
      <c r="AQ188" s="88">
        <v>278</v>
      </c>
      <c r="AR188" s="88">
        <v>268</v>
      </c>
      <c r="AS188" s="88">
        <v>259</v>
      </c>
      <c r="AT188" s="88">
        <v>249</v>
      </c>
      <c r="AU188" s="88">
        <v>239</v>
      </c>
      <c r="AV188" s="89">
        <v>230</v>
      </c>
    </row>
    <row r="189" spans="1:48" ht="15" thickBot="1">
      <c r="A189">
        <v>189</v>
      </c>
      <c r="B189" s="662"/>
      <c r="C189" s="667"/>
      <c r="D189" s="90" t="s">
        <v>136</v>
      </c>
      <c r="E189" s="87">
        <v>319</v>
      </c>
      <c r="F189" s="88">
        <v>309</v>
      </c>
      <c r="G189" s="88">
        <v>299</v>
      </c>
      <c r="H189" s="88">
        <v>289</v>
      </c>
      <c r="I189" s="88">
        <v>279</v>
      </c>
      <c r="J189" s="88">
        <v>269</v>
      </c>
      <c r="K189" s="88">
        <v>259</v>
      </c>
      <c r="L189" s="89">
        <v>249</v>
      </c>
      <c r="N189" s="662"/>
      <c r="O189" s="667"/>
      <c r="P189" s="90" t="s">
        <v>136</v>
      </c>
      <c r="Q189" s="87">
        <v>319</v>
      </c>
      <c r="R189" s="88">
        <v>309</v>
      </c>
      <c r="S189" s="88">
        <v>299</v>
      </c>
      <c r="T189" s="88">
        <v>289</v>
      </c>
      <c r="U189" s="88">
        <v>279</v>
      </c>
      <c r="V189" s="88">
        <v>269</v>
      </c>
      <c r="W189" s="88">
        <v>259</v>
      </c>
      <c r="X189" s="89">
        <v>249</v>
      </c>
      <c r="Z189" s="662"/>
      <c r="AA189" s="667"/>
      <c r="AB189" s="90" t="s">
        <v>136</v>
      </c>
      <c r="AC189" s="87">
        <v>319</v>
      </c>
      <c r="AD189" s="88">
        <v>309</v>
      </c>
      <c r="AE189" s="88">
        <v>299</v>
      </c>
      <c r="AF189" s="88">
        <v>289</v>
      </c>
      <c r="AG189" s="88">
        <v>279</v>
      </c>
      <c r="AH189" s="88">
        <v>269</v>
      </c>
      <c r="AI189" s="88">
        <v>259</v>
      </c>
      <c r="AJ189" s="89">
        <v>249</v>
      </c>
      <c r="AL189" s="662"/>
      <c r="AM189" s="667"/>
      <c r="AN189" s="90" t="s">
        <v>136</v>
      </c>
      <c r="AO189" s="87">
        <v>319</v>
      </c>
      <c r="AP189" s="88">
        <v>309</v>
      </c>
      <c r="AQ189" s="88">
        <v>299</v>
      </c>
      <c r="AR189" s="88">
        <v>289</v>
      </c>
      <c r="AS189" s="88">
        <v>279</v>
      </c>
      <c r="AT189" s="88">
        <v>269</v>
      </c>
      <c r="AU189" s="88">
        <v>259</v>
      </c>
      <c r="AV189" s="89">
        <v>249</v>
      </c>
    </row>
    <row r="190" spans="1:48">
      <c r="A190">
        <v>190</v>
      </c>
      <c r="B190" s="662"/>
      <c r="C190" s="664">
        <v>180</v>
      </c>
      <c r="D190" s="78" t="s">
        <v>133</v>
      </c>
      <c r="E190" s="83">
        <v>317</v>
      </c>
      <c r="F190" s="84">
        <v>306</v>
      </c>
      <c r="G190" s="84">
        <v>296</v>
      </c>
      <c r="H190" s="84">
        <v>286</v>
      </c>
      <c r="I190" s="84">
        <v>276</v>
      </c>
      <c r="J190" s="84">
        <v>266</v>
      </c>
      <c r="K190" s="84">
        <v>256</v>
      </c>
      <c r="L190" s="85">
        <v>246</v>
      </c>
      <c r="N190" s="662"/>
      <c r="O190" s="664">
        <v>180</v>
      </c>
      <c r="P190" s="78" t="s">
        <v>133</v>
      </c>
      <c r="Q190" s="83">
        <v>317</v>
      </c>
      <c r="R190" s="84">
        <v>306</v>
      </c>
      <c r="S190" s="84">
        <v>296</v>
      </c>
      <c r="T190" s="84">
        <v>286</v>
      </c>
      <c r="U190" s="84">
        <v>276</v>
      </c>
      <c r="V190" s="84">
        <v>266</v>
      </c>
      <c r="W190" s="84">
        <v>256</v>
      </c>
      <c r="X190" s="85">
        <v>246</v>
      </c>
      <c r="Z190" s="662"/>
      <c r="AA190" s="664">
        <v>180</v>
      </c>
      <c r="AB190" s="78" t="s">
        <v>133</v>
      </c>
      <c r="AC190" s="83">
        <v>317</v>
      </c>
      <c r="AD190" s="84">
        <v>306</v>
      </c>
      <c r="AE190" s="84">
        <v>296</v>
      </c>
      <c r="AF190" s="84">
        <v>286</v>
      </c>
      <c r="AG190" s="84">
        <v>276</v>
      </c>
      <c r="AH190" s="84">
        <v>266</v>
      </c>
      <c r="AI190" s="84">
        <v>256</v>
      </c>
      <c r="AJ190" s="85">
        <v>246</v>
      </c>
      <c r="AL190" s="662"/>
      <c r="AM190" s="664">
        <v>180</v>
      </c>
      <c r="AN190" s="78" t="s">
        <v>133</v>
      </c>
      <c r="AO190" s="83">
        <v>317</v>
      </c>
      <c r="AP190" s="84">
        <v>306</v>
      </c>
      <c r="AQ190" s="84">
        <v>296</v>
      </c>
      <c r="AR190" s="84">
        <v>286</v>
      </c>
      <c r="AS190" s="84">
        <v>276</v>
      </c>
      <c r="AT190" s="84">
        <v>266</v>
      </c>
      <c r="AU190" s="84">
        <v>256</v>
      </c>
      <c r="AV190" s="85">
        <v>246</v>
      </c>
    </row>
    <row r="191" spans="1:48" ht="15" thickBot="1">
      <c r="A191">
        <v>191</v>
      </c>
      <c r="B191" s="662"/>
      <c r="C191" s="665"/>
      <c r="D191" s="82" t="s">
        <v>136</v>
      </c>
      <c r="E191" s="83">
        <v>315</v>
      </c>
      <c r="F191" s="84">
        <v>308</v>
      </c>
      <c r="G191" s="84">
        <v>301</v>
      </c>
      <c r="H191" s="84">
        <v>294</v>
      </c>
      <c r="I191" s="84">
        <v>288</v>
      </c>
      <c r="J191" s="84">
        <v>281</v>
      </c>
      <c r="K191" s="84">
        <v>274</v>
      </c>
      <c r="L191" s="85">
        <v>268</v>
      </c>
      <c r="N191" s="662"/>
      <c r="O191" s="665"/>
      <c r="P191" s="82" t="s">
        <v>136</v>
      </c>
      <c r="Q191" s="83">
        <v>315</v>
      </c>
      <c r="R191" s="84">
        <v>308</v>
      </c>
      <c r="S191" s="84">
        <v>301</v>
      </c>
      <c r="T191" s="84">
        <v>294</v>
      </c>
      <c r="U191" s="84">
        <v>288</v>
      </c>
      <c r="V191" s="84">
        <v>281</v>
      </c>
      <c r="W191" s="84">
        <v>274</v>
      </c>
      <c r="X191" s="85">
        <v>268</v>
      </c>
      <c r="Z191" s="662"/>
      <c r="AA191" s="665"/>
      <c r="AB191" s="82" t="s">
        <v>136</v>
      </c>
      <c r="AC191" s="83">
        <v>315</v>
      </c>
      <c r="AD191" s="84">
        <v>308</v>
      </c>
      <c r="AE191" s="84">
        <v>301</v>
      </c>
      <c r="AF191" s="84">
        <v>294</v>
      </c>
      <c r="AG191" s="84">
        <v>288</v>
      </c>
      <c r="AH191" s="84">
        <v>281</v>
      </c>
      <c r="AI191" s="84">
        <v>274</v>
      </c>
      <c r="AJ191" s="85">
        <v>268</v>
      </c>
      <c r="AL191" s="662"/>
      <c r="AM191" s="665"/>
      <c r="AN191" s="82" t="s">
        <v>136</v>
      </c>
      <c r="AO191" s="83">
        <v>315</v>
      </c>
      <c r="AP191" s="84">
        <v>308</v>
      </c>
      <c r="AQ191" s="84">
        <v>301</v>
      </c>
      <c r="AR191" s="84">
        <v>294</v>
      </c>
      <c r="AS191" s="84">
        <v>288</v>
      </c>
      <c r="AT191" s="84">
        <v>281</v>
      </c>
      <c r="AU191" s="84">
        <v>274</v>
      </c>
      <c r="AV191" s="85">
        <v>268</v>
      </c>
    </row>
    <row r="192" spans="1:48">
      <c r="A192">
        <v>192</v>
      </c>
      <c r="B192" s="662"/>
      <c r="C192" s="666">
        <v>190</v>
      </c>
      <c r="D192" s="86" t="s">
        <v>133</v>
      </c>
      <c r="E192" s="87">
        <v>318</v>
      </c>
      <c r="F192" s="88">
        <v>310</v>
      </c>
      <c r="G192" s="88">
        <v>302</v>
      </c>
      <c r="H192" s="88">
        <v>294</v>
      </c>
      <c r="I192" s="88">
        <v>286</v>
      </c>
      <c r="J192" s="88">
        <v>278</v>
      </c>
      <c r="K192" s="88">
        <v>270</v>
      </c>
      <c r="L192" s="89">
        <v>263</v>
      </c>
      <c r="N192" s="662"/>
      <c r="O192" s="666">
        <v>190</v>
      </c>
      <c r="P192" s="86" t="s">
        <v>133</v>
      </c>
      <c r="Q192" s="87">
        <v>318</v>
      </c>
      <c r="R192" s="88">
        <v>310</v>
      </c>
      <c r="S192" s="88">
        <v>302</v>
      </c>
      <c r="T192" s="88">
        <v>294</v>
      </c>
      <c r="U192" s="88">
        <v>286</v>
      </c>
      <c r="V192" s="88">
        <v>278</v>
      </c>
      <c r="W192" s="88">
        <v>270</v>
      </c>
      <c r="X192" s="89">
        <v>263</v>
      </c>
      <c r="Z192" s="662"/>
      <c r="AA192" s="666">
        <v>190</v>
      </c>
      <c r="AB192" s="86" t="s">
        <v>133</v>
      </c>
      <c r="AC192" s="87">
        <v>318</v>
      </c>
      <c r="AD192" s="88">
        <v>310</v>
      </c>
      <c r="AE192" s="88">
        <v>302</v>
      </c>
      <c r="AF192" s="88">
        <v>294</v>
      </c>
      <c r="AG192" s="88">
        <v>286</v>
      </c>
      <c r="AH192" s="88">
        <v>278</v>
      </c>
      <c r="AI192" s="88">
        <v>270</v>
      </c>
      <c r="AJ192" s="89">
        <v>263</v>
      </c>
      <c r="AL192" s="662"/>
      <c r="AM192" s="666">
        <v>190</v>
      </c>
      <c r="AN192" s="86" t="s">
        <v>133</v>
      </c>
      <c r="AO192" s="87">
        <v>318</v>
      </c>
      <c r="AP192" s="88">
        <v>310</v>
      </c>
      <c r="AQ192" s="88">
        <v>302</v>
      </c>
      <c r="AR192" s="88">
        <v>294</v>
      </c>
      <c r="AS192" s="88">
        <v>286</v>
      </c>
      <c r="AT192" s="88">
        <v>278</v>
      </c>
      <c r="AU192" s="88">
        <v>270</v>
      </c>
      <c r="AV192" s="89">
        <v>263</v>
      </c>
    </row>
    <row r="193" spans="1:48" ht="15" thickBot="1">
      <c r="A193">
        <v>193</v>
      </c>
      <c r="B193" s="662"/>
      <c r="C193" s="667"/>
      <c r="D193" s="90" t="s">
        <v>136</v>
      </c>
      <c r="E193" s="87">
        <v>317</v>
      </c>
      <c r="F193" s="88">
        <v>312</v>
      </c>
      <c r="G193" s="88">
        <v>308</v>
      </c>
      <c r="H193" s="88">
        <v>303</v>
      </c>
      <c r="I193" s="88">
        <v>299</v>
      </c>
      <c r="J193" s="88">
        <v>294</v>
      </c>
      <c r="K193" s="88">
        <v>290</v>
      </c>
      <c r="L193" s="89">
        <v>286</v>
      </c>
      <c r="N193" s="662"/>
      <c r="O193" s="667"/>
      <c r="P193" s="90" t="s">
        <v>136</v>
      </c>
      <c r="Q193" s="87">
        <v>317</v>
      </c>
      <c r="R193" s="88">
        <v>312</v>
      </c>
      <c r="S193" s="88">
        <v>308</v>
      </c>
      <c r="T193" s="88">
        <v>303</v>
      </c>
      <c r="U193" s="88">
        <v>299</v>
      </c>
      <c r="V193" s="88">
        <v>294</v>
      </c>
      <c r="W193" s="88">
        <v>290</v>
      </c>
      <c r="X193" s="89">
        <v>286</v>
      </c>
      <c r="Z193" s="662"/>
      <c r="AA193" s="667"/>
      <c r="AB193" s="90" t="s">
        <v>136</v>
      </c>
      <c r="AC193" s="87">
        <v>317</v>
      </c>
      <c r="AD193" s="88">
        <v>312</v>
      </c>
      <c r="AE193" s="88">
        <v>308</v>
      </c>
      <c r="AF193" s="88">
        <v>303</v>
      </c>
      <c r="AG193" s="88">
        <v>299</v>
      </c>
      <c r="AH193" s="88">
        <v>294</v>
      </c>
      <c r="AI193" s="88">
        <v>290</v>
      </c>
      <c r="AJ193" s="89">
        <v>286</v>
      </c>
      <c r="AL193" s="662"/>
      <c r="AM193" s="667"/>
      <c r="AN193" s="90" t="s">
        <v>136</v>
      </c>
      <c r="AO193" s="87">
        <v>317</v>
      </c>
      <c r="AP193" s="88">
        <v>312</v>
      </c>
      <c r="AQ193" s="88">
        <v>308</v>
      </c>
      <c r="AR193" s="88">
        <v>303</v>
      </c>
      <c r="AS193" s="88">
        <v>299</v>
      </c>
      <c r="AT193" s="88">
        <v>294</v>
      </c>
      <c r="AU193" s="88">
        <v>290</v>
      </c>
      <c r="AV193" s="89">
        <v>286</v>
      </c>
    </row>
    <row r="194" spans="1:48">
      <c r="A194">
        <v>194</v>
      </c>
      <c r="B194" s="662"/>
      <c r="C194" s="664">
        <v>200</v>
      </c>
      <c r="D194" s="78" t="s">
        <v>133</v>
      </c>
      <c r="E194" s="83">
        <v>315</v>
      </c>
      <c r="F194" s="84">
        <v>309</v>
      </c>
      <c r="G194" s="84">
        <v>304</v>
      </c>
      <c r="H194" s="84">
        <v>299</v>
      </c>
      <c r="I194" s="84">
        <v>294</v>
      </c>
      <c r="J194" s="84">
        <v>289</v>
      </c>
      <c r="K194" s="84">
        <v>284</v>
      </c>
      <c r="L194" s="85">
        <v>279</v>
      </c>
      <c r="N194" s="662"/>
      <c r="O194" s="664">
        <v>200</v>
      </c>
      <c r="P194" s="78" t="s">
        <v>133</v>
      </c>
      <c r="Q194" s="83">
        <v>315</v>
      </c>
      <c r="R194" s="84">
        <v>309</v>
      </c>
      <c r="S194" s="84">
        <v>304</v>
      </c>
      <c r="T194" s="84">
        <v>299</v>
      </c>
      <c r="U194" s="84">
        <v>294</v>
      </c>
      <c r="V194" s="84">
        <v>289</v>
      </c>
      <c r="W194" s="84">
        <v>284</v>
      </c>
      <c r="X194" s="85">
        <v>279</v>
      </c>
      <c r="Z194" s="662"/>
      <c r="AA194" s="664">
        <v>200</v>
      </c>
      <c r="AB194" s="78" t="s">
        <v>133</v>
      </c>
      <c r="AC194" s="83">
        <v>315</v>
      </c>
      <c r="AD194" s="84">
        <v>309</v>
      </c>
      <c r="AE194" s="84">
        <v>304</v>
      </c>
      <c r="AF194" s="84">
        <v>299</v>
      </c>
      <c r="AG194" s="84">
        <v>294</v>
      </c>
      <c r="AH194" s="84">
        <v>289</v>
      </c>
      <c r="AI194" s="84">
        <v>284</v>
      </c>
      <c r="AJ194" s="85">
        <v>279</v>
      </c>
      <c r="AL194" s="662"/>
      <c r="AM194" s="664">
        <v>200</v>
      </c>
      <c r="AN194" s="78" t="s">
        <v>133</v>
      </c>
      <c r="AO194" s="83">
        <v>315</v>
      </c>
      <c r="AP194" s="84">
        <v>309</v>
      </c>
      <c r="AQ194" s="84">
        <v>304</v>
      </c>
      <c r="AR194" s="84">
        <v>299</v>
      </c>
      <c r="AS194" s="84">
        <v>294</v>
      </c>
      <c r="AT194" s="84">
        <v>289</v>
      </c>
      <c r="AU194" s="84">
        <v>284</v>
      </c>
      <c r="AV194" s="85">
        <v>279</v>
      </c>
    </row>
    <row r="195" spans="1:48" ht="15" thickBot="1">
      <c r="A195">
        <v>195</v>
      </c>
      <c r="B195" s="663"/>
      <c r="C195" s="665"/>
      <c r="D195" s="82" t="s">
        <v>136</v>
      </c>
      <c r="E195" s="189">
        <v>314</v>
      </c>
      <c r="F195" s="186">
        <v>312</v>
      </c>
      <c r="G195" s="186">
        <v>311</v>
      </c>
      <c r="H195" s="186">
        <v>309</v>
      </c>
      <c r="I195" s="186">
        <v>308</v>
      </c>
      <c r="J195" s="186">
        <v>306</v>
      </c>
      <c r="K195" s="186">
        <v>305</v>
      </c>
      <c r="L195" s="185">
        <v>304</v>
      </c>
      <c r="N195" s="663"/>
      <c r="O195" s="665"/>
      <c r="P195" s="82" t="s">
        <v>136</v>
      </c>
      <c r="Q195" s="189">
        <v>314</v>
      </c>
      <c r="R195" s="186">
        <v>312</v>
      </c>
      <c r="S195" s="186">
        <v>311</v>
      </c>
      <c r="T195" s="186">
        <v>309</v>
      </c>
      <c r="U195" s="186">
        <v>308</v>
      </c>
      <c r="V195" s="186">
        <v>306</v>
      </c>
      <c r="W195" s="186">
        <v>305</v>
      </c>
      <c r="X195" s="185">
        <v>304</v>
      </c>
      <c r="Z195" s="663"/>
      <c r="AA195" s="665"/>
      <c r="AB195" s="82" t="s">
        <v>136</v>
      </c>
      <c r="AC195" s="189">
        <v>314</v>
      </c>
      <c r="AD195" s="186">
        <v>312</v>
      </c>
      <c r="AE195" s="186">
        <v>311</v>
      </c>
      <c r="AF195" s="186">
        <v>309</v>
      </c>
      <c r="AG195" s="186">
        <v>308</v>
      </c>
      <c r="AH195" s="186">
        <v>306</v>
      </c>
      <c r="AI195" s="186">
        <v>305</v>
      </c>
      <c r="AJ195" s="185">
        <v>304</v>
      </c>
      <c r="AL195" s="663"/>
      <c r="AM195" s="665"/>
      <c r="AN195" s="82" t="s">
        <v>136</v>
      </c>
      <c r="AO195" s="189">
        <v>314</v>
      </c>
      <c r="AP195" s="186">
        <v>312</v>
      </c>
      <c r="AQ195" s="186">
        <v>311</v>
      </c>
      <c r="AR195" s="186">
        <v>309</v>
      </c>
      <c r="AS195" s="186">
        <v>308</v>
      </c>
      <c r="AT195" s="186">
        <v>306</v>
      </c>
      <c r="AU195" s="186">
        <v>305</v>
      </c>
      <c r="AV195" s="185">
        <v>304</v>
      </c>
    </row>
    <row r="196" spans="1:48">
      <c r="A196">
        <v>196</v>
      </c>
    </row>
    <row r="197" spans="1:48">
      <c r="A197">
        <v>197</v>
      </c>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1112</v>
      </c>
      <c r="C203" s="650"/>
      <c r="D203" s="651"/>
      <c r="E203" s="649" t="s">
        <v>1124</v>
      </c>
      <c r="F203" s="650"/>
      <c r="G203" s="650"/>
      <c r="H203" s="650"/>
      <c r="I203" s="650"/>
      <c r="J203" s="650"/>
      <c r="K203" s="650"/>
      <c r="L203" s="651"/>
      <c r="N203" s="649" t="s">
        <v>1114</v>
      </c>
      <c r="O203" s="650"/>
      <c r="P203" s="651"/>
      <c r="Q203" s="649" t="s">
        <v>1124</v>
      </c>
      <c r="R203" s="650"/>
      <c r="S203" s="650"/>
      <c r="T203" s="650"/>
      <c r="U203" s="650"/>
      <c r="V203" s="650"/>
      <c r="W203" s="650"/>
      <c r="X203" s="651"/>
      <c r="Z203" s="649" t="s">
        <v>1115</v>
      </c>
      <c r="AA203" s="650"/>
      <c r="AB203" s="651"/>
      <c r="AC203" s="649" t="s">
        <v>1124</v>
      </c>
      <c r="AD203" s="650"/>
      <c r="AE203" s="650"/>
      <c r="AF203" s="650"/>
      <c r="AG203" s="650"/>
      <c r="AH203" s="650"/>
      <c r="AI203" s="650"/>
      <c r="AJ203" s="651"/>
      <c r="AL203" s="649" t="s">
        <v>1116</v>
      </c>
      <c r="AM203" s="650"/>
      <c r="AN203" s="651"/>
      <c r="AO203" s="649" t="s">
        <v>1124</v>
      </c>
      <c r="AP203" s="650"/>
      <c r="AQ203" s="650"/>
      <c r="AR203" s="650"/>
      <c r="AS203" s="650"/>
      <c r="AT203" s="650"/>
      <c r="AU203" s="650"/>
      <c r="AV203" s="651"/>
    </row>
    <row r="204" spans="1:48" ht="15.75" customHeight="1">
      <c r="A204">
        <v>204</v>
      </c>
      <c r="B204" s="652" t="s">
        <v>1128</v>
      </c>
      <c r="C204" s="652" t="s">
        <v>634</v>
      </c>
      <c r="D204" s="669" t="s">
        <v>1119</v>
      </c>
      <c r="E204" s="676" t="s">
        <v>1120</v>
      </c>
      <c r="F204" s="677"/>
      <c r="G204" s="677"/>
      <c r="H204" s="677"/>
      <c r="I204" s="677"/>
      <c r="J204" s="677"/>
      <c r="K204" s="677"/>
      <c r="L204" s="678"/>
      <c r="N204" s="652" t="s">
        <v>1128</v>
      </c>
      <c r="O204" s="652" t="s">
        <v>634</v>
      </c>
      <c r="P204" s="669" t="s">
        <v>1119</v>
      </c>
      <c r="Q204" s="676" t="s">
        <v>1120</v>
      </c>
      <c r="R204" s="677"/>
      <c r="S204" s="677"/>
      <c r="T204" s="677"/>
      <c r="U204" s="677"/>
      <c r="V204" s="677"/>
      <c r="W204" s="677"/>
      <c r="X204" s="678"/>
      <c r="Z204" s="652" t="s">
        <v>1128</v>
      </c>
      <c r="AA204" s="652" t="s">
        <v>634</v>
      </c>
      <c r="AB204" s="669" t="s">
        <v>1119</v>
      </c>
      <c r="AC204" s="676" t="s">
        <v>1120</v>
      </c>
      <c r="AD204" s="677"/>
      <c r="AE204" s="677"/>
      <c r="AF204" s="677"/>
      <c r="AG204" s="677"/>
      <c r="AH204" s="677"/>
      <c r="AI204" s="677"/>
      <c r="AJ204" s="678"/>
      <c r="AL204" s="652" t="s">
        <v>1128</v>
      </c>
      <c r="AM204" s="652" t="s">
        <v>634</v>
      </c>
      <c r="AN204" s="669" t="s">
        <v>1119</v>
      </c>
      <c r="AO204" s="676" t="s">
        <v>1120</v>
      </c>
      <c r="AP204" s="677"/>
      <c r="AQ204" s="677"/>
      <c r="AR204" s="677"/>
      <c r="AS204" s="677"/>
      <c r="AT204" s="677"/>
      <c r="AU204" s="677"/>
      <c r="AV204" s="678"/>
    </row>
    <row r="205" spans="1:48" ht="15" customHeight="1" thickBot="1">
      <c r="A205">
        <v>205</v>
      </c>
      <c r="B205" s="668"/>
      <c r="C205" s="668"/>
      <c r="D205" s="670"/>
      <c r="E205" s="679"/>
      <c r="F205" s="680"/>
      <c r="G205" s="680"/>
      <c r="H205" s="680"/>
      <c r="I205" s="680"/>
      <c r="J205" s="680"/>
      <c r="K205" s="680"/>
      <c r="L205" s="681"/>
      <c r="N205" s="668"/>
      <c r="O205" s="668"/>
      <c r="P205" s="670"/>
      <c r="Q205" s="679"/>
      <c r="R205" s="680"/>
      <c r="S205" s="680"/>
      <c r="T205" s="680"/>
      <c r="U205" s="680"/>
      <c r="V205" s="680"/>
      <c r="W205" s="680"/>
      <c r="X205" s="681"/>
      <c r="Z205" s="668"/>
      <c r="AA205" s="668"/>
      <c r="AB205" s="670"/>
      <c r="AC205" s="679"/>
      <c r="AD205" s="680"/>
      <c r="AE205" s="680"/>
      <c r="AF205" s="680"/>
      <c r="AG205" s="680"/>
      <c r="AH205" s="680"/>
      <c r="AI205" s="680"/>
      <c r="AJ205" s="681"/>
      <c r="AL205" s="668"/>
      <c r="AM205" s="668"/>
      <c r="AN205" s="670"/>
      <c r="AO205" s="679"/>
      <c r="AP205" s="680"/>
      <c r="AQ205" s="680"/>
      <c r="AR205" s="680"/>
      <c r="AS205" s="680"/>
      <c r="AT205" s="680"/>
      <c r="AU205" s="680"/>
      <c r="AV205" s="681"/>
    </row>
    <row r="206" spans="1:48" ht="15" thickBot="1">
      <c r="A206">
        <v>206</v>
      </c>
      <c r="B206" s="653"/>
      <c r="C206" s="653"/>
      <c r="D206" s="671"/>
      <c r="E206" s="75">
        <v>0</v>
      </c>
      <c r="F206" s="76">
        <v>500</v>
      </c>
      <c r="G206" s="76">
        <v>1000</v>
      </c>
      <c r="H206" s="76">
        <v>1500</v>
      </c>
      <c r="I206" s="76">
        <v>2000</v>
      </c>
      <c r="J206" s="76">
        <v>2500</v>
      </c>
      <c r="K206" s="76">
        <v>3000</v>
      </c>
      <c r="L206" s="77">
        <v>3500</v>
      </c>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
        <v>1139</v>
      </c>
      <c r="C207" s="664">
        <v>100</v>
      </c>
      <c r="D207" s="78" t="s">
        <v>133</v>
      </c>
      <c r="E207" s="79">
        <v>91</v>
      </c>
      <c r="F207" s="80">
        <v>86</v>
      </c>
      <c r="G207" s="80">
        <v>81</v>
      </c>
      <c r="H207" s="80">
        <v>76</v>
      </c>
      <c r="I207" s="80">
        <v>71</v>
      </c>
      <c r="J207" s="80">
        <v>66</v>
      </c>
      <c r="K207" s="80">
        <v>61</v>
      </c>
      <c r="L207" s="81">
        <v>57</v>
      </c>
      <c r="N207" s="661" t="s">
        <v>1139</v>
      </c>
      <c r="O207" s="664">
        <v>100</v>
      </c>
      <c r="P207" s="78" t="s">
        <v>133</v>
      </c>
      <c r="Q207" s="79">
        <v>91</v>
      </c>
      <c r="R207" s="80">
        <v>86</v>
      </c>
      <c r="S207" s="80">
        <v>81</v>
      </c>
      <c r="T207" s="80">
        <v>76</v>
      </c>
      <c r="U207" s="80">
        <v>71</v>
      </c>
      <c r="V207" s="80">
        <v>66</v>
      </c>
      <c r="W207" s="80">
        <v>61</v>
      </c>
      <c r="X207" s="81">
        <v>57</v>
      </c>
      <c r="Z207" s="661" t="s">
        <v>1139</v>
      </c>
      <c r="AA207" s="664">
        <v>100</v>
      </c>
      <c r="AB207" s="78" t="s">
        <v>133</v>
      </c>
      <c r="AC207" s="79">
        <v>91</v>
      </c>
      <c r="AD207" s="80">
        <v>87</v>
      </c>
      <c r="AE207" s="80">
        <v>83</v>
      </c>
      <c r="AF207" s="80">
        <v>79</v>
      </c>
      <c r="AG207" s="80">
        <v>75</v>
      </c>
      <c r="AH207" s="80">
        <v>71</v>
      </c>
      <c r="AI207" s="80">
        <v>67</v>
      </c>
      <c r="AJ207" s="81">
        <v>64</v>
      </c>
      <c r="AL207" s="661" t="s">
        <v>1139</v>
      </c>
      <c r="AM207" s="664">
        <v>100</v>
      </c>
      <c r="AN207" s="78" t="s">
        <v>133</v>
      </c>
      <c r="AO207" s="79">
        <v>91</v>
      </c>
      <c r="AP207" s="80">
        <v>89</v>
      </c>
      <c r="AQ207" s="80">
        <v>87</v>
      </c>
      <c r="AR207" s="80">
        <v>85</v>
      </c>
      <c r="AS207" s="80">
        <v>83</v>
      </c>
      <c r="AT207" s="80">
        <v>81</v>
      </c>
      <c r="AU207" s="80">
        <v>79</v>
      </c>
      <c r="AV207" s="81">
        <v>78</v>
      </c>
    </row>
    <row r="208" spans="1:48" ht="15" thickBot="1">
      <c r="A208">
        <v>208</v>
      </c>
      <c r="B208" s="662"/>
      <c r="C208" s="665"/>
      <c r="D208" s="82" t="s">
        <v>136</v>
      </c>
      <c r="E208" s="83">
        <v>95</v>
      </c>
      <c r="F208" s="84">
        <v>90</v>
      </c>
      <c r="G208" s="84">
        <v>85</v>
      </c>
      <c r="H208" s="84">
        <v>80</v>
      </c>
      <c r="I208" s="84">
        <v>75</v>
      </c>
      <c r="J208" s="84">
        <v>70</v>
      </c>
      <c r="K208" s="84">
        <v>65</v>
      </c>
      <c r="L208" s="85">
        <v>60</v>
      </c>
      <c r="N208" s="662"/>
      <c r="O208" s="665"/>
      <c r="P208" s="82" t="s">
        <v>136</v>
      </c>
      <c r="Q208" s="83">
        <v>95</v>
      </c>
      <c r="R208" s="84">
        <v>90</v>
      </c>
      <c r="S208" s="84">
        <v>85</v>
      </c>
      <c r="T208" s="84">
        <v>80</v>
      </c>
      <c r="U208" s="84">
        <v>75</v>
      </c>
      <c r="V208" s="84">
        <v>70</v>
      </c>
      <c r="W208" s="84">
        <v>65</v>
      </c>
      <c r="X208" s="85">
        <v>60</v>
      </c>
      <c r="Z208" s="662"/>
      <c r="AA208" s="665"/>
      <c r="AB208" s="82" t="s">
        <v>136</v>
      </c>
      <c r="AC208" s="83">
        <v>95</v>
      </c>
      <c r="AD208" s="84">
        <v>91</v>
      </c>
      <c r="AE208" s="84">
        <v>88</v>
      </c>
      <c r="AF208" s="84">
        <v>85</v>
      </c>
      <c r="AG208" s="84">
        <v>81</v>
      </c>
      <c r="AH208" s="84">
        <v>78</v>
      </c>
      <c r="AI208" s="84">
        <v>75</v>
      </c>
      <c r="AJ208" s="85">
        <v>72</v>
      </c>
      <c r="AL208" s="662"/>
      <c r="AM208" s="665"/>
      <c r="AN208" s="82" t="s">
        <v>136</v>
      </c>
      <c r="AO208" s="83">
        <v>87</v>
      </c>
      <c r="AP208" s="84">
        <v>86</v>
      </c>
      <c r="AQ208" s="84">
        <v>85</v>
      </c>
      <c r="AR208" s="84">
        <v>84</v>
      </c>
      <c r="AS208" s="84">
        <v>83</v>
      </c>
      <c r="AT208" s="84">
        <v>82</v>
      </c>
      <c r="AU208" s="84">
        <v>81</v>
      </c>
      <c r="AV208" s="85">
        <v>81</v>
      </c>
    </row>
    <row r="209" spans="1:48">
      <c r="A209">
        <v>209</v>
      </c>
      <c r="B209" s="662"/>
      <c r="C209" s="666">
        <v>110</v>
      </c>
      <c r="D209" s="86" t="s">
        <v>133</v>
      </c>
      <c r="E209" s="87">
        <v>107</v>
      </c>
      <c r="F209" s="88">
        <v>101</v>
      </c>
      <c r="G209" s="88">
        <v>96</v>
      </c>
      <c r="H209" s="88">
        <v>91</v>
      </c>
      <c r="I209" s="88">
        <v>86</v>
      </c>
      <c r="J209" s="88">
        <v>81</v>
      </c>
      <c r="K209" s="88">
        <v>76</v>
      </c>
      <c r="L209" s="89">
        <v>71</v>
      </c>
      <c r="N209" s="662"/>
      <c r="O209" s="666">
        <v>110</v>
      </c>
      <c r="P209" s="86" t="s">
        <v>133</v>
      </c>
      <c r="Q209" s="87">
        <v>107</v>
      </c>
      <c r="R209" s="88">
        <v>101</v>
      </c>
      <c r="S209" s="88">
        <v>96</v>
      </c>
      <c r="T209" s="88">
        <v>91</v>
      </c>
      <c r="U209" s="88">
        <v>86</v>
      </c>
      <c r="V209" s="88">
        <v>81</v>
      </c>
      <c r="W209" s="88">
        <v>76</v>
      </c>
      <c r="X209" s="89">
        <v>71</v>
      </c>
      <c r="Z209" s="662"/>
      <c r="AA209" s="666">
        <v>110</v>
      </c>
      <c r="AB209" s="86" t="s">
        <v>133</v>
      </c>
      <c r="AC209" s="87">
        <v>107</v>
      </c>
      <c r="AD209" s="88">
        <v>101</v>
      </c>
      <c r="AE209" s="88">
        <v>96</v>
      </c>
      <c r="AF209" s="88">
        <v>91</v>
      </c>
      <c r="AG209" s="88">
        <v>86</v>
      </c>
      <c r="AH209" s="88">
        <v>81</v>
      </c>
      <c r="AI209" s="88">
        <v>76</v>
      </c>
      <c r="AJ209" s="89">
        <v>71</v>
      </c>
      <c r="AL209" s="662"/>
      <c r="AM209" s="666">
        <v>110</v>
      </c>
      <c r="AN209" s="86" t="s">
        <v>133</v>
      </c>
      <c r="AO209" s="87">
        <v>107</v>
      </c>
      <c r="AP209" s="88">
        <v>102</v>
      </c>
      <c r="AQ209" s="88">
        <v>98</v>
      </c>
      <c r="AR209" s="88">
        <v>94</v>
      </c>
      <c r="AS209" s="88">
        <v>90</v>
      </c>
      <c r="AT209" s="88">
        <v>86</v>
      </c>
      <c r="AU209" s="88">
        <v>82</v>
      </c>
      <c r="AV209" s="89">
        <v>78</v>
      </c>
    </row>
    <row r="210" spans="1:48" ht="15" thickBot="1">
      <c r="A210">
        <v>210</v>
      </c>
      <c r="B210" s="662"/>
      <c r="C210" s="667"/>
      <c r="D210" s="90" t="s">
        <v>136</v>
      </c>
      <c r="E210" s="87">
        <v>114</v>
      </c>
      <c r="F210" s="88">
        <v>108</v>
      </c>
      <c r="G210" s="88">
        <v>102</v>
      </c>
      <c r="H210" s="88">
        <v>97</v>
      </c>
      <c r="I210" s="88">
        <v>91</v>
      </c>
      <c r="J210" s="88">
        <v>86</v>
      </c>
      <c r="K210" s="88">
        <v>80</v>
      </c>
      <c r="L210" s="89">
        <v>75</v>
      </c>
      <c r="N210" s="662"/>
      <c r="O210" s="667"/>
      <c r="P210" s="90" t="s">
        <v>136</v>
      </c>
      <c r="Q210" s="87">
        <v>114</v>
      </c>
      <c r="R210" s="88">
        <v>108</v>
      </c>
      <c r="S210" s="88">
        <v>102</v>
      </c>
      <c r="T210" s="88">
        <v>97</v>
      </c>
      <c r="U210" s="88">
        <v>91</v>
      </c>
      <c r="V210" s="88">
        <v>86</v>
      </c>
      <c r="W210" s="88">
        <v>80</v>
      </c>
      <c r="X210" s="89">
        <v>75</v>
      </c>
      <c r="Z210" s="662"/>
      <c r="AA210" s="667"/>
      <c r="AB210" s="90" t="s">
        <v>136</v>
      </c>
      <c r="AC210" s="87">
        <v>114</v>
      </c>
      <c r="AD210" s="88">
        <v>108</v>
      </c>
      <c r="AE210" s="88">
        <v>102</v>
      </c>
      <c r="AF210" s="88">
        <v>97</v>
      </c>
      <c r="AG210" s="88">
        <v>91</v>
      </c>
      <c r="AH210" s="88">
        <v>86</v>
      </c>
      <c r="AI210" s="88">
        <v>80</v>
      </c>
      <c r="AJ210" s="89">
        <v>75</v>
      </c>
      <c r="AL210" s="662"/>
      <c r="AM210" s="667"/>
      <c r="AN210" s="90" t="s">
        <v>136</v>
      </c>
      <c r="AO210" s="87">
        <v>108</v>
      </c>
      <c r="AP210" s="88">
        <v>104</v>
      </c>
      <c r="AQ210" s="88">
        <v>100</v>
      </c>
      <c r="AR210" s="88">
        <v>96</v>
      </c>
      <c r="AS210" s="88">
        <v>92</v>
      </c>
      <c r="AT210" s="88">
        <v>88</v>
      </c>
      <c r="AU210" s="88">
        <v>84</v>
      </c>
      <c r="AV210" s="89">
        <v>81</v>
      </c>
    </row>
    <row r="211" spans="1:48">
      <c r="A211">
        <v>211</v>
      </c>
      <c r="B211" s="662"/>
      <c r="C211" s="664">
        <v>120</v>
      </c>
      <c r="D211" s="78" t="s">
        <v>133</v>
      </c>
      <c r="E211" s="83">
        <v>125</v>
      </c>
      <c r="F211" s="84">
        <v>119</v>
      </c>
      <c r="G211" s="84">
        <v>113</v>
      </c>
      <c r="H211" s="84">
        <v>107</v>
      </c>
      <c r="I211" s="84">
        <v>102</v>
      </c>
      <c r="J211" s="84">
        <v>96</v>
      </c>
      <c r="K211" s="84">
        <v>90</v>
      </c>
      <c r="L211" s="85">
        <v>85</v>
      </c>
      <c r="N211" s="662"/>
      <c r="O211" s="664">
        <v>120</v>
      </c>
      <c r="P211" s="78" t="s">
        <v>133</v>
      </c>
      <c r="Q211" s="83">
        <v>125</v>
      </c>
      <c r="R211" s="84">
        <v>119</v>
      </c>
      <c r="S211" s="84">
        <v>113</v>
      </c>
      <c r="T211" s="84">
        <v>107</v>
      </c>
      <c r="U211" s="84">
        <v>102</v>
      </c>
      <c r="V211" s="84">
        <v>96</v>
      </c>
      <c r="W211" s="84">
        <v>90</v>
      </c>
      <c r="X211" s="85">
        <v>85</v>
      </c>
      <c r="Z211" s="662"/>
      <c r="AA211" s="664">
        <v>120</v>
      </c>
      <c r="AB211" s="78" t="s">
        <v>133</v>
      </c>
      <c r="AC211" s="83">
        <v>125</v>
      </c>
      <c r="AD211" s="84">
        <v>119</v>
      </c>
      <c r="AE211" s="84">
        <v>113</v>
      </c>
      <c r="AF211" s="84">
        <v>107</v>
      </c>
      <c r="AG211" s="84">
        <v>102</v>
      </c>
      <c r="AH211" s="84">
        <v>96</v>
      </c>
      <c r="AI211" s="84">
        <v>90</v>
      </c>
      <c r="AJ211" s="85">
        <v>85</v>
      </c>
      <c r="AL211" s="662"/>
      <c r="AM211" s="664">
        <v>120</v>
      </c>
      <c r="AN211" s="78" t="s">
        <v>133</v>
      </c>
      <c r="AO211" s="83">
        <v>125</v>
      </c>
      <c r="AP211" s="84">
        <v>119</v>
      </c>
      <c r="AQ211" s="84">
        <v>113</v>
      </c>
      <c r="AR211" s="84">
        <v>107</v>
      </c>
      <c r="AS211" s="84">
        <v>101</v>
      </c>
      <c r="AT211" s="84">
        <v>95</v>
      </c>
      <c r="AU211" s="84">
        <v>89</v>
      </c>
      <c r="AV211" s="85">
        <v>84</v>
      </c>
    </row>
    <row r="212" spans="1:48" ht="15" thickBot="1">
      <c r="A212">
        <v>212</v>
      </c>
      <c r="B212" s="662"/>
      <c r="C212" s="665"/>
      <c r="D212" s="82" t="s">
        <v>136</v>
      </c>
      <c r="E212" s="83">
        <v>134</v>
      </c>
      <c r="F212" s="84">
        <v>127</v>
      </c>
      <c r="G212" s="84">
        <v>121</v>
      </c>
      <c r="H212" s="84">
        <v>114</v>
      </c>
      <c r="I212" s="84">
        <v>108</v>
      </c>
      <c r="J212" s="84">
        <v>101</v>
      </c>
      <c r="K212" s="84">
        <v>95</v>
      </c>
      <c r="L212" s="85">
        <v>89</v>
      </c>
      <c r="N212" s="662"/>
      <c r="O212" s="665"/>
      <c r="P212" s="82" t="s">
        <v>136</v>
      </c>
      <c r="Q212" s="83">
        <v>134</v>
      </c>
      <c r="R212" s="84">
        <v>127</v>
      </c>
      <c r="S212" s="84">
        <v>121</v>
      </c>
      <c r="T212" s="84">
        <v>114</v>
      </c>
      <c r="U212" s="84">
        <v>108</v>
      </c>
      <c r="V212" s="84">
        <v>101</v>
      </c>
      <c r="W212" s="84">
        <v>95</v>
      </c>
      <c r="X212" s="85">
        <v>89</v>
      </c>
      <c r="Z212" s="662"/>
      <c r="AA212" s="665"/>
      <c r="AB212" s="82" t="s">
        <v>136</v>
      </c>
      <c r="AC212" s="83">
        <v>134</v>
      </c>
      <c r="AD212" s="84">
        <v>127</v>
      </c>
      <c r="AE212" s="84">
        <v>121</v>
      </c>
      <c r="AF212" s="84">
        <v>114</v>
      </c>
      <c r="AG212" s="84">
        <v>108</v>
      </c>
      <c r="AH212" s="84">
        <v>101</v>
      </c>
      <c r="AI212" s="84">
        <v>95</v>
      </c>
      <c r="AJ212" s="85">
        <v>89</v>
      </c>
      <c r="AL212" s="662"/>
      <c r="AM212" s="665"/>
      <c r="AN212" s="82" t="s">
        <v>136</v>
      </c>
      <c r="AO212" s="83">
        <v>132</v>
      </c>
      <c r="AP212" s="84">
        <v>124</v>
      </c>
      <c r="AQ212" s="84">
        <v>117</v>
      </c>
      <c r="AR212" s="84">
        <v>110</v>
      </c>
      <c r="AS212" s="84">
        <v>102</v>
      </c>
      <c r="AT212" s="84">
        <v>95</v>
      </c>
      <c r="AU212" s="84">
        <v>88</v>
      </c>
      <c r="AV212" s="85">
        <v>81</v>
      </c>
    </row>
    <row r="213" spans="1:48">
      <c r="A213">
        <v>213</v>
      </c>
      <c r="B213" s="662"/>
      <c r="C213" s="666">
        <v>130</v>
      </c>
      <c r="D213" s="86" t="s">
        <v>133</v>
      </c>
      <c r="E213" s="87">
        <v>142</v>
      </c>
      <c r="F213" s="88">
        <v>135</v>
      </c>
      <c r="G213" s="88">
        <v>129</v>
      </c>
      <c r="H213" s="88">
        <v>123</v>
      </c>
      <c r="I213" s="88">
        <v>117</v>
      </c>
      <c r="J213" s="88">
        <v>111</v>
      </c>
      <c r="K213" s="88">
        <v>105</v>
      </c>
      <c r="L213" s="89">
        <v>99</v>
      </c>
      <c r="N213" s="662"/>
      <c r="O213" s="666">
        <v>130</v>
      </c>
      <c r="P213" s="86" t="s">
        <v>133</v>
      </c>
      <c r="Q213" s="87">
        <v>142</v>
      </c>
      <c r="R213" s="88">
        <v>135</v>
      </c>
      <c r="S213" s="88">
        <v>129</v>
      </c>
      <c r="T213" s="88">
        <v>123</v>
      </c>
      <c r="U213" s="88">
        <v>117</v>
      </c>
      <c r="V213" s="88">
        <v>111</v>
      </c>
      <c r="W213" s="88">
        <v>105</v>
      </c>
      <c r="X213" s="89">
        <v>99</v>
      </c>
      <c r="Z213" s="662"/>
      <c r="AA213" s="666">
        <v>130</v>
      </c>
      <c r="AB213" s="86" t="s">
        <v>133</v>
      </c>
      <c r="AC213" s="87">
        <v>142</v>
      </c>
      <c r="AD213" s="88">
        <v>135</v>
      </c>
      <c r="AE213" s="88">
        <v>129</v>
      </c>
      <c r="AF213" s="88">
        <v>123</v>
      </c>
      <c r="AG213" s="88">
        <v>117</v>
      </c>
      <c r="AH213" s="88">
        <v>111</v>
      </c>
      <c r="AI213" s="88">
        <v>105</v>
      </c>
      <c r="AJ213" s="89">
        <v>99</v>
      </c>
      <c r="AL213" s="662"/>
      <c r="AM213" s="666">
        <v>130</v>
      </c>
      <c r="AN213" s="86" t="s">
        <v>133</v>
      </c>
      <c r="AO213" s="87">
        <v>142</v>
      </c>
      <c r="AP213" s="88">
        <v>135</v>
      </c>
      <c r="AQ213" s="88">
        <v>129</v>
      </c>
      <c r="AR213" s="88">
        <v>123</v>
      </c>
      <c r="AS213" s="88">
        <v>117</v>
      </c>
      <c r="AT213" s="88">
        <v>111</v>
      </c>
      <c r="AU213" s="88">
        <v>105</v>
      </c>
      <c r="AV213" s="89">
        <v>99</v>
      </c>
    </row>
    <row r="214" spans="1:48" ht="15" thickBot="1">
      <c r="A214">
        <v>214</v>
      </c>
      <c r="B214" s="662"/>
      <c r="C214" s="667"/>
      <c r="D214" s="90" t="s">
        <v>136</v>
      </c>
      <c r="E214" s="87">
        <v>154</v>
      </c>
      <c r="F214" s="88">
        <v>146</v>
      </c>
      <c r="G214" s="88">
        <v>139</v>
      </c>
      <c r="H214" s="88">
        <v>132</v>
      </c>
      <c r="I214" s="88">
        <v>125</v>
      </c>
      <c r="J214" s="88">
        <v>118</v>
      </c>
      <c r="K214" s="88">
        <v>111</v>
      </c>
      <c r="L214" s="89">
        <v>104</v>
      </c>
      <c r="N214" s="662"/>
      <c r="O214" s="667"/>
      <c r="P214" s="90" t="s">
        <v>136</v>
      </c>
      <c r="Q214" s="87">
        <v>154</v>
      </c>
      <c r="R214" s="88">
        <v>146</v>
      </c>
      <c r="S214" s="88">
        <v>139</v>
      </c>
      <c r="T214" s="88">
        <v>132</v>
      </c>
      <c r="U214" s="88">
        <v>125</v>
      </c>
      <c r="V214" s="88">
        <v>118</v>
      </c>
      <c r="W214" s="88">
        <v>111</v>
      </c>
      <c r="X214" s="89">
        <v>104</v>
      </c>
      <c r="Z214" s="662"/>
      <c r="AA214" s="667"/>
      <c r="AB214" s="90" t="s">
        <v>136</v>
      </c>
      <c r="AC214" s="87">
        <v>154</v>
      </c>
      <c r="AD214" s="88">
        <v>146</v>
      </c>
      <c r="AE214" s="88">
        <v>139</v>
      </c>
      <c r="AF214" s="88">
        <v>132</v>
      </c>
      <c r="AG214" s="88">
        <v>125</v>
      </c>
      <c r="AH214" s="88">
        <v>118</v>
      </c>
      <c r="AI214" s="88">
        <v>111</v>
      </c>
      <c r="AJ214" s="89">
        <v>104</v>
      </c>
      <c r="AL214" s="662"/>
      <c r="AM214" s="667"/>
      <c r="AN214" s="90" t="s">
        <v>136</v>
      </c>
      <c r="AO214" s="87">
        <v>154</v>
      </c>
      <c r="AP214" s="88">
        <v>145</v>
      </c>
      <c r="AQ214" s="88">
        <v>137</v>
      </c>
      <c r="AR214" s="88">
        <v>129</v>
      </c>
      <c r="AS214" s="88">
        <v>121</v>
      </c>
      <c r="AT214" s="88">
        <v>113</v>
      </c>
      <c r="AU214" s="88">
        <v>105</v>
      </c>
      <c r="AV214" s="89">
        <v>97</v>
      </c>
    </row>
    <row r="215" spans="1:48">
      <c r="A215">
        <v>215</v>
      </c>
      <c r="B215" s="662"/>
      <c r="C215" s="664">
        <v>140</v>
      </c>
      <c r="D215" s="78" t="s">
        <v>133</v>
      </c>
      <c r="E215" s="83">
        <v>159</v>
      </c>
      <c r="F215" s="84">
        <v>152</v>
      </c>
      <c r="G215" s="84">
        <v>145</v>
      </c>
      <c r="H215" s="84">
        <v>139</v>
      </c>
      <c r="I215" s="84">
        <v>132</v>
      </c>
      <c r="J215" s="84">
        <v>126</v>
      </c>
      <c r="K215" s="84">
        <v>119</v>
      </c>
      <c r="L215" s="85">
        <v>113</v>
      </c>
      <c r="N215" s="662"/>
      <c r="O215" s="664">
        <v>140</v>
      </c>
      <c r="P215" s="78" t="s">
        <v>133</v>
      </c>
      <c r="Q215" s="83">
        <v>159</v>
      </c>
      <c r="R215" s="84">
        <v>152</v>
      </c>
      <c r="S215" s="84">
        <v>145</v>
      </c>
      <c r="T215" s="84">
        <v>139</v>
      </c>
      <c r="U215" s="84">
        <v>132</v>
      </c>
      <c r="V215" s="84">
        <v>126</v>
      </c>
      <c r="W215" s="84">
        <v>119</v>
      </c>
      <c r="X215" s="85">
        <v>113</v>
      </c>
      <c r="Z215" s="662"/>
      <c r="AA215" s="664">
        <v>140</v>
      </c>
      <c r="AB215" s="78" t="s">
        <v>133</v>
      </c>
      <c r="AC215" s="83">
        <v>159</v>
      </c>
      <c r="AD215" s="84">
        <v>152</v>
      </c>
      <c r="AE215" s="84">
        <v>145</v>
      </c>
      <c r="AF215" s="84">
        <v>139</v>
      </c>
      <c r="AG215" s="84">
        <v>132</v>
      </c>
      <c r="AH215" s="84">
        <v>126</v>
      </c>
      <c r="AI215" s="84">
        <v>119</v>
      </c>
      <c r="AJ215" s="85">
        <v>113</v>
      </c>
      <c r="AL215" s="662"/>
      <c r="AM215" s="664">
        <v>140</v>
      </c>
      <c r="AN215" s="78" t="s">
        <v>133</v>
      </c>
      <c r="AO215" s="83">
        <v>159</v>
      </c>
      <c r="AP215" s="84">
        <v>152</v>
      </c>
      <c r="AQ215" s="84">
        <v>145</v>
      </c>
      <c r="AR215" s="84">
        <v>139</v>
      </c>
      <c r="AS215" s="84">
        <v>132</v>
      </c>
      <c r="AT215" s="84">
        <v>126</v>
      </c>
      <c r="AU215" s="84">
        <v>119</v>
      </c>
      <c r="AV215" s="85">
        <v>113</v>
      </c>
    </row>
    <row r="216" spans="1:48" ht="15" thickBot="1">
      <c r="A216">
        <v>216</v>
      </c>
      <c r="B216" s="662"/>
      <c r="C216" s="665"/>
      <c r="D216" s="82" t="s">
        <v>136</v>
      </c>
      <c r="E216" s="83">
        <v>175</v>
      </c>
      <c r="F216" s="84">
        <v>167</v>
      </c>
      <c r="G216" s="84">
        <v>159</v>
      </c>
      <c r="H216" s="84">
        <v>151</v>
      </c>
      <c r="I216" s="84">
        <v>143</v>
      </c>
      <c r="J216" s="84">
        <v>135</v>
      </c>
      <c r="K216" s="84">
        <v>127</v>
      </c>
      <c r="L216" s="85">
        <v>120</v>
      </c>
      <c r="N216" s="662"/>
      <c r="O216" s="665"/>
      <c r="P216" s="82" t="s">
        <v>136</v>
      </c>
      <c r="Q216" s="83">
        <v>175</v>
      </c>
      <c r="R216" s="84">
        <v>167</v>
      </c>
      <c r="S216" s="84">
        <v>159</v>
      </c>
      <c r="T216" s="84">
        <v>151</v>
      </c>
      <c r="U216" s="84">
        <v>143</v>
      </c>
      <c r="V216" s="84">
        <v>135</v>
      </c>
      <c r="W216" s="84">
        <v>127</v>
      </c>
      <c r="X216" s="85">
        <v>120</v>
      </c>
      <c r="Z216" s="662"/>
      <c r="AA216" s="665"/>
      <c r="AB216" s="82" t="s">
        <v>136</v>
      </c>
      <c r="AC216" s="83">
        <v>175</v>
      </c>
      <c r="AD216" s="84">
        <v>167</v>
      </c>
      <c r="AE216" s="84">
        <v>159</v>
      </c>
      <c r="AF216" s="84">
        <v>151</v>
      </c>
      <c r="AG216" s="84">
        <v>143</v>
      </c>
      <c r="AH216" s="84">
        <v>135</v>
      </c>
      <c r="AI216" s="84">
        <v>127</v>
      </c>
      <c r="AJ216" s="85">
        <v>120</v>
      </c>
      <c r="AL216" s="662"/>
      <c r="AM216" s="665"/>
      <c r="AN216" s="82" t="s">
        <v>136</v>
      </c>
      <c r="AO216" s="83">
        <v>175</v>
      </c>
      <c r="AP216" s="84">
        <v>166</v>
      </c>
      <c r="AQ216" s="84">
        <v>157</v>
      </c>
      <c r="AR216" s="84">
        <v>149</v>
      </c>
      <c r="AS216" s="84">
        <v>140</v>
      </c>
      <c r="AT216" s="84">
        <v>132</v>
      </c>
      <c r="AU216" s="84">
        <v>123</v>
      </c>
      <c r="AV216" s="85">
        <v>115</v>
      </c>
    </row>
    <row r="217" spans="1:48">
      <c r="A217">
        <v>217</v>
      </c>
      <c r="B217" s="662"/>
      <c r="C217" s="666">
        <v>150</v>
      </c>
      <c r="D217" s="86" t="s">
        <v>133</v>
      </c>
      <c r="E217" s="87">
        <v>177</v>
      </c>
      <c r="F217" s="88">
        <v>169</v>
      </c>
      <c r="G217" s="88">
        <v>162</v>
      </c>
      <c r="H217" s="88">
        <v>155</v>
      </c>
      <c r="I217" s="88">
        <v>147</v>
      </c>
      <c r="J217" s="88">
        <v>140</v>
      </c>
      <c r="K217" s="88">
        <v>133</v>
      </c>
      <c r="L217" s="89">
        <v>126</v>
      </c>
      <c r="N217" s="662"/>
      <c r="O217" s="666">
        <v>150</v>
      </c>
      <c r="P217" s="86" t="s">
        <v>133</v>
      </c>
      <c r="Q217" s="87">
        <v>177</v>
      </c>
      <c r="R217" s="88">
        <v>169</v>
      </c>
      <c r="S217" s="88">
        <v>162</v>
      </c>
      <c r="T217" s="88">
        <v>155</v>
      </c>
      <c r="U217" s="88">
        <v>147</v>
      </c>
      <c r="V217" s="88">
        <v>140</v>
      </c>
      <c r="W217" s="88">
        <v>133</v>
      </c>
      <c r="X217" s="89">
        <v>126</v>
      </c>
      <c r="Z217" s="662"/>
      <c r="AA217" s="666">
        <v>150</v>
      </c>
      <c r="AB217" s="86" t="s">
        <v>133</v>
      </c>
      <c r="AC217" s="87">
        <v>177</v>
      </c>
      <c r="AD217" s="88">
        <v>169</v>
      </c>
      <c r="AE217" s="88">
        <v>162</v>
      </c>
      <c r="AF217" s="88">
        <v>155</v>
      </c>
      <c r="AG217" s="88">
        <v>147</v>
      </c>
      <c r="AH217" s="88">
        <v>140</v>
      </c>
      <c r="AI217" s="88">
        <v>133</v>
      </c>
      <c r="AJ217" s="89">
        <v>126</v>
      </c>
      <c r="AL217" s="662"/>
      <c r="AM217" s="666">
        <v>150</v>
      </c>
      <c r="AN217" s="86" t="s">
        <v>133</v>
      </c>
      <c r="AO217" s="87">
        <v>177</v>
      </c>
      <c r="AP217" s="88">
        <v>169</v>
      </c>
      <c r="AQ217" s="88">
        <v>162</v>
      </c>
      <c r="AR217" s="88">
        <v>155</v>
      </c>
      <c r="AS217" s="88">
        <v>147</v>
      </c>
      <c r="AT217" s="88">
        <v>140</v>
      </c>
      <c r="AU217" s="88">
        <v>133</v>
      </c>
      <c r="AV217" s="89">
        <v>126</v>
      </c>
    </row>
    <row r="218" spans="1:48" ht="15" thickBot="1">
      <c r="A218">
        <v>218</v>
      </c>
      <c r="B218" s="662"/>
      <c r="C218" s="667"/>
      <c r="D218" s="90" t="s">
        <v>136</v>
      </c>
      <c r="E218" s="87">
        <v>195</v>
      </c>
      <c r="F218" s="88">
        <v>186</v>
      </c>
      <c r="G218" s="88">
        <v>178</v>
      </c>
      <c r="H218" s="88">
        <v>169</v>
      </c>
      <c r="I218" s="88">
        <v>161</v>
      </c>
      <c r="J218" s="88">
        <v>152</v>
      </c>
      <c r="K218" s="88">
        <v>144</v>
      </c>
      <c r="L218" s="89">
        <v>136</v>
      </c>
      <c r="N218" s="662"/>
      <c r="O218" s="667"/>
      <c r="P218" s="90" t="s">
        <v>136</v>
      </c>
      <c r="Q218" s="87">
        <v>195</v>
      </c>
      <c r="R218" s="88">
        <v>186</v>
      </c>
      <c r="S218" s="88">
        <v>178</v>
      </c>
      <c r="T218" s="88">
        <v>169</v>
      </c>
      <c r="U218" s="88">
        <v>161</v>
      </c>
      <c r="V218" s="88">
        <v>152</v>
      </c>
      <c r="W218" s="88">
        <v>144</v>
      </c>
      <c r="X218" s="89">
        <v>136</v>
      </c>
      <c r="Z218" s="662"/>
      <c r="AA218" s="667"/>
      <c r="AB218" s="90" t="s">
        <v>136</v>
      </c>
      <c r="AC218" s="87">
        <v>195</v>
      </c>
      <c r="AD218" s="88">
        <v>186</v>
      </c>
      <c r="AE218" s="88">
        <v>178</v>
      </c>
      <c r="AF218" s="88">
        <v>169</v>
      </c>
      <c r="AG218" s="88">
        <v>161</v>
      </c>
      <c r="AH218" s="88">
        <v>152</v>
      </c>
      <c r="AI218" s="88">
        <v>144</v>
      </c>
      <c r="AJ218" s="89">
        <v>136</v>
      </c>
      <c r="AL218" s="662"/>
      <c r="AM218" s="667"/>
      <c r="AN218" s="90" t="s">
        <v>136</v>
      </c>
      <c r="AO218" s="87">
        <v>195</v>
      </c>
      <c r="AP218" s="88">
        <v>186</v>
      </c>
      <c r="AQ218" s="88">
        <v>177</v>
      </c>
      <c r="AR218" s="88">
        <v>168</v>
      </c>
      <c r="AS218" s="88">
        <v>160</v>
      </c>
      <c r="AT218" s="88">
        <v>151</v>
      </c>
      <c r="AU218" s="88">
        <v>142</v>
      </c>
      <c r="AV218" s="89">
        <v>134</v>
      </c>
    </row>
    <row r="219" spans="1:48">
      <c r="A219">
        <v>219</v>
      </c>
      <c r="B219" s="662"/>
      <c r="C219" s="664">
        <v>160</v>
      </c>
      <c r="D219" s="78" t="s">
        <v>133</v>
      </c>
      <c r="E219" s="83">
        <v>195</v>
      </c>
      <c r="F219" s="84">
        <v>187</v>
      </c>
      <c r="G219" s="84">
        <v>179</v>
      </c>
      <c r="H219" s="84">
        <v>171</v>
      </c>
      <c r="I219" s="84">
        <v>163</v>
      </c>
      <c r="J219" s="84">
        <v>155</v>
      </c>
      <c r="K219" s="84">
        <v>147</v>
      </c>
      <c r="L219" s="85">
        <v>140</v>
      </c>
      <c r="N219" s="662"/>
      <c r="O219" s="664">
        <v>160</v>
      </c>
      <c r="P219" s="78" t="s">
        <v>133</v>
      </c>
      <c r="Q219" s="83">
        <v>195</v>
      </c>
      <c r="R219" s="84">
        <v>187</v>
      </c>
      <c r="S219" s="84">
        <v>179</v>
      </c>
      <c r="T219" s="84">
        <v>171</v>
      </c>
      <c r="U219" s="84">
        <v>163</v>
      </c>
      <c r="V219" s="84">
        <v>155</v>
      </c>
      <c r="W219" s="84">
        <v>147</v>
      </c>
      <c r="X219" s="85">
        <v>140</v>
      </c>
      <c r="Z219" s="662"/>
      <c r="AA219" s="664">
        <v>160</v>
      </c>
      <c r="AB219" s="78" t="s">
        <v>133</v>
      </c>
      <c r="AC219" s="83">
        <v>195</v>
      </c>
      <c r="AD219" s="84">
        <v>187</v>
      </c>
      <c r="AE219" s="84">
        <v>179</v>
      </c>
      <c r="AF219" s="84">
        <v>171</v>
      </c>
      <c r="AG219" s="84">
        <v>163</v>
      </c>
      <c r="AH219" s="84">
        <v>155</v>
      </c>
      <c r="AI219" s="84">
        <v>147</v>
      </c>
      <c r="AJ219" s="85">
        <v>140</v>
      </c>
      <c r="AL219" s="662"/>
      <c r="AM219" s="664">
        <v>160</v>
      </c>
      <c r="AN219" s="78" t="s">
        <v>133</v>
      </c>
      <c r="AO219" s="83">
        <v>195</v>
      </c>
      <c r="AP219" s="84">
        <v>187</v>
      </c>
      <c r="AQ219" s="84">
        <v>179</v>
      </c>
      <c r="AR219" s="84">
        <v>171</v>
      </c>
      <c r="AS219" s="84">
        <v>163</v>
      </c>
      <c r="AT219" s="84">
        <v>155</v>
      </c>
      <c r="AU219" s="84">
        <v>147</v>
      </c>
      <c r="AV219" s="85">
        <v>140</v>
      </c>
    </row>
    <row r="220" spans="1:48" ht="15" thickBot="1">
      <c r="A220">
        <v>220</v>
      </c>
      <c r="B220" s="662"/>
      <c r="C220" s="665"/>
      <c r="D220" s="82" t="s">
        <v>136</v>
      </c>
      <c r="E220" s="83">
        <v>214</v>
      </c>
      <c r="F220" s="84">
        <v>205</v>
      </c>
      <c r="G220" s="84">
        <v>196</v>
      </c>
      <c r="H220" s="84">
        <v>187</v>
      </c>
      <c r="I220" s="84">
        <v>179</v>
      </c>
      <c r="J220" s="84">
        <v>170</v>
      </c>
      <c r="K220" s="84">
        <v>161</v>
      </c>
      <c r="L220" s="85">
        <v>153</v>
      </c>
      <c r="N220" s="662"/>
      <c r="O220" s="665"/>
      <c r="P220" s="82" t="s">
        <v>136</v>
      </c>
      <c r="Q220" s="83">
        <v>214</v>
      </c>
      <c r="R220" s="84">
        <v>205</v>
      </c>
      <c r="S220" s="84">
        <v>196</v>
      </c>
      <c r="T220" s="84">
        <v>187</v>
      </c>
      <c r="U220" s="84">
        <v>179</v>
      </c>
      <c r="V220" s="84">
        <v>170</v>
      </c>
      <c r="W220" s="84">
        <v>161</v>
      </c>
      <c r="X220" s="85">
        <v>153</v>
      </c>
      <c r="Z220" s="662"/>
      <c r="AA220" s="665"/>
      <c r="AB220" s="82" t="s">
        <v>136</v>
      </c>
      <c r="AC220" s="83">
        <v>214</v>
      </c>
      <c r="AD220" s="84">
        <v>205</v>
      </c>
      <c r="AE220" s="84">
        <v>196</v>
      </c>
      <c r="AF220" s="84">
        <v>187</v>
      </c>
      <c r="AG220" s="84">
        <v>179</v>
      </c>
      <c r="AH220" s="84">
        <v>170</v>
      </c>
      <c r="AI220" s="84">
        <v>161</v>
      </c>
      <c r="AJ220" s="85">
        <v>153</v>
      </c>
      <c r="AL220" s="662"/>
      <c r="AM220" s="665"/>
      <c r="AN220" s="82" t="s">
        <v>136</v>
      </c>
      <c r="AO220" s="83">
        <v>214</v>
      </c>
      <c r="AP220" s="84">
        <v>205</v>
      </c>
      <c r="AQ220" s="84">
        <v>196</v>
      </c>
      <c r="AR220" s="84">
        <v>187</v>
      </c>
      <c r="AS220" s="84">
        <v>179</v>
      </c>
      <c r="AT220" s="84">
        <v>170</v>
      </c>
      <c r="AU220" s="84">
        <v>161</v>
      </c>
      <c r="AV220" s="85">
        <v>153</v>
      </c>
    </row>
    <row r="221" spans="1:48">
      <c r="A221">
        <v>221</v>
      </c>
      <c r="B221" s="662"/>
      <c r="C221" s="666">
        <v>170</v>
      </c>
      <c r="D221" s="86" t="s">
        <v>133</v>
      </c>
      <c r="E221" s="87">
        <v>212</v>
      </c>
      <c r="F221" s="88">
        <v>203</v>
      </c>
      <c r="G221" s="88">
        <v>195</v>
      </c>
      <c r="H221" s="88">
        <v>187</v>
      </c>
      <c r="I221" s="88">
        <v>178</v>
      </c>
      <c r="J221" s="88">
        <v>170</v>
      </c>
      <c r="K221" s="88">
        <v>162</v>
      </c>
      <c r="L221" s="89">
        <v>154</v>
      </c>
      <c r="N221" s="662"/>
      <c r="O221" s="666">
        <v>170</v>
      </c>
      <c r="P221" s="86" t="s">
        <v>133</v>
      </c>
      <c r="Q221" s="87">
        <v>212</v>
      </c>
      <c r="R221" s="88">
        <v>203</v>
      </c>
      <c r="S221" s="88">
        <v>195</v>
      </c>
      <c r="T221" s="88">
        <v>187</v>
      </c>
      <c r="U221" s="88">
        <v>178</v>
      </c>
      <c r="V221" s="88">
        <v>170</v>
      </c>
      <c r="W221" s="88">
        <v>162</v>
      </c>
      <c r="X221" s="89">
        <v>154</v>
      </c>
      <c r="Z221" s="662"/>
      <c r="AA221" s="666">
        <v>170</v>
      </c>
      <c r="AB221" s="86" t="s">
        <v>133</v>
      </c>
      <c r="AC221" s="87">
        <v>212</v>
      </c>
      <c r="AD221" s="88">
        <v>203</v>
      </c>
      <c r="AE221" s="88">
        <v>195</v>
      </c>
      <c r="AF221" s="88">
        <v>187</v>
      </c>
      <c r="AG221" s="88">
        <v>178</v>
      </c>
      <c r="AH221" s="88">
        <v>170</v>
      </c>
      <c r="AI221" s="88">
        <v>162</v>
      </c>
      <c r="AJ221" s="89">
        <v>154</v>
      </c>
      <c r="AL221" s="662"/>
      <c r="AM221" s="666">
        <v>170</v>
      </c>
      <c r="AN221" s="86" t="s">
        <v>133</v>
      </c>
      <c r="AO221" s="87">
        <v>212</v>
      </c>
      <c r="AP221" s="88">
        <v>203</v>
      </c>
      <c r="AQ221" s="88">
        <v>195</v>
      </c>
      <c r="AR221" s="88">
        <v>187</v>
      </c>
      <c r="AS221" s="88">
        <v>178</v>
      </c>
      <c r="AT221" s="88">
        <v>170</v>
      </c>
      <c r="AU221" s="88">
        <v>162</v>
      </c>
      <c r="AV221" s="89">
        <v>154</v>
      </c>
    </row>
    <row r="222" spans="1:48" ht="15" thickBot="1">
      <c r="A222">
        <v>222</v>
      </c>
      <c r="B222" s="662"/>
      <c r="C222" s="667"/>
      <c r="D222" s="90" t="s">
        <v>136</v>
      </c>
      <c r="E222" s="87">
        <v>230</v>
      </c>
      <c r="F222" s="88">
        <v>221</v>
      </c>
      <c r="G222" s="88">
        <v>212</v>
      </c>
      <c r="H222" s="88">
        <v>203</v>
      </c>
      <c r="I222" s="88">
        <v>195</v>
      </c>
      <c r="J222" s="88">
        <v>186</v>
      </c>
      <c r="K222" s="88">
        <v>177</v>
      </c>
      <c r="L222" s="89">
        <v>169</v>
      </c>
      <c r="N222" s="662"/>
      <c r="O222" s="667"/>
      <c r="P222" s="90" t="s">
        <v>136</v>
      </c>
      <c r="Q222" s="87">
        <v>230</v>
      </c>
      <c r="R222" s="88">
        <v>221</v>
      </c>
      <c r="S222" s="88">
        <v>212</v>
      </c>
      <c r="T222" s="88">
        <v>203</v>
      </c>
      <c r="U222" s="88">
        <v>195</v>
      </c>
      <c r="V222" s="88">
        <v>186</v>
      </c>
      <c r="W222" s="88">
        <v>177</v>
      </c>
      <c r="X222" s="89">
        <v>169</v>
      </c>
      <c r="Z222" s="662"/>
      <c r="AA222" s="667"/>
      <c r="AB222" s="90" t="s">
        <v>136</v>
      </c>
      <c r="AC222" s="87">
        <v>230</v>
      </c>
      <c r="AD222" s="88">
        <v>221</v>
      </c>
      <c r="AE222" s="88">
        <v>212</v>
      </c>
      <c r="AF222" s="88">
        <v>203</v>
      </c>
      <c r="AG222" s="88">
        <v>195</v>
      </c>
      <c r="AH222" s="88">
        <v>186</v>
      </c>
      <c r="AI222" s="88">
        <v>177</v>
      </c>
      <c r="AJ222" s="89">
        <v>169</v>
      </c>
      <c r="AL222" s="662"/>
      <c r="AM222" s="667"/>
      <c r="AN222" s="90" t="s">
        <v>136</v>
      </c>
      <c r="AO222" s="87">
        <v>230</v>
      </c>
      <c r="AP222" s="88">
        <v>221</v>
      </c>
      <c r="AQ222" s="88">
        <v>212</v>
      </c>
      <c r="AR222" s="88">
        <v>203</v>
      </c>
      <c r="AS222" s="88">
        <v>195</v>
      </c>
      <c r="AT222" s="88">
        <v>186</v>
      </c>
      <c r="AU222" s="88">
        <v>177</v>
      </c>
      <c r="AV222" s="89">
        <v>169</v>
      </c>
    </row>
    <row r="223" spans="1:48">
      <c r="A223">
        <v>223</v>
      </c>
      <c r="B223" s="662"/>
      <c r="C223" s="664">
        <v>180</v>
      </c>
      <c r="D223" s="78" t="s">
        <v>133</v>
      </c>
      <c r="E223" s="83">
        <v>229</v>
      </c>
      <c r="F223" s="84">
        <v>220</v>
      </c>
      <c r="G223" s="84">
        <v>211</v>
      </c>
      <c r="H223" s="84">
        <v>202</v>
      </c>
      <c r="I223" s="84">
        <v>194</v>
      </c>
      <c r="J223" s="84">
        <v>185</v>
      </c>
      <c r="K223" s="84">
        <v>176</v>
      </c>
      <c r="L223" s="85">
        <v>168</v>
      </c>
      <c r="N223" s="662"/>
      <c r="O223" s="664">
        <v>180</v>
      </c>
      <c r="P223" s="78" t="s">
        <v>133</v>
      </c>
      <c r="Q223" s="83">
        <v>229</v>
      </c>
      <c r="R223" s="84">
        <v>220</v>
      </c>
      <c r="S223" s="84">
        <v>211</v>
      </c>
      <c r="T223" s="84">
        <v>202</v>
      </c>
      <c r="U223" s="84">
        <v>194</v>
      </c>
      <c r="V223" s="84">
        <v>185</v>
      </c>
      <c r="W223" s="84">
        <v>176</v>
      </c>
      <c r="X223" s="85">
        <v>168</v>
      </c>
      <c r="Z223" s="662"/>
      <c r="AA223" s="664">
        <v>180</v>
      </c>
      <c r="AB223" s="78" t="s">
        <v>133</v>
      </c>
      <c r="AC223" s="83">
        <v>229</v>
      </c>
      <c r="AD223" s="84">
        <v>220</v>
      </c>
      <c r="AE223" s="84">
        <v>211</v>
      </c>
      <c r="AF223" s="84">
        <v>202</v>
      </c>
      <c r="AG223" s="84">
        <v>194</v>
      </c>
      <c r="AH223" s="84">
        <v>185</v>
      </c>
      <c r="AI223" s="84">
        <v>176</v>
      </c>
      <c r="AJ223" s="85">
        <v>168</v>
      </c>
      <c r="AL223" s="662"/>
      <c r="AM223" s="664">
        <v>180</v>
      </c>
      <c r="AN223" s="78" t="s">
        <v>133</v>
      </c>
      <c r="AO223" s="83">
        <v>229</v>
      </c>
      <c r="AP223" s="84">
        <v>220</v>
      </c>
      <c r="AQ223" s="84">
        <v>211</v>
      </c>
      <c r="AR223" s="84">
        <v>202</v>
      </c>
      <c r="AS223" s="84">
        <v>194</v>
      </c>
      <c r="AT223" s="84">
        <v>185</v>
      </c>
      <c r="AU223" s="84">
        <v>176</v>
      </c>
      <c r="AV223" s="85">
        <v>168</v>
      </c>
    </row>
    <row r="224" spans="1:48" ht="15" thickBot="1">
      <c r="A224">
        <v>224</v>
      </c>
      <c r="B224" s="662"/>
      <c r="C224" s="665"/>
      <c r="D224" s="82" t="s">
        <v>136</v>
      </c>
      <c r="E224" s="83">
        <v>230</v>
      </c>
      <c r="F224" s="84">
        <v>223</v>
      </c>
      <c r="G224" s="84">
        <v>217</v>
      </c>
      <c r="H224" s="84">
        <v>211</v>
      </c>
      <c r="I224" s="84">
        <v>204</v>
      </c>
      <c r="J224" s="84">
        <v>198</v>
      </c>
      <c r="K224" s="84">
        <v>192</v>
      </c>
      <c r="L224" s="85">
        <v>186</v>
      </c>
      <c r="N224" s="662"/>
      <c r="O224" s="665"/>
      <c r="P224" s="82" t="s">
        <v>136</v>
      </c>
      <c r="Q224" s="83">
        <v>230</v>
      </c>
      <c r="R224" s="84">
        <v>223</v>
      </c>
      <c r="S224" s="84">
        <v>217</v>
      </c>
      <c r="T224" s="84">
        <v>211</v>
      </c>
      <c r="U224" s="84">
        <v>204</v>
      </c>
      <c r="V224" s="84">
        <v>198</v>
      </c>
      <c r="W224" s="84">
        <v>192</v>
      </c>
      <c r="X224" s="85">
        <v>186</v>
      </c>
      <c r="Z224" s="662"/>
      <c r="AA224" s="665"/>
      <c r="AB224" s="82" t="s">
        <v>136</v>
      </c>
      <c r="AC224" s="83">
        <v>230</v>
      </c>
      <c r="AD224" s="84">
        <v>223</v>
      </c>
      <c r="AE224" s="84">
        <v>217</v>
      </c>
      <c r="AF224" s="84">
        <v>211</v>
      </c>
      <c r="AG224" s="84">
        <v>204</v>
      </c>
      <c r="AH224" s="84">
        <v>198</v>
      </c>
      <c r="AI224" s="84">
        <v>192</v>
      </c>
      <c r="AJ224" s="85">
        <v>186</v>
      </c>
      <c r="AL224" s="662"/>
      <c r="AM224" s="665"/>
      <c r="AN224" s="82" t="s">
        <v>136</v>
      </c>
      <c r="AO224" s="83">
        <v>230</v>
      </c>
      <c r="AP224" s="84">
        <v>223</v>
      </c>
      <c r="AQ224" s="84">
        <v>217</v>
      </c>
      <c r="AR224" s="84">
        <v>211</v>
      </c>
      <c r="AS224" s="84">
        <v>204</v>
      </c>
      <c r="AT224" s="84">
        <v>198</v>
      </c>
      <c r="AU224" s="84">
        <v>192</v>
      </c>
      <c r="AV224" s="85">
        <v>186</v>
      </c>
    </row>
    <row r="225" spans="1:48">
      <c r="A225">
        <v>225</v>
      </c>
      <c r="B225" s="662"/>
      <c r="C225" s="666">
        <v>190</v>
      </c>
      <c r="D225" s="86" t="s">
        <v>133</v>
      </c>
      <c r="E225" s="87">
        <v>232</v>
      </c>
      <c r="F225" s="88">
        <v>224</v>
      </c>
      <c r="G225" s="88">
        <v>217</v>
      </c>
      <c r="H225" s="88">
        <v>210</v>
      </c>
      <c r="I225" s="88">
        <v>203</v>
      </c>
      <c r="J225" s="88">
        <v>196</v>
      </c>
      <c r="K225" s="88">
        <v>189</v>
      </c>
      <c r="L225" s="89">
        <v>182</v>
      </c>
      <c r="N225" s="662"/>
      <c r="O225" s="666">
        <v>190</v>
      </c>
      <c r="P225" s="86" t="s">
        <v>133</v>
      </c>
      <c r="Q225" s="87">
        <v>232</v>
      </c>
      <c r="R225" s="88">
        <v>224</v>
      </c>
      <c r="S225" s="88">
        <v>217</v>
      </c>
      <c r="T225" s="88">
        <v>210</v>
      </c>
      <c r="U225" s="88">
        <v>203</v>
      </c>
      <c r="V225" s="88">
        <v>196</v>
      </c>
      <c r="W225" s="88">
        <v>189</v>
      </c>
      <c r="X225" s="89">
        <v>182</v>
      </c>
      <c r="Z225" s="662"/>
      <c r="AA225" s="666">
        <v>190</v>
      </c>
      <c r="AB225" s="86" t="s">
        <v>133</v>
      </c>
      <c r="AC225" s="87">
        <v>232</v>
      </c>
      <c r="AD225" s="88">
        <v>224</v>
      </c>
      <c r="AE225" s="88">
        <v>217</v>
      </c>
      <c r="AF225" s="88">
        <v>210</v>
      </c>
      <c r="AG225" s="88">
        <v>203</v>
      </c>
      <c r="AH225" s="88">
        <v>196</v>
      </c>
      <c r="AI225" s="88">
        <v>189</v>
      </c>
      <c r="AJ225" s="89">
        <v>182</v>
      </c>
      <c r="AL225" s="662"/>
      <c r="AM225" s="666">
        <v>190</v>
      </c>
      <c r="AN225" s="86" t="s">
        <v>133</v>
      </c>
      <c r="AO225" s="87">
        <v>232</v>
      </c>
      <c r="AP225" s="88">
        <v>224</v>
      </c>
      <c r="AQ225" s="88">
        <v>217</v>
      </c>
      <c r="AR225" s="88">
        <v>210</v>
      </c>
      <c r="AS225" s="88">
        <v>203</v>
      </c>
      <c r="AT225" s="88">
        <v>196</v>
      </c>
      <c r="AU225" s="88">
        <v>189</v>
      </c>
      <c r="AV225" s="89">
        <v>182</v>
      </c>
    </row>
    <row r="226" spans="1:48" ht="15" thickBot="1">
      <c r="A226">
        <v>226</v>
      </c>
      <c r="B226" s="662"/>
      <c r="C226" s="667"/>
      <c r="D226" s="90" t="s">
        <v>136</v>
      </c>
      <c r="E226" s="87">
        <v>233</v>
      </c>
      <c r="F226" s="88">
        <v>228</v>
      </c>
      <c r="G226" s="88">
        <v>223</v>
      </c>
      <c r="H226" s="88">
        <v>219</v>
      </c>
      <c r="I226" s="88">
        <v>214</v>
      </c>
      <c r="J226" s="88">
        <v>210</v>
      </c>
      <c r="K226" s="88">
        <v>205</v>
      </c>
      <c r="L226" s="89">
        <v>201</v>
      </c>
      <c r="N226" s="662"/>
      <c r="O226" s="667"/>
      <c r="P226" s="90" t="s">
        <v>136</v>
      </c>
      <c r="Q226" s="87">
        <v>233</v>
      </c>
      <c r="R226" s="88">
        <v>228</v>
      </c>
      <c r="S226" s="88">
        <v>223</v>
      </c>
      <c r="T226" s="88">
        <v>219</v>
      </c>
      <c r="U226" s="88">
        <v>214</v>
      </c>
      <c r="V226" s="88">
        <v>210</v>
      </c>
      <c r="W226" s="88">
        <v>205</v>
      </c>
      <c r="X226" s="89">
        <v>201</v>
      </c>
      <c r="Z226" s="662"/>
      <c r="AA226" s="667"/>
      <c r="AB226" s="90" t="s">
        <v>136</v>
      </c>
      <c r="AC226" s="87">
        <v>233</v>
      </c>
      <c r="AD226" s="88">
        <v>228</v>
      </c>
      <c r="AE226" s="88">
        <v>223</v>
      </c>
      <c r="AF226" s="88">
        <v>219</v>
      </c>
      <c r="AG226" s="88">
        <v>214</v>
      </c>
      <c r="AH226" s="88">
        <v>210</v>
      </c>
      <c r="AI226" s="88">
        <v>205</v>
      </c>
      <c r="AJ226" s="89">
        <v>201</v>
      </c>
      <c r="AL226" s="662"/>
      <c r="AM226" s="667"/>
      <c r="AN226" s="90" t="s">
        <v>136</v>
      </c>
      <c r="AO226" s="87">
        <v>233</v>
      </c>
      <c r="AP226" s="88">
        <v>228</v>
      </c>
      <c r="AQ226" s="88">
        <v>223</v>
      </c>
      <c r="AR226" s="88">
        <v>219</v>
      </c>
      <c r="AS226" s="88">
        <v>214</v>
      </c>
      <c r="AT226" s="88">
        <v>210</v>
      </c>
      <c r="AU226" s="88">
        <v>205</v>
      </c>
      <c r="AV226" s="89">
        <v>201</v>
      </c>
    </row>
    <row r="227" spans="1:48">
      <c r="A227">
        <v>227</v>
      </c>
      <c r="B227" s="662"/>
      <c r="C227" s="664">
        <v>200</v>
      </c>
      <c r="D227" s="78" t="s">
        <v>133</v>
      </c>
      <c r="E227" s="83">
        <v>232</v>
      </c>
      <c r="F227" s="84">
        <v>226</v>
      </c>
      <c r="G227" s="84">
        <v>221</v>
      </c>
      <c r="H227" s="84">
        <v>216</v>
      </c>
      <c r="I227" s="84">
        <v>211</v>
      </c>
      <c r="J227" s="84">
        <v>206</v>
      </c>
      <c r="K227" s="84">
        <v>201</v>
      </c>
      <c r="L227" s="85">
        <v>196</v>
      </c>
      <c r="N227" s="662"/>
      <c r="O227" s="664">
        <v>200</v>
      </c>
      <c r="P227" s="78" t="s">
        <v>133</v>
      </c>
      <c r="Q227" s="83">
        <v>232</v>
      </c>
      <c r="R227" s="84">
        <v>226</v>
      </c>
      <c r="S227" s="84">
        <v>221</v>
      </c>
      <c r="T227" s="84">
        <v>216</v>
      </c>
      <c r="U227" s="84">
        <v>211</v>
      </c>
      <c r="V227" s="84">
        <v>206</v>
      </c>
      <c r="W227" s="84">
        <v>201</v>
      </c>
      <c r="X227" s="85">
        <v>196</v>
      </c>
      <c r="Z227" s="662"/>
      <c r="AA227" s="664">
        <v>200</v>
      </c>
      <c r="AB227" s="78" t="s">
        <v>133</v>
      </c>
      <c r="AC227" s="83">
        <v>232</v>
      </c>
      <c r="AD227" s="84">
        <v>226</v>
      </c>
      <c r="AE227" s="84">
        <v>221</v>
      </c>
      <c r="AF227" s="84">
        <v>216</v>
      </c>
      <c r="AG227" s="84">
        <v>211</v>
      </c>
      <c r="AH227" s="84">
        <v>206</v>
      </c>
      <c r="AI227" s="84">
        <v>201</v>
      </c>
      <c r="AJ227" s="85">
        <v>196</v>
      </c>
      <c r="AL227" s="662"/>
      <c r="AM227" s="664">
        <v>200</v>
      </c>
      <c r="AN227" s="78" t="s">
        <v>133</v>
      </c>
      <c r="AO227" s="83">
        <v>232</v>
      </c>
      <c r="AP227" s="84">
        <v>226</v>
      </c>
      <c r="AQ227" s="84">
        <v>221</v>
      </c>
      <c r="AR227" s="84">
        <v>216</v>
      </c>
      <c r="AS227" s="84">
        <v>211</v>
      </c>
      <c r="AT227" s="84">
        <v>206</v>
      </c>
      <c r="AU227" s="84">
        <v>201</v>
      </c>
      <c r="AV227" s="85">
        <v>196</v>
      </c>
    </row>
    <row r="228" spans="1:48" ht="15" thickBot="1">
      <c r="A228">
        <v>228</v>
      </c>
      <c r="B228" s="663"/>
      <c r="C228" s="665"/>
      <c r="D228" s="82" t="s">
        <v>136</v>
      </c>
      <c r="E228" s="189">
        <v>233</v>
      </c>
      <c r="F228" s="186">
        <v>230</v>
      </c>
      <c r="G228" s="186">
        <v>228</v>
      </c>
      <c r="H228" s="186">
        <v>226</v>
      </c>
      <c r="I228" s="186">
        <v>223</v>
      </c>
      <c r="J228" s="186">
        <v>221</v>
      </c>
      <c r="K228" s="186">
        <v>219</v>
      </c>
      <c r="L228" s="185">
        <v>217</v>
      </c>
      <c r="N228" s="663"/>
      <c r="O228" s="665"/>
      <c r="P228" s="82" t="s">
        <v>136</v>
      </c>
      <c r="Q228" s="189">
        <v>233</v>
      </c>
      <c r="R228" s="186">
        <v>230</v>
      </c>
      <c r="S228" s="186">
        <v>228</v>
      </c>
      <c r="T228" s="186">
        <v>226</v>
      </c>
      <c r="U228" s="186">
        <v>223</v>
      </c>
      <c r="V228" s="186">
        <v>221</v>
      </c>
      <c r="W228" s="186">
        <v>219</v>
      </c>
      <c r="X228" s="185">
        <v>217</v>
      </c>
      <c r="Z228" s="663"/>
      <c r="AA228" s="665"/>
      <c r="AB228" s="82" t="s">
        <v>136</v>
      </c>
      <c r="AC228" s="189">
        <v>233</v>
      </c>
      <c r="AD228" s="186">
        <v>230</v>
      </c>
      <c r="AE228" s="186">
        <v>228</v>
      </c>
      <c r="AF228" s="186">
        <v>226</v>
      </c>
      <c r="AG228" s="186">
        <v>223</v>
      </c>
      <c r="AH228" s="186">
        <v>221</v>
      </c>
      <c r="AI228" s="186">
        <v>219</v>
      </c>
      <c r="AJ228" s="185">
        <v>217</v>
      </c>
      <c r="AL228" s="663"/>
      <c r="AM228" s="665"/>
      <c r="AN228" s="82" t="s">
        <v>136</v>
      </c>
      <c r="AO228" s="189">
        <v>233</v>
      </c>
      <c r="AP228" s="186">
        <v>230</v>
      </c>
      <c r="AQ228" s="186">
        <v>228</v>
      </c>
      <c r="AR228" s="186">
        <v>226</v>
      </c>
      <c r="AS228" s="186">
        <v>223</v>
      </c>
      <c r="AT228" s="186">
        <v>221</v>
      </c>
      <c r="AU228" s="186">
        <v>219</v>
      </c>
      <c r="AV228" s="185">
        <v>217</v>
      </c>
    </row>
    <row r="229" spans="1:48">
      <c r="A229">
        <v>229</v>
      </c>
    </row>
    <row r="230" spans="1:48">
      <c r="A230">
        <v>230</v>
      </c>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1112</v>
      </c>
      <c r="C236" s="650"/>
      <c r="D236" s="651"/>
      <c r="E236" s="649" t="s">
        <v>1151</v>
      </c>
      <c r="F236" s="650"/>
      <c r="G236" s="650"/>
      <c r="H236" s="650"/>
      <c r="I236" s="650"/>
      <c r="J236" s="650"/>
      <c r="K236" s="650"/>
      <c r="L236" s="651"/>
      <c r="N236" s="649" t="s">
        <v>1114</v>
      </c>
      <c r="O236" s="650"/>
      <c r="P236" s="651"/>
      <c r="Q236" s="649" t="s">
        <v>1151</v>
      </c>
      <c r="R236" s="650"/>
      <c r="S236" s="650"/>
      <c r="T236" s="650"/>
      <c r="U236" s="650"/>
      <c r="V236" s="650"/>
      <c r="W236" s="650"/>
      <c r="X236" s="651"/>
      <c r="Z236" s="649" t="s">
        <v>1115</v>
      </c>
      <c r="AA236" s="650"/>
      <c r="AB236" s="651"/>
      <c r="AC236" s="649" t="s">
        <v>1151</v>
      </c>
      <c r="AD236" s="650"/>
      <c r="AE236" s="650"/>
      <c r="AF236" s="650"/>
      <c r="AG236" s="650"/>
      <c r="AH236" s="650"/>
      <c r="AI236" s="650"/>
      <c r="AJ236" s="651"/>
      <c r="AL236" s="649" t="s">
        <v>1116</v>
      </c>
      <c r="AM236" s="650"/>
      <c r="AN236" s="651"/>
      <c r="AO236" s="649" t="s">
        <v>1151</v>
      </c>
      <c r="AP236" s="650"/>
      <c r="AQ236" s="650"/>
      <c r="AR236" s="650"/>
      <c r="AS236" s="650"/>
      <c r="AT236" s="650"/>
      <c r="AU236" s="650"/>
      <c r="AV236" s="651"/>
    </row>
    <row r="237" spans="1:48" ht="15.75" customHeight="1">
      <c r="A237">
        <v>237</v>
      </c>
      <c r="B237" s="652" t="s">
        <v>1128</v>
      </c>
      <c r="C237" s="652" t="s">
        <v>634</v>
      </c>
      <c r="D237" s="669" t="s">
        <v>1119</v>
      </c>
      <c r="E237" s="676" t="s">
        <v>1120</v>
      </c>
      <c r="F237" s="677"/>
      <c r="G237" s="677"/>
      <c r="H237" s="677"/>
      <c r="I237" s="677"/>
      <c r="J237" s="677"/>
      <c r="K237" s="677"/>
      <c r="L237" s="678"/>
      <c r="N237" s="652" t="s">
        <v>1128</v>
      </c>
      <c r="O237" s="652" t="s">
        <v>634</v>
      </c>
      <c r="P237" s="669" t="s">
        <v>1119</v>
      </c>
      <c r="Q237" s="676" t="s">
        <v>1120</v>
      </c>
      <c r="R237" s="677"/>
      <c r="S237" s="677"/>
      <c r="T237" s="677"/>
      <c r="U237" s="677"/>
      <c r="V237" s="677"/>
      <c r="W237" s="677"/>
      <c r="X237" s="678"/>
      <c r="Z237" s="652" t="s">
        <v>1128</v>
      </c>
      <c r="AA237" s="652" t="s">
        <v>634</v>
      </c>
      <c r="AB237" s="669" t="s">
        <v>1119</v>
      </c>
      <c r="AC237" s="676" t="s">
        <v>1120</v>
      </c>
      <c r="AD237" s="677"/>
      <c r="AE237" s="677"/>
      <c r="AF237" s="677"/>
      <c r="AG237" s="677"/>
      <c r="AH237" s="677"/>
      <c r="AI237" s="677"/>
      <c r="AJ237" s="678"/>
      <c r="AL237" s="652" t="s">
        <v>1128</v>
      </c>
      <c r="AM237" s="652" t="s">
        <v>634</v>
      </c>
      <c r="AN237" s="669" t="s">
        <v>1119</v>
      </c>
      <c r="AO237" s="676" t="s">
        <v>1120</v>
      </c>
      <c r="AP237" s="677"/>
      <c r="AQ237" s="677"/>
      <c r="AR237" s="677"/>
      <c r="AS237" s="677"/>
      <c r="AT237" s="677"/>
      <c r="AU237" s="677"/>
      <c r="AV237" s="678"/>
    </row>
    <row r="238" spans="1:48" ht="15" customHeight="1" thickBot="1">
      <c r="A238">
        <v>238</v>
      </c>
      <c r="B238" s="668"/>
      <c r="C238" s="668"/>
      <c r="D238" s="670"/>
      <c r="E238" s="679"/>
      <c r="F238" s="680"/>
      <c r="G238" s="680"/>
      <c r="H238" s="680"/>
      <c r="I238" s="680"/>
      <c r="J238" s="680"/>
      <c r="K238" s="680"/>
      <c r="L238" s="681"/>
      <c r="N238" s="668"/>
      <c r="O238" s="668"/>
      <c r="P238" s="670"/>
      <c r="Q238" s="679"/>
      <c r="R238" s="680"/>
      <c r="S238" s="680"/>
      <c r="T238" s="680"/>
      <c r="U238" s="680"/>
      <c r="V238" s="680"/>
      <c r="W238" s="680"/>
      <c r="X238" s="681"/>
      <c r="Z238" s="668"/>
      <c r="AA238" s="668"/>
      <c r="AB238" s="670"/>
      <c r="AC238" s="679"/>
      <c r="AD238" s="680"/>
      <c r="AE238" s="680"/>
      <c r="AF238" s="680"/>
      <c r="AG238" s="680"/>
      <c r="AH238" s="680"/>
      <c r="AI238" s="680"/>
      <c r="AJ238" s="681"/>
      <c r="AL238" s="668"/>
      <c r="AM238" s="668"/>
      <c r="AN238" s="670"/>
      <c r="AO238" s="679"/>
      <c r="AP238" s="680"/>
      <c r="AQ238" s="680"/>
      <c r="AR238" s="680"/>
      <c r="AS238" s="680"/>
      <c r="AT238" s="680"/>
      <c r="AU238" s="680"/>
      <c r="AV238" s="681"/>
    </row>
    <row r="239" spans="1:48" ht="15" thickBot="1">
      <c r="A239">
        <v>239</v>
      </c>
      <c r="B239" s="653"/>
      <c r="C239" s="653"/>
      <c r="D239" s="671"/>
      <c r="E239" s="75">
        <v>0</v>
      </c>
      <c r="F239" s="76">
        <v>500</v>
      </c>
      <c r="G239" s="76">
        <v>1000</v>
      </c>
      <c r="H239" s="76">
        <v>1500</v>
      </c>
      <c r="I239" s="76">
        <v>2000</v>
      </c>
      <c r="J239" s="76">
        <v>2500</v>
      </c>
      <c r="K239" s="76">
        <v>3000</v>
      </c>
      <c r="L239" s="77">
        <v>3500</v>
      </c>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
        <v>1139</v>
      </c>
      <c r="C240" s="664">
        <v>100</v>
      </c>
      <c r="D240" s="78" t="s">
        <v>133</v>
      </c>
      <c r="E240" s="79">
        <v>59</v>
      </c>
      <c r="F240" s="80">
        <v>59</v>
      </c>
      <c r="G240" s="80">
        <v>60</v>
      </c>
      <c r="H240" s="80">
        <v>61</v>
      </c>
      <c r="I240" s="80">
        <v>61</v>
      </c>
      <c r="J240" s="80">
        <v>62</v>
      </c>
      <c r="K240" s="80">
        <v>63</v>
      </c>
      <c r="L240" s="81">
        <v>64</v>
      </c>
      <c r="N240" s="661" t="s">
        <v>1139</v>
      </c>
      <c r="O240" s="664">
        <v>100</v>
      </c>
      <c r="P240" s="78" t="s">
        <v>133</v>
      </c>
      <c r="Q240" s="79">
        <v>95</v>
      </c>
      <c r="R240" s="80">
        <v>96</v>
      </c>
      <c r="S240" s="80">
        <v>97</v>
      </c>
      <c r="T240" s="80">
        <v>98</v>
      </c>
      <c r="U240" s="80">
        <v>99</v>
      </c>
      <c r="V240" s="80">
        <v>100</v>
      </c>
      <c r="W240" s="80">
        <v>101</v>
      </c>
      <c r="X240" s="81">
        <v>103</v>
      </c>
      <c r="Z240" s="661" t="s">
        <v>1139</v>
      </c>
      <c r="AA240" s="664">
        <v>100</v>
      </c>
      <c r="AB240" s="78" t="s">
        <v>133</v>
      </c>
      <c r="AC240" s="79">
        <v>148</v>
      </c>
      <c r="AD240" s="80">
        <v>149</v>
      </c>
      <c r="AE240" s="80">
        <v>151</v>
      </c>
      <c r="AF240" s="80">
        <v>153</v>
      </c>
      <c r="AG240" s="80">
        <v>154</v>
      </c>
      <c r="AH240" s="80">
        <v>156</v>
      </c>
      <c r="AI240" s="80">
        <v>158</v>
      </c>
      <c r="AJ240" s="81">
        <v>160</v>
      </c>
      <c r="AL240" s="661" t="s">
        <v>1139</v>
      </c>
      <c r="AM240" s="664">
        <v>100</v>
      </c>
      <c r="AN240" s="78" t="s">
        <v>133</v>
      </c>
      <c r="AO240" s="79">
        <v>180</v>
      </c>
      <c r="AP240" s="80">
        <v>180</v>
      </c>
      <c r="AQ240" s="80">
        <v>180</v>
      </c>
      <c r="AR240" s="80">
        <v>180</v>
      </c>
      <c r="AS240" s="80">
        <v>180</v>
      </c>
      <c r="AT240" s="80">
        <v>180</v>
      </c>
      <c r="AU240" s="80">
        <v>180</v>
      </c>
      <c r="AV240" s="81">
        <v>180</v>
      </c>
    </row>
    <row r="241" spans="1:48" ht="15" thickBot="1">
      <c r="A241">
        <v>241</v>
      </c>
      <c r="B241" s="662"/>
      <c r="C241" s="665"/>
      <c r="D241" s="82" t="s">
        <v>136</v>
      </c>
      <c r="E241" s="83">
        <v>63</v>
      </c>
      <c r="F241" s="84">
        <v>63</v>
      </c>
      <c r="G241" s="84">
        <v>64</v>
      </c>
      <c r="H241" s="84">
        <v>65</v>
      </c>
      <c r="I241" s="84">
        <v>65</v>
      </c>
      <c r="J241" s="84">
        <v>66</v>
      </c>
      <c r="K241" s="84">
        <v>67</v>
      </c>
      <c r="L241" s="85">
        <v>68</v>
      </c>
      <c r="N241" s="662"/>
      <c r="O241" s="665"/>
      <c r="P241" s="82" t="s">
        <v>136</v>
      </c>
      <c r="Q241" s="83">
        <v>103</v>
      </c>
      <c r="R241" s="84">
        <v>104</v>
      </c>
      <c r="S241" s="84">
        <v>105</v>
      </c>
      <c r="T241" s="84">
        <v>106</v>
      </c>
      <c r="U241" s="84">
        <v>108</v>
      </c>
      <c r="V241" s="84">
        <v>109</v>
      </c>
      <c r="W241" s="84">
        <v>110</v>
      </c>
      <c r="X241" s="85">
        <v>112</v>
      </c>
      <c r="Z241" s="662"/>
      <c r="AA241" s="665"/>
      <c r="AB241" s="82" t="s">
        <v>136</v>
      </c>
      <c r="AC241" s="83">
        <v>161</v>
      </c>
      <c r="AD241" s="84">
        <v>162</v>
      </c>
      <c r="AE241" s="84">
        <v>164</v>
      </c>
      <c r="AF241" s="84">
        <v>166</v>
      </c>
      <c r="AG241" s="84">
        <v>168</v>
      </c>
      <c r="AH241" s="84">
        <v>170</v>
      </c>
      <c r="AI241" s="84">
        <v>172</v>
      </c>
      <c r="AJ241" s="85">
        <v>174</v>
      </c>
      <c r="AL241" s="662"/>
      <c r="AM241" s="665"/>
      <c r="AN241" s="82" t="s">
        <v>136</v>
      </c>
      <c r="AO241" s="83">
        <v>180</v>
      </c>
      <c r="AP241" s="84">
        <v>180</v>
      </c>
      <c r="AQ241" s="84">
        <v>180</v>
      </c>
      <c r="AR241" s="84">
        <v>180</v>
      </c>
      <c r="AS241" s="84">
        <v>180</v>
      </c>
      <c r="AT241" s="84">
        <v>180</v>
      </c>
      <c r="AU241" s="84">
        <v>180</v>
      </c>
      <c r="AV241" s="85">
        <v>180</v>
      </c>
    </row>
    <row r="242" spans="1:48">
      <c r="A242">
        <v>242</v>
      </c>
      <c r="B242" s="662"/>
      <c r="C242" s="666">
        <v>110</v>
      </c>
      <c r="D242" s="86" t="s">
        <v>133</v>
      </c>
      <c r="E242" s="87">
        <v>56</v>
      </c>
      <c r="F242" s="88">
        <v>56</v>
      </c>
      <c r="G242" s="88">
        <v>57</v>
      </c>
      <c r="H242" s="88">
        <v>58</v>
      </c>
      <c r="I242" s="88">
        <v>59</v>
      </c>
      <c r="J242" s="88">
        <v>60</v>
      </c>
      <c r="K242" s="88">
        <v>61</v>
      </c>
      <c r="L242" s="89">
        <v>62</v>
      </c>
      <c r="N242" s="662"/>
      <c r="O242" s="666">
        <v>110</v>
      </c>
      <c r="P242" s="86" t="s">
        <v>133</v>
      </c>
      <c r="Q242" s="87">
        <v>90</v>
      </c>
      <c r="R242" s="88">
        <v>91</v>
      </c>
      <c r="S242" s="88">
        <v>92</v>
      </c>
      <c r="T242" s="88">
        <v>93</v>
      </c>
      <c r="U242" s="88">
        <v>95</v>
      </c>
      <c r="V242" s="88">
        <v>96</v>
      </c>
      <c r="W242" s="88">
        <v>97</v>
      </c>
      <c r="X242" s="89">
        <v>99</v>
      </c>
      <c r="Z242" s="662"/>
      <c r="AA242" s="666">
        <v>110</v>
      </c>
      <c r="AB242" s="86" t="s">
        <v>133</v>
      </c>
      <c r="AC242" s="87">
        <v>140</v>
      </c>
      <c r="AD242" s="88">
        <v>142</v>
      </c>
      <c r="AE242" s="88">
        <v>144</v>
      </c>
      <c r="AF242" s="88">
        <v>146</v>
      </c>
      <c r="AG242" s="88">
        <v>148</v>
      </c>
      <c r="AH242" s="88">
        <v>150</v>
      </c>
      <c r="AI242" s="88">
        <v>152</v>
      </c>
      <c r="AJ242" s="89">
        <v>154</v>
      </c>
      <c r="AL242" s="662"/>
      <c r="AM242" s="666">
        <v>110</v>
      </c>
      <c r="AN242" s="86" t="s">
        <v>133</v>
      </c>
      <c r="AO242" s="87">
        <v>171</v>
      </c>
      <c r="AP242" s="88">
        <v>172</v>
      </c>
      <c r="AQ242" s="88">
        <v>173</v>
      </c>
      <c r="AR242" s="88">
        <v>174</v>
      </c>
      <c r="AS242" s="88">
        <v>176</v>
      </c>
      <c r="AT242" s="88">
        <v>177</v>
      </c>
      <c r="AU242" s="88">
        <v>178</v>
      </c>
      <c r="AV242" s="89">
        <v>180</v>
      </c>
    </row>
    <row r="243" spans="1:48" ht="15" thickBot="1">
      <c r="A243">
        <v>243</v>
      </c>
      <c r="B243" s="662"/>
      <c r="C243" s="667"/>
      <c r="D243" s="90" t="s">
        <v>136</v>
      </c>
      <c r="E243" s="87">
        <v>61</v>
      </c>
      <c r="F243" s="88">
        <v>61</v>
      </c>
      <c r="G243" s="88">
        <v>62</v>
      </c>
      <c r="H243" s="88">
        <v>63</v>
      </c>
      <c r="I243" s="88">
        <v>63</v>
      </c>
      <c r="J243" s="88">
        <v>64</v>
      </c>
      <c r="K243" s="88">
        <v>65</v>
      </c>
      <c r="L243" s="89">
        <v>66</v>
      </c>
      <c r="N243" s="662"/>
      <c r="O243" s="667"/>
      <c r="P243" s="90" t="s">
        <v>136</v>
      </c>
      <c r="Q243" s="87">
        <v>99</v>
      </c>
      <c r="R243" s="88">
        <v>100</v>
      </c>
      <c r="S243" s="88">
        <v>101</v>
      </c>
      <c r="T243" s="88">
        <v>102</v>
      </c>
      <c r="U243" s="88">
        <v>104</v>
      </c>
      <c r="V243" s="88">
        <v>105</v>
      </c>
      <c r="W243" s="88">
        <v>106</v>
      </c>
      <c r="X243" s="89">
        <v>108</v>
      </c>
      <c r="Z243" s="662"/>
      <c r="AA243" s="667"/>
      <c r="AB243" s="90" t="s">
        <v>136</v>
      </c>
      <c r="AC243" s="87">
        <v>155</v>
      </c>
      <c r="AD243" s="88">
        <v>156</v>
      </c>
      <c r="AE243" s="88">
        <v>158</v>
      </c>
      <c r="AF243" s="88">
        <v>160</v>
      </c>
      <c r="AG243" s="88">
        <v>162</v>
      </c>
      <c r="AH243" s="88">
        <v>164</v>
      </c>
      <c r="AI243" s="88">
        <v>166</v>
      </c>
      <c r="AJ243" s="89">
        <v>168</v>
      </c>
      <c r="AL243" s="662"/>
      <c r="AM243" s="667"/>
      <c r="AN243" s="90" t="s">
        <v>136</v>
      </c>
      <c r="AO243" s="87">
        <v>180</v>
      </c>
      <c r="AP243" s="88">
        <v>180</v>
      </c>
      <c r="AQ243" s="88">
        <v>180</v>
      </c>
      <c r="AR243" s="88">
        <v>180</v>
      </c>
      <c r="AS243" s="88">
        <v>180</v>
      </c>
      <c r="AT243" s="88">
        <v>180</v>
      </c>
      <c r="AU243" s="88">
        <v>180</v>
      </c>
      <c r="AV243" s="89">
        <v>180</v>
      </c>
    </row>
    <row r="244" spans="1:48">
      <c r="A244">
        <v>244</v>
      </c>
      <c r="B244" s="662"/>
      <c r="C244" s="664">
        <v>120</v>
      </c>
      <c r="D244" s="78" t="s">
        <v>133</v>
      </c>
      <c r="E244" s="83">
        <v>54</v>
      </c>
      <c r="F244" s="84">
        <v>54</v>
      </c>
      <c r="G244" s="84">
        <v>55</v>
      </c>
      <c r="H244" s="84">
        <v>56</v>
      </c>
      <c r="I244" s="84">
        <v>57</v>
      </c>
      <c r="J244" s="84">
        <v>58</v>
      </c>
      <c r="K244" s="84">
        <v>59</v>
      </c>
      <c r="L244" s="85">
        <v>60</v>
      </c>
      <c r="N244" s="662"/>
      <c r="O244" s="664">
        <v>120</v>
      </c>
      <c r="P244" s="78" t="s">
        <v>133</v>
      </c>
      <c r="Q244" s="83">
        <v>85</v>
      </c>
      <c r="R244" s="84">
        <v>86</v>
      </c>
      <c r="S244" s="84">
        <v>88</v>
      </c>
      <c r="T244" s="84">
        <v>89</v>
      </c>
      <c r="U244" s="84">
        <v>91</v>
      </c>
      <c r="V244" s="84">
        <v>92</v>
      </c>
      <c r="W244" s="84">
        <v>94</v>
      </c>
      <c r="X244" s="85">
        <v>96</v>
      </c>
      <c r="Z244" s="662"/>
      <c r="AA244" s="664">
        <v>120</v>
      </c>
      <c r="AB244" s="78" t="s">
        <v>133</v>
      </c>
      <c r="AC244" s="83">
        <v>133</v>
      </c>
      <c r="AD244" s="84">
        <v>135</v>
      </c>
      <c r="AE244" s="84">
        <v>137</v>
      </c>
      <c r="AF244" s="84">
        <v>139</v>
      </c>
      <c r="AG244" s="84">
        <v>142</v>
      </c>
      <c r="AH244" s="84">
        <v>144</v>
      </c>
      <c r="AI244" s="84">
        <v>146</v>
      </c>
      <c r="AJ244" s="85">
        <v>149</v>
      </c>
      <c r="AL244" s="662"/>
      <c r="AM244" s="664">
        <v>120</v>
      </c>
      <c r="AN244" s="78" t="s">
        <v>133</v>
      </c>
      <c r="AO244" s="83">
        <v>163</v>
      </c>
      <c r="AP244" s="84">
        <v>165</v>
      </c>
      <c r="AQ244" s="84">
        <v>167</v>
      </c>
      <c r="AR244" s="84">
        <v>170</v>
      </c>
      <c r="AS244" s="84">
        <v>172</v>
      </c>
      <c r="AT244" s="84">
        <v>175</v>
      </c>
      <c r="AU244" s="84">
        <v>177</v>
      </c>
      <c r="AV244" s="85">
        <v>180</v>
      </c>
    </row>
    <row r="245" spans="1:48" ht="15" thickBot="1">
      <c r="A245">
        <v>245</v>
      </c>
      <c r="B245" s="662"/>
      <c r="C245" s="665"/>
      <c r="D245" s="82" t="s">
        <v>136</v>
      </c>
      <c r="E245" s="83">
        <v>59</v>
      </c>
      <c r="F245" s="84">
        <v>59</v>
      </c>
      <c r="G245" s="84">
        <v>60</v>
      </c>
      <c r="H245" s="84">
        <v>61</v>
      </c>
      <c r="I245" s="84">
        <v>61</v>
      </c>
      <c r="J245" s="84">
        <v>62</v>
      </c>
      <c r="K245" s="84">
        <v>63</v>
      </c>
      <c r="L245" s="85">
        <v>64</v>
      </c>
      <c r="N245" s="662"/>
      <c r="O245" s="665"/>
      <c r="P245" s="82" t="s">
        <v>136</v>
      </c>
      <c r="Q245" s="83">
        <v>96</v>
      </c>
      <c r="R245" s="84">
        <v>97</v>
      </c>
      <c r="S245" s="84">
        <v>98</v>
      </c>
      <c r="T245" s="84">
        <v>99</v>
      </c>
      <c r="U245" s="84">
        <v>101</v>
      </c>
      <c r="V245" s="84">
        <v>102</v>
      </c>
      <c r="W245" s="84">
        <v>103</v>
      </c>
      <c r="X245" s="85">
        <v>105</v>
      </c>
      <c r="Z245" s="662"/>
      <c r="AA245" s="665"/>
      <c r="AB245" s="82" t="s">
        <v>136</v>
      </c>
      <c r="AC245" s="83">
        <v>150</v>
      </c>
      <c r="AD245" s="84">
        <v>151</v>
      </c>
      <c r="AE245" s="84">
        <v>153</v>
      </c>
      <c r="AF245" s="84">
        <v>155</v>
      </c>
      <c r="AG245" s="84">
        <v>157</v>
      </c>
      <c r="AH245" s="84">
        <v>159</v>
      </c>
      <c r="AI245" s="84">
        <v>161</v>
      </c>
      <c r="AJ245" s="85">
        <v>163</v>
      </c>
      <c r="AL245" s="662"/>
      <c r="AM245" s="665"/>
      <c r="AN245" s="82" t="s">
        <v>136</v>
      </c>
      <c r="AO245" s="83">
        <v>180</v>
      </c>
      <c r="AP245" s="84">
        <v>180</v>
      </c>
      <c r="AQ245" s="84">
        <v>180</v>
      </c>
      <c r="AR245" s="84">
        <v>180</v>
      </c>
      <c r="AS245" s="84">
        <v>180</v>
      </c>
      <c r="AT245" s="84">
        <v>180</v>
      </c>
      <c r="AU245" s="84">
        <v>180</v>
      </c>
      <c r="AV245" s="85">
        <v>180</v>
      </c>
    </row>
    <row r="246" spans="1:48">
      <c r="A246">
        <v>246</v>
      </c>
      <c r="B246" s="662"/>
      <c r="C246" s="666">
        <v>130</v>
      </c>
      <c r="D246" s="86" t="s">
        <v>133</v>
      </c>
      <c r="E246" s="87">
        <v>58</v>
      </c>
      <c r="F246" s="88">
        <v>58</v>
      </c>
      <c r="G246" s="88">
        <v>58</v>
      </c>
      <c r="H246" s="88">
        <v>58</v>
      </c>
      <c r="I246" s="88">
        <v>58</v>
      </c>
      <c r="J246" s="88">
        <v>58</v>
      </c>
      <c r="K246" s="88">
        <v>58</v>
      </c>
      <c r="L246" s="89">
        <v>58</v>
      </c>
      <c r="N246" s="662"/>
      <c r="O246" s="666">
        <v>130</v>
      </c>
      <c r="P246" s="86" t="s">
        <v>133</v>
      </c>
      <c r="Q246" s="87">
        <v>81</v>
      </c>
      <c r="R246" s="88">
        <v>82</v>
      </c>
      <c r="S246" s="88">
        <v>84</v>
      </c>
      <c r="T246" s="88">
        <v>85</v>
      </c>
      <c r="U246" s="88">
        <v>87</v>
      </c>
      <c r="V246" s="88">
        <v>88</v>
      </c>
      <c r="W246" s="88">
        <v>90</v>
      </c>
      <c r="X246" s="89">
        <v>92</v>
      </c>
      <c r="Z246" s="662"/>
      <c r="AA246" s="666">
        <v>130</v>
      </c>
      <c r="AB246" s="86" t="s">
        <v>133</v>
      </c>
      <c r="AC246" s="87">
        <v>127</v>
      </c>
      <c r="AD246" s="88">
        <v>129</v>
      </c>
      <c r="AE246" s="88">
        <v>131</v>
      </c>
      <c r="AF246" s="88">
        <v>134</v>
      </c>
      <c r="AG246" s="88">
        <v>136</v>
      </c>
      <c r="AH246" s="88">
        <v>139</v>
      </c>
      <c r="AI246" s="88">
        <v>141</v>
      </c>
      <c r="AJ246" s="89">
        <v>144</v>
      </c>
      <c r="AL246" s="662"/>
      <c r="AM246" s="666">
        <v>130</v>
      </c>
      <c r="AN246" s="86" t="s">
        <v>133</v>
      </c>
      <c r="AO246" s="87">
        <v>155</v>
      </c>
      <c r="AP246" s="88">
        <v>158</v>
      </c>
      <c r="AQ246" s="88">
        <v>161</v>
      </c>
      <c r="AR246" s="88">
        <v>164</v>
      </c>
      <c r="AS246" s="88">
        <v>167</v>
      </c>
      <c r="AT246" s="88">
        <v>170</v>
      </c>
      <c r="AU246" s="88">
        <v>173</v>
      </c>
      <c r="AV246" s="89">
        <v>176</v>
      </c>
    </row>
    <row r="247" spans="1:48" ht="15" thickBot="1">
      <c r="A247">
        <v>247</v>
      </c>
      <c r="B247" s="662"/>
      <c r="C247" s="667"/>
      <c r="D247" s="90" t="s">
        <v>136</v>
      </c>
      <c r="E247" s="87">
        <v>62</v>
      </c>
      <c r="F247" s="88">
        <v>62</v>
      </c>
      <c r="G247" s="88">
        <v>62</v>
      </c>
      <c r="H247" s="88">
        <v>62</v>
      </c>
      <c r="I247" s="88">
        <v>62</v>
      </c>
      <c r="J247" s="88">
        <v>62</v>
      </c>
      <c r="K247" s="88">
        <v>62</v>
      </c>
      <c r="L247" s="89">
        <v>62</v>
      </c>
      <c r="N247" s="662"/>
      <c r="O247" s="667"/>
      <c r="P247" s="90" t="s">
        <v>136</v>
      </c>
      <c r="Q247" s="87">
        <v>93</v>
      </c>
      <c r="R247" s="88">
        <v>94</v>
      </c>
      <c r="S247" s="88">
        <v>95</v>
      </c>
      <c r="T247" s="88">
        <v>96</v>
      </c>
      <c r="U247" s="88">
        <v>98</v>
      </c>
      <c r="V247" s="88">
        <v>99</v>
      </c>
      <c r="W247" s="88">
        <v>100</v>
      </c>
      <c r="X247" s="89">
        <v>102</v>
      </c>
      <c r="Z247" s="662"/>
      <c r="AA247" s="667"/>
      <c r="AB247" s="90" t="s">
        <v>136</v>
      </c>
      <c r="AC247" s="87">
        <v>145</v>
      </c>
      <c r="AD247" s="88">
        <v>146</v>
      </c>
      <c r="AE247" s="88">
        <v>148</v>
      </c>
      <c r="AF247" s="88">
        <v>150</v>
      </c>
      <c r="AG247" s="88">
        <v>152</v>
      </c>
      <c r="AH247" s="88">
        <v>154</v>
      </c>
      <c r="AI247" s="88">
        <v>156</v>
      </c>
      <c r="AJ247" s="89">
        <v>158</v>
      </c>
      <c r="AL247" s="662"/>
      <c r="AM247" s="667"/>
      <c r="AN247" s="90" t="s">
        <v>136</v>
      </c>
      <c r="AO247" s="87">
        <v>177</v>
      </c>
      <c r="AP247" s="88">
        <v>177</v>
      </c>
      <c r="AQ247" s="88">
        <v>177</v>
      </c>
      <c r="AR247" s="88">
        <v>178</v>
      </c>
      <c r="AS247" s="88">
        <v>178</v>
      </c>
      <c r="AT247" s="88">
        <v>179</v>
      </c>
      <c r="AU247" s="88">
        <v>179</v>
      </c>
      <c r="AV247" s="89">
        <v>180</v>
      </c>
    </row>
    <row r="248" spans="1:48">
      <c r="A248">
        <v>248</v>
      </c>
      <c r="B248" s="662"/>
      <c r="C248" s="664">
        <v>140</v>
      </c>
      <c r="D248" s="78" t="s">
        <v>133</v>
      </c>
      <c r="E248" s="83">
        <v>63</v>
      </c>
      <c r="F248" s="84">
        <v>62</v>
      </c>
      <c r="G248" s="84">
        <v>61</v>
      </c>
      <c r="H248" s="84">
        <v>60</v>
      </c>
      <c r="I248" s="84">
        <v>59</v>
      </c>
      <c r="J248" s="84">
        <v>58</v>
      </c>
      <c r="K248" s="84">
        <v>57</v>
      </c>
      <c r="L248" s="85">
        <v>56</v>
      </c>
      <c r="N248" s="662"/>
      <c r="O248" s="664">
        <v>140</v>
      </c>
      <c r="P248" s="78" t="s">
        <v>133</v>
      </c>
      <c r="Q248" s="83">
        <v>77</v>
      </c>
      <c r="R248" s="84">
        <v>78</v>
      </c>
      <c r="S248" s="84">
        <v>80</v>
      </c>
      <c r="T248" s="84">
        <v>81</v>
      </c>
      <c r="U248" s="84">
        <v>83</v>
      </c>
      <c r="V248" s="84">
        <v>84</v>
      </c>
      <c r="W248" s="84">
        <v>86</v>
      </c>
      <c r="X248" s="85">
        <v>88</v>
      </c>
      <c r="Z248" s="662"/>
      <c r="AA248" s="664">
        <v>140</v>
      </c>
      <c r="AB248" s="78" t="s">
        <v>133</v>
      </c>
      <c r="AC248" s="83">
        <v>121</v>
      </c>
      <c r="AD248" s="84">
        <v>123</v>
      </c>
      <c r="AE248" s="84">
        <v>125</v>
      </c>
      <c r="AF248" s="84">
        <v>128</v>
      </c>
      <c r="AG248" s="84">
        <v>130</v>
      </c>
      <c r="AH248" s="84">
        <v>133</v>
      </c>
      <c r="AI248" s="84">
        <v>135</v>
      </c>
      <c r="AJ248" s="85">
        <v>138</v>
      </c>
      <c r="AL248" s="662"/>
      <c r="AM248" s="664">
        <v>140</v>
      </c>
      <c r="AN248" s="78" t="s">
        <v>133</v>
      </c>
      <c r="AO248" s="83">
        <v>148</v>
      </c>
      <c r="AP248" s="84">
        <v>150</v>
      </c>
      <c r="AQ248" s="84">
        <v>153</v>
      </c>
      <c r="AR248" s="84">
        <v>156</v>
      </c>
      <c r="AS248" s="84">
        <v>159</v>
      </c>
      <c r="AT248" s="84">
        <v>162</v>
      </c>
      <c r="AU248" s="84">
        <v>165</v>
      </c>
      <c r="AV248" s="85">
        <v>168</v>
      </c>
    </row>
    <row r="249" spans="1:48" ht="15" thickBot="1">
      <c r="A249">
        <v>249</v>
      </c>
      <c r="B249" s="662"/>
      <c r="C249" s="665"/>
      <c r="D249" s="82" t="s">
        <v>136</v>
      </c>
      <c r="E249" s="83">
        <v>69</v>
      </c>
      <c r="F249" s="84">
        <v>67</v>
      </c>
      <c r="G249" s="84">
        <v>66</v>
      </c>
      <c r="H249" s="84">
        <v>65</v>
      </c>
      <c r="I249" s="84">
        <v>63</v>
      </c>
      <c r="J249" s="84">
        <v>62</v>
      </c>
      <c r="K249" s="84">
        <v>61</v>
      </c>
      <c r="L249" s="85">
        <v>60</v>
      </c>
      <c r="N249" s="662"/>
      <c r="O249" s="665"/>
      <c r="P249" s="82" t="s">
        <v>136</v>
      </c>
      <c r="Q249" s="83">
        <v>90</v>
      </c>
      <c r="R249" s="84">
        <v>91</v>
      </c>
      <c r="S249" s="84">
        <v>92</v>
      </c>
      <c r="T249" s="84">
        <v>93</v>
      </c>
      <c r="U249" s="84">
        <v>94</v>
      </c>
      <c r="V249" s="84">
        <v>95</v>
      </c>
      <c r="W249" s="84">
        <v>96</v>
      </c>
      <c r="X249" s="85">
        <v>98</v>
      </c>
      <c r="Z249" s="662"/>
      <c r="AA249" s="665"/>
      <c r="AB249" s="82" t="s">
        <v>136</v>
      </c>
      <c r="AC249" s="83">
        <v>140</v>
      </c>
      <c r="AD249" s="84">
        <v>141</v>
      </c>
      <c r="AE249" s="84">
        <v>143</v>
      </c>
      <c r="AF249" s="84">
        <v>145</v>
      </c>
      <c r="AG249" s="84">
        <v>147</v>
      </c>
      <c r="AH249" s="84">
        <v>149</v>
      </c>
      <c r="AI249" s="84">
        <v>151</v>
      </c>
      <c r="AJ249" s="85">
        <v>153</v>
      </c>
      <c r="AL249" s="662"/>
      <c r="AM249" s="665"/>
      <c r="AN249" s="82" t="s">
        <v>136</v>
      </c>
      <c r="AO249" s="83">
        <v>171</v>
      </c>
      <c r="AP249" s="84">
        <v>172</v>
      </c>
      <c r="AQ249" s="84">
        <v>173</v>
      </c>
      <c r="AR249" s="84">
        <v>174</v>
      </c>
      <c r="AS249" s="84">
        <v>176</v>
      </c>
      <c r="AT249" s="84">
        <v>177</v>
      </c>
      <c r="AU249" s="84">
        <v>178</v>
      </c>
      <c r="AV249" s="85">
        <v>180</v>
      </c>
    </row>
    <row r="250" spans="1:48">
      <c r="A250">
        <v>250</v>
      </c>
      <c r="B250" s="662"/>
      <c r="C250" s="666">
        <v>150</v>
      </c>
      <c r="D250" s="86" t="s">
        <v>133</v>
      </c>
      <c r="E250" s="87">
        <v>69</v>
      </c>
      <c r="F250" s="88">
        <v>66</v>
      </c>
      <c r="G250" s="88">
        <v>64</v>
      </c>
      <c r="H250" s="88">
        <v>62</v>
      </c>
      <c r="I250" s="88">
        <v>59</v>
      </c>
      <c r="J250" s="88">
        <v>57</v>
      </c>
      <c r="K250" s="88">
        <v>55</v>
      </c>
      <c r="L250" s="89">
        <v>53</v>
      </c>
      <c r="N250" s="662"/>
      <c r="O250" s="666">
        <v>150</v>
      </c>
      <c r="P250" s="86" t="s">
        <v>133</v>
      </c>
      <c r="Q250" s="87">
        <v>75</v>
      </c>
      <c r="R250" s="88">
        <v>76</v>
      </c>
      <c r="S250" s="88">
        <v>77</v>
      </c>
      <c r="T250" s="88">
        <v>79</v>
      </c>
      <c r="U250" s="88">
        <v>80</v>
      </c>
      <c r="V250" s="88">
        <v>82</v>
      </c>
      <c r="W250" s="88">
        <v>83</v>
      </c>
      <c r="X250" s="89">
        <v>85</v>
      </c>
      <c r="Z250" s="662"/>
      <c r="AA250" s="666">
        <v>150</v>
      </c>
      <c r="AB250" s="86" t="s">
        <v>133</v>
      </c>
      <c r="AC250" s="87">
        <v>116</v>
      </c>
      <c r="AD250" s="88">
        <v>118</v>
      </c>
      <c r="AE250" s="88">
        <v>120</v>
      </c>
      <c r="AF250" s="88">
        <v>122</v>
      </c>
      <c r="AG250" s="88">
        <v>125</v>
      </c>
      <c r="AH250" s="88">
        <v>127</v>
      </c>
      <c r="AI250" s="88">
        <v>129</v>
      </c>
      <c r="AJ250" s="89">
        <v>132</v>
      </c>
      <c r="AL250" s="662"/>
      <c r="AM250" s="666">
        <v>150</v>
      </c>
      <c r="AN250" s="86" t="s">
        <v>133</v>
      </c>
      <c r="AO250" s="87">
        <v>142</v>
      </c>
      <c r="AP250" s="88">
        <v>144</v>
      </c>
      <c r="AQ250" s="88">
        <v>147</v>
      </c>
      <c r="AR250" s="88">
        <v>150</v>
      </c>
      <c r="AS250" s="88">
        <v>152</v>
      </c>
      <c r="AT250" s="88">
        <v>155</v>
      </c>
      <c r="AU250" s="88">
        <v>158</v>
      </c>
      <c r="AV250" s="89">
        <v>161</v>
      </c>
    </row>
    <row r="251" spans="1:48" ht="15" thickBot="1">
      <c r="A251">
        <v>251</v>
      </c>
      <c r="B251" s="662"/>
      <c r="C251" s="667"/>
      <c r="D251" s="90" t="s">
        <v>136</v>
      </c>
      <c r="E251" s="87">
        <v>75</v>
      </c>
      <c r="F251" s="88">
        <v>72</v>
      </c>
      <c r="G251" s="88">
        <v>70</v>
      </c>
      <c r="H251" s="88">
        <v>68</v>
      </c>
      <c r="I251" s="88">
        <v>65</v>
      </c>
      <c r="J251" s="88">
        <v>63</v>
      </c>
      <c r="K251" s="88">
        <v>61</v>
      </c>
      <c r="L251" s="89">
        <v>59</v>
      </c>
      <c r="N251" s="662"/>
      <c r="O251" s="667"/>
      <c r="P251" s="90" t="s">
        <v>136</v>
      </c>
      <c r="Q251" s="87">
        <v>86</v>
      </c>
      <c r="R251" s="88">
        <v>87</v>
      </c>
      <c r="S251" s="88">
        <v>88</v>
      </c>
      <c r="T251" s="88">
        <v>90</v>
      </c>
      <c r="U251" s="88">
        <v>91</v>
      </c>
      <c r="V251" s="88">
        <v>93</v>
      </c>
      <c r="W251" s="88">
        <v>94</v>
      </c>
      <c r="X251" s="89">
        <v>96</v>
      </c>
      <c r="Z251" s="662"/>
      <c r="AA251" s="667"/>
      <c r="AB251" s="90" t="s">
        <v>136</v>
      </c>
      <c r="AC251" s="87">
        <v>134</v>
      </c>
      <c r="AD251" s="88">
        <v>136</v>
      </c>
      <c r="AE251" s="88">
        <v>138</v>
      </c>
      <c r="AF251" s="88">
        <v>140</v>
      </c>
      <c r="AG251" s="88">
        <v>142</v>
      </c>
      <c r="AH251" s="88">
        <v>144</v>
      </c>
      <c r="AI251" s="88">
        <v>146</v>
      </c>
      <c r="AJ251" s="89">
        <v>149</v>
      </c>
      <c r="AL251" s="662"/>
      <c r="AM251" s="667"/>
      <c r="AN251" s="90" t="s">
        <v>136</v>
      </c>
      <c r="AO251" s="87">
        <v>164</v>
      </c>
      <c r="AP251" s="88">
        <v>166</v>
      </c>
      <c r="AQ251" s="88">
        <v>168</v>
      </c>
      <c r="AR251" s="88">
        <v>170</v>
      </c>
      <c r="AS251" s="88">
        <v>173</v>
      </c>
      <c r="AT251" s="88">
        <v>175</v>
      </c>
      <c r="AU251" s="88">
        <v>177</v>
      </c>
      <c r="AV251" s="89">
        <v>180</v>
      </c>
    </row>
    <row r="252" spans="1:48">
      <c r="A252">
        <v>252</v>
      </c>
      <c r="B252" s="662"/>
      <c r="C252" s="664">
        <v>160</v>
      </c>
      <c r="D252" s="78" t="s">
        <v>133</v>
      </c>
      <c r="E252" s="83">
        <v>76</v>
      </c>
      <c r="F252" s="84">
        <v>73</v>
      </c>
      <c r="G252" s="84">
        <v>70</v>
      </c>
      <c r="H252" s="84">
        <v>68</v>
      </c>
      <c r="I252" s="84">
        <v>65</v>
      </c>
      <c r="J252" s="84">
        <v>63</v>
      </c>
      <c r="K252" s="84">
        <v>60</v>
      </c>
      <c r="L252" s="85">
        <v>58</v>
      </c>
      <c r="N252" s="662"/>
      <c r="O252" s="664">
        <v>160</v>
      </c>
      <c r="P252" s="78" t="s">
        <v>133</v>
      </c>
      <c r="Q252" s="83">
        <v>76</v>
      </c>
      <c r="R252" s="84">
        <v>76</v>
      </c>
      <c r="S252" s="84">
        <v>77</v>
      </c>
      <c r="T252" s="84">
        <v>78</v>
      </c>
      <c r="U252" s="84">
        <v>79</v>
      </c>
      <c r="V252" s="84">
        <v>80</v>
      </c>
      <c r="W252" s="84">
        <v>81</v>
      </c>
      <c r="X252" s="85">
        <v>82</v>
      </c>
      <c r="Z252" s="662"/>
      <c r="AA252" s="664">
        <v>160</v>
      </c>
      <c r="AB252" s="78" t="s">
        <v>133</v>
      </c>
      <c r="AC252" s="83">
        <v>112</v>
      </c>
      <c r="AD252" s="84">
        <v>114</v>
      </c>
      <c r="AE252" s="84">
        <v>116</v>
      </c>
      <c r="AF252" s="84">
        <v>118</v>
      </c>
      <c r="AG252" s="84">
        <v>120</v>
      </c>
      <c r="AH252" s="84">
        <v>122</v>
      </c>
      <c r="AI252" s="84">
        <v>124</v>
      </c>
      <c r="AJ252" s="85">
        <v>127</v>
      </c>
      <c r="AL252" s="662"/>
      <c r="AM252" s="664">
        <v>160</v>
      </c>
      <c r="AN252" s="78" t="s">
        <v>133</v>
      </c>
      <c r="AO252" s="83">
        <v>136</v>
      </c>
      <c r="AP252" s="84">
        <v>138</v>
      </c>
      <c r="AQ252" s="84">
        <v>141</v>
      </c>
      <c r="AR252" s="84">
        <v>144</v>
      </c>
      <c r="AS252" s="84">
        <v>147</v>
      </c>
      <c r="AT252" s="84">
        <v>150</v>
      </c>
      <c r="AU252" s="84">
        <v>153</v>
      </c>
      <c r="AV252" s="85">
        <v>156</v>
      </c>
    </row>
    <row r="253" spans="1:48" ht="15" thickBot="1">
      <c r="A253">
        <v>253</v>
      </c>
      <c r="B253" s="662"/>
      <c r="C253" s="665"/>
      <c r="D253" s="82" t="s">
        <v>136</v>
      </c>
      <c r="E253" s="83">
        <v>83</v>
      </c>
      <c r="F253" s="84">
        <v>80</v>
      </c>
      <c r="G253" s="84">
        <v>77</v>
      </c>
      <c r="H253" s="84">
        <v>74</v>
      </c>
      <c r="I253" s="84">
        <v>71</v>
      </c>
      <c r="J253" s="84">
        <v>68</v>
      </c>
      <c r="K253" s="84">
        <v>65</v>
      </c>
      <c r="L253" s="85">
        <v>62</v>
      </c>
      <c r="N253" s="662"/>
      <c r="O253" s="665"/>
      <c r="P253" s="82" t="s">
        <v>136</v>
      </c>
      <c r="Q253" s="83">
        <v>83</v>
      </c>
      <c r="R253" s="84">
        <v>84</v>
      </c>
      <c r="S253" s="84">
        <v>85</v>
      </c>
      <c r="T253" s="84">
        <v>87</v>
      </c>
      <c r="U253" s="84">
        <v>88</v>
      </c>
      <c r="V253" s="84">
        <v>90</v>
      </c>
      <c r="W253" s="84">
        <v>91</v>
      </c>
      <c r="X253" s="85">
        <v>93</v>
      </c>
      <c r="Z253" s="662"/>
      <c r="AA253" s="665"/>
      <c r="AB253" s="82" t="s">
        <v>136</v>
      </c>
      <c r="AC253" s="83">
        <v>129</v>
      </c>
      <c r="AD253" s="84">
        <v>131</v>
      </c>
      <c r="AE253" s="84">
        <v>133</v>
      </c>
      <c r="AF253" s="84">
        <v>135</v>
      </c>
      <c r="AG253" s="84">
        <v>138</v>
      </c>
      <c r="AH253" s="84">
        <v>140</v>
      </c>
      <c r="AI253" s="84">
        <v>142</v>
      </c>
      <c r="AJ253" s="85">
        <v>145</v>
      </c>
      <c r="AL253" s="662"/>
      <c r="AM253" s="665"/>
      <c r="AN253" s="82" t="s">
        <v>136</v>
      </c>
      <c r="AO253" s="83">
        <v>158</v>
      </c>
      <c r="AP253" s="84">
        <v>160</v>
      </c>
      <c r="AQ253" s="84">
        <v>163</v>
      </c>
      <c r="AR253" s="84">
        <v>166</v>
      </c>
      <c r="AS253" s="84">
        <v>168</v>
      </c>
      <c r="AT253" s="84">
        <v>171</v>
      </c>
      <c r="AU253" s="84">
        <v>174</v>
      </c>
      <c r="AV253" s="85">
        <v>177</v>
      </c>
    </row>
    <row r="254" spans="1:48">
      <c r="A254">
        <v>254</v>
      </c>
      <c r="B254" s="662"/>
      <c r="C254" s="666">
        <v>170</v>
      </c>
      <c r="D254" s="86" t="s">
        <v>133</v>
      </c>
      <c r="E254" s="87">
        <v>83</v>
      </c>
      <c r="F254" s="88">
        <v>80</v>
      </c>
      <c r="G254" s="88">
        <v>77</v>
      </c>
      <c r="H254" s="88">
        <v>74</v>
      </c>
      <c r="I254" s="88">
        <v>71</v>
      </c>
      <c r="J254" s="88">
        <v>68</v>
      </c>
      <c r="K254" s="88">
        <v>65</v>
      </c>
      <c r="L254" s="89">
        <v>62</v>
      </c>
      <c r="N254" s="662"/>
      <c r="O254" s="666">
        <v>170</v>
      </c>
      <c r="P254" s="86" t="s">
        <v>133</v>
      </c>
      <c r="Q254" s="87">
        <v>83</v>
      </c>
      <c r="R254" s="88">
        <v>82</v>
      </c>
      <c r="S254" s="88">
        <v>81</v>
      </c>
      <c r="T254" s="88">
        <v>81</v>
      </c>
      <c r="U254" s="88">
        <v>80</v>
      </c>
      <c r="V254" s="88">
        <v>80</v>
      </c>
      <c r="W254" s="88">
        <v>79</v>
      </c>
      <c r="X254" s="89">
        <v>79</v>
      </c>
      <c r="Z254" s="662"/>
      <c r="AA254" s="666">
        <v>170</v>
      </c>
      <c r="AB254" s="86" t="s">
        <v>133</v>
      </c>
      <c r="AC254" s="87">
        <v>107</v>
      </c>
      <c r="AD254" s="88">
        <v>109</v>
      </c>
      <c r="AE254" s="88">
        <v>111</v>
      </c>
      <c r="AF254" s="88">
        <v>113</v>
      </c>
      <c r="AG254" s="88">
        <v>116</v>
      </c>
      <c r="AH254" s="88">
        <v>118</v>
      </c>
      <c r="AI254" s="88">
        <v>120</v>
      </c>
      <c r="AJ254" s="89">
        <v>123</v>
      </c>
      <c r="AL254" s="662"/>
      <c r="AM254" s="666">
        <v>170</v>
      </c>
      <c r="AN254" s="86" t="s">
        <v>133</v>
      </c>
      <c r="AO254" s="87">
        <v>131</v>
      </c>
      <c r="AP254" s="88">
        <v>133</v>
      </c>
      <c r="AQ254" s="88">
        <v>136</v>
      </c>
      <c r="AR254" s="88">
        <v>139</v>
      </c>
      <c r="AS254" s="88">
        <v>141</v>
      </c>
      <c r="AT254" s="88">
        <v>144</v>
      </c>
      <c r="AU254" s="88">
        <v>147</v>
      </c>
      <c r="AV254" s="89">
        <v>150</v>
      </c>
    </row>
    <row r="255" spans="1:48" ht="15" thickBot="1">
      <c r="A255">
        <v>255</v>
      </c>
      <c r="B255" s="662"/>
      <c r="C255" s="667"/>
      <c r="D255" s="90" t="s">
        <v>136</v>
      </c>
      <c r="E255" s="87">
        <v>90</v>
      </c>
      <c r="F255" s="88">
        <v>86</v>
      </c>
      <c r="G255" s="88">
        <v>83</v>
      </c>
      <c r="H255" s="88">
        <v>80</v>
      </c>
      <c r="I255" s="88">
        <v>76</v>
      </c>
      <c r="J255" s="88">
        <v>73</v>
      </c>
      <c r="K255" s="88">
        <v>70</v>
      </c>
      <c r="L255" s="89">
        <v>67</v>
      </c>
      <c r="N255" s="662"/>
      <c r="O255" s="667"/>
      <c r="P255" s="90" t="s">
        <v>136</v>
      </c>
      <c r="Q255" s="87">
        <v>90</v>
      </c>
      <c r="R255" s="88">
        <v>90</v>
      </c>
      <c r="S255" s="88">
        <v>90</v>
      </c>
      <c r="T255" s="88">
        <v>90</v>
      </c>
      <c r="U255" s="88">
        <v>90</v>
      </c>
      <c r="V255" s="88">
        <v>90</v>
      </c>
      <c r="W255" s="88">
        <v>90</v>
      </c>
      <c r="X255" s="89">
        <v>91</v>
      </c>
      <c r="Z255" s="662"/>
      <c r="AA255" s="667"/>
      <c r="AB255" s="90" t="s">
        <v>136</v>
      </c>
      <c r="AC255" s="87">
        <v>122</v>
      </c>
      <c r="AD255" s="88">
        <v>124</v>
      </c>
      <c r="AE255" s="88">
        <v>127</v>
      </c>
      <c r="AF255" s="88">
        <v>130</v>
      </c>
      <c r="AG255" s="88">
        <v>132</v>
      </c>
      <c r="AH255" s="88">
        <v>135</v>
      </c>
      <c r="AI255" s="88">
        <v>138</v>
      </c>
      <c r="AJ255" s="89">
        <v>141</v>
      </c>
      <c r="AL255" s="662"/>
      <c r="AM255" s="667"/>
      <c r="AN255" s="90" t="s">
        <v>136</v>
      </c>
      <c r="AO255" s="87">
        <v>149</v>
      </c>
      <c r="AP255" s="88">
        <v>152</v>
      </c>
      <c r="AQ255" s="88">
        <v>155</v>
      </c>
      <c r="AR255" s="88">
        <v>158</v>
      </c>
      <c r="AS255" s="88">
        <v>162</v>
      </c>
      <c r="AT255" s="88">
        <v>165</v>
      </c>
      <c r="AU255" s="88">
        <v>168</v>
      </c>
      <c r="AV255" s="89">
        <v>172</v>
      </c>
    </row>
    <row r="256" spans="1:48">
      <c r="A256">
        <v>256</v>
      </c>
      <c r="B256" s="662"/>
      <c r="C256" s="664">
        <v>180</v>
      </c>
      <c r="D256" s="78" t="s">
        <v>133</v>
      </c>
      <c r="E256" s="83">
        <v>90</v>
      </c>
      <c r="F256" s="84">
        <v>86</v>
      </c>
      <c r="G256" s="84">
        <v>83</v>
      </c>
      <c r="H256" s="84">
        <v>79</v>
      </c>
      <c r="I256" s="84">
        <v>76</v>
      </c>
      <c r="J256" s="84">
        <v>72</v>
      </c>
      <c r="K256" s="84">
        <v>69</v>
      </c>
      <c r="L256" s="85">
        <v>66</v>
      </c>
      <c r="N256" s="662"/>
      <c r="O256" s="664">
        <v>180</v>
      </c>
      <c r="P256" s="78" t="s">
        <v>133</v>
      </c>
      <c r="Q256" s="83">
        <v>90</v>
      </c>
      <c r="R256" s="84">
        <v>88</v>
      </c>
      <c r="S256" s="84">
        <v>86</v>
      </c>
      <c r="T256" s="84">
        <v>84</v>
      </c>
      <c r="U256" s="84">
        <v>82</v>
      </c>
      <c r="V256" s="84">
        <v>80</v>
      </c>
      <c r="W256" s="84">
        <v>78</v>
      </c>
      <c r="X256" s="85">
        <v>76</v>
      </c>
      <c r="Z256" s="662"/>
      <c r="AA256" s="664">
        <v>180</v>
      </c>
      <c r="AB256" s="78" t="s">
        <v>133</v>
      </c>
      <c r="AC256" s="83">
        <v>103</v>
      </c>
      <c r="AD256" s="84">
        <v>105</v>
      </c>
      <c r="AE256" s="84">
        <v>107</v>
      </c>
      <c r="AF256" s="84">
        <v>109</v>
      </c>
      <c r="AG256" s="84">
        <v>111</v>
      </c>
      <c r="AH256" s="84">
        <v>113</v>
      </c>
      <c r="AI256" s="84">
        <v>115</v>
      </c>
      <c r="AJ256" s="85">
        <v>118</v>
      </c>
      <c r="AL256" s="662"/>
      <c r="AM256" s="664">
        <v>180</v>
      </c>
      <c r="AN256" s="78" t="s">
        <v>133</v>
      </c>
      <c r="AO256" s="83">
        <v>125</v>
      </c>
      <c r="AP256" s="84">
        <v>127</v>
      </c>
      <c r="AQ256" s="84">
        <v>130</v>
      </c>
      <c r="AR256" s="84">
        <v>133</v>
      </c>
      <c r="AS256" s="84">
        <v>135</v>
      </c>
      <c r="AT256" s="84">
        <v>138</v>
      </c>
      <c r="AU256" s="84">
        <v>141</v>
      </c>
      <c r="AV256" s="85">
        <v>144</v>
      </c>
    </row>
    <row r="257" spans="1:48" ht="15" thickBot="1">
      <c r="A257">
        <v>257</v>
      </c>
      <c r="B257" s="662"/>
      <c r="C257" s="665"/>
      <c r="D257" s="82" t="s">
        <v>136</v>
      </c>
      <c r="E257" s="83">
        <v>90</v>
      </c>
      <c r="F257" s="84">
        <v>87</v>
      </c>
      <c r="G257" s="84">
        <v>84</v>
      </c>
      <c r="H257" s="84">
        <v>82</v>
      </c>
      <c r="I257" s="84">
        <v>79</v>
      </c>
      <c r="J257" s="84">
        <v>77</v>
      </c>
      <c r="K257" s="84">
        <v>74</v>
      </c>
      <c r="L257" s="85">
        <v>72</v>
      </c>
      <c r="N257" s="662"/>
      <c r="O257" s="665"/>
      <c r="P257" s="82" t="s">
        <v>136</v>
      </c>
      <c r="Q257" s="83">
        <v>90</v>
      </c>
      <c r="R257" s="84">
        <v>89</v>
      </c>
      <c r="S257" s="84">
        <v>89</v>
      </c>
      <c r="T257" s="84">
        <v>89</v>
      </c>
      <c r="U257" s="84">
        <v>88</v>
      </c>
      <c r="V257" s="84">
        <v>88</v>
      </c>
      <c r="W257" s="84">
        <v>88</v>
      </c>
      <c r="X257" s="85">
        <v>88</v>
      </c>
      <c r="Z257" s="662"/>
      <c r="AA257" s="665"/>
      <c r="AB257" s="82" t="s">
        <v>136</v>
      </c>
      <c r="AC257" s="83">
        <v>109</v>
      </c>
      <c r="AD257" s="84">
        <v>113</v>
      </c>
      <c r="AE257" s="84">
        <v>117</v>
      </c>
      <c r="AF257" s="84">
        <v>121</v>
      </c>
      <c r="AG257" s="84">
        <v>125</v>
      </c>
      <c r="AH257" s="84">
        <v>129</v>
      </c>
      <c r="AI257" s="84">
        <v>133</v>
      </c>
      <c r="AJ257" s="85">
        <v>137</v>
      </c>
      <c r="AL257" s="662"/>
      <c r="AM257" s="665"/>
      <c r="AN257" s="82" t="s">
        <v>136</v>
      </c>
      <c r="AO257" s="83">
        <v>134</v>
      </c>
      <c r="AP257" s="84">
        <v>138</v>
      </c>
      <c r="AQ257" s="84">
        <v>143</v>
      </c>
      <c r="AR257" s="84">
        <v>148</v>
      </c>
      <c r="AS257" s="84">
        <v>153</v>
      </c>
      <c r="AT257" s="84">
        <v>158</v>
      </c>
      <c r="AU257" s="84">
        <v>163</v>
      </c>
      <c r="AV257" s="85">
        <v>168</v>
      </c>
    </row>
    <row r="258" spans="1:48">
      <c r="A258">
        <v>258</v>
      </c>
      <c r="B258" s="662"/>
      <c r="C258" s="666">
        <v>190</v>
      </c>
      <c r="D258" s="86" t="s">
        <v>133</v>
      </c>
      <c r="E258" s="87">
        <v>91</v>
      </c>
      <c r="F258" s="88">
        <v>88</v>
      </c>
      <c r="G258" s="88">
        <v>85</v>
      </c>
      <c r="H258" s="88">
        <v>82</v>
      </c>
      <c r="I258" s="88">
        <v>79</v>
      </c>
      <c r="J258" s="88">
        <v>76</v>
      </c>
      <c r="K258" s="88">
        <v>73</v>
      </c>
      <c r="L258" s="89">
        <v>71</v>
      </c>
      <c r="N258" s="662"/>
      <c r="O258" s="666">
        <v>190</v>
      </c>
      <c r="P258" s="86" t="s">
        <v>133</v>
      </c>
      <c r="Q258" s="87">
        <v>91</v>
      </c>
      <c r="R258" s="88">
        <v>88</v>
      </c>
      <c r="S258" s="88">
        <v>85</v>
      </c>
      <c r="T258" s="88">
        <v>83</v>
      </c>
      <c r="U258" s="88">
        <v>80</v>
      </c>
      <c r="V258" s="88">
        <v>78</v>
      </c>
      <c r="W258" s="88">
        <v>75</v>
      </c>
      <c r="X258" s="89">
        <v>73</v>
      </c>
      <c r="Z258" s="662"/>
      <c r="AA258" s="666">
        <v>190</v>
      </c>
      <c r="AB258" s="86" t="s">
        <v>133</v>
      </c>
      <c r="AC258" s="87">
        <v>94</v>
      </c>
      <c r="AD258" s="88">
        <v>96</v>
      </c>
      <c r="AE258" s="88">
        <v>99</v>
      </c>
      <c r="AF258" s="88">
        <v>102</v>
      </c>
      <c r="AG258" s="88">
        <v>105</v>
      </c>
      <c r="AH258" s="88">
        <v>108</v>
      </c>
      <c r="AI258" s="88">
        <v>111</v>
      </c>
      <c r="AJ258" s="89">
        <v>114</v>
      </c>
      <c r="AL258" s="662"/>
      <c r="AM258" s="666">
        <v>190</v>
      </c>
      <c r="AN258" s="86" t="s">
        <v>133</v>
      </c>
      <c r="AO258" s="87">
        <v>114</v>
      </c>
      <c r="AP258" s="88">
        <v>117</v>
      </c>
      <c r="AQ258" s="88">
        <v>121</v>
      </c>
      <c r="AR258" s="88">
        <v>125</v>
      </c>
      <c r="AS258" s="88">
        <v>128</v>
      </c>
      <c r="AT258" s="88">
        <v>132</v>
      </c>
      <c r="AU258" s="88">
        <v>136</v>
      </c>
      <c r="AV258" s="89">
        <v>140</v>
      </c>
    </row>
    <row r="259" spans="1:48" ht="15" thickBot="1">
      <c r="A259">
        <v>259</v>
      </c>
      <c r="B259" s="662"/>
      <c r="C259" s="667"/>
      <c r="D259" s="90" t="s">
        <v>136</v>
      </c>
      <c r="E259" s="87">
        <v>91</v>
      </c>
      <c r="F259" s="88">
        <v>89</v>
      </c>
      <c r="G259" s="88">
        <v>87</v>
      </c>
      <c r="H259" s="88">
        <v>85</v>
      </c>
      <c r="I259" s="88">
        <v>83</v>
      </c>
      <c r="J259" s="88">
        <v>81</v>
      </c>
      <c r="K259" s="88">
        <v>79</v>
      </c>
      <c r="L259" s="89">
        <v>78</v>
      </c>
      <c r="N259" s="662"/>
      <c r="O259" s="667"/>
      <c r="P259" s="90" t="s">
        <v>136</v>
      </c>
      <c r="Q259" s="87">
        <v>91</v>
      </c>
      <c r="R259" s="88">
        <v>90</v>
      </c>
      <c r="S259" s="88">
        <v>89</v>
      </c>
      <c r="T259" s="88">
        <v>88</v>
      </c>
      <c r="U259" s="88">
        <v>87</v>
      </c>
      <c r="V259" s="88">
        <v>86</v>
      </c>
      <c r="W259" s="88">
        <v>85</v>
      </c>
      <c r="X259" s="89">
        <v>85</v>
      </c>
      <c r="Z259" s="662"/>
      <c r="AA259" s="667"/>
      <c r="AB259" s="90" t="s">
        <v>136</v>
      </c>
      <c r="AC259" s="87">
        <v>100</v>
      </c>
      <c r="AD259" s="88">
        <v>104</v>
      </c>
      <c r="AE259" s="88">
        <v>109</v>
      </c>
      <c r="AF259" s="88">
        <v>113</v>
      </c>
      <c r="AG259" s="88">
        <v>118</v>
      </c>
      <c r="AH259" s="88">
        <v>122</v>
      </c>
      <c r="AI259" s="88">
        <v>127</v>
      </c>
      <c r="AJ259" s="89">
        <v>132</v>
      </c>
      <c r="AL259" s="662"/>
      <c r="AM259" s="667"/>
      <c r="AN259" s="90" t="s">
        <v>136</v>
      </c>
      <c r="AO259" s="87">
        <v>122</v>
      </c>
      <c r="AP259" s="88">
        <v>127</v>
      </c>
      <c r="AQ259" s="88">
        <v>133</v>
      </c>
      <c r="AR259" s="88">
        <v>139</v>
      </c>
      <c r="AS259" s="88">
        <v>144</v>
      </c>
      <c r="AT259" s="88">
        <v>150</v>
      </c>
      <c r="AU259" s="88">
        <v>156</v>
      </c>
      <c r="AV259" s="89">
        <v>162</v>
      </c>
    </row>
    <row r="260" spans="1:48">
      <c r="A260">
        <v>260</v>
      </c>
      <c r="B260" s="662"/>
      <c r="C260" s="664">
        <v>200</v>
      </c>
      <c r="D260" s="78" t="s">
        <v>133</v>
      </c>
      <c r="E260" s="83">
        <v>91</v>
      </c>
      <c r="F260" s="84">
        <v>88</v>
      </c>
      <c r="G260" s="84">
        <v>86</v>
      </c>
      <c r="H260" s="84">
        <v>84</v>
      </c>
      <c r="I260" s="84">
        <v>82</v>
      </c>
      <c r="J260" s="84">
        <v>80</v>
      </c>
      <c r="K260" s="84">
        <v>78</v>
      </c>
      <c r="L260" s="85">
        <v>76</v>
      </c>
      <c r="N260" s="662"/>
      <c r="O260" s="664">
        <v>200</v>
      </c>
      <c r="P260" s="78" t="s">
        <v>133</v>
      </c>
      <c r="Q260" s="83">
        <v>91</v>
      </c>
      <c r="R260" s="84">
        <v>88</v>
      </c>
      <c r="S260" s="84">
        <v>86</v>
      </c>
      <c r="T260" s="84">
        <v>84</v>
      </c>
      <c r="U260" s="84">
        <v>82</v>
      </c>
      <c r="V260" s="84">
        <v>80</v>
      </c>
      <c r="W260" s="84">
        <v>78</v>
      </c>
      <c r="X260" s="85">
        <v>76</v>
      </c>
      <c r="Z260" s="662"/>
      <c r="AA260" s="664">
        <v>200</v>
      </c>
      <c r="AB260" s="78" t="s">
        <v>133</v>
      </c>
      <c r="AC260" s="83">
        <v>91</v>
      </c>
      <c r="AD260" s="84">
        <v>93</v>
      </c>
      <c r="AE260" s="84">
        <v>96</v>
      </c>
      <c r="AF260" s="84">
        <v>99</v>
      </c>
      <c r="AG260" s="84">
        <v>101</v>
      </c>
      <c r="AH260" s="84">
        <v>104</v>
      </c>
      <c r="AI260" s="84">
        <v>107</v>
      </c>
      <c r="AJ260" s="85">
        <v>110</v>
      </c>
      <c r="AL260" s="662"/>
      <c r="AM260" s="664">
        <v>200</v>
      </c>
      <c r="AN260" s="78" t="s">
        <v>133</v>
      </c>
      <c r="AO260" s="83">
        <v>103</v>
      </c>
      <c r="AP260" s="84">
        <v>107</v>
      </c>
      <c r="AQ260" s="84">
        <v>112</v>
      </c>
      <c r="AR260" s="84">
        <v>116</v>
      </c>
      <c r="AS260" s="84">
        <v>121</v>
      </c>
      <c r="AT260" s="84">
        <v>125</v>
      </c>
      <c r="AU260" s="84">
        <v>130</v>
      </c>
      <c r="AV260" s="85">
        <v>135</v>
      </c>
    </row>
    <row r="261" spans="1:48" ht="15" thickBot="1">
      <c r="A261">
        <v>261</v>
      </c>
      <c r="B261" s="663"/>
      <c r="C261" s="665"/>
      <c r="D261" s="82" t="s">
        <v>136</v>
      </c>
      <c r="E261" s="189">
        <v>91</v>
      </c>
      <c r="F261" s="186">
        <v>90</v>
      </c>
      <c r="G261" s="186">
        <v>89</v>
      </c>
      <c r="H261" s="186">
        <v>88</v>
      </c>
      <c r="I261" s="186">
        <v>87</v>
      </c>
      <c r="J261" s="186">
        <v>86</v>
      </c>
      <c r="K261" s="186">
        <v>85</v>
      </c>
      <c r="L261" s="185">
        <v>84</v>
      </c>
      <c r="N261" s="663"/>
      <c r="O261" s="665"/>
      <c r="P261" s="82" t="s">
        <v>136</v>
      </c>
      <c r="Q261" s="189">
        <v>91</v>
      </c>
      <c r="R261" s="186">
        <v>90</v>
      </c>
      <c r="S261" s="186">
        <v>89</v>
      </c>
      <c r="T261" s="186">
        <v>88</v>
      </c>
      <c r="U261" s="186">
        <v>87</v>
      </c>
      <c r="V261" s="186">
        <v>86</v>
      </c>
      <c r="W261" s="186">
        <v>85</v>
      </c>
      <c r="X261" s="185">
        <v>84</v>
      </c>
      <c r="Z261" s="663"/>
      <c r="AA261" s="665"/>
      <c r="AB261" s="82" t="s">
        <v>136</v>
      </c>
      <c r="AC261" s="189">
        <v>91</v>
      </c>
      <c r="AD261" s="186">
        <v>96</v>
      </c>
      <c r="AE261" s="186">
        <v>101</v>
      </c>
      <c r="AF261" s="186">
        <v>106</v>
      </c>
      <c r="AG261" s="186">
        <v>112</v>
      </c>
      <c r="AH261" s="186">
        <v>117</v>
      </c>
      <c r="AI261" s="186">
        <v>122</v>
      </c>
      <c r="AJ261" s="185">
        <v>128</v>
      </c>
      <c r="AL261" s="663"/>
      <c r="AM261" s="665"/>
      <c r="AN261" s="82" t="s">
        <v>136</v>
      </c>
      <c r="AO261" s="189">
        <v>111</v>
      </c>
      <c r="AP261" s="186">
        <v>117</v>
      </c>
      <c r="AQ261" s="186">
        <v>124</v>
      </c>
      <c r="AR261" s="186">
        <v>130</v>
      </c>
      <c r="AS261" s="186">
        <v>137</v>
      </c>
      <c r="AT261" s="186">
        <v>143</v>
      </c>
      <c r="AU261" s="186">
        <v>150</v>
      </c>
      <c r="AV261" s="185">
        <v>157</v>
      </c>
    </row>
    <row r="262" spans="1:48">
      <c r="A262">
        <v>262</v>
      </c>
    </row>
    <row r="263" spans="1:48">
      <c r="A263">
        <v>263</v>
      </c>
    </row>
    <row r="264" spans="1:48">
      <c r="A264">
        <v>264</v>
      </c>
    </row>
    <row r="265" spans="1:48">
      <c r="A265">
        <v>265</v>
      </c>
    </row>
    <row r="266" spans="1:48">
      <c r="A266">
        <v>266</v>
      </c>
    </row>
    <row r="267" spans="1:48">
      <c r="A267">
        <v>267</v>
      </c>
    </row>
    <row r="268" spans="1:48" ht="15" thickBot="1">
      <c r="A268">
        <v>268</v>
      </c>
    </row>
    <row r="269" spans="1:48" ht="18.600000000000001" thickBot="1">
      <c r="A269">
        <v>269</v>
      </c>
      <c r="B269" s="649" t="s">
        <v>1112</v>
      </c>
      <c r="C269" s="650"/>
      <c r="D269" s="651"/>
      <c r="E269" s="649" t="s">
        <v>1149</v>
      </c>
      <c r="F269" s="650"/>
      <c r="G269" s="650"/>
      <c r="H269" s="650"/>
      <c r="I269" s="650"/>
      <c r="J269" s="650"/>
      <c r="K269" s="650"/>
      <c r="L269" s="651"/>
      <c r="N269" s="649" t="s">
        <v>1114</v>
      </c>
      <c r="O269" s="650"/>
      <c r="P269" s="651"/>
      <c r="Q269" s="649" t="s">
        <v>1149</v>
      </c>
      <c r="R269" s="650"/>
      <c r="S269" s="650"/>
      <c r="T269" s="650"/>
      <c r="U269" s="650"/>
      <c r="V269" s="650"/>
      <c r="W269" s="650"/>
      <c r="X269" s="651"/>
      <c r="Z269" s="649" t="s">
        <v>1115</v>
      </c>
      <c r="AA269" s="650"/>
      <c r="AB269" s="651"/>
      <c r="AC269" s="649" t="s">
        <v>1149</v>
      </c>
      <c r="AD269" s="650"/>
      <c r="AE269" s="650"/>
      <c r="AF269" s="650"/>
      <c r="AG269" s="650"/>
      <c r="AH269" s="650"/>
      <c r="AI269" s="650"/>
      <c r="AJ269" s="651"/>
      <c r="AL269" s="649" t="s">
        <v>1116</v>
      </c>
      <c r="AM269" s="650"/>
      <c r="AN269" s="651"/>
      <c r="AO269" s="649" t="s">
        <v>1149</v>
      </c>
      <c r="AP269" s="650"/>
      <c r="AQ269" s="650"/>
      <c r="AR269" s="650"/>
      <c r="AS269" s="650"/>
      <c r="AT269" s="650"/>
      <c r="AU269" s="650"/>
      <c r="AV269" s="651"/>
    </row>
    <row r="270" spans="1:48" ht="15.75" customHeight="1">
      <c r="A270">
        <v>270</v>
      </c>
      <c r="B270" s="652" t="s">
        <v>1128</v>
      </c>
      <c r="C270" s="652" t="s">
        <v>634</v>
      </c>
      <c r="D270" s="669" t="s">
        <v>1119</v>
      </c>
      <c r="E270" s="676" t="s">
        <v>1120</v>
      </c>
      <c r="F270" s="677"/>
      <c r="G270" s="677"/>
      <c r="H270" s="677"/>
      <c r="I270" s="677"/>
      <c r="J270" s="677"/>
      <c r="K270" s="677"/>
      <c r="L270" s="678"/>
      <c r="N270" s="652" t="s">
        <v>1128</v>
      </c>
      <c r="O270" s="652" t="s">
        <v>634</v>
      </c>
      <c r="P270" s="669" t="s">
        <v>1119</v>
      </c>
      <c r="Q270" s="676" t="s">
        <v>1120</v>
      </c>
      <c r="R270" s="677"/>
      <c r="S270" s="677"/>
      <c r="T270" s="677"/>
      <c r="U270" s="677"/>
      <c r="V270" s="677"/>
      <c r="W270" s="677"/>
      <c r="X270" s="678"/>
      <c r="Z270" s="652" t="s">
        <v>1128</v>
      </c>
      <c r="AA270" s="652" t="s">
        <v>634</v>
      </c>
      <c r="AB270" s="669" t="s">
        <v>1119</v>
      </c>
      <c r="AC270" s="676" t="s">
        <v>1120</v>
      </c>
      <c r="AD270" s="677"/>
      <c r="AE270" s="677"/>
      <c r="AF270" s="677"/>
      <c r="AG270" s="677"/>
      <c r="AH270" s="677"/>
      <c r="AI270" s="677"/>
      <c r="AJ270" s="678"/>
      <c r="AL270" s="652" t="s">
        <v>1128</v>
      </c>
      <c r="AM270" s="652" t="s">
        <v>634</v>
      </c>
      <c r="AN270" s="669" t="s">
        <v>1119</v>
      </c>
      <c r="AO270" s="676" t="s">
        <v>1120</v>
      </c>
      <c r="AP270" s="677"/>
      <c r="AQ270" s="677"/>
      <c r="AR270" s="677"/>
      <c r="AS270" s="677"/>
      <c r="AT270" s="677"/>
      <c r="AU270" s="677"/>
      <c r="AV270" s="678"/>
    </row>
    <row r="271" spans="1:48" ht="15" customHeight="1" thickBot="1">
      <c r="A271">
        <v>271</v>
      </c>
      <c r="B271" s="668"/>
      <c r="C271" s="668"/>
      <c r="D271" s="670"/>
      <c r="E271" s="679"/>
      <c r="F271" s="680"/>
      <c r="G271" s="680"/>
      <c r="H271" s="680"/>
      <c r="I271" s="680"/>
      <c r="J271" s="680"/>
      <c r="K271" s="680"/>
      <c r="L271" s="681"/>
      <c r="N271" s="668"/>
      <c r="O271" s="668"/>
      <c r="P271" s="670"/>
      <c r="Q271" s="679"/>
      <c r="R271" s="680"/>
      <c r="S271" s="680"/>
      <c r="T271" s="680"/>
      <c r="U271" s="680"/>
      <c r="V271" s="680"/>
      <c r="W271" s="680"/>
      <c r="X271" s="681"/>
      <c r="Z271" s="668"/>
      <c r="AA271" s="668"/>
      <c r="AB271" s="670"/>
      <c r="AC271" s="679"/>
      <c r="AD271" s="680"/>
      <c r="AE271" s="680"/>
      <c r="AF271" s="680"/>
      <c r="AG271" s="680"/>
      <c r="AH271" s="680"/>
      <c r="AI271" s="680"/>
      <c r="AJ271" s="681"/>
      <c r="AL271" s="668"/>
      <c r="AM271" s="668"/>
      <c r="AN271" s="670"/>
      <c r="AO271" s="679"/>
      <c r="AP271" s="680"/>
      <c r="AQ271" s="680"/>
      <c r="AR271" s="680"/>
      <c r="AS271" s="680"/>
      <c r="AT271" s="680"/>
      <c r="AU271" s="680"/>
      <c r="AV271" s="681"/>
    </row>
    <row r="272" spans="1:48" ht="15" thickBot="1">
      <c r="A272">
        <v>272</v>
      </c>
      <c r="B272" s="653"/>
      <c r="C272" s="653"/>
      <c r="D272" s="671"/>
      <c r="E272" s="75">
        <v>0</v>
      </c>
      <c r="F272" s="76">
        <v>500</v>
      </c>
      <c r="G272" s="76">
        <v>1000</v>
      </c>
      <c r="H272" s="76">
        <v>1500</v>
      </c>
      <c r="I272" s="76">
        <v>2000</v>
      </c>
      <c r="J272" s="76">
        <v>2500</v>
      </c>
      <c r="K272" s="76">
        <v>3000</v>
      </c>
      <c r="L272" s="77">
        <v>3500</v>
      </c>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1140</v>
      </c>
      <c r="C273" s="664">
        <v>100</v>
      </c>
      <c r="D273" s="78" t="s">
        <v>133</v>
      </c>
      <c r="E273" s="94">
        <v>1.97</v>
      </c>
      <c r="F273" s="95">
        <v>2</v>
      </c>
      <c r="G273" s="95">
        <v>2.0299999999999998</v>
      </c>
      <c r="H273" s="95">
        <v>2.06</v>
      </c>
      <c r="I273" s="95">
        <v>2.09</v>
      </c>
      <c r="J273" s="95">
        <v>2.12</v>
      </c>
      <c r="K273" s="95">
        <v>2.15</v>
      </c>
      <c r="L273" s="96">
        <v>2.19</v>
      </c>
      <c r="N273" s="661" t="s">
        <v>1140</v>
      </c>
      <c r="O273" s="664">
        <v>100</v>
      </c>
      <c r="P273" s="78" t="s">
        <v>133</v>
      </c>
      <c r="Q273" s="94">
        <v>1.97</v>
      </c>
      <c r="R273" s="95">
        <v>2</v>
      </c>
      <c r="S273" s="95">
        <v>2.0299999999999998</v>
      </c>
      <c r="T273" s="95">
        <v>2.06</v>
      </c>
      <c r="U273" s="95">
        <v>2.09</v>
      </c>
      <c r="V273" s="95">
        <v>2.12</v>
      </c>
      <c r="W273" s="95">
        <v>2.15</v>
      </c>
      <c r="X273" s="96">
        <v>2.19</v>
      </c>
      <c r="Z273" s="661" t="s">
        <v>1140</v>
      </c>
      <c r="AA273" s="664">
        <v>100</v>
      </c>
      <c r="AB273" s="78" t="s">
        <v>133</v>
      </c>
      <c r="AC273" s="94">
        <v>1.97</v>
      </c>
      <c r="AD273" s="95">
        <v>2</v>
      </c>
      <c r="AE273" s="95">
        <v>2.0299999999999998</v>
      </c>
      <c r="AF273" s="95">
        <v>2.06</v>
      </c>
      <c r="AG273" s="95">
        <v>2.09</v>
      </c>
      <c r="AH273" s="95">
        <v>2.12</v>
      </c>
      <c r="AI273" s="95">
        <v>2.15</v>
      </c>
      <c r="AJ273" s="96">
        <v>2.19</v>
      </c>
      <c r="AL273" s="661" t="s">
        <v>1140</v>
      </c>
      <c r="AM273" s="664">
        <v>100</v>
      </c>
      <c r="AN273" s="78" t="s">
        <v>133</v>
      </c>
      <c r="AO273" s="94">
        <v>1.97</v>
      </c>
      <c r="AP273" s="95">
        <v>1.98</v>
      </c>
      <c r="AQ273" s="95">
        <v>1.99</v>
      </c>
      <c r="AR273" s="95">
        <v>2.0099999999999998</v>
      </c>
      <c r="AS273" s="95">
        <v>2.02</v>
      </c>
      <c r="AT273" s="95">
        <v>2.04</v>
      </c>
      <c r="AU273" s="95">
        <v>2.0499999999999998</v>
      </c>
      <c r="AV273" s="96">
        <v>2.0699999999999998</v>
      </c>
    </row>
    <row r="274" spans="1:48" ht="15" thickBot="1">
      <c r="A274">
        <v>274</v>
      </c>
      <c r="B274" s="662"/>
      <c r="C274" s="665"/>
      <c r="D274" s="82" t="s">
        <v>136</v>
      </c>
      <c r="E274" s="97">
        <v>2.08</v>
      </c>
      <c r="F274" s="98">
        <v>2.1</v>
      </c>
      <c r="G274" s="98">
        <v>2.13</v>
      </c>
      <c r="H274" s="98">
        <v>2.16</v>
      </c>
      <c r="I274" s="98">
        <v>2.1800000000000002</v>
      </c>
      <c r="J274" s="98">
        <v>2.21</v>
      </c>
      <c r="K274" s="98">
        <v>2.2400000000000002</v>
      </c>
      <c r="L274" s="99">
        <v>2.27</v>
      </c>
      <c r="N274" s="662"/>
      <c r="O274" s="665"/>
      <c r="P274" s="82" t="s">
        <v>136</v>
      </c>
      <c r="Q274" s="97">
        <v>2.08</v>
      </c>
      <c r="R274" s="98">
        <v>2.1</v>
      </c>
      <c r="S274" s="98">
        <v>2.13</v>
      </c>
      <c r="T274" s="98">
        <v>2.16</v>
      </c>
      <c r="U274" s="98">
        <v>2.1800000000000002</v>
      </c>
      <c r="V274" s="98">
        <v>2.21</v>
      </c>
      <c r="W274" s="98">
        <v>2.2400000000000002</v>
      </c>
      <c r="X274" s="99">
        <v>2.27</v>
      </c>
      <c r="Z274" s="662"/>
      <c r="AA274" s="665"/>
      <c r="AB274" s="82" t="s">
        <v>136</v>
      </c>
      <c r="AC274" s="97">
        <v>2.08</v>
      </c>
      <c r="AD274" s="98">
        <v>2.1</v>
      </c>
      <c r="AE274" s="98">
        <v>2.13</v>
      </c>
      <c r="AF274" s="98">
        <v>2.16</v>
      </c>
      <c r="AG274" s="98">
        <v>2.1800000000000002</v>
      </c>
      <c r="AH274" s="98">
        <v>2.21</v>
      </c>
      <c r="AI274" s="98">
        <v>2.2400000000000002</v>
      </c>
      <c r="AJ274" s="99">
        <v>2.27</v>
      </c>
      <c r="AL274" s="662"/>
      <c r="AM274" s="665"/>
      <c r="AN274" s="82" t="s">
        <v>136</v>
      </c>
      <c r="AO274" s="97">
        <v>1.95</v>
      </c>
      <c r="AP274" s="98">
        <v>1.95</v>
      </c>
      <c r="AQ274" s="98">
        <v>1.95</v>
      </c>
      <c r="AR274" s="98">
        <v>1.95</v>
      </c>
      <c r="AS274" s="98">
        <v>1.95</v>
      </c>
      <c r="AT274" s="98">
        <v>1.95</v>
      </c>
      <c r="AU274" s="98">
        <v>1.95</v>
      </c>
      <c r="AV274" s="99">
        <v>1.95</v>
      </c>
    </row>
    <row r="275" spans="1:48">
      <c r="A275">
        <v>275</v>
      </c>
      <c r="B275" s="662"/>
      <c r="C275" s="666">
        <v>110</v>
      </c>
      <c r="D275" s="86" t="s">
        <v>133</v>
      </c>
      <c r="E275" s="100">
        <v>1.85</v>
      </c>
      <c r="F275" s="101">
        <v>1.88</v>
      </c>
      <c r="G275" s="101">
        <v>1.92</v>
      </c>
      <c r="H275" s="101">
        <v>1.96</v>
      </c>
      <c r="I275" s="101">
        <v>1.99</v>
      </c>
      <c r="J275" s="101">
        <v>2.0299999999999998</v>
      </c>
      <c r="K275" s="101">
        <v>2.0699999999999998</v>
      </c>
      <c r="L275" s="102">
        <v>2.11</v>
      </c>
      <c r="N275" s="662"/>
      <c r="O275" s="666">
        <v>110</v>
      </c>
      <c r="P275" s="86" t="s">
        <v>133</v>
      </c>
      <c r="Q275" s="100">
        <v>1.85</v>
      </c>
      <c r="R275" s="101">
        <v>1.88</v>
      </c>
      <c r="S275" s="101">
        <v>1.92</v>
      </c>
      <c r="T275" s="101">
        <v>1.96</v>
      </c>
      <c r="U275" s="101">
        <v>1.99</v>
      </c>
      <c r="V275" s="101">
        <v>2.0299999999999998</v>
      </c>
      <c r="W275" s="101">
        <v>2.0699999999999998</v>
      </c>
      <c r="X275" s="102">
        <v>2.11</v>
      </c>
      <c r="Z275" s="662"/>
      <c r="AA275" s="666">
        <v>110</v>
      </c>
      <c r="AB275" s="86" t="s">
        <v>133</v>
      </c>
      <c r="AC275" s="100">
        <v>1.85</v>
      </c>
      <c r="AD275" s="101">
        <v>1.88</v>
      </c>
      <c r="AE275" s="101">
        <v>1.92</v>
      </c>
      <c r="AF275" s="101">
        <v>1.96</v>
      </c>
      <c r="AG275" s="101">
        <v>1.99</v>
      </c>
      <c r="AH275" s="101">
        <v>2.0299999999999998</v>
      </c>
      <c r="AI275" s="101">
        <v>2.0699999999999998</v>
      </c>
      <c r="AJ275" s="102">
        <v>2.11</v>
      </c>
      <c r="AL275" s="662"/>
      <c r="AM275" s="666">
        <v>110</v>
      </c>
      <c r="AN275" s="86" t="s">
        <v>133</v>
      </c>
      <c r="AO275" s="100">
        <v>1.85</v>
      </c>
      <c r="AP275" s="101">
        <v>1.88</v>
      </c>
      <c r="AQ275" s="101">
        <v>1.91</v>
      </c>
      <c r="AR275" s="101">
        <v>1.94</v>
      </c>
      <c r="AS275" s="101">
        <v>1.97</v>
      </c>
      <c r="AT275" s="101">
        <v>2</v>
      </c>
      <c r="AU275" s="101">
        <v>2.0299999999999998</v>
      </c>
      <c r="AV275" s="102">
        <v>2.0699999999999998</v>
      </c>
    </row>
    <row r="276" spans="1:48" ht="15" thickBot="1">
      <c r="A276">
        <v>276</v>
      </c>
      <c r="B276" s="662"/>
      <c r="C276" s="667"/>
      <c r="D276" s="90" t="s">
        <v>136</v>
      </c>
      <c r="E276" s="100">
        <v>2</v>
      </c>
      <c r="F276" s="101">
        <v>2.02</v>
      </c>
      <c r="G276" s="101">
        <v>2.0499999999999998</v>
      </c>
      <c r="H276" s="101">
        <v>2.08</v>
      </c>
      <c r="I276" s="101">
        <v>2.1</v>
      </c>
      <c r="J276" s="101">
        <v>2.13</v>
      </c>
      <c r="K276" s="101">
        <v>2.16</v>
      </c>
      <c r="L276" s="102">
        <v>2.19</v>
      </c>
      <c r="N276" s="662"/>
      <c r="O276" s="667"/>
      <c r="P276" s="90" t="s">
        <v>136</v>
      </c>
      <c r="Q276" s="100">
        <v>2</v>
      </c>
      <c r="R276" s="101">
        <v>2.02</v>
      </c>
      <c r="S276" s="101">
        <v>2.0499999999999998</v>
      </c>
      <c r="T276" s="101">
        <v>2.08</v>
      </c>
      <c r="U276" s="101">
        <v>2.1</v>
      </c>
      <c r="V276" s="101">
        <v>2.13</v>
      </c>
      <c r="W276" s="101">
        <v>2.16</v>
      </c>
      <c r="X276" s="102">
        <v>2.19</v>
      </c>
      <c r="Z276" s="662"/>
      <c r="AA276" s="667"/>
      <c r="AB276" s="90" t="s">
        <v>136</v>
      </c>
      <c r="AC276" s="100">
        <v>2</v>
      </c>
      <c r="AD276" s="101">
        <v>2.02</v>
      </c>
      <c r="AE276" s="101">
        <v>2.0499999999999998</v>
      </c>
      <c r="AF276" s="101">
        <v>2.08</v>
      </c>
      <c r="AG276" s="101">
        <v>2.1</v>
      </c>
      <c r="AH276" s="101">
        <v>2.13</v>
      </c>
      <c r="AI276" s="101">
        <v>2.16</v>
      </c>
      <c r="AJ276" s="102">
        <v>2.19</v>
      </c>
      <c r="AL276" s="662"/>
      <c r="AM276" s="667"/>
      <c r="AN276" s="90" t="s">
        <v>136</v>
      </c>
      <c r="AO276" s="100">
        <v>1.95</v>
      </c>
      <c r="AP276" s="101">
        <v>1.95</v>
      </c>
      <c r="AQ276" s="101">
        <v>1.95</v>
      </c>
      <c r="AR276" s="101">
        <v>1.95</v>
      </c>
      <c r="AS276" s="101">
        <v>1.95</v>
      </c>
      <c r="AT276" s="101">
        <v>1.95</v>
      </c>
      <c r="AU276" s="101">
        <v>1.95</v>
      </c>
      <c r="AV276" s="102">
        <v>1.95</v>
      </c>
    </row>
    <row r="277" spans="1:48">
      <c r="A277">
        <v>277</v>
      </c>
      <c r="B277" s="662"/>
      <c r="C277" s="664">
        <v>120</v>
      </c>
      <c r="D277" s="78" t="s">
        <v>133</v>
      </c>
      <c r="E277" s="97">
        <v>1.75</v>
      </c>
      <c r="F277" s="98">
        <v>1.78</v>
      </c>
      <c r="G277" s="98">
        <v>1.82</v>
      </c>
      <c r="H277" s="98">
        <v>1.85</v>
      </c>
      <c r="I277" s="98">
        <v>1.89</v>
      </c>
      <c r="J277" s="98">
        <v>1.92</v>
      </c>
      <c r="K277" s="98">
        <v>1.96</v>
      </c>
      <c r="L277" s="99">
        <v>2</v>
      </c>
      <c r="N277" s="662"/>
      <c r="O277" s="664">
        <v>120</v>
      </c>
      <c r="P277" s="78" t="s">
        <v>133</v>
      </c>
      <c r="Q277" s="97">
        <v>1.75</v>
      </c>
      <c r="R277" s="98">
        <v>1.78</v>
      </c>
      <c r="S277" s="98">
        <v>1.82</v>
      </c>
      <c r="T277" s="98">
        <v>1.85</v>
      </c>
      <c r="U277" s="98">
        <v>1.89</v>
      </c>
      <c r="V277" s="98">
        <v>1.92</v>
      </c>
      <c r="W277" s="98">
        <v>1.96</v>
      </c>
      <c r="X277" s="99">
        <v>2</v>
      </c>
      <c r="Z277" s="662"/>
      <c r="AA277" s="664">
        <v>120</v>
      </c>
      <c r="AB277" s="78" t="s">
        <v>133</v>
      </c>
      <c r="AC277" s="97">
        <v>1.75</v>
      </c>
      <c r="AD277" s="98">
        <v>1.78</v>
      </c>
      <c r="AE277" s="98">
        <v>1.82</v>
      </c>
      <c r="AF277" s="98">
        <v>1.85</v>
      </c>
      <c r="AG277" s="98">
        <v>1.89</v>
      </c>
      <c r="AH277" s="98">
        <v>1.92</v>
      </c>
      <c r="AI277" s="98">
        <v>1.96</v>
      </c>
      <c r="AJ277" s="99">
        <v>2</v>
      </c>
      <c r="AL277" s="662"/>
      <c r="AM277" s="664">
        <v>120</v>
      </c>
      <c r="AN277" s="78" t="s">
        <v>133</v>
      </c>
      <c r="AO277" s="97">
        <v>1.75</v>
      </c>
      <c r="AP277" s="98">
        <v>1.78</v>
      </c>
      <c r="AQ277" s="98">
        <v>1.82</v>
      </c>
      <c r="AR277" s="98">
        <v>1.85</v>
      </c>
      <c r="AS277" s="98">
        <v>1.89</v>
      </c>
      <c r="AT277" s="98">
        <v>1.92</v>
      </c>
      <c r="AU277" s="98">
        <v>1.96</v>
      </c>
      <c r="AV277" s="99">
        <v>2</v>
      </c>
    </row>
    <row r="278" spans="1:48" ht="15" thickBot="1">
      <c r="A278">
        <v>278</v>
      </c>
      <c r="B278" s="662"/>
      <c r="C278" s="665"/>
      <c r="D278" s="82" t="s">
        <v>136</v>
      </c>
      <c r="E278" s="97">
        <v>1.92</v>
      </c>
      <c r="F278" s="98">
        <v>1.94</v>
      </c>
      <c r="G278" s="98">
        <v>1.97</v>
      </c>
      <c r="H278" s="98">
        <v>2</v>
      </c>
      <c r="I278" s="98">
        <v>2.02</v>
      </c>
      <c r="J278" s="98">
        <v>2.0499999999999998</v>
      </c>
      <c r="K278" s="98">
        <v>2.08</v>
      </c>
      <c r="L278" s="99">
        <v>2.11</v>
      </c>
      <c r="N278" s="662"/>
      <c r="O278" s="665"/>
      <c r="P278" s="82" t="s">
        <v>136</v>
      </c>
      <c r="Q278" s="97">
        <v>1.92</v>
      </c>
      <c r="R278" s="98">
        <v>1.94</v>
      </c>
      <c r="S278" s="98">
        <v>1.97</v>
      </c>
      <c r="T278" s="98">
        <v>2</v>
      </c>
      <c r="U278" s="98">
        <v>2.02</v>
      </c>
      <c r="V278" s="98">
        <v>2.0499999999999998</v>
      </c>
      <c r="W278" s="98">
        <v>2.08</v>
      </c>
      <c r="X278" s="99">
        <v>2.11</v>
      </c>
      <c r="Z278" s="662"/>
      <c r="AA278" s="665"/>
      <c r="AB278" s="82" t="s">
        <v>136</v>
      </c>
      <c r="AC278" s="97">
        <v>1.92</v>
      </c>
      <c r="AD278" s="98">
        <v>1.94</v>
      </c>
      <c r="AE278" s="98">
        <v>1.97</v>
      </c>
      <c r="AF278" s="98">
        <v>2</v>
      </c>
      <c r="AG278" s="98">
        <v>2.02</v>
      </c>
      <c r="AH278" s="98">
        <v>2.0499999999999998</v>
      </c>
      <c r="AI278" s="98">
        <v>2.08</v>
      </c>
      <c r="AJ278" s="99">
        <v>2.11</v>
      </c>
      <c r="AL278" s="662"/>
      <c r="AM278" s="665"/>
      <c r="AN278" s="82" t="s">
        <v>136</v>
      </c>
      <c r="AO278" s="97">
        <v>1.92</v>
      </c>
      <c r="AP278" s="98">
        <v>1.92</v>
      </c>
      <c r="AQ278" s="98">
        <v>1.92</v>
      </c>
      <c r="AR278" s="98">
        <v>1.93</v>
      </c>
      <c r="AS278" s="98">
        <v>1.93</v>
      </c>
      <c r="AT278" s="98">
        <v>1.94</v>
      </c>
      <c r="AU278" s="98">
        <v>1.94</v>
      </c>
      <c r="AV278" s="99">
        <v>1.95</v>
      </c>
    </row>
    <row r="279" spans="1:48">
      <c r="A279">
        <v>279</v>
      </c>
      <c r="B279" s="662"/>
      <c r="C279" s="666">
        <v>130</v>
      </c>
      <c r="D279" s="86" t="s">
        <v>133</v>
      </c>
      <c r="E279" s="100">
        <v>1.66</v>
      </c>
      <c r="F279" s="101">
        <v>1.69</v>
      </c>
      <c r="G279" s="101">
        <v>1.73</v>
      </c>
      <c r="H279" s="101">
        <v>1.76</v>
      </c>
      <c r="I279" s="101">
        <v>1.8</v>
      </c>
      <c r="J279" s="101">
        <v>1.83</v>
      </c>
      <c r="K279" s="101">
        <v>1.87</v>
      </c>
      <c r="L279" s="102">
        <v>1.91</v>
      </c>
      <c r="N279" s="662"/>
      <c r="O279" s="666">
        <v>130</v>
      </c>
      <c r="P279" s="86" t="s">
        <v>133</v>
      </c>
      <c r="Q279" s="100">
        <v>1.66</v>
      </c>
      <c r="R279" s="101">
        <v>1.69</v>
      </c>
      <c r="S279" s="101">
        <v>1.73</v>
      </c>
      <c r="T279" s="101">
        <v>1.76</v>
      </c>
      <c r="U279" s="101">
        <v>1.8</v>
      </c>
      <c r="V279" s="101">
        <v>1.83</v>
      </c>
      <c r="W279" s="101">
        <v>1.87</v>
      </c>
      <c r="X279" s="102">
        <v>1.91</v>
      </c>
      <c r="Z279" s="662"/>
      <c r="AA279" s="666">
        <v>130</v>
      </c>
      <c r="AB279" s="86" t="s">
        <v>133</v>
      </c>
      <c r="AC279" s="100">
        <v>1.66</v>
      </c>
      <c r="AD279" s="101">
        <v>1.69</v>
      </c>
      <c r="AE279" s="101">
        <v>1.73</v>
      </c>
      <c r="AF279" s="101">
        <v>1.76</v>
      </c>
      <c r="AG279" s="101">
        <v>1.8</v>
      </c>
      <c r="AH279" s="101">
        <v>1.83</v>
      </c>
      <c r="AI279" s="101">
        <v>1.87</v>
      </c>
      <c r="AJ279" s="102">
        <v>1.91</v>
      </c>
      <c r="AL279" s="662"/>
      <c r="AM279" s="666">
        <v>130</v>
      </c>
      <c r="AN279" s="86" t="s">
        <v>133</v>
      </c>
      <c r="AO279" s="100">
        <v>1.66</v>
      </c>
      <c r="AP279" s="101">
        <v>1.69</v>
      </c>
      <c r="AQ279" s="101">
        <v>1.73</v>
      </c>
      <c r="AR279" s="101">
        <v>1.76</v>
      </c>
      <c r="AS279" s="101">
        <v>1.8</v>
      </c>
      <c r="AT279" s="101">
        <v>1.83</v>
      </c>
      <c r="AU279" s="101">
        <v>1.87</v>
      </c>
      <c r="AV279" s="102">
        <v>1.91</v>
      </c>
    </row>
    <row r="280" spans="1:48" ht="15" thickBot="1">
      <c r="A280">
        <v>280</v>
      </c>
      <c r="B280" s="662"/>
      <c r="C280" s="667"/>
      <c r="D280" s="90" t="s">
        <v>136</v>
      </c>
      <c r="E280" s="100">
        <v>1.82</v>
      </c>
      <c r="F280" s="101">
        <v>1.85</v>
      </c>
      <c r="G280" s="101">
        <v>1.88</v>
      </c>
      <c r="H280" s="101">
        <v>1.91</v>
      </c>
      <c r="I280" s="101">
        <v>1.94</v>
      </c>
      <c r="J280" s="101">
        <v>1.97</v>
      </c>
      <c r="K280" s="101">
        <v>2</v>
      </c>
      <c r="L280" s="102">
        <v>2.04</v>
      </c>
      <c r="N280" s="662"/>
      <c r="O280" s="667"/>
      <c r="P280" s="90" t="s">
        <v>136</v>
      </c>
      <c r="Q280" s="100">
        <v>1.82</v>
      </c>
      <c r="R280" s="101">
        <v>1.85</v>
      </c>
      <c r="S280" s="101">
        <v>1.88</v>
      </c>
      <c r="T280" s="101">
        <v>1.91</v>
      </c>
      <c r="U280" s="101">
        <v>1.94</v>
      </c>
      <c r="V280" s="101">
        <v>1.97</v>
      </c>
      <c r="W280" s="101">
        <v>2</v>
      </c>
      <c r="X280" s="102">
        <v>2.04</v>
      </c>
      <c r="Z280" s="662"/>
      <c r="AA280" s="667"/>
      <c r="AB280" s="90" t="s">
        <v>136</v>
      </c>
      <c r="AC280" s="100">
        <v>1.82</v>
      </c>
      <c r="AD280" s="101">
        <v>1.85</v>
      </c>
      <c r="AE280" s="101">
        <v>1.88</v>
      </c>
      <c r="AF280" s="101">
        <v>1.91</v>
      </c>
      <c r="AG280" s="101">
        <v>1.94</v>
      </c>
      <c r="AH280" s="101">
        <v>1.97</v>
      </c>
      <c r="AI280" s="101">
        <v>2</v>
      </c>
      <c r="AJ280" s="102">
        <v>2.04</v>
      </c>
      <c r="AL280" s="662"/>
      <c r="AM280" s="667"/>
      <c r="AN280" s="90" t="s">
        <v>136</v>
      </c>
      <c r="AO280" s="100">
        <v>1.82</v>
      </c>
      <c r="AP280" s="101">
        <v>1.83</v>
      </c>
      <c r="AQ280" s="101">
        <v>1.85</v>
      </c>
      <c r="AR280" s="101">
        <v>1.87</v>
      </c>
      <c r="AS280" s="101">
        <v>1.89</v>
      </c>
      <c r="AT280" s="101">
        <v>1.91</v>
      </c>
      <c r="AU280" s="101">
        <v>1.93</v>
      </c>
      <c r="AV280" s="102">
        <v>1.95</v>
      </c>
    </row>
    <row r="281" spans="1:48">
      <c r="A281">
        <v>281</v>
      </c>
      <c r="B281" s="662"/>
      <c r="C281" s="664">
        <v>140</v>
      </c>
      <c r="D281" s="78" t="s">
        <v>133</v>
      </c>
      <c r="E281" s="97">
        <v>1.58</v>
      </c>
      <c r="F281" s="98">
        <v>1.61</v>
      </c>
      <c r="G281" s="98">
        <v>1.64</v>
      </c>
      <c r="H281" s="98">
        <v>1.68</v>
      </c>
      <c r="I281" s="98">
        <v>1.71</v>
      </c>
      <c r="J281" s="98">
        <v>1.75</v>
      </c>
      <c r="K281" s="98">
        <v>1.78</v>
      </c>
      <c r="L281" s="99">
        <v>1.82</v>
      </c>
      <c r="N281" s="662"/>
      <c r="O281" s="664">
        <v>140</v>
      </c>
      <c r="P281" s="78" t="s">
        <v>133</v>
      </c>
      <c r="Q281" s="97">
        <v>1.58</v>
      </c>
      <c r="R281" s="98">
        <v>1.61</v>
      </c>
      <c r="S281" s="98">
        <v>1.64</v>
      </c>
      <c r="T281" s="98">
        <v>1.68</v>
      </c>
      <c r="U281" s="98">
        <v>1.71</v>
      </c>
      <c r="V281" s="98">
        <v>1.75</v>
      </c>
      <c r="W281" s="98">
        <v>1.78</v>
      </c>
      <c r="X281" s="99">
        <v>1.82</v>
      </c>
      <c r="Z281" s="662"/>
      <c r="AA281" s="664">
        <v>140</v>
      </c>
      <c r="AB281" s="78" t="s">
        <v>133</v>
      </c>
      <c r="AC281" s="97">
        <v>1.58</v>
      </c>
      <c r="AD281" s="98">
        <v>1.61</v>
      </c>
      <c r="AE281" s="98">
        <v>1.64</v>
      </c>
      <c r="AF281" s="98">
        <v>1.68</v>
      </c>
      <c r="AG281" s="98">
        <v>1.71</v>
      </c>
      <c r="AH281" s="98">
        <v>1.75</v>
      </c>
      <c r="AI281" s="98">
        <v>1.78</v>
      </c>
      <c r="AJ281" s="99">
        <v>1.82</v>
      </c>
      <c r="AL281" s="662"/>
      <c r="AM281" s="664">
        <v>140</v>
      </c>
      <c r="AN281" s="78" t="s">
        <v>133</v>
      </c>
      <c r="AO281" s="97">
        <v>1.58</v>
      </c>
      <c r="AP281" s="98">
        <v>1.61</v>
      </c>
      <c r="AQ281" s="98">
        <v>1.64</v>
      </c>
      <c r="AR281" s="98">
        <v>1.68</v>
      </c>
      <c r="AS281" s="98">
        <v>1.71</v>
      </c>
      <c r="AT281" s="98">
        <v>1.75</v>
      </c>
      <c r="AU281" s="98">
        <v>1.78</v>
      </c>
      <c r="AV281" s="99">
        <v>1.82</v>
      </c>
    </row>
    <row r="282" spans="1:48" ht="15" thickBot="1">
      <c r="A282">
        <v>282</v>
      </c>
      <c r="B282" s="662"/>
      <c r="C282" s="665"/>
      <c r="D282" s="82" t="s">
        <v>136</v>
      </c>
      <c r="E282" s="97">
        <v>1.73</v>
      </c>
      <c r="F282" s="98">
        <v>1.76</v>
      </c>
      <c r="G282" s="98">
        <v>1.79</v>
      </c>
      <c r="H282" s="98">
        <v>1.83</v>
      </c>
      <c r="I282" s="98">
        <v>1.86</v>
      </c>
      <c r="J282" s="98">
        <v>1.9</v>
      </c>
      <c r="K282" s="98">
        <v>1.93</v>
      </c>
      <c r="L282" s="99">
        <v>1.97</v>
      </c>
      <c r="N282" s="662"/>
      <c r="O282" s="665"/>
      <c r="P282" s="82" t="s">
        <v>136</v>
      </c>
      <c r="Q282" s="97">
        <v>1.73</v>
      </c>
      <c r="R282" s="98">
        <v>1.76</v>
      </c>
      <c r="S282" s="98">
        <v>1.79</v>
      </c>
      <c r="T282" s="98">
        <v>1.83</v>
      </c>
      <c r="U282" s="98">
        <v>1.86</v>
      </c>
      <c r="V282" s="98">
        <v>1.9</v>
      </c>
      <c r="W282" s="98">
        <v>1.93</v>
      </c>
      <c r="X282" s="99">
        <v>1.97</v>
      </c>
      <c r="Z282" s="662"/>
      <c r="AA282" s="665"/>
      <c r="AB282" s="82" t="s">
        <v>136</v>
      </c>
      <c r="AC282" s="97">
        <v>1.73</v>
      </c>
      <c r="AD282" s="98">
        <v>1.76</v>
      </c>
      <c r="AE282" s="98">
        <v>1.79</v>
      </c>
      <c r="AF282" s="98">
        <v>1.83</v>
      </c>
      <c r="AG282" s="98">
        <v>1.86</v>
      </c>
      <c r="AH282" s="98">
        <v>1.9</v>
      </c>
      <c r="AI282" s="98">
        <v>1.93</v>
      </c>
      <c r="AJ282" s="99">
        <v>1.97</v>
      </c>
      <c r="AL282" s="662"/>
      <c r="AM282" s="665"/>
      <c r="AN282" s="82" t="s">
        <v>136</v>
      </c>
      <c r="AO282" s="97">
        <v>1.73</v>
      </c>
      <c r="AP282" s="98">
        <v>1.76</v>
      </c>
      <c r="AQ282" s="98">
        <v>1.79</v>
      </c>
      <c r="AR282" s="98">
        <v>1.82</v>
      </c>
      <c r="AS282" s="98">
        <v>1.85</v>
      </c>
      <c r="AT282" s="98">
        <v>1.88</v>
      </c>
      <c r="AU282" s="98">
        <v>1.91</v>
      </c>
      <c r="AV282" s="99">
        <v>1.95</v>
      </c>
    </row>
    <row r="283" spans="1:48">
      <c r="A283">
        <v>283</v>
      </c>
      <c r="B283" s="662"/>
      <c r="C283" s="666">
        <v>150</v>
      </c>
      <c r="D283" s="86" t="s">
        <v>133</v>
      </c>
      <c r="E283" s="100">
        <v>1.51</v>
      </c>
      <c r="F283" s="101">
        <v>1.54</v>
      </c>
      <c r="G283" s="101">
        <v>1.57</v>
      </c>
      <c r="H283" s="101">
        <v>1.6</v>
      </c>
      <c r="I283" s="101">
        <v>1.64</v>
      </c>
      <c r="J283" s="101">
        <v>1.67</v>
      </c>
      <c r="K283" s="101">
        <v>1.7</v>
      </c>
      <c r="L283" s="102">
        <v>1.74</v>
      </c>
      <c r="N283" s="662"/>
      <c r="O283" s="666">
        <v>150</v>
      </c>
      <c r="P283" s="86" t="s">
        <v>133</v>
      </c>
      <c r="Q283" s="100">
        <v>1.51</v>
      </c>
      <c r="R283" s="101">
        <v>1.54</v>
      </c>
      <c r="S283" s="101">
        <v>1.57</v>
      </c>
      <c r="T283" s="101">
        <v>1.6</v>
      </c>
      <c r="U283" s="101">
        <v>1.64</v>
      </c>
      <c r="V283" s="101">
        <v>1.67</v>
      </c>
      <c r="W283" s="101">
        <v>1.7</v>
      </c>
      <c r="X283" s="102">
        <v>1.74</v>
      </c>
      <c r="Z283" s="662"/>
      <c r="AA283" s="666">
        <v>150</v>
      </c>
      <c r="AB283" s="86" t="s">
        <v>133</v>
      </c>
      <c r="AC283" s="100">
        <v>1.51</v>
      </c>
      <c r="AD283" s="101">
        <v>1.54</v>
      </c>
      <c r="AE283" s="101">
        <v>1.57</v>
      </c>
      <c r="AF283" s="101">
        <v>1.6</v>
      </c>
      <c r="AG283" s="101">
        <v>1.64</v>
      </c>
      <c r="AH283" s="101">
        <v>1.67</v>
      </c>
      <c r="AI283" s="101">
        <v>1.7</v>
      </c>
      <c r="AJ283" s="102">
        <v>1.74</v>
      </c>
      <c r="AL283" s="662"/>
      <c r="AM283" s="666">
        <v>150</v>
      </c>
      <c r="AN283" s="86" t="s">
        <v>133</v>
      </c>
      <c r="AO283" s="100">
        <v>1.51</v>
      </c>
      <c r="AP283" s="101">
        <v>1.54</v>
      </c>
      <c r="AQ283" s="101">
        <v>1.57</v>
      </c>
      <c r="AR283" s="101">
        <v>1.6</v>
      </c>
      <c r="AS283" s="101">
        <v>1.64</v>
      </c>
      <c r="AT283" s="101">
        <v>1.67</v>
      </c>
      <c r="AU283" s="101">
        <v>1.7</v>
      </c>
      <c r="AV283" s="102">
        <v>1.74</v>
      </c>
    </row>
    <row r="284" spans="1:48" ht="15" thickBot="1">
      <c r="A284">
        <v>284</v>
      </c>
      <c r="B284" s="662"/>
      <c r="C284" s="667"/>
      <c r="D284" s="90" t="s">
        <v>136</v>
      </c>
      <c r="E284" s="100">
        <v>1.58</v>
      </c>
      <c r="F284" s="101">
        <v>1.62</v>
      </c>
      <c r="G284" s="101">
        <v>1.67</v>
      </c>
      <c r="H284" s="101">
        <v>1.71</v>
      </c>
      <c r="I284" s="101">
        <v>1.76</v>
      </c>
      <c r="J284" s="101">
        <v>1.8</v>
      </c>
      <c r="K284" s="101">
        <v>1.85</v>
      </c>
      <c r="L284" s="102">
        <v>1.9</v>
      </c>
      <c r="N284" s="662"/>
      <c r="O284" s="667"/>
      <c r="P284" s="90" t="s">
        <v>136</v>
      </c>
      <c r="Q284" s="100">
        <v>1.58</v>
      </c>
      <c r="R284" s="101">
        <v>1.62</v>
      </c>
      <c r="S284" s="101">
        <v>1.67</v>
      </c>
      <c r="T284" s="101">
        <v>1.71</v>
      </c>
      <c r="U284" s="101">
        <v>1.76</v>
      </c>
      <c r="V284" s="101">
        <v>1.8</v>
      </c>
      <c r="W284" s="101">
        <v>1.85</v>
      </c>
      <c r="X284" s="102">
        <v>1.9</v>
      </c>
      <c r="Z284" s="662"/>
      <c r="AA284" s="667"/>
      <c r="AB284" s="90" t="s">
        <v>136</v>
      </c>
      <c r="AC284" s="100">
        <v>1.58</v>
      </c>
      <c r="AD284" s="101">
        <v>1.62</v>
      </c>
      <c r="AE284" s="101">
        <v>1.67</v>
      </c>
      <c r="AF284" s="101">
        <v>1.71</v>
      </c>
      <c r="AG284" s="101">
        <v>1.76</v>
      </c>
      <c r="AH284" s="101">
        <v>1.8</v>
      </c>
      <c r="AI284" s="101">
        <v>1.85</v>
      </c>
      <c r="AJ284" s="102">
        <v>1.9</v>
      </c>
      <c r="AL284" s="662"/>
      <c r="AM284" s="667"/>
      <c r="AN284" s="90" t="s">
        <v>136</v>
      </c>
      <c r="AO284" s="100">
        <v>1.58</v>
      </c>
      <c r="AP284" s="101">
        <v>1.62</v>
      </c>
      <c r="AQ284" s="101">
        <v>1.67</v>
      </c>
      <c r="AR284" s="101">
        <v>1.71</v>
      </c>
      <c r="AS284" s="101">
        <v>1.76</v>
      </c>
      <c r="AT284" s="101">
        <v>1.8</v>
      </c>
      <c r="AU284" s="101">
        <v>1.85</v>
      </c>
      <c r="AV284" s="102">
        <v>1.9</v>
      </c>
    </row>
    <row r="285" spans="1:48">
      <c r="A285">
        <v>285</v>
      </c>
      <c r="B285" s="662"/>
      <c r="C285" s="664">
        <v>160</v>
      </c>
      <c r="D285" s="78" t="s">
        <v>133</v>
      </c>
      <c r="E285" s="97">
        <v>1.38</v>
      </c>
      <c r="F285" s="98">
        <v>1.42</v>
      </c>
      <c r="G285" s="98">
        <v>1.46</v>
      </c>
      <c r="H285" s="98">
        <v>1.5</v>
      </c>
      <c r="I285" s="98">
        <v>1.54</v>
      </c>
      <c r="J285" s="98">
        <v>1.58</v>
      </c>
      <c r="K285" s="98">
        <v>1.62</v>
      </c>
      <c r="L285" s="99">
        <v>1.67</v>
      </c>
      <c r="N285" s="662"/>
      <c r="O285" s="664">
        <v>160</v>
      </c>
      <c r="P285" s="78" t="s">
        <v>133</v>
      </c>
      <c r="Q285" s="97">
        <v>1.38</v>
      </c>
      <c r="R285" s="98">
        <v>1.42</v>
      </c>
      <c r="S285" s="98">
        <v>1.46</v>
      </c>
      <c r="T285" s="98">
        <v>1.5</v>
      </c>
      <c r="U285" s="98">
        <v>1.54</v>
      </c>
      <c r="V285" s="98">
        <v>1.58</v>
      </c>
      <c r="W285" s="98">
        <v>1.62</v>
      </c>
      <c r="X285" s="99">
        <v>1.67</v>
      </c>
      <c r="Z285" s="662"/>
      <c r="AA285" s="664">
        <v>160</v>
      </c>
      <c r="AB285" s="78" t="s">
        <v>133</v>
      </c>
      <c r="AC285" s="97">
        <v>1.38</v>
      </c>
      <c r="AD285" s="98">
        <v>1.42</v>
      </c>
      <c r="AE285" s="98">
        <v>1.46</v>
      </c>
      <c r="AF285" s="98">
        <v>1.5</v>
      </c>
      <c r="AG285" s="98">
        <v>1.54</v>
      </c>
      <c r="AH285" s="98">
        <v>1.58</v>
      </c>
      <c r="AI285" s="98">
        <v>1.62</v>
      </c>
      <c r="AJ285" s="99">
        <v>1.67</v>
      </c>
      <c r="AL285" s="662"/>
      <c r="AM285" s="664">
        <v>160</v>
      </c>
      <c r="AN285" s="78" t="s">
        <v>133</v>
      </c>
      <c r="AO285" s="97">
        <v>1.38</v>
      </c>
      <c r="AP285" s="98">
        <v>1.42</v>
      </c>
      <c r="AQ285" s="98">
        <v>1.46</v>
      </c>
      <c r="AR285" s="98">
        <v>1.5</v>
      </c>
      <c r="AS285" s="98">
        <v>1.54</v>
      </c>
      <c r="AT285" s="98">
        <v>1.58</v>
      </c>
      <c r="AU285" s="98">
        <v>1.62</v>
      </c>
      <c r="AV285" s="99">
        <v>1.67</v>
      </c>
    </row>
    <row r="286" spans="1:48" ht="15" thickBot="1">
      <c r="A286">
        <v>286</v>
      </c>
      <c r="B286" s="662"/>
      <c r="C286" s="665"/>
      <c r="D286" s="82" t="s">
        <v>136</v>
      </c>
      <c r="E286" s="97">
        <v>1.38</v>
      </c>
      <c r="F286" s="98">
        <v>1.44</v>
      </c>
      <c r="G286" s="98">
        <v>1.5</v>
      </c>
      <c r="H286" s="98">
        <v>1.57</v>
      </c>
      <c r="I286" s="98">
        <v>1.63</v>
      </c>
      <c r="J286" s="98">
        <v>1.7</v>
      </c>
      <c r="K286" s="98">
        <v>1.76</v>
      </c>
      <c r="L286" s="99">
        <v>1.83</v>
      </c>
      <c r="N286" s="662"/>
      <c r="O286" s="665"/>
      <c r="P286" s="82" t="s">
        <v>136</v>
      </c>
      <c r="Q286" s="97">
        <v>1.38</v>
      </c>
      <c r="R286" s="98">
        <v>1.44</v>
      </c>
      <c r="S286" s="98">
        <v>1.5</v>
      </c>
      <c r="T286" s="98">
        <v>1.57</v>
      </c>
      <c r="U286" s="98">
        <v>1.63</v>
      </c>
      <c r="V286" s="98">
        <v>1.7</v>
      </c>
      <c r="W286" s="98">
        <v>1.76</v>
      </c>
      <c r="X286" s="99">
        <v>1.83</v>
      </c>
      <c r="Z286" s="662"/>
      <c r="AA286" s="665"/>
      <c r="AB286" s="82" t="s">
        <v>136</v>
      </c>
      <c r="AC286" s="97">
        <v>1.38</v>
      </c>
      <c r="AD286" s="98">
        <v>1.44</v>
      </c>
      <c r="AE286" s="98">
        <v>1.5</v>
      </c>
      <c r="AF286" s="98">
        <v>1.57</v>
      </c>
      <c r="AG286" s="98">
        <v>1.63</v>
      </c>
      <c r="AH286" s="98">
        <v>1.7</v>
      </c>
      <c r="AI286" s="98">
        <v>1.76</v>
      </c>
      <c r="AJ286" s="99">
        <v>1.83</v>
      </c>
      <c r="AL286" s="662"/>
      <c r="AM286" s="665"/>
      <c r="AN286" s="82" t="s">
        <v>136</v>
      </c>
      <c r="AO286" s="97">
        <v>1.38</v>
      </c>
      <c r="AP286" s="98">
        <v>1.44</v>
      </c>
      <c r="AQ286" s="98">
        <v>1.5</v>
      </c>
      <c r="AR286" s="98">
        <v>1.57</v>
      </c>
      <c r="AS286" s="98">
        <v>1.63</v>
      </c>
      <c r="AT286" s="98">
        <v>1.7</v>
      </c>
      <c r="AU286" s="98">
        <v>1.76</v>
      </c>
      <c r="AV286" s="99">
        <v>1.83</v>
      </c>
    </row>
    <row r="287" spans="1:48">
      <c r="A287">
        <v>287</v>
      </c>
      <c r="B287" s="662"/>
      <c r="C287" s="666">
        <v>170</v>
      </c>
      <c r="D287" s="86" t="s">
        <v>133</v>
      </c>
      <c r="E287" s="100">
        <v>1.23</v>
      </c>
      <c r="F287" s="101">
        <v>1.28</v>
      </c>
      <c r="G287" s="101">
        <v>1.33</v>
      </c>
      <c r="H287" s="101">
        <v>1.38</v>
      </c>
      <c r="I287" s="101">
        <v>1.44</v>
      </c>
      <c r="J287" s="101">
        <v>1.49</v>
      </c>
      <c r="K287" s="101">
        <v>1.54</v>
      </c>
      <c r="L287" s="102">
        <v>1.6</v>
      </c>
      <c r="N287" s="662"/>
      <c r="O287" s="666">
        <v>170</v>
      </c>
      <c r="P287" s="86" t="s">
        <v>133</v>
      </c>
      <c r="Q287" s="100">
        <v>1.23</v>
      </c>
      <c r="R287" s="101">
        <v>1.28</v>
      </c>
      <c r="S287" s="101">
        <v>1.33</v>
      </c>
      <c r="T287" s="101">
        <v>1.38</v>
      </c>
      <c r="U287" s="101">
        <v>1.44</v>
      </c>
      <c r="V287" s="101">
        <v>1.49</v>
      </c>
      <c r="W287" s="101">
        <v>1.54</v>
      </c>
      <c r="X287" s="102">
        <v>1.6</v>
      </c>
      <c r="Z287" s="662"/>
      <c r="AA287" s="666">
        <v>170</v>
      </c>
      <c r="AB287" s="86" t="s">
        <v>133</v>
      </c>
      <c r="AC287" s="100">
        <v>1.23</v>
      </c>
      <c r="AD287" s="101">
        <v>1.28</v>
      </c>
      <c r="AE287" s="101">
        <v>1.33</v>
      </c>
      <c r="AF287" s="101">
        <v>1.38</v>
      </c>
      <c r="AG287" s="101">
        <v>1.44</v>
      </c>
      <c r="AH287" s="101">
        <v>1.49</v>
      </c>
      <c r="AI287" s="101">
        <v>1.54</v>
      </c>
      <c r="AJ287" s="102">
        <v>1.6</v>
      </c>
      <c r="AL287" s="662"/>
      <c r="AM287" s="666">
        <v>170</v>
      </c>
      <c r="AN287" s="86" t="s">
        <v>133</v>
      </c>
      <c r="AO287" s="100">
        <v>1.23</v>
      </c>
      <c r="AP287" s="101">
        <v>1.28</v>
      </c>
      <c r="AQ287" s="101">
        <v>1.33</v>
      </c>
      <c r="AR287" s="101">
        <v>1.38</v>
      </c>
      <c r="AS287" s="101">
        <v>1.44</v>
      </c>
      <c r="AT287" s="101">
        <v>1.49</v>
      </c>
      <c r="AU287" s="101">
        <v>1.54</v>
      </c>
      <c r="AV287" s="102">
        <v>1.6</v>
      </c>
    </row>
    <row r="288" spans="1:48" ht="15" thickBot="1">
      <c r="A288">
        <v>288</v>
      </c>
      <c r="B288" s="662"/>
      <c r="C288" s="667"/>
      <c r="D288" s="90" t="s">
        <v>136</v>
      </c>
      <c r="E288" s="100">
        <v>1.23</v>
      </c>
      <c r="F288" s="101">
        <v>1.3</v>
      </c>
      <c r="G288" s="101">
        <v>1.37</v>
      </c>
      <c r="H288" s="101">
        <v>1.45</v>
      </c>
      <c r="I288" s="101">
        <v>1.52</v>
      </c>
      <c r="J288" s="101">
        <v>1.6</v>
      </c>
      <c r="K288" s="101">
        <v>1.67</v>
      </c>
      <c r="L288" s="102">
        <v>1.75</v>
      </c>
      <c r="N288" s="662"/>
      <c r="O288" s="667"/>
      <c r="P288" s="90" t="s">
        <v>136</v>
      </c>
      <c r="Q288" s="100">
        <v>1.23</v>
      </c>
      <c r="R288" s="101">
        <v>1.3</v>
      </c>
      <c r="S288" s="101">
        <v>1.37</v>
      </c>
      <c r="T288" s="101">
        <v>1.45</v>
      </c>
      <c r="U288" s="101">
        <v>1.52</v>
      </c>
      <c r="V288" s="101">
        <v>1.6</v>
      </c>
      <c r="W288" s="101">
        <v>1.67</v>
      </c>
      <c r="X288" s="102">
        <v>1.75</v>
      </c>
      <c r="Z288" s="662"/>
      <c r="AA288" s="667"/>
      <c r="AB288" s="90" t="s">
        <v>136</v>
      </c>
      <c r="AC288" s="100">
        <v>1.23</v>
      </c>
      <c r="AD288" s="101">
        <v>1.3</v>
      </c>
      <c r="AE288" s="101">
        <v>1.37</v>
      </c>
      <c r="AF288" s="101">
        <v>1.45</v>
      </c>
      <c r="AG288" s="101">
        <v>1.52</v>
      </c>
      <c r="AH288" s="101">
        <v>1.6</v>
      </c>
      <c r="AI288" s="101">
        <v>1.67</v>
      </c>
      <c r="AJ288" s="102">
        <v>1.75</v>
      </c>
      <c r="AL288" s="662"/>
      <c r="AM288" s="667"/>
      <c r="AN288" s="90" t="s">
        <v>136</v>
      </c>
      <c r="AO288" s="100">
        <v>1.23</v>
      </c>
      <c r="AP288" s="101">
        <v>1.3</v>
      </c>
      <c r="AQ288" s="101">
        <v>1.37</v>
      </c>
      <c r="AR288" s="101">
        <v>1.45</v>
      </c>
      <c r="AS288" s="101">
        <v>1.52</v>
      </c>
      <c r="AT288" s="101">
        <v>1.6</v>
      </c>
      <c r="AU288" s="101">
        <v>1.67</v>
      </c>
      <c r="AV288" s="102">
        <v>1.75</v>
      </c>
    </row>
    <row r="289" spans="1:48">
      <c r="A289">
        <v>289</v>
      </c>
      <c r="B289" s="662"/>
      <c r="C289" s="664">
        <v>180</v>
      </c>
      <c r="D289" s="78" t="s">
        <v>133</v>
      </c>
      <c r="E289" s="97">
        <v>1.1000000000000001</v>
      </c>
      <c r="F289" s="98">
        <v>1.1599999999999999</v>
      </c>
      <c r="G289" s="98">
        <v>1.22</v>
      </c>
      <c r="H289" s="98">
        <v>1.28</v>
      </c>
      <c r="I289" s="98">
        <v>1.35</v>
      </c>
      <c r="J289" s="98">
        <v>1.41</v>
      </c>
      <c r="K289" s="98">
        <v>1.47</v>
      </c>
      <c r="L289" s="99">
        <v>1.54</v>
      </c>
      <c r="N289" s="662"/>
      <c r="O289" s="664">
        <v>180</v>
      </c>
      <c r="P289" s="78" t="s">
        <v>133</v>
      </c>
      <c r="Q289" s="97">
        <v>1.1000000000000001</v>
      </c>
      <c r="R289" s="98">
        <v>1.1599999999999999</v>
      </c>
      <c r="S289" s="98">
        <v>1.22</v>
      </c>
      <c r="T289" s="98">
        <v>1.28</v>
      </c>
      <c r="U289" s="98">
        <v>1.35</v>
      </c>
      <c r="V289" s="98">
        <v>1.41</v>
      </c>
      <c r="W289" s="98">
        <v>1.47</v>
      </c>
      <c r="X289" s="99">
        <v>1.54</v>
      </c>
      <c r="Z289" s="662"/>
      <c r="AA289" s="664">
        <v>180</v>
      </c>
      <c r="AB289" s="78" t="s">
        <v>133</v>
      </c>
      <c r="AC289" s="97">
        <v>1.1000000000000001</v>
      </c>
      <c r="AD289" s="98">
        <v>1.1599999999999999</v>
      </c>
      <c r="AE289" s="98">
        <v>1.22</v>
      </c>
      <c r="AF289" s="98">
        <v>1.28</v>
      </c>
      <c r="AG289" s="98">
        <v>1.35</v>
      </c>
      <c r="AH289" s="98">
        <v>1.41</v>
      </c>
      <c r="AI289" s="98">
        <v>1.47</v>
      </c>
      <c r="AJ289" s="99">
        <v>1.54</v>
      </c>
      <c r="AL289" s="662"/>
      <c r="AM289" s="664">
        <v>180</v>
      </c>
      <c r="AN289" s="78" t="s">
        <v>133</v>
      </c>
      <c r="AO289" s="97">
        <v>1.1000000000000001</v>
      </c>
      <c r="AP289" s="98">
        <v>1.1599999999999999</v>
      </c>
      <c r="AQ289" s="98">
        <v>1.22</v>
      </c>
      <c r="AR289" s="98">
        <v>1.28</v>
      </c>
      <c r="AS289" s="98">
        <v>1.35</v>
      </c>
      <c r="AT289" s="98">
        <v>1.41</v>
      </c>
      <c r="AU289" s="98">
        <v>1.47</v>
      </c>
      <c r="AV289" s="99">
        <v>1.54</v>
      </c>
    </row>
    <row r="290" spans="1:48" ht="15" thickBot="1">
      <c r="A290">
        <v>290</v>
      </c>
      <c r="B290" s="662"/>
      <c r="C290" s="665"/>
      <c r="D290" s="82" t="s">
        <v>136</v>
      </c>
      <c r="E290" s="97">
        <v>1.1000000000000001</v>
      </c>
      <c r="F290" s="98">
        <v>1.18</v>
      </c>
      <c r="G290" s="98">
        <v>1.26</v>
      </c>
      <c r="H290" s="98">
        <v>1.34</v>
      </c>
      <c r="I290" s="98">
        <v>1.42</v>
      </c>
      <c r="J290" s="98">
        <v>1.5</v>
      </c>
      <c r="K290" s="98">
        <v>1.58</v>
      </c>
      <c r="L290" s="99">
        <v>1.67</v>
      </c>
      <c r="N290" s="662"/>
      <c r="O290" s="665"/>
      <c r="P290" s="82" t="s">
        <v>136</v>
      </c>
      <c r="Q290" s="97">
        <v>1.1000000000000001</v>
      </c>
      <c r="R290" s="98">
        <v>1.18</v>
      </c>
      <c r="S290" s="98">
        <v>1.26</v>
      </c>
      <c r="T290" s="98">
        <v>1.34</v>
      </c>
      <c r="U290" s="98">
        <v>1.42</v>
      </c>
      <c r="V290" s="98">
        <v>1.5</v>
      </c>
      <c r="W290" s="98">
        <v>1.58</v>
      </c>
      <c r="X290" s="99">
        <v>1.67</v>
      </c>
      <c r="Z290" s="662"/>
      <c r="AA290" s="665"/>
      <c r="AB290" s="82" t="s">
        <v>136</v>
      </c>
      <c r="AC290" s="97">
        <v>1.1000000000000001</v>
      </c>
      <c r="AD290" s="98">
        <v>1.18</v>
      </c>
      <c r="AE290" s="98">
        <v>1.26</v>
      </c>
      <c r="AF290" s="98">
        <v>1.34</v>
      </c>
      <c r="AG290" s="98">
        <v>1.42</v>
      </c>
      <c r="AH290" s="98">
        <v>1.5</v>
      </c>
      <c r="AI290" s="98">
        <v>1.58</v>
      </c>
      <c r="AJ290" s="99">
        <v>1.67</v>
      </c>
      <c r="AL290" s="662"/>
      <c r="AM290" s="665"/>
      <c r="AN290" s="82" t="s">
        <v>136</v>
      </c>
      <c r="AO290" s="97">
        <v>1.1000000000000001</v>
      </c>
      <c r="AP290" s="98">
        <v>1.18</v>
      </c>
      <c r="AQ290" s="98">
        <v>1.26</v>
      </c>
      <c r="AR290" s="98">
        <v>1.34</v>
      </c>
      <c r="AS290" s="98">
        <v>1.42</v>
      </c>
      <c r="AT290" s="98">
        <v>1.5</v>
      </c>
      <c r="AU290" s="98">
        <v>1.58</v>
      </c>
      <c r="AV290" s="99">
        <v>1.67</v>
      </c>
    </row>
    <row r="291" spans="1:48">
      <c r="A291">
        <v>291</v>
      </c>
      <c r="B291" s="662"/>
      <c r="C291" s="666">
        <v>190</v>
      </c>
      <c r="D291" s="86" t="s">
        <v>133</v>
      </c>
      <c r="E291" s="100">
        <v>0.98</v>
      </c>
      <c r="F291" s="101">
        <v>1.05</v>
      </c>
      <c r="G291" s="101">
        <v>1.1200000000000001</v>
      </c>
      <c r="H291" s="101">
        <v>1.19</v>
      </c>
      <c r="I291" s="101">
        <v>1.26</v>
      </c>
      <c r="J291" s="101">
        <v>1.33</v>
      </c>
      <c r="K291" s="101">
        <v>1.4</v>
      </c>
      <c r="L291" s="102">
        <v>1.48</v>
      </c>
      <c r="N291" s="662"/>
      <c r="O291" s="666">
        <v>190</v>
      </c>
      <c r="P291" s="86" t="s">
        <v>133</v>
      </c>
      <c r="Q291" s="100">
        <v>0.98</v>
      </c>
      <c r="R291" s="101">
        <v>1.05</v>
      </c>
      <c r="S291" s="101">
        <v>1.1200000000000001</v>
      </c>
      <c r="T291" s="101">
        <v>1.19</v>
      </c>
      <c r="U291" s="101">
        <v>1.26</v>
      </c>
      <c r="V291" s="101">
        <v>1.33</v>
      </c>
      <c r="W291" s="101">
        <v>1.4</v>
      </c>
      <c r="X291" s="102">
        <v>1.48</v>
      </c>
      <c r="Z291" s="662"/>
      <c r="AA291" s="666">
        <v>190</v>
      </c>
      <c r="AB291" s="86" t="s">
        <v>133</v>
      </c>
      <c r="AC291" s="100">
        <v>0.98</v>
      </c>
      <c r="AD291" s="101">
        <v>1.05</v>
      </c>
      <c r="AE291" s="101">
        <v>1.1200000000000001</v>
      </c>
      <c r="AF291" s="101">
        <v>1.19</v>
      </c>
      <c r="AG291" s="101">
        <v>1.26</v>
      </c>
      <c r="AH291" s="101">
        <v>1.33</v>
      </c>
      <c r="AI291" s="101">
        <v>1.4</v>
      </c>
      <c r="AJ291" s="102">
        <v>1.48</v>
      </c>
      <c r="AL291" s="662"/>
      <c r="AM291" s="666">
        <v>190</v>
      </c>
      <c r="AN291" s="86" t="s">
        <v>133</v>
      </c>
      <c r="AO291" s="100">
        <v>0.98</v>
      </c>
      <c r="AP291" s="101">
        <v>1.05</v>
      </c>
      <c r="AQ291" s="101">
        <v>1.1200000000000001</v>
      </c>
      <c r="AR291" s="101">
        <v>1.19</v>
      </c>
      <c r="AS291" s="101">
        <v>1.26</v>
      </c>
      <c r="AT291" s="101">
        <v>1.33</v>
      </c>
      <c r="AU291" s="101">
        <v>1.4</v>
      </c>
      <c r="AV291" s="102">
        <v>1.48</v>
      </c>
    </row>
    <row r="292" spans="1:48" ht="15" thickBot="1">
      <c r="A292">
        <v>292</v>
      </c>
      <c r="B292" s="662"/>
      <c r="C292" s="667"/>
      <c r="D292" s="90" t="s">
        <v>136</v>
      </c>
      <c r="E292" s="100">
        <v>0.98</v>
      </c>
      <c r="F292" s="101">
        <v>1.05</v>
      </c>
      <c r="G292" s="101">
        <v>1.1299999999999999</v>
      </c>
      <c r="H292" s="101">
        <v>1.2</v>
      </c>
      <c r="I292" s="101">
        <v>1.28</v>
      </c>
      <c r="J292" s="101">
        <v>1.35</v>
      </c>
      <c r="K292" s="101">
        <v>1.43</v>
      </c>
      <c r="L292" s="102">
        <v>1.51</v>
      </c>
      <c r="N292" s="662"/>
      <c r="O292" s="667"/>
      <c r="P292" s="90" t="s">
        <v>136</v>
      </c>
      <c r="Q292" s="100">
        <v>0.98</v>
      </c>
      <c r="R292" s="101">
        <v>1.05</v>
      </c>
      <c r="S292" s="101">
        <v>1.1299999999999999</v>
      </c>
      <c r="T292" s="101">
        <v>1.2</v>
      </c>
      <c r="U292" s="101">
        <v>1.28</v>
      </c>
      <c r="V292" s="101">
        <v>1.35</v>
      </c>
      <c r="W292" s="101">
        <v>1.43</v>
      </c>
      <c r="X292" s="102">
        <v>1.51</v>
      </c>
      <c r="Z292" s="662"/>
      <c r="AA292" s="667"/>
      <c r="AB292" s="90" t="s">
        <v>136</v>
      </c>
      <c r="AC292" s="100">
        <v>0.98</v>
      </c>
      <c r="AD292" s="101">
        <v>1.05</v>
      </c>
      <c r="AE292" s="101">
        <v>1.1299999999999999</v>
      </c>
      <c r="AF292" s="101">
        <v>1.2</v>
      </c>
      <c r="AG292" s="101">
        <v>1.28</v>
      </c>
      <c r="AH292" s="101">
        <v>1.35</v>
      </c>
      <c r="AI292" s="101">
        <v>1.43</v>
      </c>
      <c r="AJ292" s="102">
        <v>1.51</v>
      </c>
      <c r="AL292" s="662"/>
      <c r="AM292" s="667"/>
      <c r="AN292" s="90" t="s">
        <v>136</v>
      </c>
      <c r="AO292" s="100">
        <v>0.98</v>
      </c>
      <c r="AP292" s="101">
        <v>1.05</v>
      </c>
      <c r="AQ292" s="101">
        <v>1.1299999999999999</v>
      </c>
      <c r="AR292" s="101">
        <v>1.2</v>
      </c>
      <c r="AS292" s="101">
        <v>1.28</v>
      </c>
      <c r="AT292" s="101">
        <v>1.35</v>
      </c>
      <c r="AU292" s="101">
        <v>1.43</v>
      </c>
      <c r="AV292" s="102">
        <v>1.51</v>
      </c>
    </row>
    <row r="293" spans="1:48">
      <c r="A293">
        <v>293</v>
      </c>
      <c r="B293" s="662"/>
      <c r="C293" s="664">
        <v>200</v>
      </c>
      <c r="D293" s="78" t="s">
        <v>133</v>
      </c>
      <c r="E293" s="97">
        <v>0.9</v>
      </c>
      <c r="F293" s="98">
        <v>0.96</v>
      </c>
      <c r="G293" s="98">
        <v>1.03</v>
      </c>
      <c r="H293" s="98">
        <v>1.0900000000000001</v>
      </c>
      <c r="I293" s="98">
        <v>1.1599999999999999</v>
      </c>
      <c r="J293" s="98">
        <v>1.22</v>
      </c>
      <c r="K293" s="98">
        <v>1.29</v>
      </c>
      <c r="L293" s="99">
        <v>1.36</v>
      </c>
      <c r="N293" s="662"/>
      <c r="O293" s="664">
        <v>200</v>
      </c>
      <c r="P293" s="78" t="s">
        <v>133</v>
      </c>
      <c r="Q293" s="97">
        <v>0.9</v>
      </c>
      <c r="R293" s="98">
        <v>0.96</v>
      </c>
      <c r="S293" s="98">
        <v>1.03</v>
      </c>
      <c r="T293" s="98">
        <v>1.0900000000000001</v>
      </c>
      <c r="U293" s="98">
        <v>1.1599999999999999</v>
      </c>
      <c r="V293" s="98">
        <v>1.22</v>
      </c>
      <c r="W293" s="98">
        <v>1.29</v>
      </c>
      <c r="X293" s="99">
        <v>1.36</v>
      </c>
      <c r="Z293" s="662"/>
      <c r="AA293" s="664">
        <v>200</v>
      </c>
      <c r="AB293" s="78" t="s">
        <v>133</v>
      </c>
      <c r="AC293" s="97">
        <v>0.9</v>
      </c>
      <c r="AD293" s="98">
        <v>0.96</v>
      </c>
      <c r="AE293" s="98">
        <v>1.03</v>
      </c>
      <c r="AF293" s="98">
        <v>1.0900000000000001</v>
      </c>
      <c r="AG293" s="98">
        <v>1.1599999999999999</v>
      </c>
      <c r="AH293" s="98">
        <v>1.22</v>
      </c>
      <c r="AI293" s="98">
        <v>1.29</v>
      </c>
      <c r="AJ293" s="99">
        <v>1.36</v>
      </c>
      <c r="AL293" s="662"/>
      <c r="AM293" s="664">
        <v>200</v>
      </c>
      <c r="AN293" s="78" t="s">
        <v>133</v>
      </c>
      <c r="AO293" s="97">
        <v>0.9</v>
      </c>
      <c r="AP293" s="98">
        <v>0.96</v>
      </c>
      <c r="AQ293" s="98">
        <v>1.03</v>
      </c>
      <c r="AR293" s="98">
        <v>1.0900000000000001</v>
      </c>
      <c r="AS293" s="98">
        <v>1.1599999999999999</v>
      </c>
      <c r="AT293" s="98">
        <v>1.22</v>
      </c>
      <c r="AU293" s="98">
        <v>1.29</v>
      </c>
      <c r="AV293" s="99">
        <v>1.36</v>
      </c>
    </row>
    <row r="294" spans="1:48" ht="15" thickBot="1">
      <c r="A294">
        <v>294</v>
      </c>
      <c r="B294" s="663"/>
      <c r="C294" s="665"/>
      <c r="D294" s="82" t="s">
        <v>136</v>
      </c>
      <c r="E294" s="190">
        <v>0.9</v>
      </c>
      <c r="F294" s="188">
        <v>0.96</v>
      </c>
      <c r="G294" s="188">
        <v>1.03</v>
      </c>
      <c r="H294" s="188">
        <v>1.1000000000000001</v>
      </c>
      <c r="I294" s="188">
        <v>1.1599999999999999</v>
      </c>
      <c r="J294" s="188">
        <v>1.23</v>
      </c>
      <c r="K294" s="188">
        <v>1.3</v>
      </c>
      <c r="L294" s="187">
        <v>1.37</v>
      </c>
      <c r="N294" s="663"/>
      <c r="O294" s="665"/>
      <c r="P294" s="82" t="s">
        <v>136</v>
      </c>
      <c r="Q294" s="190">
        <v>0.9</v>
      </c>
      <c r="R294" s="188">
        <v>0.96</v>
      </c>
      <c r="S294" s="188">
        <v>1.03</v>
      </c>
      <c r="T294" s="188">
        <v>1.0900000000000001</v>
      </c>
      <c r="U294" s="188">
        <v>1.1599999999999999</v>
      </c>
      <c r="V294" s="188">
        <v>1.22</v>
      </c>
      <c r="W294" s="188">
        <v>1.29</v>
      </c>
      <c r="X294" s="187">
        <v>1.36</v>
      </c>
      <c r="Z294" s="663"/>
      <c r="AA294" s="665"/>
      <c r="AB294" s="82" t="s">
        <v>136</v>
      </c>
      <c r="AC294" s="190">
        <v>0.9</v>
      </c>
      <c r="AD294" s="188">
        <v>0.96</v>
      </c>
      <c r="AE294" s="188">
        <v>1.03</v>
      </c>
      <c r="AF294" s="188">
        <v>1.0900000000000001</v>
      </c>
      <c r="AG294" s="188">
        <v>1.1599999999999999</v>
      </c>
      <c r="AH294" s="188">
        <v>1.22</v>
      </c>
      <c r="AI294" s="188">
        <v>1.29</v>
      </c>
      <c r="AJ294" s="187">
        <v>1.36</v>
      </c>
      <c r="AL294" s="663"/>
      <c r="AM294" s="665"/>
      <c r="AN294" s="82" t="s">
        <v>136</v>
      </c>
      <c r="AO294" s="190">
        <v>0.9</v>
      </c>
      <c r="AP294" s="188">
        <v>0.96</v>
      </c>
      <c r="AQ294" s="188">
        <v>1.03</v>
      </c>
      <c r="AR294" s="188">
        <v>1.0900000000000001</v>
      </c>
      <c r="AS294" s="188">
        <v>1.1599999999999999</v>
      </c>
      <c r="AT294" s="188">
        <v>1.22</v>
      </c>
      <c r="AU294" s="188">
        <v>1.29</v>
      </c>
      <c r="AV294" s="187">
        <v>1.36</v>
      </c>
    </row>
    <row r="295" spans="1:48">
      <c r="A295">
        <v>295</v>
      </c>
    </row>
    <row r="296" spans="1:48">
      <c r="A296">
        <v>296</v>
      </c>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1112</v>
      </c>
      <c r="C302" s="650"/>
      <c r="D302" s="651"/>
      <c r="E302" s="649" t="s">
        <v>1150</v>
      </c>
      <c r="F302" s="650"/>
      <c r="G302" s="650"/>
      <c r="H302" s="650"/>
      <c r="I302" s="650"/>
      <c r="J302" s="650"/>
      <c r="K302" s="650"/>
      <c r="L302" s="651"/>
      <c r="N302" s="649" t="s">
        <v>1114</v>
      </c>
      <c r="O302" s="650"/>
      <c r="P302" s="651"/>
      <c r="Q302" s="649" t="s">
        <v>1150</v>
      </c>
      <c r="R302" s="650"/>
      <c r="S302" s="650"/>
      <c r="T302" s="650"/>
      <c r="U302" s="650"/>
      <c r="V302" s="650"/>
      <c r="W302" s="650"/>
      <c r="X302" s="651"/>
      <c r="Z302" s="649" t="s">
        <v>1115</v>
      </c>
      <c r="AA302" s="650"/>
      <c r="AB302" s="651"/>
      <c r="AC302" s="649" t="s">
        <v>1150</v>
      </c>
      <c r="AD302" s="650"/>
      <c r="AE302" s="650"/>
      <c r="AF302" s="650"/>
      <c r="AG302" s="650"/>
      <c r="AH302" s="650"/>
      <c r="AI302" s="650"/>
      <c r="AJ302" s="651"/>
      <c r="AL302" s="649" t="s">
        <v>1116</v>
      </c>
      <c r="AM302" s="650"/>
      <c r="AN302" s="651"/>
      <c r="AO302" s="649" t="s">
        <v>1150</v>
      </c>
      <c r="AP302" s="650"/>
      <c r="AQ302" s="650"/>
      <c r="AR302" s="650"/>
      <c r="AS302" s="650"/>
      <c r="AT302" s="650"/>
      <c r="AU302" s="650"/>
      <c r="AV302" s="651"/>
    </row>
    <row r="303" spans="1:48" ht="15.75" customHeight="1">
      <c r="A303">
        <v>303</v>
      </c>
      <c r="B303" s="652" t="s">
        <v>1128</v>
      </c>
      <c r="C303" s="652" t="s">
        <v>634</v>
      </c>
      <c r="D303" s="669" t="s">
        <v>1119</v>
      </c>
      <c r="E303" s="676" t="s">
        <v>1120</v>
      </c>
      <c r="F303" s="677"/>
      <c r="G303" s="677"/>
      <c r="H303" s="677"/>
      <c r="I303" s="677"/>
      <c r="J303" s="677"/>
      <c r="K303" s="677"/>
      <c r="L303" s="678"/>
      <c r="N303" s="652" t="s">
        <v>1128</v>
      </c>
      <c r="O303" s="652" t="s">
        <v>634</v>
      </c>
      <c r="P303" s="669" t="s">
        <v>1119</v>
      </c>
      <c r="Q303" s="676" t="s">
        <v>1120</v>
      </c>
      <c r="R303" s="677"/>
      <c r="S303" s="677"/>
      <c r="T303" s="677"/>
      <c r="U303" s="677"/>
      <c r="V303" s="677"/>
      <c r="W303" s="677"/>
      <c r="X303" s="678"/>
      <c r="Z303" s="652" t="s">
        <v>1128</v>
      </c>
      <c r="AA303" s="652" t="s">
        <v>634</v>
      </c>
      <c r="AB303" s="669" t="s">
        <v>1119</v>
      </c>
      <c r="AC303" s="676" t="s">
        <v>1120</v>
      </c>
      <c r="AD303" s="677"/>
      <c r="AE303" s="677"/>
      <c r="AF303" s="677"/>
      <c r="AG303" s="677"/>
      <c r="AH303" s="677"/>
      <c r="AI303" s="677"/>
      <c r="AJ303" s="678"/>
      <c r="AL303" s="652" t="s">
        <v>1128</v>
      </c>
      <c r="AM303" s="652" t="s">
        <v>634</v>
      </c>
      <c r="AN303" s="669" t="s">
        <v>1119</v>
      </c>
      <c r="AO303" s="676" t="s">
        <v>1120</v>
      </c>
      <c r="AP303" s="677"/>
      <c r="AQ303" s="677"/>
      <c r="AR303" s="677"/>
      <c r="AS303" s="677"/>
      <c r="AT303" s="677"/>
      <c r="AU303" s="677"/>
      <c r="AV303" s="678"/>
    </row>
    <row r="304" spans="1:48" ht="15" customHeight="1" thickBot="1">
      <c r="A304">
        <v>304</v>
      </c>
      <c r="B304" s="668"/>
      <c r="C304" s="668"/>
      <c r="D304" s="670"/>
      <c r="E304" s="679"/>
      <c r="F304" s="680"/>
      <c r="G304" s="680"/>
      <c r="H304" s="680"/>
      <c r="I304" s="680"/>
      <c r="J304" s="680"/>
      <c r="K304" s="680"/>
      <c r="L304" s="681"/>
      <c r="N304" s="668"/>
      <c r="O304" s="668"/>
      <c r="P304" s="670"/>
      <c r="Q304" s="679"/>
      <c r="R304" s="680"/>
      <c r="S304" s="680"/>
      <c r="T304" s="680"/>
      <c r="U304" s="680"/>
      <c r="V304" s="680"/>
      <c r="W304" s="680"/>
      <c r="X304" s="681"/>
      <c r="Z304" s="668"/>
      <c r="AA304" s="668"/>
      <c r="AB304" s="670"/>
      <c r="AC304" s="679"/>
      <c r="AD304" s="680"/>
      <c r="AE304" s="680"/>
      <c r="AF304" s="680"/>
      <c r="AG304" s="680"/>
      <c r="AH304" s="680"/>
      <c r="AI304" s="680"/>
      <c r="AJ304" s="681"/>
      <c r="AL304" s="668"/>
      <c r="AM304" s="668"/>
      <c r="AN304" s="670"/>
      <c r="AO304" s="679"/>
      <c r="AP304" s="680"/>
      <c r="AQ304" s="680"/>
      <c r="AR304" s="680"/>
      <c r="AS304" s="680"/>
      <c r="AT304" s="680"/>
      <c r="AU304" s="680"/>
      <c r="AV304" s="681"/>
    </row>
    <row r="305" spans="1:48" ht="15" thickBot="1">
      <c r="A305">
        <v>305</v>
      </c>
      <c r="B305" s="653"/>
      <c r="C305" s="653"/>
      <c r="D305" s="671"/>
      <c r="E305" s="75">
        <v>0</v>
      </c>
      <c r="F305" s="76">
        <v>500</v>
      </c>
      <c r="G305" s="76">
        <v>1000</v>
      </c>
      <c r="H305" s="76">
        <v>1500</v>
      </c>
      <c r="I305" s="76">
        <v>2000</v>
      </c>
      <c r="J305" s="76">
        <v>2500</v>
      </c>
      <c r="K305" s="76">
        <v>3000</v>
      </c>
      <c r="L305" s="77">
        <v>3500</v>
      </c>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L305" s="653"/>
      <c r="AM305" s="653"/>
      <c r="AN305" s="671"/>
      <c r="AO305" s="75">
        <v>0</v>
      </c>
      <c r="AP305" s="76">
        <v>500</v>
      </c>
      <c r="AQ305" s="76">
        <v>1000</v>
      </c>
      <c r="AR305" s="76">
        <v>1500</v>
      </c>
      <c r="AS305" s="76">
        <v>2000</v>
      </c>
      <c r="AT305" s="76">
        <v>2500</v>
      </c>
      <c r="AU305" s="76">
        <v>3000</v>
      </c>
      <c r="AV305" s="77">
        <v>3500</v>
      </c>
    </row>
    <row r="306" spans="1:48" ht="15" customHeight="1">
      <c r="A306">
        <v>306</v>
      </c>
      <c r="B306" s="661" t="s">
        <v>1140</v>
      </c>
      <c r="C306" s="664">
        <v>100</v>
      </c>
      <c r="D306" s="78" t="s">
        <v>133</v>
      </c>
      <c r="E306" s="79">
        <v>189</v>
      </c>
      <c r="F306" s="80">
        <v>182</v>
      </c>
      <c r="G306" s="80">
        <v>176</v>
      </c>
      <c r="H306" s="80">
        <v>170</v>
      </c>
      <c r="I306" s="80">
        <v>163</v>
      </c>
      <c r="J306" s="80">
        <v>157</v>
      </c>
      <c r="K306" s="80">
        <v>151</v>
      </c>
      <c r="L306" s="81">
        <v>145</v>
      </c>
      <c r="N306" s="661" t="s">
        <v>1140</v>
      </c>
      <c r="O306" s="664">
        <v>100</v>
      </c>
      <c r="P306" s="78" t="s">
        <v>133</v>
      </c>
      <c r="Q306" s="79">
        <v>189</v>
      </c>
      <c r="R306" s="80">
        <v>182</v>
      </c>
      <c r="S306" s="80">
        <v>176</v>
      </c>
      <c r="T306" s="80">
        <v>170</v>
      </c>
      <c r="U306" s="80">
        <v>163</v>
      </c>
      <c r="V306" s="80">
        <v>157</v>
      </c>
      <c r="W306" s="80">
        <v>151</v>
      </c>
      <c r="X306" s="81">
        <v>145</v>
      </c>
      <c r="Z306" s="661" t="s">
        <v>1140</v>
      </c>
      <c r="AA306" s="664">
        <v>100</v>
      </c>
      <c r="AB306" s="78" t="s">
        <v>133</v>
      </c>
      <c r="AC306" s="79">
        <v>189</v>
      </c>
      <c r="AD306" s="80">
        <v>182</v>
      </c>
      <c r="AE306" s="80">
        <v>176</v>
      </c>
      <c r="AF306" s="80">
        <v>170</v>
      </c>
      <c r="AG306" s="80">
        <v>163</v>
      </c>
      <c r="AH306" s="80">
        <v>157</v>
      </c>
      <c r="AI306" s="80">
        <v>151</v>
      </c>
      <c r="AJ306" s="81">
        <v>145</v>
      </c>
      <c r="AL306" s="661" t="s">
        <v>1140</v>
      </c>
      <c r="AM306" s="664">
        <v>100</v>
      </c>
      <c r="AN306" s="78" t="s">
        <v>133</v>
      </c>
      <c r="AO306" s="79">
        <v>189</v>
      </c>
      <c r="AP306" s="80">
        <v>181</v>
      </c>
      <c r="AQ306" s="80">
        <v>174</v>
      </c>
      <c r="AR306" s="80">
        <v>166</v>
      </c>
      <c r="AS306" s="80">
        <v>159</v>
      </c>
      <c r="AT306" s="80">
        <v>151</v>
      </c>
      <c r="AU306" s="80">
        <v>144</v>
      </c>
      <c r="AV306" s="81">
        <v>137</v>
      </c>
    </row>
    <row r="307" spans="1:48" ht="15" thickBot="1">
      <c r="A307">
        <v>307</v>
      </c>
      <c r="B307" s="662"/>
      <c r="C307" s="665"/>
      <c r="D307" s="82" t="s">
        <v>136</v>
      </c>
      <c r="E307" s="83">
        <v>197</v>
      </c>
      <c r="F307" s="84">
        <v>190</v>
      </c>
      <c r="G307" s="84">
        <v>183</v>
      </c>
      <c r="H307" s="84">
        <v>176</v>
      </c>
      <c r="I307" s="84">
        <v>169</v>
      </c>
      <c r="J307" s="84">
        <v>162</v>
      </c>
      <c r="K307" s="84">
        <v>155</v>
      </c>
      <c r="L307" s="85">
        <v>148</v>
      </c>
      <c r="N307" s="662"/>
      <c r="O307" s="665"/>
      <c r="P307" s="82" t="s">
        <v>136</v>
      </c>
      <c r="Q307" s="83">
        <v>197</v>
      </c>
      <c r="R307" s="84">
        <v>190</v>
      </c>
      <c r="S307" s="84">
        <v>183</v>
      </c>
      <c r="T307" s="84">
        <v>176</v>
      </c>
      <c r="U307" s="84">
        <v>169</v>
      </c>
      <c r="V307" s="84">
        <v>162</v>
      </c>
      <c r="W307" s="84">
        <v>155</v>
      </c>
      <c r="X307" s="85">
        <v>148</v>
      </c>
      <c r="Z307" s="662"/>
      <c r="AA307" s="665"/>
      <c r="AB307" s="82" t="s">
        <v>136</v>
      </c>
      <c r="AC307" s="83">
        <v>197</v>
      </c>
      <c r="AD307" s="84">
        <v>190</v>
      </c>
      <c r="AE307" s="84">
        <v>183</v>
      </c>
      <c r="AF307" s="84">
        <v>176</v>
      </c>
      <c r="AG307" s="84">
        <v>169</v>
      </c>
      <c r="AH307" s="84">
        <v>162</v>
      </c>
      <c r="AI307" s="84">
        <v>155</v>
      </c>
      <c r="AJ307" s="85">
        <v>148</v>
      </c>
      <c r="AL307" s="662"/>
      <c r="AM307" s="665"/>
      <c r="AN307" s="82" t="s">
        <v>136</v>
      </c>
      <c r="AO307" s="83">
        <v>185</v>
      </c>
      <c r="AP307" s="84">
        <v>177</v>
      </c>
      <c r="AQ307" s="84">
        <v>169</v>
      </c>
      <c r="AR307" s="84">
        <v>161</v>
      </c>
      <c r="AS307" s="84">
        <v>154</v>
      </c>
      <c r="AT307" s="84">
        <v>146</v>
      </c>
      <c r="AU307" s="84">
        <v>138</v>
      </c>
      <c r="AV307" s="85">
        <v>131</v>
      </c>
    </row>
    <row r="308" spans="1:48">
      <c r="A308">
        <v>308</v>
      </c>
      <c r="B308" s="662"/>
      <c r="C308" s="666">
        <v>110</v>
      </c>
      <c r="D308" s="86" t="s">
        <v>133</v>
      </c>
      <c r="E308" s="87">
        <v>210</v>
      </c>
      <c r="F308" s="88">
        <v>203</v>
      </c>
      <c r="G308" s="88">
        <v>196</v>
      </c>
      <c r="H308" s="88">
        <v>190</v>
      </c>
      <c r="I308" s="88">
        <v>183</v>
      </c>
      <c r="J308" s="88">
        <v>177</v>
      </c>
      <c r="K308" s="88">
        <v>170</v>
      </c>
      <c r="L308" s="89">
        <v>164</v>
      </c>
      <c r="N308" s="662"/>
      <c r="O308" s="666">
        <v>110</v>
      </c>
      <c r="P308" s="86" t="s">
        <v>133</v>
      </c>
      <c r="Q308" s="87">
        <v>210</v>
      </c>
      <c r="R308" s="88">
        <v>203</v>
      </c>
      <c r="S308" s="88">
        <v>196</v>
      </c>
      <c r="T308" s="88">
        <v>190</v>
      </c>
      <c r="U308" s="88">
        <v>183</v>
      </c>
      <c r="V308" s="88">
        <v>177</v>
      </c>
      <c r="W308" s="88">
        <v>170</v>
      </c>
      <c r="X308" s="89">
        <v>164</v>
      </c>
      <c r="Z308" s="662"/>
      <c r="AA308" s="666">
        <v>110</v>
      </c>
      <c r="AB308" s="86" t="s">
        <v>133</v>
      </c>
      <c r="AC308" s="87">
        <v>210</v>
      </c>
      <c r="AD308" s="88">
        <v>203</v>
      </c>
      <c r="AE308" s="88">
        <v>196</v>
      </c>
      <c r="AF308" s="88">
        <v>190</v>
      </c>
      <c r="AG308" s="88">
        <v>183</v>
      </c>
      <c r="AH308" s="88">
        <v>177</v>
      </c>
      <c r="AI308" s="88">
        <v>170</v>
      </c>
      <c r="AJ308" s="89">
        <v>164</v>
      </c>
      <c r="AL308" s="662"/>
      <c r="AM308" s="666">
        <v>110</v>
      </c>
      <c r="AN308" s="86" t="s">
        <v>133</v>
      </c>
      <c r="AO308" s="87">
        <v>210</v>
      </c>
      <c r="AP308" s="88">
        <v>203</v>
      </c>
      <c r="AQ308" s="88">
        <v>196</v>
      </c>
      <c r="AR308" s="88">
        <v>189</v>
      </c>
      <c r="AS308" s="88">
        <v>182</v>
      </c>
      <c r="AT308" s="88">
        <v>175</v>
      </c>
      <c r="AU308" s="88">
        <v>168</v>
      </c>
      <c r="AV308" s="89">
        <v>161</v>
      </c>
    </row>
    <row r="309" spans="1:48" ht="15" thickBot="1">
      <c r="A309">
        <v>309</v>
      </c>
      <c r="B309" s="662"/>
      <c r="C309" s="667"/>
      <c r="D309" s="90" t="s">
        <v>136</v>
      </c>
      <c r="E309" s="87">
        <v>226</v>
      </c>
      <c r="F309" s="88">
        <v>217</v>
      </c>
      <c r="G309" s="88">
        <v>209</v>
      </c>
      <c r="H309" s="88">
        <v>201</v>
      </c>
      <c r="I309" s="88">
        <v>192</v>
      </c>
      <c r="J309" s="88">
        <v>184</v>
      </c>
      <c r="K309" s="88">
        <v>176</v>
      </c>
      <c r="L309" s="89">
        <v>168</v>
      </c>
      <c r="N309" s="662"/>
      <c r="O309" s="667"/>
      <c r="P309" s="90" t="s">
        <v>136</v>
      </c>
      <c r="Q309" s="87">
        <v>226</v>
      </c>
      <c r="R309" s="88">
        <v>217</v>
      </c>
      <c r="S309" s="88">
        <v>209</v>
      </c>
      <c r="T309" s="88">
        <v>201</v>
      </c>
      <c r="U309" s="88">
        <v>192</v>
      </c>
      <c r="V309" s="88">
        <v>184</v>
      </c>
      <c r="W309" s="88">
        <v>176</v>
      </c>
      <c r="X309" s="89">
        <v>168</v>
      </c>
      <c r="Z309" s="662"/>
      <c r="AA309" s="667"/>
      <c r="AB309" s="90" t="s">
        <v>136</v>
      </c>
      <c r="AC309" s="87">
        <v>226</v>
      </c>
      <c r="AD309" s="88">
        <v>217</v>
      </c>
      <c r="AE309" s="88">
        <v>209</v>
      </c>
      <c r="AF309" s="88">
        <v>201</v>
      </c>
      <c r="AG309" s="88">
        <v>192</v>
      </c>
      <c r="AH309" s="88">
        <v>184</v>
      </c>
      <c r="AI309" s="88">
        <v>176</v>
      </c>
      <c r="AJ309" s="89">
        <v>168</v>
      </c>
      <c r="AL309" s="662"/>
      <c r="AM309" s="667"/>
      <c r="AN309" s="90" t="s">
        <v>136</v>
      </c>
      <c r="AO309" s="87">
        <v>220</v>
      </c>
      <c r="AP309" s="88">
        <v>210</v>
      </c>
      <c r="AQ309" s="88">
        <v>200</v>
      </c>
      <c r="AR309" s="88">
        <v>190</v>
      </c>
      <c r="AS309" s="88">
        <v>180</v>
      </c>
      <c r="AT309" s="88">
        <v>170</v>
      </c>
      <c r="AU309" s="88">
        <v>160</v>
      </c>
      <c r="AV309" s="89">
        <v>150</v>
      </c>
    </row>
    <row r="310" spans="1:48">
      <c r="A310">
        <v>310</v>
      </c>
      <c r="B310" s="662"/>
      <c r="C310" s="664">
        <v>120</v>
      </c>
      <c r="D310" s="78" t="s">
        <v>133</v>
      </c>
      <c r="E310" s="83">
        <v>233</v>
      </c>
      <c r="F310" s="84">
        <v>225</v>
      </c>
      <c r="G310" s="84">
        <v>218</v>
      </c>
      <c r="H310" s="84">
        <v>210</v>
      </c>
      <c r="I310" s="84">
        <v>203</v>
      </c>
      <c r="J310" s="84">
        <v>195</v>
      </c>
      <c r="K310" s="84">
        <v>188</v>
      </c>
      <c r="L310" s="85">
        <v>181</v>
      </c>
      <c r="N310" s="662"/>
      <c r="O310" s="664">
        <v>120</v>
      </c>
      <c r="P310" s="78" t="s">
        <v>133</v>
      </c>
      <c r="Q310" s="83">
        <v>233</v>
      </c>
      <c r="R310" s="84">
        <v>225</v>
      </c>
      <c r="S310" s="84">
        <v>218</v>
      </c>
      <c r="T310" s="84">
        <v>210</v>
      </c>
      <c r="U310" s="84">
        <v>203</v>
      </c>
      <c r="V310" s="84">
        <v>195</v>
      </c>
      <c r="W310" s="84">
        <v>188</v>
      </c>
      <c r="X310" s="85">
        <v>181</v>
      </c>
      <c r="Z310" s="662"/>
      <c r="AA310" s="664">
        <v>120</v>
      </c>
      <c r="AB310" s="78" t="s">
        <v>133</v>
      </c>
      <c r="AC310" s="83">
        <v>233</v>
      </c>
      <c r="AD310" s="84">
        <v>225</v>
      </c>
      <c r="AE310" s="84">
        <v>218</v>
      </c>
      <c r="AF310" s="84">
        <v>210</v>
      </c>
      <c r="AG310" s="84">
        <v>203</v>
      </c>
      <c r="AH310" s="84">
        <v>195</v>
      </c>
      <c r="AI310" s="84">
        <v>188</v>
      </c>
      <c r="AJ310" s="85">
        <v>181</v>
      </c>
      <c r="AL310" s="662"/>
      <c r="AM310" s="664">
        <v>120</v>
      </c>
      <c r="AN310" s="78" t="s">
        <v>133</v>
      </c>
      <c r="AO310" s="83">
        <v>233</v>
      </c>
      <c r="AP310" s="84">
        <v>225</v>
      </c>
      <c r="AQ310" s="84">
        <v>218</v>
      </c>
      <c r="AR310" s="84">
        <v>210</v>
      </c>
      <c r="AS310" s="84">
        <v>203</v>
      </c>
      <c r="AT310" s="84">
        <v>195</v>
      </c>
      <c r="AU310" s="84">
        <v>188</v>
      </c>
      <c r="AV310" s="85">
        <v>181</v>
      </c>
    </row>
    <row r="311" spans="1:48" ht="15" thickBot="1">
      <c r="A311">
        <v>311</v>
      </c>
      <c r="B311" s="662"/>
      <c r="C311" s="665"/>
      <c r="D311" s="82" t="s">
        <v>136</v>
      </c>
      <c r="E311" s="83">
        <v>254</v>
      </c>
      <c r="F311" s="84">
        <v>244</v>
      </c>
      <c r="G311" s="84">
        <v>235</v>
      </c>
      <c r="H311" s="84">
        <v>226</v>
      </c>
      <c r="I311" s="84">
        <v>216</v>
      </c>
      <c r="J311" s="84">
        <v>207</v>
      </c>
      <c r="K311" s="84">
        <v>198</v>
      </c>
      <c r="L311" s="85">
        <v>189</v>
      </c>
      <c r="N311" s="662"/>
      <c r="O311" s="665"/>
      <c r="P311" s="82" t="s">
        <v>136</v>
      </c>
      <c r="Q311" s="83">
        <v>254</v>
      </c>
      <c r="R311" s="84">
        <v>244</v>
      </c>
      <c r="S311" s="84">
        <v>235</v>
      </c>
      <c r="T311" s="84">
        <v>226</v>
      </c>
      <c r="U311" s="84">
        <v>216</v>
      </c>
      <c r="V311" s="84">
        <v>207</v>
      </c>
      <c r="W311" s="84">
        <v>198</v>
      </c>
      <c r="X311" s="85">
        <v>189</v>
      </c>
      <c r="Z311" s="662"/>
      <c r="AA311" s="665"/>
      <c r="AB311" s="82" t="s">
        <v>136</v>
      </c>
      <c r="AC311" s="83">
        <v>254</v>
      </c>
      <c r="AD311" s="84">
        <v>244</v>
      </c>
      <c r="AE311" s="84">
        <v>235</v>
      </c>
      <c r="AF311" s="84">
        <v>226</v>
      </c>
      <c r="AG311" s="84">
        <v>216</v>
      </c>
      <c r="AH311" s="84">
        <v>207</v>
      </c>
      <c r="AI311" s="84">
        <v>198</v>
      </c>
      <c r="AJ311" s="85">
        <v>189</v>
      </c>
      <c r="AL311" s="662"/>
      <c r="AM311" s="665"/>
      <c r="AN311" s="82" t="s">
        <v>136</v>
      </c>
      <c r="AO311" s="83">
        <v>254</v>
      </c>
      <c r="AP311" s="84">
        <v>242</v>
      </c>
      <c r="AQ311" s="84">
        <v>231</v>
      </c>
      <c r="AR311" s="84">
        <v>220</v>
      </c>
      <c r="AS311" s="84">
        <v>208</v>
      </c>
      <c r="AT311" s="84">
        <v>197</v>
      </c>
      <c r="AU311" s="84">
        <v>186</v>
      </c>
      <c r="AV311" s="85">
        <v>175</v>
      </c>
    </row>
    <row r="312" spans="1:48">
      <c r="A312">
        <v>312</v>
      </c>
      <c r="B312" s="662"/>
      <c r="C312" s="666">
        <v>130</v>
      </c>
      <c r="D312" s="86" t="s">
        <v>133</v>
      </c>
      <c r="E312" s="87">
        <v>257</v>
      </c>
      <c r="F312" s="88">
        <v>248</v>
      </c>
      <c r="G312" s="88">
        <v>240</v>
      </c>
      <c r="H312" s="88">
        <v>232</v>
      </c>
      <c r="I312" s="88">
        <v>223</v>
      </c>
      <c r="J312" s="88">
        <v>215</v>
      </c>
      <c r="K312" s="88">
        <v>207</v>
      </c>
      <c r="L312" s="89">
        <v>199</v>
      </c>
      <c r="N312" s="662"/>
      <c r="O312" s="666">
        <v>130</v>
      </c>
      <c r="P312" s="86" t="s">
        <v>133</v>
      </c>
      <c r="Q312" s="87">
        <v>257</v>
      </c>
      <c r="R312" s="88">
        <v>248</v>
      </c>
      <c r="S312" s="88">
        <v>240</v>
      </c>
      <c r="T312" s="88">
        <v>232</v>
      </c>
      <c r="U312" s="88">
        <v>223</v>
      </c>
      <c r="V312" s="88">
        <v>215</v>
      </c>
      <c r="W312" s="88">
        <v>207</v>
      </c>
      <c r="X312" s="89">
        <v>199</v>
      </c>
      <c r="Z312" s="662"/>
      <c r="AA312" s="666">
        <v>130</v>
      </c>
      <c r="AB312" s="86" t="s">
        <v>133</v>
      </c>
      <c r="AC312" s="87">
        <v>257</v>
      </c>
      <c r="AD312" s="88">
        <v>248</v>
      </c>
      <c r="AE312" s="88">
        <v>240</v>
      </c>
      <c r="AF312" s="88">
        <v>232</v>
      </c>
      <c r="AG312" s="88">
        <v>223</v>
      </c>
      <c r="AH312" s="88">
        <v>215</v>
      </c>
      <c r="AI312" s="88">
        <v>207</v>
      </c>
      <c r="AJ312" s="89">
        <v>199</v>
      </c>
      <c r="AL312" s="662"/>
      <c r="AM312" s="666">
        <v>130</v>
      </c>
      <c r="AN312" s="86" t="s">
        <v>133</v>
      </c>
      <c r="AO312" s="87">
        <v>257</v>
      </c>
      <c r="AP312" s="88">
        <v>248</v>
      </c>
      <c r="AQ312" s="88">
        <v>240</v>
      </c>
      <c r="AR312" s="88">
        <v>232</v>
      </c>
      <c r="AS312" s="88">
        <v>223</v>
      </c>
      <c r="AT312" s="88">
        <v>215</v>
      </c>
      <c r="AU312" s="88">
        <v>207</v>
      </c>
      <c r="AV312" s="89">
        <v>199</v>
      </c>
    </row>
    <row r="313" spans="1:48" ht="15" thickBot="1">
      <c r="A313">
        <v>313</v>
      </c>
      <c r="B313" s="662"/>
      <c r="C313" s="667"/>
      <c r="D313" s="90" t="s">
        <v>136</v>
      </c>
      <c r="E313" s="87">
        <v>280</v>
      </c>
      <c r="F313" s="88">
        <v>270</v>
      </c>
      <c r="G313" s="88">
        <v>260</v>
      </c>
      <c r="H313" s="88">
        <v>250</v>
      </c>
      <c r="I313" s="88">
        <v>240</v>
      </c>
      <c r="J313" s="88">
        <v>230</v>
      </c>
      <c r="K313" s="88">
        <v>220</v>
      </c>
      <c r="L313" s="89">
        <v>211</v>
      </c>
      <c r="N313" s="662"/>
      <c r="O313" s="667"/>
      <c r="P313" s="90" t="s">
        <v>136</v>
      </c>
      <c r="Q313" s="87">
        <v>280</v>
      </c>
      <c r="R313" s="88">
        <v>270</v>
      </c>
      <c r="S313" s="88">
        <v>260</v>
      </c>
      <c r="T313" s="88">
        <v>250</v>
      </c>
      <c r="U313" s="88">
        <v>240</v>
      </c>
      <c r="V313" s="88">
        <v>230</v>
      </c>
      <c r="W313" s="88">
        <v>220</v>
      </c>
      <c r="X313" s="89">
        <v>211</v>
      </c>
      <c r="Z313" s="662"/>
      <c r="AA313" s="667"/>
      <c r="AB313" s="90" t="s">
        <v>136</v>
      </c>
      <c r="AC313" s="87">
        <v>280</v>
      </c>
      <c r="AD313" s="88">
        <v>270</v>
      </c>
      <c r="AE313" s="88">
        <v>260</v>
      </c>
      <c r="AF313" s="88">
        <v>250</v>
      </c>
      <c r="AG313" s="88">
        <v>240</v>
      </c>
      <c r="AH313" s="88">
        <v>230</v>
      </c>
      <c r="AI313" s="88">
        <v>220</v>
      </c>
      <c r="AJ313" s="89">
        <v>211</v>
      </c>
      <c r="AL313" s="662"/>
      <c r="AM313" s="667"/>
      <c r="AN313" s="90" t="s">
        <v>136</v>
      </c>
      <c r="AO313" s="87">
        <v>280</v>
      </c>
      <c r="AP313" s="88">
        <v>268</v>
      </c>
      <c r="AQ313" s="88">
        <v>257</v>
      </c>
      <c r="AR313" s="88">
        <v>246</v>
      </c>
      <c r="AS313" s="88">
        <v>235</v>
      </c>
      <c r="AT313" s="88">
        <v>224</v>
      </c>
      <c r="AU313" s="88">
        <v>213</v>
      </c>
      <c r="AV313" s="89">
        <v>202</v>
      </c>
    </row>
    <row r="314" spans="1:48">
      <c r="A314">
        <v>314</v>
      </c>
      <c r="B314" s="662"/>
      <c r="C314" s="664">
        <v>140</v>
      </c>
      <c r="D314" s="78" t="s">
        <v>133</v>
      </c>
      <c r="E314" s="83">
        <v>281</v>
      </c>
      <c r="F314" s="84">
        <v>271</v>
      </c>
      <c r="G314" s="84">
        <v>262</v>
      </c>
      <c r="H314" s="84">
        <v>253</v>
      </c>
      <c r="I314" s="84">
        <v>244</v>
      </c>
      <c r="J314" s="84">
        <v>235</v>
      </c>
      <c r="K314" s="84">
        <v>226</v>
      </c>
      <c r="L314" s="85">
        <v>217</v>
      </c>
      <c r="N314" s="662"/>
      <c r="O314" s="664">
        <v>140</v>
      </c>
      <c r="P314" s="78" t="s">
        <v>133</v>
      </c>
      <c r="Q314" s="83">
        <v>281</v>
      </c>
      <c r="R314" s="84">
        <v>271</v>
      </c>
      <c r="S314" s="84">
        <v>262</v>
      </c>
      <c r="T314" s="84">
        <v>253</v>
      </c>
      <c r="U314" s="84">
        <v>244</v>
      </c>
      <c r="V314" s="84">
        <v>235</v>
      </c>
      <c r="W314" s="84">
        <v>226</v>
      </c>
      <c r="X314" s="85">
        <v>217</v>
      </c>
      <c r="Z314" s="662"/>
      <c r="AA314" s="664">
        <v>140</v>
      </c>
      <c r="AB314" s="78" t="s">
        <v>133</v>
      </c>
      <c r="AC314" s="83">
        <v>281</v>
      </c>
      <c r="AD314" s="84">
        <v>271</v>
      </c>
      <c r="AE314" s="84">
        <v>262</v>
      </c>
      <c r="AF314" s="84">
        <v>253</v>
      </c>
      <c r="AG314" s="84">
        <v>244</v>
      </c>
      <c r="AH314" s="84">
        <v>235</v>
      </c>
      <c r="AI314" s="84">
        <v>226</v>
      </c>
      <c r="AJ314" s="85">
        <v>217</v>
      </c>
      <c r="AL314" s="662"/>
      <c r="AM314" s="664">
        <v>140</v>
      </c>
      <c r="AN314" s="78" t="s">
        <v>133</v>
      </c>
      <c r="AO314" s="83">
        <v>281</v>
      </c>
      <c r="AP314" s="84">
        <v>271</v>
      </c>
      <c r="AQ314" s="84">
        <v>262</v>
      </c>
      <c r="AR314" s="84">
        <v>253</v>
      </c>
      <c r="AS314" s="84">
        <v>244</v>
      </c>
      <c r="AT314" s="84">
        <v>235</v>
      </c>
      <c r="AU314" s="84">
        <v>226</v>
      </c>
      <c r="AV314" s="85">
        <v>217</v>
      </c>
    </row>
    <row r="315" spans="1:48" ht="15" thickBot="1">
      <c r="A315">
        <v>315</v>
      </c>
      <c r="B315" s="662"/>
      <c r="C315" s="665"/>
      <c r="D315" s="82" t="s">
        <v>136</v>
      </c>
      <c r="E315" s="83">
        <v>306</v>
      </c>
      <c r="F315" s="84">
        <v>295</v>
      </c>
      <c r="G315" s="84">
        <v>285</v>
      </c>
      <c r="H315" s="84">
        <v>274</v>
      </c>
      <c r="I315" s="84">
        <v>264</v>
      </c>
      <c r="J315" s="84">
        <v>253</v>
      </c>
      <c r="K315" s="84">
        <v>243</v>
      </c>
      <c r="L315" s="85">
        <v>233</v>
      </c>
      <c r="N315" s="662"/>
      <c r="O315" s="665"/>
      <c r="P315" s="82" t="s">
        <v>136</v>
      </c>
      <c r="Q315" s="83">
        <v>306</v>
      </c>
      <c r="R315" s="84">
        <v>295</v>
      </c>
      <c r="S315" s="84">
        <v>285</v>
      </c>
      <c r="T315" s="84">
        <v>274</v>
      </c>
      <c r="U315" s="84">
        <v>264</v>
      </c>
      <c r="V315" s="84">
        <v>253</v>
      </c>
      <c r="W315" s="84">
        <v>243</v>
      </c>
      <c r="X315" s="85">
        <v>233</v>
      </c>
      <c r="Z315" s="662"/>
      <c r="AA315" s="665"/>
      <c r="AB315" s="82" t="s">
        <v>136</v>
      </c>
      <c r="AC315" s="83">
        <v>306</v>
      </c>
      <c r="AD315" s="84">
        <v>295</v>
      </c>
      <c r="AE315" s="84">
        <v>285</v>
      </c>
      <c r="AF315" s="84">
        <v>274</v>
      </c>
      <c r="AG315" s="84">
        <v>264</v>
      </c>
      <c r="AH315" s="84">
        <v>253</v>
      </c>
      <c r="AI315" s="84">
        <v>243</v>
      </c>
      <c r="AJ315" s="85">
        <v>233</v>
      </c>
      <c r="AL315" s="662"/>
      <c r="AM315" s="665"/>
      <c r="AN315" s="82" t="s">
        <v>136</v>
      </c>
      <c r="AO315" s="83">
        <v>306</v>
      </c>
      <c r="AP315" s="84">
        <v>295</v>
      </c>
      <c r="AQ315" s="84">
        <v>284</v>
      </c>
      <c r="AR315" s="84">
        <v>273</v>
      </c>
      <c r="AS315" s="84">
        <v>263</v>
      </c>
      <c r="AT315" s="84">
        <v>252</v>
      </c>
      <c r="AU315" s="84">
        <v>241</v>
      </c>
      <c r="AV315" s="85">
        <v>231</v>
      </c>
    </row>
    <row r="316" spans="1:48">
      <c r="A316">
        <v>316</v>
      </c>
      <c r="B316" s="662"/>
      <c r="C316" s="666">
        <v>150</v>
      </c>
      <c r="D316" s="86" t="s">
        <v>133</v>
      </c>
      <c r="E316" s="87">
        <v>306</v>
      </c>
      <c r="F316" s="88">
        <v>296</v>
      </c>
      <c r="G316" s="88">
        <v>286</v>
      </c>
      <c r="H316" s="88">
        <v>276</v>
      </c>
      <c r="I316" s="88">
        <v>266</v>
      </c>
      <c r="J316" s="88">
        <v>256</v>
      </c>
      <c r="K316" s="88">
        <v>246</v>
      </c>
      <c r="L316" s="89">
        <v>236</v>
      </c>
      <c r="N316" s="662"/>
      <c r="O316" s="666">
        <v>150</v>
      </c>
      <c r="P316" s="86" t="s">
        <v>133</v>
      </c>
      <c r="Q316" s="87">
        <v>306</v>
      </c>
      <c r="R316" s="88">
        <v>296</v>
      </c>
      <c r="S316" s="88">
        <v>286</v>
      </c>
      <c r="T316" s="88">
        <v>276</v>
      </c>
      <c r="U316" s="88">
        <v>266</v>
      </c>
      <c r="V316" s="88">
        <v>256</v>
      </c>
      <c r="W316" s="88">
        <v>246</v>
      </c>
      <c r="X316" s="89">
        <v>236</v>
      </c>
      <c r="Z316" s="662"/>
      <c r="AA316" s="666">
        <v>150</v>
      </c>
      <c r="AB316" s="86" t="s">
        <v>133</v>
      </c>
      <c r="AC316" s="87">
        <v>306</v>
      </c>
      <c r="AD316" s="88">
        <v>296</v>
      </c>
      <c r="AE316" s="88">
        <v>286</v>
      </c>
      <c r="AF316" s="88">
        <v>276</v>
      </c>
      <c r="AG316" s="88">
        <v>266</v>
      </c>
      <c r="AH316" s="88">
        <v>256</v>
      </c>
      <c r="AI316" s="88">
        <v>246</v>
      </c>
      <c r="AJ316" s="89">
        <v>236</v>
      </c>
      <c r="AL316" s="662"/>
      <c r="AM316" s="666">
        <v>150</v>
      </c>
      <c r="AN316" s="86" t="s">
        <v>133</v>
      </c>
      <c r="AO316" s="87">
        <v>306</v>
      </c>
      <c r="AP316" s="88">
        <v>296</v>
      </c>
      <c r="AQ316" s="88">
        <v>286</v>
      </c>
      <c r="AR316" s="88">
        <v>276</v>
      </c>
      <c r="AS316" s="88">
        <v>266</v>
      </c>
      <c r="AT316" s="88">
        <v>256</v>
      </c>
      <c r="AU316" s="88">
        <v>246</v>
      </c>
      <c r="AV316" s="89">
        <v>236</v>
      </c>
    </row>
    <row r="317" spans="1:48" ht="15" thickBot="1">
      <c r="A317">
        <v>317</v>
      </c>
      <c r="B317" s="662"/>
      <c r="C317" s="667"/>
      <c r="D317" s="90" t="s">
        <v>136</v>
      </c>
      <c r="E317" s="87">
        <v>319</v>
      </c>
      <c r="F317" s="88">
        <v>310</v>
      </c>
      <c r="G317" s="88">
        <v>301</v>
      </c>
      <c r="H317" s="88">
        <v>292</v>
      </c>
      <c r="I317" s="88">
        <v>283</v>
      </c>
      <c r="J317" s="88">
        <v>274</v>
      </c>
      <c r="K317" s="88">
        <v>265</v>
      </c>
      <c r="L317" s="89">
        <v>256</v>
      </c>
      <c r="N317" s="662"/>
      <c r="O317" s="667"/>
      <c r="P317" s="90" t="s">
        <v>136</v>
      </c>
      <c r="Q317" s="87">
        <v>319</v>
      </c>
      <c r="R317" s="88">
        <v>310</v>
      </c>
      <c r="S317" s="88">
        <v>301</v>
      </c>
      <c r="T317" s="88">
        <v>292</v>
      </c>
      <c r="U317" s="88">
        <v>283</v>
      </c>
      <c r="V317" s="88">
        <v>274</v>
      </c>
      <c r="W317" s="88">
        <v>265</v>
      </c>
      <c r="X317" s="89">
        <v>256</v>
      </c>
      <c r="Z317" s="662"/>
      <c r="AA317" s="667"/>
      <c r="AB317" s="90" t="s">
        <v>136</v>
      </c>
      <c r="AC317" s="87">
        <v>319</v>
      </c>
      <c r="AD317" s="88">
        <v>310</v>
      </c>
      <c r="AE317" s="88">
        <v>301</v>
      </c>
      <c r="AF317" s="88">
        <v>292</v>
      </c>
      <c r="AG317" s="88">
        <v>283</v>
      </c>
      <c r="AH317" s="88">
        <v>274</v>
      </c>
      <c r="AI317" s="88">
        <v>265</v>
      </c>
      <c r="AJ317" s="89">
        <v>256</v>
      </c>
      <c r="AL317" s="662"/>
      <c r="AM317" s="667"/>
      <c r="AN317" s="90" t="s">
        <v>136</v>
      </c>
      <c r="AO317" s="87">
        <v>319</v>
      </c>
      <c r="AP317" s="88">
        <v>310</v>
      </c>
      <c r="AQ317" s="88">
        <v>301</v>
      </c>
      <c r="AR317" s="88">
        <v>292</v>
      </c>
      <c r="AS317" s="88">
        <v>283</v>
      </c>
      <c r="AT317" s="88">
        <v>274</v>
      </c>
      <c r="AU317" s="88">
        <v>265</v>
      </c>
      <c r="AV317" s="89">
        <v>256</v>
      </c>
    </row>
    <row r="318" spans="1:48">
      <c r="A318">
        <v>318</v>
      </c>
      <c r="B318" s="662"/>
      <c r="C318" s="664">
        <v>160</v>
      </c>
      <c r="D318" s="78" t="s">
        <v>133</v>
      </c>
      <c r="E318" s="83">
        <v>317</v>
      </c>
      <c r="F318" s="84">
        <v>308</v>
      </c>
      <c r="G318" s="84">
        <v>299</v>
      </c>
      <c r="H318" s="84">
        <v>290</v>
      </c>
      <c r="I318" s="84">
        <v>281</v>
      </c>
      <c r="J318" s="84">
        <v>272</v>
      </c>
      <c r="K318" s="84">
        <v>263</v>
      </c>
      <c r="L318" s="85">
        <v>255</v>
      </c>
      <c r="N318" s="662"/>
      <c r="O318" s="664">
        <v>160</v>
      </c>
      <c r="P318" s="78" t="s">
        <v>133</v>
      </c>
      <c r="Q318" s="83">
        <v>317</v>
      </c>
      <c r="R318" s="84">
        <v>308</v>
      </c>
      <c r="S318" s="84">
        <v>299</v>
      </c>
      <c r="T318" s="84">
        <v>290</v>
      </c>
      <c r="U318" s="84">
        <v>281</v>
      </c>
      <c r="V318" s="84">
        <v>272</v>
      </c>
      <c r="W318" s="84">
        <v>263</v>
      </c>
      <c r="X318" s="85">
        <v>255</v>
      </c>
      <c r="Z318" s="662"/>
      <c r="AA318" s="664">
        <v>160</v>
      </c>
      <c r="AB318" s="78" t="s">
        <v>133</v>
      </c>
      <c r="AC318" s="83">
        <v>317</v>
      </c>
      <c r="AD318" s="84">
        <v>308</v>
      </c>
      <c r="AE318" s="84">
        <v>299</v>
      </c>
      <c r="AF318" s="84">
        <v>290</v>
      </c>
      <c r="AG318" s="84">
        <v>281</v>
      </c>
      <c r="AH318" s="84">
        <v>272</v>
      </c>
      <c r="AI318" s="84">
        <v>263</v>
      </c>
      <c r="AJ318" s="85">
        <v>255</v>
      </c>
      <c r="AL318" s="662"/>
      <c r="AM318" s="664">
        <v>160</v>
      </c>
      <c r="AN318" s="78" t="s">
        <v>133</v>
      </c>
      <c r="AO318" s="83">
        <v>317</v>
      </c>
      <c r="AP318" s="84">
        <v>308</v>
      </c>
      <c r="AQ318" s="84">
        <v>299</v>
      </c>
      <c r="AR318" s="84">
        <v>290</v>
      </c>
      <c r="AS318" s="84">
        <v>281</v>
      </c>
      <c r="AT318" s="84">
        <v>272</v>
      </c>
      <c r="AU318" s="84">
        <v>263</v>
      </c>
      <c r="AV318" s="85">
        <v>255</v>
      </c>
    </row>
    <row r="319" spans="1:48" ht="15" thickBot="1">
      <c r="A319">
        <v>319</v>
      </c>
      <c r="B319" s="662"/>
      <c r="C319" s="665"/>
      <c r="D319" s="82" t="s">
        <v>136</v>
      </c>
      <c r="E319" s="83">
        <v>316</v>
      </c>
      <c r="F319" s="84">
        <v>310</v>
      </c>
      <c r="G319" s="84">
        <v>305</v>
      </c>
      <c r="H319" s="84">
        <v>299</v>
      </c>
      <c r="I319" s="84">
        <v>294</v>
      </c>
      <c r="J319" s="84">
        <v>288</v>
      </c>
      <c r="K319" s="84">
        <v>283</v>
      </c>
      <c r="L319" s="85">
        <v>278</v>
      </c>
      <c r="N319" s="662"/>
      <c r="O319" s="665"/>
      <c r="P319" s="82" t="s">
        <v>136</v>
      </c>
      <c r="Q319" s="83">
        <v>316</v>
      </c>
      <c r="R319" s="84">
        <v>310</v>
      </c>
      <c r="S319" s="84">
        <v>305</v>
      </c>
      <c r="T319" s="84">
        <v>299</v>
      </c>
      <c r="U319" s="84">
        <v>294</v>
      </c>
      <c r="V319" s="84">
        <v>288</v>
      </c>
      <c r="W319" s="84">
        <v>283</v>
      </c>
      <c r="X319" s="85">
        <v>278</v>
      </c>
      <c r="Z319" s="662"/>
      <c r="AA319" s="665"/>
      <c r="AB319" s="82" t="s">
        <v>136</v>
      </c>
      <c r="AC319" s="83">
        <v>316</v>
      </c>
      <c r="AD319" s="84">
        <v>310</v>
      </c>
      <c r="AE319" s="84">
        <v>305</v>
      </c>
      <c r="AF319" s="84">
        <v>299</v>
      </c>
      <c r="AG319" s="84">
        <v>294</v>
      </c>
      <c r="AH319" s="84">
        <v>288</v>
      </c>
      <c r="AI319" s="84">
        <v>283</v>
      </c>
      <c r="AJ319" s="85">
        <v>278</v>
      </c>
      <c r="AL319" s="662"/>
      <c r="AM319" s="665"/>
      <c r="AN319" s="82" t="s">
        <v>136</v>
      </c>
      <c r="AO319" s="83">
        <v>316</v>
      </c>
      <c r="AP319" s="84">
        <v>310</v>
      </c>
      <c r="AQ319" s="84">
        <v>305</v>
      </c>
      <c r="AR319" s="84">
        <v>299</v>
      </c>
      <c r="AS319" s="84">
        <v>294</v>
      </c>
      <c r="AT319" s="84">
        <v>288</v>
      </c>
      <c r="AU319" s="84">
        <v>283</v>
      </c>
      <c r="AV319" s="85">
        <v>278</v>
      </c>
    </row>
    <row r="320" spans="1:48">
      <c r="A320">
        <v>320</v>
      </c>
      <c r="B320" s="662"/>
      <c r="C320" s="666">
        <v>170</v>
      </c>
      <c r="D320" s="86" t="s">
        <v>133</v>
      </c>
      <c r="E320" s="87">
        <v>318</v>
      </c>
      <c r="F320" s="88">
        <v>311</v>
      </c>
      <c r="G320" s="88">
        <v>305</v>
      </c>
      <c r="H320" s="88">
        <v>299</v>
      </c>
      <c r="I320" s="88">
        <v>292</v>
      </c>
      <c r="J320" s="88">
        <v>286</v>
      </c>
      <c r="K320" s="88">
        <v>280</v>
      </c>
      <c r="L320" s="89">
        <v>274</v>
      </c>
      <c r="N320" s="662"/>
      <c r="O320" s="666">
        <v>170</v>
      </c>
      <c r="P320" s="86" t="s">
        <v>133</v>
      </c>
      <c r="Q320" s="87">
        <v>318</v>
      </c>
      <c r="R320" s="88">
        <v>311</v>
      </c>
      <c r="S320" s="88">
        <v>305</v>
      </c>
      <c r="T320" s="88">
        <v>299</v>
      </c>
      <c r="U320" s="88">
        <v>292</v>
      </c>
      <c r="V320" s="88">
        <v>286</v>
      </c>
      <c r="W320" s="88">
        <v>280</v>
      </c>
      <c r="X320" s="89">
        <v>274</v>
      </c>
      <c r="Z320" s="662"/>
      <c r="AA320" s="666">
        <v>170</v>
      </c>
      <c r="AB320" s="86" t="s">
        <v>133</v>
      </c>
      <c r="AC320" s="87">
        <v>318</v>
      </c>
      <c r="AD320" s="88">
        <v>311</v>
      </c>
      <c r="AE320" s="88">
        <v>305</v>
      </c>
      <c r="AF320" s="88">
        <v>299</v>
      </c>
      <c r="AG320" s="88">
        <v>292</v>
      </c>
      <c r="AH320" s="88">
        <v>286</v>
      </c>
      <c r="AI320" s="88">
        <v>280</v>
      </c>
      <c r="AJ320" s="89">
        <v>274</v>
      </c>
      <c r="AL320" s="662"/>
      <c r="AM320" s="666">
        <v>170</v>
      </c>
      <c r="AN320" s="86" t="s">
        <v>133</v>
      </c>
      <c r="AO320" s="87">
        <v>318</v>
      </c>
      <c r="AP320" s="88">
        <v>311</v>
      </c>
      <c r="AQ320" s="88">
        <v>305</v>
      </c>
      <c r="AR320" s="88">
        <v>299</v>
      </c>
      <c r="AS320" s="88">
        <v>292</v>
      </c>
      <c r="AT320" s="88">
        <v>286</v>
      </c>
      <c r="AU320" s="88">
        <v>280</v>
      </c>
      <c r="AV320" s="89">
        <v>274</v>
      </c>
    </row>
    <row r="321" spans="1:48" ht="15" thickBot="1">
      <c r="A321">
        <v>321</v>
      </c>
      <c r="B321" s="662"/>
      <c r="C321" s="667"/>
      <c r="D321" s="90" t="s">
        <v>136</v>
      </c>
      <c r="E321" s="87">
        <v>316</v>
      </c>
      <c r="F321" s="88">
        <v>313</v>
      </c>
      <c r="G321" s="88">
        <v>310</v>
      </c>
      <c r="H321" s="88">
        <v>308</v>
      </c>
      <c r="I321" s="88">
        <v>305</v>
      </c>
      <c r="J321" s="88">
        <v>303</v>
      </c>
      <c r="K321" s="88">
        <v>300</v>
      </c>
      <c r="L321" s="89">
        <v>298</v>
      </c>
      <c r="N321" s="662"/>
      <c r="O321" s="667"/>
      <c r="P321" s="90" t="s">
        <v>136</v>
      </c>
      <c r="Q321" s="87">
        <v>316</v>
      </c>
      <c r="R321" s="88">
        <v>313</v>
      </c>
      <c r="S321" s="88">
        <v>310</v>
      </c>
      <c r="T321" s="88">
        <v>308</v>
      </c>
      <c r="U321" s="88">
        <v>305</v>
      </c>
      <c r="V321" s="88">
        <v>303</v>
      </c>
      <c r="W321" s="88">
        <v>300</v>
      </c>
      <c r="X321" s="89">
        <v>298</v>
      </c>
      <c r="Z321" s="662"/>
      <c r="AA321" s="667"/>
      <c r="AB321" s="90" t="s">
        <v>136</v>
      </c>
      <c r="AC321" s="87">
        <v>316</v>
      </c>
      <c r="AD321" s="88">
        <v>313</v>
      </c>
      <c r="AE321" s="88">
        <v>310</v>
      </c>
      <c r="AF321" s="88">
        <v>308</v>
      </c>
      <c r="AG321" s="88">
        <v>305</v>
      </c>
      <c r="AH321" s="88">
        <v>303</v>
      </c>
      <c r="AI321" s="88">
        <v>300</v>
      </c>
      <c r="AJ321" s="89">
        <v>298</v>
      </c>
      <c r="AL321" s="662"/>
      <c r="AM321" s="667"/>
      <c r="AN321" s="90" t="s">
        <v>136</v>
      </c>
      <c r="AO321" s="87">
        <v>316</v>
      </c>
      <c r="AP321" s="88">
        <v>313</v>
      </c>
      <c r="AQ321" s="88">
        <v>310</v>
      </c>
      <c r="AR321" s="88">
        <v>308</v>
      </c>
      <c r="AS321" s="88">
        <v>305</v>
      </c>
      <c r="AT321" s="88">
        <v>303</v>
      </c>
      <c r="AU321" s="88">
        <v>300</v>
      </c>
      <c r="AV321" s="89">
        <v>298</v>
      </c>
    </row>
    <row r="322" spans="1:48">
      <c r="A322">
        <v>322</v>
      </c>
      <c r="B322" s="662"/>
      <c r="C322" s="664">
        <v>180</v>
      </c>
      <c r="D322" s="78" t="s">
        <v>133</v>
      </c>
      <c r="E322" s="83">
        <v>318</v>
      </c>
      <c r="F322" s="84">
        <v>314</v>
      </c>
      <c r="G322" s="84">
        <v>311</v>
      </c>
      <c r="H322" s="84">
        <v>307</v>
      </c>
      <c r="I322" s="84">
        <v>304</v>
      </c>
      <c r="J322" s="84">
        <v>300</v>
      </c>
      <c r="K322" s="84">
        <v>297</v>
      </c>
      <c r="L322" s="85">
        <v>294</v>
      </c>
      <c r="N322" s="662"/>
      <c r="O322" s="664">
        <v>180</v>
      </c>
      <c r="P322" s="78" t="s">
        <v>133</v>
      </c>
      <c r="Q322" s="83">
        <v>318</v>
      </c>
      <c r="R322" s="84">
        <v>314</v>
      </c>
      <c r="S322" s="84">
        <v>311</v>
      </c>
      <c r="T322" s="84">
        <v>307</v>
      </c>
      <c r="U322" s="84">
        <v>304</v>
      </c>
      <c r="V322" s="84">
        <v>300</v>
      </c>
      <c r="W322" s="84">
        <v>297</v>
      </c>
      <c r="X322" s="85">
        <v>294</v>
      </c>
      <c r="Z322" s="662"/>
      <c r="AA322" s="664">
        <v>180</v>
      </c>
      <c r="AB322" s="78" t="s">
        <v>133</v>
      </c>
      <c r="AC322" s="83">
        <v>318</v>
      </c>
      <c r="AD322" s="84">
        <v>314</v>
      </c>
      <c r="AE322" s="84">
        <v>311</v>
      </c>
      <c r="AF322" s="84">
        <v>307</v>
      </c>
      <c r="AG322" s="84">
        <v>304</v>
      </c>
      <c r="AH322" s="84">
        <v>300</v>
      </c>
      <c r="AI322" s="84">
        <v>297</v>
      </c>
      <c r="AJ322" s="85">
        <v>294</v>
      </c>
      <c r="AL322" s="662"/>
      <c r="AM322" s="664">
        <v>180</v>
      </c>
      <c r="AN322" s="78" t="s">
        <v>133</v>
      </c>
      <c r="AO322" s="83">
        <v>318</v>
      </c>
      <c r="AP322" s="84">
        <v>314</v>
      </c>
      <c r="AQ322" s="84">
        <v>311</v>
      </c>
      <c r="AR322" s="84">
        <v>307</v>
      </c>
      <c r="AS322" s="84">
        <v>304</v>
      </c>
      <c r="AT322" s="84">
        <v>300</v>
      </c>
      <c r="AU322" s="84">
        <v>297</v>
      </c>
      <c r="AV322" s="85">
        <v>294</v>
      </c>
    </row>
    <row r="323" spans="1:48" ht="15" thickBot="1">
      <c r="A323">
        <v>323</v>
      </c>
      <c r="B323" s="662"/>
      <c r="C323" s="665"/>
      <c r="D323" s="82" t="s">
        <v>136</v>
      </c>
      <c r="E323" s="83">
        <v>316</v>
      </c>
      <c r="F323" s="84">
        <v>316</v>
      </c>
      <c r="G323" s="84">
        <v>316</v>
      </c>
      <c r="H323" s="84">
        <v>316</v>
      </c>
      <c r="I323" s="84">
        <v>316</v>
      </c>
      <c r="J323" s="84">
        <v>316</v>
      </c>
      <c r="K323" s="84">
        <v>316</v>
      </c>
      <c r="L323" s="85">
        <v>317</v>
      </c>
      <c r="N323" s="662"/>
      <c r="O323" s="665"/>
      <c r="P323" s="82" t="s">
        <v>136</v>
      </c>
      <c r="Q323" s="83">
        <v>316</v>
      </c>
      <c r="R323" s="84">
        <v>316</v>
      </c>
      <c r="S323" s="84">
        <v>316</v>
      </c>
      <c r="T323" s="84">
        <v>316</v>
      </c>
      <c r="U323" s="84">
        <v>316</v>
      </c>
      <c r="V323" s="84">
        <v>316</v>
      </c>
      <c r="W323" s="84">
        <v>316</v>
      </c>
      <c r="X323" s="85">
        <v>317</v>
      </c>
      <c r="Z323" s="662"/>
      <c r="AA323" s="665"/>
      <c r="AB323" s="82" t="s">
        <v>136</v>
      </c>
      <c r="AC323" s="83">
        <v>316</v>
      </c>
      <c r="AD323" s="84">
        <v>316</v>
      </c>
      <c r="AE323" s="84">
        <v>316</v>
      </c>
      <c r="AF323" s="84">
        <v>316</v>
      </c>
      <c r="AG323" s="84">
        <v>316</v>
      </c>
      <c r="AH323" s="84">
        <v>316</v>
      </c>
      <c r="AI323" s="84">
        <v>316</v>
      </c>
      <c r="AJ323" s="85">
        <v>317</v>
      </c>
      <c r="AL323" s="662"/>
      <c r="AM323" s="665"/>
      <c r="AN323" s="82" t="s">
        <v>136</v>
      </c>
      <c r="AO323" s="83">
        <v>316</v>
      </c>
      <c r="AP323" s="84">
        <v>316</v>
      </c>
      <c r="AQ323" s="84">
        <v>316</v>
      </c>
      <c r="AR323" s="84">
        <v>316</v>
      </c>
      <c r="AS323" s="84">
        <v>316</v>
      </c>
      <c r="AT323" s="84">
        <v>316</v>
      </c>
      <c r="AU323" s="84">
        <v>316</v>
      </c>
      <c r="AV323" s="85">
        <v>317</v>
      </c>
    </row>
    <row r="324" spans="1:48">
      <c r="A324">
        <v>324</v>
      </c>
      <c r="B324" s="662"/>
      <c r="C324" s="666">
        <v>190</v>
      </c>
      <c r="D324" s="86" t="s">
        <v>133</v>
      </c>
      <c r="E324" s="87">
        <v>314</v>
      </c>
      <c r="F324" s="88">
        <v>313</v>
      </c>
      <c r="G324" s="88">
        <v>313</v>
      </c>
      <c r="H324" s="88">
        <v>313</v>
      </c>
      <c r="I324" s="88">
        <v>313</v>
      </c>
      <c r="J324" s="88">
        <v>313</v>
      </c>
      <c r="K324" s="88">
        <v>313</v>
      </c>
      <c r="L324" s="89">
        <v>313</v>
      </c>
      <c r="N324" s="662"/>
      <c r="O324" s="666">
        <v>190</v>
      </c>
      <c r="P324" s="86" t="s">
        <v>133</v>
      </c>
      <c r="Q324" s="87">
        <v>314</v>
      </c>
      <c r="R324" s="88">
        <v>313</v>
      </c>
      <c r="S324" s="88">
        <v>313</v>
      </c>
      <c r="T324" s="88">
        <v>313</v>
      </c>
      <c r="U324" s="88">
        <v>313</v>
      </c>
      <c r="V324" s="88">
        <v>313</v>
      </c>
      <c r="W324" s="88">
        <v>313</v>
      </c>
      <c r="X324" s="89">
        <v>313</v>
      </c>
      <c r="Z324" s="662"/>
      <c r="AA324" s="666">
        <v>190</v>
      </c>
      <c r="AB324" s="86" t="s">
        <v>133</v>
      </c>
      <c r="AC324" s="87">
        <v>314</v>
      </c>
      <c r="AD324" s="88">
        <v>313</v>
      </c>
      <c r="AE324" s="88">
        <v>313</v>
      </c>
      <c r="AF324" s="88">
        <v>313</v>
      </c>
      <c r="AG324" s="88">
        <v>313</v>
      </c>
      <c r="AH324" s="88">
        <v>313</v>
      </c>
      <c r="AI324" s="88">
        <v>313</v>
      </c>
      <c r="AJ324" s="89">
        <v>313</v>
      </c>
      <c r="AL324" s="662"/>
      <c r="AM324" s="666">
        <v>190</v>
      </c>
      <c r="AN324" s="86" t="s">
        <v>133</v>
      </c>
      <c r="AO324" s="87">
        <v>314</v>
      </c>
      <c r="AP324" s="88">
        <v>313</v>
      </c>
      <c r="AQ324" s="88">
        <v>313</v>
      </c>
      <c r="AR324" s="88">
        <v>313</v>
      </c>
      <c r="AS324" s="88">
        <v>313</v>
      </c>
      <c r="AT324" s="88">
        <v>313</v>
      </c>
      <c r="AU324" s="88">
        <v>313</v>
      </c>
      <c r="AV324" s="89">
        <v>313</v>
      </c>
    </row>
    <row r="325" spans="1:48" ht="15" thickBot="1">
      <c r="A325">
        <v>325</v>
      </c>
      <c r="B325" s="662"/>
      <c r="C325" s="667"/>
      <c r="D325" s="90" t="s">
        <v>136</v>
      </c>
      <c r="E325" s="87">
        <v>313</v>
      </c>
      <c r="F325" s="88">
        <v>313</v>
      </c>
      <c r="G325" s="88">
        <v>314</v>
      </c>
      <c r="H325" s="88">
        <v>315</v>
      </c>
      <c r="I325" s="88">
        <v>315</v>
      </c>
      <c r="J325" s="88">
        <v>316</v>
      </c>
      <c r="K325" s="88">
        <v>317</v>
      </c>
      <c r="L325" s="89">
        <v>318</v>
      </c>
      <c r="N325" s="662"/>
      <c r="O325" s="667"/>
      <c r="P325" s="90" t="s">
        <v>136</v>
      </c>
      <c r="Q325" s="87">
        <v>313</v>
      </c>
      <c r="R325" s="88">
        <v>313</v>
      </c>
      <c r="S325" s="88">
        <v>314</v>
      </c>
      <c r="T325" s="88">
        <v>315</v>
      </c>
      <c r="U325" s="88">
        <v>315</v>
      </c>
      <c r="V325" s="88">
        <v>316</v>
      </c>
      <c r="W325" s="88">
        <v>317</v>
      </c>
      <c r="X325" s="89">
        <v>318</v>
      </c>
      <c r="Z325" s="662"/>
      <c r="AA325" s="667"/>
      <c r="AB325" s="90" t="s">
        <v>136</v>
      </c>
      <c r="AC325" s="87">
        <v>313</v>
      </c>
      <c r="AD325" s="88">
        <v>313</v>
      </c>
      <c r="AE325" s="88">
        <v>314</v>
      </c>
      <c r="AF325" s="88">
        <v>315</v>
      </c>
      <c r="AG325" s="88">
        <v>315</v>
      </c>
      <c r="AH325" s="88">
        <v>316</v>
      </c>
      <c r="AI325" s="88">
        <v>317</v>
      </c>
      <c r="AJ325" s="89">
        <v>318</v>
      </c>
      <c r="AL325" s="662"/>
      <c r="AM325" s="667"/>
      <c r="AN325" s="90" t="s">
        <v>136</v>
      </c>
      <c r="AO325" s="87">
        <v>313</v>
      </c>
      <c r="AP325" s="88">
        <v>313</v>
      </c>
      <c r="AQ325" s="88">
        <v>314</v>
      </c>
      <c r="AR325" s="88">
        <v>315</v>
      </c>
      <c r="AS325" s="88">
        <v>315</v>
      </c>
      <c r="AT325" s="88">
        <v>316</v>
      </c>
      <c r="AU325" s="88">
        <v>317</v>
      </c>
      <c r="AV325" s="89">
        <v>318</v>
      </c>
    </row>
    <row r="326" spans="1:48">
      <c r="A326">
        <v>326</v>
      </c>
      <c r="B326" s="662"/>
      <c r="C326" s="664">
        <v>200</v>
      </c>
      <c r="D326" s="78" t="s">
        <v>133</v>
      </c>
      <c r="E326" s="83">
        <v>319</v>
      </c>
      <c r="F326" s="84">
        <v>318</v>
      </c>
      <c r="G326" s="84">
        <v>318</v>
      </c>
      <c r="H326" s="84">
        <v>318</v>
      </c>
      <c r="I326" s="84">
        <v>318</v>
      </c>
      <c r="J326" s="84">
        <v>318</v>
      </c>
      <c r="K326" s="84">
        <v>318</v>
      </c>
      <c r="L326" s="85">
        <v>318</v>
      </c>
      <c r="N326" s="662"/>
      <c r="O326" s="664">
        <v>200</v>
      </c>
      <c r="P326" s="78" t="s">
        <v>133</v>
      </c>
      <c r="Q326" s="83">
        <v>319</v>
      </c>
      <c r="R326" s="84">
        <v>318</v>
      </c>
      <c r="S326" s="84">
        <v>318</v>
      </c>
      <c r="T326" s="84">
        <v>318</v>
      </c>
      <c r="U326" s="84">
        <v>318</v>
      </c>
      <c r="V326" s="84">
        <v>318</v>
      </c>
      <c r="W326" s="84">
        <v>318</v>
      </c>
      <c r="X326" s="85">
        <v>318</v>
      </c>
      <c r="Z326" s="662"/>
      <c r="AA326" s="664">
        <v>200</v>
      </c>
      <c r="AB326" s="78" t="s">
        <v>133</v>
      </c>
      <c r="AC326" s="83">
        <v>319</v>
      </c>
      <c r="AD326" s="84">
        <v>318</v>
      </c>
      <c r="AE326" s="84">
        <v>318</v>
      </c>
      <c r="AF326" s="84">
        <v>318</v>
      </c>
      <c r="AG326" s="84">
        <v>318</v>
      </c>
      <c r="AH326" s="84">
        <v>318</v>
      </c>
      <c r="AI326" s="84">
        <v>318</v>
      </c>
      <c r="AJ326" s="85">
        <v>318</v>
      </c>
      <c r="AL326" s="662"/>
      <c r="AM326" s="664">
        <v>200</v>
      </c>
      <c r="AN326" s="78" t="s">
        <v>133</v>
      </c>
      <c r="AO326" s="83">
        <v>319</v>
      </c>
      <c r="AP326" s="84">
        <v>318</v>
      </c>
      <c r="AQ326" s="84">
        <v>318</v>
      </c>
      <c r="AR326" s="84">
        <v>318</v>
      </c>
      <c r="AS326" s="84">
        <v>318</v>
      </c>
      <c r="AT326" s="84">
        <v>318</v>
      </c>
      <c r="AU326" s="84">
        <v>318</v>
      </c>
      <c r="AV326" s="85">
        <v>318</v>
      </c>
    </row>
    <row r="327" spans="1:48" ht="15" thickBot="1">
      <c r="A327">
        <v>327</v>
      </c>
      <c r="B327" s="663"/>
      <c r="C327" s="665"/>
      <c r="D327" s="82" t="s">
        <v>136</v>
      </c>
      <c r="E327" s="189">
        <v>318</v>
      </c>
      <c r="F327" s="186">
        <v>318</v>
      </c>
      <c r="G327" s="186">
        <v>318</v>
      </c>
      <c r="H327" s="186">
        <v>318</v>
      </c>
      <c r="I327" s="186">
        <v>318</v>
      </c>
      <c r="J327" s="186">
        <v>318</v>
      </c>
      <c r="K327" s="186">
        <v>318</v>
      </c>
      <c r="L327" s="185">
        <v>319</v>
      </c>
      <c r="N327" s="663"/>
      <c r="O327" s="665"/>
      <c r="P327" s="82" t="s">
        <v>136</v>
      </c>
      <c r="Q327" s="189">
        <v>318</v>
      </c>
      <c r="R327" s="186">
        <v>318</v>
      </c>
      <c r="S327" s="186">
        <v>318</v>
      </c>
      <c r="T327" s="186">
        <v>318</v>
      </c>
      <c r="U327" s="186">
        <v>318</v>
      </c>
      <c r="V327" s="186">
        <v>318</v>
      </c>
      <c r="W327" s="186">
        <v>318</v>
      </c>
      <c r="X327" s="185">
        <v>319</v>
      </c>
      <c r="Z327" s="663"/>
      <c r="AA327" s="665"/>
      <c r="AB327" s="82" t="s">
        <v>136</v>
      </c>
      <c r="AC327" s="189">
        <v>318</v>
      </c>
      <c r="AD327" s="186">
        <v>318</v>
      </c>
      <c r="AE327" s="186">
        <v>318</v>
      </c>
      <c r="AF327" s="186">
        <v>318</v>
      </c>
      <c r="AG327" s="186">
        <v>318</v>
      </c>
      <c r="AH327" s="186">
        <v>318</v>
      </c>
      <c r="AI327" s="186">
        <v>318</v>
      </c>
      <c r="AJ327" s="185">
        <v>319</v>
      </c>
      <c r="AL327" s="663"/>
      <c r="AM327" s="665"/>
      <c r="AN327" s="82" t="s">
        <v>136</v>
      </c>
      <c r="AO327" s="189">
        <v>318</v>
      </c>
      <c r="AP327" s="186">
        <v>318</v>
      </c>
      <c r="AQ327" s="186">
        <v>318</v>
      </c>
      <c r="AR327" s="186">
        <v>318</v>
      </c>
      <c r="AS327" s="186">
        <v>318</v>
      </c>
      <c r="AT327" s="186">
        <v>318</v>
      </c>
      <c r="AU327" s="186">
        <v>318</v>
      </c>
      <c r="AV327" s="185">
        <v>319</v>
      </c>
    </row>
    <row r="328" spans="1:48">
      <c r="A328">
        <v>328</v>
      </c>
    </row>
    <row r="329" spans="1:48">
      <c r="A329">
        <v>329</v>
      </c>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1112</v>
      </c>
      <c r="C335" s="650"/>
      <c r="D335" s="651"/>
      <c r="E335" s="649" t="s">
        <v>1124</v>
      </c>
      <c r="F335" s="650"/>
      <c r="G335" s="650"/>
      <c r="H335" s="650"/>
      <c r="I335" s="650"/>
      <c r="J335" s="650"/>
      <c r="K335" s="650"/>
      <c r="L335" s="651"/>
      <c r="N335" s="649" t="s">
        <v>1114</v>
      </c>
      <c r="O335" s="650"/>
      <c r="P335" s="651"/>
      <c r="Q335" s="649" t="s">
        <v>1124</v>
      </c>
      <c r="R335" s="650"/>
      <c r="S335" s="650"/>
      <c r="T335" s="650"/>
      <c r="U335" s="650"/>
      <c r="V335" s="650"/>
      <c r="W335" s="650"/>
      <c r="X335" s="651"/>
      <c r="Z335" s="649" t="s">
        <v>1115</v>
      </c>
      <c r="AA335" s="650"/>
      <c r="AB335" s="651"/>
      <c r="AC335" s="649" t="s">
        <v>1124</v>
      </c>
      <c r="AD335" s="650"/>
      <c r="AE335" s="650"/>
      <c r="AF335" s="650"/>
      <c r="AG335" s="650"/>
      <c r="AH335" s="650"/>
      <c r="AI335" s="650"/>
      <c r="AJ335" s="651"/>
      <c r="AL335" s="649" t="s">
        <v>1116</v>
      </c>
      <c r="AM335" s="650"/>
      <c r="AN335" s="651"/>
      <c r="AO335" s="649" t="s">
        <v>1124</v>
      </c>
      <c r="AP335" s="650"/>
      <c r="AQ335" s="650"/>
      <c r="AR335" s="650"/>
      <c r="AS335" s="650"/>
      <c r="AT335" s="650"/>
      <c r="AU335" s="650"/>
      <c r="AV335" s="651"/>
    </row>
    <row r="336" spans="1:48" ht="15.75" customHeight="1">
      <c r="A336">
        <v>336</v>
      </c>
      <c r="B336" s="652" t="s">
        <v>1128</v>
      </c>
      <c r="C336" s="652" t="s">
        <v>634</v>
      </c>
      <c r="D336" s="669" t="s">
        <v>1119</v>
      </c>
      <c r="E336" s="676" t="s">
        <v>1120</v>
      </c>
      <c r="F336" s="677"/>
      <c r="G336" s="677"/>
      <c r="H336" s="677"/>
      <c r="I336" s="677"/>
      <c r="J336" s="677"/>
      <c r="K336" s="677"/>
      <c r="L336" s="678"/>
      <c r="N336" s="652" t="s">
        <v>1128</v>
      </c>
      <c r="O336" s="652" t="s">
        <v>634</v>
      </c>
      <c r="P336" s="669" t="s">
        <v>1119</v>
      </c>
      <c r="Q336" s="676" t="s">
        <v>1120</v>
      </c>
      <c r="R336" s="677"/>
      <c r="S336" s="677"/>
      <c r="T336" s="677"/>
      <c r="U336" s="677"/>
      <c r="V336" s="677"/>
      <c r="W336" s="677"/>
      <c r="X336" s="678"/>
      <c r="Z336" s="652" t="s">
        <v>1128</v>
      </c>
      <c r="AA336" s="652" t="s">
        <v>634</v>
      </c>
      <c r="AB336" s="669" t="s">
        <v>1119</v>
      </c>
      <c r="AC336" s="676" t="s">
        <v>1120</v>
      </c>
      <c r="AD336" s="677"/>
      <c r="AE336" s="677"/>
      <c r="AF336" s="677"/>
      <c r="AG336" s="677"/>
      <c r="AH336" s="677"/>
      <c r="AI336" s="677"/>
      <c r="AJ336" s="678"/>
      <c r="AL336" s="652" t="s">
        <v>1128</v>
      </c>
      <c r="AM336" s="652" t="s">
        <v>634</v>
      </c>
      <c r="AN336" s="669" t="s">
        <v>1119</v>
      </c>
      <c r="AO336" s="676" t="s">
        <v>1120</v>
      </c>
      <c r="AP336" s="677"/>
      <c r="AQ336" s="677"/>
      <c r="AR336" s="677"/>
      <c r="AS336" s="677"/>
      <c r="AT336" s="677"/>
      <c r="AU336" s="677"/>
      <c r="AV336" s="678"/>
    </row>
    <row r="337" spans="1:48" ht="15" customHeight="1" thickBot="1">
      <c r="A337">
        <v>337</v>
      </c>
      <c r="B337" s="668"/>
      <c r="C337" s="668"/>
      <c r="D337" s="670"/>
      <c r="E337" s="679"/>
      <c r="F337" s="680"/>
      <c r="G337" s="680"/>
      <c r="H337" s="680"/>
      <c r="I337" s="680"/>
      <c r="J337" s="680"/>
      <c r="K337" s="680"/>
      <c r="L337" s="681"/>
      <c r="N337" s="668"/>
      <c r="O337" s="668"/>
      <c r="P337" s="670"/>
      <c r="Q337" s="679"/>
      <c r="R337" s="680"/>
      <c r="S337" s="680"/>
      <c r="T337" s="680"/>
      <c r="U337" s="680"/>
      <c r="V337" s="680"/>
      <c r="W337" s="680"/>
      <c r="X337" s="681"/>
      <c r="Z337" s="668"/>
      <c r="AA337" s="668"/>
      <c r="AB337" s="670"/>
      <c r="AC337" s="679"/>
      <c r="AD337" s="680"/>
      <c r="AE337" s="680"/>
      <c r="AF337" s="680"/>
      <c r="AG337" s="680"/>
      <c r="AH337" s="680"/>
      <c r="AI337" s="680"/>
      <c r="AJ337" s="681"/>
      <c r="AL337" s="668"/>
      <c r="AM337" s="668"/>
      <c r="AN337" s="670"/>
      <c r="AO337" s="679"/>
      <c r="AP337" s="680"/>
      <c r="AQ337" s="680"/>
      <c r="AR337" s="680"/>
      <c r="AS337" s="680"/>
      <c r="AT337" s="680"/>
      <c r="AU337" s="680"/>
      <c r="AV337" s="681"/>
    </row>
    <row r="338" spans="1:48" ht="15" thickBot="1">
      <c r="A338">
        <v>338</v>
      </c>
      <c r="B338" s="653"/>
      <c r="C338" s="653"/>
      <c r="D338" s="671"/>
      <c r="E338" s="75">
        <v>0</v>
      </c>
      <c r="F338" s="76">
        <v>500</v>
      </c>
      <c r="G338" s="76">
        <v>1000</v>
      </c>
      <c r="H338" s="76">
        <v>1500</v>
      </c>
      <c r="I338" s="76">
        <v>2000</v>
      </c>
      <c r="J338" s="76">
        <v>2500</v>
      </c>
      <c r="K338" s="76">
        <v>3000</v>
      </c>
      <c r="L338" s="77">
        <v>3500</v>
      </c>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L338" s="653"/>
      <c r="AM338" s="653"/>
      <c r="AN338" s="671"/>
      <c r="AO338" s="75">
        <v>0</v>
      </c>
      <c r="AP338" s="76">
        <v>500</v>
      </c>
      <c r="AQ338" s="76">
        <v>1000</v>
      </c>
      <c r="AR338" s="76">
        <v>1500</v>
      </c>
      <c r="AS338" s="76">
        <v>2000</v>
      </c>
      <c r="AT338" s="76">
        <v>2500</v>
      </c>
      <c r="AU338" s="76">
        <v>3000</v>
      </c>
      <c r="AV338" s="77">
        <v>3500</v>
      </c>
    </row>
    <row r="339" spans="1:48" ht="15" customHeight="1">
      <c r="A339">
        <v>339</v>
      </c>
      <c r="B339" s="661" t="s">
        <v>1140</v>
      </c>
      <c r="C339" s="664">
        <v>100</v>
      </c>
      <c r="D339" s="78" t="s">
        <v>133</v>
      </c>
      <c r="E339" s="79">
        <v>113</v>
      </c>
      <c r="F339" s="80">
        <v>107</v>
      </c>
      <c r="G339" s="80">
        <v>102</v>
      </c>
      <c r="H339" s="80">
        <v>97</v>
      </c>
      <c r="I339" s="80">
        <v>91</v>
      </c>
      <c r="J339" s="80">
        <v>86</v>
      </c>
      <c r="K339" s="80">
        <v>81</v>
      </c>
      <c r="L339" s="81">
        <v>76</v>
      </c>
      <c r="N339" s="661" t="s">
        <v>1140</v>
      </c>
      <c r="O339" s="664">
        <v>100</v>
      </c>
      <c r="P339" s="78" t="s">
        <v>133</v>
      </c>
      <c r="Q339" s="79">
        <v>113</v>
      </c>
      <c r="R339" s="80">
        <v>107</v>
      </c>
      <c r="S339" s="80">
        <v>102</v>
      </c>
      <c r="T339" s="80">
        <v>97</v>
      </c>
      <c r="U339" s="80">
        <v>91</v>
      </c>
      <c r="V339" s="80">
        <v>86</v>
      </c>
      <c r="W339" s="80">
        <v>81</v>
      </c>
      <c r="X339" s="81">
        <v>76</v>
      </c>
      <c r="Z339" s="661" t="s">
        <v>1140</v>
      </c>
      <c r="AA339" s="664">
        <v>100</v>
      </c>
      <c r="AB339" s="78" t="s">
        <v>133</v>
      </c>
      <c r="AC339" s="79">
        <v>113</v>
      </c>
      <c r="AD339" s="80">
        <v>107</v>
      </c>
      <c r="AE339" s="80">
        <v>102</v>
      </c>
      <c r="AF339" s="80">
        <v>97</v>
      </c>
      <c r="AG339" s="80">
        <v>91</v>
      </c>
      <c r="AH339" s="80">
        <v>86</v>
      </c>
      <c r="AI339" s="80">
        <v>81</v>
      </c>
      <c r="AJ339" s="81">
        <v>76</v>
      </c>
      <c r="AL339" s="661" t="s">
        <v>1140</v>
      </c>
      <c r="AM339" s="664">
        <v>100</v>
      </c>
      <c r="AN339" s="78" t="s">
        <v>133</v>
      </c>
      <c r="AO339" s="79">
        <v>113</v>
      </c>
      <c r="AP339" s="80">
        <v>108</v>
      </c>
      <c r="AQ339" s="80">
        <v>103</v>
      </c>
      <c r="AR339" s="80">
        <v>99</v>
      </c>
      <c r="AS339" s="80">
        <v>94</v>
      </c>
      <c r="AT339" s="80">
        <v>90</v>
      </c>
      <c r="AU339" s="80">
        <v>85</v>
      </c>
      <c r="AV339" s="81">
        <v>81</v>
      </c>
    </row>
    <row r="340" spans="1:48" ht="15" thickBot="1">
      <c r="A340">
        <v>340</v>
      </c>
      <c r="B340" s="662"/>
      <c r="C340" s="665"/>
      <c r="D340" s="82" t="s">
        <v>136</v>
      </c>
      <c r="E340" s="83">
        <v>121</v>
      </c>
      <c r="F340" s="84">
        <v>115</v>
      </c>
      <c r="G340" s="84">
        <v>109</v>
      </c>
      <c r="H340" s="84">
        <v>103</v>
      </c>
      <c r="I340" s="84">
        <v>97</v>
      </c>
      <c r="J340" s="84">
        <v>91</v>
      </c>
      <c r="K340" s="84">
        <v>85</v>
      </c>
      <c r="L340" s="85">
        <v>80</v>
      </c>
      <c r="N340" s="662"/>
      <c r="O340" s="665"/>
      <c r="P340" s="82" t="s">
        <v>136</v>
      </c>
      <c r="Q340" s="83">
        <v>121</v>
      </c>
      <c r="R340" s="84">
        <v>115</v>
      </c>
      <c r="S340" s="84">
        <v>109</v>
      </c>
      <c r="T340" s="84">
        <v>103</v>
      </c>
      <c r="U340" s="84">
        <v>97</v>
      </c>
      <c r="V340" s="84">
        <v>91</v>
      </c>
      <c r="W340" s="84">
        <v>85</v>
      </c>
      <c r="X340" s="85">
        <v>80</v>
      </c>
      <c r="Z340" s="662"/>
      <c r="AA340" s="665"/>
      <c r="AB340" s="82" t="s">
        <v>136</v>
      </c>
      <c r="AC340" s="83">
        <v>121</v>
      </c>
      <c r="AD340" s="84">
        <v>115</v>
      </c>
      <c r="AE340" s="84">
        <v>109</v>
      </c>
      <c r="AF340" s="84">
        <v>103</v>
      </c>
      <c r="AG340" s="84">
        <v>97</v>
      </c>
      <c r="AH340" s="84">
        <v>91</v>
      </c>
      <c r="AI340" s="84">
        <v>85</v>
      </c>
      <c r="AJ340" s="85">
        <v>80</v>
      </c>
      <c r="AL340" s="662"/>
      <c r="AM340" s="665"/>
      <c r="AN340" s="82" t="s">
        <v>136</v>
      </c>
      <c r="AO340" s="83">
        <v>114</v>
      </c>
      <c r="AP340" s="84">
        <v>110</v>
      </c>
      <c r="AQ340" s="84">
        <v>106</v>
      </c>
      <c r="AR340" s="84">
        <v>102</v>
      </c>
      <c r="AS340" s="84">
        <v>99</v>
      </c>
      <c r="AT340" s="84">
        <v>95</v>
      </c>
      <c r="AU340" s="84">
        <v>91</v>
      </c>
      <c r="AV340" s="85">
        <v>88</v>
      </c>
    </row>
    <row r="341" spans="1:48">
      <c r="A341">
        <v>341</v>
      </c>
      <c r="B341" s="662"/>
      <c r="C341" s="666">
        <v>110</v>
      </c>
      <c r="D341" s="86" t="s">
        <v>133</v>
      </c>
      <c r="E341" s="87">
        <v>132</v>
      </c>
      <c r="F341" s="88">
        <v>126</v>
      </c>
      <c r="G341" s="88">
        <v>120</v>
      </c>
      <c r="H341" s="88">
        <v>114</v>
      </c>
      <c r="I341" s="88">
        <v>109</v>
      </c>
      <c r="J341" s="88">
        <v>103</v>
      </c>
      <c r="K341" s="88">
        <v>97</v>
      </c>
      <c r="L341" s="89">
        <v>92</v>
      </c>
      <c r="N341" s="662"/>
      <c r="O341" s="666">
        <v>110</v>
      </c>
      <c r="P341" s="86" t="s">
        <v>133</v>
      </c>
      <c r="Q341" s="87">
        <v>132</v>
      </c>
      <c r="R341" s="88">
        <v>126</v>
      </c>
      <c r="S341" s="88">
        <v>120</v>
      </c>
      <c r="T341" s="88">
        <v>114</v>
      </c>
      <c r="U341" s="88">
        <v>109</v>
      </c>
      <c r="V341" s="88">
        <v>103</v>
      </c>
      <c r="W341" s="88">
        <v>97</v>
      </c>
      <c r="X341" s="89">
        <v>92</v>
      </c>
      <c r="Z341" s="662"/>
      <c r="AA341" s="666">
        <v>110</v>
      </c>
      <c r="AB341" s="86" t="s">
        <v>133</v>
      </c>
      <c r="AC341" s="87">
        <v>132</v>
      </c>
      <c r="AD341" s="88">
        <v>126</v>
      </c>
      <c r="AE341" s="88">
        <v>120</v>
      </c>
      <c r="AF341" s="88">
        <v>114</v>
      </c>
      <c r="AG341" s="88">
        <v>109</v>
      </c>
      <c r="AH341" s="88">
        <v>103</v>
      </c>
      <c r="AI341" s="88">
        <v>97</v>
      </c>
      <c r="AJ341" s="89">
        <v>92</v>
      </c>
      <c r="AL341" s="662"/>
      <c r="AM341" s="666">
        <v>110</v>
      </c>
      <c r="AN341" s="86" t="s">
        <v>133</v>
      </c>
      <c r="AO341" s="87">
        <v>132</v>
      </c>
      <c r="AP341" s="88">
        <v>126</v>
      </c>
      <c r="AQ341" s="88">
        <v>120</v>
      </c>
      <c r="AR341" s="88">
        <v>114</v>
      </c>
      <c r="AS341" s="88">
        <v>108</v>
      </c>
      <c r="AT341" s="88">
        <v>102</v>
      </c>
      <c r="AU341" s="88">
        <v>96</v>
      </c>
      <c r="AV341" s="89">
        <v>90</v>
      </c>
    </row>
    <row r="342" spans="1:48" ht="15" thickBot="1">
      <c r="A342">
        <v>342</v>
      </c>
      <c r="B342" s="662"/>
      <c r="C342" s="667"/>
      <c r="D342" s="90" t="s">
        <v>136</v>
      </c>
      <c r="E342" s="87">
        <v>144</v>
      </c>
      <c r="F342" s="88">
        <v>137</v>
      </c>
      <c r="G342" s="88">
        <v>130</v>
      </c>
      <c r="H342" s="88">
        <v>123</v>
      </c>
      <c r="I342" s="88">
        <v>117</v>
      </c>
      <c r="J342" s="88">
        <v>110</v>
      </c>
      <c r="K342" s="88">
        <v>103</v>
      </c>
      <c r="L342" s="89">
        <v>97</v>
      </c>
      <c r="N342" s="662"/>
      <c r="O342" s="667"/>
      <c r="P342" s="90" t="s">
        <v>136</v>
      </c>
      <c r="Q342" s="87">
        <v>144</v>
      </c>
      <c r="R342" s="88">
        <v>137</v>
      </c>
      <c r="S342" s="88">
        <v>130</v>
      </c>
      <c r="T342" s="88">
        <v>123</v>
      </c>
      <c r="U342" s="88">
        <v>117</v>
      </c>
      <c r="V342" s="88">
        <v>110</v>
      </c>
      <c r="W342" s="88">
        <v>103</v>
      </c>
      <c r="X342" s="89">
        <v>97</v>
      </c>
      <c r="Z342" s="662"/>
      <c r="AA342" s="667"/>
      <c r="AB342" s="90" t="s">
        <v>136</v>
      </c>
      <c r="AC342" s="87">
        <v>144</v>
      </c>
      <c r="AD342" s="88">
        <v>137</v>
      </c>
      <c r="AE342" s="88">
        <v>130</v>
      </c>
      <c r="AF342" s="88">
        <v>123</v>
      </c>
      <c r="AG342" s="88">
        <v>117</v>
      </c>
      <c r="AH342" s="88">
        <v>110</v>
      </c>
      <c r="AI342" s="88">
        <v>103</v>
      </c>
      <c r="AJ342" s="89">
        <v>97</v>
      </c>
      <c r="AL342" s="662"/>
      <c r="AM342" s="667"/>
      <c r="AN342" s="90" t="s">
        <v>136</v>
      </c>
      <c r="AO342" s="87">
        <v>140</v>
      </c>
      <c r="AP342" s="88">
        <v>132</v>
      </c>
      <c r="AQ342" s="88">
        <v>125</v>
      </c>
      <c r="AR342" s="88">
        <v>117</v>
      </c>
      <c r="AS342" s="88">
        <v>110</v>
      </c>
      <c r="AT342" s="88">
        <v>102</v>
      </c>
      <c r="AU342" s="88">
        <v>95</v>
      </c>
      <c r="AV342" s="89">
        <v>88</v>
      </c>
    </row>
    <row r="343" spans="1:48">
      <c r="A343">
        <v>343</v>
      </c>
      <c r="B343" s="662"/>
      <c r="C343" s="664">
        <v>120</v>
      </c>
      <c r="D343" s="78" t="s">
        <v>133</v>
      </c>
      <c r="E343" s="83">
        <v>151</v>
      </c>
      <c r="F343" s="84">
        <v>144</v>
      </c>
      <c r="G343" s="84">
        <v>138</v>
      </c>
      <c r="H343" s="84">
        <v>132</v>
      </c>
      <c r="I343" s="84">
        <v>125</v>
      </c>
      <c r="J343" s="84">
        <v>119</v>
      </c>
      <c r="K343" s="84">
        <v>113</v>
      </c>
      <c r="L343" s="85">
        <v>107</v>
      </c>
      <c r="N343" s="662"/>
      <c r="O343" s="664">
        <v>120</v>
      </c>
      <c r="P343" s="78" t="s">
        <v>133</v>
      </c>
      <c r="Q343" s="83">
        <v>151</v>
      </c>
      <c r="R343" s="84">
        <v>144</v>
      </c>
      <c r="S343" s="84">
        <v>138</v>
      </c>
      <c r="T343" s="84">
        <v>132</v>
      </c>
      <c r="U343" s="84">
        <v>125</v>
      </c>
      <c r="V343" s="84">
        <v>119</v>
      </c>
      <c r="W343" s="84">
        <v>113</v>
      </c>
      <c r="X343" s="85">
        <v>107</v>
      </c>
      <c r="Z343" s="662"/>
      <c r="AA343" s="664">
        <v>120</v>
      </c>
      <c r="AB343" s="78" t="s">
        <v>133</v>
      </c>
      <c r="AC343" s="83">
        <v>151</v>
      </c>
      <c r="AD343" s="84">
        <v>144</v>
      </c>
      <c r="AE343" s="84">
        <v>138</v>
      </c>
      <c r="AF343" s="84">
        <v>132</v>
      </c>
      <c r="AG343" s="84">
        <v>125</v>
      </c>
      <c r="AH343" s="84">
        <v>119</v>
      </c>
      <c r="AI343" s="84">
        <v>113</v>
      </c>
      <c r="AJ343" s="85">
        <v>107</v>
      </c>
      <c r="AL343" s="662"/>
      <c r="AM343" s="664">
        <v>120</v>
      </c>
      <c r="AN343" s="78" t="s">
        <v>133</v>
      </c>
      <c r="AO343" s="83">
        <v>151</v>
      </c>
      <c r="AP343" s="84">
        <v>144</v>
      </c>
      <c r="AQ343" s="84">
        <v>138</v>
      </c>
      <c r="AR343" s="84">
        <v>132</v>
      </c>
      <c r="AS343" s="84">
        <v>125</v>
      </c>
      <c r="AT343" s="84">
        <v>119</v>
      </c>
      <c r="AU343" s="84">
        <v>113</v>
      </c>
      <c r="AV343" s="85">
        <v>107</v>
      </c>
    </row>
    <row r="344" spans="1:48" ht="15" thickBot="1">
      <c r="A344">
        <v>344</v>
      </c>
      <c r="B344" s="662"/>
      <c r="C344" s="665"/>
      <c r="D344" s="82" t="s">
        <v>136</v>
      </c>
      <c r="E344" s="83">
        <v>167</v>
      </c>
      <c r="F344" s="84">
        <v>159</v>
      </c>
      <c r="G344" s="84">
        <v>151</v>
      </c>
      <c r="H344" s="84">
        <v>144</v>
      </c>
      <c r="I344" s="84">
        <v>136</v>
      </c>
      <c r="J344" s="84">
        <v>129</v>
      </c>
      <c r="K344" s="84">
        <v>121</v>
      </c>
      <c r="L344" s="85">
        <v>114</v>
      </c>
      <c r="N344" s="662"/>
      <c r="O344" s="665"/>
      <c r="P344" s="82" t="s">
        <v>136</v>
      </c>
      <c r="Q344" s="83">
        <v>167</v>
      </c>
      <c r="R344" s="84">
        <v>159</v>
      </c>
      <c r="S344" s="84">
        <v>151</v>
      </c>
      <c r="T344" s="84">
        <v>144</v>
      </c>
      <c r="U344" s="84">
        <v>136</v>
      </c>
      <c r="V344" s="84">
        <v>129</v>
      </c>
      <c r="W344" s="84">
        <v>121</v>
      </c>
      <c r="X344" s="85">
        <v>114</v>
      </c>
      <c r="Z344" s="662"/>
      <c r="AA344" s="665"/>
      <c r="AB344" s="82" t="s">
        <v>136</v>
      </c>
      <c r="AC344" s="83">
        <v>167</v>
      </c>
      <c r="AD344" s="84">
        <v>159</v>
      </c>
      <c r="AE344" s="84">
        <v>151</v>
      </c>
      <c r="AF344" s="84">
        <v>144</v>
      </c>
      <c r="AG344" s="84">
        <v>136</v>
      </c>
      <c r="AH344" s="84">
        <v>129</v>
      </c>
      <c r="AI344" s="84">
        <v>121</v>
      </c>
      <c r="AJ344" s="85">
        <v>114</v>
      </c>
      <c r="AL344" s="662"/>
      <c r="AM344" s="665"/>
      <c r="AN344" s="82" t="s">
        <v>136</v>
      </c>
      <c r="AO344" s="83">
        <v>167</v>
      </c>
      <c r="AP344" s="84">
        <v>158</v>
      </c>
      <c r="AQ344" s="84">
        <v>149</v>
      </c>
      <c r="AR344" s="84">
        <v>140</v>
      </c>
      <c r="AS344" s="84">
        <v>132</v>
      </c>
      <c r="AT344" s="84">
        <v>123</v>
      </c>
      <c r="AU344" s="84">
        <v>114</v>
      </c>
      <c r="AV344" s="85">
        <v>106</v>
      </c>
    </row>
    <row r="345" spans="1:48">
      <c r="A345">
        <v>345</v>
      </c>
      <c r="B345" s="662"/>
      <c r="C345" s="666">
        <v>130</v>
      </c>
      <c r="D345" s="86" t="s">
        <v>133</v>
      </c>
      <c r="E345" s="87">
        <v>171</v>
      </c>
      <c r="F345" s="88">
        <v>164</v>
      </c>
      <c r="G345" s="88">
        <v>157</v>
      </c>
      <c r="H345" s="88">
        <v>150</v>
      </c>
      <c r="I345" s="88">
        <v>143</v>
      </c>
      <c r="J345" s="88">
        <v>136</v>
      </c>
      <c r="K345" s="88">
        <v>129</v>
      </c>
      <c r="L345" s="89">
        <v>123</v>
      </c>
      <c r="N345" s="662"/>
      <c r="O345" s="666">
        <v>130</v>
      </c>
      <c r="P345" s="86" t="s">
        <v>133</v>
      </c>
      <c r="Q345" s="87">
        <v>171</v>
      </c>
      <c r="R345" s="88">
        <v>164</v>
      </c>
      <c r="S345" s="88">
        <v>157</v>
      </c>
      <c r="T345" s="88">
        <v>150</v>
      </c>
      <c r="U345" s="88">
        <v>143</v>
      </c>
      <c r="V345" s="88">
        <v>136</v>
      </c>
      <c r="W345" s="88">
        <v>129</v>
      </c>
      <c r="X345" s="89">
        <v>123</v>
      </c>
      <c r="Z345" s="662"/>
      <c r="AA345" s="666">
        <v>130</v>
      </c>
      <c r="AB345" s="86" t="s">
        <v>133</v>
      </c>
      <c r="AC345" s="87">
        <v>171</v>
      </c>
      <c r="AD345" s="88">
        <v>164</v>
      </c>
      <c r="AE345" s="88">
        <v>157</v>
      </c>
      <c r="AF345" s="88">
        <v>150</v>
      </c>
      <c r="AG345" s="88">
        <v>143</v>
      </c>
      <c r="AH345" s="88">
        <v>136</v>
      </c>
      <c r="AI345" s="88">
        <v>129</v>
      </c>
      <c r="AJ345" s="89">
        <v>123</v>
      </c>
      <c r="AL345" s="662"/>
      <c r="AM345" s="666">
        <v>130</v>
      </c>
      <c r="AN345" s="86" t="s">
        <v>133</v>
      </c>
      <c r="AO345" s="87">
        <v>171</v>
      </c>
      <c r="AP345" s="88">
        <v>164</v>
      </c>
      <c r="AQ345" s="88">
        <v>157</v>
      </c>
      <c r="AR345" s="88">
        <v>150</v>
      </c>
      <c r="AS345" s="88">
        <v>143</v>
      </c>
      <c r="AT345" s="88">
        <v>136</v>
      </c>
      <c r="AU345" s="88">
        <v>129</v>
      </c>
      <c r="AV345" s="89">
        <v>123</v>
      </c>
    </row>
    <row r="346" spans="1:48" ht="15" thickBot="1">
      <c r="A346">
        <v>346</v>
      </c>
      <c r="B346" s="662"/>
      <c r="C346" s="667"/>
      <c r="D346" s="90" t="s">
        <v>136</v>
      </c>
      <c r="E346" s="87">
        <v>188</v>
      </c>
      <c r="F346" s="88">
        <v>180</v>
      </c>
      <c r="G346" s="88">
        <v>172</v>
      </c>
      <c r="H346" s="88">
        <v>164</v>
      </c>
      <c r="I346" s="88">
        <v>156</v>
      </c>
      <c r="J346" s="88">
        <v>148</v>
      </c>
      <c r="K346" s="88">
        <v>140</v>
      </c>
      <c r="L346" s="89">
        <v>132</v>
      </c>
      <c r="N346" s="662"/>
      <c r="O346" s="667"/>
      <c r="P346" s="90" t="s">
        <v>136</v>
      </c>
      <c r="Q346" s="87">
        <v>188</v>
      </c>
      <c r="R346" s="88">
        <v>180</v>
      </c>
      <c r="S346" s="88">
        <v>172</v>
      </c>
      <c r="T346" s="88">
        <v>164</v>
      </c>
      <c r="U346" s="88">
        <v>156</v>
      </c>
      <c r="V346" s="88">
        <v>148</v>
      </c>
      <c r="W346" s="88">
        <v>140</v>
      </c>
      <c r="X346" s="89">
        <v>132</v>
      </c>
      <c r="Z346" s="662"/>
      <c r="AA346" s="667"/>
      <c r="AB346" s="90" t="s">
        <v>136</v>
      </c>
      <c r="AC346" s="87">
        <v>188</v>
      </c>
      <c r="AD346" s="88">
        <v>180</v>
      </c>
      <c r="AE346" s="88">
        <v>172</v>
      </c>
      <c r="AF346" s="88">
        <v>164</v>
      </c>
      <c r="AG346" s="88">
        <v>156</v>
      </c>
      <c r="AH346" s="88">
        <v>148</v>
      </c>
      <c r="AI346" s="88">
        <v>140</v>
      </c>
      <c r="AJ346" s="89">
        <v>132</v>
      </c>
      <c r="AL346" s="662"/>
      <c r="AM346" s="667"/>
      <c r="AN346" s="90" t="s">
        <v>136</v>
      </c>
      <c r="AO346" s="87">
        <v>188</v>
      </c>
      <c r="AP346" s="88">
        <v>179</v>
      </c>
      <c r="AQ346" s="88">
        <v>170</v>
      </c>
      <c r="AR346" s="88">
        <v>161</v>
      </c>
      <c r="AS346" s="88">
        <v>152</v>
      </c>
      <c r="AT346" s="88">
        <v>143</v>
      </c>
      <c r="AU346" s="88">
        <v>134</v>
      </c>
      <c r="AV346" s="89">
        <v>126</v>
      </c>
    </row>
    <row r="347" spans="1:48">
      <c r="A347">
        <v>347</v>
      </c>
      <c r="B347" s="662"/>
      <c r="C347" s="664">
        <v>140</v>
      </c>
      <c r="D347" s="78" t="s">
        <v>133</v>
      </c>
      <c r="E347" s="83">
        <v>190</v>
      </c>
      <c r="F347" s="84">
        <v>182</v>
      </c>
      <c r="G347" s="84">
        <v>175</v>
      </c>
      <c r="H347" s="84">
        <v>167</v>
      </c>
      <c r="I347" s="84">
        <v>160</v>
      </c>
      <c r="J347" s="84">
        <v>152</v>
      </c>
      <c r="K347" s="84">
        <v>145</v>
      </c>
      <c r="L347" s="85">
        <v>138</v>
      </c>
      <c r="N347" s="662"/>
      <c r="O347" s="664">
        <v>140</v>
      </c>
      <c r="P347" s="78" t="s">
        <v>133</v>
      </c>
      <c r="Q347" s="83">
        <v>190</v>
      </c>
      <c r="R347" s="84">
        <v>182</v>
      </c>
      <c r="S347" s="84">
        <v>175</v>
      </c>
      <c r="T347" s="84">
        <v>167</v>
      </c>
      <c r="U347" s="84">
        <v>160</v>
      </c>
      <c r="V347" s="84">
        <v>152</v>
      </c>
      <c r="W347" s="84">
        <v>145</v>
      </c>
      <c r="X347" s="85">
        <v>138</v>
      </c>
      <c r="Z347" s="662"/>
      <c r="AA347" s="664">
        <v>140</v>
      </c>
      <c r="AB347" s="78" t="s">
        <v>133</v>
      </c>
      <c r="AC347" s="83">
        <v>190</v>
      </c>
      <c r="AD347" s="84">
        <v>182</v>
      </c>
      <c r="AE347" s="84">
        <v>175</v>
      </c>
      <c r="AF347" s="84">
        <v>167</v>
      </c>
      <c r="AG347" s="84">
        <v>160</v>
      </c>
      <c r="AH347" s="84">
        <v>152</v>
      </c>
      <c r="AI347" s="84">
        <v>145</v>
      </c>
      <c r="AJ347" s="85">
        <v>138</v>
      </c>
      <c r="AL347" s="662"/>
      <c r="AM347" s="664">
        <v>140</v>
      </c>
      <c r="AN347" s="78" t="s">
        <v>133</v>
      </c>
      <c r="AO347" s="83">
        <v>190</v>
      </c>
      <c r="AP347" s="84">
        <v>182</v>
      </c>
      <c r="AQ347" s="84">
        <v>175</v>
      </c>
      <c r="AR347" s="84">
        <v>167</v>
      </c>
      <c r="AS347" s="84">
        <v>160</v>
      </c>
      <c r="AT347" s="84">
        <v>152</v>
      </c>
      <c r="AU347" s="84">
        <v>145</v>
      </c>
      <c r="AV347" s="85">
        <v>138</v>
      </c>
    </row>
    <row r="348" spans="1:48" ht="15" thickBot="1">
      <c r="A348">
        <v>348</v>
      </c>
      <c r="B348" s="662"/>
      <c r="C348" s="665"/>
      <c r="D348" s="82" t="s">
        <v>136</v>
      </c>
      <c r="E348" s="83">
        <v>209</v>
      </c>
      <c r="F348" s="84">
        <v>200</v>
      </c>
      <c r="G348" s="84">
        <v>192</v>
      </c>
      <c r="H348" s="84">
        <v>183</v>
      </c>
      <c r="I348" s="84">
        <v>175</v>
      </c>
      <c r="J348" s="84">
        <v>166</v>
      </c>
      <c r="K348" s="84">
        <v>158</v>
      </c>
      <c r="L348" s="85">
        <v>150</v>
      </c>
      <c r="N348" s="662"/>
      <c r="O348" s="665"/>
      <c r="P348" s="82" t="s">
        <v>136</v>
      </c>
      <c r="Q348" s="83">
        <v>209</v>
      </c>
      <c r="R348" s="84">
        <v>200</v>
      </c>
      <c r="S348" s="84">
        <v>192</v>
      </c>
      <c r="T348" s="84">
        <v>183</v>
      </c>
      <c r="U348" s="84">
        <v>175</v>
      </c>
      <c r="V348" s="84">
        <v>166</v>
      </c>
      <c r="W348" s="84">
        <v>158</v>
      </c>
      <c r="X348" s="85">
        <v>150</v>
      </c>
      <c r="Z348" s="662"/>
      <c r="AA348" s="665"/>
      <c r="AB348" s="82" t="s">
        <v>136</v>
      </c>
      <c r="AC348" s="83">
        <v>209</v>
      </c>
      <c r="AD348" s="84">
        <v>200</v>
      </c>
      <c r="AE348" s="84">
        <v>192</v>
      </c>
      <c r="AF348" s="84">
        <v>183</v>
      </c>
      <c r="AG348" s="84">
        <v>175</v>
      </c>
      <c r="AH348" s="84">
        <v>166</v>
      </c>
      <c r="AI348" s="84">
        <v>158</v>
      </c>
      <c r="AJ348" s="85">
        <v>150</v>
      </c>
      <c r="AL348" s="662"/>
      <c r="AM348" s="665"/>
      <c r="AN348" s="82" t="s">
        <v>136</v>
      </c>
      <c r="AO348" s="83">
        <v>209</v>
      </c>
      <c r="AP348" s="84">
        <v>200</v>
      </c>
      <c r="AQ348" s="84">
        <v>191</v>
      </c>
      <c r="AR348" s="84">
        <v>183</v>
      </c>
      <c r="AS348" s="84">
        <v>174</v>
      </c>
      <c r="AT348" s="84">
        <v>166</v>
      </c>
      <c r="AU348" s="84">
        <v>157</v>
      </c>
      <c r="AV348" s="85">
        <v>149</v>
      </c>
    </row>
    <row r="349" spans="1:48">
      <c r="A349">
        <v>349</v>
      </c>
      <c r="B349" s="662"/>
      <c r="C349" s="666">
        <v>150</v>
      </c>
      <c r="D349" s="86" t="s">
        <v>133</v>
      </c>
      <c r="E349" s="87">
        <v>211</v>
      </c>
      <c r="F349" s="88">
        <v>202</v>
      </c>
      <c r="G349" s="88">
        <v>194</v>
      </c>
      <c r="H349" s="88">
        <v>186</v>
      </c>
      <c r="I349" s="88">
        <v>177</v>
      </c>
      <c r="J349" s="88">
        <v>169</v>
      </c>
      <c r="K349" s="88">
        <v>161</v>
      </c>
      <c r="L349" s="89">
        <v>153</v>
      </c>
      <c r="N349" s="662"/>
      <c r="O349" s="666">
        <v>150</v>
      </c>
      <c r="P349" s="86" t="s">
        <v>133</v>
      </c>
      <c r="Q349" s="87">
        <v>211</v>
      </c>
      <c r="R349" s="88">
        <v>202</v>
      </c>
      <c r="S349" s="88">
        <v>194</v>
      </c>
      <c r="T349" s="88">
        <v>186</v>
      </c>
      <c r="U349" s="88">
        <v>177</v>
      </c>
      <c r="V349" s="88">
        <v>169</v>
      </c>
      <c r="W349" s="88">
        <v>161</v>
      </c>
      <c r="X349" s="89">
        <v>153</v>
      </c>
      <c r="Z349" s="662"/>
      <c r="AA349" s="666">
        <v>150</v>
      </c>
      <c r="AB349" s="86" t="s">
        <v>133</v>
      </c>
      <c r="AC349" s="87">
        <v>211</v>
      </c>
      <c r="AD349" s="88">
        <v>202</v>
      </c>
      <c r="AE349" s="88">
        <v>194</v>
      </c>
      <c r="AF349" s="88">
        <v>186</v>
      </c>
      <c r="AG349" s="88">
        <v>177</v>
      </c>
      <c r="AH349" s="88">
        <v>169</v>
      </c>
      <c r="AI349" s="88">
        <v>161</v>
      </c>
      <c r="AJ349" s="89">
        <v>153</v>
      </c>
      <c r="AL349" s="662"/>
      <c r="AM349" s="666">
        <v>150</v>
      </c>
      <c r="AN349" s="86" t="s">
        <v>133</v>
      </c>
      <c r="AO349" s="87">
        <v>211</v>
      </c>
      <c r="AP349" s="88">
        <v>202</v>
      </c>
      <c r="AQ349" s="88">
        <v>194</v>
      </c>
      <c r="AR349" s="88">
        <v>186</v>
      </c>
      <c r="AS349" s="88">
        <v>177</v>
      </c>
      <c r="AT349" s="88">
        <v>169</v>
      </c>
      <c r="AU349" s="88">
        <v>161</v>
      </c>
      <c r="AV349" s="89">
        <v>153</v>
      </c>
    </row>
    <row r="350" spans="1:48" ht="15" thickBot="1">
      <c r="A350">
        <v>350</v>
      </c>
      <c r="B350" s="662"/>
      <c r="C350" s="667"/>
      <c r="D350" s="90" t="s">
        <v>136</v>
      </c>
      <c r="E350" s="87">
        <v>221</v>
      </c>
      <c r="F350" s="88">
        <v>213</v>
      </c>
      <c r="G350" s="88">
        <v>205</v>
      </c>
      <c r="H350" s="88">
        <v>198</v>
      </c>
      <c r="I350" s="88">
        <v>190</v>
      </c>
      <c r="J350" s="88">
        <v>183</v>
      </c>
      <c r="K350" s="88">
        <v>175</v>
      </c>
      <c r="L350" s="89">
        <v>168</v>
      </c>
      <c r="N350" s="662"/>
      <c r="O350" s="667"/>
      <c r="P350" s="90" t="s">
        <v>136</v>
      </c>
      <c r="Q350" s="87">
        <v>221</v>
      </c>
      <c r="R350" s="88">
        <v>213</v>
      </c>
      <c r="S350" s="88">
        <v>205</v>
      </c>
      <c r="T350" s="88">
        <v>198</v>
      </c>
      <c r="U350" s="88">
        <v>190</v>
      </c>
      <c r="V350" s="88">
        <v>183</v>
      </c>
      <c r="W350" s="88">
        <v>175</v>
      </c>
      <c r="X350" s="89">
        <v>168</v>
      </c>
      <c r="Z350" s="662"/>
      <c r="AA350" s="667"/>
      <c r="AB350" s="90" t="s">
        <v>136</v>
      </c>
      <c r="AC350" s="87">
        <v>221</v>
      </c>
      <c r="AD350" s="88">
        <v>213</v>
      </c>
      <c r="AE350" s="88">
        <v>205</v>
      </c>
      <c r="AF350" s="88">
        <v>198</v>
      </c>
      <c r="AG350" s="88">
        <v>190</v>
      </c>
      <c r="AH350" s="88">
        <v>183</v>
      </c>
      <c r="AI350" s="88">
        <v>175</v>
      </c>
      <c r="AJ350" s="89">
        <v>168</v>
      </c>
      <c r="AL350" s="662"/>
      <c r="AM350" s="667"/>
      <c r="AN350" s="90" t="s">
        <v>136</v>
      </c>
      <c r="AO350" s="87">
        <v>221</v>
      </c>
      <c r="AP350" s="88">
        <v>213</v>
      </c>
      <c r="AQ350" s="88">
        <v>205</v>
      </c>
      <c r="AR350" s="88">
        <v>198</v>
      </c>
      <c r="AS350" s="88">
        <v>190</v>
      </c>
      <c r="AT350" s="88">
        <v>183</v>
      </c>
      <c r="AU350" s="88">
        <v>175</v>
      </c>
      <c r="AV350" s="89">
        <v>168</v>
      </c>
    </row>
    <row r="351" spans="1:48">
      <c r="A351">
        <v>351</v>
      </c>
      <c r="B351" s="662"/>
      <c r="C351" s="664">
        <v>160</v>
      </c>
      <c r="D351" s="78" t="s">
        <v>133</v>
      </c>
      <c r="E351" s="83">
        <v>221</v>
      </c>
      <c r="F351" s="84">
        <v>213</v>
      </c>
      <c r="G351" s="84">
        <v>206</v>
      </c>
      <c r="H351" s="84">
        <v>198</v>
      </c>
      <c r="I351" s="84">
        <v>191</v>
      </c>
      <c r="J351" s="84">
        <v>183</v>
      </c>
      <c r="K351" s="84">
        <v>176</v>
      </c>
      <c r="L351" s="85">
        <v>169</v>
      </c>
      <c r="N351" s="662"/>
      <c r="O351" s="664">
        <v>160</v>
      </c>
      <c r="P351" s="78" t="s">
        <v>133</v>
      </c>
      <c r="Q351" s="83">
        <v>221</v>
      </c>
      <c r="R351" s="84">
        <v>213</v>
      </c>
      <c r="S351" s="84">
        <v>206</v>
      </c>
      <c r="T351" s="84">
        <v>198</v>
      </c>
      <c r="U351" s="84">
        <v>191</v>
      </c>
      <c r="V351" s="84">
        <v>183</v>
      </c>
      <c r="W351" s="84">
        <v>176</v>
      </c>
      <c r="X351" s="85">
        <v>169</v>
      </c>
      <c r="Z351" s="662"/>
      <c r="AA351" s="664">
        <v>160</v>
      </c>
      <c r="AB351" s="78" t="s">
        <v>133</v>
      </c>
      <c r="AC351" s="83">
        <v>221</v>
      </c>
      <c r="AD351" s="84">
        <v>213</v>
      </c>
      <c r="AE351" s="84">
        <v>206</v>
      </c>
      <c r="AF351" s="84">
        <v>198</v>
      </c>
      <c r="AG351" s="84">
        <v>191</v>
      </c>
      <c r="AH351" s="84">
        <v>183</v>
      </c>
      <c r="AI351" s="84">
        <v>176</v>
      </c>
      <c r="AJ351" s="85">
        <v>169</v>
      </c>
      <c r="AL351" s="662"/>
      <c r="AM351" s="664">
        <v>160</v>
      </c>
      <c r="AN351" s="78" t="s">
        <v>133</v>
      </c>
      <c r="AO351" s="83">
        <v>221</v>
      </c>
      <c r="AP351" s="84">
        <v>213</v>
      </c>
      <c r="AQ351" s="84">
        <v>206</v>
      </c>
      <c r="AR351" s="84">
        <v>198</v>
      </c>
      <c r="AS351" s="84">
        <v>191</v>
      </c>
      <c r="AT351" s="84">
        <v>183</v>
      </c>
      <c r="AU351" s="84">
        <v>176</v>
      </c>
      <c r="AV351" s="85">
        <v>169</v>
      </c>
    </row>
    <row r="352" spans="1:48" ht="15" thickBot="1">
      <c r="A352">
        <v>352</v>
      </c>
      <c r="B352" s="662"/>
      <c r="C352" s="665"/>
      <c r="D352" s="82" t="s">
        <v>136</v>
      </c>
      <c r="E352" s="83">
        <v>222</v>
      </c>
      <c r="F352" s="84">
        <v>216</v>
      </c>
      <c r="G352" s="84">
        <v>211</v>
      </c>
      <c r="H352" s="84">
        <v>206</v>
      </c>
      <c r="I352" s="84">
        <v>201</v>
      </c>
      <c r="J352" s="84">
        <v>196</v>
      </c>
      <c r="K352" s="84">
        <v>191</v>
      </c>
      <c r="L352" s="85">
        <v>186</v>
      </c>
      <c r="N352" s="662"/>
      <c r="O352" s="665"/>
      <c r="P352" s="82" t="s">
        <v>136</v>
      </c>
      <c r="Q352" s="83">
        <v>222</v>
      </c>
      <c r="R352" s="84">
        <v>216</v>
      </c>
      <c r="S352" s="84">
        <v>211</v>
      </c>
      <c r="T352" s="84">
        <v>206</v>
      </c>
      <c r="U352" s="84">
        <v>201</v>
      </c>
      <c r="V352" s="84">
        <v>196</v>
      </c>
      <c r="W352" s="84">
        <v>191</v>
      </c>
      <c r="X352" s="85">
        <v>186</v>
      </c>
      <c r="Z352" s="662"/>
      <c r="AA352" s="665"/>
      <c r="AB352" s="82" t="s">
        <v>136</v>
      </c>
      <c r="AC352" s="83">
        <v>222</v>
      </c>
      <c r="AD352" s="84">
        <v>216</v>
      </c>
      <c r="AE352" s="84">
        <v>211</v>
      </c>
      <c r="AF352" s="84">
        <v>206</v>
      </c>
      <c r="AG352" s="84">
        <v>201</v>
      </c>
      <c r="AH352" s="84">
        <v>196</v>
      </c>
      <c r="AI352" s="84">
        <v>191</v>
      </c>
      <c r="AJ352" s="85">
        <v>186</v>
      </c>
      <c r="AL352" s="662"/>
      <c r="AM352" s="665"/>
      <c r="AN352" s="82" t="s">
        <v>136</v>
      </c>
      <c r="AO352" s="83">
        <v>222</v>
      </c>
      <c r="AP352" s="84">
        <v>216</v>
      </c>
      <c r="AQ352" s="84">
        <v>211</v>
      </c>
      <c r="AR352" s="84">
        <v>206</v>
      </c>
      <c r="AS352" s="84">
        <v>201</v>
      </c>
      <c r="AT352" s="84">
        <v>196</v>
      </c>
      <c r="AU352" s="84">
        <v>191</v>
      </c>
      <c r="AV352" s="85">
        <v>186</v>
      </c>
    </row>
    <row r="353" spans="1:48">
      <c r="A353">
        <v>353</v>
      </c>
      <c r="B353" s="662"/>
      <c r="C353" s="666">
        <v>170</v>
      </c>
      <c r="D353" s="86" t="s">
        <v>133</v>
      </c>
      <c r="E353" s="87">
        <v>223</v>
      </c>
      <c r="F353" s="88">
        <v>217</v>
      </c>
      <c r="G353" s="88">
        <v>212</v>
      </c>
      <c r="H353" s="88">
        <v>206</v>
      </c>
      <c r="I353" s="88">
        <v>201</v>
      </c>
      <c r="J353" s="88">
        <v>195</v>
      </c>
      <c r="K353" s="88">
        <v>190</v>
      </c>
      <c r="L353" s="89">
        <v>185</v>
      </c>
      <c r="N353" s="662"/>
      <c r="O353" s="666">
        <v>170</v>
      </c>
      <c r="P353" s="86" t="s">
        <v>133</v>
      </c>
      <c r="Q353" s="87">
        <v>223</v>
      </c>
      <c r="R353" s="88">
        <v>217</v>
      </c>
      <c r="S353" s="88">
        <v>212</v>
      </c>
      <c r="T353" s="88">
        <v>206</v>
      </c>
      <c r="U353" s="88">
        <v>201</v>
      </c>
      <c r="V353" s="88">
        <v>195</v>
      </c>
      <c r="W353" s="88">
        <v>190</v>
      </c>
      <c r="X353" s="89">
        <v>185</v>
      </c>
      <c r="Z353" s="662"/>
      <c r="AA353" s="666">
        <v>170</v>
      </c>
      <c r="AB353" s="86" t="s">
        <v>133</v>
      </c>
      <c r="AC353" s="87">
        <v>223</v>
      </c>
      <c r="AD353" s="88">
        <v>217</v>
      </c>
      <c r="AE353" s="88">
        <v>212</v>
      </c>
      <c r="AF353" s="88">
        <v>206</v>
      </c>
      <c r="AG353" s="88">
        <v>201</v>
      </c>
      <c r="AH353" s="88">
        <v>195</v>
      </c>
      <c r="AI353" s="88">
        <v>190</v>
      </c>
      <c r="AJ353" s="89">
        <v>185</v>
      </c>
      <c r="AL353" s="662"/>
      <c r="AM353" s="666">
        <v>170</v>
      </c>
      <c r="AN353" s="86" t="s">
        <v>133</v>
      </c>
      <c r="AO353" s="87">
        <v>223</v>
      </c>
      <c r="AP353" s="88">
        <v>217</v>
      </c>
      <c r="AQ353" s="88">
        <v>212</v>
      </c>
      <c r="AR353" s="88">
        <v>206</v>
      </c>
      <c r="AS353" s="88">
        <v>201</v>
      </c>
      <c r="AT353" s="88">
        <v>195</v>
      </c>
      <c r="AU353" s="88">
        <v>190</v>
      </c>
      <c r="AV353" s="89">
        <v>185</v>
      </c>
    </row>
    <row r="354" spans="1:48" ht="15" thickBot="1">
      <c r="A354">
        <v>354</v>
      </c>
      <c r="B354" s="662"/>
      <c r="C354" s="667"/>
      <c r="D354" s="90" t="s">
        <v>136</v>
      </c>
      <c r="E354" s="87">
        <v>224</v>
      </c>
      <c r="F354" s="88">
        <v>221</v>
      </c>
      <c r="G354" s="88">
        <v>218</v>
      </c>
      <c r="H354" s="88">
        <v>215</v>
      </c>
      <c r="I354" s="88">
        <v>212</v>
      </c>
      <c r="J354" s="88">
        <v>209</v>
      </c>
      <c r="K354" s="88">
        <v>206</v>
      </c>
      <c r="L354" s="89">
        <v>203</v>
      </c>
      <c r="N354" s="662"/>
      <c r="O354" s="667"/>
      <c r="P354" s="90" t="s">
        <v>136</v>
      </c>
      <c r="Q354" s="87">
        <v>224</v>
      </c>
      <c r="R354" s="88">
        <v>221</v>
      </c>
      <c r="S354" s="88">
        <v>218</v>
      </c>
      <c r="T354" s="88">
        <v>215</v>
      </c>
      <c r="U354" s="88">
        <v>212</v>
      </c>
      <c r="V354" s="88">
        <v>209</v>
      </c>
      <c r="W354" s="88">
        <v>206</v>
      </c>
      <c r="X354" s="89">
        <v>203</v>
      </c>
      <c r="Z354" s="662"/>
      <c r="AA354" s="667"/>
      <c r="AB354" s="90" t="s">
        <v>136</v>
      </c>
      <c r="AC354" s="87">
        <v>224</v>
      </c>
      <c r="AD354" s="88">
        <v>221</v>
      </c>
      <c r="AE354" s="88">
        <v>218</v>
      </c>
      <c r="AF354" s="88">
        <v>215</v>
      </c>
      <c r="AG354" s="88">
        <v>212</v>
      </c>
      <c r="AH354" s="88">
        <v>209</v>
      </c>
      <c r="AI354" s="88">
        <v>206</v>
      </c>
      <c r="AJ354" s="89">
        <v>203</v>
      </c>
      <c r="AL354" s="662"/>
      <c r="AM354" s="667"/>
      <c r="AN354" s="90" t="s">
        <v>136</v>
      </c>
      <c r="AO354" s="87">
        <v>224</v>
      </c>
      <c r="AP354" s="88">
        <v>221</v>
      </c>
      <c r="AQ354" s="88">
        <v>218</v>
      </c>
      <c r="AR354" s="88">
        <v>215</v>
      </c>
      <c r="AS354" s="88">
        <v>212</v>
      </c>
      <c r="AT354" s="88">
        <v>209</v>
      </c>
      <c r="AU354" s="88">
        <v>206</v>
      </c>
      <c r="AV354" s="89">
        <v>203</v>
      </c>
    </row>
    <row r="355" spans="1:48">
      <c r="A355">
        <v>355</v>
      </c>
      <c r="B355" s="662"/>
      <c r="C355" s="664">
        <v>180</v>
      </c>
      <c r="D355" s="78" t="s">
        <v>133</v>
      </c>
      <c r="E355" s="83">
        <v>225</v>
      </c>
      <c r="F355" s="84">
        <v>221</v>
      </c>
      <c r="G355" s="84">
        <v>218</v>
      </c>
      <c r="H355" s="84">
        <v>214</v>
      </c>
      <c r="I355" s="84">
        <v>211</v>
      </c>
      <c r="J355" s="84">
        <v>207</v>
      </c>
      <c r="K355" s="84">
        <v>204</v>
      </c>
      <c r="L355" s="85">
        <v>201</v>
      </c>
      <c r="N355" s="662"/>
      <c r="O355" s="664">
        <v>180</v>
      </c>
      <c r="P355" s="78" t="s">
        <v>133</v>
      </c>
      <c r="Q355" s="83">
        <v>225</v>
      </c>
      <c r="R355" s="84">
        <v>221</v>
      </c>
      <c r="S355" s="84">
        <v>218</v>
      </c>
      <c r="T355" s="84">
        <v>214</v>
      </c>
      <c r="U355" s="84">
        <v>211</v>
      </c>
      <c r="V355" s="84">
        <v>207</v>
      </c>
      <c r="W355" s="84">
        <v>204</v>
      </c>
      <c r="X355" s="85">
        <v>201</v>
      </c>
      <c r="Z355" s="662"/>
      <c r="AA355" s="664">
        <v>180</v>
      </c>
      <c r="AB355" s="78" t="s">
        <v>133</v>
      </c>
      <c r="AC355" s="83">
        <v>225</v>
      </c>
      <c r="AD355" s="84">
        <v>221</v>
      </c>
      <c r="AE355" s="84">
        <v>218</v>
      </c>
      <c r="AF355" s="84">
        <v>214</v>
      </c>
      <c r="AG355" s="84">
        <v>211</v>
      </c>
      <c r="AH355" s="84">
        <v>207</v>
      </c>
      <c r="AI355" s="84">
        <v>204</v>
      </c>
      <c r="AJ355" s="85">
        <v>201</v>
      </c>
      <c r="AL355" s="662"/>
      <c r="AM355" s="664">
        <v>180</v>
      </c>
      <c r="AN355" s="78" t="s">
        <v>133</v>
      </c>
      <c r="AO355" s="83">
        <v>225</v>
      </c>
      <c r="AP355" s="84">
        <v>221</v>
      </c>
      <c r="AQ355" s="84">
        <v>218</v>
      </c>
      <c r="AR355" s="84">
        <v>214</v>
      </c>
      <c r="AS355" s="84">
        <v>211</v>
      </c>
      <c r="AT355" s="84">
        <v>207</v>
      </c>
      <c r="AU355" s="84">
        <v>204</v>
      </c>
      <c r="AV355" s="85">
        <v>201</v>
      </c>
    </row>
    <row r="356" spans="1:48" ht="15" thickBot="1">
      <c r="A356">
        <v>356</v>
      </c>
      <c r="B356" s="662"/>
      <c r="C356" s="665"/>
      <c r="D356" s="82" t="s">
        <v>136</v>
      </c>
      <c r="E356" s="83">
        <v>226</v>
      </c>
      <c r="F356" s="84">
        <v>225</v>
      </c>
      <c r="G356" s="84">
        <v>224</v>
      </c>
      <c r="H356" s="84">
        <v>223</v>
      </c>
      <c r="I356" s="84">
        <v>222</v>
      </c>
      <c r="J356" s="84">
        <v>221</v>
      </c>
      <c r="K356" s="84">
        <v>220</v>
      </c>
      <c r="L356" s="85">
        <v>219</v>
      </c>
      <c r="N356" s="662"/>
      <c r="O356" s="665"/>
      <c r="P356" s="82" t="s">
        <v>136</v>
      </c>
      <c r="Q356" s="83">
        <v>226</v>
      </c>
      <c r="R356" s="84">
        <v>225</v>
      </c>
      <c r="S356" s="84">
        <v>224</v>
      </c>
      <c r="T356" s="84">
        <v>223</v>
      </c>
      <c r="U356" s="84">
        <v>222</v>
      </c>
      <c r="V356" s="84">
        <v>221</v>
      </c>
      <c r="W356" s="84">
        <v>220</v>
      </c>
      <c r="X356" s="85">
        <v>219</v>
      </c>
      <c r="Z356" s="662"/>
      <c r="AA356" s="665"/>
      <c r="AB356" s="82" t="s">
        <v>136</v>
      </c>
      <c r="AC356" s="83">
        <v>226</v>
      </c>
      <c r="AD356" s="84">
        <v>225</v>
      </c>
      <c r="AE356" s="84">
        <v>224</v>
      </c>
      <c r="AF356" s="84">
        <v>223</v>
      </c>
      <c r="AG356" s="84">
        <v>222</v>
      </c>
      <c r="AH356" s="84">
        <v>221</v>
      </c>
      <c r="AI356" s="84">
        <v>220</v>
      </c>
      <c r="AJ356" s="85">
        <v>219</v>
      </c>
      <c r="AL356" s="662"/>
      <c r="AM356" s="665"/>
      <c r="AN356" s="82" t="s">
        <v>136</v>
      </c>
      <c r="AO356" s="83">
        <v>226</v>
      </c>
      <c r="AP356" s="84">
        <v>225</v>
      </c>
      <c r="AQ356" s="84">
        <v>224</v>
      </c>
      <c r="AR356" s="84">
        <v>223</v>
      </c>
      <c r="AS356" s="84">
        <v>222</v>
      </c>
      <c r="AT356" s="84">
        <v>221</v>
      </c>
      <c r="AU356" s="84">
        <v>220</v>
      </c>
      <c r="AV356" s="85">
        <v>219</v>
      </c>
    </row>
    <row r="357" spans="1:48">
      <c r="A357">
        <v>357</v>
      </c>
      <c r="B357" s="662"/>
      <c r="C357" s="666">
        <v>190</v>
      </c>
      <c r="D357" s="86" t="s">
        <v>133</v>
      </c>
      <c r="E357" s="87">
        <v>225</v>
      </c>
      <c r="F357" s="88">
        <v>223</v>
      </c>
      <c r="G357" s="88">
        <v>222</v>
      </c>
      <c r="H357" s="88">
        <v>221</v>
      </c>
      <c r="I357" s="88">
        <v>219</v>
      </c>
      <c r="J357" s="88">
        <v>218</v>
      </c>
      <c r="K357" s="88">
        <v>217</v>
      </c>
      <c r="L357" s="89">
        <v>216</v>
      </c>
      <c r="N357" s="662"/>
      <c r="O357" s="666">
        <v>190</v>
      </c>
      <c r="P357" s="86" t="s">
        <v>133</v>
      </c>
      <c r="Q357" s="87">
        <v>225</v>
      </c>
      <c r="R357" s="88">
        <v>223</v>
      </c>
      <c r="S357" s="88">
        <v>222</v>
      </c>
      <c r="T357" s="88">
        <v>221</v>
      </c>
      <c r="U357" s="88">
        <v>219</v>
      </c>
      <c r="V357" s="88">
        <v>218</v>
      </c>
      <c r="W357" s="88">
        <v>217</v>
      </c>
      <c r="X357" s="89">
        <v>216</v>
      </c>
      <c r="Z357" s="662"/>
      <c r="AA357" s="666">
        <v>190</v>
      </c>
      <c r="AB357" s="86" t="s">
        <v>133</v>
      </c>
      <c r="AC357" s="87">
        <v>225</v>
      </c>
      <c r="AD357" s="88">
        <v>223</v>
      </c>
      <c r="AE357" s="88">
        <v>222</v>
      </c>
      <c r="AF357" s="88">
        <v>221</v>
      </c>
      <c r="AG357" s="88">
        <v>219</v>
      </c>
      <c r="AH357" s="88">
        <v>218</v>
      </c>
      <c r="AI357" s="88">
        <v>217</v>
      </c>
      <c r="AJ357" s="89">
        <v>216</v>
      </c>
      <c r="AL357" s="662"/>
      <c r="AM357" s="666">
        <v>190</v>
      </c>
      <c r="AN357" s="86" t="s">
        <v>133</v>
      </c>
      <c r="AO357" s="87">
        <v>225</v>
      </c>
      <c r="AP357" s="88">
        <v>223</v>
      </c>
      <c r="AQ357" s="88">
        <v>222</v>
      </c>
      <c r="AR357" s="88">
        <v>221</v>
      </c>
      <c r="AS357" s="88">
        <v>219</v>
      </c>
      <c r="AT357" s="88">
        <v>218</v>
      </c>
      <c r="AU357" s="88">
        <v>217</v>
      </c>
      <c r="AV357" s="89">
        <v>216</v>
      </c>
    </row>
    <row r="358" spans="1:48" ht="15" thickBot="1">
      <c r="A358">
        <v>358</v>
      </c>
      <c r="B358" s="662"/>
      <c r="C358" s="667"/>
      <c r="D358" s="90" t="s">
        <v>136</v>
      </c>
      <c r="E358" s="87">
        <v>226</v>
      </c>
      <c r="F358" s="88">
        <v>225</v>
      </c>
      <c r="G358" s="88">
        <v>224</v>
      </c>
      <c r="H358" s="88">
        <v>224</v>
      </c>
      <c r="I358" s="88">
        <v>223</v>
      </c>
      <c r="J358" s="88">
        <v>223</v>
      </c>
      <c r="K358" s="88">
        <v>222</v>
      </c>
      <c r="L358" s="89">
        <v>222</v>
      </c>
      <c r="N358" s="662"/>
      <c r="O358" s="667"/>
      <c r="P358" s="90" t="s">
        <v>136</v>
      </c>
      <c r="Q358" s="87">
        <v>226</v>
      </c>
      <c r="R358" s="88">
        <v>225</v>
      </c>
      <c r="S358" s="88">
        <v>224</v>
      </c>
      <c r="T358" s="88">
        <v>224</v>
      </c>
      <c r="U358" s="88">
        <v>223</v>
      </c>
      <c r="V358" s="88">
        <v>223</v>
      </c>
      <c r="W358" s="88">
        <v>222</v>
      </c>
      <c r="X358" s="89">
        <v>222</v>
      </c>
      <c r="Z358" s="662"/>
      <c r="AA358" s="667"/>
      <c r="AB358" s="90" t="s">
        <v>136</v>
      </c>
      <c r="AC358" s="87">
        <v>226</v>
      </c>
      <c r="AD358" s="88">
        <v>225</v>
      </c>
      <c r="AE358" s="88">
        <v>224</v>
      </c>
      <c r="AF358" s="88">
        <v>224</v>
      </c>
      <c r="AG358" s="88">
        <v>223</v>
      </c>
      <c r="AH358" s="88">
        <v>223</v>
      </c>
      <c r="AI358" s="88">
        <v>222</v>
      </c>
      <c r="AJ358" s="89">
        <v>222</v>
      </c>
      <c r="AL358" s="662"/>
      <c r="AM358" s="667"/>
      <c r="AN358" s="90" t="s">
        <v>136</v>
      </c>
      <c r="AO358" s="87">
        <v>226</v>
      </c>
      <c r="AP358" s="88">
        <v>225</v>
      </c>
      <c r="AQ358" s="88">
        <v>224</v>
      </c>
      <c r="AR358" s="88">
        <v>224</v>
      </c>
      <c r="AS358" s="88">
        <v>223</v>
      </c>
      <c r="AT358" s="88">
        <v>223</v>
      </c>
      <c r="AU358" s="88">
        <v>222</v>
      </c>
      <c r="AV358" s="89">
        <v>222</v>
      </c>
    </row>
    <row r="359" spans="1:48">
      <c r="A359">
        <v>359</v>
      </c>
      <c r="B359" s="662"/>
      <c r="C359" s="664">
        <v>200</v>
      </c>
      <c r="D359" s="78" t="s">
        <v>133</v>
      </c>
      <c r="E359" s="83">
        <v>230</v>
      </c>
      <c r="F359" s="84">
        <v>228</v>
      </c>
      <c r="G359" s="84">
        <v>227</v>
      </c>
      <c r="H359" s="84">
        <v>226</v>
      </c>
      <c r="I359" s="84">
        <v>225</v>
      </c>
      <c r="J359" s="84">
        <v>224</v>
      </c>
      <c r="K359" s="84">
        <v>223</v>
      </c>
      <c r="L359" s="85">
        <v>222</v>
      </c>
      <c r="N359" s="662"/>
      <c r="O359" s="664">
        <v>200</v>
      </c>
      <c r="P359" s="78" t="s">
        <v>133</v>
      </c>
      <c r="Q359" s="83">
        <v>230</v>
      </c>
      <c r="R359" s="84">
        <v>228</v>
      </c>
      <c r="S359" s="84">
        <v>227</v>
      </c>
      <c r="T359" s="84">
        <v>226</v>
      </c>
      <c r="U359" s="84">
        <v>225</v>
      </c>
      <c r="V359" s="84">
        <v>224</v>
      </c>
      <c r="W359" s="84">
        <v>223</v>
      </c>
      <c r="X359" s="85">
        <v>222</v>
      </c>
      <c r="Z359" s="662"/>
      <c r="AA359" s="664">
        <v>200</v>
      </c>
      <c r="AB359" s="78" t="s">
        <v>133</v>
      </c>
      <c r="AC359" s="83">
        <v>230</v>
      </c>
      <c r="AD359" s="84">
        <v>228</v>
      </c>
      <c r="AE359" s="84">
        <v>227</v>
      </c>
      <c r="AF359" s="84">
        <v>226</v>
      </c>
      <c r="AG359" s="84">
        <v>225</v>
      </c>
      <c r="AH359" s="84">
        <v>224</v>
      </c>
      <c r="AI359" s="84">
        <v>223</v>
      </c>
      <c r="AJ359" s="85">
        <v>222</v>
      </c>
      <c r="AL359" s="662"/>
      <c r="AM359" s="664">
        <v>200</v>
      </c>
      <c r="AN359" s="78" t="s">
        <v>133</v>
      </c>
      <c r="AO359" s="83">
        <v>230</v>
      </c>
      <c r="AP359" s="84">
        <v>228</v>
      </c>
      <c r="AQ359" s="84">
        <v>227</v>
      </c>
      <c r="AR359" s="84">
        <v>226</v>
      </c>
      <c r="AS359" s="84">
        <v>225</v>
      </c>
      <c r="AT359" s="84">
        <v>224</v>
      </c>
      <c r="AU359" s="84">
        <v>223</v>
      </c>
      <c r="AV359" s="85">
        <v>222</v>
      </c>
    </row>
    <row r="360" spans="1:48" ht="15" thickBot="1">
      <c r="A360">
        <v>360</v>
      </c>
      <c r="B360" s="663"/>
      <c r="C360" s="665"/>
      <c r="D360" s="82" t="s">
        <v>136</v>
      </c>
      <c r="E360" s="189">
        <v>231</v>
      </c>
      <c r="F360" s="186">
        <v>230</v>
      </c>
      <c r="G360" s="186">
        <v>229</v>
      </c>
      <c r="H360" s="186">
        <v>228</v>
      </c>
      <c r="I360" s="186">
        <v>227</v>
      </c>
      <c r="J360" s="186">
        <v>226</v>
      </c>
      <c r="K360" s="186">
        <v>225</v>
      </c>
      <c r="L360" s="185">
        <v>224</v>
      </c>
      <c r="N360" s="663"/>
      <c r="O360" s="665"/>
      <c r="P360" s="82" t="s">
        <v>136</v>
      </c>
      <c r="Q360" s="189">
        <v>231</v>
      </c>
      <c r="R360" s="186">
        <v>230</v>
      </c>
      <c r="S360" s="186">
        <v>229</v>
      </c>
      <c r="T360" s="186">
        <v>228</v>
      </c>
      <c r="U360" s="186">
        <v>227</v>
      </c>
      <c r="V360" s="186">
        <v>226</v>
      </c>
      <c r="W360" s="186">
        <v>225</v>
      </c>
      <c r="X360" s="185">
        <v>224</v>
      </c>
      <c r="Z360" s="663"/>
      <c r="AA360" s="665"/>
      <c r="AB360" s="82" t="s">
        <v>136</v>
      </c>
      <c r="AC360" s="189">
        <v>231</v>
      </c>
      <c r="AD360" s="186">
        <v>230</v>
      </c>
      <c r="AE360" s="186">
        <v>229</v>
      </c>
      <c r="AF360" s="186">
        <v>228</v>
      </c>
      <c r="AG360" s="186">
        <v>227</v>
      </c>
      <c r="AH360" s="186">
        <v>226</v>
      </c>
      <c r="AI360" s="186">
        <v>225</v>
      </c>
      <c r="AJ360" s="185">
        <v>224</v>
      </c>
      <c r="AL360" s="663"/>
      <c r="AM360" s="665"/>
      <c r="AN360" s="82" t="s">
        <v>136</v>
      </c>
      <c r="AO360" s="189">
        <v>231</v>
      </c>
      <c r="AP360" s="186">
        <v>230</v>
      </c>
      <c r="AQ360" s="186">
        <v>229</v>
      </c>
      <c r="AR360" s="186">
        <v>228</v>
      </c>
      <c r="AS360" s="186">
        <v>227</v>
      </c>
      <c r="AT360" s="186">
        <v>226</v>
      </c>
      <c r="AU360" s="186">
        <v>225</v>
      </c>
      <c r="AV360" s="185">
        <v>224</v>
      </c>
    </row>
    <row r="361" spans="1:48">
      <c r="A361">
        <v>361</v>
      </c>
    </row>
    <row r="362" spans="1:48">
      <c r="A362">
        <v>362</v>
      </c>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1112</v>
      </c>
      <c r="C368" s="650"/>
      <c r="D368" s="651"/>
      <c r="E368" s="649" t="s">
        <v>1151</v>
      </c>
      <c r="F368" s="650"/>
      <c r="G368" s="650"/>
      <c r="H368" s="650"/>
      <c r="I368" s="650"/>
      <c r="J368" s="650"/>
      <c r="K368" s="650"/>
      <c r="L368" s="651"/>
      <c r="N368" s="649" t="s">
        <v>1114</v>
      </c>
      <c r="O368" s="650"/>
      <c r="P368" s="651"/>
      <c r="Q368" s="649" t="s">
        <v>1151</v>
      </c>
      <c r="R368" s="650"/>
      <c r="S368" s="650"/>
      <c r="T368" s="650"/>
      <c r="U368" s="650"/>
      <c r="V368" s="650"/>
      <c r="W368" s="650"/>
      <c r="X368" s="651"/>
      <c r="Z368" s="649" t="s">
        <v>1115</v>
      </c>
      <c r="AA368" s="650"/>
      <c r="AB368" s="651"/>
      <c r="AC368" s="649" t="s">
        <v>1151</v>
      </c>
      <c r="AD368" s="650"/>
      <c r="AE368" s="650"/>
      <c r="AF368" s="650"/>
      <c r="AG368" s="650"/>
      <c r="AH368" s="650"/>
      <c r="AI368" s="650"/>
      <c r="AJ368" s="651"/>
      <c r="AL368" s="649" t="s">
        <v>1116</v>
      </c>
      <c r="AM368" s="650"/>
      <c r="AN368" s="651"/>
      <c r="AO368" s="649" t="s">
        <v>1151</v>
      </c>
      <c r="AP368" s="650"/>
      <c r="AQ368" s="650"/>
      <c r="AR368" s="650"/>
      <c r="AS368" s="650"/>
      <c r="AT368" s="650"/>
      <c r="AU368" s="650"/>
      <c r="AV368" s="651"/>
    </row>
    <row r="369" spans="1:48" ht="15.75" customHeight="1">
      <c r="A369">
        <v>369</v>
      </c>
      <c r="B369" s="652" t="s">
        <v>1128</v>
      </c>
      <c r="C369" s="652" t="s">
        <v>634</v>
      </c>
      <c r="D369" s="669" t="s">
        <v>1119</v>
      </c>
      <c r="E369" s="676" t="s">
        <v>1120</v>
      </c>
      <c r="F369" s="677"/>
      <c r="G369" s="677"/>
      <c r="H369" s="677"/>
      <c r="I369" s="677"/>
      <c r="J369" s="677"/>
      <c r="K369" s="677"/>
      <c r="L369" s="678"/>
      <c r="N369" s="652" t="s">
        <v>1128</v>
      </c>
      <c r="O369" s="652" t="s">
        <v>634</v>
      </c>
      <c r="P369" s="669" t="s">
        <v>1119</v>
      </c>
      <c r="Q369" s="676" t="s">
        <v>1120</v>
      </c>
      <c r="R369" s="677"/>
      <c r="S369" s="677"/>
      <c r="T369" s="677"/>
      <c r="U369" s="677"/>
      <c r="V369" s="677"/>
      <c r="W369" s="677"/>
      <c r="X369" s="678"/>
      <c r="Z369" s="652" t="s">
        <v>1128</v>
      </c>
      <c r="AA369" s="652" t="s">
        <v>634</v>
      </c>
      <c r="AB369" s="669" t="s">
        <v>1119</v>
      </c>
      <c r="AC369" s="676" t="s">
        <v>1120</v>
      </c>
      <c r="AD369" s="677"/>
      <c r="AE369" s="677"/>
      <c r="AF369" s="677"/>
      <c r="AG369" s="677"/>
      <c r="AH369" s="677"/>
      <c r="AI369" s="677"/>
      <c r="AJ369" s="678"/>
      <c r="AL369" s="652" t="s">
        <v>1128</v>
      </c>
      <c r="AM369" s="652" t="s">
        <v>634</v>
      </c>
      <c r="AN369" s="669" t="s">
        <v>1119</v>
      </c>
      <c r="AO369" s="676" t="s">
        <v>1120</v>
      </c>
      <c r="AP369" s="677"/>
      <c r="AQ369" s="677"/>
      <c r="AR369" s="677"/>
      <c r="AS369" s="677"/>
      <c r="AT369" s="677"/>
      <c r="AU369" s="677"/>
      <c r="AV369" s="678"/>
    </row>
    <row r="370" spans="1:48" ht="15" customHeight="1" thickBot="1">
      <c r="A370">
        <v>370</v>
      </c>
      <c r="B370" s="668"/>
      <c r="C370" s="668"/>
      <c r="D370" s="670"/>
      <c r="E370" s="679"/>
      <c r="F370" s="680"/>
      <c r="G370" s="680"/>
      <c r="H370" s="680"/>
      <c r="I370" s="680"/>
      <c r="J370" s="680"/>
      <c r="K370" s="680"/>
      <c r="L370" s="681"/>
      <c r="N370" s="668"/>
      <c r="O370" s="668"/>
      <c r="P370" s="670"/>
      <c r="Q370" s="679"/>
      <c r="R370" s="680"/>
      <c r="S370" s="680"/>
      <c r="T370" s="680"/>
      <c r="U370" s="680"/>
      <c r="V370" s="680"/>
      <c r="W370" s="680"/>
      <c r="X370" s="681"/>
      <c r="Z370" s="668"/>
      <c r="AA370" s="668"/>
      <c r="AB370" s="670"/>
      <c r="AC370" s="679"/>
      <c r="AD370" s="680"/>
      <c r="AE370" s="680"/>
      <c r="AF370" s="680"/>
      <c r="AG370" s="680"/>
      <c r="AH370" s="680"/>
      <c r="AI370" s="680"/>
      <c r="AJ370" s="681"/>
      <c r="AL370" s="668"/>
      <c r="AM370" s="668"/>
      <c r="AN370" s="670"/>
      <c r="AO370" s="679"/>
      <c r="AP370" s="680"/>
      <c r="AQ370" s="680"/>
      <c r="AR370" s="680"/>
      <c r="AS370" s="680"/>
      <c r="AT370" s="680"/>
      <c r="AU370" s="680"/>
      <c r="AV370" s="681"/>
    </row>
    <row r="371" spans="1:48" ht="15" thickBot="1">
      <c r="A371">
        <v>371</v>
      </c>
      <c r="B371" s="653"/>
      <c r="C371" s="653"/>
      <c r="D371" s="671"/>
      <c r="E371" s="75">
        <v>0</v>
      </c>
      <c r="F371" s="76">
        <v>500</v>
      </c>
      <c r="G371" s="76">
        <v>1000</v>
      </c>
      <c r="H371" s="76">
        <v>1500</v>
      </c>
      <c r="I371" s="76">
        <v>2000</v>
      </c>
      <c r="J371" s="76">
        <v>2500</v>
      </c>
      <c r="K371" s="76">
        <v>3000</v>
      </c>
      <c r="L371" s="77">
        <v>3500</v>
      </c>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
        <v>1140</v>
      </c>
      <c r="C372" s="664">
        <v>100</v>
      </c>
      <c r="D372" s="78" t="s">
        <v>133</v>
      </c>
      <c r="E372" s="79">
        <v>69</v>
      </c>
      <c r="F372" s="80">
        <v>68</v>
      </c>
      <c r="G372" s="80">
        <v>67</v>
      </c>
      <c r="H372" s="80">
        <v>66</v>
      </c>
      <c r="I372" s="80">
        <v>65</v>
      </c>
      <c r="J372" s="80">
        <v>64</v>
      </c>
      <c r="K372" s="80">
        <v>63</v>
      </c>
      <c r="L372" s="81">
        <v>63</v>
      </c>
      <c r="N372" s="661" t="s">
        <v>1140</v>
      </c>
      <c r="O372" s="664">
        <v>100</v>
      </c>
      <c r="P372" s="78" t="s">
        <v>133</v>
      </c>
      <c r="Q372" s="79">
        <v>90</v>
      </c>
      <c r="R372" s="80">
        <v>91</v>
      </c>
      <c r="S372" s="80">
        <v>92</v>
      </c>
      <c r="T372" s="80">
        <v>94</v>
      </c>
      <c r="U372" s="80">
        <v>95</v>
      </c>
      <c r="V372" s="80">
        <v>97</v>
      </c>
      <c r="W372" s="80">
        <v>98</v>
      </c>
      <c r="X372" s="81">
        <v>100</v>
      </c>
      <c r="Z372" s="661" t="s">
        <v>1140</v>
      </c>
      <c r="AA372" s="664">
        <v>100</v>
      </c>
      <c r="AB372" s="78" t="s">
        <v>133</v>
      </c>
      <c r="AC372" s="79">
        <v>140</v>
      </c>
      <c r="AD372" s="80">
        <v>142</v>
      </c>
      <c r="AE372" s="80">
        <v>144</v>
      </c>
      <c r="AF372" s="80">
        <v>146</v>
      </c>
      <c r="AG372" s="80">
        <v>148</v>
      </c>
      <c r="AH372" s="80">
        <v>150</v>
      </c>
      <c r="AI372" s="80">
        <v>152</v>
      </c>
      <c r="AJ372" s="81">
        <v>155</v>
      </c>
      <c r="AL372" s="661" t="s">
        <v>1140</v>
      </c>
      <c r="AM372" s="664">
        <v>100</v>
      </c>
      <c r="AN372" s="78" t="s">
        <v>133</v>
      </c>
      <c r="AO372" s="79">
        <v>171</v>
      </c>
      <c r="AP372" s="80">
        <v>172</v>
      </c>
      <c r="AQ372" s="80">
        <v>173</v>
      </c>
      <c r="AR372" s="80">
        <v>174</v>
      </c>
      <c r="AS372" s="80">
        <v>176</v>
      </c>
      <c r="AT372" s="80">
        <v>177</v>
      </c>
      <c r="AU372" s="80">
        <v>178</v>
      </c>
      <c r="AV372" s="81">
        <v>180</v>
      </c>
    </row>
    <row r="373" spans="1:48" ht="15" thickBot="1">
      <c r="A373">
        <v>373</v>
      </c>
      <c r="B373" s="662"/>
      <c r="C373" s="665"/>
      <c r="D373" s="82" t="s">
        <v>136</v>
      </c>
      <c r="E373" s="83">
        <v>72</v>
      </c>
      <c r="F373" s="84">
        <v>71</v>
      </c>
      <c r="G373" s="84">
        <v>70</v>
      </c>
      <c r="H373" s="84">
        <v>70</v>
      </c>
      <c r="I373" s="84">
        <v>69</v>
      </c>
      <c r="J373" s="84">
        <v>69</v>
      </c>
      <c r="K373" s="84">
        <v>68</v>
      </c>
      <c r="L373" s="85">
        <v>68</v>
      </c>
      <c r="N373" s="662"/>
      <c r="O373" s="665"/>
      <c r="P373" s="82" t="s">
        <v>136</v>
      </c>
      <c r="Q373" s="83">
        <v>100</v>
      </c>
      <c r="R373" s="84">
        <v>101</v>
      </c>
      <c r="S373" s="84">
        <v>102</v>
      </c>
      <c r="T373" s="84">
        <v>103</v>
      </c>
      <c r="U373" s="84">
        <v>105</v>
      </c>
      <c r="V373" s="84">
        <v>106</v>
      </c>
      <c r="W373" s="84">
        <v>107</v>
      </c>
      <c r="X373" s="85">
        <v>109</v>
      </c>
      <c r="Z373" s="662"/>
      <c r="AA373" s="665"/>
      <c r="AB373" s="82" t="s">
        <v>136</v>
      </c>
      <c r="AC373" s="83">
        <v>157</v>
      </c>
      <c r="AD373" s="84">
        <v>158</v>
      </c>
      <c r="AE373" s="84">
        <v>160</v>
      </c>
      <c r="AF373" s="84">
        <v>162</v>
      </c>
      <c r="AG373" s="84">
        <v>164</v>
      </c>
      <c r="AH373" s="84">
        <v>166</v>
      </c>
      <c r="AI373" s="84">
        <v>168</v>
      </c>
      <c r="AJ373" s="85">
        <v>170</v>
      </c>
      <c r="AL373" s="662"/>
      <c r="AM373" s="665"/>
      <c r="AN373" s="82" t="s">
        <v>136</v>
      </c>
      <c r="AO373" s="83">
        <v>180</v>
      </c>
      <c r="AP373" s="84">
        <v>180</v>
      </c>
      <c r="AQ373" s="84">
        <v>180</v>
      </c>
      <c r="AR373" s="84">
        <v>180</v>
      </c>
      <c r="AS373" s="84">
        <v>180</v>
      </c>
      <c r="AT373" s="84">
        <v>180</v>
      </c>
      <c r="AU373" s="84">
        <v>180</v>
      </c>
      <c r="AV373" s="85">
        <v>180</v>
      </c>
    </row>
    <row r="374" spans="1:48">
      <c r="A374">
        <v>374</v>
      </c>
      <c r="B374" s="662"/>
      <c r="C374" s="666">
        <v>110</v>
      </c>
      <c r="D374" s="86" t="s">
        <v>133</v>
      </c>
      <c r="E374" s="87">
        <v>77</v>
      </c>
      <c r="F374" s="88">
        <v>74</v>
      </c>
      <c r="G374" s="88">
        <v>72</v>
      </c>
      <c r="H374" s="88">
        <v>70</v>
      </c>
      <c r="I374" s="88">
        <v>67</v>
      </c>
      <c r="J374" s="88">
        <v>65</v>
      </c>
      <c r="K374" s="88">
        <v>63</v>
      </c>
      <c r="L374" s="89">
        <v>61</v>
      </c>
      <c r="N374" s="662"/>
      <c r="O374" s="666">
        <v>110</v>
      </c>
      <c r="P374" s="86" t="s">
        <v>133</v>
      </c>
      <c r="Q374" s="87">
        <v>85</v>
      </c>
      <c r="R374" s="88">
        <v>86</v>
      </c>
      <c r="S374" s="88">
        <v>88</v>
      </c>
      <c r="T374" s="88">
        <v>89</v>
      </c>
      <c r="U374" s="88">
        <v>91</v>
      </c>
      <c r="V374" s="88">
        <v>92</v>
      </c>
      <c r="W374" s="88">
        <v>94</v>
      </c>
      <c r="X374" s="89">
        <v>96</v>
      </c>
      <c r="Z374" s="662"/>
      <c r="AA374" s="666">
        <v>110</v>
      </c>
      <c r="AB374" s="86" t="s">
        <v>133</v>
      </c>
      <c r="AC374" s="87">
        <v>132</v>
      </c>
      <c r="AD374" s="88">
        <v>134</v>
      </c>
      <c r="AE374" s="88">
        <v>137</v>
      </c>
      <c r="AF374" s="88">
        <v>139</v>
      </c>
      <c r="AG374" s="88">
        <v>142</v>
      </c>
      <c r="AH374" s="88">
        <v>144</v>
      </c>
      <c r="AI374" s="88">
        <v>147</v>
      </c>
      <c r="AJ374" s="89">
        <v>150</v>
      </c>
      <c r="AL374" s="662"/>
      <c r="AM374" s="666">
        <v>110</v>
      </c>
      <c r="AN374" s="86" t="s">
        <v>133</v>
      </c>
      <c r="AO374" s="87">
        <v>162</v>
      </c>
      <c r="AP374" s="88">
        <v>164</v>
      </c>
      <c r="AQ374" s="88">
        <v>167</v>
      </c>
      <c r="AR374" s="88">
        <v>169</v>
      </c>
      <c r="AS374" s="88">
        <v>172</v>
      </c>
      <c r="AT374" s="88">
        <v>174</v>
      </c>
      <c r="AU374" s="88">
        <v>177</v>
      </c>
      <c r="AV374" s="89">
        <v>180</v>
      </c>
    </row>
    <row r="375" spans="1:48" ht="15" thickBot="1">
      <c r="A375">
        <v>375</v>
      </c>
      <c r="B375" s="662"/>
      <c r="C375" s="667"/>
      <c r="D375" s="90" t="s">
        <v>136</v>
      </c>
      <c r="E375" s="87">
        <v>82</v>
      </c>
      <c r="F375" s="88">
        <v>79</v>
      </c>
      <c r="G375" s="88">
        <v>77</v>
      </c>
      <c r="H375" s="88">
        <v>74</v>
      </c>
      <c r="I375" s="88">
        <v>72</v>
      </c>
      <c r="J375" s="88">
        <v>69</v>
      </c>
      <c r="K375" s="88">
        <v>67</v>
      </c>
      <c r="L375" s="89">
        <v>65</v>
      </c>
      <c r="N375" s="662"/>
      <c r="O375" s="667"/>
      <c r="P375" s="90" t="s">
        <v>136</v>
      </c>
      <c r="Q375" s="87">
        <v>97</v>
      </c>
      <c r="R375" s="88">
        <v>98</v>
      </c>
      <c r="S375" s="88">
        <v>99</v>
      </c>
      <c r="T375" s="88">
        <v>100</v>
      </c>
      <c r="U375" s="88">
        <v>101</v>
      </c>
      <c r="V375" s="88">
        <v>102</v>
      </c>
      <c r="W375" s="88">
        <v>103</v>
      </c>
      <c r="X375" s="89">
        <v>105</v>
      </c>
      <c r="Z375" s="662"/>
      <c r="AA375" s="667"/>
      <c r="AB375" s="90" t="s">
        <v>136</v>
      </c>
      <c r="AC375" s="87">
        <v>151</v>
      </c>
      <c r="AD375" s="88">
        <v>152</v>
      </c>
      <c r="AE375" s="88">
        <v>154</v>
      </c>
      <c r="AF375" s="88">
        <v>156</v>
      </c>
      <c r="AG375" s="88">
        <v>158</v>
      </c>
      <c r="AH375" s="88">
        <v>160</v>
      </c>
      <c r="AI375" s="88">
        <v>162</v>
      </c>
      <c r="AJ375" s="89">
        <v>164</v>
      </c>
      <c r="AL375" s="662"/>
      <c r="AM375" s="667"/>
      <c r="AN375" s="90" t="s">
        <v>136</v>
      </c>
      <c r="AO375" s="87">
        <v>180</v>
      </c>
      <c r="AP375" s="88">
        <v>180</v>
      </c>
      <c r="AQ375" s="88">
        <v>180</v>
      </c>
      <c r="AR375" s="88">
        <v>180</v>
      </c>
      <c r="AS375" s="88">
        <v>180</v>
      </c>
      <c r="AT375" s="88">
        <v>180</v>
      </c>
      <c r="AU375" s="88">
        <v>180</v>
      </c>
      <c r="AV375" s="89">
        <v>180</v>
      </c>
    </row>
    <row r="376" spans="1:48">
      <c r="A376">
        <v>376</v>
      </c>
      <c r="B376" s="662"/>
      <c r="C376" s="664">
        <v>120</v>
      </c>
      <c r="D376" s="78" t="s">
        <v>133</v>
      </c>
      <c r="E376" s="83">
        <v>85</v>
      </c>
      <c r="F376" s="84">
        <v>82</v>
      </c>
      <c r="G376" s="84">
        <v>79</v>
      </c>
      <c r="H376" s="84">
        <v>76</v>
      </c>
      <c r="I376" s="84">
        <v>74</v>
      </c>
      <c r="J376" s="84">
        <v>71</v>
      </c>
      <c r="K376" s="84">
        <v>68</v>
      </c>
      <c r="L376" s="85">
        <v>66</v>
      </c>
      <c r="N376" s="662"/>
      <c r="O376" s="664">
        <v>120</v>
      </c>
      <c r="P376" s="78" t="s">
        <v>133</v>
      </c>
      <c r="Q376" s="83">
        <v>85</v>
      </c>
      <c r="R376" s="84">
        <v>85</v>
      </c>
      <c r="S376" s="84">
        <v>86</v>
      </c>
      <c r="T376" s="84">
        <v>87</v>
      </c>
      <c r="U376" s="84">
        <v>88</v>
      </c>
      <c r="V376" s="84">
        <v>89</v>
      </c>
      <c r="W376" s="84">
        <v>90</v>
      </c>
      <c r="X376" s="85">
        <v>91</v>
      </c>
      <c r="Z376" s="662"/>
      <c r="AA376" s="664">
        <v>120</v>
      </c>
      <c r="AB376" s="78" t="s">
        <v>133</v>
      </c>
      <c r="AC376" s="83">
        <v>125</v>
      </c>
      <c r="AD376" s="84">
        <v>127</v>
      </c>
      <c r="AE376" s="84">
        <v>129</v>
      </c>
      <c r="AF376" s="84">
        <v>132</v>
      </c>
      <c r="AG376" s="84">
        <v>134</v>
      </c>
      <c r="AH376" s="84">
        <v>137</v>
      </c>
      <c r="AI376" s="84">
        <v>139</v>
      </c>
      <c r="AJ376" s="85">
        <v>142</v>
      </c>
      <c r="AL376" s="662"/>
      <c r="AM376" s="664">
        <v>120</v>
      </c>
      <c r="AN376" s="78" t="s">
        <v>133</v>
      </c>
      <c r="AO376" s="83">
        <v>153</v>
      </c>
      <c r="AP376" s="84">
        <v>156</v>
      </c>
      <c r="AQ376" s="84">
        <v>159</v>
      </c>
      <c r="AR376" s="84">
        <v>162</v>
      </c>
      <c r="AS376" s="84">
        <v>165</v>
      </c>
      <c r="AT376" s="84">
        <v>168</v>
      </c>
      <c r="AU376" s="84">
        <v>171</v>
      </c>
      <c r="AV376" s="85">
        <v>174</v>
      </c>
    </row>
    <row r="377" spans="1:48" ht="15" thickBot="1">
      <c r="A377">
        <v>377</v>
      </c>
      <c r="B377" s="662"/>
      <c r="C377" s="665"/>
      <c r="D377" s="82" t="s">
        <v>136</v>
      </c>
      <c r="E377" s="83">
        <v>93</v>
      </c>
      <c r="F377" s="84">
        <v>89</v>
      </c>
      <c r="G377" s="84">
        <v>86</v>
      </c>
      <c r="H377" s="84">
        <v>82</v>
      </c>
      <c r="I377" s="84">
        <v>79</v>
      </c>
      <c r="J377" s="84">
        <v>75</v>
      </c>
      <c r="K377" s="84">
        <v>72</v>
      </c>
      <c r="L377" s="85">
        <v>69</v>
      </c>
      <c r="N377" s="662"/>
      <c r="O377" s="665"/>
      <c r="P377" s="82" t="s">
        <v>136</v>
      </c>
      <c r="Q377" s="83">
        <v>93</v>
      </c>
      <c r="R377" s="84">
        <v>94</v>
      </c>
      <c r="S377" s="84">
        <v>95</v>
      </c>
      <c r="T377" s="84">
        <v>96</v>
      </c>
      <c r="U377" s="84">
        <v>98</v>
      </c>
      <c r="V377" s="84">
        <v>99</v>
      </c>
      <c r="W377" s="84">
        <v>100</v>
      </c>
      <c r="X377" s="85">
        <v>102</v>
      </c>
      <c r="Z377" s="662"/>
      <c r="AA377" s="665"/>
      <c r="AB377" s="82" t="s">
        <v>136</v>
      </c>
      <c r="AC377" s="83">
        <v>145</v>
      </c>
      <c r="AD377" s="84">
        <v>147</v>
      </c>
      <c r="AE377" s="84">
        <v>149</v>
      </c>
      <c r="AF377" s="84">
        <v>151</v>
      </c>
      <c r="AG377" s="84">
        <v>153</v>
      </c>
      <c r="AH377" s="84">
        <v>155</v>
      </c>
      <c r="AI377" s="84">
        <v>157</v>
      </c>
      <c r="AJ377" s="85">
        <v>159</v>
      </c>
      <c r="AL377" s="662"/>
      <c r="AM377" s="665"/>
      <c r="AN377" s="82" t="s">
        <v>136</v>
      </c>
      <c r="AO377" s="83">
        <v>178</v>
      </c>
      <c r="AP377" s="84">
        <v>178</v>
      </c>
      <c r="AQ377" s="84">
        <v>178</v>
      </c>
      <c r="AR377" s="84">
        <v>178</v>
      </c>
      <c r="AS377" s="84">
        <v>179</v>
      </c>
      <c r="AT377" s="84">
        <v>179</v>
      </c>
      <c r="AU377" s="84">
        <v>179</v>
      </c>
      <c r="AV377" s="85">
        <v>180</v>
      </c>
    </row>
    <row r="378" spans="1:48">
      <c r="A378">
        <v>378</v>
      </c>
      <c r="B378" s="662"/>
      <c r="C378" s="666">
        <v>130</v>
      </c>
      <c r="D378" s="86" t="s">
        <v>133</v>
      </c>
      <c r="E378" s="87">
        <v>94</v>
      </c>
      <c r="F378" s="88">
        <v>91</v>
      </c>
      <c r="G378" s="88">
        <v>88</v>
      </c>
      <c r="H378" s="88">
        <v>85</v>
      </c>
      <c r="I378" s="88">
        <v>82</v>
      </c>
      <c r="J378" s="88">
        <v>79</v>
      </c>
      <c r="K378" s="88">
        <v>76</v>
      </c>
      <c r="L378" s="89">
        <v>73</v>
      </c>
      <c r="N378" s="662"/>
      <c r="O378" s="666">
        <v>130</v>
      </c>
      <c r="P378" s="86" t="s">
        <v>133</v>
      </c>
      <c r="Q378" s="87">
        <v>94</v>
      </c>
      <c r="R378" s="88">
        <v>93</v>
      </c>
      <c r="S378" s="88">
        <v>92</v>
      </c>
      <c r="T378" s="88">
        <v>91</v>
      </c>
      <c r="U378" s="88">
        <v>90</v>
      </c>
      <c r="V378" s="88">
        <v>89</v>
      </c>
      <c r="W378" s="88">
        <v>88</v>
      </c>
      <c r="X378" s="89">
        <v>87</v>
      </c>
      <c r="Z378" s="662"/>
      <c r="AA378" s="666">
        <v>130</v>
      </c>
      <c r="AB378" s="86" t="s">
        <v>133</v>
      </c>
      <c r="AC378" s="87">
        <v>119</v>
      </c>
      <c r="AD378" s="88">
        <v>121</v>
      </c>
      <c r="AE378" s="88">
        <v>123</v>
      </c>
      <c r="AF378" s="88">
        <v>126</v>
      </c>
      <c r="AG378" s="88">
        <v>128</v>
      </c>
      <c r="AH378" s="88">
        <v>131</v>
      </c>
      <c r="AI378" s="88">
        <v>133</v>
      </c>
      <c r="AJ378" s="89">
        <v>136</v>
      </c>
      <c r="AL378" s="662"/>
      <c r="AM378" s="666">
        <v>130</v>
      </c>
      <c r="AN378" s="86" t="s">
        <v>133</v>
      </c>
      <c r="AO378" s="87">
        <v>146</v>
      </c>
      <c r="AP378" s="88">
        <v>148</v>
      </c>
      <c r="AQ378" s="88">
        <v>151</v>
      </c>
      <c r="AR378" s="88">
        <v>154</v>
      </c>
      <c r="AS378" s="88">
        <v>157</v>
      </c>
      <c r="AT378" s="88">
        <v>160</v>
      </c>
      <c r="AU378" s="88">
        <v>163</v>
      </c>
      <c r="AV378" s="89">
        <v>166</v>
      </c>
    </row>
    <row r="379" spans="1:48" ht="15" thickBot="1">
      <c r="A379">
        <v>379</v>
      </c>
      <c r="B379" s="662"/>
      <c r="C379" s="667"/>
      <c r="D379" s="90" t="s">
        <v>136</v>
      </c>
      <c r="E379" s="87">
        <v>102</v>
      </c>
      <c r="F379" s="88">
        <v>98</v>
      </c>
      <c r="G379" s="88">
        <v>94</v>
      </c>
      <c r="H379" s="88">
        <v>91</v>
      </c>
      <c r="I379" s="88">
        <v>87</v>
      </c>
      <c r="J379" s="88">
        <v>84</v>
      </c>
      <c r="K379" s="88">
        <v>80</v>
      </c>
      <c r="L379" s="89">
        <v>77</v>
      </c>
      <c r="N379" s="662"/>
      <c r="O379" s="667"/>
      <c r="P379" s="90" t="s">
        <v>136</v>
      </c>
      <c r="Q379" s="87">
        <v>102</v>
      </c>
      <c r="R379" s="88">
        <v>101</v>
      </c>
      <c r="S379" s="88">
        <v>100</v>
      </c>
      <c r="T379" s="88">
        <v>100</v>
      </c>
      <c r="U379" s="88">
        <v>99</v>
      </c>
      <c r="V379" s="88">
        <v>99</v>
      </c>
      <c r="W379" s="88">
        <v>98</v>
      </c>
      <c r="X379" s="89">
        <v>98</v>
      </c>
      <c r="Z379" s="662"/>
      <c r="AA379" s="667"/>
      <c r="AB379" s="90" t="s">
        <v>136</v>
      </c>
      <c r="AC379" s="87">
        <v>138</v>
      </c>
      <c r="AD379" s="88">
        <v>140</v>
      </c>
      <c r="AE379" s="88">
        <v>142</v>
      </c>
      <c r="AF379" s="88">
        <v>144</v>
      </c>
      <c r="AG379" s="88">
        <v>147</v>
      </c>
      <c r="AH379" s="88">
        <v>149</v>
      </c>
      <c r="AI379" s="88">
        <v>151</v>
      </c>
      <c r="AJ379" s="89">
        <v>154</v>
      </c>
      <c r="AL379" s="662"/>
      <c r="AM379" s="667"/>
      <c r="AN379" s="90" t="s">
        <v>136</v>
      </c>
      <c r="AO379" s="87">
        <v>169</v>
      </c>
      <c r="AP379" s="88">
        <v>170</v>
      </c>
      <c r="AQ379" s="88">
        <v>172</v>
      </c>
      <c r="AR379" s="88">
        <v>173</v>
      </c>
      <c r="AS379" s="88">
        <v>175</v>
      </c>
      <c r="AT379" s="88">
        <v>176</v>
      </c>
      <c r="AU379" s="88">
        <v>178</v>
      </c>
      <c r="AV379" s="89">
        <v>180</v>
      </c>
    </row>
    <row r="380" spans="1:48">
      <c r="A380">
        <v>380</v>
      </c>
      <c r="B380" s="662"/>
      <c r="C380" s="664">
        <v>140</v>
      </c>
      <c r="D380" s="78" t="s">
        <v>133</v>
      </c>
      <c r="E380" s="83">
        <v>102</v>
      </c>
      <c r="F380" s="84">
        <v>98</v>
      </c>
      <c r="G380" s="84">
        <v>95</v>
      </c>
      <c r="H380" s="84">
        <v>92</v>
      </c>
      <c r="I380" s="84">
        <v>88</v>
      </c>
      <c r="J380" s="84">
        <v>85</v>
      </c>
      <c r="K380" s="84">
        <v>82</v>
      </c>
      <c r="L380" s="85">
        <v>79</v>
      </c>
      <c r="N380" s="662"/>
      <c r="O380" s="664">
        <v>140</v>
      </c>
      <c r="P380" s="78" t="s">
        <v>133</v>
      </c>
      <c r="Q380" s="83">
        <v>102</v>
      </c>
      <c r="R380" s="84">
        <v>99</v>
      </c>
      <c r="S380" s="84">
        <v>96</v>
      </c>
      <c r="T380" s="84">
        <v>93</v>
      </c>
      <c r="U380" s="84">
        <v>91</v>
      </c>
      <c r="V380" s="84">
        <v>88</v>
      </c>
      <c r="W380" s="84">
        <v>85</v>
      </c>
      <c r="X380" s="85">
        <v>83</v>
      </c>
      <c r="Z380" s="662"/>
      <c r="AA380" s="664">
        <v>140</v>
      </c>
      <c r="AB380" s="78" t="s">
        <v>133</v>
      </c>
      <c r="AC380" s="83">
        <v>114</v>
      </c>
      <c r="AD380" s="84">
        <v>116</v>
      </c>
      <c r="AE380" s="84">
        <v>118</v>
      </c>
      <c r="AF380" s="84">
        <v>120</v>
      </c>
      <c r="AG380" s="84">
        <v>123</v>
      </c>
      <c r="AH380" s="84">
        <v>125</v>
      </c>
      <c r="AI380" s="84">
        <v>127</v>
      </c>
      <c r="AJ380" s="85">
        <v>130</v>
      </c>
      <c r="AL380" s="662"/>
      <c r="AM380" s="664">
        <v>140</v>
      </c>
      <c r="AN380" s="78" t="s">
        <v>133</v>
      </c>
      <c r="AO380" s="83">
        <v>139</v>
      </c>
      <c r="AP380" s="84">
        <v>141</v>
      </c>
      <c r="AQ380" s="84">
        <v>144</v>
      </c>
      <c r="AR380" s="84">
        <v>147</v>
      </c>
      <c r="AS380" s="84">
        <v>150</v>
      </c>
      <c r="AT380" s="84">
        <v>153</v>
      </c>
      <c r="AU380" s="84">
        <v>156</v>
      </c>
      <c r="AV380" s="85">
        <v>159</v>
      </c>
    </row>
    <row r="381" spans="1:48" ht="15" thickBot="1">
      <c r="A381">
        <v>381</v>
      </c>
      <c r="B381" s="662"/>
      <c r="C381" s="665"/>
      <c r="D381" s="82" t="s">
        <v>136</v>
      </c>
      <c r="E381" s="83">
        <v>111</v>
      </c>
      <c r="F381" s="84">
        <v>107</v>
      </c>
      <c r="G381" s="84">
        <v>103</v>
      </c>
      <c r="H381" s="84">
        <v>99</v>
      </c>
      <c r="I381" s="84">
        <v>96</v>
      </c>
      <c r="J381" s="84">
        <v>92</v>
      </c>
      <c r="K381" s="84">
        <v>88</v>
      </c>
      <c r="L381" s="85">
        <v>85</v>
      </c>
      <c r="N381" s="662"/>
      <c r="O381" s="665"/>
      <c r="P381" s="82" t="s">
        <v>136</v>
      </c>
      <c r="Q381" s="83">
        <v>111</v>
      </c>
      <c r="R381" s="84">
        <v>108</v>
      </c>
      <c r="S381" s="84">
        <v>106</v>
      </c>
      <c r="T381" s="84">
        <v>104</v>
      </c>
      <c r="U381" s="84">
        <v>101</v>
      </c>
      <c r="V381" s="84">
        <v>99</v>
      </c>
      <c r="W381" s="84">
        <v>97</v>
      </c>
      <c r="X381" s="85">
        <v>95</v>
      </c>
      <c r="Z381" s="662"/>
      <c r="AA381" s="665"/>
      <c r="AB381" s="82" t="s">
        <v>136</v>
      </c>
      <c r="AC381" s="83">
        <v>132</v>
      </c>
      <c r="AD381" s="84">
        <v>134</v>
      </c>
      <c r="AE381" s="84">
        <v>136</v>
      </c>
      <c r="AF381" s="84">
        <v>139</v>
      </c>
      <c r="AG381" s="84">
        <v>141</v>
      </c>
      <c r="AH381" s="84">
        <v>144</v>
      </c>
      <c r="AI381" s="84">
        <v>146</v>
      </c>
      <c r="AJ381" s="85">
        <v>149</v>
      </c>
      <c r="AL381" s="662"/>
      <c r="AM381" s="665"/>
      <c r="AN381" s="82" t="s">
        <v>136</v>
      </c>
      <c r="AO381" s="83">
        <v>161</v>
      </c>
      <c r="AP381" s="84">
        <v>163</v>
      </c>
      <c r="AQ381" s="84">
        <v>166</v>
      </c>
      <c r="AR381" s="84">
        <v>169</v>
      </c>
      <c r="AS381" s="84">
        <v>171</v>
      </c>
      <c r="AT381" s="84">
        <v>174</v>
      </c>
      <c r="AU381" s="84">
        <v>177</v>
      </c>
      <c r="AV381" s="85">
        <v>180</v>
      </c>
    </row>
    <row r="382" spans="1:48">
      <c r="A382">
        <v>382</v>
      </c>
      <c r="B382" s="662"/>
      <c r="C382" s="666">
        <v>150</v>
      </c>
      <c r="D382" s="86" t="s">
        <v>133</v>
      </c>
      <c r="E382" s="87">
        <v>111</v>
      </c>
      <c r="F382" s="88">
        <v>107</v>
      </c>
      <c r="G382" s="88">
        <v>103</v>
      </c>
      <c r="H382" s="88">
        <v>100</v>
      </c>
      <c r="I382" s="88">
        <v>96</v>
      </c>
      <c r="J382" s="88">
        <v>93</v>
      </c>
      <c r="K382" s="88">
        <v>89</v>
      </c>
      <c r="L382" s="89">
        <v>86</v>
      </c>
      <c r="N382" s="662"/>
      <c r="O382" s="666">
        <v>150</v>
      </c>
      <c r="P382" s="86" t="s">
        <v>133</v>
      </c>
      <c r="Q382" s="87">
        <v>111</v>
      </c>
      <c r="R382" s="88">
        <v>107</v>
      </c>
      <c r="S382" s="88">
        <v>103</v>
      </c>
      <c r="T382" s="88">
        <v>100</v>
      </c>
      <c r="U382" s="88">
        <v>96</v>
      </c>
      <c r="V382" s="88">
        <v>93</v>
      </c>
      <c r="W382" s="88">
        <v>89</v>
      </c>
      <c r="X382" s="89">
        <v>86</v>
      </c>
      <c r="Z382" s="662"/>
      <c r="AA382" s="666">
        <v>150</v>
      </c>
      <c r="AB382" s="86" t="s">
        <v>133</v>
      </c>
      <c r="AC382" s="87">
        <v>111</v>
      </c>
      <c r="AD382" s="88">
        <v>113</v>
      </c>
      <c r="AE382" s="88">
        <v>115</v>
      </c>
      <c r="AF382" s="88">
        <v>117</v>
      </c>
      <c r="AG382" s="88">
        <v>119</v>
      </c>
      <c r="AH382" s="88">
        <v>121</v>
      </c>
      <c r="AI382" s="88">
        <v>123</v>
      </c>
      <c r="AJ382" s="89">
        <v>125</v>
      </c>
      <c r="AL382" s="662"/>
      <c r="AM382" s="666">
        <v>150</v>
      </c>
      <c r="AN382" s="86" t="s">
        <v>133</v>
      </c>
      <c r="AO382" s="87">
        <v>134</v>
      </c>
      <c r="AP382" s="88">
        <v>136</v>
      </c>
      <c r="AQ382" s="88">
        <v>139</v>
      </c>
      <c r="AR382" s="88">
        <v>141</v>
      </c>
      <c r="AS382" s="88">
        <v>144</v>
      </c>
      <c r="AT382" s="88">
        <v>146</v>
      </c>
      <c r="AU382" s="88">
        <v>149</v>
      </c>
      <c r="AV382" s="89">
        <v>152</v>
      </c>
    </row>
    <row r="383" spans="1:48" ht="15" thickBot="1">
      <c r="A383">
        <v>383</v>
      </c>
      <c r="B383" s="662"/>
      <c r="C383" s="667"/>
      <c r="D383" s="90" t="s">
        <v>136</v>
      </c>
      <c r="E383" s="87">
        <v>116</v>
      </c>
      <c r="F383" s="88">
        <v>112</v>
      </c>
      <c r="G383" s="88">
        <v>109</v>
      </c>
      <c r="H383" s="88">
        <v>106</v>
      </c>
      <c r="I383" s="88">
        <v>102</v>
      </c>
      <c r="J383" s="88">
        <v>99</v>
      </c>
      <c r="K383" s="88">
        <v>96</v>
      </c>
      <c r="L383" s="89">
        <v>93</v>
      </c>
      <c r="N383" s="662"/>
      <c r="O383" s="667"/>
      <c r="P383" s="90" t="s">
        <v>136</v>
      </c>
      <c r="Q383" s="87">
        <v>116</v>
      </c>
      <c r="R383" s="88">
        <v>112</v>
      </c>
      <c r="S383" s="88">
        <v>109</v>
      </c>
      <c r="T383" s="88">
        <v>106</v>
      </c>
      <c r="U383" s="88">
        <v>102</v>
      </c>
      <c r="V383" s="88">
        <v>99</v>
      </c>
      <c r="W383" s="88">
        <v>96</v>
      </c>
      <c r="X383" s="89">
        <v>93</v>
      </c>
      <c r="Z383" s="662"/>
      <c r="AA383" s="667"/>
      <c r="AB383" s="90" t="s">
        <v>136</v>
      </c>
      <c r="AC383" s="87">
        <v>122</v>
      </c>
      <c r="AD383" s="88">
        <v>125</v>
      </c>
      <c r="AE383" s="88">
        <v>128</v>
      </c>
      <c r="AF383" s="88">
        <v>131</v>
      </c>
      <c r="AG383" s="88">
        <v>134</v>
      </c>
      <c r="AH383" s="88">
        <v>137</v>
      </c>
      <c r="AI383" s="88">
        <v>140</v>
      </c>
      <c r="AJ383" s="89">
        <v>144</v>
      </c>
      <c r="AL383" s="662"/>
      <c r="AM383" s="667"/>
      <c r="AN383" s="90" t="s">
        <v>136</v>
      </c>
      <c r="AO383" s="87">
        <v>149</v>
      </c>
      <c r="AP383" s="88">
        <v>152</v>
      </c>
      <c r="AQ383" s="88">
        <v>156</v>
      </c>
      <c r="AR383" s="88">
        <v>160</v>
      </c>
      <c r="AS383" s="88">
        <v>164</v>
      </c>
      <c r="AT383" s="88">
        <v>168</v>
      </c>
      <c r="AU383" s="88">
        <v>172</v>
      </c>
      <c r="AV383" s="89">
        <v>176</v>
      </c>
    </row>
    <row r="384" spans="1:48">
      <c r="A384">
        <v>384</v>
      </c>
      <c r="B384" s="662"/>
      <c r="C384" s="664">
        <v>160</v>
      </c>
      <c r="D384" s="78" t="s">
        <v>133</v>
      </c>
      <c r="E384" s="83">
        <v>115</v>
      </c>
      <c r="F384" s="84">
        <v>111</v>
      </c>
      <c r="G384" s="84">
        <v>108</v>
      </c>
      <c r="H384" s="84">
        <v>105</v>
      </c>
      <c r="I384" s="84">
        <v>102</v>
      </c>
      <c r="J384" s="84">
        <v>99</v>
      </c>
      <c r="K384" s="84">
        <v>96</v>
      </c>
      <c r="L384" s="85">
        <v>93</v>
      </c>
      <c r="N384" s="662"/>
      <c r="O384" s="664">
        <v>160</v>
      </c>
      <c r="P384" s="78" t="s">
        <v>133</v>
      </c>
      <c r="Q384" s="83">
        <v>115</v>
      </c>
      <c r="R384" s="84">
        <v>111</v>
      </c>
      <c r="S384" s="84">
        <v>108</v>
      </c>
      <c r="T384" s="84">
        <v>105</v>
      </c>
      <c r="U384" s="84">
        <v>102</v>
      </c>
      <c r="V384" s="84">
        <v>99</v>
      </c>
      <c r="W384" s="84">
        <v>96</v>
      </c>
      <c r="X384" s="85">
        <v>93</v>
      </c>
      <c r="Z384" s="662"/>
      <c r="AA384" s="664">
        <v>160</v>
      </c>
      <c r="AB384" s="78" t="s">
        <v>133</v>
      </c>
      <c r="AC384" s="83">
        <v>115</v>
      </c>
      <c r="AD384" s="84">
        <v>115</v>
      </c>
      <c r="AE384" s="84">
        <v>116</v>
      </c>
      <c r="AF384" s="84">
        <v>117</v>
      </c>
      <c r="AG384" s="84">
        <v>117</v>
      </c>
      <c r="AH384" s="84">
        <v>118</v>
      </c>
      <c r="AI384" s="84">
        <v>119</v>
      </c>
      <c r="AJ384" s="85">
        <v>120</v>
      </c>
      <c r="AL384" s="662"/>
      <c r="AM384" s="664">
        <v>160</v>
      </c>
      <c r="AN384" s="78" t="s">
        <v>133</v>
      </c>
      <c r="AO384" s="83">
        <v>123</v>
      </c>
      <c r="AP384" s="84">
        <v>126</v>
      </c>
      <c r="AQ384" s="84">
        <v>129</v>
      </c>
      <c r="AR384" s="84">
        <v>133</v>
      </c>
      <c r="AS384" s="84">
        <v>136</v>
      </c>
      <c r="AT384" s="84">
        <v>140</v>
      </c>
      <c r="AU384" s="84">
        <v>143</v>
      </c>
      <c r="AV384" s="85">
        <v>147</v>
      </c>
    </row>
    <row r="385" spans="1:48" ht="15" thickBot="1">
      <c r="A385">
        <v>385</v>
      </c>
      <c r="B385" s="662"/>
      <c r="C385" s="665"/>
      <c r="D385" s="82" t="s">
        <v>136</v>
      </c>
      <c r="E385" s="83">
        <v>115</v>
      </c>
      <c r="F385" s="84">
        <v>113</v>
      </c>
      <c r="G385" s="84">
        <v>111</v>
      </c>
      <c r="H385" s="84">
        <v>109</v>
      </c>
      <c r="I385" s="84">
        <v>107</v>
      </c>
      <c r="J385" s="84">
        <v>105</v>
      </c>
      <c r="K385" s="84">
        <v>103</v>
      </c>
      <c r="L385" s="85">
        <v>101</v>
      </c>
      <c r="N385" s="662"/>
      <c r="O385" s="665"/>
      <c r="P385" s="82" t="s">
        <v>136</v>
      </c>
      <c r="Q385" s="83">
        <v>115</v>
      </c>
      <c r="R385" s="84">
        <v>113</v>
      </c>
      <c r="S385" s="84">
        <v>111</v>
      </c>
      <c r="T385" s="84">
        <v>109</v>
      </c>
      <c r="U385" s="84">
        <v>107</v>
      </c>
      <c r="V385" s="84">
        <v>105</v>
      </c>
      <c r="W385" s="84">
        <v>103</v>
      </c>
      <c r="X385" s="85">
        <v>101</v>
      </c>
      <c r="Z385" s="662"/>
      <c r="AA385" s="665"/>
      <c r="AB385" s="82" t="s">
        <v>136</v>
      </c>
      <c r="AC385" s="83">
        <v>115</v>
      </c>
      <c r="AD385" s="84">
        <v>118</v>
      </c>
      <c r="AE385" s="84">
        <v>121</v>
      </c>
      <c r="AF385" s="84">
        <v>125</v>
      </c>
      <c r="AG385" s="84">
        <v>128</v>
      </c>
      <c r="AH385" s="84">
        <v>132</v>
      </c>
      <c r="AI385" s="84">
        <v>135</v>
      </c>
      <c r="AJ385" s="85">
        <v>139</v>
      </c>
      <c r="AL385" s="662"/>
      <c r="AM385" s="665"/>
      <c r="AN385" s="82" t="s">
        <v>136</v>
      </c>
      <c r="AO385" s="83">
        <v>132</v>
      </c>
      <c r="AP385" s="84">
        <v>137</v>
      </c>
      <c r="AQ385" s="84">
        <v>142</v>
      </c>
      <c r="AR385" s="84">
        <v>148</v>
      </c>
      <c r="AS385" s="84">
        <v>153</v>
      </c>
      <c r="AT385" s="84">
        <v>159</v>
      </c>
      <c r="AU385" s="84">
        <v>164</v>
      </c>
      <c r="AV385" s="85">
        <v>170</v>
      </c>
    </row>
    <row r="386" spans="1:48">
      <c r="A386">
        <v>386</v>
      </c>
      <c r="B386" s="662"/>
      <c r="C386" s="666">
        <v>170</v>
      </c>
      <c r="D386" s="86" t="s">
        <v>133</v>
      </c>
      <c r="E386" s="87">
        <v>115</v>
      </c>
      <c r="F386" s="88">
        <v>112</v>
      </c>
      <c r="G386" s="88">
        <v>110</v>
      </c>
      <c r="H386" s="88">
        <v>108</v>
      </c>
      <c r="I386" s="88">
        <v>106</v>
      </c>
      <c r="J386" s="88">
        <v>104</v>
      </c>
      <c r="K386" s="88">
        <v>102</v>
      </c>
      <c r="L386" s="89">
        <v>100</v>
      </c>
      <c r="N386" s="662"/>
      <c r="O386" s="666">
        <v>170</v>
      </c>
      <c r="P386" s="86" t="s">
        <v>133</v>
      </c>
      <c r="Q386" s="87">
        <v>115</v>
      </c>
      <c r="R386" s="88">
        <v>112</v>
      </c>
      <c r="S386" s="88">
        <v>110</v>
      </c>
      <c r="T386" s="88">
        <v>108</v>
      </c>
      <c r="U386" s="88">
        <v>106</v>
      </c>
      <c r="V386" s="88">
        <v>104</v>
      </c>
      <c r="W386" s="88">
        <v>102</v>
      </c>
      <c r="X386" s="89">
        <v>100</v>
      </c>
      <c r="Z386" s="662"/>
      <c r="AA386" s="666">
        <v>170</v>
      </c>
      <c r="AB386" s="86" t="s">
        <v>133</v>
      </c>
      <c r="AC386" s="87">
        <v>115</v>
      </c>
      <c r="AD386" s="88">
        <v>115</v>
      </c>
      <c r="AE386" s="88">
        <v>115</v>
      </c>
      <c r="AF386" s="88">
        <v>115</v>
      </c>
      <c r="AG386" s="88">
        <v>115</v>
      </c>
      <c r="AH386" s="88">
        <v>115</v>
      </c>
      <c r="AI386" s="88">
        <v>115</v>
      </c>
      <c r="AJ386" s="89">
        <v>115</v>
      </c>
      <c r="AL386" s="662"/>
      <c r="AM386" s="666">
        <v>170</v>
      </c>
      <c r="AN386" s="86" t="s">
        <v>133</v>
      </c>
      <c r="AO386" s="87">
        <v>115</v>
      </c>
      <c r="AP386" s="88">
        <v>118</v>
      </c>
      <c r="AQ386" s="88">
        <v>122</v>
      </c>
      <c r="AR386" s="88">
        <v>126</v>
      </c>
      <c r="AS386" s="88">
        <v>129</v>
      </c>
      <c r="AT386" s="88">
        <v>133</v>
      </c>
      <c r="AU386" s="88">
        <v>137</v>
      </c>
      <c r="AV386" s="89">
        <v>141</v>
      </c>
    </row>
    <row r="387" spans="1:48" ht="15" thickBot="1">
      <c r="A387">
        <v>387</v>
      </c>
      <c r="B387" s="662"/>
      <c r="C387" s="667"/>
      <c r="D387" s="90" t="s">
        <v>136</v>
      </c>
      <c r="E387" s="87">
        <v>115</v>
      </c>
      <c r="F387" s="88">
        <v>114</v>
      </c>
      <c r="G387" s="88">
        <v>113</v>
      </c>
      <c r="H387" s="88">
        <v>112</v>
      </c>
      <c r="I387" s="88">
        <v>111</v>
      </c>
      <c r="J387" s="88">
        <v>110</v>
      </c>
      <c r="K387" s="88">
        <v>109</v>
      </c>
      <c r="L387" s="89">
        <v>109</v>
      </c>
      <c r="N387" s="662"/>
      <c r="O387" s="667"/>
      <c r="P387" s="90" t="s">
        <v>136</v>
      </c>
      <c r="Q387" s="87">
        <v>115</v>
      </c>
      <c r="R387" s="88">
        <v>114</v>
      </c>
      <c r="S387" s="88">
        <v>113</v>
      </c>
      <c r="T387" s="88">
        <v>112</v>
      </c>
      <c r="U387" s="88">
        <v>111</v>
      </c>
      <c r="V387" s="88">
        <v>110</v>
      </c>
      <c r="W387" s="88">
        <v>109</v>
      </c>
      <c r="X387" s="89">
        <v>109</v>
      </c>
      <c r="Z387" s="662"/>
      <c r="AA387" s="667"/>
      <c r="AB387" s="90" t="s">
        <v>136</v>
      </c>
      <c r="AC387" s="87">
        <v>115</v>
      </c>
      <c r="AD387" s="88">
        <v>117</v>
      </c>
      <c r="AE387" s="88">
        <v>120</v>
      </c>
      <c r="AF387" s="88">
        <v>122</v>
      </c>
      <c r="AG387" s="88">
        <v>125</v>
      </c>
      <c r="AH387" s="88">
        <v>127</v>
      </c>
      <c r="AI387" s="88">
        <v>130</v>
      </c>
      <c r="AJ387" s="89">
        <v>133</v>
      </c>
      <c r="AL387" s="662"/>
      <c r="AM387" s="667"/>
      <c r="AN387" s="90" t="s">
        <v>136</v>
      </c>
      <c r="AO387" s="87">
        <v>119</v>
      </c>
      <c r="AP387" s="88">
        <v>125</v>
      </c>
      <c r="AQ387" s="88">
        <v>131</v>
      </c>
      <c r="AR387" s="88">
        <v>137</v>
      </c>
      <c r="AS387" s="88">
        <v>144</v>
      </c>
      <c r="AT387" s="88">
        <v>150</v>
      </c>
      <c r="AU387" s="88">
        <v>156</v>
      </c>
      <c r="AV387" s="89">
        <v>163</v>
      </c>
    </row>
    <row r="388" spans="1:48">
      <c r="A388">
        <v>388</v>
      </c>
      <c r="B388" s="662"/>
      <c r="C388" s="664">
        <v>180</v>
      </c>
      <c r="D388" s="78" t="s">
        <v>133</v>
      </c>
      <c r="E388" s="83">
        <v>115</v>
      </c>
      <c r="F388" s="84">
        <v>113</v>
      </c>
      <c r="G388" s="84">
        <v>112</v>
      </c>
      <c r="H388" s="84">
        <v>111</v>
      </c>
      <c r="I388" s="84">
        <v>110</v>
      </c>
      <c r="J388" s="84">
        <v>109</v>
      </c>
      <c r="K388" s="84">
        <v>108</v>
      </c>
      <c r="L388" s="85">
        <v>107</v>
      </c>
      <c r="N388" s="662"/>
      <c r="O388" s="664">
        <v>180</v>
      </c>
      <c r="P388" s="78" t="s">
        <v>133</v>
      </c>
      <c r="Q388" s="83">
        <v>115</v>
      </c>
      <c r="R388" s="84">
        <v>113</v>
      </c>
      <c r="S388" s="84">
        <v>112</v>
      </c>
      <c r="T388" s="84">
        <v>111</v>
      </c>
      <c r="U388" s="84">
        <v>110</v>
      </c>
      <c r="V388" s="84">
        <v>109</v>
      </c>
      <c r="W388" s="84">
        <v>108</v>
      </c>
      <c r="X388" s="85">
        <v>107</v>
      </c>
      <c r="Z388" s="662"/>
      <c r="AA388" s="664">
        <v>180</v>
      </c>
      <c r="AB388" s="78" t="s">
        <v>133</v>
      </c>
      <c r="AC388" s="83">
        <v>115</v>
      </c>
      <c r="AD388" s="84">
        <v>114</v>
      </c>
      <c r="AE388" s="84">
        <v>113</v>
      </c>
      <c r="AF388" s="84">
        <v>113</v>
      </c>
      <c r="AG388" s="84">
        <v>112</v>
      </c>
      <c r="AH388" s="84">
        <v>112</v>
      </c>
      <c r="AI388" s="84">
        <v>111</v>
      </c>
      <c r="AJ388" s="85">
        <v>111</v>
      </c>
      <c r="AL388" s="662"/>
      <c r="AM388" s="664">
        <v>180</v>
      </c>
      <c r="AN388" s="78" t="s">
        <v>133</v>
      </c>
      <c r="AO388" s="83">
        <v>115</v>
      </c>
      <c r="AP388" s="84">
        <v>118</v>
      </c>
      <c r="AQ388" s="84">
        <v>121</v>
      </c>
      <c r="AR388" s="84">
        <v>124</v>
      </c>
      <c r="AS388" s="84">
        <v>127</v>
      </c>
      <c r="AT388" s="84">
        <v>130</v>
      </c>
      <c r="AU388" s="84">
        <v>133</v>
      </c>
      <c r="AV388" s="85">
        <v>136</v>
      </c>
    </row>
    <row r="389" spans="1:48" ht="15" thickBot="1">
      <c r="A389">
        <v>389</v>
      </c>
      <c r="B389" s="662"/>
      <c r="C389" s="665"/>
      <c r="D389" s="82" t="s">
        <v>136</v>
      </c>
      <c r="E389" s="83">
        <v>116</v>
      </c>
      <c r="F389" s="84">
        <v>115</v>
      </c>
      <c r="G389" s="84">
        <v>115</v>
      </c>
      <c r="H389" s="84">
        <v>115</v>
      </c>
      <c r="I389" s="84">
        <v>115</v>
      </c>
      <c r="J389" s="84">
        <v>115</v>
      </c>
      <c r="K389" s="84">
        <v>115</v>
      </c>
      <c r="L389" s="85">
        <v>115</v>
      </c>
      <c r="N389" s="662"/>
      <c r="O389" s="665"/>
      <c r="P389" s="82" t="s">
        <v>136</v>
      </c>
      <c r="Q389" s="83">
        <v>116</v>
      </c>
      <c r="R389" s="84">
        <v>115</v>
      </c>
      <c r="S389" s="84">
        <v>115</v>
      </c>
      <c r="T389" s="84">
        <v>115</v>
      </c>
      <c r="U389" s="84">
        <v>115</v>
      </c>
      <c r="V389" s="84">
        <v>115</v>
      </c>
      <c r="W389" s="84">
        <v>115</v>
      </c>
      <c r="X389" s="85">
        <v>115</v>
      </c>
      <c r="Z389" s="662"/>
      <c r="AA389" s="665"/>
      <c r="AB389" s="82" t="s">
        <v>136</v>
      </c>
      <c r="AC389" s="83">
        <v>116</v>
      </c>
      <c r="AD389" s="84">
        <v>117</v>
      </c>
      <c r="AE389" s="84">
        <v>119</v>
      </c>
      <c r="AF389" s="84">
        <v>121</v>
      </c>
      <c r="AG389" s="84">
        <v>122</v>
      </c>
      <c r="AH389" s="84">
        <v>124</v>
      </c>
      <c r="AI389" s="84">
        <v>126</v>
      </c>
      <c r="AJ389" s="85">
        <v>128</v>
      </c>
      <c r="AL389" s="662"/>
      <c r="AM389" s="665"/>
      <c r="AN389" s="82" t="s">
        <v>136</v>
      </c>
      <c r="AO389" s="83">
        <v>116</v>
      </c>
      <c r="AP389" s="84">
        <v>121</v>
      </c>
      <c r="AQ389" s="84">
        <v>127</v>
      </c>
      <c r="AR389" s="84">
        <v>133</v>
      </c>
      <c r="AS389" s="84">
        <v>138</v>
      </c>
      <c r="AT389" s="84">
        <v>144</v>
      </c>
      <c r="AU389" s="84">
        <v>150</v>
      </c>
      <c r="AV389" s="85">
        <v>156</v>
      </c>
    </row>
    <row r="390" spans="1:48">
      <c r="A390">
        <v>390</v>
      </c>
      <c r="B390" s="662"/>
      <c r="C390" s="666">
        <v>190</v>
      </c>
      <c r="D390" s="86" t="s">
        <v>133</v>
      </c>
      <c r="E390" s="87">
        <v>115</v>
      </c>
      <c r="F390" s="88">
        <v>114</v>
      </c>
      <c r="G390" s="88">
        <v>114</v>
      </c>
      <c r="H390" s="88">
        <v>114</v>
      </c>
      <c r="I390" s="88">
        <v>114</v>
      </c>
      <c r="J390" s="88">
        <v>114</v>
      </c>
      <c r="K390" s="88">
        <v>114</v>
      </c>
      <c r="L390" s="89">
        <v>114</v>
      </c>
      <c r="N390" s="662"/>
      <c r="O390" s="666">
        <v>190</v>
      </c>
      <c r="P390" s="86" t="s">
        <v>133</v>
      </c>
      <c r="Q390" s="87">
        <v>116</v>
      </c>
      <c r="R390" s="88">
        <v>115</v>
      </c>
      <c r="S390" s="88">
        <v>115</v>
      </c>
      <c r="T390" s="88">
        <v>115</v>
      </c>
      <c r="U390" s="88">
        <v>114</v>
      </c>
      <c r="V390" s="88">
        <v>114</v>
      </c>
      <c r="W390" s="88">
        <v>114</v>
      </c>
      <c r="X390" s="89">
        <v>114</v>
      </c>
      <c r="Z390" s="662"/>
      <c r="AA390" s="666">
        <v>190</v>
      </c>
      <c r="AB390" s="86" t="s">
        <v>133</v>
      </c>
      <c r="AC390" s="87">
        <v>116</v>
      </c>
      <c r="AD390" s="88">
        <v>115</v>
      </c>
      <c r="AE390" s="88">
        <v>115</v>
      </c>
      <c r="AF390" s="88">
        <v>115</v>
      </c>
      <c r="AG390" s="88">
        <v>114</v>
      </c>
      <c r="AH390" s="88">
        <v>114</v>
      </c>
      <c r="AI390" s="88">
        <v>114</v>
      </c>
      <c r="AJ390" s="89">
        <v>114</v>
      </c>
      <c r="AL390" s="662"/>
      <c r="AM390" s="666">
        <v>190</v>
      </c>
      <c r="AN390" s="86" t="s">
        <v>133</v>
      </c>
      <c r="AO390" s="87">
        <v>116</v>
      </c>
      <c r="AP390" s="88">
        <v>118</v>
      </c>
      <c r="AQ390" s="88">
        <v>120</v>
      </c>
      <c r="AR390" s="88">
        <v>122</v>
      </c>
      <c r="AS390" s="88">
        <v>124</v>
      </c>
      <c r="AT390" s="88">
        <v>126</v>
      </c>
      <c r="AU390" s="88">
        <v>128</v>
      </c>
      <c r="AV390" s="89">
        <v>131</v>
      </c>
    </row>
    <row r="391" spans="1:48" ht="15" thickBot="1">
      <c r="A391">
        <v>391</v>
      </c>
      <c r="B391" s="662"/>
      <c r="C391" s="667"/>
      <c r="D391" s="90" t="s">
        <v>136</v>
      </c>
      <c r="E391" s="87">
        <v>116</v>
      </c>
      <c r="F391" s="88">
        <v>116</v>
      </c>
      <c r="G391" s="88">
        <v>116</v>
      </c>
      <c r="H391" s="88">
        <v>116</v>
      </c>
      <c r="I391" s="88">
        <v>116</v>
      </c>
      <c r="J391" s="88">
        <v>116</v>
      </c>
      <c r="K391" s="88">
        <v>116</v>
      </c>
      <c r="L391" s="89">
        <v>116</v>
      </c>
      <c r="N391" s="662"/>
      <c r="O391" s="667"/>
      <c r="P391" s="90" t="s">
        <v>136</v>
      </c>
      <c r="Q391" s="87">
        <v>116</v>
      </c>
      <c r="R391" s="88">
        <v>116</v>
      </c>
      <c r="S391" s="88">
        <v>116</v>
      </c>
      <c r="T391" s="88">
        <v>116</v>
      </c>
      <c r="U391" s="88">
        <v>116</v>
      </c>
      <c r="V391" s="88">
        <v>116</v>
      </c>
      <c r="W391" s="88">
        <v>116</v>
      </c>
      <c r="X391" s="89">
        <v>116</v>
      </c>
      <c r="Z391" s="662"/>
      <c r="AA391" s="667"/>
      <c r="AB391" s="90" t="s">
        <v>136</v>
      </c>
      <c r="AC391" s="87">
        <v>116</v>
      </c>
      <c r="AD391" s="88">
        <v>116</v>
      </c>
      <c r="AE391" s="88">
        <v>116</v>
      </c>
      <c r="AF391" s="88">
        <v>116</v>
      </c>
      <c r="AG391" s="88">
        <v>116</v>
      </c>
      <c r="AH391" s="88">
        <v>116</v>
      </c>
      <c r="AI391" s="88">
        <v>116</v>
      </c>
      <c r="AJ391" s="89">
        <v>117</v>
      </c>
      <c r="AL391" s="662"/>
      <c r="AM391" s="667"/>
      <c r="AN391" s="90" t="s">
        <v>136</v>
      </c>
      <c r="AO391" s="87">
        <v>116</v>
      </c>
      <c r="AP391" s="88">
        <v>119</v>
      </c>
      <c r="AQ391" s="88">
        <v>123</v>
      </c>
      <c r="AR391" s="88">
        <v>127</v>
      </c>
      <c r="AS391" s="88">
        <v>131</v>
      </c>
      <c r="AT391" s="88">
        <v>135</v>
      </c>
      <c r="AU391" s="88">
        <v>139</v>
      </c>
      <c r="AV391" s="89">
        <v>143</v>
      </c>
    </row>
    <row r="392" spans="1:48">
      <c r="A392">
        <v>392</v>
      </c>
      <c r="B392" s="662"/>
      <c r="C392" s="664">
        <v>200</v>
      </c>
      <c r="D392" s="78" t="s">
        <v>133</v>
      </c>
      <c r="E392" s="83">
        <v>118</v>
      </c>
      <c r="F392" s="84">
        <v>117</v>
      </c>
      <c r="G392" s="84">
        <v>117</v>
      </c>
      <c r="H392" s="84">
        <v>116</v>
      </c>
      <c r="I392" s="84">
        <v>116</v>
      </c>
      <c r="J392" s="84">
        <v>115</v>
      </c>
      <c r="K392" s="84">
        <v>115</v>
      </c>
      <c r="L392" s="85">
        <v>115</v>
      </c>
      <c r="N392" s="662"/>
      <c r="O392" s="664">
        <v>200</v>
      </c>
      <c r="P392" s="78" t="s">
        <v>133</v>
      </c>
      <c r="Q392" s="83">
        <v>118</v>
      </c>
      <c r="R392" s="84">
        <v>117</v>
      </c>
      <c r="S392" s="84">
        <v>117</v>
      </c>
      <c r="T392" s="84">
        <v>116</v>
      </c>
      <c r="U392" s="84">
        <v>116</v>
      </c>
      <c r="V392" s="84">
        <v>115</v>
      </c>
      <c r="W392" s="84">
        <v>115</v>
      </c>
      <c r="X392" s="85">
        <v>115</v>
      </c>
      <c r="Z392" s="662"/>
      <c r="AA392" s="664">
        <v>200</v>
      </c>
      <c r="AB392" s="78" t="s">
        <v>133</v>
      </c>
      <c r="AC392" s="83">
        <v>118</v>
      </c>
      <c r="AD392" s="84">
        <v>117</v>
      </c>
      <c r="AE392" s="84">
        <v>117</v>
      </c>
      <c r="AF392" s="84">
        <v>116</v>
      </c>
      <c r="AG392" s="84">
        <v>116</v>
      </c>
      <c r="AH392" s="84">
        <v>115</v>
      </c>
      <c r="AI392" s="84">
        <v>115</v>
      </c>
      <c r="AJ392" s="85">
        <v>115</v>
      </c>
      <c r="AL392" s="662"/>
      <c r="AM392" s="664">
        <v>200</v>
      </c>
      <c r="AN392" s="78" t="s">
        <v>133</v>
      </c>
      <c r="AO392" s="83">
        <v>118</v>
      </c>
      <c r="AP392" s="84">
        <v>118</v>
      </c>
      <c r="AQ392" s="84">
        <v>118</v>
      </c>
      <c r="AR392" s="84">
        <v>119</v>
      </c>
      <c r="AS392" s="84">
        <v>119</v>
      </c>
      <c r="AT392" s="84">
        <v>120</v>
      </c>
      <c r="AU392" s="84">
        <v>120</v>
      </c>
      <c r="AV392" s="85">
        <v>121</v>
      </c>
    </row>
    <row r="393" spans="1:48" ht="15" thickBot="1">
      <c r="A393">
        <v>393</v>
      </c>
      <c r="B393" s="663"/>
      <c r="C393" s="665"/>
      <c r="D393" s="82" t="s">
        <v>136</v>
      </c>
      <c r="E393" s="189">
        <v>118</v>
      </c>
      <c r="F393" s="186">
        <v>117</v>
      </c>
      <c r="G393" s="186">
        <v>117</v>
      </c>
      <c r="H393" s="186">
        <v>117</v>
      </c>
      <c r="I393" s="186">
        <v>116</v>
      </c>
      <c r="J393" s="186">
        <v>116</v>
      </c>
      <c r="K393" s="186">
        <v>116</v>
      </c>
      <c r="L393" s="185">
        <v>116</v>
      </c>
      <c r="N393" s="663"/>
      <c r="O393" s="665"/>
      <c r="P393" s="82" t="s">
        <v>136</v>
      </c>
      <c r="Q393" s="189">
        <v>118</v>
      </c>
      <c r="R393" s="186">
        <v>117</v>
      </c>
      <c r="S393" s="186">
        <v>117</v>
      </c>
      <c r="T393" s="186">
        <v>117</v>
      </c>
      <c r="U393" s="186">
        <v>116</v>
      </c>
      <c r="V393" s="186">
        <v>116</v>
      </c>
      <c r="W393" s="186">
        <v>116</v>
      </c>
      <c r="X393" s="185">
        <v>116</v>
      </c>
      <c r="Z393" s="663"/>
      <c r="AA393" s="665"/>
      <c r="AB393" s="82" t="s">
        <v>136</v>
      </c>
      <c r="AC393" s="189">
        <v>118</v>
      </c>
      <c r="AD393" s="186">
        <v>117</v>
      </c>
      <c r="AE393" s="186">
        <v>117</v>
      </c>
      <c r="AF393" s="186">
        <v>117</v>
      </c>
      <c r="AG393" s="186">
        <v>116</v>
      </c>
      <c r="AH393" s="186">
        <v>116</v>
      </c>
      <c r="AI393" s="186">
        <v>116</v>
      </c>
      <c r="AJ393" s="185">
        <v>116</v>
      </c>
      <c r="AL393" s="663"/>
      <c r="AM393" s="665"/>
      <c r="AN393" s="82" t="s">
        <v>136</v>
      </c>
      <c r="AO393" s="189">
        <v>118</v>
      </c>
      <c r="AP393" s="186">
        <v>119</v>
      </c>
      <c r="AQ393" s="186">
        <v>121</v>
      </c>
      <c r="AR393" s="186">
        <v>123</v>
      </c>
      <c r="AS393" s="186">
        <v>124</v>
      </c>
      <c r="AT393" s="186">
        <v>126</v>
      </c>
      <c r="AU393" s="186">
        <v>128</v>
      </c>
      <c r="AV393" s="185">
        <v>130</v>
      </c>
    </row>
    <row r="394" spans="1:48">
      <c r="A394">
        <v>394</v>
      </c>
    </row>
    <row r="395" spans="1:48">
      <c r="A395">
        <v>395</v>
      </c>
    </row>
    <row r="396" spans="1:48">
      <c r="A396">
        <v>396</v>
      </c>
    </row>
    <row r="397" spans="1:48">
      <c r="A397">
        <v>397</v>
      </c>
    </row>
    <row r="398" spans="1:48">
      <c r="A398">
        <v>398</v>
      </c>
    </row>
    <row r="399" spans="1:48">
      <c r="A399">
        <v>399</v>
      </c>
    </row>
    <row r="400" spans="1:48" ht="15" thickBot="1">
      <c r="A400">
        <v>400</v>
      </c>
    </row>
    <row r="401" spans="1:48" ht="18.600000000000001" thickBot="1">
      <c r="A401">
        <v>401</v>
      </c>
      <c r="B401" s="649" t="s">
        <v>1112</v>
      </c>
      <c r="C401" s="650"/>
      <c r="D401" s="651"/>
      <c r="E401" s="649" t="s">
        <v>1149</v>
      </c>
      <c r="F401" s="650"/>
      <c r="G401" s="650"/>
      <c r="H401" s="650"/>
      <c r="I401" s="650"/>
      <c r="J401" s="650"/>
      <c r="K401" s="650"/>
      <c r="L401" s="651"/>
      <c r="N401" s="649" t="s">
        <v>1114</v>
      </c>
      <c r="O401" s="650"/>
      <c r="P401" s="651"/>
      <c r="Q401" s="649" t="s">
        <v>1149</v>
      </c>
      <c r="R401" s="650"/>
      <c r="S401" s="650"/>
      <c r="T401" s="650"/>
      <c r="U401" s="650"/>
      <c r="V401" s="650"/>
      <c r="W401" s="650"/>
      <c r="X401" s="651"/>
      <c r="Z401" s="649" t="s">
        <v>1115</v>
      </c>
      <c r="AA401" s="650"/>
      <c r="AB401" s="651"/>
      <c r="AC401" s="649" t="s">
        <v>1149</v>
      </c>
      <c r="AD401" s="650"/>
      <c r="AE401" s="650"/>
      <c r="AF401" s="650"/>
      <c r="AG401" s="650"/>
      <c r="AH401" s="650"/>
      <c r="AI401" s="650"/>
      <c r="AJ401" s="651"/>
      <c r="AL401" s="649" t="s">
        <v>1116</v>
      </c>
      <c r="AM401" s="650"/>
      <c r="AN401" s="651"/>
      <c r="AO401" s="649" t="s">
        <v>1149</v>
      </c>
      <c r="AP401" s="650"/>
      <c r="AQ401" s="650"/>
      <c r="AR401" s="650"/>
      <c r="AS401" s="650"/>
      <c r="AT401" s="650"/>
      <c r="AU401" s="650"/>
      <c r="AV401" s="651"/>
    </row>
    <row r="402" spans="1:48" ht="15.75" customHeight="1">
      <c r="A402">
        <v>402</v>
      </c>
      <c r="B402" s="652" t="s">
        <v>1128</v>
      </c>
      <c r="C402" s="652" t="s">
        <v>634</v>
      </c>
      <c r="D402" s="669" t="s">
        <v>1119</v>
      </c>
      <c r="E402" s="676" t="s">
        <v>1120</v>
      </c>
      <c r="F402" s="677"/>
      <c r="G402" s="677"/>
      <c r="H402" s="677"/>
      <c r="I402" s="677"/>
      <c r="J402" s="677"/>
      <c r="K402" s="677"/>
      <c r="L402" s="678"/>
      <c r="N402" s="652" t="s">
        <v>1128</v>
      </c>
      <c r="O402" s="652" t="s">
        <v>634</v>
      </c>
      <c r="P402" s="669" t="s">
        <v>1119</v>
      </c>
      <c r="Q402" s="676" t="s">
        <v>1120</v>
      </c>
      <c r="R402" s="677"/>
      <c r="S402" s="677"/>
      <c r="T402" s="677"/>
      <c r="U402" s="677"/>
      <c r="V402" s="677"/>
      <c r="W402" s="677"/>
      <c r="X402" s="678"/>
      <c r="Z402" s="652" t="s">
        <v>1128</v>
      </c>
      <c r="AA402" s="652" t="s">
        <v>634</v>
      </c>
      <c r="AB402" s="669" t="s">
        <v>1119</v>
      </c>
      <c r="AC402" s="676" t="s">
        <v>1120</v>
      </c>
      <c r="AD402" s="677"/>
      <c r="AE402" s="677"/>
      <c r="AF402" s="677"/>
      <c r="AG402" s="677"/>
      <c r="AH402" s="677"/>
      <c r="AI402" s="677"/>
      <c r="AJ402" s="678"/>
      <c r="AL402" s="652" t="s">
        <v>1128</v>
      </c>
      <c r="AM402" s="652" t="s">
        <v>634</v>
      </c>
      <c r="AN402" s="669" t="s">
        <v>1119</v>
      </c>
      <c r="AO402" s="676" t="s">
        <v>1120</v>
      </c>
      <c r="AP402" s="677"/>
      <c r="AQ402" s="677"/>
      <c r="AR402" s="677"/>
      <c r="AS402" s="677"/>
      <c r="AT402" s="677"/>
      <c r="AU402" s="677"/>
      <c r="AV402" s="678"/>
    </row>
    <row r="403" spans="1:48" ht="15" customHeight="1" thickBot="1">
      <c r="A403">
        <v>403</v>
      </c>
      <c r="B403" s="668"/>
      <c r="C403" s="668"/>
      <c r="D403" s="670"/>
      <c r="E403" s="679"/>
      <c r="F403" s="680"/>
      <c r="G403" s="680"/>
      <c r="H403" s="680"/>
      <c r="I403" s="680"/>
      <c r="J403" s="680"/>
      <c r="K403" s="680"/>
      <c r="L403" s="681"/>
      <c r="N403" s="668"/>
      <c r="O403" s="668"/>
      <c r="P403" s="670"/>
      <c r="Q403" s="679"/>
      <c r="R403" s="680"/>
      <c r="S403" s="680"/>
      <c r="T403" s="680"/>
      <c r="U403" s="680"/>
      <c r="V403" s="680"/>
      <c r="W403" s="680"/>
      <c r="X403" s="681"/>
      <c r="Z403" s="668"/>
      <c r="AA403" s="668"/>
      <c r="AB403" s="670"/>
      <c r="AC403" s="679"/>
      <c r="AD403" s="680"/>
      <c r="AE403" s="680"/>
      <c r="AF403" s="680"/>
      <c r="AG403" s="680"/>
      <c r="AH403" s="680"/>
      <c r="AI403" s="680"/>
      <c r="AJ403" s="681"/>
      <c r="AL403" s="668"/>
      <c r="AM403" s="668"/>
      <c r="AN403" s="670"/>
      <c r="AO403" s="679"/>
      <c r="AP403" s="680"/>
      <c r="AQ403" s="680"/>
      <c r="AR403" s="680"/>
      <c r="AS403" s="680"/>
      <c r="AT403" s="680"/>
      <c r="AU403" s="680"/>
      <c r="AV403" s="681"/>
    </row>
    <row r="404" spans="1:48" ht="15" thickBot="1">
      <c r="A404">
        <v>404</v>
      </c>
      <c r="B404" s="653"/>
      <c r="C404" s="653"/>
      <c r="D404" s="671"/>
      <c r="E404" s="75">
        <v>0</v>
      </c>
      <c r="F404" s="76">
        <v>500</v>
      </c>
      <c r="G404" s="76">
        <v>1000</v>
      </c>
      <c r="H404" s="76">
        <v>1500</v>
      </c>
      <c r="I404" s="76">
        <v>2000</v>
      </c>
      <c r="J404" s="76">
        <v>2500</v>
      </c>
      <c r="K404" s="76">
        <v>3000</v>
      </c>
      <c r="L404" s="77">
        <v>3500</v>
      </c>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1141</v>
      </c>
      <c r="C405" s="664">
        <v>100</v>
      </c>
      <c r="D405" s="78" t="s">
        <v>133</v>
      </c>
      <c r="E405" s="94">
        <v>1.82</v>
      </c>
      <c r="F405" s="95">
        <v>1.85</v>
      </c>
      <c r="G405" s="95">
        <v>1.89</v>
      </c>
      <c r="H405" s="95">
        <v>1.93</v>
      </c>
      <c r="I405" s="95">
        <v>1.96</v>
      </c>
      <c r="J405" s="95">
        <v>2</v>
      </c>
      <c r="K405" s="95">
        <v>2.04</v>
      </c>
      <c r="L405" s="96">
        <v>2.08</v>
      </c>
      <c r="N405" s="661" t="s">
        <v>1141</v>
      </c>
      <c r="O405" s="664">
        <v>100</v>
      </c>
      <c r="P405" s="78" t="s">
        <v>133</v>
      </c>
      <c r="Q405" s="94">
        <v>1.82</v>
      </c>
      <c r="R405" s="95">
        <v>1.85</v>
      </c>
      <c r="S405" s="95">
        <v>1.89</v>
      </c>
      <c r="T405" s="95">
        <v>1.93</v>
      </c>
      <c r="U405" s="95">
        <v>1.96</v>
      </c>
      <c r="V405" s="95">
        <v>2</v>
      </c>
      <c r="W405" s="95">
        <v>2.04</v>
      </c>
      <c r="X405" s="96">
        <v>2.08</v>
      </c>
      <c r="Z405" s="661" t="s">
        <v>1141</v>
      </c>
      <c r="AA405" s="664">
        <v>100</v>
      </c>
      <c r="AB405" s="78" t="s">
        <v>133</v>
      </c>
      <c r="AC405" s="94">
        <v>1.82</v>
      </c>
      <c r="AD405" s="95">
        <v>1.85</v>
      </c>
      <c r="AE405" s="95">
        <v>1.89</v>
      </c>
      <c r="AF405" s="95">
        <v>1.93</v>
      </c>
      <c r="AG405" s="95">
        <v>1.96</v>
      </c>
      <c r="AH405" s="95">
        <v>2</v>
      </c>
      <c r="AI405" s="95">
        <v>2.04</v>
      </c>
      <c r="AJ405" s="96">
        <v>2.08</v>
      </c>
      <c r="AL405" s="661" t="s">
        <v>1141</v>
      </c>
      <c r="AM405" s="664">
        <v>100</v>
      </c>
      <c r="AN405" s="78" t="s">
        <v>133</v>
      </c>
      <c r="AO405" s="94">
        <v>1.82</v>
      </c>
      <c r="AP405" s="95">
        <v>1.84</v>
      </c>
      <c r="AQ405" s="95">
        <v>1.87</v>
      </c>
      <c r="AR405" s="95">
        <v>1.89</v>
      </c>
      <c r="AS405" s="95">
        <v>1.92</v>
      </c>
      <c r="AT405" s="95">
        <v>1.94</v>
      </c>
      <c r="AU405" s="95">
        <v>1.97</v>
      </c>
      <c r="AV405" s="96">
        <v>2</v>
      </c>
    </row>
    <row r="406" spans="1:48" ht="15" thickBot="1">
      <c r="A406">
        <v>406</v>
      </c>
      <c r="B406" s="662"/>
      <c r="C406" s="665"/>
      <c r="D406" s="82" t="s">
        <v>136</v>
      </c>
      <c r="E406" s="97">
        <v>1.96</v>
      </c>
      <c r="F406" s="98">
        <v>1.98</v>
      </c>
      <c r="G406" s="98">
        <v>2.0099999999999998</v>
      </c>
      <c r="H406" s="98">
        <v>2.04</v>
      </c>
      <c r="I406" s="98">
        <v>2.06</v>
      </c>
      <c r="J406" s="98">
        <v>2.09</v>
      </c>
      <c r="K406" s="98">
        <v>2.12</v>
      </c>
      <c r="L406" s="99">
        <v>2.15</v>
      </c>
      <c r="N406" s="662"/>
      <c r="O406" s="665"/>
      <c r="P406" s="82" t="s">
        <v>136</v>
      </c>
      <c r="Q406" s="97">
        <v>1.96</v>
      </c>
      <c r="R406" s="98">
        <v>1.98</v>
      </c>
      <c r="S406" s="98">
        <v>2.0099999999999998</v>
      </c>
      <c r="T406" s="98">
        <v>2.04</v>
      </c>
      <c r="U406" s="98">
        <v>2.06</v>
      </c>
      <c r="V406" s="98">
        <v>2.09</v>
      </c>
      <c r="W406" s="98">
        <v>2.12</v>
      </c>
      <c r="X406" s="99">
        <v>2.15</v>
      </c>
      <c r="Z406" s="662"/>
      <c r="AA406" s="665"/>
      <c r="AB406" s="82" t="s">
        <v>136</v>
      </c>
      <c r="AC406" s="97">
        <v>1.96</v>
      </c>
      <c r="AD406" s="98">
        <v>1.98</v>
      </c>
      <c r="AE406" s="98">
        <v>2.0099999999999998</v>
      </c>
      <c r="AF406" s="98">
        <v>2.04</v>
      </c>
      <c r="AG406" s="98">
        <v>2.06</v>
      </c>
      <c r="AH406" s="98">
        <v>2.09</v>
      </c>
      <c r="AI406" s="98">
        <v>2.12</v>
      </c>
      <c r="AJ406" s="99">
        <v>2.15</v>
      </c>
      <c r="AL406" s="662"/>
      <c r="AM406" s="665"/>
      <c r="AN406" s="82" t="s">
        <v>136</v>
      </c>
      <c r="AO406" s="97">
        <v>1.87</v>
      </c>
      <c r="AP406" s="98">
        <v>1.87</v>
      </c>
      <c r="AQ406" s="98">
        <v>1.87</v>
      </c>
      <c r="AR406" s="98">
        <v>1.87</v>
      </c>
      <c r="AS406" s="98">
        <v>1.87</v>
      </c>
      <c r="AT406" s="98">
        <v>1.87</v>
      </c>
      <c r="AU406" s="98">
        <v>1.87</v>
      </c>
      <c r="AV406" s="99">
        <v>1.87</v>
      </c>
    </row>
    <row r="407" spans="1:48">
      <c r="A407">
        <v>407</v>
      </c>
      <c r="B407" s="662"/>
      <c r="C407" s="666">
        <v>110</v>
      </c>
      <c r="D407" s="86" t="s">
        <v>133</v>
      </c>
      <c r="E407" s="100">
        <v>1.72</v>
      </c>
      <c r="F407" s="101">
        <v>1.75</v>
      </c>
      <c r="G407" s="101">
        <v>1.79</v>
      </c>
      <c r="H407" s="101">
        <v>1.82</v>
      </c>
      <c r="I407" s="101">
        <v>1.86</v>
      </c>
      <c r="J407" s="101">
        <v>1.89</v>
      </c>
      <c r="K407" s="101">
        <v>1.93</v>
      </c>
      <c r="L407" s="102">
        <v>1.97</v>
      </c>
      <c r="N407" s="662"/>
      <c r="O407" s="666">
        <v>110</v>
      </c>
      <c r="P407" s="86" t="s">
        <v>133</v>
      </c>
      <c r="Q407" s="100">
        <v>1.72</v>
      </c>
      <c r="R407" s="101">
        <v>1.75</v>
      </c>
      <c r="S407" s="101">
        <v>1.79</v>
      </c>
      <c r="T407" s="101">
        <v>1.82</v>
      </c>
      <c r="U407" s="101">
        <v>1.86</v>
      </c>
      <c r="V407" s="101">
        <v>1.89</v>
      </c>
      <c r="W407" s="101">
        <v>1.93</v>
      </c>
      <c r="X407" s="102">
        <v>1.97</v>
      </c>
      <c r="Z407" s="662"/>
      <c r="AA407" s="666">
        <v>110</v>
      </c>
      <c r="AB407" s="86" t="s">
        <v>133</v>
      </c>
      <c r="AC407" s="100">
        <v>1.72</v>
      </c>
      <c r="AD407" s="101">
        <v>1.75</v>
      </c>
      <c r="AE407" s="101">
        <v>1.79</v>
      </c>
      <c r="AF407" s="101">
        <v>1.82</v>
      </c>
      <c r="AG407" s="101">
        <v>1.86</v>
      </c>
      <c r="AH407" s="101">
        <v>1.89</v>
      </c>
      <c r="AI407" s="101">
        <v>1.93</v>
      </c>
      <c r="AJ407" s="102">
        <v>1.97</v>
      </c>
      <c r="AL407" s="662"/>
      <c r="AM407" s="666">
        <v>110</v>
      </c>
      <c r="AN407" s="86" t="s">
        <v>133</v>
      </c>
      <c r="AO407" s="100">
        <v>1.72</v>
      </c>
      <c r="AP407" s="101">
        <v>1.75</v>
      </c>
      <c r="AQ407" s="101">
        <v>1.79</v>
      </c>
      <c r="AR407" s="101">
        <v>1.82</v>
      </c>
      <c r="AS407" s="101">
        <v>1.86</v>
      </c>
      <c r="AT407" s="101">
        <v>1.89</v>
      </c>
      <c r="AU407" s="101">
        <v>1.93</v>
      </c>
      <c r="AV407" s="102">
        <v>1.97</v>
      </c>
    </row>
    <row r="408" spans="1:48" ht="15" thickBot="1">
      <c r="A408">
        <v>408</v>
      </c>
      <c r="B408" s="662"/>
      <c r="C408" s="667"/>
      <c r="D408" s="90" t="s">
        <v>136</v>
      </c>
      <c r="E408" s="100">
        <v>1.88</v>
      </c>
      <c r="F408" s="101">
        <v>1.9</v>
      </c>
      <c r="G408" s="101">
        <v>1.93</v>
      </c>
      <c r="H408" s="101">
        <v>1.96</v>
      </c>
      <c r="I408" s="101">
        <v>1.98</v>
      </c>
      <c r="J408" s="101">
        <v>2.0099999999999998</v>
      </c>
      <c r="K408" s="101">
        <v>2.04</v>
      </c>
      <c r="L408" s="102">
        <v>2.0699999999999998</v>
      </c>
      <c r="N408" s="662"/>
      <c r="O408" s="667"/>
      <c r="P408" s="90" t="s">
        <v>136</v>
      </c>
      <c r="Q408" s="100">
        <v>1.88</v>
      </c>
      <c r="R408" s="101">
        <v>1.9</v>
      </c>
      <c r="S408" s="101">
        <v>1.93</v>
      </c>
      <c r="T408" s="101">
        <v>1.96</v>
      </c>
      <c r="U408" s="101">
        <v>1.98</v>
      </c>
      <c r="V408" s="101">
        <v>2.0099999999999998</v>
      </c>
      <c r="W408" s="101">
        <v>2.04</v>
      </c>
      <c r="X408" s="102">
        <v>2.0699999999999998</v>
      </c>
      <c r="Z408" s="662"/>
      <c r="AA408" s="667"/>
      <c r="AB408" s="90" t="s">
        <v>136</v>
      </c>
      <c r="AC408" s="100">
        <v>1.88</v>
      </c>
      <c r="AD408" s="101">
        <v>1.9</v>
      </c>
      <c r="AE408" s="101">
        <v>1.93</v>
      </c>
      <c r="AF408" s="101">
        <v>1.96</v>
      </c>
      <c r="AG408" s="101">
        <v>1.98</v>
      </c>
      <c r="AH408" s="101">
        <v>2.0099999999999998</v>
      </c>
      <c r="AI408" s="101">
        <v>2.04</v>
      </c>
      <c r="AJ408" s="102">
        <v>2.0699999999999998</v>
      </c>
      <c r="AL408" s="662"/>
      <c r="AM408" s="667"/>
      <c r="AN408" s="90" t="s">
        <v>136</v>
      </c>
      <c r="AO408" s="100">
        <v>1.87</v>
      </c>
      <c r="AP408" s="101">
        <v>1.87</v>
      </c>
      <c r="AQ408" s="101">
        <v>1.87</v>
      </c>
      <c r="AR408" s="101">
        <v>1.87</v>
      </c>
      <c r="AS408" s="101">
        <v>1.87</v>
      </c>
      <c r="AT408" s="101">
        <v>1.87</v>
      </c>
      <c r="AU408" s="101">
        <v>1.87</v>
      </c>
      <c r="AV408" s="102">
        <v>1.87</v>
      </c>
    </row>
    <row r="409" spans="1:48">
      <c r="A409">
        <v>409</v>
      </c>
      <c r="B409" s="662"/>
      <c r="C409" s="664">
        <v>120</v>
      </c>
      <c r="D409" s="78" t="s">
        <v>133</v>
      </c>
      <c r="E409" s="97">
        <v>1.62</v>
      </c>
      <c r="F409" s="98">
        <v>1.65</v>
      </c>
      <c r="G409" s="98">
        <v>1.69</v>
      </c>
      <c r="H409" s="98">
        <v>1.72</v>
      </c>
      <c r="I409" s="98">
        <v>1.76</v>
      </c>
      <c r="J409" s="98">
        <v>1.79</v>
      </c>
      <c r="K409" s="98">
        <v>1.83</v>
      </c>
      <c r="L409" s="99">
        <v>1.87</v>
      </c>
      <c r="N409" s="662"/>
      <c r="O409" s="664">
        <v>120</v>
      </c>
      <c r="P409" s="78" t="s">
        <v>133</v>
      </c>
      <c r="Q409" s="97">
        <v>1.62</v>
      </c>
      <c r="R409" s="98">
        <v>1.65</v>
      </c>
      <c r="S409" s="98">
        <v>1.69</v>
      </c>
      <c r="T409" s="98">
        <v>1.72</v>
      </c>
      <c r="U409" s="98">
        <v>1.76</v>
      </c>
      <c r="V409" s="98">
        <v>1.79</v>
      </c>
      <c r="W409" s="98">
        <v>1.83</v>
      </c>
      <c r="X409" s="99">
        <v>1.87</v>
      </c>
      <c r="Z409" s="662"/>
      <c r="AA409" s="664">
        <v>120</v>
      </c>
      <c r="AB409" s="78" t="s">
        <v>133</v>
      </c>
      <c r="AC409" s="97">
        <v>1.62</v>
      </c>
      <c r="AD409" s="98">
        <v>1.65</v>
      </c>
      <c r="AE409" s="98">
        <v>1.69</v>
      </c>
      <c r="AF409" s="98">
        <v>1.72</v>
      </c>
      <c r="AG409" s="98">
        <v>1.76</v>
      </c>
      <c r="AH409" s="98">
        <v>1.79</v>
      </c>
      <c r="AI409" s="98">
        <v>1.83</v>
      </c>
      <c r="AJ409" s="99">
        <v>1.87</v>
      </c>
      <c r="AL409" s="662"/>
      <c r="AM409" s="664">
        <v>120</v>
      </c>
      <c r="AN409" s="78" t="s">
        <v>133</v>
      </c>
      <c r="AO409" s="97">
        <v>1.62</v>
      </c>
      <c r="AP409" s="98">
        <v>1.65</v>
      </c>
      <c r="AQ409" s="98">
        <v>1.69</v>
      </c>
      <c r="AR409" s="98">
        <v>1.72</v>
      </c>
      <c r="AS409" s="98">
        <v>1.76</v>
      </c>
      <c r="AT409" s="98">
        <v>1.79</v>
      </c>
      <c r="AU409" s="98">
        <v>1.83</v>
      </c>
      <c r="AV409" s="99">
        <v>1.87</v>
      </c>
    </row>
    <row r="410" spans="1:48" ht="15" thickBot="1">
      <c r="A410">
        <v>410</v>
      </c>
      <c r="B410" s="662"/>
      <c r="C410" s="665"/>
      <c r="D410" s="82" t="s">
        <v>136</v>
      </c>
      <c r="E410" s="97">
        <v>1.78</v>
      </c>
      <c r="F410" s="98">
        <v>1.81</v>
      </c>
      <c r="G410" s="98">
        <v>1.84</v>
      </c>
      <c r="H410" s="98">
        <v>1.87</v>
      </c>
      <c r="I410" s="98">
        <v>1.9</v>
      </c>
      <c r="J410" s="98">
        <v>1.93</v>
      </c>
      <c r="K410" s="98">
        <v>1.96</v>
      </c>
      <c r="L410" s="99">
        <v>1.99</v>
      </c>
      <c r="N410" s="662"/>
      <c r="O410" s="665"/>
      <c r="P410" s="82" t="s">
        <v>136</v>
      </c>
      <c r="Q410" s="97">
        <v>1.78</v>
      </c>
      <c r="R410" s="98">
        <v>1.81</v>
      </c>
      <c r="S410" s="98">
        <v>1.84</v>
      </c>
      <c r="T410" s="98">
        <v>1.87</v>
      </c>
      <c r="U410" s="98">
        <v>1.9</v>
      </c>
      <c r="V410" s="98">
        <v>1.93</v>
      </c>
      <c r="W410" s="98">
        <v>1.96</v>
      </c>
      <c r="X410" s="99">
        <v>1.99</v>
      </c>
      <c r="Z410" s="662"/>
      <c r="AA410" s="665"/>
      <c r="AB410" s="82" t="s">
        <v>136</v>
      </c>
      <c r="AC410" s="97">
        <v>1.78</v>
      </c>
      <c r="AD410" s="98">
        <v>1.81</v>
      </c>
      <c r="AE410" s="98">
        <v>1.84</v>
      </c>
      <c r="AF410" s="98">
        <v>1.87</v>
      </c>
      <c r="AG410" s="98">
        <v>1.9</v>
      </c>
      <c r="AH410" s="98">
        <v>1.93</v>
      </c>
      <c r="AI410" s="98">
        <v>1.96</v>
      </c>
      <c r="AJ410" s="99">
        <v>1.99</v>
      </c>
      <c r="AL410" s="662"/>
      <c r="AM410" s="665"/>
      <c r="AN410" s="82" t="s">
        <v>136</v>
      </c>
      <c r="AO410" s="97">
        <v>1.78</v>
      </c>
      <c r="AP410" s="98">
        <v>1.79</v>
      </c>
      <c r="AQ410" s="98">
        <v>1.8</v>
      </c>
      <c r="AR410" s="98">
        <v>1.81</v>
      </c>
      <c r="AS410" s="98">
        <v>1.83</v>
      </c>
      <c r="AT410" s="98">
        <v>1.84</v>
      </c>
      <c r="AU410" s="98">
        <v>1.85</v>
      </c>
      <c r="AV410" s="99">
        <v>1.87</v>
      </c>
    </row>
    <row r="411" spans="1:48">
      <c r="A411">
        <v>411</v>
      </c>
      <c r="B411" s="662"/>
      <c r="C411" s="666">
        <v>130</v>
      </c>
      <c r="D411" s="86" t="s">
        <v>133</v>
      </c>
      <c r="E411" s="100">
        <v>1.54</v>
      </c>
      <c r="F411" s="101">
        <v>1.57</v>
      </c>
      <c r="G411" s="101">
        <v>1.6</v>
      </c>
      <c r="H411" s="101">
        <v>1.63</v>
      </c>
      <c r="I411" s="101">
        <v>1.67</v>
      </c>
      <c r="J411" s="101">
        <v>1.7</v>
      </c>
      <c r="K411" s="101">
        <v>1.73</v>
      </c>
      <c r="L411" s="102">
        <v>1.77</v>
      </c>
      <c r="N411" s="662"/>
      <c r="O411" s="666">
        <v>130</v>
      </c>
      <c r="P411" s="86" t="s">
        <v>133</v>
      </c>
      <c r="Q411" s="100">
        <v>1.54</v>
      </c>
      <c r="R411" s="101">
        <v>1.57</v>
      </c>
      <c r="S411" s="101">
        <v>1.6</v>
      </c>
      <c r="T411" s="101">
        <v>1.63</v>
      </c>
      <c r="U411" s="101">
        <v>1.67</v>
      </c>
      <c r="V411" s="101">
        <v>1.7</v>
      </c>
      <c r="W411" s="101">
        <v>1.73</v>
      </c>
      <c r="X411" s="102">
        <v>1.77</v>
      </c>
      <c r="Z411" s="662"/>
      <c r="AA411" s="666">
        <v>130</v>
      </c>
      <c r="AB411" s="86" t="s">
        <v>133</v>
      </c>
      <c r="AC411" s="100">
        <v>1.54</v>
      </c>
      <c r="AD411" s="101">
        <v>1.57</v>
      </c>
      <c r="AE411" s="101">
        <v>1.6</v>
      </c>
      <c r="AF411" s="101">
        <v>1.63</v>
      </c>
      <c r="AG411" s="101">
        <v>1.67</v>
      </c>
      <c r="AH411" s="101">
        <v>1.7</v>
      </c>
      <c r="AI411" s="101">
        <v>1.73</v>
      </c>
      <c r="AJ411" s="102">
        <v>1.77</v>
      </c>
      <c r="AL411" s="662"/>
      <c r="AM411" s="666">
        <v>130</v>
      </c>
      <c r="AN411" s="86" t="s">
        <v>133</v>
      </c>
      <c r="AO411" s="100">
        <v>1.54</v>
      </c>
      <c r="AP411" s="101">
        <v>1.57</v>
      </c>
      <c r="AQ411" s="101">
        <v>1.6</v>
      </c>
      <c r="AR411" s="101">
        <v>1.63</v>
      </c>
      <c r="AS411" s="101">
        <v>1.67</v>
      </c>
      <c r="AT411" s="101">
        <v>1.7</v>
      </c>
      <c r="AU411" s="101">
        <v>1.73</v>
      </c>
      <c r="AV411" s="102">
        <v>1.77</v>
      </c>
    </row>
    <row r="412" spans="1:48" ht="15" thickBot="1">
      <c r="A412">
        <v>412</v>
      </c>
      <c r="B412" s="662"/>
      <c r="C412" s="667"/>
      <c r="D412" s="90" t="s">
        <v>136</v>
      </c>
      <c r="E412" s="100">
        <v>1.69</v>
      </c>
      <c r="F412" s="101">
        <v>1.72</v>
      </c>
      <c r="G412" s="101">
        <v>1.75</v>
      </c>
      <c r="H412" s="101">
        <v>1.78</v>
      </c>
      <c r="I412" s="101">
        <v>1.82</v>
      </c>
      <c r="J412" s="101">
        <v>1.85</v>
      </c>
      <c r="K412" s="101">
        <v>1.88</v>
      </c>
      <c r="L412" s="102">
        <v>1.92</v>
      </c>
      <c r="N412" s="662"/>
      <c r="O412" s="667"/>
      <c r="P412" s="90" t="s">
        <v>136</v>
      </c>
      <c r="Q412" s="100">
        <v>1.69</v>
      </c>
      <c r="R412" s="101">
        <v>1.72</v>
      </c>
      <c r="S412" s="101">
        <v>1.75</v>
      </c>
      <c r="T412" s="101">
        <v>1.78</v>
      </c>
      <c r="U412" s="101">
        <v>1.82</v>
      </c>
      <c r="V412" s="101">
        <v>1.85</v>
      </c>
      <c r="W412" s="101">
        <v>1.88</v>
      </c>
      <c r="X412" s="102">
        <v>1.92</v>
      </c>
      <c r="Z412" s="662"/>
      <c r="AA412" s="667"/>
      <c r="AB412" s="90" t="s">
        <v>136</v>
      </c>
      <c r="AC412" s="100">
        <v>1.69</v>
      </c>
      <c r="AD412" s="101">
        <v>1.72</v>
      </c>
      <c r="AE412" s="101">
        <v>1.75</v>
      </c>
      <c r="AF412" s="101">
        <v>1.78</v>
      </c>
      <c r="AG412" s="101">
        <v>1.82</v>
      </c>
      <c r="AH412" s="101">
        <v>1.85</v>
      </c>
      <c r="AI412" s="101">
        <v>1.88</v>
      </c>
      <c r="AJ412" s="102">
        <v>1.92</v>
      </c>
      <c r="AL412" s="662"/>
      <c r="AM412" s="667"/>
      <c r="AN412" s="90" t="s">
        <v>136</v>
      </c>
      <c r="AO412" s="100">
        <v>1.69</v>
      </c>
      <c r="AP412" s="101">
        <v>1.71</v>
      </c>
      <c r="AQ412" s="101">
        <v>1.74</v>
      </c>
      <c r="AR412" s="101">
        <v>1.76</v>
      </c>
      <c r="AS412" s="101">
        <v>1.79</v>
      </c>
      <c r="AT412" s="101">
        <v>1.81</v>
      </c>
      <c r="AU412" s="101">
        <v>1.84</v>
      </c>
      <c r="AV412" s="102">
        <v>1.87</v>
      </c>
    </row>
    <row r="413" spans="1:48">
      <c r="A413">
        <v>413</v>
      </c>
      <c r="B413" s="662"/>
      <c r="C413" s="664">
        <v>140</v>
      </c>
      <c r="D413" s="78" t="s">
        <v>133</v>
      </c>
      <c r="E413" s="97">
        <v>1.46</v>
      </c>
      <c r="F413" s="98">
        <v>1.49</v>
      </c>
      <c r="G413" s="98">
        <v>1.52</v>
      </c>
      <c r="H413" s="98">
        <v>1.55</v>
      </c>
      <c r="I413" s="98">
        <v>1.59</v>
      </c>
      <c r="J413" s="98">
        <v>1.62</v>
      </c>
      <c r="K413" s="98">
        <v>1.65</v>
      </c>
      <c r="L413" s="99">
        <v>1.69</v>
      </c>
      <c r="N413" s="662"/>
      <c r="O413" s="664">
        <v>140</v>
      </c>
      <c r="P413" s="78" t="s">
        <v>133</v>
      </c>
      <c r="Q413" s="97">
        <v>1.46</v>
      </c>
      <c r="R413" s="98">
        <v>1.49</v>
      </c>
      <c r="S413" s="98">
        <v>1.52</v>
      </c>
      <c r="T413" s="98">
        <v>1.55</v>
      </c>
      <c r="U413" s="98">
        <v>1.59</v>
      </c>
      <c r="V413" s="98">
        <v>1.62</v>
      </c>
      <c r="W413" s="98">
        <v>1.65</v>
      </c>
      <c r="X413" s="99">
        <v>1.69</v>
      </c>
      <c r="Z413" s="662"/>
      <c r="AA413" s="664">
        <v>140</v>
      </c>
      <c r="AB413" s="78" t="s">
        <v>133</v>
      </c>
      <c r="AC413" s="97">
        <v>1.46</v>
      </c>
      <c r="AD413" s="98">
        <v>1.49</v>
      </c>
      <c r="AE413" s="98">
        <v>1.52</v>
      </c>
      <c r="AF413" s="98">
        <v>1.55</v>
      </c>
      <c r="AG413" s="98">
        <v>1.59</v>
      </c>
      <c r="AH413" s="98">
        <v>1.62</v>
      </c>
      <c r="AI413" s="98">
        <v>1.65</v>
      </c>
      <c r="AJ413" s="99">
        <v>1.69</v>
      </c>
      <c r="AL413" s="662"/>
      <c r="AM413" s="664">
        <v>140</v>
      </c>
      <c r="AN413" s="78" t="s">
        <v>133</v>
      </c>
      <c r="AO413" s="97">
        <v>1.46</v>
      </c>
      <c r="AP413" s="98">
        <v>1.49</v>
      </c>
      <c r="AQ413" s="98">
        <v>1.52</v>
      </c>
      <c r="AR413" s="98">
        <v>1.55</v>
      </c>
      <c r="AS413" s="98">
        <v>1.59</v>
      </c>
      <c r="AT413" s="98">
        <v>1.62</v>
      </c>
      <c r="AU413" s="98">
        <v>1.65</v>
      </c>
      <c r="AV413" s="99">
        <v>1.69</v>
      </c>
    </row>
    <row r="414" spans="1:48" ht="15" thickBot="1">
      <c r="A414">
        <v>414</v>
      </c>
      <c r="B414" s="662"/>
      <c r="C414" s="665"/>
      <c r="D414" s="82" t="s">
        <v>136</v>
      </c>
      <c r="E414" s="97">
        <v>1.46</v>
      </c>
      <c r="F414" s="98">
        <v>1.51</v>
      </c>
      <c r="G414" s="98">
        <v>1.57</v>
      </c>
      <c r="H414" s="98">
        <v>1.62</v>
      </c>
      <c r="I414" s="98">
        <v>1.68</v>
      </c>
      <c r="J414" s="98">
        <v>1.73</v>
      </c>
      <c r="K414" s="98">
        <v>1.79</v>
      </c>
      <c r="L414" s="99">
        <v>1.85</v>
      </c>
      <c r="N414" s="662"/>
      <c r="O414" s="665"/>
      <c r="P414" s="82" t="s">
        <v>136</v>
      </c>
      <c r="Q414" s="97">
        <v>1.46</v>
      </c>
      <c r="R414" s="98">
        <v>1.51</v>
      </c>
      <c r="S414" s="98">
        <v>1.57</v>
      </c>
      <c r="T414" s="98">
        <v>1.62</v>
      </c>
      <c r="U414" s="98">
        <v>1.68</v>
      </c>
      <c r="V414" s="98">
        <v>1.73</v>
      </c>
      <c r="W414" s="98">
        <v>1.79</v>
      </c>
      <c r="X414" s="99">
        <v>1.85</v>
      </c>
      <c r="Z414" s="662"/>
      <c r="AA414" s="665"/>
      <c r="AB414" s="82" t="s">
        <v>136</v>
      </c>
      <c r="AC414" s="97">
        <v>1.46</v>
      </c>
      <c r="AD414" s="98">
        <v>1.51</v>
      </c>
      <c r="AE414" s="98">
        <v>1.57</v>
      </c>
      <c r="AF414" s="98">
        <v>1.62</v>
      </c>
      <c r="AG414" s="98">
        <v>1.68</v>
      </c>
      <c r="AH414" s="98">
        <v>1.73</v>
      </c>
      <c r="AI414" s="98">
        <v>1.79</v>
      </c>
      <c r="AJ414" s="99">
        <v>1.85</v>
      </c>
      <c r="AL414" s="662"/>
      <c r="AM414" s="665"/>
      <c r="AN414" s="82" t="s">
        <v>136</v>
      </c>
      <c r="AO414" s="97">
        <v>1.46</v>
      </c>
      <c r="AP414" s="98">
        <v>1.51</v>
      </c>
      <c r="AQ414" s="98">
        <v>1.57</v>
      </c>
      <c r="AR414" s="98">
        <v>1.62</v>
      </c>
      <c r="AS414" s="98">
        <v>1.68</v>
      </c>
      <c r="AT414" s="98">
        <v>1.73</v>
      </c>
      <c r="AU414" s="98">
        <v>1.79</v>
      </c>
      <c r="AV414" s="99">
        <v>1.85</v>
      </c>
    </row>
    <row r="415" spans="1:48">
      <c r="A415">
        <v>415</v>
      </c>
      <c r="B415" s="662"/>
      <c r="C415" s="666">
        <v>150</v>
      </c>
      <c r="D415" s="86" t="s">
        <v>133</v>
      </c>
      <c r="E415" s="100">
        <v>1.28</v>
      </c>
      <c r="F415" s="101">
        <v>1.32</v>
      </c>
      <c r="G415" s="101">
        <v>1.37</v>
      </c>
      <c r="H415" s="101">
        <v>1.42</v>
      </c>
      <c r="I415" s="101">
        <v>1.46</v>
      </c>
      <c r="J415" s="101">
        <v>1.51</v>
      </c>
      <c r="K415" s="101">
        <v>1.56</v>
      </c>
      <c r="L415" s="102">
        <v>1.61</v>
      </c>
      <c r="N415" s="662"/>
      <c r="O415" s="666">
        <v>150</v>
      </c>
      <c r="P415" s="86" t="s">
        <v>133</v>
      </c>
      <c r="Q415" s="100">
        <v>1.28</v>
      </c>
      <c r="R415" s="101">
        <v>1.32</v>
      </c>
      <c r="S415" s="101">
        <v>1.37</v>
      </c>
      <c r="T415" s="101">
        <v>1.42</v>
      </c>
      <c r="U415" s="101">
        <v>1.46</v>
      </c>
      <c r="V415" s="101">
        <v>1.51</v>
      </c>
      <c r="W415" s="101">
        <v>1.56</v>
      </c>
      <c r="X415" s="102">
        <v>1.61</v>
      </c>
      <c r="Z415" s="662"/>
      <c r="AA415" s="666">
        <v>150</v>
      </c>
      <c r="AB415" s="86" t="s">
        <v>133</v>
      </c>
      <c r="AC415" s="100">
        <v>1.28</v>
      </c>
      <c r="AD415" s="101">
        <v>1.32</v>
      </c>
      <c r="AE415" s="101">
        <v>1.37</v>
      </c>
      <c r="AF415" s="101">
        <v>1.42</v>
      </c>
      <c r="AG415" s="101">
        <v>1.46</v>
      </c>
      <c r="AH415" s="101">
        <v>1.51</v>
      </c>
      <c r="AI415" s="101">
        <v>1.56</v>
      </c>
      <c r="AJ415" s="102">
        <v>1.61</v>
      </c>
      <c r="AL415" s="662"/>
      <c r="AM415" s="666">
        <v>150</v>
      </c>
      <c r="AN415" s="86" t="s">
        <v>133</v>
      </c>
      <c r="AO415" s="100">
        <v>1.28</v>
      </c>
      <c r="AP415" s="101">
        <v>1.32</v>
      </c>
      <c r="AQ415" s="101">
        <v>1.37</v>
      </c>
      <c r="AR415" s="101">
        <v>1.42</v>
      </c>
      <c r="AS415" s="101">
        <v>1.46</v>
      </c>
      <c r="AT415" s="101">
        <v>1.51</v>
      </c>
      <c r="AU415" s="101">
        <v>1.56</v>
      </c>
      <c r="AV415" s="102">
        <v>1.61</v>
      </c>
    </row>
    <row r="416" spans="1:48" ht="15" thickBot="1">
      <c r="A416">
        <v>416</v>
      </c>
      <c r="B416" s="662"/>
      <c r="C416" s="667"/>
      <c r="D416" s="90" t="s">
        <v>136</v>
      </c>
      <c r="E416" s="100">
        <v>1.28</v>
      </c>
      <c r="F416" s="101">
        <v>1.35</v>
      </c>
      <c r="G416" s="101">
        <v>1.42</v>
      </c>
      <c r="H416" s="101">
        <v>1.49</v>
      </c>
      <c r="I416" s="101">
        <v>1.56</v>
      </c>
      <c r="J416" s="101">
        <v>1.63</v>
      </c>
      <c r="K416" s="101">
        <v>1.7</v>
      </c>
      <c r="L416" s="102">
        <v>1.77</v>
      </c>
      <c r="N416" s="662"/>
      <c r="O416" s="667"/>
      <c r="P416" s="90" t="s">
        <v>136</v>
      </c>
      <c r="Q416" s="100">
        <v>1.28</v>
      </c>
      <c r="R416" s="101">
        <v>1.35</v>
      </c>
      <c r="S416" s="101">
        <v>1.42</v>
      </c>
      <c r="T416" s="101">
        <v>1.49</v>
      </c>
      <c r="U416" s="101">
        <v>1.56</v>
      </c>
      <c r="V416" s="101">
        <v>1.63</v>
      </c>
      <c r="W416" s="101">
        <v>1.7</v>
      </c>
      <c r="X416" s="102">
        <v>1.77</v>
      </c>
      <c r="Z416" s="662"/>
      <c r="AA416" s="667"/>
      <c r="AB416" s="90" t="s">
        <v>136</v>
      </c>
      <c r="AC416" s="100">
        <v>1.28</v>
      </c>
      <c r="AD416" s="101">
        <v>1.35</v>
      </c>
      <c r="AE416" s="101">
        <v>1.42</v>
      </c>
      <c r="AF416" s="101">
        <v>1.49</v>
      </c>
      <c r="AG416" s="101">
        <v>1.56</v>
      </c>
      <c r="AH416" s="101">
        <v>1.63</v>
      </c>
      <c r="AI416" s="101">
        <v>1.7</v>
      </c>
      <c r="AJ416" s="102">
        <v>1.77</v>
      </c>
      <c r="AL416" s="662"/>
      <c r="AM416" s="667"/>
      <c r="AN416" s="90" t="s">
        <v>136</v>
      </c>
      <c r="AO416" s="100">
        <v>1.28</v>
      </c>
      <c r="AP416" s="101">
        <v>1.35</v>
      </c>
      <c r="AQ416" s="101">
        <v>1.42</v>
      </c>
      <c r="AR416" s="101">
        <v>1.49</v>
      </c>
      <c r="AS416" s="101">
        <v>1.56</v>
      </c>
      <c r="AT416" s="101">
        <v>1.63</v>
      </c>
      <c r="AU416" s="101">
        <v>1.7</v>
      </c>
      <c r="AV416" s="102">
        <v>1.77</v>
      </c>
    </row>
    <row r="417" spans="1:48">
      <c r="A417">
        <v>417</v>
      </c>
      <c r="B417" s="662"/>
      <c r="C417" s="664">
        <v>160</v>
      </c>
      <c r="D417" s="78" t="s">
        <v>133</v>
      </c>
      <c r="E417" s="97">
        <v>1.1200000000000001</v>
      </c>
      <c r="F417" s="98">
        <v>1.18</v>
      </c>
      <c r="G417" s="98">
        <v>1.24</v>
      </c>
      <c r="H417" s="98">
        <v>1.3</v>
      </c>
      <c r="I417" s="98">
        <v>1.36</v>
      </c>
      <c r="J417" s="98">
        <v>1.42</v>
      </c>
      <c r="K417" s="98">
        <v>1.48</v>
      </c>
      <c r="L417" s="99">
        <v>1.54</v>
      </c>
      <c r="N417" s="662"/>
      <c r="O417" s="664">
        <v>160</v>
      </c>
      <c r="P417" s="78" t="s">
        <v>133</v>
      </c>
      <c r="Q417" s="97">
        <v>1.1200000000000001</v>
      </c>
      <c r="R417" s="98">
        <v>1.18</v>
      </c>
      <c r="S417" s="98">
        <v>1.24</v>
      </c>
      <c r="T417" s="98">
        <v>1.3</v>
      </c>
      <c r="U417" s="98">
        <v>1.36</v>
      </c>
      <c r="V417" s="98">
        <v>1.42</v>
      </c>
      <c r="W417" s="98">
        <v>1.48</v>
      </c>
      <c r="X417" s="99">
        <v>1.54</v>
      </c>
      <c r="Z417" s="662"/>
      <c r="AA417" s="664">
        <v>160</v>
      </c>
      <c r="AB417" s="78" t="s">
        <v>133</v>
      </c>
      <c r="AC417" s="97">
        <v>1.1200000000000001</v>
      </c>
      <c r="AD417" s="98">
        <v>1.18</v>
      </c>
      <c r="AE417" s="98">
        <v>1.24</v>
      </c>
      <c r="AF417" s="98">
        <v>1.3</v>
      </c>
      <c r="AG417" s="98">
        <v>1.36</v>
      </c>
      <c r="AH417" s="98">
        <v>1.42</v>
      </c>
      <c r="AI417" s="98">
        <v>1.48</v>
      </c>
      <c r="AJ417" s="99">
        <v>1.54</v>
      </c>
      <c r="AL417" s="662"/>
      <c r="AM417" s="664">
        <v>160</v>
      </c>
      <c r="AN417" s="78" t="s">
        <v>133</v>
      </c>
      <c r="AO417" s="97">
        <v>1.1200000000000001</v>
      </c>
      <c r="AP417" s="98">
        <v>1.18</v>
      </c>
      <c r="AQ417" s="98">
        <v>1.24</v>
      </c>
      <c r="AR417" s="98">
        <v>1.3</v>
      </c>
      <c r="AS417" s="98">
        <v>1.36</v>
      </c>
      <c r="AT417" s="98">
        <v>1.42</v>
      </c>
      <c r="AU417" s="98">
        <v>1.48</v>
      </c>
      <c r="AV417" s="99">
        <v>1.54</v>
      </c>
    </row>
    <row r="418" spans="1:48" ht="15" thickBot="1">
      <c r="A418">
        <v>418</v>
      </c>
      <c r="B418" s="662"/>
      <c r="C418" s="665"/>
      <c r="D418" s="82" t="s">
        <v>136</v>
      </c>
      <c r="E418" s="97">
        <v>1.1200000000000001</v>
      </c>
      <c r="F418" s="98">
        <v>1.2</v>
      </c>
      <c r="G418" s="98">
        <v>1.28</v>
      </c>
      <c r="H418" s="98">
        <v>1.36</v>
      </c>
      <c r="I418" s="98">
        <v>1.45</v>
      </c>
      <c r="J418" s="98">
        <v>1.53</v>
      </c>
      <c r="K418" s="98">
        <v>1.61</v>
      </c>
      <c r="L418" s="99">
        <v>1.7</v>
      </c>
      <c r="N418" s="662"/>
      <c r="O418" s="665"/>
      <c r="P418" s="82" t="s">
        <v>136</v>
      </c>
      <c r="Q418" s="97">
        <v>1.1200000000000001</v>
      </c>
      <c r="R418" s="98">
        <v>1.2</v>
      </c>
      <c r="S418" s="98">
        <v>1.28</v>
      </c>
      <c r="T418" s="98">
        <v>1.36</v>
      </c>
      <c r="U418" s="98">
        <v>1.45</v>
      </c>
      <c r="V418" s="98">
        <v>1.53</v>
      </c>
      <c r="W418" s="98">
        <v>1.61</v>
      </c>
      <c r="X418" s="99">
        <v>1.7</v>
      </c>
      <c r="Z418" s="662"/>
      <c r="AA418" s="665"/>
      <c r="AB418" s="82" t="s">
        <v>136</v>
      </c>
      <c r="AC418" s="97">
        <v>1.1200000000000001</v>
      </c>
      <c r="AD418" s="98">
        <v>1.2</v>
      </c>
      <c r="AE418" s="98">
        <v>1.28</v>
      </c>
      <c r="AF418" s="98">
        <v>1.36</v>
      </c>
      <c r="AG418" s="98">
        <v>1.45</v>
      </c>
      <c r="AH418" s="98">
        <v>1.53</v>
      </c>
      <c r="AI418" s="98">
        <v>1.61</v>
      </c>
      <c r="AJ418" s="99">
        <v>1.7</v>
      </c>
      <c r="AL418" s="662"/>
      <c r="AM418" s="665"/>
      <c r="AN418" s="82" t="s">
        <v>136</v>
      </c>
      <c r="AO418" s="97">
        <v>1.1200000000000001</v>
      </c>
      <c r="AP418" s="98">
        <v>1.2</v>
      </c>
      <c r="AQ418" s="98">
        <v>1.28</v>
      </c>
      <c r="AR418" s="98">
        <v>1.36</v>
      </c>
      <c r="AS418" s="98">
        <v>1.45</v>
      </c>
      <c r="AT418" s="98">
        <v>1.53</v>
      </c>
      <c r="AU418" s="98">
        <v>1.61</v>
      </c>
      <c r="AV418" s="99">
        <v>1.7</v>
      </c>
    </row>
    <row r="419" spans="1:48">
      <c r="A419">
        <v>419</v>
      </c>
      <c r="B419" s="662"/>
      <c r="C419" s="666">
        <v>170</v>
      </c>
      <c r="D419" s="86" t="s">
        <v>133</v>
      </c>
      <c r="E419" s="100">
        <v>1</v>
      </c>
      <c r="F419" s="101">
        <v>1.06</v>
      </c>
      <c r="G419" s="101">
        <v>1.1299999999999999</v>
      </c>
      <c r="H419" s="101">
        <v>1.2</v>
      </c>
      <c r="I419" s="101">
        <v>1.27</v>
      </c>
      <c r="J419" s="101">
        <v>1.34</v>
      </c>
      <c r="K419" s="101">
        <v>1.41</v>
      </c>
      <c r="L419" s="102">
        <v>1.48</v>
      </c>
      <c r="N419" s="662"/>
      <c r="O419" s="666">
        <v>170</v>
      </c>
      <c r="P419" s="86" t="s">
        <v>133</v>
      </c>
      <c r="Q419" s="100">
        <v>1</v>
      </c>
      <c r="R419" s="101">
        <v>1.06</v>
      </c>
      <c r="S419" s="101">
        <v>1.1299999999999999</v>
      </c>
      <c r="T419" s="101">
        <v>1.2</v>
      </c>
      <c r="U419" s="101">
        <v>1.27</v>
      </c>
      <c r="V419" s="101">
        <v>1.34</v>
      </c>
      <c r="W419" s="101">
        <v>1.41</v>
      </c>
      <c r="X419" s="102">
        <v>1.48</v>
      </c>
      <c r="Z419" s="662"/>
      <c r="AA419" s="666">
        <v>170</v>
      </c>
      <c r="AB419" s="86" t="s">
        <v>133</v>
      </c>
      <c r="AC419" s="100">
        <v>1</v>
      </c>
      <c r="AD419" s="101">
        <v>1.06</v>
      </c>
      <c r="AE419" s="101">
        <v>1.1299999999999999</v>
      </c>
      <c r="AF419" s="101">
        <v>1.2</v>
      </c>
      <c r="AG419" s="101">
        <v>1.27</v>
      </c>
      <c r="AH419" s="101">
        <v>1.34</v>
      </c>
      <c r="AI419" s="101">
        <v>1.41</v>
      </c>
      <c r="AJ419" s="102">
        <v>1.48</v>
      </c>
      <c r="AL419" s="662"/>
      <c r="AM419" s="666">
        <v>170</v>
      </c>
      <c r="AN419" s="86" t="s">
        <v>133</v>
      </c>
      <c r="AO419" s="100">
        <v>1</v>
      </c>
      <c r="AP419" s="101">
        <v>1.06</v>
      </c>
      <c r="AQ419" s="101">
        <v>1.1299999999999999</v>
      </c>
      <c r="AR419" s="101">
        <v>1.2</v>
      </c>
      <c r="AS419" s="101">
        <v>1.27</v>
      </c>
      <c r="AT419" s="101">
        <v>1.34</v>
      </c>
      <c r="AU419" s="101">
        <v>1.41</v>
      </c>
      <c r="AV419" s="102">
        <v>1.48</v>
      </c>
    </row>
    <row r="420" spans="1:48" ht="15" thickBot="1">
      <c r="A420">
        <v>420</v>
      </c>
      <c r="B420" s="662"/>
      <c r="C420" s="667"/>
      <c r="D420" s="90" t="s">
        <v>136</v>
      </c>
      <c r="E420" s="100">
        <v>1</v>
      </c>
      <c r="F420" s="101">
        <v>1.07</v>
      </c>
      <c r="G420" s="101">
        <v>1.1399999999999999</v>
      </c>
      <c r="H420" s="101">
        <v>1.22</v>
      </c>
      <c r="I420" s="101">
        <v>1.29</v>
      </c>
      <c r="J420" s="101">
        <v>1.37</v>
      </c>
      <c r="K420" s="101">
        <v>1.44</v>
      </c>
      <c r="L420" s="102">
        <v>1.52</v>
      </c>
      <c r="N420" s="662"/>
      <c r="O420" s="667"/>
      <c r="P420" s="90" t="s">
        <v>136</v>
      </c>
      <c r="Q420" s="100">
        <v>1</v>
      </c>
      <c r="R420" s="101">
        <v>1.07</v>
      </c>
      <c r="S420" s="101">
        <v>1.1399999999999999</v>
      </c>
      <c r="T420" s="101">
        <v>1.22</v>
      </c>
      <c r="U420" s="101">
        <v>1.29</v>
      </c>
      <c r="V420" s="101">
        <v>1.37</v>
      </c>
      <c r="W420" s="101">
        <v>1.44</v>
      </c>
      <c r="X420" s="102">
        <v>1.52</v>
      </c>
      <c r="Z420" s="662"/>
      <c r="AA420" s="667"/>
      <c r="AB420" s="90" t="s">
        <v>136</v>
      </c>
      <c r="AC420" s="100">
        <v>1</v>
      </c>
      <c r="AD420" s="101">
        <v>1.07</v>
      </c>
      <c r="AE420" s="101">
        <v>1.1399999999999999</v>
      </c>
      <c r="AF420" s="101">
        <v>1.22</v>
      </c>
      <c r="AG420" s="101">
        <v>1.29</v>
      </c>
      <c r="AH420" s="101">
        <v>1.37</v>
      </c>
      <c r="AI420" s="101">
        <v>1.44</v>
      </c>
      <c r="AJ420" s="102">
        <v>1.52</v>
      </c>
      <c r="AL420" s="662"/>
      <c r="AM420" s="667"/>
      <c r="AN420" s="90" t="s">
        <v>136</v>
      </c>
      <c r="AO420" s="100">
        <v>1</v>
      </c>
      <c r="AP420" s="101">
        <v>1.07</v>
      </c>
      <c r="AQ420" s="101">
        <v>1.1399999999999999</v>
      </c>
      <c r="AR420" s="101">
        <v>1.22</v>
      </c>
      <c r="AS420" s="101">
        <v>1.29</v>
      </c>
      <c r="AT420" s="101">
        <v>1.37</v>
      </c>
      <c r="AU420" s="101">
        <v>1.44</v>
      </c>
      <c r="AV420" s="102">
        <v>1.52</v>
      </c>
    </row>
    <row r="421" spans="1:48">
      <c r="A421">
        <v>421</v>
      </c>
      <c r="B421" s="662"/>
      <c r="C421" s="664">
        <v>180</v>
      </c>
      <c r="D421" s="78" t="s">
        <v>133</v>
      </c>
      <c r="E421" s="97">
        <v>0.89</v>
      </c>
      <c r="F421" s="98">
        <v>0.95</v>
      </c>
      <c r="G421" s="98">
        <v>1.02</v>
      </c>
      <c r="H421" s="98">
        <v>1.0900000000000001</v>
      </c>
      <c r="I421" s="98">
        <v>1.1499999999999999</v>
      </c>
      <c r="J421" s="98">
        <v>1.22</v>
      </c>
      <c r="K421" s="98">
        <v>1.29</v>
      </c>
      <c r="L421" s="99">
        <v>1.36</v>
      </c>
      <c r="N421" s="662"/>
      <c r="O421" s="664">
        <v>180</v>
      </c>
      <c r="P421" s="78" t="s">
        <v>133</v>
      </c>
      <c r="Q421" s="97">
        <v>0.89</v>
      </c>
      <c r="R421" s="98">
        <v>0.95</v>
      </c>
      <c r="S421" s="98">
        <v>1.02</v>
      </c>
      <c r="T421" s="98">
        <v>1.0900000000000001</v>
      </c>
      <c r="U421" s="98">
        <v>1.1499999999999999</v>
      </c>
      <c r="V421" s="98">
        <v>1.22</v>
      </c>
      <c r="W421" s="98">
        <v>1.29</v>
      </c>
      <c r="X421" s="99">
        <v>1.36</v>
      </c>
      <c r="Z421" s="662"/>
      <c r="AA421" s="664">
        <v>180</v>
      </c>
      <c r="AB421" s="78" t="s">
        <v>133</v>
      </c>
      <c r="AC421" s="97">
        <v>0.89</v>
      </c>
      <c r="AD421" s="98">
        <v>0.95</v>
      </c>
      <c r="AE421" s="98">
        <v>1.02</v>
      </c>
      <c r="AF421" s="98">
        <v>1.0900000000000001</v>
      </c>
      <c r="AG421" s="98">
        <v>1.1499999999999999</v>
      </c>
      <c r="AH421" s="98">
        <v>1.22</v>
      </c>
      <c r="AI421" s="98">
        <v>1.29</v>
      </c>
      <c r="AJ421" s="99">
        <v>1.36</v>
      </c>
      <c r="AL421" s="662"/>
      <c r="AM421" s="664">
        <v>180</v>
      </c>
      <c r="AN421" s="78" t="s">
        <v>133</v>
      </c>
      <c r="AO421" s="97">
        <v>0.89</v>
      </c>
      <c r="AP421" s="98">
        <v>0.95</v>
      </c>
      <c r="AQ421" s="98">
        <v>1.02</v>
      </c>
      <c r="AR421" s="98">
        <v>1.0900000000000001</v>
      </c>
      <c r="AS421" s="98">
        <v>1.1499999999999999</v>
      </c>
      <c r="AT421" s="98">
        <v>1.22</v>
      </c>
      <c r="AU421" s="98">
        <v>1.29</v>
      </c>
      <c r="AV421" s="99">
        <v>1.36</v>
      </c>
    </row>
    <row r="422" spans="1:48" ht="15" thickBot="1">
      <c r="A422">
        <v>422</v>
      </c>
      <c r="B422" s="662"/>
      <c r="C422" s="665"/>
      <c r="D422" s="82" t="s">
        <v>136</v>
      </c>
      <c r="E422" s="97">
        <v>0.89</v>
      </c>
      <c r="F422" s="98">
        <v>0.95</v>
      </c>
      <c r="G422" s="98">
        <v>1.02</v>
      </c>
      <c r="H422" s="98">
        <v>1.0900000000000001</v>
      </c>
      <c r="I422" s="98">
        <v>1.1499999999999999</v>
      </c>
      <c r="J422" s="98">
        <v>1.22</v>
      </c>
      <c r="K422" s="98">
        <v>1.29</v>
      </c>
      <c r="L422" s="99">
        <v>1.36</v>
      </c>
      <c r="N422" s="662"/>
      <c r="O422" s="665"/>
      <c r="P422" s="82" t="s">
        <v>136</v>
      </c>
      <c r="Q422" s="97">
        <v>0.89</v>
      </c>
      <c r="R422" s="98">
        <v>0.95</v>
      </c>
      <c r="S422" s="98">
        <v>1.02</v>
      </c>
      <c r="T422" s="98">
        <v>1.0900000000000001</v>
      </c>
      <c r="U422" s="98">
        <v>1.1499999999999999</v>
      </c>
      <c r="V422" s="98">
        <v>1.22</v>
      </c>
      <c r="W422" s="98">
        <v>1.29</v>
      </c>
      <c r="X422" s="99">
        <v>1.36</v>
      </c>
      <c r="Z422" s="662"/>
      <c r="AA422" s="665"/>
      <c r="AB422" s="82" t="s">
        <v>136</v>
      </c>
      <c r="AC422" s="97">
        <v>0.89</v>
      </c>
      <c r="AD422" s="98">
        <v>0.95</v>
      </c>
      <c r="AE422" s="98">
        <v>1.02</v>
      </c>
      <c r="AF422" s="98">
        <v>1.0900000000000001</v>
      </c>
      <c r="AG422" s="98">
        <v>1.1499999999999999</v>
      </c>
      <c r="AH422" s="98">
        <v>1.22</v>
      </c>
      <c r="AI422" s="98">
        <v>1.29</v>
      </c>
      <c r="AJ422" s="99">
        <v>1.36</v>
      </c>
      <c r="AL422" s="662"/>
      <c r="AM422" s="665"/>
      <c r="AN422" s="82" t="s">
        <v>136</v>
      </c>
      <c r="AO422" s="97">
        <v>0.89</v>
      </c>
      <c r="AP422" s="98">
        <v>0.95</v>
      </c>
      <c r="AQ422" s="98">
        <v>1.02</v>
      </c>
      <c r="AR422" s="98">
        <v>1.0900000000000001</v>
      </c>
      <c r="AS422" s="98">
        <v>1.1499999999999999</v>
      </c>
      <c r="AT422" s="98">
        <v>1.22</v>
      </c>
      <c r="AU422" s="98">
        <v>1.29</v>
      </c>
      <c r="AV422" s="99">
        <v>1.36</v>
      </c>
    </row>
    <row r="423" spans="1:48">
      <c r="A423">
        <v>423</v>
      </c>
      <c r="B423" s="662"/>
      <c r="C423" s="666">
        <v>190</v>
      </c>
      <c r="D423" s="86" t="s">
        <v>133</v>
      </c>
      <c r="E423" s="100">
        <v>0.8</v>
      </c>
      <c r="F423" s="101">
        <v>0.86</v>
      </c>
      <c r="G423" s="101">
        <v>0.92</v>
      </c>
      <c r="H423" s="101">
        <v>0.98</v>
      </c>
      <c r="I423" s="101">
        <v>1.04</v>
      </c>
      <c r="J423" s="101">
        <v>1.1000000000000001</v>
      </c>
      <c r="K423" s="101">
        <v>1.1599999999999999</v>
      </c>
      <c r="L423" s="102">
        <v>1.22</v>
      </c>
      <c r="N423" s="662"/>
      <c r="O423" s="666">
        <v>190</v>
      </c>
      <c r="P423" s="86" t="s">
        <v>133</v>
      </c>
      <c r="Q423" s="100">
        <v>0.8</v>
      </c>
      <c r="R423" s="101">
        <v>0.86</v>
      </c>
      <c r="S423" s="101">
        <v>0.92</v>
      </c>
      <c r="T423" s="101">
        <v>0.98</v>
      </c>
      <c r="U423" s="101">
        <v>1.04</v>
      </c>
      <c r="V423" s="101">
        <v>1.1000000000000001</v>
      </c>
      <c r="W423" s="101">
        <v>1.1599999999999999</v>
      </c>
      <c r="X423" s="102">
        <v>1.22</v>
      </c>
      <c r="Z423" s="662"/>
      <c r="AA423" s="666">
        <v>190</v>
      </c>
      <c r="AB423" s="86" t="s">
        <v>133</v>
      </c>
      <c r="AC423" s="100">
        <v>0.8</v>
      </c>
      <c r="AD423" s="101">
        <v>0.86</v>
      </c>
      <c r="AE423" s="101">
        <v>0.92</v>
      </c>
      <c r="AF423" s="101">
        <v>0.98</v>
      </c>
      <c r="AG423" s="101">
        <v>1.04</v>
      </c>
      <c r="AH423" s="101">
        <v>1.1000000000000001</v>
      </c>
      <c r="AI423" s="101">
        <v>1.1599999999999999</v>
      </c>
      <c r="AJ423" s="102">
        <v>1.22</v>
      </c>
      <c r="AL423" s="662"/>
      <c r="AM423" s="666">
        <v>190</v>
      </c>
      <c r="AN423" s="86" t="s">
        <v>133</v>
      </c>
      <c r="AO423" s="100">
        <v>0.8</v>
      </c>
      <c r="AP423" s="101">
        <v>0.86</v>
      </c>
      <c r="AQ423" s="101">
        <v>0.92</v>
      </c>
      <c r="AR423" s="101">
        <v>0.98</v>
      </c>
      <c r="AS423" s="101">
        <v>1.04</v>
      </c>
      <c r="AT423" s="101">
        <v>1.1000000000000001</v>
      </c>
      <c r="AU423" s="101">
        <v>1.1599999999999999</v>
      </c>
      <c r="AV423" s="102">
        <v>1.22</v>
      </c>
    </row>
    <row r="424" spans="1:48" ht="15" thickBot="1">
      <c r="A424">
        <v>424</v>
      </c>
      <c r="B424" s="662"/>
      <c r="C424" s="667"/>
      <c r="D424" s="90" t="s">
        <v>136</v>
      </c>
      <c r="E424" s="100">
        <v>0.8</v>
      </c>
      <c r="F424" s="101">
        <v>0.86</v>
      </c>
      <c r="G424" s="101">
        <v>0.92</v>
      </c>
      <c r="H424" s="101">
        <v>0.98</v>
      </c>
      <c r="I424" s="101">
        <v>1.04</v>
      </c>
      <c r="J424" s="101">
        <v>1.1000000000000001</v>
      </c>
      <c r="K424" s="101">
        <v>1.1599999999999999</v>
      </c>
      <c r="L424" s="102">
        <v>1.22</v>
      </c>
      <c r="N424" s="662"/>
      <c r="O424" s="667"/>
      <c r="P424" s="90" t="s">
        <v>136</v>
      </c>
      <c r="Q424" s="100">
        <v>0.8</v>
      </c>
      <c r="R424" s="101">
        <v>0.86</v>
      </c>
      <c r="S424" s="101">
        <v>0.92</v>
      </c>
      <c r="T424" s="101">
        <v>0.98</v>
      </c>
      <c r="U424" s="101">
        <v>1.04</v>
      </c>
      <c r="V424" s="101">
        <v>1.1000000000000001</v>
      </c>
      <c r="W424" s="101">
        <v>1.1599999999999999</v>
      </c>
      <c r="X424" s="102">
        <v>1.22</v>
      </c>
      <c r="Z424" s="662"/>
      <c r="AA424" s="667"/>
      <c r="AB424" s="90" t="s">
        <v>136</v>
      </c>
      <c r="AC424" s="100">
        <v>0.8</v>
      </c>
      <c r="AD424" s="101">
        <v>0.86</v>
      </c>
      <c r="AE424" s="101">
        <v>0.92</v>
      </c>
      <c r="AF424" s="101">
        <v>0.98</v>
      </c>
      <c r="AG424" s="101">
        <v>1.04</v>
      </c>
      <c r="AH424" s="101">
        <v>1.1000000000000001</v>
      </c>
      <c r="AI424" s="101">
        <v>1.1599999999999999</v>
      </c>
      <c r="AJ424" s="102">
        <v>1.22</v>
      </c>
      <c r="AL424" s="662"/>
      <c r="AM424" s="667"/>
      <c r="AN424" s="90" t="s">
        <v>136</v>
      </c>
      <c r="AO424" s="100">
        <v>0.8</v>
      </c>
      <c r="AP424" s="101">
        <v>0.86</v>
      </c>
      <c r="AQ424" s="101">
        <v>0.92</v>
      </c>
      <c r="AR424" s="101">
        <v>0.98</v>
      </c>
      <c r="AS424" s="101">
        <v>1.04</v>
      </c>
      <c r="AT424" s="101">
        <v>1.1000000000000001</v>
      </c>
      <c r="AU424" s="101">
        <v>1.1599999999999999</v>
      </c>
      <c r="AV424" s="102">
        <v>1.22</v>
      </c>
    </row>
    <row r="425" spans="1:48">
      <c r="A425">
        <v>425</v>
      </c>
      <c r="B425" s="662"/>
      <c r="C425" s="664">
        <v>200</v>
      </c>
      <c r="D425" s="78" t="s">
        <v>133</v>
      </c>
      <c r="E425" s="194"/>
      <c r="F425" s="193"/>
      <c r="G425" s="98">
        <v>0.82</v>
      </c>
      <c r="H425" s="98">
        <v>0.88</v>
      </c>
      <c r="I425" s="98">
        <v>0.93</v>
      </c>
      <c r="J425" s="98">
        <v>0.99</v>
      </c>
      <c r="K425" s="98">
        <v>1.04</v>
      </c>
      <c r="L425" s="99">
        <v>1.1000000000000001</v>
      </c>
      <c r="N425" s="662"/>
      <c r="O425" s="664">
        <v>200</v>
      </c>
      <c r="P425" s="78" t="s">
        <v>133</v>
      </c>
      <c r="Q425" s="194"/>
      <c r="R425" s="193"/>
      <c r="S425" s="98">
        <v>0.82</v>
      </c>
      <c r="T425" s="98">
        <v>0.88</v>
      </c>
      <c r="U425" s="98">
        <v>0.93</v>
      </c>
      <c r="V425" s="98">
        <v>0.99</v>
      </c>
      <c r="W425" s="98">
        <v>1.04</v>
      </c>
      <c r="X425" s="99">
        <v>1.1000000000000001</v>
      </c>
      <c r="Z425" s="662"/>
      <c r="AA425" s="664">
        <v>200</v>
      </c>
      <c r="AB425" s="78" t="s">
        <v>133</v>
      </c>
      <c r="AC425" s="194"/>
      <c r="AD425" s="193"/>
      <c r="AE425" s="98">
        <v>0.82</v>
      </c>
      <c r="AF425" s="98">
        <v>0.88</v>
      </c>
      <c r="AG425" s="98">
        <v>0.93</v>
      </c>
      <c r="AH425" s="98">
        <v>0.99</v>
      </c>
      <c r="AI425" s="98">
        <v>1.04</v>
      </c>
      <c r="AJ425" s="99">
        <v>1.1000000000000001</v>
      </c>
      <c r="AL425" s="662"/>
      <c r="AM425" s="664">
        <v>200</v>
      </c>
      <c r="AN425" s="78" t="s">
        <v>133</v>
      </c>
      <c r="AO425" s="194"/>
      <c r="AP425" s="193"/>
      <c r="AQ425" s="98">
        <v>0.82</v>
      </c>
      <c r="AR425" s="98">
        <v>0.88</v>
      </c>
      <c r="AS425" s="98">
        <v>0.93</v>
      </c>
      <c r="AT425" s="98">
        <v>0.99</v>
      </c>
      <c r="AU425" s="98">
        <v>1.04</v>
      </c>
      <c r="AV425" s="99">
        <v>1.1000000000000001</v>
      </c>
    </row>
    <row r="426" spans="1:48" ht="15" thickBot="1">
      <c r="A426">
        <v>426</v>
      </c>
      <c r="B426" s="663"/>
      <c r="C426" s="665"/>
      <c r="D426" s="82" t="s">
        <v>136</v>
      </c>
      <c r="E426" s="192"/>
      <c r="F426" s="191"/>
      <c r="G426" s="188">
        <v>0.82</v>
      </c>
      <c r="H426" s="188">
        <v>0.88</v>
      </c>
      <c r="I426" s="188">
        <v>0.93</v>
      </c>
      <c r="J426" s="188">
        <v>0.99</v>
      </c>
      <c r="K426" s="188">
        <v>1.04</v>
      </c>
      <c r="L426" s="187">
        <v>1.1000000000000001</v>
      </c>
      <c r="N426" s="663"/>
      <c r="O426" s="665"/>
      <c r="P426" s="82" t="s">
        <v>136</v>
      </c>
      <c r="Q426" s="192"/>
      <c r="R426" s="191"/>
      <c r="S426" s="188">
        <v>0.82</v>
      </c>
      <c r="T426" s="188">
        <v>0.88</v>
      </c>
      <c r="U426" s="188">
        <v>0.93</v>
      </c>
      <c r="V426" s="188">
        <v>0.99</v>
      </c>
      <c r="W426" s="188">
        <v>1.04</v>
      </c>
      <c r="X426" s="187">
        <v>1.1000000000000001</v>
      </c>
      <c r="Z426" s="663"/>
      <c r="AA426" s="665"/>
      <c r="AB426" s="82" t="s">
        <v>136</v>
      </c>
      <c r="AC426" s="192"/>
      <c r="AD426" s="191"/>
      <c r="AE426" s="188">
        <v>0.82</v>
      </c>
      <c r="AF426" s="188">
        <v>0.88</v>
      </c>
      <c r="AG426" s="188">
        <v>0.93</v>
      </c>
      <c r="AH426" s="188">
        <v>0.99</v>
      </c>
      <c r="AI426" s="188">
        <v>1.04</v>
      </c>
      <c r="AJ426" s="187">
        <v>1.1000000000000001</v>
      </c>
      <c r="AL426" s="663"/>
      <c r="AM426" s="665"/>
      <c r="AN426" s="82" t="s">
        <v>136</v>
      </c>
      <c r="AO426" s="192"/>
      <c r="AP426" s="191"/>
      <c r="AQ426" s="188">
        <v>0.82</v>
      </c>
      <c r="AR426" s="188">
        <v>0.88</v>
      </c>
      <c r="AS426" s="188">
        <v>0.93</v>
      </c>
      <c r="AT426" s="188">
        <v>0.99</v>
      </c>
      <c r="AU426" s="188">
        <v>1.04</v>
      </c>
      <c r="AV426" s="187">
        <v>1.1000000000000001</v>
      </c>
    </row>
    <row r="427" spans="1:48">
      <c r="A427">
        <v>427</v>
      </c>
    </row>
    <row r="428" spans="1:48">
      <c r="A428">
        <v>428</v>
      </c>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1112</v>
      </c>
      <c r="C434" s="650"/>
      <c r="D434" s="651"/>
      <c r="E434" s="649" t="s">
        <v>1150</v>
      </c>
      <c r="F434" s="650"/>
      <c r="G434" s="650"/>
      <c r="H434" s="650"/>
      <c r="I434" s="650"/>
      <c r="J434" s="650"/>
      <c r="K434" s="650"/>
      <c r="L434" s="651"/>
      <c r="N434" s="649" t="s">
        <v>1114</v>
      </c>
      <c r="O434" s="650"/>
      <c r="P434" s="651"/>
      <c r="Q434" s="649" t="s">
        <v>1150</v>
      </c>
      <c r="R434" s="650"/>
      <c r="S434" s="650"/>
      <c r="T434" s="650"/>
      <c r="U434" s="650"/>
      <c r="V434" s="650"/>
      <c r="W434" s="650"/>
      <c r="X434" s="651"/>
      <c r="Z434" s="649" t="s">
        <v>1115</v>
      </c>
      <c r="AA434" s="650"/>
      <c r="AB434" s="651"/>
      <c r="AC434" s="649" t="s">
        <v>1150</v>
      </c>
      <c r="AD434" s="650"/>
      <c r="AE434" s="650"/>
      <c r="AF434" s="650"/>
      <c r="AG434" s="650"/>
      <c r="AH434" s="650"/>
      <c r="AI434" s="650"/>
      <c r="AJ434" s="651"/>
      <c r="AL434" s="649" t="s">
        <v>1116</v>
      </c>
      <c r="AM434" s="650"/>
      <c r="AN434" s="651"/>
      <c r="AO434" s="649" t="s">
        <v>1150</v>
      </c>
      <c r="AP434" s="650"/>
      <c r="AQ434" s="650"/>
      <c r="AR434" s="650"/>
      <c r="AS434" s="650"/>
      <c r="AT434" s="650"/>
      <c r="AU434" s="650"/>
      <c r="AV434" s="651"/>
    </row>
    <row r="435" spans="1:48" ht="15.75" customHeight="1">
      <c r="A435">
        <v>435</v>
      </c>
      <c r="B435" s="652" t="s">
        <v>1128</v>
      </c>
      <c r="C435" s="652" t="s">
        <v>634</v>
      </c>
      <c r="D435" s="669" t="s">
        <v>1119</v>
      </c>
      <c r="E435" s="676" t="s">
        <v>1120</v>
      </c>
      <c r="F435" s="677"/>
      <c r="G435" s="677"/>
      <c r="H435" s="677"/>
      <c r="I435" s="677"/>
      <c r="J435" s="677"/>
      <c r="K435" s="677"/>
      <c r="L435" s="678"/>
      <c r="N435" s="652" t="s">
        <v>1128</v>
      </c>
      <c r="O435" s="652" t="s">
        <v>634</v>
      </c>
      <c r="P435" s="669" t="s">
        <v>1119</v>
      </c>
      <c r="Q435" s="676" t="s">
        <v>1120</v>
      </c>
      <c r="R435" s="677"/>
      <c r="S435" s="677"/>
      <c r="T435" s="677"/>
      <c r="U435" s="677"/>
      <c r="V435" s="677"/>
      <c r="W435" s="677"/>
      <c r="X435" s="678"/>
      <c r="Z435" s="652" t="s">
        <v>1128</v>
      </c>
      <c r="AA435" s="652" t="s">
        <v>634</v>
      </c>
      <c r="AB435" s="669" t="s">
        <v>1119</v>
      </c>
      <c r="AC435" s="676" t="s">
        <v>1120</v>
      </c>
      <c r="AD435" s="677"/>
      <c r="AE435" s="677"/>
      <c r="AF435" s="677"/>
      <c r="AG435" s="677"/>
      <c r="AH435" s="677"/>
      <c r="AI435" s="677"/>
      <c r="AJ435" s="678"/>
      <c r="AL435" s="652" t="s">
        <v>1128</v>
      </c>
      <c r="AM435" s="652" t="s">
        <v>634</v>
      </c>
      <c r="AN435" s="669" t="s">
        <v>1119</v>
      </c>
      <c r="AO435" s="676" t="s">
        <v>1120</v>
      </c>
      <c r="AP435" s="677"/>
      <c r="AQ435" s="677"/>
      <c r="AR435" s="677"/>
      <c r="AS435" s="677"/>
      <c r="AT435" s="677"/>
      <c r="AU435" s="677"/>
      <c r="AV435" s="678"/>
    </row>
    <row r="436" spans="1:48" ht="15" customHeight="1" thickBot="1">
      <c r="A436">
        <v>436</v>
      </c>
      <c r="B436" s="668"/>
      <c r="C436" s="668"/>
      <c r="D436" s="670"/>
      <c r="E436" s="679"/>
      <c r="F436" s="680"/>
      <c r="G436" s="680"/>
      <c r="H436" s="680"/>
      <c r="I436" s="680"/>
      <c r="J436" s="680"/>
      <c r="K436" s="680"/>
      <c r="L436" s="681"/>
      <c r="N436" s="668"/>
      <c r="O436" s="668"/>
      <c r="P436" s="670"/>
      <c r="Q436" s="679"/>
      <c r="R436" s="680"/>
      <c r="S436" s="680"/>
      <c r="T436" s="680"/>
      <c r="U436" s="680"/>
      <c r="V436" s="680"/>
      <c r="W436" s="680"/>
      <c r="X436" s="681"/>
      <c r="Z436" s="668"/>
      <c r="AA436" s="668"/>
      <c r="AB436" s="670"/>
      <c r="AC436" s="679"/>
      <c r="AD436" s="680"/>
      <c r="AE436" s="680"/>
      <c r="AF436" s="680"/>
      <c r="AG436" s="680"/>
      <c r="AH436" s="680"/>
      <c r="AI436" s="680"/>
      <c r="AJ436" s="681"/>
      <c r="AL436" s="668"/>
      <c r="AM436" s="668"/>
      <c r="AN436" s="670"/>
      <c r="AO436" s="679"/>
      <c r="AP436" s="680"/>
      <c r="AQ436" s="680"/>
      <c r="AR436" s="680"/>
      <c r="AS436" s="680"/>
      <c r="AT436" s="680"/>
      <c r="AU436" s="680"/>
      <c r="AV436" s="681"/>
    </row>
    <row r="437" spans="1:48" ht="15" thickBot="1">
      <c r="A437">
        <v>437</v>
      </c>
      <c r="B437" s="653"/>
      <c r="C437" s="653"/>
      <c r="D437" s="671"/>
      <c r="E437" s="75">
        <v>0</v>
      </c>
      <c r="F437" s="76">
        <v>500</v>
      </c>
      <c r="G437" s="76">
        <v>1000</v>
      </c>
      <c r="H437" s="76">
        <v>1500</v>
      </c>
      <c r="I437" s="76">
        <v>2000</v>
      </c>
      <c r="J437" s="76">
        <v>2500</v>
      </c>
      <c r="K437" s="76">
        <v>3000</v>
      </c>
      <c r="L437" s="77">
        <v>3500</v>
      </c>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
        <v>1141</v>
      </c>
      <c r="C438" s="664">
        <v>100</v>
      </c>
      <c r="D438" s="78" t="s">
        <v>133</v>
      </c>
      <c r="E438" s="79">
        <v>211</v>
      </c>
      <c r="F438" s="80">
        <v>204</v>
      </c>
      <c r="G438" s="80">
        <v>197</v>
      </c>
      <c r="H438" s="80">
        <v>190</v>
      </c>
      <c r="I438" s="80">
        <v>184</v>
      </c>
      <c r="J438" s="80">
        <v>177</v>
      </c>
      <c r="K438" s="80">
        <v>170</v>
      </c>
      <c r="L438" s="81">
        <v>164</v>
      </c>
      <c r="N438" s="661" t="s">
        <v>1141</v>
      </c>
      <c r="O438" s="664">
        <v>100</v>
      </c>
      <c r="P438" s="78" t="s">
        <v>133</v>
      </c>
      <c r="Q438" s="79">
        <v>211</v>
      </c>
      <c r="R438" s="80">
        <v>204</v>
      </c>
      <c r="S438" s="80">
        <v>197</v>
      </c>
      <c r="T438" s="80">
        <v>190</v>
      </c>
      <c r="U438" s="80">
        <v>184</v>
      </c>
      <c r="V438" s="80">
        <v>177</v>
      </c>
      <c r="W438" s="80">
        <v>170</v>
      </c>
      <c r="X438" s="81">
        <v>164</v>
      </c>
      <c r="Z438" s="661" t="s">
        <v>1141</v>
      </c>
      <c r="AA438" s="664">
        <v>100</v>
      </c>
      <c r="AB438" s="78" t="s">
        <v>133</v>
      </c>
      <c r="AC438" s="79">
        <v>211</v>
      </c>
      <c r="AD438" s="80">
        <v>204</v>
      </c>
      <c r="AE438" s="80">
        <v>197</v>
      </c>
      <c r="AF438" s="80">
        <v>190</v>
      </c>
      <c r="AG438" s="80">
        <v>184</v>
      </c>
      <c r="AH438" s="80">
        <v>177</v>
      </c>
      <c r="AI438" s="80">
        <v>170</v>
      </c>
      <c r="AJ438" s="81">
        <v>164</v>
      </c>
      <c r="AL438" s="661" t="s">
        <v>1141</v>
      </c>
      <c r="AM438" s="664">
        <v>100</v>
      </c>
      <c r="AN438" s="78" t="s">
        <v>133</v>
      </c>
      <c r="AO438" s="79">
        <v>211</v>
      </c>
      <c r="AP438" s="80">
        <v>203</v>
      </c>
      <c r="AQ438" s="80">
        <v>195</v>
      </c>
      <c r="AR438" s="80">
        <v>187</v>
      </c>
      <c r="AS438" s="80">
        <v>180</v>
      </c>
      <c r="AT438" s="80">
        <v>172</v>
      </c>
      <c r="AU438" s="80">
        <v>164</v>
      </c>
      <c r="AV438" s="81">
        <v>157</v>
      </c>
    </row>
    <row r="439" spans="1:48" ht="15" thickBot="1">
      <c r="A439">
        <v>439</v>
      </c>
      <c r="B439" s="662"/>
      <c r="C439" s="665"/>
      <c r="D439" s="82" t="s">
        <v>136</v>
      </c>
      <c r="E439" s="83">
        <v>225</v>
      </c>
      <c r="F439" s="84">
        <v>216</v>
      </c>
      <c r="G439" s="84">
        <v>208</v>
      </c>
      <c r="H439" s="84">
        <v>200</v>
      </c>
      <c r="I439" s="84">
        <v>192</v>
      </c>
      <c r="J439" s="84">
        <v>184</v>
      </c>
      <c r="K439" s="84">
        <v>176</v>
      </c>
      <c r="L439" s="85">
        <v>168</v>
      </c>
      <c r="N439" s="662"/>
      <c r="O439" s="665"/>
      <c r="P439" s="82" t="s">
        <v>136</v>
      </c>
      <c r="Q439" s="83">
        <v>225</v>
      </c>
      <c r="R439" s="84">
        <v>216</v>
      </c>
      <c r="S439" s="84">
        <v>208</v>
      </c>
      <c r="T439" s="84">
        <v>200</v>
      </c>
      <c r="U439" s="84">
        <v>192</v>
      </c>
      <c r="V439" s="84">
        <v>184</v>
      </c>
      <c r="W439" s="84">
        <v>176</v>
      </c>
      <c r="X439" s="85">
        <v>168</v>
      </c>
      <c r="Z439" s="662"/>
      <c r="AA439" s="665"/>
      <c r="AB439" s="82" t="s">
        <v>136</v>
      </c>
      <c r="AC439" s="83">
        <v>225</v>
      </c>
      <c r="AD439" s="84">
        <v>216</v>
      </c>
      <c r="AE439" s="84">
        <v>208</v>
      </c>
      <c r="AF439" s="84">
        <v>200</v>
      </c>
      <c r="AG439" s="84">
        <v>192</v>
      </c>
      <c r="AH439" s="84">
        <v>184</v>
      </c>
      <c r="AI439" s="84">
        <v>176</v>
      </c>
      <c r="AJ439" s="85">
        <v>168</v>
      </c>
      <c r="AL439" s="662"/>
      <c r="AM439" s="665"/>
      <c r="AN439" s="82" t="s">
        <v>136</v>
      </c>
      <c r="AO439" s="83">
        <v>215</v>
      </c>
      <c r="AP439" s="84">
        <v>205</v>
      </c>
      <c r="AQ439" s="84">
        <v>195</v>
      </c>
      <c r="AR439" s="84">
        <v>185</v>
      </c>
      <c r="AS439" s="84">
        <v>175</v>
      </c>
      <c r="AT439" s="84">
        <v>165</v>
      </c>
      <c r="AU439" s="84">
        <v>155</v>
      </c>
      <c r="AV439" s="85">
        <v>146</v>
      </c>
    </row>
    <row r="440" spans="1:48">
      <c r="A440">
        <v>440</v>
      </c>
      <c r="B440" s="662"/>
      <c r="C440" s="666">
        <v>110</v>
      </c>
      <c r="D440" s="86" t="s">
        <v>133</v>
      </c>
      <c r="E440" s="87">
        <v>237</v>
      </c>
      <c r="F440" s="88">
        <v>229</v>
      </c>
      <c r="G440" s="88">
        <v>221</v>
      </c>
      <c r="H440" s="88">
        <v>214</v>
      </c>
      <c r="I440" s="88">
        <v>206</v>
      </c>
      <c r="J440" s="88">
        <v>199</v>
      </c>
      <c r="K440" s="88">
        <v>191</v>
      </c>
      <c r="L440" s="89">
        <v>184</v>
      </c>
      <c r="N440" s="662"/>
      <c r="O440" s="666">
        <v>110</v>
      </c>
      <c r="P440" s="86" t="s">
        <v>133</v>
      </c>
      <c r="Q440" s="87">
        <v>237</v>
      </c>
      <c r="R440" s="88">
        <v>229</v>
      </c>
      <c r="S440" s="88">
        <v>221</v>
      </c>
      <c r="T440" s="88">
        <v>214</v>
      </c>
      <c r="U440" s="88">
        <v>206</v>
      </c>
      <c r="V440" s="88">
        <v>199</v>
      </c>
      <c r="W440" s="88">
        <v>191</v>
      </c>
      <c r="X440" s="89">
        <v>184</v>
      </c>
      <c r="Z440" s="662"/>
      <c r="AA440" s="666">
        <v>110</v>
      </c>
      <c r="AB440" s="86" t="s">
        <v>133</v>
      </c>
      <c r="AC440" s="87">
        <v>237</v>
      </c>
      <c r="AD440" s="88">
        <v>229</v>
      </c>
      <c r="AE440" s="88">
        <v>221</v>
      </c>
      <c r="AF440" s="88">
        <v>214</v>
      </c>
      <c r="AG440" s="88">
        <v>206</v>
      </c>
      <c r="AH440" s="88">
        <v>199</v>
      </c>
      <c r="AI440" s="88">
        <v>191</v>
      </c>
      <c r="AJ440" s="89">
        <v>184</v>
      </c>
      <c r="AL440" s="662"/>
      <c r="AM440" s="666">
        <v>110</v>
      </c>
      <c r="AN440" s="86" t="s">
        <v>133</v>
      </c>
      <c r="AO440" s="87">
        <v>237</v>
      </c>
      <c r="AP440" s="88">
        <v>229</v>
      </c>
      <c r="AQ440" s="88">
        <v>221</v>
      </c>
      <c r="AR440" s="88">
        <v>214</v>
      </c>
      <c r="AS440" s="88">
        <v>206</v>
      </c>
      <c r="AT440" s="88">
        <v>199</v>
      </c>
      <c r="AU440" s="88">
        <v>191</v>
      </c>
      <c r="AV440" s="89">
        <v>184</v>
      </c>
    </row>
    <row r="441" spans="1:48" ht="15" thickBot="1">
      <c r="A441">
        <v>441</v>
      </c>
      <c r="B441" s="662"/>
      <c r="C441" s="667"/>
      <c r="D441" s="90" t="s">
        <v>136</v>
      </c>
      <c r="E441" s="87">
        <v>258</v>
      </c>
      <c r="F441" s="88">
        <v>248</v>
      </c>
      <c r="G441" s="88">
        <v>238</v>
      </c>
      <c r="H441" s="88">
        <v>229</v>
      </c>
      <c r="I441" s="88">
        <v>219</v>
      </c>
      <c r="J441" s="88">
        <v>210</v>
      </c>
      <c r="K441" s="88">
        <v>200</v>
      </c>
      <c r="L441" s="89">
        <v>191</v>
      </c>
      <c r="N441" s="662"/>
      <c r="O441" s="667"/>
      <c r="P441" s="90" t="s">
        <v>136</v>
      </c>
      <c r="Q441" s="87">
        <v>258</v>
      </c>
      <c r="R441" s="88">
        <v>248</v>
      </c>
      <c r="S441" s="88">
        <v>238</v>
      </c>
      <c r="T441" s="88">
        <v>229</v>
      </c>
      <c r="U441" s="88">
        <v>219</v>
      </c>
      <c r="V441" s="88">
        <v>210</v>
      </c>
      <c r="W441" s="88">
        <v>200</v>
      </c>
      <c r="X441" s="89">
        <v>191</v>
      </c>
      <c r="Z441" s="662"/>
      <c r="AA441" s="667"/>
      <c r="AB441" s="90" t="s">
        <v>136</v>
      </c>
      <c r="AC441" s="87">
        <v>258</v>
      </c>
      <c r="AD441" s="88">
        <v>248</v>
      </c>
      <c r="AE441" s="88">
        <v>238</v>
      </c>
      <c r="AF441" s="88">
        <v>229</v>
      </c>
      <c r="AG441" s="88">
        <v>219</v>
      </c>
      <c r="AH441" s="88">
        <v>210</v>
      </c>
      <c r="AI441" s="88">
        <v>200</v>
      </c>
      <c r="AJ441" s="89">
        <v>191</v>
      </c>
      <c r="AL441" s="662"/>
      <c r="AM441" s="667"/>
      <c r="AN441" s="90" t="s">
        <v>136</v>
      </c>
      <c r="AO441" s="87">
        <v>256</v>
      </c>
      <c r="AP441" s="88">
        <v>244</v>
      </c>
      <c r="AQ441" s="88">
        <v>232</v>
      </c>
      <c r="AR441" s="88">
        <v>220</v>
      </c>
      <c r="AS441" s="88">
        <v>208</v>
      </c>
      <c r="AT441" s="88">
        <v>196</v>
      </c>
      <c r="AU441" s="88">
        <v>184</v>
      </c>
      <c r="AV441" s="89">
        <v>173</v>
      </c>
    </row>
    <row r="442" spans="1:48">
      <c r="A442">
        <v>442</v>
      </c>
      <c r="B442" s="662"/>
      <c r="C442" s="664">
        <v>120</v>
      </c>
      <c r="D442" s="78" t="s">
        <v>133</v>
      </c>
      <c r="E442" s="83">
        <v>263</v>
      </c>
      <c r="F442" s="84">
        <v>254</v>
      </c>
      <c r="G442" s="84">
        <v>246</v>
      </c>
      <c r="H442" s="84">
        <v>237</v>
      </c>
      <c r="I442" s="84">
        <v>229</v>
      </c>
      <c r="J442" s="84">
        <v>220</v>
      </c>
      <c r="K442" s="84">
        <v>212</v>
      </c>
      <c r="L442" s="85">
        <v>204</v>
      </c>
      <c r="N442" s="662"/>
      <c r="O442" s="664">
        <v>120</v>
      </c>
      <c r="P442" s="78" t="s">
        <v>133</v>
      </c>
      <c r="Q442" s="83">
        <v>263</v>
      </c>
      <c r="R442" s="84">
        <v>254</v>
      </c>
      <c r="S442" s="84">
        <v>246</v>
      </c>
      <c r="T442" s="84">
        <v>237</v>
      </c>
      <c r="U442" s="84">
        <v>229</v>
      </c>
      <c r="V442" s="84">
        <v>220</v>
      </c>
      <c r="W442" s="84">
        <v>212</v>
      </c>
      <c r="X442" s="85">
        <v>204</v>
      </c>
      <c r="Z442" s="662"/>
      <c r="AA442" s="664">
        <v>120</v>
      </c>
      <c r="AB442" s="78" t="s">
        <v>133</v>
      </c>
      <c r="AC442" s="83">
        <v>263</v>
      </c>
      <c r="AD442" s="84">
        <v>254</v>
      </c>
      <c r="AE442" s="84">
        <v>246</v>
      </c>
      <c r="AF442" s="84">
        <v>237</v>
      </c>
      <c r="AG442" s="84">
        <v>229</v>
      </c>
      <c r="AH442" s="84">
        <v>220</v>
      </c>
      <c r="AI442" s="84">
        <v>212</v>
      </c>
      <c r="AJ442" s="85">
        <v>204</v>
      </c>
      <c r="AL442" s="662"/>
      <c r="AM442" s="664">
        <v>120</v>
      </c>
      <c r="AN442" s="78" t="s">
        <v>133</v>
      </c>
      <c r="AO442" s="83">
        <v>263</v>
      </c>
      <c r="AP442" s="84">
        <v>254</v>
      </c>
      <c r="AQ442" s="84">
        <v>246</v>
      </c>
      <c r="AR442" s="84">
        <v>237</v>
      </c>
      <c r="AS442" s="84">
        <v>229</v>
      </c>
      <c r="AT442" s="84">
        <v>220</v>
      </c>
      <c r="AU442" s="84">
        <v>212</v>
      </c>
      <c r="AV442" s="85">
        <v>204</v>
      </c>
    </row>
    <row r="443" spans="1:48" ht="15" thickBot="1">
      <c r="A443">
        <v>443</v>
      </c>
      <c r="B443" s="662"/>
      <c r="C443" s="665"/>
      <c r="D443" s="82" t="s">
        <v>136</v>
      </c>
      <c r="E443" s="83">
        <v>288</v>
      </c>
      <c r="F443" s="84">
        <v>277</v>
      </c>
      <c r="G443" s="84">
        <v>267</v>
      </c>
      <c r="H443" s="84">
        <v>256</v>
      </c>
      <c r="I443" s="84">
        <v>246</v>
      </c>
      <c r="J443" s="84">
        <v>235</v>
      </c>
      <c r="K443" s="84">
        <v>225</v>
      </c>
      <c r="L443" s="85">
        <v>215</v>
      </c>
      <c r="N443" s="662"/>
      <c r="O443" s="665"/>
      <c r="P443" s="82" t="s">
        <v>136</v>
      </c>
      <c r="Q443" s="83">
        <v>288</v>
      </c>
      <c r="R443" s="84">
        <v>277</v>
      </c>
      <c r="S443" s="84">
        <v>267</v>
      </c>
      <c r="T443" s="84">
        <v>256</v>
      </c>
      <c r="U443" s="84">
        <v>246</v>
      </c>
      <c r="V443" s="84">
        <v>235</v>
      </c>
      <c r="W443" s="84">
        <v>225</v>
      </c>
      <c r="X443" s="85">
        <v>215</v>
      </c>
      <c r="Z443" s="662"/>
      <c r="AA443" s="665"/>
      <c r="AB443" s="82" t="s">
        <v>136</v>
      </c>
      <c r="AC443" s="83">
        <v>288</v>
      </c>
      <c r="AD443" s="84">
        <v>277</v>
      </c>
      <c r="AE443" s="84">
        <v>267</v>
      </c>
      <c r="AF443" s="84">
        <v>256</v>
      </c>
      <c r="AG443" s="84">
        <v>246</v>
      </c>
      <c r="AH443" s="84">
        <v>235</v>
      </c>
      <c r="AI443" s="84">
        <v>225</v>
      </c>
      <c r="AJ443" s="85">
        <v>215</v>
      </c>
      <c r="AL443" s="662"/>
      <c r="AM443" s="665"/>
      <c r="AN443" s="82" t="s">
        <v>136</v>
      </c>
      <c r="AO443" s="83">
        <v>288</v>
      </c>
      <c r="AP443" s="84">
        <v>275</v>
      </c>
      <c r="AQ443" s="84">
        <v>263</v>
      </c>
      <c r="AR443" s="84">
        <v>251</v>
      </c>
      <c r="AS443" s="84">
        <v>239</v>
      </c>
      <c r="AT443" s="84">
        <v>227</v>
      </c>
      <c r="AU443" s="84">
        <v>215</v>
      </c>
      <c r="AV443" s="85">
        <v>203</v>
      </c>
    </row>
    <row r="444" spans="1:48">
      <c r="A444">
        <v>444</v>
      </c>
      <c r="B444" s="662"/>
      <c r="C444" s="666">
        <v>130</v>
      </c>
      <c r="D444" s="86" t="s">
        <v>133</v>
      </c>
      <c r="E444" s="87">
        <v>291</v>
      </c>
      <c r="F444" s="88">
        <v>281</v>
      </c>
      <c r="G444" s="88">
        <v>271</v>
      </c>
      <c r="H444" s="88">
        <v>262</v>
      </c>
      <c r="I444" s="88">
        <v>252</v>
      </c>
      <c r="J444" s="88">
        <v>243</v>
      </c>
      <c r="K444" s="88">
        <v>233</v>
      </c>
      <c r="L444" s="89">
        <v>224</v>
      </c>
      <c r="N444" s="662"/>
      <c r="O444" s="666">
        <v>130</v>
      </c>
      <c r="P444" s="86" t="s">
        <v>133</v>
      </c>
      <c r="Q444" s="87">
        <v>291</v>
      </c>
      <c r="R444" s="88">
        <v>281</v>
      </c>
      <c r="S444" s="88">
        <v>271</v>
      </c>
      <c r="T444" s="88">
        <v>262</v>
      </c>
      <c r="U444" s="88">
        <v>252</v>
      </c>
      <c r="V444" s="88">
        <v>243</v>
      </c>
      <c r="W444" s="88">
        <v>233</v>
      </c>
      <c r="X444" s="89">
        <v>224</v>
      </c>
      <c r="Z444" s="662"/>
      <c r="AA444" s="666">
        <v>130</v>
      </c>
      <c r="AB444" s="86" t="s">
        <v>133</v>
      </c>
      <c r="AC444" s="87">
        <v>291</v>
      </c>
      <c r="AD444" s="88">
        <v>281</v>
      </c>
      <c r="AE444" s="88">
        <v>271</v>
      </c>
      <c r="AF444" s="88">
        <v>262</v>
      </c>
      <c r="AG444" s="88">
        <v>252</v>
      </c>
      <c r="AH444" s="88">
        <v>243</v>
      </c>
      <c r="AI444" s="88">
        <v>233</v>
      </c>
      <c r="AJ444" s="89">
        <v>224</v>
      </c>
      <c r="AL444" s="662"/>
      <c r="AM444" s="666">
        <v>130</v>
      </c>
      <c r="AN444" s="86" t="s">
        <v>133</v>
      </c>
      <c r="AO444" s="87">
        <v>291</v>
      </c>
      <c r="AP444" s="88">
        <v>281</v>
      </c>
      <c r="AQ444" s="88">
        <v>271</v>
      </c>
      <c r="AR444" s="88">
        <v>262</v>
      </c>
      <c r="AS444" s="88">
        <v>252</v>
      </c>
      <c r="AT444" s="88">
        <v>243</v>
      </c>
      <c r="AU444" s="88">
        <v>233</v>
      </c>
      <c r="AV444" s="89">
        <v>224</v>
      </c>
    </row>
    <row r="445" spans="1:48" ht="15" thickBot="1">
      <c r="A445">
        <v>445</v>
      </c>
      <c r="B445" s="662"/>
      <c r="C445" s="667"/>
      <c r="D445" s="90" t="s">
        <v>136</v>
      </c>
      <c r="E445" s="87">
        <v>318</v>
      </c>
      <c r="F445" s="88">
        <v>307</v>
      </c>
      <c r="G445" s="88">
        <v>296</v>
      </c>
      <c r="H445" s="88">
        <v>285</v>
      </c>
      <c r="I445" s="88">
        <v>274</v>
      </c>
      <c r="J445" s="88">
        <v>263</v>
      </c>
      <c r="K445" s="88">
        <v>252</v>
      </c>
      <c r="L445" s="89">
        <v>241</v>
      </c>
      <c r="N445" s="662"/>
      <c r="O445" s="667"/>
      <c r="P445" s="90" t="s">
        <v>136</v>
      </c>
      <c r="Q445" s="87">
        <v>318</v>
      </c>
      <c r="R445" s="88">
        <v>307</v>
      </c>
      <c r="S445" s="88">
        <v>296</v>
      </c>
      <c r="T445" s="88">
        <v>285</v>
      </c>
      <c r="U445" s="88">
        <v>274</v>
      </c>
      <c r="V445" s="88">
        <v>263</v>
      </c>
      <c r="W445" s="88">
        <v>252</v>
      </c>
      <c r="X445" s="89">
        <v>241</v>
      </c>
      <c r="Z445" s="662"/>
      <c r="AA445" s="667"/>
      <c r="AB445" s="90" t="s">
        <v>136</v>
      </c>
      <c r="AC445" s="87">
        <v>318</v>
      </c>
      <c r="AD445" s="88">
        <v>307</v>
      </c>
      <c r="AE445" s="88">
        <v>296</v>
      </c>
      <c r="AF445" s="88">
        <v>285</v>
      </c>
      <c r="AG445" s="88">
        <v>274</v>
      </c>
      <c r="AH445" s="88">
        <v>263</v>
      </c>
      <c r="AI445" s="88">
        <v>252</v>
      </c>
      <c r="AJ445" s="89">
        <v>241</v>
      </c>
      <c r="AL445" s="662"/>
      <c r="AM445" s="667"/>
      <c r="AN445" s="90" t="s">
        <v>136</v>
      </c>
      <c r="AO445" s="87">
        <v>318</v>
      </c>
      <c r="AP445" s="88">
        <v>306</v>
      </c>
      <c r="AQ445" s="88">
        <v>294</v>
      </c>
      <c r="AR445" s="88">
        <v>282</v>
      </c>
      <c r="AS445" s="88">
        <v>270</v>
      </c>
      <c r="AT445" s="88">
        <v>258</v>
      </c>
      <c r="AU445" s="88">
        <v>246</v>
      </c>
      <c r="AV445" s="89">
        <v>235</v>
      </c>
    </row>
    <row r="446" spans="1:48">
      <c r="A446">
        <v>446</v>
      </c>
      <c r="B446" s="662"/>
      <c r="C446" s="664">
        <v>140</v>
      </c>
      <c r="D446" s="78" t="s">
        <v>133</v>
      </c>
      <c r="E446" s="83">
        <v>318</v>
      </c>
      <c r="F446" s="84">
        <v>307</v>
      </c>
      <c r="G446" s="84">
        <v>297</v>
      </c>
      <c r="H446" s="84">
        <v>286</v>
      </c>
      <c r="I446" s="84">
        <v>276</v>
      </c>
      <c r="J446" s="84">
        <v>265</v>
      </c>
      <c r="K446" s="84">
        <v>255</v>
      </c>
      <c r="L446" s="85">
        <v>245</v>
      </c>
      <c r="N446" s="662"/>
      <c r="O446" s="664">
        <v>140</v>
      </c>
      <c r="P446" s="78" t="s">
        <v>133</v>
      </c>
      <c r="Q446" s="83">
        <v>318</v>
      </c>
      <c r="R446" s="84">
        <v>307</v>
      </c>
      <c r="S446" s="84">
        <v>297</v>
      </c>
      <c r="T446" s="84">
        <v>286</v>
      </c>
      <c r="U446" s="84">
        <v>276</v>
      </c>
      <c r="V446" s="84">
        <v>265</v>
      </c>
      <c r="W446" s="84">
        <v>255</v>
      </c>
      <c r="X446" s="85">
        <v>245</v>
      </c>
      <c r="Z446" s="662"/>
      <c r="AA446" s="664">
        <v>140</v>
      </c>
      <c r="AB446" s="78" t="s">
        <v>133</v>
      </c>
      <c r="AC446" s="83">
        <v>318</v>
      </c>
      <c r="AD446" s="84">
        <v>307</v>
      </c>
      <c r="AE446" s="84">
        <v>297</v>
      </c>
      <c r="AF446" s="84">
        <v>286</v>
      </c>
      <c r="AG446" s="84">
        <v>276</v>
      </c>
      <c r="AH446" s="84">
        <v>265</v>
      </c>
      <c r="AI446" s="84">
        <v>255</v>
      </c>
      <c r="AJ446" s="85">
        <v>245</v>
      </c>
      <c r="AL446" s="662"/>
      <c r="AM446" s="664">
        <v>140</v>
      </c>
      <c r="AN446" s="78" t="s">
        <v>133</v>
      </c>
      <c r="AO446" s="83">
        <v>318</v>
      </c>
      <c r="AP446" s="84">
        <v>307</v>
      </c>
      <c r="AQ446" s="84">
        <v>297</v>
      </c>
      <c r="AR446" s="84">
        <v>286</v>
      </c>
      <c r="AS446" s="84">
        <v>276</v>
      </c>
      <c r="AT446" s="84">
        <v>265</v>
      </c>
      <c r="AU446" s="84">
        <v>255</v>
      </c>
      <c r="AV446" s="85">
        <v>245</v>
      </c>
    </row>
    <row r="447" spans="1:48" ht="15" thickBot="1">
      <c r="A447">
        <v>447</v>
      </c>
      <c r="B447" s="662"/>
      <c r="C447" s="665"/>
      <c r="D447" s="82" t="s">
        <v>136</v>
      </c>
      <c r="E447" s="83">
        <v>317</v>
      </c>
      <c r="F447" s="84">
        <v>309</v>
      </c>
      <c r="G447" s="84">
        <v>302</v>
      </c>
      <c r="H447" s="84">
        <v>295</v>
      </c>
      <c r="I447" s="84">
        <v>288</v>
      </c>
      <c r="J447" s="84">
        <v>281</v>
      </c>
      <c r="K447" s="84">
        <v>274</v>
      </c>
      <c r="L447" s="85">
        <v>267</v>
      </c>
      <c r="N447" s="662"/>
      <c r="O447" s="665"/>
      <c r="P447" s="82" t="s">
        <v>136</v>
      </c>
      <c r="Q447" s="83">
        <v>317</v>
      </c>
      <c r="R447" s="84">
        <v>309</v>
      </c>
      <c r="S447" s="84">
        <v>302</v>
      </c>
      <c r="T447" s="84">
        <v>295</v>
      </c>
      <c r="U447" s="84">
        <v>288</v>
      </c>
      <c r="V447" s="84">
        <v>281</v>
      </c>
      <c r="W447" s="84">
        <v>274</v>
      </c>
      <c r="X447" s="85">
        <v>267</v>
      </c>
      <c r="Z447" s="662"/>
      <c r="AA447" s="665"/>
      <c r="AB447" s="82" t="s">
        <v>136</v>
      </c>
      <c r="AC447" s="83">
        <v>317</v>
      </c>
      <c r="AD447" s="84">
        <v>309</v>
      </c>
      <c r="AE447" s="84">
        <v>302</v>
      </c>
      <c r="AF447" s="84">
        <v>295</v>
      </c>
      <c r="AG447" s="84">
        <v>288</v>
      </c>
      <c r="AH447" s="84">
        <v>281</v>
      </c>
      <c r="AI447" s="84">
        <v>274</v>
      </c>
      <c r="AJ447" s="85">
        <v>267</v>
      </c>
      <c r="AL447" s="662"/>
      <c r="AM447" s="665"/>
      <c r="AN447" s="82" t="s">
        <v>136</v>
      </c>
      <c r="AO447" s="83">
        <v>317</v>
      </c>
      <c r="AP447" s="84">
        <v>309</v>
      </c>
      <c r="AQ447" s="84">
        <v>302</v>
      </c>
      <c r="AR447" s="84">
        <v>295</v>
      </c>
      <c r="AS447" s="84">
        <v>288</v>
      </c>
      <c r="AT447" s="84">
        <v>281</v>
      </c>
      <c r="AU447" s="84">
        <v>274</v>
      </c>
      <c r="AV447" s="85">
        <v>267</v>
      </c>
    </row>
    <row r="448" spans="1:48">
      <c r="A448">
        <v>448</v>
      </c>
      <c r="B448" s="662"/>
      <c r="C448" s="666">
        <v>150</v>
      </c>
      <c r="D448" s="86" t="s">
        <v>133</v>
      </c>
      <c r="E448" s="87">
        <v>319</v>
      </c>
      <c r="F448" s="88">
        <v>311</v>
      </c>
      <c r="G448" s="88">
        <v>303</v>
      </c>
      <c r="H448" s="88">
        <v>296</v>
      </c>
      <c r="I448" s="88">
        <v>288</v>
      </c>
      <c r="J448" s="88">
        <v>281</v>
      </c>
      <c r="K448" s="88">
        <v>273</v>
      </c>
      <c r="L448" s="89">
        <v>266</v>
      </c>
      <c r="N448" s="662"/>
      <c r="O448" s="666">
        <v>150</v>
      </c>
      <c r="P448" s="86" t="s">
        <v>133</v>
      </c>
      <c r="Q448" s="87">
        <v>319</v>
      </c>
      <c r="R448" s="88">
        <v>311</v>
      </c>
      <c r="S448" s="88">
        <v>303</v>
      </c>
      <c r="T448" s="88">
        <v>296</v>
      </c>
      <c r="U448" s="88">
        <v>288</v>
      </c>
      <c r="V448" s="88">
        <v>281</v>
      </c>
      <c r="W448" s="88">
        <v>273</v>
      </c>
      <c r="X448" s="89">
        <v>266</v>
      </c>
      <c r="Z448" s="662"/>
      <c r="AA448" s="666">
        <v>150</v>
      </c>
      <c r="AB448" s="86" t="s">
        <v>133</v>
      </c>
      <c r="AC448" s="87">
        <v>319</v>
      </c>
      <c r="AD448" s="88">
        <v>311</v>
      </c>
      <c r="AE448" s="88">
        <v>303</v>
      </c>
      <c r="AF448" s="88">
        <v>296</v>
      </c>
      <c r="AG448" s="88">
        <v>288</v>
      </c>
      <c r="AH448" s="88">
        <v>281</v>
      </c>
      <c r="AI448" s="88">
        <v>273</v>
      </c>
      <c r="AJ448" s="89">
        <v>266</v>
      </c>
      <c r="AL448" s="662"/>
      <c r="AM448" s="666">
        <v>150</v>
      </c>
      <c r="AN448" s="86" t="s">
        <v>133</v>
      </c>
      <c r="AO448" s="87">
        <v>319</v>
      </c>
      <c r="AP448" s="88">
        <v>311</v>
      </c>
      <c r="AQ448" s="88">
        <v>303</v>
      </c>
      <c r="AR448" s="88">
        <v>296</v>
      </c>
      <c r="AS448" s="88">
        <v>288</v>
      </c>
      <c r="AT448" s="88">
        <v>281</v>
      </c>
      <c r="AU448" s="88">
        <v>273</v>
      </c>
      <c r="AV448" s="89">
        <v>266</v>
      </c>
    </row>
    <row r="449" spans="1:48" ht="15" thickBot="1">
      <c r="A449">
        <v>449</v>
      </c>
      <c r="B449" s="662"/>
      <c r="C449" s="667"/>
      <c r="D449" s="90" t="s">
        <v>136</v>
      </c>
      <c r="E449" s="87">
        <v>318</v>
      </c>
      <c r="F449" s="88">
        <v>314</v>
      </c>
      <c r="G449" s="88">
        <v>310</v>
      </c>
      <c r="H449" s="88">
        <v>306</v>
      </c>
      <c r="I449" s="88">
        <v>302</v>
      </c>
      <c r="J449" s="88">
        <v>298</v>
      </c>
      <c r="K449" s="88">
        <v>294</v>
      </c>
      <c r="L449" s="89">
        <v>291</v>
      </c>
      <c r="N449" s="662"/>
      <c r="O449" s="667"/>
      <c r="P449" s="90" t="s">
        <v>136</v>
      </c>
      <c r="Q449" s="87">
        <v>318</v>
      </c>
      <c r="R449" s="88">
        <v>314</v>
      </c>
      <c r="S449" s="88">
        <v>310</v>
      </c>
      <c r="T449" s="88">
        <v>306</v>
      </c>
      <c r="U449" s="88">
        <v>302</v>
      </c>
      <c r="V449" s="88">
        <v>298</v>
      </c>
      <c r="W449" s="88">
        <v>294</v>
      </c>
      <c r="X449" s="89">
        <v>291</v>
      </c>
      <c r="Z449" s="662"/>
      <c r="AA449" s="667"/>
      <c r="AB449" s="90" t="s">
        <v>136</v>
      </c>
      <c r="AC449" s="87">
        <v>318</v>
      </c>
      <c r="AD449" s="88">
        <v>314</v>
      </c>
      <c r="AE449" s="88">
        <v>310</v>
      </c>
      <c r="AF449" s="88">
        <v>306</v>
      </c>
      <c r="AG449" s="88">
        <v>302</v>
      </c>
      <c r="AH449" s="88">
        <v>298</v>
      </c>
      <c r="AI449" s="88">
        <v>294</v>
      </c>
      <c r="AJ449" s="89">
        <v>291</v>
      </c>
      <c r="AL449" s="662"/>
      <c r="AM449" s="667"/>
      <c r="AN449" s="90" t="s">
        <v>136</v>
      </c>
      <c r="AO449" s="87">
        <v>318</v>
      </c>
      <c r="AP449" s="88">
        <v>314</v>
      </c>
      <c r="AQ449" s="88">
        <v>310</v>
      </c>
      <c r="AR449" s="88">
        <v>306</v>
      </c>
      <c r="AS449" s="88">
        <v>302</v>
      </c>
      <c r="AT449" s="88">
        <v>298</v>
      </c>
      <c r="AU449" s="88">
        <v>294</v>
      </c>
      <c r="AV449" s="89">
        <v>291</v>
      </c>
    </row>
    <row r="450" spans="1:48">
      <c r="A450">
        <v>450</v>
      </c>
      <c r="B450" s="662"/>
      <c r="C450" s="664">
        <v>160</v>
      </c>
      <c r="D450" s="78" t="s">
        <v>133</v>
      </c>
      <c r="E450" s="83">
        <v>317</v>
      </c>
      <c r="F450" s="84">
        <v>312</v>
      </c>
      <c r="G450" s="84">
        <v>308</v>
      </c>
      <c r="H450" s="84">
        <v>304</v>
      </c>
      <c r="I450" s="84">
        <v>300</v>
      </c>
      <c r="J450" s="84">
        <v>296</v>
      </c>
      <c r="K450" s="84">
        <v>292</v>
      </c>
      <c r="L450" s="85">
        <v>288</v>
      </c>
      <c r="N450" s="662"/>
      <c r="O450" s="664">
        <v>160</v>
      </c>
      <c r="P450" s="78" t="s">
        <v>133</v>
      </c>
      <c r="Q450" s="83">
        <v>317</v>
      </c>
      <c r="R450" s="84">
        <v>312</v>
      </c>
      <c r="S450" s="84">
        <v>308</v>
      </c>
      <c r="T450" s="84">
        <v>304</v>
      </c>
      <c r="U450" s="84">
        <v>300</v>
      </c>
      <c r="V450" s="84">
        <v>296</v>
      </c>
      <c r="W450" s="84">
        <v>292</v>
      </c>
      <c r="X450" s="85">
        <v>288</v>
      </c>
      <c r="Z450" s="662"/>
      <c r="AA450" s="664">
        <v>160</v>
      </c>
      <c r="AB450" s="78" t="s">
        <v>133</v>
      </c>
      <c r="AC450" s="83">
        <v>317</v>
      </c>
      <c r="AD450" s="84">
        <v>312</v>
      </c>
      <c r="AE450" s="84">
        <v>308</v>
      </c>
      <c r="AF450" s="84">
        <v>304</v>
      </c>
      <c r="AG450" s="84">
        <v>300</v>
      </c>
      <c r="AH450" s="84">
        <v>296</v>
      </c>
      <c r="AI450" s="84">
        <v>292</v>
      </c>
      <c r="AJ450" s="85">
        <v>288</v>
      </c>
      <c r="AL450" s="662"/>
      <c r="AM450" s="664">
        <v>160</v>
      </c>
      <c r="AN450" s="78" t="s">
        <v>133</v>
      </c>
      <c r="AO450" s="83">
        <v>317</v>
      </c>
      <c r="AP450" s="84">
        <v>312</v>
      </c>
      <c r="AQ450" s="84">
        <v>308</v>
      </c>
      <c r="AR450" s="84">
        <v>304</v>
      </c>
      <c r="AS450" s="84">
        <v>300</v>
      </c>
      <c r="AT450" s="84">
        <v>296</v>
      </c>
      <c r="AU450" s="84">
        <v>292</v>
      </c>
      <c r="AV450" s="85">
        <v>288</v>
      </c>
    </row>
    <row r="451" spans="1:48" ht="15" thickBot="1">
      <c r="A451">
        <v>451</v>
      </c>
      <c r="B451" s="662"/>
      <c r="C451" s="665"/>
      <c r="D451" s="82" t="s">
        <v>136</v>
      </c>
      <c r="E451" s="83">
        <v>316</v>
      </c>
      <c r="F451" s="84">
        <v>316</v>
      </c>
      <c r="G451" s="84">
        <v>316</v>
      </c>
      <c r="H451" s="84">
        <v>316</v>
      </c>
      <c r="I451" s="84">
        <v>316</v>
      </c>
      <c r="J451" s="84">
        <v>316</v>
      </c>
      <c r="K451" s="84">
        <v>316</v>
      </c>
      <c r="L451" s="85">
        <v>316</v>
      </c>
      <c r="N451" s="662"/>
      <c r="O451" s="665"/>
      <c r="P451" s="82" t="s">
        <v>136</v>
      </c>
      <c r="Q451" s="83">
        <v>316</v>
      </c>
      <c r="R451" s="84">
        <v>316</v>
      </c>
      <c r="S451" s="84">
        <v>316</v>
      </c>
      <c r="T451" s="84">
        <v>316</v>
      </c>
      <c r="U451" s="84">
        <v>316</v>
      </c>
      <c r="V451" s="84">
        <v>316</v>
      </c>
      <c r="W451" s="84">
        <v>316</v>
      </c>
      <c r="X451" s="85">
        <v>316</v>
      </c>
      <c r="Z451" s="662"/>
      <c r="AA451" s="665"/>
      <c r="AB451" s="82" t="s">
        <v>136</v>
      </c>
      <c r="AC451" s="83">
        <v>316</v>
      </c>
      <c r="AD451" s="84">
        <v>316</v>
      </c>
      <c r="AE451" s="84">
        <v>316</v>
      </c>
      <c r="AF451" s="84">
        <v>316</v>
      </c>
      <c r="AG451" s="84">
        <v>316</v>
      </c>
      <c r="AH451" s="84">
        <v>316</v>
      </c>
      <c r="AI451" s="84">
        <v>316</v>
      </c>
      <c r="AJ451" s="85">
        <v>316</v>
      </c>
      <c r="AL451" s="662"/>
      <c r="AM451" s="665"/>
      <c r="AN451" s="82" t="s">
        <v>136</v>
      </c>
      <c r="AO451" s="83">
        <v>316</v>
      </c>
      <c r="AP451" s="84">
        <v>316</v>
      </c>
      <c r="AQ451" s="84">
        <v>316</v>
      </c>
      <c r="AR451" s="84">
        <v>316</v>
      </c>
      <c r="AS451" s="84">
        <v>316</v>
      </c>
      <c r="AT451" s="84">
        <v>316</v>
      </c>
      <c r="AU451" s="84">
        <v>316</v>
      </c>
      <c r="AV451" s="85">
        <v>316</v>
      </c>
    </row>
    <row r="452" spans="1:48">
      <c r="A452">
        <v>452</v>
      </c>
      <c r="B452" s="662"/>
      <c r="C452" s="666">
        <v>170</v>
      </c>
      <c r="D452" s="86" t="s">
        <v>133</v>
      </c>
      <c r="E452" s="87">
        <v>318</v>
      </c>
      <c r="F452" s="88">
        <v>316</v>
      </c>
      <c r="G452" s="88">
        <v>315</v>
      </c>
      <c r="H452" s="88">
        <v>314</v>
      </c>
      <c r="I452" s="88">
        <v>313</v>
      </c>
      <c r="J452" s="88">
        <v>312</v>
      </c>
      <c r="K452" s="88">
        <v>311</v>
      </c>
      <c r="L452" s="89">
        <v>310</v>
      </c>
      <c r="N452" s="662"/>
      <c r="O452" s="666">
        <v>170</v>
      </c>
      <c r="P452" s="86" t="s">
        <v>133</v>
      </c>
      <c r="Q452" s="87">
        <v>318</v>
      </c>
      <c r="R452" s="88">
        <v>316</v>
      </c>
      <c r="S452" s="88">
        <v>315</v>
      </c>
      <c r="T452" s="88">
        <v>314</v>
      </c>
      <c r="U452" s="88">
        <v>313</v>
      </c>
      <c r="V452" s="88">
        <v>312</v>
      </c>
      <c r="W452" s="88">
        <v>311</v>
      </c>
      <c r="X452" s="89">
        <v>310</v>
      </c>
      <c r="Z452" s="662"/>
      <c r="AA452" s="666">
        <v>170</v>
      </c>
      <c r="AB452" s="86" t="s">
        <v>133</v>
      </c>
      <c r="AC452" s="87">
        <v>318</v>
      </c>
      <c r="AD452" s="88">
        <v>316</v>
      </c>
      <c r="AE452" s="88">
        <v>315</v>
      </c>
      <c r="AF452" s="88">
        <v>314</v>
      </c>
      <c r="AG452" s="88">
        <v>313</v>
      </c>
      <c r="AH452" s="88">
        <v>312</v>
      </c>
      <c r="AI452" s="88">
        <v>311</v>
      </c>
      <c r="AJ452" s="89">
        <v>310</v>
      </c>
      <c r="AL452" s="662"/>
      <c r="AM452" s="666">
        <v>170</v>
      </c>
      <c r="AN452" s="86" t="s">
        <v>133</v>
      </c>
      <c r="AO452" s="87">
        <v>318</v>
      </c>
      <c r="AP452" s="88">
        <v>316</v>
      </c>
      <c r="AQ452" s="88">
        <v>315</v>
      </c>
      <c r="AR452" s="88">
        <v>314</v>
      </c>
      <c r="AS452" s="88">
        <v>313</v>
      </c>
      <c r="AT452" s="88">
        <v>312</v>
      </c>
      <c r="AU452" s="88">
        <v>311</v>
      </c>
      <c r="AV452" s="89">
        <v>310</v>
      </c>
    </row>
    <row r="453" spans="1:48" ht="15" thickBot="1">
      <c r="A453">
        <v>453</v>
      </c>
      <c r="B453" s="662"/>
      <c r="C453" s="667"/>
      <c r="D453" s="90" t="s">
        <v>136</v>
      </c>
      <c r="E453" s="87">
        <v>317</v>
      </c>
      <c r="F453" s="88">
        <v>317</v>
      </c>
      <c r="G453" s="88">
        <v>317</v>
      </c>
      <c r="H453" s="88">
        <v>317</v>
      </c>
      <c r="I453" s="88">
        <v>317</v>
      </c>
      <c r="J453" s="88">
        <v>317</v>
      </c>
      <c r="K453" s="88">
        <v>317</v>
      </c>
      <c r="L453" s="89">
        <v>317</v>
      </c>
      <c r="N453" s="662"/>
      <c r="O453" s="667"/>
      <c r="P453" s="90" t="s">
        <v>136</v>
      </c>
      <c r="Q453" s="87">
        <v>317</v>
      </c>
      <c r="R453" s="88">
        <v>317</v>
      </c>
      <c r="S453" s="88">
        <v>317</v>
      </c>
      <c r="T453" s="88">
        <v>317</v>
      </c>
      <c r="U453" s="88">
        <v>317</v>
      </c>
      <c r="V453" s="88">
        <v>317</v>
      </c>
      <c r="W453" s="88">
        <v>317</v>
      </c>
      <c r="X453" s="89">
        <v>317</v>
      </c>
      <c r="Z453" s="662"/>
      <c r="AA453" s="667"/>
      <c r="AB453" s="90" t="s">
        <v>136</v>
      </c>
      <c r="AC453" s="87">
        <v>317</v>
      </c>
      <c r="AD453" s="88">
        <v>317</v>
      </c>
      <c r="AE453" s="88">
        <v>317</v>
      </c>
      <c r="AF453" s="88">
        <v>317</v>
      </c>
      <c r="AG453" s="88">
        <v>317</v>
      </c>
      <c r="AH453" s="88">
        <v>317</v>
      </c>
      <c r="AI453" s="88">
        <v>317</v>
      </c>
      <c r="AJ453" s="89">
        <v>317</v>
      </c>
      <c r="AL453" s="662"/>
      <c r="AM453" s="667"/>
      <c r="AN453" s="90" t="s">
        <v>136</v>
      </c>
      <c r="AO453" s="87">
        <v>317</v>
      </c>
      <c r="AP453" s="88">
        <v>317</v>
      </c>
      <c r="AQ453" s="88">
        <v>317</v>
      </c>
      <c r="AR453" s="88">
        <v>317</v>
      </c>
      <c r="AS453" s="88">
        <v>317</v>
      </c>
      <c r="AT453" s="88">
        <v>317</v>
      </c>
      <c r="AU453" s="88">
        <v>317</v>
      </c>
      <c r="AV453" s="89">
        <v>317</v>
      </c>
    </row>
    <row r="454" spans="1:48">
      <c r="A454">
        <v>454</v>
      </c>
      <c r="B454" s="662"/>
      <c r="C454" s="664">
        <v>180</v>
      </c>
      <c r="D454" s="78" t="s">
        <v>133</v>
      </c>
      <c r="E454" s="83">
        <v>317</v>
      </c>
      <c r="F454" s="84">
        <v>317</v>
      </c>
      <c r="G454" s="84">
        <v>317</v>
      </c>
      <c r="H454" s="84">
        <v>317</v>
      </c>
      <c r="I454" s="84">
        <v>318</v>
      </c>
      <c r="J454" s="84">
        <v>318</v>
      </c>
      <c r="K454" s="84">
        <v>318</v>
      </c>
      <c r="L454" s="85">
        <v>319</v>
      </c>
      <c r="N454" s="662"/>
      <c r="O454" s="664">
        <v>180</v>
      </c>
      <c r="P454" s="78" t="s">
        <v>133</v>
      </c>
      <c r="Q454" s="83">
        <v>317</v>
      </c>
      <c r="R454" s="84">
        <v>317</v>
      </c>
      <c r="S454" s="84">
        <v>317</v>
      </c>
      <c r="T454" s="84">
        <v>317</v>
      </c>
      <c r="U454" s="84">
        <v>318</v>
      </c>
      <c r="V454" s="84">
        <v>318</v>
      </c>
      <c r="W454" s="84">
        <v>318</v>
      </c>
      <c r="X454" s="85">
        <v>319</v>
      </c>
      <c r="Z454" s="662"/>
      <c r="AA454" s="664">
        <v>180</v>
      </c>
      <c r="AB454" s="78" t="s">
        <v>133</v>
      </c>
      <c r="AC454" s="83">
        <v>317</v>
      </c>
      <c r="AD454" s="84">
        <v>317</v>
      </c>
      <c r="AE454" s="84">
        <v>317</v>
      </c>
      <c r="AF454" s="84">
        <v>317</v>
      </c>
      <c r="AG454" s="84">
        <v>318</v>
      </c>
      <c r="AH454" s="84">
        <v>318</v>
      </c>
      <c r="AI454" s="84">
        <v>318</v>
      </c>
      <c r="AJ454" s="85">
        <v>319</v>
      </c>
      <c r="AL454" s="662"/>
      <c r="AM454" s="664">
        <v>180</v>
      </c>
      <c r="AN454" s="78" t="s">
        <v>133</v>
      </c>
      <c r="AO454" s="83">
        <v>317</v>
      </c>
      <c r="AP454" s="84">
        <v>317</v>
      </c>
      <c r="AQ454" s="84">
        <v>317</v>
      </c>
      <c r="AR454" s="84">
        <v>317</v>
      </c>
      <c r="AS454" s="84">
        <v>318</v>
      </c>
      <c r="AT454" s="84">
        <v>318</v>
      </c>
      <c r="AU454" s="84">
        <v>318</v>
      </c>
      <c r="AV454" s="85">
        <v>319</v>
      </c>
    </row>
    <row r="455" spans="1:48" ht="15" thickBot="1">
      <c r="A455">
        <v>455</v>
      </c>
      <c r="B455" s="662"/>
      <c r="C455" s="665"/>
      <c r="D455" s="82" t="s">
        <v>136</v>
      </c>
      <c r="E455" s="83">
        <v>316</v>
      </c>
      <c r="F455" s="84">
        <v>316</v>
      </c>
      <c r="G455" s="84">
        <v>316</v>
      </c>
      <c r="H455" s="84">
        <v>316</v>
      </c>
      <c r="I455" s="84">
        <v>316</v>
      </c>
      <c r="J455" s="84">
        <v>316</v>
      </c>
      <c r="K455" s="84">
        <v>316</v>
      </c>
      <c r="L455" s="85">
        <v>317</v>
      </c>
      <c r="N455" s="662"/>
      <c r="O455" s="665"/>
      <c r="P455" s="82" t="s">
        <v>136</v>
      </c>
      <c r="Q455" s="83">
        <v>316</v>
      </c>
      <c r="R455" s="84">
        <v>316</v>
      </c>
      <c r="S455" s="84">
        <v>316</v>
      </c>
      <c r="T455" s="84">
        <v>316</v>
      </c>
      <c r="U455" s="84">
        <v>316</v>
      </c>
      <c r="V455" s="84">
        <v>316</v>
      </c>
      <c r="W455" s="84">
        <v>316</v>
      </c>
      <c r="X455" s="85">
        <v>317</v>
      </c>
      <c r="Z455" s="662"/>
      <c r="AA455" s="665"/>
      <c r="AB455" s="82" t="s">
        <v>136</v>
      </c>
      <c r="AC455" s="83">
        <v>316</v>
      </c>
      <c r="AD455" s="84">
        <v>316</v>
      </c>
      <c r="AE455" s="84">
        <v>316</v>
      </c>
      <c r="AF455" s="84">
        <v>316</v>
      </c>
      <c r="AG455" s="84">
        <v>316</v>
      </c>
      <c r="AH455" s="84">
        <v>316</v>
      </c>
      <c r="AI455" s="84">
        <v>316</v>
      </c>
      <c r="AJ455" s="85">
        <v>317</v>
      </c>
      <c r="AL455" s="662"/>
      <c r="AM455" s="665"/>
      <c r="AN455" s="82" t="s">
        <v>136</v>
      </c>
      <c r="AO455" s="83">
        <v>316</v>
      </c>
      <c r="AP455" s="84">
        <v>316</v>
      </c>
      <c r="AQ455" s="84">
        <v>316</v>
      </c>
      <c r="AR455" s="84">
        <v>316</v>
      </c>
      <c r="AS455" s="84">
        <v>316</v>
      </c>
      <c r="AT455" s="84">
        <v>316</v>
      </c>
      <c r="AU455" s="84">
        <v>316</v>
      </c>
      <c r="AV455" s="85">
        <v>317</v>
      </c>
    </row>
    <row r="456" spans="1:48">
      <c r="A456">
        <v>456</v>
      </c>
      <c r="B456" s="662"/>
      <c r="C456" s="666">
        <v>190</v>
      </c>
      <c r="D456" s="86" t="s">
        <v>133</v>
      </c>
      <c r="E456" s="87">
        <v>317</v>
      </c>
      <c r="F456" s="88">
        <v>317</v>
      </c>
      <c r="G456" s="88">
        <v>317</v>
      </c>
      <c r="H456" s="88">
        <v>317</v>
      </c>
      <c r="I456" s="88">
        <v>317</v>
      </c>
      <c r="J456" s="88">
        <v>317</v>
      </c>
      <c r="K456" s="88">
        <v>317</v>
      </c>
      <c r="L456" s="89">
        <v>317</v>
      </c>
      <c r="N456" s="662"/>
      <c r="O456" s="666">
        <v>190</v>
      </c>
      <c r="P456" s="86" t="s">
        <v>133</v>
      </c>
      <c r="Q456" s="87">
        <v>317</v>
      </c>
      <c r="R456" s="88">
        <v>317</v>
      </c>
      <c r="S456" s="88">
        <v>317</v>
      </c>
      <c r="T456" s="88">
        <v>317</v>
      </c>
      <c r="U456" s="88">
        <v>317</v>
      </c>
      <c r="V456" s="88">
        <v>317</v>
      </c>
      <c r="W456" s="88">
        <v>317</v>
      </c>
      <c r="X456" s="89">
        <v>317</v>
      </c>
      <c r="Z456" s="662"/>
      <c r="AA456" s="666">
        <v>190</v>
      </c>
      <c r="AB456" s="86" t="s">
        <v>133</v>
      </c>
      <c r="AC456" s="87">
        <v>317</v>
      </c>
      <c r="AD456" s="88">
        <v>317</v>
      </c>
      <c r="AE456" s="88">
        <v>317</v>
      </c>
      <c r="AF456" s="88">
        <v>317</v>
      </c>
      <c r="AG456" s="88">
        <v>317</v>
      </c>
      <c r="AH456" s="88">
        <v>317</v>
      </c>
      <c r="AI456" s="88">
        <v>317</v>
      </c>
      <c r="AJ456" s="89">
        <v>317</v>
      </c>
      <c r="AL456" s="662"/>
      <c r="AM456" s="666">
        <v>190</v>
      </c>
      <c r="AN456" s="86" t="s">
        <v>133</v>
      </c>
      <c r="AO456" s="87">
        <v>317</v>
      </c>
      <c r="AP456" s="88">
        <v>317</v>
      </c>
      <c r="AQ456" s="88">
        <v>317</v>
      </c>
      <c r="AR456" s="88">
        <v>317</v>
      </c>
      <c r="AS456" s="88">
        <v>317</v>
      </c>
      <c r="AT456" s="88">
        <v>317</v>
      </c>
      <c r="AU456" s="88">
        <v>317</v>
      </c>
      <c r="AV456" s="89">
        <v>317</v>
      </c>
    </row>
    <row r="457" spans="1:48" ht="15" thickBot="1">
      <c r="A457">
        <v>457</v>
      </c>
      <c r="B457" s="662"/>
      <c r="C457" s="667"/>
      <c r="D457" s="90" t="s">
        <v>136</v>
      </c>
      <c r="E457" s="87">
        <v>316</v>
      </c>
      <c r="F457" s="88">
        <v>316</v>
      </c>
      <c r="G457" s="88">
        <v>316</v>
      </c>
      <c r="H457" s="88">
        <v>316</v>
      </c>
      <c r="I457" s="88">
        <v>316</v>
      </c>
      <c r="J457" s="88">
        <v>316</v>
      </c>
      <c r="K457" s="88">
        <v>316</v>
      </c>
      <c r="L457" s="89">
        <v>316</v>
      </c>
      <c r="N457" s="662"/>
      <c r="O457" s="667"/>
      <c r="P457" s="90" t="s">
        <v>136</v>
      </c>
      <c r="Q457" s="87">
        <v>316</v>
      </c>
      <c r="R457" s="88">
        <v>316</v>
      </c>
      <c r="S457" s="88">
        <v>316</v>
      </c>
      <c r="T457" s="88">
        <v>316</v>
      </c>
      <c r="U457" s="88">
        <v>316</v>
      </c>
      <c r="V457" s="88">
        <v>316</v>
      </c>
      <c r="W457" s="88">
        <v>316</v>
      </c>
      <c r="X457" s="89">
        <v>316</v>
      </c>
      <c r="Z457" s="662"/>
      <c r="AA457" s="667"/>
      <c r="AB457" s="90" t="s">
        <v>136</v>
      </c>
      <c r="AC457" s="87">
        <v>316</v>
      </c>
      <c r="AD457" s="88">
        <v>316</v>
      </c>
      <c r="AE457" s="88">
        <v>316</v>
      </c>
      <c r="AF457" s="88">
        <v>316</v>
      </c>
      <c r="AG457" s="88">
        <v>316</v>
      </c>
      <c r="AH457" s="88">
        <v>316</v>
      </c>
      <c r="AI457" s="88">
        <v>316</v>
      </c>
      <c r="AJ457" s="89">
        <v>316</v>
      </c>
      <c r="AL457" s="662"/>
      <c r="AM457" s="667"/>
      <c r="AN457" s="90" t="s">
        <v>136</v>
      </c>
      <c r="AO457" s="87">
        <v>316</v>
      </c>
      <c r="AP457" s="88">
        <v>316</v>
      </c>
      <c r="AQ457" s="88">
        <v>316</v>
      </c>
      <c r="AR457" s="88">
        <v>316</v>
      </c>
      <c r="AS457" s="88">
        <v>316</v>
      </c>
      <c r="AT457" s="88">
        <v>316</v>
      </c>
      <c r="AU457" s="88">
        <v>316</v>
      </c>
      <c r="AV457" s="89">
        <v>316</v>
      </c>
    </row>
    <row r="458" spans="1:48">
      <c r="A458">
        <v>458</v>
      </c>
      <c r="B458" s="662"/>
      <c r="C458" s="664">
        <v>200</v>
      </c>
      <c r="D458" s="78" t="s">
        <v>133</v>
      </c>
      <c r="E458" s="194"/>
      <c r="F458" s="193"/>
      <c r="G458" s="84">
        <v>315</v>
      </c>
      <c r="H458" s="84">
        <v>315</v>
      </c>
      <c r="I458" s="84">
        <v>315</v>
      </c>
      <c r="J458" s="84">
        <v>315</v>
      </c>
      <c r="K458" s="84">
        <v>315</v>
      </c>
      <c r="L458" s="85">
        <v>316</v>
      </c>
      <c r="N458" s="662"/>
      <c r="O458" s="664">
        <v>200</v>
      </c>
      <c r="P458" s="78" t="s">
        <v>133</v>
      </c>
      <c r="Q458" s="194"/>
      <c r="R458" s="193"/>
      <c r="S458" s="84">
        <v>315</v>
      </c>
      <c r="T458" s="84">
        <v>315</v>
      </c>
      <c r="U458" s="84">
        <v>315</v>
      </c>
      <c r="V458" s="84">
        <v>315</v>
      </c>
      <c r="W458" s="84">
        <v>315</v>
      </c>
      <c r="X458" s="85">
        <v>316</v>
      </c>
      <c r="Z458" s="662"/>
      <c r="AA458" s="664">
        <v>200</v>
      </c>
      <c r="AB458" s="78" t="s">
        <v>133</v>
      </c>
      <c r="AC458" s="194"/>
      <c r="AD458" s="193"/>
      <c r="AE458" s="84">
        <v>315</v>
      </c>
      <c r="AF458" s="84">
        <v>315</v>
      </c>
      <c r="AG458" s="84">
        <v>315</v>
      </c>
      <c r="AH458" s="84">
        <v>315</v>
      </c>
      <c r="AI458" s="84">
        <v>315</v>
      </c>
      <c r="AJ458" s="85">
        <v>316</v>
      </c>
      <c r="AL458" s="662"/>
      <c r="AM458" s="664">
        <v>200</v>
      </c>
      <c r="AN458" s="78" t="s">
        <v>133</v>
      </c>
      <c r="AO458" s="194"/>
      <c r="AP458" s="193"/>
      <c r="AQ458" s="84">
        <v>315</v>
      </c>
      <c r="AR458" s="84">
        <v>315</v>
      </c>
      <c r="AS458" s="84">
        <v>315</v>
      </c>
      <c r="AT458" s="84">
        <v>315</v>
      </c>
      <c r="AU458" s="84">
        <v>315</v>
      </c>
      <c r="AV458" s="85">
        <v>316</v>
      </c>
    </row>
    <row r="459" spans="1:48" ht="15" thickBot="1">
      <c r="A459">
        <v>459</v>
      </c>
      <c r="B459" s="663"/>
      <c r="C459" s="665"/>
      <c r="D459" s="82" t="s">
        <v>136</v>
      </c>
      <c r="E459" s="192"/>
      <c r="F459" s="191"/>
      <c r="G459" s="186">
        <v>314</v>
      </c>
      <c r="H459" s="186">
        <v>314</v>
      </c>
      <c r="I459" s="186">
        <v>314</v>
      </c>
      <c r="J459" s="186">
        <v>314</v>
      </c>
      <c r="K459" s="186">
        <v>314</v>
      </c>
      <c r="L459" s="185">
        <v>315</v>
      </c>
      <c r="N459" s="663"/>
      <c r="O459" s="665"/>
      <c r="P459" s="82" t="s">
        <v>136</v>
      </c>
      <c r="Q459" s="192"/>
      <c r="R459" s="191"/>
      <c r="S459" s="186">
        <v>314</v>
      </c>
      <c r="T459" s="186">
        <v>314</v>
      </c>
      <c r="U459" s="186">
        <v>314</v>
      </c>
      <c r="V459" s="186">
        <v>314</v>
      </c>
      <c r="W459" s="186">
        <v>314</v>
      </c>
      <c r="X459" s="185">
        <v>315</v>
      </c>
      <c r="Z459" s="663"/>
      <c r="AA459" s="665"/>
      <c r="AB459" s="82" t="s">
        <v>136</v>
      </c>
      <c r="AC459" s="192"/>
      <c r="AD459" s="191"/>
      <c r="AE459" s="186">
        <v>314</v>
      </c>
      <c r="AF459" s="186">
        <v>314</v>
      </c>
      <c r="AG459" s="186">
        <v>314</v>
      </c>
      <c r="AH459" s="186">
        <v>314</v>
      </c>
      <c r="AI459" s="186">
        <v>314</v>
      </c>
      <c r="AJ459" s="185">
        <v>315</v>
      </c>
      <c r="AL459" s="663"/>
      <c r="AM459" s="665"/>
      <c r="AN459" s="82" t="s">
        <v>136</v>
      </c>
      <c r="AO459" s="192"/>
      <c r="AP459" s="191"/>
      <c r="AQ459" s="186">
        <v>314</v>
      </c>
      <c r="AR459" s="186">
        <v>314</v>
      </c>
      <c r="AS459" s="186">
        <v>314</v>
      </c>
      <c r="AT459" s="186">
        <v>314</v>
      </c>
      <c r="AU459" s="186">
        <v>314</v>
      </c>
      <c r="AV459" s="185">
        <v>315</v>
      </c>
    </row>
    <row r="460" spans="1:48">
      <c r="A460">
        <v>460</v>
      </c>
    </row>
    <row r="461" spans="1:48">
      <c r="A461">
        <v>461</v>
      </c>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1112</v>
      </c>
      <c r="C467" s="650"/>
      <c r="D467" s="651"/>
      <c r="E467" s="649" t="s">
        <v>1124</v>
      </c>
      <c r="F467" s="650"/>
      <c r="G467" s="650"/>
      <c r="H467" s="650"/>
      <c r="I467" s="650"/>
      <c r="J467" s="650"/>
      <c r="K467" s="650"/>
      <c r="L467" s="651"/>
      <c r="N467" s="649" t="s">
        <v>1114</v>
      </c>
      <c r="O467" s="650"/>
      <c r="P467" s="651"/>
      <c r="Q467" s="649" t="s">
        <v>1124</v>
      </c>
      <c r="R467" s="650"/>
      <c r="S467" s="650"/>
      <c r="T467" s="650"/>
      <c r="U467" s="650"/>
      <c r="V467" s="650"/>
      <c r="W467" s="650"/>
      <c r="X467" s="651"/>
      <c r="Z467" s="649" t="s">
        <v>1115</v>
      </c>
      <c r="AA467" s="650"/>
      <c r="AB467" s="651"/>
      <c r="AC467" s="649" t="s">
        <v>1124</v>
      </c>
      <c r="AD467" s="650"/>
      <c r="AE467" s="650"/>
      <c r="AF467" s="650"/>
      <c r="AG467" s="650"/>
      <c r="AH467" s="650"/>
      <c r="AI467" s="650"/>
      <c r="AJ467" s="651"/>
      <c r="AL467" s="649" t="s">
        <v>1116</v>
      </c>
      <c r="AM467" s="650"/>
      <c r="AN467" s="651"/>
      <c r="AO467" s="649" t="s">
        <v>1124</v>
      </c>
      <c r="AP467" s="650"/>
      <c r="AQ467" s="650"/>
      <c r="AR467" s="650"/>
      <c r="AS467" s="650"/>
      <c r="AT467" s="650"/>
      <c r="AU467" s="650"/>
      <c r="AV467" s="651"/>
    </row>
    <row r="468" spans="1:48" ht="15.75" customHeight="1">
      <c r="A468">
        <v>468</v>
      </c>
      <c r="B468" s="652" t="s">
        <v>1128</v>
      </c>
      <c r="C468" s="652" t="s">
        <v>634</v>
      </c>
      <c r="D468" s="669" t="s">
        <v>1119</v>
      </c>
      <c r="E468" s="676" t="s">
        <v>1120</v>
      </c>
      <c r="F468" s="677"/>
      <c r="G468" s="677"/>
      <c r="H468" s="677"/>
      <c r="I468" s="677"/>
      <c r="J468" s="677"/>
      <c r="K468" s="677"/>
      <c r="L468" s="678"/>
      <c r="N468" s="652" t="s">
        <v>1128</v>
      </c>
      <c r="O468" s="652" t="s">
        <v>634</v>
      </c>
      <c r="P468" s="669" t="s">
        <v>1119</v>
      </c>
      <c r="Q468" s="676" t="s">
        <v>1120</v>
      </c>
      <c r="R468" s="677"/>
      <c r="S468" s="677"/>
      <c r="T468" s="677"/>
      <c r="U468" s="677"/>
      <c r="V468" s="677"/>
      <c r="W468" s="677"/>
      <c r="X468" s="678"/>
      <c r="Z468" s="652" t="s">
        <v>1128</v>
      </c>
      <c r="AA468" s="652" t="s">
        <v>634</v>
      </c>
      <c r="AB468" s="669" t="s">
        <v>1119</v>
      </c>
      <c r="AC468" s="676" t="s">
        <v>1120</v>
      </c>
      <c r="AD468" s="677"/>
      <c r="AE468" s="677"/>
      <c r="AF468" s="677"/>
      <c r="AG468" s="677"/>
      <c r="AH468" s="677"/>
      <c r="AI468" s="677"/>
      <c r="AJ468" s="678"/>
      <c r="AL468" s="652" t="s">
        <v>1128</v>
      </c>
      <c r="AM468" s="652" t="s">
        <v>634</v>
      </c>
      <c r="AN468" s="669" t="s">
        <v>1119</v>
      </c>
      <c r="AO468" s="676" t="s">
        <v>1120</v>
      </c>
      <c r="AP468" s="677"/>
      <c r="AQ468" s="677"/>
      <c r="AR468" s="677"/>
      <c r="AS468" s="677"/>
      <c r="AT468" s="677"/>
      <c r="AU468" s="677"/>
      <c r="AV468" s="678"/>
    </row>
    <row r="469" spans="1:48" ht="15" customHeight="1" thickBot="1">
      <c r="A469">
        <v>469</v>
      </c>
      <c r="B469" s="668"/>
      <c r="C469" s="668"/>
      <c r="D469" s="670"/>
      <c r="E469" s="679"/>
      <c r="F469" s="680"/>
      <c r="G469" s="680"/>
      <c r="H469" s="680"/>
      <c r="I469" s="680"/>
      <c r="J469" s="680"/>
      <c r="K469" s="680"/>
      <c r="L469" s="681"/>
      <c r="N469" s="668"/>
      <c r="O469" s="668"/>
      <c r="P469" s="670"/>
      <c r="Q469" s="679"/>
      <c r="R469" s="680"/>
      <c r="S469" s="680"/>
      <c r="T469" s="680"/>
      <c r="U469" s="680"/>
      <c r="V469" s="680"/>
      <c r="W469" s="680"/>
      <c r="X469" s="681"/>
      <c r="Z469" s="668"/>
      <c r="AA469" s="668"/>
      <c r="AB469" s="670"/>
      <c r="AC469" s="679"/>
      <c r="AD469" s="680"/>
      <c r="AE469" s="680"/>
      <c r="AF469" s="680"/>
      <c r="AG469" s="680"/>
      <c r="AH469" s="680"/>
      <c r="AI469" s="680"/>
      <c r="AJ469" s="681"/>
      <c r="AL469" s="668"/>
      <c r="AM469" s="668"/>
      <c r="AN469" s="670"/>
      <c r="AO469" s="679"/>
      <c r="AP469" s="680"/>
      <c r="AQ469" s="680"/>
      <c r="AR469" s="680"/>
      <c r="AS469" s="680"/>
      <c r="AT469" s="680"/>
      <c r="AU469" s="680"/>
      <c r="AV469" s="681"/>
    </row>
    <row r="470" spans="1:48" ht="15" thickBot="1">
      <c r="A470">
        <v>470</v>
      </c>
      <c r="B470" s="653"/>
      <c r="C470" s="653"/>
      <c r="D470" s="671"/>
      <c r="E470" s="75">
        <v>0</v>
      </c>
      <c r="F470" s="76">
        <v>500</v>
      </c>
      <c r="G470" s="76">
        <v>1000</v>
      </c>
      <c r="H470" s="76">
        <v>1500</v>
      </c>
      <c r="I470" s="76">
        <v>2000</v>
      </c>
      <c r="J470" s="76">
        <v>2500</v>
      </c>
      <c r="K470" s="76">
        <v>3000</v>
      </c>
      <c r="L470" s="77">
        <v>3500</v>
      </c>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
        <v>1141</v>
      </c>
      <c r="C471" s="664">
        <v>100</v>
      </c>
      <c r="D471" s="78" t="s">
        <v>133</v>
      </c>
      <c r="E471" s="79">
        <v>131</v>
      </c>
      <c r="F471" s="80">
        <v>125</v>
      </c>
      <c r="G471" s="80">
        <v>119</v>
      </c>
      <c r="H471" s="80">
        <v>114</v>
      </c>
      <c r="I471" s="80">
        <v>108</v>
      </c>
      <c r="J471" s="80">
        <v>103</v>
      </c>
      <c r="K471" s="80">
        <v>97</v>
      </c>
      <c r="L471" s="81">
        <v>92</v>
      </c>
      <c r="N471" s="661" t="s">
        <v>1141</v>
      </c>
      <c r="O471" s="664">
        <v>100</v>
      </c>
      <c r="P471" s="78" t="s">
        <v>133</v>
      </c>
      <c r="Q471" s="79">
        <v>131</v>
      </c>
      <c r="R471" s="80">
        <v>125</v>
      </c>
      <c r="S471" s="80">
        <v>119</v>
      </c>
      <c r="T471" s="80">
        <v>114</v>
      </c>
      <c r="U471" s="80">
        <v>108</v>
      </c>
      <c r="V471" s="80">
        <v>103</v>
      </c>
      <c r="W471" s="80">
        <v>97</v>
      </c>
      <c r="X471" s="81">
        <v>92</v>
      </c>
      <c r="Z471" s="661" t="s">
        <v>1141</v>
      </c>
      <c r="AA471" s="664">
        <v>100</v>
      </c>
      <c r="AB471" s="78" t="s">
        <v>133</v>
      </c>
      <c r="AC471" s="79">
        <v>131</v>
      </c>
      <c r="AD471" s="80">
        <v>125</v>
      </c>
      <c r="AE471" s="80">
        <v>119</v>
      </c>
      <c r="AF471" s="80">
        <v>114</v>
      </c>
      <c r="AG471" s="80">
        <v>108</v>
      </c>
      <c r="AH471" s="80">
        <v>103</v>
      </c>
      <c r="AI471" s="80">
        <v>97</v>
      </c>
      <c r="AJ471" s="81">
        <v>92</v>
      </c>
      <c r="AL471" s="661" t="s">
        <v>1141</v>
      </c>
      <c r="AM471" s="664">
        <v>100</v>
      </c>
      <c r="AN471" s="78" t="s">
        <v>133</v>
      </c>
      <c r="AO471" s="79">
        <v>131</v>
      </c>
      <c r="AP471" s="80">
        <v>125</v>
      </c>
      <c r="AQ471" s="80">
        <v>119</v>
      </c>
      <c r="AR471" s="80">
        <v>113</v>
      </c>
      <c r="AS471" s="80">
        <v>108</v>
      </c>
      <c r="AT471" s="80">
        <v>102</v>
      </c>
      <c r="AU471" s="80">
        <v>96</v>
      </c>
      <c r="AV471" s="81">
        <v>91</v>
      </c>
    </row>
    <row r="472" spans="1:48" ht="15" thickBot="1">
      <c r="A472">
        <v>472</v>
      </c>
      <c r="B472" s="662"/>
      <c r="C472" s="665"/>
      <c r="D472" s="82" t="s">
        <v>136</v>
      </c>
      <c r="E472" s="83">
        <v>142</v>
      </c>
      <c r="F472" s="84">
        <v>135</v>
      </c>
      <c r="G472" s="84">
        <v>129</v>
      </c>
      <c r="H472" s="84">
        <v>122</v>
      </c>
      <c r="I472" s="84">
        <v>116</v>
      </c>
      <c r="J472" s="84">
        <v>109</v>
      </c>
      <c r="K472" s="84">
        <v>103</v>
      </c>
      <c r="L472" s="85">
        <v>97</v>
      </c>
      <c r="N472" s="662"/>
      <c r="O472" s="665"/>
      <c r="P472" s="82" t="s">
        <v>136</v>
      </c>
      <c r="Q472" s="83">
        <v>142</v>
      </c>
      <c r="R472" s="84">
        <v>135</v>
      </c>
      <c r="S472" s="84">
        <v>129</v>
      </c>
      <c r="T472" s="84">
        <v>122</v>
      </c>
      <c r="U472" s="84">
        <v>116</v>
      </c>
      <c r="V472" s="84">
        <v>109</v>
      </c>
      <c r="W472" s="84">
        <v>103</v>
      </c>
      <c r="X472" s="85">
        <v>97</v>
      </c>
      <c r="Z472" s="662"/>
      <c r="AA472" s="665"/>
      <c r="AB472" s="82" t="s">
        <v>136</v>
      </c>
      <c r="AC472" s="83">
        <v>142</v>
      </c>
      <c r="AD472" s="84">
        <v>135</v>
      </c>
      <c r="AE472" s="84">
        <v>129</v>
      </c>
      <c r="AF472" s="84">
        <v>122</v>
      </c>
      <c r="AG472" s="84">
        <v>116</v>
      </c>
      <c r="AH472" s="84">
        <v>109</v>
      </c>
      <c r="AI472" s="84">
        <v>103</v>
      </c>
      <c r="AJ472" s="85">
        <v>97</v>
      </c>
      <c r="AL472" s="662"/>
      <c r="AM472" s="665"/>
      <c r="AN472" s="82" t="s">
        <v>136</v>
      </c>
      <c r="AO472" s="83">
        <v>136</v>
      </c>
      <c r="AP472" s="84">
        <v>130</v>
      </c>
      <c r="AQ472" s="84">
        <v>125</v>
      </c>
      <c r="AR472" s="84">
        <v>120</v>
      </c>
      <c r="AS472" s="84">
        <v>115</v>
      </c>
      <c r="AT472" s="84">
        <v>110</v>
      </c>
      <c r="AU472" s="84">
        <v>105</v>
      </c>
      <c r="AV472" s="85">
        <v>100</v>
      </c>
    </row>
    <row r="473" spans="1:48">
      <c r="A473">
        <v>473</v>
      </c>
      <c r="B473" s="662"/>
      <c r="C473" s="666">
        <v>110</v>
      </c>
      <c r="D473" s="86" t="s">
        <v>133</v>
      </c>
      <c r="E473" s="87">
        <v>152</v>
      </c>
      <c r="F473" s="88">
        <v>145</v>
      </c>
      <c r="G473" s="88">
        <v>139</v>
      </c>
      <c r="H473" s="88">
        <v>133</v>
      </c>
      <c r="I473" s="88">
        <v>127</v>
      </c>
      <c r="J473" s="88">
        <v>121</v>
      </c>
      <c r="K473" s="88">
        <v>115</v>
      </c>
      <c r="L473" s="89">
        <v>109</v>
      </c>
      <c r="N473" s="662"/>
      <c r="O473" s="666">
        <v>110</v>
      </c>
      <c r="P473" s="86" t="s">
        <v>133</v>
      </c>
      <c r="Q473" s="87">
        <v>152</v>
      </c>
      <c r="R473" s="88">
        <v>145</v>
      </c>
      <c r="S473" s="88">
        <v>139</v>
      </c>
      <c r="T473" s="88">
        <v>133</v>
      </c>
      <c r="U473" s="88">
        <v>127</v>
      </c>
      <c r="V473" s="88">
        <v>121</v>
      </c>
      <c r="W473" s="88">
        <v>115</v>
      </c>
      <c r="X473" s="89">
        <v>109</v>
      </c>
      <c r="Z473" s="662"/>
      <c r="AA473" s="666">
        <v>110</v>
      </c>
      <c r="AB473" s="86" t="s">
        <v>133</v>
      </c>
      <c r="AC473" s="87">
        <v>152</v>
      </c>
      <c r="AD473" s="88">
        <v>145</v>
      </c>
      <c r="AE473" s="88">
        <v>139</v>
      </c>
      <c r="AF473" s="88">
        <v>133</v>
      </c>
      <c r="AG473" s="88">
        <v>127</v>
      </c>
      <c r="AH473" s="88">
        <v>121</v>
      </c>
      <c r="AI473" s="88">
        <v>115</v>
      </c>
      <c r="AJ473" s="89">
        <v>109</v>
      </c>
      <c r="AL473" s="662"/>
      <c r="AM473" s="666">
        <v>110</v>
      </c>
      <c r="AN473" s="86" t="s">
        <v>133</v>
      </c>
      <c r="AO473" s="87">
        <v>152</v>
      </c>
      <c r="AP473" s="88">
        <v>145</v>
      </c>
      <c r="AQ473" s="88">
        <v>139</v>
      </c>
      <c r="AR473" s="88">
        <v>133</v>
      </c>
      <c r="AS473" s="88">
        <v>127</v>
      </c>
      <c r="AT473" s="88">
        <v>121</v>
      </c>
      <c r="AU473" s="88">
        <v>115</v>
      </c>
      <c r="AV473" s="89">
        <v>109</v>
      </c>
    </row>
    <row r="474" spans="1:48" ht="15" thickBot="1">
      <c r="A474">
        <v>474</v>
      </c>
      <c r="B474" s="662"/>
      <c r="C474" s="667"/>
      <c r="D474" s="90" t="s">
        <v>136</v>
      </c>
      <c r="E474" s="87">
        <v>167</v>
      </c>
      <c r="F474" s="88">
        <v>159</v>
      </c>
      <c r="G474" s="88">
        <v>152</v>
      </c>
      <c r="H474" s="88">
        <v>144</v>
      </c>
      <c r="I474" s="88">
        <v>137</v>
      </c>
      <c r="J474" s="88">
        <v>129</v>
      </c>
      <c r="K474" s="88">
        <v>122</v>
      </c>
      <c r="L474" s="89">
        <v>115</v>
      </c>
      <c r="N474" s="662"/>
      <c r="O474" s="667"/>
      <c r="P474" s="90" t="s">
        <v>136</v>
      </c>
      <c r="Q474" s="87">
        <v>167</v>
      </c>
      <c r="R474" s="88">
        <v>159</v>
      </c>
      <c r="S474" s="88">
        <v>152</v>
      </c>
      <c r="T474" s="88">
        <v>144</v>
      </c>
      <c r="U474" s="88">
        <v>137</v>
      </c>
      <c r="V474" s="88">
        <v>129</v>
      </c>
      <c r="W474" s="88">
        <v>122</v>
      </c>
      <c r="X474" s="89">
        <v>115</v>
      </c>
      <c r="Z474" s="662"/>
      <c r="AA474" s="667"/>
      <c r="AB474" s="90" t="s">
        <v>136</v>
      </c>
      <c r="AC474" s="87">
        <v>167</v>
      </c>
      <c r="AD474" s="88">
        <v>159</v>
      </c>
      <c r="AE474" s="88">
        <v>152</v>
      </c>
      <c r="AF474" s="88">
        <v>144</v>
      </c>
      <c r="AG474" s="88">
        <v>137</v>
      </c>
      <c r="AH474" s="88">
        <v>129</v>
      </c>
      <c r="AI474" s="88">
        <v>122</v>
      </c>
      <c r="AJ474" s="89">
        <v>115</v>
      </c>
      <c r="AL474" s="662"/>
      <c r="AM474" s="667"/>
      <c r="AN474" s="90" t="s">
        <v>136</v>
      </c>
      <c r="AO474" s="87">
        <v>167</v>
      </c>
      <c r="AP474" s="88">
        <v>158</v>
      </c>
      <c r="AQ474" s="88">
        <v>149</v>
      </c>
      <c r="AR474" s="88">
        <v>140</v>
      </c>
      <c r="AS474" s="88">
        <v>131</v>
      </c>
      <c r="AT474" s="88">
        <v>122</v>
      </c>
      <c r="AU474" s="88">
        <v>113</v>
      </c>
      <c r="AV474" s="89">
        <v>105</v>
      </c>
    </row>
    <row r="475" spans="1:48">
      <c r="A475">
        <v>475</v>
      </c>
      <c r="B475" s="662"/>
      <c r="C475" s="664">
        <v>120</v>
      </c>
      <c r="D475" s="78" t="s">
        <v>133</v>
      </c>
      <c r="E475" s="83">
        <v>173</v>
      </c>
      <c r="F475" s="84">
        <v>166</v>
      </c>
      <c r="G475" s="84">
        <v>159</v>
      </c>
      <c r="H475" s="84">
        <v>152</v>
      </c>
      <c r="I475" s="84">
        <v>145</v>
      </c>
      <c r="J475" s="84">
        <v>138</v>
      </c>
      <c r="K475" s="84">
        <v>131</v>
      </c>
      <c r="L475" s="85">
        <v>125</v>
      </c>
      <c r="N475" s="662"/>
      <c r="O475" s="664">
        <v>120</v>
      </c>
      <c r="P475" s="78" t="s">
        <v>133</v>
      </c>
      <c r="Q475" s="83">
        <v>173</v>
      </c>
      <c r="R475" s="84">
        <v>166</v>
      </c>
      <c r="S475" s="84">
        <v>159</v>
      </c>
      <c r="T475" s="84">
        <v>152</v>
      </c>
      <c r="U475" s="84">
        <v>145</v>
      </c>
      <c r="V475" s="84">
        <v>138</v>
      </c>
      <c r="W475" s="84">
        <v>131</v>
      </c>
      <c r="X475" s="85">
        <v>125</v>
      </c>
      <c r="Z475" s="662"/>
      <c r="AA475" s="664">
        <v>120</v>
      </c>
      <c r="AB475" s="78" t="s">
        <v>133</v>
      </c>
      <c r="AC475" s="83">
        <v>173</v>
      </c>
      <c r="AD475" s="84">
        <v>166</v>
      </c>
      <c r="AE475" s="84">
        <v>159</v>
      </c>
      <c r="AF475" s="84">
        <v>152</v>
      </c>
      <c r="AG475" s="84">
        <v>145</v>
      </c>
      <c r="AH475" s="84">
        <v>138</v>
      </c>
      <c r="AI475" s="84">
        <v>131</v>
      </c>
      <c r="AJ475" s="85">
        <v>125</v>
      </c>
      <c r="AL475" s="662"/>
      <c r="AM475" s="664">
        <v>120</v>
      </c>
      <c r="AN475" s="78" t="s">
        <v>133</v>
      </c>
      <c r="AO475" s="83">
        <v>173</v>
      </c>
      <c r="AP475" s="84">
        <v>166</v>
      </c>
      <c r="AQ475" s="84">
        <v>159</v>
      </c>
      <c r="AR475" s="84">
        <v>152</v>
      </c>
      <c r="AS475" s="84">
        <v>145</v>
      </c>
      <c r="AT475" s="84">
        <v>138</v>
      </c>
      <c r="AU475" s="84">
        <v>131</v>
      </c>
      <c r="AV475" s="85">
        <v>125</v>
      </c>
    </row>
    <row r="476" spans="1:48" ht="15" thickBot="1">
      <c r="A476">
        <v>476</v>
      </c>
      <c r="B476" s="662"/>
      <c r="C476" s="665"/>
      <c r="D476" s="82" t="s">
        <v>136</v>
      </c>
      <c r="E476" s="83">
        <v>191</v>
      </c>
      <c r="F476" s="84">
        <v>182</v>
      </c>
      <c r="G476" s="84">
        <v>174</v>
      </c>
      <c r="H476" s="84">
        <v>166</v>
      </c>
      <c r="I476" s="84">
        <v>158</v>
      </c>
      <c r="J476" s="84">
        <v>150</v>
      </c>
      <c r="K476" s="84">
        <v>142</v>
      </c>
      <c r="L476" s="85">
        <v>134</v>
      </c>
      <c r="N476" s="662"/>
      <c r="O476" s="665"/>
      <c r="P476" s="82" t="s">
        <v>136</v>
      </c>
      <c r="Q476" s="83">
        <v>191</v>
      </c>
      <c r="R476" s="84">
        <v>182</v>
      </c>
      <c r="S476" s="84">
        <v>174</v>
      </c>
      <c r="T476" s="84">
        <v>166</v>
      </c>
      <c r="U476" s="84">
        <v>158</v>
      </c>
      <c r="V476" s="84">
        <v>150</v>
      </c>
      <c r="W476" s="84">
        <v>142</v>
      </c>
      <c r="X476" s="85">
        <v>134</v>
      </c>
      <c r="Z476" s="662"/>
      <c r="AA476" s="665"/>
      <c r="AB476" s="82" t="s">
        <v>136</v>
      </c>
      <c r="AC476" s="83">
        <v>191</v>
      </c>
      <c r="AD476" s="84">
        <v>182</v>
      </c>
      <c r="AE476" s="84">
        <v>174</v>
      </c>
      <c r="AF476" s="84">
        <v>166</v>
      </c>
      <c r="AG476" s="84">
        <v>158</v>
      </c>
      <c r="AH476" s="84">
        <v>150</v>
      </c>
      <c r="AI476" s="84">
        <v>142</v>
      </c>
      <c r="AJ476" s="85">
        <v>134</v>
      </c>
      <c r="AL476" s="662"/>
      <c r="AM476" s="665"/>
      <c r="AN476" s="82" t="s">
        <v>136</v>
      </c>
      <c r="AO476" s="83">
        <v>191</v>
      </c>
      <c r="AP476" s="84">
        <v>181</v>
      </c>
      <c r="AQ476" s="84">
        <v>172</v>
      </c>
      <c r="AR476" s="84">
        <v>163</v>
      </c>
      <c r="AS476" s="84">
        <v>154</v>
      </c>
      <c r="AT476" s="84">
        <v>145</v>
      </c>
      <c r="AU476" s="84">
        <v>136</v>
      </c>
      <c r="AV476" s="85">
        <v>127</v>
      </c>
    </row>
    <row r="477" spans="1:48">
      <c r="A477">
        <v>477</v>
      </c>
      <c r="B477" s="662"/>
      <c r="C477" s="666">
        <v>130</v>
      </c>
      <c r="D477" s="86" t="s">
        <v>133</v>
      </c>
      <c r="E477" s="87">
        <v>195</v>
      </c>
      <c r="F477" s="88">
        <v>187</v>
      </c>
      <c r="G477" s="88">
        <v>179</v>
      </c>
      <c r="H477" s="88">
        <v>171</v>
      </c>
      <c r="I477" s="88">
        <v>164</v>
      </c>
      <c r="J477" s="88">
        <v>156</v>
      </c>
      <c r="K477" s="88">
        <v>148</v>
      </c>
      <c r="L477" s="89">
        <v>141</v>
      </c>
      <c r="N477" s="662"/>
      <c r="O477" s="666">
        <v>130</v>
      </c>
      <c r="P477" s="86" t="s">
        <v>133</v>
      </c>
      <c r="Q477" s="87">
        <v>195</v>
      </c>
      <c r="R477" s="88">
        <v>187</v>
      </c>
      <c r="S477" s="88">
        <v>179</v>
      </c>
      <c r="T477" s="88">
        <v>171</v>
      </c>
      <c r="U477" s="88">
        <v>164</v>
      </c>
      <c r="V477" s="88">
        <v>156</v>
      </c>
      <c r="W477" s="88">
        <v>148</v>
      </c>
      <c r="X477" s="89">
        <v>141</v>
      </c>
      <c r="Z477" s="662"/>
      <c r="AA477" s="666">
        <v>130</v>
      </c>
      <c r="AB477" s="86" t="s">
        <v>133</v>
      </c>
      <c r="AC477" s="87">
        <v>195</v>
      </c>
      <c r="AD477" s="88">
        <v>187</v>
      </c>
      <c r="AE477" s="88">
        <v>179</v>
      </c>
      <c r="AF477" s="88">
        <v>171</v>
      </c>
      <c r="AG477" s="88">
        <v>164</v>
      </c>
      <c r="AH477" s="88">
        <v>156</v>
      </c>
      <c r="AI477" s="88">
        <v>148</v>
      </c>
      <c r="AJ477" s="89">
        <v>141</v>
      </c>
      <c r="AL477" s="662"/>
      <c r="AM477" s="666">
        <v>130</v>
      </c>
      <c r="AN477" s="86" t="s">
        <v>133</v>
      </c>
      <c r="AO477" s="87">
        <v>195</v>
      </c>
      <c r="AP477" s="88">
        <v>187</v>
      </c>
      <c r="AQ477" s="88">
        <v>179</v>
      </c>
      <c r="AR477" s="88">
        <v>171</v>
      </c>
      <c r="AS477" s="88">
        <v>164</v>
      </c>
      <c r="AT477" s="88">
        <v>156</v>
      </c>
      <c r="AU477" s="88">
        <v>148</v>
      </c>
      <c r="AV477" s="89">
        <v>141</v>
      </c>
    </row>
    <row r="478" spans="1:48" ht="15" thickBot="1">
      <c r="A478">
        <v>478</v>
      </c>
      <c r="B478" s="662"/>
      <c r="C478" s="667"/>
      <c r="D478" s="90" t="s">
        <v>136</v>
      </c>
      <c r="E478" s="87">
        <v>215</v>
      </c>
      <c r="F478" s="88">
        <v>206</v>
      </c>
      <c r="G478" s="88">
        <v>197</v>
      </c>
      <c r="H478" s="88">
        <v>188</v>
      </c>
      <c r="I478" s="88">
        <v>180</v>
      </c>
      <c r="J478" s="88">
        <v>171</v>
      </c>
      <c r="K478" s="88">
        <v>162</v>
      </c>
      <c r="L478" s="89">
        <v>154</v>
      </c>
      <c r="N478" s="662"/>
      <c r="O478" s="667"/>
      <c r="P478" s="90" t="s">
        <v>136</v>
      </c>
      <c r="Q478" s="87">
        <v>215</v>
      </c>
      <c r="R478" s="88">
        <v>206</v>
      </c>
      <c r="S478" s="88">
        <v>197</v>
      </c>
      <c r="T478" s="88">
        <v>188</v>
      </c>
      <c r="U478" s="88">
        <v>180</v>
      </c>
      <c r="V478" s="88">
        <v>171</v>
      </c>
      <c r="W478" s="88">
        <v>162</v>
      </c>
      <c r="X478" s="89">
        <v>154</v>
      </c>
      <c r="Z478" s="662"/>
      <c r="AA478" s="667"/>
      <c r="AB478" s="90" t="s">
        <v>136</v>
      </c>
      <c r="AC478" s="87">
        <v>215</v>
      </c>
      <c r="AD478" s="88">
        <v>206</v>
      </c>
      <c r="AE478" s="88">
        <v>197</v>
      </c>
      <c r="AF478" s="88">
        <v>188</v>
      </c>
      <c r="AG478" s="88">
        <v>180</v>
      </c>
      <c r="AH478" s="88">
        <v>171</v>
      </c>
      <c r="AI478" s="88">
        <v>162</v>
      </c>
      <c r="AJ478" s="89">
        <v>154</v>
      </c>
      <c r="AL478" s="662"/>
      <c r="AM478" s="667"/>
      <c r="AN478" s="90" t="s">
        <v>136</v>
      </c>
      <c r="AO478" s="87">
        <v>215</v>
      </c>
      <c r="AP478" s="88">
        <v>205</v>
      </c>
      <c r="AQ478" s="88">
        <v>196</v>
      </c>
      <c r="AR478" s="88">
        <v>187</v>
      </c>
      <c r="AS478" s="88">
        <v>178</v>
      </c>
      <c r="AT478" s="88">
        <v>169</v>
      </c>
      <c r="AU478" s="88">
        <v>160</v>
      </c>
      <c r="AV478" s="89">
        <v>151</v>
      </c>
    </row>
    <row r="479" spans="1:48">
      <c r="A479">
        <v>479</v>
      </c>
      <c r="B479" s="662"/>
      <c r="C479" s="664">
        <v>140</v>
      </c>
      <c r="D479" s="78" t="s">
        <v>133</v>
      </c>
      <c r="E479" s="83">
        <v>216</v>
      </c>
      <c r="F479" s="84">
        <v>207</v>
      </c>
      <c r="G479" s="84">
        <v>199</v>
      </c>
      <c r="H479" s="84">
        <v>191</v>
      </c>
      <c r="I479" s="84">
        <v>183</v>
      </c>
      <c r="J479" s="84">
        <v>175</v>
      </c>
      <c r="K479" s="84">
        <v>167</v>
      </c>
      <c r="L479" s="85">
        <v>159</v>
      </c>
      <c r="N479" s="662"/>
      <c r="O479" s="664">
        <v>140</v>
      </c>
      <c r="P479" s="78" t="s">
        <v>133</v>
      </c>
      <c r="Q479" s="83">
        <v>216</v>
      </c>
      <c r="R479" s="84">
        <v>207</v>
      </c>
      <c r="S479" s="84">
        <v>199</v>
      </c>
      <c r="T479" s="84">
        <v>191</v>
      </c>
      <c r="U479" s="84">
        <v>183</v>
      </c>
      <c r="V479" s="84">
        <v>175</v>
      </c>
      <c r="W479" s="84">
        <v>167</v>
      </c>
      <c r="X479" s="85">
        <v>159</v>
      </c>
      <c r="Z479" s="662"/>
      <c r="AA479" s="664">
        <v>140</v>
      </c>
      <c r="AB479" s="78" t="s">
        <v>133</v>
      </c>
      <c r="AC479" s="83">
        <v>216</v>
      </c>
      <c r="AD479" s="84">
        <v>207</v>
      </c>
      <c r="AE479" s="84">
        <v>199</v>
      </c>
      <c r="AF479" s="84">
        <v>191</v>
      </c>
      <c r="AG479" s="84">
        <v>183</v>
      </c>
      <c r="AH479" s="84">
        <v>175</v>
      </c>
      <c r="AI479" s="84">
        <v>167</v>
      </c>
      <c r="AJ479" s="85">
        <v>159</v>
      </c>
      <c r="AL479" s="662"/>
      <c r="AM479" s="664">
        <v>140</v>
      </c>
      <c r="AN479" s="78" t="s">
        <v>133</v>
      </c>
      <c r="AO479" s="83">
        <v>216</v>
      </c>
      <c r="AP479" s="84">
        <v>207</v>
      </c>
      <c r="AQ479" s="84">
        <v>199</v>
      </c>
      <c r="AR479" s="84">
        <v>191</v>
      </c>
      <c r="AS479" s="84">
        <v>183</v>
      </c>
      <c r="AT479" s="84">
        <v>175</v>
      </c>
      <c r="AU479" s="84">
        <v>167</v>
      </c>
      <c r="AV479" s="85">
        <v>159</v>
      </c>
    </row>
    <row r="480" spans="1:48" ht="15" thickBot="1">
      <c r="A480">
        <v>480</v>
      </c>
      <c r="B480" s="662"/>
      <c r="C480" s="665"/>
      <c r="D480" s="82" t="s">
        <v>136</v>
      </c>
      <c r="E480" s="83">
        <v>217</v>
      </c>
      <c r="F480" s="84">
        <v>211</v>
      </c>
      <c r="G480" s="84">
        <v>205</v>
      </c>
      <c r="H480" s="84">
        <v>199</v>
      </c>
      <c r="I480" s="84">
        <v>193</v>
      </c>
      <c r="J480" s="84">
        <v>187</v>
      </c>
      <c r="K480" s="84">
        <v>181</v>
      </c>
      <c r="L480" s="85">
        <v>175</v>
      </c>
      <c r="N480" s="662"/>
      <c r="O480" s="665"/>
      <c r="P480" s="82" t="s">
        <v>136</v>
      </c>
      <c r="Q480" s="83">
        <v>217</v>
      </c>
      <c r="R480" s="84">
        <v>211</v>
      </c>
      <c r="S480" s="84">
        <v>205</v>
      </c>
      <c r="T480" s="84">
        <v>199</v>
      </c>
      <c r="U480" s="84">
        <v>193</v>
      </c>
      <c r="V480" s="84">
        <v>187</v>
      </c>
      <c r="W480" s="84">
        <v>181</v>
      </c>
      <c r="X480" s="85">
        <v>175</v>
      </c>
      <c r="Z480" s="662"/>
      <c r="AA480" s="665"/>
      <c r="AB480" s="82" t="s">
        <v>136</v>
      </c>
      <c r="AC480" s="83">
        <v>217</v>
      </c>
      <c r="AD480" s="84">
        <v>211</v>
      </c>
      <c r="AE480" s="84">
        <v>205</v>
      </c>
      <c r="AF480" s="84">
        <v>199</v>
      </c>
      <c r="AG480" s="84">
        <v>193</v>
      </c>
      <c r="AH480" s="84">
        <v>187</v>
      </c>
      <c r="AI480" s="84">
        <v>181</v>
      </c>
      <c r="AJ480" s="85">
        <v>175</v>
      </c>
      <c r="AL480" s="662"/>
      <c r="AM480" s="665"/>
      <c r="AN480" s="82" t="s">
        <v>136</v>
      </c>
      <c r="AO480" s="83">
        <v>217</v>
      </c>
      <c r="AP480" s="84">
        <v>211</v>
      </c>
      <c r="AQ480" s="84">
        <v>205</v>
      </c>
      <c r="AR480" s="84">
        <v>199</v>
      </c>
      <c r="AS480" s="84">
        <v>193</v>
      </c>
      <c r="AT480" s="84">
        <v>187</v>
      </c>
      <c r="AU480" s="84">
        <v>181</v>
      </c>
      <c r="AV480" s="85">
        <v>175</v>
      </c>
    </row>
    <row r="481" spans="1:48">
      <c r="A481">
        <v>481</v>
      </c>
      <c r="B481" s="662"/>
      <c r="C481" s="666">
        <v>150</v>
      </c>
      <c r="D481" s="86" t="s">
        <v>133</v>
      </c>
      <c r="E481" s="87">
        <v>219</v>
      </c>
      <c r="F481" s="88">
        <v>212</v>
      </c>
      <c r="G481" s="88">
        <v>206</v>
      </c>
      <c r="H481" s="88">
        <v>200</v>
      </c>
      <c r="I481" s="88">
        <v>193</v>
      </c>
      <c r="J481" s="88">
        <v>187</v>
      </c>
      <c r="K481" s="88">
        <v>181</v>
      </c>
      <c r="L481" s="89">
        <v>175</v>
      </c>
      <c r="N481" s="662"/>
      <c r="O481" s="666">
        <v>150</v>
      </c>
      <c r="P481" s="86" t="s">
        <v>133</v>
      </c>
      <c r="Q481" s="87">
        <v>219</v>
      </c>
      <c r="R481" s="88">
        <v>212</v>
      </c>
      <c r="S481" s="88">
        <v>206</v>
      </c>
      <c r="T481" s="88">
        <v>200</v>
      </c>
      <c r="U481" s="88">
        <v>193</v>
      </c>
      <c r="V481" s="88">
        <v>187</v>
      </c>
      <c r="W481" s="88">
        <v>181</v>
      </c>
      <c r="X481" s="89">
        <v>175</v>
      </c>
      <c r="Z481" s="662"/>
      <c r="AA481" s="666">
        <v>150</v>
      </c>
      <c r="AB481" s="86" t="s">
        <v>133</v>
      </c>
      <c r="AC481" s="87">
        <v>219</v>
      </c>
      <c r="AD481" s="88">
        <v>212</v>
      </c>
      <c r="AE481" s="88">
        <v>206</v>
      </c>
      <c r="AF481" s="88">
        <v>200</v>
      </c>
      <c r="AG481" s="88">
        <v>193</v>
      </c>
      <c r="AH481" s="88">
        <v>187</v>
      </c>
      <c r="AI481" s="88">
        <v>181</v>
      </c>
      <c r="AJ481" s="89">
        <v>175</v>
      </c>
      <c r="AL481" s="662"/>
      <c r="AM481" s="666">
        <v>150</v>
      </c>
      <c r="AN481" s="86" t="s">
        <v>133</v>
      </c>
      <c r="AO481" s="87">
        <v>219</v>
      </c>
      <c r="AP481" s="88">
        <v>212</v>
      </c>
      <c r="AQ481" s="88">
        <v>206</v>
      </c>
      <c r="AR481" s="88">
        <v>200</v>
      </c>
      <c r="AS481" s="88">
        <v>193</v>
      </c>
      <c r="AT481" s="88">
        <v>187</v>
      </c>
      <c r="AU481" s="88">
        <v>181</v>
      </c>
      <c r="AV481" s="89">
        <v>175</v>
      </c>
    </row>
    <row r="482" spans="1:48" ht="15" thickBot="1">
      <c r="A482">
        <v>482</v>
      </c>
      <c r="B482" s="662"/>
      <c r="C482" s="667"/>
      <c r="D482" s="90" t="s">
        <v>136</v>
      </c>
      <c r="E482" s="87">
        <v>220</v>
      </c>
      <c r="F482" s="88">
        <v>216</v>
      </c>
      <c r="G482" s="88">
        <v>212</v>
      </c>
      <c r="H482" s="88">
        <v>208</v>
      </c>
      <c r="I482" s="88">
        <v>204</v>
      </c>
      <c r="J482" s="88">
        <v>200</v>
      </c>
      <c r="K482" s="88">
        <v>196</v>
      </c>
      <c r="L482" s="89">
        <v>193</v>
      </c>
      <c r="N482" s="662"/>
      <c r="O482" s="667"/>
      <c r="P482" s="90" t="s">
        <v>136</v>
      </c>
      <c r="Q482" s="87">
        <v>220</v>
      </c>
      <c r="R482" s="88">
        <v>216</v>
      </c>
      <c r="S482" s="88">
        <v>212</v>
      </c>
      <c r="T482" s="88">
        <v>208</v>
      </c>
      <c r="U482" s="88">
        <v>204</v>
      </c>
      <c r="V482" s="88">
        <v>200</v>
      </c>
      <c r="W482" s="88">
        <v>196</v>
      </c>
      <c r="X482" s="89">
        <v>193</v>
      </c>
      <c r="Z482" s="662"/>
      <c r="AA482" s="667"/>
      <c r="AB482" s="90" t="s">
        <v>136</v>
      </c>
      <c r="AC482" s="87">
        <v>220</v>
      </c>
      <c r="AD482" s="88">
        <v>216</v>
      </c>
      <c r="AE482" s="88">
        <v>212</v>
      </c>
      <c r="AF482" s="88">
        <v>208</v>
      </c>
      <c r="AG482" s="88">
        <v>204</v>
      </c>
      <c r="AH482" s="88">
        <v>200</v>
      </c>
      <c r="AI482" s="88">
        <v>196</v>
      </c>
      <c r="AJ482" s="89">
        <v>193</v>
      </c>
      <c r="AL482" s="662"/>
      <c r="AM482" s="667"/>
      <c r="AN482" s="90" t="s">
        <v>136</v>
      </c>
      <c r="AO482" s="87">
        <v>220</v>
      </c>
      <c r="AP482" s="88">
        <v>216</v>
      </c>
      <c r="AQ482" s="88">
        <v>212</v>
      </c>
      <c r="AR482" s="88">
        <v>208</v>
      </c>
      <c r="AS482" s="88">
        <v>204</v>
      </c>
      <c r="AT482" s="88">
        <v>200</v>
      </c>
      <c r="AU482" s="88">
        <v>196</v>
      </c>
      <c r="AV482" s="89">
        <v>193</v>
      </c>
    </row>
    <row r="483" spans="1:48">
      <c r="A483">
        <v>483</v>
      </c>
      <c r="B483" s="662"/>
      <c r="C483" s="664">
        <v>160</v>
      </c>
      <c r="D483" s="78" t="s">
        <v>133</v>
      </c>
      <c r="E483" s="83">
        <v>219</v>
      </c>
      <c r="F483" s="84">
        <v>215</v>
      </c>
      <c r="G483" s="84">
        <v>211</v>
      </c>
      <c r="H483" s="84">
        <v>207</v>
      </c>
      <c r="I483" s="84">
        <v>203</v>
      </c>
      <c r="J483" s="84">
        <v>199</v>
      </c>
      <c r="K483" s="84">
        <v>195</v>
      </c>
      <c r="L483" s="85">
        <v>192</v>
      </c>
      <c r="N483" s="662"/>
      <c r="O483" s="664">
        <v>160</v>
      </c>
      <c r="P483" s="78" t="s">
        <v>133</v>
      </c>
      <c r="Q483" s="83">
        <v>219</v>
      </c>
      <c r="R483" s="84">
        <v>215</v>
      </c>
      <c r="S483" s="84">
        <v>211</v>
      </c>
      <c r="T483" s="84">
        <v>207</v>
      </c>
      <c r="U483" s="84">
        <v>203</v>
      </c>
      <c r="V483" s="84">
        <v>199</v>
      </c>
      <c r="W483" s="84">
        <v>195</v>
      </c>
      <c r="X483" s="85">
        <v>192</v>
      </c>
      <c r="Z483" s="662"/>
      <c r="AA483" s="664">
        <v>160</v>
      </c>
      <c r="AB483" s="78" t="s">
        <v>133</v>
      </c>
      <c r="AC483" s="83">
        <v>219</v>
      </c>
      <c r="AD483" s="84">
        <v>215</v>
      </c>
      <c r="AE483" s="84">
        <v>211</v>
      </c>
      <c r="AF483" s="84">
        <v>207</v>
      </c>
      <c r="AG483" s="84">
        <v>203</v>
      </c>
      <c r="AH483" s="84">
        <v>199</v>
      </c>
      <c r="AI483" s="84">
        <v>195</v>
      </c>
      <c r="AJ483" s="85">
        <v>192</v>
      </c>
      <c r="AL483" s="662"/>
      <c r="AM483" s="664">
        <v>160</v>
      </c>
      <c r="AN483" s="78" t="s">
        <v>133</v>
      </c>
      <c r="AO483" s="83">
        <v>219</v>
      </c>
      <c r="AP483" s="84">
        <v>215</v>
      </c>
      <c r="AQ483" s="84">
        <v>211</v>
      </c>
      <c r="AR483" s="84">
        <v>207</v>
      </c>
      <c r="AS483" s="84">
        <v>203</v>
      </c>
      <c r="AT483" s="84">
        <v>199</v>
      </c>
      <c r="AU483" s="84">
        <v>195</v>
      </c>
      <c r="AV483" s="85">
        <v>192</v>
      </c>
    </row>
    <row r="484" spans="1:48" ht="15" thickBot="1">
      <c r="A484">
        <v>484</v>
      </c>
      <c r="B484" s="662"/>
      <c r="C484" s="665"/>
      <c r="D484" s="82" t="s">
        <v>136</v>
      </c>
      <c r="E484" s="83">
        <v>220</v>
      </c>
      <c r="F484" s="84">
        <v>219</v>
      </c>
      <c r="G484" s="84">
        <v>218</v>
      </c>
      <c r="H484" s="84">
        <v>217</v>
      </c>
      <c r="I484" s="84">
        <v>216</v>
      </c>
      <c r="J484" s="84">
        <v>215</v>
      </c>
      <c r="K484" s="84">
        <v>214</v>
      </c>
      <c r="L484" s="85">
        <v>213</v>
      </c>
      <c r="N484" s="662"/>
      <c r="O484" s="665"/>
      <c r="P484" s="82" t="s">
        <v>136</v>
      </c>
      <c r="Q484" s="83">
        <v>220</v>
      </c>
      <c r="R484" s="84">
        <v>219</v>
      </c>
      <c r="S484" s="84">
        <v>218</v>
      </c>
      <c r="T484" s="84">
        <v>217</v>
      </c>
      <c r="U484" s="84">
        <v>216</v>
      </c>
      <c r="V484" s="84">
        <v>215</v>
      </c>
      <c r="W484" s="84">
        <v>214</v>
      </c>
      <c r="X484" s="85">
        <v>213</v>
      </c>
      <c r="Z484" s="662"/>
      <c r="AA484" s="665"/>
      <c r="AB484" s="82" t="s">
        <v>136</v>
      </c>
      <c r="AC484" s="83">
        <v>220</v>
      </c>
      <c r="AD484" s="84">
        <v>219</v>
      </c>
      <c r="AE484" s="84">
        <v>218</v>
      </c>
      <c r="AF484" s="84">
        <v>217</v>
      </c>
      <c r="AG484" s="84">
        <v>216</v>
      </c>
      <c r="AH484" s="84">
        <v>215</v>
      </c>
      <c r="AI484" s="84">
        <v>214</v>
      </c>
      <c r="AJ484" s="85">
        <v>213</v>
      </c>
      <c r="AL484" s="662"/>
      <c r="AM484" s="665"/>
      <c r="AN484" s="82" t="s">
        <v>136</v>
      </c>
      <c r="AO484" s="83">
        <v>220</v>
      </c>
      <c r="AP484" s="84">
        <v>219</v>
      </c>
      <c r="AQ484" s="84">
        <v>218</v>
      </c>
      <c r="AR484" s="84">
        <v>217</v>
      </c>
      <c r="AS484" s="84">
        <v>216</v>
      </c>
      <c r="AT484" s="84">
        <v>215</v>
      </c>
      <c r="AU484" s="84">
        <v>214</v>
      </c>
      <c r="AV484" s="85">
        <v>213</v>
      </c>
    </row>
    <row r="485" spans="1:48">
      <c r="A485">
        <v>485</v>
      </c>
      <c r="B485" s="662"/>
      <c r="C485" s="666">
        <v>170</v>
      </c>
      <c r="D485" s="86" t="s">
        <v>133</v>
      </c>
      <c r="E485" s="87">
        <v>222</v>
      </c>
      <c r="F485" s="88">
        <v>220</v>
      </c>
      <c r="G485" s="88">
        <v>218</v>
      </c>
      <c r="H485" s="88">
        <v>216</v>
      </c>
      <c r="I485" s="88">
        <v>215</v>
      </c>
      <c r="J485" s="88">
        <v>213</v>
      </c>
      <c r="K485" s="88">
        <v>211</v>
      </c>
      <c r="L485" s="89">
        <v>210</v>
      </c>
      <c r="N485" s="662"/>
      <c r="O485" s="666">
        <v>170</v>
      </c>
      <c r="P485" s="86" t="s">
        <v>133</v>
      </c>
      <c r="Q485" s="87">
        <v>222</v>
      </c>
      <c r="R485" s="88">
        <v>220</v>
      </c>
      <c r="S485" s="88">
        <v>218</v>
      </c>
      <c r="T485" s="88">
        <v>216</v>
      </c>
      <c r="U485" s="88">
        <v>215</v>
      </c>
      <c r="V485" s="88">
        <v>213</v>
      </c>
      <c r="W485" s="88">
        <v>211</v>
      </c>
      <c r="X485" s="89">
        <v>210</v>
      </c>
      <c r="Z485" s="662"/>
      <c r="AA485" s="666">
        <v>170</v>
      </c>
      <c r="AB485" s="86" t="s">
        <v>133</v>
      </c>
      <c r="AC485" s="87">
        <v>222</v>
      </c>
      <c r="AD485" s="88">
        <v>220</v>
      </c>
      <c r="AE485" s="88">
        <v>218</v>
      </c>
      <c r="AF485" s="88">
        <v>216</v>
      </c>
      <c r="AG485" s="88">
        <v>215</v>
      </c>
      <c r="AH485" s="88">
        <v>213</v>
      </c>
      <c r="AI485" s="88">
        <v>211</v>
      </c>
      <c r="AJ485" s="89">
        <v>210</v>
      </c>
      <c r="AL485" s="662"/>
      <c r="AM485" s="666">
        <v>170</v>
      </c>
      <c r="AN485" s="86" t="s">
        <v>133</v>
      </c>
      <c r="AO485" s="87">
        <v>222</v>
      </c>
      <c r="AP485" s="88">
        <v>220</v>
      </c>
      <c r="AQ485" s="88">
        <v>218</v>
      </c>
      <c r="AR485" s="88">
        <v>216</v>
      </c>
      <c r="AS485" s="88">
        <v>215</v>
      </c>
      <c r="AT485" s="88">
        <v>213</v>
      </c>
      <c r="AU485" s="88">
        <v>211</v>
      </c>
      <c r="AV485" s="89">
        <v>210</v>
      </c>
    </row>
    <row r="486" spans="1:48" ht="15" thickBot="1">
      <c r="A486">
        <v>486</v>
      </c>
      <c r="B486" s="662"/>
      <c r="C486" s="667"/>
      <c r="D486" s="90" t="s">
        <v>136</v>
      </c>
      <c r="E486" s="87">
        <v>223</v>
      </c>
      <c r="F486" s="88">
        <v>222</v>
      </c>
      <c r="G486" s="88">
        <v>221</v>
      </c>
      <c r="H486" s="88">
        <v>220</v>
      </c>
      <c r="I486" s="88">
        <v>219</v>
      </c>
      <c r="J486" s="88">
        <v>218</v>
      </c>
      <c r="K486" s="88">
        <v>217</v>
      </c>
      <c r="L486" s="89">
        <v>216</v>
      </c>
      <c r="N486" s="662"/>
      <c r="O486" s="667"/>
      <c r="P486" s="90" t="s">
        <v>136</v>
      </c>
      <c r="Q486" s="87">
        <v>223</v>
      </c>
      <c r="R486" s="88">
        <v>222</v>
      </c>
      <c r="S486" s="88">
        <v>221</v>
      </c>
      <c r="T486" s="88">
        <v>220</v>
      </c>
      <c r="U486" s="88">
        <v>219</v>
      </c>
      <c r="V486" s="88">
        <v>218</v>
      </c>
      <c r="W486" s="88">
        <v>217</v>
      </c>
      <c r="X486" s="89">
        <v>216</v>
      </c>
      <c r="Z486" s="662"/>
      <c r="AA486" s="667"/>
      <c r="AB486" s="90" t="s">
        <v>136</v>
      </c>
      <c r="AC486" s="87">
        <v>223</v>
      </c>
      <c r="AD486" s="88">
        <v>222</v>
      </c>
      <c r="AE486" s="88">
        <v>221</v>
      </c>
      <c r="AF486" s="88">
        <v>220</v>
      </c>
      <c r="AG486" s="88">
        <v>219</v>
      </c>
      <c r="AH486" s="88">
        <v>218</v>
      </c>
      <c r="AI486" s="88">
        <v>217</v>
      </c>
      <c r="AJ486" s="89">
        <v>216</v>
      </c>
      <c r="AL486" s="662"/>
      <c r="AM486" s="667"/>
      <c r="AN486" s="90" t="s">
        <v>136</v>
      </c>
      <c r="AO486" s="87">
        <v>223</v>
      </c>
      <c r="AP486" s="88">
        <v>222</v>
      </c>
      <c r="AQ486" s="88">
        <v>221</v>
      </c>
      <c r="AR486" s="88">
        <v>220</v>
      </c>
      <c r="AS486" s="88">
        <v>219</v>
      </c>
      <c r="AT486" s="88">
        <v>218</v>
      </c>
      <c r="AU486" s="88">
        <v>217</v>
      </c>
      <c r="AV486" s="89">
        <v>216</v>
      </c>
    </row>
    <row r="487" spans="1:48">
      <c r="A487">
        <v>487</v>
      </c>
      <c r="B487" s="662"/>
      <c r="C487" s="664">
        <v>180</v>
      </c>
      <c r="D487" s="78" t="s">
        <v>133</v>
      </c>
      <c r="E487" s="83">
        <v>223</v>
      </c>
      <c r="F487" s="84">
        <v>222</v>
      </c>
      <c r="G487" s="84">
        <v>221</v>
      </c>
      <c r="H487" s="84">
        <v>220</v>
      </c>
      <c r="I487" s="84">
        <v>219</v>
      </c>
      <c r="J487" s="84">
        <v>218</v>
      </c>
      <c r="K487" s="84">
        <v>217</v>
      </c>
      <c r="L487" s="85">
        <v>217</v>
      </c>
      <c r="N487" s="662"/>
      <c r="O487" s="664">
        <v>180</v>
      </c>
      <c r="P487" s="78" t="s">
        <v>133</v>
      </c>
      <c r="Q487" s="83">
        <v>223</v>
      </c>
      <c r="R487" s="84">
        <v>222</v>
      </c>
      <c r="S487" s="84">
        <v>221</v>
      </c>
      <c r="T487" s="84">
        <v>220</v>
      </c>
      <c r="U487" s="84">
        <v>219</v>
      </c>
      <c r="V487" s="84">
        <v>218</v>
      </c>
      <c r="W487" s="84">
        <v>217</v>
      </c>
      <c r="X487" s="85">
        <v>217</v>
      </c>
      <c r="Z487" s="662"/>
      <c r="AA487" s="664">
        <v>180</v>
      </c>
      <c r="AB487" s="78" t="s">
        <v>133</v>
      </c>
      <c r="AC487" s="83">
        <v>223</v>
      </c>
      <c r="AD487" s="84">
        <v>222</v>
      </c>
      <c r="AE487" s="84">
        <v>221</v>
      </c>
      <c r="AF487" s="84">
        <v>220</v>
      </c>
      <c r="AG487" s="84">
        <v>219</v>
      </c>
      <c r="AH487" s="84">
        <v>218</v>
      </c>
      <c r="AI487" s="84">
        <v>217</v>
      </c>
      <c r="AJ487" s="85">
        <v>217</v>
      </c>
      <c r="AL487" s="662"/>
      <c r="AM487" s="664">
        <v>180</v>
      </c>
      <c r="AN487" s="78" t="s">
        <v>133</v>
      </c>
      <c r="AO487" s="83">
        <v>223</v>
      </c>
      <c r="AP487" s="84">
        <v>222</v>
      </c>
      <c r="AQ487" s="84">
        <v>221</v>
      </c>
      <c r="AR487" s="84">
        <v>220</v>
      </c>
      <c r="AS487" s="84">
        <v>219</v>
      </c>
      <c r="AT487" s="84">
        <v>218</v>
      </c>
      <c r="AU487" s="84">
        <v>217</v>
      </c>
      <c r="AV487" s="85">
        <v>217</v>
      </c>
    </row>
    <row r="488" spans="1:48" ht="15" thickBot="1">
      <c r="A488">
        <v>488</v>
      </c>
      <c r="B488" s="662"/>
      <c r="C488" s="665"/>
      <c r="D488" s="82" t="s">
        <v>136</v>
      </c>
      <c r="E488" s="83">
        <v>224</v>
      </c>
      <c r="F488" s="84">
        <v>223</v>
      </c>
      <c r="G488" s="84">
        <v>222</v>
      </c>
      <c r="H488" s="84">
        <v>221</v>
      </c>
      <c r="I488" s="84">
        <v>220</v>
      </c>
      <c r="J488" s="84">
        <v>219</v>
      </c>
      <c r="K488" s="84">
        <v>218</v>
      </c>
      <c r="L488" s="85">
        <v>218</v>
      </c>
      <c r="N488" s="662"/>
      <c r="O488" s="665"/>
      <c r="P488" s="82" t="s">
        <v>136</v>
      </c>
      <c r="Q488" s="83">
        <v>224</v>
      </c>
      <c r="R488" s="84">
        <v>223</v>
      </c>
      <c r="S488" s="84">
        <v>222</v>
      </c>
      <c r="T488" s="84">
        <v>221</v>
      </c>
      <c r="U488" s="84">
        <v>220</v>
      </c>
      <c r="V488" s="84">
        <v>219</v>
      </c>
      <c r="W488" s="84">
        <v>218</v>
      </c>
      <c r="X488" s="85">
        <v>218</v>
      </c>
      <c r="Z488" s="662"/>
      <c r="AA488" s="665"/>
      <c r="AB488" s="82" t="s">
        <v>136</v>
      </c>
      <c r="AC488" s="83">
        <v>224</v>
      </c>
      <c r="AD488" s="84">
        <v>223</v>
      </c>
      <c r="AE488" s="84">
        <v>222</v>
      </c>
      <c r="AF488" s="84">
        <v>221</v>
      </c>
      <c r="AG488" s="84">
        <v>220</v>
      </c>
      <c r="AH488" s="84">
        <v>219</v>
      </c>
      <c r="AI488" s="84">
        <v>218</v>
      </c>
      <c r="AJ488" s="85">
        <v>218</v>
      </c>
      <c r="AL488" s="662"/>
      <c r="AM488" s="665"/>
      <c r="AN488" s="82" t="s">
        <v>136</v>
      </c>
      <c r="AO488" s="83">
        <v>224</v>
      </c>
      <c r="AP488" s="84">
        <v>223</v>
      </c>
      <c r="AQ488" s="84">
        <v>222</v>
      </c>
      <c r="AR488" s="84">
        <v>221</v>
      </c>
      <c r="AS488" s="84">
        <v>220</v>
      </c>
      <c r="AT488" s="84">
        <v>219</v>
      </c>
      <c r="AU488" s="84">
        <v>218</v>
      </c>
      <c r="AV488" s="85">
        <v>218</v>
      </c>
    </row>
    <row r="489" spans="1:48">
      <c r="A489">
        <v>489</v>
      </c>
      <c r="B489" s="662"/>
      <c r="C489" s="666">
        <v>190</v>
      </c>
      <c r="D489" s="86" t="s">
        <v>133</v>
      </c>
      <c r="E489" s="87">
        <v>224</v>
      </c>
      <c r="F489" s="88">
        <v>223</v>
      </c>
      <c r="G489" s="88">
        <v>222</v>
      </c>
      <c r="H489" s="88">
        <v>221</v>
      </c>
      <c r="I489" s="88">
        <v>220</v>
      </c>
      <c r="J489" s="88">
        <v>219</v>
      </c>
      <c r="K489" s="88">
        <v>218</v>
      </c>
      <c r="L489" s="89">
        <v>218</v>
      </c>
      <c r="N489" s="662"/>
      <c r="O489" s="666">
        <v>190</v>
      </c>
      <c r="P489" s="86" t="s">
        <v>133</v>
      </c>
      <c r="Q489" s="87">
        <v>224</v>
      </c>
      <c r="R489" s="88">
        <v>223</v>
      </c>
      <c r="S489" s="88">
        <v>222</v>
      </c>
      <c r="T489" s="88">
        <v>221</v>
      </c>
      <c r="U489" s="88">
        <v>220</v>
      </c>
      <c r="V489" s="88">
        <v>219</v>
      </c>
      <c r="W489" s="88">
        <v>218</v>
      </c>
      <c r="X489" s="89">
        <v>218</v>
      </c>
      <c r="Z489" s="662"/>
      <c r="AA489" s="666">
        <v>190</v>
      </c>
      <c r="AB489" s="86" t="s">
        <v>133</v>
      </c>
      <c r="AC489" s="87">
        <v>224</v>
      </c>
      <c r="AD489" s="88">
        <v>223</v>
      </c>
      <c r="AE489" s="88">
        <v>222</v>
      </c>
      <c r="AF489" s="88">
        <v>221</v>
      </c>
      <c r="AG489" s="88">
        <v>220</v>
      </c>
      <c r="AH489" s="88">
        <v>219</v>
      </c>
      <c r="AI489" s="88">
        <v>218</v>
      </c>
      <c r="AJ489" s="89">
        <v>218</v>
      </c>
      <c r="AL489" s="662"/>
      <c r="AM489" s="666">
        <v>190</v>
      </c>
      <c r="AN489" s="86" t="s">
        <v>133</v>
      </c>
      <c r="AO489" s="87">
        <v>224</v>
      </c>
      <c r="AP489" s="88">
        <v>223</v>
      </c>
      <c r="AQ489" s="88">
        <v>222</v>
      </c>
      <c r="AR489" s="88">
        <v>221</v>
      </c>
      <c r="AS489" s="88">
        <v>220</v>
      </c>
      <c r="AT489" s="88">
        <v>219</v>
      </c>
      <c r="AU489" s="88">
        <v>218</v>
      </c>
      <c r="AV489" s="89">
        <v>218</v>
      </c>
    </row>
    <row r="490" spans="1:48" ht="15" thickBot="1">
      <c r="A490">
        <v>490</v>
      </c>
      <c r="B490" s="662"/>
      <c r="C490" s="667"/>
      <c r="D490" s="90" t="s">
        <v>136</v>
      </c>
      <c r="E490" s="87">
        <v>225</v>
      </c>
      <c r="F490" s="88">
        <v>224</v>
      </c>
      <c r="G490" s="88">
        <v>223</v>
      </c>
      <c r="H490" s="88">
        <v>222</v>
      </c>
      <c r="I490" s="88">
        <v>221</v>
      </c>
      <c r="J490" s="88">
        <v>220</v>
      </c>
      <c r="K490" s="88">
        <v>219</v>
      </c>
      <c r="L490" s="89">
        <v>219</v>
      </c>
      <c r="N490" s="662"/>
      <c r="O490" s="667"/>
      <c r="P490" s="90" t="s">
        <v>136</v>
      </c>
      <c r="Q490" s="87">
        <v>225</v>
      </c>
      <c r="R490" s="88">
        <v>224</v>
      </c>
      <c r="S490" s="88">
        <v>223</v>
      </c>
      <c r="T490" s="88">
        <v>222</v>
      </c>
      <c r="U490" s="88">
        <v>221</v>
      </c>
      <c r="V490" s="88">
        <v>220</v>
      </c>
      <c r="W490" s="88">
        <v>219</v>
      </c>
      <c r="X490" s="89">
        <v>219</v>
      </c>
      <c r="Z490" s="662"/>
      <c r="AA490" s="667"/>
      <c r="AB490" s="90" t="s">
        <v>136</v>
      </c>
      <c r="AC490" s="87">
        <v>225</v>
      </c>
      <c r="AD490" s="88">
        <v>224</v>
      </c>
      <c r="AE490" s="88">
        <v>223</v>
      </c>
      <c r="AF490" s="88">
        <v>222</v>
      </c>
      <c r="AG490" s="88">
        <v>221</v>
      </c>
      <c r="AH490" s="88">
        <v>220</v>
      </c>
      <c r="AI490" s="88">
        <v>219</v>
      </c>
      <c r="AJ490" s="89">
        <v>219</v>
      </c>
      <c r="AL490" s="662"/>
      <c r="AM490" s="667"/>
      <c r="AN490" s="90" t="s">
        <v>136</v>
      </c>
      <c r="AO490" s="87">
        <v>225</v>
      </c>
      <c r="AP490" s="88">
        <v>224</v>
      </c>
      <c r="AQ490" s="88">
        <v>223</v>
      </c>
      <c r="AR490" s="88">
        <v>222</v>
      </c>
      <c r="AS490" s="88">
        <v>221</v>
      </c>
      <c r="AT490" s="88">
        <v>220</v>
      </c>
      <c r="AU490" s="88">
        <v>219</v>
      </c>
      <c r="AV490" s="89">
        <v>219</v>
      </c>
    </row>
    <row r="491" spans="1:48">
      <c r="A491">
        <v>491</v>
      </c>
      <c r="B491" s="662"/>
      <c r="C491" s="664">
        <v>200</v>
      </c>
      <c r="D491" s="78" t="s">
        <v>133</v>
      </c>
      <c r="E491" s="194"/>
      <c r="F491" s="193"/>
      <c r="G491" s="84">
        <v>223</v>
      </c>
      <c r="H491" s="84">
        <v>222</v>
      </c>
      <c r="I491" s="84">
        <v>221</v>
      </c>
      <c r="J491" s="84">
        <v>220</v>
      </c>
      <c r="K491" s="84">
        <v>219</v>
      </c>
      <c r="L491" s="85">
        <v>219</v>
      </c>
      <c r="N491" s="662"/>
      <c r="O491" s="664">
        <v>200</v>
      </c>
      <c r="P491" s="78" t="s">
        <v>133</v>
      </c>
      <c r="Q491" s="194"/>
      <c r="R491" s="193"/>
      <c r="S491" s="84">
        <v>223</v>
      </c>
      <c r="T491" s="84">
        <v>222</v>
      </c>
      <c r="U491" s="84">
        <v>221</v>
      </c>
      <c r="V491" s="84">
        <v>220</v>
      </c>
      <c r="W491" s="84">
        <v>219</v>
      </c>
      <c r="X491" s="85">
        <v>219</v>
      </c>
      <c r="Z491" s="662"/>
      <c r="AA491" s="664">
        <v>200</v>
      </c>
      <c r="AB491" s="78" t="s">
        <v>133</v>
      </c>
      <c r="AC491" s="194"/>
      <c r="AD491" s="193"/>
      <c r="AE491" s="84">
        <v>223</v>
      </c>
      <c r="AF491" s="84">
        <v>222</v>
      </c>
      <c r="AG491" s="84">
        <v>221</v>
      </c>
      <c r="AH491" s="84">
        <v>220</v>
      </c>
      <c r="AI491" s="84">
        <v>219</v>
      </c>
      <c r="AJ491" s="85">
        <v>219</v>
      </c>
      <c r="AL491" s="662"/>
      <c r="AM491" s="664">
        <v>200</v>
      </c>
      <c r="AN491" s="78" t="s">
        <v>133</v>
      </c>
      <c r="AO491" s="194"/>
      <c r="AP491" s="193"/>
      <c r="AQ491" s="84">
        <v>223</v>
      </c>
      <c r="AR491" s="84">
        <v>222</v>
      </c>
      <c r="AS491" s="84">
        <v>221</v>
      </c>
      <c r="AT491" s="84">
        <v>220</v>
      </c>
      <c r="AU491" s="84">
        <v>219</v>
      </c>
      <c r="AV491" s="85">
        <v>219</v>
      </c>
    </row>
    <row r="492" spans="1:48" ht="15" thickBot="1">
      <c r="A492">
        <v>492</v>
      </c>
      <c r="B492" s="663"/>
      <c r="C492" s="665"/>
      <c r="D492" s="82" t="s">
        <v>136</v>
      </c>
      <c r="E492" s="192"/>
      <c r="F492" s="191"/>
      <c r="G492" s="186">
        <v>223</v>
      </c>
      <c r="H492" s="186">
        <v>222</v>
      </c>
      <c r="I492" s="186">
        <v>222</v>
      </c>
      <c r="J492" s="186">
        <v>221</v>
      </c>
      <c r="K492" s="186">
        <v>220</v>
      </c>
      <c r="L492" s="185">
        <v>220</v>
      </c>
      <c r="N492" s="663"/>
      <c r="O492" s="665"/>
      <c r="P492" s="82" t="s">
        <v>136</v>
      </c>
      <c r="Q492" s="192"/>
      <c r="R492" s="191"/>
      <c r="S492" s="186">
        <v>223</v>
      </c>
      <c r="T492" s="186">
        <v>222</v>
      </c>
      <c r="U492" s="186">
        <v>222</v>
      </c>
      <c r="V492" s="186">
        <v>221</v>
      </c>
      <c r="W492" s="186">
        <v>220</v>
      </c>
      <c r="X492" s="185">
        <v>220</v>
      </c>
      <c r="Z492" s="663"/>
      <c r="AA492" s="665"/>
      <c r="AB492" s="82" t="s">
        <v>136</v>
      </c>
      <c r="AC492" s="192"/>
      <c r="AD492" s="191"/>
      <c r="AE492" s="186">
        <v>223</v>
      </c>
      <c r="AF492" s="186">
        <v>222</v>
      </c>
      <c r="AG492" s="186">
        <v>222</v>
      </c>
      <c r="AH492" s="186">
        <v>221</v>
      </c>
      <c r="AI492" s="186">
        <v>220</v>
      </c>
      <c r="AJ492" s="185">
        <v>220</v>
      </c>
      <c r="AL492" s="663"/>
      <c r="AM492" s="665"/>
      <c r="AN492" s="82" t="s">
        <v>136</v>
      </c>
      <c r="AO492" s="192"/>
      <c r="AP492" s="191"/>
      <c r="AQ492" s="186">
        <v>223</v>
      </c>
      <c r="AR492" s="186">
        <v>222</v>
      </c>
      <c r="AS492" s="186">
        <v>222</v>
      </c>
      <c r="AT492" s="186">
        <v>221</v>
      </c>
      <c r="AU492" s="186">
        <v>220</v>
      </c>
      <c r="AV492" s="185">
        <v>220</v>
      </c>
    </row>
    <row r="493" spans="1:48">
      <c r="A493">
        <v>493</v>
      </c>
    </row>
    <row r="494" spans="1:48">
      <c r="A494">
        <v>494</v>
      </c>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1112</v>
      </c>
      <c r="C500" s="650"/>
      <c r="D500" s="651"/>
      <c r="E500" s="649" t="s">
        <v>1151</v>
      </c>
      <c r="F500" s="650"/>
      <c r="G500" s="650"/>
      <c r="H500" s="650"/>
      <c r="I500" s="650"/>
      <c r="J500" s="650"/>
      <c r="K500" s="650"/>
      <c r="L500" s="651"/>
      <c r="N500" s="649" t="s">
        <v>1114</v>
      </c>
      <c r="O500" s="650"/>
      <c r="P500" s="651"/>
      <c r="Q500" s="649" t="s">
        <v>1151</v>
      </c>
      <c r="R500" s="650"/>
      <c r="S500" s="650"/>
      <c r="T500" s="650"/>
      <c r="U500" s="650"/>
      <c r="V500" s="650"/>
      <c r="W500" s="650"/>
      <c r="X500" s="651"/>
      <c r="Z500" s="649" t="s">
        <v>1115</v>
      </c>
      <c r="AA500" s="650"/>
      <c r="AB500" s="651"/>
      <c r="AC500" s="649" t="s">
        <v>1151</v>
      </c>
      <c r="AD500" s="650"/>
      <c r="AE500" s="650"/>
      <c r="AF500" s="650"/>
      <c r="AG500" s="650"/>
      <c r="AH500" s="650"/>
      <c r="AI500" s="650"/>
      <c r="AJ500" s="651"/>
      <c r="AL500" s="649" t="s">
        <v>1116</v>
      </c>
      <c r="AM500" s="650"/>
      <c r="AN500" s="651"/>
      <c r="AO500" s="649" t="s">
        <v>1151</v>
      </c>
      <c r="AP500" s="650"/>
      <c r="AQ500" s="650"/>
      <c r="AR500" s="650"/>
      <c r="AS500" s="650"/>
      <c r="AT500" s="650"/>
      <c r="AU500" s="650"/>
      <c r="AV500" s="651"/>
    </row>
    <row r="501" spans="1:48" ht="15.75" customHeight="1">
      <c r="A501">
        <v>501</v>
      </c>
      <c r="B501" s="652" t="s">
        <v>1128</v>
      </c>
      <c r="C501" s="652" t="s">
        <v>634</v>
      </c>
      <c r="D501" s="669" t="s">
        <v>1119</v>
      </c>
      <c r="E501" s="676" t="s">
        <v>1120</v>
      </c>
      <c r="F501" s="677"/>
      <c r="G501" s="677"/>
      <c r="H501" s="677"/>
      <c r="I501" s="677"/>
      <c r="J501" s="677"/>
      <c r="K501" s="677"/>
      <c r="L501" s="678"/>
      <c r="N501" s="652" t="s">
        <v>1128</v>
      </c>
      <c r="O501" s="652" t="s">
        <v>634</v>
      </c>
      <c r="P501" s="669" t="s">
        <v>1119</v>
      </c>
      <c r="Q501" s="676" t="s">
        <v>1120</v>
      </c>
      <c r="R501" s="677"/>
      <c r="S501" s="677"/>
      <c r="T501" s="677"/>
      <c r="U501" s="677"/>
      <c r="V501" s="677"/>
      <c r="W501" s="677"/>
      <c r="X501" s="678"/>
      <c r="Z501" s="652" t="s">
        <v>1128</v>
      </c>
      <c r="AA501" s="652" t="s">
        <v>634</v>
      </c>
      <c r="AB501" s="669" t="s">
        <v>1119</v>
      </c>
      <c r="AC501" s="676" t="s">
        <v>1120</v>
      </c>
      <c r="AD501" s="677"/>
      <c r="AE501" s="677"/>
      <c r="AF501" s="677"/>
      <c r="AG501" s="677"/>
      <c r="AH501" s="677"/>
      <c r="AI501" s="677"/>
      <c r="AJ501" s="678"/>
      <c r="AL501" s="652" t="s">
        <v>1128</v>
      </c>
      <c r="AM501" s="652" t="s">
        <v>634</v>
      </c>
      <c r="AN501" s="669" t="s">
        <v>1119</v>
      </c>
      <c r="AO501" s="676" t="s">
        <v>1120</v>
      </c>
      <c r="AP501" s="677"/>
      <c r="AQ501" s="677"/>
      <c r="AR501" s="677"/>
      <c r="AS501" s="677"/>
      <c r="AT501" s="677"/>
      <c r="AU501" s="677"/>
      <c r="AV501" s="678"/>
    </row>
    <row r="502" spans="1:48" ht="15" customHeight="1" thickBot="1">
      <c r="A502">
        <v>502</v>
      </c>
      <c r="B502" s="668"/>
      <c r="C502" s="668"/>
      <c r="D502" s="670"/>
      <c r="E502" s="679"/>
      <c r="F502" s="680"/>
      <c r="G502" s="680"/>
      <c r="H502" s="680"/>
      <c r="I502" s="680"/>
      <c r="J502" s="680"/>
      <c r="K502" s="680"/>
      <c r="L502" s="681"/>
      <c r="N502" s="668"/>
      <c r="O502" s="668"/>
      <c r="P502" s="670"/>
      <c r="Q502" s="679"/>
      <c r="R502" s="680"/>
      <c r="S502" s="680"/>
      <c r="T502" s="680"/>
      <c r="U502" s="680"/>
      <c r="V502" s="680"/>
      <c r="W502" s="680"/>
      <c r="X502" s="681"/>
      <c r="Z502" s="668"/>
      <c r="AA502" s="668"/>
      <c r="AB502" s="670"/>
      <c r="AC502" s="679"/>
      <c r="AD502" s="680"/>
      <c r="AE502" s="680"/>
      <c r="AF502" s="680"/>
      <c r="AG502" s="680"/>
      <c r="AH502" s="680"/>
      <c r="AI502" s="680"/>
      <c r="AJ502" s="681"/>
      <c r="AL502" s="668"/>
      <c r="AM502" s="668"/>
      <c r="AN502" s="670"/>
      <c r="AO502" s="679"/>
      <c r="AP502" s="680"/>
      <c r="AQ502" s="680"/>
      <c r="AR502" s="680"/>
      <c r="AS502" s="680"/>
      <c r="AT502" s="680"/>
      <c r="AU502" s="680"/>
      <c r="AV502" s="681"/>
    </row>
    <row r="503" spans="1:48" ht="15" thickBot="1">
      <c r="A503">
        <v>503</v>
      </c>
      <c r="B503" s="653"/>
      <c r="C503" s="653"/>
      <c r="D503" s="671"/>
      <c r="E503" s="75">
        <v>0</v>
      </c>
      <c r="F503" s="76">
        <v>500</v>
      </c>
      <c r="G503" s="76">
        <v>1000</v>
      </c>
      <c r="H503" s="76">
        <v>1500</v>
      </c>
      <c r="I503" s="76">
        <v>2000</v>
      </c>
      <c r="J503" s="76">
        <v>2500</v>
      </c>
      <c r="K503" s="76">
        <v>3000</v>
      </c>
      <c r="L503" s="77">
        <v>3500</v>
      </c>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
        <v>1141</v>
      </c>
      <c r="C504" s="664">
        <v>100</v>
      </c>
      <c r="D504" s="78" t="s">
        <v>133</v>
      </c>
      <c r="E504" s="79">
        <v>98</v>
      </c>
      <c r="F504" s="80">
        <v>94</v>
      </c>
      <c r="G504" s="80">
        <v>91</v>
      </c>
      <c r="H504" s="80">
        <v>88</v>
      </c>
      <c r="I504" s="80">
        <v>85</v>
      </c>
      <c r="J504" s="80">
        <v>82</v>
      </c>
      <c r="K504" s="80">
        <v>79</v>
      </c>
      <c r="L504" s="81">
        <v>76</v>
      </c>
      <c r="N504" s="661" t="s">
        <v>1141</v>
      </c>
      <c r="O504" s="664">
        <v>100</v>
      </c>
      <c r="P504" s="78" t="s">
        <v>133</v>
      </c>
      <c r="Q504" s="79">
        <v>98</v>
      </c>
      <c r="R504" s="80">
        <v>98</v>
      </c>
      <c r="S504" s="80">
        <v>98</v>
      </c>
      <c r="T504" s="80">
        <v>98</v>
      </c>
      <c r="U504" s="80">
        <v>98</v>
      </c>
      <c r="V504" s="80">
        <v>98</v>
      </c>
      <c r="W504" s="80">
        <v>98</v>
      </c>
      <c r="X504" s="81">
        <v>98</v>
      </c>
      <c r="Z504" s="661" t="s">
        <v>1141</v>
      </c>
      <c r="AA504" s="664">
        <v>100</v>
      </c>
      <c r="AB504" s="78" t="s">
        <v>133</v>
      </c>
      <c r="AC504" s="79">
        <v>135</v>
      </c>
      <c r="AD504" s="80">
        <v>137</v>
      </c>
      <c r="AE504" s="80">
        <v>140</v>
      </c>
      <c r="AF504" s="80">
        <v>142</v>
      </c>
      <c r="AG504" s="80">
        <v>145</v>
      </c>
      <c r="AH504" s="80">
        <v>147</v>
      </c>
      <c r="AI504" s="80">
        <v>150</v>
      </c>
      <c r="AJ504" s="81">
        <v>153</v>
      </c>
      <c r="AL504" s="661" t="s">
        <v>1141</v>
      </c>
      <c r="AM504" s="664">
        <v>100</v>
      </c>
      <c r="AN504" s="78" t="s">
        <v>133</v>
      </c>
      <c r="AO504" s="79">
        <v>165</v>
      </c>
      <c r="AP504" s="80">
        <v>167</v>
      </c>
      <c r="AQ504" s="80">
        <v>169</v>
      </c>
      <c r="AR504" s="80">
        <v>171</v>
      </c>
      <c r="AS504" s="80">
        <v>173</v>
      </c>
      <c r="AT504" s="80">
        <v>175</v>
      </c>
      <c r="AU504" s="80">
        <v>177</v>
      </c>
      <c r="AV504" s="81">
        <v>180</v>
      </c>
    </row>
    <row r="505" spans="1:48" ht="15" thickBot="1">
      <c r="A505">
        <v>505</v>
      </c>
      <c r="B505" s="662"/>
      <c r="C505" s="665"/>
      <c r="D505" s="82" t="s">
        <v>136</v>
      </c>
      <c r="E505" s="83">
        <v>105</v>
      </c>
      <c r="F505" s="84">
        <v>101</v>
      </c>
      <c r="G505" s="84">
        <v>97</v>
      </c>
      <c r="H505" s="84">
        <v>93</v>
      </c>
      <c r="I505" s="84">
        <v>89</v>
      </c>
      <c r="J505" s="84">
        <v>85</v>
      </c>
      <c r="K505" s="84">
        <v>81</v>
      </c>
      <c r="L505" s="85">
        <v>78</v>
      </c>
      <c r="N505" s="662"/>
      <c r="O505" s="665"/>
      <c r="P505" s="82" t="s">
        <v>136</v>
      </c>
      <c r="Q505" s="83">
        <v>105</v>
      </c>
      <c r="R505" s="84">
        <v>105</v>
      </c>
      <c r="S505" s="84">
        <v>105</v>
      </c>
      <c r="T505" s="84">
        <v>105</v>
      </c>
      <c r="U505" s="84">
        <v>106</v>
      </c>
      <c r="V505" s="84">
        <v>106</v>
      </c>
      <c r="W505" s="84">
        <v>106</v>
      </c>
      <c r="X505" s="85">
        <v>107</v>
      </c>
      <c r="Z505" s="662"/>
      <c r="AA505" s="665"/>
      <c r="AB505" s="82" t="s">
        <v>136</v>
      </c>
      <c r="AC505" s="83">
        <v>153</v>
      </c>
      <c r="AD505" s="84">
        <v>155</v>
      </c>
      <c r="AE505" s="84">
        <v>157</v>
      </c>
      <c r="AF505" s="84">
        <v>159</v>
      </c>
      <c r="AG505" s="84">
        <v>161</v>
      </c>
      <c r="AH505" s="84">
        <v>163</v>
      </c>
      <c r="AI505" s="84">
        <v>165</v>
      </c>
      <c r="AJ505" s="85">
        <v>167</v>
      </c>
      <c r="AL505" s="662"/>
      <c r="AM505" s="665"/>
      <c r="AN505" s="82" t="s">
        <v>136</v>
      </c>
      <c r="AO505" s="83">
        <v>180</v>
      </c>
      <c r="AP505" s="84">
        <v>180</v>
      </c>
      <c r="AQ505" s="84">
        <v>180</v>
      </c>
      <c r="AR505" s="84">
        <v>180</v>
      </c>
      <c r="AS505" s="84">
        <v>180</v>
      </c>
      <c r="AT505" s="84">
        <v>180</v>
      </c>
      <c r="AU505" s="84">
        <v>180</v>
      </c>
      <c r="AV505" s="85">
        <v>180</v>
      </c>
    </row>
    <row r="506" spans="1:48">
      <c r="A506">
        <v>506</v>
      </c>
      <c r="B506" s="662"/>
      <c r="C506" s="666">
        <v>110</v>
      </c>
      <c r="D506" s="86" t="s">
        <v>133</v>
      </c>
      <c r="E506" s="87">
        <v>111</v>
      </c>
      <c r="F506" s="88">
        <v>107</v>
      </c>
      <c r="G506" s="88">
        <v>103</v>
      </c>
      <c r="H506" s="88">
        <v>100</v>
      </c>
      <c r="I506" s="88">
        <v>96</v>
      </c>
      <c r="J506" s="88">
        <v>93</v>
      </c>
      <c r="K506" s="88">
        <v>89</v>
      </c>
      <c r="L506" s="89">
        <v>86</v>
      </c>
      <c r="N506" s="662"/>
      <c r="O506" s="666">
        <v>110</v>
      </c>
      <c r="P506" s="86" t="s">
        <v>133</v>
      </c>
      <c r="Q506" s="87">
        <v>111</v>
      </c>
      <c r="R506" s="88">
        <v>108</v>
      </c>
      <c r="S506" s="88">
        <v>105</v>
      </c>
      <c r="T506" s="88">
        <v>103</v>
      </c>
      <c r="U506" s="88">
        <v>100</v>
      </c>
      <c r="V506" s="88">
        <v>98</v>
      </c>
      <c r="W506" s="88">
        <v>95</v>
      </c>
      <c r="X506" s="89">
        <v>93</v>
      </c>
      <c r="Z506" s="662"/>
      <c r="AA506" s="666">
        <v>110</v>
      </c>
      <c r="AB506" s="86" t="s">
        <v>133</v>
      </c>
      <c r="AC506" s="87">
        <v>128</v>
      </c>
      <c r="AD506" s="88">
        <v>130</v>
      </c>
      <c r="AE506" s="88">
        <v>132</v>
      </c>
      <c r="AF506" s="88">
        <v>135</v>
      </c>
      <c r="AG506" s="88">
        <v>137</v>
      </c>
      <c r="AH506" s="88">
        <v>140</v>
      </c>
      <c r="AI506" s="88">
        <v>142</v>
      </c>
      <c r="AJ506" s="89">
        <v>145</v>
      </c>
      <c r="AL506" s="662"/>
      <c r="AM506" s="666">
        <v>110</v>
      </c>
      <c r="AN506" s="86" t="s">
        <v>133</v>
      </c>
      <c r="AO506" s="87">
        <v>156</v>
      </c>
      <c r="AP506" s="88">
        <v>159</v>
      </c>
      <c r="AQ506" s="88">
        <v>162</v>
      </c>
      <c r="AR506" s="88">
        <v>165</v>
      </c>
      <c r="AS506" s="88">
        <v>168</v>
      </c>
      <c r="AT506" s="88">
        <v>171</v>
      </c>
      <c r="AU506" s="88">
        <v>174</v>
      </c>
      <c r="AV506" s="89">
        <v>177</v>
      </c>
    </row>
    <row r="507" spans="1:48" ht="15" thickBot="1">
      <c r="A507">
        <v>507</v>
      </c>
      <c r="B507" s="662"/>
      <c r="C507" s="667"/>
      <c r="D507" s="90" t="s">
        <v>136</v>
      </c>
      <c r="E507" s="87">
        <v>120</v>
      </c>
      <c r="F507" s="88">
        <v>115</v>
      </c>
      <c r="G507" s="88">
        <v>111</v>
      </c>
      <c r="H507" s="88">
        <v>106</v>
      </c>
      <c r="I507" s="88">
        <v>102</v>
      </c>
      <c r="J507" s="88">
        <v>97</v>
      </c>
      <c r="K507" s="88">
        <v>93</v>
      </c>
      <c r="L507" s="89">
        <v>89</v>
      </c>
      <c r="N507" s="662"/>
      <c r="O507" s="667"/>
      <c r="P507" s="90" t="s">
        <v>136</v>
      </c>
      <c r="Q507" s="87">
        <v>120</v>
      </c>
      <c r="R507" s="88">
        <v>117</v>
      </c>
      <c r="S507" s="88">
        <v>115</v>
      </c>
      <c r="T507" s="88">
        <v>112</v>
      </c>
      <c r="U507" s="88">
        <v>110</v>
      </c>
      <c r="V507" s="88">
        <v>107</v>
      </c>
      <c r="W507" s="88">
        <v>105</v>
      </c>
      <c r="X507" s="89">
        <v>103</v>
      </c>
      <c r="Z507" s="662"/>
      <c r="AA507" s="667"/>
      <c r="AB507" s="90" t="s">
        <v>136</v>
      </c>
      <c r="AC507" s="87">
        <v>148</v>
      </c>
      <c r="AD507" s="88">
        <v>149</v>
      </c>
      <c r="AE507" s="88">
        <v>151</v>
      </c>
      <c r="AF507" s="88">
        <v>153</v>
      </c>
      <c r="AG507" s="88">
        <v>155</v>
      </c>
      <c r="AH507" s="88">
        <v>157</v>
      </c>
      <c r="AI507" s="88">
        <v>159</v>
      </c>
      <c r="AJ507" s="89">
        <v>161</v>
      </c>
      <c r="AL507" s="662"/>
      <c r="AM507" s="667"/>
      <c r="AN507" s="90" t="s">
        <v>136</v>
      </c>
      <c r="AO507" s="87">
        <v>180</v>
      </c>
      <c r="AP507" s="88">
        <v>180</v>
      </c>
      <c r="AQ507" s="88">
        <v>180</v>
      </c>
      <c r="AR507" s="88">
        <v>180</v>
      </c>
      <c r="AS507" s="88">
        <v>180</v>
      </c>
      <c r="AT507" s="88">
        <v>180</v>
      </c>
      <c r="AU507" s="88">
        <v>180</v>
      </c>
      <c r="AV507" s="89">
        <v>180</v>
      </c>
    </row>
    <row r="508" spans="1:48">
      <c r="A508">
        <v>508</v>
      </c>
      <c r="B508" s="662"/>
      <c r="C508" s="664">
        <v>120</v>
      </c>
      <c r="D508" s="78" t="s">
        <v>133</v>
      </c>
      <c r="E508" s="83">
        <v>123</v>
      </c>
      <c r="F508" s="84">
        <v>119</v>
      </c>
      <c r="G508" s="84">
        <v>115</v>
      </c>
      <c r="H508" s="84">
        <v>111</v>
      </c>
      <c r="I508" s="84">
        <v>107</v>
      </c>
      <c r="J508" s="84">
        <v>103</v>
      </c>
      <c r="K508" s="84">
        <v>99</v>
      </c>
      <c r="L508" s="85">
        <v>95</v>
      </c>
      <c r="N508" s="662"/>
      <c r="O508" s="664">
        <v>120</v>
      </c>
      <c r="P508" s="78" t="s">
        <v>133</v>
      </c>
      <c r="Q508" s="83">
        <v>123</v>
      </c>
      <c r="R508" s="84">
        <v>119</v>
      </c>
      <c r="S508" s="84">
        <v>115</v>
      </c>
      <c r="T508" s="84">
        <v>111</v>
      </c>
      <c r="U508" s="84">
        <v>107</v>
      </c>
      <c r="V508" s="84">
        <v>103</v>
      </c>
      <c r="W508" s="84">
        <v>99</v>
      </c>
      <c r="X508" s="85">
        <v>95</v>
      </c>
      <c r="Z508" s="662"/>
      <c r="AA508" s="664">
        <v>120</v>
      </c>
      <c r="AB508" s="78" t="s">
        <v>133</v>
      </c>
      <c r="AC508" s="83">
        <v>123</v>
      </c>
      <c r="AD508" s="84">
        <v>125</v>
      </c>
      <c r="AE508" s="84">
        <v>127</v>
      </c>
      <c r="AF508" s="84">
        <v>129</v>
      </c>
      <c r="AG508" s="84">
        <v>131</v>
      </c>
      <c r="AH508" s="84">
        <v>133</v>
      </c>
      <c r="AI508" s="84">
        <v>135</v>
      </c>
      <c r="AJ508" s="85">
        <v>138</v>
      </c>
      <c r="AL508" s="662"/>
      <c r="AM508" s="664">
        <v>120</v>
      </c>
      <c r="AN508" s="78" t="s">
        <v>133</v>
      </c>
      <c r="AO508" s="83">
        <v>148</v>
      </c>
      <c r="AP508" s="84">
        <v>151</v>
      </c>
      <c r="AQ508" s="84">
        <v>154</v>
      </c>
      <c r="AR508" s="84">
        <v>157</v>
      </c>
      <c r="AS508" s="84">
        <v>160</v>
      </c>
      <c r="AT508" s="84">
        <v>163</v>
      </c>
      <c r="AU508" s="84">
        <v>166</v>
      </c>
      <c r="AV508" s="85">
        <v>169</v>
      </c>
    </row>
    <row r="509" spans="1:48" ht="15" thickBot="1">
      <c r="A509">
        <v>509</v>
      </c>
      <c r="B509" s="662"/>
      <c r="C509" s="665"/>
      <c r="D509" s="82" t="s">
        <v>136</v>
      </c>
      <c r="E509" s="83">
        <v>134</v>
      </c>
      <c r="F509" s="84">
        <v>129</v>
      </c>
      <c r="G509" s="84">
        <v>124</v>
      </c>
      <c r="H509" s="84">
        <v>119</v>
      </c>
      <c r="I509" s="84">
        <v>115</v>
      </c>
      <c r="J509" s="84">
        <v>110</v>
      </c>
      <c r="K509" s="84">
        <v>105</v>
      </c>
      <c r="L509" s="85">
        <v>101</v>
      </c>
      <c r="N509" s="662"/>
      <c r="O509" s="665"/>
      <c r="P509" s="82" t="s">
        <v>136</v>
      </c>
      <c r="Q509" s="83">
        <v>134</v>
      </c>
      <c r="R509" s="84">
        <v>129</v>
      </c>
      <c r="S509" s="84">
        <v>124</v>
      </c>
      <c r="T509" s="84">
        <v>119</v>
      </c>
      <c r="U509" s="84">
        <v>115</v>
      </c>
      <c r="V509" s="84">
        <v>110</v>
      </c>
      <c r="W509" s="84">
        <v>105</v>
      </c>
      <c r="X509" s="85">
        <v>101</v>
      </c>
      <c r="Z509" s="662"/>
      <c r="AA509" s="665"/>
      <c r="AB509" s="82" t="s">
        <v>136</v>
      </c>
      <c r="AC509" s="83">
        <v>141</v>
      </c>
      <c r="AD509" s="84">
        <v>143</v>
      </c>
      <c r="AE509" s="84">
        <v>145</v>
      </c>
      <c r="AF509" s="84">
        <v>147</v>
      </c>
      <c r="AG509" s="84">
        <v>149</v>
      </c>
      <c r="AH509" s="84">
        <v>151</v>
      </c>
      <c r="AI509" s="84">
        <v>153</v>
      </c>
      <c r="AJ509" s="85">
        <v>156</v>
      </c>
      <c r="AL509" s="662"/>
      <c r="AM509" s="665"/>
      <c r="AN509" s="82" t="s">
        <v>136</v>
      </c>
      <c r="AO509" s="83">
        <v>172</v>
      </c>
      <c r="AP509" s="84">
        <v>173</v>
      </c>
      <c r="AQ509" s="84">
        <v>174</v>
      </c>
      <c r="AR509" s="84">
        <v>175</v>
      </c>
      <c r="AS509" s="84">
        <v>176</v>
      </c>
      <c r="AT509" s="84">
        <v>177</v>
      </c>
      <c r="AU509" s="84">
        <v>178</v>
      </c>
      <c r="AV509" s="85">
        <v>180</v>
      </c>
    </row>
    <row r="510" spans="1:48">
      <c r="A510">
        <v>510</v>
      </c>
      <c r="B510" s="662"/>
      <c r="C510" s="666">
        <v>130</v>
      </c>
      <c r="D510" s="86" t="s">
        <v>133</v>
      </c>
      <c r="E510" s="87">
        <v>136</v>
      </c>
      <c r="F510" s="88">
        <v>131</v>
      </c>
      <c r="G510" s="88">
        <v>126</v>
      </c>
      <c r="H510" s="88">
        <v>122</v>
      </c>
      <c r="I510" s="88">
        <v>117</v>
      </c>
      <c r="J510" s="88">
        <v>113</v>
      </c>
      <c r="K510" s="88">
        <v>108</v>
      </c>
      <c r="L510" s="89">
        <v>104</v>
      </c>
      <c r="N510" s="662"/>
      <c r="O510" s="666">
        <v>130</v>
      </c>
      <c r="P510" s="86" t="s">
        <v>133</v>
      </c>
      <c r="Q510" s="87">
        <v>136</v>
      </c>
      <c r="R510" s="88">
        <v>131</v>
      </c>
      <c r="S510" s="88">
        <v>126</v>
      </c>
      <c r="T510" s="88">
        <v>122</v>
      </c>
      <c r="U510" s="88">
        <v>117</v>
      </c>
      <c r="V510" s="88">
        <v>113</v>
      </c>
      <c r="W510" s="88">
        <v>108</v>
      </c>
      <c r="X510" s="89">
        <v>104</v>
      </c>
      <c r="Z510" s="662"/>
      <c r="AA510" s="666">
        <v>130</v>
      </c>
      <c r="AB510" s="86" t="s">
        <v>133</v>
      </c>
      <c r="AC510" s="87">
        <v>136</v>
      </c>
      <c r="AD510" s="88">
        <v>135</v>
      </c>
      <c r="AE510" s="88">
        <v>134</v>
      </c>
      <c r="AF510" s="88">
        <v>133</v>
      </c>
      <c r="AG510" s="88">
        <v>133</v>
      </c>
      <c r="AH510" s="88">
        <v>132</v>
      </c>
      <c r="AI510" s="88">
        <v>131</v>
      </c>
      <c r="AJ510" s="89">
        <v>131</v>
      </c>
      <c r="AL510" s="662"/>
      <c r="AM510" s="666">
        <v>130</v>
      </c>
      <c r="AN510" s="86" t="s">
        <v>133</v>
      </c>
      <c r="AO510" s="87">
        <v>141</v>
      </c>
      <c r="AP510" s="88">
        <v>143</v>
      </c>
      <c r="AQ510" s="88">
        <v>146</v>
      </c>
      <c r="AR510" s="88">
        <v>149</v>
      </c>
      <c r="AS510" s="88">
        <v>151</v>
      </c>
      <c r="AT510" s="88">
        <v>154</v>
      </c>
      <c r="AU510" s="88">
        <v>157</v>
      </c>
      <c r="AV510" s="89">
        <v>160</v>
      </c>
    </row>
    <row r="511" spans="1:48" ht="15" thickBot="1">
      <c r="A511">
        <v>511</v>
      </c>
      <c r="B511" s="662"/>
      <c r="C511" s="667"/>
      <c r="D511" s="90" t="s">
        <v>136</v>
      </c>
      <c r="E511" s="87">
        <v>148</v>
      </c>
      <c r="F511" s="88">
        <v>143</v>
      </c>
      <c r="G511" s="88">
        <v>138</v>
      </c>
      <c r="H511" s="88">
        <v>133</v>
      </c>
      <c r="I511" s="88">
        <v>128</v>
      </c>
      <c r="J511" s="88">
        <v>123</v>
      </c>
      <c r="K511" s="88">
        <v>118</v>
      </c>
      <c r="L511" s="89">
        <v>113</v>
      </c>
      <c r="N511" s="662"/>
      <c r="O511" s="667"/>
      <c r="P511" s="90" t="s">
        <v>136</v>
      </c>
      <c r="Q511" s="87">
        <v>148</v>
      </c>
      <c r="R511" s="88">
        <v>143</v>
      </c>
      <c r="S511" s="88">
        <v>138</v>
      </c>
      <c r="T511" s="88">
        <v>133</v>
      </c>
      <c r="U511" s="88">
        <v>128</v>
      </c>
      <c r="V511" s="88">
        <v>123</v>
      </c>
      <c r="W511" s="88">
        <v>118</v>
      </c>
      <c r="X511" s="89">
        <v>113</v>
      </c>
      <c r="Z511" s="662"/>
      <c r="AA511" s="667"/>
      <c r="AB511" s="90" t="s">
        <v>136</v>
      </c>
      <c r="AC511" s="87">
        <v>148</v>
      </c>
      <c r="AD511" s="88">
        <v>148</v>
      </c>
      <c r="AE511" s="88">
        <v>148</v>
      </c>
      <c r="AF511" s="88">
        <v>149</v>
      </c>
      <c r="AG511" s="88">
        <v>149</v>
      </c>
      <c r="AH511" s="88">
        <v>150</v>
      </c>
      <c r="AI511" s="88">
        <v>150</v>
      </c>
      <c r="AJ511" s="89">
        <v>151</v>
      </c>
      <c r="AL511" s="662"/>
      <c r="AM511" s="667"/>
      <c r="AN511" s="90" t="s">
        <v>136</v>
      </c>
      <c r="AO511" s="87">
        <v>164</v>
      </c>
      <c r="AP511" s="88">
        <v>166</v>
      </c>
      <c r="AQ511" s="88">
        <v>168</v>
      </c>
      <c r="AR511" s="88">
        <v>170</v>
      </c>
      <c r="AS511" s="88">
        <v>173</v>
      </c>
      <c r="AT511" s="88">
        <v>175</v>
      </c>
      <c r="AU511" s="88">
        <v>177</v>
      </c>
      <c r="AV511" s="89">
        <v>180</v>
      </c>
    </row>
    <row r="512" spans="1:48">
      <c r="A512">
        <v>512</v>
      </c>
      <c r="B512" s="662"/>
      <c r="C512" s="664">
        <v>140</v>
      </c>
      <c r="D512" s="78" t="s">
        <v>133</v>
      </c>
      <c r="E512" s="83">
        <v>148</v>
      </c>
      <c r="F512" s="84">
        <v>143</v>
      </c>
      <c r="G512" s="84">
        <v>138</v>
      </c>
      <c r="H512" s="84">
        <v>133</v>
      </c>
      <c r="I512" s="84">
        <v>128</v>
      </c>
      <c r="J512" s="84">
        <v>123</v>
      </c>
      <c r="K512" s="84">
        <v>118</v>
      </c>
      <c r="L512" s="85">
        <v>114</v>
      </c>
      <c r="N512" s="662"/>
      <c r="O512" s="664">
        <v>140</v>
      </c>
      <c r="P512" s="78" t="s">
        <v>133</v>
      </c>
      <c r="Q512" s="83">
        <v>148</v>
      </c>
      <c r="R512" s="84">
        <v>143</v>
      </c>
      <c r="S512" s="84">
        <v>138</v>
      </c>
      <c r="T512" s="84">
        <v>133</v>
      </c>
      <c r="U512" s="84">
        <v>128</v>
      </c>
      <c r="V512" s="84">
        <v>123</v>
      </c>
      <c r="W512" s="84">
        <v>118</v>
      </c>
      <c r="X512" s="85">
        <v>114</v>
      </c>
      <c r="Z512" s="662"/>
      <c r="AA512" s="664">
        <v>140</v>
      </c>
      <c r="AB512" s="78" t="s">
        <v>133</v>
      </c>
      <c r="AC512" s="83">
        <v>148</v>
      </c>
      <c r="AD512" s="84">
        <v>144</v>
      </c>
      <c r="AE512" s="84">
        <v>141</v>
      </c>
      <c r="AF512" s="84">
        <v>138</v>
      </c>
      <c r="AG512" s="84">
        <v>135</v>
      </c>
      <c r="AH512" s="84">
        <v>132</v>
      </c>
      <c r="AI512" s="84">
        <v>129</v>
      </c>
      <c r="AJ512" s="85">
        <v>126</v>
      </c>
      <c r="AL512" s="662"/>
      <c r="AM512" s="664">
        <v>140</v>
      </c>
      <c r="AN512" s="78" t="s">
        <v>133</v>
      </c>
      <c r="AO512" s="83">
        <v>148</v>
      </c>
      <c r="AP512" s="84">
        <v>148</v>
      </c>
      <c r="AQ512" s="84">
        <v>149</v>
      </c>
      <c r="AR512" s="84">
        <v>150</v>
      </c>
      <c r="AS512" s="84">
        <v>151</v>
      </c>
      <c r="AT512" s="84">
        <v>152</v>
      </c>
      <c r="AU512" s="84">
        <v>153</v>
      </c>
      <c r="AV512" s="85">
        <v>154</v>
      </c>
    </row>
    <row r="513" spans="1:48" ht="15" thickBot="1">
      <c r="A513">
        <v>513</v>
      </c>
      <c r="B513" s="662"/>
      <c r="C513" s="665"/>
      <c r="D513" s="82" t="s">
        <v>136</v>
      </c>
      <c r="E513" s="83">
        <v>148</v>
      </c>
      <c r="F513" s="84">
        <v>144</v>
      </c>
      <c r="G513" s="84">
        <v>141</v>
      </c>
      <c r="H513" s="84">
        <v>138</v>
      </c>
      <c r="I513" s="84">
        <v>134</v>
      </c>
      <c r="J513" s="84">
        <v>131</v>
      </c>
      <c r="K513" s="84">
        <v>128</v>
      </c>
      <c r="L513" s="85">
        <v>125</v>
      </c>
      <c r="N513" s="662"/>
      <c r="O513" s="665"/>
      <c r="P513" s="82" t="s">
        <v>136</v>
      </c>
      <c r="Q513" s="83">
        <v>148</v>
      </c>
      <c r="R513" s="84">
        <v>144</v>
      </c>
      <c r="S513" s="84">
        <v>141</v>
      </c>
      <c r="T513" s="84">
        <v>138</v>
      </c>
      <c r="U513" s="84">
        <v>134</v>
      </c>
      <c r="V513" s="84">
        <v>131</v>
      </c>
      <c r="W513" s="84">
        <v>128</v>
      </c>
      <c r="X513" s="85">
        <v>125</v>
      </c>
      <c r="Z513" s="662"/>
      <c r="AA513" s="665"/>
      <c r="AB513" s="82" t="s">
        <v>136</v>
      </c>
      <c r="AC513" s="83">
        <v>148</v>
      </c>
      <c r="AD513" s="84">
        <v>147</v>
      </c>
      <c r="AE513" s="84">
        <v>147</v>
      </c>
      <c r="AF513" s="84">
        <v>147</v>
      </c>
      <c r="AG513" s="84">
        <v>146</v>
      </c>
      <c r="AH513" s="84">
        <v>146</v>
      </c>
      <c r="AI513" s="84">
        <v>146</v>
      </c>
      <c r="AJ513" s="85">
        <v>146</v>
      </c>
      <c r="AL513" s="662"/>
      <c r="AM513" s="665"/>
      <c r="AN513" s="82" t="s">
        <v>136</v>
      </c>
      <c r="AO513" s="83">
        <v>148</v>
      </c>
      <c r="AP513" s="84">
        <v>152</v>
      </c>
      <c r="AQ513" s="84">
        <v>156</v>
      </c>
      <c r="AR513" s="84">
        <v>160</v>
      </c>
      <c r="AS513" s="84">
        <v>165</v>
      </c>
      <c r="AT513" s="84">
        <v>169</v>
      </c>
      <c r="AU513" s="84">
        <v>173</v>
      </c>
      <c r="AV513" s="85">
        <v>178</v>
      </c>
    </row>
    <row r="514" spans="1:48">
      <c r="A514">
        <v>514</v>
      </c>
      <c r="B514" s="662"/>
      <c r="C514" s="666">
        <v>150</v>
      </c>
      <c r="D514" s="86" t="s">
        <v>133</v>
      </c>
      <c r="E514" s="87">
        <v>149</v>
      </c>
      <c r="F514" s="88">
        <v>145</v>
      </c>
      <c r="G514" s="88">
        <v>141</v>
      </c>
      <c r="H514" s="88">
        <v>138</v>
      </c>
      <c r="I514" s="88">
        <v>134</v>
      </c>
      <c r="J514" s="88">
        <v>131</v>
      </c>
      <c r="K514" s="88">
        <v>127</v>
      </c>
      <c r="L514" s="89">
        <v>124</v>
      </c>
      <c r="N514" s="662"/>
      <c r="O514" s="666">
        <v>150</v>
      </c>
      <c r="P514" s="86" t="s">
        <v>133</v>
      </c>
      <c r="Q514" s="87">
        <v>149</v>
      </c>
      <c r="R514" s="88">
        <v>145</v>
      </c>
      <c r="S514" s="88">
        <v>141</v>
      </c>
      <c r="T514" s="88">
        <v>138</v>
      </c>
      <c r="U514" s="88">
        <v>134</v>
      </c>
      <c r="V514" s="88">
        <v>131</v>
      </c>
      <c r="W514" s="88">
        <v>127</v>
      </c>
      <c r="X514" s="89">
        <v>124</v>
      </c>
      <c r="Z514" s="662"/>
      <c r="AA514" s="666">
        <v>150</v>
      </c>
      <c r="AB514" s="86" t="s">
        <v>133</v>
      </c>
      <c r="AC514" s="87">
        <v>149</v>
      </c>
      <c r="AD514" s="88">
        <v>145</v>
      </c>
      <c r="AE514" s="88">
        <v>141</v>
      </c>
      <c r="AF514" s="88">
        <v>138</v>
      </c>
      <c r="AG514" s="88">
        <v>134</v>
      </c>
      <c r="AH514" s="88">
        <v>131</v>
      </c>
      <c r="AI514" s="88">
        <v>127</v>
      </c>
      <c r="AJ514" s="89">
        <v>124</v>
      </c>
      <c r="AL514" s="662"/>
      <c r="AM514" s="666">
        <v>150</v>
      </c>
      <c r="AN514" s="86" t="s">
        <v>133</v>
      </c>
      <c r="AO514" s="87">
        <v>149</v>
      </c>
      <c r="AP514" s="88">
        <v>148</v>
      </c>
      <c r="AQ514" s="88">
        <v>148</v>
      </c>
      <c r="AR514" s="88">
        <v>148</v>
      </c>
      <c r="AS514" s="88">
        <v>147</v>
      </c>
      <c r="AT514" s="88">
        <v>147</v>
      </c>
      <c r="AU514" s="88">
        <v>147</v>
      </c>
      <c r="AV514" s="89">
        <v>147</v>
      </c>
    </row>
    <row r="515" spans="1:48" ht="15" thickBot="1">
      <c r="A515">
        <v>515</v>
      </c>
      <c r="B515" s="662"/>
      <c r="C515" s="667"/>
      <c r="D515" s="90" t="s">
        <v>136</v>
      </c>
      <c r="E515" s="87">
        <v>148</v>
      </c>
      <c r="F515" s="88">
        <v>146</v>
      </c>
      <c r="G515" s="88">
        <v>144</v>
      </c>
      <c r="H515" s="88">
        <v>142</v>
      </c>
      <c r="I515" s="88">
        <v>141</v>
      </c>
      <c r="J515" s="88">
        <v>139</v>
      </c>
      <c r="K515" s="88">
        <v>137</v>
      </c>
      <c r="L515" s="89">
        <v>136</v>
      </c>
      <c r="N515" s="662"/>
      <c r="O515" s="667"/>
      <c r="P515" s="90" t="s">
        <v>136</v>
      </c>
      <c r="Q515" s="87">
        <v>148</v>
      </c>
      <c r="R515" s="88">
        <v>146</v>
      </c>
      <c r="S515" s="88">
        <v>144</v>
      </c>
      <c r="T515" s="88">
        <v>142</v>
      </c>
      <c r="U515" s="88">
        <v>141</v>
      </c>
      <c r="V515" s="88">
        <v>139</v>
      </c>
      <c r="W515" s="88">
        <v>137</v>
      </c>
      <c r="X515" s="89">
        <v>136</v>
      </c>
      <c r="Z515" s="662"/>
      <c r="AA515" s="667"/>
      <c r="AB515" s="90" t="s">
        <v>136</v>
      </c>
      <c r="AC515" s="87">
        <v>148</v>
      </c>
      <c r="AD515" s="88">
        <v>146</v>
      </c>
      <c r="AE515" s="88">
        <v>145</v>
      </c>
      <c r="AF515" s="88">
        <v>144</v>
      </c>
      <c r="AG515" s="88">
        <v>143</v>
      </c>
      <c r="AH515" s="88">
        <v>142</v>
      </c>
      <c r="AI515" s="88">
        <v>141</v>
      </c>
      <c r="AJ515" s="89">
        <v>140</v>
      </c>
      <c r="AL515" s="662"/>
      <c r="AM515" s="667"/>
      <c r="AN515" s="90" t="s">
        <v>136</v>
      </c>
      <c r="AO515" s="87">
        <v>148</v>
      </c>
      <c r="AP515" s="88">
        <v>151</v>
      </c>
      <c r="AQ515" s="88">
        <v>154</v>
      </c>
      <c r="AR515" s="88">
        <v>157</v>
      </c>
      <c r="AS515" s="88">
        <v>161</v>
      </c>
      <c r="AT515" s="88">
        <v>164</v>
      </c>
      <c r="AU515" s="88">
        <v>167</v>
      </c>
      <c r="AV515" s="89">
        <v>171</v>
      </c>
    </row>
    <row r="516" spans="1:48">
      <c r="A516">
        <v>516</v>
      </c>
      <c r="B516" s="662"/>
      <c r="C516" s="664">
        <v>160</v>
      </c>
      <c r="D516" s="78" t="s">
        <v>133</v>
      </c>
      <c r="E516" s="83">
        <v>148</v>
      </c>
      <c r="F516" s="84">
        <v>146</v>
      </c>
      <c r="G516" s="84">
        <v>144</v>
      </c>
      <c r="H516" s="84">
        <v>142</v>
      </c>
      <c r="I516" s="84">
        <v>140</v>
      </c>
      <c r="J516" s="84">
        <v>138</v>
      </c>
      <c r="K516" s="84">
        <v>136</v>
      </c>
      <c r="L516" s="85">
        <v>134</v>
      </c>
      <c r="N516" s="662"/>
      <c r="O516" s="664">
        <v>160</v>
      </c>
      <c r="P516" s="78" t="s">
        <v>133</v>
      </c>
      <c r="Q516" s="83">
        <v>148</v>
      </c>
      <c r="R516" s="84">
        <v>146</v>
      </c>
      <c r="S516" s="84">
        <v>144</v>
      </c>
      <c r="T516" s="84">
        <v>142</v>
      </c>
      <c r="U516" s="84">
        <v>140</v>
      </c>
      <c r="V516" s="84">
        <v>138</v>
      </c>
      <c r="W516" s="84">
        <v>136</v>
      </c>
      <c r="X516" s="85">
        <v>134</v>
      </c>
      <c r="Z516" s="662"/>
      <c r="AA516" s="664">
        <v>160</v>
      </c>
      <c r="AB516" s="78" t="s">
        <v>133</v>
      </c>
      <c r="AC516" s="83">
        <v>148</v>
      </c>
      <c r="AD516" s="84">
        <v>146</v>
      </c>
      <c r="AE516" s="84">
        <v>144</v>
      </c>
      <c r="AF516" s="84">
        <v>142</v>
      </c>
      <c r="AG516" s="84">
        <v>140</v>
      </c>
      <c r="AH516" s="84">
        <v>138</v>
      </c>
      <c r="AI516" s="84">
        <v>136</v>
      </c>
      <c r="AJ516" s="85">
        <v>134</v>
      </c>
      <c r="AL516" s="662"/>
      <c r="AM516" s="664">
        <v>160</v>
      </c>
      <c r="AN516" s="78" t="s">
        <v>133</v>
      </c>
      <c r="AO516" s="83">
        <v>148</v>
      </c>
      <c r="AP516" s="84">
        <v>147</v>
      </c>
      <c r="AQ516" s="84">
        <v>146</v>
      </c>
      <c r="AR516" s="84">
        <v>145</v>
      </c>
      <c r="AS516" s="84">
        <v>144</v>
      </c>
      <c r="AT516" s="84">
        <v>143</v>
      </c>
      <c r="AU516" s="84">
        <v>142</v>
      </c>
      <c r="AV516" s="85">
        <v>141</v>
      </c>
    </row>
    <row r="517" spans="1:48" ht="15" thickBot="1">
      <c r="A517">
        <v>517</v>
      </c>
      <c r="B517" s="662"/>
      <c r="C517" s="665"/>
      <c r="D517" s="82" t="s">
        <v>136</v>
      </c>
      <c r="E517" s="83">
        <v>147</v>
      </c>
      <c r="F517" s="84">
        <v>147</v>
      </c>
      <c r="G517" s="84">
        <v>147</v>
      </c>
      <c r="H517" s="84">
        <v>147</v>
      </c>
      <c r="I517" s="84">
        <v>147</v>
      </c>
      <c r="J517" s="84">
        <v>147</v>
      </c>
      <c r="K517" s="84">
        <v>147</v>
      </c>
      <c r="L517" s="85">
        <v>147</v>
      </c>
      <c r="N517" s="662"/>
      <c r="O517" s="665"/>
      <c r="P517" s="82" t="s">
        <v>136</v>
      </c>
      <c r="Q517" s="83">
        <v>147</v>
      </c>
      <c r="R517" s="84">
        <v>147</v>
      </c>
      <c r="S517" s="84">
        <v>147</v>
      </c>
      <c r="T517" s="84">
        <v>147</v>
      </c>
      <c r="U517" s="84">
        <v>147</v>
      </c>
      <c r="V517" s="84">
        <v>147</v>
      </c>
      <c r="W517" s="84">
        <v>147</v>
      </c>
      <c r="X517" s="85">
        <v>147</v>
      </c>
      <c r="Z517" s="662"/>
      <c r="AA517" s="665"/>
      <c r="AB517" s="82" t="s">
        <v>136</v>
      </c>
      <c r="AC517" s="83">
        <v>147</v>
      </c>
      <c r="AD517" s="84">
        <v>147</v>
      </c>
      <c r="AE517" s="84">
        <v>147</v>
      </c>
      <c r="AF517" s="84">
        <v>147</v>
      </c>
      <c r="AG517" s="84">
        <v>147</v>
      </c>
      <c r="AH517" s="84">
        <v>147</v>
      </c>
      <c r="AI517" s="84">
        <v>147</v>
      </c>
      <c r="AJ517" s="85">
        <v>147</v>
      </c>
      <c r="AL517" s="662"/>
      <c r="AM517" s="665"/>
      <c r="AN517" s="82" t="s">
        <v>136</v>
      </c>
      <c r="AO517" s="83">
        <v>147</v>
      </c>
      <c r="AP517" s="84">
        <v>149</v>
      </c>
      <c r="AQ517" s="84">
        <v>152</v>
      </c>
      <c r="AR517" s="84">
        <v>154</v>
      </c>
      <c r="AS517" s="84">
        <v>157</v>
      </c>
      <c r="AT517" s="84">
        <v>159</v>
      </c>
      <c r="AU517" s="84">
        <v>162</v>
      </c>
      <c r="AV517" s="85">
        <v>165</v>
      </c>
    </row>
    <row r="518" spans="1:48">
      <c r="A518">
        <v>518</v>
      </c>
      <c r="B518" s="662"/>
      <c r="C518" s="666">
        <v>170</v>
      </c>
      <c r="D518" s="86" t="s">
        <v>133</v>
      </c>
      <c r="E518" s="87">
        <v>149</v>
      </c>
      <c r="F518" s="88">
        <v>148</v>
      </c>
      <c r="G518" s="88">
        <v>147</v>
      </c>
      <c r="H518" s="88">
        <v>147</v>
      </c>
      <c r="I518" s="88">
        <v>146</v>
      </c>
      <c r="J518" s="88">
        <v>146</v>
      </c>
      <c r="K518" s="88">
        <v>145</v>
      </c>
      <c r="L518" s="89">
        <v>145</v>
      </c>
      <c r="N518" s="662"/>
      <c r="O518" s="666">
        <v>170</v>
      </c>
      <c r="P518" s="86" t="s">
        <v>133</v>
      </c>
      <c r="Q518" s="87">
        <v>149</v>
      </c>
      <c r="R518" s="88">
        <v>148</v>
      </c>
      <c r="S518" s="88">
        <v>147</v>
      </c>
      <c r="T518" s="88">
        <v>147</v>
      </c>
      <c r="U518" s="88">
        <v>146</v>
      </c>
      <c r="V518" s="88">
        <v>146</v>
      </c>
      <c r="W518" s="88">
        <v>145</v>
      </c>
      <c r="X518" s="89">
        <v>145</v>
      </c>
      <c r="Z518" s="662"/>
      <c r="AA518" s="666">
        <v>170</v>
      </c>
      <c r="AB518" s="86" t="s">
        <v>133</v>
      </c>
      <c r="AC518" s="87">
        <v>149</v>
      </c>
      <c r="AD518" s="88">
        <v>148</v>
      </c>
      <c r="AE518" s="88">
        <v>147</v>
      </c>
      <c r="AF518" s="88">
        <v>147</v>
      </c>
      <c r="AG518" s="88">
        <v>146</v>
      </c>
      <c r="AH518" s="88">
        <v>146</v>
      </c>
      <c r="AI518" s="88">
        <v>145</v>
      </c>
      <c r="AJ518" s="89">
        <v>145</v>
      </c>
      <c r="AL518" s="662"/>
      <c r="AM518" s="666">
        <v>170</v>
      </c>
      <c r="AN518" s="86" t="s">
        <v>133</v>
      </c>
      <c r="AO518" s="87">
        <v>149</v>
      </c>
      <c r="AP518" s="88">
        <v>148</v>
      </c>
      <c r="AQ518" s="88">
        <v>147</v>
      </c>
      <c r="AR518" s="88">
        <v>147</v>
      </c>
      <c r="AS518" s="88">
        <v>146</v>
      </c>
      <c r="AT518" s="88">
        <v>146</v>
      </c>
      <c r="AU518" s="88">
        <v>145</v>
      </c>
      <c r="AV518" s="89">
        <v>145</v>
      </c>
    </row>
    <row r="519" spans="1:48" ht="15" thickBot="1">
      <c r="A519">
        <v>519</v>
      </c>
      <c r="B519" s="662"/>
      <c r="C519" s="667"/>
      <c r="D519" s="90" t="s">
        <v>136</v>
      </c>
      <c r="E519" s="87">
        <v>148</v>
      </c>
      <c r="F519" s="88">
        <v>148</v>
      </c>
      <c r="G519" s="88">
        <v>148</v>
      </c>
      <c r="H519" s="88">
        <v>148</v>
      </c>
      <c r="I519" s="88">
        <v>148</v>
      </c>
      <c r="J519" s="88">
        <v>148</v>
      </c>
      <c r="K519" s="88">
        <v>148</v>
      </c>
      <c r="L519" s="89">
        <v>148</v>
      </c>
      <c r="N519" s="662"/>
      <c r="O519" s="667"/>
      <c r="P519" s="90" t="s">
        <v>136</v>
      </c>
      <c r="Q519" s="87">
        <v>148</v>
      </c>
      <c r="R519" s="88">
        <v>148</v>
      </c>
      <c r="S519" s="88">
        <v>148</v>
      </c>
      <c r="T519" s="88">
        <v>148</v>
      </c>
      <c r="U519" s="88">
        <v>148</v>
      </c>
      <c r="V519" s="88">
        <v>148</v>
      </c>
      <c r="W519" s="88">
        <v>148</v>
      </c>
      <c r="X519" s="89">
        <v>148</v>
      </c>
      <c r="Z519" s="662"/>
      <c r="AA519" s="667"/>
      <c r="AB519" s="90" t="s">
        <v>136</v>
      </c>
      <c r="AC519" s="87">
        <v>148</v>
      </c>
      <c r="AD519" s="88">
        <v>148</v>
      </c>
      <c r="AE519" s="88">
        <v>148</v>
      </c>
      <c r="AF519" s="88">
        <v>148</v>
      </c>
      <c r="AG519" s="88">
        <v>148</v>
      </c>
      <c r="AH519" s="88">
        <v>148</v>
      </c>
      <c r="AI519" s="88">
        <v>148</v>
      </c>
      <c r="AJ519" s="89">
        <v>148</v>
      </c>
      <c r="AL519" s="662"/>
      <c r="AM519" s="667"/>
      <c r="AN519" s="90" t="s">
        <v>136</v>
      </c>
      <c r="AO519" s="87">
        <v>148</v>
      </c>
      <c r="AP519" s="88">
        <v>148</v>
      </c>
      <c r="AQ519" s="88">
        <v>148</v>
      </c>
      <c r="AR519" s="88">
        <v>148</v>
      </c>
      <c r="AS519" s="88">
        <v>148</v>
      </c>
      <c r="AT519" s="88">
        <v>148</v>
      </c>
      <c r="AU519" s="88">
        <v>148</v>
      </c>
      <c r="AV519" s="89">
        <v>149</v>
      </c>
    </row>
    <row r="520" spans="1:48">
      <c r="A520">
        <v>520</v>
      </c>
      <c r="B520" s="662"/>
      <c r="C520" s="664">
        <v>180</v>
      </c>
      <c r="D520" s="78" t="s">
        <v>133</v>
      </c>
      <c r="E520" s="83">
        <v>148</v>
      </c>
      <c r="F520" s="84">
        <v>148</v>
      </c>
      <c r="G520" s="84">
        <v>148</v>
      </c>
      <c r="H520" s="84">
        <v>148</v>
      </c>
      <c r="I520" s="84">
        <v>148</v>
      </c>
      <c r="J520" s="84">
        <v>148</v>
      </c>
      <c r="K520" s="84">
        <v>148</v>
      </c>
      <c r="L520" s="85">
        <v>149</v>
      </c>
      <c r="N520" s="662"/>
      <c r="O520" s="664">
        <v>180</v>
      </c>
      <c r="P520" s="78" t="s">
        <v>133</v>
      </c>
      <c r="Q520" s="83">
        <v>148</v>
      </c>
      <c r="R520" s="84">
        <v>148</v>
      </c>
      <c r="S520" s="84">
        <v>148</v>
      </c>
      <c r="T520" s="84">
        <v>148</v>
      </c>
      <c r="U520" s="84">
        <v>148</v>
      </c>
      <c r="V520" s="84">
        <v>148</v>
      </c>
      <c r="W520" s="84">
        <v>148</v>
      </c>
      <c r="X520" s="85">
        <v>149</v>
      </c>
      <c r="Z520" s="662"/>
      <c r="AA520" s="664">
        <v>180</v>
      </c>
      <c r="AB520" s="78" t="s">
        <v>133</v>
      </c>
      <c r="AC520" s="83">
        <v>148</v>
      </c>
      <c r="AD520" s="84">
        <v>148</v>
      </c>
      <c r="AE520" s="84">
        <v>148</v>
      </c>
      <c r="AF520" s="84">
        <v>148</v>
      </c>
      <c r="AG520" s="84">
        <v>148</v>
      </c>
      <c r="AH520" s="84">
        <v>148</v>
      </c>
      <c r="AI520" s="84">
        <v>148</v>
      </c>
      <c r="AJ520" s="85">
        <v>149</v>
      </c>
      <c r="AL520" s="662"/>
      <c r="AM520" s="664">
        <v>180</v>
      </c>
      <c r="AN520" s="78" t="s">
        <v>133</v>
      </c>
      <c r="AO520" s="83">
        <v>148</v>
      </c>
      <c r="AP520" s="84">
        <v>148</v>
      </c>
      <c r="AQ520" s="84">
        <v>148</v>
      </c>
      <c r="AR520" s="84">
        <v>148</v>
      </c>
      <c r="AS520" s="84">
        <v>148</v>
      </c>
      <c r="AT520" s="84">
        <v>148</v>
      </c>
      <c r="AU520" s="84">
        <v>148</v>
      </c>
      <c r="AV520" s="85">
        <v>149</v>
      </c>
    </row>
    <row r="521" spans="1:48" ht="15" thickBot="1">
      <c r="A521">
        <v>521</v>
      </c>
      <c r="B521" s="662"/>
      <c r="C521" s="665"/>
      <c r="D521" s="82" t="s">
        <v>136</v>
      </c>
      <c r="E521" s="83">
        <v>147</v>
      </c>
      <c r="F521" s="84">
        <v>147</v>
      </c>
      <c r="G521" s="84">
        <v>147</v>
      </c>
      <c r="H521" s="84">
        <v>147</v>
      </c>
      <c r="I521" s="84">
        <v>147</v>
      </c>
      <c r="J521" s="84">
        <v>147</v>
      </c>
      <c r="K521" s="84">
        <v>147</v>
      </c>
      <c r="L521" s="85">
        <v>148</v>
      </c>
      <c r="N521" s="662"/>
      <c r="O521" s="665"/>
      <c r="P521" s="82" t="s">
        <v>136</v>
      </c>
      <c r="Q521" s="83">
        <v>147</v>
      </c>
      <c r="R521" s="84">
        <v>147</v>
      </c>
      <c r="S521" s="84">
        <v>147</v>
      </c>
      <c r="T521" s="84">
        <v>147</v>
      </c>
      <c r="U521" s="84">
        <v>147</v>
      </c>
      <c r="V521" s="84">
        <v>147</v>
      </c>
      <c r="W521" s="84">
        <v>147</v>
      </c>
      <c r="X521" s="85">
        <v>148</v>
      </c>
      <c r="Z521" s="662"/>
      <c r="AA521" s="665"/>
      <c r="AB521" s="82" t="s">
        <v>136</v>
      </c>
      <c r="AC521" s="83">
        <v>147</v>
      </c>
      <c r="AD521" s="84">
        <v>147</v>
      </c>
      <c r="AE521" s="84">
        <v>147</v>
      </c>
      <c r="AF521" s="84">
        <v>147</v>
      </c>
      <c r="AG521" s="84">
        <v>147</v>
      </c>
      <c r="AH521" s="84">
        <v>147</v>
      </c>
      <c r="AI521" s="84">
        <v>147</v>
      </c>
      <c r="AJ521" s="85">
        <v>148</v>
      </c>
      <c r="AL521" s="662"/>
      <c r="AM521" s="665"/>
      <c r="AN521" s="82" t="s">
        <v>136</v>
      </c>
      <c r="AO521" s="83">
        <v>147</v>
      </c>
      <c r="AP521" s="84">
        <v>147</v>
      </c>
      <c r="AQ521" s="84">
        <v>147</v>
      </c>
      <c r="AR521" s="84">
        <v>147</v>
      </c>
      <c r="AS521" s="84">
        <v>147</v>
      </c>
      <c r="AT521" s="84">
        <v>147</v>
      </c>
      <c r="AU521" s="84">
        <v>147</v>
      </c>
      <c r="AV521" s="85">
        <v>148</v>
      </c>
    </row>
    <row r="522" spans="1:48">
      <c r="A522">
        <v>522</v>
      </c>
      <c r="B522" s="662"/>
      <c r="C522" s="666">
        <v>190</v>
      </c>
      <c r="D522" s="86" t="s">
        <v>133</v>
      </c>
      <c r="E522" s="87">
        <v>148</v>
      </c>
      <c r="F522" s="88">
        <v>148</v>
      </c>
      <c r="G522" s="88">
        <v>148</v>
      </c>
      <c r="H522" s="88">
        <v>148</v>
      </c>
      <c r="I522" s="88">
        <v>148</v>
      </c>
      <c r="J522" s="88">
        <v>148</v>
      </c>
      <c r="K522" s="88">
        <v>148</v>
      </c>
      <c r="L522" s="89">
        <v>148</v>
      </c>
      <c r="N522" s="662"/>
      <c r="O522" s="666">
        <v>190</v>
      </c>
      <c r="P522" s="86" t="s">
        <v>133</v>
      </c>
      <c r="Q522" s="87">
        <v>148</v>
      </c>
      <c r="R522" s="88">
        <v>148</v>
      </c>
      <c r="S522" s="88">
        <v>148</v>
      </c>
      <c r="T522" s="88">
        <v>148</v>
      </c>
      <c r="U522" s="88">
        <v>148</v>
      </c>
      <c r="V522" s="88">
        <v>148</v>
      </c>
      <c r="W522" s="88">
        <v>148</v>
      </c>
      <c r="X522" s="89">
        <v>148</v>
      </c>
      <c r="Z522" s="662"/>
      <c r="AA522" s="666">
        <v>190</v>
      </c>
      <c r="AB522" s="86" t="s">
        <v>133</v>
      </c>
      <c r="AC522" s="87">
        <v>148</v>
      </c>
      <c r="AD522" s="88">
        <v>148</v>
      </c>
      <c r="AE522" s="88">
        <v>148</v>
      </c>
      <c r="AF522" s="88">
        <v>148</v>
      </c>
      <c r="AG522" s="88">
        <v>148</v>
      </c>
      <c r="AH522" s="88">
        <v>148</v>
      </c>
      <c r="AI522" s="88">
        <v>148</v>
      </c>
      <c r="AJ522" s="89">
        <v>148</v>
      </c>
      <c r="AL522" s="662"/>
      <c r="AM522" s="666">
        <v>190</v>
      </c>
      <c r="AN522" s="86" t="s">
        <v>133</v>
      </c>
      <c r="AO522" s="87">
        <v>148</v>
      </c>
      <c r="AP522" s="88">
        <v>148</v>
      </c>
      <c r="AQ522" s="88">
        <v>148</v>
      </c>
      <c r="AR522" s="88">
        <v>148</v>
      </c>
      <c r="AS522" s="88">
        <v>148</v>
      </c>
      <c r="AT522" s="88">
        <v>148</v>
      </c>
      <c r="AU522" s="88">
        <v>148</v>
      </c>
      <c r="AV522" s="89">
        <v>148</v>
      </c>
    </row>
    <row r="523" spans="1:48" ht="15" thickBot="1">
      <c r="A523">
        <v>523</v>
      </c>
      <c r="B523" s="662"/>
      <c r="C523" s="667"/>
      <c r="D523" s="90" t="s">
        <v>136</v>
      </c>
      <c r="E523" s="87">
        <v>147</v>
      </c>
      <c r="F523" s="88">
        <v>147</v>
      </c>
      <c r="G523" s="88">
        <v>147</v>
      </c>
      <c r="H523" s="88">
        <v>147</v>
      </c>
      <c r="I523" s="88">
        <v>147</v>
      </c>
      <c r="J523" s="88">
        <v>147</v>
      </c>
      <c r="K523" s="88">
        <v>147</v>
      </c>
      <c r="L523" s="89">
        <v>148</v>
      </c>
      <c r="N523" s="662"/>
      <c r="O523" s="667"/>
      <c r="P523" s="90" t="s">
        <v>136</v>
      </c>
      <c r="Q523" s="87">
        <v>147</v>
      </c>
      <c r="R523" s="88">
        <v>147</v>
      </c>
      <c r="S523" s="88">
        <v>147</v>
      </c>
      <c r="T523" s="88">
        <v>147</v>
      </c>
      <c r="U523" s="88">
        <v>147</v>
      </c>
      <c r="V523" s="88">
        <v>147</v>
      </c>
      <c r="W523" s="88">
        <v>147</v>
      </c>
      <c r="X523" s="89">
        <v>148</v>
      </c>
      <c r="Z523" s="662"/>
      <c r="AA523" s="667"/>
      <c r="AB523" s="90" t="s">
        <v>136</v>
      </c>
      <c r="AC523" s="87">
        <v>147</v>
      </c>
      <c r="AD523" s="88">
        <v>147</v>
      </c>
      <c r="AE523" s="88">
        <v>147</v>
      </c>
      <c r="AF523" s="88">
        <v>147</v>
      </c>
      <c r="AG523" s="88">
        <v>147</v>
      </c>
      <c r="AH523" s="88">
        <v>147</v>
      </c>
      <c r="AI523" s="88">
        <v>147</v>
      </c>
      <c r="AJ523" s="89">
        <v>148</v>
      </c>
      <c r="AL523" s="662"/>
      <c r="AM523" s="667"/>
      <c r="AN523" s="90" t="s">
        <v>136</v>
      </c>
      <c r="AO523" s="87">
        <v>147</v>
      </c>
      <c r="AP523" s="88">
        <v>147</v>
      </c>
      <c r="AQ523" s="88">
        <v>147</v>
      </c>
      <c r="AR523" s="88">
        <v>147</v>
      </c>
      <c r="AS523" s="88">
        <v>147</v>
      </c>
      <c r="AT523" s="88">
        <v>147</v>
      </c>
      <c r="AU523" s="88">
        <v>147</v>
      </c>
      <c r="AV523" s="89">
        <v>148</v>
      </c>
    </row>
    <row r="524" spans="1:48">
      <c r="A524">
        <v>524</v>
      </c>
      <c r="B524" s="662"/>
      <c r="C524" s="664">
        <v>200</v>
      </c>
      <c r="D524" s="78" t="s">
        <v>133</v>
      </c>
      <c r="E524" s="194"/>
      <c r="F524" s="193"/>
      <c r="G524" s="84">
        <v>147</v>
      </c>
      <c r="H524" s="84">
        <v>147</v>
      </c>
      <c r="I524" s="84">
        <v>147</v>
      </c>
      <c r="J524" s="84">
        <v>147</v>
      </c>
      <c r="K524" s="84">
        <v>147</v>
      </c>
      <c r="L524" s="85">
        <v>148</v>
      </c>
      <c r="N524" s="662"/>
      <c r="O524" s="664">
        <v>200</v>
      </c>
      <c r="P524" s="78" t="s">
        <v>133</v>
      </c>
      <c r="Q524" s="194"/>
      <c r="R524" s="193"/>
      <c r="S524" s="84">
        <v>147</v>
      </c>
      <c r="T524" s="84">
        <v>147</v>
      </c>
      <c r="U524" s="84">
        <v>147</v>
      </c>
      <c r="V524" s="84">
        <v>147</v>
      </c>
      <c r="W524" s="84">
        <v>147</v>
      </c>
      <c r="X524" s="85">
        <v>148</v>
      </c>
      <c r="Z524" s="662"/>
      <c r="AA524" s="664">
        <v>200</v>
      </c>
      <c r="AB524" s="78" t="s">
        <v>133</v>
      </c>
      <c r="AC524" s="194"/>
      <c r="AD524" s="193"/>
      <c r="AE524" s="84">
        <v>147</v>
      </c>
      <c r="AF524" s="84">
        <v>147</v>
      </c>
      <c r="AG524" s="84">
        <v>147</v>
      </c>
      <c r="AH524" s="84">
        <v>147</v>
      </c>
      <c r="AI524" s="84">
        <v>147</v>
      </c>
      <c r="AJ524" s="85">
        <v>148</v>
      </c>
      <c r="AL524" s="662"/>
      <c r="AM524" s="664">
        <v>200</v>
      </c>
      <c r="AN524" s="78" t="s">
        <v>133</v>
      </c>
      <c r="AO524" s="194"/>
      <c r="AP524" s="193"/>
      <c r="AQ524" s="84">
        <v>147</v>
      </c>
      <c r="AR524" s="84">
        <v>147</v>
      </c>
      <c r="AS524" s="84">
        <v>147</v>
      </c>
      <c r="AT524" s="84">
        <v>147</v>
      </c>
      <c r="AU524" s="84">
        <v>147</v>
      </c>
      <c r="AV524" s="85">
        <v>148</v>
      </c>
    </row>
    <row r="525" spans="1:48" ht="15" thickBot="1">
      <c r="A525">
        <v>525</v>
      </c>
      <c r="B525" s="663"/>
      <c r="C525" s="665"/>
      <c r="D525" s="82" t="s">
        <v>136</v>
      </c>
      <c r="E525" s="192"/>
      <c r="F525" s="191"/>
      <c r="G525" s="186">
        <v>147</v>
      </c>
      <c r="H525" s="186">
        <v>147</v>
      </c>
      <c r="I525" s="186">
        <v>147</v>
      </c>
      <c r="J525" s="186">
        <v>147</v>
      </c>
      <c r="K525" s="186">
        <v>147</v>
      </c>
      <c r="L525" s="185">
        <v>147</v>
      </c>
      <c r="N525" s="663"/>
      <c r="O525" s="665"/>
      <c r="P525" s="82" t="s">
        <v>136</v>
      </c>
      <c r="Q525" s="192"/>
      <c r="R525" s="191"/>
      <c r="S525" s="186">
        <v>147</v>
      </c>
      <c r="T525" s="186">
        <v>147</v>
      </c>
      <c r="U525" s="186">
        <v>147</v>
      </c>
      <c r="V525" s="186">
        <v>147</v>
      </c>
      <c r="W525" s="186">
        <v>147</v>
      </c>
      <c r="X525" s="185">
        <v>147</v>
      </c>
      <c r="Z525" s="663"/>
      <c r="AA525" s="665"/>
      <c r="AB525" s="82" t="s">
        <v>136</v>
      </c>
      <c r="AC525" s="192"/>
      <c r="AD525" s="191"/>
      <c r="AE525" s="186">
        <v>147</v>
      </c>
      <c r="AF525" s="186">
        <v>147</v>
      </c>
      <c r="AG525" s="186">
        <v>147</v>
      </c>
      <c r="AH525" s="186">
        <v>147</v>
      </c>
      <c r="AI525" s="186">
        <v>147</v>
      </c>
      <c r="AJ525" s="185">
        <v>147</v>
      </c>
      <c r="AL525" s="663"/>
      <c r="AM525" s="665"/>
      <c r="AN525" s="82" t="s">
        <v>136</v>
      </c>
      <c r="AO525" s="192"/>
      <c r="AP525" s="191"/>
      <c r="AQ525" s="186">
        <v>147</v>
      </c>
      <c r="AR525" s="186">
        <v>147</v>
      </c>
      <c r="AS525" s="186">
        <v>147</v>
      </c>
      <c r="AT525" s="186">
        <v>147</v>
      </c>
      <c r="AU525" s="186">
        <v>147</v>
      </c>
      <c r="AV525" s="185">
        <v>147</v>
      </c>
    </row>
  </sheetData>
  <mergeCells count="1152">
    <mergeCell ref="AO270:AV271"/>
    <mergeCell ref="E303:L304"/>
    <mergeCell ref="Q303:X304"/>
    <mergeCell ref="AC303:AJ304"/>
    <mergeCell ref="AO303:AV304"/>
    <mergeCell ref="AC204:AJ205"/>
    <mergeCell ref="AO204:AV205"/>
    <mergeCell ref="E237:L238"/>
    <mergeCell ref="Q237:X238"/>
    <mergeCell ref="AC237:AJ238"/>
    <mergeCell ref="AO237:AV238"/>
    <mergeCell ref="AO402:AV403"/>
    <mergeCell ref="E435:L436"/>
    <mergeCell ref="Q435:X436"/>
    <mergeCell ref="AC435:AJ436"/>
    <mergeCell ref="AO435:AV436"/>
    <mergeCell ref="AM215:AM216"/>
    <mergeCell ref="AO236:AV236"/>
    <mergeCell ref="AN237:AN239"/>
    <mergeCell ref="AM250:AM251"/>
    <mergeCell ref="AL240:AL261"/>
    <mergeCell ref="AM240:AM241"/>
    <mergeCell ref="AO269:AV269"/>
    <mergeCell ref="AM279:AM280"/>
    <mergeCell ref="AO302:AV302"/>
    <mergeCell ref="AL335:AN335"/>
    <mergeCell ref="AM312:AM313"/>
    <mergeCell ref="AM316:AM317"/>
    <mergeCell ref="AL306:AL327"/>
    <mergeCell ref="O258:O259"/>
    <mergeCell ref="AA258:AA259"/>
    <mergeCell ref="AM258:AM259"/>
    <mergeCell ref="E138:L139"/>
    <mergeCell ref="Q138:X139"/>
    <mergeCell ref="AC138:AJ139"/>
    <mergeCell ref="AO138:AV139"/>
    <mergeCell ref="AL38:AN38"/>
    <mergeCell ref="AO38:AV38"/>
    <mergeCell ref="AA46:AA47"/>
    <mergeCell ref="AM46:AM47"/>
    <mergeCell ref="AL72:AL74"/>
    <mergeCell ref="AM72:AM74"/>
    <mergeCell ref="E72:L73"/>
    <mergeCell ref="Q72:X73"/>
    <mergeCell ref="AC72:AJ73"/>
    <mergeCell ref="AO72:AV73"/>
    <mergeCell ref="E105:L106"/>
    <mergeCell ref="Q105:X106"/>
    <mergeCell ref="AC105:AJ106"/>
    <mergeCell ref="AO105:AV106"/>
    <mergeCell ref="AA79:AA80"/>
    <mergeCell ref="AM79:AM80"/>
    <mergeCell ref="AN39:AN41"/>
    <mergeCell ref="Z39:Z41"/>
    <mergeCell ref="AA39:AA41"/>
    <mergeCell ref="AB39:AB41"/>
    <mergeCell ref="AL39:AL41"/>
    <mergeCell ref="AM39:AM41"/>
    <mergeCell ref="AO39:AV40"/>
    <mergeCell ref="AM62:AM63"/>
    <mergeCell ref="AA89:AA90"/>
    <mergeCell ref="AA81:AA82"/>
    <mergeCell ref="Q104:X104"/>
    <mergeCell ref="Z104:AB104"/>
    <mergeCell ref="AN6:AN8"/>
    <mergeCell ref="Z6:Z8"/>
    <mergeCell ref="AA6:AA8"/>
    <mergeCell ref="AB6:AB8"/>
    <mergeCell ref="AL6:AL8"/>
    <mergeCell ref="AM6:AM8"/>
    <mergeCell ref="B9:B30"/>
    <mergeCell ref="C9:C10"/>
    <mergeCell ref="N9:N30"/>
    <mergeCell ref="O9:O10"/>
    <mergeCell ref="Z9:Z30"/>
    <mergeCell ref="AA9:AA10"/>
    <mergeCell ref="C15:C16"/>
    <mergeCell ref="O15:O16"/>
    <mergeCell ref="AA15:AA16"/>
    <mergeCell ref="C21:C22"/>
    <mergeCell ref="AM15:AM16"/>
    <mergeCell ref="C17:C18"/>
    <mergeCell ref="O17:O18"/>
    <mergeCell ref="AA17:AA18"/>
    <mergeCell ref="AM17:AM18"/>
    <mergeCell ref="C19:C20"/>
    <mergeCell ref="O19:O20"/>
    <mergeCell ref="AA19:AA20"/>
    <mergeCell ref="AM19:AM20"/>
    <mergeCell ref="O23:O24"/>
    <mergeCell ref="AA23:AA24"/>
    <mergeCell ref="AM23:AM24"/>
    <mergeCell ref="C25:C26"/>
    <mergeCell ref="O25:O26"/>
    <mergeCell ref="AA25:AA26"/>
    <mergeCell ref="AM25:AM26"/>
    <mergeCell ref="N5:P5"/>
    <mergeCell ref="Q5:X5"/>
    <mergeCell ref="Z5:AB5"/>
    <mergeCell ref="AC5:AJ5"/>
    <mergeCell ref="AA13:AA14"/>
    <mergeCell ref="AM13:AM14"/>
    <mergeCell ref="AL5:AN5"/>
    <mergeCell ref="AO5:AV5"/>
    <mergeCell ref="B6:B8"/>
    <mergeCell ref="C6:C8"/>
    <mergeCell ref="D6:D8"/>
    <mergeCell ref="N6:N8"/>
    <mergeCell ref="O6:O8"/>
    <mergeCell ref="P6:P8"/>
    <mergeCell ref="B5:D5"/>
    <mergeCell ref="E5:L5"/>
    <mergeCell ref="AM9:AM10"/>
    <mergeCell ref="C11:C12"/>
    <mergeCell ref="O11:O12"/>
    <mergeCell ref="AA11:AA12"/>
    <mergeCell ref="AM11:AM12"/>
    <mergeCell ref="C13:C14"/>
    <mergeCell ref="O13:O14"/>
    <mergeCell ref="E6:L7"/>
    <mergeCell ref="Q6:X7"/>
    <mergeCell ref="AC6:AJ7"/>
    <mergeCell ref="AO6:AV7"/>
    <mergeCell ref="AL9:AL30"/>
    <mergeCell ref="O21:O22"/>
    <mergeCell ref="AA21:AA22"/>
    <mergeCell ref="AM21:AM22"/>
    <mergeCell ref="C23:C24"/>
    <mergeCell ref="C27:C28"/>
    <mergeCell ref="O27:O28"/>
    <mergeCell ref="AA27:AA28"/>
    <mergeCell ref="AM27:AM28"/>
    <mergeCell ref="C29:C30"/>
    <mergeCell ref="O29:O30"/>
    <mergeCell ref="AA29:AA30"/>
    <mergeCell ref="AM29:AM30"/>
    <mergeCell ref="B38:D38"/>
    <mergeCell ref="E38:L38"/>
    <mergeCell ref="N38:P38"/>
    <mergeCell ref="Q38:X38"/>
    <mergeCell ref="Z38:AB38"/>
    <mergeCell ref="AC38:AJ38"/>
    <mergeCell ref="B39:B41"/>
    <mergeCell ref="C39:C41"/>
    <mergeCell ref="D39:D41"/>
    <mergeCell ref="N39:N41"/>
    <mergeCell ref="O39:O41"/>
    <mergeCell ref="P39:P41"/>
    <mergeCell ref="E39:L40"/>
    <mergeCell ref="Q39:X40"/>
    <mergeCell ref="AC39:AJ40"/>
    <mergeCell ref="E71:L71"/>
    <mergeCell ref="N71:P71"/>
    <mergeCell ref="Q71:X71"/>
    <mergeCell ref="Z71:AB71"/>
    <mergeCell ref="AC71:AJ71"/>
    <mergeCell ref="B42:B63"/>
    <mergeCell ref="O48:O49"/>
    <mergeCell ref="AA48:AA49"/>
    <mergeCell ref="AL71:AN71"/>
    <mergeCell ref="C46:C47"/>
    <mergeCell ref="O46:O47"/>
    <mergeCell ref="AM48:AM49"/>
    <mergeCell ref="C50:C51"/>
    <mergeCell ref="O50:O51"/>
    <mergeCell ref="AA50:AA51"/>
    <mergeCell ref="AM50:AM51"/>
    <mergeCell ref="C52:C53"/>
    <mergeCell ref="O52:O53"/>
    <mergeCell ref="AA52:AA53"/>
    <mergeCell ref="AM52:AM53"/>
    <mergeCell ref="AL42:AL63"/>
    <mergeCell ref="O54:O55"/>
    <mergeCell ref="O60:O61"/>
    <mergeCell ref="AA60:AA61"/>
    <mergeCell ref="AM60:AM61"/>
    <mergeCell ref="AA54:AA55"/>
    <mergeCell ref="AM54:AM55"/>
    <mergeCell ref="C56:C57"/>
    <mergeCell ref="O56:O57"/>
    <mergeCell ref="AA56:AA57"/>
    <mergeCell ref="AM56:AM57"/>
    <mergeCell ref="AO71:AV71"/>
    <mergeCell ref="B72:B74"/>
    <mergeCell ref="C72:C74"/>
    <mergeCell ref="D72:D74"/>
    <mergeCell ref="N72:N74"/>
    <mergeCell ref="O72:O74"/>
    <mergeCell ref="P72:P74"/>
    <mergeCell ref="AN72:AN74"/>
    <mergeCell ref="Z72:Z74"/>
    <mergeCell ref="AM42:AM43"/>
    <mergeCell ref="C44:C45"/>
    <mergeCell ref="O44:O45"/>
    <mergeCell ref="AA44:AA45"/>
    <mergeCell ref="AM44:AM45"/>
    <mergeCell ref="C42:C43"/>
    <mergeCell ref="N42:N63"/>
    <mergeCell ref="O42:O43"/>
    <mergeCell ref="Z42:Z63"/>
    <mergeCell ref="AA42:AA43"/>
    <mergeCell ref="C48:C49"/>
    <mergeCell ref="C62:C63"/>
    <mergeCell ref="O62:O63"/>
    <mergeCell ref="AA62:AA63"/>
    <mergeCell ref="C54:C55"/>
    <mergeCell ref="AA72:AA74"/>
    <mergeCell ref="AB72:AB74"/>
    <mergeCell ref="C58:C59"/>
    <mergeCell ref="O58:O59"/>
    <mergeCell ref="AA58:AA59"/>
    <mergeCell ref="AM58:AM59"/>
    <mergeCell ref="C60:C61"/>
    <mergeCell ref="B71:D71"/>
    <mergeCell ref="AC104:AJ104"/>
    <mergeCell ref="B75:B96"/>
    <mergeCell ref="O81:O82"/>
    <mergeCell ref="AL75:AL96"/>
    <mergeCell ref="AM75:AM76"/>
    <mergeCell ref="C77:C78"/>
    <mergeCell ref="O77:O78"/>
    <mergeCell ref="AA77:AA78"/>
    <mergeCell ref="AM77:AM78"/>
    <mergeCell ref="C79:C80"/>
    <mergeCell ref="O79:O80"/>
    <mergeCell ref="AM89:AM90"/>
    <mergeCell ref="AM81:AM82"/>
    <mergeCell ref="C83:C84"/>
    <mergeCell ref="O83:O84"/>
    <mergeCell ref="AA83:AA84"/>
    <mergeCell ref="AM83:AM84"/>
    <mergeCell ref="C85:C86"/>
    <mergeCell ref="O85:O86"/>
    <mergeCell ref="AA85:AA86"/>
    <mergeCell ref="AM85:AM86"/>
    <mergeCell ref="C93:C94"/>
    <mergeCell ref="O93:O94"/>
    <mergeCell ref="AA93:AA94"/>
    <mergeCell ref="AM93:AM94"/>
    <mergeCell ref="O87:O88"/>
    <mergeCell ref="AA87:AA88"/>
    <mergeCell ref="AM87:AM88"/>
    <mergeCell ref="C89:C90"/>
    <mergeCell ref="O89:O90"/>
    <mergeCell ref="C87:C88"/>
    <mergeCell ref="AO104:AV104"/>
    <mergeCell ref="B105:B107"/>
    <mergeCell ref="C105:C107"/>
    <mergeCell ref="D105:D107"/>
    <mergeCell ref="N105:N107"/>
    <mergeCell ref="O105:O107"/>
    <mergeCell ref="P105:P107"/>
    <mergeCell ref="AM108:AM109"/>
    <mergeCell ref="C75:C76"/>
    <mergeCell ref="N75:N96"/>
    <mergeCell ref="O75:O76"/>
    <mergeCell ref="Z75:Z96"/>
    <mergeCell ref="AA75:AA76"/>
    <mergeCell ref="C81:C82"/>
    <mergeCell ref="AL104:AN104"/>
    <mergeCell ref="C95:C96"/>
    <mergeCell ref="O95:O96"/>
    <mergeCell ref="AL105:AL107"/>
    <mergeCell ref="AM105:AM107"/>
    <mergeCell ref="AN105:AN107"/>
    <mergeCell ref="Z105:Z107"/>
    <mergeCell ref="AA105:AA107"/>
    <mergeCell ref="AB105:AB107"/>
    <mergeCell ref="C91:C92"/>
    <mergeCell ref="O91:O92"/>
    <mergeCell ref="AA91:AA92"/>
    <mergeCell ref="AM91:AM92"/>
    <mergeCell ref="AA95:AA96"/>
    <mergeCell ref="AM95:AM96"/>
    <mergeCell ref="B104:D104"/>
    <mergeCell ref="E104:L104"/>
    <mergeCell ref="N104:P104"/>
    <mergeCell ref="AM120:AM121"/>
    <mergeCell ref="C122:C123"/>
    <mergeCell ref="O122:O123"/>
    <mergeCell ref="AA122:AA123"/>
    <mergeCell ref="AM122:AM123"/>
    <mergeCell ref="Z108:Z129"/>
    <mergeCell ref="AA108:AA109"/>
    <mergeCell ref="C114:C115"/>
    <mergeCell ref="C126:C127"/>
    <mergeCell ref="O126:O127"/>
    <mergeCell ref="AA126:AA127"/>
    <mergeCell ref="O114:O115"/>
    <mergeCell ref="AA114:AA115"/>
    <mergeCell ref="C120:C121"/>
    <mergeCell ref="C124:C125"/>
    <mergeCell ref="O124:O125"/>
    <mergeCell ref="AA124:AA125"/>
    <mergeCell ref="AM124:AM125"/>
    <mergeCell ref="O108:O109"/>
    <mergeCell ref="AA128:AA129"/>
    <mergeCell ref="AM128:AM129"/>
    <mergeCell ref="AA110:AA111"/>
    <mergeCell ref="AM110:AM111"/>
    <mergeCell ref="C112:C113"/>
    <mergeCell ref="O112:O113"/>
    <mergeCell ref="AA112:AA113"/>
    <mergeCell ref="AM112:AM113"/>
    <mergeCell ref="C128:C129"/>
    <mergeCell ref="O128:O129"/>
    <mergeCell ref="B137:D137"/>
    <mergeCell ref="E137:L137"/>
    <mergeCell ref="N137:P137"/>
    <mergeCell ref="Q137:X137"/>
    <mergeCell ref="Z137:AB137"/>
    <mergeCell ref="AC137:AJ137"/>
    <mergeCell ref="B108:B129"/>
    <mergeCell ref="C108:C109"/>
    <mergeCell ref="N108:N129"/>
    <mergeCell ref="AL137:AN137"/>
    <mergeCell ref="AO137:AV137"/>
    <mergeCell ref="B138:B140"/>
    <mergeCell ref="C138:C140"/>
    <mergeCell ref="D138:D140"/>
    <mergeCell ref="N138:N140"/>
    <mergeCell ref="O138:O140"/>
    <mergeCell ref="P138:P140"/>
    <mergeCell ref="AM114:AM115"/>
    <mergeCell ref="C116:C117"/>
    <mergeCell ref="O116:O117"/>
    <mergeCell ref="AA116:AA117"/>
    <mergeCell ref="AM116:AM117"/>
    <mergeCell ref="C118:C119"/>
    <mergeCell ref="O118:O119"/>
    <mergeCell ref="AA118:AA119"/>
    <mergeCell ref="AM118:AM119"/>
    <mergeCell ref="AL108:AL129"/>
    <mergeCell ref="AM126:AM127"/>
    <mergeCell ref="O120:O121"/>
    <mergeCell ref="AA120:AA121"/>
    <mergeCell ref="C110:C111"/>
    <mergeCell ref="O110:O111"/>
    <mergeCell ref="AM147:AM148"/>
    <mergeCell ref="C149:C150"/>
    <mergeCell ref="O149:O150"/>
    <mergeCell ref="AA149:AA150"/>
    <mergeCell ref="AM149:AM150"/>
    <mergeCell ref="C151:C152"/>
    <mergeCell ref="O151:O152"/>
    <mergeCell ref="AA151:AA152"/>
    <mergeCell ref="AM151:AM152"/>
    <mergeCell ref="AL141:AL162"/>
    <mergeCell ref="O153:O154"/>
    <mergeCell ref="AA153:AA154"/>
    <mergeCell ref="AM153:AM154"/>
    <mergeCell ref="C155:C156"/>
    <mergeCell ref="O155:O156"/>
    <mergeCell ref="AA155:AA156"/>
    <mergeCell ref="AM155:AM156"/>
    <mergeCell ref="C157:C158"/>
    <mergeCell ref="O157:O158"/>
    <mergeCell ref="AA157:AA158"/>
    <mergeCell ref="AM157:AM158"/>
    <mergeCell ref="C159:C160"/>
    <mergeCell ref="O141:O142"/>
    <mergeCell ref="Z141:Z162"/>
    <mergeCell ref="AA141:AA142"/>
    <mergeCell ref="C147:C148"/>
    <mergeCell ref="C161:C162"/>
    <mergeCell ref="O161:O162"/>
    <mergeCell ref="AA161:AA162"/>
    <mergeCell ref="C153:C154"/>
    <mergeCell ref="O159:O160"/>
    <mergeCell ref="AA159:AA160"/>
    <mergeCell ref="AM159:AM160"/>
    <mergeCell ref="AN138:AN140"/>
    <mergeCell ref="Z138:Z140"/>
    <mergeCell ref="AA138:AA140"/>
    <mergeCell ref="AB138:AB140"/>
    <mergeCell ref="AL138:AL140"/>
    <mergeCell ref="AM138:AM140"/>
    <mergeCell ref="AM161:AM162"/>
    <mergeCell ref="O147:O148"/>
    <mergeCell ref="AA147:AA148"/>
    <mergeCell ref="AM141:AM142"/>
    <mergeCell ref="O184:O185"/>
    <mergeCell ref="AA184:AA185"/>
    <mergeCell ref="AM184:AM185"/>
    <mergeCell ref="AL174:AL195"/>
    <mergeCell ref="AM174:AM175"/>
    <mergeCell ref="C176:C177"/>
    <mergeCell ref="AA182:AA183"/>
    <mergeCell ref="AM182:AM183"/>
    <mergeCell ref="C184:C185"/>
    <mergeCell ref="C174:C175"/>
    <mergeCell ref="N174:N195"/>
    <mergeCell ref="AM178:AM179"/>
    <mergeCell ref="O174:O175"/>
    <mergeCell ref="Z174:Z195"/>
    <mergeCell ref="AA174:AA175"/>
    <mergeCell ref="C180:C181"/>
    <mergeCell ref="O145:O146"/>
    <mergeCell ref="AA145:AA146"/>
    <mergeCell ref="AM145:AM146"/>
    <mergeCell ref="O178:O179"/>
    <mergeCell ref="AA178:AA179"/>
    <mergeCell ref="AO170:AV170"/>
    <mergeCell ref="B171:B173"/>
    <mergeCell ref="C171:C173"/>
    <mergeCell ref="D171:D173"/>
    <mergeCell ref="N171:N173"/>
    <mergeCell ref="O171:O173"/>
    <mergeCell ref="P171:P173"/>
    <mergeCell ref="AN171:AN173"/>
    <mergeCell ref="Z171:Z173"/>
    <mergeCell ref="C143:C144"/>
    <mergeCell ref="O143:O144"/>
    <mergeCell ref="B170:D170"/>
    <mergeCell ref="E170:L170"/>
    <mergeCell ref="N170:P170"/>
    <mergeCell ref="Q170:X170"/>
    <mergeCell ref="Z170:AB170"/>
    <mergeCell ref="AC170:AJ170"/>
    <mergeCell ref="B141:B162"/>
    <mergeCell ref="AL170:AN170"/>
    <mergeCell ref="AO171:AV172"/>
    <mergeCell ref="C141:C142"/>
    <mergeCell ref="N141:N162"/>
    <mergeCell ref="E171:L172"/>
    <mergeCell ref="Q171:X172"/>
    <mergeCell ref="AC171:AJ172"/>
    <mergeCell ref="AA171:AA173"/>
    <mergeCell ref="AB171:AB173"/>
    <mergeCell ref="AL171:AL173"/>
    <mergeCell ref="AM171:AM173"/>
    <mergeCell ref="AA143:AA144"/>
    <mergeCell ref="AM143:AM144"/>
    <mergeCell ref="C145:C146"/>
    <mergeCell ref="AN204:AN206"/>
    <mergeCell ref="Z204:Z206"/>
    <mergeCell ref="AA204:AA206"/>
    <mergeCell ref="AB204:AB206"/>
    <mergeCell ref="AL204:AL206"/>
    <mergeCell ref="AM204:AM206"/>
    <mergeCell ref="C194:C195"/>
    <mergeCell ref="O194:O195"/>
    <mergeCell ref="AA194:AA195"/>
    <mergeCell ref="AM194:AM195"/>
    <mergeCell ref="B203:D203"/>
    <mergeCell ref="E203:L203"/>
    <mergeCell ref="N203:P203"/>
    <mergeCell ref="Q203:X203"/>
    <mergeCell ref="Z203:AB203"/>
    <mergeCell ref="AC203:AJ203"/>
    <mergeCell ref="AL203:AN203"/>
    <mergeCell ref="C192:C193"/>
    <mergeCell ref="O192:O193"/>
    <mergeCell ref="AA192:AA193"/>
    <mergeCell ref="AM192:AM193"/>
    <mergeCell ref="O186:O187"/>
    <mergeCell ref="AA186:AA187"/>
    <mergeCell ref="AM186:AM187"/>
    <mergeCell ref="C227:C228"/>
    <mergeCell ref="O227:O228"/>
    <mergeCell ref="AA227:AA228"/>
    <mergeCell ref="C190:C191"/>
    <mergeCell ref="O190:O191"/>
    <mergeCell ref="AA190:AA191"/>
    <mergeCell ref="AM190:AM191"/>
    <mergeCell ref="B174:B195"/>
    <mergeCell ref="O180:O181"/>
    <mergeCell ref="AA180:AA181"/>
    <mergeCell ref="C186:C187"/>
    <mergeCell ref="O176:O177"/>
    <mergeCell ref="AA176:AA177"/>
    <mergeCell ref="AM176:AM177"/>
    <mergeCell ref="C178:C179"/>
    <mergeCell ref="C188:C189"/>
    <mergeCell ref="O188:O189"/>
    <mergeCell ref="AA188:AA189"/>
    <mergeCell ref="AM188:AM189"/>
    <mergeCell ref="AM180:AM181"/>
    <mergeCell ref="C182:C183"/>
    <mergeCell ref="O182:O183"/>
    <mergeCell ref="C207:C208"/>
    <mergeCell ref="N207:N228"/>
    <mergeCell ref="AA213:AA214"/>
    <mergeCell ref="AO203:AV203"/>
    <mergeCell ref="B204:B206"/>
    <mergeCell ref="C204:C206"/>
    <mergeCell ref="D204:D206"/>
    <mergeCell ref="N204:N206"/>
    <mergeCell ref="O204:O206"/>
    <mergeCell ref="P204:P206"/>
    <mergeCell ref="E204:L205"/>
    <mergeCell ref="Q204:X205"/>
    <mergeCell ref="AA209:AA210"/>
    <mergeCell ref="AM209:AM210"/>
    <mergeCell ref="C211:C212"/>
    <mergeCell ref="O211:O212"/>
    <mergeCell ref="AA211:AA212"/>
    <mergeCell ref="AM211:AM212"/>
    <mergeCell ref="AA217:AA218"/>
    <mergeCell ref="AM217:AM218"/>
    <mergeCell ref="AL207:AL228"/>
    <mergeCell ref="AM207:AM208"/>
    <mergeCell ref="C209:C210"/>
    <mergeCell ref="O209:O210"/>
    <mergeCell ref="O207:O208"/>
    <mergeCell ref="Z207:Z228"/>
    <mergeCell ref="AA207:AA208"/>
    <mergeCell ref="C213:C214"/>
    <mergeCell ref="O221:O222"/>
    <mergeCell ref="AA221:AA222"/>
    <mergeCell ref="AM221:AM222"/>
    <mergeCell ref="AM213:AM214"/>
    <mergeCell ref="C215:C216"/>
    <mergeCell ref="O215:O216"/>
    <mergeCell ref="AA215:AA216"/>
    <mergeCell ref="D237:D239"/>
    <mergeCell ref="N237:N239"/>
    <mergeCell ref="O237:O239"/>
    <mergeCell ref="P237:P239"/>
    <mergeCell ref="Z237:Z239"/>
    <mergeCell ref="AA237:AA239"/>
    <mergeCell ref="O219:O220"/>
    <mergeCell ref="AA219:AA220"/>
    <mergeCell ref="AM219:AM220"/>
    <mergeCell ref="C221:C222"/>
    <mergeCell ref="C217:C218"/>
    <mergeCell ref="O217:O218"/>
    <mergeCell ref="AB237:AB239"/>
    <mergeCell ref="AL237:AL239"/>
    <mergeCell ref="AM237:AM239"/>
    <mergeCell ref="C223:C224"/>
    <mergeCell ref="O223:O224"/>
    <mergeCell ref="AA223:AA224"/>
    <mergeCell ref="AM223:AM224"/>
    <mergeCell ref="C225:C226"/>
    <mergeCell ref="AM227:AM228"/>
    <mergeCell ref="B236:D236"/>
    <mergeCell ref="E236:L236"/>
    <mergeCell ref="N236:P236"/>
    <mergeCell ref="Q236:X236"/>
    <mergeCell ref="Z236:AB236"/>
    <mergeCell ref="AC236:AJ236"/>
    <mergeCell ref="B207:B228"/>
    <mergeCell ref="O213:O214"/>
    <mergeCell ref="C219:C220"/>
    <mergeCell ref="AL236:AN236"/>
    <mergeCell ref="O225:O226"/>
    <mergeCell ref="C260:C261"/>
    <mergeCell ref="O260:O261"/>
    <mergeCell ref="AA260:AA261"/>
    <mergeCell ref="AM260:AM261"/>
    <mergeCell ref="B269:D269"/>
    <mergeCell ref="E269:L269"/>
    <mergeCell ref="N269:P269"/>
    <mergeCell ref="Q269:X269"/>
    <mergeCell ref="Z269:AB269"/>
    <mergeCell ref="AC269:AJ269"/>
    <mergeCell ref="O240:O241"/>
    <mergeCell ref="Z240:Z261"/>
    <mergeCell ref="AA240:AA241"/>
    <mergeCell ref="C246:C247"/>
    <mergeCell ref="C242:C243"/>
    <mergeCell ref="O242:O243"/>
    <mergeCell ref="AA242:AA243"/>
    <mergeCell ref="AM246:AM247"/>
    <mergeCell ref="C248:C249"/>
    <mergeCell ref="O248:O249"/>
    <mergeCell ref="AA250:AA251"/>
    <mergeCell ref="C252:C253"/>
    <mergeCell ref="AM252:AM253"/>
    <mergeCell ref="O254:O255"/>
    <mergeCell ref="AA254:AA255"/>
    <mergeCell ref="AM254:AM255"/>
    <mergeCell ref="C254:C255"/>
    <mergeCell ref="AA225:AA226"/>
    <mergeCell ref="AM225:AM226"/>
    <mergeCell ref="O252:O253"/>
    <mergeCell ref="AA252:AA253"/>
    <mergeCell ref="B240:B261"/>
    <mergeCell ref="C240:C241"/>
    <mergeCell ref="C258:C259"/>
    <mergeCell ref="B237:B239"/>
    <mergeCell ref="C237:C239"/>
    <mergeCell ref="B270:B272"/>
    <mergeCell ref="C270:C272"/>
    <mergeCell ref="D270:D272"/>
    <mergeCell ref="N270:N272"/>
    <mergeCell ref="O270:O272"/>
    <mergeCell ref="AM242:AM243"/>
    <mergeCell ref="C244:C245"/>
    <mergeCell ref="O244:O245"/>
    <mergeCell ref="AA244:AA245"/>
    <mergeCell ref="AM244:AM245"/>
    <mergeCell ref="AL269:AN269"/>
    <mergeCell ref="C256:C257"/>
    <mergeCell ref="O256:O257"/>
    <mergeCell ref="AA256:AA257"/>
    <mergeCell ref="AM256:AM257"/>
    <mergeCell ref="AN270:AN272"/>
    <mergeCell ref="O246:O247"/>
    <mergeCell ref="AA246:AA247"/>
    <mergeCell ref="AA248:AA249"/>
    <mergeCell ref="N240:N261"/>
    <mergeCell ref="AM248:AM249"/>
    <mergeCell ref="C250:C251"/>
    <mergeCell ref="O250:O251"/>
    <mergeCell ref="O281:O282"/>
    <mergeCell ref="Z270:Z272"/>
    <mergeCell ref="AA270:AA272"/>
    <mergeCell ref="AB270:AB272"/>
    <mergeCell ref="AL270:AL272"/>
    <mergeCell ref="AM270:AM272"/>
    <mergeCell ref="C289:C290"/>
    <mergeCell ref="O289:O290"/>
    <mergeCell ref="AA289:AA290"/>
    <mergeCell ref="P270:P272"/>
    <mergeCell ref="AA293:AA294"/>
    <mergeCell ref="AM293:AM294"/>
    <mergeCell ref="C273:C274"/>
    <mergeCell ref="N273:N294"/>
    <mergeCell ref="AM285:AM286"/>
    <mergeCell ref="C287:C288"/>
    <mergeCell ref="E270:L271"/>
    <mergeCell ref="Q270:X271"/>
    <mergeCell ref="AC270:AJ271"/>
    <mergeCell ref="AM281:AM282"/>
    <mergeCell ref="C283:C284"/>
    <mergeCell ref="O283:O284"/>
    <mergeCell ref="AA283:AA284"/>
    <mergeCell ref="AM283:AM284"/>
    <mergeCell ref="AL273:AL294"/>
    <mergeCell ref="AM273:AM274"/>
    <mergeCell ref="C275:C276"/>
    <mergeCell ref="O275:O276"/>
    <mergeCell ref="O273:O274"/>
    <mergeCell ref="B273:B294"/>
    <mergeCell ref="O279:O280"/>
    <mergeCell ref="AA279:AA280"/>
    <mergeCell ref="C285:C286"/>
    <mergeCell ref="O306:O307"/>
    <mergeCell ref="Z306:Z327"/>
    <mergeCell ref="AA306:AA307"/>
    <mergeCell ref="C312:C313"/>
    <mergeCell ref="AM289:AM290"/>
    <mergeCell ref="C291:C292"/>
    <mergeCell ref="C306:C307"/>
    <mergeCell ref="N306:N327"/>
    <mergeCell ref="O320:O321"/>
    <mergeCell ref="AA320:AA321"/>
    <mergeCell ref="O310:O311"/>
    <mergeCell ref="AA310:AA311"/>
    <mergeCell ref="AM310:AM311"/>
    <mergeCell ref="O287:O288"/>
    <mergeCell ref="AA287:AA288"/>
    <mergeCell ref="AM287:AM288"/>
    <mergeCell ref="AM291:AM292"/>
    <mergeCell ref="O285:O286"/>
    <mergeCell ref="C322:C323"/>
    <mergeCell ref="AM306:AM307"/>
    <mergeCell ref="C308:C309"/>
    <mergeCell ref="O308:O309"/>
    <mergeCell ref="AA308:AA309"/>
    <mergeCell ref="AM308:AM309"/>
    <mergeCell ref="C310:C311"/>
    <mergeCell ref="AA285:AA286"/>
    <mergeCell ref="O293:O294"/>
    <mergeCell ref="C281:C282"/>
    <mergeCell ref="AN303:AN305"/>
    <mergeCell ref="Z303:Z305"/>
    <mergeCell ref="AA303:AA305"/>
    <mergeCell ref="AB303:AB305"/>
    <mergeCell ref="AL303:AL305"/>
    <mergeCell ref="AM303:AM305"/>
    <mergeCell ref="B302:D302"/>
    <mergeCell ref="E302:L302"/>
    <mergeCell ref="N302:P302"/>
    <mergeCell ref="Q302:X302"/>
    <mergeCell ref="Z302:AB302"/>
    <mergeCell ref="AC302:AJ302"/>
    <mergeCell ref="AA273:AA274"/>
    <mergeCell ref="C279:C280"/>
    <mergeCell ref="B303:B305"/>
    <mergeCell ref="C303:C305"/>
    <mergeCell ref="D303:D305"/>
    <mergeCell ref="N303:N305"/>
    <mergeCell ref="O303:O305"/>
    <mergeCell ref="P303:P305"/>
    <mergeCell ref="C293:C294"/>
    <mergeCell ref="AL302:AN302"/>
    <mergeCell ref="O291:O292"/>
    <mergeCell ref="AA291:AA292"/>
    <mergeCell ref="AA281:AA282"/>
    <mergeCell ref="Z273:Z294"/>
    <mergeCell ref="AA275:AA276"/>
    <mergeCell ref="AM275:AM276"/>
    <mergeCell ref="C277:C278"/>
    <mergeCell ref="O277:O278"/>
    <mergeCell ref="AA277:AA278"/>
    <mergeCell ref="AM277:AM278"/>
    <mergeCell ref="AM336:AM338"/>
    <mergeCell ref="AA314:AA315"/>
    <mergeCell ref="AM314:AM315"/>
    <mergeCell ref="C316:C317"/>
    <mergeCell ref="O316:O317"/>
    <mergeCell ref="AA316:AA317"/>
    <mergeCell ref="C314:C315"/>
    <mergeCell ref="E336:L337"/>
    <mergeCell ref="Q336:X337"/>
    <mergeCell ref="AC335:AJ335"/>
    <mergeCell ref="C324:C325"/>
    <mergeCell ref="O324:O325"/>
    <mergeCell ref="AA324:AA325"/>
    <mergeCell ref="AM324:AM325"/>
    <mergeCell ref="O318:O319"/>
    <mergeCell ref="AA318:AA319"/>
    <mergeCell ref="AM318:AM319"/>
    <mergeCell ref="C320:C321"/>
    <mergeCell ref="O322:O323"/>
    <mergeCell ref="AA322:AA323"/>
    <mergeCell ref="AM322:AM323"/>
    <mergeCell ref="AM320:AM321"/>
    <mergeCell ref="O314:O315"/>
    <mergeCell ref="O347:O348"/>
    <mergeCell ref="AA347:AA348"/>
    <mergeCell ref="AM347:AM348"/>
    <mergeCell ref="C349:C350"/>
    <mergeCell ref="O349:O350"/>
    <mergeCell ref="AA349:AA350"/>
    <mergeCell ref="AM349:AM350"/>
    <mergeCell ref="C359:C360"/>
    <mergeCell ref="O359:O360"/>
    <mergeCell ref="AC336:AJ337"/>
    <mergeCell ref="AO336:AV337"/>
    <mergeCell ref="B339:B360"/>
    <mergeCell ref="O345:O346"/>
    <mergeCell ref="B306:B327"/>
    <mergeCell ref="O312:O313"/>
    <mergeCell ref="AA312:AA313"/>
    <mergeCell ref="C318:C319"/>
    <mergeCell ref="AN336:AN338"/>
    <mergeCell ref="Z336:Z338"/>
    <mergeCell ref="AA336:AA338"/>
    <mergeCell ref="AB336:AB338"/>
    <mergeCell ref="AL336:AL338"/>
    <mergeCell ref="P336:P338"/>
    <mergeCell ref="C326:C327"/>
    <mergeCell ref="O326:O327"/>
    <mergeCell ref="AA326:AA327"/>
    <mergeCell ref="AM326:AM327"/>
    <mergeCell ref="B335:D335"/>
    <mergeCell ref="E335:L335"/>
    <mergeCell ref="N335:P335"/>
    <mergeCell ref="Q335:X335"/>
    <mergeCell ref="Z335:AB335"/>
    <mergeCell ref="AL369:AL371"/>
    <mergeCell ref="AO368:AV368"/>
    <mergeCell ref="B369:B371"/>
    <mergeCell ref="C369:C371"/>
    <mergeCell ref="D369:D371"/>
    <mergeCell ref="N369:N371"/>
    <mergeCell ref="O369:O371"/>
    <mergeCell ref="P369:P371"/>
    <mergeCell ref="B368:D368"/>
    <mergeCell ref="E368:L368"/>
    <mergeCell ref="N368:P368"/>
    <mergeCell ref="O351:O352"/>
    <mergeCell ref="AA351:AA352"/>
    <mergeCell ref="AO335:AV335"/>
    <mergeCell ref="B336:B338"/>
    <mergeCell ref="C336:C338"/>
    <mergeCell ref="D336:D338"/>
    <mergeCell ref="N336:N338"/>
    <mergeCell ref="O336:O338"/>
    <mergeCell ref="AL339:AL360"/>
    <mergeCell ref="AM339:AM340"/>
    <mergeCell ref="C341:C342"/>
    <mergeCell ref="O341:O342"/>
    <mergeCell ref="O339:O340"/>
    <mergeCell ref="Z339:Z360"/>
    <mergeCell ref="AA339:AA340"/>
    <mergeCell ref="C345:C346"/>
    <mergeCell ref="AA341:AA342"/>
    <mergeCell ref="AM341:AM342"/>
    <mergeCell ref="AM353:AM354"/>
    <mergeCell ref="AM345:AM346"/>
    <mergeCell ref="C347:C348"/>
    <mergeCell ref="C343:C344"/>
    <mergeCell ref="O384:O385"/>
    <mergeCell ref="AA384:AA385"/>
    <mergeCell ref="C386:C387"/>
    <mergeCell ref="O372:O373"/>
    <mergeCell ref="Z372:Z393"/>
    <mergeCell ref="AA372:AA373"/>
    <mergeCell ref="C378:C379"/>
    <mergeCell ref="AM369:AM371"/>
    <mergeCell ref="O343:O344"/>
    <mergeCell ref="AA343:AA344"/>
    <mergeCell ref="AM343:AM344"/>
    <mergeCell ref="C388:C389"/>
    <mergeCell ref="O388:O389"/>
    <mergeCell ref="AA388:AA389"/>
    <mergeCell ref="AM388:AM389"/>
    <mergeCell ref="AO369:AV370"/>
    <mergeCell ref="C382:C383"/>
    <mergeCell ref="O382:O383"/>
    <mergeCell ref="AA382:AA383"/>
    <mergeCell ref="AM382:AM383"/>
    <mergeCell ref="AC369:AJ370"/>
    <mergeCell ref="N339:N360"/>
    <mergeCell ref="C390:C391"/>
    <mergeCell ref="O390:O391"/>
    <mergeCell ref="AA390:AA391"/>
    <mergeCell ref="AA345:AA346"/>
    <mergeCell ref="C351:C352"/>
    <mergeCell ref="AN369:AN371"/>
    <mergeCell ref="Z369:Z371"/>
    <mergeCell ref="AA369:AA371"/>
    <mergeCell ref="AB369:AB371"/>
    <mergeCell ref="C339:C340"/>
    <mergeCell ref="C355:C356"/>
    <mergeCell ref="O355:O356"/>
    <mergeCell ref="AA355:AA356"/>
    <mergeCell ref="AM351:AM352"/>
    <mergeCell ref="C353:C354"/>
    <mergeCell ref="O353:O354"/>
    <mergeCell ref="AA353:AA354"/>
    <mergeCell ref="AC368:AJ368"/>
    <mergeCell ref="O380:O381"/>
    <mergeCell ref="AA380:AA381"/>
    <mergeCell ref="AM380:AM381"/>
    <mergeCell ref="C374:C375"/>
    <mergeCell ref="O374:O375"/>
    <mergeCell ref="AA374:AA375"/>
    <mergeCell ref="AM374:AM375"/>
    <mergeCell ref="C376:C377"/>
    <mergeCell ref="O376:O377"/>
    <mergeCell ref="AL372:AL393"/>
    <mergeCell ref="AM372:AM373"/>
    <mergeCell ref="AL368:AN368"/>
    <mergeCell ref="AM355:AM356"/>
    <mergeCell ref="C357:C358"/>
    <mergeCell ref="O357:O358"/>
    <mergeCell ref="AA357:AA358"/>
    <mergeCell ref="AM357:AM358"/>
    <mergeCell ref="AA359:AA360"/>
    <mergeCell ref="AM359:AM360"/>
    <mergeCell ref="Q368:X368"/>
    <mergeCell ref="Z368:AB368"/>
    <mergeCell ref="E369:L370"/>
    <mergeCell ref="Q369:X370"/>
    <mergeCell ref="B372:B393"/>
    <mergeCell ref="O378:O379"/>
    <mergeCell ref="AA378:AA379"/>
    <mergeCell ref="C384:C385"/>
    <mergeCell ref="AN402:AN404"/>
    <mergeCell ref="Z402:Z404"/>
    <mergeCell ref="AA402:AA404"/>
    <mergeCell ref="AB402:AB404"/>
    <mergeCell ref="AL402:AL404"/>
    <mergeCell ref="AM402:AM404"/>
    <mergeCell ref="C392:C393"/>
    <mergeCell ref="O392:O393"/>
    <mergeCell ref="AA392:AA393"/>
    <mergeCell ref="AM392:AM393"/>
    <mergeCell ref="B401:D401"/>
    <mergeCell ref="E401:L401"/>
    <mergeCell ref="N401:P401"/>
    <mergeCell ref="Q401:X401"/>
    <mergeCell ref="Z401:AB401"/>
    <mergeCell ref="AC401:AJ401"/>
    <mergeCell ref="AL401:AN401"/>
    <mergeCell ref="C372:C373"/>
    <mergeCell ref="N372:N393"/>
    <mergeCell ref="AM390:AM391"/>
    <mergeCell ref="AM384:AM385"/>
    <mergeCell ref="O386:O387"/>
    <mergeCell ref="AA376:AA377"/>
    <mergeCell ref="AM376:AM377"/>
    <mergeCell ref="AA386:AA387"/>
    <mergeCell ref="AM386:AM387"/>
    <mergeCell ref="AM378:AM379"/>
    <mergeCell ref="C380:C381"/>
    <mergeCell ref="AO401:AV401"/>
    <mergeCell ref="B402:B404"/>
    <mergeCell ref="C402:C404"/>
    <mergeCell ref="D402:D404"/>
    <mergeCell ref="N402:N404"/>
    <mergeCell ref="O402:O404"/>
    <mergeCell ref="P402:P404"/>
    <mergeCell ref="E402:L403"/>
    <mergeCell ref="Q402:X403"/>
    <mergeCell ref="AC402:AJ403"/>
    <mergeCell ref="AA407:AA408"/>
    <mergeCell ref="AM407:AM408"/>
    <mergeCell ref="C409:C410"/>
    <mergeCell ref="O409:O410"/>
    <mergeCell ref="AA409:AA410"/>
    <mergeCell ref="AM409:AM410"/>
    <mergeCell ref="AA415:AA416"/>
    <mergeCell ref="AM415:AM416"/>
    <mergeCell ref="AL405:AL426"/>
    <mergeCell ref="AM405:AM406"/>
    <mergeCell ref="C407:C408"/>
    <mergeCell ref="O407:O408"/>
    <mergeCell ref="O405:O406"/>
    <mergeCell ref="Z405:Z426"/>
    <mergeCell ref="AA405:AA406"/>
    <mergeCell ref="C411:C412"/>
    <mergeCell ref="O419:O420"/>
    <mergeCell ref="AA419:AA420"/>
    <mergeCell ref="AM419:AM420"/>
    <mergeCell ref="AM411:AM412"/>
    <mergeCell ref="C413:C414"/>
    <mergeCell ref="O413:O414"/>
    <mergeCell ref="AL434:AN434"/>
    <mergeCell ref="O423:O424"/>
    <mergeCell ref="AA423:AA424"/>
    <mergeCell ref="AM423:AM424"/>
    <mergeCell ref="C425:C426"/>
    <mergeCell ref="O425:O426"/>
    <mergeCell ref="AA425:AA426"/>
    <mergeCell ref="O456:O457"/>
    <mergeCell ref="AA456:AA457"/>
    <mergeCell ref="AA413:AA414"/>
    <mergeCell ref="AM413:AM414"/>
    <mergeCell ref="C415:C416"/>
    <mergeCell ref="O415:O416"/>
    <mergeCell ref="AB435:AB437"/>
    <mergeCell ref="AL435:AL437"/>
    <mergeCell ref="AM435:AM437"/>
    <mergeCell ref="C421:C422"/>
    <mergeCell ref="O421:O422"/>
    <mergeCell ref="AA421:AA422"/>
    <mergeCell ref="AM421:AM422"/>
    <mergeCell ref="C423:C424"/>
    <mergeCell ref="AM425:AM426"/>
    <mergeCell ref="B434:D434"/>
    <mergeCell ref="E434:L434"/>
    <mergeCell ref="N434:P434"/>
    <mergeCell ref="Q434:X434"/>
    <mergeCell ref="Z434:AB434"/>
    <mergeCell ref="AC434:AJ434"/>
    <mergeCell ref="B405:B426"/>
    <mergeCell ref="O411:O412"/>
    <mergeCell ref="AA411:AA412"/>
    <mergeCell ref="C405:C406"/>
    <mergeCell ref="N405:N426"/>
    <mergeCell ref="C456:C457"/>
    <mergeCell ref="C452:C453"/>
    <mergeCell ref="C417:C418"/>
    <mergeCell ref="B467:D467"/>
    <mergeCell ref="E467:L467"/>
    <mergeCell ref="N467:P467"/>
    <mergeCell ref="Q467:X467"/>
    <mergeCell ref="Z467:AB467"/>
    <mergeCell ref="AC467:AJ467"/>
    <mergeCell ref="AO434:AV434"/>
    <mergeCell ref="B435:B437"/>
    <mergeCell ref="C435:C437"/>
    <mergeCell ref="D435:D437"/>
    <mergeCell ref="N435:N437"/>
    <mergeCell ref="O435:O437"/>
    <mergeCell ref="P435:P437"/>
    <mergeCell ref="AN435:AN437"/>
    <mergeCell ref="Z435:Z437"/>
    <mergeCell ref="AA435:AA437"/>
    <mergeCell ref="O417:O418"/>
    <mergeCell ref="AA417:AA418"/>
    <mergeCell ref="AM417:AM418"/>
    <mergeCell ref="C419:C420"/>
    <mergeCell ref="AM448:AM449"/>
    <mergeCell ref="AL438:AL459"/>
    <mergeCell ref="AM438:AM439"/>
    <mergeCell ref="C440:C441"/>
    <mergeCell ref="O440:O441"/>
    <mergeCell ref="AA440:AA441"/>
    <mergeCell ref="AM444:AM445"/>
    <mergeCell ref="O438:O439"/>
    <mergeCell ref="AO467:AV467"/>
    <mergeCell ref="C458:C459"/>
    <mergeCell ref="O458:O459"/>
    <mergeCell ref="AA458:AA459"/>
    <mergeCell ref="AM458:AM459"/>
    <mergeCell ref="AM479:AM480"/>
    <mergeCell ref="AM440:AM441"/>
    <mergeCell ref="C442:C443"/>
    <mergeCell ref="O442:O443"/>
    <mergeCell ref="AA442:AA443"/>
    <mergeCell ref="AM442:AM443"/>
    <mergeCell ref="AL467:AN467"/>
    <mergeCell ref="C454:C455"/>
    <mergeCell ref="O454:O455"/>
    <mergeCell ref="AA454:AA455"/>
    <mergeCell ref="O444:O445"/>
    <mergeCell ref="AA444:AA445"/>
    <mergeCell ref="AN468:AN470"/>
    <mergeCell ref="AM456:AM457"/>
    <mergeCell ref="O450:O451"/>
    <mergeCell ref="AA450:AA451"/>
    <mergeCell ref="N438:N459"/>
    <mergeCell ref="C446:C447"/>
    <mergeCell ref="O446:O447"/>
    <mergeCell ref="AO468:AV469"/>
    <mergeCell ref="N471:N492"/>
    <mergeCell ref="O471:O472"/>
    <mergeCell ref="Z471:Z492"/>
    <mergeCell ref="AA471:AA472"/>
    <mergeCell ref="C477:C478"/>
    <mergeCell ref="AM450:AM451"/>
    <mergeCell ref="O452:O453"/>
    <mergeCell ref="AA452:AA453"/>
    <mergeCell ref="AM452:AM453"/>
    <mergeCell ref="E468:L469"/>
    <mergeCell ref="Q468:X469"/>
    <mergeCell ref="AC468:AJ469"/>
    <mergeCell ref="B468:B470"/>
    <mergeCell ref="C468:C470"/>
    <mergeCell ref="D468:D470"/>
    <mergeCell ref="N468:N470"/>
    <mergeCell ref="O468:O470"/>
    <mergeCell ref="P468:P470"/>
    <mergeCell ref="AM454:AM455"/>
    <mergeCell ref="B438:B459"/>
    <mergeCell ref="Z438:Z459"/>
    <mergeCell ref="AA438:AA439"/>
    <mergeCell ref="C444:C445"/>
    <mergeCell ref="C438:C439"/>
    <mergeCell ref="AA481:AA482"/>
    <mergeCell ref="C491:C492"/>
    <mergeCell ref="O491:O492"/>
    <mergeCell ref="AA491:AA492"/>
    <mergeCell ref="AM491:AM492"/>
    <mergeCell ref="AM489:AM490"/>
    <mergeCell ref="O483:O484"/>
    <mergeCell ref="AA483:AA484"/>
    <mergeCell ref="AM483:AM484"/>
    <mergeCell ref="C485:C486"/>
    <mergeCell ref="O485:O486"/>
    <mergeCell ref="AA485:AA486"/>
    <mergeCell ref="AM485:AM486"/>
    <mergeCell ref="AM446:AM447"/>
    <mergeCell ref="C448:C449"/>
    <mergeCell ref="O448:O449"/>
    <mergeCell ref="AA448:AA449"/>
    <mergeCell ref="AA487:AA488"/>
    <mergeCell ref="AM487:AM488"/>
    <mergeCell ref="AM477:AM478"/>
    <mergeCell ref="C479:C480"/>
    <mergeCell ref="O479:O480"/>
    <mergeCell ref="AA479:AA480"/>
    <mergeCell ref="C450:C451"/>
    <mergeCell ref="Z468:Z470"/>
    <mergeCell ref="AA468:AA470"/>
    <mergeCell ref="AB468:AB470"/>
    <mergeCell ref="AL468:AL470"/>
    <mergeCell ref="AM468:AM470"/>
    <mergeCell ref="AA446:AA447"/>
    <mergeCell ref="AM475:AM476"/>
    <mergeCell ref="C471:C472"/>
    <mergeCell ref="C489:C490"/>
    <mergeCell ref="O489:O490"/>
    <mergeCell ref="AA489:AA490"/>
    <mergeCell ref="AM481:AM482"/>
    <mergeCell ref="AL471:AL492"/>
    <mergeCell ref="AM471:AM472"/>
    <mergeCell ref="C473:C474"/>
    <mergeCell ref="O473:O474"/>
    <mergeCell ref="AA473:AA474"/>
    <mergeCell ref="AM473:AM474"/>
    <mergeCell ref="C475:C476"/>
    <mergeCell ref="O475:O476"/>
    <mergeCell ref="AA475:AA476"/>
    <mergeCell ref="AA518:AA519"/>
    <mergeCell ref="AM518:AM519"/>
    <mergeCell ref="C504:C505"/>
    <mergeCell ref="N504:N525"/>
    <mergeCell ref="O504:O505"/>
    <mergeCell ref="Z504:Z525"/>
    <mergeCell ref="AA504:AA505"/>
    <mergeCell ref="C510:C511"/>
    <mergeCell ref="B500:D500"/>
    <mergeCell ref="E500:L500"/>
    <mergeCell ref="N500:P500"/>
    <mergeCell ref="B471:B492"/>
    <mergeCell ref="O477:O478"/>
    <mergeCell ref="AA477:AA478"/>
    <mergeCell ref="C483:C484"/>
    <mergeCell ref="C487:C488"/>
    <mergeCell ref="O487:O488"/>
    <mergeCell ref="C481:C482"/>
    <mergeCell ref="O481:O482"/>
    <mergeCell ref="B501:B503"/>
    <mergeCell ref="C501:C503"/>
    <mergeCell ref="D501:D503"/>
    <mergeCell ref="N501:N503"/>
    <mergeCell ref="O501:O503"/>
    <mergeCell ref="P501:P503"/>
    <mergeCell ref="E501:L502"/>
    <mergeCell ref="O506:O507"/>
    <mergeCell ref="AA506:AA507"/>
    <mergeCell ref="AM506:AM507"/>
    <mergeCell ref="C508:C509"/>
    <mergeCell ref="AL500:AN500"/>
    <mergeCell ref="B504:B525"/>
    <mergeCell ref="O510:O511"/>
    <mergeCell ref="AM520:AM521"/>
    <mergeCell ref="C522:C523"/>
    <mergeCell ref="O522:O523"/>
    <mergeCell ref="AA522:AA523"/>
    <mergeCell ref="AM508:AM509"/>
    <mergeCell ref="C524:C525"/>
    <mergeCell ref="O524:O525"/>
    <mergeCell ref="AA524:AA525"/>
    <mergeCell ref="AM524:AM525"/>
    <mergeCell ref="C520:C521"/>
    <mergeCell ref="O520:O521"/>
    <mergeCell ref="AA520:AA521"/>
    <mergeCell ref="AM522:AM523"/>
    <mergeCell ref="O516:O517"/>
    <mergeCell ref="AA516:AA517"/>
    <mergeCell ref="AM516:AM517"/>
    <mergeCell ref="C518:C519"/>
    <mergeCell ref="O518:O519"/>
    <mergeCell ref="AO500:AV500"/>
    <mergeCell ref="Q501:X502"/>
    <mergeCell ref="AC501:AJ502"/>
    <mergeCell ref="AO501:AV502"/>
    <mergeCell ref="O512:O513"/>
    <mergeCell ref="AA512:AA513"/>
    <mergeCell ref="AM512:AM513"/>
    <mergeCell ref="C514:C515"/>
    <mergeCell ref="O514:O515"/>
    <mergeCell ref="AA514:AA515"/>
    <mergeCell ref="AM514:AM515"/>
    <mergeCell ref="AL504:AL525"/>
    <mergeCell ref="AM504:AM505"/>
    <mergeCell ref="C506:C507"/>
    <mergeCell ref="AA510:AA511"/>
    <mergeCell ref="C516:C517"/>
    <mergeCell ref="AN501:AN503"/>
    <mergeCell ref="Z501:Z503"/>
    <mergeCell ref="AA501:AA503"/>
    <mergeCell ref="AB501:AB503"/>
    <mergeCell ref="AL501:AL503"/>
    <mergeCell ref="AM501:AM503"/>
    <mergeCell ref="AM510:AM511"/>
    <mergeCell ref="C512:C513"/>
    <mergeCell ref="Q500:X500"/>
    <mergeCell ref="Z500:AB500"/>
    <mergeCell ref="AC500:AJ500"/>
    <mergeCell ref="O508:O509"/>
    <mergeCell ref="AA508:AA509"/>
  </mergeCells>
  <conditionalFormatting sqref="E458:F459">
    <cfRule type="cellIs" dxfId="74" priority="74" operator="greaterThan">
      <formula>2.6</formula>
    </cfRule>
  </conditionalFormatting>
  <conditionalFormatting sqref="E491:F492">
    <cfRule type="cellIs" dxfId="73" priority="72" operator="greaterThan">
      <formula>2.6</formula>
    </cfRule>
  </conditionalFormatting>
  <conditionalFormatting sqref="E524:F525">
    <cfRule type="cellIs" dxfId="72" priority="70" operator="greaterThan">
      <formula>2.6</formula>
    </cfRule>
  </conditionalFormatting>
  <conditionalFormatting sqref="E438:K457">
    <cfRule type="cellIs" dxfId="71" priority="84" operator="greaterThan">
      <formula>320</formula>
    </cfRule>
  </conditionalFormatting>
  <conditionalFormatting sqref="E9:L30">
    <cfRule type="cellIs" dxfId="70" priority="83" operator="greaterThan">
      <formula>2.6</formula>
    </cfRule>
  </conditionalFormatting>
  <conditionalFormatting sqref="E42:L63">
    <cfRule type="cellIs" dxfId="69" priority="82" operator="greaterThan">
      <formula>320</formula>
    </cfRule>
  </conditionalFormatting>
  <conditionalFormatting sqref="E141:L162">
    <cfRule type="cellIs" dxfId="68" priority="81" operator="greaterThan">
      <formula>2.6</formula>
    </cfRule>
  </conditionalFormatting>
  <conditionalFormatting sqref="E174:L195">
    <cfRule type="cellIs" dxfId="67" priority="80" operator="greaterThan">
      <formula>320</formula>
    </cfRule>
  </conditionalFormatting>
  <conditionalFormatting sqref="E273:L294">
    <cfRule type="cellIs" dxfId="66" priority="79" operator="greaterThan">
      <formula>2.6</formula>
    </cfRule>
  </conditionalFormatting>
  <conditionalFormatting sqref="E306:L327">
    <cfRule type="cellIs" dxfId="65" priority="78" operator="greaterThan">
      <formula>320</formula>
    </cfRule>
  </conditionalFormatting>
  <conditionalFormatting sqref="E405:L426">
    <cfRule type="cellIs" dxfId="64" priority="77" operator="greaterThan">
      <formula>2.6</formula>
    </cfRule>
  </conditionalFormatting>
  <conditionalFormatting sqref="G458:K459">
    <cfRule type="cellIs" dxfId="63" priority="92" operator="greaterThan">
      <formula>320</formula>
    </cfRule>
  </conditionalFormatting>
  <conditionalFormatting sqref="L438:L459">
    <cfRule type="cellIs" dxfId="62" priority="76" operator="greaterThan">
      <formula>320</formula>
    </cfRule>
  </conditionalFormatting>
  <conditionalFormatting sqref="Q439:Q457">
    <cfRule type="cellIs" dxfId="61" priority="55" operator="greaterThan">
      <formula>320</formula>
    </cfRule>
  </conditionalFormatting>
  <conditionalFormatting sqref="Q458:R459">
    <cfRule type="cellIs" dxfId="60" priority="17" operator="greaterThan">
      <formula>2.6</formula>
    </cfRule>
  </conditionalFormatting>
  <conditionalFormatting sqref="Q491:R492">
    <cfRule type="cellIs" dxfId="59" priority="11" operator="greaterThan">
      <formula>2.6</formula>
    </cfRule>
  </conditionalFormatting>
  <conditionalFormatting sqref="Q524:R525">
    <cfRule type="cellIs" dxfId="58" priority="5" operator="greaterThan">
      <formula>2.6</formula>
    </cfRule>
  </conditionalFormatting>
  <conditionalFormatting sqref="Q9:X30">
    <cfRule type="cellIs" dxfId="57" priority="69" operator="greaterThan">
      <formula>2.6</formula>
    </cfRule>
  </conditionalFormatting>
  <conditionalFormatting sqref="Q42:X63">
    <cfRule type="cellIs" dxfId="56" priority="60" operator="greaterThan">
      <formula>320</formula>
    </cfRule>
  </conditionalFormatting>
  <conditionalFormatting sqref="Q141:X162">
    <cfRule type="cellIs" dxfId="55" priority="67" operator="greaterThan">
      <formula>2.6</formula>
    </cfRule>
  </conditionalFormatting>
  <conditionalFormatting sqref="Q273:X294">
    <cfRule type="cellIs" dxfId="54" priority="65" operator="greaterThan">
      <formula>2.6</formula>
    </cfRule>
  </conditionalFormatting>
  <conditionalFormatting sqref="Q438:X438 R439:X443 R444:W457 S458:W459">
    <cfRule type="cellIs" dxfId="53" priority="62" operator="greaterThan">
      <formula>320</formula>
    </cfRule>
  </conditionalFormatting>
  <conditionalFormatting sqref="Q174:AV195">
    <cfRule type="cellIs" dxfId="52" priority="29" operator="greaterThan">
      <formula>320</formula>
    </cfRule>
  </conditionalFormatting>
  <conditionalFormatting sqref="Q306:AV327">
    <cfRule type="cellIs" dxfId="51" priority="27" operator="greaterThan">
      <formula>320</formula>
    </cfRule>
  </conditionalFormatting>
  <conditionalFormatting sqref="Q405:AV426">
    <cfRule type="cellIs" dxfId="50" priority="19" operator="greaterThan">
      <formula>2.6</formula>
    </cfRule>
  </conditionalFormatting>
  <conditionalFormatting sqref="X444:X459">
    <cfRule type="cellIs" dxfId="49" priority="53" operator="greaterThan">
      <formula>320</formula>
    </cfRule>
  </conditionalFormatting>
  <conditionalFormatting sqref="AC458:AD459">
    <cfRule type="cellIs" dxfId="48" priority="15" operator="greaterThan">
      <formula>2.6</formula>
    </cfRule>
  </conditionalFormatting>
  <conditionalFormatting sqref="AC491:AD492">
    <cfRule type="cellIs" dxfId="47" priority="9" operator="greaterThan">
      <formula>2.6</formula>
    </cfRule>
  </conditionalFormatting>
  <conditionalFormatting sqref="AC524:AD525">
    <cfRule type="cellIs" dxfId="46" priority="3" operator="greaterThan">
      <formula>2.6</formula>
    </cfRule>
  </conditionalFormatting>
  <conditionalFormatting sqref="AC440:AI457">
    <cfRule type="cellIs" dxfId="45" priority="37" operator="greaterThan">
      <formula>320</formula>
    </cfRule>
  </conditionalFormatting>
  <conditionalFormatting sqref="AC9:AJ30">
    <cfRule type="cellIs" dxfId="44" priority="51" operator="greaterThan">
      <formula>2.6</formula>
    </cfRule>
  </conditionalFormatting>
  <conditionalFormatting sqref="AC42:AJ63">
    <cfRule type="cellIs" dxfId="43" priority="43" operator="greaterThan">
      <formula>320</formula>
    </cfRule>
  </conditionalFormatting>
  <conditionalFormatting sqref="AC141:AJ162">
    <cfRule type="cellIs" dxfId="42" priority="49" operator="greaterThan">
      <formula>2.6</formula>
    </cfRule>
  </conditionalFormatting>
  <conditionalFormatting sqref="AC438:AJ439 AE458:AI459">
    <cfRule type="cellIs" dxfId="41" priority="44" operator="greaterThan">
      <formula>320</formula>
    </cfRule>
  </conditionalFormatting>
  <conditionalFormatting sqref="AC273:AV294">
    <cfRule type="cellIs" dxfId="40" priority="28" operator="greaterThan">
      <formula>2.6</formula>
    </cfRule>
  </conditionalFormatting>
  <conditionalFormatting sqref="AJ440:AJ459">
    <cfRule type="cellIs" dxfId="39" priority="34" operator="greaterThan">
      <formula>320</formula>
    </cfRule>
  </conditionalFormatting>
  <conditionalFormatting sqref="AO458:AP459">
    <cfRule type="cellIs" dxfId="38" priority="13" operator="greaterThan">
      <formula>2.6</formula>
    </cfRule>
  </conditionalFormatting>
  <conditionalFormatting sqref="AO491:AP492">
    <cfRule type="cellIs" dxfId="37" priority="7" operator="greaterThan">
      <formula>2.6</formula>
    </cfRule>
  </conditionalFormatting>
  <conditionalFormatting sqref="AO524:AP525">
    <cfRule type="cellIs" dxfId="36" priority="1" operator="greaterThan">
      <formula>2.6</formula>
    </cfRule>
  </conditionalFormatting>
  <conditionalFormatting sqref="AO9:AV30">
    <cfRule type="cellIs" dxfId="35" priority="32" operator="greaterThan">
      <formula>2.6</formula>
    </cfRule>
  </conditionalFormatting>
  <conditionalFormatting sqref="AO42:AV63">
    <cfRule type="cellIs" dxfId="34" priority="31" operator="greaterThan">
      <formula>320</formula>
    </cfRule>
  </conditionalFormatting>
  <conditionalFormatting sqref="AO141:AV162">
    <cfRule type="cellIs" dxfId="33" priority="30" operator="greaterThan">
      <formula>2.6</formula>
    </cfRule>
  </conditionalFormatting>
  <conditionalFormatting sqref="AO438:AV457 AQ458:AV459">
    <cfRule type="cellIs" dxfId="32" priority="25" operator="greaterThan">
      <formula>320</formula>
    </cfRule>
  </conditionalFormatting>
  <dataValidations count="3">
    <dataValidation type="list" allowBlank="1" showInputMessage="1" showErrorMessage="1" sqref="Z170:AB170 Z203:AB203 AL236:AN236 N269:P269 Z302:AB302 Z335:AB335 AL368:AN368 Z38:AB38 Z71:AB71 AL104:AN104 N401:P401 Z401:AB401 Z434:AB434 Z467:AB467 AL500:AN500 Z500:AB500 N137:P137 Z137:AB137 AL467:AN467 N170:P170 AL203:AN203 Z236:AB236 Z269:AB269 N302:P302 AL335:AN335 Z368:AB368 N38:P38 AL71:AN71 Z104:AB104 N434:P434 AL401:AN401 AL434:AN434 AL137:AN137 AL170:AN170 N203:P203 B236:D236 AL269:AN269 AL302:AN302 N335:P335 B368:D368 AL38:AN38 N71:P71 B104:D104 N467:P467 B401:D401 B434:D434 B467:D467 B500:D500 B137:D137 B170:D170 B203:D203 N236:P236 B269:D269 B302:D302 B335:D335 N368:P368 B38:D38 B71:D71 N104:P104 N500:P500 N5:P5 Z5:AB5 AL5:AN5 B5:D5" xr:uid="{0ED43964-5E82-45C3-B8B3-C92880743C2C}">
      <formula1>"Zona sísmica A,Zona sísmica B,Zona sísmica C,Zona sísmica D,"</formula1>
    </dataValidation>
    <dataValidation type="list" allowBlank="1" showInputMessage="1" showErrorMessage="1" sqref="B501:B503 B138:B140 B171:B173 B204:B206 B237:B239 B270:B272 B303:B305 B336:B338 B369:B371 B39:B41 B72:B74 B105:B107 N501:N503 B402:B404 B435:B437 B468:B470 N402:N404 N138:N140 N171:N173 N204:N206 N237:N239 N270:N272 N303:N305 N336:N338 N369:N371 N39:N41 N72:N74 N105:N107 Z501:Z503 Z402:Z404 N435:N437 N468:N470 Z435:Z437 Z138:Z140 Z171:Z173 Z204:Z206 Z237:Z239 Z270:Z272 Z303:Z305 Z336:Z338 Z369:Z371 Z39:Z41 Z72:Z74 Z105:Z107 AL501:AL503 AL402:AL404 AL435:AL437 Z468:Z470 AL468:AL470 AL138:AL140 AL171:AL173 AL204:AL206 AL237:AL239 AL270:AL272 AL303:AL305 AL336:AL338 AL369:AL371 AL39:AL41 AL72:AL74 AL105:AL107 B6:B8 N6:N8 Z6:Z8 AL6:AL8" xr:uid="{A89C4E3D-F58B-4AA0-8676-11744716E3C2}">
      <formula1>"Categoría de terreno 1,Categoría de terreno 2,Categoría de terreno 3,Categoría de terreno 4"</formula1>
    </dataValidation>
    <dataValidation type="list" allowBlank="1" showInputMessage="1" showErrorMessage="1" sqref="Z9:Z30 Z42:Z63 Z75:Z96 Z108:Z129 Z141:Z162 Z174:Z195 Z207:Z228 Z240:Z261 Z273:Z294 Z306:Z327 Z339:Z360 Z372:Z393 Z405:Z426 Z438:Z459 Z504:Z525 Z471:Z492 AL9:AL30 AL42:AL63 AL75:AL96 AL108:AL129 AL141:AL162 AL174:AL195 AL207:AL228 AL240:AL261 AL273:AL294 AL306:AL327 AL339:AL360 AL372:AL393 AL405:AL426 AL438:AL459 AL504:AL525 AL471:AL492 B9:B30 B42:B63 B75:B96 B108:B129 B141:B162 B174:B195 B207:B228 B240:B261 B273:B294 B306:B327 B339:B360 B372:B393 B405:B426 B438:B459 B504:B525 B471:B492 N9:N30 N42:N63 N75:N96 N108:N129 N141:N162 N174:N195 N207:N228 N240:N261 N273:N294 N306:N327 N339:N360 N372:N393 N405:N426 N438:N459 N504:N525 N471:N492" xr:uid="{A2A96523-A820-4AFA-B7B5-BCF010691091}">
      <formula1>"Rango de inclinación de 5° a 10°,Rango de inclinación de &gt;10° a 15°,Rango de inclinación de &gt;15° a 20°,Rango de inclinación de &gt;20° a 25°"</formula1>
    </dataValidation>
  </dataValidations>
  <pageMargins left="0.25" right="0.25" top="0.75" bottom="0.75" header="0.3" footer="0.3"/>
  <pageSetup orientation="landscape" r:id="rId1"/>
  <headerFooter>
    <oddHeader>&amp;C&amp;G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E5C06-F780-4F96-8AD0-7D62C2F4132C}">
  <sheetPr>
    <tabColor rgb="FFFFC000"/>
  </sheetPr>
  <dimension ref="A1:AW525"/>
  <sheetViews>
    <sheetView workbookViewId="0"/>
  </sheetViews>
  <sheetFormatPr baseColWidth="10" defaultColWidth="11.44140625" defaultRowHeight="14.4"/>
  <cols>
    <col min="1" max="1" width="6" customWidth="1"/>
    <col min="2" max="2" width="10.88671875" customWidth="1"/>
    <col min="3" max="3" width="9.88671875" customWidth="1"/>
    <col min="4" max="4" width="8.33203125" customWidth="1"/>
    <col min="5" max="12" width="10.6640625" customWidth="1"/>
    <col min="13" max="13" width="11.44140625" style="1"/>
    <col min="14" max="14" width="10.88671875" customWidth="1"/>
    <col min="15" max="15" width="9.88671875" customWidth="1"/>
    <col min="16" max="16" width="8.33203125" customWidth="1"/>
    <col min="17" max="24" width="10.6640625" customWidth="1"/>
    <col min="26" max="26" width="10.88671875" customWidth="1"/>
    <col min="27" max="27" width="9.88671875" customWidth="1"/>
    <col min="28" max="28" width="8.33203125" customWidth="1"/>
    <col min="29" max="36" width="10.6640625" customWidth="1"/>
    <col min="37" max="37" width="11.44140625" style="1"/>
    <col min="38" max="38" width="10.88671875" customWidth="1"/>
    <col min="39" max="39" width="9.88671875" customWidth="1"/>
    <col min="40" max="40" width="8.33203125" customWidth="1"/>
    <col min="41" max="48" width="10.6640625" customWidth="1"/>
  </cols>
  <sheetData>
    <row r="1" spans="1:49">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row>
    <row r="2" spans="1:49">
      <c r="A2">
        <v>2</v>
      </c>
    </row>
    <row r="3" spans="1:49">
      <c r="A3">
        <v>3</v>
      </c>
    </row>
    <row r="4" spans="1:49" ht="15" thickBot="1">
      <c r="A4">
        <v>4</v>
      </c>
    </row>
    <row r="5" spans="1:49" ht="18.600000000000001" thickBot="1">
      <c r="A5">
        <v>5</v>
      </c>
      <c r="B5" s="649" t="s">
        <v>1112</v>
      </c>
      <c r="C5" s="650"/>
      <c r="D5" s="651"/>
      <c r="E5" s="649" t="s">
        <v>1149</v>
      </c>
      <c r="F5" s="650"/>
      <c r="G5" s="650"/>
      <c r="H5" s="650"/>
      <c r="I5" s="650"/>
      <c r="J5" s="650"/>
      <c r="K5" s="650"/>
      <c r="L5" s="651"/>
      <c r="M5"/>
      <c r="N5" s="649" t="s">
        <v>1114</v>
      </c>
      <c r="O5" s="650"/>
      <c r="P5" s="651"/>
      <c r="Q5" s="649" t="s">
        <v>1149</v>
      </c>
      <c r="R5" s="650"/>
      <c r="S5" s="650"/>
      <c r="T5" s="650"/>
      <c r="U5" s="650"/>
      <c r="V5" s="650"/>
      <c r="W5" s="650"/>
      <c r="X5" s="651"/>
      <c r="Z5" s="649" t="s">
        <v>1115</v>
      </c>
      <c r="AA5" s="650"/>
      <c r="AB5" s="651"/>
      <c r="AC5" s="649" t="s">
        <v>1149</v>
      </c>
      <c r="AD5" s="650"/>
      <c r="AE5" s="650"/>
      <c r="AF5" s="650"/>
      <c r="AG5" s="650"/>
      <c r="AH5" s="650"/>
      <c r="AI5" s="650"/>
      <c r="AJ5" s="651"/>
      <c r="AK5"/>
      <c r="AL5" s="649" t="s">
        <v>1116</v>
      </c>
      <c r="AM5" s="650"/>
      <c r="AN5" s="651"/>
      <c r="AO5" s="649" t="s">
        <v>1149</v>
      </c>
      <c r="AP5" s="650"/>
      <c r="AQ5" s="650"/>
      <c r="AR5" s="650"/>
      <c r="AS5" s="650"/>
      <c r="AT5" s="650"/>
      <c r="AU5" s="650"/>
      <c r="AV5" s="651"/>
    </row>
    <row r="6" spans="1:49" ht="15.75" customHeight="1">
      <c r="A6">
        <v>6</v>
      </c>
      <c r="B6" s="652" t="s">
        <v>1129</v>
      </c>
      <c r="C6" s="652" t="s">
        <v>634</v>
      </c>
      <c r="D6" s="669" t="s">
        <v>1119</v>
      </c>
      <c r="E6" s="676" t="s">
        <v>1120</v>
      </c>
      <c r="F6" s="677"/>
      <c r="G6" s="677"/>
      <c r="H6" s="677"/>
      <c r="I6" s="677"/>
      <c r="J6" s="677"/>
      <c r="K6" s="677"/>
      <c r="L6" s="678"/>
      <c r="M6"/>
      <c r="N6" s="652" t="s">
        <v>1129</v>
      </c>
      <c r="O6" s="652" t="s">
        <v>634</v>
      </c>
      <c r="P6" s="669" t="s">
        <v>1119</v>
      </c>
      <c r="Q6" s="676" t="s">
        <v>1120</v>
      </c>
      <c r="R6" s="677"/>
      <c r="S6" s="677"/>
      <c r="T6" s="677"/>
      <c r="U6" s="677"/>
      <c r="V6" s="677"/>
      <c r="W6" s="677"/>
      <c r="X6" s="678"/>
      <c r="Z6" s="652" t="s">
        <v>1129</v>
      </c>
      <c r="AA6" s="652" t="s">
        <v>634</v>
      </c>
      <c r="AB6" s="669" t="s">
        <v>1119</v>
      </c>
      <c r="AC6" s="676" t="s">
        <v>1120</v>
      </c>
      <c r="AD6" s="677"/>
      <c r="AE6" s="677"/>
      <c r="AF6" s="677"/>
      <c r="AG6" s="677"/>
      <c r="AH6" s="677"/>
      <c r="AI6" s="677"/>
      <c r="AJ6" s="678"/>
      <c r="AK6"/>
      <c r="AL6" s="652" t="s">
        <v>1129</v>
      </c>
      <c r="AM6" s="652" t="s">
        <v>634</v>
      </c>
      <c r="AN6" s="669" t="s">
        <v>1119</v>
      </c>
      <c r="AO6" s="676" t="s">
        <v>1120</v>
      </c>
      <c r="AP6" s="677"/>
      <c r="AQ6" s="677"/>
      <c r="AR6" s="677"/>
      <c r="AS6" s="677"/>
      <c r="AT6" s="677"/>
      <c r="AU6" s="677"/>
      <c r="AV6" s="678"/>
    </row>
    <row r="7" spans="1:49" ht="15" customHeight="1" thickBot="1">
      <c r="A7">
        <v>7</v>
      </c>
      <c r="B7" s="668"/>
      <c r="C7" s="668"/>
      <c r="D7" s="670"/>
      <c r="E7" s="679"/>
      <c r="F7" s="680"/>
      <c r="G7" s="680"/>
      <c r="H7" s="680"/>
      <c r="I7" s="680"/>
      <c r="J7" s="680"/>
      <c r="K7" s="680"/>
      <c r="L7" s="681"/>
      <c r="M7"/>
      <c r="N7" s="668"/>
      <c r="O7" s="668"/>
      <c r="P7" s="670"/>
      <c r="Q7" s="679"/>
      <c r="R7" s="680"/>
      <c r="S7" s="680"/>
      <c r="T7" s="680"/>
      <c r="U7" s="680"/>
      <c r="V7" s="680"/>
      <c r="W7" s="680"/>
      <c r="X7" s="681"/>
      <c r="Z7" s="668"/>
      <c r="AA7" s="668"/>
      <c r="AB7" s="670"/>
      <c r="AC7" s="679"/>
      <c r="AD7" s="680"/>
      <c r="AE7" s="680"/>
      <c r="AF7" s="680"/>
      <c r="AG7" s="680"/>
      <c r="AH7" s="680"/>
      <c r="AI7" s="680"/>
      <c r="AJ7" s="681"/>
      <c r="AK7"/>
      <c r="AL7" s="668"/>
      <c r="AM7" s="668"/>
      <c r="AN7" s="670"/>
      <c r="AO7" s="679"/>
      <c r="AP7" s="680"/>
      <c r="AQ7" s="680"/>
      <c r="AR7" s="680"/>
      <c r="AS7" s="680"/>
      <c r="AT7" s="680"/>
      <c r="AU7" s="680"/>
      <c r="AV7" s="681"/>
    </row>
    <row r="8" spans="1:49" ht="15" thickBot="1">
      <c r="A8">
        <v>8</v>
      </c>
      <c r="B8" s="653"/>
      <c r="C8" s="653"/>
      <c r="D8" s="671"/>
      <c r="E8" s="75">
        <v>0</v>
      </c>
      <c r="F8" s="76">
        <v>500</v>
      </c>
      <c r="G8" s="76">
        <v>1000</v>
      </c>
      <c r="H8" s="76">
        <v>1500</v>
      </c>
      <c r="I8" s="76">
        <v>2000</v>
      </c>
      <c r="J8" s="76">
        <v>2500</v>
      </c>
      <c r="K8" s="76">
        <v>3000</v>
      </c>
      <c r="L8" s="77">
        <v>3500</v>
      </c>
      <c r="M8"/>
      <c r="N8" s="653"/>
      <c r="O8" s="653"/>
      <c r="P8" s="671"/>
      <c r="Q8" s="75">
        <v>0</v>
      </c>
      <c r="R8" s="76">
        <v>500</v>
      </c>
      <c r="S8" s="76">
        <v>1000</v>
      </c>
      <c r="T8" s="76">
        <v>1500</v>
      </c>
      <c r="U8" s="76">
        <v>2000</v>
      </c>
      <c r="V8" s="76">
        <v>2500</v>
      </c>
      <c r="W8" s="76">
        <v>3000</v>
      </c>
      <c r="X8" s="77">
        <v>3500</v>
      </c>
      <c r="Z8" s="653"/>
      <c r="AA8" s="653"/>
      <c r="AB8" s="671"/>
      <c r="AC8" s="75">
        <v>0</v>
      </c>
      <c r="AD8" s="76">
        <v>500</v>
      </c>
      <c r="AE8" s="76">
        <v>1000</v>
      </c>
      <c r="AF8" s="76">
        <v>1500</v>
      </c>
      <c r="AG8" s="76">
        <v>2000</v>
      </c>
      <c r="AH8" s="76">
        <v>2500</v>
      </c>
      <c r="AI8" s="76">
        <v>3000</v>
      </c>
      <c r="AJ8" s="77">
        <v>3500</v>
      </c>
      <c r="AK8"/>
      <c r="AL8" s="653"/>
      <c r="AM8" s="653"/>
      <c r="AN8" s="671"/>
      <c r="AO8" s="75">
        <v>0</v>
      </c>
      <c r="AP8" s="76">
        <v>500</v>
      </c>
      <c r="AQ8" s="76">
        <v>1000</v>
      </c>
      <c r="AR8" s="76">
        <v>1500</v>
      </c>
      <c r="AS8" s="76">
        <v>2000</v>
      </c>
      <c r="AT8" s="76">
        <v>2500</v>
      </c>
      <c r="AU8" s="76">
        <v>3000</v>
      </c>
      <c r="AV8" s="77">
        <v>3500</v>
      </c>
    </row>
    <row r="9" spans="1:49" ht="15" customHeight="1">
      <c r="A9">
        <v>9</v>
      </c>
      <c r="B9" s="661" t="s">
        <v>1135</v>
      </c>
      <c r="C9" s="664">
        <v>100</v>
      </c>
      <c r="D9" s="78" t="s">
        <v>133</v>
      </c>
      <c r="E9" s="94">
        <v>2.36</v>
      </c>
      <c r="F9" s="95">
        <v>2.38</v>
      </c>
      <c r="G9" s="95">
        <v>2.41</v>
      </c>
      <c r="H9" s="95">
        <v>2.4300000000000002</v>
      </c>
      <c r="I9" s="95">
        <v>2.46</v>
      </c>
      <c r="J9" s="95">
        <v>2.48</v>
      </c>
      <c r="K9" s="95">
        <v>2.5099999999999998</v>
      </c>
      <c r="L9" s="96">
        <v>2.54</v>
      </c>
      <c r="N9" s="661" t="s">
        <v>1135</v>
      </c>
      <c r="O9" s="664">
        <v>100</v>
      </c>
      <c r="P9" s="78" t="s">
        <v>133</v>
      </c>
      <c r="Q9" s="94">
        <v>2.36</v>
      </c>
      <c r="R9" s="95">
        <v>2.38</v>
      </c>
      <c r="S9" s="95">
        <v>2.41</v>
      </c>
      <c r="T9" s="95">
        <v>2.4300000000000002</v>
      </c>
      <c r="U9" s="95">
        <v>2.46</v>
      </c>
      <c r="V9" s="95">
        <v>2.48</v>
      </c>
      <c r="W9" s="95">
        <v>2.5099999999999998</v>
      </c>
      <c r="X9" s="96">
        <v>2.54</v>
      </c>
      <c r="Y9" s="177"/>
      <c r="Z9" s="661" t="s">
        <v>1135</v>
      </c>
      <c r="AA9" s="664">
        <v>100</v>
      </c>
      <c r="AB9" s="78" t="s">
        <v>133</v>
      </c>
      <c r="AC9" s="94">
        <v>2.35</v>
      </c>
      <c r="AD9" s="95">
        <v>2.35</v>
      </c>
      <c r="AE9" s="95">
        <v>2.35</v>
      </c>
      <c r="AF9" s="95">
        <v>2.35</v>
      </c>
      <c r="AG9" s="95">
        <v>2.35</v>
      </c>
      <c r="AH9" s="95">
        <v>2.35</v>
      </c>
      <c r="AI9" s="95">
        <v>2.35</v>
      </c>
      <c r="AJ9" s="96">
        <v>2.35</v>
      </c>
      <c r="AL9" s="661" t="s">
        <v>1135</v>
      </c>
      <c r="AM9" s="664">
        <v>100</v>
      </c>
      <c r="AN9" s="78" t="s">
        <v>133</v>
      </c>
      <c r="AO9" s="94">
        <v>2.23</v>
      </c>
      <c r="AP9" s="95">
        <v>2.23</v>
      </c>
      <c r="AQ9" s="95">
        <v>2.23</v>
      </c>
      <c r="AR9" s="95">
        <v>2.23</v>
      </c>
      <c r="AS9" s="95">
        <v>2.23</v>
      </c>
      <c r="AT9" s="95">
        <v>2.23</v>
      </c>
      <c r="AU9" s="95">
        <v>2.23</v>
      </c>
      <c r="AV9" s="96">
        <v>2.23</v>
      </c>
      <c r="AW9" s="1"/>
    </row>
    <row r="10" spans="1:49" ht="15" thickBot="1">
      <c r="A10">
        <v>10</v>
      </c>
      <c r="B10" s="662"/>
      <c r="C10" s="665"/>
      <c r="D10" s="82" t="s">
        <v>136</v>
      </c>
      <c r="E10" s="97">
        <v>2.4500000000000002</v>
      </c>
      <c r="F10" s="98">
        <v>2.46</v>
      </c>
      <c r="G10" s="98">
        <v>2.4700000000000002</v>
      </c>
      <c r="H10" s="98">
        <v>2.4900000000000002</v>
      </c>
      <c r="I10" s="98">
        <v>2.5</v>
      </c>
      <c r="J10" s="98">
        <v>2.52</v>
      </c>
      <c r="K10" s="98">
        <v>2.5299999999999998</v>
      </c>
      <c r="L10" s="99">
        <v>2.5499999999999998</v>
      </c>
      <c r="N10" s="662"/>
      <c r="O10" s="665"/>
      <c r="P10" s="82" t="s">
        <v>136</v>
      </c>
      <c r="Q10" s="97">
        <v>2.4500000000000002</v>
      </c>
      <c r="R10" s="98">
        <v>2.46</v>
      </c>
      <c r="S10" s="98">
        <v>2.4700000000000002</v>
      </c>
      <c r="T10" s="98">
        <v>2.4900000000000002</v>
      </c>
      <c r="U10" s="98">
        <v>2.5</v>
      </c>
      <c r="V10" s="98">
        <v>2.52</v>
      </c>
      <c r="W10" s="98">
        <v>2.5299999999999998</v>
      </c>
      <c r="X10" s="99">
        <v>2.5499999999999998</v>
      </c>
      <c r="Y10" s="177"/>
      <c r="Z10" s="662"/>
      <c r="AA10" s="665"/>
      <c r="AB10" s="82" t="s">
        <v>136</v>
      </c>
      <c r="AC10" s="97">
        <v>2.4500000000000002</v>
      </c>
      <c r="AD10" s="98">
        <v>2.46</v>
      </c>
      <c r="AE10" s="98">
        <v>2.4700000000000002</v>
      </c>
      <c r="AF10" s="98">
        <v>2.48</v>
      </c>
      <c r="AG10" s="98">
        <v>2.4900000000000002</v>
      </c>
      <c r="AH10" s="98">
        <v>2.5</v>
      </c>
      <c r="AI10" s="98">
        <v>2.5099999999999998</v>
      </c>
      <c r="AJ10" s="99">
        <v>2.5299999999999998</v>
      </c>
      <c r="AL10" s="662"/>
      <c r="AM10" s="665"/>
      <c r="AN10" s="82" t="s">
        <v>136</v>
      </c>
      <c r="AO10" s="97">
        <v>2.17</v>
      </c>
      <c r="AP10" s="98">
        <v>2.17</v>
      </c>
      <c r="AQ10" s="98">
        <v>2.17</v>
      </c>
      <c r="AR10" s="98">
        <v>2.17</v>
      </c>
      <c r="AS10" s="98">
        <v>2.17</v>
      </c>
      <c r="AT10" s="98">
        <v>2.17</v>
      </c>
      <c r="AU10" s="98">
        <v>2.17</v>
      </c>
      <c r="AV10" s="99">
        <v>2.17</v>
      </c>
      <c r="AW10" s="1"/>
    </row>
    <row r="11" spans="1:49">
      <c r="A11">
        <v>11</v>
      </c>
      <c r="B11" s="662"/>
      <c r="C11" s="666">
        <v>110</v>
      </c>
      <c r="D11" s="86" t="str">
        <f>+D9</f>
        <v>48-X</v>
      </c>
      <c r="E11" s="100">
        <v>2.2799999999999998</v>
      </c>
      <c r="F11" s="101">
        <v>2.2999999999999998</v>
      </c>
      <c r="G11" s="101">
        <v>2.33</v>
      </c>
      <c r="H11" s="101">
        <v>2.35</v>
      </c>
      <c r="I11" s="101">
        <v>2.38</v>
      </c>
      <c r="J11" s="101">
        <v>2.4</v>
      </c>
      <c r="K11" s="101">
        <v>2.4300000000000002</v>
      </c>
      <c r="L11" s="102">
        <v>2.46</v>
      </c>
      <c r="N11" s="662"/>
      <c r="O11" s="666">
        <v>110</v>
      </c>
      <c r="P11" s="86" t="str">
        <f>+P9</f>
        <v>48-X</v>
      </c>
      <c r="Q11" s="100">
        <v>2.2799999999999998</v>
      </c>
      <c r="R11" s="101">
        <v>2.2999999999999998</v>
      </c>
      <c r="S11" s="101">
        <v>2.33</v>
      </c>
      <c r="T11" s="101">
        <v>2.35</v>
      </c>
      <c r="U11" s="101">
        <v>2.38</v>
      </c>
      <c r="V11" s="101">
        <v>2.4</v>
      </c>
      <c r="W11" s="101">
        <v>2.4300000000000002</v>
      </c>
      <c r="X11" s="102">
        <v>2.46</v>
      </c>
      <c r="Y11" s="177"/>
      <c r="Z11" s="662"/>
      <c r="AA11" s="666">
        <v>110</v>
      </c>
      <c r="AB11" s="86" t="str">
        <f>+AB9</f>
        <v>48-X</v>
      </c>
      <c r="AC11" s="100">
        <v>2.2799999999999998</v>
      </c>
      <c r="AD11" s="101">
        <v>2.29</v>
      </c>
      <c r="AE11" s="101">
        <v>2.2999999999999998</v>
      </c>
      <c r="AF11" s="101">
        <v>2.31</v>
      </c>
      <c r="AG11" s="101">
        <v>2.3199999999999998</v>
      </c>
      <c r="AH11" s="101">
        <v>2.33</v>
      </c>
      <c r="AI11" s="101">
        <v>2.34</v>
      </c>
      <c r="AJ11" s="102">
        <v>2.35</v>
      </c>
      <c r="AL11" s="662"/>
      <c r="AM11" s="666">
        <v>110</v>
      </c>
      <c r="AN11" s="86" t="str">
        <f>+AN9</f>
        <v>48-X</v>
      </c>
      <c r="AO11" s="100">
        <v>2.23</v>
      </c>
      <c r="AP11" s="101">
        <v>2.23</v>
      </c>
      <c r="AQ11" s="101">
        <v>2.23</v>
      </c>
      <c r="AR11" s="101">
        <v>2.23</v>
      </c>
      <c r="AS11" s="101">
        <v>2.23</v>
      </c>
      <c r="AT11" s="101">
        <v>2.23</v>
      </c>
      <c r="AU11" s="101">
        <v>2.23</v>
      </c>
      <c r="AV11" s="102">
        <v>2.23</v>
      </c>
      <c r="AW11" s="1"/>
    </row>
    <row r="12" spans="1:49" ht="15" thickBot="1">
      <c r="A12">
        <v>12</v>
      </c>
      <c r="B12" s="662"/>
      <c r="C12" s="667"/>
      <c r="D12" s="90" t="str">
        <f>+D10</f>
        <v>48-XL</v>
      </c>
      <c r="E12" s="100">
        <v>2.36</v>
      </c>
      <c r="F12" s="101">
        <v>2.38</v>
      </c>
      <c r="G12" s="101">
        <v>2.41</v>
      </c>
      <c r="H12" s="101">
        <v>2.44</v>
      </c>
      <c r="I12" s="101">
        <v>2.46</v>
      </c>
      <c r="J12" s="101">
        <v>2.4900000000000002</v>
      </c>
      <c r="K12" s="101">
        <v>2.52</v>
      </c>
      <c r="L12" s="102">
        <v>2.5499999999999998</v>
      </c>
      <c r="N12" s="662"/>
      <c r="O12" s="667"/>
      <c r="P12" s="90" t="str">
        <f>+P10</f>
        <v>48-XL</v>
      </c>
      <c r="Q12" s="100">
        <v>2.36</v>
      </c>
      <c r="R12" s="101">
        <v>2.38</v>
      </c>
      <c r="S12" s="101">
        <v>2.41</v>
      </c>
      <c r="T12" s="101">
        <v>2.44</v>
      </c>
      <c r="U12" s="101">
        <v>2.46</v>
      </c>
      <c r="V12" s="101">
        <v>2.4900000000000002</v>
      </c>
      <c r="W12" s="101">
        <v>2.52</v>
      </c>
      <c r="X12" s="102">
        <v>2.5499999999999998</v>
      </c>
      <c r="Y12" s="177"/>
      <c r="Z12" s="662"/>
      <c r="AA12" s="667"/>
      <c r="AB12" s="90" t="str">
        <f>+AB10</f>
        <v>48-XL</v>
      </c>
      <c r="AC12" s="100">
        <v>2.36</v>
      </c>
      <c r="AD12" s="101">
        <v>2.38</v>
      </c>
      <c r="AE12" s="101">
        <v>2.4</v>
      </c>
      <c r="AF12" s="101">
        <v>2.4300000000000002</v>
      </c>
      <c r="AG12" s="101">
        <v>2.4500000000000002</v>
      </c>
      <c r="AH12" s="101">
        <v>2.48</v>
      </c>
      <c r="AI12" s="101">
        <v>2.5</v>
      </c>
      <c r="AJ12" s="102">
        <v>2.5299999999999998</v>
      </c>
      <c r="AL12" s="662"/>
      <c r="AM12" s="667"/>
      <c r="AN12" s="90" t="str">
        <f>+AN10</f>
        <v>48-XL</v>
      </c>
      <c r="AO12" s="100">
        <v>2.17</v>
      </c>
      <c r="AP12" s="101">
        <v>2.17</v>
      </c>
      <c r="AQ12" s="101">
        <v>2.17</v>
      </c>
      <c r="AR12" s="101">
        <v>2.17</v>
      </c>
      <c r="AS12" s="101">
        <v>2.17</v>
      </c>
      <c r="AT12" s="101">
        <v>2.17</v>
      </c>
      <c r="AU12" s="101">
        <v>2.17</v>
      </c>
      <c r="AV12" s="102">
        <v>2.17</v>
      </c>
      <c r="AW12" s="1"/>
    </row>
    <row r="13" spans="1:49">
      <c r="A13">
        <v>13</v>
      </c>
      <c r="B13" s="662"/>
      <c r="C13" s="664">
        <f>+C11+10</f>
        <v>120</v>
      </c>
      <c r="D13" s="78" t="s">
        <v>133</v>
      </c>
      <c r="E13" s="97">
        <v>2.21</v>
      </c>
      <c r="F13" s="98">
        <v>2.23</v>
      </c>
      <c r="G13" s="98">
        <v>2.2599999999999998</v>
      </c>
      <c r="H13" s="98">
        <v>2.2799999999999998</v>
      </c>
      <c r="I13" s="98">
        <v>2.31</v>
      </c>
      <c r="J13" s="98">
        <v>2.33</v>
      </c>
      <c r="K13" s="98">
        <v>2.36</v>
      </c>
      <c r="L13" s="99">
        <v>2.39</v>
      </c>
      <c r="N13" s="662"/>
      <c r="O13" s="664">
        <f>+O11+10</f>
        <v>120</v>
      </c>
      <c r="P13" s="78" t="s">
        <v>133</v>
      </c>
      <c r="Q13" s="97">
        <v>2.21</v>
      </c>
      <c r="R13" s="98">
        <v>2.23</v>
      </c>
      <c r="S13" s="98">
        <v>2.2599999999999998</v>
      </c>
      <c r="T13" s="98">
        <v>2.2799999999999998</v>
      </c>
      <c r="U13" s="98">
        <v>2.31</v>
      </c>
      <c r="V13" s="98">
        <v>2.33</v>
      </c>
      <c r="W13" s="98">
        <v>2.36</v>
      </c>
      <c r="X13" s="99">
        <v>2.39</v>
      </c>
      <c r="Y13" s="177"/>
      <c r="Z13" s="662"/>
      <c r="AA13" s="664">
        <f>+AA11+10</f>
        <v>120</v>
      </c>
      <c r="AB13" s="78" t="s">
        <v>133</v>
      </c>
      <c r="AC13" s="97">
        <v>2.21</v>
      </c>
      <c r="AD13" s="98">
        <v>2.23</v>
      </c>
      <c r="AE13" s="98">
        <v>2.25</v>
      </c>
      <c r="AF13" s="98">
        <v>2.27</v>
      </c>
      <c r="AG13" s="98">
        <v>2.29</v>
      </c>
      <c r="AH13" s="98">
        <v>2.31</v>
      </c>
      <c r="AI13" s="98">
        <v>2.33</v>
      </c>
      <c r="AJ13" s="99">
        <v>2.35</v>
      </c>
      <c r="AL13" s="662"/>
      <c r="AM13" s="664">
        <f>+AM11+10</f>
        <v>120</v>
      </c>
      <c r="AN13" s="78" t="s">
        <v>133</v>
      </c>
      <c r="AO13" s="97">
        <v>2.2000000000000002</v>
      </c>
      <c r="AP13" s="98">
        <v>2.2000000000000002</v>
      </c>
      <c r="AQ13" s="98">
        <v>2.2000000000000002</v>
      </c>
      <c r="AR13" s="98">
        <v>2.21</v>
      </c>
      <c r="AS13" s="98">
        <v>2.21</v>
      </c>
      <c r="AT13" s="98">
        <v>2.2200000000000002</v>
      </c>
      <c r="AU13" s="98">
        <v>2.2200000000000002</v>
      </c>
      <c r="AV13" s="99">
        <v>2.23</v>
      </c>
      <c r="AW13" s="1"/>
    </row>
    <row r="14" spans="1:49" ht="15" thickBot="1">
      <c r="A14">
        <v>14</v>
      </c>
      <c r="B14" s="662"/>
      <c r="C14" s="665"/>
      <c r="D14" s="82" t="s">
        <v>136</v>
      </c>
      <c r="E14" s="97">
        <v>2.2799999999999998</v>
      </c>
      <c r="F14" s="98">
        <v>2.2999999999999998</v>
      </c>
      <c r="G14" s="98">
        <v>2.33</v>
      </c>
      <c r="H14" s="98">
        <v>2.36</v>
      </c>
      <c r="I14" s="98">
        <v>2.38</v>
      </c>
      <c r="J14" s="98">
        <v>2.41</v>
      </c>
      <c r="K14" s="98">
        <v>2.44</v>
      </c>
      <c r="L14" s="99">
        <v>2.4700000000000002</v>
      </c>
      <c r="N14" s="662"/>
      <c r="O14" s="665"/>
      <c r="P14" s="82" t="s">
        <v>136</v>
      </c>
      <c r="Q14" s="97">
        <v>2.2799999999999998</v>
      </c>
      <c r="R14" s="98">
        <v>2.2999999999999998</v>
      </c>
      <c r="S14" s="98">
        <v>2.33</v>
      </c>
      <c r="T14" s="98">
        <v>2.36</v>
      </c>
      <c r="U14" s="98">
        <v>2.38</v>
      </c>
      <c r="V14" s="98">
        <v>2.41</v>
      </c>
      <c r="W14" s="98">
        <v>2.44</v>
      </c>
      <c r="X14" s="99">
        <v>2.4700000000000002</v>
      </c>
      <c r="Y14" s="177"/>
      <c r="Z14" s="662"/>
      <c r="AA14" s="665"/>
      <c r="AB14" s="82" t="s">
        <v>136</v>
      </c>
      <c r="AC14" s="97">
        <v>2.2799999999999998</v>
      </c>
      <c r="AD14" s="98">
        <v>2.2999999999999998</v>
      </c>
      <c r="AE14" s="98">
        <v>2.33</v>
      </c>
      <c r="AF14" s="98">
        <v>2.36</v>
      </c>
      <c r="AG14" s="98">
        <v>2.38</v>
      </c>
      <c r="AH14" s="98">
        <v>2.41</v>
      </c>
      <c r="AI14" s="98">
        <v>2.44</v>
      </c>
      <c r="AJ14" s="99">
        <v>2.4700000000000002</v>
      </c>
      <c r="AL14" s="662"/>
      <c r="AM14" s="665"/>
      <c r="AN14" s="82" t="s">
        <v>136</v>
      </c>
      <c r="AO14" s="97">
        <v>2.15</v>
      </c>
      <c r="AP14" s="98">
        <v>2.15</v>
      </c>
      <c r="AQ14" s="98">
        <v>2.15</v>
      </c>
      <c r="AR14" s="98">
        <v>2.15</v>
      </c>
      <c r="AS14" s="98">
        <v>2.15</v>
      </c>
      <c r="AT14" s="98">
        <v>2.15</v>
      </c>
      <c r="AU14" s="98">
        <v>2.15</v>
      </c>
      <c r="AV14" s="99">
        <v>2.15</v>
      </c>
      <c r="AW14" s="1"/>
    </row>
    <row r="15" spans="1:49">
      <c r="A15">
        <v>15</v>
      </c>
      <c r="B15" s="662"/>
      <c r="C15" s="666">
        <f>+C13+10</f>
        <v>130</v>
      </c>
      <c r="D15" s="86" t="str">
        <f>+D13</f>
        <v>48-X</v>
      </c>
      <c r="E15" s="100">
        <v>2.11</v>
      </c>
      <c r="F15" s="101">
        <v>2.14</v>
      </c>
      <c r="G15" s="101">
        <v>2.17</v>
      </c>
      <c r="H15" s="101">
        <v>2.2000000000000002</v>
      </c>
      <c r="I15" s="101">
        <v>2.23</v>
      </c>
      <c r="J15" s="101">
        <v>2.2599999999999998</v>
      </c>
      <c r="K15" s="101">
        <v>2.29</v>
      </c>
      <c r="L15" s="102">
        <v>2.3199999999999998</v>
      </c>
      <c r="N15" s="662"/>
      <c r="O15" s="666">
        <f>+O13+10</f>
        <v>130</v>
      </c>
      <c r="P15" s="86" t="str">
        <f>+P13</f>
        <v>48-X</v>
      </c>
      <c r="Q15" s="100">
        <v>2.11</v>
      </c>
      <c r="R15" s="101">
        <v>2.14</v>
      </c>
      <c r="S15" s="101">
        <v>2.17</v>
      </c>
      <c r="T15" s="101">
        <v>2.2000000000000002</v>
      </c>
      <c r="U15" s="101">
        <v>2.23</v>
      </c>
      <c r="V15" s="101">
        <v>2.2599999999999998</v>
      </c>
      <c r="W15" s="101">
        <v>2.29</v>
      </c>
      <c r="X15" s="102">
        <v>2.3199999999999998</v>
      </c>
      <c r="Y15" s="177"/>
      <c r="Z15" s="662"/>
      <c r="AA15" s="666">
        <f>+AA13+10</f>
        <v>130</v>
      </c>
      <c r="AB15" s="86" t="str">
        <f>+AB13</f>
        <v>48-X</v>
      </c>
      <c r="AC15" s="100">
        <v>2.11</v>
      </c>
      <c r="AD15" s="101">
        <v>2.14</v>
      </c>
      <c r="AE15" s="101">
        <v>2.17</v>
      </c>
      <c r="AF15" s="101">
        <v>2.2000000000000002</v>
      </c>
      <c r="AG15" s="101">
        <v>2.23</v>
      </c>
      <c r="AH15" s="101">
        <v>2.2599999999999998</v>
      </c>
      <c r="AI15" s="101">
        <v>2.29</v>
      </c>
      <c r="AJ15" s="102">
        <v>2.3199999999999998</v>
      </c>
      <c r="AL15" s="662"/>
      <c r="AM15" s="666">
        <f>+AM13+10</f>
        <v>130</v>
      </c>
      <c r="AN15" s="86" t="str">
        <f>+AN13</f>
        <v>48-X</v>
      </c>
      <c r="AO15" s="100">
        <v>2.11</v>
      </c>
      <c r="AP15" s="101">
        <v>2.12</v>
      </c>
      <c r="AQ15" s="101">
        <v>2.14</v>
      </c>
      <c r="AR15" s="101">
        <v>2.16</v>
      </c>
      <c r="AS15" s="101">
        <v>2.17</v>
      </c>
      <c r="AT15" s="101">
        <v>2.19</v>
      </c>
      <c r="AU15" s="101">
        <v>2.21</v>
      </c>
      <c r="AV15" s="102">
        <v>2.23</v>
      </c>
      <c r="AW15" s="1"/>
    </row>
    <row r="16" spans="1:49" ht="15" thickBot="1">
      <c r="A16">
        <v>16</v>
      </c>
      <c r="B16" s="662"/>
      <c r="C16" s="667"/>
      <c r="D16" s="90" t="str">
        <f>+D14</f>
        <v>48-XL</v>
      </c>
      <c r="E16" s="100">
        <v>2.2000000000000002</v>
      </c>
      <c r="F16" s="101">
        <v>2.2200000000000002</v>
      </c>
      <c r="G16" s="101">
        <v>2.25</v>
      </c>
      <c r="H16" s="101">
        <v>2.2799999999999998</v>
      </c>
      <c r="I16" s="101">
        <v>2.31</v>
      </c>
      <c r="J16" s="101">
        <v>2.34</v>
      </c>
      <c r="K16" s="101">
        <v>2.37</v>
      </c>
      <c r="L16" s="102">
        <v>2.4</v>
      </c>
      <c r="N16" s="662"/>
      <c r="O16" s="667"/>
      <c r="P16" s="90" t="str">
        <f>+P14</f>
        <v>48-XL</v>
      </c>
      <c r="Q16" s="100">
        <v>2.2000000000000002</v>
      </c>
      <c r="R16" s="101">
        <v>2.2200000000000002</v>
      </c>
      <c r="S16" s="101">
        <v>2.25</v>
      </c>
      <c r="T16" s="101">
        <v>2.2799999999999998</v>
      </c>
      <c r="U16" s="101">
        <v>2.31</v>
      </c>
      <c r="V16" s="101">
        <v>2.34</v>
      </c>
      <c r="W16" s="101">
        <v>2.37</v>
      </c>
      <c r="X16" s="102">
        <v>2.4</v>
      </c>
      <c r="Y16" s="177"/>
      <c r="Z16" s="662"/>
      <c r="AA16" s="667"/>
      <c r="AB16" s="90" t="str">
        <f>+AB14</f>
        <v>48-XL</v>
      </c>
      <c r="AC16" s="100">
        <v>2.2000000000000002</v>
      </c>
      <c r="AD16" s="101">
        <v>2.2200000000000002</v>
      </c>
      <c r="AE16" s="101">
        <v>2.25</v>
      </c>
      <c r="AF16" s="101">
        <v>2.2799999999999998</v>
      </c>
      <c r="AG16" s="101">
        <v>2.31</v>
      </c>
      <c r="AH16" s="101">
        <v>2.34</v>
      </c>
      <c r="AI16" s="101">
        <v>2.37</v>
      </c>
      <c r="AJ16" s="102">
        <v>2.4</v>
      </c>
      <c r="AL16" s="662"/>
      <c r="AM16" s="667"/>
      <c r="AN16" s="90" t="str">
        <f>+AN14</f>
        <v>48-XL</v>
      </c>
      <c r="AO16" s="100">
        <v>2.14</v>
      </c>
      <c r="AP16" s="101">
        <v>2.14</v>
      </c>
      <c r="AQ16" s="101">
        <v>2.14</v>
      </c>
      <c r="AR16" s="101">
        <v>2.14</v>
      </c>
      <c r="AS16" s="101">
        <v>2.14</v>
      </c>
      <c r="AT16" s="101">
        <v>2.14</v>
      </c>
      <c r="AU16" s="101">
        <v>2.14</v>
      </c>
      <c r="AV16" s="102">
        <v>2.14</v>
      </c>
      <c r="AW16" s="1"/>
    </row>
    <row r="17" spans="1:49">
      <c r="A17">
        <v>17</v>
      </c>
      <c r="B17" s="662"/>
      <c r="C17" s="664">
        <f>+C15+10</f>
        <v>140</v>
      </c>
      <c r="D17" s="78" t="s">
        <v>133</v>
      </c>
      <c r="E17" s="97">
        <v>2.02</v>
      </c>
      <c r="F17" s="98">
        <v>2.0499999999999998</v>
      </c>
      <c r="G17" s="98">
        <v>2.08</v>
      </c>
      <c r="H17" s="98">
        <v>2.12</v>
      </c>
      <c r="I17" s="98">
        <v>2.15</v>
      </c>
      <c r="J17" s="98">
        <v>2.19</v>
      </c>
      <c r="K17" s="98">
        <v>2.2200000000000002</v>
      </c>
      <c r="L17" s="99">
        <v>2.2599999999999998</v>
      </c>
      <c r="N17" s="662"/>
      <c r="O17" s="664">
        <f>+O15+10</f>
        <v>140</v>
      </c>
      <c r="P17" s="78" t="s">
        <v>133</v>
      </c>
      <c r="Q17" s="97">
        <v>2.02</v>
      </c>
      <c r="R17" s="98">
        <v>2.0499999999999998</v>
      </c>
      <c r="S17" s="98">
        <v>2.08</v>
      </c>
      <c r="T17" s="98">
        <v>2.12</v>
      </c>
      <c r="U17" s="98">
        <v>2.15</v>
      </c>
      <c r="V17" s="98">
        <v>2.19</v>
      </c>
      <c r="W17" s="98">
        <v>2.2200000000000002</v>
      </c>
      <c r="X17" s="99">
        <v>2.2599999999999998</v>
      </c>
      <c r="Y17" s="177"/>
      <c r="Z17" s="662"/>
      <c r="AA17" s="664">
        <f>+AA15+10</f>
        <v>140</v>
      </c>
      <c r="AB17" s="78" t="s">
        <v>133</v>
      </c>
      <c r="AC17" s="97">
        <v>2.02</v>
      </c>
      <c r="AD17" s="98">
        <v>2.0499999999999998</v>
      </c>
      <c r="AE17" s="98">
        <v>2.08</v>
      </c>
      <c r="AF17" s="98">
        <v>2.12</v>
      </c>
      <c r="AG17" s="98">
        <v>2.15</v>
      </c>
      <c r="AH17" s="98">
        <v>2.19</v>
      </c>
      <c r="AI17" s="98">
        <v>2.2200000000000002</v>
      </c>
      <c r="AJ17" s="99">
        <v>2.2599999999999998</v>
      </c>
      <c r="AL17" s="662"/>
      <c r="AM17" s="664">
        <f>+AM15+10</f>
        <v>140</v>
      </c>
      <c r="AN17" s="78" t="s">
        <v>133</v>
      </c>
      <c r="AO17" s="97">
        <v>2.02</v>
      </c>
      <c r="AP17" s="98">
        <v>2.0499999999999998</v>
      </c>
      <c r="AQ17" s="98">
        <v>2.08</v>
      </c>
      <c r="AR17" s="98">
        <v>2.11</v>
      </c>
      <c r="AS17" s="98">
        <v>2.14</v>
      </c>
      <c r="AT17" s="98">
        <v>2.17</v>
      </c>
      <c r="AU17" s="98">
        <v>2.2000000000000002</v>
      </c>
      <c r="AV17" s="99">
        <v>2.23</v>
      </c>
      <c r="AW17" s="1"/>
    </row>
    <row r="18" spans="1:49" ht="15" thickBot="1">
      <c r="A18">
        <v>18</v>
      </c>
      <c r="B18" s="662"/>
      <c r="C18" s="665"/>
      <c r="D18" s="82" t="s">
        <v>136</v>
      </c>
      <c r="E18" s="97">
        <v>2.14</v>
      </c>
      <c r="F18" s="98">
        <v>2.16</v>
      </c>
      <c r="G18" s="98">
        <v>2.19</v>
      </c>
      <c r="H18" s="98">
        <v>2.2200000000000002</v>
      </c>
      <c r="I18" s="98">
        <v>2.2400000000000002</v>
      </c>
      <c r="J18" s="98">
        <v>2.27</v>
      </c>
      <c r="K18" s="98">
        <v>2.2999999999999998</v>
      </c>
      <c r="L18" s="99">
        <v>2.33</v>
      </c>
      <c r="N18" s="662"/>
      <c r="O18" s="665"/>
      <c r="P18" s="82" t="s">
        <v>136</v>
      </c>
      <c r="Q18" s="97">
        <v>2.14</v>
      </c>
      <c r="R18" s="98">
        <v>2.16</v>
      </c>
      <c r="S18" s="98">
        <v>2.19</v>
      </c>
      <c r="T18" s="98">
        <v>2.2200000000000002</v>
      </c>
      <c r="U18" s="98">
        <v>2.2400000000000002</v>
      </c>
      <c r="V18" s="98">
        <v>2.27</v>
      </c>
      <c r="W18" s="98">
        <v>2.2999999999999998</v>
      </c>
      <c r="X18" s="99">
        <v>2.33</v>
      </c>
      <c r="Y18" s="177"/>
      <c r="Z18" s="662"/>
      <c r="AA18" s="665"/>
      <c r="AB18" s="82" t="s">
        <v>136</v>
      </c>
      <c r="AC18" s="97">
        <v>2.14</v>
      </c>
      <c r="AD18" s="98">
        <v>2.16</v>
      </c>
      <c r="AE18" s="98">
        <v>2.19</v>
      </c>
      <c r="AF18" s="98">
        <v>2.2200000000000002</v>
      </c>
      <c r="AG18" s="98">
        <v>2.2400000000000002</v>
      </c>
      <c r="AH18" s="98">
        <v>2.27</v>
      </c>
      <c r="AI18" s="98">
        <v>2.2999999999999998</v>
      </c>
      <c r="AJ18" s="99">
        <v>2.33</v>
      </c>
      <c r="AL18" s="662"/>
      <c r="AM18" s="665"/>
      <c r="AN18" s="82" t="s">
        <v>136</v>
      </c>
      <c r="AO18" s="97">
        <v>2.14</v>
      </c>
      <c r="AP18" s="98">
        <v>2.14</v>
      </c>
      <c r="AQ18" s="98">
        <v>2.14</v>
      </c>
      <c r="AR18" s="98">
        <v>2.14</v>
      </c>
      <c r="AS18" s="98">
        <v>2.14</v>
      </c>
      <c r="AT18" s="98">
        <v>2.14</v>
      </c>
      <c r="AU18" s="98">
        <v>2.14</v>
      </c>
      <c r="AV18" s="99">
        <v>2.14</v>
      </c>
      <c r="AW18" s="1"/>
    </row>
    <row r="19" spans="1:49">
      <c r="A19">
        <v>19</v>
      </c>
      <c r="B19" s="662"/>
      <c r="C19" s="666">
        <f>+C17+10</f>
        <v>150</v>
      </c>
      <c r="D19" s="86" t="str">
        <f>+D17</f>
        <v>48-X</v>
      </c>
      <c r="E19" s="100">
        <v>1.93</v>
      </c>
      <c r="F19" s="101">
        <v>1.96</v>
      </c>
      <c r="G19" s="101">
        <v>2</v>
      </c>
      <c r="H19" s="101">
        <v>2.04</v>
      </c>
      <c r="I19" s="101">
        <v>2.08</v>
      </c>
      <c r="J19" s="101">
        <v>2.12</v>
      </c>
      <c r="K19" s="101">
        <v>2.16</v>
      </c>
      <c r="L19" s="102">
        <v>2.2000000000000002</v>
      </c>
      <c r="N19" s="662"/>
      <c r="O19" s="666">
        <f>+O17+10</f>
        <v>150</v>
      </c>
      <c r="P19" s="86" t="str">
        <f>+P17</f>
        <v>48-X</v>
      </c>
      <c r="Q19" s="100">
        <v>1.93</v>
      </c>
      <c r="R19" s="101">
        <v>1.96</v>
      </c>
      <c r="S19" s="101">
        <v>2</v>
      </c>
      <c r="T19" s="101">
        <v>2.04</v>
      </c>
      <c r="U19" s="101">
        <v>2.08</v>
      </c>
      <c r="V19" s="101">
        <v>2.12</v>
      </c>
      <c r="W19" s="101">
        <v>2.16</v>
      </c>
      <c r="X19" s="102">
        <v>2.2000000000000002</v>
      </c>
      <c r="Y19" s="177"/>
      <c r="Z19" s="662"/>
      <c r="AA19" s="666">
        <f>+AA17+10</f>
        <v>150</v>
      </c>
      <c r="AB19" s="86" t="str">
        <f>+AB17</f>
        <v>48-X</v>
      </c>
      <c r="AC19" s="100">
        <v>1.93</v>
      </c>
      <c r="AD19" s="101">
        <v>1.96</v>
      </c>
      <c r="AE19" s="101">
        <v>2</v>
      </c>
      <c r="AF19" s="101">
        <v>2.04</v>
      </c>
      <c r="AG19" s="101">
        <v>2.08</v>
      </c>
      <c r="AH19" s="101">
        <v>2.12</v>
      </c>
      <c r="AI19" s="101">
        <v>2.16</v>
      </c>
      <c r="AJ19" s="102">
        <v>2.2000000000000002</v>
      </c>
      <c r="AL19" s="662"/>
      <c r="AM19" s="666">
        <f>+AM17+10</f>
        <v>150</v>
      </c>
      <c r="AN19" s="86" t="str">
        <f>+AN17</f>
        <v>48-X</v>
      </c>
      <c r="AO19" s="100">
        <v>1.93</v>
      </c>
      <c r="AP19" s="101">
        <v>1.96</v>
      </c>
      <c r="AQ19" s="101">
        <v>2</v>
      </c>
      <c r="AR19" s="101">
        <v>2.04</v>
      </c>
      <c r="AS19" s="101">
        <v>2.08</v>
      </c>
      <c r="AT19" s="101">
        <v>2.12</v>
      </c>
      <c r="AU19" s="101">
        <v>2.16</v>
      </c>
      <c r="AV19" s="102">
        <v>2.2000000000000002</v>
      </c>
      <c r="AW19" s="1"/>
    </row>
    <row r="20" spans="1:49" ht="15" thickBot="1">
      <c r="A20">
        <v>20</v>
      </c>
      <c r="B20" s="662"/>
      <c r="C20" s="667"/>
      <c r="D20" s="90" t="str">
        <f>+D18</f>
        <v>48-XL</v>
      </c>
      <c r="E20" s="100">
        <v>2.0699999999999998</v>
      </c>
      <c r="F20" s="101">
        <v>2.09</v>
      </c>
      <c r="G20" s="101">
        <v>2.12</v>
      </c>
      <c r="H20" s="101">
        <v>2.15</v>
      </c>
      <c r="I20" s="101">
        <v>2.1800000000000002</v>
      </c>
      <c r="J20" s="101">
        <v>2.21</v>
      </c>
      <c r="K20" s="101">
        <v>2.2400000000000002</v>
      </c>
      <c r="L20" s="102">
        <v>2.27</v>
      </c>
      <c r="N20" s="662"/>
      <c r="O20" s="667"/>
      <c r="P20" s="90" t="str">
        <f>+P18</f>
        <v>48-XL</v>
      </c>
      <c r="Q20" s="100">
        <v>2.0699999999999998</v>
      </c>
      <c r="R20" s="101">
        <v>2.09</v>
      </c>
      <c r="S20" s="101">
        <v>2.12</v>
      </c>
      <c r="T20" s="101">
        <v>2.15</v>
      </c>
      <c r="U20" s="101">
        <v>2.1800000000000002</v>
      </c>
      <c r="V20" s="101">
        <v>2.21</v>
      </c>
      <c r="W20" s="101">
        <v>2.2400000000000002</v>
      </c>
      <c r="X20" s="102">
        <v>2.27</v>
      </c>
      <c r="Y20" s="177"/>
      <c r="Z20" s="662"/>
      <c r="AA20" s="667"/>
      <c r="AB20" s="90" t="str">
        <f>+AB18</f>
        <v>48-XL</v>
      </c>
      <c r="AC20" s="100">
        <v>2.0699999999999998</v>
      </c>
      <c r="AD20" s="101">
        <v>2.09</v>
      </c>
      <c r="AE20" s="101">
        <v>2.12</v>
      </c>
      <c r="AF20" s="101">
        <v>2.15</v>
      </c>
      <c r="AG20" s="101">
        <v>2.1800000000000002</v>
      </c>
      <c r="AH20" s="101">
        <v>2.21</v>
      </c>
      <c r="AI20" s="101">
        <v>2.2400000000000002</v>
      </c>
      <c r="AJ20" s="102">
        <v>2.27</v>
      </c>
      <c r="AL20" s="662"/>
      <c r="AM20" s="667"/>
      <c r="AN20" s="90" t="str">
        <f>+AN18</f>
        <v>48-XL</v>
      </c>
      <c r="AO20" s="100">
        <v>2.0699999999999998</v>
      </c>
      <c r="AP20" s="101">
        <v>2.08</v>
      </c>
      <c r="AQ20" s="101">
        <v>2.09</v>
      </c>
      <c r="AR20" s="101">
        <v>2.1</v>
      </c>
      <c r="AS20" s="101">
        <v>2.11</v>
      </c>
      <c r="AT20" s="101">
        <v>2.12</v>
      </c>
      <c r="AU20" s="101">
        <v>2.13</v>
      </c>
      <c r="AV20" s="102">
        <v>2.14</v>
      </c>
      <c r="AW20" s="1"/>
    </row>
    <row r="21" spans="1:49">
      <c r="A21">
        <v>21</v>
      </c>
      <c r="B21" s="662"/>
      <c r="C21" s="664">
        <f>+C19+10</f>
        <v>160</v>
      </c>
      <c r="D21" s="78" t="s">
        <v>133</v>
      </c>
      <c r="E21" s="97">
        <v>1.85</v>
      </c>
      <c r="F21" s="98">
        <v>1.88</v>
      </c>
      <c r="G21" s="98">
        <v>1.92</v>
      </c>
      <c r="H21" s="98">
        <v>1.96</v>
      </c>
      <c r="I21" s="98">
        <v>2</v>
      </c>
      <c r="J21" s="98">
        <v>2.04</v>
      </c>
      <c r="K21" s="98">
        <v>2.08</v>
      </c>
      <c r="L21" s="99">
        <v>2.12</v>
      </c>
      <c r="N21" s="662"/>
      <c r="O21" s="664">
        <f>+O19+10</f>
        <v>160</v>
      </c>
      <c r="P21" s="78" t="s">
        <v>133</v>
      </c>
      <c r="Q21" s="97">
        <v>1.85</v>
      </c>
      <c r="R21" s="98">
        <v>1.88</v>
      </c>
      <c r="S21" s="98">
        <v>1.92</v>
      </c>
      <c r="T21" s="98">
        <v>1.96</v>
      </c>
      <c r="U21" s="98">
        <v>2</v>
      </c>
      <c r="V21" s="98">
        <v>2.04</v>
      </c>
      <c r="W21" s="98">
        <v>2.08</v>
      </c>
      <c r="X21" s="99">
        <v>2.12</v>
      </c>
      <c r="Y21" s="177"/>
      <c r="Z21" s="662"/>
      <c r="AA21" s="664">
        <f>+AA19+10</f>
        <v>160</v>
      </c>
      <c r="AB21" s="78" t="s">
        <v>133</v>
      </c>
      <c r="AC21" s="97">
        <v>1.85</v>
      </c>
      <c r="AD21" s="98">
        <v>1.88</v>
      </c>
      <c r="AE21" s="98">
        <v>1.92</v>
      </c>
      <c r="AF21" s="98">
        <v>1.96</v>
      </c>
      <c r="AG21" s="98">
        <v>2</v>
      </c>
      <c r="AH21" s="98">
        <v>2.04</v>
      </c>
      <c r="AI21" s="98">
        <v>2.08</v>
      </c>
      <c r="AJ21" s="99">
        <v>2.12</v>
      </c>
      <c r="AL21" s="662"/>
      <c r="AM21" s="664">
        <f>+AM19+10</f>
        <v>160</v>
      </c>
      <c r="AN21" s="78" t="s">
        <v>133</v>
      </c>
      <c r="AO21" s="97">
        <v>1.85</v>
      </c>
      <c r="AP21" s="98">
        <v>1.88</v>
      </c>
      <c r="AQ21" s="98">
        <v>1.92</v>
      </c>
      <c r="AR21" s="98">
        <v>1.96</v>
      </c>
      <c r="AS21" s="98">
        <v>2</v>
      </c>
      <c r="AT21" s="98">
        <v>2.04</v>
      </c>
      <c r="AU21" s="98">
        <v>2.08</v>
      </c>
      <c r="AV21" s="99">
        <v>2.12</v>
      </c>
      <c r="AW21" s="1"/>
    </row>
    <row r="22" spans="1:49" ht="15" thickBot="1">
      <c r="A22">
        <v>22</v>
      </c>
      <c r="B22" s="662"/>
      <c r="C22" s="665"/>
      <c r="D22" s="82" t="s">
        <v>136</v>
      </c>
      <c r="E22" s="97">
        <v>2.02</v>
      </c>
      <c r="F22" s="98">
        <v>2.04</v>
      </c>
      <c r="G22" s="98">
        <v>2.0699999999999998</v>
      </c>
      <c r="H22" s="98">
        <v>2.1</v>
      </c>
      <c r="I22" s="98">
        <v>2.12</v>
      </c>
      <c r="J22" s="98">
        <v>2.15</v>
      </c>
      <c r="K22" s="98">
        <v>2.1800000000000002</v>
      </c>
      <c r="L22" s="99">
        <v>2.21</v>
      </c>
      <c r="N22" s="662"/>
      <c r="O22" s="665"/>
      <c r="P22" s="82" t="s">
        <v>136</v>
      </c>
      <c r="Q22" s="97">
        <v>2.02</v>
      </c>
      <c r="R22" s="98">
        <v>2.04</v>
      </c>
      <c r="S22" s="98">
        <v>2.0699999999999998</v>
      </c>
      <c r="T22" s="98">
        <v>2.1</v>
      </c>
      <c r="U22" s="98">
        <v>2.12</v>
      </c>
      <c r="V22" s="98">
        <v>2.15</v>
      </c>
      <c r="W22" s="98">
        <v>2.1800000000000002</v>
      </c>
      <c r="X22" s="99">
        <v>2.21</v>
      </c>
      <c r="Y22" s="177"/>
      <c r="Z22" s="662"/>
      <c r="AA22" s="665"/>
      <c r="AB22" s="82" t="s">
        <v>136</v>
      </c>
      <c r="AC22" s="97">
        <v>2.02</v>
      </c>
      <c r="AD22" s="98">
        <v>2.04</v>
      </c>
      <c r="AE22" s="98">
        <v>2.0699999999999998</v>
      </c>
      <c r="AF22" s="98">
        <v>2.1</v>
      </c>
      <c r="AG22" s="98">
        <v>2.12</v>
      </c>
      <c r="AH22" s="98">
        <v>2.15</v>
      </c>
      <c r="AI22" s="98">
        <v>2.1800000000000002</v>
      </c>
      <c r="AJ22" s="99">
        <v>2.21</v>
      </c>
      <c r="AL22" s="662"/>
      <c r="AM22" s="665"/>
      <c r="AN22" s="82" t="s">
        <v>136</v>
      </c>
      <c r="AO22" s="97">
        <v>2.02</v>
      </c>
      <c r="AP22" s="98">
        <v>2.0299999999999998</v>
      </c>
      <c r="AQ22" s="98">
        <v>2.0499999999999998</v>
      </c>
      <c r="AR22" s="98">
        <v>2.0699999999999998</v>
      </c>
      <c r="AS22" s="98">
        <v>2.08</v>
      </c>
      <c r="AT22" s="98">
        <v>2.1</v>
      </c>
      <c r="AU22" s="98">
        <v>2.12</v>
      </c>
      <c r="AV22" s="99">
        <v>2.14</v>
      </c>
      <c r="AW22" s="1"/>
    </row>
    <row r="23" spans="1:49">
      <c r="A23">
        <v>23</v>
      </c>
      <c r="B23" s="662"/>
      <c r="C23" s="666">
        <f>+C21+10</f>
        <v>170</v>
      </c>
      <c r="D23" s="86" t="str">
        <f>+D21</f>
        <v>48-X</v>
      </c>
      <c r="E23" s="100">
        <v>1.78</v>
      </c>
      <c r="F23" s="101">
        <v>1.81</v>
      </c>
      <c r="G23" s="101">
        <v>1.85</v>
      </c>
      <c r="H23" s="101">
        <v>1.89</v>
      </c>
      <c r="I23" s="101">
        <v>1.92</v>
      </c>
      <c r="J23" s="101">
        <v>1.96</v>
      </c>
      <c r="K23" s="101">
        <v>2</v>
      </c>
      <c r="L23" s="102">
        <v>2.04</v>
      </c>
      <c r="N23" s="662"/>
      <c r="O23" s="666">
        <f>+O21+10</f>
        <v>170</v>
      </c>
      <c r="P23" s="86" t="str">
        <f>+P21</f>
        <v>48-X</v>
      </c>
      <c r="Q23" s="100">
        <v>1.78</v>
      </c>
      <c r="R23" s="101">
        <v>1.81</v>
      </c>
      <c r="S23" s="101">
        <v>1.85</v>
      </c>
      <c r="T23" s="101">
        <v>1.89</v>
      </c>
      <c r="U23" s="101">
        <v>1.92</v>
      </c>
      <c r="V23" s="101">
        <v>1.96</v>
      </c>
      <c r="W23" s="101">
        <v>2</v>
      </c>
      <c r="X23" s="102">
        <v>2.04</v>
      </c>
      <c r="Y23" s="177"/>
      <c r="Z23" s="662"/>
      <c r="AA23" s="666">
        <f>+AA21+10</f>
        <v>170</v>
      </c>
      <c r="AB23" s="86" t="str">
        <f>+AB21</f>
        <v>48-X</v>
      </c>
      <c r="AC23" s="100">
        <v>1.78</v>
      </c>
      <c r="AD23" s="101">
        <v>1.81</v>
      </c>
      <c r="AE23" s="101">
        <v>1.85</v>
      </c>
      <c r="AF23" s="101">
        <v>1.89</v>
      </c>
      <c r="AG23" s="101">
        <v>1.92</v>
      </c>
      <c r="AH23" s="101">
        <v>1.96</v>
      </c>
      <c r="AI23" s="101">
        <v>2</v>
      </c>
      <c r="AJ23" s="102">
        <v>2.04</v>
      </c>
      <c r="AL23" s="662"/>
      <c r="AM23" s="666">
        <f>+AM21+10</f>
        <v>170</v>
      </c>
      <c r="AN23" s="86" t="str">
        <f>+AN21</f>
        <v>48-X</v>
      </c>
      <c r="AO23" s="100">
        <v>1.78</v>
      </c>
      <c r="AP23" s="101">
        <v>1.81</v>
      </c>
      <c r="AQ23" s="101">
        <v>1.85</v>
      </c>
      <c r="AR23" s="101">
        <v>1.89</v>
      </c>
      <c r="AS23" s="101">
        <v>1.92</v>
      </c>
      <c r="AT23" s="101">
        <v>1.96</v>
      </c>
      <c r="AU23" s="101">
        <v>2</v>
      </c>
      <c r="AV23" s="102">
        <v>2.04</v>
      </c>
      <c r="AW23" s="1"/>
    </row>
    <row r="24" spans="1:49" ht="15" thickBot="1">
      <c r="A24">
        <v>24</v>
      </c>
      <c r="B24" s="662"/>
      <c r="C24" s="667"/>
      <c r="D24" s="90" t="str">
        <f>+D22</f>
        <v>48-XL</v>
      </c>
      <c r="E24" s="100">
        <v>1.95</v>
      </c>
      <c r="F24" s="101">
        <v>1.98</v>
      </c>
      <c r="G24" s="101">
        <v>2.0099999999999998</v>
      </c>
      <c r="H24" s="101">
        <v>2.04</v>
      </c>
      <c r="I24" s="101">
        <v>2.0699999999999998</v>
      </c>
      <c r="J24" s="101">
        <v>2.1</v>
      </c>
      <c r="K24" s="101">
        <v>2.13</v>
      </c>
      <c r="L24" s="102">
        <v>2.16</v>
      </c>
      <c r="N24" s="662"/>
      <c r="O24" s="667"/>
      <c r="P24" s="90" t="str">
        <f>+P22</f>
        <v>48-XL</v>
      </c>
      <c r="Q24" s="100">
        <v>1.95</v>
      </c>
      <c r="R24" s="101">
        <v>1.98</v>
      </c>
      <c r="S24" s="101">
        <v>2.0099999999999998</v>
      </c>
      <c r="T24" s="101">
        <v>2.04</v>
      </c>
      <c r="U24" s="101">
        <v>2.0699999999999998</v>
      </c>
      <c r="V24" s="101">
        <v>2.1</v>
      </c>
      <c r="W24" s="101">
        <v>2.13</v>
      </c>
      <c r="X24" s="102">
        <v>2.16</v>
      </c>
      <c r="Y24" s="177"/>
      <c r="Z24" s="662"/>
      <c r="AA24" s="667"/>
      <c r="AB24" s="90" t="str">
        <f>+AB22</f>
        <v>48-XL</v>
      </c>
      <c r="AC24" s="100">
        <v>1.95</v>
      </c>
      <c r="AD24" s="101">
        <v>1.98</v>
      </c>
      <c r="AE24" s="101">
        <v>2.0099999999999998</v>
      </c>
      <c r="AF24" s="101">
        <v>2.04</v>
      </c>
      <c r="AG24" s="101">
        <v>2.0699999999999998</v>
      </c>
      <c r="AH24" s="101">
        <v>2.1</v>
      </c>
      <c r="AI24" s="101">
        <v>2.13</v>
      </c>
      <c r="AJ24" s="102">
        <v>2.16</v>
      </c>
      <c r="AL24" s="662"/>
      <c r="AM24" s="667"/>
      <c r="AN24" s="90" t="str">
        <f>+AN22</f>
        <v>48-XL</v>
      </c>
      <c r="AO24" s="100">
        <v>1.95</v>
      </c>
      <c r="AP24" s="101">
        <v>1.97</v>
      </c>
      <c r="AQ24" s="101">
        <v>2</v>
      </c>
      <c r="AR24" s="101">
        <v>2.0299999999999998</v>
      </c>
      <c r="AS24" s="101">
        <v>2.0499999999999998</v>
      </c>
      <c r="AT24" s="101">
        <v>2.08</v>
      </c>
      <c r="AU24" s="101">
        <v>2.11</v>
      </c>
      <c r="AV24" s="102">
        <v>2.14</v>
      </c>
      <c r="AW24" s="1"/>
    </row>
    <row r="25" spans="1:49">
      <c r="A25">
        <v>25</v>
      </c>
      <c r="B25" s="662"/>
      <c r="C25" s="664">
        <f>+C23+10</f>
        <v>180</v>
      </c>
      <c r="D25" s="78" t="s">
        <v>133</v>
      </c>
      <c r="E25" s="97">
        <v>1.72</v>
      </c>
      <c r="F25" s="98">
        <v>1.75</v>
      </c>
      <c r="G25" s="98">
        <v>1.79</v>
      </c>
      <c r="H25" s="98">
        <v>1.82</v>
      </c>
      <c r="I25" s="98">
        <v>1.86</v>
      </c>
      <c r="J25" s="98">
        <v>1.89</v>
      </c>
      <c r="K25" s="98">
        <v>1.93</v>
      </c>
      <c r="L25" s="99">
        <v>1.97</v>
      </c>
      <c r="N25" s="662"/>
      <c r="O25" s="664">
        <f>+O23+10</f>
        <v>180</v>
      </c>
      <c r="P25" s="78" t="s">
        <v>133</v>
      </c>
      <c r="Q25" s="97">
        <v>1.72</v>
      </c>
      <c r="R25" s="98">
        <v>1.75</v>
      </c>
      <c r="S25" s="98">
        <v>1.79</v>
      </c>
      <c r="T25" s="98">
        <v>1.82</v>
      </c>
      <c r="U25" s="98">
        <v>1.86</v>
      </c>
      <c r="V25" s="98">
        <v>1.89</v>
      </c>
      <c r="W25" s="98">
        <v>1.93</v>
      </c>
      <c r="X25" s="99">
        <v>1.97</v>
      </c>
      <c r="Y25" s="177"/>
      <c r="Z25" s="662"/>
      <c r="AA25" s="664">
        <f>+AA23+10</f>
        <v>180</v>
      </c>
      <c r="AB25" s="78" t="s">
        <v>133</v>
      </c>
      <c r="AC25" s="97">
        <v>1.72</v>
      </c>
      <c r="AD25" s="98">
        <v>1.75</v>
      </c>
      <c r="AE25" s="98">
        <v>1.79</v>
      </c>
      <c r="AF25" s="98">
        <v>1.83</v>
      </c>
      <c r="AG25" s="98">
        <v>1.86</v>
      </c>
      <c r="AH25" s="98">
        <v>1.9</v>
      </c>
      <c r="AI25" s="98">
        <v>1.94</v>
      </c>
      <c r="AJ25" s="99">
        <v>1.98</v>
      </c>
      <c r="AL25" s="662"/>
      <c r="AM25" s="664">
        <f>+AM23+10</f>
        <v>180</v>
      </c>
      <c r="AN25" s="78" t="s">
        <v>133</v>
      </c>
      <c r="AO25" s="97">
        <v>1.72</v>
      </c>
      <c r="AP25" s="98">
        <v>1.75</v>
      </c>
      <c r="AQ25" s="98">
        <v>1.79</v>
      </c>
      <c r="AR25" s="98">
        <v>1.82</v>
      </c>
      <c r="AS25" s="98">
        <v>1.86</v>
      </c>
      <c r="AT25" s="98">
        <v>1.89</v>
      </c>
      <c r="AU25" s="98">
        <v>1.93</v>
      </c>
      <c r="AV25" s="99">
        <v>1.97</v>
      </c>
      <c r="AW25" s="1"/>
    </row>
    <row r="26" spans="1:49" ht="15" thickBot="1">
      <c r="A26">
        <v>26</v>
      </c>
      <c r="B26" s="662"/>
      <c r="C26" s="665"/>
      <c r="D26" s="82" t="s">
        <v>136</v>
      </c>
      <c r="E26" s="97">
        <v>1.88</v>
      </c>
      <c r="F26" s="98">
        <v>1.91</v>
      </c>
      <c r="G26" s="98">
        <v>1.94</v>
      </c>
      <c r="H26" s="98">
        <v>1.97</v>
      </c>
      <c r="I26" s="98">
        <v>2</v>
      </c>
      <c r="J26" s="98">
        <v>2.0299999999999998</v>
      </c>
      <c r="K26" s="98">
        <v>2.06</v>
      </c>
      <c r="L26" s="99">
        <v>2.1</v>
      </c>
      <c r="N26" s="662"/>
      <c r="O26" s="665"/>
      <c r="P26" s="82" t="s">
        <v>136</v>
      </c>
      <c r="Q26" s="97">
        <v>1.88</v>
      </c>
      <c r="R26" s="98">
        <v>1.91</v>
      </c>
      <c r="S26" s="98">
        <v>1.94</v>
      </c>
      <c r="T26" s="98">
        <v>1.97</v>
      </c>
      <c r="U26" s="98">
        <v>2</v>
      </c>
      <c r="V26" s="98">
        <v>2.0299999999999998</v>
      </c>
      <c r="W26" s="98">
        <v>2.06</v>
      </c>
      <c r="X26" s="99">
        <v>2.1</v>
      </c>
      <c r="Y26" s="177"/>
      <c r="Z26" s="662"/>
      <c r="AA26" s="665"/>
      <c r="AB26" s="82" t="s">
        <v>136</v>
      </c>
      <c r="AC26" s="97">
        <v>1.88</v>
      </c>
      <c r="AD26" s="98">
        <v>1.91</v>
      </c>
      <c r="AE26" s="98">
        <v>1.94</v>
      </c>
      <c r="AF26" s="98">
        <v>1.97</v>
      </c>
      <c r="AG26" s="98">
        <v>2</v>
      </c>
      <c r="AH26" s="98">
        <v>2.0299999999999998</v>
      </c>
      <c r="AI26" s="98">
        <v>2.06</v>
      </c>
      <c r="AJ26" s="99">
        <v>2.1</v>
      </c>
      <c r="AL26" s="662"/>
      <c r="AM26" s="665"/>
      <c r="AN26" s="82" t="s">
        <v>136</v>
      </c>
      <c r="AO26" s="97">
        <v>1.88</v>
      </c>
      <c r="AP26" s="98">
        <v>1.91</v>
      </c>
      <c r="AQ26" s="98">
        <v>1.94</v>
      </c>
      <c r="AR26" s="98">
        <v>1.97</v>
      </c>
      <c r="AS26" s="98">
        <v>2</v>
      </c>
      <c r="AT26" s="98">
        <v>2.0299999999999998</v>
      </c>
      <c r="AU26" s="98">
        <v>2.06</v>
      </c>
      <c r="AV26" s="99">
        <v>2.1</v>
      </c>
      <c r="AW26" s="1"/>
    </row>
    <row r="27" spans="1:49">
      <c r="A27">
        <v>27</v>
      </c>
      <c r="B27" s="662"/>
      <c r="C27" s="666">
        <f>+C25+10</f>
        <v>190</v>
      </c>
      <c r="D27" s="86" t="str">
        <f>+D25</f>
        <v>48-X</v>
      </c>
      <c r="E27" s="100">
        <v>1.66</v>
      </c>
      <c r="F27" s="101">
        <v>1.69</v>
      </c>
      <c r="G27" s="101">
        <v>1.73</v>
      </c>
      <c r="H27" s="101">
        <v>1.76</v>
      </c>
      <c r="I27" s="101">
        <v>1.8</v>
      </c>
      <c r="J27" s="101">
        <v>1.83</v>
      </c>
      <c r="K27" s="101">
        <v>1.87</v>
      </c>
      <c r="L27" s="102">
        <v>1.91</v>
      </c>
      <c r="N27" s="662"/>
      <c r="O27" s="666">
        <f>+O25+10</f>
        <v>190</v>
      </c>
      <c r="P27" s="86" t="str">
        <f>+P25</f>
        <v>48-X</v>
      </c>
      <c r="Q27" s="100">
        <v>1.66</v>
      </c>
      <c r="R27" s="101">
        <v>1.69</v>
      </c>
      <c r="S27" s="101">
        <v>1.73</v>
      </c>
      <c r="T27" s="101">
        <v>1.76</v>
      </c>
      <c r="U27" s="101">
        <v>1.8</v>
      </c>
      <c r="V27" s="101">
        <v>1.83</v>
      </c>
      <c r="W27" s="101">
        <v>1.87</v>
      </c>
      <c r="X27" s="102">
        <v>1.91</v>
      </c>
      <c r="Y27" s="177"/>
      <c r="Z27" s="662"/>
      <c r="AA27" s="666">
        <f>+AA25+10</f>
        <v>190</v>
      </c>
      <c r="AB27" s="86" t="str">
        <f>+AB25</f>
        <v>48-X</v>
      </c>
      <c r="AC27" s="100">
        <v>1.66</v>
      </c>
      <c r="AD27" s="101">
        <v>1.69</v>
      </c>
      <c r="AE27" s="101">
        <v>1.73</v>
      </c>
      <c r="AF27" s="101">
        <v>1.76</v>
      </c>
      <c r="AG27" s="101">
        <v>1.8</v>
      </c>
      <c r="AH27" s="101">
        <v>1.83</v>
      </c>
      <c r="AI27" s="101">
        <v>1.87</v>
      </c>
      <c r="AJ27" s="102">
        <v>1.91</v>
      </c>
      <c r="AL27" s="662"/>
      <c r="AM27" s="666">
        <f>+AM25+10</f>
        <v>190</v>
      </c>
      <c r="AN27" s="86" t="str">
        <f>+AN25</f>
        <v>48-X</v>
      </c>
      <c r="AO27" s="100">
        <v>1.66</v>
      </c>
      <c r="AP27" s="101">
        <v>1.69</v>
      </c>
      <c r="AQ27" s="101">
        <v>1.72</v>
      </c>
      <c r="AR27" s="101">
        <v>1.76</v>
      </c>
      <c r="AS27" s="101">
        <v>1.79</v>
      </c>
      <c r="AT27" s="101">
        <v>1.83</v>
      </c>
      <c r="AU27" s="101">
        <v>1.86</v>
      </c>
      <c r="AV27" s="102">
        <v>1.9</v>
      </c>
      <c r="AW27" s="1"/>
    </row>
    <row r="28" spans="1:49" ht="15" thickBot="1">
      <c r="A28">
        <v>28</v>
      </c>
      <c r="B28" s="662"/>
      <c r="C28" s="667"/>
      <c r="D28" s="90" t="str">
        <f>+D26</f>
        <v>48-XL</v>
      </c>
      <c r="E28" s="100">
        <v>1.82</v>
      </c>
      <c r="F28" s="101">
        <v>1.85</v>
      </c>
      <c r="G28" s="101">
        <v>1.88</v>
      </c>
      <c r="H28" s="101">
        <v>1.91</v>
      </c>
      <c r="I28" s="101">
        <v>1.95</v>
      </c>
      <c r="J28" s="101">
        <v>1.98</v>
      </c>
      <c r="K28" s="101">
        <v>2.0099999999999998</v>
      </c>
      <c r="L28" s="102">
        <v>2.0499999999999998</v>
      </c>
      <c r="N28" s="662"/>
      <c r="O28" s="667"/>
      <c r="P28" s="90" t="str">
        <f>+P26</f>
        <v>48-XL</v>
      </c>
      <c r="Q28" s="100">
        <v>1.82</v>
      </c>
      <c r="R28" s="101">
        <v>1.85</v>
      </c>
      <c r="S28" s="101">
        <v>1.88</v>
      </c>
      <c r="T28" s="101">
        <v>1.91</v>
      </c>
      <c r="U28" s="101">
        <v>1.95</v>
      </c>
      <c r="V28" s="101">
        <v>1.98</v>
      </c>
      <c r="W28" s="101">
        <v>2.0099999999999998</v>
      </c>
      <c r="X28" s="102">
        <v>2.0499999999999998</v>
      </c>
      <c r="Y28" s="177"/>
      <c r="Z28" s="662"/>
      <c r="AA28" s="667"/>
      <c r="AB28" s="90" t="str">
        <f>+AB26</f>
        <v>48-XL</v>
      </c>
      <c r="AC28" s="100">
        <v>1.82</v>
      </c>
      <c r="AD28" s="101">
        <v>1.85</v>
      </c>
      <c r="AE28" s="101">
        <v>1.88</v>
      </c>
      <c r="AF28" s="101">
        <v>1.91</v>
      </c>
      <c r="AG28" s="101">
        <v>1.95</v>
      </c>
      <c r="AH28" s="101">
        <v>1.98</v>
      </c>
      <c r="AI28" s="101">
        <v>2.0099999999999998</v>
      </c>
      <c r="AJ28" s="102">
        <v>2.0499999999999998</v>
      </c>
      <c r="AL28" s="662"/>
      <c r="AM28" s="667"/>
      <c r="AN28" s="90" t="str">
        <f>+AN26</f>
        <v>48-XL</v>
      </c>
      <c r="AO28" s="100">
        <v>1.82</v>
      </c>
      <c r="AP28" s="101">
        <v>1.85</v>
      </c>
      <c r="AQ28" s="101">
        <v>1.88</v>
      </c>
      <c r="AR28" s="101">
        <v>1.91</v>
      </c>
      <c r="AS28" s="101">
        <v>1.95</v>
      </c>
      <c r="AT28" s="101">
        <v>1.98</v>
      </c>
      <c r="AU28" s="101">
        <v>2.0099999999999998</v>
      </c>
      <c r="AV28" s="102">
        <v>2.0499999999999998</v>
      </c>
    </row>
    <row r="29" spans="1:49">
      <c r="A29">
        <v>29</v>
      </c>
      <c r="B29" s="662"/>
      <c r="C29" s="664">
        <f>+C27+10</f>
        <v>200</v>
      </c>
      <c r="D29" s="78" t="s">
        <v>133</v>
      </c>
      <c r="E29" s="97">
        <v>1.6</v>
      </c>
      <c r="F29" s="98">
        <v>1.63</v>
      </c>
      <c r="G29" s="98">
        <v>1.67</v>
      </c>
      <c r="H29" s="98">
        <v>1.7</v>
      </c>
      <c r="I29" s="98">
        <v>1.74</v>
      </c>
      <c r="J29" s="98">
        <v>1.77</v>
      </c>
      <c r="K29" s="98">
        <v>1.81</v>
      </c>
      <c r="L29" s="99">
        <v>1.85</v>
      </c>
      <c r="N29" s="662"/>
      <c r="O29" s="664">
        <f>+O27+10</f>
        <v>200</v>
      </c>
      <c r="P29" s="78" t="s">
        <v>133</v>
      </c>
      <c r="Q29" s="97">
        <v>1.6</v>
      </c>
      <c r="R29" s="98">
        <v>1.63</v>
      </c>
      <c r="S29" s="98">
        <v>1.67</v>
      </c>
      <c r="T29" s="98">
        <v>1.7</v>
      </c>
      <c r="U29" s="98">
        <v>1.74</v>
      </c>
      <c r="V29" s="98">
        <v>1.77</v>
      </c>
      <c r="W29" s="98">
        <v>1.81</v>
      </c>
      <c r="X29" s="99">
        <v>1.85</v>
      </c>
      <c r="Y29" s="177"/>
      <c r="Z29" s="662"/>
      <c r="AA29" s="664">
        <f>+AA27+10</f>
        <v>200</v>
      </c>
      <c r="AB29" s="78" t="s">
        <v>133</v>
      </c>
      <c r="AC29" s="97">
        <v>1.6</v>
      </c>
      <c r="AD29" s="98">
        <v>1.63</v>
      </c>
      <c r="AE29" s="98">
        <v>1.67</v>
      </c>
      <c r="AF29" s="98">
        <v>1.7</v>
      </c>
      <c r="AG29" s="98">
        <v>1.74</v>
      </c>
      <c r="AH29" s="98">
        <v>1.77</v>
      </c>
      <c r="AI29" s="98">
        <v>1.81</v>
      </c>
      <c r="AJ29" s="99">
        <v>1.85</v>
      </c>
      <c r="AL29" s="662"/>
      <c r="AM29" s="664">
        <f>+AM27+10</f>
        <v>200</v>
      </c>
      <c r="AN29" s="78" t="s">
        <v>133</v>
      </c>
      <c r="AO29" s="97">
        <v>1.6</v>
      </c>
      <c r="AP29" s="98">
        <v>1.63</v>
      </c>
      <c r="AQ29" s="98">
        <v>1.66</v>
      </c>
      <c r="AR29" s="98">
        <v>1.7</v>
      </c>
      <c r="AS29" s="98">
        <v>1.73</v>
      </c>
      <c r="AT29" s="98">
        <v>1.77</v>
      </c>
      <c r="AU29" s="98">
        <v>1.8</v>
      </c>
      <c r="AV29" s="99">
        <v>1.84</v>
      </c>
    </row>
    <row r="30" spans="1:49" ht="15" thickBot="1">
      <c r="A30">
        <v>30</v>
      </c>
      <c r="B30" s="663"/>
      <c r="C30" s="665"/>
      <c r="D30" s="82" t="s">
        <v>136</v>
      </c>
      <c r="E30" s="190">
        <v>1.75</v>
      </c>
      <c r="F30" s="188">
        <v>1.78</v>
      </c>
      <c r="G30" s="188">
        <v>1.82</v>
      </c>
      <c r="H30" s="188">
        <v>1.86</v>
      </c>
      <c r="I30" s="188">
        <v>1.89</v>
      </c>
      <c r="J30" s="188">
        <v>1.93</v>
      </c>
      <c r="K30" s="188">
        <v>1.97</v>
      </c>
      <c r="L30" s="187">
        <v>2.0099999999999998</v>
      </c>
      <c r="N30" s="663"/>
      <c r="O30" s="665"/>
      <c r="P30" s="82" t="s">
        <v>136</v>
      </c>
      <c r="Q30" s="190">
        <v>1.75</v>
      </c>
      <c r="R30" s="188">
        <v>1.78</v>
      </c>
      <c r="S30" s="188">
        <v>1.82</v>
      </c>
      <c r="T30" s="188">
        <v>1.86</v>
      </c>
      <c r="U30" s="188">
        <v>1.89</v>
      </c>
      <c r="V30" s="188">
        <v>1.93</v>
      </c>
      <c r="W30" s="188">
        <v>1.97</v>
      </c>
      <c r="X30" s="187">
        <v>2.0099999999999998</v>
      </c>
      <c r="Y30" s="177"/>
      <c r="Z30" s="663"/>
      <c r="AA30" s="665"/>
      <c r="AB30" s="82" t="s">
        <v>136</v>
      </c>
      <c r="AC30" s="190">
        <v>1.75</v>
      </c>
      <c r="AD30" s="188">
        <v>1.78</v>
      </c>
      <c r="AE30" s="188">
        <v>1.82</v>
      </c>
      <c r="AF30" s="188">
        <v>1.86</v>
      </c>
      <c r="AG30" s="188">
        <v>1.89</v>
      </c>
      <c r="AH30" s="188">
        <v>1.93</v>
      </c>
      <c r="AI30" s="188">
        <v>1.97</v>
      </c>
      <c r="AJ30" s="187">
        <v>2.0099999999999998</v>
      </c>
      <c r="AL30" s="663"/>
      <c r="AM30" s="665"/>
      <c r="AN30" s="82" t="s">
        <v>136</v>
      </c>
      <c r="AO30" s="190">
        <v>1.75</v>
      </c>
      <c r="AP30" s="188">
        <v>1.78</v>
      </c>
      <c r="AQ30" s="188">
        <v>1.82</v>
      </c>
      <c r="AR30" s="188">
        <v>1.86</v>
      </c>
      <c r="AS30" s="188">
        <v>1.89</v>
      </c>
      <c r="AT30" s="188">
        <v>1.93</v>
      </c>
      <c r="AU30" s="188">
        <v>1.97</v>
      </c>
      <c r="AV30" s="187">
        <v>2.0099999999999998</v>
      </c>
    </row>
    <row r="31" spans="1:49">
      <c r="A31">
        <v>31</v>
      </c>
    </row>
    <row r="32" spans="1:49">
      <c r="A32">
        <v>32</v>
      </c>
    </row>
    <row r="33" spans="1:49">
      <c r="A33">
        <v>33</v>
      </c>
    </row>
    <row r="34" spans="1:49">
      <c r="A34">
        <v>34</v>
      </c>
    </row>
    <row r="35" spans="1:49">
      <c r="A35">
        <v>35</v>
      </c>
    </row>
    <row r="36" spans="1:49">
      <c r="A36">
        <v>36</v>
      </c>
    </row>
    <row r="37" spans="1:49" ht="15" thickBot="1">
      <c r="A37">
        <v>37</v>
      </c>
    </row>
    <row r="38" spans="1:49" ht="18.600000000000001" thickBot="1">
      <c r="A38">
        <v>38</v>
      </c>
      <c r="B38" s="649" t="s">
        <v>1112</v>
      </c>
      <c r="C38" s="650"/>
      <c r="D38" s="651"/>
      <c r="E38" s="649" t="s">
        <v>1150</v>
      </c>
      <c r="F38" s="650"/>
      <c r="G38" s="650"/>
      <c r="H38" s="650"/>
      <c r="I38" s="650"/>
      <c r="J38" s="650"/>
      <c r="K38" s="650"/>
      <c r="L38" s="651"/>
      <c r="M38"/>
      <c r="N38" s="649" t="s">
        <v>1114</v>
      </c>
      <c r="O38" s="650"/>
      <c r="P38" s="651"/>
      <c r="Q38" s="649" t="s">
        <v>1150</v>
      </c>
      <c r="R38" s="650"/>
      <c r="S38" s="650"/>
      <c r="T38" s="650"/>
      <c r="U38" s="650"/>
      <c r="V38" s="650"/>
      <c r="W38" s="650"/>
      <c r="X38" s="651"/>
      <c r="Z38" s="649" t="s">
        <v>1115</v>
      </c>
      <c r="AA38" s="650"/>
      <c r="AB38" s="651"/>
      <c r="AC38" s="649" t="s">
        <v>1150</v>
      </c>
      <c r="AD38" s="650"/>
      <c r="AE38" s="650"/>
      <c r="AF38" s="650"/>
      <c r="AG38" s="650"/>
      <c r="AH38" s="650"/>
      <c r="AI38" s="650"/>
      <c r="AJ38" s="651"/>
      <c r="AK38"/>
      <c r="AL38" s="649" t="s">
        <v>1116</v>
      </c>
      <c r="AM38" s="650"/>
      <c r="AN38" s="651"/>
      <c r="AO38" s="649" t="s">
        <v>1150</v>
      </c>
      <c r="AP38" s="650"/>
      <c r="AQ38" s="650"/>
      <c r="AR38" s="650"/>
      <c r="AS38" s="650"/>
      <c r="AT38" s="650"/>
      <c r="AU38" s="650"/>
      <c r="AV38" s="651"/>
    </row>
    <row r="39" spans="1:49" ht="15.75" customHeight="1">
      <c r="A39">
        <v>39</v>
      </c>
      <c r="B39" s="652" t="s">
        <v>1129</v>
      </c>
      <c r="C39" s="652" t="s">
        <v>634</v>
      </c>
      <c r="D39" s="669" t="s">
        <v>1119</v>
      </c>
      <c r="E39" s="676" t="s">
        <v>1120</v>
      </c>
      <c r="F39" s="677"/>
      <c r="G39" s="677"/>
      <c r="H39" s="677"/>
      <c r="I39" s="677"/>
      <c r="J39" s="677"/>
      <c r="K39" s="677"/>
      <c r="L39" s="678"/>
      <c r="M39"/>
      <c r="N39" s="652" t="s">
        <v>1129</v>
      </c>
      <c r="O39" s="652" t="s">
        <v>634</v>
      </c>
      <c r="P39" s="669" t="s">
        <v>1119</v>
      </c>
      <c r="Q39" s="676" t="s">
        <v>1120</v>
      </c>
      <c r="R39" s="677"/>
      <c r="S39" s="677"/>
      <c r="T39" s="677"/>
      <c r="U39" s="677"/>
      <c r="V39" s="677"/>
      <c r="W39" s="677"/>
      <c r="X39" s="678"/>
      <c r="Z39" s="652" t="s">
        <v>1129</v>
      </c>
      <c r="AA39" s="652" t="s">
        <v>634</v>
      </c>
      <c r="AB39" s="669" t="s">
        <v>1119</v>
      </c>
      <c r="AC39" s="676" t="s">
        <v>1120</v>
      </c>
      <c r="AD39" s="677"/>
      <c r="AE39" s="677"/>
      <c r="AF39" s="677"/>
      <c r="AG39" s="677"/>
      <c r="AH39" s="677"/>
      <c r="AI39" s="677"/>
      <c r="AJ39" s="678"/>
      <c r="AK39"/>
      <c r="AL39" s="652" t="s">
        <v>1129</v>
      </c>
      <c r="AM39" s="652" t="s">
        <v>634</v>
      </c>
      <c r="AN39" s="669" t="s">
        <v>1119</v>
      </c>
      <c r="AO39" s="676" t="s">
        <v>1120</v>
      </c>
      <c r="AP39" s="677"/>
      <c r="AQ39" s="677"/>
      <c r="AR39" s="677"/>
      <c r="AS39" s="677"/>
      <c r="AT39" s="677"/>
      <c r="AU39" s="677"/>
      <c r="AV39" s="678"/>
    </row>
    <row r="40" spans="1:49" ht="15" customHeight="1" thickBot="1">
      <c r="A40">
        <v>40</v>
      </c>
      <c r="B40" s="668"/>
      <c r="C40" s="668"/>
      <c r="D40" s="670"/>
      <c r="E40" s="679"/>
      <c r="F40" s="680"/>
      <c r="G40" s="680"/>
      <c r="H40" s="680"/>
      <c r="I40" s="680"/>
      <c r="J40" s="680"/>
      <c r="K40" s="680"/>
      <c r="L40" s="681"/>
      <c r="M40"/>
      <c r="N40" s="668"/>
      <c r="O40" s="668"/>
      <c r="P40" s="670"/>
      <c r="Q40" s="679"/>
      <c r="R40" s="680"/>
      <c r="S40" s="680"/>
      <c r="T40" s="680"/>
      <c r="U40" s="680"/>
      <c r="V40" s="680"/>
      <c r="W40" s="680"/>
      <c r="X40" s="681"/>
      <c r="Z40" s="668"/>
      <c r="AA40" s="668"/>
      <c r="AB40" s="670"/>
      <c r="AC40" s="679"/>
      <c r="AD40" s="680"/>
      <c r="AE40" s="680"/>
      <c r="AF40" s="680"/>
      <c r="AG40" s="680"/>
      <c r="AH40" s="680"/>
      <c r="AI40" s="680"/>
      <c r="AJ40" s="681"/>
      <c r="AK40"/>
      <c r="AL40" s="668"/>
      <c r="AM40" s="668"/>
      <c r="AN40" s="670"/>
      <c r="AO40" s="679"/>
      <c r="AP40" s="680"/>
      <c r="AQ40" s="680"/>
      <c r="AR40" s="680"/>
      <c r="AS40" s="680"/>
      <c r="AT40" s="680"/>
      <c r="AU40" s="680"/>
      <c r="AV40" s="681"/>
    </row>
    <row r="41" spans="1:49" ht="15" thickBot="1">
      <c r="A41">
        <v>41</v>
      </c>
      <c r="B41" s="653"/>
      <c r="C41" s="653"/>
      <c r="D41" s="671"/>
      <c r="E41" s="75">
        <v>0</v>
      </c>
      <c r="F41" s="76">
        <v>500</v>
      </c>
      <c r="G41" s="76">
        <v>1000</v>
      </c>
      <c r="H41" s="76">
        <v>1500</v>
      </c>
      <c r="I41" s="76">
        <v>2000</v>
      </c>
      <c r="J41" s="76">
        <v>2500</v>
      </c>
      <c r="K41" s="76">
        <v>3000</v>
      </c>
      <c r="L41" s="77">
        <v>3500</v>
      </c>
      <c r="M41"/>
      <c r="N41" s="653"/>
      <c r="O41" s="653"/>
      <c r="P41" s="671"/>
      <c r="Q41" s="75">
        <v>0</v>
      </c>
      <c r="R41" s="76">
        <v>500</v>
      </c>
      <c r="S41" s="76">
        <v>1000</v>
      </c>
      <c r="T41" s="76">
        <v>1500</v>
      </c>
      <c r="U41" s="76">
        <v>2000</v>
      </c>
      <c r="V41" s="76">
        <v>2500</v>
      </c>
      <c r="W41" s="76">
        <v>3000</v>
      </c>
      <c r="X41" s="77">
        <v>3500</v>
      </c>
      <c r="Z41" s="653"/>
      <c r="AA41" s="653"/>
      <c r="AB41" s="671"/>
      <c r="AC41" s="75">
        <v>0</v>
      </c>
      <c r="AD41" s="76">
        <v>500</v>
      </c>
      <c r="AE41" s="76">
        <v>1000</v>
      </c>
      <c r="AF41" s="76">
        <v>1500</v>
      </c>
      <c r="AG41" s="76">
        <v>2000</v>
      </c>
      <c r="AH41" s="76">
        <v>2500</v>
      </c>
      <c r="AI41" s="76">
        <v>3000</v>
      </c>
      <c r="AJ41" s="77">
        <v>3500</v>
      </c>
      <c r="AK41"/>
      <c r="AL41" s="653"/>
      <c r="AM41" s="653"/>
      <c r="AN41" s="671"/>
      <c r="AO41" s="75">
        <v>0</v>
      </c>
      <c r="AP41" s="76">
        <v>500</v>
      </c>
      <c r="AQ41" s="76">
        <v>1000</v>
      </c>
      <c r="AR41" s="76">
        <v>1500</v>
      </c>
      <c r="AS41" s="76">
        <v>2000</v>
      </c>
      <c r="AT41" s="76">
        <v>2500</v>
      </c>
      <c r="AU41" s="76">
        <v>3000</v>
      </c>
      <c r="AV41" s="77">
        <v>3500</v>
      </c>
    </row>
    <row r="42" spans="1:49" ht="15" customHeight="1">
      <c r="A42">
        <v>42</v>
      </c>
      <c r="B42" s="661" t="s">
        <v>1135</v>
      </c>
      <c r="C42" s="664">
        <v>100</v>
      </c>
      <c r="D42" s="78" t="s">
        <v>133</v>
      </c>
      <c r="E42" s="79">
        <v>126</v>
      </c>
      <c r="F42" s="80">
        <v>122</v>
      </c>
      <c r="G42" s="80">
        <v>118</v>
      </c>
      <c r="H42" s="80">
        <v>114</v>
      </c>
      <c r="I42" s="80">
        <v>110</v>
      </c>
      <c r="J42" s="80">
        <v>106</v>
      </c>
      <c r="K42" s="80">
        <v>102</v>
      </c>
      <c r="L42" s="81">
        <v>98</v>
      </c>
      <c r="N42" s="661" t="s">
        <v>1135</v>
      </c>
      <c r="O42" s="664">
        <v>100</v>
      </c>
      <c r="P42" s="78" t="s">
        <v>133</v>
      </c>
      <c r="Q42" s="79">
        <v>126</v>
      </c>
      <c r="R42" s="80">
        <v>122</v>
      </c>
      <c r="S42" s="80">
        <v>118</v>
      </c>
      <c r="T42" s="80">
        <v>114</v>
      </c>
      <c r="U42" s="80">
        <v>110</v>
      </c>
      <c r="V42" s="80">
        <v>106</v>
      </c>
      <c r="W42" s="80">
        <v>102</v>
      </c>
      <c r="X42" s="81">
        <v>98</v>
      </c>
      <c r="Y42" s="177"/>
      <c r="Z42" s="661" t="s">
        <v>1135</v>
      </c>
      <c r="AA42" s="664">
        <v>100</v>
      </c>
      <c r="AB42" s="78" t="s">
        <v>133</v>
      </c>
      <c r="AC42" s="79">
        <v>125</v>
      </c>
      <c r="AD42" s="80">
        <v>123</v>
      </c>
      <c r="AE42" s="80">
        <v>122</v>
      </c>
      <c r="AF42" s="80">
        <v>121</v>
      </c>
      <c r="AG42" s="80">
        <v>120</v>
      </c>
      <c r="AH42" s="80">
        <v>119</v>
      </c>
      <c r="AI42" s="80">
        <v>118</v>
      </c>
      <c r="AJ42" s="81">
        <v>117</v>
      </c>
      <c r="AL42" s="661" t="s">
        <v>1135</v>
      </c>
      <c r="AM42" s="664">
        <v>100</v>
      </c>
      <c r="AN42" s="78" t="s">
        <v>133</v>
      </c>
      <c r="AO42" s="79">
        <v>128</v>
      </c>
      <c r="AP42" s="80">
        <v>128</v>
      </c>
      <c r="AQ42" s="80">
        <v>128</v>
      </c>
      <c r="AR42" s="80">
        <v>128</v>
      </c>
      <c r="AS42" s="80">
        <v>128</v>
      </c>
      <c r="AT42" s="80">
        <v>128</v>
      </c>
      <c r="AU42" s="80">
        <v>128</v>
      </c>
      <c r="AV42" s="81">
        <v>128</v>
      </c>
      <c r="AW42" s="1"/>
    </row>
    <row r="43" spans="1:49" ht="15" thickBot="1">
      <c r="A43">
        <v>43</v>
      </c>
      <c r="B43" s="662"/>
      <c r="C43" s="665"/>
      <c r="D43" s="82" t="s">
        <v>136</v>
      </c>
      <c r="E43" s="83">
        <v>129</v>
      </c>
      <c r="F43" s="84">
        <v>124</v>
      </c>
      <c r="G43" s="84">
        <v>119</v>
      </c>
      <c r="H43" s="84">
        <v>115</v>
      </c>
      <c r="I43" s="84">
        <v>110</v>
      </c>
      <c r="J43" s="84">
        <v>106</v>
      </c>
      <c r="K43" s="84">
        <v>101</v>
      </c>
      <c r="L43" s="85">
        <v>97</v>
      </c>
      <c r="N43" s="662"/>
      <c r="O43" s="665"/>
      <c r="P43" s="82" t="s">
        <v>136</v>
      </c>
      <c r="Q43" s="83">
        <v>129</v>
      </c>
      <c r="R43" s="84">
        <v>124</v>
      </c>
      <c r="S43" s="84">
        <v>119</v>
      </c>
      <c r="T43" s="84">
        <v>115</v>
      </c>
      <c r="U43" s="84">
        <v>110</v>
      </c>
      <c r="V43" s="84">
        <v>106</v>
      </c>
      <c r="W43" s="84">
        <v>101</v>
      </c>
      <c r="X43" s="85">
        <v>97</v>
      </c>
      <c r="Y43" s="177"/>
      <c r="Z43" s="662"/>
      <c r="AA43" s="665"/>
      <c r="AB43" s="82" t="s">
        <v>136</v>
      </c>
      <c r="AC43" s="83">
        <v>129</v>
      </c>
      <c r="AD43" s="84">
        <v>128</v>
      </c>
      <c r="AE43" s="84">
        <v>128</v>
      </c>
      <c r="AF43" s="84">
        <v>128</v>
      </c>
      <c r="AG43" s="84">
        <v>128</v>
      </c>
      <c r="AH43" s="84">
        <v>128</v>
      </c>
      <c r="AI43" s="84">
        <v>128</v>
      </c>
      <c r="AJ43" s="85">
        <v>128</v>
      </c>
      <c r="AL43" s="662"/>
      <c r="AM43" s="665"/>
      <c r="AN43" s="82" t="s">
        <v>136</v>
      </c>
      <c r="AO43" s="83">
        <v>128</v>
      </c>
      <c r="AP43" s="84">
        <v>128</v>
      </c>
      <c r="AQ43" s="84">
        <v>128</v>
      </c>
      <c r="AR43" s="84">
        <v>128</v>
      </c>
      <c r="AS43" s="84">
        <v>128</v>
      </c>
      <c r="AT43" s="84">
        <v>128</v>
      </c>
      <c r="AU43" s="84">
        <v>128</v>
      </c>
      <c r="AV43" s="85">
        <v>128</v>
      </c>
      <c r="AW43" s="1"/>
    </row>
    <row r="44" spans="1:49">
      <c r="A44">
        <v>44</v>
      </c>
      <c r="B44" s="662"/>
      <c r="C44" s="666">
        <v>110</v>
      </c>
      <c r="D44" s="86" t="str">
        <f>+D42</f>
        <v>48-X</v>
      </c>
      <c r="E44" s="87">
        <v>141</v>
      </c>
      <c r="F44" s="88">
        <v>136</v>
      </c>
      <c r="G44" s="88">
        <v>131</v>
      </c>
      <c r="H44" s="88">
        <v>127</v>
      </c>
      <c r="I44" s="88">
        <v>122</v>
      </c>
      <c r="J44" s="88">
        <v>118</v>
      </c>
      <c r="K44" s="88">
        <v>113</v>
      </c>
      <c r="L44" s="89">
        <v>109</v>
      </c>
      <c r="N44" s="662"/>
      <c r="O44" s="666">
        <v>110</v>
      </c>
      <c r="P44" s="86" t="str">
        <f>+P42</f>
        <v>48-X</v>
      </c>
      <c r="Q44" s="87">
        <v>141</v>
      </c>
      <c r="R44" s="88">
        <v>136</v>
      </c>
      <c r="S44" s="88">
        <v>131</v>
      </c>
      <c r="T44" s="88">
        <v>127</v>
      </c>
      <c r="U44" s="88">
        <v>122</v>
      </c>
      <c r="V44" s="88">
        <v>118</v>
      </c>
      <c r="W44" s="88">
        <v>113</v>
      </c>
      <c r="X44" s="89">
        <v>109</v>
      </c>
      <c r="Y44" s="177"/>
      <c r="Z44" s="662"/>
      <c r="AA44" s="666">
        <v>110</v>
      </c>
      <c r="AB44" s="86" t="str">
        <f>+AB42</f>
        <v>48-X</v>
      </c>
      <c r="AC44" s="87">
        <v>141</v>
      </c>
      <c r="AD44" s="88">
        <v>137</v>
      </c>
      <c r="AE44" s="88">
        <v>134</v>
      </c>
      <c r="AF44" s="88">
        <v>130</v>
      </c>
      <c r="AG44" s="88">
        <v>127</v>
      </c>
      <c r="AH44" s="88">
        <v>123</v>
      </c>
      <c r="AI44" s="88">
        <v>120</v>
      </c>
      <c r="AJ44" s="89">
        <v>117</v>
      </c>
      <c r="AL44" s="662"/>
      <c r="AM44" s="666">
        <v>110</v>
      </c>
      <c r="AN44" s="86" t="str">
        <f>+AN42</f>
        <v>48-X</v>
      </c>
      <c r="AO44" s="87">
        <v>138</v>
      </c>
      <c r="AP44" s="88">
        <v>136</v>
      </c>
      <c r="AQ44" s="88">
        <v>135</v>
      </c>
      <c r="AR44" s="88">
        <v>133</v>
      </c>
      <c r="AS44" s="88">
        <v>132</v>
      </c>
      <c r="AT44" s="88">
        <v>130</v>
      </c>
      <c r="AU44" s="88">
        <v>129</v>
      </c>
      <c r="AV44" s="89">
        <v>128</v>
      </c>
      <c r="AW44" s="1"/>
    </row>
    <row r="45" spans="1:49" ht="15" thickBot="1">
      <c r="A45">
        <v>45</v>
      </c>
      <c r="B45" s="662"/>
      <c r="C45" s="667"/>
      <c r="D45" s="90" t="str">
        <f>+D43</f>
        <v>48-XL</v>
      </c>
      <c r="E45" s="87">
        <v>145</v>
      </c>
      <c r="F45" s="88">
        <v>140</v>
      </c>
      <c r="G45" s="88">
        <v>135</v>
      </c>
      <c r="H45" s="88">
        <v>130</v>
      </c>
      <c r="I45" s="88">
        <v>126</v>
      </c>
      <c r="J45" s="88">
        <v>121</v>
      </c>
      <c r="K45" s="88">
        <v>116</v>
      </c>
      <c r="L45" s="89">
        <v>112</v>
      </c>
      <c r="N45" s="662"/>
      <c r="O45" s="667"/>
      <c r="P45" s="90" t="str">
        <f>+P43</f>
        <v>48-XL</v>
      </c>
      <c r="Q45" s="87">
        <v>145</v>
      </c>
      <c r="R45" s="88">
        <v>140</v>
      </c>
      <c r="S45" s="88">
        <v>135</v>
      </c>
      <c r="T45" s="88">
        <v>130</v>
      </c>
      <c r="U45" s="88">
        <v>126</v>
      </c>
      <c r="V45" s="88">
        <v>121</v>
      </c>
      <c r="W45" s="88">
        <v>116</v>
      </c>
      <c r="X45" s="89">
        <v>112</v>
      </c>
      <c r="Y45" s="177"/>
      <c r="Z45" s="662"/>
      <c r="AA45" s="667"/>
      <c r="AB45" s="90" t="str">
        <f>+AB43</f>
        <v>48-XL</v>
      </c>
      <c r="AC45" s="87">
        <v>145</v>
      </c>
      <c r="AD45" s="88">
        <v>142</v>
      </c>
      <c r="AE45" s="88">
        <v>140</v>
      </c>
      <c r="AF45" s="88">
        <v>137</v>
      </c>
      <c r="AG45" s="88">
        <v>135</v>
      </c>
      <c r="AH45" s="88">
        <v>132</v>
      </c>
      <c r="AI45" s="88">
        <v>130</v>
      </c>
      <c r="AJ45" s="89">
        <v>128</v>
      </c>
      <c r="AL45" s="662"/>
      <c r="AM45" s="667"/>
      <c r="AN45" s="90" t="str">
        <f>+AN43</f>
        <v>48-XL</v>
      </c>
      <c r="AO45" s="87">
        <v>133</v>
      </c>
      <c r="AP45" s="88">
        <v>132</v>
      </c>
      <c r="AQ45" s="88">
        <v>131</v>
      </c>
      <c r="AR45" s="88">
        <v>130</v>
      </c>
      <c r="AS45" s="88">
        <v>130</v>
      </c>
      <c r="AT45" s="88">
        <v>129</v>
      </c>
      <c r="AU45" s="88">
        <v>128</v>
      </c>
      <c r="AV45" s="89">
        <v>128</v>
      </c>
      <c r="AW45" s="1"/>
    </row>
    <row r="46" spans="1:49">
      <c r="A46">
        <v>46</v>
      </c>
      <c r="B46" s="662"/>
      <c r="C46" s="664">
        <f>+C44+10</f>
        <v>120</v>
      </c>
      <c r="D46" s="78" t="s">
        <v>133</v>
      </c>
      <c r="E46" s="83">
        <v>158</v>
      </c>
      <c r="F46" s="84">
        <v>152</v>
      </c>
      <c r="G46" s="84">
        <v>147</v>
      </c>
      <c r="H46" s="84">
        <v>142</v>
      </c>
      <c r="I46" s="84">
        <v>136</v>
      </c>
      <c r="J46" s="84">
        <v>131</v>
      </c>
      <c r="K46" s="84">
        <v>126</v>
      </c>
      <c r="L46" s="85">
        <v>121</v>
      </c>
      <c r="N46" s="662"/>
      <c r="O46" s="664">
        <f>+O44+10</f>
        <v>120</v>
      </c>
      <c r="P46" s="78" t="s">
        <v>133</v>
      </c>
      <c r="Q46" s="83">
        <v>158</v>
      </c>
      <c r="R46" s="84">
        <v>152</v>
      </c>
      <c r="S46" s="84">
        <v>147</v>
      </c>
      <c r="T46" s="84">
        <v>142</v>
      </c>
      <c r="U46" s="84">
        <v>136</v>
      </c>
      <c r="V46" s="84">
        <v>131</v>
      </c>
      <c r="W46" s="84">
        <v>126</v>
      </c>
      <c r="X46" s="85">
        <v>121</v>
      </c>
      <c r="Y46" s="177"/>
      <c r="Z46" s="662"/>
      <c r="AA46" s="664">
        <f>+AA44+10</f>
        <v>120</v>
      </c>
      <c r="AB46" s="78" t="s">
        <v>133</v>
      </c>
      <c r="AC46" s="83">
        <v>158</v>
      </c>
      <c r="AD46" s="84">
        <v>152</v>
      </c>
      <c r="AE46" s="84">
        <v>146</v>
      </c>
      <c r="AF46" s="84">
        <v>141</v>
      </c>
      <c r="AG46" s="84">
        <v>135</v>
      </c>
      <c r="AH46" s="84">
        <v>130</v>
      </c>
      <c r="AI46" s="84">
        <v>124</v>
      </c>
      <c r="AJ46" s="85">
        <v>119</v>
      </c>
      <c r="AL46" s="662"/>
      <c r="AM46" s="664">
        <f>+AM44+10</f>
        <v>120</v>
      </c>
      <c r="AN46" s="78" t="s">
        <v>133</v>
      </c>
      <c r="AO46" s="83">
        <v>157</v>
      </c>
      <c r="AP46" s="84">
        <v>152</v>
      </c>
      <c r="AQ46" s="84">
        <v>148</v>
      </c>
      <c r="AR46" s="84">
        <v>144</v>
      </c>
      <c r="AS46" s="84">
        <v>140</v>
      </c>
      <c r="AT46" s="84">
        <v>136</v>
      </c>
      <c r="AU46" s="84">
        <v>132</v>
      </c>
      <c r="AV46" s="85">
        <v>128</v>
      </c>
      <c r="AW46" s="1"/>
    </row>
    <row r="47" spans="1:49" ht="15" thickBot="1">
      <c r="A47">
        <v>47</v>
      </c>
      <c r="B47" s="662"/>
      <c r="C47" s="665"/>
      <c r="D47" s="82" t="s">
        <v>136</v>
      </c>
      <c r="E47" s="83">
        <v>161</v>
      </c>
      <c r="F47" s="84">
        <v>155</v>
      </c>
      <c r="G47" s="84">
        <v>150</v>
      </c>
      <c r="H47" s="84">
        <v>144</v>
      </c>
      <c r="I47" s="84">
        <v>139</v>
      </c>
      <c r="J47" s="84">
        <v>133</v>
      </c>
      <c r="K47" s="84">
        <v>128</v>
      </c>
      <c r="L47" s="85">
        <v>123</v>
      </c>
      <c r="N47" s="662"/>
      <c r="O47" s="665"/>
      <c r="P47" s="82" t="s">
        <v>136</v>
      </c>
      <c r="Q47" s="83">
        <v>161</v>
      </c>
      <c r="R47" s="84">
        <v>155</v>
      </c>
      <c r="S47" s="84">
        <v>150</v>
      </c>
      <c r="T47" s="84">
        <v>144</v>
      </c>
      <c r="U47" s="84">
        <v>139</v>
      </c>
      <c r="V47" s="84">
        <v>133</v>
      </c>
      <c r="W47" s="84">
        <v>128</v>
      </c>
      <c r="X47" s="85">
        <v>123</v>
      </c>
      <c r="Y47" s="177"/>
      <c r="Z47" s="662"/>
      <c r="AA47" s="665"/>
      <c r="AB47" s="82" t="s">
        <v>136</v>
      </c>
      <c r="AC47" s="83">
        <v>161</v>
      </c>
      <c r="AD47" s="84">
        <v>155</v>
      </c>
      <c r="AE47" s="84">
        <v>150</v>
      </c>
      <c r="AF47" s="84">
        <v>145</v>
      </c>
      <c r="AG47" s="84">
        <v>140</v>
      </c>
      <c r="AH47" s="84">
        <v>135</v>
      </c>
      <c r="AI47" s="84">
        <v>130</v>
      </c>
      <c r="AJ47" s="85">
        <v>125</v>
      </c>
      <c r="AL47" s="662"/>
      <c r="AM47" s="665"/>
      <c r="AN47" s="82" t="s">
        <v>136</v>
      </c>
      <c r="AO47" s="83">
        <v>152</v>
      </c>
      <c r="AP47" s="84">
        <v>148</v>
      </c>
      <c r="AQ47" s="84">
        <v>144</v>
      </c>
      <c r="AR47" s="84">
        <v>140</v>
      </c>
      <c r="AS47" s="84">
        <v>137</v>
      </c>
      <c r="AT47" s="84">
        <v>133</v>
      </c>
      <c r="AU47" s="84">
        <v>129</v>
      </c>
      <c r="AV47" s="85">
        <v>126</v>
      </c>
      <c r="AW47" s="1"/>
    </row>
    <row r="48" spans="1:49">
      <c r="A48">
        <v>48</v>
      </c>
      <c r="B48" s="662"/>
      <c r="C48" s="666">
        <f>+C46+10</f>
        <v>130</v>
      </c>
      <c r="D48" s="86" t="str">
        <f>+D46</f>
        <v>48-X</v>
      </c>
      <c r="E48" s="87">
        <v>173</v>
      </c>
      <c r="F48" s="88">
        <v>167</v>
      </c>
      <c r="G48" s="88">
        <v>161</v>
      </c>
      <c r="H48" s="88">
        <v>155</v>
      </c>
      <c r="I48" s="88">
        <v>150</v>
      </c>
      <c r="J48" s="88">
        <v>144</v>
      </c>
      <c r="K48" s="88">
        <v>138</v>
      </c>
      <c r="L48" s="89">
        <v>133</v>
      </c>
      <c r="N48" s="662"/>
      <c r="O48" s="666">
        <f>+O46+10</f>
        <v>130</v>
      </c>
      <c r="P48" s="86" t="str">
        <f>+P46</f>
        <v>48-X</v>
      </c>
      <c r="Q48" s="87">
        <v>173</v>
      </c>
      <c r="R48" s="88">
        <v>167</v>
      </c>
      <c r="S48" s="88">
        <v>161</v>
      </c>
      <c r="T48" s="88">
        <v>155</v>
      </c>
      <c r="U48" s="88">
        <v>150</v>
      </c>
      <c r="V48" s="88">
        <v>144</v>
      </c>
      <c r="W48" s="88">
        <v>138</v>
      </c>
      <c r="X48" s="89">
        <v>133</v>
      </c>
      <c r="Y48" s="177"/>
      <c r="Z48" s="662"/>
      <c r="AA48" s="666">
        <f>+AA46+10</f>
        <v>130</v>
      </c>
      <c r="AB48" s="86" t="str">
        <f>+AB46</f>
        <v>48-X</v>
      </c>
      <c r="AC48" s="87">
        <v>173</v>
      </c>
      <c r="AD48" s="88">
        <v>167</v>
      </c>
      <c r="AE48" s="88">
        <v>161</v>
      </c>
      <c r="AF48" s="88">
        <v>155</v>
      </c>
      <c r="AG48" s="88">
        <v>150</v>
      </c>
      <c r="AH48" s="88">
        <v>144</v>
      </c>
      <c r="AI48" s="88">
        <v>138</v>
      </c>
      <c r="AJ48" s="89">
        <v>133</v>
      </c>
      <c r="AL48" s="662"/>
      <c r="AM48" s="666">
        <f>+AM46+10</f>
        <v>130</v>
      </c>
      <c r="AN48" s="86" t="str">
        <f>+AN46</f>
        <v>48-X</v>
      </c>
      <c r="AO48" s="87">
        <v>173</v>
      </c>
      <c r="AP48" s="88">
        <v>166</v>
      </c>
      <c r="AQ48" s="88">
        <v>160</v>
      </c>
      <c r="AR48" s="88">
        <v>153</v>
      </c>
      <c r="AS48" s="88">
        <v>147</v>
      </c>
      <c r="AT48" s="88">
        <v>140</v>
      </c>
      <c r="AU48" s="88">
        <v>134</v>
      </c>
      <c r="AV48" s="89">
        <v>128</v>
      </c>
      <c r="AW48" s="1"/>
    </row>
    <row r="49" spans="1:49" ht="15" thickBot="1">
      <c r="A49">
        <v>49</v>
      </c>
      <c r="B49" s="662"/>
      <c r="C49" s="667"/>
      <c r="D49" s="90" t="str">
        <f>+D47</f>
        <v>48-XL</v>
      </c>
      <c r="E49" s="87">
        <v>179</v>
      </c>
      <c r="F49" s="88">
        <v>172</v>
      </c>
      <c r="G49" s="88">
        <v>166</v>
      </c>
      <c r="H49" s="88">
        <v>160</v>
      </c>
      <c r="I49" s="88">
        <v>154</v>
      </c>
      <c r="J49" s="88">
        <v>148</v>
      </c>
      <c r="K49" s="88">
        <v>142</v>
      </c>
      <c r="L49" s="89">
        <v>136</v>
      </c>
      <c r="N49" s="662"/>
      <c r="O49" s="667"/>
      <c r="P49" s="90" t="str">
        <f>+P47</f>
        <v>48-XL</v>
      </c>
      <c r="Q49" s="87">
        <v>179</v>
      </c>
      <c r="R49" s="88">
        <v>172</v>
      </c>
      <c r="S49" s="88">
        <v>166</v>
      </c>
      <c r="T49" s="88">
        <v>160</v>
      </c>
      <c r="U49" s="88">
        <v>154</v>
      </c>
      <c r="V49" s="88">
        <v>148</v>
      </c>
      <c r="W49" s="88">
        <v>142</v>
      </c>
      <c r="X49" s="89">
        <v>136</v>
      </c>
      <c r="Y49" s="177"/>
      <c r="Z49" s="662"/>
      <c r="AA49" s="667"/>
      <c r="AB49" s="90" t="str">
        <f>+AB47</f>
        <v>48-XL</v>
      </c>
      <c r="AC49" s="87">
        <v>179</v>
      </c>
      <c r="AD49" s="88">
        <v>172</v>
      </c>
      <c r="AE49" s="88">
        <v>166</v>
      </c>
      <c r="AF49" s="88">
        <v>160</v>
      </c>
      <c r="AG49" s="88">
        <v>154</v>
      </c>
      <c r="AH49" s="88">
        <v>148</v>
      </c>
      <c r="AI49" s="88">
        <v>142</v>
      </c>
      <c r="AJ49" s="89">
        <v>136</v>
      </c>
      <c r="AL49" s="662"/>
      <c r="AM49" s="667"/>
      <c r="AN49" s="90" t="str">
        <f>+AN47</f>
        <v>48-XL</v>
      </c>
      <c r="AO49" s="87">
        <v>174</v>
      </c>
      <c r="AP49" s="88">
        <v>167</v>
      </c>
      <c r="AQ49" s="88">
        <v>160</v>
      </c>
      <c r="AR49" s="88">
        <v>153</v>
      </c>
      <c r="AS49" s="88">
        <v>146</v>
      </c>
      <c r="AT49" s="88">
        <v>139</v>
      </c>
      <c r="AU49" s="88">
        <v>132</v>
      </c>
      <c r="AV49" s="89">
        <v>126</v>
      </c>
      <c r="AW49" s="1"/>
    </row>
    <row r="50" spans="1:49">
      <c r="A50">
        <v>50</v>
      </c>
      <c r="B50" s="662"/>
      <c r="C50" s="664">
        <f>+C48+10</f>
        <v>140</v>
      </c>
      <c r="D50" s="78" t="s">
        <v>133</v>
      </c>
      <c r="E50" s="83">
        <v>188</v>
      </c>
      <c r="F50" s="84">
        <v>182</v>
      </c>
      <c r="G50" s="84">
        <v>176</v>
      </c>
      <c r="H50" s="84">
        <v>170</v>
      </c>
      <c r="I50" s="84">
        <v>164</v>
      </c>
      <c r="J50" s="84">
        <v>158</v>
      </c>
      <c r="K50" s="84">
        <v>152</v>
      </c>
      <c r="L50" s="85">
        <v>146</v>
      </c>
      <c r="N50" s="662"/>
      <c r="O50" s="664">
        <f>+O48+10</f>
        <v>140</v>
      </c>
      <c r="P50" s="78" t="s">
        <v>133</v>
      </c>
      <c r="Q50" s="83">
        <v>188</v>
      </c>
      <c r="R50" s="84">
        <v>182</v>
      </c>
      <c r="S50" s="84">
        <v>176</v>
      </c>
      <c r="T50" s="84">
        <v>170</v>
      </c>
      <c r="U50" s="84">
        <v>164</v>
      </c>
      <c r="V50" s="84">
        <v>158</v>
      </c>
      <c r="W50" s="84">
        <v>152</v>
      </c>
      <c r="X50" s="85">
        <v>146</v>
      </c>
      <c r="Y50" s="177"/>
      <c r="Z50" s="662"/>
      <c r="AA50" s="664">
        <f>+AA48+10</f>
        <v>140</v>
      </c>
      <c r="AB50" s="78" t="s">
        <v>133</v>
      </c>
      <c r="AC50" s="83">
        <v>188</v>
      </c>
      <c r="AD50" s="84">
        <v>182</v>
      </c>
      <c r="AE50" s="84">
        <v>176</v>
      </c>
      <c r="AF50" s="84">
        <v>170</v>
      </c>
      <c r="AG50" s="84">
        <v>164</v>
      </c>
      <c r="AH50" s="84">
        <v>158</v>
      </c>
      <c r="AI50" s="84">
        <v>152</v>
      </c>
      <c r="AJ50" s="85">
        <v>146</v>
      </c>
      <c r="AL50" s="662"/>
      <c r="AM50" s="664">
        <f>+AM48+10</f>
        <v>140</v>
      </c>
      <c r="AN50" s="78" t="s">
        <v>133</v>
      </c>
      <c r="AO50" s="83">
        <v>188</v>
      </c>
      <c r="AP50" s="84">
        <v>181</v>
      </c>
      <c r="AQ50" s="84">
        <v>175</v>
      </c>
      <c r="AR50" s="84">
        <v>169</v>
      </c>
      <c r="AS50" s="84">
        <v>162</v>
      </c>
      <c r="AT50" s="84">
        <v>156</v>
      </c>
      <c r="AU50" s="84">
        <v>150</v>
      </c>
      <c r="AV50" s="85">
        <v>144</v>
      </c>
      <c r="AW50" s="1"/>
    </row>
    <row r="51" spans="1:49" ht="15" thickBot="1">
      <c r="A51">
        <v>51</v>
      </c>
      <c r="B51" s="662"/>
      <c r="C51" s="665"/>
      <c r="D51" s="82" t="s">
        <v>136</v>
      </c>
      <c r="E51" s="83">
        <v>198</v>
      </c>
      <c r="F51" s="84">
        <v>191</v>
      </c>
      <c r="G51" s="84">
        <v>184</v>
      </c>
      <c r="H51" s="84">
        <v>177</v>
      </c>
      <c r="I51" s="84">
        <v>170</v>
      </c>
      <c r="J51" s="84">
        <v>163</v>
      </c>
      <c r="K51" s="84">
        <v>156</v>
      </c>
      <c r="L51" s="85">
        <v>149</v>
      </c>
      <c r="N51" s="662"/>
      <c r="O51" s="665"/>
      <c r="P51" s="82" t="s">
        <v>136</v>
      </c>
      <c r="Q51" s="83">
        <v>198</v>
      </c>
      <c r="R51" s="84">
        <v>191</v>
      </c>
      <c r="S51" s="84">
        <v>184</v>
      </c>
      <c r="T51" s="84">
        <v>177</v>
      </c>
      <c r="U51" s="84">
        <v>170</v>
      </c>
      <c r="V51" s="84">
        <v>163</v>
      </c>
      <c r="W51" s="84">
        <v>156</v>
      </c>
      <c r="X51" s="85">
        <v>149</v>
      </c>
      <c r="Y51" s="177"/>
      <c r="Z51" s="662"/>
      <c r="AA51" s="665"/>
      <c r="AB51" s="82" t="s">
        <v>136</v>
      </c>
      <c r="AC51" s="83">
        <v>198</v>
      </c>
      <c r="AD51" s="84">
        <v>191</v>
      </c>
      <c r="AE51" s="84">
        <v>184</v>
      </c>
      <c r="AF51" s="84">
        <v>177</v>
      </c>
      <c r="AG51" s="84">
        <v>170</v>
      </c>
      <c r="AH51" s="84">
        <v>163</v>
      </c>
      <c r="AI51" s="84">
        <v>156</v>
      </c>
      <c r="AJ51" s="85">
        <v>149</v>
      </c>
      <c r="AL51" s="662"/>
      <c r="AM51" s="665"/>
      <c r="AN51" s="82" t="s">
        <v>136</v>
      </c>
      <c r="AO51" s="83">
        <v>198</v>
      </c>
      <c r="AP51" s="84">
        <v>189</v>
      </c>
      <c r="AQ51" s="84">
        <v>180</v>
      </c>
      <c r="AR51" s="84">
        <v>171</v>
      </c>
      <c r="AS51" s="84">
        <v>163</v>
      </c>
      <c r="AT51" s="84">
        <v>154</v>
      </c>
      <c r="AU51" s="84">
        <v>145</v>
      </c>
      <c r="AV51" s="85">
        <v>137</v>
      </c>
      <c r="AW51" s="1"/>
    </row>
    <row r="52" spans="1:49">
      <c r="A52">
        <v>52</v>
      </c>
      <c r="B52" s="662"/>
      <c r="C52" s="666">
        <f>+C50+10</f>
        <v>150</v>
      </c>
      <c r="D52" s="86" t="str">
        <f>+D50</f>
        <v>48-X</v>
      </c>
      <c r="E52" s="87">
        <v>203</v>
      </c>
      <c r="F52" s="88">
        <v>196</v>
      </c>
      <c r="G52" s="88">
        <v>190</v>
      </c>
      <c r="H52" s="88">
        <v>184</v>
      </c>
      <c r="I52" s="88">
        <v>178</v>
      </c>
      <c r="J52" s="88">
        <v>172</v>
      </c>
      <c r="K52" s="88">
        <v>166</v>
      </c>
      <c r="L52" s="89">
        <v>160</v>
      </c>
      <c r="N52" s="662"/>
      <c r="O52" s="666">
        <f>+O50+10</f>
        <v>150</v>
      </c>
      <c r="P52" s="86" t="str">
        <f>+P50</f>
        <v>48-X</v>
      </c>
      <c r="Q52" s="87">
        <v>203</v>
      </c>
      <c r="R52" s="88">
        <v>196</v>
      </c>
      <c r="S52" s="88">
        <v>190</v>
      </c>
      <c r="T52" s="88">
        <v>184</v>
      </c>
      <c r="U52" s="88">
        <v>178</v>
      </c>
      <c r="V52" s="88">
        <v>172</v>
      </c>
      <c r="W52" s="88">
        <v>166</v>
      </c>
      <c r="X52" s="89">
        <v>160</v>
      </c>
      <c r="Y52" s="177"/>
      <c r="Z52" s="662"/>
      <c r="AA52" s="666">
        <f>+AA50+10</f>
        <v>150</v>
      </c>
      <c r="AB52" s="86" t="str">
        <f>+AB50</f>
        <v>48-X</v>
      </c>
      <c r="AC52" s="87">
        <v>203</v>
      </c>
      <c r="AD52" s="88">
        <v>196</v>
      </c>
      <c r="AE52" s="88">
        <v>190</v>
      </c>
      <c r="AF52" s="88">
        <v>184</v>
      </c>
      <c r="AG52" s="88">
        <v>178</v>
      </c>
      <c r="AH52" s="88">
        <v>172</v>
      </c>
      <c r="AI52" s="88">
        <v>166</v>
      </c>
      <c r="AJ52" s="89">
        <v>160</v>
      </c>
      <c r="AL52" s="662"/>
      <c r="AM52" s="666">
        <f>+AM50+10</f>
        <v>150</v>
      </c>
      <c r="AN52" s="86" t="str">
        <f>+AN50</f>
        <v>48-X</v>
      </c>
      <c r="AO52" s="87">
        <v>203</v>
      </c>
      <c r="AP52" s="88">
        <v>196</v>
      </c>
      <c r="AQ52" s="88">
        <v>190</v>
      </c>
      <c r="AR52" s="88">
        <v>184</v>
      </c>
      <c r="AS52" s="88">
        <v>178</v>
      </c>
      <c r="AT52" s="88">
        <v>172</v>
      </c>
      <c r="AU52" s="88">
        <v>166</v>
      </c>
      <c r="AV52" s="89">
        <v>160</v>
      </c>
      <c r="AW52" s="1"/>
    </row>
    <row r="53" spans="1:49" ht="15" thickBot="1">
      <c r="A53">
        <v>53</v>
      </c>
      <c r="B53" s="662"/>
      <c r="C53" s="667"/>
      <c r="D53" s="90" t="str">
        <f>+D51</f>
        <v>48-XL</v>
      </c>
      <c r="E53" s="87">
        <v>216</v>
      </c>
      <c r="F53" s="88">
        <v>208</v>
      </c>
      <c r="G53" s="88">
        <v>200</v>
      </c>
      <c r="H53" s="88">
        <v>193</v>
      </c>
      <c r="I53" s="88">
        <v>185</v>
      </c>
      <c r="J53" s="88">
        <v>178</v>
      </c>
      <c r="K53" s="88">
        <v>170</v>
      </c>
      <c r="L53" s="89">
        <v>163</v>
      </c>
      <c r="N53" s="662"/>
      <c r="O53" s="667"/>
      <c r="P53" s="90" t="str">
        <f>+P51</f>
        <v>48-XL</v>
      </c>
      <c r="Q53" s="87">
        <v>216</v>
      </c>
      <c r="R53" s="88">
        <v>208</v>
      </c>
      <c r="S53" s="88">
        <v>200</v>
      </c>
      <c r="T53" s="88">
        <v>193</v>
      </c>
      <c r="U53" s="88">
        <v>185</v>
      </c>
      <c r="V53" s="88">
        <v>178</v>
      </c>
      <c r="W53" s="88">
        <v>170</v>
      </c>
      <c r="X53" s="89">
        <v>163</v>
      </c>
      <c r="Y53" s="177"/>
      <c r="Z53" s="662"/>
      <c r="AA53" s="667"/>
      <c r="AB53" s="90" t="str">
        <f>+AB51</f>
        <v>48-XL</v>
      </c>
      <c r="AC53" s="87">
        <v>216</v>
      </c>
      <c r="AD53" s="88">
        <v>208</v>
      </c>
      <c r="AE53" s="88">
        <v>200</v>
      </c>
      <c r="AF53" s="88">
        <v>193</v>
      </c>
      <c r="AG53" s="88">
        <v>185</v>
      </c>
      <c r="AH53" s="88">
        <v>178</v>
      </c>
      <c r="AI53" s="88">
        <v>170</v>
      </c>
      <c r="AJ53" s="89">
        <v>163</v>
      </c>
      <c r="AL53" s="662"/>
      <c r="AM53" s="667"/>
      <c r="AN53" s="90" t="str">
        <f>+AN51</f>
        <v>48-XL</v>
      </c>
      <c r="AO53" s="87">
        <v>216</v>
      </c>
      <c r="AP53" s="88">
        <v>207</v>
      </c>
      <c r="AQ53" s="88">
        <v>198</v>
      </c>
      <c r="AR53" s="88">
        <v>189</v>
      </c>
      <c r="AS53" s="88">
        <v>180</v>
      </c>
      <c r="AT53" s="88">
        <v>171</v>
      </c>
      <c r="AU53" s="88">
        <v>162</v>
      </c>
      <c r="AV53" s="89">
        <v>154</v>
      </c>
      <c r="AW53" s="1"/>
    </row>
    <row r="54" spans="1:49">
      <c r="A54">
        <v>54</v>
      </c>
      <c r="B54" s="662"/>
      <c r="C54" s="664">
        <f>+C52+10</f>
        <v>160</v>
      </c>
      <c r="D54" s="78" t="s">
        <v>133</v>
      </c>
      <c r="E54" s="83">
        <v>219</v>
      </c>
      <c r="F54" s="84">
        <v>212</v>
      </c>
      <c r="G54" s="84">
        <v>205</v>
      </c>
      <c r="H54" s="84">
        <v>198</v>
      </c>
      <c r="I54" s="84">
        <v>192</v>
      </c>
      <c r="J54" s="84">
        <v>185</v>
      </c>
      <c r="K54" s="84">
        <v>178</v>
      </c>
      <c r="L54" s="85">
        <v>172</v>
      </c>
      <c r="N54" s="662"/>
      <c r="O54" s="664">
        <f>+O52+10</f>
        <v>160</v>
      </c>
      <c r="P54" s="78" t="s">
        <v>133</v>
      </c>
      <c r="Q54" s="83">
        <v>219</v>
      </c>
      <c r="R54" s="84">
        <v>212</v>
      </c>
      <c r="S54" s="84">
        <v>205</v>
      </c>
      <c r="T54" s="84">
        <v>198</v>
      </c>
      <c r="U54" s="84">
        <v>192</v>
      </c>
      <c r="V54" s="84">
        <v>185</v>
      </c>
      <c r="W54" s="84">
        <v>178</v>
      </c>
      <c r="X54" s="85">
        <v>172</v>
      </c>
      <c r="Y54" s="177"/>
      <c r="Z54" s="662"/>
      <c r="AA54" s="664">
        <f>+AA52+10</f>
        <v>160</v>
      </c>
      <c r="AB54" s="78" t="s">
        <v>133</v>
      </c>
      <c r="AC54" s="83">
        <v>219</v>
      </c>
      <c r="AD54" s="84">
        <v>212</v>
      </c>
      <c r="AE54" s="84">
        <v>205</v>
      </c>
      <c r="AF54" s="84">
        <v>198</v>
      </c>
      <c r="AG54" s="84">
        <v>192</v>
      </c>
      <c r="AH54" s="84">
        <v>185</v>
      </c>
      <c r="AI54" s="84">
        <v>178</v>
      </c>
      <c r="AJ54" s="85">
        <v>172</v>
      </c>
      <c r="AL54" s="662"/>
      <c r="AM54" s="664">
        <f>+AM52+10</f>
        <v>160</v>
      </c>
      <c r="AN54" s="78" t="s">
        <v>133</v>
      </c>
      <c r="AO54" s="83">
        <v>219</v>
      </c>
      <c r="AP54" s="84">
        <v>212</v>
      </c>
      <c r="AQ54" s="84">
        <v>205</v>
      </c>
      <c r="AR54" s="84">
        <v>198</v>
      </c>
      <c r="AS54" s="84">
        <v>192</v>
      </c>
      <c r="AT54" s="84">
        <v>185</v>
      </c>
      <c r="AU54" s="84">
        <v>178</v>
      </c>
      <c r="AV54" s="85">
        <v>172</v>
      </c>
      <c r="AW54" s="1"/>
    </row>
    <row r="55" spans="1:49" ht="15" thickBot="1">
      <c r="A55">
        <v>55</v>
      </c>
      <c r="B55" s="662"/>
      <c r="C55" s="665"/>
      <c r="D55" s="82" t="s">
        <v>136</v>
      </c>
      <c r="E55" s="83">
        <v>237</v>
      </c>
      <c r="F55" s="84">
        <v>228</v>
      </c>
      <c r="G55" s="84">
        <v>219</v>
      </c>
      <c r="H55" s="84">
        <v>211</v>
      </c>
      <c r="I55" s="84">
        <v>202</v>
      </c>
      <c r="J55" s="84">
        <v>194</v>
      </c>
      <c r="K55" s="84">
        <v>185</v>
      </c>
      <c r="L55" s="85">
        <v>177</v>
      </c>
      <c r="N55" s="662"/>
      <c r="O55" s="665"/>
      <c r="P55" s="82" t="s">
        <v>136</v>
      </c>
      <c r="Q55" s="83">
        <v>237</v>
      </c>
      <c r="R55" s="84">
        <v>228</v>
      </c>
      <c r="S55" s="84">
        <v>219</v>
      </c>
      <c r="T55" s="84">
        <v>211</v>
      </c>
      <c r="U55" s="84">
        <v>202</v>
      </c>
      <c r="V55" s="84">
        <v>194</v>
      </c>
      <c r="W55" s="84">
        <v>185</v>
      </c>
      <c r="X55" s="85">
        <v>177</v>
      </c>
      <c r="Y55" s="177"/>
      <c r="Z55" s="662"/>
      <c r="AA55" s="665"/>
      <c r="AB55" s="82" t="s">
        <v>136</v>
      </c>
      <c r="AC55" s="83">
        <v>237</v>
      </c>
      <c r="AD55" s="84">
        <v>228</v>
      </c>
      <c r="AE55" s="84">
        <v>219</v>
      </c>
      <c r="AF55" s="84">
        <v>211</v>
      </c>
      <c r="AG55" s="84">
        <v>202</v>
      </c>
      <c r="AH55" s="84">
        <v>194</v>
      </c>
      <c r="AI55" s="84">
        <v>185</v>
      </c>
      <c r="AJ55" s="85">
        <v>177</v>
      </c>
      <c r="AL55" s="662"/>
      <c r="AM55" s="665"/>
      <c r="AN55" s="82" t="s">
        <v>136</v>
      </c>
      <c r="AO55" s="83">
        <v>237</v>
      </c>
      <c r="AP55" s="84">
        <v>227</v>
      </c>
      <c r="AQ55" s="84">
        <v>218</v>
      </c>
      <c r="AR55" s="84">
        <v>209</v>
      </c>
      <c r="AS55" s="84">
        <v>199</v>
      </c>
      <c r="AT55" s="84">
        <v>190</v>
      </c>
      <c r="AU55" s="84">
        <v>181</v>
      </c>
      <c r="AV55" s="85">
        <v>172</v>
      </c>
      <c r="AW55" s="1"/>
    </row>
    <row r="56" spans="1:49">
      <c r="A56">
        <v>56</v>
      </c>
      <c r="B56" s="662"/>
      <c r="C56" s="666">
        <f>+C54+10</f>
        <v>170</v>
      </c>
      <c r="D56" s="86" t="str">
        <f>+D54</f>
        <v>48-X</v>
      </c>
      <c r="E56" s="87">
        <v>235</v>
      </c>
      <c r="F56" s="88">
        <v>227</v>
      </c>
      <c r="G56" s="88">
        <v>220</v>
      </c>
      <c r="H56" s="88">
        <v>212</v>
      </c>
      <c r="I56" s="88">
        <v>205</v>
      </c>
      <c r="J56" s="88">
        <v>197</v>
      </c>
      <c r="K56" s="88">
        <v>190</v>
      </c>
      <c r="L56" s="89">
        <v>183</v>
      </c>
      <c r="N56" s="662"/>
      <c r="O56" s="666">
        <f>+O54+10</f>
        <v>170</v>
      </c>
      <c r="P56" s="86" t="str">
        <f>+P54</f>
        <v>48-X</v>
      </c>
      <c r="Q56" s="87">
        <v>235</v>
      </c>
      <c r="R56" s="88">
        <v>227</v>
      </c>
      <c r="S56" s="88">
        <v>220</v>
      </c>
      <c r="T56" s="88">
        <v>212</v>
      </c>
      <c r="U56" s="88">
        <v>205</v>
      </c>
      <c r="V56" s="88">
        <v>197</v>
      </c>
      <c r="W56" s="88">
        <v>190</v>
      </c>
      <c r="X56" s="89">
        <v>183</v>
      </c>
      <c r="Y56" s="177"/>
      <c r="Z56" s="662"/>
      <c r="AA56" s="666">
        <f>+AA54+10</f>
        <v>170</v>
      </c>
      <c r="AB56" s="86" t="str">
        <f>+AB54</f>
        <v>48-X</v>
      </c>
      <c r="AC56" s="87">
        <v>235</v>
      </c>
      <c r="AD56" s="88">
        <v>227</v>
      </c>
      <c r="AE56" s="88">
        <v>220</v>
      </c>
      <c r="AF56" s="88">
        <v>212</v>
      </c>
      <c r="AG56" s="88">
        <v>205</v>
      </c>
      <c r="AH56" s="88">
        <v>197</v>
      </c>
      <c r="AI56" s="88">
        <v>190</v>
      </c>
      <c r="AJ56" s="89">
        <v>183</v>
      </c>
      <c r="AL56" s="662"/>
      <c r="AM56" s="666">
        <f>+AM54+10</f>
        <v>170</v>
      </c>
      <c r="AN56" s="86" t="str">
        <f>+AN54</f>
        <v>48-X</v>
      </c>
      <c r="AO56" s="87">
        <v>235</v>
      </c>
      <c r="AP56" s="88">
        <v>227</v>
      </c>
      <c r="AQ56" s="88">
        <v>220</v>
      </c>
      <c r="AR56" s="88">
        <v>212</v>
      </c>
      <c r="AS56" s="88">
        <v>205</v>
      </c>
      <c r="AT56" s="88">
        <v>197</v>
      </c>
      <c r="AU56" s="88">
        <v>190</v>
      </c>
      <c r="AV56" s="89">
        <v>183</v>
      </c>
      <c r="AW56" s="1"/>
    </row>
    <row r="57" spans="1:49" ht="15" thickBot="1">
      <c r="A57">
        <v>57</v>
      </c>
      <c r="B57" s="662"/>
      <c r="C57" s="667"/>
      <c r="D57" s="90" t="str">
        <f>+D55</f>
        <v>48-XL</v>
      </c>
      <c r="E57" s="87">
        <v>256</v>
      </c>
      <c r="F57" s="88">
        <v>247</v>
      </c>
      <c r="G57" s="88">
        <v>238</v>
      </c>
      <c r="H57" s="88">
        <v>229</v>
      </c>
      <c r="I57" s="88">
        <v>220</v>
      </c>
      <c r="J57" s="88">
        <v>211</v>
      </c>
      <c r="K57" s="88">
        <v>202</v>
      </c>
      <c r="L57" s="89">
        <v>193</v>
      </c>
      <c r="N57" s="662"/>
      <c r="O57" s="667"/>
      <c r="P57" s="90" t="str">
        <f>+P55</f>
        <v>48-XL</v>
      </c>
      <c r="Q57" s="87">
        <v>256</v>
      </c>
      <c r="R57" s="88">
        <v>247</v>
      </c>
      <c r="S57" s="88">
        <v>238</v>
      </c>
      <c r="T57" s="88">
        <v>229</v>
      </c>
      <c r="U57" s="88">
        <v>220</v>
      </c>
      <c r="V57" s="88">
        <v>211</v>
      </c>
      <c r="W57" s="88">
        <v>202</v>
      </c>
      <c r="X57" s="89">
        <v>193</v>
      </c>
      <c r="Y57" s="177"/>
      <c r="Z57" s="662"/>
      <c r="AA57" s="667"/>
      <c r="AB57" s="90" t="str">
        <f>+AB55</f>
        <v>48-XL</v>
      </c>
      <c r="AC57" s="87">
        <v>256</v>
      </c>
      <c r="AD57" s="88">
        <v>247</v>
      </c>
      <c r="AE57" s="88">
        <v>238</v>
      </c>
      <c r="AF57" s="88">
        <v>229</v>
      </c>
      <c r="AG57" s="88">
        <v>220</v>
      </c>
      <c r="AH57" s="88">
        <v>211</v>
      </c>
      <c r="AI57" s="88">
        <v>202</v>
      </c>
      <c r="AJ57" s="89">
        <v>193</v>
      </c>
      <c r="AL57" s="662"/>
      <c r="AM57" s="667"/>
      <c r="AN57" s="90" t="str">
        <f>+AN55</f>
        <v>48-XL</v>
      </c>
      <c r="AO57" s="87">
        <v>256</v>
      </c>
      <c r="AP57" s="88">
        <v>246</v>
      </c>
      <c r="AQ57" s="88">
        <v>237</v>
      </c>
      <c r="AR57" s="88">
        <v>228</v>
      </c>
      <c r="AS57" s="88">
        <v>218</v>
      </c>
      <c r="AT57" s="88">
        <v>209</v>
      </c>
      <c r="AU57" s="88">
        <v>200</v>
      </c>
      <c r="AV57" s="89">
        <v>191</v>
      </c>
      <c r="AW57" s="1"/>
    </row>
    <row r="58" spans="1:49">
      <c r="A58">
        <v>58</v>
      </c>
      <c r="B58" s="662"/>
      <c r="C58" s="664">
        <f>+C56+10</f>
        <v>180</v>
      </c>
      <c r="D58" s="78" t="s">
        <v>133</v>
      </c>
      <c r="E58" s="83">
        <v>252</v>
      </c>
      <c r="F58" s="84">
        <v>244</v>
      </c>
      <c r="G58" s="84">
        <v>236</v>
      </c>
      <c r="H58" s="84">
        <v>228</v>
      </c>
      <c r="I58" s="84">
        <v>220</v>
      </c>
      <c r="J58" s="84">
        <v>212</v>
      </c>
      <c r="K58" s="84">
        <v>204</v>
      </c>
      <c r="L58" s="85">
        <v>196</v>
      </c>
      <c r="N58" s="662"/>
      <c r="O58" s="664">
        <f>+O56+10</f>
        <v>180</v>
      </c>
      <c r="P58" s="78" t="s">
        <v>133</v>
      </c>
      <c r="Q58" s="83">
        <v>252</v>
      </c>
      <c r="R58" s="84">
        <v>244</v>
      </c>
      <c r="S58" s="84">
        <v>236</v>
      </c>
      <c r="T58" s="84">
        <v>228</v>
      </c>
      <c r="U58" s="84">
        <v>220</v>
      </c>
      <c r="V58" s="84">
        <v>212</v>
      </c>
      <c r="W58" s="84">
        <v>204</v>
      </c>
      <c r="X58" s="85">
        <v>196</v>
      </c>
      <c r="Y58" s="177"/>
      <c r="Z58" s="662"/>
      <c r="AA58" s="664">
        <f>+AA56+10</f>
        <v>180</v>
      </c>
      <c r="AB58" s="78" t="s">
        <v>133</v>
      </c>
      <c r="AC58" s="83">
        <v>252</v>
      </c>
      <c r="AD58" s="84">
        <v>244</v>
      </c>
      <c r="AE58" s="84">
        <v>236</v>
      </c>
      <c r="AF58" s="84">
        <v>228</v>
      </c>
      <c r="AG58" s="84">
        <v>220</v>
      </c>
      <c r="AH58" s="84">
        <v>212</v>
      </c>
      <c r="AI58" s="84">
        <v>204</v>
      </c>
      <c r="AJ58" s="85">
        <v>197</v>
      </c>
      <c r="AL58" s="662"/>
      <c r="AM58" s="664">
        <f>+AM56+10</f>
        <v>180</v>
      </c>
      <c r="AN58" s="78" t="s">
        <v>133</v>
      </c>
      <c r="AO58" s="83">
        <v>252</v>
      </c>
      <c r="AP58" s="84">
        <v>244</v>
      </c>
      <c r="AQ58" s="84">
        <v>236</v>
      </c>
      <c r="AR58" s="84">
        <v>228</v>
      </c>
      <c r="AS58" s="84">
        <v>220</v>
      </c>
      <c r="AT58" s="84">
        <v>212</v>
      </c>
      <c r="AU58" s="84">
        <v>204</v>
      </c>
      <c r="AV58" s="85">
        <v>196</v>
      </c>
      <c r="AW58" s="1"/>
    </row>
    <row r="59" spans="1:49" ht="15" thickBot="1">
      <c r="A59">
        <v>59</v>
      </c>
      <c r="B59" s="662"/>
      <c r="C59" s="665"/>
      <c r="D59" s="82" t="s">
        <v>136</v>
      </c>
      <c r="E59" s="83">
        <v>274</v>
      </c>
      <c r="F59" s="84">
        <v>264</v>
      </c>
      <c r="G59" s="84">
        <v>254</v>
      </c>
      <c r="H59" s="84">
        <v>245</v>
      </c>
      <c r="I59" s="84">
        <v>235</v>
      </c>
      <c r="J59" s="84">
        <v>226</v>
      </c>
      <c r="K59" s="84">
        <v>216</v>
      </c>
      <c r="L59" s="85">
        <v>207</v>
      </c>
      <c r="N59" s="662"/>
      <c r="O59" s="665"/>
      <c r="P59" s="82" t="s">
        <v>136</v>
      </c>
      <c r="Q59" s="83">
        <v>274</v>
      </c>
      <c r="R59" s="84">
        <v>264</v>
      </c>
      <c r="S59" s="84">
        <v>254</v>
      </c>
      <c r="T59" s="84">
        <v>245</v>
      </c>
      <c r="U59" s="84">
        <v>235</v>
      </c>
      <c r="V59" s="84">
        <v>226</v>
      </c>
      <c r="W59" s="84">
        <v>216</v>
      </c>
      <c r="X59" s="85">
        <v>207</v>
      </c>
      <c r="Y59" s="177"/>
      <c r="Z59" s="662"/>
      <c r="AA59" s="665"/>
      <c r="AB59" s="82" t="s">
        <v>136</v>
      </c>
      <c r="AC59" s="83">
        <v>274</v>
      </c>
      <c r="AD59" s="84">
        <v>264</v>
      </c>
      <c r="AE59" s="84">
        <v>254</v>
      </c>
      <c r="AF59" s="84">
        <v>245</v>
      </c>
      <c r="AG59" s="84">
        <v>235</v>
      </c>
      <c r="AH59" s="84">
        <v>226</v>
      </c>
      <c r="AI59" s="84">
        <v>216</v>
      </c>
      <c r="AJ59" s="85">
        <v>207</v>
      </c>
      <c r="AL59" s="662"/>
      <c r="AM59" s="665"/>
      <c r="AN59" s="82" t="s">
        <v>136</v>
      </c>
      <c r="AO59" s="83">
        <v>274</v>
      </c>
      <c r="AP59" s="84">
        <v>264</v>
      </c>
      <c r="AQ59" s="84">
        <v>254</v>
      </c>
      <c r="AR59" s="84">
        <v>245</v>
      </c>
      <c r="AS59" s="84">
        <v>235</v>
      </c>
      <c r="AT59" s="84">
        <v>226</v>
      </c>
      <c r="AU59" s="84">
        <v>216</v>
      </c>
      <c r="AV59" s="85">
        <v>207</v>
      </c>
      <c r="AW59" s="1"/>
    </row>
    <row r="60" spans="1:49">
      <c r="A60">
        <v>60</v>
      </c>
      <c r="B60" s="662"/>
      <c r="C60" s="666">
        <f>+C58+10</f>
        <v>190</v>
      </c>
      <c r="D60" s="86" t="str">
        <f>+D58</f>
        <v>48-X</v>
      </c>
      <c r="E60" s="87">
        <v>269</v>
      </c>
      <c r="F60" s="88">
        <v>260</v>
      </c>
      <c r="G60" s="88">
        <v>251</v>
      </c>
      <c r="H60" s="88">
        <v>243</v>
      </c>
      <c r="I60" s="88">
        <v>234</v>
      </c>
      <c r="J60" s="88">
        <v>226</v>
      </c>
      <c r="K60" s="88">
        <v>217</v>
      </c>
      <c r="L60" s="89">
        <v>209</v>
      </c>
      <c r="N60" s="662"/>
      <c r="O60" s="666">
        <f>+O58+10</f>
        <v>190</v>
      </c>
      <c r="P60" s="86" t="str">
        <f>+P58</f>
        <v>48-X</v>
      </c>
      <c r="Q60" s="87">
        <v>269</v>
      </c>
      <c r="R60" s="88">
        <v>260</v>
      </c>
      <c r="S60" s="88">
        <v>251</v>
      </c>
      <c r="T60" s="88">
        <v>243</v>
      </c>
      <c r="U60" s="88">
        <v>234</v>
      </c>
      <c r="V60" s="88">
        <v>226</v>
      </c>
      <c r="W60" s="88">
        <v>217</v>
      </c>
      <c r="X60" s="89">
        <v>209</v>
      </c>
      <c r="Y60" s="177"/>
      <c r="Z60" s="662"/>
      <c r="AA60" s="666">
        <f>+AA58+10</f>
        <v>190</v>
      </c>
      <c r="AB60" s="86" t="str">
        <f>+AB58</f>
        <v>48-X</v>
      </c>
      <c r="AC60" s="87">
        <v>269</v>
      </c>
      <c r="AD60" s="88">
        <v>260</v>
      </c>
      <c r="AE60" s="88">
        <v>251</v>
      </c>
      <c r="AF60" s="88">
        <v>243</v>
      </c>
      <c r="AG60" s="88">
        <v>234</v>
      </c>
      <c r="AH60" s="88">
        <v>226</v>
      </c>
      <c r="AI60" s="88">
        <v>217</v>
      </c>
      <c r="AJ60" s="89">
        <v>209</v>
      </c>
      <c r="AL60" s="662"/>
      <c r="AM60" s="666">
        <f>+AM58+10</f>
        <v>190</v>
      </c>
      <c r="AN60" s="86" t="str">
        <f>+AN58</f>
        <v>48-X</v>
      </c>
      <c r="AO60" s="87">
        <v>269</v>
      </c>
      <c r="AP60" s="88">
        <v>260</v>
      </c>
      <c r="AQ60" s="88">
        <v>251</v>
      </c>
      <c r="AR60" s="88">
        <v>242</v>
      </c>
      <c r="AS60" s="88">
        <v>234</v>
      </c>
      <c r="AT60" s="88">
        <v>225</v>
      </c>
      <c r="AU60" s="88">
        <v>216</v>
      </c>
      <c r="AV60" s="89">
        <v>208</v>
      </c>
      <c r="AW60" s="1"/>
    </row>
    <row r="61" spans="1:49" ht="15" thickBot="1">
      <c r="A61">
        <v>61</v>
      </c>
      <c r="B61" s="662"/>
      <c r="C61" s="667"/>
      <c r="D61" s="90" t="str">
        <f>+D59</f>
        <v>48-XL</v>
      </c>
      <c r="E61" s="87">
        <v>293</v>
      </c>
      <c r="F61" s="88">
        <v>283</v>
      </c>
      <c r="G61" s="88">
        <v>273</v>
      </c>
      <c r="H61" s="88">
        <v>263</v>
      </c>
      <c r="I61" s="88">
        <v>253</v>
      </c>
      <c r="J61" s="88">
        <v>243</v>
      </c>
      <c r="K61" s="88">
        <v>233</v>
      </c>
      <c r="L61" s="89">
        <v>223</v>
      </c>
      <c r="N61" s="662"/>
      <c r="O61" s="667"/>
      <c r="P61" s="90" t="str">
        <f>+P59</f>
        <v>48-XL</v>
      </c>
      <c r="Q61" s="87">
        <v>293</v>
      </c>
      <c r="R61" s="88">
        <v>283</v>
      </c>
      <c r="S61" s="88">
        <v>273</v>
      </c>
      <c r="T61" s="88">
        <v>263</v>
      </c>
      <c r="U61" s="88">
        <v>253</v>
      </c>
      <c r="V61" s="88">
        <v>243</v>
      </c>
      <c r="W61" s="88">
        <v>233</v>
      </c>
      <c r="X61" s="89">
        <v>223</v>
      </c>
      <c r="Y61" s="177"/>
      <c r="Z61" s="662"/>
      <c r="AA61" s="667"/>
      <c r="AB61" s="90" t="str">
        <f>+AB59</f>
        <v>48-XL</v>
      </c>
      <c r="AC61" s="87">
        <v>293</v>
      </c>
      <c r="AD61" s="88">
        <v>283</v>
      </c>
      <c r="AE61" s="88">
        <v>273</v>
      </c>
      <c r="AF61" s="88">
        <v>263</v>
      </c>
      <c r="AG61" s="88">
        <v>253</v>
      </c>
      <c r="AH61" s="88">
        <v>243</v>
      </c>
      <c r="AI61" s="88">
        <v>233</v>
      </c>
      <c r="AJ61" s="89">
        <v>223</v>
      </c>
      <c r="AL61" s="662"/>
      <c r="AM61" s="667"/>
      <c r="AN61" s="90" t="str">
        <f>+AN59</f>
        <v>48-XL</v>
      </c>
      <c r="AO61" s="87">
        <v>293</v>
      </c>
      <c r="AP61" s="88">
        <v>283</v>
      </c>
      <c r="AQ61" s="88">
        <v>273</v>
      </c>
      <c r="AR61" s="88">
        <v>263</v>
      </c>
      <c r="AS61" s="88">
        <v>253</v>
      </c>
      <c r="AT61" s="88">
        <v>243</v>
      </c>
      <c r="AU61" s="88">
        <v>233</v>
      </c>
      <c r="AV61" s="89">
        <v>223</v>
      </c>
    </row>
    <row r="62" spans="1:49">
      <c r="A62">
        <v>62</v>
      </c>
      <c r="B62" s="662"/>
      <c r="C62" s="664">
        <f>+C60+10</f>
        <v>200</v>
      </c>
      <c r="D62" s="78" t="s">
        <v>133</v>
      </c>
      <c r="E62" s="83">
        <v>286</v>
      </c>
      <c r="F62" s="84">
        <v>276</v>
      </c>
      <c r="G62" s="84">
        <v>267</v>
      </c>
      <c r="H62" s="84">
        <v>258</v>
      </c>
      <c r="I62" s="84">
        <v>249</v>
      </c>
      <c r="J62" s="84">
        <v>240</v>
      </c>
      <c r="K62" s="84">
        <v>231</v>
      </c>
      <c r="L62" s="85">
        <v>222</v>
      </c>
      <c r="N62" s="662"/>
      <c r="O62" s="664">
        <f>+O60+10</f>
        <v>200</v>
      </c>
      <c r="P62" s="78" t="s">
        <v>133</v>
      </c>
      <c r="Q62" s="83">
        <v>286</v>
      </c>
      <c r="R62" s="84">
        <v>276</v>
      </c>
      <c r="S62" s="84">
        <v>267</v>
      </c>
      <c r="T62" s="84">
        <v>258</v>
      </c>
      <c r="U62" s="84">
        <v>249</v>
      </c>
      <c r="V62" s="84">
        <v>240</v>
      </c>
      <c r="W62" s="84">
        <v>231</v>
      </c>
      <c r="X62" s="85">
        <v>222</v>
      </c>
      <c r="Y62" s="177"/>
      <c r="Z62" s="662"/>
      <c r="AA62" s="664">
        <f>+AA60+10</f>
        <v>200</v>
      </c>
      <c r="AB62" s="78" t="s">
        <v>133</v>
      </c>
      <c r="AC62" s="83">
        <v>286</v>
      </c>
      <c r="AD62" s="84">
        <v>276</v>
      </c>
      <c r="AE62" s="84">
        <v>267</v>
      </c>
      <c r="AF62" s="84">
        <v>258</v>
      </c>
      <c r="AG62" s="84">
        <v>249</v>
      </c>
      <c r="AH62" s="84">
        <v>240</v>
      </c>
      <c r="AI62" s="84">
        <v>231</v>
      </c>
      <c r="AJ62" s="85">
        <v>222</v>
      </c>
      <c r="AL62" s="662"/>
      <c r="AM62" s="664">
        <f>+AM60+10</f>
        <v>200</v>
      </c>
      <c r="AN62" s="78" t="s">
        <v>133</v>
      </c>
      <c r="AO62" s="83">
        <v>286</v>
      </c>
      <c r="AP62" s="84">
        <v>276</v>
      </c>
      <c r="AQ62" s="84">
        <v>267</v>
      </c>
      <c r="AR62" s="84">
        <v>258</v>
      </c>
      <c r="AS62" s="84">
        <v>248</v>
      </c>
      <c r="AT62" s="84">
        <v>239</v>
      </c>
      <c r="AU62" s="84">
        <v>230</v>
      </c>
      <c r="AV62" s="85">
        <v>221</v>
      </c>
    </row>
    <row r="63" spans="1:49" ht="15" thickBot="1">
      <c r="A63">
        <v>63</v>
      </c>
      <c r="B63" s="663"/>
      <c r="C63" s="665"/>
      <c r="D63" s="82" t="s">
        <v>136</v>
      </c>
      <c r="E63" s="189">
        <v>310</v>
      </c>
      <c r="F63" s="186">
        <v>300</v>
      </c>
      <c r="G63" s="186">
        <v>290</v>
      </c>
      <c r="H63" s="186">
        <v>280</v>
      </c>
      <c r="I63" s="186">
        <v>270</v>
      </c>
      <c r="J63" s="186">
        <v>260</v>
      </c>
      <c r="K63" s="186">
        <v>250</v>
      </c>
      <c r="L63" s="185">
        <v>240</v>
      </c>
      <c r="N63" s="663"/>
      <c r="O63" s="665"/>
      <c r="P63" s="82" t="s">
        <v>136</v>
      </c>
      <c r="Q63" s="189">
        <v>310</v>
      </c>
      <c r="R63" s="186">
        <v>300</v>
      </c>
      <c r="S63" s="186">
        <v>290</v>
      </c>
      <c r="T63" s="186">
        <v>280</v>
      </c>
      <c r="U63" s="186">
        <v>270</v>
      </c>
      <c r="V63" s="186">
        <v>260</v>
      </c>
      <c r="W63" s="186">
        <v>250</v>
      </c>
      <c r="X63" s="185">
        <v>240</v>
      </c>
      <c r="Y63" s="177"/>
      <c r="Z63" s="663"/>
      <c r="AA63" s="665"/>
      <c r="AB63" s="82" t="s">
        <v>136</v>
      </c>
      <c r="AC63" s="189">
        <v>310</v>
      </c>
      <c r="AD63" s="186">
        <v>300</v>
      </c>
      <c r="AE63" s="186">
        <v>290</v>
      </c>
      <c r="AF63" s="186">
        <v>280</v>
      </c>
      <c r="AG63" s="186">
        <v>270</v>
      </c>
      <c r="AH63" s="186">
        <v>260</v>
      </c>
      <c r="AI63" s="186">
        <v>250</v>
      </c>
      <c r="AJ63" s="185">
        <v>240</v>
      </c>
      <c r="AL63" s="663"/>
      <c r="AM63" s="665"/>
      <c r="AN63" s="82" t="s">
        <v>136</v>
      </c>
      <c r="AO63" s="189">
        <v>310</v>
      </c>
      <c r="AP63" s="186">
        <v>300</v>
      </c>
      <c r="AQ63" s="186">
        <v>290</v>
      </c>
      <c r="AR63" s="186">
        <v>280</v>
      </c>
      <c r="AS63" s="186">
        <v>270</v>
      </c>
      <c r="AT63" s="186">
        <v>260</v>
      </c>
      <c r="AU63" s="186">
        <v>250</v>
      </c>
      <c r="AV63" s="185">
        <v>240</v>
      </c>
    </row>
    <row r="64" spans="1:49">
      <c r="A64">
        <v>64</v>
      </c>
    </row>
    <row r="65" spans="1:49">
      <c r="A65">
        <v>65</v>
      </c>
    </row>
    <row r="66" spans="1:49">
      <c r="A66">
        <v>66</v>
      </c>
    </row>
    <row r="67" spans="1:49">
      <c r="A67">
        <v>67</v>
      </c>
    </row>
    <row r="68" spans="1:49">
      <c r="A68">
        <v>68</v>
      </c>
    </row>
    <row r="69" spans="1:49">
      <c r="A69">
        <v>69</v>
      </c>
    </row>
    <row r="70" spans="1:49" ht="15" thickBot="1">
      <c r="A70">
        <v>70</v>
      </c>
    </row>
    <row r="71" spans="1:49" ht="18.600000000000001" thickBot="1">
      <c r="A71">
        <v>71</v>
      </c>
      <c r="B71" s="649" t="s">
        <v>1112</v>
      </c>
      <c r="C71" s="650"/>
      <c r="D71" s="651"/>
      <c r="E71" s="649" t="s">
        <v>1152</v>
      </c>
      <c r="F71" s="650"/>
      <c r="G71" s="650"/>
      <c r="H71" s="650"/>
      <c r="I71" s="650"/>
      <c r="J71" s="650"/>
      <c r="K71" s="650"/>
      <c r="L71" s="651"/>
      <c r="M71"/>
      <c r="N71" s="649" t="s">
        <v>1114</v>
      </c>
      <c r="O71" s="650"/>
      <c r="P71" s="651"/>
      <c r="Q71" s="649" t="s">
        <v>1124</v>
      </c>
      <c r="R71" s="650"/>
      <c r="S71" s="650"/>
      <c r="T71" s="650"/>
      <c r="U71" s="650"/>
      <c r="V71" s="650"/>
      <c r="W71" s="650"/>
      <c r="X71" s="651"/>
      <c r="Z71" s="649" t="s">
        <v>1115</v>
      </c>
      <c r="AA71" s="650"/>
      <c r="AB71" s="651"/>
      <c r="AC71" s="649" t="s">
        <v>1152</v>
      </c>
      <c r="AD71" s="650"/>
      <c r="AE71" s="650"/>
      <c r="AF71" s="650"/>
      <c r="AG71" s="650"/>
      <c r="AH71" s="650"/>
      <c r="AI71" s="650"/>
      <c r="AJ71" s="651"/>
      <c r="AK71"/>
      <c r="AL71" s="649" t="s">
        <v>1116</v>
      </c>
      <c r="AM71" s="650"/>
      <c r="AN71" s="651"/>
      <c r="AO71" s="649" t="s">
        <v>1124</v>
      </c>
      <c r="AP71" s="650"/>
      <c r="AQ71" s="650"/>
      <c r="AR71" s="650"/>
      <c r="AS71" s="650"/>
      <c r="AT71" s="650"/>
      <c r="AU71" s="650"/>
      <c r="AV71" s="651"/>
    </row>
    <row r="72" spans="1:49" ht="15.75" customHeight="1">
      <c r="A72">
        <v>72</v>
      </c>
      <c r="B72" s="652" t="s">
        <v>1129</v>
      </c>
      <c r="C72" s="652" t="s">
        <v>634</v>
      </c>
      <c r="D72" s="669" t="s">
        <v>1119</v>
      </c>
      <c r="E72" s="676" t="s">
        <v>1120</v>
      </c>
      <c r="F72" s="677"/>
      <c r="G72" s="677"/>
      <c r="H72" s="677"/>
      <c r="I72" s="677"/>
      <c r="J72" s="677"/>
      <c r="K72" s="677"/>
      <c r="L72" s="678"/>
      <c r="M72"/>
      <c r="N72" s="652" t="s">
        <v>1129</v>
      </c>
      <c r="O72" s="652" t="s">
        <v>634</v>
      </c>
      <c r="P72" s="669" t="s">
        <v>1119</v>
      </c>
      <c r="Q72" s="676" t="s">
        <v>1120</v>
      </c>
      <c r="R72" s="677"/>
      <c r="S72" s="677"/>
      <c r="T72" s="677"/>
      <c r="U72" s="677"/>
      <c r="V72" s="677"/>
      <c r="W72" s="677"/>
      <c r="X72" s="678"/>
      <c r="Z72" s="652" t="s">
        <v>1129</v>
      </c>
      <c r="AA72" s="652" t="s">
        <v>634</v>
      </c>
      <c r="AB72" s="669" t="s">
        <v>1119</v>
      </c>
      <c r="AC72" s="676" t="s">
        <v>1120</v>
      </c>
      <c r="AD72" s="677"/>
      <c r="AE72" s="677"/>
      <c r="AF72" s="677"/>
      <c r="AG72" s="677"/>
      <c r="AH72" s="677"/>
      <c r="AI72" s="677"/>
      <c r="AJ72" s="678"/>
      <c r="AK72"/>
      <c r="AL72" s="652" t="s">
        <v>1129</v>
      </c>
      <c r="AM72" s="652" t="s">
        <v>634</v>
      </c>
      <c r="AN72" s="669" t="s">
        <v>1119</v>
      </c>
      <c r="AO72" s="676" t="s">
        <v>1120</v>
      </c>
      <c r="AP72" s="677"/>
      <c r="AQ72" s="677"/>
      <c r="AR72" s="677"/>
      <c r="AS72" s="677"/>
      <c r="AT72" s="677"/>
      <c r="AU72" s="677"/>
      <c r="AV72" s="678"/>
    </row>
    <row r="73" spans="1:49" ht="15" customHeight="1" thickBot="1">
      <c r="A73">
        <v>73</v>
      </c>
      <c r="B73" s="668"/>
      <c r="C73" s="668"/>
      <c r="D73" s="670"/>
      <c r="E73" s="679"/>
      <c r="F73" s="680"/>
      <c r="G73" s="680"/>
      <c r="H73" s="680"/>
      <c r="I73" s="680"/>
      <c r="J73" s="680"/>
      <c r="K73" s="680"/>
      <c r="L73" s="681"/>
      <c r="M73"/>
      <c r="N73" s="668"/>
      <c r="O73" s="668"/>
      <c r="P73" s="670"/>
      <c r="Q73" s="679"/>
      <c r="R73" s="680"/>
      <c r="S73" s="680"/>
      <c r="T73" s="680"/>
      <c r="U73" s="680"/>
      <c r="V73" s="680"/>
      <c r="W73" s="680"/>
      <c r="X73" s="681"/>
      <c r="Z73" s="668"/>
      <c r="AA73" s="668"/>
      <c r="AB73" s="670"/>
      <c r="AC73" s="679"/>
      <c r="AD73" s="680"/>
      <c r="AE73" s="680"/>
      <c r="AF73" s="680"/>
      <c r="AG73" s="680"/>
      <c r="AH73" s="680"/>
      <c r="AI73" s="680"/>
      <c r="AJ73" s="681"/>
      <c r="AK73"/>
      <c r="AL73" s="668"/>
      <c r="AM73" s="668"/>
      <c r="AN73" s="670"/>
      <c r="AO73" s="679"/>
      <c r="AP73" s="680"/>
      <c r="AQ73" s="680"/>
      <c r="AR73" s="680"/>
      <c r="AS73" s="680"/>
      <c r="AT73" s="680"/>
      <c r="AU73" s="680"/>
      <c r="AV73" s="681"/>
    </row>
    <row r="74" spans="1:49" ht="15" thickBot="1">
      <c r="A74">
        <v>74</v>
      </c>
      <c r="B74" s="653"/>
      <c r="C74" s="653"/>
      <c r="D74" s="671"/>
      <c r="E74" s="75">
        <v>0</v>
      </c>
      <c r="F74" s="76">
        <v>500</v>
      </c>
      <c r="G74" s="76">
        <v>1000</v>
      </c>
      <c r="H74" s="76">
        <v>1500</v>
      </c>
      <c r="I74" s="76">
        <v>2000</v>
      </c>
      <c r="J74" s="76">
        <v>2500</v>
      </c>
      <c r="K74" s="76">
        <v>3000</v>
      </c>
      <c r="L74" s="77">
        <v>3500</v>
      </c>
      <c r="M74"/>
      <c r="N74" s="653"/>
      <c r="O74" s="653"/>
      <c r="P74" s="671"/>
      <c r="Q74" s="75">
        <v>0</v>
      </c>
      <c r="R74" s="76">
        <v>500</v>
      </c>
      <c r="S74" s="76">
        <v>1000</v>
      </c>
      <c r="T74" s="76">
        <v>1500</v>
      </c>
      <c r="U74" s="76">
        <v>2000</v>
      </c>
      <c r="V74" s="76">
        <v>2500</v>
      </c>
      <c r="W74" s="76">
        <v>3000</v>
      </c>
      <c r="X74" s="77">
        <v>3500</v>
      </c>
      <c r="Z74" s="653"/>
      <c r="AA74" s="653"/>
      <c r="AB74" s="671"/>
      <c r="AC74" s="75">
        <v>0</v>
      </c>
      <c r="AD74" s="76">
        <v>500</v>
      </c>
      <c r="AE74" s="76">
        <v>1000</v>
      </c>
      <c r="AF74" s="76">
        <v>1500</v>
      </c>
      <c r="AG74" s="76">
        <v>2000</v>
      </c>
      <c r="AH74" s="76">
        <v>2500</v>
      </c>
      <c r="AI74" s="76">
        <v>3000</v>
      </c>
      <c r="AJ74" s="77">
        <v>3500</v>
      </c>
      <c r="AK74"/>
      <c r="AL74" s="653"/>
      <c r="AM74" s="653"/>
      <c r="AN74" s="671"/>
      <c r="AO74" s="75">
        <v>0</v>
      </c>
      <c r="AP74" s="76">
        <v>500</v>
      </c>
      <c r="AQ74" s="76">
        <v>1000</v>
      </c>
      <c r="AR74" s="76">
        <v>1500</v>
      </c>
      <c r="AS74" s="76">
        <v>2000</v>
      </c>
      <c r="AT74" s="76">
        <v>2500</v>
      </c>
      <c r="AU74" s="76">
        <v>3000</v>
      </c>
      <c r="AV74" s="77">
        <v>3500</v>
      </c>
    </row>
    <row r="75" spans="1:49" ht="15" customHeight="1">
      <c r="A75">
        <v>75</v>
      </c>
      <c r="B75" s="661" t="s">
        <v>1135</v>
      </c>
      <c r="C75" s="664">
        <v>100</v>
      </c>
      <c r="D75" s="78" t="s">
        <v>133</v>
      </c>
      <c r="E75" s="79">
        <v>65</v>
      </c>
      <c r="F75" s="80">
        <v>61</v>
      </c>
      <c r="G75" s="80">
        <v>57</v>
      </c>
      <c r="H75" s="80">
        <v>53</v>
      </c>
      <c r="I75" s="80">
        <v>49</v>
      </c>
      <c r="J75" s="80">
        <v>45</v>
      </c>
      <c r="K75" s="80">
        <v>41</v>
      </c>
      <c r="L75" s="81">
        <v>38</v>
      </c>
      <c r="N75" s="661" t="s">
        <v>1135</v>
      </c>
      <c r="O75" s="664">
        <v>100</v>
      </c>
      <c r="P75" s="78" t="s">
        <v>133</v>
      </c>
      <c r="Q75" s="79">
        <v>65</v>
      </c>
      <c r="R75" s="80">
        <v>61</v>
      </c>
      <c r="S75" s="80">
        <v>57</v>
      </c>
      <c r="T75" s="80">
        <v>53</v>
      </c>
      <c r="U75" s="80">
        <v>49</v>
      </c>
      <c r="V75" s="80">
        <v>45</v>
      </c>
      <c r="W75" s="80">
        <v>41</v>
      </c>
      <c r="X75" s="81">
        <v>38</v>
      </c>
      <c r="Y75" s="177"/>
      <c r="Z75" s="661" t="s">
        <v>1135</v>
      </c>
      <c r="AA75" s="664">
        <v>100</v>
      </c>
      <c r="AB75" s="78" t="s">
        <v>133</v>
      </c>
      <c r="AC75" s="79">
        <v>65</v>
      </c>
      <c r="AD75" s="80">
        <v>64</v>
      </c>
      <c r="AE75" s="80">
        <v>63</v>
      </c>
      <c r="AF75" s="80">
        <v>62</v>
      </c>
      <c r="AG75" s="80">
        <v>61</v>
      </c>
      <c r="AH75" s="80">
        <v>60</v>
      </c>
      <c r="AI75" s="80">
        <v>59</v>
      </c>
      <c r="AJ75" s="81">
        <v>59</v>
      </c>
      <c r="AL75" s="661" t="s">
        <v>1135</v>
      </c>
      <c r="AM75" s="664">
        <v>100</v>
      </c>
      <c r="AN75" s="78" t="s">
        <v>133</v>
      </c>
      <c r="AO75" s="79">
        <v>74</v>
      </c>
      <c r="AP75" s="80">
        <v>74</v>
      </c>
      <c r="AQ75" s="80">
        <v>74</v>
      </c>
      <c r="AR75" s="80">
        <v>74</v>
      </c>
      <c r="AS75" s="80">
        <v>74</v>
      </c>
      <c r="AT75" s="80">
        <v>74</v>
      </c>
      <c r="AU75" s="80">
        <v>74</v>
      </c>
      <c r="AV75" s="81">
        <v>74</v>
      </c>
      <c r="AW75" s="1"/>
    </row>
    <row r="76" spans="1:49" ht="15" thickBot="1">
      <c r="A76">
        <v>76</v>
      </c>
      <c r="B76" s="662"/>
      <c r="C76" s="665"/>
      <c r="D76" s="82" t="s">
        <v>136</v>
      </c>
      <c r="E76" s="83">
        <v>69</v>
      </c>
      <c r="F76" s="84">
        <v>64</v>
      </c>
      <c r="G76" s="84">
        <v>60</v>
      </c>
      <c r="H76" s="84">
        <v>56</v>
      </c>
      <c r="I76" s="84">
        <v>51</v>
      </c>
      <c r="J76" s="84">
        <v>47</v>
      </c>
      <c r="K76" s="84">
        <v>43</v>
      </c>
      <c r="L76" s="85">
        <v>39</v>
      </c>
      <c r="N76" s="662"/>
      <c r="O76" s="665"/>
      <c r="P76" s="82" t="s">
        <v>136</v>
      </c>
      <c r="Q76" s="83">
        <v>69</v>
      </c>
      <c r="R76" s="84">
        <v>64</v>
      </c>
      <c r="S76" s="84">
        <v>60</v>
      </c>
      <c r="T76" s="84">
        <v>56</v>
      </c>
      <c r="U76" s="84">
        <v>51</v>
      </c>
      <c r="V76" s="84">
        <v>47</v>
      </c>
      <c r="W76" s="84">
        <v>43</v>
      </c>
      <c r="X76" s="85">
        <v>39</v>
      </c>
      <c r="Y76" s="177"/>
      <c r="Z76" s="662"/>
      <c r="AA76" s="665"/>
      <c r="AB76" s="82" t="s">
        <v>136</v>
      </c>
      <c r="AC76" s="83">
        <v>69</v>
      </c>
      <c r="AD76" s="84">
        <v>69</v>
      </c>
      <c r="AE76" s="84">
        <v>69</v>
      </c>
      <c r="AF76" s="84">
        <v>69</v>
      </c>
      <c r="AG76" s="84">
        <v>69</v>
      </c>
      <c r="AH76" s="84">
        <v>69</v>
      </c>
      <c r="AI76" s="84">
        <v>69</v>
      </c>
      <c r="AJ76" s="85">
        <v>69</v>
      </c>
      <c r="AL76" s="662"/>
      <c r="AM76" s="665"/>
      <c r="AN76" s="82" t="s">
        <v>136</v>
      </c>
      <c r="AO76" s="83">
        <v>80</v>
      </c>
      <c r="AP76" s="84">
        <v>80</v>
      </c>
      <c r="AQ76" s="84">
        <v>80</v>
      </c>
      <c r="AR76" s="84">
        <v>80</v>
      </c>
      <c r="AS76" s="84">
        <v>80</v>
      </c>
      <c r="AT76" s="84">
        <v>80</v>
      </c>
      <c r="AU76" s="84">
        <v>80</v>
      </c>
      <c r="AV76" s="85">
        <v>80</v>
      </c>
      <c r="AW76" s="1"/>
    </row>
    <row r="77" spans="1:49">
      <c r="A77">
        <v>77</v>
      </c>
      <c r="B77" s="662"/>
      <c r="C77" s="666">
        <v>110</v>
      </c>
      <c r="D77" s="86" t="str">
        <f>+D75</f>
        <v>48-X</v>
      </c>
      <c r="E77" s="87">
        <v>80</v>
      </c>
      <c r="F77" s="88">
        <v>75</v>
      </c>
      <c r="G77" s="88">
        <v>71</v>
      </c>
      <c r="H77" s="88">
        <v>66</v>
      </c>
      <c r="I77" s="88">
        <v>62</v>
      </c>
      <c r="J77" s="88">
        <v>57</v>
      </c>
      <c r="K77" s="88">
        <v>53</v>
      </c>
      <c r="L77" s="89">
        <v>49</v>
      </c>
      <c r="N77" s="662"/>
      <c r="O77" s="666">
        <v>110</v>
      </c>
      <c r="P77" s="86" t="str">
        <f>+P75</f>
        <v>48-X</v>
      </c>
      <c r="Q77" s="87">
        <v>80</v>
      </c>
      <c r="R77" s="88">
        <v>75</v>
      </c>
      <c r="S77" s="88">
        <v>71</v>
      </c>
      <c r="T77" s="88">
        <v>66</v>
      </c>
      <c r="U77" s="88">
        <v>62</v>
      </c>
      <c r="V77" s="88">
        <v>57</v>
      </c>
      <c r="W77" s="88">
        <v>53</v>
      </c>
      <c r="X77" s="89">
        <v>49</v>
      </c>
      <c r="Y77" s="177"/>
      <c r="Z77" s="662"/>
      <c r="AA77" s="666">
        <v>110</v>
      </c>
      <c r="AB77" s="86" t="str">
        <f>+AB75</f>
        <v>48-X</v>
      </c>
      <c r="AC77" s="87">
        <v>80</v>
      </c>
      <c r="AD77" s="88">
        <v>77</v>
      </c>
      <c r="AE77" s="88">
        <v>74</v>
      </c>
      <c r="AF77" s="88">
        <v>71</v>
      </c>
      <c r="AG77" s="88">
        <v>68</v>
      </c>
      <c r="AH77" s="88">
        <v>65</v>
      </c>
      <c r="AI77" s="88">
        <v>62</v>
      </c>
      <c r="AJ77" s="89">
        <v>59</v>
      </c>
      <c r="AL77" s="662"/>
      <c r="AM77" s="666">
        <v>110</v>
      </c>
      <c r="AN77" s="86" t="str">
        <f>+AN75</f>
        <v>48-X</v>
      </c>
      <c r="AO77" s="87">
        <v>79</v>
      </c>
      <c r="AP77" s="88">
        <v>78</v>
      </c>
      <c r="AQ77" s="88">
        <v>77</v>
      </c>
      <c r="AR77" s="88">
        <v>76</v>
      </c>
      <c r="AS77" s="88">
        <v>76</v>
      </c>
      <c r="AT77" s="88">
        <v>75</v>
      </c>
      <c r="AU77" s="88">
        <v>74</v>
      </c>
      <c r="AV77" s="89">
        <v>74</v>
      </c>
      <c r="AW77" s="1"/>
    </row>
    <row r="78" spans="1:49" ht="15" thickBot="1">
      <c r="A78">
        <v>78</v>
      </c>
      <c r="B78" s="662"/>
      <c r="C78" s="667"/>
      <c r="D78" s="90" t="str">
        <f>+D76</f>
        <v>48-XL</v>
      </c>
      <c r="E78" s="87">
        <v>84</v>
      </c>
      <c r="F78" s="88">
        <v>79</v>
      </c>
      <c r="G78" s="88">
        <v>74</v>
      </c>
      <c r="H78" s="88">
        <v>70</v>
      </c>
      <c r="I78" s="88">
        <v>65</v>
      </c>
      <c r="J78" s="88">
        <v>61</v>
      </c>
      <c r="K78" s="88">
        <v>56</v>
      </c>
      <c r="L78" s="89">
        <v>52</v>
      </c>
      <c r="N78" s="662"/>
      <c r="O78" s="667"/>
      <c r="P78" s="90" t="str">
        <f>+P76</f>
        <v>48-XL</v>
      </c>
      <c r="Q78" s="87">
        <v>84</v>
      </c>
      <c r="R78" s="88">
        <v>79</v>
      </c>
      <c r="S78" s="88">
        <v>74</v>
      </c>
      <c r="T78" s="88">
        <v>70</v>
      </c>
      <c r="U78" s="88">
        <v>65</v>
      </c>
      <c r="V78" s="88">
        <v>61</v>
      </c>
      <c r="W78" s="88">
        <v>56</v>
      </c>
      <c r="X78" s="89">
        <v>52</v>
      </c>
      <c r="Y78" s="177"/>
      <c r="Z78" s="662"/>
      <c r="AA78" s="667"/>
      <c r="AB78" s="90" t="str">
        <f>+AB76</f>
        <v>48-XL</v>
      </c>
      <c r="AC78" s="87">
        <v>84</v>
      </c>
      <c r="AD78" s="88">
        <v>81</v>
      </c>
      <c r="AE78" s="88">
        <v>79</v>
      </c>
      <c r="AF78" s="88">
        <v>77</v>
      </c>
      <c r="AG78" s="88">
        <v>75</v>
      </c>
      <c r="AH78" s="88">
        <v>73</v>
      </c>
      <c r="AI78" s="88">
        <v>71</v>
      </c>
      <c r="AJ78" s="89">
        <v>69</v>
      </c>
      <c r="AL78" s="662"/>
      <c r="AM78" s="667"/>
      <c r="AN78" s="90" t="str">
        <f>+AN76</f>
        <v>48-XL</v>
      </c>
      <c r="AO78" s="87">
        <v>80</v>
      </c>
      <c r="AP78" s="88">
        <v>80</v>
      </c>
      <c r="AQ78" s="88">
        <v>80</v>
      </c>
      <c r="AR78" s="88">
        <v>80</v>
      </c>
      <c r="AS78" s="88">
        <v>80</v>
      </c>
      <c r="AT78" s="88">
        <v>80</v>
      </c>
      <c r="AU78" s="88">
        <v>80</v>
      </c>
      <c r="AV78" s="89">
        <v>80</v>
      </c>
      <c r="AW78" s="1"/>
    </row>
    <row r="79" spans="1:49">
      <c r="A79">
        <v>79</v>
      </c>
      <c r="B79" s="662"/>
      <c r="C79" s="664">
        <f>+C77+10</f>
        <v>120</v>
      </c>
      <c r="D79" s="78" t="s">
        <v>133</v>
      </c>
      <c r="E79" s="83">
        <v>96</v>
      </c>
      <c r="F79" s="84">
        <v>91</v>
      </c>
      <c r="G79" s="84">
        <v>86</v>
      </c>
      <c r="H79" s="84">
        <v>81</v>
      </c>
      <c r="I79" s="84">
        <v>76</v>
      </c>
      <c r="J79" s="84">
        <v>71</v>
      </c>
      <c r="K79" s="84">
        <v>66</v>
      </c>
      <c r="L79" s="85">
        <v>61</v>
      </c>
      <c r="N79" s="662"/>
      <c r="O79" s="664">
        <f>+O77+10</f>
        <v>120</v>
      </c>
      <c r="P79" s="78" t="s">
        <v>133</v>
      </c>
      <c r="Q79" s="83">
        <v>96</v>
      </c>
      <c r="R79" s="84">
        <v>91</v>
      </c>
      <c r="S79" s="84">
        <v>86</v>
      </c>
      <c r="T79" s="84">
        <v>81</v>
      </c>
      <c r="U79" s="84">
        <v>76</v>
      </c>
      <c r="V79" s="84">
        <v>71</v>
      </c>
      <c r="W79" s="84">
        <v>66</v>
      </c>
      <c r="X79" s="85">
        <v>61</v>
      </c>
      <c r="Y79" s="177"/>
      <c r="Z79" s="662"/>
      <c r="AA79" s="664">
        <f>+AA77+10</f>
        <v>120</v>
      </c>
      <c r="AB79" s="78" t="s">
        <v>133</v>
      </c>
      <c r="AC79" s="83">
        <v>96</v>
      </c>
      <c r="AD79" s="84">
        <v>90</v>
      </c>
      <c r="AE79" s="84">
        <v>85</v>
      </c>
      <c r="AF79" s="84">
        <v>80</v>
      </c>
      <c r="AG79" s="84">
        <v>75</v>
      </c>
      <c r="AH79" s="84">
        <v>70</v>
      </c>
      <c r="AI79" s="84">
        <v>65</v>
      </c>
      <c r="AJ79" s="85">
        <v>60</v>
      </c>
      <c r="AL79" s="662"/>
      <c r="AM79" s="664">
        <f>+AM77+10</f>
        <v>120</v>
      </c>
      <c r="AN79" s="78" t="s">
        <v>133</v>
      </c>
      <c r="AO79" s="83">
        <v>96</v>
      </c>
      <c r="AP79" s="84">
        <v>92</v>
      </c>
      <c r="AQ79" s="84">
        <v>89</v>
      </c>
      <c r="AR79" s="84">
        <v>86</v>
      </c>
      <c r="AS79" s="84">
        <v>83</v>
      </c>
      <c r="AT79" s="84">
        <v>80</v>
      </c>
      <c r="AU79" s="84">
        <v>77</v>
      </c>
      <c r="AV79" s="85">
        <v>74</v>
      </c>
      <c r="AW79" s="1"/>
    </row>
    <row r="80" spans="1:49" ht="15" thickBot="1">
      <c r="A80">
        <v>80</v>
      </c>
      <c r="B80" s="662"/>
      <c r="C80" s="665"/>
      <c r="D80" s="82" t="s">
        <v>136</v>
      </c>
      <c r="E80" s="83">
        <v>100</v>
      </c>
      <c r="F80" s="84">
        <v>94</v>
      </c>
      <c r="G80" s="84">
        <v>89</v>
      </c>
      <c r="H80" s="84">
        <v>84</v>
      </c>
      <c r="I80" s="84">
        <v>79</v>
      </c>
      <c r="J80" s="84">
        <v>74</v>
      </c>
      <c r="K80" s="84">
        <v>69</v>
      </c>
      <c r="L80" s="85">
        <v>64</v>
      </c>
      <c r="N80" s="662"/>
      <c r="O80" s="665"/>
      <c r="P80" s="82" t="s">
        <v>136</v>
      </c>
      <c r="Q80" s="83">
        <v>100</v>
      </c>
      <c r="R80" s="84">
        <v>94</v>
      </c>
      <c r="S80" s="84">
        <v>89</v>
      </c>
      <c r="T80" s="84">
        <v>84</v>
      </c>
      <c r="U80" s="84">
        <v>79</v>
      </c>
      <c r="V80" s="84">
        <v>74</v>
      </c>
      <c r="W80" s="84">
        <v>69</v>
      </c>
      <c r="X80" s="85">
        <v>64</v>
      </c>
      <c r="Y80" s="177"/>
      <c r="Z80" s="662"/>
      <c r="AA80" s="665"/>
      <c r="AB80" s="82" t="s">
        <v>136</v>
      </c>
      <c r="AC80" s="83">
        <v>100</v>
      </c>
      <c r="AD80" s="84">
        <v>95</v>
      </c>
      <c r="AE80" s="84">
        <v>90</v>
      </c>
      <c r="AF80" s="84">
        <v>86</v>
      </c>
      <c r="AG80" s="84">
        <v>81</v>
      </c>
      <c r="AH80" s="84">
        <v>77</v>
      </c>
      <c r="AI80" s="84">
        <v>72</v>
      </c>
      <c r="AJ80" s="85">
        <v>68</v>
      </c>
      <c r="AL80" s="662"/>
      <c r="AM80" s="665"/>
      <c r="AN80" s="82" t="s">
        <v>136</v>
      </c>
      <c r="AO80" s="83">
        <v>95</v>
      </c>
      <c r="AP80" s="84">
        <v>92</v>
      </c>
      <c r="AQ80" s="84">
        <v>90</v>
      </c>
      <c r="AR80" s="84">
        <v>88</v>
      </c>
      <c r="AS80" s="84">
        <v>85</v>
      </c>
      <c r="AT80" s="84">
        <v>83</v>
      </c>
      <c r="AU80" s="84">
        <v>81</v>
      </c>
      <c r="AV80" s="85">
        <v>79</v>
      </c>
      <c r="AW80" s="1"/>
    </row>
    <row r="81" spans="1:49">
      <c r="A81">
        <v>81</v>
      </c>
      <c r="B81" s="662"/>
      <c r="C81" s="666">
        <f>+C79+10</f>
        <v>130</v>
      </c>
      <c r="D81" s="86" t="str">
        <f>+D79</f>
        <v>48-X</v>
      </c>
      <c r="E81" s="87">
        <v>111</v>
      </c>
      <c r="F81" s="88">
        <v>105</v>
      </c>
      <c r="G81" s="88">
        <v>99</v>
      </c>
      <c r="H81" s="88">
        <v>94</v>
      </c>
      <c r="I81" s="88">
        <v>88</v>
      </c>
      <c r="J81" s="88">
        <v>83</v>
      </c>
      <c r="K81" s="88">
        <v>77</v>
      </c>
      <c r="L81" s="89">
        <v>72</v>
      </c>
      <c r="N81" s="662"/>
      <c r="O81" s="666">
        <f>+O79+10</f>
        <v>130</v>
      </c>
      <c r="P81" s="86" t="str">
        <f>+P79</f>
        <v>48-X</v>
      </c>
      <c r="Q81" s="87">
        <v>111</v>
      </c>
      <c r="R81" s="88">
        <v>105</v>
      </c>
      <c r="S81" s="88">
        <v>99</v>
      </c>
      <c r="T81" s="88">
        <v>94</v>
      </c>
      <c r="U81" s="88">
        <v>88</v>
      </c>
      <c r="V81" s="88">
        <v>83</v>
      </c>
      <c r="W81" s="88">
        <v>77</v>
      </c>
      <c r="X81" s="89">
        <v>72</v>
      </c>
      <c r="Y81" s="177"/>
      <c r="Z81" s="662"/>
      <c r="AA81" s="666">
        <f>+AA79+10</f>
        <v>130</v>
      </c>
      <c r="AB81" s="86" t="str">
        <f>+AB79</f>
        <v>48-X</v>
      </c>
      <c r="AC81" s="87">
        <v>111</v>
      </c>
      <c r="AD81" s="88">
        <v>105</v>
      </c>
      <c r="AE81" s="88">
        <v>99</v>
      </c>
      <c r="AF81" s="88">
        <v>94</v>
      </c>
      <c r="AG81" s="88">
        <v>88</v>
      </c>
      <c r="AH81" s="88">
        <v>83</v>
      </c>
      <c r="AI81" s="88">
        <v>77</v>
      </c>
      <c r="AJ81" s="89">
        <v>72</v>
      </c>
      <c r="AL81" s="662"/>
      <c r="AM81" s="666">
        <f>+AM79+10</f>
        <v>130</v>
      </c>
      <c r="AN81" s="86" t="str">
        <f>+AN79</f>
        <v>48-X</v>
      </c>
      <c r="AO81" s="87">
        <v>111</v>
      </c>
      <c r="AP81" s="88">
        <v>105</v>
      </c>
      <c r="AQ81" s="88">
        <v>100</v>
      </c>
      <c r="AR81" s="88">
        <v>95</v>
      </c>
      <c r="AS81" s="88">
        <v>89</v>
      </c>
      <c r="AT81" s="88">
        <v>84</v>
      </c>
      <c r="AU81" s="88">
        <v>79</v>
      </c>
      <c r="AV81" s="89">
        <v>74</v>
      </c>
      <c r="AW81" s="1"/>
    </row>
    <row r="82" spans="1:49" ht="15" thickBot="1">
      <c r="A82">
        <v>82</v>
      </c>
      <c r="B82" s="662"/>
      <c r="C82" s="667"/>
      <c r="D82" s="90" t="str">
        <f>+D80</f>
        <v>48-XL</v>
      </c>
      <c r="E82" s="87">
        <v>117</v>
      </c>
      <c r="F82" s="88">
        <v>111</v>
      </c>
      <c r="G82" s="88">
        <v>105</v>
      </c>
      <c r="H82" s="88">
        <v>99</v>
      </c>
      <c r="I82" s="88">
        <v>93</v>
      </c>
      <c r="J82" s="88">
        <v>87</v>
      </c>
      <c r="K82" s="88">
        <v>81</v>
      </c>
      <c r="L82" s="89">
        <v>76</v>
      </c>
      <c r="N82" s="662"/>
      <c r="O82" s="667"/>
      <c r="P82" s="90" t="str">
        <f>+P80</f>
        <v>48-XL</v>
      </c>
      <c r="Q82" s="87">
        <v>117</v>
      </c>
      <c r="R82" s="88">
        <v>111</v>
      </c>
      <c r="S82" s="88">
        <v>105</v>
      </c>
      <c r="T82" s="88">
        <v>99</v>
      </c>
      <c r="U82" s="88">
        <v>93</v>
      </c>
      <c r="V82" s="88">
        <v>87</v>
      </c>
      <c r="W82" s="88">
        <v>81</v>
      </c>
      <c r="X82" s="89">
        <v>76</v>
      </c>
      <c r="Y82" s="177"/>
      <c r="Z82" s="662"/>
      <c r="AA82" s="667"/>
      <c r="AB82" s="90" t="str">
        <f>+AB80</f>
        <v>48-XL</v>
      </c>
      <c r="AC82" s="87">
        <v>117</v>
      </c>
      <c r="AD82" s="88">
        <v>111</v>
      </c>
      <c r="AE82" s="88">
        <v>105</v>
      </c>
      <c r="AF82" s="88">
        <v>99</v>
      </c>
      <c r="AG82" s="88">
        <v>93</v>
      </c>
      <c r="AH82" s="88">
        <v>87</v>
      </c>
      <c r="AI82" s="88">
        <v>81</v>
      </c>
      <c r="AJ82" s="89">
        <v>76</v>
      </c>
      <c r="AL82" s="662"/>
      <c r="AM82" s="667"/>
      <c r="AN82" s="90" t="str">
        <f>+AN80</f>
        <v>48-XL</v>
      </c>
      <c r="AO82" s="87">
        <v>114</v>
      </c>
      <c r="AP82" s="88">
        <v>109</v>
      </c>
      <c r="AQ82" s="88">
        <v>104</v>
      </c>
      <c r="AR82" s="88">
        <v>99</v>
      </c>
      <c r="AS82" s="88">
        <v>94</v>
      </c>
      <c r="AT82" s="88">
        <v>89</v>
      </c>
      <c r="AU82" s="88">
        <v>84</v>
      </c>
      <c r="AV82" s="89">
        <v>79</v>
      </c>
      <c r="AW82" s="1"/>
    </row>
    <row r="83" spans="1:49">
      <c r="A83">
        <v>83</v>
      </c>
      <c r="B83" s="662"/>
      <c r="C83" s="664">
        <f>+C81+10</f>
        <v>140</v>
      </c>
      <c r="D83" s="78" t="s">
        <v>133</v>
      </c>
      <c r="E83" s="83">
        <v>126</v>
      </c>
      <c r="F83" s="84">
        <v>120</v>
      </c>
      <c r="G83" s="84">
        <v>114</v>
      </c>
      <c r="H83" s="84">
        <v>108</v>
      </c>
      <c r="I83" s="84">
        <v>102</v>
      </c>
      <c r="J83" s="84">
        <v>96</v>
      </c>
      <c r="K83" s="84">
        <v>90</v>
      </c>
      <c r="L83" s="85">
        <v>85</v>
      </c>
      <c r="N83" s="662"/>
      <c r="O83" s="664">
        <f>+O81+10</f>
        <v>140</v>
      </c>
      <c r="P83" s="78" t="s">
        <v>133</v>
      </c>
      <c r="Q83" s="83">
        <v>126</v>
      </c>
      <c r="R83" s="84">
        <v>120</v>
      </c>
      <c r="S83" s="84">
        <v>114</v>
      </c>
      <c r="T83" s="84">
        <v>108</v>
      </c>
      <c r="U83" s="84">
        <v>102</v>
      </c>
      <c r="V83" s="84">
        <v>96</v>
      </c>
      <c r="W83" s="84">
        <v>90</v>
      </c>
      <c r="X83" s="85">
        <v>85</v>
      </c>
      <c r="Y83" s="177"/>
      <c r="Z83" s="662"/>
      <c r="AA83" s="664">
        <f>+AA81+10</f>
        <v>140</v>
      </c>
      <c r="AB83" s="78" t="s">
        <v>133</v>
      </c>
      <c r="AC83" s="83">
        <v>126</v>
      </c>
      <c r="AD83" s="84">
        <v>120</v>
      </c>
      <c r="AE83" s="84">
        <v>114</v>
      </c>
      <c r="AF83" s="84">
        <v>108</v>
      </c>
      <c r="AG83" s="84">
        <v>102</v>
      </c>
      <c r="AH83" s="84">
        <v>96</v>
      </c>
      <c r="AI83" s="84">
        <v>90</v>
      </c>
      <c r="AJ83" s="85">
        <v>85</v>
      </c>
      <c r="AL83" s="662"/>
      <c r="AM83" s="664">
        <f>+AM81+10</f>
        <v>140</v>
      </c>
      <c r="AN83" s="78" t="s">
        <v>133</v>
      </c>
      <c r="AO83" s="83">
        <v>126</v>
      </c>
      <c r="AP83" s="84">
        <v>120</v>
      </c>
      <c r="AQ83" s="84">
        <v>114</v>
      </c>
      <c r="AR83" s="84">
        <v>108</v>
      </c>
      <c r="AS83" s="84">
        <v>102</v>
      </c>
      <c r="AT83" s="84">
        <v>96</v>
      </c>
      <c r="AU83" s="84">
        <v>90</v>
      </c>
      <c r="AV83" s="85">
        <v>84</v>
      </c>
      <c r="AW83" s="1"/>
    </row>
    <row r="84" spans="1:49" ht="15" thickBot="1">
      <c r="A84">
        <v>84</v>
      </c>
      <c r="B84" s="662"/>
      <c r="C84" s="665"/>
      <c r="D84" s="82" t="s">
        <v>136</v>
      </c>
      <c r="E84" s="83">
        <v>135</v>
      </c>
      <c r="F84" s="84">
        <v>128</v>
      </c>
      <c r="G84" s="84">
        <v>121</v>
      </c>
      <c r="H84" s="84">
        <v>115</v>
      </c>
      <c r="I84" s="84">
        <v>108</v>
      </c>
      <c r="J84" s="84">
        <v>102</v>
      </c>
      <c r="K84" s="84">
        <v>95</v>
      </c>
      <c r="L84" s="85">
        <v>89</v>
      </c>
      <c r="N84" s="662"/>
      <c r="O84" s="665"/>
      <c r="P84" s="82" t="s">
        <v>136</v>
      </c>
      <c r="Q84" s="83">
        <v>135</v>
      </c>
      <c r="R84" s="84">
        <v>128</v>
      </c>
      <c r="S84" s="84">
        <v>121</v>
      </c>
      <c r="T84" s="84">
        <v>115</v>
      </c>
      <c r="U84" s="84">
        <v>108</v>
      </c>
      <c r="V84" s="84">
        <v>102</v>
      </c>
      <c r="W84" s="84">
        <v>95</v>
      </c>
      <c r="X84" s="85">
        <v>89</v>
      </c>
      <c r="Y84" s="177"/>
      <c r="Z84" s="662"/>
      <c r="AA84" s="665"/>
      <c r="AB84" s="82" t="s">
        <v>136</v>
      </c>
      <c r="AC84" s="83">
        <v>135</v>
      </c>
      <c r="AD84" s="84">
        <v>128</v>
      </c>
      <c r="AE84" s="84">
        <v>121</v>
      </c>
      <c r="AF84" s="84">
        <v>115</v>
      </c>
      <c r="AG84" s="84">
        <v>108</v>
      </c>
      <c r="AH84" s="84">
        <v>102</v>
      </c>
      <c r="AI84" s="84">
        <v>95</v>
      </c>
      <c r="AJ84" s="85">
        <v>89</v>
      </c>
      <c r="AL84" s="662"/>
      <c r="AM84" s="665"/>
      <c r="AN84" s="82" t="s">
        <v>136</v>
      </c>
      <c r="AO84" s="83">
        <v>135</v>
      </c>
      <c r="AP84" s="84">
        <v>127</v>
      </c>
      <c r="AQ84" s="84">
        <v>119</v>
      </c>
      <c r="AR84" s="84">
        <v>112</v>
      </c>
      <c r="AS84" s="84">
        <v>104</v>
      </c>
      <c r="AT84" s="84">
        <v>97</v>
      </c>
      <c r="AU84" s="84">
        <v>89</v>
      </c>
      <c r="AV84" s="85">
        <v>82</v>
      </c>
      <c r="AW84" s="1"/>
    </row>
    <row r="85" spans="1:49">
      <c r="A85">
        <v>85</v>
      </c>
      <c r="B85" s="662"/>
      <c r="C85" s="666">
        <f>+C83+10</f>
        <v>150</v>
      </c>
      <c r="D85" s="86" t="str">
        <f>+D83</f>
        <v>48-X</v>
      </c>
      <c r="E85" s="87">
        <v>141</v>
      </c>
      <c r="F85" s="88">
        <v>134</v>
      </c>
      <c r="G85" s="88">
        <v>128</v>
      </c>
      <c r="H85" s="88">
        <v>122</v>
      </c>
      <c r="I85" s="88">
        <v>116</v>
      </c>
      <c r="J85" s="88">
        <v>110</v>
      </c>
      <c r="K85" s="88">
        <v>104</v>
      </c>
      <c r="L85" s="89">
        <v>98</v>
      </c>
      <c r="N85" s="662"/>
      <c r="O85" s="666">
        <f>+O83+10</f>
        <v>150</v>
      </c>
      <c r="P85" s="86" t="str">
        <f>+P83</f>
        <v>48-X</v>
      </c>
      <c r="Q85" s="87">
        <v>141</v>
      </c>
      <c r="R85" s="88">
        <v>134</v>
      </c>
      <c r="S85" s="88">
        <v>128</v>
      </c>
      <c r="T85" s="88">
        <v>122</v>
      </c>
      <c r="U85" s="88">
        <v>116</v>
      </c>
      <c r="V85" s="88">
        <v>110</v>
      </c>
      <c r="W85" s="88">
        <v>104</v>
      </c>
      <c r="X85" s="89">
        <v>98</v>
      </c>
      <c r="Y85" s="177"/>
      <c r="Z85" s="662"/>
      <c r="AA85" s="666">
        <f>+AA83+10</f>
        <v>150</v>
      </c>
      <c r="AB85" s="86" t="str">
        <f>+AB83</f>
        <v>48-X</v>
      </c>
      <c r="AC85" s="87">
        <v>141</v>
      </c>
      <c r="AD85" s="88">
        <v>134</v>
      </c>
      <c r="AE85" s="88">
        <v>128</v>
      </c>
      <c r="AF85" s="88">
        <v>122</v>
      </c>
      <c r="AG85" s="88">
        <v>116</v>
      </c>
      <c r="AH85" s="88">
        <v>110</v>
      </c>
      <c r="AI85" s="88">
        <v>104</v>
      </c>
      <c r="AJ85" s="89">
        <v>98</v>
      </c>
      <c r="AL85" s="662"/>
      <c r="AM85" s="666">
        <f>+AM83+10</f>
        <v>150</v>
      </c>
      <c r="AN85" s="86" t="str">
        <f>+AN83</f>
        <v>48-X</v>
      </c>
      <c r="AO85" s="87">
        <v>141</v>
      </c>
      <c r="AP85" s="88">
        <v>134</v>
      </c>
      <c r="AQ85" s="88">
        <v>128</v>
      </c>
      <c r="AR85" s="88">
        <v>122</v>
      </c>
      <c r="AS85" s="88">
        <v>116</v>
      </c>
      <c r="AT85" s="88">
        <v>110</v>
      </c>
      <c r="AU85" s="88">
        <v>104</v>
      </c>
      <c r="AV85" s="89">
        <v>98</v>
      </c>
      <c r="AW85" s="1"/>
    </row>
    <row r="86" spans="1:49" ht="15" thickBot="1">
      <c r="A86">
        <v>86</v>
      </c>
      <c r="B86" s="662"/>
      <c r="C86" s="667"/>
      <c r="D86" s="90" t="str">
        <f>+D84</f>
        <v>48-XL</v>
      </c>
      <c r="E86" s="87">
        <v>152</v>
      </c>
      <c r="F86" s="88">
        <v>144</v>
      </c>
      <c r="G86" s="88">
        <v>137</v>
      </c>
      <c r="H86" s="88">
        <v>130</v>
      </c>
      <c r="I86" s="88">
        <v>123</v>
      </c>
      <c r="J86" s="88">
        <v>116</v>
      </c>
      <c r="K86" s="88">
        <v>109</v>
      </c>
      <c r="L86" s="89">
        <v>102</v>
      </c>
      <c r="N86" s="662"/>
      <c r="O86" s="667"/>
      <c r="P86" s="90" t="str">
        <f>+P84</f>
        <v>48-XL</v>
      </c>
      <c r="Q86" s="87">
        <v>152</v>
      </c>
      <c r="R86" s="88">
        <v>144</v>
      </c>
      <c r="S86" s="88">
        <v>137</v>
      </c>
      <c r="T86" s="88">
        <v>130</v>
      </c>
      <c r="U86" s="88">
        <v>123</v>
      </c>
      <c r="V86" s="88">
        <v>116</v>
      </c>
      <c r="W86" s="88">
        <v>109</v>
      </c>
      <c r="X86" s="89">
        <v>102</v>
      </c>
      <c r="Y86" s="177"/>
      <c r="Z86" s="662"/>
      <c r="AA86" s="667"/>
      <c r="AB86" s="90" t="str">
        <f>+AB84</f>
        <v>48-XL</v>
      </c>
      <c r="AC86" s="87">
        <v>152</v>
      </c>
      <c r="AD86" s="88">
        <v>144</v>
      </c>
      <c r="AE86" s="88">
        <v>137</v>
      </c>
      <c r="AF86" s="88">
        <v>130</v>
      </c>
      <c r="AG86" s="88">
        <v>123</v>
      </c>
      <c r="AH86" s="88">
        <v>116</v>
      </c>
      <c r="AI86" s="88">
        <v>109</v>
      </c>
      <c r="AJ86" s="89">
        <v>102</v>
      </c>
      <c r="AL86" s="662"/>
      <c r="AM86" s="667"/>
      <c r="AN86" s="90" t="str">
        <f>+AN84</f>
        <v>48-XL</v>
      </c>
      <c r="AO86" s="87">
        <v>152</v>
      </c>
      <c r="AP86" s="88">
        <v>144</v>
      </c>
      <c r="AQ86" s="88">
        <v>136</v>
      </c>
      <c r="AR86" s="88">
        <v>128</v>
      </c>
      <c r="AS86" s="88">
        <v>120</v>
      </c>
      <c r="AT86" s="88">
        <v>112</v>
      </c>
      <c r="AU86" s="88">
        <v>104</v>
      </c>
      <c r="AV86" s="89">
        <v>96</v>
      </c>
      <c r="AW86" s="1"/>
    </row>
    <row r="87" spans="1:49">
      <c r="A87">
        <v>87</v>
      </c>
      <c r="B87" s="662"/>
      <c r="C87" s="664">
        <f>+C85+10</f>
        <v>160</v>
      </c>
      <c r="D87" s="78" t="s">
        <v>133</v>
      </c>
      <c r="E87" s="83">
        <v>156</v>
      </c>
      <c r="F87" s="84">
        <v>149</v>
      </c>
      <c r="G87" s="84">
        <v>142</v>
      </c>
      <c r="H87" s="84">
        <v>136</v>
      </c>
      <c r="I87" s="84">
        <v>129</v>
      </c>
      <c r="J87" s="84">
        <v>123</v>
      </c>
      <c r="K87" s="84">
        <v>116</v>
      </c>
      <c r="L87" s="85">
        <v>110</v>
      </c>
      <c r="N87" s="662"/>
      <c r="O87" s="664">
        <f>+O85+10</f>
        <v>160</v>
      </c>
      <c r="P87" s="78" t="s">
        <v>133</v>
      </c>
      <c r="Q87" s="83">
        <v>156</v>
      </c>
      <c r="R87" s="84">
        <v>149</v>
      </c>
      <c r="S87" s="84">
        <v>142</v>
      </c>
      <c r="T87" s="84">
        <v>136</v>
      </c>
      <c r="U87" s="84">
        <v>129</v>
      </c>
      <c r="V87" s="84">
        <v>123</v>
      </c>
      <c r="W87" s="84">
        <v>116</v>
      </c>
      <c r="X87" s="85">
        <v>110</v>
      </c>
      <c r="Y87" s="177"/>
      <c r="Z87" s="662"/>
      <c r="AA87" s="664">
        <f>+AA85+10</f>
        <v>160</v>
      </c>
      <c r="AB87" s="78" t="s">
        <v>133</v>
      </c>
      <c r="AC87" s="83">
        <v>156</v>
      </c>
      <c r="AD87" s="84">
        <v>149</v>
      </c>
      <c r="AE87" s="84">
        <v>142</v>
      </c>
      <c r="AF87" s="84">
        <v>136</v>
      </c>
      <c r="AG87" s="84">
        <v>129</v>
      </c>
      <c r="AH87" s="84">
        <v>123</v>
      </c>
      <c r="AI87" s="84">
        <v>116</v>
      </c>
      <c r="AJ87" s="85">
        <v>110</v>
      </c>
      <c r="AL87" s="662"/>
      <c r="AM87" s="664">
        <f>+AM85+10</f>
        <v>160</v>
      </c>
      <c r="AN87" s="78" t="s">
        <v>133</v>
      </c>
      <c r="AO87" s="83">
        <v>156</v>
      </c>
      <c r="AP87" s="84">
        <v>149</v>
      </c>
      <c r="AQ87" s="84">
        <v>142</v>
      </c>
      <c r="AR87" s="84">
        <v>136</v>
      </c>
      <c r="AS87" s="84">
        <v>129</v>
      </c>
      <c r="AT87" s="84">
        <v>123</v>
      </c>
      <c r="AU87" s="84">
        <v>116</v>
      </c>
      <c r="AV87" s="85">
        <v>110</v>
      </c>
      <c r="AW87" s="1"/>
    </row>
    <row r="88" spans="1:49" ht="15" thickBot="1">
      <c r="A88">
        <v>88</v>
      </c>
      <c r="B88" s="662"/>
      <c r="C88" s="665"/>
      <c r="D88" s="82" t="s">
        <v>136</v>
      </c>
      <c r="E88" s="83">
        <v>171</v>
      </c>
      <c r="F88" s="84">
        <v>163</v>
      </c>
      <c r="G88" s="84">
        <v>155</v>
      </c>
      <c r="H88" s="84">
        <v>147</v>
      </c>
      <c r="I88" s="84">
        <v>139</v>
      </c>
      <c r="J88" s="84">
        <v>131</v>
      </c>
      <c r="K88" s="84">
        <v>123</v>
      </c>
      <c r="L88" s="85">
        <v>116</v>
      </c>
      <c r="N88" s="662"/>
      <c r="O88" s="665"/>
      <c r="P88" s="82" t="s">
        <v>136</v>
      </c>
      <c r="Q88" s="83">
        <v>171</v>
      </c>
      <c r="R88" s="84">
        <v>163</v>
      </c>
      <c r="S88" s="84">
        <v>155</v>
      </c>
      <c r="T88" s="84">
        <v>147</v>
      </c>
      <c r="U88" s="84">
        <v>139</v>
      </c>
      <c r="V88" s="84">
        <v>131</v>
      </c>
      <c r="W88" s="84">
        <v>123</v>
      </c>
      <c r="X88" s="85">
        <v>116</v>
      </c>
      <c r="Y88" s="177"/>
      <c r="Z88" s="662"/>
      <c r="AA88" s="665"/>
      <c r="AB88" s="82" t="s">
        <v>136</v>
      </c>
      <c r="AC88" s="83">
        <v>171</v>
      </c>
      <c r="AD88" s="84">
        <v>163</v>
      </c>
      <c r="AE88" s="84">
        <v>155</v>
      </c>
      <c r="AF88" s="84">
        <v>147</v>
      </c>
      <c r="AG88" s="84">
        <v>139</v>
      </c>
      <c r="AH88" s="84">
        <v>131</v>
      </c>
      <c r="AI88" s="84">
        <v>123</v>
      </c>
      <c r="AJ88" s="85">
        <v>116</v>
      </c>
      <c r="AL88" s="662"/>
      <c r="AM88" s="665"/>
      <c r="AN88" s="82" t="s">
        <v>136</v>
      </c>
      <c r="AO88" s="83">
        <v>171</v>
      </c>
      <c r="AP88" s="84">
        <v>162</v>
      </c>
      <c r="AQ88" s="84">
        <v>154</v>
      </c>
      <c r="AR88" s="84">
        <v>145</v>
      </c>
      <c r="AS88" s="84">
        <v>137</v>
      </c>
      <c r="AT88" s="84">
        <v>128</v>
      </c>
      <c r="AU88" s="84">
        <v>120</v>
      </c>
      <c r="AV88" s="85">
        <v>112</v>
      </c>
      <c r="AW88" s="1"/>
    </row>
    <row r="89" spans="1:49">
      <c r="A89">
        <v>89</v>
      </c>
      <c r="B89" s="662"/>
      <c r="C89" s="666">
        <f>+C87+10</f>
        <v>170</v>
      </c>
      <c r="D89" s="86" t="str">
        <f>+D87</f>
        <v>48-X</v>
      </c>
      <c r="E89" s="87">
        <v>172</v>
      </c>
      <c r="F89" s="88">
        <v>164</v>
      </c>
      <c r="G89" s="88">
        <v>157</v>
      </c>
      <c r="H89" s="88">
        <v>150</v>
      </c>
      <c r="I89" s="88">
        <v>143</v>
      </c>
      <c r="J89" s="88">
        <v>136</v>
      </c>
      <c r="K89" s="88">
        <v>129</v>
      </c>
      <c r="L89" s="89">
        <v>122</v>
      </c>
      <c r="N89" s="662"/>
      <c r="O89" s="666">
        <f>+O87+10</f>
        <v>170</v>
      </c>
      <c r="P89" s="86" t="str">
        <f>+P87</f>
        <v>48-X</v>
      </c>
      <c r="Q89" s="87">
        <v>172</v>
      </c>
      <c r="R89" s="88">
        <v>164</v>
      </c>
      <c r="S89" s="88">
        <v>157</v>
      </c>
      <c r="T89" s="88">
        <v>150</v>
      </c>
      <c r="U89" s="88">
        <v>143</v>
      </c>
      <c r="V89" s="88">
        <v>136</v>
      </c>
      <c r="W89" s="88">
        <v>129</v>
      </c>
      <c r="X89" s="89">
        <v>122</v>
      </c>
      <c r="Y89" s="177"/>
      <c r="Z89" s="662"/>
      <c r="AA89" s="666">
        <f>+AA87+10</f>
        <v>170</v>
      </c>
      <c r="AB89" s="86" t="str">
        <f>+AB87</f>
        <v>48-X</v>
      </c>
      <c r="AC89" s="87">
        <v>172</v>
      </c>
      <c r="AD89" s="88">
        <v>164</v>
      </c>
      <c r="AE89" s="88">
        <v>157</v>
      </c>
      <c r="AF89" s="88">
        <v>150</v>
      </c>
      <c r="AG89" s="88">
        <v>143</v>
      </c>
      <c r="AH89" s="88">
        <v>136</v>
      </c>
      <c r="AI89" s="88">
        <v>129</v>
      </c>
      <c r="AJ89" s="89">
        <v>122</v>
      </c>
      <c r="AL89" s="662"/>
      <c r="AM89" s="666">
        <f>+AM87+10</f>
        <v>170</v>
      </c>
      <c r="AN89" s="86" t="str">
        <f>+AN87</f>
        <v>48-X</v>
      </c>
      <c r="AO89" s="87">
        <v>172</v>
      </c>
      <c r="AP89" s="88">
        <v>164</v>
      </c>
      <c r="AQ89" s="88">
        <v>157</v>
      </c>
      <c r="AR89" s="88">
        <v>150</v>
      </c>
      <c r="AS89" s="88">
        <v>143</v>
      </c>
      <c r="AT89" s="88">
        <v>136</v>
      </c>
      <c r="AU89" s="88">
        <v>129</v>
      </c>
      <c r="AV89" s="89">
        <v>122</v>
      </c>
      <c r="AW89" s="1"/>
    </row>
    <row r="90" spans="1:49" ht="15" thickBot="1">
      <c r="A90">
        <v>90</v>
      </c>
      <c r="B90" s="662"/>
      <c r="C90" s="667"/>
      <c r="D90" s="90" t="str">
        <f>+D88</f>
        <v>48-XL</v>
      </c>
      <c r="E90" s="87">
        <v>189</v>
      </c>
      <c r="F90" s="88">
        <v>180</v>
      </c>
      <c r="G90" s="88">
        <v>172</v>
      </c>
      <c r="H90" s="88">
        <v>163</v>
      </c>
      <c r="I90" s="88">
        <v>155</v>
      </c>
      <c r="J90" s="88">
        <v>146</v>
      </c>
      <c r="K90" s="88">
        <v>138</v>
      </c>
      <c r="L90" s="89">
        <v>130</v>
      </c>
      <c r="N90" s="662"/>
      <c r="O90" s="667"/>
      <c r="P90" s="90" t="str">
        <f>+P88</f>
        <v>48-XL</v>
      </c>
      <c r="Q90" s="87">
        <v>189</v>
      </c>
      <c r="R90" s="88">
        <v>180</v>
      </c>
      <c r="S90" s="88">
        <v>172</v>
      </c>
      <c r="T90" s="88">
        <v>163</v>
      </c>
      <c r="U90" s="88">
        <v>155</v>
      </c>
      <c r="V90" s="88">
        <v>146</v>
      </c>
      <c r="W90" s="88">
        <v>138</v>
      </c>
      <c r="X90" s="89">
        <v>130</v>
      </c>
      <c r="Y90" s="177"/>
      <c r="Z90" s="662"/>
      <c r="AA90" s="667"/>
      <c r="AB90" s="90" t="str">
        <f>+AB88</f>
        <v>48-XL</v>
      </c>
      <c r="AC90" s="87">
        <v>189</v>
      </c>
      <c r="AD90" s="88">
        <v>180</v>
      </c>
      <c r="AE90" s="88">
        <v>172</v>
      </c>
      <c r="AF90" s="88">
        <v>163</v>
      </c>
      <c r="AG90" s="88">
        <v>155</v>
      </c>
      <c r="AH90" s="88">
        <v>146</v>
      </c>
      <c r="AI90" s="88">
        <v>138</v>
      </c>
      <c r="AJ90" s="89">
        <v>130</v>
      </c>
      <c r="AL90" s="662"/>
      <c r="AM90" s="667"/>
      <c r="AN90" s="90" t="str">
        <f>+AN88</f>
        <v>48-XL</v>
      </c>
      <c r="AO90" s="87">
        <v>189</v>
      </c>
      <c r="AP90" s="88">
        <v>180</v>
      </c>
      <c r="AQ90" s="88">
        <v>171</v>
      </c>
      <c r="AR90" s="88">
        <v>163</v>
      </c>
      <c r="AS90" s="88">
        <v>154</v>
      </c>
      <c r="AT90" s="88">
        <v>146</v>
      </c>
      <c r="AU90" s="88">
        <v>137</v>
      </c>
      <c r="AV90" s="89">
        <v>129</v>
      </c>
      <c r="AW90" s="1"/>
    </row>
    <row r="91" spans="1:49">
      <c r="A91">
        <v>91</v>
      </c>
      <c r="B91" s="662"/>
      <c r="C91" s="664">
        <f>+C89+10</f>
        <v>180</v>
      </c>
      <c r="D91" s="78" t="s">
        <v>133</v>
      </c>
      <c r="E91" s="83">
        <v>188</v>
      </c>
      <c r="F91" s="84">
        <v>180</v>
      </c>
      <c r="G91" s="84">
        <v>172</v>
      </c>
      <c r="H91" s="84">
        <v>164</v>
      </c>
      <c r="I91" s="84">
        <v>157</v>
      </c>
      <c r="J91" s="84">
        <v>149</v>
      </c>
      <c r="K91" s="84">
        <v>141</v>
      </c>
      <c r="L91" s="85">
        <v>134</v>
      </c>
      <c r="N91" s="662"/>
      <c r="O91" s="664">
        <f>+O89+10</f>
        <v>180</v>
      </c>
      <c r="P91" s="78" t="s">
        <v>133</v>
      </c>
      <c r="Q91" s="83">
        <v>188</v>
      </c>
      <c r="R91" s="84">
        <v>180</v>
      </c>
      <c r="S91" s="84">
        <v>172</v>
      </c>
      <c r="T91" s="84">
        <v>164</v>
      </c>
      <c r="U91" s="84">
        <v>157</v>
      </c>
      <c r="V91" s="84">
        <v>149</v>
      </c>
      <c r="W91" s="84">
        <v>141</v>
      </c>
      <c r="X91" s="85">
        <v>134</v>
      </c>
      <c r="Y91" s="177"/>
      <c r="Z91" s="662"/>
      <c r="AA91" s="664">
        <f>+AA89+10</f>
        <v>180</v>
      </c>
      <c r="AB91" s="78" t="s">
        <v>133</v>
      </c>
      <c r="AC91" s="83">
        <v>188</v>
      </c>
      <c r="AD91" s="84">
        <v>180</v>
      </c>
      <c r="AE91" s="84">
        <v>172</v>
      </c>
      <c r="AF91" s="84">
        <v>165</v>
      </c>
      <c r="AG91" s="84">
        <v>157</v>
      </c>
      <c r="AH91" s="84">
        <v>150</v>
      </c>
      <c r="AI91" s="84">
        <v>142</v>
      </c>
      <c r="AJ91" s="85">
        <v>135</v>
      </c>
      <c r="AL91" s="662"/>
      <c r="AM91" s="664">
        <f>+AM89+10</f>
        <v>180</v>
      </c>
      <c r="AN91" s="78" t="s">
        <v>133</v>
      </c>
      <c r="AO91" s="83">
        <v>188</v>
      </c>
      <c r="AP91" s="84">
        <v>180</v>
      </c>
      <c r="AQ91" s="84">
        <v>172</v>
      </c>
      <c r="AR91" s="84">
        <v>164</v>
      </c>
      <c r="AS91" s="84">
        <v>157</v>
      </c>
      <c r="AT91" s="84">
        <v>149</v>
      </c>
      <c r="AU91" s="84">
        <v>141</v>
      </c>
      <c r="AV91" s="85">
        <v>134</v>
      </c>
      <c r="AW91" s="1"/>
    </row>
    <row r="92" spans="1:49" ht="15" thickBot="1">
      <c r="A92">
        <v>92</v>
      </c>
      <c r="B92" s="662"/>
      <c r="C92" s="665"/>
      <c r="D92" s="82" t="s">
        <v>136</v>
      </c>
      <c r="E92" s="83">
        <v>206</v>
      </c>
      <c r="F92" s="84">
        <v>197</v>
      </c>
      <c r="G92" s="84">
        <v>188</v>
      </c>
      <c r="H92" s="84">
        <v>179</v>
      </c>
      <c r="I92" s="84">
        <v>170</v>
      </c>
      <c r="J92" s="84">
        <v>161</v>
      </c>
      <c r="K92" s="84">
        <v>152</v>
      </c>
      <c r="L92" s="85">
        <v>144</v>
      </c>
      <c r="N92" s="662"/>
      <c r="O92" s="665"/>
      <c r="P92" s="82" t="s">
        <v>136</v>
      </c>
      <c r="Q92" s="83">
        <v>206</v>
      </c>
      <c r="R92" s="84">
        <v>197</v>
      </c>
      <c r="S92" s="84">
        <v>188</v>
      </c>
      <c r="T92" s="84">
        <v>179</v>
      </c>
      <c r="U92" s="84">
        <v>170</v>
      </c>
      <c r="V92" s="84">
        <v>161</v>
      </c>
      <c r="W92" s="84">
        <v>152</v>
      </c>
      <c r="X92" s="85">
        <v>144</v>
      </c>
      <c r="Y92" s="177"/>
      <c r="Z92" s="662"/>
      <c r="AA92" s="665"/>
      <c r="AB92" s="82" t="s">
        <v>136</v>
      </c>
      <c r="AC92" s="83">
        <v>206</v>
      </c>
      <c r="AD92" s="84">
        <v>197</v>
      </c>
      <c r="AE92" s="84">
        <v>188</v>
      </c>
      <c r="AF92" s="84">
        <v>179</v>
      </c>
      <c r="AG92" s="84">
        <v>170</v>
      </c>
      <c r="AH92" s="84">
        <v>161</v>
      </c>
      <c r="AI92" s="84">
        <v>152</v>
      </c>
      <c r="AJ92" s="85">
        <v>144</v>
      </c>
      <c r="AL92" s="662"/>
      <c r="AM92" s="665"/>
      <c r="AN92" s="82" t="s">
        <v>136</v>
      </c>
      <c r="AO92" s="83">
        <v>206</v>
      </c>
      <c r="AP92" s="84">
        <v>197</v>
      </c>
      <c r="AQ92" s="84">
        <v>188</v>
      </c>
      <c r="AR92" s="84">
        <v>179</v>
      </c>
      <c r="AS92" s="84">
        <v>170</v>
      </c>
      <c r="AT92" s="84">
        <v>161</v>
      </c>
      <c r="AU92" s="84">
        <v>152</v>
      </c>
      <c r="AV92" s="85">
        <v>144</v>
      </c>
      <c r="AW92" s="1"/>
    </row>
    <row r="93" spans="1:49">
      <c r="A93">
        <v>93</v>
      </c>
      <c r="B93" s="662"/>
      <c r="C93" s="666">
        <f>+C91+10</f>
        <v>190</v>
      </c>
      <c r="D93" s="86" t="str">
        <f>+D91</f>
        <v>48-X</v>
      </c>
      <c r="E93" s="87">
        <v>204</v>
      </c>
      <c r="F93" s="88">
        <v>195</v>
      </c>
      <c r="G93" s="88">
        <v>187</v>
      </c>
      <c r="H93" s="88">
        <v>179</v>
      </c>
      <c r="I93" s="88">
        <v>171</v>
      </c>
      <c r="J93" s="88">
        <v>163</v>
      </c>
      <c r="K93" s="88">
        <v>155</v>
      </c>
      <c r="L93" s="89">
        <v>147</v>
      </c>
      <c r="N93" s="662"/>
      <c r="O93" s="666">
        <f>+O91+10</f>
        <v>190</v>
      </c>
      <c r="P93" s="86" t="str">
        <f>+P91</f>
        <v>48-X</v>
      </c>
      <c r="Q93" s="87">
        <v>204</v>
      </c>
      <c r="R93" s="88">
        <v>195</v>
      </c>
      <c r="S93" s="88">
        <v>187</v>
      </c>
      <c r="T93" s="88">
        <v>179</v>
      </c>
      <c r="U93" s="88">
        <v>171</v>
      </c>
      <c r="V93" s="88">
        <v>163</v>
      </c>
      <c r="W93" s="88">
        <v>155</v>
      </c>
      <c r="X93" s="89">
        <v>147</v>
      </c>
      <c r="Y93" s="177"/>
      <c r="Z93" s="662"/>
      <c r="AA93" s="666">
        <f>+AA91+10</f>
        <v>190</v>
      </c>
      <c r="AB93" s="86" t="str">
        <f>+AB91</f>
        <v>48-X</v>
      </c>
      <c r="AC93" s="87">
        <v>204</v>
      </c>
      <c r="AD93" s="88">
        <v>195</v>
      </c>
      <c r="AE93" s="88">
        <v>187</v>
      </c>
      <c r="AF93" s="88">
        <v>179</v>
      </c>
      <c r="AG93" s="88">
        <v>171</v>
      </c>
      <c r="AH93" s="88">
        <v>163</v>
      </c>
      <c r="AI93" s="88">
        <v>155</v>
      </c>
      <c r="AJ93" s="89">
        <v>147</v>
      </c>
      <c r="AL93" s="662"/>
      <c r="AM93" s="666">
        <f>+AM91+10</f>
        <v>190</v>
      </c>
      <c r="AN93" s="86" t="str">
        <f>+AN91</f>
        <v>48-X</v>
      </c>
      <c r="AO93" s="87">
        <v>204</v>
      </c>
      <c r="AP93" s="88">
        <v>195</v>
      </c>
      <c r="AQ93" s="88">
        <v>187</v>
      </c>
      <c r="AR93" s="88">
        <v>179</v>
      </c>
      <c r="AS93" s="88">
        <v>170</v>
      </c>
      <c r="AT93" s="88">
        <v>162</v>
      </c>
      <c r="AU93" s="88">
        <v>154</v>
      </c>
      <c r="AV93" s="89">
        <v>146</v>
      </c>
      <c r="AW93" s="1"/>
    </row>
    <row r="94" spans="1:49" ht="15" thickBot="1">
      <c r="A94">
        <v>94</v>
      </c>
      <c r="B94" s="662"/>
      <c r="C94" s="667"/>
      <c r="D94" s="90" t="str">
        <f>+D92</f>
        <v>48-XL</v>
      </c>
      <c r="E94" s="87">
        <v>224</v>
      </c>
      <c r="F94" s="88">
        <v>214</v>
      </c>
      <c r="G94" s="88">
        <v>205</v>
      </c>
      <c r="H94" s="88">
        <v>195</v>
      </c>
      <c r="I94" s="88">
        <v>186</v>
      </c>
      <c r="J94" s="88">
        <v>176</v>
      </c>
      <c r="K94" s="88">
        <v>167</v>
      </c>
      <c r="L94" s="89">
        <v>158</v>
      </c>
      <c r="N94" s="662"/>
      <c r="O94" s="667"/>
      <c r="P94" s="90" t="str">
        <f>+P92</f>
        <v>48-XL</v>
      </c>
      <c r="Q94" s="87">
        <v>224</v>
      </c>
      <c r="R94" s="88">
        <v>214</v>
      </c>
      <c r="S94" s="88">
        <v>205</v>
      </c>
      <c r="T94" s="88">
        <v>195</v>
      </c>
      <c r="U94" s="88">
        <v>186</v>
      </c>
      <c r="V94" s="88">
        <v>176</v>
      </c>
      <c r="W94" s="88">
        <v>167</v>
      </c>
      <c r="X94" s="89">
        <v>158</v>
      </c>
      <c r="Y94" s="177"/>
      <c r="Z94" s="662"/>
      <c r="AA94" s="667"/>
      <c r="AB94" s="90" t="str">
        <f>+AB92</f>
        <v>48-XL</v>
      </c>
      <c r="AC94" s="87">
        <v>224</v>
      </c>
      <c r="AD94" s="88">
        <v>214</v>
      </c>
      <c r="AE94" s="88">
        <v>205</v>
      </c>
      <c r="AF94" s="88">
        <v>195</v>
      </c>
      <c r="AG94" s="88">
        <v>186</v>
      </c>
      <c r="AH94" s="88">
        <v>176</v>
      </c>
      <c r="AI94" s="88">
        <v>167</v>
      </c>
      <c r="AJ94" s="89">
        <v>158</v>
      </c>
      <c r="AL94" s="662"/>
      <c r="AM94" s="667"/>
      <c r="AN94" s="90" t="str">
        <f>+AN92</f>
        <v>48-XL</v>
      </c>
      <c r="AO94" s="87">
        <v>224</v>
      </c>
      <c r="AP94" s="88">
        <v>214</v>
      </c>
      <c r="AQ94" s="88">
        <v>205</v>
      </c>
      <c r="AR94" s="88">
        <v>195</v>
      </c>
      <c r="AS94" s="88">
        <v>186</v>
      </c>
      <c r="AT94" s="88">
        <v>176</v>
      </c>
      <c r="AU94" s="88">
        <v>167</v>
      </c>
      <c r="AV94" s="89">
        <v>158</v>
      </c>
    </row>
    <row r="95" spans="1:49">
      <c r="A95">
        <v>95</v>
      </c>
      <c r="B95" s="662"/>
      <c r="C95" s="664">
        <f>+C93+10</f>
        <v>200</v>
      </c>
      <c r="D95" s="78" t="s">
        <v>133</v>
      </c>
      <c r="E95" s="83">
        <v>219</v>
      </c>
      <c r="F95" s="84">
        <v>210</v>
      </c>
      <c r="G95" s="84">
        <v>201</v>
      </c>
      <c r="H95" s="84">
        <v>193</v>
      </c>
      <c r="I95" s="84">
        <v>184</v>
      </c>
      <c r="J95" s="84">
        <v>176</v>
      </c>
      <c r="K95" s="84">
        <v>167</v>
      </c>
      <c r="L95" s="85">
        <v>159</v>
      </c>
      <c r="N95" s="662"/>
      <c r="O95" s="664">
        <f>+O93+10</f>
        <v>200</v>
      </c>
      <c r="P95" s="78" t="s">
        <v>133</v>
      </c>
      <c r="Q95" s="83">
        <v>219</v>
      </c>
      <c r="R95" s="84">
        <v>210</v>
      </c>
      <c r="S95" s="84">
        <v>201</v>
      </c>
      <c r="T95" s="84">
        <v>193</v>
      </c>
      <c r="U95" s="84">
        <v>184</v>
      </c>
      <c r="V95" s="84">
        <v>176</v>
      </c>
      <c r="W95" s="84">
        <v>167</v>
      </c>
      <c r="X95" s="85">
        <v>159</v>
      </c>
      <c r="Y95" s="177"/>
      <c r="Z95" s="662"/>
      <c r="AA95" s="664">
        <f>+AA93+10</f>
        <v>200</v>
      </c>
      <c r="AB95" s="78" t="s">
        <v>133</v>
      </c>
      <c r="AC95" s="83">
        <v>219</v>
      </c>
      <c r="AD95" s="84">
        <v>210</v>
      </c>
      <c r="AE95" s="84">
        <v>201</v>
      </c>
      <c r="AF95" s="84">
        <v>193</v>
      </c>
      <c r="AG95" s="84">
        <v>184</v>
      </c>
      <c r="AH95" s="84">
        <v>176</v>
      </c>
      <c r="AI95" s="84">
        <v>167</v>
      </c>
      <c r="AJ95" s="85">
        <v>159</v>
      </c>
      <c r="AL95" s="662"/>
      <c r="AM95" s="664">
        <f>+AM93+10</f>
        <v>200</v>
      </c>
      <c r="AN95" s="78" t="s">
        <v>133</v>
      </c>
      <c r="AO95" s="83">
        <v>219</v>
      </c>
      <c r="AP95" s="84">
        <v>210</v>
      </c>
      <c r="AQ95" s="84">
        <v>201</v>
      </c>
      <c r="AR95" s="84">
        <v>192</v>
      </c>
      <c r="AS95" s="84">
        <v>184</v>
      </c>
      <c r="AT95" s="84">
        <v>175</v>
      </c>
      <c r="AU95" s="84">
        <v>166</v>
      </c>
      <c r="AV95" s="85">
        <v>158</v>
      </c>
    </row>
    <row r="96" spans="1:49" ht="15" thickBot="1">
      <c r="A96">
        <v>96</v>
      </c>
      <c r="B96" s="663"/>
      <c r="C96" s="665"/>
      <c r="D96" s="82" t="s">
        <v>136</v>
      </c>
      <c r="E96" s="189">
        <v>240</v>
      </c>
      <c r="F96" s="186">
        <v>230</v>
      </c>
      <c r="G96" s="186">
        <v>221</v>
      </c>
      <c r="H96" s="186">
        <v>211</v>
      </c>
      <c r="I96" s="186">
        <v>202</v>
      </c>
      <c r="J96" s="186">
        <v>192</v>
      </c>
      <c r="K96" s="186">
        <v>183</v>
      </c>
      <c r="L96" s="185">
        <v>174</v>
      </c>
      <c r="N96" s="663"/>
      <c r="O96" s="665"/>
      <c r="P96" s="82" t="s">
        <v>136</v>
      </c>
      <c r="Q96" s="189">
        <v>240</v>
      </c>
      <c r="R96" s="186">
        <v>230</v>
      </c>
      <c r="S96" s="186">
        <v>221</v>
      </c>
      <c r="T96" s="186">
        <v>211</v>
      </c>
      <c r="U96" s="186">
        <v>202</v>
      </c>
      <c r="V96" s="186">
        <v>192</v>
      </c>
      <c r="W96" s="186">
        <v>183</v>
      </c>
      <c r="X96" s="185">
        <v>174</v>
      </c>
      <c r="Y96" s="177"/>
      <c r="Z96" s="663"/>
      <c r="AA96" s="665"/>
      <c r="AB96" s="82" t="s">
        <v>136</v>
      </c>
      <c r="AC96" s="189">
        <v>240</v>
      </c>
      <c r="AD96" s="186">
        <v>230</v>
      </c>
      <c r="AE96" s="186">
        <v>221</v>
      </c>
      <c r="AF96" s="186">
        <v>211</v>
      </c>
      <c r="AG96" s="186">
        <v>202</v>
      </c>
      <c r="AH96" s="186">
        <v>192</v>
      </c>
      <c r="AI96" s="186">
        <v>183</v>
      </c>
      <c r="AJ96" s="185">
        <v>174</v>
      </c>
      <c r="AL96" s="663"/>
      <c r="AM96" s="665"/>
      <c r="AN96" s="82" t="s">
        <v>136</v>
      </c>
      <c r="AO96" s="189">
        <v>240</v>
      </c>
      <c r="AP96" s="186">
        <v>230</v>
      </c>
      <c r="AQ96" s="186">
        <v>221</v>
      </c>
      <c r="AR96" s="186">
        <v>211</v>
      </c>
      <c r="AS96" s="186">
        <v>202</v>
      </c>
      <c r="AT96" s="186">
        <v>192</v>
      </c>
      <c r="AU96" s="186">
        <v>183</v>
      </c>
      <c r="AV96" s="185">
        <v>174</v>
      </c>
    </row>
    <row r="97" spans="1:49">
      <c r="A97">
        <v>97</v>
      </c>
    </row>
    <row r="98" spans="1:49">
      <c r="A98">
        <v>98</v>
      </c>
    </row>
    <row r="99" spans="1:49">
      <c r="A99">
        <v>99</v>
      </c>
    </row>
    <row r="100" spans="1:49">
      <c r="A100">
        <v>100</v>
      </c>
    </row>
    <row r="101" spans="1:49">
      <c r="A101">
        <v>101</v>
      </c>
    </row>
    <row r="102" spans="1:49">
      <c r="A102">
        <v>102</v>
      </c>
    </row>
    <row r="103" spans="1:49" ht="15" thickBot="1">
      <c r="A103">
        <v>103</v>
      </c>
    </row>
    <row r="104" spans="1:49" ht="18.600000000000001" thickBot="1">
      <c r="A104">
        <v>104</v>
      </c>
      <c r="B104" s="649" t="s">
        <v>1112</v>
      </c>
      <c r="C104" s="650"/>
      <c r="D104" s="651"/>
      <c r="E104" s="649" t="s">
        <v>1151</v>
      </c>
      <c r="F104" s="650"/>
      <c r="G104" s="650"/>
      <c r="H104" s="650"/>
      <c r="I104" s="650"/>
      <c r="J104" s="650"/>
      <c r="K104" s="650"/>
      <c r="L104" s="651"/>
      <c r="M104"/>
      <c r="N104" s="649" t="s">
        <v>1114</v>
      </c>
      <c r="O104" s="650"/>
      <c r="P104" s="651"/>
      <c r="Q104" s="649" t="s">
        <v>1151</v>
      </c>
      <c r="R104" s="650"/>
      <c r="S104" s="650"/>
      <c r="T104" s="650"/>
      <c r="U104" s="650"/>
      <c r="V104" s="650"/>
      <c r="W104" s="650"/>
      <c r="X104" s="651"/>
      <c r="Z104" s="649" t="s">
        <v>1115</v>
      </c>
      <c r="AA104" s="650"/>
      <c r="AB104" s="651"/>
      <c r="AC104" s="649" t="s">
        <v>1151</v>
      </c>
      <c r="AD104" s="650"/>
      <c r="AE104" s="650"/>
      <c r="AF104" s="650"/>
      <c r="AG104" s="650"/>
      <c r="AH104" s="650"/>
      <c r="AI104" s="650"/>
      <c r="AJ104" s="651"/>
      <c r="AK104"/>
      <c r="AL104" s="649" t="s">
        <v>1116</v>
      </c>
      <c r="AM104" s="650"/>
      <c r="AN104" s="651"/>
      <c r="AO104" s="649" t="s">
        <v>1151</v>
      </c>
      <c r="AP104" s="650"/>
      <c r="AQ104" s="650"/>
      <c r="AR104" s="650"/>
      <c r="AS104" s="650"/>
      <c r="AT104" s="650"/>
      <c r="AU104" s="650"/>
      <c r="AV104" s="651"/>
    </row>
    <row r="105" spans="1:49" ht="15.75" customHeight="1">
      <c r="A105">
        <v>105</v>
      </c>
      <c r="B105" s="652" t="s">
        <v>1129</v>
      </c>
      <c r="C105" s="652" t="s">
        <v>634</v>
      </c>
      <c r="D105" s="669" t="s">
        <v>1119</v>
      </c>
      <c r="E105" s="676" t="s">
        <v>1120</v>
      </c>
      <c r="F105" s="677"/>
      <c r="G105" s="677"/>
      <c r="H105" s="677"/>
      <c r="I105" s="677"/>
      <c r="J105" s="677"/>
      <c r="K105" s="677"/>
      <c r="L105" s="678"/>
      <c r="M105"/>
      <c r="N105" s="652" t="s">
        <v>1129</v>
      </c>
      <c r="O105" s="652" t="s">
        <v>634</v>
      </c>
      <c r="P105" s="669" t="s">
        <v>1119</v>
      </c>
      <c r="Q105" s="676" t="s">
        <v>1120</v>
      </c>
      <c r="R105" s="677"/>
      <c r="S105" s="677"/>
      <c r="T105" s="677"/>
      <c r="U105" s="677"/>
      <c r="V105" s="677"/>
      <c r="W105" s="677"/>
      <c r="X105" s="678"/>
      <c r="Z105" s="652" t="s">
        <v>1129</v>
      </c>
      <c r="AA105" s="652" t="s">
        <v>634</v>
      </c>
      <c r="AB105" s="669" t="s">
        <v>1119</v>
      </c>
      <c r="AC105" s="676" t="s">
        <v>1120</v>
      </c>
      <c r="AD105" s="677"/>
      <c r="AE105" s="677"/>
      <c r="AF105" s="677"/>
      <c r="AG105" s="677"/>
      <c r="AH105" s="677"/>
      <c r="AI105" s="677"/>
      <c r="AJ105" s="678"/>
      <c r="AK105"/>
      <c r="AL105" s="652" t="s">
        <v>1129</v>
      </c>
      <c r="AM105" s="652" t="s">
        <v>634</v>
      </c>
      <c r="AN105" s="669" t="s">
        <v>1119</v>
      </c>
      <c r="AO105" s="676" t="s">
        <v>1120</v>
      </c>
      <c r="AP105" s="677"/>
      <c r="AQ105" s="677"/>
      <c r="AR105" s="677"/>
      <c r="AS105" s="677"/>
      <c r="AT105" s="677"/>
      <c r="AU105" s="677"/>
      <c r="AV105" s="678"/>
    </row>
    <row r="106" spans="1:49" ht="15" customHeight="1" thickBot="1">
      <c r="A106">
        <v>106</v>
      </c>
      <c r="B106" s="668"/>
      <c r="C106" s="668"/>
      <c r="D106" s="670"/>
      <c r="E106" s="679"/>
      <c r="F106" s="680"/>
      <c r="G106" s="680"/>
      <c r="H106" s="680"/>
      <c r="I106" s="680"/>
      <c r="J106" s="680"/>
      <c r="K106" s="680"/>
      <c r="L106" s="681"/>
      <c r="M106"/>
      <c r="N106" s="668"/>
      <c r="O106" s="668"/>
      <c r="P106" s="670"/>
      <c r="Q106" s="679"/>
      <c r="R106" s="680"/>
      <c r="S106" s="680"/>
      <c r="T106" s="680"/>
      <c r="U106" s="680"/>
      <c r="V106" s="680"/>
      <c r="W106" s="680"/>
      <c r="X106" s="681"/>
      <c r="Z106" s="668"/>
      <c r="AA106" s="668"/>
      <c r="AB106" s="670"/>
      <c r="AC106" s="679"/>
      <c r="AD106" s="680"/>
      <c r="AE106" s="680"/>
      <c r="AF106" s="680"/>
      <c r="AG106" s="680"/>
      <c r="AH106" s="680"/>
      <c r="AI106" s="680"/>
      <c r="AJ106" s="681"/>
      <c r="AK106"/>
      <c r="AL106" s="668"/>
      <c r="AM106" s="668"/>
      <c r="AN106" s="670"/>
      <c r="AO106" s="679"/>
      <c r="AP106" s="680"/>
      <c r="AQ106" s="680"/>
      <c r="AR106" s="680"/>
      <c r="AS106" s="680"/>
      <c r="AT106" s="680"/>
      <c r="AU106" s="680"/>
      <c r="AV106" s="681"/>
    </row>
    <row r="107" spans="1:49" ht="15" thickBot="1">
      <c r="A107">
        <v>107</v>
      </c>
      <c r="B107" s="653"/>
      <c r="C107" s="653"/>
      <c r="D107" s="671"/>
      <c r="E107" s="75">
        <v>0</v>
      </c>
      <c r="F107" s="76">
        <v>500</v>
      </c>
      <c r="G107" s="76">
        <v>1000</v>
      </c>
      <c r="H107" s="76">
        <v>1500</v>
      </c>
      <c r="I107" s="76">
        <v>2000</v>
      </c>
      <c r="J107" s="76">
        <v>2500</v>
      </c>
      <c r="K107" s="76">
        <v>3000</v>
      </c>
      <c r="L107" s="77">
        <v>3500</v>
      </c>
      <c r="M107"/>
      <c r="N107" s="653"/>
      <c r="O107" s="653"/>
      <c r="P107" s="671"/>
      <c r="Q107" s="75">
        <v>0</v>
      </c>
      <c r="R107" s="76">
        <v>500</v>
      </c>
      <c r="S107" s="76">
        <v>1000</v>
      </c>
      <c r="T107" s="76">
        <v>1500</v>
      </c>
      <c r="U107" s="76">
        <v>2000</v>
      </c>
      <c r="V107" s="76">
        <v>2500</v>
      </c>
      <c r="W107" s="76">
        <v>3000</v>
      </c>
      <c r="X107" s="77">
        <v>3500</v>
      </c>
      <c r="Z107" s="653"/>
      <c r="AA107" s="653"/>
      <c r="AB107" s="671"/>
      <c r="AC107" s="75">
        <v>0</v>
      </c>
      <c r="AD107" s="76">
        <v>500</v>
      </c>
      <c r="AE107" s="76">
        <v>1000</v>
      </c>
      <c r="AF107" s="76">
        <v>1500</v>
      </c>
      <c r="AG107" s="76">
        <v>2000</v>
      </c>
      <c r="AH107" s="76">
        <v>2500</v>
      </c>
      <c r="AI107" s="76">
        <v>3000</v>
      </c>
      <c r="AJ107" s="77">
        <v>3500</v>
      </c>
      <c r="AK107"/>
      <c r="AL107" s="653"/>
      <c r="AM107" s="653"/>
      <c r="AN107" s="671"/>
      <c r="AO107" s="75">
        <v>0</v>
      </c>
      <c r="AP107" s="76">
        <v>500</v>
      </c>
      <c r="AQ107" s="76">
        <v>1000</v>
      </c>
      <c r="AR107" s="76">
        <v>1500</v>
      </c>
      <c r="AS107" s="76">
        <v>2000</v>
      </c>
      <c r="AT107" s="76">
        <v>2500</v>
      </c>
      <c r="AU107" s="76">
        <v>3000</v>
      </c>
      <c r="AV107" s="77">
        <v>3500</v>
      </c>
    </row>
    <row r="108" spans="1:49" ht="15" customHeight="1">
      <c r="A108">
        <v>108</v>
      </c>
      <c r="B108" s="661" t="s">
        <v>1135</v>
      </c>
      <c r="C108" s="664">
        <v>100</v>
      </c>
      <c r="D108" s="78" t="s">
        <v>133</v>
      </c>
      <c r="E108" s="79">
        <v>60</v>
      </c>
      <c r="F108" s="80">
        <v>60</v>
      </c>
      <c r="G108" s="80">
        <v>61</v>
      </c>
      <c r="H108" s="80">
        <v>61</v>
      </c>
      <c r="I108" s="80">
        <v>62</v>
      </c>
      <c r="J108" s="80">
        <v>62</v>
      </c>
      <c r="K108" s="80">
        <v>63</v>
      </c>
      <c r="L108" s="81">
        <v>64</v>
      </c>
      <c r="N108" s="661" t="s">
        <v>1135</v>
      </c>
      <c r="O108" s="664">
        <v>100</v>
      </c>
      <c r="P108" s="78" t="s">
        <v>133</v>
      </c>
      <c r="Q108" s="79">
        <v>98</v>
      </c>
      <c r="R108" s="80">
        <v>99</v>
      </c>
      <c r="S108" s="80">
        <v>100</v>
      </c>
      <c r="T108" s="80">
        <v>101</v>
      </c>
      <c r="U108" s="80">
        <v>102</v>
      </c>
      <c r="V108" s="80">
        <v>103</v>
      </c>
      <c r="W108" s="80">
        <v>104</v>
      </c>
      <c r="X108" s="81">
        <v>105</v>
      </c>
      <c r="Y108" s="177"/>
      <c r="Z108" s="661" t="s">
        <v>1135</v>
      </c>
      <c r="AA108" s="664">
        <v>100</v>
      </c>
      <c r="AB108" s="78" t="s">
        <v>133</v>
      </c>
      <c r="AC108" s="79">
        <v>151</v>
      </c>
      <c r="AD108" s="80">
        <v>151</v>
      </c>
      <c r="AE108" s="80">
        <v>151</v>
      </c>
      <c r="AF108" s="80">
        <v>151</v>
      </c>
      <c r="AG108" s="80">
        <v>151</v>
      </c>
      <c r="AH108" s="80">
        <v>151</v>
      </c>
      <c r="AI108" s="80">
        <v>151</v>
      </c>
      <c r="AJ108" s="81">
        <v>151</v>
      </c>
      <c r="AL108" s="661" t="s">
        <v>1135</v>
      </c>
      <c r="AM108" s="664">
        <v>100</v>
      </c>
      <c r="AN108" s="78" t="s">
        <v>133</v>
      </c>
      <c r="AO108" s="79">
        <v>175</v>
      </c>
      <c r="AP108" s="80">
        <v>175</v>
      </c>
      <c r="AQ108" s="80">
        <v>175</v>
      </c>
      <c r="AR108" s="80">
        <v>175</v>
      </c>
      <c r="AS108" s="80">
        <v>175</v>
      </c>
      <c r="AT108" s="80">
        <v>175</v>
      </c>
      <c r="AU108" s="80">
        <v>175</v>
      </c>
      <c r="AV108" s="81">
        <v>175</v>
      </c>
      <c r="AW108" s="1"/>
    </row>
    <row r="109" spans="1:49" ht="15" thickBot="1">
      <c r="A109">
        <v>109</v>
      </c>
      <c r="B109" s="662"/>
      <c r="C109" s="665"/>
      <c r="D109" s="82" t="s">
        <v>136</v>
      </c>
      <c r="E109" s="83">
        <v>65</v>
      </c>
      <c r="F109" s="84">
        <v>65</v>
      </c>
      <c r="G109" s="84">
        <v>65</v>
      </c>
      <c r="H109" s="84">
        <v>65</v>
      </c>
      <c r="I109" s="84">
        <v>66</v>
      </c>
      <c r="J109" s="84">
        <v>66</v>
      </c>
      <c r="K109" s="84">
        <v>66</v>
      </c>
      <c r="L109" s="85">
        <v>67</v>
      </c>
      <c r="N109" s="662"/>
      <c r="O109" s="665"/>
      <c r="P109" s="82" t="s">
        <v>136</v>
      </c>
      <c r="Q109" s="83">
        <v>107</v>
      </c>
      <c r="R109" s="84">
        <v>107</v>
      </c>
      <c r="S109" s="84">
        <v>108</v>
      </c>
      <c r="T109" s="84">
        <v>108</v>
      </c>
      <c r="U109" s="84">
        <v>109</v>
      </c>
      <c r="V109" s="84">
        <v>109</v>
      </c>
      <c r="W109" s="84">
        <v>110</v>
      </c>
      <c r="X109" s="85">
        <v>111</v>
      </c>
      <c r="Y109" s="177"/>
      <c r="Z109" s="662"/>
      <c r="AA109" s="665"/>
      <c r="AB109" s="82" t="s">
        <v>136</v>
      </c>
      <c r="AC109" s="83">
        <v>166</v>
      </c>
      <c r="AD109" s="84">
        <v>166</v>
      </c>
      <c r="AE109" s="84">
        <v>167</v>
      </c>
      <c r="AF109" s="84">
        <v>168</v>
      </c>
      <c r="AG109" s="84">
        <v>168</v>
      </c>
      <c r="AH109" s="84">
        <v>169</v>
      </c>
      <c r="AI109" s="84">
        <v>170</v>
      </c>
      <c r="AJ109" s="85">
        <v>171</v>
      </c>
      <c r="AL109" s="662"/>
      <c r="AM109" s="665"/>
      <c r="AN109" s="82" t="s">
        <v>136</v>
      </c>
      <c r="AO109" s="83">
        <v>180</v>
      </c>
      <c r="AP109" s="84">
        <v>180</v>
      </c>
      <c r="AQ109" s="84">
        <v>180</v>
      </c>
      <c r="AR109" s="84">
        <v>180</v>
      </c>
      <c r="AS109" s="84">
        <v>180</v>
      </c>
      <c r="AT109" s="84">
        <v>180</v>
      </c>
      <c r="AU109" s="84">
        <v>180</v>
      </c>
      <c r="AV109" s="85">
        <v>180</v>
      </c>
      <c r="AW109" s="1"/>
    </row>
    <row r="110" spans="1:49">
      <c r="A110">
        <v>110</v>
      </c>
      <c r="B110" s="662"/>
      <c r="C110" s="666">
        <v>110</v>
      </c>
      <c r="D110" s="86" t="str">
        <f>+D108</f>
        <v>48-X</v>
      </c>
      <c r="E110" s="87">
        <v>58</v>
      </c>
      <c r="F110" s="88">
        <v>58</v>
      </c>
      <c r="G110" s="88">
        <v>59</v>
      </c>
      <c r="H110" s="88">
        <v>59</v>
      </c>
      <c r="I110" s="88">
        <v>60</v>
      </c>
      <c r="J110" s="88">
        <v>60</v>
      </c>
      <c r="K110" s="88">
        <v>61</v>
      </c>
      <c r="L110" s="89">
        <v>62</v>
      </c>
      <c r="N110" s="662"/>
      <c r="O110" s="666">
        <v>110</v>
      </c>
      <c r="P110" s="86" t="str">
        <f>+P108</f>
        <v>48-X</v>
      </c>
      <c r="Q110" s="87">
        <v>94</v>
      </c>
      <c r="R110" s="88">
        <v>95</v>
      </c>
      <c r="S110" s="88">
        <v>96</v>
      </c>
      <c r="T110" s="88">
        <v>97</v>
      </c>
      <c r="U110" s="88">
        <v>98</v>
      </c>
      <c r="V110" s="88">
        <v>99</v>
      </c>
      <c r="W110" s="88">
        <v>100</v>
      </c>
      <c r="X110" s="89">
        <v>102</v>
      </c>
      <c r="Y110" s="177"/>
      <c r="Z110" s="662"/>
      <c r="AA110" s="666">
        <v>110</v>
      </c>
      <c r="AB110" s="86" t="str">
        <f>+AB108</f>
        <v>48-X</v>
      </c>
      <c r="AC110" s="87">
        <v>147</v>
      </c>
      <c r="AD110" s="88">
        <v>147</v>
      </c>
      <c r="AE110" s="88">
        <v>148</v>
      </c>
      <c r="AF110" s="88">
        <v>148</v>
      </c>
      <c r="AG110" s="88">
        <v>149</v>
      </c>
      <c r="AH110" s="88">
        <v>149</v>
      </c>
      <c r="AI110" s="88">
        <v>150</v>
      </c>
      <c r="AJ110" s="89">
        <v>151</v>
      </c>
      <c r="AL110" s="662"/>
      <c r="AM110" s="666">
        <v>110</v>
      </c>
      <c r="AN110" s="86" t="str">
        <f>+AN108</f>
        <v>48-X</v>
      </c>
      <c r="AO110" s="87">
        <v>175</v>
      </c>
      <c r="AP110" s="88">
        <v>175</v>
      </c>
      <c r="AQ110" s="88">
        <v>175</v>
      </c>
      <c r="AR110" s="88">
        <v>175</v>
      </c>
      <c r="AS110" s="88">
        <v>175</v>
      </c>
      <c r="AT110" s="88">
        <v>175</v>
      </c>
      <c r="AU110" s="88">
        <v>175</v>
      </c>
      <c r="AV110" s="89">
        <v>175</v>
      </c>
      <c r="AW110" s="1"/>
    </row>
    <row r="111" spans="1:49" ht="15" thickBot="1">
      <c r="A111">
        <v>111</v>
      </c>
      <c r="B111" s="662"/>
      <c r="C111" s="667"/>
      <c r="D111" s="90" t="str">
        <f>+D109</f>
        <v>48-XL</v>
      </c>
      <c r="E111" s="87">
        <v>62</v>
      </c>
      <c r="F111" s="88">
        <v>62</v>
      </c>
      <c r="G111" s="88">
        <v>63</v>
      </c>
      <c r="H111" s="88">
        <v>64</v>
      </c>
      <c r="I111" s="88">
        <v>64</v>
      </c>
      <c r="J111" s="88">
        <v>65</v>
      </c>
      <c r="K111" s="88">
        <v>66</v>
      </c>
      <c r="L111" s="89">
        <v>67</v>
      </c>
      <c r="N111" s="662"/>
      <c r="O111" s="667"/>
      <c r="P111" s="90" t="str">
        <f>+P109</f>
        <v>48-XL</v>
      </c>
      <c r="Q111" s="87">
        <v>103</v>
      </c>
      <c r="R111" s="88">
        <v>104</v>
      </c>
      <c r="S111" s="88">
        <v>105</v>
      </c>
      <c r="T111" s="88">
        <v>106</v>
      </c>
      <c r="U111" s="88">
        <v>107</v>
      </c>
      <c r="V111" s="88">
        <v>108</v>
      </c>
      <c r="W111" s="88">
        <v>109</v>
      </c>
      <c r="X111" s="89">
        <v>111</v>
      </c>
      <c r="Y111" s="177"/>
      <c r="Z111" s="662"/>
      <c r="AA111" s="667"/>
      <c r="AB111" s="90" t="str">
        <f>+AB109</f>
        <v>48-XL</v>
      </c>
      <c r="AC111" s="87">
        <v>160</v>
      </c>
      <c r="AD111" s="88">
        <v>161</v>
      </c>
      <c r="AE111" s="88">
        <v>163</v>
      </c>
      <c r="AF111" s="88">
        <v>164</v>
      </c>
      <c r="AG111" s="88">
        <v>166</v>
      </c>
      <c r="AH111" s="88">
        <v>167</v>
      </c>
      <c r="AI111" s="88">
        <v>169</v>
      </c>
      <c r="AJ111" s="89">
        <v>171</v>
      </c>
      <c r="AL111" s="662"/>
      <c r="AM111" s="667"/>
      <c r="AN111" s="90" t="str">
        <f>+AN109</f>
        <v>48-XL</v>
      </c>
      <c r="AO111" s="87">
        <v>180</v>
      </c>
      <c r="AP111" s="88">
        <v>180</v>
      </c>
      <c r="AQ111" s="88">
        <v>180</v>
      </c>
      <c r="AR111" s="88">
        <v>180</v>
      </c>
      <c r="AS111" s="88">
        <v>180</v>
      </c>
      <c r="AT111" s="88">
        <v>180</v>
      </c>
      <c r="AU111" s="88">
        <v>180</v>
      </c>
      <c r="AV111" s="89">
        <v>180</v>
      </c>
      <c r="AW111" s="1"/>
    </row>
    <row r="112" spans="1:49">
      <c r="A112">
        <v>112</v>
      </c>
      <c r="B112" s="662"/>
      <c r="C112" s="664">
        <f>+C110+10</f>
        <v>120</v>
      </c>
      <c r="D112" s="78" t="s">
        <v>133</v>
      </c>
      <c r="E112" s="83">
        <v>56</v>
      </c>
      <c r="F112" s="84">
        <v>56</v>
      </c>
      <c r="G112" s="84">
        <v>57</v>
      </c>
      <c r="H112" s="84">
        <v>57</v>
      </c>
      <c r="I112" s="84">
        <v>58</v>
      </c>
      <c r="J112" s="84">
        <v>58</v>
      </c>
      <c r="K112" s="84">
        <v>59</v>
      </c>
      <c r="L112" s="85">
        <v>60</v>
      </c>
      <c r="N112" s="662"/>
      <c r="O112" s="664">
        <f>+O110+10</f>
        <v>120</v>
      </c>
      <c r="P112" s="78" t="s">
        <v>133</v>
      </c>
      <c r="Q112" s="83">
        <v>92</v>
      </c>
      <c r="R112" s="84">
        <v>93</v>
      </c>
      <c r="S112" s="84">
        <v>94</v>
      </c>
      <c r="T112" s="84">
        <v>95</v>
      </c>
      <c r="U112" s="84">
        <v>96</v>
      </c>
      <c r="V112" s="84">
        <v>97</v>
      </c>
      <c r="W112" s="84">
        <v>98</v>
      </c>
      <c r="X112" s="85">
        <v>99</v>
      </c>
      <c r="Y112" s="177"/>
      <c r="Z112" s="662"/>
      <c r="AA112" s="664">
        <f>+AA110+10</f>
        <v>120</v>
      </c>
      <c r="AB112" s="78" t="s">
        <v>133</v>
      </c>
      <c r="AC112" s="83">
        <v>142</v>
      </c>
      <c r="AD112" s="84">
        <v>143</v>
      </c>
      <c r="AE112" s="84">
        <v>144</v>
      </c>
      <c r="AF112" s="84">
        <v>145</v>
      </c>
      <c r="AG112" s="84">
        <v>147</v>
      </c>
      <c r="AH112" s="84">
        <v>148</v>
      </c>
      <c r="AI112" s="84">
        <v>149</v>
      </c>
      <c r="AJ112" s="85">
        <v>151</v>
      </c>
      <c r="AL112" s="662"/>
      <c r="AM112" s="664">
        <f>+AM110+10</f>
        <v>120</v>
      </c>
      <c r="AN112" s="78" t="s">
        <v>133</v>
      </c>
      <c r="AO112" s="83">
        <v>173</v>
      </c>
      <c r="AP112" s="84">
        <v>173</v>
      </c>
      <c r="AQ112" s="84">
        <v>173</v>
      </c>
      <c r="AR112" s="84">
        <v>173</v>
      </c>
      <c r="AS112" s="84">
        <v>174</v>
      </c>
      <c r="AT112" s="84">
        <v>174</v>
      </c>
      <c r="AU112" s="84">
        <v>174</v>
      </c>
      <c r="AV112" s="85">
        <v>175</v>
      </c>
      <c r="AW112" s="1"/>
    </row>
    <row r="113" spans="1:49" ht="15" customHeight="1" thickBot="1">
      <c r="A113">
        <v>113</v>
      </c>
      <c r="B113" s="662"/>
      <c r="C113" s="665"/>
      <c r="D113" s="82" t="s">
        <v>136</v>
      </c>
      <c r="E113" s="83">
        <v>60</v>
      </c>
      <c r="F113" s="84">
        <v>60</v>
      </c>
      <c r="G113" s="84">
        <v>61</v>
      </c>
      <c r="H113" s="84">
        <v>62</v>
      </c>
      <c r="I113" s="84">
        <v>62</v>
      </c>
      <c r="J113" s="84">
        <v>63</v>
      </c>
      <c r="K113" s="84">
        <v>64</v>
      </c>
      <c r="L113" s="85">
        <v>65</v>
      </c>
      <c r="N113" s="662"/>
      <c r="O113" s="665"/>
      <c r="P113" s="82" t="s">
        <v>136</v>
      </c>
      <c r="Q113" s="83">
        <v>100</v>
      </c>
      <c r="R113" s="84">
        <v>101</v>
      </c>
      <c r="S113" s="84">
        <v>102</v>
      </c>
      <c r="T113" s="84">
        <v>103</v>
      </c>
      <c r="U113" s="84">
        <v>104</v>
      </c>
      <c r="V113" s="84">
        <v>105</v>
      </c>
      <c r="W113" s="84">
        <v>106</v>
      </c>
      <c r="X113" s="85">
        <v>108</v>
      </c>
      <c r="Y113" s="177"/>
      <c r="Z113" s="662"/>
      <c r="AA113" s="665"/>
      <c r="AB113" s="82" t="s">
        <v>136</v>
      </c>
      <c r="AC113" s="83">
        <v>155</v>
      </c>
      <c r="AD113" s="84">
        <v>156</v>
      </c>
      <c r="AE113" s="84">
        <v>158</v>
      </c>
      <c r="AF113" s="84">
        <v>160</v>
      </c>
      <c r="AG113" s="84">
        <v>161</v>
      </c>
      <c r="AH113" s="84">
        <v>163</v>
      </c>
      <c r="AI113" s="84">
        <v>165</v>
      </c>
      <c r="AJ113" s="85">
        <v>167</v>
      </c>
      <c r="AL113" s="662"/>
      <c r="AM113" s="665"/>
      <c r="AN113" s="82" t="s">
        <v>136</v>
      </c>
      <c r="AO113" s="83">
        <v>179</v>
      </c>
      <c r="AP113" s="84">
        <v>179</v>
      </c>
      <c r="AQ113" s="84">
        <v>179</v>
      </c>
      <c r="AR113" s="84">
        <v>179</v>
      </c>
      <c r="AS113" s="84">
        <v>179</v>
      </c>
      <c r="AT113" s="84">
        <v>179</v>
      </c>
      <c r="AU113" s="84">
        <v>179</v>
      </c>
      <c r="AV113" s="85">
        <v>179</v>
      </c>
      <c r="AW113" s="1"/>
    </row>
    <row r="114" spans="1:49">
      <c r="A114">
        <v>114</v>
      </c>
      <c r="B114" s="662"/>
      <c r="C114" s="666">
        <f>+C112+10</f>
        <v>130</v>
      </c>
      <c r="D114" s="86" t="str">
        <f>+D112</f>
        <v>48-X</v>
      </c>
      <c r="E114" s="87">
        <v>54</v>
      </c>
      <c r="F114" s="88">
        <v>54</v>
      </c>
      <c r="G114" s="88">
        <v>55</v>
      </c>
      <c r="H114" s="88">
        <v>56</v>
      </c>
      <c r="I114" s="88">
        <v>56</v>
      </c>
      <c r="J114" s="88">
        <v>57</v>
      </c>
      <c r="K114" s="88">
        <v>58</v>
      </c>
      <c r="L114" s="89">
        <v>59</v>
      </c>
      <c r="N114" s="662"/>
      <c r="O114" s="666">
        <f>+O112+10</f>
        <v>130</v>
      </c>
      <c r="P114" s="86" t="str">
        <f>+P112</f>
        <v>48-X</v>
      </c>
      <c r="Q114" s="87">
        <v>88</v>
      </c>
      <c r="R114" s="88">
        <v>89</v>
      </c>
      <c r="S114" s="88">
        <v>90</v>
      </c>
      <c r="T114" s="88">
        <v>91</v>
      </c>
      <c r="U114" s="88">
        <v>92</v>
      </c>
      <c r="V114" s="88">
        <v>93</v>
      </c>
      <c r="W114" s="88">
        <v>94</v>
      </c>
      <c r="X114" s="89">
        <v>96</v>
      </c>
      <c r="Y114" s="177"/>
      <c r="Z114" s="662"/>
      <c r="AA114" s="666">
        <f>+AA112+10</f>
        <v>130</v>
      </c>
      <c r="AB114" s="86" t="str">
        <f>+AB112</f>
        <v>48-X</v>
      </c>
      <c r="AC114" s="87">
        <v>136</v>
      </c>
      <c r="AD114" s="88">
        <v>137</v>
      </c>
      <c r="AE114" s="88">
        <v>139</v>
      </c>
      <c r="AF114" s="88">
        <v>141</v>
      </c>
      <c r="AG114" s="88">
        <v>143</v>
      </c>
      <c r="AH114" s="88">
        <v>145</v>
      </c>
      <c r="AI114" s="88">
        <v>147</v>
      </c>
      <c r="AJ114" s="89">
        <v>149</v>
      </c>
      <c r="AL114" s="662"/>
      <c r="AM114" s="666">
        <f>+AM112+10</f>
        <v>130</v>
      </c>
      <c r="AN114" s="86" t="str">
        <f>+AN112</f>
        <v>48-X</v>
      </c>
      <c r="AO114" s="87">
        <v>166</v>
      </c>
      <c r="AP114" s="88">
        <v>167</v>
      </c>
      <c r="AQ114" s="88">
        <v>168</v>
      </c>
      <c r="AR114" s="88">
        <v>169</v>
      </c>
      <c r="AS114" s="88">
        <v>171</v>
      </c>
      <c r="AT114" s="88">
        <v>172</v>
      </c>
      <c r="AU114" s="88">
        <v>173</v>
      </c>
      <c r="AV114" s="89">
        <v>175</v>
      </c>
      <c r="AW114" s="1"/>
    </row>
    <row r="115" spans="1:49" ht="15" thickBot="1">
      <c r="A115">
        <v>115</v>
      </c>
      <c r="B115" s="662"/>
      <c r="C115" s="667"/>
      <c r="D115" s="90" t="str">
        <f>+D113</f>
        <v>48-XL</v>
      </c>
      <c r="E115" s="87">
        <v>58</v>
      </c>
      <c r="F115" s="88">
        <v>58</v>
      </c>
      <c r="G115" s="88">
        <v>59</v>
      </c>
      <c r="H115" s="88">
        <v>60</v>
      </c>
      <c r="I115" s="88">
        <v>60</v>
      </c>
      <c r="J115" s="88">
        <v>61</v>
      </c>
      <c r="K115" s="88">
        <v>62</v>
      </c>
      <c r="L115" s="89">
        <v>63</v>
      </c>
      <c r="N115" s="662"/>
      <c r="O115" s="667"/>
      <c r="P115" s="90" t="str">
        <f>+P113</f>
        <v>48-XL</v>
      </c>
      <c r="Q115" s="87">
        <v>96</v>
      </c>
      <c r="R115" s="88">
        <v>97</v>
      </c>
      <c r="S115" s="88">
        <v>98</v>
      </c>
      <c r="T115" s="88">
        <v>99</v>
      </c>
      <c r="U115" s="88">
        <v>101</v>
      </c>
      <c r="V115" s="88">
        <v>102</v>
      </c>
      <c r="W115" s="88">
        <v>103</v>
      </c>
      <c r="X115" s="89">
        <v>105</v>
      </c>
      <c r="Y115" s="177"/>
      <c r="Z115" s="662"/>
      <c r="AA115" s="667"/>
      <c r="AB115" s="90" t="str">
        <f>+AB113</f>
        <v>48-XL</v>
      </c>
      <c r="AC115" s="87">
        <v>150</v>
      </c>
      <c r="AD115" s="88">
        <v>151</v>
      </c>
      <c r="AE115" s="88">
        <v>153</v>
      </c>
      <c r="AF115" s="88">
        <v>155</v>
      </c>
      <c r="AG115" s="88">
        <v>157</v>
      </c>
      <c r="AH115" s="88">
        <v>159</v>
      </c>
      <c r="AI115" s="88">
        <v>161</v>
      </c>
      <c r="AJ115" s="89">
        <v>163</v>
      </c>
      <c r="AL115" s="662"/>
      <c r="AM115" s="667"/>
      <c r="AN115" s="90" t="str">
        <f>+AN113</f>
        <v>48-XL</v>
      </c>
      <c r="AO115" s="87">
        <v>178</v>
      </c>
      <c r="AP115" s="88">
        <v>178</v>
      </c>
      <c r="AQ115" s="88">
        <v>178</v>
      </c>
      <c r="AR115" s="88">
        <v>178</v>
      </c>
      <c r="AS115" s="88">
        <v>178</v>
      </c>
      <c r="AT115" s="88">
        <v>178</v>
      </c>
      <c r="AU115" s="88">
        <v>178</v>
      </c>
      <c r="AV115" s="89">
        <v>178</v>
      </c>
      <c r="AW115" s="1"/>
    </row>
    <row r="116" spans="1:49">
      <c r="A116">
        <v>116</v>
      </c>
      <c r="B116" s="662"/>
      <c r="C116" s="664">
        <f>+C114+10</f>
        <v>140</v>
      </c>
      <c r="D116" s="78" t="s">
        <v>133</v>
      </c>
      <c r="E116" s="83">
        <v>52</v>
      </c>
      <c r="F116" s="84">
        <v>52</v>
      </c>
      <c r="G116" s="84">
        <v>53</v>
      </c>
      <c r="H116" s="84">
        <v>54</v>
      </c>
      <c r="I116" s="84">
        <v>54</v>
      </c>
      <c r="J116" s="84">
        <v>55</v>
      </c>
      <c r="K116" s="84">
        <v>56</v>
      </c>
      <c r="L116" s="85">
        <v>57</v>
      </c>
      <c r="N116" s="662"/>
      <c r="O116" s="664">
        <f>+O114+10</f>
        <v>140</v>
      </c>
      <c r="P116" s="78" t="s">
        <v>133</v>
      </c>
      <c r="Q116" s="83">
        <v>84</v>
      </c>
      <c r="R116" s="84">
        <v>85</v>
      </c>
      <c r="S116" s="84">
        <v>86</v>
      </c>
      <c r="T116" s="84">
        <v>88</v>
      </c>
      <c r="U116" s="84">
        <v>89</v>
      </c>
      <c r="V116" s="84">
        <v>91</v>
      </c>
      <c r="W116" s="84">
        <v>92</v>
      </c>
      <c r="X116" s="85">
        <v>94</v>
      </c>
      <c r="Y116" s="177"/>
      <c r="Z116" s="662"/>
      <c r="AA116" s="664">
        <f>+AA114+10</f>
        <v>140</v>
      </c>
      <c r="AB116" s="78" t="s">
        <v>133</v>
      </c>
      <c r="AC116" s="83">
        <v>130</v>
      </c>
      <c r="AD116" s="84">
        <v>132</v>
      </c>
      <c r="AE116" s="84">
        <v>134</v>
      </c>
      <c r="AF116" s="84">
        <v>136</v>
      </c>
      <c r="AG116" s="84">
        <v>139</v>
      </c>
      <c r="AH116" s="84">
        <v>141</v>
      </c>
      <c r="AI116" s="84">
        <v>143</v>
      </c>
      <c r="AJ116" s="85">
        <v>146</v>
      </c>
      <c r="AL116" s="662"/>
      <c r="AM116" s="664">
        <f>+AM114+10</f>
        <v>140</v>
      </c>
      <c r="AN116" s="78" t="s">
        <v>133</v>
      </c>
      <c r="AO116" s="83">
        <v>159</v>
      </c>
      <c r="AP116" s="84">
        <v>161</v>
      </c>
      <c r="AQ116" s="84">
        <v>163</v>
      </c>
      <c r="AR116" s="84">
        <v>165</v>
      </c>
      <c r="AS116" s="84">
        <v>168</v>
      </c>
      <c r="AT116" s="84">
        <v>170</v>
      </c>
      <c r="AU116" s="84">
        <v>172</v>
      </c>
      <c r="AV116" s="85">
        <v>175</v>
      </c>
      <c r="AW116" s="1"/>
    </row>
    <row r="117" spans="1:49" ht="15" thickBot="1">
      <c r="A117">
        <v>117</v>
      </c>
      <c r="B117" s="662"/>
      <c r="C117" s="665"/>
      <c r="D117" s="82" t="s">
        <v>136</v>
      </c>
      <c r="E117" s="83">
        <v>57</v>
      </c>
      <c r="F117" s="84">
        <v>57</v>
      </c>
      <c r="G117" s="84">
        <v>58</v>
      </c>
      <c r="H117" s="84">
        <v>59</v>
      </c>
      <c r="I117" s="84">
        <v>59</v>
      </c>
      <c r="J117" s="84">
        <v>60</v>
      </c>
      <c r="K117" s="84">
        <v>61</v>
      </c>
      <c r="L117" s="85">
        <v>62</v>
      </c>
      <c r="N117" s="662"/>
      <c r="O117" s="665"/>
      <c r="P117" s="82" t="s">
        <v>136</v>
      </c>
      <c r="Q117" s="83">
        <v>94</v>
      </c>
      <c r="R117" s="84">
        <v>95</v>
      </c>
      <c r="S117" s="84">
        <v>96</v>
      </c>
      <c r="T117" s="84">
        <v>97</v>
      </c>
      <c r="U117" s="84">
        <v>98</v>
      </c>
      <c r="V117" s="84">
        <v>99</v>
      </c>
      <c r="W117" s="84">
        <v>100</v>
      </c>
      <c r="X117" s="85">
        <v>102</v>
      </c>
      <c r="Y117" s="177"/>
      <c r="Z117" s="662"/>
      <c r="AA117" s="665"/>
      <c r="AB117" s="82" t="s">
        <v>136</v>
      </c>
      <c r="AC117" s="83">
        <v>146</v>
      </c>
      <c r="AD117" s="84">
        <v>147</v>
      </c>
      <c r="AE117" s="84">
        <v>149</v>
      </c>
      <c r="AF117" s="84">
        <v>151</v>
      </c>
      <c r="AG117" s="84">
        <v>152</v>
      </c>
      <c r="AH117" s="84">
        <v>154</v>
      </c>
      <c r="AI117" s="84">
        <v>156</v>
      </c>
      <c r="AJ117" s="85">
        <v>158</v>
      </c>
      <c r="AL117" s="662"/>
      <c r="AM117" s="665"/>
      <c r="AN117" s="82" t="s">
        <v>136</v>
      </c>
      <c r="AO117" s="83">
        <v>178</v>
      </c>
      <c r="AP117" s="84">
        <v>178</v>
      </c>
      <c r="AQ117" s="84">
        <v>178</v>
      </c>
      <c r="AR117" s="84">
        <v>178</v>
      </c>
      <c r="AS117" s="84">
        <v>178</v>
      </c>
      <c r="AT117" s="84">
        <v>178</v>
      </c>
      <c r="AU117" s="84">
        <v>178</v>
      </c>
      <c r="AV117" s="85">
        <v>178</v>
      </c>
      <c r="AW117" s="1"/>
    </row>
    <row r="118" spans="1:49">
      <c r="A118">
        <v>118</v>
      </c>
      <c r="B118" s="662"/>
      <c r="C118" s="666">
        <f>+C116+10</f>
        <v>150</v>
      </c>
      <c r="D118" s="86" t="str">
        <f>+D116</f>
        <v>48-X</v>
      </c>
      <c r="E118" s="87">
        <v>49</v>
      </c>
      <c r="F118" s="88">
        <v>50</v>
      </c>
      <c r="G118" s="88">
        <v>51</v>
      </c>
      <c r="H118" s="88">
        <v>52</v>
      </c>
      <c r="I118" s="88">
        <v>53</v>
      </c>
      <c r="J118" s="88">
        <v>54</v>
      </c>
      <c r="K118" s="88">
        <v>55</v>
      </c>
      <c r="L118" s="89">
        <v>56</v>
      </c>
      <c r="N118" s="662"/>
      <c r="O118" s="666">
        <f>+O116+10</f>
        <v>150</v>
      </c>
      <c r="P118" s="86" t="str">
        <f>+P116</f>
        <v>48-X</v>
      </c>
      <c r="Q118" s="87">
        <v>80</v>
      </c>
      <c r="R118" s="88">
        <v>81</v>
      </c>
      <c r="S118" s="88">
        <v>83</v>
      </c>
      <c r="T118" s="88">
        <v>84</v>
      </c>
      <c r="U118" s="88">
        <v>86</v>
      </c>
      <c r="V118" s="88">
        <v>87</v>
      </c>
      <c r="W118" s="88">
        <v>89</v>
      </c>
      <c r="X118" s="89">
        <v>91</v>
      </c>
      <c r="Y118" s="177"/>
      <c r="Z118" s="662"/>
      <c r="AA118" s="666">
        <f>+AA116+10</f>
        <v>150</v>
      </c>
      <c r="AB118" s="86" t="str">
        <f>+AB116</f>
        <v>48-X</v>
      </c>
      <c r="AC118" s="87">
        <v>125</v>
      </c>
      <c r="AD118" s="88">
        <v>127</v>
      </c>
      <c r="AE118" s="88">
        <v>129</v>
      </c>
      <c r="AF118" s="88">
        <v>132</v>
      </c>
      <c r="AG118" s="88">
        <v>134</v>
      </c>
      <c r="AH118" s="88">
        <v>137</v>
      </c>
      <c r="AI118" s="88">
        <v>139</v>
      </c>
      <c r="AJ118" s="89">
        <v>142</v>
      </c>
      <c r="AL118" s="662"/>
      <c r="AM118" s="666">
        <f>+AM116+10</f>
        <v>150</v>
      </c>
      <c r="AN118" s="86" t="str">
        <f>+AN116</f>
        <v>48-X</v>
      </c>
      <c r="AO118" s="87">
        <v>152</v>
      </c>
      <c r="AP118" s="88">
        <v>155</v>
      </c>
      <c r="AQ118" s="88">
        <v>158</v>
      </c>
      <c r="AR118" s="88">
        <v>161</v>
      </c>
      <c r="AS118" s="88">
        <v>164</v>
      </c>
      <c r="AT118" s="88">
        <v>167</v>
      </c>
      <c r="AU118" s="88">
        <v>170</v>
      </c>
      <c r="AV118" s="89">
        <v>173</v>
      </c>
      <c r="AW118" s="1"/>
    </row>
    <row r="119" spans="1:49" ht="15" thickBot="1">
      <c r="A119">
        <v>119</v>
      </c>
      <c r="B119" s="662"/>
      <c r="C119" s="667"/>
      <c r="D119" s="90" t="str">
        <f>+D117</f>
        <v>48-XL</v>
      </c>
      <c r="E119" s="87">
        <v>55</v>
      </c>
      <c r="F119" s="88">
        <v>55</v>
      </c>
      <c r="G119" s="88">
        <v>56</v>
      </c>
      <c r="H119" s="88">
        <v>57</v>
      </c>
      <c r="I119" s="88">
        <v>57</v>
      </c>
      <c r="J119" s="88">
        <v>58</v>
      </c>
      <c r="K119" s="88">
        <v>59</v>
      </c>
      <c r="L119" s="89">
        <v>60</v>
      </c>
      <c r="N119" s="662"/>
      <c r="O119" s="667"/>
      <c r="P119" s="90" t="str">
        <f>+P117</f>
        <v>48-XL</v>
      </c>
      <c r="Q119" s="87">
        <v>91</v>
      </c>
      <c r="R119" s="88">
        <v>92</v>
      </c>
      <c r="S119" s="88">
        <v>93</v>
      </c>
      <c r="T119" s="88">
        <v>94</v>
      </c>
      <c r="U119" s="88">
        <v>95</v>
      </c>
      <c r="V119" s="88">
        <v>96</v>
      </c>
      <c r="W119" s="88">
        <v>97</v>
      </c>
      <c r="X119" s="89">
        <v>99</v>
      </c>
      <c r="Y119" s="177"/>
      <c r="Z119" s="662"/>
      <c r="AA119" s="667"/>
      <c r="AB119" s="90" t="str">
        <f>+AB117</f>
        <v>48-XL</v>
      </c>
      <c r="AC119" s="87">
        <v>141</v>
      </c>
      <c r="AD119" s="88">
        <v>142</v>
      </c>
      <c r="AE119" s="88">
        <v>144</v>
      </c>
      <c r="AF119" s="88">
        <v>146</v>
      </c>
      <c r="AG119" s="88">
        <v>148</v>
      </c>
      <c r="AH119" s="88">
        <v>150</v>
      </c>
      <c r="AI119" s="88">
        <v>152</v>
      </c>
      <c r="AJ119" s="89">
        <v>154</v>
      </c>
      <c r="AL119" s="662"/>
      <c r="AM119" s="667"/>
      <c r="AN119" s="90" t="str">
        <f>+AN117</f>
        <v>48-XL</v>
      </c>
      <c r="AO119" s="87">
        <v>172</v>
      </c>
      <c r="AP119" s="88">
        <v>172</v>
      </c>
      <c r="AQ119" s="88">
        <v>173</v>
      </c>
      <c r="AR119" s="88">
        <v>174</v>
      </c>
      <c r="AS119" s="88">
        <v>175</v>
      </c>
      <c r="AT119" s="88">
        <v>176</v>
      </c>
      <c r="AU119" s="88">
        <v>177</v>
      </c>
      <c r="AV119" s="89">
        <v>178</v>
      </c>
      <c r="AW119" s="1"/>
    </row>
    <row r="120" spans="1:49">
      <c r="A120">
        <v>120</v>
      </c>
      <c r="B120" s="662"/>
      <c r="C120" s="664">
        <f>+C118+10</f>
        <v>160</v>
      </c>
      <c r="D120" s="78" t="s">
        <v>133</v>
      </c>
      <c r="E120" s="83">
        <v>48</v>
      </c>
      <c r="F120" s="84">
        <v>48</v>
      </c>
      <c r="G120" s="84">
        <v>49</v>
      </c>
      <c r="H120" s="84">
        <v>50</v>
      </c>
      <c r="I120" s="84">
        <v>51</v>
      </c>
      <c r="J120" s="84">
        <v>52</v>
      </c>
      <c r="K120" s="84">
        <v>53</v>
      </c>
      <c r="L120" s="85">
        <v>54</v>
      </c>
      <c r="N120" s="662"/>
      <c r="O120" s="664">
        <f>+O118+10</f>
        <v>160</v>
      </c>
      <c r="P120" s="78" t="s">
        <v>133</v>
      </c>
      <c r="Q120" s="83">
        <v>77</v>
      </c>
      <c r="R120" s="84">
        <v>78</v>
      </c>
      <c r="S120" s="84">
        <v>80</v>
      </c>
      <c r="T120" s="84">
        <v>81</v>
      </c>
      <c r="U120" s="84">
        <v>83</v>
      </c>
      <c r="V120" s="84">
        <v>84</v>
      </c>
      <c r="W120" s="84">
        <v>86</v>
      </c>
      <c r="X120" s="85">
        <v>88</v>
      </c>
      <c r="Y120" s="177"/>
      <c r="Z120" s="662"/>
      <c r="AA120" s="664">
        <f>+AA118+10</f>
        <v>160</v>
      </c>
      <c r="AB120" s="78" t="s">
        <v>133</v>
      </c>
      <c r="AC120" s="83">
        <v>120</v>
      </c>
      <c r="AD120" s="84">
        <v>122</v>
      </c>
      <c r="AE120" s="84">
        <v>124</v>
      </c>
      <c r="AF120" s="84">
        <v>127</v>
      </c>
      <c r="AG120" s="84">
        <v>129</v>
      </c>
      <c r="AH120" s="84">
        <v>132</v>
      </c>
      <c r="AI120" s="84">
        <v>134</v>
      </c>
      <c r="AJ120" s="85">
        <v>137</v>
      </c>
      <c r="AL120" s="662"/>
      <c r="AM120" s="664">
        <f>+AM118+10</f>
        <v>160</v>
      </c>
      <c r="AN120" s="78" t="s">
        <v>133</v>
      </c>
      <c r="AO120" s="83">
        <v>146</v>
      </c>
      <c r="AP120" s="84">
        <v>149</v>
      </c>
      <c r="AQ120" s="84">
        <v>152</v>
      </c>
      <c r="AR120" s="84">
        <v>155</v>
      </c>
      <c r="AS120" s="84">
        <v>158</v>
      </c>
      <c r="AT120" s="84">
        <v>161</v>
      </c>
      <c r="AU120" s="84">
        <v>164</v>
      </c>
      <c r="AV120" s="85">
        <v>167</v>
      </c>
      <c r="AW120" s="1"/>
    </row>
    <row r="121" spans="1:49" ht="15" thickBot="1">
      <c r="A121">
        <v>121</v>
      </c>
      <c r="B121" s="662"/>
      <c r="C121" s="665"/>
      <c r="D121" s="82" t="s">
        <v>136</v>
      </c>
      <c r="E121" s="83">
        <v>54</v>
      </c>
      <c r="F121" s="84">
        <v>54</v>
      </c>
      <c r="G121" s="84">
        <v>55</v>
      </c>
      <c r="H121" s="84">
        <v>55</v>
      </c>
      <c r="I121" s="84">
        <v>56</v>
      </c>
      <c r="J121" s="84">
        <v>56</v>
      </c>
      <c r="K121" s="84">
        <v>57</v>
      </c>
      <c r="L121" s="85">
        <v>58</v>
      </c>
      <c r="N121" s="662"/>
      <c r="O121" s="665"/>
      <c r="P121" s="82" t="s">
        <v>136</v>
      </c>
      <c r="Q121" s="83">
        <v>89</v>
      </c>
      <c r="R121" s="84">
        <v>90</v>
      </c>
      <c r="S121" s="84">
        <v>91</v>
      </c>
      <c r="T121" s="84">
        <v>92</v>
      </c>
      <c r="U121" s="84">
        <v>93</v>
      </c>
      <c r="V121" s="84">
        <v>94</v>
      </c>
      <c r="W121" s="84">
        <v>95</v>
      </c>
      <c r="X121" s="85">
        <v>97</v>
      </c>
      <c r="Y121" s="177"/>
      <c r="Z121" s="662"/>
      <c r="AA121" s="665"/>
      <c r="AB121" s="82" t="s">
        <v>136</v>
      </c>
      <c r="AC121" s="83">
        <v>138</v>
      </c>
      <c r="AD121" s="84">
        <v>139</v>
      </c>
      <c r="AE121" s="84">
        <v>141</v>
      </c>
      <c r="AF121" s="84">
        <v>143</v>
      </c>
      <c r="AG121" s="84">
        <v>144</v>
      </c>
      <c r="AH121" s="84">
        <v>146</v>
      </c>
      <c r="AI121" s="84">
        <v>148</v>
      </c>
      <c r="AJ121" s="85">
        <v>150</v>
      </c>
      <c r="AL121" s="662"/>
      <c r="AM121" s="665"/>
      <c r="AN121" s="82" t="s">
        <v>136</v>
      </c>
      <c r="AO121" s="83">
        <v>168</v>
      </c>
      <c r="AP121" s="84">
        <v>169</v>
      </c>
      <c r="AQ121" s="84">
        <v>170</v>
      </c>
      <c r="AR121" s="84">
        <v>172</v>
      </c>
      <c r="AS121" s="84">
        <v>173</v>
      </c>
      <c r="AT121" s="84">
        <v>175</v>
      </c>
      <c r="AU121" s="84">
        <v>176</v>
      </c>
      <c r="AV121" s="85">
        <v>178</v>
      </c>
      <c r="AW121" s="1"/>
    </row>
    <row r="122" spans="1:49">
      <c r="A122">
        <v>122</v>
      </c>
      <c r="B122" s="662"/>
      <c r="C122" s="666">
        <f>+C120+10</f>
        <v>170</v>
      </c>
      <c r="D122" s="86" t="str">
        <f>+D120</f>
        <v>48-X</v>
      </c>
      <c r="E122" s="87">
        <v>47</v>
      </c>
      <c r="F122" s="88">
        <v>47</v>
      </c>
      <c r="G122" s="88">
        <v>48</v>
      </c>
      <c r="H122" s="88">
        <v>49</v>
      </c>
      <c r="I122" s="88">
        <v>49</v>
      </c>
      <c r="J122" s="88">
        <v>50</v>
      </c>
      <c r="K122" s="88">
        <v>51</v>
      </c>
      <c r="L122" s="89">
        <v>52</v>
      </c>
      <c r="N122" s="662"/>
      <c r="O122" s="666">
        <f>+O120+10</f>
        <v>170</v>
      </c>
      <c r="P122" s="86" t="str">
        <f>+P120</f>
        <v>48-X</v>
      </c>
      <c r="Q122" s="87">
        <v>74</v>
      </c>
      <c r="R122" s="88">
        <v>75</v>
      </c>
      <c r="S122" s="88">
        <v>77</v>
      </c>
      <c r="T122" s="88">
        <v>78</v>
      </c>
      <c r="U122" s="88">
        <v>80</v>
      </c>
      <c r="V122" s="88">
        <v>81</v>
      </c>
      <c r="W122" s="88">
        <v>83</v>
      </c>
      <c r="X122" s="89">
        <v>85</v>
      </c>
      <c r="Y122" s="177"/>
      <c r="Z122" s="662"/>
      <c r="AA122" s="666">
        <f>+AA120+10</f>
        <v>170</v>
      </c>
      <c r="AB122" s="86" t="str">
        <f>+AB120</f>
        <v>48-X</v>
      </c>
      <c r="AC122" s="87">
        <v>116</v>
      </c>
      <c r="AD122" s="88">
        <v>118</v>
      </c>
      <c r="AE122" s="88">
        <v>120</v>
      </c>
      <c r="AF122" s="88">
        <v>122</v>
      </c>
      <c r="AG122" s="88">
        <v>125</v>
      </c>
      <c r="AH122" s="88">
        <v>127</v>
      </c>
      <c r="AI122" s="88">
        <v>129</v>
      </c>
      <c r="AJ122" s="89">
        <v>132</v>
      </c>
      <c r="AL122" s="662"/>
      <c r="AM122" s="666">
        <f>+AM120+10</f>
        <v>170</v>
      </c>
      <c r="AN122" s="86" t="str">
        <f>+AN120</f>
        <v>48-X</v>
      </c>
      <c r="AO122" s="87">
        <v>141</v>
      </c>
      <c r="AP122" s="88">
        <v>143</v>
      </c>
      <c r="AQ122" s="88">
        <v>146</v>
      </c>
      <c r="AR122" s="88">
        <v>149</v>
      </c>
      <c r="AS122" s="88">
        <v>152</v>
      </c>
      <c r="AT122" s="88">
        <v>155</v>
      </c>
      <c r="AU122" s="88">
        <v>158</v>
      </c>
      <c r="AV122" s="89">
        <v>161</v>
      </c>
      <c r="AW122" s="1"/>
    </row>
    <row r="123" spans="1:49" ht="15" thickBot="1">
      <c r="A123">
        <v>123</v>
      </c>
      <c r="B123" s="662"/>
      <c r="C123" s="667"/>
      <c r="D123" s="90" t="str">
        <f>+D121</f>
        <v>48-XL</v>
      </c>
      <c r="E123" s="87">
        <v>52</v>
      </c>
      <c r="F123" s="88">
        <v>52</v>
      </c>
      <c r="G123" s="88">
        <v>53</v>
      </c>
      <c r="H123" s="88">
        <v>54</v>
      </c>
      <c r="I123" s="88">
        <v>54</v>
      </c>
      <c r="J123" s="88">
        <v>55</v>
      </c>
      <c r="K123" s="88">
        <v>56</v>
      </c>
      <c r="L123" s="89">
        <v>57</v>
      </c>
      <c r="N123" s="662"/>
      <c r="O123" s="667"/>
      <c r="P123" s="90" t="str">
        <f>+P121</f>
        <v>48-XL</v>
      </c>
      <c r="Q123" s="87">
        <v>86</v>
      </c>
      <c r="R123" s="88">
        <v>87</v>
      </c>
      <c r="S123" s="88">
        <v>88</v>
      </c>
      <c r="T123" s="88">
        <v>89</v>
      </c>
      <c r="U123" s="88">
        <v>90</v>
      </c>
      <c r="V123" s="88">
        <v>91</v>
      </c>
      <c r="W123" s="88">
        <v>92</v>
      </c>
      <c r="X123" s="89">
        <v>94</v>
      </c>
      <c r="Y123" s="177"/>
      <c r="Z123" s="662"/>
      <c r="AA123" s="667"/>
      <c r="AB123" s="90" t="str">
        <f>+AB121</f>
        <v>48-XL</v>
      </c>
      <c r="AC123" s="87">
        <v>133</v>
      </c>
      <c r="AD123" s="88">
        <v>135</v>
      </c>
      <c r="AE123" s="88">
        <v>137</v>
      </c>
      <c r="AF123" s="88">
        <v>139</v>
      </c>
      <c r="AG123" s="88">
        <v>141</v>
      </c>
      <c r="AH123" s="88">
        <v>143</v>
      </c>
      <c r="AI123" s="88">
        <v>145</v>
      </c>
      <c r="AJ123" s="89">
        <v>147</v>
      </c>
      <c r="AL123" s="662"/>
      <c r="AM123" s="667"/>
      <c r="AN123" s="90" t="str">
        <f>+AN121</f>
        <v>48-XL</v>
      </c>
      <c r="AO123" s="87">
        <v>163</v>
      </c>
      <c r="AP123" s="88">
        <v>165</v>
      </c>
      <c r="AQ123" s="88">
        <v>167</v>
      </c>
      <c r="AR123" s="88">
        <v>169</v>
      </c>
      <c r="AS123" s="88">
        <v>171</v>
      </c>
      <c r="AT123" s="88">
        <v>173</v>
      </c>
      <c r="AU123" s="88">
        <v>175</v>
      </c>
      <c r="AV123" s="89">
        <v>178</v>
      </c>
      <c r="AW123" s="1"/>
    </row>
    <row r="124" spans="1:49">
      <c r="A124">
        <v>124</v>
      </c>
      <c r="B124" s="662"/>
      <c r="C124" s="664">
        <f>+C122+10</f>
        <v>180</v>
      </c>
      <c r="D124" s="78" t="s">
        <v>133</v>
      </c>
      <c r="E124" s="83">
        <v>52</v>
      </c>
      <c r="F124" s="84">
        <v>51</v>
      </c>
      <c r="G124" s="84">
        <v>51</v>
      </c>
      <c r="H124" s="84">
        <v>51</v>
      </c>
      <c r="I124" s="84">
        <v>50</v>
      </c>
      <c r="J124" s="84">
        <v>50</v>
      </c>
      <c r="K124" s="84">
        <v>50</v>
      </c>
      <c r="L124" s="85">
        <v>50</v>
      </c>
      <c r="N124" s="662"/>
      <c r="O124" s="664">
        <f>+O122+10</f>
        <v>180</v>
      </c>
      <c r="P124" s="78" t="s">
        <v>133</v>
      </c>
      <c r="Q124" s="83">
        <v>72</v>
      </c>
      <c r="R124" s="84">
        <v>73</v>
      </c>
      <c r="S124" s="84">
        <v>74</v>
      </c>
      <c r="T124" s="84">
        <v>76</v>
      </c>
      <c r="U124" s="84">
        <v>77</v>
      </c>
      <c r="V124" s="84">
        <v>79</v>
      </c>
      <c r="W124" s="84">
        <v>80</v>
      </c>
      <c r="X124" s="85">
        <v>82</v>
      </c>
      <c r="Y124" s="177"/>
      <c r="Z124" s="662"/>
      <c r="AA124" s="664">
        <f>+AA122+10</f>
        <v>180</v>
      </c>
      <c r="AB124" s="78" t="s">
        <v>133</v>
      </c>
      <c r="AC124" s="83">
        <v>112</v>
      </c>
      <c r="AD124" s="84">
        <v>114</v>
      </c>
      <c r="AE124" s="84">
        <v>116</v>
      </c>
      <c r="AF124" s="84">
        <v>118</v>
      </c>
      <c r="AG124" s="84">
        <v>121</v>
      </c>
      <c r="AH124" s="84">
        <v>123</v>
      </c>
      <c r="AI124" s="84">
        <v>125</v>
      </c>
      <c r="AJ124" s="85">
        <v>128</v>
      </c>
      <c r="AL124" s="662"/>
      <c r="AM124" s="664">
        <f>+AM122+10</f>
        <v>180</v>
      </c>
      <c r="AN124" s="78" t="s">
        <v>133</v>
      </c>
      <c r="AO124" s="83">
        <v>136</v>
      </c>
      <c r="AP124" s="84">
        <v>138</v>
      </c>
      <c r="AQ124" s="84">
        <v>141</v>
      </c>
      <c r="AR124" s="84">
        <v>144</v>
      </c>
      <c r="AS124" s="84">
        <v>146</v>
      </c>
      <c r="AT124" s="84">
        <v>149</v>
      </c>
      <c r="AU124" s="84">
        <v>152</v>
      </c>
      <c r="AV124" s="85">
        <v>155</v>
      </c>
      <c r="AW124" s="1"/>
    </row>
    <row r="125" spans="1:49" ht="15" thickBot="1">
      <c r="A125">
        <v>125</v>
      </c>
      <c r="B125" s="662"/>
      <c r="C125" s="665"/>
      <c r="D125" s="82" t="s">
        <v>136</v>
      </c>
      <c r="E125" s="83">
        <v>56</v>
      </c>
      <c r="F125" s="84">
        <v>56</v>
      </c>
      <c r="G125" s="84">
        <v>56</v>
      </c>
      <c r="H125" s="84">
        <v>56</v>
      </c>
      <c r="I125" s="84">
        <v>56</v>
      </c>
      <c r="J125" s="84">
        <v>56</v>
      </c>
      <c r="K125" s="84">
        <v>56</v>
      </c>
      <c r="L125" s="85">
        <v>56</v>
      </c>
      <c r="N125" s="662"/>
      <c r="O125" s="665"/>
      <c r="P125" s="82" t="s">
        <v>136</v>
      </c>
      <c r="Q125" s="83">
        <v>83</v>
      </c>
      <c r="R125" s="84">
        <v>84</v>
      </c>
      <c r="S125" s="84">
        <v>85</v>
      </c>
      <c r="T125" s="84">
        <v>86</v>
      </c>
      <c r="U125" s="84">
        <v>88</v>
      </c>
      <c r="V125" s="84">
        <v>89</v>
      </c>
      <c r="W125" s="84">
        <v>90</v>
      </c>
      <c r="X125" s="85">
        <v>92</v>
      </c>
      <c r="Y125" s="177"/>
      <c r="Z125" s="662"/>
      <c r="AA125" s="665"/>
      <c r="AB125" s="82" t="s">
        <v>136</v>
      </c>
      <c r="AC125" s="83">
        <v>129</v>
      </c>
      <c r="AD125" s="84">
        <v>131</v>
      </c>
      <c r="AE125" s="84">
        <v>133</v>
      </c>
      <c r="AF125" s="84">
        <v>135</v>
      </c>
      <c r="AG125" s="84">
        <v>137</v>
      </c>
      <c r="AH125" s="84">
        <v>139</v>
      </c>
      <c r="AI125" s="84">
        <v>141</v>
      </c>
      <c r="AJ125" s="85">
        <v>143</v>
      </c>
      <c r="AL125" s="662"/>
      <c r="AM125" s="665"/>
      <c r="AN125" s="82" t="s">
        <v>136</v>
      </c>
      <c r="AO125" s="83">
        <v>157</v>
      </c>
      <c r="AP125" s="84">
        <v>159</v>
      </c>
      <c r="AQ125" s="84">
        <v>162</v>
      </c>
      <c r="AR125" s="84">
        <v>164</v>
      </c>
      <c r="AS125" s="84">
        <v>167</v>
      </c>
      <c r="AT125" s="84">
        <v>169</v>
      </c>
      <c r="AU125" s="84">
        <v>172</v>
      </c>
      <c r="AV125" s="85">
        <v>175</v>
      </c>
      <c r="AW125" s="1"/>
    </row>
    <row r="126" spans="1:49">
      <c r="A126">
        <v>126</v>
      </c>
      <c r="B126" s="662"/>
      <c r="C126" s="666">
        <f>+C124+10</f>
        <v>190</v>
      </c>
      <c r="D126" s="86" t="str">
        <f>+D124</f>
        <v>48-X</v>
      </c>
      <c r="E126" s="87">
        <v>56</v>
      </c>
      <c r="F126" s="88">
        <v>55</v>
      </c>
      <c r="G126" s="88">
        <v>54</v>
      </c>
      <c r="H126" s="88">
        <v>53</v>
      </c>
      <c r="I126" s="88">
        <v>52</v>
      </c>
      <c r="J126" s="88">
        <v>51</v>
      </c>
      <c r="K126" s="88">
        <v>50</v>
      </c>
      <c r="L126" s="89">
        <v>49</v>
      </c>
      <c r="N126" s="662"/>
      <c r="O126" s="666">
        <f>+O124+10</f>
        <v>190</v>
      </c>
      <c r="P126" s="86" t="str">
        <f>+P124</f>
        <v>48-X</v>
      </c>
      <c r="Q126" s="87">
        <v>69</v>
      </c>
      <c r="R126" s="88">
        <v>70</v>
      </c>
      <c r="S126" s="88">
        <v>71</v>
      </c>
      <c r="T126" s="88">
        <v>73</v>
      </c>
      <c r="U126" s="88">
        <v>74</v>
      </c>
      <c r="V126" s="88">
        <v>76</v>
      </c>
      <c r="W126" s="88">
        <v>77</v>
      </c>
      <c r="X126" s="89">
        <v>79</v>
      </c>
      <c r="Y126" s="177"/>
      <c r="Z126" s="662"/>
      <c r="AA126" s="666">
        <f>+AA124+10</f>
        <v>190</v>
      </c>
      <c r="AB126" s="86" t="str">
        <f>+AB124</f>
        <v>48-X</v>
      </c>
      <c r="AC126" s="87">
        <v>108</v>
      </c>
      <c r="AD126" s="88">
        <v>110</v>
      </c>
      <c r="AE126" s="88">
        <v>112</v>
      </c>
      <c r="AF126" s="88">
        <v>114</v>
      </c>
      <c r="AG126" s="88">
        <v>117</v>
      </c>
      <c r="AH126" s="88">
        <v>119</v>
      </c>
      <c r="AI126" s="88">
        <v>121</v>
      </c>
      <c r="AJ126" s="89">
        <v>124</v>
      </c>
      <c r="AL126" s="662"/>
      <c r="AM126" s="666">
        <f>+AM124+10</f>
        <v>190</v>
      </c>
      <c r="AN126" s="86" t="str">
        <f>+AN124</f>
        <v>48-X</v>
      </c>
      <c r="AO126" s="87">
        <v>132</v>
      </c>
      <c r="AP126" s="88">
        <v>134</v>
      </c>
      <c r="AQ126" s="88">
        <v>137</v>
      </c>
      <c r="AR126" s="88">
        <v>139</v>
      </c>
      <c r="AS126" s="88">
        <v>142</v>
      </c>
      <c r="AT126" s="88">
        <v>144</v>
      </c>
      <c r="AU126" s="88">
        <v>147</v>
      </c>
      <c r="AV126" s="89">
        <v>150</v>
      </c>
      <c r="AW126" s="1"/>
    </row>
    <row r="127" spans="1:49" ht="15" thickBot="1">
      <c r="A127">
        <v>127</v>
      </c>
      <c r="B127" s="662"/>
      <c r="C127" s="667"/>
      <c r="D127" s="90" t="str">
        <f>+D125</f>
        <v>48-XL</v>
      </c>
      <c r="E127" s="87">
        <v>61</v>
      </c>
      <c r="F127" s="88">
        <v>60</v>
      </c>
      <c r="G127" s="88">
        <v>59</v>
      </c>
      <c r="H127" s="88">
        <v>58</v>
      </c>
      <c r="I127" s="88">
        <v>57</v>
      </c>
      <c r="J127" s="88">
        <v>56</v>
      </c>
      <c r="K127" s="88">
        <v>55</v>
      </c>
      <c r="L127" s="89">
        <v>54</v>
      </c>
      <c r="N127" s="662"/>
      <c r="O127" s="667"/>
      <c r="P127" s="90" t="str">
        <f>+P125</f>
        <v>48-XL</v>
      </c>
      <c r="Q127" s="87">
        <v>80</v>
      </c>
      <c r="R127" s="88">
        <v>81</v>
      </c>
      <c r="S127" s="88">
        <v>82</v>
      </c>
      <c r="T127" s="88">
        <v>84</v>
      </c>
      <c r="U127" s="88">
        <v>85</v>
      </c>
      <c r="V127" s="88">
        <v>87</v>
      </c>
      <c r="W127" s="88">
        <v>88</v>
      </c>
      <c r="X127" s="89">
        <v>90</v>
      </c>
      <c r="Y127" s="177"/>
      <c r="Z127" s="662"/>
      <c r="AA127" s="667"/>
      <c r="AB127" s="90" t="str">
        <f>+AB125</f>
        <v>48-XL</v>
      </c>
      <c r="AC127" s="87">
        <v>125</v>
      </c>
      <c r="AD127" s="88">
        <v>127</v>
      </c>
      <c r="AE127" s="88">
        <v>129</v>
      </c>
      <c r="AF127" s="88">
        <v>131</v>
      </c>
      <c r="AG127" s="88">
        <v>133</v>
      </c>
      <c r="AH127" s="88">
        <v>135</v>
      </c>
      <c r="AI127" s="88">
        <v>137</v>
      </c>
      <c r="AJ127" s="89">
        <v>140</v>
      </c>
      <c r="AL127" s="662"/>
      <c r="AM127" s="667"/>
      <c r="AN127" s="90" t="str">
        <f>+AN125</f>
        <v>48-XL</v>
      </c>
      <c r="AO127" s="87">
        <v>153</v>
      </c>
      <c r="AP127" s="88">
        <v>155</v>
      </c>
      <c r="AQ127" s="88">
        <v>158</v>
      </c>
      <c r="AR127" s="88">
        <v>160</v>
      </c>
      <c r="AS127" s="88">
        <v>163</v>
      </c>
      <c r="AT127" s="88">
        <v>165</v>
      </c>
      <c r="AU127" s="88">
        <v>168</v>
      </c>
      <c r="AV127" s="89">
        <v>171</v>
      </c>
    </row>
    <row r="128" spans="1:49">
      <c r="A128">
        <v>128</v>
      </c>
      <c r="B128" s="662"/>
      <c r="C128" s="664">
        <f>+C126+10</f>
        <v>200</v>
      </c>
      <c r="D128" s="78" t="s">
        <v>133</v>
      </c>
      <c r="E128" s="83">
        <v>60</v>
      </c>
      <c r="F128" s="84">
        <v>58</v>
      </c>
      <c r="G128" s="84">
        <v>56</v>
      </c>
      <c r="H128" s="84">
        <v>54</v>
      </c>
      <c r="I128" s="84">
        <v>53</v>
      </c>
      <c r="J128" s="84">
        <v>51</v>
      </c>
      <c r="K128" s="84">
        <v>49</v>
      </c>
      <c r="L128" s="85">
        <v>48</v>
      </c>
      <c r="N128" s="662"/>
      <c r="O128" s="664">
        <f>+O126+10</f>
        <v>200</v>
      </c>
      <c r="P128" s="78" t="s">
        <v>133</v>
      </c>
      <c r="Q128" s="83">
        <v>67</v>
      </c>
      <c r="R128" s="84">
        <v>68</v>
      </c>
      <c r="S128" s="84">
        <v>69</v>
      </c>
      <c r="T128" s="84">
        <v>71</v>
      </c>
      <c r="U128" s="84">
        <v>72</v>
      </c>
      <c r="V128" s="84">
        <v>74</v>
      </c>
      <c r="W128" s="84">
        <v>75</v>
      </c>
      <c r="X128" s="85">
        <v>77</v>
      </c>
      <c r="Y128" s="177"/>
      <c r="Z128" s="662"/>
      <c r="AA128" s="664">
        <f>+AA126+10</f>
        <v>200</v>
      </c>
      <c r="AB128" s="78" t="s">
        <v>133</v>
      </c>
      <c r="AC128" s="83">
        <v>104</v>
      </c>
      <c r="AD128" s="84">
        <v>106</v>
      </c>
      <c r="AE128" s="84">
        <v>108</v>
      </c>
      <c r="AF128" s="84">
        <v>110</v>
      </c>
      <c r="AG128" s="84">
        <v>113</v>
      </c>
      <c r="AH128" s="84">
        <v>115</v>
      </c>
      <c r="AI128" s="84">
        <v>117</v>
      </c>
      <c r="AJ128" s="85">
        <v>120</v>
      </c>
      <c r="AL128" s="662"/>
      <c r="AM128" s="664">
        <f>+AM126+10</f>
        <v>200</v>
      </c>
      <c r="AN128" s="78" t="s">
        <v>133</v>
      </c>
      <c r="AO128" s="83">
        <v>127</v>
      </c>
      <c r="AP128" s="84">
        <v>129</v>
      </c>
      <c r="AQ128" s="84">
        <v>132</v>
      </c>
      <c r="AR128" s="84">
        <v>134</v>
      </c>
      <c r="AS128" s="84">
        <v>137</v>
      </c>
      <c r="AT128" s="84">
        <v>139</v>
      </c>
      <c r="AU128" s="84">
        <v>142</v>
      </c>
      <c r="AV128" s="85">
        <v>145</v>
      </c>
    </row>
    <row r="129" spans="1:48" ht="15" thickBot="1">
      <c r="A129">
        <v>129</v>
      </c>
      <c r="B129" s="663"/>
      <c r="C129" s="665"/>
      <c r="D129" s="82" t="s">
        <v>136</v>
      </c>
      <c r="E129" s="189">
        <v>66</v>
      </c>
      <c r="F129" s="186">
        <v>64</v>
      </c>
      <c r="G129" s="186">
        <v>62</v>
      </c>
      <c r="H129" s="186">
        <v>60</v>
      </c>
      <c r="I129" s="186">
        <v>58</v>
      </c>
      <c r="J129" s="186">
        <v>56</v>
      </c>
      <c r="K129" s="186">
        <v>54</v>
      </c>
      <c r="L129" s="185">
        <v>53</v>
      </c>
      <c r="N129" s="663"/>
      <c r="O129" s="665"/>
      <c r="P129" s="82" t="s">
        <v>136</v>
      </c>
      <c r="Q129" s="189">
        <v>77</v>
      </c>
      <c r="R129" s="186">
        <v>78</v>
      </c>
      <c r="S129" s="186">
        <v>80</v>
      </c>
      <c r="T129" s="186">
        <v>81</v>
      </c>
      <c r="U129" s="186">
        <v>83</v>
      </c>
      <c r="V129" s="186">
        <v>84</v>
      </c>
      <c r="W129" s="186">
        <v>86</v>
      </c>
      <c r="X129" s="185">
        <v>88</v>
      </c>
      <c r="Y129" s="177"/>
      <c r="Z129" s="663"/>
      <c r="AA129" s="665"/>
      <c r="AB129" s="82" t="s">
        <v>136</v>
      </c>
      <c r="AC129" s="189">
        <v>121</v>
      </c>
      <c r="AD129" s="186">
        <v>123</v>
      </c>
      <c r="AE129" s="186">
        <v>125</v>
      </c>
      <c r="AF129" s="186">
        <v>127</v>
      </c>
      <c r="AG129" s="186">
        <v>130</v>
      </c>
      <c r="AH129" s="186">
        <v>132</v>
      </c>
      <c r="AI129" s="186">
        <v>134</v>
      </c>
      <c r="AJ129" s="185">
        <v>137</v>
      </c>
      <c r="AL129" s="663"/>
      <c r="AM129" s="665"/>
      <c r="AN129" s="82" t="s">
        <v>136</v>
      </c>
      <c r="AO129" s="189">
        <v>147</v>
      </c>
      <c r="AP129" s="186">
        <v>150</v>
      </c>
      <c r="AQ129" s="186">
        <v>153</v>
      </c>
      <c r="AR129" s="186">
        <v>156</v>
      </c>
      <c r="AS129" s="186">
        <v>159</v>
      </c>
      <c r="AT129" s="186">
        <v>162</v>
      </c>
      <c r="AU129" s="186">
        <v>165</v>
      </c>
      <c r="AV129" s="185">
        <v>168</v>
      </c>
    </row>
    <row r="130" spans="1:48">
      <c r="A130">
        <v>130</v>
      </c>
    </row>
    <row r="131" spans="1:48">
      <c r="A131">
        <v>131</v>
      </c>
    </row>
    <row r="132" spans="1:48">
      <c r="A132">
        <v>132</v>
      </c>
    </row>
    <row r="133" spans="1:48">
      <c r="A133">
        <v>133</v>
      </c>
    </row>
    <row r="134" spans="1:48">
      <c r="A134">
        <v>134</v>
      </c>
      <c r="B134" s="205"/>
      <c r="C134" s="205"/>
      <c r="D134" s="205"/>
      <c r="E134" s="205"/>
      <c r="F134" s="205"/>
      <c r="G134" s="205"/>
      <c r="H134" s="205"/>
      <c r="I134" s="205"/>
      <c r="J134" s="205"/>
      <c r="K134" s="205"/>
      <c r="L134" s="205"/>
      <c r="M134" s="206"/>
      <c r="N134" s="205"/>
      <c r="O134" s="205"/>
      <c r="P134" s="205"/>
      <c r="Q134" s="205"/>
      <c r="R134" s="205"/>
      <c r="S134" s="205"/>
      <c r="T134" s="205"/>
      <c r="U134" s="205"/>
      <c r="V134" s="205"/>
      <c r="W134" s="205"/>
      <c r="X134" s="205"/>
      <c r="AL134" s="198"/>
    </row>
    <row r="135" spans="1:48">
      <c r="A135">
        <v>135</v>
      </c>
    </row>
    <row r="136" spans="1:48" ht="15" thickBot="1">
      <c r="A136">
        <v>136</v>
      </c>
    </row>
    <row r="137" spans="1:48" ht="18.600000000000001" thickBot="1">
      <c r="A137">
        <v>137</v>
      </c>
      <c r="B137" s="649" t="s">
        <v>1112</v>
      </c>
      <c r="C137" s="650"/>
      <c r="D137" s="651"/>
      <c r="E137" s="649" t="s">
        <v>1149</v>
      </c>
      <c r="F137" s="650"/>
      <c r="G137" s="650"/>
      <c r="H137" s="650"/>
      <c r="I137" s="650"/>
      <c r="J137" s="650"/>
      <c r="K137" s="650"/>
      <c r="L137" s="651"/>
      <c r="M137"/>
      <c r="N137" s="649" t="s">
        <v>1114</v>
      </c>
      <c r="O137" s="650"/>
      <c r="P137" s="651"/>
      <c r="Q137" s="649" t="s">
        <v>1149</v>
      </c>
      <c r="R137" s="650"/>
      <c r="S137" s="650"/>
      <c r="T137" s="650"/>
      <c r="U137" s="650"/>
      <c r="V137" s="650"/>
      <c r="W137" s="650"/>
      <c r="X137" s="651"/>
      <c r="Z137" s="649" t="s">
        <v>1115</v>
      </c>
      <c r="AA137" s="650"/>
      <c r="AB137" s="651"/>
      <c r="AC137" s="649" t="s">
        <v>1149</v>
      </c>
      <c r="AD137" s="650"/>
      <c r="AE137" s="650"/>
      <c r="AF137" s="650"/>
      <c r="AG137" s="650"/>
      <c r="AH137" s="650"/>
      <c r="AI137" s="650"/>
      <c r="AJ137" s="651"/>
      <c r="AK137"/>
      <c r="AL137" s="649" t="s">
        <v>1116</v>
      </c>
      <c r="AM137" s="650"/>
      <c r="AN137" s="651"/>
      <c r="AO137" s="649" t="s">
        <v>1149</v>
      </c>
      <c r="AP137" s="650"/>
      <c r="AQ137" s="650"/>
      <c r="AR137" s="650"/>
      <c r="AS137" s="650"/>
      <c r="AT137" s="650"/>
      <c r="AU137" s="650"/>
      <c r="AV137" s="651"/>
    </row>
    <row r="138" spans="1:48" ht="15.75" customHeight="1">
      <c r="A138">
        <v>138</v>
      </c>
      <c r="B138" s="652" t="s">
        <v>1129</v>
      </c>
      <c r="C138" s="652" t="s">
        <v>634</v>
      </c>
      <c r="D138" s="669" t="s">
        <v>1119</v>
      </c>
      <c r="E138" s="676" t="s">
        <v>1120</v>
      </c>
      <c r="F138" s="677"/>
      <c r="G138" s="677"/>
      <c r="H138" s="677"/>
      <c r="I138" s="677"/>
      <c r="J138" s="677"/>
      <c r="K138" s="677"/>
      <c r="L138" s="678"/>
      <c r="M138"/>
      <c r="N138" s="652" t="s">
        <v>1129</v>
      </c>
      <c r="O138" s="652" t="s">
        <v>634</v>
      </c>
      <c r="P138" s="669" t="s">
        <v>1119</v>
      </c>
      <c r="Q138" s="676" t="s">
        <v>1120</v>
      </c>
      <c r="R138" s="677"/>
      <c r="S138" s="677"/>
      <c r="T138" s="677"/>
      <c r="U138" s="677"/>
      <c r="V138" s="677"/>
      <c r="W138" s="677"/>
      <c r="X138" s="678"/>
      <c r="Z138" s="652" t="s">
        <v>1129</v>
      </c>
      <c r="AA138" s="652" t="s">
        <v>634</v>
      </c>
      <c r="AB138" s="669" t="s">
        <v>1119</v>
      </c>
      <c r="AC138" s="676" t="s">
        <v>1120</v>
      </c>
      <c r="AD138" s="677"/>
      <c r="AE138" s="677"/>
      <c r="AF138" s="677"/>
      <c r="AG138" s="677"/>
      <c r="AH138" s="677"/>
      <c r="AI138" s="677"/>
      <c r="AJ138" s="678"/>
      <c r="AK138"/>
      <c r="AL138" s="652" t="s">
        <v>1129</v>
      </c>
      <c r="AM138" s="652" t="s">
        <v>634</v>
      </c>
      <c r="AN138" s="669" t="s">
        <v>1119</v>
      </c>
      <c r="AO138" s="676" t="s">
        <v>1120</v>
      </c>
      <c r="AP138" s="677"/>
      <c r="AQ138" s="677"/>
      <c r="AR138" s="677"/>
      <c r="AS138" s="677"/>
      <c r="AT138" s="677"/>
      <c r="AU138" s="677"/>
      <c r="AV138" s="678"/>
    </row>
    <row r="139" spans="1:48" ht="15" customHeight="1" thickBot="1">
      <c r="A139">
        <v>139</v>
      </c>
      <c r="B139" s="668"/>
      <c r="C139" s="668"/>
      <c r="D139" s="670"/>
      <c r="E139" s="679"/>
      <c r="F139" s="680"/>
      <c r="G139" s="680"/>
      <c r="H139" s="680"/>
      <c r="I139" s="680"/>
      <c r="J139" s="680"/>
      <c r="K139" s="680"/>
      <c r="L139" s="681"/>
      <c r="M139"/>
      <c r="N139" s="668"/>
      <c r="O139" s="668"/>
      <c r="P139" s="670"/>
      <c r="Q139" s="679"/>
      <c r="R139" s="680"/>
      <c r="S139" s="680"/>
      <c r="T139" s="680"/>
      <c r="U139" s="680"/>
      <c r="V139" s="680"/>
      <c r="W139" s="680"/>
      <c r="X139" s="681"/>
      <c r="Z139" s="668"/>
      <c r="AA139" s="668"/>
      <c r="AB139" s="670"/>
      <c r="AC139" s="679"/>
      <c r="AD139" s="680"/>
      <c r="AE139" s="680"/>
      <c r="AF139" s="680"/>
      <c r="AG139" s="680"/>
      <c r="AH139" s="680"/>
      <c r="AI139" s="680"/>
      <c r="AJ139" s="681"/>
      <c r="AK139"/>
      <c r="AL139" s="668"/>
      <c r="AM139" s="668"/>
      <c r="AN139" s="670"/>
      <c r="AO139" s="679"/>
      <c r="AP139" s="680"/>
      <c r="AQ139" s="680"/>
      <c r="AR139" s="680"/>
      <c r="AS139" s="680"/>
      <c r="AT139" s="680"/>
      <c r="AU139" s="680"/>
      <c r="AV139" s="681"/>
    </row>
    <row r="140" spans="1:48" ht="15" thickBot="1">
      <c r="A140">
        <v>140</v>
      </c>
      <c r="B140" s="653"/>
      <c r="C140" s="653"/>
      <c r="D140" s="671"/>
      <c r="E140" s="75">
        <v>0</v>
      </c>
      <c r="F140" s="76">
        <v>500</v>
      </c>
      <c r="G140" s="76">
        <v>1000</v>
      </c>
      <c r="H140" s="76">
        <v>1500</v>
      </c>
      <c r="I140" s="76">
        <v>2000</v>
      </c>
      <c r="J140" s="76">
        <v>2500</v>
      </c>
      <c r="K140" s="76">
        <v>3000</v>
      </c>
      <c r="L140" s="77">
        <v>3500</v>
      </c>
      <c r="M140"/>
      <c r="N140" s="653"/>
      <c r="O140" s="653"/>
      <c r="P140" s="671"/>
      <c r="Q140" s="75">
        <v>0</v>
      </c>
      <c r="R140" s="76">
        <v>500</v>
      </c>
      <c r="S140" s="76">
        <v>1000</v>
      </c>
      <c r="T140" s="76">
        <v>1500</v>
      </c>
      <c r="U140" s="76">
        <v>2000</v>
      </c>
      <c r="V140" s="76">
        <v>2500</v>
      </c>
      <c r="W140" s="76">
        <v>3000</v>
      </c>
      <c r="X140" s="77">
        <v>3500</v>
      </c>
      <c r="Z140" s="653"/>
      <c r="AA140" s="653"/>
      <c r="AB140" s="671"/>
      <c r="AC140" s="75">
        <v>0</v>
      </c>
      <c r="AD140" s="76">
        <v>500</v>
      </c>
      <c r="AE140" s="76">
        <v>1000</v>
      </c>
      <c r="AF140" s="76">
        <v>1500</v>
      </c>
      <c r="AG140" s="76">
        <v>2000</v>
      </c>
      <c r="AH140" s="76">
        <v>2500</v>
      </c>
      <c r="AI140" s="76">
        <v>3000</v>
      </c>
      <c r="AJ140" s="77">
        <v>3500</v>
      </c>
      <c r="AK140"/>
      <c r="AL140" s="653"/>
      <c r="AM140" s="653"/>
      <c r="AN140" s="671"/>
      <c r="AO140" s="75">
        <v>0</v>
      </c>
      <c r="AP140" s="76">
        <v>500</v>
      </c>
      <c r="AQ140" s="76">
        <v>1000</v>
      </c>
      <c r="AR140" s="76">
        <v>1500</v>
      </c>
      <c r="AS140" s="76">
        <v>2000</v>
      </c>
      <c r="AT140" s="76">
        <v>2500</v>
      </c>
      <c r="AU140" s="76">
        <v>3000</v>
      </c>
      <c r="AV140" s="77">
        <v>3500</v>
      </c>
    </row>
    <row r="141" spans="1:48" ht="15" customHeight="1">
      <c r="A141">
        <v>141</v>
      </c>
      <c r="B141" s="661" t="s">
        <v>1139</v>
      </c>
      <c r="C141" s="664">
        <v>100</v>
      </c>
      <c r="D141" s="78" t="s">
        <v>133</v>
      </c>
      <c r="E141" s="94">
        <v>2.23</v>
      </c>
      <c r="F141" s="95">
        <v>2.25</v>
      </c>
      <c r="G141" s="95">
        <v>2.2799999999999998</v>
      </c>
      <c r="H141" s="95">
        <v>2.2999999999999998</v>
      </c>
      <c r="I141" s="95">
        <v>2.33</v>
      </c>
      <c r="J141" s="95">
        <v>2.35</v>
      </c>
      <c r="K141" s="95">
        <v>2.38</v>
      </c>
      <c r="L141" s="96">
        <v>2.41</v>
      </c>
      <c r="N141" s="661" t="s">
        <v>1139</v>
      </c>
      <c r="O141" s="664">
        <v>100</v>
      </c>
      <c r="P141" s="78" t="s">
        <v>133</v>
      </c>
      <c r="Q141" s="94">
        <v>2.23</v>
      </c>
      <c r="R141" s="95">
        <v>2.25</v>
      </c>
      <c r="S141" s="95">
        <v>2.2799999999999998</v>
      </c>
      <c r="T141" s="95">
        <v>2.2999999999999998</v>
      </c>
      <c r="U141" s="95">
        <v>2.33</v>
      </c>
      <c r="V141" s="95">
        <v>2.35</v>
      </c>
      <c r="W141" s="95">
        <v>2.38</v>
      </c>
      <c r="X141" s="96">
        <v>2.41</v>
      </c>
      <c r="Y141" s="177"/>
      <c r="Z141" s="661" t="s">
        <v>1139</v>
      </c>
      <c r="AA141" s="664">
        <v>100</v>
      </c>
      <c r="AB141" s="78" t="s">
        <v>133</v>
      </c>
      <c r="AC141" s="94">
        <v>2.23</v>
      </c>
      <c r="AD141" s="95">
        <v>2.25</v>
      </c>
      <c r="AE141" s="95">
        <v>2.2799999999999998</v>
      </c>
      <c r="AF141" s="95">
        <v>2.2999999999999998</v>
      </c>
      <c r="AG141" s="95">
        <v>2.33</v>
      </c>
      <c r="AH141" s="95">
        <v>2.35</v>
      </c>
      <c r="AI141" s="95">
        <v>2.38</v>
      </c>
      <c r="AJ141" s="96">
        <v>2.41</v>
      </c>
      <c r="AL141" s="661" t="s">
        <v>1139</v>
      </c>
      <c r="AM141" s="664">
        <v>100</v>
      </c>
      <c r="AN141" s="78" t="s">
        <v>133</v>
      </c>
      <c r="AO141" s="94">
        <v>2.15</v>
      </c>
      <c r="AP141" s="95">
        <v>2.15</v>
      </c>
      <c r="AQ141" s="95">
        <v>2.15</v>
      </c>
      <c r="AR141" s="95">
        <v>2.15</v>
      </c>
      <c r="AS141" s="95">
        <v>2.15</v>
      </c>
      <c r="AT141" s="95">
        <v>2.15</v>
      </c>
      <c r="AU141" s="95">
        <v>2.15</v>
      </c>
      <c r="AV141" s="96">
        <v>2.15</v>
      </c>
    </row>
    <row r="142" spans="1:48" ht="15" thickBot="1">
      <c r="A142">
        <v>142</v>
      </c>
      <c r="B142" s="662"/>
      <c r="C142" s="665"/>
      <c r="D142" s="82" t="s">
        <v>136</v>
      </c>
      <c r="E142" s="97">
        <v>2.31</v>
      </c>
      <c r="F142" s="98">
        <v>2.33</v>
      </c>
      <c r="G142" s="98">
        <v>2.36</v>
      </c>
      <c r="H142" s="98">
        <v>2.39</v>
      </c>
      <c r="I142" s="98">
        <v>2.41</v>
      </c>
      <c r="J142" s="98">
        <v>2.44</v>
      </c>
      <c r="K142" s="98">
        <v>2.4700000000000002</v>
      </c>
      <c r="L142" s="99">
        <v>2.5</v>
      </c>
      <c r="N142" s="662"/>
      <c r="O142" s="665"/>
      <c r="P142" s="82" t="s">
        <v>136</v>
      </c>
      <c r="Q142" s="97">
        <v>2.31</v>
      </c>
      <c r="R142" s="98">
        <v>2.33</v>
      </c>
      <c r="S142" s="98">
        <v>2.36</v>
      </c>
      <c r="T142" s="98">
        <v>2.39</v>
      </c>
      <c r="U142" s="98">
        <v>2.41</v>
      </c>
      <c r="V142" s="98">
        <v>2.44</v>
      </c>
      <c r="W142" s="98">
        <v>2.4700000000000002</v>
      </c>
      <c r="X142" s="99">
        <v>2.5</v>
      </c>
      <c r="Y142" s="177"/>
      <c r="Z142" s="662"/>
      <c r="AA142" s="665"/>
      <c r="AB142" s="82" t="s">
        <v>136</v>
      </c>
      <c r="AC142" s="97">
        <v>2.31</v>
      </c>
      <c r="AD142" s="98">
        <v>2.33</v>
      </c>
      <c r="AE142" s="98">
        <v>2.36</v>
      </c>
      <c r="AF142" s="98">
        <v>2.39</v>
      </c>
      <c r="AG142" s="98">
        <v>2.41</v>
      </c>
      <c r="AH142" s="98">
        <v>2.44</v>
      </c>
      <c r="AI142" s="98">
        <v>2.4700000000000002</v>
      </c>
      <c r="AJ142" s="99">
        <v>2.5</v>
      </c>
      <c r="AL142" s="662"/>
      <c r="AM142" s="665"/>
      <c r="AN142" s="82" t="s">
        <v>136</v>
      </c>
      <c r="AO142" s="97">
        <v>2.0499999999999998</v>
      </c>
      <c r="AP142" s="98">
        <v>2.0499999999999998</v>
      </c>
      <c r="AQ142" s="98">
        <v>2.0499999999999998</v>
      </c>
      <c r="AR142" s="98">
        <v>2.0499999999999998</v>
      </c>
      <c r="AS142" s="98">
        <v>2.0499999999999998</v>
      </c>
      <c r="AT142" s="98">
        <v>2.0499999999999998</v>
      </c>
      <c r="AU142" s="98">
        <v>2.0499999999999998</v>
      </c>
      <c r="AV142" s="99">
        <v>2.0499999999999998</v>
      </c>
    </row>
    <row r="143" spans="1:48">
      <c r="A143">
        <v>143</v>
      </c>
      <c r="B143" s="662"/>
      <c r="C143" s="666">
        <v>110</v>
      </c>
      <c r="D143" s="86" t="str">
        <f>+D141</f>
        <v>48-X</v>
      </c>
      <c r="E143" s="100">
        <v>2.15</v>
      </c>
      <c r="F143" s="101">
        <v>2.17</v>
      </c>
      <c r="G143" s="101">
        <v>2.2000000000000002</v>
      </c>
      <c r="H143" s="101">
        <v>2.2200000000000002</v>
      </c>
      <c r="I143" s="101">
        <v>2.25</v>
      </c>
      <c r="J143" s="101">
        <v>2.27</v>
      </c>
      <c r="K143" s="101">
        <v>2.2999999999999998</v>
      </c>
      <c r="L143" s="102">
        <v>2.33</v>
      </c>
      <c r="N143" s="662"/>
      <c r="O143" s="666">
        <v>110</v>
      </c>
      <c r="P143" s="86" t="str">
        <f>+P141</f>
        <v>48-X</v>
      </c>
      <c r="Q143" s="100">
        <v>2.15</v>
      </c>
      <c r="R143" s="101">
        <v>2.17</v>
      </c>
      <c r="S143" s="101">
        <v>2.2000000000000002</v>
      </c>
      <c r="T143" s="101">
        <v>2.2200000000000002</v>
      </c>
      <c r="U143" s="101">
        <v>2.25</v>
      </c>
      <c r="V143" s="101">
        <v>2.27</v>
      </c>
      <c r="W143" s="101">
        <v>2.2999999999999998</v>
      </c>
      <c r="X143" s="102">
        <v>2.33</v>
      </c>
      <c r="Y143" s="177"/>
      <c r="Z143" s="662"/>
      <c r="AA143" s="666">
        <v>110</v>
      </c>
      <c r="AB143" s="86" t="str">
        <f>+AB141</f>
        <v>48-X</v>
      </c>
      <c r="AC143" s="100">
        <v>2.15</v>
      </c>
      <c r="AD143" s="101">
        <v>2.17</v>
      </c>
      <c r="AE143" s="101">
        <v>2.2000000000000002</v>
      </c>
      <c r="AF143" s="101">
        <v>2.2200000000000002</v>
      </c>
      <c r="AG143" s="101">
        <v>2.25</v>
      </c>
      <c r="AH143" s="101">
        <v>2.27</v>
      </c>
      <c r="AI143" s="101">
        <v>2.2999999999999998</v>
      </c>
      <c r="AJ143" s="102">
        <v>2.33</v>
      </c>
      <c r="AL143" s="662"/>
      <c r="AM143" s="666">
        <v>110</v>
      </c>
      <c r="AN143" s="86" t="str">
        <f>+AN141</f>
        <v>48-X</v>
      </c>
      <c r="AO143" s="100">
        <v>2.15</v>
      </c>
      <c r="AP143" s="101">
        <v>2.15</v>
      </c>
      <c r="AQ143" s="101">
        <v>2.15</v>
      </c>
      <c r="AR143" s="101">
        <v>2.15</v>
      </c>
      <c r="AS143" s="101">
        <v>2.15</v>
      </c>
      <c r="AT143" s="101">
        <v>2.15</v>
      </c>
      <c r="AU143" s="101">
        <v>2.15</v>
      </c>
      <c r="AV143" s="102">
        <v>2.15</v>
      </c>
    </row>
    <row r="144" spans="1:48" ht="15" thickBot="1">
      <c r="A144">
        <v>144</v>
      </c>
      <c r="B144" s="662"/>
      <c r="C144" s="667"/>
      <c r="D144" s="90" t="str">
        <f>+D142</f>
        <v>48-XL</v>
      </c>
      <c r="E144" s="100">
        <v>2.2200000000000002</v>
      </c>
      <c r="F144" s="101">
        <v>2.2400000000000002</v>
      </c>
      <c r="G144" s="101">
        <v>2.27</v>
      </c>
      <c r="H144" s="101">
        <v>2.2999999999999998</v>
      </c>
      <c r="I144" s="101">
        <v>2.33</v>
      </c>
      <c r="J144" s="101">
        <v>2.36</v>
      </c>
      <c r="K144" s="101">
        <v>2.39</v>
      </c>
      <c r="L144" s="102">
        <v>2.42</v>
      </c>
      <c r="N144" s="662"/>
      <c r="O144" s="667"/>
      <c r="P144" s="90" t="str">
        <f>+P142</f>
        <v>48-XL</v>
      </c>
      <c r="Q144" s="100">
        <v>2.2200000000000002</v>
      </c>
      <c r="R144" s="101">
        <v>2.2400000000000002</v>
      </c>
      <c r="S144" s="101">
        <v>2.27</v>
      </c>
      <c r="T144" s="101">
        <v>2.2999999999999998</v>
      </c>
      <c r="U144" s="101">
        <v>2.33</v>
      </c>
      <c r="V144" s="101">
        <v>2.36</v>
      </c>
      <c r="W144" s="101">
        <v>2.39</v>
      </c>
      <c r="X144" s="102">
        <v>2.42</v>
      </c>
      <c r="Y144" s="177"/>
      <c r="Z144" s="662"/>
      <c r="AA144" s="667"/>
      <c r="AB144" s="90" t="str">
        <f>+AB142</f>
        <v>48-XL</v>
      </c>
      <c r="AC144" s="100">
        <v>2.2200000000000002</v>
      </c>
      <c r="AD144" s="101">
        <v>2.2400000000000002</v>
      </c>
      <c r="AE144" s="101">
        <v>2.27</v>
      </c>
      <c r="AF144" s="101">
        <v>2.2999999999999998</v>
      </c>
      <c r="AG144" s="101">
        <v>2.33</v>
      </c>
      <c r="AH144" s="101">
        <v>2.36</v>
      </c>
      <c r="AI144" s="101">
        <v>2.39</v>
      </c>
      <c r="AJ144" s="102">
        <v>2.42</v>
      </c>
      <c r="AL144" s="662"/>
      <c r="AM144" s="667"/>
      <c r="AN144" s="90" t="str">
        <f>+AN142</f>
        <v>48-XL</v>
      </c>
      <c r="AO144" s="100">
        <v>2.0499999999999998</v>
      </c>
      <c r="AP144" s="101">
        <v>2.0499999999999998</v>
      </c>
      <c r="AQ144" s="101">
        <v>2.0499999999999998</v>
      </c>
      <c r="AR144" s="101">
        <v>2.0499999999999998</v>
      </c>
      <c r="AS144" s="101">
        <v>2.0499999999999998</v>
      </c>
      <c r="AT144" s="101">
        <v>2.0499999999999998</v>
      </c>
      <c r="AU144" s="101">
        <v>2.0499999999999998</v>
      </c>
      <c r="AV144" s="102">
        <v>2.0499999999999998</v>
      </c>
    </row>
    <row r="145" spans="1:48">
      <c r="A145">
        <v>145</v>
      </c>
      <c r="B145" s="662"/>
      <c r="C145" s="664">
        <f>+C143+10</f>
        <v>120</v>
      </c>
      <c r="D145" s="78" t="s">
        <v>133</v>
      </c>
      <c r="E145" s="97">
        <v>2.04</v>
      </c>
      <c r="F145" s="98">
        <v>2.0699999999999998</v>
      </c>
      <c r="G145" s="98">
        <v>2.1</v>
      </c>
      <c r="H145" s="98">
        <v>2.13</v>
      </c>
      <c r="I145" s="98">
        <v>2.16</v>
      </c>
      <c r="J145" s="98">
        <v>2.19</v>
      </c>
      <c r="K145" s="98">
        <v>2.2200000000000002</v>
      </c>
      <c r="L145" s="99">
        <v>2.2599999999999998</v>
      </c>
      <c r="N145" s="662"/>
      <c r="O145" s="664">
        <f>+O143+10</f>
        <v>120</v>
      </c>
      <c r="P145" s="78" t="s">
        <v>133</v>
      </c>
      <c r="Q145" s="97">
        <v>2.04</v>
      </c>
      <c r="R145" s="98">
        <v>2.0699999999999998</v>
      </c>
      <c r="S145" s="98">
        <v>2.1</v>
      </c>
      <c r="T145" s="98">
        <v>2.13</v>
      </c>
      <c r="U145" s="98">
        <v>2.16</v>
      </c>
      <c r="V145" s="98">
        <v>2.19</v>
      </c>
      <c r="W145" s="98">
        <v>2.2200000000000002</v>
      </c>
      <c r="X145" s="99">
        <v>2.2599999999999998</v>
      </c>
      <c r="Y145" s="177"/>
      <c r="Z145" s="662"/>
      <c r="AA145" s="664">
        <f>+AA143+10</f>
        <v>120</v>
      </c>
      <c r="AB145" s="78" t="s">
        <v>133</v>
      </c>
      <c r="AC145" s="97">
        <v>2.04</v>
      </c>
      <c r="AD145" s="98">
        <v>2.0699999999999998</v>
      </c>
      <c r="AE145" s="98">
        <v>2.1</v>
      </c>
      <c r="AF145" s="98">
        <v>2.13</v>
      </c>
      <c r="AG145" s="98">
        <v>2.16</v>
      </c>
      <c r="AH145" s="98">
        <v>2.19</v>
      </c>
      <c r="AI145" s="98">
        <v>2.2200000000000002</v>
      </c>
      <c r="AJ145" s="99">
        <v>2.2599999999999998</v>
      </c>
      <c r="AL145" s="662"/>
      <c r="AM145" s="664">
        <f>+AM143+10</f>
        <v>120</v>
      </c>
      <c r="AN145" s="78" t="s">
        <v>133</v>
      </c>
      <c r="AO145" s="97">
        <v>2.0499999999999998</v>
      </c>
      <c r="AP145" s="98">
        <v>2.06</v>
      </c>
      <c r="AQ145" s="98">
        <v>2.0699999999999998</v>
      </c>
      <c r="AR145" s="98">
        <v>2.09</v>
      </c>
      <c r="AS145" s="98">
        <v>2.1</v>
      </c>
      <c r="AT145" s="98">
        <v>2.12</v>
      </c>
      <c r="AU145" s="98">
        <v>2.13</v>
      </c>
      <c r="AV145" s="99">
        <v>2.15</v>
      </c>
    </row>
    <row r="146" spans="1:48" ht="15" thickBot="1">
      <c r="A146">
        <v>146</v>
      </c>
      <c r="B146" s="662"/>
      <c r="C146" s="665"/>
      <c r="D146" s="82" t="s">
        <v>136</v>
      </c>
      <c r="E146" s="97">
        <v>2.15</v>
      </c>
      <c r="F146" s="98">
        <v>2.17</v>
      </c>
      <c r="G146" s="98">
        <v>2.2000000000000002</v>
      </c>
      <c r="H146" s="98">
        <v>2.23</v>
      </c>
      <c r="I146" s="98">
        <v>2.25</v>
      </c>
      <c r="J146" s="98">
        <v>2.2799999999999998</v>
      </c>
      <c r="K146" s="98">
        <v>2.31</v>
      </c>
      <c r="L146" s="99">
        <v>2.34</v>
      </c>
      <c r="N146" s="662"/>
      <c r="O146" s="665"/>
      <c r="P146" s="82" t="s">
        <v>136</v>
      </c>
      <c r="Q146" s="97">
        <v>2.15</v>
      </c>
      <c r="R146" s="98">
        <v>2.17</v>
      </c>
      <c r="S146" s="98">
        <v>2.2000000000000002</v>
      </c>
      <c r="T146" s="98">
        <v>2.23</v>
      </c>
      <c r="U146" s="98">
        <v>2.25</v>
      </c>
      <c r="V146" s="98">
        <v>2.2799999999999998</v>
      </c>
      <c r="W146" s="98">
        <v>2.31</v>
      </c>
      <c r="X146" s="99">
        <v>2.34</v>
      </c>
      <c r="Y146" s="177"/>
      <c r="Z146" s="662"/>
      <c r="AA146" s="665"/>
      <c r="AB146" s="82" t="s">
        <v>136</v>
      </c>
      <c r="AC146" s="97">
        <v>2.15</v>
      </c>
      <c r="AD146" s="98">
        <v>2.17</v>
      </c>
      <c r="AE146" s="98">
        <v>2.2000000000000002</v>
      </c>
      <c r="AF146" s="98">
        <v>2.23</v>
      </c>
      <c r="AG146" s="98">
        <v>2.25</v>
      </c>
      <c r="AH146" s="98">
        <v>2.2799999999999998</v>
      </c>
      <c r="AI146" s="98">
        <v>2.31</v>
      </c>
      <c r="AJ146" s="99">
        <v>2.34</v>
      </c>
      <c r="AL146" s="662"/>
      <c r="AM146" s="665"/>
      <c r="AN146" s="82" t="s">
        <v>136</v>
      </c>
      <c r="AO146" s="97">
        <v>2.02</v>
      </c>
      <c r="AP146" s="98">
        <v>2.02</v>
      </c>
      <c r="AQ146" s="98">
        <v>2.02</v>
      </c>
      <c r="AR146" s="98">
        <v>2.0299999999999998</v>
      </c>
      <c r="AS146" s="98">
        <v>2.0299999999999998</v>
      </c>
      <c r="AT146" s="98">
        <v>2.04</v>
      </c>
      <c r="AU146" s="98">
        <v>2.04</v>
      </c>
      <c r="AV146" s="99">
        <v>2.0499999999999998</v>
      </c>
    </row>
    <row r="147" spans="1:48">
      <c r="A147">
        <v>147</v>
      </c>
      <c r="B147" s="662"/>
      <c r="C147" s="666">
        <f>+C145+10</f>
        <v>130</v>
      </c>
      <c r="D147" s="86" t="str">
        <f>+D145</f>
        <v>48-X</v>
      </c>
      <c r="E147" s="100">
        <v>1.94</v>
      </c>
      <c r="F147" s="101">
        <v>1.97</v>
      </c>
      <c r="G147" s="101">
        <v>2.0099999999999998</v>
      </c>
      <c r="H147" s="101">
        <v>2.04</v>
      </c>
      <c r="I147" s="101">
        <v>2.08</v>
      </c>
      <c r="J147" s="101">
        <v>2.11</v>
      </c>
      <c r="K147" s="101">
        <v>2.15</v>
      </c>
      <c r="L147" s="102">
        <v>2.19</v>
      </c>
      <c r="N147" s="662"/>
      <c r="O147" s="666">
        <f>+O145+10</f>
        <v>130</v>
      </c>
      <c r="P147" s="86" t="str">
        <f>+P145</f>
        <v>48-X</v>
      </c>
      <c r="Q147" s="100">
        <v>1.94</v>
      </c>
      <c r="R147" s="101">
        <v>1.97</v>
      </c>
      <c r="S147" s="101">
        <v>2.0099999999999998</v>
      </c>
      <c r="T147" s="101">
        <v>2.04</v>
      </c>
      <c r="U147" s="101">
        <v>2.08</v>
      </c>
      <c r="V147" s="101">
        <v>2.11</v>
      </c>
      <c r="W147" s="101">
        <v>2.15</v>
      </c>
      <c r="X147" s="102">
        <v>2.19</v>
      </c>
      <c r="Y147" s="177"/>
      <c r="Z147" s="662"/>
      <c r="AA147" s="666">
        <f>+AA145+10</f>
        <v>130</v>
      </c>
      <c r="AB147" s="86" t="str">
        <f>+AB145</f>
        <v>48-X</v>
      </c>
      <c r="AC147" s="100">
        <v>1.94</v>
      </c>
      <c r="AD147" s="101">
        <v>1.97</v>
      </c>
      <c r="AE147" s="101">
        <v>2.0099999999999998</v>
      </c>
      <c r="AF147" s="101">
        <v>2.04</v>
      </c>
      <c r="AG147" s="101">
        <v>2.08</v>
      </c>
      <c r="AH147" s="101">
        <v>2.11</v>
      </c>
      <c r="AI147" s="101">
        <v>2.15</v>
      </c>
      <c r="AJ147" s="102">
        <v>2.19</v>
      </c>
      <c r="AL147" s="662"/>
      <c r="AM147" s="666">
        <f>+AM145+10</f>
        <v>130</v>
      </c>
      <c r="AN147" s="86" t="str">
        <f>+AN145</f>
        <v>48-X</v>
      </c>
      <c r="AO147" s="100">
        <v>1.94</v>
      </c>
      <c r="AP147" s="101">
        <v>1.97</v>
      </c>
      <c r="AQ147" s="101">
        <v>2</v>
      </c>
      <c r="AR147" s="101">
        <v>2.0299999999999998</v>
      </c>
      <c r="AS147" s="101">
        <v>2.06</v>
      </c>
      <c r="AT147" s="101">
        <v>2.09</v>
      </c>
      <c r="AU147" s="101">
        <v>2.12</v>
      </c>
      <c r="AV147" s="102">
        <v>2.15</v>
      </c>
    </row>
    <row r="148" spans="1:48" ht="15" thickBot="1">
      <c r="A148">
        <v>148</v>
      </c>
      <c r="B148" s="662"/>
      <c r="C148" s="667"/>
      <c r="D148" s="90" t="str">
        <f>+D146</f>
        <v>48-XL</v>
      </c>
      <c r="E148" s="100">
        <v>2.0699999999999998</v>
      </c>
      <c r="F148" s="101">
        <v>2.09</v>
      </c>
      <c r="G148" s="101">
        <v>2.12</v>
      </c>
      <c r="H148" s="101">
        <v>2.15</v>
      </c>
      <c r="I148" s="101">
        <v>2.1800000000000002</v>
      </c>
      <c r="J148" s="101">
        <v>2.21</v>
      </c>
      <c r="K148" s="101">
        <v>2.2400000000000002</v>
      </c>
      <c r="L148" s="102">
        <v>2.27</v>
      </c>
      <c r="N148" s="662"/>
      <c r="O148" s="667"/>
      <c r="P148" s="90" t="str">
        <f>+P146</f>
        <v>48-XL</v>
      </c>
      <c r="Q148" s="100">
        <v>2.0699999999999998</v>
      </c>
      <c r="R148" s="101">
        <v>2.09</v>
      </c>
      <c r="S148" s="101">
        <v>2.12</v>
      </c>
      <c r="T148" s="101">
        <v>2.15</v>
      </c>
      <c r="U148" s="101">
        <v>2.1800000000000002</v>
      </c>
      <c r="V148" s="101">
        <v>2.21</v>
      </c>
      <c r="W148" s="101">
        <v>2.2400000000000002</v>
      </c>
      <c r="X148" s="102">
        <v>2.27</v>
      </c>
      <c r="Y148" s="177"/>
      <c r="Z148" s="662"/>
      <c r="AA148" s="667"/>
      <c r="AB148" s="90" t="str">
        <f>+AB146</f>
        <v>48-XL</v>
      </c>
      <c r="AC148" s="100">
        <v>2.0699999999999998</v>
      </c>
      <c r="AD148" s="101">
        <v>2.09</v>
      </c>
      <c r="AE148" s="101">
        <v>2.12</v>
      </c>
      <c r="AF148" s="101">
        <v>2.15</v>
      </c>
      <c r="AG148" s="101">
        <v>2.1800000000000002</v>
      </c>
      <c r="AH148" s="101">
        <v>2.21</v>
      </c>
      <c r="AI148" s="101">
        <v>2.2400000000000002</v>
      </c>
      <c r="AJ148" s="102">
        <v>2.27</v>
      </c>
      <c r="AL148" s="662"/>
      <c r="AM148" s="667"/>
      <c r="AN148" s="90" t="str">
        <f>+AN146</f>
        <v>48-XL</v>
      </c>
      <c r="AO148" s="204">
        <v>2.04</v>
      </c>
      <c r="AP148" s="101">
        <v>2.04</v>
      </c>
      <c r="AQ148" s="101">
        <v>2.04</v>
      </c>
      <c r="AR148" s="101">
        <v>2.04</v>
      </c>
      <c r="AS148" s="101">
        <v>2.04</v>
      </c>
      <c r="AT148" s="101">
        <v>2.04</v>
      </c>
      <c r="AU148" s="101">
        <v>2.04</v>
      </c>
      <c r="AV148" s="102">
        <v>2.04</v>
      </c>
    </row>
    <row r="149" spans="1:48">
      <c r="A149">
        <v>149</v>
      </c>
      <c r="B149" s="662"/>
      <c r="C149" s="664">
        <f>+C147+10</f>
        <v>140</v>
      </c>
      <c r="D149" s="78" t="s">
        <v>133</v>
      </c>
      <c r="E149" s="97">
        <v>1.85</v>
      </c>
      <c r="F149" s="98">
        <v>1.88</v>
      </c>
      <c r="G149" s="98">
        <v>1.92</v>
      </c>
      <c r="H149" s="98">
        <v>1.96</v>
      </c>
      <c r="I149" s="98">
        <v>2</v>
      </c>
      <c r="J149" s="98">
        <v>2.04</v>
      </c>
      <c r="K149" s="98">
        <v>2.08</v>
      </c>
      <c r="L149" s="99">
        <v>2.12</v>
      </c>
      <c r="N149" s="662"/>
      <c r="O149" s="664">
        <f>+O147+10</f>
        <v>140</v>
      </c>
      <c r="P149" s="78" t="s">
        <v>133</v>
      </c>
      <c r="Q149" s="97">
        <v>1.85</v>
      </c>
      <c r="R149" s="98">
        <v>1.88</v>
      </c>
      <c r="S149" s="98">
        <v>1.92</v>
      </c>
      <c r="T149" s="98">
        <v>1.96</v>
      </c>
      <c r="U149" s="98">
        <v>2</v>
      </c>
      <c r="V149" s="98">
        <v>2.04</v>
      </c>
      <c r="W149" s="98">
        <v>2.08</v>
      </c>
      <c r="X149" s="99">
        <v>2.12</v>
      </c>
      <c r="Y149" s="177"/>
      <c r="Z149" s="662"/>
      <c r="AA149" s="664">
        <f>+AA147+10</f>
        <v>140</v>
      </c>
      <c r="AB149" s="78" t="s">
        <v>133</v>
      </c>
      <c r="AC149" s="97">
        <v>1.85</v>
      </c>
      <c r="AD149" s="98">
        <v>1.88</v>
      </c>
      <c r="AE149" s="98">
        <v>1.92</v>
      </c>
      <c r="AF149" s="98">
        <v>1.96</v>
      </c>
      <c r="AG149" s="98">
        <v>2</v>
      </c>
      <c r="AH149" s="98">
        <v>2.04</v>
      </c>
      <c r="AI149" s="98">
        <v>2.08</v>
      </c>
      <c r="AJ149" s="99">
        <v>2.12</v>
      </c>
      <c r="AL149" s="662"/>
      <c r="AM149" s="664">
        <f>+AM147+10</f>
        <v>140</v>
      </c>
      <c r="AN149" s="78" t="s">
        <v>133</v>
      </c>
      <c r="AO149" s="97">
        <v>1.85</v>
      </c>
      <c r="AP149" s="98">
        <v>1.88</v>
      </c>
      <c r="AQ149" s="98">
        <v>1.92</v>
      </c>
      <c r="AR149" s="98">
        <v>1.96</v>
      </c>
      <c r="AS149" s="98">
        <v>2</v>
      </c>
      <c r="AT149" s="98">
        <v>2.04</v>
      </c>
      <c r="AU149" s="98">
        <v>2.08</v>
      </c>
      <c r="AV149" s="99">
        <v>2.12</v>
      </c>
    </row>
    <row r="150" spans="1:48" ht="15" thickBot="1">
      <c r="A150">
        <v>150</v>
      </c>
      <c r="B150" s="662"/>
      <c r="C150" s="665"/>
      <c r="D150" s="82" t="s">
        <v>136</v>
      </c>
      <c r="E150" s="97">
        <v>2.0099999999999998</v>
      </c>
      <c r="F150" s="98">
        <v>2.0299999999999998</v>
      </c>
      <c r="G150" s="98">
        <v>2.06</v>
      </c>
      <c r="H150" s="98">
        <v>2.09</v>
      </c>
      <c r="I150" s="98">
        <v>2.11</v>
      </c>
      <c r="J150" s="98">
        <v>2.14</v>
      </c>
      <c r="K150" s="98">
        <v>2.17</v>
      </c>
      <c r="L150" s="99">
        <v>2.2000000000000002</v>
      </c>
      <c r="N150" s="662"/>
      <c r="O150" s="665"/>
      <c r="P150" s="82" t="s">
        <v>136</v>
      </c>
      <c r="Q150" s="97">
        <v>2.0099999999999998</v>
      </c>
      <c r="R150" s="98">
        <v>2.0299999999999998</v>
      </c>
      <c r="S150" s="98">
        <v>2.06</v>
      </c>
      <c r="T150" s="98">
        <v>2.09</v>
      </c>
      <c r="U150" s="98">
        <v>2.11</v>
      </c>
      <c r="V150" s="98">
        <v>2.14</v>
      </c>
      <c r="W150" s="98">
        <v>2.17</v>
      </c>
      <c r="X150" s="99">
        <v>2.2000000000000002</v>
      </c>
      <c r="Y150" s="177"/>
      <c r="Z150" s="662"/>
      <c r="AA150" s="665"/>
      <c r="AB150" s="82" t="s">
        <v>136</v>
      </c>
      <c r="AC150" s="97">
        <v>2.0099999999999998</v>
      </c>
      <c r="AD150" s="98">
        <v>2.0299999999999998</v>
      </c>
      <c r="AE150" s="98">
        <v>2.06</v>
      </c>
      <c r="AF150" s="98">
        <v>2.09</v>
      </c>
      <c r="AG150" s="98">
        <v>2.11</v>
      </c>
      <c r="AH150" s="98">
        <v>2.14</v>
      </c>
      <c r="AI150" s="98">
        <v>2.17</v>
      </c>
      <c r="AJ150" s="99">
        <v>2.2000000000000002</v>
      </c>
      <c r="AL150" s="662"/>
      <c r="AM150" s="665"/>
      <c r="AN150" s="82" t="s">
        <v>136</v>
      </c>
      <c r="AO150" s="203">
        <v>2.0099999999999998</v>
      </c>
      <c r="AP150" s="98">
        <v>2.0099999999999998</v>
      </c>
      <c r="AQ150" s="98">
        <v>2.0099999999999998</v>
      </c>
      <c r="AR150" s="98">
        <v>2.02</v>
      </c>
      <c r="AS150" s="98">
        <v>2.02</v>
      </c>
      <c r="AT150" s="98">
        <v>2.0299999999999998</v>
      </c>
      <c r="AU150" s="98">
        <v>2.0299999999999998</v>
      </c>
      <c r="AV150" s="99">
        <v>2.04</v>
      </c>
    </row>
    <row r="151" spans="1:48">
      <c r="A151">
        <v>151</v>
      </c>
      <c r="B151" s="662"/>
      <c r="C151" s="666">
        <f>+C149+10</f>
        <v>150</v>
      </c>
      <c r="D151" s="86" t="str">
        <f>+D149</f>
        <v>48-X</v>
      </c>
      <c r="E151" s="100">
        <v>1.77</v>
      </c>
      <c r="F151" s="101">
        <v>1.8</v>
      </c>
      <c r="G151" s="101">
        <v>1.84</v>
      </c>
      <c r="H151" s="101">
        <v>1.88</v>
      </c>
      <c r="I151" s="101">
        <v>1.91</v>
      </c>
      <c r="J151" s="101">
        <v>1.95</v>
      </c>
      <c r="K151" s="101">
        <v>1.99</v>
      </c>
      <c r="L151" s="102">
        <v>2.0299999999999998</v>
      </c>
      <c r="N151" s="662"/>
      <c r="O151" s="666">
        <f>+O149+10</f>
        <v>150</v>
      </c>
      <c r="P151" s="86" t="str">
        <f>+P149</f>
        <v>48-X</v>
      </c>
      <c r="Q151" s="100">
        <v>1.77</v>
      </c>
      <c r="R151" s="101">
        <v>1.8</v>
      </c>
      <c r="S151" s="101">
        <v>1.84</v>
      </c>
      <c r="T151" s="101">
        <v>1.88</v>
      </c>
      <c r="U151" s="101">
        <v>1.91</v>
      </c>
      <c r="V151" s="101">
        <v>1.95</v>
      </c>
      <c r="W151" s="101">
        <v>1.99</v>
      </c>
      <c r="X151" s="102">
        <v>2.0299999999999998</v>
      </c>
      <c r="Y151" s="177"/>
      <c r="Z151" s="662"/>
      <c r="AA151" s="666">
        <f>+AA149+10</f>
        <v>150</v>
      </c>
      <c r="AB151" s="86" t="str">
        <f>+AB149</f>
        <v>48-X</v>
      </c>
      <c r="AC151" s="100">
        <v>1.77</v>
      </c>
      <c r="AD151" s="101">
        <v>1.8</v>
      </c>
      <c r="AE151" s="101">
        <v>1.84</v>
      </c>
      <c r="AF151" s="101">
        <v>1.88</v>
      </c>
      <c r="AG151" s="101">
        <v>1.91</v>
      </c>
      <c r="AH151" s="101">
        <v>1.95</v>
      </c>
      <c r="AI151" s="101">
        <v>1.99</v>
      </c>
      <c r="AJ151" s="102">
        <v>2.0299999999999998</v>
      </c>
      <c r="AL151" s="662"/>
      <c r="AM151" s="666">
        <f>+AM149+10</f>
        <v>150</v>
      </c>
      <c r="AN151" s="86" t="str">
        <f>+AN149</f>
        <v>48-X</v>
      </c>
      <c r="AO151" s="100">
        <v>1.77</v>
      </c>
      <c r="AP151" s="101">
        <v>1.8</v>
      </c>
      <c r="AQ151" s="101">
        <v>1.84</v>
      </c>
      <c r="AR151" s="101">
        <v>1.88</v>
      </c>
      <c r="AS151" s="101">
        <v>1.91</v>
      </c>
      <c r="AT151" s="101">
        <v>1.95</v>
      </c>
      <c r="AU151" s="101">
        <v>1.99</v>
      </c>
      <c r="AV151" s="102">
        <v>2.0299999999999998</v>
      </c>
    </row>
    <row r="152" spans="1:48" ht="15" thickBot="1">
      <c r="A152">
        <v>152</v>
      </c>
      <c r="B152" s="662"/>
      <c r="C152" s="667"/>
      <c r="D152" s="90" t="str">
        <f>+D150</f>
        <v>48-XL</v>
      </c>
      <c r="E152" s="100">
        <v>1.94</v>
      </c>
      <c r="F152" s="101">
        <v>1.96</v>
      </c>
      <c r="G152" s="101">
        <v>1.99</v>
      </c>
      <c r="H152" s="101">
        <v>2.02</v>
      </c>
      <c r="I152" s="101">
        <v>2.0499999999999998</v>
      </c>
      <c r="J152" s="101">
        <v>2.08</v>
      </c>
      <c r="K152" s="101">
        <v>2.11</v>
      </c>
      <c r="L152" s="102">
        <v>2.14</v>
      </c>
      <c r="N152" s="662"/>
      <c r="O152" s="667"/>
      <c r="P152" s="90" t="str">
        <f>+P150</f>
        <v>48-XL</v>
      </c>
      <c r="Q152" s="100">
        <v>1.94</v>
      </c>
      <c r="R152" s="101">
        <v>1.96</v>
      </c>
      <c r="S152" s="101">
        <v>1.99</v>
      </c>
      <c r="T152" s="101">
        <v>2.02</v>
      </c>
      <c r="U152" s="101">
        <v>2.0499999999999998</v>
      </c>
      <c r="V152" s="101">
        <v>2.08</v>
      </c>
      <c r="W152" s="101">
        <v>2.11</v>
      </c>
      <c r="X152" s="102">
        <v>2.14</v>
      </c>
      <c r="Y152" s="177"/>
      <c r="Z152" s="662"/>
      <c r="AA152" s="667"/>
      <c r="AB152" s="90" t="str">
        <f>+AB150</f>
        <v>48-XL</v>
      </c>
      <c r="AC152" s="100">
        <v>1.94</v>
      </c>
      <c r="AD152" s="101">
        <v>1.96</v>
      </c>
      <c r="AE152" s="101">
        <v>1.99</v>
      </c>
      <c r="AF152" s="101">
        <v>2.02</v>
      </c>
      <c r="AG152" s="101">
        <v>2.0499999999999998</v>
      </c>
      <c r="AH152" s="101">
        <v>2.08</v>
      </c>
      <c r="AI152" s="101">
        <v>2.11</v>
      </c>
      <c r="AJ152" s="102">
        <v>2.14</v>
      </c>
      <c r="AL152" s="662"/>
      <c r="AM152" s="667"/>
      <c r="AN152" s="90" t="str">
        <f>+AN150</f>
        <v>48-XL</v>
      </c>
      <c r="AO152" s="100">
        <v>1.94</v>
      </c>
      <c r="AP152" s="101">
        <v>1.95</v>
      </c>
      <c r="AQ152" s="101">
        <v>1.96</v>
      </c>
      <c r="AR152" s="101">
        <v>1.97</v>
      </c>
      <c r="AS152" s="101">
        <v>1.98</v>
      </c>
      <c r="AT152" s="101">
        <v>1.99</v>
      </c>
      <c r="AU152" s="101">
        <v>2</v>
      </c>
      <c r="AV152" s="102">
        <v>2.0099999999999998</v>
      </c>
    </row>
    <row r="153" spans="1:48">
      <c r="A153">
        <v>153</v>
      </c>
      <c r="B153" s="662"/>
      <c r="C153" s="664">
        <f>+C151+10</f>
        <v>160</v>
      </c>
      <c r="D153" s="78" t="s">
        <v>133</v>
      </c>
      <c r="E153" s="97">
        <v>1.7</v>
      </c>
      <c r="F153" s="98">
        <v>1.73</v>
      </c>
      <c r="G153" s="98">
        <v>1.77</v>
      </c>
      <c r="H153" s="98">
        <v>1.8</v>
      </c>
      <c r="I153" s="98">
        <v>1.84</v>
      </c>
      <c r="J153" s="98">
        <v>1.87</v>
      </c>
      <c r="K153" s="98">
        <v>1.91</v>
      </c>
      <c r="L153" s="99">
        <v>1.95</v>
      </c>
      <c r="N153" s="662"/>
      <c r="O153" s="664">
        <f>+O151+10</f>
        <v>160</v>
      </c>
      <c r="P153" s="78" t="s">
        <v>133</v>
      </c>
      <c r="Q153" s="97">
        <v>1.7</v>
      </c>
      <c r="R153" s="98">
        <v>1.73</v>
      </c>
      <c r="S153" s="98">
        <v>1.77</v>
      </c>
      <c r="T153" s="98">
        <v>1.8</v>
      </c>
      <c r="U153" s="98">
        <v>1.84</v>
      </c>
      <c r="V153" s="98">
        <v>1.87</v>
      </c>
      <c r="W153" s="98">
        <v>1.91</v>
      </c>
      <c r="X153" s="99">
        <v>1.95</v>
      </c>
      <c r="Y153" s="177"/>
      <c r="Z153" s="662"/>
      <c r="AA153" s="664">
        <f>+AA151+10</f>
        <v>160</v>
      </c>
      <c r="AB153" s="78" t="s">
        <v>133</v>
      </c>
      <c r="AC153" s="97">
        <v>1.7</v>
      </c>
      <c r="AD153" s="98">
        <v>1.73</v>
      </c>
      <c r="AE153" s="98">
        <v>1.77</v>
      </c>
      <c r="AF153" s="98">
        <v>1.8</v>
      </c>
      <c r="AG153" s="98">
        <v>1.84</v>
      </c>
      <c r="AH153" s="98">
        <v>1.87</v>
      </c>
      <c r="AI153" s="98">
        <v>1.91</v>
      </c>
      <c r="AJ153" s="99">
        <v>1.95</v>
      </c>
      <c r="AL153" s="662"/>
      <c r="AM153" s="664">
        <f>+AM151+10</f>
        <v>160</v>
      </c>
      <c r="AN153" s="78" t="s">
        <v>133</v>
      </c>
      <c r="AO153" s="97">
        <v>1.7</v>
      </c>
      <c r="AP153" s="98">
        <v>1.73</v>
      </c>
      <c r="AQ153" s="98">
        <v>1.77</v>
      </c>
      <c r="AR153" s="98">
        <v>1.8</v>
      </c>
      <c r="AS153" s="98">
        <v>1.84</v>
      </c>
      <c r="AT153" s="98">
        <v>1.87</v>
      </c>
      <c r="AU153" s="98">
        <v>1.91</v>
      </c>
      <c r="AV153" s="99">
        <v>1.95</v>
      </c>
    </row>
    <row r="154" spans="1:48" ht="15" thickBot="1">
      <c r="A154">
        <v>154</v>
      </c>
      <c r="B154" s="662"/>
      <c r="C154" s="665"/>
      <c r="D154" s="82" t="s">
        <v>136</v>
      </c>
      <c r="E154" s="97">
        <v>1.86</v>
      </c>
      <c r="F154" s="98">
        <v>1.89</v>
      </c>
      <c r="G154" s="98">
        <v>1.92</v>
      </c>
      <c r="H154" s="98">
        <v>1.95</v>
      </c>
      <c r="I154" s="98">
        <v>1.98</v>
      </c>
      <c r="J154" s="98">
        <v>2.0099999999999998</v>
      </c>
      <c r="K154" s="98">
        <v>2.04</v>
      </c>
      <c r="L154" s="99">
        <v>2.08</v>
      </c>
      <c r="N154" s="662"/>
      <c r="O154" s="665"/>
      <c r="P154" s="82" t="s">
        <v>136</v>
      </c>
      <c r="Q154" s="97">
        <v>1.86</v>
      </c>
      <c r="R154" s="98">
        <v>1.89</v>
      </c>
      <c r="S154" s="98">
        <v>1.92</v>
      </c>
      <c r="T154" s="98">
        <v>1.95</v>
      </c>
      <c r="U154" s="98">
        <v>1.98</v>
      </c>
      <c r="V154" s="98">
        <v>2.0099999999999998</v>
      </c>
      <c r="W154" s="98">
        <v>2.04</v>
      </c>
      <c r="X154" s="99">
        <v>2.08</v>
      </c>
      <c r="Y154" s="177"/>
      <c r="Z154" s="662"/>
      <c r="AA154" s="665"/>
      <c r="AB154" s="82" t="s">
        <v>136</v>
      </c>
      <c r="AC154" s="97">
        <v>1.86</v>
      </c>
      <c r="AD154" s="98">
        <v>1.89</v>
      </c>
      <c r="AE154" s="98">
        <v>1.92</v>
      </c>
      <c r="AF154" s="98">
        <v>1.95</v>
      </c>
      <c r="AG154" s="98">
        <v>1.98</v>
      </c>
      <c r="AH154" s="98">
        <v>2.0099999999999998</v>
      </c>
      <c r="AI154" s="98">
        <v>2.04</v>
      </c>
      <c r="AJ154" s="99">
        <v>2.08</v>
      </c>
      <c r="AL154" s="662"/>
      <c r="AM154" s="665"/>
      <c r="AN154" s="82" t="s">
        <v>136</v>
      </c>
      <c r="AO154" s="97">
        <v>1.86</v>
      </c>
      <c r="AP154" s="98">
        <v>1.88</v>
      </c>
      <c r="AQ154" s="98">
        <v>1.9</v>
      </c>
      <c r="AR154" s="98">
        <v>1.92</v>
      </c>
      <c r="AS154" s="98">
        <v>1.94</v>
      </c>
      <c r="AT154" s="98">
        <v>1.96</v>
      </c>
      <c r="AU154" s="98">
        <v>1.98</v>
      </c>
      <c r="AV154" s="99">
        <v>2.0099999999999998</v>
      </c>
    </row>
    <row r="155" spans="1:48">
      <c r="A155">
        <v>155</v>
      </c>
      <c r="B155" s="662"/>
      <c r="C155" s="666">
        <f>+C153+10</f>
        <v>170</v>
      </c>
      <c r="D155" s="86" t="str">
        <f>+D153</f>
        <v>48-X</v>
      </c>
      <c r="E155" s="100">
        <v>1.63</v>
      </c>
      <c r="F155" s="101">
        <v>1.66</v>
      </c>
      <c r="G155" s="101">
        <v>1.69</v>
      </c>
      <c r="H155" s="101">
        <v>1.73</v>
      </c>
      <c r="I155" s="101">
        <v>1.76</v>
      </c>
      <c r="J155" s="101">
        <v>1.8</v>
      </c>
      <c r="K155" s="101">
        <v>1.83</v>
      </c>
      <c r="L155" s="102">
        <v>1.87</v>
      </c>
      <c r="N155" s="662"/>
      <c r="O155" s="666">
        <f>+O153+10</f>
        <v>170</v>
      </c>
      <c r="P155" s="86" t="str">
        <f>+P153</f>
        <v>48-X</v>
      </c>
      <c r="Q155" s="100">
        <v>1.63</v>
      </c>
      <c r="R155" s="101">
        <v>1.66</v>
      </c>
      <c r="S155" s="101">
        <v>1.69</v>
      </c>
      <c r="T155" s="101">
        <v>1.73</v>
      </c>
      <c r="U155" s="101">
        <v>1.76</v>
      </c>
      <c r="V155" s="101">
        <v>1.8</v>
      </c>
      <c r="W155" s="101">
        <v>1.83</v>
      </c>
      <c r="X155" s="102">
        <v>1.87</v>
      </c>
      <c r="Y155" s="177"/>
      <c r="Z155" s="662"/>
      <c r="AA155" s="666">
        <f>+AA153+10</f>
        <v>170</v>
      </c>
      <c r="AB155" s="86" t="str">
        <f>+AB153</f>
        <v>48-X</v>
      </c>
      <c r="AC155" s="100">
        <v>1.63</v>
      </c>
      <c r="AD155" s="101">
        <v>1.66</v>
      </c>
      <c r="AE155" s="101">
        <v>1.69</v>
      </c>
      <c r="AF155" s="101">
        <v>1.73</v>
      </c>
      <c r="AG155" s="101">
        <v>1.76</v>
      </c>
      <c r="AH155" s="101">
        <v>1.8</v>
      </c>
      <c r="AI155" s="101">
        <v>1.83</v>
      </c>
      <c r="AJ155" s="102">
        <v>1.87</v>
      </c>
      <c r="AL155" s="662"/>
      <c r="AM155" s="666">
        <f>+AM153+10</f>
        <v>170</v>
      </c>
      <c r="AN155" s="86" t="str">
        <f>+AN153</f>
        <v>48-X</v>
      </c>
      <c r="AO155" s="100">
        <v>1.63</v>
      </c>
      <c r="AP155" s="101">
        <v>1.66</v>
      </c>
      <c r="AQ155" s="101">
        <v>1.7</v>
      </c>
      <c r="AR155" s="101">
        <v>1.73</v>
      </c>
      <c r="AS155" s="101">
        <v>1.77</v>
      </c>
      <c r="AT155" s="101">
        <v>1.8</v>
      </c>
      <c r="AU155" s="101">
        <v>1.84</v>
      </c>
      <c r="AV155" s="102">
        <v>1.88</v>
      </c>
    </row>
    <row r="156" spans="1:48" ht="15" thickBot="1">
      <c r="A156">
        <v>156</v>
      </c>
      <c r="B156" s="662"/>
      <c r="C156" s="667"/>
      <c r="D156" s="90" t="str">
        <f>+D154</f>
        <v>48-XL</v>
      </c>
      <c r="E156" s="100">
        <v>1.79</v>
      </c>
      <c r="F156" s="101">
        <v>1.82</v>
      </c>
      <c r="G156" s="101">
        <v>1.85</v>
      </c>
      <c r="H156" s="101">
        <v>1.89</v>
      </c>
      <c r="I156" s="101">
        <v>1.92</v>
      </c>
      <c r="J156" s="101">
        <v>1.96</v>
      </c>
      <c r="K156" s="101">
        <v>1.99</v>
      </c>
      <c r="L156" s="102">
        <v>2.0299999999999998</v>
      </c>
      <c r="N156" s="662"/>
      <c r="O156" s="667"/>
      <c r="P156" s="90" t="str">
        <f>+P154</f>
        <v>48-XL</v>
      </c>
      <c r="Q156" s="100">
        <v>1.79</v>
      </c>
      <c r="R156" s="101">
        <v>1.82</v>
      </c>
      <c r="S156" s="101">
        <v>1.85</v>
      </c>
      <c r="T156" s="101">
        <v>1.89</v>
      </c>
      <c r="U156" s="101">
        <v>1.92</v>
      </c>
      <c r="V156" s="101">
        <v>1.96</v>
      </c>
      <c r="W156" s="101">
        <v>1.99</v>
      </c>
      <c r="X156" s="102">
        <v>2.0299999999999998</v>
      </c>
      <c r="Y156" s="177"/>
      <c r="Z156" s="662"/>
      <c r="AA156" s="667"/>
      <c r="AB156" s="90" t="str">
        <f>+AB154</f>
        <v>48-XL</v>
      </c>
      <c r="AC156" s="100">
        <v>1.79</v>
      </c>
      <c r="AD156" s="101">
        <v>1.82</v>
      </c>
      <c r="AE156" s="101">
        <v>1.85</v>
      </c>
      <c r="AF156" s="101">
        <v>1.89</v>
      </c>
      <c r="AG156" s="101">
        <v>1.92</v>
      </c>
      <c r="AH156" s="101">
        <v>1.96</v>
      </c>
      <c r="AI156" s="101">
        <v>1.99</v>
      </c>
      <c r="AJ156" s="102">
        <v>2.0299999999999998</v>
      </c>
      <c r="AL156" s="662"/>
      <c r="AM156" s="667"/>
      <c r="AN156" s="90" t="str">
        <f>+AN154</f>
        <v>48-XL</v>
      </c>
      <c r="AO156" s="100">
        <v>1.79</v>
      </c>
      <c r="AP156" s="101">
        <v>1.82</v>
      </c>
      <c r="AQ156" s="101">
        <v>1.85</v>
      </c>
      <c r="AR156" s="101">
        <v>1.88</v>
      </c>
      <c r="AS156" s="101">
        <v>1.91</v>
      </c>
      <c r="AT156" s="101">
        <v>1.94</v>
      </c>
      <c r="AU156" s="101">
        <v>1.97</v>
      </c>
      <c r="AV156" s="102">
        <v>2.0099999999999998</v>
      </c>
    </row>
    <row r="157" spans="1:48">
      <c r="A157">
        <v>157</v>
      </c>
      <c r="B157" s="662"/>
      <c r="C157" s="664">
        <f>+C155+10</f>
        <v>180</v>
      </c>
      <c r="D157" s="78" t="s">
        <v>133</v>
      </c>
      <c r="E157" s="97">
        <v>1.57</v>
      </c>
      <c r="F157" s="98">
        <v>1.6</v>
      </c>
      <c r="G157" s="98">
        <v>1.63</v>
      </c>
      <c r="H157" s="98">
        <v>1.67</v>
      </c>
      <c r="I157" s="98">
        <v>1.7</v>
      </c>
      <c r="J157" s="98">
        <v>1.74</v>
      </c>
      <c r="K157" s="98">
        <v>1.77</v>
      </c>
      <c r="L157" s="99">
        <v>1.81</v>
      </c>
      <c r="N157" s="662"/>
      <c r="O157" s="664">
        <f>+O155+10</f>
        <v>180</v>
      </c>
      <c r="P157" s="78" t="s">
        <v>133</v>
      </c>
      <c r="Q157" s="97">
        <v>1.57</v>
      </c>
      <c r="R157" s="98">
        <v>1.6</v>
      </c>
      <c r="S157" s="98">
        <v>1.63</v>
      </c>
      <c r="T157" s="98">
        <v>1.67</v>
      </c>
      <c r="U157" s="98">
        <v>1.7</v>
      </c>
      <c r="V157" s="98">
        <v>1.74</v>
      </c>
      <c r="W157" s="98">
        <v>1.77</v>
      </c>
      <c r="X157" s="99">
        <v>1.81</v>
      </c>
      <c r="Y157" s="177"/>
      <c r="Z157" s="662"/>
      <c r="AA157" s="664">
        <f>+AA155+10</f>
        <v>180</v>
      </c>
      <c r="AB157" s="78" t="s">
        <v>133</v>
      </c>
      <c r="AC157" s="97">
        <v>1.57</v>
      </c>
      <c r="AD157" s="98">
        <v>1.6</v>
      </c>
      <c r="AE157" s="98">
        <v>1.63</v>
      </c>
      <c r="AF157" s="98">
        <v>1.67</v>
      </c>
      <c r="AG157" s="98">
        <v>1.7</v>
      </c>
      <c r="AH157" s="98">
        <v>1.74</v>
      </c>
      <c r="AI157" s="98">
        <v>1.77</v>
      </c>
      <c r="AJ157" s="99">
        <v>1.81</v>
      </c>
      <c r="AL157" s="662"/>
      <c r="AM157" s="664">
        <f>+AM155+10</f>
        <v>180</v>
      </c>
      <c r="AN157" s="78" t="s">
        <v>133</v>
      </c>
      <c r="AO157" s="97">
        <v>1.57</v>
      </c>
      <c r="AP157" s="98">
        <v>1.6</v>
      </c>
      <c r="AQ157" s="98">
        <v>1.63</v>
      </c>
      <c r="AR157" s="98">
        <v>1.67</v>
      </c>
      <c r="AS157" s="98">
        <v>1.7</v>
      </c>
      <c r="AT157" s="98">
        <v>1.74</v>
      </c>
      <c r="AU157" s="98">
        <v>1.77</v>
      </c>
      <c r="AV157" s="99">
        <v>1.81</v>
      </c>
    </row>
    <row r="158" spans="1:48" ht="15" thickBot="1">
      <c r="A158">
        <v>158</v>
      </c>
      <c r="B158" s="662"/>
      <c r="C158" s="665"/>
      <c r="D158" s="82" t="s">
        <v>136</v>
      </c>
      <c r="E158" s="97">
        <v>1.72</v>
      </c>
      <c r="F158" s="98">
        <v>1.75</v>
      </c>
      <c r="G158" s="98">
        <v>1.79</v>
      </c>
      <c r="H158" s="98">
        <v>1.83</v>
      </c>
      <c r="I158" s="98">
        <v>1.86</v>
      </c>
      <c r="J158" s="98">
        <v>1.9</v>
      </c>
      <c r="K158" s="98">
        <v>1.94</v>
      </c>
      <c r="L158" s="99">
        <v>1.98</v>
      </c>
      <c r="N158" s="662"/>
      <c r="O158" s="665"/>
      <c r="P158" s="82" t="s">
        <v>136</v>
      </c>
      <c r="Q158" s="97">
        <v>1.72</v>
      </c>
      <c r="R158" s="98">
        <v>1.75</v>
      </c>
      <c r="S158" s="98">
        <v>1.79</v>
      </c>
      <c r="T158" s="98">
        <v>1.83</v>
      </c>
      <c r="U158" s="98">
        <v>1.86</v>
      </c>
      <c r="V158" s="98">
        <v>1.9</v>
      </c>
      <c r="W158" s="98">
        <v>1.94</v>
      </c>
      <c r="X158" s="99">
        <v>1.98</v>
      </c>
      <c r="Y158" s="177"/>
      <c r="Z158" s="662"/>
      <c r="AA158" s="665"/>
      <c r="AB158" s="82" t="s">
        <v>136</v>
      </c>
      <c r="AC158" s="97">
        <v>1.72</v>
      </c>
      <c r="AD158" s="98">
        <v>1.75</v>
      </c>
      <c r="AE158" s="98">
        <v>1.79</v>
      </c>
      <c r="AF158" s="98">
        <v>1.83</v>
      </c>
      <c r="AG158" s="98">
        <v>1.86</v>
      </c>
      <c r="AH158" s="98">
        <v>1.9</v>
      </c>
      <c r="AI158" s="98">
        <v>1.94</v>
      </c>
      <c r="AJ158" s="99">
        <v>1.98</v>
      </c>
      <c r="AL158" s="662"/>
      <c r="AM158" s="665"/>
      <c r="AN158" s="82" t="s">
        <v>136</v>
      </c>
      <c r="AO158" s="97">
        <v>1.72</v>
      </c>
      <c r="AP158" s="98">
        <v>1.75</v>
      </c>
      <c r="AQ158" s="98">
        <v>1.79</v>
      </c>
      <c r="AR158" s="98">
        <v>1.83</v>
      </c>
      <c r="AS158" s="98">
        <v>1.86</v>
      </c>
      <c r="AT158" s="98">
        <v>1.9</v>
      </c>
      <c r="AU158" s="98">
        <v>1.94</v>
      </c>
      <c r="AV158" s="99">
        <v>1.98</v>
      </c>
    </row>
    <row r="159" spans="1:48">
      <c r="A159">
        <v>159</v>
      </c>
      <c r="B159" s="662"/>
      <c r="C159" s="666">
        <f>+C157+10</f>
        <v>190</v>
      </c>
      <c r="D159" s="86" t="str">
        <f>+D157</f>
        <v>48-X</v>
      </c>
      <c r="E159" s="100">
        <v>1.52</v>
      </c>
      <c r="F159" s="101">
        <v>1.55</v>
      </c>
      <c r="G159" s="101">
        <v>1.58</v>
      </c>
      <c r="H159" s="101">
        <v>1.61</v>
      </c>
      <c r="I159" s="101">
        <v>1.65</v>
      </c>
      <c r="J159" s="101">
        <v>1.68</v>
      </c>
      <c r="K159" s="101">
        <v>1.71</v>
      </c>
      <c r="L159" s="102">
        <v>1.75</v>
      </c>
      <c r="N159" s="662"/>
      <c r="O159" s="666">
        <f>+O157+10</f>
        <v>190</v>
      </c>
      <c r="P159" s="202" t="str">
        <f>+P157</f>
        <v>48-X</v>
      </c>
      <c r="Q159" s="100">
        <v>1.52</v>
      </c>
      <c r="R159" s="101">
        <v>1.55</v>
      </c>
      <c r="S159" s="101">
        <v>1.58</v>
      </c>
      <c r="T159" s="101">
        <v>1.61</v>
      </c>
      <c r="U159" s="101">
        <v>1.65</v>
      </c>
      <c r="V159" s="101">
        <v>1.68</v>
      </c>
      <c r="W159" s="101">
        <v>1.71</v>
      </c>
      <c r="X159" s="102">
        <v>1.75</v>
      </c>
      <c r="Y159" s="177"/>
      <c r="Z159" s="662"/>
      <c r="AA159" s="666">
        <f>+AA157+10</f>
        <v>190</v>
      </c>
      <c r="AB159" s="86" t="str">
        <f>+AB157</f>
        <v>48-X</v>
      </c>
      <c r="AC159" s="100">
        <v>1.52</v>
      </c>
      <c r="AD159" s="101">
        <v>1.55</v>
      </c>
      <c r="AE159" s="101">
        <v>1.58</v>
      </c>
      <c r="AF159" s="101">
        <v>1.61</v>
      </c>
      <c r="AG159" s="101">
        <v>1.65</v>
      </c>
      <c r="AH159" s="101">
        <v>1.68</v>
      </c>
      <c r="AI159" s="101">
        <v>1.71</v>
      </c>
      <c r="AJ159" s="102">
        <v>1.75</v>
      </c>
      <c r="AL159" s="662"/>
      <c r="AM159" s="666">
        <f>+AM157+10</f>
        <v>190</v>
      </c>
      <c r="AN159" s="86" t="str">
        <f>+AN157</f>
        <v>48-X</v>
      </c>
      <c r="AO159" s="100">
        <v>1.52</v>
      </c>
      <c r="AP159" s="101">
        <v>1.55</v>
      </c>
      <c r="AQ159" s="101">
        <v>1.58</v>
      </c>
      <c r="AR159" s="101">
        <v>1.61</v>
      </c>
      <c r="AS159" s="101">
        <v>1.65</v>
      </c>
      <c r="AT159" s="101">
        <v>1.68</v>
      </c>
      <c r="AU159" s="101">
        <v>1.71</v>
      </c>
      <c r="AV159" s="102">
        <v>1.75</v>
      </c>
    </row>
    <row r="160" spans="1:48" ht="15" thickBot="1">
      <c r="A160">
        <v>160</v>
      </c>
      <c r="B160" s="662"/>
      <c r="C160" s="667"/>
      <c r="D160" s="197" t="str">
        <f>+D158</f>
        <v>48-XL</v>
      </c>
      <c r="E160" s="100">
        <v>1.55</v>
      </c>
      <c r="F160" s="101">
        <v>1.6</v>
      </c>
      <c r="G160" s="101">
        <v>1.65</v>
      </c>
      <c r="H160" s="101">
        <v>1.7</v>
      </c>
      <c r="I160" s="101">
        <v>1.75</v>
      </c>
      <c r="J160" s="101">
        <v>1.8</v>
      </c>
      <c r="K160" s="101">
        <v>1.85</v>
      </c>
      <c r="L160" s="102">
        <v>1.91</v>
      </c>
      <c r="N160" s="662"/>
      <c r="O160" s="667"/>
      <c r="P160" s="90" t="str">
        <f>+P158</f>
        <v>48-XL</v>
      </c>
      <c r="Q160" s="100">
        <v>1.55</v>
      </c>
      <c r="R160" s="101">
        <v>1.6</v>
      </c>
      <c r="S160" s="101">
        <v>1.65</v>
      </c>
      <c r="T160" s="101">
        <v>1.7</v>
      </c>
      <c r="U160" s="101">
        <v>1.75</v>
      </c>
      <c r="V160" s="101">
        <v>1.8</v>
      </c>
      <c r="W160" s="101">
        <v>1.85</v>
      </c>
      <c r="X160" s="102">
        <v>1.91</v>
      </c>
      <c r="Y160" s="177"/>
      <c r="Z160" s="662"/>
      <c r="AA160" s="667"/>
      <c r="AB160" s="90" t="str">
        <f>+AB158</f>
        <v>48-XL</v>
      </c>
      <c r="AC160" s="100">
        <v>1.55</v>
      </c>
      <c r="AD160" s="101">
        <v>1.6</v>
      </c>
      <c r="AE160" s="101">
        <v>1.65</v>
      </c>
      <c r="AF160" s="101">
        <v>1.7</v>
      </c>
      <c r="AG160" s="101">
        <v>1.75</v>
      </c>
      <c r="AH160" s="101">
        <v>1.8</v>
      </c>
      <c r="AI160" s="101">
        <v>1.85</v>
      </c>
      <c r="AJ160" s="102">
        <v>1.91</v>
      </c>
      <c r="AL160" s="662"/>
      <c r="AM160" s="667"/>
      <c r="AN160" s="90" t="str">
        <f>+AN158</f>
        <v>48-XL</v>
      </c>
      <c r="AO160" s="100">
        <v>1.55</v>
      </c>
      <c r="AP160" s="101">
        <v>1.6</v>
      </c>
      <c r="AQ160" s="101">
        <v>1.65</v>
      </c>
      <c r="AR160" s="101">
        <v>1.7</v>
      </c>
      <c r="AS160" s="101">
        <v>1.76</v>
      </c>
      <c r="AT160" s="101">
        <v>1.81</v>
      </c>
      <c r="AU160" s="101">
        <v>1.86</v>
      </c>
      <c r="AV160" s="102">
        <v>1.92</v>
      </c>
    </row>
    <row r="161" spans="1:48">
      <c r="A161">
        <v>161</v>
      </c>
      <c r="B161" s="662"/>
      <c r="C161" s="664">
        <f>+C159+10</f>
        <v>200</v>
      </c>
      <c r="D161" s="78" t="s">
        <v>133</v>
      </c>
      <c r="E161" s="97">
        <v>1.4</v>
      </c>
      <c r="F161" s="98">
        <v>1.44</v>
      </c>
      <c r="G161" s="98">
        <v>1.48</v>
      </c>
      <c r="H161" s="98">
        <v>1.52</v>
      </c>
      <c r="I161" s="98">
        <v>1.56</v>
      </c>
      <c r="J161" s="98">
        <v>1.6</v>
      </c>
      <c r="K161" s="98">
        <v>1.64</v>
      </c>
      <c r="L161" s="99">
        <v>1.69</v>
      </c>
      <c r="N161" s="662"/>
      <c r="O161" s="664">
        <f>+O159+10</f>
        <v>200</v>
      </c>
      <c r="P161" s="78" t="s">
        <v>133</v>
      </c>
      <c r="Q161" s="97">
        <v>1.4</v>
      </c>
      <c r="R161" s="98">
        <v>1.44</v>
      </c>
      <c r="S161" s="98">
        <v>1.48</v>
      </c>
      <c r="T161" s="98">
        <v>1.52</v>
      </c>
      <c r="U161" s="98">
        <v>1.56</v>
      </c>
      <c r="V161" s="98">
        <v>1.6</v>
      </c>
      <c r="W161" s="98">
        <v>1.64</v>
      </c>
      <c r="X161" s="99">
        <v>1.69</v>
      </c>
      <c r="Y161" s="177"/>
      <c r="Z161" s="662"/>
      <c r="AA161" s="664">
        <f>+AA159+10</f>
        <v>200</v>
      </c>
      <c r="AB161" s="78" t="s">
        <v>133</v>
      </c>
      <c r="AC161" s="97">
        <v>1.4</v>
      </c>
      <c r="AD161" s="98">
        <v>1.44</v>
      </c>
      <c r="AE161" s="98">
        <v>1.48</v>
      </c>
      <c r="AF161" s="98">
        <v>1.52</v>
      </c>
      <c r="AG161" s="98">
        <v>1.56</v>
      </c>
      <c r="AH161" s="98">
        <v>1.6</v>
      </c>
      <c r="AI161" s="98">
        <v>1.64</v>
      </c>
      <c r="AJ161" s="99">
        <v>1.69</v>
      </c>
      <c r="AL161" s="662"/>
      <c r="AM161" s="664">
        <f>+AM159+10</f>
        <v>200</v>
      </c>
      <c r="AN161" s="78" t="s">
        <v>133</v>
      </c>
      <c r="AO161" s="97">
        <v>1.4</v>
      </c>
      <c r="AP161" s="98">
        <v>1.44</v>
      </c>
      <c r="AQ161" s="98">
        <v>1.48</v>
      </c>
      <c r="AR161" s="98">
        <v>1.52</v>
      </c>
      <c r="AS161" s="98">
        <v>1.56</v>
      </c>
      <c r="AT161" s="98">
        <v>1.6</v>
      </c>
      <c r="AU161" s="98">
        <v>1.64</v>
      </c>
      <c r="AV161" s="99">
        <v>1.69</v>
      </c>
    </row>
    <row r="162" spans="1:48" ht="15" thickBot="1">
      <c r="A162">
        <v>162</v>
      </c>
      <c r="B162" s="663"/>
      <c r="C162" s="665"/>
      <c r="D162" s="82" t="s">
        <v>136</v>
      </c>
      <c r="E162" s="190">
        <v>1.41</v>
      </c>
      <c r="F162" s="188">
        <v>1.47</v>
      </c>
      <c r="G162" s="188">
        <v>1.53</v>
      </c>
      <c r="H162" s="188">
        <v>1.59</v>
      </c>
      <c r="I162" s="188">
        <v>1.66</v>
      </c>
      <c r="J162" s="188">
        <v>1.72</v>
      </c>
      <c r="K162" s="188">
        <v>1.78</v>
      </c>
      <c r="L162" s="187">
        <v>1.85</v>
      </c>
      <c r="N162" s="663"/>
      <c r="O162" s="665"/>
      <c r="P162" s="82" t="s">
        <v>136</v>
      </c>
      <c r="Q162" s="190">
        <v>1.41</v>
      </c>
      <c r="R162" s="188">
        <v>1.47</v>
      </c>
      <c r="S162" s="188">
        <v>1.53</v>
      </c>
      <c r="T162" s="188">
        <v>1.59</v>
      </c>
      <c r="U162" s="188">
        <v>1.66</v>
      </c>
      <c r="V162" s="188">
        <v>1.72</v>
      </c>
      <c r="W162" s="188">
        <v>1.78</v>
      </c>
      <c r="X162" s="187">
        <v>1.85</v>
      </c>
      <c r="Y162" s="177"/>
      <c r="Z162" s="663"/>
      <c r="AA162" s="665"/>
      <c r="AB162" s="82" t="s">
        <v>136</v>
      </c>
      <c r="AC162" s="190">
        <v>1.41</v>
      </c>
      <c r="AD162" s="188">
        <v>1.47</v>
      </c>
      <c r="AE162" s="188">
        <v>1.53</v>
      </c>
      <c r="AF162" s="188">
        <v>1.59</v>
      </c>
      <c r="AG162" s="188">
        <v>1.66</v>
      </c>
      <c r="AH162" s="188">
        <v>1.72</v>
      </c>
      <c r="AI162" s="188">
        <v>1.78</v>
      </c>
      <c r="AJ162" s="187">
        <v>1.85</v>
      </c>
      <c r="AL162" s="663"/>
      <c r="AM162" s="665"/>
      <c r="AN162" s="82" t="s">
        <v>136</v>
      </c>
      <c r="AO162" s="190">
        <v>1.41</v>
      </c>
      <c r="AP162" s="188">
        <v>1.47</v>
      </c>
      <c r="AQ162" s="188">
        <v>1.53</v>
      </c>
      <c r="AR162" s="188">
        <v>1.59</v>
      </c>
      <c r="AS162" s="188">
        <v>1.66</v>
      </c>
      <c r="AT162" s="188">
        <v>1.72</v>
      </c>
      <c r="AU162" s="188">
        <v>1.78</v>
      </c>
      <c r="AV162" s="187">
        <v>1.85</v>
      </c>
    </row>
    <row r="163" spans="1:48">
      <c r="A163">
        <v>163</v>
      </c>
    </row>
    <row r="164" spans="1:48">
      <c r="A164">
        <v>164</v>
      </c>
    </row>
    <row r="165" spans="1:48">
      <c r="A165">
        <v>165</v>
      </c>
    </row>
    <row r="166" spans="1:48">
      <c r="A166">
        <v>166</v>
      </c>
    </row>
    <row r="167" spans="1:48">
      <c r="A167">
        <v>167</v>
      </c>
    </row>
    <row r="168" spans="1:48">
      <c r="A168">
        <v>168</v>
      </c>
    </row>
    <row r="169" spans="1:48" ht="15" thickBot="1">
      <c r="A169">
        <v>169</v>
      </c>
    </row>
    <row r="170" spans="1:48" ht="18.600000000000001" thickBot="1">
      <c r="A170">
        <v>170</v>
      </c>
      <c r="B170" s="649" t="s">
        <v>1112</v>
      </c>
      <c r="C170" s="650"/>
      <c r="D170" s="651"/>
      <c r="E170" s="649" t="s">
        <v>1150</v>
      </c>
      <c r="F170" s="650"/>
      <c r="G170" s="650"/>
      <c r="H170" s="650"/>
      <c r="I170" s="650"/>
      <c r="J170" s="650"/>
      <c r="K170" s="650"/>
      <c r="L170" s="651"/>
      <c r="M170"/>
      <c r="N170" s="649" t="s">
        <v>1114</v>
      </c>
      <c r="O170" s="650"/>
      <c r="P170" s="651"/>
      <c r="Q170" s="649" t="s">
        <v>1150</v>
      </c>
      <c r="R170" s="650"/>
      <c r="S170" s="650"/>
      <c r="T170" s="650"/>
      <c r="U170" s="650"/>
      <c r="V170" s="650"/>
      <c r="W170" s="650"/>
      <c r="X170" s="651"/>
      <c r="Z170" s="649" t="s">
        <v>1115</v>
      </c>
      <c r="AA170" s="650"/>
      <c r="AB170" s="651"/>
      <c r="AC170" s="649" t="s">
        <v>1150</v>
      </c>
      <c r="AD170" s="650"/>
      <c r="AE170" s="650"/>
      <c r="AF170" s="650"/>
      <c r="AG170" s="650"/>
      <c r="AH170" s="650"/>
      <c r="AI170" s="650"/>
      <c r="AJ170" s="651"/>
      <c r="AK170"/>
      <c r="AL170" s="649" t="s">
        <v>1116</v>
      </c>
      <c r="AM170" s="650"/>
      <c r="AN170" s="651"/>
      <c r="AO170" s="649" t="s">
        <v>1150</v>
      </c>
      <c r="AP170" s="650"/>
      <c r="AQ170" s="650"/>
      <c r="AR170" s="650"/>
      <c r="AS170" s="650"/>
      <c r="AT170" s="650"/>
      <c r="AU170" s="650"/>
      <c r="AV170" s="651"/>
    </row>
    <row r="171" spans="1:48" ht="15.75" customHeight="1">
      <c r="A171">
        <v>171</v>
      </c>
      <c r="B171" s="652" t="s">
        <v>1129</v>
      </c>
      <c r="C171" s="652" t="s">
        <v>634</v>
      </c>
      <c r="D171" s="669" t="s">
        <v>1119</v>
      </c>
      <c r="E171" s="676" t="s">
        <v>1120</v>
      </c>
      <c r="F171" s="677"/>
      <c r="G171" s="677"/>
      <c r="H171" s="677"/>
      <c r="I171" s="677"/>
      <c r="J171" s="677"/>
      <c r="K171" s="677"/>
      <c r="L171" s="678"/>
      <c r="M171"/>
      <c r="N171" s="652" t="s">
        <v>1129</v>
      </c>
      <c r="O171" s="652" t="s">
        <v>634</v>
      </c>
      <c r="P171" s="669" t="s">
        <v>1119</v>
      </c>
      <c r="Q171" s="676" t="s">
        <v>1120</v>
      </c>
      <c r="R171" s="677"/>
      <c r="S171" s="677"/>
      <c r="T171" s="677"/>
      <c r="U171" s="677"/>
      <c r="V171" s="677"/>
      <c r="W171" s="677"/>
      <c r="X171" s="678"/>
      <c r="Z171" s="652" t="s">
        <v>1129</v>
      </c>
      <c r="AA171" s="652" t="s">
        <v>634</v>
      </c>
      <c r="AB171" s="669" t="s">
        <v>1119</v>
      </c>
      <c r="AC171" s="676" t="s">
        <v>1120</v>
      </c>
      <c r="AD171" s="677"/>
      <c r="AE171" s="677"/>
      <c r="AF171" s="677"/>
      <c r="AG171" s="677"/>
      <c r="AH171" s="677"/>
      <c r="AI171" s="677"/>
      <c r="AJ171" s="678"/>
      <c r="AK171"/>
      <c r="AL171" s="652" t="s">
        <v>1129</v>
      </c>
      <c r="AM171" s="652" t="s">
        <v>634</v>
      </c>
      <c r="AN171" s="669" t="s">
        <v>1119</v>
      </c>
      <c r="AO171" s="676" t="s">
        <v>1120</v>
      </c>
      <c r="AP171" s="677"/>
      <c r="AQ171" s="677"/>
      <c r="AR171" s="677"/>
      <c r="AS171" s="677"/>
      <c r="AT171" s="677"/>
      <c r="AU171" s="677"/>
      <c r="AV171" s="678"/>
    </row>
    <row r="172" spans="1:48" ht="15" customHeight="1" thickBot="1">
      <c r="A172">
        <v>172</v>
      </c>
      <c r="B172" s="668"/>
      <c r="C172" s="668"/>
      <c r="D172" s="670"/>
      <c r="E172" s="679"/>
      <c r="F172" s="680"/>
      <c r="G172" s="680"/>
      <c r="H172" s="680"/>
      <c r="I172" s="680"/>
      <c r="J172" s="680"/>
      <c r="K172" s="680"/>
      <c r="L172" s="681"/>
      <c r="M172"/>
      <c r="N172" s="668"/>
      <c r="O172" s="668"/>
      <c r="P172" s="670"/>
      <c r="Q172" s="679"/>
      <c r="R172" s="680"/>
      <c r="S172" s="680"/>
      <c r="T172" s="680"/>
      <c r="U172" s="680"/>
      <c r="V172" s="680"/>
      <c r="W172" s="680"/>
      <c r="X172" s="681"/>
      <c r="Z172" s="668"/>
      <c r="AA172" s="668"/>
      <c r="AB172" s="670"/>
      <c r="AC172" s="679"/>
      <c r="AD172" s="680"/>
      <c r="AE172" s="680"/>
      <c r="AF172" s="680"/>
      <c r="AG172" s="680"/>
      <c r="AH172" s="680"/>
      <c r="AI172" s="680"/>
      <c r="AJ172" s="681"/>
      <c r="AK172"/>
      <c r="AL172" s="668"/>
      <c r="AM172" s="668"/>
      <c r="AN172" s="670"/>
      <c r="AO172" s="679"/>
      <c r="AP172" s="680"/>
      <c r="AQ172" s="680"/>
      <c r="AR172" s="680"/>
      <c r="AS172" s="680"/>
      <c r="AT172" s="680"/>
      <c r="AU172" s="680"/>
      <c r="AV172" s="681"/>
    </row>
    <row r="173" spans="1:48" ht="15" thickBot="1">
      <c r="A173">
        <v>173</v>
      </c>
      <c r="B173" s="653"/>
      <c r="C173" s="653"/>
      <c r="D173" s="671"/>
      <c r="E173" s="75">
        <v>0</v>
      </c>
      <c r="F173" s="76">
        <v>500</v>
      </c>
      <c r="G173" s="76">
        <v>1000</v>
      </c>
      <c r="H173" s="76">
        <v>1500</v>
      </c>
      <c r="I173" s="76">
        <v>2000</v>
      </c>
      <c r="J173" s="76">
        <v>2500</v>
      </c>
      <c r="K173" s="76">
        <v>3000</v>
      </c>
      <c r="L173" s="77">
        <v>3500</v>
      </c>
      <c r="M173"/>
      <c r="N173" s="653"/>
      <c r="O173" s="653"/>
      <c r="P173" s="671"/>
      <c r="Q173" s="75">
        <v>0</v>
      </c>
      <c r="R173" s="76">
        <v>500</v>
      </c>
      <c r="S173" s="76">
        <v>1000</v>
      </c>
      <c r="T173" s="76">
        <v>1500</v>
      </c>
      <c r="U173" s="76">
        <v>2000</v>
      </c>
      <c r="V173" s="76">
        <v>2500</v>
      </c>
      <c r="W173" s="76">
        <v>3000</v>
      </c>
      <c r="X173" s="77">
        <v>3500</v>
      </c>
      <c r="Z173" s="653"/>
      <c r="AA173" s="653"/>
      <c r="AB173" s="671"/>
      <c r="AC173" s="75">
        <v>0</v>
      </c>
      <c r="AD173" s="76">
        <v>500</v>
      </c>
      <c r="AE173" s="76">
        <v>1000</v>
      </c>
      <c r="AF173" s="76">
        <v>1500</v>
      </c>
      <c r="AG173" s="76">
        <v>2000</v>
      </c>
      <c r="AH173" s="76">
        <v>2500</v>
      </c>
      <c r="AI173" s="76">
        <v>3000</v>
      </c>
      <c r="AJ173" s="77">
        <v>3500</v>
      </c>
      <c r="AK173"/>
      <c r="AL173" s="653"/>
      <c r="AM173" s="653"/>
      <c r="AN173" s="671"/>
      <c r="AO173" s="75">
        <v>0</v>
      </c>
      <c r="AP173" s="76">
        <v>500</v>
      </c>
      <c r="AQ173" s="76">
        <v>1000</v>
      </c>
      <c r="AR173" s="76">
        <v>1500</v>
      </c>
      <c r="AS173" s="76">
        <v>2000</v>
      </c>
      <c r="AT173" s="76">
        <v>2500</v>
      </c>
      <c r="AU173" s="76">
        <v>3000</v>
      </c>
      <c r="AV173" s="77">
        <v>3500</v>
      </c>
    </row>
    <row r="174" spans="1:48" ht="15" customHeight="1">
      <c r="A174">
        <v>174</v>
      </c>
      <c r="B174" s="661" t="s">
        <v>1139</v>
      </c>
      <c r="C174" s="664">
        <v>100</v>
      </c>
      <c r="D174" s="78" t="s">
        <v>133</v>
      </c>
      <c r="E174" s="79">
        <v>144</v>
      </c>
      <c r="F174" s="80">
        <v>139</v>
      </c>
      <c r="G174" s="80">
        <v>134</v>
      </c>
      <c r="H174" s="80">
        <v>129</v>
      </c>
      <c r="I174" s="80">
        <v>125</v>
      </c>
      <c r="J174" s="80">
        <v>120</v>
      </c>
      <c r="K174" s="80">
        <v>115</v>
      </c>
      <c r="L174" s="81">
        <v>111</v>
      </c>
      <c r="N174" s="661" t="s">
        <v>1139</v>
      </c>
      <c r="O174" s="664">
        <v>100</v>
      </c>
      <c r="P174" s="78" t="s">
        <v>133</v>
      </c>
      <c r="Q174" s="201">
        <v>144</v>
      </c>
      <c r="R174" s="80">
        <v>139</v>
      </c>
      <c r="S174" s="80">
        <v>134</v>
      </c>
      <c r="T174" s="80">
        <v>129</v>
      </c>
      <c r="U174" s="80">
        <v>125</v>
      </c>
      <c r="V174" s="80">
        <v>120</v>
      </c>
      <c r="W174" s="80">
        <v>115</v>
      </c>
      <c r="X174" s="81">
        <v>111</v>
      </c>
      <c r="Y174" s="177"/>
      <c r="Z174" s="661" t="s">
        <v>1139</v>
      </c>
      <c r="AA174" s="664">
        <v>100</v>
      </c>
      <c r="AB174" s="78" t="s">
        <v>133</v>
      </c>
      <c r="AC174" s="79">
        <v>144</v>
      </c>
      <c r="AD174" s="80">
        <v>141</v>
      </c>
      <c r="AE174" s="80">
        <v>139</v>
      </c>
      <c r="AF174" s="80">
        <v>137</v>
      </c>
      <c r="AG174" s="80">
        <v>135</v>
      </c>
      <c r="AH174" s="80">
        <v>133</v>
      </c>
      <c r="AI174" s="80">
        <v>131</v>
      </c>
      <c r="AJ174" s="81">
        <v>129</v>
      </c>
      <c r="AL174" s="661" t="s">
        <v>1139</v>
      </c>
      <c r="AM174" s="664">
        <v>100</v>
      </c>
      <c r="AN174" s="78" t="s">
        <v>133</v>
      </c>
      <c r="AO174" s="79">
        <v>139</v>
      </c>
      <c r="AP174" s="80">
        <v>138</v>
      </c>
      <c r="AQ174" s="80">
        <v>137</v>
      </c>
      <c r="AR174" s="80">
        <v>136</v>
      </c>
      <c r="AS174" s="80">
        <v>135</v>
      </c>
      <c r="AT174" s="80">
        <v>134</v>
      </c>
      <c r="AU174" s="80">
        <v>133</v>
      </c>
      <c r="AV174" s="81">
        <v>133</v>
      </c>
    </row>
    <row r="175" spans="1:48" ht="15" thickBot="1">
      <c r="A175">
        <v>175</v>
      </c>
      <c r="B175" s="662"/>
      <c r="C175" s="665"/>
      <c r="D175" s="82" t="s">
        <v>136</v>
      </c>
      <c r="E175" s="83">
        <v>147</v>
      </c>
      <c r="F175" s="84">
        <v>142</v>
      </c>
      <c r="G175" s="84">
        <v>137</v>
      </c>
      <c r="H175" s="84">
        <v>132</v>
      </c>
      <c r="I175" s="84">
        <v>127</v>
      </c>
      <c r="J175" s="84">
        <v>122</v>
      </c>
      <c r="K175" s="84">
        <v>117</v>
      </c>
      <c r="L175" s="85">
        <v>113</v>
      </c>
      <c r="N175" s="662"/>
      <c r="O175" s="665"/>
      <c r="P175" s="82" t="s">
        <v>136</v>
      </c>
      <c r="Q175" s="83">
        <v>147</v>
      </c>
      <c r="R175" s="84">
        <v>142</v>
      </c>
      <c r="S175" s="84">
        <v>137</v>
      </c>
      <c r="T175" s="84">
        <v>132</v>
      </c>
      <c r="U175" s="84">
        <v>127</v>
      </c>
      <c r="V175" s="84">
        <v>122</v>
      </c>
      <c r="W175" s="84">
        <v>117</v>
      </c>
      <c r="X175" s="85">
        <v>113</v>
      </c>
      <c r="Y175" s="177"/>
      <c r="Z175" s="662"/>
      <c r="AA175" s="665"/>
      <c r="AB175" s="82" t="s">
        <v>136</v>
      </c>
      <c r="AC175" s="83">
        <v>147</v>
      </c>
      <c r="AD175" s="84">
        <v>145</v>
      </c>
      <c r="AE175" s="84">
        <v>143</v>
      </c>
      <c r="AF175" s="84">
        <v>142</v>
      </c>
      <c r="AG175" s="84">
        <v>140</v>
      </c>
      <c r="AH175" s="84">
        <v>139</v>
      </c>
      <c r="AI175" s="84">
        <v>137</v>
      </c>
      <c r="AJ175" s="85">
        <v>136</v>
      </c>
      <c r="AL175" s="662"/>
      <c r="AM175" s="665"/>
      <c r="AN175" s="82" t="s">
        <v>136</v>
      </c>
      <c r="AO175" s="83">
        <v>131</v>
      </c>
      <c r="AP175" s="84">
        <v>130</v>
      </c>
      <c r="AQ175" s="84">
        <v>130</v>
      </c>
      <c r="AR175" s="84">
        <v>130</v>
      </c>
      <c r="AS175" s="84">
        <v>130</v>
      </c>
      <c r="AT175" s="84">
        <v>130</v>
      </c>
      <c r="AU175" s="84">
        <v>130</v>
      </c>
      <c r="AV175" s="85">
        <v>130</v>
      </c>
    </row>
    <row r="176" spans="1:48">
      <c r="A176">
        <v>176</v>
      </c>
      <c r="B176" s="662"/>
      <c r="C176" s="666">
        <v>110</v>
      </c>
      <c r="D176" s="86" t="str">
        <f>+D174</f>
        <v>48-X</v>
      </c>
      <c r="E176" s="87">
        <v>163</v>
      </c>
      <c r="F176" s="88">
        <v>157</v>
      </c>
      <c r="G176" s="88">
        <v>151</v>
      </c>
      <c r="H176" s="88">
        <v>146</v>
      </c>
      <c r="I176" s="88">
        <v>140</v>
      </c>
      <c r="J176" s="88">
        <v>135</v>
      </c>
      <c r="K176" s="88">
        <v>129</v>
      </c>
      <c r="L176" s="89">
        <v>124</v>
      </c>
      <c r="N176" s="662"/>
      <c r="O176" s="666">
        <v>110</v>
      </c>
      <c r="P176" s="86" t="str">
        <f>+P174</f>
        <v>48-X</v>
      </c>
      <c r="Q176" s="87">
        <v>163</v>
      </c>
      <c r="R176" s="88">
        <v>157</v>
      </c>
      <c r="S176" s="88">
        <v>151</v>
      </c>
      <c r="T176" s="88">
        <v>146</v>
      </c>
      <c r="U176" s="88">
        <v>140</v>
      </c>
      <c r="V176" s="88">
        <v>135</v>
      </c>
      <c r="W176" s="88">
        <v>129</v>
      </c>
      <c r="X176" s="89">
        <v>124</v>
      </c>
      <c r="Y176" s="177"/>
      <c r="Z176" s="662"/>
      <c r="AA176" s="666">
        <v>110</v>
      </c>
      <c r="AB176" s="86" t="str">
        <f>+AB174</f>
        <v>48-X</v>
      </c>
      <c r="AC176" s="87">
        <v>163</v>
      </c>
      <c r="AD176" s="88">
        <v>157</v>
      </c>
      <c r="AE176" s="88">
        <v>152</v>
      </c>
      <c r="AF176" s="88">
        <v>146</v>
      </c>
      <c r="AG176" s="88">
        <v>141</v>
      </c>
      <c r="AH176" s="88">
        <v>135</v>
      </c>
      <c r="AI176" s="88">
        <v>130</v>
      </c>
      <c r="AJ176" s="89">
        <v>125</v>
      </c>
      <c r="AL176" s="662"/>
      <c r="AM176" s="666">
        <v>110</v>
      </c>
      <c r="AN176" s="86" t="str">
        <f>+AN174</f>
        <v>48-X</v>
      </c>
      <c r="AO176" s="87">
        <v>163</v>
      </c>
      <c r="AP176" s="88">
        <v>158</v>
      </c>
      <c r="AQ176" s="88">
        <v>154</v>
      </c>
      <c r="AR176" s="88">
        <v>150</v>
      </c>
      <c r="AS176" s="88">
        <v>145</v>
      </c>
      <c r="AT176" s="88">
        <v>141</v>
      </c>
      <c r="AU176" s="88">
        <v>137</v>
      </c>
      <c r="AV176" s="89">
        <v>133</v>
      </c>
    </row>
    <row r="177" spans="1:48" ht="15" thickBot="1">
      <c r="A177">
        <v>177</v>
      </c>
      <c r="B177" s="662"/>
      <c r="C177" s="667"/>
      <c r="D177" s="90" t="str">
        <f>+D175</f>
        <v>48-XL</v>
      </c>
      <c r="E177" s="87">
        <v>166</v>
      </c>
      <c r="F177" s="88">
        <v>160</v>
      </c>
      <c r="G177" s="88">
        <v>154</v>
      </c>
      <c r="H177" s="88">
        <v>149</v>
      </c>
      <c r="I177" s="88">
        <v>143</v>
      </c>
      <c r="J177" s="88">
        <v>138</v>
      </c>
      <c r="K177" s="88">
        <v>132</v>
      </c>
      <c r="L177" s="89">
        <v>127</v>
      </c>
      <c r="N177" s="662"/>
      <c r="O177" s="667"/>
      <c r="P177" s="90" t="str">
        <f>+P175</f>
        <v>48-XL</v>
      </c>
      <c r="Q177" s="87">
        <v>166</v>
      </c>
      <c r="R177" s="88">
        <v>160</v>
      </c>
      <c r="S177" s="88">
        <v>154</v>
      </c>
      <c r="T177" s="88">
        <v>149</v>
      </c>
      <c r="U177" s="88">
        <v>143</v>
      </c>
      <c r="V177" s="88">
        <v>138</v>
      </c>
      <c r="W177" s="88">
        <v>132</v>
      </c>
      <c r="X177" s="89">
        <v>127</v>
      </c>
      <c r="Y177" s="177"/>
      <c r="Z177" s="662"/>
      <c r="AA177" s="667"/>
      <c r="AB177" s="90" t="str">
        <f>+AB175</f>
        <v>48-XL</v>
      </c>
      <c r="AC177" s="87">
        <v>166</v>
      </c>
      <c r="AD177" s="88">
        <v>161</v>
      </c>
      <c r="AE177" s="88">
        <v>156</v>
      </c>
      <c r="AF177" s="88">
        <v>151</v>
      </c>
      <c r="AG177" s="88">
        <v>146</v>
      </c>
      <c r="AH177" s="88">
        <v>141</v>
      </c>
      <c r="AI177" s="88">
        <v>136</v>
      </c>
      <c r="AJ177" s="89">
        <v>132</v>
      </c>
      <c r="AL177" s="662"/>
      <c r="AM177" s="667"/>
      <c r="AN177" s="90" t="str">
        <f>+AN175</f>
        <v>48-XL</v>
      </c>
      <c r="AO177" s="87">
        <v>154</v>
      </c>
      <c r="AP177" s="88">
        <v>150</v>
      </c>
      <c r="AQ177" s="88">
        <v>147</v>
      </c>
      <c r="AR177" s="88">
        <v>143</v>
      </c>
      <c r="AS177" s="88">
        <v>140</v>
      </c>
      <c r="AT177" s="88">
        <v>136</v>
      </c>
      <c r="AU177" s="88">
        <v>133</v>
      </c>
      <c r="AV177" s="89">
        <v>130</v>
      </c>
    </row>
    <row r="178" spans="1:48">
      <c r="A178">
        <v>178</v>
      </c>
      <c r="B178" s="662"/>
      <c r="C178" s="664">
        <f>+C176+10</f>
        <v>120</v>
      </c>
      <c r="D178" s="78" t="s">
        <v>133</v>
      </c>
      <c r="E178" s="83">
        <v>180</v>
      </c>
      <c r="F178" s="84">
        <v>174</v>
      </c>
      <c r="G178" s="84">
        <v>168</v>
      </c>
      <c r="H178" s="84">
        <v>162</v>
      </c>
      <c r="I178" s="84">
        <v>156</v>
      </c>
      <c r="J178" s="84">
        <v>150</v>
      </c>
      <c r="K178" s="84">
        <v>144</v>
      </c>
      <c r="L178" s="85">
        <v>138</v>
      </c>
      <c r="N178" s="662"/>
      <c r="O178" s="664">
        <f>+O176+10</f>
        <v>120</v>
      </c>
      <c r="P178" s="78" t="s">
        <v>133</v>
      </c>
      <c r="Q178" s="83">
        <v>180</v>
      </c>
      <c r="R178" s="84">
        <v>174</v>
      </c>
      <c r="S178" s="84">
        <v>168</v>
      </c>
      <c r="T178" s="84">
        <v>162</v>
      </c>
      <c r="U178" s="84">
        <v>156</v>
      </c>
      <c r="V178" s="84">
        <v>150</v>
      </c>
      <c r="W178" s="84">
        <v>144</v>
      </c>
      <c r="X178" s="85">
        <v>138</v>
      </c>
      <c r="Y178" s="177"/>
      <c r="Z178" s="662"/>
      <c r="AA178" s="664">
        <f>+AA176+10</f>
        <v>120</v>
      </c>
      <c r="AB178" s="78" t="s">
        <v>133</v>
      </c>
      <c r="AC178" s="83">
        <v>180</v>
      </c>
      <c r="AD178" s="84">
        <v>174</v>
      </c>
      <c r="AE178" s="84">
        <v>168</v>
      </c>
      <c r="AF178" s="84">
        <v>162</v>
      </c>
      <c r="AG178" s="84">
        <v>156</v>
      </c>
      <c r="AH178" s="84">
        <v>150</v>
      </c>
      <c r="AI178" s="84">
        <v>144</v>
      </c>
      <c r="AJ178" s="85">
        <v>138</v>
      </c>
      <c r="AL178" s="662"/>
      <c r="AM178" s="664">
        <f>+AM176+10</f>
        <v>120</v>
      </c>
      <c r="AN178" s="78" t="s">
        <v>133</v>
      </c>
      <c r="AO178" s="83">
        <v>180</v>
      </c>
      <c r="AP178" s="84">
        <v>173</v>
      </c>
      <c r="AQ178" s="84">
        <v>166</v>
      </c>
      <c r="AR178" s="84">
        <v>159</v>
      </c>
      <c r="AS178" s="84">
        <v>153</v>
      </c>
      <c r="AT178" s="84">
        <v>146</v>
      </c>
      <c r="AU178" s="84">
        <v>139</v>
      </c>
      <c r="AV178" s="85">
        <v>133</v>
      </c>
    </row>
    <row r="179" spans="1:48" ht="15" thickBot="1">
      <c r="A179">
        <v>179</v>
      </c>
      <c r="B179" s="662"/>
      <c r="C179" s="665"/>
      <c r="D179" s="82" t="s">
        <v>136</v>
      </c>
      <c r="E179" s="83">
        <v>188</v>
      </c>
      <c r="F179" s="84">
        <v>181</v>
      </c>
      <c r="G179" s="84">
        <v>174</v>
      </c>
      <c r="H179" s="84">
        <v>168</v>
      </c>
      <c r="I179" s="84">
        <v>161</v>
      </c>
      <c r="J179" s="84">
        <v>155</v>
      </c>
      <c r="K179" s="84">
        <v>148</v>
      </c>
      <c r="L179" s="85">
        <v>142</v>
      </c>
      <c r="N179" s="662"/>
      <c r="O179" s="665"/>
      <c r="P179" s="82" t="s">
        <v>136</v>
      </c>
      <c r="Q179" s="83">
        <v>188</v>
      </c>
      <c r="R179" s="84">
        <v>181</v>
      </c>
      <c r="S179" s="84">
        <v>174</v>
      </c>
      <c r="T179" s="84">
        <v>168</v>
      </c>
      <c r="U179" s="84">
        <v>161</v>
      </c>
      <c r="V179" s="84">
        <v>155</v>
      </c>
      <c r="W179" s="84">
        <v>148</v>
      </c>
      <c r="X179" s="85">
        <v>142</v>
      </c>
      <c r="Y179" s="177"/>
      <c r="Z179" s="662"/>
      <c r="AA179" s="665"/>
      <c r="AB179" s="82" t="s">
        <v>136</v>
      </c>
      <c r="AC179" s="83">
        <v>188</v>
      </c>
      <c r="AD179" s="84">
        <v>181</v>
      </c>
      <c r="AE179" s="84">
        <v>174</v>
      </c>
      <c r="AF179" s="84">
        <v>168</v>
      </c>
      <c r="AG179" s="84">
        <v>161</v>
      </c>
      <c r="AH179" s="84">
        <v>155</v>
      </c>
      <c r="AI179" s="84">
        <v>148</v>
      </c>
      <c r="AJ179" s="85">
        <v>142</v>
      </c>
      <c r="AL179" s="662"/>
      <c r="AM179" s="665"/>
      <c r="AN179" s="82" t="s">
        <v>136</v>
      </c>
      <c r="AO179" s="83">
        <v>176</v>
      </c>
      <c r="AP179" s="84">
        <v>169</v>
      </c>
      <c r="AQ179" s="84">
        <v>162</v>
      </c>
      <c r="AR179" s="84">
        <v>156</v>
      </c>
      <c r="AS179" s="84">
        <v>149</v>
      </c>
      <c r="AT179" s="84">
        <v>143</v>
      </c>
      <c r="AU179" s="84">
        <v>136</v>
      </c>
      <c r="AV179" s="85">
        <v>130</v>
      </c>
    </row>
    <row r="180" spans="1:48">
      <c r="A180">
        <v>180</v>
      </c>
      <c r="B180" s="662"/>
      <c r="C180" s="666">
        <f>+C178+10</f>
        <v>130</v>
      </c>
      <c r="D180" s="86" t="str">
        <f>+D178</f>
        <v>48-X</v>
      </c>
      <c r="E180" s="87">
        <v>197</v>
      </c>
      <c r="F180" s="88">
        <v>190</v>
      </c>
      <c r="G180" s="88">
        <v>184</v>
      </c>
      <c r="H180" s="88">
        <v>178</v>
      </c>
      <c r="I180" s="88">
        <v>171</v>
      </c>
      <c r="J180" s="88">
        <v>165</v>
      </c>
      <c r="K180" s="88">
        <v>159</v>
      </c>
      <c r="L180" s="89">
        <v>153</v>
      </c>
      <c r="N180" s="662"/>
      <c r="O180" s="666">
        <f>+O178+10</f>
        <v>130</v>
      </c>
      <c r="P180" s="86" t="str">
        <f>+P178</f>
        <v>48-X</v>
      </c>
      <c r="Q180" s="87">
        <v>197</v>
      </c>
      <c r="R180" s="88">
        <v>190</v>
      </c>
      <c r="S180" s="88">
        <v>184</v>
      </c>
      <c r="T180" s="88">
        <v>178</v>
      </c>
      <c r="U180" s="88">
        <v>171</v>
      </c>
      <c r="V180" s="88">
        <v>165</v>
      </c>
      <c r="W180" s="88">
        <v>159</v>
      </c>
      <c r="X180" s="89">
        <v>153</v>
      </c>
      <c r="Y180" s="177"/>
      <c r="Z180" s="662"/>
      <c r="AA180" s="666">
        <f>+AA178+10</f>
        <v>130</v>
      </c>
      <c r="AB180" s="86" t="str">
        <f>+AB178</f>
        <v>48-X</v>
      </c>
      <c r="AC180" s="87">
        <v>197</v>
      </c>
      <c r="AD180" s="88">
        <v>190</v>
      </c>
      <c r="AE180" s="88">
        <v>184</v>
      </c>
      <c r="AF180" s="88">
        <v>178</v>
      </c>
      <c r="AG180" s="88">
        <v>171</v>
      </c>
      <c r="AH180" s="88">
        <v>165</v>
      </c>
      <c r="AI180" s="88">
        <v>159</v>
      </c>
      <c r="AJ180" s="89">
        <v>153</v>
      </c>
      <c r="AL180" s="662"/>
      <c r="AM180" s="666">
        <f>+AM178+10</f>
        <v>130</v>
      </c>
      <c r="AN180" s="86" t="str">
        <f>+AN178</f>
        <v>48-X</v>
      </c>
      <c r="AO180" s="87">
        <v>197</v>
      </c>
      <c r="AP180" s="88">
        <v>190</v>
      </c>
      <c r="AQ180" s="88">
        <v>183</v>
      </c>
      <c r="AR180" s="88">
        <v>176</v>
      </c>
      <c r="AS180" s="88">
        <v>170</v>
      </c>
      <c r="AT180" s="88">
        <v>163</v>
      </c>
      <c r="AU180" s="88">
        <v>156</v>
      </c>
      <c r="AV180" s="89">
        <v>150</v>
      </c>
    </row>
    <row r="181" spans="1:48" ht="15" thickBot="1">
      <c r="A181">
        <v>181</v>
      </c>
      <c r="B181" s="662"/>
      <c r="C181" s="667"/>
      <c r="D181" s="90" t="str">
        <f>+D179</f>
        <v>48-XL</v>
      </c>
      <c r="E181" s="87">
        <v>208</v>
      </c>
      <c r="F181" s="88">
        <v>200</v>
      </c>
      <c r="G181" s="88">
        <v>193</v>
      </c>
      <c r="H181" s="88">
        <v>186</v>
      </c>
      <c r="I181" s="88">
        <v>178</v>
      </c>
      <c r="J181" s="88">
        <v>171</v>
      </c>
      <c r="K181" s="88">
        <v>164</v>
      </c>
      <c r="L181" s="89">
        <v>157</v>
      </c>
      <c r="N181" s="662"/>
      <c r="O181" s="667"/>
      <c r="P181" s="90" t="str">
        <f>+P179</f>
        <v>48-XL</v>
      </c>
      <c r="Q181" s="87">
        <v>208</v>
      </c>
      <c r="R181" s="88">
        <v>200</v>
      </c>
      <c r="S181" s="88">
        <v>193</v>
      </c>
      <c r="T181" s="88">
        <v>186</v>
      </c>
      <c r="U181" s="88">
        <v>178</v>
      </c>
      <c r="V181" s="88">
        <v>171</v>
      </c>
      <c r="W181" s="88">
        <v>164</v>
      </c>
      <c r="X181" s="89">
        <v>157</v>
      </c>
      <c r="Y181" s="177"/>
      <c r="Z181" s="662"/>
      <c r="AA181" s="667"/>
      <c r="AB181" s="90" t="str">
        <f>+AB179</f>
        <v>48-XL</v>
      </c>
      <c r="AC181" s="87">
        <v>208</v>
      </c>
      <c r="AD181" s="88">
        <v>200</v>
      </c>
      <c r="AE181" s="88">
        <v>193</v>
      </c>
      <c r="AF181" s="88">
        <v>186</v>
      </c>
      <c r="AG181" s="88">
        <v>178</v>
      </c>
      <c r="AH181" s="88">
        <v>171</v>
      </c>
      <c r="AI181" s="88">
        <v>164</v>
      </c>
      <c r="AJ181" s="89">
        <v>157</v>
      </c>
      <c r="AL181" s="662"/>
      <c r="AM181" s="667"/>
      <c r="AN181" s="90" t="str">
        <f>+AN179</f>
        <v>48-XL</v>
      </c>
      <c r="AO181" s="87">
        <v>205</v>
      </c>
      <c r="AP181" s="88">
        <v>195</v>
      </c>
      <c r="AQ181" s="88">
        <v>186</v>
      </c>
      <c r="AR181" s="88">
        <v>177</v>
      </c>
      <c r="AS181" s="88">
        <v>168</v>
      </c>
      <c r="AT181" s="88">
        <v>159</v>
      </c>
      <c r="AU181" s="88">
        <v>150</v>
      </c>
      <c r="AV181" s="89">
        <v>141</v>
      </c>
    </row>
    <row r="182" spans="1:48">
      <c r="A182">
        <v>182</v>
      </c>
      <c r="B182" s="662"/>
      <c r="C182" s="664">
        <f>+C180+10</f>
        <v>140</v>
      </c>
      <c r="D182" s="78" t="s">
        <v>133</v>
      </c>
      <c r="E182" s="83">
        <v>214</v>
      </c>
      <c r="F182" s="84">
        <v>207</v>
      </c>
      <c r="G182" s="84">
        <v>200</v>
      </c>
      <c r="H182" s="84">
        <v>194</v>
      </c>
      <c r="I182" s="84">
        <v>187</v>
      </c>
      <c r="J182" s="84">
        <v>181</v>
      </c>
      <c r="K182" s="84">
        <v>174</v>
      </c>
      <c r="L182" s="85">
        <v>168</v>
      </c>
      <c r="N182" s="662"/>
      <c r="O182" s="664">
        <f>+O180+10</f>
        <v>140</v>
      </c>
      <c r="P182" s="78" t="s">
        <v>133</v>
      </c>
      <c r="Q182" s="83">
        <v>214</v>
      </c>
      <c r="R182" s="84">
        <v>207</v>
      </c>
      <c r="S182" s="84">
        <v>200</v>
      </c>
      <c r="T182" s="84">
        <v>194</v>
      </c>
      <c r="U182" s="84">
        <v>187</v>
      </c>
      <c r="V182" s="84">
        <v>181</v>
      </c>
      <c r="W182" s="84">
        <v>174</v>
      </c>
      <c r="X182" s="85">
        <v>168</v>
      </c>
      <c r="Y182" s="177"/>
      <c r="Z182" s="662"/>
      <c r="AA182" s="664">
        <f>+AA180+10</f>
        <v>140</v>
      </c>
      <c r="AB182" s="78" t="s">
        <v>133</v>
      </c>
      <c r="AC182" s="83">
        <v>214</v>
      </c>
      <c r="AD182" s="84">
        <v>207</v>
      </c>
      <c r="AE182" s="84">
        <v>200</v>
      </c>
      <c r="AF182" s="84">
        <v>194</v>
      </c>
      <c r="AG182" s="84">
        <v>187</v>
      </c>
      <c r="AH182" s="84">
        <v>181</v>
      </c>
      <c r="AI182" s="84">
        <v>174</v>
      </c>
      <c r="AJ182" s="85">
        <v>168</v>
      </c>
      <c r="AL182" s="662"/>
      <c r="AM182" s="664">
        <f>+AM180+10</f>
        <v>140</v>
      </c>
      <c r="AN182" s="78" t="s">
        <v>133</v>
      </c>
      <c r="AO182" s="83">
        <v>214</v>
      </c>
      <c r="AP182" s="84">
        <v>207</v>
      </c>
      <c r="AQ182" s="84">
        <v>200</v>
      </c>
      <c r="AR182" s="84">
        <v>194</v>
      </c>
      <c r="AS182" s="84">
        <v>187</v>
      </c>
      <c r="AT182" s="84">
        <v>181</v>
      </c>
      <c r="AU182" s="84">
        <v>174</v>
      </c>
      <c r="AV182" s="85">
        <v>168</v>
      </c>
    </row>
    <row r="183" spans="1:48" ht="15" thickBot="1">
      <c r="A183">
        <v>183</v>
      </c>
      <c r="B183" s="662"/>
      <c r="C183" s="665"/>
      <c r="D183" s="82" t="s">
        <v>136</v>
      </c>
      <c r="E183" s="83">
        <v>231</v>
      </c>
      <c r="F183" s="84">
        <v>222</v>
      </c>
      <c r="G183" s="84">
        <v>214</v>
      </c>
      <c r="H183" s="84">
        <v>206</v>
      </c>
      <c r="I183" s="84">
        <v>197</v>
      </c>
      <c r="J183" s="84">
        <v>189</v>
      </c>
      <c r="K183" s="84">
        <v>181</v>
      </c>
      <c r="L183" s="85">
        <v>173</v>
      </c>
      <c r="N183" s="662"/>
      <c r="O183" s="665"/>
      <c r="P183" s="82" t="s">
        <v>136</v>
      </c>
      <c r="Q183" s="83">
        <v>231</v>
      </c>
      <c r="R183" s="84">
        <v>222</v>
      </c>
      <c r="S183" s="84">
        <v>214</v>
      </c>
      <c r="T183" s="84">
        <v>206</v>
      </c>
      <c r="U183" s="84">
        <v>197</v>
      </c>
      <c r="V183" s="84">
        <v>189</v>
      </c>
      <c r="W183" s="84">
        <v>181</v>
      </c>
      <c r="X183" s="85">
        <v>173</v>
      </c>
      <c r="Y183" s="177"/>
      <c r="Z183" s="662"/>
      <c r="AA183" s="665"/>
      <c r="AB183" s="82" t="s">
        <v>136</v>
      </c>
      <c r="AC183" s="83">
        <v>231</v>
      </c>
      <c r="AD183" s="84">
        <v>222</v>
      </c>
      <c r="AE183" s="84">
        <v>214</v>
      </c>
      <c r="AF183" s="84">
        <v>206</v>
      </c>
      <c r="AG183" s="84">
        <v>197</v>
      </c>
      <c r="AH183" s="84">
        <v>189</v>
      </c>
      <c r="AI183" s="84">
        <v>181</v>
      </c>
      <c r="AJ183" s="85">
        <v>173</v>
      </c>
      <c r="AL183" s="662"/>
      <c r="AM183" s="665"/>
      <c r="AN183" s="82" t="s">
        <v>136</v>
      </c>
      <c r="AO183" s="83">
        <v>231</v>
      </c>
      <c r="AP183" s="84">
        <v>220</v>
      </c>
      <c r="AQ183" s="84">
        <v>210</v>
      </c>
      <c r="AR183" s="84">
        <v>200</v>
      </c>
      <c r="AS183" s="84">
        <v>190</v>
      </c>
      <c r="AT183" s="84">
        <v>180</v>
      </c>
      <c r="AU183" s="84">
        <v>170</v>
      </c>
      <c r="AV183" s="85">
        <v>160</v>
      </c>
    </row>
    <row r="184" spans="1:48">
      <c r="A184">
        <v>184</v>
      </c>
      <c r="B184" s="662"/>
      <c r="C184" s="666">
        <f>+C182+10</f>
        <v>150</v>
      </c>
      <c r="D184" s="86" t="str">
        <f>+D182</f>
        <v>48-X</v>
      </c>
      <c r="E184" s="87">
        <v>233</v>
      </c>
      <c r="F184" s="88">
        <v>225</v>
      </c>
      <c r="G184" s="88">
        <v>218</v>
      </c>
      <c r="H184" s="88">
        <v>210</v>
      </c>
      <c r="I184" s="88">
        <v>203</v>
      </c>
      <c r="J184" s="88">
        <v>195</v>
      </c>
      <c r="K184" s="88">
        <v>188</v>
      </c>
      <c r="L184" s="89">
        <v>181</v>
      </c>
      <c r="N184" s="662"/>
      <c r="O184" s="666">
        <f>+O182+10</f>
        <v>150</v>
      </c>
      <c r="P184" s="86" t="str">
        <f>+P182</f>
        <v>48-X</v>
      </c>
      <c r="Q184" s="87">
        <v>233</v>
      </c>
      <c r="R184" s="88">
        <v>225</v>
      </c>
      <c r="S184" s="88">
        <v>218</v>
      </c>
      <c r="T184" s="88">
        <v>210</v>
      </c>
      <c r="U184" s="88">
        <v>203</v>
      </c>
      <c r="V184" s="88">
        <v>195</v>
      </c>
      <c r="W184" s="88">
        <v>188</v>
      </c>
      <c r="X184" s="89">
        <v>181</v>
      </c>
      <c r="Y184" s="177"/>
      <c r="Z184" s="662"/>
      <c r="AA184" s="666">
        <f>+AA182+10</f>
        <v>150</v>
      </c>
      <c r="AB184" s="86" t="str">
        <f>+AB182</f>
        <v>48-X</v>
      </c>
      <c r="AC184" s="87">
        <v>233</v>
      </c>
      <c r="AD184" s="88">
        <v>225</v>
      </c>
      <c r="AE184" s="88">
        <v>218</v>
      </c>
      <c r="AF184" s="88">
        <v>210</v>
      </c>
      <c r="AG184" s="88">
        <v>203</v>
      </c>
      <c r="AH184" s="88">
        <v>195</v>
      </c>
      <c r="AI184" s="88">
        <v>188</v>
      </c>
      <c r="AJ184" s="89">
        <v>181</v>
      </c>
      <c r="AL184" s="662"/>
      <c r="AM184" s="666">
        <f>+AM182+10</f>
        <v>150</v>
      </c>
      <c r="AN184" s="86" t="str">
        <f>+AN182</f>
        <v>48-X</v>
      </c>
      <c r="AO184" s="87">
        <v>233</v>
      </c>
      <c r="AP184" s="88">
        <v>225</v>
      </c>
      <c r="AQ184" s="88">
        <v>218</v>
      </c>
      <c r="AR184" s="88">
        <v>210</v>
      </c>
      <c r="AS184" s="88">
        <v>203</v>
      </c>
      <c r="AT184" s="88">
        <v>195</v>
      </c>
      <c r="AU184" s="88">
        <v>188</v>
      </c>
      <c r="AV184" s="89">
        <v>181</v>
      </c>
    </row>
    <row r="185" spans="1:48" ht="15" thickBot="1">
      <c r="A185">
        <v>185</v>
      </c>
      <c r="B185" s="662"/>
      <c r="C185" s="667"/>
      <c r="D185" s="90" t="str">
        <f>+D183</f>
        <v>48-XL</v>
      </c>
      <c r="E185" s="87">
        <v>253</v>
      </c>
      <c r="F185" s="88">
        <v>244</v>
      </c>
      <c r="G185" s="88">
        <v>235</v>
      </c>
      <c r="H185" s="88">
        <v>226</v>
      </c>
      <c r="I185" s="88">
        <v>217</v>
      </c>
      <c r="J185" s="88">
        <v>208</v>
      </c>
      <c r="K185" s="88">
        <v>199</v>
      </c>
      <c r="L185" s="89">
        <v>190</v>
      </c>
      <c r="N185" s="662"/>
      <c r="O185" s="667"/>
      <c r="P185" s="90" t="str">
        <f>+P183</f>
        <v>48-XL</v>
      </c>
      <c r="Q185" s="87">
        <v>253</v>
      </c>
      <c r="R185" s="88">
        <v>244</v>
      </c>
      <c r="S185" s="88">
        <v>235</v>
      </c>
      <c r="T185" s="88">
        <v>226</v>
      </c>
      <c r="U185" s="88">
        <v>217</v>
      </c>
      <c r="V185" s="88">
        <v>208</v>
      </c>
      <c r="W185" s="88">
        <v>199</v>
      </c>
      <c r="X185" s="89">
        <v>190</v>
      </c>
      <c r="Y185" s="177"/>
      <c r="Z185" s="662"/>
      <c r="AA185" s="667"/>
      <c r="AB185" s="90" t="str">
        <f>+AB183</f>
        <v>48-XL</v>
      </c>
      <c r="AC185" s="87">
        <v>253</v>
      </c>
      <c r="AD185" s="88">
        <v>244</v>
      </c>
      <c r="AE185" s="88">
        <v>235</v>
      </c>
      <c r="AF185" s="88">
        <v>226</v>
      </c>
      <c r="AG185" s="88">
        <v>217</v>
      </c>
      <c r="AH185" s="88">
        <v>208</v>
      </c>
      <c r="AI185" s="88">
        <v>199</v>
      </c>
      <c r="AJ185" s="89">
        <v>190</v>
      </c>
      <c r="AL185" s="662"/>
      <c r="AM185" s="667"/>
      <c r="AN185" s="90" t="str">
        <f>+AN183</f>
        <v>48-XL</v>
      </c>
      <c r="AO185" s="87">
        <v>253</v>
      </c>
      <c r="AP185" s="88">
        <v>242</v>
      </c>
      <c r="AQ185" s="88">
        <v>231</v>
      </c>
      <c r="AR185" s="88">
        <v>220</v>
      </c>
      <c r="AS185" s="88">
        <v>210</v>
      </c>
      <c r="AT185" s="88">
        <v>199</v>
      </c>
      <c r="AU185" s="88">
        <v>188</v>
      </c>
      <c r="AV185" s="89">
        <v>178</v>
      </c>
    </row>
    <row r="186" spans="1:48">
      <c r="A186">
        <v>186</v>
      </c>
      <c r="B186" s="662"/>
      <c r="C186" s="664">
        <f>+C184+10</f>
        <v>160</v>
      </c>
      <c r="D186" s="78" t="s">
        <v>133</v>
      </c>
      <c r="E186" s="83">
        <v>252</v>
      </c>
      <c r="F186" s="84">
        <v>243</v>
      </c>
      <c r="G186" s="84">
        <v>235</v>
      </c>
      <c r="H186" s="84">
        <v>227</v>
      </c>
      <c r="I186" s="84">
        <v>219</v>
      </c>
      <c r="J186" s="84">
        <v>211</v>
      </c>
      <c r="K186" s="84">
        <v>203</v>
      </c>
      <c r="L186" s="85">
        <v>195</v>
      </c>
      <c r="N186" s="662"/>
      <c r="O186" s="664">
        <f>+O184+10</f>
        <v>160</v>
      </c>
      <c r="P186" s="78" t="s">
        <v>133</v>
      </c>
      <c r="Q186" s="83">
        <v>252</v>
      </c>
      <c r="R186" s="84">
        <v>243</v>
      </c>
      <c r="S186" s="84">
        <v>235</v>
      </c>
      <c r="T186" s="84">
        <v>227</v>
      </c>
      <c r="U186" s="84">
        <v>219</v>
      </c>
      <c r="V186" s="84">
        <v>211</v>
      </c>
      <c r="W186" s="84">
        <v>203</v>
      </c>
      <c r="X186" s="85">
        <v>195</v>
      </c>
      <c r="Y186" s="177"/>
      <c r="Z186" s="662"/>
      <c r="AA186" s="664">
        <f>+AA184+10</f>
        <v>160</v>
      </c>
      <c r="AB186" s="78" t="s">
        <v>133</v>
      </c>
      <c r="AC186" s="83">
        <v>252</v>
      </c>
      <c r="AD186" s="84">
        <v>243</v>
      </c>
      <c r="AE186" s="84">
        <v>235</v>
      </c>
      <c r="AF186" s="84">
        <v>227</v>
      </c>
      <c r="AG186" s="84">
        <v>219</v>
      </c>
      <c r="AH186" s="84">
        <v>211</v>
      </c>
      <c r="AI186" s="84">
        <v>203</v>
      </c>
      <c r="AJ186" s="85">
        <v>195</v>
      </c>
      <c r="AL186" s="662"/>
      <c r="AM186" s="664">
        <f>+AM184+10</f>
        <v>160</v>
      </c>
      <c r="AN186" s="78" t="s">
        <v>133</v>
      </c>
      <c r="AO186" s="83">
        <v>252</v>
      </c>
      <c r="AP186" s="84">
        <v>243</v>
      </c>
      <c r="AQ186" s="84">
        <v>235</v>
      </c>
      <c r="AR186" s="84">
        <v>227</v>
      </c>
      <c r="AS186" s="84">
        <v>219</v>
      </c>
      <c r="AT186" s="84">
        <v>211</v>
      </c>
      <c r="AU186" s="84">
        <v>203</v>
      </c>
      <c r="AV186" s="85">
        <v>195</v>
      </c>
    </row>
    <row r="187" spans="1:48" ht="15" thickBot="1">
      <c r="A187">
        <v>187</v>
      </c>
      <c r="B187" s="662"/>
      <c r="C187" s="665"/>
      <c r="D187" s="82" t="s">
        <v>136</v>
      </c>
      <c r="E187" s="83">
        <v>274</v>
      </c>
      <c r="F187" s="84">
        <v>264</v>
      </c>
      <c r="G187" s="84">
        <v>254</v>
      </c>
      <c r="H187" s="84">
        <v>245</v>
      </c>
      <c r="I187" s="84">
        <v>235</v>
      </c>
      <c r="J187" s="84">
        <v>226</v>
      </c>
      <c r="K187" s="84">
        <v>216</v>
      </c>
      <c r="L187" s="85">
        <v>207</v>
      </c>
      <c r="N187" s="662"/>
      <c r="O187" s="665"/>
      <c r="P187" s="82" t="s">
        <v>136</v>
      </c>
      <c r="Q187" s="83">
        <v>274</v>
      </c>
      <c r="R187" s="84">
        <v>264</v>
      </c>
      <c r="S187" s="84">
        <v>254</v>
      </c>
      <c r="T187" s="84">
        <v>245</v>
      </c>
      <c r="U187" s="84">
        <v>235</v>
      </c>
      <c r="V187" s="84">
        <v>226</v>
      </c>
      <c r="W187" s="84">
        <v>216</v>
      </c>
      <c r="X187" s="85">
        <v>207</v>
      </c>
      <c r="Y187" s="177"/>
      <c r="Z187" s="662"/>
      <c r="AA187" s="665"/>
      <c r="AB187" s="82" t="s">
        <v>136</v>
      </c>
      <c r="AC187" s="83">
        <v>274</v>
      </c>
      <c r="AD187" s="84">
        <v>264</v>
      </c>
      <c r="AE187" s="84">
        <v>254</v>
      </c>
      <c r="AF187" s="84">
        <v>245</v>
      </c>
      <c r="AG187" s="84">
        <v>235</v>
      </c>
      <c r="AH187" s="84">
        <v>226</v>
      </c>
      <c r="AI187" s="84">
        <v>216</v>
      </c>
      <c r="AJ187" s="85">
        <v>207</v>
      </c>
      <c r="AL187" s="662"/>
      <c r="AM187" s="665"/>
      <c r="AN187" s="82" t="s">
        <v>136</v>
      </c>
      <c r="AO187" s="83">
        <v>274</v>
      </c>
      <c r="AP187" s="84">
        <v>263</v>
      </c>
      <c r="AQ187" s="84">
        <v>252</v>
      </c>
      <c r="AR187" s="84">
        <v>242</v>
      </c>
      <c r="AS187" s="84">
        <v>231</v>
      </c>
      <c r="AT187" s="84">
        <v>221</v>
      </c>
      <c r="AU187" s="84">
        <v>210</v>
      </c>
      <c r="AV187" s="85">
        <v>200</v>
      </c>
    </row>
    <row r="188" spans="1:48">
      <c r="A188">
        <v>188</v>
      </c>
      <c r="B188" s="662"/>
      <c r="C188" s="666">
        <f>+C186+10</f>
        <v>170</v>
      </c>
      <c r="D188" s="86" t="str">
        <f>+D186</f>
        <v>48-X</v>
      </c>
      <c r="E188" s="87">
        <v>270</v>
      </c>
      <c r="F188" s="88">
        <v>261</v>
      </c>
      <c r="G188" s="88">
        <v>252</v>
      </c>
      <c r="H188" s="88">
        <v>243</v>
      </c>
      <c r="I188" s="88">
        <v>235</v>
      </c>
      <c r="J188" s="88">
        <v>226</v>
      </c>
      <c r="K188" s="88">
        <v>217</v>
      </c>
      <c r="L188" s="89">
        <v>209</v>
      </c>
      <c r="N188" s="662"/>
      <c r="O188" s="666">
        <f>+O186+10</f>
        <v>170</v>
      </c>
      <c r="P188" s="86" t="str">
        <f>+P186</f>
        <v>48-X</v>
      </c>
      <c r="Q188" s="87">
        <v>270</v>
      </c>
      <c r="R188" s="88">
        <v>261</v>
      </c>
      <c r="S188" s="88">
        <v>252</v>
      </c>
      <c r="T188" s="88">
        <v>243</v>
      </c>
      <c r="U188" s="88">
        <v>235</v>
      </c>
      <c r="V188" s="88">
        <v>226</v>
      </c>
      <c r="W188" s="88">
        <v>217</v>
      </c>
      <c r="X188" s="89">
        <v>209</v>
      </c>
      <c r="Y188" s="177"/>
      <c r="Z188" s="662"/>
      <c r="AA188" s="666">
        <f>+AA186+10</f>
        <v>170</v>
      </c>
      <c r="AB188" s="86" t="str">
        <f>+AB186</f>
        <v>48-X</v>
      </c>
      <c r="AC188" s="87">
        <v>270</v>
      </c>
      <c r="AD188" s="88">
        <v>261</v>
      </c>
      <c r="AE188" s="88">
        <v>252</v>
      </c>
      <c r="AF188" s="88">
        <v>243</v>
      </c>
      <c r="AG188" s="88">
        <v>235</v>
      </c>
      <c r="AH188" s="88">
        <v>226</v>
      </c>
      <c r="AI188" s="88">
        <v>217</v>
      </c>
      <c r="AJ188" s="89">
        <v>209</v>
      </c>
      <c r="AL188" s="662"/>
      <c r="AM188" s="666">
        <f>+AM186+10</f>
        <v>170</v>
      </c>
      <c r="AN188" s="86" t="str">
        <f>+AN186</f>
        <v>48-X</v>
      </c>
      <c r="AO188" s="87">
        <v>270</v>
      </c>
      <c r="AP188" s="88">
        <v>261</v>
      </c>
      <c r="AQ188" s="88">
        <v>252</v>
      </c>
      <c r="AR188" s="88">
        <v>244</v>
      </c>
      <c r="AS188" s="88">
        <v>235</v>
      </c>
      <c r="AT188" s="88">
        <v>227</v>
      </c>
      <c r="AU188" s="88">
        <v>218</v>
      </c>
      <c r="AV188" s="89">
        <v>210</v>
      </c>
    </row>
    <row r="189" spans="1:48" ht="15" thickBot="1">
      <c r="A189">
        <v>189</v>
      </c>
      <c r="B189" s="662"/>
      <c r="C189" s="667"/>
      <c r="D189" s="90" t="str">
        <f>+D187</f>
        <v>48-XL</v>
      </c>
      <c r="E189" s="87">
        <v>295</v>
      </c>
      <c r="F189" s="88">
        <v>285</v>
      </c>
      <c r="G189" s="88">
        <v>275</v>
      </c>
      <c r="H189" s="88">
        <v>265</v>
      </c>
      <c r="I189" s="88">
        <v>255</v>
      </c>
      <c r="J189" s="88">
        <v>245</v>
      </c>
      <c r="K189" s="88">
        <v>235</v>
      </c>
      <c r="L189" s="89">
        <v>225</v>
      </c>
      <c r="N189" s="662"/>
      <c r="O189" s="667"/>
      <c r="P189" s="90" t="str">
        <f>+P187</f>
        <v>48-XL</v>
      </c>
      <c r="Q189" s="87">
        <v>295</v>
      </c>
      <c r="R189" s="88">
        <v>285</v>
      </c>
      <c r="S189" s="88">
        <v>275</v>
      </c>
      <c r="T189" s="88">
        <v>265</v>
      </c>
      <c r="U189" s="88">
        <v>255</v>
      </c>
      <c r="V189" s="88">
        <v>245</v>
      </c>
      <c r="W189" s="88">
        <v>235</v>
      </c>
      <c r="X189" s="89">
        <v>225</v>
      </c>
      <c r="Y189" s="177"/>
      <c r="Z189" s="662"/>
      <c r="AA189" s="667"/>
      <c r="AB189" s="90" t="str">
        <f>+AB187</f>
        <v>48-XL</v>
      </c>
      <c r="AC189" s="87">
        <v>295</v>
      </c>
      <c r="AD189" s="88">
        <v>285</v>
      </c>
      <c r="AE189" s="88">
        <v>275</v>
      </c>
      <c r="AF189" s="88">
        <v>265</v>
      </c>
      <c r="AG189" s="88">
        <v>255</v>
      </c>
      <c r="AH189" s="88">
        <v>245</v>
      </c>
      <c r="AI189" s="88">
        <v>235</v>
      </c>
      <c r="AJ189" s="89">
        <v>225</v>
      </c>
      <c r="AL189" s="662"/>
      <c r="AM189" s="667"/>
      <c r="AN189" s="90" t="str">
        <f>+AN187</f>
        <v>48-XL</v>
      </c>
      <c r="AO189" s="87">
        <v>295</v>
      </c>
      <c r="AP189" s="88">
        <v>284</v>
      </c>
      <c r="AQ189" s="88">
        <v>274</v>
      </c>
      <c r="AR189" s="88">
        <v>264</v>
      </c>
      <c r="AS189" s="88">
        <v>253</v>
      </c>
      <c r="AT189" s="88">
        <v>243</v>
      </c>
      <c r="AU189" s="88">
        <v>233</v>
      </c>
      <c r="AV189" s="89">
        <v>223</v>
      </c>
    </row>
    <row r="190" spans="1:48">
      <c r="A190">
        <v>190</v>
      </c>
      <c r="B190" s="662"/>
      <c r="C190" s="664">
        <f>+C188+10</f>
        <v>180</v>
      </c>
      <c r="D190" s="78" t="s">
        <v>133</v>
      </c>
      <c r="E190" s="83">
        <v>290</v>
      </c>
      <c r="F190" s="84">
        <v>280</v>
      </c>
      <c r="G190" s="84">
        <v>271</v>
      </c>
      <c r="H190" s="84">
        <v>261</v>
      </c>
      <c r="I190" s="84">
        <v>252</v>
      </c>
      <c r="J190" s="84">
        <v>242</v>
      </c>
      <c r="K190" s="84">
        <v>233</v>
      </c>
      <c r="L190" s="85">
        <v>224</v>
      </c>
      <c r="N190" s="662"/>
      <c r="O190" s="664">
        <f>+O188+10</f>
        <v>180</v>
      </c>
      <c r="P190" s="78" t="s">
        <v>133</v>
      </c>
      <c r="Q190" s="83">
        <v>290</v>
      </c>
      <c r="R190" s="84">
        <v>280</v>
      </c>
      <c r="S190" s="84">
        <v>271</v>
      </c>
      <c r="T190" s="84">
        <v>261</v>
      </c>
      <c r="U190" s="84">
        <v>252</v>
      </c>
      <c r="V190" s="84">
        <v>242</v>
      </c>
      <c r="W190" s="84">
        <v>233</v>
      </c>
      <c r="X190" s="85">
        <v>224</v>
      </c>
      <c r="Y190" s="177"/>
      <c r="Z190" s="662"/>
      <c r="AA190" s="664">
        <f>+AA188+10</f>
        <v>180</v>
      </c>
      <c r="AB190" s="78" t="s">
        <v>133</v>
      </c>
      <c r="AC190" s="83">
        <v>290</v>
      </c>
      <c r="AD190" s="84">
        <v>280</v>
      </c>
      <c r="AE190" s="84">
        <v>271</v>
      </c>
      <c r="AF190" s="84">
        <v>261</v>
      </c>
      <c r="AG190" s="84">
        <v>252</v>
      </c>
      <c r="AH190" s="84">
        <v>242</v>
      </c>
      <c r="AI190" s="84">
        <v>233</v>
      </c>
      <c r="AJ190" s="85">
        <v>224</v>
      </c>
      <c r="AL190" s="662"/>
      <c r="AM190" s="664">
        <f>+AM188+10</f>
        <v>180</v>
      </c>
      <c r="AN190" s="78" t="s">
        <v>133</v>
      </c>
      <c r="AO190" s="83">
        <v>290</v>
      </c>
      <c r="AP190" s="84">
        <v>280</v>
      </c>
      <c r="AQ190" s="84">
        <v>271</v>
      </c>
      <c r="AR190" s="84">
        <v>261</v>
      </c>
      <c r="AS190" s="84">
        <v>252</v>
      </c>
      <c r="AT190" s="84">
        <v>242</v>
      </c>
      <c r="AU190" s="84">
        <v>233</v>
      </c>
      <c r="AV190" s="85">
        <v>224</v>
      </c>
    </row>
    <row r="191" spans="1:48" ht="15" thickBot="1">
      <c r="A191">
        <v>191</v>
      </c>
      <c r="B191" s="662"/>
      <c r="C191" s="665"/>
      <c r="D191" s="82" t="s">
        <v>136</v>
      </c>
      <c r="E191" s="83">
        <v>316</v>
      </c>
      <c r="F191" s="84">
        <v>305</v>
      </c>
      <c r="G191" s="84">
        <v>295</v>
      </c>
      <c r="H191" s="84">
        <v>285</v>
      </c>
      <c r="I191" s="84">
        <v>274</v>
      </c>
      <c r="J191" s="84">
        <v>264</v>
      </c>
      <c r="K191" s="84">
        <v>254</v>
      </c>
      <c r="L191" s="85">
        <v>244</v>
      </c>
      <c r="N191" s="662"/>
      <c r="O191" s="665"/>
      <c r="P191" s="82" t="s">
        <v>136</v>
      </c>
      <c r="Q191" s="83">
        <v>316</v>
      </c>
      <c r="R191" s="84">
        <v>305</v>
      </c>
      <c r="S191" s="84">
        <v>295</v>
      </c>
      <c r="T191" s="84">
        <v>285</v>
      </c>
      <c r="U191" s="84">
        <v>274</v>
      </c>
      <c r="V191" s="84">
        <v>264</v>
      </c>
      <c r="W191" s="84">
        <v>254</v>
      </c>
      <c r="X191" s="85">
        <v>244</v>
      </c>
      <c r="Y191" s="177"/>
      <c r="Z191" s="662"/>
      <c r="AA191" s="665"/>
      <c r="AB191" s="82" t="s">
        <v>136</v>
      </c>
      <c r="AC191" s="83">
        <v>316</v>
      </c>
      <c r="AD191" s="84">
        <v>305</v>
      </c>
      <c r="AE191" s="84">
        <v>295</v>
      </c>
      <c r="AF191" s="84">
        <v>285</v>
      </c>
      <c r="AG191" s="84">
        <v>274</v>
      </c>
      <c r="AH191" s="84">
        <v>264</v>
      </c>
      <c r="AI191" s="84">
        <v>254</v>
      </c>
      <c r="AJ191" s="85">
        <v>244</v>
      </c>
      <c r="AL191" s="662"/>
      <c r="AM191" s="665"/>
      <c r="AN191" s="82" t="s">
        <v>136</v>
      </c>
      <c r="AO191" s="83">
        <v>316</v>
      </c>
      <c r="AP191" s="84">
        <v>305</v>
      </c>
      <c r="AQ191" s="84">
        <v>295</v>
      </c>
      <c r="AR191" s="84">
        <v>285</v>
      </c>
      <c r="AS191" s="84">
        <v>274</v>
      </c>
      <c r="AT191" s="84">
        <v>264</v>
      </c>
      <c r="AU191" s="84">
        <v>254</v>
      </c>
      <c r="AV191" s="85">
        <v>244</v>
      </c>
    </row>
    <row r="192" spans="1:48">
      <c r="A192">
        <v>192</v>
      </c>
      <c r="B192" s="662"/>
      <c r="C192" s="666">
        <f>+C190+10</f>
        <v>190</v>
      </c>
      <c r="D192" s="86" t="str">
        <f>+D190</f>
        <v>48-X</v>
      </c>
      <c r="E192" s="87">
        <v>311</v>
      </c>
      <c r="F192" s="88">
        <v>300</v>
      </c>
      <c r="G192" s="88">
        <v>290</v>
      </c>
      <c r="H192" s="88">
        <v>280</v>
      </c>
      <c r="I192" s="88">
        <v>269</v>
      </c>
      <c r="J192" s="88">
        <v>259</v>
      </c>
      <c r="K192" s="88">
        <v>249</v>
      </c>
      <c r="L192" s="89">
        <v>239</v>
      </c>
      <c r="N192" s="662"/>
      <c r="O192" s="666">
        <f>+O190+10</f>
        <v>190</v>
      </c>
      <c r="P192" s="86" t="str">
        <f>+P190</f>
        <v>48-X</v>
      </c>
      <c r="Q192" s="87">
        <v>311</v>
      </c>
      <c r="R192" s="88">
        <v>300</v>
      </c>
      <c r="S192" s="88">
        <v>290</v>
      </c>
      <c r="T192" s="88">
        <v>280</v>
      </c>
      <c r="U192" s="88">
        <v>269</v>
      </c>
      <c r="V192" s="88">
        <v>259</v>
      </c>
      <c r="W192" s="88">
        <v>249</v>
      </c>
      <c r="X192" s="89">
        <v>239</v>
      </c>
      <c r="Y192" s="177"/>
      <c r="Z192" s="662"/>
      <c r="AA192" s="666">
        <f>+AA190+10</f>
        <v>190</v>
      </c>
      <c r="AB192" s="86" t="str">
        <f>+AB190</f>
        <v>48-X</v>
      </c>
      <c r="AC192" s="87">
        <v>311</v>
      </c>
      <c r="AD192" s="88">
        <v>300</v>
      </c>
      <c r="AE192" s="88">
        <v>290</v>
      </c>
      <c r="AF192" s="88">
        <v>280</v>
      </c>
      <c r="AG192" s="88">
        <v>269</v>
      </c>
      <c r="AH192" s="88">
        <v>259</v>
      </c>
      <c r="AI192" s="88">
        <v>249</v>
      </c>
      <c r="AJ192" s="89">
        <v>239</v>
      </c>
      <c r="AL192" s="662"/>
      <c r="AM192" s="666">
        <f>+AM190+10</f>
        <v>190</v>
      </c>
      <c r="AN192" s="86" t="str">
        <f>+AN190</f>
        <v>48-X</v>
      </c>
      <c r="AO192" s="87">
        <v>311</v>
      </c>
      <c r="AP192" s="88">
        <v>300</v>
      </c>
      <c r="AQ192" s="88">
        <v>290</v>
      </c>
      <c r="AR192" s="88">
        <v>280</v>
      </c>
      <c r="AS192" s="88">
        <v>269</v>
      </c>
      <c r="AT192" s="88">
        <v>259</v>
      </c>
      <c r="AU192" s="88">
        <v>249</v>
      </c>
      <c r="AV192" s="89">
        <v>239</v>
      </c>
    </row>
    <row r="193" spans="1:48" ht="15" thickBot="1">
      <c r="A193">
        <v>193</v>
      </c>
      <c r="B193" s="662"/>
      <c r="C193" s="667"/>
      <c r="D193" s="197" t="str">
        <f>+D191</f>
        <v>48-XL</v>
      </c>
      <c r="E193" s="87">
        <v>315</v>
      </c>
      <c r="F193" s="88">
        <v>307</v>
      </c>
      <c r="G193" s="88">
        <v>299</v>
      </c>
      <c r="H193" s="88">
        <v>291</v>
      </c>
      <c r="I193" s="88">
        <v>283</v>
      </c>
      <c r="J193" s="88">
        <v>275</v>
      </c>
      <c r="K193" s="88">
        <v>267</v>
      </c>
      <c r="L193" s="89">
        <v>260</v>
      </c>
      <c r="N193" s="662"/>
      <c r="O193" s="667"/>
      <c r="P193" s="90" t="str">
        <f>+P191</f>
        <v>48-XL</v>
      </c>
      <c r="Q193" s="87">
        <v>315</v>
      </c>
      <c r="R193" s="88">
        <v>307</v>
      </c>
      <c r="S193" s="88">
        <v>299</v>
      </c>
      <c r="T193" s="88">
        <v>291</v>
      </c>
      <c r="U193" s="88">
        <v>283</v>
      </c>
      <c r="V193" s="88">
        <v>275</v>
      </c>
      <c r="W193" s="88">
        <v>267</v>
      </c>
      <c r="X193" s="89">
        <v>260</v>
      </c>
      <c r="Y193" s="177"/>
      <c r="Z193" s="662"/>
      <c r="AA193" s="667"/>
      <c r="AB193" s="90" t="str">
        <f>+AB191</f>
        <v>48-XL</v>
      </c>
      <c r="AC193" s="87">
        <v>315</v>
      </c>
      <c r="AD193" s="88">
        <v>307</v>
      </c>
      <c r="AE193" s="88">
        <v>299</v>
      </c>
      <c r="AF193" s="88">
        <v>291</v>
      </c>
      <c r="AG193" s="88">
        <v>283</v>
      </c>
      <c r="AH193" s="88">
        <v>275</v>
      </c>
      <c r="AI193" s="88">
        <v>267</v>
      </c>
      <c r="AJ193" s="89">
        <v>260</v>
      </c>
      <c r="AL193" s="662"/>
      <c r="AM193" s="667"/>
      <c r="AN193" s="90" t="str">
        <f>+AN191</f>
        <v>48-XL</v>
      </c>
      <c r="AO193" s="87">
        <v>315</v>
      </c>
      <c r="AP193" s="88">
        <v>307</v>
      </c>
      <c r="AQ193" s="88">
        <v>299</v>
      </c>
      <c r="AR193" s="88">
        <v>291</v>
      </c>
      <c r="AS193" s="88">
        <v>284</v>
      </c>
      <c r="AT193" s="88">
        <v>276</v>
      </c>
      <c r="AU193" s="88">
        <v>268</v>
      </c>
      <c r="AV193" s="89">
        <v>261</v>
      </c>
    </row>
    <row r="194" spans="1:48">
      <c r="A194">
        <v>194</v>
      </c>
      <c r="B194" s="662"/>
      <c r="C194" s="664">
        <f>+C192+10</f>
        <v>200</v>
      </c>
      <c r="D194" s="78" t="s">
        <v>133</v>
      </c>
      <c r="E194" s="83">
        <v>316</v>
      </c>
      <c r="F194" s="84">
        <v>307</v>
      </c>
      <c r="G194" s="84">
        <v>298</v>
      </c>
      <c r="H194" s="84">
        <v>289</v>
      </c>
      <c r="I194" s="84">
        <v>280</v>
      </c>
      <c r="J194" s="84">
        <v>271</v>
      </c>
      <c r="K194" s="84">
        <v>262</v>
      </c>
      <c r="L194" s="85">
        <v>254</v>
      </c>
      <c r="N194" s="662"/>
      <c r="O194" s="664">
        <f>+O192+10</f>
        <v>200</v>
      </c>
      <c r="P194" s="78" t="s">
        <v>133</v>
      </c>
      <c r="Q194" s="83">
        <v>316</v>
      </c>
      <c r="R194" s="84">
        <v>307</v>
      </c>
      <c r="S194" s="84">
        <v>298</v>
      </c>
      <c r="T194" s="84">
        <v>289</v>
      </c>
      <c r="U194" s="84">
        <v>280</v>
      </c>
      <c r="V194" s="84">
        <v>271</v>
      </c>
      <c r="W194" s="84">
        <v>262</v>
      </c>
      <c r="X194" s="85">
        <v>254</v>
      </c>
      <c r="Y194" s="177"/>
      <c r="Z194" s="662"/>
      <c r="AA194" s="664">
        <f>+AA192+10</f>
        <v>200</v>
      </c>
      <c r="AB194" s="78" t="s">
        <v>133</v>
      </c>
      <c r="AC194" s="83">
        <v>316</v>
      </c>
      <c r="AD194" s="84">
        <v>307</v>
      </c>
      <c r="AE194" s="84">
        <v>298</v>
      </c>
      <c r="AF194" s="84">
        <v>289</v>
      </c>
      <c r="AG194" s="84">
        <v>280</v>
      </c>
      <c r="AH194" s="84">
        <v>271</v>
      </c>
      <c r="AI194" s="84">
        <v>262</v>
      </c>
      <c r="AJ194" s="85">
        <v>254</v>
      </c>
      <c r="AL194" s="662"/>
      <c r="AM194" s="664">
        <f>+AM192+10</f>
        <v>200</v>
      </c>
      <c r="AN194" s="78" t="s">
        <v>133</v>
      </c>
      <c r="AO194" s="83">
        <v>316</v>
      </c>
      <c r="AP194" s="84">
        <v>307</v>
      </c>
      <c r="AQ194" s="84">
        <v>298</v>
      </c>
      <c r="AR194" s="84">
        <v>289</v>
      </c>
      <c r="AS194" s="84">
        <v>280</v>
      </c>
      <c r="AT194" s="84">
        <v>271</v>
      </c>
      <c r="AU194" s="84">
        <v>262</v>
      </c>
      <c r="AV194" s="85">
        <v>254</v>
      </c>
    </row>
    <row r="195" spans="1:48" ht="15" thickBot="1">
      <c r="A195">
        <v>195</v>
      </c>
      <c r="B195" s="663"/>
      <c r="C195" s="665"/>
      <c r="D195" s="82" t="s">
        <v>136</v>
      </c>
      <c r="E195" s="189">
        <v>317</v>
      </c>
      <c r="F195" s="186">
        <v>311</v>
      </c>
      <c r="G195" s="186">
        <v>305</v>
      </c>
      <c r="H195" s="186">
        <v>299</v>
      </c>
      <c r="I195" s="186">
        <v>294</v>
      </c>
      <c r="J195" s="186">
        <v>288</v>
      </c>
      <c r="K195" s="186">
        <v>282</v>
      </c>
      <c r="L195" s="185">
        <v>277</v>
      </c>
      <c r="N195" s="663"/>
      <c r="O195" s="665"/>
      <c r="P195" s="82" t="s">
        <v>136</v>
      </c>
      <c r="Q195" s="189">
        <v>317</v>
      </c>
      <c r="R195" s="186">
        <v>311</v>
      </c>
      <c r="S195" s="186">
        <v>305</v>
      </c>
      <c r="T195" s="186">
        <v>299</v>
      </c>
      <c r="U195" s="186">
        <v>294</v>
      </c>
      <c r="V195" s="186">
        <v>288</v>
      </c>
      <c r="W195" s="186">
        <v>282</v>
      </c>
      <c r="X195" s="185">
        <v>277</v>
      </c>
      <c r="Y195" s="177"/>
      <c r="Z195" s="663"/>
      <c r="AA195" s="665"/>
      <c r="AB195" s="82" t="s">
        <v>136</v>
      </c>
      <c r="AC195" s="189">
        <v>317</v>
      </c>
      <c r="AD195" s="186">
        <v>311</v>
      </c>
      <c r="AE195" s="186">
        <v>305</v>
      </c>
      <c r="AF195" s="186">
        <v>299</v>
      </c>
      <c r="AG195" s="186">
        <v>294</v>
      </c>
      <c r="AH195" s="186">
        <v>288</v>
      </c>
      <c r="AI195" s="186">
        <v>282</v>
      </c>
      <c r="AJ195" s="185">
        <v>277</v>
      </c>
      <c r="AL195" s="663"/>
      <c r="AM195" s="665"/>
      <c r="AN195" s="82" t="s">
        <v>136</v>
      </c>
      <c r="AO195" s="189">
        <v>317</v>
      </c>
      <c r="AP195" s="186">
        <v>311</v>
      </c>
      <c r="AQ195" s="186">
        <v>305</v>
      </c>
      <c r="AR195" s="186">
        <v>299</v>
      </c>
      <c r="AS195" s="186">
        <v>294</v>
      </c>
      <c r="AT195" s="186">
        <v>288</v>
      </c>
      <c r="AU195" s="186">
        <v>282</v>
      </c>
      <c r="AV195" s="185">
        <v>277</v>
      </c>
    </row>
    <row r="196" spans="1:48">
      <c r="A196">
        <v>196</v>
      </c>
    </row>
    <row r="197" spans="1:48">
      <c r="A197">
        <v>197</v>
      </c>
    </row>
    <row r="198" spans="1:48">
      <c r="A198">
        <v>198</v>
      </c>
    </row>
    <row r="199" spans="1:48">
      <c r="A199">
        <v>199</v>
      </c>
    </row>
    <row r="200" spans="1:48">
      <c r="A200">
        <v>200</v>
      </c>
    </row>
    <row r="201" spans="1:48">
      <c r="A201">
        <v>201</v>
      </c>
    </row>
    <row r="202" spans="1:48" ht="15" thickBot="1">
      <c r="A202">
        <v>202</v>
      </c>
    </row>
    <row r="203" spans="1:48" ht="18.600000000000001" thickBot="1">
      <c r="A203">
        <v>203</v>
      </c>
      <c r="B203" s="649" t="s">
        <v>1112</v>
      </c>
      <c r="C203" s="650"/>
      <c r="D203" s="651"/>
      <c r="E203" s="649" t="s">
        <v>1152</v>
      </c>
      <c r="F203" s="650"/>
      <c r="G203" s="650"/>
      <c r="H203" s="650"/>
      <c r="I203" s="650"/>
      <c r="J203" s="650"/>
      <c r="K203" s="650"/>
      <c r="L203" s="651"/>
      <c r="M203"/>
      <c r="N203" s="649" t="s">
        <v>1114</v>
      </c>
      <c r="O203" s="650"/>
      <c r="P203" s="651"/>
      <c r="Q203" s="649" t="s">
        <v>1124</v>
      </c>
      <c r="R203" s="650"/>
      <c r="S203" s="650"/>
      <c r="T203" s="650"/>
      <c r="U203" s="650"/>
      <c r="V203" s="650"/>
      <c r="W203" s="650"/>
      <c r="X203" s="651"/>
      <c r="Z203" s="649" t="s">
        <v>1115</v>
      </c>
      <c r="AA203" s="650"/>
      <c r="AB203" s="651"/>
      <c r="AC203" s="649" t="s">
        <v>1152</v>
      </c>
      <c r="AD203" s="650"/>
      <c r="AE203" s="650"/>
      <c r="AF203" s="650"/>
      <c r="AG203" s="650"/>
      <c r="AH203" s="650"/>
      <c r="AI203" s="650"/>
      <c r="AJ203" s="651"/>
      <c r="AK203"/>
      <c r="AL203" s="649" t="s">
        <v>1116</v>
      </c>
      <c r="AM203" s="650"/>
      <c r="AN203" s="651"/>
      <c r="AO203" s="649" t="s">
        <v>1124</v>
      </c>
      <c r="AP203" s="650"/>
      <c r="AQ203" s="650"/>
      <c r="AR203" s="650"/>
      <c r="AS203" s="650"/>
      <c r="AT203" s="650"/>
      <c r="AU203" s="650"/>
      <c r="AV203" s="651"/>
    </row>
    <row r="204" spans="1:48" ht="15.75" customHeight="1">
      <c r="A204">
        <v>204</v>
      </c>
      <c r="B204" s="652" t="s">
        <v>1129</v>
      </c>
      <c r="C204" s="652" t="s">
        <v>634</v>
      </c>
      <c r="D204" s="669" t="s">
        <v>1119</v>
      </c>
      <c r="E204" s="676" t="s">
        <v>1120</v>
      </c>
      <c r="F204" s="677"/>
      <c r="G204" s="677"/>
      <c r="H204" s="677"/>
      <c r="I204" s="677"/>
      <c r="J204" s="677"/>
      <c r="K204" s="677"/>
      <c r="L204" s="678"/>
      <c r="M204"/>
      <c r="N204" s="652" t="s">
        <v>1129</v>
      </c>
      <c r="O204" s="652" t="s">
        <v>634</v>
      </c>
      <c r="P204" s="669" t="s">
        <v>1119</v>
      </c>
      <c r="Q204" s="676" t="s">
        <v>1120</v>
      </c>
      <c r="R204" s="677"/>
      <c r="S204" s="677"/>
      <c r="T204" s="677"/>
      <c r="U204" s="677"/>
      <c r="V204" s="677"/>
      <c r="W204" s="677"/>
      <c r="X204" s="678"/>
      <c r="Z204" s="652" t="s">
        <v>1129</v>
      </c>
      <c r="AA204" s="652" t="s">
        <v>634</v>
      </c>
      <c r="AB204" s="669" t="s">
        <v>1119</v>
      </c>
      <c r="AC204" s="676" t="s">
        <v>1120</v>
      </c>
      <c r="AD204" s="677"/>
      <c r="AE204" s="677"/>
      <c r="AF204" s="677"/>
      <c r="AG204" s="677"/>
      <c r="AH204" s="677"/>
      <c r="AI204" s="677"/>
      <c r="AJ204" s="678"/>
      <c r="AK204"/>
      <c r="AL204" s="652" t="s">
        <v>1129</v>
      </c>
      <c r="AM204" s="652" t="s">
        <v>634</v>
      </c>
      <c r="AN204" s="669" t="s">
        <v>1119</v>
      </c>
      <c r="AO204" s="676" t="s">
        <v>1120</v>
      </c>
      <c r="AP204" s="677"/>
      <c r="AQ204" s="677"/>
      <c r="AR204" s="677"/>
      <c r="AS204" s="677"/>
      <c r="AT204" s="677"/>
      <c r="AU204" s="677"/>
      <c r="AV204" s="678"/>
    </row>
    <row r="205" spans="1:48" ht="15" customHeight="1" thickBot="1">
      <c r="A205">
        <v>205</v>
      </c>
      <c r="B205" s="668"/>
      <c r="C205" s="668"/>
      <c r="D205" s="670"/>
      <c r="E205" s="679"/>
      <c r="F205" s="680"/>
      <c r="G205" s="680"/>
      <c r="H205" s="680"/>
      <c r="I205" s="680"/>
      <c r="J205" s="680"/>
      <c r="K205" s="680"/>
      <c r="L205" s="681"/>
      <c r="M205"/>
      <c r="N205" s="668"/>
      <c r="O205" s="668"/>
      <c r="P205" s="670"/>
      <c r="Q205" s="679"/>
      <c r="R205" s="680"/>
      <c r="S205" s="680"/>
      <c r="T205" s="680"/>
      <c r="U205" s="680"/>
      <c r="V205" s="680"/>
      <c r="W205" s="680"/>
      <c r="X205" s="681"/>
      <c r="Z205" s="668"/>
      <c r="AA205" s="668"/>
      <c r="AB205" s="670"/>
      <c r="AC205" s="679"/>
      <c r="AD205" s="680"/>
      <c r="AE205" s="680"/>
      <c r="AF205" s="680"/>
      <c r="AG205" s="680"/>
      <c r="AH205" s="680"/>
      <c r="AI205" s="680"/>
      <c r="AJ205" s="681"/>
      <c r="AK205"/>
      <c r="AL205" s="668"/>
      <c r="AM205" s="668"/>
      <c r="AN205" s="670"/>
      <c r="AO205" s="679"/>
      <c r="AP205" s="680"/>
      <c r="AQ205" s="680"/>
      <c r="AR205" s="680"/>
      <c r="AS205" s="680"/>
      <c r="AT205" s="680"/>
      <c r="AU205" s="680"/>
      <c r="AV205" s="681"/>
    </row>
    <row r="206" spans="1:48" ht="15" thickBot="1">
      <c r="A206">
        <v>206</v>
      </c>
      <c r="B206" s="653"/>
      <c r="C206" s="653"/>
      <c r="D206" s="671"/>
      <c r="E206" s="75">
        <v>0</v>
      </c>
      <c r="F206" s="76">
        <v>500</v>
      </c>
      <c r="G206" s="76">
        <v>1000</v>
      </c>
      <c r="H206" s="76">
        <v>1500</v>
      </c>
      <c r="I206" s="76">
        <v>2000</v>
      </c>
      <c r="J206" s="76">
        <v>2500</v>
      </c>
      <c r="K206" s="76">
        <v>3000</v>
      </c>
      <c r="L206" s="77">
        <v>3500</v>
      </c>
      <c r="M206"/>
      <c r="N206" s="653"/>
      <c r="O206" s="653"/>
      <c r="P206" s="671"/>
      <c r="Q206" s="75">
        <v>0</v>
      </c>
      <c r="R206" s="76">
        <v>500</v>
      </c>
      <c r="S206" s="76">
        <v>1000</v>
      </c>
      <c r="T206" s="76">
        <v>1500</v>
      </c>
      <c r="U206" s="76">
        <v>2000</v>
      </c>
      <c r="V206" s="76">
        <v>2500</v>
      </c>
      <c r="W206" s="76">
        <v>3000</v>
      </c>
      <c r="X206" s="77">
        <v>3500</v>
      </c>
      <c r="Z206" s="653"/>
      <c r="AA206" s="653"/>
      <c r="AB206" s="671"/>
      <c r="AC206" s="75">
        <v>0</v>
      </c>
      <c r="AD206" s="76">
        <v>500</v>
      </c>
      <c r="AE206" s="76">
        <v>1000</v>
      </c>
      <c r="AF206" s="76">
        <v>1500</v>
      </c>
      <c r="AG206" s="76">
        <v>2000</v>
      </c>
      <c r="AH206" s="76">
        <v>2500</v>
      </c>
      <c r="AI206" s="76">
        <v>3000</v>
      </c>
      <c r="AJ206" s="77">
        <v>3500</v>
      </c>
      <c r="AK206"/>
      <c r="AL206" s="653"/>
      <c r="AM206" s="653"/>
      <c r="AN206" s="671"/>
      <c r="AO206" s="75">
        <v>0</v>
      </c>
      <c r="AP206" s="76">
        <v>500</v>
      </c>
      <c r="AQ206" s="76">
        <v>1000</v>
      </c>
      <c r="AR206" s="76">
        <v>1500</v>
      </c>
      <c r="AS206" s="76">
        <v>2000</v>
      </c>
      <c r="AT206" s="76">
        <v>2500</v>
      </c>
      <c r="AU206" s="76">
        <v>3000</v>
      </c>
      <c r="AV206" s="77">
        <v>3500</v>
      </c>
    </row>
    <row r="207" spans="1:48" ht="15" customHeight="1">
      <c r="A207">
        <v>207</v>
      </c>
      <c r="B207" s="661" t="s">
        <v>1139</v>
      </c>
      <c r="C207" s="664">
        <v>100</v>
      </c>
      <c r="D207" s="78" t="s">
        <v>133</v>
      </c>
      <c r="E207" s="79">
        <v>77</v>
      </c>
      <c r="F207" s="80">
        <v>72</v>
      </c>
      <c r="G207" s="80">
        <v>68</v>
      </c>
      <c r="H207" s="80">
        <v>64</v>
      </c>
      <c r="I207" s="80">
        <v>59</v>
      </c>
      <c r="J207" s="80">
        <v>55</v>
      </c>
      <c r="K207" s="80">
        <v>51</v>
      </c>
      <c r="L207" s="81">
        <v>47</v>
      </c>
      <c r="N207" s="661" t="s">
        <v>1139</v>
      </c>
      <c r="O207" s="664">
        <v>100</v>
      </c>
      <c r="P207" s="78" t="s">
        <v>133</v>
      </c>
      <c r="Q207" s="201">
        <v>77</v>
      </c>
      <c r="R207" s="80">
        <v>72</v>
      </c>
      <c r="S207" s="80">
        <v>68</v>
      </c>
      <c r="T207" s="80">
        <v>64</v>
      </c>
      <c r="U207" s="80">
        <v>59</v>
      </c>
      <c r="V207" s="80">
        <v>55</v>
      </c>
      <c r="W207" s="80">
        <v>51</v>
      </c>
      <c r="X207" s="81">
        <v>47</v>
      </c>
      <c r="Y207" s="177"/>
      <c r="Z207" s="661" t="s">
        <v>1139</v>
      </c>
      <c r="AA207" s="664">
        <v>100</v>
      </c>
      <c r="AB207" s="78" t="s">
        <v>133</v>
      </c>
      <c r="AC207" s="79">
        <v>77</v>
      </c>
      <c r="AD207" s="80">
        <v>75</v>
      </c>
      <c r="AE207" s="80">
        <v>73</v>
      </c>
      <c r="AF207" s="80">
        <v>71</v>
      </c>
      <c r="AG207" s="80">
        <v>70</v>
      </c>
      <c r="AH207" s="80">
        <v>68</v>
      </c>
      <c r="AI207" s="80">
        <v>66</v>
      </c>
      <c r="AJ207" s="81">
        <v>65</v>
      </c>
      <c r="AL207" s="661" t="s">
        <v>1139</v>
      </c>
      <c r="AM207" s="664">
        <v>100</v>
      </c>
      <c r="AN207" s="78" t="s">
        <v>133</v>
      </c>
      <c r="AO207" s="79">
        <v>77</v>
      </c>
      <c r="AP207" s="80">
        <v>77</v>
      </c>
      <c r="AQ207" s="80">
        <v>77</v>
      </c>
      <c r="AR207" s="80">
        <v>77</v>
      </c>
      <c r="AS207" s="80">
        <v>77</v>
      </c>
      <c r="AT207" s="80">
        <v>77</v>
      </c>
      <c r="AU207" s="80">
        <v>77</v>
      </c>
      <c r="AV207" s="81">
        <v>77</v>
      </c>
    </row>
    <row r="208" spans="1:48" ht="15" thickBot="1">
      <c r="A208">
        <v>208</v>
      </c>
      <c r="B208" s="662"/>
      <c r="C208" s="665"/>
      <c r="D208" s="82" t="s">
        <v>136</v>
      </c>
      <c r="E208" s="83">
        <v>81</v>
      </c>
      <c r="F208" s="84">
        <v>76</v>
      </c>
      <c r="G208" s="84">
        <v>72</v>
      </c>
      <c r="H208" s="84">
        <v>67</v>
      </c>
      <c r="I208" s="84">
        <v>63</v>
      </c>
      <c r="J208" s="84">
        <v>58</v>
      </c>
      <c r="K208" s="84">
        <v>54</v>
      </c>
      <c r="L208" s="85">
        <v>50</v>
      </c>
      <c r="N208" s="662"/>
      <c r="O208" s="665"/>
      <c r="P208" s="82" t="s">
        <v>136</v>
      </c>
      <c r="Q208" s="83">
        <v>81</v>
      </c>
      <c r="R208" s="84">
        <v>76</v>
      </c>
      <c r="S208" s="84">
        <v>72</v>
      </c>
      <c r="T208" s="84">
        <v>67</v>
      </c>
      <c r="U208" s="84">
        <v>63</v>
      </c>
      <c r="V208" s="84">
        <v>58</v>
      </c>
      <c r="W208" s="84">
        <v>54</v>
      </c>
      <c r="X208" s="85">
        <v>50</v>
      </c>
      <c r="Y208" s="177"/>
      <c r="Z208" s="662"/>
      <c r="AA208" s="665"/>
      <c r="AB208" s="82" t="s">
        <v>136</v>
      </c>
      <c r="AC208" s="83">
        <v>81</v>
      </c>
      <c r="AD208" s="84">
        <v>79</v>
      </c>
      <c r="AE208" s="84">
        <v>78</v>
      </c>
      <c r="AF208" s="84">
        <v>77</v>
      </c>
      <c r="AG208" s="84">
        <v>76</v>
      </c>
      <c r="AH208" s="84">
        <v>75</v>
      </c>
      <c r="AI208" s="84">
        <v>74</v>
      </c>
      <c r="AJ208" s="85">
        <v>73</v>
      </c>
      <c r="AL208" s="662"/>
      <c r="AM208" s="665"/>
      <c r="AN208" s="82" t="s">
        <v>136</v>
      </c>
      <c r="AO208" s="83">
        <v>82</v>
      </c>
      <c r="AP208" s="84">
        <v>82</v>
      </c>
      <c r="AQ208" s="84">
        <v>82</v>
      </c>
      <c r="AR208" s="84">
        <v>82</v>
      </c>
      <c r="AS208" s="84">
        <v>82</v>
      </c>
      <c r="AT208" s="84">
        <v>82</v>
      </c>
      <c r="AU208" s="84">
        <v>82</v>
      </c>
      <c r="AV208" s="85">
        <v>82</v>
      </c>
    </row>
    <row r="209" spans="1:48">
      <c r="A209">
        <v>209</v>
      </c>
      <c r="B209" s="662"/>
      <c r="C209" s="666">
        <v>110</v>
      </c>
      <c r="D209" s="86" t="str">
        <f>+D207</f>
        <v>48-X</v>
      </c>
      <c r="E209" s="87">
        <v>94</v>
      </c>
      <c r="F209" s="88">
        <v>89</v>
      </c>
      <c r="G209" s="88">
        <v>84</v>
      </c>
      <c r="H209" s="88">
        <v>79</v>
      </c>
      <c r="I209" s="88">
        <v>74</v>
      </c>
      <c r="J209" s="88">
        <v>69</v>
      </c>
      <c r="K209" s="88">
        <v>64</v>
      </c>
      <c r="L209" s="89">
        <v>59</v>
      </c>
      <c r="N209" s="662"/>
      <c r="O209" s="666">
        <v>110</v>
      </c>
      <c r="P209" s="86" t="str">
        <f>+P207</f>
        <v>48-X</v>
      </c>
      <c r="Q209" s="87">
        <v>94</v>
      </c>
      <c r="R209" s="88">
        <v>89</v>
      </c>
      <c r="S209" s="88">
        <v>84</v>
      </c>
      <c r="T209" s="88">
        <v>79</v>
      </c>
      <c r="U209" s="88">
        <v>74</v>
      </c>
      <c r="V209" s="88">
        <v>69</v>
      </c>
      <c r="W209" s="88">
        <v>64</v>
      </c>
      <c r="X209" s="89">
        <v>59</v>
      </c>
      <c r="Y209" s="177"/>
      <c r="Z209" s="662"/>
      <c r="AA209" s="666">
        <v>110</v>
      </c>
      <c r="AB209" s="86" t="str">
        <f>+AB207</f>
        <v>48-X</v>
      </c>
      <c r="AC209" s="87">
        <v>94</v>
      </c>
      <c r="AD209" s="88">
        <v>89</v>
      </c>
      <c r="AE209" s="88">
        <v>85</v>
      </c>
      <c r="AF209" s="88">
        <v>81</v>
      </c>
      <c r="AG209" s="88">
        <v>76</v>
      </c>
      <c r="AH209" s="88">
        <v>72</v>
      </c>
      <c r="AI209" s="88">
        <v>68</v>
      </c>
      <c r="AJ209" s="89">
        <v>64</v>
      </c>
      <c r="AL209" s="662"/>
      <c r="AM209" s="666">
        <v>110</v>
      </c>
      <c r="AN209" s="86" t="str">
        <f>+AN207</f>
        <v>48-X</v>
      </c>
      <c r="AO209" s="87">
        <v>94</v>
      </c>
      <c r="AP209" s="88">
        <v>91</v>
      </c>
      <c r="AQ209" s="88">
        <v>89</v>
      </c>
      <c r="AR209" s="88">
        <v>86</v>
      </c>
      <c r="AS209" s="88">
        <v>84</v>
      </c>
      <c r="AT209" s="88">
        <v>81</v>
      </c>
      <c r="AU209" s="88">
        <v>79</v>
      </c>
      <c r="AV209" s="89">
        <v>77</v>
      </c>
    </row>
    <row r="210" spans="1:48" ht="15" thickBot="1">
      <c r="A210">
        <v>210</v>
      </c>
      <c r="B210" s="662"/>
      <c r="C210" s="667"/>
      <c r="D210" s="90" t="str">
        <f>+D208</f>
        <v>48-XL</v>
      </c>
      <c r="E210" s="87">
        <v>98</v>
      </c>
      <c r="F210" s="88">
        <v>93</v>
      </c>
      <c r="G210" s="88">
        <v>88</v>
      </c>
      <c r="H210" s="88">
        <v>83</v>
      </c>
      <c r="I210" s="88">
        <v>78</v>
      </c>
      <c r="J210" s="88">
        <v>73</v>
      </c>
      <c r="K210" s="88">
        <v>68</v>
      </c>
      <c r="L210" s="89">
        <v>63</v>
      </c>
      <c r="N210" s="662"/>
      <c r="O210" s="667"/>
      <c r="P210" s="90" t="str">
        <f>+P208</f>
        <v>48-XL</v>
      </c>
      <c r="Q210" s="87">
        <v>98</v>
      </c>
      <c r="R210" s="88">
        <v>93</v>
      </c>
      <c r="S210" s="88">
        <v>88</v>
      </c>
      <c r="T210" s="88">
        <v>83</v>
      </c>
      <c r="U210" s="88">
        <v>78</v>
      </c>
      <c r="V210" s="88">
        <v>73</v>
      </c>
      <c r="W210" s="88">
        <v>68</v>
      </c>
      <c r="X210" s="89">
        <v>63</v>
      </c>
      <c r="Y210" s="177"/>
      <c r="Z210" s="662"/>
      <c r="AA210" s="667"/>
      <c r="AB210" s="90" t="str">
        <f>+AB208</f>
        <v>48-XL</v>
      </c>
      <c r="AC210" s="87">
        <v>98</v>
      </c>
      <c r="AD210" s="88">
        <v>94</v>
      </c>
      <c r="AE210" s="88">
        <v>90</v>
      </c>
      <c r="AF210" s="88">
        <v>86</v>
      </c>
      <c r="AG210" s="88">
        <v>83</v>
      </c>
      <c r="AH210" s="88">
        <v>79</v>
      </c>
      <c r="AI210" s="88">
        <v>75</v>
      </c>
      <c r="AJ210" s="89">
        <v>72</v>
      </c>
      <c r="AL210" s="662"/>
      <c r="AM210" s="667"/>
      <c r="AN210" s="90" t="str">
        <f>+AN208</f>
        <v>48-XL</v>
      </c>
      <c r="AO210" s="87">
        <v>91</v>
      </c>
      <c r="AP210" s="88">
        <v>89</v>
      </c>
      <c r="AQ210" s="88">
        <v>88</v>
      </c>
      <c r="AR210" s="88">
        <v>87</v>
      </c>
      <c r="AS210" s="88">
        <v>85</v>
      </c>
      <c r="AT210" s="88">
        <v>84</v>
      </c>
      <c r="AU210" s="88">
        <v>83</v>
      </c>
      <c r="AV210" s="89">
        <v>82</v>
      </c>
    </row>
    <row r="211" spans="1:48">
      <c r="A211">
        <v>211</v>
      </c>
      <c r="B211" s="662"/>
      <c r="C211" s="664">
        <f>+C209+10</f>
        <v>120</v>
      </c>
      <c r="D211" s="78" t="s">
        <v>133</v>
      </c>
      <c r="E211" s="83">
        <v>109</v>
      </c>
      <c r="F211" s="84">
        <v>103</v>
      </c>
      <c r="G211" s="84">
        <v>98</v>
      </c>
      <c r="H211" s="84">
        <v>93</v>
      </c>
      <c r="I211" s="84">
        <v>87</v>
      </c>
      <c r="J211" s="84">
        <v>82</v>
      </c>
      <c r="K211" s="84">
        <v>77</v>
      </c>
      <c r="L211" s="85">
        <v>72</v>
      </c>
      <c r="N211" s="662"/>
      <c r="O211" s="664">
        <f>+O209+10</f>
        <v>120</v>
      </c>
      <c r="P211" s="78" t="s">
        <v>133</v>
      </c>
      <c r="Q211" s="83">
        <v>109</v>
      </c>
      <c r="R211" s="84">
        <v>103</v>
      </c>
      <c r="S211" s="84">
        <v>98</v>
      </c>
      <c r="T211" s="84">
        <v>93</v>
      </c>
      <c r="U211" s="84">
        <v>87</v>
      </c>
      <c r="V211" s="84">
        <v>82</v>
      </c>
      <c r="W211" s="84">
        <v>77</v>
      </c>
      <c r="X211" s="85">
        <v>72</v>
      </c>
      <c r="Y211" s="177"/>
      <c r="Z211" s="662"/>
      <c r="AA211" s="664">
        <f>+AA209+10</f>
        <v>120</v>
      </c>
      <c r="AB211" s="78" t="s">
        <v>133</v>
      </c>
      <c r="AC211" s="83">
        <v>109</v>
      </c>
      <c r="AD211" s="84">
        <v>103</v>
      </c>
      <c r="AE211" s="84">
        <v>98</v>
      </c>
      <c r="AF211" s="84">
        <v>93</v>
      </c>
      <c r="AG211" s="84">
        <v>87</v>
      </c>
      <c r="AH211" s="84">
        <v>82</v>
      </c>
      <c r="AI211" s="84">
        <v>77</v>
      </c>
      <c r="AJ211" s="85">
        <v>72</v>
      </c>
      <c r="AL211" s="662"/>
      <c r="AM211" s="664">
        <f>+AM209+10</f>
        <v>120</v>
      </c>
      <c r="AN211" s="78" t="s">
        <v>133</v>
      </c>
      <c r="AO211" s="83">
        <v>110</v>
      </c>
      <c r="AP211" s="84">
        <v>105</v>
      </c>
      <c r="AQ211" s="84">
        <v>100</v>
      </c>
      <c r="AR211" s="84">
        <v>95</v>
      </c>
      <c r="AS211" s="84">
        <v>91</v>
      </c>
      <c r="AT211" s="84">
        <v>86</v>
      </c>
      <c r="AU211" s="84">
        <v>81</v>
      </c>
      <c r="AV211" s="85">
        <v>77</v>
      </c>
    </row>
    <row r="212" spans="1:48" ht="15" thickBot="1">
      <c r="A212">
        <v>212</v>
      </c>
      <c r="B212" s="662"/>
      <c r="C212" s="665"/>
      <c r="D212" s="82" t="s">
        <v>136</v>
      </c>
      <c r="E212" s="83">
        <v>116</v>
      </c>
      <c r="F212" s="84">
        <v>110</v>
      </c>
      <c r="G212" s="84">
        <v>104</v>
      </c>
      <c r="H212" s="84">
        <v>98</v>
      </c>
      <c r="I212" s="84">
        <v>93</v>
      </c>
      <c r="J212" s="84">
        <v>87</v>
      </c>
      <c r="K212" s="84">
        <v>81</v>
      </c>
      <c r="L212" s="85">
        <v>76</v>
      </c>
      <c r="N212" s="662"/>
      <c r="O212" s="665"/>
      <c r="P212" s="82" t="s">
        <v>136</v>
      </c>
      <c r="Q212" s="83">
        <v>116</v>
      </c>
      <c r="R212" s="84">
        <v>110</v>
      </c>
      <c r="S212" s="84">
        <v>104</v>
      </c>
      <c r="T212" s="84">
        <v>98</v>
      </c>
      <c r="U212" s="84">
        <v>93</v>
      </c>
      <c r="V212" s="84">
        <v>87</v>
      </c>
      <c r="W212" s="84">
        <v>81</v>
      </c>
      <c r="X212" s="85">
        <v>76</v>
      </c>
      <c r="Y212" s="177"/>
      <c r="Z212" s="662"/>
      <c r="AA212" s="665"/>
      <c r="AB212" s="82" t="s">
        <v>136</v>
      </c>
      <c r="AC212" s="83">
        <v>116</v>
      </c>
      <c r="AD212" s="84">
        <v>110</v>
      </c>
      <c r="AE212" s="84">
        <v>104</v>
      </c>
      <c r="AF212" s="84">
        <v>98</v>
      </c>
      <c r="AG212" s="84">
        <v>93</v>
      </c>
      <c r="AH212" s="84">
        <v>87</v>
      </c>
      <c r="AI212" s="84">
        <v>81</v>
      </c>
      <c r="AJ212" s="85">
        <v>76</v>
      </c>
      <c r="AL212" s="662"/>
      <c r="AM212" s="665"/>
      <c r="AN212" s="82" t="s">
        <v>136</v>
      </c>
      <c r="AO212" s="83">
        <v>109</v>
      </c>
      <c r="AP212" s="84">
        <v>105</v>
      </c>
      <c r="AQ212" s="84">
        <v>101</v>
      </c>
      <c r="AR212" s="84">
        <v>97</v>
      </c>
      <c r="AS212" s="84">
        <v>93</v>
      </c>
      <c r="AT212" s="84">
        <v>89</v>
      </c>
      <c r="AU212" s="84">
        <v>85</v>
      </c>
      <c r="AV212" s="85">
        <v>82</v>
      </c>
    </row>
    <row r="213" spans="1:48">
      <c r="A213">
        <v>213</v>
      </c>
      <c r="B213" s="662"/>
      <c r="C213" s="666">
        <f>+C211+10</f>
        <v>130</v>
      </c>
      <c r="D213" s="86" t="str">
        <f>+D211</f>
        <v>48-X</v>
      </c>
      <c r="E213" s="87">
        <v>125</v>
      </c>
      <c r="F213" s="88">
        <v>119</v>
      </c>
      <c r="G213" s="88">
        <v>113</v>
      </c>
      <c r="H213" s="88">
        <v>107</v>
      </c>
      <c r="I213" s="88">
        <v>102</v>
      </c>
      <c r="J213" s="88">
        <v>96</v>
      </c>
      <c r="K213" s="88">
        <v>90</v>
      </c>
      <c r="L213" s="89">
        <v>85</v>
      </c>
      <c r="N213" s="662"/>
      <c r="O213" s="666">
        <f>+O211+10</f>
        <v>130</v>
      </c>
      <c r="P213" s="86" t="str">
        <f>+P211</f>
        <v>48-X</v>
      </c>
      <c r="Q213" s="87">
        <v>125</v>
      </c>
      <c r="R213" s="88">
        <v>119</v>
      </c>
      <c r="S213" s="88">
        <v>113</v>
      </c>
      <c r="T213" s="88">
        <v>107</v>
      </c>
      <c r="U213" s="88">
        <v>102</v>
      </c>
      <c r="V213" s="88">
        <v>96</v>
      </c>
      <c r="W213" s="88">
        <v>90</v>
      </c>
      <c r="X213" s="89">
        <v>85</v>
      </c>
      <c r="Y213" s="177"/>
      <c r="Z213" s="662"/>
      <c r="AA213" s="666">
        <f>+AA211+10</f>
        <v>130</v>
      </c>
      <c r="AB213" s="86" t="str">
        <f>+AB211</f>
        <v>48-X</v>
      </c>
      <c r="AC213" s="87">
        <v>125</v>
      </c>
      <c r="AD213" s="88">
        <v>119</v>
      </c>
      <c r="AE213" s="88">
        <v>113</v>
      </c>
      <c r="AF213" s="88">
        <v>107</v>
      </c>
      <c r="AG213" s="88">
        <v>102</v>
      </c>
      <c r="AH213" s="88">
        <v>96</v>
      </c>
      <c r="AI213" s="88">
        <v>90</v>
      </c>
      <c r="AJ213" s="89">
        <v>85</v>
      </c>
      <c r="AL213" s="662"/>
      <c r="AM213" s="666">
        <f>+AM211+10</f>
        <v>130</v>
      </c>
      <c r="AN213" s="86" t="str">
        <f>+AN211</f>
        <v>48-X</v>
      </c>
      <c r="AO213" s="87">
        <v>125</v>
      </c>
      <c r="AP213" s="88">
        <v>119</v>
      </c>
      <c r="AQ213" s="88">
        <v>113</v>
      </c>
      <c r="AR213" s="88">
        <v>107</v>
      </c>
      <c r="AS213" s="88">
        <v>101</v>
      </c>
      <c r="AT213" s="88">
        <v>95</v>
      </c>
      <c r="AU213" s="88">
        <v>89</v>
      </c>
      <c r="AV213" s="89">
        <v>84</v>
      </c>
    </row>
    <row r="214" spans="1:48" ht="15" thickBot="1">
      <c r="A214">
        <v>214</v>
      </c>
      <c r="B214" s="662"/>
      <c r="C214" s="667"/>
      <c r="D214" s="90" t="str">
        <f>+D212</f>
        <v>48-XL</v>
      </c>
      <c r="E214" s="87">
        <v>134</v>
      </c>
      <c r="F214" s="88">
        <v>127</v>
      </c>
      <c r="G214" s="88">
        <v>121</v>
      </c>
      <c r="H214" s="88">
        <v>115</v>
      </c>
      <c r="I214" s="88">
        <v>108</v>
      </c>
      <c r="J214" s="88">
        <v>102</v>
      </c>
      <c r="K214" s="88">
        <v>96</v>
      </c>
      <c r="L214" s="89">
        <v>90</v>
      </c>
      <c r="N214" s="662"/>
      <c r="O214" s="667"/>
      <c r="P214" s="90" t="str">
        <f>+P212</f>
        <v>48-XL</v>
      </c>
      <c r="Q214" s="87">
        <v>134</v>
      </c>
      <c r="R214" s="88">
        <v>127</v>
      </c>
      <c r="S214" s="88">
        <v>121</v>
      </c>
      <c r="T214" s="88">
        <v>115</v>
      </c>
      <c r="U214" s="88">
        <v>108</v>
      </c>
      <c r="V214" s="88">
        <v>102</v>
      </c>
      <c r="W214" s="88">
        <v>96</v>
      </c>
      <c r="X214" s="89">
        <v>90</v>
      </c>
      <c r="Y214" s="177"/>
      <c r="Z214" s="662"/>
      <c r="AA214" s="667"/>
      <c r="AB214" s="90" t="str">
        <f>+AB212</f>
        <v>48-XL</v>
      </c>
      <c r="AC214" s="87">
        <v>134</v>
      </c>
      <c r="AD214" s="88">
        <v>127</v>
      </c>
      <c r="AE214" s="88">
        <v>121</v>
      </c>
      <c r="AF214" s="88">
        <v>115</v>
      </c>
      <c r="AG214" s="88">
        <v>108</v>
      </c>
      <c r="AH214" s="88">
        <v>102</v>
      </c>
      <c r="AI214" s="88">
        <v>96</v>
      </c>
      <c r="AJ214" s="89">
        <v>90</v>
      </c>
      <c r="AL214" s="662"/>
      <c r="AM214" s="667"/>
      <c r="AN214" s="90" t="str">
        <f>+AN212</f>
        <v>48-XL</v>
      </c>
      <c r="AO214" s="87">
        <v>132</v>
      </c>
      <c r="AP214" s="88">
        <v>124</v>
      </c>
      <c r="AQ214" s="88">
        <v>117</v>
      </c>
      <c r="AR214" s="88">
        <v>110</v>
      </c>
      <c r="AS214" s="88">
        <v>102</v>
      </c>
      <c r="AT214" s="88">
        <v>95</v>
      </c>
      <c r="AU214" s="88">
        <v>88</v>
      </c>
      <c r="AV214" s="89">
        <v>81</v>
      </c>
    </row>
    <row r="215" spans="1:48">
      <c r="A215">
        <v>215</v>
      </c>
      <c r="B215" s="662"/>
      <c r="C215" s="664">
        <f>+C213+10</f>
        <v>140</v>
      </c>
      <c r="D215" s="78" t="s">
        <v>133</v>
      </c>
      <c r="E215" s="83">
        <v>140</v>
      </c>
      <c r="F215" s="84">
        <v>134</v>
      </c>
      <c r="G215" s="84">
        <v>128</v>
      </c>
      <c r="H215" s="84">
        <v>122</v>
      </c>
      <c r="I215" s="84">
        <v>116</v>
      </c>
      <c r="J215" s="84">
        <v>110</v>
      </c>
      <c r="K215" s="84">
        <v>104</v>
      </c>
      <c r="L215" s="85">
        <v>99</v>
      </c>
      <c r="N215" s="662"/>
      <c r="O215" s="664">
        <f>+O213+10</f>
        <v>140</v>
      </c>
      <c r="P215" s="78" t="s">
        <v>133</v>
      </c>
      <c r="Q215" s="83">
        <v>140</v>
      </c>
      <c r="R215" s="84">
        <v>134</v>
      </c>
      <c r="S215" s="84">
        <v>128</v>
      </c>
      <c r="T215" s="84">
        <v>122</v>
      </c>
      <c r="U215" s="84">
        <v>116</v>
      </c>
      <c r="V215" s="84">
        <v>110</v>
      </c>
      <c r="W215" s="84">
        <v>104</v>
      </c>
      <c r="X215" s="85">
        <v>99</v>
      </c>
      <c r="Y215" s="177"/>
      <c r="Z215" s="662"/>
      <c r="AA215" s="664">
        <f>+AA213+10</f>
        <v>140</v>
      </c>
      <c r="AB215" s="78" t="s">
        <v>133</v>
      </c>
      <c r="AC215" s="83">
        <v>140</v>
      </c>
      <c r="AD215" s="84">
        <v>134</v>
      </c>
      <c r="AE215" s="84">
        <v>128</v>
      </c>
      <c r="AF215" s="84">
        <v>122</v>
      </c>
      <c r="AG215" s="84">
        <v>116</v>
      </c>
      <c r="AH215" s="84">
        <v>110</v>
      </c>
      <c r="AI215" s="84">
        <v>104</v>
      </c>
      <c r="AJ215" s="85">
        <v>99</v>
      </c>
      <c r="AL215" s="662"/>
      <c r="AM215" s="664">
        <f>+AM213+10</f>
        <v>140</v>
      </c>
      <c r="AN215" s="78" t="s">
        <v>133</v>
      </c>
      <c r="AO215" s="83">
        <v>140</v>
      </c>
      <c r="AP215" s="84">
        <v>134</v>
      </c>
      <c r="AQ215" s="84">
        <v>128</v>
      </c>
      <c r="AR215" s="84">
        <v>122</v>
      </c>
      <c r="AS215" s="84">
        <v>116</v>
      </c>
      <c r="AT215" s="84">
        <v>110</v>
      </c>
      <c r="AU215" s="84">
        <v>104</v>
      </c>
      <c r="AV215" s="85">
        <v>99</v>
      </c>
    </row>
    <row r="216" spans="1:48" ht="15" thickBot="1">
      <c r="A216">
        <v>216</v>
      </c>
      <c r="B216" s="662"/>
      <c r="C216" s="665"/>
      <c r="D216" s="82" t="s">
        <v>136</v>
      </c>
      <c r="E216" s="83">
        <v>154</v>
      </c>
      <c r="F216" s="84">
        <v>146</v>
      </c>
      <c r="G216" s="84">
        <v>139</v>
      </c>
      <c r="H216" s="84">
        <v>132</v>
      </c>
      <c r="I216" s="84">
        <v>124</v>
      </c>
      <c r="J216" s="84">
        <v>117</v>
      </c>
      <c r="K216" s="84">
        <v>110</v>
      </c>
      <c r="L216" s="85">
        <v>103</v>
      </c>
      <c r="N216" s="662"/>
      <c r="O216" s="665"/>
      <c r="P216" s="82" t="s">
        <v>136</v>
      </c>
      <c r="Q216" s="83">
        <v>154</v>
      </c>
      <c r="R216" s="84">
        <v>146</v>
      </c>
      <c r="S216" s="84">
        <v>139</v>
      </c>
      <c r="T216" s="84">
        <v>132</v>
      </c>
      <c r="U216" s="84">
        <v>124</v>
      </c>
      <c r="V216" s="84">
        <v>117</v>
      </c>
      <c r="W216" s="84">
        <v>110</v>
      </c>
      <c r="X216" s="85">
        <v>103</v>
      </c>
      <c r="Y216" s="177"/>
      <c r="Z216" s="662"/>
      <c r="AA216" s="665"/>
      <c r="AB216" s="82" t="s">
        <v>136</v>
      </c>
      <c r="AC216" s="83">
        <v>154</v>
      </c>
      <c r="AD216" s="84">
        <v>146</v>
      </c>
      <c r="AE216" s="84">
        <v>139</v>
      </c>
      <c r="AF216" s="84">
        <v>132</v>
      </c>
      <c r="AG216" s="84">
        <v>124</v>
      </c>
      <c r="AH216" s="84">
        <v>117</v>
      </c>
      <c r="AI216" s="84">
        <v>110</v>
      </c>
      <c r="AJ216" s="85">
        <v>103</v>
      </c>
      <c r="AL216" s="662"/>
      <c r="AM216" s="665"/>
      <c r="AN216" s="82" t="s">
        <v>136</v>
      </c>
      <c r="AO216" s="83">
        <v>154</v>
      </c>
      <c r="AP216" s="84">
        <v>145</v>
      </c>
      <c r="AQ216" s="84">
        <v>137</v>
      </c>
      <c r="AR216" s="84">
        <v>129</v>
      </c>
      <c r="AS216" s="84">
        <v>120</v>
      </c>
      <c r="AT216" s="84">
        <v>112</v>
      </c>
      <c r="AU216" s="84">
        <v>104</v>
      </c>
      <c r="AV216" s="85">
        <v>96</v>
      </c>
    </row>
    <row r="217" spans="1:48">
      <c r="A217">
        <v>217</v>
      </c>
      <c r="B217" s="662"/>
      <c r="C217" s="666">
        <f>+C215+10</f>
        <v>150</v>
      </c>
      <c r="D217" s="86" t="str">
        <f>+D215</f>
        <v>48-X</v>
      </c>
      <c r="E217" s="87">
        <v>157</v>
      </c>
      <c r="F217" s="88">
        <v>150</v>
      </c>
      <c r="G217" s="88">
        <v>143</v>
      </c>
      <c r="H217" s="88">
        <v>137</v>
      </c>
      <c r="I217" s="88">
        <v>130</v>
      </c>
      <c r="J217" s="88">
        <v>124</v>
      </c>
      <c r="K217" s="88">
        <v>117</v>
      </c>
      <c r="L217" s="89">
        <v>111</v>
      </c>
      <c r="N217" s="662"/>
      <c r="O217" s="666">
        <f>+O215+10</f>
        <v>150</v>
      </c>
      <c r="P217" s="86" t="str">
        <f>+P215</f>
        <v>48-X</v>
      </c>
      <c r="Q217" s="87">
        <v>157</v>
      </c>
      <c r="R217" s="88">
        <v>150</v>
      </c>
      <c r="S217" s="88">
        <v>143</v>
      </c>
      <c r="T217" s="88">
        <v>137</v>
      </c>
      <c r="U217" s="88">
        <v>130</v>
      </c>
      <c r="V217" s="88">
        <v>124</v>
      </c>
      <c r="W217" s="88">
        <v>117</v>
      </c>
      <c r="X217" s="89">
        <v>111</v>
      </c>
      <c r="Y217" s="177"/>
      <c r="Z217" s="662"/>
      <c r="AA217" s="666">
        <f>+AA215+10</f>
        <v>150</v>
      </c>
      <c r="AB217" s="86" t="str">
        <f>+AB215</f>
        <v>48-X</v>
      </c>
      <c r="AC217" s="87">
        <v>157</v>
      </c>
      <c r="AD217" s="88">
        <v>150</v>
      </c>
      <c r="AE217" s="88">
        <v>143</v>
      </c>
      <c r="AF217" s="88">
        <v>137</v>
      </c>
      <c r="AG217" s="88">
        <v>130</v>
      </c>
      <c r="AH217" s="88">
        <v>124</v>
      </c>
      <c r="AI217" s="88">
        <v>117</v>
      </c>
      <c r="AJ217" s="89">
        <v>111</v>
      </c>
      <c r="AL217" s="662"/>
      <c r="AM217" s="666">
        <f>+AM215+10</f>
        <v>150</v>
      </c>
      <c r="AN217" s="86" t="str">
        <f>+AN215</f>
        <v>48-X</v>
      </c>
      <c r="AO217" s="87">
        <v>157</v>
      </c>
      <c r="AP217" s="88">
        <v>150</v>
      </c>
      <c r="AQ217" s="88">
        <v>143</v>
      </c>
      <c r="AR217" s="88">
        <v>137</v>
      </c>
      <c r="AS217" s="88">
        <v>130</v>
      </c>
      <c r="AT217" s="88">
        <v>124</v>
      </c>
      <c r="AU217" s="88">
        <v>117</v>
      </c>
      <c r="AV217" s="89">
        <v>111</v>
      </c>
    </row>
    <row r="218" spans="1:48" ht="15" thickBot="1">
      <c r="A218">
        <v>218</v>
      </c>
      <c r="B218" s="662"/>
      <c r="C218" s="667"/>
      <c r="D218" s="90" t="str">
        <f>+D216</f>
        <v>48-XL</v>
      </c>
      <c r="E218" s="87">
        <v>172</v>
      </c>
      <c r="F218" s="88">
        <v>164</v>
      </c>
      <c r="G218" s="88">
        <v>156</v>
      </c>
      <c r="H218" s="88">
        <v>148</v>
      </c>
      <c r="I218" s="88">
        <v>141</v>
      </c>
      <c r="J218" s="88">
        <v>133</v>
      </c>
      <c r="K218" s="88">
        <v>125</v>
      </c>
      <c r="L218" s="89">
        <v>118</v>
      </c>
      <c r="N218" s="662"/>
      <c r="O218" s="667"/>
      <c r="P218" s="90" t="str">
        <f>+P216</f>
        <v>48-XL</v>
      </c>
      <c r="Q218" s="87">
        <v>172</v>
      </c>
      <c r="R218" s="88">
        <v>164</v>
      </c>
      <c r="S218" s="88">
        <v>156</v>
      </c>
      <c r="T218" s="88">
        <v>148</v>
      </c>
      <c r="U218" s="88">
        <v>141</v>
      </c>
      <c r="V218" s="88">
        <v>133</v>
      </c>
      <c r="W218" s="88">
        <v>125</v>
      </c>
      <c r="X218" s="89">
        <v>118</v>
      </c>
      <c r="Y218" s="177"/>
      <c r="Z218" s="662"/>
      <c r="AA218" s="667"/>
      <c r="AB218" s="90" t="str">
        <f>+AB216</f>
        <v>48-XL</v>
      </c>
      <c r="AC218" s="87">
        <v>172</v>
      </c>
      <c r="AD218" s="88">
        <v>164</v>
      </c>
      <c r="AE218" s="88">
        <v>156</v>
      </c>
      <c r="AF218" s="88">
        <v>148</v>
      </c>
      <c r="AG218" s="88">
        <v>141</v>
      </c>
      <c r="AH218" s="88">
        <v>133</v>
      </c>
      <c r="AI218" s="88">
        <v>125</v>
      </c>
      <c r="AJ218" s="89">
        <v>118</v>
      </c>
      <c r="AL218" s="662"/>
      <c r="AM218" s="667"/>
      <c r="AN218" s="90" t="str">
        <f>+AN216</f>
        <v>48-XL</v>
      </c>
      <c r="AO218" s="87">
        <v>172</v>
      </c>
      <c r="AP218" s="88">
        <v>163</v>
      </c>
      <c r="AQ218" s="88">
        <v>154</v>
      </c>
      <c r="AR218" s="88">
        <v>145</v>
      </c>
      <c r="AS218" s="88">
        <v>137</v>
      </c>
      <c r="AT218" s="88">
        <v>128</v>
      </c>
      <c r="AU218" s="88">
        <v>119</v>
      </c>
      <c r="AV218" s="89">
        <v>111</v>
      </c>
    </row>
    <row r="219" spans="1:48">
      <c r="A219">
        <v>219</v>
      </c>
      <c r="B219" s="662"/>
      <c r="C219" s="664">
        <f>+C217+10</f>
        <v>160</v>
      </c>
      <c r="D219" s="78" t="s">
        <v>133</v>
      </c>
      <c r="E219" s="83">
        <v>173</v>
      </c>
      <c r="F219" s="84">
        <v>165</v>
      </c>
      <c r="G219" s="84">
        <v>158</v>
      </c>
      <c r="H219" s="84">
        <v>151</v>
      </c>
      <c r="I219" s="84">
        <v>144</v>
      </c>
      <c r="J219" s="84">
        <v>137</v>
      </c>
      <c r="K219" s="84">
        <v>130</v>
      </c>
      <c r="L219" s="85">
        <v>123</v>
      </c>
      <c r="N219" s="662"/>
      <c r="O219" s="664">
        <f>+O217+10</f>
        <v>160</v>
      </c>
      <c r="P219" s="78" t="s">
        <v>133</v>
      </c>
      <c r="Q219" s="83">
        <v>173</v>
      </c>
      <c r="R219" s="84">
        <v>165</v>
      </c>
      <c r="S219" s="84">
        <v>158</v>
      </c>
      <c r="T219" s="84">
        <v>151</v>
      </c>
      <c r="U219" s="84">
        <v>144</v>
      </c>
      <c r="V219" s="84">
        <v>137</v>
      </c>
      <c r="W219" s="84">
        <v>130</v>
      </c>
      <c r="X219" s="85">
        <v>123</v>
      </c>
      <c r="Y219" s="177"/>
      <c r="Z219" s="662"/>
      <c r="AA219" s="664">
        <f>+AA217+10</f>
        <v>160</v>
      </c>
      <c r="AB219" s="78" t="s">
        <v>133</v>
      </c>
      <c r="AC219" s="83">
        <v>173</v>
      </c>
      <c r="AD219" s="84">
        <v>165</v>
      </c>
      <c r="AE219" s="84">
        <v>158</v>
      </c>
      <c r="AF219" s="84">
        <v>151</v>
      </c>
      <c r="AG219" s="84">
        <v>144</v>
      </c>
      <c r="AH219" s="84">
        <v>137</v>
      </c>
      <c r="AI219" s="84">
        <v>130</v>
      </c>
      <c r="AJ219" s="85">
        <v>123</v>
      </c>
      <c r="AL219" s="662"/>
      <c r="AM219" s="664">
        <f>+AM217+10</f>
        <v>160</v>
      </c>
      <c r="AN219" s="78" t="s">
        <v>133</v>
      </c>
      <c r="AO219" s="83">
        <v>173</v>
      </c>
      <c r="AP219" s="84">
        <v>165</v>
      </c>
      <c r="AQ219" s="84">
        <v>158</v>
      </c>
      <c r="AR219" s="84">
        <v>151</v>
      </c>
      <c r="AS219" s="84">
        <v>144</v>
      </c>
      <c r="AT219" s="84">
        <v>137</v>
      </c>
      <c r="AU219" s="84">
        <v>130</v>
      </c>
      <c r="AV219" s="85">
        <v>123</v>
      </c>
    </row>
    <row r="220" spans="1:48" ht="15" thickBot="1">
      <c r="A220">
        <v>220</v>
      </c>
      <c r="B220" s="662"/>
      <c r="C220" s="665"/>
      <c r="D220" s="82" t="s">
        <v>136</v>
      </c>
      <c r="E220" s="83">
        <v>190</v>
      </c>
      <c r="F220" s="84">
        <v>181</v>
      </c>
      <c r="G220" s="84">
        <v>173</v>
      </c>
      <c r="H220" s="84">
        <v>165</v>
      </c>
      <c r="I220" s="84">
        <v>157</v>
      </c>
      <c r="J220" s="84">
        <v>149</v>
      </c>
      <c r="K220" s="84">
        <v>141</v>
      </c>
      <c r="L220" s="85">
        <v>133</v>
      </c>
      <c r="N220" s="662"/>
      <c r="O220" s="665"/>
      <c r="P220" s="82" t="s">
        <v>136</v>
      </c>
      <c r="Q220" s="83">
        <v>190</v>
      </c>
      <c r="R220" s="84">
        <v>181</v>
      </c>
      <c r="S220" s="84">
        <v>173</v>
      </c>
      <c r="T220" s="84">
        <v>165</v>
      </c>
      <c r="U220" s="84">
        <v>157</v>
      </c>
      <c r="V220" s="84">
        <v>149</v>
      </c>
      <c r="W220" s="84">
        <v>141</v>
      </c>
      <c r="X220" s="85">
        <v>133</v>
      </c>
      <c r="Y220" s="177"/>
      <c r="Z220" s="662"/>
      <c r="AA220" s="665"/>
      <c r="AB220" s="82" t="s">
        <v>136</v>
      </c>
      <c r="AC220" s="83">
        <v>190</v>
      </c>
      <c r="AD220" s="84">
        <v>181</v>
      </c>
      <c r="AE220" s="84">
        <v>173</v>
      </c>
      <c r="AF220" s="84">
        <v>165</v>
      </c>
      <c r="AG220" s="84">
        <v>157</v>
      </c>
      <c r="AH220" s="84">
        <v>149</v>
      </c>
      <c r="AI220" s="84">
        <v>141</v>
      </c>
      <c r="AJ220" s="85">
        <v>133</v>
      </c>
      <c r="AL220" s="662"/>
      <c r="AM220" s="665"/>
      <c r="AN220" s="82" t="s">
        <v>136</v>
      </c>
      <c r="AO220" s="83">
        <v>190</v>
      </c>
      <c r="AP220" s="84">
        <v>181</v>
      </c>
      <c r="AQ220" s="84">
        <v>172</v>
      </c>
      <c r="AR220" s="84">
        <v>163</v>
      </c>
      <c r="AS220" s="84">
        <v>154</v>
      </c>
      <c r="AT220" s="84">
        <v>145</v>
      </c>
      <c r="AU220" s="84">
        <v>136</v>
      </c>
      <c r="AV220" s="85">
        <v>128</v>
      </c>
    </row>
    <row r="221" spans="1:48">
      <c r="A221">
        <v>221</v>
      </c>
      <c r="B221" s="662"/>
      <c r="C221" s="666">
        <f>+C219+10</f>
        <v>170</v>
      </c>
      <c r="D221" s="86" t="str">
        <f>+D219</f>
        <v>48-X</v>
      </c>
      <c r="E221" s="87">
        <v>189</v>
      </c>
      <c r="F221" s="88">
        <v>181</v>
      </c>
      <c r="G221" s="88">
        <v>173</v>
      </c>
      <c r="H221" s="88">
        <v>166</v>
      </c>
      <c r="I221" s="88">
        <v>158</v>
      </c>
      <c r="J221" s="88">
        <v>151</v>
      </c>
      <c r="K221" s="88">
        <v>143</v>
      </c>
      <c r="L221" s="89">
        <v>136</v>
      </c>
      <c r="N221" s="662"/>
      <c r="O221" s="666">
        <f>+O219+10</f>
        <v>170</v>
      </c>
      <c r="P221" s="86" t="str">
        <f>+P219</f>
        <v>48-X</v>
      </c>
      <c r="Q221" s="87">
        <v>189</v>
      </c>
      <c r="R221" s="88">
        <v>181</v>
      </c>
      <c r="S221" s="88">
        <v>173</v>
      </c>
      <c r="T221" s="88">
        <v>166</v>
      </c>
      <c r="U221" s="88">
        <v>158</v>
      </c>
      <c r="V221" s="88">
        <v>151</v>
      </c>
      <c r="W221" s="88">
        <v>143</v>
      </c>
      <c r="X221" s="89">
        <v>136</v>
      </c>
      <c r="Y221" s="177"/>
      <c r="Z221" s="662"/>
      <c r="AA221" s="666">
        <f>+AA219+10</f>
        <v>170</v>
      </c>
      <c r="AB221" s="86" t="str">
        <f>+AB219</f>
        <v>48-X</v>
      </c>
      <c r="AC221" s="87">
        <v>189</v>
      </c>
      <c r="AD221" s="88">
        <v>181</v>
      </c>
      <c r="AE221" s="88">
        <v>173</v>
      </c>
      <c r="AF221" s="88">
        <v>166</v>
      </c>
      <c r="AG221" s="88">
        <v>158</v>
      </c>
      <c r="AH221" s="88">
        <v>151</v>
      </c>
      <c r="AI221" s="88">
        <v>143</v>
      </c>
      <c r="AJ221" s="89">
        <v>136</v>
      </c>
      <c r="AL221" s="662"/>
      <c r="AM221" s="666">
        <f>+AM219+10</f>
        <v>170</v>
      </c>
      <c r="AN221" s="86" t="str">
        <f>+AN219</f>
        <v>48-X</v>
      </c>
      <c r="AO221" s="87">
        <v>189</v>
      </c>
      <c r="AP221" s="88">
        <v>181</v>
      </c>
      <c r="AQ221" s="88">
        <v>173</v>
      </c>
      <c r="AR221" s="88">
        <v>166</v>
      </c>
      <c r="AS221" s="88">
        <v>158</v>
      </c>
      <c r="AT221" s="88">
        <v>151</v>
      </c>
      <c r="AU221" s="88">
        <v>143</v>
      </c>
      <c r="AV221" s="89">
        <v>136</v>
      </c>
    </row>
    <row r="222" spans="1:48" ht="15" thickBot="1">
      <c r="A222">
        <v>222</v>
      </c>
      <c r="B222" s="662"/>
      <c r="C222" s="667"/>
      <c r="D222" s="90" t="str">
        <f>+D220</f>
        <v>48-XL</v>
      </c>
      <c r="E222" s="87">
        <v>208</v>
      </c>
      <c r="F222" s="88">
        <v>199</v>
      </c>
      <c r="G222" s="88">
        <v>190</v>
      </c>
      <c r="H222" s="88">
        <v>182</v>
      </c>
      <c r="I222" s="88">
        <v>173</v>
      </c>
      <c r="J222" s="88">
        <v>165</v>
      </c>
      <c r="K222" s="88">
        <v>156</v>
      </c>
      <c r="L222" s="89">
        <v>148</v>
      </c>
      <c r="N222" s="662"/>
      <c r="O222" s="667"/>
      <c r="P222" s="90" t="str">
        <f>+P220</f>
        <v>48-XL</v>
      </c>
      <c r="Q222" s="87">
        <v>208</v>
      </c>
      <c r="R222" s="88">
        <v>199</v>
      </c>
      <c r="S222" s="88">
        <v>190</v>
      </c>
      <c r="T222" s="88">
        <v>182</v>
      </c>
      <c r="U222" s="88">
        <v>173</v>
      </c>
      <c r="V222" s="88">
        <v>165</v>
      </c>
      <c r="W222" s="88">
        <v>156</v>
      </c>
      <c r="X222" s="89">
        <v>148</v>
      </c>
      <c r="Y222" s="177"/>
      <c r="Z222" s="662"/>
      <c r="AA222" s="667"/>
      <c r="AB222" s="90" t="str">
        <f>+AB220</f>
        <v>48-XL</v>
      </c>
      <c r="AC222" s="87">
        <v>208</v>
      </c>
      <c r="AD222" s="88">
        <v>199</v>
      </c>
      <c r="AE222" s="88">
        <v>190</v>
      </c>
      <c r="AF222" s="88">
        <v>182</v>
      </c>
      <c r="AG222" s="88">
        <v>173</v>
      </c>
      <c r="AH222" s="88">
        <v>165</v>
      </c>
      <c r="AI222" s="88">
        <v>156</v>
      </c>
      <c r="AJ222" s="89">
        <v>148</v>
      </c>
      <c r="AL222" s="662"/>
      <c r="AM222" s="667"/>
      <c r="AN222" s="90" t="str">
        <f>+AN220</f>
        <v>48-XL</v>
      </c>
      <c r="AO222" s="87">
        <v>208</v>
      </c>
      <c r="AP222" s="88">
        <v>199</v>
      </c>
      <c r="AQ222" s="88">
        <v>190</v>
      </c>
      <c r="AR222" s="88">
        <v>181</v>
      </c>
      <c r="AS222" s="88">
        <v>173</v>
      </c>
      <c r="AT222" s="88">
        <v>164</v>
      </c>
      <c r="AU222" s="88">
        <v>155</v>
      </c>
      <c r="AV222" s="89">
        <v>147</v>
      </c>
    </row>
    <row r="223" spans="1:48">
      <c r="A223">
        <v>223</v>
      </c>
      <c r="B223" s="662"/>
      <c r="C223" s="664">
        <f>+C221+10</f>
        <v>180</v>
      </c>
      <c r="D223" s="78" t="s">
        <v>133</v>
      </c>
      <c r="E223" s="83">
        <v>206</v>
      </c>
      <c r="F223" s="84">
        <v>197</v>
      </c>
      <c r="G223" s="84">
        <v>189</v>
      </c>
      <c r="H223" s="84">
        <v>181</v>
      </c>
      <c r="I223" s="84">
        <v>173</v>
      </c>
      <c r="J223" s="84">
        <v>165</v>
      </c>
      <c r="K223" s="84">
        <v>157</v>
      </c>
      <c r="L223" s="85">
        <v>149</v>
      </c>
      <c r="N223" s="662"/>
      <c r="O223" s="664">
        <f>+O221+10</f>
        <v>180</v>
      </c>
      <c r="P223" s="78" t="s">
        <v>133</v>
      </c>
      <c r="Q223" s="83">
        <v>206</v>
      </c>
      <c r="R223" s="84">
        <v>197</v>
      </c>
      <c r="S223" s="84">
        <v>189</v>
      </c>
      <c r="T223" s="84">
        <v>181</v>
      </c>
      <c r="U223" s="84">
        <v>173</v>
      </c>
      <c r="V223" s="84">
        <v>165</v>
      </c>
      <c r="W223" s="84">
        <v>157</v>
      </c>
      <c r="X223" s="85">
        <v>149</v>
      </c>
      <c r="Y223" s="177"/>
      <c r="Z223" s="662"/>
      <c r="AA223" s="664">
        <f>+AA221+10</f>
        <v>180</v>
      </c>
      <c r="AB223" s="78" t="s">
        <v>133</v>
      </c>
      <c r="AC223" s="83">
        <v>206</v>
      </c>
      <c r="AD223" s="84">
        <v>197</v>
      </c>
      <c r="AE223" s="84">
        <v>189</v>
      </c>
      <c r="AF223" s="84">
        <v>181</v>
      </c>
      <c r="AG223" s="84">
        <v>173</v>
      </c>
      <c r="AH223" s="84">
        <v>165</v>
      </c>
      <c r="AI223" s="84">
        <v>157</v>
      </c>
      <c r="AJ223" s="85">
        <v>149</v>
      </c>
      <c r="AL223" s="662"/>
      <c r="AM223" s="664">
        <f>+AM221+10</f>
        <v>180</v>
      </c>
      <c r="AN223" s="78" t="s">
        <v>133</v>
      </c>
      <c r="AO223" s="83">
        <v>206</v>
      </c>
      <c r="AP223" s="84">
        <v>197</v>
      </c>
      <c r="AQ223" s="84">
        <v>189</v>
      </c>
      <c r="AR223" s="84">
        <v>181</v>
      </c>
      <c r="AS223" s="84">
        <v>173</v>
      </c>
      <c r="AT223" s="84">
        <v>165</v>
      </c>
      <c r="AU223" s="84">
        <v>157</v>
      </c>
      <c r="AV223" s="85">
        <v>149</v>
      </c>
    </row>
    <row r="224" spans="1:48" ht="15" thickBot="1">
      <c r="A224">
        <v>224</v>
      </c>
      <c r="B224" s="662"/>
      <c r="C224" s="665"/>
      <c r="D224" s="82" t="s">
        <v>136</v>
      </c>
      <c r="E224" s="83">
        <v>226</v>
      </c>
      <c r="F224" s="84">
        <v>217</v>
      </c>
      <c r="G224" s="84">
        <v>208</v>
      </c>
      <c r="H224" s="84">
        <v>199</v>
      </c>
      <c r="I224" s="84">
        <v>190</v>
      </c>
      <c r="J224" s="84">
        <v>181</v>
      </c>
      <c r="K224" s="84">
        <v>172</v>
      </c>
      <c r="L224" s="85">
        <v>164</v>
      </c>
      <c r="N224" s="662"/>
      <c r="O224" s="665"/>
      <c r="P224" s="82" t="s">
        <v>136</v>
      </c>
      <c r="Q224" s="83">
        <v>226</v>
      </c>
      <c r="R224" s="84">
        <v>217</v>
      </c>
      <c r="S224" s="84">
        <v>208</v>
      </c>
      <c r="T224" s="84">
        <v>199</v>
      </c>
      <c r="U224" s="84">
        <v>190</v>
      </c>
      <c r="V224" s="84">
        <v>181</v>
      </c>
      <c r="W224" s="84">
        <v>172</v>
      </c>
      <c r="X224" s="85">
        <v>164</v>
      </c>
      <c r="Y224" s="177"/>
      <c r="Z224" s="662"/>
      <c r="AA224" s="665"/>
      <c r="AB224" s="82" t="s">
        <v>136</v>
      </c>
      <c r="AC224" s="83">
        <v>226</v>
      </c>
      <c r="AD224" s="84">
        <v>217</v>
      </c>
      <c r="AE224" s="84">
        <v>208</v>
      </c>
      <c r="AF224" s="84">
        <v>199</v>
      </c>
      <c r="AG224" s="84">
        <v>190</v>
      </c>
      <c r="AH224" s="84">
        <v>181</v>
      </c>
      <c r="AI224" s="84">
        <v>172</v>
      </c>
      <c r="AJ224" s="85">
        <v>164</v>
      </c>
      <c r="AL224" s="662"/>
      <c r="AM224" s="665"/>
      <c r="AN224" s="82" t="s">
        <v>136</v>
      </c>
      <c r="AO224" s="83">
        <v>226</v>
      </c>
      <c r="AP224" s="84">
        <v>217</v>
      </c>
      <c r="AQ224" s="84">
        <v>208</v>
      </c>
      <c r="AR224" s="84">
        <v>199</v>
      </c>
      <c r="AS224" s="84">
        <v>190</v>
      </c>
      <c r="AT224" s="84">
        <v>181</v>
      </c>
      <c r="AU224" s="84">
        <v>172</v>
      </c>
      <c r="AV224" s="85">
        <v>164</v>
      </c>
    </row>
    <row r="225" spans="1:48">
      <c r="A225">
        <v>225</v>
      </c>
      <c r="B225" s="662"/>
      <c r="C225" s="666">
        <f>+C223+10</f>
        <v>190</v>
      </c>
      <c r="D225" s="86" t="str">
        <f>+D223</f>
        <v>48-X</v>
      </c>
      <c r="E225" s="87">
        <v>224</v>
      </c>
      <c r="F225" s="88">
        <v>215</v>
      </c>
      <c r="G225" s="88">
        <v>206</v>
      </c>
      <c r="H225" s="88">
        <v>197</v>
      </c>
      <c r="I225" s="88">
        <v>188</v>
      </c>
      <c r="J225" s="88">
        <v>179</v>
      </c>
      <c r="K225" s="88">
        <v>170</v>
      </c>
      <c r="L225" s="89">
        <v>162</v>
      </c>
      <c r="N225" s="662"/>
      <c r="O225" s="666">
        <f>+O223+10</f>
        <v>190</v>
      </c>
      <c r="P225" s="86" t="str">
        <f>+P223</f>
        <v>48-X</v>
      </c>
      <c r="Q225" s="87">
        <v>224</v>
      </c>
      <c r="R225" s="88">
        <v>215</v>
      </c>
      <c r="S225" s="88">
        <v>206</v>
      </c>
      <c r="T225" s="88">
        <v>197</v>
      </c>
      <c r="U225" s="88">
        <v>188</v>
      </c>
      <c r="V225" s="88">
        <v>179</v>
      </c>
      <c r="W225" s="88">
        <v>170</v>
      </c>
      <c r="X225" s="89">
        <v>162</v>
      </c>
      <c r="Y225" s="177"/>
      <c r="Z225" s="662"/>
      <c r="AA225" s="666">
        <f>+AA223+10</f>
        <v>190</v>
      </c>
      <c r="AB225" s="86" t="str">
        <f>+AB223</f>
        <v>48-X</v>
      </c>
      <c r="AC225" s="87">
        <v>224</v>
      </c>
      <c r="AD225" s="88">
        <v>215</v>
      </c>
      <c r="AE225" s="88">
        <v>206</v>
      </c>
      <c r="AF225" s="88">
        <v>197</v>
      </c>
      <c r="AG225" s="88">
        <v>188</v>
      </c>
      <c r="AH225" s="88">
        <v>179</v>
      </c>
      <c r="AI225" s="88">
        <v>170</v>
      </c>
      <c r="AJ225" s="89">
        <v>162</v>
      </c>
      <c r="AL225" s="662"/>
      <c r="AM225" s="666">
        <f>+AM223+10</f>
        <v>190</v>
      </c>
      <c r="AN225" s="86" t="str">
        <f>+AN223</f>
        <v>48-X</v>
      </c>
      <c r="AO225" s="87">
        <v>224</v>
      </c>
      <c r="AP225" s="88">
        <v>215</v>
      </c>
      <c r="AQ225" s="88">
        <v>206</v>
      </c>
      <c r="AR225" s="88">
        <v>197</v>
      </c>
      <c r="AS225" s="88">
        <v>188</v>
      </c>
      <c r="AT225" s="88">
        <v>179</v>
      </c>
      <c r="AU225" s="88">
        <v>170</v>
      </c>
      <c r="AV225" s="89">
        <v>162</v>
      </c>
    </row>
    <row r="226" spans="1:48" ht="15" thickBot="1">
      <c r="A226">
        <v>226</v>
      </c>
      <c r="B226" s="662"/>
      <c r="C226" s="667"/>
      <c r="D226" s="197" t="str">
        <f>+D224</f>
        <v>48-XL</v>
      </c>
      <c r="E226" s="87">
        <v>229</v>
      </c>
      <c r="F226" s="88">
        <v>221</v>
      </c>
      <c r="G226" s="88">
        <v>214</v>
      </c>
      <c r="H226" s="88">
        <v>207</v>
      </c>
      <c r="I226" s="88">
        <v>199</v>
      </c>
      <c r="J226" s="88">
        <v>192</v>
      </c>
      <c r="K226" s="88">
        <v>185</v>
      </c>
      <c r="L226" s="89">
        <v>178</v>
      </c>
      <c r="N226" s="662"/>
      <c r="O226" s="667"/>
      <c r="P226" s="90" t="str">
        <f>+P224</f>
        <v>48-XL</v>
      </c>
      <c r="Q226" s="87">
        <v>229</v>
      </c>
      <c r="R226" s="88">
        <v>221</v>
      </c>
      <c r="S226" s="88">
        <v>214</v>
      </c>
      <c r="T226" s="88">
        <v>207</v>
      </c>
      <c r="U226" s="88">
        <v>199</v>
      </c>
      <c r="V226" s="88">
        <v>192</v>
      </c>
      <c r="W226" s="88">
        <v>185</v>
      </c>
      <c r="X226" s="89">
        <v>178</v>
      </c>
      <c r="Y226" s="177"/>
      <c r="Z226" s="662"/>
      <c r="AA226" s="667"/>
      <c r="AB226" s="90" t="str">
        <f>+AB224</f>
        <v>48-XL</v>
      </c>
      <c r="AC226" s="87">
        <v>229</v>
      </c>
      <c r="AD226" s="88">
        <v>221</v>
      </c>
      <c r="AE226" s="88">
        <v>214</v>
      </c>
      <c r="AF226" s="88">
        <v>207</v>
      </c>
      <c r="AG226" s="88">
        <v>199</v>
      </c>
      <c r="AH226" s="88">
        <v>192</v>
      </c>
      <c r="AI226" s="88">
        <v>185</v>
      </c>
      <c r="AJ226" s="89">
        <v>178</v>
      </c>
      <c r="AL226" s="662"/>
      <c r="AM226" s="667"/>
      <c r="AN226" s="90" t="str">
        <f>+AN224</f>
        <v>48-XL</v>
      </c>
      <c r="AO226" s="87">
        <v>229</v>
      </c>
      <c r="AP226" s="88">
        <v>221</v>
      </c>
      <c r="AQ226" s="88">
        <v>214</v>
      </c>
      <c r="AR226" s="88">
        <v>207</v>
      </c>
      <c r="AS226" s="88">
        <v>200</v>
      </c>
      <c r="AT226" s="88">
        <v>193</v>
      </c>
      <c r="AU226" s="88">
        <v>186</v>
      </c>
      <c r="AV226" s="89">
        <v>179</v>
      </c>
    </row>
    <row r="227" spans="1:48">
      <c r="A227">
        <v>227</v>
      </c>
      <c r="B227" s="662"/>
      <c r="C227" s="664">
        <f>+C225+10</f>
        <v>200</v>
      </c>
      <c r="D227" s="78" t="s">
        <v>133</v>
      </c>
      <c r="E227" s="83">
        <v>230</v>
      </c>
      <c r="F227" s="84">
        <v>222</v>
      </c>
      <c r="G227" s="84">
        <v>214</v>
      </c>
      <c r="H227" s="84">
        <v>206</v>
      </c>
      <c r="I227" s="84">
        <v>198</v>
      </c>
      <c r="J227" s="84">
        <v>190</v>
      </c>
      <c r="K227" s="84">
        <v>182</v>
      </c>
      <c r="L227" s="85">
        <v>175</v>
      </c>
      <c r="N227" s="662"/>
      <c r="O227" s="664">
        <f>+O225+10</f>
        <v>200</v>
      </c>
      <c r="P227" s="78" t="s">
        <v>133</v>
      </c>
      <c r="Q227" s="83">
        <v>230</v>
      </c>
      <c r="R227" s="84">
        <v>222</v>
      </c>
      <c r="S227" s="84">
        <v>214</v>
      </c>
      <c r="T227" s="84">
        <v>206</v>
      </c>
      <c r="U227" s="84">
        <v>198</v>
      </c>
      <c r="V227" s="84">
        <v>190</v>
      </c>
      <c r="W227" s="84">
        <v>182</v>
      </c>
      <c r="X227" s="85">
        <v>175</v>
      </c>
      <c r="Y227" s="177"/>
      <c r="Z227" s="662"/>
      <c r="AA227" s="664">
        <f>+AA225+10</f>
        <v>200</v>
      </c>
      <c r="AB227" s="78" t="s">
        <v>133</v>
      </c>
      <c r="AC227" s="83">
        <v>230</v>
      </c>
      <c r="AD227" s="84">
        <v>222</v>
      </c>
      <c r="AE227" s="84">
        <v>214</v>
      </c>
      <c r="AF227" s="84">
        <v>206</v>
      </c>
      <c r="AG227" s="84">
        <v>198</v>
      </c>
      <c r="AH227" s="84">
        <v>190</v>
      </c>
      <c r="AI227" s="84">
        <v>182</v>
      </c>
      <c r="AJ227" s="85">
        <v>175</v>
      </c>
      <c r="AL227" s="662"/>
      <c r="AM227" s="664">
        <f>+AM225+10</f>
        <v>200</v>
      </c>
      <c r="AN227" s="78" t="s">
        <v>133</v>
      </c>
      <c r="AO227" s="83">
        <v>230</v>
      </c>
      <c r="AP227" s="84">
        <v>222</v>
      </c>
      <c r="AQ227" s="84">
        <v>214</v>
      </c>
      <c r="AR227" s="84">
        <v>206</v>
      </c>
      <c r="AS227" s="84">
        <v>198</v>
      </c>
      <c r="AT227" s="84">
        <v>190</v>
      </c>
      <c r="AU227" s="84">
        <v>182</v>
      </c>
      <c r="AV227" s="85">
        <v>175</v>
      </c>
    </row>
    <row r="228" spans="1:48" ht="15" thickBot="1">
      <c r="A228">
        <v>228</v>
      </c>
      <c r="B228" s="663"/>
      <c r="C228" s="665"/>
      <c r="D228" s="82" t="s">
        <v>136</v>
      </c>
      <c r="E228" s="189">
        <v>232</v>
      </c>
      <c r="F228" s="186">
        <v>226</v>
      </c>
      <c r="G228" s="186">
        <v>220</v>
      </c>
      <c r="H228" s="186">
        <v>215</v>
      </c>
      <c r="I228" s="186">
        <v>209</v>
      </c>
      <c r="J228" s="186">
        <v>204</v>
      </c>
      <c r="K228" s="186">
        <v>198</v>
      </c>
      <c r="L228" s="185">
        <v>193</v>
      </c>
      <c r="N228" s="663"/>
      <c r="O228" s="665"/>
      <c r="P228" s="82" t="s">
        <v>136</v>
      </c>
      <c r="Q228" s="189">
        <v>232</v>
      </c>
      <c r="R228" s="186">
        <v>226</v>
      </c>
      <c r="S228" s="186">
        <v>220</v>
      </c>
      <c r="T228" s="186">
        <v>215</v>
      </c>
      <c r="U228" s="186">
        <v>209</v>
      </c>
      <c r="V228" s="186">
        <v>204</v>
      </c>
      <c r="W228" s="186">
        <v>198</v>
      </c>
      <c r="X228" s="185">
        <v>193</v>
      </c>
      <c r="Y228" s="177"/>
      <c r="Z228" s="663"/>
      <c r="AA228" s="665"/>
      <c r="AB228" s="82" t="s">
        <v>136</v>
      </c>
      <c r="AC228" s="189">
        <v>232</v>
      </c>
      <c r="AD228" s="186">
        <v>226</v>
      </c>
      <c r="AE228" s="186">
        <v>220</v>
      </c>
      <c r="AF228" s="186">
        <v>215</v>
      </c>
      <c r="AG228" s="186">
        <v>209</v>
      </c>
      <c r="AH228" s="186">
        <v>204</v>
      </c>
      <c r="AI228" s="186">
        <v>198</v>
      </c>
      <c r="AJ228" s="185">
        <v>193</v>
      </c>
      <c r="AL228" s="663"/>
      <c r="AM228" s="665"/>
      <c r="AN228" s="82" t="s">
        <v>136</v>
      </c>
      <c r="AO228" s="189">
        <v>232</v>
      </c>
      <c r="AP228" s="186">
        <v>226</v>
      </c>
      <c r="AQ228" s="186">
        <v>220</v>
      </c>
      <c r="AR228" s="186">
        <v>215</v>
      </c>
      <c r="AS228" s="186">
        <v>209</v>
      </c>
      <c r="AT228" s="186">
        <v>204</v>
      </c>
      <c r="AU228" s="186">
        <v>198</v>
      </c>
      <c r="AV228" s="185">
        <v>193</v>
      </c>
    </row>
    <row r="229" spans="1:48">
      <c r="A229">
        <v>229</v>
      </c>
    </row>
    <row r="230" spans="1:48">
      <c r="A230">
        <v>230</v>
      </c>
    </row>
    <row r="231" spans="1:48">
      <c r="A231">
        <v>231</v>
      </c>
    </row>
    <row r="232" spans="1:48">
      <c r="A232">
        <v>232</v>
      </c>
    </row>
    <row r="233" spans="1:48">
      <c r="A233">
        <v>233</v>
      </c>
    </row>
    <row r="234" spans="1:48">
      <c r="A234">
        <v>234</v>
      </c>
    </row>
    <row r="235" spans="1:48" ht="15" thickBot="1">
      <c r="A235">
        <v>235</v>
      </c>
    </row>
    <row r="236" spans="1:48" ht="18.600000000000001" thickBot="1">
      <c r="A236">
        <v>236</v>
      </c>
      <c r="B236" s="649" t="s">
        <v>1112</v>
      </c>
      <c r="C236" s="650"/>
      <c r="D236" s="651"/>
      <c r="E236" s="649" t="s">
        <v>1151</v>
      </c>
      <c r="F236" s="650"/>
      <c r="G236" s="650"/>
      <c r="H236" s="650"/>
      <c r="I236" s="650"/>
      <c r="J236" s="650"/>
      <c r="K236" s="650"/>
      <c r="L236" s="651"/>
      <c r="M236"/>
      <c r="N236" s="649" t="s">
        <v>1114</v>
      </c>
      <c r="O236" s="650"/>
      <c r="P236" s="651"/>
      <c r="Q236" s="649" t="s">
        <v>1151</v>
      </c>
      <c r="R236" s="650"/>
      <c r="S236" s="650"/>
      <c r="T236" s="650"/>
      <c r="U236" s="650"/>
      <c r="V236" s="650"/>
      <c r="W236" s="650"/>
      <c r="X236" s="651"/>
      <c r="Z236" s="649" t="s">
        <v>1115</v>
      </c>
      <c r="AA236" s="650"/>
      <c r="AB236" s="651"/>
      <c r="AC236" s="649" t="s">
        <v>1151</v>
      </c>
      <c r="AD236" s="650"/>
      <c r="AE236" s="650"/>
      <c r="AF236" s="650"/>
      <c r="AG236" s="650"/>
      <c r="AH236" s="650"/>
      <c r="AI236" s="650"/>
      <c r="AJ236" s="651"/>
      <c r="AK236"/>
      <c r="AL236" s="649" t="s">
        <v>1116</v>
      </c>
      <c r="AM236" s="650"/>
      <c r="AN236" s="651"/>
      <c r="AO236" s="649" t="s">
        <v>1151</v>
      </c>
      <c r="AP236" s="650"/>
      <c r="AQ236" s="650"/>
      <c r="AR236" s="650"/>
      <c r="AS236" s="650"/>
      <c r="AT236" s="650"/>
      <c r="AU236" s="650"/>
      <c r="AV236" s="651"/>
    </row>
    <row r="237" spans="1:48" ht="15.75" customHeight="1">
      <c r="A237">
        <v>237</v>
      </c>
      <c r="B237" s="652" t="s">
        <v>1129</v>
      </c>
      <c r="C237" s="652" t="s">
        <v>634</v>
      </c>
      <c r="D237" s="669" t="s">
        <v>1119</v>
      </c>
      <c r="E237" s="676" t="s">
        <v>1120</v>
      </c>
      <c r="F237" s="677"/>
      <c r="G237" s="677"/>
      <c r="H237" s="677"/>
      <c r="I237" s="677"/>
      <c r="J237" s="677"/>
      <c r="K237" s="677"/>
      <c r="L237" s="678"/>
      <c r="M237"/>
      <c r="N237" s="652" t="s">
        <v>1129</v>
      </c>
      <c r="O237" s="652" t="s">
        <v>634</v>
      </c>
      <c r="P237" s="669" t="s">
        <v>1119</v>
      </c>
      <c r="Q237" s="676" t="s">
        <v>1120</v>
      </c>
      <c r="R237" s="677"/>
      <c r="S237" s="677"/>
      <c r="T237" s="677"/>
      <c r="U237" s="677"/>
      <c r="V237" s="677"/>
      <c r="W237" s="677"/>
      <c r="X237" s="678"/>
      <c r="Z237" s="652" t="s">
        <v>1129</v>
      </c>
      <c r="AA237" s="652" t="s">
        <v>634</v>
      </c>
      <c r="AB237" s="669" t="s">
        <v>1119</v>
      </c>
      <c r="AC237" s="676" t="s">
        <v>1120</v>
      </c>
      <c r="AD237" s="677"/>
      <c r="AE237" s="677"/>
      <c r="AF237" s="677"/>
      <c r="AG237" s="677"/>
      <c r="AH237" s="677"/>
      <c r="AI237" s="677"/>
      <c r="AJ237" s="678"/>
      <c r="AK237"/>
      <c r="AL237" s="652" t="s">
        <v>1129</v>
      </c>
      <c r="AM237" s="652" t="s">
        <v>634</v>
      </c>
      <c r="AN237" s="669" t="s">
        <v>1119</v>
      </c>
      <c r="AO237" s="676" t="s">
        <v>1120</v>
      </c>
      <c r="AP237" s="677"/>
      <c r="AQ237" s="677"/>
      <c r="AR237" s="677"/>
      <c r="AS237" s="677"/>
      <c r="AT237" s="677"/>
      <c r="AU237" s="677"/>
      <c r="AV237" s="678"/>
    </row>
    <row r="238" spans="1:48" ht="15" customHeight="1" thickBot="1">
      <c r="A238">
        <v>238</v>
      </c>
      <c r="B238" s="668"/>
      <c r="C238" s="668"/>
      <c r="D238" s="670"/>
      <c r="E238" s="679"/>
      <c r="F238" s="680"/>
      <c r="G238" s="680"/>
      <c r="H238" s="680"/>
      <c r="I238" s="680"/>
      <c r="J238" s="680"/>
      <c r="K238" s="680"/>
      <c r="L238" s="681"/>
      <c r="M238"/>
      <c r="N238" s="668"/>
      <c r="O238" s="668"/>
      <c r="P238" s="670"/>
      <c r="Q238" s="679"/>
      <c r="R238" s="680"/>
      <c r="S238" s="680"/>
      <c r="T238" s="680"/>
      <c r="U238" s="680"/>
      <c r="V238" s="680"/>
      <c r="W238" s="680"/>
      <c r="X238" s="681"/>
      <c r="Z238" s="668"/>
      <c r="AA238" s="668"/>
      <c r="AB238" s="670"/>
      <c r="AC238" s="679"/>
      <c r="AD238" s="680"/>
      <c r="AE238" s="680"/>
      <c r="AF238" s="680"/>
      <c r="AG238" s="680"/>
      <c r="AH238" s="680"/>
      <c r="AI238" s="680"/>
      <c r="AJ238" s="681"/>
      <c r="AK238"/>
      <c r="AL238" s="668"/>
      <c r="AM238" s="668"/>
      <c r="AN238" s="670"/>
      <c r="AO238" s="679"/>
      <c r="AP238" s="680"/>
      <c r="AQ238" s="680"/>
      <c r="AR238" s="680"/>
      <c r="AS238" s="680"/>
      <c r="AT238" s="680"/>
      <c r="AU238" s="680"/>
      <c r="AV238" s="681"/>
    </row>
    <row r="239" spans="1:48" ht="15" thickBot="1">
      <c r="A239">
        <v>239</v>
      </c>
      <c r="B239" s="653"/>
      <c r="C239" s="653"/>
      <c r="D239" s="671"/>
      <c r="E239" s="75">
        <v>0</v>
      </c>
      <c r="F239" s="76">
        <v>500</v>
      </c>
      <c r="G239" s="76">
        <v>1000</v>
      </c>
      <c r="H239" s="76">
        <v>1500</v>
      </c>
      <c r="I239" s="76">
        <v>2000</v>
      </c>
      <c r="J239" s="76">
        <v>2500</v>
      </c>
      <c r="K239" s="76">
        <v>3000</v>
      </c>
      <c r="L239" s="77">
        <v>3500</v>
      </c>
      <c r="M239"/>
      <c r="N239" s="653"/>
      <c r="O239" s="653"/>
      <c r="P239" s="671"/>
      <c r="Q239" s="75">
        <v>0</v>
      </c>
      <c r="R239" s="76">
        <v>500</v>
      </c>
      <c r="S239" s="76">
        <v>1000</v>
      </c>
      <c r="T239" s="76">
        <v>1500</v>
      </c>
      <c r="U239" s="76">
        <v>2000</v>
      </c>
      <c r="V239" s="76">
        <v>2500</v>
      </c>
      <c r="W239" s="76">
        <v>3000</v>
      </c>
      <c r="X239" s="77">
        <v>3500</v>
      </c>
      <c r="Z239" s="653"/>
      <c r="AA239" s="653"/>
      <c r="AB239" s="671"/>
      <c r="AC239" s="75">
        <v>0</v>
      </c>
      <c r="AD239" s="76">
        <v>500</v>
      </c>
      <c r="AE239" s="76">
        <v>1000</v>
      </c>
      <c r="AF239" s="76">
        <v>1500</v>
      </c>
      <c r="AG239" s="76">
        <v>2000</v>
      </c>
      <c r="AH239" s="76">
        <v>2500</v>
      </c>
      <c r="AI239" s="76">
        <v>3000</v>
      </c>
      <c r="AJ239" s="77">
        <v>3500</v>
      </c>
      <c r="AK239"/>
      <c r="AL239" s="653"/>
      <c r="AM239" s="653"/>
      <c r="AN239" s="671"/>
      <c r="AO239" s="75">
        <v>0</v>
      </c>
      <c r="AP239" s="76">
        <v>500</v>
      </c>
      <c r="AQ239" s="76">
        <v>1000</v>
      </c>
      <c r="AR239" s="76">
        <v>1500</v>
      </c>
      <c r="AS239" s="76">
        <v>2000</v>
      </c>
      <c r="AT239" s="76">
        <v>2500</v>
      </c>
      <c r="AU239" s="76">
        <v>3000</v>
      </c>
      <c r="AV239" s="77">
        <v>3500</v>
      </c>
    </row>
    <row r="240" spans="1:48" ht="15" customHeight="1">
      <c r="A240">
        <v>240</v>
      </c>
      <c r="B240" s="661" t="s">
        <v>1139</v>
      </c>
      <c r="C240" s="664">
        <v>100</v>
      </c>
      <c r="D240" s="78" t="s">
        <v>133</v>
      </c>
      <c r="E240" s="79">
        <v>61</v>
      </c>
      <c r="F240" s="80">
        <v>61</v>
      </c>
      <c r="G240" s="80">
        <v>62</v>
      </c>
      <c r="H240" s="80">
        <v>62</v>
      </c>
      <c r="I240" s="80">
        <v>63</v>
      </c>
      <c r="J240" s="80">
        <v>63</v>
      </c>
      <c r="K240" s="80">
        <v>64</v>
      </c>
      <c r="L240" s="81">
        <v>65</v>
      </c>
      <c r="N240" s="661" t="s">
        <v>1139</v>
      </c>
      <c r="O240" s="664">
        <v>100</v>
      </c>
      <c r="P240" s="78" t="s">
        <v>133</v>
      </c>
      <c r="Q240" s="201">
        <v>97</v>
      </c>
      <c r="R240" s="80">
        <v>98</v>
      </c>
      <c r="S240" s="80">
        <v>99</v>
      </c>
      <c r="T240" s="80">
        <v>100</v>
      </c>
      <c r="U240" s="80">
        <v>101</v>
      </c>
      <c r="V240" s="80">
        <v>102</v>
      </c>
      <c r="W240" s="80">
        <v>103</v>
      </c>
      <c r="X240" s="81">
        <v>105</v>
      </c>
      <c r="Y240" s="177"/>
      <c r="Z240" s="661" t="s">
        <v>1139</v>
      </c>
      <c r="AA240" s="664">
        <v>100</v>
      </c>
      <c r="AB240" s="78" t="s">
        <v>133</v>
      </c>
      <c r="AC240" s="79">
        <v>152</v>
      </c>
      <c r="AD240" s="80">
        <v>153</v>
      </c>
      <c r="AE240" s="80">
        <v>155</v>
      </c>
      <c r="AF240" s="80">
        <v>157</v>
      </c>
      <c r="AG240" s="80">
        <v>158</v>
      </c>
      <c r="AH240" s="80">
        <v>160</v>
      </c>
      <c r="AI240" s="80">
        <v>162</v>
      </c>
      <c r="AJ240" s="81">
        <v>164</v>
      </c>
      <c r="AL240" s="661" t="s">
        <v>1139</v>
      </c>
      <c r="AM240" s="664">
        <v>100</v>
      </c>
      <c r="AN240" s="78" t="s">
        <v>133</v>
      </c>
      <c r="AO240" s="79">
        <v>179</v>
      </c>
      <c r="AP240" s="80">
        <v>179</v>
      </c>
      <c r="AQ240" s="80">
        <v>179</v>
      </c>
      <c r="AR240" s="80">
        <v>179</v>
      </c>
      <c r="AS240" s="80">
        <v>179</v>
      </c>
      <c r="AT240" s="80">
        <v>179</v>
      </c>
      <c r="AU240" s="80">
        <v>179</v>
      </c>
      <c r="AV240" s="81">
        <v>179</v>
      </c>
    </row>
    <row r="241" spans="1:48" ht="15" thickBot="1">
      <c r="A241">
        <v>241</v>
      </c>
      <c r="B241" s="662"/>
      <c r="C241" s="665"/>
      <c r="D241" s="82" t="s">
        <v>136</v>
      </c>
      <c r="E241" s="83">
        <v>65</v>
      </c>
      <c r="F241" s="84">
        <v>65</v>
      </c>
      <c r="G241" s="84">
        <v>66</v>
      </c>
      <c r="H241" s="84">
        <v>67</v>
      </c>
      <c r="I241" s="84">
        <v>67</v>
      </c>
      <c r="J241" s="84">
        <v>68</v>
      </c>
      <c r="K241" s="84">
        <v>69</v>
      </c>
      <c r="L241" s="85">
        <v>70</v>
      </c>
      <c r="N241" s="662"/>
      <c r="O241" s="665"/>
      <c r="P241" s="82" t="s">
        <v>136</v>
      </c>
      <c r="Q241" s="83">
        <v>106</v>
      </c>
      <c r="R241" s="84">
        <v>107</v>
      </c>
      <c r="S241" s="84">
        <v>108</v>
      </c>
      <c r="T241" s="84">
        <v>109</v>
      </c>
      <c r="U241" s="84">
        <v>111</v>
      </c>
      <c r="V241" s="84">
        <v>112</v>
      </c>
      <c r="W241" s="84">
        <v>113</v>
      </c>
      <c r="X241" s="85">
        <v>115</v>
      </c>
      <c r="Y241" s="177"/>
      <c r="Z241" s="662"/>
      <c r="AA241" s="665"/>
      <c r="AB241" s="82" t="s">
        <v>136</v>
      </c>
      <c r="AC241" s="83">
        <v>166</v>
      </c>
      <c r="AD241" s="84">
        <v>167</v>
      </c>
      <c r="AE241" s="84">
        <v>169</v>
      </c>
      <c r="AF241" s="84">
        <v>171</v>
      </c>
      <c r="AG241" s="84">
        <v>173</v>
      </c>
      <c r="AH241" s="84">
        <v>175</v>
      </c>
      <c r="AI241" s="84">
        <v>177</v>
      </c>
      <c r="AJ241" s="85">
        <v>179</v>
      </c>
      <c r="AL241" s="662"/>
      <c r="AM241" s="665"/>
      <c r="AN241" s="82" t="s">
        <v>136</v>
      </c>
      <c r="AO241" s="83">
        <v>181</v>
      </c>
      <c r="AP241" s="84">
        <v>181</v>
      </c>
      <c r="AQ241" s="84">
        <v>181</v>
      </c>
      <c r="AR241" s="84">
        <v>181</v>
      </c>
      <c r="AS241" s="84">
        <v>181</v>
      </c>
      <c r="AT241" s="84">
        <v>181</v>
      </c>
      <c r="AU241" s="84">
        <v>181</v>
      </c>
      <c r="AV241" s="85">
        <v>181</v>
      </c>
    </row>
    <row r="242" spans="1:48">
      <c r="A242">
        <v>242</v>
      </c>
      <c r="B242" s="662"/>
      <c r="C242" s="666">
        <v>110</v>
      </c>
      <c r="D242" s="86" t="str">
        <f>+D240</f>
        <v>48-X</v>
      </c>
      <c r="E242" s="87">
        <v>59</v>
      </c>
      <c r="F242" s="88">
        <v>59</v>
      </c>
      <c r="G242" s="88">
        <v>60</v>
      </c>
      <c r="H242" s="88">
        <v>60</v>
      </c>
      <c r="I242" s="88">
        <v>61</v>
      </c>
      <c r="J242" s="88">
        <v>61</v>
      </c>
      <c r="K242" s="88">
        <v>62</v>
      </c>
      <c r="L242" s="89">
        <v>63</v>
      </c>
      <c r="N242" s="662"/>
      <c r="O242" s="666">
        <v>110</v>
      </c>
      <c r="P242" s="86" t="str">
        <f>+P240</f>
        <v>48-X</v>
      </c>
      <c r="Q242" s="87">
        <v>94</v>
      </c>
      <c r="R242" s="88">
        <v>95</v>
      </c>
      <c r="S242" s="88">
        <v>96</v>
      </c>
      <c r="T242" s="88">
        <v>97</v>
      </c>
      <c r="U242" s="88">
        <v>98</v>
      </c>
      <c r="V242" s="88">
        <v>99</v>
      </c>
      <c r="W242" s="88">
        <v>100</v>
      </c>
      <c r="X242" s="89">
        <v>102</v>
      </c>
      <c r="Y242" s="177"/>
      <c r="Z242" s="662"/>
      <c r="AA242" s="666">
        <v>110</v>
      </c>
      <c r="AB242" s="86" t="str">
        <f>+AB240</f>
        <v>48-X</v>
      </c>
      <c r="AC242" s="87">
        <v>146</v>
      </c>
      <c r="AD242" s="88">
        <v>147</v>
      </c>
      <c r="AE242" s="88">
        <v>149</v>
      </c>
      <c r="AF242" s="88">
        <v>151</v>
      </c>
      <c r="AG242" s="88">
        <v>152</v>
      </c>
      <c r="AH242" s="88">
        <v>154</v>
      </c>
      <c r="AI242" s="88">
        <v>156</v>
      </c>
      <c r="AJ242" s="89">
        <v>158</v>
      </c>
      <c r="AL242" s="662"/>
      <c r="AM242" s="666">
        <v>110</v>
      </c>
      <c r="AN242" s="86" t="str">
        <f>+AN240</f>
        <v>48-X</v>
      </c>
      <c r="AO242" s="87">
        <v>179</v>
      </c>
      <c r="AP242" s="88">
        <v>179</v>
      </c>
      <c r="AQ242" s="88">
        <v>179</v>
      </c>
      <c r="AR242" s="88">
        <v>179</v>
      </c>
      <c r="AS242" s="88">
        <v>179</v>
      </c>
      <c r="AT242" s="88">
        <v>179</v>
      </c>
      <c r="AU242" s="88">
        <v>179</v>
      </c>
      <c r="AV242" s="89">
        <v>179</v>
      </c>
    </row>
    <row r="243" spans="1:48" ht="15" thickBot="1">
      <c r="A243">
        <v>243</v>
      </c>
      <c r="B243" s="662"/>
      <c r="C243" s="667"/>
      <c r="D243" s="90" t="str">
        <f>+D241</f>
        <v>48-XL</v>
      </c>
      <c r="E243" s="87">
        <v>63</v>
      </c>
      <c r="F243" s="88">
        <v>63</v>
      </c>
      <c r="G243" s="88">
        <v>64</v>
      </c>
      <c r="H243" s="88">
        <v>65</v>
      </c>
      <c r="I243" s="88">
        <v>65</v>
      </c>
      <c r="J243" s="88">
        <v>66</v>
      </c>
      <c r="K243" s="88">
        <v>67</v>
      </c>
      <c r="L243" s="89">
        <v>68</v>
      </c>
      <c r="N243" s="662"/>
      <c r="O243" s="667"/>
      <c r="P243" s="90" t="str">
        <f>+P241</f>
        <v>48-XL</v>
      </c>
      <c r="Q243" s="87">
        <v>102</v>
      </c>
      <c r="R243" s="88">
        <v>103</v>
      </c>
      <c r="S243" s="88">
        <v>104</v>
      </c>
      <c r="T243" s="88">
        <v>105</v>
      </c>
      <c r="U243" s="88">
        <v>107</v>
      </c>
      <c r="V243" s="88">
        <v>108</v>
      </c>
      <c r="W243" s="88">
        <v>109</v>
      </c>
      <c r="X243" s="89">
        <v>111</v>
      </c>
      <c r="Y243" s="177"/>
      <c r="Z243" s="662"/>
      <c r="AA243" s="667"/>
      <c r="AB243" s="90" t="str">
        <f>+AB241</f>
        <v>48-XL</v>
      </c>
      <c r="AC243" s="87">
        <v>160</v>
      </c>
      <c r="AD243" s="88">
        <v>161</v>
      </c>
      <c r="AE243" s="88">
        <v>163</v>
      </c>
      <c r="AF243" s="88">
        <v>165</v>
      </c>
      <c r="AG243" s="88">
        <v>167</v>
      </c>
      <c r="AH243" s="88">
        <v>169</v>
      </c>
      <c r="AI243" s="88">
        <v>171</v>
      </c>
      <c r="AJ243" s="89">
        <v>173</v>
      </c>
      <c r="AL243" s="662"/>
      <c r="AM243" s="667"/>
      <c r="AN243" s="90" t="str">
        <f>+AN241</f>
        <v>48-XL</v>
      </c>
      <c r="AO243" s="87">
        <v>181</v>
      </c>
      <c r="AP243" s="88">
        <v>181</v>
      </c>
      <c r="AQ243" s="88">
        <v>181</v>
      </c>
      <c r="AR243" s="88">
        <v>181</v>
      </c>
      <c r="AS243" s="88">
        <v>181</v>
      </c>
      <c r="AT243" s="88">
        <v>181</v>
      </c>
      <c r="AU243" s="88">
        <v>181</v>
      </c>
      <c r="AV243" s="89">
        <v>181</v>
      </c>
    </row>
    <row r="244" spans="1:48">
      <c r="A244">
        <v>244</v>
      </c>
      <c r="B244" s="662"/>
      <c r="C244" s="664">
        <f>+C242+10</f>
        <v>120</v>
      </c>
      <c r="D244" s="78" t="s">
        <v>133</v>
      </c>
      <c r="E244" s="83">
        <v>56</v>
      </c>
      <c r="F244" s="84">
        <v>56</v>
      </c>
      <c r="G244" s="84">
        <v>57</v>
      </c>
      <c r="H244" s="84">
        <v>58</v>
      </c>
      <c r="I244" s="84">
        <v>59</v>
      </c>
      <c r="J244" s="84">
        <v>60</v>
      </c>
      <c r="K244" s="84">
        <v>61</v>
      </c>
      <c r="L244" s="85">
        <v>62</v>
      </c>
      <c r="N244" s="662"/>
      <c r="O244" s="664">
        <f>+O242+10</f>
        <v>120</v>
      </c>
      <c r="P244" s="78" t="s">
        <v>133</v>
      </c>
      <c r="Q244" s="83">
        <v>89</v>
      </c>
      <c r="R244" s="84">
        <v>90</v>
      </c>
      <c r="S244" s="84">
        <v>91</v>
      </c>
      <c r="T244" s="84">
        <v>93</v>
      </c>
      <c r="U244" s="84">
        <v>94</v>
      </c>
      <c r="V244" s="84">
        <v>96</v>
      </c>
      <c r="W244" s="84">
        <v>97</v>
      </c>
      <c r="X244" s="85">
        <v>99</v>
      </c>
      <c r="Y244" s="177"/>
      <c r="Z244" s="662"/>
      <c r="AA244" s="664">
        <f>+AA242+10</f>
        <v>120</v>
      </c>
      <c r="AB244" s="78" t="s">
        <v>133</v>
      </c>
      <c r="AC244" s="83">
        <v>139</v>
      </c>
      <c r="AD244" s="84">
        <v>141</v>
      </c>
      <c r="AE244" s="84">
        <v>143</v>
      </c>
      <c r="AF244" s="84">
        <v>145</v>
      </c>
      <c r="AG244" s="84">
        <v>147</v>
      </c>
      <c r="AH244" s="84">
        <v>149</v>
      </c>
      <c r="AI244" s="84">
        <v>151</v>
      </c>
      <c r="AJ244" s="85">
        <v>154</v>
      </c>
      <c r="AL244" s="662"/>
      <c r="AM244" s="664">
        <f>+AM242+10</f>
        <v>120</v>
      </c>
      <c r="AN244" s="78" t="s">
        <v>133</v>
      </c>
      <c r="AO244" s="83">
        <v>171</v>
      </c>
      <c r="AP244" s="84">
        <v>172</v>
      </c>
      <c r="AQ244" s="84">
        <v>173</v>
      </c>
      <c r="AR244" s="84">
        <v>174</v>
      </c>
      <c r="AS244" s="84">
        <v>175</v>
      </c>
      <c r="AT244" s="84">
        <v>176</v>
      </c>
      <c r="AU244" s="84">
        <v>177</v>
      </c>
      <c r="AV244" s="85">
        <v>179</v>
      </c>
    </row>
    <row r="245" spans="1:48" ht="15" thickBot="1">
      <c r="A245">
        <v>245</v>
      </c>
      <c r="B245" s="662"/>
      <c r="C245" s="665"/>
      <c r="D245" s="82" t="s">
        <v>136</v>
      </c>
      <c r="E245" s="83">
        <v>61</v>
      </c>
      <c r="F245" s="84">
        <v>61</v>
      </c>
      <c r="G245" s="84">
        <v>62</v>
      </c>
      <c r="H245" s="84">
        <v>63</v>
      </c>
      <c r="I245" s="84">
        <v>63</v>
      </c>
      <c r="J245" s="84">
        <v>64</v>
      </c>
      <c r="K245" s="84">
        <v>65</v>
      </c>
      <c r="L245" s="85">
        <v>66</v>
      </c>
      <c r="N245" s="662"/>
      <c r="O245" s="665"/>
      <c r="P245" s="82" t="s">
        <v>136</v>
      </c>
      <c r="Q245" s="83">
        <v>99</v>
      </c>
      <c r="R245" s="84">
        <v>100</v>
      </c>
      <c r="S245" s="84">
        <v>101</v>
      </c>
      <c r="T245" s="84">
        <v>102</v>
      </c>
      <c r="U245" s="84">
        <v>104</v>
      </c>
      <c r="V245" s="84">
        <v>105</v>
      </c>
      <c r="W245" s="84">
        <v>106</v>
      </c>
      <c r="X245" s="85">
        <v>108</v>
      </c>
      <c r="Y245" s="177"/>
      <c r="Z245" s="662"/>
      <c r="AA245" s="665"/>
      <c r="AB245" s="82" t="s">
        <v>136</v>
      </c>
      <c r="AC245" s="83">
        <v>155</v>
      </c>
      <c r="AD245" s="84">
        <v>156</v>
      </c>
      <c r="AE245" s="84">
        <v>158</v>
      </c>
      <c r="AF245" s="84">
        <v>160</v>
      </c>
      <c r="AG245" s="84">
        <v>162</v>
      </c>
      <c r="AH245" s="84">
        <v>164</v>
      </c>
      <c r="AI245" s="84">
        <v>166</v>
      </c>
      <c r="AJ245" s="85">
        <v>168</v>
      </c>
      <c r="AL245" s="662"/>
      <c r="AM245" s="665"/>
      <c r="AN245" s="82" t="s">
        <v>136</v>
      </c>
      <c r="AO245" s="83">
        <v>178</v>
      </c>
      <c r="AP245" s="84">
        <v>178</v>
      </c>
      <c r="AQ245" s="84">
        <v>178</v>
      </c>
      <c r="AR245" s="84">
        <v>179</v>
      </c>
      <c r="AS245" s="84">
        <v>179</v>
      </c>
      <c r="AT245" s="84">
        <v>180</v>
      </c>
      <c r="AU245" s="84">
        <v>180</v>
      </c>
      <c r="AV245" s="85">
        <v>181</v>
      </c>
    </row>
    <row r="246" spans="1:48">
      <c r="A246">
        <v>246</v>
      </c>
      <c r="B246" s="662"/>
      <c r="C246" s="666">
        <f>+C244+10</f>
        <v>130</v>
      </c>
      <c r="D246" s="86" t="str">
        <f>+D244</f>
        <v>48-X</v>
      </c>
      <c r="E246" s="87">
        <v>54</v>
      </c>
      <c r="F246" s="88">
        <v>54</v>
      </c>
      <c r="G246" s="88">
        <v>55</v>
      </c>
      <c r="H246" s="88">
        <v>56</v>
      </c>
      <c r="I246" s="88">
        <v>57</v>
      </c>
      <c r="J246" s="88">
        <v>58</v>
      </c>
      <c r="K246" s="88">
        <v>59</v>
      </c>
      <c r="L246" s="89">
        <v>60</v>
      </c>
      <c r="N246" s="662"/>
      <c r="O246" s="666">
        <f>+O244+10</f>
        <v>130</v>
      </c>
      <c r="P246" s="86" t="str">
        <f>+P244</f>
        <v>48-X</v>
      </c>
      <c r="Q246" s="87">
        <v>85</v>
      </c>
      <c r="R246" s="88">
        <v>86</v>
      </c>
      <c r="S246" s="88">
        <v>88</v>
      </c>
      <c r="T246" s="88">
        <v>89</v>
      </c>
      <c r="U246" s="88">
        <v>91</v>
      </c>
      <c r="V246" s="88">
        <v>92</v>
      </c>
      <c r="W246" s="88">
        <v>94</v>
      </c>
      <c r="X246" s="89">
        <v>96</v>
      </c>
      <c r="Y246" s="177"/>
      <c r="Z246" s="662"/>
      <c r="AA246" s="666">
        <f>+AA244+10</f>
        <v>130</v>
      </c>
      <c r="AB246" s="86" t="str">
        <f>+AB244</f>
        <v>48-X</v>
      </c>
      <c r="AC246" s="87">
        <v>133</v>
      </c>
      <c r="AD246" s="88">
        <v>135</v>
      </c>
      <c r="AE246" s="88">
        <v>137</v>
      </c>
      <c r="AF246" s="88">
        <v>139</v>
      </c>
      <c r="AG246" s="88">
        <v>142</v>
      </c>
      <c r="AH246" s="88">
        <v>144</v>
      </c>
      <c r="AI246" s="88">
        <v>146</v>
      </c>
      <c r="AJ246" s="89">
        <v>149</v>
      </c>
      <c r="AL246" s="662"/>
      <c r="AM246" s="666">
        <f>+AM244+10</f>
        <v>130</v>
      </c>
      <c r="AN246" s="86" t="str">
        <f>+AN244</f>
        <v>48-X</v>
      </c>
      <c r="AO246" s="87">
        <v>162</v>
      </c>
      <c r="AP246" s="88">
        <v>164</v>
      </c>
      <c r="AQ246" s="88">
        <v>166</v>
      </c>
      <c r="AR246" s="88">
        <v>169</v>
      </c>
      <c r="AS246" s="88">
        <v>171</v>
      </c>
      <c r="AT246" s="88">
        <v>174</v>
      </c>
      <c r="AU246" s="88">
        <v>176</v>
      </c>
      <c r="AV246" s="89">
        <v>179</v>
      </c>
    </row>
    <row r="247" spans="1:48" ht="15" thickBot="1">
      <c r="A247">
        <v>247</v>
      </c>
      <c r="B247" s="662"/>
      <c r="C247" s="667"/>
      <c r="D247" s="90" t="str">
        <f>+D245</f>
        <v>48-XL</v>
      </c>
      <c r="E247" s="87">
        <v>59</v>
      </c>
      <c r="F247" s="88">
        <v>59</v>
      </c>
      <c r="G247" s="88">
        <v>60</v>
      </c>
      <c r="H247" s="88">
        <v>61</v>
      </c>
      <c r="I247" s="88">
        <v>61</v>
      </c>
      <c r="J247" s="88">
        <v>62</v>
      </c>
      <c r="K247" s="88">
        <v>63</v>
      </c>
      <c r="L247" s="89">
        <v>64</v>
      </c>
      <c r="N247" s="662"/>
      <c r="O247" s="667"/>
      <c r="P247" s="90" t="str">
        <f>+P245</f>
        <v>48-XL</v>
      </c>
      <c r="Q247" s="87">
        <v>96</v>
      </c>
      <c r="R247" s="88">
        <v>97</v>
      </c>
      <c r="S247" s="88">
        <v>98</v>
      </c>
      <c r="T247" s="88">
        <v>99</v>
      </c>
      <c r="U247" s="88">
        <v>101</v>
      </c>
      <c r="V247" s="88">
        <v>102</v>
      </c>
      <c r="W247" s="88">
        <v>103</v>
      </c>
      <c r="X247" s="89">
        <v>105</v>
      </c>
      <c r="Y247" s="177"/>
      <c r="Z247" s="662"/>
      <c r="AA247" s="667"/>
      <c r="AB247" s="90" t="str">
        <f>+AB245</f>
        <v>48-XL</v>
      </c>
      <c r="AC247" s="87">
        <v>149</v>
      </c>
      <c r="AD247" s="88">
        <v>151</v>
      </c>
      <c r="AE247" s="88">
        <v>153</v>
      </c>
      <c r="AF247" s="88">
        <v>155</v>
      </c>
      <c r="AG247" s="88">
        <v>157</v>
      </c>
      <c r="AH247" s="88">
        <v>159</v>
      </c>
      <c r="AI247" s="88">
        <v>161</v>
      </c>
      <c r="AJ247" s="89">
        <v>163</v>
      </c>
      <c r="AL247" s="662"/>
      <c r="AM247" s="667"/>
      <c r="AN247" s="90" t="str">
        <f>+AN245</f>
        <v>48-XL</v>
      </c>
      <c r="AO247" s="87">
        <v>180</v>
      </c>
      <c r="AP247" s="88">
        <v>180</v>
      </c>
      <c r="AQ247" s="88">
        <v>180</v>
      </c>
      <c r="AR247" s="88">
        <v>180</v>
      </c>
      <c r="AS247" s="88">
        <v>180</v>
      </c>
      <c r="AT247" s="88">
        <v>180</v>
      </c>
      <c r="AU247" s="88">
        <v>180</v>
      </c>
      <c r="AV247" s="89">
        <v>180</v>
      </c>
    </row>
    <row r="248" spans="1:48">
      <c r="A248">
        <v>248</v>
      </c>
      <c r="B248" s="662"/>
      <c r="C248" s="664">
        <f>+C246+10</f>
        <v>140</v>
      </c>
      <c r="D248" s="78" t="s">
        <v>133</v>
      </c>
      <c r="E248" s="83">
        <v>58</v>
      </c>
      <c r="F248" s="84">
        <v>58</v>
      </c>
      <c r="G248" s="84">
        <v>58</v>
      </c>
      <c r="H248" s="84">
        <v>58</v>
      </c>
      <c r="I248" s="84">
        <v>58</v>
      </c>
      <c r="J248" s="84">
        <v>58</v>
      </c>
      <c r="K248" s="84">
        <v>58</v>
      </c>
      <c r="L248" s="85">
        <v>58</v>
      </c>
      <c r="N248" s="662"/>
      <c r="O248" s="664">
        <f>+O246+10</f>
        <v>140</v>
      </c>
      <c r="P248" s="78" t="s">
        <v>133</v>
      </c>
      <c r="Q248" s="83">
        <v>81</v>
      </c>
      <c r="R248" s="84">
        <v>82</v>
      </c>
      <c r="S248" s="84">
        <v>84</v>
      </c>
      <c r="T248" s="84">
        <v>86</v>
      </c>
      <c r="U248" s="84">
        <v>87</v>
      </c>
      <c r="V248" s="84">
        <v>89</v>
      </c>
      <c r="W248" s="84">
        <v>91</v>
      </c>
      <c r="X248" s="85">
        <v>93</v>
      </c>
      <c r="Y248" s="177"/>
      <c r="Z248" s="662"/>
      <c r="AA248" s="664">
        <f>+AA246+10</f>
        <v>140</v>
      </c>
      <c r="AB248" s="78" t="s">
        <v>133</v>
      </c>
      <c r="AC248" s="83">
        <v>127</v>
      </c>
      <c r="AD248" s="84">
        <v>129</v>
      </c>
      <c r="AE248" s="84">
        <v>132</v>
      </c>
      <c r="AF248" s="84">
        <v>134</v>
      </c>
      <c r="AG248" s="84">
        <v>137</v>
      </c>
      <c r="AH248" s="84">
        <v>139</v>
      </c>
      <c r="AI248" s="84">
        <v>142</v>
      </c>
      <c r="AJ248" s="85">
        <v>145</v>
      </c>
      <c r="AL248" s="662"/>
      <c r="AM248" s="664">
        <f>+AM246+10</f>
        <v>140</v>
      </c>
      <c r="AN248" s="78" t="s">
        <v>133</v>
      </c>
      <c r="AO248" s="83">
        <v>155</v>
      </c>
      <c r="AP248" s="84">
        <v>158</v>
      </c>
      <c r="AQ248" s="84">
        <v>161</v>
      </c>
      <c r="AR248" s="84">
        <v>164</v>
      </c>
      <c r="AS248" s="84">
        <v>167</v>
      </c>
      <c r="AT248" s="84">
        <v>170</v>
      </c>
      <c r="AU248" s="84">
        <v>173</v>
      </c>
      <c r="AV248" s="85">
        <v>176</v>
      </c>
    </row>
    <row r="249" spans="1:48" ht="15" thickBot="1">
      <c r="A249">
        <v>249</v>
      </c>
      <c r="B249" s="662"/>
      <c r="C249" s="665"/>
      <c r="D249" s="82" t="s">
        <v>136</v>
      </c>
      <c r="E249" s="83">
        <v>62</v>
      </c>
      <c r="F249" s="84">
        <v>62</v>
      </c>
      <c r="G249" s="84">
        <v>62</v>
      </c>
      <c r="H249" s="84">
        <v>62</v>
      </c>
      <c r="I249" s="84">
        <v>62</v>
      </c>
      <c r="J249" s="84">
        <v>62</v>
      </c>
      <c r="K249" s="84">
        <v>62</v>
      </c>
      <c r="L249" s="85">
        <v>62</v>
      </c>
      <c r="N249" s="662"/>
      <c r="O249" s="665"/>
      <c r="P249" s="82" t="s">
        <v>136</v>
      </c>
      <c r="Q249" s="83">
        <v>93</v>
      </c>
      <c r="R249" s="84">
        <v>94</v>
      </c>
      <c r="S249" s="84">
        <v>95</v>
      </c>
      <c r="T249" s="84">
        <v>96</v>
      </c>
      <c r="U249" s="84">
        <v>98</v>
      </c>
      <c r="V249" s="84">
        <v>99</v>
      </c>
      <c r="W249" s="84">
        <v>100</v>
      </c>
      <c r="X249" s="85">
        <v>102</v>
      </c>
      <c r="Y249" s="177"/>
      <c r="Z249" s="662"/>
      <c r="AA249" s="665"/>
      <c r="AB249" s="82" t="s">
        <v>136</v>
      </c>
      <c r="AC249" s="83">
        <v>145</v>
      </c>
      <c r="AD249" s="84">
        <v>146</v>
      </c>
      <c r="AE249" s="84">
        <v>148</v>
      </c>
      <c r="AF249" s="84">
        <v>150</v>
      </c>
      <c r="AG249" s="84">
        <v>152</v>
      </c>
      <c r="AH249" s="84">
        <v>154</v>
      </c>
      <c r="AI249" s="84">
        <v>156</v>
      </c>
      <c r="AJ249" s="85">
        <v>158</v>
      </c>
      <c r="AL249" s="662"/>
      <c r="AM249" s="665"/>
      <c r="AN249" s="82" t="s">
        <v>136</v>
      </c>
      <c r="AO249" s="83">
        <v>177</v>
      </c>
      <c r="AP249" s="84">
        <v>177</v>
      </c>
      <c r="AQ249" s="84">
        <v>177</v>
      </c>
      <c r="AR249" s="84">
        <v>178</v>
      </c>
      <c r="AS249" s="84">
        <v>178</v>
      </c>
      <c r="AT249" s="84">
        <v>179</v>
      </c>
      <c r="AU249" s="84">
        <v>179</v>
      </c>
      <c r="AV249" s="85">
        <v>180</v>
      </c>
    </row>
    <row r="250" spans="1:48">
      <c r="A250">
        <v>250</v>
      </c>
      <c r="B250" s="662"/>
      <c r="C250" s="666">
        <f>+C248+10</f>
        <v>150</v>
      </c>
      <c r="D250" s="86" t="str">
        <f>+D248</f>
        <v>48-X</v>
      </c>
      <c r="E250" s="87">
        <v>62</v>
      </c>
      <c r="F250" s="88">
        <v>61</v>
      </c>
      <c r="G250" s="88">
        <v>60</v>
      </c>
      <c r="H250" s="88">
        <v>59</v>
      </c>
      <c r="I250" s="88">
        <v>58</v>
      </c>
      <c r="J250" s="88">
        <v>57</v>
      </c>
      <c r="K250" s="88">
        <v>56</v>
      </c>
      <c r="L250" s="89">
        <v>56</v>
      </c>
      <c r="N250" s="662"/>
      <c r="O250" s="666">
        <f>+O248+10</f>
        <v>150</v>
      </c>
      <c r="P250" s="86" t="str">
        <f>+P248</f>
        <v>48-X</v>
      </c>
      <c r="Q250" s="87">
        <v>78</v>
      </c>
      <c r="R250" s="88">
        <v>79</v>
      </c>
      <c r="S250" s="88">
        <v>81</v>
      </c>
      <c r="T250" s="88">
        <v>82</v>
      </c>
      <c r="U250" s="88">
        <v>84</v>
      </c>
      <c r="V250" s="88">
        <v>85</v>
      </c>
      <c r="W250" s="88">
        <v>87</v>
      </c>
      <c r="X250" s="89">
        <v>89</v>
      </c>
      <c r="Y250" s="177"/>
      <c r="Z250" s="662"/>
      <c r="AA250" s="666">
        <f>+AA248+10</f>
        <v>150</v>
      </c>
      <c r="AB250" s="86" t="str">
        <f>+AB248</f>
        <v>48-X</v>
      </c>
      <c r="AC250" s="87">
        <v>122</v>
      </c>
      <c r="AD250" s="88">
        <v>124</v>
      </c>
      <c r="AE250" s="88">
        <v>126</v>
      </c>
      <c r="AF250" s="88">
        <v>129</v>
      </c>
      <c r="AG250" s="88">
        <v>131</v>
      </c>
      <c r="AH250" s="88">
        <v>134</v>
      </c>
      <c r="AI250" s="88">
        <v>136</v>
      </c>
      <c r="AJ250" s="89">
        <v>139</v>
      </c>
      <c r="AL250" s="662"/>
      <c r="AM250" s="666">
        <f>+AM248+10</f>
        <v>150</v>
      </c>
      <c r="AN250" s="86" t="str">
        <f>+AN248</f>
        <v>48-X</v>
      </c>
      <c r="AO250" s="87">
        <v>148</v>
      </c>
      <c r="AP250" s="88">
        <v>151</v>
      </c>
      <c r="AQ250" s="88">
        <v>154</v>
      </c>
      <c r="AR250" s="88">
        <v>157</v>
      </c>
      <c r="AS250" s="88">
        <v>160</v>
      </c>
      <c r="AT250" s="88">
        <v>163</v>
      </c>
      <c r="AU250" s="88">
        <v>166</v>
      </c>
      <c r="AV250" s="89">
        <v>169</v>
      </c>
    </row>
    <row r="251" spans="1:48" ht="15" thickBot="1">
      <c r="A251">
        <v>251</v>
      </c>
      <c r="B251" s="662"/>
      <c r="C251" s="667"/>
      <c r="D251" s="90" t="str">
        <f>+D249</f>
        <v>48-XL</v>
      </c>
      <c r="E251" s="87">
        <v>68</v>
      </c>
      <c r="F251" s="88">
        <v>67</v>
      </c>
      <c r="G251" s="88">
        <v>66</v>
      </c>
      <c r="H251" s="88">
        <v>65</v>
      </c>
      <c r="I251" s="88">
        <v>64</v>
      </c>
      <c r="J251" s="88">
        <v>63</v>
      </c>
      <c r="K251" s="88">
        <v>62</v>
      </c>
      <c r="L251" s="89">
        <v>61</v>
      </c>
      <c r="N251" s="662"/>
      <c r="O251" s="667"/>
      <c r="P251" s="90" t="str">
        <f>+P249</f>
        <v>48-XL</v>
      </c>
      <c r="Q251" s="87">
        <v>90</v>
      </c>
      <c r="R251" s="88">
        <v>91</v>
      </c>
      <c r="S251" s="88">
        <v>92</v>
      </c>
      <c r="T251" s="88">
        <v>93</v>
      </c>
      <c r="U251" s="88">
        <v>95</v>
      </c>
      <c r="V251" s="88">
        <v>96</v>
      </c>
      <c r="W251" s="88">
        <v>97</v>
      </c>
      <c r="X251" s="89">
        <v>99</v>
      </c>
      <c r="Y251" s="177"/>
      <c r="Z251" s="662"/>
      <c r="AA251" s="667"/>
      <c r="AB251" s="90" t="str">
        <f>+AB249</f>
        <v>48-XL</v>
      </c>
      <c r="AC251" s="87">
        <v>141</v>
      </c>
      <c r="AD251" s="88">
        <v>142</v>
      </c>
      <c r="AE251" s="88">
        <v>144</v>
      </c>
      <c r="AF251" s="88">
        <v>146</v>
      </c>
      <c r="AG251" s="88">
        <v>148</v>
      </c>
      <c r="AH251" s="88">
        <v>150</v>
      </c>
      <c r="AI251" s="88">
        <v>152</v>
      </c>
      <c r="AJ251" s="89">
        <v>154</v>
      </c>
      <c r="AL251" s="662"/>
      <c r="AM251" s="667"/>
      <c r="AN251" s="90" t="str">
        <f>+AN249</f>
        <v>48-XL</v>
      </c>
      <c r="AO251" s="87">
        <v>172</v>
      </c>
      <c r="AP251" s="88">
        <v>172</v>
      </c>
      <c r="AQ251" s="88">
        <v>173</v>
      </c>
      <c r="AR251" s="88">
        <v>174</v>
      </c>
      <c r="AS251" s="88">
        <v>174</v>
      </c>
      <c r="AT251" s="88">
        <v>175</v>
      </c>
      <c r="AU251" s="88">
        <v>176</v>
      </c>
      <c r="AV251" s="89">
        <v>177</v>
      </c>
    </row>
    <row r="252" spans="1:48">
      <c r="A252">
        <v>252</v>
      </c>
      <c r="B252" s="662"/>
      <c r="C252" s="664">
        <f>+C250+10</f>
        <v>160</v>
      </c>
      <c r="D252" s="78" t="s">
        <v>133</v>
      </c>
      <c r="E252" s="83">
        <v>68</v>
      </c>
      <c r="F252" s="84">
        <v>66</v>
      </c>
      <c r="G252" s="84">
        <v>64</v>
      </c>
      <c r="H252" s="84">
        <v>62</v>
      </c>
      <c r="I252" s="84">
        <v>60</v>
      </c>
      <c r="J252" s="84">
        <v>58</v>
      </c>
      <c r="K252" s="84">
        <v>56</v>
      </c>
      <c r="L252" s="85">
        <v>54</v>
      </c>
      <c r="N252" s="662"/>
      <c r="O252" s="664">
        <f>+O250+10</f>
        <v>160</v>
      </c>
      <c r="P252" s="78" t="s">
        <v>133</v>
      </c>
      <c r="Q252" s="83">
        <v>75</v>
      </c>
      <c r="R252" s="84">
        <v>76</v>
      </c>
      <c r="S252" s="84">
        <v>77</v>
      </c>
      <c r="T252" s="84">
        <v>79</v>
      </c>
      <c r="U252" s="84">
        <v>80</v>
      </c>
      <c r="V252" s="84">
        <v>82</v>
      </c>
      <c r="W252" s="84">
        <v>83</v>
      </c>
      <c r="X252" s="85">
        <v>85</v>
      </c>
      <c r="Y252" s="177"/>
      <c r="Z252" s="662"/>
      <c r="AA252" s="664">
        <f>+AA250+10</f>
        <v>160</v>
      </c>
      <c r="AB252" s="78" t="s">
        <v>133</v>
      </c>
      <c r="AC252" s="83">
        <v>117</v>
      </c>
      <c r="AD252" s="84">
        <v>119</v>
      </c>
      <c r="AE252" s="84">
        <v>121</v>
      </c>
      <c r="AF252" s="84">
        <v>123</v>
      </c>
      <c r="AG252" s="84">
        <v>126</v>
      </c>
      <c r="AH252" s="84">
        <v>128</v>
      </c>
      <c r="AI252" s="84">
        <v>130</v>
      </c>
      <c r="AJ252" s="85">
        <v>133</v>
      </c>
      <c r="AL252" s="662"/>
      <c r="AM252" s="664">
        <f>+AM250+10</f>
        <v>160</v>
      </c>
      <c r="AN252" s="78" t="s">
        <v>133</v>
      </c>
      <c r="AO252" s="83">
        <v>143</v>
      </c>
      <c r="AP252" s="84">
        <v>145</v>
      </c>
      <c r="AQ252" s="84">
        <v>148</v>
      </c>
      <c r="AR252" s="84">
        <v>151</v>
      </c>
      <c r="AS252" s="84">
        <v>154</v>
      </c>
      <c r="AT252" s="84">
        <v>157</v>
      </c>
      <c r="AU252" s="84">
        <v>160</v>
      </c>
      <c r="AV252" s="85">
        <v>163</v>
      </c>
    </row>
    <row r="253" spans="1:48" ht="15" thickBot="1">
      <c r="A253">
        <v>253</v>
      </c>
      <c r="B253" s="662"/>
      <c r="C253" s="665"/>
      <c r="D253" s="82" t="s">
        <v>136</v>
      </c>
      <c r="E253" s="83">
        <v>74</v>
      </c>
      <c r="F253" s="84">
        <v>71</v>
      </c>
      <c r="G253" s="84">
        <v>69</v>
      </c>
      <c r="H253" s="84">
        <v>67</v>
      </c>
      <c r="I253" s="84">
        <v>65</v>
      </c>
      <c r="J253" s="84">
        <v>63</v>
      </c>
      <c r="K253" s="84">
        <v>61</v>
      </c>
      <c r="L253" s="85">
        <v>59</v>
      </c>
      <c r="N253" s="662"/>
      <c r="O253" s="665"/>
      <c r="P253" s="82" t="s">
        <v>136</v>
      </c>
      <c r="Q253" s="83">
        <v>87</v>
      </c>
      <c r="R253" s="84">
        <v>88</v>
      </c>
      <c r="S253" s="84">
        <v>89</v>
      </c>
      <c r="T253" s="84">
        <v>90</v>
      </c>
      <c r="U253" s="84">
        <v>92</v>
      </c>
      <c r="V253" s="84">
        <v>93</v>
      </c>
      <c r="W253" s="84">
        <v>94</v>
      </c>
      <c r="X253" s="85">
        <v>96</v>
      </c>
      <c r="Y253" s="177"/>
      <c r="Z253" s="662"/>
      <c r="AA253" s="665"/>
      <c r="AB253" s="82" t="s">
        <v>136</v>
      </c>
      <c r="AC253" s="83">
        <v>135</v>
      </c>
      <c r="AD253" s="84">
        <v>137</v>
      </c>
      <c r="AE253" s="84">
        <v>139</v>
      </c>
      <c r="AF253" s="84">
        <v>141</v>
      </c>
      <c r="AG253" s="84">
        <v>143</v>
      </c>
      <c r="AH253" s="84">
        <v>145</v>
      </c>
      <c r="AI253" s="84">
        <v>147</v>
      </c>
      <c r="AJ253" s="85">
        <v>150</v>
      </c>
      <c r="AL253" s="662"/>
      <c r="AM253" s="665"/>
      <c r="AN253" s="82" t="s">
        <v>136</v>
      </c>
      <c r="AO253" s="83">
        <v>165</v>
      </c>
      <c r="AP253" s="84">
        <v>166</v>
      </c>
      <c r="AQ253" s="84">
        <v>168</v>
      </c>
      <c r="AR253" s="84">
        <v>170</v>
      </c>
      <c r="AS253" s="84">
        <v>171</v>
      </c>
      <c r="AT253" s="84">
        <v>173</v>
      </c>
      <c r="AU253" s="84">
        <v>175</v>
      </c>
      <c r="AV253" s="85">
        <v>177</v>
      </c>
    </row>
    <row r="254" spans="1:48">
      <c r="A254">
        <v>254</v>
      </c>
      <c r="B254" s="662"/>
      <c r="C254" s="666">
        <f>+C252+10</f>
        <v>170</v>
      </c>
      <c r="D254" s="86" t="str">
        <f>+D252</f>
        <v>48-X</v>
      </c>
      <c r="E254" s="87">
        <v>74</v>
      </c>
      <c r="F254" s="88">
        <v>71</v>
      </c>
      <c r="G254" s="88">
        <v>68</v>
      </c>
      <c r="H254" s="88">
        <v>66</v>
      </c>
      <c r="I254" s="88">
        <v>63</v>
      </c>
      <c r="J254" s="88">
        <v>61</v>
      </c>
      <c r="K254" s="88">
        <v>58</v>
      </c>
      <c r="L254" s="89">
        <v>56</v>
      </c>
      <c r="N254" s="662"/>
      <c r="O254" s="666">
        <f>+O252+10</f>
        <v>170</v>
      </c>
      <c r="P254" s="86" t="str">
        <f>+P252</f>
        <v>48-X</v>
      </c>
      <c r="Q254" s="87">
        <v>74</v>
      </c>
      <c r="R254" s="88">
        <v>75</v>
      </c>
      <c r="S254" s="88">
        <v>76</v>
      </c>
      <c r="T254" s="88">
        <v>77</v>
      </c>
      <c r="U254" s="88">
        <v>78</v>
      </c>
      <c r="V254" s="88">
        <v>79</v>
      </c>
      <c r="W254" s="88">
        <v>80</v>
      </c>
      <c r="X254" s="89">
        <v>82</v>
      </c>
      <c r="Y254" s="177"/>
      <c r="Z254" s="662"/>
      <c r="AA254" s="666">
        <f>+AA252+10</f>
        <v>170</v>
      </c>
      <c r="AB254" s="86" t="str">
        <f>+AB252</f>
        <v>48-X</v>
      </c>
      <c r="AC254" s="87">
        <v>112</v>
      </c>
      <c r="AD254" s="88">
        <v>114</v>
      </c>
      <c r="AE254" s="88">
        <v>116</v>
      </c>
      <c r="AF254" s="88">
        <v>118</v>
      </c>
      <c r="AG254" s="88">
        <v>121</v>
      </c>
      <c r="AH254" s="88">
        <v>123</v>
      </c>
      <c r="AI254" s="88">
        <v>125</v>
      </c>
      <c r="AJ254" s="89">
        <v>128</v>
      </c>
      <c r="AL254" s="662"/>
      <c r="AM254" s="666">
        <f>+AM252+10</f>
        <v>170</v>
      </c>
      <c r="AN254" s="86" t="str">
        <f>+AN252</f>
        <v>48-X</v>
      </c>
      <c r="AO254" s="87">
        <v>137</v>
      </c>
      <c r="AP254" s="88">
        <v>139</v>
      </c>
      <c r="AQ254" s="88">
        <v>142</v>
      </c>
      <c r="AR254" s="88">
        <v>145</v>
      </c>
      <c r="AS254" s="88">
        <v>148</v>
      </c>
      <c r="AT254" s="88">
        <v>151</v>
      </c>
      <c r="AU254" s="88">
        <v>154</v>
      </c>
      <c r="AV254" s="89">
        <v>157</v>
      </c>
    </row>
    <row r="255" spans="1:48" ht="15" thickBot="1">
      <c r="A255">
        <v>255</v>
      </c>
      <c r="B255" s="662"/>
      <c r="C255" s="667"/>
      <c r="D255" s="90" t="str">
        <f>+D253</f>
        <v>48-XL</v>
      </c>
      <c r="E255" s="87">
        <v>81</v>
      </c>
      <c r="F255" s="88">
        <v>78</v>
      </c>
      <c r="G255" s="88">
        <v>75</v>
      </c>
      <c r="H255" s="88">
        <v>72</v>
      </c>
      <c r="I255" s="88">
        <v>69</v>
      </c>
      <c r="J255" s="88">
        <v>66</v>
      </c>
      <c r="K255" s="88">
        <v>63</v>
      </c>
      <c r="L255" s="89">
        <v>60</v>
      </c>
      <c r="N255" s="662"/>
      <c r="O255" s="667"/>
      <c r="P255" s="90" t="str">
        <f>+P253</f>
        <v>48-XL</v>
      </c>
      <c r="Q255" s="87">
        <v>84</v>
      </c>
      <c r="R255" s="88">
        <v>85</v>
      </c>
      <c r="S255" s="88">
        <v>86</v>
      </c>
      <c r="T255" s="88">
        <v>88</v>
      </c>
      <c r="U255" s="88">
        <v>89</v>
      </c>
      <c r="V255" s="88">
        <v>91</v>
      </c>
      <c r="W255" s="88">
        <v>92</v>
      </c>
      <c r="X255" s="89">
        <v>94</v>
      </c>
      <c r="Y255" s="177"/>
      <c r="Z255" s="662"/>
      <c r="AA255" s="667"/>
      <c r="AB255" s="90" t="str">
        <f>+AB253</f>
        <v>48-XL</v>
      </c>
      <c r="AC255" s="87">
        <v>130</v>
      </c>
      <c r="AD255" s="88">
        <v>132</v>
      </c>
      <c r="AE255" s="88">
        <v>134</v>
      </c>
      <c r="AF255" s="88">
        <v>137</v>
      </c>
      <c r="AG255" s="88">
        <v>139</v>
      </c>
      <c r="AH255" s="88">
        <v>142</v>
      </c>
      <c r="AI255" s="88">
        <v>144</v>
      </c>
      <c r="AJ255" s="89">
        <v>147</v>
      </c>
      <c r="AL255" s="662"/>
      <c r="AM255" s="667"/>
      <c r="AN255" s="90" t="str">
        <f>+AN253</f>
        <v>48-XL</v>
      </c>
      <c r="AO255" s="87">
        <v>159</v>
      </c>
      <c r="AP255" s="88">
        <v>161</v>
      </c>
      <c r="AQ255" s="88">
        <v>164</v>
      </c>
      <c r="AR255" s="88">
        <v>166</v>
      </c>
      <c r="AS255" s="88">
        <v>169</v>
      </c>
      <c r="AT255" s="88">
        <v>171</v>
      </c>
      <c r="AU255" s="88">
        <v>174</v>
      </c>
      <c r="AV255" s="89">
        <v>177</v>
      </c>
    </row>
    <row r="256" spans="1:48">
      <c r="A256">
        <v>256</v>
      </c>
      <c r="B256" s="662"/>
      <c r="C256" s="664">
        <f>+C254+10</f>
        <v>180</v>
      </c>
      <c r="D256" s="78" t="s">
        <v>133</v>
      </c>
      <c r="E256" s="83">
        <v>80</v>
      </c>
      <c r="F256" s="84">
        <v>77</v>
      </c>
      <c r="G256" s="84">
        <v>74</v>
      </c>
      <c r="H256" s="84">
        <v>71</v>
      </c>
      <c r="I256" s="84">
        <v>68</v>
      </c>
      <c r="J256" s="84">
        <v>65</v>
      </c>
      <c r="K256" s="84">
        <v>62</v>
      </c>
      <c r="L256" s="85">
        <v>60</v>
      </c>
      <c r="N256" s="662"/>
      <c r="O256" s="664">
        <f>+O254+10</f>
        <v>180</v>
      </c>
      <c r="P256" s="78" t="s">
        <v>133</v>
      </c>
      <c r="Q256" s="83">
        <v>80</v>
      </c>
      <c r="R256" s="84">
        <v>80</v>
      </c>
      <c r="S256" s="84">
        <v>80</v>
      </c>
      <c r="T256" s="84">
        <v>80</v>
      </c>
      <c r="U256" s="84">
        <v>80</v>
      </c>
      <c r="V256" s="84">
        <v>80</v>
      </c>
      <c r="W256" s="84">
        <v>80</v>
      </c>
      <c r="X256" s="85">
        <v>80</v>
      </c>
      <c r="Y256" s="177"/>
      <c r="Z256" s="662"/>
      <c r="AA256" s="664">
        <f>+AA254+10</f>
        <v>180</v>
      </c>
      <c r="AB256" s="78" t="s">
        <v>133</v>
      </c>
      <c r="AC256" s="83">
        <v>109</v>
      </c>
      <c r="AD256" s="84">
        <v>111</v>
      </c>
      <c r="AE256" s="84">
        <v>113</v>
      </c>
      <c r="AF256" s="84">
        <v>115</v>
      </c>
      <c r="AG256" s="84">
        <v>117</v>
      </c>
      <c r="AH256" s="84">
        <v>119</v>
      </c>
      <c r="AI256" s="84">
        <v>121</v>
      </c>
      <c r="AJ256" s="85">
        <v>124</v>
      </c>
      <c r="AL256" s="662"/>
      <c r="AM256" s="664">
        <f>+AM254+10</f>
        <v>180</v>
      </c>
      <c r="AN256" s="78" t="s">
        <v>133</v>
      </c>
      <c r="AO256" s="83">
        <v>133</v>
      </c>
      <c r="AP256" s="84">
        <v>135</v>
      </c>
      <c r="AQ256" s="84">
        <v>138</v>
      </c>
      <c r="AR256" s="84">
        <v>141</v>
      </c>
      <c r="AS256" s="84">
        <v>143</v>
      </c>
      <c r="AT256" s="84">
        <v>146</v>
      </c>
      <c r="AU256" s="84">
        <v>149</v>
      </c>
      <c r="AV256" s="85">
        <v>152</v>
      </c>
    </row>
    <row r="257" spans="1:48" ht="15" thickBot="1">
      <c r="A257">
        <v>257</v>
      </c>
      <c r="B257" s="662"/>
      <c r="C257" s="665"/>
      <c r="D257" s="82" t="s">
        <v>136</v>
      </c>
      <c r="E257" s="83">
        <v>88</v>
      </c>
      <c r="F257" s="84">
        <v>84</v>
      </c>
      <c r="G257" s="84">
        <v>81</v>
      </c>
      <c r="H257" s="84">
        <v>78</v>
      </c>
      <c r="I257" s="84">
        <v>74</v>
      </c>
      <c r="J257" s="84">
        <v>71</v>
      </c>
      <c r="K257" s="84">
        <v>68</v>
      </c>
      <c r="L257" s="85">
        <v>65</v>
      </c>
      <c r="N257" s="662"/>
      <c r="O257" s="665"/>
      <c r="P257" s="82" t="s">
        <v>136</v>
      </c>
      <c r="Q257" s="83">
        <v>88</v>
      </c>
      <c r="R257" s="84">
        <v>88</v>
      </c>
      <c r="S257" s="84">
        <v>89</v>
      </c>
      <c r="T257" s="84">
        <v>89</v>
      </c>
      <c r="U257" s="84">
        <v>90</v>
      </c>
      <c r="V257" s="84">
        <v>90</v>
      </c>
      <c r="W257" s="84">
        <v>91</v>
      </c>
      <c r="X257" s="85">
        <v>92</v>
      </c>
      <c r="Y257" s="177"/>
      <c r="Z257" s="662"/>
      <c r="AA257" s="665"/>
      <c r="AB257" s="82" t="s">
        <v>136</v>
      </c>
      <c r="AC257" s="83">
        <v>126</v>
      </c>
      <c r="AD257" s="84">
        <v>128</v>
      </c>
      <c r="AE257" s="84">
        <v>130</v>
      </c>
      <c r="AF257" s="84">
        <v>133</v>
      </c>
      <c r="AG257" s="84">
        <v>135</v>
      </c>
      <c r="AH257" s="84">
        <v>138</v>
      </c>
      <c r="AI257" s="84">
        <v>140</v>
      </c>
      <c r="AJ257" s="85">
        <v>143</v>
      </c>
      <c r="AL257" s="662"/>
      <c r="AM257" s="665"/>
      <c r="AN257" s="82" t="s">
        <v>136</v>
      </c>
      <c r="AO257" s="83">
        <v>153</v>
      </c>
      <c r="AP257" s="84">
        <v>156</v>
      </c>
      <c r="AQ257" s="84">
        <v>159</v>
      </c>
      <c r="AR257" s="84">
        <v>162</v>
      </c>
      <c r="AS257" s="84">
        <v>165</v>
      </c>
      <c r="AT257" s="84">
        <v>168</v>
      </c>
      <c r="AU257" s="84">
        <v>171</v>
      </c>
      <c r="AV257" s="85">
        <v>175</v>
      </c>
    </row>
    <row r="258" spans="1:48">
      <c r="A258">
        <v>258</v>
      </c>
      <c r="B258" s="662"/>
      <c r="C258" s="666">
        <f>+C256+10</f>
        <v>190</v>
      </c>
      <c r="D258" s="86" t="str">
        <f>+D256</f>
        <v>48-X</v>
      </c>
      <c r="E258" s="87">
        <v>87</v>
      </c>
      <c r="F258" s="88">
        <v>83</v>
      </c>
      <c r="G258" s="88">
        <v>80</v>
      </c>
      <c r="H258" s="88">
        <v>77</v>
      </c>
      <c r="I258" s="88">
        <v>73</v>
      </c>
      <c r="J258" s="88">
        <v>70</v>
      </c>
      <c r="K258" s="88">
        <v>67</v>
      </c>
      <c r="L258" s="89">
        <v>64</v>
      </c>
      <c r="N258" s="662"/>
      <c r="O258" s="666">
        <f>+O256+10</f>
        <v>190</v>
      </c>
      <c r="P258" s="86" t="str">
        <f>+P256</f>
        <v>48-X</v>
      </c>
      <c r="Q258" s="87">
        <v>87</v>
      </c>
      <c r="R258" s="88">
        <v>85</v>
      </c>
      <c r="S258" s="88">
        <v>84</v>
      </c>
      <c r="T258" s="88">
        <v>82</v>
      </c>
      <c r="U258" s="88">
        <v>81</v>
      </c>
      <c r="V258" s="88">
        <v>79</v>
      </c>
      <c r="W258" s="88">
        <v>78</v>
      </c>
      <c r="X258" s="89">
        <v>77</v>
      </c>
      <c r="Y258" s="177"/>
      <c r="Z258" s="662"/>
      <c r="AA258" s="666">
        <f>+AA256+10</f>
        <v>190</v>
      </c>
      <c r="AB258" s="86" t="str">
        <f>+AB256</f>
        <v>48-X</v>
      </c>
      <c r="AC258" s="87">
        <v>105</v>
      </c>
      <c r="AD258" s="88">
        <v>107</v>
      </c>
      <c r="AE258" s="88">
        <v>109</v>
      </c>
      <c r="AF258" s="88">
        <v>111</v>
      </c>
      <c r="AG258" s="88">
        <v>113</v>
      </c>
      <c r="AH258" s="88">
        <v>115</v>
      </c>
      <c r="AI258" s="88">
        <v>117</v>
      </c>
      <c r="AJ258" s="89">
        <v>120</v>
      </c>
      <c r="AL258" s="662"/>
      <c r="AM258" s="666">
        <f>+AM256+10</f>
        <v>190</v>
      </c>
      <c r="AN258" s="86" t="str">
        <f>+AN256</f>
        <v>48-X</v>
      </c>
      <c r="AO258" s="87">
        <v>129</v>
      </c>
      <c r="AP258" s="88">
        <v>131</v>
      </c>
      <c r="AQ258" s="88">
        <v>134</v>
      </c>
      <c r="AR258" s="88">
        <v>136</v>
      </c>
      <c r="AS258" s="88">
        <v>139</v>
      </c>
      <c r="AT258" s="88">
        <v>141</v>
      </c>
      <c r="AU258" s="88">
        <v>144</v>
      </c>
      <c r="AV258" s="89">
        <v>147</v>
      </c>
    </row>
    <row r="259" spans="1:48" ht="15" thickBot="1">
      <c r="A259">
        <v>259</v>
      </c>
      <c r="B259" s="662"/>
      <c r="C259" s="667"/>
      <c r="D259" s="197" t="str">
        <f>+D257</f>
        <v>48-XL</v>
      </c>
      <c r="E259" s="87">
        <v>89</v>
      </c>
      <c r="F259" s="88">
        <v>86</v>
      </c>
      <c r="G259" s="88">
        <v>83</v>
      </c>
      <c r="H259" s="88">
        <v>80</v>
      </c>
      <c r="I259" s="88">
        <v>78</v>
      </c>
      <c r="J259" s="88">
        <v>75</v>
      </c>
      <c r="K259" s="88">
        <v>72</v>
      </c>
      <c r="L259" s="89">
        <v>70</v>
      </c>
      <c r="N259" s="662"/>
      <c r="O259" s="667"/>
      <c r="P259" s="90" t="str">
        <f>+P257</f>
        <v>48-XL</v>
      </c>
      <c r="Q259" s="87">
        <v>89</v>
      </c>
      <c r="R259" s="88">
        <v>89</v>
      </c>
      <c r="S259" s="88">
        <v>89</v>
      </c>
      <c r="T259" s="88">
        <v>89</v>
      </c>
      <c r="U259" s="88">
        <v>89</v>
      </c>
      <c r="V259" s="88">
        <v>89</v>
      </c>
      <c r="W259" s="88">
        <v>89</v>
      </c>
      <c r="X259" s="89">
        <v>89</v>
      </c>
      <c r="Y259" s="177"/>
      <c r="Z259" s="662"/>
      <c r="AA259" s="667"/>
      <c r="AB259" s="90" t="str">
        <f>+AB257</f>
        <v>48-XL</v>
      </c>
      <c r="AC259" s="87">
        <v>114</v>
      </c>
      <c r="AD259" s="88">
        <v>117</v>
      </c>
      <c r="AE259" s="88">
        <v>121</v>
      </c>
      <c r="AF259" s="88">
        <v>124</v>
      </c>
      <c r="AG259" s="88">
        <v>128</v>
      </c>
      <c r="AH259" s="88">
        <v>131</v>
      </c>
      <c r="AI259" s="88">
        <v>135</v>
      </c>
      <c r="AJ259" s="89">
        <v>139</v>
      </c>
      <c r="AL259" s="662"/>
      <c r="AM259" s="667"/>
      <c r="AN259" s="90" t="str">
        <f>+AN257</f>
        <v>48-XL</v>
      </c>
      <c r="AO259" s="87">
        <v>139</v>
      </c>
      <c r="AP259" s="88">
        <v>143</v>
      </c>
      <c r="AQ259" s="88">
        <v>147</v>
      </c>
      <c r="AR259" s="88">
        <v>152</v>
      </c>
      <c r="AS259" s="88">
        <v>156</v>
      </c>
      <c r="AT259" s="88">
        <v>161</v>
      </c>
      <c r="AU259" s="88">
        <v>165</v>
      </c>
      <c r="AV259" s="89">
        <v>170</v>
      </c>
    </row>
    <row r="260" spans="1:48">
      <c r="A260">
        <v>260</v>
      </c>
      <c r="B260" s="662"/>
      <c r="C260" s="664">
        <f>+C258+10</f>
        <v>200</v>
      </c>
      <c r="D260" s="78" t="s">
        <v>133</v>
      </c>
      <c r="E260" s="83">
        <v>90</v>
      </c>
      <c r="F260" s="84">
        <v>86</v>
      </c>
      <c r="G260" s="84">
        <v>83</v>
      </c>
      <c r="H260" s="84">
        <v>80</v>
      </c>
      <c r="I260" s="84">
        <v>77</v>
      </c>
      <c r="J260" s="84">
        <v>74</v>
      </c>
      <c r="K260" s="84">
        <v>71</v>
      </c>
      <c r="L260" s="85">
        <v>68</v>
      </c>
      <c r="N260" s="662"/>
      <c r="O260" s="664">
        <f>+O258+10</f>
        <v>200</v>
      </c>
      <c r="P260" s="78" t="s">
        <v>133</v>
      </c>
      <c r="Q260" s="83">
        <v>90</v>
      </c>
      <c r="R260" s="84">
        <v>87</v>
      </c>
      <c r="S260" s="84">
        <v>85</v>
      </c>
      <c r="T260" s="84">
        <v>83</v>
      </c>
      <c r="U260" s="84">
        <v>81</v>
      </c>
      <c r="V260" s="84">
        <v>79</v>
      </c>
      <c r="W260" s="84">
        <v>77</v>
      </c>
      <c r="X260" s="85">
        <v>75</v>
      </c>
      <c r="Y260" s="177"/>
      <c r="Z260" s="662"/>
      <c r="AA260" s="664">
        <f>+AA258+10</f>
        <v>200</v>
      </c>
      <c r="AB260" s="78" t="s">
        <v>133</v>
      </c>
      <c r="AC260" s="83">
        <v>97</v>
      </c>
      <c r="AD260" s="84">
        <v>99</v>
      </c>
      <c r="AE260" s="84">
        <v>102</v>
      </c>
      <c r="AF260" s="84">
        <v>105</v>
      </c>
      <c r="AG260" s="84">
        <v>107</v>
      </c>
      <c r="AH260" s="84">
        <v>110</v>
      </c>
      <c r="AI260" s="84">
        <v>113</v>
      </c>
      <c r="AJ260" s="85">
        <v>116</v>
      </c>
      <c r="AL260" s="662"/>
      <c r="AM260" s="664">
        <f>+AM258+10</f>
        <v>200</v>
      </c>
      <c r="AN260" s="78" t="s">
        <v>133</v>
      </c>
      <c r="AO260" s="83">
        <v>119</v>
      </c>
      <c r="AP260" s="84">
        <v>122</v>
      </c>
      <c r="AQ260" s="84">
        <v>125</v>
      </c>
      <c r="AR260" s="84">
        <v>128</v>
      </c>
      <c r="AS260" s="84">
        <v>132</v>
      </c>
      <c r="AT260" s="84">
        <v>135</v>
      </c>
      <c r="AU260" s="84">
        <v>138</v>
      </c>
      <c r="AV260" s="85">
        <v>142</v>
      </c>
    </row>
    <row r="261" spans="1:48" ht="15" thickBot="1">
      <c r="A261">
        <v>261</v>
      </c>
      <c r="B261" s="663"/>
      <c r="C261" s="665"/>
      <c r="D261" s="82" t="s">
        <v>136</v>
      </c>
      <c r="E261" s="189">
        <v>91</v>
      </c>
      <c r="F261" s="186">
        <v>88</v>
      </c>
      <c r="G261" s="186">
        <v>86</v>
      </c>
      <c r="H261" s="186">
        <v>84</v>
      </c>
      <c r="I261" s="186">
        <v>81</v>
      </c>
      <c r="J261" s="186">
        <v>79</v>
      </c>
      <c r="K261" s="186">
        <v>77</v>
      </c>
      <c r="L261" s="185">
        <v>75</v>
      </c>
      <c r="N261" s="663"/>
      <c r="O261" s="665"/>
      <c r="P261" s="82" t="s">
        <v>136</v>
      </c>
      <c r="Q261" s="189">
        <v>91</v>
      </c>
      <c r="R261" s="186">
        <v>90</v>
      </c>
      <c r="S261" s="186">
        <v>89</v>
      </c>
      <c r="T261" s="186">
        <v>88</v>
      </c>
      <c r="U261" s="186">
        <v>88</v>
      </c>
      <c r="V261" s="186">
        <v>87</v>
      </c>
      <c r="W261" s="186">
        <v>86</v>
      </c>
      <c r="X261" s="185">
        <v>86</v>
      </c>
      <c r="Y261" s="177"/>
      <c r="Z261" s="663"/>
      <c r="AA261" s="665"/>
      <c r="AB261" s="82" t="s">
        <v>136</v>
      </c>
      <c r="AC261" s="189">
        <v>105</v>
      </c>
      <c r="AD261" s="186">
        <v>109</v>
      </c>
      <c r="AE261" s="186">
        <v>113</v>
      </c>
      <c r="AF261" s="186">
        <v>117</v>
      </c>
      <c r="AG261" s="186">
        <v>121</v>
      </c>
      <c r="AH261" s="186">
        <v>125</v>
      </c>
      <c r="AI261" s="186">
        <v>129</v>
      </c>
      <c r="AJ261" s="185">
        <v>134</v>
      </c>
      <c r="AL261" s="663"/>
      <c r="AM261" s="665"/>
      <c r="AN261" s="82" t="s">
        <v>136</v>
      </c>
      <c r="AO261" s="189">
        <v>128</v>
      </c>
      <c r="AP261" s="186">
        <v>133</v>
      </c>
      <c r="AQ261" s="186">
        <v>138</v>
      </c>
      <c r="AR261" s="186">
        <v>143</v>
      </c>
      <c r="AS261" s="186">
        <v>148</v>
      </c>
      <c r="AT261" s="186">
        <v>153</v>
      </c>
      <c r="AU261" s="186">
        <v>158</v>
      </c>
      <c r="AV261" s="185">
        <v>164</v>
      </c>
    </row>
    <row r="262" spans="1:48">
      <c r="A262">
        <v>262</v>
      </c>
    </row>
    <row r="263" spans="1:48">
      <c r="A263">
        <v>263</v>
      </c>
    </row>
    <row r="264" spans="1:48">
      <c r="A264">
        <v>264</v>
      </c>
    </row>
    <row r="265" spans="1:48">
      <c r="A265">
        <v>265</v>
      </c>
    </row>
    <row r="266" spans="1:48">
      <c r="A266">
        <v>266</v>
      </c>
      <c r="N266" s="198"/>
    </row>
    <row r="267" spans="1:48">
      <c r="A267">
        <v>267</v>
      </c>
      <c r="AL267" s="200"/>
      <c r="AM267" s="200"/>
      <c r="AN267" s="200"/>
      <c r="AO267" s="200"/>
      <c r="AP267" s="200"/>
      <c r="AQ267" s="200"/>
      <c r="AR267" s="200"/>
      <c r="AS267" s="200"/>
      <c r="AT267" s="200"/>
      <c r="AU267" s="200"/>
      <c r="AV267" s="200"/>
    </row>
    <row r="268" spans="1:48" ht="15" thickBot="1">
      <c r="A268">
        <v>268</v>
      </c>
    </row>
    <row r="269" spans="1:48" ht="18.600000000000001" thickBot="1">
      <c r="A269">
        <v>269</v>
      </c>
      <c r="B269" s="649" t="s">
        <v>1112</v>
      </c>
      <c r="C269" s="650"/>
      <c r="D269" s="651"/>
      <c r="E269" s="649" t="s">
        <v>1149</v>
      </c>
      <c r="F269" s="650"/>
      <c r="G269" s="650"/>
      <c r="H269" s="650"/>
      <c r="I269" s="650"/>
      <c r="J269" s="650"/>
      <c r="K269" s="650"/>
      <c r="L269" s="651"/>
      <c r="M269"/>
      <c r="N269" s="649" t="s">
        <v>1114</v>
      </c>
      <c r="O269" s="650"/>
      <c r="P269" s="651"/>
      <c r="Q269" s="649" t="s">
        <v>1149</v>
      </c>
      <c r="R269" s="650"/>
      <c r="S269" s="650"/>
      <c r="T269" s="650"/>
      <c r="U269" s="650"/>
      <c r="V269" s="650"/>
      <c r="W269" s="650"/>
      <c r="X269" s="651"/>
      <c r="Z269" s="649" t="s">
        <v>1115</v>
      </c>
      <c r="AA269" s="650"/>
      <c r="AB269" s="651"/>
      <c r="AC269" s="649" t="s">
        <v>1149</v>
      </c>
      <c r="AD269" s="650"/>
      <c r="AE269" s="650"/>
      <c r="AF269" s="650"/>
      <c r="AG269" s="650"/>
      <c r="AH269" s="650"/>
      <c r="AI269" s="650"/>
      <c r="AJ269" s="651"/>
      <c r="AK269"/>
      <c r="AL269" s="649" t="s">
        <v>1116</v>
      </c>
      <c r="AM269" s="650"/>
      <c r="AN269" s="651"/>
      <c r="AO269" s="649" t="s">
        <v>1149</v>
      </c>
      <c r="AP269" s="650"/>
      <c r="AQ269" s="650"/>
      <c r="AR269" s="650"/>
      <c r="AS269" s="650"/>
      <c r="AT269" s="650"/>
      <c r="AU269" s="650"/>
      <c r="AV269" s="651"/>
    </row>
    <row r="270" spans="1:48" ht="15.75" customHeight="1">
      <c r="A270">
        <v>270</v>
      </c>
      <c r="B270" s="652" t="s">
        <v>1129</v>
      </c>
      <c r="C270" s="652" t="s">
        <v>634</v>
      </c>
      <c r="D270" s="669" t="s">
        <v>1119</v>
      </c>
      <c r="E270" s="676" t="s">
        <v>1120</v>
      </c>
      <c r="F270" s="677"/>
      <c r="G270" s="677"/>
      <c r="H270" s="677"/>
      <c r="I270" s="677"/>
      <c r="J270" s="677"/>
      <c r="K270" s="677"/>
      <c r="L270" s="678"/>
      <c r="M270"/>
      <c r="N270" s="652" t="s">
        <v>1129</v>
      </c>
      <c r="O270" s="652" t="s">
        <v>634</v>
      </c>
      <c r="P270" s="669" t="s">
        <v>1119</v>
      </c>
      <c r="Q270" s="676" t="s">
        <v>1120</v>
      </c>
      <c r="R270" s="677"/>
      <c r="S270" s="677"/>
      <c r="T270" s="677"/>
      <c r="U270" s="677"/>
      <c r="V270" s="677"/>
      <c r="W270" s="677"/>
      <c r="X270" s="678"/>
      <c r="Z270" s="652" t="s">
        <v>1129</v>
      </c>
      <c r="AA270" s="652" t="s">
        <v>634</v>
      </c>
      <c r="AB270" s="669" t="s">
        <v>1119</v>
      </c>
      <c r="AC270" s="676" t="s">
        <v>1120</v>
      </c>
      <c r="AD270" s="677"/>
      <c r="AE270" s="677"/>
      <c r="AF270" s="677"/>
      <c r="AG270" s="677"/>
      <c r="AH270" s="677"/>
      <c r="AI270" s="677"/>
      <c r="AJ270" s="678"/>
      <c r="AK270"/>
      <c r="AL270" s="652" t="s">
        <v>1129</v>
      </c>
      <c r="AM270" s="652" t="s">
        <v>634</v>
      </c>
      <c r="AN270" s="669" t="s">
        <v>1119</v>
      </c>
      <c r="AO270" s="676" t="s">
        <v>1120</v>
      </c>
      <c r="AP270" s="677"/>
      <c r="AQ270" s="677"/>
      <c r="AR270" s="677"/>
      <c r="AS270" s="677"/>
      <c r="AT270" s="677"/>
      <c r="AU270" s="677"/>
      <c r="AV270" s="678"/>
    </row>
    <row r="271" spans="1:48" ht="15" customHeight="1" thickBot="1">
      <c r="A271">
        <v>271</v>
      </c>
      <c r="B271" s="668"/>
      <c r="C271" s="668"/>
      <c r="D271" s="670"/>
      <c r="E271" s="679"/>
      <c r="F271" s="680"/>
      <c r="G271" s="680"/>
      <c r="H271" s="680"/>
      <c r="I271" s="680"/>
      <c r="J271" s="680"/>
      <c r="K271" s="680"/>
      <c r="L271" s="681"/>
      <c r="M271"/>
      <c r="N271" s="668"/>
      <c r="O271" s="668"/>
      <c r="P271" s="670"/>
      <c r="Q271" s="679"/>
      <c r="R271" s="680"/>
      <c r="S271" s="680"/>
      <c r="T271" s="680"/>
      <c r="U271" s="680"/>
      <c r="V271" s="680"/>
      <c r="W271" s="680"/>
      <c r="X271" s="681"/>
      <c r="Z271" s="668"/>
      <c r="AA271" s="668"/>
      <c r="AB271" s="670"/>
      <c r="AC271" s="679"/>
      <c r="AD271" s="680"/>
      <c r="AE271" s="680"/>
      <c r="AF271" s="680"/>
      <c r="AG271" s="680"/>
      <c r="AH271" s="680"/>
      <c r="AI271" s="680"/>
      <c r="AJ271" s="681"/>
      <c r="AK271"/>
      <c r="AL271" s="668"/>
      <c r="AM271" s="668"/>
      <c r="AN271" s="670"/>
      <c r="AO271" s="679"/>
      <c r="AP271" s="680"/>
      <c r="AQ271" s="680"/>
      <c r="AR271" s="680"/>
      <c r="AS271" s="680"/>
      <c r="AT271" s="680"/>
      <c r="AU271" s="680"/>
      <c r="AV271" s="681"/>
    </row>
    <row r="272" spans="1:48" ht="15" thickBot="1">
      <c r="A272">
        <v>272</v>
      </c>
      <c r="B272" s="653"/>
      <c r="C272" s="653"/>
      <c r="D272" s="671"/>
      <c r="E272" s="75">
        <v>0</v>
      </c>
      <c r="F272" s="76">
        <v>500</v>
      </c>
      <c r="G272" s="76">
        <v>1000</v>
      </c>
      <c r="H272" s="76">
        <v>1500</v>
      </c>
      <c r="I272" s="76">
        <v>2000</v>
      </c>
      <c r="J272" s="76">
        <v>2500</v>
      </c>
      <c r="K272" s="76">
        <v>3000</v>
      </c>
      <c r="L272" s="77">
        <v>3500</v>
      </c>
      <c r="M272"/>
      <c r="N272" s="653"/>
      <c r="O272" s="653"/>
      <c r="P272" s="671"/>
      <c r="Q272" s="75">
        <v>0</v>
      </c>
      <c r="R272" s="76">
        <v>500</v>
      </c>
      <c r="S272" s="76">
        <v>1000</v>
      </c>
      <c r="T272" s="76">
        <v>1500</v>
      </c>
      <c r="U272" s="76">
        <v>2000</v>
      </c>
      <c r="V272" s="76">
        <v>2500</v>
      </c>
      <c r="W272" s="76">
        <v>3000</v>
      </c>
      <c r="X272" s="77">
        <v>3500</v>
      </c>
      <c r="Z272" s="653"/>
      <c r="AA272" s="653"/>
      <c r="AB272" s="671"/>
      <c r="AC272" s="75">
        <v>0</v>
      </c>
      <c r="AD272" s="76">
        <v>500</v>
      </c>
      <c r="AE272" s="76">
        <v>1000</v>
      </c>
      <c r="AF272" s="76">
        <v>1500</v>
      </c>
      <c r="AG272" s="76">
        <v>2000</v>
      </c>
      <c r="AH272" s="76">
        <v>2500</v>
      </c>
      <c r="AI272" s="76">
        <v>3000</v>
      </c>
      <c r="AJ272" s="77">
        <v>3500</v>
      </c>
      <c r="AK272"/>
      <c r="AL272" s="653"/>
      <c r="AM272" s="653"/>
      <c r="AN272" s="671"/>
      <c r="AO272" s="75">
        <v>0</v>
      </c>
      <c r="AP272" s="76">
        <v>500</v>
      </c>
      <c r="AQ272" s="76">
        <v>1000</v>
      </c>
      <c r="AR272" s="76">
        <v>1500</v>
      </c>
      <c r="AS272" s="76">
        <v>2000</v>
      </c>
      <c r="AT272" s="76">
        <v>2500</v>
      </c>
      <c r="AU272" s="76">
        <v>3000</v>
      </c>
      <c r="AV272" s="77">
        <v>3500</v>
      </c>
    </row>
    <row r="273" spans="1:48" ht="15" customHeight="1">
      <c r="A273">
        <v>273</v>
      </c>
      <c r="B273" s="661" t="s">
        <v>1140</v>
      </c>
      <c r="C273" s="664">
        <v>100</v>
      </c>
      <c r="D273" s="78" t="s">
        <v>133</v>
      </c>
      <c r="E273" s="94">
        <v>2.06</v>
      </c>
      <c r="F273" s="95">
        <v>2.09</v>
      </c>
      <c r="G273" s="95">
        <v>2.12</v>
      </c>
      <c r="H273" s="95">
        <v>2.15</v>
      </c>
      <c r="I273" s="95">
        <v>2.1800000000000002</v>
      </c>
      <c r="J273" s="95">
        <v>2.21</v>
      </c>
      <c r="K273" s="95">
        <v>2.2400000000000002</v>
      </c>
      <c r="L273" s="96">
        <v>2.27</v>
      </c>
      <c r="N273" s="661" t="s">
        <v>1140</v>
      </c>
      <c r="O273" s="664">
        <v>100</v>
      </c>
      <c r="P273" s="78" t="s">
        <v>133</v>
      </c>
      <c r="Q273" s="94">
        <v>2.06</v>
      </c>
      <c r="R273" s="95">
        <v>2.08</v>
      </c>
      <c r="S273" s="95">
        <v>2.11</v>
      </c>
      <c r="T273" s="95">
        <v>2.14</v>
      </c>
      <c r="U273" s="95">
        <v>2.16</v>
      </c>
      <c r="V273" s="95">
        <v>2.19</v>
      </c>
      <c r="W273" s="95">
        <v>2.2200000000000002</v>
      </c>
      <c r="X273" s="96">
        <v>2.25</v>
      </c>
      <c r="Y273" s="177"/>
      <c r="Z273" s="661" t="s">
        <v>1140</v>
      </c>
      <c r="AA273" s="664">
        <v>100</v>
      </c>
      <c r="AB273" s="78" t="s">
        <v>133</v>
      </c>
      <c r="AC273" s="94">
        <v>2.06</v>
      </c>
      <c r="AD273" s="95">
        <v>2.08</v>
      </c>
      <c r="AE273" s="95">
        <v>2.11</v>
      </c>
      <c r="AF273" s="95">
        <v>2.14</v>
      </c>
      <c r="AG273" s="95">
        <v>2.16</v>
      </c>
      <c r="AH273" s="95">
        <v>2.19</v>
      </c>
      <c r="AI273" s="95">
        <v>2.2200000000000002</v>
      </c>
      <c r="AJ273" s="96">
        <v>2.25</v>
      </c>
      <c r="AL273" s="661" t="s">
        <v>1140</v>
      </c>
      <c r="AM273" s="664">
        <v>100</v>
      </c>
      <c r="AN273" s="78" t="s">
        <v>133</v>
      </c>
      <c r="AO273" s="94">
        <v>2.06</v>
      </c>
      <c r="AP273" s="95">
        <v>2.06</v>
      </c>
      <c r="AQ273" s="95">
        <v>2.06</v>
      </c>
      <c r="AR273" s="95">
        <v>2.06</v>
      </c>
      <c r="AS273" s="95">
        <v>2.06</v>
      </c>
      <c r="AT273" s="95">
        <v>2.06</v>
      </c>
      <c r="AU273" s="95">
        <v>2.06</v>
      </c>
      <c r="AV273" s="96">
        <v>2.0699999999999998</v>
      </c>
    </row>
    <row r="274" spans="1:48" ht="15" thickBot="1">
      <c r="A274">
        <v>274</v>
      </c>
      <c r="B274" s="662"/>
      <c r="C274" s="665"/>
      <c r="D274" s="82" t="s">
        <v>136</v>
      </c>
      <c r="E274" s="97">
        <v>2.15</v>
      </c>
      <c r="F274" s="98">
        <v>2.17</v>
      </c>
      <c r="G274" s="98">
        <v>2.2000000000000002</v>
      </c>
      <c r="H274" s="98">
        <v>2.23</v>
      </c>
      <c r="I274" s="98">
        <v>2.25</v>
      </c>
      <c r="J274" s="98">
        <v>2.2799999999999998</v>
      </c>
      <c r="K274" s="98">
        <v>2.31</v>
      </c>
      <c r="L274" s="99">
        <v>2.34</v>
      </c>
      <c r="N274" s="662"/>
      <c r="O274" s="665"/>
      <c r="P274" s="82" t="s">
        <v>136</v>
      </c>
      <c r="Q274" s="97">
        <v>2.15</v>
      </c>
      <c r="R274" s="98">
        <v>2.17</v>
      </c>
      <c r="S274" s="98">
        <v>2.2000000000000002</v>
      </c>
      <c r="T274" s="98">
        <v>2.23</v>
      </c>
      <c r="U274" s="98">
        <v>2.25</v>
      </c>
      <c r="V274" s="98">
        <v>2.2799999999999998</v>
      </c>
      <c r="W274" s="98">
        <v>2.31</v>
      </c>
      <c r="X274" s="99">
        <v>2.34</v>
      </c>
      <c r="Y274" s="177"/>
      <c r="Z274" s="662"/>
      <c r="AA274" s="665"/>
      <c r="AB274" s="82" t="s">
        <v>136</v>
      </c>
      <c r="AC274" s="97">
        <v>2.15</v>
      </c>
      <c r="AD274" s="98">
        <v>2.17</v>
      </c>
      <c r="AE274" s="98">
        <v>2.2000000000000002</v>
      </c>
      <c r="AF274" s="98">
        <v>2.23</v>
      </c>
      <c r="AG274" s="98">
        <v>2.25</v>
      </c>
      <c r="AH274" s="98">
        <v>2.2799999999999998</v>
      </c>
      <c r="AI274" s="98">
        <v>2.31</v>
      </c>
      <c r="AJ274" s="99">
        <v>2.34</v>
      </c>
      <c r="AL274" s="662"/>
      <c r="AM274" s="665"/>
      <c r="AN274" s="82" t="s">
        <v>136</v>
      </c>
      <c r="AO274" s="97">
        <v>1.95</v>
      </c>
      <c r="AP274" s="98">
        <v>1.95</v>
      </c>
      <c r="AQ274" s="98">
        <v>1.95</v>
      </c>
      <c r="AR274" s="98">
        <v>1.95</v>
      </c>
      <c r="AS274" s="98">
        <v>1.95</v>
      </c>
      <c r="AT274" s="98">
        <v>1.95</v>
      </c>
      <c r="AU274" s="98">
        <v>1.95</v>
      </c>
      <c r="AV274" s="99">
        <v>1.95</v>
      </c>
    </row>
    <row r="275" spans="1:48">
      <c r="A275">
        <v>275</v>
      </c>
      <c r="B275" s="662"/>
      <c r="C275" s="666">
        <v>110</v>
      </c>
      <c r="D275" s="86" t="str">
        <f>+D273</f>
        <v>48-X</v>
      </c>
      <c r="E275" s="100">
        <v>1.95</v>
      </c>
      <c r="F275" s="101">
        <v>1.98</v>
      </c>
      <c r="G275" s="101">
        <v>2.0099999999999998</v>
      </c>
      <c r="H275" s="101">
        <v>2.04</v>
      </c>
      <c r="I275" s="101">
        <v>2.08</v>
      </c>
      <c r="J275" s="101">
        <v>2.11</v>
      </c>
      <c r="K275" s="101">
        <v>2.14</v>
      </c>
      <c r="L275" s="102">
        <v>2.1800000000000002</v>
      </c>
      <c r="N275" s="662"/>
      <c r="O275" s="666">
        <v>110</v>
      </c>
      <c r="P275" s="86" t="str">
        <f>+P273</f>
        <v>48-X</v>
      </c>
      <c r="Q275" s="100">
        <v>1.95</v>
      </c>
      <c r="R275" s="101">
        <v>1.98</v>
      </c>
      <c r="S275" s="101">
        <v>2.0099999999999998</v>
      </c>
      <c r="T275" s="101">
        <v>2.04</v>
      </c>
      <c r="U275" s="101">
        <v>2.08</v>
      </c>
      <c r="V275" s="101">
        <v>2.11</v>
      </c>
      <c r="W275" s="101">
        <v>2.14</v>
      </c>
      <c r="X275" s="102">
        <v>2.1800000000000002</v>
      </c>
      <c r="Y275" s="177"/>
      <c r="Z275" s="662"/>
      <c r="AA275" s="666">
        <v>110</v>
      </c>
      <c r="AB275" s="86" t="str">
        <f>+AB273</f>
        <v>48-X</v>
      </c>
      <c r="AC275" s="100">
        <v>1.95</v>
      </c>
      <c r="AD275" s="101">
        <v>1.98</v>
      </c>
      <c r="AE275" s="101">
        <v>2.0099999999999998</v>
      </c>
      <c r="AF275" s="101">
        <v>2.04</v>
      </c>
      <c r="AG275" s="101">
        <v>2.08</v>
      </c>
      <c r="AH275" s="101">
        <v>2.11</v>
      </c>
      <c r="AI275" s="101">
        <v>2.14</v>
      </c>
      <c r="AJ275" s="102">
        <v>2.1800000000000002</v>
      </c>
      <c r="AL275" s="662"/>
      <c r="AM275" s="666">
        <v>110</v>
      </c>
      <c r="AN275" s="86" t="str">
        <f>+AN273</f>
        <v>48-X</v>
      </c>
      <c r="AO275" s="100">
        <v>1.95</v>
      </c>
      <c r="AP275" s="101">
        <v>1.96</v>
      </c>
      <c r="AQ275" s="101">
        <v>1.98</v>
      </c>
      <c r="AR275" s="101">
        <v>2</v>
      </c>
      <c r="AS275" s="101">
        <v>2.0099999999999998</v>
      </c>
      <c r="AT275" s="101">
        <v>2.0299999999999998</v>
      </c>
      <c r="AU275" s="101">
        <v>2.0499999999999998</v>
      </c>
      <c r="AV275" s="102">
        <v>2.0699999999999998</v>
      </c>
    </row>
    <row r="276" spans="1:48" ht="15" thickBot="1">
      <c r="A276">
        <v>276</v>
      </c>
      <c r="B276" s="662"/>
      <c r="C276" s="667"/>
      <c r="D276" s="90" t="str">
        <f>+D274</f>
        <v>48-XL</v>
      </c>
      <c r="E276" s="100">
        <v>2.0699999999999998</v>
      </c>
      <c r="F276" s="101">
        <v>2.09</v>
      </c>
      <c r="G276" s="101">
        <v>2.12</v>
      </c>
      <c r="H276" s="101">
        <v>2.14</v>
      </c>
      <c r="I276" s="101">
        <v>2.17</v>
      </c>
      <c r="J276" s="101">
        <v>2.19</v>
      </c>
      <c r="K276" s="101">
        <v>2.2200000000000002</v>
      </c>
      <c r="L276" s="102">
        <v>2.25</v>
      </c>
      <c r="N276" s="662"/>
      <c r="O276" s="667"/>
      <c r="P276" s="90" t="str">
        <f>+P274</f>
        <v>48-XL</v>
      </c>
      <c r="Q276" s="100">
        <v>2.0699999999999998</v>
      </c>
      <c r="R276" s="101">
        <v>2.09</v>
      </c>
      <c r="S276" s="101">
        <v>2.12</v>
      </c>
      <c r="T276" s="101">
        <v>2.14</v>
      </c>
      <c r="U276" s="101">
        <v>2.17</v>
      </c>
      <c r="V276" s="101">
        <v>2.19</v>
      </c>
      <c r="W276" s="101">
        <v>2.2200000000000002</v>
      </c>
      <c r="X276" s="102">
        <v>2.25</v>
      </c>
      <c r="Y276" s="177"/>
      <c r="Z276" s="662"/>
      <c r="AA276" s="667"/>
      <c r="AB276" s="90" t="str">
        <f>+AB274</f>
        <v>48-XL</v>
      </c>
      <c r="AC276" s="100">
        <v>2.0699999999999998</v>
      </c>
      <c r="AD276" s="101">
        <v>2.09</v>
      </c>
      <c r="AE276" s="101">
        <v>2.12</v>
      </c>
      <c r="AF276" s="101">
        <v>2.14</v>
      </c>
      <c r="AG276" s="101">
        <v>2.17</v>
      </c>
      <c r="AH276" s="101">
        <v>2.19</v>
      </c>
      <c r="AI276" s="101">
        <v>2.2200000000000002</v>
      </c>
      <c r="AJ276" s="102">
        <v>2.25</v>
      </c>
      <c r="AL276" s="662"/>
      <c r="AM276" s="667"/>
      <c r="AN276" s="90" t="str">
        <f>+AN274</f>
        <v>48-XL</v>
      </c>
      <c r="AO276" s="100">
        <v>1.95</v>
      </c>
      <c r="AP276" s="101">
        <v>1.95</v>
      </c>
      <c r="AQ276" s="101">
        <v>1.95</v>
      </c>
      <c r="AR276" s="101">
        <v>1.95</v>
      </c>
      <c r="AS276" s="101">
        <v>1.95</v>
      </c>
      <c r="AT276" s="101">
        <v>1.95</v>
      </c>
      <c r="AU276" s="101">
        <v>1.95</v>
      </c>
      <c r="AV276" s="102">
        <v>1.95</v>
      </c>
    </row>
    <row r="277" spans="1:48">
      <c r="A277">
        <v>277</v>
      </c>
      <c r="B277" s="662"/>
      <c r="C277" s="664">
        <f>+C275+10</f>
        <v>120</v>
      </c>
      <c r="D277" s="78" t="s">
        <v>133</v>
      </c>
      <c r="E277" s="97">
        <v>1.84</v>
      </c>
      <c r="F277" s="98">
        <v>1.87</v>
      </c>
      <c r="G277" s="98">
        <v>1.91</v>
      </c>
      <c r="H277" s="98">
        <v>1.95</v>
      </c>
      <c r="I277" s="98">
        <v>1.98</v>
      </c>
      <c r="J277" s="98">
        <v>2.02</v>
      </c>
      <c r="K277" s="98">
        <v>2.06</v>
      </c>
      <c r="L277" s="99">
        <v>2.1</v>
      </c>
      <c r="N277" s="662"/>
      <c r="O277" s="664">
        <f>+O275+10</f>
        <v>120</v>
      </c>
      <c r="P277" s="78" t="s">
        <v>133</v>
      </c>
      <c r="Q277" s="97">
        <v>1.84</v>
      </c>
      <c r="R277" s="98">
        <v>1.87</v>
      </c>
      <c r="S277" s="98">
        <v>1.91</v>
      </c>
      <c r="T277" s="98">
        <v>1.95</v>
      </c>
      <c r="U277" s="98">
        <v>1.98</v>
      </c>
      <c r="V277" s="98">
        <v>2.02</v>
      </c>
      <c r="W277" s="98">
        <v>2.06</v>
      </c>
      <c r="X277" s="99">
        <v>2.1</v>
      </c>
      <c r="Y277" s="177"/>
      <c r="Z277" s="662"/>
      <c r="AA277" s="664">
        <f>+AA275+10</f>
        <v>120</v>
      </c>
      <c r="AB277" s="78" t="s">
        <v>133</v>
      </c>
      <c r="AC277" s="97">
        <v>1.84</v>
      </c>
      <c r="AD277" s="98">
        <v>1.87</v>
      </c>
      <c r="AE277" s="98">
        <v>1.91</v>
      </c>
      <c r="AF277" s="98">
        <v>1.95</v>
      </c>
      <c r="AG277" s="98">
        <v>1.98</v>
      </c>
      <c r="AH277" s="98">
        <v>2.02</v>
      </c>
      <c r="AI277" s="98">
        <v>2.06</v>
      </c>
      <c r="AJ277" s="99">
        <v>2.1</v>
      </c>
      <c r="AL277" s="662"/>
      <c r="AM277" s="664">
        <f>+AM275+10</f>
        <v>120</v>
      </c>
      <c r="AN277" s="78" t="s">
        <v>133</v>
      </c>
      <c r="AO277" s="97">
        <v>1.84</v>
      </c>
      <c r="AP277" s="98">
        <v>1.87</v>
      </c>
      <c r="AQ277" s="98">
        <v>1.9</v>
      </c>
      <c r="AR277" s="98">
        <v>1.93</v>
      </c>
      <c r="AS277" s="98">
        <v>1.97</v>
      </c>
      <c r="AT277" s="98">
        <v>2</v>
      </c>
      <c r="AU277" s="98">
        <v>2.0299999999999998</v>
      </c>
      <c r="AV277" s="99">
        <v>2.0699999999999998</v>
      </c>
    </row>
    <row r="278" spans="1:48" ht="15" thickBot="1">
      <c r="A278">
        <v>278</v>
      </c>
      <c r="B278" s="662"/>
      <c r="C278" s="665"/>
      <c r="D278" s="82" t="s">
        <v>136</v>
      </c>
      <c r="E278" s="97">
        <v>1.99</v>
      </c>
      <c r="F278" s="98">
        <v>2.0099999999999998</v>
      </c>
      <c r="G278" s="98">
        <v>2.04</v>
      </c>
      <c r="H278" s="98">
        <v>2.0699999999999998</v>
      </c>
      <c r="I278" s="98">
        <v>2.09</v>
      </c>
      <c r="J278" s="98">
        <v>2.12</v>
      </c>
      <c r="K278" s="98">
        <v>2.15</v>
      </c>
      <c r="L278" s="99">
        <v>2.1800000000000002</v>
      </c>
      <c r="N278" s="662"/>
      <c r="O278" s="665"/>
      <c r="P278" s="82" t="s">
        <v>136</v>
      </c>
      <c r="Q278" s="97">
        <v>1.99</v>
      </c>
      <c r="R278" s="98">
        <v>2.0099999999999998</v>
      </c>
      <c r="S278" s="98">
        <v>2.04</v>
      </c>
      <c r="T278" s="98">
        <v>2.0699999999999998</v>
      </c>
      <c r="U278" s="98">
        <v>2.09</v>
      </c>
      <c r="V278" s="98">
        <v>2.12</v>
      </c>
      <c r="W278" s="98">
        <v>2.15</v>
      </c>
      <c r="X278" s="99">
        <v>2.1800000000000002</v>
      </c>
      <c r="Y278" s="177"/>
      <c r="Z278" s="662"/>
      <c r="AA278" s="665"/>
      <c r="AB278" s="82" t="s">
        <v>136</v>
      </c>
      <c r="AC278" s="97">
        <v>1.99</v>
      </c>
      <c r="AD278" s="98">
        <v>2.0099999999999998</v>
      </c>
      <c r="AE278" s="98">
        <v>2.04</v>
      </c>
      <c r="AF278" s="98">
        <v>2.0699999999999998</v>
      </c>
      <c r="AG278" s="98">
        <v>2.09</v>
      </c>
      <c r="AH278" s="98">
        <v>2.12</v>
      </c>
      <c r="AI278" s="98">
        <v>2.15</v>
      </c>
      <c r="AJ278" s="99">
        <v>2.1800000000000002</v>
      </c>
      <c r="AL278" s="662"/>
      <c r="AM278" s="665"/>
      <c r="AN278" s="82" t="s">
        <v>136</v>
      </c>
      <c r="AO278" s="97">
        <v>1.95</v>
      </c>
      <c r="AP278" s="98">
        <v>1.95</v>
      </c>
      <c r="AQ278" s="98">
        <v>1.95</v>
      </c>
      <c r="AR278" s="98">
        <v>1.95</v>
      </c>
      <c r="AS278" s="98">
        <v>1.95</v>
      </c>
      <c r="AT278" s="98">
        <v>1.95</v>
      </c>
      <c r="AU278" s="98">
        <v>1.95</v>
      </c>
      <c r="AV278" s="99">
        <v>1.95</v>
      </c>
    </row>
    <row r="279" spans="1:48">
      <c r="A279">
        <v>279</v>
      </c>
      <c r="B279" s="662"/>
      <c r="C279" s="666">
        <f>+C277+10</f>
        <v>130</v>
      </c>
      <c r="D279" s="86" t="str">
        <f>+D277</f>
        <v>48-X</v>
      </c>
      <c r="E279" s="100">
        <v>1.75</v>
      </c>
      <c r="F279" s="101">
        <v>1.78</v>
      </c>
      <c r="G279" s="101">
        <v>1.82</v>
      </c>
      <c r="H279" s="101">
        <v>1.85</v>
      </c>
      <c r="I279" s="101">
        <v>1.89</v>
      </c>
      <c r="J279" s="101">
        <v>1.92</v>
      </c>
      <c r="K279" s="101">
        <v>1.96</v>
      </c>
      <c r="L279" s="102">
        <v>2</v>
      </c>
      <c r="N279" s="662"/>
      <c r="O279" s="666">
        <f>+O277+10</f>
        <v>130</v>
      </c>
      <c r="P279" s="86" t="str">
        <f>+P277</f>
        <v>48-X</v>
      </c>
      <c r="Q279" s="100">
        <v>1.75</v>
      </c>
      <c r="R279" s="101">
        <v>1.78</v>
      </c>
      <c r="S279" s="101">
        <v>1.82</v>
      </c>
      <c r="T279" s="101">
        <v>1.85</v>
      </c>
      <c r="U279" s="101">
        <v>1.89</v>
      </c>
      <c r="V279" s="101">
        <v>1.92</v>
      </c>
      <c r="W279" s="101">
        <v>1.96</v>
      </c>
      <c r="X279" s="102">
        <v>2</v>
      </c>
      <c r="Y279" s="177"/>
      <c r="Z279" s="662"/>
      <c r="AA279" s="666">
        <f>+AA277+10</f>
        <v>130</v>
      </c>
      <c r="AB279" s="86" t="str">
        <f>+AB277</f>
        <v>48-X</v>
      </c>
      <c r="AC279" s="100">
        <v>1.75</v>
      </c>
      <c r="AD279" s="101">
        <v>1.78</v>
      </c>
      <c r="AE279" s="101">
        <v>1.82</v>
      </c>
      <c r="AF279" s="101">
        <v>1.85</v>
      </c>
      <c r="AG279" s="101">
        <v>1.89</v>
      </c>
      <c r="AH279" s="101">
        <v>1.92</v>
      </c>
      <c r="AI279" s="101">
        <v>1.96</v>
      </c>
      <c r="AJ279" s="102">
        <v>2</v>
      </c>
      <c r="AL279" s="662"/>
      <c r="AM279" s="666">
        <f>+AM277+10</f>
        <v>130</v>
      </c>
      <c r="AN279" s="86" t="str">
        <f>+AN277</f>
        <v>48-X</v>
      </c>
      <c r="AO279" s="100">
        <v>1.75</v>
      </c>
      <c r="AP279" s="101">
        <v>1.78</v>
      </c>
      <c r="AQ279" s="101">
        <v>1.82</v>
      </c>
      <c r="AR279" s="101">
        <v>1.85</v>
      </c>
      <c r="AS279" s="101">
        <v>1.89</v>
      </c>
      <c r="AT279" s="101">
        <v>1.92</v>
      </c>
      <c r="AU279" s="101">
        <v>1.96</v>
      </c>
      <c r="AV279" s="102">
        <v>2</v>
      </c>
    </row>
    <row r="280" spans="1:48" ht="15" thickBot="1">
      <c r="A280">
        <v>280</v>
      </c>
      <c r="B280" s="662"/>
      <c r="C280" s="667"/>
      <c r="D280" s="90" t="str">
        <f>+D278</f>
        <v>48-XL</v>
      </c>
      <c r="E280" s="100">
        <v>1.92</v>
      </c>
      <c r="F280" s="101">
        <v>1.94</v>
      </c>
      <c r="G280" s="101">
        <v>1.97</v>
      </c>
      <c r="H280" s="101">
        <v>2</v>
      </c>
      <c r="I280" s="101">
        <v>2.02</v>
      </c>
      <c r="J280" s="101">
        <v>2.0499999999999998</v>
      </c>
      <c r="K280" s="101">
        <v>2.08</v>
      </c>
      <c r="L280" s="102">
        <v>2.11</v>
      </c>
      <c r="N280" s="662"/>
      <c r="O280" s="667"/>
      <c r="P280" s="90" t="str">
        <f>+P278</f>
        <v>48-XL</v>
      </c>
      <c r="Q280" s="100">
        <v>1.92</v>
      </c>
      <c r="R280" s="101">
        <v>1.94</v>
      </c>
      <c r="S280" s="101">
        <v>1.97</v>
      </c>
      <c r="T280" s="101">
        <v>2</v>
      </c>
      <c r="U280" s="101">
        <v>2.02</v>
      </c>
      <c r="V280" s="101">
        <v>2.0499999999999998</v>
      </c>
      <c r="W280" s="101">
        <v>2.08</v>
      </c>
      <c r="X280" s="102">
        <v>2.11</v>
      </c>
      <c r="Y280" s="177"/>
      <c r="Z280" s="662"/>
      <c r="AA280" s="667"/>
      <c r="AB280" s="90" t="str">
        <f>+AB278</f>
        <v>48-XL</v>
      </c>
      <c r="AC280" s="100">
        <v>1.92</v>
      </c>
      <c r="AD280" s="101">
        <v>1.94</v>
      </c>
      <c r="AE280" s="101">
        <v>1.97</v>
      </c>
      <c r="AF280" s="101">
        <v>2</v>
      </c>
      <c r="AG280" s="101">
        <v>2.02</v>
      </c>
      <c r="AH280" s="101">
        <v>2.0499999999999998</v>
      </c>
      <c r="AI280" s="101">
        <v>2.08</v>
      </c>
      <c r="AJ280" s="102">
        <v>2.11</v>
      </c>
      <c r="AL280" s="662"/>
      <c r="AM280" s="667"/>
      <c r="AN280" s="90" t="str">
        <f>+AN278</f>
        <v>48-XL</v>
      </c>
      <c r="AO280" s="100">
        <v>1.92</v>
      </c>
      <c r="AP280" s="101">
        <v>1.92</v>
      </c>
      <c r="AQ280" s="101">
        <v>1.92</v>
      </c>
      <c r="AR280" s="101">
        <v>1.93</v>
      </c>
      <c r="AS280" s="101">
        <v>1.93</v>
      </c>
      <c r="AT280" s="101">
        <v>1.94</v>
      </c>
      <c r="AU280" s="101">
        <v>1.94</v>
      </c>
      <c r="AV280" s="102">
        <v>1.95</v>
      </c>
    </row>
    <row r="281" spans="1:48">
      <c r="A281">
        <v>281</v>
      </c>
      <c r="B281" s="662"/>
      <c r="C281" s="664">
        <f>+C279+10</f>
        <v>140</v>
      </c>
      <c r="D281" s="78" t="s">
        <v>133</v>
      </c>
      <c r="E281" s="97">
        <v>1.67</v>
      </c>
      <c r="F281" s="98">
        <v>1.7</v>
      </c>
      <c r="G281" s="98">
        <v>1.73</v>
      </c>
      <c r="H281" s="98">
        <v>1.77</v>
      </c>
      <c r="I281" s="98">
        <v>1.8</v>
      </c>
      <c r="J281" s="98">
        <v>1.84</v>
      </c>
      <c r="K281" s="98">
        <v>1.87</v>
      </c>
      <c r="L281" s="99">
        <v>1.91</v>
      </c>
      <c r="N281" s="662"/>
      <c r="O281" s="664">
        <f>+O279+10</f>
        <v>140</v>
      </c>
      <c r="P281" s="78" t="s">
        <v>133</v>
      </c>
      <c r="Q281" s="97">
        <v>1.67</v>
      </c>
      <c r="R281" s="98">
        <v>1.7</v>
      </c>
      <c r="S281" s="98">
        <v>1.73</v>
      </c>
      <c r="T281" s="98">
        <v>1.77</v>
      </c>
      <c r="U281" s="98">
        <v>1.8</v>
      </c>
      <c r="V281" s="98">
        <v>1.84</v>
      </c>
      <c r="W281" s="98">
        <v>1.87</v>
      </c>
      <c r="X281" s="99">
        <v>1.91</v>
      </c>
      <c r="Y281" s="177"/>
      <c r="Z281" s="662"/>
      <c r="AA281" s="664">
        <f>+AA279+10</f>
        <v>140</v>
      </c>
      <c r="AB281" s="78" t="s">
        <v>133</v>
      </c>
      <c r="AC281" s="97">
        <v>1.67</v>
      </c>
      <c r="AD281" s="98">
        <v>1.7</v>
      </c>
      <c r="AE281" s="98">
        <v>1.73</v>
      </c>
      <c r="AF281" s="98">
        <v>1.77</v>
      </c>
      <c r="AG281" s="98">
        <v>1.8</v>
      </c>
      <c r="AH281" s="98">
        <v>1.84</v>
      </c>
      <c r="AI281" s="98">
        <v>1.87</v>
      </c>
      <c r="AJ281" s="99">
        <v>1.91</v>
      </c>
      <c r="AL281" s="662"/>
      <c r="AM281" s="664">
        <f>+AM279+10</f>
        <v>140</v>
      </c>
      <c r="AN281" s="78" t="s">
        <v>133</v>
      </c>
      <c r="AO281" s="97">
        <v>1.67</v>
      </c>
      <c r="AP281" s="98">
        <v>1.7</v>
      </c>
      <c r="AQ281" s="98">
        <v>1.73</v>
      </c>
      <c r="AR281" s="98">
        <v>1.77</v>
      </c>
      <c r="AS281" s="98">
        <v>1.8</v>
      </c>
      <c r="AT281" s="98">
        <v>1.84</v>
      </c>
      <c r="AU281" s="98">
        <v>1.87</v>
      </c>
      <c r="AV281" s="99">
        <v>1.91</v>
      </c>
    </row>
    <row r="282" spans="1:48" ht="15" thickBot="1">
      <c r="A282">
        <v>282</v>
      </c>
      <c r="B282" s="662"/>
      <c r="C282" s="665"/>
      <c r="D282" s="82" t="s">
        <v>136</v>
      </c>
      <c r="E282" s="97">
        <v>1.83</v>
      </c>
      <c r="F282" s="98">
        <v>1.86</v>
      </c>
      <c r="G282" s="98">
        <v>1.89</v>
      </c>
      <c r="H282" s="98">
        <v>1.92</v>
      </c>
      <c r="I282" s="98">
        <v>1.95</v>
      </c>
      <c r="J282" s="98">
        <v>1.98</v>
      </c>
      <c r="K282" s="98">
        <v>2.0099999999999998</v>
      </c>
      <c r="L282" s="99">
        <v>2.04</v>
      </c>
      <c r="N282" s="662"/>
      <c r="O282" s="665"/>
      <c r="P282" s="82" t="s">
        <v>136</v>
      </c>
      <c r="Q282" s="97">
        <v>1.83</v>
      </c>
      <c r="R282" s="98">
        <v>1.86</v>
      </c>
      <c r="S282" s="98">
        <v>1.89</v>
      </c>
      <c r="T282" s="98">
        <v>1.92</v>
      </c>
      <c r="U282" s="98">
        <v>1.95</v>
      </c>
      <c r="V282" s="98">
        <v>1.98</v>
      </c>
      <c r="W282" s="98">
        <v>2.0099999999999998</v>
      </c>
      <c r="X282" s="99">
        <v>2.04</v>
      </c>
      <c r="Y282" s="177"/>
      <c r="Z282" s="662"/>
      <c r="AA282" s="665"/>
      <c r="AB282" s="82" t="s">
        <v>136</v>
      </c>
      <c r="AC282" s="97">
        <v>1.83</v>
      </c>
      <c r="AD282" s="98">
        <v>1.86</v>
      </c>
      <c r="AE282" s="98">
        <v>1.89</v>
      </c>
      <c r="AF282" s="98">
        <v>1.92</v>
      </c>
      <c r="AG282" s="98">
        <v>1.95</v>
      </c>
      <c r="AH282" s="98">
        <v>1.98</v>
      </c>
      <c r="AI282" s="98">
        <v>2.0099999999999998</v>
      </c>
      <c r="AJ282" s="99">
        <v>2.04</v>
      </c>
      <c r="AL282" s="662"/>
      <c r="AM282" s="665"/>
      <c r="AN282" s="82" t="s">
        <v>136</v>
      </c>
      <c r="AO282" s="97">
        <v>1.83</v>
      </c>
      <c r="AP282" s="98">
        <v>1.84</v>
      </c>
      <c r="AQ282" s="98">
        <v>1.86</v>
      </c>
      <c r="AR282" s="98">
        <v>1.88</v>
      </c>
      <c r="AS282" s="98">
        <v>1.89</v>
      </c>
      <c r="AT282" s="98">
        <v>1.91</v>
      </c>
      <c r="AU282" s="98">
        <v>1.93</v>
      </c>
      <c r="AV282" s="99">
        <v>1.95</v>
      </c>
    </row>
    <row r="283" spans="1:48">
      <c r="A283">
        <v>283</v>
      </c>
      <c r="B283" s="662"/>
      <c r="C283" s="666">
        <f>+C281+10</f>
        <v>150</v>
      </c>
      <c r="D283" s="86" t="str">
        <f>+D281</f>
        <v>48-X</v>
      </c>
      <c r="E283" s="100">
        <v>1.59</v>
      </c>
      <c r="F283" s="101">
        <v>1.62</v>
      </c>
      <c r="G283" s="101">
        <v>1.65</v>
      </c>
      <c r="H283" s="101">
        <v>1.69</v>
      </c>
      <c r="I283" s="101">
        <v>1.72</v>
      </c>
      <c r="J283" s="101">
        <v>1.76</v>
      </c>
      <c r="K283" s="101">
        <v>1.79</v>
      </c>
      <c r="L283" s="102">
        <v>1.83</v>
      </c>
      <c r="N283" s="662"/>
      <c r="O283" s="666">
        <f>+O281+10</f>
        <v>150</v>
      </c>
      <c r="P283" s="86" t="str">
        <f>+P281</f>
        <v>48-X</v>
      </c>
      <c r="Q283" s="100">
        <v>1.59</v>
      </c>
      <c r="R283" s="101">
        <v>1.62</v>
      </c>
      <c r="S283" s="101">
        <v>1.65</v>
      </c>
      <c r="T283" s="101">
        <v>1.69</v>
      </c>
      <c r="U283" s="101">
        <v>1.72</v>
      </c>
      <c r="V283" s="101">
        <v>1.76</v>
      </c>
      <c r="W283" s="101">
        <v>1.79</v>
      </c>
      <c r="X283" s="102">
        <v>1.83</v>
      </c>
      <c r="Y283" s="177"/>
      <c r="Z283" s="662"/>
      <c r="AA283" s="666">
        <f>+AA281+10</f>
        <v>150</v>
      </c>
      <c r="AB283" s="86" t="str">
        <f>+AB281</f>
        <v>48-X</v>
      </c>
      <c r="AC283" s="100">
        <v>1.59</v>
      </c>
      <c r="AD283" s="101">
        <v>1.62</v>
      </c>
      <c r="AE283" s="101">
        <v>1.65</v>
      </c>
      <c r="AF283" s="101">
        <v>1.69</v>
      </c>
      <c r="AG283" s="101">
        <v>1.72</v>
      </c>
      <c r="AH283" s="101">
        <v>1.76</v>
      </c>
      <c r="AI283" s="101">
        <v>1.79</v>
      </c>
      <c r="AJ283" s="102">
        <v>1.83</v>
      </c>
      <c r="AL283" s="662"/>
      <c r="AM283" s="666">
        <f>+AM281+10</f>
        <v>150</v>
      </c>
      <c r="AN283" s="86" t="str">
        <f>+AN281</f>
        <v>48-X</v>
      </c>
      <c r="AO283" s="100">
        <v>1.59</v>
      </c>
      <c r="AP283" s="101">
        <v>1.62</v>
      </c>
      <c r="AQ283" s="101">
        <v>1.65</v>
      </c>
      <c r="AR283" s="101">
        <v>1.69</v>
      </c>
      <c r="AS283" s="101">
        <v>1.72</v>
      </c>
      <c r="AT283" s="101">
        <v>1.76</v>
      </c>
      <c r="AU283" s="101">
        <v>1.79</v>
      </c>
      <c r="AV283" s="102">
        <v>1.83</v>
      </c>
    </row>
    <row r="284" spans="1:48" ht="15" thickBot="1">
      <c r="A284">
        <v>284</v>
      </c>
      <c r="B284" s="662"/>
      <c r="C284" s="667"/>
      <c r="D284" s="90" t="str">
        <f>+D282</f>
        <v>48-XL</v>
      </c>
      <c r="E284" s="100">
        <v>1.74</v>
      </c>
      <c r="F284" s="101">
        <v>1.77</v>
      </c>
      <c r="G284" s="101">
        <v>1.8</v>
      </c>
      <c r="H284" s="101">
        <v>1.84</v>
      </c>
      <c r="I284" s="101">
        <v>1.87</v>
      </c>
      <c r="J284" s="101">
        <v>1.91</v>
      </c>
      <c r="K284" s="101">
        <v>1.94</v>
      </c>
      <c r="L284" s="102">
        <v>1.98</v>
      </c>
      <c r="N284" s="662"/>
      <c r="O284" s="667"/>
      <c r="P284" s="90" t="str">
        <f>+P282</f>
        <v>48-XL</v>
      </c>
      <c r="Q284" s="100">
        <v>1.74</v>
      </c>
      <c r="R284" s="101">
        <v>1.77</v>
      </c>
      <c r="S284" s="101">
        <v>1.8</v>
      </c>
      <c r="T284" s="101">
        <v>1.84</v>
      </c>
      <c r="U284" s="101">
        <v>1.87</v>
      </c>
      <c r="V284" s="101">
        <v>1.91</v>
      </c>
      <c r="W284" s="101">
        <v>1.94</v>
      </c>
      <c r="X284" s="102">
        <v>1.98</v>
      </c>
      <c r="Y284" s="177"/>
      <c r="Z284" s="662"/>
      <c r="AA284" s="667"/>
      <c r="AB284" s="90" t="str">
        <f>+AB282</f>
        <v>48-XL</v>
      </c>
      <c r="AC284" s="100">
        <v>1.74</v>
      </c>
      <c r="AD284" s="101">
        <v>1.77</v>
      </c>
      <c r="AE284" s="101">
        <v>1.8</v>
      </c>
      <c r="AF284" s="101">
        <v>1.84</v>
      </c>
      <c r="AG284" s="101">
        <v>1.87</v>
      </c>
      <c r="AH284" s="101">
        <v>1.91</v>
      </c>
      <c r="AI284" s="101">
        <v>1.94</v>
      </c>
      <c r="AJ284" s="102">
        <v>1.98</v>
      </c>
      <c r="AL284" s="662"/>
      <c r="AM284" s="667"/>
      <c r="AN284" s="90" t="str">
        <f>+AN282</f>
        <v>48-XL</v>
      </c>
      <c r="AO284" s="100">
        <v>1.74</v>
      </c>
      <c r="AP284" s="101">
        <v>1.77</v>
      </c>
      <c r="AQ284" s="101">
        <v>1.8</v>
      </c>
      <c r="AR284" s="101">
        <v>1.83</v>
      </c>
      <c r="AS284" s="101">
        <v>1.86</v>
      </c>
      <c r="AT284" s="101">
        <v>1.89</v>
      </c>
      <c r="AU284" s="101">
        <v>1.92</v>
      </c>
      <c r="AV284" s="102">
        <v>1.95</v>
      </c>
    </row>
    <row r="285" spans="1:48">
      <c r="A285">
        <v>285</v>
      </c>
      <c r="B285" s="662"/>
      <c r="C285" s="664">
        <f>+C283+10</f>
        <v>160</v>
      </c>
      <c r="D285" s="78" t="s">
        <v>133</v>
      </c>
      <c r="E285" s="97">
        <v>1.53</v>
      </c>
      <c r="F285" s="98">
        <v>1.56</v>
      </c>
      <c r="G285" s="98">
        <v>1.59</v>
      </c>
      <c r="H285" s="98">
        <v>1.62</v>
      </c>
      <c r="I285" s="98">
        <v>1.66</v>
      </c>
      <c r="J285" s="98">
        <v>1.69</v>
      </c>
      <c r="K285" s="98">
        <v>1.72</v>
      </c>
      <c r="L285" s="99">
        <v>1.76</v>
      </c>
      <c r="N285" s="662"/>
      <c r="O285" s="664">
        <f>+O283+10</f>
        <v>160</v>
      </c>
      <c r="P285" s="78" t="s">
        <v>133</v>
      </c>
      <c r="Q285" s="97">
        <v>1.53</v>
      </c>
      <c r="R285" s="98">
        <v>1.56</v>
      </c>
      <c r="S285" s="98">
        <v>1.59</v>
      </c>
      <c r="T285" s="98">
        <v>1.62</v>
      </c>
      <c r="U285" s="98">
        <v>1.66</v>
      </c>
      <c r="V285" s="98">
        <v>1.69</v>
      </c>
      <c r="W285" s="98">
        <v>1.72</v>
      </c>
      <c r="X285" s="99">
        <v>1.76</v>
      </c>
      <c r="Y285" s="177"/>
      <c r="Z285" s="662"/>
      <c r="AA285" s="664">
        <f>+AA283+10</f>
        <v>160</v>
      </c>
      <c r="AB285" s="78" t="s">
        <v>133</v>
      </c>
      <c r="AC285" s="97">
        <v>1.53</v>
      </c>
      <c r="AD285" s="98">
        <v>1.56</v>
      </c>
      <c r="AE285" s="98">
        <v>1.59</v>
      </c>
      <c r="AF285" s="98">
        <v>1.62</v>
      </c>
      <c r="AG285" s="98">
        <v>1.66</v>
      </c>
      <c r="AH285" s="98">
        <v>1.69</v>
      </c>
      <c r="AI285" s="98">
        <v>1.72</v>
      </c>
      <c r="AJ285" s="99">
        <v>1.76</v>
      </c>
      <c r="AL285" s="662"/>
      <c r="AM285" s="664">
        <f>+AM283+10</f>
        <v>160</v>
      </c>
      <c r="AN285" s="78" t="s">
        <v>133</v>
      </c>
      <c r="AO285" s="97">
        <v>1.53</v>
      </c>
      <c r="AP285" s="98">
        <v>1.56</v>
      </c>
      <c r="AQ285" s="98">
        <v>1.59</v>
      </c>
      <c r="AR285" s="98">
        <v>1.62</v>
      </c>
      <c r="AS285" s="98">
        <v>1.66</v>
      </c>
      <c r="AT285" s="98">
        <v>1.69</v>
      </c>
      <c r="AU285" s="98">
        <v>1.72</v>
      </c>
      <c r="AV285" s="99">
        <v>1.76</v>
      </c>
    </row>
    <row r="286" spans="1:48" ht="15" thickBot="1">
      <c r="A286">
        <v>286</v>
      </c>
      <c r="B286" s="662"/>
      <c r="C286" s="665"/>
      <c r="D286" s="82" t="s">
        <v>136</v>
      </c>
      <c r="E286" s="97">
        <v>1.62</v>
      </c>
      <c r="F286" s="98">
        <v>1.66</v>
      </c>
      <c r="G286" s="98">
        <v>1.7</v>
      </c>
      <c r="H286" s="98">
        <v>1.74</v>
      </c>
      <c r="I286" s="98">
        <v>1.79</v>
      </c>
      <c r="J286" s="98">
        <v>1.83</v>
      </c>
      <c r="K286" s="98">
        <v>1.87</v>
      </c>
      <c r="L286" s="99">
        <v>1.92</v>
      </c>
      <c r="N286" s="662"/>
      <c r="O286" s="665"/>
      <c r="P286" s="82" t="s">
        <v>136</v>
      </c>
      <c r="Q286" s="97">
        <v>1.62</v>
      </c>
      <c r="R286" s="98">
        <v>1.66</v>
      </c>
      <c r="S286" s="98">
        <v>1.7</v>
      </c>
      <c r="T286" s="98">
        <v>1.74</v>
      </c>
      <c r="U286" s="98">
        <v>1.79</v>
      </c>
      <c r="V286" s="98">
        <v>1.83</v>
      </c>
      <c r="W286" s="98">
        <v>1.87</v>
      </c>
      <c r="X286" s="99">
        <v>1.92</v>
      </c>
      <c r="Y286" s="177"/>
      <c r="Z286" s="662"/>
      <c r="AA286" s="665"/>
      <c r="AB286" s="82" t="s">
        <v>136</v>
      </c>
      <c r="AC286" s="97">
        <v>1.62</v>
      </c>
      <c r="AD286" s="98">
        <v>1.66</v>
      </c>
      <c r="AE286" s="98">
        <v>1.7</v>
      </c>
      <c r="AF286" s="98">
        <v>1.74</v>
      </c>
      <c r="AG286" s="98">
        <v>1.79</v>
      </c>
      <c r="AH286" s="98">
        <v>1.83</v>
      </c>
      <c r="AI286" s="98">
        <v>1.87</v>
      </c>
      <c r="AJ286" s="99">
        <v>1.92</v>
      </c>
      <c r="AL286" s="662"/>
      <c r="AM286" s="665"/>
      <c r="AN286" s="82" t="s">
        <v>136</v>
      </c>
      <c r="AO286" s="97">
        <v>1.62</v>
      </c>
      <c r="AP286" s="98">
        <v>1.66</v>
      </c>
      <c r="AQ286" s="98">
        <v>1.7</v>
      </c>
      <c r="AR286" s="98">
        <v>1.74</v>
      </c>
      <c r="AS286" s="98">
        <v>1.79</v>
      </c>
      <c r="AT286" s="98">
        <v>1.83</v>
      </c>
      <c r="AU286" s="98">
        <v>1.87</v>
      </c>
      <c r="AV286" s="99">
        <v>1.92</v>
      </c>
    </row>
    <row r="287" spans="1:48">
      <c r="A287">
        <v>287</v>
      </c>
      <c r="B287" s="662"/>
      <c r="C287" s="666">
        <f>+C285+10</f>
        <v>170</v>
      </c>
      <c r="D287" s="86" t="str">
        <f>+D285</f>
        <v>48-X</v>
      </c>
      <c r="E287" s="100">
        <v>1.42</v>
      </c>
      <c r="F287" s="101">
        <v>1.45</v>
      </c>
      <c r="G287" s="101">
        <v>1.49</v>
      </c>
      <c r="H287" s="101">
        <v>1.53</v>
      </c>
      <c r="I287" s="101">
        <v>1.57</v>
      </c>
      <c r="J287" s="101">
        <v>1.61</v>
      </c>
      <c r="K287" s="101">
        <v>1.65</v>
      </c>
      <c r="L287" s="102">
        <v>1.69</v>
      </c>
      <c r="N287" s="662"/>
      <c r="O287" s="666">
        <f>+O285+10</f>
        <v>170</v>
      </c>
      <c r="P287" s="86" t="str">
        <f>+P285</f>
        <v>48-X</v>
      </c>
      <c r="Q287" s="100">
        <v>1.42</v>
      </c>
      <c r="R287" s="101">
        <v>1.45</v>
      </c>
      <c r="S287" s="101">
        <v>1.49</v>
      </c>
      <c r="T287" s="101">
        <v>1.53</v>
      </c>
      <c r="U287" s="101">
        <v>1.57</v>
      </c>
      <c r="V287" s="101">
        <v>1.61</v>
      </c>
      <c r="W287" s="101">
        <v>1.65</v>
      </c>
      <c r="X287" s="102">
        <v>1.69</v>
      </c>
      <c r="Y287" s="177"/>
      <c r="Z287" s="662"/>
      <c r="AA287" s="666">
        <f>+AA285+10</f>
        <v>170</v>
      </c>
      <c r="AB287" s="86" t="str">
        <f>+AB285</f>
        <v>48-X</v>
      </c>
      <c r="AC287" s="100">
        <v>1.42</v>
      </c>
      <c r="AD287" s="101">
        <v>1.45</v>
      </c>
      <c r="AE287" s="101">
        <v>1.49</v>
      </c>
      <c r="AF287" s="101">
        <v>1.53</v>
      </c>
      <c r="AG287" s="101">
        <v>1.57</v>
      </c>
      <c r="AH287" s="101">
        <v>1.61</v>
      </c>
      <c r="AI287" s="101">
        <v>1.65</v>
      </c>
      <c r="AJ287" s="102">
        <v>1.69</v>
      </c>
      <c r="AL287" s="662"/>
      <c r="AM287" s="666">
        <f>+AM285+10</f>
        <v>170</v>
      </c>
      <c r="AN287" s="86" t="str">
        <f>+AN285</f>
        <v>48-X</v>
      </c>
      <c r="AO287" s="100">
        <v>1.42</v>
      </c>
      <c r="AP287" s="101">
        <v>1.45</v>
      </c>
      <c r="AQ287" s="101">
        <v>1.49</v>
      </c>
      <c r="AR287" s="101">
        <v>1.53</v>
      </c>
      <c r="AS287" s="101">
        <v>1.57</v>
      </c>
      <c r="AT287" s="101">
        <v>1.61</v>
      </c>
      <c r="AU287" s="101">
        <v>1.65</v>
      </c>
      <c r="AV287" s="102">
        <v>1.69</v>
      </c>
    </row>
    <row r="288" spans="1:48" ht="15" thickBot="1">
      <c r="A288">
        <v>288</v>
      </c>
      <c r="B288" s="662"/>
      <c r="C288" s="667"/>
      <c r="D288" s="90" t="str">
        <f>+D286</f>
        <v>48-XL</v>
      </c>
      <c r="E288" s="100">
        <v>1.44</v>
      </c>
      <c r="F288" s="101">
        <v>1.49</v>
      </c>
      <c r="G288" s="101">
        <v>1.55</v>
      </c>
      <c r="H288" s="101">
        <v>1.61</v>
      </c>
      <c r="I288" s="101">
        <v>1.67</v>
      </c>
      <c r="J288" s="101">
        <v>1.73</v>
      </c>
      <c r="K288" s="101">
        <v>1.79</v>
      </c>
      <c r="L288" s="102">
        <v>1.85</v>
      </c>
      <c r="N288" s="662"/>
      <c r="O288" s="667"/>
      <c r="P288" s="90" t="str">
        <f>+P286</f>
        <v>48-XL</v>
      </c>
      <c r="Q288" s="100">
        <v>1.44</v>
      </c>
      <c r="R288" s="101">
        <v>1.49</v>
      </c>
      <c r="S288" s="101">
        <v>1.55</v>
      </c>
      <c r="T288" s="101">
        <v>1.61</v>
      </c>
      <c r="U288" s="101">
        <v>1.67</v>
      </c>
      <c r="V288" s="101">
        <v>1.73</v>
      </c>
      <c r="W288" s="101">
        <v>1.79</v>
      </c>
      <c r="X288" s="102">
        <v>1.85</v>
      </c>
      <c r="Y288" s="177"/>
      <c r="Z288" s="662"/>
      <c r="AA288" s="667"/>
      <c r="AB288" s="90" t="str">
        <f>+AB286</f>
        <v>48-XL</v>
      </c>
      <c r="AC288" s="100">
        <v>1.44</v>
      </c>
      <c r="AD288" s="101">
        <v>1.49</v>
      </c>
      <c r="AE288" s="101">
        <v>1.55</v>
      </c>
      <c r="AF288" s="101">
        <v>1.61</v>
      </c>
      <c r="AG288" s="101">
        <v>1.67</v>
      </c>
      <c r="AH288" s="101">
        <v>1.73</v>
      </c>
      <c r="AI288" s="101">
        <v>1.79</v>
      </c>
      <c r="AJ288" s="102">
        <v>1.85</v>
      </c>
      <c r="AL288" s="662"/>
      <c r="AM288" s="667"/>
      <c r="AN288" s="90" t="str">
        <f>+AN286</f>
        <v>48-XL</v>
      </c>
      <c r="AO288" s="100">
        <v>1.44</v>
      </c>
      <c r="AP288" s="101">
        <v>1.49</v>
      </c>
      <c r="AQ288" s="101">
        <v>1.55</v>
      </c>
      <c r="AR288" s="101">
        <v>1.61</v>
      </c>
      <c r="AS288" s="101">
        <v>1.67</v>
      </c>
      <c r="AT288" s="101">
        <v>1.73</v>
      </c>
      <c r="AU288" s="101">
        <v>1.79</v>
      </c>
      <c r="AV288" s="102">
        <v>1.85</v>
      </c>
    </row>
    <row r="289" spans="1:48">
      <c r="A289">
        <v>289</v>
      </c>
      <c r="B289" s="662"/>
      <c r="C289" s="664">
        <f>+C287+10</f>
        <v>180</v>
      </c>
      <c r="D289" s="78" t="s">
        <v>133</v>
      </c>
      <c r="E289" s="97">
        <v>1.28</v>
      </c>
      <c r="F289" s="98">
        <v>1.33</v>
      </c>
      <c r="G289" s="98">
        <v>1.38</v>
      </c>
      <c r="H289" s="98">
        <v>1.43</v>
      </c>
      <c r="I289" s="98">
        <v>1.48</v>
      </c>
      <c r="J289" s="98">
        <v>1.53</v>
      </c>
      <c r="K289" s="98">
        <v>1.58</v>
      </c>
      <c r="L289" s="99">
        <v>1.63</v>
      </c>
      <c r="N289" s="662"/>
      <c r="O289" s="664">
        <f>+O287+10</f>
        <v>180</v>
      </c>
      <c r="P289" s="78" t="s">
        <v>133</v>
      </c>
      <c r="Q289" s="97">
        <v>1.28</v>
      </c>
      <c r="R289" s="98">
        <v>1.33</v>
      </c>
      <c r="S289" s="98">
        <v>1.38</v>
      </c>
      <c r="T289" s="98">
        <v>1.43</v>
      </c>
      <c r="U289" s="98">
        <v>1.48</v>
      </c>
      <c r="V289" s="98">
        <v>1.53</v>
      </c>
      <c r="W289" s="98">
        <v>1.58</v>
      </c>
      <c r="X289" s="99">
        <v>1.63</v>
      </c>
      <c r="Y289" s="177"/>
      <c r="Z289" s="662"/>
      <c r="AA289" s="664">
        <f>+AA287+10</f>
        <v>180</v>
      </c>
      <c r="AB289" s="78" t="s">
        <v>133</v>
      </c>
      <c r="AC289" s="97">
        <v>1.28</v>
      </c>
      <c r="AD289" s="98">
        <v>1.33</v>
      </c>
      <c r="AE289" s="98">
        <v>1.38</v>
      </c>
      <c r="AF289" s="98">
        <v>1.43</v>
      </c>
      <c r="AG289" s="98">
        <v>1.48</v>
      </c>
      <c r="AH289" s="98">
        <v>1.53</v>
      </c>
      <c r="AI289" s="98">
        <v>1.58</v>
      </c>
      <c r="AJ289" s="99">
        <v>1.63</v>
      </c>
      <c r="AL289" s="662"/>
      <c r="AM289" s="664">
        <f>+AM287+10</f>
        <v>180</v>
      </c>
      <c r="AN289" s="78" t="s">
        <v>133</v>
      </c>
      <c r="AO289" s="97">
        <v>1.28</v>
      </c>
      <c r="AP289" s="98">
        <v>1.33</v>
      </c>
      <c r="AQ289" s="98">
        <v>1.38</v>
      </c>
      <c r="AR289" s="98">
        <v>1.43</v>
      </c>
      <c r="AS289" s="98">
        <v>1.48</v>
      </c>
      <c r="AT289" s="98">
        <v>1.53</v>
      </c>
      <c r="AU289" s="98">
        <v>1.58</v>
      </c>
      <c r="AV289" s="99">
        <v>1.63</v>
      </c>
    </row>
    <row r="290" spans="1:48" ht="15" thickBot="1">
      <c r="A290">
        <v>290</v>
      </c>
      <c r="B290" s="662"/>
      <c r="C290" s="665"/>
      <c r="D290" s="82" t="s">
        <v>136</v>
      </c>
      <c r="E290" s="97">
        <v>1.27</v>
      </c>
      <c r="F290" s="98">
        <v>1.34</v>
      </c>
      <c r="G290" s="98">
        <v>1.41</v>
      </c>
      <c r="H290" s="98">
        <v>1.48</v>
      </c>
      <c r="I290" s="98">
        <v>1.56</v>
      </c>
      <c r="J290" s="98">
        <v>1.63</v>
      </c>
      <c r="K290" s="98">
        <v>1.7</v>
      </c>
      <c r="L290" s="99">
        <v>1.78</v>
      </c>
      <c r="N290" s="662"/>
      <c r="O290" s="665"/>
      <c r="P290" s="82" t="s">
        <v>136</v>
      </c>
      <c r="Q290" s="97">
        <v>1.27</v>
      </c>
      <c r="R290" s="98">
        <v>1.34</v>
      </c>
      <c r="S290" s="98">
        <v>1.41</v>
      </c>
      <c r="T290" s="98">
        <v>1.48</v>
      </c>
      <c r="U290" s="98">
        <v>1.56</v>
      </c>
      <c r="V290" s="98">
        <v>1.63</v>
      </c>
      <c r="W290" s="98">
        <v>1.7</v>
      </c>
      <c r="X290" s="99">
        <v>1.78</v>
      </c>
      <c r="Y290" s="177"/>
      <c r="Z290" s="662"/>
      <c r="AA290" s="665"/>
      <c r="AB290" s="82" t="s">
        <v>136</v>
      </c>
      <c r="AC290" s="97">
        <v>1.27</v>
      </c>
      <c r="AD290" s="98">
        <v>1.34</v>
      </c>
      <c r="AE290" s="98">
        <v>1.41</v>
      </c>
      <c r="AF290" s="98">
        <v>1.48</v>
      </c>
      <c r="AG290" s="98">
        <v>1.56</v>
      </c>
      <c r="AH290" s="98">
        <v>1.63</v>
      </c>
      <c r="AI290" s="98">
        <v>1.7</v>
      </c>
      <c r="AJ290" s="99">
        <v>1.78</v>
      </c>
      <c r="AL290" s="662"/>
      <c r="AM290" s="665"/>
      <c r="AN290" s="82" t="s">
        <v>136</v>
      </c>
      <c r="AO290" s="97">
        <v>1.27</v>
      </c>
      <c r="AP290" s="98">
        <v>1.34</v>
      </c>
      <c r="AQ290" s="98">
        <v>1.41</v>
      </c>
      <c r="AR290" s="98">
        <v>1.48</v>
      </c>
      <c r="AS290" s="98">
        <v>1.56</v>
      </c>
      <c r="AT290" s="98">
        <v>1.63</v>
      </c>
      <c r="AU290" s="98">
        <v>1.7</v>
      </c>
      <c r="AV290" s="99">
        <v>1.78</v>
      </c>
    </row>
    <row r="291" spans="1:48">
      <c r="A291">
        <v>291</v>
      </c>
      <c r="B291" s="662"/>
      <c r="C291" s="666">
        <f>+C289+10</f>
        <v>190</v>
      </c>
      <c r="D291" s="86" t="str">
        <f>+D289</f>
        <v>48-X</v>
      </c>
      <c r="E291" s="100">
        <v>1.1399999999999999</v>
      </c>
      <c r="F291" s="101">
        <v>1.2</v>
      </c>
      <c r="G291" s="101">
        <v>1.26</v>
      </c>
      <c r="H291" s="101">
        <v>1.32</v>
      </c>
      <c r="I291" s="101">
        <v>1.38</v>
      </c>
      <c r="J291" s="101">
        <v>1.44</v>
      </c>
      <c r="K291" s="101">
        <v>1.5</v>
      </c>
      <c r="L291" s="102">
        <v>1.57</v>
      </c>
      <c r="N291" s="662"/>
      <c r="O291" s="666">
        <f>+O289+10</f>
        <v>190</v>
      </c>
      <c r="P291" s="86" t="str">
        <f>+P289</f>
        <v>48-X</v>
      </c>
      <c r="Q291" s="100">
        <v>1.1399999999999999</v>
      </c>
      <c r="R291" s="101">
        <v>1.2</v>
      </c>
      <c r="S291" s="101">
        <v>1.26</v>
      </c>
      <c r="T291" s="101">
        <v>1.32</v>
      </c>
      <c r="U291" s="101">
        <v>1.38</v>
      </c>
      <c r="V291" s="101">
        <v>1.44</v>
      </c>
      <c r="W291" s="101">
        <v>1.5</v>
      </c>
      <c r="X291" s="102">
        <v>1.57</v>
      </c>
      <c r="Y291" s="177"/>
      <c r="Z291" s="662"/>
      <c r="AA291" s="666">
        <f>+AA289+10</f>
        <v>190</v>
      </c>
      <c r="AB291" s="86" t="str">
        <f>+AB289</f>
        <v>48-X</v>
      </c>
      <c r="AC291" s="100">
        <v>1.1399999999999999</v>
      </c>
      <c r="AD291" s="101">
        <v>1.2</v>
      </c>
      <c r="AE291" s="101">
        <v>1.26</v>
      </c>
      <c r="AF291" s="101">
        <v>1.32</v>
      </c>
      <c r="AG291" s="101">
        <v>1.38</v>
      </c>
      <c r="AH291" s="101">
        <v>1.44</v>
      </c>
      <c r="AI291" s="101">
        <v>1.5</v>
      </c>
      <c r="AJ291" s="102">
        <v>1.57</v>
      </c>
      <c r="AL291" s="662"/>
      <c r="AM291" s="666">
        <f>+AM289+10</f>
        <v>190</v>
      </c>
      <c r="AN291" s="86" t="str">
        <f>+AN289</f>
        <v>48-X</v>
      </c>
      <c r="AO291" s="100">
        <v>1.1399999999999999</v>
      </c>
      <c r="AP291" s="101">
        <v>1.2</v>
      </c>
      <c r="AQ291" s="101">
        <v>1.26</v>
      </c>
      <c r="AR291" s="101">
        <v>1.32</v>
      </c>
      <c r="AS291" s="101">
        <v>1.38</v>
      </c>
      <c r="AT291" s="101">
        <v>1.44</v>
      </c>
      <c r="AU291" s="101">
        <v>1.5</v>
      </c>
      <c r="AV291" s="102">
        <v>1.57</v>
      </c>
    </row>
    <row r="292" spans="1:48" ht="15" thickBot="1">
      <c r="A292">
        <v>292</v>
      </c>
      <c r="B292" s="662"/>
      <c r="C292" s="667"/>
      <c r="D292" s="90" t="str">
        <f>+D290</f>
        <v>48-XL</v>
      </c>
      <c r="E292" s="100">
        <v>1.1499999999999999</v>
      </c>
      <c r="F292" s="101">
        <v>1.23</v>
      </c>
      <c r="G292" s="101">
        <v>1.31</v>
      </c>
      <c r="H292" s="101">
        <v>1.39</v>
      </c>
      <c r="I292" s="101">
        <v>1.47</v>
      </c>
      <c r="J292" s="101">
        <v>1.55</v>
      </c>
      <c r="K292" s="101">
        <v>1.63</v>
      </c>
      <c r="L292" s="102">
        <v>1.72</v>
      </c>
      <c r="N292" s="662"/>
      <c r="O292" s="667"/>
      <c r="P292" s="90" t="str">
        <f>+P290</f>
        <v>48-XL</v>
      </c>
      <c r="Q292" s="100">
        <v>1.1499999999999999</v>
      </c>
      <c r="R292" s="101">
        <v>1.23</v>
      </c>
      <c r="S292" s="101">
        <v>1.31</v>
      </c>
      <c r="T292" s="101">
        <v>1.39</v>
      </c>
      <c r="U292" s="101">
        <v>1.47</v>
      </c>
      <c r="V292" s="101">
        <v>1.55</v>
      </c>
      <c r="W292" s="101">
        <v>1.63</v>
      </c>
      <c r="X292" s="102">
        <v>1.72</v>
      </c>
      <c r="Y292" s="177"/>
      <c r="Z292" s="662"/>
      <c r="AA292" s="667"/>
      <c r="AB292" s="90" t="str">
        <f>+AB290</f>
        <v>48-XL</v>
      </c>
      <c r="AC292" s="100">
        <v>1.1499999999999999</v>
      </c>
      <c r="AD292" s="101">
        <v>1.23</v>
      </c>
      <c r="AE292" s="101">
        <v>1.31</v>
      </c>
      <c r="AF292" s="101">
        <v>1.39</v>
      </c>
      <c r="AG292" s="101">
        <v>1.47</v>
      </c>
      <c r="AH292" s="101">
        <v>1.55</v>
      </c>
      <c r="AI292" s="101">
        <v>1.63</v>
      </c>
      <c r="AJ292" s="102">
        <v>1.72</v>
      </c>
      <c r="AL292" s="662"/>
      <c r="AM292" s="667"/>
      <c r="AN292" s="90" t="str">
        <f>+AN290</f>
        <v>48-XL</v>
      </c>
      <c r="AO292" s="100">
        <v>1.1499999999999999</v>
      </c>
      <c r="AP292" s="101">
        <v>1.23</v>
      </c>
      <c r="AQ292" s="101">
        <v>1.31</v>
      </c>
      <c r="AR292" s="101">
        <v>1.39</v>
      </c>
      <c r="AS292" s="101">
        <v>1.47</v>
      </c>
      <c r="AT292" s="101">
        <v>1.55</v>
      </c>
      <c r="AU292" s="101">
        <v>1.63</v>
      </c>
      <c r="AV292" s="102">
        <v>1.72</v>
      </c>
    </row>
    <row r="293" spans="1:48">
      <c r="A293">
        <v>293</v>
      </c>
      <c r="B293" s="662"/>
      <c r="C293" s="664">
        <f>+C291+10</f>
        <v>200</v>
      </c>
      <c r="D293" s="78" t="s">
        <v>133</v>
      </c>
      <c r="E293" s="97">
        <v>1.04</v>
      </c>
      <c r="F293" s="98">
        <v>1.1000000000000001</v>
      </c>
      <c r="G293" s="98">
        <v>1.17</v>
      </c>
      <c r="H293" s="98">
        <v>1.24</v>
      </c>
      <c r="I293" s="98">
        <v>1.31</v>
      </c>
      <c r="J293" s="98">
        <v>1.38</v>
      </c>
      <c r="K293" s="98">
        <v>1.45</v>
      </c>
      <c r="L293" s="99">
        <v>1.52</v>
      </c>
      <c r="N293" s="662"/>
      <c r="O293" s="664">
        <f>+O291+10</f>
        <v>200</v>
      </c>
      <c r="P293" s="78" t="s">
        <v>133</v>
      </c>
      <c r="Q293" s="97">
        <v>1.04</v>
      </c>
      <c r="R293" s="98">
        <v>1.1000000000000001</v>
      </c>
      <c r="S293" s="98">
        <v>1.17</v>
      </c>
      <c r="T293" s="98">
        <v>1.24</v>
      </c>
      <c r="U293" s="98">
        <v>1.31</v>
      </c>
      <c r="V293" s="98">
        <v>1.38</v>
      </c>
      <c r="W293" s="98">
        <v>1.45</v>
      </c>
      <c r="X293" s="99">
        <v>1.52</v>
      </c>
      <c r="Y293" s="177"/>
      <c r="Z293" s="662"/>
      <c r="AA293" s="664">
        <f>+AA291+10</f>
        <v>200</v>
      </c>
      <c r="AB293" s="78" t="s">
        <v>133</v>
      </c>
      <c r="AC293" s="97">
        <v>1.04</v>
      </c>
      <c r="AD293" s="98">
        <v>1.1000000000000001</v>
      </c>
      <c r="AE293" s="98">
        <v>1.17</v>
      </c>
      <c r="AF293" s="98">
        <v>1.24</v>
      </c>
      <c r="AG293" s="98">
        <v>1.31</v>
      </c>
      <c r="AH293" s="98">
        <v>1.38</v>
      </c>
      <c r="AI293" s="98">
        <v>1.45</v>
      </c>
      <c r="AJ293" s="99">
        <v>1.52</v>
      </c>
      <c r="AL293" s="662"/>
      <c r="AM293" s="664">
        <f>+AM291+10</f>
        <v>200</v>
      </c>
      <c r="AN293" s="78" t="s">
        <v>133</v>
      </c>
      <c r="AO293" s="97">
        <v>1.04</v>
      </c>
      <c r="AP293" s="98">
        <v>1.1000000000000001</v>
      </c>
      <c r="AQ293" s="98">
        <v>1.17</v>
      </c>
      <c r="AR293" s="98">
        <v>1.24</v>
      </c>
      <c r="AS293" s="98">
        <v>1.31</v>
      </c>
      <c r="AT293" s="98">
        <v>1.38</v>
      </c>
      <c r="AU293" s="98">
        <v>1.45</v>
      </c>
      <c r="AV293" s="99">
        <v>1.52</v>
      </c>
    </row>
    <row r="294" spans="1:48" ht="15" thickBot="1">
      <c r="A294">
        <v>294</v>
      </c>
      <c r="B294" s="663"/>
      <c r="C294" s="665"/>
      <c r="D294" s="82" t="s">
        <v>136</v>
      </c>
      <c r="E294" s="190">
        <v>1.04</v>
      </c>
      <c r="F294" s="188">
        <v>1.1100000000000001</v>
      </c>
      <c r="G294" s="188">
        <v>1.19</v>
      </c>
      <c r="H294" s="188">
        <v>1.27</v>
      </c>
      <c r="I294" s="188">
        <v>1.35</v>
      </c>
      <c r="J294" s="188">
        <v>1.43</v>
      </c>
      <c r="K294" s="188">
        <v>1.51</v>
      </c>
      <c r="L294" s="187">
        <v>1.59</v>
      </c>
      <c r="N294" s="663"/>
      <c r="O294" s="665"/>
      <c r="P294" s="82" t="s">
        <v>136</v>
      </c>
      <c r="Q294" s="190">
        <v>1.04</v>
      </c>
      <c r="R294" s="188">
        <v>1.1100000000000001</v>
      </c>
      <c r="S294" s="188">
        <v>1.19</v>
      </c>
      <c r="T294" s="188">
        <v>1.27</v>
      </c>
      <c r="U294" s="188">
        <v>1.35</v>
      </c>
      <c r="V294" s="188">
        <v>1.43</v>
      </c>
      <c r="W294" s="188">
        <v>1.51</v>
      </c>
      <c r="X294" s="187">
        <v>1.59</v>
      </c>
      <c r="Y294" s="177"/>
      <c r="Z294" s="663"/>
      <c r="AA294" s="665"/>
      <c r="AB294" s="82" t="s">
        <v>136</v>
      </c>
      <c r="AC294" s="190">
        <v>1.04</v>
      </c>
      <c r="AD294" s="188">
        <v>1.1100000000000001</v>
      </c>
      <c r="AE294" s="188">
        <v>1.19</v>
      </c>
      <c r="AF294" s="188">
        <v>1.27</v>
      </c>
      <c r="AG294" s="188">
        <v>1.35</v>
      </c>
      <c r="AH294" s="188">
        <v>1.43</v>
      </c>
      <c r="AI294" s="188">
        <v>1.51</v>
      </c>
      <c r="AJ294" s="187">
        <v>1.59</v>
      </c>
      <c r="AL294" s="663"/>
      <c r="AM294" s="665"/>
      <c r="AN294" s="82" t="s">
        <v>136</v>
      </c>
      <c r="AO294" s="190">
        <v>1.04</v>
      </c>
      <c r="AP294" s="188">
        <v>1.1100000000000001</v>
      </c>
      <c r="AQ294" s="188">
        <v>1.19</v>
      </c>
      <c r="AR294" s="188">
        <v>1.27</v>
      </c>
      <c r="AS294" s="188">
        <v>1.35</v>
      </c>
      <c r="AT294" s="188">
        <v>1.43</v>
      </c>
      <c r="AU294" s="188">
        <v>1.51</v>
      </c>
      <c r="AV294" s="187">
        <v>1.59</v>
      </c>
    </row>
    <row r="295" spans="1:48">
      <c r="A295">
        <v>295</v>
      </c>
    </row>
    <row r="296" spans="1:48">
      <c r="A296">
        <v>296</v>
      </c>
    </row>
    <row r="297" spans="1:48">
      <c r="A297">
        <v>297</v>
      </c>
    </row>
    <row r="298" spans="1:48">
      <c r="A298">
        <v>298</v>
      </c>
    </row>
    <row r="299" spans="1:48">
      <c r="A299">
        <v>299</v>
      </c>
    </row>
    <row r="300" spans="1:48">
      <c r="A300">
        <v>300</v>
      </c>
    </row>
    <row r="301" spans="1:48" ht="15" thickBot="1">
      <c r="A301">
        <v>301</v>
      </c>
    </row>
    <row r="302" spans="1:48" ht="18.600000000000001" thickBot="1">
      <c r="A302">
        <v>302</v>
      </c>
      <c r="B302" s="649" t="s">
        <v>1112</v>
      </c>
      <c r="C302" s="650"/>
      <c r="D302" s="651"/>
      <c r="E302" s="649" t="s">
        <v>1150</v>
      </c>
      <c r="F302" s="650"/>
      <c r="G302" s="650"/>
      <c r="H302" s="650"/>
      <c r="I302" s="650"/>
      <c r="J302" s="650"/>
      <c r="K302" s="650"/>
      <c r="L302" s="651"/>
      <c r="M302"/>
      <c r="N302" s="649" t="s">
        <v>1114</v>
      </c>
      <c r="O302" s="650"/>
      <c r="P302" s="651"/>
      <c r="Q302" s="649" t="s">
        <v>1150</v>
      </c>
      <c r="R302" s="650"/>
      <c r="S302" s="650"/>
      <c r="T302" s="650"/>
      <c r="U302" s="650"/>
      <c r="V302" s="650"/>
      <c r="W302" s="650"/>
      <c r="X302" s="651"/>
      <c r="Z302" s="649" t="s">
        <v>1115</v>
      </c>
      <c r="AA302" s="650"/>
      <c r="AB302" s="651"/>
      <c r="AC302" s="649" t="s">
        <v>1150</v>
      </c>
      <c r="AD302" s="650"/>
      <c r="AE302" s="650"/>
      <c r="AF302" s="650"/>
      <c r="AG302" s="650"/>
      <c r="AH302" s="650"/>
      <c r="AI302" s="650"/>
      <c r="AJ302" s="651"/>
      <c r="AK302"/>
      <c r="AL302" s="649" t="s">
        <v>1116</v>
      </c>
      <c r="AM302" s="650"/>
      <c r="AN302" s="651"/>
      <c r="AO302" s="649" t="s">
        <v>1150</v>
      </c>
      <c r="AP302" s="650"/>
      <c r="AQ302" s="650"/>
      <c r="AR302" s="650"/>
      <c r="AS302" s="650"/>
      <c r="AT302" s="650"/>
      <c r="AU302" s="650"/>
      <c r="AV302" s="651"/>
    </row>
    <row r="303" spans="1:48" ht="15.75" customHeight="1">
      <c r="A303">
        <v>303</v>
      </c>
      <c r="B303" s="652" t="s">
        <v>1129</v>
      </c>
      <c r="C303" s="652" t="s">
        <v>634</v>
      </c>
      <c r="D303" s="669" t="s">
        <v>1119</v>
      </c>
      <c r="E303" s="676" t="s">
        <v>1120</v>
      </c>
      <c r="F303" s="677"/>
      <c r="G303" s="677"/>
      <c r="H303" s="677"/>
      <c r="I303" s="677"/>
      <c r="J303" s="677"/>
      <c r="K303" s="677"/>
      <c r="L303" s="678"/>
      <c r="M303"/>
      <c r="N303" s="652" t="s">
        <v>1129</v>
      </c>
      <c r="O303" s="652" t="s">
        <v>634</v>
      </c>
      <c r="P303" s="669" t="s">
        <v>1119</v>
      </c>
      <c r="Q303" s="676" t="s">
        <v>1120</v>
      </c>
      <c r="R303" s="677"/>
      <c r="S303" s="677"/>
      <c r="T303" s="677"/>
      <c r="U303" s="677"/>
      <c r="V303" s="677"/>
      <c r="W303" s="677"/>
      <c r="X303" s="678"/>
      <c r="Z303" s="652" t="s">
        <v>1129</v>
      </c>
      <c r="AA303" s="652" t="s">
        <v>634</v>
      </c>
      <c r="AB303" s="669" t="s">
        <v>1119</v>
      </c>
      <c r="AC303" s="676" t="s">
        <v>1120</v>
      </c>
      <c r="AD303" s="677"/>
      <c r="AE303" s="677"/>
      <c r="AF303" s="677"/>
      <c r="AG303" s="677"/>
      <c r="AH303" s="677"/>
      <c r="AI303" s="677"/>
      <c r="AJ303" s="678"/>
      <c r="AK303"/>
      <c r="AL303" s="652" t="s">
        <v>1129</v>
      </c>
      <c r="AM303" s="652" t="s">
        <v>634</v>
      </c>
      <c r="AN303" s="669" t="s">
        <v>1119</v>
      </c>
      <c r="AO303" s="676" t="s">
        <v>1120</v>
      </c>
      <c r="AP303" s="677"/>
      <c r="AQ303" s="677"/>
      <c r="AR303" s="677"/>
      <c r="AS303" s="677"/>
      <c r="AT303" s="677"/>
      <c r="AU303" s="677"/>
      <c r="AV303" s="678"/>
    </row>
    <row r="304" spans="1:48" ht="15" customHeight="1" thickBot="1">
      <c r="A304">
        <v>304</v>
      </c>
      <c r="B304" s="668"/>
      <c r="C304" s="668"/>
      <c r="D304" s="670"/>
      <c r="E304" s="679"/>
      <c r="F304" s="680"/>
      <c r="G304" s="680"/>
      <c r="H304" s="680"/>
      <c r="I304" s="680"/>
      <c r="J304" s="680"/>
      <c r="K304" s="680"/>
      <c r="L304" s="681"/>
      <c r="M304"/>
      <c r="N304" s="668"/>
      <c r="O304" s="668"/>
      <c r="P304" s="670"/>
      <c r="Q304" s="679"/>
      <c r="R304" s="680"/>
      <c r="S304" s="680"/>
      <c r="T304" s="680"/>
      <c r="U304" s="680"/>
      <c r="V304" s="680"/>
      <c r="W304" s="680"/>
      <c r="X304" s="681"/>
      <c r="Z304" s="668"/>
      <c r="AA304" s="668"/>
      <c r="AB304" s="670"/>
      <c r="AC304" s="679"/>
      <c r="AD304" s="680"/>
      <c r="AE304" s="680"/>
      <c r="AF304" s="680"/>
      <c r="AG304" s="680"/>
      <c r="AH304" s="680"/>
      <c r="AI304" s="680"/>
      <c r="AJ304" s="681"/>
      <c r="AK304"/>
      <c r="AL304" s="668"/>
      <c r="AM304" s="668"/>
      <c r="AN304" s="670"/>
      <c r="AO304" s="679"/>
      <c r="AP304" s="680"/>
      <c r="AQ304" s="680"/>
      <c r="AR304" s="680"/>
      <c r="AS304" s="680"/>
      <c r="AT304" s="680"/>
      <c r="AU304" s="680"/>
      <c r="AV304" s="681"/>
    </row>
    <row r="305" spans="1:48" ht="15" thickBot="1">
      <c r="A305">
        <v>305</v>
      </c>
      <c r="B305" s="653"/>
      <c r="C305" s="653"/>
      <c r="D305" s="671"/>
      <c r="E305" s="75">
        <v>0</v>
      </c>
      <c r="F305" s="76">
        <v>500</v>
      </c>
      <c r="G305" s="76">
        <v>1000</v>
      </c>
      <c r="H305" s="76">
        <v>1500</v>
      </c>
      <c r="I305" s="76">
        <v>2000</v>
      </c>
      <c r="J305" s="76">
        <v>2500</v>
      </c>
      <c r="K305" s="76">
        <v>3000</v>
      </c>
      <c r="L305" s="77">
        <v>3500</v>
      </c>
      <c r="M305"/>
      <c r="N305" s="653"/>
      <c r="O305" s="653"/>
      <c r="P305" s="671"/>
      <c r="Q305" s="75">
        <v>0</v>
      </c>
      <c r="R305" s="76">
        <v>500</v>
      </c>
      <c r="S305" s="76">
        <v>1000</v>
      </c>
      <c r="T305" s="76">
        <v>1500</v>
      </c>
      <c r="U305" s="76">
        <v>2000</v>
      </c>
      <c r="V305" s="76">
        <v>2500</v>
      </c>
      <c r="W305" s="76">
        <v>3000</v>
      </c>
      <c r="X305" s="77">
        <v>3500</v>
      </c>
      <c r="Z305" s="653"/>
      <c r="AA305" s="653"/>
      <c r="AB305" s="671"/>
      <c r="AC305" s="75">
        <v>0</v>
      </c>
      <c r="AD305" s="76">
        <v>500</v>
      </c>
      <c r="AE305" s="76">
        <v>1000</v>
      </c>
      <c r="AF305" s="76">
        <v>1500</v>
      </c>
      <c r="AG305" s="76">
        <v>2000</v>
      </c>
      <c r="AH305" s="76">
        <v>2500</v>
      </c>
      <c r="AI305" s="76">
        <v>3000</v>
      </c>
      <c r="AJ305" s="77">
        <v>3500</v>
      </c>
      <c r="AK305"/>
      <c r="AL305" s="653"/>
      <c r="AM305" s="653"/>
      <c r="AN305" s="671"/>
      <c r="AO305" s="75">
        <v>0</v>
      </c>
      <c r="AP305" s="76">
        <v>500</v>
      </c>
      <c r="AQ305" s="76">
        <v>1000</v>
      </c>
      <c r="AR305" s="76">
        <v>1500</v>
      </c>
      <c r="AS305" s="76">
        <v>2000</v>
      </c>
      <c r="AT305" s="76">
        <v>2500</v>
      </c>
      <c r="AU305" s="76">
        <v>3000</v>
      </c>
      <c r="AV305" s="77">
        <v>3500</v>
      </c>
    </row>
    <row r="306" spans="1:48" ht="15" customHeight="1">
      <c r="A306">
        <v>306</v>
      </c>
      <c r="B306" s="661" t="s">
        <v>1140</v>
      </c>
      <c r="C306" s="664">
        <v>100</v>
      </c>
      <c r="D306" s="78" t="s">
        <v>133</v>
      </c>
      <c r="E306" s="79">
        <v>172</v>
      </c>
      <c r="F306" s="80">
        <v>166</v>
      </c>
      <c r="G306" s="80">
        <v>160</v>
      </c>
      <c r="H306" s="80">
        <v>154</v>
      </c>
      <c r="I306" s="80">
        <v>148</v>
      </c>
      <c r="J306" s="80">
        <v>142</v>
      </c>
      <c r="K306" s="80">
        <v>136</v>
      </c>
      <c r="L306" s="81">
        <v>131</v>
      </c>
      <c r="N306" s="661" t="s">
        <v>1140</v>
      </c>
      <c r="O306" s="664">
        <v>100</v>
      </c>
      <c r="P306" s="78" t="s">
        <v>133</v>
      </c>
      <c r="Q306" s="79">
        <v>172</v>
      </c>
      <c r="R306" s="80">
        <v>166</v>
      </c>
      <c r="S306" s="80">
        <v>160</v>
      </c>
      <c r="T306" s="80">
        <v>154</v>
      </c>
      <c r="U306" s="80">
        <v>148</v>
      </c>
      <c r="V306" s="80">
        <v>142</v>
      </c>
      <c r="W306" s="80">
        <v>136</v>
      </c>
      <c r="X306" s="81">
        <v>131</v>
      </c>
      <c r="Y306" s="177"/>
      <c r="Z306" s="661" t="s">
        <v>1140</v>
      </c>
      <c r="AA306" s="664">
        <v>100</v>
      </c>
      <c r="AB306" s="78" t="s">
        <v>133</v>
      </c>
      <c r="AC306" s="79">
        <v>172</v>
      </c>
      <c r="AD306" s="80">
        <v>166</v>
      </c>
      <c r="AE306" s="80">
        <v>160</v>
      </c>
      <c r="AF306" s="80">
        <v>154</v>
      </c>
      <c r="AG306" s="80">
        <v>148</v>
      </c>
      <c r="AH306" s="80">
        <v>142</v>
      </c>
      <c r="AI306" s="80">
        <v>136</v>
      </c>
      <c r="AJ306" s="81">
        <v>131</v>
      </c>
      <c r="AL306" s="661" t="s">
        <v>1140</v>
      </c>
      <c r="AM306" s="664">
        <v>100</v>
      </c>
      <c r="AN306" s="78" t="s">
        <v>133</v>
      </c>
      <c r="AO306" s="79">
        <v>172</v>
      </c>
      <c r="AP306" s="80">
        <v>166</v>
      </c>
      <c r="AQ306" s="80">
        <v>161</v>
      </c>
      <c r="AR306" s="80">
        <v>156</v>
      </c>
      <c r="AS306" s="80">
        <v>151</v>
      </c>
      <c r="AT306" s="80">
        <v>146</v>
      </c>
      <c r="AU306" s="80">
        <v>141</v>
      </c>
      <c r="AV306" s="81">
        <v>136</v>
      </c>
    </row>
    <row r="307" spans="1:48" ht="15" thickBot="1">
      <c r="A307">
        <v>307</v>
      </c>
      <c r="B307" s="662"/>
      <c r="C307" s="665"/>
      <c r="D307" s="82" t="s">
        <v>136</v>
      </c>
      <c r="E307" s="83">
        <v>178</v>
      </c>
      <c r="F307" s="84">
        <v>171</v>
      </c>
      <c r="G307" s="84">
        <v>165</v>
      </c>
      <c r="H307" s="84">
        <v>159</v>
      </c>
      <c r="I307" s="84">
        <v>152</v>
      </c>
      <c r="J307" s="84">
        <v>146</v>
      </c>
      <c r="K307" s="84">
        <v>140</v>
      </c>
      <c r="L307" s="85">
        <v>134</v>
      </c>
      <c r="N307" s="662"/>
      <c r="O307" s="665"/>
      <c r="P307" s="82" t="s">
        <v>136</v>
      </c>
      <c r="Q307" s="83">
        <v>178</v>
      </c>
      <c r="R307" s="84">
        <v>171</v>
      </c>
      <c r="S307" s="84">
        <v>165</v>
      </c>
      <c r="T307" s="84">
        <v>159</v>
      </c>
      <c r="U307" s="84">
        <v>152</v>
      </c>
      <c r="V307" s="84">
        <v>146</v>
      </c>
      <c r="W307" s="84">
        <v>140</v>
      </c>
      <c r="X307" s="85">
        <v>134</v>
      </c>
      <c r="Y307" s="177"/>
      <c r="Z307" s="662"/>
      <c r="AA307" s="665"/>
      <c r="AB307" s="82" t="s">
        <v>136</v>
      </c>
      <c r="AC307" s="83">
        <v>178</v>
      </c>
      <c r="AD307" s="84">
        <v>172</v>
      </c>
      <c r="AE307" s="84">
        <v>166</v>
      </c>
      <c r="AF307" s="84">
        <v>160</v>
      </c>
      <c r="AG307" s="84">
        <v>154</v>
      </c>
      <c r="AH307" s="84">
        <v>148</v>
      </c>
      <c r="AI307" s="84">
        <v>142</v>
      </c>
      <c r="AJ307" s="85">
        <v>136</v>
      </c>
      <c r="AL307" s="662"/>
      <c r="AM307" s="665"/>
      <c r="AN307" s="82" t="s">
        <v>136</v>
      </c>
      <c r="AO307" s="83">
        <v>161</v>
      </c>
      <c r="AP307" s="84">
        <v>156</v>
      </c>
      <c r="AQ307" s="84">
        <v>152</v>
      </c>
      <c r="AR307" s="84">
        <v>148</v>
      </c>
      <c r="AS307" s="84">
        <v>143</v>
      </c>
      <c r="AT307" s="84">
        <v>139</v>
      </c>
      <c r="AU307" s="84">
        <v>135</v>
      </c>
      <c r="AV307" s="85">
        <v>131</v>
      </c>
    </row>
    <row r="308" spans="1:48">
      <c r="A308">
        <v>308</v>
      </c>
      <c r="B308" s="662"/>
      <c r="C308" s="666">
        <v>110</v>
      </c>
      <c r="D308" s="86" t="str">
        <f>+D306</f>
        <v>48-X</v>
      </c>
      <c r="E308" s="87">
        <v>193</v>
      </c>
      <c r="F308" s="88">
        <v>186</v>
      </c>
      <c r="G308" s="88">
        <v>180</v>
      </c>
      <c r="H308" s="88">
        <v>173</v>
      </c>
      <c r="I308" s="88">
        <v>167</v>
      </c>
      <c r="J308" s="88">
        <v>160</v>
      </c>
      <c r="K308" s="88">
        <v>154</v>
      </c>
      <c r="L308" s="89">
        <v>148</v>
      </c>
      <c r="N308" s="662"/>
      <c r="O308" s="666">
        <v>110</v>
      </c>
      <c r="P308" s="86" t="str">
        <f>+P306</f>
        <v>48-X</v>
      </c>
      <c r="Q308" s="87">
        <v>193</v>
      </c>
      <c r="R308" s="88">
        <v>186</v>
      </c>
      <c r="S308" s="88">
        <v>180</v>
      </c>
      <c r="T308" s="88">
        <v>173</v>
      </c>
      <c r="U308" s="88">
        <v>167</v>
      </c>
      <c r="V308" s="88">
        <v>160</v>
      </c>
      <c r="W308" s="88">
        <v>154</v>
      </c>
      <c r="X308" s="89">
        <v>148</v>
      </c>
      <c r="Y308" s="177"/>
      <c r="Z308" s="662"/>
      <c r="AA308" s="666">
        <v>110</v>
      </c>
      <c r="AB308" s="86" t="str">
        <f>+AB306</f>
        <v>48-X</v>
      </c>
      <c r="AC308" s="87">
        <v>193</v>
      </c>
      <c r="AD308" s="88">
        <v>186</v>
      </c>
      <c r="AE308" s="88">
        <v>180</v>
      </c>
      <c r="AF308" s="88">
        <v>173</v>
      </c>
      <c r="AG308" s="88">
        <v>167</v>
      </c>
      <c r="AH308" s="88">
        <v>160</v>
      </c>
      <c r="AI308" s="88">
        <v>154</v>
      </c>
      <c r="AJ308" s="89">
        <v>148</v>
      </c>
      <c r="AL308" s="662"/>
      <c r="AM308" s="666">
        <v>110</v>
      </c>
      <c r="AN308" s="86" t="str">
        <f>+AN306</f>
        <v>48-X</v>
      </c>
      <c r="AO308" s="87">
        <v>193</v>
      </c>
      <c r="AP308" s="88">
        <v>185</v>
      </c>
      <c r="AQ308" s="88">
        <v>178</v>
      </c>
      <c r="AR308" s="88">
        <v>170</v>
      </c>
      <c r="AS308" s="88">
        <v>163</v>
      </c>
      <c r="AT308" s="88">
        <v>155</v>
      </c>
      <c r="AU308" s="88">
        <v>148</v>
      </c>
      <c r="AV308" s="89">
        <v>141</v>
      </c>
    </row>
    <row r="309" spans="1:48" ht="15" thickBot="1">
      <c r="A309">
        <v>309</v>
      </c>
      <c r="B309" s="662"/>
      <c r="C309" s="667"/>
      <c r="D309" s="90" t="str">
        <f>+D307</f>
        <v>48-XL</v>
      </c>
      <c r="E309" s="87">
        <v>203</v>
      </c>
      <c r="F309" s="88">
        <v>195</v>
      </c>
      <c r="G309" s="88">
        <v>188</v>
      </c>
      <c r="H309" s="88">
        <v>180</v>
      </c>
      <c r="I309" s="88">
        <v>173</v>
      </c>
      <c r="J309" s="88">
        <v>165</v>
      </c>
      <c r="K309" s="88">
        <v>158</v>
      </c>
      <c r="L309" s="89">
        <v>151</v>
      </c>
      <c r="N309" s="662"/>
      <c r="O309" s="667"/>
      <c r="P309" s="90" t="str">
        <f>+P307</f>
        <v>48-XL</v>
      </c>
      <c r="Q309" s="87">
        <v>203</v>
      </c>
      <c r="R309" s="88">
        <v>195</v>
      </c>
      <c r="S309" s="88">
        <v>188</v>
      </c>
      <c r="T309" s="88">
        <v>180</v>
      </c>
      <c r="U309" s="88">
        <v>173</v>
      </c>
      <c r="V309" s="88">
        <v>165</v>
      </c>
      <c r="W309" s="88">
        <v>158</v>
      </c>
      <c r="X309" s="89">
        <v>151</v>
      </c>
      <c r="Y309" s="177"/>
      <c r="Z309" s="662"/>
      <c r="AA309" s="667"/>
      <c r="AB309" s="90" t="str">
        <f>+AB307</f>
        <v>48-XL</v>
      </c>
      <c r="AC309" s="87">
        <v>203</v>
      </c>
      <c r="AD309" s="88">
        <v>195</v>
      </c>
      <c r="AE309" s="88">
        <v>188</v>
      </c>
      <c r="AF309" s="88">
        <v>180</v>
      </c>
      <c r="AG309" s="88">
        <v>173</v>
      </c>
      <c r="AH309" s="88">
        <v>165</v>
      </c>
      <c r="AI309" s="88">
        <v>158</v>
      </c>
      <c r="AJ309" s="89">
        <v>151</v>
      </c>
      <c r="AL309" s="662"/>
      <c r="AM309" s="667"/>
      <c r="AN309" s="90" t="str">
        <f>+AN307</f>
        <v>48-XL</v>
      </c>
      <c r="AO309" s="87">
        <v>191</v>
      </c>
      <c r="AP309" s="88">
        <v>182</v>
      </c>
      <c r="AQ309" s="88">
        <v>173</v>
      </c>
      <c r="AR309" s="88">
        <v>165</v>
      </c>
      <c r="AS309" s="88">
        <v>156</v>
      </c>
      <c r="AT309" s="88">
        <v>148</v>
      </c>
      <c r="AU309" s="88">
        <v>139</v>
      </c>
      <c r="AV309" s="89">
        <v>131</v>
      </c>
    </row>
    <row r="310" spans="1:48">
      <c r="A310">
        <v>310</v>
      </c>
      <c r="B310" s="662"/>
      <c r="C310" s="664">
        <f>+C308+10</f>
        <v>120</v>
      </c>
      <c r="D310" s="78" t="s">
        <v>133</v>
      </c>
      <c r="E310" s="83">
        <v>213</v>
      </c>
      <c r="F310" s="84">
        <v>206</v>
      </c>
      <c r="G310" s="84">
        <v>199</v>
      </c>
      <c r="H310" s="84">
        <v>192</v>
      </c>
      <c r="I310" s="84">
        <v>186</v>
      </c>
      <c r="J310" s="84">
        <v>179</v>
      </c>
      <c r="K310" s="84">
        <v>172</v>
      </c>
      <c r="L310" s="85">
        <v>166</v>
      </c>
      <c r="N310" s="662"/>
      <c r="O310" s="664">
        <f>+O308+10</f>
        <v>120</v>
      </c>
      <c r="P310" s="78" t="s">
        <v>133</v>
      </c>
      <c r="Q310" s="83">
        <v>213</v>
      </c>
      <c r="R310" s="84">
        <v>206</v>
      </c>
      <c r="S310" s="84">
        <v>199</v>
      </c>
      <c r="T310" s="84">
        <v>192</v>
      </c>
      <c r="U310" s="84">
        <v>186</v>
      </c>
      <c r="V310" s="84">
        <v>179</v>
      </c>
      <c r="W310" s="84">
        <v>172</v>
      </c>
      <c r="X310" s="85">
        <v>166</v>
      </c>
      <c r="Y310" s="177"/>
      <c r="Z310" s="662"/>
      <c r="AA310" s="664">
        <f>+AA308+10</f>
        <v>120</v>
      </c>
      <c r="AB310" s="78" t="s">
        <v>133</v>
      </c>
      <c r="AC310" s="83">
        <v>213</v>
      </c>
      <c r="AD310" s="84">
        <v>206</v>
      </c>
      <c r="AE310" s="84">
        <v>199</v>
      </c>
      <c r="AF310" s="84">
        <v>192</v>
      </c>
      <c r="AG310" s="84">
        <v>186</v>
      </c>
      <c r="AH310" s="84">
        <v>179</v>
      </c>
      <c r="AI310" s="84">
        <v>172</v>
      </c>
      <c r="AJ310" s="85">
        <v>166</v>
      </c>
      <c r="AL310" s="662"/>
      <c r="AM310" s="664">
        <f>+AM308+10</f>
        <v>120</v>
      </c>
      <c r="AN310" s="78" t="s">
        <v>133</v>
      </c>
      <c r="AO310" s="83">
        <v>213</v>
      </c>
      <c r="AP310" s="84">
        <v>205</v>
      </c>
      <c r="AQ310" s="84">
        <v>198</v>
      </c>
      <c r="AR310" s="84">
        <v>191</v>
      </c>
      <c r="AS310" s="84">
        <v>184</v>
      </c>
      <c r="AT310" s="84">
        <v>177</v>
      </c>
      <c r="AU310" s="84">
        <v>170</v>
      </c>
      <c r="AV310" s="85">
        <v>163</v>
      </c>
    </row>
    <row r="311" spans="1:48" ht="15" thickBot="1">
      <c r="A311">
        <v>311</v>
      </c>
      <c r="B311" s="662"/>
      <c r="C311" s="665"/>
      <c r="D311" s="82" t="s">
        <v>136</v>
      </c>
      <c r="E311" s="83">
        <v>228</v>
      </c>
      <c r="F311" s="84">
        <v>219</v>
      </c>
      <c r="G311" s="84">
        <v>211</v>
      </c>
      <c r="H311" s="84">
        <v>203</v>
      </c>
      <c r="I311" s="84">
        <v>194</v>
      </c>
      <c r="J311" s="84">
        <v>186</v>
      </c>
      <c r="K311" s="84">
        <v>178</v>
      </c>
      <c r="L311" s="85">
        <v>170</v>
      </c>
      <c r="N311" s="662"/>
      <c r="O311" s="665"/>
      <c r="P311" s="82" t="s">
        <v>136</v>
      </c>
      <c r="Q311" s="83">
        <v>228</v>
      </c>
      <c r="R311" s="84">
        <v>219</v>
      </c>
      <c r="S311" s="84">
        <v>211</v>
      </c>
      <c r="T311" s="84">
        <v>203</v>
      </c>
      <c r="U311" s="84">
        <v>194</v>
      </c>
      <c r="V311" s="84">
        <v>186</v>
      </c>
      <c r="W311" s="84">
        <v>178</v>
      </c>
      <c r="X311" s="85">
        <v>170</v>
      </c>
      <c r="Y311" s="177"/>
      <c r="Z311" s="662"/>
      <c r="AA311" s="665"/>
      <c r="AB311" s="82" t="s">
        <v>136</v>
      </c>
      <c r="AC311" s="83">
        <v>228</v>
      </c>
      <c r="AD311" s="84">
        <v>219</v>
      </c>
      <c r="AE311" s="84">
        <v>211</v>
      </c>
      <c r="AF311" s="84">
        <v>203</v>
      </c>
      <c r="AG311" s="84">
        <v>194</v>
      </c>
      <c r="AH311" s="84">
        <v>186</v>
      </c>
      <c r="AI311" s="84">
        <v>178</v>
      </c>
      <c r="AJ311" s="85">
        <v>170</v>
      </c>
      <c r="AL311" s="662"/>
      <c r="AM311" s="665"/>
      <c r="AN311" s="82" t="s">
        <v>136</v>
      </c>
      <c r="AO311" s="83">
        <v>224</v>
      </c>
      <c r="AP311" s="84">
        <v>213</v>
      </c>
      <c r="AQ311" s="84">
        <v>203</v>
      </c>
      <c r="AR311" s="84">
        <v>193</v>
      </c>
      <c r="AS311" s="84">
        <v>182</v>
      </c>
      <c r="AT311" s="84">
        <v>172</v>
      </c>
      <c r="AU311" s="84">
        <v>162</v>
      </c>
      <c r="AV311" s="85">
        <v>152</v>
      </c>
    </row>
    <row r="312" spans="1:48">
      <c r="A312">
        <v>312</v>
      </c>
      <c r="B312" s="662"/>
      <c r="C312" s="666">
        <f>+C310+10</f>
        <v>130</v>
      </c>
      <c r="D312" s="86" t="str">
        <f>+D310</f>
        <v>48-X</v>
      </c>
      <c r="E312" s="87">
        <v>234</v>
      </c>
      <c r="F312" s="88">
        <v>226</v>
      </c>
      <c r="G312" s="88">
        <v>219</v>
      </c>
      <c r="H312" s="88">
        <v>211</v>
      </c>
      <c r="I312" s="88">
        <v>204</v>
      </c>
      <c r="J312" s="88">
        <v>196</v>
      </c>
      <c r="K312" s="88">
        <v>189</v>
      </c>
      <c r="L312" s="89">
        <v>182</v>
      </c>
      <c r="N312" s="662"/>
      <c r="O312" s="666">
        <f>+O310+10</f>
        <v>130</v>
      </c>
      <c r="P312" s="86" t="str">
        <f>+P310</f>
        <v>48-X</v>
      </c>
      <c r="Q312" s="87">
        <v>234</v>
      </c>
      <c r="R312" s="88">
        <v>226</v>
      </c>
      <c r="S312" s="88">
        <v>219</v>
      </c>
      <c r="T312" s="88">
        <v>211</v>
      </c>
      <c r="U312" s="88">
        <v>204</v>
      </c>
      <c r="V312" s="88">
        <v>196</v>
      </c>
      <c r="W312" s="88">
        <v>189</v>
      </c>
      <c r="X312" s="89">
        <v>182</v>
      </c>
      <c r="Y312" s="177"/>
      <c r="Z312" s="662"/>
      <c r="AA312" s="666">
        <f>+AA310+10</f>
        <v>130</v>
      </c>
      <c r="AB312" s="86" t="str">
        <f>+AB310</f>
        <v>48-X</v>
      </c>
      <c r="AC312" s="87">
        <v>234</v>
      </c>
      <c r="AD312" s="88">
        <v>226</v>
      </c>
      <c r="AE312" s="88">
        <v>219</v>
      </c>
      <c r="AF312" s="88">
        <v>211</v>
      </c>
      <c r="AG312" s="88">
        <v>204</v>
      </c>
      <c r="AH312" s="88">
        <v>196</v>
      </c>
      <c r="AI312" s="88">
        <v>189</v>
      </c>
      <c r="AJ312" s="89">
        <v>182</v>
      </c>
      <c r="AL312" s="662"/>
      <c r="AM312" s="666">
        <f>+AM310+10</f>
        <v>130</v>
      </c>
      <c r="AN312" s="86" t="str">
        <f>+AN310</f>
        <v>48-X</v>
      </c>
      <c r="AO312" s="87">
        <v>234</v>
      </c>
      <c r="AP312" s="88">
        <v>226</v>
      </c>
      <c r="AQ312" s="88">
        <v>219</v>
      </c>
      <c r="AR312" s="88">
        <v>211</v>
      </c>
      <c r="AS312" s="88">
        <v>204</v>
      </c>
      <c r="AT312" s="88">
        <v>196</v>
      </c>
      <c r="AU312" s="88">
        <v>189</v>
      </c>
      <c r="AV312" s="89">
        <v>182</v>
      </c>
    </row>
    <row r="313" spans="1:48" ht="15" thickBot="1">
      <c r="A313">
        <v>313</v>
      </c>
      <c r="B313" s="662"/>
      <c r="C313" s="667"/>
      <c r="D313" s="90" t="str">
        <f>+D311</f>
        <v>48-XL</v>
      </c>
      <c r="E313" s="87">
        <v>255</v>
      </c>
      <c r="F313" s="88">
        <v>245</v>
      </c>
      <c r="G313" s="88">
        <v>236</v>
      </c>
      <c r="H313" s="88">
        <v>227</v>
      </c>
      <c r="I313" s="88">
        <v>217</v>
      </c>
      <c r="J313" s="88">
        <v>208</v>
      </c>
      <c r="K313" s="88">
        <v>199</v>
      </c>
      <c r="L313" s="89">
        <v>190</v>
      </c>
      <c r="N313" s="662"/>
      <c r="O313" s="667"/>
      <c r="P313" s="90" t="str">
        <f>+P311</f>
        <v>48-XL</v>
      </c>
      <c r="Q313" s="87">
        <v>255</v>
      </c>
      <c r="R313" s="88">
        <v>245</v>
      </c>
      <c r="S313" s="88">
        <v>236</v>
      </c>
      <c r="T313" s="88">
        <v>227</v>
      </c>
      <c r="U313" s="88">
        <v>217</v>
      </c>
      <c r="V313" s="88">
        <v>208</v>
      </c>
      <c r="W313" s="88">
        <v>199</v>
      </c>
      <c r="X313" s="89">
        <v>190</v>
      </c>
      <c r="Y313" s="177"/>
      <c r="Z313" s="662"/>
      <c r="AA313" s="667"/>
      <c r="AB313" s="90" t="str">
        <f>+AB311</f>
        <v>48-XL</v>
      </c>
      <c r="AC313" s="87">
        <v>255</v>
      </c>
      <c r="AD313" s="88">
        <v>245</v>
      </c>
      <c r="AE313" s="88">
        <v>236</v>
      </c>
      <c r="AF313" s="88">
        <v>227</v>
      </c>
      <c r="AG313" s="88">
        <v>217</v>
      </c>
      <c r="AH313" s="88">
        <v>208</v>
      </c>
      <c r="AI313" s="88">
        <v>199</v>
      </c>
      <c r="AJ313" s="89">
        <v>190</v>
      </c>
      <c r="AL313" s="662"/>
      <c r="AM313" s="667"/>
      <c r="AN313" s="90" t="str">
        <f>+AN311</f>
        <v>48-XL</v>
      </c>
      <c r="AO313" s="87">
        <v>255</v>
      </c>
      <c r="AP313" s="88">
        <v>243</v>
      </c>
      <c r="AQ313" s="88">
        <v>232</v>
      </c>
      <c r="AR313" s="88">
        <v>221</v>
      </c>
      <c r="AS313" s="88">
        <v>209</v>
      </c>
      <c r="AT313" s="88">
        <v>198</v>
      </c>
      <c r="AU313" s="88">
        <v>187</v>
      </c>
      <c r="AV313" s="89">
        <v>176</v>
      </c>
    </row>
    <row r="314" spans="1:48">
      <c r="A314">
        <v>314</v>
      </c>
      <c r="B314" s="662"/>
      <c r="C314" s="664">
        <f>+C312+10</f>
        <v>140</v>
      </c>
      <c r="D314" s="78" t="s">
        <v>133</v>
      </c>
      <c r="E314" s="83">
        <v>257</v>
      </c>
      <c r="F314" s="84">
        <v>248</v>
      </c>
      <c r="G314" s="84">
        <v>240</v>
      </c>
      <c r="H314" s="84">
        <v>231</v>
      </c>
      <c r="I314" s="84">
        <v>223</v>
      </c>
      <c r="J314" s="84">
        <v>214</v>
      </c>
      <c r="K314" s="84">
        <v>206</v>
      </c>
      <c r="L314" s="85">
        <v>198</v>
      </c>
      <c r="N314" s="662"/>
      <c r="O314" s="664">
        <f>+O312+10</f>
        <v>140</v>
      </c>
      <c r="P314" s="78" t="s">
        <v>133</v>
      </c>
      <c r="Q314" s="83">
        <v>257</v>
      </c>
      <c r="R314" s="84">
        <v>248</v>
      </c>
      <c r="S314" s="84">
        <v>240</v>
      </c>
      <c r="T314" s="84">
        <v>231</v>
      </c>
      <c r="U314" s="84">
        <v>223</v>
      </c>
      <c r="V314" s="84">
        <v>214</v>
      </c>
      <c r="W314" s="84">
        <v>206</v>
      </c>
      <c r="X314" s="85">
        <v>198</v>
      </c>
      <c r="Y314" s="177"/>
      <c r="Z314" s="662"/>
      <c r="AA314" s="664">
        <f>+AA312+10</f>
        <v>140</v>
      </c>
      <c r="AB314" s="78" t="s">
        <v>133</v>
      </c>
      <c r="AC314" s="83">
        <v>257</v>
      </c>
      <c r="AD314" s="84">
        <v>248</v>
      </c>
      <c r="AE314" s="84">
        <v>240</v>
      </c>
      <c r="AF314" s="84">
        <v>231</v>
      </c>
      <c r="AG314" s="84">
        <v>223</v>
      </c>
      <c r="AH314" s="84">
        <v>214</v>
      </c>
      <c r="AI314" s="84">
        <v>206</v>
      </c>
      <c r="AJ314" s="85">
        <v>198</v>
      </c>
      <c r="AL314" s="662"/>
      <c r="AM314" s="664">
        <f>+AM312+10</f>
        <v>140</v>
      </c>
      <c r="AN314" s="78" t="s">
        <v>133</v>
      </c>
      <c r="AO314" s="83">
        <v>257</v>
      </c>
      <c r="AP314" s="84">
        <v>248</v>
      </c>
      <c r="AQ314" s="84">
        <v>240</v>
      </c>
      <c r="AR314" s="84">
        <v>231</v>
      </c>
      <c r="AS314" s="84">
        <v>223</v>
      </c>
      <c r="AT314" s="84">
        <v>214</v>
      </c>
      <c r="AU314" s="84">
        <v>206</v>
      </c>
      <c r="AV314" s="85">
        <v>198</v>
      </c>
    </row>
    <row r="315" spans="1:48" ht="15" thickBot="1">
      <c r="A315">
        <v>315</v>
      </c>
      <c r="B315" s="662"/>
      <c r="C315" s="665"/>
      <c r="D315" s="82" t="s">
        <v>136</v>
      </c>
      <c r="E315" s="83">
        <v>279</v>
      </c>
      <c r="F315" s="84">
        <v>269</v>
      </c>
      <c r="G315" s="84">
        <v>259</v>
      </c>
      <c r="H315" s="84">
        <v>249</v>
      </c>
      <c r="I315" s="84">
        <v>239</v>
      </c>
      <c r="J315" s="84">
        <v>229</v>
      </c>
      <c r="K315" s="84">
        <v>219</v>
      </c>
      <c r="L315" s="85">
        <v>210</v>
      </c>
      <c r="N315" s="662"/>
      <c r="O315" s="665"/>
      <c r="P315" s="82" t="s">
        <v>136</v>
      </c>
      <c r="Q315" s="83">
        <v>279</v>
      </c>
      <c r="R315" s="84">
        <v>269</v>
      </c>
      <c r="S315" s="84">
        <v>259</v>
      </c>
      <c r="T315" s="84">
        <v>249</v>
      </c>
      <c r="U315" s="84">
        <v>239</v>
      </c>
      <c r="V315" s="84">
        <v>229</v>
      </c>
      <c r="W315" s="84">
        <v>219</v>
      </c>
      <c r="X315" s="85">
        <v>210</v>
      </c>
      <c r="Y315" s="177"/>
      <c r="Z315" s="662"/>
      <c r="AA315" s="665"/>
      <c r="AB315" s="82" t="s">
        <v>136</v>
      </c>
      <c r="AC315" s="83">
        <v>279</v>
      </c>
      <c r="AD315" s="84">
        <v>269</v>
      </c>
      <c r="AE315" s="84">
        <v>259</v>
      </c>
      <c r="AF315" s="84">
        <v>249</v>
      </c>
      <c r="AG315" s="84">
        <v>239</v>
      </c>
      <c r="AH315" s="84">
        <v>229</v>
      </c>
      <c r="AI315" s="84">
        <v>219</v>
      </c>
      <c r="AJ315" s="85">
        <v>210</v>
      </c>
      <c r="AL315" s="662"/>
      <c r="AM315" s="665"/>
      <c r="AN315" s="82" t="s">
        <v>136</v>
      </c>
      <c r="AO315" s="83">
        <v>279</v>
      </c>
      <c r="AP315" s="84">
        <v>267</v>
      </c>
      <c r="AQ315" s="84">
        <v>256</v>
      </c>
      <c r="AR315" s="84">
        <v>245</v>
      </c>
      <c r="AS315" s="84">
        <v>234</v>
      </c>
      <c r="AT315" s="84">
        <v>223</v>
      </c>
      <c r="AU315" s="84">
        <v>212</v>
      </c>
      <c r="AV315" s="85">
        <v>201</v>
      </c>
    </row>
    <row r="316" spans="1:48">
      <c r="A316">
        <v>316</v>
      </c>
      <c r="B316" s="662"/>
      <c r="C316" s="666">
        <f>+C314+10</f>
        <v>150</v>
      </c>
      <c r="D316" s="86" t="str">
        <f>+D314</f>
        <v>48-X</v>
      </c>
      <c r="E316" s="87">
        <v>278</v>
      </c>
      <c r="F316" s="88">
        <v>269</v>
      </c>
      <c r="G316" s="88">
        <v>260</v>
      </c>
      <c r="H316" s="88">
        <v>251</v>
      </c>
      <c r="I316" s="88">
        <v>242</v>
      </c>
      <c r="J316" s="88">
        <v>233</v>
      </c>
      <c r="K316" s="88">
        <v>224</v>
      </c>
      <c r="L316" s="89">
        <v>215</v>
      </c>
      <c r="N316" s="662"/>
      <c r="O316" s="666">
        <f>+O314+10</f>
        <v>150</v>
      </c>
      <c r="P316" s="86" t="str">
        <f>+P314</f>
        <v>48-X</v>
      </c>
      <c r="Q316" s="87">
        <v>278</v>
      </c>
      <c r="R316" s="88">
        <v>269</v>
      </c>
      <c r="S316" s="88">
        <v>260</v>
      </c>
      <c r="T316" s="88">
        <v>251</v>
      </c>
      <c r="U316" s="88">
        <v>242</v>
      </c>
      <c r="V316" s="88">
        <v>233</v>
      </c>
      <c r="W316" s="88">
        <v>224</v>
      </c>
      <c r="X316" s="89">
        <v>215</v>
      </c>
      <c r="Y316" s="177"/>
      <c r="Z316" s="662"/>
      <c r="AA316" s="666">
        <f>+AA314+10</f>
        <v>150</v>
      </c>
      <c r="AB316" s="86" t="str">
        <f>+AB314</f>
        <v>48-X</v>
      </c>
      <c r="AC316" s="87">
        <v>278</v>
      </c>
      <c r="AD316" s="88">
        <v>269</v>
      </c>
      <c r="AE316" s="88">
        <v>260</v>
      </c>
      <c r="AF316" s="88">
        <v>251</v>
      </c>
      <c r="AG316" s="88">
        <v>242</v>
      </c>
      <c r="AH316" s="88">
        <v>233</v>
      </c>
      <c r="AI316" s="88">
        <v>224</v>
      </c>
      <c r="AJ316" s="89">
        <v>215</v>
      </c>
      <c r="AL316" s="662"/>
      <c r="AM316" s="666">
        <f>+AM314+10</f>
        <v>150</v>
      </c>
      <c r="AN316" s="86" t="str">
        <f>+AN314</f>
        <v>48-X</v>
      </c>
      <c r="AO316" s="87">
        <v>278</v>
      </c>
      <c r="AP316" s="88">
        <v>269</v>
      </c>
      <c r="AQ316" s="88">
        <v>260</v>
      </c>
      <c r="AR316" s="88">
        <v>251</v>
      </c>
      <c r="AS316" s="88">
        <v>242</v>
      </c>
      <c r="AT316" s="88">
        <v>233</v>
      </c>
      <c r="AU316" s="88">
        <v>224</v>
      </c>
      <c r="AV316" s="89">
        <v>215</v>
      </c>
    </row>
    <row r="317" spans="1:48" ht="15" thickBot="1">
      <c r="A317">
        <v>317</v>
      </c>
      <c r="B317" s="662"/>
      <c r="C317" s="667"/>
      <c r="D317" s="90" t="str">
        <f>+D315</f>
        <v>48-XL</v>
      </c>
      <c r="E317" s="87">
        <v>303</v>
      </c>
      <c r="F317" s="88">
        <v>292</v>
      </c>
      <c r="G317" s="88">
        <v>282</v>
      </c>
      <c r="H317" s="88">
        <v>272</v>
      </c>
      <c r="I317" s="88">
        <v>261</v>
      </c>
      <c r="J317" s="88">
        <v>251</v>
      </c>
      <c r="K317" s="88">
        <v>241</v>
      </c>
      <c r="L317" s="89">
        <v>231</v>
      </c>
      <c r="N317" s="662"/>
      <c r="O317" s="667"/>
      <c r="P317" s="90" t="str">
        <f>+P315</f>
        <v>48-XL</v>
      </c>
      <c r="Q317" s="87">
        <v>303</v>
      </c>
      <c r="R317" s="88">
        <v>292</v>
      </c>
      <c r="S317" s="88">
        <v>282</v>
      </c>
      <c r="T317" s="88">
        <v>272</v>
      </c>
      <c r="U317" s="88">
        <v>261</v>
      </c>
      <c r="V317" s="88">
        <v>251</v>
      </c>
      <c r="W317" s="88">
        <v>241</v>
      </c>
      <c r="X317" s="89">
        <v>231</v>
      </c>
      <c r="Y317" s="177"/>
      <c r="Z317" s="662"/>
      <c r="AA317" s="667"/>
      <c r="AB317" s="90" t="str">
        <f>+AB315</f>
        <v>48-XL</v>
      </c>
      <c r="AC317" s="87">
        <v>303</v>
      </c>
      <c r="AD317" s="88">
        <v>292</v>
      </c>
      <c r="AE317" s="88">
        <v>282</v>
      </c>
      <c r="AF317" s="88">
        <v>272</v>
      </c>
      <c r="AG317" s="88">
        <v>261</v>
      </c>
      <c r="AH317" s="88">
        <v>251</v>
      </c>
      <c r="AI317" s="88">
        <v>241</v>
      </c>
      <c r="AJ317" s="89">
        <v>231</v>
      </c>
      <c r="AL317" s="662"/>
      <c r="AM317" s="667"/>
      <c r="AN317" s="90" t="str">
        <f>+AN315</f>
        <v>48-XL</v>
      </c>
      <c r="AO317" s="87">
        <v>303</v>
      </c>
      <c r="AP317" s="88">
        <v>292</v>
      </c>
      <c r="AQ317" s="88">
        <v>281</v>
      </c>
      <c r="AR317" s="88">
        <v>270</v>
      </c>
      <c r="AS317" s="88">
        <v>259</v>
      </c>
      <c r="AT317" s="88">
        <v>248</v>
      </c>
      <c r="AU317" s="88">
        <v>237</v>
      </c>
      <c r="AV317" s="89">
        <v>227</v>
      </c>
    </row>
    <row r="318" spans="1:48">
      <c r="A318">
        <v>318</v>
      </c>
      <c r="B318" s="662"/>
      <c r="C318" s="664">
        <f>+C316+10</f>
        <v>160</v>
      </c>
      <c r="D318" s="78" t="s">
        <v>133</v>
      </c>
      <c r="E318" s="83">
        <v>303</v>
      </c>
      <c r="F318" s="84">
        <v>293</v>
      </c>
      <c r="G318" s="84">
        <v>283</v>
      </c>
      <c r="H318" s="84">
        <v>273</v>
      </c>
      <c r="I318" s="84">
        <v>263</v>
      </c>
      <c r="J318" s="84">
        <v>253</v>
      </c>
      <c r="K318" s="84">
        <v>243</v>
      </c>
      <c r="L318" s="85">
        <v>233</v>
      </c>
      <c r="N318" s="662"/>
      <c r="O318" s="664">
        <f>+O316+10</f>
        <v>160</v>
      </c>
      <c r="P318" s="78" t="s">
        <v>133</v>
      </c>
      <c r="Q318" s="83">
        <v>303</v>
      </c>
      <c r="R318" s="84">
        <v>293</v>
      </c>
      <c r="S318" s="84">
        <v>283</v>
      </c>
      <c r="T318" s="84">
        <v>273</v>
      </c>
      <c r="U318" s="84">
        <v>263</v>
      </c>
      <c r="V318" s="84">
        <v>253</v>
      </c>
      <c r="W318" s="84">
        <v>243</v>
      </c>
      <c r="X318" s="85">
        <v>233</v>
      </c>
      <c r="Y318" s="177"/>
      <c r="Z318" s="662"/>
      <c r="AA318" s="664">
        <f>+AA316+10</f>
        <v>160</v>
      </c>
      <c r="AB318" s="78" t="s">
        <v>133</v>
      </c>
      <c r="AC318" s="83">
        <v>303</v>
      </c>
      <c r="AD318" s="84">
        <v>293</v>
      </c>
      <c r="AE318" s="84">
        <v>283</v>
      </c>
      <c r="AF318" s="84">
        <v>273</v>
      </c>
      <c r="AG318" s="84">
        <v>263</v>
      </c>
      <c r="AH318" s="84">
        <v>253</v>
      </c>
      <c r="AI318" s="84">
        <v>243</v>
      </c>
      <c r="AJ318" s="85">
        <v>233</v>
      </c>
      <c r="AL318" s="662"/>
      <c r="AM318" s="664">
        <f>+AM316+10</f>
        <v>160</v>
      </c>
      <c r="AN318" s="78" t="s">
        <v>133</v>
      </c>
      <c r="AO318" s="83">
        <v>303</v>
      </c>
      <c r="AP318" s="84">
        <v>293</v>
      </c>
      <c r="AQ318" s="84">
        <v>283</v>
      </c>
      <c r="AR318" s="84">
        <v>273</v>
      </c>
      <c r="AS318" s="84">
        <v>263</v>
      </c>
      <c r="AT318" s="84">
        <v>253</v>
      </c>
      <c r="AU318" s="84">
        <v>243</v>
      </c>
      <c r="AV318" s="85">
        <v>233</v>
      </c>
    </row>
    <row r="319" spans="1:48" ht="15" thickBot="1">
      <c r="A319">
        <v>319</v>
      </c>
      <c r="B319" s="662"/>
      <c r="C319" s="665"/>
      <c r="D319" s="82" t="s">
        <v>136</v>
      </c>
      <c r="E319" s="83">
        <v>319</v>
      </c>
      <c r="F319" s="84">
        <v>309</v>
      </c>
      <c r="G319" s="84">
        <v>299</v>
      </c>
      <c r="H319" s="84">
        <v>290</v>
      </c>
      <c r="I319" s="84">
        <v>280</v>
      </c>
      <c r="J319" s="84">
        <v>271</v>
      </c>
      <c r="K319" s="84">
        <v>261</v>
      </c>
      <c r="L319" s="85">
        <v>252</v>
      </c>
      <c r="N319" s="662"/>
      <c r="O319" s="665"/>
      <c r="P319" s="82" t="s">
        <v>136</v>
      </c>
      <c r="Q319" s="83">
        <v>319</v>
      </c>
      <c r="R319" s="84">
        <v>309</v>
      </c>
      <c r="S319" s="84">
        <v>299</v>
      </c>
      <c r="T319" s="84">
        <v>290</v>
      </c>
      <c r="U319" s="84">
        <v>280</v>
      </c>
      <c r="V319" s="84">
        <v>271</v>
      </c>
      <c r="W319" s="84">
        <v>261</v>
      </c>
      <c r="X319" s="85">
        <v>252</v>
      </c>
      <c r="Y319" s="177"/>
      <c r="Z319" s="662"/>
      <c r="AA319" s="665"/>
      <c r="AB319" s="82" t="s">
        <v>136</v>
      </c>
      <c r="AC319" s="83">
        <v>319</v>
      </c>
      <c r="AD319" s="84">
        <v>309</v>
      </c>
      <c r="AE319" s="84">
        <v>299</v>
      </c>
      <c r="AF319" s="84">
        <v>290</v>
      </c>
      <c r="AG319" s="84">
        <v>280</v>
      </c>
      <c r="AH319" s="84">
        <v>271</v>
      </c>
      <c r="AI319" s="84">
        <v>261</v>
      </c>
      <c r="AJ319" s="85">
        <v>252</v>
      </c>
      <c r="AL319" s="662"/>
      <c r="AM319" s="665"/>
      <c r="AN319" s="82" t="s">
        <v>136</v>
      </c>
      <c r="AO319" s="83">
        <v>319</v>
      </c>
      <c r="AP319" s="84">
        <v>309</v>
      </c>
      <c r="AQ319" s="84">
        <v>299</v>
      </c>
      <c r="AR319" s="84">
        <v>290</v>
      </c>
      <c r="AS319" s="84">
        <v>280</v>
      </c>
      <c r="AT319" s="84">
        <v>271</v>
      </c>
      <c r="AU319" s="84">
        <v>261</v>
      </c>
      <c r="AV319" s="85">
        <v>252</v>
      </c>
    </row>
    <row r="320" spans="1:48">
      <c r="A320">
        <v>320</v>
      </c>
      <c r="B320" s="662"/>
      <c r="C320" s="666">
        <f>+C318+10</f>
        <v>170</v>
      </c>
      <c r="D320" s="86" t="str">
        <f>+D318</f>
        <v>48-X</v>
      </c>
      <c r="E320" s="87">
        <v>315</v>
      </c>
      <c r="F320" s="88">
        <v>305</v>
      </c>
      <c r="G320" s="88">
        <v>296</v>
      </c>
      <c r="H320" s="88">
        <v>287</v>
      </c>
      <c r="I320" s="88">
        <v>277</v>
      </c>
      <c r="J320" s="88">
        <v>268</v>
      </c>
      <c r="K320" s="88">
        <v>259</v>
      </c>
      <c r="L320" s="89">
        <v>250</v>
      </c>
      <c r="N320" s="662"/>
      <c r="O320" s="666">
        <f>+O318+10</f>
        <v>170</v>
      </c>
      <c r="P320" s="86" t="str">
        <f>+P318</f>
        <v>48-X</v>
      </c>
      <c r="Q320" s="87">
        <v>315</v>
      </c>
      <c r="R320" s="88">
        <v>305</v>
      </c>
      <c r="S320" s="88">
        <v>296</v>
      </c>
      <c r="T320" s="88">
        <v>287</v>
      </c>
      <c r="U320" s="88">
        <v>277</v>
      </c>
      <c r="V320" s="88">
        <v>268</v>
      </c>
      <c r="W320" s="88">
        <v>259</v>
      </c>
      <c r="X320" s="89">
        <v>250</v>
      </c>
      <c r="Y320" s="177"/>
      <c r="Z320" s="662"/>
      <c r="AA320" s="666">
        <f>+AA318+10</f>
        <v>170</v>
      </c>
      <c r="AB320" s="86" t="str">
        <f>+AB318</f>
        <v>48-X</v>
      </c>
      <c r="AC320" s="87">
        <v>315</v>
      </c>
      <c r="AD320" s="88">
        <v>305</v>
      </c>
      <c r="AE320" s="88">
        <v>296</v>
      </c>
      <c r="AF320" s="88">
        <v>287</v>
      </c>
      <c r="AG320" s="88">
        <v>277</v>
      </c>
      <c r="AH320" s="88">
        <v>268</v>
      </c>
      <c r="AI320" s="88">
        <v>259</v>
      </c>
      <c r="AJ320" s="89">
        <v>250</v>
      </c>
      <c r="AL320" s="662"/>
      <c r="AM320" s="666">
        <f>+AM318+10</f>
        <v>170</v>
      </c>
      <c r="AN320" s="86" t="str">
        <f>+AN318</f>
        <v>48-X</v>
      </c>
      <c r="AO320" s="87">
        <v>315</v>
      </c>
      <c r="AP320" s="88">
        <v>305</v>
      </c>
      <c r="AQ320" s="88">
        <v>296</v>
      </c>
      <c r="AR320" s="88">
        <v>287</v>
      </c>
      <c r="AS320" s="88">
        <v>277</v>
      </c>
      <c r="AT320" s="88">
        <v>268</v>
      </c>
      <c r="AU320" s="88">
        <v>259</v>
      </c>
      <c r="AV320" s="89">
        <v>250</v>
      </c>
    </row>
    <row r="321" spans="1:48" ht="15" thickBot="1">
      <c r="A321">
        <v>321</v>
      </c>
      <c r="B321" s="662"/>
      <c r="C321" s="667"/>
      <c r="D321" s="90" t="str">
        <f>+D319</f>
        <v>48-XL</v>
      </c>
      <c r="E321" s="87">
        <v>318</v>
      </c>
      <c r="F321" s="88">
        <v>311</v>
      </c>
      <c r="G321" s="88">
        <v>304</v>
      </c>
      <c r="H321" s="88">
        <v>298</v>
      </c>
      <c r="I321" s="88">
        <v>291</v>
      </c>
      <c r="J321" s="88">
        <v>285</v>
      </c>
      <c r="K321" s="88">
        <v>278</v>
      </c>
      <c r="L321" s="89">
        <v>272</v>
      </c>
      <c r="N321" s="662"/>
      <c r="O321" s="667"/>
      <c r="P321" s="90" t="str">
        <f>+P319</f>
        <v>48-XL</v>
      </c>
      <c r="Q321" s="87">
        <v>318</v>
      </c>
      <c r="R321" s="88">
        <v>311</v>
      </c>
      <c r="S321" s="88">
        <v>304</v>
      </c>
      <c r="T321" s="88">
        <v>298</v>
      </c>
      <c r="U321" s="88">
        <v>291</v>
      </c>
      <c r="V321" s="88">
        <v>285</v>
      </c>
      <c r="W321" s="88">
        <v>278</v>
      </c>
      <c r="X321" s="89">
        <v>272</v>
      </c>
      <c r="Y321" s="177"/>
      <c r="Z321" s="662"/>
      <c r="AA321" s="667"/>
      <c r="AB321" s="90" t="str">
        <f>+AB319</f>
        <v>48-XL</v>
      </c>
      <c r="AC321" s="87">
        <v>318</v>
      </c>
      <c r="AD321" s="88">
        <v>311</v>
      </c>
      <c r="AE321" s="88">
        <v>304</v>
      </c>
      <c r="AF321" s="88">
        <v>298</v>
      </c>
      <c r="AG321" s="88">
        <v>291</v>
      </c>
      <c r="AH321" s="88">
        <v>285</v>
      </c>
      <c r="AI321" s="88">
        <v>278</v>
      </c>
      <c r="AJ321" s="89">
        <v>272</v>
      </c>
      <c r="AL321" s="662"/>
      <c r="AM321" s="667"/>
      <c r="AN321" s="90" t="str">
        <f>+AN319</f>
        <v>48-XL</v>
      </c>
      <c r="AO321" s="87">
        <v>318</v>
      </c>
      <c r="AP321" s="88">
        <v>311</v>
      </c>
      <c r="AQ321" s="88">
        <v>304</v>
      </c>
      <c r="AR321" s="88">
        <v>298</v>
      </c>
      <c r="AS321" s="88">
        <v>291</v>
      </c>
      <c r="AT321" s="88">
        <v>285</v>
      </c>
      <c r="AU321" s="88">
        <v>278</v>
      </c>
      <c r="AV321" s="89">
        <v>272</v>
      </c>
    </row>
    <row r="322" spans="1:48">
      <c r="A322">
        <v>322</v>
      </c>
      <c r="B322" s="662"/>
      <c r="C322" s="664">
        <f>+C320+10</f>
        <v>180</v>
      </c>
      <c r="D322" s="78" t="s">
        <v>133</v>
      </c>
      <c r="E322" s="83">
        <v>318</v>
      </c>
      <c r="F322" s="84">
        <v>311</v>
      </c>
      <c r="G322" s="84">
        <v>304</v>
      </c>
      <c r="H322" s="84">
        <v>297</v>
      </c>
      <c r="I322" s="84">
        <v>290</v>
      </c>
      <c r="J322" s="84">
        <v>283</v>
      </c>
      <c r="K322" s="84">
        <v>276</v>
      </c>
      <c r="L322" s="85">
        <v>269</v>
      </c>
      <c r="N322" s="662"/>
      <c r="O322" s="664">
        <f>+O320+10</f>
        <v>180</v>
      </c>
      <c r="P322" s="78" t="s">
        <v>133</v>
      </c>
      <c r="Q322" s="83">
        <v>318</v>
      </c>
      <c r="R322" s="84">
        <v>311</v>
      </c>
      <c r="S322" s="84">
        <v>304</v>
      </c>
      <c r="T322" s="84">
        <v>297</v>
      </c>
      <c r="U322" s="84">
        <v>290</v>
      </c>
      <c r="V322" s="84">
        <v>283</v>
      </c>
      <c r="W322" s="84">
        <v>276</v>
      </c>
      <c r="X322" s="85">
        <v>269</v>
      </c>
      <c r="Y322" s="177"/>
      <c r="Z322" s="662"/>
      <c r="AA322" s="664">
        <f>+AA320+10</f>
        <v>180</v>
      </c>
      <c r="AB322" s="78" t="s">
        <v>133</v>
      </c>
      <c r="AC322" s="83">
        <v>318</v>
      </c>
      <c r="AD322" s="84">
        <v>311</v>
      </c>
      <c r="AE322" s="84">
        <v>304</v>
      </c>
      <c r="AF322" s="84">
        <v>297</v>
      </c>
      <c r="AG322" s="84">
        <v>290</v>
      </c>
      <c r="AH322" s="84">
        <v>283</v>
      </c>
      <c r="AI322" s="84">
        <v>276</v>
      </c>
      <c r="AJ322" s="85">
        <v>269</v>
      </c>
      <c r="AL322" s="662"/>
      <c r="AM322" s="664">
        <f>+AM320+10</f>
        <v>180</v>
      </c>
      <c r="AN322" s="78" t="s">
        <v>133</v>
      </c>
      <c r="AO322" s="83">
        <v>318</v>
      </c>
      <c r="AP322" s="84">
        <v>311</v>
      </c>
      <c r="AQ322" s="84">
        <v>304</v>
      </c>
      <c r="AR322" s="84">
        <v>297</v>
      </c>
      <c r="AS322" s="84">
        <v>290</v>
      </c>
      <c r="AT322" s="84">
        <v>283</v>
      </c>
      <c r="AU322" s="84">
        <v>276</v>
      </c>
      <c r="AV322" s="85">
        <v>269</v>
      </c>
    </row>
    <row r="323" spans="1:48" ht="15" thickBot="1">
      <c r="A323">
        <v>323</v>
      </c>
      <c r="B323" s="662"/>
      <c r="C323" s="665"/>
      <c r="D323" s="82" t="s">
        <v>136</v>
      </c>
      <c r="E323" s="83">
        <v>314</v>
      </c>
      <c r="F323" s="84">
        <v>310</v>
      </c>
      <c r="G323" s="84">
        <v>307</v>
      </c>
      <c r="H323" s="84">
        <v>304</v>
      </c>
      <c r="I323" s="84">
        <v>300</v>
      </c>
      <c r="J323" s="84">
        <v>297</v>
      </c>
      <c r="K323" s="84">
        <v>294</v>
      </c>
      <c r="L323" s="85">
        <v>291</v>
      </c>
      <c r="N323" s="662"/>
      <c r="O323" s="665"/>
      <c r="P323" s="82" t="s">
        <v>136</v>
      </c>
      <c r="Q323" s="83">
        <v>314</v>
      </c>
      <c r="R323" s="84">
        <v>310</v>
      </c>
      <c r="S323" s="84">
        <v>307</v>
      </c>
      <c r="T323" s="84">
        <v>304</v>
      </c>
      <c r="U323" s="84">
        <v>300</v>
      </c>
      <c r="V323" s="84">
        <v>297</v>
      </c>
      <c r="W323" s="84">
        <v>294</v>
      </c>
      <c r="X323" s="85">
        <v>291</v>
      </c>
      <c r="Y323" s="177"/>
      <c r="Z323" s="662"/>
      <c r="AA323" s="665"/>
      <c r="AB323" s="82" t="s">
        <v>136</v>
      </c>
      <c r="AC323" s="83">
        <v>314</v>
      </c>
      <c r="AD323" s="84">
        <v>310</v>
      </c>
      <c r="AE323" s="84">
        <v>307</v>
      </c>
      <c r="AF323" s="84">
        <v>304</v>
      </c>
      <c r="AG323" s="84">
        <v>300</v>
      </c>
      <c r="AH323" s="84">
        <v>297</v>
      </c>
      <c r="AI323" s="84">
        <v>294</v>
      </c>
      <c r="AJ323" s="85">
        <v>291</v>
      </c>
      <c r="AL323" s="662"/>
      <c r="AM323" s="665"/>
      <c r="AN323" s="82" t="s">
        <v>136</v>
      </c>
      <c r="AO323" s="83">
        <v>314</v>
      </c>
      <c r="AP323" s="84">
        <v>310</v>
      </c>
      <c r="AQ323" s="84">
        <v>307</v>
      </c>
      <c r="AR323" s="84">
        <v>304</v>
      </c>
      <c r="AS323" s="84">
        <v>300</v>
      </c>
      <c r="AT323" s="84">
        <v>297</v>
      </c>
      <c r="AU323" s="84">
        <v>294</v>
      </c>
      <c r="AV323" s="85">
        <v>291</v>
      </c>
    </row>
    <row r="324" spans="1:48">
      <c r="A324">
        <v>324</v>
      </c>
      <c r="B324" s="662"/>
      <c r="C324" s="666">
        <f>+C322+10</f>
        <v>190</v>
      </c>
      <c r="D324" s="86" t="str">
        <f>+D322</f>
        <v>48-X</v>
      </c>
      <c r="E324" s="87">
        <v>314</v>
      </c>
      <c r="F324" s="88">
        <v>310</v>
      </c>
      <c r="G324" s="88">
        <v>306</v>
      </c>
      <c r="H324" s="88">
        <v>302</v>
      </c>
      <c r="I324" s="88">
        <v>298</v>
      </c>
      <c r="J324" s="88">
        <v>294</v>
      </c>
      <c r="K324" s="88">
        <v>290</v>
      </c>
      <c r="L324" s="89">
        <v>286</v>
      </c>
      <c r="N324" s="662"/>
      <c r="O324" s="666">
        <f>+O322+10</f>
        <v>190</v>
      </c>
      <c r="P324" s="86" t="str">
        <f>+P322</f>
        <v>48-X</v>
      </c>
      <c r="Q324" s="87">
        <v>314</v>
      </c>
      <c r="R324" s="88">
        <v>310</v>
      </c>
      <c r="S324" s="88">
        <v>306</v>
      </c>
      <c r="T324" s="88">
        <v>302</v>
      </c>
      <c r="U324" s="88">
        <v>298</v>
      </c>
      <c r="V324" s="88">
        <v>294</v>
      </c>
      <c r="W324" s="88">
        <v>290</v>
      </c>
      <c r="X324" s="89">
        <v>286</v>
      </c>
      <c r="Y324" s="177"/>
      <c r="Z324" s="662"/>
      <c r="AA324" s="666">
        <f>+AA322+10</f>
        <v>190</v>
      </c>
      <c r="AB324" s="86" t="str">
        <f>+AB322</f>
        <v>48-X</v>
      </c>
      <c r="AC324" s="87">
        <v>314</v>
      </c>
      <c r="AD324" s="88">
        <v>310</v>
      </c>
      <c r="AE324" s="88">
        <v>306</v>
      </c>
      <c r="AF324" s="88">
        <v>302</v>
      </c>
      <c r="AG324" s="88">
        <v>298</v>
      </c>
      <c r="AH324" s="88">
        <v>294</v>
      </c>
      <c r="AI324" s="88">
        <v>290</v>
      </c>
      <c r="AJ324" s="89">
        <v>286</v>
      </c>
      <c r="AL324" s="662"/>
      <c r="AM324" s="666">
        <f>+AM322+10</f>
        <v>190</v>
      </c>
      <c r="AN324" s="86" t="str">
        <f>+AN322</f>
        <v>48-X</v>
      </c>
      <c r="AO324" s="87">
        <v>314</v>
      </c>
      <c r="AP324" s="88">
        <v>310</v>
      </c>
      <c r="AQ324" s="88">
        <v>306</v>
      </c>
      <c r="AR324" s="88">
        <v>302</v>
      </c>
      <c r="AS324" s="88">
        <v>298</v>
      </c>
      <c r="AT324" s="88">
        <v>294</v>
      </c>
      <c r="AU324" s="88">
        <v>290</v>
      </c>
      <c r="AV324" s="89">
        <v>286</v>
      </c>
    </row>
    <row r="325" spans="1:48" ht="15" thickBot="1">
      <c r="A325">
        <v>325</v>
      </c>
      <c r="B325" s="662"/>
      <c r="C325" s="667"/>
      <c r="D325" s="90" t="str">
        <f>+D323</f>
        <v>48-XL</v>
      </c>
      <c r="E325" s="87">
        <v>316</v>
      </c>
      <c r="F325" s="88">
        <v>315</v>
      </c>
      <c r="G325" s="88">
        <v>314</v>
      </c>
      <c r="H325" s="88">
        <v>314</v>
      </c>
      <c r="I325" s="88">
        <v>313</v>
      </c>
      <c r="J325" s="88">
        <v>313</v>
      </c>
      <c r="K325" s="88">
        <v>312</v>
      </c>
      <c r="L325" s="89">
        <v>312</v>
      </c>
      <c r="N325" s="662"/>
      <c r="O325" s="667"/>
      <c r="P325" s="90" t="str">
        <f>+P323</f>
        <v>48-XL</v>
      </c>
      <c r="Q325" s="87">
        <v>316</v>
      </c>
      <c r="R325" s="88">
        <v>315</v>
      </c>
      <c r="S325" s="88">
        <v>314</v>
      </c>
      <c r="T325" s="88">
        <v>314</v>
      </c>
      <c r="U325" s="88">
        <v>313</v>
      </c>
      <c r="V325" s="88">
        <v>313</v>
      </c>
      <c r="W325" s="88">
        <v>312</v>
      </c>
      <c r="X325" s="89">
        <v>312</v>
      </c>
      <c r="Y325" s="177"/>
      <c r="Z325" s="662"/>
      <c r="AA325" s="667"/>
      <c r="AB325" s="90" t="str">
        <f>+AB323</f>
        <v>48-XL</v>
      </c>
      <c r="AC325" s="87">
        <v>316</v>
      </c>
      <c r="AD325" s="88">
        <v>315</v>
      </c>
      <c r="AE325" s="88">
        <v>314</v>
      </c>
      <c r="AF325" s="88">
        <v>314</v>
      </c>
      <c r="AG325" s="88">
        <v>313</v>
      </c>
      <c r="AH325" s="88">
        <v>313</v>
      </c>
      <c r="AI325" s="88">
        <v>312</v>
      </c>
      <c r="AJ325" s="89">
        <v>312</v>
      </c>
      <c r="AL325" s="662"/>
      <c r="AM325" s="667"/>
      <c r="AN325" s="90" t="str">
        <f>+AN323</f>
        <v>48-XL</v>
      </c>
      <c r="AO325" s="87">
        <v>316</v>
      </c>
      <c r="AP325" s="88">
        <v>315</v>
      </c>
      <c r="AQ325" s="88">
        <v>314</v>
      </c>
      <c r="AR325" s="88">
        <v>314</v>
      </c>
      <c r="AS325" s="88">
        <v>313</v>
      </c>
      <c r="AT325" s="88">
        <v>313</v>
      </c>
      <c r="AU325" s="88">
        <v>312</v>
      </c>
      <c r="AV325" s="89">
        <v>312</v>
      </c>
    </row>
    <row r="326" spans="1:48">
      <c r="A326">
        <v>326</v>
      </c>
      <c r="B326" s="662"/>
      <c r="C326" s="664">
        <f>+C324+10</f>
        <v>200</v>
      </c>
      <c r="D326" s="78" t="s">
        <v>133</v>
      </c>
      <c r="E326" s="83">
        <v>317</v>
      </c>
      <c r="F326" s="84">
        <v>315</v>
      </c>
      <c r="G326" s="84">
        <v>313</v>
      </c>
      <c r="H326" s="84">
        <v>312</v>
      </c>
      <c r="I326" s="84">
        <v>310</v>
      </c>
      <c r="J326" s="84">
        <v>309</v>
      </c>
      <c r="K326" s="84">
        <v>307</v>
      </c>
      <c r="L326" s="85">
        <v>306</v>
      </c>
      <c r="N326" s="662"/>
      <c r="O326" s="664">
        <f>+O324+10</f>
        <v>200</v>
      </c>
      <c r="P326" s="78" t="s">
        <v>133</v>
      </c>
      <c r="Q326" s="83">
        <v>317</v>
      </c>
      <c r="R326" s="84">
        <v>315</v>
      </c>
      <c r="S326" s="84">
        <v>313</v>
      </c>
      <c r="T326" s="84">
        <v>312</v>
      </c>
      <c r="U326" s="84">
        <v>310</v>
      </c>
      <c r="V326" s="84">
        <v>309</v>
      </c>
      <c r="W326" s="84">
        <v>307</v>
      </c>
      <c r="X326" s="85">
        <v>306</v>
      </c>
      <c r="Y326" s="177"/>
      <c r="Z326" s="662"/>
      <c r="AA326" s="664">
        <f>+AA324+10</f>
        <v>200</v>
      </c>
      <c r="AB326" s="78" t="s">
        <v>133</v>
      </c>
      <c r="AC326" s="83">
        <v>317</v>
      </c>
      <c r="AD326" s="84">
        <v>315</v>
      </c>
      <c r="AE326" s="84">
        <v>313</v>
      </c>
      <c r="AF326" s="84">
        <v>312</v>
      </c>
      <c r="AG326" s="84">
        <v>310</v>
      </c>
      <c r="AH326" s="84">
        <v>309</v>
      </c>
      <c r="AI326" s="84">
        <v>307</v>
      </c>
      <c r="AJ326" s="85">
        <v>306</v>
      </c>
      <c r="AL326" s="662"/>
      <c r="AM326" s="664">
        <f>+AM324+10</f>
        <v>200</v>
      </c>
      <c r="AN326" s="78" t="s">
        <v>133</v>
      </c>
      <c r="AO326" s="83">
        <v>317</v>
      </c>
      <c r="AP326" s="84">
        <v>315</v>
      </c>
      <c r="AQ326" s="84">
        <v>313</v>
      </c>
      <c r="AR326" s="84">
        <v>312</v>
      </c>
      <c r="AS326" s="84">
        <v>310</v>
      </c>
      <c r="AT326" s="84">
        <v>309</v>
      </c>
      <c r="AU326" s="84">
        <v>307</v>
      </c>
      <c r="AV326" s="85">
        <v>306</v>
      </c>
    </row>
    <row r="327" spans="1:48" ht="15" thickBot="1">
      <c r="A327">
        <v>327</v>
      </c>
      <c r="B327" s="663"/>
      <c r="C327" s="665"/>
      <c r="D327" s="82" t="s">
        <v>136</v>
      </c>
      <c r="E327" s="189">
        <v>316</v>
      </c>
      <c r="F327" s="186">
        <v>316</v>
      </c>
      <c r="G327" s="186">
        <v>316</v>
      </c>
      <c r="H327" s="186">
        <v>316</v>
      </c>
      <c r="I327" s="186">
        <v>317</v>
      </c>
      <c r="J327" s="186">
        <v>317</v>
      </c>
      <c r="K327" s="186">
        <v>317</v>
      </c>
      <c r="L327" s="185">
        <v>318</v>
      </c>
      <c r="N327" s="663"/>
      <c r="O327" s="665"/>
      <c r="P327" s="82" t="s">
        <v>136</v>
      </c>
      <c r="Q327" s="189">
        <v>316</v>
      </c>
      <c r="R327" s="186">
        <v>316</v>
      </c>
      <c r="S327" s="186">
        <v>316</v>
      </c>
      <c r="T327" s="186">
        <v>316</v>
      </c>
      <c r="U327" s="186">
        <v>317</v>
      </c>
      <c r="V327" s="186">
        <v>317</v>
      </c>
      <c r="W327" s="186">
        <v>317</v>
      </c>
      <c r="X327" s="185">
        <v>318</v>
      </c>
      <c r="Y327" s="177"/>
      <c r="Z327" s="663"/>
      <c r="AA327" s="665"/>
      <c r="AB327" s="82" t="s">
        <v>136</v>
      </c>
      <c r="AC327" s="189">
        <v>316</v>
      </c>
      <c r="AD327" s="186">
        <v>316</v>
      </c>
      <c r="AE327" s="186">
        <v>316</v>
      </c>
      <c r="AF327" s="186">
        <v>316</v>
      </c>
      <c r="AG327" s="186">
        <v>317</v>
      </c>
      <c r="AH327" s="186">
        <v>317</v>
      </c>
      <c r="AI327" s="186">
        <v>317</v>
      </c>
      <c r="AJ327" s="185">
        <v>318</v>
      </c>
      <c r="AL327" s="663"/>
      <c r="AM327" s="665"/>
      <c r="AN327" s="82" t="s">
        <v>136</v>
      </c>
      <c r="AO327" s="189">
        <v>316</v>
      </c>
      <c r="AP327" s="186">
        <v>316</v>
      </c>
      <c r="AQ327" s="186">
        <v>316</v>
      </c>
      <c r="AR327" s="186">
        <v>316</v>
      </c>
      <c r="AS327" s="186">
        <v>317</v>
      </c>
      <c r="AT327" s="186">
        <v>317</v>
      </c>
      <c r="AU327" s="186">
        <v>317</v>
      </c>
      <c r="AV327" s="185">
        <v>318</v>
      </c>
    </row>
    <row r="328" spans="1:48">
      <c r="A328">
        <v>328</v>
      </c>
    </row>
    <row r="329" spans="1:48">
      <c r="A329">
        <v>329</v>
      </c>
    </row>
    <row r="330" spans="1:48">
      <c r="A330">
        <v>330</v>
      </c>
    </row>
    <row r="331" spans="1:48">
      <c r="A331">
        <v>331</v>
      </c>
    </row>
    <row r="332" spans="1:48">
      <c r="A332">
        <v>332</v>
      </c>
    </row>
    <row r="333" spans="1:48">
      <c r="A333">
        <v>333</v>
      </c>
    </row>
    <row r="334" spans="1:48" ht="15" thickBot="1">
      <c r="A334">
        <v>334</v>
      </c>
    </row>
    <row r="335" spans="1:48" ht="18.600000000000001" thickBot="1">
      <c r="A335">
        <v>335</v>
      </c>
      <c r="B335" s="649" t="s">
        <v>1112</v>
      </c>
      <c r="C335" s="650"/>
      <c r="D335" s="651"/>
      <c r="E335" s="649" t="s">
        <v>1152</v>
      </c>
      <c r="F335" s="650"/>
      <c r="G335" s="650"/>
      <c r="H335" s="650"/>
      <c r="I335" s="650"/>
      <c r="J335" s="650"/>
      <c r="K335" s="650"/>
      <c r="L335" s="651"/>
      <c r="M335"/>
      <c r="N335" s="649" t="s">
        <v>1114</v>
      </c>
      <c r="O335" s="650"/>
      <c r="P335" s="651"/>
      <c r="Q335" s="649" t="s">
        <v>1124</v>
      </c>
      <c r="R335" s="650"/>
      <c r="S335" s="650"/>
      <c r="T335" s="650"/>
      <c r="U335" s="650"/>
      <c r="V335" s="650"/>
      <c r="W335" s="650"/>
      <c r="X335" s="651"/>
      <c r="Z335" s="649" t="s">
        <v>1115</v>
      </c>
      <c r="AA335" s="650"/>
      <c r="AB335" s="651"/>
      <c r="AC335" s="649" t="s">
        <v>1152</v>
      </c>
      <c r="AD335" s="650"/>
      <c r="AE335" s="650"/>
      <c r="AF335" s="650"/>
      <c r="AG335" s="650"/>
      <c r="AH335" s="650"/>
      <c r="AI335" s="650"/>
      <c r="AJ335" s="651"/>
      <c r="AK335"/>
      <c r="AL335" s="649" t="s">
        <v>1116</v>
      </c>
      <c r="AM335" s="650"/>
      <c r="AN335" s="651"/>
      <c r="AO335" s="649" t="s">
        <v>1124</v>
      </c>
      <c r="AP335" s="650"/>
      <c r="AQ335" s="650"/>
      <c r="AR335" s="650"/>
      <c r="AS335" s="650"/>
      <c r="AT335" s="650"/>
      <c r="AU335" s="650"/>
      <c r="AV335" s="651"/>
    </row>
    <row r="336" spans="1:48" ht="15.75" customHeight="1">
      <c r="A336">
        <v>336</v>
      </c>
      <c r="B336" s="652" t="s">
        <v>1129</v>
      </c>
      <c r="C336" s="652" t="s">
        <v>634</v>
      </c>
      <c r="D336" s="669" t="s">
        <v>1119</v>
      </c>
      <c r="E336" s="676" t="s">
        <v>1120</v>
      </c>
      <c r="F336" s="677"/>
      <c r="G336" s="677"/>
      <c r="H336" s="677"/>
      <c r="I336" s="677"/>
      <c r="J336" s="677"/>
      <c r="K336" s="677"/>
      <c r="L336" s="678"/>
      <c r="M336"/>
      <c r="N336" s="652" t="s">
        <v>1129</v>
      </c>
      <c r="O336" s="652" t="s">
        <v>634</v>
      </c>
      <c r="P336" s="669" t="s">
        <v>1119</v>
      </c>
      <c r="Q336" s="676" t="s">
        <v>1120</v>
      </c>
      <c r="R336" s="677"/>
      <c r="S336" s="677"/>
      <c r="T336" s="677"/>
      <c r="U336" s="677"/>
      <c r="V336" s="677"/>
      <c r="W336" s="677"/>
      <c r="X336" s="678"/>
      <c r="Z336" s="652" t="s">
        <v>1129</v>
      </c>
      <c r="AA336" s="652" t="s">
        <v>634</v>
      </c>
      <c r="AB336" s="669" t="s">
        <v>1119</v>
      </c>
      <c r="AC336" s="676" t="s">
        <v>1120</v>
      </c>
      <c r="AD336" s="677"/>
      <c r="AE336" s="677"/>
      <c r="AF336" s="677"/>
      <c r="AG336" s="677"/>
      <c r="AH336" s="677"/>
      <c r="AI336" s="677"/>
      <c r="AJ336" s="678"/>
      <c r="AK336"/>
      <c r="AL336" s="652" t="s">
        <v>1129</v>
      </c>
      <c r="AM336" s="652" t="s">
        <v>634</v>
      </c>
      <c r="AN336" s="669" t="s">
        <v>1119</v>
      </c>
      <c r="AO336" s="676" t="s">
        <v>1120</v>
      </c>
      <c r="AP336" s="677"/>
      <c r="AQ336" s="677"/>
      <c r="AR336" s="677"/>
      <c r="AS336" s="677"/>
      <c r="AT336" s="677"/>
      <c r="AU336" s="677"/>
      <c r="AV336" s="678"/>
    </row>
    <row r="337" spans="1:48" ht="15" customHeight="1" thickBot="1">
      <c r="A337">
        <v>337</v>
      </c>
      <c r="B337" s="668"/>
      <c r="C337" s="668"/>
      <c r="D337" s="670"/>
      <c r="E337" s="679"/>
      <c r="F337" s="680"/>
      <c r="G337" s="680"/>
      <c r="H337" s="680"/>
      <c r="I337" s="680"/>
      <c r="J337" s="680"/>
      <c r="K337" s="680"/>
      <c r="L337" s="681"/>
      <c r="M337"/>
      <c r="N337" s="668"/>
      <c r="O337" s="668"/>
      <c r="P337" s="670"/>
      <c r="Q337" s="679"/>
      <c r="R337" s="680"/>
      <c r="S337" s="680"/>
      <c r="T337" s="680"/>
      <c r="U337" s="680"/>
      <c r="V337" s="680"/>
      <c r="W337" s="680"/>
      <c r="X337" s="681"/>
      <c r="Z337" s="668"/>
      <c r="AA337" s="668"/>
      <c r="AB337" s="670"/>
      <c r="AC337" s="679"/>
      <c r="AD337" s="680"/>
      <c r="AE337" s="680"/>
      <c r="AF337" s="680"/>
      <c r="AG337" s="680"/>
      <c r="AH337" s="680"/>
      <c r="AI337" s="680"/>
      <c r="AJ337" s="681"/>
      <c r="AK337"/>
      <c r="AL337" s="668"/>
      <c r="AM337" s="668"/>
      <c r="AN337" s="670"/>
      <c r="AO337" s="679"/>
      <c r="AP337" s="680"/>
      <c r="AQ337" s="680"/>
      <c r="AR337" s="680"/>
      <c r="AS337" s="680"/>
      <c r="AT337" s="680"/>
      <c r="AU337" s="680"/>
      <c r="AV337" s="681"/>
    </row>
    <row r="338" spans="1:48" ht="15" thickBot="1">
      <c r="A338">
        <v>338</v>
      </c>
      <c r="B338" s="653"/>
      <c r="C338" s="653"/>
      <c r="D338" s="671"/>
      <c r="E338" s="75">
        <v>0</v>
      </c>
      <c r="F338" s="76">
        <v>500</v>
      </c>
      <c r="G338" s="76">
        <v>1000</v>
      </c>
      <c r="H338" s="76">
        <v>1500</v>
      </c>
      <c r="I338" s="76">
        <v>2000</v>
      </c>
      <c r="J338" s="76">
        <v>2500</v>
      </c>
      <c r="K338" s="76">
        <v>3000</v>
      </c>
      <c r="L338" s="77">
        <v>3500</v>
      </c>
      <c r="M338"/>
      <c r="N338" s="653"/>
      <c r="O338" s="653"/>
      <c r="P338" s="671"/>
      <c r="Q338" s="75">
        <v>0</v>
      </c>
      <c r="R338" s="76">
        <v>500</v>
      </c>
      <c r="S338" s="76">
        <v>1000</v>
      </c>
      <c r="T338" s="76">
        <v>1500</v>
      </c>
      <c r="U338" s="76">
        <v>2000</v>
      </c>
      <c r="V338" s="76">
        <v>2500</v>
      </c>
      <c r="W338" s="76">
        <v>3000</v>
      </c>
      <c r="X338" s="77">
        <v>3500</v>
      </c>
      <c r="Z338" s="653"/>
      <c r="AA338" s="653"/>
      <c r="AB338" s="671"/>
      <c r="AC338" s="75">
        <v>0</v>
      </c>
      <c r="AD338" s="76">
        <v>500</v>
      </c>
      <c r="AE338" s="76">
        <v>1000</v>
      </c>
      <c r="AF338" s="76">
        <v>1500</v>
      </c>
      <c r="AG338" s="76">
        <v>2000</v>
      </c>
      <c r="AH338" s="76">
        <v>2500</v>
      </c>
      <c r="AI338" s="76">
        <v>3000</v>
      </c>
      <c r="AJ338" s="77">
        <v>3500</v>
      </c>
      <c r="AK338"/>
      <c r="AL338" s="653"/>
      <c r="AM338" s="653"/>
      <c r="AN338" s="671"/>
      <c r="AO338" s="75">
        <v>0</v>
      </c>
      <c r="AP338" s="76">
        <v>500</v>
      </c>
      <c r="AQ338" s="76">
        <v>1000</v>
      </c>
      <c r="AR338" s="76">
        <v>1500</v>
      </c>
      <c r="AS338" s="76">
        <v>2000</v>
      </c>
      <c r="AT338" s="76">
        <v>2500</v>
      </c>
      <c r="AU338" s="76">
        <v>3000</v>
      </c>
      <c r="AV338" s="77">
        <v>3500</v>
      </c>
    </row>
    <row r="339" spans="1:48" ht="15" customHeight="1">
      <c r="A339">
        <v>339</v>
      </c>
      <c r="B339" s="661" t="s">
        <v>1140</v>
      </c>
      <c r="C339" s="664">
        <v>100</v>
      </c>
      <c r="D339" s="78" t="s">
        <v>133</v>
      </c>
      <c r="E339" s="79">
        <v>99</v>
      </c>
      <c r="F339" s="80">
        <v>94</v>
      </c>
      <c r="G339" s="80">
        <v>89</v>
      </c>
      <c r="H339" s="80">
        <v>84</v>
      </c>
      <c r="I339" s="80">
        <v>79</v>
      </c>
      <c r="J339" s="80">
        <v>74</v>
      </c>
      <c r="K339" s="80">
        <v>69</v>
      </c>
      <c r="L339" s="81">
        <v>65</v>
      </c>
      <c r="N339" s="661" t="s">
        <v>1140</v>
      </c>
      <c r="O339" s="664">
        <v>100</v>
      </c>
      <c r="P339" s="78" t="s">
        <v>133</v>
      </c>
      <c r="Q339" s="79">
        <v>99</v>
      </c>
      <c r="R339" s="80">
        <v>94</v>
      </c>
      <c r="S339" s="80">
        <v>89</v>
      </c>
      <c r="T339" s="80">
        <v>84</v>
      </c>
      <c r="U339" s="80">
        <v>79</v>
      </c>
      <c r="V339" s="80">
        <v>74</v>
      </c>
      <c r="W339" s="80">
        <v>69</v>
      </c>
      <c r="X339" s="81">
        <v>64</v>
      </c>
      <c r="Y339" s="177"/>
      <c r="Z339" s="661" t="s">
        <v>1140</v>
      </c>
      <c r="AA339" s="664">
        <v>100</v>
      </c>
      <c r="AB339" s="78" t="s">
        <v>133</v>
      </c>
      <c r="AC339" s="79">
        <v>99</v>
      </c>
      <c r="AD339" s="80">
        <v>94</v>
      </c>
      <c r="AE339" s="80">
        <v>89</v>
      </c>
      <c r="AF339" s="80">
        <v>84</v>
      </c>
      <c r="AG339" s="80">
        <v>80</v>
      </c>
      <c r="AH339" s="80">
        <v>75</v>
      </c>
      <c r="AI339" s="80">
        <v>70</v>
      </c>
      <c r="AJ339" s="81">
        <v>66</v>
      </c>
      <c r="AL339" s="661" t="s">
        <v>1140</v>
      </c>
      <c r="AM339" s="664">
        <v>100</v>
      </c>
      <c r="AN339" s="78" t="s">
        <v>133</v>
      </c>
      <c r="AO339" s="79">
        <v>99</v>
      </c>
      <c r="AP339" s="80">
        <v>96</v>
      </c>
      <c r="AQ339" s="80">
        <v>93</v>
      </c>
      <c r="AR339" s="80">
        <v>91</v>
      </c>
      <c r="AS339" s="80">
        <v>88</v>
      </c>
      <c r="AT339" s="80">
        <v>86</v>
      </c>
      <c r="AU339" s="80">
        <v>83</v>
      </c>
      <c r="AV339" s="81">
        <v>81</v>
      </c>
    </row>
    <row r="340" spans="1:48" ht="15" thickBot="1">
      <c r="A340">
        <v>340</v>
      </c>
      <c r="B340" s="662"/>
      <c r="C340" s="665"/>
      <c r="D340" s="82" t="s">
        <v>136</v>
      </c>
      <c r="E340" s="83">
        <v>105</v>
      </c>
      <c r="F340" s="84">
        <v>99</v>
      </c>
      <c r="G340" s="84">
        <v>94</v>
      </c>
      <c r="H340" s="84">
        <v>89</v>
      </c>
      <c r="I340" s="84">
        <v>83</v>
      </c>
      <c r="J340" s="84">
        <v>78</v>
      </c>
      <c r="K340" s="84">
        <v>73</v>
      </c>
      <c r="L340" s="85">
        <v>68</v>
      </c>
      <c r="N340" s="662"/>
      <c r="O340" s="665"/>
      <c r="P340" s="82" t="s">
        <v>136</v>
      </c>
      <c r="Q340" s="83">
        <v>105</v>
      </c>
      <c r="R340" s="84">
        <v>99</v>
      </c>
      <c r="S340" s="84">
        <v>94</v>
      </c>
      <c r="T340" s="84">
        <v>89</v>
      </c>
      <c r="U340" s="84">
        <v>83</v>
      </c>
      <c r="V340" s="84">
        <v>78</v>
      </c>
      <c r="W340" s="84">
        <v>73</v>
      </c>
      <c r="X340" s="85">
        <v>68</v>
      </c>
      <c r="Y340" s="177"/>
      <c r="Z340" s="662"/>
      <c r="AA340" s="665"/>
      <c r="AB340" s="82" t="s">
        <v>136</v>
      </c>
      <c r="AC340" s="83">
        <v>105</v>
      </c>
      <c r="AD340" s="84">
        <v>100</v>
      </c>
      <c r="AE340" s="84">
        <v>95</v>
      </c>
      <c r="AF340" s="84">
        <v>91</v>
      </c>
      <c r="AG340" s="84">
        <v>86</v>
      </c>
      <c r="AH340" s="84">
        <v>82</v>
      </c>
      <c r="AI340" s="84">
        <v>77</v>
      </c>
      <c r="AJ340" s="85">
        <v>73</v>
      </c>
      <c r="AL340" s="662"/>
      <c r="AM340" s="665"/>
      <c r="AN340" s="82" t="s">
        <v>136</v>
      </c>
      <c r="AO340" s="83">
        <v>95</v>
      </c>
      <c r="AP340" s="84">
        <v>94</v>
      </c>
      <c r="AQ340" s="84">
        <v>93</v>
      </c>
      <c r="AR340" s="84">
        <v>92</v>
      </c>
      <c r="AS340" s="84">
        <v>91</v>
      </c>
      <c r="AT340" s="84">
        <v>90</v>
      </c>
      <c r="AU340" s="84">
        <v>89</v>
      </c>
      <c r="AV340" s="85">
        <v>88</v>
      </c>
    </row>
    <row r="341" spans="1:48">
      <c r="A341">
        <v>341</v>
      </c>
      <c r="B341" s="662"/>
      <c r="C341" s="666">
        <v>110</v>
      </c>
      <c r="D341" s="86" t="str">
        <f>+D339</f>
        <v>48-X</v>
      </c>
      <c r="E341" s="87">
        <v>117</v>
      </c>
      <c r="F341" s="88">
        <v>111</v>
      </c>
      <c r="G341" s="88">
        <v>106</v>
      </c>
      <c r="H341" s="88">
        <v>100</v>
      </c>
      <c r="I341" s="88">
        <v>95</v>
      </c>
      <c r="J341" s="88">
        <v>89</v>
      </c>
      <c r="K341" s="88">
        <v>84</v>
      </c>
      <c r="L341" s="89">
        <v>79</v>
      </c>
      <c r="N341" s="662"/>
      <c r="O341" s="666">
        <v>110</v>
      </c>
      <c r="P341" s="86" t="str">
        <f>+P339</f>
        <v>48-X</v>
      </c>
      <c r="Q341" s="87">
        <v>117</v>
      </c>
      <c r="R341" s="88">
        <v>111</v>
      </c>
      <c r="S341" s="88">
        <v>106</v>
      </c>
      <c r="T341" s="88">
        <v>100</v>
      </c>
      <c r="U341" s="88">
        <v>95</v>
      </c>
      <c r="V341" s="88">
        <v>89</v>
      </c>
      <c r="W341" s="88">
        <v>84</v>
      </c>
      <c r="X341" s="89">
        <v>79</v>
      </c>
      <c r="Y341" s="177"/>
      <c r="Z341" s="662"/>
      <c r="AA341" s="666">
        <v>110</v>
      </c>
      <c r="AB341" s="86" t="str">
        <f>+AB339</f>
        <v>48-X</v>
      </c>
      <c r="AC341" s="87">
        <v>117</v>
      </c>
      <c r="AD341" s="88">
        <v>111</v>
      </c>
      <c r="AE341" s="88">
        <v>106</v>
      </c>
      <c r="AF341" s="88">
        <v>100</v>
      </c>
      <c r="AG341" s="88">
        <v>95</v>
      </c>
      <c r="AH341" s="88">
        <v>89</v>
      </c>
      <c r="AI341" s="88">
        <v>84</v>
      </c>
      <c r="AJ341" s="89">
        <v>79</v>
      </c>
      <c r="AL341" s="662"/>
      <c r="AM341" s="666">
        <v>110</v>
      </c>
      <c r="AN341" s="86" t="str">
        <f>+AN339</f>
        <v>48-X</v>
      </c>
      <c r="AO341" s="87">
        <v>117</v>
      </c>
      <c r="AP341" s="88">
        <v>111</v>
      </c>
      <c r="AQ341" s="88">
        <v>106</v>
      </c>
      <c r="AR341" s="88">
        <v>101</v>
      </c>
      <c r="AS341" s="88">
        <v>96</v>
      </c>
      <c r="AT341" s="88">
        <v>91</v>
      </c>
      <c r="AU341" s="88">
        <v>86</v>
      </c>
      <c r="AV341" s="89">
        <v>81</v>
      </c>
    </row>
    <row r="342" spans="1:48" ht="15" thickBot="1">
      <c r="A342">
        <v>342</v>
      </c>
      <c r="B342" s="662"/>
      <c r="C342" s="667"/>
      <c r="D342" s="90" t="str">
        <f>+D340</f>
        <v>48-XL</v>
      </c>
      <c r="E342" s="87">
        <v>125</v>
      </c>
      <c r="F342" s="88">
        <v>119</v>
      </c>
      <c r="G342" s="88">
        <v>113</v>
      </c>
      <c r="H342" s="88">
        <v>107</v>
      </c>
      <c r="I342" s="88">
        <v>101</v>
      </c>
      <c r="J342" s="88">
        <v>95</v>
      </c>
      <c r="K342" s="88">
        <v>89</v>
      </c>
      <c r="L342" s="89">
        <v>83</v>
      </c>
      <c r="N342" s="662"/>
      <c r="O342" s="667"/>
      <c r="P342" s="90" t="str">
        <f>+P340</f>
        <v>48-XL</v>
      </c>
      <c r="Q342" s="87">
        <v>125</v>
      </c>
      <c r="R342" s="88">
        <v>119</v>
      </c>
      <c r="S342" s="88">
        <v>113</v>
      </c>
      <c r="T342" s="88">
        <v>107</v>
      </c>
      <c r="U342" s="88">
        <v>101</v>
      </c>
      <c r="V342" s="88">
        <v>95</v>
      </c>
      <c r="W342" s="88">
        <v>89</v>
      </c>
      <c r="X342" s="89">
        <v>83</v>
      </c>
      <c r="Y342" s="177"/>
      <c r="Z342" s="662"/>
      <c r="AA342" s="667"/>
      <c r="AB342" s="90" t="str">
        <f>+AB340</f>
        <v>48-XL</v>
      </c>
      <c r="AC342" s="87">
        <v>125</v>
      </c>
      <c r="AD342" s="88">
        <v>119</v>
      </c>
      <c r="AE342" s="88">
        <v>113</v>
      </c>
      <c r="AF342" s="88">
        <v>107</v>
      </c>
      <c r="AG342" s="88">
        <v>101</v>
      </c>
      <c r="AH342" s="88">
        <v>95</v>
      </c>
      <c r="AI342" s="88">
        <v>89</v>
      </c>
      <c r="AJ342" s="89">
        <v>83</v>
      </c>
      <c r="AL342" s="662"/>
      <c r="AM342" s="667"/>
      <c r="AN342" s="90" t="str">
        <f>+AN340</f>
        <v>48-XL</v>
      </c>
      <c r="AO342" s="87">
        <v>118</v>
      </c>
      <c r="AP342" s="88">
        <v>113</v>
      </c>
      <c r="AQ342" s="88">
        <v>109</v>
      </c>
      <c r="AR342" s="88">
        <v>105</v>
      </c>
      <c r="AS342" s="88">
        <v>100</v>
      </c>
      <c r="AT342" s="88">
        <v>96</v>
      </c>
      <c r="AU342" s="88">
        <v>92</v>
      </c>
      <c r="AV342" s="89">
        <v>88</v>
      </c>
    </row>
    <row r="343" spans="1:48">
      <c r="A343">
        <v>343</v>
      </c>
      <c r="B343" s="662"/>
      <c r="C343" s="664">
        <f>+C341+10</f>
        <v>120</v>
      </c>
      <c r="D343" s="78" t="s">
        <v>133</v>
      </c>
      <c r="E343" s="83">
        <v>134</v>
      </c>
      <c r="F343" s="84">
        <v>128</v>
      </c>
      <c r="G343" s="84">
        <v>122</v>
      </c>
      <c r="H343" s="84">
        <v>116</v>
      </c>
      <c r="I343" s="84">
        <v>111</v>
      </c>
      <c r="J343" s="84">
        <v>105</v>
      </c>
      <c r="K343" s="84">
        <v>99</v>
      </c>
      <c r="L343" s="85">
        <v>94</v>
      </c>
      <c r="N343" s="662"/>
      <c r="O343" s="664">
        <f>+O341+10</f>
        <v>120</v>
      </c>
      <c r="P343" s="78" t="s">
        <v>133</v>
      </c>
      <c r="Q343" s="83">
        <v>134</v>
      </c>
      <c r="R343" s="84">
        <v>128</v>
      </c>
      <c r="S343" s="84">
        <v>122</v>
      </c>
      <c r="T343" s="84">
        <v>116</v>
      </c>
      <c r="U343" s="84">
        <v>111</v>
      </c>
      <c r="V343" s="84">
        <v>105</v>
      </c>
      <c r="W343" s="84">
        <v>99</v>
      </c>
      <c r="X343" s="85">
        <v>94</v>
      </c>
      <c r="Y343" s="177"/>
      <c r="Z343" s="662"/>
      <c r="AA343" s="664">
        <f>+AA341+10</f>
        <v>120</v>
      </c>
      <c r="AB343" s="78" t="s">
        <v>133</v>
      </c>
      <c r="AC343" s="83">
        <v>134</v>
      </c>
      <c r="AD343" s="84">
        <v>128</v>
      </c>
      <c r="AE343" s="84">
        <v>122</v>
      </c>
      <c r="AF343" s="84">
        <v>116</v>
      </c>
      <c r="AG343" s="84">
        <v>111</v>
      </c>
      <c r="AH343" s="84">
        <v>105</v>
      </c>
      <c r="AI343" s="84">
        <v>99</v>
      </c>
      <c r="AJ343" s="85">
        <v>94</v>
      </c>
      <c r="AL343" s="662"/>
      <c r="AM343" s="664">
        <f>+AM341+10</f>
        <v>120</v>
      </c>
      <c r="AN343" s="78" t="s">
        <v>133</v>
      </c>
      <c r="AO343" s="83">
        <v>134</v>
      </c>
      <c r="AP343" s="84">
        <v>128</v>
      </c>
      <c r="AQ343" s="84">
        <v>122</v>
      </c>
      <c r="AR343" s="84">
        <v>116</v>
      </c>
      <c r="AS343" s="84">
        <v>110</v>
      </c>
      <c r="AT343" s="84">
        <v>104</v>
      </c>
      <c r="AU343" s="84">
        <v>98</v>
      </c>
      <c r="AV343" s="85">
        <v>92</v>
      </c>
    </row>
    <row r="344" spans="1:48" ht="15" thickBot="1">
      <c r="A344">
        <v>344</v>
      </c>
      <c r="B344" s="662"/>
      <c r="C344" s="665"/>
      <c r="D344" s="82" t="s">
        <v>136</v>
      </c>
      <c r="E344" s="83">
        <v>146</v>
      </c>
      <c r="F344" s="84">
        <v>139</v>
      </c>
      <c r="G344" s="84">
        <v>132</v>
      </c>
      <c r="H344" s="84">
        <v>125</v>
      </c>
      <c r="I344" s="84">
        <v>118</v>
      </c>
      <c r="J344" s="84">
        <v>111</v>
      </c>
      <c r="K344" s="84">
        <v>104</v>
      </c>
      <c r="L344" s="85">
        <v>98</v>
      </c>
      <c r="N344" s="662"/>
      <c r="O344" s="665"/>
      <c r="P344" s="82" t="s">
        <v>136</v>
      </c>
      <c r="Q344" s="83">
        <v>146</v>
      </c>
      <c r="R344" s="84">
        <v>139</v>
      </c>
      <c r="S344" s="84">
        <v>132</v>
      </c>
      <c r="T344" s="84">
        <v>125</v>
      </c>
      <c r="U344" s="84">
        <v>118</v>
      </c>
      <c r="V344" s="84">
        <v>111</v>
      </c>
      <c r="W344" s="84">
        <v>104</v>
      </c>
      <c r="X344" s="85">
        <v>98</v>
      </c>
      <c r="Y344" s="177"/>
      <c r="Z344" s="662"/>
      <c r="AA344" s="665"/>
      <c r="AB344" s="82" t="s">
        <v>136</v>
      </c>
      <c r="AC344" s="83">
        <v>146</v>
      </c>
      <c r="AD344" s="84">
        <v>139</v>
      </c>
      <c r="AE344" s="84">
        <v>132</v>
      </c>
      <c r="AF344" s="84">
        <v>125</v>
      </c>
      <c r="AG344" s="84">
        <v>118</v>
      </c>
      <c r="AH344" s="84">
        <v>111</v>
      </c>
      <c r="AI344" s="84">
        <v>104</v>
      </c>
      <c r="AJ344" s="85">
        <v>98</v>
      </c>
      <c r="AL344" s="662"/>
      <c r="AM344" s="665"/>
      <c r="AN344" s="82" t="s">
        <v>136</v>
      </c>
      <c r="AO344" s="83">
        <v>143</v>
      </c>
      <c r="AP344" s="84">
        <v>135</v>
      </c>
      <c r="AQ344" s="84">
        <v>127</v>
      </c>
      <c r="AR344" s="84">
        <v>119</v>
      </c>
      <c r="AS344" s="84">
        <v>111</v>
      </c>
      <c r="AT344" s="84">
        <v>103</v>
      </c>
      <c r="AU344" s="84">
        <v>95</v>
      </c>
      <c r="AV344" s="85">
        <v>88</v>
      </c>
    </row>
    <row r="345" spans="1:48">
      <c r="A345">
        <v>345</v>
      </c>
      <c r="B345" s="662"/>
      <c r="C345" s="666">
        <f>+C343+10</f>
        <v>130</v>
      </c>
      <c r="D345" s="86" t="str">
        <f>+D343</f>
        <v>48-X</v>
      </c>
      <c r="E345" s="87">
        <v>152</v>
      </c>
      <c r="F345" s="88">
        <v>145</v>
      </c>
      <c r="G345" s="88">
        <v>139</v>
      </c>
      <c r="H345" s="88">
        <v>133</v>
      </c>
      <c r="I345" s="88">
        <v>126</v>
      </c>
      <c r="J345" s="88">
        <v>120</v>
      </c>
      <c r="K345" s="88">
        <v>114</v>
      </c>
      <c r="L345" s="89">
        <v>108</v>
      </c>
      <c r="N345" s="662"/>
      <c r="O345" s="666">
        <f>+O343+10</f>
        <v>130</v>
      </c>
      <c r="P345" s="86" t="str">
        <f>+P343</f>
        <v>48-X</v>
      </c>
      <c r="Q345" s="87">
        <v>152</v>
      </c>
      <c r="R345" s="88">
        <v>145</v>
      </c>
      <c r="S345" s="88">
        <v>139</v>
      </c>
      <c r="T345" s="88">
        <v>133</v>
      </c>
      <c r="U345" s="88">
        <v>126</v>
      </c>
      <c r="V345" s="88">
        <v>120</v>
      </c>
      <c r="W345" s="88">
        <v>114</v>
      </c>
      <c r="X345" s="89">
        <v>108</v>
      </c>
      <c r="Y345" s="177"/>
      <c r="Z345" s="662"/>
      <c r="AA345" s="666">
        <f>+AA343+10</f>
        <v>130</v>
      </c>
      <c r="AB345" s="86" t="str">
        <f>+AB343</f>
        <v>48-X</v>
      </c>
      <c r="AC345" s="87">
        <v>152</v>
      </c>
      <c r="AD345" s="88">
        <v>145</v>
      </c>
      <c r="AE345" s="88">
        <v>139</v>
      </c>
      <c r="AF345" s="88">
        <v>133</v>
      </c>
      <c r="AG345" s="88">
        <v>126</v>
      </c>
      <c r="AH345" s="88">
        <v>120</v>
      </c>
      <c r="AI345" s="88">
        <v>114</v>
      </c>
      <c r="AJ345" s="89">
        <v>108</v>
      </c>
      <c r="AL345" s="662"/>
      <c r="AM345" s="666">
        <f>+AM343+10</f>
        <v>130</v>
      </c>
      <c r="AN345" s="86" t="str">
        <f>+AN343</f>
        <v>48-X</v>
      </c>
      <c r="AO345" s="87">
        <v>152</v>
      </c>
      <c r="AP345" s="88">
        <v>145</v>
      </c>
      <c r="AQ345" s="88">
        <v>139</v>
      </c>
      <c r="AR345" s="88">
        <v>133</v>
      </c>
      <c r="AS345" s="88">
        <v>126</v>
      </c>
      <c r="AT345" s="88">
        <v>120</v>
      </c>
      <c r="AU345" s="88">
        <v>114</v>
      </c>
      <c r="AV345" s="89">
        <v>108</v>
      </c>
    </row>
    <row r="346" spans="1:48" ht="15" thickBot="1">
      <c r="A346">
        <v>346</v>
      </c>
      <c r="B346" s="662"/>
      <c r="C346" s="667"/>
      <c r="D346" s="90" t="str">
        <f>+D344</f>
        <v>48-XL</v>
      </c>
      <c r="E346" s="87">
        <v>168</v>
      </c>
      <c r="F346" s="88">
        <v>160</v>
      </c>
      <c r="G346" s="88">
        <v>152</v>
      </c>
      <c r="H346" s="88">
        <v>145</v>
      </c>
      <c r="I346" s="88">
        <v>137</v>
      </c>
      <c r="J346" s="88">
        <v>130</v>
      </c>
      <c r="K346" s="88">
        <v>122</v>
      </c>
      <c r="L346" s="89">
        <v>115</v>
      </c>
      <c r="N346" s="662"/>
      <c r="O346" s="667"/>
      <c r="P346" s="90" t="str">
        <f>+P344</f>
        <v>48-XL</v>
      </c>
      <c r="Q346" s="87">
        <v>168</v>
      </c>
      <c r="R346" s="88">
        <v>160</v>
      </c>
      <c r="S346" s="88">
        <v>152</v>
      </c>
      <c r="T346" s="88">
        <v>145</v>
      </c>
      <c r="U346" s="88">
        <v>137</v>
      </c>
      <c r="V346" s="88">
        <v>130</v>
      </c>
      <c r="W346" s="88">
        <v>122</v>
      </c>
      <c r="X346" s="89">
        <v>115</v>
      </c>
      <c r="Y346" s="177"/>
      <c r="Z346" s="662"/>
      <c r="AA346" s="667"/>
      <c r="AB346" s="90" t="str">
        <f>+AB344</f>
        <v>48-XL</v>
      </c>
      <c r="AC346" s="87">
        <v>168</v>
      </c>
      <c r="AD346" s="88">
        <v>160</v>
      </c>
      <c r="AE346" s="88">
        <v>152</v>
      </c>
      <c r="AF346" s="88">
        <v>145</v>
      </c>
      <c r="AG346" s="88">
        <v>137</v>
      </c>
      <c r="AH346" s="88">
        <v>130</v>
      </c>
      <c r="AI346" s="88">
        <v>122</v>
      </c>
      <c r="AJ346" s="89">
        <v>115</v>
      </c>
      <c r="AL346" s="662"/>
      <c r="AM346" s="667"/>
      <c r="AN346" s="90" t="str">
        <f>+AN344</f>
        <v>48-XL</v>
      </c>
      <c r="AO346" s="87">
        <v>168</v>
      </c>
      <c r="AP346" s="88">
        <v>159</v>
      </c>
      <c r="AQ346" s="88">
        <v>150</v>
      </c>
      <c r="AR346" s="88">
        <v>141</v>
      </c>
      <c r="AS346" s="88">
        <v>132</v>
      </c>
      <c r="AT346" s="88">
        <v>123</v>
      </c>
      <c r="AU346" s="88">
        <v>114</v>
      </c>
      <c r="AV346" s="89">
        <v>106</v>
      </c>
    </row>
    <row r="347" spans="1:48">
      <c r="A347">
        <v>347</v>
      </c>
      <c r="B347" s="662"/>
      <c r="C347" s="664">
        <f>+C345+10</f>
        <v>140</v>
      </c>
      <c r="D347" s="78" t="s">
        <v>133</v>
      </c>
      <c r="E347" s="83">
        <v>170</v>
      </c>
      <c r="F347" s="84">
        <v>163</v>
      </c>
      <c r="G347" s="84">
        <v>156</v>
      </c>
      <c r="H347" s="84">
        <v>149</v>
      </c>
      <c r="I347" s="84">
        <v>142</v>
      </c>
      <c r="J347" s="84">
        <v>135</v>
      </c>
      <c r="K347" s="84">
        <v>128</v>
      </c>
      <c r="L347" s="85">
        <v>122</v>
      </c>
      <c r="N347" s="662"/>
      <c r="O347" s="664">
        <f>+O345+10</f>
        <v>140</v>
      </c>
      <c r="P347" s="78" t="s">
        <v>133</v>
      </c>
      <c r="Q347" s="83">
        <v>170</v>
      </c>
      <c r="R347" s="84">
        <v>163</v>
      </c>
      <c r="S347" s="84">
        <v>156</v>
      </c>
      <c r="T347" s="84">
        <v>149</v>
      </c>
      <c r="U347" s="84">
        <v>142</v>
      </c>
      <c r="V347" s="84">
        <v>135</v>
      </c>
      <c r="W347" s="84">
        <v>128</v>
      </c>
      <c r="X347" s="85">
        <v>122</v>
      </c>
      <c r="Y347" s="177"/>
      <c r="Z347" s="662"/>
      <c r="AA347" s="664">
        <f>+AA345+10</f>
        <v>140</v>
      </c>
      <c r="AB347" s="78" t="s">
        <v>133</v>
      </c>
      <c r="AC347" s="83">
        <v>170</v>
      </c>
      <c r="AD347" s="84">
        <v>163</v>
      </c>
      <c r="AE347" s="84">
        <v>156</v>
      </c>
      <c r="AF347" s="84">
        <v>149</v>
      </c>
      <c r="AG347" s="84">
        <v>142</v>
      </c>
      <c r="AH347" s="84">
        <v>135</v>
      </c>
      <c r="AI347" s="84">
        <v>128</v>
      </c>
      <c r="AJ347" s="85">
        <v>122</v>
      </c>
      <c r="AL347" s="662"/>
      <c r="AM347" s="664">
        <f>+AM345+10</f>
        <v>140</v>
      </c>
      <c r="AN347" s="78" t="s">
        <v>133</v>
      </c>
      <c r="AO347" s="83">
        <v>170</v>
      </c>
      <c r="AP347" s="84">
        <v>163</v>
      </c>
      <c r="AQ347" s="84">
        <v>156</v>
      </c>
      <c r="AR347" s="84">
        <v>149</v>
      </c>
      <c r="AS347" s="84">
        <v>142</v>
      </c>
      <c r="AT347" s="84">
        <v>135</v>
      </c>
      <c r="AU347" s="84">
        <v>128</v>
      </c>
      <c r="AV347" s="85">
        <v>122</v>
      </c>
    </row>
    <row r="348" spans="1:48" ht="15" thickBot="1">
      <c r="A348">
        <v>348</v>
      </c>
      <c r="B348" s="662"/>
      <c r="C348" s="665"/>
      <c r="D348" s="82" t="s">
        <v>136</v>
      </c>
      <c r="E348" s="83">
        <v>187</v>
      </c>
      <c r="F348" s="84">
        <v>179</v>
      </c>
      <c r="G348" s="84">
        <v>171</v>
      </c>
      <c r="H348" s="84">
        <v>163</v>
      </c>
      <c r="I348" s="84">
        <v>155</v>
      </c>
      <c r="J348" s="84">
        <v>147</v>
      </c>
      <c r="K348" s="84">
        <v>139</v>
      </c>
      <c r="L348" s="85">
        <v>131</v>
      </c>
      <c r="N348" s="662"/>
      <c r="O348" s="665"/>
      <c r="P348" s="82" t="s">
        <v>136</v>
      </c>
      <c r="Q348" s="83">
        <v>187</v>
      </c>
      <c r="R348" s="84">
        <v>179</v>
      </c>
      <c r="S348" s="84">
        <v>171</v>
      </c>
      <c r="T348" s="84">
        <v>163</v>
      </c>
      <c r="U348" s="84">
        <v>155</v>
      </c>
      <c r="V348" s="84">
        <v>147</v>
      </c>
      <c r="W348" s="84">
        <v>139</v>
      </c>
      <c r="X348" s="85">
        <v>131</v>
      </c>
      <c r="Y348" s="177"/>
      <c r="Z348" s="662"/>
      <c r="AA348" s="665"/>
      <c r="AB348" s="82" t="s">
        <v>136</v>
      </c>
      <c r="AC348" s="83">
        <v>187</v>
      </c>
      <c r="AD348" s="84">
        <v>179</v>
      </c>
      <c r="AE348" s="84">
        <v>171</v>
      </c>
      <c r="AF348" s="84">
        <v>163</v>
      </c>
      <c r="AG348" s="84">
        <v>155</v>
      </c>
      <c r="AH348" s="84">
        <v>147</v>
      </c>
      <c r="AI348" s="84">
        <v>139</v>
      </c>
      <c r="AJ348" s="85">
        <v>131</v>
      </c>
      <c r="AL348" s="662"/>
      <c r="AM348" s="665"/>
      <c r="AN348" s="82" t="s">
        <v>136</v>
      </c>
      <c r="AO348" s="83">
        <v>187</v>
      </c>
      <c r="AP348" s="84">
        <v>178</v>
      </c>
      <c r="AQ348" s="84">
        <v>169</v>
      </c>
      <c r="AR348" s="84">
        <v>160</v>
      </c>
      <c r="AS348" s="84">
        <v>151</v>
      </c>
      <c r="AT348" s="84">
        <v>142</v>
      </c>
      <c r="AU348" s="84">
        <v>133</v>
      </c>
      <c r="AV348" s="85">
        <v>125</v>
      </c>
    </row>
    <row r="349" spans="1:48">
      <c r="A349">
        <v>349</v>
      </c>
      <c r="B349" s="662"/>
      <c r="C349" s="666">
        <f>+C347+10</f>
        <v>150</v>
      </c>
      <c r="D349" s="86" t="str">
        <f>+D347</f>
        <v>48-X</v>
      </c>
      <c r="E349" s="87">
        <v>188</v>
      </c>
      <c r="F349" s="88">
        <v>180</v>
      </c>
      <c r="G349" s="88">
        <v>173</v>
      </c>
      <c r="H349" s="88">
        <v>165</v>
      </c>
      <c r="I349" s="88">
        <v>158</v>
      </c>
      <c r="J349" s="88">
        <v>150</v>
      </c>
      <c r="K349" s="88">
        <v>143</v>
      </c>
      <c r="L349" s="89">
        <v>136</v>
      </c>
      <c r="N349" s="662"/>
      <c r="O349" s="666">
        <f>+O347+10</f>
        <v>150</v>
      </c>
      <c r="P349" s="86" t="str">
        <f>+P347</f>
        <v>48-X</v>
      </c>
      <c r="Q349" s="87">
        <v>188</v>
      </c>
      <c r="R349" s="88">
        <v>180</v>
      </c>
      <c r="S349" s="88">
        <v>173</v>
      </c>
      <c r="T349" s="88">
        <v>165</v>
      </c>
      <c r="U349" s="88">
        <v>158</v>
      </c>
      <c r="V349" s="88">
        <v>150</v>
      </c>
      <c r="W349" s="88">
        <v>143</v>
      </c>
      <c r="X349" s="89">
        <v>136</v>
      </c>
      <c r="Y349" s="177"/>
      <c r="Z349" s="662"/>
      <c r="AA349" s="666">
        <f>+AA347+10</f>
        <v>150</v>
      </c>
      <c r="AB349" s="86" t="str">
        <f>+AB347</f>
        <v>48-X</v>
      </c>
      <c r="AC349" s="87">
        <v>188</v>
      </c>
      <c r="AD349" s="88">
        <v>180</v>
      </c>
      <c r="AE349" s="88">
        <v>173</v>
      </c>
      <c r="AF349" s="88">
        <v>165</v>
      </c>
      <c r="AG349" s="88">
        <v>158</v>
      </c>
      <c r="AH349" s="88">
        <v>150</v>
      </c>
      <c r="AI349" s="88">
        <v>143</v>
      </c>
      <c r="AJ349" s="89">
        <v>136</v>
      </c>
      <c r="AL349" s="662"/>
      <c r="AM349" s="666">
        <f>+AM347+10</f>
        <v>150</v>
      </c>
      <c r="AN349" s="86" t="str">
        <f>+AN347</f>
        <v>48-X</v>
      </c>
      <c r="AO349" s="87">
        <v>188</v>
      </c>
      <c r="AP349" s="88">
        <v>180</v>
      </c>
      <c r="AQ349" s="88">
        <v>173</v>
      </c>
      <c r="AR349" s="88">
        <v>165</v>
      </c>
      <c r="AS349" s="88">
        <v>158</v>
      </c>
      <c r="AT349" s="88">
        <v>150</v>
      </c>
      <c r="AU349" s="88">
        <v>143</v>
      </c>
      <c r="AV349" s="89">
        <v>136</v>
      </c>
    </row>
    <row r="350" spans="1:48" ht="15" thickBot="1">
      <c r="A350">
        <v>350</v>
      </c>
      <c r="B350" s="662"/>
      <c r="C350" s="667"/>
      <c r="D350" s="90" t="str">
        <f>+D348</f>
        <v>48-XL</v>
      </c>
      <c r="E350" s="87">
        <v>207</v>
      </c>
      <c r="F350" s="88">
        <v>198</v>
      </c>
      <c r="G350" s="88">
        <v>190</v>
      </c>
      <c r="H350" s="88">
        <v>181</v>
      </c>
      <c r="I350" s="88">
        <v>173</v>
      </c>
      <c r="J350" s="88">
        <v>164</v>
      </c>
      <c r="K350" s="88">
        <v>156</v>
      </c>
      <c r="L350" s="89">
        <v>148</v>
      </c>
      <c r="N350" s="662"/>
      <c r="O350" s="667"/>
      <c r="P350" s="90" t="str">
        <f>+P348</f>
        <v>48-XL</v>
      </c>
      <c r="Q350" s="87">
        <v>207</v>
      </c>
      <c r="R350" s="88">
        <v>198</v>
      </c>
      <c r="S350" s="88">
        <v>190</v>
      </c>
      <c r="T350" s="88">
        <v>181</v>
      </c>
      <c r="U350" s="88">
        <v>173</v>
      </c>
      <c r="V350" s="88">
        <v>164</v>
      </c>
      <c r="W350" s="88">
        <v>156</v>
      </c>
      <c r="X350" s="89">
        <v>148</v>
      </c>
      <c r="Y350" s="177"/>
      <c r="Z350" s="662"/>
      <c r="AA350" s="667"/>
      <c r="AB350" s="90" t="str">
        <f>+AB348</f>
        <v>48-XL</v>
      </c>
      <c r="AC350" s="87">
        <v>207</v>
      </c>
      <c r="AD350" s="88">
        <v>198</v>
      </c>
      <c r="AE350" s="88">
        <v>190</v>
      </c>
      <c r="AF350" s="88">
        <v>181</v>
      </c>
      <c r="AG350" s="88">
        <v>173</v>
      </c>
      <c r="AH350" s="88">
        <v>164</v>
      </c>
      <c r="AI350" s="88">
        <v>156</v>
      </c>
      <c r="AJ350" s="89">
        <v>148</v>
      </c>
      <c r="AL350" s="662"/>
      <c r="AM350" s="667"/>
      <c r="AN350" s="90" t="str">
        <f>+AN348</f>
        <v>48-XL</v>
      </c>
      <c r="AO350" s="87">
        <v>207</v>
      </c>
      <c r="AP350" s="88">
        <v>198</v>
      </c>
      <c r="AQ350" s="88">
        <v>189</v>
      </c>
      <c r="AR350" s="88">
        <v>180</v>
      </c>
      <c r="AS350" s="88">
        <v>172</v>
      </c>
      <c r="AT350" s="88">
        <v>163</v>
      </c>
      <c r="AU350" s="88">
        <v>154</v>
      </c>
      <c r="AV350" s="89">
        <v>146</v>
      </c>
    </row>
    <row r="351" spans="1:48">
      <c r="A351">
        <v>351</v>
      </c>
      <c r="B351" s="662"/>
      <c r="C351" s="664">
        <f>+C349+10</f>
        <v>160</v>
      </c>
      <c r="D351" s="78" t="s">
        <v>133</v>
      </c>
      <c r="E351" s="83">
        <v>208</v>
      </c>
      <c r="F351" s="84">
        <v>199</v>
      </c>
      <c r="G351" s="84">
        <v>191</v>
      </c>
      <c r="H351" s="84">
        <v>183</v>
      </c>
      <c r="I351" s="84">
        <v>175</v>
      </c>
      <c r="J351" s="84">
        <v>167</v>
      </c>
      <c r="K351" s="84">
        <v>159</v>
      </c>
      <c r="L351" s="85">
        <v>151</v>
      </c>
      <c r="N351" s="662"/>
      <c r="O351" s="664">
        <f>+O349+10</f>
        <v>160</v>
      </c>
      <c r="P351" s="78" t="s">
        <v>133</v>
      </c>
      <c r="Q351" s="83">
        <v>208</v>
      </c>
      <c r="R351" s="84">
        <v>199</v>
      </c>
      <c r="S351" s="84">
        <v>191</v>
      </c>
      <c r="T351" s="84">
        <v>183</v>
      </c>
      <c r="U351" s="84">
        <v>175</v>
      </c>
      <c r="V351" s="84">
        <v>167</v>
      </c>
      <c r="W351" s="84">
        <v>159</v>
      </c>
      <c r="X351" s="85">
        <v>151</v>
      </c>
      <c r="Y351" s="177"/>
      <c r="Z351" s="662"/>
      <c r="AA351" s="664">
        <f>+AA349+10</f>
        <v>160</v>
      </c>
      <c r="AB351" s="78" t="s">
        <v>133</v>
      </c>
      <c r="AC351" s="83">
        <v>208</v>
      </c>
      <c r="AD351" s="84">
        <v>199</v>
      </c>
      <c r="AE351" s="84">
        <v>191</v>
      </c>
      <c r="AF351" s="84">
        <v>183</v>
      </c>
      <c r="AG351" s="84">
        <v>175</v>
      </c>
      <c r="AH351" s="84">
        <v>167</v>
      </c>
      <c r="AI351" s="84">
        <v>159</v>
      </c>
      <c r="AJ351" s="85">
        <v>151</v>
      </c>
      <c r="AL351" s="662"/>
      <c r="AM351" s="664">
        <f>+AM349+10</f>
        <v>160</v>
      </c>
      <c r="AN351" s="78" t="s">
        <v>133</v>
      </c>
      <c r="AO351" s="83">
        <v>208</v>
      </c>
      <c r="AP351" s="84">
        <v>199</v>
      </c>
      <c r="AQ351" s="84">
        <v>191</v>
      </c>
      <c r="AR351" s="84">
        <v>183</v>
      </c>
      <c r="AS351" s="84">
        <v>175</v>
      </c>
      <c r="AT351" s="84">
        <v>167</v>
      </c>
      <c r="AU351" s="84">
        <v>159</v>
      </c>
      <c r="AV351" s="85">
        <v>151</v>
      </c>
    </row>
    <row r="352" spans="1:48" ht="15" thickBot="1">
      <c r="A352">
        <v>352</v>
      </c>
      <c r="B352" s="662"/>
      <c r="C352" s="665"/>
      <c r="D352" s="82" t="s">
        <v>136</v>
      </c>
      <c r="E352" s="83">
        <v>221</v>
      </c>
      <c r="F352" s="84">
        <v>213</v>
      </c>
      <c r="G352" s="84">
        <v>205</v>
      </c>
      <c r="H352" s="84">
        <v>197</v>
      </c>
      <c r="I352" s="84">
        <v>189</v>
      </c>
      <c r="J352" s="84">
        <v>181</v>
      </c>
      <c r="K352" s="84">
        <v>173</v>
      </c>
      <c r="L352" s="85">
        <v>165</v>
      </c>
      <c r="N352" s="662"/>
      <c r="O352" s="665"/>
      <c r="P352" s="82" t="s">
        <v>136</v>
      </c>
      <c r="Q352" s="83">
        <v>221</v>
      </c>
      <c r="R352" s="84">
        <v>213</v>
      </c>
      <c r="S352" s="84">
        <v>205</v>
      </c>
      <c r="T352" s="84">
        <v>197</v>
      </c>
      <c r="U352" s="84">
        <v>189</v>
      </c>
      <c r="V352" s="84">
        <v>181</v>
      </c>
      <c r="W352" s="84">
        <v>173</v>
      </c>
      <c r="X352" s="85">
        <v>165</v>
      </c>
      <c r="Y352" s="177"/>
      <c r="Z352" s="662"/>
      <c r="AA352" s="665"/>
      <c r="AB352" s="82" t="s">
        <v>136</v>
      </c>
      <c r="AC352" s="83">
        <v>221</v>
      </c>
      <c r="AD352" s="84">
        <v>213</v>
      </c>
      <c r="AE352" s="84">
        <v>205</v>
      </c>
      <c r="AF352" s="84">
        <v>197</v>
      </c>
      <c r="AG352" s="84">
        <v>189</v>
      </c>
      <c r="AH352" s="84">
        <v>181</v>
      </c>
      <c r="AI352" s="84">
        <v>173</v>
      </c>
      <c r="AJ352" s="85">
        <v>165</v>
      </c>
      <c r="AL352" s="662"/>
      <c r="AM352" s="665"/>
      <c r="AN352" s="82" t="s">
        <v>136</v>
      </c>
      <c r="AO352" s="83">
        <v>221</v>
      </c>
      <c r="AP352" s="84">
        <v>213</v>
      </c>
      <c r="AQ352" s="84">
        <v>205</v>
      </c>
      <c r="AR352" s="84">
        <v>197</v>
      </c>
      <c r="AS352" s="84">
        <v>189</v>
      </c>
      <c r="AT352" s="84">
        <v>181</v>
      </c>
      <c r="AU352" s="84">
        <v>173</v>
      </c>
      <c r="AV352" s="85">
        <v>165</v>
      </c>
    </row>
    <row r="353" spans="1:48">
      <c r="A353">
        <v>353</v>
      </c>
      <c r="B353" s="662"/>
      <c r="C353" s="666">
        <f>+C351+10</f>
        <v>170</v>
      </c>
      <c r="D353" s="86" t="str">
        <f>+D351</f>
        <v>48-X</v>
      </c>
      <c r="E353" s="87">
        <v>219</v>
      </c>
      <c r="F353" s="88">
        <v>211</v>
      </c>
      <c r="G353" s="88">
        <v>203</v>
      </c>
      <c r="H353" s="88">
        <v>195</v>
      </c>
      <c r="I353" s="88">
        <v>188</v>
      </c>
      <c r="J353" s="88">
        <v>180</v>
      </c>
      <c r="K353" s="88">
        <v>172</v>
      </c>
      <c r="L353" s="89">
        <v>165</v>
      </c>
      <c r="N353" s="662"/>
      <c r="O353" s="666">
        <f>+O351+10</f>
        <v>170</v>
      </c>
      <c r="P353" s="86" t="str">
        <f>+P351</f>
        <v>48-X</v>
      </c>
      <c r="Q353" s="87">
        <v>219</v>
      </c>
      <c r="R353" s="88">
        <v>211</v>
      </c>
      <c r="S353" s="88">
        <v>203</v>
      </c>
      <c r="T353" s="88">
        <v>195</v>
      </c>
      <c r="U353" s="88">
        <v>188</v>
      </c>
      <c r="V353" s="88">
        <v>180</v>
      </c>
      <c r="W353" s="88">
        <v>172</v>
      </c>
      <c r="X353" s="89">
        <v>165</v>
      </c>
      <c r="Y353" s="177"/>
      <c r="Z353" s="662"/>
      <c r="AA353" s="666">
        <f>+AA351+10</f>
        <v>170</v>
      </c>
      <c r="AB353" s="86" t="str">
        <f>+AB351</f>
        <v>48-X</v>
      </c>
      <c r="AC353" s="87">
        <v>219</v>
      </c>
      <c r="AD353" s="88">
        <v>211</v>
      </c>
      <c r="AE353" s="88">
        <v>203</v>
      </c>
      <c r="AF353" s="88">
        <v>195</v>
      </c>
      <c r="AG353" s="88">
        <v>188</v>
      </c>
      <c r="AH353" s="88">
        <v>180</v>
      </c>
      <c r="AI353" s="88">
        <v>172</v>
      </c>
      <c r="AJ353" s="89">
        <v>165</v>
      </c>
      <c r="AL353" s="662"/>
      <c r="AM353" s="666">
        <f>+AM351+10</f>
        <v>170</v>
      </c>
      <c r="AN353" s="86" t="str">
        <f>+AN351</f>
        <v>48-X</v>
      </c>
      <c r="AO353" s="87">
        <v>219</v>
      </c>
      <c r="AP353" s="88">
        <v>211</v>
      </c>
      <c r="AQ353" s="88">
        <v>203</v>
      </c>
      <c r="AR353" s="88">
        <v>195</v>
      </c>
      <c r="AS353" s="88">
        <v>188</v>
      </c>
      <c r="AT353" s="88">
        <v>180</v>
      </c>
      <c r="AU353" s="88">
        <v>172</v>
      </c>
      <c r="AV353" s="89">
        <v>165</v>
      </c>
    </row>
    <row r="354" spans="1:48" ht="15" thickBot="1">
      <c r="A354">
        <v>354</v>
      </c>
      <c r="B354" s="662"/>
      <c r="C354" s="667"/>
      <c r="D354" s="90" t="str">
        <f>+D352</f>
        <v>48-XL</v>
      </c>
      <c r="E354" s="87">
        <v>223</v>
      </c>
      <c r="F354" s="88">
        <v>217</v>
      </c>
      <c r="G354" s="88">
        <v>211</v>
      </c>
      <c r="H354" s="88">
        <v>205</v>
      </c>
      <c r="I354" s="88">
        <v>199</v>
      </c>
      <c r="J354" s="88">
        <v>193</v>
      </c>
      <c r="K354" s="88">
        <v>187</v>
      </c>
      <c r="L354" s="89">
        <v>181</v>
      </c>
      <c r="N354" s="662"/>
      <c r="O354" s="667"/>
      <c r="P354" s="90" t="str">
        <f>+P352</f>
        <v>48-XL</v>
      </c>
      <c r="Q354" s="87">
        <v>223</v>
      </c>
      <c r="R354" s="88">
        <v>217</v>
      </c>
      <c r="S354" s="88">
        <v>211</v>
      </c>
      <c r="T354" s="88">
        <v>205</v>
      </c>
      <c r="U354" s="88">
        <v>199</v>
      </c>
      <c r="V354" s="88">
        <v>193</v>
      </c>
      <c r="W354" s="88">
        <v>187</v>
      </c>
      <c r="X354" s="89">
        <v>181</v>
      </c>
      <c r="Y354" s="177"/>
      <c r="Z354" s="662"/>
      <c r="AA354" s="667"/>
      <c r="AB354" s="90" t="str">
        <f>+AB352</f>
        <v>48-XL</v>
      </c>
      <c r="AC354" s="87">
        <v>223</v>
      </c>
      <c r="AD354" s="88">
        <v>217</v>
      </c>
      <c r="AE354" s="88">
        <v>211</v>
      </c>
      <c r="AF354" s="88">
        <v>205</v>
      </c>
      <c r="AG354" s="88">
        <v>199</v>
      </c>
      <c r="AH354" s="88">
        <v>193</v>
      </c>
      <c r="AI354" s="88">
        <v>187</v>
      </c>
      <c r="AJ354" s="89">
        <v>181</v>
      </c>
      <c r="AL354" s="662"/>
      <c r="AM354" s="667"/>
      <c r="AN354" s="90" t="str">
        <f>+AN352</f>
        <v>48-XL</v>
      </c>
      <c r="AO354" s="87">
        <v>223</v>
      </c>
      <c r="AP354" s="88">
        <v>217</v>
      </c>
      <c r="AQ354" s="88">
        <v>211</v>
      </c>
      <c r="AR354" s="88">
        <v>205</v>
      </c>
      <c r="AS354" s="88">
        <v>199</v>
      </c>
      <c r="AT354" s="88">
        <v>193</v>
      </c>
      <c r="AU354" s="88">
        <v>187</v>
      </c>
      <c r="AV354" s="89">
        <v>181</v>
      </c>
    </row>
    <row r="355" spans="1:48">
      <c r="A355">
        <v>355</v>
      </c>
      <c r="B355" s="662"/>
      <c r="C355" s="664">
        <f>+C353+10</f>
        <v>180</v>
      </c>
      <c r="D355" s="78" t="s">
        <v>133</v>
      </c>
      <c r="E355" s="83">
        <v>223</v>
      </c>
      <c r="F355" s="84">
        <v>216</v>
      </c>
      <c r="G355" s="84">
        <v>210</v>
      </c>
      <c r="H355" s="84">
        <v>204</v>
      </c>
      <c r="I355" s="84">
        <v>198</v>
      </c>
      <c r="J355" s="84">
        <v>192</v>
      </c>
      <c r="K355" s="84">
        <v>186</v>
      </c>
      <c r="L355" s="85">
        <v>180</v>
      </c>
      <c r="N355" s="662"/>
      <c r="O355" s="664">
        <f>+O353+10</f>
        <v>180</v>
      </c>
      <c r="P355" s="78" t="s">
        <v>133</v>
      </c>
      <c r="Q355" s="83">
        <v>223</v>
      </c>
      <c r="R355" s="84">
        <v>216</v>
      </c>
      <c r="S355" s="84">
        <v>210</v>
      </c>
      <c r="T355" s="84">
        <v>204</v>
      </c>
      <c r="U355" s="84">
        <v>198</v>
      </c>
      <c r="V355" s="84">
        <v>192</v>
      </c>
      <c r="W355" s="84">
        <v>186</v>
      </c>
      <c r="X355" s="85">
        <v>180</v>
      </c>
      <c r="Y355" s="177"/>
      <c r="Z355" s="662"/>
      <c r="AA355" s="664">
        <f>+AA353+10</f>
        <v>180</v>
      </c>
      <c r="AB355" s="78" t="s">
        <v>133</v>
      </c>
      <c r="AC355" s="83">
        <v>223</v>
      </c>
      <c r="AD355" s="84">
        <v>216</v>
      </c>
      <c r="AE355" s="84">
        <v>210</v>
      </c>
      <c r="AF355" s="84">
        <v>204</v>
      </c>
      <c r="AG355" s="84">
        <v>198</v>
      </c>
      <c r="AH355" s="84">
        <v>192</v>
      </c>
      <c r="AI355" s="84">
        <v>186</v>
      </c>
      <c r="AJ355" s="85">
        <v>180</v>
      </c>
      <c r="AL355" s="662"/>
      <c r="AM355" s="664">
        <f>+AM353+10</f>
        <v>180</v>
      </c>
      <c r="AN355" s="78" t="s">
        <v>133</v>
      </c>
      <c r="AO355" s="83">
        <v>223</v>
      </c>
      <c r="AP355" s="84">
        <v>216</v>
      </c>
      <c r="AQ355" s="84">
        <v>210</v>
      </c>
      <c r="AR355" s="84">
        <v>204</v>
      </c>
      <c r="AS355" s="84">
        <v>198</v>
      </c>
      <c r="AT355" s="84">
        <v>192</v>
      </c>
      <c r="AU355" s="84">
        <v>186</v>
      </c>
      <c r="AV355" s="85">
        <v>180</v>
      </c>
    </row>
    <row r="356" spans="1:48" ht="15" thickBot="1">
      <c r="A356">
        <v>356</v>
      </c>
      <c r="B356" s="662"/>
      <c r="C356" s="665"/>
      <c r="D356" s="82" t="s">
        <v>136</v>
      </c>
      <c r="E356" s="83">
        <v>222</v>
      </c>
      <c r="F356" s="84">
        <v>218</v>
      </c>
      <c r="G356" s="84">
        <v>214</v>
      </c>
      <c r="H356" s="84">
        <v>211</v>
      </c>
      <c r="I356" s="84">
        <v>207</v>
      </c>
      <c r="J356" s="84">
        <v>204</v>
      </c>
      <c r="K356" s="84">
        <v>200</v>
      </c>
      <c r="L356" s="85">
        <v>197</v>
      </c>
      <c r="N356" s="662"/>
      <c r="O356" s="665"/>
      <c r="P356" s="82" t="s">
        <v>136</v>
      </c>
      <c r="Q356" s="83">
        <v>222</v>
      </c>
      <c r="R356" s="84">
        <v>218</v>
      </c>
      <c r="S356" s="84">
        <v>214</v>
      </c>
      <c r="T356" s="84">
        <v>211</v>
      </c>
      <c r="U356" s="84">
        <v>207</v>
      </c>
      <c r="V356" s="84">
        <v>204</v>
      </c>
      <c r="W356" s="84">
        <v>200</v>
      </c>
      <c r="X356" s="85">
        <v>197</v>
      </c>
      <c r="Y356" s="177"/>
      <c r="Z356" s="662"/>
      <c r="AA356" s="665"/>
      <c r="AB356" s="82" t="s">
        <v>136</v>
      </c>
      <c r="AC356" s="83">
        <v>222</v>
      </c>
      <c r="AD356" s="84">
        <v>218</v>
      </c>
      <c r="AE356" s="84">
        <v>214</v>
      </c>
      <c r="AF356" s="84">
        <v>211</v>
      </c>
      <c r="AG356" s="84">
        <v>207</v>
      </c>
      <c r="AH356" s="84">
        <v>204</v>
      </c>
      <c r="AI356" s="84">
        <v>200</v>
      </c>
      <c r="AJ356" s="85">
        <v>197</v>
      </c>
      <c r="AL356" s="662"/>
      <c r="AM356" s="665"/>
      <c r="AN356" s="82" t="s">
        <v>136</v>
      </c>
      <c r="AO356" s="83">
        <v>222</v>
      </c>
      <c r="AP356" s="84">
        <v>218</v>
      </c>
      <c r="AQ356" s="84">
        <v>214</v>
      </c>
      <c r="AR356" s="84">
        <v>211</v>
      </c>
      <c r="AS356" s="84">
        <v>207</v>
      </c>
      <c r="AT356" s="84">
        <v>204</v>
      </c>
      <c r="AU356" s="84">
        <v>200</v>
      </c>
      <c r="AV356" s="85">
        <v>197</v>
      </c>
    </row>
    <row r="357" spans="1:48">
      <c r="A357">
        <v>357</v>
      </c>
      <c r="B357" s="662"/>
      <c r="C357" s="666">
        <f>+C355+10</f>
        <v>190</v>
      </c>
      <c r="D357" s="86" t="str">
        <f>+D355</f>
        <v>48-X</v>
      </c>
      <c r="E357" s="87">
        <v>222</v>
      </c>
      <c r="F357" s="88">
        <v>218</v>
      </c>
      <c r="G357" s="88">
        <v>214</v>
      </c>
      <c r="H357" s="88">
        <v>210</v>
      </c>
      <c r="I357" s="88">
        <v>206</v>
      </c>
      <c r="J357" s="88">
        <v>202</v>
      </c>
      <c r="K357" s="88">
        <v>198</v>
      </c>
      <c r="L357" s="89">
        <v>195</v>
      </c>
      <c r="N357" s="662"/>
      <c r="O357" s="666">
        <f>+O355+10</f>
        <v>190</v>
      </c>
      <c r="P357" s="86" t="str">
        <f>+P355</f>
        <v>48-X</v>
      </c>
      <c r="Q357" s="87">
        <v>222</v>
      </c>
      <c r="R357" s="88">
        <v>218</v>
      </c>
      <c r="S357" s="88">
        <v>214</v>
      </c>
      <c r="T357" s="88">
        <v>210</v>
      </c>
      <c r="U357" s="88">
        <v>206</v>
      </c>
      <c r="V357" s="88">
        <v>202</v>
      </c>
      <c r="W357" s="88">
        <v>198</v>
      </c>
      <c r="X357" s="89">
        <v>195</v>
      </c>
      <c r="Y357" s="177"/>
      <c r="Z357" s="662"/>
      <c r="AA357" s="666">
        <f>+AA355+10</f>
        <v>190</v>
      </c>
      <c r="AB357" s="86" t="str">
        <f>+AB355</f>
        <v>48-X</v>
      </c>
      <c r="AC357" s="87">
        <v>222</v>
      </c>
      <c r="AD357" s="88">
        <v>218</v>
      </c>
      <c r="AE357" s="88">
        <v>214</v>
      </c>
      <c r="AF357" s="88">
        <v>210</v>
      </c>
      <c r="AG357" s="88">
        <v>206</v>
      </c>
      <c r="AH357" s="88">
        <v>202</v>
      </c>
      <c r="AI357" s="88">
        <v>198</v>
      </c>
      <c r="AJ357" s="89">
        <v>195</v>
      </c>
      <c r="AL357" s="662"/>
      <c r="AM357" s="666">
        <f>+AM355+10</f>
        <v>190</v>
      </c>
      <c r="AN357" s="86" t="str">
        <f>+AN355</f>
        <v>48-X</v>
      </c>
      <c r="AO357" s="87">
        <v>222</v>
      </c>
      <c r="AP357" s="88">
        <v>218</v>
      </c>
      <c r="AQ357" s="88">
        <v>214</v>
      </c>
      <c r="AR357" s="88">
        <v>210</v>
      </c>
      <c r="AS357" s="88">
        <v>206</v>
      </c>
      <c r="AT357" s="88">
        <v>202</v>
      </c>
      <c r="AU357" s="88">
        <v>198</v>
      </c>
      <c r="AV357" s="89">
        <v>195</v>
      </c>
    </row>
    <row r="358" spans="1:48" ht="15" thickBot="1">
      <c r="A358">
        <v>358</v>
      </c>
      <c r="B358" s="662"/>
      <c r="C358" s="667"/>
      <c r="D358" s="90" t="str">
        <f>+D356</f>
        <v>48-XL</v>
      </c>
      <c r="E358" s="87">
        <v>225</v>
      </c>
      <c r="F358" s="88">
        <v>223</v>
      </c>
      <c r="G358" s="88">
        <v>221</v>
      </c>
      <c r="H358" s="88">
        <v>220</v>
      </c>
      <c r="I358" s="88">
        <v>218</v>
      </c>
      <c r="J358" s="88">
        <v>217</v>
      </c>
      <c r="K358" s="88">
        <v>215</v>
      </c>
      <c r="L358" s="89">
        <v>214</v>
      </c>
      <c r="N358" s="662"/>
      <c r="O358" s="667"/>
      <c r="P358" s="90" t="str">
        <f>+P356</f>
        <v>48-XL</v>
      </c>
      <c r="Q358" s="87">
        <v>225</v>
      </c>
      <c r="R358" s="88">
        <v>223</v>
      </c>
      <c r="S358" s="88">
        <v>221</v>
      </c>
      <c r="T358" s="88">
        <v>220</v>
      </c>
      <c r="U358" s="88">
        <v>218</v>
      </c>
      <c r="V358" s="88">
        <v>217</v>
      </c>
      <c r="W358" s="88">
        <v>215</v>
      </c>
      <c r="X358" s="89">
        <v>214</v>
      </c>
      <c r="Y358" s="177"/>
      <c r="Z358" s="662"/>
      <c r="AA358" s="667"/>
      <c r="AB358" s="90" t="str">
        <f>+AB356</f>
        <v>48-XL</v>
      </c>
      <c r="AC358" s="87">
        <v>225</v>
      </c>
      <c r="AD358" s="88">
        <v>223</v>
      </c>
      <c r="AE358" s="88">
        <v>221</v>
      </c>
      <c r="AF358" s="88">
        <v>220</v>
      </c>
      <c r="AG358" s="88">
        <v>218</v>
      </c>
      <c r="AH358" s="88">
        <v>217</v>
      </c>
      <c r="AI358" s="88">
        <v>215</v>
      </c>
      <c r="AJ358" s="89">
        <v>214</v>
      </c>
      <c r="AL358" s="662"/>
      <c r="AM358" s="667"/>
      <c r="AN358" s="90" t="str">
        <f>+AN356</f>
        <v>48-XL</v>
      </c>
      <c r="AO358" s="87">
        <v>225</v>
      </c>
      <c r="AP358" s="88">
        <v>223</v>
      </c>
      <c r="AQ358" s="88">
        <v>221</v>
      </c>
      <c r="AR358" s="88">
        <v>220</v>
      </c>
      <c r="AS358" s="88">
        <v>218</v>
      </c>
      <c r="AT358" s="88">
        <v>217</v>
      </c>
      <c r="AU358" s="88">
        <v>215</v>
      </c>
      <c r="AV358" s="89">
        <v>214</v>
      </c>
    </row>
    <row r="359" spans="1:48">
      <c r="A359">
        <v>359</v>
      </c>
      <c r="B359" s="662"/>
      <c r="C359" s="664">
        <f>+C357+10</f>
        <v>200</v>
      </c>
      <c r="D359" s="78" t="s">
        <v>133</v>
      </c>
      <c r="E359" s="83">
        <v>226</v>
      </c>
      <c r="F359" s="84">
        <v>223</v>
      </c>
      <c r="G359" s="84">
        <v>221</v>
      </c>
      <c r="H359" s="84">
        <v>219</v>
      </c>
      <c r="I359" s="84">
        <v>216</v>
      </c>
      <c r="J359" s="84">
        <v>214</v>
      </c>
      <c r="K359" s="84">
        <v>212</v>
      </c>
      <c r="L359" s="85">
        <v>210</v>
      </c>
      <c r="N359" s="662"/>
      <c r="O359" s="664">
        <f>+O357+10</f>
        <v>200</v>
      </c>
      <c r="P359" s="78" t="s">
        <v>133</v>
      </c>
      <c r="Q359" s="83">
        <v>226</v>
      </c>
      <c r="R359" s="84">
        <v>223</v>
      </c>
      <c r="S359" s="84">
        <v>221</v>
      </c>
      <c r="T359" s="84">
        <v>219</v>
      </c>
      <c r="U359" s="84">
        <v>216</v>
      </c>
      <c r="V359" s="84">
        <v>214</v>
      </c>
      <c r="W359" s="84">
        <v>212</v>
      </c>
      <c r="X359" s="85">
        <v>210</v>
      </c>
      <c r="Y359" s="177"/>
      <c r="Z359" s="662"/>
      <c r="AA359" s="664">
        <f>+AA357+10</f>
        <v>200</v>
      </c>
      <c r="AB359" s="78" t="s">
        <v>133</v>
      </c>
      <c r="AC359" s="83">
        <v>226</v>
      </c>
      <c r="AD359" s="84">
        <v>223</v>
      </c>
      <c r="AE359" s="84">
        <v>221</v>
      </c>
      <c r="AF359" s="84">
        <v>219</v>
      </c>
      <c r="AG359" s="84">
        <v>216</v>
      </c>
      <c r="AH359" s="84">
        <v>214</v>
      </c>
      <c r="AI359" s="84">
        <v>212</v>
      </c>
      <c r="AJ359" s="85">
        <v>210</v>
      </c>
      <c r="AL359" s="662"/>
      <c r="AM359" s="664">
        <f>+AM357+10</f>
        <v>200</v>
      </c>
      <c r="AN359" s="78" t="s">
        <v>133</v>
      </c>
      <c r="AO359" s="83">
        <v>226</v>
      </c>
      <c r="AP359" s="84">
        <v>223</v>
      </c>
      <c r="AQ359" s="84">
        <v>221</v>
      </c>
      <c r="AR359" s="84">
        <v>219</v>
      </c>
      <c r="AS359" s="84">
        <v>216</v>
      </c>
      <c r="AT359" s="84">
        <v>214</v>
      </c>
      <c r="AU359" s="84">
        <v>212</v>
      </c>
      <c r="AV359" s="85">
        <v>210</v>
      </c>
    </row>
    <row r="360" spans="1:48" ht="15" thickBot="1">
      <c r="A360">
        <v>360</v>
      </c>
      <c r="B360" s="663"/>
      <c r="C360" s="665"/>
      <c r="D360" s="82" t="s">
        <v>136</v>
      </c>
      <c r="E360" s="189">
        <v>226</v>
      </c>
      <c r="F360" s="186">
        <v>225</v>
      </c>
      <c r="G360" s="186">
        <v>224</v>
      </c>
      <c r="H360" s="186">
        <v>223</v>
      </c>
      <c r="I360" s="186">
        <v>223</v>
      </c>
      <c r="J360" s="186">
        <v>222</v>
      </c>
      <c r="K360" s="186">
        <v>221</v>
      </c>
      <c r="L360" s="185">
        <v>221</v>
      </c>
      <c r="N360" s="663"/>
      <c r="O360" s="665"/>
      <c r="P360" s="82" t="s">
        <v>136</v>
      </c>
      <c r="Q360" s="189">
        <v>226</v>
      </c>
      <c r="R360" s="186">
        <v>225</v>
      </c>
      <c r="S360" s="186">
        <v>224</v>
      </c>
      <c r="T360" s="186">
        <v>223</v>
      </c>
      <c r="U360" s="186">
        <v>223</v>
      </c>
      <c r="V360" s="186">
        <v>222</v>
      </c>
      <c r="W360" s="186">
        <v>221</v>
      </c>
      <c r="X360" s="185">
        <v>221</v>
      </c>
      <c r="Y360" s="177"/>
      <c r="Z360" s="663"/>
      <c r="AA360" s="665"/>
      <c r="AB360" s="82" t="s">
        <v>136</v>
      </c>
      <c r="AC360" s="189">
        <v>226</v>
      </c>
      <c r="AD360" s="186">
        <v>225</v>
      </c>
      <c r="AE360" s="186">
        <v>224</v>
      </c>
      <c r="AF360" s="186">
        <v>223</v>
      </c>
      <c r="AG360" s="186">
        <v>223</v>
      </c>
      <c r="AH360" s="186">
        <v>222</v>
      </c>
      <c r="AI360" s="186">
        <v>221</v>
      </c>
      <c r="AJ360" s="185">
        <v>221</v>
      </c>
      <c r="AL360" s="663"/>
      <c r="AM360" s="665"/>
      <c r="AN360" s="82" t="s">
        <v>136</v>
      </c>
      <c r="AO360" s="189">
        <v>226</v>
      </c>
      <c r="AP360" s="186">
        <v>225</v>
      </c>
      <c r="AQ360" s="186">
        <v>224</v>
      </c>
      <c r="AR360" s="186">
        <v>223</v>
      </c>
      <c r="AS360" s="186">
        <v>223</v>
      </c>
      <c r="AT360" s="186">
        <v>222</v>
      </c>
      <c r="AU360" s="186">
        <v>221</v>
      </c>
      <c r="AV360" s="185">
        <v>221</v>
      </c>
    </row>
    <row r="361" spans="1:48">
      <c r="A361">
        <v>361</v>
      </c>
    </row>
    <row r="362" spans="1:48">
      <c r="A362">
        <v>362</v>
      </c>
    </row>
    <row r="363" spans="1:48">
      <c r="A363">
        <v>363</v>
      </c>
    </row>
    <row r="364" spans="1:48">
      <c r="A364">
        <v>364</v>
      </c>
    </row>
    <row r="365" spans="1:48">
      <c r="A365">
        <v>365</v>
      </c>
    </row>
    <row r="366" spans="1:48">
      <c r="A366">
        <v>366</v>
      </c>
    </row>
    <row r="367" spans="1:48" ht="15" thickBot="1">
      <c r="A367">
        <v>367</v>
      </c>
    </row>
    <row r="368" spans="1:48" ht="18.600000000000001" thickBot="1">
      <c r="A368">
        <v>368</v>
      </c>
      <c r="B368" s="649" t="s">
        <v>1112</v>
      </c>
      <c r="C368" s="650"/>
      <c r="D368" s="651"/>
      <c r="E368" s="649" t="s">
        <v>1151</v>
      </c>
      <c r="F368" s="650"/>
      <c r="G368" s="650"/>
      <c r="H368" s="650"/>
      <c r="I368" s="650"/>
      <c r="J368" s="650"/>
      <c r="K368" s="650"/>
      <c r="L368" s="651"/>
      <c r="M368"/>
      <c r="N368" s="649" t="s">
        <v>1114</v>
      </c>
      <c r="O368" s="650"/>
      <c r="P368" s="651"/>
      <c r="Q368" s="649" t="s">
        <v>1151</v>
      </c>
      <c r="R368" s="650"/>
      <c r="S368" s="650"/>
      <c r="T368" s="650"/>
      <c r="U368" s="650"/>
      <c r="V368" s="650"/>
      <c r="W368" s="650"/>
      <c r="X368" s="651"/>
      <c r="Z368" s="649" t="s">
        <v>1115</v>
      </c>
      <c r="AA368" s="650"/>
      <c r="AB368" s="651"/>
      <c r="AC368" s="649" t="s">
        <v>1151</v>
      </c>
      <c r="AD368" s="650"/>
      <c r="AE368" s="650"/>
      <c r="AF368" s="650"/>
      <c r="AG368" s="650"/>
      <c r="AH368" s="650"/>
      <c r="AI368" s="650"/>
      <c r="AJ368" s="651"/>
      <c r="AK368"/>
      <c r="AL368" s="649" t="s">
        <v>1116</v>
      </c>
      <c r="AM368" s="650"/>
      <c r="AN368" s="651"/>
      <c r="AO368" s="649" t="s">
        <v>1151</v>
      </c>
      <c r="AP368" s="650"/>
      <c r="AQ368" s="650"/>
      <c r="AR368" s="650"/>
      <c r="AS368" s="650"/>
      <c r="AT368" s="650"/>
      <c r="AU368" s="650"/>
      <c r="AV368" s="651"/>
    </row>
    <row r="369" spans="1:48" ht="15.75" customHeight="1">
      <c r="A369">
        <v>369</v>
      </c>
      <c r="B369" s="652" t="s">
        <v>1129</v>
      </c>
      <c r="C369" s="652" t="s">
        <v>634</v>
      </c>
      <c r="D369" s="669" t="s">
        <v>1119</v>
      </c>
      <c r="E369" s="676" t="s">
        <v>1120</v>
      </c>
      <c r="F369" s="677"/>
      <c r="G369" s="677"/>
      <c r="H369" s="677"/>
      <c r="I369" s="677"/>
      <c r="J369" s="677"/>
      <c r="K369" s="677"/>
      <c r="L369" s="678"/>
      <c r="M369"/>
      <c r="N369" s="652" t="s">
        <v>1129</v>
      </c>
      <c r="O369" s="652" t="s">
        <v>634</v>
      </c>
      <c r="P369" s="669" t="s">
        <v>1119</v>
      </c>
      <c r="Q369" s="676" t="s">
        <v>1120</v>
      </c>
      <c r="R369" s="677"/>
      <c r="S369" s="677"/>
      <c r="T369" s="677"/>
      <c r="U369" s="677"/>
      <c r="V369" s="677"/>
      <c r="W369" s="677"/>
      <c r="X369" s="678"/>
      <c r="Z369" s="652" t="s">
        <v>1129</v>
      </c>
      <c r="AA369" s="652" t="s">
        <v>634</v>
      </c>
      <c r="AB369" s="669" t="s">
        <v>1119</v>
      </c>
      <c r="AC369" s="676" t="s">
        <v>1120</v>
      </c>
      <c r="AD369" s="677"/>
      <c r="AE369" s="677"/>
      <c r="AF369" s="677"/>
      <c r="AG369" s="677"/>
      <c r="AH369" s="677"/>
      <c r="AI369" s="677"/>
      <c r="AJ369" s="678"/>
      <c r="AK369"/>
      <c r="AL369" s="652" t="s">
        <v>1129</v>
      </c>
      <c r="AM369" s="652" t="s">
        <v>634</v>
      </c>
      <c r="AN369" s="669" t="s">
        <v>1119</v>
      </c>
      <c r="AO369" s="676" t="s">
        <v>1120</v>
      </c>
      <c r="AP369" s="677"/>
      <c r="AQ369" s="677"/>
      <c r="AR369" s="677"/>
      <c r="AS369" s="677"/>
      <c r="AT369" s="677"/>
      <c r="AU369" s="677"/>
      <c r="AV369" s="678"/>
    </row>
    <row r="370" spans="1:48" ht="15" customHeight="1" thickBot="1">
      <c r="A370">
        <v>370</v>
      </c>
      <c r="B370" s="668"/>
      <c r="C370" s="668"/>
      <c r="D370" s="670"/>
      <c r="E370" s="679"/>
      <c r="F370" s="680"/>
      <c r="G370" s="680"/>
      <c r="H370" s="680"/>
      <c r="I370" s="680"/>
      <c r="J370" s="680"/>
      <c r="K370" s="680"/>
      <c r="L370" s="681"/>
      <c r="M370"/>
      <c r="N370" s="668"/>
      <c r="O370" s="668"/>
      <c r="P370" s="670"/>
      <c r="Q370" s="679"/>
      <c r="R370" s="680"/>
      <c r="S370" s="680"/>
      <c r="T370" s="680"/>
      <c r="U370" s="680"/>
      <c r="V370" s="680"/>
      <c r="W370" s="680"/>
      <c r="X370" s="681"/>
      <c r="Z370" s="668"/>
      <c r="AA370" s="668"/>
      <c r="AB370" s="670"/>
      <c r="AC370" s="679"/>
      <c r="AD370" s="680"/>
      <c r="AE370" s="680"/>
      <c r="AF370" s="680"/>
      <c r="AG370" s="680"/>
      <c r="AH370" s="680"/>
      <c r="AI370" s="680"/>
      <c r="AJ370" s="681"/>
      <c r="AK370"/>
      <c r="AL370" s="668"/>
      <c r="AM370" s="668"/>
      <c r="AN370" s="670"/>
      <c r="AO370" s="679"/>
      <c r="AP370" s="680"/>
      <c r="AQ370" s="680"/>
      <c r="AR370" s="680"/>
      <c r="AS370" s="680"/>
      <c r="AT370" s="680"/>
      <c r="AU370" s="680"/>
      <c r="AV370" s="681"/>
    </row>
    <row r="371" spans="1:48" ht="15" thickBot="1">
      <c r="A371">
        <v>371</v>
      </c>
      <c r="B371" s="653"/>
      <c r="C371" s="653"/>
      <c r="D371" s="671"/>
      <c r="E371" s="75">
        <v>0</v>
      </c>
      <c r="F371" s="76">
        <v>500</v>
      </c>
      <c r="G371" s="76">
        <v>1000</v>
      </c>
      <c r="H371" s="76">
        <v>1500</v>
      </c>
      <c r="I371" s="76">
        <v>2000</v>
      </c>
      <c r="J371" s="76">
        <v>2500</v>
      </c>
      <c r="K371" s="76">
        <v>3000</v>
      </c>
      <c r="L371" s="77">
        <v>3500</v>
      </c>
      <c r="M371"/>
      <c r="N371" s="653"/>
      <c r="O371" s="653"/>
      <c r="P371" s="671"/>
      <c r="Q371" s="75">
        <v>0</v>
      </c>
      <c r="R371" s="76">
        <v>500</v>
      </c>
      <c r="S371" s="76">
        <v>1000</v>
      </c>
      <c r="T371" s="76">
        <v>1500</v>
      </c>
      <c r="U371" s="76">
        <v>2000</v>
      </c>
      <c r="V371" s="76">
        <v>2500</v>
      </c>
      <c r="W371" s="76">
        <v>3000</v>
      </c>
      <c r="X371" s="77">
        <v>3500</v>
      </c>
      <c r="Z371" s="653"/>
      <c r="AA371" s="653"/>
      <c r="AB371" s="671"/>
      <c r="AC371" s="75">
        <v>0</v>
      </c>
      <c r="AD371" s="76">
        <v>500</v>
      </c>
      <c r="AE371" s="76">
        <v>1000</v>
      </c>
      <c r="AF371" s="76">
        <v>1500</v>
      </c>
      <c r="AG371" s="76">
        <v>2000</v>
      </c>
      <c r="AH371" s="76">
        <v>2500</v>
      </c>
      <c r="AI371" s="76">
        <v>3000</v>
      </c>
      <c r="AJ371" s="77">
        <v>3500</v>
      </c>
      <c r="AK371"/>
      <c r="AL371" s="653"/>
      <c r="AM371" s="653"/>
      <c r="AN371" s="671"/>
      <c r="AO371" s="75">
        <v>0</v>
      </c>
      <c r="AP371" s="76">
        <v>500</v>
      </c>
      <c r="AQ371" s="76">
        <v>1000</v>
      </c>
      <c r="AR371" s="76">
        <v>1500</v>
      </c>
      <c r="AS371" s="76">
        <v>2000</v>
      </c>
      <c r="AT371" s="76">
        <v>2500</v>
      </c>
      <c r="AU371" s="76">
        <v>3000</v>
      </c>
      <c r="AV371" s="77">
        <v>3500</v>
      </c>
    </row>
    <row r="372" spans="1:48" ht="15" customHeight="1">
      <c r="A372">
        <v>372</v>
      </c>
      <c r="B372" s="661" t="s">
        <v>1140</v>
      </c>
      <c r="C372" s="664">
        <v>100</v>
      </c>
      <c r="D372" s="78" t="s">
        <v>133</v>
      </c>
      <c r="E372" s="79">
        <v>63</v>
      </c>
      <c r="F372" s="80">
        <v>63</v>
      </c>
      <c r="G372" s="80">
        <v>63</v>
      </c>
      <c r="H372" s="80">
        <v>63</v>
      </c>
      <c r="I372" s="80">
        <v>64</v>
      </c>
      <c r="J372" s="80">
        <v>64</v>
      </c>
      <c r="K372" s="80">
        <v>64</v>
      </c>
      <c r="L372" s="81">
        <v>65</v>
      </c>
      <c r="N372" s="661" t="s">
        <v>1140</v>
      </c>
      <c r="O372" s="664">
        <v>100</v>
      </c>
      <c r="P372" s="78" t="s">
        <v>133</v>
      </c>
      <c r="Q372" s="79">
        <v>94</v>
      </c>
      <c r="R372" s="80">
        <v>95</v>
      </c>
      <c r="S372" s="80">
        <v>96</v>
      </c>
      <c r="T372" s="80">
        <v>97</v>
      </c>
      <c r="U372" s="80">
        <v>98</v>
      </c>
      <c r="V372" s="80">
        <v>99</v>
      </c>
      <c r="W372" s="80">
        <v>100</v>
      </c>
      <c r="X372" s="81">
        <v>102</v>
      </c>
      <c r="Y372" s="177"/>
      <c r="Z372" s="661" t="s">
        <v>1140</v>
      </c>
      <c r="AA372" s="664">
        <v>100</v>
      </c>
      <c r="AB372" s="78" t="s">
        <v>133</v>
      </c>
      <c r="AC372" s="79">
        <v>147</v>
      </c>
      <c r="AD372" s="80">
        <v>148</v>
      </c>
      <c r="AE372" s="80">
        <v>150</v>
      </c>
      <c r="AF372" s="80">
        <v>152</v>
      </c>
      <c r="AG372" s="80">
        <v>153</v>
      </c>
      <c r="AH372" s="80">
        <v>155</v>
      </c>
      <c r="AI372" s="80">
        <v>157</v>
      </c>
      <c r="AJ372" s="81">
        <v>159</v>
      </c>
      <c r="AL372" s="661" t="s">
        <v>1140</v>
      </c>
      <c r="AM372" s="664">
        <v>100</v>
      </c>
      <c r="AN372" s="78" t="s">
        <v>133</v>
      </c>
      <c r="AO372" s="79">
        <v>179</v>
      </c>
      <c r="AP372" s="80">
        <v>179</v>
      </c>
      <c r="AQ372" s="80">
        <v>179</v>
      </c>
      <c r="AR372" s="80">
        <v>179</v>
      </c>
      <c r="AS372" s="80">
        <v>179</v>
      </c>
      <c r="AT372" s="80">
        <v>179</v>
      </c>
      <c r="AU372" s="80">
        <v>179</v>
      </c>
      <c r="AV372" s="81">
        <v>180</v>
      </c>
    </row>
    <row r="373" spans="1:48" ht="15" thickBot="1">
      <c r="A373">
        <v>373</v>
      </c>
      <c r="B373" s="662"/>
      <c r="C373" s="665"/>
      <c r="D373" s="82" t="s">
        <v>136</v>
      </c>
      <c r="E373" s="83">
        <v>65</v>
      </c>
      <c r="F373" s="84">
        <v>65</v>
      </c>
      <c r="G373" s="84">
        <v>66</v>
      </c>
      <c r="H373" s="84">
        <v>66</v>
      </c>
      <c r="I373" s="84">
        <v>67</v>
      </c>
      <c r="J373" s="84">
        <v>67</v>
      </c>
      <c r="K373" s="84">
        <v>68</v>
      </c>
      <c r="L373" s="85">
        <v>69</v>
      </c>
      <c r="N373" s="662"/>
      <c r="O373" s="665"/>
      <c r="P373" s="82" t="s">
        <v>136</v>
      </c>
      <c r="Q373" s="83">
        <v>104</v>
      </c>
      <c r="R373" s="84">
        <v>105</v>
      </c>
      <c r="S373" s="84">
        <v>106</v>
      </c>
      <c r="T373" s="84">
        <v>107</v>
      </c>
      <c r="U373" s="84">
        <v>108</v>
      </c>
      <c r="V373" s="84">
        <v>109</v>
      </c>
      <c r="W373" s="84">
        <v>110</v>
      </c>
      <c r="X373" s="85">
        <v>112</v>
      </c>
      <c r="Y373" s="177"/>
      <c r="Z373" s="662"/>
      <c r="AA373" s="665"/>
      <c r="AB373" s="82" t="s">
        <v>136</v>
      </c>
      <c r="AC373" s="83">
        <v>162</v>
      </c>
      <c r="AD373" s="84">
        <v>163</v>
      </c>
      <c r="AE373" s="84">
        <v>165</v>
      </c>
      <c r="AF373" s="84">
        <v>167</v>
      </c>
      <c r="AG373" s="84">
        <v>169</v>
      </c>
      <c r="AH373" s="84">
        <v>171</v>
      </c>
      <c r="AI373" s="84">
        <v>173</v>
      </c>
      <c r="AJ373" s="85">
        <v>175</v>
      </c>
      <c r="AL373" s="662"/>
      <c r="AM373" s="665"/>
      <c r="AN373" s="82" t="s">
        <v>136</v>
      </c>
      <c r="AO373" s="83">
        <v>180</v>
      </c>
      <c r="AP373" s="84">
        <v>180</v>
      </c>
      <c r="AQ373" s="84">
        <v>180</v>
      </c>
      <c r="AR373" s="84">
        <v>180</v>
      </c>
      <c r="AS373" s="84">
        <v>180</v>
      </c>
      <c r="AT373" s="84">
        <v>180</v>
      </c>
      <c r="AU373" s="84">
        <v>180</v>
      </c>
      <c r="AV373" s="85">
        <v>180</v>
      </c>
    </row>
    <row r="374" spans="1:48">
      <c r="A374">
        <v>374</v>
      </c>
      <c r="B374" s="662"/>
      <c r="C374" s="666">
        <v>110</v>
      </c>
      <c r="D374" s="86" t="str">
        <f>+D372</f>
        <v>48-X</v>
      </c>
      <c r="E374" s="87">
        <v>70</v>
      </c>
      <c r="F374" s="88">
        <v>69</v>
      </c>
      <c r="G374" s="88">
        <v>68</v>
      </c>
      <c r="H374" s="88">
        <v>67</v>
      </c>
      <c r="I374" s="88">
        <v>66</v>
      </c>
      <c r="J374" s="88">
        <v>65</v>
      </c>
      <c r="K374" s="88">
        <v>64</v>
      </c>
      <c r="L374" s="89">
        <v>63</v>
      </c>
      <c r="N374" s="662"/>
      <c r="O374" s="666">
        <v>110</v>
      </c>
      <c r="P374" s="86" t="str">
        <f>+P372</f>
        <v>48-X</v>
      </c>
      <c r="Q374" s="87">
        <v>89</v>
      </c>
      <c r="R374" s="88">
        <v>90</v>
      </c>
      <c r="S374" s="88">
        <v>91</v>
      </c>
      <c r="T374" s="88">
        <v>93</v>
      </c>
      <c r="U374" s="88">
        <v>94</v>
      </c>
      <c r="V374" s="88">
        <v>96</v>
      </c>
      <c r="W374" s="88">
        <v>97</v>
      </c>
      <c r="X374" s="89">
        <v>99</v>
      </c>
      <c r="Y374" s="177"/>
      <c r="Z374" s="662"/>
      <c r="AA374" s="666">
        <v>110</v>
      </c>
      <c r="AB374" s="86" t="str">
        <f>+AB372</f>
        <v>48-X</v>
      </c>
      <c r="AC374" s="87">
        <v>139</v>
      </c>
      <c r="AD374" s="88">
        <v>141</v>
      </c>
      <c r="AE374" s="88">
        <v>143</v>
      </c>
      <c r="AF374" s="88">
        <v>145</v>
      </c>
      <c r="AG374" s="88">
        <v>148</v>
      </c>
      <c r="AH374" s="88">
        <v>150</v>
      </c>
      <c r="AI374" s="88">
        <v>152</v>
      </c>
      <c r="AJ374" s="89">
        <v>155</v>
      </c>
      <c r="AL374" s="662"/>
      <c r="AM374" s="666">
        <v>110</v>
      </c>
      <c r="AN374" s="86" t="str">
        <f>+AN372</f>
        <v>48-X</v>
      </c>
      <c r="AO374" s="87">
        <v>170</v>
      </c>
      <c r="AP374" s="88">
        <v>171</v>
      </c>
      <c r="AQ374" s="88">
        <v>172</v>
      </c>
      <c r="AR374" s="88">
        <v>174</v>
      </c>
      <c r="AS374" s="88">
        <v>175</v>
      </c>
      <c r="AT374" s="88">
        <v>177</v>
      </c>
      <c r="AU374" s="88">
        <v>178</v>
      </c>
      <c r="AV374" s="89">
        <v>180</v>
      </c>
    </row>
    <row r="375" spans="1:48" ht="15" thickBot="1">
      <c r="A375">
        <v>375</v>
      </c>
      <c r="B375" s="662"/>
      <c r="C375" s="667"/>
      <c r="D375" s="90" t="str">
        <f>+D373</f>
        <v>48-XL</v>
      </c>
      <c r="E375" s="87">
        <v>74</v>
      </c>
      <c r="F375" s="88">
        <v>73</v>
      </c>
      <c r="G375" s="88">
        <v>72</v>
      </c>
      <c r="H375" s="88">
        <v>71</v>
      </c>
      <c r="I375" s="88">
        <v>70</v>
      </c>
      <c r="J375" s="88">
        <v>69</v>
      </c>
      <c r="K375" s="88">
        <v>68</v>
      </c>
      <c r="L375" s="89">
        <v>67</v>
      </c>
      <c r="N375" s="662"/>
      <c r="O375" s="667"/>
      <c r="P375" s="90" t="str">
        <f>+P373</f>
        <v>48-XL</v>
      </c>
      <c r="Q375" s="87">
        <v>100</v>
      </c>
      <c r="R375" s="88">
        <v>101</v>
      </c>
      <c r="S375" s="88">
        <v>102</v>
      </c>
      <c r="T375" s="88">
        <v>103</v>
      </c>
      <c r="U375" s="88">
        <v>104</v>
      </c>
      <c r="V375" s="88">
        <v>105</v>
      </c>
      <c r="W375" s="88">
        <v>106</v>
      </c>
      <c r="X375" s="89">
        <v>108</v>
      </c>
      <c r="Y375" s="177"/>
      <c r="Z375" s="662"/>
      <c r="AA375" s="667"/>
      <c r="AB375" s="90" t="str">
        <f>+AB373</f>
        <v>48-XL</v>
      </c>
      <c r="AC375" s="87">
        <v>156</v>
      </c>
      <c r="AD375" s="88">
        <v>157</v>
      </c>
      <c r="AE375" s="88">
        <v>159</v>
      </c>
      <c r="AF375" s="88">
        <v>161</v>
      </c>
      <c r="AG375" s="88">
        <v>163</v>
      </c>
      <c r="AH375" s="88">
        <v>165</v>
      </c>
      <c r="AI375" s="88">
        <v>167</v>
      </c>
      <c r="AJ375" s="89">
        <v>169</v>
      </c>
      <c r="AL375" s="662"/>
      <c r="AM375" s="667"/>
      <c r="AN375" s="90" t="str">
        <f>+AN373</f>
        <v>48-XL</v>
      </c>
      <c r="AO375" s="87">
        <v>180</v>
      </c>
      <c r="AP375" s="88">
        <v>180</v>
      </c>
      <c r="AQ375" s="88">
        <v>180</v>
      </c>
      <c r="AR375" s="88">
        <v>180</v>
      </c>
      <c r="AS375" s="88">
        <v>180</v>
      </c>
      <c r="AT375" s="88">
        <v>180</v>
      </c>
      <c r="AU375" s="88">
        <v>180</v>
      </c>
      <c r="AV375" s="89">
        <v>180</v>
      </c>
    </row>
    <row r="376" spans="1:48">
      <c r="A376">
        <v>376</v>
      </c>
      <c r="B376" s="662"/>
      <c r="C376" s="664">
        <f>+C374+10</f>
        <v>120</v>
      </c>
      <c r="D376" s="78" t="s">
        <v>133</v>
      </c>
      <c r="E376" s="83">
        <v>77</v>
      </c>
      <c r="F376" s="84">
        <v>74</v>
      </c>
      <c r="G376" s="84">
        <v>72</v>
      </c>
      <c r="H376" s="84">
        <v>70</v>
      </c>
      <c r="I376" s="84">
        <v>67</v>
      </c>
      <c r="J376" s="84">
        <v>65</v>
      </c>
      <c r="K376" s="84">
        <v>63</v>
      </c>
      <c r="L376" s="85">
        <v>61</v>
      </c>
      <c r="N376" s="662"/>
      <c r="O376" s="664">
        <f>+O374+10</f>
        <v>120</v>
      </c>
      <c r="P376" s="78" t="s">
        <v>133</v>
      </c>
      <c r="Q376" s="83">
        <v>84</v>
      </c>
      <c r="R376" s="84">
        <v>85</v>
      </c>
      <c r="S376" s="84">
        <v>87</v>
      </c>
      <c r="T376" s="84">
        <v>89</v>
      </c>
      <c r="U376" s="84">
        <v>90</v>
      </c>
      <c r="V376" s="84">
        <v>92</v>
      </c>
      <c r="W376" s="84">
        <v>94</v>
      </c>
      <c r="X376" s="85">
        <v>96</v>
      </c>
      <c r="Y376" s="177"/>
      <c r="Z376" s="662"/>
      <c r="AA376" s="664">
        <f>+AA374+10</f>
        <v>120</v>
      </c>
      <c r="AB376" s="78" t="s">
        <v>133</v>
      </c>
      <c r="AC376" s="83">
        <v>132</v>
      </c>
      <c r="AD376" s="84">
        <v>134</v>
      </c>
      <c r="AE376" s="84">
        <v>136</v>
      </c>
      <c r="AF376" s="84">
        <v>139</v>
      </c>
      <c r="AG376" s="84">
        <v>141</v>
      </c>
      <c r="AH376" s="84">
        <v>144</v>
      </c>
      <c r="AI376" s="84">
        <v>146</v>
      </c>
      <c r="AJ376" s="85">
        <v>149</v>
      </c>
      <c r="AL376" s="662"/>
      <c r="AM376" s="664">
        <f>+AM374+10</f>
        <v>120</v>
      </c>
      <c r="AN376" s="78" t="s">
        <v>133</v>
      </c>
      <c r="AO376" s="83">
        <v>161</v>
      </c>
      <c r="AP376" s="84">
        <v>163</v>
      </c>
      <c r="AQ376" s="84">
        <v>166</v>
      </c>
      <c r="AR376" s="84">
        <v>169</v>
      </c>
      <c r="AS376" s="84">
        <v>171</v>
      </c>
      <c r="AT376" s="84">
        <v>174</v>
      </c>
      <c r="AU376" s="84">
        <v>177</v>
      </c>
      <c r="AV376" s="85">
        <v>180</v>
      </c>
    </row>
    <row r="377" spans="1:48" ht="15" thickBot="1">
      <c r="A377">
        <v>377</v>
      </c>
      <c r="B377" s="662"/>
      <c r="C377" s="665"/>
      <c r="D377" s="82" t="s">
        <v>136</v>
      </c>
      <c r="E377" s="83">
        <v>83</v>
      </c>
      <c r="F377" s="84">
        <v>80</v>
      </c>
      <c r="G377" s="84">
        <v>77</v>
      </c>
      <c r="H377" s="84">
        <v>75</v>
      </c>
      <c r="I377" s="84">
        <v>72</v>
      </c>
      <c r="J377" s="84">
        <v>70</v>
      </c>
      <c r="K377" s="84">
        <v>67</v>
      </c>
      <c r="L377" s="85">
        <v>65</v>
      </c>
      <c r="N377" s="662"/>
      <c r="O377" s="665"/>
      <c r="P377" s="82" t="s">
        <v>136</v>
      </c>
      <c r="Q377" s="83">
        <v>96</v>
      </c>
      <c r="R377" s="84">
        <v>97</v>
      </c>
      <c r="S377" s="84">
        <v>98</v>
      </c>
      <c r="T377" s="84">
        <v>99</v>
      </c>
      <c r="U377" s="84">
        <v>101</v>
      </c>
      <c r="V377" s="84">
        <v>102</v>
      </c>
      <c r="W377" s="84">
        <v>103</v>
      </c>
      <c r="X377" s="85">
        <v>105</v>
      </c>
      <c r="Y377" s="177"/>
      <c r="Z377" s="662"/>
      <c r="AA377" s="665"/>
      <c r="AB377" s="82" t="s">
        <v>136</v>
      </c>
      <c r="AC377" s="83">
        <v>150</v>
      </c>
      <c r="AD377" s="84">
        <v>152</v>
      </c>
      <c r="AE377" s="84">
        <v>154</v>
      </c>
      <c r="AF377" s="84">
        <v>156</v>
      </c>
      <c r="AG377" s="84">
        <v>158</v>
      </c>
      <c r="AH377" s="84">
        <v>160</v>
      </c>
      <c r="AI377" s="84">
        <v>162</v>
      </c>
      <c r="AJ377" s="85">
        <v>164</v>
      </c>
      <c r="AL377" s="662"/>
      <c r="AM377" s="665"/>
      <c r="AN377" s="82" t="s">
        <v>136</v>
      </c>
      <c r="AO377" s="83">
        <v>180</v>
      </c>
      <c r="AP377" s="84">
        <v>180</v>
      </c>
      <c r="AQ377" s="84">
        <v>180</v>
      </c>
      <c r="AR377" s="84">
        <v>180</v>
      </c>
      <c r="AS377" s="84">
        <v>180</v>
      </c>
      <c r="AT377" s="84">
        <v>180</v>
      </c>
      <c r="AU377" s="84">
        <v>180</v>
      </c>
      <c r="AV377" s="85">
        <v>180</v>
      </c>
    </row>
    <row r="378" spans="1:48">
      <c r="A378">
        <v>378</v>
      </c>
      <c r="B378" s="662"/>
      <c r="C378" s="666">
        <f>+C376+10</f>
        <v>130</v>
      </c>
      <c r="D378" s="86" t="str">
        <f>+D376</f>
        <v>48-X</v>
      </c>
      <c r="E378" s="87">
        <v>85</v>
      </c>
      <c r="F378" s="88">
        <v>82</v>
      </c>
      <c r="G378" s="88">
        <v>79</v>
      </c>
      <c r="H378" s="88">
        <v>76</v>
      </c>
      <c r="I378" s="88">
        <v>74</v>
      </c>
      <c r="J378" s="88">
        <v>71</v>
      </c>
      <c r="K378" s="88">
        <v>68</v>
      </c>
      <c r="L378" s="89">
        <v>66</v>
      </c>
      <c r="N378" s="662"/>
      <c r="O378" s="666">
        <f>+O376+10</f>
        <v>130</v>
      </c>
      <c r="P378" s="86" t="str">
        <f>+P376</f>
        <v>48-X</v>
      </c>
      <c r="Q378" s="87">
        <v>85</v>
      </c>
      <c r="R378" s="88">
        <v>85</v>
      </c>
      <c r="S378" s="88">
        <v>86</v>
      </c>
      <c r="T378" s="88">
        <v>87</v>
      </c>
      <c r="U378" s="88">
        <v>88</v>
      </c>
      <c r="V378" s="88">
        <v>89</v>
      </c>
      <c r="W378" s="88">
        <v>90</v>
      </c>
      <c r="X378" s="89">
        <v>91</v>
      </c>
      <c r="Y378" s="177"/>
      <c r="Z378" s="662"/>
      <c r="AA378" s="666">
        <f>+AA376+10</f>
        <v>130</v>
      </c>
      <c r="AB378" s="86" t="str">
        <f>+AB376</f>
        <v>48-X</v>
      </c>
      <c r="AC378" s="87">
        <v>125</v>
      </c>
      <c r="AD378" s="88">
        <v>127</v>
      </c>
      <c r="AE378" s="88">
        <v>129</v>
      </c>
      <c r="AF378" s="88">
        <v>132</v>
      </c>
      <c r="AG378" s="88">
        <v>134</v>
      </c>
      <c r="AH378" s="88">
        <v>137</v>
      </c>
      <c r="AI378" s="88">
        <v>139</v>
      </c>
      <c r="AJ378" s="89">
        <v>142</v>
      </c>
      <c r="AL378" s="662"/>
      <c r="AM378" s="666">
        <f>+AM376+10</f>
        <v>130</v>
      </c>
      <c r="AN378" s="86" t="str">
        <f>+AN376</f>
        <v>48-X</v>
      </c>
      <c r="AO378" s="87">
        <v>153</v>
      </c>
      <c r="AP378" s="88">
        <v>156</v>
      </c>
      <c r="AQ378" s="88">
        <v>159</v>
      </c>
      <c r="AR378" s="88">
        <v>162</v>
      </c>
      <c r="AS378" s="88">
        <v>165</v>
      </c>
      <c r="AT378" s="88">
        <v>168</v>
      </c>
      <c r="AU378" s="88">
        <v>171</v>
      </c>
      <c r="AV378" s="89">
        <v>174</v>
      </c>
    </row>
    <row r="379" spans="1:48" ht="15" thickBot="1">
      <c r="A379">
        <v>379</v>
      </c>
      <c r="B379" s="662"/>
      <c r="C379" s="667"/>
      <c r="D379" s="90" t="str">
        <f>+D377</f>
        <v>48-XL</v>
      </c>
      <c r="E379" s="87">
        <v>93</v>
      </c>
      <c r="F379" s="88">
        <v>89</v>
      </c>
      <c r="G379" s="88">
        <v>86</v>
      </c>
      <c r="H379" s="88">
        <v>82</v>
      </c>
      <c r="I379" s="88">
        <v>79</v>
      </c>
      <c r="J379" s="88">
        <v>75</v>
      </c>
      <c r="K379" s="88">
        <v>72</v>
      </c>
      <c r="L379" s="89">
        <v>69</v>
      </c>
      <c r="N379" s="662"/>
      <c r="O379" s="667"/>
      <c r="P379" s="90" t="str">
        <f>+P377</f>
        <v>48-XL</v>
      </c>
      <c r="Q379" s="87">
        <v>93</v>
      </c>
      <c r="R379" s="88">
        <v>94</v>
      </c>
      <c r="S379" s="88">
        <v>95</v>
      </c>
      <c r="T379" s="88">
        <v>96</v>
      </c>
      <c r="U379" s="88">
        <v>98</v>
      </c>
      <c r="V379" s="88">
        <v>99</v>
      </c>
      <c r="W379" s="88">
        <v>100</v>
      </c>
      <c r="X379" s="89">
        <v>102</v>
      </c>
      <c r="Y379" s="177"/>
      <c r="Z379" s="662"/>
      <c r="AA379" s="667"/>
      <c r="AB379" s="90" t="str">
        <f>+AB377</f>
        <v>48-XL</v>
      </c>
      <c r="AC379" s="87">
        <v>145</v>
      </c>
      <c r="AD379" s="88">
        <v>147</v>
      </c>
      <c r="AE379" s="88">
        <v>149</v>
      </c>
      <c r="AF379" s="88">
        <v>151</v>
      </c>
      <c r="AG379" s="88">
        <v>153</v>
      </c>
      <c r="AH379" s="88">
        <v>155</v>
      </c>
      <c r="AI379" s="88">
        <v>157</v>
      </c>
      <c r="AJ379" s="89">
        <v>159</v>
      </c>
      <c r="AL379" s="662"/>
      <c r="AM379" s="667"/>
      <c r="AN379" s="90" t="str">
        <f>+AN377</f>
        <v>48-XL</v>
      </c>
      <c r="AO379" s="87">
        <v>178</v>
      </c>
      <c r="AP379" s="88">
        <v>178</v>
      </c>
      <c r="AQ379" s="88">
        <v>178</v>
      </c>
      <c r="AR379" s="88">
        <v>178</v>
      </c>
      <c r="AS379" s="88">
        <v>179</v>
      </c>
      <c r="AT379" s="88">
        <v>179</v>
      </c>
      <c r="AU379" s="88">
        <v>179</v>
      </c>
      <c r="AV379" s="89">
        <v>180</v>
      </c>
    </row>
    <row r="380" spans="1:48">
      <c r="A380">
        <v>380</v>
      </c>
      <c r="B380" s="662"/>
      <c r="C380" s="664">
        <f>+C378+10</f>
        <v>140</v>
      </c>
      <c r="D380" s="78" t="s">
        <v>133</v>
      </c>
      <c r="E380" s="83">
        <v>93</v>
      </c>
      <c r="F380" s="84">
        <v>90</v>
      </c>
      <c r="G380" s="84">
        <v>87</v>
      </c>
      <c r="H380" s="84">
        <v>84</v>
      </c>
      <c r="I380" s="84">
        <v>81</v>
      </c>
      <c r="J380" s="84">
        <v>78</v>
      </c>
      <c r="K380" s="84">
        <v>75</v>
      </c>
      <c r="L380" s="85">
        <v>72</v>
      </c>
      <c r="N380" s="662"/>
      <c r="O380" s="664">
        <f>+O378+10</f>
        <v>140</v>
      </c>
      <c r="P380" s="78" t="s">
        <v>133</v>
      </c>
      <c r="Q380" s="83">
        <v>93</v>
      </c>
      <c r="R380" s="84">
        <v>92</v>
      </c>
      <c r="S380" s="84">
        <v>91</v>
      </c>
      <c r="T380" s="84">
        <v>90</v>
      </c>
      <c r="U380" s="84">
        <v>89</v>
      </c>
      <c r="V380" s="84">
        <v>88</v>
      </c>
      <c r="W380" s="84">
        <v>87</v>
      </c>
      <c r="X380" s="85">
        <v>87</v>
      </c>
      <c r="Y380" s="177"/>
      <c r="Z380" s="662"/>
      <c r="AA380" s="664">
        <f>+AA378+10</f>
        <v>140</v>
      </c>
      <c r="AB380" s="78" t="s">
        <v>133</v>
      </c>
      <c r="AC380" s="83">
        <v>120</v>
      </c>
      <c r="AD380" s="84">
        <v>122</v>
      </c>
      <c r="AE380" s="84">
        <v>124</v>
      </c>
      <c r="AF380" s="84">
        <v>126</v>
      </c>
      <c r="AG380" s="84">
        <v>129</v>
      </c>
      <c r="AH380" s="84">
        <v>131</v>
      </c>
      <c r="AI380" s="84">
        <v>133</v>
      </c>
      <c r="AJ380" s="85">
        <v>136</v>
      </c>
      <c r="AL380" s="662"/>
      <c r="AM380" s="664">
        <f>+AM378+10</f>
        <v>140</v>
      </c>
      <c r="AN380" s="78" t="s">
        <v>133</v>
      </c>
      <c r="AO380" s="83">
        <v>147</v>
      </c>
      <c r="AP380" s="84">
        <v>149</v>
      </c>
      <c r="AQ380" s="84">
        <v>152</v>
      </c>
      <c r="AR380" s="84">
        <v>155</v>
      </c>
      <c r="AS380" s="84">
        <v>157</v>
      </c>
      <c r="AT380" s="84">
        <v>160</v>
      </c>
      <c r="AU380" s="84">
        <v>163</v>
      </c>
      <c r="AV380" s="85">
        <v>166</v>
      </c>
    </row>
    <row r="381" spans="1:48" ht="15" thickBot="1">
      <c r="A381">
        <v>381</v>
      </c>
      <c r="B381" s="662"/>
      <c r="C381" s="665"/>
      <c r="D381" s="82" t="s">
        <v>136</v>
      </c>
      <c r="E381" s="83">
        <v>102</v>
      </c>
      <c r="F381" s="84">
        <v>98</v>
      </c>
      <c r="G381" s="84">
        <v>94</v>
      </c>
      <c r="H381" s="84">
        <v>90</v>
      </c>
      <c r="I381" s="84">
        <v>87</v>
      </c>
      <c r="J381" s="84">
        <v>83</v>
      </c>
      <c r="K381" s="84">
        <v>79</v>
      </c>
      <c r="L381" s="85">
        <v>76</v>
      </c>
      <c r="N381" s="662"/>
      <c r="O381" s="665"/>
      <c r="P381" s="82" t="s">
        <v>136</v>
      </c>
      <c r="Q381" s="83">
        <v>102</v>
      </c>
      <c r="R381" s="84">
        <v>101</v>
      </c>
      <c r="S381" s="84">
        <v>100</v>
      </c>
      <c r="T381" s="84">
        <v>100</v>
      </c>
      <c r="U381" s="84">
        <v>99</v>
      </c>
      <c r="V381" s="84">
        <v>99</v>
      </c>
      <c r="W381" s="84">
        <v>98</v>
      </c>
      <c r="X381" s="85">
        <v>98</v>
      </c>
      <c r="Y381" s="177"/>
      <c r="Z381" s="662"/>
      <c r="AA381" s="665"/>
      <c r="AB381" s="82" t="s">
        <v>136</v>
      </c>
      <c r="AC381" s="83">
        <v>139</v>
      </c>
      <c r="AD381" s="84">
        <v>141</v>
      </c>
      <c r="AE381" s="84">
        <v>143</v>
      </c>
      <c r="AF381" s="84">
        <v>145</v>
      </c>
      <c r="AG381" s="84">
        <v>147</v>
      </c>
      <c r="AH381" s="84">
        <v>149</v>
      </c>
      <c r="AI381" s="84">
        <v>151</v>
      </c>
      <c r="AJ381" s="85">
        <v>154</v>
      </c>
      <c r="AL381" s="662"/>
      <c r="AM381" s="665"/>
      <c r="AN381" s="82" t="s">
        <v>136</v>
      </c>
      <c r="AO381" s="83">
        <v>170</v>
      </c>
      <c r="AP381" s="84">
        <v>171</v>
      </c>
      <c r="AQ381" s="84">
        <v>172</v>
      </c>
      <c r="AR381" s="84">
        <v>174</v>
      </c>
      <c r="AS381" s="84">
        <v>175</v>
      </c>
      <c r="AT381" s="84">
        <v>177</v>
      </c>
      <c r="AU381" s="84">
        <v>178</v>
      </c>
      <c r="AV381" s="85">
        <v>180</v>
      </c>
    </row>
    <row r="382" spans="1:48">
      <c r="A382">
        <v>382</v>
      </c>
      <c r="B382" s="662"/>
      <c r="C382" s="666">
        <f>+C380+10</f>
        <v>150</v>
      </c>
      <c r="D382" s="86" t="str">
        <f>+D380</f>
        <v>48-X</v>
      </c>
      <c r="E382" s="87">
        <v>101</v>
      </c>
      <c r="F382" s="88">
        <v>97</v>
      </c>
      <c r="G382" s="88">
        <v>94</v>
      </c>
      <c r="H382" s="88">
        <v>91</v>
      </c>
      <c r="I382" s="88">
        <v>87</v>
      </c>
      <c r="J382" s="88">
        <v>84</v>
      </c>
      <c r="K382" s="88">
        <v>81</v>
      </c>
      <c r="L382" s="89">
        <v>78</v>
      </c>
      <c r="N382" s="662"/>
      <c r="O382" s="666">
        <f>+O380+10</f>
        <v>150</v>
      </c>
      <c r="P382" s="86" t="str">
        <f>+P380</f>
        <v>48-X</v>
      </c>
      <c r="Q382" s="87">
        <v>101</v>
      </c>
      <c r="R382" s="88">
        <v>98</v>
      </c>
      <c r="S382" s="88">
        <v>96</v>
      </c>
      <c r="T382" s="88">
        <v>93</v>
      </c>
      <c r="U382" s="88">
        <v>91</v>
      </c>
      <c r="V382" s="88">
        <v>88</v>
      </c>
      <c r="W382" s="88">
        <v>86</v>
      </c>
      <c r="X382" s="89">
        <v>84</v>
      </c>
      <c r="Y382" s="177"/>
      <c r="Z382" s="662"/>
      <c r="AA382" s="666">
        <f>+AA380+10</f>
        <v>150</v>
      </c>
      <c r="AB382" s="86" t="str">
        <f>+AB380</f>
        <v>48-X</v>
      </c>
      <c r="AC382" s="87">
        <v>115</v>
      </c>
      <c r="AD382" s="88">
        <v>117</v>
      </c>
      <c r="AE382" s="88">
        <v>119</v>
      </c>
      <c r="AF382" s="88">
        <v>121</v>
      </c>
      <c r="AG382" s="88">
        <v>124</v>
      </c>
      <c r="AH382" s="88">
        <v>126</v>
      </c>
      <c r="AI382" s="88">
        <v>128</v>
      </c>
      <c r="AJ382" s="89">
        <v>131</v>
      </c>
      <c r="AL382" s="662"/>
      <c r="AM382" s="666">
        <f>+AM380+10</f>
        <v>150</v>
      </c>
      <c r="AN382" s="86" t="str">
        <f>+AN380</f>
        <v>48-X</v>
      </c>
      <c r="AO382" s="87">
        <v>140</v>
      </c>
      <c r="AP382" s="88">
        <v>142</v>
      </c>
      <c r="AQ382" s="88">
        <v>145</v>
      </c>
      <c r="AR382" s="88">
        <v>148</v>
      </c>
      <c r="AS382" s="88">
        <v>151</v>
      </c>
      <c r="AT382" s="88">
        <v>154</v>
      </c>
      <c r="AU382" s="88">
        <v>157</v>
      </c>
      <c r="AV382" s="89">
        <v>160</v>
      </c>
    </row>
    <row r="383" spans="1:48" ht="15" thickBot="1">
      <c r="A383">
        <v>383</v>
      </c>
      <c r="B383" s="662"/>
      <c r="C383" s="667"/>
      <c r="D383" s="90" t="str">
        <f>+D381</f>
        <v>48-XL</v>
      </c>
      <c r="E383" s="87">
        <v>110</v>
      </c>
      <c r="F383" s="88">
        <v>106</v>
      </c>
      <c r="G383" s="88">
        <v>102</v>
      </c>
      <c r="H383" s="88">
        <v>98</v>
      </c>
      <c r="I383" s="88">
        <v>95</v>
      </c>
      <c r="J383" s="88">
        <v>91</v>
      </c>
      <c r="K383" s="88">
        <v>87</v>
      </c>
      <c r="L383" s="89">
        <v>84</v>
      </c>
      <c r="N383" s="662"/>
      <c r="O383" s="667"/>
      <c r="P383" s="90" t="str">
        <f>+P381</f>
        <v>48-XL</v>
      </c>
      <c r="Q383" s="87">
        <v>110</v>
      </c>
      <c r="R383" s="88">
        <v>108</v>
      </c>
      <c r="S383" s="88">
        <v>106</v>
      </c>
      <c r="T383" s="88">
        <v>104</v>
      </c>
      <c r="U383" s="88">
        <v>102</v>
      </c>
      <c r="V383" s="88">
        <v>100</v>
      </c>
      <c r="W383" s="88">
        <v>98</v>
      </c>
      <c r="X383" s="89">
        <v>96</v>
      </c>
      <c r="Y383" s="177"/>
      <c r="Z383" s="662"/>
      <c r="AA383" s="667"/>
      <c r="AB383" s="90" t="str">
        <f>+AB381</f>
        <v>48-XL</v>
      </c>
      <c r="AC383" s="87">
        <v>133</v>
      </c>
      <c r="AD383" s="88">
        <v>135</v>
      </c>
      <c r="AE383" s="88">
        <v>137</v>
      </c>
      <c r="AF383" s="88">
        <v>140</v>
      </c>
      <c r="AG383" s="88">
        <v>142</v>
      </c>
      <c r="AH383" s="88">
        <v>145</v>
      </c>
      <c r="AI383" s="88">
        <v>147</v>
      </c>
      <c r="AJ383" s="89">
        <v>150</v>
      </c>
      <c r="AL383" s="662"/>
      <c r="AM383" s="667"/>
      <c r="AN383" s="90" t="str">
        <f>+AN381</f>
        <v>48-XL</v>
      </c>
      <c r="AO383" s="87">
        <v>162</v>
      </c>
      <c r="AP383" s="88">
        <v>164</v>
      </c>
      <c r="AQ383" s="88">
        <v>167</v>
      </c>
      <c r="AR383" s="88">
        <v>169</v>
      </c>
      <c r="AS383" s="88">
        <v>172</v>
      </c>
      <c r="AT383" s="88">
        <v>174</v>
      </c>
      <c r="AU383" s="88">
        <v>177</v>
      </c>
      <c r="AV383" s="89">
        <v>180</v>
      </c>
    </row>
    <row r="384" spans="1:48">
      <c r="A384">
        <v>384</v>
      </c>
      <c r="B384" s="662"/>
      <c r="C384" s="664">
        <f>+C382+10</f>
        <v>160</v>
      </c>
      <c r="D384" s="78" t="s">
        <v>133</v>
      </c>
      <c r="E384" s="83">
        <v>110</v>
      </c>
      <c r="F384" s="84">
        <v>106</v>
      </c>
      <c r="G384" s="84">
        <v>102</v>
      </c>
      <c r="H384" s="84">
        <v>99</v>
      </c>
      <c r="I384" s="84">
        <v>95</v>
      </c>
      <c r="J384" s="84">
        <v>92</v>
      </c>
      <c r="K384" s="84">
        <v>88</v>
      </c>
      <c r="L384" s="85">
        <v>85</v>
      </c>
      <c r="N384" s="662"/>
      <c r="O384" s="664">
        <f>+O382+10</f>
        <v>160</v>
      </c>
      <c r="P384" s="78" t="s">
        <v>133</v>
      </c>
      <c r="Q384" s="83">
        <v>110</v>
      </c>
      <c r="R384" s="84">
        <v>106</v>
      </c>
      <c r="S384" s="84">
        <v>102</v>
      </c>
      <c r="T384" s="84">
        <v>99</v>
      </c>
      <c r="U384" s="84">
        <v>95</v>
      </c>
      <c r="V384" s="84">
        <v>92</v>
      </c>
      <c r="W384" s="84">
        <v>88</v>
      </c>
      <c r="X384" s="85">
        <v>85</v>
      </c>
      <c r="Y384" s="177"/>
      <c r="Z384" s="662"/>
      <c r="AA384" s="664">
        <f>+AA382+10</f>
        <v>160</v>
      </c>
      <c r="AB384" s="78" t="s">
        <v>133</v>
      </c>
      <c r="AC384" s="83">
        <v>111</v>
      </c>
      <c r="AD384" s="84">
        <v>113</v>
      </c>
      <c r="AE384" s="84">
        <v>115</v>
      </c>
      <c r="AF384" s="84">
        <v>117</v>
      </c>
      <c r="AG384" s="84">
        <v>119</v>
      </c>
      <c r="AH384" s="84">
        <v>121</v>
      </c>
      <c r="AI384" s="84">
        <v>123</v>
      </c>
      <c r="AJ384" s="85">
        <v>126</v>
      </c>
      <c r="AL384" s="662"/>
      <c r="AM384" s="664">
        <f>+AM382+10</f>
        <v>160</v>
      </c>
      <c r="AN384" s="78" t="s">
        <v>133</v>
      </c>
      <c r="AO384" s="83">
        <v>135</v>
      </c>
      <c r="AP384" s="84">
        <v>137</v>
      </c>
      <c r="AQ384" s="84">
        <v>140</v>
      </c>
      <c r="AR384" s="84">
        <v>143</v>
      </c>
      <c r="AS384" s="84">
        <v>145</v>
      </c>
      <c r="AT384" s="84">
        <v>148</v>
      </c>
      <c r="AU384" s="84">
        <v>151</v>
      </c>
      <c r="AV384" s="85">
        <v>154</v>
      </c>
    </row>
    <row r="385" spans="1:48" ht="15" thickBot="1">
      <c r="A385">
        <v>385</v>
      </c>
      <c r="B385" s="662"/>
      <c r="C385" s="665"/>
      <c r="D385" s="82" t="s">
        <v>136</v>
      </c>
      <c r="E385" s="83">
        <v>116</v>
      </c>
      <c r="F385" s="84">
        <v>112</v>
      </c>
      <c r="G385" s="84">
        <v>109</v>
      </c>
      <c r="H385" s="84">
        <v>105</v>
      </c>
      <c r="I385" s="84">
        <v>102</v>
      </c>
      <c r="J385" s="84">
        <v>98</v>
      </c>
      <c r="K385" s="84">
        <v>95</v>
      </c>
      <c r="L385" s="85">
        <v>92</v>
      </c>
      <c r="N385" s="662"/>
      <c r="O385" s="665"/>
      <c r="P385" s="82" t="s">
        <v>136</v>
      </c>
      <c r="Q385" s="83">
        <v>116</v>
      </c>
      <c r="R385" s="84">
        <v>112</v>
      </c>
      <c r="S385" s="84">
        <v>109</v>
      </c>
      <c r="T385" s="84">
        <v>106</v>
      </c>
      <c r="U385" s="84">
        <v>102</v>
      </c>
      <c r="V385" s="84">
        <v>99</v>
      </c>
      <c r="W385" s="84">
        <v>96</v>
      </c>
      <c r="X385" s="85">
        <v>93</v>
      </c>
      <c r="Y385" s="177"/>
      <c r="Z385" s="662"/>
      <c r="AA385" s="665"/>
      <c r="AB385" s="82" t="s">
        <v>136</v>
      </c>
      <c r="AC385" s="83">
        <v>124</v>
      </c>
      <c r="AD385" s="84">
        <v>127</v>
      </c>
      <c r="AE385" s="84">
        <v>130</v>
      </c>
      <c r="AF385" s="84">
        <v>133</v>
      </c>
      <c r="AG385" s="84">
        <v>136</v>
      </c>
      <c r="AH385" s="84">
        <v>139</v>
      </c>
      <c r="AI385" s="84">
        <v>142</v>
      </c>
      <c r="AJ385" s="85">
        <v>145</v>
      </c>
      <c r="AL385" s="662"/>
      <c r="AM385" s="665"/>
      <c r="AN385" s="82" t="s">
        <v>136</v>
      </c>
      <c r="AO385" s="83">
        <v>152</v>
      </c>
      <c r="AP385" s="84">
        <v>155</v>
      </c>
      <c r="AQ385" s="84">
        <v>159</v>
      </c>
      <c r="AR385" s="84">
        <v>163</v>
      </c>
      <c r="AS385" s="84">
        <v>166</v>
      </c>
      <c r="AT385" s="84">
        <v>170</v>
      </c>
      <c r="AU385" s="84">
        <v>174</v>
      </c>
      <c r="AV385" s="85">
        <v>178</v>
      </c>
    </row>
    <row r="386" spans="1:48">
      <c r="A386">
        <v>386</v>
      </c>
      <c r="B386" s="662"/>
      <c r="C386" s="666">
        <f>+C384+10</f>
        <v>170</v>
      </c>
      <c r="D386" s="86" t="str">
        <f>+D384</f>
        <v>48-X</v>
      </c>
      <c r="E386" s="87">
        <v>115</v>
      </c>
      <c r="F386" s="88">
        <v>111</v>
      </c>
      <c r="G386" s="88">
        <v>108</v>
      </c>
      <c r="H386" s="88">
        <v>104</v>
      </c>
      <c r="I386" s="88">
        <v>101</v>
      </c>
      <c r="J386" s="88">
        <v>97</v>
      </c>
      <c r="K386" s="88">
        <v>94</v>
      </c>
      <c r="L386" s="89">
        <v>91</v>
      </c>
      <c r="N386" s="662"/>
      <c r="O386" s="666">
        <f>+O384+10</f>
        <v>170</v>
      </c>
      <c r="P386" s="86" t="str">
        <f>+P384</f>
        <v>48-X</v>
      </c>
      <c r="Q386" s="87">
        <v>115</v>
      </c>
      <c r="R386" s="88">
        <v>111</v>
      </c>
      <c r="S386" s="88">
        <v>108</v>
      </c>
      <c r="T386" s="88">
        <v>104</v>
      </c>
      <c r="U386" s="88">
        <v>101</v>
      </c>
      <c r="V386" s="88">
        <v>97</v>
      </c>
      <c r="W386" s="88">
        <v>94</v>
      </c>
      <c r="X386" s="89">
        <v>91</v>
      </c>
      <c r="Y386" s="177"/>
      <c r="Z386" s="662"/>
      <c r="AA386" s="666">
        <f>+AA384+10</f>
        <v>170</v>
      </c>
      <c r="AB386" s="86" t="str">
        <f>+AB384</f>
        <v>48-X</v>
      </c>
      <c r="AC386" s="87">
        <v>115</v>
      </c>
      <c r="AD386" s="88">
        <v>115</v>
      </c>
      <c r="AE386" s="88">
        <v>116</v>
      </c>
      <c r="AF386" s="88">
        <v>117</v>
      </c>
      <c r="AG386" s="88">
        <v>118</v>
      </c>
      <c r="AH386" s="88">
        <v>119</v>
      </c>
      <c r="AI386" s="88">
        <v>120</v>
      </c>
      <c r="AJ386" s="89">
        <v>121</v>
      </c>
      <c r="AL386" s="662"/>
      <c r="AM386" s="666">
        <f>+AM384+10</f>
        <v>170</v>
      </c>
      <c r="AN386" s="86" t="str">
        <f>+AN384</f>
        <v>48-X</v>
      </c>
      <c r="AO386" s="87">
        <v>126</v>
      </c>
      <c r="AP386" s="88">
        <v>129</v>
      </c>
      <c r="AQ386" s="88">
        <v>132</v>
      </c>
      <c r="AR386" s="88">
        <v>135</v>
      </c>
      <c r="AS386" s="88">
        <v>138</v>
      </c>
      <c r="AT386" s="88">
        <v>141</v>
      </c>
      <c r="AU386" s="88">
        <v>144</v>
      </c>
      <c r="AV386" s="89">
        <v>148</v>
      </c>
    </row>
    <row r="387" spans="1:48" ht="15" thickBot="1">
      <c r="A387">
        <v>387</v>
      </c>
      <c r="B387" s="662"/>
      <c r="C387" s="667"/>
      <c r="D387" s="90" t="str">
        <f>+D385</f>
        <v>48-XL</v>
      </c>
      <c r="E387" s="87">
        <v>116</v>
      </c>
      <c r="F387" s="88">
        <v>113</v>
      </c>
      <c r="G387" s="88">
        <v>111</v>
      </c>
      <c r="H387" s="88">
        <v>108</v>
      </c>
      <c r="I387" s="88">
        <v>106</v>
      </c>
      <c r="J387" s="88">
        <v>103</v>
      </c>
      <c r="K387" s="88">
        <v>101</v>
      </c>
      <c r="L387" s="89">
        <v>99</v>
      </c>
      <c r="N387" s="662"/>
      <c r="O387" s="667"/>
      <c r="P387" s="90" t="str">
        <f>+P385</f>
        <v>48-XL</v>
      </c>
      <c r="Q387" s="87">
        <v>116</v>
      </c>
      <c r="R387" s="88">
        <v>113</v>
      </c>
      <c r="S387" s="88">
        <v>111</v>
      </c>
      <c r="T387" s="88">
        <v>108</v>
      </c>
      <c r="U387" s="88">
        <v>106</v>
      </c>
      <c r="V387" s="88">
        <v>103</v>
      </c>
      <c r="W387" s="88">
        <v>101</v>
      </c>
      <c r="X387" s="89">
        <v>99</v>
      </c>
      <c r="Y387" s="177"/>
      <c r="Z387" s="662"/>
      <c r="AA387" s="667"/>
      <c r="AB387" s="90" t="str">
        <f>+AB385</f>
        <v>48-XL</v>
      </c>
      <c r="AC387" s="87">
        <v>116</v>
      </c>
      <c r="AD387" s="88">
        <v>119</v>
      </c>
      <c r="AE387" s="88">
        <v>123</v>
      </c>
      <c r="AF387" s="88">
        <v>126</v>
      </c>
      <c r="AG387" s="88">
        <v>130</v>
      </c>
      <c r="AH387" s="88">
        <v>133</v>
      </c>
      <c r="AI387" s="88">
        <v>137</v>
      </c>
      <c r="AJ387" s="89">
        <v>141</v>
      </c>
      <c r="AL387" s="662"/>
      <c r="AM387" s="667"/>
      <c r="AN387" s="90" t="str">
        <f>+AN385</f>
        <v>48-XL</v>
      </c>
      <c r="AO387" s="87">
        <v>137</v>
      </c>
      <c r="AP387" s="88">
        <v>142</v>
      </c>
      <c r="AQ387" s="88">
        <v>147</v>
      </c>
      <c r="AR387" s="88">
        <v>152</v>
      </c>
      <c r="AS387" s="88">
        <v>157</v>
      </c>
      <c r="AT387" s="88">
        <v>162</v>
      </c>
      <c r="AU387" s="88">
        <v>167</v>
      </c>
      <c r="AV387" s="89">
        <v>172</v>
      </c>
    </row>
    <row r="388" spans="1:48">
      <c r="A388">
        <v>388</v>
      </c>
      <c r="B388" s="662"/>
      <c r="C388" s="664">
        <f>+C386+10</f>
        <v>180</v>
      </c>
      <c r="D388" s="78" t="s">
        <v>133</v>
      </c>
      <c r="E388" s="83">
        <v>115</v>
      </c>
      <c r="F388" s="84">
        <v>112</v>
      </c>
      <c r="G388" s="84">
        <v>110</v>
      </c>
      <c r="H388" s="84">
        <v>107</v>
      </c>
      <c r="I388" s="84">
        <v>105</v>
      </c>
      <c r="J388" s="84">
        <v>102</v>
      </c>
      <c r="K388" s="84">
        <v>100</v>
      </c>
      <c r="L388" s="85">
        <v>98</v>
      </c>
      <c r="N388" s="662"/>
      <c r="O388" s="664">
        <f>+O386+10</f>
        <v>180</v>
      </c>
      <c r="P388" s="78" t="s">
        <v>133</v>
      </c>
      <c r="Q388" s="83">
        <v>115</v>
      </c>
      <c r="R388" s="84">
        <v>112</v>
      </c>
      <c r="S388" s="84">
        <v>110</v>
      </c>
      <c r="T388" s="84">
        <v>107</v>
      </c>
      <c r="U388" s="84">
        <v>105</v>
      </c>
      <c r="V388" s="84">
        <v>102</v>
      </c>
      <c r="W388" s="84">
        <v>100</v>
      </c>
      <c r="X388" s="85">
        <v>98</v>
      </c>
      <c r="Y388" s="177"/>
      <c r="Z388" s="662"/>
      <c r="AA388" s="664">
        <f>+AA386+10</f>
        <v>180</v>
      </c>
      <c r="AB388" s="78" t="s">
        <v>133</v>
      </c>
      <c r="AC388" s="83">
        <v>115</v>
      </c>
      <c r="AD388" s="84">
        <v>115</v>
      </c>
      <c r="AE388" s="84">
        <v>115</v>
      </c>
      <c r="AF388" s="84">
        <v>115</v>
      </c>
      <c r="AG388" s="84">
        <v>116</v>
      </c>
      <c r="AH388" s="84">
        <v>116</v>
      </c>
      <c r="AI388" s="84">
        <v>116</v>
      </c>
      <c r="AJ388" s="85">
        <v>117</v>
      </c>
      <c r="AL388" s="662"/>
      <c r="AM388" s="664">
        <f>+AM386+10</f>
        <v>180</v>
      </c>
      <c r="AN388" s="78" t="s">
        <v>133</v>
      </c>
      <c r="AO388" s="83">
        <v>115</v>
      </c>
      <c r="AP388" s="84">
        <v>119</v>
      </c>
      <c r="AQ388" s="84">
        <v>123</v>
      </c>
      <c r="AR388" s="84">
        <v>127</v>
      </c>
      <c r="AS388" s="84">
        <v>131</v>
      </c>
      <c r="AT388" s="84">
        <v>135</v>
      </c>
      <c r="AU388" s="84">
        <v>139</v>
      </c>
      <c r="AV388" s="85">
        <v>143</v>
      </c>
    </row>
    <row r="389" spans="1:48" ht="15" thickBot="1">
      <c r="A389">
        <v>389</v>
      </c>
      <c r="B389" s="662"/>
      <c r="C389" s="665"/>
      <c r="D389" s="82" t="s">
        <v>136</v>
      </c>
      <c r="E389" s="83">
        <v>114</v>
      </c>
      <c r="F389" s="84">
        <v>112</v>
      </c>
      <c r="G389" s="84">
        <v>111</v>
      </c>
      <c r="H389" s="84">
        <v>110</v>
      </c>
      <c r="I389" s="84">
        <v>109</v>
      </c>
      <c r="J389" s="84">
        <v>108</v>
      </c>
      <c r="K389" s="84">
        <v>107</v>
      </c>
      <c r="L389" s="85">
        <v>106</v>
      </c>
      <c r="N389" s="662"/>
      <c r="O389" s="665"/>
      <c r="P389" s="82" t="s">
        <v>136</v>
      </c>
      <c r="Q389" s="83">
        <v>114</v>
      </c>
      <c r="R389" s="84">
        <v>112</v>
      </c>
      <c r="S389" s="84">
        <v>111</v>
      </c>
      <c r="T389" s="84">
        <v>110</v>
      </c>
      <c r="U389" s="84">
        <v>109</v>
      </c>
      <c r="V389" s="84">
        <v>108</v>
      </c>
      <c r="W389" s="84">
        <v>107</v>
      </c>
      <c r="X389" s="85">
        <v>106</v>
      </c>
      <c r="Y389" s="177"/>
      <c r="Z389" s="662"/>
      <c r="AA389" s="665"/>
      <c r="AB389" s="82" t="s">
        <v>136</v>
      </c>
      <c r="AC389" s="83">
        <v>114</v>
      </c>
      <c r="AD389" s="84">
        <v>117</v>
      </c>
      <c r="AE389" s="84">
        <v>120</v>
      </c>
      <c r="AF389" s="84">
        <v>123</v>
      </c>
      <c r="AG389" s="84">
        <v>126</v>
      </c>
      <c r="AH389" s="84">
        <v>129</v>
      </c>
      <c r="AI389" s="84">
        <v>132</v>
      </c>
      <c r="AJ389" s="85">
        <v>136</v>
      </c>
      <c r="AL389" s="662"/>
      <c r="AM389" s="665"/>
      <c r="AN389" s="82" t="s">
        <v>136</v>
      </c>
      <c r="AO389" s="83">
        <v>122</v>
      </c>
      <c r="AP389" s="84">
        <v>128</v>
      </c>
      <c r="AQ389" s="84">
        <v>134</v>
      </c>
      <c r="AR389" s="84">
        <v>140</v>
      </c>
      <c r="AS389" s="84">
        <v>147</v>
      </c>
      <c r="AT389" s="84">
        <v>153</v>
      </c>
      <c r="AU389" s="84">
        <v>159</v>
      </c>
      <c r="AV389" s="85">
        <v>166</v>
      </c>
    </row>
    <row r="390" spans="1:48">
      <c r="A390">
        <v>390</v>
      </c>
      <c r="B390" s="662"/>
      <c r="C390" s="666">
        <f>+C388+10</f>
        <v>190</v>
      </c>
      <c r="D390" s="86" t="str">
        <f>+D388</f>
        <v>48-X</v>
      </c>
      <c r="E390" s="87">
        <v>114</v>
      </c>
      <c r="F390" s="88">
        <v>112</v>
      </c>
      <c r="G390" s="88">
        <v>111</v>
      </c>
      <c r="H390" s="88">
        <v>109</v>
      </c>
      <c r="I390" s="88">
        <v>108</v>
      </c>
      <c r="J390" s="88">
        <v>106</v>
      </c>
      <c r="K390" s="88">
        <v>105</v>
      </c>
      <c r="L390" s="89">
        <v>104</v>
      </c>
      <c r="N390" s="662"/>
      <c r="O390" s="666">
        <f>+O388+10</f>
        <v>190</v>
      </c>
      <c r="P390" s="86" t="str">
        <f>+P388</f>
        <v>48-X</v>
      </c>
      <c r="Q390" s="87">
        <v>114</v>
      </c>
      <c r="R390" s="88">
        <v>112</v>
      </c>
      <c r="S390" s="88">
        <v>111</v>
      </c>
      <c r="T390" s="88">
        <v>109</v>
      </c>
      <c r="U390" s="88">
        <v>108</v>
      </c>
      <c r="V390" s="88">
        <v>106</v>
      </c>
      <c r="W390" s="88">
        <v>105</v>
      </c>
      <c r="X390" s="89">
        <v>104</v>
      </c>
      <c r="Y390" s="177"/>
      <c r="Z390" s="662"/>
      <c r="AA390" s="666">
        <f>+AA388+10</f>
        <v>190</v>
      </c>
      <c r="AB390" s="86" t="str">
        <f>+AB388</f>
        <v>48-X</v>
      </c>
      <c r="AC390" s="87">
        <v>114</v>
      </c>
      <c r="AD390" s="88">
        <v>113</v>
      </c>
      <c r="AE390" s="88">
        <v>113</v>
      </c>
      <c r="AF390" s="88">
        <v>113</v>
      </c>
      <c r="AG390" s="88">
        <v>113</v>
      </c>
      <c r="AH390" s="88">
        <v>113</v>
      </c>
      <c r="AI390" s="88">
        <v>113</v>
      </c>
      <c r="AJ390" s="89">
        <v>113</v>
      </c>
      <c r="AL390" s="662"/>
      <c r="AM390" s="666">
        <f>+AM388+10</f>
        <v>190</v>
      </c>
      <c r="AN390" s="86" t="str">
        <f>+AN388</f>
        <v>48-X</v>
      </c>
      <c r="AO390" s="87">
        <v>114</v>
      </c>
      <c r="AP390" s="88">
        <v>117</v>
      </c>
      <c r="AQ390" s="88">
        <v>120</v>
      </c>
      <c r="AR390" s="88">
        <v>124</v>
      </c>
      <c r="AS390" s="88">
        <v>127</v>
      </c>
      <c r="AT390" s="88">
        <v>131</v>
      </c>
      <c r="AU390" s="88">
        <v>134</v>
      </c>
      <c r="AV390" s="89">
        <v>138</v>
      </c>
    </row>
    <row r="391" spans="1:48" ht="15" thickBot="1">
      <c r="A391">
        <v>391</v>
      </c>
      <c r="B391" s="662"/>
      <c r="C391" s="667"/>
      <c r="D391" s="90" t="str">
        <f>+D389</f>
        <v>48-XL</v>
      </c>
      <c r="E391" s="87">
        <v>115</v>
      </c>
      <c r="F391" s="88">
        <v>114</v>
      </c>
      <c r="G391" s="88">
        <v>114</v>
      </c>
      <c r="H391" s="88">
        <v>114</v>
      </c>
      <c r="I391" s="88">
        <v>114</v>
      </c>
      <c r="J391" s="88">
        <v>114</v>
      </c>
      <c r="K391" s="88">
        <v>114</v>
      </c>
      <c r="L391" s="89">
        <v>114</v>
      </c>
      <c r="N391" s="662"/>
      <c r="O391" s="667"/>
      <c r="P391" s="90" t="str">
        <f>+P389</f>
        <v>48-XL</v>
      </c>
      <c r="Q391" s="87">
        <v>115</v>
      </c>
      <c r="R391" s="88">
        <v>114</v>
      </c>
      <c r="S391" s="88">
        <v>114</v>
      </c>
      <c r="T391" s="88">
        <v>114</v>
      </c>
      <c r="U391" s="88">
        <v>114</v>
      </c>
      <c r="V391" s="88">
        <v>114</v>
      </c>
      <c r="W391" s="88">
        <v>114</v>
      </c>
      <c r="X391" s="89">
        <v>114</v>
      </c>
      <c r="Y391" s="177"/>
      <c r="Z391" s="662"/>
      <c r="AA391" s="667"/>
      <c r="AB391" s="90" t="str">
        <f>+AB389</f>
        <v>48-XL</v>
      </c>
      <c r="AC391" s="87">
        <v>115</v>
      </c>
      <c r="AD391" s="88">
        <v>117</v>
      </c>
      <c r="AE391" s="88">
        <v>119</v>
      </c>
      <c r="AF391" s="88">
        <v>121</v>
      </c>
      <c r="AG391" s="88">
        <v>124</v>
      </c>
      <c r="AH391" s="88">
        <v>126</v>
      </c>
      <c r="AI391" s="88">
        <v>128</v>
      </c>
      <c r="AJ391" s="89">
        <v>131</v>
      </c>
      <c r="AL391" s="662"/>
      <c r="AM391" s="667"/>
      <c r="AN391" s="90" t="str">
        <f>+AN389</f>
        <v>48-XL</v>
      </c>
      <c r="AO391" s="87">
        <v>115</v>
      </c>
      <c r="AP391" s="88">
        <v>121</v>
      </c>
      <c r="AQ391" s="88">
        <v>127</v>
      </c>
      <c r="AR391" s="88">
        <v>134</v>
      </c>
      <c r="AS391" s="88">
        <v>140</v>
      </c>
      <c r="AT391" s="88">
        <v>147</v>
      </c>
      <c r="AU391" s="88">
        <v>153</v>
      </c>
      <c r="AV391" s="89">
        <v>160</v>
      </c>
    </row>
    <row r="392" spans="1:48">
      <c r="A392">
        <v>392</v>
      </c>
      <c r="B392" s="662"/>
      <c r="C392" s="664">
        <f>+C390+10</f>
        <v>200</v>
      </c>
      <c r="D392" s="78" t="s">
        <v>133</v>
      </c>
      <c r="E392" s="83">
        <v>116</v>
      </c>
      <c r="F392" s="84">
        <v>115</v>
      </c>
      <c r="G392" s="84">
        <v>114</v>
      </c>
      <c r="H392" s="84">
        <v>113</v>
      </c>
      <c r="I392" s="84">
        <v>113</v>
      </c>
      <c r="J392" s="84">
        <v>112</v>
      </c>
      <c r="K392" s="84">
        <v>111</v>
      </c>
      <c r="L392" s="85">
        <v>111</v>
      </c>
      <c r="N392" s="662"/>
      <c r="O392" s="664">
        <f>+O390+10</f>
        <v>200</v>
      </c>
      <c r="P392" s="78" t="s">
        <v>133</v>
      </c>
      <c r="Q392" s="83">
        <v>116</v>
      </c>
      <c r="R392" s="84">
        <v>115</v>
      </c>
      <c r="S392" s="84">
        <v>114</v>
      </c>
      <c r="T392" s="84">
        <v>113</v>
      </c>
      <c r="U392" s="84">
        <v>113</v>
      </c>
      <c r="V392" s="84">
        <v>112</v>
      </c>
      <c r="W392" s="84">
        <v>111</v>
      </c>
      <c r="X392" s="85">
        <v>111</v>
      </c>
      <c r="Y392" s="177"/>
      <c r="Z392" s="662"/>
      <c r="AA392" s="664">
        <f>+AA390+10</f>
        <v>200</v>
      </c>
      <c r="AB392" s="78" t="s">
        <v>133</v>
      </c>
      <c r="AC392" s="83">
        <v>116</v>
      </c>
      <c r="AD392" s="84">
        <v>115</v>
      </c>
      <c r="AE392" s="84">
        <v>114</v>
      </c>
      <c r="AF392" s="84">
        <v>113</v>
      </c>
      <c r="AG392" s="84">
        <v>113</v>
      </c>
      <c r="AH392" s="84">
        <v>112</v>
      </c>
      <c r="AI392" s="84">
        <v>111</v>
      </c>
      <c r="AJ392" s="85">
        <v>111</v>
      </c>
      <c r="AL392" s="662"/>
      <c r="AM392" s="664">
        <f>+AM390+10</f>
        <v>200</v>
      </c>
      <c r="AN392" s="78" t="s">
        <v>133</v>
      </c>
      <c r="AO392" s="83">
        <v>116</v>
      </c>
      <c r="AP392" s="84">
        <v>118</v>
      </c>
      <c r="AQ392" s="84">
        <v>121</v>
      </c>
      <c r="AR392" s="84">
        <v>123</v>
      </c>
      <c r="AS392" s="84">
        <v>126</v>
      </c>
      <c r="AT392" s="84">
        <v>128</v>
      </c>
      <c r="AU392" s="84">
        <v>131</v>
      </c>
      <c r="AV392" s="85">
        <v>134</v>
      </c>
    </row>
    <row r="393" spans="1:48" ht="15" thickBot="1">
      <c r="A393">
        <v>393</v>
      </c>
      <c r="B393" s="663"/>
      <c r="C393" s="665"/>
      <c r="D393" s="82" t="s">
        <v>136</v>
      </c>
      <c r="E393" s="189">
        <v>116</v>
      </c>
      <c r="F393" s="186">
        <v>116</v>
      </c>
      <c r="G393" s="186">
        <v>116</v>
      </c>
      <c r="H393" s="186">
        <v>116</v>
      </c>
      <c r="I393" s="186">
        <v>116</v>
      </c>
      <c r="J393" s="186">
        <v>116</v>
      </c>
      <c r="K393" s="186">
        <v>116</v>
      </c>
      <c r="L393" s="185">
        <v>116</v>
      </c>
      <c r="N393" s="663"/>
      <c r="O393" s="665"/>
      <c r="P393" s="82" t="s">
        <v>136</v>
      </c>
      <c r="Q393" s="189">
        <v>116</v>
      </c>
      <c r="R393" s="186">
        <v>116</v>
      </c>
      <c r="S393" s="186">
        <v>116</v>
      </c>
      <c r="T393" s="186">
        <v>116</v>
      </c>
      <c r="U393" s="186">
        <v>116</v>
      </c>
      <c r="V393" s="186">
        <v>116</v>
      </c>
      <c r="W393" s="186">
        <v>116</v>
      </c>
      <c r="X393" s="185">
        <v>116</v>
      </c>
      <c r="Y393" s="177"/>
      <c r="Z393" s="663"/>
      <c r="AA393" s="665"/>
      <c r="AB393" s="82" t="s">
        <v>136</v>
      </c>
      <c r="AC393" s="189">
        <v>116</v>
      </c>
      <c r="AD393" s="186">
        <v>116</v>
      </c>
      <c r="AE393" s="186">
        <v>117</v>
      </c>
      <c r="AF393" s="186">
        <v>118</v>
      </c>
      <c r="AG393" s="186">
        <v>119</v>
      </c>
      <c r="AH393" s="186">
        <v>120</v>
      </c>
      <c r="AI393" s="186">
        <v>121</v>
      </c>
      <c r="AJ393" s="185">
        <v>122</v>
      </c>
      <c r="AL393" s="663"/>
      <c r="AM393" s="665"/>
      <c r="AN393" s="82" t="s">
        <v>136</v>
      </c>
      <c r="AO393" s="189">
        <v>116</v>
      </c>
      <c r="AP393" s="186">
        <v>120</v>
      </c>
      <c r="AQ393" s="186">
        <v>125</v>
      </c>
      <c r="AR393" s="186">
        <v>130</v>
      </c>
      <c r="AS393" s="186">
        <v>134</v>
      </c>
      <c r="AT393" s="186">
        <v>139</v>
      </c>
      <c r="AU393" s="186">
        <v>144</v>
      </c>
      <c r="AV393" s="185">
        <v>149</v>
      </c>
    </row>
    <row r="394" spans="1:48">
      <c r="A394">
        <v>394</v>
      </c>
    </row>
    <row r="395" spans="1:48">
      <c r="A395">
        <v>395</v>
      </c>
    </row>
    <row r="396" spans="1:48">
      <c r="A396">
        <v>396</v>
      </c>
    </row>
    <row r="397" spans="1:48">
      <c r="A397">
        <v>397</v>
      </c>
      <c r="N397" s="199"/>
    </row>
    <row r="398" spans="1:48">
      <c r="A398">
        <v>398</v>
      </c>
      <c r="Z398" s="198"/>
    </row>
    <row r="399" spans="1:48">
      <c r="A399">
        <v>399</v>
      </c>
    </row>
    <row r="400" spans="1:48" ht="15" thickBot="1">
      <c r="A400">
        <v>400</v>
      </c>
    </row>
    <row r="401" spans="1:48" ht="18.600000000000001" thickBot="1">
      <c r="A401">
        <v>401</v>
      </c>
      <c r="B401" s="649" t="s">
        <v>1112</v>
      </c>
      <c r="C401" s="650"/>
      <c r="D401" s="651"/>
      <c r="E401" s="649" t="s">
        <v>1149</v>
      </c>
      <c r="F401" s="650"/>
      <c r="G401" s="650"/>
      <c r="H401" s="650"/>
      <c r="I401" s="650"/>
      <c r="J401" s="650"/>
      <c r="K401" s="650"/>
      <c r="L401" s="651"/>
      <c r="M401"/>
      <c r="N401" s="649" t="s">
        <v>1114</v>
      </c>
      <c r="O401" s="650"/>
      <c r="P401" s="651"/>
      <c r="Q401" s="649" t="s">
        <v>1149</v>
      </c>
      <c r="R401" s="650"/>
      <c r="S401" s="650"/>
      <c r="T401" s="650"/>
      <c r="U401" s="650"/>
      <c r="V401" s="650"/>
      <c r="W401" s="650"/>
      <c r="X401" s="651"/>
      <c r="Z401" s="649" t="s">
        <v>1115</v>
      </c>
      <c r="AA401" s="650"/>
      <c r="AB401" s="651"/>
      <c r="AC401" s="649" t="s">
        <v>1149</v>
      </c>
      <c r="AD401" s="650"/>
      <c r="AE401" s="650"/>
      <c r="AF401" s="650"/>
      <c r="AG401" s="650"/>
      <c r="AH401" s="650"/>
      <c r="AI401" s="650"/>
      <c r="AJ401" s="651"/>
      <c r="AK401"/>
      <c r="AL401" s="649" t="s">
        <v>1116</v>
      </c>
      <c r="AM401" s="650"/>
      <c r="AN401" s="651"/>
      <c r="AO401" s="649" t="s">
        <v>1149</v>
      </c>
      <c r="AP401" s="650"/>
      <c r="AQ401" s="650"/>
      <c r="AR401" s="650"/>
      <c r="AS401" s="650"/>
      <c r="AT401" s="650"/>
      <c r="AU401" s="650"/>
      <c r="AV401" s="651"/>
    </row>
    <row r="402" spans="1:48" ht="15.75" customHeight="1">
      <c r="A402">
        <v>402</v>
      </c>
      <c r="B402" s="652" t="s">
        <v>1129</v>
      </c>
      <c r="C402" s="652" t="s">
        <v>634</v>
      </c>
      <c r="D402" s="669" t="s">
        <v>1119</v>
      </c>
      <c r="E402" s="676" t="s">
        <v>1120</v>
      </c>
      <c r="F402" s="677"/>
      <c r="G402" s="677"/>
      <c r="H402" s="677"/>
      <c r="I402" s="677"/>
      <c r="J402" s="677"/>
      <c r="K402" s="677"/>
      <c r="L402" s="678"/>
      <c r="M402"/>
      <c r="N402" s="652" t="s">
        <v>1129</v>
      </c>
      <c r="O402" s="652" t="s">
        <v>634</v>
      </c>
      <c r="P402" s="669" t="s">
        <v>1119</v>
      </c>
      <c r="Q402" s="676" t="s">
        <v>1120</v>
      </c>
      <c r="R402" s="677"/>
      <c r="S402" s="677"/>
      <c r="T402" s="677"/>
      <c r="U402" s="677"/>
      <c r="V402" s="677"/>
      <c r="W402" s="677"/>
      <c r="X402" s="678"/>
      <c r="Z402" s="652" t="s">
        <v>1129</v>
      </c>
      <c r="AA402" s="652" t="s">
        <v>634</v>
      </c>
      <c r="AB402" s="669" t="s">
        <v>1119</v>
      </c>
      <c r="AC402" s="676" t="s">
        <v>1120</v>
      </c>
      <c r="AD402" s="677"/>
      <c r="AE402" s="677"/>
      <c r="AF402" s="677"/>
      <c r="AG402" s="677"/>
      <c r="AH402" s="677"/>
      <c r="AI402" s="677"/>
      <c r="AJ402" s="678"/>
      <c r="AK402"/>
      <c r="AL402" s="652" t="s">
        <v>1129</v>
      </c>
      <c r="AM402" s="652" t="s">
        <v>634</v>
      </c>
      <c r="AN402" s="669" t="s">
        <v>1119</v>
      </c>
      <c r="AO402" s="676" t="s">
        <v>1120</v>
      </c>
      <c r="AP402" s="677"/>
      <c r="AQ402" s="677"/>
      <c r="AR402" s="677"/>
      <c r="AS402" s="677"/>
      <c r="AT402" s="677"/>
      <c r="AU402" s="677"/>
      <c r="AV402" s="678"/>
    </row>
    <row r="403" spans="1:48" ht="15" customHeight="1" thickBot="1">
      <c r="A403">
        <v>403</v>
      </c>
      <c r="B403" s="668"/>
      <c r="C403" s="668"/>
      <c r="D403" s="670"/>
      <c r="E403" s="679"/>
      <c r="F403" s="680"/>
      <c r="G403" s="680"/>
      <c r="H403" s="680"/>
      <c r="I403" s="680"/>
      <c r="J403" s="680"/>
      <c r="K403" s="680"/>
      <c r="L403" s="681"/>
      <c r="M403"/>
      <c r="N403" s="668"/>
      <c r="O403" s="668"/>
      <c r="P403" s="670"/>
      <c r="Q403" s="679"/>
      <c r="R403" s="680"/>
      <c r="S403" s="680"/>
      <c r="T403" s="680"/>
      <c r="U403" s="680"/>
      <c r="V403" s="680"/>
      <c r="W403" s="680"/>
      <c r="X403" s="681"/>
      <c r="Z403" s="668"/>
      <c r="AA403" s="668"/>
      <c r="AB403" s="670"/>
      <c r="AC403" s="679"/>
      <c r="AD403" s="680"/>
      <c r="AE403" s="680"/>
      <c r="AF403" s="680"/>
      <c r="AG403" s="680"/>
      <c r="AH403" s="680"/>
      <c r="AI403" s="680"/>
      <c r="AJ403" s="681"/>
      <c r="AK403"/>
      <c r="AL403" s="668"/>
      <c r="AM403" s="668"/>
      <c r="AN403" s="670"/>
      <c r="AO403" s="679"/>
      <c r="AP403" s="680"/>
      <c r="AQ403" s="680"/>
      <c r="AR403" s="680"/>
      <c r="AS403" s="680"/>
      <c r="AT403" s="680"/>
      <c r="AU403" s="680"/>
      <c r="AV403" s="681"/>
    </row>
    <row r="404" spans="1:48" ht="15" thickBot="1">
      <c r="A404">
        <v>404</v>
      </c>
      <c r="B404" s="653"/>
      <c r="C404" s="653"/>
      <c r="D404" s="671"/>
      <c r="E404" s="75">
        <v>0</v>
      </c>
      <c r="F404" s="76">
        <v>500</v>
      </c>
      <c r="G404" s="76">
        <v>1000</v>
      </c>
      <c r="H404" s="76">
        <v>1500</v>
      </c>
      <c r="I404" s="76">
        <v>2000</v>
      </c>
      <c r="J404" s="76">
        <v>2500</v>
      </c>
      <c r="K404" s="76">
        <v>3000</v>
      </c>
      <c r="L404" s="77">
        <v>3500</v>
      </c>
      <c r="M404"/>
      <c r="N404" s="653"/>
      <c r="O404" s="653"/>
      <c r="P404" s="671"/>
      <c r="Q404" s="75">
        <v>0</v>
      </c>
      <c r="R404" s="76">
        <v>500</v>
      </c>
      <c r="S404" s="76">
        <v>1000</v>
      </c>
      <c r="T404" s="76">
        <v>1500</v>
      </c>
      <c r="U404" s="76">
        <v>2000</v>
      </c>
      <c r="V404" s="76">
        <v>2500</v>
      </c>
      <c r="W404" s="76">
        <v>3000</v>
      </c>
      <c r="X404" s="77">
        <v>3500</v>
      </c>
      <c r="Z404" s="653"/>
      <c r="AA404" s="653"/>
      <c r="AB404" s="671"/>
      <c r="AC404" s="75">
        <v>0</v>
      </c>
      <c r="AD404" s="76">
        <v>500</v>
      </c>
      <c r="AE404" s="76">
        <v>1000</v>
      </c>
      <c r="AF404" s="76">
        <v>1500</v>
      </c>
      <c r="AG404" s="76">
        <v>2000</v>
      </c>
      <c r="AH404" s="76">
        <v>2500</v>
      </c>
      <c r="AI404" s="76">
        <v>3000</v>
      </c>
      <c r="AJ404" s="77">
        <v>3500</v>
      </c>
      <c r="AK404"/>
      <c r="AL404" s="653"/>
      <c r="AM404" s="653"/>
      <c r="AN404" s="671"/>
      <c r="AO404" s="75">
        <v>0</v>
      </c>
      <c r="AP404" s="76">
        <v>500</v>
      </c>
      <c r="AQ404" s="76">
        <v>1000</v>
      </c>
      <c r="AR404" s="76">
        <v>1500</v>
      </c>
      <c r="AS404" s="76">
        <v>2000</v>
      </c>
      <c r="AT404" s="76">
        <v>2500</v>
      </c>
      <c r="AU404" s="76">
        <v>3000</v>
      </c>
      <c r="AV404" s="77">
        <v>3500</v>
      </c>
    </row>
    <row r="405" spans="1:48" ht="15" customHeight="1">
      <c r="A405">
        <v>405</v>
      </c>
      <c r="B405" s="661" t="s">
        <v>1141</v>
      </c>
      <c r="C405" s="664">
        <v>100</v>
      </c>
      <c r="D405" s="78" t="s">
        <v>133</v>
      </c>
      <c r="E405" s="94">
        <v>1.92</v>
      </c>
      <c r="F405" s="95">
        <v>1.95</v>
      </c>
      <c r="G405" s="95">
        <v>1.98</v>
      </c>
      <c r="H405" s="95">
        <v>2.0099999999999998</v>
      </c>
      <c r="I405" s="95">
        <v>2.04</v>
      </c>
      <c r="J405" s="95">
        <v>2.0699999999999998</v>
      </c>
      <c r="K405" s="95">
        <v>2.1</v>
      </c>
      <c r="L405" s="96">
        <v>2.14</v>
      </c>
      <c r="N405" s="661" t="s">
        <v>1141</v>
      </c>
      <c r="O405" s="664">
        <v>100</v>
      </c>
      <c r="P405" s="78" t="s">
        <v>133</v>
      </c>
      <c r="Q405" s="94">
        <v>1.92</v>
      </c>
      <c r="R405" s="95">
        <v>1.95</v>
      </c>
      <c r="S405" s="95">
        <v>1.98</v>
      </c>
      <c r="T405" s="95">
        <v>2.0099999999999998</v>
      </c>
      <c r="U405" s="95">
        <v>2.04</v>
      </c>
      <c r="V405" s="95">
        <v>2.0699999999999998</v>
      </c>
      <c r="W405" s="95">
        <v>2.1</v>
      </c>
      <c r="X405" s="96">
        <v>2.14</v>
      </c>
      <c r="Y405" s="177"/>
      <c r="Z405" s="661" t="s">
        <v>1141</v>
      </c>
      <c r="AA405" s="664">
        <v>100</v>
      </c>
      <c r="AB405" s="78" t="s">
        <v>133</v>
      </c>
      <c r="AC405" s="94">
        <v>1.92</v>
      </c>
      <c r="AD405" s="95">
        <v>1.95</v>
      </c>
      <c r="AE405" s="95">
        <v>1.98</v>
      </c>
      <c r="AF405" s="95">
        <v>2.0099999999999998</v>
      </c>
      <c r="AG405" s="95">
        <v>2.04</v>
      </c>
      <c r="AH405" s="95">
        <v>2.0699999999999998</v>
      </c>
      <c r="AI405" s="95">
        <v>2.1</v>
      </c>
      <c r="AJ405" s="96">
        <v>2.14</v>
      </c>
      <c r="AL405" s="661" t="s">
        <v>1141</v>
      </c>
      <c r="AM405" s="664">
        <v>100</v>
      </c>
      <c r="AN405" s="78" t="s">
        <v>133</v>
      </c>
      <c r="AO405" s="94">
        <v>1.92</v>
      </c>
      <c r="AP405" s="95">
        <v>1.93</v>
      </c>
      <c r="AQ405" s="95">
        <v>1.94</v>
      </c>
      <c r="AR405" s="95">
        <v>1.95</v>
      </c>
      <c r="AS405" s="95">
        <v>1.96</v>
      </c>
      <c r="AT405" s="95">
        <v>1.97</v>
      </c>
      <c r="AU405" s="95">
        <v>1.98</v>
      </c>
      <c r="AV405" s="96">
        <v>2</v>
      </c>
    </row>
    <row r="406" spans="1:48" ht="15" thickBot="1">
      <c r="A406">
        <v>406</v>
      </c>
      <c r="B406" s="662"/>
      <c r="C406" s="665"/>
      <c r="D406" s="82" t="s">
        <v>136</v>
      </c>
      <c r="E406" s="97">
        <v>2.0299999999999998</v>
      </c>
      <c r="F406" s="98">
        <v>2.0499999999999998</v>
      </c>
      <c r="G406" s="98">
        <v>2.08</v>
      </c>
      <c r="H406" s="98">
        <v>2.11</v>
      </c>
      <c r="I406" s="98">
        <v>2.13</v>
      </c>
      <c r="J406" s="98">
        <v>2.16</v>
      </c>
      <c r="K406" s="98">
        <v>2.19</v>
      </c>
      <c r="L406" s="99">
        <v>2.2200000000000002</v>
      </c>
      <c r="N406" s="662"/>
      <c r="O406" s="665"/>
      <c r="P406" s="82" t="s">
        <v>136</v>
      </c>
      <c r="Q406" s="97">
        <v>2.0299999999999998</v>
      </c>
      <c r="R406" s="98">
        <v>2.0499999999999998</v>
      </c>
      <c r="S406" s="98">
        <v>2.08</v>
      </c>
      <c r="T406" s="98">
        <v>2.11</v>
      </c>
      <c r="U406" s="98">
        <v>2.13</v>
      </c>
      <c r="V406" s="98">
        <v>2.16</v>
      </c>
      <c r="W406" s="98">
        <v>2.19</v>
      </c>
      <c r="X406" s="99">
        <v>2.2200000000000002</v>
      </c>
      <c r="Y406" s="177"/>
      <c r="Z406" s="662"/>
      <c r="AA406" s="665"/>
      <c r="AB406" s="82" t="s">
        <v>136</v>
      </c>
      <c r="AC406" s="97">
        <v>2.0299999999999998</v>
      </c>
      <c r="AD406" s="98">
        <v>2.0499999999999998</v>
      </c>
      <c r="AE406" s="98">
        <v>2.08</v>
      </c>
      <c r="AF406" s="98">
        <v>2.11</v>
      </c>
      <c r="AG406" s="98">
        <v>2.13</v>
      </c>
      <c r="AH406" s="98">
        <v>2.16</v>
      </c>
      <c r="AI406" s="98">
        <v>2.19</v>
      </c>
      <c r="AJ406" s="99">
        <v>2.2200000000000002</v>
      </c>
      <c r="AL406" s="662"/>
      <c r="AM406" s="665"/>
      <c r="AN406" s="82" t="s">
        <v>136</v>
      </c>
      <c r="AO406" s="97">
        <v>1.87</v>
      </c>
      <c r="AP406" s="98">
        <v>1.87</v>
      </c>
      <c r="AQ406" s="98">
        <v>1.87</v>
      </c>
      <c r="AR406" s="98">
        <v>1.87</v>
      </c>
      <c r="AS406" s="98">
        <v>1.87</v>
      </c>
      <c r="AT406" s="98">
        <v>1.87</v>
      </c>
      <c r="AU406" s="98">
        <v>1.87</v>
      </c>
      <c r="AV406" s="99">
        <v>1.87</v>
      </c>
    </row>
    <row r="407" spans="1:48">
      <c r="A407">
        <v>407</v>
      </c>
      <c r="B407" s="662"/>
      <c r="C407" s="666">
        <v>110</v>
      </c>
      <c r="D407" s="86" t="str">
        <f>+D405</f>
        <v>48-X</v>
      </c>
      <c r="E407" s="100">
        <v>1.81</v>
      </c>
      <c r="F407" s="101">
        <v>1.84</v>
      </c>
      <c r="G407" s="101">
        <v>1.88</v>
      </c>
      <c r="H407" s="101">
        <v>1.91</v>
      </c>
      <c r="I407" s="101">
        <v>1.95</v>
      </c>
      <c r="J407" s="101">
        <v>1.98</v>
      </c>
      <c r="K407" s="101">
        <v>2.02</v>
      </c>
      <c r="L407" s="102">
        <v>2.06</v>
      </c>
      <c r="N407" s="662"/>
      <c r="O407" s="666">
        <v>110</v>
      </c>
      <c r="P407" s="86" t="str">
        <f>+P405</f>
        <v>48-X</v>
      </c>
      <c r="Q407" s="100">
        <v>1.81</v>
      </c>
      <c r="R407" s="101">
        <v>1.84</v>
      </c>
      <c r="S407" s="101">
        <v>1.88</v>
      </c>
      <c r="T407" s="101">
        <v>1.91</v>
      </c>
      <c r="U407" s="101">
        <v>1.95</v>
      </c>
      <c r="V407" s="101">
        <v>1.98</v>
      </c>
      <c r="W407" s="101">
        <v>2.02</v>
      </c>
      <c r="X407" s="102">
        <v>2.06</v>
      </c>
      <c r="Y407" s="177"/>
      <c r="Z407" s="662"/>
      <c r="AA407" s="666">
        <v>110</v>
      </c>
      <c r="AB407" s="86" t="str">
        <f>+AB405</f>
        <v>48-X</v>
      </c>
      <c r="AC407" s="100">
        <v>1.81</v>
      </c>
      <c r="AD407" s="101">
        <v>1.84</v>
      </c>
      <c r="AE407" s="101">
        <v>1.88</v>
      </c>
      <c r="AF407" s="101">
        <v>1.91</v>
      </c>
      <c r="AG407" s="101">
        <v>1.95</v>
      </c>
      <c r="AH407" s="101">
        <v>1.98</v>
      </c>
      <c r="AI407" s="101">
        <v>2.02</v>
      </c>
      <c r="AJ407" s="102">
        <v>2.06</v>
      </c>
      <c r="AL407" s="662"/>
      <c r="AM407" s="666">
        <v>110</v>
      </c>
      <c r="AN407" s="86" t="str">
        <f>+AN405</f>
        <v>48-X</v>
      </c>
      <c r="AO407" s="100">
        <v>1.81</v>
      </c>
      <c r="AP407" s="101">
        <v>1.83</v>
      </c>
      <c r="AQ407" s="101">
        <v>1.86</v>
      </c>
      <c r="AR407" s="101">
        <v>1.89</v>
      </c>
      <c r="AS407" s="101">
        <v>1.91</v>
      </c>
      <c r="AT407" s="101">
        <v>1.94</v>
      </c>
      <c r="AU407" s="101">
        <v>1.97</v>
      </c>
      <c r="AV407" s="102">
        <v>2</v>
      </c>
    </row>
    <row r="408" spans="1:48" ht="15" thickBot="1">
      <c r="A408">
        <v>408</v>
      </c>
      <c r="B408" s="662"/>
      <c r="C408" s="667"/>
      <c r="D408" s="90" t="str">
        <f>+D406</f>
        <v>48-XL</v>
      </c>
      <c r="E408" s="100">
        <v>1.95</v>
      </c>
      <c r="F408" s="101">
        <v>1.97</v>
      </c>
      <c r="G408" s="101">
        <v>2</v>
      </c>
      <c r="H408" s="101">
        <v>2.02</v>
      </c>
      <c r="I408" s="101">
        <v>2.0499999999999998</v>
      </c>
      <c r="J408" s="101">
        <v>2.0699999999999998</v>
      </c>
      <c r="K408" s="101">
        <v>2.1</v>
      </c>
      <c r="L408" s="102">
        <v>2.13</v>
      </c>
      <c r="N408" s="662"/>
      <c r="O408" s="667"/>
      <c r="P408" s="90" t="str">
        <f>+P406</f>
        <v>48-XL</v>
      </c>
      <c r="Q408" s="100">
        <v>1.95</v>
      </c>
      <c r="R408" s="101">
        <v>1.97</v>
      </c>
      <c r="S408" s="101">
        <v>2</v>
      </c>
      <c r="T408" s="101">
        <v>2.02</v>
      </c>
      <c r="U408" s="101">
        <v>2.0499999999999998</v>
      </c>
      <c r="V408" s="101">
        <v>2.0699999999999998</v>
      </c>
      <c r="W408" s="101">
        <v>2.1</v>
      </c>
      <c r="X408" s="102">
        <v>2.13</v>
      </c>
      <c r="Y408" s="177"/>
      <c r="Z408" s="662"/>
      <c r="AA408" s="667"/>
      <c r="AB408" s="90" t="str">
        <f>+AB406</f>
        <v>48-XL</v>
      </c>
      <c r="AC408" s="100">
        <v>1.95</v>
      </c>
      <c r="AD408" s="101">
        <v>1.97</v>
      </c>
      <c r="AE408" s="101">
        <v>2</v>
      </c>
      <c r="AF408" s="101">
        <v>2.02</v>
      </c>
      <c r="AG408" s="101">
        <v>2.0499999999999998</v>
      </c>
      <c r="AH408" s="101">
        <v>2.0699999999999998</v>
      </c>
      <c r="AI408" s="101">
        <v>2.1</v>
      </c>
      <c r="AJ408" s="102">
        <v>2.13</v>
      </c>
      <c r="AL408" s="662"/>
      <c r="AM408" s="667"/>
      <c r="AN408" s="90" t="str">
        <f>+AN406</f>
        <v>48-XL</v>
      </c>
      <c r="AO408" s="100">
        <v>1.87</v>
      </c>
      <c r="AP408" s="101">
        <v>1.87</v>
      </c>
      <c r="AQ408" s="101">
        <v>1.87</v>
      </c>
      <c r="AR408" s="101">
        <v>1.87</v>
      </c>
      <c r="AS408" s="101">
        <v>1.87</v>
      </c>
      <c r="AT408" s="101">
        <v>1.87</v>
      </c>
      <c r="AU408" s="101">
        <v>1.87</v>
      </c>
      <c r="AV408" s="102">
        <v>1.87</v>
      </c>
    </row>
    <row r="409" spans="1:48">
      <c r="A409">
        <v>409</v>
      </c>
      <c r="B409" s="662"/>
      <c r="C409" s="664">
        <f>+C407+10</f>
        <v>120</v>
      </c>
      <c r="D409" s="78" t="s">
        <v>133</v>
      </c>
      <c r="E409" s="97">
        <v>1.71</v>
      </c>
      <c r="F409" s="98">
        <v>1.74</v>
      </c>
      <c r="G409" s="98">
        <v>1.78</v>
      </c>
      <c r="H409" s="98">
        <v>1.81</v>
      </c>
      <c r="I409" s="98">
        <v>1.85</v>
      </c>
      <c r="J409" s="98">
        <v>1.88</v>
      </c>
      <c r="K409" s="98">
        <v>1.92</v>
      </c>
      <c r="L409" s="99">
        <v>1.96</v>
      </c>
      <c r="N409" s="662"/>
      <c r="O409" s="664">
        <f>+O407+10</f>
        <v>120</v>
      </c>
      <c r="P409" s="78" t="s">
        <v>133</v>
      </c>
      <c r="Q409" s="97">
        <v>1.71</v>
      </c>
      <c r="R409" s="98">
        <v>1.74</v>
      </c>
      <c r="S409" s="98">
        <v>1.78</v>
      </c>
      <c r="T409" s="98">
        <v>1.81</v>
      </c>
      <c r="U409" s="98">
        <v>1.85</v>
      </c>
      <c r="V409" s="98">
        <v>1.88</v>
      </c>
      <c r="W409" s="98">
        <v>1.92</v>
      </c>
      <c r="X409" s="99">
        <v>1.96</v>
      </c>
      <c r="Y409" s="177"/>
      <c r="Z409" s="662"/>
      <c r="AA409" s="664">
        <f>+AA407+10</f>
        <v>120</v>
      </c>
      <c r="AB409" s="78" t="s">
        <v>133</v>
      </c>
      <c r="AC409" s="97">
        <v>1.71</v>
      </c>
      <c r="AD409" s="98">
        <v>1.74</v>
      </c>
      <c r="AE409" s="98">
        <v>1.78</v>
      </c>
      <c r="AF409" s="98">
        <v>1.81</v>
      </c>
      <c r="AG409" s="98">
        <v>1.85</v>
      </c>
      <c r="AH409" s="98">
        <v>1.88</v>
      </c>
      <c r="AI409" s="98">
        <v>1.92</v>
      </c>
      <c r="AJ409" s="99">
        <v>1.96</v>
      </c>
      <c r="AL409" s="662"/>
      <c r="AM409" s="664">
        <f>+AM407+10</f>
        <v>120</v>
      </c>
      <c r="AN409" s="78" t="s">
        <v>133</v>
      </c>
      <c r="AO409" s="97">
        <v>1.71</v>
      </c>
      <c r="AP409" s="98">
        <v>1.74</v>
      </c>
      <c r="AQ409" s="98">
        <v>1.78</v>
      </c>
      <c r="AR409" s="98">
        <v>1.81</v>
      </c>
      <c r="AS409" s="98">
        <v>1.85</v>
      </c>
      <c r="AT409" s="98">
        <v>1.88</v>
      </c>
      <c r="AU409" s="98">
        <v>1.92</v>
      </c>
      <c r="AV409" s="99">
        <v>1.96</v>
      </c>
    </row>
    <row r="410" spans="1:48" ht="15" thickBot="1">
      <c r="A410">
        <v>410</v>
      </c>
      <c r="B410" s="662"/>
      <c r="C410" s="665"/>
      <c r="D410" s="82" t="s">
        <v>136</v>
      </c>
      <c r="E410" s="97">
        <v>1.87</v>
      </c>
      <c r="F410" s="98">
        <v>1.89</v>
      </c>
      <c r="G410" s="98">
        <v>1.92</v>
      </c>
      <c r="H410" s="98">
        <v>1.95</v>
      </c>
      <c r="I410" s="98">
        <v>1.97</v>
      </c>
      <c r="J410" s="98">
        <v>2</v>
      </c>
      <c r="K410" s="98">
        <v>2.0299999999999998</v>
      </c>
      <c r="L410" s="99">
        <v>2.06</v>
      </c>
      <c r="N410" s="662"/>
      <c r="O410" s="665"/>
      <c r="P410" s="82" t="s">
        <v>136</v>
      </c>
      <c r="Q410" s="97">
        <v>1.87</v>
      </c>
      <c r="R410" s="98">
        <v>1.89</v>
      </c>
      <c r="S410" s="98">
        <v>1.92</v>
      </c>
      <c r="T410" s="98">
        <v>1.95</v>
      </c>
      <c r="U410" s="98">
        <v>1.97</v>
      </c>
      <c r="V410" s="98">
        <v>2</v>
      </c>
      <c r="W410" s="98">
        <v>2.0299999999999998</v>
      </c>
      <c r="X410" s="99">
        <v>2.06</v>
      </c>
      <c r="Y410" s="177"/>
      <c r="Z410" s="662"/>
      <c r="AA410" s="665"/>
      <c r="AB410" s="82" t="s">
        <v>136</v>
      </c>
      <c r="AC410" s="97">
        <v>1.87</v>
      </c>
      <c r="AD410" s="98">
        <v>1.89</v>
      </c>
      <c r="AE410" s="98">
        <v>1.92</v>
      </c>
      <c r="AF410" s="98">
        <v>1.95</v>
      </c>
      <c r="AG410" s="98">
        <v>1.97</v>
      </c>
      <c r="AH410" s="98">
        <v>2</v>
      </c>
      <c r="AI410" s="98">
        <v>2.0299999999999998</v>
      </c>
      <c r="AJ410" s="99">
        <v>2.06</v>
      </c>
      <c r="AL410" s="662"/>
      <c r="AM410" s="665"/>
      <c r="AN410" s="82" t="s">
        <v>136</v>
      </c>
      <c r="AO410" s="97">
        <v>1.87</v>
      </c>
      <c r="AP410" s="98">
        <v>1.87</v>
      </c>
      <c r="AQ410" s="98">
        <v>1.87</v>
      </c>
      <c r="AR410" s="98">
        <v>1.87</v>
      </c>
      <c r="AS410" s="98">
        <v>1.87</v>
      </c>
      <c r="AT410" s="98">
        <v>1.87</v>
      </c>
      <c r="AU410" s="98">
        <v>1.87</v>
      </c>
      <c r="AV410" s="99">
        <v>1.87</v>
      </c>
    </row>
    <row r="411" spans="1:48">
      <c r="A411">
        <v>411</v>
      </c>
      <c r="B411" s="662"/>
      <c r="C411" s="666">
        <f>+C409+10</f>
        <v>130</v>
      </c>
      <c r="D411" s="86" t="str">
        <f>+D409</f>
        <v>48-X</v>
      </c>
      <c r="E411" s="100">
        <v>1.62</v>
      </c>
      <c r="F411" s="101">
        <v>1.65</v>
      </c>
      <c r="G411" s="101">
        <v>1.68</v>
      </c>
      <c r="H411" s="101">
        <v>1.72</v>
      </c>
      <c r="I411" s="101">
        <v>1.75</v>
      </c>
      <c r="J411" s="101">
        <v>1.79</v>
      </c>
      <c r="K411" s="101">
        <v>1.82</v>
      </c>
      <c r="L411" s="102">
        <v>1.86</v>
      </c>
      <c r="N411" s="662"/>
      <c r="O411" s="666">
        <f>+O409+10</f>
        <v>130</v>
      </c>
      <c r="P411" s="86" t="str">
        <f>+P409</f>
        <v>48-X</v>
      </c>
      <c r="Q411" s="100">
        <v>1.62</v>
      </c>
      <c r="R411" s="101">
        <v>1.65</v>
      </c>
      <c r="S411" s="101">
        <v>1.68</v>
      </c>
      <c r="T411" s="101">
        <v>1.72</v>
      </c>
      <c r="U411" s="101">
        <v>1.75</v>
      </c>
      <c r="V411" s="101">
        <v>1.79</v>
      </c>
      <c r="W411" s="101">
        <v>1.82</v>
      </c>
      <c r="X411" s="102">
        <v>1.86</v>
      </c>
      <c r="Y411" s="177"/>
      <c r="Z411" s="662"/>
      <c r="AA411" s="666">
        <f>+AA409+10</f>
        <v>130</v>
      </c>
      <c r="AB411" s="86" t="str">
        <f>+AB409</f>
        <v>48-X</v>
      </c>
      <c r="AC411" s="100">
        <v>1.62</v>
      </c>
      <c r="AD411" s="101">
        <v>1.65</v>
      </c>
      <c r="AE411" s="101">
        <v>1.68</v>
      </c>
      <c r="AF411" s="101">
        <v>1.72</v>
      </c>
      <c r="AG411" s="101">
        <v>1.75</v>
      </c>
      <c r="AH411" s="101">
        <v>1.79</v>
      </c>
      <c r="AI411" s="101">
        <v>1.82</v>
      </c>
      <c r="AJ411" s="102">
        <v>1.86</v>
      </c>
      <c r="AL411" s="662"/>
      <c r="AM411" s="666">
        <f>+AM409+10</f>
        <v>130</v>
      </c>
      <c r="AN411" s="86" t="str">
        <f>+AN409</f>
        <v>48-X</v>
      </c>
      <c r="AO411" s="100">
        <v>1.62</v>
      </c>
      <c r="AP411" s="101">
        <v>1.65</v>
      </c>
      <c r="AQ411" s="101">
        <v>1.68</v>
      </c>
      <c r="AR411" s="101">
        <v>1.72</v>
      </c>
      <c r="AS411" s="101">
        <v>1.75</v>
      </c>
      <c r="AT411" s="101">
        <v>1.79</v>
      </c>
      <c r="AU411" s="101">
        <v>1.82</v>
      </c>
      <c r="AV411" s="102">
        <v>1.86</v>
      </c>
    </row>
    <row r="412" spans="1:48" ht="15" thickBot="1">
      <c r="A412">
        <v>412</v>
      </c>
      <c r="B412" s="662"/>
      <c r="C412" s="667"/>
      <c r="D412" s="90" t="str">
        <f>+D410</f>
        <v>48-XL</v>
      </c>
      <c r="E412" s="100">
        <v>1.78</v>
      </c>
      <c r="F412" s="101">
        <v>1.81</v>
      </c>
      <c r="G412" s="101">
        <v>1.84</v>
      </c>
      <c r="H412" s="101">
        <v>1.87</v>
      </c>
      <c r="I412" s="101">
        <v>1.9</v>
      </c>
      <c r="J412" s="101">
        <v>1.93</v>
      </c>
      <c r="K412" s="101">
        <v>1.96</v>
      </c>
      <c r="L412" s="102">
        <v>1.99</v>
      </c>
      <c r="N412" s="662"/>
      <c r="O412" s="667"/>
      <c r="P412" s="90" t="str">
        <f>+P410</f>
        <v>48-XL</v>
      </c>
      <c r="Q412" s="100">
        <v>1.78</v>
      </c>
      <c r="R412" s="101">
        <v>1.81</v>
      </c>
      <c r="S412" s="101">
        <v>1.84</v>
      </c>
      <c r="T412" s="101">
        <v>1.87</v>
      </c>
      <c r="U412" s="101">
        <v>1.9</v>
      </c>
      <c r="V412" s="101">
        <v>1.93</v>
      </c>
      <c r="W412" s="101">
        <v>1.96</v>
      </c>
      <c r="X412" s="102">
        <v>1.99</v>
      </c>
      <c r="Y412" s="177"/>
      <c r="Z412" s="662"/>
      <c r="AA412" s="667"/>
      <c r="AB412" s="90" t="str">
        <f>+AB410</f>
        <v>48-XL</v>
      </c>
      <c r="AC412" s="100">
        <v>1.78</v>
      </c>
      <c r="AD412" s="101">
        <v>1.81</v>
      </c>
      <c r="AE412" s="101">
        <v>1.84</v>
      </c>
      <c r="AF412" s="101">
        <v>1.87</v>
      </c>
      <c r="AG412" s="101">
        <v>1.9</v>
      </c>
      <c r="AH412" s="101">
        <v>1.93</v>
      </c>
      <c r="AI412" s="101">
        <v>1.96</v>
      </c>
      <c r="AJ412" s="102">
        <v>1.99</v>
      </c>
      <c r="AL412" s="662"/>
      <c r="AM412" s="667"/>
      <c r="AN412" s="90" t="str">
        <f>+AN410</f>
        <v>48-XL</v>
      </c>
      <c r="AO412" s="100">
        <v>1.78</v>
      </c>
      <c r="AP412" s="101">
        <v>1.79</v>
      </c>
      <c r="AQ412" s="101">
        <v>1.8</v>
      </c>
      <c r="AR412" s="101">
        <v>1.81</v>
      </c>
      <c r="AS412" s="101">
        <v>1.83</v>
      </c>
      <c r="AT412" s="101">
        <v>1.84</v>
      </c>
      <c r="AU412" s="101">
        <v>1.85</v>
      </c>
      <c r="AV412" s="102">
        <v>1.87</v>
      </c>
    </row>
    <row r="413" spans="1:48">
      <c r="A413">
        <v>413</v>
      </c>
      <c r="B413" s="662"/>
      <c r="C413" s="664">
        <f>+C411+10</f>
        <v>140</v>
      </c>
      <c r="D413" s="78" t="s">
        <v>133</v>
      </c>
      <c r="E413" s="97">
        <v>1.54</v>
      </c>
      <c r="F413" s="98">
        <v>1.57</v>
      </c>
      <c r="G413" s="98">
        <v>1.6</v>
      </c>
      <c r="H413" s="98">
        <v>1.64</v>
      </c>
      <c r="I413" s="98">
        <v>1.67</v>
      </c>
      <c r="J413" s="98">
        <v>1.71</v>
      </c>
      <c r="K413" s="98">
        <v>1.74</v>
      </c>
      <c r="L413" s="99">
        <v>1.78</v>
      </c>
      <c r="N413" s="662"/>
      <c r="O413" s="664">
        <f>+O411+10</f>
        <v>140</v>
      </c>
      <c r="P413" s="78" t="s">
        <v>133</v>
      </c>
      <c r="Q413" s="97">
        <v>1.54</v>
      </c>
      <c r="R413" s="98">
        <v>1.57</v>
      </c>
      <c r="S413" s="98">
        <v>1.6</v>
      </c>
      <c r="T413" s="98">
        <v>1.64</v>
      </c>
      <c r="U413" s="98">
        <v>1.67</v>
      </c>
      <c r="V413" s="98">
        <v>1.71</v>
      </c>
      <c r="W413" s="98">
        <v>1.74</v>
      </c>
      <c r="X413" s="99">
        <v>1.78</v>
      </c>
      <c r="Y413" s="177"/>
      <c r="Z413" s="662"/>
      <c r="AA413" s="664">
        <f>+AA411+10</f>
        <v>140</v>
      </c>
      <c r="AB413" s="78" t="s">
        <v>133</v>
      </c>
      <c r="AC413" s="97">
        <v>1.54</v>
      </c>
      <c r="AD413" s="98">
        <v>1.57</v>
      </c>
      <c r="AE413" s="98">
        <v>1.6</v>
      </c>
      <c r="AF413" s="98">
        <v>1.64</v>
      </c>
      <c r="AG413" s="98">
        <v>1.67</v>
      </c>
      <c r="AH413" s="98">
        <v>1.71</v>
      </c>
      <c r="AI413" s="98">
        <v>1.74</v>
      </c>
      <c r="AJ413" s="99">
        <v>1.78</v>
      </c>
      <c r="AL413" s="662"/>
      <c r="AM413" s="664">
        <f>+AM411+10</f>
        <v>140</v>
      </c>
      <c r="AN413" s="78" t="s">
        <v>133</v>
      </c>
      <c r="AO413" s="97">
        <v>1.54</v>
      </c>
      <c r="AP413" s="98">
        <v>1.57</v>
      </c>
      <c r="AQ413" s="98">
        <v>1.6</v>
      </c>
      <c r="AR413" s="98">
        <v>1.64</v>
      </c>
      <c r="AS413" s="98">
        <v>1.67</v>
      </c>
      <c r="AT413" s="98">
        <v>1.71</v>
      </c>
      <c r="AU413" s="98">
        <v>1.74</v>
      </c>
      <c r="AV413" s="99">
        <v>1.78</v>
      </c>
    </row>
    <row r="414" spans="1:48" ht="15" thickBot="1">
      <c r="A414">
        <v>414</v>
      </c>
      <c r="B414" s="662"/>
      <c r="C414" s="665"/>
      <c r="D414" s="82" t="s">
        <v>136</v>
      </c>
      <c r="E414" s="97">
        <v>1.69</v>
      </c>
      <c r="F414" s="98">
        <v>1.72</v>
      </c>
      <c r="G414" s="98">
        <v>1.75</v>
      </c>
      <c r="H414" s="98">
        <v>1.79</v>
      </c>
      <c r="I414" s="98">
        <v>1.82</v>
      </c>
      <c r="J414" s="98">
        <v>1.86</v>
      </c>
      <c r="K414" s="98">
        <v>1.89</v>
      </c>
      <c r="L414" s="99">
        <v>1.93</v>
      </c>
      <c r="N414" s="662"/>
      <c r="O414" s="665"/>
      <c r="P414" s="82" t="s">
        <v>136</v>
      </c>
      <c r="Q414" s="97">
        <v>1.69</v>
      </c>
      <c r="R414" s="98">
        <v>1.72</v>
      </c>
      <c r="S414" s="98">
        <v>1.75</v>
      </c>
      <c r="T414" s="98">
        <v>1.79</v>
      </c>
      <c r="U414" s="98">
        <v>1.82</v>
      </c>
      <c r="V414" s="98">
        <v>1.86</v>
      </c>
      <c r="W414" s="98">
        <v>1.89</v>
      </c>
      <c r="X414" s="99">
        <v>1.93</v>
      </c>
      <c r="Y414" s="177"/>
      <c r="Z414" s="662"/>
      <c r="AA414" s="665"/>
      <c r="AB414" s="82" t="s">
        <v>136</v>
      </c>
      <c r="AC414" s="97">
        <v>1.69</v>
      </c>
      <c r="AD414" s="98">
        <v>1.72</v>
      </c>
      <c r="AE414" s="98">
        <v>1.75</v>
      </c>
      <c r="AF414" s="98">
        <v>1.79</v>
      </c>
      <c r="AG414" s="98">
        <v>1.82</v>
      </c>
      <c r="AH414" s="98">
        <v>1.86</v>
      </c>
      <c r="AI414" s="98">
        <v>1.89</v>
      </c>
      <c r="AJ414" s="99">
        <v>1.93</v>
      </c>
      <c r="AL414" s="662"/>
      <c r="AM414" s="665"/>
      <c r="AN414" s="82" t="s">
        <v>136</v>
      </c>
      <c r="AO414" s="97">
        <v>1.69</v>
      </c>
      <c r="AP414" s="98">
        <v>1.71</v>
      </c>
      <c r="AQ414" s="98">
        <v>1.74</v>
      </c>
      <c r="AR414" s="98">
        <v>1.76</v>
      </c>
      <c r="AS414" s="98">
        <v>1.79</v>
      </c>
      <c r="AT414" s="98">
        <v>1.81</v>
      </c>
      <c r="AU414" s="98">
        <v>1.84</v>
      </c>
      <c r="AV414" s="99">
        <v>1.87</v>
      </c>
    </row>
    <row r="415" spans="1:48">
      <c r="A415">
        <v>415</v>
      </c>
      <c r="B415" s="662"/>
      <c r="C415" s="666">
        <f>+C413+10</f>
        <v>150</v>
      </c>
      <c r="D415" s="86" t="str">
        <f>+D413</f>
        <v>48-X</v>
      </c>
      <c r="E415" s="100">
        <v>1.47</v>
      </c>
      <c r="F415" s="101">
        <v>1.5</v>
      </c>
      <c r="G415" s="101">
        <v>1.53</v>
      </c>
      <c r="H415" s="101">
        <v>1.56</v>
      </c>
      <c r="I415" s="101">
        <v>1.6</v>
      </c>
      <c r="J415" s="101">
        <v>1.63</v>
      </c>
      <c r="K415" s="101">
        <v>1.66</v>
      </c>
      <c r="L415" s="102">
        <v>1.7</v>
      </c>
      <c r="N415" s="662"/>
      <c r="O415" s="666">
        <f>+O413+10</f>
        <v>150</v>
      </c>
      <c r="P415" s="86" t="str">
        <f>+P413</f>
        <v>48-X</v>
      </c>
      <c r="Q415" s="100">
        <v>1.47</v>
      </c>
      <c r="R415" s="101">
        <v>1.5</v>
      </c>
      <c r="S415" s="101">
        <v>1.53</v>
      </c>
      <c r="T415" s="101">
        <v>1.56</v>
      </c>
      <c r="U415" s="101">
        <v>1.6</v>
      </c>
      <c r="V415" s="101">
        <v>1.63</v>
      </c>
      <c r="W415" s="101">
        <v>1.66</v>
      </c>
      <c r="X415" s="102">
        <v>1.7</v>
      </c>
      <c r="Y415" s="177"/>
      <c r="Z415" s="662"/>
      <c r="AA415" s="666">
        <f>+AA413+10</f>
        <v>150</v>
      </c>
      <c r="AB415" s="86" t="str">
        <f>+AB413</f>
        <v>48-X</v>
      </c>
      <c r="AC415" s="100">
        <v>1.47</v>
      </c>
      <c r="AD415" s="101">
        <v>1.5</v>
      </c>
      <c r="AE415" s="101">
        <v>1.53</v>
      </c>
      <c r="AF415" s="101">
        <v>1.56</v>
      </c>
      <c r="AG415" s="101">
        <v>1.6</v>
      </c>
      <c r="AH415" s="101">
        <v>1.63</v>
      </c>
      <c r="AI415" s="101">
        <v>1.66</v>
      </c>
      <c r="AJ415" s="102">
        <v>1.7</v>
      </c>
      <c r="AL415" s="662"/>
      <c r="AM415" s="666">
        <f>+AM413+10</f>
        <v>150</v>
      </c>
      <c r="AN415" s="86" t="str">
        <f>+AN413</f>
        <v>48-X</v>
      </c>
      <c r="AO415" s="100">
        <v>1.47</v>
      </c>
      <c r="AP415" s="101">
        <v>1.5</v>
      </c>
      <c r="AQ415" s="101">
        <v>1.53</v>
      </c>
      <c r="AR415" s="101">
        <v>1.56</v>
      </c>
      <c r="AS415" s="101">
        <v>1.6</v>
      </c>
      <c r="AT415" s="101">
        <v>1.63</v>
      </c>
      <c r="AU415" s="101">
        <v>1.66</v>
      </c>
      <c r="AV415" s="102">
        <v>1.7</v>
      </c>
    </row>
    <row r="416" spans="1:48" ht="15" thickBot="1">
      <c r="A416">
        <v>416</v>
      </c>
      <c r="B416" s="662"/>
      <c r="C416" s="667"/>
      <c r="D416" s="197" t="str">
        <f>+D414</f>
        <v>48-XL</v>
      </c>
      <c r="E416" s="100">
        <v>1.49</v>
      </c>
      <c r="F416" s="101">
        <v>1.54</v>
      </c>
      <c r="G416" s="101">
        <v>1.59</v>
      </c>
      <c r="H416" s="101">
        <v>1.64</v>
      </c>
      <c r="I416" s="101">
        <v>1.7</v>
      </c>
      <c r="J416" s="101">
        <v>1.75</v>
      </c>
      <c r="K416" s="101">
        <v>1.8</v>
      </c>
      <c r="L416" s="102">
        <v>1.86</v>
      </c>
      <c r="N416" s="662"/>
      <c r="O416" s="667"/>
      <c r="P416" s="90" t="str">
        <f>+P414</f>
        <v>48-XL</v>
      </c>
      <c r="Q416" s="100">
        <v>1.49</v>
      </c>
      <c r="R416" s="101">
        <v>1.54</v>
      </c>
      <c r="S416" s="101">
        <v>1.59</v>
      </c>
      <c r="T416" s="101">
        <v>1.64</v>
      </c>
      <c r="U416" s="101">
        <v>1.7</v>
      </c>
      <c r="V416" s="101">
        <v>1.75</v>
      </c>
      <c r="W416" s="101">
        <v>1.8</v>
      </c>
      <c r="X416" s="102">
        <v>1.86</v>
      </c>
      <c r="Y416" s="177"/>
      <c r="Z416" s="662"/>
      <c r="AA416" s="667"/>
      <c r="AB416" s="90" t="str">
        <f>+AB414</f>
        <v>48-XL</v>
      </c>
      <c r="AC416" s="100">
        <v>1.49</v>
      </c>
      <c r="AD416" s="101">
        <v>1.54</v>
      </c>
      <c r="AE416" s="101">
        <v>1.59</v>
      </c>
      <c r="AF416" s="101">
        <v>1.64</v>
      </c>
      <c r="AG416" s="101">
        <v>1.7</v>
      </c>
      <c r="AH416" s="101">
        <v>1.75</v>
      </c>
      <c r="AI416" s="101">
        <v>1.8</v>
      </c>
      <c r="AJ416" s="102">
        <v>1.86</v>
      </c>
      <c r="AL416" s="662"/>
      <c r="AM416" s="667"/>
      <c r="AN416" s="90" t="str">
        <f>+AN414</f>
        <v>48-XL</v>
      </c>
      <c r="AO416" s="100">
        <v>1.49</v>
      </c>
      <c r="AP416" s="101">
        <v>1.54</v>
      </c>
      <c r="AQ416" s="101">
        <v>1.59</v>
      </c>
      <c r="AR416" s="101">
        <v>1.64</v>
      </c>
      <c r="AS416" s="101">
        <v>1.7</v>
      </c>
      <c r="AT416" s="101">
        <v>1.75</v>
      </c>
      <c r="AU416" s="101">
        <v>1.8</v>
      </c>
      <c r="AV416" s="102">
        <v>1.86</v>
      </c>
    </row>
    <row r="417" spans="1:48">
      <c r="A417">
        <v>417</v>
      </c>
      <c r="B417" s="662"/>
      <c r="C417" s="664">
        <f>+C415+10</f>
        <v>160</v>
      </c>
      <c r="D417" s="78" t="s">
        <v>133</v>
      </c>
      <c r="E417" s="97">
        <v>1.31</v>
      </c>
      <c r="F417" s="98">
        <v>1.35</v>
      </c>
      <c r="G417" s="98">
        <v>1.4</v>
      </c>
      <c r="H417" s="98">
        <v>1.44</v>
      </c>
      <c r="I417" s="98">
        <v>1.49</v>
      </c>
      <c r="J417" s="98">
        <v>1.53</v>
      </c>
      <c r="K417" s="98">
        <v>1.58</v>
      </c>
      <c r="L417" s="99">
        <v>1.63</v>
      </c>
      <c r="N417" s="662"/>
      <c r="O417" s="664">
        <f>+O415+10</f>
        <v>160</v>
      </c>
      <c r="P417" s="78" t="s">
        <v>133</v>
      </c>
      <c r="Q417" s="97">
        <v>1.31</v>
      </c>
      <c r="R417" s="98">
        <v>1.35</v>
      </c>
      <c r="S417" s="98">
        <v>1.4</v>
      </c>
      <c r="T417" s="98">
        <v>1.44</v>
      </c>
      <c r="U417" s="98">
        <v>1.49</v>
      </c>
      <c r="V417" s="98">
        <v>1.53</v>
      </c>
      <c r="W417" s="98">
        <v>1.58</v>
      </c>
      <c r="X417" s="99">
        <v>1.63</v>
      </c>
      <c r="Y417" s="177"/>
      <c r="Z417" s="662"/>
      <c r="AA417" s="664">
        <f>+AA415+10</f>
        <v>160</v>
      </c>
      <c r="AB417" s="78" t="s">
        <v>133</v>
      </c>
      <c r="AC417" s="97">
        <v>1.31</v>
      </c>
      <c r="AD417" s="98">
        <v>1.35</v>
      </c>
      <c r="AE417" s="98">
        <v>1.4</v>
      </c>
      <c r="AF417" s="98">
        <v>1.44</v>
      </c>
      <c r="AG417" s="98">
        <v>1.49</v>
      </c>
      <c r="AH417" s="98">
        <v>1.53</v>
      </c>
      <c r="AI417" s="98">
        <v>1.58</v>
      </c>
      <c r="AJ417" s="99">
        <v>1.63</v>
      </c>
      <c r="AL417" s="662"/>
      <c r="AM417" s="664">
        <f>+AM415+10</f>
        <v>160</v>
      </c>
      <c r="AN417" s="78" t="s">
        <v>133</v>
      </c>
      <c r="AO417" s="97">
        <v>1.31</v>
      </c>
      <c r="AP417" s="98">
        <v>1.35</v>
      </c>
      <c r="AQ417" s="98">
        <v>1.4</v>
      </c>
      <c r="AR417" s="98">
        <v>1.44</v>
      </c>
      <c r="AS417" s="98">
        <v>1.49</v>
      </c>
      <c r="AT417" s="98">
        <v>1.53</v>
      </c>
      <c r="AU417" s="98">
        <v>1.58</v>
      </c>
      <c r="AV417" s="99">
        <v>1.63</v>
      </c>
    </row>
    <row r="418" spans="1:48" ht="15" thickBot="1">
      <c r="A418">
        <v>418</v>
      </c>
      <c r="B418" s="662"/>
      <c r="C418" s="665"/>
      <c r="D418" s="82" t="s">
        <v>136</v>
      </c>
      <c r="E418" s="97">
        <v>1.3</v>
      </c>
      <c r="F418" s="98">
        <v>1.36</v>
      </c>
      <c r="G418" s="98">
        <v>1.43</v>
      </c>
      <c r="H418" s="98">
        <v>1.5</v>
      </c>
      <c r="I418" s="98">
        <v>1.57</v>
      </c>
      <c r="J418" s="98">
        <v>1.64</v>
      </c>
      <c r="K418" s="98">
        <v>1.71</v>
      </c>
      <c r="L418" s="99">
        <v>1.78</v>
      </c>
      <c r="N418" s="662"/>
      <c r="O418" s="665"/>
      <c r="P418" s="82" t="s">
        <v>136</v>
      </c>
      <c r="Q418" s="97">
        <v>1.3</v>
      </c>
      <c r="R418" s="98">
        <v>1.36</v>
      </c>
      <c r="S418" s="98">
        <v>1.43</v>
      </c>
      <c r="T418" s="98">
        <v>1.5</v>
      </c>
      <c r="U418" s="98">
        <v>1.57</v>
      </c>
      <c r="V418" s="98">
        <v>1.64</v>
      </c>
      <c r="W418" s="98">
        <v>1.71</v>
      </c>
      <c r="X418" s="99">
        <v>1.78</v>
      </c>
      <c r="Y418" s="177"/>
      <c r="Z418" s="662"/>
      <c r="AA418" s="665"/>
      <c r="AB418" s="82" t="s">
        <v>136</v>
      </c>
      <c r="AC418" s="97">
        <v>1.3</v>
      </c>
      <c r="AD418" s="98">
        <v>1.36</v>
      </c>
      <c r="AE418" s="98">
        <v>1.43</v>
      </c>
      <c r="AF418" s="98">
        <v>1.5</v>
      </c>
      <c r="AG418" s="98">
        <v>1.57</v>
      </c>
      <c r="AH418" s="98">
        <v>1.64</v>
      </c>
      <c r="AI418" s="98">
        <v>1.71</v>
      </c>
      <c r="AJ418" s="99">
        <v>1.78</v>
      </c>
      <c r="AL418" s="662"/>
      <c r="AM418" s="665"/>
      <c r="AN418" s="82" t="s">
        <v>136</v>
      </c>
      <c r="AO418" s="97">
        <v>1.3</v>
      </c>
      <c r="AP418" s="98">
        <v>1.36</v>
      </c>
      <c r="AQ418" s="98">
        <v>1.43</v>
      </c>
      <c r="AR418" s="98">
        <v>1.5</v>
      </c>
      <c r="AS418" s="98">
        <v>1.57</v>
      </c>
      <c r="AT418" s="98">
        <v>1.64</v>
      </c>
      <c r="AU418" s="98">
        <v>1.71</v>
      </c>
      <c r="AV418" s="99">
        <v>1.78</v>
      </c>
    </row>
    <row r="419" spans="1:48">
      <c r="A419">
        <v>419</v>
      </c>
      <c r="B419" s="662"/>
      <c r="C419" s="666">
        <f>+C417+10</f>
        <v>170</v>
      </c>
      <c r="D419" s="86" t="str">
        <f>+D417</f>
        <v>48-X</v>
      </c>
      <c r="E419" s="100">
        <v>1.1599999999999999</v>
      </c>
      <c r="F419" s="101">
        <v>1.21</v>
      </c>
      <c r="G419" s="101">
        <v>1.27</v>
      </c>
      <c r="H419" s="101">
        <v>1.33</v>
      </c>
      <c r="I419" s="101">
        <v>1.38</v>
      </c>
      <c r="J419" s="101">
        <v>1.44</v>
      </c>
      <c r="K419" s="101">
        <v>1.5</v>
      </c>
      <c r="L419" s="102">
        <v>1.56</v>
      </c>
      <c r="N419" s="662"/>
      <c r="O419" s="666">
        <f>+O417+10</f>
        <v>170</v>
      </c>
      <c r="P419" s="86" t="str">
        <f>+P417</f>
        <v>48-X</v>
      </c>
      <c r="Q419" s="100">
        <v>1.1599999999999999</v>
      </c>
      <c r="R419" s="101">
        <v>1.21</v>
      </c>
      <c r="S419" s="101">
        <v>1.27</v>
      </c>
      <c r="T419" s="101">
        <v>1.33</v>
      </c>
      <c r="U419" s="101">
        <v>1.38</v>
      </c>
      <c r="V419" s="101">
        <v>1.44</v>
      </c>
      <c r="W419" s="101">
        <v>1.5</v>
      </c>
      <c r="X419" s="102">
        <v>1.56</v>
      </c>
      <c r="Y419" s="177"/>
      <c r="Z419" s="662"/>
      <c r="AA419" s="666">
        <f>+AA417+10</f>
        <v>170</v>
      </c>
      <c r="AB419" s="86" t="str">
        <f>+AB417</f>
        <v>48-X</v>
      </c>
      <c r="AC419" s="100">
        <v>1.1599999999999999</v>
      </c>
      <c r="AD419" s="101">
        <v>1.21</v>
      </c>
      <c r="AE419" s="101">
        <v>1.27</v>
      </c>
      <c r="AF419" s="101">
        <v>1.33</v>
      </c>
      <c r="AG419" s="101">
        <v>1.38</v>
      </c>
      <c r="AH419" s="101">
        <v>1.44</v>
      </c>
      <c r="AI419" s="101">
        <v>1.5</v>
      </c>
      <c r="AJ419" s="102">
        <v>1.56</v>
      </c>
      <c r="AL419" s="662"/>
      <c r="AM419" s="666">
        <f>+AM417+10</f>
        <v>170</v>
      </c>
      <c r="AN419" s="86" t="str">
        <f>+AN417</f>
        <v>48-X</v>
      </c>
      <c r="AO419" s="100">
        <v>1.1599999999999999</v>
      </c>
      <c r="AP419" s="101">
        <v>1.21</v>
      </c>
      <c r="AQ419" s="101">
        <v>1.27</v>
      </c>
      <c r="AR419" s="101">
        <v>1.33</v>
      </c>
      <c r="AS419" s="101">
        <v>1.38</v>
      </c>
      <c r="AT419" s="101">
        <v>1.44</v>
      </c>
      <c r="AU419" s="101">
        <v>1.5</v>
      </c>
      <c r="AV419" s="102">
        <v>1.56</v>
      </c>
    </row>
    <row r="420" spans="1:48" ht="15" thickBot="1">
      <c r="A420">
        <v>420</v>
      </c>
      <c r="B420" s="662"/>
      <c r="C420" s="667"/>
      <c r="D420" s="90" t="str">
        <f>+D418</f>
        <v>48-XL</v>
      </c>
      <c r="E420" s="100">
        <v>1.17</v>
      </c>
      <c r="F420" s="101">
        <v>1.24</v>
      </c>
      <c r="G420" s="101">
        <v>1.32</v>
      </c>
      <c r="H420" s="101">
        <v>1.4</v>
      </c>
      <c r="I420" s="101">
        <v>1.47</v>
      </c>
      <c r="J420" s="101">
        <v>1.55</v>
      </c>
      <c r="K420" s="101">
        <v>1.63</v>
      </c>
      <c r="L420" s="102">
        <v>1.71</v>
      </c>
      <c r="N420" s="662"/>
      <c r="O420" s="667"/>
      <c r="P420" s="90" t="str">
        <f>+P418</f>
        <v>48-XL</v>
      </c>
      <c r="Q420" s="100">
        <v>1.17</v>
      </c>
      <c r="R420" s="101">
        <v>1.24</v>
      </c>
      <c r="S420" s="101">
        <v>1.32</v>
      </c>
      <c r="T420" s="101">
        <v>1.4</v>
      </c>
      <c r="U420" s="101">
        <v>1.47</v>
      </c>
      <c r="V420" s="101">
        <v>1.55</v>
      </c>
      <c r="W420" s="101">
        <v>1.63</v>
      </c>
      <c r="X420" s="102">
        <v>1.71</v>
      </c>
      <c r="Y420" s="177"/>
      <c r="Z420" s="662"/>
      <c r="AA420" s="667"/>
      <c r="AB420" s="90" t="str">
        <f>+AB418</f>
        <v>48-XL</v>
      </c>
      <c r="AC420" s="100">
        <v>1.17</v>
      </c>
      <c r="AD420" s="101">
        <v>1.24</v>
      </c>
      <c r="AE420" s="101">
        <v>1.32</v>
      </c>
      <c r="AF420" s="101">
        <v>1.4</v>
      </c>
      <c r="AG420" s="101">
        <v>1.47</v>
      </c>
      <c r="AH420" s="101">
        <v>1.55</v>
      </c>
      <c r="AI420" s="101">
        <v>1.63</v>
      </c>
      <c r="AJ420" s="102">
        <v>1.71</v>
      </c>
      <c r="AL420" s="662"/>
      <c r="AM420" s="667"/>
      <c r="AN420" s="90" t="str">
        <f>+AN418</f>
        <v>48-XL</v>
      </c>
      <c r="AO420" s="100">
        <v>1.17</v>
      </c>
      <c r="AP420" s="101">
        <v>1.24</v>
      </c>
      <c r="AQ420" s="101">
        <v>1.32</v>
      </c>
      <c r="AR420" s="101">
        <v>1.4</v>
      </c>
      <c r="AS420" s="101">
        <v>1.47</v>
      </c>
      <c r="AT420" s="101">
        <v>1.55</v>
      </c>
      <c r="AU420" s="101">
        <v>1.63</v>
      </c>
      <c r="AV420" s="102">
        <v>1.71</v>
      </c>
    </row>
    <row r="421" spans="1:48">
      <c r="A421">
        <v>421</v>
      </c>
      <c r="B421" s="662"/>
      <c r="C421" s="664">
        <f>+C419+10</f>
        <v>180</v>
      </c>
      <c r="D421" s="78" t="s">
        <v>133</v>
      </c>
      <c r="E421" s="97">
        <v>1.04</v>
      </c>
      <c r="F421" s="98">
        <v>1.1000000000000001</v>
      </c>
      <c r="G421" s="98">
        <v>1.17</v>
      </c>
      <c r="H421" s="98">
        <v>1.23</v>
      </c>
      <c r="I421" s="98">
        <v>1.3</v>
      </c>
      <c r="J421" s="98">
        <v>1.36</v>
      </c>
      <c r="K421" s="98">
        <v>1.43</v>
      </c>
      <c r="L421" s="99">
        <v>1.5</v>
      </c>
      <c r="N421" s="662"/>
      <c r="O421" s="664">
        <f>+O419+10</f>
        <v>180</v>
      </c>
      <c r="P421" s="78" t="s">
        <v>133</v>
      </c>
      <c r="Q421" s="97">
        <v>1.04</v>
      </c>
      <c r="R421" s="98">
        <v>1.1000000000000001</v>
      </c>
      <c r="S421" s="98">
        <v>1.17</v>
      </c>
      <c r="T421" s="98">
        <v>1.23</v>
      </c>
      <c r="U421" s="98">
        <v>1.3</v>
      </c>
      <c r="V421" s="98">
        <v>1.36</v>
      </c>
      <c r="W421" s="98">
        <v>1.43</v>
      </c>
      <c r="X421" s="99">
        <v>1.5</v>
      </c>
      <c r="Y421" s="177"/>
      <c r="Z421" s="662"/>
      <c r="AA421" s="664">
        <f>+AA419+10</f>
        <v>180</v>
      </c>
      <c r="AB421" s="78" t="s">
        <v>133</v>
      </c>
      <c r="AC421" s="97">
        <v>1.04</v>
      </c>
      <c r="AD421" s="98">
        <v>1.1000000000000001</v>
      </c>
      <c r="AE421" s="98">
        <v>1.17</v>
      </c>
      <c r="AF421" s="98">
        <v>1.23</v>
      </c>
      <c r="AG421" s="98">
        <v>1.3</v>
      </c>
      <c r="AH421" s="98">
        <v>1.36</v>
      </c>
      <c r="AI421" s="98">
        <v>1.43</v>
      </c>
      <c r="AJ421" s="99">
        <v>1.5</v>
      </c>
      <c r="AL421" s="662"/>
      <c r="AM421" s="664">
        <f>+AM419+10</f>
        <v>180</v>
      </c>
      <c r="AN421" s="78" t="s">
        <v>133</v>
      </c>
      <c r="AO421" s="97">
        <v>1.04</v>
      </c>
      <c r="AP421" s="98">
        <v>1.1000000000000001</v>
      </c>
      <c r="AQ421" s="98">
        <v>1.17</v>
      </c>
      <c r="AR421" s="98">
        <v>1.23</v>
      </c>
      <c r="AS421" s="98">
        <v>1.3</v>
      </c>
      <c r="AT421" s="98">
        <v>1.36</v>
      </c>
      <c r="AU421" s="98">
        <v>1.43</v>
      </c>
      <c r="AV421" s="99">
        <v>1.5</v>
      </c>
    </row>
    <row r="422" spans="1:48" ht="15" thickBot="1">
      <c r="A422">
        <v>422</v>
      </c>
      <c r="B422" s="662"/>
      <c r="C422" s="665"/>
      <c r="D422" s="82" t="s">
        <v>136</v>
      </c>
      <c r="E422" s="97">
        <v>1.03</v>
      </c>
      <c r="F422" s="98">
        <v>1.1100000000000001</v>
      </c>
      <c r="G422" s="98">
        <v>1.19</v>
      </c>
      <c r="H422" s="98">
        <v>1.27</v>
      </c>
      <c r="I422" s="98">
        <v>1.35</v>
      </c>
      <c r="J422" s="98">
        <v>1.43</v>
      </c>
      <c r="K422" s="98">
        <v>1.51</v>
      </c>
      <c r="L422" s="99">
        <v>1.59</v>
      </c>
      <c r="N422" s="662"/>
      <c r="O422" s="665"/>
      <c r="P422" s="82" t="s">
        <v>136</v>
      </c>
      <c r="Q422" s="97">
        <v>1.03</v>
      </c>
      <c r="R422" s="98">
        <v>1.1100000000000001</v>
      </c>
      <c r="S422" s="98">
        <v>1.19</v>
      </c>
      <c r="T422" s="98">
        <v>1.27</v>
      </c>
      <c r="U422" s="98">
        <v>1.35</v>
      </c>
      <c r="V422" s="98">
        <v>1.43</v>
      </c>
      <c r="W422" s="98">
        <v>1.51</v>
      </c>
      <c r="X422" s="99">
        <v>1.59</v>
      </c>
      <c r="Y422" s="177"/>
      <c r="Z422" s="662"/>
      <c r="AA422" s="665"/>
      <c r="AB422" s="82" t="s">
        <v>136</v>
      </c>
      <c r="AC422" s="97">
        <v>1.03</v>
      </c>
      <c r="AD422" s="98">
        <v>1.1100000000000001</v>
      </c>
      <c r="AE422" s="98">
        <v>1.19</v>
      </c>
      <c r="AF422" s="98">
        <v>1.27</v>
      </c>
      <c r="AG422" s="98">
        <v>1.35</v>
      </c>
      <c r="AH422" s="98">
        <v>1.43</v>
      </c>
      <c r="AI422" s="98">
        <v>1.51</v>
      </c>
      <c r="AJ422" s="99">
        <v>1.59</v>
      </c>
      <c r="AL422" s="662"/>
      <c r="AM422" s="665"/>
      <c r="AN422" s="82" t="s">
        <v>136</v>
      </c>
      <c r="AO422" s="97">
        <v>1.03</v>
      </c>
      <c r="AP422" s="98">
        <v>1.1100000000000001</v>
      </c>
      <c r="AQ422" s="98">
        <v>1.19</v>
      </c>
      <c r="AR422" s="98">
        <v>1.27</v>
      </c>
      <c r="AS422" s="98">
        <v>1.35</v>
      </c>
      <c r="AT422" s="98">
        <v>1.43</v>
      </c>
      <c r="AU422" s="98">
        <v>1.51</v>
      </c>
      <c r="AV422" s="99">
        <v>1.59</v>
      </c>
    </row>
    <row r="423" spans="1:48">
      <c r="A423">
        <v>423</v>
      </c>
      <c r="B423" s="662"/>
      <c r="C423" s="666">
        <f>+C421+10</f>
        <v>190</v>
      </c>
      <c r="D423" s="86" t="str">
        <f>+D421</f>
        <v>48-X</v>
      </c>
      <c r="E423" s="100">
        <v>0.93</v>
      </c>
      <c r="F423" s="101">
        <v>1</v>
      </c>
      <c r="G423" s="101">
        <v>1.07</v>
      </c>
      <c r="H423" s="101">
        <v>1.1399999999999999</v>
      </c>
      <c r="I423" s="101">
        <v>1.21</v>
      </c>
      <c r="J423" s="101">
        <v>1.28</v>
      </c>
      <c r="K423" s="101">
        <v>1.35</v>
      </c>
      <c r="L423" s="102">
        <v>1.42</v>
      </c>
      <c r="N423" s="662"/>
      <c r="O423" s="666">
        <f>+O421+10</f>
        <v>190</v>
      </c>
      <c r="P423" s="86" t="str">
        <f>+P421</f>
        <v>48-X</v>
      </c>
      <c r="Q423" s="100">
        <v>0.93</v>
      </c>
      <c r="R423" s="101">
        <v>1</v>
      </c>
      <c r="S423" s="101">
        <v>1.07</v>
      </c>
      <c r="T423" s="101">
        <v>1.1399999999999999</v>
      </c>
      <c r="U423" s="101">
        <v>1.21</v>
      </c>
      <c r="V423" s="101">
        <v>1.28</v>
      </c>
      <c r="W423" s="101">
        <v>1.35</v>
      </c>
      <c r="X423" s="102">
        <v>1.42</v>
      </c>
      <c r="Y423" s="177"/>
      <c r="Z423" s="662"/>
      <c r="AA423" s="666">
        <f>+AA421+10</f>
        <v>190</v>
      </c>
      <c r="AB423" s="86" t="str">
        <f>+AB421</f>
        <v>48-X</v>
      </c>
      <c r="AC423" s="100">
        <v>0.93</v>
      </c>
      <c r="AD423" s="101">
        <v>1</v>
      </c>
      <c r="AE423" s="101">
        <v>1.07</v>
      </c>
      <c r="AF423" s="101">
        <v>1.1399999999999999</v>
      </c>
      <c r="AG423" s="101">
        <v>1.21</v>
      </c>
      <c r="AH423" s="101">
        <v>1.28</v>
      </c>
      <c r="AI423" s="101">
        <v>1.35</v>
      </c>
      <c r="AJ423" s="102">
        <v>1.42</v>
      </c>
      <c r="AL423" s="662"/>
      <c r="AM423" s="666">
        <f>+AM421+10</f>
        <v>190</v>
      </c>
      <c r="AN423" s="86" t="str">
        <f>+AN421</f>
        <v>48-X</v>
      </c>
      <c r="AO423" s="100">
        <v>0.93</v>
      </c>
      <c r="AP423" s="101">
        <v>1</v>
      </c>
      <c r="AQ423" s="101">
        <v>1.07</v>
      </c>
      <c r="AR423" s="101">
        <v>1.1399999999999999</v>
      </c>
      <c r="AS423" s="101">
        <v>1.21</v>
      </c>
      <c r="AT423" s="101">
        <v>1.28</v>
      </c>
      <c r="AU423" s="101">
        <v>1.35</v>
      </c>
      <c r="AV423" s="102">
        <v>1.42</v>
      </c>
    </row>
    <row r="424" spans="1:48" ht="15" thickBot="1">
      <c r="A424">
        <v>424</v>
      </c>
      <c r="B424" s="662"/>
      <c r="C424" s="667"/>
      <c r="D424" s="90" t="str">
        <f>+D422</f>
        <v>48-XL</v>
      </c>
      <c r="E424" s="100">
        <v>0.93</v>
      </c>
      <c r="F424" s="101">
        <v>1</v>
      </c>
      <c r="G424" s="101">
        <v>1.07</v>
      </c>
      <c r="H424" s="101">
        <v>1.1399999999999999</v>
      </c>
      <c r="I424" s="101">
        <v>1.21</v>
      </c>
      <c r="J424" s="101">
        <v>1.28</v>
      </c>
      <c r="K424" s="101">
        <v>1.35</v>
      </c>
      <c r="L424" s="102">
        <v>1.43</v>
      </c>
      <c r="N424" s="662"/>
      <c r="O424" s="667"/>
      <c r="P424" s="90" t="str">
        <f>+P422</f>
        <v>48-XL</v>
      </c>
      <c r="Q424" s="100">
        <v>0.93</v>
      </c>
      <c r="R424" s="101">
        <v>1</v>
      </c>
      <c r="S424" s="101">
        <v>1.07</v>
      </c>
      <c r="T424" s="101">
        <v>1.1399999999999999</v>
      </c>
      <c r="U424" s="101">
        <v>1.21</v>
      </c>
      <c r="V424" s="101">
        <v>1.28</v>
      </c>
      <c r="W424" s="101">
        <v>1.35</v>
      </c>
      <c r="X424" s="102">
        <v>1.43</v>
      </c>
      <c r="Y424" s="177"/>
      <c r="Z424" s="662"/>
      <c r="AA424" s="667"/>
      <c r="AB424" s="90" t="str">
        <f>+AB422</f>
        <v>48-XL</v>
      </c>
      <c r="AC424" s="100">
        <v>0.93</v>
      </c>
      <c r="AD424" s="101">
        <v>1</v>
      </c>
      <c r="AE424" s="101">
        <v>1.07</v>
      </c>
      <c r="AF424" s="101">
        <v>1.1399999999999999</v>
      </c>
      <c r="AG424" s="101">
        <v>1.21</v>
      </c>
      <c r="AH424" s="101">
        <v>1.28</v>
      </c>
      <c r="AI424" s="101">
        <v>1.35</v>
      </c>
      <c r="AJ424" s="102">
        <v>1.43</v>
      </c>
      <c r="AL424" s="662"/>
      <c r="AM424" s="667"/>
      <c r="AN424" s="90" t="str">
        <f>+AN422</f>
        <v>48-XL</v>
      </c>
      <c r="AO424" s="100">
        <v>0.93</v>
      </c>
      <c r="AP424" s="101">
        <v>1</v>
      </c>
      <c r="AQ424" s="101">
        <v>1.07</v>
      </c>
      <c r="AR424" s="101">
        <v>1.1399999999999999</v>
      </c>
      <c r="AS424" s="101">
        <v>1.21</v>
      </c>
      <c r="AT424" s="101">
        <v>1.28</v>
      </c>
      <c r="AU424" s="101">
        <v>1.35</v>
      </c>
      <c r="AV424" s="102">
        <v>1.43</v>
      </c>
    </row>
    <row r="425" spans="1:48">
      <c r="A425">
        <v>425</v>
      </c>
      <c r="B425" s="662"/>
      <c r="C425" s="664">
        <f>+C423+10</f>
        <v>200</v>
      </c>
      <c r="D425" s="78" t="s">
        <v>133</v>
      </c>
      <c r="E425" s="97">
        <v>0.84</v>
      </c>
      <c r="F425" s="98">
        <v>0.9</v>
      </c>
      <c r="G425" s="98">
        <v>0.96</v>
      </c>
      <c r="H425" s="98">
        <v>1.03</v>
      </c>
      <c r="I425" s="98">
        <v>1.0900000000000001</v>
      </c>
      <c r="J425" s="98">
        <v>1.1599999999999999</v>
      </c>
      <c r="K425" s="98">
        <v>1.22</v>
      </c>
      <c r="L425" s="99">
        <v>1.29</v>
      </c>
      <c r="N425" s="662"/>
      <c r="O425" s="664">
        <f>+O423+10</f>
        <v>200</v>
      </c>
      <c r="P425" s="78" t="s">
        <v>133</v>
      </c>
      <c r="Q425" s="97">
        <v>0.84</v>
      </c>
      <c r="R425" s="98">
        <v>0.9</v>
      </c>
      <c r="S425" s="98">
        <v>0.96</v>
      </c>
      <c r="T425" s="98">
        <v>1.03</v>
      </c>
      <c r="U425" s="98">
        <v>1.0900000000000001</v>
      </c>
      <c r="V425" s="98">
        <v>1.1599999999999999</v>
      </c>
      <c r="W425" s="98">
        <v>1.22</v>
      </c>
      <c r="X425" s="99">
        <v>1.29</v>
      </c>
      <c r="Z425" s="662"/>
      <c r="AA425" s="664">
        <f>+AA423+10</f>
        <v>200</v>
      </c>
      <c r="AB425" s="78" t="s">
        <v>133</v>
      </c>
      <c r="AC425" s="97">
        <v>0.84</v>
      </c>
      <c r="AD425" s="98">
        <v>0.9</v>
      </c>
      <c r="AE425" s="98">
        <v>0.96</v>
      </c>
      <c r="AF425" s="98">
        <v>1.03</v>
      </c>
      <c r="AG425" s="98">
        <v>1.0900000000000001</v>
      </c>
      <c r="AH425" s="98">
        <v>1.1599999999999999</v>
      </c>
      <c r="AI425" s="98">
        <v>1.22</v>
      </c>
      <c r="AJ425" s="99">
        <v>1.29</v>
      </c>
      <c r="AL425" s="662"/>
      <c r="AM425" s="664">
        <f>+AM423+10</f>
        <v>200</v>
      </c>
      <c r="AN425" s="78" t="s">
        <v>133</v>
      </c>
      <c r="AO425" s="97">
        <v>0.84</v>
      </c>
      <c r="AP425" s="98">
        <v>0.9</v>
      </c>
      <c r="AQ425" s="98">
        <v>0.96</v>
      </c>
      <c r="AR425" s="98">
        <v>1.03</v>
      </c>
      <c r="AS425" s="98">
        <v>1.0900000000000001</v>
      </c>
      <c r="AT425" s="98">
        <v>1.1599999999999999</v>
      </c>
      <c r="AU425" s="98">
        <v>1.22</v>
      </c>
      <c r="AV425" s="99">
        <v>1.29</v>
      </c>
    </row>
    <row r="426" spans="1:48" ht="15" thickBot="1">
      <c r="A426">
        <v>426</v>
      </c>
      <c r="B426" s="663"/>
      <c r="C426" s="665"/>
      <c r="D426" s="82" t="s">
        <v>136</v>
      </c>
      <c r="E426" s="190">
        <v>0.84</v>
      </c>
      <c r="F426" s="188">
        <v>0.9</v>
      </c>
      <c r="G426" s="188">
        <v>0.96</v>
      </c>
      <c r="H426" s="188">
        <v>1.02</v>
      </c>
      <c r="I426" s="188">
        <v>1.0900000000000001</v>
      </c>
      <c r="J426" s="188">
        <v>1.1499999999999999</v>
      </c>
      <c r="K426" s="188">
        <v>1.21</v>
      </c>
      <c r="L426" s="187">
        <v>1.28</v>
      </c>
      <c r="N426" s="663"/>
      <c r="O426" s="665"/>
      <c r="P426" s="82" t="s">
        <v>136</v>
      </c>
      <c r="Q426" s="190">
        <v>0.84</v>
      </c>
      <c r="R426" s="188">
        <v>0.9</v>
      </c>
      <c r="S426" s="188">
        <v>0.96</v>
      </c>
      <c r="T426" s="188">
        <v>1.02</v>
      </c>
      <c r="U426" s="188">
        <v>1.0900000000000001</v>
      </c>
      <c r="V426" s="188">
        <v>1.1499999999999999</v>
      </c>
      <c r="W426" s="188">
        <v>1.21</v>
      </c>
      <c r="X426" s="187">
        <v>1.28</v>
      </c>
      <c r="Z426" s="663"/>
      <c r="AA426" s="665"/>
      <c r="AB426" s="82" t="s">
        <v>136</v>
      </c>
      <c r="AC426" s="190">
        <v>0.84</v>
      </c>
      <c r="AD426" s="188">
        <v>0.9</v>
      </c>
      <c r="AE426" s="188">
        <v>0.96</v>
      </c>
      <c r="AF426" s="188">
        <v>1.02</v>
      </c>
      <c r="AG426" s="188">
        <v>1.0900000000000001</v>
      </c>
      <c r="AH426" s="188">
        <v>1.1499999999999999</v>
      </c>
      <c r="AI426" s="188">
        <v>1.21</v>
      </c>
      <c r="AJ426" s="187">
        <v>1.28</v>
      </c>
      <c r="AL426" s="663"/>
      <c r="AM426" s="665"/>
      <c r="AN426" s="82" t="s">
        <v>136</v>
      </c>
      <c r="AO426" s="190">
        <v>0.84</v>
      </c>
      <c r="AP426" s="188">
        <v>0.9</v>
      </c>
      <c r="AQ426" s="188">
        <v>0.96</v>
      </c>
      <c r="AR426" s="188">
        <v>1.02</v>
      </c>
      <c r="AS426" s="188">
        <v>1.0900000000000001</v>
      </c>
      <c r="AT426" s="188">
        <v>1.1499999999999999</v>
      </c>
      <c r="AU426" s="188">
        <v>1.21</v>
      </c>
      <c r="AV426" s="187">
        <v>1.28</v>
      </c>
    </row>
    <row r="427" spans="1:48">
      <c r="A427">
        <v>427</v>
      </c>
    </row>
    <row r="428" spans="1:48">
      <c r="A428">
        <v>428</v>
      </c>
    </row>
    <row r="429" spans="1:48">
      <c r="A429">
        <v>429</v>
      </c>
    </row>
    <row r="430" spans="1:48">
      <c r="A430">
        <v>430</v>
      </c>
    </row>
    <row r="431" spans="1:48">
      <c r="A431">
        <v>431</v>
      </c>
    </row>
    <row r="432" spans="1:48">
      <c r="A432">
        <v>432</v>
      </c>
    </row>
    <row r="433" spans="1:48" ht="15" thickBot="1">
      <c r="A433">
        <v>433</v>
      </c>
    </row>
    <row r="434" spans="1:48" ht="18.600000000000001" thickBot="1">
      <c r="A434">
        <v>434</v>
      </c>
      <c r="B434" s="649" t="s">
        <v>1112</v>
      </c>
      <c r="C434" s="650"/>
      <c r="D434" s="651"/>
      <c r="E434" s="649" t="s">
        <v>1150</v>
      </c>
      <c r="F434" s="650"/>
      <c r="G434" s="650"/>
      <c r="H434" s="650"/>
      <c r="I434" s="650"/>
      <c r="J434" s="650"/>
      <c r="K434" s="650"/>
      <c r="L434" s="651"/>
      <c r="M434"/>
      <c r="N434" s="649" t="s">
        <v>1114</v>
      </c>
      <c r="O434" s="650"/>
      <c r="P434" s="651"/>
      <c r="Q434" s="649" t="s">
        <v>1150</v>
      </c>
      <c r="R434" s="650"/>
      <c r="S434" s="650"/>
      <c r="T434" s="650"/>
      <c r="U434" s="650"/>
      <c r="V434" s="650"/>
      <c r="W434" s="650"/>
      <c r="X434" s="651"/>
      <c r="Z434" s="649" t="s">
        <v>1115</v>
      </c>
      <c r="AA434" s="650"/>
      <c r="AB434" s="651"/>
      <c r="AC434" s="649" t="s">
        <v>1150</v>
      </c>
      <c r="AD434" s="650"/>
      <c r="AE434" s="650"/>
      <c r="AF434" s="650"/>
      <c r="AG434" s="650"/>
      <c r="AH434" s="650"/>
      <c r="AI434" s="650"/>
      <c r="AJ434" s="651"/>
      <c r="AK434"/>
      <c r="AL434" s="649" t="s">
        <v>1116</v>
      </c>
      <c r="AM434" s="650"/>
      <c r="AN434" s="651"/>
      <c r="AO434" s="649" t="s">
        <v>1150</v>
      </c>
      <c r="AP434" s="650"/>
      <c r="AQ434" s="650"/>
      <c r="AR434" s="650"/>
      <c r="AS434" s="650"/>
      <c r="AT434" s="650"/>
      <c r="AU434" s="650"/>
      <c r="AV434" s="651"/>
    </row>
    <row r="435" spans="1:48" ht="15.75" customHeight="1">
      <c r="A435">
        <v>435</v>
      </c>
      <c r="B435" s="652" t="s">
        <v>1129</v>
      </c>
      <c r="C435" s="652" t="s">
        <v>634</v>
      </c>
      <c r="D435" s="669" t="s">
        <v>1119</v>
      </c>
      <c r="E435" s="676" t="s">
        <v>1120</v>
      </c>
      <c r="F435" s="677"/>
      <c r="G435" s="677"/>
      <c r="H435" s="677"/>
      <c r="I435" s="677"/>
      <c r="J435" s="677"/>
      <c r="K435" s="677"/>
      <c r="L435" s="678"/>
      <c r="M435"/>
      <c r="N435" s="652" t="s">
        <v>1129</v>
      </c>
      <c r="O435" s="652" t="s">
        <v>634</v>
      </c>
      <c r="P435" s="669" t="s">
        <v>1119</v>
      </c>
      <c r="Q435" s="676" t="s">
        <v>1120</v>
      </c>
      <c r="R435" s="677"/>
      <c r="S435" s="677"/>
      <c r="T435" s="677"/>
      <c r="U435" s="677"/>
      <c r="V435" s="677"/>
      <c r="W435" s="677"/>
      <c r="X435" s="678"/>
      <c r="Z435" s="652" t="s">
        <v>1129</v>
      </c>
      <c r="AA435" s="652" t="s">
        <v>634</v>
      </c>
      <c r="AB435" s="669" t="s">
        <v>1119</v>
      </c>
      <c r="AC435" s="676" t="s">
        <v>1120</v>
      </c>
      <c r="AD435" s="677"/>
      <c r="AE435" s="677"/>
      <c r="AF435" s="677"/>
      <c r="AG435" s="677"/>
      <c r="AH435" s="677"/>
      <c r="AI435" s="677"/>
      <c r="AJ435" s="678"/>
      <c r="AK435"/>
      <c r="AL435" s="652" t="s">
        <v>1129</v>
      </c>
      <c r="AM435" s="652" t="s">
        <v>634</v>
      </c>
      <c r="AN435" s="669" t="s">
        <v>1119</v>
      </c>
      <c r="AO435" s="676" t="s">
        <v>1120</v>
      </c>
      <c r="AP435" s="677"/>
      <c r="AQ435" s="677"/>
      <c r="AR435" s="677"/>
      <c r="AS435" s="677"/>
      <c r="AT435" s="677"/>
      <c r="AU435" s="677"/>
      <c r="AV435" s="678"/>
    </row>
    <row r="436" spans="1:48" ht="15" customHeight="1" thickBot="1">
      <c r="A436">
        <v>436</v>
      </c>
      <c r="B436" s="668"/>
      <c r="C436" s="668"/>
      <c r="D436" s="670"/>
      <c r="E436" s="679"/>
      <c r="F436" s="680"/>
      <c r="G436" s="680"/>
      <c r="H436" s="680"/>
      <c r="I436" s="680"/>
      <c r="J436" s="680"/>
      <c r="K436" s="680"/>
      <c r="L436" s="681"/>
      <c r="M436"/>
      <c r="N436" s="668"/>
      <c r="O436" s="668"/>
      <c r="P436" s="670"/>
      <c r="Q436" s="679"/>
      <c r="R436" s="680"/>
      <c r="S436" s="680"/>
      <c r="T436" s="680"/>
      <c r="U436" s="680"/>
      <c r="V436" s="680"/>
      <c r="W436" s="680"/>
      <c r="X436" s="681"/>
      <c r="Z436" s="668"/>
      <c r="AA436" s="668"/>
      <c r="AB436" s="670"/>
      <c r="AC436" s="679"/>
      <c r="AD436" s="680"/>
      <c r="AE436" s="680"/>
      <c r="AF436" s="680"/>
      <c r="AG436" s="680"/>
      <c r="AH436" s="680"/>
      <c r="AI436" s="680"/>
      <c r="AJ436" s="681"/>
      <c r="AK436"/>
      <c r="AL436" s="668"/>
      <c r="AM436" s="668"/>
      <c r="AN436" s="670"/>
      <c r="AO436" s="679"/>
      <c r="AP436" s="680"/>
      <c r="AQ436" s="680"/>
      <c r="AR436" s="680"/>
      <c r="AS436" s="680"/>
      <c r="AT436" s="680"/>
      <c r="AU436" s="680"/>
      <c r="AV436" s="681"/>
    </row>
    <row r="437" spans="1:48" ht="15" thickBot="1">
      <c r="A437">
        <v>437</v>
      </c>
      <c r="B437" s="653"/>
      <c r="C437" s="653"/>
      <c r="D437" s="671"/>
      <c r="E437" s="75">
        <v>0</v>
      </c>
      <c r="F437" s="76">
        <v>500</v>
      </c>
      <c r="G437" s="76">
        <v>1000</v>
      </c>
      <c r="H437" s="76">
        <v>1500</v>
      </c>
      <c r="I437" s="76">
        <v>2000</v>
      </c>
      <c r="J437" s="76">
        <v>2500</v>
      </c>
      <c r="K437" s="76">
        <v>3000</v>
      </c>
      <c r="L437" s="77">
        <v>3500</v>
      </c>
      <c r="M437"/>
      <c r="N437" s="653"/>
      <c r="O437" s="653"/>
      <c r="P437" s="671"/>
      <c r="Q437" s="75">
        <v>0</v>
      </c>
      <c r="R437" s="76">
        <v>500</v>
      </c>
      <c r="S437" s="76">
        <v>1000</v>
      </c>
      <c r="T437" s="76">
        <v>1500</v>
      </c>
      <c r="U437" s="76">
        <v>2000</v>
      </c>
      <c r="V437" s="76">
        <v>2500</v>
      </c>
      <c r="W437" s="76">
        <v>3000</v>
      </c>
      <c r="X437" s="77">
        <v>3500</v>
      </c>
      <c r="Z437" s="653"/>
      <c r="AA437" s="653"/>
      <c r="AB437" s="671"/>
      <c r="AC437" s="75">
        <v>0</v>
      </c>
      <c r="AD437" s="76">
        <v>500</v>
      </c>
      <c r="AE437" s="76">
        <v>1000</v>
      </c>
      <c r="AF437" s="76">
        <v>1500</v>
      </c>
      <c r="AG437" s="76">
        <v>2000</v>
      </c>
      <c r="AH437" s="76">
        <v>2500</v>
      </c>
      <c r="AI437" s="76">
        <v>3000</v>
      </c>
      <c r="AJ437" s="77">
        <v>3500</v>
      </c>
      <c r="AK437"/>
      <c r="AL437" s="653"/>
      <c r="AM437" s="653"/>
      <c r="AN437" s="671"/>
      <c r="AO437" s="75">
        <v>0</v>
      </c>
      <c r="AP437" s="76">
        <v>500</v>
      </c>
      <c r="AQ437" s="76">
        <v>1000</v>
      </c>
      <c r="AR437" s="76">
        <v>1500</v>
      </c>
      <c r="AS437" s="76">
        <v>2000</v>
      </c>
      <c r="AT437" s="76">
        <v>2500</v>
      </c>
      <c r="AU437" s="76">
        <v>3000</v>
      </c>
      <c r="AV437" s="77">
        <v>3500</v>
      </c>
    </row>
    <row r="438" spans="1:48" ht="15" customHeight="1">
      <c r="A438">
        <v>438</v>
      </c>
      <c r="B438" s="661" t="s">
        <v>1141</v>
      </c>
      <c r="C438" s="664">
        <v>100</v>
      </c>
      <c r="D438" s="78" t="s">
        <v>133</v>
      </c>
      <c r="E438" s="79">
        <v>193</v>
      </c>
      <c r="F438" s="80">
        <v>186</v>
      </c>
      <c r="G438" s="80">
        <v>179</v>
      </c>
      <c r="H438" s="80">
        <v>173</v>
      </c>
      <c r="I438" s="80">
        <v>166</v>
      </c>
      <c r="J438" s="80">
        <v>160</v>
      </c>
      <c r="K438" s="80">
        <v>153</v>
      </c>
      <c r="L438" s="81">
        <v>147</v>
      </c>
      <c r="N438" s="661" t="s">
        <v>1141</v>
      </c>
      <c r="O438" s="664">
        <v>100</v>
      </c>
      <c r="P438" s="78" t="s">
        <v>133</v>
      </c>
      <c r="Q438" s="79">
        <v>193</v>
      </c>
      <c r="R438" s="80">
        <v>186</v>
      </c>
      <c r="S438" s="80">
        <v>179</v>
      </c>
      <c r="T438" s="80">
        <v>173</v>
      </c>
      <c r="U438" s="80">
        <v>166</v>
      </c>
      <c r="V438" s="80">
        <v>160</v>
      </c>
      <c r="W438" s="80">
        <v>153</v>
      </c>
      <c r="X438" s="81">
        <v>147</v>
      </c>
      <c r="Y438" s="177"/>
      <c r="Z438" s="661" t="s">
        <v>1141</v>
      </c>
      <c r="AA438" s="664">
        <v>100</v>
      </c>
      <c r="AB438" s="78" t="s">
        <v>133</v>
      </c>
      <c r="AC438" s="79">
        <v>193</v>
      </c>
      <c r="AD438" s="80">
        <v>186</v>
      </c>
      <c r="AE438" s="80">
        <v>179</v>
      </c>
      <c r="AF438" s="80">
        <v>173</v>
      </c>
      <c r="AG438" s="80">
        <v>166</v>
      </c>
      <c r="AH438" s="80">
        <v>160</v>
      </c>
      <c r="AI438" s="80">
        <v>153</v>
      </c>
      <c r="AJ438" s="81">
        <v>147</v>
      </c>
      <c r="AL438" s="661" t="s">
        <v>1141</v>
      </c>
      <c r="AM438" s="664">
        <v>100</v>
      </c>
      <c r="AN438" s="78" t="s">
        <v>133</v>
      </c>
      <c r="AO438" s="79">
        <v>193</v>
      </c>
      <c r="AP438" s="80">
        <v>185</v>
      </c>
      <c r="AQ438" s="80">
        <v>177</v>
      </c>
      <c r="AR438" s="80">
        <v>169</v>
      </c>
      <c r="AS438" s="80">
        <v>161</v>
      </c>
      <c r="AT438" s="80">
        <v>153</v>
      </c>
      <c r="AU438" s="80">
        <v>145</v>
      </c>
      <c r="AV438" s="81">
        <v>138</v>
      </c>
    </row>
    <row r="439" spans="1:48" ht="15" thickBot="1">
      <c r="A439">
        <v>439</v>
      </c>
      <c r="B439" s="662"/>
      <c r="C439" s="665"/>
      <c r="D439" s="82" t="s">
        <v>136</v>
      </c>
      <c r="E439" s="83">
        <v>202</v>
      </c>
      <c r="F439" s="84">
        <v>194</v>
      </c>
      <c r="G439" s="84">
        <v>187</v>
      </c>
      <c r="H439" s="84">
        <v>180</v>
      </c>
      <c r="I439" s="84">
        <v>172</v>
      </c>
      <c r="J439" s="84">
        <v>165</v>
      </c>
      <c r="K439" s="84">
        <v>158</v>
      </c>
      <c r="L439" s="85">
        <v>151</v>
      </c>
      <c r="N439" s="662"/>
      <c r="O439" s="665"/>
      <c r="P439" s="82" t="s">
        <v>136</v>
      </c>
      <c r="Q439" s="83">
        <v>202</v>
      </c>
      <c r="R439" s="84">
        <v>194</v>
      </c>
      <c r="S439" s="84">
        <v>187</v>
      </c>
      <c r="T439" s="84">
        <v>180</v>
      </c>
      <c r="U439" s="84">
        <v>172</v>
      </c>
      <c r="V439" s="84">
        <v>165</v>
      </c>
      <c r="W439" s="84">
        <v>158</v>
      </c>
      <c r="X439" s="85">
        <v>151</v>
      </c>
      <c r="Y439" s="177"/>
      <c r="Z439" s="662"/>
      <c r="AA439" s="665"/>
      <c r="AB439" s="82" t="s">
        <v>136</v>
      </c>
      <c r="AC439" s="83">
        <v>202</v>
      </c>
      <c r="AD439" s="84">
        <v>194</v>
      </c>
      <c r="AE439" s="84">
        <v>187</v>
      </c>
      <c r="AF439" s="84">
        <v>180</v>
      </c>
      <c r="AG439" s="84">
        <v>172</v>
      </c>
      <c r="AH439" s="84">
        <v>165</v>
      </c>
      <c r="AI439" s="84">
        <v>158</v>
      </c>
      <c r="AJ439" s="85">
        <v>151</v>
      </c>
      <c r="AL439" s="662"/>
      <c r="AM439" s="665"/>
      <c r="AN439" s="82" t="s">
        <v>136</v>
      </c>
      <c r="AO439" s="83">
        <v>186</v>
      </c>
      <c r="AP439" s="84">
        <v>178</v>
      </c>
      <c r="AQ439" s="84">
        <v>170</v>
      </c>
      <c r="AR439" s="84">
        <v>162</v>
      </c>
      <c r="AS439" s="84">
        <v>155</v>
      </c>
      <c r="AT439" s="84">
        <v>147</v>
      </c>
      <c r="AU439" s="84">
        <v>139</v>
      </c>
      <c r="AV439" s="85">
        <v>132</v>
      </c>
    </row>
    <row r="440" spans="1:48">
      <c r="A440">
        <v>440</v>
      </c>
      <c r="B440" s="662"/>
      <c r="C440" s="666">
        <v>110</v>
      </c>
      <c r="D440" s="86" t="str">
        <f>+D438</f>
        <v>48-X</v>
      </c>
      <c r="E440" s="87">
        <v>216</v>
      </c>
      <c r="F440" s="88">
        <v>209</v>
      </c>
      <c r="G440" s="88">
        <v>202</v>
      </c>
      <c r="H440" s="88">
        <v>195</v>
      </c>
      <c r="I440" s="88">
        <v>188</v>
      </c>
      <c r="J440" s="88">
        <v>181</v>
      </c>
      <c r="K440" s="88">
        <v>174</v>
      </c>
      <c r="L440" s="89">
        <v>167</v>
      </c>
      <c r="N440" s="662"/>
      <c r="O440" s="666">
        <v>110</v>
      </c>
      <c r="P440" s="86" t="str">
        <f>+P438</f>
        <v>48-X</v>
      </c>
      <c r="Q440" s="87">
        <v>216</v>
      </c>
      <c r="R440" s="88">
        <v>209</v>
      </c>
      <c r="S440" s="88">
        <v>202</v>
      </c>
      <c r="T440" s="88">
        <v>195</v>
      </c>
      <c r="U440" s="88">
        <v>188</v>
      </c>
      <c r="V440" s="88">
        <v>181</v>
      </c>
      <c r="W440" s="88">
        <v>174</v>
      </c>
      <c r="X440" s="89">
        <v>167</v>
      </c>
      <c r="Y440" s="177"/>
      <c r="Z440" s="662"/>
      <c r="AA440" s="666">
        <v>110</v>
      </c>
      <c r="AB440" s="86" t="str">
        <f>+AB438</f>
        <v>48-X</v>
      </c>
      <c r="AC440" s="87">
        <v>216</v>
      </c>
      <c r="AD440" s="88">
        <v>209</v>
      </c>
      <c r="AE440" s="88">
        <v>202</v>
      </c>
      <c r="AF440" s="88">
        <v>195</v>
      </c>
      <c r="AG440" s="88">
        <v>188</v>
      </c>
      <c r="AH440" s="88">
        <v>181</v>
      </c>
      <c r="AI440" s="88">
        <v>174</v>
      </c>
      <c r="AJ440" s="89">
        <v>167</v>
      </c>
      <c r="AL440" s="662"/>
      <c r="AM440" s="666">
        <v>110</v>
      </c>
      <c r="AN440" s="86" t="str">
        <f>+AN438</f>
        <v>48-X</v>
      </c>
      <c r="AO440" s="87">
        <v>216</v>
      </c>
      <c r="AP440" s="88">
        <v>208</v>
      </c>
      <c r="AQ440" s="88">
        <v>200</v>
      </c>
      <c r="AR440" s="88">
        <v>192</v>
      </c>
      <c r="AS440" s="88">
        <v>185</v>
      </c>
      <c r="AT440" s="88">
        <v>177</v>
      </c>
      <c r="AU440" s="88">
        <v>169</v>
      </c>
      <c r="AV440" s="89">
        <v>162</v>
      </c>
    </row>
    <row r="441" spans="1:48" ht="15" thickBot="1">
      <c r="A441">
        <v>441</v>
      </c>
      <c r="B441" s="662"/>
      <c r="C441" s="667"/>
      <c r="D441" s="90" t="str">
        <f>+D439</f>
        <v>48-XL</v>
      </c>
      <c r="E441" s="87">
        <v>231</v>
      </c>
      <c r="F441" s="88">
        <v>222</v>
      </c>
      <c r="G441" s="88">
        <v>213</v>
      </c>
      <c r="H441" s="88">
        <v>205</v>
      </c>
      <c r="I441" s="88">
        <v>196</v>
      </c>
      <c r="J441" s="88">
        <v>188</v>
      </c>
      <c r="K441" s="88">
        <v>179</v>
      </c>
      <c r="L441" s="89">
        <v>171</v>
      </c>
      <c r="N441" s="662"/>
      <c r="O441" s="667"/>
      <c r="P441" s="90" t="str">
        <f>+P439</f>
        <v>48-XL</v>
      </c>
      <c r="Q441" s="87">
        <v>231</v>
      </c>
      <c r="R441" s="88">
        <v>222</v>
      </c>
      <c r="S441" s="88">
        <v>213</v>
      </c>
      <c r="T441" s="88">
        <v>205</v>
      </c>
      <c r="U441" s="88">
        <v>196</v>
      </c>
      <c r="V441" s="88">
        <v>188</v>
      </c>
      <c r="W441" s="88">
        <v>179</v>
      </c>
      <c r="X441" s="89">
        <v>171</v>
      </c>
      <c r="Y441" s="177"/>
      <c r="Z441" s="662"/>
      <c r="AA441" s="667"/>
      <c r="AB441" s="90" t="str">
        <f>+AB439</f>
        <v>48-XL</v>
      </c>
      <c r="AC441" s="87">
        <v>231</v>
      </c>
      <c r="AD441" s="88">
        <v>222</v>
      </c>
      <c r="AE441" s="88">
        <v>213</v>
      </c>
      <c r="AF441" s="88">
        <v>205</v>
      </c>
      <c r="AG441" s="88">
        <v>196</v>
      </c>
      <c r="AH441" s="88">
        <v>188</v>
      </c>
      <c r="AI441" s="88">
        <v>179</v>
      </c>
      <c r="AJ441" s="89">
        <v>171</v>
      </c>
      <c r="AL441" s="662"/>
      <c r="AM441" s="667"/>
      <c r="AN441" s="90" t="str">
        <f>+AN439</f>
        <v>48-XL</v>
      </c>
      <c r="AO441" s="87">
        <v>222</v>
      </c>
      <c r="AP441" s="88">
        <v>211</v>
      </c>
      <c r="AQ441" s="88">
        <v>201</v>
      </c>
      <c r="AR441" s="88">
        <v>191</v>
      </c>
      <c r="AS441" s="88">
        <v>180</v>
      </c>
      <c r="AT441" s="88">
        <v>170</v>
      </c>
      <c r="AU441" s="88">
        <v>160</v>
      </c>
      <c r="AV441" s="89">
        <v>150</v>
      </c>
    </row>
    <row r="442" spans="1:48">
      <c r="A442">
        <v>442</v>
      </c>
      <c r="B442" s="662"/>
      <c r="C442" s="664">
        <f>+C440+10</f>
        <v>120</v>
      </c>
      <c r="D442" s="78" t="s">
        <v>133</v>
      </c>
      <c r="E442" s="83">
        <v>240</v>
      </c>
      <c r="F442" s="84">
        <v>232</v>
      </c>
      <c r="G442" s="84">
        <v>224</v>
      </c>
      <c r="H442" s="84">
        <v>216</v>
      </c>
      <c r="I442" s="84">
        <v>209</v>
      </c>
      <c r="J442" s="84">
        <v>201</v>
      </c>
      <c r="K442" s="84">
        <v>193</v>
      </c>
      <c r="L442" s="85">
        <v>186</v>
      </c>
      <c r="N442" s="662"/>
      <c r="O442" s="664">
        <f>+O440+10</f>
        <v>120</v>
      </c>
      <c r="P442" s="78" t="s">
        <v>133</v>
      </c>
      <c r="Q442" s="83">
        <v>240</v>
      </c>
      <c r="R442" s="84">
        <v>232</v>
      </c>
      <c r="S442" s="84">
        <v>224</v>
      </c>
      <c r="T442" s="84">
        <v>216</v>
      </c>
      <c r="U442" s="84">
        <v>209</v>
      </c>
      <c r="V442" s="84">
        <v>201</v>
      </c>
      <c r="W442" s="84">
        <v>193</v>
      </c>
      <c r="X442" s="85">
        <v>186</v>
      </c>
      <c r="Y442" s="177"/>
      <c r="Z442" s="662"/>
      <c r="AA442" s="664">
        <f>+AA440+10</f>
        <v>120</v>
      </c>
      <c r="AB442" s="78" t="s">
        <v>133</v>
      </c>
      <c r="AC442" s="83">
        <v>240</v>
      </c>
      <c r="AD442" s="84">
        <v>232</v>
      </c>
      <c r="AE442" s="84">
        <v>224</v>
      </c>
      <c r="AF442" s="84">
        <v>216</v>
      </c>
      <c r="AG442" s="84">
        <v>209</v>
      </c>
      <c r="AH442" s="84">
        <v>201</v>
      </c>
      <c r="AI442" s="84">
        <v>193</v>
      </c>
      <c r="AJ442" s="85">
        <v>186</v>
      </c>
      <c r="AL442" s="662"/>
      <c r="AM442" s="664">
        <f>+AM440+10</f>
        <v>120</v>
      </c>
      <c r="AN442" s="78" t="s">
        <v>133</v>
      </c>
      <c r="AO442" s="83">
        <v>240</v>
      </c>
      <c r="AP442" s="84">
        <v>232</v>
      </c>
      <c r="AQ442" s="84">
        <v>224</v>
      </c>
      <c r="AR442" s="84">
        <v>216</v>
      </c>
      <c r="AS442" s="84">
        <v>209</v>
      </c>
      <c r="AT442" s="84">
        <v>201</v>
      </c>
      <c r="AU442" s="84">
        <v>193</v>
      </c>
      <c r="AV442" s="85">
        <v>186</v>
      </c>
    </row>
    <row r="443" spans="1:48" ht="15" thickBot="1">
      <c r="A443">
        <v>443</v>
      </c>
      <c r="B443" s="662"/>
      <c r="C443" s="665"/>
      <c r="D443" s="82" t="s">
        <v>136</v>
      </c>
      <c r="E443" s="83">
        <v>261</v>
      </c>
      <c r="F443" s="84">
        <v>251</v>
      </c>
      <c r="G443" s="84">
        <v>241</v>
      </c>
      <c r="H443" s="84">
        <v>232</v>
      </c>
      <c r="I443" s="84">
        <v>222</v>
      </c>
      <c r="J443" s="84">
        <v>213</v>
      </c>
      <c r="K443" s="84">
        <v>203</v>
      </c>
      <c r="L443" s="85">
        <v>194</v>
      </c>
      <c r="N443" s="662"/>
      <c r="O443" s="665"/>
      <c r="P443" s="82" t="s">
        <v>136</v>
      </c>
      <c r="Q443" s="83">
        <v>261</v>
      </c>
      <c r="R443" s="84">
        <v>251</v>
      </c>
      <c r="S443" s="84">
        <v>241</v>
      </c>
      <c r="T443" s="84">
        <v>232</v>
      </c>
      <c r="U443" s="84">
        <v>222</v>
      </c>
      <c r="V443" s="84">
        <v>213</v>
      </c>
      <c r="W443" s="84">
        <v>203</v>
      </c>
      <c r="X443" s="85">
        <v>194</v>
      </c>
      <c r="Y443" s="177"/>
      <c r="Z443" s="662"/>
      <c r="AA443" s="665"/>
      <c r="AB443" s="82" t="s">
        <v>136</v>
      </c>
      <c r="AC443" s="83">
        <v>261</v>
      </c>
      <c r="AD443" s="84">
        <v>251</v>
      </c>
      <c r="AE443" s="84">
        <v>241</v>
      </c>
      <c r="AF443" s="84">
        <v>232</v>
      </c>
      <c r="AG443" s="84">
        <v>222</v>
      </c>
      <c r="AH443" s="84">
        <v>213</v>
      </c>
      <c r="AI443" s="84">
        <v>203</v>
      </c>
      <c r="AJ443" s="85">
        <v>194</v>
      </c>
      <c r="AL443" s="662"/>
      <c r="AM443" s="665"/>
      <c r="AN443" s="82" t="s">
        <v>136</v>
      </c>
      <c r="AO443" s="83">
        <v>261</v>
      </c>
      <c r="AP443" s="84">
        <v>248</v>
      </c>
      <c r="AQ443" s="84">
        <v>236</v>
      </c>
      <c r="AR443" s="84">
        <v>224</v>
      </c>
      <c r="AS443" s="84">
        <v>212</v>
      </c>
      <c r="AT443" s="84">
        <v>200</v>
      </c>
      <c r="AU443" s="84">
        <v>188</v>
      </c>
      <c r="AV443" s="85">
        <v>176</v>
      </c>
    </row>
    <row r="444" spans="1:48">
      <c r="A444">
        <v>444</v>
      </c>
      <c r="B444" s="662"/>
      <c r="C444" s="666">
        <f>+C442+10</f>
        <v>130</v>
      </c>
      <c r="D444" s="86" t="str">
        <f>+D442</f>
        <v>48-X</v>
      </c>
      <c r="E444" s="87">
        <v>264</v>
      </c>
      <c r="F444" s="88">
        <v>255</v>
      </c>
      <c r="G444" s="88">
        <v>246</v>
      </c>
      <c r="H444" s="88">
        <v>238</v>
      </c>
      <c r="I444" s="88">
        <v>229</v>
      </c>
      <c r="J444" s="88">
        <v>221</v>
      </c>
      <c r="K444" s="88">
        <v>212</v>
      </c>
      <c r="L444" s="89">
        <v>204</v>
      </c>
      <c r="N444" s="662"/>
      <c r="O444" s="666">
        <f>+O442+10</f>
        <v>130</v>
      </c>
      <c r="P444" s="86" t="str">
        <f>+P442</f>
        <v>48-X</v>
      </c>
      <c r="Q444" s="87">
        <v>264</v>
      </c>
      <c r="R444" s="88">
        <v>255</v>
      </c>
      <c r="S444" s="88">
        <v>246</v>
      </c>
      <c r="T444" s="88">
        <v>238</v>
      </c>
      <c r="U444" s="88">
        <v>229</v>
      </c>
      <c r="V444" s="88">
        <v>221</v>
      </c>
      <c r="W444" s="88">
        <v>212</v>
      </c>
      <c r="X444" s="89">
        <v>204</v>
      </c>
      <c r="Y444" s="177"/>
      <c r="Z444" s="662"/>
      <c r="AA444" s="666">
        <f>+AA442+10</f>
        <v>130</v>
      </c>
      <c r="AB444" s="86" t="str">
        <f>+AB442</f>
        <v>48-X</v>
      </c>
      <c r="AC444" s="87">
        <v>264</v>
      </c>
      <c r="AD444" s="88">
        <v>255</v>
      </c>
      <c r="AE444" s="88">
        <v>246</v>
      </c>
      <c r="AF444" s="88">
        <v>238</v>
      </c>
      <c r="AG444" s="88">
        <v>229</v>
      </c>
      <c r="AH444" s="88">
        <v>221</v>
      </c>
      <c r="AI444" s="88">
        <v>212</v>
      </c>
      <c r="AJ444" s="89">
        <v>204</v>
      </c>
      <c r="AL444" s="662"/>
      <c r="AM444" s="666">
        <f>+AM442+10</f>
        <v>130</v>
      </c>
      <c r="AN444" s="86" t="str">
        <f>+AN442</f>
        <v>48-X</v>
      </c>
      <c r="AO444" s="87">
        <v>264</v>
      </c>
      <c r="AP444" s="88">
        <v>255</v>
      </c>
      <c r="AQ444" s="88">
        <v>246</v>
      </c>
      <c r="AR444" s="88">
        <v>238</v>
      </c>
      <c r="AS444" s="88">
        <v>229</v>
      </c>
      <c r="AT444" s="88">
        <v>221</v>
      </c>
      <c r="AU444" s="88">
        <v>212</v>
      </c>
      <c r="AV444" s="89">
        <v>204</v>
      </c>
    </row>
    <row r="445" spans="1:48" ht="15" thickBot="1">
      <c r="A445">
        <v>445</v>
      </c>
      <c r="B445" s="662"/>
      <c r="C445" s="667"/>
      <c r="D445" s="90" t="str">
        <f>+D443</f>
        <v>48-XL</v>
      </c>
      <c r="E445" s="87">
        <v>289</v>
      </c>
      <c r="F445" s="88">
        <v>278</v>
      </c>
      <c r="G445" s="88">
        <v>268</v>
      </c>
      <c r="H445" s="88">
        <v>257</v>
      </c>
      <c r="I445" s="88">
        <v>247</v>
      </c>
      <c r="J445" s="88">
        <v>236</v>
      </c>
      <c r="K445" s="88">
        <v>226</v>
      </c>
      <c r="L445" s="89">
        <v>216</v>
      </c>
      <c r="N445" s="662"/>
      <c r="O445" s="667"/>
      <c r="P445" s="90" t="str">
        <f>+P443</f>
        <v>48-XL</v>
      </c>
      <c r="Q445" s="87">
        <v>289</v>
      </c>
      <c r="R445" s="88">
        <v>278</v>
      </c>
      <c r="S445" s="88">
        <v>268</v>
      </c>
      <c r="T445" s="88">
        <v>257</v>
      </c>
      <c r="U445" s="88">
        <v>247</v>
      </c>
      <c r="V445" s="88">
        <v>236</v>
      </c>
      <c r="W445" s="88">
        <v>226</v>
      </c>
      <c r="X445" s="89">
        <v>216</v>
      </c>
      <c r="Y445" s="177"/>
      <c r="Z445" s="662"/>
      <c r="AA445" s="667"/>
      <c r="AB445" s="90" t="str">
        <f>+AB443</f>
        <v>48-XL</v>
      </c>
      <c r="AC445" s="87">
        <v>289</v>
      </c>
      <c r="AD445" s="88">
        <v>278</v>
      </c>
      <c r="AE445" s="88">
        <v>268</v>
      </c>
      <c r="AF445" s="88">
        <v>257</v>
      </c>
      <c r="AG445" s="88">
        <v>247</v>
      </c>
      <c r="AH445" s="88">
        <v>236</v>
      </c>
      <c r="AI445" s="88">
        <v>226</v>
      </c>
      <c r="AJ445" s="89">
        <v>216</v>
      </c>
      <c r="AL445" s="662"/>
      <c r="AM445" s="667"/>
      <c r="AN445" s="90" t="str">
        <f>+AN443</f>
        <v>48-XL</v>
      </c>
      <c r="AO445" s="87">
        <v>289</v>
      </c>
      <c r="AP445" s="88">
        <v>276</v>
      </c>
      <c r="AQ445" s="88">
        <v>264</v>
      </c>
      <c r="AR445" s="88">
        <v>252</v>
      </c>
      <c r="AS445" s="88">
        <v>239</v>
      </c>
      <c r="AT445" s="88">
        <v>227</v>
      </c>
      <c r="AU445" s="88">
        <v>215</v>
      </c>
      <c r="AV445" s="89">
        <v>203</v>
      </c>
    </row>
    <row r="446" spans="1:48">
      <c r="A446">
        <v>446</v>
      </c>
      <c r="B446" s="662"/>
      <c r="C446" s="664">
        <f>+C444+10</f>
        <v>140</v>
      </c>
      <c r="D446" s="78" t="s">
        <v>133</v>
      </c>
      <c r="E446" s="83">
        <v>289</v>
      </c>
      <c r="F446" s="84">
        <v>279</v>
      </c>
      <c r="G446" s="84">
        <v>270</v>
      </c>
      <c r="H446" s="84">
        <v>260</v>
      </c>
      <c r="I446" s="84">
        <v>251</v>
      </c>
      <c r="J446" s="84">
        <v>241</v>
      </c>
      <c r="K446" s="84">
        <v>232</v>
      </c>
      <c r="L446" s="85">
        <v>223</v>
      </c>
      <c r="N446" s="662"/>
      <c r="O446" s="664">
        <f>+O444+10</f>
        <v>140</v>
      </c>
      <c r="P446" s="78" t="s">
        <v>133</v>
      </c>
      <c r="Q446" s="83">
        <v>289</v>
      </c>
      <c r="R446" s="84">
        <v>279</v>
      </c>
      <c r="S446" s="84">
        <v>270</v>
      </c>
      <c r="T446" s="84">
        <v>260</v>
      </c>
      <c r="U446" s="84">
        <v>251</v>
      </c>
      <c r="V446" s="84">
        <v>241</v>
      </c>
      <c r="W446" s="84">
        <v>232</v>
      </c>
      <c r="X446" s="85">
        <v>223</v>
      </c>
      <c r="Y446" s="177"/>
      <c r="Z446" s="662"/>
      <c r="AA446" s="664">
        <f>+AA444+10</f>
        <v>140</v>
      </c>
      <c r="AB446" s="78" t="s">
        <v>133</v>
      </c>
      <c r="AC446" s="83">
        <v>289</v>
      </c>
      <c r="AD446" s="84">
        <v>279</v>
      </c>
      <c r="AE446" s="84">
        <v>270</v>
      </c>
      <c r="AF446" s="84">
        <v>260</v>
      </c>
      <c r="AG446" s="84">
        <v>251</v>
      </c>
      <c r="AH446" s="84">
        <v>241</v>
      </c>
      <c r="AI446" s="84">
        <v>232</v>
      </c>
      <c r="AJ446" s="85">
        <v>223</v>
      </c>
      <c r="AL446" s="662"/>
      <c r="AM446" s="664">
        <f>+AM444+10</f>
        <v>140</v>
      </c>
      <c r="AN446" s="78" t="s">
        <v>133</v>
      </c>
      <c r="AO446" s="83">
        <v>289</v>
      </c>
      <c r="AP446" s="84">
        <v>279</v>
      </c>
      <c r="AQ446" s="84">
        <v>270</v>
      </c>
      <c r="AR446" s="84">
        <v>260</v>
      </c>
      <c r="AS446" s="84">
        <v>251</v>
      </c>
      <c r="AT446" s="84">
        <v>241</v>
      </c>
      <c r="AU446" s="84">
        <v>232</v>
      </c>
      <c r="AV446" s="85">
        <v>223</v>
      </c>
    </row>
    <row r="447" spans="1:48" ht="15" thickBot="1">
      <c r="A447">
        <v>447</v>
      </c>
      <c r="B447" s="662"/>
      <c r="C447" s="665"/>
      <c r="D447" s="82" t="s">
        <v>136</v>
      </c>
      <c r="E447" s="83">
        <v>316</v>
      </c>
      <c r="F447" s="84">
        <v>305</v>
      </c>
      <c r="G447" s="84">
        <v>294</v>
      </c>
      <c r="H447" s="84">
        <v>283</v>
      </c>
      <c r="I447" s="84">
        <v>273</v>
      </c>
      <c r="J447" s="84">
        <v>262</v>
      </c>
      <c r="K447" s="84">
        <v>251</v>
      </c>
      <c r="L447" s="85">
        <v>241</v>
      </c>
      <c r="N447" s="662"/>
      <c r="O447" s="665"/>
      <c r="P447" s="82" t="s">
        <v>136</v>
      </c>
      <c r="Q447" s="83">
        <v>316</v>
      </c>
      <c r="R447" s="84">
        <v>305</v>
      </c>
      <c r="S447" s="84">
        <v>294</v>
      </c>
      <c r="T447" s="84">
        <v>283</v>
      </c>
      <c r="U447" s="84">
        <v>273</v>
      </c>
      <c r="V447" s="84">
        <v>262</v>
      </c>
      <c r="W447" s="84">
        <v>251</v>
      </c>
      <c r="X447" s="85">
        <v>241</v>
      </c>
      <c r="Y447" s="177"/>
      <c r="Z447" s="662"/>
      <c r="AA447" s="665"/>
      <c r="AB447" s="82" t="s">
        <v>136</v>
      </c>
      <c r="AC447" s="83">
        <v>316</v>
      </c>
      <c r="AD447" s="84">
        <v>305</v>
      </c>
      <c r="AE447" s="84">
        <v>294</v>
      </c>
      <c r="AF447" s="84">
        <v>283</v>
      </c>
      <c r="AG447" s="84">
        <v>273</v>
      </c>
      <c r="AH447" s="84">
        <v>262</v>
      </c>
      <c r="AI447" s="84">
        <v>251</v>
      </c>
      <c r="AJ447" s="85">
        <v>241</v>
      </c>
      <c r="AL447" s="662"/>
      <c r="AM447" s="665"/>
      <c r="AN447" s="82" t="s">
        <v>136</v>
      </c>
      <c r="AO447" s="83">
        <v>316</v>
      </c>
      <c r="AP447" s="84">
        <v>304</v>
      </c>
      <c r="AQ447" s="84">
        <v>292</v>
      </c>
      <c r="AR447" s="84">
        <v>280</v>
      </c>
      <c r="AS447" s="84">
        <v>268</v>
      </c>
      <c r="AT447" s="84">
        <v>256</v>
      </c>
      <c r="AU447" s="84">
        <v>244</v>
      </c>
      <c r="AV447" s="85">
        <v>233</v>
      </c>
    </row>
    <row r="448" spans="1:48">
      <c r="A448">
        <v>448</v>
      </c>
      <c r="B448" s="662"/>
      <c r="C448" s="666">
        <f>+C446+10</f>
        <v>150</v>
      </c>
      <c r="D448" s="86" t="str">
        <f>+D446</f>
        <v>48-X</v>
      </c>
      <c r="E448" s="87">
        <v>315</v>
      </c>
      <c r="F448" s="88">
        <v>304</v>
      </c>
      <c r="G448" s="88">
        <v>294</v>
      </c>
      <c r="H448" s="88">
        <v>284</v>
      </c>
      <c r="I448" s="88">
        <v>273</v>
      </c>
      <c r="J448" s="88">
        <v>263</v>
      </c>
      <c r="K448" s="88">
        <v>253</v>
      </c>
      <c r="L448" s="89">
        <v>243</v>
      </c>
      <c r="N448" s="662"/>
      <c r="O448" s="666">
        <f>+O446+10</f>
        <v>150</v>
      </c>
      <c r="P448" s="86" t="str">
        <f>+P446</f>
        <v>48-X</v>
      </c>
      <c r="Q448" s="87">
        <v>315</v>
      </c>
      <c r="R448" s="88">
        <v>304</v>
      </c>
      <c r="S448" s="88">
        <v>294</v>
      </c>
      <c r="T448" s="88">
        <v>284</v>
      </c>
      <c r="U448" s="88">
        <v>273</v>
      </c>
      <c r="V448" s="88">
        <v>263</v>
      </c>
      <c r="W448" s="88">
        <v>253</v>
      </c>
      <c r="X448" s="89">
        <v>243</v>
      </c>
      <c r="Y448" s="177"/>
      <c r="Z448" s="662"/>
      <c r="AA448" s="666">
        <f>+AA446+10</f>
        <v>150</v>
      </c>
      <c r="AB448" s="86" t="str">
        <f>+AB446</f>
        <v>48-X</v>
      </c>
      <c r="AC448" s="87">
        <v>315</v>
      </c>
      <c r="AD448" s="88">
        <v>304</v>
      </c>
      <c r="AE448" s="88">
        <v>294</v>
      </c>
      <c r="AF448" s="88">
        <v>284</v>
      </c>
      <c r="AG448" s="88">
        <v>273</v>
      </c>
      <c r="AH448" s="88">
        <v>263</v>
      </c>
      <c r="AI448" s="88">
        <v>253</v>
      </c>
      <c r="AJ448" s="89">
        <v>243</v>
      </c>
      <c r="AL448" s="662"/>
      <c r="AM448" s="666">
        <f>+AM446+10</f>
        <v>150</v>
      </c>
      <c r="AN448" s="86" t="str">
        <f>+AN446</f>
        <v>48-X</v>
      </c>
      <c r="AO448" s="87">
        <v>315</v>
      </c>
      <c r="AP448" s="88">
        <v>304</v>
      </c>
      <c r="AQ448" s="88">
        <v>294</v>
      </c>
      <c r="AR448" s="88">
        <v>284</v>
      </c>
      <c r="AS448" s="88">
        <v>273</v>
      </c>
      <c r="AT448" s="88">
        <v>263</v>
      </c>
      <c r="AU448" s="88">
        <v>253</v>
      </c>
      <c r="AV448" s="89">
        <v>243</v>
      </c>
    </row>
    <row r="449" spans="1:48" ht="15" thickBot="1">
      <c r="A449">
        <v>449</v>
      </c>
      <c r="B449" s="662"/>
      <c r="C449" s="667"/>
      <c r="D449" s="90" t="str">
        <f>+D447</f>
        <v>48-XL</v>
      </c>
      <c r="E449" s="87">
        <v>318</v>
      </c>
      <c r="F449" s="88">
        <v>310</v>
      </c>
      <c r="G449" s="88">
        <v>302</v>
      </c>
      <c r="H449" s="88">
        <v>294</v>
      </c>
      <c r="I449" s="88">
        <v>287</v>
      </c>
      <c r="J449" s="88">
        <v>279</v>
      </c>
      <c r="K449" s="88">
        <v>271</v>
      </c>
      <c r="L449" s="89">
        <v>264</v>
      </c>
      <c r="N449" s="662"/>
      <c r="O449" s="667"/>
      <c r="P449" s="90" t="str">
        <f>+P447</f>
        <v>48-XL</v>
      </c>
      <c r="Q449" s="87">
        <v>318</v>
      </c>
      <c r="R449" s="88">
        <v>310</v>
      </c>
      <c r="S449" s="88">
        <v>302</v>
      </c>
      <c r="T449" s="88">
        <v>294</v>
      </c>
      <c r="U449" s="88">
        <v>287</v>
      </c>
      <c r="V449" s="88">
        <v>279</v>
      </c>
      <c r="W449" s="88">
        <v>271</v>
      </c>
      <c r="X449" s="89">
        <v>264</v>
      </c>
      <c r="Y449" s="177"/>
      <c r="Z449" s="662"/>
      <c r="AA449" s="667"/>
      <c r="AB449" s="90" t="str">
        <f>+AB447</f>
        <v>48-XL</v>
      </c>
      <c r="AC449" s="87">
        <v>318</v>
      </c>
      <c r="AD449" s="88">
        <v>310</v>
      </c>
      <c r="AE449" s="88">
        <v>302</v>
      </c>
      <c r="AF449" s="88">
        <v>294</v>
      </c>
      <c r="AG449" s="88">
        <v>287</v>
      </c>
      <c r="AH449" s="88">
        <v>279</v>
      </c>
      <c r="AI449" s="88">
        <v>271</v>
      </c>
      <c r="AJ449" s="89">
        <v>264</v>
      </c>
      <c r="AL449" s="662"/>
      <c r="AM449" s="667"/>
      <c r="AN449" s="90" t="str">
        <f>+AN447</f>
        <v>48-XL</v>
      </c>
      <c r="AO449" s="87">
        <v>318</v>
      </c>
      <c r="AP449" s="88">
        <v>310</v>
      </c>
      <c r="AQ449" s="88">
        <v>302</v>
      </c>
      <c r="AR449" s="88">
        <v>294</v>
      </c>
      <c r="AS449" s="88">
        <v>287</v>
      </c>
      <c r="AT449" s="88">
        <v>279</v>
      </c>
      <c r="AU449" s="88">
        <v>271</v>
      </c>
      <c r="AV449" s="89">
        <v>264</v>
      </c>
    </row>
    <row r="450" spans="1:48">
      <c r="A450">
        <v>450</v>
      </c>
      <c r="B450" s="662"/>
      <c r="C450" s="664">
        <f>+C448+10</f>
        <v>160</v>
      </c>
      <c r="D450" s="78" t="s">
        <v>133</v>
      </c>
      <c r="E450" s="83">
        <v>318</v>
      </c>
      <c r="F450" s="84">
        <v>310</v>
      </c>
      <c r="G450" s="84">
        <v>302</v>
      </c>
      <c r="H450" s="84">
        <v>294</v>
      </c>
      <c r="I450" s="84">
        <v>286</v>
      </c>
      <c r="J450" s="84">
        <v>278</v>
      </c>
      <c r="K450" s="84">
        <v>270</v>
      </c>
      <c r="L450" s="85">
        <v>263</v>
      </c>
      <c r="N450" s="662"/>
      <c r="O450" s="664">
        <f>+O448+10</f>
        <v>160</v>
      </c>
      <c r="P450" s="78" t="s">
        <v>133</v>
      </c>
      <c r="Q450" s="83">
        <v>318</v>
      </c>
      <c r="R450" s="84">
        <v>310</v>
      </c>
      <c r="S450" s="84">
        <v>302</v>
      </c>
      <c r="T450" s="84">
        <v>294</v>
      </c>
      <c r="U450" s="84">
        <v>286</v>
      </c>
      <c r="V450" s="84">
        <v>278</v>
      </c>
      <c r="W450" s="84">
        <v>270</v>
      </c>
      <c r="X450" s="85">
        <v>263</v>
      </c>
      <c r="Y450" s="177"/>
      <c r="Z450" s="662"/>
      <c r="AA450" s="664">
        <f>+AA448+10</f>
        <v>160</v>
      </c>
      <c r="AB450" s="78" t="s">
        <v>133</v>
      </c>
      <c r="AC450" s="83">
        <v>318</v>
      </c>
      <c r="AD450" s="84">
        <v>310</v>
      </c>
      <c r="AE450" s="84">
        <v>302</v>
      </c>
      <c r="AF450" s="84">
        <v>294</v>
      </c>
      <c r="AG450" s="84">
        <v>286</v>
      </c>
      <c r="AH450" s="84">
        <v>278</v>
      </c>
      <c r="AI450" s="84">
        <v>270</v>
      </c>
      <c r="AJ450" s="85">
        <v>263</v>
      </c>
      <c r="AL450" s="662"/>
      <c r="AM450" s="664">
        <f>+AM448+10</f>
        <v>160</v>
      </c>
      <c r="AN450" s="78" t="s">
        <v>133</v>
      </c>
      <c r="AO450" s="83">
        <v>318</v>
      </c>
      <c r="AP450" s="84">
        <v>310</v>
      </c>
      <c r="AQ450" s="84">
        <v>302</v>
      </c>
      <c r="AR450" s="84">
        <v>294</v>
      </c>
      <c r="AS450" s="84">
        <v>286</v>
      </c>
      <c r="AT450" s="84">
        <v>278</v>
      </c>
      <c r="AU450" s="84">
        <v>270</v>
      </c>
      <c r="AV450" s="85">
        <v>263</v>
      </c>
    </row>
    <row r="451" spans="1:48" ht="15" thickBot="1">
      <c r="A451">
        <v>451</v>
      </c>
      <c r="B451" s="662"/>
      <c r="C451" s="665"/>
      <c r="D451" s="82" t="s">
        <v>136</v>
      </c>
      <c r="E451" s="83">
        <v>315</v>
      </c>
      <c r="F451" s="84">
        <v>310</v>
      </c>
      <c r="G451" s="84">
        <v>306</v>
      </c>
      <c r="H451" s="84">
        <v>302</v>
      </c>
      <c r="I451" s="84">
        <v>297</v>
      </c>
      <c r="J451" s="84">
        <v>293</v>
      </c>
      <c r="K451" s="84">
        <v>289</v>
      </c>
      <c r="L451" s="85">
        <v>285</v>
      </c>
      <c r="N451" s="662"/>
      <c r="O451" s="665"/>
      <c r="P451" s="82" t="s">
        <v>136</v>
      </c>
      <c r="Q451" s="83">
        <v>315</v>
      </c>
      <c r="R451" s="84">
        <v>310</v>
      </c>
      <c r="S451" s="84">
        <v>306</v>
      </c>
      <c r="T451" s="84">
        <v>302</v>
      </c>
      <c r="U451" s="84">
        <v>297</v>
      </c>
      <c r="V451" s="84">
        <v>293</v>
      </c>
      <c r="W451" s="84">
        <v>289</v>
      </c>
      <c r="X451" s="85">
        <v>285</v>
      </c>
      <c r="Y451" s="177"/>
      <c r="Z451" s="662"/>
      <c r="AA451" s="665"/>
      <c r="AB451" s="82" t="s">
        <v>136</v>
      </c>
      <c r="AC451" s="83">
        <v>315</v>
      </c>
      <c r="AD451" s="84">
        <v>310</v>
      </c>
      <c r="AE451" s="84">
        <v>306</v>
      </c>
      <c r="AF451" s="84">
        <v>302</v>
      </c>
      <c r="AG451" s="84">
        <v>297</v>
      </c>
      <c r="AH451" s="84">
        <v>293</v>
      </c>
      <c r="AI451" s="84">
        <v>289</v>
      </c>
      <c r="AJ451" s="85">
        <v>285</v>
      </c>
      <c r="AL451" s="662"/>
      <c r="AM451" s="665"/>
      <c r="AN451" s="82" t="s">
        <v>136</v>
      </c>
      <c r="AO451" s="83">
        <v>315</v>
      </c>
      <c r="AP451" s="84">
        <v>310</v>
      </c>
      <c r="AQ451" s="84">
        <v>306</v>
      </c>
      <c r="AR451" s="84">
        <v>302</v>
      </c>
      <c r="AS451" s="84">
        <v>297</v>
      </c>
      <c r="AT451" s="84">
        <v>293</v>
      </c>
      <c r="AU451" s="84">
        <v>289</v>
      </c>
      <c r="AV451" s="85">
        <v>285</v>
      </c>
    </row>
    <row r="452" spans="1:48">
      <c r="A452">
        <v>452</v>
      </c>
      <c r="B452" s="662"/>
      <c r="C452" s="666">
        <f>+C450+10</f>
        <v>170</v>
      </c>
      <c r="D452" s="86" t="str">
        <f>+D450</f>
        <v>48-X</v>
      </c>
      <c r="E452" s="87">
        <v>317</v>
      </c>
      <c r="F452" s="88">
        <v>312</v>
      </c>
      <c r="G452" s="88">
        <v>307</v>
      </c>
      <c r="H452" s="88">
        <v>302</v>
      </c>
      <c r="I452" s="88">
        <v>297</v>
      </c>
      <c r="J452" s="88">
        <v>292</v>
      </c>
      <c r="K452" s="88">
        <v>287</v>
      </c>
      <c r="L452" s="89">
        <v>282</v>
      </c>
      <c r="N452" s="662"/>
      <c r="O452" s="666">
        <f>+O450+10</f>
        <v>170</v>
      </c>
      <c r="P452" s="86" t="str">
        <f>+P450</f>
        <v>48-X</v>
      </c>
      <c r="Q452" s="87">
        <v>317</v>
      </c>
      <c r="R452" s="88">
        <v>312</v>
      </c>
      <c r="S452" s="88">
        <v>307</v>
      </c>
      <c r="T452" s="88">
        <v>302</v>
      </c>
      <c r="U452" s="88">
        <v>297</v>
      </c>
      <c r="V452" s="88">
        <v>292</v>
      </c>
      <c r="W452" s="88">
        <v>287</v>
      </c>
      <c r="X452" s="89">
        <v>282</v>
      </c>
      <c r="Y452" s="177"/>
      <c r="Z452" s="662"/>
      <c r="AA452" s="666">
        <f>+AA450+10</f>
        <v>170</v>
      </c>
      <c r="AB452" s="86" t="str">
        <f>+AB450</f>
        <v>48-X</v>
      </c>
      <c r="AC452" s="87">
        <v>317</v>
      </c>
      <c r="AD452" s="88">
        <v>312</v>
      </c>
      <c r="AE452" s="88">
        <v>307</v>
      </c>
      <c r="AF452" s="88">
        <v>302</v>
      </c>
      <c r="AG452" s="88">
        <v>297</v>
      </c>
      <c r="AH452" s="88">
        <v>292</v>
      </c>
      <c r="AI452" s="88">
        <v>287</v>
      </c>
      <c r="AJ452" s="89">
        <v>282</v>
      </c>
      <c r="AL452" s="662"/>
      <c r="AM452" s="666">
        <f>+AM450+10</f>
        <v>170</v>
      </c>
      <c r="AN452" s="86" t="str">
        <f>+AN450</f>
        <v>48-X</v>
      </c>
      <c r="AO452" s="87">
        <v>317</v>
      </c>
      <c r="AP452" s="88">
        <v>312</v>
      </c>
      <c r="AQ452" s="88">
        <v>307</v>
      </c>
      <c r="AR452" s="88">
        <v>302</v>
      </c>
      <c r="AS452" s="88">
        <v>297</v>
      </c>
      <c r="AT452" s="88">
        <v>292</v>
      </c>
      <c r="AU452" s="88">
        <v>287</v>
      </c>
      <c r="AV452" s="89">
        <v>282</v>
      </c>
    </row>
    <row r="453" spans="1:48" ht="15" thickBot="1">
      <c r="A453">
        <v>453</v>
      </c>
      <c r="B453" s="662"/>
      <c r="C453" s="667"/>
      <c r="D453" s="90" t="str">
        <f>+D451</f>
        <v>48-XL</v>
      </c>
      <c r="E453" s="87">
        <v>319</v>
      </c>
      <c r="F453" s="88">
        <v>317</v>
      </c>
      <c r="G453" s="88">
        <v>315</v>
      </c>
      <c r="H453" s="88">
        <v>313</v>
      </c>
      <c r="I453" s="88">
        <v>312</v>
      </c>
      <c r="J453" s="88">
        <v>310</v>
      </c>
      <c r="K453" s="88">
        <v>308</v>
      </c>
      <c r="L453" s="89">
        <v>307</v>
      </c>
      <c r="N453" s="662"/>
      <c r="O453" s="667"/>
      <c r="P453" s="90" t="str">
        <f>+P451</f>
        <v>48-XL</v>
      </c>
      <c r="Q453" s="87">
        <v>319</v>
      </c>
      <c r="R453" s="88">
        <v>317</v>
      </c>
      <c r="S453" s="88">
        <v>315</v>
      </c>
      <c r="T453" s="88">
        <v>313</v>
      </c>
      <c r="U453" s="88">
        <v>312</v>
      </c>
      <c r="V453" s="88">
        <v>310</v>
      </c>
      <c r="W453" s="88">
        <v>308</v>
      </c>
      <c r="X453" s="89">
        <v>307</v>
      </c>
      <c r="Y453" s="177"/>
      <c r="Z453" s="662"/>
      <c r="AA453" s="667"/>
      <c r="AB453" s="90" t="str">
        <f>+AB451</f>
        <v>48-XL</v>
      </c>
      <c r="AC453" s="87">
        <v>319</v>
      </c>
      <c r="AD453" s="88">
        <v>317</v>
      </c>
      <c r="AE453" s="88">
        <v>315</v>
      </c>
      <c r="AF453" s="88">
        <v>313</v>
      </c>
      <c r="AG453" s="88">
        <v>312</v>
      </c>
      <c r="AH453" s="88">
        <v>310</v>
      </c>
      <c r="AI453" s="88">
        <v>308</v>
      </c>
      <c r="AJ453" s="89">
        <v>307</v>
      </c>
      <c r="AL453" s="662"/>
      <c r="AM453" s="667"/>
      <c r="AN453" s="90" t="str">
        <f>+AN451</f>
        <v>48-XL</v>
      </c>
      <c r="AO453" s="87">
        <v>319</v>
      </c>
      <c r="AP453" s="88">
        <v>317</v>
      </c>
      <c r="AQ453" s="88">
        <v>315</v>
      </c>
      <c r="AR453" s="88">
        <v>313</v>
      </c>
      <c r="AS453" s="88">
        <v>312</v>
      </c>
      <c r="AT453" s="88">
        <v>310</v>
      </c>
      <c r="AU453" s="88">
        <v>308</v>
      </c>
      <c r="AV453" s="89">
        <v>307</v>
      </c>
    </row>
    <row r="454" spans="1:48">
      <c r="A454">
        <v>454</v>
      </c>
      <c r="B454" s="662"/>
      <c r="C454" s="664">
        <f>+C452+10</f>
        <v>180</v>
      </c>
      <c r="D454" s="78" t="s">
        <v>133</v>
      </c>
      <c r="E454" s="83">
        <v>318</v>
      </c>
      <c r="F454" s="84">
        <v>315</v>
      </c>
      <c r="G454" s="84">
        <v>313</v>
      </c>
      <c r="H454" s="84">
        <v>311</v>
      </c>
      <c r="I454" s="84">
        <v>308</v>
      </c>
      <c r="J454" s="84">
        <v>306</v>
      </c>
      <c r="K454" s="84">
        <v>304</v>
      </c>
      <c r="L454" s="85">
        <v>302</v>
      </c>
      <c r="N454" s="662"/>
      <c r="O454" s="664">
        <f>+O452+10</f>
        <v>180</v>
      </c>
      <c r="P454" s="78" t="s">
        <v>133</v>
      </c>
      <c r="Q454" s="83">
        <v>318</v>
      </c>
      <c r="R454" s="84">
        <v>315</v>
      </c>
      <c r="S454" s="84">
        <v>313</v>
      </c>
      <c r="T454" s="84">
        <v>311</v>
      </c>
      <c r="U454" s="84">
        <v>308</v>
      </c>
      <c r="V454" s="84">
        <v>306</v>
      </c>
      <c r="W454" s="84">
        <v>304</v>
      </c>
      <c r="X454" s="85">
        <v>302</v>
      </c>
      <c r="Y454" s="177"/>
      <c r="Z454" s="662"/>
      <c r="AA454" s="664">
        <f>+AA452+10</f>
        <v>180</v>
      </c>
      <c r="AB454" s="78" t="s">
        <v>133</v>
      </c>
      <c r="AC454" s="83">
        <v>318</v>
      </c>
      <c r="AD454" s="84">
        <v>315</v>
      </c>
      <c r="AE454" s="84">
        <v>313</v>
      </c>
      <c r="AF454" s="84">
        <v>311</v>
      </c>
      <c r="AG454" s="84">
        <v>308</v>
      </c>
      <c r="AH454" s="84">
        <v>306</v>
      </c>
      <c r="AI454" s="84">
        <v>304</v>
      </c>
      <c r="AJ454" s="85">
        <v>302</v>
      </c>
      <c r="AL454" s="662"/>
      <c r="AM454" s="664">
        <f>+AM452+10</f>
        <v>180</v>
      </c>
      <c r="AN454" s="78" t="s">
        <v>133</v>
      </c>
      <c r="AO454" s="83">
        <v>318</v>
      </c>
      <c r="AP454" s="84">
        <v>315</v>
      </c>
      <c r="AQ454" s="84">
        <v>313</v>
      </c>
      <c r="AR454" s="84">
        <v>311</v>
      </c>
      <c r="AS454" s="84">
        <v>308</v>
      </c>
      <c r="AT454" s="84">
        <v>306</v>
      </c>
      <c r="AU454" s="84">
        <v>304</v>
      </c>
      <c r="AV454" s="85">
        <v>302</v>
      </c>
    </row>
    <row r="455" spans="1:48" ht="15" thickBot="1">
      <c r="A455">
        <v>455</v>
      </c>
      <c r="B455" s="662"/>
      <c r="C455" s="665"/>
      <c r="D455" s="82" t="s">
        <v>136</v>
      </c>
      <c r="E455" s="83">
        <v>314</v>
      </c>
      <c r="F455" s="84">
        <v>314</v>
      </c>
      <c r="G455" s="84">
        <v>315</v>
      </c>
      <c r="H455" s="84">
        <v>316</v>
      </c>
      <c r="I455" s="84">
        <v>316</v>
      </c>
      <c r="J455" s="84">
        <v>317</v>
      </c>
      <c r="K455" s="84">
        <v>318</v>
      </c>
      <c r="L455" s="85">
        <v>319</v>
      </c>
      <c r="N455" s="662"/>
      <c r="O455" s="665"/>
      <c r="P455" s="82" t="s">
        <v>136</v>
      </c>
      <c r="Q455" s="83">
        <v>314</v>
      </c>
      <c r="R455" s="84">
        <v>314</v>
      </c>
      <c r="S455" s="84">
        <v>315</v>
      </c>
      <c r="T455" s="84">
        <v>316</v>
      </c>
      <c r="U455" s="84">
        <v>316</v>
      </c>
      <c r="V455" s="84">
        <v>317</v>
      </c>
      <c r="W455" s="84">
        <v>318</v>
      </c>
      <c r="X455" s="85">
        <v>319</v>
      </c>
      <c r="Y455" s="177"/>
      <c r="Z455" s="662"/>
      <c r="AA455" s="665"/>
      <c r="AB455" s="82" t="s">
        <v>136</v>
      </c>
      <c r="AC455" s="83">
        <v>314</v>
      </c>
      <c r="AD455" s="84">
        <v>314</v>
      </c>
      <c r="AE455" s="84">
        <v>315</v>
      </c>
      <c r="AF455" s="84">
        <v>316</v>
      </c>
      <c r="AG455" s="84">
        <v>316</v>
      </c>
      <c r="AH455" s="84">
        <v>317</v>
      </c>
      <c r="AI455" s="84">
        <v>318</v>
      </c>
      <c r="AJ455" s="85">
        <v>319</v>
      </c>
      <c r="AL455" s="662"/>
      <c r="AM455" s="665"/>
      <c r="AN455" s="82" t="s">
        <v>136</v>
      </c>
      <c r="AO455" s="83">
        <v>314</v>
      </c>
      <c r="AP455" s="84">
        <v>314</v>
      </c>
      <c r="AQ455" s="84">
        <v>315</v>
      </c>
      <c r="AR455" s="84">
        <v>316</v>
      </c>
      <c r="AS455" s="84">
        <v>316</v>
      </c>
      <c r="AT455" s="84">
        <v>317</v>
      </c>
      <c r="AU455" s="84">
        <v>318</v>
      </c>
      <c r="AV455" s="85">
        <v>319</v>
      </c>
    </row>
    <row r="456" spans="1:48">
      <c r="A456">
        <v>456</v>
      </c>
      <c r="B456" s="662"/>
      <c r="C456" s="666">
        <f>+C454+10</f>
        <v>190</v>
      </c>
      <c r="D456" s="86" t="str">
        <f>+D454</f>
        <v>48-X</v>
      </c>
      <c r="E456" s="87">
        <v>316</v>
      </c>
      <c r="F456" s="88">
        <v>316</v>
      </c>
      <c r="G456" s="88">
        <v>316</v>
      </c>
      <c r="H456" s="88">
        <v>316</v>
      </c>
      <c r="I456" s="88">
        <v>317</v>
      </c>
      <c r="J456" s="88">
        <v>317</v>
      </c>
      <c r="K456" s="88">
        <v>317</v>
      </c>
      <c r="L456" s="89">
        <v>318</v>
      </c>
      <c r="N456" s="662"/>
      <c r="O456" s="666">
        <f>+O454+10</f>
        <v>190</v>
      </c>
      <c r="P456" s="86" t="str">
        <f>+P454</f>
        <v>48-X</v>
      </c>
      <c r="Q456" s="87">
        <v>316</v>
      </c>
      <c r="R456" s="88">
        <v>316</v>
      </c>
      <c r="S456" s="88">
        <v>316</v>
      </c>
      <c r="T456" s="88">
        <v>316</v>
      </c>
      <c r="U456" s="88">
        <v>317</v>
      </c>
      <c r="V456" s="88">
        <v>317</v>
      </c>
      <c r="W456" s="88">
        <v>317</v>
      </c>
      <c r="X456" s="89">
        <v>318</v>
      </c>
      <c r="Y456" s="177"/>
      <c r="Z456" s="662"/>
      <c r="AA456" s="666">
        <f>+AA454+10</f>
        <v>190</v>
      </c>
      <c r="AB456" s="86" t="str">
        <f>+AB454</f>
        <v>48-X</v>
      </c>
      <c r="AC456" s="87">
        <v>316</v>
      </c>
      <c r="AD456" s="88">
        <v>316</v>
      </c>
      <c r="AE456" s="88">
        <v>316</v>
      </c>
      <c r="AF456" s="88">
        <v>316</v>
      </c>
      <c r="AG456" s="88">
        <v>317</v>
      </c>
      <c r="AH456" s="88">
        <v>317</v>
      </c>
      <c r="AI456" s="88">
        <v>317</v>
      </c>
      <c r="AJ456" s="89">
        <v>318</v>
      </c>
      <c r="AL456" s="662"/>
      <c r="AM456" s="666">
        <f>+AM454+10</f>
        <v>190</v>
      </c>
      <c r="AN456" s="86" t="str">
        <f>+AN454</f>
        <v>48-X</v>
      </c>
      <c r="AO456" s="87">
        <v>316</v>
      </c>
      <c r="AP456" s="88">
        <v>316</v>
      </c>
      <c r="AQ456" s="88">
        <v>316</v>
      </c>
      <c r="AR456" s="88">
        <v>316</v>
      </c>
      <c r="AS456" s="88">
        <v>317</v>
      </c>
      <c r="AT456" s="88">
        <v>317</v>
      </c>
      <c r="AU456" s="88">
        <v>317</v>
      </c>
      <c r="AV456" s="89">
        <v>318</v>
      </c>
    </row>
    <row r="457" spans="1:48" ht="15" thickBot="1">
      <c r="A457">
        <v>457</v>
      </c>
      <c r="B457" s="662"/>
      <c r="C457" s="667"/>
      <c r="D457" s="90" t="str">
        <f>+D455</f>
        <v>48-XL</v>
      </c>
      <c r="E457" s="87">
        <v>315</v>
      </c>
      <c r="F457" s="88">
        <v>315</v>
      </c>
      <c r="G457" s="88">
        <v>315</v>
      </c>
      <c r="H457" s="88">
        <v>316</v>
      </c>
      <c r="I457" s="88">
        <v>316</v>
      </c>
      <c r="J457" s="88">
        <v>317</v>
      </c>
      <c r="K457" s="88">
        <v>317</v>
      </c>
      <c r="L457" s="89">
        <v>318</v>
      </c>
      <c r="N457" s="662"/>
      <c r="O457" s="667"/>
      <c r="P457" s="90" t="str">
        <f>+P455</f>
        <v>48-XL</v>
      </c>
      <c r="Q457" s="87">
        <v>315</v>
      </c>
      <c r="R457" s="88">
        <v>315</v>
      </c>
      <c r="S457" s="88">
        <v>315</v>
      </c>
      <c r="T457" s="88">
        <v>316</v>
      </c>
      <c r="U457" s="88">
        <v>316</v>
      </c>
      <c r="V457" s="88">
        <v>317</v>
      </c>
      <c r="W457" s="88">
        <v>317</v>
      </c>
      <c r="X457" s="89">
        <v>318</v>
      </c>
      <c r="Y457" s="177"/>
      <c r="Z457" s="662"/>
      <c r="AA457" s="667"/>
      <c r="AB457" s="90" t="str">
        <f>+AB455</f>
        <v>48-XL</v>
      </c>
      <c r="AC457" s="87">
        <v>315</v>
      </c>
      <c r="AD457" s="88">
        <v>315</v>
      </c>
      <c r="AE457" s="88">
        <v>315</v>
      </c>
      <c r="AF457" s="88">
        <v>316</v>
      </c>
      <c r="AG457" s="88">
        <v>316</v>
      </c>
      <c r="AH457" s="88">
        <v>317</v>
      </c>
      <c r="AI457" s="88">
        <v>317</v>
      </c>
      <c r="AJ457" s="89">
        <v>318</v>
      </c>
      <c r="AL457" s="662"/>
      <c r="AM457" s="667"/>
      <c r="AN457" s="90" t="str">
        <f>+AN455</f>
        <v>48-XL</v>
      </c>
      <c r="AO457" s="87">
        <v>315</v>
      </c>
      <c r="AP457" s="88">
        <v>315</v>
      </c>
      <c r="AQ457" s="88">
        <v>315</v>
      </c>
      <c r="AR457" s="88">
        <v>316</v>
      </c>
      <c r="AS457" s="88">
        <v>316</v>
      </c>
      <c r="AT457" s="88">
        <v>317</v>
      </c>
      <c r="AU457" s="88">
        <v>317</v>
      </c>
      <c r="AV457" s="89">
        <v>318</v>
      </c>
    </row>
    <row r="458" spans="1:48">
      <c r="A458">
        <v>458</v>
      </c>
      <c r="B458" s="662"/>
      <c r="C458" s="664">
        <f>+C456+10</f>
        <v>200</v>
      </c>
      <c r="D458" s="78" t="s">
        <v>133</v>
      </c>
      <c r="E458" s="83">
        <v>316</v>
      </c>
      <c r="F458" s="84">
        <v>316</v>
      </c>
      <c r="G458" s="84">
        <v>316</v>
      </c>
      <c r="H458" s="84">
        <v>317</v>
      </c>
      <c r="I458" s="84">
        <v>317</v>
      </c>
      <c r="J458" s="84">
        <v>318</v>
      </c>
      <c r="K458" s="84">
        <v>318</v>
      </c>
      <c r="L458" s="85">
        <v>319</v>
      </c>
      <c r="N458" s="662"/>
      <c r="O458" s="664">
        <f>+O456+10</f>
        <v>200</v>
      </c>
      <c r="P458" s="78" t="s">
        <v>133</v>
      </c>
      <c r="Q458" s="83">
        <v>316</v>
      </c>
      <c r="R458" s="84">
        <v>316</v>
      </c>
      <c r="S458" s="84">
        <v>316</v>
      </c>
      <c r="T458" s="84">
        <v>317</v>
      </c>
      <c r="U458" s="84">
        <v>317</v>
      </c>
      <c r="V458" s="84">
        <v>318</v>
      </c>
      <c r="W458" s="84">
        <v>318</v>
      </c>
      <c r="X458" s="85">
        <v>319</v>
      </c>
      <c r="Z458" s="662"/>
      <c r="AA458" s="664">
        <f>+AA456+10</f>
        <v>200</v>
      </c>
      <c r="AB458" s="78" t="s">
        <v>133</v>
      </c>
      <c r="AC458" s="83">
        <v>316</v>
      </c>
      <c r="AD458" s="84">
        <v>316</v>
      </c>
      <c r="AE458" s="84">
        <v>316</v>
      </c>
      <c r="AF458" s="84">
        <v>317</v>
      </c>
      <c r="AG458" s="84">
        <v>317</v>
      </c>
      <c r="AH458" s="84">
        <v>318</v>
      </c>
      <c r="AI458" s="84">
        <v>318</v>
      </c>
      <c r="AJ458" s="85">
        <v>319</v>
      </c>
      <c r="AL458" s="662"/>
      <c r="AM458" s="664">
        <f>+AM456+10</f>
        <v>200</v>
      </c>
      <c r="AN458" s="78" t="s">
        <v>133</v>
      </c>
      <c r="AO458" s="83">
        <v>316</v>
      </c>
      <c r="AP458" s="84">
        <v>316</v>
      </c>
      <c r="AQ458" s="84">
        <v>316</v>
      </c>
      <c r="AR458" s="84">
        <v>317</v>
      </c>
      <c r="AS458" s="84">
        <v>317</v>
      </c>
      <c r="AT458" s="84">
        <v>318</v>
      </c>
      <c r="AU458" s="84">
        <v>318</v>
      </c>
      <c r="AV458" s="85">
        <v>319</v>
      </c>
    </row>
    <row r="459" spans="1:48" ht="15" thickBot="1">
      <c r="A459">
        <v>459</v>
      </c>
      <c r="B459" s="663"/>
      <c r="C459" s="665"/>
      <c r="D459" s="82" t="s">
        <v>136</v>
      </c>
      <c r="E459" s="189">
        <v>315</v>
      </c>
      <c r="F459" s="186">
        <v>315</v>
      </c>
      <c r="G459" s="186">
        <v>315</v>
      </c>
      <c r="H459" s="186">
        <v>315</v>
      </c>
      <c r="I459" s="186">
        <v>315</v>
      </c>
      <c r="J459" s="186">
        <v>315</v>
      </c>
      <c r="K459" s="186">
        <v>315</v>
      </c>
      <c r="L459" s="185">
        <v>315</v>
      </c>
      <c r="N459" s="663"/>
      <c r="O459" s="665"/>
      <c r="P459" s="82" t="s">
        <v>136</v>
      </c>
      <c r="Q459" s="189">
        <v>315</v>
      </c>
      <c r="R459" s="186">
        <v>315</v>
      </c>
      <c r="S459" s="186">
        <v>315</v>
      </c>
      <c r="T459" s="186">
        <v>315</v>
      </c>
      <c r="U459" s="186">
        <v>315</v>
      </c>
      <c r="V459" s="186">
        <v>315</v>
      </c>
      <c r="W459" s="186">
        <v>315</v>
      </c>
      <c r="X459" s="185">
        <v>315</v>
      </c>
      <c r="Z459" s="663"/>
      <c r="AA459" s="665"/>
      <c r="AB459" s="82" t="s">
        <v>136</v>
      </c>
      <c r="AC459" s="189">
        <v>315</v>
      </c>
      <c r="AD459" s="186">
        <v>315</v>
      </c>
      <c r="AE459" s="186">
        <v>315</v>
      </c>
      <c r="AF459" s="186">
        <v>315</v>
      </c>
      <c r="AG459" s="186">
        <v>315</v>
      </c>
      <c r="AH459" s="186">
        <v>315</v>
      </c>
      <c r="AI459" s="186">
        <v>315</v>
      </c>
      <c r="AJ459" s="185">
        <v>315</v>
      </c>
      <c r="AL459" s="663"/>
      <c r="AM459" s="665"/>
      <c r="AN459" s="82" t="s">
        <v>136</v>
      </c>
      <c r="AO459" s="189">
        <v>315</v>
      </c>
      <c r="AP459" s="186">
        <v>315</v>
      </c>
      <c r="AQ459" s="186">
        <v>315</v>
      </c>
      <c r="AR459" s="186">
        <v>315</v>
      </c>
      <c r="AS459" s="186">
        <v>315</v>
      </c>
      <c r="AT459" s="186">
        <v>315</v>
      </c>
      <c r="AU459" s="186">
        <v>315</v>
      </c>
      <c r="AV459" s="185">
        <v>315</v>
      </c>
    </row>
    <row r="460" spans="1:48">
      <c r="A460">
        <v>460</v>
      </c>
    </row>
    <row r="461" spans="1:48">
      <c r="A461">
        <v>461</v>
      </c>
    </row>
    <row r="462" spans="1:48">
      <c r="A462">
        <v>462</v>
      </c>
    </row>
    <row r="463" spans="1:48">
      <c r="A463">
        <v>463</v>
      </c>
    </row>
    <row r="464" spans="1:48">
      <c r="A464">
        <v>464</v>
      </c>
    </row>
    <row r="465" spans="1:48">
      <c r="A465">
        <v>465</v>
      </c>
    </row>
    <row r="466" spans="1:48" ht="15" thickBot="1">
      <c r="A466">
        <v>466</v>
      </c>
    </row>
    <row r="467" spans="1:48" ht="18.600000000000001" thickBot="1">
      <c r="A467">
        <v>467</v>
      </c>
      <c r="B467" s="649" t="s">
        <v>1112</v>
      </c>
      <c r="C467" s="650"/>
      <c r="D467" s="651"/>
      <c r="E467" s="649" t="s">
        <v>1152</v>
      </c>
      <c r="F467" s="650"/>
      <c r="G467" s="650"/>
      <c r="H467" s="650"/>
      <c r="I467" s="650"/>
      <c r="J467" s="650"/>
      <c r="K467" s="650"/>
      <c r="L467" s="651"/>
      <c r="M467"/>
      <c r="N467" s="649" t="s">
        <v>1114</v>
      </c>
      <c r="O467" s="650"/>
      <c r="P467" s="651"/>
      <c r="Q467" s="649" t="s">
        <v>1124</v>
      </c>
      <c r="R467" s="650"/>
      <c r="S467" s="650"/>
      <c r="T467" s="650"/>
      <c r="U467" s="650"/>
      <c r="V467" s="650"/>
      <c r="W467" s="650"/>
      <c r="X467" s="651"/>
      <c r="Z467" s="649" t="s">
        <v>1115</v>
      </c>
      <c r="AA467" s="650"/>
      <c r="AB467" s="651"/>
      <c r="AC467" s="649" t="s">
        <v>1152</v>
      </c>
      <c r="AD467" s="650"/>
      <c r="AE467" s="650"/>
      <c r="AF467" s="650"/>
      <c r="AG467" s="650"/>
      <c r="AH467" s="650"/>
      <c r="AI467" s="650"/>
      <c r="AJ467" s="651"/>
      <c r="AK467"/>
      <c r="AL467" s="649" t="s">
        <v>1116</v>
      </c>
      <c r="AM467" s="650"/>
      <c r="AN467" s="651"/>
      <c r="AO467" s="649" t="s">
        <v>1124</v>
      </c>
      <c r="AP467" s="650"/>
      <c r="AQ467" s="650"/>
      <c r="AR467" s="650"/>
      <c r="AS467" s="650"/>
      <c r="AT467" s="650"/>
      <c r="AU467" s="650"/>
      <c r="AV467" s="651"/>
    </row>
    <row r="468" spans="1:48" ht="15.75" customHeight="1">
      <c r="A468">
        <v>468</v>
      </c>
      <c r="B468" s="652" t="s">
        <v>1129</v>
      </c>
      <c r="C468" s="652" t="s">
        <v>634</v>
      </c>
      <c r="D468" s="669" t="s">
        <v>1119</v>
      </c>
      <c r="E468" s="676" t="s">
        <v>1120</v>
      </c>
      <c r="F468" s="677"/>
      <c r="G468" s="677"/>
      <c r="H468" s="677"/>
      <c r="I468" s="677"/>
      <c r="J468" s="677"/>
      <c r="K468" s="677"/>
      <c r="L468" s="678"/>
      <c r="M468"/>
      <c r="N468" s="652" t="s">
        <v>1129</v>
      </c>
      <c r="O468" s="652" t="s">
        <v>634</v>
      </c>
      <c r="P468" s="669" t="s">
        <v>1119</v>
      </c>
      <c r="Q468" s="676" t="s">
        <v>1120</v>
      </c>
      <c r="R468" s="677"/>
      <c r="S468" s="677"/>
      <c r="T468" s="677"/>
      <c r="U468" s="677"/>
      <c r="V468" s="677"/>
      <c r="W468" s="677"/>
      <c r="X468" s="678"/>
      <c r="Z468" s="652" t="s">
        <v>1129</v>
      </c>
      <c r="AA468" s="652" t="s">
        <v>634</v>
      </c>
      <c r="AB468" s="669" t="s">
        <v>1119</v>
      </c>
      <c r="AC468" s="676" t="s">
        <v>1120</v>
      </c>
      <c r="AD468" s="677"/>
      <c r="AE468" s="677"/>
      <c r="AF468" s="677"/>
      <c r="AG468" s="677"/>
      <c r="AH468" s="677"/>
      <c r="AI468" s="677"/>
      <c r="AJ468" s="678"/>
      <c r="AK468"/>
      <c r="AL468" s="652" t="s">
        <v>1129</v>
      </c>
      <c r="AM468" s="652" t="s">
        <v>634</v>
      </c>
      <c r="AN468" s="669" t="s">
        <v>1119</v>
      </c>
      <c r="AO468" s="676" t="s">
        <v>1120</v>
      </c>
      <c r="AP468" s="677"/>
      <c r="AQ468" s="677"/>
      <c r="AR468" s="677"/>
      <c r="AS468" s="677"/>
      <c r="AT468" s="677"/>
      <c r="AU468" s="677"/>
      <c r="AV468" s="678"/>
    </row>
    <row r="469" spans="1:48" ht="15" customHeight="1" thickBot="1">
      <c r="A469">
        <v>469</v>
      </c>
      <c r="B469" s="668"/>
      <c r="C469" s="668"/>
      <c r="D469" s="670"/>
      <c r="E469" s="679"/>
      <c r="F469" s="680"/>
      <c r="G469" s="680"/>
      <c r="H469" s="680"/>
      <c r="I469" s="680"/>
      <c r="J469" s="680"/>
      <c r="K469" s="680"/>
      <c r="L469" s="681"/>
      <c r="M469"/>
      <c r="N469" s="668"/>
      <c r="O469" s="668"/>
      <c r="P469" s="670"/>
      <c r="Q469" s="679"/>
      <c r="R469" s="680"/>
      <c r="S469" s="680"/>
      <c r="T469" s="680"/>
      <c r="U469" s="680"/>
      <c r="V469" s="680"/>
      <c r="W469" s="680"/>
      <c r="X469" s="681"/>
      <c r="Z469" s="668"/>
      <c r="AA469" s="668"/>
      <c r="AB469" s="670"/>
      <c r="AC469" s="679"/>
      <c r="AD469" s="680"/>
      <c r="AE469" s="680"/>
      <c r="AF469" s="680"/>
      <c r="AG469" s="680"/>
      <c r="AH469" s="680"/>
      <c r="AI469" s="680"/>
      <c r="AJ469" s="681"/>
      <c r="AK469"/>
      <c r="AL469" s="668"/>
      <c r="AM469" s="668"/>
      <c r="AN469" s="670"/>
      <c r="AO469" s="679"/>
      <c r="AP469" s="680"/>
      <c r="AQ469" s="680"/>
      <c r="AR469" s="680"/>
      <c r="AS469" s="680"/>
      <c r="AT469" s="680"/>
      <c r="AU469" s="680"/>
      <c r="AV469" s="681"/>
    </row>
    <row r="470" spans="1:48" ht="15" thickBot="1">
      <c r="A470">
        <v>470</v>
      </c>
      <c r="B470" s="653"/>
      <c r="C470" s="653"/>
      <c r="D470" s="671"/>
      <c r="E470" s="75">
        <v>0</v>
      </c>
      <c r="F470" s="76">
        <v>500</v>
      </c>
      <c r="G470" s="76">
        <v>1000</v>
      </c>
      <c r="H470" s="76">
        <v>1500</v>
      </c>
      <c r="I470" s="76">
        <v>2000</v>
      </c>
      <c r="J470" s="76">
        <v>2500</v>
      </c>
      <c r="K470" s="76">
        <v>3000</v>
      </c>
      <c r="L470" s="77">
        <v>3500</v>
      </c>
      <c r="M470"/>
      <c r="N470" s="653"/>
      <c r="O470" s="653"/>
      <c r="P470" s="671"/>
      <c r="Q470" s="75">
        <v>0</v>
      </c>
      <c r="R470" s="76">
        <v>500</v>
      </c>
      <c r="S470" s="76">
        <v>1000</v>
      </c>
      <c r="T470" s="76">
        <v>1500</v>
      </c>
      <c r="U470" s="76">
        <v>2000</v>
      </c>
      <c r="V470" s="76">
        <v>2500</v>
      </c>
      <c r="W470" s="76">
        <v>3000</v>
      </c>
      <c r="X470" s="77">
        <v>3500</v>
      </c>
      <c r="Z470" s="653"/>
      <c r="AA470" s="653"/>
      <c r="AB470" s="671"/>
      <c r="AC470" s="75">
        <v>0</v>
      </c>
      <c r="AD470" s="76">
        <v>500</v>
      </c>
      <c r="AE470" s="76">
        <v>1000</v>
      </c>
      <c r="AF470" s="76">
        <v>1500</v>
      </c>
      <c r="AG470" s="76">
        <v>2000</v>
      </c>
      <c r="AH470" s="76">
        <v>2500</v>
      </c>
      <c r="AI470" s="76">
        <v>3000</v>
      </c>
      <c r="AJ470" s="77">
        <v>3500</v>
      </c>
      <c r="AK470"/>
      <c r="AL470" s="653"/>
      <c r="AM470" s="653"/>
      <c r="AN470" s="671"/>
      <c r="AO470" s="75">
        <v>0</v>
      </c>
      <c r="AP470" s="76">
        <v>500</v>
      </c>
      <c r="AQ470" s="76">
        <v>1000</v>
      </c>
      <c r="AR470" s="76">
        <v>1500</v>
      </c>
      <c r="AS470" s="76">
        <v>2000</v>
      </c>
      <c r="AT470" s="76">
        <v>2500</v>
      </c>
      <c r="AU470" s="76">
        <v>3000</v>
      </c>
      <c r="AV470" s="77">
        <v>3500</v>
      </c>
    </row>
    <row r="471" spans="1:48" ht="15" customHeight="1">
      <c r="A471">
        <v>471</v>
      </c>
      <c r="B471" s="661" t="s">
        <v>1141</v>
      </c>
      <c r="C471" s="664">
        <v>100</v>
      </c>
      <c r="D471" s="78" t="s">
        <v>133</v>
      </c>
      <c r="E471" s="79">
        <v>116</v>
      </c>
      <c r="F471" s="80">
        <v>110</v>
      </c>
      <c r="G471" s="80">
        <v>105</v>
      </c>
      <c r="H471" s="80">
        <v>100</v>
      </c>
      <c r="I471" s="80">
        <v>94</v>
      </c>
      <c r="J471" s="80">
        <v>89</v>
      </c>
      <c r="K471" s="80">
        <v>84</v>
      </c>
      <c r="L471" s="81">
        <v>79</v>
      </c>
      <c r="N471" s="661" t="s">
        <v>1141</v>
      </c>
      <c r="O471" s="664">
        <v>100</v>
      </c>
      <c r="P471" s="78" t="s">
        <v>133</v>
      </c>
      <c r="Q471" s="79">
        <v>116</v>
      </c>
      <c r="R471" s="80">
        <v>110</v>
      </c>
      <c r="S471" s="80">
        <v>105</v>
      </c>
      <c r="T471" s="80">
        <v>100</v>
      </c>
      <c r="U471" s="80">
        <v>94</v>
      </c>
      <c r="V471" s="80">
        <v>89</v>
      </c>
      <c r="W471" s="80">
        <v>84</v>
      </c>
      <c r="X471" s="81">
        <v>79</v>
      </c>
      <c r="Y471" s="177"/>
      <c r="Z471" s="661" t="s">
        <v>1141</v>
      </c>
      <c r="AA471" s="664">
        <v>100</v>
      </c>
      <c r="AB471" s="78" t="s">
        <v>133</v>
      </c>
      <c r="AC471" s="79">
        <v>116</v>
      </c>
      <c r="AD471" s="80">
        <v>110</v>
      </c>
      <c r="AE471" s="80">
        <v>105</v>
      </c>
      <c r="AF471" s="80">
        <v>100</v>
      </c>
      <c r="AG471" s="80">
        <v>94</v>
      </c>
      <c r="AH471" s="80">
        <v>89</v>
      </c>
      <c r="AI471" s="80">
        <v>84</v>
      </c>
      <c r="AJ471" s="81">
        <v>79</v>
      </c>
      <c r="AL471" s="661" t="s">
        <v>1141</v>
      </c>
      <c r="AM471" s="664">
        <v>100</v>
      </c>
      <c r="AN471" s="78" t="s">
        <v>133</v>
      </c>
      <c r="AO471" s="79">
        <v>116</v>
      </c>
      <c r="AP471" s="80">
        <v>112</v>
      </c>
      <c r="AQ471" s="80">
        <v>108</v>
      </c>
      <c r="AR471" s="80">
        <v>105</v>
      </c>
      <c r="AS471" s="80">
        <v>101</v>
      </c>
      <c r="AT471" s="80">
        <v>98</v>
      </c>
      <c r="AU471" s="80">
        <v>94</v>
      </c>
      <c r="AV471" s="81">
        <v>91</v>
      </c>
    </row>
    <row r="472" spans="1:48" ht="15" thickBot="1">
      <c r="A472">
        <v>472</v>
      </c>
      <c r="B472" s="662"/>
      <c r="C472" s="665"/>
      <c r="D472" s="82" t="s">
        <v>136</v>
      </c>
      <c r="E472" s="83">
        <v>124</v>
      </c>
      <c r="F472" s="84">
        <v>118</v>
      </c>
      <c r="G472" s="84">
        <v>112</v>
      </c>
      <c r="H472" s="84">
        <v>106</v>
      </c>
      <c r="I472" s="84">
        <v>100</v>
      </c>
      <c r="J472" s="84">
        <v>94</v>
      </c>
      <c r="K472" s="84">
        <v>88</v>
      </c>
      <c r="L472" s="85">
        <v>83</v>
      </c>
      <c r="N472" s="662"/>
      <c r="O472" s="665"/>
      <c r="P472" s="82" t="s">
        <v>136</v>
      </c>
      <c r="Q472" s="83">
        <v>124</v>
      </c>
      <c r="R472" s="84">
        <v>118</v>
      </c>
      <c r="S472" s="84">
        <v>112</v>
      </c>
      <c r="T472" s="84">
        <v>106</v>
      </c>
      <c r="U472" s="84">
        <v>100</v>
      </c>
      <c r="V472" s="84">
        <v>94</v>
      </c>
      <c r="W472" s="84">
        <v>88</v>
      </c>
      <c r="X472" s="85">
        <v>83</v>
      </c>
      <c r="Y472" s="177"/>
      <c r="Z472" s="662"/>
      <c r="AA472" s="665"/>
      <c r="AB472" s="82" t="s">
        <v>136</v>
      </c>
      <c r="AC472" s="83">
        <v>124</v>
      </c>
      <c r="AD472" s="84">
        <v>118</v>
      </c>
      <c r="AE472" s="84">
        <v>112</v>
      </c>
      <c r="AF472" s="84">
        <v>106</v>
      </c>
      <c r="AG472" s="84">
        <v>100</v>
      </c>
      <c r="AH472" s="84">
        <v>94</v>
      </c>
      <c r="AI472" s="84">
        <v>88</v>
      </c>
      <c r="AJ472" s="85">
        <v>83</v>
      </c>
      <c r="AL472" s="662"/>
      <c r="AM472" s="665"/>
      <c r="AN472" s="82" t="s">
        <v>136</v>
      </c>
      <c r="AO472" s="83">
        <v>114</v>
      </c>
      <c r="AP472" s="84">
        <v>112</v>
      </c>
      <c r="AQ472" s="84">
        <v>110</v>
      </c>
      <c r="AR472" s="84">
        <v>108</v>
      </c>
      <c r="AS472" s="84">
        <v>106</v>
      </c>
      <c r="AT472" s="84">
        <v>104</v>
      </c>
      <c r="AU472" s="84">
        <v>102</v>
      </c>
      <c r="AV472" s="85">
        <v>100</v>
      </c>
    </row>
    <row r="473" spans="1:48">
      <c r="A473">
        <v>473</v>
      </c>
      <c r="B473" s="662"/>
      <c r="C473" s="666">
        <v>110</v>
      </c>
      <c r="D473" s="86" t="str">
        <f>+D471</f>
        <v>48-X</v>
      </c>
      <c r="E473" s="87">
        <v>135</v>
      </c>
      <c r="F473" s="88">
        <v>129</v>
      </c>
      <c r="G473" s="88">
        <v>123</v>
      </c>
      <c r="H473" s="88">
        <v>117</v>
      </c>
      <c r="I473" s="88">
        <v>112</v>
      </c>
      <c r="J473" s="88">
        <v>106</v>
      </c>
      <c r="K473" s="88">
        <v>100</v>
      </c>
      <c r="L473" s="89">
        <v>95</v>
      </c>
      <c r="N473" s="662"/>
      <c r="O473" s="666">
        <v>110</v>
      </c>
      <c r="P473" s="86" t="str">
        <f>+P471</f>
        <v>48-X</v>
      </c>
      <c r="Q473" s="87">
        <v>135</v>
      </c>
      <c r="R473" s="88">
        <v>129</v>
      </c>
      <c r="S473" s="88">
        <v>123</v>
      </c>
      <c r="T473" s="88">
        <v>117</v>
      </c>
      <c r="U473" s="88">
        <v>112</v>
      </c>
      <c r="V473" s="88">
        <v>106</v>
      </c>
      <c r="W473" s="88">
        <v>100</v>
      </c>
      <c r="X473" s="89">
        <v>95</v>
      </c>
      <c r="Y473" s="177"/>
      <c r="Z473" s="662"/>
      <c r="AA473" s="666">
        <v>110</v>
      </c>
      <c r="AB473" s="86" t="str">
        <f>+AB471</f>
        <v>48-X</v>
      </c>
      <c r="AC473" s="87">
        <v>135</v>
      </c>
      <c r="AD473" s="88">
        <v>129</v>
      </c>
      <c r="AE473" s="88">
        <v>123</v>
      </c>
      <c r="AF473" s="88">
        <v>117</v>
      </c>
      <c r="AG473" s="88">
        <v>112</v>
      </c>
      <c r="AH473" s="88">
        <v>106</v>
      </c>
      <c r="AI473" s="88">
        <v>100</v>
      </c>
      <c r="AJ473" s="89">
        <v>95</v>
      </c>
      <c r="AL473" s="662"/>
      <c r="AM473" s="666">
        <v>110</v>
      </c>
      <c r="AN473" s="86" t="str">
        <f>+AN471</f>
        <v>48-X</v>
      </c>
      <c r="AO473" s="87">
        <v>135</v>
      </c>
      <c r="AP473" s="88">
        <v>128</v>
      </c>
      <c r="AQ473" s="88">
        <v>122</v>
      </c>
      <c r="AR473" s="88">
        <v>116</v>
      </c>
      <c r="AS473" s="88">
        <v>110</v>
      </c>
      <c r="AT473" s="88">
        <v>104</v>
      </c>
      <c r="AU473" s="88">
        <v>98</v>
      </c>
      <c r="AV473" s="89">
        <v>92</v>
      </c>
    </row>
    <row r="474" spans="1:48" ht="15" thickBot="1">
      <c r="A474">
        <v>474</v>
      </c>
      <c r="B474" s="662"/>
      <c r="C474" s="667"/>
      <c r="D474" s="90" t="str">
        <f>+D472</f>
        <v>48-XL</v>
      </c>
      <c r="E474" s="87">
        <v>147</v>
      </c>
      <c r="F474" s="88">
        <v>140</v>
      </c>
      <c r="G474" s="88">
        <v>133</v>
      </c>
      <c r="H474" s="88">
        <v>126</v>
      </c>
      <c r="I474" s="88">
        <v>120</v>
      </c>
      <c r="J474" s="88">
        <v>113</v>
      </c>
      <c r="K474" s="88">
        <v>106</v>
      </c>
      <c r="L474" s="89">
        <v>100</v>
      </c>
      <c r="N474" s="662"/>
      <c r="O474" s="667"/>
      <c r="P474" s="90" t="str">
        <f>+P472</f>
        <v>48-XL</v>
      </c>
      <c r="Q474" s="87">
        <v>147</v>
      </c>
      <c r="R474" s="88">
        <v>140</v>
      </c>
      <c r="S474" s="88">
        <v>133</v>
      </c>
      <c r="T474" s="88">
        <v>126</v>
      </c>
      <c r="U474" s="88">
        <v>120</v>
      </c>
      <c r="V474" s="88">
        <v>113</v>
      </c>
      <c r="W474" s="88">
        <v>106</v>
      </c>
      <c r="X474" s="89">
        <v>100</v>
      </c>
      <c r="Y474" s="177"/>
      <c r="Z474" s="662"/>
      <c r="AA474" s="667"/>
      <c r="AB474" s="90" t="str">
        <f>+AB472</f>
        <v>48-XL</v>
      </c>
      <c r="AC474" s="87">
        <v>147</v>
      </c>
      <c r="AD474" s="88">
        <v>140</v>
      </c>
      <c r="AE474" s="88">
        <v>133</v>
      </c>
      <c r="AF474" s="88">
        <v>126</v>
      </c>
      <c r="AG474" s="88">
        <v>120</v>
      </c>
      <c r="AH474" s="88">
        <v>113</v>
      </c>
      <c r="AI474" s="88">
        <v>106</v>
      </c>
      <c r="AJ474" s="89">
        <v>100</v>
      </c>
      <c r="AL474" s="662"/>
      <c r="AM474" s="667"/>
      <c r="AN474" s="90" t="str">
        <f>+AN472</f>
        <v>48-XL</v>
      </c>
      <c r="AO474" s="87">
        <v>141</v>
      </c>
      <c r="AP474" s="88">
        <v>135</v>
      </c>
      <c r="AQ474" s="88">
        <v>129</v>
      </c>
      <c r="AR474" s="88">
        <v>123</v>
      </c>
      <c r="AS474" s="88">
        <v>117</v>
      </c>
      <c r="AT474" s="88">
        <v>111</v>
      </c>
      <c r="AU474" s="88">
        <v>105</v>
      </c>
      <c r="AV474" s="89">
        <v>100</v>
      </c>
    </row>
    <row r="475" spans="1:48">
      <c r="A475">
        <v>475</v>
      </c>
      <c r="B475" s="662"/>
      <c r="C475" s="664">
        <f>+C473+10</f>
        <v>120</v>
      </c>
      <c r="D475" s="78" t="s">
        <v>133</v>
      </c>
      <c r="E475" s="83">
        <v>154</v>
      </c>
      <c r="F475" s="84">
        <v>147</v>
      </c>
      <c r="G475" s="84">
        <v>141</v>
      </c>
      <c r="H475" s="84">
        <v>135</v>
      </c>
      <c r="I475" s="84">
        <v>128</v>
      </c>
      <c r="J475" s="84">
        <v>122</v>
      </c>
      <c r="K475" s="84">
        <v>116</v>
      </c>
      <c r="L475" s="85">
        <v>110</v>
      </c>
      <c r="N475" s="662"/>
      <c r="O475" s="664">
        <f>+O473+10</f>
        <v>120</v>
      </c>
      <c r="P475" s="78" t="s">
        <v>133</v>
      </c>
      <c r="Q475" s="83">
        <v>154</v>
      </c>
      <c r="R475" s="84">
        <v>147</v>
      </c>
      <c r="S475" s="84">
        <v>141</v>
      </c>
      <c r="T475" s="84">
        <v>135</v>
      </c>
      <c r="U475" s="84">
        <v>128</v>
      </c>
      <c r="V475" s="84">
        <v>122</v>
      </c>
      <c r="W475" s="84">
        <v>116</v>
      </c>
      <c r="X475" s="85">
        <v>110</v>
      </c>
      <c r="Y475" s="177"/>
      <c r="Z475" s="662"/>
      <c r="AA475" s="664">
        <f>+AA473+10</f>
        <v>120</v>
      </c>
      <c r="AB475" s="78" t="s">
        <v>133</v>
      </c>
      <c r="AC475" s="83">
        <v>154</v>
      </c>
      <c r="AD475" s="84">
        <v>147</v>
      </c>
      <c r="AE475" s="84">
        <v>141</v>
      </c>
      <c r="AF475" s="84">
        <v>135</v>
      </c>
      <c r="AG475" s="84">
        <v>128</v>
      </c>
      <c r="AH475" s="84">
        <v>122</v>
      </c>
      <c r="AI475" s="84">
        <v>116</v>
      </c>
      <c r="AJ475" s="85">
        <v>110</v>
      </c>
      <c r="AL475" s="662"/>
      <c r="AM475" s="664">
        <f>+AM473+10</f>
        <v>120</v>
      </c>
      <c r="AN475" s="78" t="s">
        <v>133</v>
      </c>
      <c r="AO475" s="83">
        <v>154</v>
      </c>
      <c r="AP475" s="84">
        <v>147</v>
      </c>
      <c r="AQ475" s="84">
        <v>141</v>
      </c>
      <c r="AR475" s="84">
        <v>135</v>
      </c>
      <c r="AS475" s="84">
        <v>128</v>
      </c>
      <c r="AT475" s="84">
        <v>122</v>
      </c>
      <c r="AU475" s="84">
        <v>116</v>
      </c>
      <c r="AV475" s="85">
        <v>110</v>
      </c>
    </row>
    <row r="476" spans="1:48" ht="15" thickBot="1">
      <c r="A476">
        <v>476</v>
      </c>
      <c r="B476" s="662"/>
      <c r="C476" s="665"/>
      <c r="D476" s="82" t="s">
        <v>136</v>
      </c>
      <c r="E476" s="83">
        <v>170</v>
      </c>
      <c r="F476" s="84">
        <v>162</v>
      </c>
      <c r="G476" s="84">
        <v>154</v>
      </c>
      <c r="H476" s="84">
        <v>147</v>
      </c>
      <c r="I476" s="84">
        <v>139</v>
      </c>
      <c r="J476" s="84">
        <v>132</v>
      </c>
      <c r="K476" s="84">
        <v>124</v>
      </c>
      <c r="L476" s="85">
        <v>117</v>
      </c>
      <c r="N476" s="662"/>
      <c r="O476" s="665"/>
      <c r="P476" s="82" t="s">
        <v>136</v>
      </c>
      <c r="Q476" s="83">
        <v>170</v>
      </c>
      <c r="R476" s="84">
        <v>162</v>
      </c>
      <c r="S476" s="84">
        <v>154</v>
      </c>
      <c r="T476" s="84">
        <v>147</v>
      </c>
      <c r="U476" s="84">
        <v>139</v>
      </c>
      <c r="V476" s="84">
        <v>132</v>
      </c>
      <c r="W476" s="84">
        <v>124</v>
      </c>
      <c r="X476" s="85">
        <v>117</v>
      </c>
      <c r="Y476" s="177"/>
      <c r="Z476" s="662"/>
      <c r="AA476" s="665"/>
      <c r="AB476" s="82" t="s">
        <v>136</v>
      </c>
      <c r="AC476" s="83">
        <v>170</v>
      </c>
      <c r="AD476" s="84">
        <v>162</v>
      </c>
      <c r="AE476" s="84">
        <v>154</v>
      </c>
      <c r="AF476" s="84">
        <v>147</v>
      </c>
      <c r="AG476" s="84">
        <v>139</v>
      </c>
      <c r="AH476" s="84">
        <v>132</v>
      </c>
      <c r="AI476" s="84">
        <v>124</v>
      </c>
      <c r="AJ476" s="85">
        <v>117</v>
      </c>
      <c r="AL476" s="662"/>
      <c r="AM476" s="665"/>
      <c r="AN476" s="82" t="s">
        <v>136</v>
      </c>
      <c r="AO476" s="83">
        <v>170</v>
      </c>
      <c r="AP476" s="84">
        <v>161</v>
      </c>
      <c r="AQ476" s="84">
        <v>152</v>
      </c>
      <c r="AR476" s="84">
        <v>143</v>
      </c>
      <c r="AS476" s="84">
        <v>134</v>
      </c>
      <c r="AT476" s="84">
        <v>125</v>
      </c>
      <c r="AU476" s="84">
        <v>116</v>
      </c>
      <c r="AV476" s="85">
        <v>107</v>
      </c>
    </row>
    <row r="477" spans="1:48">
      <c r="A477">
        <v>477</v>
      </c>
      <c r="B477" s="662"/>
      <c r="C477" s="666">
        <f>+C475+10</f>
        <v>130</v>
      </c>
      <c r="D477" s="86" t="str">
        <f>+D475</f>
        <v>48-X</v>
      </c>
      <c r="E477" s="87">
        <v>174</v>
      </c>
      <c r="F477" s="88">
        <v>167</v>
      </c>
      <c r="G477" s="88">
        <v>160</v>
      </c>
      <c r="H477" s="88">
        <v>153</v>
      </c>
      <c r="I477" s="88">
        <v>146</v>
      </c>
      <c r="J477" s="88">
        <v>139</v>
      </c>
      <c r="K477" s="88">
        <v>132</v>
      </c>
      <c r="L477" s="89">
        <v>125</v>
      </c>
      <c r="N477" s="662"/>
      <c r="O477" s="666">
        <f>+O475+10</f>
        <v>130</v>
      </c>
      <c r="P477" s="86" t="str">
        <f>+P475</f>
        <v>48-X</v>
      </c>
      <c r="Q477" s="87">
        <v>174</v>
      </c>
      <c r="R477" s="88">
        <v>167</v>
      </c>
      <c r="S477" s="88">
        <v>160</v>
      </c>
      <c r="T477" s="88">
        <v>153</v>
      </c>
      <c r="U477" s="88">
        <v>146</v>
      </c>
      <c r="V477" s="88">
        <v>139</v>
      </c>
      <c r="W477" s="88">
        <v>132</v>
      </c>
      <c r="X477" s="89">
        <v>125</v>
      </c>
      <c r="Y477" s="177"/>
      <c r="Z477" s="662"/>
      <c r="AA477" s="666">
        <f>+AA475+10</f>
        <v>130</v>
      </c>
      <c r="AB477" s="86" t="str">
        <f>+AB475</f>
        <v>48-X</v>
      </c>
      <c r="AC477" s="87">
        <v>174</v>
      </c>
      <c r="AD477" s="88">
        <v>167</v>
      </c>
      <c r="AE477" s="88">
        <v>160</v>
      </c>
      <c r="AF477" s="88">
        <v>153</v>
      </c>
      <c r="AG477" s="88">
        <v>146</v>
      </c>
      <c r="AH477" s="88">
        <v>139</v>
      </c>
      <c r="AI477" s="88">
        <v>132</v>
      </c>
      <c r="AJ477" s="89">
        <v>125</v>
      </c>
      <c r="AL477" s="662"/>
      <c r="AM477" s="666">
        <f>+AM475+10</f>
        <v>130</v>
      </c>
      <c r="AN477" s="86" t="str">
        <f>+AN475</f>
        <v>48-X</v>
      </c>
      <c r="AO477" s="87">
        <v>174</v>
      </c>
      <c r="AP477" s="88">
        <v>167</v>
      </c>
      <c r="AQ477" s="88">
        <v>160</v>
      </c>
      <c r="AR477" s="88">
        <v>153</v>
      </c>
      <c r="AS477" s="88">
        <v>146</v>
      </c>
      <c r="AT477" s="88">
        <v>139</v>
      </c>
      <c r="AU477" s="88">
        <v>132</v>
      </c>
      <c r="AV477" s="89">
        <v>125</v>
      </c>
    </row>
    <row r="478" spans="1:48" ht="15" thickBot="1">
      <c r="A478">
        <v>478</v>
      </c>
      <c r="B478" s="662"/>
      <c r="C478" s="667"/>
      <c r="D478" s="90" t="str">
        <f>+D476</f>
        <v>48-XL</v>
      </c>
      <c r="E478" s="87">
        <v>192</v>
      </c>
      <c r="F478" s="88">
        <v>183</v>
      </c>
      <c r="G478" s="88">
        <v>175</v>
      </c>
      <c r="H478" s="88">
        <v>167</v>
      </c>
      <c r="I478" s="88">
        <v>159</v>
      </c>
      <c r="J478" s="88">
        <v>151</v>
      </c>
      <c r="K478" s="88">
        <v>143</v>
      </c>
      <c r="L478" s="89">
        <v>135</v>
      </c>
      <c r="N478" s="662"/>
      <c r="O478" s="667"/>
      <c r="P478" s="90" t="str">
        <f>+P476</f>
        <v>48-XL</v>
      </c>
      <c r="Q478" s="87">
        <v>192</v>
      </c>
      <c r="R478" s="88">
        <v>183</v>
      </c>
      <c r="S478" s="88">
        <v>175</v>
      </c>
      <c r="T478" s="88">
        <v>167</v>
      </c>
      <c r="U478" s="88">
        <v>159</v>
      </c>
      <c r="V478" s="88">
        <v>151</v>
      </c>
      <c r="W478" s="88">
        <v>143</v>
      </c>
      <c r="X478" s="89">
        <v>135</v>
      </c>
      <c r="Y478" s="177"/>
      <c r="Z478" s="662"/>
      <c r="AA478" s="667"/>
      <c r="AB478" s="90" t="str">
        <f>+AB476</f>
        <v>48-XL</v>
      </c>
      <c r="AC478" s="87">
        <v>192</v>
      </c>
      <c r="AD478" s="88">
        <v>183</v>
      </c>
      <c r="AE478" s="88">
        <v>175</v>
      </c>
      <c r="AF478" s="88">
        <v>167</v>
      </c>
      <c r="AG478" s="88">
        <v>159</v>
      </c>
      <c r="AH478" s="88">
        <v>151</v>
      </c>
      <c r="AI478" s="88">
        <v>143</v>
      </c>
      <c r="AJ478" s="89">
        <v>135</v>
      </c>
      <c r="AL478" s="662"/>
      <c r="AM478" s="667"/>
      <c r="AN478" s="90" t="str">
        <f>+AN476</f>
        <v>48-XL</v>
      </c>
      <c r="AO478" s="87">
        <v>192</v>
      </c>
      <c r="AP478" s="88">
        <v>182</v>
      </c>
      <c r="AQ478" s="88">
        <v>173</v>
      </c>
      <c r="AR478" s="88">
        <v>164</v>
      </c>
      <c r="AS478" s="88">
        <v>154</v>
      </c>
      <c r="AT478" s="88">
        <v>145</v>
      </c>
      <c r="AU478" s="88">
        <v>136</v>
      </c>
      <c r="AV478" s="89">
        <v>127</v>
      </c>
    </row>
    <row r="479" spans="1:48">
      <c r="A479">
        <v>479</v>
      </c>
      <c r="B479" s="662"/>
      <c r="C479" s="664">
        <f>+C477+10</f>
        <v>140</v>
      </c>
      <c r="D479" s="78" t="s">
        <v>133</v>
      </c>
      <c r="E479" s="83">
        <v>193</v>
      </c>
      <c r="F479" s="84">
        <v>185</v>
      </c>
      <c r="G479" s="84">
        <v>178</v>
      </c>
      <c r="H479" s="84">
        <v>170</v>
      </c>
      <c r="I479" s="84">
        <v>163</v>
      </c>
      <c r="J479" s="84">
        <v>155</v>
      </c>
      <c r="K479" s="84">
        <v>148</v>
      </c>
      <c r="L479" s="85">
        <v>141</v>
      </c>
      <c r="N479" s="662"/>
      <c r="O479" s="664">
        <f>+O477+10</f>
        <v>140</v>
      </c>
      <c r="P479" s="78" t="s">
        <v>133</v>
      </c>
      <c r="Q479" s="83">
        <v>193</v>
      </c>
      <c r="R479" s="84">
        <v>185</v>
      </c>
      <c r="S479" s="84">
        <v>178</v>
      </c>
      <c r="T479" s="84">
        <v>170</v>
      </c>
      <c r="U479" s="84">
        <v>163</v>
      </c>
      <c r="V479" s="84">
        <v>155</v>
      </c>
      <c r="W479" s="84">
        <v>148</v>
      </c>
      <c r="X479" s="85">
        <v>141</v>
      </c>
      <c r="Y479" s="177"/>
      <c r="Z479" s="662"/>
      <c r="AA479" s="664">
        <f>+AA477+10</f>
        <v>140</v>
      </c>
      <c r="AB479" s="78" t="s">
        <v>133</v>
      </c>
      <c r="AC479" s="83">
        <v>193</v>
      </c>
      <c r="AD479" s="84">
        <v>185</v>
      </c>
      <c r="AE479" s="84">
        <v>178</v>
      </c>
      <c r="AF479" s="84">
        <v>170</v>
      </c>
      <c r="AG479" s="84">
        <v>163</v>
      </c>
      <c r="AH479" s="84">
        <v>155</v>
      </c>
      <c r="AI479" s="84">
        <v>148</v>
      </c>
      <c r="AJ479" s="85">
        <v>141</v>
      </c>
      <c r="AL479" s="662"/>
      <c r="AM479" s="664">
        <f>+AM477+10</f>
        <v>140</v>
      </c>
      <c r="AN479" s="78" t="s">
        <v>133</v>
      </c>
      <c r="AO479" s="83">
        <v>193</v>
      </c>
      <c r="AP479" s="84">
        <v>185</v>
      </c>
      <c r="AQ479" s="84">
        <v>178</v>
      </c>
      <c r="AR479" s="84">
        <v>170</v>
      </c>
      <c r="AS479" s="84">
        <v>163</v>
      </c>
      <c r="AT479" s="84">
        <v>155</v>
      </c>
      <c r="AU479" s="84">
        <v>148</v>
      </c>
      <c r="AV479" s="85">
        <v>141</v>
      </c>
    </row>
    <row r="480" spans="1:48" ht="15" thickBot="1">
      <c r="A480">
        <v>480</v>
      </c>
      <c r="B480" s="662"/>
      <c r="C480" s="665"/>
      <c r="D480" s="82" t="s">
        <v>136</v>
      </c>
      <c r="E480" s="83">
        <v>213</v>
      </c>
      <c r="F480" s="84">
        <v>204</v>
      </c>
      <c r="G480" s="84">
        <v>196</v>
      </c>
      <c r="H480" s="84">
        <v>187</v>
      </c>
      <c r="I480" s="84">
        <v>179</v>
      </c>
      <c r="J480" s="84">
        <v>170</v>
      </c>
      <c r="K480" s="84">
        <v>162</v>
      </c>
      <c r="L480" s="85">
        <v>154</v>
      </c>
      <c r="N480" s="662"/>
      <c r="O480" s="665"/>
      <c r="P480" s="82" t="s">
        <v>136</v>
      </c>
      <c r="Q480" s="83">
        <v>213</v>
      </c>
      <c r="R480" s="84">
        <v>204</v>
      </c>
      <c r="S480" s="84">
        <v>196</v>
      </c>
      <c r="T480" s="84">
        <v>187</v>
      </c>
      <c r="U480" s="84">
        <v>179</v>
      </c>
      <c r="V480" s="84">
        <v>170</v>
      </c>
      <c r="W480" s="84">
        <v>162</v>
      </c>
      <c r="X480" s="85">
        <v>154</v>
      </c>
      <c r="Y480" s="177"/>
      <c r="Z480" s="662"/>
      <c r="AA480" s="665"/>
      <c r="AB480" s="82" t="s">
        <v>136</v>
      </c>
      <c r="AC480" s="83">
        <v>213</v>
      </c>
      <c r="AD480" s="84">
        <v>204</v>
      </c>
      <c r="AE480" s="84">
        <v>196</v>
      </c>
      <c r="AF480" s="84">
        <v>187</v>
      </c>
      <c r="AG480" s="84">
        <v>179</v>
      </c>
      <c r="AH480" s="84">
        <v>170</v>
      </c>
      <c r="AI480" s="84">
        <v>162</v>
      </c>
      <c r="AJ480" s="85">
        <v>154</v>
      </c>
      <c r="AL480" s="662"/>
      <c r="AM480" s="665"/>
      <c r="AN480" s="82" t="s">
        <v>136</v>
      </c>
      <c r="AO480" s="83">
        <v>213</v>
      </c>
      <c r="AP480" s="84">
        <v>203</v>
      </c>
      <c r="AQ480" s="84">
        <v>194</v>
      </c>
      <c r="AR480" s="84">
        <v>185</v>
      </c>
      <c r="AS480" s="84">
        <v>176</v>
      </c>
      <c r="AT480" s="84">
        <v>167</v>
      </c>
      <c r="AU480" s="84">
        <v>158</v>
      </c>
      <c r="AV480" s="85">
        <v>149</v>
      </c>
    </row>
    <row r="481" spans="1:48">
      <c r="A481">
        <v>481</v>
      </c>
      <c r="B481" s="662"/>
      <c r="C481" s="666">
        <f>+C479+10</f>
        <v>150</v>
      </c>
      <c r="D481" s="86" t="str">
        <f>+D479</f>
        <v>48-X</v>
      </c>
      <c r="E481" s="87">
        <v>213</v>
      </c>
      <c r="F481" s="88">
        <v>204</v>
      </c>
      <c r="G481" s="88">
        <v>196</v>
      </c>
      <c r="H481" s="88">
        <v>188</v>
      </c>
      <c r="I481" s="88">
        <v>180</v>
      </c>
      <c r="J481" s="88">
        <v>172</v>
      </c>
      <c r="K481" s="88">
        <v>164</v>
      </c>
      <c r="L481" s="89">
        <v>156</v>
      </c>
      <c r="N481" s="662"/>
      <c r="O481" s="666">
        <f>+O479+10</f>
        <v>150</v>
      </c>
      <c r="P481" s="86" t="str">
        <f>+P479</f>
        <v>48-X</v>
      </c>
      <c r="Q481" s="87">
        <v>213</v>
      </c>
      <c r="R481" s="88">
        <v>204</v>
      </c>
      <c r="S481" s="88">
        <v>196</v>
      </c>
      <c r="T481" s="88">
        <v>188</v>
      </c>
      <c r="U481" s="88">
        <v>180</v>
      </c>
      <c r="V481" s="88">
        <v>172</v>
      </c>
      <c r="W481" s="88">
        <v>164</v>
      </c>
      <c r="X481" s="89">
        <v>156</v>
      </c>
      <c r="Y481" s="177"/>
      <c r="Z481" s="662"/>
      <c r="AA481" s="666">
        <f>+AA479+10</f>
        <v>150</v>
      </c>
      <c r="AB481" s="86" t="str">
        <f>+AB479</f>
        <v>48-X</v>
      </c>
      <c r="AC481" s="87">
        <v>213</v>
      </c>
      <c r="AD481" s="88">
        <v>204</v>
      </c>
      <c r="AE481" s="88">
        <v>196</v>
      </c>
      <c r="AF481" s="88">
        <v>188</v>
      </c>
      <c r="AG481" s="88">
        <v>180</v>
      </c>
      <c r="AH481" s="88">
        <v>172</v>
      </c>
      <c r="AI481" s="88">
        <v>164</v>
      </c>
      <c r="AJ481" s="89">
        <v>156</v>
      </c>
      <c r="AL481" s="662"/>
      <c r="AM481" s="666">
        <f>+AM479+10</f>
        <v>150</v>
      </c>
      <c r="AN481" s="86" t="str">
        <f>+AN479</f>
        <v>48-X</v>
      </c>
      <c r="AO481" s="87">
        <v>213</v>
      </c>
      <c r="AP481" s="88">
        <v>204</v>
      </c>
      <c r="AQ481" s="88">
        <v>196</v>
      </c>
      <c r="AR481" s="88">
        <v>188</v>
      </c>
      <c r="AS481" s="88">
        <v>180</v>
      </c>
      <c r="AT481" s="88">
        <v>172</v>
      </c>
      <c r="AU481" s="88">
        <v>164</v>
      </c>
      <c r="AV481" s="89">
        <v>156</v>
      </c>
    </row>
    <row r="482" spans="1:48" ht="15" thickBot="1">
      <c r="A482">
        <v>482</v>
      </c>
      <c r="B482" s="662"/>
      <c r="C482" s="667"/>
      <c r="D482" s="90" t="str">
        <f>+D480</f>
        <v>48-XL</v>
      </c>
      <c r="E482" s="87">
        <v>217</v>
      </c>
      <c r="F482" s="88">
        <v>210</v>
      </c>
      <c r="G482" s="88">
        <v>204</v>
      </c>
      <c r="H482" s="88">
        <v>197</v>
      </c>
      <c r="I482" s="88">
        <v>191</v>
      </c>
      <c r="J482" s="88">
        <v>184</v>
      </c>
      <c r="K482" s="88">
        <v>178</v>
      </c>
      <c r="L482" s="89">
        <v>172</v>
      </c>
      <c r="N482" s="662"/>
      <c r="O482" s="667"/>
      <c r="P482" s="90" t="str">
        <f>+P480</f>
        <v>48-XL</v>
      </c>
      <c r="Q482" s="87">
        <v>217</v>
      </c>
      <c r="R482" s="88">
        <v>210</v>
      </c>
      <c r="S482" s="88">
        <v>204</v>
      </c>
      <c r="T482" s="88">
        <v>197</v>
      </c>
      <c r="U482" s="88">
        <v>191</v>
      </c>
      <c r="V482" s="88">
        <v>184</v>
      </c>
      <c r="W482" s="88">
        <v>178</v>
      </c>
      <c r="X482" s="89">
        <v>172</v>
      </c>
      <c r="Y482" s="177"/>
      <c r="Z482" s="662"/>
      <c r="AA482" s="667"/>
      <c r="AB482" s="90" t="str">
        <f>+AB480</f>
        <v>48-XL</v>
      </c>
      <c r="AC482" s="87">
        <v>217</v>
      </c>
      <c r="AD482" s="88">
        <v>210</v>
      </c>
      <c r="AE482" s="88">
        <v>204</v>
      </c>
      <c r="AF482" s="88">
        <v>197</v>
      </c>
      <c r="AG482" s="88">
        <v>191</v>
      </c>
      <c r="AH482" s="88">
        <v>184</v>
      </c>
      <c r="AI482" s="88">
        <v>178</v>
      </c>
      <c r="AJ482" s="89">
        <v>172</v>
      </c>
      <c r="AL482" s="662"/>
      <c r="AM482" s="667"/>
      <c r="AN482" s="90" t="str">
        <f>+AN480</f>
        <v>48-XL</v>
      </c>
      <c r="AO482" s="87">
        <v>217</v>
      </c>
      <c r="AP482" s="88">
        <v>210</v>
      </c>
      <c r="AQ482" s="88">
        <v>204</v>
      </c>
      <c r="AR482" s="88">
        <v>197</v>
      </c>
      <c r="AS482" s="88">
        <v>191</v>
      </c>
      <c r="AT482" s="88">
        <v>184</v>
      </c>
      <c r="AU482" s="88">
        <v>178</v>
      </c>
      <c r="AV482" s="89">
        <v>172</v>
      </c>
    </row>
    <row r="483" spans="1:48">
      <c r="A483">
        <v>483</v>
      </c>
      <c r="B483" s="662"/>
      <c r="C483" s="664">
        <f>+C481+10</f>
        <v>160</v>
      </c>
      <c r="D483" s="78" t="s">
        <v>133</v>
      </c>
      <c r="E483" s="83">
        <v>218</v>
      </c>
      <c r="F483" s="84">
        <v>211</v>
      </c>
      <c r="G483" s="84">
        <v>204</v>
      </c>
      <c r="H483" s="84">
        <v>198</v>
      </c>
      <c r="I483" s="84">
        <v>191</v>
      </c>
      <c r="J483" s="84">
        <v>185</v>
      </c>
      <c r="K483" s="84">
        <v>178</v>
      </c>
      <c r="L483" s="85">
        <v>172</v>
      </c>
      <c r="N483" s="662"/>
      <c r="O483" s="664">
        <f>+O481+10</f>
        <v>160</v>
      </c>
      <c r="P483" s="78" t="s">
        <v>133</v>
      </c>
      <c r="Q483" s="83">
        <v>218</v>
      </c>
      <c r="R483" s="84">
        <v>211</v>
      </c>
      <c r="S483" s="84">
        <v>204</v>
      </c>
      <c r="T483" s="84">
        <v>198</v>
      </c>
      <c r="U483" s="84">
        <v>191</v>
      </c>
      <c r="V483" s="84">
        <v>185</v>
      </c>
      <c r="W483" s="84">
        <v>178</v>
      </c>
      <c r="X483" s="85">
        <v>172</v>
      </c>
      <c r="Y483" s="177"/>
      <c r="Z483" s="662"/>
      <c r="AA483" s="664">
        <f>+AA481+10</f>
        <v>160</v>
      </c>
      <c r="AB483" s="78" t="s">
        <v>133</v>
      </c>
      <c r="AC483" s="83">
        <v>218</v>
      </c>
      <c r="AD483" s="84">
        <v>211</v>
      </c>
      <c r="AE483" s="84">
        <v>204</v>
      </c>
      <c r="AF483" s="84">
        <v>198</v>
      </c>
      <c r="AG483" s="84">
        <v>191</v>
      </c>
      <c r="AH483" s="84">
        <v>185</v>
      </c>
      <c r="AI483" s="84">
        <v>178</v>
      </c>
      <c r="AJ483" s="85">
        <v>172</v>
      </c>
      <c r="AL483" s="662"/>
      <c r="AM483" s="664">
        <f>+AM481+10</f>
        <v>160</v>
      </c>
      <c r="AN483" s="78" t="s">
        <v>133</v>
      </c>
      <c r="AO483" s="83">
        <v>218</v>
      </c>
      <c r="AP483" s="84">
        <v>211</v>
      </c>
      <c r="AQ483" s="84">
        <v>204</v>
      </c>
      <c r="AR483" s="84">
        <v>198</v>
      </c>
      <c r="AS483" s="84">
        <v>191</v>
      </c>
      <c r="AT483" s="84">
        <v>185</v>
      </c>
      <c r="AU483" s="84">
        <v>178</v>
      </c>
      <c r="AV483" s="85">
        <v>172</v>
      </c>
    </row>
    <row r="484" spans="1:48" ht="15" thickBot="1">
      <c r="A484">
        <v>484</v>
      </c>
      <c r="B484" s="662"/>
      <c r="C484" s="665"/>
      <c r="D484" s="82" t="s">
        <v>136</v>
      </c>
      <c r="E484" s="83">
        <v>217</v>
      </c>
      <c r="F484" s="84">
        <v>213</v>
      </c>
      <c r="G484" s="84">
        <v>209</v>
      </c>
      <c r="H484" s="84">
        <v>205</v>
      </c>
      <c r="I484" s="84">
        <v>201</v>
      </c>
      <c r="J484" s="84">
        <v>197</v>
      </c>
      <c r="K484" s="84">
        <v>193</v>
      </c>
      <c r="L484" s="85">
        <v>189</v>
      </c>
      <c r="N484" s="662"/>
      <c r="O484" s="665"/>
      <c r="P484" s="82" t="s">
        <v>136</v>
      </c>
      <c r="Q484" s="83">
        <v>217</v>
      </c>
      <c r="R484" s="84">
        <v>213</v>
      </c>
      <c r="S484" s="84">
        <v>209</v>
      </c>
      <c r="T484" s="84">
        <v>205</v>
      </c>
      <c r="U484" s="84">
        <v>201</v>
      </c>
      <c r="V484" s="84">
        <v>197</v>
      </c>
      <c r="W484" s="84">
        <v>193</v>
      </c>
      <c r="X484" s="85">
        <v>189</v>
      </c>
      <c r="Y484" s="177"/>
      <c r="Z484" s="662"/>
      <c r="AA484" s="665"/>
      <c r="AB484" s="82" t="s">
        <v>136</v>
      </c>
      <c r="AC484" s="83">
        <v>217</v>
      </c>
      <c r="AD484" s="84">
        <v>213</v>
      </c>
      <c r="AE484" s="84">
        <v>209</v>
      </c>
      <c r="AF484" s="84">
        <v>205</v>
      </c>
      <c r="AG484" s="84">
        <v>201</v>
      </c>
      <c r="AH484" s="84">
        <v>197</v>
      </c>
      <c r="AI484" s="84">
        <v>193</v>
      </c>
      <c r="AJ484" s="85">
        <v>189</v>
      </c>
      <c r="AL484" s="662"/>
      <c r="AM484" s="665"/>
      <c r="AN484" s="82" t="s">
        <v>136</v>
      </c>
      <c r="AO484" s="83">
        <v>217</v>
      </c>
      <c r="AP484" s="84">
        <v>213</v>
      </c>
      <c r="AQ484" s="84">
        <v>209</v>
      </c>
      <c r="AR484" s="84">
        <v>205</v>
      </c>
      <c r="AS484" s="84">
        <v>201</v>
      </c>
      <c r="AT484" s="84">
        <v>197</v>
      </c>
      <c r="AU484" s="84">
        <v>193</v>
      </c>
      <c r="AV484" s="85">
        <v>189</v>
      </c>
    </row>
    <row r="485" spans="1:48">
      <c r="A485">
        <v>485</v>
      </c>
      <c r="B485" s="662"/>
      <c r="C485" s="666">
        <f>+C483+10</f>
        <v>170</v>
      </c>
      <c r="D485" s="86" t="str">
        <f>+D483</f>
        <v>48-X</v>
      </c>
      <c r="E485" s="87">
        <v>219</v>
      </c>
      <c r="F485" s="88">
        <v>214</v>
      </c>
      <c r="G485" s="88">
        <v>210</v>
      </c>
      <c r="H485" s="88">
        <v>205</v>
      </c>
      <c r="I485" s="88">
        <v>201</v>
      </c>
      <c r="J485" s="88">
        <v>196</v>
      </c>
      <c r="K485" s="88">
        <v>192</v>
      </c>
      <c r="L485" s="89">
        <v>188</v>
      </c>
      <c r="N485" s="662"/>
      <c r="O485" s="666">
        <f>+O483+10</f>
        <v>170</v>
      </c>
      <c r="P485" s="86" t="str">
        <f>+P483</f>
        <v>48-X</v>
      </c>
      <c r="Q485" s="87">
        <v>219</v>
      </c>
      <c r="R485" s="88">
        <v>214</v>
      </c>
      <c r="S485" s="88">
        <v>210</v>
      </c>
      <c r="T485" s="88">
        <v>205</v>
      </c>
      <c r="U485" s="88">
        <v>201</v>
      </c>
      <c r="V485" s="88">
        <v>196</v>
      </c>
      <c r="W485" s="88">
        <v>192</v>
      </c>
      <c r="X485" s="89">
        <v>188</v>
      </c>
      <c r="Y485" s="177"/>
      <c r="Z485" s="662"/>
      <c r="AA485" s="666">
        <f>+AA483+10</f>
        <v>170</v>
      </c>
      <c r="AB485" s="86" t="str">
        <f>+AB483</f>
        <v>48-X</v>
      </c>
      <c r="AC485" s="87">
        <v>219</v>
      </c>
      <c r="AD485" s="88">
        <v>214</v>
      </c>
      <c r="AE485" s="88">
        <v>210</v>
      </c>
      <c r="AF485" s="88">
        <v>205</v>
      </c>
      <c r="AG485" s="88">
        <v>201</v>
      </c>
      <c r="AH485" s="88">
        <v>196</v>
      </c>
      <c r="AI485" s="88">
        <v>192</v>
      </c>
      <c r="AJ485" s="89">
        <v>188</v>
      </c>
      <c r="AL485" s="662"/>
      <c r="AM485" s="666">
        <f>+AM483+10</f>
        <v>170</v>
      </c>
      <c r="AN485" s="86" t="str">
        <f>+AN483</f>
        <v>48-X</v>
      </c>
      <c r="AO485" s="87">
        <v>219</v>
      </c>
      <c r="AP485" s="88">
        <v>214</v>
      </c>
      <c r="AQ485" s="88">
        <v>210</v>
      </c>
      <c r="AR485" s="88">
        <v>205</v>
      </c>
      <c r="AS485" s="88">
        <v>201</v>
      </c>
      <c r="AT485" s="88">
        <v>196</v>
      </c>
      <c r="AU485" s="88">
        <v>192</v>
      </c>
      <c r="AV485" s="89">
        <v>188</v>
      </c>
    </row>
    <row r="486" spans="1:48" ht="15" thickBot="1">
      <c r="A486">
        <v>486</v>
      </c>
      <c r="B486" s="662"/>
      <c r="C486" s="667"/>
      <c r="D486" s="90" t="str">
        <f>+D484</f>
        <v>48-XL</v>
      </c>
      <c r="E486" s="87">
        <v>221</v>
      </c>
      <c r="F486" s="88">
        <v>219</v>
      </c>
      <c r="G486" s="88">
        <v>217</v>
      </c>
      <c r="H486" s="88">
        <v>215</v>
      </c>
      <c r="I486" s="88">
        <v>213</v>
      </c>
      <c r="J486" s="88">
        <v>211</v>
      </c>
      <c r="K486" s="88">
        <v>209</v>
      </c>
      <c r="L486" s="89">
        <v>207</v>
      </c>
      <c r="N486" s="662"/>
      <c r="O486" s="667"/>
      <c r="P486" s="90" t="str">
        <f>+P484</f>
        <v>48-XL</v>
      </c>
      <c r="Q486" s="87">
        <v>221</v>
      </c>
      <c r="R486" s="88">
        <v>219</v>
      </c>
      <c r="S486" s="88">
        <v>217</v>
      </c>
      <c r="T486" s="88">
        <v>215</v>
      </c>
      <c r="U486" s="88">
        <v>213</v>
      </c>
      <c r="V486" s="88">
        <v>211</v>
      </c>
      <c r="W486" s="88">
        <v>209</v>
      </c>
      <c r="X486" s="89">
        <v>207</v>
      </c>
      <c r="Y486" s="177"/>
      <c r="Z486" s="662"/>
      <c r="AA486" s="667"/>
      <c r="AB486" s="90" t="str">
        <f>+AB484</f>
        <v>48-XL</v>
      </c>
      <c r="AC486" s="87">
        <v>221</v>
      </c>
      <c r="AD486" s="88">
        <v>219</v>
      </c>
      <c r="AE486" s="88">
        <v>217</v>
      </c>
      <c r="AF486" s="88">
        <v>215</v>
      </c>
      <c r="AG486" s="88">
        <v>213</v>
      </c>
      <c r="AH486" s="88">
        <v>211</v>
      </c>
      <c r="AI486" s="88">
        <v>209</v>
      </c>
      <c r="AJ486" s="89">
        <v>207</v>
      </c>
      <c r="AL486" s="662"/>
      <c r="AM486" s="667"/>
      <c r="AN486" s="90" t="str">
        <f>+AN484</f>
        <v>48-XL</v>
      </c>
      <c r="AO486" s="87">
        <v>221</v>
      </c>
      <c r="AP486" s="88">
        <v>219</v>
      </c>
      <c r="AQ486" s="88">
        <v>217</v>
      </c>
      <c r="AR486" s="88">
        <v>215</v>
      </c>
      <c r="AS486" s="88">
        <v>213</v>
      </c>
      <c r="AT486" s="88">
        <v>211</v>
      </c>
      <c r="AU486" s="88">
        <v>209</v>
      </c>
      <c r="AV486" s="89">
        <v>207</v>
      </c>
    </row>
    <row r="487" spans="1:48">
      <c r="A487">
        <v>487</v>
      </c>
      <c r="B487" s="662"/>
      <c r="C487" s="664">
        <f>+C485+10</f>
        <v>180</v>
      </c>
      <c r="D487" s="78" t="s">
        <v>133</v>
      </c>
      <c r="E487" s="83">
        <v>221</v>
      </c>
      <c r="F487" s="84">
        <v>218</v>
      </c>
      <c r="G487" s="84">
        <v>216</v>
      </c>
      <c r="H487" s="84">
        <v>213</v>
      </c>
      <c r="I487" s="84">
        <v>211</v>
      </c>
      <c r="J487" s="84">
        <v>208</v>
      </c>
      <c r="K487" s="84">
        <v>206</v>
      </c>
      <c r="L487" s="85">
        <v>204</v>
      </c>
      <c r="N487" s="662"/>
      <c r="O487" s="664">
        <f>+O485+10</f>
        <v>180</v>
      </c>
      <c r="P487" s="78" t="s">
        <v>133</v>
      </c>
      <c r="Q487" s="83">
        <v>221</v>
      </c>
      <c r="R487" s="84">
        <v>218</v>
      </c>
      <c r="S487" s="84">
        <v>216</v>
      </c>
      <c r="T487" s="84">
        <v>213</v>
      </c>
      <c r="U487" s="84">
        <v>211</v>
      </c>
      <c r="V487" s="84">
        <v>208</v>
      </c>
      <c r="W487" s="84">
        <v>206</v>
      </c>
      <c r="X487" s="85">
        <v>204</v>
      </c>
      <c r="Y487" s="177"/>
      <c r="Z487" s="662"/>
      <c r="AA487" s="664">
        <f>+AA485+10</f>
        <v>180</v>
      </c>
      <c r="AB487" s="78" t="s">
        <v>133</v>
      </c>
      <c r="AC487" s="83">
        <v>221</v>
      </c>
      <c r="AD487" s="84">
        <v>218</v>
      </c>
      <c r="AE487" s="84">
        <v>216</v>
      </c>
      <c r="AF487" s="84">
        <v>213</v>
      </c>
      <c r="AG487" s="84">
        <v>211</v>
      </c>
      <c r="AH487" s="84">
        <v>208</v>
      </c>
      <c r="AI487" s="84">
        <v>206</v>
      </c>
      <c r="AJ487" s="85">
        <v>204</v>
      </c>
      <c r="AL487" s="662"/>
      <c r="AM487" s="664">
        <f>+AM485+10</f>
        <v>180</v>
      </c>
      <c r="AN487" s="78" t="s">
        <v>133</v>
      </c>
      <c r="AO487" s="83">
        <v>221</v>
      </c>
      <c r="AP487" s="84">
        <v>218</v>
      </c>
      <c r="AQ487" s="84">
        <v>216</v>
      </c>
      <c r="AR487" s="84">
        <v>213</v>
      </c>
      <c r="AS487" s="84">
        <v>211</v>
      </c>
      <c r="AT487" s="84">
        <v>208</v>
      </c>
      <c r="AU487" s="84">
        <v>206</v>
      </c>
      <c r="AV487" s="85">
        <v>204</v>
      </c>
    </row>
    <row r="488" spans="1:48" ht="15" thickBot="1">
      <c r="A488">
        <v>488</v>
      </c>
      <c r="B488" s="662"/>
      <c r="C488" s="665"/>
      <c r="D488" s="82" t="s">
        <v>136</v>
      </c>
      <c r="E488" s="83">
        <v>220</v>
      </c>
      <c r="F488" s="84">
        <v>219</v>
      </c>
      <c r="G488" s="84">
        <v>219</v>
      </c>
      <c r="H488" s="84">
        <v>218</v>
      </c>
      <c r="I488" s="84">
        <v>218</v>
      </c>
      <c r="J488" s="84">
        <v>217</v>
      </c>
      <c r="K488" s="84">
        <v>217</v>
      </c>
      <c r="L488" s="85">
        <v>217</v>
      </c>
      <c r="N488" s="662"/>
      <c r="O488" s="665"/>
      <c r="P488" s="82" t="s">
        <v>136</v>
      </c>
      <c r="Q488" s="83">
        <v>220</v>
      </c>
      <c r="R488" s="84">
        <v>219</v>
      </c>
      <c r="S488" s="84">
        <v>219</v>
      </c>
      <c r="T488" s="84">
        <v>218</v>
      </c>
      <c r="U488" s="84">
        <v>218</v>
      </c>
      <c r="V488" s="84">
        <v>217</v>
      </c>
      <c r="W488" s="84">
        <v>217</v>
      </c>
      <c r="X488" s="85">
        <v>217</v>
      </c>
      <c r="Y488" s="177"/>
      <c r="Z488" s="662"/>
      <c r="AA488" s="665"/>
      <c r="AB488" s="82" t="s">
        <v>136</v>
      </c>
      <c r="AC488" s="83">
        <v>220</v>
      </c>
      <c r="AD488" s="84">
        <v>219</v>
      </c>
      <c r="AE488" s="84">
        <v>219</v>
      </c>
      <c r="AF488" s="84">
        <v>218</v>
      </c>
      <c r="AG488" s="84">
        <v>218</v>
      </c>
      <c r="AH488" s="84">
        <v>217</v>
      </c>
      <c r="AI488" s="84">
        <v>217</v>
      </c>
      <c r="AJ488" s="85">
        <v>217</v>
      </c>
      <c r="AL488" s="662"/>
      <c r="AM488" s="665"/>
      <c r="AN488" s="82" t="s">
        <v>136</v>
      </c>
      <c r="AO488" s="83">
        <v>220</v>
      </c>
      <c r="AP488" s="84">
        <v>219</v>
      </c>
      <c r="AQ488" s="84">
        <v>219</v>
      </c>
      <c r="AR488" s="84">
        <v>218</v>
      </c>
      <c r="AS488" s="84">
        <v>218</v>
      </c>
      <c r="AT488" s="84">
        <v>217</v>
      </c>
      <c r="AU488" s="84">
        <v>217</v>
      </c>
      <c r="AV488" s="85">
        <v>217</v>
      </c>
    </row>
    <row r="489" spans="1:48">
      <c r="A489">
        <v>489</v>
      </c>
      <c r="B489" s="662"/>
      <c r="C489" s="666">
        <f>+C487+10</f>
        <v>190</v>
      </c>
      <c r="D489" s="86" t="str">
        <f>+D487</f>
        <v>48-X</v>
      </c>
      <c r="E489" s="87">
        <v>222</v>
      </c>
      <c r="F489" s="88">
        <v>221</v>
      </c>
      <c r="G489" s="88">
        <v>220</v>
      </c>
      <c r="H489" s="88">
        <v>219</v>
      </c>
      <c r="I489" s="88">
        <v>218</v>
      </c>
      <c r="J489" s="88">
        <v>217</v>
      </c>
      <c r="K489" s="88">
        <v>216</v>
      </c>
      <c r="L489" s="89">
        <v>216</v>
      </c>
      <c r="N489" s="662"/>
      <c r="O489" s="666">
        <f>+O487+10</f>
        <v>190</v>
      </c>
      <c r="P489" s="86" t="str">
        <f>+P487</f>
        <v>48-X</v>
      </c>
      <c r="Q489" s="87">
        <v>222</v>
      </c>
      <c r="R489" s="88">
        <v>221</v>
      </c>
      <c r="S489" s="88">
        <v>220</v>
      </c>
      <c r="T489" s="88">
        <v>219</v>
      </c>
      <c r="U489" s="88">
        <v>218</v>
      </c>
      <c r="V489" s="88">
        <v>217</v>
      </c>
      <c r="W489" s="88">
        <v>216</v>
      </c>
      <c r="X489" s="89">
        <v>216</v>
      </c>
      <c r="Y489" s="177"/>
      <c r="Z489" s="662"/>
      <c r="AA489" s="666">
        <f>+AA487+10</f>
        <v>190</v>
      </c>
      <c r="AB489" s="86" t="str">
        <f>+AB487</f>
        <v>48-X</v>
      </c>
      <c r="AC489" s="87">
        <v>222</v>
      </c>
      <c r="AD489" s="88">
        <v>221</v>
      </c>
      <c r="AE489" s="88">
        <v>220</v>
      </c>
      <c r="AF489" s="88">
        <v>219</v>
      </c>
      <c r="AG489" s="88">
        <v>218</v>
      </c>
      <c r="AH489" s="88">
        <v>217</v>
      </c>
      <c r="AI489" s="88">
        <v>216</v>
      </c>
      <c r="AJ489" s="89">
        <v>216</v>
      </c>
      <c r="AL489" s="662"/>
      <c r="AM489" s="666">
        <f>+AM487+10</f>
        <v>190</v>
      </c>
      <c r="AN489" s="86" t="str">
        <f>+AN487</f>
        <v>48-X</v>
      </c>
      <c r="AO489" s="87">
        <v>222</v>
      </c>
      <c r="AP489" s="88">
        <v>221</v>
      </c>
      <c r="AQ489" s="88">
        <v>220</v>
      </c>
      <c r="AR489" s="88">
        <v>219</v>
      </c>
      <c r="AS489" s="88">
        <v>218</v>
      </c>
      <c r="AT489" s="88">
        <v>217</v>
      </c>
      <c r="AU489" s="88">
        <v>216</v>
      </c>
      <c r="AV489" s="89">
        <v>216</v>
      </c>
    </row>
    <row r="490" spans="1:48" ht="15" thickBot="1">
      <c r="A490">
        <v>490</v>
      </c>
      <c r="B490" s="662"/>
      <c r="C490" s="667"/>
      <c r="D490" s="90" t="str">
        <f>+D488</f>
        <v>48-XL</v>
      </c>
      <c r="E490" s="87">
        <v>222</v>
      </c>
      <c r="F490" s="88">
        <v>221</v>
      </c>
      <c r="G490" s="88">
        <v>220</v>
      </c>
      <c r="H490" s="88">
        <v>220</v>
      </c>
      <c r="I490" s="88">
        <v>219</v>
      </c>
      <c r="J490" s="88">
        <v>219</v>
      </c>
      <c r="K490" s="88">
        <v>218</v>
      </c>
      <c r="L490" s="89">
        <v>218</v>
      </c>
      <c r="N490" s="662"/>
      <c r="O490" s="667"/>
      <c r="P490" s="90" t="str">
        <f>+P488</f>
        <v>48-XL</v>
      </c>
      <c r="Q490" s="87">
        <v>222</v>
      </c>
      <c r="R490" s="88">
        <v>221</v>
      </c>
      <c r="S490" s="88">
        <v>220</v>
      </c>
      <c r="T490" s="88">
        <v>220</v>
      </c>
      <c r="U490" s="88">
        <v>219</v>
      </c>
      <c r="V490" s="88">
        <v>219</v>
      </c>
      <c r="W490" s="88">
        <v>218</v>
      </c>
      <c r="X490" s="89">
        <v>218</v>
      </c>
      <c r="Y490" s="177"/>
      <c r="Z490" s="662"/>
      <c r="AA490" s="667"/>
      <c r="AB490" s="90" t="str">
        <f>+AB488</f>
        <v>48-XL</v>
      </c>
      <c r="AC490" s="87">
        <v>222</v>
      </c>
      <c r="AD490" s="88">
        <v>221</v>
      </c>
      <c r="AE490" s="88">
        <v>220</v>
      </c>
      <c r="AF490" s="88">
        <v>220</v>
      </c>
      <c r="AG490" s="88">
        <v>219</v>
      </c>
      <c r="AH490" s="88">
        <v>219</v>
      </c>
      <c r="AI490" s="88">
        <v>218</v>
      </c>
      <c r="AJ490" s="89">
        <v>218</v>
      </c>
      <c r="AL490" s="662"/>
      <c r="AM490" s="667"/>
      <c r="AN490" s="90" t="str">
        <f>+AN488</f>
        <v>48-XL</v>
      </c>
      <c r="AO490" s="87">
        <v>222</v>
      </c>
      <c r="AP490" s="88">
        <v>221</v>
      </c>
      <c r="AQ490" s="88">
        <v>220</v>
      </c>
      <c r="AR490" s="88">
        <v>220</v>
      </c>
      <c r="AS490" s="88">
        <v>219</v>
      </c>
      <c r="AT490" s="88">
        <v>219</v>
      </c>
      <c r="AU490" s="88">
        <v>218</v>
      </c>
      <c r="AV490" s="89">
        <v>218</v>
      </c>
    </row>
    <row r="491" spans="1:48">
      <c r="A491">
        <v>491</v>
      </c>
      <c r="B491" s="662"/>
      <c r="C491" s="664">
        <f>+C489+10</f>
        <v>200</v>
      </c>
      <c r="D491" s="78" t="s">
        <v>133</v>
      </c>
      <c r="E491" s="83">
        <v>223</v>
      </c>
      <c r="F491" s="84">
        <v>222</v>
      </c>
      <c r="G491" s="84">
        <v>221</v>
      </c>
      <c r="H491" s="84">
        <v>220</v>
      </c>
      <c r="I491" s="84">
        <v>220</v>
      </c>
      <c r="J491" s="84">
        <v>219</v>
      </c>
      <c r="K491" s="84">
        <v>218</v>
      </c>
      <c r="L491" s="85">
        <v>218</v>
      </c>
      <c r="N491" s="662"/>
      <c r="O491" s="664">
        <f>+O489+10</f>
        <v>200</v>
      </c>
      <c r="P491" s="78" t="s">
        <v>133</v>
      </c>
      <c r="Q491" s="83">
        <v>223</v>
      </c>
      <c r="R491" s="84">
        <v>222</v>
      </c>
      <c r="S491" s="84">
        <v>221</v>
      </c>
      <c r="T491" s="84">
        <v>220</v>
      </c>
      <c r="U491" s="84">
        <v>220</v>
      </c>
      <c r="V491" s="84">
        <v>219</v>
      </c>
      <c r="W491" s="84">
        <v>218</v>
      </c>
      <c r="X491" s="85">
        <v>218</v>
      </c>
      <c r="Z491" s="662"/>
      <c r="AA491" s="664">
        <f>+AA489+10</f>
        <v>200</v>
      </c>
      <c r="AB491" s="78" t="s">
        <v>133</v>
      </c>
      <c r="AC491" s="83">
        <v>223</v>
      </c>
      <c r="AD491" s="84">
        <v>222</v>
      </c>
      <c r="AE491" s="84">
        <v>221</v>
      </c>
      <c r="AF491" s="84">
        <v>220</v>
      </c>
      <c r="AG491" s="84">
        <v>220</v>
      </c>
      <c r="AH491" s="84">
        <v>219</v>
      </c>
      <c r="AI491" s="84">
        <v>218</v>
      </c>
      <c r="AJ491" s="85">
        <v>218</v>
      </c>
      <c r="AL491" s="662"/>
      <c r="AM491" s="664">
        <f>+AM489+10</f>
        <v>200</v>
      </c>
      <c r="AN491" s="78" t="s">
        <v>133</v>
      </c>
      <c r="AO491" s="83">
        <v>223</v>
      </c>
      <c r="AP491" s="84">
        <v>222</v>
      </c>
      <c r="AQ491" s="84">
        <v>221</v>
      </c>
      <c r="AR491" s="84">
        <v>220</v>
      </c>
      <c r="AS491" s="84">
        <v>220</v>
      </c>
      <c r="AT491" s="84">
        <v>219</v>
      </c>
      <c r="AU491" s="84">
        <v>218</v>
      </c>
      <c r="AV491" s="85">
        <v>218</v>
      </c>
    </row>
    <row r="492" spans="1:48" ht="15" thickBot="1">
      <c r="A492">
        <v>492</v>
      </c>
      <c r="B492" s="663"/>
      <c r="C492" s="665"/>
      <c r="D492" s="82" t="s">
        <v>136</v>
      </c>
      <c r="E492" s="189">
        <v>223</v>
      </c>
      <c r="F492" s="186">
        <v>222</v>
      </c>
      <c r="G492" s="186">
        <v>221</v>
      </c>
      <c r="H492" s="186">
        <v>220</v>
      </c>
      <c r="I492" s="186">
        <v>220</v>
      </c>
      <c r="J492" s="186">
        <v>219</v>
      </c>
      <c r="K492" s="186">
        <v>218</v>
      </c>
      <c r="L492" s="185">
        <v>218</v>
      </c>
      <c r="N492" s="663"/>
      <c r="O492" s="665"/>
      <c r="P492" s="82" t="s">
        <v>136</v>
      </c>
      <c r="Q492" s="189">
        <v>223</v>
      </c>
      <c r="R492" s="186">
        <v>222</v>
      </c>
      <c r="S492" s="186">
        <v>221</v>
      </c>
      <c r="T492" s="186">
        <v>220</v>
      </c>
      <c r="U492" s="186">
        <v>220</v>
      </c>
      <c r="V492" s="186">
        <v>219</v>
      </c>
      <c r="W492" s="186">
        <v>218</v>
      </c>
      <c r="X492" s="185">
        <v>218</v>
      </c>
      <c r="Z492" s="663"/>
      <c r="AA492" s="665"/>
      <c r="AB492" s="82" t="s">
        <v>136</v>
      </c>
      <c r="AC492" s="189">
        <v>223</v>
      </c>
      <c r="AD492" s="186">
        <v>222</v>
      </c>
      <c r="AE492" s="186">
        <v>221</v>
      </c>
      <c r="AF492" s="186">
        <v>220</v>
      </c>
      <c r="AG492" s="186">
        <v>220</v>
      </c>
      <c r="AH492" s="186">
        <v>219</v>
      </c>
      <c r="AI492" s="186">
        <v>218</v>
      </c>
      <c r="AJ492" s="185">
        <v>218</v>
      </c>
      <c r="AL492" s="663"/>
      <c r="AM492" s="665"/>
      <c r="AN492" s="82" t="s">
        <v>136</v>
      </c>
      <c r="AO492" s="189">
        <v>223</v>
      </c>
      <c r="AP492" s="186">
        <v>222</v>
      </c>
      <c r="AQ492" s="186">
        <v>221</v>
      </c>
      <c r="AR492" s="186">
        <v>220</v>
      </c>
      <c r="AS492" s="186">
        <v>220</v>
      </c>
      <c r="AT492" s="186">
        <v>219</v>
      </c>
      <c r="AU492" s="186">
        <v>218</v>
      </c>
      <c r="AV492" s="185">
        <v>218</v>
      </c>
    </row>
    <row r="493" spans="1:48">
      <c r="A493">
        <v>493</v>
      </c>
    </row>
    <row r="494" spans="1:48">
      <c r="A494">
        <v>494</v>
      </c>
    </row>
    <row r="495" spans="1:48">
      <c r="A495">
        <v>495</v>
      </c>
    </row>
    <row r="496" spans="1:48">
      <c r="A496">
        <v>496</v>
      </c>
    </row>
    <row r="497" spans="1:48">
      <c r="A497">
        <v>497</v>
      </c>
    </row>
    <row r="498" spans="1:48">
      <c r="A498">
        <v>498</v>
      </c>
    </row>
    <row r="499" spans="1:48" ht="15" thickBot="1">
      <c r="A499">
        <v>499</v>
      </c>
    </row>
    <row r="500" spans="1:48" ht="18.600000000000001" thickBot="1">
      <c r="A500">
        <v>500</v>
      </c>
      <c r="B500" s="649" t="s">
        <v>1112</v>
      </c>
      <c r="C500" s="650"/>
      <c r="D500" s="651"/>
      <c r="E500" s="649" t="s">
        <v>1151</v>
      </c>
      <c r="F500" s="650"/>
      <c r="G500" s="650"/>
      <c r="H500" s="650"/>
      <c r="I500" s="650"/>
      <c r="J500" s="650"/>
      <c r="K500" s="650"/>
      <c r="L500" s="651"/>
      <c r="M500"/>
      <c r="N500" s="649" t="s">
        <v>1114</v>
      </c>
      <c r="O500" s="650"/>
      <c r="P500" s="651"/>
      <c r="Q500" s="649" t="s">
        <v>1151</v>
      </c>
      <c r="R500" s="650"/>
      <c r="S500" s="650"/>
      <c r="T500" s="650"/>
      <c r="U500" s="650"/>
      <c r="V500" s="650"/>
      <c r="W500" s="650"/>
      <c r="X500" s="651"/>
      <c r="Z500" s="649" t="s">
        <v>1115</v>
      </c>
      <c r="AA500" s="650"/>
      <c r="AB500" s="651"/>
      <c r="AC500" s="649" t="s">
        <v>1151</v>
      </c>
      <c r="AD500" s="650"/>
      <c r="AE500" s="650"/>
      <c r="AF500" s="650"/>
      <c r="AG500" s="650"/>
      <c r="AH500" s="650"/>
      <c r="AI500" s="650"/>
      <c r="AJ500" s="651"/>
      <c r="AK500"/>
      <c r="AL500" s="649" t="s">
        <v>1116</v>
      </c>
      <c r="AM500" s="650"/>
      <c r="AN500" s="651"/>
      <c r="AO500" s="649" t="s">
        <v>1151</v>
      </c>
      <c r="AP500" s="650"/>
      <c r="AQ500" s="650"/>
      <c r="AR500" s="650"/>
      <c r="AS500" s="650"/>
      <c r="AT500" s="650"/>
      <c r="AU500" s="650"/>
      <c r="AV500" s="651"/>
    </row>
    <row r="501" spans="1:48" ht="15.75" customHeight="1">
      <c r="A501">
        <v>501</v>
      </c>
      <c r="B501" s="652" t="s">
        <v>1129</v>
      </c>
      <c r="C501" s="652" t="s">
        <v>634</v>
      </c>
      <c r="D501" s="669" t="s">
        <v>1119</v>
      </c>
      <c r="E501" s="676" t="s">
        <v>1120</v>
      </c>
      <c r="F501" s="677"/>
      <c r="G501" s="677"/>
      <c r="H501" s="677"/>
      <c r="I501" s="677"/>
      <c r="J501" s="677"/>
      <c r="K501" s="677"/>
      <c r="L501" s="678"/>
      <c r="M501"/>
      <c r="N501" s="652" t="s">
        <v>1129</v>
      </c>
      <c r="O501" s="652" t="s">
        <v>634</v>
      </c>
      <c r="P501" s="669" t="s">
        <v>1119</v>
      </c>
      <c r="Q501" s="676" t="s">
        <v>1120</v>
      </c>
      <c r="R501" s="677"/>
      <c r="S501" s="677"/>
      <c r="T501" s="677"/>
      <c r="U501" s="677"/>
      <c r="V501" s="677"/>
      <c r="W501" s="677"/>
      <c r="X501" s="678"/>
      <c r="Z501" s="652" t="s">
        <v>1129</v>
      </c>
      <c r="AA501" s="652" t="s">
        <v>634</v>
      </c>
      <c r="AB501" s="669" t="s">
        <v>1119</v>
      </c>
      <c r="AC501" s="676" t="s">
        <v>1120</v>
      </c>
      <c r="AD501" s="677"/>
      <c r="AE501" s="677"/>
      <c r="AF501" s="677"/>
      <c r="AG501" s="677"/>
      <c r="AH501" s="677"/>
      <c r="AI501" s="677"/>
      <c r="AJ501" s="678"/>
      <c r="AK501"/>
      <c r="AL501" s="652" t="s">
        <v>1129</v>
      </c>
      <c r="AM501" s="652" t="s">
        <v>634</v>
      </c>
      <c r="AN501" s="669" t="s">
        <v>1119</v>
      </c>
      <c r="AO501" s="676" t="s">
        <v>1120</v>
      </c>
      <c r="AP501" s="677"/>
      <c r="AQ501" s="677"/>
      <c r="AR501" s="677"/>
      <c r="AS501" s="677"/>
      <c r="AT501" s="677"/>
      <c r="AU501" s="677"/>
      <c r="AV501" s="678"/>
    </row>
    <row r="502" spans="1:48" ht="15" customHeight="1" thickBot="1">
      <c r="A502">
        <v>502</v>
      </c>
      <c r="B502" s="668"/>
      <c r="C502" s="668"/>
      <c r="D502" s="670"/>
      <c r="E502" s="679"/>
      <c r="F502" s="680"/>
      <c r="G502" s="680"/>
      <c r="H502" s="680"/>
      <c r="I502" s="680"/>
      <c r="J502" s="680"/>
      <c r="K502" s="680"/>
      <c r="L502" s="681"/>
      <c r="M502"/>
      <c r="N502" s="668"/>
      <c r="O502" s="668"/>
      <c r="P502" s="670"/>
      <c r="Q502" s="679"/>
      <c r="R502" s="680"/>
      <c r="S502" s="680"/>
      <c r="T502" s="680"/>
      <c r="U502" s="680"/>
      <c r="V502" s="680"/>
      <c r="W502" s="680"/>
      <c r="X502" s="681"/>
      <c r="Z502" s="668"/>
      <c r="AA502" s="668"/>
      <c r="AB502" s="670"/>
      <c r="AC502" s="679"/>
      <c r="AD502" s="680"/>
      <c r="AE502" s="680"/>
      <c r="AF502" s="680"/>
      <c r="AG502" s="680"/>
      <c r="AH502" s="680"/>
      <c r="AI502" s="680"/>
      <c r="AJ502" s="681"/>
      <c r="AK502"/>
      <c r="AL502" s="668"/>
      <c r="AM502" s="668"/>
      <c r="AN502" s="670"/>
      <c r="AO502" s="679"/>
      <c r="AP502" s="680"/>
      <c r="AQ502" s="680"/>
      <c r="AR502" s="680"/>
      <c r="AS502" s="680"/>
      <c r="AT502" s="680"/>
      <c r="AU502" s="680"/>
      <c r="AV502" s="681"/>
    </row>
    <row r="503" spans="1:48" ht="15" thickBot="1">
      <c r="A503">
        <v>503</v>
      </c>
      <c r="B503" s="653"/>
      <c r="C503" s="653"/>
      <c r="D503" s="671"/>
      <c r="E503" s="75">
        <v>0</v>
      </c>
      <c r="F503" s="76">
        <v>500</v>
      </c>
      <c r="G503" s="76">
        <v>1000</v>
      </c>
      <c r="H503" s="76">
        <v>1500</v>
      </c>
      <c r="I503" s="76">
        <v>2000</v>
      </c>
      <c r="J503" s="76">
        <v>2500</v>
      </c>
      <c r="K503" s="76">
        <v>3000</v>
      </c>
      <c r="L503" s="77">
        <v>3500</v>
      </c>
      <c r="M503"/>
      <c r="N503" s="653"/>
      <c r="O503" s="653"/>
      <c r="P503" s="671"/>
      <c r="Q503" s="75">
        <v>0</v>
      </c>
      <c r="R503" s="76">
        <v>500</v>
      </c>
      <c r="S503" s="76">
        <v>1000</v>
      </c>
      <c r="T503" s="76">
        <v>1500</v>
      </c>
      <c r="U503" s="76">
        <v>2000</v>
      </c>
      <c r="V503" s="76">
        <v>2500</v>
      </c>
      <c r="W503" s="76">
        <v>3000</v>
      </c>
      <c r="X503" s="77">
        <v>3500</v>
      </c>
      <c r="Z503" s="653"/>
      <c r="AA503" s="653"/>
      <c r="AB503" s="671"/>
      <c r="AC503" s="75">
        <v>0</v>
      </c>
      <c r="AD503" s="76">
        <v>500</v>
      </c>
      <c r="AE503" s="76">
        <v>1000</v>
      </c>
      <c r="AF503" s="76">
        <v>1500</v>
      </c>
      <c r="AG503" s="76">
        <v>2000</v>
      </c>
      <c r="AH503" s="76">
        <v>2500</v>
      </c>
      <c r="AI503" s="76">
        <v>3000</v>
      </c>
      <c r="AJ503" s="77">
        <v>3500</v>
      </c>
      <c r="AK503"/>
      <c r="AL503" s="653"/>
      <c r="AM503" s="653"/>
      <c r="AN503" s="671"/>
      <c r="AO503" s="75">
        <v>0</v>
      </c>
      <c r="AP503" s="76">
        <v>500</v>
      </c>
      <c r="AQ503" s="76">
        <v>1000</v>
      </c>
      <c r="AR503" s="76">
        <v>1500</v>
      </c>
      <c r="AS503" s="76">
        <v>2000</v>
      </c>
      <c r="AT503" s="76">
        <v>2500</v>
      </c>
      <c r="AU503" s="76">
        <v>3000</v>
      </c>
      <c r="AV503" s="77">
        <v>3500</v>
      </c>
    </row>
    <row r="504" spans="1:48" ht="15" customHeight="1">
      <c r="A504">
        <v>504</v>
      </c>
      <c r="B504" s="661" t="s">
        <v>1141</v>
      </c>
      <c r="C504" s="664">
        <v>100</v>
      </c>
      <c r="D504" s="78" t="s">
        <v>133</v>
      </c>
      <c r="E504" s="79">
        <v>90</v>
      </c>
      <c r="F504" s="80">
        <v>87</v>
      </c>
      <c r="G504" s="80">
        <v>84</v>
      </c>
      <c r="H504" s="80">
        <v>81</v>
      </c>
      <c r="I504" s="80">
        <v>78</v>
      </c>
      <c r="J504" s="80">
        <v>75</v>
      </c>
      <c r="K504" s="80">
        <v>72</v>
      </c>
      <c r="L504" s="81">
        <v>69</v>
      </c>
      <c r="N504" s="661" t="s">
        <v>1141</v>
      </c>
      <c r="O504" s="664">
        <v>100</v>
      </c>
      <c r="P504" s="78" t="s">
        <v>133</v>
      </c>
      <c r="Q504" s="79">
        <v>91</v>
      </c>
      <c r="R504" s="80">
        <v>92</v>
      </c>
      <c r="S504" s="80">
        <v>93</v>
      </c>
      <c r="T504" s="80">
        <v>94</v>
      </c>
      <c r="U504" s="80">
        <v>96</v>
      </c>
      <c r="V504" s="80">
        <v>97</v>
      </c>
      <c r="W504" s="80">
        <v>98</v>
      </c>
      <c r="X504" s="81">
        <v>100</v>
      </c>
      <c r="Y504" s="177"/>
      <c r="Z504" s="661" t="s">
        <v>1141</v>
      </c>
      <c r="AA504" s="664">
        <v>100</v>
      </c>
      <c r="AB504" s="78" t="s">
        <v>133</v>
      </c>
      <c r="AC504" s="79">
        <v>142</v>
      </c>
      <c r="AD504" s="80">
        <v>144</v>
      </c>
      <c r="AE504" s="80">
        <v>146</v>
      </c>
      <c r="AF504" s="80">
        <v>148</v>
      </c>
      <c r="AG504" s="80">
        <v>150</v>
      </c>
      <c r="AH504" s="80">
        <v>152</v>
      </c>
      <c r="AI504" s="80">
        <v>154</v>
      </c>
      <c r="AJ504" s="81">
        <v>157</v>
      </c>
      <c r="AL504" s="661" t="s">
        <v>1141</v>
      </c>
      <c r="AM504" s="664">
        <v>100</v>
      </c>
      <c r="AN504" s="78" t="s">
        <v>133</v>
      </c>
      <c r="AO504" s="79">
        <v>173</v>
      </c>
      <c r="AP504" s="80">
        <v>174</v>
      </c>
      <c r="AQ504" s="80">
        <v>175</v>
      </c>
      <c r="AR504" s="80">
        <v>176</v>
      </c>
      <c r="AS504" s="80">
        <v>177</v>
      </c>
      <c r="AT504" s="80">
        <v>178</v>
      </c>
      <c r="AU504" s="80">
        <v>179</v>
      </c>
      <c r="AV504" s="81">
        <v>180</v>
      </c>
    </row>
    <row r="505" spans="1:48" ht="15" thickBot="1">
      <c r="A505">
        <v>505</v>
      </c>
      <c r="B505" s="662"/>
      <c r="C505" s="665"/>
      <c r="D505" s="82" t="s">
        <v>136</v>
      </c>
      <c r="E505" s="83">
        <v>94</v>
      </c>
      <c r="F505" s="84">
        <v>90</v>
      </c>
      <c r="G505" s="84">
        <v>87</v>
      </c>
      <c r="H505" s="84">
        <v>84</v>
      </c>
      <c r="I505" s="84">
        <v>80</v>
      </c>
      <c r="J505" s="84">
        <v>77</v>
      </c>
      <c r="K505" s="84">
        <v>74</v>
      </c>
      <c r="L505" s="85">
        <v>71</v>
      </c>
      <c r="N505" s="662"/>
      <c r="O505" s="665"/>
      <c r="P505" s="82" t="s">
        <v>136</v>
      </c>
      <c r="Q505" s="83">
        <v>101</v>
      </c>
      <c r="R505" s="84">
        <v>102</v>
      </c>
      <c r="S505" s="84">
        <v>103</v>
      </c>
      <c r="T505" s="84">
        <v>104</v>
      </c>
      <c r="U505" s="84">
        <v>106</v>
      </c>
      <c r="V505" s="84">
        <v>107</v>
      </c>
      <c r="W505" s="84">
        <v>108</v>
      </c>
      <c r="X505" s="85">
        <v>110</v>
      </c>
      <c r="Y505" s="177"/>
      <c r="Z505" s="662"/>
      <c r="AA505" s="665"/>
      <c r="AB505" s="82" t="s">
        <v>136</v>
      </c>
      <c r="AC505" s="83">
        <v>158</v>
      </c>
      <c r="AD505" s="84">
        <v>160</v>
      </c>
      <c r="AE505" s="84">
        <v>162</v>
      </c>
      <c r="AF505" s="84">
        <v>164</v>
      </c>
      <c r="AG505" s="84">
        <v>166</v>
      </c>
      <c r="AH505" s="84">
        <v>168</v>
      </c>
      <c r="AI505" s="84">
        <v>170</v>
      </c>
      <c r="AJ505" s="85">
        <v>172</v>
      </c>
      <c r="AL505" s="662"/>
      <c r="AM505" s="665"/>
      <c r="AN505" s="82" t="s">
        <v>136</v>
      </c>
      <c r="AO505" s="83">
        <v>180</v>
      </c>
      <c r="AP505" s="84">
        <v>180</v>
      </c>
      <c r="AQ505" s="84">
        <v>180</v>
      </c>
      <c r="AR505" s="84">
        <v>180</v>
      </c>
      <c r="AS505" s="84">
        <v>180</v>
      </c>
      <c r="AT505" s="84">
        <v>180</v>
      </c>
      <c r="AU505" s="84">
        <v>180</v>
      </c>
      <c r="AV505" s="85">
        <v>180</v>
      </c>
    </row>
    <row r="506" spans="1:48">
      <c r="A506">
        <v>506</v>
      </c>
      <c r="B506" s="662"/>
      <c r="C506" s="666">
        <v>110</v>
      </c>
      <c r="D506" s="86" t="str">
        <f>+D504</f>
        <v>48-X</v>
      </c>
      <c r="E506" s="87">
        <v>101</v>
      </c>
      <c r="F506" s="88">
        <v>97</v>
      </c>
      <c r="G506" s="88">
        <v>94</v>
      </c>
      <c r="H506" s="88">
        <v>91</v>
      </c>
      <c r="I506" s="88">
        <v>87</v>
      </c>
      <c r="J506" s="88">
        <v>84</v>
      </c>
      <c r="K506" s="88">
        <v>81</v>
      </c>
      <c r="L506" s="89">
        <v>78</v>
      </c>
      <c r="N506" s="662"/>
      <c r="O506" s="666">
        <v>110</v>
      </c>
      <c r="P506" s="86" t="str">
        <f>+P504</f>
        <v>48-X</v>
      </c>
      <c r="Q506" s="87">
        <v>101</v>
      </c>
      <c r="R506" s="88">
        <v>100</v>
      </c>
      <c r="S506" s="88">
        <v>99</v>
      </c>
      <c r="T506" s="88">
        <v>99</v>
      </c>
      <c r="U506" s="88">
        <v>98</v>
      </c>
      <c r="V506" s="88">
        <v>98</v>
      </c>
      <c r="W506" s="88">
        <v>97</v>
      </c>
      <c r="X506" s="89">
        <v>97</v>
      </c>
      <c r="Y506" s="177"/>
      <c r="Z506" s="662"/>
      <c r="AA506" s="666">
        <v>110</v>
      </c>
      <c r="AB506" s="86" t="str">
        <f>+AB504</f>
        <v>48-X</v>
      </c>
      <c r="AC506" s="87">
        <v>134</v>
      </c>
      <c r="AD506" s="88">
        <v>136</v>
      </c>
      <c r="AE506" s="88">
        <v>138</v>
      </c>
      <c r="AF506" s="88">
        <v>141</v>
      </c>
      <c r="AG506" s="88">
        <v>143</v>
      </c>
      <c r="AH506" s="88">
        <v>146</v>
      </c>
      <c r="AI506" s="88">
        <v>148</v>
      </c>
      <c r="AJ506" s="89">
        <v>151</v>
      </c>
      <c r="AL506" s="662"/>
      <c r="AM506" s="666">
        <v>110</v>
      </c>
      <c r="AN506" s="86" t="str">
        <f>+AN504</f>
        <v>48-X</v>
      </c>
      <c r="AO506" s="87">
        <v>164</v>
      </c>
      <c r="AP506" s="88">
        <v>166</v>
      </c>
      <c r="AQ506" s="88">
        <v>168</v>
      </c>
      <c r="AR506" s="88">
        <v>170</v>
      </c>
      <c r="AS506" s="88">
        <v>173</v>
      </c>
      <c r="AT506" s="88">
        <v>175</v>
      </c>
      <c r="AU506" s="88">
        <v>177</v>
      </c>
      <c r="AV506" s="89">
        <v>180</v>
      </c>
    </row>
    <row r="507" spans="1:48" ht="15" thickBot="1">
      <c r="A507">
        <v>507</v>
      </c>
      <c r="B507" s="662"/>
      <c r="C507" s="667"/>
      <c r="D507" s="90" t="str">
        <f>+D505</f>
        <v>48-XL</v>
      </c>
      <c r="E507" s="87">
        <v>108</v>
      </c>
      <c r="F507" s="88">
        <v>104</v>
      </c>
      <c r="G507" s="88">
        <v>100</v>
      </c>
      <c r="H507" s="88">
        <v>96</v>
      </c>
      <c r="I507" s="88">
        <v>92</v>
      </c>
      <c r="J507" s="88">
        <v>88</v>
      </c>
      <c r="K507" s="88">
        <v>84</v>
      </c>
      <c r="L507" s="89">
        <v>80</v>
      </c>
      <c r="N507" s="662"/>
      <c r="O507" s="667"/>
      <c r="P507" s="90" t="str">
        <f>+P505</f>
        <v>48-XL</v>
      </c>
      <c r="Q507" s="87">
        <v>108</v>
      </c>
      <c r="R507" s="88">
        <v>107</v>
      </c>
      <c r="S507" s="88">
        <v>107</v>
      </c>
      <c r="T507" s="88">
        <v>107</v>
      </c>
      <c r="U507" s="88">
        <v>106</v>
      </c>
      <c r="V507" s="88">
        <v>106</v>
      </c>
      <c r="W507" s="88">
        <v>106</v>
      </c>
      <c r="X507" s="89">
        <v>106</v>
      </c>
      <c r="Y507" s="177"/>
      <c r="Z507" s="662"/>
      <c r="AA507" s="667"/>
      <c r="AB507" s="90" t="str">
        <f>+AB505</f>
        <v>48-XL</v>
      </c>
      <c r="AC507" s="87">
        <v>153</v>
      </c>
      <c r="AD507" s="88">
        <v>154</v>
      </c>
      <c r="AE507" s="88">
        <v>156</v>
      </c>
      <c r="AF507" s="88">
        <v>158</v>
      </c>
      <c r="AG507" s="88">
        <v>160</v>
      </c>
      <c r="AH507" s="88">
        <v>162</v>
      </c>
      <c r="AI507" s="88">
        <v>164</v>
      </c>
      <c r="AJ507" s="89">
        <v>166</v>
      </c>
      <c r="AL507" s="662"/>
      <c r="AM507" s="667"/>
      <c r="AN507" s="90" t="str">
        <f>+AN505</f>
        <v>48-XL</v>
      </c>
      <c r="AO507" s="87">
        <v>180</v>
      </c>
      <c r="AP507" s="88">
        <v>180</v>
      </c>
      <c r="AQ507" s="88">
        <v>180</v>
      </c>
      <c r="AR507" s="88">
        <v>180</v>
      </c>
      <c r="AS507" s="88">
        <v>180</v>
      </c>
      <c r="AT507" s="88">
        <v>180</v>
      </c>
      <c r="AU507" s="88">
        <v>180</v>
      </c>
      <c r="AV507" s="89">
        <v>180</v>
      </c>
    </row>
    <row r="508" spans="1:48">
      <c r="A508">
        <v>508</v>
      </c>
      <c r="B508" s="662"/>
      <c r="C508" s="664">
        <f>+C506+10</f>
        <v>120</v>
      </c>
      <c r="D508" s="78" t="s">
        <v>133</v>
      </c>
      <c r="E508" s="83">
        <v>112</v>
      </c>
      <c r="F508" s="84">
        <v>108</v>
      </c>
      <c r="G508" s="84">
        <v>104</v>
      </c>
      <c r="H508" s="84">
        <v>101</v>
      </c>
      <c r="I508" s="84">
        <v>97</v>
      </c>
      <c r="J508" s="84">
        <v>94</v>
      </c>
      <c r="K508" s="84">
        <v>90</v>
      </c>
      <c r="L508" s="85">
        <v>87</v>
      </c>
      <c r="N508" s="662"/>
      <c r="O508" s="664">
        <f>+O506+10</f>
        <v>120</v>
      </c>
      <c r="P508" s="78" t="s">
        <v>133</v>
      </c>
      <c r="Q508" s="83">
        <v>112</v>
      </c>
      <c r="R508" s="84">
        <v>109</v>
      </c>
      <c r="S508" s="84">
        <v>106</v>
      </c>
      <c r="T508" s="84">
        <v>103</v>
      </c>
      <c r="U508" s="84">
        <v>100</v>
      </c>
      <c r="V508" s="84">
        <v>97</v>
      </c>
      <c r="W508" s="84">
        <v>94</v>
      </c>
      <c r="X508" s="85">
        <v>92</v>
      </c>
      <c r="Y508" s="177"/>
      <c r="Z508" s="662"/>
      <c r="AA508" s="664">
        <f>+AA506+10</f>
        <v>120</v>
      </c>
      <c r="AB508" s="78" t="s">
        <v>133</v>
      </c>
      <c r="AC508" s="83">
        <v>127</v>
      </c>
      <c r="AD508" s="84">
        <v>129</v>
      </c>
      <c r="AE508" s="84">
        <v>131</v>
      </c>
      <c r="AF508" s="84">
        <v>134</v>
      </c>
      <c r="AG508" s="84">
        <v>136</v>
      </c>
      <c r="AH508" s="84">
        <v>139</v>
      </c>
      <c r="AI508" s="84">
        <v>141</v>
      </c>
      <c r="AJ508" s="85">
        <v>144</v>
      </c>
      <c r="AL508" s="662"/>
      <c r="AM508" s="664">
        <f>+AM506+10</f>
        <v>120</v>
      </c>
      <c r="AN508" s="78" t="s">
        <v>133</v>
      </c>
      <c r="AO508" s="83">
        <v>155</v>
      </c>
      <c r="AP508" s="84">
        <v>158</v>
      </c>
      <c r="AQ508" s="84">
        <v>161</v>
      </c>
      <c r="AR508" s="84">
        <v>164</v>
      </c>
      <c r="AS508" s="84">
        <v>167</v>
      </c>
      <c r="AT508" s="84">
        <v>170</v>
      </c>
      <c r="AU508" s="84">
        <v>173</v>
      </c>
      <c r="AV508" s="85">
        <v>176</v>
      </c>
    </row>
    <row r="509" spans="1:48" ht="15" thickBot="1">
      <c r="A509">
        <v>509</v>
      </c>
      <c r="B509" s="662"/>
      <c r="C509" s="665"/>
      <c r="D509" s="82" t="s">
        <v>136</v>
      </c>
      <c r="E509" s="83">
        <v>122</v>
      </c>
      <c r="F509" s="84">
        <v>117</v>
      </c>
      <c r="G509" s="84">
        <v>112</v>
      </c>
      <c r="H509" s="84">
        <v>108</v>
      </c>
      <c r="I509" s="84">
        <v>103</v>
      </c>
      <c r="J509" s="84">
        <v>99</v>
      </c>
      <c r="K509" s="84">
        <v>94</v>
      </c>
      <c r="L509" s="85">
        <v>90</v>
      </c>
      <c r="N509" s="662"/>
      <c r="O509" s="665"/>
      <c r="P509" s="82" t="s">
        <v>136</v>
      </c>
      <c r="Q509" s="83">
        <v>122</v>
      </c>
      <c r="R509" s="84">
        <v>119</v>
      </c>
      <c r="S509" s="84">
        <v>116</v>
      </c>
      <c r="T509" s="84">
        <v>113</v>
      </c>
      <c r="U509" s="84">
        <v>111</v>
      </c>
      <c r="V509" s="84">
        <v>108</v>
      </c>
      <c r="W509" s="84">
        <v>105</v>
      </c>
      <c r="X509" s="85">
        <v>103</v>
      </c>
      <c r="Y509" s="177"/>
      <c r="Z509" s="662"/>
      <c r="AA509" s="665"/>
      <c r="AB509" s="82" t="s">
        <v>136</v>
      </c>
      <c r="AC509" s="83">
        <v>147</v>
      </c>
      <c r="AD509" s="84">
        <v>149</v>
      </c>
      <c r="AE509" s="84">
        <v>151</v>
      </c>
      <c r="AF509" s="84">
        <v>153</v>
      </c>
      <c r="AG509" s="84">
        <v>155</v>
      </c>
      <c r="AH509" s="84">
        <v>157</v>
      </c>
      <c r="AI509" s="84">
        <v>159</v>
      </c>
      <c r="AJ509" s="85">
        <v>161</v>
      </c>
      <c r="AL509" s="662"/>
      <c r="AM509" s="665"/>
      <c r="AN509" s="82" t="s">
        <v>136</v>
      </c>
      <c r="AO509" s="83">
        <v>180</v>
      </c>
      <c r="AP509" s="84">
        <v>180</v>
      </c>
      <c r="AQ509" s="84">
        <v>180</v>
      </c>
      <c r="AR509" s="84">
        <v>180</v>
      </c>
      <c r="AS509" s="84">
        <v>180</v>
      </c>
      <c r="AT509" s="84">
        <v>180</v>
      </c>
      <c r="AU509" s="84">
        <v>180</v>
      </c>
      <c r="AV509" s="85">
        <v>180</v>
      </c>
    </row>
    <row r="510" spans="1:48">
      <c r="A510">
        <v>510</v>
      </c>
      <c r="B510" s="662"/>
      <c r="C510" s="666">
        <f>+C508+10</f>
        <v>130</v>
      </c>
      <c r="D510" s="86" t="str">
        <f>+D508</f>
        <v>48-X</v>
      </c>
      <c r="E510" s="87">
        <v>123</v>
      </c>
      <c r="F510" s="88">
        <v>119</v>
      </c>
      <c r="G510" s="88">
        <v>115</v>
      </c>
      <c r="H510" s="88">
        <v>111</v>
      </c>
      <c r="I510" s="88">
        <v>107</v>
      </c>
      <c r="J510" s="88">
        <v>103</v>
      </c>
      <c r="K510" s="88">
        <v>99</v>
      </c>
      <c r="L510" s="89">
        <v>95</v>
      </c>
      <c r="N510" s="662"/>
      <c r="O510" s="666">
        <f>+O508+10</f>
        <v>130</v>
      </c>
      <c r="P510" s="86" t="str">
        <f>+P508</f>
        <v>48-X</v>
      </c>
      <c r="Q510" s="87">
        <v>123</v>
      </c>
      <c r="R510" s="88">
        <v>119</v>
      </c>
      <c r="S510" s="88">
        <v>115</v>
      </c>
      <c r="T510" s="88">
        <v>111</v>
      </c>
      <c r="U510" s="88">
        <v>107</v>
      </c>
      <c r="V510" s="88">
        <v>103</v>
      </c>
      <c r="W510" s="88">
        <v>99</v>
      </c>
      <c r="X510" s="89">
        <v>95</v>
      </c>
      <c r="Y510" s="177"/>
      <c r="Z510" s="662"/>
      <c r="AA510" s="666">
        <f>+AA508+10</f>
        <v>130</v>
      </c>
      <c r="AB510" s="86" t="str">
        <f>+AB508</f>
        <v>48-X</v>
      </c>
      <c r="AC510" s="87">
        <v>123</v>
      </c>
      <c r="AD510" s="88">
        <v>125</v>
      </c>
      <c r="AE510" s="88">
        <v>127</v>
      </c>
      <c r="AF510" s="88">
        <v>129</v>
      </c>
      <c r="AG510" s="88">
        <v>131</v>
      </c>
      <c r="AH510" s="88">
        <v>133</v>
      </c>
      <c r="AI510" s="88">
        <v>135</v>
      </c>
      <c r="AJ510" s="89">
        <v>137</v>
      </c>
      <c r="AL510" s="662"/>
      <c r="AM510" s="666">
        <f>+AM508+10</f>
        <v>130</v>
      </c>
      <c r="AN510" s="86" t="str">
        <f>+AN508</f>
        <v>48-X</v>
      </c>
      <c r="AO510" s="87">
        <v>148</v>
      </c>
      <c r="AP510" s="88">
        <v>150</v>
      </c>
      <c r="AQ510" s="88">
        <v>153</v>
      </c>
      <c r="AR510" s="88">
        <v>156</v>
      </c>
      <c r="AS510" s="88">
        <v>159</v>
      </c>
      <c r="AT510" s="88">
        <v>162</v>
      </c>
      <c r="AU510" s="88">
        <v>165</v>
      </c>
      <c r="AV510" s="89">
        <v>168</v>
      </c>
    </row>
    <row r="511" spans="1:48" ht="15" thickBot="1">
      <c r="A511">
        <v>511</v>
      </c>
      <c r="B511" s="662"/>
      <c r="C511" s="667"/>
      <c r="D511" s="90" t="str">
        <f>+D509</f>
        <v>48-XL</v>
      </c>
      <c r="E511" s="87">
        <v>135</v>
      </c>
      <c r="F511" s="88">
        <v>130</v>
      </c>
      <c r="G511" s="88">
        <v>125</v>
      </c>
      <c r="H511" s="88">
        <v>120</v>
      </c>
      <c r="I511" s="88">
        <v>115</v>
      </c>
      <c r="J511" s="88">
        <v>110</v>
      </c>
      <c r="K511" s="88">
        <v>105</v>
      </c>
      <c r="L511" s="89">
        <v>101</v>
      </c>
      <c r="N511" s="662"/>
      <c r="O511" s="667"/>
      <c r="P511" s="90" t="str">
        <f>+P509</f>
        <v>48-XL</v>
      </c>
      <c r="Q511" s="87">
        <v>135</v>
      </c>
      <c r="R511" s="88">
        <v>130</v>
      </c>
      <c r="S511" s="88">
        <v>125</v>
      </c>
      <c r="T511" s="88">
        <v>120</v>
      </c>
      <c r="U511" s="88">
        <v>115</v>
      </c>
      <c r="V511" s="88">
        <v>110</v>
      </c>
      <c r="W511" s="88">
        <v>105</v>
      </c>
      <c r="X511" s="89">
        <v>101</v>
      </c>
      <c r="Y511" s="177"/>
      <c r="Z511" s="662"/>
      <c r="AA511" s="667"/>
      <c r="AB511" s="90" t="str">
        <f>+AB509</f>
        <v>48-XL</v>
      </c>
      <c r="AC511" s="87">
        <v>141</v>
      </c>
      <c r="AD511" s="88">
        <v>143</v>
      </c>
      <c r="AE511" s="88">
        <v>145</v>
      </c>
      <c r="AF511" s="88">
        <v>147</v>
      </c>
      <c r="AG511" s="88">
        <v>149</v>
      </c>
      <c r="AH511" s="88">
        <v>151</v>
      </c>
      <c r="AI511" s="88">
        <v>153</v>
      </c>
      <c r="AJ511" s="89">
        <v>156</v>
      </c>
      <c r="AL511" s="662"/>
      <c r="AM511" s="667"/>
      <c r="AN511" s="90" t="str">
        <f>+AN509</f>
        <v>48-XL</v>
      </c>
      <c r="AO511" s="87">
        <v>172</v>
      </c>
      <c r="AP511" s="88">
        <v>173</v>
      </c>
      <c r="AQ511" s="88">
        <v>174</v>
      </c>
      <c r="AR511" s="88">
        <v>175</v>
      </c>
      <c r="AS511" s="88">
        <v>176</v>
      </c>
      <c r="AT511" s="88">
        <v>177</v>
      </c>
      <c r="AU511" s="88">
        <v>178</v>
      </c>
      <c r="AV511" s="89">
        <v>180</v>
      </c>
    </row>
    <row r="512" spans="1:48">
      <c r="A512">
        <v>512</v>
      </c>
      <c r="B512" s="662"/>
      <c r="C512" s="664">
        <f>+C510+10</f>
        <v>140</v>
      </c>
      <c r="D512" s="78" t="s">
        <v>133</v>
      </c>
      <c r="E512" s="83">
        <v>135</v>
      </c>
      <c r="F512" s="84">
        <v>130</v>
      </c>
      <c r="G512" s="84">
        <v>126</v>
      </c>
      <c r="H512" s="84">
        <v>121</v>
      </c>
      <c r="I512" s="84">
        <v>117</v>
      </c>
      <c r="J512" s="84">
        <v>112</v>
      </c>
      <c r="K512" s="84">
        <v>108</v>
      </c>
      <c r="L512" s="85">
        <v>104</v>
      </c>
      <c r="N512" s="662"/>
      <c r="O512" s="664">
        <f>+O510+10</f>
        <v>140</v>
      </c>
      <c r="P512" s="78" t="s">
        <v>133</v>
      </c>
      <c r="Q512" s="83">
        <v>135</v>
      </c>
      <c r="R512" s="84">
        <v>130</v>
      </c>
      <c r="S512" s="84">
        <v>126</v>
      </c>
      <c r="T512" s="84">
        <v>121</v>
      </c>
      <c r="U512" s="84">
        <v>117</v>
      </c>
      <c r="V512" s="84">
        <v>112</v>
      </c>
      <c r="W512" s="84">
        <v>108</v>
      </c>
      <c r="X512" s="85">
        <v>104</v>
      </c>
      <c r="Y512" s="177"/>
      <c r="Z512" s="662"/>
      <c r="AA512" s="664">
        <f>+AA510+10</f>
        <v>140</v>
      </c>
      <c r="AB512" s="78" t="s">
        <v>133</v>
      </c>
      <c r="AC512" s="83">
        <v>135</v>
      </c>
      <c r="AD512" s="84">
        <v>134</v>
      </c>
      <c r="AE512" s="84">
        <v>134</v>
      </c>
      <c r="AF512" s="84">
        <v>133</v>
      </c>
      <c r="AG512" s="84">
        <v>133</v>
      </c>
      <c r="AH512" s="84">
        <v>132</v>
      </c>
      <c r="AI512" s="84">
        <v>132</v>
      </c>
      <c r="AJ512" s="85">
        <v>132</v>
      </c>
      <c r="AL512" s="662"/>
      <c r="AM512" s="664">
        <f>+AM510+10</f>
        <v>140</v>
      </c>
      <c r="AN512" s="78" t="s">
        <v>133</v>
      </c>
      <c r="AO512" s="83">
        <v>141</v>
      </c>
      <c r="AP512" s="84">
        <v>143</v>
      </c>
      <c r="AQ512" s="84">
        <v>146</v>
      </c>
      <c r="AR512" s="84">
        <v>149</v>
      </c>
      <c r="AS512" s="84">
        <v>152</v>
      </c>
      <c r="AT512" s="84">
        <v>155</v>
      </c>
      <c r="AU512" s="84">
        <v>158</v>
      </c>
      <c r="AV512" s="85">
        <v>161</v>
      </c>
    </row>
    <row r="513" spans="1:48" ht="15" thickBot="1">
      <c r="A513">
        <v>513</v>
      </c>
      <c r="B513" s="662"/>
      <c r="C513" s="665"/>
      <c r="D513" s="82" t="s">
        <v>136</v>
      </c>
      <c r="E513" s="83">
        <v>147</v>
      </c>
      <c r="F513" s="84">
        <v>142</v>
      </c>
      <c r="G513" s="84">
        <v>137</v>
      </c>
      <c r="H513" s="84">
        <v>132</v>
      </c>
      <c r="I513" s="84">
        <v>127</v>
      </c>
      <c r="J513" s="84">
        <v>122</v>
      </c>
      <c r="K513" s="84">
        <v>117</v>
      </c>
      <c r="L513" s="85">
        <v>112</v>
      </c>
      <c r="N513" s="662"/>
      <c r="O513" s="665"/>
      <c r="P513" s="82" t="s">
        <v>136</v>
      </c>
      <c r="Q513" s="83">
        <v>147</v>
      </c>
      <c r="R513" s="84">
        <v>142</v>
      </c>
      <c r="S513" s="84">
        <v>137</v>
      </c>
      <c r="T513" s="84">
        <v>132</v>
      </c>
      <c r="U513" s="84">
        <v>127</v>
      </c>
      <c r="V513" s="84">
        <v>122</v>
      </c>
      <c r="W513" s="84">
        <v>117</v>
      </c>
      <c r="X513" s="85">
        <v>112</v>
      </c>
      <c r="Y513" s="177"/>
      <c r="Z513" s="662"/>
      <c r="AA513" s="665"/>
      <c r="AB513" s="82" t="s">
        <v>136</v>
      </c>
      <c r="AC513" s="83">
        <v>147</v>
      </c>
      <c r="AD513" s="84">
        <v>147</v>
      </c>
      <c r="AE513" s="84">
        <v>148</v>
      </c>
      <c r="AF513" s="84">
        <v>148</v>
      </c>
      <c r="AG513" s="84">
        <v>149</v>
      </c>
      <c r="AH513" s="84">
        <v>149</v>
      </c>
      <c r="AI513" s="84">
        <v>150</v>
      </c>
      <c r="AJ513" s="85">
        <v>151</v>
      </c>
      <c r="AL513" s="662"/>
      <c r="AM513" s="665"/>
      <c r="AN513" s="82" t="s">
        <v>136</v>
      </c>
      <c r="AO513" s="83">
        <v>164</v>
      </c>
      <c r="AP513" s="84">
        <v>166</v>
      </c>
      <c r="AQ513" s="84">
        <v>168</v>
      </c>
      <c r="AR513" s="84">
        <v>170</v>
      </c>
      <c r="AS513" s="84">
        <v>173</v>
      </c>
      <c r="AT513" s="84">
        <v>175</v>
      </c>
      <c r="AU513" s="84">
        <v>177</v>
      </c>
      <c r="AV513" s="85">
        <v>180</v>
      </c>
    </row>
    <row r="514" spans="1:48">
      <c r="A514">
        <v>514</v>
      </c>
      <c r="B514" s="662"/>
      <c r="C514" s="666">
        <f>+C512+10</f>
        <v>150</v>
      </c>
      <c r="D514" s="86" t="str">
        <f>+D512</f>
        <v>48-X</v>
      </c>
      <c r="E514" s="87">
        <v>147</v>
      </c>
      <c r="F514" s="88">
        <v>142</v>
      </c>
      <c r="G514" s="88">
        <v>137</v>
      </c>
      <c r="H514" s="88">
        <v>132</v>
      </c>
      <c r="I514" s="88">
        <v>127</v>
      </c>
      <c r="J514" s="88">
        <v>122</v>
      </c>
      <c r="K514" s="88">
        <v>117</v>
      </c>
      <c r="L514" s="89">
        <v>113</v>
      </c>
      <c r="N514" s="662"/>
      <c r="O514" s="666">
        <f>+O512+10</f>
        <v>150</v>
      </c>
      <c r="P514" s="86" t="str">
        <f>+P512</f>
        <v>48-X</v>
      </c>
      <c r="Q514" s="87">
        <v>147</v>
      </c>
      <c r="R514" s="88">
        <v>142</v>
      </c>
      <c r="S514" s="88">
        <v>137</v>
      </c>
      <c r="T514" s="88">
        <v>132</v>
      </c>
      <c r="U514" s="88">
        <v>127</v>
      </c>
      <c r="V514" s="88">
        <v>122</v>
      </c>
      <c r="W514" s="88">
        <v>117</v>
      </c>
      <c r="X514" s="89">
        <v>113</v>
      </c>
      <c r="Y514" s="177"/>
      <c r="Z514" s="662"/>
      <c r="AA514" s="666">
        <f>+AA512+10</f>
        <v>150</v>
      </c>
      <c r="AB514" s="86" t="str">
        <f>+AB512</f>
        <v>48-X</v>
      </c>
      <c r="AC514" s="87">
        <v>147</v>
      </c>
      <c r="AD514" s="88">
        <v>144</v>
      </c>
      <c r="AE514" s="88">
        <v>141</v>
      </c>
      <c r="AF514" s="88">
        <v>138</v>
      </c>
      <c r="AG514" s="88">
        <v>135</v>
      </c>
      <c r="AH514" s="88">
        <v>132</v>
      </c>
      <c r="AI514" s="88">
        <v>129</v>
      </c>
      <c r="AJ514" s="89">
        <v>126</v>
      </c>
      <c r="AL514" s="662"/>
      <c r="AM514" s="666">
        <f>+AM512+10</f>
        <v>150</v>
      </c>
      <c r="AN514" s="86" t="str">
        <f>+AN512</f>
        <v>48-X</v>
      </c>
      <c r="AO514" s="87">
        <v>147</v>
      </c>
      <c r="AP514" s="88">
        <v>148</v>
      </c>
      <c r="AQ514" s="88">
        <v>149</v>
      </c>
      <c r="AR514" s="88">
        <v>150</v>
      </c>
      <c r="AS514" s="88">
        <v>151</v>
      </c>
      <c r="AT514" s="88">
        <v>152</v>
      </c>
      <c r="AU514" s="88">
        <v>153</v>
      </c>
      <c r="AV514" s="89">
        <v>154</v>
      </c>
    </row>
    <row r="515" spans="1:48" ht="15" thickBot="1">
      <c r="A515">
        <v>515</v>
      </c>
      <c r="B515" s="662"/>
      <c r="C515" s="667"/>
      <c r="D515" s="90" t="str">
        <f>+D513</f>
        <v>48-XL</v>
      </c>
      <c r="E515" s="87">
        <v>148</v>
      </c>
      <c r="F515" s="88">
        <v>144</v>
      </c>
      <c r="G515" s="88">
        <v>140</v>
      </c>
      <c r="H515" s="88">
        <v>137</v>
      </c>
      <c r="I515" s="88">
        <v>133</v>
      </c>
      <c r="J515" s="88">
        <v>130</v>
      </c>
      <c r="K515" s="88">
        <v>126</v>
      </c>
      <c r="L515" s="89">
        <v>123</v>
      </c>
      <c r="N515" s="662"/>
      <c r="O515" s="667"/>
      <c r="P515" s="90" t="str">
        <f>+P513</f>
        <v>48-XL</v>
      </c>
      <c r="Q515" s="87">
        <v>148</v>
      </c>
      <c r="R515" s="88">
        <v>144</v>
      </c>
      <c r="S515" s="88">
        <v>140</v>
      </c>
      <c r="T515" s="88">
        <v>137</v>
      </c>
      <c r="U515" s="88">
        <v>133</v>
      </c>
      <c r="V515" s="88">
        <v>130</v>
      </c>
      <c r="W515" s="88">
        <v>126</v>
      </c>
      <c r="X515" s="89">
        <v>123</v>
      </c>
      <c r="Y515" s="177"/>
      <c r="Z515" s="662"/>
      <c r="AA515" s="667"/>
      <c r="AB515" s="90" t="str">
        <f>+AB513</f>
        <v>48-XL</v>
      </c>
      <c r="AC515" s="87">
        <v>148</v>
      </c>
      <c r="AD515" s="88">
        <v>147</v>
      </c>
      <c r="AE515" s="88">
        <v>147</v>
      </c>
      <c r="AF515" s="88">
        <v>147</v>
      </c>
      <c r="AG515" s="88">
        <v>146</v>
      </c>
      <c r="AH515" s="88">
        <v>146</v>
      </c>
      <c r="AI515" s="88">
        <v>146</v>
      </c>
      <c r="AJ515" s="89">
        <v>146</v>
      </c>
      <c r="AL515" s="662"/>
      <c r="AM515" s="667"/>
      <c r="AN515" s="90" t="str">
        <f>+AN513</f>
        <v>48-XL</v>
      </c>
      <c r="AO515" s="87">
        <v>148</v>
      </c>
      <c r="AP515" s="88">
        <v>152</v>
      </c>
      <c r="AQ515" s="88">
        <v>156</v>
      </c>
      <c r="AR515" s="88">
        <v>161</v>
      </c>
      <c r="AS515" s="88">
        <v>165</v>
      </c>
      <c r="AT515" s="88">
        <v>170</v>
      </c>
      <c r="AU515" s="88">
        <v>174</v>
      </c>
      <c r="AV515" s="89">
        <v>179</v>
      </c>
    </row>
    <row r="516" spans="1:48">
      <c r="A516">
        <v>516</v>
      </c>
      <c r="B516" s="662"/>
      <c r="C516" s="664">
        <f>+C514+10</f>
        <v>160</v>
      </c>
      <c r="D516" s="78" t="s">
        <v>133</v>
      </c>
      <c r="E516" s="83">
        <v>148</v>
      </c>
      <c r="F516" s="84">
        <v>144</v>
      </c>
      <c r="G516" s="84">
        <v>140</v>
      </c>
      <c r="H516" s="84">
        <v>137</v>
      </c>
      <c r="I516" s="84">
        <v>133</v>
      </c>
      <c r="J516" s="84">
        <v>130</v>
      </c>
      <c r="K516" s="84">
        <v>126</v>
      </c>
      <c r="L516" s="85">
        <v>123</v>
      </c>
      <c r="N516" s="662"/>
      <c r="O516" s="664">
        <f>+O514+10</f>
        <v>160</v>
      </c>
      <c r="P516" s="78" t="s">
        <v>133</v>
      </c>
      <c r="Q516" s="83">
        <v>148</v>
      </c>
      <c r="R516" s="84">
        <v>144</v>
      </c>
      <c r="S516" s="84">
        <v>140</v>
      </c>
      <c r="T516" s="84">
        <v>137</v>
      </c>
      <c r="U516" s="84">
        <v>133</v>
      </c>
      <c r="V516" s="84">
        <v>130</v>
      </c>
      <c r="W516" s="84">
        <v>126</v>
      </c>
      <c r="X516" s="85">
        <v>123</v>
      </c>
      <c r="Y516" s="177"/>
      <c r="Z516" s="662"/>
      <c r="AA516" s="664">
        <f>+AA514+10</f>
        <v>160</v>
      </c>
      <c r="AB516" s="78" t="s">
        <v>133</v>
      </c>
      <c r="AC516" s="83">
        <v>148</v>
      </c>
      <c r="AD516" s="84">
        <v>144</v>
      </c>
      <c r="AE516" s="84">
        <v>140</v>
      </c>
      <c r="AF516" s="84">
        <v>137</v>
      </c>
      <c r="AG516" s="84">
        <v>133</v>
      </c>
      <c r="AH516" s="84">
        <v>130</v>
      </c>
      <c r="AI516" s="84">
        <v>126</v>
      </c>
      <c r="AJ516" s="85">
        <v>123</v>
      </c>
      <c r="AL516" s="662"/>
      <c r="AM516" s="664">
        <f>+AM514+10</f>
        <v>160</v>
      </c>
      <c r="AN516" s="78" t="s">
        <v>133</v>
      </c>
      <c r="AO516" s="83">
        <v>148</v>
      </c>
      <c r="AP516" s="84">
        <v>148</v>
      </c>
      <c r="AQ516" s="84">
        <v>148</v>
      </c>
      <c r="AR516" s="84">
        <v>148</v>
      </c>
      <c r="AS516" s="84">
        <v>148</v>
      </c>
      <c r="AT516" s="84">
        <v>148</v>
      </c>
      <c r="AU516" s="84">
        <v>148</v>
      </c>
      <c r="AV516" s="85">
        <v>149</v>
      </c>
    </row>
    <row r="517" spans="1:48" ht="15" thickBot="1">
      <c r="A517">
        <v>517</v>
      </c>
      <c r="B517" s="662"/>
      <c r="C517" s="665"/>
      <c r="D517" s="82" t="s">
        <v>136</v>
      </c>
      <c r="E517" s="83">
        <v>147</v>
      </c>
      <c r="F517" s="84">
        <v>145</v>
      </c>
      <c r="G517" s="84">
        <v>143</v>
      </c>
      <c r="H517" s="84">
        <v>141</v>
      </c>
      <c r="I517" s="84">
        <v>139</v>
      </c>
      <c r="J517" s="84">
        <v>137</v>
      </c>
      <c r="K517" s="84">
        <v>135</v>
      </c>
      <c r="L517" s="85">
        <v>133</v>
      </c>
      <c r="N517" s="662"/>
      <c r="O517" s="665"/>
      <c r="P517" s="82" t="s">
        <v>136</v>
      </c>
      <c r="Q517" s="83">
        <v>147</v>
      </c>
      <c r="R517" s="84">
        <v>145</v>
      </c>
      <c r="S517" s="84">
        <v>143</v>
      </c>
      <c r="T517" s="84">
        <v>141</v>
      </c>
      <c r="U517" s="84">
        <v>139</v>
      </c>
      <c r="V517" s="84">
        <v>137</v>
      </c>
      <c r="W517" s="84">
        <v>135</v>
      </c>
      <c r="X517" s="85">
        <v>133</v>
      </c>
      <c r="Y517" s="177"/>
      <c r="Z517" s="662"/>
      <c r="AA517" s="665"/>
      <c r="AB517" s="82" t="s">
        <v>136</v>
      </c>
      <c r="AC517" s="83">
        <v>147</v>
      </c>
      <c r="AD517" s="84">
        <v>146</v>
      </c>
      <c r="AE517" s="84">
        <v>145</v>
      </c>
      <c r="AF517" s="84">
        <v>144</v>
      </c>
      <c r="AG517" s="84">
        <v>143</v>
      </c>
      <c r="AH517" s="84">
        <v>142</v>
      </c>
      <c r="AI517" s="84">
        <v>141</v>
      </c>
      <c r="AJ517" s="85">
        <v>141</v>
      </c>
      <c r="AL517" s="662"/>
      <c r="AM517" s="665"/>
      <c r="AN517" s="82" t="s">
        <v>136</v>
      </c>
      <c r="AO517" s="83">
        <v>147</v>
      </c>
      <c r="AP517" s="84">
        <v>150</v>
      </c>
      <c r="AQ517" s="84">
        <v>154</v>
      </c>
      <c r="AR517" s="84">
        <v>157</v>
      </c>
      <c r="AS517" s="84">
        <v>161</v>
      </c>
      <c r="AT517" s="84">
        <v>164</v>
      </c>
      <c r="AU517" s="84">
        <v>168</v>
      </c>
      <c r="AV517" s="85">
        <v>172</v>
      </c>
    </row>
    <row r="518" spans="1:48">
      <c r="A518">
        <v>518</v>
      </c>
      <c r="B518" s="662"/>
      <c r="C518" s="666">
        <f>+C516+10</f>
        <v>170</v>
      </c>
      <c r="D518" s="86" t="str">
        <f>+D516</f>
        <v>48-X</v>
      </c>
      <c r="E518" s="87">
        <v>148</v>
      </c>
      <c r="F518" s="88">
        <v>145</v>
      </c>
      <c r="G518" s="88">
        <v>143</v>
      </c>
      <c r="H518" s="88">
        <v>141</v>
      </c>
      <c r="I518" s="88">
        <v>138</v>
      </c>
      <c r="J518" s="88">
        <v>136</v>
      </c>
      <c r="K518" s="88">
        <v>134</v>
      </c>
      <c r="L518" s="89">
        <v>132</v>
      </c>
      <c r="N518" s="662"/>
      <c r="O518" s="666">
        <f>+O516+10</f>
        <v>170</v>
      </c>
      <c r="P518" s="86" t="str">
        <f>+P516</f>
        <v>48-X</v>
      </c>
      <c r="Q518" s="87">
        <v>148</v>
      </c>
      <c r="R518" s="88">
        <v>145</v>
      </c>
      <c r="S518" s="88">
        <v>143</v>
      </c>
      <c r="T518" s="88">
        <v>141</v>
      </c>
      <c r="U518" s="88">
        <v>138</v>
      </c>
      <c r="V518" s="88">
        <v>136</v>
      </c>
      <c r="W518" s="88">
        <v>134</v>
      </c>
      <c r="X518" s="89">
        <v>132</v>
      </c>
      <c r="Y518" s="177"/>
      <c r="Z518" s="662"/>
      <c r="AA518" s="666">
        <f>+AA516+10</f>
        <v>170</v>
      </c>
      <c r="AB518" s="86" t="str">
        <f>+AB516</f>
        <v>48-X</v>
      </c>
      <c r="AC518" s="87">
        <v>148</v>
      </c>
      <c r="AD518" s="88">
        <v>145</v>
      </c>
      <c r="AE518" s="88">
        <v>143</v>
      </c>
      <c r="AF518" s="88">
        <v>141</v>
      </c>
      <c r="AG518" s="88">
        <v>138</v>
      </c>
      <c r="AH518" s="88">
        <v>136</v>
      </c>
      <c r="AI518" s="88">
        <v>134</v>
      </c>
      <c r="AJ518" s="89">
        <v>132</v>
      </c>
      <c r="AL518" s="662"/>
      <c r="AM518" s="666">
        <f>+AM516+10</f>
        <v>170</v>
      </c>
      <c r="AN518" s="86" t="str">
        <f>+AN516</f>
        <v>48-X</v>
      </c>
      <c r="AO518" s="87">
        <v>148</v>
      </c>
      <c r="AP518" s="88">
        <v>147</v>
      </c>
      <c r="AQ518" s="88">
        <v>146</v>
      </c>
      <c r="AR518" s="88">
        <v>145</v>
      </c>
      <c r="AS518" s="88">
        <v>145</v>
      </c>
      <c r="AT518" s="88">
        <v>144</v>
      </c>
      <c r="AU518" s="88">
        <v>143</v>
      </c>
      <c r="AV518" s="89">
        <v>143</v>
      </c>
    </row>
    <row r="519" spans="1:48" ht="15" thickBot="1">
      <c r="A519">
        <v>519</v>
      </c>
      <c r="B519" s="662"/>
      <c r="C519" s="667"/>
      <c r="D519" s="90" t="str">
        <f>+D517</f>
        <v>48-XL</v>
      </c>
      <c r="E519" s="87">
        <v>149</v>
      </c>
      <c r="F519" s="88">
        <v>148</v>
      </c>
      <c r="G519" s="88">
        <v>147</v>
      </c>
      <c r="H519" s="88">
        <v>146</v>
      </c>
      <c r="I519" s="88">
        <v>145</v>
      </c>
      <c r="J519" s="88">
        <v>144</v>
      </c>
      <c r="K519" s="88">
        <v>143</v>
      </c>
      <c r="L519" s="89">
        <v>143</v>
      </c>
      <c r="N519" s="662"/>
      <c r="O519" s="667"/>
      <c r="P519" s="90" t="str">
        <f>+P517</f>
        <v>48-XL</v>
      </c>
      <c r="Q519" s="87">
        <v>149</v>
      </c>
      <c r="R519" s="88">
        <v>148</v>
      </c>
      <c r="S519" s="88">
        <v>147</v>
      </c>
      <c r="T519" s="88">
        <v>146</v>
      </c>
      <c r="U519" s="88">
        <v>145</v>
      </c>
      <c r="V519" s="88">
        <v>144</v>
      </c>
      <c r="W519" s="88">
        <v>143</v>
      </c>
      <c r="X519" s="89">
        <v>143</v>
      </c>
      <c r="Y519" s="177"/>
      <c r="Z519" s="662"/>
      <c r="AA519" s="667"/>
      <c r="AB519" s="90" t="str">
        <f>+AB517</f>
        <v>48-XL</v>
      </c>
      <c r="AC519" s="87">
        <v>149</v>
      </c>
      <c r="AD519" s="88">
        <v>148</v>
      </c>
      <c r="AE519" s="88">
        <v>147</v>
      </c>
      <c r="AF519" s="88">
        <v>146</v>
      </c>
      <c r="AG519" s="88">
        <v>145</v>
      </c>
      <c r="AH519" s="88">
        <v>144</v>
      </c>
      <c r="AI519" s="88">
        <v>143</v>
      </c>
      <c r="AJ519" s="89">
        <v>143</v>
      </c>
      <c r="AL519" s="662"/>
      <c r="AM519" s="667"/>
      <c r="AN519" s="90" t="str">
        <f>+AN517</f>
        <v>48-XL</v>
      </c>
      <c r="AO519" s="87">
        <v>149</v>
      </c>
      <c r="AP519" s="88">
        <v>151</v>
      </c>
      <c r="AQ519" s="88">
        <v>153</v>
      </c>
      <c r="AR519" s="88">
        <v>156</v>
      </c>
      <c r="AS519" s="88">
        <v>158</v>
      </c>
      <c r="AT519" s="88">
        <v>161</v>
      </c>
      <c r="AU519" s="88">
        <v>163</v>
      </c>
      <c r="AV519" s="89">
        <v>166</v>
      </c>
    </row>
    <row r="520" spans="1:48">
      <c r="A520">
        <v>520</v>
      </c>
      <c r="B520" s="662"/>
      <c r="C520" s="664">
        <f>+C518+10</f>
        <v>180</v>
      </c>
      <c r="D520" s="78" t="s">
        <v>133</v>
      </c>
      <c r="E520" s="83">
        <v>148</v>
      </c>
      <c r="F520" s="84">
        <v>147</v>
      </c>
      <c r="G520" s="84">
        <v>146</v>
      </c>
      <c r="H520" s="84">
        <v>145</v>
      </c>
      <c r="I520" s="84">
        <v>144</v>
      </c>
      <c r="J520" s="84">
        <v>143</v>
      </c>
      <c r="K520" s="84">
        <v>142</v>
      </c>
      <c r="L520" s="85">
        <v>141</v>
      </c>
      <c r="N520" s="662"/>
      <c r="O520" s="664">
        <f>+O518+10</f>
        <v>180</v>
      </c>
      <c r="P520" s="78" t="s">
        <v>133</v>
      </c>
      <c r="Q520" s="83">
        <v>148</v>
      </c>
      <c r="R520" s="84">
        <v>147</v>
      </c>
      <c r="S520" s="84">
        <v>146</v>
      </c>
      <c r="T520" s="84">
        <v>145</v>
      </c>
      <c r="U520" s="84">
        <v>144</v>
      </c>
      <c r="V520" s="84">
        <v>143</v>
      </c>
      <c r="W520" s="84">
        <v>142</v>
      </c>
      <c r="X520" s="85">
        <v>141</v>
      </c>
      <c r="Y520" s="177"/>
      <c r="Z520" s="662"/>
      <c r="AA520" s="664">
        <f>+AA518+10</f>
        <v>180</v>
      </c>
      <c r="AB520" s="78" t="s">
        <v>133</v>
      </c>
      <c r="AC520" s="83">
        <v>148</v>
      </c>
      <c r="AD520" s="84">
        <v>147</v>
      </c>
      <c r="AE520" s="84">
        <v>146</v>
      </c>
      <c r="AF520" s="84">
        <v>145</v>
      </c>
      <c r="AG520" s="84">
        <v>144</v>
      </c>
      <c r="AH520" s="84">
        <v>143</v>
      </c>
      <c r="AI520" s="84">
        <v>142</v>
      </c>
      <c r="AJ520" s="85">
        <v>141</v>
      </c>
      <c r="AL520" s="662"/>
      <c r="AM520" s="664">
        <f>+AM518+10</f>
        <v>180</v>
      </c>
      <c r="AN520" s="78" t="s">
        <v>133</v>
      </c>
      <c r="AO520" s="83">
        <v>148</v>
      </c>
      <c r="AP520" s="84">
        <v>147</v>
      </c>
      <c r="AQ520" s="84">
        <v>146</v>
      </c>
      <c r="AR520" s="84">
        <v>145</v>
      </c>
      <c r="AS520" s="84">
        <v>144</v>
      </c>
      <c r="AT520" s="84">
        <v>143</v>
      </c>
      <c r="AU520" s="84">
        <v>142</v>
      </c>
      <c r="AV520" s="85">
        <v>141</v>
      </c>
    </row>
    <row r="521" spans="1:48" ht="15" thickBot="1">
      <c r="A521">
        <v>521</v>
      </c>
      <c r="B521" s="662"/>
      <c r="C521" s="665"/>
      <c r="D521" s="82" t="s">
        <v>136</v>
      </c>
      <c r="E521" s="83">
        <v>147</v>
      </c>
      <c r="F521" s="84">
        <v>147</v>
      </c>
      <c r="G521" s="84">
        <v>147</v>
      </c>
      <c r="H521" s="84">
        <v>147</v>
      </c>
      <c r="I521" s="84">
        <v>148</v>
      </c>
      <c r="J521" s="84">
        <v>148</v>
      </c>
      <c r="K521" s="84">
        <v>148</v>
      </c>
      <c r="L521" s="85">
        <v>149</v>
      </c>
      <c r="N521" s="662"/>
      <c r="O521" s="665"/>
      <c r="P521" s="82" t="s">
        <v>136</v>
      </c>
      <c r="Q521" s="83">
        <v>147</v>
      </c>
      <c r="R521" s="84">
        <v>147</v>
      </c>
      <c r="S521" s="84">
        <v>147</v>
      </c>
      <c r="T521" s="84">
        <v>147</v>
      </c>
      <c r="U521" s="84">
        <v>148</v>
      </c>
      <c r="V521" s="84">
        <v>148</v>
      </c>
      <c r="W521" s="84">
        <v>148</v>
      </c>
      <c r="X521" s="85">
        <v>149</v>
      </c>
      <c r="Y521" s="177"/>
      <c r="Z521" s="662"/>
      <c r="AA521" s="665"/>
      <c r="AB521" s="82" t="s">
        <v>136</v>
      </c>
      <c r="AC521" s="83">
        <v>147</v>
      </c>
      <c r="AD521" s="84">
        <v>147</v>
      </c>
      <c r="AE521" s="84">
        <v>147</v>
      </c>
      <c r="AF521" s="84">
        <v>147</v>
      </c>
      <c r="AG521" s="84">
        <v>148</v>
      </c>
      <c r="AH521" s="84">
        <v>148</v>
      </c>
      <c r="AI521" s="84">
        <v>148</v>
      </c>
      <c r="AJ521" s="85">
        <v>149</v>
      </c>
      <c r="AL521" s="662"/>
      <c r="AM521" s="665"/>
      <c r="AN521" s="82" t="s">
        <v>136</v>
      </c>
      <c r="AO521" s="83">
        <v>147</v>
      </c>
      <c r="AP521" s="84">
        <v>148</v>
      </c>
      <c r="AQ521" s="84">
        <v>149</v>
      </c>
      <c r="AR521" s="84">
        <v>150</v>
      </c>
      <c r="AS521" s="84">
        <v>151</v>
      </c>
      <c r="AT521" s="84">
        <v>152</v>
      </c>
      <c r="AU521" s="84">
        <v>153</v>
      </c>
      <c r="AV521" s="85">
        <v>155</v>
      </c>
    </row>
    <row r="522" spans="1:48">
      <c r="A522">
        <v>522</v>
      </c>
      <c r="B522" s="662"/>
      <c r="C522" s="666">
        <f>+C520+10</f>
        <v>190</v>
      </c>
      <c r="D522" s="86" t="str">
        <f>+D520</f>
        <v>48-X</v>
      </c>
      <c r="E522" s="87">
        <v>148</v>
      </c>
      <c r="F522" s="88">
        <v>148</v>
      </c>
      <c r="G522" s="88">
        <v>148</v>
      </c>
      <c r="H522" s="88">
        <v>148</v>
      </c>
      <c r="I522" s="88">
        <v>148</v>
      </c>
      <c r="J522" s="88">
        <v>148</v>
      </c>
      <c r="K522" s="88">
        <v>148</v>
      </c>
      <c r="L522" s="89">
        <v>148</v>
      </c>
      <c r="N522" s="662"/>
      <c r="O522" s="666">
        <f>+O520+10</f>
        <v>190</v>
      </c>
      <c r="P522" s="86" t="str">
        <f>+P520</f>
        <v>48-X</v>
      </c>
      <c r="Q522" s="87">
        <v>148</v>
      </c>
      <c r="R522" s="88">
        <v>148</v>
      </c>
      <c r="S522" s="88">
        <v>148</v>
      </c>
      <c r="T522" s="88">
        <v>148</v>
      </c>
      <c r="U522" s="88">
        <v>148</v>
      </c>
      <c r="V522" s="88">
        <v>148</v>
      </c>
      <c r="W522" s="88">
        <v>148</v>
      </c>
      <c r="X522" s="89">
        <v>148</v>
      </c>
      <c r="Y522" s="177"/>
      <c r="Z522" s="662"/>
      <c r="AA522" s="666">
        <f>+AA520+10</f>
        <v>190</v>
      </c>
      <c r="AB522" s="86" t="str">
        <f>+AB520</f>
        <v>48-X</v>
      </c>
      <c r="AC522" s="87">
        <v>148</v>
      </c>
      <c r="AD522" s="88">
        <v>148</v>
      </c>
      <c r="AE522" s="88">
        <v>148</v>
      </c>
      <c r="AF522" s="88">
        <v>148</v>
      </c>
      <c r="AG522" s="88">
        <v>148</v>
      </c>
      <c r="AH522" s="88">
        <v>148</v>
      </c>
      <c r="AI522" s="88">
        <v>148</v>
      </c>
      <c r="AJ522" s="89">
        <v>148</v>
      </c>
      <c r="AL522" s="662"/>
      <c r="AM522" s="666">
        <f>+AM520+10</f>
        <v>190</v>
      </c>
      <c r="AN522" s="86" t="str">
        <f>+AN520</f>
        <v>48-X</v>
      </c>
      <c r="AO522" s="87">
        <v>148</v>
      </c>
      <c r="AP522" s="88">
        <v>148</v>
      </c>
      <c r="AQ522" s="88">
        <v>148</v>
      </c>
      <c r="AR522" s="88">
        <v>148</v>
      </c>
      <c r="AS522" s="88">
        <v>148</v>
      </c>
      <c r="AT522" s="88">
        <v>148</v>
      </c>
      <c r="AU522" s="88">
        <v>148</v>
      </c>
      <c r="AV522" s="89">
        <v>148</v>
      </c>
    </row>
    <row r="523" spans="1:48" ht="15" thickBot="1">
      <c r="A523">
        <v>523</v>
      </c>
      <c r="B523" s="662"/>
      <c r="C523" s="667"/>
      <c r="D523" s="90" t="str">
        <f>+D521</f>
        <v>48-XL</v>
      </c>
      <c r="E523" s="87">
        <v>147</v>
      </c>
      <c r="F523" s="88">
        <v>147</v>
      </c>
      <c r="G523" s="88">
        <v>147</v>
      </c>
      <c r="H523" s="88">
        <v>147</v>
      </c>
      <c r="I523" s="88">
        <v>148</v>
      </c>
      <c r="J523" s="88">
        <v>148</v>
      </c>
      <c r="K523" s="88">
        <v>148</v>
      </c>
      <c r="L523" s="89">
        <v>149</v>
      </c>
      <c r="N523" s="662"/>
      <c r="O523" s="667"/>
      <c r="P523" s="90" t="str">
        <f>+P521</f>
        <v>48-XL</v>
      </c>
      <c r="Q523" s="87">
        <v>147</v>
      </c>
      <c r="R523" s="88">
        <v>147</v>
      </c>
      <c r="S523" s="88">
        <v>147</v>
      </c>
      <c r="T523" s="88">
        <v>147</v>
      </c>
      <c r="U523" s="88">
        <v>148</v>
      </c>
      <c r="V523" s="88">
        <v>148</v>
      </c>
      <c r="W523" s="88">
        <v>148</v>
      </c>
      <c r="X523" s="89">
        <v>149</v>
      </c>
      <c r="Y523" s="177"/>
      <c r="Z523" s="662"/>
      <c r="AA523" s="667"/>
      <c r="AB523" s="90" t="str">
        <f>+AB521</f>
        <v>48-XL</v>
      </c>
      <c r="AC523" s="87">
        <v>147</v>
      </c>
      <c r="AD523" s="88">
        <v>147</v>
      </c>
      <c r="AE523" s="88">
        <v>147</v>
      </c>
      <c r="AF523" s="88">
        <v>147</v>
      </c>
      <c r="AG523" s="88">
        <v>148</v>
      </c>
      <c r="AH523" s="88">
        <v>148</v>
      </c>
      <c r="AI523" s="88">
        <v>148</v>
      </c>
      <c r="AJ523" s="89">
        <v>149</v>
      </c>
      <c r="AL523" s="662"/>
      <c r="AM523" s="667"/>
      <c r="AN523" s="90" t="str">
        <f>+AN521</f>
        <v>48-XL</v>
      </c>
      <c r="AO523" s="87">
        <v>147</v>
      </c>
      <c r="AP523" s="88">
        <v>147</v>
      </c>
      <c r="AQ523" s="88">
        <v>147</v>
      </c>
      <c r="AR523" s="88">
        <v>147</v>
      </c>
      <c r="AS523" s="88">
        <v>148</v>
      </c>
      <c r="AT523" s="88">
        <v>148</v>
      </c>
      <c r="AU523" s="88">
        <v>148</v>
      </c>
      <c r="AV523" s="89">
        <v>149</v>
      </c>
    </row>
    <row r="524" spans="1:48">
      <c r="A524">
        <v>524</v>
      </c>
      <c r="B524" s="662"/>
      <c r="C524" s="664">
        <f>+C522+10</f>
        <v>200</v>
      </c>
      <c r="D524" s="78" t="s">
        <v>133</v>
      </c>
      <c r="E524" s="83">
        <v>147</v>
      </c>
      <c r="F524" s="84">
        <v>147</v>
      </c>
      <c r="G524" s="84">
        <v>147</v>
      </c>
      <c r="H524" s="84">
        <v>147</v>
      </c>
      <c r="I524" s="84">
        <v>148</v>
      </c>
      <c r="J524" s="84">
        <v>148</v>
      </c>
      <c r="K524" s="84">
        <v>148</v>
      </c>
      <c r="L524" s="85">
        <v>149</v>
      </c>
      <c r="N524" s="662"/>
      <c r="O524" s="664">
        <f>+O522+10</f>
        <v>200</v>
      </c>
      <c r="P524" s="78" t="s">
        <v>133</v>
      </c>
      <c r="Q524" s="83">
        <v>147</v>
      </c>
      <c r="R524" s="84">
        <v>147</v>
      </c>
      <c r="S524" s="84">
        <v>147</v>
      </c>
      <c r="T524" s="84">
        <v>147</v>
      </c>
      <c r="U524" s="84">
        <v>148</v>
      </c>
      <c r="V524" s="84">
        <v>148</v>
      </c>
      <c r="W524" s="84">
        <v>148</v>
      </c>
      <c r="X524" s="85">
        <v>149</v>
      </c>
      <c r="Y524" s="177"/>
      <c r="Z524" s="662"/>
      <c r="AA524" s="664">
        <f>+AA522+10</f>
        <v>200</v>
      </c>
      <c r="AB524" s="78" t="s">
        <v>133</v>
      </c>
      <c r="AC524" s="83">
        <v>147</v>
      </c>
      <c r="AD524" s="84">
        <v>147</v>
      </c>
      <c r="AE524" s="84">
        <v>147</v>
      </c>
      <c r="AF524" s="84">
        <v>147</v>
      </c>
      <c r="AG524" s="84">
        <v>148</v>
      </c>
      <c r="AH524" s="84">
        <v>148</v>
      </c>
      <c r="AI524" s="84">
        <v>148</v>
      </c>
      <c r="AJ524" s="85">
        <v>149</v>
      </c>
      <c r="AL524" s="662"/>
      <c r="AM524" s="664">
        <f>+AM522+10</f>
        <v>200</v>
      </c>
      <c r="AN524" s="78" t="s">
        <v>133</v>
      </c>
      <c r="AO524" s="83">
        <v>147</v>
      </c>
      <c r="AP524" s="84">
        <v>147</v>
      </c>
      <c r="AQ524" s="84">
        <v>147</v>
      </c>
      <c r="AR524" s="84">
        <v>147</v>
      </c>
      <c r="AS524" s="84">
        <v>148</v>
      </c>
      <c r="AT524" s="84">
        <v>148</v>
      </c>
      <c r="AU524" s="84">
        <v>148</v>
      </c>
      <c r="AV524" s="85">
        <v>149</v>
      </c>
    </row>
    <row r="525" spans="1:48" ht="15" thickBot="1">
      <c r="A525">
        <v>525</v>
      </c>
      <c r="B525" s="663"/>
      <c r="C525" s="665"/>
      <c r="D525" s="82" t="s">
        <v>136</v>
      </c>
      <c r="E525" s="189">
        <v>147</v>
      </c>
      <c r="F525" s="186">
        <v>147</v>
      </c>
      <c r="G525" s="186">
        <v>147</v>
      </c>
      <c r="H525" s="186">
        <v>147</v>
      </c>
      <c r="I525" s="186">
        <v>147</v>
      </c>
      <c r="J525" s="186">
        <v>147</v>
      </c>
      <c r="K525" s="186">
        <v>147</v>
      </c>
      <c r="L525" s="185">
        <v>147</v>
      </c>
      <c r="N525" s="663"/>
      <c r="O525" s="665"/>
      <c r="P525" s="82" t="s">
        <v>136</v>
      </c>
      <c r="Q525" s="189">
        <v>147</v>
      </c>
      <c r="R525" s="186">
        <v>147</v>
      </c>
      <c r="S525" s="186">
        <v>147</v>
      </c>
      <c r="T525" s="186">
        <v>147</v>
      </c>
      <c r="U525" s="186">
        <v>147</v>
      </c>
      <c r="V525" s="186">
        <v>147</v>
      </c>
      <c r="W525" s="186">
        <v>147</v>
      </c>
      <c r="X525" s="185">
        <v>147</v>
      </c>
      <c r="Y525" s="177"/>
      <c r="Z525" s="663"/>
      <c r="AA525" s="665"/>
      <c r="AB525" s="82" t="s">
        <v>136</v>
      </c>
      <c r="AC525" s="189">
        <v>147</v>
      </c>
      <c r="AD525" s="186">
        <v>147</v>
      </c>
      <c r="AE525" s="186">
        <v>147</v>
      </c>
      <c r="AF525" s="186">
        <v>147</v>
      </c>
      <c r="AG525" s="186">
        <v>147</v>
      </c>
      <c r="AH525" s="186">
        <v>147</v>
      </c>
      <c r="AI525" s="186">
        <v>147</v>
      </c>
      <c r="AJ525" s="185">
        <v>147</v>
      </c>
      <c r="AL525" s="663"/>
      <c r="AM525" s="665"/>
      <c r="AN525" s="82" t="s">
        <v>136</v>
      </c>
      <c r="AO525" s="189">
        <v>147</v>
      </c>
      <c r="AP525" s="186">
        <v>147</v>
      </c>
      <c r="AQ525" s="186">
        <v>147</v>
      </c>
      <c r="AR525" s="186">
        <v>147</v>
      </c>
      <c r="AS525" s="186">
        <v>147</v>
      </c>
      <c r="AT525" s="186">
        <v>147</v>
      </c>
      <c r="AU525" s="186">
        <v>147</v>
      </c>
      <c r="AV525" s="185">
        <v>147</v>
      </c>
    </row>
  </sheetData>
  <mergeCells count="1152">
    <mergeCell ref="O19:O20"/>
    <mergeCell ref="AA19:AA20"/>
    <mergeCell ref="AM19:AM20"/>
    <mergeCell ref="AA6:AA8"/>
    <mergeCell ref="AB6:AB8"/>
    <mergeCell ref="AL6:AL8"/>
    <mergeCell ref="AM6:AM8"/>
    <mergeCell ref="AA23:AA24"/>
    <mergeCell ref="AM23:AM24"/>
    <mergeCell ref="AM15:AM16"/>
    <mergeCell ref="AA17:AA18"/>
    <mergeCell ref="AM17:AM18"/>
    <mergeCell ref="E6:L7"/>
    <mergeCell ref="Q6:X7"/>
    <mergeCell ref="AC6:AJ7"/>
    <mergeCell ref="AO6:AV7"/>
    <mergeCell ref="AA9:AA10"/>
    <mergeCell ref="C15:C16"/>
    <mergeCell ref="O15:O16"/>
    <mergeCell ref="AA15:AA16"/>
    <mergeCell ref="AN6:AN8"/>
    <mergeCell ref="Z6:Z8"/>
    <mergeCell ref="AM13:AM14"/>
    <mergeCell ref="B9:B30"/>
    <mergeCell ref="C9:C10"/>
    <mergeCell ref="N9:N30"/>
    <mergeCell ref="O9:O10"/>
    <mergeCell ref="Z9:Z30"/>
    <mergeCell ref="C21:C22"/>
    <mergeCell ref="C17:C18"/>
    <mergeCell ref="O17:O18"/>
    <mergeCell ref="C19:C20"/>
    <mergeCell ref="AO5:AV5"/>
    <mergeCell ref="B6:B8"/>
    <mergeCell ref="C6:C8"/>
    <mergeCell ref="D6:D8"/>
    <mergeCell ref="N6:N8"/>
    <mergeCell ref="O6:O8"/>
    <mergeCell ref="P6:P8"/>
    <mergeCell ref="B5:D5"/>
    <mergeCell ref="E5:L5"/>
    <mergeCell ref="N5:P5"/>
    <mergeCell ref="O21:O22"/>
    <mergeCell ref="AA21:AA22"/>
    <mergeCell ref="AM21:AM22"/>
    <mergeCell ref="C23:C24"/>
    <mergeCell ref="O23:O24"/>
    <mergeCell ref="AL5:AN5"/>
    <mergeCell ref="Q5:X5"/>
    <mergeCell ref="Z5:AB5"/>
    <mergeCell ref="AC5:AJ5"/>
    <mergeCell ref="AA13:AA14"/>
    <mergeCell ref="AN39:AN41"/>
    <mergeCell ref="AL9:AL30"/>
    <mergeCell ref="AM9:AM10"/>
    <mergeCell ref="C11:C12"/>
    <mergeCell ref="O11:O12"/>
    <mergeCell ref="AA11:AA12"/>
    <mergeCell ref="AM11:AM12"/>
    <mergeCell ref="C13:C14"/>
    <mergeCell ref="O13:O14"/>
    <mergeCell ref="AL38:AN38"/>
    <mergeCell ref="AA29:AA30"/>
    <mergeCell ref="AM29:AM30"/>
    <mergeCell ref="B38:D38"/>
    <mergeCell ref="E38:L38"/>
    <mergeCell ref="N38:P38"/>
    <mergeCell ref="Q38:X38"/>
    <mergeCell ref="Z38:AB38"/>
    <mergeCell ref="AC38:AJ38"/>
    <mergeCell ref="AM25:AM26"/>
    <mergeCell ref="C27:C28"/>
    <mergeCell ref="O27:O28"/>
    <mergeCell ref="AA27:AA28"/>
    <mergeCell ref="AM27:AM28"/>
    <mergeCell ref="B39:B41"/>
    <mergeCell ref="C39:C41"/>
    <mergeCell ref="D39:D41"/>
    <mergeCell ref="N39:N41"/>
    <mergeCell ref="O39:O41"/>
    <mergeCell ref="AL39:AL41"/>
    <mergeCell ref="AO38:AV38"/>
    <mergeCell ref="O46:O47"/>
    <mergeCell ref="AA46:AA47"/>
    <mergeCell ref="AM46:AM47"/>
    <mergeCell ref="C42:C43"/>
    <mergeCell ref="N42:N63"/>
    <mergeCell ref="AM54:AM55"/>
    <mergeCell ref="C56:C57"/>
    <mergeCell ref="O56:O57"/>
    <mergeCell ref="AA56:AA57"/>
    <mergeCell ref="AM56:AM57"/>
    <mergeCell ref="AM48:AM49"/>
    <mergeCell ref="C50:C51"/>
    <mergeCell ref="O50:O51"/>
    <mergeCell ref="AA50:AA51"/>
    <mergeCell ref="AM50:AM51"/>
    <mergeCell ref="AA39:AA41"/>
    <mergeCell ref="AB39:AB41"/>
    <mergeCell ref="AM39:AM41"/>
    <mergeCell ref="C58:C59"/>
    <mergeCell ref="O58:O59"/>
    <mergeCell ref="AA58:AA59"/>
    <mergeCell ref="C44:C45"/>
    <mergeCell ref="O44:O45"/>
    <mergeCell ref="AA44:AA45"/>
    <mergeCell ref="AM44:AM45"/>
    <mergeCell ref="C46:C47"/>
    <mergeCell ref="AL71:AN71"/>
    <mergeCell ref="C60:C61"/>
    <mergeCell ref="O60:O61"/>
    <mergeCell ref="AA60:AA61"/>
    <mergeCell ref="AM60:AM61"/>
    <mergeCell ref="O42:O43"/>
    <mergeCell ref="Z42:Z63"/>
    <mergeCell ref="AA42:AA43"/>
    <mergeCell ref="C48:C49"/>
    <mergeCell ref="C25:C26"/>
    <mergeCell ref="O25:O26"/>
    <mergeCell ref="AA25:AA26"/>
    <mergeCell ref="P39:P41"/>
    <mergeCell ref="C29:C30"/>
    <mergeCell ref="O29:O30"/>
    <mergeCell ref="C52:C53"/>
    <mergeCell ref="O52:O53"/>
    <mergeCell ref="AA52:AA53"/>
    <mergeCell ref="AM52:AM53"/>
    <mergeCell ref="AA89:AA90"/>
    <mergeCell ref="B42:B63"/>
    <mergeCell ref="O48:O49"/>
    <mergeCell ref="AA48:AA49"/>
    <mergeCell ref="C54:C55"/>
    <mergeCell ref="AN72:AN74"/>
    <mergeCell ref="Z72:Z74"/>
    <mergeCell ref="AA72:AA74"/>
    <mergeCell ref="AB72:AB74"/>
    <mergeCell ref="AL42:AL63"/>
    <mergeCell ref="AM42:AM43"/>
    <mergeCell ref="C62:C63"/>
    <mergeCell ref="O62:O63"/>
    <mergeCell ref="AA62:AA63"/>
    <mergeCell ref="AM62:AM63"/>
    <mergeCell ref="B71:D71"/>
    <mergeCell ref="E71:L71"/>
    <mergeCell ref="N71:P71"/>
    <mergeCell ref="Q71:X71"/>
    <mergeCell ref="Z71:AB71"/>
    <mergeCell ref="AC71:AJ71"/>
    <mergeCell ref="B72:B74"/>
    <mergeCell ref="C72:C74"/>
    <mergeCell ref="D72:D74"/>
    <mergeCell ref="N72:N74"/>
    <mergeCell ref="O72:O74"/>
    <mergeCell ref="P72:P74"/>
    <mergeCell ref="AL72:AL74"/>
    <mergeCell ref="AM72:AM74"/>
    <mergeCell ref="AM58:AM59"/>
    <mergeCell ref="O54:O55"/>
    <mergeCell ref="AA54:AA55"/>
    <mergeCell ref="C91:C92"/>
    <mergeCell ref="O91:O92"/>
    <mergeCell ref="AA91:AA92"/>
    <mergeCell ref="AM91:AM92"/>
    <mergeCell ref="C95:C96"/>
    <mergeCell ref="O95:O96"/>
    <mergeCell ref="AA95:AA96"/>
    <mergeCell ref="AM95:AM96"/>
    <mergeCell ref="B104:D104"/>
    <mergeCell ref="E104:L104"/>
    <mergeCell ref="N104:P104"/>
    <mergeCell ref="Q104:X104"/>
    <mergeCell ref="Z104:AB104"/>
    <mergeCell ref="AC104:AJ104"/>
    <mergeCell ref="AL104:AN104"/>
    <mergeCell ref="AL75:AL96"/>
    <mergeCell ref="AM75:AM76"/>
    <mergeCell ref="C77:C78"/>
    <mergeCell ref="O77:O78"/>
    <mergeCell ref="AA77:AA78"/>
    <mergeCell ref="AM77:AM78"/>
    <mergeCell ref="AM89:AM90"/>
    <mergeCell ref="AM81:AM82"/>
    <mergeCell ref="C83:C84"/>
    <mergeCell ref="O83:O84"/>
    <mergeCell ref="AA83:AA84"/>
    <mergeCell ref="AM83:AM84"/>
    <mergeCell ref="C85:C86"/>
    <mergeCell ref="O85:O86"/>
    <mergeCell ref="AA85:AA86"/>
    <mergeCell ref="C89:C90"/>
    <mergeCell ref="O89:O90"/>
    <mergeCell ref="AO104:AV104"/>
    <mergeCell ref="B105:B107"/>
    <mergeCell ref="C105:C107"/>
    <mergeCell ref="D105:D107"/>
    <mergeCell ref="N105:N107"/>
    <mergeCell ref="O105:O107"/>
    <mergeCell ref="P105:P107"/>
    <mergeCell ref="C79:C80"/>
    <mergeCell ref="O79:O80"/>
    <mergeCell ref="AA79:AA80"/>
    <mergeCell ref="AM79:AM80"/>
    <mergeCell ref="C75:C76"/>
    <mergeCell ref="N75:N96"/>
    <mergeCell ref="O75:O76"/>
    <mergeCell ref="Z75:Z96"/>
    <mergeCell ref="AA75:AA76"/>
    <mergeCell ref="C81:C82"/>
    <mergeCell ref="O81:O82"/>
    <mergeCell ref="AA81:AA82"/>
    <mergeCell ref="C87:C88"/>
    <mergeCell ref="B75:B96"/>
    <mergeCell ref="AN105:AN107"/>
    <mergeCell ref="Z105:Z107"/>
    <mergeCell ref="AA105:AA107"/>
    <mergeCell ref="AM85:AM86"/>
    <mergeCell ref="C93:C94"/>
    <mergeCell ref="O93:O94"/>
    <mergeCell ref="AA93:AA94"/>
    <mergeCell ref="AM93:AM94"/>
    <mergeCell ref="O87:O88"/>
    <mergeCell ref="AA87:AA88"/>
    <mergeCell ref="AM87:AM88"/>
    <mergeCell ref="C110:C111"/>
    <mergeCell ref="O110:O111"/>
    <mergeCell ref="AA110:AA111"/>
    <mergeCell ref="AM110:AM111"/>
    <mergeCell ref="C112:C113"/>
    <mergeCell ref="O112:O113"/>
    <mergeCell ref="AA126:AA127"/>
    <mergeCell ref="AM126:AM127"/>
    <mergeCell ref="O120:O121"/>
    <mergeCell ref="AA120:AA121"/>
    <mergeCell ref="AM120:AM121"/>
    <mergeCell ref="C122:C123"/>
    <mergeCell ref="O122:O123"/>
    <mergeCell ref="AB105:AB107"/>
    <mergeCell ref="AL105:AL107"/>
    <mergeCell ref="AM105:AM107"/>
    <mergeCell ref="C124:C125"/>
    <mergeCell ref="O124:O125"/>
    <mergeCell ref="AA124:AA125"/>
    <mergeCell ref="AM124:AM125"/>
    <mergeCell ref="O108:O109"/>
    <mergeCell ref="Z108:Z129"/>
    <mergeCell ref="AA108:AA109"/>
    <mergeCell ref="O118:O119"/>
    <mergeCell ref="AA118:AA119"/>
    <mergeCell ref="AA112:AA113"/>
    <mergeCell ref="AM112:AM113"/>
    <mergeCell ref="AA122:AA123"/>
    <mergeCell ref="AM122:AM123"/>
    <mergeCell ref="AM114:AM115"/>
    <mergeCell ref="AM118:AM119"/>
    <mergeCell ref="AL108:AL129"/>
    <mergeCell ref="B108:B129"/>
    <mergeCell ref="O114:O115"/>
    <mergeCell ref="AA114:AA115"/>
    <mergeCell ref="C120:C121"/>
    <mergeCell ref="AN138:AN140"/>
    <mergeCell ref="Z138:Z140"/>
    <mergeCell ref="AA138:AA140"/>
    <mergeCell ref="C114:C115"/>
    <mergeCell ref="C126:C127"/>
    <mergeCell ref="O126:O127"/>
    <mergeCell ref="AO137:AV137"/>
    <mergeCell ref="B138:B140"/>
    <mergeCell ref="C138:C140"/>
    <mergeCell ref="D138:D140"/>
    <mergeCell ref="N138:N140"/>
    <mergeCell ref="O138:O140"/>
    <mergeCell ref="P138:P140"/>
    <mergeCell ref="B137:D137"/>
    <mergeCell ref="E137:L137"/>
    <mergeCell ref="N137:P137"/>
    <mergeCell ref="C108:C109"/>
    <mergeCell ref="N108:N129"/>
    <mergeCell ref="AL137:AN137"/>
    <mergeCell ref="C128:C129"/>
    <mergeCell ref="O128:O129"/>
    <mergeCell ref="AA128:AA129"/>
    <mergeCell ref="AM128:AM129"/>
    <mergeCell ref="C116:C117"/>
    <mergeCell ref="O116:O117"/>
    <mergeCell ref="AA116:AA117"/>
    <mergeCell ref="AM116:AM117"/>
    <mergeCell ref="C118:C119"/>
    <mergeCell ref="Q137:X137"/>
    <mergeCell ref="Z137:AB137"/>
    <mergeCell ref="AC137:AJ137"/>
    <mergeCell ref="O159:O160"/>
    <mergeCell ref="AA159:AA160"/>
    <mergeCell ref="AM159:AM160"/>
    <mergeCell ref="O153:O154"/>
    <mergeCell ref="AA153:AA154"/>
    <mergeCell ref="AM153:AM154"/>
    <mergeCell ref="O155:O156"/>
    <mergeCell ref="AA155:AA156"/>
    <mergeCell ref="AM155:AM156"/>
    <mergeCell ref="AB138:AB140"/>
    <mergeCell ref="AL138:AL140"/>
    <mergeCell ref="AM138:AM140"/>
    <mergeCell ref="O157:O158"/>
    <mergeCell ref="AA157:AA158"/>
    <mergeCell ref="AM157:AM158"/>
    <mergeCell ref="AM147:AM148"/>
    <mergeCell ref="AM108:AM109"/>
    <mergeCell ref="Z171:Z173"/>
    <mergeCell ref="AA171:AA173"/>
    <mergeCell ref="AB171:AB173"/>
    <mergeCell ref="AL171:AL173"/>
    <mergeCell ref="AM171:AM173"/>
    <mergeCell ref="C159:C160"/>
    <mergeCell ref="O161:O162"/>
    <mergeCell ref="AA161:AA162"/>
    <mergeCell ref="AM161:AM162"/>
    <mergeCell ref="B170:D170"/>
    <mergeCell ref="E170:L170"/>
    <mergeCell ref="N170:P170"/>
    <mergeCell ref="Q170:X170"/>
    <mergeCell ref="Z170:AB170"/>
    <mergeCell ref="AC170:AJ170"/>
    <mergeCell ref="B141:B162"/>
    <mergeCell ref="B171:B173"/>
    <mergeCell ref="C171:C173"/>
    <mergeCell ref="D171:D173"/>
    <mergeCell ref="N171:N173"/>
    <mergeCell ref="O171:O173"/>
    <mergeCell ref="P171:P173"/>
    <mergeCell ref="O149:O150"/>
    <mergeCell ref="AA149:AA150"/>
    <mergeCell ref="AM149:AM150"/>
    <mergeCell ref="C151:C152"/>
    <mergeCell ref="O151:O152"/>
    <mergeCell ref="C157:C158"/>
    <mergeCell ref="C155:C156"/>
    <mergeCell ref="C149:C150"/>
    <mergeCell ref="AL170:AN170"/>
    <mergeCell ref="AO170:AV170"/>
    <mergeCell ref="AM141:AM142"/>
    <mergeCell ref="C143:C144"/>
    <mergeCell ref="O143:O144"/>
    <mergeCell ref="O141:O142"/>
    <mergeCell ref="Z141:Z162"/>
    <mergeCell ref="AA141:AA142"/>
    <mergeCell ref="C147:C148"/>
    <mergeCell ref="C141:C142"/>
    <mergeCell ref="N141:N162"/>
    <mergeCell ref="C161:C162"/>
    <mergeCell ref="C180:C181"/>
    <mergeCell ref="AA143:AA144"/>
    <mergeCell ref="AM143:AM144"/>
    <mergeCell ref="C145:C146"/>
    <mergeCell ref="O145:O146"/>
    <mergeCell ref="AA145:AA146"/>
    <mergeCell ref="AM145:AM146"/>
    <mergeCell ref="C174:C175"/>
    <mergeCell ref="N174:N195"/>
    <mergeCell ref="AA151:AA152"/>
    <mergeCell ref="O190:O191"/>
    <mergeCell ref="AA190:AA191"/>
    <mergeCell ref="AM190:AM191"/>
    <mergeCell ref="O174:O175"/>
    <mergeCell ref="Z174:Z195"/>
    <mergeCell ref="AA174:AA175"/>
    <mergeCell ref="O147:O148"/>
    <mergeCell ref="AA147:AA148"/>
    <mergeCell ref="C153:C154"/>
    <mergeCell ref="AN171:AN173"/>
    <mergeCell ref="C176:C177"/>
    <mergeCell ref="O176:O177"/>
    <mergeCell ref="AA176:AA177"/>
    <mergeCell ref="AM176:AM177"/>
    <mergeCell ref="C178:C179"/>
    <mergeCell ref="O178:O179"/>
    <mergeCell ref="AA178:AA179"/>
    <mergeCell ref="AM178:AM179"/>
    <mergeCell ref="AM180:AM181"/>
    <mergeCell ref="C182:C183"/>
    <mergeCell ref="O182:O183"/>
    <mergeCell ref="AA182:AA183"/>
    <mergeCell ref="AM182:AM183"/>
    <mergeCell ref="C184:C185"/>
    <mergeCell ref="O184:O185"/>
    <mergeCell ref="AA184:AA185"/>
    <mergeCell ref="AM184:AM185"/>
    <mergeCell ref="AL174:AL195"/>
    <mergeCell ref="C192:C193"/>
    <mergeCell ref="O192:O193"/>
    <mergeCell ref="AA192:AA193"/>
    <mergeCell ref="AM192:AM193"/>
    <mergeCell ref="AO204:AV205"/>
    <mergeCell ref="O186:O187"/>
    <mergeCell ref="AA186:AA187"/>
    <mergeCell ref="AM186:AM187"/>
    <mergeCell ref="C188:C189"/>
    <mergeCell ref="O188:O189"/>
    <mergeCell ref="AA188:AA189"/>
    <mergeCell ref="AM188:AM189"/>
    <mergeCell ref="C190:C191"/>
    <mergeCell ref="B174:B195"/>
    <mergeCell ref="O180:O181"/>
    <mergeCell ref="AA180:AA181"/>
    <mergeCell ref="C186:C187"/>
    <mergeCell ref="AN204:AN206"/>
    <mergeCell ref="Z204:Z206"/>
    <mergeCell ref="AA204:AA206"/>
    <mergeCell ref="AB204:AB206"/>
    <mergeCell ref="AL204:AL206"/>
    <mergeCell ref="AM204:AM206"/>
    <mergeCell ref="C194:C195"/>
    <mergeCell ref="O194:O195"/>
    <mergeCell ref="AA194:AA195"/>
    <mergeCell ref="AM194:AM195"/>
    <mergeCell ref="B203:D203"/>
    <mergeCell ref="E203:L203"/>
    <mergeCell ref="N203:P203"/>
    <mergeCell ref="Q203:X203"/>
    <mergeCell ref="Z203:AB203"/>
    <mergeCell ref="AC203:AJ203"/>
    <mergeCell ref="AL203:AN203"/>
    <mergeCell ref="AO203:AV203"/>
    <mergeCell ref="AM174:AM175"/>
    <mergeCell ref="C217:C218"/>
    <mergeCell ref="O217:O218"/>
    <mergeCell ref="AA217:AA218"/>
    <mergeCell ref="AM217:AM218"/>
    <mergeCell ref="AL207:AL228"/>
    <mergeCell ref="AM207:AM208"/>
    <mergeCell ref="C209:C210"/>
    <mergeCell ref="O209:O210"/>
    <mergeCell ref="O207:O208"/>
    <mergeCell ref="Z207:Z228"/>
    <mergeCell ref="AM223:AM224"/>
    <mergeCell ref="C225:C226"/>
    <mergeCell ref="O221:O222"/>
    <mergeCell ref="AA221:AA222"/>
    <mergeCell ref="AM221:AM222"/>
    <mergeCell ref="AM213:AM214"/>
    <mergeCell ref="AC204:AJ205"/>
    <mergeCell ref="AN237:AN239"/>
    <mergeCell ref="Z237:Z239"/>
    <mergeCell ref="AA237:AA239"/>
    <mergeCell ref="AB237:AB239"/>
    <mergeCell ref="AL237:AL239"/>
    <mergeCell ref="AM237:AM239"/>
    <mergeCell ref="Q236:X236"/>
    <mergeCell ref="Z236:AB236"/>
    <mergeCell ref="AC236:AJ236"/>
    <mergeCell ref="B207:B228"/>
    <mergeCell ref="O213:O214"/>
    <mergeCell ref="AA213:AA214"/>
    <mergeCell ref="C219:C220"/>
    <mergeCell ref="C223:C224"/>
    <mergeCell ref="O223:O224"/>
    <mergeCell ref="AA223:AA224"/>
    <mergeCell ref="B204:B206"/>
    <mergeCell ref="C204:C206"/>
    <mergeCell ref="D204:D206"/>
    <mergeCell ref="N204:N206"/>
    <mergeCell ref="O204:O206"/>
    <mergeCell ref="P204:P206"/>
    <mergeCell ref="E204:L205"/>
    <mergeCell ref="Q204:X205"/>
    <mergeCell ref="AA207:AA208"/>
    <mergeCell ref="C213:C214"/>
    <mergeCell ref="AA209:AA210"/>
    <mergeCell ref="AM209:AM210"/>
    <mergeCell ref="C211:C212"/>
    <mergeCell ref="O211:O212"/>
    <mergeCell ref="AA211:AA212"/>
    <mergeCell ref="AM211:AM212"/>
    <mergeCell ref="AO236:AV236"/>
    <mergeCell ref="B237:B239"/>
    <mergeCell ref="C237:C239"/>
    <mergeCell ref="D237:D239"/>
    <mergeCell ref="N237:N239"/>
    <mergeCell ref="O237:O239"/>
    <mergeCell ref="P237:P239"/>
    <mergeCell ref="B236:D236"/>
    <mergeCell ref="E236:L236"/>
    <mergeCell ref="N236:P236"/>
    <mergeCell ref="AA219:AA220"/>
    <mergeCell ref="AM219:AM220"/>
    <mergeCell ref="C221:C222"/>
    <mergeCell ref="AM250:AM251"/>
    <mergeCell ref="AL240:AL261"/>
    <mergeCell ref="AM240:AM241"/>
    <mergeCell ref="C242:C243"/>
    <mergeCell ref="O242:O243"/>
    <mergeCell ref="AA242:AA243"/>
    <mergeCell ref="C227:C228"/>
    <mergeCell ref="AM246:AM247"/>
    <mergeCell ref="C248:C249"/>
    <mergeCell ref="O248:O249"/>
    <mergeCell ref="AL236:AN236"/>
    <mergeCell ref="O225:O226"/>
    <mergeCell ref="AA225:AA226"/>
    <mergeCell ref="AM225:AM226"/>
    <mergeCell ref="O227:O228"/>
    <mergeCell ref="AA227:AA228"/>
    <mergeCell ref="AM227:AM228"/>
    <mergeCell ref="AM258:AM259"/>
    <mergeCell ref="O252:O253"/>
    <mergeCell ref="C254:C255"/>
    <mergeCell ref="O254:O255"/>
    <mergeCell ref="AA254:AA255"/>
    <mergeCell ref="AM254:AM255"/>
    <mergeCell ref="AC269:AJ269"/>
    <mergeCell ref="B240:B261"/>
    <mergeCell ref="C240:C241"/>
    <mergeCell ref="N240:N261"/>
    <mergeCell ref="C207:C208"/>
    <mergeCell ref="N207:N228"/>
    <mergeCell ref="C258:C259"/>
    <mergeCell ref="O258:O259"/>
    <mergeCell ref="AA258:AA259"/>
    <mergeCell ref="O219:O220"/>
    <mergeCell ref="P270:P272"/>
    <mergeCell ref="C260:C261"/>
    <mergeCell ref="O260:O261"/>
    <mergeCell ref="AA260:AA261"/>
    <mergeCell ref="AM260:AM261"/>
    <mergeCell ref="B269:D269"/>
    <mergeCell ref="E269:L269"/>
    <mergeCell ref="N269:P269"/>
    <mergeCell ref="Q269:X269"/>
    <mergeCell ref="Z269:AB269"/>
    <mergeCell ref="O240:O241"/>
    <mergeCell ref="Z240:Z261"/>
    <mergeCell ref="AA240:AA241"/>
    <mergeCell ref="C246:C247"/>
    <mergeCell ref="C215:C216"/>
    <mergeCell ref="O215:O216"/>
    <mergeCell ref="AA215:AA216"/>
    <mergeCell ref="AM215:AM216"/>
    <mergeCell ref="AO269:AV269"/>
    <mergeCell ref="B270:B272"/>
    <mergeCell ref="C270:C272"/>
    <mergeCell ref="D270:D272"/>
    <mergeCell ref="N270:N272"/>
    <mergeCell ref="O270:O272"/>
    <mergeCell ref="AM242:AM243"/>
    <mergeCell ref="C244:C245"/>
    <mergeCell ref="O244:O245"/>
    <mergeCell ref="AA244:AA245"/>
    <mergeCell ref="AM244:AM245"/>
    <mergeCell ref="AL269:AN269"/>
    <mergeCell ref="C256:C257"/>
    <mergeCell ref="O256:O257"/>
    <mergeCell ref="AA256:AA257"/>
    <mergeCell ref="AM256:AM257"/>
    <mergeCell ref="C283:C284"/>
    <mergeCell ref="O283:O284"/>
    <mergeCell ref="AA283:AA284"/>
    <mergeCell ref="AM283:AM284"/>
    <mergeCell ref="AL273:AL294"/>
    <mergeCell ref="AM273:AM274"/>
    <mergeCell ref="C275:C276"/>
    <mergeCell ref="O275:O276"/>
    <mergeCell ref="AM248:AM249"/>
    <mergeCell ref="C250:C251"/>
    <mergeCell ref="O250:O251"/>
    <mergeCell ref="AA250:AA251"/>
    <mergeCell ref="AM285:AM286"/>
    <mergeCell ref="C287:C288"/>
    <mergeCell ref="O287:O288"/>
    <mergeCell ref="AA287:AA288"/>
    <mergeCell ref="O246:O247"/>
    <mergeCell ref="AA246:AA247"/>
    <mergeCell ref="C252:C253"/>
    <mergeCell ref="AN270:AN272"/>
    <mergeCell ref="Z270:Z272"/>
    <mergeCell ref="AA270:AA272"/>
    <mergeCell ref="AB270:AB272"/>
    <mergeCell ref="AL270:AL272"/>
    <mergeCell ref="AM270:AM272"/>
    <mergeCell ref="AA248:AA249"/>
    <mergeCell ref="AA279:AA280"/>
    <mergeCell ref="C285:C286"/>
    <mergeCell ref="AN303:AN305"/>
    <mergeCell ref="Z303:Z305"/>
    <mergeCell ref="AA303:AA305"/>
    <mergeCell ref="AB303:AB305"/>
    <mergeCell ref="C281:C282"/>
    <mergeCell ref="O281:O282"/>
    <mergeCell ref="AA281:AA282"/>
    <mergeCell ref="AM281:AM282"/>
    <mergeCell ref="AA293:AA294"/>
    <mergeCell ref="AM293:AM294"/>
    <mergeCell ref="B302:D302"/>
    <mergeCell ref="E302:L302"/>
    <mergeCell ref="N302:P302"/>
    <mergeCell ref="Q302:X302"/>
    <mergeCell ref="Z302:AB302"/>
    <mergeCell ref="AC302:AJ302"/>
    <mergeCell ref="B273:B294"/>
    <mergeCell ref="O279:O280"/>
    <mergeCell ref="AA252:AA253"/>
    <mergeCell ref="AM252:AM253"/>
    <mergeCell ref="B303:B305"/>
    <mergeCell ref="C303:C305"/>
    <mergeCell ref="D303:D305"/>
    <mergeCell ref="N303:N305"/>
    <mergeCell ref="O303:O305"/>
    <mergeCell ref="P303:P305"/>
    <mergeCell ref="O285:O286"/>
    <mergeCell ref="C273:C274"/>
    <mergeCell ref="AO303:AV304"/>
    <mergeCell ref="O273:O274"/>
    <mergeCell ref="Z273:Z294"/>
    <mergeCell ref="AA273:AA274"/>
    <mergeCell ref="C279:C280"/>
    <mergeCell ref="AL302:AN302"/>
    <mergeCell ref="AO302:AV302"/>
    <mergeCell ref="C293:C294"/>
    <mergeCell ref="AM320:AM321"/>
    <mergeCell ref="C289:C290"/>
    <mergeCell ref="O289:O290"/>
    <mergeCell ref="AA289:AA290"/>
    <mergeCell ref="AM289:AM290"/>
    <mergeCell ref="C291:C292"/>
    <mergeCell ref="O291:O292"/>
    <mergeCell ref="AA291:AA292"/>
    <mergeCell ref="AM291:AM292"/>
    <mergeCell ref="O293:O294"/>
    <mergeCell ref="N273:N294"/>
    <mergeCell ref="AA308:AA309"/>
    <mergeCell ref="AM308:AM309"/>
    <mergeCell ref="C310:C311"/>
    <mergeCell ref="O310:O311"/>
    <mergeCell ref="AA310:AA311"/>
    <mergeCell ref="AA324:AA325"/>
    <mergeCell ref="AM324:AM325"/>
    <mergeCell ref="O318:O319"/>
    <mergeCell ref="AA318:AA319"/>
    <mergeCell ref="AM318:AM319"/>
    <mergeCell ref="C320:C321"/>
    <mergeCell ref="O320:O321"/>
    <mergeCell ref="AM275:AM276"/>
    <mergeCell ref="C277:C278"/>
    <mergeCell ref="O277:O278"/>
    <mergeCell ref="AA277:AA278"/>
    <mergeCell ref="AM277:AM278"/>
    <mergeCell ref="C306:C307"/>
    <mergeCell ref="N306:N327"/>
    <mergeCell ref="E303:L304"/>
    <mergeCell ref="Q303:X304"/>
    <mergeCell ref="AC303:AJ304"/>
    <mergeCell ref="AM303:AM305"/>
    <mergeCell ref="C322:C323"/>
    <mergeCell ref="O322:O323"/>
    <mergeCell ref="AA322:AA323"/>
    <mergeCell ref="AM322:AM323"/>
    <mergeCell ref="O306:O307"/>
    <mergeCell ref="Z306:Z327"/>
    <mergeCell ref="AA306:AA307"/>
    <mergeCell ref="C312:C313"/>
    <mergeCell ref="AL303:AL305"/>
    <mergeCell ref="AM306:AM307"/>
    <mergeCell ref="C308:C309"/>
    <mergeCell ref="O308:O309"/>
    <mergeCell ref="AM287:AM288"/>
    <mergeCell ref="AM279:AM280"/>
    <mergeCell ref="C314:C315"/>
    <mergeCell ref="O314:O315"/>
    <mergeCell ref="AA314:AA315"/>
    <mergeCell ref="AA285:AA286"/>
    <mergeCell ref="C316:C317"/>
    <mergeCell ref="O316:O317"/>
    <mergeCell ref="AA316:AA317"/>
    <mergeCell ref="AM316:AM317"/>
    <mergeCell ref="AL306:AL327"/>
    <mergeCell ref="B306:B327"/>
    <mergeCell ref="O312:O313"/>
    <mergeCell ref="AA312:AA313"/>
    <mergeCell ref="C318:C319"/>
    <mergeCell ref="Z336:Z338"/>
    <mergeCell ref="AA336:AA338"/>
    <mergeCell ref="E336:L337"/>
    <mergeCell ref="Q336:X337"/>
    <mergeCell ref="AA320:AA321"/>
    <mergeCell ref="C326:C327"/>
    <mergeCell ref="O326:O327"/>
    <mergeCell ref="AA326:AA327"/>
    <mergeCell ref="AM326:AM327"/>
    <mergeCell ref="B335:D335"/>
    <mergeCell ref="E335:L335"/>
    <mergeCell ref="N335:P335"/>
    <mergeCell ref="Q335:X335"/>
    <mergeCell ref="Z335:AB335"/>
    <mergeCell ref="AC335:AJ335"/>
    <mergeCell ref="B336:B338"/>
    <mergeCell ref="C336:C338"/>
    <mergeCell ref="C324:C325"/>
    <mergeCell ref="O324:O325"/>
    <mergeCell ref="D336:D338"/>
    <mergeCell ref="N336:N338"/>
    <mergeCell ref="O336:O338"/>
    <mergeCell ref="P336:P338"/>
    <mergeCell ref="AL335:AN335"/>
    <mergeCell ref="AN336:AN338"/>
    <mergeCell ref="C343:C344"/>
    <mergeCell ref="O343:O344"/>
    <mergeCell ref="AA343:AA344"/>
    <mergeCell ref="AM343:AM344"/>
    <mergeCell ref="AB336:AB338"/>
    <mergeCell ref="AL336:AL338"/>
    <mergeCell ref="AM336:AM338"/>
    <mergeCell ref="AC336:AJ337"/>
    <mergeCell ref="AM349:AM350"/>
    <mergeCell ref="AL339:AL360"/>
    <mergeCell ref="AM339:AM340"/>
    <mergeCell ref="C341:C342"/>
    <mergeCell ref="O341:O342"/>
    <mergeCell ref="O339:O340"/>
    <mergeCell ref="Z339:Z360"/>
    <mergeCell ref="AA339:AA340"/>
    <mergeCell ref="C345:C346"/>
    <mergeCell ref="AM355:AM356"/>
    <mergeCell ref="C357:C358"/>
    <mergeCell ref="O357:O358"/>
    <mergeCell ref="AA357:AA358"/>
    <mergeCell ref="C347:C348"/>
    <mergeCell ref="O347:O348"/>
    <mergeCell ref="AA347:AA348"/>
    <mergeCell ref="AM347:AM348"/>
    <mergeCell ref="C349:C350"/>
    <mergeCell ref="B369:B371"/>
    <mergeCell ref="C369:C371"/>
    <mergeCell ref="D369:D371"/>
    <mergeCell ref="N369:N371"/>
    <mergeCell ref="O369:O371"/>
    <mergeCell ref="P369:P371"/>
    <mergeCell ref="AB369:AB371"/>
    <mergeCell ref="O380:O381"/>
    <mergeCell ref="AL368:AN368"/>
    <mergeCell ref="AN369:AN371"/>
    <mergeCell ref="AM357:AM358"/>
    <mergeCell ref="O351:O352"/>
    <mergeCell ref="AA351:AA352"/>
    <mergeCell ref="AM351:AM352"/>
    <mergeCell ref="O353:O354"/>
    <mergeCell ref="AA353:AA354"/>
    <mergeCell ref="AM353:AM354"/>
    <mergeCell ref="B339:B360"/>
    <mergeCell ref="O345:O346"/>
    <mergeCell ref="AA345:AA346"/>
    <mergeCell ref="C351:C352"/>
    <mergeCell ref="Z369:Z371"/>
    <mergeCell ref="AA369:AA371"/>
    <mergeCell ref="C355:C356"/>
    <mergeCell ref="O355:O356"/>
    <mergeCell ref="AA355:AA356"/>
    <mergeCell ref="AA349:AA350"/>
    <mergeCell ref="C359:C360"/>
    <mergeCell ref="O359:O360"/>
    <mergeCell ref="AA359:AA360"/>
    <mergeCell ref="AM359:AM360"/>
    <mergeCell ref="B368:D368"/>
    <mergeCell ref="Z401:AB401"/>
    <mergeCell ref="AC401:AJ401"/>
    <mergeCell ref="O390:O391"/>
    <mergeCell ref="AA390:AA391"/>
    <mergeCell ref="AM390:AM391"/>
    <mergeCell ref="O384:O385"/>
    <mergeCell ref="AA384:AA385"/>
    <mergeCell ref="AM384:AM385"/>
    <mergeCell ref="O386:O387"/>
    <mergeCell ref="AA386:AA387"/>
    <mergeCell ref="AM386:AM387"/>
    <mergeCell ref="C378:C379"/>
    <mergeCell ref="C372:C373"/>
    <mergeCell ref="N372:N393"/>
    <mergeCell ref="C339:C340"/>
    <mergeCell ref="N339:N360"/>
    <mergeCell ref="C390:C391"/>
    <mergeCell ref="C386:C387"/>
    <mergeCell ref="C380:C381"/>
    <mergeCell ref="C353:C354"/>
    <mergeCell ref="C382:C383"/>
    <mergeCell ref="C376:C377"/>
    <mergeCell ref="O376:O377"/>
    <mergeCell ref="AA376:AA377"/>
    <mergeCell ref="AM376:AM377"/>
    <mergeCell ref="O382:O383"/>
    <mergeCell ref="AA382:AA383"/>
    <mergeCell ref="AM382:AM383"/>
    <mergeCell ref="O349:O350"/>
    <mergeCell ref="E368:L368"/>
    <mergeCell ref="N368:P368"/>
    <mergeCell ref="Q368:X368"/>
    <mergeCell ref="O419:O420"/>
    <mergeCell ref="AA419:AA420"/>
    <mergeCell ref="AM419:AM420"/>
    <mergeCell ref="AM411:AM412"/>
    <mergeCell ref="C413:C414"/>
    <mergeCell ref="O413:O414"/>
    <mergeCell ref="AA413:AA414"/>
    <mergeCell ref="AM413:AM414"/>
    <mergeCell ref="AL401:AN401"/>
    <mergeCell ref="C388:C389"/>
    <mergeCell ref="O388:O389"/>
    <mergeCell ref="AA388:AA389"/>
    <mergeCell ref="AM388:AM389"/>
    <mergeCell ref="Z372:Z393"/>
    <mergeCell ref="B372:B393"/>
    <mergeCell ref="O378:O379"/>
    <mergeCell ref="AA378:AA379"/>
    <mergeCell ref="C384:C385"/>
    <mergeCell ref="AN402:AN404"/>
    <mergeCell ref="Z402:Z404"/>
    <mergeCell ref="AA402:AA404"/>
    <mergeCell ref="AL372:AL393"/>
    <mergeCell ref="AM372:AM373"/>
    <mergeCell ref="C374:C375"/>
    <mergeCell ref="C392:C393"/>
    <mergeCell ref="O392:O393"/>
    <mergeCell ref="AA392:AA393"/>
    <mergeCell ref="AM392:AM393"/>
    <mergeCell ref="B401:D401"/>
    <mergeCell ref="E401:L401"/>
    <mergeCell ref="N401:P401"/>
    <mergeCell ref="Q401:X401"/>
    <mergeCell ref="Z434:AB434"/>
    <mergeCell ref="AC434:AJ434"/>
    <mergeCell ref="B435:B437"/>
    <mergeCell ref="C435:C437"/>
    <mergeCell ref="D435:D437"/>
    <mergeCell ref="N435:N437"/>
    <mergeCell ref="O435:O437"/>
    <mergeCell ref="P435:P437"/>
    <mergeCell ref="AM405:AM406"/>
    <mergeCell ref="C407:C408"/>
    <mergeCell ref="O407:O408"/>
    <mergeCell ref="AO401:AV401"/>
    <mergeCell ref="B402:B404"/>
    <mergeCell ref="C402:C404"/>
    <mergeCell ref="D402:D404"/>
    <mergeCell ref="N402:N404"/>
    <mergeCell ref="O402:O404"/>
    <mergeCell ref="P402:P404"/>
    <mergeCell ref="AM421:AM422"/>
    <mergeCell ref="C423:C424"/>
    <mergeCell ref="O423:O424"/>
    <mergeCell ref="AA423:AA424"/>
    <mergeCell ref="AM423:AM424"/>
    <mergeCell ref="C415:C416"/>
    <mergeCell ref="O415:O416"/>
    <mergeCell ref="AA415:AA416"/>
    <mergeCell ref="AM415:AM416"/>
    <mergeCell ref="AL405:AL426"/>
    <mergeCell ref="B405:B426"/>
    <mergeCell ref="O411:O412"/>
    <mergeCell ref="AA411:AA412"/>
    <mergeCell ref="C417:C418"/>
    <mergeCell ref="AO434:AV434"/>
    <mergeCell ref="O417:O418"/>
    <mergeCell ref="AA417:AA418"/>
    <mergeCell ref="AM417:AM418"/>
    <mergeCell ref="C419:C420"/>
    <mergeCell ref="C438:C439"/>
    <mergeCell ref="N438:N459"/>
    <mergeCell ref="E435:L436"/>
    <mergeCell ref="Q435:X436"/>
    <mergeCell ref="AC435:AJ436"/>
    <mergeCell ref="AO435:AV436"/>
    <mergeCell ref="AN435:AN437"/>
    <mergeCell ref="AB435:AB437"/>
    <mergeCell ref="AL435:AL437"/>
    <mergeCell ref="C442:C443"/>
    <mergeCell ref="AM435:AM437"/>
    <mergeCell ref="C454:C455"/>
    <mergeCell ref="O454:O455"/>
    <mergeCell ref="C444:C445"/>
    <mergeCell ref="C448:C449"/>
    <mergeCell ref="O448:O449"/>
    <mergeCell ref="AA448:AA449"/>
    <mergeCell ref="Z435:Z437"/>
    <mergeCell ref="AA435:AA437"/>
    <mergeCell ref="C421:C422"/>
    <mergeCell ref="O421:O422"/>
    <mergeCell ref="AA421:AA422"/>
    <mergeCell ref="C425:C426"/>
    <mergeCell ref="O425:O426"/>
    <mergeCell ref="AA425:AA426"/>
    <mergeCell ref="AM425:AM426"/>
    <mergeCell ref="B434:D434"/>
    <mergeCell ref="B468:B470"/>
    <mergeCell ref="C468:C470"/>
    <mergeCell ref="AM448:AM449"/>
    <mergeCell ref="AL438:AL459"/>
    <mergeCell ref="AM438:AM439"/>
    <mergeCell ref="C440:C441"/>
    <mergeCell ref="O440:O441"/>
    <mergeCell ref="AA440:AA441"/>
    <mergeCell ref="AM440:AM441"/>
    <mergeCell ref="C405:C406"/>
    <mergeCell ref="N405:N426"/>
    <mergeCell ref="C456:C457"/>
    <mergeCell ref="O456:O457"/>
    <mergeCell ref="AA456:AA457"/>
    <mergeCell ref="AM456:AM457"/>
    <mergeCell ref="O450:O451"/>
    <mergeCell ref="AA450:AA451"/>
    <mergeCell ref="AM450:AM451"/>
    <mergeCell ref="C452:C453"/>
    <mergeCell ref="O405:O406"/>
    <mergeCell ref="Z405:Z426"/>
    <mergeCell ref="AA405:AA406"/>
    <mergeCell ref="C411:C412"/>
    <mergeCell ref="AL434:AN434"/>
    <mergeCell ref="AA407:AA408"/>
    <mergeCell ref="AM407:AM408"/>
    <mergeCell ref="C409:C410"/>
    <mergeCell ref="O409:O410"/>
    <mergeCell ref="AA409:AA410"/>
    <mergeCell ref="E434:L434"/>
    <mergeCell ref="N434:P434"/>
    <mergeCell ref="Q434:X434"/>
    <mergeCell ref="B438:B459"/>
    <mergeCell ref="O444:O445"/>
    <mergeCell ref="AA444:AA445"/>
    <mergeCell ref="C450:C451"/>
    <mergeCell ref="O442:O443"/>
    <mergeCell ref="AA442:AA443"/>
    <mergeCell ref="O438:O439"/>
    <mergeCell ref="O452:O453"/>
    <mergeCell ref="C446:C447"/>
    <mergeCell ref="O446:O447"/>
    <mergeCell ref="C458:C459"/>
    <mergeCell ref="O458:O459"/>
    <mergeCell ref="AA458:AA459"/>
    <mergeCell ref="AM458:AM459"/>
    <mergeCell ref="B467:D467"/>
    <mergeCell ref="E467:L467"/>
    <mergeCell ref="N467:P467"/>
    <mergeCell ref="Q467:X467"/>
    <mergeCell ref="Z467:AB467"/>
    <mergeCell ref="AC467:AJ467"/>
    <mergeCell ref="D468:D470"/>
    <mergeCell ref="N468:N470"/>
    <mergeCell ref="O468:O470"/>
    <mergeCell ref="P468:P470"/>
    <mergeCell ref="E468:L469"/>
    <mergeCell ref="O487:O488"/>
    <mergeCell ref="AA487:AA488"/>
    <mergeCell ref="AM487:AM488"/>
    <mergeCell ref="C489:C490"/>
    <mergeCell ref="O489:O490"/>
    <mergeCell ref="AA489:AA490"/>
    <mergeCell ref="AM489:AM490"/>
    <mergeCell ref="AM471:AM472"/>
    <mergeCell ref="C473:C474"/>
    <mergeCell ref="O473:O474"/>
    <mergeCell ref="C471:C472"/>
    <mergeCell ref="N471:N492"/>
    <mergeCell ref="O471:O472"/>
    <mergeCell ref="Z471:Z492"/>
    <mergeCell ref="AA471:AA472"/>
    <mergeCell ref="C477:C478"/>
    <mergeCell ref="C487:C488"/>
    <mergeCell ref="C485:C486"/>
    <mergeCell ref="O485:O486"/>
    <mergeCell ref="AA485:AA486"/>
    <mergeCell ref="AM485:AM486"/>
    <mergeCell ref="AM477:AM478"/>
    <mergeCell ref="C479:C480"/>
    <mergeCell ref="O479:O480"/>
    <mergeCell ref="AA479:AA480"/>
    <mergeCell ref="AM479:AM480"/>
    <mergeCell ref="C481:C482"/>
    <mergeCell ref="B471:B492"/>
    <mergeCell ref="O477:O478"/>
    <mergeCell ref="AA477:AA478"/>
    <mergeCell ref="C483:C484"/>
    <mergeCell ref="AA473:AA474"/>
    <mergeCell ref="AM473:AM474"/>
    <mergeCell ref="C475:C476"/>
    <mergeCell ref="O475:O476"/>
    <mergeCell ref="AA475:AA476"/>
    <mergeCell ref="AM475:AM476"/>
    <mergeCell ref="C491:C492"/>
    <mergeCell ref="O491:O492"/>
    <mergeCell ref="AA491:AA492"/>
    <mergeCell ref="AM491:AM492"/>
    <mergeCell ref="B500:D500"/>
    <mergeCell ref="E500:L500"/>
    <mergeCell ref="N500:P500"/>
    <mergeCell ref="Q500:X500"/>
    <mergeCell ref="Z500:AB500"/>
    <mergeCell ref="AC500:AJ500"/>
    <mergeCell ref="B501:B503"/>
    <mergeCell ref="C501:C503"/>
    <mergeCell ref="D501:D503"/>
    <mergeCell ref="N501:N503"/>
    <mergeCell ref="O501:O503"/>
    <mergeCell ref="P501:P503"/>
    <mergeCell ref="E501:L502"/>
    <mergeCell ref="O506:O507"/>
    <mergeCell ref="AA506:AA507"/>
    <mergeCell ref="AM506:AM507"/>
    <mergeCell ref="C508:C509"/>
    <mergeCell ref="AL500:AN500"/>
    <mergeCell ref="AO500:AV500"/>
    <mergeCell ref="Q501:X502"/>
    <mergeCell ref="AC501:AJ502"/>
    <mergeCell ref="AO501:AV502"/>
    <mergeCell ref="O512:O513"/>
    <mergeCell ref="AA512:AA513"/>
    <mergeCell ref="AM512:AM513"/>
    <mergeCell ref="B504:B525"/>
    <mergeCell ref="AA516:AA517"/>
    <mergeCell ref="AM516:AM517"/>
    <mergeCell ref="C518:C519"/>
    <mergeCell ref="O518:O519"/>
    <mergeCell ref="O508:O509"/>
    <mergeCell ref="AA508:AA509"/>
    <mergeCell ref="AM508:AM509"/>
    <mergeCell ref="C524:C525"/>
    <mergeCell ref="O524:O525"/>
    <mergeCell ref="AA524:AA525"/>
    <mergeCell ref="AM524:AM525"/>
    <mergeCell ref="C520:C521"/>
    <mergeCell ref="C514:C515"/>
    <mergeCell ref="O514:O515"/>
    <mergeCell ref="AA514:AA515"/>
    <mergeCell ref="AM514:AM515"/>
    <mergeCell ref="AL504:AL525"/>
    <mergeCell ref="AM504:AM505"/>
    <mergeCell ref="C506:C507"/>
    <mergeCell ref="AA510:AA511"/>
    <mergeCell ref="C516:C517"/>
    <mergeCell ref="AN501:AN503"/>
    <mergeCell ref="Z501:Z503"/>
    <mergeCell ref="AA501:AA503"/>
    <mergeCell ref="AB501:AB503"/>
    <mergeCell ref="AL501:AL503"/>
    <mergeCell ref="AM501:AM503"/>
    <mergeCell ref="AM510:AM511"/>
    <mergeCell ref="C512:C513"/>
    <mergeCell ref="AA518:AA519"/>
    <mergeCell ref="AM518:AM519"/>
    <mergeCell ref="C504:C505"/>
    <mergeCell ref="N504:N525"/>
    <mergeCell ref="O504:O505"/>
    <mergeCell ref="Z504:Z525"/>
    <mergeCell ref="AA504:AA505"/>
    <mergeCell ref="C510:C511"/>
    <mergeCell ref="O510:O511"/>
    <mergeCell ref="AM520:AM521"/>
    <mergeCell ref="C522:C523"/>
    <mergeCell ref="O522:O523"/>
    <mergeCell ref="AA522:AA523"/>
    <mergeCell ref="AM522:AM523"/>
    <mergeCell ref="O516:O517"/>
    <mergeCell ref="O520:O521"/>
    <mergeCell ref="AA520:AA521"/>
    <mergeCell ref="E105:L106"/>
    <mergeCell ref="Q105:X106"/>
    <mergeCell ref="AC105:AJ106"/>
    <mergeCell ref="AO105:AV106"/>
    <mergeCell ref="E171:L172"/>
    <mergeCell ref="Q171:X172"/>
    <mergeCell ref="AC171:AJ172"/>
    <mergeCell ref="AO171:AV172"/>
    <mergeCell ref="AM151:AM152"/>
    <mergeCell ref="AL141:AL162"/>
    <mergeCell ref="E39:L40"/>
    <mergeCell ref="Q39:X40"/>
    <mergeCell ref="AC39:AJ40"/>
    <mergeCell ref="AO39:AV40"/>
    <mergeCell ref="E72:L73"/>
    <mergeCell ref="Q72:X73"/>
    <mergeCell ref="AC72:AJ73"/>
    <mergeCell ref="AO72:AV73"/>
    <mergeCell ref="AO71:AV71"/>
    <mergeCell ref="Z39:Z41"/>
    <mergeCell ref="AC270:AJ271"/>
    <mergeCell ref="AO270:AV271"/>
    <mergeCell ref="E402:L403"/>
    <mergeCell ref="Q402:X403"/>
    <mergeCell ref="AC402:AJ403"/>
    <mergeCell ref="AO402:AV403"/>
    <mergeCell ref="O374:O375"/>
    <mergeCell ref="AA374:AA375"/>
    <mergeCell ref="AM374:AM375"/>
    <mergeCell ref="O372:O373"/>
    <mergeCell ref="AO335:AV335"/>
    <mergeCell ref="AO336:AV337"/>
    <mergeCell ref="AM314:AM315"/>
    <mergeCell ref="AA275:AA276"/>
    <mergeCell ref="E138:L139"/>
    <mergeCell ref="Q138:X139"/>
    <mergeCell ref="AC138:AJ139"/>
    <mergeCell ref="AO138:AV139"/>
    <mergeCell ref="E270:L271"/>
    <mergeCell ref="Q270:X271"/>
    <mergeCell ref="AA380:AA381"/>
    <mergeCell ref="AM380:AM381"/>
    <mergeCell ref="AA341:AA342"/>
    <mergeCell ref="AM341:AM342"/>
    <mergeCell ref="AO368:AV368"/>
    <mergeCell ref="AM345:AM346"/>
    <mergeCell ref="AA372:AA373"/>
    <mergeCell ref="AM378:AM379"/>
    <mergeCell ref="AL369:AL371"/>
    <mergeCell ref="AM369:AM371"/>
    <mergeCell ref="E237:L238"/>
    <mergeCell ref="Q237:X238"/>
    <mergeCell ref="AC237:AJ238"/>
    <mergeCell ref="AO237:AV238"/>
    <mergeCell ref="E369:L370"/>
    <mergeCell ref="Q369:X370"/>
    <mergeCell ref="AC369:AJ370"/>
    <mergeCell ref="AO369:AV370"/>
    <mergeCell ref="Z368:AB368"/>
    <mergeCell ref="AC368:AJ368"/>
    <mergeCell ref="AM310:AM311"/>
    <mergeCell ref="AM312:AM313"/>
    <mergeCell ref="AO467:AV467"/>
    <mergeCell ref="AN468:AN470"/>
    <mergeCell ref="AA438:AA439"/>
    <mergeCell ref="AB402:AB404"/>
    <mergeCell ref="AL402:AL404"/>
    <mergeCell ref="AM402:AM404"/>
    <mergeCell ref="AM442:AM443"/>
    <mergeCell ref="AA446:AA447"/>
    <mergeCell ref="AM446:AM447"/>
    <mergeCell ref="AM409:AM410"/>
    <mergeCell ref="AL468:AL470"/>
    <mergeCell ref="AM468:AM470"/>
    <mergeCell ref="O483:O484"/>
    <mergeCell ref="AA483:AA484"/>
    <mergeCell ref="AM483:AM484"/>
    <mergeCell ref="AL467:AN467"/>
    <mergeCell ref="O481:O482"/>
    <mergeCell ref="AA481:AA482"/>
    <mergeCell ref="AM481:AM482"/>
    <mergeCell ref="AL471:AL492"/>
    <mergeCell ref="AO468:AV469"/>
    <mergeCell ref="AB468:AB470"/>
    <mergeCell ref="Q468:X469"/>
    <mergeCell ref="AC468:AJ469"/>
    <mergeCell ref="Z468:Z470"/>
    <mergeCell ref="AA468:AA470"/>
    <mergeCell ref="AA454:AA455"/>
    <mergeCell ref="AM454:AM455"/>
    <mergeCell ref="Z438:Z459"/>
    <mergeCell ref="AA452:AA453"/>
    <mergeCell ref="AM452:AM453"/>
    <mergeCell ref="AM444:AM445"/>
  </mergeCells>
  <conditionalFormatting sqref="E9:L30">
    <cfRule type="cellIs" dxfId="31" priority="8" operator="greaterThan">
      <formula>2.6</formula>
    </cfRule>
  </conditionalFormatting>
  <conditionalFormatting sqref="E42:L63">
    <cfRule type="cellIs" dxfId="30" priority="7" operator="greaterThan">
      <formula>320</formula>
    </cfRule>
  </conditionalFormatting>
  <conditionalFormatting sqref="E141:L162">
    <cfRule type="cellIs" dxfId="29" priority="6" operator="greaterThan">
      <formula>2.6</formula>
    </cfRule>
  </conditionalFormatting>
  <conditionalFormatting sqref="E174:L195">
    <cfRule type="cellIs" dxfId="28" priority="5" operator="greaterThan">
      <formula>320</formula>
    </cfRule>
  </conditionalFormatting>
  <conditionalFormatting sqref="E273:L294">
    <cfRule type="cellIs" dxfId="27" priority="4" operator="greaterThan">
      <formula>2.6</formula>
    </cfRule>
  </conditionalFormatting>
  <conditionalFormatting sqref="E306:L327">
    <cfRule type="cellIs" dxfId="26" priority="3" operator="greaterThan">
      <formula>320</formula>
    </cfRule>
  </conditionalFormatting>
  <conditionalFormatting sqref="E405:L426">
    <cfRule type="cellIs" dxfId="25" priority="2" operator="greaterThan">
      <formula>2.6</formula>
    </cfRule>
  </conditionalFormatting>
  <conditionalFormatting sqref="E438:L459">
    <cfRule type="cellIs" dxfId="24" priority="1" operator="greaterThan">
      <formula>320</formula>
    </cfRule>
  </conditionalFormatting>
  <conditionalFormatting sqref="Q9:X30">
    <cfRule type="cellIs" dxfId="23" priority="16" operator="greaterThan">
      <formula>2.6</formula>
    </cfRule>
  </conditionalFormatting>
  <conditionalFormatting sqref="Q42:X63">
    <cfRule type="cellIs" dxfId="22" priority="15" operator="greaterThan">
      <formula>320</formula>
    </cfRule>
  </conditionalFormatting>
  <conditionalFormatting sqref="Q141:X162">
    <cfRule type="cellIs" dxfId="21" priority="14" operator="greaterThan">
      <formula>2.6</formula>
    </cfRule>
  </conditionalFormatting>
  <conditionalFormatting sqref="Q174:X195">
    <cfRule type="cellIs" dxfId="20" priority="13" operator="greaterThan">
      <formula>320</formula>
    </cfRule>
  </conditionalFormatting>
  <conditionalFormatting sqref="Q273:X294">
    <cfRule type="cellIs" dxfId="19" priority="12" operator="greaterThan">
      <formula>2.6</formula>
    </cfRule>
  </conditionalFormatting>
  <conditionalFormatting sqref="Q306:X327">
    <cfRule type="cellIs" dxfId="18" priority="11" operator="greaterThan">
      <formula>320</formula>
    </cfRule>
  </conditionalFormatting>
  <conditionalFormatting sqref="Q405:X426">
    <cfRule type="cellIs" dxfId="17" priority="10" operator="greaterThan">
      <formula>2.6</formula>
    </cfRule>
  </conditionalFormatting>
  <conditionalFormatting sqref="Q438:X459">
    <cfRule type="cellIs" dxfId="16" priority="9" operator="greaterThan">
      <formula>320</formula>
    </cfRule>
  </conditionalFormatting>
  <conditionalFormatting sqref="AC9:AJ30">
    <cfRule type="cellIs" dxfId="15" priority="32" operator="greaterThan">
      <formula>2.6</formula>
    </cfRule>
  </conditionalFormatting>
  <conditionalFormatting sqref="AC42:AJ63">
    <cfRule type="cellIs" dxfId="14" priority="31" operator="greaterThan">
      <formula>320</formula>
    </cfRule>
  </conditionalFormatting>
  <conditionalFormatting sqref="AC141:AJ162">
    <cfRule type="cellIs" dxfId="13" priority="30" operator="greaterThan">
      <formula>2.6</formula>
    </cfRule>
  </conditionalFormatting>
  <conditionalFormatting sqref="AC174:AJ195">
    <cfRule type="cellIs" dxfId="12" priority="29" operator="greaterThan">
      <formula>320</formula>
    </cfRule>
  </conditionalFormatting>
  <conditionalFormatting sqref="AC273:AJ294">
    <cfRule type="cellIs" dxfId="11" priority="28" operator="greaterThan">
      <formula>2.6</formula>
    </cfRule>
  </conditionalFormatting>
  <conditionalFormatting sqref="AC306:AJ327">
    <cfRule type="cellIs" dxfId="10" priority="27" operator="greaterThan">
      <formula>320</formula>
    </cfRule>
  </conditionalFormatting>
  <conditionalFormatting sqref="AC405:AJ426">
    <cfRule type="cellIs" dxfId="9" priority="26" operator="greaterThan">
      <formula>2.6</formula>
    </cfRule>
  </conditionalFormatting>
  <conditionalFormatting sqref="AC438:AJ459">
    <cfRule type="cellIs" dxfId="8" priority="25" operator="greaterThan">
      <formula>320</formula>
    </cfRule>
  </conditionalFormatting>
  <conditionalFormatting sqref="AO9:AV30">
    <cfRule type="cellIs" dxfId="7" priority="24" operator="greaterThan">
      <formula>2.6</formula>
    </cfRule>
  </conditionalFormatting>
  <conditionalFormatting sqref="AO42:AV63">
    <cfRule type="cellIs" dxfId="6" priority="23" operator="greaterThan">
      <formula>320</formula>
    </cfRule>
  </conditionalFormatting>
  <conditionalFormatting sqref="AO141:AV162">
    <cfRule type="cellIs" dxfId="5" priority="22" operator="greaterThan">
      <formula>2.6</formula>
    </cfRule>
  </conditionalFormatting>
  <conditionalFormatting sqref="AO174:AV195">
    <cfRule type="cellIs" dxfId="4" priority="21" operator="greaterThan">
      <formula>320</formula>
    </cfRule>
  </conditionalFormatting>
  <conditionalFormatting sqref="AO273:AV294">
    <cfRule type="cellIs" dxfId="3" priority="20" operator="greaterThan">
      <formula>2.6</formula>
    </cfRule>
  </conditionalFormatting>
  <conditionalFormatting sqref="AO306:AV327">
    <cfRule type="cellIs" dxfId="2" priority="19" operator="greaterThan">
      <formula>320</formula>
    </cfRule>
  </conditionalFormatting>
  <conditionalFormatting sqref="AO405:AV426">
    <cfRule type="cellIs" dxfId="1" priority="18" operator="greaterThan">
      <formula>2.6</formula>
    </cfRule>
  </conditionalFormatting>
  <conditionalFormatting sqref="AO438:AV459">
    <cfRule type="cellIs" dxfId="0" priority="17" operator="greaterThan">
      <formula>320</formula>
    </cfRule>
  </conditionalFormatting>
  <dataValidations count="3">
    <dataValidation type="list" allowBlank="1" showInputMessage="1" showErrorMessage="1" sqref="B236:D236 B401:D401 B434:D434 B467:D467 B5:D5 B38:D38 B71:D71 B104:D104 B137:D137 B170:D170 B203:D203 N236:P236 B269:D269 B302:D302 B335:D335 B368:D368 N269:P269 N302:P302 N401:P401 N434:P434 N467:P467 N5:P5 N38:P38 N71:P71 N104:P104 N137:P137 N170:P170 N203:P203 Z236:AB236 Z269:AB269 Z302:AB302 N335:P335 Z401:AB401 Z434:AB434 Z467:AB467 Z5:AB5 Z38:AB38 Z71:AB71 Z104:AB104 Z137:AB137 Z170:AB170 Z203:AB203 AL236:AN236 AL269:AN269 AL302:AN302 Z335:AB335 N368:P368 Z368:AB368 AL368:AN368 AL335:AN335 AL401:AN401 AL434:AN434 AL467:AN467 AL5:AN5 AL38:AN38 AL71:AN71 AL104:AN104 AL137:AN137 AL170:AN170 AL203:AN203 B500:D500 N500:P500 Z500:AB500 AL500:AN500" xr:uid="{B9D091E2-F590-44AB-82BE-6AA2457B8077}">
      <formula1>"Zona sísmica A,Zona sísmica B,Zona sísmica C,Zona sísmica D,"</formula1>
    </dataValidation>
    <dataValidation type="list" allowBlank="1" showInputMessage="1" showErrorMessage="1" sqref="B270:B272 B402:B404 B435:B437 B468:B470 B6:B8 B39:B41 B72:B74 B105:B107 B138:B140 B171:B173 B204:B206 B237:B239 N270:N272 B303:B305 B336:B338 B369:B371 N303:N305 N402:N404 N435:N437 N468:N470 N6:N8 N39:N41 N72:N74 N105:N107 N138:N140 N171:N173 N204:N206 N237:N239 Z270:Z272 Z303:Z305 N336:N338 N369:N371 Z336:Z338 Z402:Z404 Z435:Z437 Z468:Z470 Z6:Z8 Z39:Z41 Z72:Z74 Z105:Z107 Z138:Z140 Z171:Z173 Z204:Z206 Z237:Z239 AL270:AL272 AL303:AL305 AL336:AL338 Z369:Z371 AL369:AL371 AL402:AL404 AL435:AL437 AL468:AL470 AL6:AL8 AL39:AL41 AL72:AL74 AL105:AL107 AL138:AL140 AL171:AL173 AL204:AL206 AL237:AL239 B501:B503 N501:N503 Z501:Z503 AL501:AL503" xr:uid="{E94AECFD-F1FE-4C49-B0AD-0F7B76EA9D1F}">
      <formula1>"Categoría de terreno 1,Categoría de terreno 2,Categoría de terreno 3,Categoría de terreno 4"</formula1>
    </dataValidation>
    <dataValidation type="list" allowBlank="1" showInputMessage="1" showErrorMessage="1" sqref="B9:B30 B42:B63 B75:B96 B108:B129 B141:B162 B174:B195 B207:B228 B240:B261 B273:B294 B306:B327 B339:B360 B372:B393 B405:B426 B438:B459 B504:B525 B471:B492 N9:N30 N42:N63 N75:N96 N108:N129 N141:N162 N174:N195 N207:N228 N240:N261 N273:N294 N306:N327 N339:N360 N372:N393 N405:N426 N438:N459 N504:N525 N471:N492 Z9:Z30 Z42:Z63 Z75:Z96 Z108:Z129 Z141:Z162 Z174:Z195 Z207:Z228 Z240:Z261 Z273:Z294 Z306:Z327 Z339:Z360 Z372:Z393 Z405:Z426 Z438:Z459 Z504:Z525 Z471:Z492 AL9:AL30 AL42:AL63 AL75:AL96 AL108:AL129 AL141:AL162 AL174:AL195 AL207:AL228 AL240:AL261 AL273:AL294 AL306:AL327 AL339:AL360 AL372:AL393 AL405:AL426 AL438:AL459 AL504:AL525 AL471:AL492" xr:uid="{AD4396A0-AC7F-4AB7-AB21-35D6EB78240A}">
      <formula1>"Rango de inclinación de 5° a 10°,Rango de inclinación de &gt;10° a 15°,Rango de inclinación de &gt;15° a 20°,Rango de inclinación de &gt;20° a 25°"</formula1>
    </dataValidation>
  </dataValidations>
  <pageMargins left="0.25" right="0.25" top="0.75" bottom="0.75" header="0.3" footer="0.3"/>
  <pageSetup orientation="landscape" r:id="rId1"/>
  <headerFooter>
    <oddHeader>&amp;C&amp;G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D3E64-DC8E-4A3F-B38C-D99A3A17E10F}">
  <dimension ref="A1:DE324"/>
  <sheetViews>
    <sheetView workbookViewId="0"/>
  </sheetViews>
  <sheetFormatPr baseColWidth="10" defaultColWidth="8.6640625" defaultRowHeight="13.2"/>
  <cols>
    <col min="1" max="1" width="8.6640625" style="145"/>
    <col min="2" max="2" width="9.33203125" style="145" customWidth="1"/>
    <col min="3" max="3" width="8.33203125" style="145" customWidth="1"/>
    <col min="4" max="28" width="4.6640625" style="145" customWidth="1"/>
    <col min="29" max="29" width="9.33203125" style="145" customWidth="1"/>
    <col min="30" max="30" width="8.33203125" style="145" customWidth="1"/>
    <col min="31" max="55" width="4.6640625" style="145" customWidth="1"/>
    <col min="56" max="56" width="9.33203125" style="145" customWidth="1"/>
    <col min="57" max="57" width="8.33203125" style="145" customWidth="1"/>
    <col min="58" max="82" width="4.6640625" style="145" customWidth="1"/>
    <col min="83" max="83" width="9.33203125" style="145" customWidth="1"/>
    <col min="84" max="84" width="8.33203125" style="145" customWidth="1"/>
    <col min="85" max="109" width="4.6640625" style="145" customWidth="1"/>
    <col min="110" max="16384" width="8.6640625" style="145"/>
  </cols>
  <sheetData>
    <row r="1" spans="1:109" ht="14.4">
      <c r="A1" s="143">
        <v>1</v>
      </c>
      <c r="B1" s="144">
        <v>2</v>
      </c>
      <c r="C1" s="144">
        <v>3</v>
      </c>
      <c r="D1" s="144">
        <v>4</v>
      </c>
      <c r="E1" s="144">
        <v>5</v>
      </c>
      <c r="F1" s="144">
        <v>6</v>
      </c>
      <c r="G1" s="144">
        <v>7</v>
      </c>
      <c r="H1" s="144">
        <v>8</v>
      </c>
      <c r="I1" s="144">
        <v>9</v>
      </c>
      <c r="J1" s="144">
        <v>10</v>
      </c>
      <c r="K1" s="144">
        <v>11</v>
      </c>
      <c r="L1" s="144">
        <v>12</v>
      </c>
      <c r="M1" s="144">
        <v>13</v>
      </c>
      <c r="N1" s="144">
        <v>14</v>
      </c>
      <c r="O1" s="144">
        <v>15</v>
      </c>
      <c r="P1" s="144">
        <v>16</v>
      </c>
      <c r="Q1" s="144">
        <v>17</v>
      </c>
      <c r="R1" s="144">
        <v>18</v>
      </c>
      <c r="S1" s="144">
        <v>19</v>
      </c>
      <c r="T1" s="144">
        <v>20</v>
      </c>
      <c r="U1" s="144">
        <v>21</v>
      </c>
      <c r="V1" s="144">
        <v>22</v>
      </c>
      <c r="W1" s="144">
        <v>23</v>
      </c>
      <c r="X1" s="144">
        <v>24</v>
      </c>
      <c r="Y1" s="144">
        <v>25</v>
      </c>
      <c r="Z1" s="144">
        <v>26</v>
      </c>
      <c r="AA1" s="144">
        <v>27</v>
      </c>
      <c r="AB1" s="144">
        <v>28</v>
      </c>
      <c r="AC1" s="144">
        <v>29</v>
      </c>
      <c r="AD1" s="144">
        <v>30</v>
      </c>
      <c r="AE1" s="144">
        <v>31</v>
      </c>
      <c r="AF1" s="144">
        <v>32</v>
      </c>
      <c r="AG1" s="144">
        <v>33</v>
      </c>
      <c r="AH1" s="144">
        <v>34</v>
      </c>
      <c r="AI1" s="144">
        <v>35</v>
      </c>
      <c r="AJ1" s="144">
        <v>36</v>
      </c>
      <c r="AK1" s="144">
        <v>37</v>
      </c>
      <c r="AL1" s="144">
        <v>38</v>
      </c>
      <c r="AM1" s="144">
        <v>39</v>
      </c>
      <c r="AN1" s="144">
        <v>40</v>
      </c>
      <c r="AO1" s="144">
        <v>41</v>
      </c>
      <c r="AP1" s="144">
        <v>42</v>
      </c>
      <c r="AQ1" s="144">
        <v>43</v>
      </c>
      <c r="AR1" s="144">
        <v>44</v>
      </c>
      <c r="AS1" s="144">
        <v>45</v>
      </c>
      <c r="AT1" s="144">
        <v>46</v>
      </c>
      <c r="AU1" s="144">
        <v>47</v>
      </c>
      <c r="AV1" s="144">
        <v>48</v>
      </c>
      <c r="AW1" s="144">
        <v>49</v>
      </c>
      <c r="AX1" s="144">
        <v>50</v>
      </c>
      <c r="AY1" s="144">
        <v>51</v>
      </c>
      <c r="AZ1" s="144">
        <v>52</v>
      </c>
      <c r="BA1" s="144">
        <v>53</v>
      </c>
      <c r="BB1" s="144">
        <v>54</v>
      </c>
      <c r="BC1" s="144">
        <v>55</v>
      </c>
      <c r="BD1" s="144">
        <v>56</v>
      </c>
      <c r="BE1" s="144">
        <v>57</v>
      </c>
      <c r="BF1" s="144">
        <v>58</v>
      </c>
      <c r="BG1" s="144">
        <v>59</v>
      </c>
      <c r="BH1" s="144">
        <v>60</v>
      </c>
      <c r="BI1" s="144">
        <v>61</v>
      </c>
      <c r="BJ1" s="144">
        <v>62</v>
      </c>
      <c r="BK1" s="144">
        <v>63</v>
      </c>
      <c r="BL1" s="144">
        <v>64</v>
      </c>
      <c r="BM1" s="144">
        <v>65</v>
      </c>
      <c r="BN1" s="144">
        <v>66</v>
      </c>
      <c r="BO1" s="144">
        <v>67</v>
      </c>
      <c r="BP1" s="144">
        <v>68</v>
      </c>
      <c r="BQ1" s="144">
        <v>69</v>
      </c>
      <c r="BR1" s="144">
        <v>70</v>
      </c>
      <c r="BS1" s="144">
        <v>71</v>
      </c>
      <c r="BT1" s="144">
        <v>72</v>
      </c>
      <c r="BU1" s="144">
        <v>73</v>
      </c>
      <c r="BV1" s="144">
        <v>74</v>
      </c>
      <c r="BW1" s="144">
        <v>75</v>
      </c>
      <c r="BX1" s="144">
        <v>76</v>
      </c>
      <c r="BY1" s="144">
        <v>77</v>
      </c>
      <c r="BZ1" s="144">
        <v>78</v>
      </c>
      <c r="CA1" s="144">
        <v>79</v>
      </c>
      <c r="CB1" s="144">
        <v>80</v>
      </c>
      <c r="CC1" s="144">
        <v>81</v>
      </c>
      <c r="CD1" s="144">
        <v>82</v>
      </c>
      <c r="CE1" s="144">
        <v>83</v>
      </c>
      <c r="CF1" s="144">
        <v>84</v>
      </c>
      <c r="CG1" s="144">
        <v>85</v>
      </c>
      <c r="CH1" s="144">
        <v>86</v>
      </c>
      <c r="CI1" s="144">
        <v>87</v>
      </c>
      <c r="CJ1" s="144">
        <v>88</v>
      </c>
      <c r="CK1" s="144">
        <v>89</v>
      </c>
      <c r="CL1" s="144">
        <v>90</v>
      </c>
      <c r="CM1" s="144">
        <v>91</v>
      </c>
      <c r="CN1" s="144">
        <v>92</v>
      </c>
      <c r="CO1" s="144">
        <v>93</v>
      </c>
      <c r="CP1" s="144">
        <v>94</v>
      </c>
      <c r="CQ1" s="144">
        <v>95</v>
      </c>
      <c r="CR1" s="144">
        <v>96</v>
      </c>
      <c r="CS1" s="144">
        <v>97</v>
      </c>
      <c r="CT1" s="144">
        <v>98</v>
      </c>
      <c r="CU1" s="144">
        <v>99</v>
      </c>
      <c r="CV1" s="144">
        <v>100</v>
      </c>
      <c r="CW1" s="144">
        <v>101</v>
      </c>
      <c r="CX1" s="144">
        <v>102</v>
      </c>
      <c r="CY1" s="144">
        <v>103</v>
      </c>
      <c r="CZ1" s="144">
        <v>104</v>
      </c>
      <c r="DA1" s="144">
        <v>105</v>
      </c>
      <c r="DB1" s="144">
        <v>106</v>
      </c>
      <c r="DC1" s="144">
        <v>107</v>
      </c>
      <c r="DD1" s="144">
        <v>108</v>
      </c>
      <c r="DE1" s="144">
        <v>109</v>
      </c>
    </row>
    <row r="2" spans="1:109">
      <c r="A2" s="143">
        <v>2</v>
      </c>
    </row>
    <row r="3" spans="1:109" ht="13.2" customHeight="1">
      <c r="A3" s="143">
        <v>3</v>
      </c>
      <c r="B3" s="719" t="s">
        <v>1153</v>
      </c>
      <c r="C3" s="720"/>
      <c r="D3" s="720"/>
      <c r="E3" s="720"/>
      <c r="F3" s="720"/>
      <c r="G3" s="720"/>
      <c r="H3" s="720"/>
      <c r="I3" s="720"/>
      <c r="J3" s="720"/>
      <c r="K3" s="720"/>
      <c r="L3" s="720"/>
      <c r="M3" s="720"/>
      <c r="N3" s="720"/>
      <c r="O3" s="720"/>
      <c r="P3" s="720"/>
      <c r="Q3" s="720"/>
      <c r="R3" s="720"/>
      <c r="S3" s="720"/>
      <c r="T3" s="720"/>
      <c r="U3" s="720"/>
      <c r="V3" s="720"/>
      <c r="W3" s="720"/>
      <c r="X3" s="720"/>
      <c r="Y3" s="720"/>
      <c r="Z3" s="720"/>
      <c r="AA3" s="720"/>
      <c r="AB3" s="721"/>
      <c r="AC3" s="719" t="s">
        <v>1154</v>
      </c>
      <c r="AD3" s="720"/>
      <c r="AE3" s="720"/>
      <c r="AF3" s="720"/>
      <c r="AG3" s="720"/>
      <c r="AH3" s="720"/>
      <c r="AI3" s="720"/>
      <c r="AJ3" s="720"/>
      <c r="AK3" s="720"/>
      <c r="AL3" s="720"/>
      <c r="AM3" s="720"/>
      <c r="AN3" s="720"/>
      <c r="AO3" s="720"/>
      <c r="AP3" s="720"/>
      <c r="AQ3" s="720"/>
      <c r="AR3" s="720"/>
      <c r="AS3" s="720"/>
      <c r="AT3" s="720"/>
      <c r="AU3" s="720"/>
      <c r="AV3" s="720"/>
      <c r="AW3" s="720"/>
      <c r="AX3" s="720"/>
      <c r="AY3" s="720"/>
      <c r="AZ3" s="720"/>
      <c r="BA3" s="720"/>
      <c r="BB3" s="720"/>
      <c r="BC3" s="721"/>
      <c r="BD3" s="719" t="s">
        <v>1155</v>
      </c>
      <c r="BE3" s="720"/>
      <c r="BF3" s="720"/>
      <c r="BG3" s="720"/>
      <c r="BH3" s="720"/>
      <c r="BI3" s="720"/>
      <c r="BJ3" s="720"/>
      <c r="BK3" s="720"/>
      <c r="BL3" s="720"/>
      <c r="BM3" s="720"/>
      <c r="BN3" s="720"/>
      <c r="BO3" s="720"/>
      <c r="BP3" s="720"/>
      <c r="BQ3" s="720"/>
      <c r="BR3" s="720"/>
      <c r="BS3" s="720"/>
      <c r="BT3" s="720"/>
      <c r="BU3" s="720"/>
      <c r="BV3" s="720"/>
      <c r="BW3" s="720"/>
      <c r="BX3" s="720"/>
      <c r="BY3" s="720"/>
      <c r="BZ3" s="720"/>
      <c r="CA3" s="720"/>
      <c r="CB3" s="720"/>
      <c r="CC3" s="720"/>
      <c r="CD3" s="721"/>
      <c r="CE3" s="719" t="s">
        <v>1156</v>
      </c>
      <c r="CF3" s="720"/>
      <c r="CG3" s="720"/>
      <c r="CH3" s="720"/>
      <c r="CI3" s="720"/>
      <c r="CJ3" s="720"/>
      <c r="CK3" s="720"/>
      <c r="CL3" s="720"/>
      <c r="CM3" s="720"/>
      <c r="CN3" s="720"/>
      <c r="CO3" s="720"/>
      <c r="CP3" s="720"/>
      <c r="CQ3" s="720"/>
      <c r="CR3" s="720"/>
      <c r="CS3" s="720"/>
      <c r="CT3" s="720"/>
      <c r="CU3" s="720"/>
      <c r="CV3" s="720"/>
      <c r="CW3" s="720"/>
      <c r="CX3" s="720"/>
      <c r="CY3" s="720"/>
      <c r="CZ3" s="720"/>
      <c r="DA3" s="720"/>
      <c r="DB3" s="720"/>
      <c r="DC3" s="720"/>
      <c r="DD3" s="720"/>
      <c r="DE3" s="721"/>
    </row>
    <row r="4" spans="1:109" ht="13.2" customHeight="1">
      <c r="A4" s="143">
        <v>4</v>
      </c>
      <c r="B4" s="713" t="s">
        <v>1157</v>
      </c>
      <c r="C4" s="716" t="s">
        <v>1158</v>
      </c>
      <c r="D4" s="716" t="s">
        <v>1159</v>
      </c>
      <c r="E4" s="719" t="s">
        <v>1160</v>
      </c>
      <c r="F4" s="720"/>
      <c r="G4" s="720"/>
      <c r="H4" s="720"/>
      <c r="I4" s="720"/>
      <c r="J4" s="720"/>
      <c r="K4" s="720"/>
      <c r="L4" s="720"/>
      <c r="M4" s="719" t="s">
        <v>1161</v>
      </c>
      <c r="N4" s="720"/>
      <c r="O4" s="720"/>
      <c r="P4" s="720"/>
      <c r="Q4" s="720"/>
      <c r="R4" s="720"/>
      <c r="S4" s="720"/>
      <c r="T4" s="721"/>
      <c r="U4" s="719" t="s">
        <v>1162</v>
      </c>
      <c r="V4" s="720"/>
      <c r="W4" s="720"/>
      <c r="X4" s="720"/>
      <c r="Y4" s="720"/>
      <c r="Z4" s="720"/>
      <c r="AA4" s="720"/>
      <c r="AB4" s="721"/>
      <c r="AC4" s="713" t="s">
        <v>1157</v>
      </c>
      <c r="AD4" s="716" t="s">
        <v>1158</v>
      </c>
      <c r="AE4" s="716" t="s">
        <v>1159</v>
      </c>
      <c r="AF4" s="719" t="s">
        <v>1160</v>
      </c>
      <c r="AG4" s="720"/>
      <c r="AH4" s="720"/>
      <c r="AI4" s="720"/>
      <c r="AJ4" s="720"/>
      <c r="AK4" s="720"/>
      <c r="AL4" s="720"/>
      <c r="AM4" s="720"/>
      <c r="AN4" s="719" t="s">
        <v>1161</v>
      </c>
      <c r="AO4" s="720"/>
      <c r="AP4" s="720"/>
      <c r="AQ4" s="720"/>
      <c r="AR4" s="720"/>
      <c r="AS4" s="720"/>
      <c r="AT4" s="720"/>
      <c r="AU4" s="721"/>
      <c r="AV4" s="719" t="s">
        <v>1162</v>
      </c>
      <c r="AW4" s="720"/>
      <c r="AX4" s="720"/>
      <c r="AY4" s="720"/>
      <c r="AZ4" s="720"/>
      <c r="BA4" s="720"/>
      <c r="BB4" s="720"/>
      <c r="BC4" s="721"/>
      <c r="BD4" s="713" t="s">
        <v>1157</v>
      </c>
      <c r="BE4" s="716" t="s">
        <v>1158</v>
      </c>
      <c r="BF4" s="716" t="s">
        <v>1159</v>
      </c>
      <c r="BG4" s="719" t="s">
        <v>1160</v>
      </c>
      <c r="BH4" s="720"/>
      <c r="BI4" s="720"/>
      <c r="BJ4" s="720"/>
      <c r="BK4" s="720"/>
      <c r="BL4" s="720"/>
      <c r="BM4" s="720"/>
      <c r="BN4" s="720"/>
      <c r="BO4" s="719" t="s">
        <v>1161</v>
      </c>
      <c r="BP4" s="720"/>
      <c r="BQ4" s="720"/>
      <c r="BR4" s="720"/>
      <c r="BS4" s="720"/>
      <c r="BT4" s="720"/>
      <c r="BU4" s="720"/>
      <c r="BV4" s="721"/>
      <c r="BW4" s="719" t="s">
        <v>1162</v>
      </c>
      <c r="BX4" s="720"/>
      <c r="BY4" s="720"/>
      <c r="BZ4" s="720"/>
      <c r="CA4" s="720"/>
      <c r="CB4" s="720"/>
      <c r="CC4" s="720"/>
      <c r="CD4" s="721"/>
      <c r="CE4" s="713" t="s">
        <v>1157</v>
      </c>
      <c r="CF4" s="716" t="s">
        <v>1158</v>
      </c>
      <c r="CG4" s="716" t="s">
        <v>1159</v>
      </c>
      <c r="CH4" s="719" t="s">
        <v>1160</v>
      </c>
      <c r="CI4" s="720"/>
      <c r="CJ4" s="720"/>
      <c r="CK4" s="720"/>
      <c r="CL4" s="720"/>
      <c r="CM4" s="720"/>
      <c r="CN4" s="720"/>
      <c r="CO4" s="720"/>
      <c r="CP4" s="719" t="s">
        <v>1161</v>
      </c>
      <c r="CQ4" s="720"/>
      <c r="CR4" s="720"/>
      <c r="CS4" s="720"/>
      <c r="CT4" s="720"/>
      <c r="CU4" s="720"/>
      <c r="CV4" s="720"/>
      <c r="CW4" s="721"/>
      <c r="CX4" s="719" t="s">
        <v>1162</v>
      </c>
      <c r="CY4" s="720"/>
      <c r="CZ4" s="720"/>
      <c r="DA4" s="720"/>
      <c r="DB4" s="720"/>
      <c r="DC4" s="720"/>
      <c r="DD4" s="720"/>
      <c r="DE4" s="721"/>
    </row>
    <row r="5" spans="1:109" ht="13.2" customHeight="1">
      <c r="A5" s="143">
        <v>5</v>
      </c>
      <c r="B5" s="714"/>
      <c r="C5" s="717"/>
      <c r="D5" s="717"/>
      <c r="E5" s="722" t="s">
        <v>1163</v>
      </c>
      <c r="F5" s="723"/>
      <c r="G5" s="723"/>
      <c r="H5" s="723"/>
      <c r="I5" s="723"/>
      <c r="J5" s="723"/>
      <c r="K5" s="723"/>
      <c r="L5" s="723"/>
      <c r="M5" s="722" t="s">
        <v>1163</v>
      </c>
      <c r="N5" s="723"/>
      <c r="O5" s="723"/>
      <c r="P5" s="723"/>
      <c r="Q5" s="723"/>
      <c r="R5" s="723"/>
      <c r="S5" s="723"/>
      <c r="T5" s="724"/>
      <c r="U5" s="722" t="s">
        <v>1163</v>
      </c>
      <c r="V5" s="723"/>
      <c r="W5" s="723"/>
      <c r="X5" s="723"/>
      <c r="Y5" s="723"/>
      <c r="Z5" s="723"/>
      <c r="AA5" s="723"/>
      <c r="AB5" s="724"/>
      <c r="AC5" s="714"/>
      <c r="AD5" s="717"/>
      <c r="AE5" s="717"/>
      <c r="AF5" s="722" t="s">
        <v>1163</v>
      </c>
      <c r="AG5" s="723"/>
      <c r="AH5" s="723"/>
      <c r="AI5" s="723"/>
      <c r="AJ5" s="723"/>
      <c r="AK5" s="723"/>
      <c r="AL5" s="723"/>
      <c r="AM5" s="723"/>
      <c r="AN5" s="722" t="s">
        <v>1163</v>
      </c>
      <c r="AO5" s="723"/>
      <c r="AP5" s="723"/>
      <c r="AQ5" s="723"/>
      <c r="AR5" s="723"/>
      <c r="AS5" s="723"/>
      <c r="AT5" s="723"/>
      <c r="AU5" s="724"/>
      <c r="AV5" s="722" t="s">
        <v>1163</v>
      </c>
      <c r="AW5" s="723"/>
      <c r="AX5" s="723"/>
      <c r="AY5" s="723"/>
      <c r="AZ5" s="723"/>
      <c r="BA5" s="723"/>
      <c r="BB5" s="723"/>
      <c r="BC5" s="724"/>
      <c r="BD5" s="714"/>
      <c r="BE5" s="717"/>
      <c r="BF5" s="717"/>
      <c r="BG5" s="722" t="s">
        <v>1163</v>
      </c>
      <c r="BH5" s="723"/>
      <c r="BI5" s="723"/>
      <c r="BJ5" s="723"/>
      <c r="BK5" s="723"/>
      <c r="BL5" s="723"/>
      <c r="BM5" s="723"/>
      <c r="BN5" s="723"/>
      <c r="BO5" s="722" t="s">
        <v>1163</v>
      </c>
      <c r="BP5" s="723"/>
      <c r="BQ5" s="723"/>
      <c r="BR5" s="723"/>
      <c r="BS5" s="723"/>
      <c r="BT5" s="723"/>
      <c r="BU5" s="723"/>
      <c r="BV5" s="724"/>
      <c r="BW5" s="722" t="s">
        <v>1163</v>
      </c>
      <c r="BX5" s="723"/>
      <c r="BY5" s="723"/>
      <c r="BZ5" s="723"/>
      <c r="CA5" s="723"/>
      <c r="CB5" s="723"/>
      <c r="CC5" s="723"/>
      <c r="CD5" s="724"/>
      <c r="CE5" s="714"/>
      <c r="CF5" s="717"/>
      <c r="CG5" s="717"/>
      <c r="CH5" s="722" t="s">
        <v>1163</v>
      </c>
      <c r="CI5" s="723"/>
      <c r="CJ5" s="723"/>
      <c r="CK5" s="723"/>
      <c r="CL5" s="723"/>
      <c r="CM5" s="723"/>
      <c r="CN5" s="723"/>
      <c r="CO5" s="723"/>
      <c r="CP5" s="722" t="s">
        <v>1163</v>
      </c>
      <c r="CQ5" s="723"/>
      <c r="CR5" s="723"/>
      <c r="CS5" s="723"/>
      <c r="CT5" s="723"/>
      <c r="CU5" s="723"/>
      <c r="CV5" s="723"/>
      <c r="CW5" s="724"/>
      <c r="CX5" s="722" t="s">
        <v>1163</v>
      </c>
      <c r="CY5" s="723"/>
      <c r="CZ5" s="723"/>
      <c r="DA5" s="723"/>
      <c r="DB5" s="723"/>
      <c r="DC5" s="723"/>
      <c r="DD5" s="723"/>
      <c r="DE5" s="724"/>
    </row>
    <row r="6" spans="1:109">
      <c r="A6" s="143">
        <v>6</v>
      </c>
      <c r="B6" s="715"/>
      <c r="C6" s="718"/>
      <c r="D6" s="718"/>
      <c r="E6" s="146">
        <v>0</v>
      </c>
      <c r="F6" s="147">
        <v>10</v>
      </c>
      <c r="G6" s="148">
        <v>20</v>
      </c>
      <c r="H6" s="149">
        <v>30</v>
      </c>
      <c r="I6" s="150">
        <v>40</v>
      </c>
      <c r="J6" s="151">
        <v>50</v>
      </c>
      <c r="K6" s="152">
        <v>60</v>
      </c>
      <c r="L6" s="153">
        <v>70</v>
      </c>
      <c r="M6" s="146">
        <v>0</v>
      </c>
      <c r="N6" s="147">
        <v>10</v>
      </c>
      <c r="O6" s="148">
        <v>20</v>
      </c>
      <c r="P6" s="149">
        <v>30</v>
      </c>
      <c r="Q6" s="150">
        <v>40</v>
      </c>
      <c r="R6" s="151">
        <v>50</v>
      </c>
      <c r="S6" s="152">
        <v>60</v>
      </c>
      <c r="T6" s="154">
        <v>70</v>
      </c>
      <c r="U6" s="146">
        <v>0</v>
      </c>
      <c r="V6" s="147">
        <v>10</v>
      </c>
      <c r="W6" s="148">
        <v>20</v>
      </c>
      <c r="X6" s="149">
        <v>30</v>
      </c>
      <c r="Y6" s="150">
        <v>40</v>
      </c>
      <c r="Z6" s="151">
        <v>50</v>
      </c>
      <c r="AA6" s="152">
        <v>60</v>
      </c>
      <c r="AB6" s="154">
        <v>70</v>
      </c>
      <c r="AC6" s="715"/>
      <c r="AD6" s="718"/>
      <c r="AE6" s="718"/>
      <c r="AF6" s="146">
        <v>0</v>
      </c>
      <c r="AG6" s="147">
        <v>10</v>
      </c>
      <c r="AH6" s="148">
        <v>20</v>
      </c>
      <c r="AI6" s="149">
        <v>30</v>
      </c>
      <c r="AJ6" s="150">
        <v>40</v>
      </c>
      <c r="AK6" s="151">
        <v>50</v>
      </c>
      <c r="AL6" s="152">
        <v>60</v>
      </c>
      <c r="AM6" s="153">
        <v>70</v>
      </c>
      <c r="AN6" s="146">
        <v>0</v>
      </c>
      <c r="AO6" s="147">
        <v>10</v>
      </c>
      <c r="AP6" s="148">
        <v>20</v>
      </c>
      <c r="AQ6" s="149">
        <v>30</v>
      </c>
      <c r="AR6" s="150">
        <v>40</v>
      </c>
      <c r="AS6" s="151">
        <v>50</v>
      </c>
      <c r="AT6" s="152">
        <v>60</v>
      </c>
      <c r="AU6" s="154">
        <v>70</v>
      </c>
      <c r="AV6" s="146">
        <v>0</v>
      </c>
      <c r="AW6" s="147">
        <v>10</v>
      </c>
      <c r="AX6" s="148">
        <v>20</v>
      </c>
      <c r="AY6" s="149">
        <v>30</v>
      </c>
      <c r="AZ6" s="150">
        <v>40</v>
      </c>
      <c r="BA6" s="151">
        <v>50</v>
      </c>
      <c r="BB6" s="152">
        <v>60</v>
      </c>
      <c r="BC6" s="154">
        <v>70</v>
      </c>
      <c r="BD6" s="715"/>
      <c r="BE6" s="718"/>
      <c r="BF6" s="718"/>
      <c r="BG6" s="146">
        <v>0</v>
      </c>
      <c r="BH6" s="147">
        <v>10</v>
      </c>
      <c r="BI6" s="148">
        <v>20</v>
      </c>
      <c r="BJ6" s="149">
        <v>30</v>
      </c>
      <c r="BK6" s="150">
        <v>40</v>
      </c>
      <c r="BL6" s="151">
        <v>50</v>
      </c>
      <c r="BM6" s="152">
        <v>60</v>
      </c>
      <c r="BN6" s="153">
        <v>70</v>
      </c>
      <c r="BO6" s="146">
        <v>0</v>
      </c>
      <c r="BP6" s="147">
        <v>10</v>
      </c>
      <c r="BQ6" s="148">
        <v>20</v>
      </c>
      <c r="BR6" s="149">
        <v>30</v>
      </c>
      <c r="BS6" s="150">
        <v>40</v>
      </c>
      <c r="BT6" s="151">
        <v>50</v>
      </c>
      <c r="BU6" s="152">
        <v>60</v>
      </c>
      <c r="BV6" s="154">
        <v>70</v>
      </c>
      <c r="BW6" s="146">
        <v>0</v>
      </c>
      <c r="BX6" s="147">
        <v>10</v>
      </c>
      <c r="BY6" s="148">
        <v>20</v>
      </c>
      <c r="BZ6" s="149">
        <v>30</v>
      </c>
      <c r="CA6" s="150">
        <v>40</v>
      </c>
      <c r="CB6" s="151">
        <v>50</v>
      </c>
      <c r="CC6" s="152">
        <v>60</v>
      </c>
      <c r="CD6" s="154">
        <v>70</v>
      </c>
      <c r="CE6" s="715"/>
      <c r="CF6" s="718"/>
      <c r="CG6" s="718"/>
      <c r="CH6" s="146">
        <v>0</v>
      </c>
      <c r="CI6" s="147">
        <v>10</v>
      </c>
      <c r="CJ6" s="148">
        <v>20</v>
      </c>
      <c r="CK6" s="149">
        <v>30</v>
      </c>
      <c r="CL6" s="150">
        <v>40</v>
      </c>
      <c r="CM6" s="151">
        <v>50</v>
      </c>
      <c r="CN6" s="152">
        <v>60</v>
      </c>
      <c r="CO6" s="153">
        <v>70</v>
      </c>
      <c r="CP6" s="146">
        <v>0</v>
      </c>
      <c r="CQ6" s="147">
        <v>10</v>
      </c>
      <c r="CR6" s="148">
        <v>20</v>
      </c>
      <c r="CS6" s="149">
        <v>30</v>
      </c>
      <c r="CT6" s="150">
        <v>40</v>
      </c>
      <c r="CU6" s="151">
        <v>50</v>
      </c>
      <c r="CV6" s="152">
        <v>60</v>
      </c>
      <c r="CW6" s="154">
        <v>70</v>
      </c>
      <c r="CX6" s="146">
        <v>0</v>
      </c>
      <c r="CY6" s="147">
        <v>10</v>
      </c>
      <c r="CZ6" s="148">
        <v>20</v>
      </c>
      <c r="DA6" s="149">
        <v>30</v>
      </c>
      <c r="DB6" s="150">
        <v>40</v>
      </c>
      <c r="DC6" s="151">
        <v>50</v>
      </c>
      <c r="DD6" s="152">
        <v>60</v>
      </c>
      <c r="DE6" s="154">
        <v>70</v>
      </c>
    </row>
    <row r="7" spans="1:109" ht="13.2" customHeight="1">
      <c r="A7" s="143">
        <v>7</v>
      </c>
      <c r="B7" s="690" t="s">
        <v>1164</v>
      </c>
      <c r="C7" s="693">
        <v>110</v>
      </c>
      <c r="D7" s="303" t="s">
        <v>1165</v>
      </c>
      <c r="E7" s="155">
        <v>124</v>
      </c>
      <c r="F7" s="155">
        <v>120</v>
      </c>
      <c r="G7" s="156">
        <v>94</v>
      </c>
      <c r="H7" s="155">
        <v>78</v>
      </c>
      <c r="I7" s="155">
        <v>68</v>
      </c>
      <c r="J7" s="156">
        <v>59</v>
      </c>
      <c r="K7" s="155">
        <v>50</v>
      </c>
      <c r="L7" s="156">
        <v>43</v>
      </c>
      <c r="M7" s="155">
        <v>124</v>
      </c>
      <c r="N7" s="155">
        <v>120</v>
      </c>
      <c r="O7" s="156">
        <v>94</v>
      </c>
      <c r="P7" s="155">
        <v>78</v>
      </c>
      <c r="Q7" s="155">
        <v>68</v>
      </c>
      <c r="R7" s="155">
        <v>59</v>
      </c>
      <c r="S7" s="156">
        <v>50</v>
      </c>
      <c r="T7" s="155">
        <v>43</v>
      </c>
      <c r="U7" s="155">
        <v>103</v>
      </c>
      <c r="V7" s="155">
        <v>103</v>
      </c>
      <c r="W7" s="155">
        <v>94</v>
      </c>
      <c r="X7" s="155">
        <v>78</v>
      </c>
      <c r="Y7" s="155">
        <v>68</v>
      </c>
      <c r="Z7" s="155">
        <v>59</v>
      </c>
      <c r="AA7" s="155">
        <v>50</v>
      </c>
      <c r="AB7" s="155">
        <v>43</v>
      </c>
      <c r="AC7" s="690" t="s">
        <v>1164</v>
      </c>
      <c r="AD7" s="693">
        <v>110</v>
      </c>
      <c r="AE7" s="303" t="s">
        <v>1165</v>
      </c>
      <c r="AF7" s="155">
        <v>325</v>
      </c>
      <c r="AG7" s="155">
        <v>315</v>
      </c>
      <c r="AH7" s="156">
        <v>245</v>
      </c>
      <c r="AI7" s="155">
        <v>205</v>
      </c>
      <c r="AJ7" s="155">
        <v>179</v>
      </c>
      <c r="AK7" s="156">
        <v>155</v>
      </c>
      <c r="AL7" s="155">
        <v>130</v>
      </c>
      <c r="AM7" s="156">
        <v>113</v>
      </c>
      <c r="AN7" s="155">
        <v>325</v>
      </c>
      <c r="AO7" s="155">
        <v>315</v>
      </c>
      <c r="AP7" s="156">
        <v>245</v>
      </c>
      <c r="AQ7" s="155">
        <v>205</v>
      </c>
      <c r="AR7" s="155">
        <v>179</v>
      </c>
      <c r="AS7" s="155">
        <v>155</v>
      </c>
      <c r="AT7" s="156">
        <v>130</v>
      </c>
      <c r="AU7" s="155">
        <v>113</v>
      </c>
      <c r="AV7" s="155">
        <v>474</v>
      </c>
      <c r="AW7" s="155">
        <v>474</v>
      </c>
      <c r="AX7" s="155">
        <v>432</v>
      </c>
      <c r="AY7" s="155">
        <v>360</v>
      </c>
      <c r="AZ7" s="155">
        <v>315</v>
      </c>
      <c r="BA7" s="155">
        <v>273</v>
      </c>
      <c r="BB7" s="155">
        <v>230</v>
      </c>
      <c r="BC7" s="155">
        <v>198</v>
      </c>
      <c r="BD7" s="690" t="s">
        <v>1164</v>
      </c>
      <c r="BE7" s="693">
        <v>110</v>
      </c>
      <c r="BF7" s="303" t="s">
        <v>1165</v>
      </c>
      <c r="BG7" s="155">
        <v>220</v>
      </c>
      <c r="BH7" s="155">
        <v>420</v>
      </c>
      <c r="BI7" s="156">
        <v>565</v>
      </c>
      <c r="BJ7" s="155">
        <v>679</v>
      </c>
      <c r="BK7" s="155">
        <v>775</v>
      </c>
      <c r="BL7" s="156">
        <v>829</v>
      </c>
      <c r="BM7" s="155">
        <v>829</v>
      </c>
      <c r="BN7" s="156">
        <v>828</v>
      </c>
      <c r="BO7" s="155">
        <v>220</v>
      </c>
      <c r="BP7" s="155">
        <v>420</v>
      </c>
      <c r="BQ7" s="156">
        <v>565</v>
      </c>
      <c r="BR7" s="155">
        <v>679</v>
      </c>
      <c r="BS7" s="155">
        <v>775</v>
      </c>
      <c r="BT7" s="155">
        <v>829</v>
      </c>
      <c r="BU7" s="156">
        <v>829</v>
      </c>
      <c r="BV7" s="155">
        <v>828</v>
      </c>
      <c r="BW7" s="155">
        <v>182</v>
      </c>
      <c r="BX7" s="155">
        <v>360</v>
      </c>
      <c r="BY7" s="155">
        <v>565</v>
      </c>
      <c r="BZ7" s="155">
        <v>679</v>
      </c>
      <c r="CA7" s="155">
        <v>775</v>
      </c>
      <c r="CB7" s="155">
        <v>829</v>
      </c>
      <c r="CC7" s="155">
        <v>829</v>
      </c>
      <c r="CD7" s="155">
        <v>828</v>
      </c>
      <c r="CE7" s="690" t="s">
        <v>1164</v>
      </c>
      <c r="CF7" s="693">
        <v>110</v>
      </c>
      <c r="CG7" s="303" t="s">
        <v>1165</v>
      </c>
      <c r="CH7" s="155">
        <v>174</v>
      </c>
      <c r="CI7" s="155">
        <v>213</v>
      </c>
      <c r="CJ7" s="156">
        <v>294</v>
      </c>
      <c r="CK7" s="155">
        <v>355</v>
      </c>
      <c r="CL7" s="155">
        <v>404</v>
      </c>
      <c r="CM7" s="156">
        <v>432</v>
      </c>
      <c r="CN7" s="155">
        <v>432</v>
      </c>
      <c r="CO7" s="156">
        <v>432</v>
      </c>
      <c r="CP7" s="155">
        <v>174</v>
      </c>
      <c r="CQ7" s="155">
        <v>213</v>
      </c>
      <c r="CR7" s="156">
        <v>294</v>
      </c>
      <c r="CS7" s="155">
        <v>355</v>
      </c>
      <c r="CT7" s="155">
        <v>404</v>
      </c>
      <c r="CU7" s="155">
        <v>432</v>
      </c>
      <c r="CV7" s="156">
        <v>432</v>
      </c>
      <c r="CW7" s="155">
        <v>432</v>
      </c>
      <c r="CX7" s="155">
        <v>225</v>
      </c>
      <c r="CY7" s="155">
        <v>225</v>
      </c>
      <c r="CZ7" s="155">
        <v>294</v>
      </c>
      <c r="DA7" s="155">
        <v>355</v>
      </c>
      <c r="DB7" s="155">
        <v>404</v>
      </c>
      <c r="DC7" s="155">
        <v>432</v>
      </c>
      <c r="DD7" s="155">
        <v>432</v>
      </c>
      <c r="DE7" s="155">
        <v>432</v>
      </c>
    </row>
    <row r="8" spans="1:109">
      <c r="A8" s="143">
        <v>8</v>
      </c>
      <c r="B8" s="691"/>
      <c r="C8" s="694"/>
      <c r="D8" s="304" t="s">
        <v>1166</v>
      </c>
      <c r="E8" s="157">
        <v>84</v>
      </c>
      <c r="F8" s="157">
        <v>81</v>
      </c>
      <c r="G8" s="158">
        <v>70</v>
      </c>
      <c r="H8" s="157">
        <v>61</v>
      </c>
      <c r="I8" s="157">
        <v>54</v>
      </c>
      <c r="J8" s="158">
        <v>48</v>
      </c>
      <c r="K8" s="157">
        <v>44</v>
      </c>
      <c r="L8" s="158">
        <v>41</v>
      </c>
      <c r="M8" s="157">
        <v>84</v>
      </c>
      <c r="N8" s="157">
        <v>81</v>
      </c>
      <c r="O8" s="158">
        <v>70</v>
      </c>
      <c r="P8" s="157">
        <v>61</v>
      </c>
      <c r="Q8" s="157">
        <v>54</v>
      </c>
      <c r="R8" s="157">
        <v>48</v>
      </c>
      <c r="S8" s="158">
        <v>44</v>
      </c>
      <c r="T8" s="157">
        <v>41</v>
      </c>
      <c r="U8" s="157">
        <v>69</v>
      </c>
      <c r="V8" s="157">
        <v>69</v>
      </c>
      <c r="W8" s="157">
        <v>69</v>
      </c>
      <c r="X8" s="157">
        <v>61</v>
      </c>
      <c r="Y8" s="157">
        <v>54</v>
      </c>
      <c r="Z8" s="157">
        <v>48</v>
      </c>
      <c r="AA8" s="157">
        <v>44</v>
      </c>
      <c r="AB8" s="157">
        <v>41</v>
      </c>
      <c r="AC8" s="691"/>
      <c r="AD8" s="694"/>
      <c r="AE8" s="304" t="s">
        <v>1166</v>
      </c>
      <c r="AF8" s="157">
        <v>219</v>
      </c>
      <c r="AG8" s="157">
        <v>212</v>
      </c>
      <c r="AH8" s="158">
        <v>184</v>
      </c>
      <c r="AI8" s="157">
        <v>161</v>
      </c>
      <c r="AJ8" s="157">
        <v>141</v>
      </c>
      <c r="AK8" s="158">
        <v>126</v>
      </c>
      <c r="AL8" s="157">
        <v>116</v>
      </c>
      <c r="AM8" s="158">
        <v>107</v>
      </c>
      <c r="AN8" s="157">
        <v>219</v>
      </c>
      <c r="AO8" s="157">
        <v>212</v>
      </c>
      <c r="AP8" s="158">
        <v>184</v>
      </c>
      <c r="AQ8" s="157">
        <v>161</v>
      </c>
      <c r="AR8" s="157">
        <v>141</v>
      </c>
      <c r="AS8" s="157">
        <v>126</v>
      </c>
      <c r="AT8" s="158">
        <v>116</v>
      </c>
      <c r="AU8" s="157">
        <v>107</v>
      </c>
      <c r="AV8" s="157">
        <v>320</v>
      </c>
      <c r="AW8" s="157">
        <v>320</v>
      </c>
      <c r="AX8" s="157">
        <v>320</v>
      </c>
      <c r="AY8" s="157">
        <v>282</v>
      </c>
      <c r="AZ8" s="157">
        <v>247</v>
      </c>
      <c r="BA8" s="157">
        <v>223</v>
      </c>
      <c r="BB8" s="157">
        <v>204</v>
      </c>
      <c r="BC8" s="157">
        <v>189</v>
      </c>
      <c r="BD8" s="691"/>
      <c r="BE8" s="694"/>
      <c r="BF8" s="304" t="s">
        <v>1166</v>
      </c>
      <c r="BG8" s="157">
        <v>148</v>
      </c>
      <c r="BH8" s="157">
        <v>284</v>
      </c>
      <c r="BI8" s="158">
        <v>426</v>
      </c>
      <c r="BJ8" s="157">
        <v>533</v>
      </c>
      <c r="BK8" s="157">
        <v>608</v>
      </c>
      <c r="BL8" s="158">
        <v>675</v>
      </c>
      <c r="BM8" s="157">
        <v>737</v>
      </c>
      <c r="BN8" s="158">
        <v>793</v>
      </c>
      <c r="BO8" s="157">
        <v>148</v>
      </c>
      <c r="BP8" s="157">
        <v>284</v>
      </c>
      <c r="BQ8" s="158">
        <v>426</v>
      </c>
      <c r="BR8" s="157">
        <v>533</v>
      </c>
      <c r="BS8" s="157">
        <v>608</v>
      </c>
      <c r="BT8" s="157">
        <v>675</v>
      </c>
      <c r="BU8" s="158">
        <v>737</v>
      </c>
      <c r="BV8" s="157">
        <v>793</v>
      </c>
      <c r="BW8" s="157">
        <v>123</v>
      </c>
      <c r="BX8" s="157">
        <v>243</v>
      </c>
      <c r="BY8" s="157">
        <v>419</v>
      </c>
      <c r="BZ8" s="157">
        <v>533</v>
      </c>
      <c r="CA8" s="157">
        <v>608</v>
      </c>
      <c r="CB8" s="157">
        <v>675</v>
      </c>
      <c r="CC8" s="157">
        <v>737</v>
      </c>
      <c r="CD8" s="157">
        <v>793</v>
      </c>
      <c r="CE8" s="691"/>
      <c r="CF8" s="694"/>
      <c r="CG8" s="304" t="s">
        <v>1166</v>
      </c>
      <c r="CH8" s="157">
        <v>118</v>
      </c>
      <c r="CI8" s="157">
        <v>144</v>
      </c>
      <c r="CJ8" s="158">
        <v>223</v>
      </c>
      <c r="CK8" s="157">
        <v>277</v>
      </c>
      <c r="CL8" s="157">
        <v>317</v>
      </c>
      <c r="CM8" s="158">
        <v>352</v>
      </c>
      <c r="CN8" s="157">
        <v>384</v>
      </c>
      <c r="CO8" s="158">
        <v>414</v>
      </c>
      <c r="CP8" s="157">
        <v>118</v>
      </c>
      <c r="CQ8" s="157">
        <v>144</v>
      </c>
      <c r="CR8" s="158">
        <v>223</v>
      </c>
      <c r="CS8" s="157">
        <v>277</v>
      </c>
      <c r="CT8" s="157">
        <v>317</v>
      </c>
      <c r="CU8" s="157">
        <v>352</v>
      </c>
      <c r="CV8" s="158">
        <v>384</v>
      </c>
      <c r="CW8" s="157">
        <v>414</v>
      </c>
      <c r="CX8" s="157">
        <v>153</v>
      </c>
      <c r="CY8" s="157">
        <v>153</v>
      </c>
      <c r="CZ8" s="157">
        <v>218</v>
      </c>
      <c r="DA8" s="157">
        <v>277</v>
      </c>
      <c r="DB8" s="157">
        <v>317</v>
      </c>
      <c r="DC8" s="157">
        <v>352</v>
      </c>
      <c r="DD8" s="157">
        <v>384</v>
      </c>
      <c r="DE8" s="157">
        <v>414</v>
      </c>
    </row>
    <row r="9" spans="1:109">
      <c r="A9" s="143">
        <v>9</v>
      </c>
      <c r="B9" s="691"/>
      <c r="C9" s="695"/>
      <c r="D9" s="305" t="s">
        <v>1167</v>
      </c>
      <c r="E9" s="159">
        <v>76</v>
      </c>
      <c r="F9" s="159">
        <v>74</v>
      </c>
      <c r="G9" s="160">
        <v>64</v>
      </c>
      <c r="H9" s="159">
        <v>54</v>
      </c>
      <c r="I9" s="159">
        <v>47</v>
      </c>
      <c r="J9" s="160">
        <v>42</v>
      </c>
      <c r="K9" s="159">
        <v>39</v>
      </c>
      <c r="L9" s="160">
        <v>36</v>
      </c>
      <c r="M9" s="159">
        <v>76</v>
      </c>
      <c r="N9" s="159">
        <v>74</v>
      </c>
      <c r="O9" s="160">
        <v>64</v>
      </c>
      <c r="P9" s="159">
        <v>54</v>
      </c>
      <c r="Q9" s="159">
        <v>47</v>
      </c>
      <c r="R9" s="159">
        <v>42</v>
      </c>
      <c r="S9" s="160">
        <v>39</v>
      </c>
      <c r="T9" s="159">
        <v>36</v>
      </c>
      <c r="U9" s="159">
        <v>63</v>
      </c>
      <c r="V9" s="159">
        <v>63</v>
      </c>
      <c r="W9" s="159">
        <v>63</v>
      </c>
      <c r="X9" s="159">
        <v>54</v>
      </c>
      <c r="Y9" s="159">
        <v>47</v>
      </c>
      <c r="Z9" s="159">
        <v>42</v>
      </c>
      <c r="AA9" s="159">
        <v>39</v>
      </c>
      <c r="AB9" s="159">
        <v>36</v>
      </c>
      <c r="AC9" s="691"/>
      <c r="AD9" s="695"/>
      <c r="AE9" s="305" t="s">
        <v>1167</v>
      </c>
      <c r="AF9" s="159">
        <v>200</v>
      </c>
      <c r="AG9" s="159">
        <v>194</v>
      </c>
      <c r="AH9" s="160">
        <v>169</v>
      </c>
      <c r="AI9" s="159">
        <v>141</v>
      </c>
      <c r="AJ9" s="159">
        <v>123</v>
      </c>
      <c r="AK9" s="160">
        <v>111</v>
      </c>
      <c r="AL9" s="159">
        <v>102</v>
      </c>
      <c r="AM9" s="160">
        <v>95</v>
      </c>
      <c r="AN9" s="159">
        <v>200</v>
      </c>
      <c r="AO9" s="159">
        <v>194</v>
      </c>
      <c r="AP9" s="160">
        <v>169</v>
      </c>
      <c r="AQ9" s="159">
        <v>141</v>
      </c>
      <c r="AR9" s="159">
        <v>123</v>
      </c>
      <c r="AS9" s="159">
        <v>111</v>
      </c>
      <c r="AT9" s="160">
        <v>102</v>
      </c>
      <c r="AU9" s="159">
        <v>95</v>
      </c>
      <c r="AV9" s="159">
        <v>292</v>
      </c>
      <c r="AW9" s="159">
        <v>292</v>
      </c>
      <c r="AX9" s="159">
        <v>292</v>
      </c>
      <c r="AY9" s="159">
        <v>248</v>
      </c>
      <c r="AZ9" s="159">
        <v>217</v>
      </c>
      <c r="BA9" s="159">
        <v>195</v>
      </c>
      <c r="BB9" s="159">
        <v>178</v>
      </c>
      <c r="BC9" s="159">
        <v>166</v>
      </c>
      <c r="BD9" s="691"/>
      <c r="BE9" s="695"/>
      <c r="BF9" s="305" t="s">
        <v>1167</v>
      </c>
      <c r="BG9" s="159">
        <v>136</v>
      </c>
      <c r="BH9" s="159">
        <v>260</v>
      </c>
      <c r="BI9" s="160">
        <v>389</v>
      </c>
      <c r="BJ9" s="159">
        <v>467</v>
      </c>
      <c r="BK9" s="159">
        <v>533</v>
      </c>
      <c r="BL9" s="160">
        <v>592</v>
      </c>
      <c r="BM9" s="159">
        <v>647</v>
      </c>
      <c r="BN9" s="160">
        <v>696</v>
      </c>
      <c r="BO9" s="159">
        <v>136</v>
      </c>
      <c r="BP9" s="159">
        <v>260</v>
      </c>
      <c r="BQ9" s="160">
        <v>389</v>
      </c>
      <c r="BR9" s="159">
        <v>467</v>
      </c>
      <c r="BS9" s="159">
        <v>533</v>
      </c>
      <c r="BT9" s="159">
        <v>592</v>
      </c>
      <c r="BU9" s="160">
        <v>647</v>
      </c>
      <c r="BV9" s="159">
        <v>696</v>
      </c>
      <c r="BW9" s="159">
        <v>113</v>
      </c>
      <c r="BX9" s="159">
        <v>222</v>
      </c>
      <c r="BY9" s="159">
        <v>383</v>
      </c>
      <c r="BZ9" s="159">
        <v>467</v>
      </c>
      <c r="CA9" s="159">
        <v>533</v>
      </c>
      <c r="CB9" s="159">
        <v>592</v>
      </c>
      <c r="CC9" s="159">
        <v>647</v>
      </c>
      <c r="CD9" s="159">
        <v>696</v>
      </c>
      <c r="CE9" s="691"/>
      <c r="CF9" s="695"/>
      <c r="CG9" s="305" t="s">
        <v>1167</v>
      </c>
      <c r="CH9" s="159">
        <v>107</v>
      </c>
      <c r="CI9" s="159">
        <v>131</v>
      </c>
      <c r="CJ9" s="160">
        <v>202</v>
      </c>
      <c r="CK9" s="159">
        <v>243</v>
      </c>
      <c r="CL9" s="159">
        <v>277</v>
      </c>
      <c r="CM9" s="160">
        <v>309</v>
      </c>
      <c r="CN9" s="159">
        <v>338</v>
      </c>
      <c r="CO9" s="160">
        <v>363</v>
      </c>
      <c r="CP9" s="159">
        <v>107</v>
      </c>
      <c r="CQ9" s="159">
        <v>131</v>
      </c>
      <c r="CR9" s="160">
        <v>202</v>
      </c>
      <c r="CS9" s="159">
        <v>243</v>
      </c>
      <c r="CT9" s="159">
        <v>277</v>
      </c>
      <c r="CU9" s="159">
        <v>309</v>
      </c>
      <c r="CV9" s="160">
        <v>338</v>
      </c>
      <c r="CW9" s="159">
        <v>363</v>
      </c>
      <c r="CX9" s="159">
        <v>140</v>
      </c>
      <c r="CY9" s="159">
        <v>140</v>
      </c>
      <c r="CZ9" s="159">
        <v>200</v>
      </c>
      <c r="DA9" s="159">
        <v>243</v>
      </c>
      <c r="DB9" s="159">
        <v>277</v>
      </c>
      <c r="DC9" s="159">
        <v>309</v>
      </c>
      <c r="DD9" s="159">
        <v>338</v>
      </c>
      <c r="DE9" s="159">
        <v>363</v>
      </c>
    </row>
    <row r="10" spans="1:109">
      <c r="A10" s="143">
        <v>10</v>
      </c>
      <c r="B10" s="691"/>
      <c r="C10" s="696">
        <v>115</v>
      </c>
      <c r="D10" s="303" t="s">
        <v>1165</v>
      </c>
      <c r="E10" s="155">
        <v>120</v>
      </c>
      <c r="F10" s="155">
        <v>119</v>
      </c>
      <c r="G10" s="156">
        <v>94</v>
      </c>
      <c r="H10" s="155">
        <v>78</v>
      </c>
      <c r="I10" s="155">
        <v>68</v>
      </c>
      <c r="J10" s="156">
        <v>59</v>
      </c>
      <c r="K10" s="155">
        <v>50</v>
      </c>
      <c r="L10" s="156">
        <v>43</v>
      </c>
      <c r="M10" s="155">
        <v>120</v>
      </c>
      <c r="N10" s="155">
        <v>119</v>
      </c>
      <c r="O10" s="156">
        <v>94</v>
      </c>
      <c r="P10" s="155">
        <v>78</v>
      </c>
      <c r="Q10" s="155">
        <v>68</v>
      </c>
      <c r="R10" s="155">
        <v>59</v>
      </c>
      <c r="S10" s="156">
        <v>50</v>
      </c>
      <c r="T10" s="155">
        <v>43</v>
      </c>
      <c r="U10" s="155">
        <v>100</v>
      </c>
      <c r="V10" s="155">
        <v>100</v>
      </c>
      <c r="W10" s="155">
        <v>94</v>
      </c>
      <c r="X10" s="155">
        <v>78</v>
      </c>
      <c r="Y10" s="155">
        <v>68</v>
      </c>
      <c r="Z10" s="155">
        <v>59</v>
      </c>
      <c r="AA10" s="155">
        <v>50</v>
      </c>
      <c r="AB10" s="155">
        <v>43</v>
      </c>
      <c r="AC10" s="691"/>
      <c r="AD10" s="696">
        <v>115</v>
      </c>
      <c r="AE10" s="303" t="s">
        <v>1165</v>
      </c>
      <c r="AF10" s="155">
        <v>348</v>
      </c>
      <c r="AG10" s="155">
        <v>344</v>
      </c>
      <c r="AH10" s="156">
        <v>271</v>
      </c>
      <c r="AI10" s="155">
        <v>225</v>
      </c>
      <c r="AJ10" s="155">
        <v>197</v>
      </c>
      <c r="AK10" s="156">
        <v>172</v>
      </c>
      <c r="AL10" s="155">
        <v>144</v>
      </c>
      <c r="AM10" s="156">
        <v>124</v>
      </c>
      <c r="AN10" s="155">
        <v>348</v>
      </c>
      <c r="AO10" s="155">
        <v>344</v>
      </c>
      <c r="AP10" s="156">
        <v>271</v>
      </c>
      <c r="AQ10" s="155">
        <v>225</v>
      </c>
      <c r="AR10" s="155">
        <v>197</v>
      </c>
      <c r="AS10" s="155">
        <v>172</v>
      </c>
      <c r="AT10" s="156">
        <v>144</v>
      </c>
      <c r="AU10" s="155">
        <v>124</v>
      </c>
      <c r="AV10" s="155">
        <v>505</v>
      </c>
      <c r="AW10" s="155">
        <v>505</v>
      </c>
      <c r="AX10" s="155">
        <v>474</v>
      </c>
      <c r="AY10" s="155">
        <v>396</v>
      </c>
      <c r="AZ10" s="155">
        <v>346</v>
      </c>
      <c r="BA10" s="155">
        <v>301</v>
      </c>
      <c r="BB10" s="155">
        <v>253</v>
      </c>
      <c r="BC10" s="155">
        <v>218</v>
      </c>
      <c r="BD10" s="691"/>
      <c r="BE10" s="696">
        <v>115</v>
      </c>
      <c r="BF10" s="303" t="s">
        <v>1165</v>
      </c>
      <c r="BG10" s="155">
        <v>223</v>
      </c>
      <c r="BH10" s="155">
        <v>425</v>
      </c>
      <c r="BI10" s="156">
        <v>565</v>
      </c>
      <c r="BJ10" s="155">
        <v>679</v>
      </c>
      <c r="BK10" s="155">
        <v>775</v>
      </c>
      <c r="BL10" s="156">
        <v>829</v>
      </c>
      <c r="BM10" s="155">
        <v>829</v>
      </c>
      <c r="BN10" s="156">
        <v>828</v>
      </c>
      <c r="BO10" s="155">
        <v>223</v>
      </c>
      <c r="BP10" s="155">
        <v>425</v>
      </c>
      <c r="BQ10" s="156">
        <v>565</v>
      </c>
      <c r="BR10" s="155">
        <v>679</v>
      </c>
      <c r="BS10" s="155">
        <v>775</v>
      </c>
      <c r="BT10" s="155">
        <v>829</v>
      </c>
      <c r="BU10" s="156">
        <v>829</v>
      </c>
      <c r="BV10" s="155">
        <v>828</v>
      </c>
      <c r="BW10" s="155">
        <v>185</v>
      </c>
      <c r="BX10" s="155">
        <v>355</v>
      </c>
      <c r="BY10" s="155">
        <v>565</v>
      </c>
      <c r="BZ10" s="155">
        <v>679</v>
      </c>
      <c r="CA10" s="155">
        <v>775</v>
      </c>
      <c r="CB10" s="155">
        <v>829</v>
      </c>
      <c r="CC10" s="155">
        <v>829</v>
      </c>
      <c r="CD10" s="155">
        <v>828</v>
      </c>
      <c r="CE10" s="691"/>
      <c r="CF10" s="696">
        <v>115</v>
      </c>
      <c r="CG10" s="303" t="s">
        <v>1165</v>
      </c>
      <c r="CH10" s="155">
        <v>182</v>
      </c>
      <c r="CI10" s="155">
        <v>211</v>
      </c>
      <c r="CJ10" s="156">
        <v>294</v>
      </c>
      <c r="CK10" s="155">
        <v>355</v>
      </c>
      <c r="CL10" s="155">
        <v>404</v>
      </c>
      <c r="CM10" s="156">
        <v>432</v>
      </c>
      <c r="CN10" s="155">
        <v>432</v>
      </c>
      <c r="CO10" s="156">
        <v>432</v>
      </c>
      <c r="CP10" s="155">
        <v>182</v>
      </c>
      <c r="CQ10" s="155">
        <v>211</v>
      </c>
      <c r="CR10" s="156">
        <v>294</v>
      </c>
      <c r="CS10" s="155">
        <v>355</v>
      </c>
      <c r="CT10" s="155">
        <v>404</v>
      </c>
      <c r="CU10" s="155">
        <v>432</v>
      </c>
      <c r="CV10" s="156">
        <v>432</v>
      </c>
      <c r="CW10" s="155">
        <v>432</v>
      </c>
      <c r="CX10" s="155">
        <v>237</v>
      </c>
      <c r="CY10" s="155">
        <v>237</v>
      </c>
      <c r="CZ10" s="155">
        <v>294</v>
      </c>
      <c r="DA10" s="155">
        <v>355</v>
      </c>
      <c r="DB10" s="155">
        <v>404</v>
      </c>
      <c r="DC10" s="155">
        <v>432</v>
      </c>
      <c r="DD10" s="155">
        <v>432</v>
      </c>
      <c r="DE10" s="155">
        <v>432</v>
      </c>
    </row>
    <row r="11" spans="1:109">
      <c r="A11" s="143">
        <v>11</v>
      </c>
      <c r="B11" s="691"/>
      <c r="C11" s="697"/>
      <c r="D11" s="304" t="s">
        <v>1166</v>
      </c>
      <c r="E11" s="157">
        <v>81</v>
      </c>
      <c r="F11" s="157">
        <v>80</v>
      </c>
      <c r="G11" s="158">
        <v>70</v>
      </c>
      <c r="H11" s="157">
        <v>61</v>
      </c>
      <c r="I11" s="157">
        <v>54</v>
      </c>
      <c r="J11" s="158">
        <v>48</v>
      </c>
      <c r="K11" s="157">
        <v>44</v>
      </c>
      <c r="L11" s="158">
        <v>41</v>
      </c>
      <c r="M11" s="157">
        <v>81</v>
      </c>
      <c r="N11" s="157">
        <v>80</v>
      </c>
      <c r="O11" s="158">
        <v>70</v>
      </c>
      <c r="P11" s="157">
        <v>61</v>
      </c>
      <c r="Q11" s="157">
        <v>54</v>
      </c>
      <c r="R11" s="157">
        <v>48</v>
      </c>
      <c r="S11" s="158">
        <v>44</v>
      </c>
      <c r="T11" s="157">
        <v>41</v>
      </c>
      <c r="U11" s="157">
        <v>67</v>
      </c>
      <c r="V11" s="157">
        <v>67</v>
      </c>
      <c r="W11" s="157">
        <v>67</v>
      </c>
      <c r="X11" s="157">
        <v>61</v>
      </c>
      <c r="Y11" s="157">
        <v>54</v>
      </c>
      <c r="Z11" s="157">
        <v>48</v>
      </c>
      <c r="AA11" s="157">
        <v>44</v>
      </c>
      <c r="AB11" s="157">
        <v>41</v>
      </c>
      <c r="AC11" s="691"/>
      <c r="AD11" s="697"/>
      <c r="AE11" s="304" t="s">
        <v>1166</v>
      </c>
      <c r="AF11" s="157">
        <v>234</v>
      </c>
      <c r="AG11" s="157">
        <v>232</v>
      </c>
      <c r="AH11" s="158">
        <v>203</v>
      </c>
      <c r="AI11" s="157">
        <v>177</v>
      </c>
      <c r="AJ11" s="157">
        <v>155</v>
      </c>
      <c r="AK11" s="158">
        <v>139</v>
      </c>
      <c r="AL11" s="157">
        <v>128</v>
      </c>
      <c r="AM11" s="158">
        <v>119</v>
      </c>
      <c r="AN11" s="157">
        <v>234</v>
      </c>
      <c r="AO11" s="157">
        <v>232</v>
      </c>
      <c r="AP11" s="158">
        <v>203</v>
      </c>
      <c r="AQ11" s="157">
        <v>177</v>
      </c>
      <c r="AR11" s="157">
        <v>155</v>
      </c>
      <c r="AS11" s="157">
        <v>139</v>
      </c>
      <c r="AT11" s="158">
        <v>128</v>
      </c>
      <c r="AU11" s="157">
        <v>119</v>
      </c>
      <c r="AV11" s="157">
        <v>341</v>
      </c>
      <c r="AW11" s="157">
        <v>341</v>
      </c>
      <c r="AX11" s="157">
        <v>341</v>
      </c>
      <c r="AY11" s="157">
        <v>311</v>
      </c>
      <c r="AZ11" s="157">
        <v>272</v>
      </c>
      <c r="BA11" s="157">
        <v>245</v>
      </c>
      <c r="BB11" s="157">
        <v>224</v>
      </c>
      <c r="BC11" s="157">
        <v>209</v>
      </c>
      <c r="BD11" s="691"/>
      <c r="BE11" s="697"/>
      <c r="BF11" s="304" t="s">
        <v>1166</v>
      </c>
      <c r="BG11" s="157">
        <v>152</v>
      </c>
      <c r="BH11" s="157">
        <v>287</v>
      </c>
      <c r="BI11" s="158">
        <v>425</v>
      </c>
      <c r="BJ11" s="157">
        <v>533</v>
      </c>
      <c r="BK11" s="157">
        <v>608</v>
      </c>
      <c r="BL11" s="158">
        <v>675</v>
      </c>
      <c r="BM11" s="157">
        <v>737</v>
      </c>
      <c r="BN11" s="158">
        <v>793</v>
      </c>
      <c r="BO11" s="157">
        <v>152</v>
      </c>
      <c r="BP11" s="157">
        <v>287</v>
      </c>
      <c r="BQ11" s="158">
        <v>425</v>
      </c>
      <c r="BR11" s="157">
        <v>533</v>
      </c>
      <c r="BS11" s="157">
        <v>608</v>
      </c>
      <c r="BT11" s="157">
        <v>675</v>
      </c>
      <c r="BU11" s="158">
        <v>737</v>
      </c>
      <c r="BV11" s="157">
        <v>793</v>
      </c>
      <c r="BW11" s="157">
        <v>125</v>
      </c>
      <c r="BX11" s="157">
        <v>240</v>
      </c>
      <c r="BY11" s="157">
        <v>406</v>
      </c>
      <c r="BZ11" s="157">
        <v>533</v>
      </c>
      <c r="CA11" s="157">
        <v>608</v>
      </c>
      <c r="CB11" s="157">
        <v>675</v>
      </c>
      <c r="CC11" s="157">
        <v>737</v>
      </c>
      <c r="CD11" s="157">
        <v>793</v>
      </c>
      <c r="CE11" s="691"/>
      <c r="CF11" s="697"/>
      <c r="CG11" s="304" t="s">
        <v>1166</v>
      </c>
      <c r="CH11" s="157">
        <v>123</v>
      </c>
      <c r="CI11" s="157">
        <v>142</v>
      </c>
      <c r="CJ11" s="158">
        <v>222</v>
      </c>
      <c r="CK11" s="157">
        <v>277</v>
      </c>
      <c r="CL11" s="157">
        <v>317</v>
      </c>
      <c r="CM11" s="158">
        <v>352</v>
      </c>
      <c r="CN11" s="157">
        <v>384</v>
      </c>
      <c r="CO11" s="158">
        <v>414</v>
      </c>
      <c r="CP11" s="157">
        <v>123</v>
      </c>
      <c r="CQ11" s="157">
        <v>142</v>
      </c>
      <c r="CR11" s="158">
        <v>222</v>
      </c>
      <c r="CS11" s="157">
        <v>277</v>
      </c>
      <c r="CT11" s="157">
        <v>317</v>
      </c>
      <c r="CU11" s="157">
        <v>352</v>
      </c>
      <c r="CV11" s="158">
        <v>384</v>
      </c>
      <c r="CW11" s="157">
        <v>414</v>
      </c>
      <c r="CX11" s="157">
        <v>159</v>
      </c>
      <c r="CY11" s="157">
        <v>159</v>
      </c>
      <c r="CZ11" s="157">
        <v>212</v>
      </c>
      <c r="DA11" s="157">
        <v>277</v>
      </c>
      <c r="DB11" s="157">
        <v>317</v>
      </c>
      <c r="DC11" s="157">
        <v>352</v>
      </c>
      <c r="DD11" s="157">
        <v>384</v>
      </c>
      <c r="DE11" s="157">
        <v>414</v>
      </c>
    </row>
    <row r="12" spans="1:109">
      <c r="A12" s="143">
        <v>12</v>
      </c>
      <c r="B12" s="691"/>
      <c r="C12" s="698"/>
      <c r="D12" s="305" t="s">
        <v>1167</v>
      </c>
      <c r="E12" s="159">
        <v>74</v>
      </c>
      <c r="F12" s="159">
        <v>73</v>
      </c>
      <c r="G12" s="160">
        <v>64</v>
      </c>
      <c r="H12" s="159">
        <v>54</v>
      </c>
      <c r="I12" s="159">
        <v>47</v>
      </c>
      <c r="J12" s="160">
        <v>42</v>
      </c>
      <c r="K12" s="159">
        <v>39</v>
      </c>
      <c r="L12" s="160">
        <v>36</v>
      </c>
      <c r="M12" s="159">
        <v>74</v>
      </c>
      <c r="N12" s="159">
        <v>73</v>
      </c>
      <c r="O12" s="160">
        <v>64</v>
      </c>
      <c r="P12" s="159">
        <v>54</v>
      </c>
      <c r="Q12" s="159">
        <v>47</v>
      </c>
      <c r="R12" s="159">
        <v>42</v>
      </c>
      <c r="S12" s="160">
        <v>39</v>
      </c>
      <c r="T12" s="159">
        <v>36</v>
      </c>
      <c r="U12" s="159">
        <v>61</v>
      </c>
      <c r="V12" s="159">
        <v>61</v>
      </c>
      <c r="W12" s="159">
        <v>61</v>
      </c>
      <c r="X12" s="159">
        <v>54</v>
      </c>
      <c r="Y12" s="159">
        <v>47</v>
      </c>
      <c r="Z12" s="159">
        <v>42</v>
      </c>
      <c r="AA12" s="159">
        <v>39</v>
      </c>
      <c r="AB12" s="159">
        <v>36</v>
      </c>
      <c r="AC12" s="691"/>
      <c r="AD12" s="698"/>
      <c r="AE12" s="305" t="s">
        <v>1167</v>
      </c>
      <c r="AF12" s="159">
        <v>214</v>
      </c>
      <c r="AG12" s="159">
        <v>212</v>
      </c>
      <c r="AH12" s="160">
        <v>186</v>
      </c>
      <c r="AI12" s="159">
        <v>155</v>
      </c>
      <c r="AJ12" s="159">
        <v>136</v>
      </c>
      <c r="AK12" s="160">
        <v>123</v>
      </c>
      <c r="AL12" s="159">
        <v>113</v>
      </c>
      <c r="AM12" s="160">
        <v>105</v>
      </c>
      <c r="AN12" s="159">
        <v>214</v>
      </c>
      <c r="AO12" s="159">
        <v>212</v>
      </c>
      <c r="AP12" s="160">
        <v>186</v>
      </c>
      <c r="AQ12" s="159">
        <v>155</v>
      </c>
      <c r="AR12" s="159">
        <v>136</v>
      </c>
      <c r="AS12" s="159">
        <v>123</v>
      </c>
      <c r="AT12" s="160">
        <v>113</v>
      </c>
      <c r="AU12" s="159">
        <v>105</v>
      </c>
      <c r="AV12" s="159">
        <v>311</v>
      </c>
      <c r="AW12" s="159">
        <v>311</v>
      </c>
      <c r="AX12" s="159">
        <v>311</v>
      </c>
      <c r="AY12" s="159">
        <v>272</v>
      </c>
      <c r="AZ12" s="159">
        <v>239</v>
      </c>
      <c r="BA12" s="159">
        <v>214</v>
      </c>
      <c r="BB12" s="159">
        <v>197</v>
      </c>
      <c r="BC12" s="159">
        <v>183</v>
      </c>
      <c r="BD12" s="691"/>
      <c r="BE12" s="698"/>
      <c r="BF12" s="305" t="s">
        <v>1167</v>
      </c>
      <c r="BG12" s="159">
        <v>138</v>
      </c>
      <c r="BH12" s="159">
        <v>262</v>
      </c>
      <c r="BI12" s="160">
        <v>389</v>
      </c>
      <c r="BJ12" s="159">
        <v>467</v>
      </c>
      <c r="BK12" s="159">
        <v>533</v>
      </c>
      <c r="BL12" s="160">
        <v>592</v>
      </c>
      <c r="BM12" s="159">
        <v>647</v>
      </c>
      <c r="BN12" s="160">
        <v>696</v>
      </c>
      <c r="BO12" s="159">
        <v>138</v>
      </c>
      <c r="BP12" s="159">
        <v>262</v>
      </c>
      <c r="BQ12" s="160">
        <v>389</v>
      </c>
      <c r="BR12" s="159">
        <v>467</v>
      </c>
      <c r="BS12" s="159">
        <v>533</v>
      </c>
      <c r="BT12" s="159">
        <v>592</v>
      </c>
      <c r="BU12" s="160">
        <v>647</v>
      </c>
      <c r="BV12" s="159">
        <v>696</v>
      </c>
      <c r="BW12" s="159">
        <v>114</v>
      </c>
      <c r="BX12" s="159">
        <v>219</v>
      </c>
      <c r="BY12" s="159">
        <v>371</v>
      </c>
      <c r="BZ12" s="159">
        <v>467</v>
      </c>
      <c r="CA12" s="159">
        <v>533</v>
      </c>
      <c r="CB12" s="159">
        <v>592</v>
      </c>
      <c r="CC12" s="159">
        <v>647</v>
      </c>
      <c r="CD12" s="159">
        <v>696</v>
      </c>
      <c r="CE12" s="691"/>
      <c r="CF12" s="698"/>
      <c r="CG12" s="305" t="s">
        <v>1167</v>
      </c>
      <c r="CH12" s="159">
        <v>112</v>
      </c>
      <c r="CI12" s="159">
        <v>130</v>
      </c>
      <c r="CJ12" s="160">
        <v>202</v>
      </c>
      <c r="CK12" s="159">
        <v>243</v>
      </c>
      <c r="CL12" s="159">
        <v>277</v>
      </c>
      <c r="CM12" s="160">
        <v>309</v>
      </c>
      <c r="CN12" s="159">
        <v>338</v>
      </c>
      <c r="CO12" s="160">
        <v>363</v>
      </c>
      <c r="CP12" s="159">
        <v>112</v>
      </c>
      <c r="CQ12" s="159">
        <v>130</v>
      </c>
      <c r="CR12" s="160">
        <v>202</v>
      </c>
      <c r="CS12" s="159">
        <v>243</v>
      </c>
      <c r="CT12" s="159">
        <v>277</v>
      </c>
      <c r="CU12" s="159">
        <v>309</v>
      </c>
      <c r="CV12" s="160">
        <v>338</v>
      </c>
      <c r="CW12" s="159">
        <v>363</v>
      </c>
      <c r="CX12" s="159">
        <v>147</v>
      </c>
      <c r="CY12" s="159">
        <v>147</v>
      </c>
      <c r="CZ12" s="159">
        <v>194</v>
      </c>
      <c r="DA12" s="159">
        <v>243</v>
      </c>
      <c r="DB12" s="159">
        <v>277</v>
      </c>
      <c r="DC12" s="159">
        <v>309</v>
      </c>
      <c r="DD12" s="159">
        <v>338</v>
      </c>
      <c r="DE12" s="159">
        <v>363</v>
      </c>
    </row>
    <row r="13" spans="1:109">
      <c r="A13" s="143">
        <v>13</v>
      </c>
      <c r="B13" s="691"/>
      <c r="C13" s="161"/>
      <c r="D13" s="303" t="s">
        <v>1165</v>
      </c>
      <c r="E13" s="155">
        <v>116</v>
      </c>
      <c r="F13" s="155">
        <v>116</v>
      </c>
      <c r="G13" s="156">
        <v>94</v>
      </c>
      <c r="H13" s="155">
        <v>78</v>
      </c>
      <c r="I13" s="155">
        <v>68</v>
      </c>
      <c r="J13" s="156">
        <v>59</v>
      </c>
      <c r="K13" s="155">
        <v>50</v>
      </c>
      <c r="L13" s="156">
        <v>43</v>
      </c>
      <c r="M13" s="155">
        <v>116</v>
      </c>
      <c r="N13" s="155">
        <v>116</v>
      </c>
      <c r="O13" s="156">
        <v>94</v>
      </c>
      <c r="P13" s="155">
        <v>78</v>
      </c>
      <c r="Q13" s="155">
        <v>68</v>
      </c>
      <c r="R13" s="155">
        <v>59</v>
      </c>
      <c r="S13" s="156">
        <v>50</v>
      </c>
      <c r="T13" s="155">
        <v>43</v>
      </c>
      <c r="U13" s="155">
        <v>97</v>
      </c>
      <c r="V13" s="155">
        <v>97</v>
      </c>
      <c r="W13" s="155">
        <v>94</v>
      </c>
      <c r="X13" s="155">
        <v>78</v>
      </c>
      <c r="Y13" s="155">
        <v>68</v>
      </c>
      <c r="Z13" s="155">
        <v>59</v>
      </c>
      <c r="AA13" s="155">
        <v>50</v>
      </c>
      <c r="AB13" s="155">
        <v>43</v>
      </c>
      <c r="AC13" s="691"/>
      <c r="AD13" s="161"/>
      <c r="AE13" s="303" t="s">
        <v>1165</v>
      </c>
      <c r="AF13" s="155">
        <v>370</v>
      </c>
      <c r="AG13" s="155">
        <v>370</v>
      </c>
      <c r="AH13" s="156">
        <v>297</v>
      </c>
      <c r="AI13" s="155">
        <v>248</v>
      </c>
      <c r="AJ13" s="155">
        <v>217</v>
      </c>
      <c r="AK13" s="156">
        <v>189</v>
      </c>
      <c r="AL13" s="155">
        <v>158</v>
      </c>
      <c r="AM13" s="156">
        <v>136</v>
      </c>
      <c r="AN13" s="155">
        <v>370</v>
      </c>
      <c r="AO13" s="155">
        <v>370</v>
      </c>
      <c r="AP13" s="156">
        <v>297</v>
      </c>
      <c r="AQ13" s="155">
        <v>248</v>
      </c>
      <c r="AR13" s="155">
        <v>217</v>
      </c>
      <c r="AS13" s="155">
        <v>189</v>
      </c>
      <c r="AT13" s="156">
        <v>158</v>
      </c>
      <c r="AU13" s="155">
        <v>136</v>
      </c>
      <c r="AV13" s="155">
        <v>537</v>
      </c>
      <c r="AW13" s="155">
        <v>537</v>
      </c>
      <c r="AX13" s="155">
        <v>520</v>
      </c>
      <c r="AY13" s="155">
        <v>433</v>
      </c>
      <c r="AZ13" s="155">
        <v>380</v>
      </c>
      <c r="BA13" s="155">
        <v>329</v>
      </c>
      <c r="BB13" s="155">
        <v>277</v>
      </c>
      <c r="BC13" s="155">
        <v>238</v>
      </c>
      <c r="BD13" s="691"/>
      <c r="BE13" s="161"/>
      <c r="BF13" s="303" t="s">
        <v>1165</v>
      </c>
      <c r="BG13" s="155">
        <v>229</v>
      </c>
      <c r="BH13" s="155">
        <v>424</v>
      </c>
      <c r="BI13" s="156">
        <v>565</v>
      </c>
      <c r="BJ13" s="155">
        <v>679</v>
      </c>
      <c r="BK13" s="155">
        <v>775</v>
      </c>
      <c r="BL13" s="156">
        <v>829</v>
      </c>
      <c r="BM13" s="155">
        <v>829</v>
      </c>
      <c r="BN13" s="156">
        <v>828</v>
      </c>
      <c r="BO13" s="155">
        <v>229</v>
      </c>
      <c r="BP13" s="155">
        <v>424</v>
      </c>
      <c r="BQ13" s="156">
        <v>565</v>
      </c>
      <c r="BR13" s="155">
        <v>679</v>
      </c>
      <c r="BS13" s="155">
        <v>775</v>
      </c>
      <c r="BT13" s="155">
        <v>829</v>
      </c>
      <c r="BU13" s="156">
        <v>829</v>
      </c>
      <c r="BV13" s="155">
        <v>828</v>
      </c>
      <c r="BW13" s="155">
        <v>190</v>
      </c>
      <c r="BX13" s="155">
        <v>352</v>
      </c>
      <c r="BY13" s="155">
        <v>565</v>
      </c>
      <c r="BZ13" s="155">
        <v>679</v>
      </c>
      <c r="CA13" s="155">
        <v>775</v>
      </c>
      <c r="CB13" s="155">
        <v>829</v>
      </c>
      <c r="CC13" s="155">
        <v>829</v>
      </c>
      <c r="CD13" s="155">
        <v>828</v>
      </c>
      <c r="CE13" s="691"/>
      <c r="CF13" s="161"/>
      <c r="CG13" s="303" t="s">
        <v>1165</v>
      </c>
      <c r="CH13" s="155">
        <v>189</v>
      </c>
      <c r="CI13" s="155">
        <v>206</v>
      </c>
      <c r="CJ13" s="156">
        <v>294</v>
      </c>
      <c r="CK13" s="155">
        <v>355</v>
      </c>
      <c r="CL13" s="155">
        <v>404</v>
      </c>
      <c r="CM13" s="156">
        <v>432</v>
      </c>
      <c r="CN13" s="155">
        <v>432</v>
      </c>
      <c r="CO13" s="156">
        <v>432</v>
      </c>
      <c r="CP13" s="155">
        <v>189</v>
      </c>
      <c r="CQ13" s="155">
        <v>206</v>
      </c>
      <c r="CR13" s="156">
        <v>294</v>
      </c>
      <c r="CS13" s="155">
        <v>355</v>
      </c>
      <c r="CT13" s="155">
        <v>404</v>
      </c>
      <c r="CU13" s="155">
        <v>432</v>
      </c>
      <c r="CV13" s="156">
        <v>432</v>
      </c>
      <c r="CW13" s="155">
        <v>432</v>
      </c>
      <c r="CX13" s="155">
        <v>250</v>
      </c>
      <c r="CY13" s="155">
        <v>250</v>
      </c>
      <c r="CZ13" s="155">
        <v>294</v>
      </c>
      <c r="DA13" s="155">
        <v>355</v>
      </c>
      <c r="DB13" s="155">
        <v>404</v>
      </c>
      <c r="DC13" s="155">
        <v>432</v>
      </c>
      <c r="DD13" s="155">
        <v>432</v>
      </c>
      <c r="DE13" s="155">
        <v>432</v>
      </c>
    </row>
    <row r="14" spans="1:109">
      <c r="A14" s="143">
        <v>14</v>
      </c>
      <c r="B14" s="691"/>
      <c r="C14" s="162">
        <v>120</v>
      </c>
      <c r="D14" s="304" t="s">
        <v>1166</v>
      </c>
      <c r="E14" s="157">
        <v>78</v>
      </c>
      <c r="F14" s="157">
        <v>78</v>
      </c>
      <c r="G14" s="158">
        <v>70</v>
      </c>
      <c r="H14" s="157">
        <v>61</v>
      </c>
      <c r="I14" s="157">
        <v>54</v>
      </c>
      <c r="J14" s="158">
        <v>48</v>
      </c>
      <c r="K14" s="157">
        <v>44</v>
      </c>
      <c r="L14" s="158">
        <v>41</v>
      </c>
      <c r="M14" s="157">
        <v>78</v>
      </c>
      <c r="N14" s="157">
        <v>78</v>
      </c>
      <c r="O14" s="158">
        <v>70</v>
      </c>
      <c r="P14" s="157">
        <v>61</v>
      </c>
      <c r="Q14" s="157">
        <v>54</v>
      </c>
      <c r="R14" s="157">
        <v>48</v>
      </c>
      <c r="S14" s="158">
        <v>44</v>
      </c>
      <c r="T14" s="157">
        <v>41</v>
      </c>
      <c r="U14" s="157">
        <v>65</v>
      </c>
      <c r="V14" s="157">
        <v>65</v>
      </c>
      <c r="W14" s="157">
        <v>65</v>
      </c>
      <c r="X14" s="157">
        <v>61</v>
      </c>
      <c r="Y14" s="157">
        <v>54</v>
      </c>
      <c r="Z14" s="157">
        <v>48</v>
      </c>
      <c r="AA14" s="157">
        <v>44</v>
      </c>
      <c r="AB14" s="157">
        <v>41</v>
      </c>
      <c r="AC14" s="691"/>
      <c r="AD14" s="162">
        <v>120</v>
      </c>
      <c r="AE14" s="304" t="s">
        <v>1166</v>
      </c>
      <c r="AF14" s="157">
        <v>249</v>
      </c>
      <c r="AG14" s="157">
        <v>249</v>
      </c>
      <c r="AH14" s="158">
        <v>222</v>
      </c>
      <c r="AI14" s="157">
        <v>194</v>
      </c>
      <c r="AJ14" s="157">
        <v>170</v>
      </c>
      <c r="AK14" s="158">
        <v>153</v>
      </c>
      <c r="AL14" s="157">
        <v>141</v>
      </c>
      <c r="AM14" s="158">
        <v>131</v>
      </c>
      <c r="AN14" s="157">
        <v>249</v>
      </c>
      <c r="AO14" s="157">
        <v>249</v>
      </c>
      <c r="AP14" s="158">
        <v>222</v>
      </c>
      <c r="AQ14" s="157">
        <v>194</v>
      </c>
      <c r="AR14" s="157">
        <v>170</v>
      </c>
      <c r="AS14" s="157">
        <v>153</v>
      </c>
      <c r="AT14" s="158">
        <v>141</v>
      </c>
      <c r="AU14" s="157">
        <v>131</v>
      </c>
      <c r="AV14" s="157">
        <v>362</v>
      </c>
      <c r="AW14" s="157">
        <v>362</v>
      </c>
      <c r="AX14" s="157">
        <v>362</v>
      </c>
      <c r="AY14" s="157">
        <v>340</v>
      </c>
      <c r="AZ14" s="157">
        <v>298</v>
      </c>
      <c r="BA14" s="157">
        <v>268</v>
      </c>
      <c r="BB14" s="157">
        <v>246</v>
      </c>
      <c r="BC14" s="157">
        <v>228</v>
      </c>
      <c r="BD14" s="691"/>
      <c r="BE14" s="162">
        <v>120</v>
      </c>
      <c r="BF14" s="304" t="s">
        <v>1166</v>
      </c>
      <c r="BG14" s="157">
        <v>154</v>
      </c>
      <c r="BH14" s="157">
        <v>286</v>
      </c>
      <c r="BI14" s="158">
        <v>422</v>
      </c>
      <c r="BJ14" s="157">
        <v>533</v>
      </c>
      <c r="BK14" s="157">
        <v>608</v>
      </c>
      <c r="BL14" s="158">
        <v>675</v>
      </c>
      <c r="BM14" s="157">
        <v>737</v>
      </c>
      <c r="BN14" s="158">
        <v>793</v>
      </c>
      <c r="BO14" s="157">
        <v>154</v>
      </c>
      <c r="BP14" s="157">
        <v>286</v>
      </c>
      <c r="BQ14" s="158">
        <v>422</v>
      </c>
      <c r="BR14" s="157">
        <v>533</v>
      </c>
      <c r="BS14" s="157">
        <v>608</v>
      </c>
      <c r="BT14" s="157">
        <v>675</v>
      </c>
      <c r="BU14" s="158">
        <v>737</v>
      </c>
      <c r="BV14" s="157">
        <v>793</v>
      </c>
      <c r="BW14" s="157">
        <v>128</v>
      </c>
      <c r="BX14" s="157">
        <v>237</v>
      </c>
      <c r="BY14" s="157">
        <v>393</v>
      </c>
      <c r="BZ14" s="157">
        <v>533</v>
      </c>
      <c r="CA14" s="157">
        <v>608</v>
      </c>
      <c r="CB14" s="157">
        <v>675</v>
      </c>
      <c r="CC14" s="157">
        <v>737</v>
      </c>
      <c r="CD14" s="157">
        <v>793</v>
      </c>
      <c r="CE14" s="691"/>
      <c r="CF14" s="162">
        <v>120</v>
      </c>
      <c r="CG14" s="304" t="s">
        <v>1166</v>
      </c>
      <c r="CH14" s="157">
        <v>128</v>
      </c>
      <c r="CI14" s="157">
        <v>138</v>
      </c>
      <c r="CJ14" s="158">
        <v>220</v>
      </c>
      <c r="CK14" s="157">
        <v>277</v>
      </c>
      <c r="CL14" s="157">
        <v>317</v>
      </c>
      <c r="CM14" s="158">
        <v>352</v>
      </c>
      <c r="CN14" s="157">
        <v>384</v>
      </c>
      <c r="CO14" s="158">
        <v>414</v>
      </c>
      <c r="CP14" s="157">
        <v>128</v>
      </c>
      <c r="CQ14" s="157">
        <v>138</v>
      </c>
      <c r="CR14" s="158">
        <v>220</v>
      </c>
      <c r="CS14" s="157">
        <v>277</v>
      </c>
      <c r="CT14" s="157">
        <v>317</v>
      </c>
      <c r="CU14" s="157">
        <v>352</v>
      </c>
      <c r="CV14" s="158">
        <v>384</v>
      </c>
      <c r="CW14" s="157">
        <v>414</v>
      </c>
      <c r="CX14" s="157">
        <v>169</v>
      </c>
      <c r="CY14" s="157">
        <v>169</v>
      </c>
      <c r="CZ14" s="157">
        <v>206</v>
      </c>
      <c r="DA14" s="157">
        <v>277</v>
      </c>
      <c r="DB14" s="157">
        <v>317</v>
      </c>
      <c r="DC14" s="157">
        <v>352</v>
      </c>
      <c r="DD14" s="157">
        <v>384</v>
      </c>
      <c r="DE14" s="157">
        <v>414</v>
      </c>
    </row>
    <row r="15" spans="1:109">
      <c r="A15" s="143">
        <v>15</v>
      </c>
      <c r="B15" s="691"/>
      <c r="C15" s="163"/>
      <c r="D15" s="305" t="s">
        <v>1167</v>
      </c>
      <c r="E15" s="159">
        <v>72</v>
      </c>
      <c r="F15" s="159">
        <v>72</v>
      </c>
      <c r="G15" s="160">
        <v>64</v>
      </c>
      <c r="H15" s="159">
        <v>54</v>
      </c>
      <c r="I15" s="159">
        <v>47</v>
      </c>
      <c r="J15" s="160">
        <v>42</v>
      </c>
      <c r="K15" s="159">
        <v>39</v>
      </c>
      <c r="L15" s="160">
        <v>36</v>
      </c>
      <c r="M15" s="159">
        <v>72</v>
      </c>
      <c r="N15" s="159">
        <v>72</v>
      </c>
      <c r="O15" s="160">
        <v>64</v>
      </c>
      <c r="P15" s="159">
        <v>54</v>
      </c>
      <c r="Q15" s="159">
        <v>47</v>
      </c>
      <c r="R15" s="159">
        <v>42</v>
      </c>
      <c r="S15" s="160">
        <v>39</v>
      </c>
      <c r="T15" s="159">
        <v>36</v>
      </c>
      <c r="U15" s="159">
        <v>59</v>
      </c>
      <c r="V15" s="159">
        <v>59</v>
      </c>
      <c r="W15" s="159">
        <v>59</v>
      </c>
      <c r="X15" s="159">
        <v>54</v>
      </c>
      <c r="Y15" s="159">
        <v>47</v>
      </c>
      <c r="Z15" s="159">
        <v>42</v>
      </c>
      <c r="AA15" s="159">
        <v>39</v>
      </c>
      <c r="AB15" s="159">
        <v>36</v>
      </c>
      <c r="AC15" s="691"/>
      <c r="AD15" s="163"/>
      <c r="AE15" s="305" t="s">
        <v>1167</v>
      </c>
      <c r="AF15" s="159">
        <v>228</v>
      </c>
      <c r="AG15" s="159">
        <v>228</v>
      </c>
      <c r="AH15" s="160">
        <v>202</v>
      </c>
      <c r="AI15" s="159">
        <v>170</v>
      </c>
      <c r="AJ15" s="159">
        <v>149</v>
      </c>
      <c r="AK15" s="160">
        <v>135</v>
      </c>
      <c r="AL15" s="159">
        <v>123</v>
      </c>
      <c r="AM15" s="160">
        <v>114</v>
      </c>
      <c r="AN15" s="159">
        <v>228</v>
      </c>
      <c r="AO15" s="159">
        <v>228</v>
      </c>
      <c r="AP15" s="160">
        <v>202</v>
      </c>
      <c r="AQ15" s="159">
        <v>170</v>
      </c>
      <c r="AR15" s="159">
        <v>149</v>
      </c>
      <c r="AS15" s="159">
        <v>135</v>
      </c>
      <c r="AT15" s="160">
        <v>123</v>
      </c>
      <c r="AU15" s="159">
        <v>114</v>
      </c>
      <c r="AV15" s="159">
        <v>331</v>
      </c>
      <c r="AW15" s="159">
        <v>331</v>
      </c>
      <c r="AX15" s="159">
        <v>331</v>
      </c>
      <c r="AY15" s="159">
        <v>299</v>
      </c>
      <c r="AZ15" s="159">
        <v>261</v>
      </c>
      <c r="BA15" s="159">
        <v>235</v>
      </c>
      <c r="BB15" s="159">
        <v>216</v>
      </c>
      <c r="BC15" s="159">
        <v>201</v>
      </c>
      <c r="BD15" s="691"/>
      <c r="BE15" s="163"/>
      <c r="BF15" s="305" t="s">
        <v>1167</v>
      </c>
      <c r="BG15" s="159">
        <v>141</v>
      </c>
      <c r="BH15" s="159">
        <v>261</v>
      </c>
      <c r="BI15" s="160">
        <v>386</v>
      </c>
      <c r="BJ15" s="159">
        <v>467</v>
      </c>
      <c r="BK15" s="159">
        <v>533</v>
      </c>
      <c r="BL15" s="160">
        <v>592</v>
      </c>
      <c r="BM15" s="159">
        <v>647</v>
      </c>
      <c r="BN15" s="160">
        <v>696</v>
      </c>
      <c r="BO15" s="159">
        <v>141</v>
      </c>
      <c r="BP15" s="159">
        <v>261</v>
      </c>
      <c r="BQ15" s="160">
        <v>386</v>
      </c>
      <c r="BR15" s="159">
        <v>467</v>
      </c>
      <c r="BS15" s="159">
        <v>533</v>
      </c>
      <c r="BT15" s="159">
        <v>592</v>
      </c>
      <c r="BU15" s="160">
        <v>647</v>
      </c>
      <c r="BV15" s="159">
        <v>696</v>
      </c>
      <c r="BW15" s="159">
        <v>117</v>
      </c>
      <c r="BX15" s="159">
        <v>216</v>
      </c>
      <c r="BY15" s="159">
        <v>360</v>
      </c>
      <c r="BZ15" s="159">
        <v>467</v>
      </c>
      <c r="CA15" s="159">
        <v>533</v>
      </c>
      <c r="CB15" s="159">
        <v>592</v>
      </c>
      <c r="CC15" s="159">
        <v>647</v>
      </c>
      <c r="CD15" s="159">
        <v>696</v>
      </c>
      <c r="CE15" s="691"/>
      <c r="CF15" s="163"/>
      <c r="CG15" s="305" t="s">
        <v>1167</v>
      </c>
      <c r="CH15" s="159">
        <v>116</v>
      </c>
      <c r="CI15" s="159">
        <v>127</v>
      </c>
      <c r="CJ15" s="160">
        <v>201</v>
      </c>
      <c r="CK15" s="159">
        <v>243</v>
      </c>
      <c r="CL15" s="159">
        <v>277</v>
      </c>
      <c r="CM15" s="160">
        <v>309</v>
      </c>
      <c r="CN15" s="159">
        <v>338</v>
      </c>
      <c r="CO15" s="160">
        <v>363</v>
      </c>
      <c r="CP15" s="159">
        <v>116</v>
      </c>
      <c r="CQ15" s="159">
        <v>127</v>
      </c>
      <c r="CR15" s="160">
        <v>201</v>
      </c>
      <c r="CS15" s="159">
        <v>243</v>
      </c>
      <c r="CT15" s="159">
        <v>277</v>
      </c>
      <c r="CU15" s="159">
        <v>309</v>
      </c>
      <c r="CV15" s="160">
        <v>338</v>
      </c>
      <c r="CW15" s="159">
        <v>363</v>
      </c>
      <c r="CX15" s="159">
        <v>154</v>
      </c>
      <c r="CY15" s="159">
        <v>154</v>
      </c>
      <c r="CZ15" s="159">
        <v>188</v>
      </c>
      <c r="DA15" s="159">
        <v>243</v>
      </c>
      <c r="DB15" s="159">
        <v>277</v>
      </c>
      <c r="DC15" s="159">
        <v>309</v>
      </c>
      <c r="DD15" s="159">
        <v>338</v>
      </c>
      <c r="DE15" s="159">
        <v>363</v>
      </c>
    </row>
    <row r="16" spans="1:109">
      <c r="A16" s="143">
        <v>16</v>
      </c>
      <c r="B16" s="691"/>
      <c r="C16" s="164"/>
      <c r="D16" s="303" t="s">
        <v>1165</v>
      </c>
      <c r="E16" s="155">
        <v>110</v>
      </c>
      <c r="F16" s="155">
        <v>110</v>
      </c>
      <c r="G16" s="156">
        <v>94</v>
      </c>
      <c r="H16" s="155">
        <v>78</v>
      </c>
      <c r="I16" s="155">
        <v>68</v>
      </c>
      <c r="J16" s="156">
        <v>59</v>
      </c>
      <c r="K16" s="155">
        <v>50</v>
      </c>
      <c r="L16" s="156">
        <v>43</v>
      </c>
      <c r="M16" s="155">
        <v>110</v>
      </c>
      <c r="N16" s="155">
        <v>110</v>
      </c>
      <c r="O16" s="156">
        <v>94</v>
      </c>
      <c r="P16" s="155">
        <v>78</v>
      </c>
      <c r="Q16" s="155">
        <v>68</v>
      </c>
      <c r="R16" s="155">
        <v>59</v>
      </c>
      <c r="S16" s="156">
        <v>50</v>
      </c>
      <c r="T16" s="155">
        <v>43</v>
      </c>
      <c r="U16" s="155">
        <v>91</v>
      </c>
      <c r="V16" s="155">
        <v>91</v>
      </c>
      <c r="W16" s="155">
        <v>91</v>
      </c>
      <c r="X16" s="155">
        <v>78</v>
      </c>
      <c r="Y16" s="155">
        <v>68</v>
      </c>
      <c r="Z16" s="155">
        <v>59</v>
      </c>
      <c r="AA16" s="155">
        <v>50</v>
      </c>
      <c r="AB16" s="155">
        <v>43</v>
      </c>
      <c r="AC16" s="691"/>
      <c r="AD16" s="164"/>
      <c r="AE16" s="303" t="s">
        <v>1165</v>
      </c>
      <c r="AF16" s="155">
        <v>416</v>
      </c>
      <c r="AG16" s="155">
        <v>416</v>
      </c>
      <c r="AH16" s="156">
        <v>354</v>
      </c>
      <c r="AI16" s="155">
        <v>295</v>
      </c>
      <c r="AJ16" s="155">
        <v>259</v>
      </c>
      <c r="AK16" s="156">
        <v>224</v>
      </c>
      <c r="AL16" s="155">
        <v>188</v>
      </c>
      <c r="AM16" s="156">
        <v>162</v>
      </c>
      <c r="AN16" s="155">
        <v>416</v>
      </c>
      <c r="AO16" s="155">
        <v>416</v>
      </c>
      <c r="AP16" s="156">
        <v>354</v>
      </c>
      <c r="AQ16" s="155">
        <v>295</v>
      </c>
      <c r="AR16" s="155">
        <v>259</v>
      </c>
      <c r="AS16" s="155">
        <v>224</v>
      </c>
      <c r="AT16" s="156">
        <v>188</v>
      </c>
      <c r="AU16" s="155">
        <v>162</v>
      </c>
      <c r="AV16" s="155">
        <v>600</v>
      </c>
      <c r="AW16" s="155">
        <v>600</v>
      </c>
      <c r="AX16" s="155">
        <v>600</v>
      </c>
      <c r="AY16" s="155">
        <v>513</v>
      </c>
      <c r="AZ16" s="155">
        <v>449</v>
      </c>
      <c r="BA16" s="155">
        <v>389</v>
      </c>
      <c r="BB16" s="155">
        <v>327</v>
      </c>
      <c r="BC16" s="155">
        <v>281</v>
      </c>
      <c r="BD16" s="691"/>
      <c r="BE16" s="164"/>
      <c r="BF16" s="303" t="s">
        <v>1165</v>
      </c>
      <c r="BG16" s="155">
        <v>243</v>
      </c>
      <c r="BH16" s="155">
        <v>419</v>
      </c>
      <c r="BI16" s="156">
        <v>565</v>
      </c>
      <c r="BJ16" s="155">
        <v>679</v>
      </c>
      <c r="BK16" s="155">
        <v>775</v>
      </c>
      <c r="BL16" s="156">
        <v>829</v>
      </c>
      <c r="BM16" s="155">
        <v>829</v>
      </c>
      <c r="BN16" s="156">
        <v>828</v>
      </c>
      <c r="BO16" s="155">
        <v>243</v>
      </c>
      <c r="BP16" s="155">
        <v>419</v>
      </c>
      <c r="BQ16" s="156">
        <v>565</v>
      </c>
      <c r="BR16" s="155">
        <v>679</v>
      </c>
      <c r="BS16" s="155">
        <v>775</v>
      </c>
      <c r="BT16" s="155">
        <v>829</v>
      </c>
      <c r="BU16" s="156">
        <v>829</v>
      </c>
      <c r="BV16" s="155">
        <v>828</v>
      </c>
      <c r="BW16" s="155">
        <v>203</v>
      </c>
      <c r="BX16" s="155">
        <v>347</v>
      </c>
      <c r="BY16" s="155">
        <v>553</v>
      </c>
      <c r="BZ16" s="155">
        <v>679</v>
      </c>
      <c r="CA16" s="155">
        <v>775</v>
      </c>
      <c r="CB16" s="155">
        <v>829</v>
      </c>
      <c r="CC16" s="155">
        <v>829</v>
      </c>
      <c r="CD16" s="155">
        <v>828</v>
      </c>
      <c r="CE16" s="691"/>
      <c r="CF16" s="164"/>
      <c r="CG16" s="303" t="s">
        <v>1165</v>
      </c>
      <c r="CH16" s="155">
        <v>206</v>
      </c>
      <c r="CI16" s="155">
        <v>206</v>
      </c>
      <c r="CJ16" s="156">
        <v>294</v>
      </c>
      <c r="CK16" s="155">
        <v>355</v>
      </c>
      <c r="CL16" s="155">
        <v>404</v>
      </c>
      <c r="CM16" s="156">
        <v>432</v>
      </c>
      <c r="CN16" s="155">
        <v>432</v>
      </c>
      <c r="CO16" s="156">
        <v>432</v>
      </c>
      <c r="CP16" s="155">
        <v>206</v>
      </c>
      <c r="CQ16" s="155">
        <v>206</v>
      </c>
      <c r="CR16" s="156">
        <v>294</v>
      </c>
      <c r="CS16" s="155">
        <v>355</v>
      </c>
      <c r="CT16" s="155">
        <v>404</v>
      </c>
      <c r="CU16" s="155">
        <v>432</v>
      </c>
      <c r="CV16" s="156">
        <v>432</v>
      </c>
      <c r="CW16" s="155">
        <v>432</v>
      </c>
      <c r="CX16" s="155">
        <v>280</v>
      </c>
      <c r="CY16" s="155">
        <v>280</v>
      </c>
      <c r="CZ16" s="155">
        <v>288</v>
      </c>
      <c r="DA16" s="155">
        <v>355</v>
      </c>
      <c r="DB16" s="155">
        <v>404</v>
      </c>
      <c r="DC16" s="155">
        <v>432</v>
      </c>
      <c r="DD16" s="155">
        <v>432</v>
      </c>
      <c r="DE16" s="155">
        <v>432</v>
      </c>
    </row>
    <row r="17" spans="1:109">
      <c r="A17" s="143">
        <v>17</v>
      </c>
      <c r="B17" s="691"/>
      <c r="C17" s="699">
        <v>130</v>
      </c>
      <c r="D17" s="304" t="s">
        <v>1166</v>
      </c>
      <c r="E17" s="157">
        <v>74</v>
      </c>
      <c r="F17" s="157">
        <v>74</v>
      </c>
      <c r="G17" s="158">
        <v>69</v>
      </c>
      <c r="H17" s="157">
        <v>61</v>
      </c>
      <c r="I17" s="157">
        <v>54</v>
      </c>
      <c r="J17" s="158">
        <v>48</v>
      </c>
      <c r="K17" s="157">
        <v>44</v>
      </c>
      <c r="L17" s="158">
        <v>41</v>
      </c>
      <c r="M17" s="157">
        <v>74</v>
      </c>
      <c r="N17" s="157">
        <v>74</v>
      </c>
      <c r="O17" s="158">
        <v>69</v>
      </c>
      <c r="P17" s="157">
        <v>61</v>
      </c>
      <c r="Q17" s="157">
        <v>54</v>
      </c>
      <c r="R17" s="157">
        <v>48</v>
      </c>
      <c r="S17" s="158">
        <v>44</v>
      </c>
      <c r="T17" s="157">
        <v>41</v>
      </c>
      <c r="U17" s="157">
        <v>62</v>
      </c>
      <c r="V17" s="157">
        <v>62</v>
      </c>
      <c r="W17" s="157">
        <v>62</v>
      </c>
      <c r="X17" s="157">
        <v>61</v>
      </c>
      <c r="Y17" s="157">
        <v>54</v>
      </c>
      <c r="Z17" s="157">
        <v>48</v>
      </c>
      <c r="AA17" s="157">
        <v>44</v>
      </c>
      <c r="AB17" s="157">
        <v>41</v>
      </c>
      <c r="AC17" s="691"/>
      <c r="AD17" s="699">
        <v>130</v>
      </c>
      <c r="AE17" s="304" t="s">
        <v>1166</v>
      </c>
      <c r="AF17" s="157">
        <v>280</v>
      </c>
      <c r="AG17" s="157">
        <v>280</v>
      </c>
      <c r="AH17" s="158">
        <v>261</v>
      </c>
      <c r="AI17" s="157">
        <v>232</v>
      </c>
      <c r="AJ17" s="157">
        <v>203</v>
      </c>
      <c r="AK17" s="158">
        <v>183</v>
      </c>
      <c r="AL17" s="157">
        <v>168</v>
      </c>
      <c r="AM17" s="158">
        <v>156</v>
      </c>
      <c r="AN17" s="157">
        <v>280</v>
      </c>
      <c r="AO17" s="157">
        <v>280</v>
      </c>
      <c r="AP17" s="158">
        <v>261</v>
      </c>
      <c r="AQ17" s="157">
        <v>232</v>
      </c>
      <c r="AR17" s="157">
        <v>203</v>
      </c>
      <c r="AS17" s="157">
        <v>183</v>
      </c>
      <c r="AT17" s="158">
        <v>168</v>
      </c>
      <c r="AU17" s="157">
        <v>156</v>
      </c>
      <c r="AV17" s="157">
        <v>405</v>
      </c>
      <c r="AW17" s="157">
        <v>405</v>
      </c>
      <c r="AX17" s="157">
        <v>405</v>
      </c>
      <c r="AY17" s="157">
        <v>403</v>
      </c>
      <c r="AZ17" s="157">
        <v>353</v>
      </c>
      <c r="BA17" s="157">
        <v>318</v>
      </c>
      <c r="BB17" s="157">
        <v>291</v>
      </c>
      <c r="BC17" s="157">
        <v>270</v>
      </c>
      <c r="BD17" s="691"/>
      <c r="BE17" s="699">
        <v>130</v>
      </c>
      <c r="BF17" s="304" t="s">
        <v>1166</v>
      </c>
      <c r="BG17" s="157">
        <v>165</v>
      </c>
      <c r="BH17" s="157">
        <v>281</v>
      </c>
      <c r="BI17" s="158">
        <v>416</v>
      </c>
      <c r="BJ17" s="157">
        <v>533</v>
      </c>
      <c r="BK17" s="157">
        <v>608</v>
      </c>
      <c r="BL17" s="158">
        <v>675</v>
      </c>
      <c r="BM17" s="157">
        <v>737</v>
      </c>
      <c r="BN17" s="158">
        <v>793</v>
      </c>
      <c r="BO17" s="157">
        <v>165</v>
      </c>
      <c r="BP17" s="157">
        <v>281</v>
      </c>
      <c r="BQ17" s="158">
        <v>416</v>
      </c>
      <c r="BR17" s="157">
        <v>533</v>
      </c>
      <c r="BS17" s="157">
        <v>608</v>
      </c>
      <c r="BT17" s="157">
        <v>675</v>
      </c>
      <c r="BU17" s="158">
        <v>737</v>
      </c>
      <c r="BV17" s="157">
        <v>793</v>
      </c>
      <c r="BW17" s="157">
        <v>136</v>
      </c>
      <c r="BX17" s="157">
        <v>234</v>
      </c>
      <c r="BY17" s="157">
        <v>373</v>
      </c>
      <c r="BZ17" s="157">
        <v>533</v>
      </c>
      <c r="CA17" s="157">
        <v>608</v>
      </c>
      <c r="CB17" s="157">
        <v>675</v>
      </c>
      <c r="CC17" s="157">
        <v>737</v>
      </c>
      <c r="CD17" s="157">
        <v>793</v>
      </c>
      <c r="CE17" s="691"/>
      <c r="CF17" s="699">
        <v>130</v>
      </c>
      <c r="CG17" s="304" t="s">
        <v>1166</v>
      </c>
      <c r="CH17" s="157">
        <v>138</v>
      </c>
      <c r="CI17" s="157">
        <v>138</v>
      </c>
      <c r="CJ17" s="158">
        <v>218</v>
      </c>
      <c r="CK17" s="157">
        <v>277</v>
      </c>
      <c r="CL17" s="157">
        <v>317</v>
      </c>
      <c r="CM17" s="158">
        <v>352</v>
      </c>
      <c r="CN17" s="157">
        <v>384</v>
      </c>
      <c r="CO17" s="158">
        <v>414</v>
      </c>
      <c r="CP17" s="157">
        <v>138</v>
      </c>
      <c r="CQ17" s="157">
        <v>138</v>
      </c>
      <c r="CR17" s="158">
        <v>218</v>
      </c>
      <c r="CS17" s="157">
        <v>277</v>
      </c>
      <c r="CT17" s="157">
        <v>317</v>
      </c>
      <c r="CU17" s="157">
        <v>352</v>
      </c>
      <c r="CV17" s="158">
        <v>384</v>
      </c>
      <c r="CW17" s="157">
        <v>414</v>
      </c>
      <c r="CX17" s="157">
        <v>189</v>
      </c>
      <c r="CY17" s="157">
        <v>189</v>
      </c>
      <c r="CZ17" s="157">
        <v>195</v>
      </c>
      <c r="DA17" s="157">
        <v>277</v>
      </c>
      <c r="DB17" s="157">
        <v>317</v>
      </c>
      <c r="DC17" s="157">
        <v>352</v>
      </c>
      <c r="DD17" s="157">
        <v>384</v>
      </c>
      <c r="DE17" s="157">
        <v>414</v>
      </c>
    </row>
    <row r="18" spans="1:109">
      <c r="A18" s="143">
        <v>18</v>
      </c>
      <c r="B18" s="691"/>
      <c r="C18" s="700"/>
      <c r="D18" s="305" t="s">
        <v>1167</v>
      </c>
      <c r="E18" s="159">
        <v>68</v>
      </c>
      <c r="F18" s="159">
        <v>68</v>
      </c>
      <c r="G18" s="160">
        <v>63</v>
      </c>
      <c r="H18" s="159">
        <v>54</v>
      </c>
      <c r="I18" s="159">
        <v>47</v>
      </c>
      <c r="J18" s="160">
        <v>42</v>
      </c>
      <c r="K18" s="159">
        <v>39</v>
      </c>
      <c r="L18" s="160">
        <v>36</v>
      </c>
      <c r="M18" s="159">
        <v>68</v>
      </c>
      <c r="N18" s="159">
        <v>68</v>
      </c>
      <c r="O18" s="160">
        <v>63</v>
      </c>
      <c r="P18" s="159">
        <v>54</v>
      </c>
      <c r="Q18" s="159">
        <v>47</v>
      </c>
      <c r="R18" s="159">
        <v>42</v>
      </c>
      <c r="S18" s="160">
        <v>39</v>
      </c>
      <c r="T18" s="159">
        <v>36</v>
      </c>
      <c r="U18" s="159">
        <v>56</v>
      </c>
      <c r="V18" s="159">
        <v>56</v>
      </c>
      <c r="W18" s="159">
        <v>56</v>
      </c>
      <c r="X18" s="159">
        <v>54</v>
      </c>
      <c r="Y18" s="159">
        <v>47</v>
      </c>
      <c r="Z18" s="159">
        <v>42</v>
      </c>
      <c r="AA18" s="159">
        <v>39</v>
      </c>
      <c r="AB18" s="159">
        <v>36</v>
      </c>
      <c r="AC18" s="691"/>
      <c r="AD18" s="700"/>
      <c r="AE18" s="305" t="s">
        <v>1167</v>
      </c>
      <c r="AF18" s="159">
        <v>256</v>
      </c>
      <c r="AG18" s="159">
        <v>256</v>
      </c>
      <c r="AH18" s="160">
        <v>238</v>
      </c>
      <c r="AI18" s="159">
        <v>204</v>
      </c>
      <c r="AJ18" s="159">
        <v>178</v>
      </c>
      <c r="AK18" s="160">
        <v>160</v>
      </c>
      <c r="AL18" s="159">
        <v>147</v>
      </c>
      <c r="AM18" s="160">
        <v>136</v>
      </c>
      <c r="AN18" s="159">
        <v>256</v>
      </c>
      <c r="AO18" s="159">
        <v>256</v>
      </c>
      <c r="AP18" s="160">
        <v>238</v>
      </c>
      <c r="AQ18" s="159">
        <v>204</v>
      </c>
      <c r="AR18" s="159">
        <v>178</v>
      </c>
      <c r="AS18" s="159">
        <v>160</v>
      </c>
      <c r="AT18" s="160">
        <v>147</v>
      </c>
      <c r="AU18" s="159">
        <v>136</v>
      </c>
      <c r="AV18" s="159">
        <v>370</v>
      </c>
      <c r="AW18" s="159">
        <v>370</v>
      </c>
      <c r="AX18" s="159">
        <v>370</v>
      </c>
      <c r="AY18" s="159">
        <v>353</v>
      </c>
      <c r="AZ18" s="159">
        <v>309</v>
      </c>
      <c r="BA18" s="159">
        <v>278</v>
      </c>
      <c r="BB18" s="159">
        <v>255</v>
      </c>
      <c r="BC18" s="159">
        <v>237</v>
      </c>
      <c r="BD18" s="691"/>
      <c r="BE18" s="700"/>
      <c r="BF18" s="305" t="s">
        <v>1167</v>
      </c>
      <c r="BG18" s="159">
        <v>150</v>
      </c>
      <c r="BH18" s="159">
        <v>258</v>
      </c>
      <c r="BI18" s="160">
        <v>381</v>
      </c>
      <c r="BJ18" s="159">
        <v>467</v>
      </c>
      <c r="BK18" s="159">
        <v>533</v>
      </c>
      <c r="BL18" s="160">
        <v>592</v>
      </c>
      <c r="BM18" s="159">
        <v>647</v>
      </c>
      <c r="BN18" s="160">
        <v>696</v>
      </c>
      <c r="BO18" s="159">
        <v>150</v>
      </c>
      <c r="BP18" s="159">
        <v>258</v>
      </c>
      <c r="BQ18" s="160">
        <v>381</v>
      </c>
      <c r="BR18" s="159">
        <v>467</v>
      </c>
      <c r="BS18" s="159">
        <v>533</v>
      </c>
      <c r="BT18" s="159">
        <v>592</v>
      </c>
      <c r="BU18" s="160">
        <v>647</v>
      </c>
      <c r="BV18" s="159">
        <v>696</v>
      </c>
      <c r="BW18" s="159">
        <v>125</v>
      </c>
      <c r="BX18" s="159">
        <v>215</v>
      </c>
      <c r="BY18" s="159">
        <v>340</v>
      </c>
      <c r="BZ18" s="159">
        <v>467</v>
      </c>
      <c r="CA18" s="159">
        <v>533</v>
      </c>
      <c r="CB18" s="159">
        <v>592</v>
      </c>
      <c r="CC18" s="159">
        <v>647</v>
      </c>
      <c r="CD18" s="159">
        <v>696</v>
      </c>
      <c r="CE18" s="691"/>
      <c r="CF18" s="700"/>
      <c r="CG18" s="305" t="s">
        <v>1167</v>
      </c>
      <c r="CH18" s="159">
        <v>127</v>
      </c>
      <c r="CI18" s="159">
        <v>127</v>
      </c>
      <c r="CJ18" s="160">
        <v>199</v>
      </c>
      <c r="CK18" s="159">
        <v>243</v>
      </c>
      <c r="CL18" s="159">
        <v>277</v>
      </c>
      <c r="CM18" s="160">
        <v>309</v>
      </c>
      <c r="CN18" s="159">
        <v>338</v>
      </c>
      <c r="CO18" s="160">
        <v>363</v>
      </c>
      <c r="CP18" s="159">
        <v>127</v>
      </c>
      <c r="CQ18" s="159">
        <v>127</v>
      </c>
      <c r="CR18" s="160">
        <v>199</v>
      </c>
      <c r="CS18" s="159">
        <v>243</v>
      </c>
      <c r="CT18" s="159">
        <v>277</v>
      </c>
      <c r="CU18" s="159">
        <v>309</v>
      </c>
      <c r="CV18" s="160">
        <v>338</v>
      </c>
      <c r="CW18" s="159">
        <v>363</v>
      </c>
      <c r="CX18" s="159">
        <v>173</v>
      </c>
      <c r="CY18" s="159">
        <v>173</v>
      </c>
      <c r="CZ18" s="159">
        <v>178</v>
      </c>
      <c r="DA18" s="159">
        <v>243</v>
      </c>
      <c r="DB18" s="159">
        <v>277</v>
      </c>
      <c r="DC18" s="159">
        <v>309</v>
      </c>
      <c r="DD18" s="159">
        <v>338</v>
      </c>
      <c r="DE18" s="159">
        <v>363</v>
      </c>
    </row>
    <row r="19" spans="1:109">
      <c r="A19" s="143">
        <v>19</v>
      </c>
      <c r="B19" s="691"/>
      <c r="C19" s="710">
        <v>140</v>
      </c>
      <c r="D19" s="303" t="s">
        <v>1165</v>
      </c>
      <c r="E19" s="155">
        <v>104</v>
      </c>
      <c r="F19" s="155">
        <v>104</v>
      </c>
      <c r="G19" s="156">
        <v>94</v>
      </c>
      <c r="H19" s="155">
        <v>78</v>
      </c>
      <c r="I19" s="155">
        <v>68</v>
      </c>
      <c r="J19" s="156">
        <v>59</v>
      </c>
      <c r="K19" s="155">
        <v>50</v>
      </c>
      <c r="L19" s="156">
        <v>43</v>
      </c>
      <c r="M19" s="155">
        <v>104</v>
      </c>
      <c r="N19" s="155">
        <v>104</v>
      </c>
      <c r="O19" s="156">
        <v>94</v>
      </c>
      <c r="P19" s="155">
        <v>78</v>
      </c>
      <c r="Q19" s="155">
        <v>68</v>
      </c>
      <c r="R19" s="155">
        <v>59</v>
      </c>
      <c r="S19" s="156">
        <v>50</v>
      </c>
      <c r="T19" s="155">
        <v>43</v>
      </c>
      <c r="U19" s="155">
        <v>87</v>
      </c>
      <c r="V19" s="155">
        <v>87</v>
      </c>
      <c r="W19" s="155">
        <v>87</v>
      </c>
      <c r="X19" s="155">
        <v>78</v>
      </c>
      <c r="Y19" s="155">
        <v>68</v>
      </c>
      <c r="Z19" s="155">
        <v>59</v>
      </c>
      <c r="AA19" s="155">
        <v>50</v>
      </c>
      <c r="AB19" s="155">
        <v>43</v>
      </c>
      <c r="AC19" s="691"/>
      <c r="AD19" s="710">
        <v>140</v>
      </c>
      <c r="AE19" s="303" t="s">
        <v>1165</v>
      </c>
      <c r="AF19" s="155">
        <v>463</v>
      </c>
      <c r="AG19" s="155">
        <v>463</v>
      </c>
      <c r="AH19" s="156">
        <v>417</v>
      </c>
      <c r="AI19" s="155">
        <v>347</v>
      </c>
      <c r="AJ19" s="155">
        <v>304</v>
      </c>
      <c r="AK19" s="156">
        <v>263</v>
      </c>
      <c r="AL19" s="155">
        <v>222</v>
      </c>
      <c r="AM19" s="156">
        <v>190</v>
      </c>
      <c r="AN19" s="155">
        <v>463</v>
      </c>
      <c r="AO19" s="155">
        <v>463</v>
      </c>
      <c r="AP19" s="156">
        <v>417</v>
      </c>
      <c r="AQ19" s="155">
        <v>347</v>
      </c>
      <c r="AR19" s="155">
        <v>304</v>
      </c>
      <c r="AS19" s="155">
        <v>263</v>
      </c>
      <c r="AT19" s="156">
        <v>222</v>
      </c>
      <c r="AU19" s="155">
        <v>190</v>
      </c>
      <c r="AV19" s="155">
        <v>667</v>
      </c>
      <c r="AW19" s="155">
        <v>667</v>
      </c>
      <c r="AX19" s="155">
        <v>667</v>
      </c>
      <c r="AY19" s="155">
        <v>599</v>
      </c>
      <c r="AZ19" s="155">
        <v>524</v>
      </c>
      <c r="BA19" s="155">
        <v>455</v>
      </c>
      <c r="BB19" s="155">
        <v>382</v>
      </c>
      <c r="BC19" s="155">
        <v>329</v>
      </c>
      <c r="BD19" s="691"/>
      <c r="BE19" s="710">
        <v>140</v>
      </c>
      <c r="BF19" s="303" t="s">
        <v>1165</v>
      </c>
      <c r="BG19" s="155">
        <v>258</v>
      </c>
      <c r="BH19" s="155">
        <v>414</v>
      </c>
      <c r="BI19" s="156">
        <v>565</v>
      </c>
      <c r="BJ19" s="155">
        <v>679</v>
      </c>
      <c r="BK19" s="155">
        <v>775</v>
      </c>
      <c r="BL19" s="156">
        <v>829</v>
      </c>
      <c r="BM19" s="155">
        <v>829</v>
      </c>
      <c r="BN19" s="156">
        <v>828</v>
      </c>
      <c r="BO19" s="155">
        <v>258</v>
      </c>
      <c r="BP19" s="155">
        <v>414</v>
      </c>
      <c r="BQ19" s="156">
        <v>565</v>
      </c>
      <c r="BR19" s="155">
        <v>679</v>
      </c>
      <c r="BS19" s="155">
        <v>775</v>
      </c>
      <c r="BT19" s="155">
        <v>829</v>
      </c>
      <c r="BU19" s="156">
        <v>829</v>
      </c>
      <c r="BV19" s="155">
        <v>828</v>
      </c>
      <c r="BW19" s="155">
        <v>215</v>
      </c>
      <c r="BX19" s="155">
        <v>345</v>
      </c>
      <c r="BY19" s="155">
        <v>524</v>
      </c>
      <c r="BZ19" s="155">
        <v>679</v>
      </c>
      <c r="CA19" s="155">
        <v>775</v>
      </c>
      <c r="CB19" s="155">
        <v>829</v>
      </c>
      <c r="CC19" s="155">
        <v>829</v>
      </c>
      <c r="CD19" s="155">
        <v>828</v>
      </c>
      <c r="CE19" s="691"/>
      <c r="CF19" s="710">
        <v>140</v>
      </c>
      <c r="CG19" s="303" t="s">
        <v>1165</v>
      </c>
      <c r="CH19" s="155">
        <v>222</v>
      </c>
      <c r="CI19" s="155">
        <v>222</v>
      </c>
      <c r="CJ19" s="156">
        <v>294</v>
      </c>
      <c r="CK19" s="155">
        <v>355</v>
      </c>
      <c r="CL19" s="155">
        <v>404</v>
      </c>
      <c r="CM19" s="156">
        <v>432</v>
      </c>
      <c r="CN19" s="155">
        <v>432</v>
      </c>
      <c r="CO19" s="156">
        <v>432</v>
      </c>
      <c r="CP19" s="155">
        <v>222</v>
      </c>
      <c r="CQ19" s="155">
        <v>222</v>
      </c>
      <c r="CR19" s="156">
        <v>294</v>
      </c>
      <c r="CS19" s="155">
        <v>355</v>
      </c>
      <c r="CT19" s="155">
        <v>404</v>
      </c>
      <c r="CU19" s="155">
        <v>432</v>
      </c>
      <c r="CV19" s="156">
        <v>432</v>
      </c>
      <c r="CW19" s="155">
        <v>432</v>
      </c>
      <c r="CX19" s="155">
        <v>311</v>
      </c>
      <c r="CY19" s="155">
        <v>311</v>
      </c>
      <c r="CZ19" s="155">
        <v>311</v>
      </c>
      <c r="DA19" s="155">
        <v>355</v>
      </c>
      <c r="DB19" s="155">
        <v>404</v>
      </c>
      <c r="DC19" s="155">
        <v>432</v>
      </c>
      <c r="DD19" s="155">
        <v>432</v>
      </c>
      <c r="DE19" s="155">
        <v>432</v>
      </c>
    </row>
    <row r="20" spans="1:109">
      <c r="A20" s="143">
        <v>20</v>
      </c>
      <c r="B20" s="691"/>
      <c r="C20" s="711"/>
      <c r="D20" s="304" t="s">
        <v>1166</v>
      </c>
      <c r="E20" s="157">
        <v>70</v>
      </c>
      <c r="F20" s="157">
        <v>70</v>
      </c>
      <c r="G20" s="158">
        <v>68</v>
      </c>
      <c r="H20" s="157">
        <v>61</v>
      </c>
      <c r="I20" s="157">
        <v>54</v>
      </c>
      <c r="J20" s="158">
        <v>48</v>
      </c>
      <c r="K20" s="157">
        <v>44</v>
      </c>
      <c r="L20" s="158">
        <v>41</v>
      </c>
      <c r="M20" s="157">
        <v>70</v>
      </c>
      <c r="N20" s="157">
        <v>70</v>
      </c>
      <c r="O20" s="158">
        <v>68</v>
      </c>
      <c r="P20" s="157">
        <v>61</v>
      </c>
      <c r="Q20" s="157">
        <v>54</v>
      </c>
      <c r="R20" s="157">
        <v>48</v>
      </c>
      <c r="S20" s="158">
        <v>44</v>
      </c>
      <c r="T20" s="157">
        <v>41</v>
      </c>
      <c r="U20" s="157">
        <v>58</v>
      </c>
      <c r="V20" s="157">
        <v>58</v>
      </c>
      <c r="W20" s="157">
        <v>58</v>
      </c>
      <c r="X20" s="157">
        <v>58</v>
      </c>
      <c r="Y20" s="157">
        <v>54</v>
      </c>
      <c r="Z20" s="157">
        <v>48</v>
      </c>
      <c r="AA20" s="157">
        <v>44</v>
      </c>
      <c r="AB20" s="157">
        <v>41</v>
      </c>
      <c r="AC20" s="691"/>
      <c r="AD20" s="711"/>
      <c r="AE20" s="304" t="s">
        <v>1166</v>
      </c>
      <c r="AF20" s="157">
        <v>312</v>
      </c>
      <c r="AG20" s="157">
        <v>312</v>
      </c>
      <c r="AH20" s="158">
        <v>302</v>
      </c>
      <c r="AI20" s="157">
        <v>272</v>
      </c>
      <c r="AJ20" s="157">
        <v>238</v>
      </c>
      <c r="AK20" s="158">
        <v>215</v>
      </c>
      <c r="AL20" s="157">
        <v>197</v>
      </c>
      <c r="AM20" s="158">
        <v>183</v>
      </c>
      <c r="AN20" s="157">
        <v>312</v>
      </c>
      <c r="AO20" s="157">
        <v>312</v>
      </c>
      <c r="AP20" s="158">
        <v>302</v>
      </c>
      <c r="AQ20" s="157">
        <v>272</v>
      </c>
      <c r="AR20" s="157">
        <v>238</v>
      </c>
      <c r="AS20" s="157">
        <v>215</v>
      </c>
      <c r="AT20" s="158">
        <v>197</v>
      </c>
      <c r="AU20" s="157">
        <v>183</v>
      </c>
      <c r="AV20" s="157">
        <v>449</v>
      </c>
      <c r="AW20" s="157">
        <v>449</v>
      </c>
      <c r="AX20" s="157">
        <v>449</v>
      </c>
      <c r="AY20" s="157">
        <v>449</v>
      </c>
      <c r="AZ20" s="157">
        <v>412</v>
      </c>
      <c r="BA20" s="157">
        <v>370</v>
      </c>
      <c r="BB20" s="157">
        <v>340</v>
      </c>
      <c r="BC20" s="157">
        <v>316</v>
      </c>
      <c r="BD20" s="691"/>
      <c r="BE20" s="711"/>
      <c r="BF20" s="304" t="s">
        <v>1166</v>
      </c>
      <c r="BG20" s="157">
        <v>174</v>
      </c>
      <c r="BH20" s="157">
        <v>278</v>
      </c>
      <c r="BI20" s="158">
        <v>411</v>
      </c>
      <c r="BJ20" s="157">
        <v>533</v>
      </c>
      <c r="BK20" s="157">
        <v>608</v>
      </c>
      <c r="BL20" s="158">
        <v>675</v>
      </c>
      <c r="BM20" s="157">
        <v>737</v>
      </c>
      <c r="BN20" s="158">
        <v>793</v>
      </c>
      <c r="BO20" s="157">
        <v>174</v>
      </c>
      <c r="BP20" s="157">
        <v>278</v>
      </c>
      <c r="BQ20" s="158">
        <v>411</v>
      </c>
      <c r="BR20" s="157">
        <v>533</v>
      </c>
      <c r="BS20" s="157">
        <v>608</v>
      </c>
      <c r="BT20" s="157">
        <v>675</v>
      </c>
      <c r="BU20" s="158">
        <v>737</v>
      </c>
      <c r="BV20" s="157">
        <v>793</v>
      </c>
      <c r="BW20" s="157">
        <v>145</v>
      </c>
      <c r="BX20" s="157">
        <v>232</v>
      </c>
      <c r="BY20" s="157">
        <v>354</v>
      </c>
      <c r="BZ20" s="157">
        <v>509</v>
      </c>
      <c r="CA20" s="157">
        <v>608</v>
      </c>
      <c r="CB20" s="157">
        <v>675</v>
      </c>
      <c r="CC20" s="157">
        <v>737</v>
      </c>
      <c r="CD20" s="157">
        <v>793</v>
      </c>
      <c r="CE20" s="691"/>
      <c r="CF20" s="711"/>
      <c r="CG20" s="304" t="s">
        <v>1166</v>
      </c>
      <c r="CH20" s="157">
        <v>150</v>
      </c>
      <c r="CI20" s="157">
        <v>150</v>
      </c>
      <c r="CJ20" s="158">
        <v>214</v>
      </c>
      <c r="CK20" s="157">
        <v>277</v>
      </c>
      <c r="CL20" s="157">
        <v>317</v>
      </c>
      <c r="CM20" s="158">
        <v>352</v>
      </c>
      <c r="CN20" s="157">
        <v>384</v>
      </c>
      <c r="CO20" s="158">
        <v>414</v>
      </c>
      <c r="CP20" s="157">
        <v>150</v>
      </c>
      <c r="CQ20" s="157">
        <v>150</v>
      </c>
      <c r="CR20" s="158">
        <v>214</v>
      </c>
      <c r="CS20" s="157">
        <v>277</v>
      </c>
      <c r="CT20" s="157">
        <v>317</v>
      </c>
      <c r="CU20" s="157">
        <v>352</v>
      </c>
      <c r="CV20" s="158">
        <v>384</v>
      </c>
      <c r="CW20" s="157">
        <v>414</v>
      </c>
      <c r="CX20" s="157">
        <v>209</v>
      </c>
      <c r="CY20" s="157">
        <v>209</v>
      </c>
      <c r="CZ20" s="157">
        <v>209</v>
      </c>
      <c r="DA20" s="157">
        <v>265</v>
      </c>
      <c r="DB20" s="157">
        <v>317</v>
      </c>
      <c r="DC20" s="157">
        <v>352</v>
      </c>
      <c r="DD20" s="157">
        <v>384</v>
      </c>
      <c r="DE20" s="157">
        <v>414</v>
      </c>
    </row>
    <row r="21" spans="1:109">
      <c r="A21" s="143">
        <v>21</v>
      </c>
      <c r="B21" s="691"/>
      <c r="C21" s="712"/>
      <c r="D21" s="305" t="s">
        <v>1167</v>
      </c>
      <c r="E21" s="159">
        <v>64</v>
      </c>
      <c r="F21" s="159">
        <v>64</v>
      </c>
      <c r="G21" s="160">
        <v>62</v>
      </c>
      <c r="H21" s="159">
        <v>54</v>
      </c>
      <c r="I21" s="159">
        <v>47</v>
      </c>
      <c r="J21" s="160">
        <v>42</v>
      </c>
      <c r="K21" s="159">
        <v>39</v>
      </c>
      <c r="L21" s="160">
        <v>36</v>
      </c>
      <c r="M21" s="159">
        <v>64</v>
      </c>
      <c r="N21" s="159">
        <v>64</v>
      </c>
      <c r="O21" s="160">
        <v>62</v>
      </c>
      <c r="P21" s="159">
        <v>54</v>
      </c>
      <c r="Q21" s="159">
        <v>47</v>
      </c>
      <c r="R21" s="159">
        <v>42</v>
      </c>
      <c r="S21" s="160">
        <v>39</v>
      </c>
      <c r="T21" s="159">
        <v>36</v>
      </c>
      <c r="U21" s="159">
        <v>53</v>
      </c>
      <c r="V21" s="159">
        <v>53</v>
      </c>
      <c r="W21" s="159">
        <v>53</v>
      </c>
      <c r="X21" s="159">
        <v>53</v>
      </c>
      <c r="Y21" s="159">
        <v>47</v>
      </c>
      <c r="Z21" s="159">
        <v>42</v>
      </c>
      <c r="AA21" s="159">
        <v>39</v>
      </c>
      <c r="AB21" s="159">
        <v>36</v>
      </c>
      <c r="AC21" s="691"/>
      <c r="AD21" s="712"/>
      <c r="AE21" s="305" t="s">
        <v>1167</v>
      </c>
      <c r="AF21" s="159">
        <v>285</v>
      </c>
      <c r="AG21" s="159">
        <v>285</v>
      </c>
      <c r="AH21" s="160">
        <v>277</v>
      </c>
      <c r="AI21" s="159">
        <v>239</v>
      </c>
      <c r="AJ21" s="159">
        <v>209</v>
      </c>
      <c r="AK21" s="160">
        <v>188</v>
      </c>
      <c r="AL21" s="159">
        <v>173</v>
      </c>
      <c r="AM21" s="160">
        <v>160</v>
      </c>
      <c r="AN21" s="159">
        <v>285</v>
      </c>
      <c r="AO21" s="159">
        <v>285</v>
      </c>
      <c r="AP21" s="160">
        <v>277</v>
      </c>
      <c r="AQ21" s="159">
        <v>239</v>
      </c>
      <c r="AR21" s="159">
        <v>209</v>
      </c>
      <c r="AS21" s="159">
        <v>188</v>
      </c>
      <c r="AT21" s="160">
        <v>173</v>
      </c>
      <c r="AU21" s="159">
        <v>160</v>
      </c>
      <c r="AV21" s="159">
        <v>411</v>
      </c>
      <c r="AW21" s="159">
        <v>411</v>
      </c>
      <c r="AX21" s="159">
        <v>411</v>
      </c>
      <c r="AY21" s="159">
        <v>411</v>
      </c>
      <c r="AZ21" s="159">
        <v>362</v>
      </c>
      <c r="BA21" s="159">
        <v>325</v>
      </c>
      <c r="BB21" s="159">
        <v>298</v>
      </c>
      <c r="BC21" s="159">
        <v>276</v>
      </c>
      <c r="BD21" s="691"/>
      <c r="BE21" s="712"/>
      <c r="BF21" s="305" t="s">
        <v>1167</v>
      </c>
      <c r="BG21" s="159">
        <v>159</v>
      </c>
      <c r="BH21" s="159">
        <v>255</v>
      </c>
      <c r="BI21" s="160">
        <v>376</v>
      </c>
      <c r="BJ21" s="159">
        <v>467</v>
      </c>
      <c r="BK21" s="159">
        <v>533</v>
      </c>
      <c r="BL21" s="160">
        <v>592</v>
      </c>
      <c r="BM21" s="159">
        <v>647</v>
      </c>
      <c r="BN21" s="160">
        <v>696</v>
      </c>
      <c r="BO21" s="159">
        <v>159</v>
      </c>
      <c r="BP21" s="159">
        <v>255</v>
      </c>
      <c r="BQ21" s="160">
        <v>376</v>
      </c>
      <c r="BR21" s="159">
        <v>467</v>
      </c>
      <c r="BS21" s="159">
        <v>533</v>
      </c>
      <c r="BT21" s="159">
        <v>592</v>
      </c>
      <c r="BU21" s="160">
        <v>647</v>
      </c>
      <c r="BV21" s="159">
        <v>696</v>
      </c>
      <c r="BW21" s="159">
        <v>132</v>
      </c>
      <c r="BX21" s="159">
        <v>212</v>
      </c>
      <c r="BY21" s="159">
        <v>323</v>
      </c>
      <c r="BZ21" s="159">
        <v>465</v>
      </c>
      <c r="CA21" s="159">
        <v>533</v>
      </c>
      <c r="CB21" s="159">
        <v>592</v>
      </c>
      <c r="CC21" s="159">
        <v>647</v>
      </c>
      <c r="CD21" s="159">
        <v>696</v>
      </c>
      <c r="CE21" s="691"/>
      <c r="CF21" s="712"/>
      <c r="CG21" s="305" t="s">
        <v>1167</v>
      </c>
      <c r="CH21" s="159">
        <v>137</v>
      </c>
      <c r="CI21" s="159">
        <v>137</v>
      </c>
      <c r="CJ21" s="160">
        <v>196</v>
      </c>
      <c r="CK21" s="159">
        <v>243</v>
      </c>
      <c r="CL21" s="159">
        <v>277</v>
      </c>
      <c r="CM21" s="160">
        <v>309</v>
      </c>
      <c r="CN21" s="159">
        <v>338</v>
      </c>
      <c r="CO21" s="160">
        <v>363</v>
      </c>
      <c r="CP21" s="159">
        <v>137</v>
      </c>
      <c r="CQ21" s="159">
        <v>137</v>
      </c>
      <c r="CR21" s="160">
        <v>196</v>
      </c>
      <c r="CS21" s="159">
        <v>243</v>
      </c>
      <c r="CT21" s="159">
        <v>277</v>
      </c>
      <c r="CU21" s="159">
        <v>309</v>
      </c>
      <c r="CV21" s="160">
        <v>338</v>
      </c>
      <c r="CW21" s="159">
        <v>363</v>
      </c>
      <c r="CX21" s="159">
        <v>192</v>
      </c>
      <c r="CY21" s="159">
        <v>192</v>
      </c>
      <c r="CZ21" s="159">
        <v>192</v>
      </c>
      <c r="DA21" s="159">
        <v>242</v>
      </c>
      <c r="DB21" s="159">
        <v>277</v>
      </c>
      <c r="DC21" s="159">
        <v>309</v>
      </c>
      <c r="DD21" s="159">
        <v>338</v>
      </c>
      <c r="DE21" s="159">
        <v>363</v>
      </c>
    </row>
    <row r="22" spans="1:109">
      <c r="A22" s="143">
        <v>22</v>
      </c>
      <c r="B22" s="691"/>
      <c r="C22" s="684">
        <v>150</v>
      </c>
      <c r="D22" s="303" t="s">
        <v>1165</v>
      </c>
      <c r="E22" s="155">
        <v>99</v>
      </c>
      <c r="F22" s="155">
        <v>99</v>
      </c>
      <c r="G22" s="156">
        <v>94</v>
      </c>
      <c r="H22" s="155">
        <v>78</v>
      </c>
      <c r="I22" s="155">
        <v>68</v>
      </c>
      <c r="J22" s="156">
        <v>59</v>
      </c>
      <c r="K22" s="155">
        <v>50</v>
      </c>
      <c r="L22" s="156">
        <v>43</v>
      </c>
      <c r="M22" s="155">
        <v>99</v>
      </c>
      <c r="N22" s="155">
        <v>99</v>
      </c>
      <c r="O22" s="156">
        <v>94</v>
      </c>
      <c r="P22" s="155">
        <v>78</v>
      </c>
      <c r="Q22" s="155">
        <v>68</v>
      </c>
      <c r="R22" s="155">
        <v>59</v>
      </c>
      <c r="S22" s="156">
        <v>50</v>
      </c>
      <c r="T22" s="155">
        <v>43</v>
      </c>
      <c r="U22" s="155">
        <v>80</v>
      </c>
      <c r="V22" s="155">
        <v>80</v>
      </c>
      <c r="W22" s="155">
        <v>80</v>
      </c>
      <c r="X22" s="155">
        <v>78</v>
      </c>
      <c r="Y22" s="155">
        <v>68</v>
      </c>
      <c r="Z22" s="155">
        <v>59</v>
      </c>
      <c r="AA22" s="155">
        <v>50</v>
      </c>
      <c r="AB22" s="155">
        <v>43</v>
      </c>
      <c r="AC22" s="691"/>
      <c r="AD22" s="684">
        <v>150</v>
      </c>
      <c r="AE22" s="303" t="s">
        <v>1165</v>
      </c>
      <c r="AF22" s="155">
        <v>510</v>
      </c>
      <c r="AG22" s="155">
        <v>510</v>
      </c>
      <c r="AH22" s="156">
        <v>481</v>
      </c>
      <c r="AI22" s="155">
        <v>402</v>
      </c>
      <c r="AJ22" s="155">
        <v>352</v>
      </c>
      <c r="AK22" s="156">
        <v>305</v>
      </c>
      <c r="AL22" s="155">
        <v>257</v>
      </c>
      <c r="AM22" s="156">
        <v>221</v>
      </c>
      <c r="AN22" s="155">
        <v>510</v>
      </c>
      <c r="AO22" s="155">
        <v>510</v>
      </c>
      <c r="AP22" s="156">
        <v>481</v>
      </c>
      <c r="AQ22" s="155">
        <v>402</v>
      </c>
      <c r="AR22" s="155">
        <v>352</v>
      </c>
      <c r="AS22" s="155">
        <v>305</v>
      </c>
      <c r="AT22" s="156">
        <v>257</v>
      </c>
      <c r="AU22" s="155">
        <v>221</v>
      </c>
      <c r="AV22" s="155">
        <v>713</v>
      </c>
      <c r="AW22" s="155">
        <v>713</v>
      </c>
      <c r="AX22" s="155">
        <v>713</v>
      </c>
      <c r="AY22" s="155">
        <v>691</v>
      </c>
      <c r="AZ22" s="155">
        <v>605</v>
      </c>
      <c r="BA22" s="155">
        <v>524</v>
      </c>
      <c r="BB22" s="155">
        <v>441</v>
      </c>
      <c r="BC22" s="155">
        <v>380</v>
      </c>
      <c r="BD22" s="691"/>
      <c r="BE22" s="684">
        <v>150</v>
      </c>
      <c r="BF22" s="303" t="s">
        <v>1165</v>
      </c>
      <c r="BG22" s="155">
        <v>275</v>
      </c>
      <c r="BH22" s="155">
        <v>413</v>
      </c>
      <c r="BI22" s="156">
        <v>576</v>
      </c>
      <c r="BJ22" s="155">
        <v>679</v>
      </c>
      <c r="BK22" s="155">
        <v>775</v>
      </c>
      <c r="BL22" s="156">
        <v>829</v>
      </c>
      <c r="BM22" s="155">
        <v>829</v>
      </c>
      <c r="BN22" s="156">
        <v>828</v>
      </c>
      <c r="BO22" s="155">
        <v>275</v>
      </c>
      <c r="BP22" s="155">
        <v>413</v>
      </c>
      <c r="BQ22" s="156">
        <v>576</v>
      </c>
      <c r="BR22" s="155">
        <v>679</v>
      </c>
      <c r="BS22" s="155">
        <v>775</v>
      </c>
      <c r="BT22" s="155">
        <v>829</v>
      </c>
      <c r="BU22" s="156">
        <v>829</v>
      </c>
      <c r="BV22" s="155">
        <v>828</v>
      </c>
      <c r="BW22" s="155">
        <v>223</v>
      </c>
      <c r="BX22" s="155">
        <v>335</v>
      </c>
      <c r="BY22" s="155">
        <v>495</v>
      </c>
      <c r="BZ22" s="155">
        <v>679</v>
      </c>
      <c r="CA22" s="155">
        <v>775</v>
      </c>
      <c r="CB22" s="155">
        <v>829</v>
      </c>
      <c r="CC22" s="155">
        <v>829</v>
      </c>
      <c r="CD22" s="155">
        <v>828</v>
      </c>
      <c r="CE22" s="691"/>
      <c r="CF22" s="684">
        <v>150</v>
      </c>
      <c r="CG22" s="303" t="s">
        <v>1165</v>
      </c>
      <c r="CH22" s="155">
        <v>240</v>
      </c>
      <c r="CI22" s="155">
        <v>240</v>
      </c>
      <c r="CJ22" s="156">
        <v>294</v>
      </c>
      <c r="CK22" s="155">
        <v>355</v>
      </c>
      <c r="CL22" s="155">
        <v>404</v>
      </c>
      <c r="CM22" s="156">
        <v>432</v>
      </c>
      <c r="CN22" s="155">
        <v>432</v>
      </c>
      <c r="CO22" s="156">
        <v>432</v>
      </c>
      <c r="CP22" s="155">
        <v>240</v>
      </c>
      <c r="CQ22" s="155">
        <v>240</v>
      </c>
      <c r="CR22" s="156">
        <v>294</v>
      </c>
      <c r="CS22" s="155">
        <v>355</v>
      </c>
      <c r="CT22" s="155">
        <v>404</v>
      </c>
      <c r="CU22" s="155">
        <v>432</v>
      </c>
      <c r="CV22" s="156">
        <v>432</v>
      </c>
      <c r="CW22" s="155">
        <v>432</v>
      </c>
      <c r="CX22" s="155">
        <v>332</v>
      </c>
      <c r="CY22" s="155">
        <v>332</v>
      </c>
      <c r="CZ22" s="155">
        <v>332</v>
      </c>
      <c r="DA22" s="155">
        <v>355</v>
      </c>
      <c r="DB22" s="155">
        <v>404</v>
      </c>
      <c r="DC22" s="155">
        <v>432</v>
      </c>
      <c r="DD22" s="155">
        <v>432</v>
      </c>
      <c r="DE22" s="155">
        <v>432</v>
      </c>
    </row>
    <row r="23" spans="1:109">
      <c r="A23" s="143">
        <v>23</v>
      </c>
      <c r="B23" s="691"/>
      <c r="C23" s="685"/>
      <c r="D23" s="304" t="s">
        <v>1166</v>
      </c>
      <c r="E23" s="157">
        <v>67</v>
      </c>
      <c r="F23" s="157">
        <v>67</v>
      </c>
      <c r="G23" s="158">
        <v>67</v>
      </c>
      <c r="H23" s="157">
        <v>61</v>
      </c>
      <c r="I23" s="157">
        <v>54</v>
      </c>
      <c r="J23" s="158">
        <v>48</v>
      </c>
      <c r="K23" s="157">
        <v>44</v>
      </c>
      <c r="L23" s="158">
        <v>41</v>
      </c>
      <c r="M23" s="157">
        <v>56</v>
      </c>
      <c r="N23" s="157">
        <v>56</v>
      </c>
      <c r="O23" s="158">
        <v>56</v>
      </c>
      <c r="P23" s="157">
        <v>56</v>
      </c>
      <c r="Q23" s="157">
        <v>54</v>
      </c>
      <c r="R23" s="157">
        <v>48</v>
      </c>
      <c r="S23" s="158">
        <v>44</v>
      </c>
      <c r="T23" s="157">
        <v>41</v>
      </c>
      <c r="U23" s="157">
        <v>56</v>
      </c>
      <c r="V23" s="157">
        <v>56</v>
      </c>
      <c r="W23" s="157">
        <v>56</v>
      </c>
      <c r="X23" s="157">
        <v>56</v>
      </c>
      <c r="Y23" s="157">
        <v>54</v>
      </c>
      <c r="Z23" s="157">
        <v>48</v>
      </c>
      <c r="AA23" s="157">
        <v>44</v>
      </c>
      <c r="AB23" s="157">
        <v>41</v>
      </c>
      <c r="AC23" s="691"/>
      <c r="AD23" s="685"/>
      <c r="AE23" s="304" t="s">
        <v>1166</v>
      </c>
      <c r="AF23" s="157">
        <v>344</v>
      </c>
      <c r="AG23" s="157">
        <v>344</v>
      </c>
      <c r="AH23" s="158">
        <v>344</v>
      </c>
      <c r="AI23" s="157">
        <v>315</v>
      </c>
      <c r="AJ23" s="157">
        <v>276</v>
      </c>
      <c r="AK23" s="158">
        <v>248</v>
      </c>
      <c r="AL23" s="157">
        <v>229</v>
      </c>
      <c r="AM23" s="158">
        <v>212</v>
      </c>
      <c r="AN23" s="157">
        <v>494</v>
      </c>
      <c r="AO23" s="157">
        <v>494</v>
      </c>
      <c r="AP23" s="158">
        <v>494</v>
      </c>
      <c r="AQ23" s="157">
        <v>494</v>
      </c>
      <c r="AR23" s="157">
        <v>475</v>
      </c>
      <c r="AS23" s="157">
        <v>428</v>
      </c>
      <c r="AT23" s="158">
        <v>392</v>
      </c>
      <c r="AU23" s="157">
        <v>364</v>
      </c>
      <c r="AV23" s="157">
        <v>494</v>
      </c>
      <c r="AW23" s="157">
        <v>494</v>
      </c>
      <c r="AX23" s="157">
        <v>494</v>
      </c>
      <c r="AY23" s="157">
        <v>494</v>
      </c>
      <c r="AZ23" s="157">
        <v>475</v>
      </c>
      <c r="BA23" s="157">
        <v>428</v>
      </c>
      <c r="BB23" s="157">
        <v>392</v>
      </c>
      <c r="BC23" s="157">
        <v>364</v>
      </c>
      <c r="BD23" s="691"/>
      <c r="BE23" s="685"/>
      <c r="BF23" s="304" t="s">
        <v>1166</v>
      </c>
      <c r="BG23" s="157">
        <v>185</v>
      </c>
      <c r="BH23" s="157">
        <v>277</v>
      </c>
      <c r="BI23" s="158">
        <v>410</v>
      </c>
      <c r="BJ23" s="157">
        <v>533</v>
      </c>
      <c r="BK23" s="157">
        <v>608</v>
      </c>
      <c r="BL23" s="158">
        <v>675</v>
      </c>
      <c r="BM23" s="157">
        <v>737</v>
      </c>
      <c r="BN23" s="158">
        <v>793</v>
      </c>
      <c r="BO23" s="157">
        <v>155</v>
      </c>
      <c r="BP23" s="157">
        <v>232</v>
      </c>
      <c r="BQ23" s="158">
        <v>343</v>
      </c>
      <c r="BR23" s="157">
        <v>485</v>
      </c>
      <c r="BS23" s="157">
        <v>608</v>
      </c>
      <c r="BT23" s="157">
        <v>675</v>
      </c>
      <c r="BU23" s="158">
        <v>737</v>
      </c>
      <c r="BV23" s="157">
        <v>793</v>
      </c>
      <c r="BW23" s="157">
        <v>155</v>
      </c>
      <c r="BX23" s="157">
        <v>232</v>
      </c>
      <c r="BY23" s="157">
        <v>343</v>
      </c>
      <c r="BZ23" s="157">
        <v>485</v>
      </c>
      <c r="CA23" s="157">
        <v>608</v>
      </c>
      <c r="CB23" s="157">
        <v>675</v>
      </c>
      <c r="CC23" s="157">
        <v>737</v>
      </c>
      <c r="CD23" s="157">
        <v>793</v>
      </c>
      <c r="CE23" s="691"/>
      <c r="CF23" s="685"/>
      <c r="CG23" s="304" t="s">
        <v>1166</v>
      </c>
      <c r="CH23" s="157">
        <v>162</v>
      </c>
      <c r="CI23" s="157">
        <v>162</v>
      </c>
      <c r="CJ23" s="158">
        <v>211</v>
      </c>
      <c r="CK23" s="157">
        <v>277</v>
      </c>
      <c r="CL23" s="157">
        <v>317</v>
      </c>
      <c r="CM23" s="158">
        <v>352</v>
      </c>
      <c r="CN23" s="157">
        <v>384</v>
      </c>
      <c r="CO23" s="158">
        <v>414</v>
      </c>
      <c r="CP23" s="157">
        <v>230</v>
      </c>
      <c r="CQ23" s="157">
        <v>230</v>
      </c>
      <c r="CR23" s="158">
        <v>230</v>
      </c>
      <c r="CS23" s="157">
        <v>253</v>
      </c>
      <c r="CT23" s="157">
        <v>317</v>
      </c>
      <c r="CU23" s="157">
        <v>352</v>
      </c>
      <c r="CV23" s="158">
        <v>384</v>
      </c>
      <c r="CW23" s="157">
        <v>414</v>
      </c>
      <c r="CX23" s="157">
        <v>230</v>
      </c>
      <c r="CY23" s="157">
        <v>230</v>
      </c>
      <c r="CZ23" s="157">
        <v>230</v>
      </c>
      <c r="DA23" s="157">
        <v>253</v>
      </c>
      <c r="DB23" s="157">
        <v>317</v>
      </c>
      <c r="DC23" s="157">
        <v>352</v>
      </c>
      <c r="DD23" s="157">
        <v>384</v>
      </c>
      <c r="DE23" s="157">
        <v>414</v>
      </c>
    </row>
    <row r="24" spans="1:109">
      <c r="A24" s="143">
        <v>24</v>
      </c>
      <c r="B24" s="691"/>
      <c r="C24" s="686"/>
      <c r="D24" s="305" t="s">
        <v>1167</v>
      </c>
      <c r="E24" s="159">
        <v>61</v>
      </c>
      <c r="F24" s="159">
        <v>61</v>
      </c>
      <c r="G24" s="160">
        <v>61</v>
      </c>
      <c r="H24" s="159">
        <v>54</v>
      </c>
      <c r="I24" s="159">
        <v>47</v>
      </c>
      <c r="J24" s="160">
        <v>42</v>
      </c>
      <c r="K24" s="159">
        <v>39</v>
      </c>
      <c r="L24" s="160">
        <v>36</v>
      </c>
      <c r="M24" s="159">
        <v>51</v>
      </c>
      <c r="N24" s="159">
        <v>51</v>
      </c>
      <c r="O24" s="160">
        <v>51</v>
      </c>
      <c r="P24" s="159">
        <v>51</v>
      </c>
      <c r="Q24" s="159">
        <v>47</v>
      </c>
      <c r="R24" s="159">
        <v>42</v>
      </c>
      <c r="S24" s="160">
        <v>39</v>
      </c>
      <c r="T24" s="159">
        <v>36</v>
      </c>
      <c r="U24" s="159">
        <v>51</v>
      </c>
      <c r="V24" s="159">
        <v>51</v>
      </c>
      <c r="W24" s="159">
        <v>51</v>
      </c>
      <c r="X24" s="159">
        <v>51</v>
      </c>
      <c r="Y24" s="159">
        <v>47</v>
      </c>
      <c r="Z24" s="159">
        <v>42</v>
      </c>
      <c r="AA24" s="159">
        <v>39</v>
      </c>
      <c r="AB24" s="159">
        <v>36</v>
      </c>
      <c r="AC24" s="691"/>
      <c r="AD24" s="686"/>
      <c r="AE24" s="305" t="s">
        <v>1167</v>
      </c>
      <c r="AF24" s="159">
        <v>314</v>
      </c>
      <c r="AG24" s="159">
        <v>314</v>
      </c>
      <c r="AH24" s="160">
        <v>314</v>
      </c>
      <c r="AI24" s="159">
        <v>277</v>
      </c>
      <c r="AJ24" s="159">
        <v>242</v>
      </c>
      <c r="AK24" s="160">
        <v>218</v>
      </c>
      <c r="AL24" s="159">
        <v>200</v>
      </c>
      <c r="AM24" s="160">
        <v>186</v>
      </c>
      <c r="AN24" s="159">
        <v>451</v>
      </c>
      <c r="AO24" s="159">
        <v>451</v>
      </c>
      <c r="AP24" s="160">
        <v>451</v>
      </c>
      <c r="AQ24" s="159">
        <v>451</v>
      </c>
      <c r="AR24" s="159">
        <v>416</v>
      </c>
      <c r="AS24" s="159">
        <v>375</v>
      </c>
      <c r="AT24" s="160">
        <v>344</v>
      </c>
      <c r="AU24" s="159">
        <v>319</v>
      </c>
      <c r="AV24" s="159">
        <v>451</v>
      </c>
      <c r="AW24" s="159">
        <v>451</v>
      </c>
      <c r="AX24" s="159">
        <v>451</v>
      </c>
      <c r="AY24" s="159">
        <v>451</v>
      </c>
      <c r="AZ24" s="159">
        <v>416</v>
      </c>
      <c r="BA24" s="159">
        <v>375</v>
      </c>
      <c r="BB24" s="159">
        <v>344</v>
      </c>
      <c r="BC24" s="159">
        <v>319</v>
      </c>
      <c r="BD24" s="691"/>
      <c r="BE24" s="686"/>
      <c r="BF24" s="305" t="s">
        <v>1167</v>
      </c>
      <c r="BG24" s="159">
        <v>170</v>
      </c>
      <c r="BH24" s="159">
        <v>254</v>
      </c>
      <c r="BI24" s="160">
        <v>376</v>
      </c>
      <c r="BJ24" s="159">
        <v>467</v>
      </c>
      <c r="BK24" s="159">
        <v>533</v>
      </c>
      <c r="BL24" s="160">
        <v>592</v>
      </c>
      <c r="BM24" s="159">
        <v>647</v>
      </c>
      <c r="BN24" s="160">
        <v>696</v>
      </c>
      <c r="BO24" s="159">
        <v>141</v>
      </c>
      <c r="BP24" s="159">
        <v>212</v>
      </c>
      <c r="BQ24" s="160">
        <v>313</v>
      </c>
      <c r="BR24" s="159">
        <v>443</v>
      </c>
      <c r="BS24" s="159">
        <v>533</v>
      </c>
      <c r="BT24" s="159">
        <v>592</v>
      </c>
      <c r="BU24" s="160">
        <v>647</v>
      </c>
      <c r="BV24" s="159">
        <v>696</v>
      </c>
      <c r="BW24" s="159">
        <v>141</v>
      </c>
      <c r="BX24" s="159">
        <v>212</v>
      </c>
      <c r="BY24" s="159">
        <v>313</v>
      </c>
      <c r="BZ24" s="159">
        <v>443</v>
      </c>
      <c r="CA24" s="159">
        <v>533</v>
      </c>
      <c r="CB24" s="159">
        <v>592</v>
      </c>
      <c r="CC24" s="159">
        <v>647</v>
      </c>
      <c r="CD24" s="159">
        <v>696</v>
      </c>
      <c r="CE24" s="691"/>
      <c r="CF24" s="686"/>
      <c r="CG24" s="305" t="s">
        <v>1167</v>
      </c>
      <c r="CH24" s="159">
        <v>147</v>
      </c>
      <c r="CI24" s="159">
        <v>147</v>
      </c>
      <c r="CJ24" s="160">
        <v>193</v>
      </c>
      <c r="CK24" s="159">
        <v>243</v>
      </c>
      <c r="CL24" s="159">
        <v>277</v>
      </c>
      <c r="CM24" s="160">
        <v>309</v>
      </c>
      <c r="CN24" s="159">
        <v>338</v>
      </c>
      <c r="CO24" s="160">
        <v>363</v>
      </c>
      <c r="CP24" s="159">
        <v>211</v>
      </c>
      <c r="CQ24" s="159">
        <v>211</v>
      </c>
      <c r="CR24" s="160">
        <v>211</v>
      </c>
      <c r="CS24" s="159">
        <v>231</v>
      </c>
      <c r="CT24" s="159">
        <v>277</v>
      </c>
      <c r="CU24" s="159">
        <v>309</v>
      </c>
      <c r="CV24" s="160">
        <v>338</v>
      </c>
      <c r="CW24" s="159">
        <v>363</v>
      </c>
      <c r="CX24" s="159">
        <v>211</v>
      </c>
      <c r="CY24" s="159">
        <v>211</v>
      </c>
      <c r="CZ24" s="159">
        <v>211</v>
      </c>
      <c r="DA24" s="159">
        <v>231</v>
      </c>
      <c r="DB24" s="159">
        <v>277</v>
      </c>
      <c r="DC24" s="159">
        <v>309</v>
      </c>
      <c r="DD24" s="159">
        <v>338</v>
      </c>
      <c r="DE24" s="159">
        <v>363</v>
      </c>
    </row>
    <row r="25" spans="1:109">
      <c r="A25" s="143">
        <v>25</v>
      </c>
      <c r="B25" s="691"/>
      <c r="C25" s="687">
        <v>160</v>
      </c>
      <c r="D25" s="303" t="s">
        <v>1165</v>
      </c>
      <c r="E25" s="155">
        <v>95</v>
      </c>
      <c r="F25" s="155">
        <v>95</v>
      </c>
      <c r="G25" s="156">
        <v>94</v>
      </c>
      <c r="H25" s="155">
        <v>78</v>
      </c>
      <c r="I25" s="155">
        <v>68</v>
      </c>
      <c r="J25" s="156">
        <v>59</v>
      </c>
      <c r="K25" s="155">
        <v>50</v>
      </c>
      <c r="L25" s="156">
        <v>43</v>
      </c>
      <c r="M25" s="155">
        <v>70</v>
      </c>
      <c r="N25" s="155">
        <v>70</v>
      </c>
      <c r="O25" s="156">
        <v>70</v>
      </c>
      <c r="P25" s="155">
        <v>70</v>
      </c>
      <c r="Q25" s="155">
        <v>68</v>
      </c>
      <c r="R25" s="155">
        <v>59</v>
      </c>
      <c r="S25" s="156">
        <v>50</v>
      </c>
      <c r="T25" s="155">
        <v>43</v>
      </c>
      <c r="U25" s="155">
        <v>70</v>
      </c>
      <c r="V25" s="155">
        <v>70</v>
      </c>
      <c r="W25" s="155">
        <v>70</v>
      </c>
      <c r="X25" s="155">
        <v>70</v>
      </c>
      <c r="Y25" s="155">
        <v>68</v>
      </c>
      <c r="Z25" s="155">
        <v>59</v>
      </c>
      <c r="AA25" s="155">
        <v>50</v>
      </c>
      <c r="AB25" s="155">
        <v>43</v>
      </c>
      <c r="AC25" s="691"/>
      <c r="AD25" s="687">
        <v>160</v>
      </c>
      <c r="AE25" s="303" t="s">
        <v>1165</v>
      </c>
      <c r="AF25" s="155">
        <v>559</v>
      </c>
      <c r="AG25" s="155">
        <v>559</v>
      </c>
      <c r="AH25" s="156">
        <v>553</v>
      </c>
      <c r="AI25" s="155">
        <v>461</v>
      </c>
      <c r="AJ25" s="155">
        <v>404</v>
      </c>
      <c r="AK25" s="156">
        <v>350</v>
      </c>
      <c r="AL25" s="155">
        <v>294</v>
      </c>
      <c r="AM25" s="156">
        <v>253</v>
      </c>
      <c r="AN25" s="155">
        <v>713</v>
      </c>
      <c r="AO25" s="155">
        <v>713</v>
      </c>
      <c r="AP25" s="156">
        <v>713</v>
      </c>
      <c r="AQ25" s="155">
        <v>713</v>
      </c>
      <c r="AR25" s="155">
        <v>692</v>
      </c>
      <c r="AS25" s="155">
        <v>600</v>
      </c>
      <c r="AT25" s="156">
        <v>504</v>
      </c>
      <c r="AU25" s="155">
        <v>434</v>
      </c>
      <c r="AV25" s="155">
        <v>713</v>
      </c>
      <c r="AW25" s="155">
        <v>713</v>
      </c>
      <c r="AX25" s="155">
        <v>713</v>
      </c>
      <c r="AY25" s="155">
        <v>713</v>
      </c>
      <c r="AZ25" s="155">
        <v>692</v>
      </c>
      <c r="BA25" s="155">
        <v>600</v>
      </c>
      <c r="BB25" s="155">
        <v>504</v>
      </c>
      <c r="BC25" s="155">
        <v>434</v>
      </c>
      <c r="BD25" s="691"/>
      <c r="BE25" s="687">
        <v>160</v>
      </c>
      <c r="BF25" s="303" t="s">
        <v>1165</v>
      </c>
      <c r="BG25" s="155">
        <v>291</v>
      </c>
      <c r="BH25" s="155">
        <v>412</v>
      </c>
      <c r="BI25" s="156">
        <v>593</v>
      </c>
      <c r="BJ25" s="155">
        <v>679</v>
      </c>
      <c r="BK25" s="155">
        <v>775</v>
      </c>
      <c r="BL25" s="156">
        <v>829</v>
      </c>
      <c r="BM25" s="155">
        <v>829</v>
      </c>
      <c r="BN25" s="156">
        <v>828</v>
      </c>
      <c r="BO25" s="155">
        <v>216</v>
      </c>
      <c r="BP25" s="155">
        <v>307</v>
      </c>
      <c r="BQ25" s="156">
        <v>447</v>
      </c>
      <c r="BR25" s="155">
        <v>613</v>
      </c>
      <c r="BS25" s="155">
        <v>775</v>
      </c>
      <c r="BT25" s="155">
        <v>829</v>
      </c>
      <c r="BU25" s="156">
        <v>829</v>
      </c>
      <c r="BV25" s="155">
        <v>828</v>
      </c>
      <c r="BW25" s="155">
        <v>216</v>
      </c>
      <c r="BX25" s="155">
        <v>307</v>
      </c>
      <c r="BY25" s="155">
        <v>447</v>
      </c>
      <c r="BZ25" s="155">
        <v>613</v>
      </c>
      <c r="CA25" s="155">
        <v>775</v>
      </c>
      <c r="CB25" s="155">
        <v>829</v>
      </c>
      <c r="CC25" s="155">
        <v>829</v>
      </c>
      <c r="CD25" s="155">
        <v>828</v>
      </c>
      <c r="CE25" s="691"/>
      <c r="CF25" s="687">
        <v>160</v>
      </c>
      <c r="CG25" s="303" t="s">
        <v>1165</v>
      </c>
      <c r="CH25" s="155">
        <v>261</v>
      </c>
      <c r="CI25" s="155">
        <v>261</v>
      </c>
      <c r="CJ25" s="156">
        <v>294</v>
      </c>
      <c r="CK25" s="155">
        <v>355</v>
      </c>
      <c r="CL25" s="155">
        <v>404</v>
      </c>
      <c r="CM25" s="156">
        <v>432</v>
      </c>
      <c r="CN25" s="155">
        <v>432</v>
      </c>
      <c r="CO25" s="156">
        <v>432</v>
      </c>
      <c r="CP25" s="155">
        <v>332</v>
      </c>
      <c r="CQ25" s="155">
        <v>332</v>
      </c>
      <c r="CR25" s="156">
        <v>332</v>
      </c>
      <c r="CS25" s="155">
        <v>332</v>
      </c>
      <c r="CT25" s="155">
        <v>404</v>
      </c>
      <c r="CU25" s="155">
        <v>432</v>
      </c>
      <c r="CV25" s="156">
        <v>432</v>
      </c>
      <c r="CW25" s="155">
        <v>432</v>
      </c>
      <c r="CX25" s="155">
        <v>332</v>
      </c>
      <c r="CY25" s="155">
        <v>332</v>
      </c>
      <c r="CZ25" s="155">
        <v>332</v>
      </c>
      <c r="DA25" s="155">
        <v>332</v>
      </c>
      <c r="DB25" s="155">
        <v>404</v>
      </c>
      <c r="DC25" s="155">
        <v>432</v>
      </c>
      <c r="DD25" s="155">
        <v>432</v>
      </c>
      <c r="DE25" s="155">
        <v>432</v>
      </c>
    </row>
    <row r="26" spans="1:109">
      <c r="A26" s="143">
        <v>26</v>
      </c>
      <c r="B26" s="691"/>
      <c r="C26" s="688"/>
      <c r="D26" s="304" t="s">
        <v>1166</v>
      </c>
      <c r="E26" s="157">
        <v>64</v>
      </c>
      <c r="F26" s="157">
        <v>64</v>
      </c>
      <c r="G26" s="158">
        <v>64</v>
      </c>
      <c r="H26" s="157">
        <v>61</v>
      </c>
      <c r="I26" s="157">
        <v>54</v>
      </c>
      <c r="J26" s="158">
        <v>48</v>
      </c>
      <c r="K26" s="157">
        <v>44</v>
      </c>
      <c r="L26" s="158">
        <v>41</v>
      </c>
      <c r="M26" s="157">
        <v>53</v>
      </c>
      <c r="N26" s="157">
        <v>53</v>
      </c>
      <c r="O26" s="158">
        <v>53</v>
      </c>
      <c r="P26" s="157">
        <v>53</v>
      </c>
      <c r="Q26" s="157">
        <v>53</v>
      </c>
      <c r="R26" s="157">
        <v>48</v>
      </c>
      <c r="S26" s="158">
        <v>44</v>
      </c>
      <c r="T26" s="157">
        <v>41</v>
      </c>
      <c r="U26" s="157">
        <v>53</v>
      </c>
      <c r="V26" s="157">
        <v>53</v>
      </c>
      <c r="W26" s="157">
        <v>53</v>
      </c>
      <c r="X26" s="157">
        <v>53</v>
      </c>
      <c r="Y26" s="157">
        <v>53</v>
      </c>
      <c r="Z26" s="157">
        <v>48</v>
      </c>
      <c r="AA26" s="157">
        <v>44</v>
      </c>
      <c r="AB26" s="157">
        <v>41</v>
      </c>
      <c r="AC26" s="691"/>
      <c r="AD26" s="688"/>
      <c r="AE26" s="304" t="s">
        <v>1166</v>
      </c>
      <c r="AF26" s="157">
        <v>377</v>
      </c>
      <c r="AG26" s="157">
        <v>377</v>
      </c>
      <c r="AH26" s="158">
        <v>377</v>
      </c>
      <c r="AI26" s="157">
        <v>360</v>
      </c>
      <c r="AJ26" s="157">
        <v>317</v>
      </c>
      <c r="AK26" s="158">
        <v>285</v>
      </c>
      <c r="AL26" s="157">
        <v>262</v>
      </c>
      <c r="AM26" s="158">
        <v>243</v>
      </c>
      <c r="AN26" s="157">
        <v>540</v>
      </c>
      <c r="AO26" s="157">
        <v>540</v>
      </c>
      <c r="AP26" s="158">
        <v>540</v>
      </c>
      <c r="AQ26" s="157">
        <v>540</v>
      </c>
      <c r="AR26" s="157">
        <v>540</v>
      </c>
      <c r="AS26" s="157">
        <v>489</v>
      </c>
      <c r="AT26" s="158">
        <v>449</v>
      </c>
      <c r="AU26" s="157">
        <v>416</v>
      </c>
      <c r="AV26" s="157">
        <v>540</v>
      </c>
      <c r="AW26" s="157">
        <v>540</v>
      </c>
      <c r="AX26" s="157">
        <v>540</v>
      </c>
      <c r="AY26" s="157">
        <v>540</v>
      </c>
      <c r="AZ26" s="157">
        <v>540</v>
      </c>
      <c r="BA26" s="157">
        <v>489</v>
      </c>
      <c r="BB26" s="157">
        <v>449</v>
      </c>
      <c r="BC26" s="157">
        <v>416</v>
      </c>
      <c r="BD26" s="691"/>
      <c r="BE26" s="688"/>
      <c r="BF26" s="304" t="s">
        <v>1166</v>
      </c>
      <c r="BG26" s="157">
        <v>196</v>
      </c>
      <c r="BH26" s="157">
        <v>278</v>
      </c>
      <c r="BI26" s="158">
        <v>405</v>
      </c>
      <c r="BJ26" s="157">
        <v>530</v>
      </c>
      <c r="BK26" s="157">
        <v>608</v>
      </c>
      <c r="BL26" s="158">
        <v>675</v>
      </c>
      <c r="BM26" s="157">
        <v>737</v>
      </c>
      <c r="BN26" s="158">
        <v>793</v>
      </c>
      <c r="BO26" s="157">
        <v>164</v>
      </c>
      <c r="BP26" s="157">
        <v>233</v>
      </c>
      <c r="BQ26" s="158">
        <v>338</v>
      </c>
      <c r="BR26" s="157">
        <v>464</v>
      </c>
      <c r="BS26" s="157">
        <v>605</v>
      </c>
      <c r="BT26" s="157">
        <v>675</v>
      </c>
      <c r="BU26" s="158">
        <v>737</v>
      </c>
      <c r="BV26" s="157">
        <v>793</v>
      </c>
      <c r="BW26" s="157">
        <v>164</v>
      </c>
      <c r="BX26" s="157">
        <v>233</v>
      </c>
      <c r="BY26" s="157">
        <v>338</v>
      </c>
      <c r="BZ26" s="157">
        <v>464</v>
      </c>
      <c r="CA26" s="157">
        <v>605</v>
      </c>
      <c r="CB26" s="157">
        <v>675</v>
      </c>
      <c r="CC26" s="157">
        <v>737</v>
      </c>
      <c r="CD26" s="157">
        <v>793</v>
      </c>
      <c r="CE26" s="691"/>
      <c r="CF26" s="688"/>
      <c r="CG26" s="304" t="s">
        <v>1166</v>
      </c>
      <c r="CH26" s="157">
        <v>176</v>
      </c>
      <c r="CI26" s="157">
        <v>176</v>
      </c>
      <c r="CJ26" s="158">
        <v>201</v>
      </c>
      <c r="CK26" s="157">
        <v>276</v>
      </c>
      <c r="CL26" s="157">
        <v>317</v>
      </c>
      <c r="CM26" s="158">
        <v>352</v>
      </c>
      <c r="CN26" s="157">
        <v>384</v>
      </c>
      <c r="CO26" s="158">
        <v>414</v>
      </c>
      <c r="CP26" s="157">
        <v>252</v>
      </c>
      <c r="CQ26" s="157">
        <v>252</v>
      </c>
      <c r="CR26" s="158">
        <v>252</v>
      </c>
      <c r="CS26" s="157">
        <v>252</v>
      </c>
      <c r="CT26" s="157">
        <v>316</v>
      </c>
      <c r="CU26" s="157">
        <v>352</v>
      </c>
      <c r="CV26" s="158">
        <v>384</v>
      </c>
      <c r="CW26" s="157">
        <v>414</v>
      </c>
      <c r="CX26" s="157">
        <v>252</v>
      </c>
      <c r="CY26" s="157">
        <v>252</v>
      </c>
      <c r="CZ26" s="157">
        <v>252</v>
      </c>
      <c r="DA26" s="157">
        <v>252</v>
      </c>
      <c r="DB26" s="157">
        <v>316</v>
      </c>
      <c r="DC26" s="157">
        <v>352</v>
      </c>
      <c r="DD26" s="157">
        <v>384</v>
      </c>
      <c r="DE26" s="157">
        <v>414</v>
      </c>
    </row>
    <row r="27" spans="1:109">
      <c r="A27" s="143">
        <v>27</v>
      </c>
      <c r="B27" s="691"/>
      <c r="C27" s="689"/>
      <c r="D27" s="305" t="s">
        <v>1167</v>
      </c>
      <c r="E27" s="159">
        <v>58</v>
      </c>
      <c r="F27" s="159">
        <v>58</v>
      </c>
      <c r="G27" s="160">
        <v>58</v>
      </c>
      <c r="H27" s="159">
        <v>54</v>
      </c>
      <c r="I27" s="159">
        <v>47</v>
      </c>
      <c r="J27" s="160">
        <v>42</v>
      </c>
      <c r="K27" s="159">
        <v>39</v>
      </c>
      <c r="L27" s="160">
        <v>36</v>
      </c>
      <c r="M27" s="159">
        <v>49</v>
      </c>
      <c r="N27" s="159">
        <v>49</v>
      </c>
      <c r="O27" s="160">
        <v>49</v>
      </c>
      <c r="P27" s="159">
        <v>49</v>
      </c>
      <c r="Q27" s="159">
        <v>47</v>
      </c>
      <c r="R27" s="159">
        <v>42</v>
      </c>
      <c r="S27" s="160">
        <v>39</v>
      </c>
      <c r="T27" s="159">
        <v>36</v>
      </c>
      <c r="U27" s="159">
        <v>49</v>
      </c>
      <c r="V27" s="159">
        <v>49</v>
      </c>
      <c r="W27" s="159">
        <v>49</v>
      </c>
      <c r="X27" s="159">
        <v>49</v>
      </c>
      <c r="Y27" s="159">
        <v>47</v>
      </c>
      <c r="Z27" s="159">
        <v>42</v>
      </c>
      <c r="AA27" s="159">
        <v>39</v>
      </c>
      <c r="AB27" s="159">
        <v>36</v>
      </c>
      <c r="AC27" s="691"/>
      <c r="AD27" s="689"/>
      <c r="AE27" s="305" t="s">
        <v>1167</v>
      </c>
      <c r="AF27" s="159">
        <v>344</v>
      </c>
      <c r="AG27" s="159">
        <v>344</v>
      </c>
      <c r="AH27" s="160">
        <v>344</v>
      </c>
      <c r="AI27" s="159">
        <v>317</v>
      </c>
      <c r="AJ27" s="159">
        <v>278</v>
      </c>
      <c r="AK27" s="160">
        <v>250</v>
      </c>
      <c r="AL27" s="159">
        <v>229</v>
      </c>
      <c r="AM27" s="160">
        <v>213</v>
      </c>
      <c r="AN27" s="159">
        <v>493</v>
      </c>
      <c r="AO27" s="159">
        <v>493</v>
      </c>
      <c r="AP27" s="160">
        <v>493</v>
      </c>
      <c r="AQ27" s="159">
        <v>493</v>
      </c>
      <c r="AR27" s="159">
        <v>476</v>
      </c>
      <c r="AS27" s="159">
        <v>429</v>
      </c>
      <c r="AT27" s="160">
        <v>393</v>
      </c>
      <c r="AU27" s="159">
        <v>365</v>
      </c>
      <c r="AV27" s="159">
        <v>493</v>
      </c>
      <c r="AW27" s="159">
        <v>493</v>
      </c>
      <c r="AX27" s="159">
        <v>493</v>
      </c>
      <c r="AY27" s="159">
        <v>493</v>
      </c>
      <c r="AZ27" s="159">
        <v>476</v>
      </c>
      <c r="BA27" s="159">
        <v>429</v>
      </c>
      <c r="BB27" s="159">
        <v>393</v>
      </c>
      <c r="BC27" s="159">
        <v>365</v>
      </c>
      <c r="BD27" s="691"/>
      <c r="BE27" s="689"/>
      <c r="BF27" s="305" t="s">
        <v>1167</v>
      </c>
      <c r="BG27" s="159">
        <v>179</v>
      </c>
      <c r="BH27" s="159">
        <v>254</v>
      </c>
      <c r="BI27" s="160">
        <v>370</v>
      </c>
      <c r="BJ27" s="159">
        <v>467</v>
      </c>
      <c r="BK27" s="159">
        <v>533</v>
      </c>
      <c r="BL27" s="160">
        <v>592</v>
      </c>
      <c r="BM27" s="159">
        <v>647</v>
      </c>
      <c r="BN27" s="160">
        <v>696</v>
      </c>
      <c r="BO27" s="159">
        <v>150</v>
      </c>
      <c r="BP27" s="159">
        <v>212</v>
      </c>
      <c r="BQ27" s="160">
        <v>309</v>
      </c>
      <c r="BR27" s="159">
        <v>424</v>
      </c>
      <c r="BS27" s="159">
        <v>533</v>
      </c>
      <c r="BT27" s="159">
        <v>592</v>
      </c>
      <c r="BU27" s="160">
        <v>647</v>
      </c>
      <c r="BV27" s="159">
        <v>696</v>
      </c>
      <c r="BW27" s="159">
        <v>150</v>
      </c>
      <c r="BX27" s="159">
        <v>212</v>
      </c>
      <c r="BY27" s="159">
        <v>309</v>
      </c>
      <c r="BZ27" s="159">
        <v>424</v>
      </c>
      <c r="CA27" s="159">
        <v>533</v>
      </c>
      <c r="CB27" s="159">
        <v>592</v>
      </c>
      <c r="CC27" s="159">
        <v>647</v>
      </c>
      <c r="CD27" s="159">
        <v>696</v>
      </c>
      <c r="CE27" s="691"/>
      <c r="CF27" s="689"/>
      <c r="CG27" s="305" t="s">
        <v>1167</v>
      </c>
      <c r="CH27" s="159">
        <v>160</v>
      </c>
      <c r="CI27" s="159">
        <v>160</v>
      </c>
      <c r="CJ27" s="160">
        <v>184</v>
      </c>
      <c r="CK27" s="159">
        <v>243</v>
      </c>
      <c r="CL27" s="159">
        <v>277</v>
      </c>
      <c r="CM27" s="160">
        <v>309</v>
      </c>
      <c r="CN27" s="159">
        <v>338</v>
      </c>
      <c r="CO27" s="160">
        <v>363</v>
      </c>
      <c r="CP27" s="159">
        <v>230</v>
      </c>
      <c r="CQ27" s="159">
        <v>230</v>
      </c>
      <c r="CR27" s="160">
        <v>230</v>
      </c>
      <c r="CS27" s="159">
        <v>230</v>
      </c>
      <c r="CT27" s="159">
        <v>277</v>
      </c>
      <c r="CU27" s="159">
        <v>309</v>
      </c>
      <c r="CV27" s="160">
        <v>338</v>
      </c>
      <c r="CW27" s="159">
        <v>363</v>
      </c>
      <c r="CX27" s="159">
        <v>230</v>
      </c>
      <c r="CY27" s="159">
        <v>230</v>
      </c>
      <c r="CZ27" s="159">
        <v>230</v>
      </c>
      <c r="DA27" s="159">
        <v>230</v>
      </c>
      <c r="DB27" s="159">
        <v>277</v>
      </c>
      <c r="DC27" s="159">
        <v>309</v>
      </c>
      <c r="DD27" s="159">
        <v>338</v>
      </c>
      <c r="DE27" s="159">
        <v>363</v>
      </c>
    </row>
    <row r="28" spans="1:109">
      <c r="A28" s="143">
        <v>28</v>
      </c>
      <c r="B28" s="691"/>
      <c r="C28" s="704">
        <v>170</v>
      </c>
      <c r="D28" s="303" t="s">
        <v>1165</v>
      </c>
      <c r="E28" s="155">
        <v>91</v>
      </c>
      <c r="F28" s="155">
        <v>91</v>
      </c>
      <c r="G28" s="156">
        <v>91</v>
      </c>
      <c r="H28" s="155">
        <v>78</v>
      </c>
      <c r="I28" s="155">
        <v>68</v>
      </c>
      <c r="J28" s="156">
        <v>59</v>
      </c>
      <c r="K28" s="155">
        <v>50</v>
      </c>
      <c r="L28" s="156">
        <v>43</v>
      </c>
      <c r="M28" s="155">
        <v>62</v>
      </c>
      <c r="N28" s="155">
        <v>62</v>
      </c>
      <c r="O28" s="156">
        <v>62</v>
      </c>
      <c r="P28" s="155">
        <v>62</v>
      </c>
      <c r="Q28" s="155">
        <v>62</v>
      </c>
      <c r="R28" s="155">
        <v>59</v>
      </c>
      <c r="S28" s="156">
        <v>50</v>
      </c>
      <c r="T28" s="155">
        <v>43</v>
      </c>
      <c r="U28" s="155">
        <v>62</v>
      </c>
      <c r="V28" s="155">
        <v>62</v>
      </c>
      <c r="W28" s="155">
        <v>62</v>
      </c>
      <c r="X28" s="155">
        <v>62</v>
      </c>
      <c r="Y28" s="155">
        <v>62</v>
      </c>
      <c r="Z28" s="155">
        <v>59</v>
      </c>
      <c r="AA28" s="155">
        <v>50</v>
      </c>
      <c r="AB28" s="155">
        <v>43</v>
      </c>
      <c r="AC28" s="691"/>
      <c r="AD28" s="704">
        <v>170</v>
      </c>
      <c r="AE28" s="303" t="s">
        <v>1165</v>
      </c>
      <c r="AF28" s="155">
        <v>608</v>
      </c>
      <c r="AG28" s="155">
        <v>608</v>
      </c>
      <c r="AH28" s="156">
        <v>608</v>
      </c>
      <c r="AI28" s="155">
        <v>523</v>
      </c>
      <c r="AJ28" s="155">
        <v>457</v>
      </c>
      <c r="AK28" s="156">
        <v>397</v>
      </c>
      <c r="AL28" s="155">
        <v>334</v>
      </c>
      <c r="AM28" s="156">
        <v>288</v>
      </c>
      <c r="AN28" s="155">
        <v>713</v>
      </c>
      <c r="AO28" s="155">
        <v>713</v>
      </c>
      <c r="AP28" s="156">
        <v>713</v>
      </c>
      <c r="AQ28" s="155">
        <v>713</v>
      </c>
      <c r="AR28" s="155">
        <v>713</v>
      </c>
      <c r="AS28" s="155">
        <v>679</v>
      </c>
      <c r="AT28" s="156">
        <v>571</v>
      </c>
      <c r="AU28" s="155">
        <v>492</v>
      </c>
      <c r="AV28" s="155">
        <v>713</v>
      </c>
      <c r="AW28" s="155">
        <v>713</v>
      </c>
      <c r="AX28" s="155">
        <v>713</v>
      </c>
      <c r="AY28" s="155">
        <v>713</v>
      </c>
      <c r="AZ28" s="155">
        <v>713</v>
      </c>
      <c r="BA28" s="155">
        <v>679</v>
      </c>
      <c r="BB28" s="155">
        <v>571</v>
      </c>
      <c r="BC28" s="155">
        <v>492</v>
      </c>
      <c r="BD28" s="691"/>
      <c r="BE28" s="704">
        <v>170</v>
      </c>
      <c r="BF28" s="303" t="s">
        <v>1165</v>
      </c>
      <c r="BG28" s="155">
        <v>308</v>
      </c>
      <c r="BH28" s="155">
        <v>413</v>
      </c>
      <c r="BI28" s="156">
        <v>594</v>
      </c>
      <c r="BJ28" s="155">
        <v>679</v>
      </c>
      <c r="BK28" s="155">
        <v>775</v>
      </c>
      <c r="BL28" s="156">
        <v>829</v>
      </c>
      <c r="BM28" s="155">
        <v>829</v>
      </c>
      <c r="BN28" s="156">
        <v>828</v>
      </c>
      <c r="BO28" s="155">
        <v>211</v>
      </c>
      <c r="BP28" s="155">
        <v>284</v>
      </c>
      <c r="BQ28" s="156">
        <v>406</v>
      </c>
      <c r="BR28" s="155">
        <v>541</v>
      </c>
      <c r="BS28" s="155">
        <v>705</v>
      </c>
      <c r="BT28" s="155">
        <v>829</v>
      </c>
      <c r="BU28" s="156">
        <v>829</v>
      </c>
      <c r="BV28" s="155">
        <v>828</v>
      </c>
      <c r="BW28" s="155">
        <v>211</v>
      </c>
      <c r="BX28" s="155">
        <v>284</v>
      </c>
      <c r="BY28" s="155">
        <v>406</v>
      </c>
      <c r="BZ28" s="155">
        <v>541</v>
      </c>
      <c r="CA28" s="155">
        <v>705</v>
      </c>
      <c r="CB28" s="155">
        <v>829</v>
      </c>
      <c r="CC28" s="155">
        <v>829</v>
      </c>
      <c r="CD28" s="155">
        <v>828</v>
      </c>
      <c r="CE28" s="691"/>
      <c r="CF28" s="704">
        <v>170</v>
      </c>
      <c r="CG28" s="303" t="s">
        <v>1165</v>
      </c>
      <c r="CH28" s="155">
        <v>284</v>
      </c>
      <c r="CI28" s="155">
        <v>284</v>
      </c>
      <c r="CJ28" s="156">
        <v>286</v>
      </c>
      <c r="CK28" s="155">
        <v>355</v>
      </c>
      <c r="CL28" s="155">
        <v>404</v>
      </c>
      <c r="CM28" s="156">
        <v>432</v>
      </c>
      <c r="CN28" s="155">
        <v>432</v>
      </c>
      <c r="CO28" s="156">
        <v>432</v>
      </c>
      <c r="CP28" s="155">
        <v>332</v>
      </c>
      <c r="CQ28" s="155">
        <v>332</v>
      </c>
      <c r="CR28" s="156">
        <v>332</v>
      </c>
      <c r="CS28" s="155">
        <v>332</v>
      </c>
      <c r="CT28" s="155">
        <v>367</v>
      </c>
      <c r="CU28" s="155">
        <v>432</v>
      </c>
      <c r="CV28" s="156">
        <v>432</v>
      </c>
      <c r="CW28" s="155">
        <v>432</v>
      </c>
      <c r="CX28" s="155">
        <v>332</v>
      </c>
      <c r="CY28" s="155">
        <v>332</v>
      </c>
      <c r="CZ28" s="155">
        <v>332</v>
      </c>
      <c r="DA28" s="155">
        <v>332</v>
      </c>
      <c r="DB28" s="155">
        <v>367</v>
      </c>
      <c r="DC28" s="155">
        <v>432</v>
      </c>
      <c r="DD28" s="155">
        <v>432</v>
      </c>
      <c r="DE28" s="155">
        <v>432</v>
      </c>
    </row>
    <row r="29" spans="1:109">
      <c r="A29" s="143">
        <v>29</v>
      </c>
      <c r="B29" s="691"/>
      <c r="C29" s="705"/>
      <c r="D29" s="304" t="s">
        <v>1166</v>
      </c>
      <c r="E29" s="157">
        <v>61</v>
      </c>
      <c r="F29" s="157">
        <v>61</v>
      </c>
      <c r="G29" s="158">
        <v>61</v>
      </c>
      <c r="H29" s="157">
        <v>60</v>
      </c>
      <c r="I29" s="157">
        <v>54</v>
      </c>
      <c r="J29" s="158">
        <v>48</v>
      </c>
      <c r="K29" s="157">
        <v>44</v>
      </c>
      <c r="L29" s="158">
        <v>41</v>
      </c>
      <c r="M29" s="157">
        <v>51</v>
      </c>
      <c r="N29" s="157">
        <v>51</v>
      </c>
      <c r="O29" s="158">
        <v>51</v>
      </c>
      <c r="P29" s="157">
        <v>51</v>
      </c>
      <c r="Q29" s="157">
        <v>51</v>
      </c>
      <c r="R29" s="157">
        <v>48</v>
      </c>
      <c r="S29" s="158">
        <v>44</v>
      </c>
      <c r="T29" s="157">
        <v>41</v>
      </c>
      <c r="U29" s="157">
        <v>51</v>
      </c>
      <c r="V29" s="157">
        <v>51</v>
      </c>
      <c r="W29" s="157">
        <v>51</v>
      </c>
      <c r="X29" s="157">
        <v>51</v>
      </c>
      <c r="Y29" s="157">
        <v>51</v>
      </c>
      <c r="Z29" s="157">
        <v>48</v>
      </c>
      <c r="AA29" s="157">
        <v>44</v>
      </c>
      <c r="AB29" s="157">
        <v>41</v>
      </c>
      <c r="AC29" s="691"/>
      <c r="AD29" s="705"/>
      <c r="AE29" s="304" t="s">
        <v>1166</v>
      </c>
      <c r="AF29" s="157">
        <v>410</v>
      </c>
      <c r="AG29" s="157">
        <v>410</v>
      </c>
      <c r="AH29" s="158">
        <v>410</v>
      </c>
      <c r="AI29" s="157">
        <v>404</v>
      </c>
      <c r="AJ29" s="157">
        <v>360</v>
      </c>
      <c r="AK29" s="158">
        <v>324</v>
      </c>
      <c r="AL29" s="157">
        <v>297</v>
      </c>
      <c r="AM29" s="158">
        <v>276</v>
      </c>
      <c r="AN29" s="157">
        <v>587</v>
      </c>
      <c r="AO29" s="157">
        <v>587</v>
      </c>
      <c r="AP29" s="158">
        <v>587</v>
      </c>
      <c r="AQ29" s="157">
        <v>587</v>
      </c>
      <c r="AR29" s="157">
        <v>587</v>
      </c>
      <c r="AS29" s="157">
        <v>554</v>
      </c>
      <c r="AT29" s="158">
        <v>508</v>
      </c>
      <c r="AU29" s="157">
        <v>471</v>
      </c>
      <c r="AV29" s="157">
        <v>587</v>
      </c>
      <c r="AW29" s="157">
        <v>587</v>
      </c>
      <c r="AX29" s="157">
        <v>587</v>
      </c>
      <c r="AY29" s="157">
        <v>587</v>
      </c>
      <c r="AZ29" s="157">
        <v>587</v>
      </c>
      <c r="BA29" s="157">
        <v>554</v>
      </c>
      <c r="BB29" s="157">
        <v>508</v>
      </c>
      <c r="BC29" s="157">
        <v>471</v>
      </c>
      <c r="BD29" s="691"/>
      <c r="BE29" s="705"/>
      <c r="BF29" s="304" t="s">
        <v>1166</v>
      </c>
      <c r="BG29" s="157">
        <v>208</v>
      </c>
      <c r="BH29" s="157">
        <v>279</v>
      </c>
      <c r="BI29" s="158">
        <v>401</v>
      </c>
      <c r="BJ29" s="157">
        <v>524</v>
      </c>
      <c r="BK29" s="157">
        <v>608</v>
      </c>
      <c r="BL29" s="158">
        <v>675</v>
      </c>
      <c r="BM29" s="157">
        <v>737</v>
      </c>
      <c r="BN29" s="158">
        <v>793</v>
      </c>
      <c r="BO29" s="157">
        <v>174</v>
      </c>
      <c r="BP29" s="157">
        <v>233</v>
      </c>
      <c r="BQ29" s="158">
        <v>335</v>
      </c>
      <c r="BR29" s="157">
        <v>445</v>
      </c>
      <c r="BS29" s="157">
        <v>581</v>
      </c>
      <c r="BT29" s="157">
        <v>675</v>
      </c>
      <c r="BU29" s="158">
        <v>737</v>
      </c>
      <c r="BV29" s="157">
        <v>793</v>
      </c>
      <c r="BW29" s="157">
        <v>174</v>
      </c>
      <c r="BX29" s="157">
        <v>233</v>
      </c>
      <c r="BY29" s="157">
        <v>335</v>
      </c>
      <c r="BZ29" s="157">
        <v>445</v>
      </c>
      <c r="CA29" s="157">
        <v>581</v>
      </c>
      <c r="CB29" s="157">
        <v>675</v>
      </c>
      <c r="CC29" s="157">
        <v>737</v>
      </c>
      <c r="CD29" s="157">
        <v>793</v>
      </c>
      <c r="CE29" s="691"/>
      <c r="CF29" s="705"/>
      <c r="CG29" s="304" t="s">
        <v>1166</v>
      </c>
      <c r="CH29" s="157">
        <v>191</v>
      </c>
      <c r="CI29" s="157">
        <v>191</v>
      </c>
      <c r="CJ29" s="158">
        <v>194</v>
      </c>
      <c r="CK29" s="157">
        <v>274</v>
      </c>
      <c r="CL29" s="157">
        <v>317</v>
      </c>
      <c r="CM29" s="158">
        <v>352</v>
      </c>
      <c r="CN29" s="157">
        <v>384</v>
      </c>
      <c r="CO29" s="158">
        <v>414</v>
      </c>
      <c r="CP29" s="157">
        <v>274</v>
      </c>
      <c r="CQ29" s="157">
        <v>274</v>
      </c>
      <c r="CR29" s="158">
        <v>274</v>
      </c>
      <c r="CS29" s="157">
        <v>274</v>
      </c>
      <c r="CT29" s="157">
        <v>303</v>
      </c>
      <c r="CU29" s="157">
        <v>352</v>
      </c>
      <c r="CV29" s="158">
        <v>384</v>
      </c>
      <c r="CW29" s="157">
        <v>414</v>
      </c>
      <c r="CX29" s="157">
        <v>274</v>
      </c>
      <c r="CY29" s="157">
        <v>274</v>
      </c>
      <c r="CZ29" s="157">
        <v>274</v>
      </c>
      <c r="DA29" s="157">
        <v>274</v>
      </c>
      <c r="DB29" s="157">
        <v>303</v>
      </c>
      <c r="DC29" s="157">
        <v>352</v>
      </c>
      <c r="DD29" s="157">
        <v>384</v>
      </c>
      <c r="DE29" s="157">
        <v>414</v>
      </c>
    </row>
    <row r="30" spans="1:109">
      <c r="A30" s="143">
        <v>30</v>
      </c>
      <c r="B30" s="691"/>
      <c r="C30" s="706"/>
      <c r="D30" s="305" t="s">
        <v>1167</v>
      </c>
      <c r="E30" s="159">
        <v>56</v>
      </c>
      <c r="F30" s="159">
        <v>56</v>
      </c>
      <c r="G30" s="160">
        <v>56</v>
      </c>
      <c r="H30" s="159">
        <v>54</v>
      </c>
      <c r="I30" s="159">
        <v>47</v>
      </c>
      <c r="J30" s="160">
        <v>42</v>
      </c>
      <c r="K30" s="159">
        <v>39</v>
      </c>
      <c r="L30" s="160">
        <v>36</v>
      </c>
      <c r="M30" s="159">
        <v>47</v>
      </c>
      <c r="N30" s="159">
        <v>47</v>
      </c>
      <c r="O30" s="160">
        <v>47</v>
      </c>
      <c r="P30" s="159">
        <v>47</v>
      </c>
      <c r="Q30" s="159">
        <v>47</v>
      </c>
      <c r="R30" s="159">
        <v>42</v>
      </c>
      <c r="S30" s="160">
        <v>39</v>
      </c>
      <c r="T30" s="159">
        <v>36</v>
      </c>
      <c r="U30" s="159">
        <v>47</v>
      </c>
      <c r="V30" s="159">
        <v>47</v>
      </c>
      <c r="W30" s="159">
        <v>47</v>
      </c>
      <c r="X30" s="159">
        <v>47</v>
      </c>
      <c r="Y30" s="159">
        <v>47</v>
      </c>
      <c r="Z30" s="159">
        <v>42</v>
      </c>
      <c r="AA30" s="159">
        <v>39</v>
      </c>
      <c r="AB30" s="159">
        <v>36</v>
      </c>
      <c r="AC30" s="691"/>
      <c r="AD30" s="706"/>
      <c r="AE30" s="305" t="s">
        <v>1167</v>
      </c>
      <c r="AF30" s="159">
        <v>375</v>
      </c>
      <c r="AG30" s="159">
        <v>375</v>
      </c>
      <c r="AH30" s="160">
        <v>375</v>
      </c>
      <c r="AI30" s="159">
        <v>360</v>
      </c>
      <c r="AJ30" s="159">
        <v>315</v>
      </c>
      <c r="AK30" s="160">
        <v>283</v>
      </c>
      <c r="AL30" s="159">
        <v>261</v>
      </c>
      <c r="AM30" s="160">
        <v>242</v>
      </c>
      <c r="AN30" s="159">
        <v>536</v>
      </c>
      <c r="AO30" s="159">
        <v>536</v>
      </c>
      <c r="AP30" s="160">
        <v>536</v>
      </c>
      <c r="AQ30" s="159">
        <v>536</v>
      </c>
      <c r="AR30" s="159">
        <v>536</v>
      </c>
      <c r="AS30" s="159">
        <v>485</v>
      </c>
      <c r="AT30" s="160">
        <v>445</v>
      </c>
      <c r="AU30" s="159">
        <v>413</v>
      </c>
      <c r="AV30" s="159">
        <v>536</v>
      </c>
      <c r="AW30" s="159">
        <v>536</v>
      </c>
      <c r="AX30" s="159">
        <v>536</v>
      </c>
      <c r="AY30" s="159">
        <v>536</v>
      </c>
      <c r="AZ30" s="159">
        <v>536</v>
      </c>
      <c r="BA30" s="159">
        <v>485</v>
      </c>
      <c r="BB30" s="159">
        <v>445</v>
      </c>
      <c r="BC30" s="159">
        <v>413</v>
      </c>
      <c r="BD30" s="691"/>
      <c r="BE30" s="706"/>
      <c r="BF30" s="305" t="s">
        <v>1167</v>
      </c>
      <c r="BG30" s="159">
        <v>190</v>
      </c>
      <c r="BH30" s="159">
        <v>255</v>
      </c>
      <c r="BI30" s="160">
        <v>366</v>
      </c>
      <c r="BJ30" s="159">
        <v>467</v>
      </c>
      <c r="BK30" s="159">
        <v>533</v>
      </c>
      <c r="BL30" s="160">
        <v>592</v>
      </c>
      <c r="BM30" s="159">
        <v>647</v>
      </c>
      <c r="BN30" s="160">
        <v>696</v>
      </c>
      <c r="BO30" s="159">
        <v>159</v>
      </c>
      <c r="BP30" s="159">
        <v>213</v>
      </c>
      <c r="BQ30" s="160">
        <v>307</v>
      </c>
      <c r="BR30" s="159">
        <v>407</v>
      </c>
      <c r="BS30" s="159">
        <v>531</v>
      </c>
      <c r="BT30" s="159">
        <v>592</v>
      </c>
      <c r="BU30" s="160">
        <v>647</v>
      </c>
      <c r="BV30" s="159">
        <v>696</v>
      </c>
      <c r="BW30" s="159">
        <v>159</v>
      </c>
      <c r="BX30" s="159">
        <v>213</v>
      </c>
      <c r="BY30" s="159">
        <v>307</v>
      </c>
      <c r="BZ30" s="159">
        <v>407</v>
      </c>
      <c r="CA30" s="159">
        <v>531</v>
      </c>
      <c r="CB30" s="159">
        <v>592</v>
      </c>
      <c r="CC30" s="159">
        <v>647</v>
      </c>
      <c r="CD30" s="159">
        <v>696</v>
      </c>
      <c r="CE30" s="691"/>
      <c r="CF30" s="706"/>
      <c r="CG30" s="305" t="s">
        <v>1167</v>
      </c>
      <c r="CH30" s="159">
        <v>175</v>
      </c>
      <c r="CI30" s="159">
        <v>175</v>
      </c>
      <c r="CJ30" s="160">
        <v>177</v>
      </c>
      <c r="CK30" s="159">
        <v>243</v>
      </c>
      <c r="CL30" s="159">
        <v>277</v>
      </c>
      <c r="CM30" s="160">
        <v>309</v>
      </c>
      <c r="CN30" s="159">
        <v>338</v>
      </c>
      <c r="CO30" s="160">
        <v>363</v>
      </c>
      <c r="CP30" s="159">
        <v>250</v>
      </c>
      <c r="CQ30" s="159">
        <v>250</v>
      </c>
      <c r="CR30" s="160">
        <v>250</v>
      </c>
      <c r="CS30" s="159">
        <v>250</v>
      </c>
      <c r="CT30" s="159">
        <v>277</v>
      </c>
      <c r="CU30" s="159">
        <v>309</v>
      </c>
      <c r="CV30" s="160">
        <v>338</v>
      </c>
      <c r="CW30" s="159">
        <v>363</v>
      </c>
      <c r="CX30" s="159">
        <v>250</v>
      </c>
      <c r="CY30" s="159">
        <v>250</v>
      </c>
      <c r="CZ30" s="159">
        <v>250</v>
      </c>
      <c r="DA30" s="159">
        <v>250</v>
      </c>
      <c r="DB30" s="159">
        <v>277</v>
      </c>
      <c r="DC30" s="159">
        <v>309</v>
      </c>
      <c r="DD30" s="159">
        <v>338</v>
      </c>
      <c r="DE30" s="159">
        <v>363</v>
      </c>
    </row>
    <row r="31" spans="1:109">
      <c r="A31" s="143">
        <v>31</v>
      </c>
      <c r="B31" s="691"/>
      <c r="C31" s="707">
        <v>180</v>
      </c>
      <c r="D31" s="303" t="s">
        <v>1165</v>
      </c>
      <c r="E31" s="155">
        <v>87</v>
      </c>
      <c r="F31" s="155">
        <v>87</v>
      </c>
      <c r="G31" s="156">
        <v>87</v>
      </c>
      <c r="H31" s="155">
        <v>78</v>
      </c>
      <c r="I31" s="155">
        <v>68</v>
      </c>
      <c r="J31" s="156">
        <v>59</v>
      </c>
      <c r="K31" s="155">
        <v>50</v>
      </c>
      <c r="L31" s="156">
        <v>43</v>
      </c>
      <c r="M31" s="155">
        <v>55</v>
      </c>
      <c r="N31" s="155">
        <v>55</v>
      </c>
      <c r="O31" s="156">
        <v>55</v>
      </c>
      <c r="P31" s="155">
        <v>55</v>
      </c>
      <c r="Q31" s="155">
        <v>55</v>
      </c>
      <c r="R31" s="155">
        <v>55</v>
      </c>
      <c r="S31" s="156">
        <v>50</v>
      </c>
      <c r="T31" s="155">
        <v>43</v>
      </c>
      <c r="U31" s="155">
        <v>55</v>
      </c>
      <c r="V31" s="155">
        <v>55</v>
      </c>
      <c r="W31" s="155">
        <v>55</v>
      </c>
      <c r="X31" s="155">
        <v>55</v>
      </c>
      <c r="Y31" s="155">
        <v>55</v>
      </c>
      <c r="Z31" s="155">
        <v>55</v>
      </c>
      <c r="AA31" s="155">
        <v>50</v>
      </c>
      <c r="AB31" s="155">
        <v>43</v>
      </c>
      <c r="AC31" s="691"/>
      <c r="AD31" s="707">
        <v>180</v>
      </c>
      <c r="AE31" s="303" t="s">
        <v>1165</v>
      </c>
      <c r="AF31" s="155">
        <v>659</v>
      </c>
      <c r="AG31" s="155">
        <v>659</v>
      </c>
      <c r="AH31" s="156">
        <v>659</v>
      </c>
      <c r="AI31" s="155">
        <v>590</v>
      </c>
      <c r="AJ31" s="155">
        <v>516</v>
      </c>
      <c r="AK31" s="156">
        <v>447</v>
      </c>
      <c r="AL31" s="155">
        <v>376</v>
      </c>
      <c r="AM31" s="156">
        <v>324</v>
      </c>
      <c r="AN31" s="155">
        <v>713</v>
      </c>
      <c r="AO31" s="155">
        <v>713</v>
      </c>
      <c r="AP31" s="156">
        <v>713</v>
      </c>
      <c r="AQ31" s="155">
        <v>713</v>
      </c>
      <c r="AR31" s="155">
        <v>713</v>
      </c>
      <c r="AS31" s="155">
        <v>713</v>
      </c>
      <c r="AT31" s="156">
        <v>642</v>
      </c>
      <c r="AU31" s="155">
        <v>553</v>
      </c>
      <c r="AV31" s="155">
        <v>713</v>
      </c>
      <c r="AW31" s="155">
        <v>713</v>
      </c>
      <c r="AX31" s="155">
        <v>713</v>
      </c>
      <c r="AY31" s="155">
        <v>713</v>
      </c>
      <c r="AZ31" s="155">
        <v>713</v>
      </c>
      <c r="BA31" s="155">
        <v>713</v>
      </c>
      <c r="BB31" s="155">
        <v>642</v>
      </c>
      <c r="BC31" s="155">
        <v>553</v>
      </c>
      <c r="BD31" s="691"/>
      <c r="BE31" s="707">
        <v>180</v>
      </c>
      <c r="BF31" s="303" t="s">
        <v>1165</v>
      </c>
      <c r="BG31" s="155">
        <v>327</v>
      </c>
      <c r="BH31" s="155">
        <v>417</v>
      </c>
      <c r="BI31" s="156">
        <v>590</v>
      </c>
      <c r="BJ31" s="155">
        <v>683</v>
      </c>
      <c r="BK31" s="155">
        <v>775</v>
      </c>
      <c r="BL31" s="156">
        <v>829</v>
      </c>
      <c r="BM31" s="155">
        <v>829</v>
      </c>
      <c r="BN31" s="156">
        <v>828</v>
      </c>
      <c r="BO31" s="155">
        <v>207</v>
      </c>
      <c r="BP31" s="155">
        <v>264</v>
      </c>
      <c r="BQ31" s="156">
        <v>374</v>
      </c>
      <c r="BR31" s="155">
        <v>484</v>
      </c>
      <c r="BS31" s="155">
        <v>627</v>
      </c>
      <c r="BT31" s="155">
        <v>773</v>
      </c>
      <c r="BU31" s="156">
        <v>829</v>
      </c>
      <c r="BV31" s="155">
        <v>828</v>
      </c>
      <c r="BW31" s="155">
        <v>207</v>
      </c>
      <c r="BX31" s="155">
        <v>264</v>
      </c>
      <c r="BY31" s="155">
        <v>374</v>
      </c>
      <c r="BZ31" s="155">
        <v>484</v>
      </c>
      <c r="CA31" s="155">
        <v>627</v>
      </c>
      <c r="CB31" s="155">
        <v>773</v>
      </c>
      <c r="CC31" s="155">
        <v>829</v>
      </c>
      <c r="CD31" s="155">
        <v>828</v>
      </c>
      <c r="CE31" s="691"/>
      <c r="CF31" s="707">
        <v>180</v>
      </c>
      <c r="CG31" s="303" t="s">
        <v>1165</v>
      </c>
      <c r="CH31" s="155">
        <v>307</v>
      </c>
      <c r="CI31" s="155">
        <v>307</v>
      </c>
      <c r="CJ31" s="156">
        <v>307</v>
      </c>
      <c r="CK31" s="155">
        <v>355</v>
      </c>
      <c r="CL31" s="155">
        <v>404</v>
      </c>
      <c r="CM31" s="156">
        <v>432</v>
      </c>
      <c r="CN31" s="155">
        <v>432</v>
      </c>
      <c r="CO31" s="156">
        <v>432</v>
      </c>
      <c r="CP31" s="155">
        <v>332</v>
      </c>
      <c r="CQ31" s="155">
        <v>332</v>
      </c>
      <c r="CR31" s="156">
        <v>332</v>
      </c>
      <c r="CS31" s="155">
        <v>332</v>
      </c>
      <c r="CT31" s="155">
        <v>332</v>
      </c>
      <c r="CU31" s="155">
        <v>403</v>
      </c>
      <c r="CV31" s="156">
        <v>432</v>
      </c>
      <c r="CW31" s="155">
        <v>432</v>
      </c>
      <c r="CX31" s="155">
        <v>332</v>
      </c>
      <c r="CY31" s="155">
        <v>332</v>
      </c>
      <c r="CZ31" s="155">
        <v>332</v>
      </c>
      <c r="DA31" s="155">
        <v>332</v>
      </c>
      <c r="DB31" s="155">
        <v>332</v>
      </c>
      <c r="DC31" s="155">
        <v>403</v>
      </c>
      <c r="DD31" s="155">
        <v>432</v>
      </c>
      <c r="DE31" s="155">
        <v>432</v>
      </c>
    </row>
    <row r="32" spans="1:109">
      <c r="A32" s="143">
        <v>32</v>
      </c>
      <c r="B32" s="691"/>
      <c r="C32" s="708"/>
      <c r="D32" s="304" t="s">
        <v>1166</v>
      </c>
      <c r="E32" s="157">
        <v>59</v>
      </c>
      <c r="F32" s="157">
        <v>59</v>
      </c>
      <c r="G32" s="158">
        <v>59</v>
      </c>
      <c r="H32" s="157">
        <v>59</v>
      </c>
      <c r="I32" s="157">
        <v>54</v>
      </c>
      <c r="J32" s="158">
        <v>48</v>
      </c>
      <c r="K32" s="157">
        <v>44</v>
      </c>
      <c r="L32" s="158">
        <v>41</v>
      </c>
      <c r="M32" s="157">
        <v>49</v>
      </c>
      <c r="N32" s="157">
        <v>49</v>
      </c>
      <c r="O32" s="158">
        <v>49</v>
      </c>
      <c r="P32" s="157">
        <v>49</v>
      </c>
      <c r="Q32" s="157">
        <v>49</v>
      </c>
      <c r="R32" s="157">
        <v>48</v>
      </c>
      <c r="S32" s="158">
        <v>44</v>
      </c>
      <c r="T32" s="157">
        <v>41</v>
      </c>
      <c r="U32" s="157">
        <v>49</v>
      </c>
      <c r="V32" s="157">
        <v>49</v>
      </c>
      <c r="W32" s="157">
        <v>49</v>
      </c>
      <c r="X32" s="157">
        <v>49</v>
      </c>
      <c r="Y32" s="157">
        <v>49</v>
      </c>
      <c r="Z32" s="157">
        <v>48</v>
      </c>
      <c r="AA32" s="157">
        <v>44</v>
      </c>
      <c r="AB32" s="157">
        <v>41</v>
      </c>
      <c r="AC32" s="691"/>
      <c r="AD32" s="708"/>
      <c r="AE32" s="304" t="s">
        <v>1166</v>
      </c>
      <c r="AF32" s="157">
        <v>445</v>
      </c>
      <c r="AG32" s="157">
        <v>445</v>
      </c>
      <c r="AH32" s="158">
        <v>445</v>
      </c>
      <c r="AI32" s="157">
        <v>445</v>
      </c>
      <c r="AJ32" s="157">
        <v>405</v>
      </c>
      <c r="AK32" s="158">
        <v>365</v>
      </c>
      <c r="AL32" s="157">
        <v>335</v>
      </c>
      <c r="AM32" s="158">
        <v>311</v>
      </c>
      <c r="AN32" s="157">
        <v>635</v>
      </c>
      <c r="AO32" s="157">
        <v>635</v>
      </c>
      <c r="AP32" s="158">
        <v>635</v>
      </c>
      <c r="AQ32" s="157">
        <v>635</v>
      </c>
      <c r="AR32" s="157">
        <v>635</v>
      </c>
      <c r="AS32" s="157">
        <v>623</v>
      </c>
      <c r="AT32" s="158">
        <v>571</v>
      </c>
      <c r="AU32" s="157">
        <v>531</v>
      </c>
      <c r="AV32" s="157">
        <v>635</v>
      </c>
      <c r="AW32" s="157">
        <v>635</v>
      </c>
      <c r="AX32" s="157">
        <v>635</v>
      </c>
      <c r="AY32" s="157">
        <v>635</v>
      </c>
      <c r="AZ32" s="157">
        <v>635</v>
      </c>
      <c r="BA32" s="157">
        <v>623</v>
      </c>
      <c r="BB32" s="157">
        <v>571</v>
      </c>
      <c r="BC32" s="157">
        <v>531</v>
      </c>
      <c r="BD32" s="691"/>
      <c r="BE32" s="708"/>
      <c r="BF32" s="304" t="s">
        <v>1166</v>
      </c>
      <c r="BG32" s="157">
        <v>220</v>
      </c>
      <c r="BH32" s="157">
        <v>282</v>
      </c>
      <c r="BI32" s="158">
        <v>398</v>
      </c>
      <c r="BJ32" s="157">
        <v>515</v>
      </c>
      <c r="BK32" s="157">
        <v>608</v>
      </c>
      <c r="BL32" s="158">
        <v>675</v>
      </c>
      <c r="BM32" s="157">
        <v>737</v>
      </c>
      <c r="BN32" s="158">
        <v>793</v>
      </c>
      <c r="BO32" s="157">
        <v>185</v>
      </c>
      <c r="BP32" s="157">
        <v>235</v>
      </c>
      <c r="BQ32" s="158">
        <v>333</v>
      </c>
      <c r="BR32" s="157">
        <v>431</v>
      </c>
      <c r="BS32" s="157">
        <v>559</v>
      </c>
      <c r="BT32" s="157">
        <v>675</v>
      </c>
      <c r="BU32" s="158">
        <v>737</v>
      </c>
      <c r="BV32" s="157">
        <v>793</v>
      </c>
      <c r="BW32" s="157">
        <v>185</v>
      </c>
      <c r="BX32" s="157">
        <v>235</v>
      </c>
      <c r="BY32" s="157">
        <v>333</v>
      </c>
      <c r="BZ32" s="157">
        <v>431</v>
      </c>
      <c r="CA32" s="157">
        <v>559</v>
      </c>
      <c r="CB32" s="157">
        <v>675</v>
      </c>
      <c r="CC32" s="157">
        <v>737</v>
      </c>
      <c r="CD32" s="157">
        <v>793</v>
      </c>
      <c r="CE32" s="691"/>
      <c r="CF32" s="708"/>
      <c r="CG32" s="304" t="s">
        <v>1166</v>
      </c>
      <c r="CH32" s="157">
        <v>207</v>
      </c>
      <c r="CI32" s="157">
        <v>207</v>
      </c>
      <c r="CJ32" s="158">
        <v>207</v>
      </c>
      <c r="CK32" s="157">
        <v>266</v>
      </c>
      <c r="CL32" s="157">
        <v>317</v>
      </c>
      <c r="CM32" s="158">
        <v>352</v>
      </c>
      <c r="CN32" s="157">
        <v>384</v>
      </c>
      <c r="CO32" s="158">
        <v>414</v>
      </c>
      <c r="CP32" s="157">
        <v>296</v>
      </c>
      <c r="CQ32" s="157">
        <v>296</v>
      </c>
      <c r="CR32" s="158">
        <v>296</v>
      </c>
      <c r="CS32" s="157">
        <v>296</v>
      </c>
      <c r="CT32" s="157">
        <v>296</v>
      </c>
      <c r="CU32" s="157">
        <v>352</v>
      </c>
      <c r="CV32" s="158">
        <v>384</v>
      </c>
      <c r="CW32" s="157">
        <v>414</v>
      </c>
      <c r="CX32" s="157">
        <v>296</v>
      </c>
      <c r="CY32" s="157">
        <v>296</v>
      </c>
      <c r="CZ32" s="157">
        <v>296</v>
      </c>
      <c r="DA32" s="157">
        <v>296</v>
      </c>
      <c r="DB32" s="157">
        <v>296</v>
      </c>
      <c r="DC32" s="157">
        <v>352</v>
      </c>
      <c r="DD32" s="157">
        <v>384</v>
      </c>
      <c r="DE32" s="157">
        <v>414</v>
      </c>
    </row>
    <row r="33" spans="1:109">
      <c r="A33" s="143">
        <v>33</v>
      </c>
      <c r="B33" s="691"/>
      <c r="C33" s="709"/>
      <c r="D33" s="305" t="s">
        <v>1167</v>
      </c>
      <c r="E33" s="159">
        <v>54</v>
      </c>
      <c r="F33" s="159">
        <v>54</v>
      </c>
      <c r="G33" s="160">
        <v>54</v>
      </c>
      <c r="H33" s="159">
        <v>54</v>
      </c>
      <c r="I33" s="159">
        <v>47</v>
      </c>
      <c r="J33" s="160">
        <v>42</v>
      </c>
      <c r="K33" s="159">
        <v>39</v>
      </c>
      <c r="L33" s="160">
        <v>36</v>
      </c>
      <c r="M33" s="159">
        <v>45</v>
      </c>
      <c r="N33" s="159">
        <v>45</v>
      </c>
      <c r="O33" s="160">
        <v>45</v>
      </c>
      <c r="P33" s="159">
        <v>45</v>
      </c>
      <c r="Q33" s="159">
        <v>45</v>
      </c>
      <c r="R33" s="159">
        <v>42</v>
      </c>
      <c r="S33" s="160">
        <v>39</v>
      </c>
      <c r="T33" s="159">
        <v>36</v>
      </c>
      <c r="U33" s="159">
        <v>45</v>
      </c>
      <c r="V33" s="159">
        <v>45</v>
      </c>
      <c r="W33" s="159">
        <v>45</v>
      </c>
      <c r="X33" s="159">
        <v>45</v>
      </c>
      <c r="Y33" s="159">
        <v>45</v>
      </c>
      <c r="Z33" s="159">
        <v>42</v>
      </c>
      <c r="AA33" s="159">
        <v>39</v>
      </c>
      <c r="AB33" s="159">
        <v>36</v>
      </c>
      <c r="AC33" s="691"/>
      <c r="AD33" s="709"/>
      <c r="AE33" s="305" t="s">
        <v>1167</v>
      </c>
      <c r="AF33" s="159">
        <v>406</v>
      </c>
      <c r="AG33" s="159">
        <v>406</v>
      </c>
      <c r="AH33" s="160">
        <v>406</v>
      </c>
      <c r="AI33" s="159">
        <v>405</v>
      </c>
      <c r="AJ33" s="159">
        <v>355</v>
      </c>
      <c r="AK33" s="160">
        <v>320</v>
      </c>
      <c r="AL33" s="159">
        <v>294</v>
      </c>
      <c r="AM33" s="160">
        <v>272</v>
      </c>
      <c r="AN33" s="159">
        <v>580</v>
      </c>
      <c r="AO33" s="159">
        <v>580</v>
      </c>
      <c r="AP33" s="160">
        <v>580</v>
      </c>
      <c r="AQ33" s="159">
        <v>580</v>
      </c>
      <c r="AR33" s="159">
        <v>580</v>
      </c>
      <c r="AS33" s="159">
        <v>546</v>
      </c>
      <c r="AT33" s="160">
        <v>501</v>
      </c>
      <c r="AU33" s="159">
        <v>465</v>
      </c>
      <c r="AV33" s="159">
        <v>580</v>
      </c>
      <c r="AW33" s="159">
        <v>580</v>
      </c>
      <c r="AX33" s="159">
        <v>580</v>
      </c>
      <c r="AY33" s="159">
        <v>580</v>
      </c>
      <c r="AZ33" s="159">
        <v>580</v>
      </c>
      <c r="BA33" s="159">
        <v>546</v>
      </c>
      <c r="BB33" s="159">
        <v>501</v>
      </c>
      <c r="BC33" s="159">
        <v>465</v>
      </c>
      <c r="BD33" s="691"/>
      <c r="BE33" s="709"/>
      <c r="BF33" s="305" t="s">
        <v>1167</v>
      </c>
      <c r="BG33" s="159">
        <v>201</v>
      </c>
      <c r="BH33" s="159">
        <v>258</v>
      </c>
      <c r="BI33" s="160">
        <v>364</v>
      </c>
      <c r="BJ33" s="159">
        <v>470</v>
      </c>
      <c r="BK33" s="159">
        <v>533</v>
      </c>
      <c r="BL33" s="160">
        <v>592</v>
      </c>
      <c r="BM33" s="159">
        <v>647</v>
      </c>
      <c r="BN33" s="160">
        <v>696</v>
      </c>
      <c r="BO33" s="159">
        <v>168</v>
      </c>
      <c r="BP33" s="159">
        <v>214</v>
      </c>
      <c r="BQ33" s="160">
        <v>305</v>
      </c>
      <c r="BR33" s="159">
        <v>394</v>
      </c>
      <c r="BS33" s="159">
        <v>510</v>
      </c>
      <c r="BT33" s="159">
        <v>592</v>
      </c>
      <c r="BU33" s="160">
        <v>647</v>
      </c>
      <c r="BV33" s="159">
        <v>696</v>
      </c>
      <c r="BW33" s="159">
        <v>168</v>
      </c>
      <c r="BX33" s="159">
        <v>214</v>
      </c>
      <c r="BY33" s="159">
        <v>305</v>
      </c>
      <c r="BZ33" s="159">
        <v>394</v>
      </c>
      <c r="CA33" s="159">
        <v>510</v>
      </c>
      <c r="CB33" s="159">
        <v>592</v>
      </c>
      <c r="CC33" s="159">
        <v>647</v>
      </c>
      <c r="CD33" s="159">
        <v>696</v>
      </c>
      <c r="CE33" s="691"/>
      <c r="CF33" s="709"/>
      <c r="CG33" s="305" t="s">
        <v>1167</v>
      </c>
      <c r="CH33" s="159">
        <v>189</v>
      </c>
      <c r="CI33" s="159">
        <v>189</v>
      </c>
      <c r="CJ33" s="160">
        <v>189</v>
      </c>
      <c r="CK33" s="159">
        <v>243</v>
      </c>
      <c r="CL33" s="159">
        <v>277</v>
      </c>
      <c r="CM33" s="160">
        <v>309</v>
      </c>
      <c r="CN33" s="159">
        <v>338</v>
      </c>
      <c r="CO33" s="160">
        <v>363</v>
      </c>
      <c r="CP33" s="159">
        <v>270</v>
      </c>
      <c r="CQ33" s="159">
        <v>270</v>
      </c>
      <c r="CR33" s="160">
        <v>270</v>
      </c>
      <c r="CS33" s="159">
        <v>270</v>
      </c>
      <c r="CT33" s="159">
        <v>270</v>
      </c>
      <c r="CU33" s="159">
        <v>309</v>
      </c>
      <c r="CV33" s="160">
        <v>338</v>
      </c>
      <c r="CW33" s="159">
        <v>363</v>
      </c>
      <c r="CX33" s="159">
        <v>270</v>
      </c>
      <c r="CY33" s="159">
        <v>270</v>
      </c>
      <c r="CZ33" s="159">
        <v>270</v>
      </c>
      <c r="DA33" s="159">
        <v>270</v>
      </c>
      <c r="DB33" s="159">
        <v>270</v>
      </c>
      <c r="DC33" s="159">
        <v>309</v>
      </c>
      <c r="DD33" s="159">
        <v>338</v>
      </c>
      <c r="DE33" s="159">
        <v>363</v>
      </c>
    </row>
    <row r="34" spans="1:109">
      <c r="A34" s="143">
        <v>34</v>
      </c>
      <c r="B34" s="691"/>
      <c r="C34" s="701">
        <v>200</v>
      </c>
      <c r="D34" s="303" t="s">
        <v>1165</v>
      </c>
      <c r="E34" s="155">
        <v>76</v>
      </c>
      <c r="F34" s="155">
        <v>76</v>
      </c>
      <c r="G34" s="156">
        <v>76</v>
      </c>
      <c r="H34" s="155">
        <v>76</v>
      </c>
      <c r="I34" s="155">
        <v>68</v>
      </c>
      <c r="J34" s="156">
        <v>59</v>
      </c>
      <c r="K34" s="155">
        <v>50</v>
      </c>
      <c r="L34" s="156">
        <v>43</v>
      </c>
      <c r="M34" s="155">
        <v>45</v>
      </c>
      <c r="N34" s="155">
        <v>45</v>
      </c>
      <c r="O34" s="156">
        <v>45</v>
      </c>
      <c r="P34" s="155">
        <v>45</v>
      </c>
      <c r="Q34" s="155">
        <v>45</v>
      </c>
      <c r="R34" s="155">
        <v>45</v>
      </c>
      <c r="S34" s="156">
        <v>45</v>
      </c>
      <c r="T34" s="155">
        <v>43</v>
      </c>
      <c r="U34" s="155">
        <v>45</v>
      </c>
      <c r="V34" s="155">
        <v>45</v>
      </c>
      <c r="W34" s="155">
        <v>45</v>
      </c>
      <c r="X34" s="155">
        <v>45</v>
      </c>
      <c r="Y34" s="155">
        <v>45</v>
      </c>
      <c r="Z34" s="155">
        <v>45</v>
      </c>
      <c r="AA34" s="155">
        <v>45</v>
      </c>
      <c r="AB34" s="155">
        <v>43</v>
      </c>
      <c r="AC34" s="691"/>
      <c r="AD34" s="701">
        <v>200</v>
      </c>
      <c r="AE34" s="303" t="s">
        <v>1165</v>
      </c>
      <c r="AF34" s="155">
        <v>713</v>
      </c>
      <c r="AG34" s="155">
        <v>713</v>
      </c>
      <c r="AH34" s="156">
        <v>713</v>
      </c>
      <c r="AI34" s="155">
        <v>713</v>
      </c>
      <c r="AJ34" s="155">
        <v>643</v>
      </c>
      <c r="AK34" s="156">
        <v>557</v>
      </c>
      <c r="AL34" s="155">
        <v>469</v>
      </c>
      <c r="AM34" s="156">
        <v>403</v>
      </c>
      <c r="AN34" s="155">
        <v>713</v>
      </c>
      <c r="AO34" s="155">
        <v>713</v>
      </c>
      <c r="AP34" s="156">
        <v>713</v>
      </c>
      <c r="AQ34" s="155">
        <v>713</v>
      </c>
      <c r="AR34" s="155">
        <v>713</v>
      </c>
      <c r="AS34" s="155">
        <v>713</v>
      </c>
      <c r="AT34" s="156">
        <v>713</v>
      </c>
      <c r="AU34" s="155">
        <v>686</v>
      </c>
      <c r="AV34" s="155">
        <v>713</v>
      </c>
      <c r="AW34" s="155">
        <v>713</v>
      </c>
      <c r="AX34" s="155">
        <v>713</v>
      </c>
      <c r="AY34" s="155">
        <v>713</v>
      </c>
      <c r="AZ34" s="155">
        <v>713</v>
      </c>
      <c r="BA34" s="155">
        <v>713</v>
      </c>
      <c r="BB34" s="155">
        <v>713</v>
      </c>
      <c r="BC34" s="155">
        <v>686</v>
      </c>
      <c r="BD34" s="691"/>
      <c r="BE34" s="701">
        <v>200</v>
      </c>
      <c r="BF34" s="303" t="s">
        <v>1165</v>
      </c>
      <c r="BG34" s="155">
        <v>341</v>
      </c>
      <c r="BH34" s="155">
        <v>399</v>
      </c>
      <c r="BI34" s="156">
        <v>550</v>
      </c>
      <c r="BJ34" s="155">
        <v>700</v>
      </c>
      <c r="BK34" s="155">
        <v>775</v>
      </c>
      <c r="BL34" s="156">
        <v>829</v>
      </c>
      <c r="BM34" s="155">
        <v>829</v>
      </c>
      <c r="BN34" s="156">
        <v>828</v>
      </c>
      <c r="BO34" s="155">
        <v>201</v>
      </c>
      <c r="BP34" s="155">
        <v>235</v>
      </c>
      <c r="BQ34" s="156">
        <v>323</v>
      </c>
      <c r="BR34" s="155">
        <v>412</v>
      </c>
      <c r="BS34" s="155">
        <v>505</v>
      </c>
      <c r="BT34" s="155">
        <v>624</v>
      </c>
      <c r="BU34" s="156">
        <v>741</v>
      </c>
      <c r="BV34" s="155">
        <v>828</v>
      </c>
      <c r="BW34" s="155">
        <v>201</v>
      </c>
      <c r="BX34" s="155">
        <v>235</v>
      </c>
      <c r="BY34" s="155">
        <v>323</v>
      </c>
      <c r="BZ34" s="155">
        <v>412</v>
      </c>
      <c r="CA34" s="155">
        <v>505</v>
      </c>
      <c r="CB34" s="155">
        <v>624</v>
      </c>
      <c r="CC34" s="155">
        <v>741</v>
      </c>
      <c r="CD34" s="155">
        <v>828</v>
      </c>
      <c r="CE34" s="691"/>
      <c r="CF34" s="701">
        <v>200</v>
      </c>
      <c r="CG34" s="303" t="s">
        <v>1165</v>
      </c>
      <c r="CH34" s="155">
        <v>332</v>
      </c>
      <c r="CI34" s="155">
        <v>332</v>
      </c>
      <c r="CJ34" s="156">
        <v>332</v>
      </c>
      <c r="CK34" s="155">
        <v>345</v>
      </c>
      <c r="CL34" s="155">
        <v>404</v>
      </c>
      <c r="CM34" s="156">
        <v>432</v>
      </c>
      <c r="CN34" s="155">
        <v>432</v>
      </c>
      <c r="CO34" s="156">
        <v>432</v>
      </c>
      <c r="CP34" s="155">
        <v>332</v>
      </c>
      <c r="CQ34" s="155">
        <v>332</v>
      </c>
      <c r="CR34" s="156">
        <v>332</v>
      </c>
      <c r="CS34" s="155">
        <v>332</v>
      </c>
      <c r="CT34" s="155">
        <v>332</v>
      </c>
      <c r="CU34" s="155">
        <v>332</v>
      </c>
      <c r="CV34" s="156">
        <v>386</v>
      </c>
      <c r="CW34" s="155">
        <v>432</v>
      </c>
      <c r="CX34" s="155">
        <v>332</v>
      </c>
      <c r="CY34" s="155">
        <v>332</v>
      </c>
      <c r="CZ34" s="155">
        <v>332</v>
      </c>
      <c r="DA34" s="155">
        <v>332</v>
      </c>
      <c r="DB34" s="155">
        <v>332</v>
      </c>
      <c r="DC34" s="155">
        <v>332</v>
      </c>
      <c r="DD34" s="155">
        <v>386</v>
      </c>
      <c r="DE34" s="155">
        <v>432</v>
      </c>
    </row>
    <row r="35" spans="1:109">
      <c r="A35" s="143">
        <v>35</v>
      </c>
      <c r="B35" s="691"/>
      <c r="C35" s="702"/>
      <c r="D35" s="304" t="s">
        <v>1166</v>
      </c>
      <c r="E35" s="157">
        <v>55</v>
      </c>
      <c r="F35" s="157">
        <v>55</v>
      </c>
      <c r="G35" s="158">
        <v>55</v>
      </c>
      <c r="H35" s="157">
        <v>55</v>
      </c>
      <c r="I35" s="157">
        <v>54</v>
      </c>
      <c r="J35" s="158">
        <v>48</v>
      </c>
      <c r="K35" s="157">
        <v>44</v>
      </c>
      <c r="L35" s="158">
        <v>41</v>
      </c>
      <c r="M35" s="157">
        <v>45</v>
      </c>
      <c r="N35" s="157">
        <v>45</v>
      </c>
      <c r="O35" s="158">
        <v>45</v>
      </c>
      <c r="P35" s="157">
        <v>45</v>
      </c>
      <c r="Q35" s="157">
        <v>45</v>
      </c>
      <c r="R35" s="157">
        <v>45</v>
      </c>
      <c r="S35" s="158">
        <v>44</v>
      </c>
      <c r="T35" s="157">
        <v>41</v>
      </c>
      <c r="U35" s="157">
        <v>45</v>
      </c>
      <c r="V35" s="157">
        <v>45</v>
      </c>
      <c r="W35" s="157">
        <v>45</v>
      </c>
      <c r="X35" s="157">
        <v>45</v>
      </c>
      <c r="Y35" s="157">
        <v>45</v>
      </c>
      <c r="Z35" s="157">
        <v>45</v>
      </c>
      <c r="AA35" s="157">
        <v>44</v>
      </c>
      <c r="AB35" s="157">
        <v>41</v>
      </c>
      <c r="AC35" s="691"/>
      <c r="AD35" s="702"/>
      <c r="AE35" s="304" t="s">
        <v>1166</v>
      </c>
      <c r="AF35" s="157">
        <v>514</v>
      </c>
      <c r="AG35" s="157">
        <v>514</v>
      </c>
      <c r="AH35" s="158">
        <v>514</v>
      </c>
      <c r="AI35" s="157">
        <v>514</v>
      </c>
      <c r="AJ35" s="157">
        <v>505</v>
      </c>
      <c r="AK35" s="158">
        <v>455</v>
      </c>
      <c r="AL35" s="157">
        <v>416</v>
      </c>
      <c r="AM35" s="158">
        <v>387</v>
      </c>
      <c r="AN35" s="157">
        <v>713</v>
      </c>
      <c r="AO35" s="157">
        <v>713</v>
      </c>
      <c r="AP35" s="158">
        <v>713</v>
      </c>
      <c r="AQ35" s="157">
        <v>713</v>
      </c>
      <c r="AR35" s="157">
        <v>713</v>
      </c>
      <c r="AS35" s="157">
        <v>713</v>
      </c>
      <c r="AT35" s="158">
        <v>708</v>
      </c>
      <c r="AU35" s="157">
        <v>658</v>
      </c>
      <c r="AV35" s="157">
        <v>713</v>
      </c>
      <c r="AW35" s="157">
        <v>713</v>
      </c>
      <c r="AX35" s="157">
        <v>713</v>
      </c>
      <c r="AY35" s="157">
        <v>713</v>
      </c>
      <c r="AZ35" s="157">
        <v>713</v>
      </c>
      <c r="BA35" s="157">
        <v>713</v>
      </c>
      <c r="BB35" s="157">
        <v>708</v>
      </c>
      <c r="BC35" s="157">
        <v>658</v>
      </c>
      <c r="BD35" s="691"/>
      <c r="BE35" s="702"/>
      <c r="BF35" s="304" t="s">
        <v>1166</v>
      </c>
      <c r="BG35" s="157">
        <v>246</v>
      </c>
      <c r="BH35" s="157">
        <v>288</v>
      </c>
      <c r="BI35" s="158">
        <v>396</v>
      </c>
      <c r="BJ35" s="157">
        <v>505</v>
      </c>
      <c r="BK35" s="157">
        <v>608</v>
      </c>
      <c r="BL35" s="158">
        <v>675</v>
      </c>
      <c r="BM35" s="157">
        <v>737</v>
      </c>
      <c r="BN35" s="158">
        <v>793</v>
      </c>
      <c r="BO35" s="157">
        <v>201</v>
      </c>
      <c r="BP35" s="157">
        <v>234</v>
      </c>
      <c r="BQ35" s="158">
        <v>323</v>
      </c>
      <c r="BR35" s="157">
        <v>412</v>
      </c>
      <c r="BS35" s="157">
        <v>505</v>
      </c>
      <c r="BT35" s="157">
        <v>623</v>
      </c>
      <c r="BU35" s="158">
        <v>737</v>
      </c>
      <c r="BV35" s="157">
        <v>793</v>
      </c>
      <c r="BW35" s="157">
        <v>201</v>
      </c>
      <c r="BX35" s="157">
        <v>234</v>
      </c>
      <c r="BY35" s="157">
        <v>323</v>
      </c>
      <c r="BZ35" s="157">
        <v>412</v>
      </c>
      <c r="CA35" s="157">
        <v>505</v>
      </c>
      <c r="CB35" s="157">
        <v>623</v>
      </c>
      <c r="CC35" s="157">
        <v>737</v>
      </c>
      <c r="CD35" s="157">
        <v>793</v>
      </c>
      <c r="CE35" s="691"/>
      <c r="CF35" s="702"/>
      <c r="CG35" s="304" t="s">
        <v>1166</v>
      </c>
      <c r="CH35" s="157">
        <v>240</v>
      </c>
      <c r="CI35" s="157">
        <v>240</v>
      </c>
      <c r="CJ35" s="158">
        <v>240</v>
      </c>
      <c r="CK35" s="157">
        <v>248</v>
      </c>
      <c r="CL35" s="157">
        <v>317</v>
      </c>
      <c r="CM35" s="158">
        <v>352</v>
      </c>
      <c r="CN35" s="157">
        <v>384</v>
      </c>
      <c r="CO35" s="158">
        <v>414</v>
      </c>
      <c r="CP35" s="157">
        <v>332</v>
      </c>
      <c r="CQ35" s="157">
        <v>332</v>
      </c>
      <c r="CR35" s="158">
        <v>332</v>
      </c>
      <c r="CS35" s="157">
        <v>332</v>
      </c>
      <c r="CT35" s="157">
        <v>332</v>
      </c>
      <c r="CU35" s="157">
        <v>332</v>
      </c>
      <c r="CV35" s="158">
        <v>384</v>
      </c>
      <c r="CW35" s="157">
        <v>414</v>
      </c>
      <c r="CX35" s="157">
        <v>332</v>
      </c>
      <c r="CY35" s="157">
        <v>332</v>
      </c>
      <c r="CZ35" s="157">
        <v>332</v>
      </c>
      <c r="DA35" s="157">
        <v>332</v>
      </c>
      <c r="DB35" s="157">
        <v>332</v>
      </c>
      <c r="DC35" s="157">
        <v>332</v>
      </c>
      <c r="DD35" s="157">
        <v>384</v>
      </c>
      <c r="DE35" s="157">
        <v>414</v>
      </c>
    </row>
    <row r="36" spans="1:109">
      <c r="A36" s="143">
        <v>36</v>
      </c>
      <c r="B36" s="692"/>
      <c r="C36" s="703"/>
      <c r="D36" s="305" t="s">
        <v>1167</v>
      </c>
      <c r="E36" s="159">
        <v>50</v>
      </c>
      <c r="F36" s="159">
        <v>50</v>
      </c>
      <c r="G36" s="160">
        <v>50</v>
      </c>
      <c r="H36" s="159">
        <v>50</v>
      </c>
      <c r="I36" s="159">
        <v>47</v>
      </c>
      <c r="J36" s="160">
        <v>42</v>
      </c>
      <c r="K36" s="159">
        <v>39</v>
      </c>
      <c r="L36" s="160">
        <v>36</v>
      </c>
      <c r="M36" s="159">
        <v>42</v>
      </c>
      <c r="N36" s="159">
        <v>42</v>
      </c>
      <c r="O36" s="160">
        <v>42</v>
      </c>
      <c r="P36" s="159">
        <v>42</v>
      </c>
      <c r="Q36" s="159">
        <v>42</v>
      </c>
      <c r="R36" s="159">
        <v>42</v>
      </c>
      <c r="S36" s="160">
        <v>39</v>
      </c>
      <c r="T36" s="159">
        <v>36</v>
      </c>
      <c r="U36" s="159">
        <v>42</v>
      </c>
      <c r="V36" s="159">
        <v>42</v>
      </c>
      <c r="W36" s="159">
        <v>42</v>
      </c>
      <c r="X36" s="159">
        <v>42</v>
      </c>
      <c r="Y36" s="159">
        <v>42</v>
      </c>
      <c r="Z36" s="159">
        <v>42</v>
      </c>
      <c r="AA36" s="159">
        <v>39</v>
      </c>
      <c r="AB36" s="159">
        <v>36</v>
      </c>
      <c r="AC36" s="692"/>
      <c r="AD36" s="703"/>
      <c r="AE36" s="305" t="s">
        <v>1167</v>
      </c>
      <c r="AF36" s="159">
        <v>470</v>
      </c>
      <c r="AG36" s="159">
        <v>470</v>
      </c>
      <c r="AH36" s="160">
        <v>470</v>
      </c>
      <c r="AI36" s="159">
        <v>470</v>
      </c>
      <c r="AJ36" s="159">
        <v>443</v>
      </c>
      <c r="AK36" s="160">
        <v>398</v>
      </c>
      <c r="AL36" s="159">
        <v>365</v>
      </c>
      <c r="AM36" s="160">
        <v>339</v>
      </c>
      <c r="AN36" s="159">
        <v>670</v>
      </c>
      <c r="AO36" s="159">
        <v>670</v>
      </c>
      <c r="AP36" s="160">
        <v>670</v>
      </c>
      <c r="AQ36" s="159">
        <v>670</v>
      </c>
      <c r="AR36" s="159">
        <v>670</v>
      </c>
      <c r="AS36" s="159">
        <v>670</v>
      </c>
      <c r="AT36" s="160">
        <v>621</v>
      </c>
      <c r="AU36" s="159">
        <v>577</v>
      </c>
      <c r="AV36" s="159">
        <v>670</v>
      </c>
      <c r="AW36" s="159">
        <v>670</v>
      </c>
      <c r="AX36" s="159">
        <v>670</v>
      </c>
      <c r="AY36" s="159">
        <v>670</v>
      </c>
      <c r="AZ36" s="159">
        <v>670</v>
      </c>
      <c r="BA36" s="159">
        <v>670</v>
      </c>
      <c r="BB36" s="159">
        <v>621</v>
      </c>
      <c r="BC36" s="159">
        <v>577</v>
      </c>
      <c r="BD36" s="692"/>
      <c r="BE36" s="703"/>
      <c r="BF36" s="305" t="s">
        <v>1167</v>
      </c>
      <c r="BG36" s="159">
        <v>225</v>
      </c>
      <c r="BH36" s="159">
        <v>263</v>
      </c>
      <c r="BI36" s="160">
        <v>362</v>
      </c>
      <c r="BJ36" s="159">
        <v>461</v>
      </c>
      <c r="BK36" s="159">
        <v>533</v>
      </c>
      <c r="BL36" s="160">
        <v>592</v>
      </c>
      <c r="BM36" s="159">
        <v>647</v>
      </c>
      <c r="BN36" s="160">
        <v>696</v>
      </c>
      <c r="BO36" s="159">
        <v>189</v>
      </c>
      <c r="BP36" s="159">
        <v>220</v>
      </c>
      <c r="BQ36" s="160">
        <v>304</v>
      </c>
      <c r="BR36" s="159">
        <v>387</v>
      </c>
      <c r="BS36" s="159">
        <v>474</v>
      </c>
      <c r="BT36" s="159">
        <v>585</v>
      </c>
      <c r="BU36" s="160">
        <v>647</v>
      </c>
      <c r="BV36" s="159">
        <v>696</v>
      </c>
      <c r="BW36" s="159">
        <v>189</v>
      </c>
      <c r="BX36" s="159">
        <v>220</v>
      </c>
      <c r="BY36" s="159">
        <v>304</v>
      </c>
      <c r="BZ36" s="159">
        <v>387</v>
      </c>
      <c r="CA36" s="159">
        <v>474</v>
      </c>
      <c r="CB36" s="159">
        <v>585</v>
      </c>
      <c r="CC36" s="159">
        <v>647</v>
      </c>
      <c r="CD36" s="159">
        <v>696</v>
      </c>
      <c r="CE36" s="692"/>
      <c r="CF36" s="703"/>
      <c r="CG36" s="305" t="s">
        <v>1167</v>
      </c>
      <c r="CH36" s="159">
        <v>219</v>
      </c>
      <c r="CI36" s="159">
        <v>219</v>
      </c>
      <c r="CJ36" s="160">
        <v>219</v>
      </c>
      <c r="CK36" s="159">
        <v>226</v>
      </c>
      <c r="CL36" s="159">
        <v>277</v>
      </c>
      <c r="CM36" s="160">
        <v>309</v>
      </c>
      <c r="CN36" s="159">
        <v>338</v>
      </c>
      <c r="CO36" s="160">
        <v>363</v>
      </c>
      <c r="CP36" s="159">
        <v>312</v>
      </c>
      <c r="CQ36" s="159">
        <v>312</v>
      </c>
      <c r="CR36" s="160">
        <v>312</v>
      </c>
      <c r="CS36" s="159">
        <v>312</v>
      </c>
      <c r="CT36" s="159">
        <v>312</v>
      </c>
      <c r="CU36" s="159">
        <v>312</v>
      </c>
      <c r="CV36" s="160">
        <v>338</v>
      </c>
      <c r="CW36" s="159">
        <v>363</v>
      </c>
      <c r="CX36" s="159">
        <v>312</v>
      </c>
      <c r="CY36" s="159">
        <v>312</v>
      </c>
      <c r="CZ36" s="159">
        <v>312</v>
      </c>
      <c r="DA36" s="159">
        <v>312</v>
      </c>
      <c r="DB36" s="159">
        <v>312</v>
      </c>
      <c r="DC36" s="159">
        <v>312</v>
      </c>
      <c r="DD36" s="159">
        <v>338</v>
      </c>
      <c r="DE36" s="159">
        <v>363</v>
      </c>
    </row>
    <row r="37" spans="1:109">
      <c r="A37" s="143">
        <v>37</v>
      </c>
    </row>
    <row r="38" spans="1:109">
      <c r="A38" s="143">
        <v>38</v>
      </c>
      <c r="B38" s="719" t="s">
        <v>1168</v>
      </c>
      <c r="C38" s="720"/>
      <c r="D38" s="720"/>
      <c r="E38" s="720"/>
      <c r="F38" s="720"/>
      <c r="G38" s="720"/>
      <c r="H38" s="720"/>
      <c r="I38" s="720"/>
      <c r="J38" s="720"/>
      <c r="K38" s="720"/>
      <c r="L38" s="720"/>
      <c r="M38" s="720"/>
      <c r="N38" s="720"/>
      <c r="O38" s="720"/>
      <c r="P38" s="720"/>
      <c r="Q38" s="720"/>
      <c r="R38" s="720"/>
      <c r="S38" s="720"/>
      <c r="T38" s="720"/>
      <c r="U38" s="720"/>
      <c r="V38" s="720"/>
      <c r="W38" s="720"/>
      <c r="X38" s="720"/>
      <c r="Y38" s="720"/>
      <c r="Z38" s="720"/>
      <c r="AA38" s="720"/>
      <c r="AB38" s="721"/>
      <c r="AC38" s="719" t="s">
        <v>1169</v>
      </c>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1"/>
      <c r="BD38" s="719" t="s">
        <v>1170</v>
      </c>
      <c r="BE38" s="720"/>
      <c r="BF38" s="720"/>
      <c r="BG38" s="720"/>
      <c r="BH38" s="720"/>
      <c r="BI38" s="720"/>
      <c r="BJ38" s="720"/>
      <c r="BK38" s="720"/>
      <c r="BL38" s="720"/>
      <c r="BM38" s="720"/>
      <c r="BN38" s="720"/>
      <c r="BO38" s="720"/>
      <c r="BP38" s="720"/>
      <c r="BQ38" s="720"/>
      <c r="BR38" s="720"/>
      <c r="BS38" s="720"/>
      <c r="BT38" s="720"/>
      <c r="BU38" s="720"/>
      <c r="BV38" s="720"/>
      <c r="BW38" s="720"/>
      <c r="BX38" s="720"/>
      <c r="BY38" s="720"/>
      <c r="BZ38" s="720"/>
      <c r="CA38" s="720"/>
      <c r="CB38" s="720"/>
      <c r="CC38" s="720"/>
      <c r="CD38" s="721"/>
      <c r="CE38" s="719" t="s">
        <v>1171</v>
      </c>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0"/>
      <c r="DB38" s="720"/>
      <c r="DC38" s="720"/>
      <c r="DD38" s="720"/>
      <c r="DE38" s="721"/>
    </row>
    <row r="39" spans="1:109">
      <c r="A39" s="143">
        <v>39</v>
      </c>
      <c r="B39" s="713" t="s">
        <v>1172</v>
      </c>
      <c r="C39" s="716" t="s">
        <v>1158</v>
      </c>
      <c r="D39" s="716" t="s">
        <v>1159</v>
      </c>
      <c r="E39" s="719" t="s">
        <v>1160</v>
      </c>
      <c r="F39" s="720"/>
      <c r="G39" s="720"/>
      <c r="H39" s="720"/>
      <c r="I39" s="720"/>
      <c r="J39" s="720"/>
      <c r="K39" s="720"/>
      <c r="L39" s="720"/>
      <c r="M39" s="719" t="s">
        <v>1161</v>
      </c>
      <c r="N39" s="720"/>
      <c r="O39" s="720"/>
      <c r="P39" s="720"/>
      <c r="Q39" s="720"/>
      <c r="R39" s="720"/>
      <c r="S39" s="720"/>
      <c r="T39" s="721"/>
      <c r="U39" s="719" t="s">
        <v>1162</v>
      </c>
      <c r="V39" s="720"/>
      <c r="W39" s="720"/>
      <c r="X39" s="720"/>
      <c r="Y39" s="720"/>
      <c r="Z39" s="720"/>
      <c r="AA39" s="720"/>
      <c r="AB39" s="721"/>
      <c r="AC39" s="713" t="s">
        <v>1172</v>
      </c>
      <c r="AD39" s="716" t="s">
        <v>1158</v>
      </c>
      <c r="AE39" s="716" t="s">
        <v>1159</v>
      </c>
      <c r="AF39" s="719" t="s">
        <v>1160</v>
      </c>
      <c r="AG39" s="720"/>
      <c r="AH39" s="720"/>
      <c r="AI39" s="720"/>
      <c r="AJ39" s="720"/>
      <c r="AK39" s="720"/>
      <c r="AL39" s="720"/>
      <c r="AM39" s="720"/>
      <c r="AN39" s="719" t="s">
        <v>1161</v>
      </c>
      <c r="AO39" s="720"/>
      <c r="AP39" s="720"/>
      <c r="AQ39" s="720"/>
      <c r="AR39" s="720"/>
      <c r="AS39" s="720"/>
      <c r="AT39" s="720"/>
      <c r="AU39" s="721"/>
      <c r="AV39" s="719" t="s">
        <v>1162</v>
      </c>
      <c r="AW39" s="720"/>
      <c r="AX39" s="720"/>
      <c r="AY39" s="720"/>
      <c r="AZ39" s="720"/>
      <c r="BA39" s="720"/>
      <c r="BB39" s="720"/>
      <c r="BC39" s="721"/>
      <c r="BD39" s="713" t="s">
        <v>1172</v>
      </c>
      <c r="BE39" s="716" t="s">
        <v>1158</v>
      </c>
      <c r="BF39" s="716" t="s">
        <v>1159</v>
      </c>
      <c r="BG39" s="719" t="s">
        <v>1160</v>
      </c>
      <c r="BH39" s="720"/>
      <c r="BI39" s="720"/>
      <c r="BJ39" s="720"/>
      <c r="BK39" s="720"/>
      <c r="BL39" s="720"/>
      <c r="BM39" s="720"/>
      <c r="BN39" s="720"/>
      <c r="BO39" s="719" t="s">
        <v>1161</v>
      </c>
      <c r="BP39" s="720"/>
      <c r="BQ39" s="720"/>
      <c r="BR39" s="720"/>
      <c r="BS39" s="720"/>
      <c r="BT39" s="720"/>
      <c r="BU39" s="720"/>
      <c r="BV39" s="721"/>
      <c r="BW39" s="719" t="s">
        <v>1162</v>
      </c>
      <c r="BX39" s="720"/>
      <c r="BY39" s="720"/>
      <c r="BZ39" s="720"/>
      <c r="CA39" s="720"/>
      <c r="CB39" s="720"/>
      <c r="CC39" s="720"/>
      <c r="CD39" s="721"/>
      <c r="CE39" s="713" t="s">
        <v>1172</v>
      </c>
      <c r="CF39" s="716" t="s">
        <v>1158</v>
      </c>
      <c r="CG39" s="716" t="s">
        <v>1159</v>
      </c>
      <c r="CH39" s="719" t="s">
        <v>1160</v>
      </c>
      <c r="CI39" s="720"/>
      <c r="CJ39" s="720"/>
      <c r="CK39" s="720"/>
      <c r="CL39" s="720"/>
      <c r="CM39" s="720"/>
      <c r="CN39" s="720"/>
      <c r="CO39" s="720"/>
      <c r="CP39" s="719" t="s">
        <v>1161</v>
      </c>
      <c r="CQ39" s="720"/>
      <c r="CR39" s="720"/>
      <c r="CS39" s="720"/>
      <c r="CT39" s="720"/>
      <c r="CU39" s="720"/>
      <c r="CV39" s="720"/>
      <c r="CW39" s="721"/>
      <c r="CX39" s="719" t="s">
        <v>1162</v>
      </c>
      <c r="CY39" s="720"/>
      <c r="CZ39" s="720"/>
      <c r="DA39" s="720"/>
      <c r="DB39" s="720"/>
      <c r="DC39" s="720"/>
      <c r="DD39" s="720"/>
      <c r="DE39" s="721"/>
    </row>
    <row r="40" spans="1:109">
      <c r="A40" s="143">
        <v>40</v>
      </c>
      <c r="B40" s="714"/>
      <c r="C40" s="717"/>
      <c r="D40" s="717"/>
      <c r="E40" s="722" t="s">
        <v>1163</v>
      </c>
      <c r="F40" s="723"/>
      <c r="G40" s="723"/>
      <c r="H40" s="723"/>
      <c r="I40" s="723"/>
      <c r="J40" s="723"/>
      <c r="K40" s="723"/>
      <c r="L40" s="723"/>
      <c r="M40" s="722" t="s">
        <v>1163</v>
      </c>
      <c r="N40" s="723"/>
      <c r="O40" s="723"/>
      <c r="P40" s="723"/>
      <c r="Q40" s="723"/>
      <c r="R40" s="723"/>
      <c r="S40" s="723"/>
      <c r="T40" s="724"/>
      <c r="U40" s="722" t="s">
        <v>1163</v>
      </c>
      <c r="V40" s="723"/>
      <c r="W40" s="723"/>
      <c r="X40" s="723"/>
      <c r="Y40" s="723"/>
      <c r="Z40" s="723"/>
      <c r="AA40" s="723"/>
      <c r="AB40" s="724"/>
      <c r="AC40" s="714"/>
      <c r="AD40" s="717"/>
      <c r="AE40" s="717"/>
      <c r="AF40" s="722" t="s">
        <v>1163</v>
      </c>
      <c r="AG40" s="723"/>
      <c r="AH40" s="723"/>
      <c r="AI40" s="723"/>
      <c r="AJ40" s="723"/>
      <c r="AK40" s="723"/>
      <c r="AL40" s="723"/>
      <c r="AM40" s="723"/>
      <c r="AN40" s="722" t="s">
        <v>1163</v>
      </c>
      <c r="AO40" s="723"/>
      <c r="AP40" s="723"/>
      <c r="AQ40" s="723"/>
      <c r="AR40" s="723"/>
      <c r="AS40" s="723"/>
      <c r="AT40" s="723"/>
      <c r="AU40" s="724"/>
      <c r="AV40" s="722" t="s">
        <v>1163</v>
      </c>
      <c r="AW40" s="723"/>
      <c r="AX40" s="723"/>
      <c r="AY40" s="723"/>
      <c r="AZ40" s="723"/>
      <c r="BA40" s="723"/>
      <c r="BB40" s="723"/>
      <c r="BC40" s="724"/>
      <c r="BD40" s="714"/>
      <c r="BE40" s="717"/>
      <c r="BF40" s="717"/>
      <c r="BG40" s="722" t="s">
        <v>1163</v>
      </c>
      <c r="BH40" s="723"/>
      <c r="BI40" s="723"/>
      <c r="BJ40" s="723"/>
      <c r="BK40" s="723"/>
      <c r="BL40" s="723"/>
      <c r="BM40" s="723"/>
      <c r="BN40" s="723"/>
      <c r="BO40" s="722" t="s">
        <v>1163</v>
      </c>
      <c r="BP40" s="723"/>
      <c r="BQ40" s="723"/>
      <c r="BR40" s="723"/>
      <c r="BS40" s="723"/>
      <c r="BT40" s="723"/>
      <c r="BU40" s="723"/>
      <c r="BV40" s="724"/>
      <c r="BW40" s="722" t="s">
        <v>1163</v>
      </c>
      <c r="BX40" s="723"/>
      <c r="BY40" s="723"/>
      <c r="BZ40" s="723"/>
      <c r="CA40" s="723"/>
      <c r="CB40" s="723"/>
      <c r="CC40" s="723"/>
      <c r="CD40" s="724"/>
      <c r="CE40" s="714"/>
      <c r="CF40" s="717"/>
      <c r="CG40" s="717"/>
      <c r="CH40" s="722" t="s">
        <v>1163</v>
      </c>
      <c r="CI40" s="723"/>
      <c r="CJ40" s="723"/>
      <c r="CK40" s="723"/>
      <c r="CL40" s="723"/>
      <c r="CM40" s="723"/>
      <c r="CN40" s="723"/>
      <c r="CO40" s="723"/>
      <c r="CP40" s="722" t="s">
        <v>1163</v>
      </c>
      <c r="CQ40" s="723"/>
      <c r="CR40" s="723"/>
      <c r="CS40" s="723"/>
      <c r="CT40" s="723"/>
      <c r="CU40" s="723"/>
      <c r="CV40" s="723"/>
      <c r="CW40" s="724"/>
      <c r="CX40" s="722" t="s">
        <v>1163</v>
      </c>
      <c r="CY40" s="723"/>
      <c r="CZ40" s="723"/>
      <c r="DA40" s="723"/>
      <c r="DB40" s="723"/>
      <c r="DC40" s="723"/>
      <c r="DD40" s="723"/>
      <c r="DE40" s="724"/>
    </row>
    <row r="41" spans="1:109">
      <c r="A41" s="143">
        <v>41</v>
      </c>
      <c r="B41" s="715"/>
      <c r="C41" s="718"/>
      <c r="D41" s="718"/>
      <c r="E41" s="146">
        <v>0</v>
      </c>
      <c r="F41" s="147">
        <v>10</v>
      </c>
      <c r="G41" s="148">
        <v>20</v>
      </c>
      <c r="H41" s="149">
        <v>30</v>
      </c>
      <c r="I41" s="150">
        <v>40</v>
      </c>
      <c r="J41" s="151">
        <v>50</v>
      </c>
      <c r="K41" s="152">
        <v>60</v>
      </c>
      <c r="L41" s="153">
        <v>70</v>
      </c>
      <c r="M41" s="146">
        <v>0</v>
      </c>
      <c r="N41" s="147">
        <v>10</v>
      </c>
      <c r="O41" s="148">
        <v>20</v>
      </c>
      <c r="P41" s="149">
        <v>30</v>
      </c>
      <c r="Q41" s="150">
        <v>40</v>
      </c>
      <c r="R41" s="151">
        <v>50</v>
      </c>
      <c r="S41" s="152">
        <v>60</v>
      </c>
      <c r="T41" s="154">
        <v>70</v>
      </c>
      <c r="U41" s="146">
        <v>0</v>
      </c>
      <c r="V41" s="147">
        <v>10</v>
      </c>
      <c r="W41" s="148">
        <v>20</v>
      </c>
      <c r="X41" s="149">
        <v>30</v>
      </c>
      <c r="Y41" s="150">
        <v>40</v>
      </c>
      <c r="Z41" s="151">
        <v>50</v>
      </c>
      <c r="AA41" s="152">
        <v>60</v>
      </c>
      <c r="AB41" s="154">
        <v>70</v>
      </c>
      <c r="AC41" s="715"/>
      <c r="AD41" s="718"/>
      <c r="AE41" s="718"/>
      <c r="AF41" s="146">
        <v>0</v>
      </c>
      <c r="AG41" s="147">
        <v>10</v>
      </c>
      <c r="AH41" s="148">
        <v>20</v>
      </c>
      <c r="AI41" s="149">
        <v>30</v>
      </c>
      <c r="AJ41" s="150">
        <v>40</v>
      </c>
      <c r="AK41" s="151">
        <v>50</v>
      </c>
      <c r="AL41" s="152">
        <v>60</v>
      </c>
      <c r="AM41" s="153">
        <v>70</v>
      </c>
      <c r="AN41" s="146">
        <v>0</v>
      </c>
      <c r="AO41" s="147">
        <v>10</v>
      </c>
      <c r="AP41" s="148">
        <v>20</v>
      </c>
      <c r="AQ41" s="149">
        <v>30</v>
      </c>
      <c r="AR41" s="150">
        <v>40</v>
      </c>
      <c r="AS41" s="151">
        <v>50</v>
      </c>
      <c r="AT41" s="152">
        <v>60</v>
      </c>
      <c r="AU41" s="154">
        <v>70</v>
      </c>
      <c r="AV41" s="146">
        <v>0</v>
      </c>
      <c r="AW41" s="147">
        <v>10</v>
      </c>
      <c r="AX41" s="148">
        <v>20</v>
      </c>
      <c r="AY41" s="149">
        <v>30</v>
      </c>
      <c r="AZ41" s="150">
        <v>40</v>
      </c>
      <c r="BA41" s="151">
        <v>50</v>
      </c>
      <c r="BB41" s="152">
        <v>60</v>
      </c>
      <c r="BC41" s="154">
        <v>70</v>
      </c>
      <c r="BD41" s="715"/>
      <c r="BE41" s="718"/>
      <c r="BF41" s="718"/>
      <c r="BG41" s="146">
        <v>0</v>
      </c>
      <c r="BH41" s="147">
        <v>10</v>
      </c>
      <c r="BI41" s="148">
        <v>20</v>
      </c>
      <c r="BJ41" s="149">
        <v>30</v>
      </c>
      <c r="BK41" s="150">
        <v>40</v>
      </c>
      <c r="BL41" s="151">
        <v>50</v>
      </c>
      <c r="BM41" s="152">
        <v>60</v>
      </c>
      <c r="BN41" s="153">
        <v>70</v>
      </c>
      <c r="BO41" s="146">
        <v>0</v>
      </c>
      <c r="BP41" s="147">
        <v>10</v>
      </c>
      <c r="BQ41" s="148">
        <v>20</v>
      </c>
      <c r="BR41" s="149">
        <v>30</v>
      </c>
      <c r="BS41" s="150">
        <v>40</v>
      </c>
      <c r="BT41" s="151">
        <v>50</v>
      </c>
      <c r="BU41" s="152">
        <v>60</v>
      </c>
      <c r="BV41" s="154">
        <v>70</v>
      </c>
      <c r="BW41" s="146">
        <v>0</v>
      </c>
      <c r="BX41" s="147">
        <v>10</v>
      </c>
      <c r="BY41" s="148">
        <v>20</v>
      </c>
      <c r="BZ41" s="149">
        <v>30</v>
      </c>
      <c r="CA41" s="150">
        <v>40</v>
      </c>
      <c r="CB41" s="151">
        <v>50</v>
      </c>
      <c r="CC41" s="152">
        <v>60</v>
      </c>
      <c r="CD41" s="154">
        <v>70</v>
      </c>
      <c r="CE41" s="715"/>
      <c r="CF41" s="718"/>
      <c r="CG41" s="718"/>
      <c r="CH41" s="146">
        <v>0</v>
      </c>
      <c r="CI41" s="147">
        <v>10</v>
      </c>
      <c r="CJ41" s="148">
        <v>20</v>
      </c>
      <c r="CK41" s="149">
        <v>30</v>
      </c>
      <c r="CL41" s="150">
        <v>40</v>
      </c>
      <c r="CM41" s="151">
        <v>50</v>
      </c>
      <c r="CN41" s="152">
        <v>60</v>
      </c>
      <c r="CO41" s="153">
        <v>70</v>
      </c>
      <c r="CP41" s="146">
        <v>0</v>
      </c>
      <c r="CQ41" s="147">
        <v>10</v>
      </c>
      <c r="CR41" s="148">
        <v>20</v>
      </c>
      <c r="CS41" s="149">
        <v>30</v>
      </c>
      <c r="CT41" s="150">
        <v>40</v>
      </c>
      <c r="CU41" s="151">
        <v>50</v>
      </c>
      <c r="CV41" s="152">
        <v>60</v>
      </c>
      <c r="CW41" s="154">
        <v>70</v>
      </c>
      <c r="CX41" s="146">
        <v>0</v>
      </c>
      <c r="CY41" s="147">
        <v>10</v>
      </c>
      <c r="CZ41" s="148">
        <v>20</v>
      </c>
      <c r="DA41" s="149">
        <v>30</v>
      </c>
      <c r="DB41" s="150">
        <v>40</v>
      </c>
      <c r="DC41" s="151">
        <v>50</v>
      </c>
      <c r="DD41" s="152">
        <v>60</v>
      </c>
      <c r="DE41" s="154">
        <v>70</v>
      </c>
    </row>
    <row r="42" spans="1:109">
      <c r="A42" s="143">
        <v>42</v>
      </c>
      <c r="B42" s="690" t="s">
        <v>1164</v>
      </c>
      <c r="C42" s="693">
        <v>110</v>
      </c>
      <c r="D42" s="303" t="s">
        <v>1165</v>
      </c>
      <c r="E42" s="155">
        <v>110</v>
      </c>
      <c r="F42" s="155">
        <v>110</v>
      </c>
      <c r="G42" s="156">
        <v>94</v>
      </c>
      <c r="H42" s="155">
        <v>78</v>
      </c>
      <c r="I42" s="155">
        <v>68</v>
      </c>
      <c r="J42" s="156">
        <v>59</v>
      </c>
      <c r="K42" s="155">
        <v>50</v>
      </c>
      <c r="L42" s="156">
        <v>43</v>
      </c>
      <c r="M42" s="155">
        <v>110</v>
      </c>
      <c r="N42" s="155">
        <v>110</v>
      </c>
      <c r="O42" s="156">
        <v>94</v>
      </c>
      <c r="P42" s="155">
        <v>78</v>
      </c>
      <c r="Q42" s="155">
        <v>68</v>
      </c>
      <c r="R42" s="155">
        <v>59</v>
      </c>
      <c r="S42" s="156">
        <v>50</v>
      </c>
      <c r="T42" s="155">
        <v>43</v>
      </c>
      <c r="U42" s="155">
        <v>91</v>
      </c>
      <c r="V42" s="155">
        <v>91</v>
      </c>
      <c r="W42" s="155">
        <v>91</v>
      </c>
      <c r="X42" s="155">
        <v>78</v>
      </c>
      <c r="Y42" s="155">
        <v>68</v>
      </c>
      <c r="Z42" s="155">
        <v>59</v>
      </c>
      <c r="AA42" s="155">
        <v>50</v>
      </c>
      <c r="AB42" s="155">
        <v>43</v>
      </c>
      <c r="AC42" s="690" t="s">
        <v>1164</v>
      </c>
      <c r="AD42" s="693">
        <v>110</v>
      </c>
      <c r="AE42" s="303" t="s">
        <v>1165</v>
      </c>
      <c r="AF42" s="155">
        <v>417</v>
      </c>
      <c r="AG42" s="155">
        <v>417</v>
      </c>
      <c r="AH42" s="156">
        <v>355</v>
      </c>
      <c r="AI42" s="155">
        <v>296</v>
      </c>
      <c r="AJ42" s="155">
        <v>260</v>
      </c>
      <c r="AK42" s="156">
        <v>225</v>
      </c>
      <c r="AL42" s="155">
        <v>190</v>
      </c>
      <c r="AM42" s="156">
        <v>163</v>
      </c>
      <c r="AN42" s="155">
        <v>417</v>
      </c>
      <c r="AO42" s="155">
        <v>417</v>
      </c>
      <c r="AP42" s="156">
        <v>355</v>
      </c>
      <c r="AQ42" s="155">
        <v>296</v>
      </c>
      <c r="AR42" s="155">
        <v>260</v>
      </c>
      <c r="AS42" s="155">
        <v>225</v>
      </c>
      <c r="AT42" s="156">
        <v>190</v>
      </c>
      <c r="AU42" s="155">
        <v>163</v>
      </c>
      <c r="AV42" s="155">
        <v>601</v>
      </c>
      <c r="AW42" s="155">
        <v>601</v>
      </c>
      <c r="AX42" s="155">
        <v>601</v>
      </c>
      <c r="AY42" s="155">
        <v>513</v>
      </c>
      <c r="AZ42" s="155">
        <v>450</v>
      </c>
      <c r="BA42" s="155">
        <v>390</v>
      </c>
      <c r="BB42" s="155">
        <v>328</v>
      </c>
      <c r="BC42" s="155">
        <v>282</v>
      </c>
      <c r="BD42" s="690" t="s">
        <v>1164</v>
      </c>
      <c r="BE42" s="693">
        <v>110</v>
      </c>
      <c r="BF42" s="303" t="s">
        <v>1165</v>
      </c>
      <c r="BG42" s="155">
        <v>244</v>
      </c>
      <c r="BH42" s="155">
        <v>418</v>
      </c>
      <c r="BI42" s="156">
        <v>565</v>
      </c>
      <c r="BJ42" s="155">
        <v>679</v>
      </c>
      <c r="BK42" s="155">
        <v>775</v>
      </c>
      <c r="BL42" s="156">
        <v>829</v>
      </c>
      <c r="BM42" s="155">
        <v>829</v>
      </c>
      <c r="BN42" s="156">
        <v>828</v>
      </c>
      <c r="BO42" s="155">
        <v>244</v>
      </c>
      <c r="BP42" s="155">
        <v>418</v>
      </c>
      <c r="BQ42" s="156">
        <v>565</v>
      </c>
      <c r="BR42" s="155">
        <v>679</v>
      </c>
      <c r="BS42" s="155">
        <v>775</v>
      </c>
      <c r="BT42" s="155">
        <v>829</v>
      </c>
      <c r="BU42" s="156">
        <v>829</v>
      </c>
      <c r="BV42" s="155">
        <v>828</v>
      </c>
      <c r="BW42" s="155">
        <v>203</v>
      </c>
      <c r="BX42" s="155">
        <v>348</v>
      </c>
      <c r="BY42" s="155">
        <v>552</v>
      </c>
      <c r="BZ42" s="155">
        <v>679</v>
      </c>
      <c r="CA42" s="155">
        <v>775</v>
      </c>
      <c r="CB42" s="155">
        <v>829</v>
      </c>
      <c r="CC42" s="155">
        <v>829</v>
      </c>
      <c r="CD42" s="155">
        <v>828</v>
      </c>
      <c r="CE42" s="690" t="s">
        <v>1164</v>
      </c>
      <c r="CF42" s="693">
        <v>110</v>
      </c>
      <c r="CG42" s="303" t="s">
        <v>1165</v>
      </c>
      <c r="CH42" s="155">
        <v>206</v>
      </c>
      <c r="CI42" s="155">
        <v>206</v>
      </c>
      <c r="CJ42" s="156">
        <v>294</v>
      </c>
      <c r="CK42" s="155">
        <v>355</v>
      </c>
      <c r="CL42" s="155">
        <v>404</v>
      </c>
      <c r="CM42" s="156">
        <v>432</v>
      </c>
      <c r="CN42" s="155">
        <v>432</v>
      </c>
      <c r="CO42" s="156">
        <v>432</v>
      </c>
      <c r="CP42" s="155">
        <v>206</v>
      </c>
      <c r="CQ42" s="155">
        <v>206</v>
      </c>
      <c r="CR42" s="156">
        <v>294</v>
      </c>
      <c r="CS42" s="155">
        <v>355</v>
      </c>
      <c r="CT42" s="155">
        <v>404</v>
      </c>
      <c r="CU42" s="155">
        <v>432</v>
      </c>
      <c r="CV42" s="156">
        <v>432</v>
      </c>
      <c r="CW42" s="155">
        <v>432</v>
      </c>
      <c r="CX42" s="155">
        <v>280</v>
      </c>
      <c r="CY42" s="155">
        <v>280</v>
      </c>
      <c r="CZ42" s="155">
        <v>288</v>
      </c>
      <c r="DA42" s="155">
        <v>355</v>
      </c>
      <c r="DB42" s="155">
        <v>404</v>
      </c>
      <c r="DC42" s="155">
        <v>432</v>
      </c>
      <c r="DD42" s="155">
        <v>432</v>
      </c>
      <c r="DE42" s="155">
        <v>432</v>
      </c>
    </row>
    <row r="43" spans="1:109">
      <c r="A43" s="143">
        <v>43</v>
      </c>
      <c r="B43" s="691"/>
      <c r="C43" s="694"/>
      <c r="D43" s="304" t="s">
        <v>1166</v>
      </c>
      <c r="E43" s="157">
        <v>74</v>
      </c>
      <c r="F43" s="157">
        <v>74</v>
      </c>
      <c r="G43" s="158">
        <v>69</v>
      </c>
      <c r="H43" s="157">
        <v>61</v>
      </c>
      <c r="I43" s="157">
        <v>54</v>
      </c>
      <c r="J43" s="158">
        <v>48</v>
      </c>
      <c r="K43" s="157">
        <v>44</v>
      </c>
      <c r="L43" s="158">
        <v>41</v>
      </c>
      <c r="M43" s="157">
        <v>74</v>
      </c>
      <c r="N43" s="157">
        <v>74</v>
      </c>
      <c r="O43" s="158">
        <v>69</v>
      </c>
      <c r="P43" s="157">
        <v>61</v>
      </c>
      <c r="Q43" s="157">
        <v>54</v>
      </c>
      <c r="R43" s="157">
        <v>48</v>
      </c>
      <c r="S43" s="158">
        <v>44</v>
      </c>
      <c r="T43" s="157">
        <v>41</v>
      </c>
      <c r="U43" s="157">
        <v>62</v>
      </c>
      <c r="V43" s="157">
        <v>62</v>
      </c>
      <c r="W43" s="157">
        <v>62</v>
      </c>
      <c r="X43" s="157">
        <v>61</v>
      </c>
      <c r="Y43" s="157">
        <v>54</v>
      </c>
      <c r="Z43" s="157">
        <v>48</v>
      </c>
      <c r="AA43" s="157">
        <v>44</v>
      </c>
      <c r="AB43" s="157">
        <v>41</v>
      </c>
      <c r="AC43" s="691"/>
      <c r="AD43" s="694"/>
      <c r="AE43" s="304" t="s">
        <v>1166</v>
      </c>
      <c r="AF43" s="157">
        <v>281</v>
      </c>
      <c r="AG43" s="157">
        <v>281</v>
      </c>
      <c r="AH43" s="158">
        <v>262</v>
      </c>
      <c r="AI43" s="157">
        <v>233</v>
      </c>
      <c r="AJ43" s="157">
        <v>204</v>
      </c>
      <c r="AK43" s="158">
        <v>184</v>
      </c>
      <c r="AL43" s="157">
        <v>168</v>
      </c>
      <c r="AM43" s="158">
        <v>156</v>
      </c>
      <c r="AN43" s="157">
        <v>281</v>
      </c>
      <c r="AO43" s="157">
        <v>281</v>
      </c>
      <c r="AP43" s="158">
        <v>262</v>
      </c>
      <c r="AQ43" s="157">
        <v>233</v>
      </c>
      <c r="AR43" s="157">
        <v>204</v>
      </c>
      <c r="AS43" s="157">
        <v>184</v>
      </c>
      <c r="AT43" s="158">
        <v>168</v>
      </c>
      <c r="AU43" s="157">
        <v>156</v>
      </c>
      <c r="AV43" s="157">
        <v>405</v>
      </c>
      <c r="AW43" s="157">
        <v>405</v>
      </c>
      <c r="AX43" s="157">
        <v>405</v>
      </c>
      <c r="AY43" s="157">
        <v>403</v>
      </c>
      <c r="AZ43" s="157">
        <v>353</v>
      </c>
      <c r="BA43" s="157">
        <v>318</v>
      </c>
      <c r="BB43" s="157">
        <v>291</v>
      </c>
      <c r="BC43" s="157">
        <v>270</v>
      </c>
      <c r="BD43" s="691"/>
      <c r="BE43" s="694"/>
      <c r="BF43" s="304" t="s">
        <v>1166</v>
      </c>
      <c r="BG43" s="157">
        <v>165</v>
      </c>
      <c r="BH43" s="157">
        <v>281</v>
      </c>
      <c r="BI43" s="158">
        <v>416</v>
      </c>
      <c r="BJ43" s="157">
        <v>533</v>
      </c>
      <c r="BK43" s="157">
        <v>608</v>
      </c>
      <c r="BL43" s="158">
        <v>675</v>
      </c>
      <c r="BM43" s="157">
        <v>737</v>
      </c>
      <c r="BN43" s="158">
        <v>793</v>
      </c>
      <c r="BO43" s="157">
        <v>165</v>
      </c>
      <c r="BP43" s="157">
        <v>281</v>
      </c>
      <c r="BQ43" s="158">
        <v>416</v>
      </c>
      <c r="BR43" s="157">
        <v>533</v>
      </c>
      <c r="BS43" s="157">
        <v>608</v>
      </c>
      <c r="BT43" s="157">
        <v>675</v>
      </c>
      <c r="BU43" s="158">
        <v>737</v>
      </c>
      <c r="BV43" s="157">
        <v>793</v>
      </c>
      <c r="BW43" s="157">
        <v>138</v>
      </c>
      <c r="BX43" s="157">
        <v>235</v>
      </c>
      <c r="BY43" s="157">
        <v>373</v>
      </c>
      <c r="BZ43" s="157">
        <v>533</v>
      </c>
      <c r="CA43" s="157">
        <v>608</v>
      </c>
      <c r="CB43" s="157">
        <v>675</v>
      </c>
      <c r="CC43" s="157">
        <v>737</v>
      </c>
      <c r="CD43" s="157">
        <v>793</v>
      </c>
      <c r="CE43" s="691"/>
      <c r="CF43" s="694"/>
      <c r="CG43" s="304" t="s">
        <v>1166</v>
      </c>
      <c r="CH43" s="157">
        <v>139</v>
      </c>
      <c r="CI43" s="157">
        <v>139</v>
      </c>
      <c r="CJ43" s="158">
        <v>218</v>
      </c>
      <c r="CK43" s="157">
        <v>277</v>
      </c>
      <c r="CL43" s="157">
        <v>317</v>
      </c>
      <c r="CM43" s="158">
        <v>352</v>
      </c>
      <c r="CN43" s="157">
        <v>384</v>
      </c>
      <c r="CO43" s="158">
        <v>414</v>
      </c>
      <c r="CP43" s="157">
        <v>139</v>
      </c>
      <c r="CQ43" s="157">
        <v>139</v>
      </c>
      <c r="CR43" s="158">
        <v>218</v>
      </c>
      <c r="CS43" s="157">
        <v>277</v>
      </c>
      <c r="CT43" s="157">
        <v>317</v>
      </c>
      <c r="CU43" s="157">
        <v>352</v>
      </c>
      <c r="CV43" s="158">
        <v>384</v>
      </c>
      <c r="CW43" s="157">
        <v>414</v>
      </c>
      <c r="CX43" s="157">
        <v>189</v>
      </c>
      <c r="CY43" s="157">
        <v>189</v>
      </c>
      <c r="CZ43" s="157">
        <v>195</v>
      </c>
      <c r="DA43" s="157">
        <v>277</v>
      </c>
      <c r="DB43" s="157">
        <v>317</v>
      </c>
      <c r="DC43" s="157">
        <v>352</v>
      </c>
      <c r="DD43" s="157">
        <v>384</v>
      </c>
      <c r="DE43" s="157">
        <v>414</v>
      </c>
    </row>
    <row r="44" spans="1:109">
      <c r="A44" s="143">
        <v>44</v>
      </c>
      <c r="B44" s="691"/>
      <c r="C44" s="695"/>
      <c r="D44" s="305" t="s">
        <v>1167</v>
      </c>
      <c r="E44" s="159">
        <v>68</v>
      </c>
      <c r="F44" s="159">
        <v>68</v>
      </c>
      <c r="G44" s="160">
        <v>63</v>
      </c>
      <c r="H44" s="159">
        <v>54</v>
      </c>
      <c r="I44" s="159">
        <v>47</v>
      </c>
      <c r="J44" s="160">
        <v>42</v>
      </c>
      <c r="K44" s="159">
        <v>39</v>
      </c>
      <c r="L44" s="160">
        <v>36</v>
      </c>
      <c r="M44" s="159">
        <v>68</v>
      </c>
      <c r="N44" s="159">
        <v>68</v>
      </c>
      <c r="O44" s="160">
        <v>63</v>
      </c>
      <c r="P44" s="159">
        <v>54</v>
      </c>
      <c r="Q44" s="159">
        <v>47</v>
      </c>
      <c r="R44" s="159">
        <v>42</v>
      </c>
      <c r="S44" s="160">
        <v>39</v>
      </c>
      <c r="T44" s="159">
        <v>36</v>
      </c>
      <c r="U44" s="159">
        <v>56</v>
      </c>
      <c r="V44" s="159">
        <v>56</v>
      </c>
      <c r="W44" s="159">
        <v>56</v>
      </c>
      <c r="X44" s="159">
        <v>54</v>
      </c>
      <c r="Y44" s="159">
        <v>47</v>
      </c>
      <c r="Z44" s="159">
        <v>42</v>
      </c>
      <c r="AA44" s="159">
        <v>39</v>
      </c>
      <c r="AB44" s="159">
        <v>36</v>
      </c>
      <c r="AC44" s="691"/>
      <c r="AD44" s="695"/>
      <c r="AE44" s="305" t="s">
        <v>1167</v>
      </c>
      <c r="AF44" s="159">
        <v>257</v>
      </c>
      <c r="AG44" s="159">
        <v>257</v>
      </c>
      <c r="AH44" s="160">
        <v>239</v>
      </c>
      <c r="AI44" s="159">
        <v>205</v>
      </c>
      <c r="AJ44" s="159">
        <v>179</v>
      </c>
      <c r="AK44" s="160">
        <v>160</v>
      </c>
      <c r="AL44" s="159">
        <v>147</v>
      </c>
      <c r="AM44" s="160">
        <v>137</v>
      </c>
      <c r="AN44" s="159">
        <v>257</v>
      </c>
      <c r="AO44" s="159">
        <v>257</v>
      </c>
      <c r="AP44" s="160">
        <v>239</v>
      </c>
      <c r="AQ44" s="159">
        <v>205</v>
      </c>
      <c r="AR44" s="159">
        <v>179</v>
      </c>
      <c r="AS44" s="159">
        <v>160</v>
      </c>
      <c r="AT44" s="160">
        <v>147</v>
      </c>
      <c r="AU44" s="159">
        <v>137</v>
      </c>
      <c r="AV44" s="159">
        <v>370</v>
      </c>
      <c r="AW44" s="159">
        <v>370</v>
      </c>
      <c r="AX44" s="159">
        <v>370</v>
      </c>
      <c r="AY44" s="159">
        <v>354</v>
      </c>
      <c r="AZ44" s="159">
        <v>310</v>
      </c>
      <c r="BA44" s="159">
        <v>279</v>
      </c>
      <c r="BB44" s="159">
        <v>255</v>
      </c>
      <c r="BC44" s="159">
        <v>237</v>
      </c>
      <c r="BD44" s="691"/>
      <c r="BE44" s="695"/>
      <c r="BF44" s="305" t="s">
        <v>1167</v>
      </c>
      <c r="BG44" s="159">
        <v>151</v>
      </c>
      <c r="BH44" s="159">
        <v>258</v>
      </c>
      <c r="BI44" s="160">
        <v>381</v>
      </c>
      <c r="BJ44" s="159">
        <v>467</v>
      </c>
      <c r="BK44" s="159">
        <v>533</v>
      </c>
      <c r="BL44" s="160">
        <v>592</v>
      </c>
      <c r="BM44" s="159">
        <v>647</v>
      </c>
      <c r="BN44" s="160">
        <v>696</v>
      </c>
      <c r="BO44" s="159">
        <v>151</v>
      </c>
      <c r="BP44" s="159">
        <v>258</v>
      </c>
      <c r="BQ44" s="160">
        <v>381</v>
      </c>
      <c r="BR44" s="159">
        <v>467</v>
      </c>
      <c r="BS44" s="159">
        <v>533</v>
      </c>
      <c r="BT44" s="159">
        <v>592</v>
      </c>
      <c r="BU44" s="160">
        <v>647</v>
      </c>
      <c r="BV44" s="159">
        <v>696</v>
      </c>
      <c r="BW44" s="159">
        <v>125</v>
      </c>
      <c r="BX44" s="159">
        <v>215</v>
      </c>
      <c r="BY44" s="159">
        <v>340</v>
      </c>
      <c r="BZ44" s="159">
        <v>467</v>
      </c>
      <c r="CA44" s="159">
        <v>533</v>
      </c>
      <c r="CB44" s="159">
        <v>592</v>
      </c>
      <c r="CC44" s="159">
        <v>647</v>
      </c>
      <c r="CD44" s="159">
        <v>696</v>
      </c>
      <c r="CE44" s="691"/>
      <c r="CF44" s="695"/>
      <c r="CG44" s="305" t="s">
        <v>1167</v>
      </c>
      <c r="CH44" s="159">
        <v>126</v>
      </c>
      <c r="CI44" s="159">
        <v>126</v>
      </c>
      <c r="CJ44" s="160">
        <v>199</v>
      </c>
      <c r="CK44" s="159">
        <v>243</v>
      </c>
      <c r="CL44" s="159">
        <v>277</v>
      </c>
      <c r="CM44" s="160">
        <v>309</v>
      </c>
      <c r="CN44" s="159">
        <v>338</v>
      </c>
      <c r="CO44" s="160">
        <v>363</v>
      </c>
      <c r="CP44" s="159">
        <v>126</v>
      </c>
      <c r="CQ44" s="159">
        <v>126</v>
      </c>
      <c r="CR44" s="160">
        <v>199</v>
      </c>
      <c r="CS44" s="159">
        <v>243</v>
      </c>
      <c r="CT44" s="159">
        <v>277</v>
      </c>
      <c r="CU44" s="159">
        <v>309</v>
      </c>
      <c r="CV44" s="160">
        <v>338</v>
      </c>
      <c r="CW44" s="159">
        <v>363</v>
      </c>
      <c r="CX44" s="159">
        <v>173</v>
      </c>
      <c r="CY44" s="159">
        <v>173</v>
      </c>
      <c r="CZ44" s="159">
        <v>178</v>
      </c>
      <c r="DA44" s="159">
        <v>243</v>
      </c>
      <c r="DB44" s="159">
        <v>277</v>
      </c>
      <c r="DC44" s="159">
        <v>309</v>
      </c>
      <c r="DD44" s="159">
        <v>338</v>
      </c>
      <c r="DE44" s="159">
        <v>363</v>
      </c>
    </row>
    <row r="45" spans="1:109">
      <c r="A45" s="143">
        <v>45</v>
      </c>
      <c r="B45" s="691"/>
      <c r="C45" s="696">
        <v>115</v>
      </c>
      <c r="D45" s="303" t="s">
        <v>1165</v>
      </c>
      <c r="E45" s="155">
        <v>106</v>
      </c>
      <c r="F45" s="155">
        <v>106</v>
      </c>
      <c r="G45" s="156">
        <v>94</v>
      </c>
      <c r="H45" s="155">
        <v>78</v>
      </c>
      <c r="I45" s="155">
        <v>68</v>
      </c>
      <c r="J45" s="156">
        <v>59</v>
      </c>
      <c r="K45" s="155">
        <v>50</v>
      </c>
      <c r="L45" s="156">
        <v>43</v>
      </c>
      <c r="M45" s="155">
        <v>106</v>
      </c>
      <c r="N45" s="155">
        <v>106</v>
      </c>
      <c r="O45" s="156">
        <v>94</v>
      </c>
      <c r="P45" s="155">
        <v>78</v>
      </c>
      <c r="Q45" s="155">
        <v>68</v>
      </c>
      <c r="R45" s="155">
        <v>59</v>
      </c>
      <c r="S45" s="156">
        <v>50</v>
      </c>
      <c r="T45" s="155">
        <v>43</v>
      </c>
      <c r="U45" s="155">
        <v>88</v>
      </c>
      <c r="V45" s="155">
        <v>88</v>
      </c>
      <c r="W45" s="155">
        <v>88</v>
      </c>
      <c r="X45" s="155">
        <v>78</v>
      </c>
      <c r="Y45" s="155">
        <v>68</v>
      </c>
      <c r="Z45" s="155">
        <v>59</v>
      </c>
      <c r="AA45" s="155">
        <v>50</v>
      </c>
      <c r="AB45" s="155">
        <v>43</v>
      </c>
      <c r="AC45" s="691"/>
      <c r="AD45" s="696">
        <v>115</v>
      </c>
      <c r="AE45" s="303" t="s">
        <v>1165</v>
      </c>
      <c r="AF45" s="155">
        <v>444</v>
      </c>
      <c r="AG45" s="155">
        <v>444</v>
      </c>
      <c r="AH45" s="156">
        <v>391</v>
      </c>
      <c r="AI45" s="155">
        <v>326</v>
      </c>
      <c r="AJ45" s="155">
        <v>286</v>
      </c>
      <c r="AK45" s="156">
        <v>248</v>
      </c>
      <c r="AL45" s="155">
        <v>209</v>
      </c>
      <c r="AM45" s="156">
        <v>179</v>
      </c>
      <c r="AN45" s="155">
        <v>444</v>
      </c>
      <c r="AO45" s="155">
        <v>444</v>
      </c>
      <c r="AP45" s="156">
        <v>391</v>
      </c>
      <c r="AQ45" s="155">
        <v>326</v>
      </c>
      <c r="AR45" s="155">
        <v>286</v>
      </c>
      <c r="AS45" s="155">
        <v>248</v>
      </c>
      <c r="AT45" s="156">
        <v>209</v>
      </c>
      <c r="AU45" s="155">
        <v>179</v>
      </c>
      <c r="AV45" s="155">
        <v>639</v>
      </c>
      <c r="AW45" s="155">
        <v>639</v>
      </c>
      <c r="AX45" s="155">
        <v>639</v>
      </c>
      <c r="AY45" s="155">
        <v>564</v>
      </c>
      <c r="AZ45" s="155">
        <v>493</v>
      </c>
      <c r="BA45" s="155">
        <v>428</v>
      </c>
      <c r="BB45" s="155">
        <v>360</v>
      </c>
      <c r="BC45" s="155">
        <v>310</v>
      </c>
      <c r="BD45" s="691"/>
      <c r="BE45" s="696">
        <v>115</v>
      </c>
      <c r="BF45" s="303" t="s">
        <v>1165</v>
      </c>
      <c r="BG45" s="155">
        <v>253</v>
      </c>
      <c r="BH45" s="155">
        <v>416</v>
      </c>
      <c r="BI45" s="156">
        <v>565</v>
      </c>
      <c r="BJ45" s="155">
        <v>679</v>
      </c>
      <c r="BK45" s="155">
        <v>775</v>
      </c>
      <c r="BL45" s="156">
        <v>829</v>
      </c>
      <c r="BM45" s="155">
        <v>829</v>
      </c>
      <c r="BN45" s="156">
        <v>828</v>
      </c>
      <c r="BO45" s="155">
        <v>253</v>
      </c>
      <c r="BP45" s="155">
        <v>416</v>
      </c>
      <c r="BQ45" s="156">
        <v>565</v>
      </c>
      <c r="BR45" s="155">
        <v>679</v>
      </c>
      <c r="BS45" s="155">
        <v>775</v>
      </c>
      <c r="BT45" s="155">
        <v>829</v>
      </c>
      <c r="BU45" s="156">
        <v>829</v>
      </c>
      <c r="BV45" s="155">
        <v>828</v>
      </c>
      <c r="BW45" s="155">
        <v>211</v>
      </c>
      <c r="BX45" s="155">
        <v>346</v>
      </c>
      <c r="BY45" s="155">
        <v>536</v>
      </c>
      <c r="BZ45" s="155">
        <v>679</v>
      </c>
      <c r="CA45" s="155">
        <v>775</v>
      </c>
      <c r="CB45" s="155">
        <v>829</v>
      </c>
      <c r="CC45" s="155">
        <v>829</v>
      </c>
      <c r="CD45" s="155">
        <v>828</v>
      </c>
      <c r="CE45" s="691"/>
      <c r="CF45" s="696">
        <v>115</v>
      </c>
      <c r="CG45" s="303" t="s">
        <v>1165</v>
      </c>
      <c r="CH45" s="155">
        <v>215</v>
      </c>
      <c r="CI45" s="155">
        <v>215</v>
      </c>
      <c r="CJ45" s="156">
        <v>294</v>
      </c>
      <c r="CK45" s="155">
        <v>355</v>
      </c>
      <c r="CL45" s="155">
        <v>404</v>
      </c>
      <c r="CM45" s="156">
        <v>432</v>
      </c>
      <c r="CN45" s="155">
        <v>432</v>
      </c>
      <c r="CO45" s="156">
        <v>432</v>
      </c>
      <c r="CP45" s="155">
        <v>215</v>
      </c>
      <c r="CQ45" s="155">
        <v>215</v>
      </c>
      <c r="CR45" s="156">
        <v>294</v>
      </c>
      <c r="CS45" s="155">
        <v>355</v>
      </c>
      <c r="CT45" s="155">
        <v>404</v>
      </c>
      <c r="CU45" s="155">
        <v>432</v>
      </c>
      <c r="CV45" s="156">
        <v>432</v>
      </c>
      <c r="CW45" s="155">
        <v>432</v>
      </c>
      <c r="CX45" s="155">
        <v>298</v>
      </c>
      <c r="CY45" s="155">
        <v>298</v>
      </c>
      <c r="CZ45" s="155">
        <v>298</v>
      </c>
      <c r="DA45" s="155">
        <v>355</v>
      </c>
      <c r="DB45" s="155">
        <v>404</v>
      </c>
      <c r="DC45" s="155">
        <v>432</v>
      </c>
      <c r="DD45" s="155">
        <v>432</v>
      </c>
      <c r="DE45" s="155">
        <v>432</v>
      </c>
    </row>
    <row r="46" spans="1:109">
      <c r="A46" s="143">
        <v>46</v>
      </c>
      <c r="B46" s="691"/>
      <c r="C46" s="697"/>
      <c r="D46" s="304" t="s">
        <v>1166</v>
      </c>
      <c r="E46" s="157">
        <v>72</v>
      </c>
      <c r="F46" s="157">
        <v>72</v>
      </c>
      <c r="G46" s="158">
        <v>68</v>
      </c>
      <c r="H46" s="157">
        <v>61</v>
      </c>
      <c r="I46" s="157">
        <v>54</v>
      </c>
      <c r="J46" s="158">
        <v>48</v>
      </c>
      <c r="K46" s="157">
        <v>44</v>
      </c>
      <c r="L46" s="158">
        <v>41</v>
      </c>
      <c r="M46" s="157">
        <v>72</v>
      </c>
      <c r="N46" s="157">
        <v>72</v>
      </c>
      <c r="O46" s="158">
        <v>68</v>
      </c>
      <c r="P46" s="157">
        <v>61</v>
      </c>
      <c r="Q46" s="157">
        <v>54</v>
      </c>
      <c r="R46" s="157">
        <v>48</v>
      </c>
      <c r="S46" s="158">
        <v>44</v>
      </c>
      <c r="T46" s="157">
        <v>41</v>
      </c>
      <c r="U46" s="157">
        <v>60</v>
      </c>
      <c r="V46" s="157">
        <v>60</v>
      </c>
      <c r="W46" s="157">
        <v>60</v>
      </c>
      <c r="X46" s="157">
        <v>60</v>
      </c>
      <c r="Y46" s="157">
        <v>54</v>
      </c>
      <c r="Z46" s="157">
        <v>48</v>
      </c>
      <c r="AA46" s="157">
        <v>44</v>
      </c>
      <c r="AB46" s="157">
        <v>41</v>
      </c>
      <c r="AC46" s="691"/>
      <c r="AD46" s="697"/>
      <c r="AE46" s="304" t="s">
        <v>1166</v>
      </c>
      <c r="AF46" s="157">
        <v>299</v>
      </c>
      <c r="AG46" s="157">
        <v>299</v>
      </c>
      <c r="AH46" s="158">
        <v>286</v>
      </c>
      <c r="AI46" s="157">
        <v>256</v>
      </c>
      <c r="AJ46" s="157">
        <v>224</v>
      </c>
      <c r="AK46" s="158">
        <v>202</v>
      </c>
      <c r="AL46" s="157">
        <v>185</v>
      </c>
      <c r="AM46" s="158">
        <v>172</v>
      </c>
      <c r="AN46" s="157">
        <v>299</v>
      </c>
      <c r="AO46" s="157">
        <v>299</v>
      </c>
      <c r="AP46" s="158">
        <v>286</v>
      </c>
      <c r="AQ46" s="157">
        <v>256</v>
      </c>
      <c r="AR46" s="157">
        <v>224</v>
      </c>
      <c r="AS46" s="157">
        <v>202</v>
      </c>
      <c r="AT46" s="158">
        <v>185</v>
      </c>
      <c r="AU46" s="157">
        <v>172</v>
      </c>
      <c r="AV46" s="157">
        <v>431</v>
      </c>
      <c r="AW46" s="157">
        <v>431</v>
      </c>
      <c r="AX46" s="157">
        <v>431</v>
      </c>
      <c r="AY46" s="157">
        <v>431</v>
      </c>
      <c r="AZ46" s="157">
        <v>388</v>
      </c>
      <c r="BA46" s="157">
        <v>349</v>
      </c>
      <c r="BB46" s="157">
        <v>320</v>
      </c>
      <c r="BC46" s="157">
        <v>297</v>
      </c>
      <c r="BD46" s="691"/>
      <c r="BE46" s="697"/>
      <c r="BF46" s="304" t="s">
        <v>1166</v>
      </c>
      <c r="BG46" s="157">
        <v>170</v>
      </c>
      <c r="BH46" s="157">
        <v>280</v>
      </c>
      <c r="BI46" s="158">
        <v>413</v>
      </c>
      <c r="BJ46" s="157">
        <v>533</v>
      </c>
      <c r="BK46" s="157">
        <v>608</v>
      </c>
      <c r="BL46" s="158">
        <v>675</v>
      </c>
      <c r="BM46" s="157">
        <v>737</v>
      </c>
      <c r="BN46" s="158">
        <v>793</v>
      </c>
      <c r="BO46" s="157">
        <v>170</v>
      </c>
      <c r="BP46" s="157">
        <v>280</v>
      </c>
      <c r="BQ46" s="158">
        <v>413</v>
      </c>
      <c r="BR46" s="157">
        <v>533</v>
      </c>
      <c r="BS46" s="157">
        <v>608</v>
      </c>
      <c r="BT46" s="157">
        <v>675</v>
      </c>
      <c r="BU46" s="158">
        <v>737</v>
      </c>
      <c r="BV46" s="157">
        <v>793</v>
      </c>
      <c r="BW46" s="157">
        <v>142</v>
      </c>
      <c r="BX46" s="157">
        <v>233</v>
      </c>
      <c r="BY46" s="157">
        <v>361</v>
      </c>
      <c r="BZ46" s="157">
        <v>519</v>
      </c>
      <c r="CA46" s="157">
        <v>608</v>
      </c>
      <c r="CB46" s="157">
        <v>675</v>
      </c>
      <c r="CC46" s="157">
        <v>737</v>
      </c>
      <c r="CD46" s="157">
        <v>793</v>
      </c>
      <c r="CE46" s="691"/>
      <c r="CF46" s="697"/>
      <c r="CG46" s="304" t="s">
        <v>1166</v>
      </c>
      <c r="CH46" s="157">
        <v>145</v>
      </c>
      <c r="CI46" s="157">
        <v>145</v>
      </c>
      <c r="CJ46" s="158">
        <v>216</v>
      </c>
      <c r="CK46" s="157">
        <v>277</v>
      </c>
      <c r="CL46" s="157">
        <v>317</v>
      </c>
      <c r="CM46" s="158">
        <v>352</v>
      </c>
      <c r="CN46" s="157">
        <v>384</v>
      </c>
      <c r="CO46" s="158">
        <v>414</v>
      </c>
      <c r="CP46" s="157">
        <v>145</v>
      </c>
      <c r="CQ46" s="157">
        <v>145</v>
      </c>
      <c r="CR46" s="158">
        <v>216</v>
      </c>
      <c r="CS46" s="157">
        <v>277</v>
      </c>
      <c r="CT46" s="157">
        <v>317</v>
      </c>
      <c r="CU46" s="157">
        <v>352</v>
      </c>
      <c r="CV46" s="158">
        <v>384</v>
      </c>
      <c r="CW46" s="157">
        <v>414</v>
      </c>
      <c r="CX46" s="157">
        <v>201</v>
      </c>
      <c r="CY46" s="157">
        <v>201</v>
      </c>
      <c r="CZ46" s="157">
        <v>201</v>
      </c>
      <c r="DA46" s="157">
        <v>271</v>
      </c>
      <c r="DB46" s="157">
        <v>317</v>
      </c>
      <c r="DC46" s="157">
        <v>352</v>
      </c>
      <c r="DD46" s="157">
        <v>384</v>
      </c>
      <c r="DE46" s="157">
        <v>414</v>
      </c>
    </row>
    <row r="47" spans="1:109">
      <c r="A47" s="143">
        <v>47</v>
      </c>
      <c r="B47" s="691"/>
      <c r="C47" s="698"/>
      <c r="D47" s="305" t="s">
        <v>1167</v>
      </c>
      <c r="E47" s="159">
        <v>65</v>
      </c>
      <c r="F47" s="159">
        <v>65</v>
      </c>
      <c r="G47" s="160">
        <v>62</v>
      </c>
      <c r="H47" s="159">
        <v>54</v>
      </c>
      <c r="I47" s="159">
        <v>47</v>
      </c>
      <c r="J47" s="160">
        <v>42</v>
      </c>
      <c r="K47" s="159">
        <v>39</v>
      </c>
      <c r="L47" s="160">
        <v>36</v>
      </c>
      <c r="M47" s="159">
        <v>65</v>
      </c>
      <c r="N47" s="159">
        <v>65</v>
      </c>
      <c r="O47" s="160">
        <v>62</v>
      </c>
      <c r="P47" s="159">
        <v>54</v>
      </c>
      <c r="Q47" s="159">
        <v>47</v>
      </c>
      <c r="R47" s="159">
        <v>42</v>
      </c>
      <c r="S47" s="160">
        <v>39</v>
      </c>
      <c r="T47" s="159">
        <v>36</v>
      </c>
      <c r="U47" s="159">
        <v>55</v>
      </c>
      <c r="V47" s="159">
        <v>55</v>
      </c>
      <c r="W47" s="159">
        <v>55</v>
      </c>
      <c r="X47" s="159">
        <v>54</v>
      </c>
      <c r="Y47" s="159">
        <v>47</v>
      </c>
      <c r="Z47" s="159">
        <v>42</v>
      </c>
      <c r="AA47" s="159">
        <v>39</v>
      </c>
      <c r="AB47" s="159">
        <v>36</v>
      </c>
      <c r="AC47" s="691"/>
      <c r="AD47" s="698"/>
      <c r="AE47" s="305" t="s">
        <v>1167</v>
      </c>
      <c r="AF47" s="159">
        <v>274</v>
      </c>
      <c r="AG47" s="159">
        <v>274</v>
      </c>
      <c r="AH47" s="160">
        <v>261</v>
      </c>
      <c r="AI47" s="159">
        <v>224</v>
      </c>
      <c r="AJ47" s="159">
        <v>196</v>
      </c>
      <c r="AK47" s="160">
        <v>177</v>
      </c>
      <c r="AL47" s="159">
        <v>162</v>
      </c>
      <c r="AM47" s="160">
        <v>151</v>
      </c>
      <c r="AN47" s="159">
        <v>274</v>
      </c>
      <c r="AO47" s="159">
        <v>274</v>
      </c>
      <c r="AP47" s="160">
        <v>261</v>
      </c>
      <c r="AQ47" s="159">
        <v>224</v>
      </c>
      <c r="AR47" s="159">
        <v>196</v>
      </c>
      <c r="AS47" s="159">
        <v>177</v>
      </c>
      <c r="AT47" s="160">
        <v>162</v>
      </c>
      <c r="AU47" s="159">
        <v>151</v>
      </c>
      <c r="AV47" s="159">
        <v>394</v>
      </c>
      <c r="AW47" s="159">
        <v>394</v>
      </c>
      <c r="AX47" s="159">
        <v>394</v>
      </c>
      <c r="AY47" s="159">
        <v>388</v>
      </c>
      <c r="AZ47" s="159">
        <v>340</v>
      </c>
      <c r="BA47" s="159">
        <v>306</v>
      </c>
      <c r="BB47" s="159">
        <v>281</v>
      </c>
      <c r="BC47" s="159">
        <v>260</v>
      </c>
      <c r="BD47" s="691"/>
      <c r="BE47" s="698"/>
      <c r="BF47" s="305" t="s">
        <v>1167</v>
      </c>
      <c r="BG47" s="159">
        <v>156</v>
      </c>
      <c r="BH47" s="159">
        <v>255</v>
      </c>
      <c r="BI47" s="160">
        <v>377</v>
      </c>
      <c r="BJ47" s="159">
        <v>467</v>
      </c>
      <c r="BK47" s="159">
        <v>533</v>
      </c>
      <c r="BL47" s="160">
        <v>592</v>
      </c>
      <c r="BM47" s="159">
        <v>647</v>
      </c>
      <c r="BN47" s="160">
        <v>696</v>
      </c>
      <c r="BO47" s="159">
        <v>156</v>
      </c>
      <c r="BP47" s="159">
        <v>255</v>
      </c>
      <c r="BQ47" s="160">
        <v>377</v>
      </c>
      <c r="BR47" s="159">
        <v>467</v>
      </c>
      <c r="BS47" s="159">
        <v>533</v>
      </c>
      <c r="BT47" s="159">
        <v>592</v>
      </c>
      <c r="BU47" s="160">
        <v>647</v>
      </c>
      <c r="BV47" s="159">
        <v>696</v>
      </c>
      <c r="BW47" s="159">
        <v>130</v>
      </c>
      <c r="BX47" s="159">
        <v>213</v>
      </c>
      <c r="BY47" s="159">
        <v>330</v>
      </c>
      <c r="BZ47" s="159">
        <v>467</v>
      </c>
      <c r="CA47" s="159">
        <v>533</v>
      </c>
      <c r="CB47" s="159">
        <v>592</v>
      </c>
      <c r="CC47" s="159">
        <v>647</v>
      </c>
      <c r="CD47" s="159">
        <v>696</v>
      </c>
      <c r="CE47" s="691"/>
      <c r="CF47" s="698"/>
      <c r="CG47" s="305" t="s">
        <v>1167</v>
      </c>
      <c r="CH47" s="159">
        <v>132</v>
      </c>
      <c r="CI47" s="159">
        <v>132</v>
      </c>
      <c r="CJ47" s="160">
        <v>196</v>
      </c>
      <c r="CK47" s="159">
        <v>243</v>
      </c>
      <c r="CL47" s="159">
        <v>277</v>
      </c>
      <c r="CM47" s="160">
        <v>309</v>
      </c>
      <c r="CN47" s="159">
        <v>338</v>
      </c>
      <c r="CO47" s="160">
        <v>363</v>
      </c>
      <c r="CP47" s="159">
        <v>132</v>
      </c>
      <c r="CQ47" s="159">
        <v>132</v>
      </c>
      <c r="CR47" s="160">
        <v>196</v>
      </c>
      <c r="CS47" s="159">
        <v>243</v>
      </c>
      <c r="CT47" s="159">
        <v>277</v>
      </c>
      <c r="CU47" s="159">
        <v>309</v>
      </c>
      <c r="CV47" s="160">
        <v>338</v>
      </c>
      <c r="CW47" s="159">
        <v>363</v>
      </c>
      <c r="CX47" s="159">
        <v>184</v>
      </c>
      <c r="CY47" s="159">
        <v>184</v>
      </c>
      <c r="CZ47" s="159">
        <v>184</v>
      </c>
      <c r="DA47" s="159">
        <v>243</v>
      </c>
      <c r="DB47" s="159">
        <v>277</v>
      </c>
      <c r="DC47" s="159">
        <v>309</v>
      </c>
      <c r="DD47" s="159">
        <v>338</v>
      </c>
      <c r="DE47" s="159">
        <v>363</v>
      </c>
    </row>
    <row r="48" spans="1:109">
      <c r="A48" s="143">
        <v>48</v>
      </c>
      <c r="B48" s="691"/>
      <c r="C48" s="161"/>
      <c r="D48" s="303" t="s">
        <v>1165</v>
      </c>
      <c r="E48" s="155">
        <v>103</v>
      </c>
      <c r="F48" s="155">
        <v>103</v>
      </c>
      <c r="G48" s="156">
        <v>94</v>
      </c>
      <c r="H48" s="155">
        <v>78</v>
      </c>
      <c r="I48" s="155">
        <v>68</v>
      </c>
      <c r="J48" s="156">
        <v>59</v>
      </c>
      <c r="K48" s="155">
        <v>50</v>
      </c>
      <c r="L48" s="156">
        <v>43</v>
      </c>
      <c r="M48" s="155">
        <v>103</v>
      </c>
      <c r="N48" s="155">
        <v>103</v>
      </c>
      <c r="O48" s="156">
        <v>94</v>
      </c>
      <c r="P48" s="155">
        <v>78</v>
      </c>
      <c r="Q48" s="155">
        <v>68</v>
      </c>
      <c r="R48" s="155">
        <v>59</v>
      </c>
      <c r="S48" s="156">
        <v>50</v>
      </c>
      <c r="T48" s="155">
        <v>43</v>
      </c>
      <c r="U48" s="155">
        <v>86</v>
      </c>
      <c r="V48" s="155">
        <v>86</v>
      </c>
      <c r="W48" s="155">
        <v>86</v>
      </c>
      <c r="X48" s="155">
        <v>78</v>
      </c>
      <c r="Y48" s="155">
        <v>68</v>
      </c>
      <c r="Z48" s="155">
        <v>59</v>
      </c>
      <c r="AA48" s="155">
        <v>50</v>
      </c>
      <c r="AB48" s="155">
        <v>43</v>
      </c>
      <c r="AC48" s="691"/>
      <c r="AD48" s="161"/>
      <c r="AE48" s="303" t="s">
        <v>1165</v>
      </c>
      <c r="AF48" s="155">
        <v>472</v>
      </c>
      <c r="AG48" s="155">
        <v>472</v>
      </c>
      <c r="AH48" s="156">
        <v>428</v>
      </c>
      <c r="AI48" s="155">
        <v>357</v>
      </c>
      <c r="AJ48" s="155">
        <v>313</v>
      </c>
      <c r="AK48" s="156">
        <v>272</v>
      </c>
      <c r="AL48" s="155">
        <v>228</v>
      </c>
      <c r="AM48" s="156">
        <v>197</v>
      </c>
      <c r="AN48" s="155">
        <v>472</v>
      </c>
      <c r="AO48" s="155">
        <v>472</v>
      </c>
      <c r="AP48" s="156">
        <v>428</v>
      </c>
      <c r="AQ48" s="155">
        <v>357</v>
      </c>
      <c r="AR48" s="155">
        <v>313</v>
      </c>
      <c r="AS48" s="155">
        <v>272</v>
      </c>
      <c r="AT48" s="156">
        <v>228</v>
      </c>
      <c r="AU48" s="155">
        <v>197</v>
      </c>
      <c r="AV48" s="155">
        <v>679</v>
      </c>
      <c r="AW48" s="155">
        <v>679</v>
      </c>
      <c r="AX48" s="155">
        <v>679</v>
      </c>
      <c r="AY48" s="155">
        <v>617</v>
      </c>
      <c r="AZ48" s="155">
        <v>541</v>
      </c>
      <c r="BA48" s="155">
        <v>468</v>
      </c>
      <c r="BB48" s="155">
        <v>394</v>
      </c>
      <c r="BC48" s="155">
        <v>339</v>
      </c>
      <c r="BD48" s="691"/>
      <c r="BE48" s="161"/>
      <c r="BF48" s="303" t="s">
        <v>1165</v>
      </c>
      <c r="BG48" s="155">
        <v>261</v>
      </c>
      <c r="BH48" s="155">
        <v>413</v>
      </c>
      <c r="BI48" s="156">
        <v>565</v>
      </c>
      <c r="BJ48" s="155">
        <v>679</v>
      </c>
      <c r="BK48" s="155">
        <v>775</v>
      </c>
      <c r="BL48" s="156">
        <v>829</v>
      </c>
      <c r="BM48" s="155">
        <v>829</v>
      </c>
      <c r="BN48" s="156">
        <v>828</v>
      </c>
      <c r="BO48" s="155">
        <v>261</v>
      </c>
      <c r="BP48" s="155">
        <v>413</v>
      </c>
      <c r="BQ48" s="156">
        <v>565</v>
      </c>
      <c r="BR48" s="155">
        <v>679</v>
      </c>
      <c r="BS48" s="155">
        <v>775</v>
      </c>
      <c r="BT48" s="155">
        <v>829</v>
      </c>
      <c r="BU48" s="156">
        <v>829</v>
      </c>
      <c r="BV48" s="155">
        <v>828</v>
      </c>
      <c r="BW48" s="155">
        <v>218</v>
      </c>
      <c r="BX48" s="155">
        <v>344</v>
      </c>
      <c r="BY48" s="155">
        <v>519</v>
      </c>
      <c r="BZ48" s="155">
        <v>679</v>
      </c>
      <c r="CA48" s="155">
        <v>775</v>
      </c>
      <c r="CB48" s="155">
        <v>829</v>
      </c>
      <c r="CC48" s="155">
        <v>829</v>
      </c>
      <c r="CD48" s="155">
        <v>828</v>
      </c>
      <c r="CE48" s="691"/>
      <c r="CF48" s="161"/>
      <c r="CG48" s="303" t="s">
        <v>1165</v>
      </c>
      <c r="CH48" s="155">
        <v>226</v>
      </c>
      <c r="CI48" s="155">
        <v>226</v>
      </c>
      <c r="CJ48" s="156">
        <v>294</v>
      </c>
      <c r="CK48" s="155">
        <v>355</v>
      </c>
      <c r="CL48" s="155">
        <v>404</v>
      </c>
      <c r="CM48" s="156">
        <v>432</v>
      </c>
      <c r="CN48" s="155">
        <v>432</v>
      </c>
      <c r="CO48" s="156">
        <v>432</v>
      </c>
      <c r="CP48" s="155">
        <v>226</v>
      </c>
      <c r="CQ48" s="155">
        <v>226</v>
      </c>
      <c r="CR48" s="156">
        <v>294</v>
      </c>
      <c r="CS48" s="155">
        <v>355</v>
      </c>
      <c r="CT48" s="155">
        <v>404</v>
      </c>
      <c r="CU48" s="155">
        <v>432</v>
      </c>
      <c r="CV48" s="156">
        <v>432</v>
      </c>
      <c r="CW48" s="155">
        <v>432</v>
      </c>
      <c r="CX48" s="155">
        <v>317</v>
      </c>
      <c r="CY48" s="155">
        <v>317</v>
      </c>
      <c r="CZ48" s="155">
        <v>317</v>
      </c>
      <c r="DA48" s="155">
        <v>355</v>
      </c>
      <c r="DB48" s="155">
        <v>404</v>
      </c>
      <c r="DC48" s="155">
        <v>432</v>
      </c>
      <c r="DD48" s="155">
        <v>432</v>
      </c>
      <c r="DE48" s="155">
        <v>432</v>
      </c>
    </row>
    <row r="49" spans="1:109">
      <c r="A49" s="143">
        <v>49</v>
      </c>
      <c r="B49" s="691"/>
      <c r="C49" s="162">
        <v>120</v>
      </c>
      <c r="D49" s="304" t="s">
        <v>1166</v>
      </c>
      <c r="E49" s="157">
        <v>69</v>
      </c>
      <c r="F49" s="157">
        <v>69</v>
      </c>
      <c r="G49" s="158">
        <v>68</v>
      </c>
      <c r="H49" s="157">
        <v>61</v>
      </c>
      <c r="I49" s="157">
        <v>54</v>
      </c>
      <c r="J49" s="158">
        <v>48</v>
      </c>
      <c r="K49" s="157">
        <v>44</v>
      </c>
      <c r="L49" s="158">
        <v>41</v>
      </c>
      <c r="M49" s="157">
        <v>69</v>
      </c>
      <c r="N49" s="157">
        <v>69</v>
      </c>
      <c r="O49" s="158">
        <v>68</v>
      </c>
      <c r="P49" s="157">
        <v>61</v>
      </c>
      <c r="Q49" s="157">
        <v>54</v>
      </c>
      <c r="R49" s="157">
        <v>48</v>
      </c>
      <c r="S49" s="158">
        <v>44</v>
      </c>
      <c r="T49" s="157">
        <v>41</v>
      </c>
      <c r="U49" s="157">
        <v>58</v>
      </c>
      <c r="V49" s="157">
        <v>58</v>
      </c>
      <c r="W49" s="157">
        <v>58</v>
      </c>
      <c r="X49" s="157">
        <v>58</v>
      </c>
      <c r="Y49" s="157">
        <v>54</v>
      </c>
      <c r="Z49" s="157">
        <v>48</v>
      </c>
      <c r="AA49" s="157">
        <v>44</v>
      </c>
      <c r="AB49" s="157">
        <v>41</v>
      </c>
      <c r="AC49" s="691"/>
      <c r="AD49" s="162">
        <v>120</v>
      </c>
      <c r="AE49" s="304" t="s">
        <v>1166</v>
      </c>
      <c r="AF49" s="157">
        <v>318</v>
      </c>
      <c r="AG49" s="157">
        <v>318</v>
      </c>
      <c r="AH49" s="158">
        <v>310</v>
      </c>
      <c r="AI49" s="157">
        <v>281</v>
      </c>
      <c r="AJ49" s="157">
        <v>246</v>
      </c>
      <c r="AK49" s="158">
        <v>221</v>
      </c>
      <c r="AL49" s="157">
        <v>203</v>
      </c>
      <c r="AM49" s="158">
        <v>188</v>
      </c>
      <c r="AN49" s="157">
        <v>318</v>
      </c>
      <c r="AO49" s="157">
        <v>318</v>
      </c>
      <c r="AP49" s="158">
        <v>310</v>
      </c>
      <c r="AQ49" s="157">
        <v>281</v>
      </c>
      <c r="AR49" s="157">
        <v>246</v>
      </c>
      <c r="AS49" s="157">
        <v>221</v>
      </c>
      <c r="AT49" s="158">
        <v>203</v>
      </c>
      <c r="AU49" s="157">
        <v>188</v>
      </c>
      <c r="AV49" s="157">
        <v>458</v>
      </c>
      <c r="AW49" s="157">
        <v>458</v>
      </c>
      <c r="AX49" s="157">
        <v>458</v>
      </c>
      <c r="AY49" s="157">
        <v>458</v>
      </c>
      <c r="AZ49" s="157">
        <v>424</v>
      </c>
      <c r="BA49" s="157">
        <v>382</v>
      </c>
      <c r="BB49" s="157">
        <v>350</v>
      </c>
      <c r="BC49" s="157">
        <v>325</v>
      </c>
      <c r="BD49" s="691"/>
      <c r="BE49" s="162">
        <v>120</v>
      </c>
      <c r="BF49" s="304" t="s">
        <v>1166</v>
      </c>
      <c r="BG49" s="157">
        <v>176</v>
      </c>
      <c r="BH49" s="157">
        <v>278</v>
      </c>
      <c r="BI49" s="158">
        <v>409</v>
      </c>
      <c r="BJ49" s="157">
        <v>533</v>
      </c>
      <c r="BK49" s="157">
        <v>608</v>
      </c>
      <c r="BL49" s="158">
        <v>675</v>
      </c>
      <c r="BM49" s="157">
        <v>737</v>
      </c>
      <c r="BN49" s="158">
        <v>793</v>
      </c>
      <c r="BO49" s="157">
        <v>176</v>
      </c>
      <c r="BP49" s="157">
        <v>278</v>
      </c>
      <c r="BQ49" s="158">
        <v>409</v>
      </c>
      <c r="BR49" s="157">
        <v>533</v>
      </c>
      <c r="BS49" s="157">
        <v>608</v>
      </c>
      <c r="BT49" s="157">
        <v>675</v>
      </c>
      <c r="BU49" s="158">
        <v>737</v>
      </c>
      <c r="BV49" s="157">
        <v>793</v>
      </c>
      <c r="BW49" s="157">
        <v>147</v>
      </c>
      <c r="BX49" s="157">
        <v>232</v>
      </c>
      <c r="BY49" s="157">
        <v>351</v>
      </c>
      <c r="BZ49" s="157">
        <v>503</v>
      </c>
      <c r="CA49" s="157">
        <v>608</v>
      </c>
      <c r="CB49" s="157">
        <v>675</v>
      </c>
      <c r="CC49" s="157">
        <v>737</v>
      </c>
      <c r="CD49" s="157">
        <v>793</v>
      </c>
      <c r="CE49" s="691"/>
      <c r="CF49" s="162">
        <v>120</v>
      </c>
      <c r="CG49" s="304" t="s">
        <v>1166</v>
      </c>
      <c r="CH49" s="157">
        <v>152</v>
      </c>
      <c r="CI49" s="157">
        <v>152</v>
      </c>
      <c r="CJ49" s="158">
        <v>213</v>
      </c>
      <c r="CK49" s="157">
        <v>277</v>
      </c>
      <c r="CL49" s="157">
        <v>317</v>
      </c>
      <c r="CM49" s="158">
        <v>352</v>
      </c>
      <c r="CN49" s="157">
        <v>384</v>
      </c>
      <c r="CO49" s="158">
        <v>414</v>
      </c>
      <c r="CP49" s="157">
        <v>152</v>
      </c>
      <c r="CQ49" s="157">
        <v>152</v>
      </c>
      <c r="CR49" s="158">
        <v>213</v>
      </c>
      <c r="CS49" s="157">
        <v>277</v>
      </c>
      <c r="CT49" s="157">
        <v>317</v>
      </c>
      <c r="CU49" s="157">
        <v>352</v>
      </c>
      <c r="CV49" s="158">
        <v>384</v>
      </c>
      <c r="CW49" s="157">
        <v>414</v>
      </c>
      <c r="CX49" s="157">
        <v>213</v>
      </c>
      <c r="CY49" s="157">
        <v>213</v>
      </c>
      <c r="CZ49" s="157">
        <v>213</v>
      </c>
      <c r="DA49" s="157">
        <v>263</v>
      </c>
      <c r="DB49" s="157">
        <v>317</v>
      </c>
      <c r="DC49" s="157">
        <v>352</v>
      </c>
      <c r="DD49" s="157">
        <v>384</v>
      </c>
      <c r="DE49" s="157">
        <v>414</v>
      </c>
    </row>
    <row r="50" spans="1:109">
      <c r="A50" s="143">
        <v>50</v>
      </c>
      <c r="B50" s="691"/>
      <c r="C50" s="163"/>
      <c r="D50" s="305" t="s">
        <v>1167</v>
      </c>
      <c r="E50" s="159">
        <v>63</v>
      </c>
      <c r="F50" s="159">
        <v>63</v>
      </c>
      <c r="G50" s="160">
        <v>62</v>
      </c>
      <c r="H50" s="159">
        <v>54</v>
      </c>
      <c r="I50" s="159">
        <v>47</v>
      </c>
      <c r="J50" s="160">
        <v>42</v>
      </c>
      <c r="K50" s="159">
        <v>39</v>
      </c>
      <c r="L50" s="160">
        <v>36</v>
      </c>
      <c r="M50" s="159">
        <v>63</v>
      </c>
      <c r="N50" s="159">
        <v>63</v>
      </c>
      <c r="O50" s="160">
        <v>62</v>
      </c>
      <c r="P50" s="159">
        <v>54</v>
      </c>
      <c r="Q50" s="159">
        <v>47</v>
      </c>
      <c r="R50" s="159">
        <v>42</v>
      </c>
      <c r="S50" s="160">
        <v>39</v>
      </c>
      <c r="T50" s="159">
        <v>36</v>
      </c>
      <c r="U50" s="159">
        <v>53</v>
      </c>
      <c r="V50" s="159">
        <v>53</v>
      </c>
      <c r="W50" s="159">
        <v>53</v>
      </c>
      <c r="X50" s="159">
        <v>53</v>
      </c>
      <c r="Y50" s="159">
        <v>47</v>
      </c>
      <c r="Z50" s="159">
        <v>42</v>
      </c>
      <c r="AA50" s="159">
        <v>39</v>
      </c>
      <c r="AB50" s="159">
        <v>36</v>
      </c>
      <c r="AC50" s="691"/>
      <c r="AD50" s="163"/>
      <c r="AE50" s="305" t="s">
        <v>1167</v>
      </c>
      <c r="AF50" s="159">
        <v>291</v>
      </c>
      <c r="AG50" s="159">
        <v>291</v>
      </c>
      <c r="AH50" s="160">
        <v>283</v>
      </c>
      <c r="AI50" s="159">
        <v>246</v>
      </c>
      <c r="AJ50" s="159">
        <v>215</v>
      </c>
      <c r="AK50" s="160">
        <v>194</v>
      </c>
      <c r="AL50" s="159">
        <v>177</v>
      </c>
      <c r="AM50" s="160">
        <v>165</v>
      </c>
      <c r="AN50" s="159">
        <v>291</v>
      </c>
      <c r="AO50" s="159">
        <v>291</v>
      </c>
      <c r="AP50" s="160">
        <v>283</v>
      </c>
      <c r="AQ50" s="159">
        <v>246</v>
      </c>
      <c r="AR50" s="159">
        <v>215</v>
      </c>
      <c r="AS50" s="159">
        <v>194</v>
      </c>
      <c r="AT50" s="160">
        <v>177</v>
      </c>
      <c r="AU50" s="159">
        <v>165</v>
      </c>
      <c r="AV50" s="159">
        <v>418</v>
      </c>
      <c r="AW50" s="159">
        <v>418</v>
      </c>
      <c r="AX50" s="159">
        <v>418</v>
      </c>
      <c r="AY50" s="159">
        <v>418</v>
      </c>
      <c r="AZ50" s="159">
        <v>372</v>
      </c>
      <c r="BA50" s="159">
        <v>335</v>
      </c>
      <c r="BB50" s="159">
        <v>307</v>
      </c>
      <c r="BC50" s="159">
        <v>285</v>
      </c>
      <c r="BD50" s="691"/>
      <c r="BE50" s="163"/>
      <c r="BF50" s="305" t="s">
        <v>1167</v>
      </c>
      <c r="BG50" s="159">
        <v>161</v>
      </c>
      <c r="BH50" s="159">
        <v>255</v>
      </c>
      <c r="BI50" s="160">
        <v>375</v>
      </c>
      <c r="BJ50" s="159">
        <v>467</v>
      </c>
      <c r="BK50" s="159">
        <v>533</v>
      </c>
      <c r="BL50" s="160">
        <v>592</v>
      </c>
      <c r="BM50" s="159">
        <v>647</v>
      </c>
      <c r="BN50" s="160">
        <v>696</v>
      </c>
      <c r="BO50" s="159">
        <v>161</v>
      </c>
      <c r="BP50" s="159">
        <v>255</v>
      </c>
      <c r="BQ50" s="160">
        <v>375</v>
      </c>
      <c r="BR50" s="159">
        <v>467</v>
      </c>
      <c r="BS50" s="159">
        <v>533</v>
      </c>
      <c r="BT50" s="159">
        <v>592</v>
      </c>
      <c r="BU50" s="160">
        <v>647</v>
      </c>
      <c r="BV50" s="159">
        <v>696</v>
      </c>
      <c r="BW50" s="159">
        <v>134</v>
      </c>
      <c r="BX50" s="159">
        <v>212</v>
      </c>
      <c r="BY50" s="159">
        <v>320</v>
      </c>
      <c r="BZ50" s="159">
        <v>460</v>
      </c>
      <c r="CA50" s="159">
        <v>533</v>
      </c>
      <c r="CB50" s="159">
        <v>592</v>
      </c>
      <c r="CC50" s="159">
        <v>647</v>
      </c>
      <c r="CD50" s="159">
        <v>696</v>
      </c>
      <c r="CE50" s="691"/>
      <c r="CF50" s="163"/>
      <c r="CG50" s="305" t="s">
        <v>1167</v>
      </c>
      <c r="CH50" s="159">
        <v>138</v>
      </c>
      <c r="CI50" s="159">
        <v>138</v>
      </c>
      <c r="CJ50" s="160">
        <v>195</v>
      </c>
      <c r="CK50" s="159">
        <v>243</v>
      </c>
      <c r="CL50" s="159">
        <v>277</v>
      </c>
      <c r="CM50" s="160">
        <v>309</v>
      </c>
      <c r="CN50" s="159">
        <v>338</v>
      </c>
      <c r="CO50" s="160">
        <v>363</v>
      </c>
      <c r="CP50" s="159">
        <v>138</v>
      </c>
      <c r="CQ50" s="159">
        <v>138</v>
      </c>
      <c r="CR50" s="160">
        <v>195</v>
      </c>
      <c r="CS50" s="159">
        <v>243</v>
      </c>
      <c r="CT50" s="159">
        <v>277</v>
      </c>
      <c r="CU50" s="159">
        <v>309</v>
      </c>
      <c r="CV50" s="160">
        <v>338</v>
      </c>
      <c r="CW50" s="159">
        <v>363</v>
      </c>
      <c r="CX50" s="159">
        <v>195</v>
      </c>
      <c r="CY50" s="159">
        <v>195</v>
      </c>
      <c r="CZ50" s="159">
        <v>195</v>
      </c>
      <c r="DA50" s="159">
        <v>240</v>
      </c>
      <c r="DB50" s="159">
        <v>277</v>
      </c>
      <c r="DC50" s="159">
        <v>309</v>
      </c>
      <c r="DD50" s="159">
        <v>338</v>
      </c>
      <c r="DE50" s="159">
        <v>363</v>
      </c>
    </row>
    <row r="51" spans="1:109">
      <c r="A51" s="143">
        <v>51</v>
      </c>
      <c r="B51" s="691"/>
      <c r="C51" s="164"/>
      <c r="D51" s="303" t="s">
        <v>1165</v>
      </c>
      <c r="E51" s="155">
        <v>97</v>
      </c>
      <c r="F51" s="155">
        <v>97</v>
      </c>
      <c r="G51" s="156">
        <v>94</v>
      </c>
      <c r="H51" s="155">
        <v>78</v>
      </c>
      <c r="I51" s="155">
        <v>68</v>
      </c>
      <c r="J51" s="156">
        <v>59</v>
      </c>
      <c r="K51" s="155">
        <v>50</v>
      </c>
      <c r="L51" s="156">
        <v>43</v>
      </c>
      <c r="M51" s="155">
        <v>97</v>
      </c>
      <c r="N51" s="155">
        <v>97</v>
      </c>
      <c r="O51" s="156">
        <v>94</v>
      </c>
      <c r="P51" s="155">
        <v>78</v>
      </c>
      <c r="Q51" s="155">
        <v>68</v>
      </c>
      <c r="R51" s="155">
        <v>59</v>
      </c>
      <c r="S51" s="156">
        <v>50</v>
      </c>
      <c r="T51" s="155">
        <v>43</v>
      </c>
      <c r="U51" s="155">
        <v>76</v>
      </c>
      <c r="V51" s="155">
        <v>76</v>
      </c>
      <c r="W51" s="155">
        <v>76</v>
      </c>
      <c r="X51" s="155">
        <v>76</v>
      </c>
      <c r="Y51" s="155">
        <v>68</v>
      </c>
      <c r="Z51" s="155">
        <v>59</v>
      </c>
      <c r="AA51" s="155">
        <v>50</v>
      </c>
      <c r="AB51" s="155">
        <v>43</v>
      </c>
      <c r="AC51" s="691"/>
      <c r="AD51" s="164"/>
      <c r="AE51" s="303" t="s">
        <v>1165</v>
      </c>
      <c r="AF51" s="155">
        <v>529</v>
      </c>
      <c r="AG51" s="155">
        <v>529</v>
      </c>
      <c r="AH51" s="156">
        <v>508</v>
      </c>
      <c r="AI51" s="155">
        <v>424</v>
      </c>
      <c r="AJ51" s="155">
        <v>371</v>
      </c>
      <c r="AK51" s="156">
        <v>321</v>
      </c>
      <c r="AL51" s="155">
        <v>270</v>
      </c>
      <c r="AM51" s="156">
        <v>233</v>
      </c>
      <c r="AN51" s="155">
        <v>529</v>
      </c>
      <c r="AO51" s="155">
        <v>529</v>
      </c>
      <c r="AP51" s="156">
        <v>508</v>
      </c>
      <c r="AQ51" s="155">
        <v>424</v>
      </c>
      <c r="AR51" s="155">
        <v>371</v>
      </c>
      <c r="AS51" s="155">
        <v>321</v>
      </c>
      <c r="AT51" s="156">
        <v>270</v>
      </c>
      <c r="AU51" s="155">
        <v>233</v>
      </c>
      <c r="AV51" s="155">
        <v>713</v>
      </c>
      <c r="AW51" s="155">
        <v>713</v>
      </c>
      <c r="AX51" s="155">
        <v>713</v>
      </c>
      <c r="AY51" s="155">
        <v>713</v>
      </c>
      <c r="AZ51" s="155">
        <v>637</v>
      </c>
      <c r="BA51" s="155">
        <v>552</v>
      </c>
      <c r="BB51" s="155">
        <v>465</v>
      </c>
      <c r="BC51" s="155">
        <v>400</v>
      </c>
      <c r="BD51" s="691"/>
      <c r="BE51" s="164"/>
      <c r="BF51" s="303" t="s">
        <v>1165</v>
      </c>
      <c r="BG51" s="155">
        <v>282</v>
      </c>
      <c r="BH51" s="155">
        <v>412</v>
      </c>
      <c r="BI51" s="156">
        <v>582</v>
      </c>
      <c r="BJ51" s="155">
        <v>679</v>
      </c>
      <c r="BK51" s="155">
        <v>775</v>
      </c>
      <c r="BL51" s="156">
        <v>829</v>
      </c>
      <c r="BM51" s="155">
        <v>829</v>
      </c>
      <c r="BN51" s="156">
        <v>828</v>
      </c>
      <c r="BO51" s="155">
        <v>282</v>
      </c>
      <c r="BP51" s="155">
        <v>412</v>
      </c>
      <c r="BQ51" s="156">
        <v>582</v>
      </c>
      <c r="BR51" s="155">
        <v>679</v>
      </c>
      <c r="BS51" s="155">
        <v>775</v>
      </c>
      <c r="BT51" s="155">
        <v>829</v>
      </c>
      <c r="BU51" s="156">
        <v>829</v>
      </c>
      <c r="BV51" s="155">
        <v>828</v>
      </c>
      <c r="BW51" s="155">
        <v>221</v>
      </c>
      <c r="BX51" s="155">
        <v>324</v>
      </c>
      <c r="BY51" s="155">
        <v>475</v>
      </c>
      <c r="BZ51" s="155">
        <v>665</v>
      </c>
      <c r="CA51" s="155">
        <v>775</v>
      </c>
      <c r="CB51" s="155">
        <v>829</v>
      </c>
      <c r="CC51" s="155">
        <v>829</v>
      </c>
      <c r="CD51" s="155">
        <v>828</v>
      </c>
      <c r="CE51" s="691"/>
      <c r="CF51" s="164"/>
      <c r="CG51" s="303" t="s">
        <v>1165</v>
      </c>
      <c r="CH51" s="155">
        <v>247</v>
      </c>
      <c r="CI51" s="155">
        <v>247</v>
      </c>
      <c r="CJ51" s="156">
        <v>294</v>
      </c>
      <c r="CK51" s="155">
        <v>355</v>
      </c>
      <c r="CL51" s="155">
        <v>404</v>
      </c>
      <c r="CM51" s="156">
        <v>432</v>
      </c>
      <c r="CN51" s="155">
        <v>432</v>
      </c>
      <c r="CO51" s="156">
        <v>432</v>
      </c>
      <c r="CP51" s="155">
        <v>247</v>
      </c>
      <c r="CQ51" s="155">
        <v>247</v>
      </c>
      <c r="CR51" s="156">
        <v>294</v>
      </c>
      <c r="CS51" s="155">
        <v>355</v>
      </c>
      <c r="CT51" s="155">
        <v>404</v>
      </c>
      <c r="CU51" s="155">
        <v>432</v>
      </c>
      <c r="CV51" s="156">
        <v>432</v>
      </c>
      <c r="CW51" s="155">
        <v>432</v>
      </c>
      <c r="CX51" s="155">
        <v>332</v>
      </c>
      <c r="CY51" s="155">
        <v>332</v>
      </c>
      <c r="CZ51" s="155">
        <v>332</v>
      </c>
      <c r="DA51" s="155">
        <v>347</v>
      </c>
      <c r="DB51" s="155">
        <v>404</v>
      </c>
      <c r="DC51" s="155">
        <v>432</v>
      </c>
      <c r="DD51" s="155">
        <v>432</v>
      </c>
      <c r="DE51" s="155">
        <v>432</v>
      </c>
    </row>
    <row r="52" spans="1:109">
      <c r="A52" s="143">
        <v>52</v>
      </c>
      <c r="B52" s="691"/>
      <c r="C52" s="699">
        <v>130</v>
      </c>
      <c r="D52" s="304" t="s">
        <v>1166</v>
      </c>
      <c r="E52" s="157">
        <v>66</v>
      </c>
      <c r="F52" s="157">
        <v>66</v>
      </c>
      <c r="G52" s="158">
        <v>66</v>
      </c>
      <c r="H52" s="157">
        <v>61</v>
      </c>
      <c r="I52" s="157">
        <v>54</v>
      </c>
      <c r="J52" s="158">
        <v>48</v>
      </c>
      <c r="K52" s="157">
        <v>44</v>
      </c>
      <c r="L52" s="158">
        <v>41</v>
      </c>
      <c r="M52" s="157">
        <v>66</v>
      </c>
      <c r="N52" s="157">
        <v>66</v>
      </c>
      <c r="O52" s="158">
        <v>66</v>
      </c>
      <c r="P52" s="157">
        <v>61</v>
      </c>
      <c r="Q52" s="157">
        <v>54</v>
      </c>
      <c r="R52" s="157">
        <v>48</v>
      </c>
      <c r="S52" s="158">
        <v>44</v>
      </c>
      <c r="T52" s="157">
        <v>41</v>
      </c>
      <c r="U52" s="157">
        <v>55</v>
      </c>
      <c r="V52" s="157">
        <v>55</v>
      </c>
      <c r="W52" s="157">
        <v>55</v>
      </c>
      <c r="X52" s="157">
        <v>55</v>
      </c>
      <c r="Y52" s="157">
        <v>54</v>
      </c>
      <c r="Z52" s="157">
        <v>48</v>
      </c>
      <c r="AA52" s="157">
        <v>44</v>
      </c>
      <c r="AB52" s="157">
        <v>41</v>
      </c>
      <c r="AC52" s="691"/>
      <c r="AD52" s="699">
        <v>130</v>
      </c>
      <c r="AE52" s="304" t="s">
        <v>1166</v>
      </c>
      <c r="AF52" s="157">
        <v>357</v>
      </c>
      <c r="AG52" s="157">
        <v>357</v>
      </c>
      <c r="AH52" s="158">
        <v>357</v>
      </c>
      <c r="AI52" s="157">
        <v>333</v>
      </c>
      <c r="AJ52" s="157">
        <v>291</v>
      </c>
      <c r="AK52" s="158">
        <v>262</v>
      </c>
      <c r="AL52" s="157">
        <v>241</v>
      </c>
      <c r="AM52" s="158">
        <v>223</v>
      </c>
      <c r="AN52" s="157">
        <v>357</v>
      </c>
      <c r="AO52" s="157">
        <v>357</v>
      </c>
      <c r="AP52" s="158">
        <v>357</v>
      </c>
      <c r="AQ52" s="157">
        <v>333</v>
      </c>
      <c r="AR52" s="157">
        <v>291</v>
      </c>
      <c r="AS52" s="157">
        <v>262</v>
      </c>
      <c r="AT52" s="158">
        <v>241</v>
      </c>
      <c r="AU52" s="157">
        <v>223</v>
      </c>
      <c r="AV52" s="157">
        <v>511</v>
      </c>
      <c r="AW52" s="157">
        <v>511</v>
      </c>
      <c r="AX52" s="157">
        <v>511</v>
      </c>
      <c r="AY52" s="157">
        <v>511</v>
      </c>
      <c r="AZ52" s="157">
        <v>500</v>
      </c>
      <c r="BA52" s="157">
        <v>450</v>
      </c>
      <c r="BB52" s="157">
        <v>413</v>
      </c>
      <c r="BC52" s="157">
        <v>384</v>
      </c>
      <c r="BD52" s="691"/>
      <c r="BE52" s="699">
        <v>130</v>
      </c>
      <c r="BF52" s="304" t="s">
        <v>1166</v>
      </c>
      <c r="BG52" s="157">
        <v>190</v>
      </c>
      <c r="BH52" s="157">
        <v>278</v>
      </c>
      <c r="BI52" s="158">
        <v>408</v>
      </c>
      <c r="BJ52" s="157">
        <v>533</v>
      </c>
      <c r="BK52" s="157">
        <v>608</v>
      </c>
      <c r="BL52" s="158">
        <v>675</v>
      </c>
      <c r="BM52" s="157">
        <v>737</v>
      </c>
      <c r="BN52" s="158">
        <v>793</v>
      </c>
      <c r="BO52" s="157">
        <v>190</v>
      </c>
      <c r="BP52" s="157">
        <v>278</v>
      </c>
      <c r="BQ52" s="158">
        <v>408</v>
      </c>
      <c r="BR52" s="157">
        <v>533</v>
      </c>
      <c r="BS52" s="157">
        <v>608</v>
      </c>
      <c r="BT52" s="157">
        <v>675</v>
      </c>
      <c r="BU52" s="158">
        <v>737</v>
      </c>
      <c r="BV52" s="157">
        <v>793</v>
      </c>
      <c r="BW52" s="157">
        <v>159</v>
      </c>
      <c r="BX52" s="157">
        <v>232</v>
      </c>
      <c r="BY52" s="157">
        <v>341</v>
      </c>
      <c r="BZ52" s="157">
        <v>476</v>
      </c>
      <c r="CA52" s="157">
        <v>608</v>
      </c>
      <c r="CB52" s="157">
        <v>675</v>
      </c>
      <c r="CC52" s="157">
        <v>737</v>
      </c>
      <c r="CD52" s="157">
        <v>793</v>
      </c>
      <c r="CE52" s="691"/>
      <c r="CF52" s="699">
        <v>130</v>
      </c>
      <c r="CG52" s="304" t="s">
        <v>1166</v>
      </c>
      <c r="CH52" s="157">
        <v>166</v>
      </c>
      <c r="CI52" s="157">
        <v>166</v>
      </c>
      <c r="CJ52" s="158">
        <v>207</v>
      </c>
      <c r="CK52" s="157">
        <v>277</v>
      </c>
      <c r="CL52" s="157">
        <v>317</v>
      </c>
      <c r="CM52" s="158">
        <v>352</v>
      </c>
      <c r="CN52" s="157">
        <v>384</v>
      </c>
      <c r="CO52" s="158">
        <v>414</v>
      </c>
      <c r="CP52" s="157">
        <v>166</v>
      </c>
      <c r="CQ52" s="157">
        <v>166</v>
      </c>
      <c r="CR52" s="158">
        <v>207</v>
      </c>
      <c r="CS52" s="157">
        <v>277</v>
      </c>
      <c r="CT52" s="157">
        <v>317</v>
      </c>
      <c r="CU52" s="157">
        <v>352</v>
      </c>
      <c r="CV52" s="158">
        <v>384</v>
      </c>
      <c r="CW52" s="157">
        <v>414</v>
      </c>
      <c r="CX52" s="157">
        <v>238</v>
      </c>
      <c r="CY52" s="157">
        <v>238</v>
      </c>
      <c r="CZ52" s="157">
        <v>238</v>
      </c>
      <c r="DA52" s="157">
        <v>248</v>
      </c>
      <c r="DB52" s="157">
        <v>317</v>
      </c>
      <c r="DC52" s="157">
        <v>352</v>
      </c>
      <c r="DD52" s="157">
        <v>384</v>
      </c>
      <c r="DE52" s="157">
        <v>414</v>
      </c>
    </row>
    <row r="53" spans="1:109">
      <c r="A53" s="143">
        <v>53</v>
      </c>
      <c r="B53" s="691"/>
      <c r="C53" s="700"/>
      <c r="D53" s="305" t="s">
        <v>1167</v>
      </c>
      <c r="E53" s="159">
        <v>60</v>
      </c>
      <c r="F53" s="159">
        <v>60</v>
      </c>
      <c r="G53" s="160">
        <v>60</v>
      </c>
      <c r="H53" s="159">
        <v>54</v>
      </c>
      <c r="I53" s="159">
        <v>47</v>
      </c>
      <c r="J53" s="160">
        <v>42</v>
      </c>
      <c r="K53" s="159">
        <v>39</v>
      </c>
      <c r="L53" s="160">
        <v>36</v>
      </c>
      <c r="M53" s="159">
        <v>60</v>
      </c>
      <c r="N53" s="159">
        <v>60</v>
      </c>
      <c r="O53" s="160">
        <v>60</v>
      </c>
      <c r="P53" s="159">
        <v>54</v>
      </c>
      <c r="Q53" s="159">
        <v>47</v>
      </c>
      <c r="R53" s="159">
        <v>42</v>
      </c>
      <c r="S53" s="160">
        <v>39</v>
      </c>
      <c r="T53" s="159">
        <v>36</v>
      </c>
      <c r="U53" s="159">
        <v>50</v>
      </c>
      <c r="V53" s="159">
        <v>50</v>
      </c>
      <c r="W53" s="159">
        <v>50</v>
      </c>
      <c r="X53" s="159">
        <v>50</v>
      </c>
      <c r="Y53" s="159">
        <v>47</v>
      </c>
      <c r="Z53" s="159">
        <v>42</v>
      </c>
      <c r="AA53" s="159">
        <v>39</v>
      </c>
      <c r="AB53" s="159">
        <v>36</v>
      </c>
      <c r="AC53" s="691"/>
      <c r="AD53" s="700"/>
      <c r="AE53" s="305" t="s">
        <v>1167</v>
      </c>
      <c r="AF53" s="159">
        <v>326</v>
      </c>
      <c r="AG53" s="159">
        <v>326</v>
      </c>
      <c r="AH53" s="160">
        <v>326</v>
      </c>
      <c r="AI53" s="159">
        <v>292</v>
      </c>
      <c r="AJ53" s="159">
        <v>256</v>
      </c>
      <c r="AK53" s="160">
        <v>230</v>
      </c>
      <c r="AL53" s="159">
        <v>211</v>
      </c>
      <c r="AM53" s="160">
        <v>195</v>
      </c>
      <c r="AN53" s="159">
        <v>326</v>
      </c>
      <c r="AO53" s="159">
        <v>326</v>
      </c>
      <c r="AP53" s="160">
        <v>326</v>
      </c>
      <c r="AQ53" s="159">
        <v>292</v>
      </c>
      <c r="AR53" s="159">
        <v>256</v>
      </c>
      <c r="AS53" s="159">
        <v>230</v>
      </c>
      <c r="AT53" s="160">
        <v>211</v>
      </c>
      <c r="AU53" s="159">
        <v>195</v>
      </c>
      <c r="AV53" s="159">
        <v>468</v>
      </c>
      <c r="AW53" s="159">
        <v>468</v>
      </c>
      <c r="AX53" s="159">
        <v>468</v>
      </c>
      <c r="AY53" s="159">
        <v>468</v>
      </c>
      <c r="AZ53" s="159">
        <v>438</v>
      </c>
      <c r="BA53" s="159">
        <v>395</v>
      </c>
      <c r="BB53" s="159">
        <v>362</v>
      </c>
      <c r="BC53" s="159">
        <v>337</v>
      </c>
      <c r="BD53" s="691"/>
      <c r="BE53" s="700"/>
      <c r="BF53" s="305" t="s">
        <v>1167</v>
      </c>
      <c r="BG53" s="159">
        <v>173</v>
      </c>
      <c r="BH53" s="159">
        <v>254</v>
      </c>
      <c r="BI53" s="160">
        <v>374</v>
      </c>
      <c r="BJ53" s="159">
        <v>467</v>
      </c>
      <c r="BK53" s="159">
        <v>533</v>
      </c>
      <c r="BL53" s="160">
        <v>592</v>
      </c>
      <c r="BM53" s="159">
        <v>647</v>
      </c>
      <c r="BN53" s="160">
        <v>696</v>
      </c>
      <c r="BO53" s="159">
        <v>173</v>
      </c>
      <c r="BP53" s="159">
        <v>254</v>
      </c>
      <c r="BQ53" s="160">
        <v>374</v>
      </c>
      <c r="BR53" s="159">
        <v>467</v>
      </c>
      <c r="BS53" s="159">
        <v>533</v>
      </c>
      <c r="BT53" s="159">
        <v>592</v>
      </c>
      <c r="BU53" s="160">
        <v>647</v>
      </c>
      <c r="BV53" s="159">
        <v>696</v>
      </c>
      <c r="BW53" s="159">
        <v>144</v>
      </c>
      <c r="BX53" s="159">
        <v>212</v>
      </c>
      <c r="BY53" s="159">
        <v>311</v>
      </c>
      <c r="BZ53" s="159">
        <v>436</v>
      </c>
      <c r="CA53" s="159">
        <v>533</v>
      </c>
      <c r="CB53" s="159">
        <v>592</v>
      </c>
      <c r="CC53" s="159">
        <v>647</v>
      </c>
      <c r="CD53" s="159">
        <v>696</v>
      </c>
      <c r="CE53" s="691"/>
      <c r="CF53" s="700"/>
      <c r="CG53" s="305" t="s">
        <v>1167</v>
      </c>
      <c r="CH53" s="159">
        <v>152</v>
      </c>
      <c r="CI53" s="159">
        <v>152</v>
      </c>
      <c r="CJ53" s="160">
        <v>189</v>
      </c>
      <c r="CK53" s="159">
        <v>243</v>
      </c>
      <c r="CL53" s="159">
        <v>277</v>
      </c>
      <c r="CM53" s="160">
        <v>309</v>
      </c>
      <c r="CN53" s="159">
        <v>338</v>
      </c>
      <c r="CO53" s="160">
        <v>363</v>
      </c>
      <c r="CP53" s="159">
        <v>152</v>
      </c>
      <c r="CQ53" s="159">
        <v>152</v>
      </c>
      <c r="CR53" s="160">
        <v>189</v>
      </c>
      <c r="CS53" s="159">
        <v>243</v>
      </c>
      <c r="CT53" s="159">
        <v>277</v>
      </c>
      <c r="CU53" s="159">
        <v>309</v>
      </c>
      <c r="CV53" s="160">
        <v>338</v>
      </c>
      <c r="CW53" s="159">
        <v>363</v>
      </c>
      <c r="CX53" s="159">
        <v>218</v>
      </c>
      <c r="CY53" s="159">
        <v>218</v>
      </c>
      <c r="CZ53" s="159">
        <v>218</v>
      </c>
      <c r="DA53" s="159">
        <v>228</v>
      </c>
      <c r="DB53" s="159">
        <v>277</v>
      </c>
      <c r="DC53" s="159">
        <v>309</v>
      </c>
      <c r="DD53" s="159">
        <v>338</v>
      </c>
      <c r="DE53" s="159">
        <v>363</v>
      </c>
    </row>
    <row r="54" spans="1:109">
      <c r="A54" s="143">
        <v>54</v>
      </c>
      <c r="B54" s="691"/>
      <c r="C54" s="710">
        <v>140</v>
      </c>
      <c r="D54" s="303" t="s">
        <v>1165</v>
      </c>
      <c r="E54" s="155">
        <v>92</v>
      </c>
      <c r="F54" s="155">
        <v>92</v>
      </c>
      <c r="G54" s="156">
        <v>92</v>
      </c>
      <c r="H54" s="155">
        <v>78</v>
      </c>
      <c r="I54" s="155">
        <v>68</v>
      </c>
      <c r="J54" s="156">
        <v>59</v>
      </c>
      <c r="K54" s="155">
        <v>50</v>
      </c>
      <c r="L54" s="156">
        <v>43</v>
      </c>
      <c r="M54" s="155">
        <v>92</v>
      </c>
      <c r="N54" s="155">
        <v>92</v>
      </c>
      <c r="O54" s="156">
        <v>92</v>
      </c>
      <c r="P54" s="155">
        <v>78</v>
      </c>
      <c r="Q54" s="155">
        <v>68</v>
      </c>
      <c r="R54" s="155">
        <v>59</v>
      </c>
      <c r="S54" s="156">
        <v>50</v>
      </c>
      <c r="T54" s="155">
        <v>43</v>
      </c>
      <c r="U54" s="155">
        <v>65</v>
      </c>
      <c r="V54" s="155">
        <v>65</v>
      </c>
      <c r="W54" s="155">
        <v>65</v>
      </c>
      <c r="X54" s="155">
        <v>65</v>
      </c>
      <c r="Y54" s="155">
        <v>65</v>
      </c>
      <c r="Z54" s="155">
        <v>59</v>
      </c>
      <c r="AA54" s="155">
        <v>50</v>
      </c>
      <c r="AB54" s="155">
        <v>43</v>
      </c>
      <c r="AC54" s="691"/>
      <c r="AD54" s="710">
        <v>140</v>
      </c>
      <c r="AE54" s="303" t="s">
        <v>1165</v>
      </c>
      <c r="AF54" s="155">
        <v>587</v>
      </c>
      <c r="AG54" s="155">
        <v>587</v>
      </c>
      <c r="AH54" s="156">
        <v>587</v>
      </c>
      <c r="AI54" s="155">
        <v>496</v>
      </c>
      <c r="AJ54" s="155">
        <v>434</v>
      </c>
      <c r="AK54" s="156">
        <v>377</v>
      </c>
      <c r="AL54" s="155">
        <v>316</v>
      </c>
      <c r="AM54" s="156">
        <v>272</v>
      </c>
      <c r="AN54" s="155">
        <v>587</v>
      </c>
      <c r="AO54" s="155">
        <v>587</v>
      </c>
      <c r="AP54" s="156">
        <v>587</v>
      </c>
      <c r="AQ54" s="155">
        <v>496</v>
      </c>
      <c r="AR54" s="155">
        <v>434</v>
      </c>
      <c r="AS54" s="155">
        <v>377</v>
      </c>
      <c r="AT54" s="156">
        <v>316</v>
      </c>
      <c r="AU54" s="155">
        <v>272</v>
      </c>
      <c r="AV54" s="155">
        <v>713</v>
      </c>
      <c r="AW54" s="155">
        <v>713</v>
      </c>
      <c r="AX54" s="155">
        <v>713</v>
      </c>
      <c r="AY54" s="155">
        <v>713</v>
      </c>
      <c r="AZ54" s="155">
        <v>713</v>
      </c>
      <c r="BA54" s="155">
        <v>645</v>
      </c>
      <c r="BB54" s="155">
        <v>542</v>
      </c>
      <c r="BC54" s="155">
        <v>466</v>
      </c>
      <c r="BD54" s="691"/>
      <c r="BE54" s="710">
        <v>140</v>
      </c>
      <c r="BF54" s="303" t="s">
        <v>1165</v>
      </c>
      <c r="BG54" s="155">
        <v>300</v>
      </c>
      <c r="BH54" s="155">
        <v>412</v>
      </c>
      <c r="BI54" s="156">
        <v>596</v>
      </c>
      <c r="BJ54" s="155">
        <v>679</v>
      </c>
      <c r="BK54" s="155">
        <v>775</v>
      </c>
      <c r="BL54" s="156">
        <v>829</v>
      </c>
      <c r="BM54" s="155">
        <v>829</v>
      </c>
      <c r="BN54" s="156">
        <v>828</v>
      </c>
      <c r="BO54" s="155">
        <v>300</v>
      </c>
      <c r="BP54" s="155">
        <v>412</v>
      </c>
      <c r="BQ54" s="156">
        <v>596</v>
      </c>
      <c r="BR54" s="155">
        <v>679</v>
      </c>
      <c r="BS54" s="155">
        <v>775</v>
      </c>
      <c r="BT54" s="155">
        <v>829</v>
      </c>
      <c r="BU54" s="156">
        <v>829</v>
      </c>
      <c r="BV54" s="155">
        <v>828</v>
      </c>
      <c r="BW54" s="155">
        <v>213</v>
      </c>
      <c r="BX54" s="155">
        <v>293</v>
      </c>
      <c r="BY54" s="155">
        <v>423</v>
      </c>
      <c r="BZ54" s="155">
        <v>570</v>
      </c>
      <c r="CA54" s="155">
        <v>743</v>
      </c>
      <c r="CB54" s="155">
        <v>829</v>
      </c>
      <c r="CC54" s="155">
        <v>829</v>
      </c>
      <c r="CD54" s="155">
        <v>828</v>
      </c>
      <c r="CE54" s="691"/>
      <c r="CF54" s="710">
        <v>140</v>
      </c>
      <c r="CG54" s="303" t="s">
        <v>1165</v>
      </c>
      <c r="CH54" s="155">
        <v>274</v>
      </c>
      <c r="CI54" s="155">
        <v>274</v>
      </c>
      <c r="CJ54" s="156">
        <v>292</v>
      </c>
      <c r="CK54" s="155">
        <v>355</v>
      </c>
      <c r="CL54" s="155">
        <v>404</v>
      </c>
      <c r="CM54" s="156">
        <v>432</v>
      </c>
      <c r="CN54" s="155">
        <v>432</v>
      </c>
      <c r="CO54" s="156">
        <v>432</v>
      </c>
      <c r="CP54" s="155">
        <v>274</v>
      </c>
      <c r="CQ54" s="155">
        <v>274</v>
      </c>
      <c r="CR54" s="156">
        <v>292</v>
      </c>
      <c r="CS54" s="155">
        <v>355</v>
      </c>
      <c r="CT54" s="155">
        <v>404</v>
      </c>
      <c r="CU54" s="155">
        <v>432</v>
      </c>
      <c r="CV54" s="156">
        <v>432</v>
      </c>
      <c r="CW54" s="155">
        <v>432</v>
      </c>
      <c r="CX54" s="155">
        <v>332</v>
      </c>
      <c r="CY54" s="155">
        <v>332</v>
      </c>
      <c r="CZ54" s="155">
        <v>332</v>
      </c>
      <c r="DA54" s="155">
        <v>332</v>
      </c>
      <c r="DB54" s="155">
        <v>387</v>
      </c>
      <c r="DC54" s="155">
        <v>432</v>
      </c>
      <c r="DD54" s="155">
        <v>432</v>
      </c>
      <c r="DE54" s="155">
        <v>432</v>
      </c>
    </row>
    <row r="55" spans="1:109">
      <c r="A55" s="143">
        <v>55</v>
      </c>
      <c r="B55" s="691"/>
      <c r="C55" s="711"/>
      <c r="D55" s="304" t="s">
        <v>1166</v>
      </c>
      <c r="E55" s="157">
        <v>62</v>
      </c>
      <c r="F55" s="157">
        <v>62</v>
      </c>
      <c r="G55" s="158">
        <v>62</v>
      </c>
      <c r="H55" s="157">
        <v>61</v>
      </c>
      <c r="I55" s="157">
        <v>54</v>
      </c>
      <c r="J55" s="158">
        <v>48</v>
      </c>
      <c r="K55" s="157">
        <v>44</v>
      </c>
      <c r="L55" s="158">
        <v>41</v>
      </c>
      <c r="M55" s="157">
        <v>62</v>
      </c>
      <c r="N55" s="157">
        <v>62</v>
      </c>
      <c r="O55" s="158">
        <v>62</v>
      </c>
      <c r="P55" s="157">
        <v>61</v>
      </c>
      <c r="Q55" s="157">
        <v>54</v>
      </c>
      <c r="R55" s="157">
        <v>48</v>
      </c>
      <c r="S55" s="158">
        <v>44</v>
      </c>
      <c r="T55" s="157">
        <v>41</v>
      </c>
      <c r="U55" s="157">
        <v>52</v>
      </c>
      <c r="V55" s="157">
        <v>52</v>
      </c>
      <c r="W55" s="157">
        <v>52</v>
      </c>
      <c r="X55" s="157">
        <v>52</v>
      </c>
      <c r="Y55" s="157">
        <v>52</v>
      </c>
      <c r="Z55" s="157">
        <v>48</v>
      </c>
      <c r="AA55" s="157">
        <v>44</v>
      </c>
      <c r="AB55" s="157">
        <v>41</v>
      </c>
      <c r="AC55" s="691"/>
      <c r="AD55" s="711"/>
      <c r="AE55" s="304" t="s">
        <v>1166</v>
      </c>
      <c r="AF55" s="157">
        <v>395</v>
      </c>
      <c r="AG55" s="157">
        <v>395</v>
      </c>
      <c r="AH55" s="158">
        <v>395</v>
      </c>
      <c r="AI55" s="157">
        <v>384</v>
      </c>
      <c r="AJ55" s="157">
        <v>341</v>
      </c>
      <c r="AK55" s="158">
        <v>307</v>
      </c>
      <c r="AL55" s="157">
        <v>282</v>
      </c>
      <c r="AM55" s="158">
        <v>262</v>
      </c>
      <c r="AN55" s="157">
        <v>395</v>
      </c>
      <c r="AO55" s="157">
        <v>395</v>
      </c>
      <c r="AP55" s="158">
        <v>395</v>
      </c>
      <c r="AQ55" s="157">
        <v>384</v>
      </c>
      <c r="AR55" s="157">
        <v>341</v>
      </c>
      <c r="AS55" s="157">
        <v>307</v>
      </c>
      <c r="AT55" s="158">
        <v>282</v>
      </c>
      <c r="AU55" s="157">
        <v>262</v>
      </c>
      <c r="AV55" s="157">
        <v>566</v>
      </c>
      <c r="AW55" s="157">
        <v>566</v>
      </c>
      <c r="AX55" s="157">
        <v>566</v>
      </c>
      <c r="AY55" s="157">
        <v>566</v>
      </c>
      <c r="AZ55" s="157">
        <v>566</v>
      </c>
      <c r="BA55" s="157">
        <v>526</v>
      </c>
      <c r="BB55" s="157">
        <v>482</v>
      </c>
      <c r="BC55" s="157">
        <v>448</v>
      </c>
      <c r="BD55" s="691"/>
      <c r="BE55" s="711"/>
      <c r="BF55" s="304" t="s">
        <v>1166</v>
      </c>
      <c r="BG55" s="157">
        <v>202</v>
      </c>
      <c r="BH55" s="157">
        <v>278</v>
      </c>
      <c r="BI55" s="158">
        <v>401</v>
      </c>
      <c r="BJ55" s="157">
        <v>526</v>
      </c>
      <c r="BK55" s="157">
        <v>608</v>
      </c>
      <c r="BL55" s="158">
        <v>675</v>
      </c>
      <c r="BM55" s="157">
        <v>737</v>
      </c>
      <c r="BN55" s="158">
        <v>793</v>
      </c>
      <c r="BO55" s="157">
        <v>202</v>
      </c>
      <c r="BP55" s="157">
        <v>278</v>
      </c>
      <c r="BQ55" s="158">
        <v>401</v>
      </c>
      <c r="BR55" s="157">
        <v>526</v>
      </c>
      <c r="BS55" s="157">
        <v>608</v>
      </c>
      <c r="BT55" s="157">
        <v>675</v>
      </c>
      <c r="BU55" s="158">
        <v>737</v>
      </c>
      <c r="BV55" s="157">
        <v>793</v>
      </c>
      <c r="BW55" s="157">
        <v>169</v>
      </c>
      <c r="BX55" s="157">
        <v>232</v>
      </c>
      <c r="BY55" s="157">
        <v>336</v>
      </c>
      <c r="BZ55" s="157">
        <v>452</v>
      </c>
      <c r="CA55" s="157">
        <v>591</v>
      </c>
      <c r="CB55" s="157">
        <v>675</v>
      </c>
      <c r="CC55" s="157">
        <v>737</v>
      </c>
      <c r="CD55" s="157">
        <v>793</v>
      </c>
      <c r="CE55" s="691"/>
      <c r="CF55" s="711"/>
      <c r="CG55" s="304" t="s">
        <v>1166</v>
      </c>
      <c r="CH55" s="157">
        <v>184</v>
      </c>
      <c r="CI55" s="157">
        <v>184</v>
      </c>
      <c r="CJ55" s="158">
        <v>196</v>
      </c>
      <c r="CK55" s="157">
        <v>275</v>
      </c>
      <c r="CL55" s="157">
        <v>317</v>
      </c>
      <c r="CM55" s="158">
        <v>352</v>
      </c>
      <c r="CN55" s="157">
        <v>384</v>
      </c>
      <c r="CO55" s="158">
        <v>414</v>
      </c>
      <c r="CP55" s="157">
        <v>184</v>
      </c>
      <c r="CQ55" s="157">
        <v>184</v>
      </c>
      <c r="CR55" s="158">
        <v>196</v>
      </c>
      <c r="CS55" s="157">
        <v>275</v>
      </c>
      <c r="CT55" s="157">
        <v>317</v>
      </c>
      <c r="CU55" s="157">
        <v>352</v>
      </c>
      <c r="CV55" s="158">
        <v>384</v>
      </c>
      <c r="CW55" s="157">
        <v>414</v>
      </c>
      <c r="CX55" s="157">
        <v>264</v>
      </c>
      <c r="CY55" s="157">
        <v>264</v>
      </c>
      <c r="CZ55" s="157">
        <v>264</v>
      </c>
      <c r="DA55" s="157">
        <v>264</v>
      </c>
      <c r="DB55" s="157">
        <v>309</v>
      </c>
      <c r="DC55" s="157">
        <v>352</v>
      </c>
      <c r="DD55" s="157">
        <v>384</v>
      </c>
      <c r="DE55" s="157">
        <v>414</v>
      </c>
    </row>
    <row r="56" spans="1:109">
      <c r="A56" s="143">
        <v>56</v>
      </c>
      <c r="B56" s="691"/>
      <c r="C56" s="712"/>
      <c r="D56" s="305" t="s">
        <v>1167</v>
      </c>
      <c r="E56" s="159">
        <v>57</v>
      </c>
      <c r="F56" s="159">
        <v>57</v>
      </c>
      <c r="G56" s="160">
        <v>57</v>
      </c>
      <c r="H56" s="159">
        <v>54</v>
      </c>
      <c r="I56" s="159">
        <v>47</v>
      </c>
      <c r="J56" s="160">
        <v>42</v>
      </c>
      <c r="K56" s="159">
        <v>39</v>
      </c>
      <c r="L56" s="160">
        <v>36</v>
      </c>
      <c r="M56" s="159">
        <v>57</v>
      </c>
      <c r="N56" s="159">
        <v>57</v>
      </c>
      <c r="O56" s="160">
        <v>57</v>
      </c>
      <c r="P56" s="159">
        <v>54</v>
      </c>
      <c r="Q56" s="159">
        <v>47</v>
      </c>
      <c r="R56" s="159">
        <v>42</v>
      </c>
      <c r="S56" s="160">
        <v>39</v>
      </c>
      <c r="T56" s="159">
        <v>36</v>
      </c>
      <c r="U56" s="159">
        <v>48</v>
      </c>
      <c r="V56" s="159">
        <v>48</v>
      </c>
      <c r="W56" s="159">
        <v>48</v>
      </c>
      <c r="X56" s="159">
        <v>48</v>
      </c>
      <c r="Y56" s="159">
        <v>47</v>
      </c>
      <c r="Z56" s="159">
        <v>42</v>
      </c>
      <c r="AA56" s="159">
        <v>39</v>
      </c>
      <c r="AB56" s="159">
        <v>36</v>
      </c>
      <c r="AC56" s="691"/>
      <c r="AD56" s="712"/>
      <c r="AE56" s="305" t="s">
        <v>1167</v>
      </c>
      <c r="AF56" s="159">
        <v>362</v>
      </c>
      <c r="AG56" s="159">
        <v>362</v>
      </c>
      <c r="AH56" s="160">
        <v>362</v>
      </c>
      <c r="AI56" s="159">
        <v>342</v>
      </c>
      <c r="AJ56" s="159">
        <v>299</v>
      </c>
      <c r="AK56" s="160">
        <v>269</v>
      </c>
      <c r="AL56" s="159">
        <v>247</v>
      </c>
      <c r="AM56" s="160">
        <v>229</v>
      </c>
      <c r="AN56" s="159">
        <v>362</v>
      </c>
      <c r="AO56" s="159">
        <v>362</v>
      </c>
      <c r="AP56" s="160">
        <v>362</v>
      </c>
      <c r="AQ56" s="159">
        <v>342</v>
      </c>
      <c r="AR56" s="159">
        <v>299</v>
      </c>
      <c r="AS56" s="159">
        <v>269</v>
      </c>
      <c r="AT56" s="160">
        <v>247</v>
      </c>
      <c r="AU56" s="159">
        <v>229</v>
      </c>
      <c r="AV56" s="159">
        <v>518</v>
      </c>
      <c r="AW56" s="159">
        <v>518</v>
      </c>
      <c r="AX56" s="159">
        <v>518</v>
      </c>
      <c r="AY56" s="159">
        <v>518</v>
      </c>
      <c r="AZ56" s="159">
        <v>512</v>
      </c>
      <c r="BA56" s="159">
        <v>461</v>
      </c>
      <c r="BB56" s="159">
        <v>423</v>
      </c>
      <c r="BC56" s="159">
        <v>392</v>
      </c>
      <c r="BD56" s="691"/>
      <c r="BE56" s="712"/>
      <c r="BF56" s="305" t="s">
        <v>1167</v>
      </c>
      <c r="BG56" s="159">
        <v>185</v>
      </c>
      <c r="BH56" s="159">
        <v>255</v>
      </c>
      <c r="BI56" s="160">
        <v>367</v>
      </c>
      <c r="BJ56" s="159">
        <v>467</v>
      </c>
      <c r="BK56" s="159">
        <v>533</v>
      </c>
      <c r="BL56" s="160">
        <v>592</v>
      </c>
      <c r="BM56" s="159">
        <v>647</v>
      </c>
      <c r="BN56" s="160">
        <v>696</v>
      </c>
      <c r="BO56" s="159">
        <v>185</v>
      </c>
      <c r="BP56" s="159">
        <v>255</v>
      </c>
      <c r="BQ56" s="160">
        <v>367</v>
      </c>
      <c r="BR56" s="159">
        <v>467</v>
      </c>
      <c r="BS56" s="159">
        <v>533</v>
      </c>
      <c r="BT56" s="159">
        <v>592</v>
      </c>
      <c r="BU56" s="160">
        <v>647</v>
      </c>
      <c r="BV56" s="159">
        <v>696</v>
      </c>
      <c r="BW56" s="159">
        <v>155</v>
      </c>
      <c r="BX56" s="159">
        <v>212</v>
      </c>
      <c r="BY56" s="159">
        <v>307</v>
      </c>
      <c r="BZ56" s="159">
        <v>414</v>
      </c>
      <c r="CA56" s="159">
        <v>533</v>
      </c>
      <c r="CB56" s="159">
        <v>592</v>
      </c>
      <c r="CC56" s="159">
        <v>647</v>
      </c>
      <c r="CD56" s="159">
        <v>696</v>
      </c>
      <c r="CE56" s="691"/>
      <c r="CF56" s="712"/>
      <c r="CG56" s="305" t="s">
        <v>1167</v>
      </c>
      <c r="CH56" s="159">
        <v>169</v>
      </c>
      <c r="CI56" s="159">
        <v>169</v>
      </c>
      <c r="CJ56" s="160">
        <v>179</v>
      </c>
      <c r="CK56" s="159">
        <v>243</v>
      </c>
      <c r="CL56" s="159">
        <v>277</v>
      </c>
      <c r="CM56" s="160">
        <v>309</v>
      </c>
      <c r="CN56" s="159">
        <v>338</v>
      </c>
      <c r="CO56" s="160">
        <v>363</v>
      </c>
      <c r="CP56" s="159">
        <v>169</v>
      </c>
      <c r="CQ56" s="159">
        <v>169</v>
      </c>
      <c r="CR56" s="160">
        <v>179</v>
      </c>
      <c r="CS56" s="159">
        <v>243</v>
      </c>
      <c r="CT56" s="159">
        <v>277</v>
      </c>
      <c r="CU56" s="159">
        <v>309</v>
      </c>
      <c r="CV56" s="160">
        <v>338</v>
      </c>
      <c r="CW56" s="159">
        <v>363</v>
      </c>
      <c r="CX56" s="159">
        <v>242</v>
      </c>
      <c r="CY56" s="159">
        <v>242</v>
      </c>
      <c r="CZ56" s="159">
        <v>242</v>
      </c>
      <c r="DA56" s="159">
        <v>242</v>
      </c>
      <c r="DB56" s="159">
        <v>277</v>
      </c>
      <c r="DC56" s="159">
        <v>309</v>
      </c>
      <c r="DD56" s="159">
        <v>338</v>
      </c>
      <c r="DE56" s="159">
        <v>363</v>
      </c>
    </row>
    <row r="57" spans="1:109">
      <c r="A57" s="143">
        <v>57</v>
      </c>
      <c r="B57" s="691"/>
      <c r="C57" s="684">
        <v>150</v>
      </c>
      <c r="D57" s="303" t="s">
        <v>1165</v>
      </c>
      <c r="E57" s="155">
        <v>88</v>
      </c>
      <c r="F57" s="155">
        <v>88</v>
      </c>
      <c r="G57" s="156">
        <v>88</v>
      </c>
      <c r="H57" s="155">
        <v>78</v>
      </c>
      <c r="I57" s="155">
        <v>68</v>
      </c>
      <c r="J57" s="156">
        <v>59</v>
      </c>
      <c r="K57" s="155">
        <v>50</v>
      </c>
      <c r="L57" s="156">
        <v>43</v>
      </c>
      <c r="M57" s="155">
        <v>88</v>
      </c>
      <c r="N57" s="155">
        <v>88</v>
      </c>
      <c r="O57" s="156">
        <v>88</v>
      </c>
      <c r="P57" s="155">
        <v>78</v>
      </c>
      <c r="Q57" s="155">
        <v>68</v>
      </c>
      <c r="R57" s="155">
        <v>59</v>
      </c>
      <c r="S57" s="156">
        <v>50</v>
      </c>
      <c r="T57" s="155">
        <v>43</v>
      </c>
      <c r="U57" s="155">
        <v>57</v>
      </c>
      <c r="V57" s="155">
        <v>57</v>
      </c>
      <c r="W57" s="155">
        <v>57</v>
      </c>
      <c r="X57" s="155">
        <v>57</v>
      </c>
      <c r="Y57" s="155">
        <v>57</v>
      </c>
      <c r="Z57" s="155">
        <v>57</v>
      </c>
      <c r="AA57" s="155">
        <v>50</v>
      </c>
      <c r="AB57" s="155">
        <v>43</v>
      </c>
      <c r="AC57" s="691"/>
      <c r="AD57" s="684">
        <v>150</v>
      </c>
      <c r="AE57" s="303" t="s">
        <v>1165</v>
      </c>
      <c r="AF57" s="155">
        <v>646</v>
      </c>
      <c r="AG57" s="155">
        <v>646</v>
      </c>
      <c r="AH57" s="156">
        <v>646</v>
      </c>
      <c r="AI57" s="155">
        <v>573</v>
      </c>
      <c r="AJ57" s="155">
        <v>502</v>
      </c>
      <c r="AK57" s="156">
        <v>435</v>
      </c>
      <c r="AL57" s="155">
        <v>366</v>
      </c>
      <c r="AM57" s="156">
        <v>315</v>
      </c>
      <c r="AN57" s="155">
        <v>646</v>
      </c>
      <c r="AO57" s="155">
        <v>646</v>
      </c>
      <c r="AP57" s="156">
        <v>646</v>
      </c>
      <c r="AQ57" s="155">
        <v>573</v>
      </c>
      <c r="AR57" s="155">
        <v>502</v>
      </c>
      <c r="AS57" s="155">
        <v>435</v>
      </c>
      <c r="AT57" s="156">
        <v>366</v>
      </c>
      <c r="AU57" s="155">
        <v>315</v>
      </c>
      <c r="AV57" s="155">
        <v>713</v>
      </c>
      <c r="AW57" s="155">
        <v>713</v>
      </c>
      <c r="AX57" s="155">
        <v>713</v>
      </c>
      <c r="AY57" s="155">
        <v>713</v>
      </c>
      <c r="AZ57" s="155">
        <v>713</v>
      </c>
      <c r="BA57" s="155">
        <v>713</v>
      </c>
      <c r="BB57" s="155">
        <v>624</v>
      </c>
      <c r="BC57" s="155">
        <v>537</v>
      </c>
      <c r="BD57" s="691"/>
      <c r="BE57" s="684">
        <v>150</v>
      </c>
      <c r="BF57" s="303" t="s">
        <v>1165</v>
      </c>
      <c r="BG57" s="155">
        <v>323</v>
      </c>
      <c r="BH57" s="155">
        <v>416</v>
      </c>
      <c r="BI57" s="156">
        <v>592</v>
      </c>
      <c r="BJ57" s="155">
        <v>680</v>
      </c>
      <c r="BK57" s="155">
        <v>775</v>
      </c>
      <c r="BL57" s="156">
        <v>829</v>
      </c>
      <c r="BM57" s="155">
        <v>829</v>
      </c>
      <c r="BN57" s="156">
        <v>828</v>
      </c>
      <c r="BO57" s="155">
        <v>323</v>
      </c>
      <c r="BP57" s="155">
        <v>416</v>
      </c>
      <c r="BQ57" s="156">
        <v>592</v>
      </c>
      <c r="BR57" s="155">
        <v>680</v>
      </c>
      <c r="BS57" s="155">
        <v>775</v>
      </c>
      <c r="BT57" s="155">
        <v>829</v>
      </c>
      <c r="BU57" s="156">
        <v>829</v>
      </c>
      <c r="BV57" s="155">
        <v>828</v>
      </c>
      <c r="BW57" s="155">
        <v>209</v>
      </c>
      <c r="BX57" s="155">
        <v>269</v>
      </c>
      <c r="BY57" s="155">
        <v>383</v>
      </c>
      <c r="BZ57" s="155">
        <v>495</v>
      </c>
      <c r="CA57" s="155">
        <v>645</v>
      </c>
      <c r="CB57" s="155">
        <v>797</v>
      </c>
      <c r="CC57" s="155">
        <v>829</v>
      </c>
      <c r="CD57" s="155">
        <v>828</v>
      </c>
      <c r="CE57" s="691"/>
      <c r="CF57" s="684">
        <v>150</v>
      </c>
      <c r="CG57" s="303" t="s">
        <v>1165</v>
      </c>
      <c r="CH57" s="155">
        <v>301</v>
      </c>
      <c r="CI57" s="155">
        <v>301</v>
      </c>
      <c r="CJ57" s="156">
        <v>301</v>
      </c>
      <c r="CK57" s="155">
        <v>355</v>
      </c>
      <c r="CL57" s="155">
        <v>404</v>
      </c>
      <c r="CM57" s="156">
        <v>432</v>
      </c>
      <c r="CN57" s="155">
        <v>432</v>
      </c>
      <c r="CO57" s="156">
        <v>432</v>
      </c>
      <c r="CP57" s="155">
        <v>301</v>
      </c>
      <c r="CQ57" s="155">
        <v>301</v>
      </c>
      <c r="CR57" s="156">
        <v>301</v>
      </c>
      <c r="CS57" s="155">
        <v>355</v>
      </c>
      <c r="CT57" s="155">
        <v>404</v>
      </c>
      <c r="CU57" s="155">
        <v>432</v>
      </c>
      <c r="CV57" s="156">
        <v>432</v>
      </c>
      <c r="CW57" s="155">
        <v>432</v>
      </c>
      <c r="CX57" s="155">
        <v>332</v>
      </c>
      <c r="CY57" s="155">
        <v>332</v>
      </c>
      <c r="CZ57" s="155">
        <v>332</v>
      </c>
      <c r="DA57" s="155">
        <v>332</v>
      </c>
      <c r="DB57" s="155">
        <v>336</v>
      </c>
      <c r="DC57" s="155">
        <v>415</v>
      </c>
      <c r="DD57" s="155">
        <v>432</v>
      </c>
      <c r="DE57" s="155">
        <v>432</v>
      </c>
    </row>
    <row r="58" spans="1:109">
      <c r="A58" s="143">
        <v>58</v>
      </c>
      <c r="B58" s="691"/>
      <c r="C58" s="685"/>
      <c r="D58" s="304" t="s">
        <v>1166</v>
      </c>
      <c r="E58" s="157">
        <v>59</v>
      </c>
      <c r="F58" s="157">
        <v>59</v>
      </c>
      <c r="G58" s="158">
        <v>59</v>
      </c>
      <c r="H58" s="157">
        <v>59</v>
      </c>
      <c r="I58" s="157">
        <v>54</v>
      </c>
      <c r="J58" s="158">
        <v>48</v>
      </c>
      <c r="K58" s="157">
        <v>44</v>
      </c>
      <c r="L58" s="158">
        <v>41</v>
      </c>
      <c r="M58" s="157">
        <v>50</v>
      </c>
      <c r="N58" s="157">
        <v>50</v>
      </c>
      <c r="O58" s="158">
        <v>50</v>
      </c>
      <c r="P58" s="157">
        <v>50</v>
      </c>
      <c r="Q58" s="157">
        <v>50</v>
      </c>
      <c r="R58" s="157">
        <v>48</v>
      </c>
      <c r="S58" s="158">
        <v>44</v>
      </c>
      <c r="T58" s="157">
        <v>41</v>
      </c>
      <c r="U58" s="157">
        <v>50</v>
      </c>
      <c r="V58" s="157">
        <v>50</v>
      </c>
      <c r="W58" s="157">
        <v>50</v>
      </c>
      <c r="X58" s="157">
        <v>50</v>
      </c>
      <c r="Y58" s="157">
        <v>50</v>
      </c>
      <c r="Z58" s="157">
        <v>48</v>
      </c>
      <c r="AA58" s="157">
        <v>44</v>
      </c>
      <c r="AB58" s="157">
        <v>41</v>
      </c>
      <c r="AC58" s="691"/>
      <c r="AD58" s="685"/>
      <c r="AE58" s="304" t="s">
        <v>1166</v>
      </c>
      <c r="AF58" s="157">
        <v>436</v>
      </c>
      <c r="AG58" s="157">
        <v>436</v>
      </c>
      <c r="AH58" s="158">
        <v>436</v>
      </c>
      <c r="AI58" s="157">
        <v>436</v>
      </c>
      <c r="AJ58" s="157">
        <v>394</v>
      </c>
      <c r="AK58" s="158">
        <v>354</v>
      </c>
      <c r="AL58" s="157">
        <v>325</v>
      </c>
      <c r="AM58" s="158">
        <v>302</v>
      </c>
      <c r="AN58" s="157">
        <v>622</v>
      </c>
      <c r="AO58" s="157">
        <v>622</v>
      </c>
      <c r="AP58" s="158">
        <v>622</v>
      </c>
      <c r="AQ58" s="157">
        <v>622</v>
      </c>
      <c r="AR58" s="157">
        <v>622</v>
      </c>
      <c r="AS58" s="157">
        <v>605</v>
      </c>
      <c r="AT58" s="158">
        <v>555</v>
      </c>
      <c r="AU58" s="157">
        <v>515</v>
      </c>
      <c r="AV58" s="157">
        <v>622</v>
      </c>
      <c r="AW58" s="157">
        <v>622</v>
      </c>
      <c r="AX58" s="157">
        <v>622</v>
      </c>
      <c r="AY58" s="157">
        <v>622</v>
      </c>
      <c r="AZ58" s="157">
        <v>622</v>
      </c>
      <c r="BA58" s="157">
        <v>605</v>
      </c>
      <c r="BB58" s="157">
        <v>555</v>
      </c>
      <c r="BC58" s="157">
        <v>515</v>
      </c>
      <c r="BD58" s="691"/>
      <c r="BE58" s="685"/>
      <c r="BF58" s="304" t="s">
        <v>1166</v>
      </c>
      <c r="BG58" s="157">
        <v>218</v>
      </c>
      <c r="BH58" s="157">
        <v>281</v>
      </c>
      <c r="BI58" s="158">
        <v>399</v>
      </c>
      <c r="BJ58" s="157">
        <v>517</v>
      </c>
      <c r="BK58" s="157">
        <v>608</v>
      </c>
      <c r="BL58" s="158">
        <v>675</v>
      </c>
      <c r="BM58" s="157">
        <v>737</v>
      </c>
      <c r="BN58" s="158">
        <v>793</v>
      </c>
      <c r="BO58" s="157">
        <v>183</v>
      </c>
      <c r="BP58" s="157">
        <v>235</v>
      </c>
      <c r="BQ58" s="158">
        <v>334</v>
      </c>
      <c r="BR58" s="157">
        <v>433</v>
      </c>
      <c r="BS58" s="157">
        <v>563</v>
      </c>
      <c r="BT58" s="157">
        <v>675</v>
      </c>
      <c r="BU58" s="158">
        <v>737</v>
      </c>
      <c r="BV58" s="157">
        <v>793</v>
      </c>
      <c r="BW58" s="157">
        <v>183</v>
      </c>
      <c r="BX58" s="157">
        <v>235</v>
      </c>
      <c r="BY58" s="157">
        <v>334</v>
      </c>
      <c r="BZ58" s="157">
        <v>433</v>
      </c>
      <c r="CA58" s="157">
        <v>563</v>
      </c>
      <c r="CB58" s="157">
        <v>675</v>
      </c>
      <c r="CC58" s="157">
        <v>737</v>
      </c>
      <c r="CD58" s="157">
        <v>793</v>
      </c>
      <c r="CE58" s="691"/>
      <c r="CF58" s="685"/>
      <c r="CG58" s="304" t="s">
        <v>1166</v>
      </c>
      <c r="CH58" s="157">
        <v>203</v>
      </c>
      <c r="CI58" s="157">
        <v>203</v>
      </c>
      <c r="CJ58" s="158">
        <v>203</v>
      </c>
      <c r="CK58" s="157">
        <v>269</v>
      </c>
      <c r="CL58" s="157">
        <v>317</v>
      </c>
      <c r="CM58" s="158">
        <v>352</v>
      </c>
      <c r="CN58" s="157">
        <v>384</v>
      </c>
      <c r="CO58" s="158">
        <v>414</v>
      </c>
      <c r="CP58" s="157">
        <v>290</v>
      </c>
      <c r="CQ58" s="157">
        <v>290</v>
      </c>
      <c r="CR58" s="158">
        <v>290</v>
      </c>
      <c r="CS58" s="157">
        <v>290</v>
      </c>
      <c r="CT58" s="157">
        <v>294</v>
      </c>
      <c r="CU58" s="157">
        <v>352</v>
      </c>
      <c r="CV58" s="158">
        <v>384</v>
      </c>
      <c r="CW58" s="157">
        <v>414</v>
      </c>
      <c r="CX58" s="157">
        <v>290</v>
      </c>
      <c r="CY58" s="157">
        <v>290</v>
      </c>
      <c r="CZ58" s="157">
        <v>290</v>
      </c>
      <c r="DA58" s="157">
        <v>290</v>
      </c>
      <c r="DB58" s="157">
        <v>294</v>
      </c>
      <c r="DC58" s="157">
        <v>352</v>
      </c>
      <c r="DD58" s="157">
        <v>384</v>
      </c>
      <c r="DE58" s="157">
        <v>414</v>
      </c>
    </row>
    <row r="59" spans="1:109">
      <c r="A59" s="143">
        <v>59</v>
      </c>
      <c r="B59" s="691"/>
      <c r="C59" s="686"/>
      <c r="D59" s="305" t="s">
        <v>1167</v>
      </c>
      <c r="E59" s="159">
        <v>54</v>
      </c>
      <c r="F59" s="159">
        <v>54</v>
      </c>
      <c r="G59" s="160">
        <v>54</v>
      </c>
      <c r="H59" s="159">
        <v>54</v>
      </c>
      <c r="I59" s="159">
        <v>47</v>
      </c>
      <c r="J59" s="160">
        <v>42</v>
      </c>
      <c r="K59" s="159">
        <v>39</v>
      </c>
      <c r="L59" s="160">
        <v>36</v>
      </c>
      <c r="M59" s="159">
        <v>45</v>
      </c>
      <c r="N59" s="159">
        <v>45</v>
      </c>
      <c r="O59" s="160">
        <v>45</v>
      </c>
      <c r="P59" s="159">
        <v>45</v>
      </c>
      <c r="Q59" s="159">
        <v>45</v>
      </c>
      <c r="R59" s="159">
        <v>42</v>
      </c>
      <c r="S59" s="160">
        <v>39</v>
      </c>
      <c r="T59" s="159">
        <v>36</v>
      </c>
      <c r="U59" s="159">
        <v>45</v>
      </c>
      <c r="V59" s="159">
        <v>45</v>
      </c>
      <c r="W59" s="159">
        <v>45</v>
      </c>
      <c r="X59" s="159">
        <v>45</v>
      </c>
      <c r="Y59" s="159">
        <v>45</v>
      </c>
      <c r="Z59" s="159">
        <v>42</v>
      </c>
      <c r="AA59" s="159">
        <v>39</v>
      </c>
      <c r="AB59" s="159">
        <v>36</v>
      </c>
      <c r="AC59" s="691"/>
      <c r="AD59" s="686"/>
      <c r="AE59" s="305" t="s">
        <v>1167</v>
      </c>
      <c r="AF59" s="159">
        <v>398</v>
      </c>
      <c r="AG59" s="159">
        <v>398</v>
      </c>
      <c r="AH59" s="160">
        <v>398</v>
      </c>
      <c r="AI59" s="159">
        <v>395</v>
      </c>
      <c r="AJ59" s="159">
        <v>346</v>
      </c>
      <c r="AK59" s="160">
        <v>311</v>
      </c>
      <c r="AL59" s="159">
        <v>285</v>
      </c>
      <c r="AM59" s="160">
        <v>265</v>
      </c>
      <c r="AN59" s="159">
        <v>569</v>
      </c>
      <c r="AO59" s="159">
        <v>569</v>
      </c>
      <c r="AP59" s="160">
        <v>569</v>
      </c>
      <c r="AQ59" s="159">
        <v>569</v>
      </c>
      <c r="AR59" s="159">
        <v>569</v>
      </c>
      <c r="AS59" s="159">
        <v>531</v>
      </c>
      <c r="AT59" s="160">
        <v>486</v>
      </c>
      <c r="AU59" s="159">
        <v>452</v>
      </c>
      <c r="AV59" s="159">
        <v>569</v>
      </c>
      <c r="AW59" s="159">
        <v>569</v>
      </c>
      <c r="AX59" s="159">
        <v>569</v>
      </c>
      <c r="AY59" s="159">
        <v>569</v>
      </c>
      <c r="AZ59" s="159">
        <v>569</v>
      </c>
      <c r="BA59" s="159">
        <v>531</v>
      </c>
      <c r="BB59" s="159">
        <v>486</v>
      </c>
      <c r="BC59" s="159">
        <v>452</v>
      </c>
      <c r="BD59" s="691"/>
      <c r="BE59" s="686"/>
      <c r="BF59" s="305" t="s">
        <v>1167</v>
      </c>
      <c r="BG59" s="159">
        <v>199</v>
      </c>
      <c r="BH59" s="159">
        <v>257</v>
      </c>
      <c r="BI59" s="160">
        <v>364</v>
      </c>
      <c r="BJ59" s="159">
        <v>467</v>
      </c>
      <c r="BK59" s="159">
        <v>533</v>
      </c>
      <c r="BL59" s="160">
        <v>592</v>
      </c>
      <c r="BM59" s="159">
        <v>647</v>
      </c>
      <c r="BN59" s="160">
        <v>696</v>
      </c>
      <c r="BO59" s="159">
        <v>167</v>
      </c>
      <c r="BP59" s="159">
        <v>215</v>
      </c>
      <c r="BQ59" s="160">
        <v>305</v>
      </c>
      <c r="BR59" s="159">
        <v>396</v>
      </c>
      <c r="BS59" s="159">
        <v>515</v>
      </c>
      <c r="BT59" s="159">
        <v>592</v>
      </c>
      <c r="BU59" s="160">
        <v>647</v>
      </c>
      <c r="BV59" s="159">
        <v>696</v>
      </c>
      <c r="BW59" s="159">
        <v>167</v>
      </c>
      <c r="BX59" s="159">
        <v>215</v>
      </c>
      <c r="BY59" s="159">
        <v>305</v>
      </c>
      <c r="BZ59" s="159">
        <v>396</v>
      </c>
      <c r="CA59" s="159">
        <v>515</v>
      </c>
      <c r="CB59" s="159">
        <v>592</v>
      </c>
      <c r="CC59" s="159">
        <v>647</v>
      </c>
      <c r="CD59" s="159">
        <v>696</v>
      </c>
      <c r="CE59" s="691"/>
      <c r="CF59" s="686"/>
      <c r="CG59" s="305" t="s">
        <v>1167</v>
      </c>
      <c r="CH59" s="159">
        <v>186</v>
      </c>
      <c r="CI59" s="159">
        <v>186</v>
      </c>
      <c r="CJ59" s="160">
        <v>186</v>
      </c>
      <c r="CK59" s="159">
        <v>243</v>
      </c>
      <c r="CL59" s="159">
        <v>277</v>
      </c>
      <c r="CM59" s="160">
        <v>309</v>
      </c>
      <c r="CN59" s="159">
        <v>338</v>
      </c>
      <c r="CO59" s="160">
        <v>363</v>
      </c>
      <c r="CP59" s="159">
        <v>265</v>
      </c>
      <c r="CQ59" s="159">
        <v>265</v>
      </c>
      <c r="CR59" s="160">
        <v>265</v>
      </c>
      <c r="CS59" s="159">
        <v>265</v>
      </c>
      <c r="CT59" s="159">
        <v>269</v>
      </c>
      <c r="CU59" s="159">
        <v>309</v>
      </c>
      <c r="CV59" s="160">
        <v>338</v>
      </c>
      <c r="CW59" s="159">
        <v>363</v>
      </c>
      <c r="CX59" s="159">
        <v>265</v>
      </c>
      <c r="CY59" s="159">
        <v>265</v>
      </c>
      <c r="CZ59" s="159">
        <v>265</v>
      </c>
      <c r="DA59" s="159">
        <v>265</v>
      </c>
      <c r="DB59" s="159">
        <v>269</v>
      </c>
      <c r="DC59" s="159">
        <v>309</v>
      </c>
      <c r="DD59" s="159">
        <v>338</v>
      </c>
      <c r="DE59" s="159">
        <v>363</v>
      </c>
    </row>
    <row r="60" spans="1:109">
      <c r="A60" s="143">
        <v>60</v>
      </c>
      <c r="B60" s="691"/>
      <c r="C60" s="687">
        <v>160</v>
      </c>
      <c r="D60" s="303" t="s">
        <v>1165</v>
      </c>
      <c r="E60" s="155">
        <v>84</v>
      </c>
      <c r="F60" s="155">
        <v>84</v>
      </c>
      <c r="G60" s="156">
        <v>84</v>
      </c>
      <c r="H60" s="155">
        <v>78</v>
      </c>
      <c r="I60" s="155">
        <v>68</v>
      </c>
      <c r="J60" s="156">
        <v>59</v>
      </c>
      <c r="K60" s="155">
        <v>50</v>
      </c>
      <c r="L60" s="156">
        <v>43</v>
      </c>
      <c r="M60" s="155">
        <v>50</v>
      </c>
      <c r="N60" s="155">
        <v>50</v>
      </c>
      <c r="O60" s="156">
        <v>50</v>
      </c>
      <c r="P60" s="155">
        <v>50</v>
      </c>
      <c r="Q60" s="155">
        <v>50</v>
      </c>
      <c r="R60" s="155">
        <v>50</v>
      </c>
      <c r="S60" s="156">
        <v>50</v>
      </c>
      <c r="T60" s="155">
        <v>43</v>
      </c>
      <c r="U60" s="155">
        <v>50</v>
      </c>
      <c r="V60" s="155">
        <v>50</v>
      </c>
      <c r="W60" s="155">
        <v>50</v>
      </c>
      <c r="X60" s="155">
        <v>50</v>
      </c>
      <c r="Y60" s="155">
        <v>50</v>
      </c>
      <c r="Z60" s="155">
        <v>50</v>
      </c>
      <c r="AA60" s="155">
        <v>50</v>
      </c>
      <c r="AB60" s="155">
        <v>43</v>
      </c>
      <c r="AC60" s="691"/>
      <c r="AD60" s="687">
        <v>160</v>
      </c>
      <c r="AE60" s="303" t="s">
        <v>1165</v>
      </c>
      <c r="AF60" s="155">
        <v>707</v>
      </c>
      <c r="AG60" s="155">
        <v>707</v>
      </c>
      <c r="AH60" s="156">
        <v>707</v>
      </c>
      <c r="AI60" s="155">
        <v>656</v>
      </c>
      <c r="AJ60" s="155">
        <v>574</v>
      </c>
      <c r="AK60" s="156">
        <v>497</v>
      </c>
      <c r="AL60" s="155">
        <v>419</v>
      </c>
      <c r="AM60" s="156">
        <v>360</v>
      </c>
      <c r="AN60" s="155">
        <v>713</v>
      </c>
      <c r="AO60" s="155">
        <v>713</v>
      </c>
      <c r="AP60" s="156">
        <v>713</v>
      </c>
      <c r="AQ60" s="155">
        <v>713</v>
      </c>
      <c r="AR60" s="155">
        <v>713</v>
      </c>
      <c r="AS60" s="155">
        <v>713</v>
      </c>
      <c r="AT60" s="156">
        <v>713</v>
      </c>
      <c r="AU60" s="155">
        <v>614</v>
      </c>
      <c r="AV60" s="155">
        <v>713</v>
      </c>
      <c r="AW60" s="155">
        <v>713</v>
      </c>
      <c r="AX60" s="155">
        <v>713</v>
      </c>
      <c r="AY60" s="155">
        <v>713</v>
      </c>
      <c r="AZ60" s="155">
        <v>713</v>
      </c>
      <c r="BA60" s="155">
        <v>713</v>
      </c>
      <c r="BB60" s="155">
        <v>713</v>
      </c>
      <c r="BC60" s="155">
        <v>614</v>
      </c>
      <c r="BD60" s="691"/>
      <c r="BE60" s="687">
        <v>160</v>
      </c>
      <c r="BF60" s="303" t="s">
        <v>1165</v>
      </c>
      <c r="BG60" s="155">
        <v>343</v>
      </c>
      <c r="BH60" s="155">
        <v>421</v>
      </c>
      <c r="BI60" s="156">
        <v>589</v>
      </c>
      <c r="BJ60" s="155">
        <v>700</v>
      </c>
      <c r="BK60" s="155">
        <v>775</v>
      </c>
      <c r="BL60" s="156">
        <v>829</v>
      </c>
      <c r="BM60" s="155">
        <v>829</v>
      </c>
      <c r="BN60" s="156">
        <v>828</v>
      </c>
      <c r="BO60" s="155">
        <v>204</v>
      </c>
      <c r="BP60" s="155">
        <v>249</v>
      </c>
      <c r="BQ60" s="156">
        <v>348</v>
      </c>
      <c r="BR60" s="155">
        <v>447</v>
      </c>
      <c r="BS60" s="155">
        <v>565</v>
      </c>
      <c r="BT60" s="155">
        <v>697</v>
      </c>
      <c r="BU60" s="156">
        <v>828</v>
      </c>
      <c r="BV60" s="155">
        <v>828</v>
      </c>
      <c r="BW60" s="155">
        <v>204</v>
      </c>
      <c r="BX60" s="155">
        <v>249</v>
      </c>
      <c r="BY60" s="155">
        <v>348</v>
      </c>
      <c r="BZ60" s="155">
        <v>447</v>
      </c>
      <c r="CA60" s="155">
        <v>565</v>
      </c>
      <c r="CB60" s="155">
        <v>697</v>
      </c>
      <c r="CC60" s="155">
        <v>828</v>
      </c>
      <c r="CD60" s="155">
        <v>828</v>
      </c>
      <c r="CE60" s="691"/>
      <c r="CF60" s="687">
        <v>160</v>
      </c>
      <c r="CG60" s="303" t="s">
        <v>1165</v>
      </c>
      <c r="CH60" s="155">
        <v>330</v>
      </c>
      <c r="CI60" s="155">
        <v>330</v>
      </c>
      <c r="CJ60" s="156">
        <v>330</v>
      </c>
      <c r="CK60" s="155">
        <v>355</v>
      </c>
      <c r="CL60" s="155">
        <v>404</v>
      </c>
      <c r="CM60" s="156">
        <v>432</v>
      </c>
      <c r="CN60" s="155">
        <v>432</v>
      </c>
      <c r="CO60" s="156">
        <v>432</v>
      </c>
      <c r="CP60" s="155">
        <v>332</v>
      </c>
      <c r="CQ60" s="155">
        <v>332</v>
      </c>
      <c r="CR60" s="156">
        <v>332</v>
      </c>
      <c r="CS60" s="155">
        <v>332</v>
      </c>
      <c r="CT60" s="155">
        <v>332</v>
      </c>
      <c r="CU60" s="155">
        <v>363</v>
      </c>
      <c r="CV60" s="156">
        <v>432</v>
      </c>
      <c r="CW60" s="155">
        <v>432</v>
      </c>
      <c r="CX60" s="155">
        <v>332</v>
      </c>
      <c r="CY60" s="155">
        <v>332</v>
      </c>
      <c r="CZ60" s="155">
        <v>332</v>
      </c>
      <c r="DA60" s="155">
        <v>332</v>
      </c>
      <c r="DB60" s="155">
        <v>332</v>
      </c>
      <c r="DC60" s="155">
        <v>363</v>
      </c>
      <c r="DD60" s="155">
        <v>432</v>
      </c>
      <c r="DE60" s="155">
        <v>432</v>
      </c>
    </row>
    <row r="61" spans="1:109">
      <c r="A61" s="143">
        <v>61</v>
      </c>
      <c r="B61" s="691"/>
      <c r="C61" s="688"/>
      <c r="D61" s="304" t="s">
        <v>1166</v>
      </c>
      <c r="E61" s="157">
        <v>57</v>
      </c>
      <c r="F61" s="157">
        <v>57</v>
      </c>
      <c r="G61" s="158">
        <v>57</v>
      </c>
      <c r="H61" s="157">
        <v>57</v>
      </c>
      <c r="I61" s="157">
        <v>54</v>
      </c>
      <c r="J61" s="158">
        <v>48</v>
      </c>
      <c r="K61" s="157">
        <v>44</v>
      </c>
      <c r="L61" s="158">
        <v>41</v>
      </c>
      <c r="M61" s="157">
        <v>47</v>
      </c>
      <c r="N61" s="157">
        <v>47</v>
      </c>
      <c r="O61" s="158">
        <v>47</v>
      </c>
      <c r="P61" s="157">
        <v>47</v>
      </c>
      <c r="Q61" s="157">
        <v>47</v>
      </c>
      <c r="R61" s="157">
        <v>47</v>
      </c>
      <c r="S61" s="158">
        <v>44</v>
      </c>
      <c r="T61" s="157">
        <v>41</v>
      </c>
      <c r="U61" s="157">
        <v>47</v>
      </c>
      <c r="V61" s="157">
        <v>47</v>
      </c>
      <c r="W61" s="157">
        <v>47</v>
      </c>
      <c r="X61" s="157">
        <v>47</v>
      </c>
      <c r="Y61" s="157">
        <v>47</v>
      </c>
      <c r="Z61" s="157">
        <v>47</v>
      </c>
      <c r="AA61" s="157">
        <v>44</v>
      </c>
      <c r="AB61" s="157">
        <v>41</v>
      </c>
      <c r="AC61" s="691"/>
      <c r="AD61" s="688"/>
      <c r="AE61" s="304" t="s">
        <v>1166</v>
      </c>
      <c r="AF61" s="157">
        <v>477</v>
      </c>
      <c r="AG61" s="157">
        <v>477</v>
      </c>
      <c r="AH61" s="158">
        <v>477</v>
      </c>
      <c r="AI61" s="157">
        <v>477</v>
      </c>
      <c r="AJ61" s="157">
        <v>451</v>
      </c>
      <c r="AK61" s="158">
        <v>406</v>
      </c>
      <c r="AL61" s="157">
        <v>372</v>
      </c>
      <c r="AM61" s="158">
        <v>346</v>
      </c>
      <c r="AN61" s="157">
        <v>680</v>
      </c>
      <c r="AO61" s="157">
        <v>680</v>
      </c>
      <c r="AP61" s="158">
        <v>680</v>
      </c>
      <c r="AQ61" s="157">
        <v>680</v>
      </c>
      <c r="AR61" s="157">
        <v>680</v>
      </c>
      <c r="AS61" s="157">
        <v>680</v>
      </c>
      <c r="AT61" s="158">
        <v>634</v>
      </c>
      <c r="AU61" s="157">
        <v>589</v>
      </c>
      <c r="AV61" s="157">
        <v>680</v>
      </c>
      <c r="AW61" s="157">
        <v>680</v>
      </c>
      <c r="AX61" s="157">
        <v>680</v>
      </c>
      <c r="AY61" s="157">
        <v>680</v>
      </c>
      <c r="AZ61" s="157">
        <v>680</v>
      </c>
      <c r="BA61" s="157">
        <v>680</v>
      </c>
      <c r="BB61" s="157">
        <v>634</v>
      </c>
      <c r="BC61" s="157">
        <v>589</v>
      </c>
      <c r="BD61" s="691"/>
      <c r="BE61" s="688"/>
      <c r="BF61" s="304" t="s">
        <v>1166</v>
      </c>
      <c r="BG61" s="157">
        <v>232</v>
      </c>
      <c r="BH61" s="157">
        <v>284</v>
      </c>
      <c r="BI61" s="158">
        <v>396</v>
      </c>
      <c r="BJ61" s="157">
        <v>510</v>
      </c>
      <c r="BK61" s="157">
        <v>608</v>
      </c>
      <c r="BL61" s="158">
        <v>675</v>
      </c>
      <c r="BM61" s="157">
        <v>737</v>
      </c>
      <c r="BN61" s="158">
        <v>793</v>
      </c>
      <c r="BO61" s="157">
        <v>194</v>
      </c>
      <c r="BP61" s="157">
        <v>237</v>
      </c>
      <c r="BQ61" s="158">
        <v>332</v>
      </c>
      <c r="BR61" s="157">
        <v>427</v>
      </c>
      <c r="BS61" s="157">
        <v>539</v>
      </c>
      <c r="BT61" s="157">
        <v>665</v>
      </c>
      <c r="BU61" s="158">
        <v>737</v>
      </c>
      <c r="BV61" s="157">
        <v>793</v>
      </c>
      <c r="BW61" s="157">
        <v>194</v>
      </c>
      <c r="BX61" s="157">
        <v>237</v>
      </c>
      <c r="BY61" s="157">
        <v>332</v>
      </c>
      <c r="BZ61" s="157">
        <v>427</v>
      </c>
      <c r="CA61" s="157">
        <v>539</v>
      </c>
      <c r="CB61" s="157">
        <v>665</v>
      </c>
      <c r="CC61" s="157">
        <v>737</v>
      </c>
      <c r="CD61" s="157">
        <v>793</v>
      </c>
      <c r="CE61" s="691"/>
      <c r="CF61" s="688"/>
      <c r="CG61" s="304" t="s">
        <v>1166</v>
      </c>
      <c r="CH61" s="157">
        <v>222</v>
      </c>
      <c r="CI61" s="157">
        <v>222</v>
      </c>
      <c r="CJ61" s="158">
        <v>222</v>
      </c>
      <c r="CK61" s="157">
        <v>258</v>
      </c>
      <c r="CL61" s="157">
        <v>317</v>
      </c>
      <c r="CM61" s="158">
        <v>352</v>
      </c>
      <c r="CN61" s="157">
        <v>384</v>
      </c>
      <c r="CO61" s="158">
        <v>414</v>
      </c>
      <c r="CP61" s="157">
        <v>317</v>
      </c>
      <c r="CQ61" s="157">
        <v>317</v>
      </c>
      <c r="CR61" s="158">
        <v>317</v>
      </c>
      <c r="CS61" s="157">
        <v>317</v>
      </c>
      <c r="CT61" s="157">
        <v>317</v>
      </c>
      <c r="CU61" s="157">
        <v>346</v>
      </c>
      <c r="CV61" s="158">
        <v>384</v>
      </c>
      <c r="CW61" s="157">
        <v>414</v>
      </c>
      <c r="CX61" s="157">
        <v>317</v>
      </c>
      <c r="CY61" s="157">
        <v>317</v>
      </c>
      <c r="CZ61" s="157">
        <v>317</v>
      </c>
      <c r="DA61" s="157">
        <v>317</v>
      </c>
      <c r="DB61" s="157">
        <v>317</v>
      </c>
      <c r="DC61" s="157">
        <v>346</v>
      </c>
      <c r="DD61" s="157">
        <v>384</v>
      </c>
      <c r="DE61" s="157">
        <v>414</v>
      </c>
    </row>
    <row r="62" spans="1:109">
      <c r="A62" s="143">
        <v>62</v>
      </c>
      <c r="B62" s="691"/>
      <c r="C62" s="689"/>
      <c r="D62" s="305" t="s">
        <v>1167</v>
      </c>
      <c r="E62" s="159">
        <v>52</v>
      </c>
      <c r="F62" s="159">
        <v>52</v>
      </c>
      <c r="G62" s="160">
        <v>52</v>
      </c>
      <c r="H62" s="159">
        <v>52</v>
      </c>
      <c r="I62" s="159">
        <v>47</v>
      </c>
      <c r="J62" s="160">
        <v>42</v>
      </c>
      <c r="K62" s="159">
        <v>39</v>
      </c>
      <c r="L62" s="160">
        <v>36</v>
      </c>
      <c r="M62" s="159">
        <v>43</v>
      </c>
      <c r="N62" s="159">
        <v>43</v>
      </c>
      <c r="O62" s="160">
        <v>43</v>
      </c>
      <c r="P62" s="159">
        <v>43</v>
      </c>
      <c r="Q62" s="159">
        <v>43</v>
      </c>
      <c r="R62" s="159">
        <v>42</v>
      </c>
      <c r="S62" s="160">
        <v>39</v>
      </c>
      <c r="T62" s="159">
        <v>36</v>
      </c>
      <c r="U62" s="159">
        <v>43</v>
      </c>
      <c r="V62" s="159">
        <v>43</v>
      </c>
      <c r="W62" s="159">
        <v>43</v>
      </c>
      <c r="X62" s="159">
        <v>43</v>
      </c>
      <c r="Y62" s="159">
        <v>43</v>
      </c>
      <c r="Z62" s="159">
        <v>42</v>
      </c>
      <c r="AA62" s="159">
        <v>39</v>
      </c>
      <c r="AB62" s="159">
        <v>36</v>
      </c>
      <c r="AC62" s="691"/>
      <c r="AD62" s="689"/>
      <c r="AE62" s="305" t="s">
        <v>1167</v>
      </c>
      <c r="AF62" s="159">
        <v>436</v>
      </c>
      <c r="AG62" s="159">
        <v>436</v>
      </c>
      <c r="AH62" s="160">
        <v>436</v>
      </c>
      <c r="AI62" s="159">
        <v>436</v>
      </c>
      <c r="AJ62" s="159">
        <v>395</v>
      </c>
      <c r="AK62" s="160">
        <v>356</v>
      </c>
      <c r="AL62" s="159">
        <v>326</v>
      </c>
      <c r="AM62" s="160">
        <v>303</v>
      </c>
      <c r="AN62" s="159">
        <v>621</v>
      </c>
      <c r="AO62" s="159">
        <v>621</v>
      </c>
      <c r="AP62" s="160">
        <v>621</v>
      </c>
      <c r="AQ62" s="159">
        <v>621</v>
      </c>
      <c r="AR62" s="159">
        <v>621</v>
      </c>
      <c r="AS62" s="159">
        <v>606</v>
      </c>
      <c r="AT62" s="160">
        <v>555</v>
      </c>
      <c r="AU62" s="159">
        <v>516</v>
      </c>
      <c r="AV62" s="159">
        <v>621</v>
      </c>
      <c r="AW62" s="159">
        <v>621</v>
      </c>
      <c r="AX62" s="159">
        <v>621</v>
      </c>
      <c r="AY62" s="159">
        <v>621</v>
      </c>
      <c r="AZ62" s="159">
        <v>621</v>
      </c>
      <c r="BA62" s="159">
        <v>606</v>
      </c>
      <c r="BB62" s="159">
        <v>555</v>
      </c>
      <c r="BC62" s="159">
        <v>516</v>
      </c>
      <c r="BD62" s="691"/>
      <c r="BE62" s="689"/>
      <c r="BF62" s="305" t="s">
        <v>1167</v>
      </c>
      <c r="BG62" s="159">
        <v>212</v>
      </c>
      <c r="BH62" s="159">
        <v>259</v>
      </c>
      <c r="BI62" s="160">
        <v>362</v>
      </c>
      <c r="BJ62" s="159">
        <v>465</v>
      </c>
      <c r="BK62" s="159">
        <v>533</v>
      </c>
      <c r="BL62" s="160">
        <v>592</v>
      </c>
      <c r="BM62" s="159">
        <v>647</v>
      </c>
      <c r="BN62" s="160">
        <v>696</v>
      </c>
      <c r="BO62" s="159">
        <v>177</v>
      </c>
      <c r="BP62" s="159">
        <v>217</v>
      </c>
      <c r="BQ62" s="160">
        <v>303</v>
      </c>
      <c r="BR62" s="159">
        <v>390</v>
      </c>
      <c r="BS62" s="159">
        <v>493</v>
      </c>
      <c r="BT62" s="159">
        <v>592</v>
      </c>
      <c r="BU62" s="160">
        <v>647</v>
      </c>
      <c r="BV62" s="159">
        <v>696</v>
      </c>
      <c r="BW62" s="159">
        <v>177</v>
      </c>
      <c r="BX62" s="159">
        <v>217</v>
      </c>
      <c r="BY62" s="159">
        <v>303</v>
      </c>
      <c r="BZ62" s="159">
        <v>390</v>
      </c>
      <c r="CA62" s="159">
        <v>493</v>
      </c>
      <c r="CB62" s="159">
        <v>592</v>
      </c>
      <c r="CC62" s="159">
        <v>647</v>
      </c>
      <c r="CD62" s="159">
        <v>696</v>
      </c>
      <c r="CE62" s="691"/>
      <c r="CF62" s="689"/>
      <c r="CG62" s="305" t="s">
        <v>1167</v>
      </c>
      <c r="CH62" s="159">
        <v>203</v>
      </c>
      <c r="CI62" s="159">
        <v>203</v>
      </c>
      <c r="CJ62" s="160">
        <v>203</v>
      </c>
      <c r="CK62" s="159">
        <v>235</v>
      </c>
      <c r="CL62" s="159">
        <v>277</v>
      </c>
      <c r="CM62" s="160">
        <v>309</v>
      </c>
      <c r="CN62" s="159">
        <v>338</v>
      </c>
      <c r="CO62" s="160">
        <v>363</v>
      </c>
      <c r="CP62" s="159">
        <v>290</v>
      </c>
      <c r="CQ62" s="159">
        <v>290</v>
      </c>
      <c r="CR62" s="160">
        <v>290</v>
      </c>
      <c r="CS62" s="159">
        <v>290</v>
      </c>
      <c r="CT62" s="159">
        <v>290</v>
      </c>
      <c r="CU62" s="159">
        <v>309</v>
      </c>
      <c r="CV62" s="160">
        <v>338</v>
      </c>
      <c r="CW62" s="159">
        <v>363</v>
      </c>
      <c r="CX62" s="159">
        <v>290</v>
      </c>
      <c r="CY62" s="159">
        <v>290</v>
      </c>
      <c r="CZ62" s="159">
        <v>290</v>
      </c>
      <c r="DA62" s="159">
        <v>290</v>
      </c>
      <c r="DB62" s="159">
        <v>290</v>
      </c>
      <c r="DC62" s="159">
        <v>309</v>
      </c>
      <c r="DD62" s="159">
        <v>338</v>
      </c>
      <c r="DE62" s="159">
        <v>363</v>
      </c>
    </row>
    <row r="63" spans="1:109">
      <c r="A63" s="143">
        <v>63</v>
      </c>
      <c r="B63" s="691"/>
      <c r="C63" s="704">
        <v>170</v>
      </c>
      <c r="D63" s="303" t="s">
        <v>1165</v>
      </c>
      <c r="E63" s="155">
        <v>75</v>
      </c>
      <c r="F63" s="155">
        <v>75</v>
      </c>
      <c r="G63" s="156">
        <v>75</v>
      </c>
      <c r="H63" s="155">
        <v>75</v>
      </c>
      <c r="I63" s="155">
        <v>68</v>
      </c>
      <c r="J63" s="156">
        <v>59</v>
      </c>
      <c r="K63" s="155">
        <v>50</v>
      </c>
      <c r="L63" s="156">
        <v>43</v>
      </c>
      <c r="M63" s="155">
        <v>44</v>
      </c>
      <c r="N63" s="155">
        <v>44</v>
      </c>
      <c r="O63" s="156">
        <v>44</v>
      </c>
      <c r="P63" s="155">
        <v>44</v>
      </c>
      <c r="Q63" s="155">
        <v>44</v>
      </c>
      <c r="R63" s="155">
        <v>44</v>
      </c>
      <c r="S63" s="156">
        <v>44</v>
      </c>
      <c r="T63" s="155">
        <v>43</v>
      </c>
      <c r="U63" s="155">
        <v>44</v>
      </c>
      <c r="V63" s="155">
        <v>44</v>
      </c>
      <c r="W63" s="155">
        <v>44</v>
      </c>
      <c r="X63" s="155">
        <v>44</v>
      </c>
      <c r="Y63" s="155">
        <v>44</v>
      </c>
      <c r="Z63" s="155">
        <v>44</v>
      </c>
      <c r="AA63" s="155">
        <v>44</v>
      </c>
      <c r="AB63" s="155">
        <v>43</v>
      </c>
      <c r="AC63" s="691"/>
      <c r="AD63" s="704">
        <v>170</v>
      </c>
      <c r="AE63" s="303" t="s">
        <v>1165</v>
      </c>
      <c r="AF63" s="155">
        <v>713</v>
      </c>
      <c r="AG63" s="155">
        <v>713</v>
      </c>
      <c r="AH63" s="156">
        <v>713</v>
      </c>
      <c r="AI63" s="155">
        <v>713</v>
      </c>
      <c r="AJ63" s="155">
        <v>650</v>
      </c>
      <c r="AK63" s="156">
        <v>564</v>
      </c>
      <c r="AL63" s="155">
        <v>474</v>
      </c>
      <c r="AM63" s="156">
        <v>408</v>
      </c>
      <c r="AN63" s="155">
        <v>713</v>
      </c>
      <c r="AO63" s="155">
        <v>713</v>
      </c>
      <c r="AP63" s="156">
        <v>713</v>
      </c>
      <c r="AQ63" s="155">
        <v>713</v>
      </c>
      <c r="AR63" s="155">
        <v>713</v>
      </c>
      <c r="AS63" s="155">
        <v>713</v>
      </c>
      <c r="AT63" s="156">
        <v>713</v>
      </c>
      <c r="AU63" s="155">
        <v>694</v>
      </c>
      <c r="AV63" s="155">
        <v>713</v>
      </c>
      <c r="AW63" s="155">
        <v>713</v>
      </c>
      <c r="AX63" s="155">
        <v>713</v>
      </c>
      <c r="AY63" s="155">
        <v>713</v>
      </c>
      <c r="AZ63" s="155">
        <v>713</v>
      </c>
      <c r="BA63" s="155">
        <v>713</v>
      </c>
      <c r="BB63" s="155">
        <v>713</v>
      </c>
      <c r="BC63" s="155">
        <v>694</v>
      </c>
      <c r="BD63" s="691"/>
      <c r="BE63" s="704">
        <v>170</v>
      </c>
      <c r="BF63" s="303" t="s">
        <v>1165</v>
      </c>
      <c r="BG63" s="155">
        <v>340</v>
      </c>
      <c r="BH63" s="155">
        <v>396</v>
      </c>
      <c r="BI63" s="156">
        <v>545</v>
      </c>
      <c r="BJ63" s="155">
        <v>694</v>
      </c>
      <c r="BK63" s="155">
        <v>775</v>
      </c>
      <c r="BL63" s="156">
        <v>829</v>
      </c>
      <c r="BM63" s="155">
        <v>829</v>
      </c>
      <c r="BN63" s="156">
        <v>828</v>
      </c>
      <c r="BO63" s="155">
        <v>200</v>
      </c>
      <c r="BP63" s="155">
        <v>233</v>
      </c>
      <c r="BQ63" s="156">
        <v>320</v>
      </c>
      <c r="BR63" s="155">
        <v>408</v>
      </c>
      <c r="BS63" s="155">
        <v>500</v>
      </c>
      <c r="BT63" s="155">
        <v>616</v>
      </c>
      <c r="BU63" s="156">
        <v>733</v>
      </c>
      <c r="BV63" s="155">
        <v>828</v>
      </c>
      <c r="BW63" s="155">
        <v>200</v>
      </c>
      <c r="BX63" s="155">
        <v>233</v>
      </c>
      <c r="BY63" s="155">
        <v>320</v>
      </c>
      <c r="BZ63" s="155">
        <v>408</v>
      </c>
      <c r="CA63" s="155">
        <v>500</v>
      </c>
      <c r="CB63" s="155">
        <v>616</v>
      </c>
      <c r="CC63" s="155">
        <v>733</v>
      </c>
      <c r="CD63" s="155">
        <v>828</v>
      </c>
      <c r="CE63" s="691"/>
      <c r="CF63" s="704">
        <v>170</v>
      </c>
      <c r="CG63" s="303" t="s">
        <v>1165</v>
      </c>
      <c r="CH63" s="155">
        <v>332</v>
      </c>
      <c r="CI63" s="155">
        <v>332</v>
      </c>
      <c r="CJ63" s="156">
        <v>332</v>
      </c>
      <c r="CK63" s="155">
        <v>341</v>
      </c>
      <c r="CL63" s="155">
        <v>404</v>
      </c>
      <c r="CM63" s="156">
        <v>432</v>
      </c>
      <c r="CN63" s="155">
        <v>432</v>
      </c>
      <c r="CO63" s="156">
        <v>432</v>
      </c>
      <c r="CP63" s="155">
        <v>332</v>
      </c>
      <c r="CQ63" s="155">
        <v>332</v>
      </c>
      <c r="CR63" s="156">
        <v>332</v>
      </c>
      <c r="CS63" s="155">
        <v>332</v>
      </c>
      <c r="CT63" s="155">
        <v>332</v>
      </c>
      <c r="CU63" s="155">
        <v>332</v>
      </c>
      <c r="CV63" s="156">
        <v>382</v>
      </c>
      <c r="CW63" s="155">
        <v>432</v>
      </c>
      <c r="CX63" s="155">
        <v>332</v>
      </c>
      <c r="CY63" s="155">
        <v>332</v>
      </c>
      <c r="CZ63" s="155">
        <v>332</v>
      </c>
      <c r="DA63" s="155">
        <v>332</v>
      </c>
      <c r="DB63" s="155">
        <v>332</v>
      </c>
      <c r="DC63" s="155">
        <v>332</v>
      </c>
      <c r="DD63" s="155">
        <v>382</v>
      </c>
      <c r="DE63" s="155">
        <v>432</v>
      </c>
    </row>
    <row r="64" spans="1:109">
      <c r="A64" s="143">
        <v>64</v>
      </c>
      <c r="B64" s="691"/>
      <c r="C64" s="705"/>
      <c r="D64" s="304" t="s">
        <v>1166</v>
      </c>
      <c r="E64" s="157">
        <v>54</v>
      </c>
      <c r="F64" s="157">
        <v>54</v>
      </c>
      <c r="G64" s="158">
        <v>54</v>
      </c>
      <c r="H64" s="157">
        <v>54</v>
      </c>
      <c r="I64" s="157">
        <v>54</v>
      </c>
      <c r="J64" s="158">
        <v>48</v>
      </c>
      <c r="K64" s="157">
        <v>44</v>
      </c>
      <c r="L64" s="158">
        <v>41</v>
      </c>
      <c r="M64" s="157">
        <v>44</v>
      </c>
      <c r="N64" s="157">
        <v>44</v>
      </c>
      <c r="O64" s="158">
        <v>44</v>
      </c>
      <c r="P64" s="157">
        <v>44</v>
      </c>
      <c r="Q64" s="157">
        <v>44</v>
      </c>
      <c r="R64" s="157">
        <v>44</v>
      </c>
      <c r="S64" s="158">
        <v>44</v>
      </c>
      <c r="T64" s="157">
        <v>41</v>
      </c>
      <c r="U64" s="157">
        <v>44</v>
      </c>
      <c r="V64" s="157">
        <v>44</v>
      </c>
      <c r="W64" s="157">
        <v>44</v>
      </c>
      <c r="X64" s="157">
        <v>44</v>
      </c>
      <c r="Y64" s="157">
        <v>44</v>
      </c>
      <c r="Z64" s="157">
        <v>44</v>
      </c>
      <c r="AA64" s="157">
        <v>44</v>
      </c>
      <c r="AB64" s="157">
        <v>41</v>
      </c>
      <c r="AC64" s="691"/>
      <c r="AD64" s="705"/>
      <c r="AE64" s="304" t="s">
        <v>1166</v>
      </c>
      <c r="AF64" s="157">
        <v>518</v>
      </c>
      <c r="AG64" s="157">
        <v>518</v>
      </c>
      <c r="AH64" s="158">
        <v>518</v>
      </c>
      <c r="AI64" s="157">
        <v>518</v>
      </c>
      <c r="AJ64" s="157">
        <v>510</v>
      </c>
      <c r="AK64" s="158">
        <v>460</v>
      </c>
      <c r="AL64" s="157">
        <v>422</v>
      </c>
      <c r="AM64" s="158">
        <v>392</v>
      </c>
      <c r="AN64" s="157">
        <v>713</v>
      </c>
      <c r="AO64" s="157">
        <v>713</v>
      </c>
      <c r="AP64" s="158">
        <v>713</v>
      </c>
      <c r="AQ64" s="157">
        <v>713</v>
      </c>
      <c r="AR64" s="157">
        <v>713</v>
      </c>
      <c r="AS64" s="157">
        <v>713</v>
      </c>
      <c r="AT64" s="158">
        <v>713</v>
      </c>
      <c r="AU64" s="157">
        <v>666</v>
      </c>
      <c r="AV64" s="157">
        <v>713</v>
      </c>
      <c r="AW64" s="157">
        <v>713</v>
      </c>
      <c r="AX64" s="157">
        <v>713</v>
      </c>
      <c r="AY64" s="157">
        <v>713</v>
      </c>
      <c r="AZ64" s="157">
        <v>713</v>
      </c>
      <c r="BA64" s="157">
        <v>713</v>
      </c>
      <c r="BB64" s="157">
        <v>713</v>
      </c>
      <c r="BC64" s="157">
        <v>666</v>
      </c>
      <c r="BD64" s="691"/>
      <c r="BE64" s="705"/>
      <c r="BF64" s="304" t="s">
        <v>1166</v>
      </c>
      <c r="BG64" s="157">
        <v>247</v>
      </c>
      <c r="BH64" s="157">
        <v>288</v>
      </c>
      <c r="BI64" s="158">
        <v>396</v>
      </c>
      <c r="BJ64" s="157">
        <v>505</v>
      </c>
      <c r="BK64" s="157">
        <v>608</v>
      </c>
      <c r="BL64" s="158">
        <v>675</v>
      </c>
      <c r="BM64" s="157">
        <v>737</v>
      </c>
      <c r="BN64" s="158">
        <v>793</v>
      </c>
      <c r="BO64" s="157">
        <v>200</v>
      </c>
      <c r="BP64" s="157">
        <v>232</v>
      </c>
      <c r="BQ64" s="158">
        <v>321</v>
      </c>
      <c r="BR64" s="157">
        <v>408</v>
      </c>
      <c r="BS64" s="157">
        <v>499</v>
      </c>
      <c r="BT64" s="157">
        <v>617</v>
      </c>
      <c r="BU64" s="158">
        <v>733</v>
      </c>
      <c r="BV64" s="157">
        <v>793</v>
      </c>
      <c r="BW64" s="157">
        <v>200</v>
      </c>
      <c r="BX64" s="157">
        <v>232</v>
      </c>
      <c r="BY64" s="157">
        <v>321</v>
      </c>
      <c r="BZ64" s="157">
        <v>408</v>
      </c>
      <c r="CA64" s="157">
        <v>499</v>
      </c>
      <c r="CB64" s="157">
        <v>617</v>
      </c>
      <c r="CC64" s="157">
        <v>733</v>
      </c>
      <c r="CD64" s="157">
        <v>793</v>
      </c>
      <c r="CE64" s="691"/>
      <c r="CF64" s="705"/>
      <c r="CG64" s="304" t="s">
        <v>1166</v>
      </c>
      <c r="CH64" s="157">
        <v>242</v>
      </c>
      <c r="CI64" s="157">
        <v>242</v>
      </c>
      <c r="CJ64" s="158">
        <v>242</v>
      </c>
      <c r="CK64" s="157">
        <v>247</v>
      </c>
      <c r="CL64" s="157">
        <v>317</v>
      </c>
      <c r="CM64" s="158">
        <v>352</v>
      </c>
      <c r="CN64" s="157">
        <v>384</v>
      </c>
      <c r="CO64" s="158">
        <v>414</v>
      </c>
      <c r="CP64" s="157">
        <v>332</v>
      </c>
      <c r="CQ64" s="157">
        <v>332</v>
      </c>
      <c r="CR64" s="158">
        <v>332</v>
      </c>
      <c r="CS64" s="157">
        <v>332</v>
      </c>
      <c r="CT64" s="157">
        <v>332</v>
      </c>
      <c r="CU64" s="157">
        <v>332</v>
      </c>
      <c r="CV64" s="158">
        <v>382</v>
      </c>
      <c r="CW64" s="157">
        <v>414</v>
      </c>
      <c r="CX64" s="157">
        <v>332</v>
      </c>
      <c r="CY64" s="157">
        <v>332</v>
      </c>
      <c r="CZ64" s="157">
        <v>332</v>
      </c>
      <c r="DA64" s="157">
        <v>332</v>
      </c>
      <c r="DB64" s="157">
        <v>332</v>
      </c>
      <c r="DC64" s="157">
        <v>332</v>
      </c>
      <c r="DD64" s="157">
        <v>382</v>
      </c>
      <c r="DE64" s="157">
        <v>414</v>
      </c>
    </row>
    <row r="65" spans="1:109">
      <c r="A65" s="143">
        <v>65</v>
      </c>
      <c r="B65" s="691"/>
      <c r="C65" s="706"/>
      <c r="D65" s="305" t="s">
        <v>1167</v>
      </c>
      <c r="E65" s="159">
        <v>50</v>
      </c>
      <c r="F65" s="159">
        <v>50</v>
      </c>
      <c r="G65" s="160">
        <v>50</v>
      </c>
      <c r="H65" s="159">
        <v>50</v>
      </c>
      <c r="I65" s="159">
        <v>47</v>
      </c>
      <c r="J65" s="160">
        <v>42</v>
      </c>
      <c r="K65" s="159">
        <v>39</v>
      </c>
      <c r="L65" s="160">
        <v>36</v>
      </c>
      <c r="M65" s="159">
        <v>42</v>
      </c>
      <c r="N65" s="159">
        <v>42</v>
      </c>
      <c r="O65" s="160">
        <v>42</v>
      </c>
      <c r="P65" s="159">
        <v>42</v>
      </c>
      <c r="Q65" s="159">
        <v>42</v>
      </c>
      <c r="R65" s="159">
        <v>42</v>
      </c>
      <c r="S65" s="160">
        <v>39</v>
      </c>
      <c r="T65" s="159">
        <v>36</v>
      </c>
      <c r="U65" s="159">
        <v>42</v>
      </c>
      <c r="V65" s="159">
        <v>42</v>
      </c>
      <c r="W65" s="159">
        <v>42</v>
      </c>
      <c r="X65" s="159">
        <v>42</v>
      </c>
      <c r="Y65" s="159">
        <v>42</v>
      </c>
      <c r="Z65" s="159">
        <v>42</v>
      </c>
      <c r="AA65" s="159">
        <v>39</v>
      </c>
      <c r="AB65" s="159">
        <v>36</v>
      </c>
      <c r="AC65" s="691"/>
      <c r="AD65" s="706"/>
      <c r="AE65" s="305" t="s">
        <v>1167</v>
      </c>
      <c r="AF65" s="159">
        <v>473</v>
      </c>
      <c r="AG65" s="159">
        <v>473</v>
      </c>
      <c r="AH65" s="160">
        <v>473</v>
      </c>
      <c r="AI65" s="159">
        <v>473</v>
      </c>
      <c r="AJ65" s="159">
        <v>448</v>
      </c>
      <c r="AK65" s="160">
        <v>403</v>
      </c>
      <c r="AL65" s="159">
        <v>370</v>
      </c>
      <c r="AM65" s="160">
        <v>343</v>
      </c>
      <c r="AN65" s="159">
        <v>674</v>
      </c>
      <c r="AO65" s="159">
        <v>674</v>
      </c>
      <c r="AP65" s="160">
        <v>674</v>
      </c>
      <c r="AQ65" s="159">
        <v>674</v>
      </c>
      <c r="AR65" s="159">
        <v>674</v>
      </c>
      <c r="AS65" s="159">
        <v>674</v>
      </c>
      <c r="AT65" s="160">
        <v>628</v>
      </c>
      <c r="AU65" s="159">
        <v>583</v>
      </c>
      <c r="AV65" s="159">
        <v>674</v>
      </c>
      <c r="AW65" s="159">
        <v>674</v>
      </c>
      <c r="AX65" s="159">
        <v>674</v>
      </c>
      <c r="AY65" s="159">
        <v>674</v>
      </c>
      <c r="AZ65" s="159">
        <v>674</v>
      </c>
      <c r="BA65" s="159">
        <v>674</v>
      </c>
      <c r="BB65" s="159">
        <v>628</v>
      </c>
      <c r="BC65" s="159">
        <v>583</v>
      </c>
      <c r="BD65" s="691"/>
      <c r="BE65" s="706"/>
      <c r="BF65" s="305" t="s">
        <v>1167</v>
      </c>
      <c r="BG65" s="159">
        <v>225</v>
      </c>
      <c r="BH65" s="159">
        <v>263</v>
      </c>
      <c r="BI65" s="160">
        <v>362</v>
      </c>
      <c r="BJ65" s="159">
        <v>461</v>
      </c>
      <c r="BK65" s="159">
        <v>533</v>
      </c>
      <c r="BL65" s="160">
        <v>592</v>
      </c>
      <c r="BM65" s="159">
        <v>647</v>
      </c>
      <c r="BN65" s="160">
        <v>696</v>
      </c>
      <c r="BO65" s="159">
        <v>189</v>
      </c>
      <c r="BP65" s="159">
        <v>220</v>
      </c>
      <c r="BQ65" s="160">
        <v>304</v>
      </c>
      <c r="BR65" s="159">
        <v>385</v>
      </c>
      <c r="BS65" s="159">
        <v>473</v>
      </c>
      <c r="BT65" s="159">
        <v>583</v>
      </c>
      <c r="BU65" s="160">
        <v>647</v>
      </c>
      <c r="BV65" s="159">
        <v>696</v>
      </c>
      <c r="BW65" s="159">
        <v>189</v>
      </c>
      <c r="BX65" s="159">
        <v>220</v>
      </c>
      <c r="BY65" s="159">
        <v>304</v>
      </c>
      <c r="BZ65" s="159">
        <v>385</v>
      </c>
      <c r="CA65" s="159">
        <v>473</v>
      </c>
      <c r="CB65" s="159">
        <v>583</v>
      </c>
      <c r="CC65" s="159">
        <v>647</v>
      </c>
      <c r="CD65" s="159">
        <v>696</v>
      </c>
      <c r="CE65" s="691"/>
      <c r="CF65" s="706"/>
      <c r="CG65" s="305" t="s">
        <v>1167</v>
      </c>
      <c r="CH65" s="159">
        <v>221</v>
      </c>
      <c r="CI65" s="159">
        <v>221</v>
      </c>
      <c r="CJ65" s="160">
        <v>221</v>
      </c>
      <c r="CK65" s="159">
        <v>225</v>
      </c>
      <c r="CL65" s="159">
        <v>277</v>
      </c>
      <c r="CM65" s="160">
        <v>309</v>
      </c>
      <c r="CN65" s="159">
        <v>338</v>
      </c>
      <c r="CO65" s="160">
        <v>363</v>
      </c>
      <c r="CP65" s="159">
        <v>314</v>
      </c>
      <c r="CQ65" s="159">
        <v>314</v>
      </c>
      <c r="CR65" s="160">
        <v>314</v>
      </c>
      <c r="CS65" s="159">
        <v>314</v>
      </c>
      <c r="CT65" s="159">
        <v>314</v>
      </c>
      <c r="CU65" s="159">
        <v>314</v>
      </c>
      <c r="CV65" s="160">
        <v>338</v>
      </c>
      <c r="CW65" s="159">
        <v>363</v>
      </c>
      <c r="CX65" s="159">
        <v>314</v>
      </c>
      <c r="CY65" s="159">
        <v>314</v>
      </c>
      <c r="CZ65" s="159">
        <v>314</v>
      </c>
      <c r="DA65" s="159">
        <v>314</v>
      </c>
      <c r="DB65" s="159">
        <v>314</v>
      </c>
      <c r="DC65" s="159">
        <v>314</v>
      </c>
      <c r="DD65" s="159">
        <v>338</v>
      </c>
      <c r="DE65" s="159">
        <v>363</v>
      </c>
    </row>
    <row r="66" spans="1:109">
      <c r="A66" s="143">
        <v>66</v>
      </c>
      <c r="B66" s="691"/>
      <c r="C66" s="707">
        <v>180</v>
      </c>
      <c r="D66" s="303" t="s">
        <v>1165</v>
      </c>
      <c r="E66" s="155">
        <v>67</v>
      </c>
      <c r="F66" s="155">
        <v>67</v>
      </c>
      <c r="G66" s="156">
        <v>67</v>
      </c>
      <c r="H66" s="155">
        <v>67</v>
      </c>
      <c r="I66" s="155">
        <v>67</v>
      </c>
      <c r="J66" s="156">
        <v>59</v>
      </c>
      <c r="K66" s="155">
        <v>50</v>
      </c>
      <c r="L66" s="156">
        <v>43</v>
      </c>
      <c r="M66" s="155">
        <v>39</v>
      </c>
      <c r="N66" s="155">
        <v>39</v>
      </c>
      <c r="O66" s="156">
        <v>39</v>
      </c>
      <c r="P66" s="155">
        <v>39</v>
      </c>
      <c r="Q66" s="155">
        <v>39</v>
      </c>
      <c r="R66" s="155">
        <v>39</v>
      </c>
      <c r="S66" s="156">
        <v>39</v>
      </c>
      <c r="T66" s="155">
        <v>39</v>
      </c>
      <c r="U66" s="155">
        <v>39</v>
      </c>
      <c r="V66" s="155">
        <v>39</v>
      </c>
      <c r="W66" s="155">
        <v>39</v>
      </c>
      <c r="X66" s="155">
        <v>39</v>
      </c>
      <c r="Y66" s="155">
        <v>39</v>
      </c>
      <c r="Z66" s="155">
        <v>39</v>
      </c>
      <c r="AA66" s="155">
        <v>39</v>
      </c>
      <c r="AB66" s="155">
        <v>39</v>
      </c>
      <c r="AC66" s="691"/>
      <c r="AD66" s="707">
        <v>180</v>
      </c>
      <c r="AE66" s="303" t="s">
        <v>1165</v>
      </c>
      <c r="AF66" s="155">
        <v>713</v>
      </c>
      <c r="AG66" s="155">
        <v>713</v>
      </c>
      <c r="AH66" s="156">
        <v>713</v>
      </c>
      <c r="AI66" s="155">
        <v>713</v>
      </c>
      <c r="AJ66" s="155">
        <v>713</v>
      </c>
      <c r="AK66" s="156">
        <v>634</v>
      </c>
      <c r="AL66" s="155">
        <v>534</v>
      </c>
      <c r="AM66" s="156">
        <v>459</v>
      </c>
      <c r="AN66" s="155">
        <v>713</v>
      </c>
      <c r="AO66" s="155">
        <v>713</v>
      </c>
      <c r="AP66" s="156">
        <v>713</v>
      </c>
      <c r="AQ66" s="155">
        <v>713</v>
      </c>
      <c r="AR66" s="155">
        <v>713</v>
      </c>
      <c r="AS66" s="155">
        <v>713</v>
      </c>
      <c r="AT66" s="156">
        <v>713</v>
      </c>
      <c r="AU66" s="155">
        <v>713</v>
      </c>
      <c r="AV66" s="155">
        <v>713</v>
      </c>
      <c r="AW66" s="155">
        <v>713</v>
      </c>
      <c r="AX66" s="155">
        <v>713</v>
      </c>
      <c r="AY66" s="155">
        <v>713</v>
      </c>
      <c r="AZ66" s="155">
        <v>713</v>
      </c>
      <c r="BA66" s="155">
        <v>713</v>
      </c>
      <c r="BB66" s="155">
        <v>713</v>
      </c>
      <c r="BC66" s="155">
        <v>713</v>
      </c>
      <c r="BD66" s="691"/>
      <c r="BE66" s="707">
        <v>180</v>
      </c>
      <c r="BF66" s="303" t="s">
        <v>1165</v>
      </c>
      <c r="BG66" s="155">
        <v>335</v>
      </c>
      <c r="BH66" s="155">
        <v>373</v>
      </c>
      <c r="BI66" s="156">
        <v>505</v>
      </c>
      <c r="BJ66" s="155">
        <v>637</v>
      </c>
      <c r="BK66" s="155">
        <v>770</v>
      </c>
      <c r="BL66" s="156">
        <v>829</v>
      </c>
      <c r="BM66" s="155">
        <v>829</v>
      </c>
      <c r="BN66" s="156">
        <v>828</v>
      </c>
      <c r="BO66" s="155">
        <v>198</v>
      </c>
      <c r="BP66" s="155">
        <v>220</v>
      </c>
      <c r="BQ66" s="156">
        <v>298</v>
      </c>
      <c r="BR66" s="155">
        <v>375</v>
      </c>
      <c r="BS66" s="155">
        <v>453</v>
      </c>
      <c r="BT66" s="155">
        <v>549</v>
      </c>
      <c r="BU66" s="156">
        <v>652</v>
      </c>
      <c r="BV66" s="155">
        <v>757</v>
      </c>
      <c r="BW66" s="155">
        <v>198</v>
      </c>
      <c r="BX66" s="155">
        <v>220</v>
      </c>
      <c r="BY66" s="155">
        <v>298</v>
      </c>
      <c r="BZ66" s="155">
        <v>375</v>
      </c>
      <c r="CA66" s="155">
        <v>453</v>
      </c>
      <c r="CB66" s="155">
        <v>549</v>
      </c>
      <c r="CC66" s="155">
        <v>652</v>
      </c>
      <c r="CD66" s="155">
        <v>757</v>
      </c>
      <c r="CE66" s="691"/>
      <c r="CF66" s="707">
        <v>180</v>
      </c>
      <c r="CG66" s="303" t="s">
        <v>1165</v>
      </c>
      <c r="CH66" s="155">
        <v>332</v>
      </c>
      <c r="CI66" s="155">
        <v>332</v>
      </c>
      <c r="CJ66" s="156">
        <v>332</v>
      </c>
      <c r="CK66" s="155">
        <v>332</v>
      </c>
      <c r="CL66" s="155">
        <v>393</v>
      </c>
      <c r="CM66" s="156">
        <v>432</v>
      </c>
      <c r="CN66" s="155">
        <v>432</v>
      </c>
      <c r="CO66" s="156">
        <v>432</v>
      </c>
      <c r="CP66" s="155">
        <v>332</v>
      </c>
      <c r="CQ66" s="155">
        <v>332</v>
      </c>
      <c r="CR66" s="156">
        <v>332</v>
      </c>
      <c r="CS66" s="155">
        <v>332</v>
      </c>
      <c r="CT66" s="155">
        <v>332</v>
      </c>
      <c r="CU66" s="155">
        <v>332</v>
      </c>
      <c r="CV66" s="156">
        <v>340</v>
      </c>
      <c r="CW66" s="155">
        <v>395</v>
      </c>
      <c r="CX66" s="155">
        <v>332</v>
      </c>
      <c r="CY66" s="155">
        <v>332</v>
      </c>
      <c r="CZ66" s="155">
        <v>332</v>
      </c>
      <c r="DA66" s="155">
        <v>332</v>
      </c>
      <c r="DB66" s="155">
        <v>332</v>
      </c>
      <c r="DC66" s="155">
        <v>332</v>
      </c>
      <c r="DD66" s="155">
        <v>340</v>
      </c>
      <c r="DE66" s="155">
        <v>395</v>
      </c>
    </row>
    <row r="67" spans="1:109">
      <c r="A67" s="143">
        <v>67</v>
      </c>
      <c r="B67" s="691"/>
      <c r="C67" s="708"/>
      <c r="D67" s="304" t="s">
        <v>1166</v>
      </c>
      <c r="E67" s="157">
        <v>52</v>
      </c>
      <c r="F67" s="157">
        <v>52</v>
      </c>
      <c r="G67" s="158">
        <v>52</v>
      </c>
      <c r="H67" s="157">
        <v>52</v>
      </c>
      <c r="I67" s="157">
        <v>52</v>
      </c>
      <c r="J67" s="158">
        <v>48</v>
      </c>
      <c r="K67" s="157">
        <v>44</v>
      </c>
      <c r="L67" s="158">
        <v>41</v>
      </c>
      <c r="M67" s="157">
        <v>39</v>
      </c>
      <c r="N67" s="157">
        <v>39</v>
      </c>
      <c r="O67" s="158">
        <v>39</v>
      </c>
      <c r="P67" s="157">
        <v>39</v>
      </c>
      <c r="Q67" s="157">
        <v>39</v>
      </c>
      <c r="R67" s="157">
        <v>39</v>
      </c>
      <c r="S67" s="158">
        <v>39</v>
      </c>
      <c r="T67" s="157">
        <v>39</v>
      </c>
      <c r="U67" s="157">
        <v>39</v>
      </c>
      <c r="V67" s="157">
        <v>39</v>
      </c>
      <c r="W67" s="157">
        <v>39</v>
      </c>
      <c r="X67" s="157">
        <v>39</v>
      </c>
      <c r="Y67" s="157">
        <v>39</v>
      </c>
      <c r="Z67" s="157">
        <v>39</v>
      </c>
      <c r="AA67" s="157">
        <v>39</v>
      </c>
      <c r="AB67" s="157">
        <v>39</v>
      </c>
      <c r="AC67" s="691"/>
      <c r="AD67" s="708"/>
      <c r="AE67" s="304" t="s">
        <v>1166</v>
      </c>
      <c r="AF67" s="157">
        <v>561</v>
      </c>
      <c r="AG67" s="157">
        <v>561</v>
      </c>
      <c r="AH67" s="158">
        <v>561</v>
      </c>
      <c r="AI67" s="157">
        <v>561</v>
      </c>
      <c r="AJ67" s="157">
        <v>561</v>
      </c>
      <c r="AK67" s="158">
        <v>517</v>
      </c>
      <c r="AL67" s="157">
        <v>475</v>
      </c>
      <c r="AM67" s="158">
        <v>441</v>
      </c>
      <c r="AN67" s="157">
        <v>713</v>
      </c>
      <c r="AO67" s="157">
        <v>713</v>
      </c>
      <c r="AP67" s="158">
        <v>713</v>
      </c>
      <c r="AQ67" s="157">
        <v>713</v>
      </c>
      <c r="AR67" s="157">
        <v>713</v>
      </c>
      <c r="AS67" s="157">
        <v>713</v>
      </c>
      <c r="AT67" s="158">
        <v>713</v>
      </c>
      <c r="AU67" s="157">
        <v>713</v>
      </c>
      <c r="AV67" s="157">
        <v>713</v>
      </c>
      <c r="AW67" s="157">
        <v>713</v>
      </c>
      <c r="AX67" s="157">
        <v>713</v>
      </c>
      <c r="AY67" s="157">
        <v>713</v>
      </c>
      <c r="AZ67" s="157">
        <v>713</v>
      </c>
      <c r="BA67" s="157">
        <v>713</v>
      </c>
      <c r="BB67" s="157">
        <v>713</v>
      </c>
      <c r="BC67" s="157">
        <v>713</v>
      </c>
      <c r="BD67" s="691"/>
      <c r="BE67" s="708"/>
      <c r="BF67" s="304" t="s">
        <v>1166</v>
      </c>
      <c r="BG67" s="157">
        <v>263</v>
      </c>
      <c r="BH67" s="157">
        <v>293</v>
      </c>
      <c r="BI67" s="158">
        <v>397</v>
      </c>
      <c r="BJ67" s="157">
        <v>502</v>
      </c>
      <c r="BK67" s="157">
        <v>606</v>
      </c>
      <c r="BL67" s="158">
        <v>675</v>
      </c>
      <c r="BM67" s="157">
        <v>737</v>
      </c>
      <c r="BN67" s="158">
        <v>793</v>
      </c>
      <c r="BO67" s="157">
        <v>198</v>
      </c>
      <c r="BP67" s="157">
        <v>219</v>
      </c>
      <c r="BQ67" s="158">
        <v>298</v>
      </c>
      <c r="BR67" s="157">
        <v>375</v>
      </c>
      <c r="BS67" s="157">
        <v>454</v>
      </c>
      <c r="BT67" s="157">
        <v>549</v>
      </c>
      <c r="BU67" s="158">
        <v>652</v>
      </c>
      <c r="BV67" s="157">
        <v>756</v>
      </c>
      <c r="BW67" s="157">
        <v>198</v>
      </c>
      <c r="BX67" s="157">
        <v>219</v>
      </c>
      <c r="BY67" s="157">
        <v>298</v>
      </c>
      <c r="BZ67" s="157">
        <v>375</v>
      </c>
      <c r="CA67" s="157">
        <v>454</v>
      </c>
      <c r="CB67" s="157">
        <v>549</v>
      </c>
      <c r="CC67" s="157">
        <v>652</v>
      </c>
      <c r="CD67" s="157">
        <v>756</v>
      </c>
      <c r="CE67" s="691"/>
      <c r="CF67" s="708"/>
      <c r="CG67" s="304" t="s">
        <v>1166</v>
      </c>
      <c r="CH67" s="157">
        <v>262</v>
      </c>
      <c r="CI67" s="157">
        <v>262</v>
      </c>
      <c r="CJ67" s="158">
        <v>262</v>
      </c>
      <c r="CK67" s="157">
        <v>262</v>
      </c>
      <c r="CL67" s="157">
        <v>310</v>
      </c>
      <c r="CM67" s="158">
        <v>352</v>
      </c>
      <c r="CN67" s="157">
        <v>384</v>
      </c>
      <c r="CO67" s="158">
        <v>414</v>
      </c>
      <c r="CP67" s="157">
        <v>332</v>
      </c>
      <c r="CQ67" s="157">
        <v>332</v>
      </c>
      <c r="CR67" s="158">
        <v>332</v>
      </c>
      <c r="CS67" s="157">
        <v>332</v>
      </c>
      <c r="CT67" s="157">
        <v>332</v>
      </c>
      <c r="CU67" s="157">
        <v>332</v>
      </c>
      <c r="CV67" s="158">
        <v>340</v>
      </c>
      <c r="CW67" s="157">
        <v>394</v>
      </c>
      <c r="CX67" s="157">
        <v>332</v>
      </c>
      <c r="CY67" s="157">
        <v>332</v>
      </c>
      <c r="CZ67" s="157">
        <v>332</v>
      </c>
      <c r="DA67" s="157">
        <v>332</v>
      </c>
      <c r="DB67" s="157">
        <v>332</v>
      </c>
      <c r="DC67" s="157">
        <v>332</v>
      </c>
      <c r="DD67" s="157">
        <v>340</v>
      </c>
      <c r="DE67" s="157">
        <v>394</v>
      </c>
    </row>
    <row r="68" spans="1:109">
      <c r="A68" s="143">
        <v>68</v>
      </c>
      <c r="B68" s="691"/>
      <c r="C68" s="709"/>
      <c r="D68" s="305" t="s">
        <v>1167</v>
      </c>
      <c r="E68" s="159">
        <v>48</v>
      </c>
      <c r="F68" s="159">
        <v>48</v>
      </c>
      <c r="G68" s="160">
        <v>48</v>
      </c>
      <c r="H68" s="159">
        <v>48</v>
      </c>
      <c r="I68" s="159">
        <v>47</v>
      </c>
      <c r="J68" s="160">
        <v>42</v>
      </c>
      <c r="K68" s="159">
        <v>39</v>
      </c>
      <c r="L68" s="160">
        <v>36</v>
      </c>
      <c r="M68" s="159">
        <v>39</v>
      </c>
      <c r="N68" s="159">
        <v>39</v>
      </c>
      <c r="O68" s="160">
        <v>39</v>
      </c>
      <c r="P68" s="159">
        <v>39</v>
      </c>
      <c r="Q68" s="159">
        <v>39</v>
      </c>
      <c r="R68" s="159">
        <v>39</v>
      </c>
      <c r="S68" s="160">
        <v>39</v>
      </c>
      <c r="T68" s="159">
        <v>36</v>
      </c>
      <c r="U68" s="159">
        <v>39</v>
      </c>
      <c r="V68" s="159">
        <v>39</v>
      </c>
      <c r="W68" s="159">
        <v>39</v>
      </c>
      <c r="X68" s="159">
        <v>39</v>
      </c>
      <c r="Y68" s="159">
        <v>39</v>
      </c>
      <c r="Z68" s="159">
        <v>39</v>
      </c>
      <c r="AA68" s="159">
        <v>39</v>
      </c>
      <c r="AB68" s="159">
        <v>36</v>
      </c>
      <c r="AC68" s="691"/>
      <c r="AD68" s="709"/>
      <c r="AE68" s="305" t="s">
        <v>1167</v>
      </c>
      <c r="AF68" s="159">
        <v>513</v>
      </c>
      <c r="AG68" s="159">
        <v>513</v>
      </c>
      <c r="AH68" s="160">
        <v>513</v>
      </c>
      <c r="AI68" s="159">
        <v>513</v>
      </c>
      <c r="AJ68" s="159">
        <v>504</v>
      </c>
      <c r="AK68" s="160">
        <v>454</v>
      </c>
      <c r="AL68" s="159">
        <v>416</v>
      </c>
      <c r="AM68" s="160">
        <v>386</v>
      </c>
      <c r="AN68" s="159">
        <v>713</v>
      </c>
      <c r="AO68" s="159">
        <v>713</v>
      </c>
      <c r="AP68" s="160">
        <v>713</v>
      </c>
      <c r="AQ68" s="159">
        <v>713</v>
      </c>
      <c r="AR68" s="159">
        <v>713</v>
      </c>
      <c r="AS68" s="159">
        <v>713</v>
      </c>
      <c r="AT68" s="160">
        <v>706</v>
      </c>
      <c r="AU68" s="159">
        <v>656</v>
      </c>
      <c r="AV68" s="159">
        <v>713</v>
      </c>
      <c r="AW68" s="159">
        <v>713</v>
      </c>
      <c r="AX68" s="159">
        <v>713</v>
      </c>
      <c r="AY68" s="159">
        <v>713</v>
      </c>
      <c r="AZ68" s="159">
        <v>713</v>
      </c>
      <c r="BA68" s="159">
        <v>713</v>
      </c>
      <c r="BB68" s="159">
        <v>706</v>
      </c>
      <c r="BC68" s="159">
        <v>656</v>
      </c>
      <c r="BD68" s="691"/>
      <c r="BE68" s="709"/>
      <c r="BF68" s="305" t="s">
        <v>1167</v>
      </c>
      <c r="BG68" s="159">
        <v>241</v>
      </c>
      <c r="BH68" s="159">
        <v>268</v>
      </c>
      <c r="BI68" s="160">
        <v>363</v>
      </c>
      <c r="BJ68" s="159">
        <v>459</v>
      </c>
      <c r="BK68" s="159">
        <v>544</v>
      </c>
      <c r="BL68" s="160">
        <v>592</v>
      </c>
      <c r="BM68" s="159">
        <v>647</v>
      </c>
      <c r="BN68" s="160">
        <v>696</v>
      </c>
      <c r="BO68" s="159">
        <v>198</v>
      </c>
      <c r="BP68" s="159">
        <v>220</v>
      </c>
      <c r="BQ68" s="160">
        <v>298</v>
      </c>
      <c r="BR68" s="159">
        <v>376</v>
      </c>
      <c r="BS68" s="159">
        <v>453</v>
      </c>
      <c r="BT68" s="159">
        <v>549</v>
      </c>
      <c r="BU68" s="160">
        <v>647</v>
      </c>
      <c r="BV68" s="159">
        <v>696</v>
      </c>
      <c r="BW68" s="159">
        <v>198</v>
      </c>
      <c r="BX68" s="159">
        <v>220</v>
      </c>
      <c r="BY68" s="159">
        <v>298</v>
      </c>
      <c r="BZ68" s="159">
        <v>376</v>
      </c>
      <c r="CA68" s="159">
        <v>453</v>
      </c>
      <c r="CB68" s="159">
        <v>549</v>
      </c>
      <c r="CC68" s="159">
        <v>647</v>
      </c>
      <c r="CD68" s="159">
        <v>696</v>
      </c>
      <c r="CE68" s="691"/>
      <c r="CF68" s="709"/>
      <c r="CG68" s="305" t="s">
        <v>1167</v>
      </c>
      <c r="CH68" s="159">
        <v>239</v>
      </c>
      <c r="CI68" s="159">
        <v>239</v>
      </c>
      <c r="CJ68" s="160">
        <v>239</v>
      </c>
      <c r="CK68" s="159">
        <v>239</v>
      </c>
      <c r="CL68" s="159">
        <v>277</v>
      </c>
      <c r="CM68" s="160">
        <v>309</v>
      </c>
      <c r="CN68" s="159">
        <v>338</v>
      </c>
      <c r="CO68" s="160">
        <v>363</v>
      </c>
      <c r="CP68" s="159">
        <v>332</v>
      </c>
      <c r="CQ68" s="159">
        <v>332</v>
      </c>
      <c r="CR68" s="160">
        <v>332</v>
      </c>
      <c r="CS68" s="159">
        <v>332</v>
      </c>
      <c r="CT68" s="159">
        <v>332</v>
      </c>
      <c r="CU68" s="159">
        <v>332</v>
      </c>
      <c r="CV68" s="160">
        <v>338</v>
      </c>
      <c r="CW68" s="159">
        <v>363</v>
      </c>
      <c r="CX68" s="159">
        <v>332</v>
      </c>
      <c r="CY68" s="159">
        <v>332</v>
      </c>
      <c r="CZ68" s="159">
        <v>332</v>
      </c>
      <c r="DA68" s="159">
        <v>332</v>
      </c>
      <c r="DB68" s="159">
        <v>332</v>
      </c>
      <c r="DC68" s="159">
        <v>332</v>
      </c>
      <c r="DD68" s="159">
        <v>338</v>
      </c>
      <c r="DE68" s="159">
        <v>363</v>
      </c>
    </row>
    <row r="69" spans="1:109">
      <c r="A69" s="143">
        <v>69</v>
      </c>
      <c r="B69" s="691"/>
      <c r="C69" s="701">
        <v>200</v>
      </c>
      <c r="D69" s="303" t="s">
        <v>1165</v>
      </c>
      <c r="E69" s="155">
        <v>54</v>
      </c>
      <c r="F69" s="155">
        <v>54</v>
      </c>
      <c r="G69" s="156">
        <v>54</v>
      </c>
      <c r="H69" s="155">
        <v>54</v>
      </c>
      <c r="I69" s="155">
        <v>54</v>
      </c>
      <c r="J69" s="156">
        <v>54</v>
      </c>
      <c r="K69" s="155">
        <v>50</v>
      </c>
      <c r="L69" s="156">
        <v>43</v>
      </c>
      <c r="M69" s="155">
        <v>32</v>
      </c>
      <c r="N69" s="155">
        <v>32</v>
      </c>
      <c r="O69" s="156">
        <v>32</v>
      </c>
      <c r="P69" s="155">
        <v>32</v>
      </c>
      <c r="Q69" s="155">
        <v>32</v>
      </c>
      <c r="R69" s="155">
        <v>32</v>
      </c>
      <c r="S69" s="156">
        <v>32</v>
      </c>
      <c r="T69" s="155">
        <v>32</v>
      </c>
      <c r="U69" s="155">
        <v>32</v>
      </c>
      <c r="V69" s="155">
        <v>32</v>
      </c>
      <c r="W69" s="155">
        <v>32</v>
      </c>
      <c r="X69" s="155">
        <v>32</v>
      </c>
      <c r="Y69" s="155">
        <v>32</v>
      </c>
      <c r="Z69" s="155">
        <v>32</v>
      </c>
      <c r="AA69" s="155">
        <v>32</v>
      </c>
      <c r="AB69" s="155">
        <v>32</v>
      </c>
      <c r="AC69" s="691"/>
      <c r="AD69" s="701">
        <v>200</v>
      </c>
      <c r="AE69" s="303" t="s">
        <v>1165</v>
      </c>
      <c r="AF69" s="155">
        <v>713</v>
      </c>
      <c r="AG69" s="155">
        <v>713</v>
      </c>
      <c r="AH69" s="156">
        <v>713</v>
      </c>
      <c r="AI69" s="155">
        <v>713</v>
      </c>
      <c r="AJ69" s="155">
        <v>713</v>
      </c>
      <c r="AK69" s="156">
        <v>713</v>
      </c>
      <c r="AL69" s="155">
        <v>663</v>
      </c>
      <c r="AM69" s="156">
        <v>571</v>
      </c>
      <c r="AN69" s="155">
        <v>713</v>
      </c>
      <c r="AO69" s="155">
        <v>713</v>
      </c>
      <c r="AP69" s="156">
        <v>713</v>
      </c>
      <c r="AQ69" s="155">
        <v>713</v>
      </c>
      <c r="AR69" s="155">
        <v>713</v>
      </c>
      <c r="AS69" s="155">
        <v>713</v>
      </c>
      <c r="AT69" s="156">
        <v>713</v>
      </c>
      <c r="AU69" s="155">
        <v>713</v>
      </c>
      <c r="AV69" s="155">
        <v>713</v>
      </c>
      <c r="AW69" s="155">
        <v>713</v>
      </c>
      <c r="AX69" s="155">
        <v>713</v>
      </c>
      <c r="AY69" s="155">
        <v>713</v>
      </c>
      <c r="AZ69" s="155">
        <v>713</v>
      </c>
      <c r="BA69" s="155">
        <v>713</v>
      </c>
      <c r="BB69" s="155">
        <v>713</v>
      </c>
      <c r="BC69" s="155">
        <v>713</v>
      </c>
      <c r="BD69" s="691"/>
      <c r="BE69" s="701">
        <v>200</v>
      </c>
      <c r="BF69" s="303" t="s">
        <v>1165</v>
      </c>
      <c r="BG69" s="155">
        <v>327</v>
      </c>
      <c r="BH69" s="155">
        <v>337</v>
      </c>
      <c r="BI69" s="156">
        <v>443</v>
      </c>
      <c r="BJ69" s="155">
        <v>549</v>
      </c>
      <c r="BK69" s="155">
        <v>656</v>
      </c>
      <c r="BL69" s="156">
        <v>762</v>
      </c>
      <c r="BM69" s="155">
        <v>829</v>
      </c>
      <c r="BN69" s="156">
        <v>828</v>
      </c>
      <c r="BO69" s="155">
        <v>193</v>
      </c>
      <c r="BP69" s="155">
        <v>199</v>
      </c>
      <c r="BQ69" s="156">
        <v>262</v>
      </c>
      <c r="BR69" s="155">
        <v>325</v>
      </c>
      <c r="BS69" s="155">
        <v>387</v>
      </c>
      <c r="BT69" s="155">
        <v>450</v>
      </c>
      <c r="BU69" s="156">
        <v>526</v>
      </c>
      <c r="BV69" s="155">
        <v>611</v>
      </c>
      <c r="BW69" s="155">
        <v>193</v>
      </c>
      <c r="BX69" s="155">
        <v>199</v>
      </c>
      <c r="BY69" s="155">
        <v>262</v>
      </c>
      <c r="BZ69" s="155">
        <v>325</v>
      </c>
      <c r="CA69" s="155">
        <v>387</v>
      </c>
      <c r="CB69" s="155">
        <v>450</v>
      </c>
      <c r="CC69" s="155">
        <v>526</v>
      </c>
      <c r="CD69" s="155">
        <v>611</v>
      </c>
      <c r="CE69" s="691"/>
      <c r="CF69" s="701">
        <v>200</v>
      </c>
      <c r="CG69" s="303" t="s">
        <v>1165</v>
      </c>
      <c r="CH69" s="155">
        <v>332</v>
      </c>
      <c r="CI69" s="155">
        <v>332</v>
      </c>
      <c r="CJ69" s="156">
        <v>332</v>
      </c>
      <c r="CK69" s="155">
        <v>332</v>
      </c>
      <c r="CL69" s="155">
        <v>332</v>
      </c>
      <c r="CM69" s="156">
        <v>391</v>
      </c>
      <c r="CN69" s="155">
        <v>432</v>
      </c>
      <c r="CO69" s="156">
        <v>432</v>
      </c>
      <c r="CP69" s="155">
        <v>332</v>
      </c>
      <c r="CQ69" s="155">
        <v>332</v>
      </c>
      <c r="CR69" s="156">
        <v>332</v>
      </c>
      <c r="CS69" s="155">
        <v>332</v>
      </c>
      <c r="CT69" s="155">
        <v>332</v>
      </c>
      <c r="CU69" s="155">
        <v>332</v>
      </c>
      <c r="CV69" s="156">
        <v>332</v>
      </c>
      <c r="CW69" s="155">
        <v>332</v>
      </c>
      <c r="CX69" s="155">
        <v>332</v>
      </c>
      <c r="CY69" s="155">
        <v>332</v>
      </c>
      <c r="CZ69" s="155">
        <v>332</v>
      </c>
      <c r="DA69" s="155">
        <v>332</v>
      </c>
      <c r="DB69" s="155">
        <v>332</v>
      </c>
      <c r="DC69" s="155">
        <v>332</v>
      </c>
      <c r="DD69" s="155">
        <v>332</v>
      </c>
      <c r="DE69" s="155">
        <v>332</v>
      </c>
    </row>
    <row r="70" spans="1:109">
      <c r="A70" s="143">
        <v>70</v>
      </c>
      <c r="B70" s="691"/>
      <c r="C70" s="702"/>
      <c r="D70" s="304" t="s">
        <v>1166</v>
      </c>
      <c r="E70" s="157">
        <v>49</v>
      </c>
      <c r="F70" s="157">
        <v>49</v>
      </c>
      <c r="G70" s="158">
        <v>49</v>
      </c>
      <c r="H70" s="157">
        <v>49</v>
      </c>
      <c r="I70" s="157">
        <v>49</v>
      </c>
      <c r="J70" s="158">
        <v>48</v>
      </c>
      <c r="K70" s="157">
        <v>44</v>
      </c>
      <c r="L70" s="158">
        <v>41</v>
      </c>
      <c r="M70" s="157">
        <v>32</v>
      </c>
      <c r="N70" s="157">
        <v>32</v>
      </c>
      <c r="O70" s="158">
        <v>32</v>
      </c>
      <c r="P70" s="157">
        <v>32</v>
      </c>
      <c r="Q70" s="157">
        <v>32</v>
      </c>
      <c r="R70" s="157">
        <v>32</v>
      </c>
      <c r="S70" s="158">
        <v>32</v>
      </c>
      <c r="T70" s="157">
        <v>32</v>
      </c>
      <c r="U70" s="157">
        <v>32</v>
      </c>
      <c r="V70" s="157">
        <v>32</v>
      </c>
      <c r="W70" s="157">
        <v>32</v>
      </c>
      <c r="X70" s="157">
        <v>32</v>
      </c>
      <c r="Y70" s="157">
        <v>32</v>
      </c>
      <c r="Z70" s="157">
        <v>32</v>
      </c>
      <c r="AA70" s="157">
        <v>32</v>
      </c>
      <c r="AB70" s="157">
        <v>32</v>
      </c>
      <c r="AC70" s="691"/>
      <c r="AD70" s="702"/>
      <c r="AE70" s="304" t="s">
        <v>1166</v>
      </c>
      <c r="AF70" s="157">
        <v>648</v>
      </c>
      <c r="AG70" s="157">
        <v>648</v>
      </c>
      <c r="AH70" s="158">
        <v>648</v>
      </c>
      <c r="AI70" s="157">
        <v>648</v>
      </c>
      <c r="AJ70" s="157">
        <v>648</v>
      </c>
      <c r="AK70" s="158">
        <v>640</v>
      </c>
      <c r="AL70" s="157">
        <v>589</v>
      </c>
      <c r="AM70" s="158">
        <v>547</v>
      </c>
      <c r="AN70" s="157">
        <v>713</v>
      </c>
      <c r="AO70" s="157">
        <v>713</v>
      </c>
      <c r="AP70" s="158">
        <v>713</v>
      </c>
      <c r="AQ70" s="157">
        <v>713</v>
      </c>
      <c r="AR70" s="157">
        <v>713</v>
      </c>
      <c r="AS70" s="157">
        <v>713</v>
      </c>
      <c r="AT70" s="158">
        <v>713</v>
      </c>
      <c r="AU70" s="157">
        <v>713</v>
      </c>
      <c r="AV70" s="157">
        <v>713</v>
      </c>
      <c r="AW70" s="157">
        <v>713</v>
      </c>
      <c r="AX70" s="157">
        <v>713</v>
      </c>
      <c r="AY70" s="157">
        <v>713</v>
      </c>
      <c r="AZ70" s="157">
        <v>713</v>
      </c>
      <c r="BA70" s="157">
        <v>713</v>
      </c>
      <c r="BB70" s="157">
        <v>713</v>
      </c>
      <c r="BC70" s="157">
        <v>713</v>
      </c>
      <c r="BD70" s="691"/>
      <c r="BE70" s="702"/>
      <c r="BF70" s="304" t="s">
        <v>1166</v>
      </c>
      <c r="BG70" s="157">
        <v>297</v>
      </c>
      <c r="BH70" s="157">
        <v>306</v>
      </c>
      <c r="BI70" s="158">
        <v>402</v>
      </c>
      <c r="BJ70" s="157">
        <v>499</v>
      </c>
      <c r="BK70" s="157">
        <v>596</v>
      </c>
      <c r="BL70" s="158">
        <v>685</v>
      </c>
      <c r="BM70" s="157">
        <v>737</v>
      </c>
      <c r="BN70" s="158">
        <v>793</v>
      </c>
      <c r="BO70" s="157">
        <v>193</v>
      </c>
      <c r="BP70" s="157">
        <v>199</v>
      </c>
      <c r="BQ70" s="158">
        <v>261</v>
      </c>
      <c r="BR70" s="157">
        <v>324</v>
      </c>
      <c r="BS70" s="157">
        <v>388</v>
      </c>
      <c r="BT70" s="157">
        <v>451</v>
      </c>
      <c r="BU70" s="158">
        <v>527</v>
      </c>
      <c r="BV70" s="157">
        <v>611</v>
      </c>
      <c r="BW70" s="157">
        <v>193</v>
      </c>
      <c r="BX70" s="157">
        <v>199</v>
      </c>
      <c r="BY70" s="157">
        <v>261</v>
      </c>
      <c r="BZ70" s="157">
        <v>324</v>
      </c>
      <c r="CA70" s="157">
        <v>388</v>
      </c>
      <c r="CB70" s="157">
        <v>451</v>
      </c>
      <c r="CC70" s="157">
        <v>527</v>
      </c>
      <c r="CD70" s="157">
        <v>611</v>
      </c>
      <c r="CE70" s="691"/>
      <c r="CF70" s="702"/>
      <c r="CG70" s="304" t="s">
        <v>1166</v>
      </c>
      <c r="CH70" s="157">
        <v>302</v>
      </c>
      <c r="CI70" s="157">
        <v>302</v>
      </c>
      <c r="CJ70" s="158">
        <v>302</v>
      </c>
      <c r="CK70" s="157">
        <v>302</v>
      </c>
      <c r="CL70" s="157">
        <v>302</v>
      </c>
      <c r="CM70" s="158">
        <v>351</v>
      </c>
      <c r="CN70" s="157">
        <v>384</v>
      </c>
      <c r="CO70" s="158">
        <v>414</v>
      </c>
      <c r="CP70" s="157">
        <v>332</v>
      </c>
      <c r="CQ70" s="157">
        <v>332</v>
      </c>
      <c r="CR70" s="158">
        <v>332</v>
      </c>
      <c r="CS70" s="157">
        <v>332</v>
      </c>
      <c r="CT70" s="157">
        <v>332</v>
      </c>
      <c r="CU70" s="157">
        <v>332</v>
      </c>
      <c r="CV70" s="158">
        <v>332</v>
      </c>
      <c r="CW70" s="157">
        <v>332</v>
      </c>
      <c r="CX70" s="157">
        <v>332</v>
      </c>
      <c r="CY70" s="157">
        <v>332</v>
      </c>
      <c r="CZ70" s="157">
        <v>332</v>
      </c>
      <c r="DA70" s="157">
        <v>332</v>
      </c>
      <c r="DB70" s="157">
        <v>332</v>
      </c>
      <c r="DC70" s="157">
        <v>332</v>
      </c>
      <c r="DD70" s="157">
        <v>332</v>
      </c>
      <c r="DE70" s="157">
        <v>332</v>
      </c>
    </row>
    <row r="71" spans="1:109">
      <c r="A71" s="143">
        <v>71</v>
      </c>
      <c r="B71" s="692"/>
      <c r="C71" s="703"/>
      <c r="D71" s="305" t="s">
        <v>1167</v>
      </c>
      <c r="E71" s="159">
        <v>44</v>
      </c>
      <c r="F71" s="159">
        <v>44</v>
      </c>
      <c r="G71" s="160">
        <v>44</v>
      </c>
      <c r="H71" s="159">
        <v>44</v>
      </c>
      <c r="I71" s="159">
        <v>44</v>
      </c>
      <c r="J71" s="160">
        <v>42</v>
      </c>
      <c r="K71" s="159">
        <v>39</v>
      </c>
      <c r="L71" s="160">
        <v>36</v>
      </c>
      <c r="M71" s="159">
        <v>32</v>
      </c>
      <c r="N71" s="159">
        <v>32</v>
      </c>
      <c r="O71" s="160">
        <v>32</v>
      </c>
      <c r="P71" s="159">
        <v>32</v>
      </c>
      <c r="Q71" s="159">
        <v>32</v>
      </c>
      <c r="R71" s="159">
        <v>32</v>
      </c>
      <c r="S71" s="160">
        <v>32</v>
      </c>
      <c r="T71" s="159">
        <v>32</v>
      </c>
      <c r="U71" s="159">
        <v>32</v>
      </c>
      <c r="V71" s="159">
        <v>32</v>
      </c>
      <c r="W71" s="159">
        <v>32</v>
      </c>
      <c r="X71" s="159">
        <v>32</v>
      </c>
      <c r="Y71" s="159">
        <v>32</v>
      </c>
      <c r="Z71" s="159">
        <v>32</v>
      </c>
      <c r="AA71" s="159">
        <v>32</v>
      </c>
      <c r="AB71" s="159">
        <v>32</v>
      </c>
      <c r="AC71" s="692"/>
      <c r="AD71" s="703"/>
      <c r="AE71" s="305" t="s">
        <v>1167</v>
      </c>
      <c r="AF71" s="159">
        <v>592</v>
      </c>
      <c r="AG71" s="159">
        <v>592</v>
      </c>
      <c r="AH71" s="160">
        <v>592</v>
      </c>
      <c r="AI71" s="159">
        <v>592</v>
      </c>
      <c r="AJ71" s="159">
        <v>592</v>
      </c>
      <c r="AK71" s="160">
        <v>563</v>
      </c>
      <c r="AL71" s="159">
        <v>516</v>
      </c>
      <c r="AM71" s="160">
        <v>480</v>
      </c>
      <c r="AN71" s="159">
        <v>713</v>
      </c>
      <c r="AO71" s="159">
        <v>713</v>
      </c>
      <c r="AP71" s="160">
        <v>713</v>
      </c>
      <c r="AQ71" s="159">
        <v>713</v>
      </c>
      <c r="AR71" s="159">
        <v>713</v>
      </c>
      <c r="AS71" s="159">
        <v>713</v>
      </c>
      <c r="AT71" s="160">
        <v>713</v>
      </c>
      <c r="AU71" s="159">
        <v>713</v>
      </c>
      <c r="AV71" s="159">
        <v>713</v>
      </c>
      <c r="AW71" s="159">
        <v>713</v>
      </c>
      <c r="AX71" s="159">
        <v>713</v>
      </c>
      <c r="AY71" s="159">
        <v>713</v>
      </c>
      <c r="AZ71" s="159">
        <v>713</v>
      </c>
      <c r="BA71" s="159">
        <v>713</v>
      </c>
      <c r="BB71" s="159">
        <v>713</v>
      </c>
      <c r="BC71" s="159">
        <v>713</v>
      </c>
      <c r="BD71" s="692"/>
      <c r="BE71" s="703"/>
      <c r="BF71" s="305" t="s">
        <v>1167</v>
      </c>
      <c r="BG71" s="159">
        <v>271</v>
      </c>
      <c r="BH71" s="159">
        <v>280</v>
      </c>
      <c r="BI71" s="160">
        <v>368</v>
      </c>
      <c r="BJ71" s="159">
        <v>457</v>
      </c>
      <c r="BK71" s="159">
        <v>545</v>
      </c>
      <c r="BL71" s="160">
        <v>602</v>
      </c>
      <c r="BM71" s="159">
        <v>647</v>
      </c>
      <c r="BN71" s="160">
        <v>696</v>
      </c>
      <c r="BO71" s="159">
        <v>193</v>
      </c>
      <c r="BP71" s="159">
        <v>199</v>
      </c>
      <c r="BQ71" s="160">
        <v>261</v>
      </c>
      <c r="BR71" s="159">
        <v>324</v>
      </c>
      <c r="BS71" s="159">
        <v>388</v>
      </c>
      <c r="BT71" s="159">
        <v>451</v>
      </c>
      <c r="BU71" s="160">
        <v>526</v>
      </c>
      <c r="BV71" s="159">
        <v>611</v>
      </c>
      <c r="BW71" s="159">
        <v>193</v>
      </c>
      <c r="BX71" s="159">
        <v>199</v>
      </c>
      <c r="BY71" s="159">
        <v>261</v>
      </c>
      <c r="BZ71" s="159">
        <v>324</v>
      </c>
      <c r="CA71" s="159">
        <v>388</v>
      </c>
      <c r="CB71" s="159">
        <v>451</v>
      </c>
      <c r="CC71" s="159">
        <v>526</v>
      </c>
      <c r="CD71" s="159">
        <v>611</v>
      </c>
      <c r="CE71" s="692"/>
      <c r="CF71" s="703"/>
      <c r="CG71" s="305" t="s">
        <v>1167</v>
      </c>
      <c r="CH71" s="159">
        <v>276</v>
      </c>
      <c r="CI71" s="159">
        <v>276</v>
      </c>
      <c r="CJ71" s="160">
        <v>276</v>
      </c>
      <c r="CK71" s="159">
        <v>276</v>
      </c>
      <c r="CL71" s="159">
        <v>276</v>
      </c>
      <c r="CM71" s="160">
        <v>309</v>
      </c>
      <c r="CN71" s="159">
        <v>338</v>
      </c>
      <c r="CO71" s="160">
        <v>363</v>
      </c>
      <c r="CP71" s="159">
        <v>332</v>
      </c>
      <c r="CQ71" s="159">
        <v>332</v>
      </c>
      <c r="CR71" s="160">
        <v>332</v>
      </c>
      <c r="CS71" s="159">
        <v>332</v>
      </c>
      <c r="CT71" s="159">
        <v>332</v>
      </c>
      <c r="CU71" s="159">
        <v>332</v>
      </c>
      <c r="CV71" s="160">
        <v>332</v>
      </c>
      <c r="CW71" s="159">
        <v>332</v>
      </c>
      <c r="CX71" s="159">
        <v>332</v>
      </c>
      <c r="CY71" s="159">
        <v>332</v>
      </c>
      <c r="CZ71" s="159">
        <v>332</v>
      </c>
      <c r="DA71" s="159">
        <v>332</v>
      </c>
      <c r="DB71" s="159">
        <v>332</v>
      </c>
      <c r="DC71" s="159">
        <v>332</v>
      </c>
      <c r="DD71" s="159">
        <v>332</v>
      </c>
      <c r="DE71" s="159">
        <v>332</v>
      </c>
    </row>
    <row r="72" spans="1:109">
      <c r="A72" s="143">
        <v>72</v>
      </c>
    </row>
    <row r="73" spans="1:109">
      <c r="A73" s="143">
        <v>73</v>
      </c>
      <c r="B73" s="719" t="s">
        <v>1173</v>
      </c>
      <c r="C73" s="720"/>
      <c r="D73" s="720"/>
      <c r="E73" s="720"/>
      <c r="F73" s="720"/>
      <c r="G73" s="720"/>
      <c r="H73" s="720"/>
      <c r="I73" s="720"/>
      <c r="J73" s="720"/>
      <c r="K73" s="720"/>
      <c r="L73" s="720"/>
      <c r="M73" s="720"/>
      <c r="N73" s="720"/>
      <c r="O73" s="720"/>
      <c r="P73" s="720"/>
      <c r="Q73" s="720"/>
      <c r="R73" s="720"/>
      <c r="S73" s="720"/>
      <c r="T73" s="720"/>
      <c r="U73" s="720"/>
      <c r="V73" s="720"/>
      <c r="W73" s="720"/>
      <c r="X73" s="720"/>
      <c r="Y73" s="720"/>
      <c r="Z73" s="720"/>
      <c r="AA73" s="720"/>
      <c r="AB73" s="721"/>
      <c r="AC73" s="719" t="s">
        <v>1174</v>
      </c>
      <c r="AD73" s="720"/>
      <c r="AE73" s="720"/>
      <c r="AF73" s="720"/>
      <c r="AG73" s="720"/>
      <c r="AH73" s="720"/>
      <c r="AI73" s="720"/>
      <c r="AJ73" s="720"/>
      <c r="AK73" s="720"/>
      <c r="AL73" s="720"/>
      <c r="AM73" s="720"/>
      <c r="AN73" s="720"/>
      <c r="AO73" s="720"/>
      <c r="AP73" s="720"/>
      <c r="AQ73" s="720"/>
      <c r="AR73" s="720"/>
      <c r="AS73" s="720"/>
      <c r="AT73" s="720"/>
      <c r="AU73" s="720"/>
      <c r="AV73" s="720"/>
      <c r="AW73" s="720"/>
      <c r="AX73" s="720"/>
      <c r="AY73" s="720"/>
      <c r="AZ73" s="720"/>
      <c r="BA73" s="720"/>
      <c r="BB73" s="720"/>
      <c r="BC73" s="721"/>
      <c r="BD73" s="719" t="s">
        <v>1175</v>
      </c>
      <c r="BE73" s="720"/>
      <c r="BF73" s="720"/>
      <c r="BG73" s="720"/>
      <c r="BH73" s="720"/>
      <c r="BI73" s="720"/>
      <c r="BJ73" s="720"/>
      <c r="BK73" s="720"/>
      <c r="BL73" s="720"/>
      <c r="BM73" s="720"/>
      <c r="BN73" s="720"/>
      <c r="BO73" s="720"/>
      <c r="BP73" s="720"/>
      <c r="BQ73" s="720"/>
      <c r="BR73" s="720"/>
      <c r="BS73" s="720"/>
      <c r="BT73" s="720"/>
      <c r="BU73" s="720"/>
      <c r="BV73" s="720"/>
      <c r="BW73" s="720"/>
      <c r="BX73" s="720"/>
      <c r="BY73" s="720"/>
      <c r="BZ73" s="720"/>
      <c r="CA73" s="720"/>
      <c r="CB73" s="720"/>
      <c r="CC73" s="720"/>
      <c r="CD73" s="721"/>
      <c r="CE73" s="719" t="s">
        <v>1176</v>
      </c>
      <c r="CF73" s="720"/>
      <c r="CG73" s="720"/>
      <c r="CH73" s="720"/>
      <c r="CI73" s="720"/>
      <c r="CJ73" s="720"/>
      <c r="CK73" s="720"/>
      <c r="CL73" s="720"/>
      <c r="CM73" s="720"/>
      <c r="CN73" s="720"/>
      <c r="CO73" s="720"/>
      <c r="CP73" s="720"/>
      <c r="CQ73" s="720"/>
      <c r="CR73" s="720"/>
      <c r="CS73" s="720"/>
      <c r="CT73" s="720"/>
      <c r="CU73" s="720"/>
      <c r="CV73" s="720"/>
      <c r="CW73" s="720"/>
      <c r="CX73" s="720"/>
      <c r="CY73" s="720"/>
      <c r="CZ73" s="720"/>
      <c r="DA73" s="720"/>
      <c r="DB73" s="720"/>
      <c r="DC73" s="720"/>
      <c r="DD73" s="720"/>
      <c r="DE73" s="721"/>
    </row>
    <row r="74" spans="1:109">
      <c r="A74" s="143">
        <v>74</v>
      </c>
      <c r="B74" s="713" t="s">
        <v>1177</v>
      </c>
      <c r="C74" s="716" t="s">
        <v>1158</v>
      </c>
      <c r="D74" s="716" t="s">
        <v>1159</v>
      </c>
      <c r="E74" s="719" t="s">
        <v>1160</v>
      </c>
      <c r="F74" s="720"/>
      <c r="G74" s="720"/>
      <c r="H74" s="720"/>
      <c r="I74" s="720"/>
      <c r="J74" s="720"/>
      <c r="K74" s="720"/>
      <c r="L74" s="720"/>
      <c r="M74" s="719" t="s">
        <v>1161</v>
      </c>
      <c r="N74" s="720"/>
      <c r="O74" s="720"/>
      <c r="P74" s="720"/>
      <c r="Q74" s="720"/>
      <c r="R74" s="720"/>
      <c r="S74" s="720"/>
      <c r="T74" s="721"/>
      <c r="U74" s="719" t="s">
        <v>1162</v>
      </c>
      <c r="V74" s="720"/>
      <c r="W74" s="720"/>
      <c r="X74" s="720"/>
      <c r="Y74" s="720"/>
      <c r="Z74" s="720"/>
      <c r="AA74" s="720"/>
      <c r="AB74" s="721"/>
      <c r="AC74" s="713" t="s">
        <v>1177</v>
      </c>
      <c r="AD74" s="716" t="s">
        <v>1158</v>
      </c>
      <c r="AE74" s="716" t="s">
        <v>1159</v>
      </c>
      <c r="AF74" s="719" t="s">
        <v>1160</v>
      </c>
      <c r="AG74" s="720"/>
      <c r="AH74" s="720"/>
      <c r="AI74" s="720"/>
      <c r="AJ74" s="720"/>
      <c r="AK74" s="720"/>
      <c r="AL74" s="720"/>
      <c r="AM74" s="720"/>
      <c r="AN74" s="719" t="s">
        <v>1161</v>
      </c>
      <c r="AO74" s="720"/>
      <c r="AP74" s="720"/>
      <c r="AQ74" s="720"/>
      <c r="AR74" s="720"/>
      <c r="AS74" s="720"/>
      <c r="AT74" s="720"/>
      <c r="AU74" s="721"/>
      <c r="AV74" s="719" t="s">
        <v>1162</v>
      </c>
      <c r="AW74" s="720"/>
      <c r="AX74" s="720"/>
      <c r="AY74" s="720"/>
      <c r="AZ74" s="720"/>
      <c r="BA74" s="720"/>
      <c r="BB74" s="720"/>
      <c r="BC74" s="721"/>
      <c r="BD74" s="713" t="s">
        <v>1177</v>
      </c>
      <c r="BE74" s="716" t="s">
        <v>1158</v>
      </c>
      <c r="BF74" s="716" t="s">
        <v>1159</v>
      </c>
      <c r="BG74" s="719" t="s">
        <v>1160</v>
      </c>
      <c r="BH74" s="720"/>
      <c r="BI74" s="720"/>
      <c r="BJ74" s="720"/>
      <c r="BK74" s="720"/>
      <c r="BL74" s="720"/>
      <c r="BM74" s="720"/>
      <c r="BN74" s="720"/>
      <c r="BO74" s="719" t="s">
        <v>1161</v>
      </c>
      <c r="BP74" s="720"/>
      <c r="BQ74" s="720"/>
      <c r="BR74" s="720"/>
      <c r="BS74" s="720"/>
      <c r="BT74" s="720"/>
      <c r="BU74" s="720"/>
      <c r="BV74" s="721"/>
      <c r="BW74" s="719" t="s">
        <v>1162</v>
      </c>
      <c r="BX74" s="720"/>
      <c r="BY74" s="720"/>
      <c r="BZ74" s="720"/>
      <c r="CA74" s="720"/>
      <c r="CB74" s="720"/>
      <c r="CC74" s="720"/>
      <c r="CD74" s="721"/>
      <c r="CE74" s="713" t="s">
        <v>1177</v>
      </c>
      <c r="CF74" s="716" t="s">
        <v>1158</v>
      </c>
      <c r="CG74" s="716" t="s">
        <v>1159</v>
      </c>
      <c r="CH74" s="719" t="s">
        <v>1160</v>
      </c>
      <c r="CI74" s="720"/>
      <c r="CJ74" s="720"/>
      <c r="CK74" s="720"/>
      <c r="CL74" s="720"/>
      <c r="CM74" s="720"/>
      <c r="CN74" s="720"/>
      <c r="CO74" s="720"/>
      <c r="CP74" s="719" t="s">
        <v>1161</v>
      </c>
      <c r="CQ74" s="720"/>
      <c r="CR74" s="720"/>
      <c r="CS74" s="720"/>
      <c r="CT74" s="720"/>
      <c r="CU74" s="720"/>
      <c r="CV74" s="720"/>
      <c r="CW74" s="721"/>
      <c r="CX74" s="719" t="s">
        <v>1162</v>
      </c>
      <c r="CY74" s="720"/>
      <c r="CZ74" s="720"/>
      <c r="DA74" s="720"/>
      <c r="DB74" s="720"/>
      <c r="DC74" s="720"/>
      <c r="DD74" s="720"/>
      <c r="DE74" s="721"/>
    </row>
    <row r="75" spans="1:109">
      <c r="A75" s="143">
        <v>75</v>
      </c>
      <c r="B75" s="714"/>
      <c r="C75" s="717"/>
      <c r="D75" s="717"/>
      <c r="E75" s="722" t="s">
        <v>1163</v>
      </c>
      <c r="F75" s="723"/>
      <c r="G75" s="723"/>
      <c r="H75" s="723"/>
      <c r="I75" s="723"/>
      <c r="J75" s="723"/>
      <c r="K75" s="723"/>
      <c r="L75" s="723"/>
      <c r="M75" s="722" t="s">
        <v>1163</v>
      </c>
      <c r="N75" s="723"/>
      <c r="O75" s="723"/>
      <c r="P75" s="723"/>
      <c r="Q75" s="723"/>
      <c r="R75" s="723"/>
      <c r="S75" s="723"/>
      <c r="T75" s="724"/>
      <c r="U75" s="722" t="s">
        <v>1163</v>
      </c>
      <c r="V75" s="723"/>
      <c r="W75" s="723"/>
      <c r="X75" s="723"/>
      <c r="Y75" s="723"/>
      <c r="Z75" s="723"/>
      <c r="AA75" s="723"/>
      <c r="AB75" s="724"/>
      <c r="AC75" s="714"/>
      <c r="AD75" s="717"/>
      <c r="AE75" s="717"/>
      <c r="AF75" s="722" t="s">
        <v>1163</v>
      </c>
      <c r="AG75" s="723"/>
      <c r="AH75" s="723"/>
      <c r="AI75" s="723"/>
      <c r="AJ75" s="723"/>
      <c r="AK75" s="723"/>
      <c r="AL75" s="723"/>
      <c r="AM75" s="723"/>
      <c r="AN75" s="722" t="s">
        <v>1163</v>
      </c>
      <c r="AO75" s="723"/>
      <c r="AP75" s="723"/>
      <c r="AQ75" s="723"/>
      <c r="AR75" s="723"/>
      <c r="AS75" s="723"/>
      <c r="AT75" s="723"/>
      <c r="AU75" s="724"/>
      <c r="AV75" s="722" t="s">
        <v>1163</v>
      </c>
      <c r="AW75" s="723"/>
      <c r="AX75" s="723"/>
      <c r="AY75" s="723"/>
      <c r="AZ75" s="723"/>
      <c r="BA75" s="723"/>
      <c r="BB75" s="723"/>
      <c r="BC75" s="724"/>
      <c r="BD75" s="714"/>
      <c r="BE75" s="717"/>
      <c r="BF75" s="717"/>
      <c r="BG75" s="722" t="s">
        <v>1163</v>
      </c>
      <c r="BH75" s="723"/>
      <c r="BI75" s="723"/>
      <c r="BJ75" s="723"/>
      <c r="BK75" s="723"/>
      <c r="BL75" s="723"/>
      <c r="BM75" s="723"/>
      <c r="BN75" s="723"/>
      <c r="BO75" s="722" t="s">
        <v>1163</v>
      </c>
      <c r="BP75" s="723"/>
      <c r="BQ75" s="723"/>
      <c r="BR75" s="723"/>
      <c r="BS75" s="723"/>
      <c r="BT75" s="723"/>
      <c r="BU75" s="723"/>
      <c r="BV75" s="724"/>
      <c r="BW75" s="722" t="s">
        <v>1163</v>
      </c>
      <c r="BX75" s="723"/>
      <c r="BY75" s="723"/>
      <c r="BZ75" s="723"/>
      <c r="CA75" s="723"/>
      <c r="CB75" s="723"/>
      <c r="CC75" s="723"/>
      <c r="CD75" s="724"/>
      <c r="CE75" s="714"/>
      <c r="CF75" s="717"/>
      <c r="CG75" s="717"/>
      <c r="CH75" s="722" t="s">
        <v>1163</v>
      </c>
      <c r="CI75" s="723"/>
      <c r="CJ75" s="723"/>
      <c r="CK75" s="723"/>
      <c r="CL75" s="723"/>
      <c r="CM75" s="723"/>
      <c r="CN75" s="723"/>
      <c r="CO75" s="723"/>
      <c r="CP75" s="722" t="s">
        <v>1163</v>
      </c>
      <c r="CQ75" s="723"/>
      <c r="CR75" s="723"/>
      <c r="CS75" s="723"/>
      <c r="CT75" s="723"/>
      <c r="CU75" s="723"/>
      <c r="CV75" s="723"/>
      <c r="CW75" s="724"/>
      <c r="CX75" s="722" t="s">
        <v>1163</v>
      </c>
      <c r="CY75" s="723"/>
      <c r="CZ75" s="723"/>
      <c r="DA75" s="723"/>
      <c r="DB75" s="723"/>
      <c r="DC75" s="723"/>
      <c r="DD75" s="723"/>
      <c r="DE75" s="724"/>
    </row>
    <row r="76" spans="1:109">
      <c r="A76" s="143">
        <v>76</v>
      </c>
      <c r="B76" s="715"/>
      <c r="C76" s="718"/>
      <c r="D76" s="718"/>
      <c r="E76" s="146">
        <v>0</v>
      </c>
      <c r="F76" s="147">
        <v>10</v>
      </c>
      <c r="G76" s="148">
        <v>20</v>
      </c>
      <c r="H76" s="149">
        <v>30</v>
      </c>
      <c r="I76" s="150">
        <v>40</v>
      </c>
      <c r="J76" s="151">
        <v>50</v>
      </c>
      <c r="K76" s="152">
        <v>60</v>
      </c>
      <c r="L76" s="153">
        <v>70</v>
      </c>
      <c r="M76" s="146">
        <v>0</v>
      </c>
      <c r="N76" s="147">
        <v>10</v>
      </c>
      <c r="O76" s="148">
        <v>20</v>
      </c>
      <c r="P76" s="149">
        <v>30</v>
      </c>
      <c r="Q76" s="150">
        <v>40</v>
      </c>
      <c r="R76" s="151">
        <v>50</v>
      </c>
      <c r="S76" s="152">
        <v>60</v>
      </c>
      <c r="T76" s="154">
        <v>70</v>
      </c>
      <c r="U76" s="146">
        <v>0</v>
      </c>
      <c r="V76" s="147">
        <v>10</v>
      </c>
      <c r="W76" s="148">
        <v>20</v>
      </c>
      <c r="X76" s="149">
        <v>30</v>
      </c>
      <c r="Y76" s="150">
        <v>40</v>
      </c>
      <c r="Z76" s="151">
        <v>50</v>
      </c>
      <c r="AA76" s="152">
        <v>60</v>
      </c>
      <c r="AB76" s="154">
        <v>70</v>
      </c>
      <c r="AC76" s="715"/>
      <c r="AD76" s="718"/>
      <c r="AE76" s="718"/>
      <c r="AF76" s="146">
        <v>0</v>
      </c>
      <c r="AG76" s="147">
        <v>10</v>
      </c>
      <c r="AH76" s="148">
        <v>20</v>
      </c>
      <c r="AI76" s="149">
        <v>30</v>
      </c>
      <c r="AJ76" s="150">
        <v>40</v>
      </c>
      <c r="AK76" s="151">
        <v>50</v>
      </c>
      <c r="AL76" s="152">
        <v>60</v>
      </c>
      <c r="AM76" s="153">
        <v>70</v>
      </c>
      <c r="AN76" s="146">
        <v>0</v>
      </c>
      <c r="AO76" s="147">
        <v>10</v>
      </c>
      <c r="AP76" s="148">
        <v>20</v>
      </c>
      <c r="AQ76" s="149">
        <v>30</v>
      </c>
      <c r="AR76" s="150">
        <v>40</v>
      </c>
      <c r="AS76" s="151">
        <v>50</v>
      </c>
      <c r="AT76" s="152">
        <v>60</v>
      </c>
      <c r="AU76" s="154">
        <v>70</v>
      </c>
      <c r="AV76" s="146">
        <v>0</v>
      </c>
      <c r="AW76" s="147">
        <v>10</v>
      </c>
      <c r="AX76" s="148">
        <v>20</v>
      </c>
      <c r="AY76" s="149">
        <v>30</v>
      </c>
      <c r="AZ76" s="150">
        <v>40</v>
      </c>
      <c r="BA76" s="151">
        <v>50</v>
      </c>
      <c r="BB76" s="152">
        <v>60</v>
      </c>
      <c r="BC76" s="154">
        <v>70</v>
      </c>
      <c r="BD76" s="715"/>
      <c r="BE76" s="718"/>
      <c r="BF76" s="718"/>
      <c r="BG76" s="146">
        <v>0</v>
      </c>
      <c r="BH76" s="147">
        <v>10</v>
      </c>
      <c r="BI76" s="148">
        <v>20</v>
      </c>
      <c r="BJ76" s="149">
        <v>30</v>
      </c>
      <c r="BK76" s="150">
        <v>40</v>
      </c>
      <c r="BL76" s="151">
        <v>50</v>
      </c>
      <c r="BM76" s="152">
        <v>60</v>
      </c>
      <c r="BN76" s="153">
        <v>70</v>
      </c>
      <c r="BO76" s="146">
        <v>0</v>
      </c>
      <c r="BP76" s="147">
        <v>10</v>
      </c>
      <c r="BQ76" s="148">
        <v>20</v>
      </c>
      <c r="BR76" s="149">
        <v>30</v>
      </c>
      <c r="BS76" s="150">
        <v>40</v>
      </c>
      <c r="BT76" s="151">
        <v>50</v>
      </c>
      <c r="BU76" s="152">
        <v>60</v>
      </c>
      <c r="BV76" s="154">
        <v>70</v>
      </c>
      <c r="BW76" s="146">
        <v>0</v>
      </c>
      <c r="BX76" s="147">
        <v>10</v>
      </c>
      <c r="BY76" s="148">
        <v>20</v>
      </c>
      <c r="BZ76" s="149">
        <v>30</v>
      </c>
      <c r="CA76" s="150">
        <v>40</v>
      </c>
      <c r="CB76" s="151">
        <v>50</v>
      </c>
      <c r="CC76" s="152">
        <v>60</v>
      </c>
      <c r="CD76" s="154">
        <v>70</v>
      </c>
      <c r="CE76" s="715"/>
      <c r="CF76" s="718"/>
      <c r="CG76" s="718"/>
      <c r="CH76" s="146">
        <v>0</v>
      </c>
      <c r="CI76" s="147">
        <v>10</v>
      </c>
      <c r="CJ76" s="148">
        <v>20</v>
      </c>
      <c r="CK76" s="149">
        <v>30</v>
      </c>
      <c r="CL76" s="150">
        <v>40</v>
      </c>
      <c r="CM76" s="151">
        <v>50</v>
      </c>
      <c r="CN76" s="152">
        <v>60</v>
      </c>
      <c r="CO76" s="153">
        <v>70</v>
      </c>
      <c r="CP76" s="146">
        <v>0</v>
      </c>
      <c r="CQ76" s="147">
        <v>10</v>
      </c>
      <c r="CR76" s="148">
        <v>20</v>
      </c>
      <c r="CS76" s="149">
        <v>30</v>
      </c>
      <c r="CT76" s="150">
        <v>40</v>
      </c>
      <c r="CU76" s="151">
        <v>50</v>
      </c>
      <c r="CV76" s="152">
        <v>60</v>
      </c>
      <c r="CW76" s="154">
        <v>70</v>
      </c>
      <c r="CX76" s="146">
        <v>0</v>
      </c>
      <c r="CY76" s="147">
        <v>10</v>
      </c>
      <c r="CZ76" s="148">
        <v>20</v>
      </c>
      <c r="DA76" s="149">
        <v>30</v>
      </c>
      <c r="DB76" s="150">
        <v>40</v>
      </c>
      <c r="DC76" s="151">
        <v>50</v>
      </c>
      <c r="DD76" s="152">
        <v>60</v>
      </c>
      <c r="DE76" s="154">
        <v>70</v>
      </c>
    </row>
    <row r="77" spans="1:109">
      <c r="A77" s="143">
        <v>77</v>
      </c>
      <c r="B77" s="690" t="s">
        <v>1164</v>
      </c>
      <c r="C77" s="693">
        <v>110</v>
      </c>
      <c r="D77" s="303" t="s">
        <v>1165</v>
      </c>
      <c r="E77" s="155">
        <v>103</v>
      </c>
      <c r="F77" s="155">
        <v>103</v>
      </c>
      <c r="G77" s="156">
        <v>94</v>
      </c>
      <c r="H77" s="155">
        <v>78</v>
      </c>
      <c r="I77" s="155">
        <v>68</v>
      </c>
      <c r="J77" s="156">
        <v>59</v>
      </c>
      <c r="K77" s="155">
        <v>50</v>
      </c>
      <c r="L77" s="156">
        <v>43</v>
      </c>
      <c r="M77" s="155">
        <v>103</v>
      </c>
      <c r="N77" s="155">
        <v>103</v>
      </c>
      <c r="O77" s="156">
        <v>94</v>
      </c>
      <c r="P77" s="155">
        <v>78</v>
      </c>
      <c r="Q77" s="155">
        <v>68</v>
      </c>
      <c r="R77" s="155">
        <v>59</v>
      </c>
      <c r="S77" s="156">
        <v>50</v>
      </c>
      <c r="T77" s="155">
        <v>43</v>
      </c>
      <c r="U77" s="155">
        <v>86</v>
      </c>
      <c r="V77" s="155">
        <v>86</v>
      </c>
      <c r="W77" s="155">
        <v>86</v>
      </c>
      <c r="X77" s="155">
        <v>78</v>
      </c>
      <c r="Y77" s="155">
        <v>68</v>
      </c>
      <c r="Z77" s="155">
        <v>59</v>
      </c>
      <c r="AA77" s="155">
        <v>50</v>
      </c>
      <c r="AB77" s="155">
        <v>43</v>
      </c>
      <c r="AC77" s="690" t="s">
        <v>1164</v>
      </c>
      <c r="AD77" s="693">
        <v>110</v>
      </c>
      <c r="AE77" s="303" t="s">
        <v>1165</v>
      </c>
      <c r="AF77" s="155">
        <v>471</v>
      </c>
      <c r="AG77" s="155">
        <v>471</v>
      </c>
      <c r="AH77" s="156">
        <v>428</v>
      </c>
      <c r="AI77" s="155">
        <v>356</v>
      </c>
      <c r="AJ77" s="155">
        <v>312</v>
      </c>
      <c r="AK77" s="156">
        <v>270</v>
      </c>
      <c r="AL77" s="155">
        <v>228</v>
      </c>
      <c r="AM77" s="156">
        <v>196</v>
      </c>
      <c r="AN77" s="155">
        <v>471</v>
      </c>
      <c r="AO77" s="155">
        <v>471</v>
      </c>
      <c r="AP77" s="156">
        <v>428</v>
      </c>
      <c r="AQ77" s="155">
        <v>356</v>
      </c>
      <c r="AR77" s="155">
        <v>312</v>
      </c>
      <c r="AS77" s="155">
        <v>270</v>
      </c>
      <c r="AT77" s="156">
        <v>228</v>
      </c>
      <c r="AU77" s="155">
        <v>196</v>
      </c>
      <c r="AV77" s="155">
        <v>677</v>
      </c>
      <c r="AW77" s="155">
        <v>677</v>
      </c>
      <c r="AX77" s="155">
        <v>677</v>
      </c>
      <c r="AY77" s="155">
        <v>614</v>
      </c>
      <c r="AZ77" s="155">
        <v>538</v>
      </c>
      <c r="BA77" s="155">
        <v>466</v>
      </c>
      <c r="BB77" s="155">
        <v>392</v>
      </c>
      <c r="BC77" s="155">
        <v>337</v>
      </c>
      <c r="BD77" s="690" t="s">
        <v>1164</v>
      </c>
      <c r="BE77" s="693">
        <v>110</v>
      </c>
      <c r="BF77" s="303" t="s">
        <v>1165</v>
      </c>
      <c r="BG77" s="155">
        <v>262</v>
      </c>
      <c r="BH77" s="155">
        <v>414</v>
      </c>
      <c r="BI77" s="156">
        <v>565</v>
      </c>
      <c r="BJ77" s="155">
        <v>679</v>
      </c>
      <c r="BK77" s="155">
        <v>775</v>
      </c>
      <c r="BL77" s="156">
        <v>829</v>
      </c>
      <c r="BM77" s="155">
        <v>829</v>
      </c>
      <c r="BN77" s="156">
        <v>828</v>
      </c>
      <c r="BO77" s="155">
        <v>262</v>
      </c>
      <c r="BP77" s="155">
        <v>414</v>
      </c>
      <c r="BQ77" s="156">
        <v>565</v>
      </c>
      <c r="BR77" s="155">
        <v>679</v>
      </c>
      <c r="BS77" s="155">
        <v>775</v>
      </c>
      <c r="BT77" s="155">
        <v>829</v>
      </c>
      <c r="BU77" s="156">
        <v>829</v>
      </c>
      <c r="BV77" s="155">
        <v>828</v>
      </c>
      <c r="BW77" s="155">
        <v>219</v>
      </c>
      <c r="BX77" s="155">
        <v>346</v>
      </c>
      <c r="BY77" s="155">
        <v>520</v>
      </c>
      <c r="BZ77" s="155">
        <v>679</v>
      </c>
      <c r="CA77" s="155">
        <v>775</v>
      </c>
      <c r="CB77" s="155">
        <v>829</v>
      </c>
      <c r="CC77" s="155">
        <v>829</v>
      </c>
      <c r="CD77" s="155">
        <v>828</v>
      </c>
      <c r="CE77" s="690" t="s">
        <v>1178</v>
      </c>
      <c r="CF77" s="693">
        <v>110</v>
      </c>
      <c r="CG77" s="303" t="s">
        <v>1165</v>
      </c>
      <c r="CH77" s="155">
        <v>224</v>
      </c>
      <c r="CI77" s="155">
        <v>224</v>
      </c>
      <c r="CJ77" s="156">
        <v>294</v>
      </c>
      <c r="CK77" s="155">
        <v>355</v>
      </c>
      <c r="CL77" s="155">
        <v>404</v>
      </c>
      <c r="CM77" s="156">
        <v>432</v>
      </c>
      <c r="CN77" s="155">
        <v>432</v>
      </c>
      <c r="CO77" s="156">
        <v>432</v>
      </c>
      <c r="CP77" s="155">
        <v>224</v>
      </c>
      <c r="CQ77" s="155">
        <v>224</v>
      </c>
      <c r="CR77" s="156">
        <v>294</v>
      </c>
      <c r="CS77" s="155">
        <v>355</v>
      </c>
      <c r="CT77" s="155">
        <v>404</v>
      </c>
      <c r="CU77" s="155">
        <v>432</v>
      </c>
      <c r="CV77" s="156">
        <v>432</v>
      </c>
      <c r="CW77" s="155">
        <v>432</v>
      </c>
      <c r="CX77" s="155">
        <v>316</v>
      </c>
      <c r="CY77" s="155">
        <v>316</v>
      </c>
      <c r="CZ77" s="155">
        <v>316</v>
      </c>
      <c r="DA77" s="155">
        <v>355</v>
      </c>
      <c r="DB77" s="155">
        <v>404</v>
      </c>
      <c r="DC77" s="155">
        <v>432</v>
      </c>
      <c r="DD77" s="155">
        <v>432</v>
      </c>
      <c r="DE77" s="155">
        <v>432</v>
      </c>
    </row>
    <row r="78" spans="1:109">
      <c r="A78" s="143">
        <v>78</v>
      </c>
      <c r="B78" s="691"/>
      <c r="C78" s="694"/>
      <c r="D78" s="304" t="s">
        <v>1166</v>
      </c>
      <c r="E78" s="157">
        <v>70</v>
      </c>
      <c r="F78" s="157">
        <v>70</v>
      </c>
      <c r="G78" s="158">
        <v>68</v>
      </c>
      <c r="H78" s="157">
        <v>61</v>
      </c>
      <c r="I78" s="157">
        <v>54</v>
      </c>
      <c r="J78" s="158">
        <v>48</v>
      </c>
      <c r="K78" s="157">
        <v>44</v>
      </c>
      <c r="L78" s="158">
        <v>41</v>
      </c>
      <c r="M78" s="157">
        <v>70</v>
      </c>
      <c r="N78" s="157">
        <v>70</v>
      </c>
      <c r="O78" s="158">
        <v>68</v>
      </c>
      <c r="P78" s="157">
        <v>61</v>
      </c>
      <c r="Q78" s="157">
        <v>54</v>
      </c>
      <c r="R78" s="157">
        <v>48</v>
      </c>
      <c r="S78" s="158">
        <v>44</v>
      </c>
      <c r="T78" s="157">
        <v>41</v>
      </c>
      <c r="U78" s="157">
        <v>58</v>
      </c>
      <c r="V78" s="157">
        <v>58</v>
      </c>
      <c r="W78" s="157">
        <v>58</v>
      </c>
      <c r="X78" s="157">
        <v>58</v>
      </c>
      <c r="Y78" s="157">
        <v>54</v>
      </c>
      <c r="Z78" s="157">
        <v>48</v>
      </c>
      <c r="AA78" s="157">
        <v>44</v>
      </c>
      <c r="AB78" s="157">
        <v>41</v>
      </c>
      <c r="AC78" s="691"/>
      <c r="AD78" s="694"/>
      <c r="AE78" s="304" t="s">
        <v>1166</v>
      </c>
      <c r="AF78" s="157">
        <v>317</v>
      </c>
      <c r="AG78" s="157">
        <v>317</v>
      </c>
      <c r="AH78" s="158">
        <v>310</v>
      </c>
      <c r="AI78" s="157">
        <v>280</v>
      </c>
      <c r="AJ78" s="157">
        <v>245</v>
      </c>
      <c r="AK78" s="158">
        <v>220</v>
      </c>
      <c r="AL78" s="157">
        <v>202</v>
      </c>
      <c r="AM78" s="158">
        <v>188</v>
      </c>
      <c r="AN78" s="157">
        <v>317</v>
      </c>
      <c r="AO78" s="157">
        <v>317</v>
      </c>
      <c r="AP78" s="158">
        <v>310</v>
      </c>
      <c r="AQ78" s="157">
        <v>280</v>
      </c>
      <c r="AR78" s="157">
        <v>245</v>
      </c>
      <c r="AS78" s="157">
        <v>220</v>
      </c>
      <c r="AT78" s="158">
        <v>202</v>
      </c>
      <c r="AU78" s="157">
        <v>188</v>
      </c>
      <c r="AV78" s="157">
        <v>457</v>
      </c>
      <c r="AW78" s="157">
        <v>457</v>
      </c>
      <c r="AX78" s="157">
        <v>457</v>
      </c>
      <c r="AY78" s="157">
        <v>457</v>
      </c>
      <c r="AZ78" s="157">
        <v>422</v>
      </c>
      <c r="BA78" s="157">
        <v>380</v>
      </c>
      <c r="BB78" s="157">
        <v>349</v>
      </c>
      <c r="BC78" s="157">
        <v>323</v>
      </c>
      <c r="BD78" s="691"/>
      <c r="BE78" s="694"/>
      <c r="BF78" s="304" t="s">
        <v>1166</v>
      </c>
      <c r="BG78" s="157">
        <v>177</v>
      </c>
      <c r="BH78" s="157">
        <v>279</v>
      </c>
      <c r="BI78" s="158">
        <v>409</v>
      </c>
      <c r="BJ78" s="157">
        <v>533</v>
      </c>
      <c r="BK78" s="157">
        <v>608</v>
      </c>
      <c r="BL78" s="158">
        <v>675</v>
      </c>
      <c r="BM78" s="157">
        <v>737</v>
      </c>
      <c r="BN78" s="158">
        <v>793</v>
      </c>
      <c r="BO78" s="157">
        <v>177</v>
      </c>
      <c r="BP78" s="157">
        <v>279</v>
      </c>
      <c r="BQ78" s="158">
        <v>409</v>
      </c>
      <c r="BR78" s="157">
        <v>533</v>
      </c>
      <c r="BS78" s="157">
        <v>608</v>
      </c>
      <c r="BT78" s="157">
        <v>675</v>
      </c>
      <c r="BU78" s="158">
        <v>737</v>
      </c>
      <c r="BV78" s="157">
        <v>793</v>
      </c>
      <c r="BW78" s="157">
        <v>148</v>
      </c>
      <c r="BX78" s="157">
        <v>233</v>
      </c>
      <c r="BY78" s="157">
        <v>351</v>
      </c>
      <c r="BZ78" s="157">
        <v>504</v>
      </c>
      <c r="CA78" s="157">
        <v>608</v>
      </c>
      <c r="CB78" s="157">
        <v>675</v>
      </c>
      <c r="CC78" s="157">
        <v>737</v>
      </c>
      <c r="CD78" s="157">
        <v>793</v>
      </c>
      <c r="CE78" s="691"/>
      <c r="CF78" s="694"/>
      <c r="CG78" s="304" t="s">
        <v>1166</v>
      </c>
      <c r="CH78" s="157">
        <v>152</v>
      </c>
      <c r="CI78" s="157">
        <v>152</v>
      </c>
      <c r="CJ78" s="158">
        <v>213</v>
      </c>
      <c r="CK78" s="157">
        <v>277</v>
      </c>
      <c r="CL78" s="157">
        <v>317</v>
      </c>
      <c r="CM78" s="158">
        <v>352</v>
      </c>
      <c r="CN78" s="157">
        <v>384</v>
      </c>
      <c r="CO78" s="158">
        <v>414</v>
      </c>
      <c r="CP78" s="157">
        <v>152</v>
      </c>
      <c r="CQ78" s="157">
        <v>152</v>
      </c>
      <c r="CR78" s="158">
        <v>213</v>
      </c>
      <c r="CS78" s="157">
        <v>277</v>
      </c>
      <c r="CT78" s="157">
        <v>317</v>
      </c>
      <c r="CU78" s="157">
        <v>352</v>
      </c>
      <c r="CV78" s="158">
        <v>384</v>
      </c>
      <c r="CW78" s="157">
        <v>414</v>
      </c>
      <c r="CX78" s="157">
        <v>213</v>
      </c>
      <c r="CY78" s="157">
        <v>213</v>
      </c>
      <c r="CZ78" s="157">
        <v>213</v>
      </c>
      <c r="DA78" s="157">
        <v>263</v>
      </c>
      <c r="DB78" s="157">
        <v>317</v>
      </c>
      <c r="DC78" s="157">
        <v>352</v>
      </c>
      <c r="DD78" s="157">
        <v>384</v>
      </c>
      <c r="DE78" s="157">
        <v>414</v>
      </c>
    </row>
    <row r="79" spans="1:109">
      <c r="A79" s="143">
        <v>79</v>
      </c>
      <c r="B79" s="691"/>
      <c r="C79" s="695"/>
      <c r="D79" s="305" t="s">
        <v>1167</v>
      </c>
      <c r="E79" s="159">
        <v>64</v>
      </c>
      <c r="F79" s="159">
        <v>64</v>
      </c>
      <c r="G79" s="160">
        <v>62</v>
      </c>
      <c r="H79" s="159">
        <v>54</v>
      </c>
      <c r="I79" s="159">
        <v>47</v>
      </c>
      <c r="J79" s="160">
        <v>42</v>
      </c>
      <c r="K79" s="159">
        <v>39</v>
      </c>
      <c r="L79" s="160">
        <v>36</v>
      </c>
      <c r="M79" s="159">
        <v>64</v>
      </c>
      <c r="N79" s="159">
        <v>64</v>
      </c>
      <c r="O79" s="160">
        <v>62</v>
      </c>
      <c r="P79" s="159">
        <v>54</v>
      </c>
      <c r="Q79" s="159">
        <v>47</v>
      </c>
      <c r="R79" s="159">
        <v>42</v>
      </c>
      <c r="S79" s="160">
        <v>39</v>
      </c>
      <c r="T79" s="159">
        <v>36</v>
      </c>
      <c r="U79" s="159">
        <v>53</v>
      </c>
      <c r="V79" s="159">
        <v>53</v>
      </c>
      <c r="W79" s="159">
        <v>53</v>
      </c>
      <c r="X79" s="159">
        <v>53</v>
      </c>
      <c r="Y79" s="159">
        <v>47</v>
      </c>
      <c r="Z79" s="159">
        <v>42</v>
      </c>
      <c r="AA79" s="159">
        <v>39</v>
      </c>
      <c r="AB79" s="159">
        <v>36</v>
      </c>
      <c r="AC79" s="691"/>
      <c r="AD79" s="695"/>
      <c r="AE79" s="305" t="s">
        <v>1167</v>
      </c>
      <c r="AF79" s="159">
        <v>290</v>
      </c>
      <c r="AG79" s="159">
        <v>290</v>
      </c>
      <c r="AH79" s="160">
        <v>283</v>
      </c>
      <c r="AI79" s="159">
        <v>246</v>
      </c>
      <c r="AJ79" s="159">
        <v>215</v>
      </c>
      <c r="AK79" s="160">
        <v>194</v>
      </c>
      <c r="AL79" s="159">
        <v>177</v>
      </c>
      <c r="AM79" s="160">
        <v>165</v>
      </c>
      <c r="AN79" s="159">
        <v>290</v>
      </c>
      <c r="AO79" s="159">
        <v>290</v>
      </c>
      <c r="AP79" s="160">
        <v>283</v>
      </c>
      <c r="AQ79" s="159">
        <v>246</v>
      </c>
      <c r="AR79" s="159">
        <v>215</v>
      </c>
      <c r="AS79" s="159">
        <v>194</v>
      </c>
      <c r="AT79" s="160">
        <v>177</v>
      </c>
      <c r="AU79" s="159">
        <v>165</v>
      </c>
      <c r="AV79" s="159">
        <v>417</v>
      </c>
      <c r="AW79" s="159">
        <v>417</v>
      </c>
      <c r="AX79" s="159">
        <v>417</v>
      </c>
      <c r="AY79" s="159">
        <v>417</v>
      </c>
      <c r="AZ79" s="159">
        <v>370</v>
      </c>
      <c r="BA79" s="159">
        <v>333</v>
      </c>
      <c r="BB79" s="159">
        <v>306</v>
      </c>
      <c r="BC79" s="159">
        <v>284</v>
      </c>
      <c r="BD79" s="691"/>
      <c r="BE79" s="695"/>
      <c r="BF79" s="305" t="s">
        <v>1167</v>
      </c>
      <c r="BG79" s="159">
        <v>162</v>
      </c>
      <c r="BH79" s="159">
        <v>255</v>
      </c>
      <c r="BI79" s="160">
        <v>375</v>
      </c>
      <c r="BJ79" s="159">
        <v>467</v>
      </c>
      <c r="BK79" s="159">
        <v>533</v>
      </c>
      <c r="BL79" s="160">
        <v>592</v>
      </c>
      <c r="BM79" s="159">
        <v>647</v>
      </c>
      <c r="BN79" s="160">
        <v>696</v>
      </c>
      <c r="BO79" s="159">
        <v>162</v>
      </c>
      <c r="BP79" s="159">
        <v>255</v>
      </c>
      <c r="BQ79" s="160">
        <v>375</v>
      </c>
      <c r="BR79" s="159">
        <v>467</v>
      </c>
      <c r="BS79" s="159">
        <v>533</v>
      </c>
      <c r="BT79" s="159">
        <v>592</v>
      </c>
      <c r="BU79" s="160">
        <v>647</v>
      </c>
      <c r="BV79" s="159">
        <v>696</v>
      </c>
      <c r="BW79" s="159">
        <v>134</v>
      </c>
      <c r="BX79" s="159">
        <v>213</v>
      </c>
      <c r="BY79" s="159">
        <v>320</v>
      </c>
      <c r="BZ79" s="159">
        <v>462</v>
      </c>
      <c r="CA79" s="159">
        <v>533</v>
      </c>
      <c r="CB79" s="159">
        <v>592</v>
      </c>
      <c r="CC79" s="159">
        <v>647</v>
      </c>
      <c r="CD79" s="159">
        <v>696</v>
      </c>
      <c r="CE79" s="691"/>
      <c r="CF79" s="695"/>
      <c r="CG79" s="305" t="s">
        <v>1167</v>
      </c>
      <c r="CH79" s="159">
        <v>139</v>
      </c>
      <c r="CI79" s="159">
        <v>139</v>
      </c>
      <c r="CJ79" s="160">
        <v>195</v>
      </c>
      <c r="CK79" s="159">
        <v>243</v>
      </c>
      <c r="CL79" s="159">
        <v>277</v>
      </c>
      <c r="CM79" s="160">
        <v>309</v>
      </c>
      <c r="CN79" s="159">
        <v>338</v>
      </c>
      <c r="CO79" s="160">
        <v>363</v>
      </c>
      <c r="CP79" s="159">
        <v>139</v>
      </c>
      <c r="CQ79" s="159">
        <v>139</v>
      </c>
      <c r="CR79" s="160">
        <v>195</v>
      </c>
      <c r="CS79" s="159">
        <v>243</v>
      </c>
      <c r="CT79" s="159">
        <v>277</v>
      </c>
      <c r="CU79" s="159">
        <v>309</v>
      </c>
      <c r="CV79" s="160">
        <v>338</v>
      </c>
      <c r="CW79" s="159">
        <v>363</v>
      </c>
      <c r="CX79" s="159">
        <v>195</v>
      </c>
      <c r="CY79" s="159">
        <v>195</v>
      </c>
      <c r="CZ79" s="159">
        <v>195</v>
      </c>
      <c r="DA79" s="159">
        <v>241</v>
      </c>
      <c r="DB79" s="159">
        <v>277</v>
      </c>
      <c r="DC79" s="159">
        <v>309</v>
      </c>
      <c r="DD79" s="159">
        <v>338</v>
      </c>
      <c r="DE79" s="159">
        <v>363</v>
      </c>
    </row>
    <row r="80" spans="1:109">
      <c r="A80" s="143">
        <v>80</v>
      </c>
      <c r="B80" s="691"/>
      <c r="C80" s="696">
        <v>115</v>
      </c>
      <c r="D80" s="303" t="s">
        <v>1165</v>
      </c>
      <c r="E80" s="155">
        <v>100</v>
      </c>
      <c r="F80" s="155">
        <v>100</v>
      </c>
      <c r="G80" s="156">
        <v>94</v>
      </c>
      <c r="H80" s="155">
        <v>78</v>
      </c>
      <c r="I80" s="155">
        <v>68</v>
      </c>
      <c r="J80" s="156">
        <v>59</v>
      </c>
      <c r="K80" s="155">
        <v>50</v>
      </c>
      <c r="L80" s="156">
        <v>43</v>
      </c>
      <c r="M80" s="155">
        <v>100</v>
      </c>
      <c r="N80" s="155">
        <v>100</v>
      </c>
      <c r="O80" s="156">
        <v>94</v>
      </c>
      <c r="P80" s="155">
        <v>78</v>
      </c>
      <c r="Q80" s="155">
        <v>68</v>
      </c>
      <c r="R80" s="155">
        <v>59</v>
      </c>
      <c r="S80" s="156">
        <v>50</v>
      </c>
      <c r="T80" s="155">
        <v>43</v>
      </c>
      <c r="U80" s="155">
        <v>83</v>
      </c>
      <c r="V80" s="155">
        <v>83</v>
      </c>
      <c r="W80" s="155">
        <v>83</v>
      </c>
      <c r="X80" s="155">
        <v>78</v>
      </c>
      <c r="Y80" s="155">
        <v>68</v>
      </c>
      <c r="Z80" s="155">
        <v>59</v>
      </c>
      <c r="AA80" s="155">
        <v>50</v>
      </c>
      <c r="AB80" s="155">
        <v>43</v>
      </c>
      <c r="AC80" s="691"/>
      <c r="AD80" s="696">
        <v>115</v>
      </c>
      <c r="AE80" s="303" t="s">
        <v>1165</v>
      </c>
      <c r="AF80" s="155">
        <v>502</v>
      </c>
      <c r="AG80" s="155">
        <v>502</v>
      </c>
      <c r="AH80" s="156">
        <v>470</v>
      </c>
      <c r="AI80" s="155">
        <v>391</v>
      </c>
      <c r="AJ80" s="155">
        <v>343</v>
      </c>
      <c r="AK80" s="156">
        <v>297</v>
      </c>
      <c r="AL80" s="155">
        <v>250</v>
      </c>
      <c r="AM80" s="156">
        <v>215</v>
      </c>
      <c r="AN80" s="155">
        <v>502</v>
      </c>
      <c r="AO80" s="155">
        <v>502</v>
      </c>
      <c r="AP80" s="156">
        <v>470</v>
      </c>
      <c r="AQ80" s="155">
        <v>391</v>
      </c>
      <c r="AR80" s="155">
        <v>343</v>
      </c>
      <c r="AS80" s="155">
        <v>297</v>
      </c>
      <c r="AT80" s="156">
        <v>250</v>
      </c>
      <c r="AU80" s="155">
        <v>215</v>
      </c>
      <c r="AV80" s="155">
        <v>713</v>
      </c>
      <c r="AW80" s="155">
        <v>713</v>
      </c>
      <c r="AX80" s="155">
        <v>713</v>
      </c>
      <c r="AY80" s="155">
        <v>673</v>
      </c>
      <c r="AZ80" s="155">
        <v>589</v>
      </c>
      <c r="BA80" s="155">
        <v>511</v>
      </c>
      <c r="BB80" s="155">
        <v>430</v>
      </c>
      <c r="BC80" s="155">
        <v>370</v>
      </c>
      <c r="BD80" s="691"/>
      <c r="BE80" s="696">
        <v>115</v>
      </c>
      <c r="BF80" s="303" t="s">
        <v>1165</v>
      </c>
      <c r="BG80" s="155">
        <v>272</v>
      </c>
      <c r="BH80" s="155">
        <v>413</v>
      </c>
      <c r="BI80" s="156">
        <v>571</v>
      </c>
      <c r="BJ80" s="155">
        <v>679</v>
      </c>
      <c r="BK80" s="155">
        <v>775</v>
      </c>
      <c r="BL80" s="156">
        <v>829</v>
      </c>
      <c r="BM80" s="155">
        <v>829</v>
      </c>
      <c r="BN80" s="156">
        <v>828</v>
      </c>
      <c r="BO80" s="155">
        <v>272</v>
      </c>
      <c r="BP80" s="155">
        <v>413</v>
      </c>
      <c r="BQ80" s="156">
        <v>571</v>
      </c>
      <c r="BR80" s="155">
        <v>679</v>
      </c>
      <c r="BS80" s="155">
        <v>775</v>
      </c>
      <c r="BT80" s="155">
        <v>829</v>
      </c>
      <c r="BU80" s="156">
        <v>829</v>
      </c>
      <c r="BV80" s="155">
        <v>828</v>
      </c>
      <c r="BW80" s="155">
        <v>225</v>
      </c>
      <c r="BX80" s="155">
        <v>340</v>
      </c>
      <c r="BY80" s="155">
        <v>505</v>
      </c>
      <c r="BZ80" s="155">
        <v>679</v>
      </c>
      <c r="CA80" s="155">
        <v>775</v>
      </c>
      <c r="CB80" s="155">
        <v>829</v>
      </c>
      <c r="CC80" s="155">
        <v>829</v>
      </c>
      <c r="CD80" s="155">
        <v>828</v>
      </c>
      <c r="CE80" s="691"/>
      <c r="CF80" s="696">
        <v>115</v>
      </c>
      <c r="CG80" s="303" t="s">
        <v>1165</v>
      </c>
      <c r="CH80" s="155">
        <v>236</v>
      </c>
      <c r="CI80" s="155">
        <v>236</v>
      </c>
      <c r="CJ80" s="156">
        <v>294</v>
      </c>
      <c r="CK80" s="155">
        <v>355</v>
      </c>
      <c r="CL80" s="155">
        <v>404</v>
      </c>
      <c r="CM80" s="156">
        <v>432</v>
      </c>
      <c r="CN80" s="155">
        <v>432</v>
      </c>
      <c r="CO80" s="156">
        <v>432</v>
      </c>
      <c r="CP80" s="155">
        <v>236</v>
      </c>
      <c r="CQ80" s="155">
        <v>236</v>
      </c>
      <c r="CR80" s="156">
        <v>294</v>
      </c>
      <c r="CS80" s="155">
        <v>355</v>
      </c>
      <c r="CT80" s="155">
        <v>404</v>
      </c>
      <c r="CU80" s="155">
        <v>432</v>
      </c>
      <c r="CV80" s="156">
        <v>432</v>
      </c>
      <c r="CW80" s="155">
        <v>432</v>
      </c>
      <c r="CX80" s="155">
        <v>332</v>
      </c>
      <c r="CY80" s="155">
        <v>332</v>
      </c>
      <c r="CZ80" s="155">
        <v>332</v>
      </c>
      <c r="DA80" s="155">
        <v>355</v>
      </c>
      <c r="DB80" s="155">
        <v>404</v>
      </c>
      <c r="DC80" s="155">
        <v>432</v>
      </c>
      <c r="DD80" s="155">
        <v>432</v>
      </c>
      <c r="DE80" s="155">
        <v>432</v>
      </c>
    </row>
    <row r="81" spans="1:109">
      <c r="A81" s="143">
        <v>81</v>
      </c>
      <c r="B81" s="691"/>
      <c r="C81" s="697"/>
      <c r="D81" s="304" t="s">
        <v>1166</v>
      </c>
      <c r="E81" s="157">
        <v>67</v>
      </c>
      <c r="F81" s="157">
        <v>67</v>
      </c>
      <c r="G81" s="158">
        <v>67</v>
      </c>
      <c r="H81" s="157">
        <v>61</v>
      </c>
      <c r="I81" s="157">
        <v>54</v>
      </c>
      <c r="J81" s="158">
        <v>48</v>
      </c>
      <c r="K81" s="157">
        <v>44</v>
      </c>
      <c r="L81" s="158">
        <v>41</v>
      </c>
      <c r="M81" s="157">
        <v>67</v>
      </c>
      <c r="N81" s="157">
        <v>67</v>
      </c>
      <c r="O81" s="158">
        <v>67</v>
      </c>
      <c r="P81" s="157">
        <v>61</v>
      </c>
      <c r="Q81" s="157">
        <v>54</v>
      </c>
      <c r="R81" s="157">
        <v>48</v>
      </c>
      <c r="S81" s="158">
        <v>44</v>
      </c>
      <c r="T81" s="157">
        <v>41</v>
      </c>
      <c r="U81" s="157">
        <v>56</v>
      </c>
      <c r="V81" s="157">
        <v>56</v>
      </c>
      <c r="W81" s="157">
        <v>56</v>
      </c>
      <c r="X81" s="157">
        <v>56</v>
      </c>
      <c r="Y81" s="157">
        <v>54</v>
      </c>
      <c r="Z81" s="157">
        <v>48</v>
      </c>
      <c r="AA81" s="157">
        <v>44</v>
      </c>
      <c r="AB81" s="157">
        <v>41</v>
      </c>
      <c r="AC81" s="691"/>
      <c r="AD81" s="697"/>
      <c r="AE81" s="304" t="s">
        <v>1166</v>
      </c>
      <c r="AF81" s="157">
        <v>338</v>
      </c>
      <c r="AG81" s="157">
        <v>338</v>
      </c>
      <c r="AH81" s="158">
        <v>337</v>
      </c>
      <c r="AI81" s="157">
        <v>308</v>
      </c>
      <c r="AJ81" s="157">
        <v>269</v>
      </c>
      <c r="AK81" s="158">
        <v>242</v>
      </c>
      <c r="AL81" s="157">
        <v>222</v>
      </c>
      <c r="AM81" s="158">
        <v>207</v>
      </c>
      <c r="AN81" s="157">
        <v>338</v>
      </c>
      <c r="AO81" s="157">
        <v>338</v>
      </c>
      <c r="AP81" s="158">
        <v>337</v>
      </c>
      <c r="AQ81" s="157">
        <v>308</v>
      </c>
      <c r="AR81" s="157">
        <v>269</v>
      </c>
      <c r="AS81" s="157">
        <v>242</v>
      </c>
      <c r="AT81" s="158">
        <v>222</v>
      </c>
      <c r="AU81" s="157">
        <v>207</v>
      </c>
      <c r="AV81" s="157">
        <v>486</v>
      </c>
      <c r="AW81" s="157">
        <v>486</v>
      </c>
      <c r="AX81" s="157">
        <v>486</v>
      </c>
      <c r="AY81" s="157">
        <v>486</v>
      </c>
      <c r="AZ81" s="157">
        <v>463</v>
      </c>
      <c r="BA81" s="157">
        <v>417</v>
      </c>
      <c r="BB81" s="157">
        <v>382</v>
      </c>
      <c r="BC81" s="157">
        <v>355</v>
      </c>
      <c r="BD81" s="691"/>
      <c r="BE81" s="697"/>
      <c r="BF81" s="304" t="s">
        <v>1166</v>
      </c>
      <c r="BG81" s="157">
        <v>183</v>
      </c>
      <c r="BH81" s="157">
        <v>278</v>
      </c>
      <c r="BI81" s="158">
        <v>411</v>
      </c>
      <c r="BJ81" s="157">
        <v>533</v>
      </c>
      <c r="BK81" s="157">
        <v>608</v>
      </c>
      <c r="BL81" s="158">
        <v>675</v>
      </c>
      <c r="BM81" s="157">
        <v>737</v>
      </c>
      <c r="BN81" s="158">
        <v>793</v>
      </c>
      <c r="BO81" s="157">
        <v>183</v>
      </c>
      <c r="BP81" s="157">
        <v>278</v>
      </c>
      <c r="BQ81" s="158">
        <v>411</v>
      </c>
      <c r="BR81" s="157">
        <v>533</v>
      </c>
      <c r="BS81" s="157">
        <v>608</v>
      </c>
      <c r="BT81" s="157">
        <v>675</v>
      </c>
      <c r="BU81" s="158">
        <v>737</v>
      </c>
      <c r="BV81" s="157">
        <v>793</v>
      </c>
      <c r="BW81" s="157">
        <v>153</v>
      </c>
      <c r="BX81" s="157">
        <v>232</v>
      </c>
      <c r="BY81" s="157">
        <v>344</v>
      </c>
      <c r="BZ81" s="157">
        <v>489</v>
      </c>
      <c r="CA81" s="157">
        <v>608</v>
      </c>
      <c r="CB81" s="157">
        <v>675</v>
      </c>
      <c r="CC81" s="157">
        <v>737</v>
      </c>
      <c r="CD81" s="157">
        <v>793</v>
      </c>
      <c r="CE81" s="691"/>
      <c r="CF81" s="697"/>
      <c r="CG81" s="304" t="s">
        <v>1166</v>
      </c>
      <c r="CH81" s="157">
        <v>159</v>
      </c>
      <c r="CI81" s="157">
        <v>159</v>
      </c>
      <c r="CJ81" s="158">
        <v>212</v>
      </c>
      <c r="CK81" s="157">
        <v>277</v>
      </c>
      <c r="CL81" s="157">
        <v>317</v>
      </c>
      <c r="CM81" s="158">
        <v>352</v>
      </c>
      <c r="CN81" s="157">
        <v>384</v>
      </c>
      <c r="CO81" s="158">
        <v>414</v>
      </c>
      <c r="CP81" s="157">
        <v>159</v>
      </c>
      <c r="CQ81" s="157">
        <v>159</v>
      </c>
      <c r="CR81" s="158">
        <v>212</v>
      </c>
      <c r="CS81" s="157">
        <v>277</v>
      </c>
      <c r="CT81" s="157">
        <v>317</v>
      </c>
      <c r="CU81" s="157">
        <v>352</v>
      </c>
      <c r="CV81" s="158">
        <v>384</v>
      </c>
      <c r="CW81" s="157">
        <v>414</v>
      </c>
      <c r="CX81" s="157">
        <v>226</v>
      </c>
      <c r="CY81" s="157">
        <v>226</v>
      </c>
      <c r="CZ81" s="157">
        <v>226</v>
      </c>
      <c r="DA81" s="157">
        <v>254</v>
      </c>
      <c r="DB81" s="157">
        <v>317</v>
      </c>
      <c r="DC81" s="157">
        <v>352</v>
      </c>
      <c r="DD81" s="157">
        <v>384</v>
      </c>
      <c r="DE81" s="157">
        <v>414</v>
      </c>
    </row>
    <row r="82" spans="1:109">
      <c r="A82" s="143">
        <v>82</v>
      </c>
      <c r="B82" s="691"/>
      <c r="C82" s="698"/>
      <c r="D82" s="305" t="s">
        <v>1167</v>
      </c>
      <c r="E82" s="159">
        <v>62</v>
      </c>
      <c r="F82" s="159">
        <v>62</v>
      </c>
      <c r="G82" s="160">
        <v>61</v>
      </c>
      <c r="H82" s="159">
        <v>54</v>
      </c>
      <c r="I82" s="159">
        <v>47</v>
      </c>
      <c r="J82" s="160">
        <v>42</v>
      </c>
      <c r="K82" s="159">
        <v>39</v>
      </c>
      <c r="L82" s="160">
        <v>36</v>
      </c>
      <c r="M82" s="159">
        <v>62</v>
      </c>
      <c r="N82" s="159">
        <v>62</v>
      </c>
      <c r="O82" s="160">
        <v>61</v>
      </c>
      <c r="P82" s="159">
        <v>54</v>
      </c>
      <c r="Q82" s="159">
        <v>47</v>
      </c>
      <c r="R82" s="159">
        <v>42</v>
      </c>
      <c r="S82" s="160">
        <v>39</v>
      </c>
      <c r="T82" s="159">
        <v>36</v>
      </c>
      <c r="U82" s="159">
        <v>51</v>
      </c>
      <c r="V82" s="159">
        <v>51</v>
      </c>
      <c r="W82" s="159">
        <v>51</v>
      </c>
      <c r="X82" s="159">
        <v>51</v>
      </c>
      <c r="Y82" s="159">
        <v>47</v>
      </c>
      <c r="Z82" s="159">
        <v>42</v>
      </c>
      <c r="AA82" s="159">
        <v>39</v>
      </c>
      <c r="AB82" s="159">
        <v>36</v>
      </c>
      <c r="AC82" s="691"/>
      <c r="AD82" s="698"/>
      <c r="AE82" s="305" t="s">
        <v>1167</v>
      </c>
      <c r="AF82" s="159">
        <v>309</v>
      </c>
      <c r="AG82" s="159">
        <v>309</v>
      </c>
      <c r="AH82" s="160">
        <v>308</v>
      </c>
      <c r="AI82" s="159">
        <v>269</v>
      </c>
      <c r="AJ82" s="159">
        <v>236</v>
      </c>
      <c r="AK82" s="160">
        <v>212</v>
      </c>
      <c r="AL82" s="159">
        <v>195</v>
      </c>
      <c r="AM82" s="160">
        <v>181</v>
      </c>
      <c r="AN82" s="159">
        <v>309</v>
      </c>
      <c r="AO82" s="159">
        <v>309</v>
      </c>
      <c r="AP82" s="160">
        <v>308</v>
      </c>
      <c r="AQ82" s="159">
        <v>269</v>
      </c>
      <c r="AR82" s="159">
        <v>236</v>
      </c>
      <c r="AS82" s="159">
        <v>212</v>
      </c>
      <c r="AT82" s="160">
        <v>195</v>
      </c>
      <c r="AU82" s="159">
        <v>181</v>
      </c>
      <c r="AV82" s="159">
        <v>444</v>
      </c>
      <c r="AW82" s="159">
        <v>444</v>
      </c>
      <c r="AX82" s="159">
        <v>444</v>
      </c>
      <c r="AY82" s="159">
        <v>444</v>
      </c>
      <c r="AZ82" s="159">
        <v>406</v>
      </c>
      <c r="BA82" s="159">
        <v>366</v>
      </c>
      <c r="BB82" s="159">
        <v>335</v>
      </c>
      <c r="BC82" s="159">
        <v>311</v>
      </c>
      <c r="BD82" s="691"/>
      <c r="BE82" s="698"/>
      <c r="BF82" s="305" t="s">
        <v>1167</v>
      </c>
      <c r="BG82" s="159">
        <v>168</v>
      </c>
      <c r="BH82" s="159">
        <v>254</v>
      </c>
      <c r="BI82" s="160">
        <v>375</v>
      </c>
      <c r="BJ82" s="159">
        <v>467</v>
      </c>
      <c r="BK82" s="159">
        <v>533</v>
      </c>
      <c r="BL82" s="160">
        <v>592</v>
      </c>
      <c r="BM82" s="159">
        <v>647</v>
      </c>
      <c r="BN82" s="160">
        <v>696</v>
      </c>
      <c r="BO82" s="159">
        <v>168</v>
      </c>
      <c r="BP82" s="159">
        <v>254</v>
      </c>
      <c r="BQ82" s="160">
        <v>375</v>
      </c>
      <c r="BR82" s="159">
        <v>467</v>
      </c>
      <c r="BS82" s="159">
        <v>533</v>
      </c>
      <c r="BT82" s="159">
        <v>592</v>
      </c>
      <c r="BU82" s="160">
        <v>647</v>
      </c>
      <c r="BV82" s="159">
        <v>696</v>
      </c>
      <c r="BW82" s="159">
        <v>140</v>
      </c>
      <c r="BX82" s="159">
        <v>212</v>
      </c>
      <c r="BY82" s="159">
        <v>315</v>
      </c>
      <c r="BZ82" s="159">
        <v>447</v>
      </c>
      <c r="CA82" s="159">
        <v>533</v>
      </c>
      <c r="CB82" s="159">
        <v>592</v>
      </c>
      <c r="CC82" s="159">
        <v>647</v>
      </c>
      <c r="CD82" s="159">
        <v>696</v>
      </c>
      <c r="CE82" s="691"/>
      <c r="CF82" s="698"/>
      <c r="CG82" s="305" t="s">
        <v>1167</v>
      </c>
      <c r="CH82" s="159">
        <v>146</v>
      </c>
      <c r="CI82" s="159">
        <v>146</v>
      </c>
      <c r="CJ82" s="160">
        <v>194</v>
      </c>
      <c r="CK82" s="159">
        <v>243</v>
      </c>
      <c r="CL82" s="159">
        <v>277</v>
      </c>
      <c r="CM82" s="160">
        <v>309</v>
      </c>
      <c r="CN82" s="159">
        <v>338</v>
      </c>
      <c r="CO82" s="160">
        <v>363</v>
      </c>
      <c r="CP82" s="159">
        <v>146</v>
      </c>
      <c r="CQ82" s="159">
        <v>146</v>
      </c>
      <c r="CR82" s="160">
        <v>194</v>
      </c>
      <c r="CS82" s="159">
        <v>243</v>
      </c>
      <c r="CT82" s="159">
        <v>277</v>
      </c>
      <c r="CU82" s="159">
        <v>309</v>
      </c>
      <c r="CV82" s="160">
        <v>338</v>
      </c>
      <c r="CW82" s="159">
        <v>363</v>
      </c>
      <c r="CX82" s="159">
        <v>207</v>
      </c>
      <c r="CY82" s="159">
        <v>207</v>
      </c>
      <c r="CZ82" s="159">
        <v>207</v>
      </c>
      <c r="DA82" s="159">
        <v>234</v>
      </c>
      <c r="DB82" s="159">
        <v>277</v>
      </c>
      <c r="DC82" s="159">
        <v>309</v>
      </c>
      <c r="DD82" s="159">
        <v>338</v>
      </c>
      <c r="DE82" s="159">
        <v>363</v>
      </c>
    </row>
    <row r="83" spans="1:109">
      <c r="A83" s="143">
        <v>83</v>
      </c>
      <c r="B83" s="691"/>
      <c r="C83" s="161"/>
      <c r="D83" s="303" t="s">
        <v>1165</v>
      </c>
      <c r="E83" s="155">
        <v>97</v>
      </c>
      <c r="F83" s="155">
        <v>97</v>
      </c>
      <c r="G83" s="156">
        <v>94</v>
      </c>
      <c r="H83" s="155">
        <v>78</v>
      </c>
      <c r="I83" s="155">
        <v>68</v>
      </c>
      <c r="J83" s="156">
        <v>59</v>
      </c>
      <c r="K83" s="155">
        <v>50</v>
      </c>
      <c r="L83" s="156">
        <v>43</v>
      </c>
      <c r="M83" s="155">
        <v>97</v>
      </c>
      <c r="N83" s="155">
        <v>97</v>
      </c>
      <c r="O83" s="156">
        <v>94</v>
      </c>
      <c r="P83" s="155">
        <v>78</v>
      </c>
      <c r="Q83" s="155">
        <v>68</v>
      </c>
      <c r="R83" s="155">
        <v>59</v>
      </c>
      <c r="S83" s="156">
        <v>50</v>
      </c>
      <c r="T83" s="155">
        <v>43</v>
      </c>
      <c r="U83" s="155">
        <v>76</v>
      </c>
      <c r="V83" s="155">
        <v>76</v>
      </c>
      <c r="W83" s="155">
        <v>76</v>
      </c>
      <c r="X83" s="155">
        <v>75</v>
      </c>
      <c r="Y83" s="155">
        <v>68</v>
      </c>
      <c r="Z83" s="155">
        <v>59</v>
      </c>
      <c r="AA83" s="155">
        <v>50</v>
      </c>
      <c r="AB83" s="155">
        <v>43</v>
      </c>
      <c r="AC83" s="691"/>
      <c r="AD83" s="161"/>
      <c r="AE83" s="303" t="s">
        <v>1165</v>
      </c>
      <c r="AF83" s="155">
        <v>533</v>
      </c>
      <c r="AG83" s="155">
        <v>533</v>
      </c>
      <c r="AH83" s="156">
        <v>514</v>
      </c>
      <c r="AI83" s="155">
        <v>428</v>
      </c>
      <c r="AJ83" s="155">
        <v>374</v>
      </c>
      <c r="AK83" s="156">
        <v>325</v>
      </c>
      <c r="AL83" s="155">
        <v>274</v>
      </c>
      <c r="AM83" s="156">
        <v>236</v>
      </c>
      <c r="AN83" s="155">
        <v>533</v>
      </c>
      <c r="AO83" s="155">
        <v>533</v>
      </c>
      <c r="AP83" s="156">
        <v>514</v>
      </c>
      <c r="AQ83" s="155">
        <v>428</v>
      </c>
      <c r="AR83" s="155">
        <v>374</v>
      </c>
      <c r="AS83" s="155">
        <v>325</v>
      </c>
      <c r="AT83" s="156">
        <v>274</v>
      </c>
      <c r="AU83" s="155">
        <v>236</v>
      </c>
      <c r="AV83" s="155">
        <v>713</v>
      </c>
      <c r="AW83" s="155">
        <v>713</v>
      </c>
      <c r="AX83" s="155">
        <v>713</v>
      </c>
      <c r="AY83" s="155">
        <v>713</v>
      </c>
      <c r="AZ83" s="155">
        <v>644</v>
      </c>
      <c r="BA83" s="155">
        <v>559</v>
      </c>
      <c r="BB83" s="155">
        <v>470</v>
      </c>
      <c r="BC83" s="155">
        <v>404</v>
      </c>
      <c r="BD83" s="691"/>
      <c r="BE83" s="161"/>
      <c r="BF83" s="303" t="s">
        <v>1165</v>
      </c>
      <c r="BG83" s="155">
        <v>281</v>
      </c>
      <c r="BH83" s="155">
        <v>411</v>
      </c>
      <c r="BI83" s="156">
        <v>583</v>
      </c>
      <c r="BJ83" s="155">
        <v>679</v>
      </c>
      <c r="BK83" s="155">
        <v>775</v>
      </c>
      <c r="BL83" s="156">
        <v>829</v>
      </c>
      <c r="BM83" s="155">
        <v>829</v>
      </c>
      <c r="BN83" s="156">
        <v>828</v>
      </c>
      <c r="BO83" s="155">
        <v>281</v>
      </c>
      <c r="BP83" s="155">
        <v>411</v>
      </c>
      <c r="BQ83" s="156">
        <v>583</v>
      </c>
      <c r="BR83" s="155">
        <v>679</v>
      </c>
      <c r="BS83" s="155">
        <v>775</v>
      </c>
      <c r="BT83" s="155">
        <v>829</v>
      </c>
      <c r="BU83" s="156">
        <v>829</v>
      </c>
      <c r="BV83" s="155">
        <v>828</v>
      </c>
      <c r="BW83" s="155">
        <v>219</v>
      </c>
      <c r="BX83" s="155">
        <v>320</v>
      </c>
      <c r="BY83" s="155">
        <v>470</v>
      </c>
      <c r="BZ83" s="155">
        <v>657</v>
      </c>
      <c r="CA83" s="155">
        <v>775</v>
      </c>
      <c r="CB83" s="155">
        <v>829</v>
      </c>
      <c r="CC83" s="155">
        <v>829</v>
      </c>
      <c r="CD83" s="155">
        <v>828</v>
      </c>
      <c r="CE83" s="691"/>
      <c r="CF83" s="161"/>
      <c r="CG83" s="303" t="s">
        <v>1165</v>
      </c>
      <c r="CH83" s="155">
        <v>248</v>
      </c>
      <c r="CI83" s="155">
        <v>248</v>
      </c>
      <c r="CJ83" s="156">
        <v>294</v>
      </c>
      <c r="CK83" s="155">
        <v>355</v>
      </c>
      <c r="CL83" s="155">
        <v>404</v>
      </c>
      <c r="CM83" s="156">
        <v>432</v>
      </c>
      <c r="CN83" s="155">
        <v>432</v>
      </c>
      <c r="CO83" s="156">
        <v>432</v>
      </c>
      <c r="CP83" s="155">
        <v>248</v>
      </c>
      <c r="CQ83" s="155">
        <v>248</v>
      </c>
      <c r="CR83" s="156">
        <v>294</v>
      </c>
      <c r="CS83" s="155">
        <v>355</v>
      </c>
      <c r="CT83" s="155">
        <v>404</v>
      </c>
      <c r="CU83" s="155">
        <v>432</v>
      </c>
      <c r="CV83" s="156">
        <v>432</v>
      </c>
      <c r="CW83" s="155">
        <v>432</v>
      </c>
      <c r="CX83" s="155">
        <v>332</v>
      </c>
      <c r="CY83" s="155">
        <v>332</v>
      </c>
      <c r="CZ83" s="155">
        <v>332</v>
      </c>
      <c r="DA83" s="155">
        <v>343</v>
      </c>
      <c r="DB83" s="155">
        <v>404</v>
      </c>
      <c r="DC83" s="155">
        <v>432</v>
      </c>
      <c r="DD83" s="155">
        <v>432</v>
      </c>
      <c r="DE83" s="155">
        <v>432</v>
      </c>
    </row>
    <row r="84" spans="1:109">
      <c r="A84" s="143">
        <v>84</v>
      </c>
      <c r="B84" s="691"/>
      <c r="C84" s="162">
        <v>120</v>
      </c>
      <c r="D84" s="304" t="s">
        <v>1166</v>
      </c>
      <c r="E84" s="157">
        <v>65</v>
      </c>
      <c r="F84" s="157">
        <v>65</v>
      </c>
      <c r="G84" s="158">
        <v>65</v>
      </c>
      <c r="H84" s="157">
        <v>61</v>
      </c>
      <c r="I84" s="157">
        <v>54</v>
      </c>
      <c r="J84" s="158">
        <v>48</v>
      </c>
      <c r="K84" s="157">
        <v>44</v>
      </c>
      <c r="L84" s="158">
        <v>41</v>
      </c>
      <c r="M84" s="157">
        <v>65</v>
      </c>
      <c r="N84" s="157">
        <v>65</v>
      </c>
      <c r="O84" s="158">
        <v>65</v>
      </c>
      <c r="P84" s="157">
        <v>61</v>
      </c>
      <c r="Q84" s="157">
        <v>54</v>
      </c>
      <c r="R84" s="157">
        <v>48</v>
      </c>
      <c r="S84" s="158">
        <v>44</v>
      </c>
      <c r="T84" s="157">
        <v>41</v>
      </c>
      <c r="U84" s="157">
        <v>55</v>
      </c>
      <c r="V84" s="157">
        <v>55</v>
      </c>
      <c r="W84" s="157">
        <v>55</v>
      </c>
      <c r="X84" s="157">
        <v>55</v>
      </c>
      <c r="Y84" s="157">
        <v>54</v>
      </c>
      <c r="Z84" s="157">
        <v>48</v>
      </c>
      <c r="AA84" s="157">
        <v>44</v>
      </c>
      <c r="AB84" s="157">
        <v>41</v>
      </c>
      <c r="AC84" s="691"/>
      <c r="AD84" s="162">
        <v>120</v>
      </c>
      <c r="AE84" s="304" t="s">
        <v>1166</v>
      </c>
      <c r="AF84" s="157">
        <v>359</v>
      </c>
      <c r="AG84" s="157">
        <v>359</v>
      </c>
      <c r="AH84" s="158">
        <v>359</v>
      </c>
      <c r="AI84" s="157">
        <v>336</v>
      </c>
      <c r="AJ84" s="157">
        <v>294</v>
      </c>
      <c r="AK84" s="158">
        <v>265</v>
      </c>
      <c r="AL84" s="157">
        <v>243</v>
      </c>
      <c r="AM84" s="158">
        <v>226</v>
      </c>
      <c r="AN84" s="157">
        <v>359</v>
      </c>
      <c r="AO84" s="157">
        <v>359</v>
      </c>
      <c r="AP84" s="158">
        <v>359</v>
      </c>
      <c r="AQ84" s="157">
        <v>336</v>
      </c>
      <c r="AR84" s="157">
        <v>294</v>
      </c>
      <c r="AS84" s="157">
        <v>265</v>
      </c>
      <c r="AT84" s="158">
        <v>243</v>
      </c>
      <c r="AU84" s="157">
        <v>226</v>
      </c>
      <c r="AV84" s="157">
        <v>515</v>
      </c>
      <c r="AW84" s="157">
        <v>515</v>
      </c>
      <c r="AX84" s="157">
        <v>515</v>
      </c>
      <c r="AY84" s="157">
        <v>515</v>
      </c>
      <c r="AZ84" s="157">
        <v>506</v>
      </c>
      <c r="BA84" s="157">
        <v>456</v>
      </c>
      <c r="BB84" s="157">
        <v>418</v>
      </c>
      <c r="BC84" s="157">
        <v>388</v>
      </c>
      <c r="BD84" s="691"/>
      <c r="BE84" s="162">
        <v>120</v>
      </c>
      <c r="BF84" s="304" t="s">
        <v>1166</v>
      </c>
      <c r="BG84" s="157">
        <v>190</v>
      </c>
      <c r="BH84" s="157">
        <v>278</v>
      </c>
      <c r="BI84" s="158">
        <v>407</v>
      </c>
      <c r="BJ84" s="157">
        <v>533</v>
      </c>
      <c r="BK84" s="157">
        <v>608</v>
      </c>
      <c r="BL84" s="158">
        <v>675</v>
      </c>
      <c r="BM84" s="157">
        <v>737</v>
      </c>
      <c r="BN84" s="158">
        <v>793</v>
      </c>
      <c r="BO84" s="157">
        <v>190</v>
      </c>
      <c r="BP84" s="157">
        <v>278</v>
      </c>
      <c r="BQ84" s="158">
        <v>407</v>
      </c>
      <c r="BR84" s="157">
        <v>533</v>
      </c>
      <c r="BS84" s="157">
        <v>608</v>
      </c>
      <c r="BT84" s="157">
        <v>675</v>
      </c>
      <c r="BU84" s="158">
        <v>737</v>
      </c>
      <c r="BV84" s="157">
        <v>793</v>
      </c>
      <c r="BW84" s="157">
        <v>158</v>
      </c>
      <c r="BX84" s="157">
        <v>231</v>
      </c>
      <c r="BY84" s="157">
        <v>340</v>
      </c>
      <c r="BZ84" s="157">
        <v>474</v>
      </c>
      <c r="CA84" s="157">
        <v>608</v>
      </c>
      <c r="CB84" s="157">
        <v>675</v>
      </c>
      <c r="CC84" s="157">
        <v>737</v>
      </c>
      <c r="CD84" s="157">
        <v>793</v>
      </c>
      <c r="CE84" s="691"/>
      <c r="CF84" s="162">
        <v>120</v>
      </c>
      <c r="CG84" s="304" t="s">
        <v>1166</v>
      </c>
      <c r="CH84" s="157">
        <v>167</v>
      </c>
      <c r="CI84" s="157">
        <v>167</v>
      </c>
      <c r="CJ84" s="158">
        <v>206</v>
      </c>
      <c r="CK84" s="157">
        <v>277</v>
      </c>
      <c r="CL84" s="157">
        <v>317</v>
      </c>
      <c r="CM84" s="158">
        <v>352</v>
      </c>
      <c r="CN84" s="157">
        <v>384</v>
      </c>
      <c r="CO84" s="158">
        <v>414</v>
      </c>
      <c r="CP84" s="157">
        <v>167</v>
      </c>
      <c r="CQ84" s="157">
        <v>167</v>
      </c>
      <c r="CR84" s="158">
        <v>206</v>
      </c>
      <c r="CS84" s="157">
        <v>277</v>
      </c>
      <c r="CT84" s="157">
        <v>317</v>
      </c>
      <c r="CU84" s="157">
        <v>352</v>
      </c>
      <c r="CV84" s="158">
        <v>384</v>
      </c>
      <c r="CW84" s="157">
        <v>414</v>
      </c>
      <c r="CX84" s="157">
        <v>240</v>
      </c>
      <c r="CY84" s="157">
        <v>240</v>
      </c>
      <c r="CZ84" s="157">
        <v>240</v>
      </c>
      <c r="DA84" s="157">
        <v>247</v>
      </c>
      <c r="DB84" s="157">
        <v>317</v>
      </c>
      <c r="DC84" s="157">
        <v>352</v>
      </c>
      <c r="DD84" s="157">
        <v>384</v>
      </c>
      <c r="DE84" s="157">
        <v>414</v>
      </c>
    </row>
    <row r="85" spans="1:109">
      <c r="A85" s="143">
        <v>85</v>
      </c>
      <c r="B85" s="691"/>
      <c r="C85" s="163"/>
      <c r="D85" s="305" t="s">
        <v>1167</v>
      </c>
      <c r="E85" s="159">
        <v>60</v>
      </c>
      <c r="F85" s="159">
        <v>60</v>
      </c>
      <c r="G85" s="160">
        <v>60</v>
      </c>
      <c r="H85" s="159">
        <v>54</v>
      </c>
      <c r="I85" s="159">
        <v>47</v>
      </c>
      <c r="J85" s="160">
        <v>42</v>
      </c>
      <c r="K85" s="159">
        <v>39</v>
      </c>
      <c r="L85" s="160">
        <v>36</v>
      </c>
      <c r="M85" s="159">
        <v>60</v>
      </c>
      <c r="N85" s="159">
        <v>60</v>
      </c>
      <c r="O85" s="160">
        <v>60</v>
      </c>
      <c r="P85" s="159">
        <v>54</v>
      </c>
      <c r="Q85" s="159">
        <v>47</v>
      </c>
      <c r="R85" s="159">
        <v>42</v>
      </c>
      <c r="S85" s="160">
        <v>39</v>
      </c>
      <c r="T85" s="159">
        <v>36</v>
      </c>
      <c r="U85" s="159">
        <v>50</v>
      </c>
      <c r="V85" s="159">
        <v>50</v>
      </c>
      <c r="W85" s="159">
        <v>50</v>
      </c>
      <c r="X85" s="159">
        <v>50</v>
      </c>
      <c r="Y85" s="159">
        <v>47</v>
      </c>
      <c r="Z85" s="159">
        <v>42</v>
      </c>
      <c r="AA85" s="159">
        <v>39</v>
      </c>
      <c r="AB85" s="159">
        <v>36</v>
      </c>
      <c r="AC85" s="691"/>
      <c r="AD85" s="163"/>
      <c r="AE85" s="305" t="s">
        <v>1167</v>
      </c>
      <c r="AF85" s="159">
        <v>328</v>
      </c>
      <c r="AG85" s="159">
        <v>328</v>
      </c>
      <c r="AH85" s="160">
        <v>328</v>
      </c>
      <c r="AI85" s="159">
        <v>295</v>
      </c>
      <c r="AJ85" s="159">
        <v>258</v>
      </c>
      <c r="AK85" s="160">
        <v>233</v>
      </c>
      <c r="AL85" s="159">
        <v>213</v>
      </c>
      <c r="AM85" s="160">
        <v>198</v>
      </c>
      <c r="AN85" s="159">
        <v>328</v>
      </c>
      <c r="AO85" s="159">
        <v>328</v>
      </c>
      <c r="AP85" s="160">
        <v>328</v>
      </c>
      <c r="AQ85" s="159">
        <v>295</v>
      </c>
      <c r="AR85" s="159">
        <v>258</v>
      </c>
      <c r="AS85" s="159">
        <v>233</v>
      </c>
      <c r="AT85" s="160">
        <v>213</v>
      </c>
      <c r="AU85" s="159">
        <v>198</v>
      </c>
      <c r="AV85" s="159">
        <v>471</v>
      </c>
      <c r="AW85" s="159">
        <v>471</v>
      </c>
      <c r="AX85" s="159">
        <v>471</v>
      </c>
      <c r="AY85" s="159">
        <v>471</v>
      </c>
      <c r="AZ85" s="159">
        <v>444</v>
      </c>
      <c r="BA85" s="159">
        <v>400</v>
      </c>
      <c r="BB85" s="159">
        <v>366</v>
      </c>
      <c r="BC85" s="159">
        <v>340</v>
      </c>
      <c r="BD85" s="691"/>
      <c r="BE85" s="163"/>
      <c r="BF85" s="305" t="s">
        <v>1167</v>
      </c>
      <c r="BG85" s="159">
        <v>173</v>
      </c>
      <c r="BH85" s="159">
        <v>253</v>
      </c>
      <c r="BI85" s="160">
        <v>372</v>
      </c>
      <c r="BJ85" s="159">
        <v>467</v>
      </c>
      <c r="BK85" s="159">
        <v>533</v>
      </c>
      <c r="BL85" s="160">
        <v>592</v>
      </c>
      <c r="BM85" s="159">
        <v>647</v>
      </c>
      <c r="BN85" s="160">
        <v>696</v>
      </c>
      <c r="BO85" s="159">
        <v>173</v>
      </c>
      <c r="BP85" s="159">
        <v>253</v>
      </c>
      <c r="BQ85" s="160">
        <v>372</v>
      </c>
      <c r="BR85" s="159">
        <v>467</v>
      </c>
      <c r="BS85" s="159">
        <v>533</v>
      </c>
      <c r="BT85" s="159">
        <v>592</v>
      </c>
      <c r="BU85" s="160">
        <v>647</v>
      </c>
      <c r="BV85" s="159">
        <v>696</v>
      </c>
      <c r="BW85" s="159">
        <v>144</v>
      </c>
      <c r="BX85" s="159">
        <v>212</v>
      </c>
      <c r="BY85" s="159">
        <v>310</v>
      </c>
      <c r="BZ85" s="159">
        <v>434</v>
      </c>
      <c r="CA85" s="159">
        <v>533</v>
      </c>
      <c r="CB85" s="159">
        <v>592</v>
      </c>
      <c r="CC85" s="159">
        <v>647</v>
      </c>
      <c r="CD85" s="159">
        <v>696</v>
      </c>
      <c r="CE85" s="691"/>
      <c r="CF85" s="163"/>
      <c r="CG85" s="305" t="s">
        <v>1167</v>
      </c>
      <c r="CH85" s="159">
        <v>153</v>
      </c>
      <c r="CI85" s="159">
        <v>153</v>
      </c>
      <c r="CJ85" s="160">
        <v>189</v>
      </c>
      <c r="CK85" s="159">
        <v>243</v>
      </c>
      <c r="CL85" s="159">
        <v>277</v>
      </c>
      <c r="CM85" s="160">
        <v>309</v>
      </c>
      <c r="CN85" s="159">
        <v>338</v>
      </c>
      <c r="CO85" s="160">
        <v>363</v>
      </c>
      <c r="CP85" s="159">
        <v>153</v>
      </c>
      <c r="CQ85" s="159">
        <v>153</v>
      </c>
      <c r="CR85" s="160">
        <v>189</v>
      </c>
      <c r="CS85" s="159">
        <v>243</v>
      </c>
      <c r="CT85" s="159">
        <v>277</v>
      </c>
      <c r="CU85" s="159">
        <v>309</v>
      </c>
      <c r="CV85" s="160">
        <v>338</v>
      </c>
      <c r="CW85" s="159">
        <v>363</v>
      </c>
      <c r="CX85" s="159">
        <v>220</v>
      </c>
      <c r="CY85" s="159">
        <v>220</v>
      </c>
      <c r="CZ85" s="159">
        <v>220</v>
      </c>
      <c r="DA85" s="159">
        <v>226</v>
      </c>
      <c r="DB85" s="159">
        <v>277</v>
      </c>
      <c r="DC85" s="159">
        <v>309</v>
      </c>
      <c r="DD85" s="159">
        <v>338</v>
      </c>
      <c r="DE85" s="159">
        <v>363</v>
      </c>
    </row>
    <row r="86" spans="1:109">
      <c r="A86" s="143">
        <v>86</v>
      </c>
      <c r="B86" s="691"/>
      <c r="C86" s="164"/>
      <c r="D86" s="303" t="s">
        <v>1165</v>
      </c>
      <c r="E86" s="155">
        <v>92</v>
      </c>
      <c r="F86" s="155">
        <v>92</v>
      </c>
      <c r="G86" s="156">
        <v>92</v>
      </c>
      <c r="H86" s="155">
        <v>78</v>
      </c>
      <c r="I86" s="155">
        <v>68</v>
      </c>
      <c r="J86" s="156">
        <v>59</v>
      </c>
      <c r="K86" s="155">
        <v>50</v>
      </c>
      <c r="L86" s="156">
        <v>43</v>
      </c>
      <c r="M86" s="155">
        <v>92</v>
      </c>
      <c r="N86" s="155">
        <v>92</v>
      </c>
      <c r="O86" s="156">
        <v>92</v>
      </c>
      <c r="P86" s="155">
        <v>78</v>
      </c>
      <c r="Q86" s="155">
        <v>68</v>
      </c>
      <c r="R86" s="155">
        <v>59</v>
      </c>
      <c r="S86" s="156">
        <v>50</v>
      </c>
      <c r="T86" s="155">
        <v>43</v>
      </c>
      <c r="U86" s="155">
        <v>64</v>
      </c>
      <c r="V86" s="155">
        <v>64</v>
      </c>
      <c r="W86" s="155">
        <v>64</v>
      </c>
      <c r="X86" s="155">
        <v>64</v>
      </c>
      <c r="Y86" s="155">
        <v>64</v>
      </c>
      <c r="Z86" s="155">
        <v>59</v>
      </c>
      <c r="AA86" s="155">
        <v>50</v>
      </c>
      <c r="AB86" s="155">
        <v>43</v>
      </c>
      <c r="AC86" s="691"/>
      <c r="AD86" s="164"/>
      <c r="AE86" s="303" t="s">
        <v>1165</v>
      </c>
      <c r="AF86" s="155">
        <v>596</v>
      </c>
      <c r="AG86" s="155">
        <v>596</v>
      </c>
      <c r="AH86" s="156">
        <v>596</v>
      </c>
      <c r="AI86" s="155">
        <v>507</v>
      </c>
      <c r="AJ86" s="155">
        <v>443</v>
      </c>
      <c r="AK86" s="156">
        <v>385</v>
      </c>
      <c r="AL86" s="155">
        <v>324</v>
      </c>
      <c r="AM86" s="156">
        <v>279</v>
      </c>
      <c r="AN86" s="155">
        <v>596</v>
      </c>
      <c r="AO86" s="155">
        <v>596</v>
      </c>
      <c r="AP86" s="156">
        <v>596</v>
      </c>
      <c r="AQ86" s="155">
        <v>507</v>
      </c>
      <c r="AR86" s="155">
        <v>443</v>
      </c>
      <c r="AS86" s="155">
        <v>385</v>
      </c>
      <c r="AT86" s="156">
        <v>324</v>
      </c>
      <c r="AU86" s="155">
        <v>279</v>
      </c>
      <c r="AV86" s="155">
        <v>713</v>
      </c>
      <c r="AW86" s="155">
        <v>713</v>
      </c>
      <c r="AX86" s="155">
        <v>713</v>
      </c>
      <c r="AY86" s="155">
        <v>713</v>
      </c>
      <c r="AZ86" s="155">
        <v>713</v>
      </c>
      <c r="BA86" s="155">
        <v>659</v>
      </c>
      <c r="BB86" s="155">
        <v>554</v>
      </c>
      <c r="BC86" s="155">
        <v>477</v>
      </c>
      <c r="BD86" s="691"/>
      <c r="BE86" s="164"/>
      <c r="BF86" s="303" t="s">
        <v>1165</v>
      </c>
      <c r="BG86" s="155">
        <v>305</v>
      </c>
      <c r="BH86" s="155">
        <v>414</v>
      </c>
      <c r="BI86" s="156">
        <v>597</v>
      </c>
      <c r="BJ86" s="155">
        <v>679</v>
      </c>
      <c r="BK86" s="155">
        <v>775</v>
      </c>
      <c r="BL86" s="156">
        <v>829</v>
      </c>
      <c r="BM86" s="155">
        <v>829</v>
      </c>
      <c r="BN86" s="156">
        <v>828</v>
      </c>
      <c r="BO86" s="155">
        <v>305</v>
      </c>
      <c r="BP86" s="155">
        <v>414</v>
      </c>
      <c r="BQ86" s="156">
        <v>597</v>
      </c>
      <c r="BR86" s="155">
        <v>679</v>
      </c>
      <c r="BS86" s="155">
        <v>775</v>
      </c>
      <c r="BT86" s="155">
        <v>829</v>
      </c>
      <c r="BU86" s="156">
        <v>829</v>
      </c>
      <c r="BV86" s="155">
        <v>828</v>
      </c>
      <c r="BW86" s="155">
        <v>213</v>
      </c>
      <c r="BX86" s="155">
        <v>290</v>
      </c>
      <c r="BY86" s="155">
        <v>416</v>
      </c>
      <c r="BZ86" s="155">
        <v>557</v>
      </c>
      <c r="CA86" s="155">
        <v>727</v>
      </c>
      <c r="CB86" s="155">
        <v>829</v>
      </c>
      <c r="CC86" s="155">
        <v>829</v>
      </c>
      <c r="CD86" s="155">
        <v>828</v>
      </c>
      <c r="CE86" s="691"/>
      <c r="CF86" s="164"/>
      <c r="CG86" s="303" t="s">
        <v>1165</v>
      </c>
      <c r="CH86" s="155">
        <v>278</v>
      </c>
      <c r="CI86" s="155">
        <v>278</v>
      </c>
      <c r="CJ86" s="156">
        <v>288</v>
      </c>
      <c r="CK86" s="155">
        <v>355</v>
      </c>
      <c r="CL86" s="155">
        <v>404</v>
      </c>
      <c r="CM86" s="156">
        <v>432</v>
      </c>
      <c r="CN86" s="155">
        <v>432</v>
      </c>
      <c r="CO86" s="156">
        <v>432</v>
      </c>
      <c r="CP86" s="155">
        <v>278</v>
      </c>
      <c r="CQ86" s="155">
        <v>278</v>
      </c>
      <c r="CR86" s="156">
        <v>288</v>
      </c>
      <c r="CS86" s="155">
        <v>355</v>
      </c>
      <c r="CT86" s="155">
        <v>404</v>
      </c>
      <c r="CU86" s="155">
        <v>432</v>
      </c>
      <c r="CV86" s="156">
        <v>432</v>
      </c>
      <c r="CW86" s="155">
        <v>432</v>
      </c>
      <c r="CX86" s="155">
        <v>332</v>
      </c>
      <c r="CY86" s="155">
        <v>332</v>
      </c>
      <c r="CZ86" s="155">
        <v>332</v>
      </c>
      <c r="DA86" s="155">
        <v>332</v>
      </c>
      <c r="DB86" s="155">
        <v>379</v>
      </c>
      <c r="DC86" s="155">
        <v>432</v>
      </c>
      <c r="DD86" s="155">
        <v>432</v>
      </c>
      <c r="DE86" s="155">
        <v>432</v>
      </c>
    </row>
    <row r="87" spans="1:109">
      <c r="A87" s="143">
        <v>87</v>
      </c>
      <c r="B87" s="691"/>
      <c r="C87" s="699">
        <v>130</v>
      </c>
      <c r="D87" s="304" t="s">
        <v>1166</v>
      </c>
      <c r="E87" s="157">
        <v>62</v>
      </c>
      <c r="F87" s="157">
        <v>62</v>
      </c>
      <c r="G87" s="158">
        <v>62</v>
      </c>
      <c r="H87" s="157">
        <v>60</v>
      </c>
      <c r="I87" s="157">
        <v>54</v>
      </c>
      <c r="J87" s="158">
        <v>48</v>
      </c>
      <c r="K87" s="157">
        <v>44</v>
      </c>
      <c r="L87" s="158">
        <v>41</v>
      </c>
      <c r="M87" s="157">
        <v>62</v>
      </c>
      <c r="N87" s="157">
        <v>62</v>
      </c>
      <c r="O87" s="158">
        <v>62</v>
      </c>
      <c r="P87" s="157">
        <v>60</v>
      </c>
      <c r="Q87" s="157">
        <v>54</v>
      </c>
      <c r="R87" s="157">
        <v>48</v>
      </c>
      <c r="S87" s="158">
        <v>44</v>
      </c>
      <c r="T87" s="157">
        <v>41</v>
      </c>
      <c r="U87" s="157">
        <v>52</v>
      </c>
      <c r="V87" s="157">
        <v>52</v>
      </c>
      <c r="W87" s="157">
        <v>52</v>
      </c>
      <c r="X87" s="157">
        <v>52</v>
      </c>
      <c r="Y87" s="157">
        <v>52</v>
      </c>
      <c r="Z87" s="157">
        <v>48</v>
      </c>
      <c r="AA87" s="157">
        <v>44</v>
      </c>
      <c r="AB87" s="157">
        <v>41</v>
      </c>
      <c r="AC87" s="691"/>
      <c r="AD87" s="699">
        <v>130</v>
      </c>
      <c r="AE87" s="304" t="s">
        <v>1166</v>
      </c>
      <c r="AF87" s="157">
        <v>402</v>
      </c>
      <c r="AG87" s="157">
        <v>402</v>
      </c>
      <c r="AH87" s="158">
        <v>402</v>
      </c>
      <c r="AI87" s="157">
        <v>392</v>
      </c>
      <c r="AJ87" s="157">
        <v>348</v>
      </c>
      <c r="AK87" s="158">
        <v>314</v>
      </c>
      <c r="AL87" s="157">
        <v>288</v>
      </c>
      <c r="AM87" s="158">
        <v>267</v>
      </c>
      <c r="AN87" s="157">
        <v>402</v>
      </c>
      <c r="AO87" s="157">
        <v>402</v>
      </c>
      <c r="AP87" s="158">
        <v>402</v>
      </c>
      <c r="AQ87" s="157">
        <v>392</v>
      </c>
      <c r="AR87" s="157">
        <v>348</v>
      </c>
      <c r="AS87" s="157">
        <v>314</v>
      </c>
      <c r="AT87" s="158">
        <v>288</v>
      </c>
      <c r="AU87" s="157">
        <v>267</v>
      </c>
      <c r="AV87" s="157">
        <v>575</v>
      </c>
      <c r="AW87" s="157">
        <v>575</v>
      </c>
      <c r="AX87" s="157">
        <v>575</v>
      </c>
      <c r="AY87" s="157">
        <v>575</v>
      </c>
      <c r="AZ87" s="157">
        <v>575</v>
      </c>
      <c r="BA87" s="157">
        <v>537</v>
      </c>
      <c r="BB87" s="157">
        <v>493</v>
      </c>
      <c r="BC87" s="157">
        <v>457</v>
      </c>
      <c r="BD87" s="691"/>
      <c r="BE87" s="699">
        <v>130</v>
      </c>
      <c r="BF87" s="304" t="s">
        <v>1166</v>
      </c>
      <c r="BG87" s="157">
        <v>205</v>
      </c>
      <c r="BH87" s="157">
        <v>280</v>
      </c>
      <c r="BI87" s="158">
        <v>402</v>
      </c>
      <c r="BJ87" s="157">
        <v>525</v>
      </c>
      <c r="BK87" s="157">
        <v>608</v>
      </c>
      <c r="BL87" s="158">
        <v>675</v>
      </c>
      <c r="BM87" s="157">
        <v>737</v>
      </c>
      <c r="BN87" s="158">
        <v>793</v>
      </c>
      <c r="BO87" s="157">
        <v>205</v>
      </c>
      <c r="BP87" s="157">
        <v>280</v>
      </c>
      <c r="BQ87" s="158">
        <v>402</v>
      </c>
      <c r="BR87" s="157">
        <v>525</v>
      </c>
      <c r="BS87" s="157">
        <v>608</v>
      </c>
      <c r="BT87" s="157">
        <v>675</v>
      </c>
      <c r="BU87" s="158">
        <v>737</v>
      </c>
      <c r="BV87" s="157">
        <v>793</v>
      </c>
      <c r="BW87" s="157">
        <v>172</v>
      </c>
      <c r="BX87" s="157">
        <v>233</v>
      </c>
      <c r="BY87" s="157">
        <v>336</v>
      </c>
      <c r="BZ87" s="157">
        <v>450</v>
      </c>
      <c r="CA87" s="157">
        <v>586</v>
      </c>
      <c r="CB87" s="157">
        <v>675</v>
      </c>
      <c r="CC87" s="157">
        <v>737</v>
      </c>
      <c r="CD87" s="157">
        <v>793</v>
      </c>
      <c r="CE87" s="691"/>
      <c r="CF87" s="699">
        <v>130</v>
      </c>
      <c r="CG87" s="304" t="s">
        <v>1166</v>
      </c>
      <c r="CH87" s="157">
        <v>187</v>
      </c>
      <c r="CI87" s="157">
        <v>187</v>
      </c>
      <c r="CJ87" s="158">
        <v>195</v>
      </c>
      <c r="CK87" s="157">
        <v>274</v>
      </c>
      <c r="CL87" s="157">
        <v>317</v>
      </c>
      <c r="CM87" s="158">
        <v>352</v>
      </c>
      <c r="CN87" s="157">
        <v>384</v>
      </c>
      <c r="CO87" s="158">
        <v>414</v>
      </c>
      <c r="CP87" s="157">
        <v>187</v>
      </c>
      <c r="CQ87" s="157">
        <v>187</v>
      </c>
      <c r="CR87" s="158">
        <v>195</v>
      </c>
      <c r="CS87" s="157">
        <v>274</v>
      </c>
      <c r="CT87" s="157">
        <v>317</v>
      </c>
      <c r="CU87" s="157">
        <v>352</v>
      </c>
      <c r="CV87" s="158">
        <v>384</v>
      </c>
      <c r="CW87" s="157">
        <v>414</v>
      </c>
      <c r="CX87" s="157">
        <v>268</v>
      </c>
      <c r="CY87" s="157">
        <v>268</v>
      </c>
      <c r="CZ87" s="157">
        <v>268</v>
      </c>
      <c r="DA87" s="157">
        <v>268</v>
      </c>
      <c r="DB87" s="157">
        <v>305</v>
      </c>
      <c r="DC87" s="157">
        <v>352</v>
      </c>
      <c r="DD87" s="157">
        <v>384</v>
      </c>
      <c r="DE87" s="157">
        <v>414</v>
      </c>
    </row>
    <row r="88" spans="1:109">
      <c r="A88" s="143">
        <v>88</v>
      </c>
      <c r="B88" s="691"/>
      <c r="C88" s="700"/>
      <c r="D88" s="305" t="s">
        <v>1167</v>
      </c>
      <c r="E88" s="159">
        <v>56</v>
      </c>
      <c r="F88" s="159">
        <v>56</v>
      </c>
      <c r="G88" s="160">
        <v>56</v>
      </c>
      <c r="H88" s="159">
        <v>54</v>
      </c>
      <c r="I88" s="159">
        <v>47</v>
      </c>
      <c r="J88" s="160">
        <v>42</v>
      </c>
      <c r="K88" s="159">
        <v>39</v>
      </c>
      <c r="L88" s="160">
        <v>36</v>
      </c>
      <c r="M88" s="159">
        <v>56</v>
      </c>
      <c r="N88" s="159">
        <v>56</v>
      </c>
      <c r="O88" s="160">
        <v>56</v>
      </c>
      <c r="P88" s="159">
        <v>54</v>
      </c>
      <c r="Q88" s="159">
        <v>47</v>
      </c>
      <c r="R88" s="159">
        <v>42</v>
      </c>
      <c r="S88" s="160">
        <v>39</v>
      </c>
      <c r="T88" s="159">
        <v>36</v>
      </c>
      <c r="U88" s="159">
        <v>47</v>
      </c>
      <c r="V88" s="159">
        <v>47</v>
      </c>
      <c r="W88" s="159">
        <v>47</v>
      </c>
      <c r="X88" s="159">
        <v>47</v>
      </c>
      <c r="Y88" s="159">
        <v>47</v>
      </c>
      <c r="Z88" s="159">
        <v>42</v>
      </c>
      <c r="AA88" s="159">
        <v>39</v>
      </c>
      <c r="AB88" s="159">
        <v>36</v>
      </c>
      <c r="AC88" s="691"/>
      <c r="AD88" s="700"/>
      <c r="AE88" s="305" t="s">
        <v>1167</v>
      </c>
      <c r="AF88" s="159">
        <v>367</v>
      </c>
      <c r="AG88" s="159">
        <v>367</v>
      </c>
      <c r="AH88" s="160">
        <v>367</v>
      </c>
      <c r="AI88" s="159">
        <v>349</v>
      </c>
      <c r="AJ88" s="159">
        <v>306</v>
      </c>
      <c r="AK88" s="160">
        <v>275</v>
      </c>
      <c r="AL88" s="159">
        <v>252</v>
      </c>
      <c r="AM88" s="160">
        <v>234</v>
      </c>
      <c r="AN88" s="159">
        <v>367</v>
      </c>
      <c r="AO88" s="159">
        <v>367</v>
      </c>
      <c r="AP88" s="160">
        <v>367</v>
      </c>
      <c r="AQ88" s="159">
        <v>349</v>
      </c>
      <c r="AR88" s="159">
        <v>306</v>
      </c>
      <c r="AS88" s="159">
        <v>275</v>
      </c>
      <c r="AT88" s="160">
        <v>252</v>
      </c>
      <c r="AU88" s="159">
        <v>234</v>
      </c>
      <c r="AV88" s="159">
        <v>526</v>
      </c>
      <c r="AW88" s="159">
        <v>526</v>
      </c>
      <c r="AX88" s="159">
        <v>526</v>
      </c>
      <c r="AY88" s="159">
        <v>526</v>
      </c>
      <c r="AZ88" s="159">
        <v>523</v>
      </c>
      <c r="BA88" s="159">
        <v>471</v>
      </c>
      <c r="BB88" s="159">
        <v>432</v>
      </c>
      <c r="BC88" s="159">
        <v>401</v>
      </c>
      <c r="BD88" s="691"/>
      <c r="BE88" s="700"/>
      <c r="BF88" s="305" t="s">
        <v>1167</v>
      </c>
      <c r="BG88" s="159">
        <v>188</v>
      </c>
      <c r="BH88" s="159">
        <v>255</v>
      </c>
      <c r="BI88" s="160">
        <v>367</v>
      </c>
      <c r="BJ88" s="159">
        <v>467</v>
      </c>
      <c r="BK88" s="159">
        <v>533</v>
      </c>
      <c r="BL88" s="160">
        <v>592</v>
      </c>
      <c r="BM88" s="159">
        <v>647</v>
      </c>
      <c r="BN88" s="160">
        <v>696</v>
      </c>
      <c r="BO88" s="159">
        <v>188</v>
      </c>
      <c r="BP88" s="159">
        <v>255</v>
      </c>
      <c r="BQ88" s="160">
        <v>367</v>
      </c>
      <c r="BR88" s="159">
        <v>467</v>
      </c>
      <c r="BS88" s="159">
        <v>533</v>
      </c>
      <c r="BT88" s="159">
        <v>592</v>
      </c>
      <c r="BU88" s="160">
        <v>647</v>
      </c>
      <c r="BV88" s="159">
        <v>696</v>
      </c>
      <c r="BW88" s="159">
        <v>157</v>
      </c>
      <c r="BX88" s="159">
        <v>213</v>
      </c>
      <c r="BY88" s="159">
        <v>307</v>
      </c>
      <c r="BZ88" s="159">
        <v>411</v>
      </c>
      <c r="CA88" s="159">
        <v>533</v>
      </c>
      <c r="CB88" s="159">
        <v>592</v>
      </c>
      <c r="CC88" s="159">
        <v>647</v>
      </c>
      <c r="CD88" s="159">
        <v>696</v>
      </c>
      <c r="CE88" s="691"/>
      <c r="CF88" s="700"/>
      <c r="CG88" s="305" t="s">
        <v>1167</v>
      </c>
      <c r="CH88" s="159">
        <v>171</v>
      </c>
      <c r="CI88" s="159">
        <v>171</v>
      </c>
      <c r="CJ88" s="160">
        <v>178</v>
      </c>
      <c r="CK88" s="159">
        <v>243</v>
      </c>
      <c r="CL88" s="159">
        <v>277</v>
      </c>
      <c r="CM88" s="160">
        <v>309</v>
      </c>
      <c r="CN88" s="159">
        <v>338</v>
      </c>
      <c r="CO88" s="160">
        <v>363</v>
      </c>
      <c r="CP88" s="159">
        <v>171</v>
      </c>
      <c r="CQ88" s="159">
        <v>171</v>
      </c>
      <c r="CR88" s="160">
        <v>178</v>
      </c>
      <c r="CS88" s="159">
        <v>243</v>
      </c>
      <c r="CT88" s="159">
        <v>277</v>
      </c>
      <c r="CU88" s="159">
        <v>309</v>
      </c>
      <c r="CV88" s="160">
        <v>338</v>
      </c>
      <c r="CW88" s="159">
        <v>363</v>
      </c>
      <c r="CX88" s="159">
        <v>245</v>
      </c>
      <c r="CY88" s="159">
        <v>245</v>
      </c>
      <c r="CZ88" s="159">
        <v>245</v>
      </c>
      <c r="DA88" s="159">
        <v>245</v>
      </c>
      <c r="DB88" s="159">
        <v>277</v>
      </c>
      <c r="DC88" s="159">
        <v>309</v>
      </c>
      <c r="DD88" s="159">
        <v>338</v>
      </c>
      <c r="DE88" s="159">
        <v>363</v>
      </c>
    </row>
    <row r="89" spans="1:109">
      <c r="A89" s="143">
        <v>89</v>
      </c>
      <c r="B89" s="691"/>
      <c r="C89" s="710">
        <v>140</v>
      </c>
      <c r="D89" s="303" t="s">
        <v>1165</v>
      </c>
      <c r="E89" s="155">
        <v>87</v>
      </c>
      <c r="F89" s="155">
        <v>87</v>
      </c>
      <c r="G89" s="156">
        <v>87</v>
      </c>
      <c r="H89" s="155">
        <v>78</v>
      </c>
      <c r="I89" s="155">
        <v>68</v>
      </c>
      <c r="J89" s="156">
        <v>59</v>
      </c>
      <c r="K89" s="155">
        <v>50</v>
      </c>
      <c r="L89" s="156">
        <v>43</v>
      </c>
      <c r="M89" s="155">
        <v>87</v>
      </c>
      <c r="N89" s="155">
        <v>87</v>
      </c>
      <c r="O89" s="156">
        <v>87</v>
      </c>
      <c r="P89" s="155">
        <v>78</v>
      </c>
      <c r="Q89" s="155">
        <v>68</v>
      </c>
      <c r="R89" s="155">
        <v>59</v>
      </c>
      <c r="S89" s="156">
        <v>50</v>
      </c>
      <c r="T89" s="155">
        <v>43</v>
      </c>
      <c r="U89" s="155">
        <v>55</v>
      </c>
      <c r="V89" s="155">
        <v>55</v>
      </c>
      <c r="W89" s="155">
        <v>55</v>
      </c>
      <c r="X89" s="155">
        <v>55</v>
      </c>
      <c r="Y89" s="155">
        <v>55</v>
      </c>
      <c r="Z89" s="155">
        <v>55</v>
      </c>
      <c r="AA89" s="155">
        <v>50</v>
      </c>
      <c r="AB89" s="155">
        <v>43</v>
      </c>
      <c r="AC89" s="691"/>
      <c r="AD89" s="710">
        <v>140</v>
      </c>
      <c r="AE89" s="303" t="s">
        <v>1165</v>
      </c>
      <c r="AF89" s="155">
        <v>661</v>
      </c>
      <c r="AG89" s="155">
        <v>661</v>
      </c>
      <c r="AH89" s="156">
        <v>661</v>
      </c>
      <c r="AI89" s="155">
        <v>592</v>
      </c>
      <c r="AJ89" s="155">
        <v>519</v>
      </c>
      <c r="AK89" s="156">
        <v>450</v>
      </c>
      <c r="AL89" s="155">
        <v>378</v>
      </c>
      <c r="AM89" s="156">
        <v>326</v>
      </c>
      <c r="AN89" s="155">
        <v>661</v>
      </c>
      <c r="AO89" s="155">
        <v>661</v>
      </c>
      <c r="AP89" s="156">
        <v>661</v>
      </c>
      <c r="AQ89" s="155">
        <v>592</v>
      </c>
      <c r="AR89" s="155">
        <v>519</v>
      </c>
      <c r="AS89" s="155">
        <v>450</v>
      </c>
      <c r="AT89" s="156">
        <v>378</v>
      </c>
      <c r="AU89" s="155">
        <v>326</v>
      </c>
      <c r="AV89" s="155">
        <v>713</v>
      </c>
      <c r="AW89" s="155">
        <v>713</v>
      </c>
      <c r="AX89" s="155">
        <v>713</v>
      </c>
      <c r="AY89" s="155">
        <v>713</v>
      </c>
      <c r="AZ89" s="155">
        <v>713</v>
      </c>
      <c r="BA89" s="155">
        <v>713</v>
      </c>
      <c r="BB89" s="155">
        <v>646</v>
      </c>
      <c r="BC89" s="155">
        <v>556</v>
      </c>
      <c r="BD89" s="691"/>
      <c r="BE89" s="710">
        <v>140</v>
      </c>
      <c r="BF89" s="303" t="s">
        <v>1165</v>
      </c>
      <c r="BG89" s="155">
        <v>327</v>
      </c>
      <c r="BH89" s="155">
        <v>417</v>
      </c>
      <c r="BI89" s="156">
        <v>590</v>
      </c>
      <c r="BJ89" s="155">
        <v>683</v>
      </c>
      <c r="BK89" s="155">
        <v>775</v>
      </c>
      <c r="BL89" s="156">
        <v>829</v>
      </c>
      <c r="BM89" s="155">
        <v>829</v>
      </c>
      <c r="BN89" s="156">
        <v>828</v>
      </c>
      <c r="BO89" s="155">
        <v>327</v>
      </c>
      <c r="BP89" s="155">
        <v>417</v>
      </c>
      <c r="BQ89" s="156">
        <v>590</v>
      </c>
      <c r="BR89" s="155">
        <v>683</v>
      </c>
      <c r="BS89" s="155">
        <v>775</v>
      </c>
      <c r="BT89" s="155">
        <v>829</v>
      </c>
      <c r="BU89" s="156">
        <v>829</v>
      </c>
      <c r="BV89" s="155">
        <v>828</v>
      </c>
      <c r="BW89" s="155">
        <v>207</v>
      </c>
      <c r="BX89" s="155">
        <v>263</v>
      </c>
      <c r="BY89" s="155">
        <v>372</v>
      </c>
      <c r="BZ89" s="155">
        <v>482</v>
      </c>
      <c r="CA89" s="155">
        <v>624</v>
      </c>
      <c r="CB89" s="155">
        <v>770</v>
      </c>
      <c r="CC89" s="155">
        <v>829</v>
      </c>
      <c r="CD89" s="155">
        <v>828</v>
      </c>
      <c r="CE89" s="691"/>
      <c r="CF89" s="710">
        <v>140</v>
      </c>
      <c r="CG89" s="303" t="s">
        <v>1165</v>
      </c>
      <c r="CH89" s="155">
        <v>308</v>
      </c>
      <c r="CI89" s="155">
        <v>308</v>
      </c>
      <c r="CJ89" s="156">
        <v>308</v>
      </c>
      <c r="CK89" s="155">
        <v>355</v>
      </c>
      <c r="CL89" s="155">
        <v>404</v>
      </c>
      <c r="CM89" s="156">
        <v>432</v>
      </c>
      <c r="CN89" s="155">
        <v>432</v>
      </c>
      <c r="CO89" s="156">
        <v>432</v>
      </c>
      <c r="CP89" s="155">
        <v>308</v>
      </c>
      <c r="CQ89" s="155">
        <v>308</v>
      </c>
      <c r="CR89" s="156">
        <v>308</v>
      </c>
      <c r="CS89" s="155">
        <v>355</v>
      </c>
      <c r="CT89" s="155">
        <v>404</v>
      </c>
      <c r="CU89" s="155">
        <v>432</v>
      </c>
      <c r="CV89" s="156">
        <v>432</v>
      </c>
      <c r="CW89" s="155">
        <v>432</v>
      </c>
      <c r="CX89" s="155">
        <v>332</v>
      </c>
      <c r="CY89" s="155">
        <v>332</v>
      </c>
      <c r="CZ89" s="155">
        <v>332</v>
      </c>
      <c r="DA89" s="155">
        <v>332</v>
      </c>
      <c r="DB89" s="155">
        <v>332</v>
      </c>
      <c r="DC89" s="155">
        <v>401</v>
      </c>
      <c r="DD89" s="155">
        <v>432</v>
      </c>
      <c r="DE89" s="155">
        <v>432</v>
      </c>
    </row>
    <row r="90" spans="1:109">
      <c r="A90" s="143">
        <v>90</v>
      </c>
      <c r="B90" s="691"/>
      <c r="C90" s="711"/>
      <c r="D90" s="304" t="s">
        <v>1166</v>
      </c>
      <c r="E90" s="157">
        <v>59</v>
      </c>
      <c r="F90" s="157">
        <v>59</v>
      </c>
      <c r="G90" s="158">
        <v>59</v>
      </c>
      <c r="H90" s="157">
        <v>59</v>
      </c>
      <c r="I90" s="157">
        <v>54</v>
      </c>
      <c r="J90" s="158">
        <v>48</v>
      </c>
      <c r="K90" s="157">
        <v>44</v>
      </c>
      <c r="L90" s="158">
        <v>41</v>
      </c>
      <c r="M90" s="157">
        <v>59</v>
      </c>
      <c r="N90" s="157">
        <v>59</v>
      </c>
      <c r="O90" s="158">
        <v>59</v>
      </c>
      <c r="P90" s="157">
        <v>59</v>
      </c>
      <c r="Q90" s="157">
        <v>54</v>
      </c>
      <c r="R90" s="157">
        <v>48</v>
      </c>
      <c r="S90" s="158">
        <v>44</v>
      </c>
      <c r="T90" s="157">
        <v>41</v>
      </c>
      <c r="U90" s="157">
        <v>49</v>
      </c>
      <c r="V90" s="157">
        <v>49</v>
      </c>
      <c r="W90" s="157">
        <v>49</v>
      </c>
      <c r="X90" s="157">
        <v>49</v>
      </c>
      <c r="Y90" s="157">
        <v>49</v>
      </c>
      <c r="Z90" s="157">
        <v>48</v>
      </c>
      <c r="AA90" s="157">
        <v>44</v>
      </c>
      <c r="AB90" s="157">
        <v>41</v>
      </c>
      <c r="AC90" s="691"/>
      <c r="AD90" s="711"/>
      <c r="AE90" s="304" t="s">
        <v>1166</v>
      </c>
      <c r="AF90" s="157">
        <v>446</v>
      </c>
      <c r="AG90" s="157">
        <v>446</v>
      </c>
      <c r="AH90" s="158">
        <v>446</v>
      </c>
      <c r="AI90" s="157">
        <v>446</v>
      </c>
      <c r="AJ90" s="157">
        <v>408</v>
      </c>
      <c r="AK90" s="158">
        <v>367</v>
      </c>
      <c r="AL90" s="157">
        <v>336</v>
      </c>
      <c r="AM90" s="158">
        <v>312</v>
      </c>
      <c r="AN90" s="157">
        <v>446</v>
      </c>
      <c r="AO90" s="157">
        <v>446</v>
      </c>
      <c r="AP90" s="158">
        <v>446</v>
      </c>
      <c r="AQ90" s="157">
        <v>446</v>
      </c>
      <c r="AR90" s="157">
        <v>408</v>
      </c>
      <c r="AS90" s="157">
        <v>367</v>
      </c>
      <c r="AT90" s="158">
        <v>336</v>
      </c>
      <c r="AU90" s="157">
        <v>312</v>
      </c>
      <c r="AV90" s="157">
        <v>637</v>
      </c>
      <c r="AW90" s="157">
        <v>637</v>
      </c>
      <c r="AX90" s="157">
        <v>637</v>
      </c>
      <c r="AY90" s="157">
        <v>637</v>
      </c>
      <c r="AZ90" s="157">
        <v>637</v>
      </c>
      <c r="BA90" s="157">
        <v>626</v>
      </c>
      <c r="BB90" s="157">
        <v>574</v>
      </c>
      <c r="BC90" s="157">
        <v>533</v>
      </c>
      <c r="BD90" s="691"/>
      <c r="BE90" s="711"/>
      <c r="BF90" s="304" t="s">
        <v>1166</v>
      </c>
      <c r="BG90" s="157">
        <v>220</v>
      </c>
      <c r="BH90" s="157">
        <v>282</v>
      </c>
      <c r="BI90" s="158">
        <v>397</v>
      </c>
      <c r="BJ90" s="157">
        <v>514</v>
      </c>
      <c r="BK90" s="157">
        <v>608</v>
      </c>
      <c r="BL90" s="158">
        <v>675</v>
      </c>
      <c r="BM90" s="157">
        <v>737</v>
      </c>
      <c r="BN90" s="158">
        <v>793</v>
      </c>
      <c r="BO90" s="157">
        <v>220</v>
      </c>
      <c r="BP90" s="157">
        <v>282</v>
      </c>
      <c r="BQ90" s="158">
        <v>397</v>
      </c>
      <c r="BR90" s="157">
        <v>514</v>
      </c>
      <c r="BS90" s="157">
        <v>608</v>
      </c>
      <c r="BT90" s="157">
        <v>675</v>
      </c>
      <c r="BU90" s="158">
        <v>737</v>
      </c>
      <c r="BV90" s="157">
        <v>793</v>
      </c>
      <c r="BW90" s="157">
        <v>185</v>
      </c>
      <c r="BX90" s="157">
        <v>235</v>
      </c>
      <c r="BY90" s="157">
        <v>333</v>
      </c>
      <c r="BZ90" s="157">
        <v>430</v>
      </c>
      <c r="CA90" s="157">
        <v>558</v>
      </c>
      <c r="CB90" s="157">
        <v>675</v>
      </c>
      <c r="CC90" s="157">
        <v>737</v>
      </c>
      <c r="CD90" s="157">
        <v>793</v>
      </c>
      <c r="CE90" s="691"/>
      <c r="CF90" s="711"/>
      <c r="CG90" s="304" t="s">
        <v>1166</v>
      </c>
      <c r="CH90" s="157">
        <v>208</v>
      </c>
      <c r="CI90" s="157">
        <v>208</v>
      </c>
      <c r="CJ90" s="158">
        <v>208</v>
      </c>
      <c r="CK90" s="157">
        <v>265</v>
      </c>
      <c r="CL90" s="157">
        <v>317</v>
      </c>
      <c r="CM90" s="158">
        <v>352</v>
      </c>
      <c r="CN90" s="157">
        <v>384</v>
      </c>
      <c r="CO90" s="158">
        <v>414</v>
      </c>
      <c r="CP90" s="157">
        <v>208</v>
      </c>
      <c r="CQ90" s="157">
        <v>208</v>
      </c>
      <c r="CR90" s="158">
        <v>208</v>
      </c>
      <c r="CS90" s="157">
        <v>265</v>
      </c>
      <c r="CT90" s="157">
        <v>317</v>
      </c>
      <c r="CU90" s="157">
        <v>352</v>
      </c>
      <c r="CV90" s="158">
        <v>384</v>
      </c>
      <c r="CW90" s="157">
        <v>414</v>
      </c>
      <c r="CX90" s="157">
        <v>297</v>
      </c>
      <c r="CY90" s="157">
        <v>297</v>
      </c>
      <c r="CZ90" s="157">
        <v>297</v>
      </c>
      <c r="DA90" s="157">
        <v>297</v>
      </c>
      <c r="DB90" s="157">
        <v>297</v>
      </c>
      <c r="DC90" s="157">
        <v>352</v>
      </c>
      <c r="DD90" s="157">
        <v>384</v>
      </c>
      <c r="DE90" s="157">
        <v>414</v>
      </c>
    </row>
    <row r="91" spans="1:109">
      <c r="A91" s="143">
        <v>91</v>
      </c>
      <c r="B91" s="691"/>
      <c r="C91" s="712"/>
      <c r="D91" s="305" t="s">
        <v>1167</v>
      </c>
      <c r="E91" s="159">
        <v>54</v>
      </c>
      <c r="F91" s="159">
        <v>54</v>
      </c>
      <c r="G91" s="160">
        <v>54</v>
      </c>
      <c r="H91" s="159">
        <v>54</v>
      </c>
      <c r="I91" s="159">
        <v>47</v>
      </c>
      <c r="J91" s="160">
        <v>42</v>
      </c>
      <c r="K91" s="159">
        <v>39</v>
      </c>
      <c r="L91" s="160">
        <v>36</v>
      </c>
      <c r="M91" s="159">
        <v>54</v>
      </c>
      <c r="N91" s="159">
        <v>54</v>
      </c>
      <c r="O91" s="160">
        <v>54</v>
      </c>
      <c r="P91" s="159">
        <v>54</v>
      </c>
      <c r="Q91" s="159">
        <v>47</v>
      </c>
      <c r="R91" s="159">
        <v>42</v>
      </c>
      <c r="S91" s="160">
        <v>39</v>
      </c>
      <c r="T91" s="159">
        <v>36</v>
      </c>
      <c r="U91" s="159">
        <v>45</v>
      </c>
      <c r="V91" s="159">
        <v>45</v>
      </c>
      <c r="W91" s="159">
        <v>45</v>
      </c>
      <c r="X91" s="159">
        <v>45</v>
      </c>
      <c r="Y91" s="159">
        <v>45</v>
      </c>
      <c r="Z91" s="159">
        <v>42</v>
      </c>
      <c r="AA91" s="159">
        <v>39</v>
      </c>
      <c r="AB91" s="159">
        <v>36</v>
      </c>
      <c r="AC91" s="691"/>
      <c r="AD91" s="712"/>
      <c r="AE91" s="305" t="s">
        <v>1167</v>
      </c>
      <c r="AF91" s="159">
        <v>408</v>
      </c>
      <c r="AG91" s="159">
        <v>408</v>
      </c>
      <c r="AH91" s="160">
        <v>408</v>
      </c>
      <c r="AI91" s="159">
        <v>408</v>
      </c>
      <c r="AJ91" s="159">
        <v>357</v>
      </c>
      <c r="AK91" s="160">
        <v>321</v>
      </c>
      <c r="AL91" s="159">
        <v>295</v>
      </c>
      <c r="AM91" s="160">
        <v>274</v>
      </c>
      <c r="AN91" s="159">
        <v>408</v>
      </c>
      <c r="AO91" s="159">
        <v>408</v>
      </c>
      <c r="AP91" s="160">
        <v>408</v>
      </c>
      <c r="AQ91" s="159">
        <v>408</v>
      </c>
      <c r="AR91" s="159">
        <v>357</v>
      </c>
      <c r="AS91" s="159">
        <v>321</v>
      </c>
      <c r="AT91" s="160">
        <v>295</v>
      </c>
      <c r="AU91" s="159">
        <v>274</v>
      </c>
      <c r="AV91" s="159">
        <v>582</v>
      </c>
      <c r="AW91" s="159">
        <v>582</v>
      </c>
      <c r="AX91" s="159">
        <v>582</v>
      </c>
      <c r="AY91" s="159">
        <v>582</v>
      </c>
      <c r="AZ91" s="159">
        <v>582</v>
      </c>
      <c r="BA91" s="159">
        <v>549</v>
      </c>
      <c r="BB91" s="159">
        <v>503</v>
      </c>
      <c r="BC91" s="159">
        <v>467</v>
      </c>
      <c r="BD91" s="691"/>
      <c r="BE91" s="712"/>
      <c r="BF91" s="305" t="s">
        <v>1167</v>
      </c>
      <c r="BG91" s="159">
        <v>201</v>
      </c>
      <c r="BH91" s="159">
        <v>256</v>
      </c>
      <c r="BI91" s="160">
        <v>364</v>
      </c>
      <c r="BJ91" s="159">
        <v>470</v>
      </c>
      <c r="BK91" s="159">
        <v>533</v>
      </c>
      <c r="BL91" s="160">
        <v>592</v>
      </c>
      <c r="BM91" s="159">
        <v>647</v>
      </c>
      <c r="BN91" s="160">
        <v>696</v>
      </c>
      <c r="BO91" s="159">
        <v>201</v>
      </c>
      <c r="BP91" s="159">
        <v>256</v>
      </c>
      <c r="BQ91" s="160">
        <v>364</v>
      </c>
      <c r="BR91" s="159">
        <v>470</v>
      </c>
      <c r="BS91" s="159">
        <v>533</v>
      </c>
      <c r="BT91" s="159">
        <v>592</v>
      </c>
      <c r="BU91" s="160">
        <v>647</v>
      </c>
      <c r="BV91" s="159">
        <v>696</v>
      </c>
      <c r="BW91" s="159">
        <v>168</v>
      </c>
      <c r="BX91" s="159">
        <v>214</v>
      </c>
      <c r="BY91" s="159">
        <v>304</v>
      </c>
      <c r="BZ91" s="159">
        <v>393</v>
      </c>
      <c r="CA91" s="159">
        <v>509</v>
      </c>
      <c r="CB91" s="159">
        <v>592</v>
      </c>
      <c r="CC91" s="159">
        <v>647</v>
      </c>
      <c r="CD91" s="159">
        <v>696</v>
      </c>
      <c r="CE91" s="691"/>
      <c r="CF91" s="712"/>
      <c r="CG91" s="305" t="s">
        <v>1167</v>
      </c>
      <c r="CH91" s="159">
        <v>190</v>
      </c>
      <c r="CI91" s="159">
        <v>190</v>
      </c>
      <c r="CJ91" s="160">
        <v>190</v>
      </c>
      <c r="CK91" s="159">
        <v>243</v>
      </c>
      <c r="CL91" s="159">
        <v>277</v>
      </c>
      <c r="CM91" s="160">
        <v>309</v>
      </c>
      <c r="CN91" s="159">
        <v>338</v>
      </c>
      <c r="CO91" s="160">
        <v>363</v>
      </c>
      <c r="CP91" s="159">
        <v>190</v>
      </c>
      <c r="CQ91" s="159">
        <v>190</v>
      </c>
      <c r="CR91" s="160">
        <v>190</v>
      </c>
      <c r="CS91" s="159">
        <v>243</v>
      </c>
      <c r="CT91" s="159">
        <v>277</v>
      </c>
      <c r="CU91" s="159">
        <v>309</v>
      </c>
      <c r="CV91" s="160">
        <v>338</v>
      </c>
      <c r="CW91" s="159">
        <v>363</v>
      </c>
      <c r="CX91" s="159">
        <v>271</v>
      </c>
      <c r="CY91" s="159">
        <v>271</v>
      </c>
      <c r="CZ91" s="159">
        <v>271</v>
      </c>
      <c r="DA91" s="159">
        <v>271</v>
      </c>
      <c r="DB91" s="159">
        <v>271</v>
      </c>
      <c r="DC91" s="159">
        <v>309</v>
      </c>
      <c r="DD91" s="159">
        <v>338</v>
      </c>
      <c r="DE91" s="159">
        <v>363</v>
      </c>
    </row>
    <row r="92" spans="1:109">
      <c r="A92" s="143">
        <v>92</v>
      </c>
      <c r="B92" s="691"/>
      <c r="C92" s="684">
        <v>150</v>
      </c>
      <c r="D92" s="303" t="s">
        <v>1165</v>
      </c>
      <c r="E92" s="155">
        <v>81</v>
      </c>
      <c r="F92" s="155">
        <v>81</v>
      </c>
      <c r="G92" s="156">
        <v>81</v>
      </c>
      <c r="H92" s="155">
        <v>78</v>
      </c>
      <c r="I92" s="155">
        <v>68</v>
      </c>
      <c r="J92" s="156">
        <v>59</v>
      </c>
      <c r="K92" s="155">
        <v>50</v>
      </c>
      <c r="L92" s="156">
        <v>43</v>
      </c>
      <c r="M92" s="155">
        <v>81</v>
      </c>
      <c r="N92" s="155">
        <v>81</v>
      </c>
      <c r="O92" s="156">
        <v>81</v>
      </c>
      <c r="P92" s="155">
        <v>78</v>
      </c>
      <c r="Q92" s="155">
        <v>68</v>
      </c>
      <c r="R92" s="155">
        <v>59</v>
      </c>
      <c r="S92" s="156">
        <v>50</v>
      </c>
      <c r="T92" s="155">
        <v>43</v>
      </c>
      <c r="U92" s="155">
        <v>48</v>
      </c>
      <c r="V92" s="155">
        <v>48</v>
      </c>
      <c r="W92" s="155">
        <v>48</v>
      </c>
      <c r="X92" s="155">
        <v>48</v>
      </c>
      <c r="Y92" s="155">
        <v>48</v>
      </c>
      <c r="Z92" s="155">
        <v>48</v>
      </c>
      <c r="AA92" s="155">
        <v>48</v>
      </c>
      <c r="AB92" s="155">
        <v>43</v>
      </c>
      <c r="AC92" s="691"/>
      <c r="AD92" s="684">
        <v>150</v>
      </c>
      <c r="AE92" s="303" t="s">
        <v>1165</v>
      </c>
      <c r="AF92" s="155">
        <v>713</v>
      </c>
      <c r="AG92" s="155">
        <v>713</v>
      </c>
      <c r="AH92" s="156">
        <v>713</v>
      </c>
      <c r="AI92" s="155">
        <v>684</v>
      </c>
      <c r="AJ92" s="155">
        <v>599</v>
      </c>
      <c r="AK92" s="156">
        <v>519</v>
      </c>
      <c r="AL92" s="155">
        <v>437</v>
      </c>
      <c r="AM92" s="156">
        <v>376</v>
      </c>
      <c r="AN92" s="155">
        <v>713</v>
      </c>
      <c r="AO92" s="155">
        <v>713</v>
      </c>
      <c r="AP92" s="156">
        <v>713</v>
      </c>
      <c r="AQ92" s="155">
        <v>684</v>
      </c>
      <c r="AR92" s="155">
        <v>599</v>
      </c>
      <c r="AS92" s="155">
        <v>519</v>
      </c>
      <c r="AT92" s="156">
        <v>437</v>
      </c>
      <c r="AU92" s="155">
        <v>376</v>
      </c>
      <c r="AV92" s="155">
        <v>713</v>
      </c>
      <c r="AW92" s="155">
        <v>713</v>
      </c>
      <c r="AX92" s="155">
        <v>713</v>
      </c>
      <c r="AY92" s="155">
        <v>713</v>
      </c>
      <c r="AZ92" s="155">
        <v>713</v>
      </c>
      <c r="BA92" s="155">
        <v>713</v>
      </c>
      <c r="BB92" s="155">
        <v>713</v>
      </c>
      <c r="BC92" s="155">
        <v>639</v>
      </c>
      <c r="BD92" s="691"/>
      <c r="BE92" s="684">
        <v>150</v>
      </c>
      <c r="BF92" s="303" t="s">
        <v>1165</v>
      </c>
      <c r="BG92" s="155">
        <v>345</v>
      </c>
      <c r="BH92" s="155">
        <v>415</v>
      </c>
      <c r="BI92" s="156">
        <v>576</v>
      </c>
      <c r="BJ92" s="155">
        <v>708</v>
      </c>
      <c r="BK92" s="155">
        <v>775</v>
      </c>
      <c r="BL92" s="156">
        <v>829</v>
      </c>
      <c r="BM92" s="155">
        <v>829</v>
      </c>
      <c r="BN92" s="156">
        <v>828</v>
      </c>
      <c r="BO92" s="155">
        <v>345</v>
      </c>
      <c r="BP92" s="155">
        <v>415</v>
      </c>
      <c r="BQ92" s="156">
        <v>576</v>
      </c>
      <c r="BR92" s="155">
        <v>708</v>
      </c>
      <c r="BS92" s="155">
        <v>775</v>
      </c>
      <c r="BT92" s="155">
        <v>829</v>
      </c>
      <c r="BU92" s="156">
        <v>829</v>
      </c>
      <c r="BV92" s="155">
        <v>828</v>
      </c>
      <c r="BW92" s="155">
        <v>203</v>
      </c>
      <c r="BX92" s="155">
        <v>244</v>
      </c>
      <c r="BY92" s="155">
        <v>339</v>
      </c>
      <c r="BZ92" s="155">
        <v>434</v>
      </c>
      <c r="CA92" s="155">
        <v>542</v>
      </c>
      <c r="CB92" s="155">
        <v>669</v>
      </c>
      <c r="CC92" s="155">
        <v>795</v>
      </c>
      <c r="CD92" s="155">
        <v>828</v>
      </c>
      <c r="CE92" s="691"/>
      <c r="CF92" s="684">
        <v>150</v>
      </c>
      <c r="CG92" s="303" t="s">
        <v>1165</v>
      </c>
      <c r="CH92" s="155">
        <v>332</v>
      </c>
      <c r="CI92" s="155">
        <v>332</v>
      </c>
      <c r="CJ92" s="156">
        <v>332</v>
      </c>
      <c r="CK92" s="155">
        <v>355</v>
      </c>
      <c r="CL92" s="155">
        <v>404</v>
      </c>
      <c r="CM92" s="156">
        <v>432</v>
      </c>
      <c r="CN92" s="155">
        <v>432</v>
      </c>
      <c r="CO92" s="156">
        <v>432</v>
      </c>
      <c r="CP92" s="155">
        <v>332</v>
      </c>
      <c r="CQ92" s="155">
        <v>332</v>
      </c>
      <c r="CR92" s="156">
        <v>332</v>
      </c>
      <c r="CS92" s="155">
        <v>355</v>
      </c>
      <c r="CT92" s="155">
        <v>404</v>
      </c>
      <c r="CU92" s="155">
        <v>432</v>
      </c>
      <c r="CV92" s="156">
        <v>432</v>
      </c>
      <c r="CW92" s="155">
        <v>432</v>
      </c>
      <c r="CX92" s="155">
        <v>332</v>
      </c>
      <c r="CY92" s="155">
        <v>332</v>
      </c>
      <c r="CZ92" s="155">
        <v>332</v>
      </c>
      <c r="DA92" s="155">
        <v>332</v>
      </c>
      <c r="DB92" s="155">
        <v>332</v>
      </c>
      <c r="DC92" s="155">
        <v>349</v>
      </c>
      <c r="DD92" s="155">
        <v>415</v>
      </c>
      <c r="DE92" s="155">
        <v>432</v>
      </c>
    </row>
    <row r="93" spans="1:109">
      <c r="A93" s="143">
        <v>93</v>
      </c>
      <c r="B93" s="691"/>
      <c r="C93" s="685"/>
      <c r="D93" s="304" t="s">
        <v>1166</v>
      </c>
      <c r="E93" s="157">
        <v>56</v>
      </c>
      <c r="F93" s="157">
        <v>56</v>
      </c>
      <c r="G93" s="158">
        <v>56</v>
      </c>
      <c r="H93" s="157">
        <v>56</v>
      </c>
      <c r="I93" s="157">
        <v>54</v>
      </c>
      <c r="J93" s="158">
        <v>48</v>
      </c>
      <c r="K93" s="157">
        <v>44</v>
      </c>
      <c r="L93" s="158">
        <v>41</v>
      </c>
      <c r="M93" s="157">
        <v>47</v>
      </c>
      <c r="N93" s="157">
        <v>47</v>
      </c>
      <c r="O93" s="158">
        <v>47</v>
      </c>
      <c r="P93" s="157">
        <v>47</v>
      </c>
      <c r="Q93" s="157">
        <v>47</v>
      </c>
      <c r="R93" s="157">
        <v>47</v>
      </c>
      <c r="S93" s="158">
        <v>44</v>
      </c>
      <c r="T93" s="157">
        <v>41</v>
      </c>
      <c r="U93" s="157">
        <v>47</v>
      </c>
      <c r="V93" s="157">
        <v>47</v>
      </c>
      <c r="W93" s="157">
        <v>47</v>
      </c>
      <c r="X93" s="157">
        <v>47</v>
      </c>
      <c r="Y93" s="157">
        <v>47</v>
      </c>
      <c r="Z93" s="157">
        <v>47</v>
      </c>
      <c r="AA93" s="157">
        <v>44</v>
      </c>
      <c r="AB93" s="157">
        <v>41</v>
      </c>
      <c r="AC93" s="691"/>
      <c r="AD93" s="685"/>
      <c r="AE93" s="304" t="s">
        <v>1166</v>
      </c>
      <c r="AF93" s="157">
        <v>491</v>
      </c>
      <c r="AG93" s="157">
        <v>491</v>
      </c>
      <c r="AH93" s="158">
        <v>491</v>
      </c>
      <c r="AI93" s="157">
        <v>491</v>
      </c>
      <c r="AJ93" s="157">
        <v>470</v>
      </c>
      <c r="AK93" s="158">
        <v>423</v>
      </c>
      <c r="AL93" s="157">
        <v>388</v>
      </c>
      <c r="AM93" s="158">
        <v>360</v>
      </c>
      <c r="AN93" s="157">
        <v>699</v>
      </c>
      <c r="AO93" s="157">
        <v>699</v>
      </c>
      <c r="AP93" s="158">
        <v>699</v>
      </c>
      <c r="AQ93" s="157">
        <v>699</v>
      </c>
      <c r="AR93" s="157">
        <v>699</v>
      </c>
      <c r="AS93" s="157">
        <v>699</v>
      </c>
      <c r="AT93" s="158">
        <v>660</v>
      </c>
      <c r="AU93" s="157">
        <v>613</v>
      </c>
      <c r="AV93" s="157">
        <v>699</v>
      </c>
      <c r="AW93" s="157">
        <v>699</v>
      </c>
      <c r="AX93" s="157">
        <v>699</v>
      </c>
      <c r="AY93" s="157">
        <v>699</v>
      </c>
      <c r="AZ93" s="157">
        <v>699</v>
      </c>
      <c r="BA93" s="157">
        <v>699</v>
      </c>
      <c r="BB93" s="157">
        <v>660</v>
      </c>
      <c r="BC93" s="157">
        <v>613</v>
      </c>
      <c r="BD93" s="691"/>
      <c r="BE93" s="685"/>
      <c r="BF93" s="304" t="s">
        <v>1166</v>
      </c>
      <c r="BG93" s="157">
        <v>238</v>
      </c>
      <c r="BH93" s="157">
        <v>285</v>
      </c>
      <c r="BI93" s="158">
        <v>396</v>
      </c>
      <c r="BJ93" s="157">
        <v>508</v>
      </c>
      <c r="BK93" s="157">
        <v>608</v>
      </c>
      <c r="BL93" s="158">
        <v>675</v>
      </c>
      <c r="BM93" s="157">
        <v>737</v>
      </c>
      <c r="BN93" s="158">
        <v>793</v>
      </c>
      <c r="BO93" s="157">
        <v>199</v>
      </c>
      <c r="BP93" s="157">
        <v>239</v>
      </c>
      <c r="BQ93" s="158">
        <v>332</v>
      </c>
      <c r="BR93" s="157">
        <v>425</v>
      </c>
      <c r="BS93" s="157">
        <v>532</v>
      </c>
      <c r="BT93" s="157">
        <v>656</v>
      </c>
      <c r="BU93" s="158">
        <v>737</v>
      </c>
      <c r="BV93" s="157">
        <v>793</v>
      </c>
      <c r="BW93" s="157">
        <v>199</v>
      </c>
      <c r="BX93" s="157">
        <v>239</v>
      </c>
      <c r="BY93" s="157">
        <v>332</v>
      </c>
      <c r="BZ93" s="157">
        <v>425</v>
      </c>
      <c r="CA93" s="157">
        <v>532</v>
      </c>
      <c r="CB93" s="157">
        <v>656</v>
      </c>
      <c r="CC93" s="157">
        <v>737</v>
      </c>
      <c r="CD93" s="157">
        <v>793</v>
      </c>
      <c r="CE93" s="691"/>
      <c r="CF93" s="685"/>
      <c r="CG93" s="304" t="s">
        <v>1166</v>
      </c>
      <c r="CH93" s="157">
        <v>229</v>
      </c>
      <c r="CI93" s="157">
        <v>229</v>
      </c>
      <c r="CJ93" s="158">
        <v>229</v>
      </c>
      <c r="CK93" s="157">
        <v>254</v>
      </c>
      <c r="CL93" s="157">
        <v>317</v>
      </c>
      <c r="CM93" s="158">
        <v>352</v>
      </c>
      <c r="CN93" s="157">
        <v>384</v>
      </c>
      <c r="CO93" s="158">
        <v>414</v>
      </c>
      <c r="CP93" s="157">
        <v>326</v>
      </c>
      <c r="CQ93" s="157">
        <v>326</v>
      </c>
      <c r="CR93" s="158">
        <v>326</v>
      </c>
      <c r="CS93" s="157">
        <v>326</v>
      </c>
      <c r="CT93" s="157">
        <v>326</v>
      </c>
      <c r="CU93" s="157">
        <v>343</v>
      </c>
      <c r="CV93" s="158">
        <v>384</v>
      </c>
      <c r="CW93" s="157">
        <v>414</v>
      </c>
      <c r="CX93" s="157">
        <v>326</v>
      </c>
      <c r="CY93" s="157">
        <v>326</v>
      </c>
      <c r="CZ93" s="157">
        <v>326</v>
      </c>
      <c r="DA93" s="157">
        <v>326</v>
      </c>
      <c r="DB93" s="157">
        <v>326</v>
      </c>
      <c r="DC93" s="157">
        <v>343</v>
      </c>
      <c r="DD93" s="157">
        <v>384</v>
      </c>
      <c r="DE93" s="157">
        <v>414</v>
      </c>
    </row>
    <row r="94" spans="1:109">
      <c r="A94" s="143">
        <v>94</v>
      </c>
      <c r="B94" s="691"/>
      <c r="C94" s="686"/>
      <c r="D94" s="305" t="s">
        <v>1167</v>
      </c>
      <c r="E94" s="159">
        <v>51</v>
      </c>
      <c r="F94" s="159">
        <v>51</v>
      </c>
      <c r="G94" s="160">
        <v>51</v>
      </c>
      <c r="H94" s="159">
        <v>51</v>
      </c>
      <c r="I94" s="159">
        <v>47</v>
      </c>
      <c r="J94" s="160">
        <v>42</v>
      </c>
      <c r="K94" s="159">
        <v>39</v>
      </c>
      <c r="L94" s="160">
        <v>36</v>
      </c>
      <c r="M94" s="159">
        <v>43</v>
      </c>
      <c r="N94" s="159">
        <v>43</v>
      </c>
      <c r="O94" s="160">
        <v>43</v>
      </c>
      <c r="P94" s="159">
        <v>43</v>
      </c>
      <c r="Q94" s="159">
        <v>43</v>
      </c>
      <c r="R94" s="159">
        <v>42</v>
      </c>
      <c r="S94" s="160">
        <v>39</v>
      </c>
      <c r="T94" s="159">
        <v>36</v>
      </c>
      <c r="U94" s="159">
        <v>43</v>
      </c>
      <c r="V94" s="159">
        <v>43</v>
      </c>
      <c r="W94" s="159">
        <v>43</v>
      </c>
      <c r="X94" s="159">
        <v>43</v>
      </c>
      <c r="Y94" s="159">
        <v>43</v>
      </c>
      <c r="Z94" s="159">
        <v>42</v>
      </c>
      <c r="AA94" s="159">
        <v>39</v>
      </c>
      <c r="AB94" s="159">
        <v>36</v>
      </c>
      <c r="AC94" s="691"/>
      <c r="AD94" s="686"/>
      <c r="AE94" s="305" t="s">
        <v>1167</v>
      </c>
      <c r="AF94" s="159">
        <v>448</v>
      </c>
      <c r="AG94" s="159">
        <v>448</v>
      </c>
      <c r="AH94" s="160">
        <v>448</v>
      </c>
      <c r="AI94" s="159">
        <v>448</v>
      </c>
      <c r="AJ94" s="159">
        <v>413</v>
      </c>
      <c r="AK94" s="160">
        <v>371</v>
      </c>
      <c r="AL94" s="159">
        <v>340</v>
      </c>
      <c r="AM94" s="160">
        <v>316</v>
      </c>
      <c r="AN94" s="159">
        <v>639</v>
      </c>
      <c r="AO94" s="159">
        <v>639</v>
      </c>
      <c r="AP94" s="160">
        <v>639</v>
      </c>
      <c r="AQ94" s="159">
        <v>639</v>
      </c>
      <c r="AR94" s="159">
        <v>639</v>
      </c>
      <c r="AS94" s="159">
        <v>631</v>
      </c>
      <c r="AT94" s="160">
        <v>579</v>
      </c>
      <c r="AU94" s="159">
        <v>538</v>
      </c>
      <c r="AV94" s="159">
        <v>639</v>
      </c>
      <c r="AW94" s="159">
        <v>639</v>
      </c>
      <c r="AX94" s="159">
        <v>639</v>
      </c>
      <c r="AY94" s="159">
        <v>639</v>
      </c>
      <c r="AZ94" s="159">
        <v>639</v>
      </c>
      <c r="BA94" s="159">
        <v>631</v>
      </c>
      <c r="BB94" s="159">
        <v>579</v>
      </c>
      <c r="BC94" s="159">
        <v>538</v>
      </c>
      <c r="BD94" s="691"/>
      <c r="BE94" s="686"/>
      <c r="BF94" s="305" t="s">
        <v>1167</v>
      </c>
      <c r="BG94" s="159">
        <v>217</v>
      </c>
      <c r="BH94" s="159">
        <v>260</v>
      </c>
      <c r="BI94" s="160">
        <v>362</v>
      </c>
      <c r="BJ94" s="159">
        <v>464</v>
      </c>
      <c r="BK94" s="159">
        <v>533</v>
      </c>
      <c r="BL94" s="160">
        <v>592</v>
      </c>
      <c r="BM94" s="159">
        <v>647</v>
      </c>
      <c r="BN94" s="160">
        <v>696</v>
      </c>
      <c r="BO94" s="159">
        <v>182</v>
      </c>
      <c r="BP94" s="159">
        <v>218</v>
      </c>
      <c r="BQ94" s="160">
        <v>304</v>
      </c>
      <c r="BR94" s="159">
        <v>389</v>
      </c>
      <c r="BS94" s="159">
        <v>486</v>
      </c>
      <c r="BT94" s="159">
        <v>592</v>
      </c>
      <c r="BU94" s="160">
        <v>647</v>
      </c>
      <c r="BV94" s="159">
        <v>696</v>
      </c>
      <c r="BW94" s="159">
        <v>182</v>
      </c>
      <c r="BX94" s="159">
        <v>218</v>
      </c>
      <c r="BY94" s="159">
        <v>304</v>
      </c>
      <c r="BZ94" s="159">
        <v>389</v>
      </c>
      <c r="CA94" s="159">
        <v>486</v>
      </c>
      <c r="CB94" s="159">
        <v>592</v>
      </c>
      <c r="CC94" s="159">
        <v>647</v>
      </c>
      <c r="CD94" s="159">
        <v>696</v>
      </c>
      <c r="CE94" s="691"/>
      <c r="CF94" s="686"/>
      <c r="CG94" s="305" t="s">
        <v>1167</v>
      </c>
      <c r="CH94" s="159">
        <v>209</v>
      </c>
      <c r="CI94" s="159">
        <v>209</v>
      </c>
      <c r="CJ94" s="160">
        <v>209</v>
      </c>
      <c r="CK94" s="159">
        <v>231</v>
      </c>
      <c r="CL94" s="159">
        <v>277</v>
      </c>
      <c r="CM94" s="160">
        <v>309</v>
      </c>
      <c r="CN94" s="159">
        <v>338</v>
      </c>
      <c r="CO94" s="160">
        <v>363</v>
      </c>
      <c r="CP94" s="159">
        <v>298</v>
      </c>
      <c r="CQ94" s="159">
        <v>298</v>
      </c>
      <c r="CR94" s="160">
        <v>298</v>
      </c>
      <c r="CS94" s="159">
        <v>298</v>
      </c>
      <c r="CT94" s="159">
        <v>298</v>
      </c>
      <c r="CU94" s="159">
        <v>309</v>
      </c>
      <c r="CV94" s="160">
        <v>338</v>
      </c>
      <c r="CW94" s="159">
        <v>363</v>
      </c>
      <c r="CX94" s="159">
        <v>298</v>
      </c>
      <c r="CY94" s="159">
        <v>298</v>
      </c>
      <c r="CZ94" s="159">
        <v>298</v>
      </c>
      <c r="DA94" s="159">
        <v>298</v>
      </c>
      <c r="DB94" s="159">
        <v>298</v>
      </c>
      <c r="DC94" s="159">
        <v>309</v>
      </c>
      <c r="DD94" s="159">
        <v>338</v>
      </c>
      <c r="DE94" s="159">
        <v>363</v>
      </c>
    </row>
    <row r="95" spans="1:109">
      <c r="A95" s="143">
        <v>95</v>
      </c>
      <c r="B95" s="691"/>
      <c r="C95" s="687">
        <v>160</v>
      </c>
      <c r="D95" s="303" t="s">
        <v>1165</v>
      </c>
      <c r="E95" s="155">
        <v>71</v>
      </c>
      <c r="F95" s="155">
        <v>71</v>
      </c>
      <c r="G95" s="156">
        <v>71</v>
      </c>
      <c r="H95" s="155">
        <v>71</v>
      </c>
      <c r="I95" s="155">
        <v>68</v>
      </c>
      <c r="J95" s="156">
        <v>59</v>
      </c>
      <c r="K95" s="155">
        <v>50</v>
      </c>
      <c r="L95" s="156">
        <v>43</v>
      </c>
      <c r="M95" s="155">
        <v>42</v>
      </c>
      <c r="N95" s="155">
        <v>42</v>
      </c>
      <c r="O95" s="156">
        <v>42</v>
      </c>
      <c r="P95" s="155">
        <v>42</v>
      </c>
      <c r="Q95" s="155">
        <v>42</v>
      </c>
      <c r="R95" s="155">
        <v>42</v>
      </c>
      <c r="S95" s="156">
        <v>42</v>
      </c>
      <c r="T95" s="155">
        <v>42</v>
      </c>
      <c r="U95" s="155">
        <v>42</v>
      </c>
      <c r="V95" s="155">
        <v>42</v>
      </c>
      <c r="W95" s="155">
        <v>42</v>
      </c>
      <c r="X95" s="155">
        <v>42</v>
      </c>
      <c r="Y95" s="155">
        <v>42</v>
      </c>
      <c r="Z95" s="155">
        <v>42</v>
      </c>
      <c r="AA95" s="155">
        <v>42</v>
      </c>
      <c r="AB95" s="155">
        <v>42</v>
      </c>
      <c r="AC95" s="691"/>
      <c r="AD95" s="687">
        <v>160</v>
      </c>
      <c r="AE95" s="303" t="s">
        <v>1165</v>
      </c>
      <c r="AF95" s="155">
        <v>713</v>
      </c>
      <c r="AG95" s="155">
        <v>713</v>
      </c>
      <c r="AH95" s="156">
        <v>713</v>
      </c>
      <c r="AI95" s="155">
        <v>713</v>
      </c>
      <c r="AJ95" s="155">
        <v>684</v>
      </c>
      <c r="AK95" s="156">
        <v>594</v>
      </c>
      <c r="AL95" s="155">
        <v>499</v>
      </c>
      <c r="AM95" s="156">
        <v>430</v>
      </c>
      <c r="AN95" s="155">
        <v>713</v>
      </c>
      <c r="AO95" s="155">
        <v>713</v>
      </c>
      <c r="AP95" s="156">
        <v>713</v>
      </c>
      <c r="AQ95" s="155">
        <v>713</v>
      </c>
      <c r="AR95" s="155">
        <v>713</v>
      </c>
      <c r="AS95" s="155">
        <v>713</v>
      </c>
      <c r="AT95" s="156">
        <v>713</v>
      </c>
      <c r="AU95" s="155">
        <v>713</v>
      </c>
      <c r="AV95" s="155">
        <v>713</v>
      </c>
      <c r="AW95" s="155">
        <v>713</v>
      </c>
      <c r="AX95" s="155">
        <v>713</v>
      </c>
      <c r="AY95" s="155">
        <v>713</v>
      </c>
      <c r="AZ95" s="155">
        <v>713</v>
      </c>
      <c r="BA95" s="155">
        <v>713</v>
      </c>
      <c r="BB95" s="155">
        <v>713</v>
      </c>
      <c r="BC95" s="155">
        <v>713</v>
      </c>
      <c r="BD95" s="691"/>
      <c r="BE95" s="687">
        <v>160</v>
      </c>
      <c r="BF95" s="303" t="s">
        <v>1165</v>
      </c>
      <c r="BG95" s="155">
        <v>338</v>
      </c>
      <c r="BH95" s="155">
        <v>386</v>
      </c>
      <c r="BI95" s="156">
        <v>527</v>
      </c>
      <c r="BJ95" s="155">
        <v>668</v>
      </c>
      <c r="BK95" s="155">
        <v>778</v>
      </c>
      <c r="BL95" s="156">
        <v>829</v>
      </c>
      <c r="BM95" s="155">
        <v>829</v>
      </c>
      <c r="BN95" s="156">
        <v>828</v>
      </c>
      <c r="BO95" s="155">
        <v>199</v>
      </c>
      <c r="BP95" s="155">
        <v>227</v>
      </c>
      <c r="BQ95" s="156">
        <v>310</v>
      </c>
      <c r="BR95" s="155">
        <v>393</v>
      </c>
      <c r="BS95" s="155">
        <v>476</v>
      </c>
      <c r="BT95" s="155">
        <v>586</v>
      </c>
      <c r="BU95" s="156">
        <v>696</v>
      </c>
      <c r="BV95" s="155">
        <v>808</v>
      </c>
      <c r="BW95" s="155">
        <v>199</v>
      </c>
      <c r="BX95" s="155">
        <v>227</v>
      </c>
      <c r="BY95" s="155">
        <v>310</v>
      </c>
      <c r="BZ95" s="155">
        <v>393</v>
      </c>
      <c r="CA95" s="155">
        <v>476</v>
      </c>
      <c r="CB95" s="155">
        <v>586</v>
      </c>
      <c r="CC95" s="155">
        <v>696</v>
      </c>
      <c r="CD95" s="155">
        <v>808</v>
      </c>
      <c r="CE95" s="691"/>
      <c r="CF95" s="687">
        <v>160</v>
      </c>
      <c r="CG95" s="303" t="s">
        <v>1165</v>
      </c>
      <c r="CH95" s="155">
        <v>332</v>
      </c>
      <c r="CI95" s="155">
        <v>332</v>
      </c>
      <c r="CJ95" s="156">
        <v>332</v>
      </c>
      <c r="CK95" s="155">
        <v>332</v>
      </c>
      <c r="CL95" s="155">
        <v>404</v>
      </c>
      <c r="CM95" s="156">
        <v>432</v>
      </c>
      <c r="CN95" s="155">
        <v>432</v>
      </c>
      <c r="CO95" s="156">
        <v>432</v>
      </c>
      <c r="CP95" s="155">
        <v>332</v>
      </c>
      <c r="CQ95" s="155">
        <v>332</v>
      </c>
      <c r="CR95" s="156">
        <v>332</v>
      </c>
      <c r="CS95" s="155">
        <v>332</v>
      </c>
      <c r="CT95" s="155">
        <v>332</v>
      </c>
      <c r="CU95" s="155">
        <v>332</v>
      </c>
      <c r="CV95" s="156">
        <v>363</v>
      </c>
      <c r="CW95" s="155">
        <v>422</v>
      </c>
      <c r="CX95" s="155">
        <v>332</v>
      </c>
      <c r="CY95" s="155">
        <v>332</v>
      </c>
      <c r="CZ95" s="155">
        <v>332</v>
      </c>
      <c r="DA95" s="155">
        <v>332</v>
      </c>
      <c r="DB95" s="155">
        <v>332</v>
      </c>
      <c r="DC95" s="155">
        <v>332</v>
      </c>
      <c r="DD95" s="155">
        <v>363</v>
      </c>
      <c r="DE95" s="155">
        <v>422</v>
      </c>
    </row>
    <row r="96" spans="1:109">
      <c r="A96" s="143">
        <v>96</v>
      </c>
      <c r="B96" s="691"/>
      <c r="C96" s="688"/>
      <c r="D96" s="304" t="s">
        <v>1166</v>
      </c>
      <c r="E96" s="157">
        <v>53</v>
      </c>
      <c r="F96" s="157">
        <v>53</v>
      </c>
      <c r="G96" s="158">
        <v>53</v>
      </c>
      <c r="H96" s="157">
        <v>53</v>
      </c>
      <c r="I96" s="157">
        <v>53</v>
      </c>
      <c r="J96" s="158">
        <v>48</v>
      </c>
      <c r="K96" s="157">
        <v>44</v>
      </c>
      <c r="L96" s="158">
        <v>41</v>
      </c>
      <c r="M96" s="157">
        <v>42</v>
      </c>
      <c r="N96" s="157">
        <v>42</v>
      </c>
      <c r="O96" s="158">
        <v>42</v>
      </c>
      <c r="P96" s="157">
        <v>42</v>
      </c>
      <c r="Q96" s="157">
        <v>42</v>
      </c>
      <c r="R96" s="157">
        <v>42</v>
      </c>
      <c r="S96" s="158">
        <v>42</v>
      </c>
      <c r="T96" s="157">
        <v>41</v>
      </c>
      <c r="U96" s="157">
        <v>42</v>
      </c>
      <c r="V96" s="157">
        <v>42</v>
      </c>
      <c r="W96" s="157">
        <v>42</v>
      </c>
      <c r="X96" s="157">
        <v>42</v>
      </c>
      <c r="Y96" s="157">
        <v>42</v>
      </c>
      <c r="Z96" s="157">
        <v>42</v>
      </c>
      <c r="AA96" s="157">
        <v>42</v>
      </c>
      <c r="AB96" s="157">
        <v>41</v>
      </c>
      <c r="AC96" s="691"/>
      <c r="AD96" s="688"/>
      <c r="AE96" s="304" t="s">
        <v>1166</v>
      </c>
      <c r="AF96" s="157">
        <v>536</v>
      </c>
      <c r="AG96" s="157">
        <v>536</v>
      </c>
      <c r="AH96" s="158">
        <v>536</v>
      </c>
      <c r="AI96" s="157">
        <v>536</v>
      </c>
      <c r="AJ96" s="157">
        <v>536</v>
      </c>
      <c r="AK96" s="158">
        <v>484</v>
      </c>
      <c r="AL96" s="157">
        <v>444</v>
      </c>
      <c r="AM96" s="158">
        <v>412</v>
      </c>
      <c r="AN96" s="157">
        <v>713</v>
      </c>
      <c r="AO96" s="157">
        <v>713</v>
      </c>
      <c r="AP96" s="158">
        <v>713</v>
      </c>
      <c r="AQ96" s="157">
        <v>713</v>
      </c>
      <c r="AR96" s="157">
        <v>713</v>
      </c>
      <c r="AS96" s="157">
        <v>713</v>
      </c>
      <c r="AT96" s="158">
        <v>713</v>
      </c>
      <c r="AU96" s="157">
        <v>700</v>
      </c>
      <c r="AV96" s="157">
        <v>713</v>
      </c>
      <c r="AW96" s="157">
        <v>713</v>
      </c>
      <c r="AX96" s="157">
        <v>713</v>
      </c>
      <c r="AY96" s="157">
        <v>713</v>
      </c>
      <c r="AZ96" s="157">
        <v>713</v>
      </c>
      <c r="BA96" s="157">
        <v>713</v>
      </c>
      <c r="BB96" s="157">
        <v>713</v>
      </c>
      <c r="BC96" s="157">
        <v>700</v>
      </c>
      <c r="BD96" s="691"/>
      <c r="BE96" s="688"/>
      <c r="BF96" s="304" t="s">
        <v>1166</v>
      </c>
      <c r="BG96" s="157">
        <v>254</v>
      </c>
      <c r="BH96" s="157">
        <v>291</v>
      </c>
      <c r="BI96" s="158">
        <v>396</v>
      </c>
      <c r="BJ96" s="157">
        <v>502</v>
      </c>
      <c r="BK96" s="157">
        <v>609</v>
      </c>
      <c r="BL96" s="158">
        <v>675</v>
      </c>
      <c r="BM96" s="157">
        <v>737</v>
      </c>
      <c r="BN96" s="158">
        <v>793</v>
      </c>
      <c r="BO96" s="157">
        <v>198</v>
      </c>
      <c r="BP96" s="157">
        <v>227</v>
      </c>
      <c r="BQ96" s="158">
        <v>310</v>
      </c>
      <c r="BR96" s="157">
        <v>393</v>
      </c>
      <c r="BS96" s="157">
        <v>476</v>
      </c>
      <c r="BT96" s="157">
        <v>586</v>
      </c>
      <c r="BU96" s="158">
        <v>696</v>
      </c>
      <c r="BV96" s="157">
        <v>793</v>
      </c>
      <c r="BW96" s="157">
        <v>198</v>
      </c>
      <c r="BX96" s="157">
        <v>227</v>
      </c>
      <c r="BY96" s="157">
        <v>310</v>
      </c>
      <c r="BZ96" s="157">
        <v>393</v>
      </c>
      <c r="CA96" s="157">
        <v>476</v>
      </c>
      <c r="CB96" s="157">
        <v>586</v>
      </c>
      <c r="CC96" s="157">
        <v>696</v>
      </c>
      <c r="CD96" s="157">
        <v>793</v>
      </c>
      <c r="CE96" s="691"/>
      <c r="CF96" s="688"/>
      <c r="CG96" s="304" t="s">
        <v>1166</v>
      </c>
      <c r="CH96" s="157">
        <v>250</v>
      </c>
      <c r="CI96" s="157">
        <v>250</v>
      </c>
      <c r="CJ96" s="158">
        <v>250</v>
      </c>
      <c r="CK96" s="157">
        <v>250</v>
      </c>
      <c r="CL96" s="157">
        <v>316</v>
      </c>
      <c r="CM96" s="158">
        <v>352</v>
      </c>
      <c r="CN96" s="157">
        <v>384</v>
      </c>
      <c r="CO96" s="158">
        <v>414</v>
      </c>
      <c r="CP96" s="157">
        <v>332</v>
      </c>
      <c r="CQ96" s="157">
        <v>332</v>
      </c>
      <c r="CR96" s="158">
        <v>332</v>
      </c>
      <c r="CS96" s="157">
        <v>332</v>
      </c>
      <c r="CT96" s="157">
        <v>332</v>
      </c>
      <c r="CU96" s="157">
        <v>332</v>
      </c>
      <c r="CV96" s="158">
        <v>363</v>
      </c>
      <c r="CW96" s="157">
        <v>414</v>
      </c>
      <c r="CX96" s="157">
        <v>332</v>
      </c>
      <c r="CY96" s="157">
        <v>332</v>
      </c>
      <c r="CZ96" s="157">
        <v>332</v>
      </c>
      <c r="DA96" s="157">
        <v>332</v>
      </c>
      <c r="DB96" s="157">
        <v>332</v>
      </c>
      <c r="DC96" s="157">
        <v>332</v>
      </c>
      <c r="DD96" s="157">
        <v>363</v>
      </c>
      <c r="DE96" s="157">
        <v>414</v>
      </c>
    </row>
    <row r="97" spans="1:109">
      <c r="A97" s="143">
        <v>97</v>
      </c>
      <c r="B97" s="691"/>
      <c r="C97" s="689"/>
      <c r="D97" s="305" t="s">
        <v>1167</v>
      </c>
      <c r="E97" s="159">
        <v>49</v>
      </c>
      <c r="F97" s="159">
        <v>49</v>
      </c>
      <c r="G97" s="160">
        <v>49</v>
      </c>
      <c r="H97" s="159">
        <v>49</v>
      </c>
      <c r="I97" s="159">
        <v>47</v>
      </c>
      <c r="J97" s="160">
        <v>42</v>
      </c>
      <c r="K97" s="159">
        <v>39</v>
      </c>
      <c r="L97" s="160">
        <v>36</v>
      </c>
      <c r="M97" s="159">
        <v>41</v>
      </c>
      <c r="N97" s="159">
        <v>41</v>
      </c>
      <c r="O97" s="160">
        <v>41</v>
      </c>
      <c r="P97" s="159">
        <v>41</v>
      </c>
      <c r="Q97" s="159">
        <v>41</v>
      </c>
      <c r="R97" s="159">
        <v>41</v>
      </c>
      <c r="S97" s="160">
        <v>39</v>
      </c>
      <c r="T97" s="159">
        <v>36</v>
      </c>
      <c r="U97" s="159">
        <v>41</v>
      </c>
      <c r="V97" s="159">
        <v>41</v>
      </c>
      <c r="W97" s="159">
        <v>41</v>
      </c>
      <c r="X97" s="159">
        <v>41</v>
      </c>
      <c r="Y97" s="159">
        <v>41</v>
      </c>
      <c r="Z97" s="159">
        <v>41</v>
      </c>
      <c r="AA97" s="159">
        <v>39</v>
      </c>
      <c r="AB97" s="159">
        <v>36</v>
      </c>
      <c r="AC97" s="691"/>
      <c r="AD97" s="689"/>
      <c r="AE97" s="305" t="s">
        <v>1167</v>
      </c>
      <c r="AF97" s="159">
        <v>490</v>
      </c>
      <c r="AG97" s="159">
        <v>490</v>
      </c>
      <c r="AH97" s="160">
        <v>490</v>
      </c>
      <c r="AI97" s="159">
        <v>490</v>
      </c>
      <c r="AJ97" s="159">
        <v>472</v>
      </c>
      <c r="AK97" s="160">
        <v>424</v>
      </c>
      <c r="AL97" s="159">
        <v>389</v>
      </c>
      <c r="AM97" s="160">
        <v>362</v>
      </c>
      <c r="AN97" s="159">
        <v>698</v>
      </c>
      <c r="AO97" s="159">
        <v>698</v>
      </c>
      <c r="AP97" s="160">
        <v>698</v>
      </c>
      <c r="AQ97" s="159">
        <v>698</v>
      </c>
      <c r="AR97" s="159">
        <v>698</v>
      </c>
      <c r="AS97" s="159">
        <v>698</v>
      </c>
      <c r="AT97" s="160">
        <v>661</v>
      </c>
      <c r="AU97" s="159">
        <v>614</v>
      </c>
      <c r="AV97" s="159">
        <v>698</v>
      </c>
      <c r="AW97" s="159">
        <v>698</v>
      </c>
      <c r="AX97" s="159">
        <v>698</v>
      </c>
      <c r="AY97" s="159">
        <v>698</v>
      </c>
      <c r="AZ97" s="159">
        <v>698</v>
      </c>
      <c r="BA97" s="159">
        <v>698</v>
      </c>
      <c r="BB97" s="159">
        <v>661</v>
      </c>
      <c r="BC97" s="159">
        <v>614</v>
      </c>
      <c r="BD97" s="691"/>
      <c r="BE97" s="689"/>
      <c r="BF97" s="305" t="s">
        <v>1167</v>
      </c>
      <c r="BG97" s="159">
        <v>232</v>
      </c>
      <c r="BH97" s="159">
        <v>265</v>
      </c>
      <c r="BI97" s="160">
        <v>362</v>
      </c>
      <c r="BJ97" s="159">
        <v>459</v>
      </c>
      <c r="BK97" s="159">
        <v>535</v>
      </c>
      <c r="BL97" s="160">
        <v>592</v>
      </c>
      <c r="BM97" s="159">
        <v>647</v>
      </c>
      <c r="BN97" s="160">
        <v>696</v>
      </c>
      <c r="BO97" s="159">
        <v>195</v>
      </c>
      <c r="BP97" s="159">
        <v>221</v>
      </c>
      <c r="BQ97" s="160">
        <v>304</v>
      </c>
      <c r="BR97" s="159">
        <v>385</v>
      </c>
      <c r="BS97" s="159">
        <v>467</v>
      </c>
      <c r="BT97" s="159">
        <v>574</v>
      </c>
      <c r="BU97" s="160">
        <v>647</v>
      </c>
      <c r="BV97" s="159">
        <v>696</v>
      </c>
      <c r="BW97" s="159">
        <v>195</v>
      </c>
      <c r="BX97" s="159">
        <v>221</v>
      </c>
      <c r="BY97" s="159">
        <v>304</v>
      </c>
      <c r="BZ97" s="159">
        <v>385</v>
      </c>
      <c r="CA97" s="159">
        <v>467</v>
      </c>
      <c r="CB97" s="159">
        <v>574</v>
      </c>
      <c r="CC97" s="159">
        <v>647</v>
      </c>
      <c r="CD97" s="159">
        <v>696</v>
      </c>
      <c r="CE97" s="691"/>
      <c r="CF97" s="689"/>
      <c r="CG97" s="305" t="s">
        <v>1167</v>
      </c>
      <c r="CH97" s="159">
        <v>229</v>
      </c>
      <c r="CI97" s="159">
        <v>229</v>
      </c>
      <c r="CJ97" s="160">
        <v>229</v>
      </c>
      <c r="CK97" s="159">
        <v>229</v>
      </c>
      <c r="CL97" s="159">
        <v>277</v>
      </c>
      <c r="CM97" s="160">
        <v>309</v>
      </c>
      <c r="CN97" s="159">
        <v>338</v>
      </c>
      <c r="CO97" s="160">
        <v>363</v>
      </c>
      <c r="CP97" s="159">
        <v>325</v>
      </c>
      <c r="CQ97" s="159">
        <v>325</v>
      </c>
      <c r="CR97" s="160">
        <v>325</v>
      </c>
      <c r="CS97" s="159">
        <v>325</v>
      </c>
      <c r="CT97" s="159">
        <v>325</v>
      </c>
      <c r="CU97" s="159">
        <v>325</v>
      </c>
      <c r="CV97" s="160">
        <v>338</v>
      </c>
      <c r="CW97" s="159">
        <v>363</v>
      </c>
      <c r="CX97" s="159">
        <v>325</v>
      </c>
      <c r="CY97" s="159">
        <v>325</v>
      </c>
      <c r="CZ97" s="159">
        <v>325</v>
      </c>
      <c r="DA97" s="159">
        <v>325</v>
      </c>
      <c r="DB97" s="159">
        <v>325</v>
      </c>
      <c r="DC97" s="159">
        <v>325</v>
      </c>
      <c r="DD97" s="159">
        <v>338</v>
      </c>
      <c r="DE97" s="159">
        <v>363</v>
      </c>
    </row>
    <row r="98" spans="1:109">
      <c r="A98" s="143">
        <v>98</v>
      </c>
      <c r="B98" s="691"/>
      <c r="C98" s="704">
        <v>170</v>
      </c>
      <c r="D98" s="303" t="s">
        <v>1165</v>
      </c>
      <c r="E98" s="155">
        <v>63</v>
      </c>
      <c r="F98" s="155">
        <v>63</v>
      </c>
      <c r="G98" s="156">
        <v>63</v>
      </c>
      <c r="H98" s="155">
        <v>63</v>
      </c>
      <c r="I98" s="155">
        <v>63</v>
      </c>
      <c r="J98" s="156">
        <v>59</v>
      </c>
      <c r="K98" s="155">
        <v>50</v>
      </c>
      <c r="L98" s="156">
        <v>43</v>
      </c>
      <c r="M98" s="155">
        <v>37</v>
      </c>
      <c r="N98" s="155">
        <v>37</v>
      </c>
      <c r="O98" s="156">
        <v>37</v>
      </c>
      <c r="P98" s="155">
        <v>37</v>
      </c>
      <c r="Q98" s="155">
        <v>37</v>
      </c>
      <c r="R98" s="155">
        <v>37</v>
      </c>
      <c r="S98" s="156">
        <v>37</v>
      </c>
      <c r="T98" s="155">
        <v>37</v>
      </c>
      <c r="U98" s="155">
        <v>37</v>
      </c>
      <c r="V98" s="155">
        <v>37</v>
      </c>
      <c r="W98" s="155">
        <v>37</v>
      </c>
      <c r="X98" s="155">
        <v>37</v>
      </c>
      <c r="Y98" s="155">
        <v>37</v>
      </c>
      <c r="Z98" s="155">
        <v>37</v>
      </c>
      <c r="AA98" s="155">
        <v>37</v>
      </c>
      <c r="AB98" s="155">
        <v>37</v>
      </c>
      <c r="AC98" s="691"/>
      <c r="AD98" s="704">
        <v>170</v>
      </c>
      <c r="AE98" s="303" t="s">
        <v>1165</v>
      </c>
      <c r="AF98" s="155">
        <v>713</v>
      </c>
      <c r="AG98" s="155">
        <v>713</v>
      </c>
      <c r="AH98" s="156">
        <v>713</v>
      </c>
      <c r="AI98" s="155">
        <v>713</v>
      </c>
      <c r="AJ98" s="155">
        <v>713</v>
      </c>
      <c r="AK98" s="156">
        <v>672</v>
      </c>
      <c r="AL98" s="155">
        <v>566</v>
      </c>
      <c r="AM98" s="156">
        <v>486</v>
      </c>
      <c r="AN98" s="155">
        <v>713</v>
      </c>
      <c r="AO98" s="155">
        <v>713</v>
      </c>
      <c r="AP98" s="156">
        <v>713</v>
      </c>
      <c r="AQ98" s="155">
        <v>713</v>
      </c>
      <c r="AR98" s="155">
        <v>713</v>
      </c>
      <c r="AS98" s="155">
        <v>713</v>
      </c>
      <c r="AT98" s="156">
        <v>713</v>
      </c>
      <c r="AU98" s="155">
        <v>713</v>
      </c>
      <c r="AV98" s="155">
        <v>713</v>
      </c>
      <c r="AW98" s="155">
        <v>713</v>
      </c>
      <c r="AX98" s="155">
        <v>713</v>
      </c>
      <c r="AY98" s="155">
        <v>713</v>
      </c>
      <c r="AZ98" s="155">
        <v>713</v>
      </c>
      <c r="BA98" s="155">
        <v>713</v>
      </c>
      <c r="BB98" s="155">
        <v>713</v>
      </c>
      <c r="BC98" s="155">
        <v>713</v>
      </c>
      <c r="BD98" s="691"/>
      <c r="BE98" s="704">
        <v>170</v>
      </c>
      <c r="BF98" s="303" t="s">
        <v>1165</v>
      </c>
      <c r="BG98" s="155">
        <v>332</v>
      </c>
      <c r="BH98" s="155">
        <v>362</v>
      </c>
      <c r="BI98" s="156">
        <v>488</v>
      </c>
      <c r="BJ98" s="155">
        <v>612</v>
      </c>
      <c r="BK98" s="155">
        <v>737</v>
      </c>
      <c r="BL98" s="156">
        <v>829</v>
      </c>
      <c r="BM98" s="155">
        <v>829</v>
      </c>
      <c r="BN98" s="156">
        <v>828</v>
      </c>
      <c r="BO98" s="155">
        <v>195</v>
      </c>
      <c r="BP98" s="155">
        <v>213</v>
      </c>
      <c r="BQ98" s="156">
        <v>287</v>
      </c>
      <c r="BR98" s="155">
        <v>361</v>
      </c>
      <c r="BS98" s="155">
        <v>434</v>
      </c>
      <c r="BT98" s="155">
        <v>518</v>
      </c>
      <c r="BU98" s="156">
        <v>616</v>
      </c>
      <c r="BV98" s="155">
        <v>715</v>
      </c>
      <c r="BW98" s="155">
        <v>195</v>
      </c>
      <c r="BX98" s="155">
        <v>213</v>
      </c>
      <c r="BY98" s="155">
        <v>287</v>
      </c>
      <c r="BZ98" s="155">
        <v>361</v>
      </c>
      <c r="CA98" s="155">
        <v>434</v>
      </c>
      <c r="CB98" s="155">
        <v>518</v>
      </c>
      <c r="CC98" s="155">
        <v>616</v>
      </c>
      <c r="CD98" s="155">
        <v>715</v>
      </c>
      <c r="CE98" s="691"/>
      <c r="CF98" s="704">
        <v>170</v>
      </c>
      <c r="CG98" s="303" t="s">
        <v>1165</v>
      </c>
      <c r="CH98" s="155">
        <v>332</v>
      </c>
      <c r="CI98" s="155">
        <v>332</v>
      </c>
      <c r="CJ98" s="156">
        <v>332</v>
      </c>
      <c r="CK98" s="155">
        <v>332</v>
      </c>
      <c r="CL98" s="155">
        <v>371</v>
      </c>
      <c r="CM98" s="156">
        <v>432</v>
      </c>
      <c r="CN98" s="155">
        <v>432</v>
      </c>
      <c r="CO98" s="156">
        <v>432</v>
      </c>
      <c r="CP98" s="155">
        <v>332</v>
      </c>
      <c r="CQ98" s="155">
        <v>332</v>
      </c>
      <c r="CR98" s="156">
        <v>332</v>
      </c>
      <c r="CS98" s="155">
        <v>332</v>
      </c>
      <c r="CT98" s="155">
        <v>332</v>
      </c>
      <c r="CU98" s="155">
        <v>332</v>
      </c>
      <c r="CV98" s="156">
        <v>332</v>
      </c>
      <c r="CW98" s="155">
        <v>373</v>
      </c>
      <c r="CX98" s="155">
        <v>332</v>
      </c>
      <c r="CY98" s="155">
        <v>332</v>
      </c>
      <c r="CZ98" s="155">
        <v>332</v>
      </c>
      <c r="DA98" s="155">
        <v>332</v>
      </c>
      <c r="DB98" s="155">
        <v>332</v>
      </c>
      <c r="DC98" s="155">
        <v>332</v>
      </c>
      <c r="DD98" s="155">
        <v>332</v>
      </c>
      <c r="DE98" s="155">
        <v>373</v>
      </c>
    </row>
    <row r="99" spans="1:109">
      <c r="A99" s="143">
        <v>99</v>
      </c>
      <c r="B99" s="691"/>
      <c r="C99" s="705"/>
      <c r="D99" s="304" t="s">
        <v>1166</v>
      </c>
      <c r="E99" s="157">
        <v>51</v>
      </c>
      <c r="F99" s="157">
        <v>51</v>
      </c>
      <c r="G99" s="158">
        <v>51</v>
      </c>
      <c r="H99" s="157">
        <v>51</v>
      </c>
      <c r="I99" s="157">
        <v>51</v>
      </c>
      <c r="J99" s="158">
        <v>48</v>
      </c>
      <c r="K99" s="157">
        <v>44</v>
      </c>
      <c r="L99" s="158">
        <v>41</v>
      </c>
      <c r="M99" s="157">
        <v>37</v>
      </c>
      <c r="N99" s="157">
        <v>37</v>
      </c>
      <c r="O99" s="158">
        <v>37</v>
      </c>
      <c r="P99" s="157">
        <v>37</v>
      </c>
      <c r="Q99" s="157">
        <v>37</v>
      </c>
      <c r="R99" s="157">
        <v>37</v>
      </c>
      <c r="S99" s="158">
        <v>37</v>
      </c>
      <c r="T99" s="157">
        <v>37</v>
      </c>
      <c r="U99" s="157">
        <v>37</v>
      </c>
      <c r="V99" s="157">
        <v>37</v>
      </c>
      <c r="W99" s="157">
        <v>37</v>
      </c>
      <c r="X99" s="157">
        <v>37</v>
      </c>
      <c r="Y99" s="157">
        <v>37</v>
      </c>
      <c r="Z99" s="157">
        <v>37</v>
      </c>
      <c r="AA99" s="157">
        <v>37</v>
      </c>
      <c r="AB99" s="157">
        <v>37</v>
      </c>
      <c r="AC99" s="691"/>
      <c r="AD99" s="705"/>
      <c r="AE99" s="304" t="s">
        <v>1166</v>
      </c>
      <c r="AF99" s="157">
        <v>582</v>
      </c>
      <c r="AG99" s="157">
        <v>582</v>
      </c>
      <c r="AH99" s="158">
        <v>582</v>
      </c>
      <c r="AI99" s="157">
        <v>582</v>
      </c>
      <c r="AJ99" s="157">
        <v>582</v>
      </c>
      <c r="AK99" s="158">
        <v>548</v>
      </c>
      <c r="AL99" s="157">
        <v>503</v>
      </c>
      <c r="AM99" s="158">
        <v>467</v>
      </c>
      <c r="AN99" s="157">
        <v>713</v>
      </c>
      <c r="AO99" s="157">
        <v>713</v>
      </c>
      <c r="AP99" s="158">
        <v>713</v>
      </c>
      <c r="AQ99" s="157">
        <v>713</v>
      </c>
      <c r="AR99" s="157">
        <v>713</v>
      </c>
      <c r="AS99" s="157">
        <v>713</v>
      </c>
      <c r="AT99" s="158">
        <v>713</v>
      </c>
      <c r="AU99" s="157">
        <v>713</v>
      </c>
      <c r="AV99" s="157">
        <v>713</v>
      </c>
      <c r="AW99" s="157">
        <v>713</v>
      </c>
      <c r="AX99" s="157">
        <v>713</v>
      </c>
      <c r="AY99" s="157">
        <v>713</v>
      </c>
      <c r="AZ99" s="157">
        <v>713</v>
      </c>
      <c r="BA99" s="157">
        <v>713</v>
      </c>
      <c r="BB99" s="157">
        <v>713</v>
      </c>
      <c r="BC99" s="157">
        <v>713</v>
      </c>
      <c r="BD99" s="691"/>
      <c r="BE99" s="705"/>
      <c r="BF99" s="304" t="s">
        <v>1166</v>
      </c>
      <c r="BG99" s="157">
        <v>271</v>
      </c>
      <c r="BH99" s="157">
        <v>296</v>
      </c>
      <c r="BI99" s="158">
        <v>398</v>
      </c>
      <c r="BJ99" s="157">
        <v>500</v>
      </c>
      <c r="BK99" s="157">
        <v>602</v>
      </c>
      <c r="BL99" s="158">
        <v>675</v>
      </c>
      <c r="BM99" s="157">
        <v>737</v>
      </c>
      <c r="BN99" s="158">
        <v>793</v>
      </c>
      <c r="BO99" s="157">
        <v>196</v>
      </c>
      <c r="BP99" s="157">
        <v>213</v>
      </c>
      <c r="BQ99" s="158">
        <v>286</v>
      </c>
      <c r="BR99" s="157">
        <v>360</v>
      </c>
      <c r="BS99" s="157">
        <v>434</v>
      </c>
      <c r="BT99" s="157">
        <v>518</v>
      </c>
      <c r="BU99" s="158">
        <v>617</v>
      </c>
      <c r="BV99" s="157">
        <v>715</v>
      </c>
      <c r="BW99" s="157">
        <v>196</v>
      </c>
      <c r="BX99" s="157">
        <v>213</v>
      </c>
      <c r="BY99" s="157">
        <v>286</v>
      </c>
      <c r="BZ99" s="157">
        <v>360</v>
      </c>
      <c r="CA99" s="157">
        <v>434</v>
      </c>
      <c r="CB99" s="157">
        <v>518</v>
      </c>
      <c r="CC99" s="157">
        <v>617</v>
      </c>
      <c r="CD99" s="157">
        <v>715</v>
      </c>
      <c r="CE99" s="691"/>
      <c r="CF99" s="705"/>
      <c r="CG99" s="304" t="s">
        <v>1166</v>
      </c>
      <c r="CH99" s="157">
        <v>272</v>
      </c>
      <c r="CI99" s="157">
        <v>272</v>
      </c>
      <c r="CJ99" s="158">
        <v>272</v>
      </c>
      <c r="CK99" s="157">
        <v>272</v>
      </c>
      <c r="CL99" s="157">
        <v>304</v>
      </c>
      <c r="CM99" s="158">
        <v>352</v>
      </c>
      <c r="CN99" s="157">
        <v>384</v>
      </c>
      <c r="CO99" s="158">
        <v>414</v>
      </c>
      <c r="CP99" s="157">
        <v>332</v>
      </c>
      <c r="CQ99" s="157">
        <v>332</v>
      </c>
      <c r="CR99" s="158">
        <v>332</v>
      </c>
      <c r="CS99" s="157">
        <v>332</v>
      </c>
      <c r="CT99" s="157">
        <v>332</v>
      </c>
      <c r="CU99" s="157">
        <v>332</v>
      </c>
      <c r="CV99" s="158">
        <v>332</v>
      </c>
      <c r="CW99" s="157">
        <v>373</v>
      </c>
      <c r="CX99" s="157">
        <v>332</v>
      </c>
      <c r="CY99" s="157">
        <v>332</v>
      </c>
      <c r="CZ99" s="157">
        <v>332</v>
      </c>
      <c r="DA99" s="157">
        <v>332</v>
      </c>
      <c r="DB99" s="157">
        <v>332</v>
      </c>
      <c r="DC99" s="157">
        <v>332</v>
      </c>
      <c r="DD99" s="157">
        <v>332</v>
      </c>
      <c r="DE99" s="157">
        <v>373</v>
      </c>
    </row>
    <row r="100" spans="1:109">
      <c r="A100" s="143">
        <v>100</v>
      </c>
      <c r="B100" s="691"/>
      <c r="C100" s="706"/>
      <c r="D100" s="305" t="s">
        <v>1167</v>
      </c>
      <c r="E100" s="159">
        <v>47</v>
      </c>
      <c r="F100" s="159">
        <v>47</v>
      </c>
      <c r="G100" s="160">
        <v>47</v>
      </c>
      <c r="H100" s="159">
        <v>47</v>
      </c>
      <c r="I100" s="159">
        <v>47</v>
      </c>
      <c r="J100" s="160">
        <v>42</v>
      </c>
      <c r="K100" s="159">
        <v>39</v>
      </c>
      <c r="L100" s="160">
        <v>36</v>
      </c>
      <c r="M100" s="159">
        <v>37</v>
      </c>
      <c r="N100" s="159">
        <v>37</v>
      </c>
      <c r="O100" s="160">
        <v>37</v>
      </c>
      <c r="P100" s="159">
        <v>37</v>
      </c>
      <c r="Q100" s="159">
        <v>37</v>
      </c>
      <c r="R100" s="159">
        <v>37</v>
      </c>
      <c r="S100" s="160">
        <v>37</v>
      </c>
      <c r="T100" s="159">
        <v>36</v>
      </c>
      <c r="U100" s="159">
        <v>37</v>
      </c>
      <c r="V100" s="159">
        <v>37</v>
      </c>
      <c r="W100" s="159">
        <v>37</v>
      </c>
      <c r="X100" s="159">
        <v>37</v>
      </c>
      <c r="Y100" s="159">
        <v>37</v>
      </c>
      <c r="Z100" s="159">
        <v>37</v>
      </c>
      <c r="AA100" s="159">
        <v>37</v>
      </c>
      <c r="AB100" s="159">
        <v>36</v>
      </c>
      <c r="AC100" s="691"/>
      <c r="AD100" s="706"/>
      <c r="AE100" s="305" t="s">
        <v>1167</v>
      </c>
      <c r="AF100" s="159">
        <v>532</v>
      </c>
      <c r="AG100" s="159">
        <v>532</v>
      </c>
      <c r="AH100" s="160">
        <v>532</v>
      </c>
      <c r="AI100" s="159">
        <v>532</v>
      </c>
      <c r="AJ100" s="159">
        <v>532</v>
      </c>
      <c r="AK100" s="160">
        <v>480</v>
      </c>
      <c r="AL100" s="159">
        <v>441</v>
      </c>
      <c r="AM100" s="160">
        <v>409</v>
      </c>
      <c r="AN100" s="159">
        <v>713</v>
      </c>
      <c r="AO100" s="159">
        <v>713</v>
      </c>
      <c r="AP100" s="160">
        <v>713</v>
      </c>
      <c r="AQ100" s="159">
        <v>713</v>
      </c>
      <c r="AR100" s="159">
        <v>713</v>
      </c>
      <c r="AS100" s="159">
        <v>713</v>
      </c>
      <c r="AT100" s="160">
        <v>713</v>
      </c>
      <c r="AU100" s="159">
        <v>694</v>
      </c>
      <c r="AV100" s="159">
        <v>713</v>
      </c>
      <c r="AW100" s="159">
        <v>713</v>
      </c>
      <c r="AX100" s="159">
        <v>713</v>
      </c>
      <c r="AY100" s="159">
        <v>713</v>
      </c>
      <c r="AZ100" s="159">
        <v>713</v>
      </c>
      <c r="BA100" s="159">
        <v>713</v>
      </c>
      <c r="BB100" s="159">
        <v>713</v>
      </c>
      <c r="BC100" s="159">
        <v>694</v>
      </c>
      <c r="BD100" s="691"/>
      <c r="BE100" s="706"/>
      <c r="BF100" s="305" t="s">
        <v>1167</v>
      </c>
      <c r="BG100" s="159">
        <v>248</v>
      </c>
      <c r="BH100" s="159">
        <v>270</v>
      </c>
      <c r="BI100" s="160">
        <v>364</v>
      </c>
      <c r="BJ100" s="159">
        <v>458</v>
      </c>
      <c r="BK100" s="159">
        <v>550</v>
      </c>
      <c r="BL100" s="160">
        <v>592</v>
      </c>
      <c r="BM100" s="159">
        <v>647</v>
      </c>
      <c r="BN100" s="160">
        <v>696</v>
      </c>
      <c r="BO100" s="159">
        <v>196</v>
      </c>
      <c r="BP100" s="159">
        <v>213</v>
      </c>
      <c r="BQ100" s="160">
        <v>287</v>
      </c>
      <c r="BR100" s="159">
        <v>361</v>
      </c>
      <c r="BS100" s="159">
        <v>434</v>
      </c>
      <c r="BT100" s="159">
        <v>519</v>
      </c>
      <c r="BU100" s="160">
        <v>617</v>
      </c>
      <c r="BV100" s="159">
        <v>696</v>
      </c>
      <c r="BW100" s="159">
        <v>196</v>
      </c>
      <c r="BX100" s="159">
        <v>213</v>
      </c>
      <c r="BY100" s="159">
        <v>287</v>
      </c>
      <c r="BZ100" s="159">
        <v>361</v>
      </c>
      <c r="CA100" s="159">
        <v>434</v>
      </c>
      <c r="CB100" s="159">
        <v>519</v>
      </c>
      <c r="CC100" s="159">
        <v>617</v>
      </c>
      <c r="CD100" s="159">
        <v>696</v>
      </c>
      <c r="CE100" s="691"/>
      <c r="CF100" s="706"/>
      <c r="CG100" s="305" t="s">
        <v>1167</v>
      </c>
      <c r="CH100" s="159">
        <v>248</v>
      </c>
      <c r="CI100" s="159">
        <v>248</v>
      </c>
      <c r="CJ100" s="160">
        <v>248</v>
      </c>
      <c r="CK100" s="159">
        <v>248</v>
      </c>
      <c r="CL100" s="159">
        <v>277</v>
      </c>
      <c r="CM100" s="160">
        <v>309</v>
      </c>
      <c r="CN100" s="159">
        <v>338</v>
      </c>
      <c r="CO100" s="160">
        <v>363</v>
      </c>
      <c r="CP100" s="159">
        <v>332</v>
      </c>
      <c r="CQ100" s="159">
        <v>332</v>
      </c>
      <c r="CR100" s="160">
        <v>332</v>
      </c>
      <c r="CS100" s="159">
        <v>332</v>
      </c>
      <c r="CT100" s="159">
        <v>332</v>
      </c>
      <c r="CU100" s="159">
        <v>332</v>
      </c>
      <c r="CV100" s="160">
        <v>332</v>
      </c>
      <c r="CW100" s="159">
        <v>363</v>
      </c>
      <c r="CX100" s="159">
        <v>332</v>
      </c>
      <c r="CY100" s="159">
        <v>332</v>
      </c>
      <c r="CZ100" s="159">
        <v>332</v>
      </c>
      <c r="DA100" s="159">
        <v>332</v>
      </c>
      <c r="DB100" s="159">
        <v>332</v>
      </c>
      <c r="DC100" s="159">
        <v>332</v>
      </c>
      <c r="DD100" s="159">
        <v>332</v>
      </c>
      <c r="DE100" s="159">
        <v>363</v>
      </c>
    </row>
    <row r="101" spans="1:109">
      <c r="A101" s="143">
        <v>101</v>
      </c>
      <c r="B101" s="691"/>
      <c r="C101" s="707">
        <v>180</v>
      </c>
      <c r="D101" s="303" t="s">
        <v>1165</v>
      </c>
      <c r="E101" s="155">
        <v>56</v>
      </c>
      <c r="F101" s="155">
        <v>56</v>
      </c>
      <c r="G101" s="156">
        <v>56</v>
      </c>
      <c r="H101" s="155">
        <v>56</v>
      </c>
      <c r="I101" s="155">
        <v>56</v>
      </c>
      <c r="J101" s="156">
        <v>56</v>
      </c>
      <c r="K101" s="155">
        <v>50</v>
      </c>
      <c r="L101" s="156">
        <v>43</v>
      </c>
      <c r="M101" s="155">
        <v>33</v>
      </c>
      <c r="N101" s="155">
        <v>33</v>
      </c>
      <c r="O101" s="156">
        <v>33</v>
      </c>
      <c r="P101" s="155">
        <v>33</v>
      </c>
      <c r="Q101" s="155">
        <v>33</v>
      </c>
      <c r="R101" s="155">
        <v>33</v>
      </c>
      <c r="S101" s="156">
        <v>33</v>
      </c>
      <c r="T101" s="155">
        <v>33</v>
      </c>
      <c r="U101" s="155">
        <v>33</v>
      </c>
      <c r="V101" s="155">
        <v>33</v>
      </c>
      <c r="W101" s="155">
        <v>33</v>
      </c>
      <c r="X101" s="155">
        <v>33</v>
      </c>
      <c r="Y101" s="155">
        <v>33</v>
      </c>
      <c r="Z101" s="155">
        <v>33</v>
      </c>
      <c r="AA101" s="155">
        <v>33</v>
      </c>
      <c r="AB101" s="155">
        <v>33</v>
      </c>
      <c r="AC101" s="691"/>
      <c r="AD101" s="707">
        <v>180</v>
      </c>
      <c r="AE101" s="303" t="s">
        <v>1165</v>
      </c>
      <c r="AF101" s="155">
        <v>713</v>
      </c>
      <c r="AG101" s="155">
        <v>713</v>
      </c>
      <c r="AH101" s="156">
        <v>713</v>
      </c>
      <c r="AI101" s="155">
        <v>713</v>
      </c>
      <c r="AJ101" s="155">
        <v>713</v>
      </c>
      <c r="AK101" s="156">
        <v>713</v>
      </c>
      <c r="AL101" s="155">
        <v>636</v>
      </c>
      <c r="AM101" s="156">
        <v>547</v>
      </c>
      <c r="AN101" s="155">
        <v>713</v>
      </c>
      <c r="AO101" s="155">
        <v>713</v>
      </c>
      <c r="AP101" s="156">
        <v>713</v>
      </c>
      <c r="AQ101" s="155">
        <v>713</v>
      </c>
      <c r="AR101" s="155">
        <v>713</v>
      </c>
      <c r="AS101" s="155">
        <v>713</v>
      </c>
      <c r="AT101" s="156">
        <v>713</v>
      </c>
      <c r="AU101" s="155">
        <v>713</v>
      </c>
      <c r="AV101" s="155">
        <v>713</v>
      </c>
      <c r="AW101" s="155">
        <v>713</v>
      </c>
      <c r="AX101" s="155">
        <v>713</v>
      </c>
      <c r="AY101" s="155">
        <v>713</v>
      </c>
      <c r="AZ101" s="155">
        <v>713</v>
      </c>
      <c r="BA101" s="155">
        <v>713</v>
      </c>
      <c r="BB101" s="155">
        <v>713</v>
      </c>
      <c r="BC101" s="155">
        <v>713</v>
      </c>
      <c r="BD101" s="691"/>
      <c r="BE101" s="707">
        <v>180</v>
      </c>
      <c r="BF101" s="303" t="s">
        <v>1165</v>
      </c>
      <c r="BG101" s="155">
        <v>327</v>
      </c>
      <c r="BH101" s="155">
        <v>343</v>
      </c>
      <c r="BI101" s="156">
        <v>454</v>
      </c>
      <c r="BJ101" s="155">
        <v>565</v>
      </c>
      <c r="BK101" s="155">
        <v>676</v>
      </c>
      <c r="BL101" s="156">
        <v>787</v>
      </c>
      <c r="BM101" s="155">
        <v>829</v>
      </c>
      <c r="BN101" s="156">
        <v>828</v>
      </c>
      <c r="BO101" s="155">
        <v>193</v>
      </c>
      <c r="BP101" s="155">
        <v>202</v>
      </c>
      <c r="BQ101" s="156">
        <v>268</v>
      </c>
      <c r="BR101" s="155">
        <v>333</v>
      </c>
      <c r="BS101" s="155">
        <v>399</v>
      </c>
      <c r="BT101" s="155">
        <v>465</v>
      </c>
      <c r="BU101" s="156">
        <v>548</v>
      </c>
      <c r="BV101" s="155">
        <v>636</v>
      </c>
      <c r="BW101" s="155">
        <v>193</v>
      </c>
      <c r="BX101" s="155">
        <v>202</v>
      </c>
      <c r="BY101" s="155">
        <v>268</v>
      </c>
      <c r="BZ101" s="155">
        <v>333</v>
      </c>
      <c r="CA101" s="155">
        <v>399</v>
      </c>
      <c r="CB101" s="155">
        <v>465</v>
      </c>
      <c r="CC101" s="155">
        <v>548</v>
      </c>
      <c r="CD101" s="155">
        <v>636</v>
      </c>
      <c r="CE101" s="691"/>
      <c r="CF101" s="707">
        <v>180</v>
      </c>
      <c r="CG101" s="303" t="s">
        <v>1165</v>
      </c>
      <c r="CH101" s="155">
        <v>332</v>
      </c>
      <c r="CI101" s="155">
        <v>332</v>
      </c>
      <c r="CJ101" s="156">
        <v>332</v>
      </c>
      <c r="CK101" s="155">
        <v>332</v>
      </c>
      <c r="CL101" s="155">
        <v>332</v>
      </c>
      <c r="CM101" s="156">
        <v>407</v>
      </c>
      <c r="CN101" s="155">
        <v>432</v>
      </c>
      <c r="CO101" s="156">
        <v>432</v>
      </c>
      <c r="CP101" s="155">
        <v>332</v>
      </c>
      <c r="CQ101" s="155">
        <v>332</v>
      </c>
      <c r="CR101" s="156">
        <v>332</v>
      </c>
      <c r="CS101" s="155">
        <v>332</v>
      </c>
      <c r="CT101" s="155">
        <v>332</v>
      </c>
      <c r="CU101" s="155">
        <v>332</v>
      </c>
      <c r="CV101" s="156">
        <v>332</v>
      </c>
      <c r="CW101" s="155">
        <v>332</v>
      </c>
      <c r="CX101" s="155">
        <v>332</v>
      </c>
      <c r="CY101" s="155">
        <v>332</v>
      </c>
      <c r="CZ101" s="155">
        <v>332</v>
      </c>
      <c r="DA101" s="155">
        <v>332</v>
      </c>
      <c r="DB101" s="155">
        <v>332</v>
      </c>
      <c r="DC101" s="155">
        <v>332</v>
      </c>
      <c r="DD101" s="155">
        <v>332</v>
      </c>
      <c r="DE101" s="155">
        <v>332</v>
      </c>
    </row>
    <row r="102" spans="1:109">
      <c r="A102" s="143">
        <v>102</v>
      </c>
      <c r="B102" s="691"/>
      <c r="C102" s="708"/>
      <c r="D102" s="304" t="s">
        <v>1166</v>
      </c>
      <c r="E102" s="157">
        <v>49</v>
      </c>
      <c r="F102" s="157">
        <v>49</v>
      </c>
      <c r="G102" s="158">
        <v>49</v>
      </c>
      <c r="H102" s="157">
        <v>49</v>
      </c>
      <c r="I102" s="157">
        <v>49</v>
      </c>
      <c r="J102" s="158">
        <v>48</v>
      </c>
      <c r="K102" s="157">
        <v>44</v>
      </c>
      <c r="L102" s="158">
        <v>41</v>
      </c>
      <c r="M102" s="157">
        <v>33</v>
      </c>
      <c r="N102" s="157">
        <v>33</v>
      </c>
      <c r="O102" s="158">
        <v>33</v>
      </c>
      <c r="P102" s="157">
        <v>33</v>
      </c>
      <c r="Q102" s="157">
        <v>33</v>
      </c>
      <c r="R102" s="157">
        <v>33</v>
      </c>
      <c r="S102" s="158">
        <v>33</v>
      </c>
      <c r="T102" s="157">
        <v>33</v>
      </c>
      <c r="U102" s="157">
        <v>33</v>
      </c>
      <c r="V102" s="157">
        <v>33</v>
      </c>
      <c r="W102" s="157">
        <v>33</v>
      </c>
      <c r="X102" s="157">
        <v>33</v>
      </c>
      <c r="Y102" s="157">
        <v>33</v>
      </c>
      <c r="Z102" s="157">
        <v>33</v>
      </c>
      <c r="AA102" s="157">
        <v>33</v>
      </c>
      <c r="AB102" s="157">
        <v>33</v>
      </c>
      <c r="AC102" s="691"/>
      <c r="AD102" s="708"/>
      <c r="AE102" s="304" t="s">
        <v>1166</v>
      </c>
      <c r="AF102" s="157">
        <v>630</v>
      </c>
      <c r="AG102" s="157">
        <v>630</v>
      </c>
      <c r="AH102" s="158">
        <v>630</v>
      </c>
      <c r="AI102" s="157">
        <v>630</v>
      </c>
      <c r="AJ102" s="157">
        <v>630</v>
      </c>
      <c r="AK102" s="158">
        <v>616</v>
      </c>
      <c r="AL102" s="157">
        <v>565</v>
      </c>
      <c r="AM102" s="158">
        <v>525</v>
      </c>
      <c r="AN102" s="157">
        <v>713</v>
      </c>
      <c r="AO102" s="157">
        <v>713</v>
      </c>
      <c r="AP102" s="158">
        <v>713</v>
      </c>
      <c r="AQ102" s="157">
        <v>713</v>
      </c>
      <c r="AR102" s="157">
        <v>713</v>
      </c>
      <c r="AS102" s="157">
        <v>713</v>
      </c>
      <c r="AT102" s="158">
        <v>713</v>
      </c>
      <c r="AU102" s="157">
        <v>713</v>
      </c>
      <c r="AV102" s="157">
        <v>713</v>
      </c>
      <c r="AW102" s="157">
        <v>713</v>
      </c>
      <c r="AX102" s="157">
        <v>713</v>
      </c>
      <c r="AY102" s="157">
        <v>713</v>
      </c>
      <c r="AZ102" s="157">
        <v>713</v>
      </c>
      <c r="BA102" s="157">
        <v>713</v>
      </c>
      <c r="BB102" s="157">
        <v>713</v>
      </c>
      <c r="BC102" s="157">
        <v>713</v>
      </c>
      <c r="BD102" s="691"/>
      <c r="BE102" s="708"/>
      <c r="BF102" s="304" t="s">
        <v>1166</v>
      </c>
      <c r="BG102" s="157">
        <v>289</v>
      </c>
      <c r="BH102" s="157">
        <v>303</v>
      </c>
      <c r="BI102" s="158">
        <v>401</v>
      </c>
      <c r="BJ102" s="157">
        <v>499</v>
      </c>
      <c r="BK102" s="157">
        <v>598</v>
      </c>
      <c r="BL102" s="158">
        <v>681</v>
      </c>
      <c r="BM102" s="157">
        <v>737</v>
      </c>
      <c r="BN102" s="158">
        <v>793</v>
      </c>
      <c r="BO102" s="157">
        <v>193</v>
      </c>
      <c r="BP102" s="157">
        <v>202</v>
      </c>
      <c r="BQ102" s="158">
        <v>268</v>
      </c>
      <c r="BR102" s="157">
        <v>333</v>
      </c>
      <c r="BS102" s="157">
        <v>398</v>
      </c>
      <c r="BT102" s="157">
        <v>465</v>
      </c>
      <c r="BU102" s="158">
        <v>549</v>
      </c>
      <c r="BV102" s="157">
        <v>636</v>
      </c>
      <c r="BW102" s="157">
        <v>193</v>
      </c>
      <c r="BX102" s="157">
        <v>202</v>
      </c>
      <c r="BY102" s="157">
        <v>268</v>
      </c>
      <c r="BZ102" s="157">
        <v>333</v>
      </c>
      <c r="CA102" s="157">
        <v>398</v>
      </c>
      <c r="CB102" s="157">
        <v>465</v>
      </c>
      <c r="CC102" s="157">
        <v>549</v>
      </c>
      <c r="CD102" s="157">
        <v>636</v>
      </c>
      <c r="CE102" s="691"/>
      <c r="CF102" s="708"/>
      <c r="CG102" s="304" t="s">
        <v>1166</v>
      </c>
      <c r="CH102" s="157">
        <v>294</v>
      </c>
      <c r="CI102" s="157">
        <v>294</v>
      </c>
      <c r="CJ102" s="158">
        <v>294</v>
      </c>
      <c r="CK102" s="157">
        <v>294</v>
      </c>
      <c r="CL102" s="157">
        <v>294</v>
      </c>
      <c r="CM102" s="158">
        <v>352</v>
      </c>
      <c r="CN102" s="157">
        <v>384</v>
      </c>
      <c r="CO102" s="158">
        <v>414</v>
      </c>
      <c r="CP102" s="157">
        <v>332</v>
      </c>
      <c r="CQ102" s="157">
        <v>332</v>
      </c>
      <c r="CR102" s="158">
        <v>332</v>
      </c>
      <c r="CS102" s="157">
        <v>332</v>
      </c>
      <c r="CT102" s="157">
        <v>332</v>
      </c>
      <c r="CU102" s="157">
        <v>332</v>
      </c>
      <c r="CV102" s="158">
        <v>332</v>
      </c>
      <c r="CW102" s="157">
        <v>332</v>
      </c>
      <c r="CX102" s="157">
        <v>332</v>
      </c>
      <c r="CY102" s="157">
        <v>332</v>
      </c>
      <c r="CZ102" s="157">
        <v>332</v>
      </c>
      <c r="DA102" s="157">
        <v>332</v>
      </c>
      <c r="DB102" s="157">
        <v>332</v>
      </c>
      <c r="DC102" s="157">
        <v>332</v>
      </c>
      <c r="DD102" s="157">
        <v>332</v>
      </c>
      <c r="DE102" s="157">
        <v>332</v>
      </c>
    </row>
    <row r="103" spans="1:109">
      <c r="A103" s="143">
        <v>103</v>
      </c>
      <c r="B103" s="691"/>
      <c r="C103" s="709"/>
      <c r="D103" s="305" t="s">
        <v>1167</v>
      </c>
      <c r="E103" s="159">
        <v>45</v>
      </c>
      <c r="F103" s="159">
        <v>45</v>
      </c>
      <c r="G103" s="160">
        <v>45</v>
      </c>
      <c r="H103" s="159">
        <v>45</v>
      </c>
      <c r="I103" s="159">
        <v>45</v>
      </c>
      <c r="J103" s="160">
        <v>42</v>
      </c>
      <c r="K103" s="159">
        <v>39</v>
      </c>
      <c r="L103" s="160">
        <v>36</v>
      </c>
      <c r="M103" s="159">
        <v>33</v>
      </c>
      <c r="N103" s="159">
        <v>33</v>
      </c>
      <c r="O103" s="160">
        <v>33</v>
      </c>
      <c r="P103" s="159">
        <v>33</v>
      </c>
      <c r="Q103" s="159">
        <v>33</v>
      </c>
      <c r="R103" s="159">
        <v>33</v>
      </c>
      <c r="S103" s="160">
        <v>33</v>
      </c>
      <c r="T103" s="159">
        <v>33</v>
      </c>
      <c r="U103" s="159">
        <v>33</v>
      </c>
      <c r="V103" s="159">
        <v>33</v>
      </c>
      <c r="W103" s="159">
        <v>33</v>
      </c>
      <c r="X103" s="159">
        <v>33</v>
      </c>
      <c r="Y103" s="159">
        <v>33</v>
      </c>
      <c r="Z103" s="159">
        <v>33</v>
      </c>
      <c r="AA103" s="159">
        <v>33</v>
      </c>
      <c r="AB103" s="159">
        <v>33</v>
      </c>
      <c r="AC103" s="691"/>
      <c r="AD103" s="709"/>
      <c r="AE103" s="305" t="s">
        <v>1167</v>
      </c>
      <c r="AF103" s="159">
        <v>576</v>
      </c>
      <c r="AG103" s="159">
        <v>576</v>
      </c>
      <c r="AH103" s="160">
        <v>576</v>
      </c>
      <c r="AI103" s="159">
        <v>576</v>
      </c>
      <c r="AJ103" s="159">
        <v>576</v>
      </c>
      <c r="AK103" s="160">
        <v>540</v>
      </c>
      <c r="AL103" s="159">
        <v>496</v>
      </c>
      <c r="AM103" s="160">
        <v>460</v>
      </c>
      <c r="AN103" s="159">
        <v>713</v>
      </c>
      <c r="AO103" s="159">
        <v>713</v>
      </c>
      <c r="AP103" s="160">
        <v>713</v>
      </c>
      <c r="AQ103" s="159">
        <v>713</v>
      </c>
      <c r="AR103" s="159">
        <v>713</v>
      </c>
      <c r="AS103" s="159">
        <v>713</v>
      </c>
      <c r="AT103" s="160">
        <v>713</v>
      </c>
      <c r="AU103" s="159">
        <v>713</v>
      </c>
      <c r="AV103" s="159">
        <v>713</v>
      </c>
      <c r="AW103" s="159">
        <v>713</v>
      </c>
      <c r="AX103" s="159">
        <v>713</v>
      </c>
      <c r="AY103" s="159">
        <v>713</v>
      </c>
      <c r="AZ103" s="159">
        <v>713</v>
      </c>
      <c r="BA103" s="159">
        <v>713</v>
      </c>
      <c r="BB103" s="159">
        <v>713</v>
      </c>
      <c r="BC103" s="159">
        <v>713</v>
      </c>
      <c r="BD103" s="691"/>
      <c r="BE103" s="709"/>
      <c r="BF103" s="305" t="s">
        <v>1167</v>
      </c>
      <c r="BG103" s="159">
        <v>264</v>
      </c>
      <c r="BH103" s="159">
        <v>276</v>
      </c>
      <c r="BI103" s="160">
        <v>367</v>
      </c>
      <c r="BJ103" s="159">
        <v>456</v>
      </c>
      <c r="BK103" s="159">
        <v>546</v>
      </c>
      <c r="BL103" s="160">
        <v>597</v>
      </c>
      <c r="BM103" s="159">
        <v>647</v>
      </c>
      <c r="BN103" s="160">
        <v>696</v>
      </c>
      <c r="BO103" s="159">
        <v>193</v>
      </c>
      <c r="BP103" s="159">
        <v>202</v>
      </c>
      <c r="BQ103" s="160">
        <v>267</v>
      </c>
      <c r="BR103" s="159">
        <v>333</v>
      </c>
      <c r="BS103" s="159">
        <v>399</v>
      </c>
      <c r="BT103" s="159">
        <v>464</v>
      </c>
      <c r="BU103" s="160">
        <v>549</v>
      </c>
      <c r="BV103" s="159">
        <v>637</v>
      </c>
      <c r="BW103" s="159">
        <v>193</v>
      </c>
      <c r="BX103" s="159">
        <v>202</v>
      </c>
      <c r="BY103" s="159">
        <v>267</v>
      </c>
      <c r="BZ103" s="159">
        <v>333</v>
      </c>
      <c r="CA103" s="159">
        <v>399</v>
      </c>
      <c r="CB103" s="159">
        <v>464</v>
      </c>
      <c r="CC103" s="159">
        <v>549</v>
      </c>
      <c r="CD103" s="159">
        <v>637</v>
      </c>
      <c r="CE103" s="691"/>
      <c r="CF103" s="709"/>
      <c r="CG103" s="305" t="s">
        <v>1167</v>
      </c>
      <c r="CH103" s="159">
        <v>269</v>
      </c>
      <c r="CI103" s="159">
        <v>269</v>
      </c>
      <c r="CJ103" s="160">
        <v>269</v>
      </c>
      <c r="CK103" s="159">
        <v>269</v>
      </c>
      <c r="CL103" s="159">
        <v>269</v>
      </c>
      <c r="CM103" s="160">
        <v>309</v>
      </c>
      <c r="CN103" s="159">
        <v>338</v>
      </c>
      <c r="CO103" s="160">
        <v>363</v>
      </c>
      <c r="CP103" s="159">
        <v>332</v>
      </c>
      <c r="CQ103" s="159">
        <v>332</v>
      </c>
      <c r="CR103" s="160">
        <v>332</v>
      </c>
      <c r="CS103" s="159">
        <v>332</v>
      </c>
      <c r="CT103" s="159">
        <v>332</v>
      </c>
      <c r="CU103" s="159">
        <v>332</v>
      </c>
      <c r="CV103" s="160">
        <v>332</v>
      </c>
      <c r="CW103" s="159">
        <v>332</v>
      </c>
      <c r="CX103" s="159">
        <v>332</v>
      </c>
      <c r="CY103" s="159">
        <v>332</v>
      </c>
      <c r="CZ103" s="159">
        <v>332</v>
      </c>
      <c r="DA103" s="159">
        <v>332</v>
      </c>
      <c r="DB103" s="159">
        <v>332</v>
      </c>
      <c r="DC103" s="159">
        <v>332</v>
      </c>
      <c r="DD103" s="159">
        <v>332</v>
      </c>
      <c r="DE103" s="159">
        <v>332</v>
      </c>
    </row>
    <row r="104" spans="1:109">
      <c r="A104" s="143">
        <v>104</v>
      </c>
      <c r="B104" s="691"/>
      <c r="C104" s="701">
        <v>200</v>
      </c>
      <c r="D104" s="303" t="s">
        <v>1165</v>
      </c>
      <c r="E104" s="155">
        <v>45</v>
      </c>
      <c r="F104" s="155">
        <v>45</v>
      </c>
      <c r="G104" s="156">
        <v>45</v>
      </c>
      <c r="H104" s="155">
        <v>45</v>
      </c>
      <c r="I104" s="155">
        <v>45</v>
      </c>
      <c r="J104" s="156">
        <v>45</v>
      </c>
      <c r="K104" s="155">
        <v>45</v>
      </c>
      <c r="L104" s="156">
        <v>43</v>
      </c>
      <c r="M104" s="155">
        <v>27</v>
      </c>
      <c r="N104" s="155">
        <v>27</v>
      </c>
      <c r="O104" s="156">
        <v>27</v>
      </c>
      <c r="P104" s="155">
        <v>27</v>
      </c>
      <c r="Q104" s="155">
        <v>27</v>
      </c>
      <c r="R104" s="155">
        <v>27</v>
      </c>
      <c r="S104" s="156">
        <v>27</v>
      </c>
      <c r="T104" s="155">
        <v>27</v>
      </c>
      <c r="U104" s="155">
        <v>27</v>
      </c>
      <c r="V104" s="155">
        <v>27</v>
      </c>
      <c r="W104" s="155">
        <v>27</v>
      </c>
      <c r="X104" s="155">
        <v>27</v>
      </c>
      <c r="Y104" s="155">
        <v>27</v>
      </c>
      <c r="Z104" s="155">
        <v>27</v>
      </c>
      <c r="AA104" s="155">
        <v>27</v>
      </c>
      <c r="AB104" s="155">
        <v>27</v>
      </c>
      <c r="AC104" s="691"/>
      <c r="AD104" s="701">
        <v>200</v>
      </c>
      <c r="AE104" s="303" t="s">
        <v>1165</v>
      </c>
      <c r="AF104" s="155">
        <v>713</v>
      </c>
      <c r="AG104" s="155">
        <v>713</v>
      </c>
      <c r="AH104" s="156">
        <v>713</v>
      </c>
      <c r="AI104" s="155">
        <v>713</v>
      </c>
      <c r="AJ104" s="155">
        <v>713</v>
      </c>
      <c r="AK104" s="156">
        <v>713</v>
      </c>
      <c r="AL104" s="155">
        <v>713</v>
      </c>
      <c r="AM104" s="156">
        <v>679</v>
      </c>
      <c r="AN104" s="155">
        <v>713</v>
      </c>
      <c r="AO104" s="155">
        <v>713</v>
      </c>
      <c r="AP104" s="156">
        <v>713</v>
      </c>
      <c r="AQ104" s="155">
        <v>713</v>
      </c>
      <c r="AR104" s="155">
        <v>713</v>
      </c>
      <c r="AS104" s="155">
        <v>713</v>
      </c>
      <c r="AT104" s="156">
        <v>713</v>
      </c>
      <c r="AU104" s="155">
        <v>713</v>
      </c>
      <c r="AV104" s="155">
        <v>713</v>
      </c>
      <c r="AW104" s="155">
        <v>713</v>
      </c>
      <c r="AX104" s="155">
        <v>713</v>
      </c>
      <c r="AY104" s="155">
        <v>713</v>
      </c>
      <c r="AZ104" s="155">
        <v>713</v>
      </c>
      <c r="BA104" s="155">
        <v>713</v>
      </c>
      <c r="BB104" s="155">
        <v>713</v>
      </c>
      <c r="BC104" s="155">
        <v>713</v>
      </c>
      <c r="BD104" s="691"/>
      <c r="BE104" s="701">
        <v>200</v>
      </c>
      <c r="BF104" s="303" t="s">
        <v>1165</v>
      </c>
      <c r="BG104" s="155">
        <v>320</v>
      </c>
      <c r="BH104" s="155">
        <v>320</v>
      </c>
      <c r="BI104" s="156">
        <v>402</v>
      </c>
      <c r="BJ104" s="155">
        <v>491</v>
      </c>
      <c r="BK104" s="155">
        <v>581</v>
      </c>
      <c r="BL104" s="156">
        <v>670</v>
      </c>
      <c r="BM104" s="155">
        <v>760</v>
      </c>
      <c r="BN104" s="156">
        <v>828</v>
      </c>
      <c r="BO104" s="155">
        <v>190</v>
      </c>
      <c r="BP104" s="155">
        <v>190</v>
      </c>
      <c r="BQ104" s="156">
        <v>238</v>
      </c>
      <c r="BR104" s="155">
        <v>291</v>
      </c>
      <c r="BS104" s="155">
        <v>343</v>
      </c>
      <c r="BT104" s="155">
        <v>397</v>
      </c>
      <c r="BU104" s="156">
        <v>449</v>
      </c>
      <c r="BV104" s="155">
        <v>514</v>
      </c>
      <c r="BW104" s="155">
        <v>190</v>
      </c>
      <c r="BX104" s="155">
        <v>190</v>
      </c>
      <c r="BY104" s="155">
        <v>238</v>
      </c>
      <c r="BZ104" s="155">
        <v>291</v>
      </c>
      <c r="CA104" s="155">
        <v>343</v>
      </c>
      <c r="CB104" s="155">
        <v>397</v>
      </c>
      <c r="CC104" s="155">
        <v>449</v>
      </c>
      <c r="CD104" s="155">
        <v>514</v>
      </c>
      <c r="CE104" s="691"/>
      <c r="CF104" s="701">
        <v>200</v>
      </c>
      <c r="CG104" s="303" t="s">
        <v>1165</v>
      </c>
      <c r="CH104" s="155">
        <v>332</v>
      </c>
      <c r="CI104" s="155">
        <v>332</v>
      </c>
      <c r="CJ104" s="156">
        <v>332</v>
      </c>
      <c r="CK104" s="155">
        <v>332</v>
      </c>
      <c r="CL104" s="155">
        <v>332</v>
      </c>
      <c r="CM104" s="156">
        <v>332</v>
      </c>
      <c r="CN104" s="155">
        <v>391</v>
      </c>
      <c r="CO104" s="156">
        <v>432</v>
      </c>
      <c r="CP104" s="155">
        <v>332</v>
      </c>
      <c r="CQ104" s="155">
        <v>332</v>
      </c>
      <c r="CR104" s="156">
        <v>332</v>
      </c>
      <c r="CS104" s="155">
        <v>332</v>
      </c>
      <c r="CT104" s="155">
        <v>332</v>
      </c>
      <c r="CU104" s="155">
        <v>332</v>
      </c>
      <c r="CV104" s="156">
        <v>332</v>
      </c>
      <c r="CW104" s="155">
        <v>332</v>
      </c>
      <c r="CX104" s="155">
        <v>332</v>
      </c>
      <c r="CY104" s="155">
        <v>332</v>
      </c>
      <c r="CZ104" s="155">
        <v>332</v>
      </c>
      <c r="DA104" s="155">
        <v>332</v>
      </c>
      <c r="DB104" s="155">
        <v>332</v>
      </c>
      <c r="DC104" s="155">
        <v>332</v>
      </c>
      <c r="DD104" s="155">
        <v>332</v>
      </c>
      <c r="DE104" s="155">
        <v>332</v>
      </c>
    </row>
    <row r="105" spans="1:109">
      <c r="A105" s="143">
        <v>105</v>
      </c>
      <c r="B105" s="691"/>
      <c r="C105" s="702"/>
      <c r="D105" s="304" t="s">
        <v>1166</v>
      </c>
      <c r="E105" s="157">
        <v>45</v>
      </c>
      <c r="F105" s="157">
        <v>45</v>
      </c>
      <c r="G105" s="158">
        <v>45</v>
      </c>
      <c r="H105" s="157">
        <v>45</v>
      </c>
      <c r="I105" s="157">
        <v>45</v>
      </c>
      <c r="J105" s="158">
        <v>45</v>
      </c>
      <c r="K105" s="157">
        <v>44</v>
      </c>
      <c r="L105" s="158">
        <v>41</v>
      </c>
      <c r="M105" s="157">
        <v>27</v>
      </c>
      <c r="N105" s="157">
        <v>27</v>
      </c>
      <c r="O105" s="158">
        <v>27</v>
      </c>
      <c r="P105" s="157">
        <v>27</v>
      </c>
      <c r="Q105" s="157">
        <v>27</v>
      </c>
      <c r="R105" s="157">
        <v>27</v>
      </c>
      <c r="S105" s="158">
        <v>27</v>
      </c>
      <c r="T105" s="157">
        <v>27</v>
      </c>
      <c r="U105" s="157">
        <v>27</v>
      </c>
      <c r="V105" s="157">
        <v>27</v>
      </c>
      <c r="W105" s="157">
        <v>27</v>
      </c>
      <c r="X105" s="157">
        <v>27</v>
      </c>
      <c r="Y105" s="157">
        <v>27</v>
      </c>
      <c r="Z105" s="157">
        <v>27</v>
      </c>
      <c r="AA105" s="157">
        <v>27</v>
      </c>
      <c r="AB105" s="157">
        <v>27</v>
      </c>
      <c r="AC105" s="691"/>
      <c r="AD105" s="702"/>
      <c r="AE105" s="304" t="s">
        <v>1166</v>
      </c>
      <c r="AF105" s="157">
        <v>713</v>
      </c>
      <c r="AG105" s="157">
        <v>713</v>
      </c>
      <c r="AH105" s="158">
        <v>713</v>
      </c>
      <c r="AI105" s="157">
        <v>713</v>
      </c>
      <c r="AJ105" s="157">
        <v>713</v>
      </c>
      <c r="AK105" s="158">
        <v>713</v>
      </c>
      <c r="AL105" s="157">
        <v>700</v>
      </c>
      <c r="AM105" s="158">
        <v>652</v>
      </c>
      <c r="AN105" s="157">
        <v>713</v>
      </c>
      <c r="AO105" s="157">
        <v>713</v>
      </c>
      <c r="AP105" s="158">
        <v>713</v>
      </c>
      <c r="AQ105" s="157">
        <v>713</v>
      </c>
      <c r="AR105" s="157">
        <v>713</v>
      </c>
      <c r="AS105" s="157">
        <v>713</v>
      </c>
      <c r="AT105" s="158">
        <v>713</v>
      </c>
      <c r="AU105" s="157">
        <v>713</v>
      </c>
      <c r="AV105" s="157">
        <v>713</v>
      </c>
      <c r="AW105" s="157">
        <v>713</v>
      </c>
      <c r="AX105" s="157">
        <v>713</v>
      </c>
      <c r="AY105" s="157">
        <v>713</v>
      </c>
      <c r="AZ105" s="157">
        <v>713</v>
      </c>
      <c r="BA105" s="157">
        <v>713</v>
      </c>
      <c r="BB105" s="157">
        <v>713</v>
      </c>
      <c r="BC105" s="157">
        <v>713</v>
      </c>
      <c r="BD105" s="691"/>
      <c r="BE105" s="702"/>
      <c r="BF105" s="304" t="s">
        <v>1166</v>
      </c>
      <c r="BG105" s="157">
        <v>321</v>
      </c>
      <c r="BH105" s="157">
        <v>321</v>
      </c>
      <c r="BI105" s="158">
        <v>401</v>
      </c>
      <c r="BJ105" s="157">
        <v>491</v>
      </c>
      <c r="BK105" s="157">
        <v>580</v>
      </c>
      <c r="BL105" s="158">
        <v>670</v>
      </c>
      <c r="BM105" s="157">
        <v>746</v>
      </c>
      <c r="BN105" s="158">
        <v>793</v>
      </c>
      <c r="BO105" s="157">
        <v>190</v>
      </c>
      <c r="BP105" s="157">
        <v>190</v>
      </c>
      <c r="BQ105" s="158">
        <v>238</v>
      </c>
      <c r="BR105" s="157">
        <v>291</v>
      </c>
      <c r="BS105" s="157">
        <v>343</v>
      </c>
      <c r="BT105" s="157">
        <v>396</v>
      </c>
      <c r="BU105" s="158">
        <v>449</v>
      </c>
      <c r="BV105" s="157">
        <v>514</v>
      </c>
      <c r="BW105" s="157">
        <v>190</v>
      </c>
      <c r="BX105" s="157">
        <v>190</v>
      </c>
      <c r="BY105" s="157">
        <v>238</v>
      </c>
      <c r="BZ105" s="157">
        <v>291</v>
      </c>
      <c r="CA105" s="157">
        <v>343</v>
      </c>
      <c r="CB105" s="157">
        <v>396</v>
      </c>
      <c r="CC105" s="157">
        <v>449</v>
      </c>
      <c r="CD105" s="157">
        <v>514</v>
      </c>
      <c r="CE105" s="691"/>
      <c r="CF105" s="702"/>
      <c r="CG105" s="304" t="s">
        <v>1166</v>
      </c>
      <c r="CH105" s="157">
        <v>332</v>
      </c>
      <c r="CI105" s="157">
        <v>332</v>
      </c>
      <c r="CJ105" s="158">
        <v>332</v>
      </c>
      <c r="CK105" s="157">
        <v>332</v>
      </c>
      <c r="CL105" s="157">
        <v>332</v>
      </c>
      <c r="CM105" s="158">
        <v>332</v>
      </c>
      <c r="CN105" s="157">
        <v>384</v>
      </c>
      <c r="CO105" s="158">
        <v>414</v>
      </c>
      <c r="CP105" s="157">
        <v>332</v>
      </c>
      <c r="CQ105" s="157">
        <v>332</v>
      </c>
      <c r="CR105" s="158">
        <v>332</v>
      </c>
      <c r="CS105" s="157">
        <v>332</v>
      </c>
      <c r="CT105" s="157">
        <v>332</v>
      </c>
      <c r="CU105" s="157">
        <v>332</v>
      </c>
      <c r="CV105" s="158">
        <v>332</v>
      </c>
      <c r="CW105" s="157">
        <v>332</v>
      </c>
      <c r="CX105" s="157">
        <v>332</v>
      </c>
      <c r="CY105" s="157">
        <v>332</v>
      </c>
      <c r="CZ105" s="157">
        <v>332</v>
      </c>
      <c r="DA105" s="157">
        <v>332</v>
      </c>
      <c r="DB105" s="157">
        <v>332</v>
      </c>
      <c r="DC105" s="157">
        <v>332</v>
      </c>
      <c r="DD105" s="157">
        <v>332</v>
      </c>
      <c r="DE105" s="157">
        <v>332</v>
      </c>
    </row>
    <row r="106" spans="1:109">
      <c r="A106" s="143">
        <v>106</v>
      </c>
      <c r="B106" s="692"/>
      <c r="C106" s="703"/>
      <c r="D106" s="305" t="s">
        <v>1167</v>
      </c>
      <c r="E106" s="159">
        <v>42</v>
      </c>
      <c r="F106" s="159">
        <v>42</v>
      </c>
      <c r="G106" s="160">
        <v>42</v>
      </c>
      <c r="H106" s="159">
        <v>42</v>
      </c>
      <c r="I106" s="159">
        <v>42</v>
      </c>
      <c r="J106" s="160">
        <v>42</v>
      </c>
      <c r="K106" s="159">
        <v>39</v>
      </c>
      <c r="L106" s="160">
        <v>36</v>
      </c>
      <c r="M106" s="159">
        <v>27</v>
      </c>
      <c r="N106" s="159">
        <v>27</v>
      </c>
      <c r="O106" s="160">
        <v>27</v>
      </c>
      <c r="P106" s="159">
        <v>27</v>
      </c>
      <c r="Q106" s="159">
        <v>27</v>
      </c>
      <c r="R106" s="159">
        <v>27</v>
      </c>
      <c r="S106" s="160">
        <v>27</v>
      </c>
      <c r="T106" s="159">
        <v>27</v>
      </c>
      <c r="U106" s="159">
        <v>27</v>
      </c>
      <c r="V106" s="159">
        <v>27</v>
      </c>
      <c r="W106" s="159">
        <v>27</v>
      </c>
      <c r="X106" s="159">
        <v>27</v>
      </c>
      <c r="Y106" s="159">
        <v>27</v>
      </c>
      <c r="Z106" s="159">
        <v>27</v>
      </c>
      <c r="AA106" s="159">
        <v>27</v>
      </c>
      <c r="AB106" s="159">
        <v>27</v>
      </c>
      <c r="AC106" s="692"/>
      <c r="AD106" s="703"/>
      <c r="AE106" s="305" t="s">
        <v>1167</v>
      </c>
      <c r="AF106" s="159">
        <v>665</v>
      </c>
      <c r="AG106" s="159">
        <v>665</v>
      </c>
      <c r="AH106" s="160">
        <v>665</v>
      </c>
      <c r="AI106" s="159">
        <v>665</v>
      </c>
      <c r="AJ106" s="159">
        <v>665</v>
      </c>
      <c r="AK106" s="160">
        <v>659</v>
      </c>
      <c r="AL106" s="159">
        <v>615</v>
      </c>
      <c r="AM106" s="160">
        <v>571</v>
      </c>
      <c r="AN106" s="159">
        <v>713</v>
      </c>
      <c r="AO106" s="159">
        <v>713</v>
      </c>
      <c r="AP106" s="160">
        <v>713</v>
      </c>
      <c r="AQ106" s="159">
        <v>713</v>
      </c>
      <c r="AR106" s="159">
        <v>713</v>
      </c>
      <c r="AS106" s="159">
        <v>713</v>
      </c>
      <c r="AT106" s="160">
        <v>713</v>
      </c>
      <c r="AU106" s="159">
        <v>713</v>
      </c>
      <c r="AV106" s="159">
        <v>713</v>
      </c>
      <c r="AW106" s="159">
        <v>713</v>
      </c>
      <c r="AX106" s="159">
        <v>713</v>
      </c>
      <c r="AY106" s="159">
        <v>713</v>
      </c>
      <c r="AZ106" s="159">
        <v>713</v>
      </c>
      <c r="BA106" s="159">
        <v>713</v>
      </c>
      <c r="BB106" s="159">
        <v>713</v>
      </c>
      <c r="BC106" s="159">
        <v>713</v>
      </c>
      <c r="BD106" s="692"/>
      <c r="BE106" s="703"/>
      <c r="BF106" s="305" t="s">
        <v>1167</v>
      </c>
      <c r="BG106" s="159">
        <v>299</v>
      </c>
      <c r="BH106" s="159">
        <v>299</v>
      </c>
      <c r="BI106" s="160">
        <v>375</v>
      </c>
      <c r="BJ106" s="159">
        <v>458</v>
      </c>
      <c r="BK106" s="159">
        <v>542</v>
      </c>
      <c r="BL106" s="160">
        <v>620</v>
      </c>
      <c r="BM106" s="159">
        <v>656</v>
      </c>
      <c r="BN106" s="160">
        <v>696</v>
      </c>
      <c r="BO106" s="159">
        <v>189</v>
      </c>
      <c r="BP106" s="159">
        <v>189</v>
      </c>
      <c r="BQ106" s="160">
        <v>238</v>
      </c>
      <c r="BR106" s="159">
        <v>291</v>
      </c>
      <c r="BS106" s="159">
        <v>343</v>
      </c>
      <c r="BT106" s="159">
        <v>396</v>
      </c>
      <c r="BU106" s="160">
        <v>449</v>
      </c>
      <c r="BV106" s="159">
        <v>513</v>
      </c>
      <c r="BW106" s="159">
        <v>189</v>
      </c>
      <c r="BX106" s="159">
        <v>189</v>
      </c>
      <c r="BY106" s="159">
        <v>238</v>
      </c>
      <c r="BZ106" s="159">
        <v>291</v>
      </c>
      <c r="CA106" s="159">
        <v>343</v>
      </c>
      <c r="CB106" s="159">
        <v>396</v>
      </c>
      <c r="CC106" s="159">
        <v>449</v>
      </c>
      <c r="CD106" s="159">
        <v>513</v>
      </c>
      <c r="CE106" s="692"/>
      <c r="CF106" s="703"/>
      <c r="CG106" s="305" t="s">
        <v>1167</v>
      </c>
      <c r="CH106" s="159">
        <v>310</v>
      </c>
      <c r="CI106" s="159">
        <v>310</v>
      </c>
      <c r="CJ106" s="160">
        <v>310</v>
      </c>
      <c r="CK106" s="159">
        <v>310</v>
      </c>
      <c r="CL106" s="159">
        <v>310</v>
      </c>
      <c r="CM106" s="160">
        <v>307</v>
      </c>
      <c r="CN106" s="159">
        <v>338</v>
      </c>
      <c r="CO106" s="160">
        <v>363</v>
      </c>
      <c r="CP106" s="159">
        <v>332</v>
      </c>
      <c r="CQ106" s="159">
        <v>332</v>
      </c>
      <c r="CR106" s="160">
        <v>332</v>
      </c>
      <c r="CS106" s="159">
        <v>332</v>
      </c>
      <c r="CT106" s="159">
        <v>332</v>
      </c>
      <c r="CU106" s="159">
        <v>332</v>
      </c>
      <c r="CV106" s="160">
        <v>332</v>
      </c>
      <c r="CW106" s="159">
        <v>332</v>
      </c>
      <c r="CX106" s="159">
        <v>332</v>
      </c>
      <c r="CY106" s="159">
        <v>332</v>
      </c>
      <c r="CZ106" s="159">
        <v>332</v>
      </c>
      <c r="DA106" s="159">
        <v>332</v>
      </c>
      <c r="DB106" s="159">
        <v>332</v>
      </c>
      <c r="DC106" s="159">
        <v>332</v>
      </c>
      <c r="DD106" s="159">
        <v>332</v>
      </c>
      <c r="DE106" s="159">
        <v>332</v>
      </c>
    </row>
    <row r="107" spans="1:109">
      <c r="A107" s="143">
        <v>107</v>
      </c>
    </row>
    <row r="108" spans="1:109">
      <c r="A108" s="143">
        <v>108</v>
      </c>
      <c r="B108" s="719" t="s">
        <v>1179</v>
      </c>
      <c r="C108" s="720"/>
      <c r="D108" s="720"/>
      <c r="E108" s="720"/>
      <c r="F108" s="720"/>
      <c r="G108" s="720"/>
      <c r="H108" s="720"/>
      <c r="I108" s="720"/>
      <c r="J108" s="720"/>
      <c r="K108" s="720"/>
      <c r="L108" s="720"/>
      <c r="M108" s="720"/>
      <c r="N108" s="720"/>
      <c r="O108" s="720"/>
      <c r="P108" s="720"/>
      <c r="Q108" s="720"/>
      <c r="R108" s="720"/>
      <c r="S108" s="720"/>
      <c r="T108" s="720"/>
      <c r="U108" s="720"/>
      <c r="V108" s="720"/>
      <c r="W108" s="720"/>
      <c r="X108" s="720"/>
      <c r="Y108" s="720"/>
      <c r="Z108" s="720"/>
      <c r="AA108" s="720"/>
      <c r="AB108" s="721"/>
      <c r="AC108" s="719" t="s">
        <v>1180</v>
      </c>
      <c r="AD108" s="720"/>
      <c r="AE108" s="720"/>
      <c r="AF108" s="720"/>
      <c r="AG108" s="720"/>
      <c r="AH108" s="720"/>
      <c r="AI108" s="720"/>
      <c r="AJ108" s="720"/>
      <c r="AK108" s="720"/>
      <c r="AL108" s="720"/>
      <c r="AM108" s="720"/>
      <c r="AN108" s="720"/>
      <c r="AO108" s="720"/>
      <c r="AP108" s="720"/>
      <c r="AQ108" s="720"/>
      <c r="AR108" s="720"/>
      <c r="AS108" s="720"/>
      <c r="AT108" s="720"/>
      <c r="AU108" s="720"/>
      <c r="AV108" s="720"/>
      <c r="AW108" s="720"/>
      <c r="AX108" s="720"/>
      <c r="AY108" s="720"/>
      <c r="AZ108" s="720"/>
      <c r="BA108" s="720"/>
      <c r="BB108" s="720"/>
      <c r="BC108" s="721"/>
      <c r="BD108" s="719" t="s">
        <v>1181</v>
      </c>
      <c r="BE108" s="720"/>
      <c r="BF108" s="720"/>
      <c r="BG108" s="720"/>
      <c r="BH108" s="720"/>
      <c r="BI108" s="720"/>
      <c r="BJ108" s="720"/>
      <c r="BK108" s="720"/>
      <c r="BL108" s="720"/>
      <c r="BM108" s="720"/>
      <c r="BN108" s="720"/>
      <c r="BO108" s="720"/>
      <c r="BP108" s="720"/>
      <c r="BQ108" s="720"/>
      <c r="BR108" s="720"/>
      <c r="BS108" s="720"/>
      <c r="BT108" s="720"/>
      <c r="BU108" s="720"/>
      <c r="BV108" s="720"/>
      <c r="BW108" s="720"/>
      <c r="BX108" s="720"/>
      <c r="BY108" s="720"/>
      <c r="BZ108" s="720"/>
      <c r="CA108" s="720"/>
      <c r="CB108" s="720"/>
      <c r="CC108" s="720"/>
      <c r="CD108" s="721"/>
      <c r="CE108" s="719" t="s">
        <v>1182</v>
      </c>
      <c r="CF108" s="720"/>
      <c r="CG108" s="720"/>
      <c r="CH108" s="720"/>
      <c r="CI108" s="720"/>
      <c r="CJ108" s="720"/>
      <c r="CK108" s="720"/>
      <c r="CL108" s="720"/>
      <c r="CM108" s="720"/>
      <c r="CN108" s="720"/>
      <c r="CO108" s="720"/>
      <c r="CP108" s="720"/>
      <c r="CQ108" s="720"/>
      <c r="CR108" s="720"/>
      <c r="CS108" s="720"/>
      <c r="CT108" s="720"/>
      <c r="CU108" s="720"/>
      <c r="CV108" s="720"/>
      <c r="CW108" s="720"/>
      <c r="CX108" s="720"/>
      <c r="CY108" s="720"/>
      <c r="CZ108" s="720"/>
      <c r="DA108" s="720"/>
      <c r="DB108" s="720"/>
      <c r="DC108" s="720"/>
      <c r="DD108" s="720"/>
      <c r="DE108" s="721"/>
    </row>
    <row r="109" spans="1:109">
      <c r="A109" s="143">
        <v>109</v>
      </c>
      <c r="B109" s="713" t="s">
        <v>1157</v>
      </c>
      <c r="C109" s="716" t="s">
        <v>1158</v>
      </c>
      <c r="D109" s="716" t="s">
        <v>1159</v>
      </c>
      <c r="E109" s="719" t="s">
        <v>1160</v>
      </c>
      <c r="F109" s="720"/>
      <c r="G109" s="720"/>
      <c r="H109" s="720"/>
      <c r="I109" s="720"/>
      <c r="J109" s="720"/>
      <c r="K109" s="720"/>
      <c r="L109" s="720"/>
      <c r="M109" s="719" t="s">
        <v>1161</v>
      </c>
      <c r="N109" s="720"/>
      <c r="O109" s="720"/>
      <c r="P109" s="720"/>
      <c r="Q109" s="720"/>
      <c r="R109" s="720"/>
      <c r="S109" s="720"/>
      <c r="T109" s="721"/>
      <c r="U109" s="719" t="s">
        <v>1162</v>
      </c>
      <c r="V109" s="720"/>
      <c r="W109" s="720"/>
      <c r="X109" s="720"/>
      <c r="Y109" s="720"/>
      <c r="Z109" s="720"/>
      <c r="AA109" s="720"/>
      <c r="AB109" s="721"/>
      <c r="AC109" s="713" t="s">
        <v>1157</v>
      </c>
      <c r="AD109" s="716" t="s">
        <v>1158</v>
      </c>
      <c r="AE109" s="716" t="s">
        <v>1159</v>
      </c>
      <c r="AF109" s="719" t="s">
        <v>1160</v>
      </c>
      <c r="AG109" s="720"/>
      <c r="AH109" s="720"/>
      <c r="AI109" s="720"/>
      <c r="AJ109" s="720"/>
      <c r="AK109" s="720"/>
      <c r="AL109" s="720"/>
      <c r="AM109" s="720"/>
      <c r="AN109" s="719" t="s">
        <v>1161</v>
      </c>
      <c r="AO109" s="720"/>
      <c r="AP109" s="720"/>
      <c r="AQ109" s="720"/>
      <c r="AR109" s="720"/>
      <c r="AS109" s="720"/>
      <c r="AT109" s="720"/>
      <c r="AU109" s="721"/>
      <c r="AV109" s="719" t="s">
        <v>1162</v>
      </c>
      <c r="AW109" s="720"/>
      <c r="AX109" s="720"/>
      <c r="AY109" s="720"/>
      <c r="AZ109" s="720"/>
      <c r="BA109" s="720"/>
      <c r="BB109" s="720"/>
      <c r="BC109" s="721"/>
      <c r="BD109" s="713" t="s">
        <v>1157</v>
      </c>
      <c r="BE109" s="716" t="s">
        <v>1158</v>
      </c>
      <c r="BF109" s="716" t="s">
        <v>1159</v>
      </c>
      <c r="BG109" s="719" t="s">
        <v>1160</v>
      </c>
      <c r="BH109" s="720"/>
      <c r="BI109" s="720"/>
      <c r="BJ109" s="720"/>
      <c r="BK109" s="720"/>
      <c r="BL109" s="720"/>
      <c r="BM109" s="720"/>
      <c r="BN109" s="720"/>
      <c r="BO109" s="719" t="s">
        <v>1161</v>
      </c>
      <c r="BP109" s="720"/>
      <c r="BQ109" s="720"/>
      <c r="BR109" s="720"/>
      <c r="BS109" s="720"/>
      <c r="BT109" s="720"/>
      <c r="BU109" s="720"/>
      <c r="BV109" s="721"/>
      <c r="BW109" s="719" t="s">
        <v>1162</v>
      </c>
      <c r="BX109" s="720"/>
      <c r="BY109" s="720"/>
      <c r="BZ109" s="720"/>
      <c r="CA109" s="720"/>
      <c r="CB109" s="720"/>
      <c r="CC109" s="720"/>
      <c r="CD109" s="721"/>
      <c r="CE109" s="713" t="s">
        <v>1157</v>
      </c>
      <c r="CF109" s="716" t="s">
        <v>1158</v>
      </c>
      <c r="CG109" s="716" t="s">
        <v>1159</v>
      </c>
      <c r="CH109" s="719" t="s">
        <v>1160</v>
      </c>
      <c r="CI109" s="720"/>
      <c r="CJ109" s="720"/>
      <c r="CK109" s="720"/>
      <c r="CL109" s="720"/>
      <c r="CM109" s="720"/>
      <c r="CN109" s="720"/>
      <c r="CO109" s="720"/>
      <c r="CP109" s="719" t="s">
        <v>1161</v>
      </c>
      <c r="CQ109" s="720"/>
      <c r="CR109" s="720"/>
      <c r="CS109" s="720"/>
      <c r="CT109" s="720"/>
      <c r="CU109" s="720"/>
      <c r="CV109" s="720"/>
      <c r="CW109" s="721"/>
      <c r="CX109" s="719" t="s">
        <v>1162</v>
      </c>
      <c r="CY109" s="720"/>
      <c r="CZ109" s="720"/>
      <c r="DA109" s="720"/>
      <c r="DB109" s="720"/>
      <c r="DC109" s="720"/>
      <c r="DD109" s="720"/>
      <c r="DE109" s="721"/>
    </row>
    <row r="110" spans="1:109">
      <c r="A110" s="143">
        <v>110</v>
      </c>
      <c r="B110" s="714"/>
      <c r="C110" s="717"/>
      <c r="D110" s="717"/>
      <c r="E110" s="722" t="s">
        <v>1163</v>
      </c>
      <c r="F110" s="723"/>
      <c r="G110" s="723"/>
      <c r="H110" s="723"/>
      <c r="I110" s="723"/>
      <c r="J110" s="723"/>
      <c r="K110" s="723"/>
      <c r="L110" s="723"/>
      <c r="M110" s="722" t="s">
        <v>1163</v>
      </c>
      <c r="N110" s="723"/>
      <c r="O110" s="723"/>
      <c r="P110" s="723"/>
      <c r="Q110" s="723"/>
      <c r="R110" s="723"/>
      <c r="S110" s="723"/>
      <c r="T110" s="724"/>
      <c r="U110" s="722" t="s">
        <v>1163</v>
      </c>
      <c r="V110" s="723"/>
      <c r="W110" s="723"/>
      <c r="X110" s="723"/>
      <c r="Y110" s="723"/>
      <c r="Z110" s="723"/>
      <c r="AA110" s="723"/>
      <c r="AB110" s="724"/>
      <c r="AC110" s="714"/>
      <c r="AD110" s="717"/>
      <c r="AE110" s="717"/>
      <c r="AF110" s="722" t="s">
        <v>1163</v>
      </c>
      <c r="AG110" s="723"/>
      <c r="AH110" s="723"/>
      <c r="AI110" s="723"/>
      <c r="AJ110" s="723"/>
      <c r="AK110" s="723"/>
      <c r="AL110" s="723"/>
      <c r="AM110" s="723"/>
      <c r="AN110" s="722" t="s">
        <v>1163</v>
      </c>
      <c r="AO110" s="723"/>
      <c r="AP110" s="723"/>
      <c r="AQ110" s="723"/>
      <c r="AR110" s="723"/>
      <c r="AS110" s="723"/>
      <c r="AT110" s="723"/>
      <c r="AU110" s="724"/>
      <c r="AV110" s="722" t="s">
        <v>1163</v>
      </c>
      <c r="AW110" s="723"/>
      <c r="AX110" s="723"/>
      <c r="AY110" s="723"/>
      <c r="AZ110" s="723"/>
      <c r="BA110" s="723"/>
      <c r="BB110" s="723"/>
      <c r="BC110" s="724"/>
      <c r="BD110" s="714"/>
      <c r="BE110" s="717"/>
      <c r="BF110" s="717"/>
      <c r="BG110" s="722" t="s">
        <v>1163</v>
      </c>
      <c r="BH110" s="723"/>
      <c r="BI110" s="723"/>
      <c r="BJ110" s="723"/>
      <c r="BK110" s="723"/>
      <c r="BL110" s="723"/>
      <c r="BM110" s="723"/>
      <c r="BN110" s="723"/>
      <c r="BO110" s="722" t="s">
        <v>1163</v>
      </c>
      <c r="BP110" s="723"/>
      <c r="BQ110" s="723"/>
      <c r="BR110" s="723"/>
      <c r="BS110" s="723"/>
      <c r="BT110" s="723"/>
      <c r="BU110" s="723"/>
      <c r="BV110" s="724"/>
      <c r="BW110" s="722" t="s">
        <v>1163</v>
      </c>
      <c r="BX110" s="723"/>
      <c r="BY110" s="723"/>
      <c r="BZ110" s="723"/>
      <c r="CA110" s="723"/>
      <c r="CB110" s="723"/>
      <c r="CC110" s="723"/>
      <c r="CD110" s="724"/>
      <c r="CE110" s="714"/>
      <c r="CF110" s="717"/>
      <c r="CG110" s="717"/>
      <c r="CH110" s="722" t="s">
        <v>1163</v>
      </c>
      <c r="CI110" s="723"/>
      <c r="CJ110" s="723"/>
      <c r="CK110" s="723"/>
      <c r="CL110" s="723"/>
      <c r="CM110" s="723"/>
      <c r="CN110" s="723"/>
      <c r="CO110" s="723"/>
      <c r="CP110" s="722" t="s">
        <v>1163</v>
      </c>
      <c r="CQ110" s="723"/>
      <c r="CR110" s="723"/>
      <c r="CS110" s="723"/>
      <c r="CT110" s="723"/>
      <c r="CU110" s="723"/>
      <c r="CV110" s="723"/>
      <c r="CW110" s="724"/>
      <c r="CX110" s="722" t="s">
        <v>1163</v>
      </c>
      <c r="CY110" s="723"/>
      <c r="CZ110" s="723"/>
      <c r="DA110" s="723"/>
      <c r="DB110" s="723"/>
      <c r="DC110" s="723"/>
      <c r="DD110" s="723"/>
      <c r="DE110" s="724"/>
    </row>
    <row r="111" spans="1:109">
      <c r="A111" s="143">
        <v>111</v>
      </c>
      <c r="B111" s="715"/>
      <c r="C111" s="718"/>
      <c r="D111" s="718"/>
      <c r="E111" s="146">
        <v>0</v>
      </c>
      <c r="F111" s="147">
        <v>10</v>
      </c>
      <c r="G111" s="148">
        <v>20</v>
      </c>
      <c r="H111" s="149">
        <v>30</v>
      </c>
      <c r="I111" s="150">
        <v>40</v>
      </c>
      <c r="J111" s="151">
        <v>50</v>
      </c>
      <c r="K111" s="152">
        <v>60</v>
      </c>
      <c r="L111" s="153">
        <v>70</v>
      </c>
      <c r="M111" s="146">
        <v>0</v>
      </c>
      <c r="N111" s="147">
        <v>10</v>
      </c>
      <c r="O111" s="148">
        <v>20</v>
      </c>
      <c r="P111" s="149">
        <v>30</v>
      </c>
      <c r="Q111" s="150">
        <v>40</v>
      </c>
      <c r="R111" s="151">
        <v>50</v>
      </c>
      <c r="S111" s="152">
        <v>60</v>
      </c>
      <c r="T111" s="154">
        <v>70</v>
      </c>
      <c r="U111" s="146">
        <v>0</v>
      </c>
      <c r="V111" s="147">
        <v>10</v>
      </c>
      <c r="W111" s="148">
        <v>20</v>
      </c>
      <c r="X111" s="149">
        <v>30</v>
      </c>
      <c r="Y111" s="150">
        <v>40</v>
      </c>
      <c r="Z111" s="151">
        <v>50</v>
      </c>
      <c r="AA111" s="152">
        <v>60</v>
      </c>
      <c r="AB111" s="154">
        <v>70</v>
      </c>
      <c r="AC111" s="715"/>
      <c r="AD111" s="718"/>
      <c r="AE111" s="718"/>
      <c r="AF111" s="146">
        <v>0</v>
      </c>
      <c r="AG111" s="147">
        <v>10</v>
      </c>
      <c r="AH111" s="148">
        <v>20</v>
      </c>
      <c r="AI111" s="149">
        <v>30</v>
      </c>
      <c r="AJ111" s="150">
        <v>40</v>
      </c>
      <c r="AK111" s="151">
        <v>50</v>
      </c>
      <c r="AL111" s="152">
        <v>60</v>
      </c>
      <c r="AM111" s="153">
        <v>70</v>
      </c>
      <c r="AN111" s="146">
        <v>0</v>
      </c>
      <c r="AO111" s="147">
        <v>10</v>
      </c>
      <c r="AP111" s="148">
        <v>20</v>
      </c>
      <c r="AQ111" s="149">
        <v>30</v>
      </c>
      <c r="AR111" s="150">
        <v>40</v>
      </c>
      <c r="AS111" s="151">
        <v>50</v>
      </c>
      <c r="AT111" s="152">
        <v>60</v>
      </c>
      <c r="AU111" s="154">
        <v>70</v>
      </c>
      <c r="AV111" s="146">
        <v>0</v>
      </c>
      <c r="AW111" s="147">
        <v>10</v>
      </c>
      <c r="AX111" s="148">
        <v>20</v>
      </c>
      <c r="AY111" s="149">
        <v>30</v>
      </c>
      <c r="AZ111" s="150">
        <v>40</v>
      </c>
      <c r="BA111" s="151">
        <v>50</v>
      </c>
      <c r="BB111" s="152">
        <v>60</v>
      </c>
      <c r="BC111" s="154">
        <v>70</v>
      </c>
      <c r="BD111" s="715"/>
      <c r="BE111" s="718"/>
      <c r="BF111" s="718"/>
      <c r="BG111" s="146">
        <v>0</v>
      </c>
      <c r="BH111" s="147">
        <v>10</v>
      </c>
      <c r="BI111" s="148">
        <v>20</v>
      </c>
      <c r="BJ111" s="149">
        <v>30</v>
      </c>
      <c r="BK111" s="150">
        <v>40</v>
      </c>
      <c r="BL111" s="151">
        <v>50</v>
      </c>
      <c r="BM111" s="152">
        <v>60</v>
      </c>
      <c r="BN111" s="153">
        <v>70</v>
      </c>
      <c r="BO111" s="146">
        <v>0</v>
      </c>
      <c r="BP111" s="147">
        <v>10</v>
      </c>
      <c r="BQ111" s="148">
        <v>20</v>
      </c>
      <c r="BR111" s="149">
        <v>30</v>
      </c>
      <c r="BS111" s="150">
        <v>40</v>
      </c>
      <c r="BT111" s="151">
        <v>50</v>
      </c>
      <c r="BU111" s="152">
        <v>60</v>
      </c>
      <c r="BV111" s="154">
        <v>70</v>
      </c>
      <c r="BW111" s="146">
        <v>0</v>
      </c>
      <c r="BX111" s="147">
        <v>10</v>
      </c>
      <c r="BY111" s="148">
        <v>20</v>
      </c>
      <c r="BZ111" s="149">
        <v>30</v>
      </c>
      <c r="CA111" s="150">
        <v>40</v>
      </c>
      <c r="CB111" s="151">
        <v>50</v>
      </c>
      <c r="CC111" s="152">
        <v>60</v>
      </c>
      <c r="CD111" s="154">
        <v>70</v>
      </c>
      <c r="CE111" s="715"/>
      <c r="CF111" s="718"/>
      <c r="CG111" s="718"/>
      <c r="CH111" s="146">
        <v>0</v>
      </c>
      <c r="CI111" s="147">
        <v>10</v>
      </c>
      <c r="CJ111" s="148">
        <v>20</v>
      </c>
      <c r="CK111" s="149">
        <v>30</v>
      </c>
      <c r="CL111" s="150">
        <v>40</v>
      </c>
      <c r="CM111" s="151">
        <v>50</v>
      </c>
      <c r="CN111" s="152">
        <v>60</v>
      </c>
      <c r="CO111" s="153">
        <v>70</v>
      </c>
      <c r="CP111" s="146">
        <v>0</v>
      </c>
      <c r="CQ111" s="147">
        <v>10</v>
      </c>
      <c r="CR111" s="148">
        <v>20</v>
      </c>
      <c r="CS111" s="149">
        <v>30</v>
      </c>
      <c r="CT111" s="150">
        <v>40</v>
      </c>
      <c r="CU111" s="151">
        <v>50</v>
      </c>
      <c r="CV111" s="152">
        <v>60</v>
      </c>
      <c r="CW111" s="154">
        <v>70</v>
      </c>
      <c r="CX111" s="146">
        <v>0</v>
      </c>
      <c r="CY111" s="147">
        <v>10</v>
      </c>
      <c r="CZ111" s="148">
        <v>20</v>
      </c>
      <c r="DA111" s="149">
        <v>30</v>
      </c>
      <c r="DB111" s="150">
        <v>40</v>
      </c>
      <c r="DC111" s="151">
        <v>50</v>
      </c>
      <c r="DD111" s="152">
        <v>60</v>
      </c>
      <c r="DE111" s="154">
        <v>70</v>
      </c>
    </row>
    <row r="112" spans="1:109">
      <c r="A112" s="143">
        <v>112</v>
      </c>
      <c r="B112" s="690" t="s">
        <v>1183</v>
      </c>
      <c r="C112" s="693">
        <v>110</v>
      </c>
      <c r="D112" s="303" t="s">
        <v>1165</v>
      </c>
      <c r="E112" s="155">
        <v>128</v>
      </c>
      <c r="F112" s="155">
        <v>118</v>
      </c>
      <c r="G112" s="156">
        <v>90</v>
      </c>
      <c r="H112" s="155">
        <v>68</v>
      </c>
      <c r="I112" s="155">
        <v>52</v>
      </c>
      <c r="J112" s="156">
        <v>42</v>
      </c>
      <c r="K112" s="155">
        <v>36</v>
      </c>
      <c r="L112" s="156">
        <v>31</v>
      </c>
      <c r="M112" s="155">
        <v>128</v>
      </c>
      <c r="N112" s="155">
        <v>118</v>
      </c>
      <c r="O112" s="156">
        <v>90</v>
      </c>
      <c r="P112" s="155">
        <v>68</v>
      </c>
      <c r="Q112" s="155">
        <v>52</v>
      </c>
      <c r="R112" s="155">
        <v>42</v>
      </c>
      <c r="S112" s="156">
        <v>36</v>
      </c>
      <c r="T112" s="155">
        <v>31</v>
      </c>
      <c r="U112" s="155">
        <v>104</v>
      </c>
      <c r="V112" s="155">
        <v>104</v>
      </c>
      <c r="W112" s="155">
        <v>90</v>
      </c>
      <c r="X112" s="155">
        <v>68</v>
      </c>
      <c r="Y112" s="155">
        <v>52</v>
      </c>
      <c r="Z112" s="155">
        <v>42</v>
      </c>
      <c r="AA112" s="155">
        <v>36</v>
      </c>
      <c r="AB112" s="155">
        <v>31</v>
      </c>
      <c r="AC112" s="690" t="s">
        <v>1183</v>
      </c>
      <c r="AD112" s="693">
        <v>110</v>
      </c>
      <c r="AE112" s="303" t="s">
        <v>1165</v>
      </c>
      <c r="AF112" s="155">
        <v>307</v>
      </c>
      <c r="AG112" s="155">
        <v>282</v>
      </c>
      <c r="AH112" s="156">
        <v>215</v>
      </c>
      <c r="AI112" s="155">
        <v>164</v>
      </c>
      <c r="AJ112" s="155">
        <v>125</v>
      </c>
      <c r="AK112" s="156">
        <v>101</v>
      </c>
      <c r="AL112" s="155">
        <v>85</v>
      </c>
      <c r="AM112" s="156">
        <v>73</v>
      </c>
      <c r="AN112" s="155">
        <v>307</v>
      </c>
      <c r="AO112" s="155">
        <v>282</v>
      </c>
      <c r="AP112" s="156">
        <v>215</v>
      </c>
      <c r="AQ112" s="155">
        <v>164</v>
      </c>
      <c r="AR112" s="155">
        <v>125</v>
      </c>
      <c r="AS112" s="155">
        <v>101</v>
      </c>
      <c r="AT112" s="156">
        <v>85</v>
      </c>
      <c r="AU112" s="155">
        <v>73</v>
      </c>
      <c r="AV112" s="155">
        <v>460</v>
      </c>
      <c r="AW112" s="155">
        <v>460</v>
      </c>
      <c r="AX112" s="155">
        <v>396</v>
      </c>
      <c r="AY112" s="155">
        <v>300</v>
      </c>
      <c r="AZ112" s="155">
        <v>230</v>
      </c>
      <c r="BA112" s="155">
        <v>186</v>
      </c>
      <c r="BB112" s="155">
        <v>156</v>
      </c>
      <c r="BC112" s="155">
        <v>135</v>
      </c>
      <c r="BD112" s="690" t="s">
        <v>1183</v>
      </c>
      <c r="BE112" s="693">
        <v>110</v>
      </c>
      <c r="BF112" s="303" t="s">
        <v>1165</v>
      </c>
      <c r="BG112" s="155">
        <v>283</v>
      </c>
      <c r="BH112" s="155">
        <v>458</v>
      </c>
      <c r="BI112" s="156">
        <v>558</v>
      </c>
      <c r="BJ112" s="155">
        <v>608</v>
      </c>
      <c r="BK112" s="155">
        <v>607</v>
      </c>
      <c r="BL112" s="156">
        <v>608</v>
      </c>
      <c r="BM112" s="155">
        <v>608</v>
      </c>
      <c r="BN112" s="156">
        <v>608</v>
      </c>
      <c r="BO112" s="155">
        <v>283</v>
      </c>
      <c r="BP112" s="155">
        <v>458</v>
      </c>
      <c r="BQ112" s="156">
        <v>558</v>
      </c>
      <c r="BR112" s="155">
        <v>608</v>
      </c>
      <c r="BS112" s="155">
        <v>607</v>
      </c>
      <c r="BT112" s="155">
        <v>608</v>
      </c>
      <c r="BU112" s="156">
        <v>608</v>
      </c>
      <c r="BV112" s="155">
        <v>608</v>
      </c>
      <c r="BW112" s="155">
        <v>230</v>
      </c>
      <c r="BX112" s="155">
        <v>406</v>
      </c>
      <c r="BY112" s="155">
        <v>558</v>
      </c>
      <c r="BZ112" s="155">
        <v>608</v>
      </c>
      <c r="CA112" s="155">
        <v>607</v>
      </c>
      <c r="CB112" s="155">
        <v>608</v>
      </c>
      <c r="CC112" s="155">
        <v>608</v>
      </c>
      <c r="CD112" s="155">
        <v>608</v>
      </c>
      <c r="CE112" s="690" t="s">
        <v>1183</v>
      </c>
      <c r="CF112" s="693">
        <v>110</v>
      </c>
      <c r="CG112" s="303" t="s">
        <v>1165</v>
      </c>
      <c r="CH112" s="155">
        <v>179</v>
      </c>
      <c r="CI112" s="155">
        <v>291</v>
      </c>
      <c r="CJ112" s="156">
        <v>396</v>
      </c>
      <c r="CK112" s="155">
        <v>432</v>
      </c>
      <c r="CL112" s="155">
        <v>432</v>
      </c>
      <c r="CM112" s="156">
        <v>432</v>
      </c>
      <c r="CN112" s="155">
        <v>432</v>
      </c>
      <c r="CO112" s="156">
        <v>432</v>
      </c>
      <c r="CP112" s="155">
        <v>179</v>
      </c>
      <c r="CQ112" s="155">
        <v>291</v>
      </c>
      <c r="CR112" s="156">
        <v>396</v>
      </c>
      <c r="CS112" s="155">
        <v>432</v>
      </c>
      <c r="CT112" s="155">
        <v>432</v>
      </c>
      <c r="CU112" s="155">
        <v>432</v>
      </c>
      <c r="CV112" s="156">
        <v>432</v>
      </c>
      <c r="CW112" s="155">
        <v>432</v>
      </c>
      <c r="CX112" s="155">
        <v>230</v>
      </c>
      <c r="CY112" s="155">
        <v>259</v>
      </c>
      <c r="CZ112" s="155">
        <v>396</v>
      </c>
      <c r="DA112" s="155">
        <v>432</v>
      </c>
      <c r="DB112" s="155">
        <v>432</v>
      </c>
      <c r="DC112" s="155">
        <v>432</v>
      </c>
      <c r="DD112" s="155">
        <v>432</v>
      </c>
      <c r="DE112" s="155">
        <v>432</v>
      </c>
    </row>
    <row r="113" spans="1:109">
      <c r="A113" s="143">
        <v>113</v>
      </c>
      <c r="B113" s="691"/>
      <c r="C113" s="694"/>
      <c r="D113" s="304" t="s">
        <v>1166</v>
      </c>
      <c r="E113" s="157">
        <v>86</v>
      </c>
      <c r="F113" s="157">
        <v>79</v>
      </c>
      <c r="G113" s="158">
        <v>70</v>
      </c>
      <c r="H113" s="157">
        <v>60</v>
      </c>
      <c r="I113" s="157">
        <v>52</v>
      </c>
      <c r="J113" s="158">
        <v>42</v>
      </c>
      <c r="K113" s="157">
        <v>36</v>
      </c>
      <c r="L113" s="158">
        <v>31</v>
      </c>
      <c r="M113" s="157">
        <v>86</v>
      </c>
      <c r="N113" s="157">
        <v>79</v>
      </c>
      <c r="O113" s="158">
        <v>70</v>
      </c>
      <c r="P113" s="157">
        <v>60</v>
      </c>
      <c r="Q113" s="157">
        <v>52</v>
      </c>
      <c r="R113" s="157">
        <v>42</v>
      </c>
      <c r="S113" s="158">
        <v>36</v>
      </c>
      <c r="T113" s="157">
        <v>31</v>
      </c>
      <c r="U113" s="157">
        <v>70</v>
      </c>
      <c r="V113" s="157">
        <v>70</v>
      </c>
      <c r="W113" s="157">
        <v>70</v>
      </c>
      <c r="X113" s="157">
        <v>60</v>
      </c>
      <c r="Y113" s="157">
        <v>52</v>
      </c>
      <c r="Z113" s="157">
        <v>42</v>
      </c>
      <c r="AA113" s="157">
        <v>36</v>
      </c>
      <c r="AB113" s="157">
        <v>31</v>
      </c>
      <c r="AC113" s="691"/>
      <c r="AD113" s="694"/>
      <c r="AE113" s="304" t="s">
        <v>1166</v>
      </c>
      <c r="AF113" s="157">
        <v>206</v>
      </c>
      <c r="AG113" s="157">
        <v>190</v>
      </c>
      <c r="AH113" s="158">
        <v>169</v>
      </c>
      <c r="AI113" s="157">
        <v>144</v>
      </c>
      <c r="AJ113" s="157">
        <v>125</v>
      </c>
      <c r="AK113" s="158">
        <v>101</v>
      </c>
      <c r="AL113" s="157">
        <v>85</v>
      </c>
      <c r="AM113" s="158">
        <v>74</v>
      </c>
      <c r="AN113" s="157">
        <v>206</v>
      </c>
      <c r="AO113" s="157">
        <v>190</v>
      </c>
      <c r="AP113" s="158">
        <v>169</v>
      </c>
      <c r="AQ113" s="157">
        <v>144</v>
      </c>
      <c r="AR113" s="157">
        <v>125</v>
      </c>
      <c r="AS113" s="157">
        <v>101</v>
      </c>
      <c r="AT113" s="158">
        <v>85</v>
      </c>
      <c r="AU113" s="157">
        <v>74</v>
      </c>
      <c r="AV113" s="157">
        <v>310</v>
      </c>
      <c r="AW113" s="157">
        <v>310</v>
      </c>
      <c r="AX113" s="157">
        <v>310</v>
      </c>
      <c r="AY113" s="157">
        <v>265</v>
      </c>
      <c r="AZ113" s="157">
        <v>229</v>
      </c>
      <c r="BA113" s="157">
        <v>186</v>
      </c>
      <c r="BB113" s="157">
        <v>157</v>
      </c>
      <c r="BC113" s="157">
        <v>136</v>
      </c>
      <c r="BD113" s="691"/>
      <c r="BE113" s="694"/>
      <c r="BF113" s="304" t="s">
        <v>1166</v>
      </c>
      <c r="BG113" s="157">
        <v>190</v>
      </c>
      <c r="BH113" s="157">
        <v>308</v>
      </c>
      <c r="BI113" s="158">
        <v>437</v>
      </c>
      <c r="BJ113" s="157">
        <v>538</v>
      </c>
      <c r="BK113" s="157">
        <v>608</v>
      </c>
      <c r="BL113" s="158">
        <v>608</v>
      </c>
      <c r="BM113" s="157">
        <v>609</v>
      </c>
      <c r="BN113" s="158">
        <v>608</v>
      </c>
      <c r="BO113" s="157">
        <v>190</v>
      </c>
      <c r="BP113" s="157">
        <v>308</v>
      </c>
      <c r="BQ113" s="158">
        <v>437</v>
      </c>
      <c r="BR113" s="157">
        <v>538</v>
      </c>
      <c r="BS113" s="157">
        <v>608</v>
      </c>
      <c r="BT113" s="157">
        <v>608</v>
      </c>
      <c r="BU113" s="158">
        <v>609</v>
      </c>
      <c r="BV113" s="157">
        <v>608</v>
      </c>
      <c r="BW113" s="157">
        <v>156</v>
      </c>
      <c r="BX113" s="157">
        <v>274</v>
      </c>
      <c r="BY113" s="157">
        <v>437</v>
      </c>
      <c r="BZ113" s="157">
        <v>538</v>
      </c>
      <c r="CA113" s="157">
        <v>608</v>
      </c>
      <c r="CB113" s="157">
        <v>608</v>
      </c>
      <c r="CC113" s="157">
        <v>609</v>
      </c>
      <c r="CD113" s="157">
        <v>608</v>
      </c>
      <c r="CE113" s="691"/>
      <c r="CF113" s="694"/>
      <c r="CG113" s="304" t="s">
        <v>1166</v>
      </c>
      <c r="CH113" s="157">
        <v>120</v>
      </c>
      <c r="CI113" s="157">
        <v>197</v>
      </c>
      <c r="CJ113" s="158">
        <v>311</v>
      </c>
      <c r="CK113" s="157">
        <v>382</v>
      </c>
      <c r="CL113" s="157">
        <v>432</v>
      </c>
      <c r="CM113" s="158">
        <v>432</v>
      </c>
      <c r="CN113" s="157">
        <v>432</v>
      </c>
      <c r="CO113" s="158">
        <v>432</v>
      </c>
      <c r="CP113" s="157">
        <v>120</v>
      </c>
      <c r="CQ113" s="157">
        <v>197</v>
      </c>
      <c r="CR113" s="158">
        <v>311</v>
      </c>
      <c r="CS113" s="157">
        <v>382</v>
      </c>
      <c r="CT113" s="157">
        <v>432</v>
      </c>
      <c r="CU113" s="157">
        <v>432</v>
      </c>
      <c r="CV113" s="158">
        <v>432</v>
      </c>
      <c r="CW113" s="157">
        <v>432</v>
      </c>
      <c r="CX113" s="157">
        <v>153</v>
      </c>
      <c r="CY113" s="157">
        <v>174</v>
      </c>
      <c r="CZ113" s="157">
        <v>311</v>
      </c>
      <c r="DA113" s="157">
        <v>382</v>
      </c>
      <c r="DB113" s="157">
        <v>432</v>
      </c>
      <c r="DC113" s="157">
        <v>432</v>
      </c>
      <c r="DD113" s="157">
        <v>432</v>
      </c>
      <c r="DE113" s="157">
        <v>432</v>
      </c>
    </row>
    <row r="114" spans="1:109">
      <c r="A114" s="143">
        <v>114</v>
      </c>
      <c r="B114" s="691"/>
      <c r="C114" s="695"/>
      <c r="D114" s="305" t="s">
        <v>1167</v>
      </c>
      <c r="E114" s="159">
        <v>79</v>
      </c>
      <c r="F114" s="159">
        <v>72</v>
      </c>
      <c r="G114" s="160">
        <v>63</v>
      </c>
      <c r="H114" s="159">
        <v>53</v>
      </c>
      <c r="I114" s="159">
        <v>46</v>
      </c>
      <c r="J114" s="160">
        <v>41</v>
      </c>
      <c r="K114" s="159">
        <v>36</v>
      </c>
      <c r="L114" s="160">
        <v>31</v>
      </c>
      <c r="M114" s="159">
        <v>79</v>
      </c>
      <c r="N114" s="159">
        <v>72</v>
      </c>
      <c r="O114" s="160">
        <v>63</v>
      </c>
      <c r="P114" s="159">
        <v>53</v>
      </c>
      <c r="Q114" s="159">
        <v>46</v>
      </c>
      <c r="R114" s="159">
        <v>41</v>
      </c>
      <c r="S114" s="160">
        <v>36</v>
      </c>
      <c r="T114" s="159">
        <v>31</v>
      </c>
      <c r="U114" s="159">
        <v>64</v>
      </c>
      <c r="V114" s="159">
        <v>64</v>
      </c>
      <c r="W114" s="159">
        <v>63</v>
      </c>
      <c r="X114" s="159">
        <v>53</v>
      </c>
      <c r="Y114" s="159">
        <v>46</v>
      </c>
      <c r="Z114" s="159">
        <v>41</v>
      </c>
      <c r="AA114" s="159">
        <v>36</v>
      </c>
      <c r="AB114" s="159">
        <v>31</v>
      </c>
      <c r="AC114" s="691"/>
      <c r="AD114" s="695"/>
      <c r="AE114" s="305" t="s">
        <v>1167</v>
      </c>
      <c r="AF114" s="159">
        <v>189</v>
      </c>
      <c r="AG114" s="159">
        <v>173</v>
      </c>
      <c r="AH114" s="160">
        <v>151</v>
      </c>
      <c r="AI114" s="159">
        <v>126</v>
      </c>
      <c r="AJ114" s="159">
        <v>110</v>
      </c>
      <c r="AK114" s="160">
        <v>100</v>
      </c>
      <c r="AL114" s="159">
        <v>85</v>
      </c>
      <c r="AM114" s="160">
        <v>74</v>
      </c>
      <c r="AN114" s="159">
        <v>189</v>
      </c>
      <c r="AO114" s="159">
        <v>173</v>
      </c>
      <c r="AP114" s="160">
        <v>151</v>
      </c>
      <c r="AQ114" s="159">
        <v>126</v>
      </c>
      <c r="AR114" s="159">
        <v>110</v>
      </c>
      <c r="AS114" s="159">
        <v>100</v>
      </c>
      <c r="AT114" s="160">
        <v>85</v>
      </c>
      <c r="AU114" s="159">
        <v>74</v>
      </c>
      <c r="AV114" s="159">
        <v>283</v>
      </c>
      <c r="AW114" s="159">
        <v>283</v>
      </c>
      <c r="AX114" s="159">
        <v>277</v>
      </c>
      <c r="AY114" s="159">
        <v>231</v>
      </c>
      <c r="AZ114" s="159">
        <v>203</v>
      </c>
      <c r="BA114" s="159">
        <v>182</v>
      </c>
      <c r="BB114" s="159">
        <v>157</v>
      </c>
      <c r="BC114" s="159">
        <v>135</v>
      </c>
      <c r="BD114" s="691"/>
      <c r="BE114" s="695"/>
      <c r="BF114" s="305" t="s">
        <v>1167</v>
      </c>
      <c r="BG114" s="159">
        <v>174</v>
      </c>
      <c r="BH114" s="159">
        <v>281</v>
      </c>
      <c r="BI114" s="160">
        <v>390</v>
      </c>
      <c r="BJ114" s="159">
        <v>468</v>
      </c>
      <c r="BK114" s="159">
        <v>535</v>
      </c>
      <c r="BL114" s="160">
        <v>595</v>
      </c>
      <c r="BM114" s="159">
        <v>608</v>
      </c>
      <c r="BN114" s="160">
        <v>608</v>
      </c>
      <c r="BO114" s="159">
        <v>174</v>
      </c>
      <c r="BP114" s="159">
        <v>281</v>
      </c>
      <c r="BQ114" s="160">
        <v>390</v>
      </c>
      <c r="BR114" s="159">
        <v>468</v>
      </c>
      <c r="BS114" s="159">
        <v>535</v>
      </c>
      <c r="BT114" s="159">
        <v>595</v>
      </c>
      <c r="BU114" s="160">
        <v>608</v>
      </c>
      <c r="BV114" s="159">
        <v>608</v>
      </c>
      <c r="BW114" s="159">
        <v>142</v>
      </c>
      <c r="BX114" s="159">
        <v>250</v>
      </c>
      <c r="BY114" s="159">
        <v>390</v>
      </c>
      <c r="BZ114" s="159">
        <v>468</v>
      </c>
      <c r="CA114" s="159">
        <v>535</v>
      </c>
      <c r="CB114" s="159">
        <v>595</v>
      </c>
      <c r="CC114" s="159">
        <v>608</v>
      </c>
      <c r="CD114" s="159">
        <v>608</v>
      </c>
      <c r="CE114" s="691"/>
      <c r="CF114" s="695"/>
      <c r="CG114" s="305" t="s">
        <v>1167</v>
      </c>
      <c r="CH114" s="159">
        <v>110</v>
      </c>
      <c r="CI114" s="159">
        <v>180</v>
      </c>
      <c r="CJ114" s="160">
        <v>277</v>
      </c>
      <c r="CK114" s="159">
        <v>333</v>
      </c>
      <c r="CL114" s="159">
        <v>381</v>
      </c>
      <c r="CM114" s="160">
        <v>423</v>
      </c>
      <c r="CN114" s="159">
        <v>432</v>
      </c>
      <c r="CO114" s="160">
        <v>432</v>
      </c>
      <c r="CP114" s="159">
        <v>110</v>
      </c>
      <c r="CQ114" s="159">
        <v>180</v>
      </c>
      <c r="CR114" s="160">
        <v>277</v>
      </c>
      <c r="CS114" s="159">
        <v>333</v>
      </c>
      <c r="CT114" s="159">
        <v>381</v>
      </c>
      <c r="CU114" s="159">
        <v>423</v>
      </c>
      <c r="CV114" s="160">
        <v>432</v>
      </c>
      <c r="CW114" s="159">
        <v>432</v>
      </c>
      <c r="CX114" s="159">
        <v>142</v>
      </c>
      <c r="CY114" s="159">
        <v>159</v>
      </c>
      <c r="CZ114" s="159">
        <v>277</v>
      </c>
      <c r="DA114" s="159">
        <v>333</v>
      </c>
      <c r="DB114" s="159">
        <v>381</v>
      </c>
      <c r="DC114" s="159">
        <v>423</v>
      </c>
      <c r="DD114" s="159">
        <v>432</v>
      </c>
      <c r="DE114" s="159">
        <v>432</v>
      </c>
    </row>
    <row r="115" spans="1:109">
      <c r="A115" s="143">
        <v>115</v>
      </c>
      <c r="B115" s="691"/>
      <c r="C115" s="696">
        <v>115</v>
      </c>
      <c r="D115" s="303" t="s">
        <v>1165</v>
      </c>
      <c r="E115" s="155">
        <v>124</v>
      </c>
      <c r="F115" s="155">
        <v>116</v>
      </c>
      <c r="G115" s="156">
        <v>90</v>
      </c>
      <c r="H115" s="155">
        <v>68</v>
      </c>
      <c r="I115" s="155">
        <v>52</v>
      </c>
      <c r="J115" s="156">
        <v>42</v>
      </c>
      <c r="K115" s="155">
        <v>36</v>
      </c>
      <c r="L115" s="156">
        <v>31</v>
      </c>
      <c r="M115" s="155">
        <v>124</v>
      </c>
      <c r="N115" s="155">
        <v>116</v>
      </c>
      <c r="O115" s="156">
        <v>90</v>
      </c>
      <c r="P115" s="155">
        <v>68</v>
      </c>
      <c r="Q115" s="155">
        <v>52</v>
      </c>
      <c r="R115" s="155">
        <v>42</v>
      </c>
      <c r="S115" s="156">
        <v>36</v>
      </c>
      <c r="T115" s="155">
        <v>31</v>
      </c>
      <c r="U115" s="155">
        <v>101</v>
      </c>
      <c r="V115" s="155">
        <v>101</v>
      </c>
      <c r="W115" s="155">
        <v>90</v>
      </c>
      <c r="X115" s="155">
        <v>68</v>
      </c>
      <c r="Y115" s="155">
        <v>52</v>
      </c>
      <c r="Z115" s="155">
        <v>42</v>
      </c>
      <c r="AA115" s="155">
        <v>36</v>
      </c>
      <c r="AB115" s="155">
        <v>31</v>
      </c>
      <c r="AC115" s="691"/>
      <c r="AD115" s="696">
        <v>115</v>
      </c>
      <c r="AE115" s="303" t="s">
        <v>1165</v>
      </c>
      <c r="AF115" s="155">
        <v>328</v>
      </c>
      <c r="AG115" s="155">
        <v>308</v>
      </c>
      <c r="AH115" s="156">
        <v>239</v>
      </c>
      <c r="AI115" s="155">
        <v>181</v>
      </c>
      <c r="AJ115" s="155">
        <v>138</v>
      </c>
      <c r="AK115" s="156">
        <v>112</v>
      </c>
      <c r="AL115" s="155">
        <v>95</v>
      </c>
      <c r="AM115" s="156">
        <v>81</v>
      </c>
      <c r="AN115" s="155">
        <v>328</v>
      </c>
      <c r="AO115" s="155">
        <v>308</v>
      </c>
      <c r="AP115" s="156">
        <v>239</v>
      </c>
      <c r="AQ115" s="155">
        <v>181</v>
      </c>
      <c r="AR115" s="155">
        <v>138</v>
      </c>
      <c r="AS115" s="155">
        <v>112</v>
      </c>
      <c r="AT115" s="156">
        <v>95</v>
      </c>
      <c r="AU115" s="155">
        <v>81</v>
      </c>
      <c r="AV115" s="155">
        <v>490</v>
      </c>
      <c r="AW115" s="155">
        <v>490</v>
      </c>
      <c r="AX115" s="155">
        <v>434</v>
      </c>
      <c r="AY115" s="155">
        <v>330</v>
      </c>
      <c r="AZ115" s="155">
        <v>252</v>
      </c>
      <c r="BA115" s="155">
        <v>204</v>
      </c>
      <c r="BB115" s="155">
        <v>172</v>
      </c>
      <c r="BC115" s="155">
        <v>148</v>
      </c>
      <c r="BD115" s="691"/>
      <c r="BE115" s="696">
        <v>115</v>
      </c>
      <c r="BF115" s="303" t="s">
        <v>1165</v>
      </c>
      <c r="BG115" s="155">
        <v>290</v>
      </c>
      <c r="BH115" s="155">
        <v>463</v>
      </c>
      <c r="BI115" s="156">
        <v>558</v>
      </c>
      <c r="BJ115" s="155">
        <v>608</v>
      </c>
      <c r="BK115" s="155">
        <v>607</v>
      </c>
      <c r="BL115" s="156">
        <v>608</v>
      </c>
      <c r="BM115" s="155">
        <v>608</v>
      </c>
      <c r="BN115" s="156">
        <v>608</v>
      </c>
      <c r="BO115" s="155">
        <v>290</v>
      </c>
      <c r="BP115" s="155">
        <v>463</v>
      </c>
      <c r="BQ115" s="156">
        <v>558</v>
      </c>
      <c r="BR115" s="155">
        <v>608</v>
      </c>
      <c r="BS115" s="155">
        <v>607</v>
      </c>
      <c r="BT115" s="155">
        <v>608</v>
      </c>
      <c r="BU115" s="156">
        <v>608</v>
      </c>
      <c r="BV115" s="155">
        <v>608</v>
      </c>
      <c r="BW115" s="155">
        <v>238</v>
      </c>
      <c r="BX115" s="155">
        <v>404</v>
      </c>
      <c r="BY115" s="155">
        <v>558</v>
      </c>
      <c r="BZ115" s="155">
        <v>608</v>
      </c>
      <c r="CA115" s="155">
        <v>607</v>
      </c>
      <c r="CB115" s="155">
        <v>608</v>
      </c>
      <c r="CC115" s="155">
        <v>608</v>
      </c>
      <c r="CD115" s="155">
        <v>608</v>
      </c>
      <c r="CE115" s="691"/>
      <c r="CF115" s="696">
        <v>115</v>
      </c>
      <c r="CG115" s="303" t="s">
        <v>1165</v>
      </c>
      <c r="CH115" s="155">
        <v>185</v>
      </c>
      <c r="CI115" s="155">
        <v>288</v>
      </c>
      <c r="CJ115" s="156">
        <v>396</v>
      </c>
      <c r="CK115" s="155">
        <v>432</v>
      </c>
      <c r="CL115" s="155">
        <v>432</v>
      </c>
      <c r="CM115" s="156">
        <v>432</v>
      </c>
      <c r="CN115" s="155">
        <v>432</v>
      </c>
      <c r="CO115" s="156">
        <v>432</v>
      </c>
      <c r="CP115" s="155">
        <v>185</v>
      </c>
      <c r="CQ115" s="155">
        <v>288</v>
      </c>
      <c r="CR115" s="156">
        <v>396</v>
      </c>
      <c r="CS115" s="155">
        <v>432</v>
      </c>
      <c r="CT115" s="155">
        <v>432</v>
      </c>
      <c r="CU115" s="155">
        <v>432</v>
      </c>
      <c r="CV115" s="156">
        <v>432</v>
      </c>
      <c r="CW115" s="155">
        <v>432</v>
      </c>
      <c r="CX115" s="155">
        <v>240</v>
      </c>
      <c r="CY115" s="155">
        <v>250</v>
      </c>
      <c r="CZ115" s="155">
        <v>396</v>
      </c>
      <c r="DA115" s="155">
        <v>432</v>
      </c>
      <c r="DB115" s="155">
        <v>432</v>
      </c>
      <c r="DC115" s="155">
        <v>432</v>
      </c>
      <c r="DD115" s="155">
        <v>432</v>
      </c>
      <c r="DE115" s="155">
        <v>432</v>
      </c>
    </row>
    <row r="116" spans="1:109">
      <c r="A116" s="143">
        <v>116</v>
      </c>
      <c r="B116" s="691"/>
      <c r="C116" s="697"/>
      <c r="D116" s="304" t="s">
        <v>1166</v>
      </c>
      <c r="E116" s="157">
        <v>83</v>
      </c>
      <c r="F116" s="157">
        <v>78</v>
      </c>
      <c r="G116" s="158">
        <v>70</v>
      </c>
      <c r="H116" s="157">
        <v>60</v>
      </c>
      <c r="I116" s="157">
        <v>52</v>
      </c>
      <c r="J116" s="158">
        <v>42</v>
      </c>
      <c r="K116" s="157">
        <v>36</v>
      </c>
      <c r="L116" s="158">
        <v>31</v>
      </c>
      <c r="M116" s="157">
        <v>83</v>
      </c>
      <c r="N116" s="157">
        <v>78</v>
      </c>
      <c r="O116" s="158">
        <v>70</v>
      </c>
      <c r="P116" s="157">
        <v>60</v>
      </c>
      <c r="Q116" s="157">
        <v>52</v>
      </c>
      <c r="R116" s="157">
        <v>42</v>
      </c>
      <c r="S116" s="158">
        <v>36</v>
      </c>
      <c r="T116" s="157">
        <v>31</v>
      </c>
      <c r="U116" s="157">
        <v>68</v>
      </c>
      <c r="V116" s="157">
        <v>68</v>
      </c>
      <c r="W116" s="157">
        <v>68</v>
      </c>
      <c r="X116" s="157">
        <v>60</v>
      </c>
      <c r="Y116" s="157">
        <v>52</v>
      </c>
      <c r="Z116" s="157">
        <v>42</v>
      </c>
      <c r="AA116" s="157">
        <v>36</v>
      </c>
      <c r="AB116" s="157">
        <v>31</v>
      </c>
      <c r="AC116" s="691"/>
      <c r="AD116" s="697"/>
      <c r="AE116" s="304" t="s">
        <v>1166</v>
      </c>
      <c r="AF116" s="157">
        <v>221</v>
      </c>
      <c r="AG116" s="157">
        <v>207</v>
      </c>
      <c r="AH116" s="158">
        <v>185</v>
      </c>
      <c r="AI116" s="157">
        <v>160</v>
      </c>
      <c r="AJ116" s="157">
        <v>138</v>
      </c>
      <c r="AK116" s="158">
        <v>112</v>
      </c>
      <c r="AL116" s="157">
        <v>94</v>
      </c>
      <c r="AM116" s="158">
        <v>81</v>
      </c>
      <c r="AN116" s="157">
        <v>221</v>
      </c>
      <c r="AO116" s="157">
        <v>207</v>
      </c>
      <c r="AP116" s="158">
        <v>185</v>
      </c>
      <c r="AQ116" s="157">
        <v>160</v>
      </c>
      <c r="AR116" s="157">
        <v>138</v>
      </c>
      <c r="AS116" s="157">
        <v>112</v>
      </c>
      <c r="AT116" s="158">
        <v>94</v>
      </c>
      <c r="AU116" s="157">
        <v>81</v>
      </c>
      <c r="AV116" s="157">
        <v>330</v>
      </c>
      <c r="AW116" s="157">
        <v>330</v>
      </c>
      <c r="AX116" s="157">
        <v>330</v>
      </c>
      <c r="AY116" s="157">
        <v>291</v>
      </c>
      <c r="AZ116" s="157">
        <v>253</v>
      </c>
      <c r="BA116" s="157">
        <v>205</v>
      </c>
      <c r="BB116" s="157">
        <v>172</v>
      </c>
      <c r="BC116" s="157">
        <v>149</v>
      </c>
      <c r="BD116" s="691"/>
      <c r="BE116" s="697"/>
      <c r="BF116" s="304" t="s">
        <v>1166</v>
      </c>
      <c r="BG116" s="157">
        <v>196</v>
      </c>
      <c r="BH116" s="157">
        <v>312</v>
      </c>
      <c r="BI116" s="158">
        <v>433</v>
      </c>
      <c r="BJ116" s="157">
        <v>538</v>
      </c>
      <c r="BK116" s="157">
        <v>608</v>
      </c>
      <c r="BL116" s="158">
        <v>608</v>
      </c>
      <c r="BM116" s="157">
        <v>609</v>
      </c>
      <c r="BN116" s="158">
        <v>608</v>
      </c>
      <c r="BO116" s="157">
        <v>196</v>
      </c>
      <c r="BP116" s="157">
        <v>312</v>
      </c>
      <c r="BQ116" s="158">
        <v>433</v>
      </c>
      <c r="BR116" s="157">
        <v>538</v>
      </c>
      <c r="BS116" s="157">
        <v>608</v>
      </c>
      <c r="BT116" s="157">
        <v>608</v>
      </c>
      <c r="BU116" s="158">
        <v>609</v>
      </c>
      <c r="BV116" s="157">
        <v>608</v>
      </c>
      <c r="BW116" s="157">
        <v>160</v>
      </c>
      <c r="BX116" s="157">
        <v>272</v>
      </c>
      <c r="BY116" s="157">
        <v>423</v>
      </c>
      <c r="BZ116" s="157">
        <v>538</v>
      </c>
      <c r="CA116" s="157">
        <v>608</v>
      </c>
      <c r="CB116" s="157">
        <v>608</v>
      </c>
      <c r="CC116" s="157">
        <v>609</v>
      </c>
      <c r="CD116" s="157">
        <v>608</v>
      </c>
      <c r="CE116" s="691"/>
      <c r="CF116" s="697"/>
      <c r="CG116" s="304" t="s">
        <v>1166</v>
      </c>
      <c r="CH116" s="157">
        <v>125</v>
      </c>
      <c r="CI116" s="157">
        <v>194</v>
      </c>
      <c r="CJ116" s="158">
        <v>308</v>
      </c>
      <c r="CK116" s="157">
        <v>382</v>
      </c>
      <c r="CL116" s="157">
        <v>432</v>
      </c>
      <c r="CM116" s="158">
        <v>432</v>
      </c>
      <c r="CN116" s="157">
        <v>432</v>
      </c>
      <c r="CO116" s="158">
        <v>432</v>
      </c>
      <c r="CP116" s="157">
        <v>125</v>
      </c>
      <c r="CQ116" s="157">
        <v>194</v>
      </c>
      <c r="CR116" s="158">
        <v>308</v>
      </c>
      <c r="CS116" s="157">
        <v>382</v>
      </c>
      <c r="CT116" s="157">
        <v>432</v>
      </c>
      <c r="CU116" s="157">
        <v>432</v>
      </c>
      <c r="CV116" s="158">
        <v>432</v>
      </c>
      <c r="CW116" s="157">
        <v>432</v>
      </c>
      <c r="CX116" s="157">
        <v>162</v>
      </c>
      <c r="CY116" s="157">
        <v>170</v>
      </c>
      <c r="CZ116" s="157">
        <v>301</v>
      </c>
      <c r="DA116" s="157">
        <v>382</v>
      </c>
      <c r="DB116" s="157">
        <v>432</v>
      </c>
      <c r="DC116" s="157">
        <v>432</v>
      </c>
      <c r="DD116" s="157">
        <v>432</v>
      </c>
      <c r="DE116" s="157">
        <v>432</v>
      </c>
    </row>
    <row r="117" spans="1:109">
      <c r="A117" s="143">
        <v>117</v>
      </c>
      <c r="B117" s="691"/>
      <c r="C117" s="698"/>
      <c r="D117" s="305" t="s">
        <v>1167</v>
      </c>
      <c r="E117" s="159">
        <v>76</v>
      </c>
      <c r="F117" s="159">
        <v>72</v>
      </c>
      <c r="G117" s="160">
        <v>63</v>
      </c>
      <c r="H117" s="159">
        <v>53</v>
      </c>
      <c r="I117" s="159">
        <v>46</v>
      </c>
      <c r="J117" s="160">
        <v>41</v>
      </c>
      <c r="K117" s="159">
        <v>36</v>
      </c>
      <c r="L117" s="160">
        <v>31</v>
      </c>
      <c r="M117" s="159">
        <v>76</v>
      </c>
      <c r="N117" s="159">
        <v>72</v>
      </c>
      <c r="O117" s="160">
        <v>63</v>
      </c>
      <c r="P117" s="159">
        <v>53</v>
      </c>
      <c r="Q117" s="159">
        <v>46</v>
      </c>
      <c r="R117" s="159">
        <v>41</v>
      </c>
      <c r="S117" s="160">
        <v>36</v>
      </c>
      <c r="T117" s="159">
        <v>31</v>
      </c>
      <c r="U117" s="159">
        <v>62</v>
      </c>
      <c r="V117" s="159">
        <v>62</v>
      </c>
      <c r="W117" s="159">
        <v>62</v>
      </c>
      <c r="X117" s="159">
        <v>53</v>
      </c>
      <c r="Y117" s="159">
        <v>46</v>
      </c>
      <c r="Z117" s="159">
        <v>41</v>
      </c>
      <c r="AA117" s="159">
        <v>36</v>
      </c>
      <c r="AB117" s="159">
        <v>31</v>
      </c>
      <c r="AC117" s="691"/>
      <c r="AD117" s="698"/>
      <c r="AE117" s="305" t="s">
        <v>1167</v>
      </c>
      <c r="AF117" s="159">
        <v>202</v>
      </c>
      <c r="AG117" s="159">
        <v>189</v>
      </c>
      <c r="AH117" s="160">
        <v>167</v>
      </c>
      <c r="AI117" s="159">
        <v>140</v>
      </c>
      <c r="AJ117" s="159">
        <v>122</v>
      </c>
      <c r="AK117" s="160">
        <v>110</v>
      </c>
      <c r="AL117" s="159">
        <v>94</v>
      </c>
      <c r="AM117" s="160">
        <v>81</v>
      </c>
      <c r="AN117" s="159">
        <v>202</v>
      </c>
      <c r="AO117" s="159">
        <v>189</v>
      </c>
      <c r="AP117" s="160">
        <v>167</v>
      </c>
      <c r="AQ117" s="159">
        <v>140</v>
      </c>
      <c r="AR117" s="159">
        <v>122</v>
      </c>
      <c r="AS117" s="159">
        <v>110</v>
      </c>
      <c r="AT117" s="160">
        <v>94</v>
      </c>
      <c r="AU117" s="159">
        <v>81</v>
      </c>
      <c r="AV117" s="159">
        <v>302</v>
      </c>
      <c r="AW117" s="159">
        <v>302</v>
      </c>
      <c r="AX117" s="159">
        <v>302</v>
      </c>
      <c r="AY117" s="159">
        <v>254</v>
      </c>
      <c r="AZ117" s="159">
        <v>222</v>
      </c>
      <c r="BA117" s="159">
        <v>200</v>
      </c>
      <c r="BB117" s="159">
        <v>172</v>
      </c>
      <c r="BC117" s="159">
        <v>148</v>
      </c>
      <c r="BD117" s="691"/>
      <c r="BE117" s="698"/>
      <c r="BF117" s="305" t="s">
        <v>1167</v>
      </c>
      <c r="BG117" s="159">
        <v>179</v>
      </c>
      <c r="BH117" s="159">
        <v>285</v>
      </c>
      <c r="BI117" s="160">
        <v>390</v>
      </c>
      <c r="BJ117" s="159">
        <v>468</v>
      </c>
      <c r="BK117" s="159">
        <v>535</v>
      </c>
      <c r="BL117" s="160">
        <v>595</v>
      </c>
      <c r="BM117" s="159">
        <v>608</v>
      </c>
      <c r="BN117" s="160">
        <v>608</v>
      </c>
      <c r="BO117" s="159">
        <v>179</v>
      </c>
      <c r="BP117" s="159">
        <v>285</v>
      </c>
      <c r="BQ117" s="160">
        <v>390</v>
      </c>
      <c r="BR117" s="159">
        <v>468</v>
      </c>
      <c r="BS117" s="159">
        <v>535</v>
      </c>
      <c r="BT117" s="159">
        <v>595</v>
      </c>
      <c r="BU117" s="160">
        <v>608</v>
      </c>
      <c r="BV117" s="159">
        <v>608</v>
      </c>
      <c r="BW117" s="159">
        <v>146</v>
      </c>
      <c r="BX117" s="159">
        <v>249</v>
      </c>
      <c r="BY117" s="159">
        <v>387</v>
      </c>
      <c r="BZ117" s="159">
        <v>468</v>
      </c>
      <c r="CA117" s="159">
        <v>535</v>
      </c>
      <c r="CB117" s="159">
        <v>595</v>
      </c>
      <c r="CC117" s="159">
        <v>608</v>
      </c>
      <c r="CD117" s="159">
        <v>608</v>
      </c>
      <c r="CE117" s="691"/>
      <c r="CF117" s="698"/>
      <c r="CG117" s="305" t="s">
        <v>1167</v>
      </c>
      <c r="CH117" s="159">
        <v>114</v>
      </c>
      <c r="CI117" s="159">
        <v>177</v>
      </c>
      <c r="CJ117" s="160">
        <v>277</v>
      </c>
      <c r="CK117" s="159">
        <v>333</v>
      </c>
      <c r="CL117" s="159">
        <v>381</v>
      </c>
      <c r="CM117" s="160">
        <v>423</v>
      </c>
      <c r="CN117" s="159">
        <v>432</v>
      </c>
      <c r="CO117" s="160">
        <v>432</v>
      </c>
      <c r="CP117" s="159">
        <v>114</v>
      </c>
      <c r="CQ117" s="159">
        <v>177</v>
      </c>
      <c r="CR117" s="160">
        <v>277</v>
      </c>
      <c r="CS117" s="159">
        <v>333</v>
      </c>
      <c r="CT117" s="159">
        <v>381</v>
      </c>
      <c r="CU117" s="159">
        <v>423</v>
      </c>
      <c r="CV117" s="160">
        <v>432</v>
      </c>
      <c r="CW117" s="159">
        <v>432</v>
      </c>
      <c r="CX117" s="159">
        <v>147</v>
      </c>
      <c r="CY117" s="159">
        <v>155</v>
      </c>
      <c r="CZ117" s="159">
        <v>274</v>
      </c>
      <c r="DA117" s="159">
        <v>333</v>
      </c>
      <c r="DB117" s="159">
        <v>381</v>
      </c>
      <c r="DC117" s="159">
        <v>423</v>
      </c>
      <c r="DD117" s="159">
        <v>432</v>
      </c>
      <c r="DE117" s="159">
        <v>432</v>
      </c>
    </row>
    <row r="118" spans="1:109">
      <c r="A118" s="143">
        <v>118</v>
      </c>
      <c r="B118" s="691"/>
      <c r="C118" s="161"/>
      <c r="D118" s="303" t="s">
        <v>1165</v>
      </c>
      <c r="E118" s="155">
        <v>120</v>
      </c>
      <c r="F118" s="155">
        <v>115</v>
      </c>
      <c r="G118" s="156">
        <v>90</v>
      </c>
      <c r="H118" s="155">
        <v>68</v>
      </c>
      <c r="I118" s="155">
        <v>52</v>
      </c>
      <c r="J118" s="156">
        <v>42</v>
      </c>
      <c r="K118" s="155">
        <v>36</v>
      </c>
      <c r="L118" s="156">
        <v>31</v>
      </c>
      <c r="M118" s="155">
        <v>120</v>
      </c>
      <c r="N118" s="155">
        <v>115</v>
      </c>
      <c r="O118" s="156">
        <v>90</v>
      </c>
      <c r="P118" s="155">
        <v>68</v>
      </c>
      <c r="Q118" s="155">
        <v>52</v>
      </c>
      <c r="R118" s="155">
        <v>42</v>
      </c>
      <c r="S118" s="156">
        <v>36</v>
      </c>
      <c r="T118" s="155">
        <v>31</v>
      </c>
      <c r="U118" s="155">
        <v>98</v>
      </c>
      <c r="V118" s="155">
        <v>98</v>
      </c>
      <c r="W118" s="155">
        <v>90</v>
      </c>
      <c r="X118" s="155">
        <v>68</v>
      </c>
      <c r="Y118" s="155">
        <v>52</v>
      </c>
      <c r="Z118" s="155">
        <v>42</v>
      </c>
      <c r="AA118" s="155">
        <v>36</v>
      </c>
      <c r="AB118" s="155">
        <v>31</v>
      </c>
      <c r="AC118" s="691"/>
      <c r="AD118" s="161"/>
      <c r="AE118" s="303" t="s">
        <v>1165</v>
      </c>
      <c r="AF118" s="155">
        <v>349</v>
      </c>
      <c r="AG118" s="155">
        <v>334</v>
      </c>
      <c r="AH118" s="156">
        <v>262</v>
      </c>
      <c r="AI118" s="155">
        <v>198</v>
      </c>
      <c r="AJ118" s="155">
        <v>152</v>
      </c>
      <c r="AK118" s="156">
        <v>123</v>
      </c>
      <c r="AL118" s="155">
        <v>103</v>
      </c>
      <c r="AM118" s="156">
        <v>89</v>
      </c>
      <c r="AN118" s="155">
        <v>349</v>
      </c>
      <c r="AO118" s="155">
        <v>334</v>
      </c>
      <c r="AP118" s="156">
        <v>262</v>
      </c>
      <c r="AQ118" s="155">
        <v>198</v>
      </c>
      <c r="AR118" s="155">
        <v>152</v>
      </c>
      <c r="AS118" s="155">
        <v>123</v>
      </c>
      <c r="AT118" s="156">
        <v>103</v>
      </c>
      <c r="AU118" s="155">
        <v>89</v>
      </c>
      <c r="AV118" s="155">
        <v>519</v>
      </c>
      <c r="AW118" s="155">
        <v>519</v>
      </c>
      <c r="AX118" s="155">
        <v>475</v>
      </c>
      <c r="AY118" s="155">
        <v>361</v>
      </c>
      <c r="AZ118" s="155">
        <v>276</v>
      </c>
      <c r="BA118" s="155">
        <v>224</v>
      </c>
      <c r="BB118" s="155">
        <v>188</v>
      </c>
      <c r="BC118" s="155">
        <v>162</v>
      </c>
      <c r="BD118" s="691"/>
      <c r="BE118" s="161"/>
      <c r="BF118" s="303" t="s">
        <v>1165</v>
      </c>
      <c r="BG118" s="155">
        <v>301</v>
      </c>
      <c r="BH118" s="155">
        <v>469</v>
      </c>
      <c r="BI118" s="156">
        <v>558</v>
      </c>
      <c r="BJ118" s="155">
        <v>608</v>
      </c>
      <c r="BK118" s="155">
        <v>607</v>
      </c>
      <c r="BL118" s="156">
        <v>608</v>
      </c>
      <c r="BM118" s="155">
        <v>608</v>
      </c>
      <c r="BN118" s="156">
        <v>608</v>
      </c>
      <c r="BO118" s="155">
        <v>301</v>
      </c>
      <c r="BP118" s="155">
        <v>469</v>
      </c>
      <c r="BQ118" s="156">
        <v>558</v>
      </c>
      <c r="BR118" s="155">
        <v>608</v>
      </c>
      <c r="BS118" s="155">
        <v>607</v>
      </c>
      <c r="BT118" s="155">
        <v>608</v>
      </c>
      <c r="BU118" s="156">
        <v>608</v>
      </c>
      <c r="BV118" s="155">
        <v>608</v>
      </c>
      <c r="BW118" s="155">
        <v>246</v>
      </c>
      <c r="BX118" s="155">
        <v>402</v>
      </c>
      <c r="BY118" s="155">
        <v>558</v>
      </c>
      <c r="BZ118" s="155">
        <v>608</v>
      </c>
      <c r="CA118" s="155">
        <v>607</v>
      </c>
      <c r="CB118" s="155">
        <v>608</v>
      </c>
      <c r="CC118" s="155">
        <v>608</v>
      </c>
      <c r="CD118" s="155">
        <v>608</v>
      </c>
      <c r="CE118" s="691"/>
      <c r="CF118" s="161"/>
      <c r="CG118" s="303" t="s">
        <v>1165</v>
      </c>
      <c r="CH118" s="155">
        <v>191</v>
      </c>
      <c r="CI118" s="155">
        <v>284</v>
      </c>
      <c r="CJ118" s="156">
        <v>396</v>
      </c>
      <c r="CK118" s="155">
        <v>432</v>
      </c>
      <c r="CL118" s="155">
        <v>432</v>
      </c>
      <c r="CM118" s="156">
        <v>432</v>
      </c>
      <c r="CN118" s="155">
        <v>432</v>
      </c>
      <c r="CO118" s="156">
        <v>432</v>
      </c>
      <c r="CP118" s="155">
        <v>191</v>
      </c>
      <c r="CQ118" s="155">
        <v>284</v>
      </c>
      <c r="CR118" s="156">
        <v>396</v>
      </c>
      <c r="CS118" s="155">
        <v>432</v>
      </c>
      <c r="CT118" s="155">
        <v>432</v>
      </c>
      <c r="CU118" s="155">
        <v>432</v>
      </c>
      <c r="CV118" s="156">
        <v>432</v>
      </c>
      <c r="CW118" s="155">
        <v>432</v>
      </c>
      <c r="CX118" s="155">
        <v>250</v>
      </c>
      <c r="CY118" s="155">
        <v>250</v>
      </c>
      <c r="CZ118" s="155">
        <v>396</v>
      </c>
      <c r="DA118" s="155">
        <v>432</v>
      </c>
      <c r="DB118" s="155">
        <v>432</v>
      </c>
      <c r="DC118" s="155">
        <v>432</v>
      </c>
      <c r="DD118" s="155">
        <v>432</v>
      </c>
      <c r="DE118" s="155">
        <v>432</v>
      </c>
    </row>
    <row r="119" spans="1:109">
      <c r="A119" s="143">
        <v>119</v>
      </c>
      <c r="B119" s="691"/>
      <c r="C119" s="162">
        <v>120</v>
      </c>
      <c r="D119" s="304" t="s">
        <v>1166</v>
      </c>
      <c r="E119" s="157">
        <v>81</v>
      </c>
      <c r="F119" s="157">
        <v>77</v>
      </c>
      <c r="G119" s="158">
        <v>69</v>
      </c>
      <c r="H119" s="157">
        <v>60</v>
      </c>
      <c r="I119" s="157">
        <v>52</v>
      </c>
      <c r="J119" s="158">
        <v>42</v>
      </c>
      <c r="K119" s="157">
        <v>36</v>
      </c>
      <c r="L119" s="158">
        <v>31</v>
      </c>
      <c r="M119" s="157">
        <v>81</v>
      </c>
      <c r="N119" s="157">
        <v>77</v>
      </c>
      <c r="O119" s="158">
        <v>69</v>
      </c>
      <c r="P119" s="157">
        <v>60</v>
      </c>
      <c r="Q119" s="157">
        <v>52</v>
      </c>
      <c r="R119" s="157">
        <v>42</v>
      </c>
      <c r="S119" s="158">
        <v>36</v>
      </c>
      <c r="T119" s="157">
        <v>31</v>
      </c>
      <c r="U119" s="157">
        <v>66</v>
      </c>
      <c r="V119" s="157">
        <v>66</v>
      </c>
      <c r="W119" s="157">
        <v>66</v>
      </c>
      <c r="X119" s="157">
        <v>60</v>
      </c>
      <c r="Y119" s="157">
        <v>52</v>
      </c>
      <c r="Z119" s="157">
        <v>42</v>
      </c>
      <c r="AA119" s="157">
        <v>36</v>
      </c>
      <c r="AB119" s="157">
        <v>31</v>
      </c>
      <c r="AC119" s="691"/>
      <c r="AD119" s="162">
        <v>120</v>
      </c>
      <c r="AE119" s="304" t="s">
        <v>1166</v>
      </c>
      <c r="AF119" s="157">
        <v>235</v>
      </c>
      <c r="AG119" s="157">
        <v>224</v>
      </c>
      <c r="AH119" s="158">
        <v>201</v>
      </c>
      <c r="AI119" s="157">
        <v>175</v>
      </c>
      <c r="AJ119" s="157">
        <v>152</v>
      </c>
      <c r="AK119" s="158">
        <v>123</v>
      </c>
      <c r="AL119" s="157">
        <v>104</v>
      </c>
      <c r="AM119" s="158">
        <v>90</v>
      </c>
      <c r="AN119" s="157">
        <v>235</v>
      </c>
      <c r="AO119" s="157">
        <v>224</v>
      </c>
      <c r="AP119" s="158">
        <v>201</v>
      </c>
      <c r="AQ119" s="157">
        <v>175</v>
      </c>
      <c r="AR119" s="157">
        <v>152</v>
      </c>
      <c r="AS119" s="157">
        <v>123</v>
      </c>
      <c r="AT119" s="158">
        <v>104</v>
      </c>
      <c r="AU119" s="157">
        <v>90</v>
      </c>
      <c r="AV119" s="157">
        <v>351</v>
      </c>
      <c r="AW119" s="157">
        <v>351</v>
      </c>
      <c r="AX119" s="157">
        <v>351</v>
      </c>
      <c r="AY119" s="157">
        <v>319</v>
      </c>
      <c r="AZ119" s="157">
        <v>276</v>
      </c>
      <c r="BA119" s="157">
        <v>224</v>
      </c>
      <c r="BB119" s="157">
        <v>189</v>
      </c>
      <c r="BC119" s="157">
        <v>162</v>
      </c>
      <c r="BD119" s="691"/>
      <c r="BE119" s="162">
        <v>120</v>
      </c>
      <c r="BF119" s="304" t="s">
        <v>1166</v>
      </c>
      <c r="BG119" s="157">
        <v>203</v>
      </c>
      <c r="BH119" s="157">
        <v>317</v>
      </c>
      <c r="BI119" s="158">
        <v>429</v>
      </c>
      <c r="BJ119" s="157">
        <v>538</v>
      </c>
      <c r="BK119" s="157">
        <v>608</v>
      </c>
      <c r="BL119" s="158">
        <v>608</v>
      </c>
      <c r="BM119" s="157">
        <v>609</v>
      </c>
      <c r="BN119" s="158">
        <v>608</v>
      </c>
      <c r="BO119" s="157">
        <v>203</v>
      </c>
      <c r="BP119" s="157">
        <v>317</v>
      </c>
      <c r="BQ119" s="158">
        <v>429</v>
      </c>
      <c r="BR119" s="157">
        <v>538</v>
      </c>
      <c r="BS119" s="157">
        <v>608</v>
      </c>
      <c r="BT119" s="157">
        <v>608</v>
      </c>
      <c r="BU119" s="158">
        <v>609</v>
      </c>
      <c r="BV119" s="157">
        <v>608</v>
      </c>
      <c r="BW119" s="157">
        <v>166</v>
      </c>
      <c r="BX119" s="157">
        <v>271</v>
      </c>
      <c r="BY119" s="157">
        <v>411</v>
      </c>
      <c r="BZ119" s="157">
        <v>538</v>
      </c>
      <c r="CA119" s="157">
        <v>608</v>
      </c>
      <c r="CB119" s="157">
        <v>608</v>
      </c>
      <c r="CC119" s="157">
        <v>609</v>
      </c>
      <c r="CD119" s="157">
        <v>608</v>
      </c>
      <c r="CE119" s="691"/>
      <c r="CF119" s="162">
        <v>120</v>
      </c>
      <c r="CG119" s="304" t="s">
        <v>1166</v>
      </c>
      <c r="CH119" s="157">
        <v>129</v>
      </c>
      <c r="CI119" s="157">
        <v>191</v>
      </c>
      <c r="CJ119" s="158">
        <v>305</v>
      </c>
      <c r="CK119" s="157">
        <v>382</v>
      </c>
      <c r="CL119" s="157">
        <v>432</v>
      </c>
      <c r="CM119" s="158">
        <v>432</v>
      </c>
      <c r="CN119" s="157">
        <v>432</v>
      </c>
      <c r="CO119" s="158">
        <v>432</v>
      </c>
      <c r="CP119" s="157">
        <v>129</v>
      </c>
      <c r="CQ119" s="157">
        <v>191</v>
      </c>
      <c r="CR119" s="158">
        <v>305</v>
      </c>
      <c r="CS119" s="157">
        <v>382</v>
      </c>
      <c r="CT119" s="157">
        <v>432</v>
      </c>
      <c r="CU119" s="157">
        <v>432</v>
      </c>
      <c r="CV119" s="158">
        <v>432</v>
      </c>
      <c r="CW119" s="157">
        <v>432</v>
      </c>
      <c r="CX119" s="157">
        <v>169</v>
      </c>
      <c r="CY119" s="157">
        <v>169</v>
      </c>
      <c r="CZ119" s="157">
        <v>292</v>
      </c>
      <c r="DA119" s="157">
        <v>382</v>
      </c>
      <c r="DB119" s="157">
        <v>432</v>
      </c>
      <c r="DC119" s="157">
        <v>432</v>
      </c>
      <c r="DD119" s="157">
        <v>432</v>
      </c>
      <c r="DE119" s="157">
        <v>432</v>
      </c>
    </row>
    <row r="120" spans="1:109">
      <c r="A120" s="143">
        <v>120</v>
      </c>
      <c r="B120" s="691"/>
      <c r="C120" s="163"/>
      <c r="D120" s="305" t="s">
        <v>1167</v>
      </c>
      <c r="E120" s="159">
        <v>74</v>
      </c>
      <c r="F120" s="159">
        <v>71</v>
      </c>
      <c r="G120" s="160">
        <v>63</v>
      </c>
      <c r="H120" s="159">
        <v>53</v>
      </c>
      <c r="I120" s="159">
        <v>46</v>
      </c>
      <c r="J120" s="160">
        <v>41</v>
      </c>
      <c r="K120" s="159">
        <v>36</v>
      </c>
      <c r="L120" s="160">
        <v>31</v>
      </c>
      <c r="M120" s="159">
        <v>74</v>
      </c>
      <c r="N120" s="159">
        <v>71</v>
      </c>
      <c r="O120" s="160">
        <v>63</v>
      </c>
      <c r="P120" s="159">
        <v>53</v>
      </c>
      <c r="Q120" s="159">
        <v>46</v>
      </c>
      <c r="R120" s="159">
        <v>41</v>
      </c>
      <c r="S120" s="160">
        <v>36</v>
      </c>
      <c r="T120" s="159">
        <v>31</v>
      </c>
      <c r="U120" s="159">
        <v>60</v>
      </c>
      <c r="V120" s="159">
        <v>60</v>
      </c>
      <c r="W120" s="159">
        <v>60</v>
      </c>
      <c r="X120" s="159">
        <v>53</v>
      </c>
      <c r="Y120" s="159">
        <v>46</v>
      </c>
      <c r="Z120" s="159">
        <v>41</v>
      </c>
      <c r="AA120" s="159">
        <v>36</v>
      </c>
      <c r="AB120" s="159">
        <v>31</v>
      </c>
      <c r="AC120" s="691"/>
      <c r="AD120" s="163"/>
      <c r="AE120" s="305" t="s">
        <v>1167</v>
      </c>
      <c r="AF120" s="159">
        <v>214</v>
      </c>
      <c r="AG120" s="159">
        <v>206</v>
      </c>
      <c r="AH120" s="160">
        <v>183</v>
      </c>
      <c r="AI120" s="159">
        <v>153</v>
      </c>
      <c r="AJ120" s="159">
        <v>134</v>
      </c>
      <c r="AK120" s="160">
        <v>120</v>
      </c>
      <c r="AL120" s="159">
        <v>103</v>
      </c>
      <c r="AM120" s="160">
        <v>89</v>
      </c>
      <c r="AN120" s="159">
        <v>214</v>
      </c>
      <c r="AO120" s="159">
        <v>206</v>
      </c>
      <c r="AP120" s="160">
        <v>183</v>
      </c>
      <c r="AQ120" s="159">
        <v>153</v>
      </c>
      <c r="AR120" s="159">
        <v>134</v>
      </c>
      <c r="AS120" s="159">
        <v>120</v>
      </c>
      <c r="AT120" s="160">
        <v>103</v>
      </c>
      <c r="AU120" s="159">
        <v>89</v>
      </c>
      <c r="AV120" s="159">
        <v>320</v>
      </c>
      <c r="AW120" s="159">
        <v>320</v>
      </c>
      <c r="AX120" s="159">
        <v>320</v>
      </c>
      <c r="AY120" s="159">
        <v>278</v>
      </c>
      <c r="AZ120" s="159">
        <v>244</v>
      </c>
      <c r="BA120" s="159">
        <v>219</v>
      </c>
      <c r="BB120" s="159">
        <v>188</v>
      </c>
      <c r="BC120" s="159">
        <v>162</v>
      </c>
      <c r="BD120" s="691"/>
      <c r="BE120" s="163"/>
      <c r="BF120" s="305" t="s">
        <v>1167</v>
      </c>
      <c r="BG120" s="159">
        <v>185</v>
      </c>
      <c r="BH120" s="159">
        <v>289</v>
      </c>
      <c r="BI120" s="160">
        <v>390</v>
      </c>
      <c r="BJ120" s="159">
        <v>468</v>
      </c>
      <c r="BK120" s="159">
        <v>535</v>
      </c>
      <c r="BL120" s="160">
        <v>595</v>
      </c>
      <c r="BM120" s="159">
        <v>608</v>
      </c>
      <c r="BN120" s="160">
        <v>608</v>
      </c>
      <c r="BO120" s="159">
        <v>185</v>
      </c>
      <c r="BP120" s="159">
        <v>289</v>
      </c>
      <c r="BQ120" s="160">
        <v>390</v>
      </c>
      <c r="BR120" s="159">
        <v>468</v>
      </c>
      <c r="BS120" s="159">
        <v>535</v>
      </c>
      <c r="BT120" s="159">
        <v>595</v>
      </c>
      <c r="BU120" s="160">
        <v>608</v>
      </c>
      <c r="BV120" s="159">
        <v>608</v>
      </c>
      <c r="BW120" s="159">
        <v>152</v>
      </c>
      <c r="BX120" s="159">
        <v>247</v>
      </c>
      <c r="BY120" s="159">
        <v>376</v>
      </c>
      <c r="BZ120" s="159">
        <v>468</v>
      </c>
      <c r="CA120" s="159">
        <v>535</v>
      </c>
      <c r="CB120" s="159">
        <v>595</v>
      </c>
      <c r="CC120" s="159">
        <v>608</v>
      </c>
      <c r="CD120" s="159">
        <v>608</v>
      </c>
      <c r="CE120" s="691"/>
      <c r="CF120" s="163"/>
      <c r="CG120" s="305" t="s">
        <v>1167</v>
      </c>
      <c r="CH120" s="159">
        <v>118</v>
      </c>
      <c r="CI120" s="159">
        <v>174</v>
      </c>
      <c r="CJ120" s="160">
        <v>277</v>
      </c>
      <c r="CK120" s="159">
        <v>333</v>
      </c>
      <c r="CL120" s="159">
        <v>381</v>
      </c>
      <c r="CM120" s="160">
        <v>423</v>
      </c>
      <c r="CN120" s="159">
        <v>432</v>
      </c>
      <c r="CO120" s="160">
        <v>432</v>
      </c>
      <c r="CP120" s="159">
        <v>118</v>
      </c>
      <c r="CQ120" s="159">
        <v>174</v>
      </c>
      <c r="CR120" s="160">
        <v>277</v>
      </c>
      <c r="CS120" s="159">
        <v>333</v>
      </c>
      <c r="CT120" s="159">
        <v>381</v>
      </c>
      <c r="CU120" s="159">
        <v>423</v>
      </c>
      <c r="CV120" s="160">
        <v>432</v>
      </c>
      <c r="CW120" s="159">
        <v>432</v>
      </c>
      <c r="CX120" s="159">
        <v>155</v>
      </c>
      <c r="CY120" s="159">
        <v>155</v>
      </c>
      <c r="CZ120" s="159">
        <v>267</v>
      </c>
      <c r="DA120" s="159">
        <v>333</v>
      </c>
      <c r="DB120" s="159">
        <v>381</v>
      </c>
      <c r="DC120" s="159">
        <v>423</v>
      </c>
      <c r="DD120" s="159">
        <v>432</v>
      </c>
      <c r="DE120" s="159">
        <v>432</v>
      </c>
    </row>
    <row r="121" spans="1:109">
      <c r="A121" s="143">
        <v>121</v>
      </c>
      <c r="B121" s="691"/>
      <c r="C121" s="164"/>
      <c r="D121" s="303" t="s">
        <v>1165</v>
      </c>
      <c r="E121" s="155">
        <v>113</v>
      </c>
      <c r="F121" s="155">
        <v>112</v>
      </c>
      <c r="G121" s="156">
        <v>90</v>
      </c>
      <c r="H121" s="155">
        <v>68</v>
      </c>
      <c r="I121" s="155">
        <v>52</v>
      </c>
      <c r="J121" s="156">
        <v>42</v>
      </c>
      <c r="K121" s="155">
        <v>36</v>
      </c>
      <c r="L121" s="156">
        <v>31</v>
      </c>
      <c r="M121" s="155">
        <v>113</v>
      </c>
      <c r="N121" s="155">
        <v>112</v>
      </c>
      <c r="O121" s="156">
        <v>90</v>
      </c>
      <c r="P121" s="155">
        <v>68</v>
      </c>
      <c r="Q121" s="155">
        <v>52</v>
      </c>
      <c r="R121" s="155">
        <v>42</v>
      </c>
      <c r="S121" s="156">
        <v>36</v>
      </c>
      <c r="T121" s="155">
        <v>31</v>
      </c>
      <c r="U121" s="155">
        <v>93</v>
      </c>
      <c r="V121" s="155">
        <v>93</v>
      </c>
      <c r="W121" s="155">
        <v>90</v>
      </c>
      <c r="X121" s="155">
        <v>68</v>
      </c>
      <c r="Y121" s="155">
        <v>52</v>
      </c>
      <c r="Z121" s="155">
        <v>42</v>
      </c>
      <c r="AA121" s="155">
        <v>36</v>
      </c>
      <c r="AB121" s="155">
        <v>31</v>
      </c>
      <c r="AC121" s="691"/>
      <c r="AD121" s="164"/>
      <c r="AE121" s="303" t="s">
        <v>1165</v>
      </c>
      <c r="AF121" s="155">
        <v>391</v>
      </c>
      <c r="AG121" s="155">
        <v>387</v>
      </c>
      <c r="AH121" s="156">
        <v>311</v>
      </c>
      <c r="AI121" s="155">
        <v>236</v>
      </c>
      <c r="AJ121" s="155">
        <v>181</v>
      </c>
      <c r="AK121" s="156">
        <v>146</v>
      </c>
      <c r="AL121" s="155">
        <v>123</v>
      </c>
      <c r="AM121" s="156">
        <v>106</v>
      </c>
      <c r="AN121" s="155">
        <v>391</v>
      </c>
      <c r="AO121" s="155">
        <v>387</v>
      </c>
      <c r="AP121" s="156">
        <v>311</v>
      </c>
      <c r="AQ121" s="155">
        <v>236</v>
      </c>
      <c r="AR121" s="155">
        <v>181</v>
      </c>
      <c r="AS121" s="155">
        <v>146</v>
      </c>
      <c r="AT121" s="156">
        <v>123</v>
      </c>
      <c r="AU121" s="155">
        <v>106</v>
      </c>
      <c r="AV121" s="155">
        <v>580</v>
      </c>
      <c r="AW121" s="155">
        <v>580</v>
      </c>
      <c r="AX121" s="155">
        <v>562</v>
      </c>
      <c r="AY121" s="155">
        <v>426</v>
      </c>
      <c r="AZ121" s="155">
        <v>326</v>
      </c>
      <c r="BA121" s="155">
        <v>265</v>
      </c>
      <c r="BB121" s="155">
        <v>222</v>
      </c>
      <c r="BC121" s="155">
        <v>192</v>
      </c>
      <c r="BD121" s="691"/>
      <c r="BE121" s="164"/>
      <c r="BF121" s="303" t="s">
        <v>1165</v>
      </c>
      <c r="BG121" s="155">
        <v>323</v>
      </c>
      <c r="BH121" s="155">
        <v>483</v>
      </c>
      <c r="BI121" s="156">
        <v>572</v>
      </c>
      <c r="BJ121" s="155">
        <v>608</v>
      </c>
      <c r="BK121" s="155">
        <v>607</v>
      </c>
      <c r="BL121" s="156">
        <v>608</v>
      </c>
      <c r="BM121" s="155">
        <v>608</v>
      </c>
      <c r="BN121" s="156">
        <v>608</v>
      </c>
      <c r="BO121" s="155">
        <v>323</v>
      </c>
      <c r="BP121" s="155">
        <v>483</v>
      </c>
      <c r="BQ121" s="156">
        <v>572</v>
      </c>
      <c r="BR121" s="155">
        <v>608</v>
      </c>
      <c r="BS121" s="155">
        <v>607</v>
      </c>
      <c r="BT121" s="155">
        <v>608</v>
      </c>
      <c r="BU121" s="156">
        <v>608</v>
      </c>
      <c r="BV121" s="155">
        <v>608</v>
      </c>
      <c r="BW121" s="155">
        <v>265</v>
      </c>
      <c r="BX121" s="155">
        <v>401</v>
      </c>
      <c r="BY121" s="155">
        <v>572</v>
      </c>
      <c r="BZ121" s="155">
        <v>608</v>
      </c>
      <c r="CA121" s="155">
        <v>607</v>
      </c>
      <c r="CB121" s="155">
        <v>608</v>
      </c>
      <c r="CC121" s="155">
        <v>608</v>
      </c>
      <c r="CD121" s="155">
        <v>608</v>
      </c>
      <c r="CE121" s="691"/>
      <c r="CF121" s="164"/>
      <c r="CG121" s="303" t="s">
        <v>1165</v>
      </c>
      <c r="CH121" s="155">
        <v>205</v>
      </c>
      <c r="CI121" s="155">
        <v>277</v>
      </c>
      <c r="CJ121" s="156">
        <v>396</v>
      </c>
      <c r="CK121" s="155">
        <v>432</v>
      </c>
      <c r="CL121" s="155">
        <v>432</v>
      </c>
      <c r="CM121" s="156">
        <v>432</v>
      </c>
      <c r="CN121" s="155">
        <v>432</v>
      </c>
      <c r="CO121" s="156">
        <v>432</v>
      </c>
      <c r="CP121" s="155">
        <v>205</v>
      </c>
      <c r="CQ121" s="155">
        <v>277</v>
      </c>
      <c r="CR121" s="156">
        <v>396</v>
      </c>
      <c r="CS121" s="155">
        <v>432</v>
      </c>
      <c r="CT121" s="155">
        <v>432</v>
      </c>
      <c r="CU121" s="155">
        <v>432</v>
      </c>
      <c r="CV121" s="156">
        <v>432</v>
      </c>
      <c r="CW121" s="155">
        <v>432</v>
      </c>
      <c r="CX121" s="155">
        <v>271</v>
      </c>
      <c r="CY121" s="155">
        <v>271</v>
      </c>
      <c r="CZ121" s="155">
        <v>396</v>
      </c>
      <c r="DA121" s="155">
        <v>432</v>
      </c>
      <c r="DB121" s="155">
        <v>432</v>
      </c>
      <c r="DC121" s="155">
        <v>432</v>
      </c>
      <c r="DD121" s="155">
        <v>432</v>
      </c>
      <c r="DE121" s="155">
        <v>432</v>
      </c>
    </row>
    <row r="122" spans="1:109">
      <c r="A122" s="143">
        <v>122</v>
      </c>
      <c r="B122" s="691"/>
      <c r="C122" s="699">
        <v>130</v>
      </c>
      <c r="D122" s="304" t="s">
        <v>1166</v>
      </c>
      <c r="E122" s="157">
        <v>76</v>
      </c>
      <c r="F122" s="157">
        <v>75</v>
      </c>
      <c r="G122" s="158">
        <v>68</v>
      </c>
      <c r="H122" s="157">
        <v>60</v>
      </c>
      <c r="I122" s="157">
        <v>52</v>
      </c>
      <c r="J122" s="158">
        <v>42</v>
      </c>
      <c r="K122" s="157">
        <v>36</v>
      </c>
      <c r="L122" s="158">
        <v>31</v>
      </c>
      <c r="M122" s="157">
        <v>76</v>
      </c>
      <c r="N122" s="157">
        <v>75</v>
      </c>
      <c r="O122" s="158">
        <v>68</v>
      </c>
      <c r="P122" s="157">
        <v>60</v>
      </c>
      <c r="Q122" s="157">
        <v>52</v>
      </c>
      <c r="R122" s="157">
        <v>42</v>
      </c>
      <c r="S122" s="158">
        <v>36</v>
      </c>
      <c r="T122" s="157">
        <v>31</v>
      </c>
      <c r="U122" s="157">
        <v>63</v>
      </c>
      <c r="V122" s="157">
        <v>63</v>
      </c>
      <c r="W122" s="157">
        <v>63</v>
      </c>
      <c r="X122" s="157">
        <v>60</v>
      </c>
      <c r="Y122" s="157">
        <v>52</v>
      </c>
      <c r="Z122" s="157">
        <v>42</v>
      </c>
      <c r="AA122" s="157">
        <v>36</v>
      </c>
      <c r="AB122" s="157">
        <v>31</v>
      </c>
      <c r="AC122" s="691"/>
      <c r="AD122" s="699">
        <v>130</v>
      </c>
      <c r="AE122" s="304" t="s">
        <v>1166</v>
      </c>
      <c r="AF122" s="157">
        <v>264</v>
      </c>
      <c r="AG122" s="157">
        <v>261</v>
      </c>
      <c r="AH122" s="158">
        <v>235</v>
      </c>
      <c r="AI122" s="157">
        <v>209</v>
      </c>
      <c r="AJ122" s="157">
        <v>181</v>
      </c>
      <c r="AK122" s="158">
        <v>146</v>
      </c>
      <c r="AL122" s="157">
        <v>123</v>
      </c>
      <c r="AM122" s="158">
        <v>107</v>
      </c>
      <c r="AN122" s="157">
        <v>264</v>
      </c>
      <c r="AO122" s="157">
        <v>261</v>
      </c>
      <c r="AP122" s="158">
        <v>235</v>
      </c>
      <c r="AQ122" s="157">
        <v>209</v>
      </c>
      <c r="AR122" s="157">
        <v>181</v>
      </c>
      <c r="AS122" s="157">
        <v>146</v>
      </c>
      <c r="AT122" s="158">
        <v>123</v>
      </c>
      <c r="AU122" s="157">
        <v>107</v>
      </c>
      <c r="AV122" s="157">
        <v>391</v>
      </c>
      <c r="AW122" s="157">
        <v>391</v>
      </c>
      <c r="AX122" s="157">
        <v>391</v>
      </c>
      <c r="AY122" s="157">
        <v>377</v>
      </c>
      <c r="AZ122" s="157">
        <v>326</v>
      </c>
      <c r="BA122" s="157">
        <v>264</v>
      </c>
      <c r="BB122" s="157">
        <v>223</v>
      </c>
      <c r="BC122" s="157">
        <v>192</v>
      </c>
      <c r="BD122" s="691"/>
      <c r="BE122" s="699">
        <v>130</v>
      </c>
      <c r="BF122" s="304" t="s">
        <v>1166</v>
      </c>
      <c r="BG122" s="157">
        <v>218</v>
      </c>
      <c r="BH122" s="157">
        <v>326</v>
      </c>
      <c r="BI122" s="158">
        <v>431</v>
      </c>
      <c r="BJ122" s="157">
        <v>538</v>
      </c>
      <c r="BK122" s="157">
        <v>608</v>
      </c>
      <c r="BL122" s="158">
        <v>608</v>
      </c>
      <c r="BM122" s="157">
        <v>609</v>
      </c>
      <c r="BN122" s="158">
        <v>608</v>
      </c>
      <c r="BO122" s="157">
        <v>218</v>
      </c>
      <c r="BP122" s="157">
        <v>326</v>
      </c>
      <c r="BQ122" s="158">
        <v>431</v>
      </c>
      <c r="BR122" s="157">
        <v>538</v>
      </c>
      <c r="BS122" s="157">
        <v>608</v>
      </c>
      <c r="BT122" s="157">
        <v>608</v>
      </c>
      <c r="BU122" s="158">
        <v>609</v>
      </c>
      <c r="BV122" s="157">
        <v>608</v>
      </c>
      <c r="BW122" s="157">
        <v>179</v>
      </c>
      <c r="BX122" s="157">
        <v>270</v>
      </c>
      <c r="BY122" s="157">
        <v>398</v>
      </c>
      <c r="BZ122" s="157">
        <v>538</v>
      </c>
      <c r="CA122" s="157">
        <v>608</v>
      </c>
      <c r="CB122" s="157">
        <v>608</v>
      </c>
      <c r="CC122" s="157">
        <v>609</v>
      </c>
      <c r="CD122" s="157">
        <v>608</v>
      </c>
      <c r="CE122" s="691"/>
      <c r="CF122" s="699">
        <v>130</v>
      </c>
      <c r="CG122" s="304" t="s">
        <v>1166</v>
      </c>
      <c r="CH122" s="157">
        <v>139</v>
      </c>
      <c r="CI122" s="157">
        <v>187</v>
      </c>
      <c r="CJ122" s="158">
        <v>299</v>
      </c>
      <c r="CK122" s="157">
        <v>382</v>
      </c>
      <c r="CL122" s="157">
        <v>432</v>
      </c>
      <c r="CM122" s="158">
        <v>432</v>
      </c>
      <c r="CN122" s="157">
        <v>432</v>
      </c>
      <c r="CO122" s="158">
        <v>432</v>
      </c>
      <c r="CP122" s="157">
        <v>139</v>
      </c>
      <c r="CQ122" s="157">
        <v>187</v>
      </c>
      <c r="CR122" s="158">
        <v>299</v>
      </c>
      <c r="CS122" s="157">
        <v>382</v>
      </c>
      <c r="CT122" s="157">
        <v>432</v>
      </c>
      <c r="CU122" s="157">
        <v>432</v>
      </c>
      <c r="CV122" s="158">
        <v>432</v>
      </c>
      <c r="CW122" s="157">
        <v>432</v>
      </c>
      <c r="CX122" s="157">
        <v>184</v>
      </c>
      <c r="CY122" s="157">
        <v>184</v>
      </c>
      <c r="CZ122" s="157">
        <v>276</v>
      </c>
      <c r="DA122" s="157">
        <v>382</v>
      </c>
      <c r="DB122" s="157">
        <v>432</v>
      </c>
      <c r="DC122" s="157">
        <v>432</v>
      </c>
      <c r="DD122" s="157">
        <v>432</v>
      </c>
      <c r="DE122" s="157">
        <v>432</v>
      </c>
    </row>
    <row r="123" spans="1:109">
      <c r="A123" s="143">
        <v>123</v>
      </c>
      <c r="B123" s="691"/>
      <c r="C123" s="700"/>
      <c r="D123" s="305" t="s">
        <v>1167</v>
      </c>
      <c r="E123" s="159">
        <v>70</v>
      </c>
      <c r="F123" s="159">
        <v>69</v>
      </c>
      <c r="G123" s="160">
        <v>62</v>
      </c>
      <c r="H123" s="159">
        <v>53</v>
      </c>
      <c r="I123" s="159">
        <v>46</v>
      </c>
      <c r="J123" s="160">
        <v>41</v>
      </c>
      <c r="K123" s="159">
        <v>36</v>
      </c>
      <c r="L123" s="160">
        <v>31</v>
      </c>
      <c r="M123" s="159">
        <v>70</v>
      </c>
      <c r="N123" s="159">
        <v>69</v>
      </c>
      <c r="O123" s="160">
        <v>62</v>
      </c>
      <c r="P123" s="159">
        <v>53</v>
      </c>
      <c r="Q123" s="159">
        <v>46</v>
      </c>
      <c r="R123" s="159">
        <v>41</v>
      </c>
      <c r="S123" s="160">
        <v>36</v>
      </c>
      <c r="T123" s="159">
        <v>31</v>
      </c>
      <c r="U123" s="159">
        <v>57</v>
      </c>
      <c r="V123" s="159">
        <v>57</v>
      </c>
      <c r="W123" s="159">
        <v>57</v>
      </c>
      <c r="X123" s="159">
        <v>53</v>
      </c>
      <c r="Y123" s="159">
        <v>46</v>
      </c>
      <c r="Z123" s="159">
        <v>41</v>
      </c>
      <c r="AA123" s="159">
        <v>36</v>
      </c>
      <c r="AB123" s="159">
        <v>31</v>
      </c>
      <c r="AC123" s="691"/>
      <c r="AD123" s="700"/>
      <c r="AE123" s="305" t="s">
        <v>1167</v>
      </c>
      <c r="AF123" s="159">
        <v>241</v>
      </c>
      <c r="AG123" s="159">
        <v>239</v>
      </c>
      <c r="AH123" s="160">
        <v>215</v>
      </c>
      <c r="AI123" s="159">
        <v>182</v>
      </c>
      <c r="AJ123" s="159">
        <v>159</v>
      </c>
      <c r="AK123" s="160">
        <v>144</v>
      </c>
      <c r="AL123" s="159">
        <v>123</v>
      </c>
      <c r="AM123" s="160">
        <v>106</v>
      </c>
      <c r="AN123" s="159">
        <v>241</v>
      </c>
      <c r="AO123" s="159">
        <v>239</v>
      </c>
      <c r="AP123" s="160">
        <v>215</v>
      </c>
      <c r="AQ123" s="159">
        <v>182</v>
      </c>
      <c r="AR123" s="159">
        <v>159</v>
      </c>
      <c r="AS123" s="159">
        <v>144</v>
      </c>
      <c r="AT123" s="160">
        <v>123</v>
      </c>
      <c r="AU123" s="159">
        <v>106</v>
      </c>
      <c r="AV123" s="159">
        <v>357</v>
      </c>
      <c r="AW123" s="159">
        <v>357</v>
      </c>
      <c r="AX123" s="159">
        <v>357</v>
      </c>
      <c r="AY123" s="159">
        <v>328</v>
      </c>
      <c r="AZ123" s="159">
        <v>287</v>
      </c>
      <c r="BA123" s="159">
        <v>258</v>
      </c>
      <c r="BB123" s="159">
        <v>223</v>
      </c>
      <c r="BC123" s="159">
        <v>192</v>
      </c>
      <c r="BD123" s="691"/>
      <c r="BE123" s="700"/>
      <c r="BF123" s="305" t="s">
        <v>1167</v>
      </c>
      <c r="BG123" s="159">
        <v>199</v>
      </c>
      <c r="BH123" s="159">
        <v>297</v>
      </c>
      <c r="BI123" s="160">
        <v>394</v>
      </c>
      <c r="BJ123" s="159">
        <v>468</v>
      </c>
      <c r="BK123" s="159">
        <v>535</v>
      </c>
      <c r="BL123" s="160">
        <v>595</v>
      </c>
      <c r="BM123" s="159">
        <v>608</v>
      </c>
      <c r="BN123" s="160">
        <v>608</v>
      </c>
      <c r="BO123" s="159">
        <v>199</v>
      </c>
      <c r="BP123" s="159">
        <v>297</v>
      </c>
      <c r="BQ123" s="160">
        <v>394</v>
      </c>
      <c r="BR123" s="159">
        <v>468</v>
      </c>
      <c r="BS123" s="159">
        <v>535</v>
      </c>
      <c r="BT123" s="159">
        <v>595</v>
      </c>
      <c r="BU123" s="160">
        <v>608</v>
      </c>
      <c r="BV123" s="159">
        <v>608</v>
      </c>
      <c r="BW123" s="159">
        <v>164</v>
      </c>
      <c r="BX123" s="159">
        <v>247</v>
      </c>
      <c r="BY123" s="159">
        <v>364</v>
      </c>
      <c r="BZ123" s="159">
        <v>468</v>
      </c>
      <c r="CA123" s="159">
        <v>535</v>
      </c>
      <c r="CB123" s="159">
        <v>595</v>
      </c>
      <c r="CC123" s="159">
        <v>608</v>
      </c>
      <c r="CD123" s="159">
        <v>608</v>
      </c>
      <c r="CE123" s="691"/>
      <c r="CF123" s="700"/>
      <c r="CG123" s="305" t="s">
        <v>1167</v>
      </c>
      <c r="CH123" s="159">
        <v>128</v>
      </c>
      <c r="CI123" s="159">
        <v>170</v>
      </c>
      <c r="CJ123" s="160">
        <v>274</v>
      </c>
      <c r="CK123" s="159">
        <v>333</v>
      </c>
      <c r="CL123" s="159">
        <v>381</v>
      </c>
      <c r="CM123" s="160">
        <v>423</v>
      </c>
      <c r="CN123" s="159">
        <v>432</v>
      </c>
      <c r="CO123" s="160">
        <v>432</v>
      </c>
      <c r="CP123" s="159">
        <v>128</v>
      </c>
      <c r="CQ123" s="159">
        <v>170</v>
      </c>
      <c r="CR123" s="160">
        <v>274</v>
      </c>
      <c r="CS123" s="159">
        <v>333</v>
      </c>
      <c r="CT123" s="159">
        <v>381</v>
      </c>
      <c r="CU123" s="159">
        <v>423</v>
      </c>
      <c r="CV123" s="160">
        <v>432</v>
      </c>
      <c r="CW123" s="159">
        <v>432</v>
      </c>
      <c r="CX123" s="159">
        <v>167</v>
      </c>
      <c r="CY123" s="159">
        <v>167</v>
      </c>
      <c r="CZ123" s="159">
        <v>253</v>
      </c>
      <c r="DA123" s="159">
        <v>333</v>
      </c>
      <c r="DB123" s="159">
        <v>381</v>
      </c>
      <c r="DC123" s="159">
        <v>423</v>
      </c>
      <c r="DD123" s="159">
        <v>432</v>
      </c>
      <c r="DE123" s="159">
        <v>432</v>
      </c>
    </row>
    <row r="124" spans="1:109">
      <c r="A124" s="143">
        <v>124</v>
      </c>
      <c r="B124" s="691"/>
      <c r="C124" s="710">
        <v>140</v>
      </c>
      <c r="D124" s="303" t="s">
        <v>1165</v>
      </c>
      <c r="E124" s="155">
        <v>107</v>
      </c>
      <c r="F124" s="155">
        <v>107</v>
      </c>
      <c r="G124" s="156">
        <v>90</v>
      </c>
      <c r="H124" s="155">
        <v>68</v>
      </c>
      <c r="I124" s="155">
        <v>52</v>
      </c>
      <c r="J124" s="156">
        <v>42</v>
      </c>
      <c r="K124" s="155">
        <v>36</v>
      </c>
      <c r="L124" s="156">
        <v>31</v>
      </c>
      <c r="M124" s="155">
        <v>107</v>
      </c>
      <c r="N124" s="155">
        <v>107</v>
      </c>
      <c r="O124" s="156">
        <v>90</v>
      </c>
      <c r="P124" s="155">
        <v>68</v>
      </c>
      <c r="Q124" s="155">
        <v>52</v>
      </c>
      <c r="R124" s="155">
        <v>42</v>
      </c>
      <c r="S124" s="156">
        <v>36</v>
      </c>
      <c r="T124" s="155">
        <v>31</v>
      </c>
      <c r="U124" s="155">
        <v>88</v>
      </c>
      <c r="V124" s="155">
        <v>88</v>
      </c>
      <c r="W124" s="155">
        <v>88</v>
      </c>
      <c r="X124" s="155">
        <v>68</v>
      </c>
      <c r="Y124" s="155">
        <v>52</v>
      </c>
      <c r="Z124" s="155">
        <v>42</v>
      </c>
      <c r="AA124" s="155">
        <v>36</v>
      </c>
      <c r="AB124" s="155">
        <v>31</v>
      </c>
      <c r="AC124" s="691"/>
      <c r="AD124" s="710">
        <v>140</v>
      </c>
      <c r="AE124" s="303" t="s">
        <v>1165</v>
      </c>
      <c r="AF124" s="155">
        <v>436</v>
      </c>
      <c r="AG124" s="155">
        <v>436</v>
      </c>
      <c r="AH124" s="156">
        <v>366</v>
      </c>
      <c r="AI124" s="155">
        <v>278</v>
      </c>
      <c r="AJ124" s="155">
        <v>213</v>
      </c>
      <c r="AK124" s="156">
        <v>172</v>
      </c>
      <c r="AL124" s="155">
        <v>145</v>
      </c>
      <c r="AM124" s="156">
        <v>125</v>
      </c>
      <c r="AN124" s="155">
        <v>436</v>
      </c>
      <c r="AO124" s="155">
        <v>436</v>
      </c>
      <c r="AP124" s="156">
        <v>366</v>
      </c>
      <c r="AQ124" s="155">
        <v>278</v>
      </c>
      <c r="AR124" s="155">
        <v>213</v>
      </c>
      <c r="AS124" s="155">
        <v>172</v>
      </c>
      <c r="AT124" s="156">
        <v>145</v>
      </c>
      <c r="AU124" s="155">
        <v>125</v>
      </c>
      <c r="AV124" s="155">
        <v>645</v>
      </c>
      <c r="AW124" s="155">
        <v>645</v>
      </c>
      <c r="AX124" s="155">
        <v>645</v>
      </c>
      <c r="AY124" s="155">
        <v>498</v>
      </c>
      <c r="AZ124" s="155">
        <v>381</v>
      </c>
      <c r="BA124" s="155">
        <v>310</v>
      </c>
      <c r="BB124" s="155">
        <v>260</v>
      </c>
      <c r="BC124" s="155">
        <v>224</v>
      </c>
      <c r="BD124" s="691"/>
      <c r="BE124" s="710">
        <v>140</v>
      </c>
      <c r="BF124" s="303" t="s">
        <v>1165</v>
      </c>
      <c r="BG124" s="155">
        <v>347</v>
      </c>
      <c r="BH124" s="155">
        <v>489</v>
      </c>
      <c r="BI124" s="156">
        <v>594</v>
      </c>
      <c r="BJ124" s="155">
        <v>608</v>
      </c>
      <c r="BK124" s="155">
        <v>607</v>
      </c>
      <c r="BL124" s="156">
        <v>608</v>
      </c>
      <c r="BM124" s="155">
        <v>608</v>
      </c>
      <c r="BN124" s="156">
        <v>608</v>
      </c>
      <c r="BO124" s="155">
        <v>347</v>
      </c>
      <c r="BP124" s="155">
        <v>489</v>
      </c>
      <c r="BQ124" s="156">
        <v>594</v>
      </c>
      <c r="BR124" s="155">
        <v>608</v>
      </c>
      <c r="BS124" s="155">
        <v>607</v>
      </c>
      <c r="BT124" s="155">
        <v>608</v>
      </c>
      <c r="BU124" s="156">
        <v>608</v>
      </c>
      <c r="BV124" s="155">
        <v>608</v>
      </c>
      <c r="BW124" s="155">
        <v>286</v>
      </c>
      <c r="BX124" s="155">
        <v>403</v>
      </c>
      <c r="BY124" s="155">
        <v>583</v>
      </c>
      <c r="BZ124" s="155">
        <v>608</v>
      </c>
      <c r="CA124" s="155">
        <v>607</v>
      </c>
      <c r="CB124" s="155">
        <v>608</v>
      </c>
      <c r="CC124" s="155">
        <v>608</v>
      </c>
      <c r="CD124" s="155">
        <v>608</v>
      </c>
      <c r="CE124" s="691"/>
      <c r="CF124" s="710">
        <v>140</v>
      </c>
      <c r="CG124" s="303" t="s">
        <v>1165</v>
      </c>
      <c r="CH124" s="155">
        <v>221</v>
      </c>
      <c r="CI124" s="155">
        <v>266</v>
      </c>
      <c r="CJ124" s="156">
        <v>396</v>
      </c>
      <c r="CK124" s="155">
        <v>432</v>
      </c>
      <c r="CL124" s="155">
        <v>432</v>
      </c>
      <c r="CM124" s="156">
        <v>432</v>
      </c>
      <c r="CN124" s="155">
        <v>432</v>
      </c>
      <c r="CO124" s="156">
        <v>432</v>
      </c>
      <c r="CP124" s="155">
        <v>221</v>
      </c>
      <c r="CQ124" s="155">
        <v>266</v>
      </c>
      <c r="CR124" s="156">
        <v>396</v>
      </c>
      <c r="CS124" s="155">
        <v>432</v>
      </c>
      <c r="CT124" s="155">
        <v>432</v>
      </c>
      <c r="CU124" s="155">
        <v>432</v>
      </c>
      <c r="CV124" s="156">
        <v>432</v>
      </c>
      <c r="CW124" s="155">
        <v>432</v>
      </c>
      <c r="CX124" s="155">
        <v>301</v>
      </c>
      <c r="CY124" s="155">
        <v>301</v>
      </c>
      <c r="CZ124" s="155">
        <v>388</v>
      </c>
      <c r="DA124" s="155">
        <v>432</v>
      </c>
      <c r="DB124" s="155">
        <v>432</v>
      </c>
      <c r="DC124" s="155">
        <v>432</v>
      </c>
      <c r="DD124" s="155">
        <v>432</v>
      </c>
      <c r="DE124" s="155">
        <v>432</v>
      </c>
    </row>
    <row r="125" spans="1:109">
      <c r="A125" s="143">
        <v>125</v>
      </c>
      <c r="B125" s="691"/>
      <c r="C125" s="711"/>
      <c r="D125" s="304" t="s">
        <v>1166</v>
      </c>
      <c r="E125" s="157">
        <v>72</v>
      </c>
      <c r="F125" s="157">
        <v>72</v>
      </c>
      <c r="G125" s="158">
        <v>67</v>
      </c>
      <c r="H125" s="157">
        <v>60</v>
      </c>
      <c r="I125" s="157">
        <v>52</v>
      </c>
      <c r="J125" s="158">
        <v>42</v>
      </c>
      <c r="K125" s="157">
        <v>36</v>
      </c>
      <c r="L125" s="158">
        <v>31</v>
      </c>
      <c r="M125" s="157">
        <v>72</v>
      </c>
      <c r="N125" s="157">
        <v>72</v>
      </c>
      <c r="O125" s="158">
        <v>67</v>
      </c>
      <c r="P125" s="157">
        <v>60</v>
      </c>
      <c r="Q125" s="157">
        <v>52</v>
      </c>
      <c r="R125" s="157">
        <v>42</v>
      </c>
      <c r="S125" s="158">
        <v>36</v>
      </c>
      <c r="T125" s="157">
        <v>31</v>
      </c>
      <c r="U125" s="157">
        <v>59</v>
      </c>
      <c r="V125" s="157">
        <v>59</v>
      </c>
      <c r="W125" s="157">
        <v>59</v>
      </c>
      <c r="X125" s="157">
        <v>59</v>
      </c>
      <c r="Y125" s="157">
        <v>52</v>
      </c>
      <c r="Z125" s="157">
        <v>42</v>
      </c>
      <c r="AA125" s="157">
        <v>36</v>
      </c>
      <c r="AB125" s="157">
        <v>31</v>
      </c>
      <c r="AC125" s="691"/>
      <c r="AD125" s="711"/>
      <c r="AE125" s="304" t="s">
        <v>1166</v>
      </c>
      <c r="AF125" s="157">
        <v>294</v>
      </c>
      <c r="AG125" s="157">
        <v>294</v>
      </c>
      <c r="AH125" s="158">
        <v>272</v>
      </c>
      <c r="AI125" s="157">
        <v>245</v>
      </c>
      <c r="AJ125" s="157">
        <v>212</v>
      </c>
      <c r="AK125" s="158">
        <v>172</v>
      </c>
      <c r="AL125" s="157">
        <v>145</v>
      </c>
      <c r="AM125" s="158">
        <v>125</v>
      </c>
      <c r="AN125" s="157">
        <v>294</v>
      </c>
      <c r="AO125" s="157">
        <v>294</v>
      </c>
      <c r="AP125" s="158">
        <v>272</v>
      </c>
      <c r="AQ125" s="157">
        <v>245</v>
      </c>
      <c r="AR125" s="157">
        <v>212</v>
      </c>
      <c r="AS125" s="157">
        <v>172</v>
      </c>
      <c r="AT125" s="158">
        <v>145</v>
      </c>
      <c r="AU125" s="157">
        <v>125</v>
      </c>
      <c r="AV125" s="157">
        <v>434</v>
      </c>
      <c r="AW125" s="157">
        <v>434</v>
      </c>
      <c r="AX125" s="157">
        <v>434</v>
      </c>
      <c r="AY125" s="157">
        <v>434</v>
      </c>
      <c r="AZ125" s="157">
        <v>381</v>
      </c>
      <c r="BA125" s="157">
        <v>309</v>
      </c>
      <c r="BB125" s="157">
        <v>260</v>
      </c>
      <c r="BC125" s="157">
        <v>224</v>
      </c>
      <c r="BD125" s="691"/>
      <c r="BE125" s="711"/>
      <c r="BF125" s="304" t="s">
        <v>1166</v>
      </c>
      <c r="BG125" s="157">
        <v>234</v>
      </c>
      <c r="BH125" s="157">
        <v>329</v>
      </c>
      <c r="BI125" s="158">
        <v>440</v>
      </c>
      <c r="BJ125" s="157">
        <v>538</v>
      </c>
      <c r="BK125" s="157">
        <v>608</v>
      </c>
      <c r="BL125" s="158">
        <v>608</v>
      </c>
      <c r="BM125" s="157">
        <v>609</v>
      </c>
      <c r="BN125" s="158">
        <v>608</v>
      </c>
      <c r="BO125" s="157">
        <v>234</v>
      </c>
      <c r="BP125" s="157">
        <v>329</v>
      </c>
      <c r="BQ125" s="158">
        <v>440</v>
      </c>
      <c r="BR125" s="157">
        <v>538</v>
      </c>
      <c r="BS125" s="157">
        <v>608</v>
      </c>
      <c r="BT125" s="157">
        <v>608</v>
      </c>
      <c r="BU125" s="158">
        <v>609</v>
      </c>
      <c r="BV125" s="157">
        <v>608</v>
      </c>
      <c r="BW125" s="157">
        <v>193</v>
      </c>
      <c r="BX125" s="157">
        <v>272</v>
      </c>
      <c r="BY125" s="157">
        <v>392</v>
      </c>
      <c r="BZ125" s="157">
        <v>530</v>
      </c>
      <c r="CA125" s="157">
        <v>608</v>
      </c>
      <c r="CB125" s="157">
        <v>608</v>
      </c>
      <c r="CC125" s="157">
        <v>609</v>
      </c>
      <c r="CD125" s="157">
        <v>608</v>
      </c>
      <c r="CE125" s="691"/>
      <c r="CF125" s="711"/>
      <c r="CG125" s="304" t="s">
        <v>1166</v>
      </c>
      <c r="CH125" s="157">
        <v>149</v>
      </c>
      <c r="CI125" s="157">
        <v>180</v>
      </c>
      <c r="CJ125" s="158">
        <v>294</v>
      </c>
      <c r="CK125" s="157">
        <v>382</v>
      </c>
      <c r="CL125" s="157">
        <v>432</v>
      </c>
      <c r="CM125" s="158">
        <v>432</v>
      </c>
      <c r="CN125" s="157">
        <v>432</v>
      </c>
      <c r="CO125" s="158">
        <v>432</v>
      </c>
      <c r="CP125" s="157">
        <v>149</v>
      </c>
      <c r="CQ125" s="157">
        <v>180</v>
      </c>
      <c r="CR125" s="158">
        <v>294</v>
      </c>
      <c r="CS125" s="157">
        <v>382</v>
      </c>
      <c r="CT125" s="157">
        <v>432</v>
      </c>
      <c r="CU125" s="157">
        <v>432</v>
      </c>
      <c r="CV125" s="158">
        <v>432</v>
      </c>
      <c r="CW125" s="157">
        <v>432</v>
      </c>
      <c r="CX125" s="157">
        <v>203</v>
      </c>
      <c r="CY125" s="157">
        <v>203</v>
      </c>
      <c r="CZ125" s="157">
        <v>263</v>
      </c>
      <c r="DA125" s="157">
        <v>377</v>
      </c>
      <c r="DB125" s="157">
        <v>432</v>
      </c>
      <c r="DC125" s="157">
        <v>432</v>
      </c>
      <c r="DD125" s="157">
        <v>432</v>
      </c>
      <c r="DE125" s="157">
        <v>432</v>
      </c>
    </row>
    <row r="126" spans="1:109">
      <c r="A126" s="143">
        <v>126</v>
      </c>
      <c r="B126" s="691"/>
      <c r="C126" s="712"/>
      <c r="D126" s="305" t="s">
        <v>1167</v>
      </c>
      <c r="E126" s="159">
        <v>66</v>
      </c>
      <c r="F126" s="159">
        <v>66</v>
      </c>
      <c r="G126" s="160">
        <v>61</v>
      </c>
      <c r="H126" s="159">
        <v>53</v>
      </c>
      <c r="I126" s="159">
        <v>46</v>
      </c>
      <c r="J126" s="160">
        <v>41</v>
      </c>
      <c r="K126" s="159">
        <v>36</v>
      </c>
      <c r="L126" s="160">
        <v>31</v>
      </c>
      <c r="M126" s="159">
        <v>66</v>
      </c>
      <c r="N126" s="159">
        <v>66</v>
      </c>
      <c r="O126" s="160">
        <v>61</v>
      </c>
      <c r="P126" s="159">
        <v>53</v>
      </c>
      <c r="Q126" s="159">
        <v>46</v>
      </c>
      <c r="R126" s="159">
        <v>41</v>
      </c>
      <c r="S126" s="160">
        <v>36</v>
      </c>
      <c r="T126" s="159">
        <v>31</v>
      </c>
      <c r="U126" s="159">
        <v>54</v>
      </c>
      <c r="V126" s="159">
        <v>54</v>
      </c>
      <c r="W126" s="159">
        <v>54</v>
      </c>
      <c r="X126" s="159">
        <v>53</v>
      </c>
      <c r="Y126" s="159">
        <v>46</v>
      </c>
      <c r="Z126" s="159">
        <v>41</v>
      </c>
      <c r="AA126" s="159">
        <v>36</v>
      </c>
      <c r="AB126" s="159">
        <v>31</v>
      </c>
      <c r="AC126" s="691"/>
      <c r="AD126" s="712"/>
      <c r="AE126" s="305" t="s">
        <v>1167</v>
      </c>
      <c r="AF126" s="159">
        <v>269</v>
      </c>
      <c r="AG126" s="159">
        <v>269</v>
      </c>
      <c r="AH126" s="160">
        <v>249</v>
      </c>
      <c r="AI126" s="159">
        <v>214</v>
      </c>
      <c r="AJ126" s="159">
        <v>187</v>
      </c>
      <c r="AK126" s="160">
        <v>169</v>
      </c>
      <c r="AL126" s="159">
        <v>145</v>
      </c>
      <c r="AM126" s="160">
        <v>125</v>
      </c>
      <c r="AN126" s="159">
        <v>269</v>
      </c>
      <c r="AO126" s="159">
        <v>269</v>
      </c>
      <c r="AP126" s="160">
        <v>249</v>
      </c>
      <c r="AQ126" s="159">
        <v>214</v>
      </c>
      <c r="AR126" s="159">
        <v>187</v>
      </c>
      <c r="AS126" s="159">
        <v>169</v>
      </c>
      <c r="AT126" s="160">
        <v>145</v>
      </c>
      <c r="AU126" s="159">
        <v>125</v>
      </c>
      <c r="AV126" s="159">
        <v>397</v>
      </c>
      <c r="AW126" s="159">
        <v>397</v>
      </c>
      <c r="AX126" s="159">
        <v>397</v>
      </c>
      <c r="AY126" s="159">
        <v>384</v>
      </c>
      <c r="AZ126" s="159">
        <v>335</v>
      </c>
      <c r="BA126" s="159">
        <v>303</v>
      </c>
      <c r="BB126" s="159">
        <v>260</v>
      </c>
      <c r="BC126" s="159">
        <v>224</v>
      </c>
      <c r="BD126" s="691"/>
      <c r="BE126" s="712"/>
      <c r="BF126" s="305" t="s">
        <v>1167</v>
      </c>
      <c r="BG126" s="159">
        <v>213</v>
      </c>
      <c r="BH126" s="159">
        <v>301</v>
      </c>
      <c r="BI126" s="160">
        <v>402</v>
      </c>
      <c r="BJ126" s="159">
        <v>468</v>
      </c>
      <c r="BK126" s="159">
        <v>535</v>
      </c>
      <c r="BL126" s="160">
        <v>595</v>
      </c>
      <c r="BM126" s="159">
        <v>608</v>
      </c>
      <c r="BN126" s="160">
        <v>608</v>
      </c>
      <c r="BO126" s="159">
        <v>213</v>
      </c>
      <c r="BP126" s="159">
        <v>301</v>
      </c>
      <c r="BQ126" s="160">
        <v>402</v>
      </c>
      <c r="BR126" s="159">
        <v>468</v>
      </c>
      <c r="BS126" s="159">
        <v>535</v>
      </c>
      <c r="BT126" s="159">
        <v>595</v>
      </c>
      <c r="BU126" s="160">
        <v>608</v>
      </c>
      <c r="BV126" s="159">
        <v>608</v>
      </c>
      <c r="BW126" s="159">
        <v>176</v>
      </c>
      <c r="BX126" s="159">
        <v>248</v>
      </c>
      <c r="BY126" s="159">
        <v>359</v>
      </c>
      <c r="BZ126" s="159">
        <v>468</v>
      </c>
      <c r="CA126" s="159">
        <v>535</v>
      </c>
      <c r="CB126" s="159">
        <v>595</v>
      </c>
      <c r="CC126" s="159">
        <v>608</v>
      </c>
      <c r="CD126" s="159">
        <v>608</v>
      </c>
      <c r="CE126" s="691"/>
      <c r="CF126" s="712"/>
      <c r="CG126" s="305" t="s">
        <v>1167</v>
      </c>
      <c r="CH126" s="159">
        <v>137</v>
      </c>
      <c r="CI126" s="159">
        <v>163</v>
      </c>
      <c r="CJ126" s="160">
        <v>268</v>
      </c>
      <c r="CK126" s="159">
        <v>333</v>
      </c>
      <c r="CL126" s="159">
        <v>381</v>
      </c>
      <c r="CM126" s="160">
        <v>423</v>
      </c>
      <c r="CN126" s="159">
        <v>432</v>
      </c>
      <c r="CO126" s="160">
        <v>432</v>
      </c>
      <c r="CP126" s="159">
        <v>137</v>
      </c>
      <c r="CQ126" s="159">
        <v>163</v>
      </c>
      <c r="CR126" s="160">
        <v>268</v>
      </c>
      <c r="CS126" s="159">
        <v>333</v>
      </c>
      <c r="CT126" s="159">
        <v>381</v>
      </c>
      <c r="CU126" s="159">
        <v>423</v>
      </c>
      <c r="CV126" s="160">
        <v>432</v>
      </c>
      <c r="CW126" s="159">
        <v>432</v>
      </c>
      <c r="CX126" s="159">
        <v>185</v>
      </c>
      <c r="CY126" s="159">
        <v>185</v>
      </c>
      <c r="CZ126" s="159">
        <v>239</v>
      </c>
      <c r="DA126" s="159">
        <v>333</v>
      </c>
      <c r="DB126" s="159">
        <v>381</v>
      </c>
      <c r="DC126" s="159">
        <v>423</v>
      </c>
      <c r="DD126" s="159">
        <v>432</v>
      </c>
      <c r="DE126" s="159">
        <v>432</v>
      </c>
    </row>
    <row r="127" spans="1:109">
      <c r="A127" s="143">
        <v>127</v>
      </c>
      <c r="B127" s="691"/>
      <c r="C127" s="684">
        <v>150</v>
      </c>
      <c r="D127" s="303" t="s">
        <v>1165</v>
      </c>
      <c r="E127" s="155">
        <v>102</v>
      </c>
      <c r="F127" s="155">
        <v>102</v>
      </c>
      <c r="G127" s="156">
        <v>90</v>
      </c>
      <c r="H127" s="155">
        <v>68</v>
      </c>
      <c r="I127" s="155">
        <v>52</v>
      </c>
      <c r="J127" s="156">
        <v>42</v>
      </c>
      <c r="K127" s="155">
        <v>36</v>
      </c>
      <c r="L127" s="156">
        <v>31</v>
      </c>
      <c r="M127" s="155">
        <v>102</v>
      </c>
      <c r="N127" s="155">
        <v>102</v>
      </c>
      <c r="O127" s="156">
        <v>90</v>
      </c>
      <c r="P127" s="155">
        <v>68</v>
      </c>
      <c r="Q127" s="155">
        <v>52</v>
      </c>
      <c r="R127" s="155">
        <v>42</v>
      </c>
      <c r="S127" s="156">
        <v>36</v>
      </c>
      <c r="T127" s="155">
        <v>31</v>
      </c>
      <c r="U127" s="155">
        <v>84</v>
      </c>
      <c r="V127" s="155">
        <v>84</v>
      </c>
      <c r="W127" s="155">
        <v>84</v>
      </c>
      <c r="X127" s="155">
        <v>68</v>
      </c>
      <c r="Y127" s="155">
        <v>52</v>
      </c>
      <c r="Z127" s="155">
        <v>42</v>
      </c>
      <c r="AA127" s="155">
        <v>36</v>
      </c>
      <c r="AB127" s="155">
        <v>31</v>
      </c>
      <c r="AC127" s="691"/>
      <c r="AD127" s="684">
        <v>150</v>
      </c>
      <c r="AE127" s="303" t="s">
        <v>1165</v>
      </c>
      <c r="AF127" s="155">
        <v>481</v>
      </c>
      <c r="AG127" s="155">
        <v>481</v>
      </c>
      <c r="AH127" s="156">
        <v>424</v>
      </c>
      <c r="AI127" s="155">
        <v>321</v>
      </c>
      <c r="AJ127" s="155">
        <v>245</v>
      </c>
      <c r="AK127" s="156">
        <v>199</v>
      </c>
      <c r="AL127" s="155">
        <v>168</v>
      </c>
      <c r="AM127" s="156">
        <v>145</v>
      </c>
      <c r="AN127" s="155">
        <v>481</v>
      </c>
      <c r="AO127" s="155">
        <v>481</v>
      </c>
      <c r="AP127" s="156">
        <v>424</v>
      </c>
      <c r="AQ127" s="155">
        <v>321</v>
      </c>
      <c r="AR127" s="155">
        <v>245</v>
      </c>
      <c r="AS127" s="155">
        <v>199</v>
      </c>
      <c r="AT127" s="156">
        <v>168</v>
      </c>
      <c r="AU127" s="155">
        <v>145</v>
      </c>
      <c r="AV127" s="155">
        <v>709</v>
      </c>
      <c r="AW127" s="155">
        <v>709</v>
      </c>
      <c r="AX127" s="155">
        <v>709</v>
      </c>
      <c r="AY127" s="155">
        <v>574</v>
      </c>
      <c r="AZ127" s="155">
        <v>440</v>
      </c>
      <c r="BA127" s="155">
        <v>357</v>
      </c>
      <c r="BB127" s="155">
        <v>299</v>
      </c>
      <c r="BC127" s="155">
        <v>259</v>
      </c>
      <c r="BD127" s="691"/>
      <c r="BE127" s="684">
        <v>150</v>
      </c>
      <c r="BF127" s="303" t="s">
        <v>1165</v>
      </c>
      <c r="BG127" s="155">
        <v>345</v>
      </c>
      <c r="BH127" s="155">
        <v>475</v>
      </c>
      <c r="BI127" s="156">
        <v>601</v>
      </c>
      <c r="BJ127" s="155">
        <v>608</v>
      </c>
      <c r="BK127" s="155">
        <v>607</v>
      </c>
      <c r="BL127" s="156">
        <v>608</v>
      </c>
      <c r="BM127" s="155">
        <v>608</v>
      </c>
      <c r="BN127" s="156">
        <v>608</v>
      </c>
      <c r="BO127" s="155">
        <v>345</v>
      </c>
      <c r="BP127" s="155">
        <v>475</v>
      </c>
      <c r="BQ127" s="156">
        <v>601</v>
      </c>
      <c r="BR127" s="155">
        <v>608</v>
      </c>
      <c r="BS127" s="155">
        <v>607</v>
      </c>
      <c r="BT127" s="155">
        <v>608</v>
      </c>
      <c r="BU127" s="156">
        <v>608</v>
      </c>
      <c r="BV127" s="155">
        <v>608</v>
      </c>
      <c r="BW127" s="155">
        <v>283</v>
      </c>
      <c r="BX127" s="155">
        <v>391</v>
      </c>
      <c r="BY127" s="155">
        <v>562</v>
      </c>
      <c r="BZ127" s="155">
        <v>608</v>
      </c>
      <c r="CA127" s="155">
        <v>607</v>
      </c>
      <c r="CB127" s="155">
        <v>608</v>
      </c>
      <c r="CC127" s="155">
        <v>608</v>
      </c>
      <c r="CD127" s="155">
        <v>608</v>
      </c>
      <c r="CE127" s="691"/>
      <c r="CF127" s="684">
        <v>150</v>
      </c>
      <c r="CG127" s="303" t="s">
        <v>1165</v>
      </c>
      <c r="CH127" s="155">
        <v>236</v>
      </c>
      <c r="CI127" s="155">
        <v>253</v>
      </c>
      <c r="CJ127" s="156">
        <v>396</v>
      </c>
      <c r="CK127" s="155">
        <v>432</v>
      </c>
      <c r="CL127" s="155">
        <v>432</v>
      </c>
      <c r="CM127" s="156">
        <v>432</v>
      </c>
      <c r="CN127" s="155">
        <v>432</v>
      </c>
      <c r="CO127" s="156">
        <v>432</v>
      </c>
      <c r="CP127" s="155">
        <v>236</v>
      </c>
      <c r="CQ127" s="155">
        <v>253</v>
      </c>
      <c r="CR127" s="156">
        <v>396</v>
      </c>
      <c r="CS127" s="155">
        <v>432</v>
      </c>
      <c r="CT127" s="155">
        <v>432</v>
      </c>
      <c r="CU127" s="155">
        <v>432</v>
      </c>
      <c r="CV127" s="156">
        <v>432</v>
      </c>
      <c r="CW127" s="155">
        <v>432</v>
      </c>
      <c r="CX127" s="155">
        <v>331</v>
      </c>
      <c r="CY127" s="155">
        <v>331</v>
      </c>
      <c r="CZ127" s="155">
        <v>371</v>
      </c>
      <c r="DA127" s="155">
        <v>432</v>
      </c>
      <c r="DB127" s="155">
        <v>432</v>
      </c>
      <c r="DC127" s="155">
        <v>432</v>
      </c>
      <c r="DD127" s="155">
        <v>432</v>
      </c>
      <c r="DE127" s="155">
        <v>432</v>
      </c>
    </row>
    <row r="128" spans="1:109">
      <c r="A128" s="143">
        <v>128</v>
      </c>
      <c r="B128" s="691"/>
      <c r="C128" s="685"/>
      <c r="D128" s="304" t="s">
        <v>1166</v>
      </c>
      <c r="E128" s="157">
        <v>69</v>
      </c>
      <c r="F128" s="157">
        <v>69</v>
      </c>
      <c r="G128" s="158">
        <v>66</v>
      </c>
      <c r="H128" s="157">
        <v>60</v>
      </c>
      <c r="I128" s="157">
        <v>52</v>
      </c>
      <c r="J128" s="158">
        <v>42</v>
      </c>
      <c r="K128" s="157">
        <v>36</v>
      </c>
      <c r="L128" s="158">
        <v>31</v>
      </c>
      <c r="M128" s="157">
        <v>57</v>
      </c>
      <c r="N128" s="157">
        <v>57</v>
      </c>
      <c r="O128" s="158">
        <v>57</v>
      </c>
      <c r="P128" s="157">
        <v>57</v>
      </c>
      <c r="Q128" s="157">
        <v>52</v>
      </c>
      <c r="R128" s="157">
        <v>42</v>
      </c>
      <c r="S128" s="158">
        <v>36</v>
      </c>
      <c r="T128" s="157">
        <v>31</v>
      </c>
      <c r="U128" s="157">
        <v>57</v>
      </c>
      <c r="V128" s="157">
        <v>57</v>
      </c>
      <c r="W128" s="157">
        <v>57</v>
      </c>
      <c r="X128" s="157">
        <v>57</v>
      </c>
      <c r="Y128" s="157">
        <v>52</v>
      </c>
      <c r="Z128" s="157">
        <v>42</v>
      </c>
      <c r="AA128" s="157">
        <v>36</v>
      </c>
      <c r="AB128" s="157">
        <v>31</v>
      </c>
      <c r="AC128" s="691"/>
      <c r="AD128" s="685"/>
      <c r="AE128" s="304" t="s">
        <v>1166</v>
      </c>
      <c r="AF128" s="157">
        <v>324</v>
      </c>
      <c r="AG128" s="157">
        <v>324</v>
      </c>
      <c r="AH128" s="158">
        <v>312</v>
      </c>
      <c r="AI128" s="157">
        <v>283</v>
      </c>
      <c r="AJ128" s="157">
        <v>246</v>
      </c>
      <c r="AK128" s="158">
        <v>199</v>
      </c>
      <c r="AL128" s="157">
        <v>168</v>
      </c>
      <c r="AM128" s="158">
        <v>145</v>
      </c>
      <c r="AN128" s="157">
        <v>478</v>
      </c>
      <c r="AO128" s="157">
        <v>478</v>
      </c>
      <c r="AP128" s="158">
        <v>478</v>
      </c>
      <c r="AQ128" s="157">
        <v>478</v>
      </c>
      <c r="AR128" s="157">
        <v>440</v>
      </c>
      <c r="AS128" s="157">
        <v>356</v>
      </c>
      <c r="AT128" s="158">
        <v>300</v>
      </c>
      <c r="AU128" s="157">
        <v>259</v>
      </c>
      <c r="AV128" s="157">
        <v>478</v>
      </c>
      <c r="AW128" s="157">
        <v>478</v>
      </c>
      <c r="AX128" s="157">
        <v>478</v>
      </c>
      <c r="AY128" s="157">
        <v>478</v>
      </c>
      <c r="AZ128" s="157">
        <v>440</v>
      </c>
      <c r="BA128" s="157">
        <v>356</v>
      </c>
      <c r="BB128" s="157">
        <v>300</v>
      </c>
      <c r="BC128" s="157">
        <v>259</v>
      </c>
      <c r="BD128" s="691"/>
      <c r="BE128" s="685"/>
      <c r="BF128" s="304" t="s">
        <v>1166</v>
      </c>
      <c r="BG128" s="157">
        <v>232</v>
      </c>
      <c r="BH128" s="157">
        <v>319</v>
      </c>
      <c r="BI128" s="158">
        <v>443</v>
      </c>
      <c r="BJ128" s="157">
        <v>538</v>
      </c>
      <c r="BK128" s="157">
        <v>608</v>
      </c>
      <c r="BL128" s="158">
        <v>608</v>
      </c>
      <c r="BM128" s="157">
        <v>609</v>
      </c>
      <c r="BN128" s="158">
        <v>608</v>
      </c>
      <c r="BO128" s="157">
        <v>191</v>
      </c>
      <c r="BP128" s="157">
        <v>263</v>
      </c>
      <c r="BQ128" s="158">
        <v>379</v>
      </c>
      <c r="BR128" s="157">
        <v>506</v>
      </c>
      <c r="BS128" s="157">
        <v>608</v>
      </c>
      <c r="BT128" s="157">
        <v>608</v>
      </c>
      <c r="BU128" s="158">
        <v>609</v>
      </c>
      <c r="BV128" s="157">
        <v>608</v>
      </c>
      <c r="BW128" s="157">
        <v>191</v>
      </c>
      <c r="BX128" s="157">
        <v>263</v>
      </c>
      <c r="BY128" s="157">
        <v>379</v>
      </c>
      <c r="BZ128" s="157">
        <v>506</v>
      </c>
      <c r="CA128" s="157">
        <v>608</v>
      </c>
      <c r="CB128" s="157">
        <v>608</v>
      </c>
      <c r="CC128" s="157">
        <v>609</v>
      </c>
      <c r="CD128" s="157">
        <v>608</v>
      </c>
      <c r="CE128" s="691"/>
      <c r="CF128" s="685"/>
      <c r="CG128" s="304" t="s">
        <v>1166</v>
      </c>
      <c r="CH128" s="157">
        <v>159</v>
      </c>
      <c r="CI128" s="157">
        <v>170</v>
      </c>
      <c r="CJ128" s="158">
        <v>292</v>
      </c>
      <c r="CK128" s="157">
        <v>382</v>
      </c>
      <c r="CL128" s="157">
        <v>432</v>
      </c>
      <c r="CM128" s="158">
        <v>432</v>
      </c>
      <c r="CN128" s="157">
        <v>432</v>
      </c>
      <c r="CO128" s="158">
        <v>432</v>
      </c>
      <c r="CP128" s="157">
        <v>223</v>
      </c>
      <c r="CQ128" s="157">
        <v>223</v>
      </c>
      <c r="CR128" s="158">
        <v>250</v>
      </c>
      <c r="CS128" s="157">
        <v>360</v>
      </c>
      <c r="CT128" s="157">
        <v>432</v>
      </c>
      <c r="CU128" s="157">
        <v>432</v>
      </c>
      <c r="CV128" s="158">
        <v>432</v>
      </c>
      <c r="CW128" s="157">
        <v>432</v>
      </c>
      <c r="CX128" s="157">
        <v>223</v>
      </c>
      <c r="CY128" s="157">
        <v>223</v>
      </c>
      <c r="CZ128" s="157">
        <v>250</v>
      </c>
      <c r="DA128" s="157">
        <v>360</v>
      </c>
      <c r="DB128" s="157">
        <v>432</v>
      </c>
      <c r="DC128" s="157">
        <v>432</v>
      </c>
      <c r="DD128" s="157">
        <v>432</v>
      </c>
      <c r="DE128" s="157">
        <v>432</v>
      </c>
    </row>
    <row r="129" spans="1:109">
      <c r="A129" s="143">
        <v>129</v>
      </c>
      <c r="B129" s="691"/>
      <c r="C129" s="686"/>
      <c r="D129" s="305" t="s">
        <v>1167</v>
      </c>
      <c r="E129" s="159">
        <v>63</v>
      </c>
      <c r="F129" s="159">
        <v>63</v>
      </c>
      <c r="G129" s="160">
        <v>61</v>
      </c>
      <c r="H129" s="159">
        <v>53</v>
      </c>
      <c r="I129" s="159">
        <v>46</v>
      </c>
      <c r="J129" s="160">
        <v>41</v>
      </c>
      <c r="K129" s="159">
        <v>36</v>
      </c>
      <c r="L129" s="160">
        <v>31</v>
      </c>
      <c r="M129" s="159">
        <v>52</v>
      </c>
      <c r="N129" s="159">
        <v>52</v>
      </c>
      <c r="O129" s="160">
        <v>52</v>
      </c>
      <c r="P129" s="159">
        <v>52</v>
      </c>
      <c r="Q129" s="159">
        <v>46</v>
      </c>
      <c r="R129" s="159">
        <v>41</v>
      </c>
      <c r="S129" s="160">
        <v>36</v>
      </c>
      <c r="T129" s="159">
        <v>31</v>
      </c>
      <c r="U129" s="159">
        <v>52</v>
      </c>
      <c r="V129" s="159">
        <v>52</v>
      </c>
      <c r="W129" s="159">
        <v>52</v>
      </c>
      <c r="X129" s="159">
        <v>52</v>
      </c>
      <c r="Y129" s="159">
        <v>46</v>
      </c>
      <c r="Z129" s="159">
        <v>41</v>
      </c>
      <c r="AA129" s="159">
        <v>36</v>
      </c>
      <c r="AB129" s="159">
        <v>31</v>
      </c>
      <c r="AC129" s="691"/>
      <c r="AD129" s="686"/>
      <c r="AE129" s="305" t="s">
        <v>1167</v>
      </c>
      <c r="AF129" s="159">
        <v>296</v>
      </c>
      <c r="AG129" s="159">
        <v>296</v>
      </c>
      <c r="AH129" s="160">
        <v>285</v>
      </c>
      <c r="AI129" s="159">
        <v>247</v>
      </c>
      <c r="AJ129" s="159">
        <v>217</v>
      </c>
      <c r="AK129" s="160">
        <v>195</v>
      </c>
      <c r="AL129" s="159">
        <v>168</v>
      </c>
      <c r="AM129" s="160">
        <v>145</v>
      </c>
      <c r="AN129" s="159">
        <v>437</v>
      </c>
      <c r="AO129" s="159">
        <v>437</v>
      </c>
      <c r="AP129" s="160">
        <v>437</v>
      </c>
      <c r="AQ129" s="159">
        <v>437</v>
      </c>
      <c r="AR129" s="159">
        <v>388</v>
      </c>
      <c r="AS129" s="159">
        <v>349</v>
      </c>
      <c r="AT129" s="160">
        <v>300</v>
      </c>
      <c r="AU129" s="159">
        <v>259</v>
      </c>
      <c r="AV129" s="159">
        <v>437</v>
      </c>
      <c r="AW129" s="159">
        <v>437</v>
      </c>
      <c r="AX129" s="159">
        <v>437</v>
      </c>
      <c r="AY129" s="159">
        <v>437</v>
      </c>
      <c r="AZ129" s="159">
        <v>388</v>
      </c>
      <c r="BA129" s="159">
        <v>349</v>
      </c>
      <c r="BB129" s="159">
        <v>300</v>
      </c>
      <c r="BC129" s="159">
        <v>259</v>
      </c>
      <c r="BD129" s="691"/>
      <c r="BE129" s="686"/>
      <c r="BF129" s="305" t="s">
        <v>1167</v>
      </c>
      <c r="BG129" s="159">
        <v>212</v>
      </c>
      <c r="BH129" s="159">
        <v>292</v>
      </c>
      <c r="BI129" s="160">
        <v>405</v>
      </c>
      <c r="BJ129" s="159">
        <v>468</v>
      </c>
      <c r="BK129" s="159">
        <v>535</v>
      </c>
      <c r="BL129" s="160">
        <v>595</v>
      </c>
      <c r="BM129" s="159">
        <v>608</v>
      </c>
      <c r="BN129" s="160">
        <v>608</v>
      </c>
      <c r="BO129" s="159">
        <v>175</v>
      </c>
      <c r="BP129" s="159">
        <v>240</v>
      </c>
      <c r="BQ129" s="160">
        <v>346</v>
      </c>
      <c r="BR129" s="159">
        <v>462</v>
      </c>
      <c r="BS129" s="159">
        <v>535</v>
      </c>
      <c r="BT129" s="159">
        <v>595</v>
      </c>
      <c r="BU129" s="160">
        <v>608</v>
      </c>
      <c r="BV129" s="159">
        <v>608</v>
      </c>
      <c r="BW129" s="159">
        <v>175</v>
      </c>
      <c r="BX129" s="159">
        <v>240</v>
      </c>
      <c r="BY129" s="159">
        <v>346</v>
      </c>
      <c r="BZ129" s="159">
        <v>462</v>
      </c>
      <c r="CA129" s="159">
        <v>535</v>
      </c>
      <c r="CB129" s="159">
        <v>595</v>
      </c>
      <c r="CC129" s="159">
        <v>608</v>
      </c>
      <c r="CD129" s="159">
        <v>608</v>
      </c>
      <c r="CE129" s="691"/>
      <c r="CF129" s="686"/>
      <c r="CG129" s="305" t="s">
        <v>1167</v>
      </c>
      <c r="CH129" s="159">
        <v>146</v>
      </c>
      <c r="CI129" s="159">
        <v>156</v>
      </c>
      <c r="CJ129" s="160">
        <v>267</v>
      </c>
      <c r="CK129" s="159">
        <v>333</v>
      </c>
      <c r="CL129" s="159">
        <v>381</v>
      </c>
      <c r="CM129" s="160">
        <v>423</v>
      </c>
      <c r="CN129" s="159">
        <v>432</v>
      </c>
      <c r="CO129" s="160">
        <v>432</v>
      </c>
      <c r="CP129" s="159">
        <v>204</v>
      </c>
      <c r="CQ129" s="159">
        <v>204</v>
      </c>
      <c r="CR129" s="160">
        <v>228</v>
      </c>
      <c r="CS129" s="159">
        <v>329</v>
      </c>
      <c r="CT129" s="159">
        <v>381</v>
      </c>
      <c r="CU129" s="159">
        <v>423</v>
      </c>
      <c r="CV129" s="160">
        <v>432</v>
      </c>
      <c r="CW129" s="159">
        <v>432</v>
      </c>
      <c r="CX129" s="159">
        <v>204</v>
      </c>
      <c r="CY129" s="159">
        <v>204</v>
      </c>
      <c r="CZ129" s="159">
        <v>228</v>
      </c>
      <c r="DA129" s="159">
        <v>329</v>
      </c>
      <c r="DB129" s="159">
        <v>381</v>
      </c>
      <c r="DC129" s="159">
        <v>423</v>
      </c>
      <c r="DD129" s="159">
        <v>432</v>
      </c>
      <c r="DE129" s="159">
        <v>432</v>
      </c>
    </row>
    <row r="130" spans="1:109">
      <c r="A130" s="143">
        <v>130</v>
      </c>
      <c r="B130" s="691"/>
      <c r="C130" s="687">
        <v>160</v>
      </c>
      <c r="D130" s="303" t="s">
        <v>1165</v>
      </c>
      <c r="E130" s="155">
        <v>98</v>
      </c>
      <c r="F130" s="155">
        <v>98</v>
      </c>
      <c r="G130" s="156">
        <v>89</v>
      </c>
      <c r="H130" s="155">
        <v>68</v>
      </c>
      <c r="I130" s="155">
        <v>52</v>
      </c>
      <c r="J130" s="156">
        <v>42</v>
      </c>
      <c r="K130" s="155">
        <v>36</v>
      </c>
      <c r="L130" s="156">
        <v>31</v>
      </c>
      <c r="M130" s="155">
        <v>74</v>
      </c>
      <c r="N130" s="155">
        <v>74</v>
      </c>
      <c r="O130" s="156">
        <v>74</v>
      </c>
      <c r="P130" s="155">
        <v>68</v>
      </c>
      <c r="Q130" s="155">
        <v>52</v>
      </c>
      <c r="R130" s="155">
        <v>42</v>
      </c>
      <c r="S130" s="156">
        <v>36</v>
      </c>
      <c r="T130" s="155">
        <v>31</v>
      </c>
      <c r="U130" s="155">
        <v>74</v>
      </c>
      <c r="V130" s="155">
        <v>74</v>
      </c>
      <c r="W130" s="155">
        <v>74</v>
      </c>
      <c r="X130" s="155">
        <v>68</v>
      </c>
      <c r="Y130" s="155">
        <v>52</v>
      </c>
      <c r="Z130" s="155">
        <v>42</v>
      </c>
      <c r="AA130" s="155">
        <v>36</v>
      </c>
      <c r="AB130" s="155">
        <v>31</v>
      </c>
      <c r="AC130" s="691"/>
      <c r="AD130" s="687">
        <v>160</v>
      </c>
      <c r="AE130" s="303" t="s">
        <v>1165</v>
      </c>
      <c r="AF130" s="155">
        <v>527</v>
      </c>
      <c r="AG130" s="155">
        <v>527</v>
      </c>
      <c r="AH130" s="156">
        <v>478</v>
      </c>
      <c r="AI130" s="155">
        <v>368</v>
      </c>
      <c r="AJ130" s="155">
        <v>282</v>
      </c>
      <c r="AK130" s="156">
        <v>228</v>
      </c>
      <c r="AL130" s="155">
        <v>192</v>
      </c>
      <c r="AM130" s="156">
        <v>166</v>
      </c>
      <c r="AN130" s="155">
        <v>713</v>
      </c>
      <c r="AO130" s="155">
        <v>713</v>
      </c>
      <c r="AP130" s="156">
        <v>713</v>
      </c>
      <c r="AQ130" s="155">
        <v>657</v>
      </c>
      <c r="AR130" s="155">
        <v>503</v>
      </c>
      <c r="AS130" s="155">
        <v>408</v>
      </c>
      <c r="AT130" s="156">
        <v>343</v>
      </c>
      <c r="AU130" s="155">
        <v>296</v>
      </c>
      <c r="AV130" s="155">
        <v>713</v>
      </c>
      <c r="AW130" s="155">
        <v>713</v>
      </c>
      <c r="AX130" s="155">
        <v>713</v>
      </c>
      <c r="AY130" s="155">
        <v>657</v>
      </c>
      <c r="AZ130" s="155">
        <v>503</v>
      </c>
      <c r="BA130" s="155">
        <v>408</v>
      </c>
      <c r="BB130" s="155">
        <v>343</v>
      </c>
      <c r="BC130" s="155">
        <v>296</v>
      </c>
      <c r="BD130" s="691"/>
      <c r="BE130" s="687">
        <v>160</v>
      </c>
      <c r="BF130" s="303" t="s">
        <v>1165</v>
      </c>
      <c r="BG130" s="155">
        <v>398</v>
      </c>
      <c r="BH130" s="155">
        <v>497</v>
      </c>
      <c r="BI130" s="156">
        <v>633</v>
      </c>
      <c r="BJ130" s="155">
        <v>626</v>
      </c>
      <c r="BK130" s="155">
        <v>607</v>
      </c>
      <c r="BL130" s="156">
        <v>608</v>
      </c>
      <c r="BM130" s="155">
        <v>608</v>
      </c>
      <c r="BN130" s="156">
        <v>608</v>
      </c>
      <c r="BO130" s="155">
        <v>302</v>
      </c>
      <c r="BP130" s="155">
        <v>378</v>
      </c>
      <c r="BQ130" s="156">
        <v>528</v>
      </c>
      <c r="BR130" s="155">
        <v>626</v>
      </c>
      <c r="BS130" s="155">
        <v>607</v>
      </c>
      <c r="BT130" s="155">
        <v>608</v>
      </c>
      <c r="BU130" s="156">
        <v>608</v>
      </c>
      <c r="BV130" s="155">
        <v>608</v>
      </c>
      <c r="BW130" s="155">
        <v>302</v>
      </c>
      <c r="BX130" s="155">
        <v>378</v>
      </c>
      <c r="BY130" s="155">
        <v>528</v>
      </c>
      <c r="BZ130" s="155">
        <v>626</v>
      </c>
      <c r="CA130" s="155">
        <v>607</v>
      </c>
      <c r="CB130" s="155">
        <v>608</v>
      </c>
      <c r="CC130" s="155">
        <v>608</v>
      </c>
      <c r="CD130" s="155">
        <v>608</v>
      </c>
      <c r="CE130" s="691"/>
      <c r="CF130" s="687">
        <v>160</v>
      </c>
      <c r="CG130" s="303" t="s">
        <v>1165</v>
      </c>
      <c r="CH130" s="155">
        <v>252</v>
      </c>
      <c r="CI130" s="155">
        <v>252</v>
      </c>
      <c r="CJ130" s="156">
        <v>391</v>
      </c>
      <c r="CK130" s="155">
        <v>432</v>
      </c>
      <c r="CL130" s="155">
        <v>432</v>
      </c>
      <c r="CM130" s="156">
        <v>432</v>
      </c>
      <c r="CN130" s="155">
        <v>432</v>
      </c>
      <c r="CO130" s="156">
        <v>432</v>
      </c>
      <c r="CP130" s="155">
        <v>332</v>
      </c>
      <c r="CQ130" s="155">
        <v>332</v>
      </c>
      <c r="CR130" s="156">
        <v>332</v>
      </c>
      <c r="CS130" s="155">
        <v>432</v>
      </c>
      <c r="CT130" s="155">
        <v>432</v>
      </c>
      <c r="CU130" s="155">
        <v>432</v>
      </c>
      <c r="CV130" s="156">
        <v>432</v>
      </c>
      <c r="CW130" s="155">
        <v>432</v>
      </c>
      <c r="CX130" s="155">
        <v>332</v>
      </c>
      <c r="CY130" s="155">
        <v>332</v>
      </c>
      <c r="CZ130" s="155">
        <v>332</v>
      </c>
      <c r="DA130" s="155">
        <v>432</v>
      </c>
      <c r="DB130" s="155">
        <v>432</v>
      </c>
      <c r="DC130" s="155">
        <v>432</v>
      </c>
      <c r="DD130" s="155">
        <v>432</v>
      </c>
      <c r="DE130" s="155">
        <v>432</v>
      </c>
    </row>
    <row r="131" spans="1:109">
      <c r="A131" s="143">
        <v>131</v>
      </c>
      <c r="B131" s="691"/>
      <c r="C131" s="688"/>
      <c r="D131" s="304" t="s">
        <v>1166</v>
      </c>
      <c r="E131" s="157">
        <v>66</v>
      </c>
      <c r="F131" s="157">
        <v>66</v>
      </c>
      <c r="G131" s="158">
        <v>64</v>
      </c>
      <c r="H131" s="157">
        <v>60</v>
      </c>
      <c r="I131" s="157">
        <v>52</v>
      </c>
      <c r="J131" s="158">
        <v>42</v>
      </c>
      <c r="K131" s="157">
        <v>36</v>
      </c>
      <c r="L131" s="158">
        <v>31</v>
      </c>
      <c r="M131" s="157">
        <v>54</v>
      </c>
      <c r="N131" s="157">
        <v>54</v>
      </c>
      <c r="O131" s="158">
        <v>54</v>
      </c>
      <c r="P131" s="157">
        <v>54</v>
      </c>
      <c r="Q131" s="157">
        <v>52</v>
      </c>
      <c r="R131" s="157">
        <v>42</v>
      </c>
      <c r="S131" s="158">
        <v>36</v>
      </c>
      <c r="T131" s="157">
        <v>31</v>
      </c>
      <c r="U131" s="157">
        <v>54</v>
      </c>
      <c r="V131" s="157">
        <v>54</v>
      </c>
      <c r="W131" s="157">
        <v>54</v>
      </c>
      <c r="X131" s="157">
        <v>54</v>
      </c>
      <c r="Y131" s="157">
        <v>52</v>
      </c>
      <c r="Z131" s="157">
        <v>42</v>
      </c>
      <c r="AA131" s="157">
        <v>36</v>
      </c>
      <c r="AB131" s="157">
        <v>31</v>
      </c>
      <c r="AC131" s="691"/>
      <c r="AD131" s="688"/>
      <c r="AE131" s="304" t="s">
        <v>1166</v>
      </c>
      <c r="AF131" s="157">
        <v>355</v>
      </c>
      <c r="AG131" s="157">
        <v>355</v>
      </c>
      <c r="AH131" s="158">
        <v>346</v>
      </c>
      <c r="AI131" s="157">
        <v>323</v>
      </c>
      <c r="AJ131" s="157">
        <v>282</v>
      </c>
      <c r="AK131" s="158">
        <v>229</v>
      </c>
      <c r="AL131" s="157">
        <v>192</v>
      </c>
      <c r="AM131" s="158">
        <v>166</v>
      </c>
      <c r="AN131" s="157">
        <v>522</v>
      </c>
      <c r="AO131" s="157">
        <v>522</v>
      </c>
      <c r="AP131" s="158">
        <v>522</v>
      </c>
      <c r="AQ131" s="157">
        <v>522</v>
      </c>
      <c r="AR131" s="157">
        <v>503</v>
      </c>
      <c r="AS131" s="157">
        <v>408</v>
      </c>
      <c r="AT131" s="158">
        <v>344</v>
      </c>
      <c r="AU131" s="157">
        <v>296</v>
      </c>
      <c r="AV131" s="157">
        <v>522</v>
      </c>
      <c r="AW131" s="157">
        <v>522</v>
      </c>
      <c r="AX131" s="157">
        <v>522</v>
      </c>
      <c r="AY131" s="157">
        <v>522</v>
      </c>
      <c r="AZ131" s="157">
        <v>503</v>
      </c>
      <c r="BA131" s="157">
        <v>408</v>
      </c>
      <c r="BB131" s="157">
        <v>344</v>
      </c>
      <c r="BC131" s="157">
        <v>296</v>
      </c>
      <c r="BD131" s="691"/>
      <c r="BE131" s="688"/>
      <c r="BF131" s="304" t="s">
        <v>1166</v>
      </c>
      <c r="BG131" s="157">
        <v>268</v>
      </c>
      <c r="BH131" s="157">
        <v>335</v>
      </c>
      <c r="BI131" s="158">
        <v>457</v>
      </c>
      <c r="BJ131" s="157">
        <v>548</v>
      </c>
      <c r="BK131" s="157">
        <v>608</v>
      </c>
      <c r="BL131" s="158">
        <v>608</v>
      </c>
      <c r="BM131" s="157">
        <v>609</v>
      </c>
      <c r="BN131" s="158">
        <v>608</v>
      </c>
      <c r="BO131" s="157">
        <v>221</v>
      </c>
      <c r="BP131" s="157">
        <v>276</v>
      </c>
      <c r="BQ131" s="158">
        <v>387</v>
      </c>
      <c r="BR131" s="157">
        <v>498</v>
      </c>
      <c r="BS131" s="157">
        <v>608</v>
      </c>
      <c r="BT131" s="157">
        <v>608</v>
      </c>
      <c r="BU131" s="158">
        <v>609</v>
      </c>
      <c r="BV131" s="157">
        <v>608</v>
      </c>
      <c r="BW131" s="157">
        <v>221</v>
      </c>
      <c r="BX131" s="157">
        <v>276</v>
      </c>
      <c r="BY131" s="157">
        <v>387</v>
      </c>
      <c r="BZ131" s="157">
        <v>498</v>
      </c>
      <c r="CA131" s="157">
        <v>608</v>
      </c>
      <c r="CB131" s="157">
        <v>608</v>
      </c>
      <c r="CC131" s="157">
        <v>609</v>
      </c>
      <c r="CD131" s="157">
        <v>608</v>
      </c>
      <c r="CE131" s="691"/>
      <c r="CF131" s="688"/>
      <c r="CG131" s="304" t="s">
        <v>1166</v>
      </c>
      <c r="CH131" s="157">
        <v>170</v>
      </c>
      <c r="CI131" s="157">
        <v>170</v>
      </c>
      <c r="CJ131" s="158">
        <v>283</v>
      </c>
      <c r="CK131" s="157">
        <v>379</v>
      </c>
      <c r="CL131" s="157">
        <v>432</v>
      </c>
      <c r="CM131" s="158">
        <v>432</v>
      </c>
      <c r="CN131" s="157">
        <v>432</v>
      </c>
      <c r="CO131" s="158">
        <v>432</v>
      </c>
      <c r="CP131" s="157">
        <v>244</v>
      </c>
      <c r="CQ131" s="157">
        <v>244</v>
      </c>
      <c r="CR131" s="158">
        <v>244</v>
      </c>
      <c r="CS131" s="157">
        <v>343</v>
      </c>
      <c r="CT131" s="157">
        <v>432</v>
      </c>
      <c r="CU131" s="157">
        <v>432</v>
      </c>
      <c r="CV131" s="158">
        <v>432</v>
      </c>
      <c r="CW131" s="157">
        <v>432</v>
      </c>
      <c r="CX131" s="157">
        <v>244</v>
      </c>
      <c r="CY131" s="157">
        <v>244</v>
      </c>
      <c r="CZ131" s="157">
        <v>244</v>
      </c>
      <c r="DA131" s="157">
        <v>343</v>
      </c>
      <c r="DB131" s="157">
        <v>432</v>
      </c>
      <c r="DC131" s="157">
        <v>432</v>
      </c>
      <c r="DD131" s="157">
        <v>432</v>
      </c>
      <c r="DE131" s="157">
        <v>432</v>
      </c>
    </row>
    <row r="132" spans="1:109">
      <c r="A132" s="143">
        <v>132</v>
      </c>
      <c r="B132" s="691"/>
      <c r="C132" s="689"/>
      <c r="D132" s="305" t="s">
        <v>1167</v>
      </c>
      <c r="E132" s="159">
        <v>60</v>
      </c>
      <c r="F132" s="159">
        <v>60</v>
      </c>
      <c r="G132" s="160">
        <v>59</v>
      </c>
      <c r="H132" s="159">
        <v>53</v>
      </c>
      <c r="I132" s="159">
        <v>46</v>
      </c>
      <c r="J132" s="160">
        <v>41</v>
      </c>
      <c r="K132" s="159">
        <v>36</v>
      </c>
      <c r="L132" s="160">
        <v>31</v>
      </c>
      <c r="M132" s="159">
        <v>50</v>
      </c>
      <c r="N132" s="159">
        <v>50</v>
      </c>
      <c r="O132" s="160">
        <v>50</v>
      </c>
      <c r="P132" s="159">
        <v>50</v>
      </c>
      <c r="Q132" s="159">
        <v>46</v>
      </c>
      <c r="R132" s="159">
        <v>41</v>
      </c>
      <c r="S132" s="160">
        <v>36</v>
      </c>
      <c r="T132" s="159">
        <v>31</v>
      </c>
      <c r="U132" s="159">
        <v>50</v>
      </c>
      <c r="V132" s="159">
        <v>50</v>
      </c>
      <c r="W132" s="159">
        <v>50</v>
      </c>
      <c r="X132" s="159">
        <v>50</v>
      </c>
      <c r="Y132" s="159">
        <v>46</v>
      </c>
      <c r="Z132" s="159">
        <v>41</v>
      </c>
      <c r="AA132" s="159">
        <v>36</v>
      </c>
      <c r="AB132" s="159">
        <v>31</v>
      </c>
      <c r="AC132" s="691"/>
      <c r="AD132" s="689"/>
      <c r="AE132" s="305" t="s">
        <v>1167</v>
      </c>
      <c r="AF132" s="159">
        <v>324</v>
      </c>
      <c r="AG132" s="159">
        <v>324</v>
      </c>
      <c r="AH132" s="160">
        <v>317</v>
      </c>
      <c r="AI132" s="159">
        <v>283</v>
      </c>
      <c r="AJ132" s="159">
        <v>248</v>
      </c>
      <c r="AK132" s="160">
        <v>224</v>
      </c>
      <c r="AL132" s="159">
        <v>192</v>
      </c>
      <c r="AM132" s="160">
        <v>166</v>
      </c>
      <c r="AN132" s="159">
        <v>477</v>
      </c>
      <c r="AO132" s="159">
        <v>477</v>
      </c>
      <c r="AP132" s="160">
        <v>477</v>
      </c>
      <c r="AQ132" s="159">
        <v>477</v>
      </c>
      <c r="AR132" s="159">
        <v>443</v>
      </c>
      <c r="AS132" s="159">
        <v>399</v>
      </c>
      <c r="AT132" s="160">
        <v>343</v>
      </c>
      <c r="AU132" s="159">
        <v>296</v>
      </c>
      <c r="AV132" s="159">
        <v>477</v>
      </c>
      <c r="AW132" s="159">
        <v>477</v>
      </c>
      <c r="AX132" s="159">
        <v>477</v>
      </c>
      <c r="AY132" s="159">
        <v>477</v>
      </c>
      <c r="AZ132" s="159">
        <v>443</v>
      </c>
      <c r="BA132" s="159">
        <v>399</v>
      </c>
      <c r="BB132" s="159">
        <v>343</v>
      </c>
      <c r="BC132" s="159">
        <v>296</v>
      </c>
      <c r="BD132" s="691"/>
      <c r="BE132" s="689"/>
      <c r="BF132" s="305" t="s">
        <v>1167</v>
      </c>
      <c r="BG132" s="159">
        <v>245</v>
      </c>
      <c r="BH132" s="159">
        <v>306</v>
      </c>
      <c r="BI132" s="160">
        <v>419</v>
      </c>
      <c r="BJ132" s="159">
        <v>482</v>
      </c>
      <c r="BK132" s="159">
        <v>535</v>
      </c>
      <c r="BL132" s="160">
        <v>595</v>
      </c>
      <c r="BM132" s="159">
        <v>608</v>
      </c>
      <c r="BN132" s="160">
        <v>608</v>
      </c>
      <c r="BO132" s="159">
        <v>202</v>
      </c>
      <c r="BP132" s="159">
        <v>253</v>
      </c>
      <c r="BQ132" s="160">
        <v>354</v>
      </c>
      <c r="BR132" s="159">
        <v>455</v>
      </c>
      <c r="BS132" s="159">
        <v>535</v>
      </c>
      <c r="BT132" s="159">
        <v>595</v>
      </c>
      <c r="BU132" s="160">
        <v>608</v>
      </c>
      <c r="BV132" s="159">
        <v>608</v>
      </c>
      <c r="BW132" s="159">
        <v>202</v>
      </c>
      <c r="BX132" s="159">
        <v>253</v>
      </c>
      <c r="BY132" s="159">
        <v>354</v>
      </c>
      <c r="BZ132" s="159">
        <v>455</v>
      </c>
      <c r="CA132" s="159">
        <v>535</v>
      </c>
      <c r="CB132" s="159">
        <v>595</v>
      </c>
      <c r="CC132" s="159">
        <v>608</v>
      </c>
      <c r="CD132" s="159">
        <v>608</v>
      </c>
      <c r="CE132" s="691"/>
      <c r="CF132" s="689"/>
      <c r="CG132" s="305" t="s">
        <v>1167</v>
      </c>
      <c r="CH132" s="159">
        <v>155</v>
      </c>
      <c r="CI132" s="159">
        <v>155</v>
      </c>
      <c r="CJ132" s="160">
        <v>259</v>
      </c>
      <c r="CK132" s="159">
        <v>333</v>
      </c>
      <c r="CL132" s="159">
        <v>381</v>
      </c>
      <c r="CM132" s="160">
        <v>423</v>
      </c>
      <c r="CN132" s="159">
        <v>432</v>
      </c>
      <c r="CO132" s="160">
        <v>432</v>
      </c>
      <c r="CP132" s="159">
        <v>223</v>
      </c>
      <c r="CQ132" s="159">
        <v>223</v>
      </c>
      <c r="CR132" s="160">
        <v>223</v>
      </c>
      <c r="CS132" s="159">
        <v>315</v>
      </c>
      <c r="CT132" s="159">
        <v>381</v>
      </c>
      <c r="CU132" s="159">
        <v>423</v>
      </c>
      <c r="CV132" s="160">
        <v>432</v>
      </c>
      <c r="CW132" s="159">
        <v>432</v>
      </c>
      <c r="CX132" s="159">
        <v>223</v>
      </c>
      <c r="CY132" s="159">
        <v>223</v>
      </c>
      <c r="CZ132" s="159">
        <v>223</v>
      </c>
      <c r="DA132" s="159">
        <v>315</v>
      </c>
      <c r="DB132" s="159">
        <v>381</v>
      </c>
      <c r="DC132" s="159">
        <v>423</v>
      </c>
      <c r="DD132" s="159">
        <v>432</v>
      </c>
      <c r="DE132" s="159">
        <v>432</v>
      </c>
    </row>
    <row r="133" spans="1:109">
      <c r="A133" s="143">
        <v>133</v>
      </c>
      <c r="B133" s="691"/>
      <c r="C133" s="704">
        <v>170</v>
      </c>
      <c r="D133" s="303" t="s">
        <v>1165</v>
      </c>
      <c r="E133" s="155">
        <v>93</v>
      </c>
      <c r="F133" s="155">
        <v>93</v>
      </c>
      <c r="G133" s="156">
        <v>87</v>
      </c>
      <c r="H133" s="155">
        <v>68</v>
      </c>
      <c r="I133" s="155">
        <v>52</v>
      </c>
      <c r="J133" s="156">
        <v>42</v>
      </c>
      <c r="K133" s="155">
        <v>36</v>
      </c>
      <c r="L133" s="156">
        <v>31</v>
      </c>
      <c r="M133" s="155">
        <v>65</v>
      </c>
      <c r="N133" s="155">
        <v>65</v>
      </c>
      <c r="O133" s="156">
        <v>65</v>
      </c>
      <c r="P133" s="155">
        <v>65</v>
      </c>
      <c r="Q133" s="155">
        <v>52</v>
      </c>
      <c r="R133" s="155">
        <v>42</v>
      </c>
      <c r="S133" s="156">
        <v>36</v>
      </c>
      <c r="T133" s="155">
        <v>31</v>
      </c>
      <c r="U133" s="155">
        <v>65</v>
      </c>
      <c r="V133" s="155">
        <v>65</v>
      </c>
      <c r="W133" s="155">
        <v>65</v>
      </c>
      <c r="X133" s="155">
        <v>65</v>
      </c>
      <c r="Y133" s="155">
        <v>52</v>
      </c>
      <c r="Z133" s="155">
        <v>42</v>
      </c>
      <c r="AA133" s="155">
        <v>36</v>
      </c>
      <c r="AB133" s="155">
        <v>31</v>
      </c>
      <c r="AC133" s="691"/>
      <c r="AD133" s="704">
        <v>170</v>
      </c>
      <c r="AE133" s="303" t="s">
        <v>1165</v>
      </c>
      <c r="AF133" s="155">
        <v>574</v>
      </c>
      <c r="AG133" s="155">
        <v>574</v>
      </c>
      <c r="AH133" s="156">
        <v>536</v>
      </c>
      <c r="AI133" s="155">
        <v>419</v>
      </c>
      <c r="AJ133" s="155">
        <v>321</v>
      </c>
      <c r="AK133" s="156">
        <v>260</v>
      </c>
      <c r="AL133" s="155">
        <v>219</v>
      </c>
      <c r="AM133" s="156">
        <v>189</v>
      </c>
      <c r="AN133" s="155">
        <v>713</v>
      </c>
      <c r="AO133" s="155">
        <v>713</v>
      </c>
      <c r="AP133" s="156">
        <v>713</v>
      </c>
      <c r="AQ133" s="155">
        <v>713</v>
      </c>
      <c r="AR133" s="155">
        <v>569</v>
      </c>
      <c r="AS133" s="155">
        <v>462</v>
      </c>
      <c r="AT133" s="156">
        <v>388</v>
      </c>
      <c r="AU133" s="155">
        <v>335</v>
      </c>
      <c r="AV133" s="155">
        <v>713</v>
      </c>
      <c r="AW133" s="155">
        <v>713</v>
      </c>
      <c r="AX133" s="155">
        <v>713</v>
      </c>
      <c r="AY133" s="155">
        <v>713</v>
      </c>
      <c r="AZ133" s="155">
        <v>569</v>
      </c>
      <c r="BA133" s="155">
        <v>462</v>
      </c>
      <c r="BB133" s="155">
        <v>388</v>
      </c>
      <c r="BC133" s="155">
        <v>335</v>
      </c>
      <c r="BD133" s="691"/>
      <c r="BE133" s="704">
        <v>170</v>
      </c>
      <c r="BF133" s="303" t="s">
        <v>1165</v>
      </c>
      <c r="BG133" s="155">
        <v>425</v>
      </c>
      <c r="BH133" s="155">
        <v>505</v>
      </c>
      <c r="BI133" s="156">
        <v>649</v>
      </c>
      <c r="BJ133" s="155">
        <v>647</v>
      </c>
      <c r="BK133" s="155">
        <v>607</v>
      </c>
      <c r="BL133" s="156">
        <v>608</v>
      </c>
      <c r="BM133" s="155">
        <v>608</v>
      </c>
      <c r="BN133" s="156">
        <v>608</v>
      </c>
      <c r="BO133" s="155">
        <v>298</v>
      </c>
      <c r="BP133" s="155">
        <v>353</v>
      </c>
      <c r="BQ133" s="156">
        <v>486</v>
      </c>
      <c r="BR133" s="155">
        <v>620</v>
      </c>
      <c r="BS133" s="155">
        <v>607</v>
      </c>
      <c r="BT133" s="155">
        <v>608</v>
      </c>
      <c r="BU133" s="156">
        <v>608</v>
      </c>
      <c r="BV133" s="155">
        <v>608</v>
      </c>
      <c r="BW133" s="155">
        <v>298</v>
      </c>
      <c r="BX133" s="155">
        <v>353</v>
      </c>
      <c r="BY133" s="155">
        <v>486</v>
      </c>
      <c r="BZ133" s="155">
        <v>620</v>
      </c>
      <c r="CA133" s="155">
        <v>607</v>
      </c>
      <c r="CB133" s="155">
        <v>608</v>
      </c>
      <c r="CC133" s="155">
        <v>608</v>
      </c>
      <c r="CD133" s="155">
        <v>608</v>
      </c>
      <c r="CE133" s="691"/>
      <c r="CF133" s="704">
        <v>170</v>
      </c>
      <c r="CG133" s="303" t="s">
        <v>1165</v>
      </c>
      <c r="CH133" s="155">
        <v>270</v>
      </c>
      <c r="CI133" s="155">
        <v>270</v>
      </c>
      <c r="CJ133" s="156">
        <v>385</v>
      </c>
      <c r="CK133" s="155">
        <v>432</v>
      </c>
      <c r="CL133" s="155">
        <v>432</v>
      </c>
      <c r="CM133" s="156">
        <v>432</v>
      </c>
      <c r="CN133" s="155">
        <v>432</v>
      </c>
      <c r="CO133" s="156">
        <v>432</v>
      </c>
      <c r="CP133" s="155">
        <v>332</v>
      </c>
      <c r="CQ133" s="155">
        <v>332</v>
      </c>
      <c r="CR133" s="156">
        <v>332</v>
      </c>
      <c r="CS133" s="155">
        <v>414</v>
      </c>
      <c r="CT133" s="155">
        <v>432</v>
      </c>
      <c r="CU133" s="155">
        <v>432</v>
      </c>
      <c r="CV133" s="156">
        <v>432</v>
      </c>
      <c r="CW133" s="155">
        <v>432</v>
      </c>
      <c r="CX133" s="155">
        <v>332</v>
      </c>
      <c r="CY133" s="155">
        <v>332</v>
      </c>
      <c r="CZ133" s="155">
        <v>332</v>
      </c>
      <c r="DA133" s="155">
        <v>414</v>
      </c>
      <c r="DB133" s="155">
        <v>432</v>
      </c>
      <c r="DC133" s="155">
        <v>432</v>
      </c>
      <c r="DD133" s="155">
        <v>432</v>
      </c>
      <c r="DE133" s="155">
        <v>432</v>
      </c>
    </row>
    <row r="134" spans="1:109">
      <c r="A134" s="143">
        <v>134</v>
      </c>
      <c r="B134" s="691"/>
      <c r="C134" s="705"/>
      <c r="D134" s="304" t="s">
        <v>1166</v>
      </c>
      <c r="E134" s="157">
        <v>63</v>
      </c>
      <c r="F134" s="157">
        <v>63</v>
      </c>
      <c r="G134" s="158">
        <v>63</v>
      </c>
      <c r="H134" s="157">
        <v>59</v>
      </c>
      <c r="I134" s="157">
        <v>52</v>
      </c>
      <c r="J134" s="158">
        <v>42</v>
      </c>
      <c r="K134" s="157">
        <v>36</v>
      </c>
      <c r="L134" s="158">
        <v>31</v>
      </c>
      <c r="M134" s="157">
        <v>52</v>
      </c>
      <c r="N134" s="157">
        <v>52</v>
      </c>
      <c r="O134" s="158">
        <v>52</v>
      </c>
      <c r="P134" s="157">
        <v>52</v>
      </c>
      <c r="Q134" s="157">
        <v>52</v>
      </c>
      <c r="R134" s="157">
        <v>42</v>
      </c>
      <c r="S134" s="158">
        <v>36</v>
      </c>
      <c r="T134" s="157">
        <v>31</v>
      </c>
      <c r="U134" s="157">
        <v>52</v>
      </c>
      <c r="V134" s="157">
        <v>52</v>
      </c>
      <c r="W134" s="157">
        <v>52</v>
      </c>
      <c r="X134" s="157">
        <v>52</v>
      </c>
      <c r="Y134" s="157">
        <v>52</v>
      </c>
      <c r="Z134" s="157">
        <v>42</v>
      </c>
      <c r="AA134" s="157">
        <v>36</v>
      </c>
      <c r="AB134" s="157">
        <v>31</v>
      </c>
      <c r="AC134" s="691"/>
      <c r="AD134" s="705"/>
      <c r="AE134" s="304" t="s">
        <v>1166</v>
      </c>
      <c r="AF134" s="157">
        <v>387</v>
      </c>
      <c r="AG134" s="157">
        <v>387</v>
      </c>
      <c r="AH134" s="158">
        <v>386</v>
      </c>
      <c r="AI134" s="157">
        <v>362</v>
      </c>
      <c r="AJ134" s="157">
        <v>321</v>
      </c>
      <c r="AK134" s="158">
        <v>260</v>
      </c>
      <c r="AL134" s="157">
        <v>219</v>
      </c>
      <c r="AM134" s="158">
        <v>189</v>
      </c>
      <c r="AN134" s="157">
        <v>567</v>
      </c>
      <c r="AO134" s="157">
        <v>567</v>
      </c>
      <c r="AP134" s="158">
        <v>567</v>
      </c>
      <c r="AQ134" s="157">
        <v>567</v>
      </c>
      <c r="AR134" s="157">
        <v>567</v>
      </c>
      <c r="AS134" s="157">
        <v>461</v>
      </c>
      <c r="AT134" s="158">
        <v>389</v>
      </c>
      <c r="AU134" s="157">
        <v>335</v>
      </c>
      <c r="AV134" s="157">
        <v>567</v>
      </c>
      <c r="AW134" s="157">
        <v>567</v>
      </c>
      <c r="AX134" s="157">
        <v>567</v>
      </c>
      <c r="AY134" s="157">
        <v>567</v>
      </c>
      <c r="AZ134" s="157">
        <v>567</v>
      </c>
      <c r="BA134" s="157">
        <v>461</v>
      </c>
      <c r="BB134" s="157">
        <v>389</v>
      </c>
      <c r="BC134" s="157">
        <v>335</v>
      </c>
      <c r="BD134" s="691"/>
      <c r="BE134" s="705"/>
      <c r="BF134" s="304" t="s">
        <v>1166</v>
      </c>
      <c r="BG134" s="157">
        <v>287</v>
      </c>
      <c r="BH134" s="157">
        <v>340</v>
      </c>
      <c r="BI134" s="158">
        <v>468</v>
      </c>
      <c r="BJ134" s="157">
        <v>558</v>
      </c>
      <c r="BK134" s="157">
        <v>608</v>
      </c>
      <c r="BL134" s="158">
        <v>608</v>
      </c>
      <c r="BM134" s="157">
        <v>609</v>
      </c>
      <c r="BN134" s="158">
        <v>608</v>
      </c>
      <c r="BO134" s="157">
        <v>236</v>
      </c>
      <c r="BP134" s="157">
        <v>282</v>
      </c>
      <c r="BQ134" s="158">
        <v>387</v>
      </c>
      <c r="BR134" s="157">
        <v>493</v>
      </c>
      <c r="BS134" s="157">
        <v>606</v>
      </c>
      <c r="BT134" s="157">
        <v>608</v>
      </c>
      <c r="BU134" s="158">
        <v>609</v>
      </c>
      <c r="BV134" s="157">
        <v>608</v>
      </c>
      <c r="BW134" s="157">
        <v>236</v>
      </c>
      <c r="BX134" s="157">
        <v>282</v>
      </c>
      <c r="BY134" s="157">
        <v>387</v>
      </c>
      <c r="BZ134" s="157">
        <v>493</v>
      </c>
      <c r="CA134" s="157">
        <v>606</v>
      </c>
      <c r="CB134" s="157">
        <v>608</v>
      </c>
      <c r="CC134" s="157">
        <v>609</v>
      </c>
      <c r="CD134" s="157">
        <v>608</v>
      </c>
      <c r="CE134" s="691"/>
      <c r="CF134" s="705"/>
      <c r="CG134" s="304" t="s">
        <v>1166</v>
      </c>
      <c r="CH134" s="157">
        <v>182</v>
      </c>
      <c r="CI134" s="157">
        <v>182</v>
      </c>
      <c r="CJ134" s="158">
        <v>277</v>
      </c>
      <c r="CK134" s="157">
        <v>374</v>
      </c>
      <c r="CL134" s="157">
        <v>432</v>
      </c>
      <c r="CM134" s="158">
        <v>432</v>
      </c>
      <c r="CN134" s="157">
        <v>432</v>
      </c>
      <c r="CO134" s="158">
        <v>432</v>
      </c>
      <c r="CP134" s="157">
        <v>265</v>
      </c>
      <c r="CQ134" s="157">
        <v>265</v>
      </c>
      <c r="CR134" s="158">
        <v>265</v>
      </c>
      <c r="CS134" s="157">
        <v>330</v>
      </c>
      <c r="CT134" s="157">
        <v>430</v>
      </c>
      <c r="CU134" s="157">
        <v>432</v>
      </c>
      <c r="CV134" s="158">
        <v>432</v>
      </c>
      <c r="CW134" s="157">
        <v>432</v>
      </c>
      <c r="CX134" s="157">
        <v>265</v>
      </c>
      <c r="CY134" s="157">
        <v>265</v>
      </c>
      <c r="CZ134" s="157">
        <v>265</v>
      </c>
      <c r="DA134" s="157">
        <v>330</v>
      </c>
      <c r="DB134" s="157">
        <v>430</v>
      </c>
      <c r="DC134" s="157">
        <v>432</v>
      </c>
      <c r="DD134" s="157">
        <v>432</v>
      </c>
      <c r="DE134" s="157">
        <v>432</v>
      </c>
    </row>
    <row r="135" spans="1:109">
      <c r="A135" s="143">
        <v>135</v>
      </c>
      <c r="B135" s="691"/>
      <c r="C135" s="706"/>
      <c r="D135" s="305" t="s">
        <v>1167</v>
      </c>
      <c r="E135" s="159">
        <v>58</v>
      </c>
      <c r="F135" s="159">
        <v>58</v>
      </c>
      <c r="G135" s="160">
        <v>57</v>
      </c>
      <c r="H135" s="159">
        <v>52</v>
      </c>
      <c r="I135" s="159">
        <v>46</v>
      </c>
      <c r="J135" s="160">
        <v>41</v>
      </c>
      <c r="K135" s="159">
        <v>36</v>
      </c>
      <c r="L135" s="160">
        <v>31</v>
      </c>
      <c r="M135" s="159">
        <v>48</v>
      </c>
      <c r="N135" s="159">
        <v>48</v>
      </c>
      <c r="O135" s="160">
        <v>48</v>
      </c>
      <c r="P135" s="159">
        <v>48</v>
      </c>
      <c r="Q135" s="159">
        <v>46</v>
      </c>
      <c r="R135" s="159">
        <v>41</v>
      </c>
      <c r="S135" s="160">
        <v>36</v>
      </c>
      <c r="T135" s="159">
        <v>31</v>
      </c>
      <c r="U135" s="159">
        <v>48</v>
      </c>
      <c r="V135" s="159">
        <v>48</v>
      </c>
      <c r="W135" s="159">
        <v>48</v>
      </c>
      <c r="X135" s="159">
        <v>48</v>
      </c>
      <c r="Y135" s="159">
        <v>46</v>
      </c>
      <c r="Z135" s="159">
        <v>41</v>
      </c>
      <c r="AA135" s="159">
        <v>36</v>
      </c>
      <c r="AB135" s="159">
        <v>31</v>
      </c>
      <c r="AC135" s="691"/>
      <c r="AD135" s="706"/>
      <c r="AE135" s="305" t="s">
        <v>1167</v>
      </c>
      <c r="AF135" s="159">
        <v>354</v>
      </c>
      <c r="AG135" s="159">
        <v>354</v>
      </c>
      <c r="AH135" s="160">
        <v>353</v>
      </c>
      <c r="AI135" s="159">
        <v>318</v>
      </c>
      <c r="AJ135" s="159">
        <v>282</v>
      </c>
      <c r="AK135" s="160">
        <v>254</v>
      </c>
      <c r="AL135" s="159">
        <v>219</v>
      </c>
      <c r="AM135" s="160">
        <v>189</v>
      </c>
      <c r="AN135" s="159">
        <v>518</v>
      </c>
      <c r="AO135" s="159">
        <v>518</v>
      </c>
      <c r="AP135" s="160">
        <v>518</v>
      </c>
      <c r="AQ135" s="159">
        <v>518</v>
      </c>
      <c r="AR135" s="159">
        <v>502</v>
      </c>
      <c r="AS135" s="159">
        <v>451</v>
      </c>
      <c r="AT135" s="160">
        <v>388</v>
      </c>
      <c r="AU135" s="159">
        <v>335</v>
      </c>
      <c r="AV135" s="159">
        <v>518</v>
      </c>
      <c r="AW135" s="159">
        <v>518</v>
      </c>
      <c r="AX135" s="159">
        <v>518</v>
      </c>
      <c r="AY135" s="159">
        <v>518</v>
      </c>
      <c r="AZ135" s="159">
        <v>502</v>
      </c>
      <c r="BA135" s="159">
        <v>451</v>
      </c>
      <c r="BB135" s="159">
        <v>388</v>
      </c>
      <c r="BC135" s="159">
        <v>335</v>
      </c>
      <c r="BD135" s="691"/>
      <c r="BE135" s="706"/>
      <c r="BF135" s="305" t="s">
        <v>1167</v>
      </c>
      <c r="BG135" s="159">
        <v>262</v>
      </c>
      <c r="BH135" s="159">
        <v>311</v>
      </c>
      <c r="BI135" s="160">
        <v>428</v>
      </c>
      <c r="BJ135" s="159">
        <v>491</v>
      </c>
      <c r="BK135" s="159">
        <v>535</v>
      </c>
      <c r="BL135" s="160">
        <v>595</v>
      </c>
      <c r="BM135" s="159">
        <v>608</v>
      </c>
      <c r="BN135" s="160">
        <v>608</v>
      </c>
      <c r="BO135" s="159">
        <v>217</v>
      </c>
      <c r="BP135" s="159">
        <v>257</v>
      </c>
      <c r="BQ135" s="160">
        <v>353</v>
      </c>
      <c r="BR135" s="159">
        <v>451</v>
      </c>
      <c r="BS135" s="159">
        <v>535</v>
      </c>
      <c r="BT135" s="159">
        <v>595</v>
      </c>
      <c r="BU135" s="160">
        <v>608</v>
      </c>
      <c r="BV135" s="159">
        <v>608</v>
      </c>
      <c r="BW135" s="159">
        <v>217</v>
      </c>
      <c r="BX135" s="159">
        <v>257</v>
      </c>
      <c r="BY135" s="159">
        <v>353</v>
      </c>
      <c r="BZ135" s="159">
        <v>451</v>
      </c>
      <c r="CA135" s="159">
        <v>535</v>
      </c>
      <c r="CB135" s="159">
        <v>595</v>
      </c>
      <c r="CC135" s="159">
        <v>608</v>
      </c>
      <c r="CD135" s="159">
        <v>608</v>
      </c>
      <c r="CE135" s="691"/>
      <c r="CF135" s="706"/>
      <c r="CG135" s="305" t="s">
        <v>1167</v>
      </c>
      <c r="CH135" s="159">
        <v>167</v>
      </c>
      <c r="CI135" s="159">
        <v>167</v>
      </c>
      <c r="CJ135" s="160">
        <v>253</v>
      </c>
      <c r="CK135" s="159">
        <v>329</v>
      </c>
      <c r="CL135" s="159">
        <v>381</v>
      </c>
      <c r="CM135" s="160">
        <v>423</v>
      </c>
      <c r="CN135" s="159">
        <v>432</v>
      </c>
      <c r="CO135" s="160">
        <v>432</v>
      </c>
      <c r="CP135" s="159">
        <v>242</v>
      </c>
      <c r="CQ135" s="159">
        <v>242</v>
      </c>
      <c r="CR135" s="160">
        <v>242</v>
      </c>
      <c r="CS135" s="159">
        <v>302</v>
      </c>
      <c r="CT135" s="159">
        <v>381</v>
      </c>
      <c r="CU135" s="159">
        <v>423</v>
      </c>
      <c r="CV135" s="160">
        <v>432</v>
      </c>
      <c r="CW135" s="159">
        <v>432</v>
      </c>
      <c r="CX135" s="159">
        <v>242</v>
      </c>
      <c r="CY135" s="159">
        <v>242</v>
      </c>
      <c r="CZ135" s="159">
        <v>242</v>
      </c>
      <c r="DA135" s="159">
        <v>302</v>
      </c>
      <c r="DB135" s="159">
        <v>381</v>
      </c>
      <c r="DC135" s="159">
        <v>423</v>
      </c>
      <c r="DD135" s="159">
        <v>432</v>
      </c>
      <c r="DE135" s="159">
        <v>432</v>
      </c>
    </row>
    <row r="136" spans="1:109">
      <c r="A136" s="143">
        <v>136</v>
      </c>
      <c r="B136" s="691"/>
      <c r="C136" s="707">
        <v>180</v>
      </c>
      <c r="D136" s="303" t="s">
        <v>1165</v>
      </c>
      <c r="E136" s="155">
        <v>90</v>
      </c>
      <c r="F136" s="155">
        <v>90</v>
      </c>
      <c r="G136" s="156">
        <v>86</v>
      </c>
      <c r="H136" s="155">
        <v>68</v>
      </c>
      <c r="I136" s="155">
        <v>52</v>
      </c>
      <c r="J136" s="156">
        <v>42</v>
      </c>
      <c r="K136" s="155">
        <v>36</v>
      </c>
      <c r="L136" s="156">
        <v>31</v>
      </c>
      <c r="M136" s="155">
        <v>58</v>
      </c>
      <c r="N136" s="155">
        <v>58</v>
      </c>
      <c r="O136" s="156">
        <v>58</v>
      </c>
      <c r="P136" s="155">
        <v>58</v>
      </c>
      <c r="Q136" s="155">
        <v>52</v>
      </c>
      <c r="R136" s="155">
        <v>42</v>
      </c>
      <c r="S136" s="156">
        <v>36</v>
      </c>
      <c r="T136" s="155">
        <v>31</v>
      </c>
      <c r="U136" s="155">
        <v>58</v>
      </c>
      <c r="V136" s="155">
        <v>58</v>
      </c>
      <c r="W136" s="155">
        <v>58</v>
      </c>
      <c r="X136" s="155">
        <v>58</v>
      </c>
      <c r="Y136" s="155">
        <v>52</v>
      </c>
      <c r="Z136" s="155">
        <v>42</v>
      </c>
      <c r="AA136" s="155">
        <v>36</v>
      </c>
      <c r="AB136" s="155">
        <v>31</v>
      </c>
      <c r="AC136" s="691"/>
      <c r="AD136" s="707">
        <v>180</v>
      </c>
      <c r="AE136" s="303" t="s">
        <v>1165</v>
      </c>
      <c r="AF136" s="155">
        <v>621</v>
      </c>
      <c r="AG136" s="155">
        <v>621</v>
      </c>
      <c r="AH136" s="156">
        <v>593</v>
      </c>
      <c r="AI136" s="155">
        <v>471</v>
      </c>
      <c r="AJ136" s="155">
        <v>361</v>
      </c>
      <c r="AK136" s="156">
        <v>293</v>
      </c>
      <c r="AL136" s="155">
        <v>246</v>
      </c>
      <c r="AM136" s="156">
        <v>212</v>
      </c>
      <c r="AN136" s="155">
        <v>713</v>
      </c>
      <c r="AO136" s="155">
        <v>713</v>
      </c>
      <c r="AP136" s="156">
        <v>713</v>
      </c>
      <c r="AQ136" s="155">
        <v>713</v>
      </c>
      <c r="AR136" s="155">
        <v>640</v>
      </c>
      <c r="AS136" s="155">
        <v>519</v>
      </c>
      <c r="AT136" s="156">
        <v>436</v>
      </c>
      <c r="AU136" s="155">
        <v>377</v>
      </c>
      <c r="AV136" s="155">
        <v>713</v>
      </c>
      <c r="AW136" s="155">
        <v>713</v>
      </c>
      <c r="AX136" s="155">
        <v>713</v>
      </c>
      <c r="AY136" s="155">
        <v>713</v>
      </c>
      <c r="AZ136" s="155">
        <v>640</v>
      </c>
      <c r="BA136" s="155">
        <v>519</v>
      </c>
      <c r="BB136" s="155">
        <v>436</v>
      </c>
      <c r="BC136" s="155">
        <v>377</v>
      </c>
      <c r="BD136" s="691"/>
      <c r="BE136" s="707">
        <v>180</v>
      </c>
      <c r="BF136" s="303" t="s">
        <v>1165</v>
      </c>
      <c r="BG136" s="155">
        <v>453</v>
      </c>
      <c r="BH136" s="155">
        <v>513</v>
      </c>
      <c r="BI136" s="156">
        <v>665</v>
      </c>
      <c r="BJ136" s="155">
        <v>667</v>
      </c>
      <c r="BK136" s="155">
        <v>617</v>
      </c>
      <c r="BL136" s="156">
        <v>608</v>
      </c>
      <c r="BM136" s="155">
        <v>608</v>
      </c>
      <c r="BN136" s="156">
        <v>608</v>
      </c>
      <c r="BO136" s="155">
        <v>293</v>
      </c>
      <c r="BP136" s="155">
        <v>331</v>
      </c>
      <c r="BQ136" s="156">
        <v>450</v>
      </c>
      <c r="BR136" s="155">
        <v>568</v>
      </c>
      <c r="BS136" s="155">
        <v>617</v>
      </c>
      <c r="BT136" s="155">
        <v>608</v>
      </c>
      <c r="BU136" s="156">
        <v>608</v>
      </c>
      <c r="BV136" s="155">
        <v>608</v>
      </c>
      <c r="BW136" s="155">
        <v>293</v>
      </c>
      <c r="BX136" s="155">
        <v>331</v>
      </c>
      <c r="BY136" s="155">
        <v>450</v>
      </c>
      <c r="BZ136" s="155">
        <v>568</v>
      </c>
      <c r="CA136" s="155">
        <v>617</v>
      </c>
      <c r="CB136" s="155">
        <v>608</v>
      </c>
      <c r="CC136" s="155">
        <v>608</v>
      </c>
      <c r="CD136" s="155">
        <v>608</v>
      </c>
      <c r="CE136" s="691"/>
      <c r="CF136" s="707">
        <v>180</v>
      </c>
      <c r="CG136" s="303" t="s">
        <v>1165</v>
      </c>
      <c r="CH136" s="155">
        <v>290</v>
      </c>
      <c r="CI136" s="155">
        <v>290</v>
      </c>
      <c r="CJ136" s="156">
        <v>378</v>
      </c>
      <c r="CK136" s="155">
        <v>432</v>
      </c>
      <c r="CL136" s="155">
        <v>432</v>
      </c>
      <c r="CM136" s="156">
        <v>432</v>
      </c>
      <c r="CN136" s="155">
        <v>432</v>
      </c>
      <c r="CO136" s="156">
        <v>432</v>
      </c>
      <c r="CP136" s="155">
        <v>332</v>
      </c>
      <c r="CQ136" s="155">
        <v>332</v>
      </c>
      <c r="CR136" s="156">
        <v>332</v>
      </c>
      <c r="CS136" s="155">
        <v>368</v>
      </c>
      <c r="CT136" s="155">
        <v>432</v>
      </c>
      <c r="CU136" s="155">
        <v>432</v>
      </c>
      <c r="CV136" s="156">
        <v>432</v>
      </c>
      <c r="CW136" s="155">
        <v>432</v>
      </c>
      <c r="CX136" s="155">
        <v>332</v>
      </c>
      <c r="CY136" s="155">
        <v>332</v>
      </c>
      <c r="CZ136" s="155">
        <v>332</v>
      </c>
      <c r="DA136" s="155">
        <v>368</v>
      </c>
      <c r="DB136" s="155">
        <v>432</v>
      </c>
      <c r="DC136" s="155">
        <v>432</v>
      </c>
      <c r="DD136" s="155">
        <v>432</v>
      </c>
      <c r="DE136" s="155">
        <v>432</v>
      </c>
    </row>
    <row r="137" spans="1:109">
      <c r="A137" s="143">
        <v>137</v>
      </c>
      <c r="B137" s="691"/>
      <c r="C137" s="708"/>
      <c r="D137" s="304" t="s">
        <v>1166</v>
      </c>
      <c r="E137" s="157">
        <v>61</v>
      </c>
      <c r="F137" s="157">
        <v>61</v>
      </c>
      <c r="G137" s="158">
        <v>61</v>
      </c>
      <c r="H137" s="157">
        <v>58</v>
      </c>
      <c r="I137" s="157">
        <v>52</v>
      </c>
      <c r="J137" s="158">
        <v>42</v>
      </c>
      <c r="K137" s="157">
        <v>36</v>
      </c>
      <c r="L137" s="158">
        <v>31</v>
      </c>
      <c r="M137" s="157">
        <v>50</v>
      </c>
      <c r="N137" s="157">
        <v>50</v>
      </c>
      <c r="O137" s="158">
        <v>50</v>
      </c>
      <c r="P137" s="157">
        <v>50</v>
      </c>
      <c r="Q137" s="157">
        <v>50</v>
      </c>
      <c r="R137" s="157">
        <v>42</v>
      </c>
      <c r="S137" s="158">
        <v>36</v>
      </c>
      <c r="T137" s="157">
        <v>31</v>
      </c>
      <c r="U137" s="157">
        <v>50</v>
      </c>
      <c r="V137" s="157">
        <v>50</v>
      </c>
      <c r="W137" s="157">
        <v>50</v>
      </c>
      <c r="X137" s="157">
        <v>50</v>
      </c>
      <c r="Y137" s="157">
        <v>50</v>
      </c>
      <c r="Z137" s="157">
        <v>42</v>
      </c>
      <c r="AA137" s="157">
        <v>36</v>
      </c>
      <c r="AB137" s="157">
        <v>31</v>
      </c>
      <c r="AC137" s="691"/>
      <c r="AD137" s="708"/>
      <c r="AE137" s="304" t="s">
        <v>1166</v>
      </c>
      <c r="AF137" s="157">
        <v>419</v>
      </c>
      <c r="AG137" s="157">
        <v>419</v>
      </c>
      <c r="AH137" s="158">
        <v>419</v>
      </c>
      <c r="AI137" s="157">
        <v>401</v>
      </c>
      <c r="AJ137" s="157">
        <v>361</v>
      </c>
      <c r="AK137" s="158">
        <v>292</v>
      </c>
      <c r="AL137" s="157">
        <v>246</v>
      </c>
      <c r="AM137" s="158">
        <v>213</v>
      </c>
      <c r="AN137" s="157">
        <v>613</v>
      </c>
      <c r="AO137" s="157">
        <v>613</v>
      </c>
      <c r="AP137" s="158">
        <v>613</v>
      </c>
      <c r="AQ137" s="157">
        <v>613</v>
      </c>
      <c r="AR137" s="157">
        <v>613</v>
      </c>
      <c r="AS137" s="157">
        <v>519</v>
      </c>
      <c r="AT137" s="158">
        <v>437</v>
      </c>
      <c r="AU137" s="157">
        <v>377</v>
      </c>
      <c r="AV137" s="157">
        <v>613</v>
      </c>
      <c r="AW137" s="157">
        <v>613</v>
      </c>
      <c r="AX137" s="157">
        <v>613</v>
      </c>
      <c r="AY137" s="157">
        <v>613</v>
      </c>
      <c r="AZ137" s="157">
        <v>613</v>
      </c>
      <c r="BA137" s="157">
        <v>519</v>
      </c>
      <c r="BB137" s="157">
        <v>437</v>
      </c>
      <c r="BC137" s="157">
        <v>377</v>
      </c>
      <c r="BD137" s="691"/>
      <c r="BE137" s="708"/>
      <c r="BF137" s="304" t="s">
        <v>1166</v>
      </c>
      <c r="BG137" s="157">
        <v>305</v>
      </c>
      <c r="BH137" s="157">
        <v>346</v>
      </c>
      <c r="BI137" s="158">
        <v>469</v>
      </c>
      <c r="BJ137" s="157">
        <v>567</v>
      </c>
      <c r="BK137" s="157">
        <v>617</v>
      </c>
      <c r="BL137" s="158">
        <v>608</v>
      </c>
      <c r="BM137" s="157">
        <v>609</v>
      </c>
      <c r="BN137" s="158">
        <v>608</v>
      </c>
      <c r="BO137" s="157">
        <v>252</v>
      </c>
      <c r="BP137" s="157">
        <v>285</v>
      </c>
      <c r="BQ137" s="158">
        <v>388</v>
      </c>
      <c r="BR137" s="157">
        <v>490</v>
      </c>
      <c r="BS137" s="157">
        <v>592</v>
      </c>
      <c r="BT137" s="157">
        <v>608</v>
      </c>
      <c r="BU137" s="158">
        <v>609</v>
      </c>
      <c r="BV137" s="157">
        <v>608</v>
      </c>
      <c r="BW137" s="157">
        <v>252</v>
      </c>
      <c r="BX137" s="157">
        <v>285</v>
      </c>
      <c r="BY137" s="157">
        <v>388</v>
      </c>
      <c r="BZ137" s="157">
        <v>490</v>
      </c>
      <c r="CA137" s="157">
        <v>592</v>
      </c>
      <c r="CB137" s="157">
        <v>608</v>
      </c>
      <c r="CC137" s="157">
        <v>609</v>
      </c>
      <c r="CD137" s="157">
        <v>608</v>
      </c>
      <c r="CE137" s="691"/>
      <c r="CF137" s="708"/>
      <c r="CG137" s="304" t="s">
        <v>1166</v>
      </c>
      <c r="CH137" s="157">
        <v>195</v>
      </c>
      <c r="CI137" s="157">
        <v>195</v>
      </c>
      <c r="CJ137" s="158">
        <v>267</v>
      </c>
      <c r="CK137" s="157">
        <v>367</v>
      </c>
      <c r="CL137" s="157">
        <v>432</v>
      </c>
      <c r="CM137" s="158">
        <v>432</v>
      </c>
      <c r="CN137" s="157">
        <v>432</v>
      </c>
      <c r="CO137" s="158">
        <v>432</v>
      </c>
      <c r="CP137" s="157">
        <v>286</v>
      </c>
      <c r="CQ137" s="157">
        <v>286</v>
      </c>
      <c r="CR137" s="158">
        <v>286</v>
      </c>
      <c r="CS137" s="157">
        <v>316</v>
      </c>
      <c r="CT137" s="157">
        <v>413</v>
      </c>
      <c r="CU137" s="157">
        <v>432</v>
      </c>
      <c r="CV137" s="158">
        <v>432</v>
      </c>
      <c r="CW137" s="157">
        <v>432</v>
      </c>
      <c r="CX137" s="157">
        <v>286</v>
      </c>
      <c r="CY137" s="157">
        <v>286</v>
      </c>
      <c r="CZ137" s="157">
        <v>286</v>
      </c>
      <c r="DA137" s="157">
        <v>316</v>
      </c>
      <c r="DB137" s="157">
        <v>413</v>
      </c>
      <c r="DC137" s="157">
        <v>432</v>
      </c>
      <c r="DD137" s="157">
        <v>432</v>
      </c>
      <c r="DE137" s="157">
        <v>432</v>
      </c>
    </row>
    <row r="138" spans="1:109">
      <c r="A138" s="143">
        <v>138</v>
      </c>
      <c r="B138" s="691"/>
      <c r="C138" s="709"/>
      <c r="D138" s="305" t="s">
        <v>1167</v>
      </c>
      <c r="E138" s="159">
        <v>55</v>
      </c>
      <c r="F138" s="159">
        <v>55</v>
      </c>
      <c r="G138" s="160">
        <v>55</v>
      </c>
      <c r="H138" s="159">
        <v>51</v>
      </c>
      <c r="I138" s="159">
        <v>46</v>
      </c>
      <c r="J138" s="160">
        <v>41</v>
      </c>
      <c r="K138" s="159">
        <v>36</v>
      </c>
      <c r="L138" s="160">
        <v>31</v>
      </c>
      <c r="M138" s="159">
        <v>46</v>
      </c>
      <c r="N138" s="159">
        <v>46</v>
      </c>
      <c r="O138" s="160">
        <v>46</v>
      </c>
      <c r="P138" s="159">
        <v>46</v>
      </c>
      <c r="Q138" s="159">
        <v>46</v>
      </c>
      <c r="R138" s="159">
        <v>41</v>
      </c>
      <c r="S138" s="160">
        <v>36</v>
      </c>
      <c r="T138" s="159">
        <v>31</v>
      </c>
      <c r="U138" s="159">
        <v>46</v>
      </c>
      <c r="V138" s="159">
        <v>46</v>
      </c>
      <c r="W138" s="159">
        <v>46</v>
      </c>
      <c r="X138" s="159">
        <v>46</v>
      </c>
      <c r="Y138" s="159">
        <v>46</v>
      </c>
      <c r="Z138" s="159">
        <v>41</v>
      </c>
      <c r="AA138" s="159">
        <v>36</v>
      </c>
      <c r="AB138" s="159">
        <v>31</v>
      </c>
      <c r="AC138" s="691"/>
      <c r="AD138" s="709"/>
      <c r="AE138" s="305" t="s">
        <v>1167</v>
      </c>
      <c r="AF138" s="159">
        <v>383</v>
      </c>
      <c r="AG138" s="159">
        <v>383</v>
      </c>
      <c r="AH138" s="160">
        <v>383</v>
      </c>
      <c r="AI138" s="159">
        <v>353</v>
      </c>
      <c r="AJ138" s="159">
        <v>318</v>
      </c>
      <c r="AK138" s="160">
        <v>286</v>
      </c>
      <c r="AL138" s="159">
        <v>246</v>
      </c>
      <c r="AM138" s="160">
        <v>212</v>
      </c>
      <c r="AN138" s="159">
        <v>561</v>
      </c>
      <c r="AO138" s="159">
        <v>561</v>
      </c>
      <c r="AP138" s="160">
        <v>561</v>
      </c>
      <c r="AQ138" s="159">
        <v>561</v>
      </c>
      <c r="AR138" s="159">
        <v>561</v>
      </c>
      <c r="AS138" s="159">
        <v>508</v>
      </c>
      <c r="AT138" s="160">
        <v>437</v>
      </c>
      <c r="AU138" s="159">
        <v>377</v>
      </c>
      <c r="AV138" s="159">
        <v>561</v>
      </c>
      <c r="AW138" s="159">
        <v>561</v>
      </c>
      <c r="AX138" s="159">
        <v>561</v>
      </c>
      <c r="AY138" s="159">
        <v>561</v>
      </c>
      <c r="AZ138" s="159">
        <v>561</v>
      </c>
      <c r="BA138" s="159">
        <v>508</v>
      </c>
      <c r="BB138" s="159">
        <v>437</v>
      </c>
      <c r="BC138" s="159">
        <v>377</v>
      </c>
      <c r="BD138" s="691"/>
      <c r="BE138" s="709"/>
      <c r="BF138" s="305" t="s">
        <v>1167</v>
      </c>
      <c r="BG138" s="159">
        <v>279</v>
      </c>
      <c r="BH138" s="159">
        <v>316</v>
      </c>
      <c r="BI138" s="160">
        <v>429</v>
      </c>
      <c r="BJ138" s="159">
        <v>500</v>
      </c>
      <c r="BK138" s="159">
        <v>544</v>
      </c>
      <c r="BL138" s="160">
        <v>595</v>
      </c>
      <c r="BM138" s="159">
        <v>608</v>
      </c>
      <c r="BN138" s="160">
        <v>608</v>
      </c>
      <c r="BO138" s="159">
        <v>230</v>
      </c>
      <c r="BP138" s="159">
        <v>261</v>
      </c>
      <c r="BQ138" s="160">
        <v>354</v>
      </c>
      <c r="BR138" s="159">
        <v>447</v>
      </c>
      <c r="BS138" s="159">
        <v>541</v>
      </c>
      <c r="BT138" s="159">
        <v>595</v>
      </c>
      <c r="BU138" s="160">
        <v>608</v>
      </c>
      <c r="BV138" s="159">
        <v>608</v>
      </c>
      <c r="BW138" s="159">
        <v>230</v>
      </c>
      <c r="BX138" s="159">
        <v>261</v>
      </c>
      <c r="BY138" s="159">
        <v>354</v>
      </c>
      <c r="BZ138" s="159">
        <v>447</v>
      </c>
      <c r="CA138" s="159">
        <v>541</v>
      </c>
      <c r="CB138" s="159">
        <v>595</v>
      </c>
      <c r="CC138" s="159">
        <v>608</v>
      </c>
      <c r="CD138" s="159">
        <v>608</v>
      </c>
      <c r="CE138" s="691"/>
      <c r="CF138" s="709"/>
      <c r="CG138" s="305" t="s">
        <v>1167</v>
      </c>
      <c r="CH138" s="159">
        <v>179</v>
      </c>
      <c r="CI138" s="159">
        <v>179</v>
      </c>
      <c r="CJ138" s="160">
        <v>243</v>
      </c>
      <c r="CK138" s="159">
        <v>323</v>
      </c>
      <c r="CL138" s="159">
        <v>381</v>
      </c>
      <c r="CM138" s="160">
        <v>423</v>
      </c>
      <c r="CN138" s="159">
        <v>432</v>
      </c>
      <c r="CO138" s="160">
        <v>432</v>
      </c>
      <c r="CP138" s="159">
        <v>262</v>
      </c>
      <c r="CQ138" s="159">
        <v>262</v>
      </c>
      <c r="CR138" s="160">
        <v>262</v>
      </c>
      <c r="CS138" s="159">
        <v>290</v>
      </c>
      <c r="CT138" s="159">
        <v>378</v>
      </c>
      <c r="CU138" s="159">
        <v>423</v>
      </c>
      <c r="CV138" s="160">
        <v>432</v>
      </c>
      <c r="CW138" s="159">
        <v>432</v>
      </c>
      <c r="CX138" s="159">
        <v>262</v>
      </c>
      <c r="CY138" s="159">
        <v>262</v>
      </c>
      <c r="CZ138" s="159">
        <v>262</v>
      </c>
      <c r="DA138" s="159">
        <v>290</v>
      </c>
      <c r="DB138" s="159">
        <v>378</v>
      </c>
      <c r="DC138" s="159">
        <v>423</v>
      </c>
      <c r="DD138" s="159">
        <v>432</v>
      </c>
      <c r="DE138" s="159">
        <v>432</v>
      </c>
    </row>
    <row r="139" spans="1:109">
      <c r="A139" s="143">
        <v>139</v>
      </c>
      <c r="B139" s="691"/>
      <c r="C139" s="701">
        <v>200</v>
      </c>
      <c r="D139" s="303" t="s">
        <v>1165</v>
      </c>
      <c r="E139" s="155">
        <v>83</v>
      </c>
      <c r="F139" s="155">
        <v>83</v>
      </c>
      <c r="G139" s="156">
        <v>83</v>
      </c>
      <c r="H139" s="155">
        <v>68</v>
      </c>
      <c r="I139" s="155">
        <v>52</v>
      </c>
      <c r="J139" s="156">
        <v>42</v>
      </c>
      <c r="K139" s="155">
        <v>36</v>
      </c>
      <c r="L139" s="156">
        <v>31</v>
      </c>
      <c r="M139" s="155">
        <v>47</v>
      </c>
      <c r="N139" s="155">
        <v>47</v>
      </c>
      <c r="O139" s="156">
        <v>47</v>
      </c>
      <c r="P139" s="155">
        <v>47</v>
      </c>
      <c r="Q139" s="155">
        <v>47</v>
      </c>
      <c r="R139" s="155">
        <v>42</v>
      </c>
      <c r="S139" s="156">
        <v>36</v>
      </c>
      <c r="T139" s="155">
        <v>31</v>
      </c>
      <c r="U139" s="155">
        <v>47</v>
      </c>
      <c r="V139" s="155">
        <v>47</v>
      </c>
      <c r="W139" s="155">
        <v>47</v>
      </c>
      <c r="X139" s="155">
        <v>47</v>
      </c>
      <c r="Y139" s="155">
        <v>47</v>
      </c>
      <c r="Z139" s="155">
        <v>42</v>
      </c>
      <c r="AA139" s="155">
        <v>36</v>
      </c>
      <c r="AB139" s="155">
        <v>31</v>
      </c>
      <c r="AC139" s="691"/>
      <c r="AD139" s="701">
        <v>200</v>
      </c>
      <c r="AE139" s="303" t="s">
        <v>1165</v>
      </c>
      <c r="AF139" s="155">
        <v>713</v>
      </c>
      <c r="AG139" s="155">
        <v>713</v>
      </c>
      <c r="AH139" s="156">
        <v>713</v>
      </c>
      <c r="AI139" s="155">
        <v>588</v>
      </c>
      <c r="AJ139" s="155">
        <v>450</v>
      </c>
      <c r="AK139" s="156">
        <v>365</v>
      </c>
      <c r="AL139" s="155">
        <v>307</v>
      </c>
      <c r="AM139" s="156">
        <v>265</v>
      </c>
      <c r="AN139" s="155">
        <v>713</v>
      </c>
      <c r="AO139" s="155">
        <v>713</v>
      </c>
      <c r="AP139" s="156">
        <v>713</v>
      </c>
      <c r="AQ139" s="155">
        <v>713</v>
      </c>
      <c r="AR139" s="155">
        <v>713</v>
      </c>
      <c r="AS139" s="155">
        <v>643</v>
      </c>
      <c r="AT139" s="156">
        <v>541</v>
      </c>
      <c r="AU139" s="155">
        <v>468</v>
      </c>
      <c r="AV139" s="155">
        <v>713</v>
      </c>
      <c r="AW139" s="155">
        <v>713</v>
      </c>
      <c r="AX139" s="155">
        <v>713</v>
      </c>
      <c r="AY139" s="155">
        <v>713</v>
      </c>
      <c r="AZ139" s="155">
        <v>713</v>
      </c>
      <c r="BA139" s="155">
        <v>643</v>
      </c>
      <c r="BB139" s="155">
        <v>541</v>
      </c>
      <c r="BC139" s="155">
        <v>468</v>
      </c>
      <c r="BD139" s="691"/>
      <c r="BE139" s="701">
        <v>200</v>
      </c>
      <c r="BF139" s="303" t="s">
        <v>1165</v>
      </c>
      <c r="BG139" s="155">
        <v>505</v>
      </c>
      <c r="BH139" s="155">
        <v>529</v>
      </c>
      <c r="BI139" s="156">
        <v>697</v>
      </c>
      <c r="BJ139" s="155">
        <v>714</v>
      </c>
      <c r="BK139" s="155">
        <v>653</v>
      </c>
      <c r="BL139" s="156">
        <v>616</v>
      </c>
      <c r="BM139" s="155">
        <v>608</v>
      </c>
      <c r="BN139" s="156">
        <v>608</v>
      </c>
      <c r="BO139" s="155">
        <v>287</v>
      </c>
      <c r="BP139" s="155">
        <v>300</v>
      </c>
      <c r="BQ139" s="156">
        <v>396</v>
      </c>
      <c r="BR139" s="155">
        <v>491</v>
      </c>
      <c r="BS139" s="155">
        <v>586</v>
      </c>
      <c r="BT139" s="155">
        <v>616</v>
      </c>
      <c r="BU139" s="156">
        <v>608</v>
      </c>
      <c r="BV139" s="155">
        <v>608</v>
      </c>
      <c r="BW139" s="155">
        <v>287</v>
      </c>
      <c r="BX139" s="155">
        <v>300</v>
      </c>
      <c r="BY139" s="155">
        <v>396</v>
      </c>
      <c r="BZ139" s="155">
        <v>491</v>
      </c>
      <c r="CA139" s="155">
        <v>586</v>
      </c>
      <c r="CB139" s="155">
        <v>616</v>
      </c>
      <c r="CC139" s="155">
        <v>608</v>
      </c>
      <c r="CD139" s="155">
        <v>608</v>
      </c>
      <c r="CE139" s="691"/>
      <c r="CF139" s="701">
        <v>200</v>
      </c>
      <c r="CG139" s="303" t="s">
        <v>1165</v>
      </c>
      <c r="CH139" s="155">
        <v>332</v>
      </c>
      <c r="CI139" s="155">
        <v>332</v>
      </c>
      <c r="CJ139" s="156">
        <v>365</v>
      </c>
      <c r="CK139" s="155">
        <v>432</v>
      </c>
      <c r="CL139" s="155">
        <v>432</v>
      </c>
      <c r="CM139" s="156">
        <v>432</v>
      </c>
      <c r="CN139" s="155">
        <v>432</v>
      </c>
      <c r="CO139" s="156">
        <v>432</v>
      </c>
      <c r="CP139" s="155">
        <v>332</v>
      </c>
      <c r="CQ139" s="155">
        <v>332</v>
      </c>
      <c r="CR139" s="156">
        <v>332</v>
      </c>
      <c r="CS139" s="155">
        <v>332</v>
      </c>
      <c r="CT139" s="155">
        <v>388</v>
      </c>
      <c r="CU139" s="155">
        <v>432</v>
      </c>
      <c r="CV139" s="156">
        <v>432</v>
      </c>
      <c r="CW139" s="155">
        <v>432</v>
      </c>
      <c r="CX139" s="155">
        <v>332</v>
      </c>
      <c r="CY139" s="155">
        <v>332</v>
      </c>
      <c r="CZ139" s="155">
        <v>332</v>
      </c>
      <c r="DA139" s="155">
        <v>332</v>
      </c>
      <c r="DB139" s="155">
        <v>388</v>
      </c>
      <c r="DC139" s="155">
        <v>432</v>
      </c>
      <c r="DD139" s="155">
        <v>432</v>
      </c>
      <c r="DE139" s="155">
        <v>432</v>
      </c>
    </row>
    <row r="140" spans="1:109">
      <c r="A140" s="143">
        <v>140</v>
      </c>
      <c r="B140" s="691"/>
      <c r="C140" s="702"/>
      <c r="D140" s="304" t="s">
        <v>1166</v>
      </c>
      <c r="E140" s="157">
        <v>56</v>
      </c>
      <c r="F140" s="157">
        <v>56</v>
      </c>
      <c r="G140" s="158">
        <v>56</v>
      </c>
      <c r="H140" s="157">
        <v>56</v>
      </c>
      <c r="I140" s="157">
        <v>51</v>
      </c>
      <c r="J140" s="158">
        <v>42</v>
      </c>
      <c r="K140" s="157">
        <v>36</v>
      </c>
      <c r="L140" s="158">
        <v>31</v>
      </c>
      <c r="M140" s="157">
        <v>47</v>
      </c>
      <c r="N140" s="157">
        <v>47</v>
      </c>
      <c r="O140" s="158">
        <v>47</v>
      </c>
      <c r="P140" s="157">
        <v>47</v>
      </c>
      <c r="Q140" s="157">
        <v>47</v>
      </c>
      <c r="R140" s="157">
        <v>42</v>
      </c>
      <c r="S140" s="158">
        <v>36</v>
      </c>
      <c r="T140" s="157">
        <v>31</v>
      </c>
      <c r="U140" s="157">
        <v>47</v>
      </c>
      <c r="V140" s="157">
        <v>47</v>
      </c>
      <c r="W140" s="157">
        <v>47</v>
      </c>
      <c r="X140" s="157">
        <v>47</v>
      </c>
      <c r="Y140" s="157">
        <v>47</v>
      </c>
      <c r="Z140" s="157">
        <v>42</v>
      </c>
      <c r="AA140" s="157">
        <v>36</v>
      </c>
      <c r="AB140" s="157">
        <v>31</v>
      </c>
      <c r="AC140" s="691"/>
      <c r="AD140" s="702"/>
      <c r="AE140" s="304" t="s">
        <v>1166</v>
      </c>
      <c r="AF140" s="157">
        <v>485</v>
      </c>
      <c r="AG140" s="157">
        <v>485</v>
      </c>
      <c r="AH140" s="158">
        <v>485</v>
      </c>
      <c r="AI140" s="157">
        <v>483</v>
      </c>
      <c r="AJ140" s="157">
        <v>442</v>
      </c>
      <c r="AK140" s="158">
        <v>365</v>
      </c>
      <c r="AL140" s="157">
        <v>307</v>
      </c>
      <c r="AM140" s="158">
        <v>265</v>
      </c>
      <c r="AN140" s="157">
        <v>708</v>
      </c>
      <c r="AO140" s="157">
        <v>708</v>
      </c>
      <c r="AP140" s="158">
        <v>708</v>
      </c>
      <c r="AQ140" s="157">
        <v>708</v>
      </c>
      <c r="AR140" s="157">
        <v>708</v>
      </c>
      <c r="AS140" s="157">
        <v>644</v>
      </c>
      <c r="AT140" s="158">
        <v>543</v>
      </c>
      <c r="AU140" s="157">
        <v>467</v>
      </c>
      <c r="AV140" s="157">
        <v>708</v>
      </c>
      <c r="AW140" s="157">
        <v>708</v>
      </c>
      <c r="AX140" s="157">
        <v>708</v>
      </c>
      <c r="AY140" s="157">
        <v>708</v>
      </c>
      <c r="AZ140" s="157">
        <v>708</v>
      </c>
      <c r="BA140" s="157">
        <v>644</v>
      </c>
      <c r="BB140" s="157">
        <v>543</v>
      </c>
      <c r="BC140" s="157">
        <v>467</v>
      </c>
      <c r="BD140" s="691"/>
      <c r="BE140" s="702"/>
      <c r="BF140" s="304" t="s">
        <v>1166</v>
      </c>
      <c r="BG140" s="157">
        <v>344</v>
      </c>
      <c r="BH140" s="157">
        <v>360</v>
      </c>
      <c r="BI140" s="158">
        <v>475</v>
      </c>
      <c r="BJ140" s="157">
        <v>587</v>
      </c>
      <c r="BK140" s="157">
        <v>642</v>
      </c>
      <c r="BL140" s="158">
        <v>616</v>
      </c>
      <c r="BM140" s="157">
        <v>609</v>
      </c>
      <c r="BN140" s="158">
        <v>608</v>
      </c>
      <c r="BO140" s="157">
        <v>284</v>
      </c>
      <c r="BP140" s="157">
        <v>298</v>
      </c>
      <c r="BQ140" s="158">
        <v>393</v>
      </c>
      <c r="BR140" s="157">
        <v>488</v>
      </c>
      <c r="BS140" s="157">
        <v>582</v>
      </c>
      <c r="BT140" s="157">
        <v>616</v>
      </c>
      <c r="BU140" s="158">
        <v>609</v>
      </c>
      <c r="BV140" s="157">
        <v>608</v>
      </c>
      <c r="BW140" s="157">
        <v>284</v>
      </c>
      <c r="BX140" s="157">
        <v>298</v>
      </c>
      <c r="BY140" s="157">
        <v>393</v>
      </c>
      <c r="BZ140" s="157">
        <v>488</v>
      </c>
      <c r="CA140" s="157">
        <v>582</v>
      </c>
      <c r="CB140" s="157">
        <v>616</v>
      </c>
      <c r="CC140" s="157">
        <v>609</v>
      </c>
      <c r="CD140" s="157">
        <v>608</v>
      </c>
      <c r="CE140" s="691"/>
      <c r="CF140" s="702"/>
      <c r="CG140" s="304" t="s">
        <v>1166</v>
      </c>
      <c r="CH140" s="157">
        <v>226</v>
      </c>
      <c r="CI140" s="157">
        <v>226</v>
      </c>
      <c r="CJ140" s="158">
        <v>249</v>
      </c>
      <c r="CK140" s="157">
        <v>356</v>
      </c>
      <c r="CL140" s="157">
        <v>423</v>
      </c>
      <c r="CM140" s="158">
        <v>432</v>
      </c>
      <c r="CN140" s="157">
        <v>432</v>
      </c>
      <c r="CO140" s="158">
        <v>432</v>
      </c>
      <c r="CP140" s="157">
        <v>330</v>
      </c>
      <c r="CQ140" s="157">
        <v>330</v>
      </c>
      <c r="CR140" s="158">
        <v>330</v>
      </c>
      <c r="CS140" s="157">
        <v>330</v>
      </c>
      <c r="CT140" s="157">
        <v>385</v>
      </c>
      <c r="CU140" s="157">
        <v>432</v>
      </c>
      <c r="CV140" s="158">
        <v>432</v>
      </c>
      <c r="CW140" s="157">
        <v>432</v>
      </c>
      <c r="CX140" s="157">
        <v>330</v>
      </c>
      <c r="CY140" s="157">
        <v>330</v>
      </c>
      <c r="CZ140" s="157">
        <v>330</v>
      </c>
      <c r="DA140" s="157">
        <v>330</v>
      </c>
      <c r="DB140" s="157">
        <v>385</v>
      </c>
      <c r="DC140" s="157">
        <v>432</v>
      </c>
      <c r="DD140" s="157">
        <v>432</v>
      </c>
      <c r="DE140" s="157">
        <v>432</v>
      </c>
    </row>
    <row r="141" spans="1:109">
      <c r="A141" s="143">
        <v>141</v>
      </c>
      <c r="B141" s="692"/>
      <c r="C141" s="703"/>
      <c r="D141" s="305" t="s">
        <v>1167</v>
      </c>
      <c r="E141" s="159">
        <v>51</v>
      </c>
      <c r="F141" s="159">
        <v>51</v>
      </c>
      <c r="G141" s="160">
        <v>51</v>
      </c>
      <c r="H141" s="159">
        <v>49</v>
      </c>
      <c r="I141" s="159">
        <v>45</v>
      </c>
      <c r="J141" s="160">
        <v>41</v>
      </c>
      <c r="K141" s="159">
        <v>36</v>
      </c>
      <c r="L141" s="160">
        <v>31</v>
      </c>
      <c r="M141" s="159">
        <v>43</v>
      </c>
      <c r="N141" s="159">
        <v>43</v>
      </c>
      <c r="O141" s="160">
        <v>43</v>
      </c>
      <c r="P141" s="159">
        <v>43</v>
      </c>
      <c r="Q141" s="159">
        <v>43</v>
      </c>
      <c r="R141" s="159">
        <v>41</v>
      </c>
      <c r="S141" s="160">
        <v>36</v>
      </c>
      <c r="T141" s="159">
        <v>31</v>
      </c>
      <c r="U141" s="159">
        <v>43</v>
      </c>
      <c r="V141" s="159">
        <v>43</v>
      </c>
      <c r="W141" s="159">
        <v>43</v>
      </c>
      <c r="X141" s="159">
        <v>43</v>
      </c>
      <c r="Y141" s="159">
        <v>43</v>
      </c>
      <c r="Z141" s="159">
        <v>41</v>
      </c>
      <c r="AA141" s="159">
        <v>36</v>
      </c>
      <c r="AB141" s="159">
        <v>31</v>
      </c>
      <c r="AC141" s="692"/>
      <c r="AD141" s="703"/>
      <c r="AE141" s="305" t="s">
        <v>1167</v>
      </c>
      <c r="AF141" s="159">
        <v>443</v>
      </c>
      <c r="AG141" s="159">
        <v>443</v>
      </c>
      <c r="AH141" s="160">
        <v>443</v>
      </c>
      <c r="AI141" s="159">
        <v>426</v>
      </c>
      <c r="AJ141" s="159">
        <v>388</v>
      </c>
      <c r="AK141" s="160">
        <v>356</v>
      </c>
      <c r="AL141" s="159">
        <v>307</v>
      </c>
      <c r="AM141" s="160">
        <v>265</v>
      </c>
      <c r="AN141" s="159">
        <v>647</v>
      </c>
      <c r="AO141" s="159">
        <v>647</v>
      </c>
      <c r="AP141" s="160">
        <v>647</v>
      </c>
      <c r="AQ141" s="159">
        <v>647</v>
      </c>
      <c r="AR141" s="159">
        <v>647</v>
      </c>
      <c r="AS141" s="159">
        <v>630</v>
      </c>
      <c r="AT141" s="160">
        <v>542</v>
      </c>
      <c r="AU141" s="159">
        <v>467</v>
      </c>
      <c r="AV141" s="159">
        <v>647</v>
      </c>
      <c r="AW141" s="159">
        <v>647</v>
      </c>
      <c r="AX141" s="159">
        <v>647</v>
      </c>
      <c r="AY141" s="159">
        <v>647</v>
      </c>
      <c r="AZ141" s="159">
        <v>647</v>
      </c>
      <c r="BA141" s="159">
        <v>630</v>
      </c>
      <c r="BB141" s="159">
        <v>542</v>
      </c>
      <c r="BC141" s="159">
        <v>467</v>
      </c>
      <c r="BD141" s="692"/>
      <c r="BE141" s="703"/>
      <c r="BF141" s="305" t="s">
        <v>1167</v>
      </c>
      <c r="BG141" s="159">
        <v>314</v>
      </c>
      <c r="BH141" s="159">
        <v>329</v>
      </c>
      <c r="BI141" s="160">
        <v>434</v>
      </c>
      <c r="BJ141" s="159">
        <v>518</v>
      </c>
      <c r="BK141" s="159">
        <v>564</v>
      </c>
      <c r="BL141" s="160">
        <v>603</v>
      </c>
      <c r="BM141" s="159">
        <v>608</v>
      </c>
      <c r="BN141" s="160">
        <v>608</v>
      </c>
      <c r="BO141" s="159">
        <v>260</v>
      </c>
      <c r="BP141" s="159">
        <v>272</v>
      </c>
      <c r="BQ141" s="160">
        <v>358</v>
      </c>
      <c r="BR141" s="159">
        <v>446</v>
      </c>
      <c r="BS141" s="159">
        <v>532</v>
      </c>
      <c r="BT141" s="159">
        <v>603</v>
      </c>
      <c r="BU141" s="160">
        <v>608</v>
      </c>
      <c r="BV141" s="159">
        <v>608</v>
      </c>
      <c r="BW141" s="159">
        <v>260</v>
      </c>
      <c r="BX141" s="159">
        <v>272</v>
      </c>
      <c r="BY141" s="159">
        <v>358</v>
      </c>
      <c r="BZ141" s="159">
        <v>446</v>
      </c>
      <c r="CA141" s="159">
        <v>532</v>
      </c>
      <c r="CB141" s="159">
        <v>603</v>
      </c>
      <c r="CC141" s="159">
        <v>608</v>
      </c>
      <c r="CD141" s="159">
        <v>608</v>
      </c>
      <c r="CE141" s="692"/>
      <c r="CF141" s="703"/>
      <c r="CG141" s="305" t="s">
        <v>1167</v>
      </c>
      <c r="CH141" s="159">
        <v>207</v>
      </c>
      <c r="CI141" s="159">
        <v>207</v>
      </c>
      <c r="CJ141" s="160">
        <v>226</v>
      </c>
      <c r="CK141" s="159">
        <v>315</v>
      </c>
      <c r="CL141" s="159">
        <v>374</v>
      </c>
      <c r="CM141" s="160">
        <v>423</v>
      </c>
      <c r="CN141" s="159">
        <v>432</v>
      </c>
      <c r="CO141" s="160">
        <v>432</v>
      </c>
      <c r="CP141" s="159">
        <v>302</v>
      </c>
      <c r="CQ141" s="159">
        <v>302</v>
      </c>
      <c r="CR141" s="160">
        <v>302</v>
      </c>
      <c r="CS141" s="159">
        <v>302</v>
      </c>
      <c r="CT141" s="159">
        <v>353</v>
      </c>
      <c r="CU141" s="159">
        <v>423</v>
      </c>
      <c r="CV141" s="160">
        <v>432</v>
      </c>
      <c r="CW141" s="159">
        <v>432</v>
      </c>
      <c r="CX141" s="159">
        <v>302</v>
      </c>
      <c r="CY141" s="159">
        <v>302</v>
      </c>
      <c r="CZ141" s="159">
        <v>302</v>
      </c>
      <c r="DA141" s="159">
        <v>302</v>
      </c>
      <c r="DB141" s="159">
        <v>353</v>
      </c>
      <c r="DC141" s="159">
        <v>423</v>
      </c>
      <c r="DD141" s="159">
        <v>432</v>
      </c>
      <c r="DE141" s="159">
        <v>432</v>
      </c>
    </row>
    <row r="142" spans="1:109">
      <c r="A142" s="143">
        <v>142</v>
      </c>
    </row>
    <row r="143" spans="1:109">
      <c r="A143" s="143">
        <v>143</v>
      </c>
      <c r="B143" s="719" t="s">
        <v>1184</v>
      </c>
      <c r="C143" s="720"/>
      <c r="D143" s="720"/>
      <c r="E143" s="720"/>
      <c r="F143" s="720"/>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1"/>
      <c r="AC143" s="719" t="s">
        <v>1185</v>
      </c>
      <c r="AD143" s="720"/>
      <c r="AE143" s="720"/>
      <c r="AF143" s="720"/>
      <c r="AG143" s="720"/>
      <c r="AH143" s="720"/>
      <c r="AI143" s="720"/>
      <c r="AJ143" s="720"/>
      <c r="AK143" s="720"/>
      <c r="AL143" s="720"/>
      <c r="AM143" s="720"/>
      <c r="AN143" s="720"/>
      <c r="AO143" s="720"/>
      <c r="AP143" s="720"/>
      <c r="AQ143" s="720"/>
      <c r="AR143" s="720"/>
      <c r="AS143" s="720"/>
      <c r="AT143" s="720"/>
      <c r="AU143" s="720"/>
      <c r="AV143" s="720"/>
      <c r="AW143" s="720"/>
      <c r="AX143" s="720"/>
      <c r="AY143" s="720"/>
      <c r="AZ143" s="720"/>
      <c r="BA143" s="720"/>
      <c r="BB143" s="720"/>
      <c r="BC143" s="721"/>
      <c r="BD143" s="719" t="s">
        <v>1186</v>
      </c>
      <c r="BE143" s="720"/>
      <c r="BF143" s="720"/>
      <c r="BG143" s="720"/>
      <c r="BH143" s="720"/>
      <c r="BI143" s="720"/>
      <c r="BJ143" s="720"/>
      <c r="BK143" s="720"/>
      <c r="BL143" s="720"/>
      <c r="BM143" s="720"/>
      <c r="BN143" s="720"/>
      <c r="BO143" s="720"/>
      <c r="BP143" s="720"/>
      <c r="BQ143" s="720"/>
      <c r="BR143" s="720"/>
      <c r="BS143" s="720"/>
      <c r="BT143" s="720"/>
      <c r="BU143" s="720"/>
      <c r="BV143" s="720"/>
      <c r="BW143" s="720"/>
      <c r="BX143" s="720"/>
      <c r="BY143" s="720"/>
      <c r="BZ143" s="720"/>
      <c r="CA143" s="720"/>
      <c r="CB143" s="720"/>
      <c r="CC143" s="720"/>
      <c r="CD143" s="721"/>
      <c r="CE143" s="719" t="s">
        <v>1187</v>
      </c>
      <c r="CF143" s="720"/>
      <c r="CG143" s="720"/>
      <c r="CH143" s="720"/>
      <c r="CI143" s="720"/>
      <c r="CJ143" s="720"/>
      <c r="CK143" s="720"/>
      <c r="CL143" s="720"/>
      <c r="CM143" s="720"/>
      <c r="CN143" s="720"/>
      <c r="CO143" s="720"/>
      <c r="CP143" s="720"/>
      <c r="CQ143" s="720"/>
      <c r="CR143" s="720"/>
      <c r="CS143" s="720"/>
      <c r="CT143" s="720"/>
      <c r="CU143" s="720"/>
      <c r="CV143" s="720"/>
      <c r="CW143" s="720"/>
      <c r="CX143" s="720"/>
      <c r="CY143" s="720"/>
      <c r="CZ143" s="720"/>
      <c r="DA143" s="720"/>
      <c r="DB143" s="720"/>
      <c r="DC143" s="720"/>
      <c r="DD143" s="720"/>
      <c r="DE143" s="721"/>
    </row>
    <row r="144" spans="1:109">
      <c r="A144" s="143">
        <v>144</v>
      </c>
      <c r="B144" s="713" t="s">
        <v>1172</v>
      </c>
      <c r="C144" s="716" t="s">
        <v>1158</v>
      </c>
      <c r="D144" s="716" t="s">
        <v>1159</v>
      </c>
      <c r="E144" s="719" t="s">
        <v>1160</v>
      </c>
      <c r="F144" s="720"/>
      <c r="G144" s="720"/>
      <c r="H144" s="720"/>
      <c r="I144" s="720"/>
      <c r="J144" s="720"/>
      <c r="K144" s="720"/>
      <c r="L144" s="720"/>
      <c r="M144" s="719" t="s">
        <v>1161</v>
      </c>
      <c r="N144" s="720"/>
      <c r="O144" s="720"/>
      <c r="P144" s="720"/>
      <c r="Q144" s="720"/>
      <c r="R144" s="720"/>
      <c r="S144" s="720"/>
      <c r="T144" s="721"/>
      <c r="U144" s="719" t="s">
        <v>1162</v>
      </c>
      <c r="V144" s="720"/>
      <c r="W144" s="720"/>
      <c r="X144" s="720"/>
      <c r="Y144" s="720"/>
      <c r="Z144" s="720"/>
      <c r="AA144" s="720"/>
      <c r="AB144" s="721"/>
      <c r="AC144" s="713" t="s">
        <v>1172</v>
      </c>
      <c r="AD144" s="716" t="s">
        <v>1158</v>
      </c>
      <c r="AE144" s="716" t="s">
        <v>1159</v>
      </c>
      <c r="AF144" s="719" t="s">
        <v>1160</v>
      </c>
      <c r="AG144" s="720"/>
      <c r="AH144" s="720"/>
      <c r="AI144" s="720"/>
      <c r="AJ144" s="720"/>
      <c r="AK144" s="720"/>
      <c r="AL144" s="720"/>
      <c r="AM144" s="720"/>
      <c r="AN144" s="719" t="s">
        <v>1161</v>
      </c>
      <c r="AO144" s="720"/>
      <c r="AP144" s="720"/>
      <c r="AQ144" s="720"/>
      <c r="AR144" s="720"/>
      <c r="AS144" s="720"/>
      <c r="AT144" s="720"/>
      <c r="AU144" s="721"/>
      <c r="AV144" s="719" t="s">
        <v>1162</v>
      </c>
      <c r="AW144" s="720"/>
      <c r="AX144" s="720"/>
      <c r="AY144" s="720"/>
      <c r="AZ144" s="720"/>
      <c r="BA144" s="720"/>
      <c r="BB144" s="720"/>
      <c r="BC144" s="721"/>
      <c r="BD144" s="713" t="s">
        <v>1172</v>
      </c>
      <c r="BE144" s="716" t="s">
        <v>1158</v>
      </c>
      <c r="BF144" s="716" t="s">
        <v>1159</v>
      </c>
      <c r="BG144" s="719" t="s">
        <v>1160</v>
      </c>
      <c r="BH144" s="720"/>
      <c r="BI144" s="720"/>
      <c r="BJ144" s="720"/>
      <c r="BK144" s="720"/>
      <c r="BL144" s="720"/>
      <c r="BM144" s="720"/>
      <c r="BN144" s="720"/>
      <c r="BO144" s="719" t="s">
        <v>1161</v>
      </c>
      <c r="BP144" s="720"/>
      <c r="BQ144" s="720"/>
      <c r="BR144" s="720"/>
      <c r="BS144" s="720"/>
      <c r="BT144" s="720"/>
      <c r="BU144" s="720"/>
      <c r="BV144" s="721"/>
      <c r="BW144" s="719" t="s">
        <v>1162</v>
      </c>
      <c r="BX144" s="720"/>
      <c r="BY144" s="720"/>
      <c r="BZ144" s="720"/>
      <c r="CA144" s="720"/>
      <c r="CB144" s="720"/>
      <c r="CC144" s="720"/>
      <c r="CD144" s="721"/>
      <c r="CE144" s="713" t="s">
        <v>1172</v>
      </c>
      <c r="CF144" s="716" t="s">
        <v>1158</v>
      </c>
      <c r="CG144" s="716" t="s">
        <v>1159</v>
      </c>
      <c r="CH144" s="719" t="s">
        <v>1160</v>
      </c>
      <c r="CI144" s="720"/>
      <c r="CJ144" s="720"/>
      <c r="CK144" s="720"/>
      <c r="CL144" s="720"/>
      <c r="CM144" s="720"/>
      <c r="CN144" s="720"/>
      <c r="CO144" s="720"/>
      <c r="CP144" s="719" t="s">
        <v>1161</v>
      </c>
      <c r="CQ144" s="720"/>
      <c r="CR144" s="720"/>
      <c r="CS144" s="720"/>
      <c r="CT144" s="720"/>
      <c r="CU144" s="720"/>
      <c r="CV144" s="720"/>
      <c r="CW144" s="721"/>
      <c r="CX144" s="719" t="s">
        <v>1162</v>
      </c>
      <c r="CY144" s="720"/>
      <c r="CZ144" s="720"/>
      <c r="DA144" s="720"/>
      <c r="DB144" s="720"/>
      <c r="DC144" s="720"/>
      <c r="DD144" s="720"/>
      <c r="DE144" s="721"/>
    </row>
    <row r="145" spans="1:109">
      <c r="A145" s="143">
        <v>145</v>
      </c>
      <c r="B145" s="714"/>
      <c r="C145" s="717"/>
      <c r="D145" s="717"/>
      <c r="E145" s="722" t="s">
        <v>1163</v>
      </c>
      <c r="F145" s="723"/>
      <c r="G145" s="723"/>
      <c r="H145" s="723"/>
      <c r="I145" s="723"/>
      <c r="J145" s="723"/>
      <c r="K145" s="723"/>
      <c r="L145" s="723"/>
      <c r="M145" s="722" t="s">
        <v>1163</v>
      </c>
      <c r="N145" s="723"/>
      <c r="O145" s="723"/>
      <c r="P145" s="723"/>
      <c r="Q145" s="723"/>
      <c r="R145" s="723"/>
      <c r="S145" s="723"/>
      <c r="T145" s="724"/>
      <c r="U145" s="722" t="s">
        <v>1163</v>
      </c>
      <c r="V145" s="723"/>
      <c r="W145" s="723"/>
      <c r="X145" s="723"/>
      <c r="Y145" s="723"/>
      <c r="Z145" s="723"/>
      <c r="AA145" s="723"/>
      <c r="AB145" s="724"/>
      <c r="AC145" s="714"/>
      <c r="AD145" s="717"/>
      <c r="AE145" s="717"/>
      <c r="AF145" s="722" t="s">
        <v>1163</v>
      </c>
      <c r="AG145" s="723"/>
      <c r="AH145" s="723"/>
      <c r="AI145" s="723"/>
      <c r="AJ145" s="723"/>
      <c r="AK145" s="723"/>
      <c r="AL145" s="723"/>
      <c r="AM145" s="723"/>
      <c r="AN145" s="722" t="s">
        <v>1163</v>
      </c>
      <c r="AO145" s="723"/>
      <c r="AP145" s="723"/>
      <c r="AQ145" s="723"/>
      <c r="AR145" s="723"/>
      <c r="AS145" s="723"/>
      <c r="AT145" s="723"/>
      <c r="AU145" s="724"/>
      <c r="AV145" s="722" t="s">
        <v>1163</v>
      </c>
      <c r="AW145" s="723"/>
      <c r="AX145" s="723"/>
      <c r="AY145" s="723"/>
      <c r="AZ145" s="723"/>
      <c r="BA145" s="723"/>
      <c r="BB145" s="723"/>
      <c r="BC145" s="724"/>
      <c r="BD145" s="714"/>
      <c r="BE145" s="717"/>
      <c r="BF145" s="717"/>
      <c r="BG145" s="722" t="s">
        <v>1163</v>
      </c>
      <c r="BH145" s="723"/>
      <c r="BI145" s="723"/>
      <c r="BJ145" s="723"/>
      <c r="BK145" s="723"/>
      <c r="BL145" s="723"/>
      <c r="BM145" s="723"/>
      <c r="BN145" s="723"/>
      <c r="BO145" s="722" t="s">
        <v>1163</v>
      </c>
      <c r="BP145" s="723"/>
      <c r="BQ145" s="723"/>
      <c r="BR145" s="723"/>
      <c r="BS145" s="723"/>
      <c r="BT145" s="723"/>
      <c r="BU145" s="723"/>
      <c r="BV145" s="724"/>
      <c r="BW145" s="722" t="s">
        <v>1163</v>
      </c>
      <c r="BX145" s="723"/>
      <c r="BY145" s="723"/>
      <c r="BZ145" s="723"/>
      <c r="CA145" s="723"/>
      <c r="CB145" s="723"/>
      <c r="CC145" s="723"/>
      <c r="CD145" s="724"/>
      <c r="CE145" s="714"/>
      <c r="CF145" s="717"/>
      <c r="CG145" s="717"/>
      <c r="CH145" s="722" t="s">
        <v>1163</v>
      </c>
      <c r="CI145" s="723"/>
      <c r="CJ145" s="723"/>
      <c r="CK145" s="723"/>
      <c r="CL145" s="723"/>
      <c r="CM145" s="723"/>
      <c r="CN145" s="723"/>
      <c r="CO145" s="723"/>
      <c r="CP145" s="722" t="s">
        <v>1163</v>
      </c>
      <c r="CQ145" s="723"/>
      <c r="CR145" s="723"/>
      <c r="CS145" s="723"/>
      <c r="CT145" s="723"/>
      <c r="CU145" s="723"/>
      <c r="CV145" s="723"/>
      <c r="CW145" s="724"/>
      <c r="CX145" s="722" t="s">
        <v>1163</v>
      </c>
      <c r="CY145" s="723"/>
      <c r="CZ145" s="723"/>
      <c r="DA145" s="723"/>
      <c r="DB145" s="723"/>
      <c r="DC145" s="723"/>
      <c r="DD145" s="723"/>
      <c r="DE145" s="724"/>
    </row>
    <row r="146" spans="1:109">
      <c r="A146" s="143">
        <v>146</v>
      </c>
      <c r="B146" s="715"/>
      <c r="C146" s="718"/>
      <c r="D146" s="718"/>
      <c r="E146" s="146">
        <v>0</v>
      </c>
      <c r="F146" s="147">
        <v>10</v>
      </c>
      <c r="G146" s="148">
        <v>20</v>
      </c>
      <c r="H146" s="149">
        <v>30</v>
      </c>
      <c r="I146" s="150">
        <v>40</v>
      </c>
      <c r="J146" s="151">
        <v>50</v>
      </c>
      <c r="K146" s="152">
        <v>60</v>
      </c>
      <c r="L146" s="153">
        <v>70</v>
      </c>
      <c r="M146" s="146">
        <v>0</v>
      </c>
      <c r="N146" s="147">
        <v>10</v>
      </c>
      <c r="O146" s="148">
        <v>20</v>
      </c>
      <c r="P146" s="149">
        <v>30</v>
      </c>
      <c r="Q146" s="150">
        <v>40</v>
      </c>
      <c r="R146" s="151">
        <v>50</v>
      </c>
      <c r="S146" s="152">
        <v>60</v>
      </c>
      <c r="T146" s="154">
        <v>70</v>
      </c>
      <c r="U146" s="146">
        <v>0</v>
      </c>
      <c r="V146" s="147">
        <v>10</v>
      </c>
      <c r="W146" s="148">
        <v>20</v>
      </c>
      <c r="X146" s="149">
        <v>30</v>
      </c>
      <c r="Y146" s="150">
        <v>40</v>
      </c>
      <c r="Z146" s="151">
        <v>50</v>
      </c>
      <c r="AA146" s="152">
        <v>60</v>
      </c>
      <c r="AB146" s="154">
        <v>70</v>
      </c>
      <c r="AC146" s="715"/>
      <c r="AD146" s="718"/>
      <c r="AE146" s="718"/>
      <c r="AF146" s="146">
        <v>0</v>
      </c>
      <c r="AG146" s="147">
        <v>10</v>
      </c>
      <c r="AH146" s="148">
        <v>20</v>
      </c>
      <c r="AI146" s="149">
        <v>30</v>
      </c>
      <c r="AJ146" s="150">
        <v>40</v>
      </c>
      <c r="AK146" s="151">
        <v>50</v>
      </c>
      <c r="AL146" s="152">
        <v>60</v>
      </c>
      <c r="AM146" s="153">
        <v>70</v>
      </c>
      <c r="AN146" s="146">
        <v>0</v>
      </c>
      <c r="AO146" s="147">
        <v>10</v>
      </c>
      <c r="AP146" s="148">
        <v>20</v>
      </c>
      <c r="AQ146" s="149">
        <v>30</v>
      </c>
      <c r="AR146" s="150">
        <v>40</v>
      </c>
      <c r="AS146" s="151">
        <v>50</v>
      </c>
      <c r="AT146" s="152">
        <v>60</v>
      </c>
      <c r="AU146" s="154">
        <v>70</v>
      </c>
      <c r="AV146" s="146">
        <v>0</v>
      </c>
      <c r="AW146" s="147">
        <v>10</v>
      </c>
      <c r="AX146" s="148">
        <v>20</v>
      </c>
      <c r="AY146" s="149">
        <v>30</v>
      </c>
      <c r="AZ146" s="150">
        <v>40</v>
      </c>
      <c r="BA146" s="151">
        <v>50</v>
      </c>
      <c r="BB146" s="152">
        <v>60</v>
      </c>
      <c r="BC146" s="154">
        <v>70</v>
      </c>
      <c r="BD146" s="715"/>
      <c r="BE146" s="718"/>
      <c r="BF146" s="718"/>
      <c r="BG146" s="146">
        <v>0</v>
      </c>
      <c r="BH146" s="147">
        <v>10</v>
      </c>
      <c r="BI146" s="148">
        <v>20</v>
      </c>
      <c r="BJ146" s="149">
        <v>30</v>
      </c>
      <c r="BK146" s="150">
        <v>40</v>
      </c>
      <c r="BL146" s="151">
        <v>50</v>
      </c>
      <c r="BM146" s="152">
        <v>60</v>
      </c>
      <c r="BN146" s="153">
        <v>70</v>
      </c>
      <c r="BO146" s="146">
        <v>0</v>
      </c>
      <c r="BP146" s="147">
        <v>10</v>
      </c>
      <c r="BQ146" s="148">
        <v>20</v>
      </c>
      <c r="BR146" s="149">
        <v>30</v>
      </c>
      <c r="BS146" s="150">
        <v>40</v>
      </c>
      <c r="BT146" s="151">
        <v>50</v>
      </c>
      <c r="BU146" s="152">
        <v>60</v>
      </c>
      <c r="BV146" s="154">
        <v>70</v>
      </c>
      <c r="BW146" s="146">
        <v>0</v>
      </c>
      <c r="BX146" s="147">
        <v>10</v>
      </c>
      <c r="BY146" s="148">
        <v>20</v>
      </c>
      <c r="BZ146" s="149">
        <v>30</v>
      </c>
      <c r="CA146" s="150">
        <v>40</v>
      </c>
      <c r="CB146" s="151">
        <v>50</v>
      </c>
      <c r="CC146" s="152">
        <v>60</v>
      </c>
      <c r="CD146" s="154">
        <v>70</v>
      </c>
      <c r="CE146" s="715"/>
      <c r="CF146" s="718"/>
      <c r="CG146" s="718"/>
      <c r="CH146" s="146">
        <v>0</v>
      </c>
      <c r="CI146" s="147">
        <v>10</v>
      </c>
      <c r="CJ146" s="148">
        <v>20</v>
      </c>
      <c r="CK146" s="149">
        <v>30</v>
      </c>
      <c r="CL146" s="150">
        <v>40</v>
      </c>
      <c r="CM146" s="151">
        <v>50</v>
      </c>
      <c r="CN146" s="152">
        <v>60</v>
      </c>
      <c r="CO146" s="153">
        <v>70</v>
      </c>
      <c r="CP146" s="146">
        <v>0</v>
      </c>
      <c r="CQ146" s="147">
        <v>10</v>
      </c>
      <c r="CR146" s="148">
        <v>20</v>
      </c>
      <c r="CS146" s="149">
        <v>30</v>
      </c>
      <c r="CT146" s="150">
        <v>40</v>
      </c>
      <c r="CU146" s="151">
        <v>50</v>
      </c>
      <c r="CV146" s="152">
        <v>60</v>
      </c>
      <c r="CW146" s="154">
        <v>70</v>
      </c>
      <c r="CX146" s="146">
        <v>0</v>
      </c>
      <c r="CY146" s="147">
        <v>10</v>
      </c>
      <c r="CZ146" s="148">
        <v>20</v>
      </c>
      <c r="DA146" s="149">
        <v>30</v>
      </c>
      <c r="DB146" s="150">
        <v>40</v>
      </c>
      <c r="DC146" s="151">
        <v>50</v>
      </c>
      <c r="DD146" s="152">
        <v>60</v>
      </c>
      <c r="DE146" s="154">
        <v>70</v>
      </c>
    </row>
    <row r="147" spans="1:109">
      <c r="A147" s="143">
        <v>147</v>
      </c>
      <c r="B147" s="690" t="s">
        <v>1183</v>
      </c>
      <c r="C147" s="693">
        <v>110</v>
      </c>
      <c r="D147" s="303" t="s">
        <v>1165</v>
      </c>
      <c r="E147" s="155">
        <v>113</v>
      </c>
      <c r="F147" s="155">
        <v>112</v>
      </c>
      <c r="G147" s="156">
        <v>90</v>
      </c>
      <c r="H147" s="155">
        <v>68</v>
      </c>
      <c r="I147" s="155">
        <v>52</v>
      </c>
      <c r="J147" s="156">
        <v>42</v>
      </c>
      <c r="K147" s="155">
        <v>36</v>
      </c>
      <c r="L147" s="156">
        <v>31</v>
      </c>
      <c r="M147" s="155">
        <v>113</v>
      </c>
      <c r="N147" s="155">
        <v>112</v>
      </c>
      <c r="O147" s="156">
        <v>90</v>
      </c>
      <c r="P147" s="155">
        <v>68</v>
      </c>
      <c r="Q147" s="155">
        <v>52</v>
      </c>
      <c r="R147" s="155">
        <v>42</v>
      </c>
      <c r="S147" s="156">
        <v>36</v>
      </c>
      <c r="T147" s="155">
        <v>31</v>
      </c>
      <c r="U147" s="155">
        <v>93</v>
      </c>
      <c r="V147" s="155">
        <v>93</v>
      </c>
      <c r="W147" s="155">
        <v>90</v>
      </c>
      <c r="X147" s="155">
        <v>68</v>
      </c>
      <c r="Y147" s="155">
        <v>52</v>
      </c>
      <c r="Z147" s="155">
        <v>42</v>
      </c>
      <c r="AA147" s="155">
        <v>36</v>
      </c>
      <c r="AB147" s="155">
        <v>31</v>
      </c>
      <c r="AC147" s="690" t="s">
        <v>1183</v>
      </c>
      <c r="AD147" s="693">
        <v>110</v>
      </c>
      <c r="AE147" s="303" t="s">
        <v>1165</v>
      </c>
      <c r="AF147" s="155">
        <v>393</v>
      </c>
      <c r="AG147" s="155">
        <v>388</v>
      </c>
      <c r="AH147" s="156">
        <v>312</v>
      </c>
      <c r="AI147" s="155">
        <v>236</v>
      </c>
      <c r="AJ147" s="155">
        <v>181</v>
      </c>
      <c r="AK147" s="156">
        <v>147</v>
      </c>
      <c r="AL147" s="155">
        <v>124</v>
      </c>
      <c r="AM147" s="156">
        <v>107</v>
      </c>
      <c r="AN147" s="155">
        <v>393</v>
      </c>
      <c r="AO147" s="155">
        <v>388</v>
      </c>
      <c r="AP147" s="156">
        <v>312</v>
      </c>
      <c r="AQ147" s="155">
        <v>236</v>
      </c>
      <c r="AR147" s="155">
        <v>181</v>
      </c>
      <c r="AS147" s="155">
        <v>147</v>
      </c>
      <c r="AT147" s="156">
        <v>124</v>
      </c>
      <c r="AU147" s="155">
        <v>107</v>
      </c>
      <c r="AV147" s="155">
        <v>582</v>
      </c>
      <c r="AW147" s="155">
        <v>582</v>
      </c>
      <c r="AX147" s="155">
        <v>564</v>
      </c>
      <c r="AY147" s="155">
        <v>428</v>
      </c>
      <c r="AZ147" s="155">
        <v>327</v>
      </c>
      <c r="BA147" s="155">
        <v>265</v>
      </c>
      <c r="BB147" s="155">
        <v>223</v>
      </c>
      <c r="BC147" s="155">
        <v>193</v>
      </c>
      <c r="BD147" s="690" t="s">
        <v>1183</v>
      </c>
      <c r="BE147" s="693">
        <v>110</v>
      </c>
      <c r="BF147" s="303" t="s">
        <v>1165</v>
      </c>
      <c r="BG147" s="155">
        <v>323</v>
      </c>
      <c r="BH147" s="155">
        <v>483</v>
      </c>
      <c r="BI147" s="156">
        <v>572</v>
      </c>
      <c r="BJ147" s="155">
        <v>608</v>
      </c>
      <c r="BK147" s="155">
        <v>607</v>
      </c>
      <c r="BL147" s="156">
        <v>608</v>
      </c>
      <c r="BM147" s="155">
        <v>608</v>
      </c>
      <c r="BN147" s="156">
        <v>608</v>
      </c>
      <c r="BO147" s="155">
        <v>323</v>
      </c>
      <c r="BP147" s="155">
        <v>483</v>
      </c>
      <c r="BQ147" s="156">
        <v>572</v>
      </c>
      <c r="BR147" s="155">
        <v>608</v>
      </c>
      <c r="BS147" s="155">
        <v>607</v>
      </c>
      <c r="BT147" s="155">
        <v>608</v>
      </c>
      <c r="BU147" s="156">
        <v>608</v>
      </c>
      <c r="BV147" s="155">
        <v>608</v>
      </c>
      <c r="BW147" s="155">
        <v>265</v>
      </c>
      <c r="BX147" s="155">
        <v>401</v>
      </c>
      <c r="BY147" s="155">
        <v>572</v>
      </c>
      <c r="BZ147" s="155">
        <v>608</v>
      </c>
      <c r="CA147" s="155">
        <v>607</v>
      </c>
      <c r="CB147" s="155">
        <v>608</v>
      </c>
      <c r="CC147" s="155">
        <v>608</v>
      </c>
      <c r="CD147" s="155">
        <v>608</v>
      </c>
      <c r="CE147" s="690" t="s">
        <v>1183</v>
      </c>
      <c r="CF147" s="693">
        <v>110</v>
      </c>
      <c r="CG147" s="303" t="s">
        <v>1165</v>
      </c>
      <c r="CH147" s="155">
        <v>207</v>
      </c>
      <c r="CI147" s="155">
        <v>277</v>
      </c>
      <c r="CJ147" s="156">
        <v>396</v>
      </c>
      <c r="CK147" s="155">
        <v>432</v>
      </c>
      <c r="CL147" s="155">
        <v>432</v>
      </c>
      <c r="CM147" s="156">
        <v>432</v>
      </c>
      <c r="CN147" s="155">
        <v>432</v>
      </c>
      <c r="CO147" s="156">
        <v>432</v>
      </c>
      <c r="CP147" s="155">
        <v>207</v>
      </c>
      <c r="CQ147" s="155">
        <v>277</v>
      </c>
      <c r="CR147" s="156">
        <v>396</v>
      </c>
      <c r="CS147" s="155">
        <v>432</v>
      </c>
      <c r="CT147" s="155">
        <v>432</v>
      </c>
      <c r="CU147" s="155">
        <v>432</v>
      </c>
      <c r="CV147" s="156">
        <v>432</v>
      </c>
      <c r="CW147" s="155">
        <v>432</v>
      </c>
      <c r="CX147" s="155">
        <v>272</v>
      </c>
      <c r="CY147" s="155">
        <v>272</v>
      </c>
      <c r="CZ147" s="155">
        <v>396</v>
      </c>
      <c r="DA147" s="155">
        <v>432</v>
      </c>
      <c r="DB147" s="155">
        <v>432</v>
      </c>
      <c r="DC147" s="155">
        <v>432</v>
      </c>
      <c r="DD147" s="155">
        <v>432</v>
      </c>
      <c r="DE147" s="155">
        <v>432</v>
      </c>
    </row>
    <row r="148" spans="1:109">
      <c r="A148" s="143">
        <v>148</v>
      </c>
      <c r="B148" s="691"/>
      <c r="C148" s="694"/>
      <c r="D148" s="304" t="s">
        <v>1166</v>
      </c>
      <c r="E148" s="157">
        <v>76</v>
      </c>
      <c r="F148" s="157">
        <v>75</v>
      </c>
      <c r="G148" s="158">
        <v>68</v>
      </c>
      <c r="H148" s="157">
        <v>60</v>
      </c>
      <c r="I148" s="157">
        <v>52</v>
      </c>
      <c r="J148" s="158">
        <v>42</v>
      </c>
      <c r="K148" s="157">
        <v>36</v>
      </c>
      <c r="L148" s="158">
        <v>31</v>
      </c>
      <c r="M148" s="157">
        <v>76</v>
      </c>
      <c r="N148" s="157">
        <v>75</v>
      </c>
      <c r="O148" s="158">
        <v>68</v>
      </c>
      <c r="P148" s="157">
        <v>60</v>
      </c>
      <c r="Q148" s="157">
        <v>52</v>
      </c>
      <c r="R148" s="157">
        <v>42</v>
      </c>
      <c r="S148" s="158">
        <v>36</v>
      </c>
      <c r="T148" s="157">
        <v>31</v>
      </c>
      <c r="U148" s="157">
        <v>63</v>
      </c>
      <c r="V148" s="157">
        <v>63</v>
      </c>
      <c r="W148" s="157">
        <v>63</v>
      </c>
      <c r="X148" s="157">
        <v>60</v>
      </c>
      <c r="Y148" s="157">
        <v>52</v>
      </c>
      <c r="Z148" s="157">
        <v>42</v>
      </c>
      <c r="AA148" s="157">
        <v>36</v>
      </c>
      <c r="AB148" s="157">
        <v>31</v>
      </c>
      <c r="AC148" s="691"/>
      <c r="AD148" s="694"/>
      <c r="AE148" s="304" t="s">
        <v>1166</v>
      </c>
      <c r="AF148" s="157">
        <v>264</v>
      </c>
      <c r="AG148" s="157">
        <v>262</v>
      </c>
      <c r="AH148" s="158">
        <v>235</v>
      </c>
      <c r="AI148" s="157">
        <v>210</v>
      </c>
      <c r="AJ148" s="157">
        <v>181</v>
      </c>
      <c r="AK148" s="158">
        <v>147</v>
      </c>
      <c r="AL148" s="157">
        <v>124</v>
      </c>
      <c r="AM148" s="158">
        <v>107</v>
      </c>
      <c r="AN148" s="157">
        <v>264</v>
      </c>
      <c r="AO148" s="157">
        <v>262</v>
      </c>
      <c r="AP148" s="158">
        <v>235</v>
      </c>
      <c r="AQ148" s="157">
        <v>210</v>
      </c>
      <c r="AR148" s="157">
        <v>181</v>
      </c>
      <c r="AS148" s="157">
        <v>147</v>
      </c>
      <c r="AT148" s="158">
        <v>124</v>
      </c>
      <c r="AU148" s="157">
        <v>107</v>
      </c>
      <c r="AV148" s="157">
        <v>392</v>
      </c>
      <c r="AW148" s="157">
        <v>392</v>
      </c>
      <c r="AX148" s="157">
        <v>392</v>
      </c>
      <c r="AY148" s="157">
        <v>378</v>
      </c>
      <c r="AZ148" s="157">
        <v>328</v>
      </c>
      <c r="BA148" s="157">
        <v>265</v>
      </c>
      <c r="BB148" s="157">
        <v>224</v>
      </c>
      <c r="BC148" s="157">
        <v>193</v>
      </c>
      <c r="BD148" s="691"/>
      <c r="BE148" s="694"/>
      <c r="BF148" s="304" t="s">
        <v>1166</v>
      </c>
      <c r="BG148" s="157">
        <v>218</v>
      </c>
      <c r="BH148" s="157">
        <v>326</v>
      </c>
      <c r="BI148" s="158">
        <v>431</v>
      </c>
      <c r="BJ148" s="157">
        <v>538</v>
      </c>
      <c r="BK148" s="157">
        <v>608</v>
      </c>
      <c r="BL148" s="158">
        <v>608</v>
      </c>
      <c r="BM148" s="157">
        <v>609</v>
      </c>
      <c r="BN148" s="158">
        <v>608</v>
      </c>
      <c r="BO148" s="157">
        <v>218</v>
      </c>
      <c r="BP148" s="157">
        <v>326</v>
      </c>
      <c r="BQ148" s="158">
        <v>431</v>
      </c>
      <c r="BR148" s="157">
        <v>538</v>
      </c>
      <c r="BS148" s="157">
        <v>608</v>
      </c>
      <c r="BT148" s="157">
        <v>608</v>
      </c>
      <c r="BU148" s="158">
        <v>609</v>
      </c>
      <c r="BV148" s="157">
        <v>608</v>
      </c>
      <c r="BW148" s="157">
        <v>179</v>
      </c>
      <c r="BX148" s="157">
        <v>270</v>
      </c>
      <c r="BY148" s="157">
        <v>398</v>
      </c>
      <c r="BZ148" s="157">
        <v>538</v>
      </c>
      <c r="CA148" s="157">
        <v>608</v>
      </c>
      <c r="CB148" s="157">
        <v>608</v>
      </c>
      <c r="CC148" s="157">
        <v>609</v>
      </c>
      <c r="CD148" s="157">
        <v>608</v>
      </c>
      <c r="CE148" s="691"/>
      <c r="CF148" s="694"/>
      <c r="CG148" s="304" t="s">
        <v>1166</v>
      </c>
      <c r="CH148" s="157">
        <v>139</v>
      </c>
      <c r="CI148" s="157">
        <v>187</v>
      </c>
      <c r="CJ148" s="158">
        <v>299</v>
      </c>
      <c r="CK148" s="157">
        <v>382</v>
      </c>
      <c r="CL148" s="157">
        <v>432</v>
      </c>
      <c r="CM148" s="158">
        <v>432</v>
      </c>
      <c r="CN148" s="157">
        <v>432</v>
      </c>
      <c r="CO148" s="158">
        <v>432</v>
      </c>
      <c r="CP148" s="157">
        <v>139</v>
      </c>
      <c r="CQ148" s="157">
        <v>187</v>
      </c>
      <c r="CR148" s="158">
        <v>299</v>
      </c>
      <c r="CS148" s="157">
        <v>382</v>
      </c>
      <c r="CT148" s="157">
        <v>432</v>
      </c>
      <c r="CU148" s="157">
        <v>432</v>
      </c>
      <c r="CV148" s="158">
        <v>432</v>
      </c>
      <c r="CW148" s="157">
        <v>432</v>
      </c>
      <c r="CX148" s="157">
        <v>183</v>
      </c>
      <c r="CY148" s="157">
        <v>183</v>
      </c>
      <c r="CZ148" s="157">
        <v>276</v>
      </c>
      <c r="DA148" s="157">
        <v>382</v>
      </c>
      <c r="DB148" s="157">
        <v>432</v>
      </c>
      <c r="DC148" s="157">
        <v>432</v>
      </c>
      <c r="DD148" s="157">
        <v>432</v>
      </c>
      <c r="DE148" s="157">
        <v>432</v>
      </c>
    </row>
    <row r="149" spans="1:109">
      <c r="A149" s="143">
        <v>149</v>
      </c>
      <c r="B149" s="691"/>
      <c r="C149" s="695"/>
      <c r="D149" s="305" t="s">
        <v>1167</v>
      </c>
      <c r="E149" s="159">
        <v>70</v>
      </c>
      <c r="F149" s="159">
        <v>69</v>
      </c>
      <c r="G149" s="160">
        <v>62</v>
      </c>
      <c r="H149" s="159">
        <v>53</v>
      </c>
      <c r="I149" s="159">
        <v>46</v>
      </c>
      <c r="J149" s="160">
        <v>41</v>
      </c>
      <c r="K149" s="159">
        <v>36</v>
      </c>
      <c r="L149" s="160">
        <v>31</v>
      </c>
      <c r="M149" s="159">
        <v>70</v>
      </c>
      <c r="N149" s="159">
        <v>69</v>
      </c>
      <c r="O149" s="160">
        <v>62</v>
      </c>
      <c r="P149" s="159">
        <v>53</v>
      </c>
      <c r="Q149" s="159">
        <v>46</v>
      </c>
      <c r="R149" s="159">
        <v>41</v>
      </c>
      <c r="S149" s="160">
        <v>36</v>
      </c>
      <c r="T149" s="159">
        <v>31</v>
      </c>
      <c r="U149" s="159">
        <v>57</v>
      </c>
      <c r="V149" s="159">
        <v>57</v>
      </c>
      <c r="W149" s="159">
        <v>57</v>
      </c>
      <c r="X149" s="159">
        <v>53</v>
      </c>
      <c r="Y149" s="159">
        <v>46</v>
      </c>
      <c r="Z149" s="159">
        <v>41</v>
      </c>
      <c r="AA149" s="159">
        <v>36</v>
      </c>
      <c r="AB149" s="159">
        <v>31</v>
      </c>
      <c r="AC149" s="691"/>
      <c r="AD149" s="695"/>
      <c r="AE149" s="305" t="s">
        <v>1167</v>
      </c>
      <c r="AF149" s="159">
        <v>242</v>
      </c>
      <c r="AG149" s="159">
        <v>239</v>
      </c>
      <c r="AH149" s="160">
        <v>215</v>
      </c>
      <c r="AI149" s="159">
        <v>182</v>
      </c>
      <c r="AJ149" s="159">
        <v>159</v>
      </c>
      <c r="AK149" s="160">
        <v>144</v>
      </c>
      <c r="AL149" s="159">
        <v>123</v>
      </c>
      <c r="AM149" s="160">
        <v>107</v>
      </c>
      <c r="AN149" s="159">
        <v>242</v>
      </c>
      <c r="AO149" s="159">
        <v>239</v>
      </c>
      <c r="AP149" s="160">
        <v>215</v>
      </c>
      <c r="AQ149" s="159">
        <v>182</v>
      </c>
      <c r="AR149" s="159">
        <v>159</v>
      </c>
      <c r="AS149" s="159">
        <v>144</v>
      </c>
      <c r="AT149" s="160">
        <v>123</v>
      </c>
      <c r="AU149" s="159">
        <v>107</v>
      </c>
      <c r="AV149" s="159">
        <v>359</v>
      </c>
      <c r="AW149" s="159">
        <v>359</v>
      </c>
      <c r="AX149" s="159">
        <v>359</v>
      </c>
      <c r="AY149" s="159">
        <v>330</v>
      </c>
      <c r="AZ149" s="159">
        <v>288</v>
      </c>
      <c r="BA149" s="159">
        <v>259</v>
      </c>
      <c r="BB149" s="159">
        <v>223</v>
      </c>
      <c r="BC149" s="159">
        <v>192</v>
      </c>
      <c r="BD149" s="691"/>
      <c r="BE149" s="695"/>
      <c r="BF149" s="305" t="s">
        <v>1167</v>
      </c>
      <c r="BG149" s="159">
        <v>199</v>
      </c>
      <c r="BH149" s="159">
        <v>297</v>
      </c>
      <c r="BI149" s="160">
        <v>394</v>
      </c>
      <c r="BJ149" s="159">
        <v>468</v>
      </c>
      <c r="BK149" s="159">
        <v>535</v>
      </c>
      <c r="BL149" s="160">
        <v>595</v>
      </c>
      <c r="BM149" s="159">
        <v>608</v>
      </c>
      <c r="BN149" s="160">
        <v>608</v>
      </c>
      <c r="BO149" s="159">
        <v>199</v>
      </c>
      <c r="BP149" s="159">
        <v>297</v>
      </c>
      <c r="BQ149" s="160">
        <v>394</v>
      </c>
      <c r="BR149" s="159">
        <v>468</v>
      </c>
      <c r="BS149" s="159">
        <v>535</v>
      </c>
      <c r="BT149" s="159">
        <v>595</v>
      </c>
      <c r="BU149" s="160">
        <v>608</v>
      </c>
      <c r="BV149" s="159">
        <v>608</v>
      </c>
      <c r="BW149" s="159">
        <v>163</v>
      </c>
      <c r="BX149" s="159">
        <v>247</v>
      </c>
      <c r="BY149" s="159">
        <v>364</v>
      </c>
      <c r="BZ149" s="159">
        <v>468</v>
      </c>
      <c r="CA149" s="159">
        <v>535</v>
      </c>
      <c r="CB149" s="159">
        <v>595</v>
      </c>
      <c r="CC149" s="159">
        <v>608</v>
      </c>
      <c r="CD149" s="159">
        <v>608</v>
      </c>
      <c r="CE149" s="691"/>
      <c r="CF149" s="695"/>
      <c r="CG149" s="305" t="s">
        <v>1167</v>
      </c>
      <c r="CH149" s="159">
        <v>127</v>
      </c>
      <c r="CI149" s="159">
        <v>170</v>
      </c>
      <c r="CJ149" s="160">
        <v>274</v>
      </c>
      <c r="CK149" s="159">
        <v>333</v>
      </c>
      <c r="CL149" s="159">
        <v>381</v>
      </c>
      <c r="CM149" s="160">
        <v>423</v>
      </c>
      <c r="CN149" s="159">
        <v>432</v>
      </c>
      <c r="CO149" s="160">
        <v>432</v>
      </c>
      <c r="CP149" s="159">
        <v>127</v>
      </c>
      <c r="CQ149" s="159">
        <v>170</v>
      </c>
      <c r="CR149" s="160">
        <v>274</v>
      </c>
      <c r="CS149" s="159">
        <v>333</v>
      </c>
      <c r="CT149" s="159">
        <v>381</v>
      </c>
      <c r="CU149" s="159">
        <v>423</v>
      </c>
      <c r="CV149" s="160">
        <v>432</v>
      </c>
      <c r="CW149" s="159">
        <v>432</v>
      </c>
      <c r="CX149" s="159">
        <v>169</v>
      </c>
      <c r="CY149" s="159">
        <v>169</v>
      </c>
      <c r="CZ149" s="159">
        <v>253</v>
      </c>
      <c r="DA149" s="159">
        <v>333</v>
      </c>
      <c r="DB149" s="159">
        <v>381</v>
      </c>
      <c r="DC149" s="159">
        <v>423</v>
      </c>
      <c r="DD149" s="159">
        <v>432</v>
      </c>
      <c r="DE149" s="159">
        <v>432</v>
      </c>
    </row>
    <row r="150" spans="1:109">
      <c r="A150" s="143">
        <v>150</v>
      </c>
      <c r="B150" s="691"/>
      <c r="C150" s="696">
        <v>115</v>
      </c>
      <c r="D150" s="303" t="s">
        <v>1165</v>
      </c>
      <c r="E150" s="155">
        <v>109</v>
      </c>
      <c r="F150" s="155">
        <v>109</v>
      </c>
      <c r="G150" s="156">
        <v>90</v>
      </c>
      <c r="H150" s="155">
        <v>68</v>
      </c>
      <c r="I150" s="155">
        <v>52</v>
      </c>
      <c r="J150" s="156">
        <v>42</v>
      </c>
      <c r="K150" s="155">
        <v>36</v>
      </c>
      <c r="L150" s="156">
        <v>31</v>
      </c>
      <c r="M150" s="155">
        <v>109</v>
      </c>
      <c r="N150" s="155">
        <v>109</v>
      </c>
      <c r="O150" s="156">
        <v>90</v>
      </c>
      <c r="P150" s="155">
        <v>68</v>
      </c>
      <c r="Q150" s="155">
        <v>52</v>
      </c>
      <c r="R150" s="155">
        <v>42</v>
      </c>
      <c r="S150" s="156">
        <v>36</v>
      </c>
      <c r="T150" s="155">
        <v>31</v>
      </c>
      <c r="U150" s="155">
        <v>90</v>
      </c>
      <c r="V150" s="155">
        <v>90</v>
      </c>
      <c r="W150" s="155">
        <v>90</v>
      </c>
      <c r="X150" s="155">
        <v>68</v>
      </c>
      <c r="Y150" s="155">
        <v>52</v>
      </c>
      <c r="Z150" s="155">
        <v>42</v>
      </c>
      <c r="AA150" s="155">
        <v>36</v>
      </c>
      <c r="AB150" s="155">
        <v>31</v>
      </c>
      <c r="AC150" s="691"/>
      <c r="AD150" s="696">
        <v>115</v>
      </c>
      <c r="AE150" s="303" t="s">
        <v>1165</v>
      </c>
      <c r="AF150" s="155">
        <v>419</v>
      </c>
      <c r="AG150" s="155">
        <v>419</v>
      </c>
      <c r="AH150" s="156">
        <v>345</v>
      </c>
      <c r="AI150" s="155">
        <v>261</v>
      </c>
      <c r="AJ150" s="155">
        <v>200</v>
      </c>
      <c r="AK150" s="156">
        <v>162</v>
      </c>
      <c r="AL150" s="155">
        <v>137</v>
      </c>
      <c r="AM150" s="156">
        <v>117</v>
      </c>
      <c r="AN150" s="155">
        <v>419</v>
      </c>
      <c r="AO150" s="155">
        <v>419</v>
      </c>
      <c r="AP150" s="156">
        <v>345</v>
      </c>
      <c r="AQ150" s="155">
        <v>261</v>
      </c>
      <c r="AR150" s="155">
        <v>200</v>
      </c>
      <c r="AS150" s="155">
        <v>162</v>
      </c>
      <c r="AT150" s="156">
        <v>137</v>
      </c>
      <c r="AU150" s="155">
        <v>117</v>
      </c>
      <c r="AV150" s="155">
        <v>619</v>
      </c>
      <c r="AW150" s="155">
        <v>619</v>
      </c>
      <c r="AX150" s="155">
        <v>619</v>
      </c>
      <c r="AY150" s="155">
        <v>469</v>
      </c>
      <c r="AZ150" s="155">
        <v>359</v>
      </c>
      <c r="BA150" s="155">
        <v>292</v>
      </c>
      <c r="BB150" s="155">
        <v>245</v>
      </c>
      <c r="BC150" s="155">
        <v>212</v>
      </c>
      <c r="BD150" s="691"/>
      <c r="BE150" s="696">
        <v>115</v>
      </c>
      <c r="BF150" s="303" t="s">
        <v>1165</v>
      </c>
      <c r="BG150" s="155">
        <v>338</v>
      </c>
      <c r="BH150" s="155">
        <v>488</v>
      </c>
      <c r="BI150" s="156">
        <v>585</v>
      </c>
      <c r="BJ150" s="155">
        <v>608</v>
      </c>
      <c r="BK150" s="155">
        <v>607</v>
      </c>
      <c r="BL150" s="156">
        <v>608</v>
      </c>
      <c r="BM150" s="155">
        <v>608</v>
      </c>
      <c r="BN150" s="156">
        <v>608</v>
      </c>
      <c r="BO150" s="155">
        <v>338</v>
      </c>
      <c r="BP150" s="155">
        <v>488</v>
      </c>
      <c r="BQ150" s="156">
        <v>585</v>
      </c>
      <c r="BR150" s="155">
        <v>608</v>
      </c>
      <c r="BS150" s="155">
        <v>607</v>
      </c>
      <c r="BT150" s="155">
        <v>608</v>
      </c>
      <c r="BU150" s="156">
        <v>608</v>
      </c>
      <c r="BV150" s="155">
        <v>608</v>
      </c>
      <c r="BW150" s="155">
        <v>278</v>
      </c>
      <c r="BX150" s="155">
        <v>402</v>
      </c>
      <c r="BY150" s="155">
        <v>585</v>
      </c>
      <c r="BZ150" s="155">
        <v>608</v>
      </c>
      <c r="CA150" s="155">
        <v>607</v>
      </c>
      <c r="CB150" s="155">
        <v>608</v>
      </c>
      <c r="CC150" s="155">
        <v>608</v>
      </c>
      <c r="CD150" s="155">
        <v>608</v>
      </c>
      <c r="CE150" s="691"/>
      <c r="CF150" s="696">
        <v>115</v>
      </c>
      <c r="CG150" s="303" t="s">
        <v>1165</v>
      </c>
      <c r="CH150" s="155">
        <v>215</v>
      </c>
      <c r="CI150" s="155">
        <v>270</v>
      </c>
      <c r="CJ150" s="156">
        <v>396</v>
      </c>
      <c r="CK150" s="155">
        <v>432</v>
      </c>
      <c r="CL150" s="155">
        <v>432</v>
      </c>
      <c r="CM150" s="156">
        <v>432</v>
      </c>
      <c r="CN150" s="155">
        <v>432</v>
      </c>
      <c r="CO150" s="156">
        <v>432</v>
      </c>
      <c r="CP150" s="155">
        <v>215</v>
      </c>
      <c r="CQ150" s="155">
        <v>270</v>
      </c>
      <c r="CR150" s="156">
        <v>396</v>
      </c>
      <c r="CS150" s="155">
        <v>432</v>
      </c>
      <c r="CT150" s="155">
        <v>432</v>
      </c>
      <c r="CU150" s="155">
        <v>432</v>
      </c>
      <c r="CV150" s="156">
        <v>432</v>
      </c>
      <c r="CW150" s="155">
        <v>432</v>
      </c>
      <c r="CX150" s="155">
        <v>289</v>
      </c>
      <c r="CY150" s="155">
        <v>289</v>
      </c>
      <c r="CZ150" s="155">
        <v>396</v>
      </c>
      <c r="DA150" s="155">
        <v>432</v>
      </c>
      <c r="DB150" s="155">
        <v>432</v>
      </c>
      <c r="DC150" s="155">
        <v>432</v>
      </c>
      <c r="DD150" s="155">
        <v>432</v>
      </c>
      <c r="DE150" s="155">
        <v>432</v>
      </c>
    </row>
    <row r="151" spans="1:109">
      <c r="A151" s="143">
        <v>151</v>
      </c>
      <c r="B151" s="691"/>
      <c r="C151" s="697"/>
      <c r="D151" s="304" t="s">
        <v>1166</v>
      </c>
      <c r="E151" s="157">
        <v>74</v>
      </c>
      <c r="F151" s="157">
        <v>74</v>
      </c>
      <c r="G151" s="158">
        <v>67</v>
      </c>
      <c r="H151" s="157">
        <v>60</v>
      </c>
      <c r="I151" s="157">
        <v>52</v>
      </c>
      <c r="J151" s="158">
        <v>42</v>
      </c>
      <c r="K151" s="157">
        <v>36</v>
      </c>
      <c r="L151" s="158">
        <v>31</v>
      </c>
      <c r="M151" s="157">
        <v>74</v>
      </c>
      <c r="N151" s="157">
        <v>74</v>
      </c>
      <c r="O151" s="158">
        <v>67</v>
      </c>
      <c r="P151" s="157">
        <v>60</v>
      </c>
      <c r="Q151" s="157">
        <v>52</v>
      </c>
      <c r="R151" s="157">
        <v>42</v>
      </c>
      <c r="S151" s="158">
        <v>36</v>
      </c>
      <c r="T151" s="157">
        <v>31</v>
      </c>
      <c r="U151" s="157">
        <v>61</v>
      </c>
      <c r="V151" s="157">
        <v>61</v>
      </c>
      <c r="W151" s="157">
        <v>61</v>
      </c>
      <c r="X151" s="157">
        <v>60</v>
      </c>
      <c r="Y151" s="157">
        <v>52</v>
      </c>
      <c r="Z151" s="157">
        <v>42</v>
      </c>
      <c r="AA151" s="157">
        <v>36</v>
      </c>
      <c r="AB151" s="157">
        <v>31</v>
      </c>
      <c r="AC151" s="691"/>
      <c r="AD151" s="697"/>
      <c r="AE151" s="304" t="s">
        <v>1166</v>
      </c>
      <c r="AF151" s="157">
        <v>282</v>
      </c>
      <c r="AG151" s="157">
        <v>282</v>
      </c>
      <c r="AH151" s="158">
        <v>257</v>
      </c>
      <c r="AI151" s="157">
        <v>231</v>
      </c>
      <c r="AJ151" s="157">
        <v>200</v>
      </c>
      <c r="AK151" s="158">
        <v>162</v>
      </c>
      <c r="AL151" s="157">
        <v>137</v>
      </c>
      <c r="AM151" s="158">
        <v>118</v>
      </c>
      <c r="AN151" s="157">
        <v>282</v>
      </c>
      <c r="AO151" s="157">
        <v>282</v>
      </c>
      <c r="AP151" s="158">
        <v>257</v>
      </c>
      <c r="AQ151" s="157">
        <v>231</v>
      </c>
      <c r="AR151" s="157">
        <v>200</v>
      </c>
      <c r="AS151" s="157">
        <v>162</v>
      </c>
      <c r="AT151" s="158">
        <v>137</v>
      </c>
      <c r="AU151" s="157">
        <v>118</v>
      </c>
      <c r="AV151" s="157">
        <v>417</v>
      </c>
      <c r="AW151" s="157">
        <v>417</v>
      </c>
      <c r="AX151" s="157">
        <v>417</v>
      </c>
      <c r="AY151" s="157">
        <v>415</v>
      </c>
      <c r="AZ151" s="157">
        <v>359</v>
      </c>
      <c r="BA151" s="157">
        <v>291</v>
      </c>
      <c r="BB151" s="157">
        <v>245</v>
      </c>
      <c r="BC151" s="157">
        <v>212</v>
      </c>
      <c r="BD151" s="691"/>
      <c r="BE151" s="697"/>
      <c r="BF151" s="304" t="s">
        <v>1166</v>
      </c>
      <c r="BG151" s="157">
        <v>228</v>
      </c>
      <c r="BH151" s="157">
        <v>329</v>
      </c>
      <c r="BI151" s="158">
        <v>437</v>
      </c>
      <c r="BJ151" s="157">
        <v>538</v>
      </c>
      <c r="BK151" s="157">
        <v>608</v>
      </c>
      <c r="BL151" s="158">
        <v>608</v>
      </c>
      <c r="BM151" s="157">
        <v>609</v>
      </c>
      <c r="BN151" s="158">
        <v>608</v>
      </c>
      <c r="BO151" s="157">
        <v>228</v>
      </c>
      <c r="BP151" s="157">
        <v>329</v>
      </c>
      <c r="BQ151" s="158">
        <v>437</v>
      </c>
      <c r="BR151" s="157">
        <v>538</v>
      </c>
      <c r="BS151" s="157">
        <v>608</v>
      </c>
      <c r="BT151" s="157">
        <v>608</v>
      </c>
      <c r="BU151" s="158">
        <v>609</v>
      </c>
      <c r="BV151" s="157">
        <v>608</v>
      </c>
      <c r="BW151" s="157">
        <v>187</v>
      </c>
      <c r="BX151" s="157">
        <v>271</v>
      </c>
      <c r="BY151" s="157">
        <v>394</v>
      </c>
      <c r="BZ151" s="157">
        <v>538</v>
      </c>
      <c r="CA151" s="157">
        <v>608</v>
      </c>
      <c r="CB151" s="157">
        <v>608</v>
      </c>
      <c r="CC151" s="157">
        <v>609</v>
      </c>
      <c r="CD151" s="157">
        <v>608</v>
      </c>
      <c r="CE151" s="691"/>
      <c r="CF151" s="697"/>
      <c r="CG151" s="304" t="s">
        <v>1166</v>
      </c>
      <c r="CH151" s="157">
        <v>144</v>
      </c>
      <c r="CI151" s="157">
        <v>183</v>
      </c>
      <c r="CJ151" s="158">
        <v>295</v>
      </c>
      <c r="CK151" s="157">
        <v>382</v>
      </c>
      <c r="CL151" s="157">
        <v>432</v>
      </c>
      <c r="CM151" s="158">
        <v>432</v>
      </c>
      <c r="CN151" s="157">
        <v>432</v>
      </c>
      <c r="CO151" s="158">
        <v>432</v>
      </c>
      <c r="CP151" s="157">
        <v>144</v>
      </c>
      <c r="CQ151" s="157">
        <v>183</v>
      </c>
      <c r="CR151" s="158">
        <v>295</v>
      </c>
      <c r="CS151" s="157">
        <v>382</v>
      </c>
      <c r="CT151" s="157">
        <v>432</v>
      </c>
      <c r="CU151" s="157">
        <v>432</v>
      </c>
      <c r="CV151" s="158">
        <v>432</v>
      </c>
      <c r="CW151" s="157">
        <v>432</v>
      </c>
      <c r="CX151" s="157">
        <v>195</v>
      </c>
      <c r="CY151" s="157">
        <v>195</v>
      </c>
      <c r="CZ151" s="157">
        <v>267</v>
      </c>
      <c r="DA151" s="157">
        <v>382</v>
      </c>
      <c r="DB151" s="157">
        <v>432</v>
      </c>
      <c r="DC151" s="157">
        <v>432</v>
      </c>
      <c r="DD151" s="157">
        <v>432</v>
      </c>
      <c r="DE151" s="157">
        <v>432</v>
      </c>
    </row>
    <row r="152" spans="1:109">
      <c r="A152" s="143">
        <v>152</v>
      </c>
      <c r="B152" s="691"/>
      <c r="C152" s="698"/>
      <c r="D152" s="305" t="s">
        <v>1167</v>
      </c>
      <c r="E152" s="159">
        <v>67</v>
      </c>
      <c r="F152" s="159">
        <v>67</v>
      </c>
      <c r="G152" s="160">
        <v>61</v>
      </c>
      <c r="H152" s="159">
        <v>53</v>
      </c>
      <c r="I152" s="159">
        <v>46</v>
      </c>
      <c r="J152" s="160">
        <v>41</v>
      </c>
      <c r="K152" s="159">
        <v>36</v>
      </c>
      <c r="L152" s="160">
        <v>31</v>
      </c>
      <c r="M152" s="159">
        <v>67</v>
      </c>
      <c r="N152" s="159">
        <v>67</v>
      </c>
      <c r="O152" s="160">
        <v>61</v>
      </c>
      <c r="P152" s="159">
        <v>53</v>
      </c>
      <c r="Q152" s="159">
        <v>46</v>
      </c>
      <c r="R152" s="159">
        <v>41</v>
      </c>
      <c r="S152" s="160">
        <v>36</v>
      </c>
      <c r="T152" s="159">
        <v>31</v>
      </c>
      <c r="U152" s="159">
        <v>55</v>
      </c>
      <c r="V152" s="159">
        <v>55</v>
      </c>
      <c r="W152" s="159">
        <v>55</v>
      </c>
      <c r="X152" s="159">
        <v>53</v>
      </c>
      <c r="Y152" s="159">
        <v>46</v>
      </c>
      <c r="Z152" s="159">
        <v>41</v>
      </c>
      <c r="AA152" s="159">
        <v>36</v>
      </c>
      <c r="AB152" s="159">
        <v>31</v>
      </c>
      <c r="AC152" s="691"/>
      <c r="AD152" s="698"/>
      <c r="AE152" s="305" t="s">
        <v>1167</v>
      </c>
      <c r="AF152" s="159">
        <v>258</v>
      </c>
      <c r="AG152" s="159">
        <v>258</v>
      </c>
      <c r="AH152" s="160">
        <v>236</v>
      </c>
      <c r="AI152" s="159">
        <v>201</v>
      </c>
      <c r="AJ152" s="159">
        <v>176</v>
      </c>
      <c r="AK152" s="160">
        <v>159</v>
      </c>
      <c r="AL152" s="159">
        <v>136</v>
      </c>
      <c r="AM152" s="160">
        <v>118</v>
      </c>
      <c r="AN152" s="159">
        <v>258</v>
      </c>
      <c r="AO152" s="159">
        <v>258</v>
      </c>
      <c r="AP152" s="160">
        <v>236</v>
      </c>
      <c r="AQ152" s="159">
        <v>201</v>
      </c>
      <c r="AR152" s="159">
        <v>176</v>
      </c>
      <c r="AS152" s="159">
        <v>159</v>
      </c>
      <c r="AT152" s="160">
        <v>136</v>
      </c>
      <c r="AU152" s="159">
        <v>118</v>
      </c>
      <c r="AV152" s="159">
        <v>382</v>
      </c>
      <c r="AW152" s="159">
        <v>382</v>
      </c>
      <c r="AX152" s="159">
        <v>382</v>
      </c>
      <c r="AY152" s="159">
        <v>361</v>
      </c>
      <c r="AZ152" s="159">
        <v>316</v>
      </c>
      <c r="BA152" s="159">
        <v>285</v>
      </c>
      <c r="BB152" s="159">
        <v>245</v>
      </c>
      <c r="BC152" s="159">
        <v>211</v>
      </c>
      <c r="BD152" s="691"/>
      <c r="BE152" s="698"/>
      <c r="BF152" s="305" t="s">
        <v>1167</v>
      </c>
      <c r="BG152" s="159">
        <v>208</v>
      </c>
      <c r="BH152" s="159">
        <v>301</v>
      </c>
      <c r="BI152" s="160">
        <v>399</v>
      </c>
      <c r="BJ152" s="159">
        <v>468</v>
      </c>
      <c r="BK152" s="159">
        <v>535</v>
      </c>
      <c r="BL152" s="160">
        <v>595</v>
      </c>
      <c r="BM152" s="159">
        <v>608</v>
      </c>
      <c r="BN152" s="160">
        <v>608</v>
      </c>
      <c r="BO152" s="159">
        <v>208</v>
      </c>
      <c r="BP152" s="159">
        <v>301</v>
      </c>
      <c r="BQ152" s="160">
        <v>399</v>
      </c>
      <c r="BR152" s="159">
        <v>468</v>
      </c>
      <c r="BS152" s="159">
        <v>535</v>
      </c>
      <c r="BT152" s="159">
        <v>595</v>
      </c>
      <c r="BU152" s="160">
        <v>608</v>
      </c>
      <c r="BV152" s="159">
        <v>608</v>
      </c>
      <c r="BW152" s="159">
        <v>171</v>
      </c>
      <c r="BX152" s="159">
        <v>248</v>
      </c>
      <c r="BY152" s="159">
        <v>361</v>
      </c>
      <c r="BZ152" s="159">
        <v>468</v>
      </c>
      <c r="CA152" s="159">
        <v>535</v>
      </c>
      <c r="CB152" s="159">
        <v>595</v>
      </c>
      <c r="CC152" s="159">
        <v>608</v>
      </c>
      <c r="CD152" s="159">
        <v>608</v>
      </c>
      <c r="CE152" s="691"/>
      <c r="CF152" s="698"/>
      <c r="CG152" s="305" t="s">
        <v>1167</v>
      </c>
      <c r="CH152" s="159">
        <v>132</v>
      </c>
      <c r="CI152" s="159">
        <v>167</v>
      </c>
      <c r="CJ152" s="160">
        <v>270</v>
      </c>
      <c r="CK152" s="159">
        <v>333</v>
      </c>
      <c r="CL152" s="159">
        <v>381</v>
      </c>
      <c r="CM152" s="160">
        <v>423</v>
      </c>
      <c r="CN152" s="159">
        <v>432</v>
      </c>
      <c r="CO152" s="160">
        <v>432</v>
      </c>
      <c r="CP152" s="159">
        <v>132</v>
      </c>
      <c r="CQ152" s="159">
        <v>167</v>
      </c>
      <c r="CR152" s="160">
        <v>270</v>
      </c>
      <c r="CS152" s="159">
        <v>333</v>
      </c>
      <c r="CT152" s="159">
        <v>381</v>
      </c>
      <c r="CU152" s="159">
        <v>423</v>
      </c>
      <c r="CV152" s="160">
        <v>432</v>
      </c>
      <c r="CW152" s="159">
        <v>432</v>
      </c>
      <c r="CX152" s="159">
        <v>178</v>
      </c>
      <c r="CY152" s="159">
        <v>178</v>
      </c>
      <c r="CZ152" s="159">
        <v>244</v>
      </c>
      <c r="DA152" s="159">
        <v>333</v>
      </c>
      <c r="DB152" s="159">
        <v>381</v>
      </c>
      <c r="DC152" s="159">
        <v>423</v>
      </c>
      <c r="DD152" s="159">
        <v>432</v>
      </c>
      <c r="DE152" s="159">
        <v>432</v>
      </c>
    </row>
    <row r="153" spans="1:109">
      <c r="A153" s="143">
        <v>153</v>
      </c>
      <c r="B153" s="691"/>
      <c r="C153" s="161"/>
      <c r="D153" s="303" t="s">
        <v>1165</v>
      </c>
      <c r="E153" s="155">
        <v>106</v>
      </c>
      <c r="F153" s="155">
        <v>106</v>
      </c>
      <c r="G153" s="156">
        <v>90</v>
      </c>
      <c r="H153" s="155">
        <v>68</v>
      </c>
      <c r="I153" s="155">
        <v>52</v>
      </c>
      <c r="J153" s="156">
        <v>42</v>
      </c>
      <c r="K153" s="155">
        <v>36</v>
      </c>
      <c r="L153" s="156">
        <v>31</v>
      </c>
      <c r="M153" s="155">
        <v>106</v>
      </c>
      <c r="N153" s="155">
        <v>106</v>
      </c>
      <c r="O153" s="156">
        <v>90</v>
      </c>
      <c r="P153" s="155">
        <v>68</v>
      </c>
      <c r="Q153" s="155">
        <v>52</v>
      </c>
      <c r="R153" s="155">
        <v>42</v>
      </c>
      <c r="S153" s="156">
        <v>36</v>
      </c>
      <c r="T153" s="155">
        <v>31</v>
      </c>
      <c r="U153" s="155">
        <v>87</v>
      </c>
      <c r="V153" s="155">
        <v>87</v>
      </c>
      <c r="W153" s="155">
        <v>87</v>
      </c>
      <c r="X153" s="155">
        <v>68</v>
      </c>
      <c r="Y153" s="155">
        <v>52</v>
      </c>
      <c r="Z153" s="155">
        <v>42</v>
      </c>
      <c r="AA153" s="155">
        <v>36</v>
      </c>
      <c r="AB153" s="155">
        <v>31</v>
      </c>
      <c r="AC153" s="691"/>
      <c r="AD153" s="161"/>
      <c r="AE153" s="303" t="s">
        <v>1165</v>
      </c>
      <c r="AF153" s="155">
        <v>445</v>
      </c>
      <c r="AG153" s="155">
        <v>445</v>
      </c>
      <c r="AH153" s="156">
        <v>377</v>
      </c>
      <c r="AI153" s="155">
        <v>285</v>
      </c>
      <c r="AJ153" s="155">
        <v>219</v>
      </c>
      <c r="AK153" s="156">
        <v>177</v>
      </c>
      <c r="AL153" s="155">
        <v>149</v>
      </c>
      <c r="AM153" s="156">
        <v>129</v>
      </c>
      <c r="AN153" s="155">
        <v>445</v>
      </c>
      <c r="AO153" s="155">
        <v>445</v>
      </c>
      <c r="AP153" s="156">
        <v>377</v>
      </c>
      <c r="AQ153" s="155">
        <v>285</v>
      </c>
      <c r="AR153" s="155">
        <v>219</v>
      </c>
      <c r="AS153" s="155">
        <v>177</v>
      </c>
      <c r="AT153" s="156">
        <v>149</v>
      </c>
      <c r="AU153" s="155">
        <v>129</v>
      </c>
      <c r="AV153" s="155">
        <v>657</v>
      </c>
      <c r="AW153" s="155">
        <v>657</v>
      </c>
      <c r="AX153" s="155">
        <v>657</v>
      </c>
      <c r="AY153" s="155">
        <v>513</v>
      </c>
      <c r="AZ153" s="155">
        <v>393</v>
      </c>
      <c r="BA153" s="155">
        <v>319</v>
      </c>
      <c r="BB153" s="155">
        <v>268</v>
      </c>
      <c r="BC153" s="155">
        <v>232</v>
      </c>
      <c r="BD153" s="691"/>
      <c r="BE153" s="161"/>
      <c r="BF153" s="303" t="s">
        <v>1165</v>
      </c>
      <c r="BG153" s="155">
        <v>352</v>
      </c>
      <c r="BH153" s="155">
        <v>489</v>
      </c>
      <c r="BI153" s="156">
        <v>597</v>
      </c>
      <c r="BJ153" s="155">
        <v>608</v>
      </c>
      <c r="BK153" s="155">
        <v>607</v>
      </c>
      <c r="BL153" s="156">
        <v>608</v>
      </c>
      <c r="BM153" s="155">
        <v>608</v>
      </c>
      <c r="BN153" s="156">
        <v>608</v>
      </c>
      <c r="BO153" s="155">
        <v>352</v>
      </c>
      <c r="BP153" s="155">
        <v>489</v>
      </c>
      <c r="BQ153" s="156">
        <v>597</v>
      </c>
      <c r="BR153" s="155">
        <v>608</v>
      </c>
      <c r="BS153" s="155">
        <v>607</v>
      </c>
      <c r="BT153" s="155">
        <v>608</v>
      </c>
      <c r="BU153" s="156">
        <v>608</v>
      </c>
      <c r="BV153" s="155">
        <v>608</v>
      </c>
      <c r="BW153" s="155">
        <v>289</v>
      </c>
      <c r="BX153" s="155">
        <v>403</v>
      </c>
      <c r="BY153" s="155">
        <v>581</v>
      </c>
      <c r="BZ153" s="155">
        <v>608</v>
      </c>
      <c r="CA153" s="155">
        <v>607</v>
      </c>
      <c r="CB153" s="155">
        <v>608</v>
      </c>
      <c r="CC153" s="155">
        <v>608</v>
      </c>
      <c r="CD153" s="155">
        <v>608</v>
      </c>
      <c r="CE153" s="691"/>
      <c r="CF153" s="161"/>
      <c r="CG153" s="303" t="s">
        <v>1165</v>
      </c>
      <c r="CH153" s="155">
        <v>225</v>
      </c>
      <c r="CI153" s="155">
        <v>263</v>
      </c>
      <c r="CJ153" s="156">
        <v>396</v>
      </c>
      <c r="CK153" s="155">
        <v>432</v>
      </c>
      <c r="CL153" s="155">
        <v>432</v>
      </c>
      <c r="CM153" s="156">
        <v>432</v>
      </c>
      <c r="CN153" s="155">
        <v>432</v>
      </c>
      <c r="CO153" s="156">
        <v>432</v>
      </c>
      <c r="CP153" s="155">
        <v>225</v>
      </c>
      <c r="CQ153" s="155">
        <v>263</v>
      </c>
      <c r="CR153" s="156">
        <v>396</v>
      </c>
      <c r="CS153" s="155">
        <v>432</v>
      </c>
      <c r="CT153" s="155">
        <v>432</v>
      </c>
      <c r="CU153" s="155">
        <v>432</v>
      </c>
      <c r="CV153" s="156">
        <v>432</v>
      </c>
      <c r="CW153" s="155">
        <v>432</v>
      </c>
      <c r="CX153" s="155">
        <v>307</v>
      </c>
      <c r="CY153" s="155">
        <v>307</v>
      </c>
      <c r="CZ153" s="155">
        <v>385</v>
      </c>
      <c r="DA153" s="155">
        <v>432</v>
      </c>
      <c r="DB153" s="155">
        <v>432</v>
      </c>
      <c r="DC153" s="155">
        <v>432</v>
      </c>
      <c r="DD153" s="155">
        <v>432</v>
      </c>
      <c r="DE153" s="155">
        <v>432</v>
      </c>
    </row>
    <row r="154" spans="1:109">
      <c r="A154" s="143">
        <v>154</v>
      </c>
      <c r="B154" s="691"/>
      <c r="C154" s="162">
        <v>120</v>
      </c>
      <c r="D154" s="304" t="s">
        <v>1166</v>
      </c>
      <c r="E154" s="157">
        <v>72</v>
      </c>
      <c r="F154" s="157">
        <v>72</v>
      </c>
      <c r="G154" s="158">
        <v>66</v>
      </c>
      <c r="H154" s="157">
        <v>60</v>
      </c>
      <c r="I154" s="157">
        <v>52</v>
      </c>
      <c r="J154" s="158">
        <v>42</v>
      </c>
      <c r="K154" s="157">
        <v>36</v>
      </c>
      <c r="L154" s="158">
        <v>31</v>
      </c>
      <c r="M154" s="157">
        <v>72</v>
      </c>
      <c r="N154" s="157">
        <v>72</v>
      </c>
      <c r="O154" s="158">
        <v>66</v>
      </c>
      <c r="P154" s="157">
        <v>60</v>
      </c>
      <c r="Q154" s="157">
        <v>52</v>
      </c>
      <c r="R154" s="157">
        <v>42</v>
      </c>
      <c r="S154" s="158">
        <v>36</v>
      </c>
      <c r="T154" s="157">
        <v>31</v>
      </c>
      <c r="U154" s="157">
        <v>59</v>
      </c>
      <c r="V154" s="157">
        <v>59</v>
      </c>
      <c r="W154" s="157">
        <v>59</v>
      </c>
      <c r="X154" s="157">
        <v>59</v>
      </c>
      <c r="Y154" s="157">
        <v>52</v>
      </c>
      <c r="Z154" s="157">
        <v>42</v>
      </c>
      <c r="AA154" s="157">
        <v>36</v>
      </c>
      <c r="AB154" s="157">
        <v>31</v>
      </c>
      <c r="AC154" s="691"/>
      <c r="AD154" s="162">
        <v>120</v>
      </c>
      <c r="AE154" s="304" t="s">
        <v>1166</v>
      </c>
      <c r="AF154" s="157">
        <v>299</v>
      </c>
      <c r="AG154" s="157">
        <v>299</v>
      </c>
      <c r="AH154" s="158">
        <v>278</v>
      </c>
      <c r="AI154" s="157">
        <v>253</v>
      </c>
      <c r="AJ154" s="157">
        <v>218</v>
      </c>
      <c r="AK154" s="158">
        <v>177</v>
      </c>
      <c r="AL154" s="157">
        <v>150</v>
      </c>
      <c r="AM154" s="158">
        <v>129</v>
      </c>
      <c r="AN154" s="157">
        <v>299</v>
      </c>
      <c r="AO154" s="157">
        <v>299</v>
      </c>
      <c r="AP154" s="158">
        <v>278</v>
      </c>
      <c r="AQ154" s="157">
        <v>253</v>
      </c>
      <c r="AR154" s="157">
        <v>218</v>
      </c>
      <c r="AS154" s="157">
        <v>177</v>
      </c>
      <c r="AT154" s="158">
        <v>150</v>
      </c>
      <c r="AU154" s="157">
        <v>129</v>
      </c>
      <c r="AV154" s="157">
        <v>443</v>
      </c>
      <c r="AW154" s="157">
        <v>443</v>
      </c>
      <c r="AX154" s="157">
        <v>443</v>
      </c>
      <c r="AY154" s="157">
        <v>443</v>
      </c>
      <c r="AZ154" s="157">
        <v>393</v>
      </c>
      <c r="BA154" s="157">
        <v>318</v>
      </c>
      <c r="BB154" s="157">
        <v>268</v>
      </c>
      <c r="BC154" s="157">
        <v>231</v>
      </c>
      <c r="BD154" s="691"/>
      <c r="BE154" s="162">
        <v>120</v>
      </c>
      <c r="BF154" s="304" t="s">
        <v>1166</v>
      </c>
      <c r="BG154" s="157">
        <v>237</v>
      </c>
      <c r="BH154" s="157">
        <v>330</v>
      </c>
      <c r="BI154" s="158">
        <v>442</v>
      </c>
      <c r="BJ154" s="157">
        <v>538</v>
      </c>
      <c r="BK154" s="157">
        <v>608</v>
      </c>
      <c r="BL154" s="158">
        <v>608</v>
      </c>
      <c r="BM154" s="157">
        <v>609</v>
      </c>
      <c r="BN154" s="158">
        <v>608</v>
      </c>
      <c r="BO154" s="157">
        <v>237</v>
      </c>
      <c r="BP154" s="157">
        <v>330</v>
      </c>
      <c r="BQ154" s="158">
        <v>442</v>
      </c>
      <c r="BR154" s="157">
        <v>538</v>
      </c>
      <c r="BS154" s="157">
        <v>608</v>
      </c>
      <c r="BT154" s="157">
        <v>608</v>
      </c>
      <c r="BU154" s="158">
        <v>609</v>
      </c>
      <c r="BV154" s="157">
        <v>608</v>
      </c>
      <c r="BW154" s="157">
        <v>195</v>
      </c>
      <c r="BX154" s="157">
        <v>271</v>
      </c>
      <c r="BY154" s="157">
        <v>392</v>
      </c>
      <c r="BZ154" s="157">
        <v>526</v>
      </c>
      <c r="CA154" s="157">
        <v>608</v>
      </c>
      <c r="CB154" s="157">
        <v>608</v>
      </c>
      <c r="CC154" s="157">
        <v>609</v>
      </c>
      <c r="CD154" s="157">
        <v>608</v>
      </c>
      <c r="CE154" s="691"/>
      <c r="CF154" s="162">
        <v>120</v>
      </c>
      <c r="CG154" s="304" t="s">
        <v>1166</v>
      </c>
      <c r="CH154" s="157">
        <v>150</v>
      </c>
      <c r="CI154" s="157">
        <v>177</v>
      </c>
      <c r="CJ154" s="158">
        <v>292</v>
      </c>
      <c r="CK154" s="157">
        <v>382</v>
      </c>
      <c r="CL154" s="157">
        <v>432</v>
      </c>
      <c r="CM154" s="158">
        <v>432</v>
      </c>
      <c r="CN154" s="157">
        <v>432</v>
      </c>
      <c r="CO154" s="158">
        <v>432</v>
      </c>
      <c r="CP154" s="157">
        <v>150</v>
      </c>
      <c r="CQ154" s="157">
        <v>177</v>
      </c>
      <c r="CR154" s="158">
        <v>292</v>
      </c>
      <c r="CS154" s="157">
        <v>382</v>
      </c>
      <c r="CT154" s="157">
        <v>432</v>
      </c>
      <c r="CU154" s="157">
        <v>432</v>
      </c>
      <c r="CV154" s="158">
        <v>432</v>
      </c>
      <c r="CW154" s="157">
        <v>432</v>
      </c>
      <c r="CX154" s="157">
        <v>206</v>
      </c>
      <c r="CY154" s="157">
        <v>206</v>
      </c>
      <c r="CZ154" s="157">
        <v>260</v>
      </c>
      <c r="DA154" s="157">
        <v>374</v>
      </c>
      <c r="DB154" s="157">
        <v>432</v>
      </c>
      <c r="DC154" s="157">
        <v>432</v>
      </c>
      <c r="DD154" s="157">
        <v>432</v>
      </c>
      <c r="DE154" s="157">
        <v>432</v>
      </c>
    </row>
    <row r="155" spans="1:109">
      <c r="A155" s="143">
        <v>155</v>
      </c>
      <c r="B155" s="691"/>
      <c r="C155" s="163"/>
      <c r="D155" s="305" t="s">
        <v>1167</v>
      </c>
      <c r="E155" s="159">
        <v>65</v>
      </c>
      <c r="F155" s="159">
        <v>65</v>
      </c>
      <c r="G155" s="160">
        <v>61</v>
      </c>
      <c r="H155" s="159">
        <v>53</v>
      </c>
      <c r="I155" s="159">
        <v>46</v>
      </c>
      <c r="J155" s="160">
        <v>41</v>
      </c>
      <c r="K155" s="159">
        <v>36</v>
      </c>
      <c r="L155" s="160">
        <v>31</v>
      </c>
      <c r="M155" s="159">
        <v>65</v>
      </c>
      <c r="N155" s="159">
        <v>65</v>
      </c>
      <c r="O155" s="160">
        <v>61</v>
      </c>
      <c r="P155" s="159">
        <v>53</v>
      </c>
      <c r="Q155" s="159">
        <v>46</v>
      </c>
      <c r="R155" s="159">
        <v>41</v>
      </c>
      <c r="S155" s="160">
        <v>36</v>
      </c>
      <c r="T155" s="159">
        <v>31</v>
      </c>
      <c r="U155" s="159">
        <v>54</v>
      </c>
      <c r="V155" s="159">
        <v>54</v>
      </c>
      <c r="W155" s="159">
        <v>54</v>
      </c>
      <c r="X155" s="159">
        <v>53</v>
      </c>
      <c r="Y155" s="159">
        <v>46</v>
      </c>
      <c r="Z155" s="159">
        <v>41</v>
      </c>
      <c r="AA155" s="159">
        <v>36</v>
      </c>
      <c r="AB155" s="159">
        <v>31</v>
      </c>
      <c r="AC155" s="691"/>
      <c r="AD155" s="163"/>
      <c r="AE155" s="305" t="s">
        <v>1167</v>
      </c>
      <c r="AF155" s="159">
        <v>274</v>
      </c>
      <c r="AG155" s="159">
        <v>274</v>
      </c>
      <c r="AH155" s="160">
        <v>254</v>
      </c>
      <c r="AI155" s="159">
        <v>221</v>
      </c>
      <c r="AJ155" s="159">
        <v>193</v>
      </c>
      <c r="AK155" s="160">
        <v>173</v>
      </c>
      <c r="AL155" s="159">
        <v>149</v>
      </c>
      <c r="AM155" s="160">
        <v>129</v>
      </c>
      <c r="AN155" s="159">
        <v>274</v>
      </c>
      <c r="AO155" s="159">
        <v>274</v>
      </c>
      <c r="AP155" s="160">
        <v>254</v>
      </c>
      <c r="AQ155" s="159">
        <v>221</v>
      </c>
      <c r="AR155" s="159">
        <v>193</v>
      </c>
      <c r="AS155" s="159">
        <v>173</v>
      </c>
      <c r="AT155" s="160">
        <v>149</v>
      </c>
      <c r="AU155" s="159">
        <v>129</v>
      </c>
      <c r="AV155" s="159">
        <v>405</v>
      </c>
      <c r="AW155" s="159">
        <v>405</v>
      </c>
      <c r="AX155" s="159">
        <v>405</v>
      </c>
      <c r="AY155" s="159">
        <v>395</v>
      </c>
      <c r="AZ155" s="159">
        <v>346</v>
      </c>
      <c r="BA155" s="159">
        <v>311</v>
      </c>
      <c r="BB155" s="159">
        <v>268</v>
      </c>
      <c r="BC155" s="159">
        <v>231</v>
      </c>
      <c r="BD155" s="691"/>
      <c r="BE155" s="163"/>
      <c r="BF155" s="305" t="s">
        <v>1167</v>
      </c>
      <c r="BG155" s="159">
        <v>217</v>
      </c>
      <c r="BH155" s="159">
        <v>302</v>
      </c>
      <c r="BI155" s="160">
        <v>404</v>
      </c>
      <c r="BJ155" s="159">
        <v>468</v>
      </c>
      <c r="BK155" s="159">
        <v>535</v>
      </c>
      <c r="BL155" s="160">
        <v>595</v>
      </c>
      <c r="BM155" s="159">
        <v>608</v>
      </c>
      <c r="BN155" s="160">
        <v>608</v>
      </c>
      <c r="BO155" s="159">
        <v>217</v>
      </c>
      <c r="BP155" s="159">
        <v>302</v>
      </c>
      <c r="BQ155" s="160">
        <v>404</v>
      </c>
      <c r="BR155" s="159">
        <v>468</v>
      </c>
      <c r="BS155" s="159">
        <v>535</v>
      </c>
      <c r="BT155" s="159">
        <v>595</v>
      </c>
      <c r="BU155" s="160">
        <v>608</v>
      </c>
      <c r="BV155" s="159">
        <v>608</v>
      </c>
      <c r="BW155" s="159">
        <v>178</v>
      </c>
      <c r="BX155" s="159">
        <v>249</v>
      </c>
      <c r="BY155" s="159">
        <v>358</v>
      </c>
      <c r="BZ155" s="159">
        <v>468</v>
      </c>
      <c r="CA155" s="159">
        <v>535</v>
      </c>
      <c r="CB155" s="159">
        <v>595</v>
      </c>
      <c r="CC155" s="159">
        <v>608</v>
      </c>
      <c r="CD155" s="159">
        <v>608</v>
      </c>
      <c r="CE155" s="691"/>
      <c r="CF155" s="163"/>
      <c r="CG155" s="305" t="s">
        <v>1167</v>
      </c>
      <c r="CH155" s="159">
        <v>138</v>
      </c>
      <c r="CI155" s="159">
        <v>162</v>
      </c>
      <c r="CJ155" s="160">
        <v>267</v>
      </c>
      <c r="CK155" s="159">
        <v>333</v>
      </c>
      <c r="CL155" s="159">
        <v>381</v>
      </c>
      <c r="CM155" s="160">
        <v>423</v>
      </c>
      <c r="CN155" s="159">
        <v>432</v>
      </c>
      <c r="CO155" s="160">
        <v>432</v>
      </c>
      <c r="CP155" s="159">
        <v>138</v>
      </c>
      <c r="CQ155" s="159">
        <v>162</v>
      </c>
      <c r="CR155" s="160">
        <v>267</v>
      </c>
      <c r="CS155" s="159">
        <v>333</v>
      </c>
      <c r="CT155" s="159">
        <v>381</v>
      </c>
      <c r="CU155" s="159">
        <v>423</v>
      </c>
      <c r="CV155" s="160">
        <v>432</v>
      </c>
      <c r="CW155" s="159">
        <v>432</v>
      </c>
      <c r="CX155" s="159">
        <v>189</v>
      </c>
      <c r="CY155" s="159">
        <v>189</v>
      </c>
      <c r="CZ155" s="159">
        <v>236</v>
      </c>
      <c r="DA155" s="159">
        <v>333</v>
      </c>
      <c r="DB155" s="159">
        <v>381</v>
      </c>
      <c r="DC155" s="159">
        <v>423</v>
      </c>
      <c r="DD155" s="159">
        <v>432</v>
      </c>
      <c r="DE155" s="159">
        <v>432</v>
      </c>
    </row>
    <row r="156" spans="1:109">
      <c r="A156" s="143">
        <v>156</v>
      </c>
      <c r="B156" s="691"/>
      <c r="C156" s="164"/>
      <c r="D156" s="303" t="s">
        <v>1165</v>
      </c>
      <c r="E156" s="155">
        <v>100</v>
      </c>
      <c r="F156" s="155">
        <v>100</v>
      </c>
      <c r="G156" s="156">
        <v>89</v>
      </c>
      <c r="H156" s="155">
        <v>68</v>
      </c>
      <c r="I156" s="155">
        <v>52</v>
      </c>
      <c r="J156" s="156">
        <v>42</v>
      </c>
      <c r="K156" s="155">
        <v>36</v>
      </c>
      <c r="L156" s="156">
        <v>31</v>
      </c>
      <c r="M156" s="155">
        <v>100</v>
      </c>
      <c r="N156" s="155">
        <v>100</v>
      </c>
      <c r="O156" s="156">
        <v>89</v>
      </c>
      <c r="P156" s="155">
        <v>68</v>
      </c>
      <c r="Q156" s="155">
        <v>52</v>
      </c>
      <c r="R156" s="155">
        <v>42</v>
      </c>
      <c r="S156" s="156">
        <v>36</v>
      </c>
      <c r="T156" s="155">
        <v>31</v>
      </c>
      <c r="U156" s="155">
        <v>80</v>
      </c>
      <c r="V156" s="155">
        <v>80</v>
      </c>
      <c r="W156" s="155">
        <v>80</v>
      </c>
      <c r="X156" s="155">
        <v>68</v>
      </c>
      <c r="Y156" s="155">
        <v>52</v>
      </c>
      <c r="Z156" s="155">
        <v>42</v>
      </c>
      <c r="AA156" s="155">
        <v>36</v>
      </c>
      <c r="AB156" s="155">
        <v>31</v>
      </c>
      <c r="AC156" s="691"/>
      <c r="AD156" s="164"/>
      <c r="AE156" s="303" t="s">
        <v>1165</v>
      </c>
      <c r="AF156" s="155">
        <v>498</v>
      </c>
      <c r="AG156" s="155">
        <v>498</v>
      </c>
      <c r="AH156" s="156">
        <v>444</v>
      </c>
      <c r="AI156" s="155">
        <v>339</v>
      </c>
      <c r="AJ156" s="155">
        <v>259</v>
      </c>
      <c r="AK156" s="156">
        <v>210</v>
      </c>
      <c r="AL156" s="155">
        <v>177</v>
      </c>
      <c r="AM156" s="156">
        <v>152</v>
      </c>
      <c r="AN156" s="155">
        <v>498</v>
      </c>
      <c r="AO156" s="155">
        <v>498</v>
      </c>
      <c r="AP156" s="156">
        <v>444</v>
      </c>
      <c r="AQ156" s="155">
        <v>339</v>
      </c>
      <c r="AR156" s="155">
        <v>259</v>
      </c>
      <c r="AS156" s="155">
        <v>210</v>
      </c>
      <c r="AT156" s="156">
        <v>177</v>
      </c>
      <c r="AU156" s="155">
        <v>152</v>
      </c>
      <c r="AV156" s="155">
        <v>713</v>
      </c>
      <c r="AW156" s="155">
        <v>713</v>
      </c>
      <c r="AX156" s="155">
        <v>713</v>
      </c>
      <c r="AY156" s="155">
        <v>605</v>
      </c>
      <c r="AZ156" s="155">
        <v>462</v>
      </c>
      <c r="BA156" s="155">
        <v>375</v>
      </c>
      <c r="BB156" s="155">
        <v>316</v>
      </c>
      <c r="BC156" s="155">
        <v>272</v>
      </c>
      <c r="BD156" s="691"/>
      <c r="BE156" s="164"/>
      <c r="BF156" s="303" t="s">
        <v>1165</v>
      </c>
      <c r="BG156" s="155">
        <v>382</v>
      </c>
      <c r="BH156" s="155">
        <v>494</v>
      </c>
      <c r="BI156" s="156">
        <v>623</v>
      </c>
      <c r="BJ156" s="155">
        <v>614</v>
      </c>
      <c r="BK156" s="155">
        <v>607</v>
      </c>
      <c r="BL156" s="156">
        <v>608</v>
      </c>
      <c r="BM156" s="155">
        <v>608</v>
      </c>
      <c r="BN156" s="156">
        <v>608</v>
      </c>
      <c r="BO156" s="155">
        <v>382</v>
      </c>
      <c r="BP156" s="155">
        <v>494</v>
      </c>
      <c r="BQ156" s="156">
        <v>623</v>
      </c>
      <c r="BR156" s="155">
        <v>614</v>
      </c>
      <c r="BS156" s="155">
        <v>607</v>
      </c>
      <c r="BT156" s="155">
        <v>608</v>
      </c>
      <c r="BU156" s="156">
        <v>608</v>
      </c>
      <c r="BV156" s="155">
        <v>608</v>
      </c>
      <c r="BW156" s="155">
        <v>306</v>
      </c>
      <c r="BX156" s="155">
        <v>396</v>
      </c>
      <c r="BY156" s="155">
        <v>560</v>
      </c>
      <c r="BZ156" s="155">
        <v>614</v>
      </c>
      <c r="CA156" s="155">
        <v>607</v>
      </c>
      <c r="CB156" s="155">
        <v>608</v>
      </c>
      <c r="CC156" s="155">
        <v>608</v>
      </c>
      <c r="CD156" s="155">
        <v>608</v>
      </c>
      <c r="CE156" s="691"/>
      <c r="CF156" s="164"/>
      <c r="CG156" s="303" t="s">
        <v>1165</v>
      </c>
      <c r="CH156" s="155">
        <v>244</v>
      </c>
      <c r="CI156" s="155">
        <v>249</v>
      </c>
      <c r="CJ156" s="156">
        <v>395</v>
      </c>
      <c r="CK156" s="155">
        <v>432</v>
      </c>
      <c r="CL156" s="155">
        <v>432</v>
      </c>
      <c r="CM156" s="156">
        <v>432</v>
      </c>
      <c r="CN156" s="155">
        <v>432</v>
      </c>
      <c r="CO156" s="156">
        <v>432</v>
      </c>
      <c r="CP156" s="155">
        <v>244</v>
      </c>
      <c r="CQ156" s="155">
        <v>249</v>
      </c>
      <c r="CR156" s="156">
        <v>395</v>
      </c>
      <c r="CS156" s="155">
        <v>432</v>
      </c>
      <c r="CT156" s="155">
        <v>432</v>
      </c>
      <c r="CU156" s="155">
        <v>432</v>
      </c>
      <c r="CV156" s="156">
        <v>432</v>
      </c>
      <c r="CW156" s="155">
        <v>432</v>
      </c>
      <c r="CX156" s="155">
        <v>332</v>
      </c>
      <c r="CY156" s="155">
        <v>332</v>
      </c>
      <c r="CZ156" s="155">
        <v>354</v>
      </c>
      <c r="DA156" s="155">
        <v>432</v>
      </c>
      <c r="DB156" s="155">
        <v>432</v>
      </c>
      <c r="DC156" s="155">
        <v>432</v>
      </c>
      <c r="DD156" s="155">
        <v>432</v>
      </c>
      <c r="DE156" s="155">
        <v>432</v>
      </c>
    </row>
    <row r="157" spans="1:109">
      <c r="A157" s="143">
        <v>157</v>
      </c>
      <c r="B157" s="691"/>
      <c r="C157" s="699">
        <v>130</v>
      </c>
      <c r="D157" s="304" t="s">
        <v>1166</v>
      </c>
      <c r="E157" s="157">
        <v>68</v>
      </c>
      <c r="F157" s="157">
        <v>68</v>
      </c>
      <c r="G157" s="158">
        <v>65</v>
      </c>
      <c r="H157" s="157">
        <v>60</v>
      </c>
      <c r="I157" s="157">
        <v>52</v>
      </c>
      <c r="J157" s="158">
        <v>42</v>
      </c>
      <c r="K157" s="157">
        <v>36</v>
      </c>
      <c r="L157" s="158">
        <v>31</v>
      </c>
      <c r="M157" s="157">
        <v>68</v>
      </c>
      <c r="N157" s="157">
        <v>68</v>
      </c>
      <c r="O157" s="158">
        <v>65</v>
      </c>
      <c r="P157" s="157">
        <v>60</v>
      </c>
      <c r="Q157" s="157">
        <v>52</v>
      </c>
      <c r="R157" s="157">
        <v>42</v>
      </c>
      <c r="S157" s="158">
        <v>36</v>
      </c>
      <c r="T157" s="157">
        <v>31</v>
      </c>
      <c r="U157" s="157">
        <v>56</v>
      </c>
      <c r="V157" s="157">
        <v>56</v>
      </c>
      <c r="W157" s="157">
        <v>56</v>
      </c>
      <c r="X157" s="157">
        <v>56</v>
      </c>
      <c r="Y157" s="157">
        <v>52</v>
      </c>
      <c r="Z157" s="157">
        <v>42</v>
      </c>
      <c r="AA157" s="157">
        <v>36</v>
      </c>
      <c r="AB157" s="157">
        <v>31</v>
      </c>
      <c r="AC157" s="691"/>
      <c r="AD157" s="699">
        <v>130</v>
      </c>
      <c r="AE157" s="304" t="s">
        <v>1166</v>
      </c>
      <c r="AF157" s="157">
        <v>336</v>
      </c>
      <c r="AG157" s="157">
        <v>336</v>
      </c>
      <c r="AH157" s="158">
        <v>323</v>
      </c>
      <c r="AI157" s="157">
        <v>299</v>
      </c>
      <c r="AJ157" s="157">
        <v>259</v>
      </c>
      <c r="AK157" s="158">
        <v>210</v>
      </c>
      <c r="AL157" s="157">
        <v>177</v>
      </c>
      <c r="AM157" s="158">
        <v>153</v>
      </c>
      <c r="AN157" s="157">
        <v>336</v>
      </c>
      <c r="AO157" s="157">
        <v>336</v>
      </c>
      <c r="AP157" s="158">
        <v>323</v>
      </c>
      <c r="AQ157" s="157">
        <v>299</v>
      </c>
      <c r="AR157" s="157">
        <v>259</v>
      </c>
      <c r="AS157" s="157">
        <v>210</v>
      </c>
      <c r="AT157" s="158">
        <v>177</v>
      </c>
      <c r="AU157" s="157">
        <v>153</v>
      </c>
      <c r="AV157" s="157">
        <v>494</v>
      </c>
      <c r="AW157" s="157">
        <v>494</v>
      </c>
      <c r="AX157" s="157">
        <v>494</v>
      </c>
      <c r="AY157" s="157">
        <v>494</v>
      </c>
      <c r="AZ157" s="157">
        <v>463</v>
      </c>
      <c r="BA157" s="157">
        <v>375</v>
      </c>
      <c r="BB157" s="157">
        <v>316</v>
      </c>
      <c r="BC157" s="157">
        <v>273</v>
      </c>
      <c r="BD157" s="691"/>
      <c r="BE157" s="699">
        <v>130</v>
      </c>
      <c r="BF157" s="304" t="s">
        <v>1166</v>
      </c>
      <c r="BG157" s="157">
        <v>257</v>
      </c>
      <c r="BH157" s="157">
        <v>333</v>
      </c>
      <c r="BI157" s="158">
        <v>452</v>
      </c>
      <c r="BJ157" s="157">
        <v>543</v>
      </c>
      <c r="BK157" s="157">
        <v>608</v>
      </c>
      <c r="BL157" s="158">
        <v>608</v>
      </c>
      <c r="BM157" s="157">
        <v>609</v>
      </c>
      <c r="BN157" s="158">
        <v>608</v>
      </c>
      <c r="BO157" s="157">
        <v>257</v>
      </c>
      <c r="BP157" s="157">
        <v>333</v>
      </c>
      <c r="BQ157" s="158">
        <v>452</v>
      </c>
      <c r="BR157" s="157">
        <v>543</v>
      </c>
      <c r="BS157" s="157">
        <v>608</v>
      </c>
      <c r="BT157" s="157">
        <v>608</v>
      </c>
      <c r="BU157" s="158">
        <v>609</v>
      </c>
      <c r="BV157" s="157">
        <v>608</v>
      </c>
      <c r="BW157" s="157">
        <v>212</v>
      </c>
      <c r="BX157" s="157">
        <v>275</v>
      </c>
      <c r="BY157" s="157">
        <v>388</v>
      </c>
      <c r="BZ157" s="157">
        <v>502</v>
      </c>
      <c r="CA157" s="157">
        <v>608</v>
      </c>
      <c r="CB157" s="157">
        <v>608</v>
      </c>
      <c r="CC157" s="157">
        <v>609</v>
      </c>
      <c r="CD157" s="157">
        <v>608</v>
      </c>
      <c r="CE157" s="691"/>
      <c r="CF157" s="699">
        <v>130</v>
      </c>
      <c r="CG157" s="304" t="s">
        <v>1166</v>
      </c>
      <c r="CH157" s="157">
        <v>163</v>
      </c>
      <c r="CI157" s="157">
        <v>167</v>
      </c>
      <c r="CJ157" s="158">
        <v>287</v>
      </c>
      <c r="CK157" s="157">
        <v>382</v>
      </c>
      <c r="CL157" s="157">
        <v>432</v>
      </c>
      <c r="CM157" s="158">
        <v>432</v>
      </c>
      <c r="CN157" s="157">
        <v>432</v>
      </c>
      <c r="CO157" s="158">
        <v>432</v>
      </c>
      <c r="CP157" s="157">
        <v>163</v>
      </c>
      <c r="CQ157" s="157">
        <v>167</v>
      </c>
      <c r="CR157" s="158">
        <v>287</v>
      </c>
      <c r="CS157" s="157">
        <v>382</v>
      </c>
      <c r="CT157" s="157">
        <v>432</v>
      </c>
      <c r="CU157" s="157">
        <v>432</v>
      </c>
      <c r="CV157" s="158">
        <v>432</v>
      </c>
      <c r="CW157" s="157">
        <v>432</v>
      </c>
      <c r="CX157" s="157">
        <v>230</v>
      </c>
      <c r="CY157" s="157">
        <v>230</v>
      </c>
      <c r="CZ157" s="157">
        <v>246</v>
      </c>
      <c r="DA157" s="157">
        <v>353</v>
      </c>
      <c r="DB157" s="157">
        <v>432</v>
      </c>
      <c r="DC157" s="157">
        <v>432</v>
      </c>
      <c r="DD157" s="157">
        <v>432</v>
      </c>
      <c r="DE157" s="157">
        <v>432</v>
      </c>
    </row>
    <row r="158" spans="1:109">
      <c r="A158" s="143">
        <v>158</v>
      </c>
      <c r="B158" s="691"/>
      <c r="C158" s="700"/>
      <c r="D158" s="305" t="s">
        <v>1167</v>
      </c>
      <c r="E158" s="159">
        <v>62</v>
      </c>
      <c r="F158" s="159">
        <v>62</v>
      </c>
      <c r="G158" s="160">
        <v>59</v>
      </c>
      <c r="H158" s="159">
        <v>53</v>
      </c>
      <c r="I158" s="159">
        <v>46</v>
      </c>
      <c r="J158" s="160">
        <v>41</v>
      </c>
      <c r="K158" s="159">
        <v>36</v>
      </c>
      <c r="L158" s="160">
        <v>31</v>
      </c>
      <c r="M158" s="159">
        <v>62</v>
      </c>
      <c r="N158" s="159">
        <v>62</v>
      </c>
      <c r="O158" s="160">
        <v>59</v>
      </c>
      <c r="P158" s="159">
        <v>53</v>
      </c>
      <c r="Q158" s="159">
        <v>46</v>
      </c>
      <c r="R158" s="159">
        <v>41</v>
      </c>
      <c r="S158" s="160">
        <v>36</v>
      </c>
      <c r="T158" s="159">
        <v>31</v>
      </c>
      <c r="U158" s="159">
        <v>51</v>
      </c>
      <c r="V158" s="159">
        <v>51</v>
      </c>
      <c r="W158" s="159">
        <v>51</v>
      </c>
      <c r="X158" s="159">
        <v>51</v>
      </c>
      <c r="Y158" s="159">
        <v>46</v>
      </c>
      <c r="Z158" s="159">
        <v>41</v>
      </c>
      <c r="AA158" s="159">
        <v>36</v>
      </c>
      <c r="AB158" s="159">
        <v>31</v>
      </c>
      <c r="AC158" s="691"/>
      <c r="AD158" s="700"/>
      <c r="AE158" s="305" t="s">
        <v>1167</v>
      </c>
      <c r="AF158" s="159">
        <v>307</v>
      </c>
      <c r="AG158" s="159">
        <v>307</v>
      </c>
      <c r="AH158" s="160">
        <v>295</v>
      </c>
      <c r="AI158" s="159">
        <v>261</v>
      </c>
      <c r="AJ158" s="159">
        <v>229</v>
      </c>
      <c r="AK158" s="160">
        <v>205</v>
      </c>
      <c r="AL158" s="159">
        <v>177</v>
      </c>
      <c r="AM158" s="160">
        <v>153</v>
      </c>
      <c r="AN158" s="159">
        <v>307</v>
      </c>
      <c r="AO158" s="159">
        <v>307</v>
      </c>
      <c r="AP158" s="160">
        <v>295</v>
      </c>
      <c r="AQ158" s="159">
        <v>261</v>
      </c>
      <c r="AR158" s="159">
        <v>229</v>
      </c>
      <c r="AS158" s="159">
        <v>205</v>
      </c>
      <c r="AT158" s="160">
        <v>177</v>
      </c>
      <c r="AU158" s="159">
        <v>153</v>
      </c>
      <c r="AV158" s="159">
        <v>451</v>
      </c>
      <c r="AW158" s="159">
        <v>451</v>
      </c>
      <c r="AX158" s="159">
        <v>451</v>
      </c>
      <c r="AY158" s="159">
        <v>451</v>
      </c>
      <c r="AZ158" s="159">
        <v>408</v>
      </c>
      <c r="BA158" s="159">
        <v>367</v>
      </c>
      <c r="BB158" s="159">
        <v>316</v>
      </c>
      <c r="BC158" s="159">
        <v>273</v>
      </c>
      <c r="BD158" s="691"/>
      <c r="BE158" s="700"/>
      <c r="BF158" s="305" t="s">
        <v>1167</v>
      </c>
      <c r="BG158" s="159">
        <v>236</v>
      </c>
      <c r="BH158" s="159">
        <v>304</v>
      </c>
      <c r="BI158" s="160">
        <v>413</v>
      </c>
      <c r="BJ158" s="159">
        <v>473</v>
      </c>
      <c r="BK158" s="159">
        <v>535</v>
      </c>
      <c r="BL158" s="160">
        <v>595</v>
      </c>
      <c r="BM158" s="159">
        <v>608</v>
      </c>
      <c r="BN158" s="160">
        <v>608</v>
      </c>
      <c r="BO158" s="159">
        <v>236</v>
      </c>
      <c r="BP158" s="159">
        <v>304</v>
      </c>
      <c r="BQ158" s="160">
        <v>413</v>
      </c>
      <c r="BR158" s="159">
        <v>473</v>
      </c>
      <c r="BS158" s="159">
        <v>535</v>
      </c>
      <c r="BT158" s="159">
        <v>595</v>
      </c>
      <c r="BU158" s="160">
        <v>608</v>
      </c>
      <c r="BV158" s="159">
        <v>608</v>
      </c>
      <c r="BW158" s="159">
        <v>194</v>
      </c>
      <c r="BX158" s="159">
        <v>251</v>
      </c>
      <c r="BY158" s="159">
        <v>355</v>
      </c>
      <c r="BZ158" s="159">
        <v>459</v>
      </c>
      <c r="CA158" s="159">
        <v>535</v>
      </c>
      <c r="CB158" s="159">
        <v>595</v>
      </c>
      <c r="CC158" s="159">
        <v>608</v>
      </c>
      <c r="CD158" s="159">
        <v>608</v>
      </c>
      <c r="CE158" s="691"/>
      <c r="CF158" s="700"/>
      <c r="CG158" s="305" t="s">
        <v>1167</v>
      </c>
      <c r="CH158" s="159">
        <v>149</v>
      </c>
      <c r="CI158" s="159">
        <v>153</v>
      </c>
      <c r="CJ158" s="160">
        <v>261</v>
      </c>
      <c r="CK158" s="159">
        <v>333</v>
      </c>
      <c r="CL158" s="159">
        <v>381</v>
      </c>
      <c r="CM158" s="160">
        <v>423</v>
      </c>
      <c r="CN158" s="159">
        <v>432</v>
      </c>
      <c r="CO158" s="160">
        <v>432</v>
      </c>
      <c r="CP158" s="159">
        <v>149</v>
      </c>
      <c r="CQ158" s="159">
        <v>153</v>
      </c>
      <c r="CR158" s="160">
        <v>261</v>
      </c>
      <c r="CS158" s="159">
        <v>333</v>
      </c>
      <c r="CT158" s="159">
        <v>381</v>
      </c>
      <c r="CU158" s="159">
        <v>423</v>
      </c>
      <c r="CV158" s="160">
        <v>432</v>
      </c>
      <c r="CW158" s="159">
        <v>432</v>
      </c>
      <c r="CX158" s="159">
        <v>210</v>
      </c>
      <c r="CY158" s="159">
        <v>210</v>
      </c>
      <c r="CZ158" s="159">
        <v>225</v>
      </c>
      <c r="DA158" s="159">
        <v>323</v>
      </c>
      <c r="DB158" s="159">
        <v>381</v>
      </c>
      <c r="DC158" s="159">
        <v>423</v>
      </c>
      <c r="DD158" s="159">
        <v>432</v>
      </c>
      <c r="DE158" s="159">
        <v>432</v>
      </c>
    </row>
    <row r="159" spans="1:109">
      <c r="A159" s="143">
        <v>159</v>
      </c>
      <c r="B159" s="691"/>
      <c r="C159" s="710">
        <v>140</v>
      </c>
      <c r="D159" s="303" t="s">
        <v>1165</v>
      </c>
      <c r="E159" s="155">
        <v>95</v>
      </c>
      <c r="F159" s="155">
        <v>95</v>
      </c>
      <c r="G159" s="156">
        <v>88</v>
      </c>
      <c r="H159" s="155">
        <v>68</v>
      </c>
      <c r="I159" s="155">
        <v>52</v>
      </c>
      <c r="J159" s="156">
        <v>42</v>
      </c>
      <c r="K159" s="155">
        <v>36</v>
      </c>
      <c r="L159" s="156">
        <v>31</v>
      </c>
      <c r="M159" s="155">
        <v>95</v>
      </c>
      <c r="N159" s="155">
        <v>95</v>
      </c>
      <c r="O159" s="156">
        <v>88</v>
      </c>
      <c r="P159" s="155">
        <v>68</v>
      </c>
      <c r="Q159" s="155">
        <v>52</v>
      </c>
      <c r="R159" s="155">
        <v>42</v>
      </c>
      <c r="S159" s="156">
        <v>36</v>
      </c>
      <c r="T159" s="155">
        <v>31</v>
      </c>
      <c r="U159" s="155">
        <v>69</v>
      </c>
      <c r="V159" s="155">
        <v>69</v>
      </c>
      <c r="W159" s="155">
        <v>69</v>
      </c>
      <c r="X159" s="155">
        <v>68</v>
      </c>
      <c r="Y159" s="155">
        <v>52</v>
      </c>
      <c r="Z159" s="155">
        <v>42</v>
      </c>
      <c r="AA159" s="155">
        <v>36</v>
      </c>
      <c r="AB159" s="155">
        <v>31</v>
      </c>
      <c r="AC159" s="691"/>
      <c r="AD159" s="710">
        <v>140</v>
      </c>
      <c r="AE159" s="303" t="s">
        <v>1165</v>
      </c>
      <c r="AF159" s="155">
        <v>554</v>
      </c>
      <c r="AG159" s="155">
        <v>554</v>
      </c>
      <c r="AH159" s="156">
        <v>511</v>
      </c>
      <c r="AI159" s="155">
        <v>396</v>
      </c>
      <c r="AJ159" s="155">
        <v>304</v>
      </c>
      <c r="AK159" s="156">
        <v>246</v>
      </c>
      <c r="AL159" s="155">
        <v>207</v>
      </c>
      <c r="AM159" s="156">
        <v>179</v>
      </c>
      <c r="AN159" s="155">
        <v>554</v>
      </c>
      <c r="AO159" s="155">
        <v>554</v>
      </c>
      <c r="AP159" s="156">
        <v>511</v>
      </c>
      <c r="AQ159" s="155">
        <v>396</v>
      </c>
      <c r="AR159" s="155">
        <v>304</v>
      </c>
      <c r="AS159" s="155">
        <v>246</v>
      </c>
      <c r="AT159" s="156">
        <v>207</v>
      </c>
      <c r="AU159" s="155">
        <v>179</v>
      </c>
      <c r="AV159" s="155">
        <v>713</v>
      </c>
      <c r="AW159" s="155">
        <v>713</v>
      </c>
      <c r="AX159" s="155">
        <v>713</v>
      </c>
      <c r="AY159" s="155">
        <v>706</v>
      </c>
      <c r="AZ159" s="155">
        <v>540</v>
      </c>
      <c r="BA159" s="155">
        <v>438</v>
      </c>
      <c r="BB159" s="155">
        <v>368</v>
      </c>
      <c r="BC159" s="155">
        <v>318</v>
      </c>
      <c r="BD159" s="691"/>
      <c r="BE159" s="710">
        <v>140</v>
      </c>
      <c r="BF159" s="303" t="s">
        <v>1165</v>
      </c>
      <c r="BG159" s="155">
        <v>413</v>
      </c>
      <c r="BH159" s="155">
        <v>501</v>
      </c>
      <c r="BI159" s="156">
        <v>641</v>
      </c>
      <c r="BJ159" s="155">
        <v>636</v>
      </c>
      <c r="BK159" s="155">
        <v>607</v>
      </c>
      <c r="BL159" s="156">
        <v>608</v>
      </c>
      <c r="BM159" s="155">
        <v>608</v>
      </c>
      <c r="BN159" s="156">
        <v>608</v>
      </c>
      <c r="BO159" s="155">
        <v>413</v>
      </c>
      <c r="BP159" s="155">
        <v>501</v>
      </c>
      <c r="BQ159" s="156">
        <v>641</v>
      </c>
      <c r="BR159" s="155">
        <v>636</v>
      </c>
      <c r="BS159" s="155">
        <v>607</v>
      </c>
      <c r="BT159" s="155">
        <v>608</v>
      </c>
      <c r="BU159" s="156">
        <v>608</v>
      </c>
      <c r="BV159" s="155">
        <v>608</v>
      </c>
      <c r="BW159" s="155">
        <v>299</v>
      </c>
      <c r="BX159" s="155">
        <v>363</v>
      </c>
      <c r="BY159" s="155">
        <v>503</v>
      </c>
      <c r="BZ159" s="155">
        <v>636</v>
      </c>
      <c r="CA159" s="155">
        <v>607</v>
      </c>
      <c r="CB159" s="155">
        <v>608</v>
      </c>
      <c r="CC159" s="155">
        <v>608</v>
      </c>
      <c r="CD159" s="155">
        <v>608</v>
      </c>
      <c r="CE159" s="691"/>
      <c r="CF159" s="710">
        <v>140</v>
      </c>
      <c r="CG159" s="303" t="s">
        <v>1165</v>
      </c>
      <c r="CH159" s="155">
        <v>262</v>
      </c>
      <c r="CI159" s="155">
        <v>262</v>
      </c>
      <c r="CJ159" s="156">
        <v>388</v>
      </c>
      <c r="CK159" s="155">
        <v>432</v>
      </c>
      <c r="CL159" s="155">
        <v>432</v>
      </c>
      <c r="CM159" s="156">
        <v>432</v>
      </c>
      <c r="CN159" s="155">
        <v>432</v>
      </c>
      <c r="CO159" s="156">
        <v>432</v>
      </c>
      <c r="CP159" s="155">
        <v>262</v>
      </c>
      <c r="CQ159" s="155">
        <v>262</v>
      </c>
      <c r="CR159" s="156">
        <v>388</v>
      </c>
      <c r="CS159" s="155">
        <v>432</v>
      </c>
      <c r="CT159" s="155">
        <v>432</v>
      </c>
      <c r="CU159" s="155">
        <v>432</v>
      </c>
      <c r="CV159" s="156">
        <v>432</v>
      </c>
      <c r="CW159" s="155">
        <v>432</v>
      </c>
      <c r="CX159" s="155">
        <v>332</v>
      </c>
      <c r="CY159" s="155">
        <v>332</v>
      </c>
      <c r="CZ159" s="155">
        <v>332</v>
      </c>
      <c r="DA159" s="155">
        <v>432</v>
      </c>
      <c r="DB159" s="155">
        <v>432</v>
      </c>
      <c r="DC159" s="155">
        <v>432</v>
      </c>
      <c r="DD159" s="155">
        <v>432</v>
      </c>
      <c r="DE159" s="155">
        <v>432</v>
      </c>
    </row>
    <row r="160" spans="1:109">
      <c r="A160" s="143">
        <v>160</v>
      </c>
      <c r="B160" s="691"/>
      <c r="C160" s="711"/>
      <c r="D160" s="304" t="s">
        <v>1166</v>
      </c>
      <c r="E160" s="157">
        <v>64</v>
      </c>
      <c r="F160" s="157">
        <v>64</v>
      </c>
      <c r="G160" s="158">
        <v>63</v>
      </c>
      <c r="H160" s="157">
        <v>59</v>
      </c>
      <c r="I160" s="157">
        <v>52</v>
      </c>
      <c r="J160" s="158">
        <v>42</v>
      </c>
      <c r="K160" s="157">
        <v>36</v>
      </c>
      <c r="L160" s="158">
        <v>31</v>
      </c>
      <c r="M160" s="157">
        <v>64</v>
      </c>
      <c r="N160" s="157">
        <v>64</v>
      </c>
      <c r="O160" s="158">
        <v>63</v>
      </c>
      <c r="P160" s="157">
        <v>59</v>
      </c>
      <c r="Q160" s="157">
        <v>52</v>
      </c>
      <c r="R160" s="157">
        <v>42</v>
      </c>
      <c r="S160" s="158">
        <v>36</v>
      </c>
      <c r="T160" s="157">
        <v>31</v>
      </c>
      <c r="U160" s="157">
        <v>53</v>
      </c>
      <c r="V160" s="157">
        <v>53</v>
      </c>
      <c r="W160" s="157">
        <v>53</v>
      </c>
      <c r="X160" s="157">
        <v>53</v>
      </c>
      <c r="Y160" s="157">
        <v>52</v>
      </c>
      <c r="Z160" s="157">
        <v>42</v>
      </c>
      <c r="AA160" s="157">
        <v>36</v>
      </c>
      <c r="AB160" s="157">
        <v>31</v>
      </c>
      <c r="AC160" s="691"/>
      <c r="AD160" s="711"/>
      <c r="AE160" s="304" t="s">
        <v>1166</v>
      </c>
      <c r="AF160" s="157">
        <v>373</v>
      </c>
      <c r="AG160" s="157">
        <v>373</v>
      </c>
      <c r="AH160" s="158">
        <v>370</v>
      </c>
      <c r="AI160" s="157">
        <v>345</v>
      </c>
      <c r="AJ160" s="157">
        <v>304</v>
      </c>
      <c r="AK160" s="158">
        <v>246</v>
      </c>
      <c r="AL160" s="157">
        <v>207</v>
      </c>
      <c r="AM160" s="158">
        <v>179</v>
      </c>
      <c r="AN160" s="157">
        <v>373</v>
      </c>
      <c r="AO160" s="157">
        <v>373</v>
      </c>
      <c r="AP160" s="158">
        <v>370</v>
      </c>
      <c r="AQ160" s="157">
        <v>345</v>
      </c>
      <c r="AR160" s="157">
        <v>304</v>
      </c>
      <c r="AS160" s="157">
        <v>246</v>
      </c>
      <c r="AT160" s="158">
        <v>207</v>
      </c>
      <c r="AU160" s="157">
        <v>179</v>
      </c>
      <c r="AV160" s="157">
        <v>548</v>
      </c>
      <c r="AW160" s="157">
        <v>548</v>
      </c>
      <c r="AX160" s="157">
        <v>548</v>
      </c>
      <c r="AY160" s="157">
        <v>548</v>
      </c>
      <c r="AZ160" s="157">
        <v>540</v>
      </c>
      <c r="BA160" s="157">
        <v>438</v>
      </c>
      <c r="BB160" s="157">
        <v>369</v>
      </c>
      <c r="BC160" s="157">
        <v>318</v>
      </c>
      <c r="BD160" s="691"/>
      <c r="BE160" s="711"/>
      <c r="BF160" s="304" t="s">
        <v>1166</v>
      </c>
      <c r="BG160" s="157">
        <v>278</v>
      </c>
      <c r="BH160" s="157">
        <v>337</v>
      </c>
      <c r="BI160" s="158">
        <v>463</v>
      </c>
      <c r="BJ160" s="157">
        <v>554</v>
      </c>
      <c r="BK160" s="157">
        <v>608</v>
      </c>
      <c r="BL160" s="158">
        <v>608</v>
      </c>
      <c r="BM160" s="157">
        <v>609</v>
      </c>
      <c r="BN160" s="158">
        <v>608</v>
      </c>
      <c r="BO160" s="157">
        <v>278</v>
      </c>
      <c r="BP160" s="157">
        <v>337</v>
      </c>
      <c r="BQ160" s="158">
        <v>463</v>
      </c>
      <c r="BR160" s="157">
        <v>554</v>
      </c>
      <c r="BS160" s="157">
        <v>608</v>
      </c>
      <c r="BT160" s="157">
        <v>608</v>
      </c>
      <c r="BU160" s="158">
        <v>609</v>
      </c>
      <c r="BV160" s="157">
        <v>608</v>
      </c>
      <c r="BW160" s="157">
        <v>230</v>
      </c>
      <c r="BX160" s="157">
        <v>278</v>
      </c>
      <c r="BY160" s="157">
        <v>386</v>
      </c>
      <c r="BZ160" s="157">
        <v>495</v>
      </c>
      <c r="CA160" s="157">
        <v>608</v>
      </c>
      <c r="CB160" s="157">
        <v>608</v>
      </c>
      <c r="CC160" s="157">
        <v>609</v>
      </c>
      <c r="CD160" s="157">
        <v>608</v>
      </c>
      <c r="CE160" s="691"/>
      <c r="CF160" s="711"/>
      <c r="CG160" s="304" t="s">
        <v>1166</v>
      </c>
      <c r="CH160" s="157">
        <v>176</v>
      </c>
      <c r="CI160" s="157">
        <v>176</v>
      </c>
      <c r="CJ160" s="158">
        <v>280</v>
      </c>
      <c r="CK160" s="157">
        <v>375</v>
      </c>
      <c r="CL160" s="157">
        <v>432</v>
      </c>
      <c r="CM160" s="158">
        <v>432</v>
      </c>
      <c r="CN160" s="157">
        <v>432</v>
      </c>
      <c r="CO160" s="158">
        <v>432</v>
      </c>
      <c r="CP160" s="157">
        <v>176</v>
      </c>
      <c r="CQ160" s="157">
        <v>176</v>
      </c>
      <c r="CR160" s="158">
        <v>280</v>
      </c>
      <c r="CS160" s="157">
        <v>375</v>
      </c>
      <c r="CT160" s="157">
        <v>432</v>
      </c>
      <c r="CU160" s="157">
        <v>432</v>
      </c>
      <c r="CV160" s="158">
        <v>432</v>
      </c>
      <c r="CW160" s="157">
        <v>432</v>
      </c>
      <c r="CX160" s="157">
        <v>255</v>
      </c>
      <c r="CY160" s="157">
        <v>255</v>
      </c>
      <c r="CZ160" s="157">
        <v>255</v>
      </c>
      <c r="DA160" s="157">
        <v>336</v>
      </c>
      <c r="DB160" s="157">
        <v>432</v>
      </c>
      <c r="DC160" s="157">
        <v>432</v>
      </c>
      <c r="DD160" s="157">
        <v>432</v>
      </c>
      <c r="DE160" s="157">
        <v>432</v>
      </c>
    </row>
    <row r="161" spans="1:109">
      <c r="A161" s="143">
        <v>161</v>
      </c>
      <c r="B161" s="691"/>
      <c r="C161" s="712"/>
      <c r="D161" s="305" t="s">
        <v>1167</v>
      </c>
      <c r="E161" s="159">
        <v>59</v>
      </c>
      <c r="F161" s="159">
        <v>59</v>
      </c>
      <c r="G161" s="160">
        <v>58</v>
      </c>
      <c r="H161" s="159">
        <v>52</v>
      </c>
      <c r="I161" s="159">
        <v>46</v>
      </c>
      <c r="J161" s="160">
        <v>41</v>
      </c>
      <c r="K161" s="159">
        <v>36</v>
      </c>
      <c r="L161" s="160">
        <v>31</v>
      </c>
      <c r="M161" s="159">
        <v>59</v>
      </c>
      <c r="N161" s="159">
        <v>59</v>
      </c>
      <c r="O161" s="160">
        <v>58</v>
      </c>
      <c r="P161" s="159">
        <v>52</v>
      </c>
      <c r="Q161" s="159">
        <v>46</v>
      </c>
      <c r="R161" s="159">
        <v>41</v>
      </c>
      <c r="S161" s="160">
        <v>36</v>
      </c>
      <c r="T161" s="159">
        <v>31</v>
      </c>
      <c r="U161" s="159">
        <v>48</v>
      </c>
      <c r="V161" s="159">
        <v>48</v>
      </c>
      <c r="W161" s="159">
        <v>48</v>
      </c>
      <c r="X161" s="159">
        <v>48</v>
      </c>
      <c r="Y161" s="159">
        <v>46</v>
      </c>
      <c r="Z161" s="159">
        <v>41</v>
      </c>
      <c r="AA161" s="159">
        <v>36</v>
      </c>
      <c r="AB161" s="159">
        <v>31</v>
      </c>
      <c r="AC161" s="691"/>
      <c r="AD161" s="712"/>
      <c r="AE161" s="305" t="s">
        <v>1167</v>
      </c>
      <c r="AF161" s="159">
        <v>341</v>
      </c>
      <c r="AG161" s="159">
        <v>341</v>
      </c>
      <c r="AH161" s="160">
        <v>338</v>
      </c>
      <c r="AI161" s="159">
        <v>304</v>
      </c>
      <c r="AJ161" s="159">
        <v>268</v>
      </c>
      <c r="AK161" s="160">
        <v>241</v>
      </c>
      <c r="AL161" s="159">
        <v>207</v>
      </c>
      <c r="AM161" s="160">
        <v>178</v>
      </c>
      <c r="AN161" s="159">
        <v>341</v>
      </c>
      <c r="AO161" s="159">
        <v>341</v>
      </c>
      <c r="AP161" s="160">
        <v>338</v>
      </c>
      <c r="AQ161" s="159">
        <v>304</v>
      </c>
      <c r="AR161" s="159">
        <v>268</v>
      </c>
      <c r="AS161" s="159">
        <v>241</v>
      </c>
      <c r="AT161" s="160">
        <v>207</v>
      </c>
      <c r="AU161" s="159">
        <v>178</v>
      </c>
      <c r="AV161" s="159">
        <v>501</v>
      </c>
      <c r="AW161" s="159">
        <v>501</v>
      </c>
      <c r="AX161" s="159">
        <v>501</v>
      </c>
      <c r="AY161" s="159">
        <v>501</v>
      </c>
      <c r="AZ161" s="159">
        <v>476</v>
      </c>
      <c r="BA161" s="159">
        <v>428</v>
      </c>
      <c r="BB161" s="159">
        <v>368</v>
      </c>
      <c r="BC161" s="159">
        <v>318</v>
      </c>
      <c r="BD161" s="691"/>
      <c r="BE161" s="712"/>
      <c r="BF161" s="305" t="s">
        <v>1167</v>
      </c>
      <c r="BG161" s="159">
        <v>255</v>
      </c>
      <c r="BH161" s="159">
        <v>309</v>
      </c>
      <c r="BI161" s="160">
        <v>424</v>
      </c>
      <c r="BJ161" s="159">
        <v>487</v>
      </c>
      <c r="BK161" s="159">
        <v>535</v>
      </c>
      <c r="BL161" s="160">
        <v>595</v>
      </c>
      <c r="BM161" s="159">
        <v>608</v>
      </c>
      <c r="BN161" s="160">
        <v>608</v>
      </c>
      <c r="BO161" s="159">
        <v>255</v>
      </c>
      <c r="BP161" s="159">
        <v>309</v>
      </c>
      <c r="BQ161" s="160">
        <v>424</v>
      </c>
      <c r="BR161" s="159">
        <v>487</v>
      </c>
      <c r="BS161" s="159">
        <v>535</v>
      </c>
      <c r="BT161" s="159">
        <v>595</v>
      </c>
      <c r="BU161" s="160">
        <v>608</v>
      </c>
      <c r="BV161" s="159">
        <v>608</v>
      </c>
      <c r="BW161" s="159">
        <v>210</v>
      </c>
      <c r="BX161" s="159">
        <v>255</v>
      </c>
      <c r="BY161" s="159">
        <v>354</v>
      </c>
      <c r="BZ161" s="159">
        <v>452</v>
      </c>
      <c r="CA161" s="159">
        <v>535</v>
      </c>
      <c r="CB161" s="159">
        <v>595</v>
      </c>
      <c r="CC161" s="159">
        <v>608</v>
      </c>
      <c r="CD161" s="159">
        <v>608</v>
      </c>
      <c r="CE161" s="691"/>
      <c r="CF161" s="712"/>
      <c r="CG161" s="305" t="s">
        <v>1167</v>
      </c>
      <c r="CH161" s="159">
        <v>161</v>
      </c>
      <c r="CI161" s="159">
        <v>161</v>
      </c>
      <c r="CJ161" s="160">
        <v>256</v>
      </c>
      <c r="CK161" s="159">
        <v>330</v>
      </c>
      <c r="CL161" s="159">
        <v>381</v>
      </c>
      <c r="CM161" s="160">
        <v>423</v>
      </c>
      <c r="CN161" s="159">
        <v>432</v>
      </c>
      <c r="CO161" s="160">
        <v>432</v>
      </c>
      <c r="CP161" s="159">
        <v>161</v>
      </c>
      <c r="CQ161" s="159">
        <v>161</v>
      </c>
      <c r="CR161" s="160">
        <v>256</v>
      </c>
      <c r="CS161" s="159">
        <v>330</v>
      </c>
      <c r="CT161" s="159">
        <v>381</v>
      </c>
      <c r="CU161" s="159">
        <v>423</v>
      </c>
      <c r="CV161" s="160">
        <v>432</v>
      </c>
      <c r="CW161" s="159">
        <v>432</v>
      </c>
      <c r="CX161" s="159">
        <v>234</v>
      </c>
      <c r="CY161" s="159">
        <v>234</v>
      </c>
      <c r="CZ161" s="159">
        <v>234</v>
      </c>
      <c r="DA161" s="159">
        <v>306</v>
      </c>
      <c r="DB161" s="159">
        <v>381</v>
      </c>
      <c r="DC161" s="159">
        <v>423</v>
      </c>
      <c r="DD161" s="159">
        <v>432</v>
      </c>
      <c r="DE161" s="159">
        <v>432</v>
      </c>
    </row>
    <row r="162" spans="1:109">
      <c r="A162" s="143">
        <v>162</v>
      </c>
      <c r="B162" s="691"/>
      <c r="C162" s="684">
        <v>150</v>
      </c>
      <c r="D162" s="303" t="s">
        <v>1165</v>
      </c>
      <c r="E162" s="155">
        <v>91</v>
      </c>
      <c r="F162" s="155">
        <v>91</v>
      </c>
      <c r="G162" s="156">
        <v>87</v>
      </c>
      <c r="H162" s="155">
        <v>68</v>
      </c>
      <c r="I162" s="155">
        <v>52</v>
      </c>
      <c r="J162" s="156">
        <v>42</v>
      </c>
      <c r="K162" s="155">
        <v>36</v>
      </c>
      <c r="L162" s="156">
        <v>31</v>
      </c>
      <c r="M162" s="155">
        <v>91</v>
      </c>
      <c r="N162" s="155">
        <v>91</v>
      </c>
      <c r="O162" s="156">
        <v>87</v>
      </c>
      <c r="P162" s="155">
        <v>68</v>
      </c>
      <c r="Q162" s="155">
        <v>52</v>
      </c>
      <c r="R162" s="155">
        <v>42</v>
      </c>
      <c r="S162" s="156">
        <v>36</v>
      </c>
      <c r="T162" s="155">
        <v>31</v>
      </c>
      <c r="U162" s="155">
        <v>60</v>
      </c>
      <c r="V162" s="155">
        <v>60</v>
      </c>
      <c r="W162" s="155">
        <v>60</v>
      </c>
      <c r="X162" s="155">
        <v>60</v>
      </c>
      <c r="Y162" s="155">
        <v>52</v>
      </c>
      <c r="Z162" s="155">
        <v>42</v>
      </c>
      <c r="AA162" s="155">
        <v>36</v>
      </c>
      <c r="AB162" s="155">
        <v>31</v>
      </c>
      <c r="AC162" s="691"/>
      <c r="AD162" s="684">
        <v>150</v>
      </c>
      <c r="AE162" s="303" t="s">
        <v>1165</v>
      </c>
      <c r="AF162" s="155">
        <v>609</v>
      </c>
      <c r="AG162" s="155">
        <v>609</v>
      </c>
      <c r="AH162" s="156">
        <v>586</v>
      </c>
      <c r="AI162" s="155">
        <v>457</v>
      </c>
      <c r="AJ162" s="155">
        <v>350</v>
      </c>
      <c r="AK162" s="156">
        <v>284</v>
      </c>
      <c r="AL162" s="155">
        <v>239</v>
      </c>
      <c r="AM162" s="156">
        <v>206</v>
      </c>
      <c r="AN162" s="155">
        <v>609</v>
      </c>
      <c r="AO162" s="155">
        <v>609</v>
      </c>
      <c r="AP162" s="156">
        <v>586</v>
      </c>
      <c r="AQ162" s="155">
        <v>457</v>
      </c>
      <c r="AR162" s="155">
        <v>350</v>
      </c>
      <c r="AS162" s="155">
        <v>284</v>
      </c>
      <c r="AT162" s="156">
        <v>239</v>
      </c>
      <c r="AU162" s="155">
        <v>206</v>
      </c>
      <c r="AV162" s="155">
        <v>713</v>
      </c>
      <c r="AW162" s="155">
        <v>713</v>
      </c>
      <c r="AX162" s="155">
        <v>713</v>
      </c>
      <c r="AY162" s="155">
        <v>713</v>
      </c>
      <c r="AZ162" s="155">
        <v>622</v>
      </c>
      <c r="BA162" s="155">
        <v>504</v>
      </c>
      <c r="BB162" s="155">
        <v>424</v>
      </c>
      <c r="BC162" s="155">
        <v>366</v>
      </c>
      <c r="BD162" s="691"/>
      <c r="BE162" s="684">
        <v>150</v>
      </c>
      <c r="BF162" s="303" t="s">
        <v>1165</v>
      </c>
      <c r="BG162" s="155">
        <v>411</v>
      </c>
      <c r="BH162" s="155">
        <v>489</v>
      </c>
      <c r="BI162" s="156">
        <v>648</v>
      </c>
      <c r="BJ162" s="155">
        <v>645</v>
      </c>
      <c r="BK162" s="155">
        <v>607</v>
      </c>
      <c r="BL162" s="156">
        <v>608</v>
      </c>
      <c r="BM162" s="155">
        <v>608</v>
      </c>
      <c r="BN162" s="156">
        <v>608</v>
      </c>
      <c r="BO162" s="155">
        <v>411</v>
      </c>
      <c r="BP162" s="155">
        <v>489</v>
      </c>
      <c r="BQ162" s="156">
        <v>648</v>
      </c>
      <c r="BR162" s="155">
        <v>645</v>
      </c>
      <c r="BS162" s="155">
        <v>607</v>
      </c>
      <c r="BT162" s="155">
        <v>608</v>
      </c>
      <c r="BU162" s="156">
        <v>608</v>
      </c>
      <c r="BV162" s="155">
        <v>608</v>
      </c>
      <c r="BW162" s="155">
        <v>271</v>
      </c>
      <c r="BX162" s="155">
        <v>322</v>
      </c>
      <c r="BY162" s="155">
        <v>444</v>
      </c>
      <c r="BZ162" s="155">
        <v>566</v>
      </c>
      <c r="CA162" s="155">
        <v>607</v>
      </c>
      <c r="CB162" s="155">
        <v>608</v>
      </c>
      <c r="CC162" s="155">
        <v>608</v>
      </c>
      <c r="CD162" s="155">
        <v>608</v>
      </c>
      <c r="CE162" s="691"/>
      <c r="CF162" s="684">
        <v>150</v>
      </c>
      <c r="CG162" s="303" t="s">
        <v>1165</v>
      </c>
      <c r="CH162" s="155">
        <v>284</v>
      </c>
      <c r="CI162" s="155">
        <v>284</v>
      </c>
      <c r="CJ162" s="156">
        <v>385</v>
      </c>
      <c r="CK162" s="155">
        <v>432</v>
      </c>
      <c r="CL162" s="155">
        <v>432</v>
      </c>
      <c r="CM162" s="156">
        <v>432</v>
      </c>
      <c r="CN162" s="155">
        <v>432</v>
      </c>
      <c r="CO162" s="156">
        <v>432</v>
      </c>
      <c r="CP162" s="155">
        <v>284</v>
      </c>
      <c r="CQ162" s="155">
        <v>284</v>
      </c>
      <c r="CR162" s="156">
        <v>385</v>
      </c>
      <c r="CS162" s="155">
        <v>432</v>
      </c>
      <c r="CT162" s="155">
        <v>432</v>
      </c>
      <c r="CU162" s="155">
        <v>432</v>
      </c>
      <c r="CV162" s="156">
        <v>432</v>
      </c>
      <c r="CW162" s="155">
        <v>432</v>
      </c>
      <c r="CX162" s="155">
        <v>332</v>
      </c>
      <c r="CY162" s="155">
        <v>332</v>
      </c>
      <c r="CZ162" s="155">
        <v>332</v>
      </c>
      <c r="DA162" s="155">
        <v>379</v>
      </c>
      <c r="DB162" s="155">
        <v>432</v>
      </c>
      <c r="DC162" s="155">
        <v>432</v>
      </c>
      <c r="DD162" s="155">
        <v>432</v>
      </c>
      <c r="DE162" s="155">
        <v>432</v>
      </c>
    </row>
    <row r="163" spans="1:109">
      <c r="A163" s="143">
        <v>163</v>
      </c>
      <c r="B163" s="691"/>
      <c r="C163" s="685"/>
      <c r="D163" s="304" t="s">
        <v>1166</v>
      </c>
      <c r="E163" s="157">
        <v>61</v>
      </c>
      <c r="F163" s="157">
        <v>61</v>
      </c>
      <c r="G163" s="158">
        <v>61</v>
      </c>
      <c r="H163" s="157">
        <v>59</v>
      </c>
      <c r="I163" s="157">
        <v>52</v>
      </c>
      <c r="J163" s="158">
        <v>42</v>
      </c>
      <c r="K163" s="157">
        <v>36</v>
      </c>
      <c r="L163" s="158">
        <v>31</v>
      </c>
      <c r="M163" s="157">
        <v>50</v>
      </c>
      <c r="N163" s="157">
        <v>50</v>
      </c>
      <c r="O163" s="158">
        <v>50</v>
      </c>
      <c r="P163" s="157">
        <v>50</v>
      </c>
      <c r="Q163" s="157">
        <v>50</v>
      </c>
      <c r="R163" s="157">
        <v>42</v>
      </c>
      <c r="S163" s="158">
        <v>36</v>
      </c>
      <c r="T163" s="157">
        <v>31</v>
      </c>
      <c r="U163" s="157">
        <v>50</v>
      </c>
      <c r="V163" s="157">
        <v>50</v>
      </c>
      <c r="W163" s="157">
        <v>50</v>
      </c>
      <c r="X163" s="157">
        <v>50</v>
      </c>
      <c r="Y163" s="157">
        <v>50</v>
      </c>
      <c r="Z163" s="157">
        <v>42</v>
      </c>
      <c r="AA163" s="157">
        <v>36</v>
      </c>
      <c r="AB163" s="157">
        <v>31</v>
      </c>
      <c r="AC163" s="691"/>
      <c r="AD163" s="685"/>
      <c r="AE163" s="304" t="s">
        <v>1166</v>
      </c>
      <c r="AF163" s="157">
        <v>411</v>
      </c>
      <c r="AG163" s="157">
        <v>411</v>
      </c>
      <c r="AH163" s="158">
        <v>411</v>
      </c>
      <c r="AI163" s="157">
        <v>395</v>
      </c>
      <c r="AJ163" s="157">
        <v>350</v>
      </c>
      <c r="AK163" s="158">
        <v>284</v>
      </c>
      <c r="AL163" s="157">
        <v>239</v>
      </c>
      <c r="AM163" s="158">
        <v>206</v>
      </c>
      <c r="AN163" s="157">
        <v>602</v>
      </c>
      <c r="AO163" s="157">
        <v>602</v>
      </c>
      <c r="AP163" s="158">
        <v>602</v>
      </c>
      <c r="AQ163" s="157">
        <v>602</v>
      </c>
      <c r="AR163" s="157">
        <v>602</v>
      </c>
      <c r="AS163" s="157">
        <v>504</v>
      </c>
      <c r="AT163" s="158">
        <v>425</v>
      </c>
      <c r="AU163" s="157">
        <v>366</v>
      </c>
      <c r="AV163" s="157">
        <v>602</v>
      </c>
      <c r="AW163" s="157">
        <v>602</v>
      </c>
      <c r="AX163" s="157">
        <v>602</v>
      </c>
      <c r="AY163" s="157">
        <v>602</v>
      </c>
      <c r="AZ163" s="157">
        <v>602</v>
      </c>
      <c r="BA163" s="157">
        <v>504</v>
      </c>
      <c r="BB163" s="157">
        <v>425</v>
      </c>
      <c r="BC163" s="157">
        <v>366</v>
      </c>
      <c r="BD163" s="691"/>
      <c r="BE163" s="685"/>
      <c r="BF163" s="304" t="s">
        <v>1166</v>
      </c>
      <c r="BG163" s="157">
        <v>277</v>
      </c>
      <c r="BH163" s="157">
        <v>329</v>
      </c>
      <c r="BI163" s="158">
        <v>454</v>
      </c>
      <c r="BJ163" s="157">
        <v>557</v>
      </c>
      <c r="BK163" s="157">
        <v>608</v>
      </c>
      <c r="BL163" s="158">
        <v>608</v>
      </c>
      <c r="BM163" s="157">
        <v>609</v>
      </c>
      <c r="BN163" s="158">
        <v>608</v>
      </c>
      <c r="BO163" s="157">
        <v>228</v>
      </c>
      <c r="BP163" s="157">
        <v>272</v>
      </c>
      <c r="BQ163" s="158">
        <v>375</v>
      </c>
      <c r="BR163" s="157">
        <v>477</v>
      </c>
      <c r="BS163" s="157">
        <v>588</v>
      </c>
      <c r="BT163" s="157">
        <v>608</v>
      </c>
      <c r="BU163" s="158">
        <v>609</v>
      </c>
      <c r="BV163" s="157">
        <v>608</v>
      </c>
      <c r="BW163" s="157">
        <v>228</v>
      </c>
      <c r="BX163" s="157">
        <v>272</v>
      </c>
      <c r="BY163" s="157">
        <v>375</v>
      </c>
      <c r="BZ163" s="157">
        <v>477</v>
      </c>
      <c r="CA163" s="157">
        <v>588</v>
      </c>
      <c r="CB163" s="157">
        <v>608</v>
      </c>
      <c r="CC163" s="157">
        <v>609</v>
      </c>
      <c r="CD163" s="157">
        <v>608</v>
      </c>
      <c r="CE163" s="691"/>
      <c r="CF163" s="685"/>
      <c r="CG163" s="304" t="s">
        <v>1166</v>
      </c>
      <c r="CH163" s="157">
        <v>191</v>
      </c>
      <c r="CI163" s="157">
        <v>191</v>
      </c>
      <c r="CJ163" s="158">
        <v>270</v>
      </c>
      <c r="CK163" s="157">
        <v>374</v>
      </c>
      <c r="CL163" s="157">
        <v>432</v>
      </c>
      <c r="CM163" s="158">
        <v>432</v>
      </c>
      <c r="CN163" s="157">
        <v>432</v>
      </c>
      <c r="CO163" s="158">
        <v>432</v>
      </c>
      <c r="CP163" s="157">
        <v>281</v>
      </c>
      <c r="CQ163" s="157">
        <v>281</v>
      </c>
      <c r="CR163" s="158">
        <v>281</v>
      </c>
      <c r="CS163" s="157">
        <v>320</v>
      </c>
      <c r="CT163" s="157">
        <v>418</v>
      </c>
      <c r="CU163" s="157">
        <v>432</v>
      </c>
      <c r="CV163" s="158">
        <v>432</v>
      </c>
      <c r="CW163" s="157">
        <v>432</v>
      </c>
      <c r="CX163" s="157">
        <v>281</v>
      </c>
      <c r="CY163" s="157">
        <v>281</v>
      </c>
      <c r="CZ163" s="157">
        <v>281</v>
      </c>
      <c r="DA163" s="157">
        <v>320</v>
      </c>
      <c r="DB163" s="157">
        <v>418</v>
      </c>
      <c r="DC163" s="157">
        <v>432</v>
      </c>
      <c r="DD163" s="157">
        <v>432</v>
      </c>
      <c r="DE163" s="157">
        <v>432</v>
      </c>
    </row>
    <row r="164" spans="1:109">
      <c r="A164" s="143">
        <v>164</v>
      </c>
      <c r="B164" s="691"/>
      <c r="C164" s="686"/>
      <c r="D164" s="305" t="s">
        <v>1167</v>
      </c>
      <c r="E164" s="159">
        <v>56</v>
      </c>
      <c r="F164" s="159">
        <v>56</v>
      </c>
      <c r="G164" s="160">
        <v>56</v>
      </c>
      <c r="H164" s="159">
        <v>52</v>
      </c>
      <c r="I164" s="159">
        <v>46</v>
      </c>
      <c r="J164" s="160">
        <v>41</v>
      </c>
      <c r="K164" s="159">
        <v>36</v>
      </c>
      <c r="L164" s="160">
        <v>31</v>
      </c>
      <c r="M164" s="159">
        <v>46</v>
      </c>
      <c r="N164" s="159">
        <v>46</v>
      </c>
      <c r="O164" s="160">
        <v>46</v>
      </c>
      <c r="P164" s="159">
        <v>46</v>
      </c>
      <c r="Q164" s="159">
        <v>46</v>
      </c>
      <c r="R164" s="159">
        <v>41</v>
      </c>
      <c r="S164" s="160">
        <v>36</v>
      </c>
      <c r="T164" s="159">
        <v>31</v>
      </c>
      <c r="U164" s="159">
        <v>46</v>
      </c>
      <c r="V164" s="159">
        <v>46</v>
      </c>
      <c r="W164" s="159">
        <v>46</v>
      </c>
      <c r="X164" s="159">
        <v>46</v>
      </c>
      <c r="Y164" s="159">
        <v>46</v>
      </c>
      <c r="Z164" s="159">
        <v>41</v>
      </c>
      <c r="AA164" s="159">
        <v>36</v>
      </c>
      <c r="AB164" s="159">
        <v>31</v>
      </c>
      <c r="AC164" s="691"/>
      <c r="AD164" s="686"/>
      <c r="AE164" s="305" t="s">
        <v>1167</v>
      </c>
      <c r="AF164" s="159">
        <v>375</v>
      </c>
      <c r="AG164" s="159">
        <v>375</v>
      </c>
      <c r="AH164" s="160">
        <v>375</v>
      </c>
      <c r="AI164" s="159">
        <v>348</v>
      </c>
      <c r="AJ164" s="159">
        <v>308</v>
      </c>
      <c r="AK164" s="160">
        <v>278</v>
      </c>
      <c r="AL164" s="159">
        <v>239</v>
      </c>
      <c r="AM164" s="160">
        <v>207</v>
      </c>
      <c r="AN164" s="159">
        <v>550</v>
      </c>
      <c r="AO164" s="159">
        <v>550</v>
      </c>
      <c r="AP164" s="160">
        <v>550</v>
      </c>
      <c r="AQ164" s="159">
        <v>550</v>
      </c>
      <c r="AR164" s="159">
        <v>548</v>
      </c>
      <c r="AS164" s="159">
        <v>493</v>
      </c>
      <c r="AT164" s="160">
        <v>424</v>
      </c>
      <c r="AU164" s="159">
        <v>366</v>
      </c>
      <c r="AV164" s="159">
        <v>550</v>
      </c>
      <c r="AW164" s="159">
        <v>550</v>
      </c>
      <c r="AX164" s="159">
        <v>550</v>
      </c>
      <c r="AY164" s="159">
        <v>550</v>
      </c>
      <c r="AZ164" s="159">
        <v>548</v>
      </c>
      <c r="BA164" s="159">
        <v>493</v>
      </c>
      <c r="BB164" s="159">
        <v>424</v>
      </c>
      <c r="BC164" s="159">
        <v>366</v>
      </c>
      <c r="BD164" s="691"/>
      <c r="BE164" s="686"/>
      <c r="BF164" s="305" t="s">
        <v>1167</v>
      </c>
      <c r="BG164" s="159">
        <v>253</v>
      </c>
      <c r="BH164" s="159">
        <v>301</v>
      </c>
      <c r="BI164" s="160">
        <v>414</v>
      </c>
      <c r="BJ164" s="159">
        <v>491</v>
      </c>
      <c r="BK164" s="159">
        <v>535</v>
      </c>
      <c r="BL164" s="160">
        <v>595</v>
      </c>
      <c r="BM164" s="159">
        <v>608</v>
      </c>
      <c r="BN164" s="160">
        <v>608</v>
      </c>
      <c r="BO164" s="159">
        <v>208</v>
      </c>
      <c r="BP164" s="159">
        <v>249</v>
      </c>
      <c r="BQ164" s="160">
        <v>343</v>
      </c>
      <c r="BR164" s="159">
        <v>437</v>
      </c>
      <c r="BS164" s="159">
        <v>535</v>
      </c>
      <c r="BT164" s="159">
        <v>595</v>
      </c>
      <c r="BU164" s="160">
        <v>608</v>
      </c>
      <c r="BV164" s="159">
        <v>608</v>
      </c>
      <c r="BW164" s="159">
        <v>208</v>
      </c>
      <c r="BX164" s="159">
        <v>249</v>
      </c>
      <c r="BY164" s="159">
        <v>343</v>
      </c>
      <c r="BZ164" s="159">
        <v>437</v>
      </c>
      <c r="CA164" s="159">
        <v>535</v>
      </c>
      <c r="CB164" s="159">
        <v>595</v>
      </c>
      <c r="CC164" s="159">
        <v>608</v>
      </c>
      <c r="CD164" s="159">
        <v>608</v>
      </c>
      <c r="CE164" s="691"/>
      <c r="CF164" s="686"/>
      <c r="CG164" s="305" t="s">
        <v>1167</v>
      </c>
      <c r="CH164" s="159">
        <v>175</v>
      </c>
      <c r="CI164" s="159">
        <v>175</v>
      </c>
      <c r="CJ164" s="160">
        <v>246</v>
      </c>
      <c r="CK164" s="159">
        <v>329</v>
      </c>
      <c r="CL164" s="159">
        <v>381</v>
      </c>
      <c r="CM164" s="160">
        <v>423</v>
      </c>
      <c r="CN164" s="159">
        <v>432</v>
      </c>
      <c r="CO164" s="160">
        <v>432</v>
      </c>
      <c r="CP164" s="159">
        <v>257</v>
      </c>
      <c r="CQ164" s="159">
        <v>257</v>
      </c>
      <c r="CR164" s="160">
        <v>257</v>
      </c>
      <c r="CS164" s="159">
        <v>292</v>
      </c>
      <c r="CT164" s="159">
        <v>381</v>
      </c>
      <c r="CU164" s="159">
        <v>423</v>
      </c>
      <c r="CV164" s="160">
        <v>432</v>
      </c>
      <c r="CW164" s="159">
        <v>432</v>
      </c>
      <c r="CX164" s="159">
        <v>257</v>
      </c>
      <c r="CY164" s="159">
        <v>257</v>
      </c>
      <c r="CZ164" s="159">
        <v>257</v>
      </c>
      <c r="DA164" s="159">
        <v>292</v>
      </c>
      <c r="DB164" s="159">
        <v>381</v>
      </c>
      <c r="DC164" s="159">
        <v>423</v>
      </c>
      <c r="DD164" s="159">
        <v>432</v>
      </c>
      <c r="DE164" s="159">
        <v>432</v>
      </c>
    </row>
    <row r="165" spans="1:109">
      <c r="A165" s="143">
        <v>165</v>
      </c>
      <c r="B165" s="691"/>
      <c r="C165" s="687">
        <v>160</v>
      </c>
      <c r="D165" s="303" t="s">
        <v>1165</v>
      </c>
      <c r="E165" s="155">
        <v>87</v>
      </c>
      <c r="F165" s="155">
        <v>87</v>
      </c>
      <c r="G165" s="156">
        <v>85</v>
      </c>
      <c r="H165" s="155">
        <v>68</v>
      </c>
      <c r="I165" s="155">
        <v>52</v>
      </c>
      <c r="J165" s="156">
        <v>42</v>
      </c>
      <c r="K165" s="155">
        <v>36</v>
      </c>
      <c r="L165" s="156">
        <v>31</v>
      </c>
      <c r="M165" s="155">
        <v>52</v>
      </c>
      <c r="N165" s="155">
        <v>52</v>
      </c>
      <c r="O165" s="156">
        <v>52</v>
      </c>
      <c r="P165" s="155">
        <v>52</v>
      </c>
      <c r="Q165" s="155">
        <v>52</v>
      </c>
      <c r="R165" s="155">
        <v>42</v>
      </c>
      <c r="S165" s="156">
        <v>36</v>
      </c>
      <c r="T165" s="155">
        <v>31</v>
      </c>
      <c r="U165" s="155">
        <v>52</v>
      </c>
      <c r="V165" s="155">
        <v>52</v>
      </c>
      <c r="W165" s="155">
        <v>52</v>
      </c>
      <c r="X165" s="155">
        <v>52</v>
      </c>
      <c r="Y165" s="155">
        <v>52</v>
      </c>
      <c r="Z165" s="155">
        <v>42</v>
      </c>
      <c r="AA165" s="155">
        <v>36</v>
      </c>
      <c r="AB165" s="155">
        <v>31</v>
      </c>
      <c r="AC165" s="691"/>
      <c r="AD165" s="687">
        <v>160</v>
      </c>
      <c r="AE165" s="303" t="s">
        <v>1165</v>
      </c>
      <c r="AF165" s="155">
        <v>666</v>
      </c>
      <c r="AG165" s="155">
        <v>666</v>
      </c>
      <c r="AH165" s="156">
        <v>649</v>
      </c>
      <c r="AI165" s="155">
        <v>524</v>
      </c>
      <c r="AJ165" s="155">
        <v>401</v>
      </c>
      <c r="AK165" s="156">
        <v>325</v>
      </c>
      <c r="AL165" s="155">
        <v>273</v>
      </c>
      <c r="AM165" s="156">
        <v>236</v>
      </c>
      <c r="AN165" s="155">
        <v>713</v>
      </c>
      <c r="AO165" s="155">
        <v>713</v>
      </c>
      <c r="AP165" s="156">
        <v>713</v>
      </c>
      <c r="AQ165" s="155">
        <v>713</v>
      </c>
      <c r="AR165" s="155">
        <v>710</v>
      </c>
      <c r="AS165" s="155">
        <v>575</v>
      </c>
      <c r="AT165" s="156">
        <v>484</v>
      </c>
      <c r="AU165" s="155">
        <v>418</v>
      </c>
      <c r="AV165" s="155">
        <v>713</v>
      </c>
      <c r="AW165" s="155">
        <v>713</v>
      </c>
      <c r="AX165" s="155">
        <v>713</v>
      </c>
      <c r="AY165" s="155">
        <v>713</v>
      </c>
      <c r="AZ165" s="155">
        <v>710</v>
      </c>
      <c r="BA165" s="155">
        <v>575</v>
      </c>
      <c r="BB165" s="155">
        <v>484</v>
      </c>
      <c r="BC165" s="155">
        <v>418</v>
      </c>
      <c r="BD165" s="691"/>
      <c r="BE165" s="687">
        <v>160</v>
      </c>
      <c r="BF165" s="303" t="s">
        <v>1165</v>
      </c>
      <c r="BG165" s="155">
        <v>478</v>
      </c>
      <c r="BH165" s="155">
        <v>522</v>
      </c>
      <c r="BI165" s="156">
        <v>681</v>
      </c>
      <c r="BJ165" s="155">
        <v>688</v>
      </c>
      <c r="BK165" s="155">
        <v>633</v>
      </c>
      <c r="BL165" s="156">
        <v>608</v>
      </c>
      <c r="BM165" s="155">
        <v>608</v>
      </c>
      <c r="BN165" s="156">
        <v>608</v>
      </c>
      <c r="BO165" s="155">
        <v>289</v>
      </c>
      <c r="BP165" s="155">
        <v>315</v>
      </c>
      <c r="BQ165" s="156">
        <v>422</v>
      </c>
      <c r="BR165" s="155">
        <v>529</v>
      </c>
      <c r="BS165" s="155">
        <v>633</v>
      </c>
      <c r="BT165" s="155">
        <v>608</v>
      </c>
      <c r="BU165" s="156">
        <v>608</v>
      </c>
      <c r="BV165" s="155">
        <v>608</v>
      </c>
      <c r="BW165" s="155">
        <v>289</v>
      </c>
      <c r="BX165" s="155">
        <v>315</v>
      </c>
      <c r="BY165" s="155">
        <v>422</v>
      </c>
      <c r="BZ165" s="155">
        <v>529</v>
      </c>
      <c r="CA165" s="155">
        <v>633</v>
      </c>
      <c r="CB165" s="155">
        <v>608</v>
      </c>
      <c r="CC165" s="155">
        <v>608</v>
      </c>
      <c r="CD165" s="155">
        <v>608</v>
      </c>
      <c r="CE165" s="691"/>
      <c r="CF165" s="687">
        <v>160</v>
      </c>
      <c r="CG165" s="303" t="s">
        <v>1165</v>
      </c>
      <c r="CH165" s="155">
        <v>311</v>
      </c>
      <c r="CI165" s="155">
        <v>311</v>
      </c>
      <c r="CJ165" s="156">
        <v>374</v>
      </c>
      <c r="CK165" s="155">
        <v>432</v>
      </c>
      <c r="CL165" s="155">
        <v>432</v>
      </c>
      <c r="CM165" s="156">
        <v>432</v>
      </c>
      <c r="CN165" s="155">
        <v>432</v>
      </c>
      <c r="CO165" s="156">
        <v>432</v>
      </c>
      <c r="CP165" s="155">
        <v>332</v>
      </c>
      <c r="CQ165" s="155">
        <v>332</v>
      </c>
      <c r="CR165" s="156">
        <v>332</v>
      </c>
      <c r="CS165" s="155">
        <v>332</v>
      </c>
      <c r="CT165" s="155">
        <v>432</v>
      </c>
      <c r="CU165" s="155">
        <v>432</v>
      </c>
      <c r="CV165" s="156">
        <v>432</v>
      </c>
      <c r="CW165" s="155">
        <v>432</v>
      </c>
      <c r="CX165" s="155">
        <v>332</v>
      </c>
      <c r="CY165" s="155">
        <v>332</v>
      </c>
      <c r="CZ165" s="155">
        <v>332</v>
      </c>
      <c r="DA165" s="155">
        <v>332</v>
      </c>
      <c r="DB165" s="155">
        <v>432</v>
      </c>
      <c r="DC165" s="155">
        <v>432</v>
      </c>
      <c r="DD165" s="155">
        <v>432</v>
      </c>
      <c r="DE165" s="155">
        <v>432</v>
      </c>
    </row>
    <row r="166" spans="1:109">
      <c r="A166" s="143">
        <v>166</v>
      </c>
      <c r="B166" s="691"/>
      <c r="C166" s="688"/>
      <c r="D166" s="304" t="s">
        <v>1166</v>
      </c>
      <c r="E166" s="157">
        <v>58</v>
      </c>
      <c r="F166" s="157">
        <v>58</v>
      </c>
      <c r="G166" s="158">
        <v>58</v>
      </c>
      <c r="H166" s="157">
        <v>57</v>
      </c>
      <c r="I166" s="157">
        <v>52</v>
      </c>
      <c r="J166" s="158">
        <v>42</v>
      </c>
      <c r="K166" s="157">
        <v>36</v>
      </c>
      <c r="L166" s="158">
        <v>31</v>
      </c>
      <c r="M166" s="157">
        <v>48</v>
      </c>
      <c r="N166" s="157">
        <v>48</v>
      </c>
      <c r="O166" s="158">
        <v>48</v>
      </c>
      <c r="P166" s="157">
        <v>48</v>
      </c>
      <c r="Q166" s="157">
        <v>48</v>
      </c>
      <c r="R166" s="157">
        <v>42</v>
      </c>
      <c r="S166" s="158">
        <v>36</v>
      </c>
      <c r="T166" s="157">
        <v>31</v>
      </c>
      <c r="U166" s="157">
        <v>48</v>
      </c>
      <c r="V166" s="157">
        <v>48</v>
      </c>
      <c r="W166" s="157">
        <v>48</v>
      </c>
      <c r="X166" s="157">
        <v>48</v>
      </c>
      <c r="Y166" s="157">
        <v>48</v>
      </c>
      <c r="Z166" s="157">
        <v>42</v>
      </c>
      <c r="AA166" s="157">
        <v>36</v>
      </c>
      <c r="AB166" s="157">
        <v>31</v>
      </c>
      <c r="AC166" s="691"/>
      <c r="AD166" s="688"/>
      <c r="AE166" s="304" t="s">
        <v>1166</v>
      </c>
      <c r="AF166" s="157">
        <v>449</v>
      </c>
      <c r="AG166" s="157">
        <v>449</v>
      </c>
      <c r="AH166" s="158">
        <v>449</v>
      </c>
      <c r="AI166" s="157">
        <v>438</v>
      </c>
      <c r="AJ166" s="157">
        <v>399</v>
      </c>
      <c r="AK166" s="158">
        <v>325</v>
      </c>
      <c r="AL166" s="157">
        <v>274</v>
      </c>
      <c r="AM166" s="158">
        <v>236</v>
      </c>
      <c r="AN166" s="157">
        <v>658</v>
      </c>
      <c r="AO166" s="157">
        <v>658</v>
      </c>
      <c r="AP166" s="158">
        <v>658</v>
      </c>
      <c r="AQ166" s="157">
        <v>658</v>
      </c>
      <c r="AR166" s="157">
        <v>658</v>
      </c>
      <c r="AS166" s="157">
        <v>575</v>
      </c>
      <c r="AT166" s="158">
        <v>485</v>
      </c>
      <c r="AU166" s="157">
        <v>418</v>
      </c>
      <c r="AV166" s="157">
        <v>658</v>
      </c>
      <c r="AW166" s="157">
        <v>658</v>
      </c>
      <c r="AX166" s="157">
        <v>658</v>
      </c>
      <c r="AY166" s="157">
        <v>658</v>
      </c>
      <c r="AZ166" s="157">
        <v>658</v>
      </c>
      <c r="BA166" s="157">
        <v>575</v>
      </c>
      <c r="BB166" s="157">
        <v>485</v>
      </c>
      <c r="BC166" s="157">
        <v>418</v>
      </c>
      <c r="BD166" s="691"/>
      <c r="BE166" s="688"/>
      <c r="BF166" s="304" t="s">
        <v>1166</v>
      </c>
      <c r="BG166" s="157">
        <v>323</v>
      </c>
      <c r="BH166" s="157">
        <v>352</v>
      </c>
      <c r="BI166" s="158">
        <v>471</v>
      </c>
      <c r="BJ166" s="157">
        <v>576</v>
      </c>
      <c r="BK166" s="157">
        <v>631</v>
      </c>
      <c r="BL166" s="158">
        <v>608</v>
      </c>
      <c r="BM166" s="157">
        <v>609</v>
      </c>
      <c r="BN166" s="158">
        <v>608</v>
      </c>
      <c r="BO166" s="157">
        <v>266</v>
      </c>
      <c r="BP166" s="157">
        <v>291</v>
      </c>
      <c r="BQ166" s="158">
        <v>389</v>
      </c>
      <c r="BR166" s="157">
        <v>488</v>
      </c>
      <c r="BS166" s="157">
        <v>586</v>
      </c>
      <c r="BT166" s="157">
        <v>608</v>
      </c>
      <c r="BU166" s="158">
        <v>609</v>
      </c>
      <c r="BV166" s="157">
        <v>608</v>
      </c>
      <c r="BW166" s="157">
        <v>266</v>
      </c>
      <c r="BX166" s="157">
        <v>291</v>
      </c>
      <c r="BY166" s="157">
        <v>389</v>
      </c>
      <c r="BZ166" s="157">
        <v>488</v>
      </c>
      <c r="CA166" s="157">
        <v>586</v>
      </c>
      <c r="CB166" s="157">
        <v>608</v>
      </c>
      <c r="CC166" s="157">
        <v>609</v>
      </c>
      <c r="CD166" s="157">
        <v>608</v>
      </c>
      <c r="CE166" s="691"/>
      <c r="CF166" s="688"/>
      <c r="CG166" s="304" t="s">
        <v>1166</v>
      </c>
      <c r="CH166" s="157">
        <v>209</v>
      </c>
      <c r="CI166" s="157">
        <v>209</v>
      </c>
      <c r="CJ166" s="158">
        <v>257</v>
      </c>
      <c r="CK166" s="157">
        <v>361</v>
      </c>
      <c r="CL166" s="157">
        <v>430</v>
      </c>
      <c r="CM166" s="158">
        <v>432</v>
      </c>
      <c r="CN166" s="157">
        <v>432</v>
      </c>
      <c r="CO166" s="158">
        <v>432</v>
      </c>
      <c r="CP166" s="157">
        <v>307</v>
      </c>
      <c r="CQ166" s="157">
        <v>307</v>
      </c>
      <c r="CR166" s="158">
        <v>307</v>
      </c>
      <c r="CS166" s="157">
        <v>307</v>
      </c>
      <c r="CT166" s="157">
        <v>399</v>
      </c>
      <c r="CU166" s="157">
        <v>432</v>
      </c>
      <c r="CV166" s="158">
        <v>432</v>
      </c>
      <c r="CW166" s="157">
        <v>432</v>
      </c>
      <c r="CX166" s="157">
        <v>307</v>
      </c>
      <c r="CY166" s="157">
        <v>307</v>
      </c>
      <c r="CZ166" s="157">
        <v>307</v>
      </c>
      <c r="DA166" s="157">
        <v>307</v>
      </c>
      <c r="DB166" s="157">
        <v>399</v>
      </c>
      <c r="DC166" s="157">
        <v>432</v>
      </c>
      <c r="DD166" s="157">
        <v>432</v>
      </c>
      <c r="DE166" s="157">
        <v>432</v>
      </c>
    </row>
    <row r="167" spans="1:109">
      <c r="A167" s="143">
        <v>167</v>
      </c>
      <c r="B167" s="691"/>
      <c r="C167" s="689"/>
      <c r="D167" s="305" t="s">
        <v>1167</v>
      </c>
      <c r="E167" s="159">
        <v>53</v>
      </c>
      <c r="F167" s="159">
        <v>53</v>
      </c>
      <c r="G167" s="160">
        <v>53</v>
      </c>
      <c r="H167" s="159">
        <v>50</v>
      </c>
      <c r="I167" s="159">
        <v>46</v>
      </c>
      <c r="J167" s="160">
        <v>41</v>
      </c>
      <c r="K167" s="159">
        <v>36</v>
      </c>
      <c r="L167" s="160">
        <v>31</v>
      </c>
      <c r="M167" s="159">
        <v>44</v>
      </c>
      <c r="N167" s="159">
        <v>44</v>
      </c>
      <c r="O167" s="160">
        <v>44</v>
      </c>
      <c r="P167" s="159">
        <v>44</v>
      </c>
      <c r="Q167" s="159">
        <v>44</v>
      </c>
      <c r="R167" s="159">
        <v>41</v>
      </c>
      <c r="S167" s="160">
        <v>36</v>
      </c>
      <c r="T167" s="159">
        <v>31</v>
      </c>
      <c r="U167" s="159">
        <v>44</v>
      </c>
      <c r="V167" s="159">
        <v>44</v>
      </c>
      <c r="W167" s="159">
        <v>44</v>
      </c>
      <c r="X167" s="159">
        <v>44</v>
      </c>
      <c r="Y167" s="159">
        <v>44</v>
      </c>
      <c r="Z167" s="159">
        <v>41</v>
      </c>
      <c r="AA167" s="159">
        <v>36</v>
      </c>
      <c r="AB167" s="159">
        <v>31</v>
      </c>
      <c r="AC167" s="691"/>
      <c r="AD167" s="689"/>
      <c r="AE167" s="305" t="s">
        <v>1167</v>
      </c>
      <c r="AF167" s="159">
        <v>410</v>
      </c>
      <c r="AG167" s="159">
        <v>410</v>
      </c>
      <c r="AH167" s="160">
        <v>410</v>
      </c>
      <c r="AI167" s="159">
        <v>387</v>
      </c>
      <c r="AJ167" s="159">
        <v>352</v>
      </c>
      <c r="AK167" s="160">
        <v>318</v>
      </c>
      <c r="AL167" s="159">
        <v>273</v>
      </c>
      <c r="AM167" s="160">
        <v>236</v>
      </c>
      <c r="AN167" s="159">
        <v>601</v>
      </c>
      <c r="AO167" s="159">
        <v>601</v>
      </c>
      <c r="AP167" s="160">
        <v>601</v>
      </c>
      <c r="AQ167" s="159">
        <v>601</v>
      </c>
      <c r="AR167" s="159">
        <v>601</v>
      </c>
      <c r="AS167" s="159">
        <v>563</v>
      </c>
      <c r="AT167" s="160">
        <v>484</v>
      </c>
      <c r="AU167" s="159">
        <v>418</v>
      </c>
      <c r="AV167" s="159">
        <v>601</v>
      </c>
      <c r="AW167" s="159">
        <v>601</v>
      </c>
      <c r="AX167" s="159">
        <v>601</v>
      </c>
      <c r="AY167" s="159">
        <v>601</v>
      </c>
      <c r="AZ167" s="159">
        <v>601</v>
      </c>
      <c r="BA167" s="159">
        <v>563</v>
      </c>
      <c r="BB167" s="159">
        <v>484</v>
      </c>
      <c r="BC167" s="159">
        <v>418</v>
      </c>
      <c r="BD167" s="691"/>
      <c r="BE167" s="689"/>
      <c r="BF167" s="305" t="s">
        <v>1167</v>
      </c>
      <c r="BG167" s="159">
        <v>294</v>
      </c>
      <c r="BH167" s="159">
        <v>322</v>
      </c>
      <c r="BI167" s="160">
        <v>430</v>
      </c>
      <c r="BJ167" s="159">
        <v>508</v>
      </c>
      <c r="BK167" s="159">
        <v>555</v>
      </c>
      <c r="BL167" s="160">
        <v>595</v>
      </c>
      <c r="BM167" s="159">
        <v>608</v>
      </c>
      <c r="BN167" s="160">
        <v>608</v>
      </c>
      <c r="BO167" s="159">
        <v>243</v>
      </c>
      <c r="BP167" s="159">
        <v>266</v>
      </c>
      <c r="BQ167" s="160">
        <v>356</v>
      </c>
      <c r="BR167" s="159">
        <v>446</v>
      </c>
      <c r="BS167" s="159">
        <v>536</v>
      </c>
      <c r="BT167" s="159">
        <v>595</v>
      </c>
      <c r="BU167" s="160">
        <v>608</v>
      </c>
      <c r="BV167" s="159">
        <v>608</v>
      </c>
      <c r="BW167" s="159">
        <v>243</v>
      </c>
      <c r="BX167" s="159">
        <v>266</v>
      </c>
      <c r="BY167" s="159">
        <v>356</v>
      </c>
      <c r="BZ167" s="159">
        <v>446</v>
      </c>
      <c r="CA167" s="159">
        <v>536</v>
      </c>
      <c r="CB167" s="159">
        <v>595</v>
      </c>
      <c r="CC167" s="159">
        <v>608</v>
      </c>
      <c r="CD167" s="159">
        <v>608</v>
      </c>
      <c r="CE167" s="691"/>
      <c r="CF167" s="689"/>
      <c r="CG167" s="305" t="s">
        <v>1167</v>
      </c>
      <c r="CH167" s="159">
        <v>191</v>
      </c>
      <c r="CI167" s="159">
        <v>191</v>
      </c>
      <c r="CJ167" s="160">
        <v>236</v>
      </c>
      <c r="CK167" s="159">
        <v>319</v>
      </c>
      <c r="CL167" s="159">
        <v>378</v>
      </c>
      <c r="CM167" s="160">
        <v>423</v>
      </c>
      <c r="CN167" s="159">
        <v>432</v>
      </c>
      <c r="CO167" s="160">
        <v>432</v>
      </c>
      <c r="CP167" s="159">
        <v>280</v>
      </c>
      <c r="CQ167" s="159">
        <v>280</v>
      </c>
      <c r="CR167" s="160">
        <v>280</v>
      </c>
      <c r="CS167" s="159">
        <v>280</v>
      </c>
      <c r="CT167" s="159">
        <v>365</v>
      </c>
      <c r="CU167" s="159">
        <v>423</v>
      </c>
      <c r="CV167" s="160">
        <v>432</v>
      </c>
      <c r="CW167" s="159">
        <v>432</v>
      </c>
      <c r="CX167" s="159">
        <v>280</v>
      </c>
      <c r="CY167" s="159">
        <v>280</v>
      </c>
      <c r="CZ167" s="159">
        <v>280</v>
      </c>
      <c r="DA167" s="159">
        <v>280</v>
      </c>
      <c r="DB167" s="159">
        <v>365</v>
      </c>
      <c r="DC167" s="159">
        <v>423</v>
      </c>
      <c r="DD167" s="159">
        <v>432</v>
      </c>
      <c r="DE167" s="159">
        <v>432</v>
      </c>
    </row>
    <row r="168" spans="1:109">
      <c r="A168" s="143">
        <v>168</v>
      </c>
      <c r="B168" s="691"/>
      <c r="C168" s="704">
        <v>170</v>
      </c>
      <c r="D168" s="303" t="s">
        <v>1165</v>
      </c>
      <c r="E168" s="155">
        <v>82</v>
      </c>
      <c r="F168" s="155">
        <v>82</v>
      </c>
      <c r="G168" s="156">
        <v>82</v>
      </c>
      <c r="H168" s="155">
        <v>68</v>
      </c>
      <c r="I168" s="155">
        <v>52</v>
      </c>
      <c r="J168" s="156">
        <v>42</v>
      </c>
      <c r="K168" s="155">
        <v>36</v>
      </c>
      <c r="L168" s="156">
        <v>31</v>
      </c>
      <c r="M168" s="155">
        <v>46</v>
      </c>
      <c r="N168" s="155">
        <v>46</v>
      </c>
      <c r="O168" s="156">
        <v>46</v>
      </c>
      <c r="P168" s="155">
        <v>46</v>
      </c>
      <c r="Q168" s="155">
        <v>46</v>
      </c>
      <c r="R168" s="155">
        <v>42</v>
      </c>
      <c r="S168" s="156">
        <v>36</v>
      </c>
      <c r="T168" s="155">
        <v>31</v>
      </c>
      <c r="U168" s="155">
        <v>46</v>
      </c>
      <c r="V168" s="155">
        <v>46</v>
      </c>
      <c r="W168" s="155">
        <v>46</v>
      </c>
      <c r="X168" s="155">
        <v>46</v>
      </c>
      <c r="Y168" s="155">
        <v>46</v>
      </c>
      <c r="Z168" s="155">
        <v>42</v>
      </c>
      <c r="AA168" s="155">
        <v>36</v>
      </c>
      <c r="AB168" s="155">
        <v>31</v>
      </c>
      <c r="AC168" s="691"/>
      <c r="AD168" s="704">
        <v>170</v>
      </c>
      <c r="AE168" s="303" t="s">
        <v>1165</v>
      </c>
      <c r="AF168" s="155">
        <v>713</v>
      </c>
      <c r="AG168" s="155">
        <v>713</v>
      </c>
      <c r="AH168" s="156">
        <v>713</v>
      </c>
      <c r="AI168" s="155">
        <v>594</v>
      </c>
      <c r="AJ168" s="155">
        <v>455</v>
      </c>
      <c r="AK168" s="156">
        <v>369</v>
      </c>
      <c r="AL168" s="155">
        <v>310</v>
      </c>
      <c r="AM168" s="156">
        <v>268</v>
      </c>
      <c r="AN168" s="155">
        <v>713</v>
      </c>
      <c r="AO168" s="155">
        <v>713</v>
      </c>
      <c r="AP168" s="156">
        <v>713</v>
      </c>
      <c r="AQ168" s="155">
        <v>713</v>
      </c>
      <c r="AR168" s="155">
        <v>713</v>
      </c>
      <c r="AS168" s="155">
        <v>651</v>
      </c>
      <c r="AT168" s="156">
        <v>547</v>
      </c>
      <c r="AU168" s="155">
        <v>473</v>
      </c>
      <c r="AV168" s="155">
        <v>713</v>
      </c>
      <c r="AW168" s="155">
        <v>713</v>
      </c>
      <c r="AX168" s="155">
        <v>713</v>
      </c>
      <c r="AY168" s="155">
        <v>713</v>
      </c>
      <c r="AZ168" s="155">
        <v>713</v>
      </c>
      <c r="BA168" s="155">
        <v>651</v>
      </c>
      <c r="BB168" s="155">
        <v>547</v>
      </c>
      <c r="BC168" s="155">
        <v>473</v>
      </c>
      <c r="BD168" s="691"/>
      <c r="BE168" s="704">
        <v>170</v>
      </c>
      <c r="BF168" s="303" t="s">
        <v>1165</v>
      </c>
      <c r="BG168" s="155">
        <v>505</v>
      </c>
      <c r="BH168" s="155">
        <v>526</v>
      </c>
      <c r="BI168" s="156">
        <v>694</v>
      </c>
      <c r="BJ168" s="155">
        <v>717</v>
      </c>
      <c r="BK168" s="155">
        <v>655</v>
      </c>
      <c r="BL168" s="156">
        <v>618</v>
      </c>
      <c r="BM168" s="155">
        <v>608</v>
      </c>
      <c r="BN168" s="156">
        <v>608</v>
      </c>
      <c r="BO168" s="155">
        <v>286</v>
      </c>
      <c r="BP168" s="155">
        <v>298</v>
      </c>
      <c r="BQ168" s="156">
        <v>393</v>
      </c>
      <c r="BR168" s="155">
        <v>487</v>
      </c>
      <c r="BS168" s="155">
        <v>582</v>
      </c>
      <c r="BT168" s="155">
        <v>618</v>
      </c>
      <c r="BU168" s="156">
        <v>608</v>
      </c>
      <c r="BV168" s="155">
        <v>608</v>
      </c>
      <c r="BW168" s="155">
        <v>286</v>
      </c>
      <c r="BX168" s="155">
        <v>298</v>
      </c>
      <c r="BY168" s="155">
        <v>393</v>
      </c>
      <c r="BZ168" s="155">
        <v>487</v>
      </c>
      <c r="CA168" s="155">
        <v>582</v>
      </c>
      <c r="CB168" s="155">
        <v>618</v>
      </c>
      <c r="CC168" s="155">
        <v>608</v>
      </c>
      <c r="CD168" s="155">
        <v>608</v>
      </c>
      <c r="CE168" s="691"/>
      <c r="CF168" s="704">
        <v>170</v>
      </c>
      <c r="CG168" s="303" t="s">
        <v>1165</v>
      </c>
      <c r="CH168" s="155">
        <v>332</v>
      </c>
      <c r="CI168" s="155">
        <v>332</v>
      </c>
      <c r="CJ168" s="156">
        <v>360</v>
      </c>
      <c r="CK168" s="155">
        <v>432</v>
      </c>
      <c r="CL168" s="155">
        <v>432</v>
      </c>
      <c r="CM168" s="156">
        <v>432</v>
      </c>
      <c r="CN168" s="155">
        <v>432</v>
      </c>
      <c r="CO168" s="156">
        <v>432</v>
      </c>
      <c r="CP168" s="155">
        <v>332</v>
      </c>
      <c r="CQ168" s="155">
        <v>332</v>
      </c>
      <c r="CR168" s="156">
        <v>332</v>
      </c>
      <c r="CS168" s="155">
        <v>332</v>
      </c>
      <c r="CT168" s="155">
        <v>384</v>
      </c>
      <c r="CU168" s="155">
        <v>432</v>
      </c>
      <c r="CV168" s="156">
        <v>432</v>
      </c>
      <c r="CW168" s="155">
        <v>432</v>
      </c>
      <c r="CX168" s="155">
        <v>332</v>
      </c>
      <c r="CY168" s="155">
        <v>332</v>
      </c>
      <c r="CZ168" s="155">
        <v>332</v>
      </c>
      <c r="DA168" s="155">
        <v>332</v>
      </c>
      <c r="DB168" s="155">
        <v>384</v>
      </c>
      <c r="DC168" s="155">
        <v>432</v>
      </c>
      <c r="DD168" s="155">
        <v>432</v>
      </c>
      <c r="DE168" s="155">
        <v>432</v>
      </c>
    </row>
    <row r="169" spans="1:109">
      <c r="A169" s="143">
        <v>169</v>
      </c>
      <c r="B169" s="691"/>
      <c r="C169" s="705"/>
      <c r="D169" s="304" t="s">
        <v>1166</v>
      </c>
      <c r="E169" s="157">
        <v>56</v>
      </c>
      <c r="F169" s="157">
        <v>56</v>
      </c>
      <c r="G169" s="158">
        <v>56</v>
      </c>
      <c r="H169" s="157">
        <v>56</v>
      </c>
      <c r="I169" s="157">
        <v>51</v>
      </c>
      <c r="J169" s="158">
        <v>42</v>
      </c>
      <c r="K169" s="157">
        <v>36</v>
      </c>
      <c r="L169" s="158">
        <v>31</v>
      </c>
      <c r="M169" s="157">
        <v>46</v>
      </c>
      <c r="N169" s="157">
        <v>46</v>
      </c>
      <c r="O169" s="158">
        <v>46</v>
      </c>
      <c r="P169" s="157">
        <v>46</v>
      </c>
      <c r="Q169" s="157">
        <v>46</v>
      </c>
      <c r="R169" s="157">
        <v>42</v>
      </c>
      <c r="S169" s="158">
        <v>36</v>
      </c>
      <c r="T169" s="157">
        <v>31</v>
      </c>
      <c r="U169" s="157">
        <v>46</v>
      </c>
      <c r="V169" s="157">
        <v>46</v>
      </c>
      <c r="W169" s="157">
        <v>46</v>
      </c>
      <c r="X169" s="157">
        <v>46</v>
      </c>
      <c r="Y169" s="157">
        <v>46</v>
      </c>
      <c r="Z169" s="157">
        <v>42</v>
      </c>
      <c r="AA169" s="157">
        <v>36</v>
      </c>
      <c r="AB169" s="157">
        <v>31</v>
      </c>
      <c r="AC169" s="691"/>
      <c r="AD169" s="705"/>
      <c r="AE169" s="304" t="s">
        <v>1166</v>
      </c>
      <c r="AF169" s="157">
        <v>489</v>
      </c>
      <c r="AG169" s="157">
        <v>489</v>
      </c>
      <c r="AH169" s="158">
        <v>489</v>
      </c>
      <c r="AI169" s="157">
        <v>488</v>
      </c>
      <c r="AJ169" s="157">
        <v>446</v>
      </c>
      <c r="AK169" s="158">
        <v>369</v>
      </c>
      <c r="AL169" s="157">
        <v>311</v>
      </c>
      <c r="AM169" s="158">
        <v>268</v>
      </c>
      <c r="AN169" s="157">
        <v>713</v>
      </c>
      <c r="AO169" s="157">
        <v>713</v>
      </c>
      <c r="AP169" s="158">
        <v>713</v>
      </c>
      <c r="AQ169" s="157">
        <v>713</v>
      </c>
      <c r="AR169" s="157">
        <v>713</v>
      </c>
      <c r="AS169" s="157">
        <v>650</v>
      </c>
      <c r="AT169" s="158">
        <v>549</v>
      </c>
      <c r="AU169" s="157">
        <v>473</v>
      </c>
      <c r="AV169" s="157">
        <v>713</v>
      </c>
      <c r="AW169" s="157">
        <v>713</v>
      </c>
      <c r="AX169" s="157">
        <v>713</v>
      </c>
      <c r="AY169" s="157">
        <v>713</v>
      </c>
      <c r="AZ169" s="157">
        <v>713</v>
      </c>
      <c r="BA169" s="157">
        <v>650</v>
      </c>
      <c r="BB169" s="157">
        <v>549</v>
      </c>
      <c r="BC169" s="157">
        <v>473</v>
      </c>
      <c r="BD169" s="691"/>
      <c r="BE169" s="705"/>
      <c r="BF169" s="304" t="s">
        <v>1166</v>
      </c>
      <c r="BG169" s="157">
        <v>346</v>
      </c>
      <c r="BH169" s="157">
        <v>360</v>
      </c>
      <c r="BI169" s="158">
        <v>475</v>
      </c>
      <c r="BJ169" s="157">
        <v>589</v>
      </c>
      <c r="BK169" s="157">
        <v>642</v>
      </c>
      <c r="BL169" s="158">
        <v>616</v>
      </c>
      <c r="BM169" s="157">
        <v>609</v>
      </c>
      <c r="BN169" s="158">
        <v>608</v>
      </c>
      <c r="BO169" s="157">
        <v>286</v>
      </c>
      <c r="BP169" s="157">
        <v>298</v>
      </c>
      <c r="BQ169" s="158">
        <v>393</v>
      </c>
      <c r="BR169" s="157">
        <v>488</v>
      </c>
      <c r="BS169" s="157">
        <v>581</v>
      </c>
      <c r="BT169" s="157">
        <v>617</v>
      </c>
      <c r="BU169" s="158">
        <v>609</v>
      </c>
      <c r="BV169" s="157">
        <v>608</v>
      </c>
      <c r="BW169" s="157">
        <v>286</v>
      </c>
      <c r="BX169" s="157">
        <v>298</v>
      </c>
      <c r="BY169" s="157">
        <v>393</v>
      </c>
      <c r="BZ169" s="157">
        <v>488</v>
      </c>
      <c r="CA169" s="157">
        <v>581</v>
      </c>
      <c r="CB169" s="157">
        <v>617</v>
      </c>
      <c r="CC169" s="157">
        <v>609</v>
      </c>
      <c r="CD169" s="157">
        <v>608</v>
      </c>
      <c r="CE169" s="691"/>
      <c r="CF169" s="705"/>
      <c r="CG169" s="304" t="s">
        <v>1166</v>
      </c>
      <c r="CH169" s="157">
        <v>228</v>
      </c>
      <c r="CI169" s="157">
        <v>228</v>
      </c>
      <c r="CJ169" s="158">
        <v>247</v>
      </c>
      <c r="CK169" s="157">
        <v>354</v>
      </c>
      <c r="CL169" s="157">
        <v>423</v>
      </c>
      <c r="CM169" s="158">
        <v>432</v>
      </c>
      <c r="CN169" s="157">
        <v>432</v>
      </c>
      <c r="CO169" s="158">
        <v>432</v>
      </c>
      <c r="CP169" s="157">
        <v>332</v>
      </c>
      <c r="CQ169" s="157">
        <v>332</v>
      </c>
      <c r="CR169" s="158">
        <v>332</v>
      </c>
      <c r="CS169" s="157">
        <v>332</v>
      </c>
      <c r="CT169" s="157">
        <v>384</v>
      </c>
      <c r="CU169" s="157">
        <v>432</v>
      </c>
      <c r="CV169" s="158">
        <v>432</v>
      </c>
      <c r="CW169" s="157">
        <v>432</v>
      </c>
      <c r="CX169" s="157">
        <v>332</v>
      </c>
      <c r="CY169" s="157">
        <v>332</v>
      </c>
      <c r="CZ169" s="157">
        <v>332</v>
      </c>
      <c r="DA169" s="157">
        <v>332</v>
      </c>
      <c r="DB169" s="157">
        <v>384</v>
      </c>
      <c r="DC169" s="157">
        <v>432</v>
      </c>
      <c r="DD169" s="157">
        <v>432</v>
      </c>
      <c r="DE169" s="157">
        <v>432</v>
      </c>
    </row>
    <row r="170" spans="1:109">
      <c r="A170" s="143">
        <v>170</v>
      </c>
      <c r="B170" s="691"/>
      <c r="C170" s="706"/>
      <c r="D170" s="305" t="s">
        <v>1167</v>
      </c>
      <c r="E170" s="159">
        <v>51</v>
      </c>
      <c r="F170" s="159">
        <v>51</v>
      </c>
      <c r="G170" s="160">
        <v>51</v>
      </c>
      <c r="H170" s="159">
        <v>49</v>
      </c>
      <c r="I170" s="159">
        <v>45</v>
      </c>
      <c r="J170" s="160">
        <v>41</v>
      </c>
      <c r="K170" s="159">
        <v>36</v>
      </c>
      <c r="L170" s="160">
        <v>31</v>
      </c>
      <c r="M170" s="159">
        <v>42</v>
      </c>
      <c r="N170" s="159">
        <v>42</v>
      </c>
      <c r="O170" s="160">
        <v>42</v>
      </c>
      <c r="P170" s="159">
        <v>42</v>
      </c>
      <c r="Q170" s="159">
        <v>42</v>
      </c>
      <c r="R170" s="159">
        <v>41</v>
      </c>
      <c r="S170" s="160">
        <v>36</v>
      </c>
      <c r="T170" s="159">
        <v>31</v>
      </c>
      <c r="U170" s="159">
        <v>42</v>
      </c>
      <c r="V170" s="159">
        <v>42</v>
      </c>
      <c r="W170" s="159">
        <v>42</v>
      </c>
      <c r="X170" s="159">
        <v>42</v>
      </c>
      <c r="Y170" s="159">
        <v>42</v>
      </c>
      <c r="Z170" s="159">
        <v>41</v>
      </c>
      <c r="AA170" s="159">
        <v>36</v>
      </c>
      <c r="AB170" s="159">
        <v>31</v>
      </c>
      <c r="AC170" s="691"/>
      <c r="AD170" s="706"/>
      <c r="AE170" s="305" t="s">
        <v>1167</v>
      </c>
      <c r="AF170" s="159">
        <v>446</v>
      </c>
      <c r="AG170" s="159">
        <v>446</v>
      </c>
      <c r="AH170" s="160">
        <v>446</v>
      </c>
      <c r="AI170" s="159">
        <v>431</v>
      </c>
      <c r="AJ170" s="159">
        <v>393</v>
      </c>
      <c r="AK170" s="160">
        <v>361</v>
      </c>
      <c r="AL170" s="159">
        <v>310</v>
      </c>
      <c r="AM170" s="160">
        <v>268</v>
      </c>
      <c r="AN170" s="159">
        <v>652</v>
      </c>
      <c r="AO170" s="159">
        <v>652</v>
      </c>
      <c r="AP170" s="160">
        <v>652</v>
      </c>
      <c r="AQ170" s="159">
        <v>652</v>
      </c>
      <c r="AR170" s="159">
        <v>652</v>
      </c>
      <c r="AS170" s="159">
        <v>637</v>
      </c>
      <c r="AT170" s="160">
        <v>548</v>
      </c>
      <c r="AU170" s="159">
        <v>473</v>
      </c>
      <c r="AV170" s="159">
        <v>652</v>
      </c>
      <c r="AW170" s="159">
        <v>652</v>
      </c>
      <c r="AX170" s="159">
        <v>652</v>
      </c>
      <c r="AY170" s="159">
        <v>652</v>
      </c>
      <c r="AZ170" s="159">
        <v>652</v>
      </c>
      <c r="BA170" s="159">
        <v>637</v>
      </c>
      <c r="BB170" s="159">
        <v>548</v>
      </c>
      <c r="BC170" s="159">
        <v>473</v>
      </c>
      <c r="BD170" s="691"/>
      <c r="BE170" s="706"/>
      <c r="BF170" s="305" t="s">
        <v>1167</v>
      </c>
      <c r="BG170" s="159">
        <v>317</v>
      </c>
      <c r="BH170" s="159">
        <v>329</v>
      </c>
      <c r="BI170" s="160">
        <v>434</v>
      </c>
      <c r="BJ170" s="159">
        <v>519</v>
      </c>
      <c r="BK170" s="159">
        <v>565</v>
      </c>
      <c r="BL170" s="160">
        <v>605</v>
      </c>
      <c r="BM170" s="159">
        <v>608</v>
      </c>
      <c r="BN170" s="160">
        <v>608</v>
      </c>
      <c r="BO170" s="159">
        <v>262</v>
      </c>
      <c r="BP170" s="159">
        <v>273</v>
      </c>
      <c r="BQ170" s="160">
        <v>359</v>
      </c>
      <c r="BR170" s="159">
        <v>446</v>
      </c>
      <c r="BS170" s="159">
        <v>532</v>
      </c>
      <c r="BT170" s="159">
        <v>605</v>
      </c>
      <c r="BU170" s="160">
        <v>608</v>
      </c>
      <c r="BV170" s="159">
        <v>608</v>
      </c>
      <c r="BW170" s="159">
        <v>262</v>
      </c>
      <c r="BX170" s="159">
        <v>273</v>
      </c>
      <c r="BY170" s="159">
        <v>359</v>
      </c>
      <c r="BZ170" s="159">
        <v>446</v>
      </c>
      <c r="CA170" s="159">
        <v>532</v>
      </c>
      <c r="CB170" s="159">
        <v>605</v>
      </c>
      <c r="CC170" s="159">
        <v>608</v>
      </c>
      <c r="CD170" s="159">
        <v>608</v>
      </c>
      <c r="CE170" s="691"/>
      <c r="CF170" s="706"/>
      <c r="CG170" s="305" t="s">
        <v>1167</v>
      </c>
      <c r="CH170" s="159">
        <v>208</v>
      </c>
      <c r="CI170" s="159">
        <v>208</v>
      </c>
      <c r="CJ170" s="160">
        <v>225</v>
      </c>
      <c r="CK170" s="159">
        <v>312</v>
      </c>
      <c r="CL170" s="159">
        <v>373</v>
      </c>
      <c r="CM170" s="160">
        <v>423</v>
      </c>
      <c r="CN170" s="159">
        <v>432</v>
      </c>
      <c r="CO170" s="160">
        <v>432</v>
      </c>
      <c r="CP170" s="159">
        <v>304</v>
      </c>
      <c r="CQ170" s="159">
        <v>304</v>
      </c>
      <c r="CR170" s="160">
        <v>304</v>
      </c>
      <c r="CS170" s="159">
        <v>304</v>
      </c>
      <c r="CT170" s="159">
        <v>350</v>
      </c>
      <c r="CU170" s="159">
        <v>423</v>
      </c>
      <c r="CV170" s="160">
        <v>432</v>
      </c>
      <c r="CW170" s="159">
        <v>432</v>
      </c>
      <c r="CX170" s="159">
        <v>304</v>
      </c>
      <c r="CY170" s="159">
        <v>304</v>
      </c>
      <c r="CZ170" s="159">
        <v>304</v>
      </c>
      <c r="DA170" s="159">
        <v>304</v>
      </c>
      <c r="DB170" s="159">
        <v>350</v>
      </c>
      <c r="DC170" s="159">
        <v>423</v>
      </c>
      <c r="DD170" s="159">
        <v>432</v>
      </c>
      <c r="DE170" s="159">
        <v>432</v>
      </c>
    </row>
    <row r="171" spans="1:109">
      <c r="A171" s="143">
        <v>171</v>
      </c>
      <c r="B171" s="691"/>
      <c r="C171" s="707">
        <v>180</v>
      </c>
      <c r="D171" s="303" t="s">
        <v>1165</v>
      </c>
      <c r="E171" s="155">
        <v>73</v>
      </c>
      <c r="F171" s="155">
        <v>73</v>
      </c>
      <c r="G171" s="156">
        <v>73</v>
      </c>
      <c r="H171" s="155">
        <v>68</v>
      </c>
      <c r="I171" s="155">
        <v>52</v>
      </c>
      <c r="J171" s="156">
        <v>42</v>
      </c>
      <c r="K171" s="155">
        <v>36</v>
      </c>
      <c r="L171" s="156">
        <v>31</v>
      </c>
      <c r="M171" s="155">
        <v>41</v>
      </c>
      <c r="N171" s="155">
        <v>41</v>
      </c>
      <c r="O171" s="156">
        <v>41</v>
      </c>
      <c r="P171" s="155">
        <v>41</v>
      </c>
      <c r="Q171" s="155">
        <v>41</v>
      </c>
      <c r="R171" s="155">
        <v>41</v>
      </c>
      <c r="S171" s="156">
        <v>36</v>
      </c>
      <c r="T171" s="155">
        <v>31</v>
      </c>
      <c r="U171" s="155">
        <v>41</v>
      </c>
      <c r="V171" s="155">
        <v>41</v>
      </c>
      <c r="W171" s="155">
        <v>41</v>
      </c>
      <c r="X171" s="155">
        <v>41</v>
      </c>
      <c r="Y171" s="155">
        <v>41</v>
      </c>
      <c r="Z171" s="155">
        <v>41</v>
      </c>
      <c r="AA171" s="155">
        <v>36</v>
      </c>
      <c r="AB171" s="155">
        <v>31</v>
      </c>
      <c r="AC171" s="691"/>
      <c r="AD171" s="707">
        <v>180</v>
      </c>
      <c r="AE171" s="303" t="s">
        <v>1165</v>
      </c>
      <c r="AF171" s="155">
        <v>713</v>
      </c>
      <c r="AG171" s="155">
        <v>713</v>
      </c>
      <c r="AH171" s="156">
        <v>713</v>
      </c>
      <c r="AI171" s="155">
        <v>668</v>
      </c>
      <c r="AJ171" s="155">
        <v>512</v>
      </c>
      <c r="AK171" s="156">
        <v>415</v>
      </c>
      <c r="AL171" s="155">
        <v>348</v>
      </c>
      <c r="AM171" s="156">
        <v>301</v>
      </c>
      <c r="AN171" s="155">
        <v>713</v>
      </c>
      <c r="AO171" s="155">
        <v>713</v>
      </c>
      <c r="AP171" s="156">
        <v>713</v>
      </c>
      <c r="AQ171" s="155">
        <v>713</v>
      </c>
      <c r="AR171" s="155">
        <v>713</v>
      </c>
      <c r="AS171" s="155">
        <v>713</v>
      </c>
      <c r="AT171" s="156">
        <v>615</v>
      </c>
      <c r="AU171" s="155">
        <v>532</v>
      </c>
      <c r="AV171" s="155">
        <v>713</v>
      </c>
      <c r="AW171" s="155">
        <v>713</v>
      </c>
      <c r="AX171" s="155">
        <v>713</v>
      </c>
      <c r="AY171" s="155">
        <v>713</v>
      </c>
      <c r="AZ171" s="155">
        <v>713</v>
      </c>
      <c r="BA171" s="155">
        <v>713</v>
      </c>
      <c r="BB171" s="155">
        <v>615</v>
      </c>
      <c r="BC171" s="155">
        <v>532</v>
      </c>
      <c r="BD171" s="691"/>
      <c r="BE171" s="707">
        <v>180</v>
      </c>
      <c r="BF171" s="303" t="s">
        <v>1165</v>
      </c>
      <c r="BG171" s="155">
        <v>499</v>
      </c>
      <c r="BH171" s="155">
        <v>500</v>
      </c>
      <c r="BI171" s="156">
        <v>648</v>
      </c>
      <c r="BJ171" s="155">
        <v>747</v>
      </c>
      <c r="BK171" s="155">
        <v>680</v>
      </c>
      <c r="BL171" s="156">
        <v>636</v>
      </c>
      <c r="BM171" s="155">
        <v>608</v>
      </c>
      <c r="BN171" s="156">
        <v>608</v>
      </c>
      <c r="BO171" s="155">
        <v>283</v>
      </c>
      <c r="BP171" s="155">
        <v>283</v>
      </c>
      <c r="BQ171" s="156">
        <v>367</v>
      </c>
      <c r="BR171" s="155">
        <v>452</v>
      </c>
      <c r="BS171" s="155">
        <v>536</v>
      </c>
      <c r="BT171" s="155">
        <v>619</v>
      </c>
      <c r="BU171" s="156">
        <v>608</v>
      </c>
      <c r="BV171" s="155">
        <v>608</v>
      </c>
      <c r="BW171" s="155">
        <v>283</v>
      </c>
      <c r="BX171" s="155">
        <v>283</v>
      </c>
      <c r="BY171" s="155">
        <v>367</v>
      </c>
      <c r="BZ171" s="155">
        <v>452</v>
      </c>
      <c r="CA171" s="155">
        <v>536</v>
      </c>
      <c r="CB171" s="155">
        <v>619</v>
      </c>
      <c r="CC171" s="155">
        <v>608</v>
      </c>
      <c r="CD171" s="155">
        <v>608</v>
      </c>
      <c r="CE171" s="691"/>
      <c r="CF171" s="707">
        <v>180</v>
      </c>
      <c r="CG171" s="303" t="s">
        <v>1165</v>
      </c>
      <c r="CH171" s="155">
        <v>332</v>
      </c>
      <c r="CI171" s="155">
        <v>332</v>
      </c>
      <c r="CJ171" s="156">
        <v>332</v>
      </c>
      <c r="CK171" s="155">
        <v>432</v>
      </c>
      <c r="CL171" s="155">
        <v>432</v>
      </c>
      <c r="CM171" s="156">
        <v>432</v>
      </c>
      <c r="CN171" s="155">
        <v>432</v>
      </c>
      <c r="CO171" s="156">
        <v>432</v>
      </c>
      <c r="CP171" s="155">
        <v>332</v>
      </c>
      <c r="CQ171" s="155">
        <v>332</v>
      </c>
      <c r="CR171" s="156">
        <v>332</v>
      </c>
      <c r="CS171" s="155">
        <v>332</v>
      </c>
      <c r="CT171" s="155">
        <v>340</v>
      </c>
      <c r="CU171" s="155">
        <v>420</v>
      </c>
      <c r="CV171" s="156">
        <v>432</v>
      </c>
      <c r="CW171" s="155">
        <v>432</v>
      </c>
      <c r="CX171" s="155">
        <v>332</v>
      </c>
      <c r="CY171" s="155">
        <v>332</v>
      </c>
      <c r="CZ171" s="155">
        <v>332</v>
      </c>
      <c r="DA171" s="155">
        <v>332</v>
      </c>
      <c r="DB171" s="155">
        <v>340</v>
      </c>
      <c r="DC171" s="155">
        <v>420</v>
      </c>
      <c r="DD171" s="155">
        <v>432</v>
      </c>
      <c r="DE171" s="155">
        <v>432</v>
      </c>
    </row>
    <row r="172" spans="1:109">
      <c r="A172" s="143">
        <v>172</v>
      </c>
      <c r="B172" s="691"/>
      <c r="C172" s="708"/>
      <c r="D172" s="304" t="s">
        <v>1166</v>
      </c>
      <c r="E172" s="157">
        <v>54</v>
      </c>
      <c r="F172" s="157">
        <v>54</v>
      </c>
      <c r="G172" s="158">
        <v>54</v>
      </c>
      <c r="H172" s="157">
        <v>54</v>
      </c>
      <c r="I172" s="157">
        <v>50</v>
      </c>
      <c r="J172" s="158">
        <v>42</v>
      </c>
      <c r="K172" s="157">
        <v>36</v>
      </c>
      <c r="L172" s="158">
        <v>31</v>
      </c>
      <c r="M172" s="157">
        <v>41</v>
      </c>
      <c r="N172" s="157">
        <v>41</v>
      </c>
      <c r="O172" s="158">
        <v>41</v>
      </c>
      <c r="P172" s="157">
        <v>41</v>
      </c>
      <c r="Q172" s="157">
        <v>41</v>
      </c>
      <c r="R172" s="157">
        <v>41</v>
      </c>
      <c r="S172" s="158">
        <v>36</v>
      </c>
      <c r="T172" s="157">
        <v>31</v>
      </c>
      <c r="U172" s="157">
        <v>41</v>
      </c>
      <c r="V172" s="157">
        <v>41</v>
      </c>
      <c r="W172" s="157">
        <v>41</v>
      </c>
      <c r="X172" s="157">
        <v>41</v>
      </c>
      <c r="Y172" s="157">
        <v>41</v>
      </c>
      <c r="Z172" s="157">
        <v>41</v>
      </c>
      <c r="AA172" s="157">
        <v>36</v>
      </c>
      <c r="AB172" s="157">
        <v>31</v>
      </c>
      <c r="AC172" s="691"/>
      <c r="AD172" s="708"/>
      <c r="AE172" s="304" t="s">
        <v>1166</v>
      </c>
      <c r="AF172" s="157">
        <v>528</v>
      </c>
      <c r="AG172" s="157">
        <v>528</v>
      </c>
      <c r="AH172" s="158">
        <v>528</v>
      </c>
      <c r="AI172" s="157">
        <v>528</v>
      </c>
      <c r="AJ172" s="157">
        <v>493</v>
      </c>
      <c r="AK172" s="158">
        <v>414</v>
      </c>
      <c r="AL172" s="157">
        <v>350</v>
      </c>
      <c r="AM172" s="158">
        <v>301</v>
      </c>
      <c r="AN172" s="157">
        <v>713</v>
      </c>
      <c r="AO172" s="157">
        <v>713</v>
      </c>
      <c r="AP172" s="158">
        <v>713</v>
      </c>
      <c r="AQ172" s="157">
        <v>713</v>
      </c>
      <c r="AR172" s="157">
        <v>713</v>
      </c>
      <c r="AS172" s="157">
        <v>713</v>
      </c>
      <c r="AT172" s="158">
        <v>617</v>
      </c>
      <c r="AU172" s="157">
        <v>532</v>
      </c>
      <c r="AV172" s="157">
        <v>713</v>
      </c>
      <c r="AW172" s="157">
        <v>713</v>
      </c>
      <c r="AX172" s="157">
        <v>713</v>
      </c>
      <c r="AY172" s="157">
        <v>713</v>
      </c>
      <c r="AZ172" s="157">
        <v>713</v>
      </c>
      <c r="BA172" s="157">
        <v>713</v>
      </c>
      <c r="BB172" s="157">
        <v>617</v>
      </c>
      <c r="BC172" s="157">
        <v>532</v>
      </c>
      <c r="BD172" s="691"/>
      <c r="BE172" s="708"/>
      <c r="BF172" s="304" t="s">
        <v>1166</v>
      </c>
      <c r="BG172" s="157">
        <v>370</v>
      </c>
      <c r="BH172" s="157">
        <v>371</v>
      </c>
      <c r="BI172" s="158">
        <v>480</v>
      </c>
      <c r="BJ172" s="157">
        <v>590</v>
      </c>
      <c r="BK172" s="157">
        <v>654</v>
      </c>
      <c r="BL172" s="158">
        <v>636</v>
      </c>
      <c r="BM172" s="157">
        <v>609</v>
      </c>
      <c r="BN172" s="158">
        <v>608</v>
      </c>
      <c r="BO172" s="157">
        <v>283</v>
      </c>
      <c r="BP172" s="157">
        <v>283</v>
      </c>
      <c r="BQ172" s="158">
        <v>367</v>
      </c>
      <c r="BR172" s="157">
        <v>452</v>
      </c>
      <c r="BS172" s="157">
        <v>535</v>
      </c>
      <c r="BT172" s="157">
        <v>619</v>
      </c>
      <c r="BU172" s="158">
        <v>609</v>
      </c>
      <c r="BV172" s="157">
        <v>608</v>
      </c>
      <c r="BW172" s="157">
        <v>283</v>
      </c>
      <c r="BX172" s="157">
        <v>283</v>
      </c>
      <c r="BY172" s="157">
        <v>367</v>
      </c>
      <c r="BZ172" s="157">
        <v>452</v>
      </c>
      <c r="CA172" s="157">
        <v>535</v>
      </c>
      <c r="CB172" s="157">
        <v>619</v>
      </c>
      <c r="CC172" s="157">
        <v>609</v>
      </c>
      <c r="CD172" s="157">
        <v>608</v>
      </c>
      <c r="CE172" s="691"/>
      <c r="CF172" s="708"/>
      <c r="CG172" s="304" t="s">
        <v>1166</v>
      </c>
      <c r="CH172" s="157">
        <v>246</v>
      </c>
      <c r="CI172" s="157">
        <v>246</v>
      </c>
      <c r="CJ172" s="158">
        <v>246</v>
      </c>
      <c r="CK172" s="157">
        <v>343</v>
      </c>
      <c r="CL172" s="157">
        <v>416</v>
      </c>
      <c r="CM172" s="158">
        <v>432</v>
      </c>
      <c r="CN172" s="157">
        <v>432</v>
      </c>
      <c r="CO172" s="158">
        <v>432</v>
      </c>
      <c r="CP172" s="157">
        <v>332</v>
      </c>
      <c r="CQ172" s="157">
        <v>332</v>
      </c>
      <c r="CR172" s="158">
        <v>332</v>
      </c>
      <c r="CS172" s="157">
        <v>332</v>
      </c>
      <c r="CT172" s="157">
        <v>340</v>
      </c>
      <c r="CU172" s="157">
        <v>420</v>
      </c>
      <c r="CV172" s="158">
        <v>432</v>
      </c>
      <c r="CW172" s="157">
        <v>432</v>
      </c>
      <c r="CX172" s="157">
        <v>332</v>
      </c>
      <c r="CY172" s="157">
        <v>332</v>
      </c>
      <c r="CZ172" s="157">
        <v>332</v>
      </c>
      <c r="DA172" s="157">
        <v>332</v>
      </c>
      <c r="DB172" s="157">
        <v>340</v>
      </c>
      <c r="DC172" s="157">
        <v>420</v>
      </c>
      <c r="DD172" s="157">
        <v>432</v>
      </c>
      <c r="DE172" s="157">
        <v>432</v>
      </c>
    </row>
    <row r="173" spans="1:109">
      <c r="A173" s="143">
        <v>173</v>
      </c>
      <c r="B173" s="691"/>
      <c r="C173" s="709"/>
      <c r="D173" s="305" t="s">
        <v>1167</v>
      </c>
      <c r="E173" s="159">
        <v>49</v>
      </c>
      <c r="F173" s="159">
        <v>49</v>
      </c>
      <c r="G173" s="160">
        <v>49</v>
      </c>
      <c r="H173" s="159">
        <v>48</v>
      </c>
      <c r="I173" s="159">
        <v>44</v>
      </c>
      <c r="J173" s="160">
        <v>41</v>
      </c>
      <c r="K173" s="159">
        <v>36</v>
      </c>
      <c r="L173" s="160">
        <v>31</v>
      </c>
      <c r="M173" s="159">
        <v>41</v>
      </c>
      <c r="N173" s="159">
        <v>41</v>
      </c>
      <c r="O173" s="160">
        <v>41</v>
      </c>
      <c r="P173" s="159">
        <v>41</v>
      </c>
      <c r="Q173" s="159">
        <v>41</v>
      </c>
      <c r="R173" s="159">
        <v>41</v>
      </c>
      <c r="S173" s="160">
        <v>36</v>
      </c>
      <c r="T173" s="159">
        <v>31</v>
      </c>
      <c r="U173" s="159">
        <v>41</v>
      </c>
      <c r="V173" s="159">
        <v>41</v>
      </c>
      <c r="W173" s="159">
        <v>41</v>
      </c>
      <c r="X173" s="159">
        <v>41</v>
      </c>
      <c r="Y173" s="159">
        <v>41</v>
      </c>
      <c r="Z173" s="159">
        <v>41</v>
      </c>
      <c r="AA173" s="159">
        <v>36</v>
      </c>
      <c r="AB173" s="159">
        <v>31</v>
      </c>
      <c r="AC173" s="691"/>
      <c r="AD173" s="709"/>
      <c r="AE173" s="305" t="s">
        <v>1167</v>
      </c>
      <c r="AF173" s="159">
        <v>482</v>
      </c>
      <c r="AG173" s="159">
        <v>482</v>
      </c>
      <c r="AH173" s="160">
        <v>482</v>
      </c>
      <c r="AI173" s="159">
        <v>475</v>
      </c>
      <c r="AJ173" s="159">
        <v>435</v>
      </c>
      <c r="AK173" s="160">
        <v>403</v>
      </c>
      <c r="AL173" s="159">
        <v>349</v>
      </c>
      <c r="AM173" s="160">
        <v>301</v>
      </c>
      <c r="AN173" s="159">
        <v>705</v>
      </c>
      <c r="AO173" s="159">
        <v>705</v>
      </c>
      <c r="AP173" s="160">
        <v>705</v>
      </c>
      <c r="AQ173" s="159">
        <v>705</v>
      </c>
      <c r="AR173" s="159">
        <v>705</v>
      </c>
      <c r="AS173" s="159">
        <v>705</v>
      </c>
      <c r="AT173" s="160">
        <v>615</v>
      </c>
      <c r="AU173" s="159">
        <v>531</v>
      </c>
      <c r="AV173" s="159">
        <v>705</v>
      </c>
      <c r="AW173" s="159">
        <v>705</v>
      </c>
      <c r="AX173" s="159">
        <v>705</v>
      </c>
      <c r="AY173" s="159">
        <v>705</v>
      </c>
      <c r="AZ173" s="159">
        <v>705</v>
      </c>
      <c r="BA173" s="159">
        <v>705</v>
      </c>
      <c r="BB173" s="159">
        <v>615</v>
      </c>
      <c r="BC173" s="159">
        <v>531</v>
      </c>
      <c r="BD173" s="691"/>
      <c r="BE173" s="709"/>
      <c r="BF173" s="305" t="s">
        <v>1167</v>
      </c>
      <c r="BG173" s="159">
        <v>338</v>
      </c>
      <c r="BH173" s="159">
        <v>338</v>
      </c>
      <c r="BI173" s="160">
        <v>439</v>
      </c>
      <c r="BJ173" s="159">
        <v>531</v>
      </c>
      <c r="BK173" s="159">
        <v>576</v>
      </c>
      <c r="BL173" s="160">
        <v>618</v>
      </c>
      <c r="BM173" s="159">
        <v>608</v>
      </c>
      <c r="BN173" s="160">
        <v>608</v>
      </c>
      <c r="BO173" s="159">
        <v>280</v>
      </c>
      <c r="BP173" s="159">
        <v>280</v>
      </c>
      <c r="BQ173" s="160">
        <v>364</v>
      </c>
      <c r="BR173" s="159">
        <v>446</v>
      </c>
      <c r="BS173" s="159">
        <v>530</v>
      </c>
      <c r="BT173" s="159">
        <v>613</v>
      </c>
      <c r="BU173" s="160">
        <v>608</v>
      </c>
      <c r="BV173" s="159">
        <v>608</v>
      </c>
      <c r="BW173" s="159">
        <v>280</v>
      </c>
      <c r="BX173" s="159">
        <v>280</v>
      </c>
      <c r="BY173" s="159">
        <v>364</v>
      </c>
      <c r="BZ173" s="159">
        <v>446</v>
      </c>
      <c r="CA173" s="159">
        <v>530</v>
      </c>
      <c r="CB173" s="159">
        <v>613</v>
      </c>
      <c r="CC173" s="159">
        <v>608</v>
      </c>
      <c r="CD173" s="159">
        <v>608</v>
      </c>
      <c r="CE173" s="691"/>
      <c r="CF173" s="709"/>
      <c r="CG173" s="305" t="s">
        <v>1167</v>
      </c>
      <c r="CH173" s="159">
        <v>225</v>
      </c>
      <c r="CI173" s="159">
        <v>225</v>
      </c>
      <c r="CJ173" s="160">
        <v>225</v>
      </c>
      <c r="CK173" s="159">
        <v>308</v>
      </c>
      <c r="CL173" s="159">
        <v>367</v>
      </c>
      <c r="CM173" s="160">
        <v>420</v>
      </c>
      <c r="CN173" s="159">
        <v>432</v>
      </c>
      <c r="CO173" s="160">
        <v>432</v>
      </c>
      <c r="CP173" s="159">
        <v>329</v>
      </c>
      <c r="CQ173" s="159">
        <v>329</v>
      </c>
      <c r="CR173" s="160">
        <v>329</v>
      </c>
      <c r="CS173" s="159">
        <v>329</v>
      </c>
      <c r="CT173" s="159">
        <v>337</v>
      </c>
      <c r="CU173" s="159">
        <v>416</v>
      </c>
      <c r="CV173" s="160">
        <v>432</v>
      </c>
      <c r="CW173" s="159">
        <v>432</v>
      </c>
      <c r="CX173" s="159">
        <v>329</v>
      </c>
      <c r="CY173" s="159">
        <v>329</v>
      </c>
      <c r="CZ173" s="159">
        <v>329</v>
      </c>
      <c r="DA173" s="159">
        <v>329</v>
      </c>
      <c r="DB173" s="159">
        <v>337</v>
      </c>
      <c r="DC173" s="159">
        <v>416</v>
      </c>
      <c r="DD173" s="159">
        <v>432</v>
      </c>
      <c r="DE173" s="159">
        <v>432</v>
      </c>
    </row>
    <row r="174" spans="1:109">
      <c r="A174" s="143">
        <v>174</v>
      </c>
      <c r="B174" s="691"/>
      <c r="C174" s="701">
        <v>200</v>
      </c>
      <c r="D174" s="303" t="s">
        <v>1165</v>
      </c>
      <c r="E174" s="155">
        <v>58</v>
      </c>
      <c r="F174" s="155">
        <v>58</v>
      </c>
      <c r="G174" s="156">
        <v>58</v>
      </c>
      <c r="H174" s="155">
        <v>59</v>
      </c>
      <c r="I174" s="155">
        <v>52</v>
      </c>
      <c r="J174" s="156">
        <v>42</v>
      </c>
      <c r="K174" s="155">
        <v>36</v>
      </c>
      <c r="L174" s="156">
        <v>31</v>
      </c>
      <c r="M174" s="155">
        <v>33</v>
      </c>
      <c r="N174" s="155">
        <v>33</v>
      </c>
      <c r="O174" s="156">
        <v>33</v>
      </c>
      <c r="P174" s="155">
        <v>33</v>
      </c>
      <c r="Q174" s="155">
        <v>33</v>
      </c>
      <c r="R174" s="155">
        <v>33</v>
      </c>
      <c r="S174" s="156">
        <v>33</v>
      </c>
      <c r="T174" s="155">
        <v>31</v>
      </c>
      <c r="U174" s="155">
        <v>33</v>
      </c>
      <c r="V174" s="155">
        <v>33</v>
      </c>
      <c r="W174" s="155">
        <v>33</v>
      </c>
      <c r="X174" s="155">
        <v>33</v>
      </c>
      <c r="Y174" s="155">
        <v>33</v>
      </c>
      <c r="Z174" s="155">
        <v>33</v>
      </c>
      <c r="AA174" s="155">
        <v>33</v>
      </c>
      <c r="AB174" s="155">
        <v>31</v>
      </c>
      <c r="AC174" s="691"/>
      <c r="AD174" s="701">
        <v>200</v>
      </c>
      <c r="AE174" s="303" t="s">
        <v>1165</v>
      </c>
      <c r="AF174" s="155">
        <v>713</v>
      </c>
      <c r="AG174" s="155">
        <v>713</v>
      </c>
      <c r="AH174" s="156">
        <v>713</v>
      </c>
      <c r="AI174" s="155">
        <v>713</v>
      </c>
      <c r="AJ174" s="155">
        <v>637</v>
      </c>
      <c r="AK174" s="156">
        <v>516</v>
      </c>
      <c r="AL174" s="155">
        <v>433</v>
      </c>
      <c r="AM174" s="156">
        <v>375</v>
      </c>
      <c r="AN174" s="155">
        <v>713</v>
      </c>
      <c r="AO174" s="155">
        <v>713</v>
      </c>
      <c r="AP174" s="156">
        <v>713</v>
      </c>
      <c r="AQ174" s="155">
        <v>713</v>
      </c>
      <c r="AR174" s="155">
        <v>713</v>
      </c>
      <c r="AS174" s="155">
        <v>713</v>
      </c>
      <c r="AT174" s="156">
        <v>713</v>
      </c>
      <c r="AU174" s="155">
        <v>658</v>
      </c>
      <c r="AV174" s="155">
        <v>713</v>
      </c>
      <c r="AW174" s="155">
        <v>713</v>
      </c>
      <c r="AX174" s="155">
        <v>713</v>
      </c>
      <c r="AY174" s="155">
        <v>713</v>
      </c>
      <c r="AZ174" s="155">
        <v>713</v>
      </c>
      <c r="BA174" s="155">
        <v>713</v>
      </c>
      <c r="BB174" s="155">
        <v>713</v>
      </c>
      <c r="BC174" s="155">
        <v>658</v>
      </c>
      <c r="BD174" s="691"/>
      <c r="BE174" s="701">
        <v>200</v>
      </c>
      <c r="BF174" s="303" t="s">
        <v>1165</v>
      </c>
      <c r="BG174" s="155">
        <v>488</v>
      </c>
      <c r="BH174" s="155">
        <v>488</v>
      </c>
      <c r="BI174" s="156">
        <v>577</v>
      </c>
      <c r="BJ174" s="155">
        <v>697</v>
      </c>
      <c r="BK174" s="155">
        <v>730</v>
      </c>
      <c r="BL174" s="156">
        <v>676</v>
      </c>
      <c r="BM174" s="155">
        <v>641</v>
      </c>
      <c r="BN174" s="156">
        <v>617</v>
      </c>
      <c r="BO174" s="155">
        <v>278</v>
      </c>
      <c r="BP174" s="155">
        <v>278</v>
      </c>
      <c r="BQ174" s="156">
        <v>329</v>
      </c>
      <c r="BR174" s="155">
        <v>396</v>
      </c>
      <c r="BS174" s="155">
        <v>465</v>
      </c>
      <c r="BT174" s="155">
        <v>533</v>
      </c>
      <c r="BU174" s="156">
        <v>600</v>
      </c>
      <c r="BV174" s="155">
        <v>617</v>
      </c>
      <c r="BW174" s="155">
        <v>278</v>
      </c>
      <c r="BX174" s="155">
        <v>278</v>
      </c>
      <c r="BY174" s="155">
        <v>329</v>
      </c>
      <c r="BZ174" s="155">
        <v>396</v>
      </c>
      <c r="CA174" s="155">
        <v>465</v>
      </c>
      <c r="CB174" s="155">
        <v>533</v>
      </c>
      <c r="CC174" s="155">
        <v>600</v>
      </c>
      <c r="CD174" s="155">
        <v>617</v>
      </c>
      <c r="CE174" s="691"/>
      <c r="CF174" s="701">
        <v>200</v>
      </c>
      <c r="CG174" s="303" t="s">
        <v>1165</v>
      </c>
      <c r="CH174" s="155">
        <v>332</v>
      </c>
      <c r="CI174" s="155">
        <v>332</v>
      </c>
      <c r="CJ174" s="156">
        <v>332</v>
      </c>
      <c r="CK174" s="155">
        <v>372</v>
      </c>
      <c r="CL174" s="155">
        <v>432</v>
      </c>
      <c r="CM174" s="156">
        <v>432</v>
      </c>
      <c r="CN174" s="155">
        <v>432</v>
      </c>
      <c r="CO174" s="156">
        <v>432</v>
      </c>
      <c r="CP174" s="155">
        <v>332</v>
      </c>
      <c r="CQ174" s="155">
        <v>332</v>
      </c>
      <c r="CR174" s="156">
        <v>332</v>
      </c>
      <c r="CS174" s="155">
        <v>332</v>
      </c>
      <c r="CT174" s="155">
        <v>332</v>
      </c>
      <c r="CU174" s="155">
        <v>340</v>
      </c>
      <c r="CV174" s="156">
        <v>404</v>
      </c>
      <c r="CW174" s="155">
        <v>432</v>
      </c>
      <c r="CX174" s="155">
        <v>332</v>
      </c>
      <c r="CY174" s="155">
        <v>332</v>
      </c>
      <c r="CZ174" s="155">
        <v>332</v>
      </c>
      <c r="DA174" s="155">
        <v>332</v>
      </c>
      <c r="DB174" s="155">
        <v>332</v>
      </c>
      <c r="DC174" s="155">
        <v>340</v>
      </c>
      <c r="DD174" s="155">
        <v>404</v>
      </c>
      <c r="DE174" s="155">
        <v>432</v>
      </c>
    </row>
    <row r="175" spans="1:109">
      <c r="A175" s="143">
        <v>175</v>
      </c>
      <c r="B175" s="691"/>
      <c r="C175" s="702"/>
      <c r="D175" s="304" t="s">
        <v>1166</v>
      </c>
      <c r="E175" s="157">
        <v>50</v>
      </c>
      <c r="F175" s="157">
        <v>50</v>
      </c>
      <c r="G175" s="158">
        <v>50</v>
      </c>
      <c r="H175" s="157">
        <v>50</v>
      </c>
      <c r="I175" s="157">
        <v>49</v>
      </c>
      <c r="J175" s="158">
        <v>42</v>
      </c>
      <c r="K175" s="157">
        <v>36</v>
      </c>
      <c r="L175" s="158">
        <v>31</v>
      </c>
      <c r="M175" s="157">
        <v>33</v>
      </c>
      <c r="N175" s="157">
        <v>33</v>
      </c>
      <c r="O175" s="158">
        <v>33</v>
      </c>
      <c r="P175" s="157">
        <v>33</v>
      </c>
      <c r="Q175" s="157">
        <v>33</v>
      </c>
      <c r="R175" s="157">
        <v>33</v>
      </c>
      <c r="S175" s="158">
        <v>33</v>
      </c>
      <c r="T175" s="157">
        <v>31</v>
      </c>
      <c r="U175" s="157">
        <v>33</v>
      </c>
      <c r="V175" s="157">
        <v>33</v>
      </c>
      <c r="W175" s="157">
        <v>33</v>
      </c>
      <c r="X175" s="157">
        <v>33</v>
      </c>
      <c r="Y175" s="157">
        <v>33</v>
      </c>
      <c r="Z175" s="157">
        <v>33</v>
      </c>
      <c r="AA175" s="157">
        <v>33</v>
      </c>
      <c r="AB175" s="157">
        <v>31</v>
      </c>
      <c r="AC175" s="691"/>
      <c r="AD175" s="702"/>
      <c r="AE175" s="304" t="s">
        <v>1166</v>
      </c>
      <c r="AF175" s="157">
        <v>611</v>
      </c>
      <c r="AG175" s="157">
        <v>611</v>
      </c>
      <c r="AH175" s="158">
        <v>611</v>
      </c>
      <c r="AI175" s="157">
        <v>611</v>
      </c>
      <c r="AJ175" s="157">
        <v>593</v>
      </c>
      <c r="AK175" s="158">
        <v>515</v>
      </c>
      <c r="AL175" s="157">
        <v>434</v>
      </c>
      <c r="AM175" s="158">
        <v>374</v>
      </c>
      <c r="AN175" s="157">
        <v>713</v>
      </c>
      <c r="AO175" s="157">
        <v>713</v>
      </c>
      <c r="AP175" s="158">
        <v>713</v>
      </c>
      <c r="AQ175" s="157">
        <v>713</v>
      </c>
      <c r="AR175" s="157">
        <v>713</v>
      </c>
      <c r="AS175" s="157">
        <v>713</v>
      </c>
      <c r="AT175" s="158">
        <v>713</v>
      </c>
      <c r="AU175" s="157">
        <v>657</v>
      </c>
      <c r="AV175" s="157">
        <v>713</v>
      </c>
      <c r="AW175" s="157">
        <v>713</v>
      </c>
      <c r="AX175" s="157">
        <v>713</v>
      </c>
      <c r="AY175" s="157">
        <v>713</v>
      </c>
      <c r="AZ175" s="157">
        <v>713</v>
      </c>
      <c r="BA175" s="157">
        <v>713</v>
      </c>
      <c r="BB175" s="157">
        <v>713</v>
      </c>
      <c r="BC175" s="157">
        <v>657</v>
      </c>
      <c r="BD175" s="691"/>
      <c r="BE175" s="702"/>
      <c r="BF175" s="304" t="s">
        <v>1166</v>
      </c>
      <c r="BG175" s="157">
        <v>419</v>
      </c>
      <c r="BH175" s="157">
        <v>419</v>
      </c>
      <c r="BI175" s="158">
        <v>494</v>
      </c>
      <c r="BJ175" s="157">
        <v>597</v>
      </c>
      <c r="BK175" s="157">
        <v>678</v>
      </c>
      <c r="BL175" s="158">
        <v>675</v>
      </c>
      <c r="BM175" s="157">
        <v>643</v>
      </c>
      <c r="BN175" s="158">
        <v>617</v>
      </c>
      <c r="BO175" s="157">
        <v>279</v>
      </c>
      <c r="BP175" s="157">
        <v>279</v>
      </c>
      <c r="BQ175" s="158">
        <v>329</v>
      </c>
      <c r="BR175" s="157">
        <v>397</v>
      </c>
      <c r="BS175" s="157">
        <v>465</v>
      </c>
      <c r="BT175" s="157">
        <v>533</v>
      </c>
      <c r="BU175" s="158">
        <v>601</v>
      </c>
      <c r="BV175" s="157">
        <v>617</v>
      </c>
      <c r="BW175" s="157">
        <v>279</v>
      </c>
      <c r="BX175" s="157">
        <v>279</v>
      </c>
      <c r="BY175" s="157">
        <v>329</v>
      </c>
      <c r="BZ175" s="157">
        <v>397</v>
      </c>
      <c r="CA175" s="157">
        <v>465</v>
      </c>
      <c r="CB175" s="157">
        <v>533</v>
      </c>
      <c r="CC175" s="157">
        <v>601</v>
      </c>
      <c r="CD175" s="157">
        <v>617</v>
      </c>
      <c r="CE175" s="691"/>
      <c r="CF175" s="702"/>
      <c r="CG175" s="304" t="s">
        <v>1166</v>
      </c>
      <c r="CH175" s="157">
        <v>285</v>
      </c>
      <c r="CI175" s="157">
        <v>285</v>
      </c>
      <c r="CJ175" s="158">
        <v>285</v>
      </c>
      <c r="CK175" s="157">
        <v>318</v>
      </c>
      <c r="CL175" s="157">
        <v>402</v>
      </c>
      <c r="CM175" s="158">
        <v>432</v>
      </c>
      <c r="CN175" s="157">
        <v>432</v>
      </c>
      <c r="CO175" s="158">
        <v>432</v>
      </c>
      <c r="CP175" s="157">
        <v>332</v>
      </c>
      <c r="CQ175" s="157">
        <v>332</v>
      </c>
      <c r="CR175" s="158">
        <v>332</v>
      </c>
      <c r="CS175" s="157">
        <v>332</v>
      </c>
      <c r="CT175" s="157">
        <v>332</v>
      </c>
      <c r="CU175" s="157">
        <v>340</v>
      </c>
      <c r="CV175" s="158">
        <v>404</v>
      </c>
      <c r="CW175" s="157">
        <v>432</v>
      </c>
      <c r="CX175" s="157">
        <v>332</v>
      </c>
      <c r="CY175" s="157">
        <v>332</v>
      </c>
      <c r="CZ175" s="157">
        <v>332</v>
      </c>
      <c r="DA175" s="157">
        <v>332</v>
      </c>
      <c r="DB175" s="157">
        <v>332</v>
      </c>
      <c r="DC175" s="157">
        <v>340</v>
      </c>
      <c r="DD175" s="157">
        <v>404</v>
      </c>
      <c r="DE175" s="157">
        <v>432</v>
      </c>
    </row>
    <row r="176" spans="1:109">
      <c r="A176" s="143">
        <v>176</v>
      </c>
      <c r="B176" s="692"/>
      <c r="C176" s="703"/>
      <c r="D176" s="305" t="s">
        <v>1167</v>
      </c>
      <c r="E176" s="159">
        <v>46</v>
      </c>
      <c r="F176" s="159">
        <v>46</v>
      </c>
      <c r="G176" s="160">
        <v>46</v>
      </c>
      <c r="H176" s="159">
        <v>46</v>
      </c>
      <c r="I176" s="159">
        <v>43</v>
      </c>
      <c r="J176" s="160">
        <v>40</v>
      </c>
      <c r="K176" s="159">
        <v>36</v>
      </c>
      <c r="L176" s="160">
        <v>31</v>
      </c>
      <c r="M176" s="159">
        <v>33</v>
      </c>
      <c r="N176" s="159">
        <v>33</v>
      </c>
      <c r="O176" s="160">
        <v>33</v>
      </c>
      <c r="P176" s="159">
        <v>33</v>
      </c>
      <c r="Q176" s="159">
        <v>33</v>
      </c>
      <c r="R176" s="159">
        <v>33</v>
      </c>
      <c r="S176" s="160">
        <v>33</v>
      </c>
      <c r="T176" s="159">
        <v>31</v>
      </c>
      <c r="U176" s="159">
        <v>33</v>
      </c>
      <c r="V176" s="159">
        <v>33</v>
      </c>
      <c r="W176" s="159">
        <v>33</v>
      </c>
      <c r="X176" s="159">
        <v>33</v>
      </c>
      <c r="Y176" s="159">
        <v>33</v>
      </c>
      <c r="Z176" s="159">
        <v>33</v>
      </c>
      <c r="AA176" s="159">
        <v>33</v>
      </c>
      <c r="AB176" s="159">
        <v>31</v>
      </c>
      <c r="AC176" s="692"/>
      <c r="AD176" s="703"/>
      <c r="AE176" s="305" t="s">
        <v>1167</v>
      </c>
      <c r="AF176" s="159">
        <v>558</v>
      </c>
      <c r="AG176" s="159">
        <v>558</v>
      </c>
      <c r="AH176" s="160">
        <v>558</v>
      </c>
      <c r="AI176" s="159">
        <v>558</v>
      </c>
      <c r="AJ176" s="159">
        <v>523</v>
      </c>
      <c r="AK176" s="160">
        <v>487</v>
      </c>
      <c r="AL176" s="159">
        <v>433</v>
      </c>
      <c r="AM176" s="160">
        <v>374</v>
      </c>
      <c r="AN176" s="159">
        <v>713</v>
      </c>
      <c r="AO176" s="159">
        <v>713</v>
      </c>
      <c r="AP176" s="160">
        <v>713</v>
      </c>
      <c r="AQ176" s="159">
        <v>713</v>
      </c>
      <c r="AR176" s="159">
        <v>713</v>
      </c>
      <c r="AS176" s="159">
        <v>713</v>
      </c>
      <c r="AT176" s="160">
        <v>713</v>
      </c>
      <c r="AU176" s="159">
        <v>657</v>
      </c>
      <c r="AV176" s="159">
        <v>713</v>
      </c>
      <c r="AW176" s="159">
        <v>713</v>
      </c>
      <c r="AX176" s="159">
        <v>713</v>
      </c>
      <c r="AY176" s="159">
        <v>713</v>
      </c>
      <c r="AZ176" s="159">
        <v>713</v>
      </c>
      <c r="BA176" s="159">
        <v>713</v>
      </c>
      <c r="BB176" s="159">
        <v>713</v>
      </c>
      <c r="BC176" s="159">
        <v>657</v>
      </c>
      <c r="BD176" s="692"/>
      <c r="BE176" s="703"/>
      <c r="BF176" s="305" t="s">
        <v>1167</v>
      </c>
      <c r="BG176" s="159">
        <v>382</v>
      </c>
      <c r="BH176" s="159">
        <v>382</v>
      </c>
      <c r="BI176" s="160">
        <v>453</v>
      </c>
      <c r="BJ176" s="159">
        <v>545</v>
      </c>
      <c r="BK176" s="159">
        <v>598</v>
      </c>
      <c r="BL176" s="160">
        <v>640</v>
      </c>
      <c r="BM176" s="159">
        <v>641</v>
      </c>
      <c r="BN176" s="160">
        <v>617</v>
      </c>
      <c r="BO176" s="159">
        <v>278</v>
      </c>
      <c r="BP176" s="159">
        <v>278</v>
      </c>
      <c r="BQ176" s="160">
        <v>329</v>
      </c>
      <c r="BR176" s="159">
        <v>397</v>
      </c>
      <c r="BS176" s="159">
        <v>465</v>
      </c>
      <c r="BT176" s="159">
        <v>533</v>
      </c>
      <c r="BU176" s="160">
        <v>600</v>
      </c>
      <c r="BV176" s="159">
        <v>617</v>
      </c>
      <c r="BW176" s="159">
        <v>278</v>
      </c>
      <c r="BX176" s="159">
        <v>278</v>
      </c>
      <c r="BY176" s="159">
        <v>329</v>
      </c>
      <c r="BZ176" s="159">
        <v>397</v>
      </c>
      <c r="CA176" s="159">
        <v>465</v>
      </c>
      <c r="CB176" s="159">
        <v>533</v>
      </c>
      <c r="CC176" s="159">
        <v>600</v>
      </c>
      <c r="CD176" s="159">
        <v>617</v>
      </c>
      <c r="CE176" s="692"/>
      <c r="CF176" s="703"/>
      <c r="CG176" s="305" t="s">
        <v>1167</v>
      </c>
      <c r="CH176" s="159">
        <v>260</v>
      </c>
      <c r="CI176" s="159">
        <v>260</v>
      </c>
      <c r="CJ176" s="160">
        <v>260</v>
      </c>
      <c r="CK176" s="159">
        <v>291</v>
      </c>
      <c r="CL176" s="159">
        <v>354</v>
      </c>
      <c r="CM176" s="160">
        <v>408</v>
      </c>
      <c r="CN176" s="159">
        <v>432</v>
      </c>
      <c r="CO176" s="160">
        <v>432</v>
      </c>
      <c r="CP176" s="159">
        <v>332</v>
      </c>
      <c r="CQ176" s="159">
        <v>332</v>
      </c>
      <c r="CR176" s="160">
        <v>332</v>
      </c>
      <c r="CS176" s="159">
        <v>332</v>
      </c>
      <c r="CT176" s="159">
        <v>332</v>
      </c>
      <c r="CU176" s="159">
        <v>340</v>
      </c>
      <c r="CV176" s="160">
        <v>405</v>
      </c>
      <c r="CW176" s="159">
        <v>432</v>
      </c>
      <c r="CX176" s="159">
        <v>332</v>
      </c>
      <c r="CY176" s="159">
        <v>332</v>
      </c>
      <c r="CZ176" s="159">
        <v>332</v>
      </c>
      <c r="DA176" s="159">
        <v>332</v>
      </c>
      <c r="DB176" s="159">
        <v>332</v>
      </c>
      <c r="DC176" s="159">
        <v>340</v>
      </c>
      <c r="DD176" s="159">
        <v>405</v>
      </c>
      <c r="DE176" s="159">
        <v>432</v>
      </c>
    </row>
    <row r="177" spans="1:109">
      <c r="A177" s="143">
        <v>177</v>
      </c>
    </row>
    <row r="178" spans="1:109">
      <c r="A178" s="143">
        <v>178</v>
      </c>
      <c r="B178" s="719" t="s">
        <v>1188</v>
      </c>
      <c r="C178" s="720"/>
      <c r="D178" s="720"/>
      <c r="E178" s="720"/>
      <c r="F178" s="720"/>
      <c r="G178" s="720"/>
      <c r="H178" s="720"/>
      <c r="I178" s="720"/>
      <c r="J178" s="720"/>
      <c r="K178" s="720"/>
      <c r="L178" s="720"/>
      <c r="M178" s="720"/>
      <c r="N178" s="720"/>
      <c r="O178" s="720"/>
      <c r="P178" s="720"/>
      <c r="Q178" s="720"/>
      <c r="R178" s="720"/>
      <c r="S178" s="720"/>
      <c r="T178" s="720"/>
      <c r="U178" s="720"/>
      <c r="V178" s="720"/>
      <c r="W178" s="720"/>
      <c r="X178" s="720"/>
      <c r="Y178" s="720"/>
      <c r="Z178" s="720"/>
      <c r="AA178" s="720"/>
      <c r="AB178" s="721"/>
      <c r="AC178" s="719" t="s">
        <v>1189</v>
      </c>
      <c r="AD178" s="720"/>
      <c r="AE178" s="720"/>
      <c r="AF178" s="720"/>
      <c r="AG178" s="720"/>
      <c r="AH178" s="720"/>
      <c r="AI178" s="720"/>
      <c r="AJ178" s="720"/>
      <c r="AK178" s="720"/>
      <c r="AL178" s="720"/>
      <c r="AM178" s="720"/>
      <c r="AN178" s="720"/>
      <c r="AO178" s="720"/>
      <c r="AP178" s="720"/>
      <c r="AQ178" s="720"/>
      <c r="AR178" s="720"/>
      <c r="AS178" s="720"/>
      <c r="AT178" s="720"/>
      <c r="AU178" s="720"/>
      <c r="AV178" s="720"/>
      <c r="AW178" s="720"/>
      <c r="AX178" s="720"/>
      <c r="AY178" s="720"/>
      <c r="AZ178" s="720"/>
      <c r="BA178" s="720"/>
      <c r="BB178" s="720"/>
      <c r="BC178" s="721"/>
      <c r="BD178" s="719" t="s">
        <v>1190</v>
      </c>
      <c r="BE178" s="720"/>
      <c r="BF178" s="720"/>
      <c r="BG178" s="720"/>
      <c r="BH178" s="720"/>
      <c r="BI178" s="720"/>
      <c r="BJ178" s="720"/>
      <c r="BK178" s="720"/>
      <c r="BL178" s="720"/>
      <c r="BM178" s="720"/>
      <c r="BN178" s="720"/>
      <c r="BO178" s="720"/>
      <c r="BP178" s="720"/>
      <c r="BQ178" s="720"/>
      <c r="BR178" s="720"/>
      <c r="BS178" s="720"/>
      <c r="BT178" s="720"/>
      <c r="BU178" s="720"/>
      <c r="BV178" s="720"/>
      <c r="BW178" s="720"/>
      <c r="BX178" s="720"/>
      <c r="BY178" s="720"/>
      <c r="BZ178" s="720"/>
      <c r="CA178" s="720"/>
      <c r="CB178" s="720"/>
      <c r="CC178" s="720"/>
      <c r="CD178" s="721"/>
      <c r="CE178" s="719" t="s">
        <v>1191</v>
      </c>
      <c r="CF178" s="720"/>
      <c r="CG178" s="720"/>
      <c r="CH178" s="720"/>
      <c r="CI178" s="720"/>
      <c r="CJ178" s="720"/>
      <c r="CK178" s="720"/>
      <c r="CL178" s="720"/>
      <c r="CM178" s="720"/>
      <c r="CN178" s="720"/>
      <c r="CO178" s="720"/>
      <c r="CP178" s="720"/>
      <c r="CQ178" s="720"/>
      <c r="CR178" s="720"/>
      <c r="CS178" s="720"/>
      <c r="CT178" s="720"/>
      <c r="CU178" s="720"/>
      <c r="CV178" s="720"/>
      <c r="CW178" s="720"/>
      <c r="CX178" s="720"/>
      <c r="CY178" s="720"/>
      <c r="CZ178" s="720"/>
      <c r="DA178" s="720"/>
      <c r="DB178" s="720"/>
      <c r="DC178" s="720"/>
      <c r="DD178" s="720"/>
      <c r="DE178" s="721"/>
    </row>
    <row r="179" spans="1:109">
      <c r="A179" s="143">
        <v>179</v>
      </c>
      <c r="B179" s="713" t="s">
        <v>1177</v>
      </c>
      <c r="C179" s="716" t="s">
        <v>1158</v>
      </c>
      <c r="D179" s="716" t="s">
        <v>1159</v>
      </c>
      <c r="E179" s="719" t="s">
        <v>1160</v>
      </c>
      <c r="F179" s="720"/>
      <c r="G179" s="720"/>
      <c r="H179" s="720"/>
      <c r="I179" s="720"/>
      <c r="J179" s="720"/>
      <c r="K179" s="720"/>
      <c r="L179" s="720"/>
      <c r="M179" s="719" t="s">
        <v>1161</v>
      </c>
      <c r="N179" s="720"/>
      <c r="O179" s="720"/>
      <c r="P179" s="720"/>
      <c r="Q179" s="720"/>
      <c r="R179" s="720"/>
      <c r="S179" s="720"/>
      <c r="T179" s="721"/>
      <c r="U179" s="719" t="s">
        <v>1162</v>
      </c>
      <c r="V179" s="720"/>
      <c r="W179" s="720"/>
      <c r="X179" s="720"/>
      <c r="Y179" s="720"/>
      <c r="Z179" s="720"/>
      <c r="AA179" s="720"/>
      <c r="AB179" s="721"/>
      <c r="AC179" s="713" t="s">
        <v>1177</v>
      </c>
      <c r="AD179" s="716" t="s">
        <v>1158</v>
      </c>
      <c r="AE179" s="716" t="s">
        <v>1159</v>
      </c>
      <c r="AF179" s="719" t="s">
        <v>1160</v>
      </c>
      <c r="AG179" s="720"/>
      <c r="AH179" s="720"/>
      <c r="AI179" s="720"/>
      <c r="AJ179" s="720"/>
      <c r="AK179" s="720"/>
      <c r="AL179" s="720"/>
      <c r="AM179" s="720"/>
      <c r="AN179" s="719" t="s">
        <v>1161</v>
      </c>
      <c r="AO179" s="720"/>
      <c r="AP179" s="720"/>
      <c r="AQ179" s="720"/>
      <c r="AR179" s="720"/>
      <c r="AS179" s="720"/>
      <c r="AT179" s="720"/>
      <c r="AU179" s="721"/>
      <c r="AV179" s="719" t="s">
        <v>1162</v>
      </c>
      <c r="AW179" s="720"/>
      <c r="AX179" s="720"/>
      <c r="AY179" s="720"/>
      <c r="AZ179" s="720"/>
      <c r="BA179" s="720"/>
      <c r="BB179" s="720"/>
      <c r="BC179" s="721"/>
      <c r="BD179" s="713" t="s">
        <v>1177</v>
      </c>
      <c r="BE179" s="716" t="s">
        <v>1158</v>
      </c>
      <c r="BF179" s="716" t="s">
        <v>1159</v>
      </c>
      <c r="BG179" s="719" t="s">
        <v>1160</v>
      </c>
      <c r="BH179" s="720"/>
      <c r="BI179" s="720"/>
      <c r="BJ179" s="720"/>
      <c r="BK179" s="720"/>
      <c r="BL179" s="720"/>
      <c r="BM179" s="720"/>
      <c r="BN179" s="720"/>
      <c r="BO179" s="719" t="s">
        <v>1161</v>
      </c>
      <c r="BP179" s="720"/>
      <c r="BQ179" s="720"/>
      <c r="BR179" s="720"/>
      <c r="BS179" s="720"/>
      <c r="BT179" s="720"/>
      <c r="BU179" s="720"/>
      <c r="BV179" s="721"/>
      <c r="BW179" s="719" t="s">
        <v>1162</v>
      </c>
      <c r="BX179" s="720"/>
      <c r="BY179" s="720"/>
      <c r="BZ179" s="720"/>
      <c r="CA179" s="720"/>
      <c r="CB179" s="720"/>
      <c r="CC179" s="720"/>
      <c r="CD179" s="721"/>
      <c r="CE179" s="713" t="s">
        <v>1177</v>
      </c>
      <c r="CF179" s="716" t="s">
        <v>1158</v>
      </c>
      <c r="CG179" s="716" t="s">
        <v>1159</v>
      </c>
      <c r="CH179" s="719" t="s">
        <v>1160</v>
      </c>
      <c r="CI179" s="720"/>
      <c r="CJ179" s="720"/>
      <c r="CK179" s="720"/>
      <c r="CL179" s="720"/>
      <c r="CM179" s="720"/>
      <c r="CN179" s="720"/>
      <c r="CO179" s="720"/>
      <c r="CP179" s="719" t="s">
        <v>1161</v>
      </c>
      <c r="CQ179" s="720"/>
      <c r="CR179" s="720"/>
      <c r="CS179" s="720"/>
      <c r="CT179" s="720"/>
      <c r="CU179" s="720"/>
      <c r="CV179" s="720"/>
      <c r="CW179" s="721"/>
      <c r="CX179" s="719" t="s">
        <v>1162</v>
      </c>
      <c r="CY179" s="720"/>
      <c r="CZ179" s="720"/>
      <c r="DA179" s="720"/>
      <c r="DB179" s="720"/>
      <c r="DC179" s="720"/>
      <c r="DD179" s="720"/>
      <c r="DE179" s="721"/>
    </row>
    <row r="180" spans="1:109">
      <c r="A180" s="143">
        <v>180</v>
      </c>
      <c r="B180" s="714"/>
      <c r="C180" s="717"/>
      <c r="D180" s="717"/>
      <c r="E180" s="722" t="s">
        <v>1163</v>
      </c>
      <c r="F180" s="723"/>
      <c r="G180" s="723"/>
      <c r="H180" s="723"/>
      <c r="I180" s="723"/>
      <c r="J180" s="723"/>
      <c r="K180" s="723"/>
      <c r="L180" s="723"/>
      <c r="M180" s="722" t="s">
        <v>1163</v>
      </c>
      <c r="N180" s="723"/>
      <c r="O180" s="723"/>
      <c r="P180" s="723"/>
      <c r="Q180" s="723"/>
      <c r="R180" s="723"/>
      <c r="S180" s="723"/>
      <c r="T180" s="724"/>
      <c r="U180" s="722" t="s">
        <v>1163</v>
      </c>
      <c r="V180" s="723"/>
      <c r="W180" s="723"/>
      <c r="X180" s="723"/>
      <c r="Y180" s="723"/>
      <c r="Z180" s="723"/>
      <c r="AA180" s="723"/>
      <c r="AB180" s="724"/>
      <c r="AC180" s="714"/>
      <c r="AD180" s="717"/>
      <c r="AE180" s="717"/>
      <c r="AF180" s="722" t="s">
        <v>1163</v>
      </c>
      <c r="AG180" s="723"/>
      <c r="AH180" s="723"/>
      <c r="AI180" s="723"/>
      <c r="AJ180" s="723"/>
      <c r="AK180" s="723"/>
      <c r="AL180" s="723"/>
      <c r="AM180" s="723"/>
      <c r="AN180" s="722" t="s">
        <v>1163</v>
      </c>
      <c r="AO180" s="723"/>
      <c r="AP180" s="723"/>
      <c r="AQ180" s="723"/>
      <c r="AR180" s="723"/>
      <c r="AS180" s="723"/>
      <c r="AT180" s="723"/>
      <c r="AU180" s="724"/>
      <c r="AV180" s="722" t="s">
        <v>1163</v>
      </c>
      <c r="AW180" s="723"/>
      <c r="AX180" s="723"/>
      <c r="AY180" s="723"/>
      <c r="AZ180" s="723"/>
      <c r="BA180" s="723"/>
      <c r="BB180" s="723"/>
      <c r="BC180" s="724"/>
      <c r="BD180" s="714"/>
      <c r="BE180" s="717"/>
      <c r="BF180" s="717"/>
      <c r="BG180" s="722" t="s">
        <v>1163</v>
      </c>
      <c r="BH180" s="723"/>
      <c r="BI180" s="723"/>
      <c r="BJ180" s="723"/>
      <c r="BK180" s="723"/>
      <c r="BL180" s="723"/>
      <c r="BM180" s="723"/>
      <c r="BN180" s="723"/>
      <c r="BO180" s="722" t="s">
        <v>1163</v>
      </c>
      <c r="BP180" s="723"/>
      <c r="BQ180" s="723"/>
      <c r="BR180" s="723"/>
      <c r="BS180" s="723"/>
      <c r="BT180" s="723"/>
      <c r="BU180" s="723"/>
      <c r="BV180" s="724"/>
      <c r="BW180" s="722" t="s">
        <v>1163</v>
      </c>
      <c r="BX180" s="723"/>
      <c r="BY180" s="723"/>
      <c r="BZ180" s="723"/>
      <c r="CA180" s="723"/>
      <c r="CB180" s="723"/>
      <c r="CC180" s="723"/>
      <c r="CD180" s="724"/>
      <c r="CE180" s="714"/>
      <c r="CF180" s="717"/>
      <c r="CG180" s="717"/>
      <c r="CH180" s="722" t="s">
        <v>1163</v>
      </c>
      <c r="CI180" s="723"/>
      <c r="CJ180" s="723"/>
      <c r="CK180" s="723"/>
      <c r="CL180" s="723"/>
      <c r="CM180" s="723"/>
      <c r="CN180" s="723"/>
      <c r="CO180" s="723"/>
      <c r="CP180" s="722" t="s">
        <v>1163</v>
      </c>
      <c r="CQ180" s="723"/>
      <c r="CR180" s="723"/>
      <c r="CS180" s="723"/>
      <c r="CT180" s="723"/>
      <c r="CU180" s="723"/>
      <c r="CV180" s="723"/>
      <c r="CW180" s="724"/>
      <c r="CX180" s="722" t="s">
        <v>1163</v>
      </c>
      <c r="CY180" s="723"/>
      <c r="CZ180" s="723"/>
      <c r="DA180" s="723"/>
      <c r="DB180" s="723"/>
      <c r="DC180" s="723"/>
      <c r="DD180" s="723"/>
      <c r="DE180" s="724"/>
    </row>
    <row r="181" spans="1:109">
      <c r="A181" s="143">
        <v>181</v>
      </c>
      <c r="B181" s="715"/>
      <c r="C181" s="718"/>
      <c r="D181" s="718"/>
      <c r="E181" s="146">
        <v>0</v>
      </c>
      <c r="F181" s="147">
        <v>10</v>
      </c>
      <c r="G181" s="148">
        <v>20</v>
      </c>
      <c r="H181" s="149">
        <v>30</v>
      </c>
      <c r="I181" s="150">
        <v>40</v>
      </c>
      <c r="J181" s="151">
        <v>50</v>
      </c>
      <c r="K181" s="152">
        <v>60</v>
      </c>
      <c r="L181" s="153">
        <v>70</v>
      </c>
      <c r="M181" s="146">
        <v>0</v>
      </c>
      <c r="N181" s="147">
        <v>10</v>
      </c>
      <c r="O181" s="148">
        <v>20</v>
      </c>
      <c r="P181" s="149">
        <v>30</v>
      </c>
      <c r="Q181" s="150">
        <v>40</v>
      </c>
      <c r="R181" s="151">
        <v>50</v>
      </c>
      <c r="S181" s="152">
        <v>60</v>
      </c>
      <c r="T181" s="154">
        <v>70</v>
      </c>
      <c r="U181" s="146">
        <v>0</v>
      </c>
      <c r="V181" s="147">
        <v>10</v>
      </c>
      <c r="W181" s="148">
        <v>20</v>
      </c>
      <c r="X181" s="149">
        <v>30</v>
      </c>
      <c r="Y181" s="150">
        <v>40</v>
      </c>
      <c r="Z181" s="151">
        <v>50</v>
      </c>
      <c r="AA181" s="152">
        <v>60</v>
      </c>
      <c r="AB181" s="154">
        <v>70</v>
      </c>
      <c r="AC181" s="715"/>
      <c r="AD181" s="718"/>
      <c r="AE181" s="718"/>
      <c r="AF181" s="146">
        <v>0</v>
      </c>
      <c r="AG181" s="147">
        <v>10</v>
      </c>
      <c r="AH181" s="148">
        <v>20</v>
      </c>
      <c r="AI181" s="149">
        <v>30</v>
      </c>
      <c r="AJ181" s="150">
        <v>40</v>
      </c>
      <c r="AK181" s="151">
        <v>50</v>
      </c>
      <c r="AL181" s="152">
        <v>60</v>
      </c>
      <c r="AM181" s="153">
        <v>70</v>
      </c>
      <c r="AN181" s="146">
        <v>0</v>
      </c>
      <c r="AO181" s="147">
        <v>10</v>
      </c>
      <c r="AP181" s="148">
        <v>20</v>
      </c>
      <c r="AQ181" s="149">
        <v>30</v>
      </c>
      <c r="AR181" s="150">
        <v>40</v>
      </c>
      <c r="AS181" s="151">
        <v>50</v>
      </c>
      <c r="AT181" s="152">
        <v>60</v>
      </c>
      <c r="AU181" s="154">
        <v>70</v>
      </c>
      <c r="AV181" s="146">
        <v>0</v>
      </c>
      <c r="AW181" s="147">
        <v>10</v>
      </c>
      <c r="AX181" s="148">
        <v>20</v>
      </c>
      <c r="AY181" s="149">
        <v>30</v>
      </c>
      <c r="AZ181" s="150">
        <v>40</v>
      </c>
      <c r="BA181" s="151">
        <v>50</v>
      </c>
      <c r="BB181" s="152">
        <v>60</v>
      </c>
      <c r="BC181" s="154">
        <v>70</v>
      </c>
      <c r="BD181" s="715"/>
      <c r="BE181" s="718"/>
      <c r="BF181" s="718"/>
      <c r="BG181" s="146">
        <v>0</v>
      </c>
      <c r="BH181" s="147">
        <v>10</v>
      </c>
      <c r="BI181" s="148">
        <v>20</v>
      </c>
      <c r="BJ181" s="149">
        <v>30</v>
      </c>
      <c r="BK181" s="150">
        <v>40</v>
      </c>
      <c r="BL181" s="151">
        <v>50</v>
      </c>
      <c r="BM181" s="152">
        <v>60</v>
      </c>
      <c r="BN181" s="153">
        <v>70</v>
      </c>
      <c r="BO181" s="146">
        <v>0</v>
      </c>
      <c r="BP181" s="147">
        <v>10</v>
      </c>
      <c r="BQ181" s="148">
        <v>20</v>
      </c>
      <c r="BR181" s="149">
        <v>30</v>
      </c>
      <c r="BS181" s="150">
        <v>40</v>
      </c>
      <c r="BT181" s="151">
        <v>50</v>
      </c>
      <c r="BU181" s="152">
        <v>60</v>
      </c>
      <c r="BV181" s="154">
        <v>70</v>
      </c>
      <c r="BW181" s="146">
        <v>0</v>
      </c>
      <c r="BX181" s="147">
        <v>10</v>
      </c>
      <c r="BY181" s="148">
        <v>20</v>
      </c>
      <c r="BZ181" s="149">
        <v>30</v>
      </c>
      <c r="CA181" s="150">
        <v>40</v>
      </c>
      <c r="CB181" s="151">
        <v>50</v>
      </c>
      <c r="CC181" s="152">
        <v>60</v>
      </c>
      <c r="CD181" s="154">
        <v>70</v>
      </c>
      <c r="CE181" s="715"/>
      <c r="CF181" s="718"/>
      <c r="CG181" s="718"/>
      <c r="CH181" s="146">
        <v>0</v>
      </c>
      <c r="CI181" s="147">
        <v>10</v>
      </c>
      <c r="CJ181" s="148">
        <v>20</v>
      </c>
      <c r="CK181" s="149">
        <v>30</v>
      </c>
      <c r="CL181" s="150">
        <v>40</v>
      </c>
      <c r="CM181" s="151">
        <v>50</v>
      </c>
      <c r="CN181" s="152">
        <v>60</v>
      </c>
      <c r="CO181" s="153">
        <v>70</v>
      </c>
      <c r="CP181" s="146">
        <v>0</v>
      </c>
      <c r="CQ181" s="147">
        <v>10</v>
      </c>
      <c r="CR181" s="148">
        <v>20</v>
      </c>
      <c r="CS181" s="149">
        <v>30</v>
      </c>
      <c r="CT181" s="150">
        <v>40</v>
      </c>
      <c r="CU181" s="151">
        <v>50</v>
      </c>
      <c r="CV181" s="152">
        <v>60</v>
      </c>
      <c r="CW181" s="154">
        <v>70</v>
      </c>
      <c r="CX181" s="146">
        <v>0</v>
      </c>
      <c r="CY181" s="147">
        <v>10</v>
      </c>
      <c r="CZ181" s="148">
        <v>20</v>
      </c>
      <c r="DA181" s="149">
        <v>30</v>
      </c>
      <c r="DB181" s="150">
        <v>40</v>
      </c>
      <c r="DC181" s="151">
        <v>50</v>
      </c>
      <c r="DD181" s="152">
        <v>60</v>
      </c>
      <c r="DE181" s="154">
        <v>70</v>
      </c>
    </row>
    <row r="182" spans="1:109">
      <c r="A182" s="143">
        <v>182</v>
      </c>
      <c r="B182" s="690" t="s">
        <v>1183</v>
      </c>
      <c r="C182" s="693">
        <v>110</v>
      </c>
      <c r="D182" s="303" t="s">
        <v>1165</v>
      </c>
      <c r="E182" s="155">
        <v>106</v>
      </c>
      <c r="F182" s="155">
        <v>106</v>
      </c>
      <c r="G182" s="156">
        <v>90</v>
      </c>
      <c r="H182" s="155">
        <v>68</v>
      </c>
      <c r="I182" s="155">
        <v>52</v>
      </c>
      <c r="J182" s="156">
        <v>42</v>
      </c>
      <c r="K182" s="155">
        <v>36</v>
      </c>
      <c r="L182" s="156">
        <v>31</v>
      </c>
      <c r="M182" s="155">
        <v>106</v>
      </c>
      <c r="N182" s="155">
        <v>106</v>
      </c>
      <c r="O182" s="156">
        <v>90</v>
      </c>
      <c r="P182" s="155">
        <v>68</v>
      </c>
      <c r="Q182" s="155">
        <v>52</v>
      </c>
      <c r="R182" s="155">
        <v>42</v>
      </c>
      <c r="S182" s="156">
        <v>36</v>
      </c>
      <c r="T182" s="155">
        <v>31</v>
      </c>
      <c r="U182" s="155">
        <v>87</v>
      </c>
      <c r="V182" s="155">
        <v>87</v>
      </c>
      <c r="W182" s="155">
        <v>87</v>
      </c>
      <c r="X182" s="155">
        <v>68</v>
      </c>
      <c r="Y182" s="155">
        <v>52</v>
      </c>
      <c r="Z182" s="155">
        <v>42</v>
      </c>
      <c r="AA182" s="155">
        <v>36</v>
      </c>
      <c r="AB182" s="155">
        <v>31</v>
      </c>
      <c r="AC182" s="690" t="s">
        <v>1183</v>
      </c>
      <c r="AD182" s="693">
        <v>110</v>
      </c>
      <c r="AE182" s="303" t="s">
        <v>1165</v>
      </c>
      <c r="AF182" s="155">
        <v>444</v>
      </c>
      <c r="AG182" s="155">
        <v>444</v>
      </c>
      <c r="AH182" s="156">
        <v>375</v>
      </c>
      <c r="AI182" s="155">
        <v>285</v>
      </c>
      <c r="AJ182" s="155">
        <v>218</v>
      </c>
      <c r="AK182" s="156">
        <v>177</v>
      </c>
      <c r="AL182" s="155">
        <v>149</v>
      </c>
      <c r="AM182" s="156">
        <v>128</v>
      </c>
      <c r="AN182" s="155">
        <v>444</v>
      </c>
      <c r="AO182" s="155">
        <v>444</v>
      </c>
      <c r="AP182" s="156">
        <v>375</v>
      </c>
      <c r="AQ182" s="155">
        <v>285</v>
      </c>
      <c r="AR182" s="155">
        <v>218</v>
      </c>
      <c r="AS182" s="155">
        <v>177</v>
      </c>
      <c r="AT182" s="156">
        <v>149</v>
      </c>
      <c r="AU182" s="155">
        <v>128</v>
      </c>
      <c r="AV182" s="155">
        <v>656</v>
      </c>
      <c r="AW182" s="155">
        <v>656</v>
      </c>
      <c r="AX182" s="155">
        <v>656</v>
      </c>
      <c r="AY182" s="155">
        <v>511</v>
      </c>
      <c r="AZ182" s="155">
        <v>391</v>
      </c>
      <c r="BA182" s="155">
        <v>317</v>
      </c>
      <c r="BB182" s="155">
        <v>267</v>
      </c>
      <c r="BC182" s="155">
        <v>230</v>
      </c>
      <c r="BD182" s="690" t="s">
        <v>1183</v>
      </c>
      <c r="BE182" s="693">
        <v>110</v>
      </c>
      <c r="BF182" s="303" t="s">
        <v>1165</v>
      </c>
      <c r="BG182" s="155">
        <v>350</v>
      </c>
      <c r="BH182" s="155">
        <v>488</v>
      </c>
      <c r="BI182" s="156">
        <v>597</v>
      </c>
      <c r="BJ182" s="155">
        <v>608</v>
      </c>
      <c r="BK182" s="155">
        <v>607</v>
      </c>
      <c r="BL182" s="156">
        <v>608</v>
      </c>
      <c r="BM182" s="155">
        <v>608</v>
      </c>
      <c r="BN182" s="156">
        <v>608</v>
      </c>
      <c r="BO182" s="155">
        <v>350</v>
      </c>
      <c r="BP182" s="155">
        <v>488</v>
      </c>
      <c r="BQ182" s="156">
        <v>597</v>
      </c>
      <c r="BR182" s="155">
        <v>608</v>
      </c>
      <c r="BS182" s="155">
        <v>607</v>
      </c>
      <c r="BT182" s="155">
        <v>608</v>
      </c>
      <c r="BU182" s="156">
        <v>608</v>
      </c>
      <c r="BV182" s="155">
        <v>608</v>
      </c>
      <c r="BW182" s="155">
        <v>288</v>
      </c>
      <c r="BX182" s="155">
        <v>402</v>
      </c>
      <c r="BY182" s="155">
        <v>581</v>
      </c>
      <c r="BZ182" s="155">
        <v>608</v>
      </c>
      <c r="CA182" s="155">
        <v>607</v>
      </c>
      <c r="CB182" s="155">
        <v>608</v>
      </c>
      <c r="CC182" s="155">
        <v>608</v>
      </c>
      <c r="CD182" s="155">
        <v>608</v>
      </c>
      <c r="CE182" s="690" t="s">
        <v>1183</v>
      </c>
      <c r="CF182" s="693">
        <v>110</v>
      </c>
      <c r="CG182" s="303" t="s">
        <v>1165</v>
      </c>
      <c r="CH182" s="155">
        <v>223</v>
      </c>
      <c r="CI182" s="155">
        <v>263</v>
      </c>
      <c r="CJ182" s="156">
        <v>396</v>
      </c>
      <c r="CK182" s="155">
        <v>432</v>
      </c>
      <c r="CL182" s="155">
        <v>432</v>
      </c>
      <c r="CM182" s="156">
        <v>432</v>
      </c>
      <c r="CN182" s="155">
        <v>432</v>
      </c>
      <c r="CO182" s="156">
        <v>432</v>
      </c>
      <c r="CP182" s="155">
        <v>223</v>
      </c>
      <c r="CQ182" s="155">
        <v>263</v>
      </c>
      <c r="CR182" s="156">
        <v>396</v>
      </c>
      <c r="CS182" s="155">
        <v>432</v>
      </c>
      <c r="CT182" s="155">
        <v>432</v>
      </c>
      <c r="CU182" s="155">
        <v>432</v>
      </c>
      <c r="CV182" s="156">
        <v>432</v>
      </c>
      <c r="CW182" s="155">
        <v>432</v>
      </c>
      <c r="CX182" s="155">
        <v>306</v>
      </c>
      <c r="CY182" s="155">
        <v>306</v>
      </c>
      <c r="CZ182" s="155">
        <v>385</v>
      </c>
      <c r="DA182" s="155">
        <v>432</v>
      </c>
      <c r="DB182" s="155">
        <v>432</v>
      </c>
      <c r="DC182" s="155">
        <v>432</v>
      </c>
      <c r="DD182" s="155">
        <v>432</v>
      </c>
      <c r="DE182" s="155">
        <v>432</v>
      </c>
    </row>
    <row r="183" spans="1:109">
      <c r="A183" s="143">
        <v>183</v>
      </c>
      <c r="B183" s="691"/>
      <c r="C183" s="694"/>
      <c r="D183" s="304" t="s">
        <v>1166</v>
      </c>
      <c r="E183" s="157">
        <v>72</v>
      </c>
      <c r="F183" s="157">
        <v>72</v>
      </c>
      <c r="G183" s="158">
        <v>66</v>
      </c>
      <c r="H183" s="157">
        <v>60</v>
      </c>
      <c r="I183" s="157">
        <v>52</v>
      </c>
      <c r="J183" s="158">
        <v>42</v>
      </c>
      <c r="K183" s="157">
        <v>36</v>
      </c>
      <c r="L183" s="158">
        <v>31</v>
      </c>
      <c r="M183" s="157">
        <v>72</v>
      </c>
      <c r="N183" s="157">
        <v>72</v>
      </c>
      <c r="O183" s="158">
        <v>66</v>
      </c>
      <c r="P183" s="157">
        <v>60</v>
      </c>
      <c r="Q183" s="157">
        <v>52</v>
      </c>
      <c r="R183" s="157">
        <v>42</v>
      </c>
      <c r="S183" s="158">
        <v>36</v>
      </c>
      <c r="T183" s="157">
        <v>31</v>
      </c>
      <c r="U183" s="157">
        <v>59</v>
      </c>
      <c r="V183" s="157">
        <v>59</v>
      </c>
      <c r="W183" s="157">
        <v>59</v>
      </c>
      <c r="X183" s="157">
        <v>59</v>
      </c>
      <c r="Y183" s="157">
        <v>52</v>
      </c>
      <c r="Z183" s="157">
        <v>42</v>
      </c>
      <c r="AA183" s="157">
        <v>36</v>
      </c>
      <c r="AB183" s="157">
        <v>31</v>
      </c>
      <c r="AC183" s="691"/>
      <c r="AD183" s="694"/>
      <c r="AE183" s="304" t="s">
        <v>1166</v>
      </c>
      <c r="AF183" s="157">
        <v>299</v>
      </c>
      <c r="AG183" s="157">
        <v>299</v>
      </c>
      <c r="AH183" s="158">
        <v>278</v>
      </c>
      <c r="AI183" s="157">
        <v>252</v>
      </c>
      <c r="AJ183" s="157">
        <v>218</v>
      </c>
      <c r="AK183" s="158">
        <v>177</v>
      </c>
      <c r="AL183" s="157">
        <v>149</v>
      </c>
      <c r="AM183" s="158">
        <v>128</v>
      </c>
      <c r="AN183" s="157">
        <v>299</v>
      </c>
      <c r="AO183" s="157">
        <v>299</v>
      </c>
      <c r="AP183" s="158">
        <v>278</v>
      </c>
      <c r="AQ183" s="157">
        <v>252</v>
      </c>
      <c r="AR183" s="157">
        <v>218</v>
      </c>
      <c r="AS183" s="157">
        <v>177</v>
      </c>
      <c r="AT183" s="158">
        <v>149</v>
      </c>
      <c r="AU183" s="157">
        <v>128</v>
      </c>
      <c r="AV183" s="157">
        <v>442</v>
      </c>
      <c r="AW183" s="157">
        <v>442</v>
      </c>
      <c r="AX183" s="157">
        <v>442</v>
      </c>
      <c r="AY183" s="157">
        <v>442</v>
      </c>
      <c r="AZ183" s="157">
        <v>391</v>
      </c>
      <c r="BA183" s="157">
        <v>317</v>
      </c>
      <c r="BB183" s="157">
        <v>268</v>
      </c>
      <c r="BC183" s="157">
        <v>231</v>
      </c>
      <c r="BD183" s="691"/>
      <c r="BE183" s="694"/>
      <c r="BF183" s="304" t="s">
        <v>1166</v>
      </c>
      <c r="BG183" s="157">
        <v>236</v>
      </c>
      <c r="BH183" s="157">
        <v>330</v>
      </c>
      <c r="BI183" s="158">
        <v>441</v>
      </c>
      <c r="BJ183" s="157">
        <v>538</v>
      </c>
      <c r="BK183" s="157">
        <v>608</v>
      </c>
      <c r="BL183" s="158">
        <v>608</v>
      </c>
      <c r="BM183" s="157">
        <v>609</v>
      </c>
      <c r="BN183" s="158">
        <v>608</v>
      </c>
      <c r="BO183" s="157">
        <v>236</v>
      </c>
      <c r="BP183" s="157">
        <v>330</v>
      </c>
      <c r="BQ183" s="158">
        <v>441</v>
      </c>
      <c r="BR183" s="157">
        <v>538</v>
      </c>
      <c r="BS183" s="157">
        <v>608</v>
      </c>
      <c r="BT183" s="157">
        <v>608</v>
      </c>
      <c r="BU183" s="158">
        <v>609</v>
      </c>
      <c r="BV183" s="157">
        <v>608</v>
      </c>
      <c r="BW183" s="157">
        <v>194</v>
      </c>
      <c r="BX183" s="157">
        <v>271</v>
      </c>
      <c r="BY183" s="157">
        <v>392</v>
      </c>
      <c r="BZ183" s="157">
        <v>526</v>
      </c>
      <c r="CA183" s="157">
        <v>608</v>
      </c>
      <c r="CB183" s="157">
        <v>608</v>
      </c>
      <c r="CC183" s="157">
        <v>609</v>
      </c>
      <c r="CD183" s="157">
        <v>608</v>
      </c>
      <c r="CE183" s="691"/>
      <c r="CF183" s="694"/>
      <c r="CG183" s="304" t="s">
        <v>1166</v>
      </c>
      <c r="CH183" s="157">
        <v>150</v>
      </c>
      <c r="CI183" s="157">
        <v>177</v>
      </c>
      <c r="CJ183" s="158">
        <v>294</v>
      </c>
      <c r="CK183" s="157">
        <v>382</v>
      </c>
      <c r="CL183" s="157">
        <v>432</v>
      </c>
      <c r="CM183" s="158">
        <v>432</v>
      </c>
      <c r="CN183" s="157">
        <v>432</v>
      </c>
      <c r="CO183" s="158">
        <v>432</v>
      </c>
      <c r="CP183" s="157">
        <v>150</v>
      </c>
      <c r="CQ183" s="157">
        <v>177</v>
      </c>
      <c r="CR183" s="158">
        <v>294</v>
      </c>
      <c r="CS183" s="157">
        <v>382</v>
      </c>
      <c r="CT183" s="157">
        <v>432</v>
      </c>
      <c r="CU183" s="157">
        <v>432</v>
      </c>
      <c r="CV183" s="158">
        <v>432</v>
      </c>
      <c r="CW183" s="157">
        <v>432</v>
      </c>
      <c r="CX183" s="157">
        <v>206</v>
      </c>
      <c r="CY183" s="157">
        <v>206</v>
      </c>
      <c r="CZ183" s="157">
        <v>260</v>
      </c>
      <c r="DA183" s="157">
        <v>374</v>
      </c>
      <c r="DB183" s="157">
        <v>432</v>
      </c>
      <c r="DC183" s="157">
        <v>432</v>
      </c>
      <c r="DD183" s="157">
        <v>432</v>
      </c>
      <c r="DE183" s="157">
        <v>432</v>
      </c>
    </row>
    <row r="184" spans="1:109">
      <c r="A184" s="143">
        <v>184</v>
      </c>
      <c r="B184" s="691"/>
      <c r="C184" s="695"/>
      <c r="D184" s="305" t="s">
        <v>1167</v>
      </c>
      <c r="E184" s="159">
        <v>65</v>
      </c>
      <c r="F184" s="159">
        <v>65</v>
      </c>
      <c r="G184" s="160">
        <v>61</v>
      </c>
      <c r="H184" s="159">
        <v>53</v>
      </c>
      <c r="I184" s="159">
        <v>46</v>
      </c>
      <c r="J184" s="160">
        <v>41</v>
      </c>
      <c r="K184" s="159">
        <v>36</v>
      </c>
      <c r="L184" s="160">
        <v>31</v>
      </c>
      <c r="M184" s="159">
        <v>65</v>
      </c>
      <c r="N184" s="159">
        <v>65</v>
      </c>
      <c r="O184" s="160">
        <v>61</v>
      </c>
      <c r="P184" s="159">
        <v>53</v>
      </c>
      <c r="Q184" s="159">
        <v>46</v>
      </c>
      <c r="R184" s="159">
        <v>41</v>
      </c>
      <c r="S184" s="160">
        <v>36</v>
      </c>
      <c r="T184" s="159">
        <v>31</v>
      </c>
      <c r="U184" s="159">
        <v>54</v>
      </c>
      <c r="V184" s="159">
        <v>54</v>
      </c>
      <c r="W184" s="159">
        <v>54</v>
      </c>
      <c r="X184" s="159">
        <v>53</v>
      </c>
      <c r="Y184" s="159">
        <v>46</v>
      </c>
      <c r="Z184" s="159">
        <v>41</v>
      </c>
      <c r="AA184" s="159">
        <v>36</v>
      </c>
      <c r="AB184" s="159">
        <v>31</v>
      </c>
      <c r="AC184" s="691"/>
      <c r="AD184" s="695"/>
      <c r="AE184" s="305" t="s">
        <v>1167</v>
      </c>
      <c r="AF184" s="159">
        <v>273</v>
      </c>
      <c r="AG184" s="159">
        <v>273</v>
      </c>
      <c r="AH184" s="160">
        <v>253</v>
      </c>
      <c r="AI184" s="159">
        <v>219</v>
      </c>
      <c r="AJ184" s="159">
        <v>192</v>
      </c>
      <c r="AK184" s="160">
        <v>173</v>
      </c>
      <c r="AL184" s="159">
        <v>149</v>
      </c>
      <c r="AM184" s="160">
        <v>128</v>
      </c>
      <c r="AN184" s="159">
        <v>273</v>
      </c>
      <c r="AO184" s="159">
        <v>273</v>
      </c>
      <c r="AP184" s="160">
        <v>253</v>
      </c>
      <c r="AQ184" s="159">
        <v>219</v>
      </c>
      <c r="AR184" s="159">
        <v>192</v>
      </c>
      <c r="AS184" s="159">
        <v>173</v>
      </c>
      <c r="AT184" s="160">
        <v>149</v>
      </c>
      <c r="AU184" s="159">
        <v>128</v>
      </c>
      <c r="AV184" s="159">
        <v>403</v>
      </c>
      <c r="AW184" s="159">
        <v>403</v>
      </c>
      <c r="AX184" s="159">
        <v>403</v>
      </c>
      <c r="AY184" s="159">
        <v>394</v>
      </c>
      <c r="AZ184" s="159">
        <v>344</v>
      </c>
      <c r="BA184" s="159">
        <v>310</v>
      </c>
      <c r="BB184" s="159">
        <v>267</v>
      </c>
      <c r="BC184" s="159">
        <v>230</v>
      </c>
      <c r="BD184" s="691"/>
      <c r="BE184" s="695"/>
      <c r="BF184" s="305" t="s">
        <v>1167</v>
      </c>
      <c r="BG184" s="159">
        <v>216</v>
      </c>
      <c r="BH184" s="159">
        <v>302</v>
      </c>
      <c r="BI184" s="160">
        <v>403</v>
      </c>
      <c r="BJ184" s="159">
        <v>468</v>
      </c>
      <c r="BK184" s="159">
        <v>535</v>
      </c>
      <c r="BL184" s="160">
        <v>595</v>
      </c>
      <c r="BM184" s="159">
        <v>608</v>
      </c>
      <c r="BN184" s="160">
        <v>608</v>
      </c>
      <c r="BO184" s="159">
        <v>216</v>
      </c>
      <c r="BP184" s="159">
        <v>302</v>
      </c>
      <c r="BQ184" s="160">
        <v>403</v>
      </c>
      <c r="BR184" s="159">
        <v>468</v>
      </c>
      <c r="BS184" s="159">
        <v>535</v>
      </c>
      <c r="BT184" s="159">
        <v>595</v>
      </c>
      <c r="BU184" s="160">
        <v>608</v>
      </c>
      <c r="BV184" s="159">
        <v>608</v>
      </c>
      <c r="BW184" s="159">
        <v>178</v>
      </c>
      <c r="BX184" s="159">
        <v>247</v>
      </c>
      <c r="BY184" s="159">
        <v>358</v>
      </c>
      <c r="BZ184" s="159">
        <v>468</v>
      </c>
      <c r="CA184" s="159">
        <v>535</v>
      </c>
      <c r="CB184" s="159">
        <v>595</v>
      </c>
      <c r="CC184" s="159">
        <v>608</v>
      </c>
      <c r="CD184" s="159">
        <v>608</v>
      </c>
      <c r="CE184" s="691"/>
      <c r="CF184" s="695"/>
      <c r="CG184" s="305" t="s">
        <v>1167</v>
      </c>
      <c r="CH184" s="159">
        <v>139</v>
      </c>
      <c r="CI184" s="159">
        <v>163</v>
      </c>
      <c r="CJ184" s="160">
        <v>267</v>
      </c>
      <c r="CK184" s="159">
        <v>333</v>
      </c>
      <c r="CL184" s="159">
        <v>381</v>
      </c>
      <c r="CM184" s="160">
        <v>423</v>
      </c>
      <c r="CN184" s="159">
        <v>432</v>
      </c>
      <c r="CO184" s="160">
        <v>432</v>
      </c>
      <c r="CP184" s="159">
        <v>139</v>
      </c>
      <c r="CQ184" s="159">
        <v>163</v>
      </c>
      <c r="CR184" s="160">
        <v>267</v>
      </c>
      <c r="CS184" s="159">
        <v>333</v>
      </c>
      <c r="CT184" s="159">
        <v>381</v>
      </c>
      <c r="CU184" s="159">
        <v>423</v>
      </c>
      <c r="CV184" s="160">
        <v>432</v>
      </c>
      <c r="CW184" s="159">
        <v>432</v>
      </c>
      <c r="CX184" s="159">
        <v>188</v>
      </c>
      <c r="CY184" s="159">
        <v>188</v>
      </c>
      <c r="CZ184" s="159">
        <v>238</v>
      </c>
      <c r="DA184" s="159">
        <v>333</v>
      </c>
      <c r="DB184" s="159">
        <v>381</v>
      </c>
      <c r="DC184" s="159">
        <v>423</v>
      </c>
      <c r="DD184" s="159">
        <v>432</v>
      </c>
      <c r="DE184" s="159">
        <v>432</v>
      </c>
    </row>
    <row r="185" spans="1:109">
      <c r="A185" s="143">
        <v>185</v>
      </c>
      <c r="B185" s="691"/>
      <c r="C185" s="696">
        <v>115</v>
      </c>
      <c r="D185" s="303" t="s">
        <v>1165</v>
      </c>
      <c r="E185" s="155">
        <v>103</v>
      </c>
      <c r="F185" s="155">
        <v>103</v>
      </c>
      <c r="G185" s="156">
        <v>90</v>
      </c>
      <c r="H185" s="155">
        <v>68</v>
      </c>
      <c r="I185" s="155">
        <v>52</v>
      </c>
      <c r="J185" s="156">
        <v>42</v>
      </c>
      <c r="K185" s="155">
        <v>36</v>
      </c>
      <c r="L185" s="156">
        <v>31</v>
      </c>
      <c r="M185" s="155">
        <v>103</v>
      </c>
      <c r="N185" s="155">
        <v>103</v>
      </c>
      <c r="O185" s="156">
        <v>90</v>
      </c>
      <c r="P185" s="155">
        <v>68</v>
      </c>
      <c r="Q185" s="155">
        <v>52</v>
      </c>
      <c r="R185" s="155">
        <v>42</v>
      </c>
      <c r="S185" s="156">
        <v>36</v>
      </c>
      <c r="T185" s="155">
        <v>31</v>
      </c>
      <c r="U185" s="155">
        <v>85</v>
      </c>
      <c r="V185" s="155">
        <v>85</v>
      </c>
      <c r="W185" s="155">
        <v>85</v>
      </c>
      <c r="X185" s="155">
        <v>68</v>
      </c>
      <c r="Y185" s="155">
        <v>52</v>
      </c>
      <c r="Z185" s="155">
        <v>42</v>
      </c>
      <c r="AA185" s="155">
        <v>36</v>
      </c>
      <c r="AB185" s="155">
        <v>31</v>
      </c>
      <c r="AC185" s="691"/>
      <c r="AD185" s="696">
        <v>115</v>
      </c>
      <c r="AE185" s="303" t="s">
        <v>1165</v>
      </c>
      <c r="AF185" s="155">
        <v>473</v>
      </c>
      <c r="AG185" s="155">
        <v>473</v>
      </c>
      <c r="AH185" s="156">
        <v>414</v>
      </c>
      <c r="AI185" s="155">
        <v>314</v>
      </c>
      <c r="AJ185" s="155">
        <v>240</v>
      </c>
      <c r="AK185" s="156">
        <v>195</v>
      </c>
      <c r="AL185" s="155">
        <v>164</v>
      </c>
      <c r="AM185" s="156">
        <v>141</v>
      </c>
      <c r="AN185" s="155">
        <v>473</v>
      </c>
      <c r="AO185" s="155">
        <v>473</v>
      </c>
      <c r="AP185" s="156">
        <v>414</v>
      </c>
      <c r="AQ185" s="155">
        <v>314</v>
      </c>
      <c r="AR185" s="155">
        <v>240</v>
      </c>
      <c r="AS185" s="155">
        <v>195</v>
      </c>
      <c r="AT185" s="156">
        <v>164</v>
      </c>
      <c r="AU185" s="155">
        <v>141</v>
      </c>
      <c r="AV185" s="155">
        <v>697</v>
      </c>
      <c r="AW185" s="155">
        <v>697</v>
      </c>
      <c r="AX185" s="155">
        <v>697</v>
      </c>
      <c r="AY185" s="155">
        <v>560</v>
      </c>
      <c r="AZ185" s="155">
        <v>429</v>
      </c>
      <c r="BA185" s="155">
        <v>347</v>
      </c>
      <c r="BB185" s="155">
        <v>292</v>
      </c>
      <c r="BC185" s="155">
        <v>253</v>
      </c>
      <c r="BD185" s="691"/>
      <c r="BE185" s="696">
        <v>115</v>
      </c>
      <c r="BF185" s="303" t="s">
        <v>1165</v>
      </c>
      <c r="BG185" s="155">
        <v>367</v>
      </c>
      <c r="BH185" s="155">
        <v>491</v>
      </c>
      <c r="BI185" s="156">
        <v>612</v>
      </c>
      <c r="BJ185" s="155">
        <v>608</v>
      </c>
      <c r="BK185" s="155">
        <v>607</v>
      </c>
      <c r="BL185" s="156">
        <v>608</v>
      </c>
      <c r="BM185" s="155">
        <v>608</v>
      </c>
      <c r="BN185" s="156">
        <v>608</v>
      </c>
      <c r="BO185" s="155">
        <v>367</v>
      </c>
      <c r="BP185" s="155">
        <v>491</v>
      </c>
      <c r="BQ185" s="156">
        <v>612</v>
      </c>
      <c r="BR185" s="155">
        <v>608</v>
      </c>
      <c r="BS185" s="155">
        <v>607</v>
      </c>
      <c r="BT185" s="155">
        <v>608</v>
      </c>
      <c r="BU185" s="156">
        <v>608</v>
      </c>
      <c r="BV185" s="155">
        <v>608</v>
      </c>
      <c r="BW185" s="155">
        <v>303</v>
      </c>
      <c r="BX185" s="155">
        <v>405</v>
      </c>
      <c r="BY185" s="155">
        <v>578</v>
      </c>
      <c r="BZ185" s="155">
        <v>608</v>
      </c>
      <c r="CA185" s="155">
        <v>607</v>
      </c>
      <c r="CB185" s="155">
        <v>608</v>
      </c>
      <c r="CC185" s="155">
        <v>608</v>
      </c>
      <c r="CD185" s="155">
        <v>608</v>
      </c>
      <c r="CE185" s="691"/>
      <c r="CF185" s="696">
        <v>115</v>
      </c>
      <c r="CG185" s="303" t="s">
        <v>1165</v>
      </c>
      <c r="CH185" s="155">
        <v>233</v>
      </c>
      <c r="CI185" s="155">
        <v>256</v>
      </c>
      <c r="CJ185" s="156">
        <v>396</v>
      </c>
      <c r="CK185" s="155">
        <v>432</v>
      </c>
      <c r="CL185" s="155">
        <v>432</v>
      </c>
      <c r="CM185" s="156">
        <v>432</v>
      </c>
      <c r="CN185" s="155">
        <v>432</v>
      </c>
      <c r="CO185" s="156">
        <v>432</v>
      </c>
      <c r="CP185" s="155">
        <v>233</v>
      </c>
      <c r="CQ185" s="155">
        <v>256</v>
      </c>
      <c r="CR185" s="156">
        <v>396</v>
      </c>
      <c r="CS185" s="155">
        <v>432</v>
      </c>
      <c r="CT185" s="155">
        <v>432</v>
      </c>
      <c r="CU185" s="155">
        <v>432</v>
      </c>
      <c r="CV185" s="156">
        <v>432</v>
      </c>
      <c r="CW185" s="155">
        <v>432</v>
      </c>
      <c r="CX185" s="155">
        <v>325</v>
      </c>
      <c r="CY185" s="155">
        <v>325</v>
      </c>
      <c r="CZ185" s="155">
        <v>374</v>
      </c>
      <c r="DA185" s="155">
        <v>432</v>
      </c>
      <c r="DB185" s="155">
        <v>432</v>
      </c>
      <c r="DC185" s="155">
        <v>432</v>
      </c>
      <c r="DD185" s="155">
        <v>432</v>
      </c>
      <c r="DE185" s="155">
        <v>432</v>
      </c>
    </row>
    <row r="186" spans="1:109">
      <c r="A186" s="143">
        <v>186</v>
      </c>
      <c r="B186" s="691"/>
      <c r="C186" s="697"/>
      <c r="D186" s="304" t="s">
        <v>1166</v>
      </c>
      <c r="E186" s="157">
        <v>69</v>
      </c>
      <c r="F186" s="157">
        <v>69</v>
      </c>
      <c r="G186" s="158">
        <v>66</v>
      </c>
      <c r="H186" s="157">
        <v>60</v>
      </c>
      <c r="I186" s="157">
        <v>52</v>
      </c>
      <c r="J186" s="158">
        <v>42</v>
      </c>
      <c r="K186" s="157">
        <v>36</v>
      </c>
      <c r="L186" s="158">
        <v>31</v>
      </c>
      <c r="M186" s="157">
        <v>69</v>
      </c>
      <c r="N186" s="157">
        <v>69</v>
      </c>
      <c r="O186" s="158">
        <v>66</v>
      </c>
      <c r="P186" s="157">
        <v>60</v>
      </c>
      <c r="Q186" s="157">
        <v>52</v>
      </c>
      <c r="R186" s="157">
        <v>42</v>
      </c>
      <c r="S186" s="158">
        <v>36</v>
      </c>
      <c r="T186" s="157">
        <v>31</v>
      </c>
      <c r="U186" s="157">
        <v>57</v>
      </c>
      <c r="V186" s="157">
        <v>57</v>
      </c>
      <c r="W186" s="157">
        <v>57</v>
      </c>
      <c r="X186" s="157">
        <v>57</v>
      </c>
      <c r="Y186" s="157">
        <v>52</v>
      </c>
      <c r="Z186" s="157">
        <v>42</v>
      </c>
      <c r="AA186" s="157">
        <v>36</v>
      </c>
      <c r="AB186" s="157">
        <v>31</v>
      </c>
      <c r="AC186" s="691"/>
      <c r="AD186" s="697"/>
      <c r="AE186" s="304" t="s">
        <v>1166</v>
      </c>
      <c r="AF186" s="157">
        <v>319</v>
      </c>
      <c r="AG186" s="157">
        <v>319</v>
      </c>
      <c r="AH186" s="158">
        <v>302</v>
      </c>
      <c r="AI186" s="157">
        <v>277</v>
      </c>
      <c r="AJ186" s="157">
        <v>240</v>
      </c>
      <c r="AK186" s="158">
        <v>194</v>
      </c>
      <c r="AL186" s="157">
        <v>164</v>
      </c>
      <c r="AM186" s="158">
        <v>141</v>
      </c>
      <c r="AN186" s="157">
        <v>319</v>
      </c>
      <c r="AO186" s="157">
        <v>319</v>
      </c>
      <c r="AP186" s="158">
        <v>302</v>
      </c>
      <c r="AQ186" s="157">
        <v>277</v>
      </c>
      <c r="AR186" s="157">
        <v>240</v>
      </c>
      <c r="AS186" s="157">
        <v>194</v>
      </c>
      <c r="AT186" s="158">
        <v>164</v>
      </c>
      <c r="AU186" s="157">
        <v>141</v>
      </c>
      <c r="AV186" s="157">
        <v>470</v>
      </c>
      <c r="AW186" s="157">
        <v>470</v>
      </c>
      <c r="AX186" s="157">
        <v>470</v>
      </c>
      <c r="AY186" s="157">
        <v>470</v>
      </c>
      <c r="AZ186" s="157">
        <v>429</v>
      </c>
      <c r="BA186" s="157">
        <v>347</v>
      </c>
      <c r="BB186" s="157">
        <v>293</v>
      </c>
      <c r="BC186" s="157">
        <v>252</v>
      </c>
      <c r="BD186" s="691"/>
      <c r="BE186" s="697"/>
      <c r="BF186" s="304" t="s">
        <v>1166</v>
      </c>
      <c r="BG186" s="157">
        <v>247</v>
      </c>
      <c r="BH186" s="157">
        <v>331</v>
      </c>
      <c r="BI186" s="158">
        <v>448</v>
      </c>
      <c r="BJ186" s="157">
        <v>538</v>
      </c>
      <c r="BK186" s="157">
        <v>608</v>
      </c>
      <c r="BL186" s="158">
        <v>608</v>
      </c>
      <c r="BM186" s="157">
        <v>609</v>
      </c>
      <c r="BN186" s="158">
        <v>608</v>
      </c>
      <c r="BO186" s="157">
        <v>247</v>
      </c>
      <c r="BP186" s="157">
        <v>331</v>
      </c>
      <c r="BQ186" s="158">
        <v>448</v>
      </c>
      <c r="BR186" s="157">
        <v>538</v>
      </c>
      <c r="BS186" s="157">
        <v>608</v>
      </c>
      <c r="BT186" s="157">
        <v>608</v>
      </c>
      <c r="BU186" s="158">
        <v>609</v>
      </c>
      <c r="BV186" s="157">
        <v>608</v>
      </c>
      <c r="BW186" s="157">
        <v>204</v>
      </c>
      <c r="BX186" s="157">
        <v>273</v>
      </c>
      <c r="BY186" s="157">
        <v>390</v>
      </c>
      <c r="BZ186" s="157">
        <v>510</v>
      </c>
      <c r="CA186" s="157">
        <v>608</v>
      </c>
      <c r="CB186" s="157">
        <v>608</v>
      </c>
      <c r="CC186" s="157">
        <v>609</v>
      </c>
      <c r="CD186" s="157">
        <v>608</v>
      </c>
      <c r="CE186" s="691"/>
      <c r="CF186" s="697"/>
      <c r="CG186" s="304" t="s">
        <v>1166</v>
      </c>
      <c r="CH186" s="157">
        <v>157</v>
      </c>
      <c r="CI186" s="157">
        <v>173</v>
      </c>
      <c r="CJ186" s="158">
        <v>289</v>
      </c>
      <c r="CK186" s="157">
        <v>382</v>
      </c>
      <c r="CL186" s="157">
        <v>432</v>
      </c>
      <c r="CM186" s="158">
        <v>432</v>
      </c>
      <c r="CN186" s="157">
        <v>432</v>
      </c>
      <c r="CO186" s="158">
        <v>432</v>
      </c>
      <c r="CP186" s="157">
        <v>157</v>
      </c>
      <c r="CQ186" s="157">
        <v>173</v>
      </c>
      <c r="CR186" s="158">
        <v>289</v>
      </c>
      <c r="CS186" s="157">
        <v>382</v>
      </c>
      <c r="CT186" s="157">
        <v>432</v>
      </c>
      <c r="CU186" s="157">
        <v>432</v>
      </c>
      <c r="CV186" s="158">
        <v>432</v>
      </c>
      <c r="CW186" s="157">
        <v>432</v>
      </c>
      <c r="CX186" s="157">
        <v>219</v>
      </c>
      <c r="CY186" s="157">
        <v>219</v>
      </c>
      <c r="CZ186" s="157">
        <v>253</v>
      </c>
      <c r="DA186" s="157">
        <v>363</v>
      </c>
      <c r="DB186" s="157">
        <v>432</v>
      </c>
      <c r="DC186" s="157">
        <v>432</v>
      </c>
      <c r="DD186" s="157">
        <v>432</v>
      </c>
      <c r="DE186" s="157">
        <v>432</v>
      </c>
    </row>
    <row r="187" spans="1:109">
      <c r="A187" s="143">
        <v>187</v>
      </c>
      <c r="B187" s="691"/>
      <c r="C187" s="698"/>
      <c r="D187" s="305" t="s">
        <v>1167</v>
      </c>
      <c r="E187" s="159">
        <v>63</v>
      </c>
      <c r="F187" s="159">
        <v>63</v>
      </c>
      <c r="G187" s="160">
        <v>60</v>
      </c>
      <c r="H187" s="159">
        <v>53</v>
      </c>
      <c r="I187" s="159">
        <v>46</v>
      </c>
      <c r="J187" s="160">
        <v>41</v>
      </c>
      <c r="K187" s="159">
        <v>36</v>
      </c>
      <c r="L187" s="160">
        <v>31</v>
      </c>
      <c r="M187" s="159">
        <v>63</v>
      </c>
      <c r="N187" s="159">
        <v>63</v>
      </c>
      <c r="O187" s="160">
        <v>60</v>
      </c>
      <c r="P187" s="159">
        <v>53</v>
      </c>
      <c r="Q187" s="159">
        <v>46</v>
      </c>
      <c r="R187" s="159">
        <v>41</v>
      </c>
      <c r="S187" s="160">
        <v>36</v>
      </c>
      <c r="T187" s="159">
        <v>31</v>
      </c>
      <c r="U187" s="159">
        <v>52</v>
      </c>
      <c r="V187" s="159">
        <v>52</v>
      </c>
      <c r="W187" s="159">
        <v>52</v>
      </c>
      <c r="X187" s="159">
        <v>52</v>
      </c>
      <c r="Y187" s="159">
        <v>46</v>
      </c>
      <c r="Z187" s="159">
        <v>41</v>
      </c>
      <c r="AA187" s="159">
        <v>36</v>
      </c>
      <c r="AB187" s="159">
        <v>31</v>
      </c>
      <c r="AC187" s="691"/>
      <c r="AD187" s="698"/>
      <c r="AE187" s="305" t="s">
        <v>1167</v>
      </c>
      <c r="AF187" s="159">
        <v>291</v>
      </c>
      <c r="AG187" s="159">
        <v>291</v>
      </c>
      <c r="AH187" s="160">
        <v>275</v>
      </c>
      <c r="AI187" s="159">
        <v>241</v>
      </c>
      <c r="AJ187" s="159">
        <v>212</v>
      </c>
      <c r="AK187" s="160">
        <v>190</v>
      </c>
      <c r="AL187" s="159">
        <v>164</v>
      </c>
      <c r="AM187" s="160">
        <v>142</v>
      </c>
      <c r="AN187" s="159">
        <v>291</v>
      </c>
      <c r="AO187" s="159">
        <v>291</v>
      </c>
      <c r="AP187" s="160">
        <v>275</v>
      </c>
      <c r="AQ187" s="159">
        <v>241</v>
      </c>
      <c r="AR187" s="159">
        <v>212</v>
      </c>
      <c r="AS187" s="159">
        <v>190</v>
      </c>
      <c r="AT187" s="160">
        <v>164</v>
      </c>
      <c r="AU187" s="159">
        <v>142</v>
      </c>
      <c r="AV187" s="159">
        <v>429</v>
      </c>
      <c r="AW187" s="159">
        <v>429</v>
      </c>
      <c r="AX187" s="159">
        <v>429</v>
      </c>
      <c r="AY187" s="159">
        <v>429</v>
      </c>
      <c r="AZ187" s="159">
        <v>377</v>
      </c>
      <c r="BA187" s="159">
        <v>340</v>
      </c>
      <c r="BB187" s="159">
        <v>292</v>
      </c>
      <c r="BC187" s="159">
        <v>253</v>
      </c>
      <c r="BD187" s="691"/>
      <c r="BE187" s="698"/>
      <c r="BF187" s="305" t="s">
        <v>1167</v>
      </c>
      <c r="BG187" s="159">
        <v>227</v>
      </c>
      <c r="BH187" s="159">
        <v>303</v>
      </c>
      <c r="BI187" s="160">
        <v>409</v>
      </c>
      <c r="BJ187" s="159">
        <v>468</v>
      </c>
      <c r="BK187" s="159">
        <v>535</v>
      </c>
      <c r="BL187" s="160">
        <v>595</v>
      </c>
      <c r="BM187" s="159">
        <v>608</v>
      </c>
      <c r="BN187" s="160">
        <v>608</v>
      </c>
      <c r="BO187" s="159">
        <v>227</v>
      </c>
      <c r="BP187" s="159">
        <v>303</v>
      </c>
      <c r="BQ187" s="160">
        <v>409</v>
      </c>
      <c r="BR187" s="159">
        <v>468</v>
      </c>
      <c r="BS187" s="159">
        <v>535</v>
      </c>
      <c r="BT187" s="159">
        <v>595</v>
      </c>
      <c r="BU187" s="160">
        <v>608</v>
      </c>
      <c r="BV187" s="159">
        <v>608</v>
      </c>
      <c r="BW187" s="159">
        <v>187</v>
      </c>
      <c r="BX187" s="159">
        <v>249</v>
      </c>
      <c r="BY187" s="159">
        <v>356</v>
      </c>
      <c r="BZ187" s="159">
        <v>466</v>
      </c>
      <c r="CA187" s="159">
        <v>535</v>
      </c>
      <c r="CB187" s="159">
        <v>595</v>
      </c>
      <c r="CC187" s="159">
        <v>608</v>
      </c>
      <c r="CD187" s="159">
        <v>608</v>
      </c>
      <c r="CE187" s="691"/>
      <c r="CF187" s="698"/>
      <c r="CG187" s="305" t="s">
        <v>1167</v>
      </c>
      <c r="CH187" s="159">
        <v>144</v>
      </c>
      <c r="CI187" s="159">
        <v>157</v>
      </c>
      <c r="CJ187" s="160">
        <v>264</v>
      </c>
      <c r="CK187" s="159">
        <v>333</v>
      </c>
      <c r="CL187" s="159">
        <v>381</v>
      </c>
      <c r="CM187" s="160">
        <v>423</v>
      </c>
      <c r="CN187" s="159">
        <v>432</v>
      </c>
      <c r="CO187" s="160">
        <v>432</v>
      </c>
      <c r="CP187" s="159">
        <v>144</v>
      </c>
      <c r="CQ187" s="159">
        <v>157</v>
      </c>
      <c r="CR187" s="160">
        <v>264</v>
      </c>
      <c r="CS187" s="159">
        <v>333</v>
      </c>
      <c r="CT187" s="159">
        <v>381</v>
      </c>
      <c r="CU187" s="159">
        <v>423</v>
      </c>
      <c r="CV187" s="160">
        <v>432</v>
      </c>
      <c r="CW187" s="159">
        <v>432</v>
      </c>
      <c r="CX187" s="159">
        <v>200</v>
      </c>
      <c r="CY187" s="159">
        <v>200</v>
      </c>
      <c r="CZ187" s="159">
        <v>230</v>
      </c>
      <c r="DA187" s="159">
        <v>332</v>
      </c>
      <c r="DB187" s="159">
        <v>381</v>
      </c>
      <c r="DC187" s="159">
        <v>423</v>
      </c>
      <c r="DD187" s="159">
        <v>432</v>
      </c>
      <c r="DE187" s="159">
        <v>432</v>
      </c>
    </row>
    <row r="188" spans="1:109">
      <c r="A188" s="143">
        <v>188</v>
      </c>
      <c r="B188" s="691"/>
      <c r="C188" s="161"/>
      <c r="D188" s="303" t="s">
        <v>1165</v>
      </c>
      <c r="E188" s="155">
        <v>100</v>
      </c>
      <c r="F188" s="155">
        <v>100</v>
      </c>
      <c r="G188" s="156">
        <v>89</v>
      </c>
      <c r="H188" s="155">
        <v>68</v>
      </c>
      <c r="I188" s="155">
        <v>52</v>
      </c>
      <c r="J188" s="156">
        <v>42</v>
      </c>
      <c r="K188" s="155">
        <v>36</v>
      </c>
      <c r="L188" s="156">
        <v>31</v>
      </c>
      <c r="M188" s="155">
        <v>100</v>
      </c>
      <c r="N188" s="155">
        <v>100</v>
      </c>
      <c r="O188" s="156">
        <v>89</v>
      </c>
      <c r="P188" s="155">
        <v>68</v>
      </c>
      <c r="Q188" s="155">
        <v>52</v>
      </c>
      <c r="R188" s="155">
        <v>42</v>
      </c>
      <c r="S188" s="156">
        <v>36</v>
      </c>
      <c r="T188" s="155">
        <v>31</v>
      </c>
      <c r="U188" s="155">
        <v>79</v>
      </c>
      <c r="V188" s="155">
        <v>79</v>
      </c>
      <c r="W188" s="155">
        <v>79</v>
      </c>
      <c r="X188" s="155">
        <v>68</v>
      </c>
      <c r="Y188" s="155">
        <v>52</v>
      </c>
      <c r="Z188" s="155">
        <v>42</v>
      </c>
      <c r="AA188" s="155">
        <v>36</v>
      </c>
      <c r="AB188" s="155">
        <v>31</v>
      </c>
      <c r="AC188" s="691"/>
      <c r="AD188" s="161"/>
      <c r="AE188" s="303" t="s">
        <v>1165</v>
      </c>
      <c r="AF188" s="155">
        <v>502</v>
      </c>
      <c r="AG188" s="155">
        <v>502</v>
      </c>
      <c r="AH188" s="156">
        <v>449</v>
      </c>
      <c r="AI188" s="155">
        <v>342</v>
      </c>
      <c r="AJ188" s="155">
        <v>262</v>
      </c>
      <c r="AK188" s="156">
        <v>213</v>
      </c>
      <c r="AL188" s="155">
        <v>179</v>
      </c>
      <c r="AM188" s="156">
        <v>154</v>
      </c>
      <c r="AN188" s="155">
        <v>502</v>
      </c>
      <c r="AO188" s="155">
        <v>502</v>
      </c>
      <c r="AP188" s="156">
        <v>449</v>
      </c>
      <c r="AQ188" s="155">
        <v>342</v>
      </c>
      <c r="AR188" s="155">
        <v>262</v>
      </c>
      <c r="AS188" s="155">
        <v>213</v>
      </c>
      <c r="AT188" s="156">
        <v>179</v>
      </c>
      <c r="AU188" s="155">
        <v>154</v>
      </c>
      <c r="AV188" s="155">
        <v>713</v>
      </c>
      <c r="AW188" s="155">
        <v>713</v>
      </c>
      <c r="AX188" s="155">
        <v>713</v>
      </c>
      <c r="AY188" s="155">
        <v>612</v>
      </c>
      <c r="AZ188" s="155">
        <v>468</v>
      </c>
      <c r="BA188" s="155">
        <v>380</v>
      </c>
      <c r="BB188" s="155">
        <v>319</v>
      </c>
      <c r="BC188" s="155">
        <v>276</v>
      </c>
      <c r="BD188" s="691"/>
      <c r="BE188" s="161"/>
      <c r="BF188" s="303" t="s">
        <v>1165</v>
      </c>
      <c r="BG188" s="155">
        <v>384</v>
      </c>
      <c r="BH188" s="155">
        <v>494</v>
      </c>
      <c r="BI188" s="156">
        <v>623</v>
      </c>
      <c r="BJ188" s="155">
        <v>616</v>
      </c>
      <c r="BK188" s="155">
        <v>607</v>
      </c>
      <c r="BL188" s="156">
        <v>608</v>
      </c>
      <c r="BM188" s="155">
        <v>608</v>
      </c>
      <c r="BN188" s="156">
        <v>608</v>
      </c>
      <c r="BO188" s="155">
        <v>384</v>
      </c>
      <c r="BP188" s="155">
        <v>494</v>
      </c>
      <c r="BQ188" s="156">
        <v>623</v>
      </c>
      <c r="BR188" s="155">
        <v>616</v>
      </c>
      <c r="BS188" s="155">
        <v>607</v>
      </c>
      <c r="BT188" s="155">
        <v>608</v>
      </c>
      <c r="BU188" s="156">
        <v>608</v>
      </c>
      <c r="BV188" s="155">
        <v>608</v>
      </c>
      <c r="BW188" s="155">
        <v>305</v>
      </c>
      <c r="BX188" s="155">
        <v>392</v>
      </c>
      <c r="BY188" s="155">
        <v>554</v>
      </c>
      <c r="BZ188" s="155">
        <v>616</v>
      </c>
      <c r="CA188" s="155">
        <v>607</v>
      </c>
      <c r="CB188" s="155">
        <v>608</v>
      </c>
      <c r="CC188" s="155">
        <v>608</v>
      </c>
      <c r="CD188" s="155">
        <v>608</v>
      </c>
      <c r="CE188" s="691"/>
      <c r="CF188" s="161"/>
      <c r="CG188" s="303" t="s">
        <v>1165</v>
      </c>
      <c r="CH188" s="155">
        <v>244</v>
      </c>
      <c r="CI188" s="155">
        <v>247</v>
      </c>
      <c r="CJ188" s="156">
        <v>395</v>
      </c>
      <c r="CK188" s="155">
        <v>432</v>
      </c>
      <c r="CL188" s="155">
        <v>432</v>
      </c>
      <c r="CM188" s="156">
        <v>432</v>
      </c>
      <c r="CN188" s="155">
        <v>432</v>
      </c>
      <c r="CO188" s="156">
        <v>432</v>
      </c>
      <c r="CP188" s="155">
        <v>244</v>
      </c>
      <c r="CQ188" s="155">
        <v>247</v>
      </c>
      <c r="CR188" s="156">
        <v>395</v>
      </c>
      <c r="CS188" s="155">
        <v>432</v>
      </c>
      <c r="CT188" s="155">
        <v>432</v>
      </c>
      <c r="CU188" s="155">
        <v>432</v>
      </c>
      <c r="CV188" s="156">
        <v>432</v>
      </c>
      <c r="CW188" s="155">
        <v>432</v>
      </c>
      <c r="CX188" s="155">
        <v>332</v>
      </c>
      <c r="CY188" s="155">
        <v>332</v>
      </c>
      <c r="CZ188" s="155">
        <v>351</v>
      </c>
      <c r="DA188" s="155">
        <v>432</v>
      </c>
      <c r="DB188" s="155">
        <v>432</v>
      </c>
      <c r="DC188" s="155">
        <v>432</v>
      </c>
      <c r="DD188" s="155">
        <v>432</v>
      </c>
      <c r="DE188" s="155">
        <v>432</v>
      </c>
    </row>
    <row r="189" spans="1:109">
      <c r="A189" s="143">
        <v>189</v>
      </c>
      <c r="B189" s="691"/>
      <c r="C189" s="162">
        <v>120</v>
      </c>
      <c r="D189" s="304" t="s">
        <v>1166</v>
      </c>
      <c r="E189" s="157">
        <v>67</v>
      </c>
      <c r="F189" s="157">
        <v>67</v>
      </c>
      <c r="G189" s="158">
        <v>65</v>
      </c>
      <c r="H189" s="157">
        <v>60</v>
      </c>
      <c r="I189" s="157">
        <v>52</v>
      </c>
      <c r="J189" s="158">
        <v>42</v>
      </c>
      <c r="K189" s="157">
        <v>36</v>
      </c>
      <c r="L189" s="158">
        <v>31</v>
      </c>
      <c r="M189" s="157">
        <v>67</v>
      </c>
      <c r="N189" s="157">
        <v>67</v>
      </c>
      <c r="O189" s="158">
        <v>65</v>
      </c>
      <c r="P189" s="157">
        <v>60</v>
      </c>
      <c r="Q189" s="157">
        <v>52</v>
      </c>
      <c r="R189" s="157">
        <v>42</v>
      </c>
      <c r="S189" s="158">
        <v>36</v>
      </c>
      <c r="T189" s="157">
        <v>31</v>
      </c>
      <c r="U189" s="157">
        <v>55</v>
      </c>
      <c r="V189" s="157">
        <v>55</v>
      </c>
      <c r="W189" s="157">
        <v>55</v>
      </c>
      <c r="X189" s="157">
        <v>55</v>
      </c>
      <c r="Y189" s="157">
        <v>52</v>
      </c>
      <c r="Z189" s="157">
        <v>42</v>
      </c>
      <c r="AA189" s="157">
        <v>36</v>
      </c>
      <c r="AB189" s="157">
        <v>31</v>
      </c>
      <c r="AC189" s="691"/>
      <c r="AD189" s="162">
        <v>120</v>
      </c>
      <c r="AE189" s="304" t="s">
        <v>1166</v>
      </c>
      <c r="AF189" s="157">
        <v>339</v>
      </c>
      <c r="AG189" s="157">
        <v>339</v>
      </c>
      <c r="AH189" s="158">
        <v>326</v>
      </c>
      <c r="AI189" s="157">
        <v>303</v>
      </c>
      <c r="AJ189" s="157">
        <v>262</v>
      </c>
      <c r="AK189" s="158">
        <v>213</v>
      </c>
      <c r="AL189" s="157">
        <v>179</v>
      </c>
      <c r="AM189" s="158">
        <v>154</v>
      </c>
      <c r="AN189" s="157">
        <v>339</v>
      </c>
      <c r="AO189" s="157">
        <v>339</v>
      </c>
      <c r="AP189" s="158">
        <v>326</v>
      </c>
      <c r="AQ189" s="157">
        <v>303</v>
      </c>
      <c r="AR189" s="157">
        <v>262</v>
      </c>
      <c r="AS189" s="157">
        <v>213</v>
      </c>
      <c r="AT189" s="158">
        <v>179</v>
      </c>
      <c r="AU189" s="157">
        <v>154</v>
      </c>
      <c r="AV189" s="157">
        <v>499</v>
      </c>
      <c r="AW189" s="157">
        <v>499</v>
      </c>
      <c r="AX189" s="157">
        <v>499</v>
      </c>
      <c r="AY189" s="157">
        <v>499</v>
      </c>
      <c r="AZ189" s="157">
        <v>468</v>
      </c>
      <c r="BA189" s="157">
        <v>380</v>
      </c>
      <c r="BB189" s="157">
        <v>320</v>
      </c>
      <c r="BC189" s="157">
        <v>276</v>
      </c>
      <c r="BD189" s="691"/>
      <c r="BE189" s="162">
        <v>120</v>
      </c>
      <c r="BF189" s="304" t="s">
        <v>1166</v>
      </c>
      <c r="BG189" s="157">
        <v>259</v>
      </c>
      <c r="BH189" s="157">
        <v>333</v>
      </c>
      <c r="BI189" s="158">
        <v>453</v>
      </c>
      <c r="BJ189" s="157">
        <v>544</v>
      </c>
      <c r="BK189" s="157">
        <v>608</v>
      </c>
      <c r="BL189" s="158">
        <v>608</v>
      </c>
      <c r="BM189" s="157">
        <v>609</v>
      </c>
      <c r="BN189" s="158">
        <v>608</v>
      </c>
      <c r="BO189" s="157">
        <v>259</v>
      </c>
      <c r="BP189" s="157">
        <v>333</v>
      </c>
      <c r="BQ189" s="158">
        <v>453</v>
      </c>
      <c r="BR189" s="157">
        <v>544</v>
      </c>
      <c r="BS189" s="157">
        <v>608</v>
      </c>
      <c r="BT189" s="157">
        <v>608</v>
      </c>
      <c r="BU189" s="158">
        <v>609</v>
      </c>
      <c r="BV189" s="157">
        <v>608</v>
      </c>
      <c r="BW189" s="157">
        <v>213</v>
      </c>
      <c r="BX189" s="157">
        <v>275</v>
      </c>
      <c r="BY189" s="157">
        <v>388</v>
      </c>
      <c r="BZ189" s="157">
        <v>501</v>
      </c>
      <c r="CA189" s="157">
        <v>608</v>
      </c>
      <c r="CB189" s="157">
        <v>608</v>
      </c>
      <c r="CC189" s="157">
        <v>609</v>
      </c>
      <c r="CD189" s="157">
        <v>608</v>
      </c>
      <c r="CE189" s="691"/>
      <c r="CF189" s="162">
        <v>120</v>
      </c>
      <c r="CG189" s="304" t="s">
        <v>1166</v>
      </c>
      <c r="CH189" s="157">
        <v>164</v>
      </c>
      <c r="CI189" s="157">
        <v>167</v>
      </c>
      <c r="CJ189" s="158">
        <v>285</v>
      </c>
      <c r="CK189" s="157">
        <v>382</v>
      </c>
      <c r="CL189" s="157">
        <v>432</v>
      </c>
      <c r="CM189" s="158">
        <v>432</v>
      </c>
      <c r="CN189" s="157">
        <v>432</v>
      </c>
      <c r="CO189" s="158">
        <v>432</v>
      </c>
      <c r="CP189" s="157">
        <v>164</v>
      </c>
      <c r="CQ189" s="157">
        <v>167</v>
      </c>
      <c r="CR189" s="158">
        <v>285</v>
      </c>
      <c r="CS189" s="157">
        <v>382</v>
      </c>
      <c r="CT189" s="157">
        <v>432</v>
      </c>
      <c r="CU189" s="157">
        <v>432</v>
      </c>
      <c r="CV189" s="158">
        <v>432</v>
      </c>
      <c r="CW189" s="157">
        <v>432</v>
      </c>
      <c r="CX189" s="157">
        <v>233</v>
      </c>
      <c r="CY189" s="157">
        <v>233</v>
      </c>
      <c r="CZ189" s="157">
        <v>245</v>
      </c>
      <c r="DA189" s="157">
        <v>353</v>
      </c>
      <c r="DB189" s="157">
        <v>432</v>
      </c>
      <c r="DC189" s="157">
        <v>432</v>
      </c>
      <c r="DD189" s="157">
        <v>432</v>
      </c>
      <c r="DE189" s="157">
        <v>432</v>
      </c>
    </row>
    <row r="190" spans="1:109">
      <c r="A190" s="143">
        <v>190</v>
      </c>
      <c r="B190" s="691"/>
      <c r="C190" s="163"/>
      <c r="D190" s="305" t="s">
        <v>1167</v>
      </c>
      <c r="E190" s="159">
        <v>62</v>
      </c>
      <c r="F190" s="159">
        <v>62</v>
      </c>
      <c r="G190" s="160">
        <v>59</v>
      </c>
      <c r="H190" s="159">
        <v>53</v>
      </c>
      <c r="I190" s="159">
        <v>46</v>
      </c>
      <c r="J190" s="160">
        <v>41</v>
      </c>
      <c r="K190" s="159">
        <v>36</v>
      </c>
      <c r="L190" s="160">
        <v>31</v>
      </c>
      <c r="M190" s="159">
        <v>62</v>
      </c>
      <c r="N190" s="159">
        <v>62</v>
      </c>
      <c r="O190" s="160">
        <v>59</v>
      </c>
      <c r="P190" s="159">
        <v>53</v>
      </c>
      <c r="Q190" s="159">
        <v>46</v>
      </c>
      <c r="R190" s="159">
        <v>41</v>
      </c>
      <c r="S190" s="160">
        <v>36</v>
      </c>
      <c r="T190" s="159">
        <v>31</v>
      </c>
      <c r="U190" s="159">
        <v>51</v>
      </c>
      <c r="V190" s="159">
        <v>51</v>
      </c>
      <c r="W190" s="159">
        <v>51</v>
      </c>
      <c r="X190" s="159">
        <v>51</v>
      </c>
      <c r="Y190" s="159">
        <v>46</v>
      </c>
      <c r="Z190" s="159">
        <v>41</v>
      </c>
      <c r="AA190" s="159">
        <v>36</v>
      </c>
      <c r="AB190" s="159">
        <v>31</v>
      </c>
      <c r="AC190" s="691"/>
      <c r="AD190" s="163"/>
      <c r="AE190" s="305" t="s">
        <v>1167</v>
      </c>
      <c r="AF190" s="159">
        <v>309</v>
      </c>
      <c r="AG190" s="159">
        <v>309</v>
      </c>
      <c r="AH190" s="160">
        <v>298</v>
      </c>
      <c r="AI190" s="159">
        <v>264</v>
      </c>
      <c r="AJ190" s="159">
        <v>231</v>
      </c>
      <c r="AK190" s="160">
        <v>208</v>
      </c>
      <c r="AL190" s="159">
        <v>179</v>
      </c>
      <c r="AM190" s="160">
        <v>154</v>
      </c>
      <c r="AN190" s="159">
        <v>309</v>
      </c>
      <c r="AO190" s="159">
        <v>309</v>
      </c>
      <c r="AP190" s="160">
        <v>298</v>
      </c>
      <c r="AQ190" s="159">
        <v>264</v>
      </c>
      <c r="AR190" s="159">
        <v>231</v>
      </c>
      <c r="AS190" s="159">
        <v>208</v>
      </c>
      <c r="AT190" s="160">
        <v>179</v>
      </c>
      <c r="AU190" s="159">
        <v>154</v>
      </c>
      <c r="AV190" s="159">
        <v>456</v>
      </c>
      <c r="AW190" s="159">
        <v>456</v>
      </c>
      <c r="AX190" s="159">
        <v>456</v>
      </c>
      <c r="AY190" s="159">
        <v>456</v>
      </c>
      <c r="AZ190" s="159">
        <v>413</v>
      </c>
      <c r="BA190" s="159">
        <v>372</v>
      </c>
      <c r="BB190" s="159">
        <v>320</v>
      </c>
      <c r="BC190" s="159">
        <v>276</v>
      </c>
      <c r="BD190" s="691"/>
      <c r="BE190" s="163"/>
      <c r="BF190" s="305" t="s">
        <v>1167</v>
      </c>
      <c r="BG190" s="159">
        <v>236</v>
      </c>
      <c r="BH190" s="159">
        <v>304</v>
      </c>
      <c r="BI190" s="160">
        <v>414</v>
      </c>
      <c r="BJ190" s="159">
        <v>473</v>
      </c>
      <c r="BK190" s="159">
        <v>535</v>
      </c>
      <c r="BL190" s="160">
        <v>595</v>
      </c>
      <c r="BM190" s="159">
        <v>608</v>
      </c>
      <c r="BN190" s="160">
        <v>608</v>
      </c>
      <c r="BO190" s="159">
        <v>236</v>
      </c>
      <c r="BP190" s="159">
        <v>304</v>
      </c>
      <c r="BQ190" s="160">
        <v>414</v>
      </c>
      <c r="BR190" s="159">
        <v>473</v>
      </c>
      <c r="BS190" s="159">
        <v>535</v>
      </c>
      <c r="BT190" s="159">
        <v>595</v>
      </c>
      <c r="BU190" s="160">
        <v>608</v>
      </c>
      <c r="BV190" s="159">
        <v>608</v>
      </c>
      <c r="BW190" s="159">
        <v>194</v>
      </c>
      <c r="BX190" s="159">
        <v>251</v>
      </c>
      <c r="BY190" s="159">
        <v>354</v>
      </c>
      <c r="BZ190" s="159">
        <v>458</v>
      </c>
      <c r="CA190" s="159">
        <v>535</v>
      </c>
      <c r="CB190" s="159">
        <v>595</v>
      </c>
      <c r="CC190" s="159">
        <v>608</v>
      </c>
      <c r="CD190" s="159">
        <v>608</v>
      </c>
      <c r="CE190" s="691"/>
      <c r="CF190" s="163"/>
      <c r="CG190" s="305" t="s">
        <v>1167</v>
      </c>
      <c r="CH190" s="159">
        <v>150</v>
      </c>
      <c r="CI190" s="159">
        <v>152</v>
      </c>
      <c r="CJ190" s="160">
        <v>260</v>
      </c>
      <c r="CK190" s="159">
        <v>333</v>
      </c>
      <c r="CL190" s="159">
        <v>381</v>
      </c>
      <c r="CM190" s="160">
        <v>423</v>
      </c>
      <c r="CN190" s="159">
        <v>432</v>
      </c>
      <c r="CO190" s="160">
        <v>432</v>
      </c>
      <c r="CP190" s="159">
        <v>150</v>
      </c>
      <c r="CQ190" s="159">
        <v>152</v>
      </c>
      <c r="CR190" s="160">
        <v>260</v>
      </c>
      <c r="CS190" s="159">
        <v>333</v>
      </c>
      <c r="CT190" s="159">
        <v>381</v>
      </c>
      <c r="CU190" s="159">
        <v>423</v>
      </c>
      <c r="CV190" s="160">
        <v>432</v>
      </c>
      <c r="CW190" s="159">
        <v>432</v>
      </c>
      <c r="CX190" s="159">
        <v>213</v>
      </c>
      <c r="CY190" s="159">
        <v>213</v>
      </c>
      <c r="CZ190" s="159">
        <v>225</v>
      </c>
      <c r="DA190" s="159">
        <v>322</v>
      </c>
      <c r="DB190" s="159">
        <v>381</v>
      </c>
      <c r="DC190" s="159">
        <v>423</v>
      </c>
      <c r="DD190" s="159">
        <v>432</v>
      </c>
      <c r="DE190" s="159">
        <v>432</v>
      </c>
    </row>
    <row r="191" spans="1:109">
      <c r="A191" s="143">
        <v>191</v>
      </c>
      <c r="B191" s="691"/>
      <c r="C191" s="164"/>
      <c r="D191" s="303" t="s">
        <v>1165</v>
      </c>
      <c r="E191" s="155">
        <v>94</v>
      </c>
      <c r="F191" s="155">
        <v>94</v>
      </c>
      <c r="G191" s="156">
        <v>88</v>
      </c>
      <c r="H191" s="155">
        <v>68</v>
      </c>
      <c r="I191" s="155">
        <v>52</v>
      </c>
      <c r="J191" s="156">
        <v>42</v>
      </c>
      <c r="K191" s="155">
        <v>36</v>
      </c>
      <c r="L191" s="156">
        <v>31</v>
      </c>
      <c r="M191" s="155">
        <v>94</v>
      </c>
      <c r="N191" s="155">
        <v>94</v>
      </c>
      <c r="O191" s="156">
        <v>88</v>
      </c>
      <c r="P191" s="155">
        <v>68</v>
      </c>
      <c r="Q191" s="155">
        <v>52</v>
      </c>
      <c r="R191" s="155">
        <v>42</v>
      </c>
      <c r="S191" s="156">
        <v>36</v>
      </c>
      <c r="T191" s="155">
        <v>31</v>
      </c>
      <c r="U191" s="155">
        <v>67</v>
      </c>
      <c r="V191" s="155">
        <v>67</v>
      </c>
      <c r="W191" s="155">
        <v>67</v>
      </c>
      <c r="X191" s="155">
        <v>67</v>
      </c>
      <c r="Y191" s="155">
        <v>52</v>
      </c>
      <c r="Z191" s="155">
        <v>42</v>
      </c>
      <c r="AA191" s="155">
        <v>36</v>
      </c>
      <c r="AB191" s="155">
        <v>31</v>
      </c>
      <c r="AC191" s="691"/>
      <c r="AD191" s="164"/>
      <c r="AE191" s="303" t="s">
        <v>1165</v>
      </c>
      <c r="AF191" s="155">
        <v>562</v>
      </c>
      <c r="AG191" s="155">
        <v>562</v>
      </c>
      <c r="AH191" s="156">
        <v>520</v>
      </c>
      <c r="AI191" s="155">
        <v>405</v>
      </c>
      <c r="AJ191" s="155">
        <v>310</v>
      </c>
      <c r="AK191" s="156">
        <v>252</v>
      </c>
      <c r="AL191" s="155">
        <v>212</v>
      </c>
      <c r="AM191" s="156">
        <v>183</v>
      </c>
      <c r="AN191" s="155">
        <v>562</v>
      </c>
      <c r="AO191" s="155">
        <v>562</v>
      </c>
      <c r="AP191" s="156">
        <v>520</v>
      </c>
      <c r="AQ191" s="155">
        <v>405</v>
      </c>
      <c r="AR191" s="155">
        <v>310</v>
      </c>
      <c r="AS191" s="155">
        <v>252</v>
      </c>
      <c r="AT191" s="156">
        <v>212</v>
      </c>
      <c r="AU191" s="155">
        <v>183</v>
      </c>
      <c r="AV191" s="155">
        <v>713</v>
      </c>
      <c r="AW191" s="155">
        <v>713</v>
      </c>
      <c r="AX191" s="155">
        <v>713</v>
      </c>
      <c r="AY191" s="155">
        <v>713</v>
      </c>
      <c r="AZ191" s="155">
        <v>552</v>
      </c>
      <c r="BA191" s="155">
        <v>448</v>
      </c>
      <c r="BB191" s="155">
        <v>376</v>
      </c>
      <c r="BC191" s="155">
        <v>325</v>
      </c>
      <c r="BD191" s="691"/>
      <c r="BE191" s="164"/>
      <c r="BF191" s="303" t="s">
        <v>1165</v>
      </c>
      <c r="BG191" s="155">
        <v>418</v>
      </c>
      <c r="BH191" s="155">
        <v>503</v>
      </c>
      <c r="BI191" s="156">
        <v>644</v>
      </c>
      <c r="BJ191" s="155">
        <v>641</v>
      </c>
      <c r="BK191" s="155">
        <v>607</v>
      </c>
      <c r="BL191" s="156">
        <v>608</v>
      </c>
      <c r="BM191" s="155">
        <v>608</v>
      </c>
      <c r="BN191" s="156">
        <v>608</v>
      </c>
      <c r="BO191" s="155">
        <v>418</v>
      </c>
      <c r="BP191" s="155">
        <v>503</v>
      </c>
      <c r="BQ191" s="156">
        <v>644</v>
      </c>
      <c r="BR191" s="155">
        <v>641</v>
      </c>
      <c r="BS191" s="155">
        <v>607</v>
      </c>
      <c r="BT191" s="155">
        <v>608</v>
      </c>
      <c r="BU191" s="156">
        <v>608</v>
      </c>
      <c r="BV191" s="155">
        <v>608</v>
      </c>
      <c r="BW191" s="155">
        <v>298</v>
      </c>
      <c r="BX191" s="155">
        <v>359</v>
      </c>
      <c r="BY191" s="155">
        <v>496</v>
      </c>
      <c r="BZ191" s="155">
        <v>634</v>
      </c>
      <c r="CA191" s="155">
        <v>607</v>
      </c>
      <c r="CB191" s="155">
        <v>608</v>
      </c>
      <c r="CC191" s="155">
        <v>608</v>
      </c>
      <c r="CD191" s="155">
        <v>608</v>
      </c>
      <c r="CE191" s="691"/>
      <c r="CF191" s="164"/>
      <c r="CG191" s="303" t="s">
        <v>1165</v>
      </c>
      <c r="CH191" s="155">
        <v>266</v>
      </c>
      <c r="CI191" s="155">
        <v>266</v>
      </c>
      <c r="CJ191" s="156">
        <v>385</v>
      </c>
      <c r="CK191" s="155">
        <v>432</v>
      </c>
      <c r="CL191" s="155">
        <v>432</v>
      </c>
      <c r="CM191" s="156">
        <v>432</v>
      </c>
      <c r="CN191" s="155">
        <v>432</v>
      </c>
      <c r="CO191" s="156">
        <v>432</v>
      </c>
      <c r="CP191" s="155">
        <v>266</v>
      </c>
      <c r="CQ191" s="155">
        <v>266</v>
      </c>
      <c r="CR191" s="156">
        <v>385</v>
      </c>
      <c r="CS191" s="155">
        <v>432</v>
      </c>
      <c r="CT191" s="155">
        <v>432</v>
      </c>
      <c r="CU191" s="155">
        <v>432</v>
      </c>
      <c r="CV191" s="156">
        <v>432</v>
      </c>
      <c r="CW191" s="155">
        <v>432</v>
      </c>
      <c r="CX191" s="155">
        <v>332</v>
      </c>
      <c r="CY191" s="155">
        <v>332</v>
      </c>
      <c r="CZ191" s="155">
        <v>332</v>
      </c>
      <c r="DA191" s="155">
        <v>427</v>
      </c>
      <c r="DB191" s="155">
        <v>432</v>
      </c>
      <c r="DC191" s="155">
        <v>432</v>
      </c>
      <c r="DD191" s="155">
        <v>432</v>
      </c>
      <c r="DE191" s="155">
        <v>432</v>
      </c>
    </row>
    <row r="192" spans="1:109">
      <c r="A192" s="143">
        <v>192</v>
      </c>
      <c r="B192" s="691"/>
      <c r="C192" s="699">
        <v>130</v>
      </c>
      <c r="D192" s="304" t="s">
        <v>1166</v>
      </c>
      <c r="E192" s="157">
        <v>64</v>
      </c>
      <c r="F192" s="157">
        <v>64</v>
      </c>
      <c r="G192" s="158">
        <v>63</v>
      </c>
      <c r="H192" s="157">
        <v>59</v>
      </c>
      <c r="I192" s="157">
        <v>52</v>
      </c>
      <c r="J192" s="158">
        <v>42</v>
      </c>
      <c r="K192" s="157">
        <v>36</v>
      </c>
      <c r="L192" s="158">
        <v>31</v>
      </c>
      <c r="M192" s="157">
        <v>64</v>
      </c>
      <c r="N192" s="157">
        <v>64</v>
      </c>
      <c r="O192" s="158">
        <v>63</v>
      </c>
      <c r="P192" s="157">
        <v>59</v>
      </c>
      <c r="Q192" s="157">
        <v>52</v>
      </c>
      <c r="R192" s="157">
        <v>42</v>
      </c>
      <c r="S192" s="158">
        <v>36</v>
      </c>
      <c r="T192" s="157">
        <v>31</v>
      </c>
      <c r="U192" s="157">
        <v>53</v>
      </c>
      <c r="V192" s="157">
        <v>53</v>
      </c>
      <c r="W192" s="157">
        <v>53</v>
      </c>
      <c r="X192" s="157">
        <v>53</v>
      </c>
      <c r="Y192" s="157">
        <v>52</v>
      </c>
      <c r="Z192" s="157">
        <v>42</v>
      </c>
      <c r="AA192" s="157">
        <v>36</v>
      </c>
      <c r="AB192" s="157">
        <v>31</v>
      </c>
      <c r="AC192" s="691"/>
      <c r="AD192" s="699">
        <v>130</v>
      </c>
      <c r="AE192" s="304" t="s">
        <v>1166</v>
      </c>
      <c r="AF192" s="157">
        <v>379</v>
      </c>
      <c r="AG192" s="157">
        <v>379</v>
      </c>
      <c r="AH192" s="158">
        <v>376</v>
      </c>
      <c r="AI192" s="157">
        <v>351</v>
      </c>
      <c r="AJ192" s="157">
        <v>310</v>
      </c>
      <c r="AK192" s="158">
        <v>252</v>
      </c>
      <c r="AL192" s="157">
        <v>212</v>
      </c>
      <c r="AM192" s="158">
        <v>183</v>
      </c>
      <c r="AN192" s="157">
        <v>379</v>
      </c>
      <c r="AO192" s="157">
        <v>379</v>
      </c>
      <c r="AP192" s="158">
        <v>376</v>
      </c>
      <c r="AQ192" s="157">
        <v>351</v>
      </c>
      <c r="AR192" s="157">
        <v>310</v>
      </c>
      <c r="AS192" s="157">
        <v>252</v>
      </c>
      <c r="AT192" s="158">
        <v>212</v>
      </c>
      <c r="AU192" s="157">
        <v>183</v>
      </c>
      <c r="AV192" s="157">
        <v>556</v>
      </c>
      <c r="AW192" s="157">
        <v>556</v>
      </c>
      <c r="AX192" s="157">
        <v>556</v>
      </c>
      <c r="AY192" s="157">
        <v>556</v>
      </c>
      <c r="AZ192" s="157">
        <v>553</v>
      </c>
      <c r="BA192" s="157">
        <v>447</v>
      </c>
      <c r="BB192" s="157">
        <v>377</v>
      </c>
      <c r="BC192" s="157">
        <v>325</v>
      </c>
      <c r="BD192" s="691"/>
      <c r="BE192" s="699">
        <v>130</v>
      </c>
      <c r="BF192" s="304" t="s">
        <v>1166</v>
      </c>
      <c r="BG192" s="157">
        <v>282</v>
      </c>
      <c r="BH192" s="157">
        <v>339</v>
      </c>
      <c r="BI192" s="158">
        <v>466</v>
      </c>
      <c r="BJ192" s="157">
        <v>555</v>
      </c>
      <c r="BK192" s="157">
        <v>608</v>
      </c>
      <c r="BL192" s="158">
        <v>608</v>
      </c>
      <c r="BM192" s="157">
        <v>609</v>
      </c>
      <c r="BN192" s="158">
        <v>608</v>
      </c>
      <c r="BO192" s="157">
        <v>282</v>
      </c>
      <c r="BP192" s="157">
        <v>339</v>
      </c>
      <c r="BQ192" s="158">
        <v>466</v>
      </c>
      <c r="BR192" s="157">
        <v>555</v>
      </c>
      <c r="BS192" s="157">
        <v>608</v>
      </c>
      <c r="BT192" s="157">
        <v>608</v>
      </c>
      <c r="BU192" s="158">
        <v>609</v>
      </c>
      <c r="BV192" s="157">
        <v>608</v>
      </c>
      <c r="BW192" s="157">
        <v>232</v>
      </c>
      <c r="BX192" s="157">
        <v>280</v>
      </c>
      <c r="BY192" s="157">
        <v>387</v>
      </c>
      <c r="BZ192" s="157">
        <v>494</v>
      </c>
      <c r="CA192" s="157">
        <v>609</v>
      </c>
      <c r="CB192" s="157">
        <v>608</v>
      </c>
      <c r="CC192" s="157">
        <v>609</v>
      </c>
      <c r="CD192" s="157">
        <v>608</v>
      </c>
      <c r="CE192" s="691"/>
      <c r="CF192" s="699">
        <v>130</v>
      </c>
      <c r="CG192" s="304" t="s">
        <v>1166</v>
      </c>
      <c r="CH192" s="157">
        <v>179</v>
      </c>
      <c r="CI192" s="157">
        <v>179</v>
      </c>
      <c r="CJ192" s="158">
        <v>278</v>
      </c>
      <c r="CK192" s="157">
        <v>375</v>
      </c>
      <c r="CL192" s="157">
        <v>432</v>
      </c>
      <c r="CM192" s="158">
        <v>432</v>
      </c>
      <c r="CN192" s="157">
        <v>432</v>
      </c>
      <c r="CO192" s="158">
        <v>432</v>
      </c>
      <c r="CP192" s="157">
        <v>179</v>
      </c>
      <c r="CQ192" s="157">
        <v>179</v>
      </c>
      <c r="CR192" s="158">
        <v>278</v>
      </c>
      <c r="CS192" s="157">
        <v>375</v>
      </c>
      <c r="CT192" s="157">
        <v>432</v>
      </c>
      <c r="CU192" s="157">
        <v>432</v>
      </c>
      <c r="CV192" s="158">
        <v>432</v>
      </c>
      <c r="CW192" s="157">
        <v>432</v>
      </c>
      <c r="CX192" s="157">
        <v>259</v>
      </c>
      <c r="CY192" s="157">
        <v>259</v>
      </c>
      <c r="CZ192" s="157">
        <v>259</v>
      </c>
      <c r="DA192" s="157">
        <v>333</v>
      </c>
      <c r="DB192" s="157">
        <v>432</v>
      </c>
      <c r="DC192" s="157">
        <v>432</v>
      </c>
      <c r="DD192" s="157">
        <v>432</v>
      </c>
      <c r="DE192" s="157">
        <v>432</v>
      </c>
    </row>
    <row r="193" spans="1:109">
      <c r="A193" s="143">
        <v>193</v>
      </c>
      <c r="B193" s="691"/>
      <c r="C193" s="700"/>
      <c r="D193" s="305" t="s">
        <v>1167</v>
      </c>
      <c r="E193" s="159">
        <v>58</v>
      </c>
      <c r="F193" s="159">
        <v>58</v>
      </c>
      <c r="G193" s="160">
        <v>58</v>
      </c>
      <c r="H193" s="159">
        <v>52</v>
      </c>
      <c r="I193" s="159">
        <v>46</v>
      </c>
      <c r="J193" s="160">
        <v>41</v>
      </c>
      <c r="K193" s="159">
        <v>36</v>
      </c>
      <c r="L193" s="160">
        <v>31</v>
      </c>
      <c r="M193" s="159">
        <v>58</v>
      </c>
      <c r="N193" s="159">
        <v>58</v>
      </c>
      <c r="O193" s="160">
        <v>58</v>
      </c>
      <c r="P193" s="159">
        <v>52</v>
      </c>
      <c r="Q193" s="159">
        <v>46</v>
      </c>
      <c r="R193" s="159">
        <v>41</v>
      </c>
      <c r="S193" s="160">
        <v>36</v>
      </c>
      <c r="T193" s="159">
        <v>31</v>
      </c>
      <c r="U193" s="159">
        <v>48</v>
      </c>
      <c r="V193" s="159">
        <v>48</v>
      </c>
      <c r="W193" s="159">
        <v>48</v>
      </c>
      <c r="X193" s="159">
        <v>48</v>
      </c>
      <c r="Y193" s="159">
        <v>46</v>
      </c>
      <c r="Z193" s="159">
        <v>41</v>
      </c>
      <c r="AA193" s="159">
        <v>36</v>
      </c>
      <c r="AB193" s="159">
        <v>31</v>
      </c>
      <c r="AC193" s="691"/>
      <c r="AD193" s="700"/>
      <c r="AE193" s="305" t="s">
        <v>1167</v>
      </c>
      <c r="AF193" s="159">
        <v>345</v>
      </c>
      <c r="AG193" s="159">
        <v>345</v>
      </c>
      <c r="AH193" s="160">
        <v>343</v>
      </c>
      <c r="AI193" s="159">
        <v>309</v>
      </c>
      <c r="AJ193" s="159">
        <v>273</v>
      </c>
      <c r="AK193" s="160">
        <v>247</v>
      </c>
      <c r="AL193" s="159">
        <v>212</v>
      </c>
      <c r="AM193" s="160">
        <v>183</v>
      </c>
      <c r="AN193" s="159">
        <v>345</v>
      </c>
      <c r="AO193" s="159">
        <v>345</v>
      </c>
      <c r="AP193" s="160">
        <v>343</v>
      </c>
      <c r="AQ193" s="159">
        <v>309</v>
      </c>
      <c r="AR193" s="159">
        <v>273</v>
      </c>
      <c r="AS193" s="159">
        <v>247</v>
      </c>
      <c r="AT193" s="160">
        <v>212</v>
      </c>
      <c r="AU193" s="159">
        <v>183</v>
      </c>
      <c r="AV193" s="159">
        <v>507</v>
      </c>
      <c r="AW193" s="159">
        <v>507</v>
      </c>
      <c r="AX193" s="159">
        <v>507</v>
      </c>
      <c r="AY193" s="159">
        <v>507</v>
      </c>
      <c r="AZ193" s="159">
        <v>486</v>
      </c>
      <c r="BA193" s="159">
        <v>437</v>
      </c>
      <c r="BB193" s="159">
        <v>377</v>
      </c>
      <c r="BC193" s="159">
        <v>325</v>
      </c>
      <c r="BD193" s="691"/>
      <c r="BE193" s="700"/>
      <c r="BF193" s="305" t="s">
        <v>1167</v>
      </c>
      <c r="BG193" s="159">
        <v>257</v>
      </c>
      <c r="BH193" s="159">
        <v>309</v>
      </c>
      <c r="BI193" s="160">
        <v>425</v>
      </c>
      <c r="BJ193" s="159">
        <v>488</v>
      </c>
      <c r="BK193" s="159">
        <v>535</v>
      </c>
      <c r="BL193" s="160">
        <v>595</v>
      </c>
      <c r="BM193" s="159">
        <v>608</v>
      </c>
      <c r="BN193" s="160">
        <v>608</v>
      </c>
      <c r="BO193" s="159">
        <v>257</v>
      </c>
      <c r="BP193" s="159">
        <v>309</v>
      </c>
      <c r="BQ193" s="160">
        <v>425</v>
      </c>
      <c r="BR193" s="159">
        <v>488</v>
      </c>
      <c r="BS193" s="159">
        <v>535</v>
      </c>
      <c r="BT193" s="159">
        <v>595</v>
      </c>
      <c r="BU193" s="160">
        <v>608</v>
      </c>
      <c r="BV193" s="159">
        <v>608</v>
      </c>
      <c r="BW193" s="159">
        <v>212</v>
      </c>
      <c r="BX193" s="159">
        <v>255</v>
      </c>
      <c r="BY193" s="159">
        <v>353</v>
      </c>
      <c r="BZ193" s="159">
        <v>452</v>
      </c>
      <c r="CA193" s="159">
        <v>535</v>
      </c>
      <c r="CB193" s="159">
        <v>595</v>
      </c>
      <c r="CC193" s="159">
        <v>608</v>
      </c>
      <c r="CD193" s="159">
        <v>608</v>
      </c>
      <c r="CE193" s="691"/>
      <c r="CF193" s="700"/>
      <c r="CG193" s="305" t="s">
        <v>1167</v>
      </c>
      <c r="CH193" s="159">
        <v>163</v>
      </c>
      <c r="CI193" s="159">
        <v>163</v>
      </c>
      <c r="CJ193" s="160">
        <v>256</v>
      </c>
      <c r="CK193" s="159">
        <v>330</v>
      </c>
      <c r="CL193" s="159">
        <v>381</v>
      </c>
      <c r="CM193" s="160">
        <v>423</v>
      </c>
      <c r="CN193" s="159">
        <v>432</v>
      </c>
      <c r="CO193" s="160">
        <v>432</v>
      </c>
      <c r="CP193" s="159">
        <v>163</v>
      </c>
      <c r="CQ193" s="159">
        <v>163</v>
      </c>
      <c r="CR193" s="160">
        <v>256</v>
      </c>
      <c r="CS193" s="159">
        <v>330</v>
      </c>
      <c r="CT193" s="159">
        <v>381</v>
      </c>
      <c r="CU193" s="159">
        <v>423</v>
      </c>
      <c r="CV193" s="160">
        <v>432</v>
      </c>
      <c r="CW193" s="159">
        <v>432</v>
      </c>
      <c r="CX193" s="159">
        <v>237</v>
      </c>
      <c r="CY193" s="159">
        <v>237</v>
      </c>
      <c r="CZ193" s="159">
        <v>237</v>
      </c>
      <c r="DA193" s="159">
        <v>305</v>
      </c>
      <c r="DB193" s="159">
        <v>381</v>
      </c>
      <c r="DC193" s="159">
        <v>423</v>
      </c>
      <c r="DD193" s="159">
        <v>432</v>
      </c>
      <c r="DE193" s="159">
        <v>432</v>
      </c>
    </row>
    <row r="194" spans="1:109">
      <c r="A194" s="143">
        <v>194</v>
      </c>
      <c r="B194" s="691"/>
      <c r="C194" s="710">
        <v>140</v>
      </c>
      <c r="D194" s="303" t="s">
        <v>1165</v>
      </c>
      <c r="E194" s="155">
        <v>90</v>
      </c>
      <c r="F194" s="155">
        <v>90</v>
      </c>
      <c r="G194" s="156">
        <v>86</v>
      </c>
      <c r="H194" s="155">
        <v>68</v>
      </c>
      <c r="I194" s="155">
        <v>52</v>
      </c>
      <c r="J194" s="156">
        <v>42</v>
      </c>
      <c r="K194" s="155">
        <v>36</v>
      </c>
      <c r="L194" s="156">
        <v>31</v>
      </c>
      <c r="M194" s="155">
        <v>90</v>
      </c>
      <c r="N194" s="155">
        <v>90</v>
      </c>
      <c r="O194" s="156">
        <v>86</v>
      </c>
      <c r="P194" s="155">
        <v>68</v>
      </c>
      <c r="Q194" s="155">
        <v>52</v>
      </c>
      <c r="R194" s="155">
        <v>42</v>
      </c>
      <c r="S194" s="156">
        <v>36</v>
      </c>
      <c r="T194" s="155">
        <v>31</v>
      </c>
      <c r="U194" s="155">
        <v>58</v>
      </c>
      <c r="V194" s="155">
        <v>58</v>
      </c>
      <c r="W194" s="155">
        <v>58</v>
      </c>
      <c r="X194" s="155">
        <v>58</v>
      </c>
      <c r="Y194" s="155">
        <v>52</v>
      </c>
      <c r="Z194" s="155">
        <v>42</v>
      </c>
      <c r="AA194" s="155">
        <v>36</v>
      </c>
      <c r="AB194" s="155">
        <v>31</v>
      </c>
      <c r="AC194" s="691"/>
      <c r="AD194" s="710">
        <v>140</v>
      </c>
      <c r="AE194" s="303" t="s">
        <v>1165</v>
      </c>
      <c r="AF194" s="155">
        <v>623</v>
      </c>
      <c r="AG194" s="155">
        <v>623</v>
      </c>
      <c r="AH194" s="156">
        <v>597</v>
      </c>
      <c r="AI194" s="155">
        <v>474</v>
      </c>
      <c r="AJ194" s="155">
        <v>363</v>
      </c>
      <c r="AK194" s="156">
        <v>295</v>
      </c>
      <c r="AL194" s="155">
        <v>248</v>
      </c>
      <c r="AM194" s="156">
        <v>214</v>
      </c>
      <c r="AN194" s="155">
        <v>623</v>
      </c>
      <c r="AO194" s="155">
        <v>623</v>
      </c>
      <c r="AP194" s="156">
        <v>597</v>
      </c>
      <c r="AQ194" s="155">
        <v>474</v>
      </c>
      <c r="AR194" s="155">
        <v>363</v>
      </c>
      <c r="AS194" s="155">
        <v>295</v>
      </c>
      <c r="AT194" s="156">
        <v>248</v>
      </c>
      <c r="AU194" s="155">
        <v>214</v>
      </c>
      <c r="AV194" s="155">
        <v>713</v>
      </c>
      <c r="AW194" s="155">
        <v>713</v>
      </c>
      <c r="AX194" s="155">
        <v>713</v>
      </c>
      <c r="AY194" s="155">
        <v>713</v>
      </c>
      <c r="AZ194" s="155">
        <v>643</v>
      </c>
      <c r="BA194" s="155">
        <v>521</v>
      </c>
      <c r="BB194" s="155">
        <v>438</v>
      </c>
      <c r="BC194" s="155">
        <v>379</v>
      </c>
      <c r="BD194" s="691"/>
      <c r="BE194" s="710">
        <v>140</v>
      </c>
      <c r="BF194" s="303" t="s">
        <v>1165</v>
      </c>
      <c r="BG194" s="155">
        <v>453</v>
      </c>
      <c r="BH194" s="155">
        <v>513</v>
      </c>
      <c r="BI194" s="156">
        <v>666</v>
      </c>
      <c r="BJ194" s="155">
        <v>668</v>
      </c>
      <c r="BK194" s="155">
        <v>617</v>
      </c>
      <c r="BL194" s="156">
        <v>608</v>
      </c>
      <c r="BM194" s="155">
        <v>608</v>
      </c>
      <c r="BN194" s="156">
        <v>608</v>
      </c>
      <c r="BO194" s="155">
        <v>453</v>
      </c>
      <c r="BP194" s="155">
        <v>513</v>
      </c>
      <c r="BQ194" s="156">
        <v>666</v>
      </c>
      <c r="BR194" s="155">
        <v>668</v>
      </c>
      <c r="BS194" s="155">
        <v>617</v>
      </c>
      <c r="BT194" s="155">
        <v>608</v>
      </c>
      <c r="BU194" s="156">
        <v>608</v>
      </c>
      <c r="BV194" s="155">
        <v>608</v>
      </c>
      <c r="BW194" s="155">
        <v>292</v>
      </c>
      <c r="BX194" s="155">
        <v>331</v>
      </c>
      <c r="BY194" s="155">
        <v>449</v>
      </c>
      <c r="BZ194" s="155">
        <v>567</v>
      </c>
      <c r="CA194" s="155">
        <v>617</v>
      </c>
      <c r="CB194" s="155">
        <v>608</v>
      </c>
      <c r="CC194" s="155">
        <v>608</v>
      </c>
      <c r="CD194" s="155">
        <v>608</v>
      </c>
      <c r="CE194" s="691"/>
      <c r="CF194" s="710">
        <v>140</v>
      </c>
      <c r="CG194" s="303" t="s">
        <v>1165</v>
      </c>
      <c r="CH194" s="155">
        <v>291</v>
      </c>
      <c r="CI194" s="155">
        <v>291</v>
      </c>
      <c r="CJ194" s="156">
        <v>378</v>
      </c>
      <c r="CK194" s="155">
        <v>432</v>
      </c>
      <c r="CL194" s="155">
        <v>432</v>
      </c>
      <c r="CM194" s="156">
        <v>432</v>
      </c>
      <c r="CN194" s="155">
        <v>432</v>
      </c>
      <c r="CO194" s="156">
        <v>432</v>
      </c>
      <c r="CP194" s="155">
        <v>291</v>
      </c>
      <c r="CQ194" s="155">
        <v>291</v>
      </c>
      <c r="CR194" s="156">
        <v>378</v>
      </c>
      <c r="CS194" s="155">
        <v>432</v>
      </c>
      <c r="CT194" s="155">
        <v>432</v>
      </c>
      <c r="CU194" s="155">
        <v>432</v>
      </c>
      <c r="CV194" s="156">
        <v>432</v>
      </c>
      <c r="CW194" s="155">
        <v>432</v>
      </c>
      <c r="CX194" s="155">
        <v>332</v>
      </c>
      <c r="CY194" s="155">
        <v>332</v>
      </c>
      <c r="CZ194" s="155">
        <v>332</v>
      </c>
      <c r="DA194" s="155">
        <v>368</v>
      </c>
      <c r="DB194" s="155">
        <v>432</v>
      </c>
      <c r="DC194" s="155">
        <v>432</v>
      </c>
      <c r="DD194" s="155">
        <v>432</v>
      </c>
      <c r="DE194" s="155">
        <v>432</v>
      </c>
    </row>
    <row r="195" spans="1:109">
      <c r="A195" s="143">
        <v>195</v>
      </c>
      <c r="B195" s="691"/>
      <c r="C195" s="711"/>
      <c r="D195" s="304" t="s">
        <v>1166</v>
      </c>
      <c r="E195" s="157">
        <v>60</v>
      </c>
      <c r="F195" s="157">
        <v>60</v>
      </c>
      <c r="G195" s="158">
        <v>60</v>
      </c>
      <c r="H195" s="157">
        <v>58</v>
      </c>
      <c r="I195" s="157">
        <v>52</v>
      </c>
      <c r="J195" s="158">
        <v>42</v>
      </c>
      <c r="K195" s="157">
        <v>36</v>
      </c>
      <c r="L195" s="158">
        <v>31</v>
      </c>
      <c r="M195" s="157">
        <v>60</v>
      </c>
      <c r="N195" s="157">
        <v>60</v>
      </c>
      <c r="O195" s="158">
        <v>60</v>
      </c>
      <c r="P195" s="157">
        <v>58</v>
      </c>
      <c r="Q195" s="157">
        <v>52</v>
      </c>
      <c r="R195" s="157">
        <v>42</v>
      </c>
      <c r="S195" s="158">
        <v>36</v>
      </c>
      <c r="T195" s="157">
        <v>31</v>
      </c>
      <c r="U195" s="157">
        <v>50</v>
      </c>
      <c r="V195" s="157">
        <v>50</v>
      </c>
      <c r="W195" s="157">
        <v>50</v>
      </c>
      <c r="X195" s="157">
        <v>50</v>
      </c>
      <c r="Y195" s="157">
        <v>50</v>
      </c>
      <c r="Z195" s="157">
        <v>42</v>
      </c>
      <c r="AA195" s="157">
        <v>36</v>
      </c>
      <c r="AB195" s="157">
        <v>31</v>
      </c>
      <c r="AC195" s="691"/>
      <c r="AD195" s="711"/>
      <c r="AE195" s="304" t="s">
        <v>1166</v>
      </c>
      <c r="AF195" s="157">
        <v>420</v>
      </c>
      <c r="AG195" s="157">
        <v>420</v>
      </c>
      <c r="AH195" s="158">
        <v>420</v>
      </c>
      <c r="AI195" s="157">
        <v>403</v>
      </c>
      <c r="AJ195" s="157">
        <v>363</v>
      </c>
      <c r="AK195" s="158">
        <v>294</v>
      </c>
      <c r="AL195" s="157">
        <v>248</v>
      </c>
      <c r="AM195" s="158">
        <v>213</v>
      </c>
      <c r="AN195" s="157">
        <v>420</v>
      </c>
      <c r="AO195" s="157">
        <v>420</v>
      </c>
      <c r="AP195" s="158">
        <v>420</v>
      </c>
      <c r="AQ195" s="157">
        <v>403</v>
      </c>
      <c r="AR195" s="157">
        <v>363</v>
      </c>
      <c r="AS195" s="157">
        <v>294</v>
      </c>
      <c r="AT195" s="158">
        <v>248</v>
      </c>
      <c r="AU195" s="157">
        <v>213</v>
      </c>
      <c r="AV195" s="157">
        <v>616</v>
      </c>
      <c r="AW195" s="157">
        <v>616</v>
      </c>
      <c r="AX195" s="157">
        <v>616</v>
      </c>
      <c r="AY195" s="157">
        <v>616</v>
      </c>
      <c r="AZ195" s="157">
        <v>616</v>
      </c>
      <c r="BA195" s="157">
        <v>521</v>
      </c>
      <c r="BB195" s="157">
        <v>439</v>
      </c>
      <c r="BC195" s="157">
        <v>378</v>
      </c>
      <c r="BD195" s="691"/>
      <c r="BE195" s="711"/>
      <c r="BF195" s="304" t="s">
        <v>1166</v>
      </c>
      <c r="BG195" s="157">
        <v>305</v>
      </c>
      <c r="BH195" s="157">
        <v>346</v>
      </c>
      <c r="BI195" s="158">
        <v>469</v>
      </c>
      <c r="BJ195" s="157">
        <v>567</v>
      </c>
      <c r="BK195" s="157">
        <v>618</v>
      </c>
      <c r="BL195" s="158">
        <v>608</v>
      </c>
      <c r="BM195" s="157">
        <v>609</v>
      </c>
      <c r="BN195" s="158">
        <v>608</v>
      </c>
      <c r="BO195" s="157">
        <v>305</v>
      </c>
      <c r="BP195" s="157">
        <v>346</v>
      </c>
      <c r="BQ195" s="158">
        <v>469</v>
      </c>
      <c r="BR195" s="157">
        <v>567</v>
      </c>
      <c r="BS195" s="157">
        <v>618</v>
      </c>
      <c r="BT195" s="157">
        <v>608</v>
      </c>
      <c r="BU195" s="158">
        <v>609</v>
      </c>
      <c r="BV195" s="157">
        <v>608</v>
      </c>
      <c r="BW195" s="157">
        <v>252</v>
      </c>
      <c r="BX195" s="157">
        <v>285</v>
      </c>
      <c r="BY195" s="157">
        <v>388</v>
      </c>
      <c r="BZ195" s="157">
        <v>490</v>
      </c>
      <c r="CA195" s="157">
        <v>592</v>
      </c>
      <c r="CB195" s="157">
        <v>608</v>
      </c>
      <c r="CC195" s="157">
        <v>609</v>
      </c>
      <c r="CD195" s="157">
        <v>608</v>
      </c>
      <c r="CE195" s="691"/>
      <c r="CF195" s="711"/>
      <c r="CG195" s="304" t="s">
        <v>1166</v>
      </c>
      <c r="CH195" s="157">
        <v>196</v>
      </c>
      <c r="CI195" s="157">
        <v>196</v>
      </c>
      <c r="CJ195" s="158">
        <v>267</v>
      </c>
      <c r="CK195" s="157">
        <v>367</v>
      </c>
      <c r="CL195" s="157">
        <v>432</v>
      </c>
      <c r="CM195" s="158">
        <v>432</v>
      </c>
      <c r="CN195" s="157">
        <v>432</v>
      </c>
      <c r="CO195" s="158">
        <v>432</v>
      </c>
      <c r="CP195" s="157">
        <v>196</v>
      </c>
      <c r="CQ195" s="157">
        <v>196</v>
      </c>
      <c r="CR195" s="158">
        <v>267</v>
      </c>
      <c r="CS195" s="157">
        <v>367</v>
      </c>
      <c r="CT195" s="157">
        <v>432</v>
      </c>
      <c r="CU195" s="157">
        <v>432</v>
      </c>
      <c r="CV195" s="158">
        <v>432</v>
      </c>
      <c r="CW195" s="157">
        <v>432</v>
      </c>
      <c r="CX195" s="157">
        <v>287</v>
      </c>
      <c r="CY195" s="157">
        <v>287</v>
      </c>
      <c r="CZ195" s="157">
        <v>287</v>
      </c>
      <c r="DA195" s="157">
        <v>316</v>
      </c>
      <c r="DB195" s="157">
        <v>413</v>
      </c>
      <c r="DC195" s="157">
        <v>432</v>
      </c>
      <c r="DD195" s="157">
        <v>432</v>
      </c>
      <c r="DE195" s="157">
        <v>432</v>
      </c>
    </row>
    <row r="196" spans="1:109">
      <c r="A196" s="143">
        <v>196</v>
      </c>
      <c r="B196" s="691"/>
      <c r="C196" s="712"/>
      <c r="D196" s="305" t="s">
        <v>1167</v>
      </c>
      <c r="E196" s="159">
        <v>55</v>
      </c>
      <c r="F196" s="159">
        <v>55</v>
      </c>
      <c r="G196" s="160">
        <v>55</v>
      </c>
      <c r="H196" s="159">
        <v>51</v>
      </c>
      <c r="I196" s="159">
        <v>46</v>
      </c>
      <c r="J196" s="160">
        <v>41</v>
      </c>
      <c r="K196" s="159">
        <v>36</v>
      </c>
      <c r="L196" s="160">
        <v>31</v>
      </c>
      <c r="M196" s="159">
        <v>55</v>
      </c>
      <c r="N196" s="159">
        <v>55</v>
      </c>
      <c r="O196" s="160">
        <v>55</v>
      </c>
      <c r="P196" s="159">
        <v>51</v>
      </c>
      <c r="Q196" s="159">
        <v>46</v>
      </c>
      <c r="R196" s="159">
        <v>41</v>
      </c>
      <c r="S196" s="160">
        <v>36</v>
      </c>
      <c r="T196" s="159">
        <v>31</v>
      </c>
      <c r="U196" s="159">
        <v>46</v>
      </c>
      <c r="V196" s="159">
        <v>46</v>
      </c>
      <c r="W196" s="159">
        <v>46</v>
      </c>
      <c r="X196" s="159">
        <v>46</v>
      </c>
      <c r="Y196" s="159">
        <v>46</v>
      </c>
      <c r="Z196" s="159">
        <v>41</v>
      </c>
      <c r="AA196" s="159">
        <v>36</v>
      </c>
      <c r="AB196" s="159">
        <v>31</v>
      </c>
      <c r="AC196" s="691"/>
      <c r="AD196" s="712"/>
      <c r="AE196" s="305" t="s">
        <v>1167</v>
      </c>
      <c r="AF196" s="159">
        <v>384</v>
      </c>
      <c r="AG196" s="159">
        <v>384</v>
      </c>
      <c r="AH196" s="160">
        <v>384</v>
      </c>
      <c r="AI196" s="159">
        <v>355</v>
      </c>
      <c r="AJ196" s="159">
        <v>320</v>
      </c>
      <c r="AK196" s="160">
        <v>288</v>
      </c>
      <c r="AL196" s="159">
        <v>248</v>
      </c>
      <c r="AM196" s="160">
        <v>214</v>
      </c>
      <c r="AN196" s="159">
        <v>384</v>
      </c>
      <c r="AO196" s="159">
        <v>384</v>
      </c>
      <c r="AP196" s="160">
        <v>384</v>
      </c>
      <c r="AQ196" s="159">
        <v>355</v>
      </c>
      <c r="AR196" s="159">
        <v>320</v>
      </c>
      <c r="AS196" s="159">
        <v>288</v>
      </c>
      <c r="AT196" s="160">
        <v>248</v>
      </c>
      <c r="AU196" s="159">
        <v>214</v>
      </c>
      <c r="AV196" s="159">
        <v>562</v>
      </c>
      <c r="AW196" s="159">
        <v>562</v>
      </c>
      <c r="AX196" s="159">
        <v>562</v>
      </c>
      <c r="AY196" s="159">
        <v>562</v>
      </c>
      <c r="AZ196" s="159">
        <v>562</v>
      </c>
      <c r="BA196" s="159">
        <v>510</v>
      </c>
      <c r="BB196" s="159">
        <v>438</v>
      </c>
      <c r="BC196" s="159">
        <v>379</v>
      </c>
      <c r="BD196" s="691"/>
      <c r="BE196" s="712"/>
      <c r="BF196" s="305" t="s">
        <v>1167</v>
      </c>
      <c r="BG196" s="159">
        <v>279</v>
      </c>
      <c r="BH196" s="159">
        <v>316</v>
      </c>
      <c r="BI196" s="160">
        <v>429</v>
      </c>
      <c r="BJ196" s="159">
        <v>500</v>
      </c>
      <c r="BK196" s="159">
        <v>544</v>
      </c>
      <c r="BL196" s="160">
        <v>595</v>
      </c>
      <c r="BM196" s="159">
        <v>608</v>
      </c>
      <c r="BN196" s="160">
        <v>608</v>
      </c>
      <c r="BO196" s="159">
        <v>279</v>
      </c>
      <c r="BP196" s="159">
        <v>316</v>
      </c>
      <c r="BQ196" s="160">
        <v>429</v>
      </c>
      <c r="BR196" s="159">
        <v>500</v>
      </c>
      <c r="BS196" s="159">
        <v>544</v>
      </c>
      <c r="BT196" s="159">
        <v>595</v>
      </c>
      <c r="BU196" s="160">
        <v>608</v>
      </c>
      <c r="BV196" s="159">
        <v>608</v>
      </c>
      <c r="BW196" s="159">
        <v>230</v>
      </c>
      <c r="BX196" s="159">
        <v>261</v>
      </c>
      <c r="BY196" s="159">
        <v>354</v>
      </c>
      <c r="BZ196" s="159">
        <v>447</v>
      </c>
      <c r="CA196" s="159">
        <v>540</v>
      </c>
      <c r="CB196" s="159">
        <v>595</v>
      </c>
      <c r="CC196" s="159">
        <v>608</v>
      </c>
      <c r="CD196" s="159">
        <v>608</v>
      </c>
      <c r="CE196" s="691"/>
      <c r="CF196" s="712"/>
      <c r="CG196" s="305" t="s">
        <v>1167</v>
      </c>
      <c r="CH196" s="159">
        <v>179</v>
      </c>
      <c r="CI196" s="159">
        <v>179</v>
      </c>
      <c r="CJ196" s="160">
        <v>243</v>
      </c>
      <c r="CK196" s="159">
        <v>323</v>
      </c>
      <c r="CL196" s="159">
        <v>381</v>
      </c>
      <c r="CM196" s="160">
        <v>423</v>
      </c>
      <c r="CN196" s="159">
        <v>432</v>
      </c>
      <c r="CO196" s="160">
        <v>432</v>
      </c>
      <c r="CP196" s="159">
        <v>179</v>
      </c>
      <c r="CQ196" s="159">
        <v>179</v>
      </c>
      <c r="CR196" s="160">
        <v>243</v>
      </c>
      <c r="CS196" s="159">
        <v>323</v>
      </c>
      <c r="CT196" s="159">
        <v>381</v>
      </c>
      <c r="CU196" s="159">
        <v>423</v>
      </c>
      <c r="CV196" s="160">
        <v>432</v>
      </c>
      <c r="CW196" s="159">
        <v>432</v>
      </c>
      <c r="CX196" s="159">
        <v>262</v>
      </c>
      <c r="CY196" s="159">
        <v>262</v>
      </c>
      <c r="CZ196" s="159">
        <v>262</v>
      </c>
      <c r="DA196" s="159">
        <v>289</v>
      </c>
      <c r="DB196" s="159">
        <v>378</v>
      </c>
      <c r="DC196" s="159">
        <v>423</v>
      </c>
      <c r="DD196" s="159">
        <v>432</v>
      </c>
      <c r="DE196" s="159">
        <v>432</v>
      </c>
    </row>
    <row r="197" spans="1:109">
      <c r="A197" s="143">
        <v>197</v>
      </c>
      <c r="B197" s="691"/>
      <c r="C197" s="684">
        <v>150</v>
      </c>
      <c r="D197" s="303" t="s">
        <v>1165</v>
      </c>
      <c r="E197" s="155">
        <v>86</v>
      </c>
      <c r="F197" s="155">
        <v>86</v>
      </c>
      <c r="G197" s="156">
        <v>85</v>
      </c>
      <c r="H197" s="155">
        <v>68</v>
      </c>
      <c r="I197" s="155">
        <v>52</v>
      </c>
      <c r="J197" s="156">
        <v>42</v>
      </c>
      <c r="K197" s="155">
        <v>36</v>
      </c>
      <c r="L197" s="156">
        <v>31</v>
      </c>
      <c r="M197" s="155">
        <v>86</v>
      </c>
      <c r="N197" s="155">
        <v>86</v>
      </c>
      <c r="O197" s="156">
        <v>85</v>
      </c>
      <c r="P197" s="155">
        <v>68</v>
      </c>
      <c r="Q197" s="155">
        <v>52</v>
      </c>
      <c r="R197" s="155">
        <v>42</v>
      </c>
      <c r="S197" s="156">
        <v>36</v>
      </c>
      <c r="T197" s="155">
        <v>31</v>
      </c>
      <c r="U197" s="155">
        <v>50</v>
      </c>
      <c r="V197" s="155">
        <v>50</v>
      </c>
      <c r="W197" s="155">
        <v>50</v>
      </c>
      <c r="X197" s="155">
        <v>50</v>
      </c>
      <c r="Y197" s="155">
        <v>50</v>
      </c>
      <c r="Z197" s="155">
        <v>42</v>
      </c>
      <c r="AA197" s="155">
        <v>36</v>
      </c>
      <c r="AB197" s="155">
        <v>31</v>
      </c>
      <c r="AC197" s="691"/>
      <c r="AD197" s="684">
        <v>150</v>
      </c>
      <c r="AE197" s="303" t="s">
        <v>1165</v>
      </c>
      <c r="AF197" s="155">
        <v>685</v>
      </c>
      <c r="AG197" s="155">
        <v>685</v>
      </c>
      <c r="AH197" s="156">
        <v>683</v>
      </c>
      <c r="AI197" s="155">
        <v>546</v>
      </c>
      <c r="AJ197" s="155">
        <v>418</v>
      </c>
      <c r="AK197" s="156">
        <v>339</v>
      </c>
      <c r="AL197" s="155">
        <v>285</v>
      </c>
      <c r="AM197" s="156">
        <v>246</v>
      </c>
      <c r="AN197" s="155">
        <v>685</v>
      </c>
      <c r="AO197" s="155">
        <v>685</v>
      </c>
      <c r="AP197" s="156">
        <v>683</v>
      </c>
      <c r="AQ197" s="155">
        <v>546</v>
      </c>
      <c r="AR197" s="155">
        <v>418</v>
      </c>
      <c r="AS197" s="155">
        <v>339</v>
      </c>
      <c r="AT197" s="156">
        <v>285</v>
      </c>
      <c r="AU197" s="155">
        <v>246</v>
      </c>
      <c r="AV197" s="155">
        <v>713</v>
      </c>
      <c r="AW197" s="155">
        <v>713</v>
      </c>
      <c r="AX197" s="155">
        <v>713</v>
      </c>
      <c r="AY197" s="155">
        <v>713</v>
      </c>
      <c r="AZ197" s="155">
        <v>713</v>
      </c>
      <c r="BA197" s="155">
        <v>600</v>
      </c>
      <c r="BB197" s="155">
        <v>504</v>
      </c>
      <c r="BC197" s="155">
        <v>436</v>
      </c>
      <c r="BD197" s="691"/>
      <c r="BE197" s="684">
        <v>150</v>
      </c>
      <c r="BF197" s="303" t="s">
        <v>1165</v>
      </c>
      <c r="BG197" s="155">
        <v>451</v>
      </c>
      <c r="BH197" s="155">
        <v>501</v>
      </c>
      <c r="BI197" s="156">
        <v>674</v>
      </c>
      <c r="BJ197" s="155">
        <v>678</v>
      </c>
      <c r="BK197" s="155">
        <v>625</v>
      </c>
      <c r="BL197" s="156">
        <v>608</v>
      </c>
      <c r="BM197" s="155">
        <v>608</v>
      </c>
      <c r="BN197" s="156">
        <v>608</v>
      </c>
      <c r="BO197" s="155">
        <v>451</v>
      </c>
      <c r="BP197" s="155">
        <v>501</v>
      </c>
      <c r="BQ197" s="156">
        <v>674</v>
      </c>
      <c r="BR197" s="155">
        <v>678</v>
      </c>
      <c r="BS197" s="155">
        <v>625</v>
      </c>
      <c r="BT197" s="155">
        <v>608</v>
      </c>
      <c r="BU197" s="156">
        <v>608</v>
      </c>
      <c r="BV197" s="155">
        <v>608</v>
      </c>
      <c r="BW197" s="155">
        <v>265</v>
      </c>
      <c r="BX197" s="155">
        <v>295</v>
      </c>
      <c r="BY197" s="155">
        <v>397</v>
      </c>
      <c r="BZ197" s="155">
        <v>499</v>
      </c>
      <c r="CA197" s="155">
        <v>602</v>
      </c>
      <c r="CB197" s="155">
        <v>608</v>
      </c>
      <c r="CC197" s="155">
        <v>608</v>
      </c>
      <c r="CD197" s="155">
        <v>608</v>
      </c>
      <c r="CE197" s="691"/>
      <c r="CF197" s="684">
        <v>150</v>
      </c>
      <c r="CG197" s="303" t="s">
        <v>1165</v>
      </c>
      <c r="CH197" s="155">
        <v>320</v>
      </c>
      <c r="CI197" s="155">
        <v>320</v>
      </c>
      <c r="CJ197" s="156">
        <v>375</v>
      </c>
      <c r="CK197" s="155">
        <v>432</v>
      </c>
      <c r="CL197" s="155">
        <v>432</v>
      </c>
      <c r="CM197" s="156">
        <v>432</v>
      </c>
      <c r="CN197" s="155">
        <v>432</v>
      </c>
      <c r="CO197" s="156">
        <v>432</v>
      </c>
      <c r="CP197" s="155">
        <v>320</v>
      </c>
      <c r="CQ197" s="155">
        <v>320</v>
      </c>
      <c r="CR197" s="156">
        <v>375</v>
      </c>
      <c r="CS197" s="155">
        <v>432</v>
      </c>
      <c r="CT197" s="155">
        <v>432</v>
      </c>
      <c r="CU197" s="155">
        <v>432</v>
      </c>
      <c r="CV197" s="156">
        <v>432</v>
      </c>
      <c r="CW197" s="155">
        <v>432</v>
      </c>
      <c r="CX197" s="155">
        <v>332</v>
      </c>
      <c r="CY197" s="155">
        <v>332</v>
      </c>
      <c r="CZ197" s="155">
        <v>332</v>
      </c>
      <c r="DA197" s="155">
        <v>332</v>
      </c>
      <c r="DB197" s="155">
        <v>416</v>
      </c>
      <c r="DC197" s="155">
        <v>432</v>
      </c>
      <c r="DD197" s="155">
        <v>432</v>
      </c>
      <c r="DE197" s="155">
        <v>432</v>
      </c>
    </row>
    <row r="198" spans="1:109">
      <c r="A198" s="143">
        <v>198</v>
      </c>
      <c r="B198" s="691"/>
      <c r="C198" s="685"/>
      <c r="D198" s="304" t="s">
        <v>1166</v>
      </c>
      <c r="E198" s="157">
        <v>58</v>
      </c>
      <c r="F198" s="157">
        <v>58</v>
      </c>
      <c r="G198" s="158">
        <v>58</v>
      </c>
      <c r="H198" s="157">
        <v>57</v>
      </c>
      <c r="I198" s="157">
        <v>52</v>
      </c>
      <c r="J198" s="158">
        <v>42</v>
      </c>
      <c r="K198" s="157">
        <v>36</v>
      </c>
      <c r="L198" s="158">
        <v>31</v>
      </c>
      <c r="M198" s="157">
        <v>48</v>
      </c>
      <c r="N198" s="157">
        <v>48</v>
      </c>
      <c r="O198" s="158">
        <v>48</v>
      </c>
      <c r="P198" s="157">
        <v>48</v>
      </c>
      <c r="Q198" s="157">
        <v>48</v>
      </c>
      <c r="R198" s="157">
        <v>42</v>
      </c>
      <c r="S198" s="158">
        <v>36</v>
      </c>
      <c r="T198" s="157">
        <v>31</v>
      </c>
      <c r="U198" s="157">
        <v>48</v>
      </c>
      <c r="V198" s="157">
        <v>48</v>
      </c>
      <c r="W198" s="157">
        <v>48</v>
      </c>
      <c r="X198" s="157">
        <v>48</v>
      </c>
      <c r="Y198" s="157">
        <v>48</v>
      </c>
      <c r="Z198" s="157">
        <v>42</v>
      </c>
      <c r="AA198" s="157">
        <v>36</v>
      </c>
      <c r="AB198" s="157">
        <v>31</v>
      </c>
      <c r="AC198" s="691"/>
      <c r="AD198" s="685"/>
      <c r="AE198" s="304" t="s">
        <v>1166</v>
      </c>
      <c r="AF198" s="157">
        <v>462</v>
      </c>
      <c r="AG198" s="157">
        <v>462</v>
      </c>
      <c r="AH198" s="158">
        <v>462</v>
      </c>
      <c r="AI198" s="157">
        <v>461</v>
      </c>
      <c r="AJ198" s="157">
        <v>418</v>
      </c>
      <c r="AK198" s="158">
        <v>339</v>
      </c>
      <c r="AL198" s="157">
        <v>286</v>
      </c>
      <c r="AM198" s="158">
        <v>246</v>
      </c>
      <c r="AN198" s="157">
        <v>676</v>
      </c>
      <c r="AO198" s="157">
        <v>676</v>
      </c>
      <c r="AP198" s="158">
        <v>676</v>
      </c>
      <c r="AQ198" s="157">
        <v>676</v>
      </c>
      <c r="AR198" s="157">
        <v>676</v>
      </c>
      <c r="AS198" s="157">
        <v>600</v>
      </c>
      <c r="AT198" s="158">
        <v>506</v>
      </c>
      <c r="AU198" s="157">
        <v>436</v>
      </c>
      <c r="AV198" s="157">
        <v>676</v>
      </c>
      <c r="AW198" s="157">
        <v>676</v>
      </c>
      <c r="AX198" s="157">
        <v>676</v>
      </c>
      <c r="AY198" s="157">
        <v>676</v>
      </c>
      <c r="AZ198" s="157">
        <v>676</v>
      </c>
      <c r="BA198" s="157">
        <v>600</v>
      </c>
      <c r="BB198" s="157">
        <v>506</v>
      </c>
      <c r="BC198" s="157">
        <v>436</v>
      </c>
      <c r="BD198" s="691"/>
      <c r="BE198" s="685"/>
      <c r="BF198" s="304" t="s">
        <v>1166</v>
      </c>
      <c r="BG198" s="157">
        <v>304</v>
      </c>
      <c r="BH198" s="157">
        <v>339</v>
      </c>
      <c r="BI198" s="158">
        <v>455</v>
      </c>
      <c r="BJ198" s="157">
        <v>572</v>
      </c>
      <c r="BK198" s="157">
        <v>626</v>
      </c>
      <c r="BL198" s="158">
        <v>608</v>
      </c>
      <c r="BM198" s="157">
        <v>609</v>
      </c>
      <c r="BN198" s="158">
        <v>608</v>
      </c>
      <c r="BO198" s="157">
        <v>251</v>
      </c>
      <c r="BP198" s="157">
        <v>279</v>
      </c>
      <c r="BQ198" s="158">
        <v>376</v>
      </c>
      <c r="BR198" s="157">
        <v>474</v>
      </c>
      <c r="BS198" s="157">
        <v>571</v>
      </c>
      <c r="BT198" s="157">
        <v>608</v>
      </c>
      <c r="BU198" s="158">
        <v>609</v>
      </c>
      <c r="BV198" s="157">
        <v>608</v>
      </c>
      <c r="BW198" s="157">
        <v>251</v>
      </c>
      <c r="BX198" s="157">
        <v>279</v>
      </c>
      <c r="BY198" s="157">
        <v>376</v>
      </c>
      <c r="BZ198" s="157">
        <v>474</v>
      </c>
      <c r="CA198" s="157">
        <v>571</v>
      </c>
      <c r="CB198" s="157">
        <v>608</v>
      </c>
      <c r="CC198" s="157">
        <v>609</v>
      </c>
      <c r="CD198" s="157">
        <v>608</v>
      </c>
      <c r="CE198" s="691"/>
      <c r="CF198" s="685"/>
      <c r="CG198" s="304" t="s">
        <v>1166</v>
      </c>
      <c r="CH198" s="157">
        <v>215</v>
      </c>
      <c r="CI198" s="157">
        <v>215</v>
      </c>
      <c r="CJ198" s="158">
        <v>253</v>
      </c>
      <c r="CK198" s="157">
        <v>364</v>
      </c>
      <c r="CL198" s="157">
        <v>432</v>
      </c>
      <c r="CM198" s="158">
        <v>432</v>
      </c>
      <c r="CN198" s="157">
        <v>432</v>
      </c>
      <c r="CO198" s="158">
        <v>432</v>
      </c>
      <c r="CP198" s="157">
        <v>315</v>
      </c>
      <c r="CQ198" s="157">
        <v>315</v>
      </c>
      <c r="CR198" s="158">
        <v>315</v>
      </c>
      <c r="CS198" s="157">
        <v>315</v>
      </c>
      <c r="CT198" s="157">
        <v>395</v>
      </c>
      <c r="CU198" s="157">
        <v>432</v>
      </c>
      <c r="CV198" s="158">
        <v>432</v>
      </c>
      <c r="CW198" s="157">
        <v>432</v>
      </c>
      <c r="CX198" s="157">
        <v>315</v>
      </c>
      <c r="CY198" s="157">
        <v>315</v>
      </c>
      <c r="CZ198" s="157">
        <v>315</v>
      </c>
      <c r="DA198" s="157">
        <v>315</v>
      </c>
      <c r="DB198" s="157">
        <v>395</v>
      </c>
      <c r="DC198" s="157">
        <v>432</v>
      </c>
      <c r="DD198" s="157">
        <v>432</v>
      </c>
      <c r="DE198" s="157">
        <v>432</v>
      </c>
    </row>
    <row r="199" spans="1:109">
      <c r="A199" s="143">
        <v>199</v>
      </c>
      <c r="B199" s="691"/>
      <c r="C199" s="686"/>
      <c r="D199" s="305" t="s">
        <v>1167</v>
      </c>
      <c r="E199" s="159">
        <v>53</v>
      </c>
      <c r="F199" s="159">
        <v>53</v>
      </c>
      <c r="G199" s="160">
        <v>53</v>
      </c>
      <c r="H199" s="159">
        <v>51</v>
      </c>
      <c r="I199" s="159">
        <v>46</v>
      </c>
      <c r="J199" s="160">
        <v>41</v>
      </c>
      <c r="K199" s="159">
        <v>36</v>
      </c>
      <c r="L199" s="160">
        <v>31</v>
      </c>
      <c r="M199" s="159">
        <v>44</v>
      </c>
      <c r="N199" s="159">
        <v>44</v>
      </c>
      <c r="O199" s="160">
        <v>44</v>
      </c>
      <c r="P199" s="159">
        <v>44</v>
      </c>
      <c r="Q199" s="159">
        <v>44</v>
      </c>
      <c r="R199" s="159">
        <v>41</v>
      </c>
      <c r="S199" s="160">
        <v>36</v>
      </c>
      <c r="T199" s="159">
        <v>31</v>
      </c>
      <c r="U199" s="159">
        <v>44</v>
      </c>
      <c r="V199" s="159">
        <v>44</v>
      </c>
      <c r="W199" s="159">
        <v>44</v>
      </c>
      <c r="X199" s="159">
        <v>44</v>
      </c>
      <c r="Y199" s="159">
        <v>44</v>
      </c>
      <c r="Z199" s="159">
        <v>41</v>
      </c>
      <c r="AA199" s="159">
        <v>36</v>
      </c>
      <c r="AB199" s="159">
        <v>31</v>
      </c>
      <c r="AC199" s="691"/>
      <c r="AD199" s="686"/>
      <c r="AE199" s="305" t="s">
        <v>1167</v>
      </c>
      <c r="AF199" s="159">
        <v>423</v>
      </c>
      <c r="AG199" s="159">
        <v>423</v>
      </c>
      <c r="AH199" s="160">
        <v>423</v>
      </c>
      <c r="AI199" s="159">
        <v>406</v>
      </c>
      <c r="AJ199" s="159">
        <v>368</v>
      </c>
      <c r="AK199" s="160">
        <v>332</v>
      </c>
      <c r="AL199" s="159">
        <v>285</v>
      </c>
      <c r="AM199" s="160">
        <v>246</v>
      </c>
      <c r="AN199" s="159">
        <v>618</v>
      </c>
      <c r="AO199" s="159">
        <v>618</v>
      </c>
      <c r="AP199" s="160">
        <v>618</v>
      </c>
      <c r="AQ199" s="159">
        <v>618</v>
      </c>
      <c r="AR199" s="159">
        <v>618</v>
      </c>
      <c r="AS199" s="159">
        <v>588</v>
      </c>
      <c r="AT199" s="160">
        <v>505</v>
      </c>
      <c r="AU199" s="159">
        <v>436</v>
      </c>
      <c r="AV199" s="159">
        <v>618</v>
      </c>
      <c r="AW199" s="159">
        <v>618</v>
      </c>
      <c r="AX199" s="159">
        <v>618</v>
      </c>
      <c r="AY199" s="159">
        <v>618</v>
      </c>
      <c r="AZ199" s="159">
        <v>618</v>
      </c>
      <c r="BA199" s="159">
        <v>588</v>
      </c>
      <c r="BB199" s="159">
        <v>505</v>
      </c>
      <c r="BC199" s="159">
        <v>436</v>
      </c>
      <c r="BD199" s="691"/>
      <c r="BE199" s="686"/>
      <c r="BF199" s="305" t="s">
        <v>1167</v>
      </c>
      <c r="BG199" s="159">
        <v>279</v>
      </c>
      <c r="BH199" s="159">
        <v>310</v>
      </c>
      <c r="BI199" s="160">
        <v>417</v>
      </c>
      <c r="BJ199" s="159">
        <v>504</v>
      </c>
      <c r="BK199" s="159">
        <v>551</v>
      </c>
      <c r="BL199" s="160">
        <v>595</v>
      </c>
      <c r="BM199" s="159">
        <v>608</v>
      </c>
      <c r="BN199" s="160">
        <v>608</v>
      </c>
      <c r="BO199" s="159">
        <v>229</v>
      </c>
      <c r="BP199" s="159">
        <v>255</v>
      </c>
      <c r="BQ199" s="160">
        <v>344</v>
      </c>
      <c r="BR199" s="159">
        <v>433</v>
      </c>
      <c r="BS199" s="159">
        <v>522</v>
      </c>
      <c r="BT199" s="159">
        <v>595</v>
      </c>
      <c r="BU199" s="160">
        <v>608</v>
      </c>
      <c r="BV199" s="159">
        <v>608</v>
      </c>
      <c r="BW199" s="159">
        <v>229</v>
      </c>
      <c r="BX199" s="159">
        <v>255</v>
      </c>
      <c r="BY199" s="159">
        <v>344</v>
      </c>
      <c r="BZ199" s="159">
        <v>433</v>
      </c>
      <c r="CA199" s="159">
        <v>522</v>
      </c>
      <c r="CB199" s="159">
        <v>595</v>
      </c>
      <c r="CC199" s="159">
        <v>608</v>
      </c>
      <c r="CD199" s="159">
        <v>608</v>
      </c>
      <c r="CE199" s="691"/>
      <c r="CF199" s="686"/>
      <c r="CG199" s="305" t="s">
        <v>1167</v>
      </c>
      <c r="CH199" s="159">
        <v>197</v>
      </c>
      <c r="CI199" s="159">
        <v>197</v>
      </c>
      <c r="CJ199" s="160">
        <v>232</v>
      </c>
      <c r="CK199" s="159">
        <v>322</v>
      </c>
      <c r="CL199" s="159">
        <v>381</v>
      </c>
      <c r="CM199" s="160">
        <v>423</v>
      </c>
      <c r="CN199" s="159">
        <v>432</v>
      </c>
      <c r="CO199" s="160">
        <v>432</v>
      </c>
      <c r="CP199" s="159">
        <v>288</v>
      </c>
      <c r="CQ199" s="159">
        <v>288</v>
      </c>
      <c r="CR199" s="160">
        <v>288</v>
      </c>
      <c r="CS199" s="159">
        <v>288</v>
      </c>
      <c r="CT199" s="159">
        <v>360</v>
      </c>
      <c r="CU199" s="159">
        <v>423</v>
      </c>
      <c r="CV199" s="160">
        <v>432</v>
      </c>
      <c r="CW199" s="159">
        <v>432</v>
      </c>
      <c r="CX199" s="159">
        <v>288</v>
      </c>
      <c r="CY199" s="159">
        <v>288</v>
      </c>
      <c r="CZ199" s="159">
        <v>288</v>
      </c>
      <c r="DA199" s="159">
        <v>288</v>
      </c>
      <c r="DB199" s="159">
        <v>360</v>
      </c>
      <c r="DC199" s="159">
        <v>423</v>
      </c>
      <c r="DD199" s="159">
        <v>432</v>
      </c>
      <c r="DE199" s="159">
        <v>432</v>
      </c>
    </row>
    <row r="200" spans="1:109">
      <c r="A200" s="143">
        <v>200</v>
      </c>
      <c r="B200" s="691"/>
      <c r="C200" s="687">
        <v>160</v>
      </c>
      <c r="D200" s="303" t="s">
        <v>1165</v>
      </c>
      <c r="E200" s="155">
        <v>78</v>
      </c>
      <c r="F200" s="155">
        <v>78</v>
      </c>
      <c r="G200" s="156">
        <v>78</v>
      </c>
      <c r="H200" s="155">
        <v>68</v>
      </c>
      <c r="I200" s="155">
        <v>52</v>
      </c>
      <c r="J200" s="156">
        <v>42</v>
      </c>
      <c r="K200" s="155">
        <v>36</v>
      </c>
      <c r="L200" s="156">
        <v>31</v>
      </c>
      <c r="M200" s="155">
        <v>44</v>
      </c>
      <c r="N200" s="155">
        <v>44</v>
      </c>
      <c r="O200" s="156">
        <v>44</v>
      </c>
      <c r="P200" s="155">
        <v>44</v>
      </c>
      <c r="Q200" s="155">
        <v>44</v>
      </c>
      <c r="R200" s="155">
        <v>42</v>
      </c>
      <c r="S200" s="156">
        <v>36</v>
      </c>
      <c r="T200" s="155">
        <v>31</v>
      </c>
      <c r="U200" s="155">
        <v>44</v>
      </c>
      <c r="V200" s="155">
        <v>44</v>
      </c>
      <c r="W200" s="155">
        <v>44</v>
      </c>
      <c r="X200" s="155">
        <v>44</v>
      </c>
      <c r="Y200" s="155">
        <v>44</v>
      </c>
      <c r="Z200" s="155">
        <v>42</v>
      </c>
      <c r="AA200" s="155">
        <v>36</v>
      </c>
      <c r="AB200" s="155">
        <v>31</v>
      </c>
      <c r="AC200" s="691"/>
      <c r="AD200" s="687">
        <v>160</v>
      </c>
      <c r="AE200" s="303" t="s">
        <v>1165</v>
      </c>
      <c r="AF200" s="155">
        <v>713</v>
      </c>
      <c r="AG200" s="155">
        <v>713</v>
      </c>
      <c r="AH200" s="156">
        <v>713</v>
      </c>
      <c r="AI200" s="155">
        <v>624</v>
      </c>
      <c r="AJ200" s="155">
        <v>478</v>
      </c>
      <c r="AK200" s="156">
        <v>388</v>
      </c>
      <c r="AL200" s="155">
        <v>326</v>
      </c>
      <c r="AM200" s="156">
        <v>282</v>
      </c>
      <c r="AN200" s="155">
        <v>713</v>
      </c>
      <c r="AO200" s="155">
        <v>713</v>
      </c>
      <c r="AP200" s="156">
        <v>713</v>
      </c>
      <c r="AQ200" s="155">
        <v>713</v>
      </c>
      <c r="AR200" s="155">
        <v>713</v>
      </c>
      <c r="AS200" s="155">
        <v>685</v>
      </c>
      <c r="AT200" s="156">
        <v>576</v>
      </c>
      <c r="AU200" s="155">
        <v>497</v>
      </c>
      <c r="AV200" s="155">
        <v>713</v>
      </c>
      <c r="AW200" s="155">
        <v>713</v>
      </c>
      <c r="AX200" s="155">
        <v>713</v>
      </c>
      <c r="AY200" s="155">
        <v>713</v>
      </c>
      <c r="AZ200" s="155">
        <v>713</v>
      </c>
      <c r="BA200" s="155">
        <v>685</v>
      </c>
      <c r="BB200" s="155">
        <v>576</v>
      </c>
      <c r="BC200" s="155">
        <v>497</v>
      </c>
      <c r="BD200" s="691"/>
      <c r="BE200" s="687">
        <v>160</v>
      </c>
      <c r="BF200" s="303" t="s">
        <v>1165</v>
      </c>
      <c r="BG200" s="155">
        <v>501</v>
      </c>
      <c r="BH200" s="155">
        <v>515</v>
      </c>
      <c r="BI200" s="156">
        <v>674</v>
      </c>
      <c r="BJ200" s="155">
        <v>729</v>
      </c>
      <c r="BK200" s="155">
        <v>664</v>
      </c>
      <c r="BL200" s="156">
        <v>625</v>
      </c>
      <c r="BM200" s="155">
        <v>608</v>
      </c>
      <c r="BN200" s="156">
        <v>608</v>
      </c>
      <c r="BO200" s="155">
        <v>284</v>
      </c>
      <c r="BP200" s="155">
        <v>291</v>
      </c>
      <c r="BQ200" s="156">
        <v>381</v>
      </c>
      <c r="BR200" s="155">
        <v>471</v>
      </c>
      <c r="BS200" s="155">
        <v>561</v>
      </c>
      <c r="BT200" s="155">
        <v>625</v>
      </c>
      <c r="BU200" s="156">
        <v>608</v>
      </c>
      <c r="BV200" s="155">
        <v>608</v>
      </c>
      <c r="BW200" s="155">
        <v>284</v>
      </c>
      <c r="BX200" s="155">
        <v>291</v>
      </c>
      <c r="BY200" s="155">
        <v>381</v>
      </c>
      <c r="BZ200" s="155">
        <v>471</v>
      </c>
      <c r="CA200" s="155">
        <v>561</v>
      </c>
      <c r="CB200" s="155">
        <v>625</v>
      </c>
      <c r="CC200" s="155">
        <v>608</v>
      </c>
      <c r="CD200" s="155">
        <v>608</v>
      </c>
      <c r="CE200" s="691"/>
      <c r="CF200" s="687">
        <v>160</v>
      </c>
      <c r="CG200" s="303" t="s">
        <v>1165</v>
      </c>
      <c r="CH200" s="155">
        <v>332</v>
      </c>
      <c r="CI200" s="155">
        <v>332</v>
      </c>
      <c r="CJ200" s="156">
        <v>343</v>
      </c>
      <c r="CK200" s="155">
        <v>432</v>
      </c>
      <c r="CL200" s="155">
        <v>432</v>
      </c>
      <c r="CM200" s="156">
        <v>432</v>
      </c>
      <c r="CN200" s="155">
        <v>432</v>
      </c>
      <c r="CO200" s="156">
        <v>432</v>
      </c>
      <c r="CP200" s="155">
        <v>332</v>
      </c>
      <c r="CQ200" s="155">
        <v>332</v>
      </c>
      <c r="CR200" s="156">
        <v>332</v>
      </c>
      <c r="CS200" s="155">
        <v>332</v>
      </c>
      <c r="CT200" s="155">
        <v>365</v>
      </c>
      <c r="CU200" s="155">
        <v>432</v>
      </c>
      <c r="CV200" s="156">
        <v>432</v>
      </c>
      <c r="CW200" s="155">
        <v>432</v>
      </c>
      <c r="CX200" s="155">
        <v>332</v>
      </c>
      <c r="CY200" s="155">
        <v>332</v>
      </c>
      <c r="CZ200" s="155">
        <v>332</v>
      </c>
      <c r="DA200" s="155">
        <v>332</v>
      </c>
      <c r="DB200" s="155">
        <v>365</v>
      </c>
      <c r="DC200" s="155">
        <v>432</v>
      </c>
      <c r="DD200" s="155">
        <v>432</v>
      </c>
      <c r="DE200" s="155">
        <v>432</v>
      </c>
    </row>
    <row r="201" spans="1:109">
      <c r="A201" s="143">
        <v>201</v>
      </c>
      <c r="B201" s="691"/>
      <c r="C201" s="688"/>
      <c r="D201" s="304" t="s">
        <v>1166</v>
      </c>
      <c r="E201" s="157">
        <v>55</v>
      </c>
      <c r="F201" s="157">
        <v>55</v>
      </c>
      <c r="G201" s="158">
        <v>55</v>
      </c>
      <c r="H201" s="157">
        <v>55</v>
      </c>
      <c r="I201" s="157">
        <v>51</v>
      </c>
      <c r="J201" s="158">
        <v>42</v>
      </c>
      <c r="K201" s="157">
        <v>36</v>
      </c>
      <c r="L201" s="158">
        <v>31</v>
      </c>
      <c r="M201" s="157">
        <v>44</v>
      </c>
      <c r="N201" s="157">
        <v>44</v>
      </c>
      <c r="O201" s="158">
        <v>44</v>
      </c>
      <c r="P201" s="157">
        <v>44</v>
      </c>
      <c r="Q201" s="157">
        <v>44</v>
      </c>
      <c r="R201" s="157">
        <v>42</v>
      </c>
      <c r="S201" s="158">
        <v>36</v>
      </c>
      <c r="T201" s="157">
        <v>31</v>
      </c>
      <c r="U201" s="157">
        <v>44</v>
      </c>
      <c r="V201" s="157">
        <v>44</v>
      </c>
      <c r="W201" s="157">
        <v>44</v>
      </c>
      <c r="X201" s="157">
        <v>44</v>
      </c>
      <c r="Y201" s="157">
        <v>44</v>
      </c>
      <c r="Z201" s="157">
        <v>42</v>
      </c>
      <c r="AA201" s="157">
        <v>36</v>
      </c>
      <c r="AB201" s="157">
        <v>31</v>
      </c>
      <c r="AC201" s="691"/>
      <c r="AD201" s="688"/>
      <c r="AE201" s="304" t="s">
        <v>1166</v>
      </c>
      <c r="AF201" s="157">
        <v>505</v>
      </c>
      <c r="AG201" s="157">
        <v>505</v>
      </c>
      <c r="AH201" s="158">
        <v>505</v>
      </c>
      <c r="AI201" s="157">
        <v>505</v>
      </c>
      <c r="AJ201" s="157">
        <v>465</v>
      </c>
      <c r="AK201" s="158">
        <v>388</v>
      </c>
      <c r="AL201" s="157">
        <v>327</v>
      </c>
      <c r="AM201" s="158">
        <v>282</v>
      </c>
      <c r="AN201" s="157">
        <v>713</v>
      </c>
      <c r="AO201" s="157">
        <v>713</v>
      </c>
      <c r="AP201" s="158">
        <v>713</v>
      </c>
      <c r="AQ201" s="157">
        <v>713</v>
      </c>
      <c r="AR201" s="157">
        <v>713</v>
      </c>
      <c r="AS201" s="157">
        <v>686</v>
      </c>
      <c r="AT201" s="158">
        <v>577</v>
      </c>
      <c r="AU201" s="157">
        <v>497</v>
      </c>
      <c r="AV201" s="157">
        <v>713</v>
      </c>
      <c r="AW201" s="157">
        <v>713</v>
      </c>
      <c r="AX201" s="157">
        <v>713</v>
      </c>
      <c r="AY201" s="157">
        <v>713</v>
      </c>
      <c r="AZ201" s="157">
        <v>713</v>
      </c>
      <c r="BA201" s="157">
        <v>686</v>
      </c>
      <c r="BB201" s="157">
        <v>577</v>
      </c>
      <c r="BC201" s="157">
        <v>497</v>
      </c>
      <c r="BD201" s="691"/>
      <c r="BE201" s="688"/>
      <c r="BF201" s="304" t="s">
        <v>1166</v>
      </c>
      <c r="BG201" s="157">
        <v>356</v>
      </c>
      <c r="BH201" s="157">
        <v>364</v>
      </c>
      <c r="BI201" s="158">
        <v>477</v>
      </c>
      <c r="BJ201" s="157">
        <v>590</v>
      </c>
      <c r="BK201" s="157">
        <v>647</v>
      </c>
      <c r="BL201" s="158">
        <v>625</v>
      </c>
      <c r="BM201" s="157">
        <v>609</v>
      </c>
      <c r="BN201" s="158">
        <v>608</v>
      </c>
      <c r="BO201" s="157">
        <v>284</v>
      </c>
      <c r="BP201" s="157">
        <v>291</v>
      </c>
      <c r="BQ201" s="158">
        <v>381</v>
      </c>
      <c r="BR201" s="157">
        <v>471</v>
      </c>
      <c r="BS201" s="157">
        <v>561</v>
      </c>
      <c r="BT201" s="157">
        <v>627</v>
      </c>
      <c r="BU201" s="158">
        <v>609</v>
      </c>
      <c r="BV201" s="157">
        <v>608</v>
      </c>
      <c r="BW201" s="157">
        <v>284</v>
      </c>
      <c r="BX201" s="157">
        <v>291</v>
      </c>
      <c r="BY201" s="157">
        <v>381</v>
      </c>
      <c r="BZ201" s="157">
        <v>471</v>
      </c>
      <c r="CA201" s="157">
        <v>561</v>
      </c>
      <c r="CB201" s="157">
        <v>627</v>
      </c>
      <c r="CC201" s="157">
        <v>609</v>
      </c>
      <c r="CD201" s="157">
        <v>608</v>
      </c>
      <c r="CE201" s="691"/>
      <c r="CF201" s="688"/>
      <c r="CG201" s="304" t="s">
        <v>1166</v>
      </c>
      <c r="CH201" s="157">
        <v>235</v>
      </c>
      <c r="CI201" s="157">
        <v>235</v>
      </c>
      <c r="CJ201" s="158">
        <v>243</v>
      </c>
      <c r="CK201" s="157">
        <v>350</v>
      </c>
      <c r="CL201" s="157">
        <v>420</v>
      </c>
      <c r="CM201" s="158">
        <v>432</v>
      </c>
      <c r="CN201" s="157">
        <v>432</v>
      </c>
      <c r="CO201" s="158">
        <v>432</v>
      </c>
      <c r="CP201" s="157">
        <v>332</v>
      </c>
      <c r="CQ201" s="157">
        <v>332</v>
      </c>
      <c r="CR201" s="158">
        <v>332</v>
      </c>
      <c r="CS201" s="157">
        <v>332</v>
      </c>
      <c r="CT201" s="157">
        <v>365</v>
      </c>
      <c r="CU201" s="157">
        <v>432</v>
      </c>
      <c r="CV201" s="158">
        <v>432</v>
      </c>
      <c r="CW201" s="157">
        <v>432</v>
      </c>
      <c r="CX201" s="157">
        <v>332</v>
      </c>
      <c r="CY201" s="157">
        <v>332</v>
      </c>
      <c r="CZ201" s="157">
        <v>332</v>
      </c>
      <c r="DA201" s="157">
        <v>332</v>
      </c>
      <c r="DB201" s="157">
        <v>365</v>
      </c>
      <c r="DC201" s="157">
        <v>432</v>
      </c>
      <c r="DD201" s="157">
        <v>432</v>
      </c>
      <c r="DE201" s="157">
        <v>432</v>
      </c>
    </row>
    <row r="202" spans="1:109">
      <c r="A202" s="143">
        <v>202</v>
      </c>
      <c r="B202" s="691"/>
      <c r="C202" s="689"/>
      <c r="D202" s="305" t="s">
        <v>1167</v>
      </c>
      <c r="E202" s="159">
        <v>50</v>
      </c>
      <c r="F202" s="159">
        <v>50</v>
      </c>
      <c r="G202" s="160">
        <v>50</v>
      </c>
      <c r="H202" s="159">
        <v>49</v>
      </c>
      <c r="I202" s="159">
        <v>45</v>
      </c>
      <c r="J202" s="160">
        <v>41</v>
      </c>
      <c r="K202" s="159">
        <v>36</v>
      </c>
      <c r="L202" s="160">
        <v>31</v>
      </c>
      <c r="M202" s="159">
        <v>42</v>
      </c>
      <c r="N202" s="159">
        <v>42</v>
      </c>
      <c r="O202" s="160">
        <v>42</v>
      </c>
      <c r="P202" s="159">
        <v>42</v>
      </c>
      <c r="Q202" s="159">
        <v>42</v>
      </c>
      <c r="R202" s="159">
        <v>41</v>
      </c>
      <c r="S202" s="160">
        <v>36</v>
      </c>
      <c r="T202" s="159">
        <v>31</v>
      </c>
      <c r="U202" s="159">
        <v>42</v>
      </c>
      <c r="V202" s="159">
        <v>42</v>
      </c>
      <c r="W202" s="159">
        <v>42</v>
      </c>
      <c r="X202" s="159">
        <v>42</v>
      </c>
      <c r="Y202" s="159">
        <v>42</v>
      </c>
      <c r="Z202" s="159">
        <v>41</v>
      </c>
      <c r="AA202" s="159">
        <v>36</v>
      </c>
      <c r="AB202" s="159">
        <v>31</v>
      </c>
      <c r="AC202" s="691"/>
      <c r="AD202" s="689"/>
      <c r="AE202" s="305" t="s">
        <v>1167</v>
      </c>
      <c r="AF202" s="159">
        <v>461</v>
      </c>
      <c r="AG202" s="159">
        <v>461</v>
      </c>
      <c r="AH202" s="160">
        <v>461</v>
      </c>
      <c r="AI202" s="159">
        <v>449</v>
      </c>
      <c r="AJ202" s="159">
        <v>410</v>
      </c>
      <c r="AK202" s="160">
        <v>379</v>
      </c>
      <c r="AL202" s="159">
        <v>326</v>
      </c>
      <c r="AM202" s="160">
        <v>281</v>
      </c>
      <c r="AN202" s="159">
        <v>675</v>
      </c>
      <c r="AO202" s="159">
        <v>675</v>
      </c>
      <c r="AP202" s="160">
        <v>675</v>
      </c>
      <c r="AQ202" s="159">
        <v>675</v>
      </c>
      <c r="AR202" s="159">
        <v>675</v>
      </c>
      <c r="AS202" s="159">
        <v>670</v>
      </c>
      <c r="AT202" s="160">
        <v>576</v>
      </c>
      <c r="AU202" s="159">
        <v>497</v>
      </c>
      <c r="AV202" s="159">
        <v>675</v>
      </c>
      <c r="AW202" s="159">
        <v>675</v>
      </c>
      <c r="AX202" s="159">
        <v>675</v>
      </c>
      <c r="AY202" s="159">
        <v>675</v>
      </c>
      <c r="AZ202" s="159">
        <v>675</v>
      </c>
      <c r="BA202" s="159">
        <v>670</v>
      </c>
      <c r="BB202" s="159">
        <v>576</v>
      </c>
      <c r="BC202" s="159">
        <v>497</v>
      </c>
      <c r="BD202" s="691"/>
      <c r="BE202" s="689"/>
      <c r="BF202" s="305" t="s">
        <v>1167</v>
      </c>
      <c r="BG202" s="159">
        <v>324</v>
      </c>
      <c r="BH202" s="159">
        <v>334</v>
      </c>
      <c r="BI202" s="160">
        <v>436</v>
      </c>
      <c r="BJ202" s="159">
        <v>524</v>
      </c>
      <c r="BK202" s="159">
        <v>569</v>
      </c>
      <c r="BL202" s="160">
        <v>611</v>
      </c>
      <c r="BM202" s="159">
        <v>608</v>
      </c>
      <c r="BN202" s="160">
        <v>608</v>
      </c>
      <c r="BO202" s="159">
        <v>269</v>
      </c>
      <c r="BP202" s="159">
        <v>275</v>
      </c>
      <c r="BQ202" s="160">
        <v>360</v>
      </c>
      <c r="BR202" s="159">
        <v>445</v>
      </c>
      <c r="BS202" s="159">
        <v>530</v>
      </c>
      <c r="BT202" s="159">
        <v>611</v>
      </c>
      <c r="BU202" s="160">
        <v>608</v>
      </c>
      <c r="BV202" s="159">
        <v>608</v>
      </c>
      <c r="BW202" s="159">
        <v>269</v>
      </c>
      <c r="BX202" s="159">
        <v>275</v>
      </c>
      <c r="BY202" s="159">
        <v>360</v>
      </c>
      <c r="BZ202" s="159">
        <v>445</v>
      </c>
      <c r="CA202" s="159">
        <v>530</v>
      </c>
      <c r="CB202" s="159">
        <v>611</v>
      </c>
      <c r="CC202" s="159">
        <v>608</v>
      </c>
      <c r="CD202" s="159">
        <v>608</v>
      </c>
      <c r="CE202" s="691"/>
      <c r="CF202" s="689"/>
      <c r="CG202" s="305" t="s">
        <v>1167</v>
      </c>
      <c r="CH202" s="159">
        <v>215</v>
      </c>
      <c r="CI202" s="159">
        <v>215</v>
      </c>
      <c r="CJ202" s="160">
        <v>222</v>
      </c>
      <c r="CK202" s="159">
        <v>312</v>
      </c>
      <c r="CL202" s="159">
        <v>371</v>
      </c>
      <c r="CM202" s="160">
        <v>423</v>
      </c>
      <c r="CN202" s="159">
        <v>432</v>
      </c>
      <c r="CO202" s="160">
        <v>432</v>
      </c>
      <c r="CP202" s="159">
        <v>315</v>
      </c>
      <c r="CQ202" s="159">
        <v>315</v>
      </c>
      <c r="CR202" s="160">
        <v>315</v>
      </c>
      <c r="CS202" s="159">
        <v>315</v>
      </c>
      <c r="CT202" s="159">
        <v>344</v>
      </c>
      <c r="CU202" s="159">
        <v>423</v>
      </c>
      <c r="CV202" s="160">
        <v>432</v>
      </c>
      <c r="CW202" s="159">
        <v>432</v>
      </c>
      <c r="CX202" s="159">
        <v>315</v>
      </c>
      <c r="CY202" s="159">
        <v>315</v>
      </c>
      <c r="CZ202" s="159">
        <v>315</v>
      </c>
      <c r="DA202" s="159">
        <v>315</v>
      </c>
      <c r="DB202" s="159">
        <v>344</v>
      </c>
      <c r="DC202" s="159">
        <v>423</v>
      </c>
      <c r="DD202" s="159">
        <v>432</v>
      </c>
      <c r="DE202" s="159">
        <v>432</v>
      </c>
    </row>
    <row r="203" spans="1:109">
      <c r="A203" s="143">
        <v>203</v>
      </c>
      <c r="B203" s="691"/>
      <c r="C203" s="704">
        <v>170</v>
      </c>
      <c r="D203" s="303" t="s">
        <v>1165</v>
      </c>
      <c r="E203" s="155">
        <v>69</v>
      </c>
      <c r="F203" s="155">
        <v>69</v>
      </c>
      <c r="G203" s="156">
        <v>69</v>
      </c>
      <c r="H203" s="155">
        <v>68</v>
      </c>
      <c r="I203" s="155">
        <v>52</v>
      </c>
      <c r="J203" s="156">
        <v>42</v>
      </c>
      <c r="K203" s="155">
        <v>36</v>
      </c>
      <c r="L203" s="156">
        <v>31</v>
      </c>
      <c r="M203" s="155">
        <v>39</v>
      </c>
      <c r="N203" s="155">
        <v>39</v>
      </c>
      <c r="O203" s="156">
        <v>39</v>
      </c>
      <c r="P203" s="155">
        <v>39</v>
      </c>
      <c r="Q203" s="155">
        <v>39</v>
      </c>
      <c r="R203" s="155">
        <v>39</v>
      </c>
      <c r="S203" s="156">
        <v>36</v>
      </c>
      <c r="T203" s="155">
        <v>31</v>
      </c>
      <c r="U203" s="155">
        <v>39</v>
      </c>
      <c r="V203" s="155">
        <v>39</v>
      </c>
      <c r="W203" s="155">
        <v>39</v>
      </c>
      <c r="X203" s="155">
        <v>39</v>
      </c>
      <c r="Y203" s="155">
        <v>39</v>
      </c>
      <c r="Z203" s="155">
        <v>39</v>
      </c>
      <c r="AA203" s="155">
        <v>36</v>
      </c>
      <c r="AB203" s="155">
        <v>31</v>
      </c>
      <c r="AC203" s="691"/>
      <c r="AD203" s="704">
        <v>170</v>
      </c>
      <c r="AE203" s="303" t="s">
        <v>1165</v>
      </c>
      <c r="AF203" s="155">
        <v>713</v>
      </c>
      <c r="AG203" s="155">
        <v>713</v>
      </c>
      <c r="AH203" s="156">
        <v>713</v>
      </c>
      <c r="AI203" s="155">
        <v>708</v>
      </c>
      <c r="AJ203" s="155">
        <v>544</v>
      </c>
      <c r="AK203" s="156">
        <v>440</v>
      </c>
      <c r="AL203" s="155">
        <v>370</v>
      </c>
      <c r="AM203" s="156">
        <v>319</v>
      </c>
      <c r="AN203" s="155">
        <v>713</v>
      </c>
      <c r="AO203" s="155">
        <v>713</v>
      </c>
      <c r="AP203" s="156">
        <v>713</v>
      </c>
      <c r="AQ203" s="155">
        <v>713</v>
      </c>
      <c r="AR203" s="155">
        <v>713</v>
      </c>
      <c r="AS203" s="155">
        <v>713</v>
      </c>
      <c r="AT203" s="156">
        <v>651</v>
      </c>
      <c r="AU203" s="155">
        <v>563</v>
      </c>
      <c r="AV203" s="155">
        <v>713</v>
      </c>
      <c r="AW203" s="155">
        <v>713</v>
      </c>
      <c r="AX203" s="155">
        <v>713</v>
      </c>
      <c r="AY203" s="155">
        <v>713</v>
      </c>
      <c r="AZ203" s="155">
        <v>713</v>
      </c>
      <c r="BA203" s="155">
        <v>713</v>
      </c>
      <c r="BB203" s="155">
        <v>651</v>
      </c>
      <c r="BC203" s="155">
        <v>563</v>
      </c>
      <c r="BD203" s="691"/>
      <c r="BE203" s="704">
        <v>170</v>
      </c>
      <c r="BF203" s="303" t="s">
        <v>1165</v>
      </c>
      <c r="BG203" s="155">
        <v>496</v>
      </c>
      <c r="BH203" s="155">
        <v>496</v>
      </c>
      <c r="BI203" s="156">
        <v>628</v>
      </c>
      <c r="BJ203" s="155">
        <v>763</v>
      </c>
      <c r="BK203" s="155">
        <v>693</v>
      </c>
      <c r="BL203" s="156">
        <v>646</v>
      </c>
      <c r="BM203" s="155">
        <v>616</v>
      </c>
      <c r="BN203" s="156">
        <v>608</v>
      </c>
      <c r="BO203" s="155">
        <v>282</v>
      </c>
      <c r="BP203" s="155">
        <v>282</v>
      </c>
      <c r="BQ203" s="156">
        <v>357</v>
      </c>
      <c r="BR203" s="155">
        <v>436</v>
      </c>
      <c r="BS203" s="155">
        <v>515</v>
      </c>
      <c r="BT203" s="155">
        <v>595</v>
      </c>
      <c r="BU203" s="156">
        <v>616</v>
      </c>
      <c r="BV203" s="155">
        <v>608</v>
      </c>
      <c r="BW203" s="155">
        <v>282</v>
      </c>
      <c r="BX203" s="155">
        <v>282</v>
      </c>
      <c r="BY203" s="155">
        <v>357</v>
      </c>
      <c r="BZ203" s="155">
        <v>436</v>
      </c>
      <c r="CA203" s="155">
        <v>515</v>
      </c>
      <c r="CB203" s="155">
        <v>595</v>
      </c>
      <c r="CC203" s="155">
        <v>616</v>
      </c>
      <c r="CD203" s="155">
        <v>608</v>
      </c>
      <c r="CE203" s="691"/>
      <c r="CF203" s="704">
        <v>170</v>
      </c>
      <c r="CG203" s="303" t="s">
        <v>1165</v>
      </c>
      <c r="CH203" s="155">
        <v>332</v>
      </c>
      <c r="CI203" s="155">
        <v>332</v>
      </c>
      <c r="CJ203" s="156">
        <v>332</v>
      </c>
      <c r="CK203" s="155">
        <v>432</v>
      </c>
      <c r="CL203" s="155">
        <v>432</v>
      </c>
      <c r="CM203" s="156">
        <v>432</v>
      </c>
      <c r="CN203" s="155">
        <v>432</v>
      </c>
      <c r="CO203" s="156">
        <v>432</v>
      </c>
      <c r="CP203" s="155">
        <v>332</v>
      </c>
      <c r="CQ203" s="155">
        <v>332</v>
      </c>
      <c r="CR203" s="156">
        <v>332</v>
      </c>
      <c r="CS203" s="155">
        <v>332</v>
      </c>
      <c r="CT203" s="155">
        <v>332</v>
      </c>
      <c r="CU203" s="155">
        <v>398</v>
      </c>
      <c r="CV203" s="156">
        <v>432</v>
      </c>
      <c r="CW203" s="155">
        <v>432</v>
      </c>
      <c r="CX203" s="155">
        <v>332</v>
      </c>
      <c r="CY203" s="155">
        <v>332</v>
      </c>
      <c r="CZ203" s="155">
        <v>332</v>
      </c>
      <c r="DA203" s="155">
        <v>332</v>
      </c>
      <c r="DB203" s="155">
        <v>332</v>
      </c>
      <c r="DC203" s="155">
        <v>398</v>
      </c>
      <c r="DD203" s="155">
        <v>432</v>
      </c>
      <c r="DE203" s="155">
        <v>432</v>
      </c>
    </row>
    <row r="204" spans="1:109">
      <c r="A204" s="143">
        <v>204</v>
      </c>
      <c r="B204" s="691"/>
      <c r="C204" s="705"/>
      <c r="D204" s="304" t="s">
        <v>1166</v>
      </c>
      <c r="E204" s="157">
        <v>53</v>
      </c>
      <c r="F204" s="157">
        <v>53</v>
      </c>
      <c r="G204" s="158">
        <v>53</v>
      </c>
      <c r="H204" s="157">
        <v>53</v>
      </c>
      <c r="I204" s="157">
        <v>50</v>
      </c>
      <c r="J204" s="158">
        <v>42</v>
      </c>
      <c r="K204" s="157">
        <v>36</v>
      </c>
      <c r="L204" s="158">
        <v>31</v>
      </c>
      <c r="M204" s="157">
        <v>39</v>
      </c>
      <c r="N204" s="157">
        <v>39</v>
      </c>
      <c r="O204" s="158">
        <v>39</v>
      </c>
      <c r="P204" s="157">
        <v>39</v>
      </c>
      <c r="Q204" s="157">
        <v>39</v>
      </c>
      <c r="R204" s="157">
        <v>39</v>
      </c>
      <c r="S204" s="158">
        <v>36</v>
      </c>
      <c r="T204" s="157">
        <v>31</v>
      </c>
      <c r="U204" s="157">
        <v>39</v>
      </c>
      <c r="V204" s="157">
        <v>39</v>
      </c>
      <c r="W204" s="157">
        <v>39</v>
      </c>
      <c r="X204" s="157">
        <v>39</v>
      </c>
      <c r="Y204" s="157">
        <v>39</v>
      </c>
      <c r="Z204" s="157">
        <v>39</v>
      </c>
      <c r="AA204" s="157">
        <v>36</v>
      </c>
      <c r="AB204" s="157">
        <v>31</v>
      </c>
      <c r="AC204" s="691"/>
      <c r="AD204" s="705"/>
      <c r="AE204" s="304" t="s">
        <v>1166</v>
      </c>
      <c r="AF204" s="157">
        <v>549</v>
      </c>
      <c r="AG204" s="157">
        <v>549</v>
      </c>
      <c r="AH204" s="158">
        <v>549</v>
      </c>
      <c r="AI204" s="157">
        <v>549</v>
      </c>
      <c r="AJ204" s="157">
        <v>518</v>
      </c>
      <c r="AK204" s="158">
        <v>439</v>
      </c>
      <c r="AL204" s="157">
        <v>370</v>
      </c>
      <c r="AM204" s="158">
        <v>319</v>
      </c>
      <c r="AN204" s="157">
        <v>713</v>
      </c>
      <c r="AO204" s="157">
        <v>713</v>
      </c>
      <c r="AP204" s="158">
        <v>713</v>
      </c>
      <c r="AQ204" s="157">
        <v>713</v>
      </c>
      <c r="AR204" s="157">
        <v>713</v>
      </c>
      <c r="AS204" s="157">
        <v>713</v>
      </c>
      <c r="AT204" s="158">
        <v>652</v>
      </c>
      <c r="AU204" s="157">
        <v>562</v>
      </c>
      <c r="AV204" s="157">
        <v>713</v>
      </c>
      <c r="AW204" s="157">
        <v>713</v>
      </c>
      <c r="AX204" s="157">
        <v>713</v>
      </c>
      <c r="AY204" s="157">
        <v>713</v>
      </c>
      <c r="AZ204" s="157">
        <v>713</v>
      </c>
      <c r="BA204" s="157">
        <v>713</v>
      </c>
      <c r="BB204" s="157">
        <v>652</v>
      </c>
      <c r="BC204" s="157">
        <v>562</v>
      </c>
      <c r="BD204" s="691"/>
      <c r="BE204" s="705"/>
      <c r="BF204" s="304" t="s">
        <v>1166</v>
      </c>
      <c r="BG204" s="157">
        <v>382</v>
      </c>
      <c r="BH204" s="157">
        <v>382</v>
      </c>
      <c r="BI204" s="158">
        <v>484</v>
      </c>
      <c r="BJ204" s="157">
        <v>592</v>
      </c>
      <c r="BK204" s="157">
        <v>659</v>
      </c>
      <c r="BL204" s="158">
        <v>645</v>
      </c>
      <c r="BM204" s="157">
        <v>617</v>
      </c>
      <c r="BN204" s="158">
        <v>608</v>
      </c>
      <c r="BO204" s="157">
        <v>282</v>
      </c>
      <c r="BP204" s="157">
        <v>282</v>
      </c>
      <c r="BQ204" s="158">
        <v>357</v>
      </c>
      <c r="BR204" s="157">
        <v>437</v>
      </c>
      <c r="BS204" s="157">
        <v>516</v>
      </c>
      <c r="BT204" s="157">
        <v>595</v>
      </c>
      <c r="BU204" s="158">
        <v>617</v>
      </c>
      <c r="BV204" s="157">
        <v>608</v>
      </c>
      <c r="BW204" s="157">
        <v>282</v>
      </c>
      <c r="BX204" s="157">
        <v>282</v>
      </c>
      <c r="BY204" s="157">
        <v>357</v>
      </c>
      <c r="BZ204" s="157">
        <v>437</v>
      </c>
      <c r="CA204" s="157">
        <v>516</v>
      </c>
      <c r="CB204" s="157">
        <v>595</v>
      </c>
      <c r="CC204" s="157">
        <v>617</v>
      </c>
      <c r="CD204" s="157">
        <v>608</v>
      </c>
      <c r="CE204" s="691"/>
      <c r="CF204" s="705"/>
      <c r="CG204" s="304" t="s">
        <v>1166</v>
      </c>
      <c r="CH204" s="157">
        <v>256</v>
      </c>
      <c r="CI204" s="157">
        <v>256</v>
      </c>
      <c r="CJ204" s="158">
        <v>256</v>
      </c>
      <c r="CK204" s="157">
        <v>336</v>
      </c>
      <c r="CL204" s="157">
        <v>412</v>
      </c>
      <c r="CM204" s="158">
        <v>432</v>
      </c>
      <c r="CN204" s="157">
        <v>432</v>
      </c>
      <c r="CO204" s="158">
        <v>432</v>
      </c>
      <c r="CP204" s="157">
        <v>332</v>
      </c>
      <c r="CQ204" s="157">
        <v>332</v>
      </c>
      <c r="CR204" s="158">
        <v>332</v>
      </c>
      <c r="CS204" s="157">
        <v>332</v>
      </c>
      <c r="CT204" s="157">
        <v>332</v>
      </c>
      <c r="CU204" s="157">
        <v>398</v>
      </c>
      <c r="CV204" s="158">
        <v>432</v>
      </c>
      <c r="CW204" s="157">
        <v>432</v>
      </c>
      <c r="CX204" s="157">
        <v>332</v>
      </c>
      <c r="CY204" s="157">
        <v>332</v>
      </c>
      <c r="CZ204" s="157">
        <v>332</v>
      </c>
      <c r="DA204" s="157">
        <v>332</v>
      </c>
      <c r="DB204" s="157">
        <v>332</v>
      </c>
      <c r="DC204" s="157">
        <v>398</v>
      </c>
      <c r="DD204" s="157">
        <v>432</v>
      </c>
      <c r="DE204" s="157">
        <v>432</v>
      </c>
    </row>
    <row r="205" spans="1:109">
      <c r="A205" s="143">
        <v>205</v>
      </c>
      <c r="B205" s="691"/>
      <c r="C205" s="706"/>
      <c r="D205" s="305" t="s">
        <v>1167</v>
      </c>
      <c r="E205" s="159">
        <v>48</v>
      </c>
      <c r="F205" s="159">
        <v>48</v>
      </c>
      <c r="G205" s="160">
        <v>48</v>
      </c>
      <c r="H205" s="159">
        <v>48</v>
      </c>
      <c r="I205" s="159">
        <v>44</v>
      </c>
      <c r="J205" s="160">
        <v>41</v>
      </c>
      <c r="K205" s="159">
        <v>36</v>
      </c>
      <c r="L205" s="160">
        <v>31</v>
      </c>
      <c r="M205" s="159">
        <v>39</v>
      </c>
      <c r="N205" s="159">
        <v>39</v>
      </c>
      <c r="O205" s="160">
        <v>39</v>
      </c>
      <c r="P205" s="159">
        <v>39</v>
      </c>
      <c r="Q205" s="159">
        <v>39</v>
      </c>
      <c r="R205" s="159">
        <v>39</v>
      </c>
      <c r="S205" s="160">
        <v>36</v>
      </c>
      <c r="T205" s="159">
        <v>31</v>
      </c>
      <c r="U205" s="159">
        <v>39</v>
      </c>
      <c r="V205" s="159">
        <v>39</v>
      </c>
      <c r="W205" s="159">
        <v>39</v>
      </c>
      <c r="X205" s="159">
        <v>39</v>
      </c>
      <c r="Y205" s="159">
        <v>39</v>
      </c>
      <c r="Z205" s="159">
        <v>39</v>
      </c>
      <c r="AA205" s="159">
        <v>36</v>
      </c>
      <c r="AB205" s="159">
        <v>31</v>
      </c>
      <c r="AC205" s="691"/>
      <c r="AD205" s="706"/>
      <c r="AE205" s="305" t="s">
        <v>1167</v>
      </c>
      <c r="AF205" s="159">
        <v>502</v>
      </c>
      <c r="AG205" s="159">
        <v>502</v>
      </c>
      <c r="AH205" s="160">
        <v>502</v>
      </c>
      <c r="AI205" s="159">
        <v>499</v>
      </c>
      <c r="AJ205" s="159">
        <v>457</v>
      </c>
      <c r="AK205" s="160">
        <v>424</v>
      </c>
      <c r="AL205" s="159">
        <v>370</v>
      </c>
      <c r="AM205" s="160">
        <v>319</v>
      </c>
      <c r="AN205" s="159">
        <v>713</v>
      </c>
      <c r="AO205" s="159">
        <v>713</v>
      </c>
      <c r="AP205" s="160">
        <v>713</v>
      </c>
      <c r="AQ205" s="159">
        <v>713</v>
      </c>
      <c r="AR205" s="159">
        <v>713</v>
      </c>
      <c r="AS205" s="159">
        <v>713</v>
      </c>
      <c r="AT205" s="160">
        <v>651</v>
      </c>
      <c r="AU205" s="159">
        <v>562</v>
      </c>
      <c r="AV205" s="159">
        <v>713</v>
      </c>
      <c r="AW205" s="159">
        <v>713</v>
      </c>
      <c r="AX205" s="159">
        <v>713</v>
      </c>
      <c r="AY205" s="159">
        <v>713</v>
      </c>
      <c r="AZ205" s="159">
        <v>713</v>
      </c>
      <c r="BA205" s="159">
        <v>713</v>
      </c>
      <c r="BB205" s="159">
        <v>651</v>
      </c>
      <c r="BC205" s="159">
        <v>562</v>
      </c>
      <c r="BD205" s="691"/>
      <c r="BE205" s="706"/>
      <c r="BF205" s="305" t="s">
        <v>1167</v>
      </c>
      <c r="BG205" s="159">
        <v>349</v>
      </c>
      <c r="BH205" s="159">
        <v>349</v>
      </c>
      <c r="BI205" s="160">
        <v>443</v>
      </c>
      <c r="BJ205" s="159">
        <v>537</v>
      </c>
      <c r="BK205" s="159">
        <v>581</v>
      </c>
      <c r="BL205" s="160">
        <v>624</v>
      </c>
      <c r="BM205" s="159">
        <v>616</v>
      </c>
      <c r="BN205" s="160">
        <v>608</v>
      </c>
      <c r="BO205" s="159">
        <v>282</v>
      </c>
      <c r="BP205" s="159">
        <v>282</v>
      </c>
      <c r="BQ205" s="160">
        <v>357</v>
      </c>
      <c r="BR205" s="159">
        <v>436</v>
      </c>
      <c r="BS205" s="159">
        <v>516</v>
      </c>
      <c r="BT205" s="159">
        <v>595</v>
      </c>
      <c r="BU205" s="160">
        <v>616</v>
      </c>
      <c r="BV205" s="159">
        <v>608</v>
      </c>
      <c r="BW205" s="159">
        <v>282</v>
      </c>
      <c r="BX205" s="159">
        <v>282</v>
      </c>
      <c r="BY205" s="159">
        <v>357</v>
      </c>
      <c r="BZ205" s="159">
        <v>436</v>
      </c>
      <c r="CA205" s="159">
        <v>516</v>
      </c>
      <c r="CB205" s="159">
        <v>595</v>
      </c>
      <c r="CC205" s="159">
        <v>616</v>
      </c>
      <c r="CD205" s="159">
        <v>608</v>
      </c>
      <c r="CE205" s="691"/>
      <c r="CF205" s="706"/>
      <c r="CG205" s="305" t="s">
        <v>1167</v>
      </c>
      <c r="CH205" s="159">
        <v>234</v>
      </c>
      <c r="CI205" s="159">
        <v>234</v>
      </c>
      <c r="CJ205" s="160">
        <v>234</v>
      </c>
      <c r="CK205" s="159">
        <v>305</v>
      </c>
      <c r="CL205" s="159">
        <v>364</v>
      </c>
      <c r="CM205" s="160">
        <v>416</v>
      </c>
      <c r="CN205" s="159">
        <v>432</v>
      </c>
      <c r="CO205" s="160">
        <v>432</v>
      </c>
      <c r="CP205" s="159">
        <v>332</v>
      </c>
      <c r="CQ205" s="159">
        <v>332</v>
      </c>
      <c r="CR205" s="160">
        <v>332</v>
      </c>
      <c r="CS205" s="159">
        <v>332</v>
      </c>
      <c r="CT205" s="159">
        <v>332</v>
      </c>
      <c r="CU205" s="159">
        <v>398</v>
      </c>
      <c r="CV205" s="160">
        <v>432</v>
      </c>
      <c r="CW205" s="159">
        <v>432</v>
      </c>
      <c r="CX205" s="159">
        <v>332</v>
      </c>
      <c r="CY205" s="159">
        <v>332</v>
      </c>
      <c r="CZ205" s="159">
        <v>332</v>
      </c>
      <c r="DA205" s="159">
        <v>332</v>
      </c>
      <c r="DB205" s="159">
        <v>332</v>
      </c>
      <c r="DC205" s="159">
        <v>398</v>
      </c>
      <c r="DD205" s="159">
        <v>432</v>
      </c>
      <c r="DE205" s="159">
        <v>432</v>
      </c>
    </row>
    <row r="206" spans="1:109">
      <c r="A206" s="143">
        <v>206</v>
      </c>
      <c r="B206" s="691"/>
      <c r="C206" s="707">
        <v>180</v>
      </c>
      <c r="D206" s="303" t="s">
        <v>1165</v>
      </c>
      <c r="E206" s="155">
        <v>61</v>
      </c>
      <c r="F206" s="155">
        <v>61</v>
      </c>
      <c r="G206" s="156">
        <v>61</v>
      </c>
      <c r="H206" s="155">
        <v>61</v>
      </c>
      <c r="I206" s="155">
        <v>52</v>
      </c>
      <c r="J206" s="156">
        <v>42</v>
      </c>
      <c r="K206" s="155">
        <v>36</v>
      </c>
      <c r="L206" s="156">
        <v>31</v>
      </c>
      <c r="M206" s="155">
        <v>35</v>
      </c>
      <c r="N206" s="155">
        <v>35</v>
      </c>
      <c r="O206" s="156">
        <v>35</v>
      </c>
      <c r="P206" s="155">
        <v>35</v>
      </c>
      <c r="Q206" s="155">
        <v>35</v>
      </c>
      <c r="R206" s="155">
        <v>35</v>
      </c>
      <c r="S206" s="156">
        <v>35</v>
      </c>
      <c r="T206" s="155">
        <v>31</v>
      </c>
      <c r="U206" s="155">
        <v>35</v>
      </c>
      <c r="V206" s="155">
        <v>35</v>
      </c>
      <c r="W206" s="155">
        <v>35</v>
      </c>
      <c r="X206" s="155">
        <v>35</v>
      </c>
      <c r="Y206" s="155">
        <v>35</v>
      </c>
      <c r="Z206" s="155">
        <v>35</v>
      </c>
      <c r="AA206" s="155">
        <v>35</v>
      </c>
      <c r="AB206" s="155">
        <v>31</v>
      </c>
      <c r="AC206" s="691"/>
      <c r="AD206" s="707">
        <v>180</v>
      </c>
      <c r="AE206" s="303" t="s">
        <v>1165</v>
      </c>
      <c r="AF206" s="155">
        <v>713</v>
      </c>
      <c r="AG206" s="155">
        <v>713</v>
      </c>
      <c r="AH206" s="156">
        <v>713</v>
      </c>
      <c r="AI206" s="155">
        <v>713</v>
      </c>
      <c r="AJ206" s="155">
        <v>610</v>
      </c>
      <c r="AK206" s="156">
        <v>494</v>
      </c>
      <c r="AL206" s="155">
        <v>415</v>
      </c>
      <c r="AM206" s="156">
        <v>359</v>
      </c>
      <c r="AN206" s="155">
        <v>713</v>
      </c>
      <c r="AO206" s="155">
        <v>713</v>
      </c>
      <c r="AP206" s="156">
        <v>713</v>
      </c>
      <c r="AQ206" s="155">
        <v>713</v>
      </c>
      <c r="AR206" s="155">
        <v>713</v>
      </c>
      <c r="AS206" s="155">
        <v>713</v>
      </c>
      <c r="AT206" s="156">
        <v>713</v>
      </c>
      <c r="AU206" s="155">
        <v>632</v>
      </c>
      <c r="AV206" s="155">
        <v>713</v>
      </c>
      <c r="AW206" s="155">
        <v>713</v>
      </c>
      <c r="AX206" s="155">
        <v>713</v>
      </c>
      <c r="AY206" s="155">
        <v>713</v>
      </c>
      <c r="AZ206" s="155">
        <v>713</v>
      </c>
      <c r="BA206" s="155">
        <v>713</v>
      </c>
      <c r="BB206" s="155">
        <v>713</v>
      </c>
      <c r="BC206" s="155">
        <v>632</v>
      </c>
      <c r="BD206" s="691"/>
      <c r="BE206" s="707">
        <v>180</v>
      </c>
      <c r="BF206" s="303" t="s">
        <v>1165</v>
      </c>
      <c r="BG206" s="155">
        <v>491</v>
      </c>
      <c r="BH206" s="155">
        <v>491</v>
      </c>
      <c r="BI206" s="156">
        <v>591</v>
      </c>
      <c r="BJ206" s="155">
        <v>716</v>
      </c>
      <c r="BK206" s="155">
        <v>719</v>
      </c>
      <c r="BL206" s="156">
        <v>668</v>
      </c>
      <c r="BM206" s="155">
        <v>634</v>
      </c>
      <c r="BN206" s="156">
        <v>610</v>
      </c>
      <c r="BO206" s="155">
        <v>279</v>
      </c>
      <c r="BP206" s="155">
        <v>279</v>
      </c>
      <c r="BQ206" s="156">
        <v>335</v>
      </c>
      <c r="BR206" s="155">
        <v>406</v>
      </c>
      <c r="BS206" s="155">
        <v>477</v>
      </c>
      <c r="BT206" s="155">
        <v>547</v>
      </c>
      <c r="BU206" s="156">
        <v>618</v>
      </c>
      <c r="BV206" s="155">
        <v>610</v>
      </c>
      <c r="BW206" s="155">
        <v>279</v>
      </c>
      <c r="BX206" s="155">
        <v>279</v>
      </c>
      <c r="BY206" s="155">
        <v>335</v>
      </c>
      <c r="BZ206" s="155">
        <v>406</v>
      </c>
      <c r="CA206" s="155">
        <v>477</v>
      </c>
      <c r="CB206" s="155">
        <v>547</v>
      </c>
      <c r="CC206" s="155">
        <v>618</v>
      </c>
      <c r="CD206" s="155">
        <v>610</v>
      </c>
      <c r="CE206" s="691"/>
      <c r="CF206" s="707">
        <v>180</v>
      </c>
      <c r="CG206" s="303" t="s">
        <v>1165</v>
      </c>
      <c r="CH206" s="155">
        <v>332</v>
      </c>
      <c r="CI206" s="155">
        <v>332</v>
      </c>
      <c r="CJ206" s="156">
        <v>332</v>
      </c>
      <c r="CK206" s="155">
        <v>388</v>
      </c>
      <c r="CL206" s="155">
        <v>432</v>
      </c>
      <c r="CM206" s="156">
        <v>432</v>
      </c>
      <c r="CN206" s="155">
        <v>432</v>
      </c>
      <c r="CO206" s="156">
        <v>432</v>
      </c>
      <c r="CP206" s="155">
        <v>332</v>
      </c>
      <c r="CQ206" s="155">
        <v>332</v>
      </c>
      <c r="CR206" s="156">
        <v>332</v>
      </c>
      <c r="CS206" s="155">
        <v>332</v>
      </c>
      <c r="CT206" s="155">
        <v>332</v>
      </c>
      <c r="CU206" s="155">
        <v>354</v>
      </c>
      <c r="CV206" s="156">
        <v>421</v>
      </c>
      <c r="CW206" s="155">
        <v>432</v>
      </c>
      <c r="CX206" s="155">
        <v>332</v>
      </c>
      <c r="CY206" s="155">
        <v>332</v>
      </c>
      <c r="CZ206" s="155">
        <v>332</v>
      </c>
      <c r="DA206" s="155">
        <v>332</v>
      </c>
      <c r="DB206" s="155">
        <v>332</v>
      </c>
      <c r="DC206" s="155">
        <v>354</v>
      </c>
      <c r="DD206" s="155">
        <v>421</v>
      </c>
      <c r="DE206" s="155">
        <v>432</v>
      </c>
    </row>
    <row r="207" spans="1:109">
      <c r="A207" s="143">
        <v>207</v>
      </c>
      <c r="B207" s="691"/>
      <c r="C207" s="708"/>
      <c r="D207" s="304" t="s">
        <v>1166</v>
      </c>
      <c r="E207" s="157">
        <v>51</v>
      </c>
      <c r="F207" s="157">
        <v>51</v>
      </c>
      <c r="G207" s="158">
        <v>51</v>
      </c>
      <c r="H207" s="157">
        <v>51</v>
      </c>
      <c r="I207" s="157">
        <v>49</v>
      </c>
      <c r="J207" s="158">
        <v>42</v>
      </c>
      <c r="K207" s="157">
        <v>36</v>
      </c>
      <c r="L207" s="158">
        <v>31</v>
      </c>
      <c r="M207" s="157">
        <v>35</v>
      </c>
      <c r="N207" s="157">
        <v>35</v>
      </c>
      <c r="O207" s="158">
        <v>35</v>
      </c>
      <c r="P207" s="157">
        <v>35</v>
      </c>
      <c r="Q207" s="157">
        <v>35</v>
      </c>
      <c r="R207" s="157">
        <v>35</v>
      </c>
      <c r="S207" s="158">
        <v>35</v>
      </c>
      <c r="T207" s="157">
        <v>31</v>
      </c>
      <c r="U207" s="157">
        <v>35</v>
      </c>
      <c r="V207" s="157">
        <v>35</v>
      </c>
      <c r="W207" s="157">
        <v>35</v>
      </c>
      <c r="X207" s="157">
        <v>35</v>
      </c>
      <c r="Y207" s="157">
        <v>35</v>
      </c>
      <c r="Z207" s="157">
        <v>35</v>
      </c>
      <c r="AA207" s="157">
        <v>35</v>
      </c>
      <c r="AB207" s="157">
        <v>31</v>
      </c>
      <c r="AC207" s="691"/>
      <c r="AD207" s="708"/>
      <c r="AE207" s="304" t="s">
        <v>1166</v>
      </c>
      <c r="AF207" s="157">
        <v>594</v>
      </c>
      <c r="AG207" s="157">
        <v>594</v>
      </c>
      <c r="AH207" s="158">
        <v>594</v>
      </c>
      <c r="AI207" s="157">
        <v>594</v>
      </c>
      <c r="AJ207" s="157">
        <v>571</v>
      </c>
      <c r="AK207" s="158">
        <v>495</v>
      </c>
      <c r="AL207" s="157">
        <v>415</v>
      </c>
      <c r="AM207" s="158">
        <v>359</v>
      </c>
      <c r="AN207" s="157">
        <v>713</v>
      </c>
      <c r="AO207" s="157">
        <v>713</v>
      </c>
      <c r="AP207" s="158">
        <v>713</v>
      </c>
      <c r="AQ207" s="157">
        <v>713</v>
      </c>
      <c r="AR207" s="157">
        <v>713</v>
      </c>
      <c r="AS207" s="157">
        <v>713</v>
      </c>
      <c r="AT207" s="158">
        <v>713</v>
      </c>
      <c r="AU207" s="157">
        <v>632</v>
      </c>
      <c r="AV207" s="157">
        <v>713</v>
      </c>
      <c r="AW207" s="157">
        <v>713</v>
      </c>
      <c r="AX207" s="157">
        <v>713</v>
      </c>
      <c r="AY207" s="157">
        <v>713</v>
      </c>
      <c r="AZ207" s="157">
        <v>713</v>
      </c>
      <c r="BA207" s="157">
        <v>713</v>
      </c>
      <c r="BB207" s="157">
        <v>713</v>
      </c>
      <c r="BC207" s="157">
        <v>632</v>
      </c>
      <c r="BD207" s="691"/>
      <c r="BE207" s="708"/>
      <c r="BF207" s="304" t="s">
        <v>1166</v>
      </c>
      <c r="BG207" s="157">
        <v>409</v>
      </c>
      <c r="BH207" s="157">
        <v>409</v>
      </c>
      <c r="BI207" s="158">
        <v>492</v>
      </c>
      <c r="BJ207" s="157">
        <v>595</v>
      </c>
      <c r="BK207" s="157">
        <v>673</v>
      </c>
      <c r="BL207" s="158">
        <v>670</v>
      </c>
      <c r="BM207" s="157">
        <v>635</v>
      </c>
      <c r="BN207" s="158">
        <v>611</v>
      </c>
      <c r="BO207" s="157">
        <v>279</v>
      </c>
      <c r="BP207" s="157">
        <v>279</v>
      </c>
      <c r="BQ207" s="158">
        <v>335</v>
      </c>
      <c r="BR207" s="157">
        <v>406</v>
      </c>
      <c r="BS207" s="157">
        <v>477</v>
      </c>
      <c r="BT207" s="157">
        <v>547</v>
      </c>
      <c r="BU207" s="158">
        <v>618</v>
      </c>
      <c r="BV207" s="157">
        <v>611</v>
      </c>
      <c r="BW207" s="157">
        <v>279</v>
      </c>
      <c r="BX207" s="157">
        <v>279</v>
      </c>
      <c r="BY207" s="157">
        <v>335</v>
      </c>
      <c r="BZ207" s="157">
        <v>406</v>
      </c>
      <c r="CA207" s="157">
        <v>477</v>
      </c>
      <c r="CB207" s="157">
        <v>547</v>
      </c>
      <c r="CC207" s="157">
        <v>618</v>
      </c>
      <c r="CD207" s="157">
        <v>611</v>
      </c>
      <c r="CE207" s="691"/>
      <c r="CF207" s="708"/>
      <c r="CG207" s="304" t="s">
        <v>1166</v>
      </c>
      <c r="CH207" s="157">
        <v>277</v>
      </c>
      <c r="CI207" s="157">
        <v>277</v>
      </c>
      <c r="CJ207" s="158">
        <v>277</v>
      </c>
      <c r="CK207" s="157">
        <v>322</v>
      </c>
      <c r="CL207" s="157">
        <v>405</v>
      </c>
      <c r="CM207" s="158">
        <v>432</v>
      </c>
      <c r="CN207" s="157">
        <v>432</v>
      </c>
      <c r="CO207" s="158">
        <v>432</v>
      </c>
      <c r="CP207" s="157">
        <v>332</v>
      </c>
      <c r="CQ207" s="157">
        <v>332</v>
      </c>
      <c r="CR207" s="158">
        <v>332</v>
      </c>
      <c r="CS207" s="157">
        <v>332</v>
      </c>
      <c r="CT207" s="157">
        <v>332</v>
      </c>
      <c r="CU207" s="157">
        <v>354</v>
      </c>
      <c r="CV207" s="158">
        <v>420</v>
      </c>
      <c r="CW207" s="157">
        <v>432</v>
      </c>
      <c r="CX207" s="157">
        <v>332</v>
      </c>
      <c r="CY207" s="157">
        <v>332</v>
      </c>
      <c r="CZ207" s="157">
        <v>332</v>
      </c>
      <c r="DA207" s="157">
        <v>332</v>
      </c>
      <c r="DB207" s="157">
        <v>332</v>
      </c>
      <c r="DC207" s="157">
        <v>354</v>
      </c>
      <c r="DD207" s="157">
        <v>420</v>
      </c>
      <c r="DE207" s="157">
        <v>432</v>
      </c>
    </row>
    <row r="208" spans="1:109">
      <c r="A208" s="143">
        <v>208</v>
      </c>
      <c r="B208" s="691"/>
      <c r="C208" s="709"/>
      <c r="D208" s="305" t="s">
        <v>1167</v>
      </c>
      <c r="E208" s="159">
        <v>46</v>
      </c>
      <c r="F208" s="159">
        <v>46</v>
      </c>
      <c r="G208" s="160">
        <v>46</v>
      </c>
      <c r="H208" s="159">
        <v>46</v>
      </c>
      <c r="I208" s="159">
        <v>43</v>
      </c>
      <c r="J208" s="160">
        <v>40</v>
      </c>
      <c r="K208" s="159">
        <v>36</v>
      </c>
      <c r="L208" s="160">
        <v>31</v>
      </c>
      <c r="M208" s="159">
        <v>35</v>
      </c>
      <c r="N208" s="159">
        <v>35</v>
      </c>
      <c r="O208" s="160">
        <v>35</v>
      </c>
      <c r="P208" s="159">
        <v>35</v>
      </c>
      <c r="Q208" s="159">
        <v>35</v>
      </c>
      <c r="R208" s="159">
        <v>35</v>
      </c>
      <c r="S208" s="160">
        <v>35</v>
      </c>
      <c r="T208" s="159">
        <v>31</v>
      </c>
      <c r="U208" s="159">
        <v>35</v>
      </c>
      <c r="V208" s="159">
        <v>35</v>
      </c>
      <c r="W208" s="159">
        <v>35</v>
      </c>
      <c r="X208" s="159">
        <v>35</v>
      </c>
      <c r="Y208" s="159">
        <v>35</v>
      </c>
      <c r="Z208" s="159">
        <v>35</v>
      </c>
      <c r="AA208" s="159">
        <v>35</v>
      </c>
      <c r="AB208" s="159">
        <v>31</v>
      </c>
      <c r="AC208" s="691"/>
      <c r="AD208" s="709"/>
      <c r="AE208" s="305" t="s">
        <v>1167</v>
      </c>
      <c r="AF208" s="159">
        <v>543</v>
      </c>
      <c r="AG208" s="159">
        <v>543</v>
      </c>
      <c r="AH208" s="160">
        <v>543</v>
      </c>
      <c r="AI208" s="159">
        <v>543</v>
      </c>
      <c r="AJ208" s="159">
        <v>504</v>
      </c>
      <c r="AK208" s="160">
        <v>470</v>
      </c>
      <c r="AL208" s="159">
        <v>416</v>
      </c>
      <c r="AM208" s="160">
        <v>359</v>
      </c>
      <c r="AN208" s="159">
        <v>713</v>
      </c>
      <c r="AO208" s="159">
        <v>713</v>
      </c>
      <c r="AP208" s="160">
        <v>713</v>
      </c>
      <c r="AQ208" s="159">
        <v>713</v>
      </c>
      <c r="AR208" s="159">
        <v>713</v>
      </c>
      <c r="AS208" s="159">
        <v>713</v>
      </c>
      <c r="AT208" s="160">
        <v>713</v>
      </c>
      <c r="AU208" s="159">
        <v>632</v>
      </c>
      <c r="AV208" s="159">
        <v>713</v>
      </c>
      <c r="AW208" s="159">
        <v>713</v>
      </c>
      <c r="AX208" s="159">
        <v>713</v>
      </c>
      <c r="AY208" s="159">
        <v>713</v>
      </c>
      <c r="AZ208" s="159">
        <v>713</v>
      </c>
      <c r="BA208" s="159">
        <v>713</v>
      </c>
      <c r="BB208" s="159">
        <v>713</v>
      </c>
      <c r="BC208" s="159">
        <v>632</v>
      </c>
      <c r="BD208" s="691"/>
      <c r="BE208" s="709"/>
      <c r="BF208" s="305" t="s">
        <v>1167</v>
      </c>
      <c r="BG208" s="159">
        <v>373</v>
      </c>
      <c r="BH208" s="159">
        <v>373</v>
      </c>
      <c r="BI208" s="160">
        <v>450</v>
      </c>
      <c r="BJ208" s="159">
        <v>545</v>
      </c>
      <c r="BK208" s="159">
        <v>593</v>
      </c>
      <c r="BL208" s="160">
        <v>635</v>
      </c>
      <c r="BM208" s="159">
        <v>636</v>
      </c>
      <c r="BN208" s="160">
        <v>611</v>
      </c>
      <c r="BO208" s="159">
        <v>278</v>
      </c>
      <c r="BP208" s="159">
        <v>278</v>
      </c>
      <c r="BQ208" s="160">
        <v>335</v>
      </c>
      <c r="BR208" s="159">
        <v>405</v>
      </c>
      <c r="BS208" s="159">
        <v>477</v>
      </c>
      <c r="BT208" s="159">
        <v>548</v>
      </c>
      <c r="BU208" s="160">
        <v>619</v>
      </c>
      <c r="BV208" s="159">
        <v>611</v>
      </c>
      <c r="BW208" s="159">
        <v>278</v>
      </c>
      <c r="BX208" s="159">
        <v>278</v>
      </c>
      <c r="BY208" s="159">
        <v>335</v>
      </c>
      <c r="BZ208" s="159">
        <v>405</v>
      </c>
      <c r="CA208" s="159">
        <v>477</v>
      </c>
      <c r="CB208" s="159">
        <v>548</v>
      </c>
      <c r="CC208" s="159">
        <v>619</v>
      </c>
      <c r="CD208" s="159">
        <v>611</v>
      </c>
      <c r="CE208" s="691"/>
      <c r="CF208" s="709"/>
      <c r="CG208" s="305" t="s">
        <v>1167</v>
      </c>
      <c r="CH208" s="159">
        <v>253</v>
      </c>
      <c r="CI208" s="159">
        <v>253</v>
      </c>
      <c r="CJ208" s="160">
        <v>253</v>
      </c>
      <c r="CK208" s="159">
        <v>295</v>
      </c>
      <c r="CL208" s="159">
        <v>357</v>
      </c>
      <c r="CM208" s="160">
        <v>410</v>
      </c>
      <c r="CN208" s="159">
        <v>432</v>
      </c>
      <c r="CO208" s="160">
        <v>432</v>
      </c>
      <c r="CP208" s="159">
        <v>332</v>
      </c>
      <c r="CQ208" s="159">
        <v>332</v>
      </c>
      <c r="CR208" s="160">
        <v>332</v>
      </c>
      <c r="CS208" s="159">
        <v>332</v>
      </c>
      <c r="CT208" s="159">
        <v>332</v>
      </c>
      <c r="CU208" s="159">
        <v>353</v>
      </c>
      <c r="CV208" s="160">
        <v>420</v>
      </c>
      <c r="CW208" s="159">
        <v>432</v>
      </c>
      <c r="CX208" s="159">
        <v>332</v>
      </c>
      <c r="CY208" s="159">
        <v>332</v>
      </c>
      <c r="CZ208" s="159">
        <v>332</v>
      </c>
      <c r="DA208" s="159">
        <v>332</v>
      </c>
      <c r="DB208" s="159">
        <v>332</v>
      </c>
      <c r="DC208" s="159">
        <v>353</v>
      </c>
      <c r="DD208" s="159">
        <v>420</v>
      </c>
      <c r="DE208" s="159">
        <v>432</v>
      </c>
    </row>
    <row r="209" spans="1:109">
      <c r="A209" s="143">
        <v>209</v>
      </c>
      <c r="B209" s="691"/>
      <c r="C209" s="701">
        <v>200</v>
      </c>
      <c r="D209" s="303" t="s">
        <v>1165</v>
      </c>
      <c r="E209" s="155">
        <v>49</v>
      </c>
      <c r="F209" s="155">
        <v>49</v>
      </c>
      <c r="G209" s="156">
        <v>49</v>
      </c>
      <c r="H209" s="155">
        <v>49</v>
      </c>
      <c r="I209" s="155">
        <v>49</v>
      </c>
      <c r="J209" s="156">
        <v>42</v>
      </c>
      <c r="K209" s="155">
        <v>36</v>
      </c>
      <c r="L209" s="156">
        <v>31</v>
      </c>
      <c r="M209" s="155">
        <v>28</v>
      </c>
      <c r="N209" s="155">
        <v>28</v>
      </c>
      <c r="O209" s="156">
        <v>28</v>
      </c>
      <c r="P209" s="155">
        <v>28</v>
      </c>
      <c r="Q209" s="155">
        <v>28</v>
      </c>
      <c r="R209" s="155">
        <v>28</v>
      </c>
      <c r="S209" s="156">
        <v>28</v>
      </c>
      <c r="T209" s="155">
        <v>28</v>
      </c>
      <c r="U209" s="155">
        <v>28</v>
      </c>
      <c r="V209" s="155">
        <v>28</v>
      </c>
      <c r="W209" s="155">
        <v>28</v>
      </c>
      <c r="X209" s="155">
        <v>28</v>
      </c>
      <c r="Y209" s="155">
        <v>28</v>
      </c>
      <c r="Z209" s="155">
        <v>28</v>
      </c>
      <c r="AA209" s="155">
        <v>28</v>
      </c>
      <c r="AB209" s="155">
        <v>28</v>
      </c>
      <c r="AC209" s="691"/>
      <c r="AD209" s="701">
        <v>200</v>
      </c>
      <c r="AE209" s="303" t="s">
        <v>1165</v>
      </c>
      <c r="AF209" s="155">
        <v>713</v>
      </c>
      <c r="AG209" s="155">
        <v>713</v>
      </c>
      <c r="AH209" s="156">
        <v>713</v>
      </c>
      <c r="AI209" s="155">
        <v>713</v>
      </c>
      <c r="AJ209" s="155">
        <v>713</v>
      </c>
      <c r="AK209" s="156">
        <v>615</v>
      </c>
      <c r="AL209" s="155">
        <v>516</v>
      </c>
      <c r="AM209" s="156">
        <v>446</v>
      </c>
      <c r="AN209" s="155">
        <v>713</v>
      </c>
      <c r="AO209" s="155">
        <v>713</v>
      </c>
      <c r="AP209" s="156">
        <v>713</v>
      </c>
      <c r="AQ209" s="155">
        <v>713</v>
      </c>
      <c r="AR209" s="155">
        <v>713</v>
      </c>
      <c r="AS209" s="155">
        <v>713</v>
      </c>
      <c r="AT209" s="156">
        <v>713</v>
      </c>
      <c r="AU209" s="155">
        <v>713</v>
      </c>
      <c r="AV209" s="155">
        <v>713</v>
      </c>
      <c r="AW209" s="155">
        <v>713</v>
      </c>
      <c r="AX209" s="155">
        <v>713</v>
      </c>
      <c r="AY209" s="155">
        <v>713</v>
      </c>
      <c r="AZ209" s="155">
        <v>713</v>
      </c>
      <c r="BA209" s="155">
        <v>713</v>
      </c>
      <c r="BB209" s="155">
        <v>713</v>
      </c>
      <c r="BC209" s="155">
        <v>713</v>
      </c>
      <c r="BD209" s="691"/>
      <c r="BE209" s="701">
        <v>200</v>
      </c>
      <c r="BF209" s="303" t="s">
        <v>1165</v>
      </c>
      <c r="BG209" s="155">
        <v>483</v>
      </c>
      <c r="BH209" s="155">
        <v>483</v>
      </c>
      <c r="BI209" s="156">
        <v>532</v>
      </c>
      <c r="BJ209" s="155">
        <v>631</v>
      </c>
      <c r="BK209" s="155">
        <v>732</v>
      </c>
      <c r="BL209" s="156">
        <v>717</v>
      </c>
      <c r="BM209" s="155">
        <v>675</v>
      </c>
      <c r="BN209" s="156">
        <v>645</v>
      </c>
      <c r="BO209" s="155">
        <v>275</v>
      </c>
      <c r="BP209" s="155">
        <v>275</v>
      </c>
      <c r="BQ209" s="156">
        <v>303</v>
      </c>
      <c r="BR209" s="155">
        <v>360</v>
      </c>
      <c r="BS209" s="155">
        <v>417</v>
      </c>
      <c r="BT209" s="155">
        <v>474</v>
      </c>
      <c r="BU209" s="156">
        <v>532</v>
      </c>
      <c r="BV209" s="155">
        <v>589</v>
      </c>
      <c r="BW209" s="155">
        <v>275</v>
      </c>
      <c r="BX209" s="155">
        <v>275</v>
      </c>
      <c r="BY209" s="155">
        <v>303</v>
      </c>
      <c r="BZ209" s="155">
        <v>360</v>
      </c>
      <c r="CA209" s="155">
        <v>417</v>
      </c>
      <c r="CB209" s="155">
        <v>474</v>
      </c>
      <c r="CC209" s="155">
        <v>532</v>
      </c>
      <c r="CD209" s="155">
        <v>589</v>
      </c>
      <c r="CE209" s="691"/>
      <c r="CF209" s="701">
        <v>200</v>
      </c>
      <c r="CG209" s="303" t="s">
        <v>1165</v>
      </c>
      <c r="CH209" s="155">
        <v>332</v>
      </c>
      <c r="CI209" s="155">
        <v>332</v>
      </c>
      <c r="CJ209" s="156">
        <v>332</v>
      </c>
      <c r="CK209" s="155">
        <v>332</v>
      </c>
      <c r="CL209" s="155">
        <v>407</v>
      </c>
      <c r="CM209" s="156">
        <v>432</v>
      </c>
      <c r="CN209" s="155">
        <v>432</v>
      </c>
      <c r="CO209" s="156">
        <v>432</v>
      </c>
      <c r="CP209" s="155">
        <v>332</v>
      </c>
      <c r="CQ209" s="155">
        <v>332</v>
      </c>
      <c r="CR209" s="156">
        <v>332</v>
      </c>
      <c r="CS209" s="155">
        <v>332</v>
      </c>
      <c r="CT209" s="155">
        <v>332</v>
      </c>
      <c r="CU209" s="155">
        <v>332</v>
      </c>
      <c r="CV209" s="156">
        <v>340</v>
      </c>
      <c r="CW209" s="155">
        <v>394</v>
      </c>
      <c r="CX209" s="155">
        <v>332</v>
      </c>
      <c r="CY209" s="155">
        <v>332</v>
      </c>
      <c r="CZ209" s="155">
        <v>332</v>
      </c>
      <c r="DA209" s="155">
        <v>332</v>
      </c>
      <c r="DB209" s="155">
        <v>332</v>
      </c>
      <c r="DC209" s="155">
        <v>332</v>
      </c>
      <c r="DD209" s="155">
        <v>340</v>
      </c>
      <c r="DE209" s="155">
        <v>394</v>
      </c>
    </row>
    <row r="210" spans="1:109">
      <c r="A210" s="143">
        <v>210</v>
      </c>
      <c r="B210" s="691"/>
      <c r="C210" s="702"/>
      <c r="D210" s="304" t="s">
        <v>1166</v>
      </c>
      <c r="E210" s="157">
        <v>47</v>
      </c>
      <c r="F210" s="157">
        <v>47</v>
      </c>
      <c r="G210" s="158">
        <v>47</v>
      </c>
      <c r="H210" s="157">
        <v>47</v>
      </c>
      <c r="I210" s="157">
        <v>47</v>
      </c>
      <c r="J210" s="158">
        <v>42</v>
      </c>
      <c r="K210" s="157">
        <v>36</v>
      </c>
      <c r="L210" s="158">
        <v>31</v>
      </c>
      <c r="M210" s="157">
        <v>28</v>
      </c>
      <c r="N210" s="157">
        <v>28</v>
      </c>
      <c r="O210" s="158">
        <v>28</v>
      </c>
      <c r="P210" s="157">
        <v>28</v>
      </c>
      <c r="Q210" s="157">
        <v>28</v>
      </c>
      <c r="R210" s="157">
        <v>28</v>
      </c>
      <c r="S210" s="158">
        <v>28</v>
      </c>
      <c r="T210" s="157">
        <v>28</v>
      </c>
      <c r="U210" s="157">
        <v>28</v>
      </c>
      <c r="V210" s="157">
        <v>28</v>
      </c>
      <c r="W210" s="157">
        <v>28</v>
      </c>
      <c r="X210" s="157">
        <v>28</v>
      </c>
      <c r="Y210" s="157">
        <v>28</v>
      </c>
      <c r="Z210" s="157">
        <v>28</v>
      </c>
      <c r="AA210" s="157">
        <v>28</v>
      </c>
      <c r="AB210" s="157">
        <v>28</v>
      </c>
      <c r="AC210" s="691"/>
      <c r="AD210" s="702"/>
      <c r="AE210" s="304" t="s">
        <v>1166</v>
      </c>
      <c r="AF210" s="157">
        <v>686</v>
      </c>
      <c r="AG210" s="157">
        <v>686</v>
      </c>
      <c r="AH210" s="158">
        <v>686</v>
      </c>
      <c r="AI210" s="157">
        <v>686</v>
      </c>
      <c r="AJ210" s="157">
        <v>683</v>
      </c>
      <c r="AK210" s="158">
        <v>614</v>
      </c>
      <c r="AL210" s="157">
        <v>516</v>
      </c>
      <c r="AM210" s="158">
        <v>444</v>
      </c>
      <c r="AN210" s="157">
        <v>713</v>
      </c>
      <c r="AO210" s="157">
        <v>713</v>
      </c>
      <c r="AP210" s="158">
        <v>713</v>
      </c>
      <c r="AQ210" s="157">
        <v>713</v>
      </c>
      <c r="AR210" s="157">
        <v>713</v>
      </c>
      <c r="AS210" s="157">
        <v>713</v>
      </c>
      <c r="AT210" s="158">
        <v>713</v>
      </c>
      <c r="AU210" s="157">
        <v>713</v>
      </c>
      <c r="AV210" s="157">
        <v>713</v>
      </c>
      <c r="AW210" s="157">
        <v>713</v>
      </c>
      <c r="AX210" s="157">
        <v>713</v>
      </c>
      <c r="AY210" s="157">
        <v>713</v>
      </c>
      <c r="AZ210" s="157">
        <v>713</v>
      </c>
      <c r="BA210" s="157">
        <v>713</v>
      </c>
      <c r="BB210" s="157">
        <v>713</v>
      </c>
      <c r="BC210" s="157">
        <v>713</v>
      </c>
      <c r="BD210" s="691"/>
      <c r="BE210" s="702"/>
      <c r="BF210" s="304" t="s">
        <v>1166</v>
      </c>
      <c r="BG210" s="157">
        <v>464</v>
      </c>
      <c r="BH210" s="157">
        <v>464</v>
      </c>
      <c r="BI210" s="158">
        <v>511</v>
      </c>
      <c r="BJ210" s="157">
        <v>608</v>
      </c>
      <c r="BK210" s="157">
        <v>702</v>
      </c>
      <c r="BL210" s="158">
        <v>716</v>
      </c>
      <c r="BM210" s="157">
        <v>675</v>
      </c>
      <c r="BN210" s="158">
        <v>644</v>
      </c>
      <c r="BO210" s="157">
        <v>275</v>
      </c>
      <c r="BP210" s="157">
        <v>275</v>
      </c>
      <c r="BQ210" s="158">
        <v>303</v>
      </c>
      <c r="BR210" s="157">
        <v>360</v>
      </c>
      <c r="BS210" s="157">
        <v>417</v>
      </c>
      <c r="BT210" s="157">
        <v>474</v>
      </c>
      <c r="BU210" s="158">
        <v>531</v>
      </c>
      <c r="BV210" s="157">
        <v>589</v>
      </c>
      <c r="BW210" s="157">
        <v>275</v>
      </c>
      <c r="BX210" s="157">
        <v>275</v>
      </c>
      <c r="BY210" s="157">
        <v>303</v>
      </c>
      <c r="BZ210" s="157">
        <v>360</v>
      </c>
      <c r="CA210" s="157">
        <v>417</v>
      </c>
      <c r="CB210" s="157">
        <v>474</v>
      </c>
      <c r="CC210" s="157">
        <v>531</v>
      </c>
      <c r="CD210" s="157">
        <v>589</v>
      </c>
      <c r="CE210" s="691"/>
      <c r="CF210" s="702"/>
      <c r="CG210" s="304" t="s">
        <v>1166</v>
      </c>
      <c r="CH210" s="157">
        <v>320</v>
      </c>
      <c r="CI210" s="157">
        <v>320</v>
      </c>
      <c r="CJ210" s="158">
        <v>320</v>
      </c>
      <c r="CK210" s="157">
        <v>320</v>
      </c>
      <c r="CL210" s="157">
        <v>389</v>
      </c>
      <c r="CM210" s="158">
        <v>432</v>
      </c>
      <c r="CN210" s="157">
        <v>432</v>
      </c>
      <c r="CO210" s="158">
        <v>432</v>
      </c>
      <c r="CP210" s="157">
        <v>332</v>
      </c>
      <c r="CQ210" s="157">
        <v>332</v>
      </c>
      <c r="CR210" s="158">
        <v>332</v>
      </c>
      <c r="CS210" s="157">
        <v>332</v>
      </c>
      <c r="CT210" s="157">
        <v>332</v>
      </c>
      <c r="CU210" s="157">
        <v>332</v>
      </c>
      <c r="CV210" s="158">
        <v>340</v>
      </c>
      <c r="CW210" s="157">
        <v>394</v>
      </c>
      <c r="CX210" s="157">
        <v>332</v>
      </c>
      <c r="CY210" s="157">
        <v>332</v>
      </c>
      <c r="CZ210" s="157">
        <v>332</v>
      </c>
      <c r="DA210" s="157">
        <v>332</v>
      </c>
      <c r="DB210" s="157">
        <v>332</v>
      </c>
      <c r="DC210" s="157">
        <v>332</v>
      </c>
      <c r="DD210" s="157">
        <v>340</v>
      </c>
      <c r="DE210" s="157">
        <v>394</v>
      </c>
    </row>
    <row r="211" spans="1:109">
      <c r="A211" s="143">
        <v>211</v>
      </c>
      <c r="B211" s="692"/>
      <c r="C211" s="703"/>
      <c r="D211" s="305" t="s">
        <v>1167</v>
      </c>
      <c r="E211" s="159">
        <v>43</v>
      </c>
      <c r="F211" s="159">
        <v>43</v>
      </c>
      <c r="G211" s="160">
        <v>43</v>
      </c>
      <c r="H211" s="159">
        <v>43</v>
      </c>
      <c r="I211" s="159">
        <v>42</v>
      </c>
      <c r="J211" s="160">
        <v>39</v>
      </c>
      <c r="K211" s="159">
        <v>36</v>
      </c>
      <c r="L211" s="160">
        <v>31</v>
      </c>
      <c r="M211" s="159">
        <v>28</v>
      </c>
      <c r="N211" s="159">
        <v>28</v>
      </c>
      <c r="O211" s="160">
        <v>28</v>
      </c>
      <c r="P211" s="159">
        <v>28</v>
      </c>
      <c r="Q211" s="159">
        <v>28</v>
      </c>
      <c r="R211" s="159">
        <v>28</v>
      </c>
      <c r="S211" s="160">
        <v>28</v>
      </c>
      <c r="T211" s="159">
        <v>28</v>
      </c>
      <c r="U211" s="159">
        <v>28</v>
      </c>
      <c r="V211" s="159">
        <v>28</v>
      </c>
      <c r="W211" s="159">
        <v>28</v>
      </c>
      <c r="X211" s="159">
        <v>28</v>
      </c>
      <c r="Y211" s="159">
        <v>28</v>
      </c>
      <c r="Z211" s="159">
        <v>28</v>
      </c>
      <c r="AA211" s="159">
        <v>28</v>
      </c>
      <c r="AB211" s="159">
        <v>28</v>
      </c>
      <c r="AC211" s="692"/>
      <c r="AD211" s="703"/>
      <c r="AE211" s="305" t="s">
        <v>1167</v>
      </c>
      <c r="AF211" s="159">
        <v>627</v>
      </c>
      <c r="AG211" s="159">
        <v>627</v>
      </c>
      <c r="AH211" s="160">
        <v>627</v>
      </c>
      <c r="AI211" s="159">
        <v>627</v>
      </c>
      <c r="AJ211" s="159">
        <v>604</v>
      </c>
      <c r="AK211" s="160">
        <v>565</v>
      </c>
      <c r="AL211" s="159">
        <v>515</v>
      </c>
      <c r="AM211" s="160">
        <v>446</v>
      </c>
      <c r="AN211" s="159">
        <v>713</v>
      </c>
      <c r="AO211" s="159">
        <v>713</v>
      </c>
      <c r="AP211" s="160">
        <v>713</v>
      </c>
      <c r="AQ211" s="159">
        <v>713</v>
      </c>
      <c r="AR211" s="159">
        <v>713</v>
      </c>
      <c r="AS211" s="159">
        <v>713</v>
      </c>
      <c r="AT211" s="160">
        <v>713</v>
      </c>
      <c r="AU211" s="159">
        <v>713</v>
      </c>
      <c r="AV211" s="159">
        <v>713</v>
      </c>
      <c r="AW211" s="159">
        <v>713</v>
      </c>
      <c r="AX211" s="159">
        <v>713</v>
      </c>
      <c r="AY211" s="159">
        <v>713</v>
      </c>
      <c r="AZ211" s="159">
        <v>713</v>
      </c>
      <c r="BA211" s="159">
        <v>713</v>
      </c>
      <c r="BB211" s="159">
        <v>713</v>
      </c>
      <c r="BC211" s="159">
        <v>713</v>
      </c>
      <c r="BD211" s="692"/>
      <c r="BE211" s="703"/>
      <c r="BF211" s="305" t="s">
        <v>1167</v>
      </c>
      <c r="BG211" s="159">
        <v>424</v>
      </c>
      <c r="BH211" s="159">
        <v>424</v>
      </c>
      <c r="BI211" s="160">
        <v>467</v>
      </c>
      <c r="BJ211" s="159">
        <v>556</v>
      </c>
      <c r="BK211" s="159">
        <v>619</v>
      </c>
      <c r="BL211" s="160">
        <v>659</v>
      </c>
      <c r="BM211" s="159">
        <v>673</v>
      </c>
      <c r="BN211" s="160">
        <v>646</v>
      </c>
      <c r="BO211" s="159">
        <v>275</v>
      </c>
      <c r="BP211" s="159">
        <v>275</v>
      </c>
      <c r="BQ211" s="160">
        <v>303</v>
      </c>
      <c r="BR211" s="159">
        <v>360</v>
      </c>
      <c r="BS211" s="159">
        <v>417</v>
      </c>
      <c r="BT211" s="159">
        <v>475</v>
      </c>
      <c r="BU211" s="160">
        <v>532</v>
      </c>
      <c r="BV211" s="159">
        <v>589</v>
      </c>
      <c r="BW211" s="159">
        <v>275</v>
      </c>
      <c r="BX211" s="159">
        <v>275</v>
      </c>
      <c r="BY211" s="159">
        <v>303</v>
      </c>
      <c r="BZ211" s="159">
        <v>360</v>
      </c>
      <c r="CA211" s="159">
        <v>417</v>
      </c>
      <c r="CB211" s="159">
        <v>475</v>
      </c>
      <c r="CC211" s="159">
        <v>532</v>
      </c>
      <c r="CD211" s="159">
        <v>589</v>
      </c>
      <c r="CE211" s="692"/>
      <c r="CF211" s="703"/>
      <c r="CG211" s="305" t="s">
        <v>1167</v>
      </c>
      <c r="CH211" s="159">
        <v>292</v>
      </c>
      <c r="CI211" s="159">
        <v>292</v>
      </c>
      <c r="CJ211" s="160">
        <v>292</v>
      </c>
      <c r="CK211" s="159">
        <v>292</v>
      </c>
      <c r="CL211" s="159">
        <v>344</v>
      </c>
      <c r="CM211" s="160">
        <v>398</v>
      </c>
      <c r="CN211" s="159">
        <v>432</v>
      </c>
      <c r="CO211" s="160">
        <v>432</v>
      </c>
      <c r="CP211" s="159">
        <v>332</v>
      </c>
      <c r="CQ211" s="159">
        <v>332</v>
      </c>
      <c r="CR211" s="160">
        <v>332</v>
      </c>
      <c r="CS211" s="159">
        <v>332</v>
      </c>
      <c r="CT211" s="159">
        <v>332</v>
      </c>
      <c r="CU211" s="159">
        <v>332</v>
      </c>
      <c r="CV211" s="160">
        <v>340</v>
      </c>
      <c r="CW211" s="159">
        <v>394</v>
      </c>
      <c r="CX211" s="159">
        <v>332</v>
      </c>
      <c r="CY211" s="159">
        <v>332</v>
      </c>
      <c r="CZ211" s="159">
        <v>332</v>
      </c>
      <c r="DA211" s="159">
        <v>332</v>
      </c>
      <c r="DB211" s="159">
        <v>332</v>
      </c>
      <c r="DC211" s="159">
        <v>332</v>
      </c>
      <c r="DD211" s="159">
        <v>340</v>
      </c>
      <c r="DE211" s="159">
        <v>394</v>
      </c>
    </row>
    <row r="212" spans="1:109">
      <c r="A212" s="143">
        <v>212</v>
      </c>
    </row>
    <row r="213" spans="1:109">
      <c r="A213" s="143">
        <v>213</v>
      </c>
      <c r="B213" s="719" t="s">
        <v>1192</v>
      </c>
      <c r="C213" s="720"/>
      <c r="D213" s="720"/>
      <c r="E213" s="720"/>
      <c r="F213" s="720"/>
      <c r="G213" s="720"/>
      <c r="H213" s="720"/>
      <c r="I213" s="720"/>
      <c r="J213" s="720"/>
      <c r="K213" s="720"/>
      <c r="L213" s="720"/>
      <c r="M213" s="720"/>
      <c r="N213" s="720"/>
      <c r="O213" s="720"/>
      <c r="P213" s="720"/>
      <c r="Q213" s="720"/>
      <c r="R213" s="720"/>
      <c r="S213" s="720"/>
      <c r="T213" s="720"/>
      <c r="U213" s="720"/>
      <c r="V213" s="720"/>
      <c r="W213" s="720"/>
      <c r="X213" s="720"/>
      <c r="Y213" s="720"/>
      <c r="Z213" s="720"/>
      <c r="AA213" s="720"/>
      <c r="AB213" s="721"/>
      <c r="AC213" s="719" t="s">
        <v>1193</v>
      </c>
      <c r="AD213" s="720"/>
      <c r="AE213" s="720"/>
      <c r="AF213" s="720"/>
      <c r="AG213" s="720"/>
      <c r="AH213" s="720"/>
      <c r="AI213" s="720"/>
      <c r="AJ213" s="720"/>
      <c r="AK213" s="720"/>
      <c r="AL213" s="720"/>
      <c r="AM213" s="720"/>
      <c r="AN213" s="720"/>
      <c r="AO213" s="720"/>
      <c r="AP213" s="720"/>
      <c r="AQ213" s="720"/>
      <c r="AR213" s="720"/>
      <c r="AS213" s="720"/>
      <c r="AT213" s="720"/>
      <c r="AU213" s="720"/>
      <c r="AV213" s="720"/>
      <c r="AW213" s="720"/>
      <c r="AX213" s="720"/>
      <c r="AY213" s="720"/>
      <c r="AZ213" s="720"/>
      <c r="BA213" s="720"/>
      <c r="BB213" s="720"/>
      <c r="BC213" s="721"/>
      <c r="BD213" s="719" t="s">
        <v>1194</v>
      </c>
      <c r="BE213" s="720"/>
      <c r="BF213" s="720"/>
      <c r="BG213" s="720"/>
      <c r="BH213" s="720"/>
      <c r="BI213" s="720"/>
      <c r="BJ213" s="720"/>
      <c r="BK213" s="720"/>
      <c r="BL213" s="720"/>
      <c r="BM213" s="720"/>
      <c r="BN213" s="720"/>
      <c r="BO213" s="720"/>
      <c r="BP213" s="720"/>
      <c r="BQ213" s="720"/>
      <c r="BR213" s="720"/>
      <c r="BS213" s="720"/>
      <c r="BT213" s="720"/>
      <c r="BU213" s="720"/>
      <c r="BV213" s="720"/>
      <c r="BW213" s="720"/>
      <c r="BX213" s="720"/>
      <c r="BY213" s="720"/>
      <c r="BZ213" s="720"/>
      <c r="CA213" s="720"/>
      <c r="CB213" s="720"/>
      <c r="CC213" s="720"/>
      <c r="CD213" s="721"/>
      <c r="CE213" s="719" t="s">
        <v>1195</v>
      </c>
      <c r="CF213" s="720"/>
      <c r="CG213" s="720"/>
      <c r="CH213" s="720"/>
      <c r="CI213" s="720"/>
      <c r="CJ213" s="720"/>
      <c r="CK213" s="720"/>
      <c r="CL213" s="720"/>
      <c r="CM213" s="720"/>
      <c r="CN213" s="720"/>
      <c r="CO213" s="720"/>
      <c r="CP213" s="720"/>
      <c r="CQ213" s="720"/>
      <c r="CR213" s="720"/>
      <c r="CS213" s="720"/>
      <c r="CT213" s="720"/>
      <c r="CU213" s="720"/>
      <c r="CV213" s="720"/>
      <c r="CW213" s="720"/>
      <c r="CX213" s="720"/>
      <c r="CY213" s="720"/>
      <c r="CZ213" s="720"/>
      <c r="DA213" s="720"/>
      <c r="DB213" s="720"/>
      <c r="DC213" s="720"/>
      <c r="DD213" s="720"/>
      <c r="DE213" s="721"/>
    </row>
    <row r="214" spans="1:109">
      <c r="A214" s="143">
        <v>214</v>
      </c>
      <c r="B214" s="713" t="s">
        <v>1157</v>
      </c>
      <c r="C214" s="716" t="s">
        <v>1158</v>
      </c>
      <c r="D214" s="716" t="s">
        <v>1159</v>
      </c>
      <c r="E214" s="719" t="s">
        <v>1160</v>
      </c>
      <c r="F214" s="720"/>
      <c r="G214" s="720"/>
      <c r="H214" s="720"/>
      <c r="I214" s="720"/>
      <c r="J214" s="720"/>
      <c r="K214" s="720"/>
      <c r="L214" s="720"/>
      <c r="M214" s="719" t="s">
        <v>1161</v>
      </c>
      <c r="N214" s="720"/>
      <c r="O214" s="720"/>
      <c r="P214" s="720"/>
      <c r="Q214" s="720"/>
      <c r="R214" s="720"/>
      <c r="S214" s="720"/>
      <c r="T214" s="721"/>
      <c r="U214" s="719" t="s">
        <v>1162</v>
      </c>
      <c r="V214" s="720"/>
      <c r="W214" s="720"/>
      <c r="X214" s="720"/>
      <c r="Y214" s="720"/>
      <c r="Z214" s="720"/>
      <c r="AA214" s="720"/>
      <c r="AB214" s="721"/>
      <c r="AC214" s="713" t="s">
        <v>1157</v>
      </c>
      <c r="AD214" s="716" t="s">
        <v>1158</v>
      </c>
      <c r="AE214" s="716" t="s">
        <v>1159</v>
      </c>
      <c r="AF214" s="719" t="s">
        <v>1160</v>
      </c>
      <c r="AG214" s="720"/>
      <c r="AH214" s="720"/>
      <c r="AI214" s="720"/>
      <c r="AJ214" s="720"/>
      <c r="AK214" s="720"/>
      <c r="AL214" s="720"/>
      <c r="AM214" s="720"/>
      <c r="AN214" s="719" t="s">
        <v>1161</v>
      </c>
      <c r="AO214" s="720"/>
      <c r="AP214" s="720"/>
      <c r="AQ214" s="720"/>
      <c r="AR214" s="720"/>
      <c r="AS214" s="720"/>
      <c r="AT214" s="720"/>
      <c r="AU214" s="721"/>
      <c r="AV214" s="719" t="s">
        <v>1162</v>
      </c>
      <c r="AW214" s="720"/>
      <c r="AX214" s="720"/>
      <c r="AY214" s="720"/>
      <c r="AZ214" s="720"/>
      <c r="BA214" s="720"/>
      <c r="BB214" s="720"/>
      <c r="BC214" s="721"/>
      <c r="BD214" s="713" t="s">
        <v>1157</v>
      </c>
      <c r="BE214" s="716" t="s">
        <v>1158</v>
      </c>
      <c r="BF214" s="716" t="s">
        <v>1159</v>
      </c>
      <c r="BG214" s="719" t="s">
        <v>1160</v>
      </c>
      <c r="BH214" s="720"/>
      <c r="BI214" s="720"/>
      <c r="BJ214" s="720"/>
      <c r="BK214" s="720"/>
      <c r="BL214" s="720"/>
      <c r="BM214" s="720"/>
      <c r="BN214" s="720"/>
      <c r="BO214" s="719" t="s">
        <v>1161</v>
      </c>
      <c r="BP214" s="720"/>
      <c r="BQ214" s="720"/>
      <c r="BR214" s="720"/>
      <c r="BS214" s="720"/>
      <c r="BT214" s="720"/>
      <c r="BU214" s="720"/>
      <c r="BV214" s="721"/>
      <c r="BW214" s="719" t="s">
        <v>1162</v>
      </c>
      <c r="BX214" s="720"/>
      <c r="BY214" s="720"/>
      <c r="BZ214" s="720"/>
      <c r="CA214" s="720"/>
      <c r="CB214" s="720"/>
      <c r="CC214" s="720"/>
      <c r="CD214" s="721"/>
      <c r="CE214" s="713" t="s">
        <v>1157</v>
      </c>
      <c r="CF214" s="716" t="s">
        <v>1158</v>
      </c>
      <c r="CG214" s="716" t="s">
        <v>1159</v>
      </c>
      <c r="CH214" s="719" t="s">
        <v>1160</v>
      </c>
      <c r="CI214" s="720"/>
      <c r="CJ214" s="720"/>
      <c r="CK214" s="720"/>
      <c r="CL214" s="720"/>
      <c r="CM214" s="720"/>
      <c r="CN214" s="720"/>
      <c r="CO214" s="720"/>
      <c r="CP214" s="719" t="s">
        <v>1161</v>
      </c>
      <c r="CQ214" s="720"/>
      <c r="CR214" s="720"/>
      <c r="CS214" s="720"/>
      <c r="CT214" s="720"/>
      <c r="CU214" s="720"/>
      <c r="CV214" s="720"/>
      <c r="CW214" s="721"/>
      <c r="CX214" s="719" t="s">
        <v>1162</v>
      </c>
      <c r="CY214" s="720"/>
      <c r="CZ214" s="720"/>
      <c r="DA214" s="720"/>
      <c r="DB214" s="720"/>
      <c r="DC214" s="720"/>
      <c r="DD214" s="720"/>
      <c r="DE214" s="721"/>
    </row>
    <row r="215" spans="1:109">
      <c r="A215" s="143">
        <v>215</v>
      </c>
      <c r="B215" s="714"/>
      <c r="C215" s="717"/>
      <c r="D215" s="717"/>
      <c r="E215" s="722" t="s">
        <v>1163</v>
      </c>
      <c r="F215" s="723"/>
      <c r="G215" s="723"/>
      <c r="H215" s="723"/>
      <c r="I215" s="723"/>
      <c r="J215" s="723"/>
      <c r="K215" s="723"/>
      <c r="L215" s="723"/>
      <c r="M215" s="722" t="s">
        <v>1163</v>
      </c>
      <c r="N215" s="723"/>
      <c r="O215" s="723"/>
      <c r="P215" s="723"/>
      <c r="Q215" s="723"/>
      <c r="R215" s="723"/>
      <c r="S215" s="723"/>
      <c r="T215" s="724"/>
      <c r="U215" s="722" t="s">
        <v>1163</v>
      </c>
      <c r="V215" s="723"/>
      <c r="W215" s="723"/>
      <c r="X215" s="723"/>
      <c r="Y215" s="723"/>
      <c r="Z215" s="723"/>
      <c r="AA215" s="723"/>
      <c r="AB215" s="724"/>
      <c r="AC215" s="714"/>
      <c r="AD215" s="717"/>
      <c r="AE215" s="717"/>
      <c r="AF215" s="722" t="s">
        <v>1163</v>
      </c>
      <c r="AG215" s="723"/>
      <c r="AH215" s="723"/>
      <c r="AI215" s="723"/>
      <c r="AJ215" s="723"/>
      <c r="AK215" s="723"/>
      <c r="AL215" s="723"/>
      <c r="AM215" s="723"/>
      <c r="AN215" s="722" t="s">
        <v>1163</v>
      </c>
      <c r="AO215" s="723"/>
      <c r="AP215" s="723"/>
      <c r="AQ215" s="723"/>
      <c r="AR215" s="723"/>
      <c r="AS215" s="723"/>
      <c r="AT215" s="723"/>
      <c r="AU215" s="724"/>
      <c r="AV215" s="722" t="s">
        <v>1163</v>
      </c>
      <c r="AW215" s="723"/>
      <c r="AX215" s="723"/>
      <c r="AY215" s="723"/>
      <c r="AZ215" s="723"/>
      <c r="BA215" s="723"/>
      <c r="BB215" s="723"/>
      <c r="BC215" s="724"/>
      <c r="BD215" s="714"/>
      <c r="BE215" s="717"/>
      <c r="BF215" s="717"/>
      <c r="BG215" s="722" t="s">
        <v>1163</v>
      </c>
      <c r="BH215" s="723"/>
      <c r="BI215" s="723"/>
      <c r="BJ215" s="723"/>
      <c r="BK215" s="723"/>
      <c r="BL215" s="723"/>
      <c r="BM215" s="723"/>
      <c r="BN215" s="723"/>
      <c r="BO215" s="722" t="s">
        <v>1163</v>
      </c>
      <c r="BP215" s="723"/>
      <c r="BQ215" s="723"/>
      <c r="BR215" s="723"/>
      <c r="BS215" s="723"/>
      <c r="BT215" s="723"/>
      <c r="BU215" s="723"/>
      <c r="BV215" s="724"/>
      <c r="BW215" s="722" t="s">
        <v>1163</v>
      </c>
      <c r="BX215" s="723"/>
      <c r="BY215" s="723"/>
      <c r="BZ215" s="723"/>
      <c r="CA215" s="723"/>
      <c r="CB215" s="723"/>
      <c r="CC215" s="723"/>
      <c r="CD215" s="724"/>
      <c r="CE215" s="714"/>
      <c r="CF215" s="717"/>
      <c r="CG215" s="717"/>
      <c r="CH215" s="722" t="s">
        <v>1163</v>
      </c>
      <c r="CI215" s="723"/>
      <c r="CJ215" s="723"/>
      <c r="CK215" s="723"/>
      <c r="CL215" s="723"/>
      <c r="CM215" s="723"/>
      <c r="CN215" s="723"/>
      <c r="CO215" s="723"/>
      <c r="CP215" s="722" t="s">
        <v>1163</v>
      </c>
      <c r="CQ215" s="723"/>
      <c r="CR215" s="723"/>
      <c r="CS215" s="723"/>
      <c r="CT215" s="723"/>
      <c r="CU215" s="723"/>
      <c r="CV215" s="723"/>
      <c r="CW215" s="724"/>
      <c r="CX215" s="722" t="s">
        <v>1163</v>
      </c>
      <c r="CY215" s="723"/>
      <c r="CZ215" s="723"/>
      <c r="DA215" s="723"/>
      <c r="DB215" s="723"/>
      <c r="DC215" s="723"/>
      <c r="DD215" s="723"/>
      <c r="DE215" s="724"/>
    </row>
    <row r="216" spans="1:109">
      <c r="A216" s="143">
        <v>216</v>
      </c>
      <c r="B216" s="715"/>
      <c r="C216" s="718"/>
      <c r="D216" s="718"/>
      <c r="E216" s="146">
        <v>0</v>
      </c>
      <c r="F216" s="147">
        <v>10</v>
      </c>
      <c r="G216" s="148">
        <v>20</v>
      </c>
      <c r="H216" s="149">
        <v>30</v>
      </c>
      <c r="I216" s="150">
        <v>40</v>
      </c>
      <c r="J216" s="151">
        <v>50</v>
      </c>
      <c r="K216" s="152">
        <v>60</v>
      </c>
      <c r="L216" s="153">
        <v>70</v>
      </c>
      <c r="M216" s="146">
        <v>0</v>
      </c>
      <c r="N216" s="147">
        <v>10</v>
      </c>
      <c r="O216" s="148">
        <v>20</v>
      </c>
      <c r="P216" s="149">
        <v>30</v>
      </c>
      <c r="Q216" s="150">
        <v>40</v>
      </c>
      <c r="R216" s="151">
        <v>50</v>
      </c>
      <c r="S216" s="152">
        <v>60</v>
      </c>
      <c r="T216" s="154">
        <v>70</v>
      </c>
      <c r="U216" s="146">
        <v>0</v>
      </c>
      <c r="V216" s="147">
        <v>10</v>
      </c>
      <c r="W216" s="148">
        <v>20</v>
      </c>
      <c r="X216" s="149">
        <v>30</v>
      </c>
      <c r="Y216" s="150">
        <v>40</v>
      </c>
      <c r="Z216" s="151">
        <v>50</v>
      </c>
      <c r="AA216" s="152">
        <v>60</v>
      </c>
      <c r="AB216" s="154">
        <v>70</v>
      </c>
      <c r="AC216" s="715"/>
      <c r="AD216" s="718"/>
      <c r="AE216" s="718"/>
      <c r="AF216" s="146">
        <v>0</v>
      </c>
      <c r="AG216" s="147">
        <v>10</v>
      </c>
      <c r="AH216" s="148">
        <v>20</v>
      </c>
      <c r="AI216" s="149">
        <v>30</v>
      </c>
      <c r="AJ216" s="150">
        <v>40</v>
      </c>
      <c r="AK216" s="151">
        <v>50</v>
      </c>
      <c r="AL216" s="152">
        <v>60</v>
      </c>
      <c r="AM216" s="153">
        <v>70</v>
      </c>
      <c r="AN216" s="146">
        <v>0</v>
      </c>
      <c r="AO216" s="147">
        <v>10</v>
      </c>
      <c r="AP216" s="148">
        <v>20</v>
      </c>
      <c r="AQ216" s="149">
        <v>30</v>
      </c>
      <c r="AR216" s="150">
        <v>40</v>
      </c>
      <c r="AS216" s="151">
        <v>50</v>
      </c>
      <c r="AT216" s="152">
        <v>60</v>
      </c>
      <c r="AU216" s="154">
        <v>70</v>
      </c>
      <c r="AV216" s="146">
        <v>0</v>
      </c>
      <c r="AW216" s="147">
        <v>10</v>
      </c>
      <c r="AX216" s="148">
        <v>20</v>
      </c>
      <c r="AY216" s="149">
        <v>30</v>
      </c>
      <c r="AZ216" s="150">
        <v>40</v>
      </c>
      <c r="BA216" s="151">
        <v>50</v>
      </c>
      <c r="BB216" s="152">
        <v>60</v>
      </c>
      <c r="BC216" s="154">
        <v>70</v>
      </c>
      <c r="BD216" s="715"/>
      <c r="BE216" s="718"/>
      <c r="BF216" s="718"/>
      <c r="BG216" s="146">
        <v>0</v>
      </c>
      <c r="BH216" s="147">
        <v>10</v>
      </c>
      <c r="BI216" s="148">
        <v>20</v>
      </c>
      <c r="BJ216" s="149">
        <v>30</v>
      </c>
      <c r="BK216" s="150">
        <v>40</v>
      </c>
      <c r="BL216" s="151">
        <v>50</v>
      </c>
      <c r="BM216" s="152">
        <v>60</v>
      </c>
      <c r="BN216" s="153">
        <v>70</v>
      </c>
      <c r="BO216" s="146">
        <v>0</v>
      </c>
      <c r="BP216" s="147">
        <v>10</v>
      </c>
      <c r="BQ216" s="148">
        <v>20</v>
      </c>
      <c r="BR216" s="149">
        <v>30</v>
      </c>
      <c r="BS216" s="150">
        <v>40</v>
      </c>
      <c r="BT216" s="151">
        <v>50</v>
      </c>
      <c r="BU216" s="152">
        <v>60</v>
      </c>
      <c r="BV216" s="154">
        <v>70</v>
      </c>
      <c r="BW216" s="146">
        <v>0</v>
      </c>
      <c r="BX216" s="147">
        <v>10</v>
      </c>
      <c r="BY216" s="148">
        <v>20</v>
      </c>
      <c r="BZ216" s="149">
        <v>30</v>
      </c>
      <c r="CA216" s="150">
        <v>40</v>
      </c>
      <c r="CB216" s="151">
        <v>50</v>
      </c>
      <c r="CC216" s="152">
        <v>60</v>
      </c>
      <c r="CD216" s="154">
        <v>70</v>
      </c>
      <c r="CE216" s="715"/>
      <c r="CF216" s="718"/>
      <c r="CG216" s="718"/>
      <c r="CH216" s="146">
        <v>0</v>
      </c>
      <c r="CI216" s="147">
        <v>10</v>
      </c>
      <c r="CJ216" s="148">
        <v>20</v>
      </c>
      <c r="CK216" s="149">
        <v>30</v>
      </c>
      <c r="CL216" s="150">
        <v>40</v>
      </c>
      <c r="CM216" s="151">
        <v>50</v>
      </c>
      <c r="CN216" s="152">
        <v>60</v>
      </c>
      <c r="CO216" s="153">
        <v>70</v>
      </c>
      <c r="CP216" s="146">
        <v>0</v>
      </c>
      <c r="CQ216" s="147">
        <v>10</v>
      </c>
      <c r="CR216" s="148">
        <v>20</v>
      </c>
      <c r="CS216" s="149">
        <v>30</v>
      </c>
      <c r="CT216" s="150">
        <v>40</v>
      </c>
      <c r="CU216" s="151">
        <v>50</v>
      </c>
      <c r="CV216" s="152">
        <v>60</v>
      </c>
      <c r="CW216" s="154">
        <v>70</v>
      </c>
      <c r="CX216" s="146">
        <v>0</v>
      </c>
      <c r="CY216" s="147">
        <v>10</v>
      </c>
      <c r="CZ216" s="148">
        <v>20</v>
      </c>
      <c r="DA216" s="149">
        <v>30</v>
      </c>
      <c r="DB216" s="150">
        <v>40</v>
      </c>
      <c r="DC216" s="151">
        <v>50</v>
      </c>
      <c r="DD216" s="152">
        <v>60</v>
      </c>
      <c r="DE216" s="154">
        <v>70</v>
      </c>
    </row>
    <row r="217" spans="1:109">
      <c r="A217" s="143">
        <v>217</v>
      </c>
      <c r="B217" s="690" t="s">
        <v>1196</v>
      </c>
      <c r="C217" s="693">
        <v>110</v>
      </c>
      <c r="D217" s="303" t="s">
        <v>1165</v>
      </c>
      <c r="E217" s="155">
        <v>127</v>
      </c>
      <c r="F217" s="155">
        <v>117</v>
      </c>
      <c r="G217" s="156">
        <v>82</v>
      </c>
      <c r="H217" s="155">
        <v>57</v>
      </c>
      <c r="I217" s="155">
        <v>43</v>
      </c>
      <c r="J217" s="156">
        <v>35</v>
      </c>
      <c r="K217" s="155">
        <v>30</v>
      </c>
      <c r="L217" s="156">
        <v>26</v>
      </c>
      <c r="M217" s="155">
        <v>127</v>
      </c>
      <c r="N217" s="155">
        <v>117</v>
      </c>
      <c r="O217" s="156">
        <v>82</v>
      </c>
      <c r="P217" s="155">
        <v>57</v>
      </c>
      <c r="Q217" s="155">
        <v>43</v>
      </c>
      <c r="R217" s="155">
        <v>35</v>
      </c>
      <c r="S217" s="156">
        <v>30</v>
      </c>
      <c r="T217" s="155">
        <v>26</v>
      </c>
      <c r="U217" s="155">
        <v>104</v>
      </c>
      <c r="V217" s="155">
        <v>104</v>
      </c>
      <c r="W217" s="155">
        <v>82</v>
      </c>
      <c r="X217" s="155">
        <v>57</v>
      </c>
      <c r="Y217" s="155">
        <v>43</v>
      </c>
      <c r="Z217" s="155">
        <v>35</v>
      </c>
      <c r="AA217" s="155">
        <v>30</v>
      </c>
      <c r="AB217" s="155">
        <v>26</v>
      </c>
      <c r="AC217" s="690" t="s">
        <v>1196</v>
      </c>
      <c r="AD217" s="693">
        <v>110</v>
      </c>
      <c r="AE217" s="303" t="s">
        <v>1165</v>
      </c>
      <c r="AF217" s="155">
        <v>309</v>
      </c>
      <c r="AG217" s="155">
        <v>284</v>
      </c>
      <c r="AH217" s="156">
        <v>198</v>
      </c>
      <c r="AI217" s="155">
        <v>137</v>
      </c>
      <c r="AJ217" s="155">
        <v>105</v>
      </c>
      <c r="AK217" s="156">
        <v>85</v>
      </c>
      <c r="AL217" s="155">
        <v>72</v>
      </c>
      <c r="AM217" s="156">
        <v>62</v>
      </c>
      <c r="AN217" s="155">
        <v>309</v>
      </c>
      <c r="AO217" s="155">
        <v>284</v>
      </c>
      <c r="AP217" s="156">
        <v>198</v>
      </c>
      <c r="AQ217" s="155">
        <v>137</v>
      </c>
      <c r="AR217" s="155">
        <v>105</v>
      </c>
      <c r="AS217" s="155">
        <v>85</v>
      </c>
      <c r="AT217" s="156">
        <v>72</v>
      </c>
      <c r="AU217" s="155">
        <v>62</v>
      </c>
      <c r="AV217" s="155">
        <v>461</v>
      </c>
      <c r="AW217" s="155">
        <v>461</v>
      </c>
      <c r="AX217" s="155">
        <v>361</v>
      </c>
      <c r="AY217" s="155">
        <v>251</v>
      </c>
      <c r="AZ217" s="155">
        <v>193</v>
      </c>
      <c r="BA217" s="155">
        <v>156</v>
      </c>
      <c r="BB217" s="155">
        <v>131</v>
      </c>
      <c r="BC217" s="155">
        <v>113</v>
      </c>
      <c r="BD217" s="690" t="s">
        <v>1196</v>
      </c>
      <c r="BE217" s="693">
        <v>110</v>
      </c>
      <c r="BF217" s="303" t="s">
        <v>1165</v>
      </c>
      <c r="BG217" s="155">
        <v>281</v>
      </c>
      <c r="BH217" s="155">
        <v>457</v>
      </c>
      <c r="BI217" s="156">
        <v>510</v>
      </c>
      <c r="BJ217" s="155">
        <v>509</v>
      </c>
      <c r="BK217" s="155">
        <v>509</v>
      </c>
      <c r="BL217" s="156">
        <v>509</v>
      </c>
      <c r="BM217" s="155">
        <v>510</v>
      </c>
      <c r="BN217" s="156">
        <v>509</v>
      </c>
      <c r="BO217" s="155">
        <v>281</v>
      </c>
      <c r="BP217" s="155">
        <v>457</v>
      </c>
      <c r="BQ217" s="156">
        <v>510</v>
      </c>
      <c r="BR217" s="155">
        <v>509</v>
      </c>
      <c r="BS217" s="155">
        <v>509</v>
      </c>
      <c r="BT217" s="155">
        <v>509</v>
      </c>
      <c r="BU217" s="156">
        <v>510</v>
      </c>
      <c r="BV217" s="155">
        <v>509</v>
      </c>
      <c r="BW217" s="155">
        <v>231</v>
      </c>
      <c r="BX217" s="155">
        <v>407</v>
      </c>
      <c r="BY217" s="155">
        <v>510</v>
      </c>
      <c r="BZ217" s="155">
        <v>509</v>
      </c>
      <c r="CA217" s="155">
        <v>509</v>
      </c>
      <c r="CB217" s="155">
        <v>509</v>
      </c>
      <c r="CC217" s="155">
        <v>510</v>
      </c>
      <c r="CD217" s="155">
        <v>509</v>
      </c>
      <c r="CE217" s="690" t="s">
        <v>1196</v>
      </c>
      <c r="CF217" s="693">
        <v>110</v>
      </c>
      <c r="CG217" s="303" t="s">
        <v>1165</v>
      </c>
      <c r="CH217" s="155">
        <v>186</v>
      </c>
      <c r="CI217" s="155">
        <v>348</v>
      </c>
      <c r="CJ217" s="156">
        <v>432</v>
      </c>
      <c r="CK217" s="155">
        <v>432</v>
      </c>
      <c r="CL217" s="155">
        <v>432</v>
      </c>
      <c r="CM217" s="156">
        <v>432</v>
      </c>
      <c r="CN217" s="155">
        <v>432</v>
      </c>
      <c r="CO217" s="156">
        <v>432</v>
      </c>
      <c r="CP217" s="155">
        <v>186</v>
      </c>
      <c r="CQ217" s="155">
        <v>348</v>
      </c>
      <c r="CR217" s="156">
        <v>432</v>
      </c>
      <c r="CS217" s="155">
        <v>432</v>
      </c>
      <c r="CT217" s="155">
        <v>432</v>
      </c>
      <c r="CU217" s="155">
        <v>432</v>
      </c>
      <c r="CV217" s="156">
        <v>432</v>
      </c>
      <c r="CW217" s="155">
        <v>432</v>
      </c>
      <c r="CX217" s="155">
        <v>235</v>
      </c>
      <c r="CY217" s="155">
        <v>309</v>
      </c>
      <c r="CZ217" s="155">
        <v>432</v>
      </c>
      <c r="DA217" s="155">
        <v>432</v>
      </c>
      <c r="DB217" s="155">
        <v>432</v>
      </c>
      <c r="DC217" s="155">
        <v>432</v>
      </c>
      <c r="DD217" s="155">
        <v>432</v>
      </c>
      <c r="DE217" s="155">
        <v>432</v>
      </c>
    </row>
    <row r="218" spans="1:109">
      <c r="A218" s="143">
        <v>218</v>
      </c>
      <c r="B218" s="691"/>
      <c r="C218" s="694"/>
      <c r="D218" s="304" t="s">
        <v>1166</v>
      </c>
      <c r="E218" s="157">
        <v>86</v>
      </c>
      <c r="F218" s="157">
        <v>81</v>
      </c>
      <c r="G218" s="158">
        <v>72</v>
      </c>
      <c r="H218" s="157">
        <v>57</v>
      </c>
      <c r="I218" s="157">
        <v>43</v>
      </c>
      <c r="J218" s="158">
        <v>35</v>
      </c>
      <c r="K218" s="157">
        <v>30</v>
      </c>
      <c r="L218" s="158">
        <v>26</v>
      </c>
      <c r="M218" s="157">
        <v>86</v>
      </c>
      <c r="N218" s="157">
        <v>81</v>
      </c>
      <c r="O218" s="158">
        <v>72</v>
      </c>
      <c r="P218" s="157">
        <v>57</v>
      </c>
      <c r="Q218" s="157">
        <v>43</v>
      </c>
      <c r="R218" s="157">
        <v>35</v>
      </c>
      <c r="S218" s="158">
        <v>30</v>
      </c>
      <c r="T218" s="157">
        <v>26</v>
      </c>
      <c r="U218" s="157">
        <v>70</v>
      </c>
      <c r="V218" s="157">
        <v>70</v>
      </c>
      <c r="W218" s="157">
        <v>70</v>
      </c>
      <c r="X218" s="157">
        <v>57</v>
      </c>
      <c r="Y218" s="157">
        <v>43</v>
      </c>
      <c r="Z218" s="157">
        <v>35</v>
      </c>
      <c r="AA218" s="157">
        <v>30</v>
      </c>
      <c r="AB218" s="157">
        <v>26</v>
      </c>
      <c r="AC218" s="691"/>
      <c r="AD218" s="694"/>
      <c r="AE218" s="304" t="s">
        <v>1166</v>
      </c>
      <c r="AF218" s="157">
        <v>208</v>
      </c>
      <c r="AG218" s="157">
        <v>196</v>
      </c>
      <c r="AH218" s="158">
        <v>174</v>
      </c>
      <c r="AI218" s="157">
        <v>137</v>
      </c>
      <c r="AJ218" s="157">
        <v>106</v>
      </c>
      <c r="AK218" s="158">
        <v>85</v>
      </c>
      <c r="AL218" s="157">
        <v>72</v>
      </c>
      <c r="AM218" s="158">
        <v>62</v>
      </c>
      <c r="AN218" s="157">
        <v>208</v>
      </c>
      <c r="AO218" s="157">
        <v>196</v>
      </c>
      <c r="AP218" s="158">
        <v>174</v>
      </c>
      <c r="AQ218" s="157">
        <v>137</v>
      </c>
      <c r="AR218" s="157">
        <v>106</v>
      </c>
      <c r="AS218" s="157">
        <v>85</v>
      </c>
      <c r="AT218" s="158">
        <v>72</v>
      </c>
      <c r="AU218" s="157">
        <v>62</v>
      </c>
      <c r="AV218" s="157">
        <v>311</v>
      </c>
      <c r="AW218" s="157">
        <v>311</v>
      </c>
      <c r="AX218" s="157">
        <v>311</v>
      </c>
      <c r="AY218" s="157">
        <v>251</v>
      </c>
      <c r="AZ218" s="157">
        <v>192</v>
      </c>
      <c r="BA218" s="157">
        <v>156</v>
      </c>
      <c r="BB218" s="157">
        <v>131</v>
      </c>
      <c r="BC218" s="157">
        <v>113</v>
      </c>
      <c r="BD218" s="691"/>
      <c r="BE218" s="694"/>
      <c r="BF218" s="304" t="s">
        <v>1166</v>
      </c>
      <c r="BG218" s="157">
        <v>190</v>
      </c>
      <c r="BH218" s="157">
        <v>315</v>
      </c>
      <c r="BI218" s="158">
        <v>449</v>
      </c>
      <c r="BJ218" s="157">
        <v>509</v>
      </c>
      <c r="BK218" s="157">
        <v>509</v>
      </c>
      <c r="BL218" s="158">
        <v>510</v>
      </c>
      <c r="BM218" s="157">
        <v>510</v>
      </c>
      <c r="BN218" s="158">
        <v>509</v>
      </c>
      <c r="BO218" s="157">
        <v>190</v>
      </c>
      <c r="BP218" s="157">
        <v>315</v>
      </c>
      <c r="BQ218" s="158">
        <v>449</v>
      </c>
      <c r="BR218" s="157">
        <v>509</v>
      </c>
      <c r="BS218" s="157">
        <v>509</v>
      </c>
      <c r="BT218" s="157">
        <v>510</v>
      </c>
      <c r="BU218" s="158">
        <v>510</v>
      </c>
      <c r="BV218" s="157">
        <v>509</v>
      </c>
      <c r="BW218" s="157">
        <v>155</v>
      </c>
      <c r="BX218" s="157">
        <v>274</v>
      </c>
      <c r="BY218" s="157">
        <v>438</v>
      </c>
      <c r="BZ218" s="157">
        <v>509</v>
      </c>
      <c r="CA218" s="157">
        <v>509</v>
      </c>
      <c r="CB218" s="157">
        <v>510</v>
      </c>
      <c r="CC218" s="157">
        <v>510</v>
      </c>
      <c r="CD218" s="157">
        <v>509</v>
      </c>
      <c r="CE218" s="691"/>
      <c r="CF218" s="694"/>
      <c r="CG218" s="304" t="s">
        <v>1166</v>
      </c>
      <c r="CH218" s="157">
        <v>125</v>
      </c>
      <c r="CI218" s="157">
        <v>241</v>
      </c>
      <c r="CJ218" s="158">
        <v>380</v>
      </c>
      <c r="CK218" s="157">
        <v>432</v>
      </c>
      <c r="CL218" s="157">
        <v>432</v>
      </c>
      <c r="CM218" s="158">
        <v>432</v>
      </c>
      <c r="CN218" s="157">
        <v>432</v>
      </c>
      <c r="CO218" s="158">
        <v>432</v>
      </c>
      <c r="CP218" s="157">
        <v>125</v>
      </c>
      <c r="CQ218" s="157">
        <v>241</v>
      </c>
      <c r="CR218" s="158">
        <v>380</v>
      </c>
      <c r="CS218" s="157">
        <v>432</v>
      </c>
      <c r="CT218" s="157">
        <v>432</v>
      </c>
      <c r="CU218" s="157">
        <v>432</v>
      </c>
      <c r="CV218" s="158">
        <v>432</v>
      </c>
      <c r="CW218" s="157">
        <v>432</v>
      </c>
      <c r="CX218" s="157">
        <v>159</v>
      </c>
      <c r="CY218" s="157">
        <v>209</v>
      </c>
      <c r="CZ218" s="157">
        <v>371</v>
      </c>
      <c r="DA218" s="157">
        <v>432</v>
      </c>
      <c r="DB218" s="157">
        <v>432</v>
      </c>
      <c r="DC218" s="157">
        <v>432</v>
      </c>
      <c r="DD218" s="157">
        <v>432</v>
      </c>
      <c r="DE218" s="157">
        <v>432</v>
      </c>
    </row>
    <row r="219" spans="1:109">
      <c r="A219" s="143">
        <v>219</v>
      </c>
      <c r="B219" s="691"/>
      <c r="C219" s="695"/>
      <c r="D219" s="305" t="s">
        <v>1167</v>
      </c>
      <c r="E219" s="159">
        <v>78</v>
      </c>
      <c r="F219" s="159">
        <v>74</v>
      </c>
      <c r="G219" s="160">
        <v>62</v>
      </c>
      <c r="H219" s="159">
        <v>52</v>
      </c>
      <c r="I219" s="159">
        <v>43</v>
      </c>
      <c r="J219" s="160">
        <v>35</v>
      </c>
      <c r="K219" s="159">
        <v>30</v>
      </c>
      <c r="L219" s="160">
        <v>26</v>
      </c>
      <c r="M219" s="159">
        <v>78</v>
      </c>
      <c r="N219" s="159">
        <v>74</v>
      </c>
      <c r="O219" s="160">
        <v>62</v>
      </c>
      <c r="P219" s="159">
        <v>52</v>
      </c>
      <c r="Q219" s="159">
        <v>43</v>
      </c>
      <c r="R219" s="159">
        <v>35</v>
      </c>
      <c r="S219" s="160">
        <v>30</v>
      </c>
      <c r="T219" s="159">
        <v>26</v>
      </c>
      <c r="U219" s="159">
        <v>64</v>
      </c>
      <c r="V219" s="159">
        <v>64</v>
      </c>
      <c r="W219" s="159">
        <v>62</v>
      </c>
      <c r="X219" s="159">
        <v>52</v>
      </c>
      <c r="Y219" s="159">
        <v>43</v>
      </c>
      <c r="Z219" s="159">
        <v>35</v>
      </c>
      <c r="AA219" s="159">
        <v>30</v>
      </c>
      <c r="AB219" s="159">
        <v>26</v>
      </c>
      <c r="AC219" s="691"/>
      <c r="AD219" s="695"/>
      <c r="AE219" s="305" t="s">
        <v>1167</v>
      </c>
      <c r="AF219" s="159">
        <v>190</v>
      </c>
      <c r="AG219" s="159">
        <v>179</v>
      </c>
      <c r="AH219" s="160">
        <v>151</v>
      </c>
      <c r="AI219" s="159">
        <v>126</v>
      </c>
      <c r="AJ219" s="159">
        <v>105</v>
      </c>
      <c r="AK219" s="160">
        <v>85</v>
      </c>
      <c r="AL219" s="159">
        <v>72</v>
      </c>
      <c r="AM219" s="160">
        <v>62</v>
      </c>
      <c r="AN219" s="159">
        <v>190</v>
      </c>
      <c r="AO219" s="159">
        <v>179</v>
      </c>
      <c r="AP219" s="160">
        <v>151</v>
      </c>
      <c r="AQ219" s="159">
        <v>126</v>
      </c>
      <c r="AR219" s="159">
        <v>105</v>
      </c>
      <c r="AS219" s="159">
        <v>85</v>
      </c>
      <c r="AT219" s="160">
        <v>72</v>
      </c>
      <c r="AU219" s="159">
        <v>62</v>
      </c>
      <c r="AV219" s="159">
        <v>284</v>
      </c>
      <c r="AW219" s="159">
        <v>284</v>
      </c>
      <c r="AX219" s="159">
        <v>276</v>
      </c>
      <c r="AY219" s="159">
        <v>230</v>
      </c>
      <c r="AZ219" s="159">
        <v>192</v>
      </c>
      <c r="BA219" s="159">
        <v>156</v>
      </c>
      <c r="BB219" s="159">
        <v>131</v>
      </c>
      <c r="BC219" s="159">
        <v>113</v>
      </c>
      <c r="BD219" s="691"/>
      <c r="BE219" s="695"/>
      <c r="BF219" s="305" t="s">
        <v>1167</v>
      </c>
      <c r="BG219" s="159">
        <v>174</v>
      </c>
      <c r="BH219" s="159">
        <v>289</v>
      </c>
      <c r="BI219" s="160">
        <v>389</v>
      </c>
      <c r="BJ219" s="159">
        <v>466</v>
      </c>
      <c r="BK219" s="159">
        <v>509</v>
      </c>
      <c r="BL219" s="160">
        <v>509</v>
      </c>
      <c r="BM219" s="159">
        <v>510</v>
      </c>
      <c r="BN219" s="160">
        <v>510</v>
      </c>
      <c r="BO219" s="159">
        <v>174</v>
      </c>
      <c r="BP219" s="159">
        <v>289</v>
      </c>
      <c r="BQ219" s="160">
        <v>389</v>
      </c>
      <c r="BR219" s="159">
        <v>466</v>
      </c>
      <c r="BS219" s="159">
        <v>509</v>
      </c>
      <c r="BT219" s="159">
        <v>509</v>
      </c>
      <c r="BU219" s="160">
        <v>510</v>
      </c>
      <c r="BV219" s="159">
        <v>510</v>
      </c>
      <c r="BW219" s="159">
        <v>142</v>
      </c>
      <c r="BX219" s="159">
        <v>251</v>
      </c>
      <c r="BY219" s="159">
        <v>389</v>
      </c>
      <c r="BZ219" s="159">
        <v>466</v>
      </c>
      <c r="CA219" s="159">
        <v>509</v>
      </c>
      <c r="CB219" s="159">
        <v>509</v>
      </c>
      <c r="CC219" s="159">
        <v>510</v>
      </c>
      <c r="CD219" s="159">
        <v>510</v>
      </c>
      <c r="CE219" s="691"/>
      <c r="CF219" s="695"/>
      <c r="CG219" s="305" t="s">
        <v>1167</v>
      </c>
      <c r="CH219" s="159">
        <v>115</v>
      </c>
      <c r="CI219" s="159">
        <v>220</v>
      </c>
      <c r="CJ219" s="160">
        <v>330</v>
      </c>
      <c r="CK219" s="159">
        <v>395</v>
      </c>
      <c r="CL219" s="159">
        <v>432</v>
      </c>
      <c r="CM219" s="160">
        <v>432</v>
      </c>
      <c r="CN219" s="159">
        <v>432</v>
      </c>
      <c r="CO219" s="160">
        <v>432</v>
      </c>
      <c r="CP219" s="159">
        <v>115</v>
      </c>
      <c r="CQ219" s="159">
        <v>220</v>
      </c>
      <c r="CR219" s="160">
        <v>330</v>
      </c>
      <c r="CS219" s="159">
        <v>395</v>
      </c>
      <c r="CT219" s="159">
        <v>432</v>
      </c>
      <c r="CU219" s="159">
        <v>432</v>
      </c>
      <c r="CV219" s="160">
        <v>432</v>
      </c>
      <c r="CW219" s="159">
        <v>432</v>
      </c>
      <c r="CX219" s="159">
        <v>145</v>
      </c>
      <c r="CY219" s="159">
        <v>191</v>
      </c>
      <c r="CZ219" s="159">
        <v>330</v>
      </c>
      <c r="DA219" s="159">
        <v>395</v>
      </c>
      <c r="DB219" s="159">
        <v>432</v>
      </c>
      <c r="DC219" s="159">
        <v>432</v>
      </c>
      <c r="DD219" s="159">
        <v>432</v>
      </c>
      <c r="DE219" s="159">
        <v>432</v>
      </c>
    </row>
    <row r="220" spans="1:109">
      <c r="A220" s="143">
        <v>220</v>
      </c>
      <c r="B220" s="691"/>
      <c r="C220" s="696">
        <v>115</v>
      </c>
      <c r="D220" s="303" t="s">
        <v>1165</v>
      </c>
      <c r="E220" s="155">
        <v>123</v>
      </c>
      <c r="F220" s="155">
        <v>116</v>
      </c>
      <c r="G220" s="156">
        <v>82</v>
      </c>
      <c r="H220" s="155">
        <v>57</v>
      </c>
      <c r="I220" s="155">
        <v>43</v>
      </c>
      <c r="J220" s="156">
        <v>35</v>
      </c>
      <c r="K220" s="155">
        <v>30</v>
      </c>
      <c r="L220" s="156">
        <v>26</v>
      </c>
      <c r="M220" s="155">
        <v>123</v>
      </c>
      <c r="N220" s="155">
        <v>116</v>
      </c>
      <c r="O220" s="156">
        <v>82</v>
      </c>
      <c r="P220" s="155">
        <v>57</v>
      </c>
      <c r="Q220" s="155">
        <v>43</v>
      </c>
      <c r="R220" s="155">
        <v>35</v>
      </c>
      <c r="S220" s="156">
        <v>30</v>
      </c>
      <c r="T220" s="155">
        <v>26</v>
      </c>
      <c r="U220" s="155">
        <v>101</v>
      </c>
      <c r="V220" s="155">
        <v>101</v>
      </c>
      <c r="W220" s="155">
        <v>82</v>
      </c>
      <c r="X220" s="155">
        <v>57</v>
      </c>
      <c r="Y220" s="155">
        <v>43</v>
      </c>
      <c r="Z220" s="155">
        <v>35</v>
      </c>
      <c r="AA220" s="155">
        <v>30</v>
      </c>
      <c r="AB220" s="155">
        <v>26</v>
      </c>
      <c r="AC220" s="691"/>
      <c r="AD220" s="696">
        <v>115</v>
      </c>
      <c r="AE220" s="303" t="s">
        <v>1165</v>
      </c>
      <c r="AF220" s="155">
        <v>330</v>
      </c>
      <c r="AG220" s="155">
        <v>310</v>
      </c>
      <c r="AH220" s="156">
        <v>219</v>
      </c>
      <c r="AI220" s="155">
        <v>152</v>
      </c>
      <c r="AJ220" s="155">
        <v>116</v>
      </c>
      <c r="AK220" s="156">
        <v>94</v>
      </c>
      <c r="AL220" s="155">
        <v>79</v>
      </c>
      <c r="AM220" s="156">
        <v>68</v>
      </c>
      <c r="AN220" s="155">
        <v>330</v>
      </c>
      <c r="AO220" s="155">
        <v>310</v>
      </c>
      <c r="AP220" s="156">
        <v>219</v>
      </c>
      <c r="AQ220" s="155">
        <v>152</v>
      </c>
      <c r="AR220" s="155">
        <v>116</v>
      </c>
      <c r="AS220" s="155">
        <v>94</v>
      </c>
      <c r="AT220" s="156">
        <v>79</v>
      </c>
      <c r="AU220" s="155">
        <v>68</v>
      </c>
      <c r="AV220" s="155">
        <v>491</v>
      </c>
      <c r="AW220" s="155">
        <v>491</v>
      </c>
      <c r="AX220" s="155">
        <v>397</v>
      </c>
      <c r="AY220" s="155">
        <v>275</v>
      </c>
      <c r="AZ220" s="155">
        <v>211</v>
      </c>
      <c r="BA220" s="155">
        <v>171</v>
      </c>
      <c r="BB220" s="155">
        <v>144</v>
      </c>
      <c r="BC220" s="155">
        <v>124</v>
      </c>
      <c r="BD220" s="691"/>
      <c r="BE220" s="696">
        <v>115</v>
      </c>
      <c r="BF220" s="303" t="s">
        <v>1165</v>
      </c>
      <c r="BG220" s="155">
        <v>290</v>
      </c>
      <c r="BH220" s="155">
        <v>465</v>
      </c>
      <c r="BI220" s="156">
        <v>510</v>
      </c>
      <c r="BJ220" s="155">
        <v>509</v>
      </c>
      <c r="BK220" s="155">
        <v>509</v>
      </c>
      <c r="BL220" s="156">
        <v>509</v>
      </c>
      <c r="BM220" s="155">
        <v>510</v>
      </c>
      <c r="BN220" s="156">
        <v>509</v>
      </c>
      <c r="BO220" s="155">
        <v>290</v>
      </c>
      <c r="BP220" s="155">
        <v>465</v>
      </c>
      <c r="BQ220" s="156">
        <v>510</v>
      </c>
      <c r="BR220" s="155">
        <v>509</v>
      </c>
      <c r="BS220" s="155">
        <v>509</v>
      </c>
      <c r="BT220" s="155">
        <v>509</v>
      </c>
      <c r="BU220" s="156">
        <v>510</v>
      </c>
      <c r="BV220" s="155">
        <v>509</v>
      </c>
      <c r="BW220" s="155">
        <v>238</v>
      </c>
      <c r="BX220" s="155">
        <v>405</v>
      </c>
      <c r="BY220" s="155">
        <v>510</v>
      </c>
      <c r="BZ220" s="155">
        <v>509</v>
      </c>
      <c r="CA220" s="155">
        <v>509</v>
      </c>
      <c r="CB220" s="155">
        <v>509</v>
      </c>
      <c r="CC220" s="155">
        <v>510</v>
      </c>
      <c r="CD220" s="155">
        <v>509</v>
      </c>
      <c r="CE220" s="691"/>
      <c r="CF220" s="696">
        <v>115</v>
      </c>
      <c r="CG220" s="303" t="s">
        <v>1165</v>
      </c>
      <c r="CH220" s="155">
        <v>192</v>
      </c>
      <c r="CI220" s="155">
        <v>345</v>
      </c>
      <c r="CJ220" s="156">
        <v>432</v>
      </c>
      <c r="CK220" s="155">
        <v>432</v>
      </c>
      <c r="CL220" s="155">
        <v>432</v>
      </c>
      <c r="CM220" s="156">
        <v>432</v>
      </c>
      <c r="CN220" s="155">
        <v>432</v>
      </c>
      <c r="CO220" s="156">
        <v>432</v>
      </c>
      <c r="CP220" s="155">
        <v>192</v>
      </c>
      <c r="CQ220" s="155">
        <v>345</v>
      </c>
      <c r="CR220" s="156">
        <v>432</v>
      </c>
      <c r="CS220" s="155">
        <v>432</v>
      </c>
      <c r="CT220" s="155">
        <v>432</v>
      </c>
      <c r="CU220" s="155">
        <v>432</v>
      </c>
      <c r="CV220" s="156">
        <v>432</v>
      </c>
      <c r="CW220" s="155">
        <v>432</v>
      </c>
      <c r="CX220" s="155">
        <v>245</v>
      </c>
      <c r="CY220" s="155">
        <v>300</v>
      </c>
      <c r="CZ220" s="155">
        <v>432</v>
      </c>
      <c r="DA220" s="155">
        <v>432</v>
      </c>
      <c r="DB220" s="155">
        <v>432</v>
      </c>
      <c r="DC220" s="155">
        <v>432</v>
      </c>
      <c r="DD220" s="155">
        <v>432</v>
      </c>
      <c r="DE220" s="155">
        <v>432</v>
      </c>
    </row>
    <row r="221" spans="1:109">
      <c r="A221" s="143">
        <v>221</v>
      </c>
      <c r="B221" s="691"/>
      <c r="C221" s="697"/>
      <c r="D221" s="304" t="s">
        <v>1166</v>
      </c>
      <c r="E221" s="157">
        <v>83</v>
      </c>
      <c r="F221" s="157">
        <v>80</v>
      </c>
      <c r="G221" s="158">
        <v>71</v>
      </c>
      <c r="H221" s="157">
        <v>57</v>
      </c>
      <c r="I221" s="157">
        <v>43</v>
      </c>
      <c r="J221" s="158">
        <v>35</v>
      </c>
      <c r="K221" s="157">
        <v>30</v>
      </c>
      <c r="L221" s="158">
        <v>26</v>
      </c>
      <c r="M221" s="157">
        <v>83</v>
      </c>
      <c r="N221" s="157">
        <v>80</v>
      </c>
      <c r="O221" s="158">
        <v>71</v>
      </c>
      <c r="P221" s="157">
        <v>57</v>
      </c>
      <c r="Q221" s="157">
        <v>43</v>
      </c>
      <c r="R221" s="157">
        <v>35</v>
      </c>
      <c r="S221" s="158">
        <v>30</v>
      </c>
      <c r="T221" s="157">
        <v>26</v>
      </c>
      <c r="U221" s="157">
        <v>68</v>
      </c>
      <c r="V221" s="157">
        <v>68</v>
      </c>
      <c r="W221" s="157">
        <v>68</v>
      </c>
      <c r="X221" s="157">
        <v>57</v>
      </c>
      <c r="Y221" s="157">
        <v>43</v>
      </c>
      <c r="Z221" s="157">
        <v>35</v>
      </c>
      <c r="AA221" s="157">
        <v>30</v>
      </c>
      <c r="AB221" s="157">
        <v>26</v>
      </c>
      <c r="AC221" s="691"/>
      <c r="AD221" s="697"/>
      <c r="AE221" s="304" t="s">
        <v>1166</v>
      </c>
      <c r="AF221" s="157">
        <v>222</v>
      </c>
      <c r="AG221" s="157">
        <v>213</v>
      </c>
      <c r="AH221" s="158">
        <v>191</v>
      </c>
      <c r="AI221" s="157">
        <v>152</v>
      </c>
      <c r="AJ221" s="157">
        <v>117</v>
      </c>
      <c r="AK221" s="158">
        <v>95</v>
      </c>
      <c r="AL221" s="157">
        <v>79</v>
      </c>
      <c r="AM221" s="158">
        <v>69</v>
      </c>
      <c r="AN221" s="157">
        <v>222</v>
      </c>
      <c r="AO221" s="157">
        <v>213</v>
      </c>
      <c r="AP221" s="158">
        <v>191</v>
      </c>
      <c r="AQ221" s="157">
        <v>152</v>
      </c>
      <c r="AR221" s="157">
        <v>117</v>
      </c>
      <c r="AS221" s="157">
        <v>95</v>
      </c>
      <c r="AT221" s="158">
        <v>79</v>
      </c>
      <c r="AU221" s="157">
        <v>69</v>
      </c>
      <c r="AV221" s="157">
        <v>331</v>
      </c>
      <c r="AW221" s="157">
        <v>331</v>
      </c>
      <c r="AX221" s="157">
        <v>331</v>
      </c>
      <c r="AY221" s="157">
        <v>275</v>
      </c>
      <c r="AZ221" s="157">
        <v>211</v>
      </c>
      <c r="BA221" s="157">
        <v>172</v>
      </c>
      <c r="BB221" s="157">
        <v>144</v>
      </c>
      <c r="BC221" s="157">
        <v>124</v>
      </c>
      <c r="BD221" s="691"/>
      <c r="BE221" s="697"/>
      <c r="BF221" s="304" t="s">
        <v>1166</v>
      </c>
      <c r="BG221" s="157">
        <v>195</v>
      </c>
      <c r="BH221" s="157">
        <v>320</v>
      </c>
      <c r="BI221" s="158">
        <v>445</v>
      </c>
      <c r="BJ221" s="157">
        <v>509</v>
      </c>
      <c r="BK221" s="157">
        <v>509</v>
      </c>
      <c r="BL221" s="158">
        <v>510</v>
      </c>
      <c r="BM221" s="157">
        <v>510</v>
      </c>
      <c r="BN221" s="158">
        <v>509</v>
      </c>
      <c r="BO221" s="157">
        <v>195</v>
      </c>
      <c r="BP221" s="157">
        <v>320</v>
      </c>
      <c r="BQ221" s="158">
        <v>445</v>
      </c>
      <c r="BR221" s="157">
        <v>509</v>
      </c>
      <c r="BS221" s="157">
        <v>509</v>
      </c>
      <c r="BT221" s="157">
        <v>510</v>
      </c>
      <c r="BU221" s="158">
        <v>510</v>
      </c>
      <c r="BV221" s="157">
        <v>509</v>
      </c>
      <c r="BW221" s="157">
        <v>160</v>
      </c>
      <c r="BX221" s="157">
        <v>273</v>
      </c>
      <c r="BY221" s="157">
        <v>425</v>
      </c>
      <c r="BZ221" s="157">
        <v>509</v>
      </c>
      <c r="CA221" s="157">
        <v>509</v>
      </c>
      <c r="CB221" s="157">
        <v>510</v>
      </c>
      <c r="CC221" s="157">
        <v>510</v>
      </c>
      <c r="CD221" s="157">
        <v>509</v>
      </c>
      <c r="CE221" s="691"/>
      <c r="CF221" s="697"/>
      <c r="CG221" s="304" t="s">
        <v>1166</v>
      </c>
      <c r="CH221" s="157">
        <v>130</v>
      </c>
      <c r="CI221" s="157">
        <v>236</v>
      </c>
      <c r="CJ221" s="158">
        <v>377</v>
      </c>
      <c r="CK221" s="157">
        <v>432</v>
      </c>
      <c r="CL221" s="157">
        <v>432</v>
      </c>
      <c r="CM221" s="158">
        <v>432</v>
      </c>
      <c r="CN221" s="157">
        <v>432</v>
      </c>
      <c r="CO221" s="158">
        <v>432</v>
      </c>
      <c r="CP221" s="157">
        <v>130</v>
      </c>
      <c r="CQ221" s="157">
        <v>236</v>
      </c>
      <c r="CR221" s="158">
        <v>377</v>
      </c>
      <c r="CS221" s="157">
        <v>432</v>
      </c>
      <c r="CT221" s="157">
        <v>432</v>
      </c>
      <c r="CU221" s="157">
        <v>432</v>
      </c>
      <c r="CV221" s="158">
        <v>432</v>
      </c>
      <c r="CW221" s="157">
        <v>432</v>
      </c>
      <c r="CX221" s="157">
        <v>166</v>
      </c>
      <c r="CY221" s="157">
        <v>203</v>
      </c>
      <c r="CZ221" s="157">
        <v>359</v>
      </c>
      <c r="DA221" s="157">
        <v>432</v>
      </c>
      <c r="DB221" s="157">
        <v>432</v>
      </c>
      <c r="DC221" s="157">
        <v>432</v>
      </c>
      <c r="DD221" s="157">
        <v>432</v>
      </c>
      <c r="DE221" s="157">
        <v>432</v>
      </c>
    </row>
    <row r="222" spans="1:109">
      <c r="A222" s="143">
        <v>222</v>
      </c>
      <c r="B222" s="691"/>
      <c r="C222" s="698"/>
      <c r="D222" s="305" t="s">
        <v>1167</v>
      </c>
      <c r="E222" s="159">
        <v>76</v>
      </c>
      <c r="F222" s="159">
        <v>73</v>
      </c>
      <c r="G222" s="160">
        <v>62</v>
      </c>
      <c r="H222" s="159">
        <v>52</v>
      </c>
      <c r="I222" s="159">
        <v>43</v>
      </c>
      <c r="J222" s="160">
        <v>35</v>
      </c>
      <c r="K222" s="159">
        <v>30</v>
      </c>
      <c r="L222" s="160">
        <v>26</v>
      </c>
      <c r="M222" s="159">
        <v>76</v>
      </c>
      <c r="N222" s="159">
        <v>73</v>
      </c>
      <c r="O222" s="160">
        <v>62</v>
      </c>
      <c r="P222" s="159">
        <v>52</v>
      </c>
      <c r="Q222" s="159">
        <v>43</v>
      </c>
      <c r="R222" s="159">
        <v>35</v>
      </c>
      <c r="S222" s="160">
        <v>30</v>
      </c>
      <c r="T222" s="159">
        <v>26</v>
      </c>
      <c r="U222" s="159">
        <v>62</v>
      </c>
      <c r="V222" s="159">
        <v>62</v>
      </c>
      <c r="W222" s="159">
        <v>62</v>
      </c>
      <c r="X222" s="159">
        <v>52</v>
      </c>
      <c r="Y222" s="159">
        <v>43</v>
      </c>
      <c r="Z222" s="159">
        <v>35</v>
      </c>
      <c r="AA222" s="159">
        <v>30</v>
      </c>
      <c r="AB222" s="159">
        <v>26</v>
      </c>
      <c r="AC222" s="691"/>
      <c r="AD222" s="698"/>
      <c r="AE222" s="305" t="s">
        <v>1167</v>
      </c>
      <c r="AF222" s="159">
        <v>204</v>
      </c>
      <c r="AG222" s="159">
        <v>195</v>
      </c>
      <c r="AH222" s="160">
        <v>168</v>
      </c>
      <c r="AI222" s="159">
        <v>139</v>
      </c>
      <c r="AJ222" s="159">
        <v>117</v>
      </c>
      <c r="AK222" s="160">
        <v>94</v>
      </c>
      <c r="AL222" s="159">
        <v>80</v>
      </c>
      <c r="AM222" s="160">
        <v>69</v>
      </c>
      <c r="AN222" s="159">
        <v>204</v>
      </c>
      <c r="AO222" s="159">
        <v>195</v>
      </c>
      <c r="AP222" s="160">
        <v>168</v>
      </c>
      <c r="AQ222" s="159">
        <v>139</v>
      </c>
      <c r="AR222" s="159">
        <v>117</v>
      </c>
      <c r="AS222" s="159">
        <v>94</v>
      </c>
      <c r="AT222" s="160">
        <v>80</v>
      </c>
      <c r="AU222" s="159">
        <v>69</v>
      </c>
      <c r="AV222" s="159">
        <v>302</v>
      </c>
      <c r="AW222" s="159">
        <v>302</v>
      </c>
      <c r="AX222" s="159">
        <v>302</v>
      </c>
      <c r="AY222" s="159">
        <v>253</v>
      </c>
      <c r="AZ222" s="159">
        <v>211</v>
      </c>
      <c r="BA222" s="159">
        <v>171</v>
      </c>
      <c r="BB222" s="159">
        <v>144</v>
      </c>
      <c r="BC222" s="159">
        <v>124</v>
      </c>
      <c r="BD222" s="691"/>
      <c r="BE222" s="698"/>
      <c r="BF222" s="305" t="s">
        <v>1167</v>
      </c>
      <c r="BG222" s="159">
        <v>179</v>
      </c>
      <c r="BH222" s="159">
        <v>291</v>
      </c>
      <c r="BI222" s="160">
        <v>389</v>
      </c>
      <c r="BJ222" s="159">
        <v>466</v>
      </c>
      <c r="BK222" s="159">
        <v>509</v>
      </c>
      <c r="BL222" s="160">
        <v>509</v>
      </c>
      <c r="BM222" s="159">
        <v>510</v>
      </c>
      <c r="BN222" s="160">
        <v>510</v>
      </c>
      <c r="BO222" s="159">
        <v>179</v>
      </c>
      <c r="BP222" s="159">
        <v>291</v>
      </c>
      <c r="BQ222" s="160">
        <v>389</v>
      </c>
      <c r="BR222" s="159">
        <v>466</v>
      </c>
      <c r="BS222" s="159">
        <v>509</v>
      </c>
      <c r="BT222" s="159">
        <v>509</v>
      </c>
      <c r="BU222" s="160">
        <v>510</v>
      </c>
      <c r="BV222" s="159">
        <v>510</v>
      </c>
      <c r="BW222" s="159">
        <v>147</v>
      </c>
      <c r="BX222" s="159">
        <v>249</v>
      </c>
      <c r="BY222" s="159">
        <v>389</v>
      </c>
      <c r="BZ222" s="159">
        <v>466</v>
      </c>
      <c r="CA222" s="159">
        <v>509</v>
      </c>
      <c r="CB222" s="159">
        <v>509</v>
      </c>
      <c r="CC222" s="159">
        <v>510</v>
      </c>
      <c r="CD222" s="159">
        <v>510</v>
      </c>
      <c r="CE222" s="691"/>
      <c r="CF222" s="698"/>
      <c r="CG222" s="305" t="s">
        <v>1167</v>
      </c>
      <c r="CH222" s="159">
        <v>119</v>
      </c>
      <c r="CI222" s="159">
        <v>217</v>
      </c>
      <c r="CJ222" s="160">
        <v>330</v>
      </c>
      <c r="CK222" s="159">
        <v>395</v>
      </c>
      <c r="CL222" s="159">
        <v>432</v>
      </c>
      <c r="CM222" s="160">
        <v>432</v>
      </c>
      <c r="CN222" s="159">
        <v>432</v>
      </c>
      <c r="CO222" s="160">
        <v>432</v>
      </c>
      <c r="CP222" s="159">
        <v>119</v>
      </c>
      <c r="CQ222" s="159">
        <v>217</v>
      </c>
      <c r="CR222" s="160">
        <v>330</v>
      </c>
      <c r="CS222" s="159">
        <v>395</v>
      </c>
      <c r="CT222" s="159">
        <v>432</v>
      </c>
      <c r="CU222" s="159">
        <v>432</v>
      </c>
      <c r="CV222" s="160">
        <v>432</v>
      </c>
      <c r="CW222" s="159">
        <v>432</v>
      </c>
      <c r="CX222" s="159">
        <v>151</v>
      </c>
      <c r="CY222" s="159">
        <v>185</v>
      </c>
      <c r="CZ222" s="159">
        <v>330</v>
      </c>
      <c r="DA222" s="159">
        <v>395</v>
      </c>
      <c r="DB222" s="159">
        <v>432</v>
      </c>
      <c r="DC222" s="159">
        <v>432</v>
      </c>
      <c r="DD222" s="159">
        <v>432</v>
      </c>
      <c r="DE222" s="159">
        <v>432</v>
      </c>
    </row>
    <row r="223" spans="1:109">
      <c r="A223" s="143">
        <v>223</v>
      </c>
      <c r="B223" s="691"/>
      <c r="C223" s="161"/>
      <c r="D223" s="303" t="s">
        <v>1165</v>
      </c>
      <c r="E223" s="155">
        <v>119</v>
      </c>
      <c r="F223" s="155">
        <v>115</v>
      </c>
      <c r="G223" s="156">
        <v>82</v>
      </c>
      <c r="H223" s="155">
        <v>57</v>
      </c>
      <c r="I223" s="155">
        <v>43</v>
      </c>
      <c r="J223" s="156">
        <v>35</v>
      </c>
      <c r="K223" s="155">
        <v>30</v>
      </c>
      <c r="L223" s="156">
        <v>26</v>
      </c>
      <c r="M223" s="155">
        <v>119</v>
      </c>
      <c r="N223" s="155">
        <v>115</v>
      </c>
      <c r="O223" s="156">
        <v>82</v>
      </c>
      <c r="P223" s="155">
        <v>57</v>
      </c>
      <c r="Q223" s="155">
        <v>43</v>
      </c>
      <c r="R223" s="155">
        <v>35</v>
      </c>
      <c r="S223" s="156">
        <v>30</v>
      </c>
      <c r="T223" s="155">
        <v>26</v>
      </c>
      <c r="U223" s="155">
        <v>98</v>
      </c>
      <c r="V223" s="155">
        <v>98</v>
      </c>
      <c r="W223" s="155">
        <v>82</v>
      </c>
      <c r="X223" s="155">
        <v>57</v>
      </c>
      <c r="Y223" s="155">
        <v>43</v>
      </c>
      <c r="Z223" s="155">
        <v>35</v>
      </c>
      <c r="AA223" s="155">
        <v>30</v>
      </c>
      <c r="AB223" s="155">
        <v>26</v>
      </c>
      <c r="AC223" s="691"/>
      <c r="AD223" s="161"/>
      <c r="AE223" s="303" t="s">
        <v>1165</v>
      </c>
      <c r="AF223" s="155">
        <v>351</v>
      </c>
      <c r="AG223" s="155">
        <v>337</v>
      </c>
      <c r="AH223" s="156">
        <v>240</v>
      </c>
      <c r="AI223" s="155">
        <v>166</v>
      </c>
      <c r="AJ223" s="155">
        <v>127</v>
      </c>
      <c r="AK223" s="156">
        <v>104</v>
      </c>
      <c r="AL223" s="155">
        <v>87</v>
      </c>
      <c r="AM223" s="156">
        <v>75</v>
      </c>
      <c r="AN223" s="155">
        <v>351</v>
      </c>
      <c r="AO223" s="155">
        <v>337</v>
      </c>
      <c r="AP223" s="156">
        <v>240</v>
      </c>
      <c r="AQ223" s="155">
        <v>166</v>
      </c>
      <c r="AR223" s="155">
        <v>127</v>
      </c>
      <c r="AS223" s="155">
        <v>104</v>
      </c>
      <c r="AT223" s="156">
        <v>87</v>
      </c>
      <c r="AU223" s="155">
        <v>75</v>
      </c>
      <c r="AV223" s="155">
        <v>522</v>
      </c>
      <c r="AW223" s="155">
        <v>522</v>
      </c>
      <c r="AX223" s="155">
        <v>434</v>
      </c>
      <c r="AY223" s="155">
        <v>302</v>
      </c>
      <c r="AZ223" s="155">
        <v>231</v>
      </c>
      <c r="BA223" s="155">
        <v>187</v>
      </c>
      <c r="BB223" s="155">
        <v>158</v>
      </c>
      <c r="BC223" s="155">
        <v>136</v>
      </c>
      <c r="BD223" s="691"/>
      <c r="BE223" s="161"/>
      <c r="BF223" s="303" t="s">
        <v>1165</v>
      </c>
      <c r="BG223" s="155">
        <v>297</v>
      </c>
      <c r="BH223" s="155">
        <v>473</v>
      </c>
      <c r="BI223" s="156">
        <v>510</v>
      </c>
      <c r="BJ223" s="155">
        <v>509</v>
      </c>
      <c r="BK223" s="155">
        <v>509</v>
      </c>
      <c r="BL223" s="156">
        <v>509</v>
      </c>
      <c r="BM223" s="155">
        <v>510</v>
      </c>
      <c r="BN223" s="156">
        <v>509</v>
      </c>
      <c r="BO223" s="155">
        <v>297</v>
      </c>
      <c r="BP223" s="155">
        <v>473</v>
      </c>
      <c r="BQ223" s="156">
        <v>510</v>
      </c>
      <c r="BR223" s="155">
        <v>509</v>
      </c>
      <c r="BS223" s="155">
        <v>509</v>
      </c>
      <c r="BT223" s="155">
        <v>509</v>
      </c>
      <c r="BU223" s="156">
        <v>510</v>
      </c>
      <c r="BV223" s="155">
        <v>509</v>
      </c>
      <c r="BW223" s="155">
        <v>244</v>
      </c>
      <c r="BX223" s="155">
        <v>403</v>
      </c>
      <c r="BY223" s="155">
        <v>510</v>
      </c>
      <c r="BZ223" s="155">
        <v>509</v>
      </c>
      <c r="CA223" s="155">
        <v>509</v>
      </c>
      <c r="CB223" s="155">
        <v>509</v>
      </c>
      <c r="CC223" s="155">
        <v>510</v>
      </c>
      <c r="CD223" s="155">
        <v>509</v>
      </c>
      <c r="CE223" s="691"/>
      <c r="CF223" s="161"/>
      <c r="CG223" s="303" t="s">
        <v>1165</v>
      </c>
      <c r="CH223" s="155">
        <v>199</v>
      </c>
      <c r="CI223" s="155">
        <v>342</v>
      </c>
      <c r="CJ223" s="156">
        <v>432</v>
      </c>
      <c r="CK223" s="155">
        <v>432</v>
      </c>
      <c r="CL223" s="155">
        <v>432</v>
      </c>
      <c r="CM223" s="156">
        <v>432</v>
      </c>
      <c r="CN223" s="155">
        <v>432</v>
      </c>
      <c r="CO223" s="156">
        <v>432</v>
      </c>
      <c r="CP223" s="155">
        <v>199</v>
      </c>
      <c r="CQ223" s="155">
        <v>342</v>
      </c>
      <c r="CR223" s="156">
        <v>432</v>
      </c>
      <c r="CS223" s="155">
        <v>432</v>
      </c>
      <c r="CT223" s="155">
        <v>432</v>
      </c>
      <c r="CU223" s="155">
        <v>432</v>
      </c>
      <c r="CV223" s="156">
        <v>432</v>
      </c>
      <c r="CW223" s="155">
        <v>432</v>
      </c>
      <c r="CX223" s="155">
        <v>257</v>
      </c>
      <c r="CY223" s="155">
        <v>291</v>
      </c>
      <c r="CZ223" s="155">
        <v>432</v>
      </c>
      <c r="DA223" s="155">
        <v>432</v>
      </c>
      <c r="DB223" s="155">
        <v>432</v>
      </c>
      <c r="DC223" s="155">
        <v>432</v>
      </c>
      <c r="DD223" s="155">
        <v>432</v>
      </c>
      <c r="DE223" s="155">
        <v>432</v>
      </c>
    </row>
    <row r="224" spans="1:109">
      <c r="A224" s="143">
        <v>224</v>
      </c>
      <c r="B224" s="691"/>
      <c r="C224" s="162">
        <v>120</v>
      </c>
      <c r="D224" s="304" t="s">
        <v>1166</v>
      </c>
      <c r="E224" s="157">
        <v>81</v>
      </c>
      <c r="F224" s="157">
        <v>79</v>
      </c>
      <c r="G224" s="158">
        <v>71</v>
      </c>
      <c r="H224" s="157">
        <v>57</v>
      </c>
      <c r="I224" s="157">
        <v>43</v>
      </c>
      <c r="J224" s="158">
        <v>35</v>
      </c>
      <c r="K224" s="157">
        <v>30</v>
      </c>
      <c r="L224" s="158">
        <v>26</v>
      </c>
      <c r="M224" s="157">
        <v>81</v>
      </c>
      <c r="N224" s="157">
        <v>79</v>
      </c>
      <c r="O224" s="158">
        <v>71</v>
      </c>
      <c r="P224" s="157">
        <v>57</v>
      </c>
      <c r="Q224" s="157">
        <v>43</v>
      </c>
      <c r="R224" s="157">
        <v>35</v>
      </c>
      <c r="S224" s="158">
        <v>30</v>
      </c>
      <c r="T224" s="157">
        <v>26</v>
      </c>
      <c r="U224" s="157">
        <v>66</v>
      </c>
      <c r="V224" s="157">
        <v>66</v>
      </c>
      <c r="W224" s="157">
        <v>66</v>
      </c>
      <c r="X224" s="157">
        <v>57</v>
      </c>
      <c r="Y224" s="157">
        <v>43</v>
      </c>
      <c r="Z224" s="157">
        <v>35</v>
      </c>
      <c r="AA224" s="157">
        <v>30</v>
      </c>
      <c r="AB224" s="157">
        <v>26</v>
      </c>
      <c r="AC224" s="691"/>
      <c r="AD224" s="162">
        <v>120</v>
      </c>
      <c r="AE224" s="304" t="s">
        <v>1166</v>
      </c>
      <c r="AF224" s="157">
        <v>237</v>
      </c>
      <c r="AG224" s="157">
        <v>231</v>
      </c>
      <c r="AH224" s="158">
        <v>207</v>
      </c>
      <c r="AI224" s="157">
        <v>167</v>
      </c>
      <c r="AJ224" s="157">
        <v>127</v>
      </c>
      <c r="AK224" s="158">
        <v>104</v>
      </c>
      <c r="AL224" s="157">
        <v>87</v>
      </c>
      <c r="AM224" s="158">
        <v>75</v>
      </c>
      <c r="AN224" s="157">
        <v>237</v>
      </c>
      <c r="AO224" s="157">
        <v>231</v>
      </c>
      <c r="AP224" s="158">
        <v>207</v>
      </c>
      <c r="AQ224" s="157">
        <v>167</v>
      </c>
      <c r="AR224" s="157">
        <v>127</v>
      </c>
      <c r="AS224" s="157">
        <v>104</v>
      </c>
      <c r="AT224" s="158">
        <v>87</v>
      </c>
      <c r="AU224" s="157">
        <v>75</v>
      </c>
      <c r="AV224" s="157">
        <v>351</v>
      </c>
      <c r="AW224" s="157">
        <v>351</v>
      </c>
      <c r="AX224" s="157">
        <v>351</v>
      </c>
      <c r="AY224" s="157">
        <v>302</v>
      </c>
      <c r="AZ224" s="157">
        <v>231</v>
      </c>
      <c r="BA224" s="157">
        <v>188</v>
      </c>
      <c r="BB224" s="157">
        <v>158</v>
      </c>
      <c r="BC224" s="157">
        <v>136</v>
      </c>
      <c r="BD224" s="691"/>
      <c r="BE224" s="162">
        <v>120</v>
      </c>
      <c r="BF224" s="304" t="s">
        <v>1166</v>
      </c>
      <c r="BG224" s="157">
        <v>201</v>
      </c>
      <c r="BH224" s="157">
        <v>324</v>
      </c>
      <c r="BI224" s="158">
        <v>441</v>
      </c>
      <c r="BJ224" s="157">
        <v>509</v>
      </c>
      <c r="BK224" s="157">
        <v>509</v>
      </c>
      <c r="BL224" s="158">
        <v>510</v>
      </c>
      <c r="BM224" s="157">
        <v>510</v>
      </c>
      <c r="BN224" s="158">
        <v>509</v>
      </c>
      <c r="BO224" s="157">
        <v>201</v>
      </c>
      <c r="BP224" s="157">
        <v>324</v>
      </c>
      <c r="BQ224" s="158">
        <v>441</v>
      </c>
      <c r="BR224" s="157">
        <v>509</v>
      </c>
      <c r="BS224" s="157">
        <v>509</v>
      </c>
      <c r="BT224" s="157">
        <v>510</v>
      </c>
      <c r="BU224" s="158">
        <v>510</v>
      </c>
      <c r="BV224" s="157">
        <v>509</v>
      </c>
      <c r="BW224" s="157">
        <v>165</v>
      </c>
      <c r="BX224" s="157">
        <v>272</v>
      </c>
      <c r="BY224" s="157">
        <v>413</v>
      </c>
      <c r="BZ224" s="157">
        <v>509</v>
      </c>
      <c r="CA224" s="157">
        <v>509</v>
      </c>
      <c r="CB224" s="157">
        <v>510</v>
      </c>
      <c r="CC224" s="157">
        <v>510</v>
      </c>
      <c r="CD224" s="157">
        <v>509</v>
      </c>
      <c r="CE224" s="691"/>
      <c r="CF224" s="162">
        <v>120</v>
      </c>
      <c r="CG224" s="304" t="s">
        <v>1166</v>
      </c>
      <c r="CH224" s="157">
        <v>134</v>
      </c>
      <c r="CI224" s="157">
        <v>233</v>
      </c>
      <c r="CJ224" s="158">
        <v>374</v>
      </c>
      <c r="CK224" s="157">
        <v>432</v>
      </c>
      <c r="CL224" s="157">
        <v>432</v>
      </c>
      <c r="CM224" s="158">
        <v>432</v>
      </c>
      <c r="CN224" s="157">
        <v>432</v>
      </c>
      <c r="CO224" s="158">
        <v>432</v>
      </c>
      <c r="CP224" s="157">
        <v>134</v>
      </c>
      <c r="CQ224" s="157">
        <v>233</v>
      </c>
      <c r="CR224" s="158">
        <v>374</v>
      </c>
      <c r="CS224" s="157">
        <v>432</v>
      </c>
      <c r="CT224" s="157">
        <v>432</v>
      </c>
      <c r="CU224" s="157">
        <v>432</v>
      </c>
      <c r="CV224" s="158">
        <v>432</v>
      </c>
      <c r="CW224" s="157">
        <v>432</v>
      </c>
      <c r="CX224" s="157">
        <v>172</v>
      </c>
      <c r="CY224" s="157">
        <v>197</v>
      </c>
      <c r="CZ224" s="157">
        <v>350</v>
      </c>
      <c r="DA224" s="157">
        <v>432</v>
      </c>
      <c r="DB224" s="157">
        <v>432</v>
      </c>
      <c r="DC224" s="157">
        <v>432</v>
      </c>
      <c r="DD224" s="157">
        <v>432</v>
      </c>
      <c r="DE224" s="157">
        <v>432</v>
      </c>
    </row>
    <row r="225" spans="1:109">
      <c r="A225" s="143">
        <v>225</v>
      </c>
      <c r="B225" s="691"/>
      <c r="C225" s="163"/>
      <c r="D225" s="305" t="s">
        <v>1167</v>
      </c>
      <c r="E225" s="159">
        <v>74</v>
      </c>
      <c r="F225" s="159">
        <v>72</v>
      </c>
      <c r="G225" s="160">
        <v>62</v>
      </c>
      <c r="H225" s="159">
        <v>52</v>
      </c>
      <c r="I225" s="159">
        <v>43</v>
      </c>
      <c r="J225" s="160">
        <v>35</v>
      </c>
      <c r="K225" s="159">
        <v>30</v>
      </c>
      <c r="L225" s="160">
        <v>26</v>
      </c>
      <c r="M225" s="159">
        <v>74</v>
      </c>
      <c r="N225" s="159">
        <v>72</v>
      </c>
      <c r="O225" s="160">
        <v>62</v>
      </c>
      <c r="P225" s="159">
        <v>52</v>
      </c>
      <c r="Q225" s="159">
        <v>43</v>
      </c>
      <c r="R225" s="159">
        <v>35</v>
      </c>
      <c r="S225" s="160">
        <v>30</v>
      </c>
      <c r="T225" s="159">
        <v>26</v>
      </c>
      <c r="U225" s="159">
        <v>60</v>
      </c>
      <c r="V225" s="159">
        <v>60</v>
      </c>
      <c r="W225" s="159">
        <v>60</v>
      </c>
      <c r="X225" s="159">
        <v>52</v>
      </c>
      <c r="Y225" s="159">
        <v>43</v>
      </c>
      <c r="Z225" s="159">
        <v>35</v>
      </c>
      <c r="AA225" s="159">
        <v>30</v>
      </c>
      <c r="AB225" s="159">
        <v>26</v>
      </c>
      <c r="AC225" s="691"/>
      <c r="AD225" s="163"/>
      <c r="AE225" s="305" t="s">
        <v>1167</v>
      </c>
      <c r="AF225" s="159">
        <v>217</v>
      </c>
      <c r="AG225" s="159">
        <v>211</v>
      </c>
      <c r="AH225" s="160">
        <v>183</v>
      </c>
      <c r="AI225" s="159">
        <v>152</v>
      </c>
      <c r="AJ225" s="159">
        <v>128</v>
      </c>
      <c r="AK225" s="160">
        <v>104</v>
      </c>
      <c r="AL225" s="159">
        <v>87</v>
      </c>
      <c r="AM225" s="160">
        <v>75</v>
      </c>
      <c r="AN225" s="159">
        <v>217</v>
      </c>
      <c r="AO225" s="159">
        <v>211</v>
      </c>
      <c r="AP225" s="160">
        <v>183</v>
      </c>
      <c r="AQ225" s="159">
        <v>152</v>
      </c>
      <c r="AR225" s="159">
        <v>128</v>
      </c>
      <c r="AS225" s="159">
        <v>104</v>
      </c>
      <c r="AT225" s="160">
        <v>87</v>
      </c>
      <c r="AU225" s="159">
        <v>75</v>
      </c>
      <c r="AV225" s="159">
        <v>321</v>
      </c>
      <c r="AW225" s="159">
        <v>321</v>
      </c>
      <c r="AX225" s="159">
        <v>321</v>
      </c>
      <c r="AY225" s="159">
        <v>276</v>
      </c>
      <c r="AZ225" s="159">
        <v>231</v>
      </c>
      <c r="BA225" s="159">
        <v>187</v>
      </c>
      <c r="BB225" s="159">
        <v>158</v>
      </c>
      <c r="BC225" s="159">
        <v>136</v>
      </c>
      <c r="BD225" s="691"/>
      <c r="BE225" s="163"/>
      <c r="BF225" s="305" t="s">
        <v>1167</v>
      </c>
      <c r="BG225" s="159">
        <v>183</v>
      </c>
      <c r="BH225" s="159">
        <v>296</v>
      </c>
      <c r="BI225" s="160">
        <v>389</v>
      </c>
      <c r="BJ225" s="159">
        <v>466</v>
      </c>
      <c r="BK225" s="159">
        <v>509</v>
      </c>
      <c r="BL225" s="160">
        <v>509</v>
      </c>
      <c r="BM225" s="159">
        <v>510</v>
      </c>
      <c r="BN225" s="160">
        <v>510</v>
      </c>
      <c r="BO225" s="159">
        <v>183</v>
      </c>
      <c r="BP225" s="159">
        <v>296</v>
      </c>
      <c r="BQ225" s="160">
        <v>389</v>
      </c>
      <c r="BR225" s="159">
        <v>466</v>
      </c>
      <c r="BS225" s="159">
        <v>509</v>
      </c>
      <c r="BT225" s="159">
        <v>509</v>
      </c>
      <c r="BU225" s="160">
        <v>510</v>
      </c>
      <c r="BV225" s="159">
        <v>510</v>
      </c>
      <c r="BW225" s="159">
        <v>151</v>
      </c>
      <c r="BX225" s="159">
        <v>248</v>
      </c>
      <c r="BY225" s="159">
        <v>377</v>
      </c>
      <c r="BZ225" s="159">
        <v>466</v>
      </c>
      <c r="CA225" s="159">
        <v>509</v>
      </c>
      <c r="CB225" s="159">
        <v>509</v>
      </c>
      <c r="CC225" s="159">
        <v>510</v>
      </c>
      <c r="CD225" s="159">
        <v>510</v>
      </c>
      <c r="CE225" s="691"/>
      <c r="CF225" s="163"/>
      <c r="CG225" s="305" t="s">
        <v>1167</v>
      </c>
      <c r="CH225" s="159">
        <v>123</v>
      </c>
      <c r="CI225" s="159">
        <v>214</v>
      </c>
      <c r="CJ225" s="160">
        <v>330</v>
      </c>
      <c r="CK225" s="159">
        <v>395</v>
      </c>
      <c r="CL225" s="159">
        <v>432</v>
      </c>
      <c r="CM225" s="160">
        <v>432</v>
      </c>
      <c r="CN225" s="159">
        <v>432</v>
      </c>
      <c r="CO225" s="160">
        <v>432</v>
      </c>
      <c r="CP225" s="159">
        <v>123</v>
      </c>
      <c r="CQ225" s="159">
        <v>214</v>
      </c>
      <c r="CR225" s="160">
        <v>330</v>
      </c>
      <c r="CS225" s="159">
        <v>395</v>
      </c>
      <c r="CT225" s="159">
        <v>432</v>
      </c>
      <c r="CU225" s="159">
        <v>432</v>
      </c>
      <c r="CV225" s="160">
        <v>432</v>
      </c>
      <c r="CW225" s="159">
        <v>432</v>
      </c>
      <c r="CX225" s="159">
        <v>158</v>
      </c>
      <c r="CY225" s="159">
        <v>180</v>
      </c>
      <c r="CZ225" s="159">
        <v>320</v>
      </c>
      <c r="DA225" s="159">
        <v>395</v>
      </c>
      <c r="DB225" s="159">
        <v>432</v>
      </c>
      <c r="DC225" s="159">
        <v>432</v>
      </c>
      <c r="DD225" s="159">
        <v>432</v>
      </c>
      <c r="DE225" s="159">
        <v>432</v>
      </c>
    </row>
    <row r="226" spans="1:109">
      <c r="A226" s="143">
        <v>226</v>
      </c>
      <c r="B226" s="691"/>
      <c r="C226" s="164"/>
      <c r="D226" s="303" t="s">
        <v>1165</v>
      </c>
      <c r="E226" s="155">
        <v>113</v>
      </c>
      <c r="F226" s="155">
        <v>113</v>
      </c>
      <c r="G226" s="156">
        <v>82</v>
      </c>
      <c r="H226" s="155">
        <v>57</v>
      </c>
      <c r="I226" s="155">
        <v>43</v>
      </c>
      <c r="J226" s="156">
        <v>35</v>
      </c>
      <c r="K226" s="155">
        <v>30</v>
      </c>
      <c r="L226" s="156">
        <v>26</v>
      </c>
      <c r="M226" s="155">
        <v>113</v>
      </c>
      <c r="N226" s="155">
        <v>113</v>
      </c>
      <c r="O226" s="156">
        <v>82</v>
      </c>
      <c r="P226" s="155">
        <v>57</v>
      </c>
      <c r="Q226" s="155">
        <v>43</v>
      </c>
      <c r="R226" s="155">
        <v>35</v>
      </c>
      <c r="S226" s="156">
        <v>30</v>
      </c>
      <c r="T226" s="155">
        <v>26</v>
      </c>
      <c r="U226" s="155">
        <v>93</v>
      </c>
      <c r="V226" s="155">
        <v>93</v>
      </c>
      <c r="W226" s="155">
        <v>82</v>
      </c>
      <c r="X226" s="155">
        <v>57</v>
      </c>
      <c r="Y226" s="155">
        <v>43</v>
      </c>
      <c r="Z226" s="155">
        <v>35</v>
      </c>
      <c r="AA226" s="155">
        <v>30</v>
      </c>
      <c r="AB226" s="155">
        <v>26</v>
      </c>
      <c r="AC226" s="691"/>
      <c r="AD226" s="164"/>
      <c r="AE226" s="303" t="s">
        <v>1165</v>
      </c>
      <c r="AF226" s="155">
        <v>394</v>
      </c>
      <c r="AG226" s="155">
        <v>393</v>
      </c>
      <c r="AH226" s="156">
        <v>285</v>
      </c>
      <c r="AI226" s="155">
        <v>198</v>
      </c>
      <c r="AJ226" s="155">
        <v>152</v>
      </c>
      <c r="AK226" s="156">
        <v>123</v>
      </c>
      <c r="AL226" s="155">
        <v>103</v>
      </c>
      <c r="AM226" s="156">
        <v>89</v>
      </c>
      <c r="AN226" s="155">
        <v>394</v>
      </c>
      <c r="AO226" s="155">
        <v>393</v>
      </c>
      <c r="AP226" s="156">
        <v>285</v>
      </c>
      <c r="AQ226" s="155">
        <v>198</v>
      </c>
      <c r="AR226" s="155">
        <v>152</v>
      </c>
      <c r="AS226" s="155">
        <v>123</v>
      </c>
      <c r="AT226" s="156">
        <v>103</v>
      </c>
      <c r="AU226" s="155">
        <v>89</v>
      </c>
      <c r="AV226" s="155">
        <v>583</v>
      </c>
      <c r="AW226" s="155">
        <v>583</v>
      </c>
      <c r="AX226" s="155">
        <v>512</v>
      </c>
      <c r="AY226" s="155">
        <v>356</v>
      </c>
      <c r="AZ226" s="155">
        <v>273</v>
      </c>
      <c r="BA226" s="155">
        <v>221</v>
      </c>
      <c r="BB226" s="155">
        <v>186</v>
      </c>
      <c r="BC226" s="155">
        <v>161</v>
      </c>
      <c r="BD226" s="691"/>
      <c r="BE226" s="164"/>
      <c r="BF226" s="303" t="s">
        <v>1165</v>
      </c>
      <c r="BG226" s="155">
        <v>317</v>
      </c>
      <c r="BH226" s="155">
        <v>489</v>
      </c>
      <c r="BI226" s="156">
        <v>522</v>
      </c>
      <c r="BJ226" s="155">
        <v>509</v>
      </c>
      <c r="BK226" s="155">
        <v>509</v>
      </c>
      <c r="BL226" s="156">
        <v>509</v>
      </c>
      <c r="BM226" s="155">
        <v>510</v>
      </c>
      <c r="BN226" s="156">
        <v>509</v>
      </c>
      <c r="BO226" s="155">
        <v>317</v>
      </c>
      <c r="BP226" s="155">
        <v>489</v>
      </c>
      <c r="BQ226" s="156">
        <v>522</v>
      </c>
      <c r="BR226" s="155">
        <v>509</v>
      </c>
      <c r="BS226" s="155">
        <v>509</v>
      </c>
      <c r="BT226" s="155">
        <v>509</v>
      </c>
      <c r="BU226" s="156">
        <v>510</v>
      </c>
      <c r="BV226" s="155">
        <v>509</v>
      </c>
      <c r="BW226" s="155">
        <v>261</v>
      </c>
      <c r="BX226" s="155">
        <v>402</v>
      </c>
      <c r="BY226" s="155">
        <v>522</v>
      </c>
      <c r="BZ226" s="155">
        <v>509</v>
      </c>
      <c r="CA226" s="155">
        <v>509</v>
      </c>
      <c r="CB226" s="155">
        <v>509</v>
      </c>
      <c r="CC226" s="155">
        <v>510</v>
      </c>
      <c r="CD226" s="155">
        <v>509</v>
      </c>
      <c r="CE226" s="691"/>
      <c r="CF226" s="164"/>
      <c r="CG226" s="303" t="s">
        <v>1165</v>
      </c>
      <c r="CH226" s="155">
        <v>212</v>
      </c>
      <c r="CI226" s="155">
        <v>335</v>
      </c>
      <c r="CJ226" s="156">
        <v>432</v>
      </c>
      <c r="CK226" s="155">
        <v>432</v>
      </c>
      <c r="CL226" s="155">
        <v>432</v>
      </c>
      <c r="CM226" s="156">
        <v>432</v>
      </c>
      <c r="CN226" s="155">
        <v>432</v>
      </c>
      <c r="CO226" s="156">
        <v>432</v>
      </c>
      <c r="CP226" s="155">
        <v>212</v>
      </c>
      <c r="CQ226" s="155">
        <v>335</v>
      </c>
      <c r="CR226" s="156">
        <v>432</v>
      </c>
      <c r="CS226" s="155">
        <v>432</v>
      </c>
      <c r="CT226" s="155">
        <v>432</v>
      </c>
      <c r="CU226" s="155">
        <v>432</v>
      </c>
      <c r="CV226" s="156">
        <v>432</v>
      </c>
      <c r="CW226" s="155">
        <v>432</v>
      </c>
      <c r="CX226" s="155">
        <v>278</v>
      </c>
      <c r="CY226" s="155">
        <v>278</v>
      </c>
      <c r="CZ226" s="155">
        <v>432</v>
      </c>
      <c r="DA226" s="155">
        <v>432</v>
      </c>
      <c r="DB226" s="155">
        <v>432</v>
      </c>
      <c r="DC226" s="155">
        <v>432</v>
      </c>
      <c r="DD226" s="155">
        <v>432</v>
      </c>
      <c r="DE226" s="155">
        <v>432</v>
      </c>
    </row>
    <row r="227" spans="1:109">
      <c r="A227" s="143">
        <v>227</v>
      </c>
      <c r="B227" s="691"/>
      <c r="C227" s="699">
        <v>130</v>
      </c>
      <c r="D227" s="304" t="s">
        <v>1166</v>
      </c>
      <c r="E227" s="157">
        <v>76</v>
      </c>
      <c r="F227" s="157">
        <v>76</v>
      </c>
      <c r="G227" s="158">
        <v>69</v>
      </c>
      <c r="H227" s="157">
        <v>57</v>
      </c>
      <c r="I227" s="157">
        <v>43</v>
      </c>
      <c r="J227" s="158">
        <v>35</v>
      </c>
      <c r="K227" s="157">
        <v>30</v>
      </c>
      <c r="L227" s="158">
        <v>26</v>
      </c>
      <c r="M227" s="157">
        <v>76</v>
      </c>
      <c r="N227" s="157">
        <v>76</v>
      </c>
      <c r="O227" s="158">
        <v>69</v>
      </c>
      <c r="P227" s="157">
        <v>57</v>
      </c>
      <c r="Q227" s="157">
        <v>43</v>
      </c>
      <c r="R227" s="157">
        <v>35</v>
      </c>
      <c r="S227" s="158">
        <v>30</v>
      </c>
      <c r="T227" s="157">
        <v>26</v>
      </c>
      <c r="U227" s="157">
        <v>63</v>
      </c>
      <c r="V227" s="157">
        <v>63</v>
      </c>
      <c r="W227" s="157">
        <v>63</v>
      </c>
      <c r="X227" s="157">
        <v>57</v>
      </c>
      <c r="Y227" s="157">
        <v>43</v>
      </c>
      <c r="Z227" s="157">
        <v>35</v>
      </c>
      <c r="AA227" s="157">
        <v>30</v>
      </c>
      <c r="AB227" s="157">
        <v>26</v>
      </c>
      <c r="AC227" s="691"/>
      <c r="AD227" s="699">
        <v>130</v>
      </c>
      <c r="AE227" s="304" t="s">
        <v>1166</v>
      </c>
      <c r="AF227" s="157">
        <v>266</v>
      </c>
      <c r="AG227" s="157">
        <v>266</v>
      </c>
      <c r="AH227" s="158">
        <v>242</v>
      </c>
      <c r="AI227" s="157">
        <v>198</v>
      </c>
      <c r="AJ227" s="157">
        <v>151</v>
      </c>
      <c r="AK227" s="158">
        <v>123</v>
      </c>
      <c r="AL227" s="157">
        <v>104</v>
      </c>
      <c r="AM227" s="158">
        <v>89</v>
      </c>
      <c r="AN227" s="157">
        <v>266</v>
      </c>
      <c r="AO227" s="157">
        <v>266</v>
      </c>
      <c r="AP227" s="158">
        <v>242</v>
      </c>
      <c r="AQ227" s="157">
        <v>198</v>
      </c>
      <c r="AR227" s="157">
        <v>151</v>
      </c>
      <c r="AS227" s="157">
        <v>123</v>
      </c>
      <c r="AT227" s="158">
        <v>104</v>
      </c>
      <c r="AU227" s="157">
        <v>89</v>
      </c>
      <c r="AV227" s="157">
        <v>392</v>
      </c>
      <c r="AW227" s="157">
        <v>392</v>
      </c>
      <c r="AX227" s="157">
        <v>392</v>
      </c>
      <c r="AY227" s="157">
        <v>356</v>
      </c>
      <c r="AZ227" s="157">
        <v>273</v>
      </c>
      <c r="BA227" s="157">
        <v>222</v>
      </c>
      <c r="BB227" s="157">
        <v>186</v>
      </c>
      <c r="BC227" s="157">
        <v>160</v>
      </c>
      <c r="BD227" s="691"/>
      <c r="BE227" s="699">
        <v>130</v>
      </c>
      <c r="BF227" s="304" t="s">
        <v>1166</v>
      </c>
      <c r="BG227" s="157">
        <v>214</v>
      </c>
      <c r="BH227" s="157">
        <v>330</v>
      </c>
      <c r="BI227" s="158">
        <v>442</v>
      </c>
      <c r="BJ227" s="157">
        <v>509</v>
      </c>
      <c r="BK227" s="157">
        <v>509</v>
      </c>
      <c r="BL227" s="158">
        <v>510</v>
      </c>
      <c r="BM227" s="157">
        <v>510</v>
      </c>
      <c r="BN227" s="158">
        <v>509</v>
      </c>
      <c r="BO227" s="157">
        <v>214</v>
      </c>
      <c r="BP227" s="157">
        <v>330</v>
      </c>
      <c r="BQ227" s="158">
        <v>442</v>
      </c>
      <c r="BR227" s="157">
        <v>509</v>
      </c>
      <c r="BS227" s="157">
        <v>509</v>
      </c>
      <c r="BT227" s="157">
        <v>510</v>
      </c>
      <c r="BU227" s="158">
        <v>510</v>
      </c>
      <c r="BV227" s="157">
        <v>509</v>
      </c>
      <c r="BW227" s="157">
        <v>176</v>
      </c>
      <c r="BX227" s="157">
        <v>272</v>
      </c>
      <c r="BY227" s="157">
        <v>399</v>
      </c>
      <c r="BZ227" s="157">
        <v>509</v>
      </c>
      <c r="CA227" s="157">
        <v>509</v>
      </c>
      <c r="CB227" s="157">
        <v>510</v>
      </c>
      <c r="CC227" s="157">
        <v>510</v>
      </c>
      <c r="CD227" s="157">
        <v>509</v>
      </c>
      <c r="CE227" s="691"/>
      <c r="CF227" s="699">
        <v>130</v>
      </c>
      <c r="CG227" s="304" t="s">
        <v>1166</v>
      </c>
      <c r="CH227" s="157">
        <v>144</v>
      </c>
      <c r="CI227" s="157">
        <v>226</v>
      </c>
      <c r="CJ227" s="158">
        <v>367</v>
      </c>
      <c r="CK227" s="157">
        <v>432</v>
      </c>
      <c r="CL227" s="157">
        <v>432</v>
      </c>
      <c r="CM227" s="158">
        <v>432</v>
      </c>
      <c r="CN227" s="157">
        <v>432</v>
      </c>
      <c r="CO227" s="158">
        <v>432</v>
      </c>
      <c r="CP227" s="157">
        <v>144</v>
      </c>
      <c r="CQ227" s="157">
        <v>226</v>
      </c>
      <c r="CR227" s="158">
        <v>367</v>
      </c>
      <c r="CS227" s="157">
        <v>432</v>
      </c>
      <c r="CT227" s="157">
        <v>432</v>
      </c>
      <c r="CU227" s="157">
        <v>432</v>
      </c>
      <c r="CV227" s="158">
        <v>432</v>
      </c>
      <c r="CW227" s="157">
        <v>432</v>
      </c>
      <c r="CX227" s="157">
        <v>187</v>
      </c>
      <c r="CY227" s="157">
        <v>187</v>
      </c>
      <c r="CZ227" s="157">
        <v>330</v>
      </c>
      <c r="DA227" s="157">
        <v>432</v>
      </c>
      <c r="DB227" s="157">
        <v>432</v>
      </c>
      <c r="DC227" s="157">
        <v>432</v>
      </c>
      <c r="DD227" s="157">
        <v>432</v>
      </c>
      <c r="DE227" s="157">
        <v>432</v>
      </c>
    </row>
    <row r="228" spans="1:109">
      <c r="A228" s="143">
        <v>228</v>
      </c>
      <c r="B228" s="691"/>
      <c r="C228" s="700"/>
      <c r="D228" s="305" t="s">
        <v>1167</v>
      </c>
      <c r="E228" s="159">
        <v>69</v>
      </c>
      <c r="F228" s="159">
        <v>69</v>
      </c>
      <c r="G228" s="160">
        <v>62</v>
      </c>
      <c r="H228" s="159">
        <v>52</v>
      </c>
      <c r="I228" s="159">
        <v>43</v>
      </c>
      <c r="J228" s="160">
        <v>35</v>
      </c>
      <c r="K228" s="159">
        <v>30</v>
      </c>
      <c r="L228" s="160">
        <v>26</v>
      </c>
      <c r="M228" s="159">
        <v>69</v>
      </c>
      <c r="N228" s="159">
        <v>69</v>
      </c>
      <c r="O228" s="160">
        <v>62</v>
      </c>
      <c r="P228" s="159">
        <v>52</v>
      </c>
      <c r="Q228" s="159">
        <v>43</v>
      </c>
      <c r="R228" s="159">
        <v>35</v>
      </c>
      <c r="S228" s="160">
        <v>30</v>
      </c>
      <c r="T228" s="159">
        <v>26</v>
      </c>
      <c r="U228" s="159">
        <v>57</v>
      </c>
      <c r="V228" s="159">
        <v>57</v>
      </c>
      <c r="W228" s="159">
        <v>57</v>
      </c>
      <c r="X228" s="159">
        <v>52</v>
      </c>
      <c r="Y228" s="159">
        <v>43</v>
      </c>
      <c r="Z228" s="159">
        <v>35</v>
      </c>
      <c r="AA228" s="159">
        <v>30</v>
      </c>
      <c r="AB228" s="159">
        <v>26</v>
      </c>
      <c r="AC228" s="691"/>
      <c r="AD228" s="700"/>
      <c r="AE228" s="305" t="s">
        <v>1167</v>
      </c>
      <c r="AF228" s="159">
        <v>243</v>
      </c>
      <c r="AG228" s="159">
        <v>243</v>
      </c>
      <c r="AH228" s="160">
        <v>218</v>
      </c>
      <c r="AI228" s="159">
        <v>181</v>
      </c>
      <c r="AJ228" s="159">
        <v>152</v>
      </c>
      <c r="AK228" s="160">
        <v>123</v>
      </c>
      <c r="AL228" s="159">
        <v>103</v>
      </c>
      <c r="AM228" s="160">
        <v>89</v>
      </c>
      <c r="AN228" s="159">
        <v>243</v>
      </c>
      <c r="AO228" s="159">
        <v>243</v>
      </c>
      <c r="AP228" s="160">
        <v>218</v>
      </c>
      <c r="AQ228" s="159">
        <v>181</v>
      </c>
      <c r="AR228" s="159">
        <v>152</v>
      </c>
      <c r="AS228" s="159">
        <v>123</v>
      </c>
      <c r="AT228" s="160">
        <v>103</v>
      </c>
      <c r="AU228" s="159">
        <v>89</v>
      </c>
      <c r="AV228" s="159">
        <v>359</v>
      </c>
      <c r="AW228" s="159">
        <v>359</v>
      </c>
      <c r="AX228" s="159">
        <v>359</v>
      </c>
      <c r="AY228" s="159">
        <v>326</v>
      </c>
      <c r="AZ228" s="159">
        <v>272</v>
      </c>
      <c r="BA228" s="159">
        <v>221</v>
      </c>
      <c r="BB228" s="159">
        <v>186</v>
      </c>
      <c r="BC228" s="159">
        <v>161</v>
      </c>
      <c r="BD228" s="691"/>
      <c r="BE228" s="700"/>
      <c r="BF228" s="305" t="s">
        <v>1167</v>
      </c>
      <c r="BG228" s="159">
        <v>196</v>
      </c>
      <c r="BH228" s="159">
        <v>302</v>
      </c>
      <c r="BI228" s="160">
        <v>398</v>
      </c>
      <c r="BJ228" s="159">
        <v>466</v>
      </c>
      <c r="BK228" s="159">
        <v>509</v>
      </c>
      <c r="BL228" s="160">
        <v>509</v>
      </c>
      <c r="BM228" s="159">
        <v>510</v>
      </c>
      <c r="BN228" s="160">
        <v>510</v>
      </c>
      <c r="BO228" s="159">
        <v>196</v>
      </c>
      <c r="BP228" s="159">
        <v>302</v>
      </c>
      <c r="BQ228" s="160">
        <v>398</v>
      </c>
      <c r="BR228" s="159">
        <v>466</v>
      </c>
      <c r="BS228" s="159">
        <v>509</v>
      </c>
      <c r="BT228" s="159">
        <v>509</v>
      </c>
      <c r="BU228" s="160">
        <v>510</v>
      </c>
      <c r="BV228" s="159">
        <v>510</v>
      </c>
      <c r="BW228" s="159">
        <v>161</v>
      </c>
      <c r="BX228" s="159">
        <v>248</v>
      </c>
      <c r="BY228" s="159">
        <v>364</v>
      </c>
      <c r="BZ228" s="159">
        <v>466</v>
      </c>
      <c r="CA228" s="159">
        <v>509</v>
      </c>
      <c r="CB228" s="159">
        <v>509</v>
      </c>
      <c r="CC228" s="159">
        <v>510</v>
      </c>
      <c r="CD228" s="159">
        <v>510</v>
      </c>
      <c r="CE228" s="691"/>
      <c r="CF228" s="700"/>
      <c r="CG228" s="305" t="s">
        <v>1167</v>
      </c>
      <c r="CH228" s="159">
        <v>131</v>
      </c>
      <c r="CI228" s="159">
        <v>206</v>
      </c>
      <c r="CJ228" s="160">
        <v>330</v>
      </c>
      <c r="CK228" s="159">
        <v>395</v>
      </c>
      <c r="CL228" s="159">
        <v>432</v>
      </c>
      <c r="CM228" s="160">
        <v>432</v>
      </c>
      <c r="CN228" s="159">
        <v>432</v>
      </c>
      <c r="CO228" s="160">
        <v>432</v>
      </c>
      <c r="CP228" s="159">
        <v>131</v>
      </c>
      <c r="CQ228" s="159">
        <v>206</v>
      </c>
      <c r="CR228" s="160">
        <v>330</v>
      </c>
      <c r="CS228" s="159">
        <v>395</v>
      </c>
      <c r="CT228" s="159">
        <v>432</v>
      </c>
      <c r="CU228" s="159">
        <v>432</v>
      </c>
      <c r="CV228" s="160">
        <v>432</v>
      </c>
      <c r="CW228" s="159">
        <v>432</v>
      </c>
      <c r="CX228" s="159">
        <v>171</v>
      </c>
      <c r="CY228" s="159">
        <v>171</v>
      </c>
      <c r="CZ228" s="159">
        <v>303</v>
      </c>
      <c r="DA228" s="159">
        <v>395</v>
      </c>
      <c r="DB228" s="159">
        <v>432</v>
      </c>
      <c r="DC228" s="159">
        <v>432</v>
      </c>
      <c r="DD228" s="159">
        <v>432</v>
      </c>
      <c r="DE228" s="159">
        <v>432</v>
      </c>
    </row>
    <row r="229" spans="1:109">
      <c r="A229" s="143">
        <v>229</v>
      </c>
      <c r="B229" s="691"/>
      <c r="C229" s="710">
        <v>140</v>
      </c>
      <c r="D229" s="303" t="s">
        <v>1165</v>
      </c>
      <c r="E229" s="155">
        <v>107</v>
      </c>
      <c r="F229" s="155">
        <v>107</v>
      </c>
      <c r="G229" s="156">
        <v>82</v>
      </c>
      <c r="H229" s="155">
        <v>57</v>
      </c>
      <c r="I229" s="155">
        <v>43</v>
      </c>
      <c r="J229" s="156">
        <v>35</v>
      </c>
      <c r="K229" s="155">
        <v>30</v>
      </c>
      <c r="L229" s="156">
        <v>26</v>
      </c>
      <c r="M229" s="155">
        <v>107</v>
      </c>
      <c r="N229" s="155">
        <v>107</v>
      </c>
      <c r="O229" s="156">
        <v>82</v>
      </c>
      <c r="P229" s="155">
        <v>57</v>
      </c>
      <c r="Q229" s="155">
        <v>43</v>
      </c>
      <c r="R229" s="155">
        <v>35</v>
      </c>
      <c r="S229" s="156">
        <v>30</v>
      </c>
      <c r="T229" s="155">
        <v>26</v>
      </c>
      <c r="U229" s="155">
        <v>88</v>
      </c>
      <c r="V229" s="155">
        <v>88</v>
      </c>
      <c r="W229" s="155">
        <v>82</v>
      </c>
      <c r="X229" s="155">
        <v>57</v>
      </c>
      <c r="Y229" s="155">
        <v>43</v>
      </c>
      <c r="Z229" s="155">
        <v>35</v>
      </c>
      <c r="AA229" s="155">
        <v>30</v>
      </c>
      <c r="AB229" s="155">
        <v>26</v>
      </c>
      <c r="AC229" s="691"/>
      <c r="AD229" s="710">
        <v>140</v>
      </c>
      <c r="AE229" s="303" t="s">
        <v>1165</v>
      </c>
      <c r="AF229" s="155">
        <v>439</v>
      </c>
      <c r="AG229" s="155">
        <v>439</v>
      </c>
      <c r="AH229" s="156">
        <v>335</v>
      </c>
      <c r="AI229" s="155">
        <v>232</v>
      </c>
      <c r="AJ229" s="155">
        <v>178</v>
      </c>
      <c r="AK229" s="156">
        <v>145</v>
      </c>
      <c r="AL229" s="155">
        <v>122</v>
      </c>
      <c r="AM229" s="156">
        <v>105</v>
      </c>
      <c r="AN229" s="155">
        <v>439</v>
      </c>
      <c r="AO229" s="155">
        <v>439</v>
      </c>
      <c r="AP229" s="156">
        <v>335</v>
      </c>
      <c r="AQ229" s="155">
        <v>232</v>
      </c>
      <c r="AR229" s="155">
        <v>178</v>
      </c>
      <c r="AS229" s="155">
        <v>145</v>
      </c>
      <c r="AT229" s="156">
        <v>122</v>
      </c>
      <c r="AU229" s="155">
        <v>105</v>
      </c>
      <c r="AV229" s="155">
        <v>646</v>
      </c>
      <c r="AW229" s="155">
        <v>646</v>
      </c>
      <c r="AX229" s="155">
        <v>599</v>
      </c>
      <c r="AY229" s="155">
        <v>416</v>
      </c>
      <c r="AZ229" s="155">
        <v>319</v>
      </c>
      <c r="BA229" s="155">
        <v>258</v>
      </c>
      <c r="BB229" s="155">
        <v>218</v>
      </c>
      <c r="BC229" s="155">
        <v>187</v>
      </c>
      <c r="BD229" s="691"/>
      <c r="BE229" s="710">
        <v>140</v>
      </c>
      <c r="BF229" s="303" t="s">
        <v>1165</v>
      </c>
      <c r="BG229" s="155">
        <v>341</v>
      </c>
      <c r="BH229" s="155">
        <v>490</v>
      </c>
      <c r="BI229" s="156">
        <v>541</v>
      </c>
      <c r="BJ229" s="155">
        <v>509</v>
      </c>
      <c r="BK229" s="155">
        <v>509</v>
      </c>
      <c r="BL229" s="156">
        <v>509</v>
      </c>
      <c r="BM229" s="155">
        <v>510</v>
      </c>
      <c r="BN229" s="156">
        <v>509</v>
      </c>
      <c r="BO229" s="155">
        <v>341</v>
      </c>
      <c r="BP229" s="155">
        <v>490</v>
      </c>
      <c r="BQ229" s="156">
        <v>541</v>
      </c>
      <c r="BR229" s="155">
        <v>509</v>
      </c>
      <c r="BS229" s="155">
        <v>509</v>
      </c>
      <c r="BT229" s="155">
        <v>509</v>
      </c>
      <c r="BU229" s="156">
        <v>510</v>
      </c>
      <c r="BV229" s="155">
        <v>509</v>
      </c>
      <c r="BW229" s="155">
        <v>282</v>
      </c>
      <c r="BX229" s="155">
        <v>403</v>
      </c>
      <c r="BY229" s="155">
        <v>541</v>
      </c>
      <c r="BZ229" s="155">
        <v>509</v>
      </c>
      <c r="CA229" s="155">
        <v>509</v>
      </c>
      <c r="CB229" s="155">
        <v>509</v>
      </c>
      <c r="CC229" s="155">
        <v>510</v>
      </c>
      <c r="CD229" s="155">
        <v>509</v>
      </c>
      <c r="CE229" s="691"/>
      <c r="CF229" s="710">
        <v>140</v>
      </c>
      <c r="CG229" s="303" t="s">
        <v>1165</v>
      </c>
      <c r="CH229" s="155">
        <v>227</v>
      </c>
      <c r="CI229" s="155">
        <v>318</v>
      </c>
      <c r="CJ229" s="156">
        <v>432</v>
      </c>
      <c r="CK229" s="155">
        <v>432</v>
      </c>
      <c r="CL229" s="155">
        <v>432</v>
      </c>
      <c r="CM229" s="156">
        <v>432</v>
      </c>
      <c r="CN229" s="155">
        <v>432</v>
      </c>
      <c r="CO229" s="156">
        <v>432</v>
      </c>
      <c r="CP229" s="155">
        <v>227</v>
      </c>
      <c r="CQ229" s="155">
        <v>318</v>
      </c>
      <c r="CR229" s="156">
        <v>432</v>
      </c>
      <c r="CS229" s="155">
        <v>432</v>
      </c>
      <c r="CT229" s="155">
        <v>432</v>
      </c>
      <c r="CU229" s="155">
        <v>432</v>
      </c>
      <c r="CV229" s="156">
        <v>432</v>
      </c>
      <c r="CW229" s="155">
        <v>432</v>
      </c>
      <c r="CX229" s="155">
        <v>301</v>
      </c>
      <c r="CY229" s="155">
        <v>301</v>
      </c>
      <c r="CZ229" s="155">
        <v>432</v>
      </c>
      <c r="DA229" s="155">
        <v>432</v>
      </c>
      <c r="DB229" s="155">
        <v>432</v>
      </c>
      <c r="DC229" s="155">
        <v>432</v>
      </c>
      <c r="DD229" s="155">
        <v>432</v>
      </c>
      <c r="DE229" s="155">
        <v>432</v>
      </c>
    </row>
    <row r="230" spans="1:109">
      <c r="A230" s="143">
        <v>230</v>
      </c>
      <c r="B230" s="691"/>
      <c r="C230" s="711"/>
      <c r="D230" s="304" t="s">
        <v>1166</v>
      </c>
      <c r="E230" s="157">
        <v>72</v>
      </c>
      <c r="F230" s="157">
        <v>72</v>
      </c>
      <c r="G230" s="158">
        <v>68</v>
      </c>
      <c r="H230" s="157">
        <v>57</v>
      </c>
      <c r="I230" s="157">
        <v>43</v>
      </c>
      <c r="J230" s="158">
        <v>35</v>
      </c>
      <c r="K230" s="157">
        <v>30</v>
      </c>
      <c r="L230" s="158">
        <v>26</v>
      </c>
      <c r="M230" s="157">
        <v>72</v>
      </c>
      <c r="N230" s="157">
        <v>72</v>
      </c>
      <c r="O230" s="158">
        <v>68</v>
      </c>
      <c r="P230" s="157">
        <v>57</v>
      </c>
      <c r="Q230" s="157">
        <v>43</v>
      </c>
      <c r="R230" s="157">
        <v>35</v>
      </c>
      <c r="S230" s="158">
        <v>30</v>
      </c>
      <c r="T230" s="157">
        <v>26</v>
      </c>
      <c r="U230" s="157">
        <v>59</v>
      </c>
      <c r="V230" s="157">
        <v>59</v>
      </c>
      <c r="W230" s="157">
        <v>59</v>
      </c>
      <c r="X230" s="157">
        <v>57</v>
      </c>
      <c r="Y230" s="157">
        <v>43</v>
      </c>
      <c r="Z230" s="157">
        <v>35</v>
      </c>
      <c r="AA230" s="157">
        <v>30</v>
      </c>
      <c r="AB230" s="157">
        <v>26</v>
      </c>
      <c r="AC230" s="691"/>
      <c r="AD230" s="711"/>
      <c r="AE230" s="304" t="s">
        <v>1166</v>
      </c>
      <c r="AF230" s="157">
        <v>295</v>
      </c>
      <c r="AG230" s="157">
        <v>295</v>
      </c>
      <c r="AH230" s="158">
        <v>278</v>
      </c>
      <c r="AI230" s="157">
        <v>232</v>
      </c>
      <c r="AJ230" s="157">
        <v>178</v>
      </c>
      <c r="AK230" s="158">
        <v>145</v>
      </c>
      <c r="AL230" s="157">
        <v>121</v>
      </c>
      <c r="AM230" s="158">
        <v>105</v>
      </c>
      <c r="AN230" s="157">
        <v>295</v>
      </c>
      <c r="AO230" s="157">
        <v>295</v>
      </c>
      <c r="AP230" s="158">
        <v>278</v>
      </c>
      <c r="AQ230" s="157">
        <v>232</v>
      </c>
      <c r="AR230" s="157">
        <v>178</v>
      </c>
      <c r="AS230" s="157">
        <v>145</v>
      </c>
      <c r="AT230" s="158">
        <v>121</v>
      </c>
      <c r="AU230" s="157">
        <v>105</v>
      </c>
      <c r="AV230" s="157">
        <v>435</v>
      </c>
      <c r="AW230" s="157">
        <v>435</v>
      </c>
      <c r="AX230" s="157">
        <v>435</v>
      </c>
      <c r="AY230" s="157">
        <v>415</v>
      </c>
      <c r="AZ230" s="157">
        <v>319</v>
      </c>
      <c r="BA230" s="157">
        <v>259</v>
      </c>
      <c r="BB230" s="157">
        <v>218</v>
      </c>
      <c r="BC230" s="157">
        <v>187</v>
      </c>
      <c r="BD230" s="691"/>
      <c r="BE230" s="711"/>
      <c r="BF230" s="304" t="s">
        <v>1166</v>
      </c>
      <c r="BG230" s="157">
        <v>230</v>
      </c>
      <c r="BH230" s="157">
        <v>329</v>
      </c>
      <c r="BI230" s="158">
        <v>451</v>
      </c>
      <c r="BJ230" s="157">
        <v>509</v>
      </c>
      <c r="BK230" s="157">
        <v>509</v>
      </c>
      <c r="BL230" s="158">
        <v>510</v>
      </c>
      <c r="BM230" s="157">
        <v>510</v>
      </c>
      <c r="BN230" s="158">
        <v>509</v>
      </c>
      <c r="BO230" s="157">
        <v>230</v>
      </c>
      <c r="BP230" s="157">
        <v>329</v>
      </c>
      <c r="BQ230" s="158">
        <v>451</v>
      </c>
      <c r="BR230" s="157">
        <v>509</v>
      </c>
      <c r="BS230" s="157">
        <v>509</v>
      </c>
      <c r="BT230" s="157">
        <v>510</v>
      </c>
      <c r="BU230" s="158">
        <v>510</v>
      </c>
      <c r="BV230" s="157">
        <v>509</v>
      </c>
      <c r="BW230" s="157">
        <v>189</v>
      </c>
      <c r="BX230" s="157">
        <v>272</v>
      </c>
      <c r="BY230" s="157">
        <v>394</v>
      </c>
      <c r="BZ230" s="157">
        <v>509</v>
      </c>
      <c r="CA230" s="157">
        <v>509</v>
      </c>
      <c r="CB230" s="157">
        <v>510</v>
      </c>
      <c r="CC230" s="157">
        <v>510</v>
      </c>
      <c r="CD230" s="157">
        <v>509</v>
      </c>
      <c r="CE230" s="691"/>
      <c r="CF230" s="711"/>
      <c r="CG230" s="304" t="s">
        <v>1166</v>
      </c>
      <c r="CH230" s="157">
        <v>154</v>
      </c>
      <c r="CI230" s="157">
        <v>215</v>
      </c>
      <c r="CJ230" s="158">
        <v>359</v>
      </c>
      <c r="CK230" s="157">
        <v>432</v>
      </c>
      <c r="CL230" s="157">
        <v>432</v>
      </c>
      <c r="CM230" s="158">
        <v>432</v>
      </c>
      <c r="CN230" s="157">
        <v>432</v>
      </c>
      <c r="CO230" s="158">
        <v>432</v>
      </c>
      <c r="CP230" s="157">
        <v>154</v>
      </c>
      <c r="CQ230" s="157">
        <v>215</v>
      </c>
      <c r="CR230" s="158">
        <v>359</v>
      </c>
      <c r="CS230" s="157">
        <v>432</v>
      </c>
      <c r="CT230" s="157">
        <v>432</v>
      </c>
      <c r="CU230" s="157">
        <v>432</v>
      </c>
      <c r="CV230" s="158">
        <v>432</v>
      </c>
      <c r="CW230" s="157">
        <v>432</v>
      </c>
      <c r="CX230" s="157">
        <v>203</v>
      </c>
      <c r="CY230" s="157">
        <v>203</v>
      </c>
      <c r="CZ230" s="157">
        <v>315</v>
      </c>
      <c r="DA230" s="157">
        <v>432</v>
      </c>
      <c r="DB230" s="157">
        <v>432</v>
      </c>
      <c r="DC230" s="157">
        <v>432</v>
      </c>
      <c r="DD230" s="157">
        <v>432</v>
      </c>
      <c r="DE230" s="157">
        <v>432</v>
      </c>
    </row>
    <row r="231" spans="1:109">
      <c r="A231" s="143">
        <v>231</v>
      </c>
      <c r="B231" s="691"/>
      <c r="C231" s="712"/>
      <c r="D231" s="305" t="s">
        <v>1167</v>
      </c>
      <c r="E231" s="159">
        <v>66</v>
      </c>
      <c r="F231" s="159">
        <v>66</v>
      </c>
      <c r="G231" s="160">
        <v>62</v>
      </c>
      <c r="H231" s="159">
        <v>52</v>
      </c>
      <c r="I231" s="159">
        <v>43</v>
      </c>
      <c r="J231" s="160">
        <v>35</v>
      </c>
      <c r="K231" s="159">
        <v>30</v>
      </c>
      <c r="L231" s="160">
        <v>26</v>
      </c>
      <c r="M231" s="159">
        <v>66</v>
      </c>
      <c r="N231" s="159">
        <v>66</v>
      </c>
      <c r="O231" s="160">
        <v>62</v>
      </c>
      <c r="P231" s="159">
        <v>52</v>
      </c>
      <c r="Q231" s="159">
        <v>43</v>
      </c>
      <c r="R231" s="159">
        <v>35</v>
      </c>
      <c r="S231" s="160">
        <v>30</v>
      </c>
      <c r="T231" s="159">
        <v>26</v>
      </c>
      <c r="U231" s="159">
        <v>54</v>
      </c>
      <c r="V231" s="159">
        <v>54</v>
      </c>
      <c r="W231" s="159">
        <v>54</v>
      </c>
      <c r="X231" s="159">
        <v>52</v>
      </c>
      <c r="Y231" s="159">
        <v>43</v>
      </c>
      <c r="Z231" s="159">
        <v>35</v>
      </c>
      <c r="AA231" s="159">
        <v>30</v>
      </c>
      <c r="AB231" s="159">
        <v>26</v>
      </c>
      <c r="AC231" s="691"/>
      <c r="AD231" s="712"/>
      <c r="AE231" s="305" t="s">
        <v>1167</v>
      </c>
      <c r="AF231" s="159">
        <v>270</v>
      </c>
      <c r="AG231" s="159">
        <v>270</v>
      </c>
      <c r="AH231" s="160">
        <v>253</v>
      </c>
      <c r="AI231" s="159">
        <v>213</v>
      </c>
      <c r="AJ231" s="159">
        <v>178</v>
      </c>
      <c r="AK231" s="160">
        <v>144</v>
      </c>
      <c r="AL231" s="159">
        <v>121</v>
      </c>
      <c r="AM231" s="160">
        <v>105</v>
      </c>
      <c r="AN231" s="159">
        <v>270</v>
      </c>
      <c r="AO231" s="159">
        <v>270</v>
      </c>
      <c r="AP231" s="160">
        <v>253</v>
      </c>
      <c r="AQ231" s="159">
        <v>213</v>
      </c>
      <c r="AR231" s="159">
        <v>178</v>
      </c>
      <c r="AS231" s="159">
        <v>144</v>
      </c>
      <c r="AT231" s="160">
        <v>121</v>
      </c>
      <c r="AU231" s="159">
        <v>105</v>
      </c>
      <c r="AV231" s="159">
        <v>397</v>
      </c>
      <c r="AW231" s="159">
        <v>397</v>
      </c>
      <c r="AX231" s="159">
        <v>397</v>
      </c>
      <c r="AY231" s="159">
        <v>381</v>
      </c>
      <c r="AZ231" s="159">
        <v>319</v>
      </c>
      <c r="BA231" s="159">
        <v>258</v>
      </c>
      <c r="BB231" s="159">
        <v>217</v>
      </c>
      <c r="BC231" s="159">
        <v>188</v>
      </c>
      <c r="BD231" s="691"/>
      <c r="BE231" s="712"/>
      <c r="BF231" s="305" t="s">
        <v>1167</v>
      </c>
      <c r="BG231" s="159">
        <v>211</v>
      </c>
      <c r="BH231" s="159">
        <v>302</v>
      </c>
      <c r="BI231" s="160">
        <v>408</v>
      </c>
      <c r="BJ231" s="159">
        <v>466</v>
      </c>
      <c r="BK231" s="159">
        <v>509</v>
      </c>
      <c r="BL231" s="160">
        <v>509</v>
      </c>
      <c r="BM231" s="159">
        <v>510</v>
      </c>
      <c r="BN231" s="160">
        <v>510</v>
      </c>
      <c r="BO231" s="159">
        <v>211</v>
      </c>
      <c r="BP231" s="159">
        <v>302</v>
      </c>
      <c r="BQ231" s="160">
        <v>408</v>
      </c>
      <c r="BR231" s="159">
        <v>466</v>
      </c>
      <c r="BS231" s="159">
        <v>509</v>
      </c>
      <c r="BT231" s="159">
        <v>509</v>
      </c>
      <c r="BU231" s="160">
        <v>510</v>
      </c>
      <c r="BV231" s="159">
        <v>510</v>
      </c>
      <c r="BW231" s="159">
        <v>173</v>
      </c>
      <c r="BX231" s="159">
        <v>249</v>
      </c>
      <c r="BY231" s="159">
        <v>360</v>
      </c>
      <c r="BZ231" s="159">
        <v>466</v>
      </c>
      <c r="CA231" s="159">
        <v>509</v>
      </c>
      <c r="CB231" s="159">
        <v>509</v>
      </c>
      <c r="CC231" s="159">
        <v>510</v>
      </c>
      <c r="CD231" s="159">
        <v>510</v>
      </c>
      <c r="CE231" s="691"/>
      <c r="CF231" s="712"/>
      <c r="CG231" s="305" t="s">
        <v>1167</v>
      </c>
      <c r="CH231" s="159">
        <v>140</v>
      </c>
      <c r="CI231" s="159">
        <v>197</v>
      </c>
      <c r="CJ231" s="160">
        <v>326</v>
      </c>
      <c r="CK231" s="159">
        <v>395</v>
      </c>
      <c r="CL231" s="159">
        <v>432</v>
      </c>
      <c r="CM231" s="160">
        <v>432</v>
      </c>
      <c r="CN231" s="159">
        <v>432</v>
      </c>
      <c r="CO231" s="160">
        <v>432</v>
      </c>
      <c r="CP231" s="159">
        <v>140</v>
      </c>
      <c r="CQ231" s="159">
        <v>197</v>
      </c>
      <c r="CR231" s="160">
        <v>326</v>
      </c>
      <c r="CS231" s="159">
        <v>395</v>
      </c>
      <c r="CT231" s="159">
        <v>432</v>
      </c>
      <c r="CU231" s="159">
        <v>432</v>
      </c>
      <c r="CV231" s="160">
        <v>432</v>
      </c>
      <c r="CW231" s="159">
        <v>432</v>
      </c>
      <c r="CX231" s="159">
        <v>185</v>
      </c>
      <c r="CY231" s="159">
        <v>185</v>
      </c>
      <c r="CZ231" s="159">
        <v>288</v>
      </c>
      <c r="DA231" s="159">
        <v>395</v>
      </c>
      <c r="DB231" s="159">
        <v>432</v>
      </c>
      <c r="DC231" s="159">
        <v>432</v>
      </c>
      <c r="DD231" s="159">
        <v>432</v>
      </c>
      <c r="DE231" s="159">
        <v>432</v>
      </c>
    </row>
    <row r="232" spans="1:109">
      <c r="A232" s="143">
        <v>232</v>
      </c>
      <c r="B232" s="691"/>
      <c r="C232" s="684">
        <v>150</v>
      </c>
      <c r="D232" s="303" t="s">
        <v>1165</v>
      </c>
      <c r="E232" s="155">
        <v>102</v>
      </c>
      <c r="F232" s="155">
        <v>102</v>
      </c>
      <c r="G232" s="156">
        <v>82</v>
      </c>
      <c r="H232" s="155">
        <v>57</v>
      </c>
      <c r="I232" s="155">
        <v>43</v>
      </c>
      <c r="J232" s="156">
        <v>35</v>
      </c>
      <c r="K232" s="155">
        <v>30</v>
      </c>
      <c r="L232" s="156">
        <v>26</v>
      </c>
      <c r="M232" s="155">
        <v>102</v>
      </c>
      <c r="N232" s="155">
        <v>102</v>
      </c>
      <c r="O232" s="156">
        <v>82</v>
      </c>
      <c r="P232" s="155">
        <v>57</v>
      </c>
      <c r="Q232" s="155">
        <v>43</v>
      </c>
      <c r="R232" s="155">
        <v>35</v>
      </c>
      <c r="S232" s="156">
        <v>30</v>
      </c>
      <c r="T232" s="155">
        <v>26</v>
      </c>
      <c r="U232" s="155">
        <v>84</v>
      </c>
      <c r="V232" s="155">
        <v>84</v>
      </c>
      <c r="W232" s="155">
        <v>82</v>
      </c>
      <c r="X232" s="155">
        <v>57</v>
      </c>
      <c r="Y232" s="155">
        <v>43</v>
      </c>
      <c r="Z232" s="155">
        <v>35</v>
      </c>
      <c r="AA232" s="155">
        <v>30</v>
      </c>
      <c r="AB232" s="155">
        <v>26</v>
      </c>
      <c r="AC232" s="691"/>
      <c r="AD232" s="684">
        <v>150</v>
      </c>
      <c r="AE232" s="303" t="s">
        <v>1165</v>
      </c>
      <c r="AF232" s="155">
        <v>482</v>
      </c>
      <c r="AG232" s="155">
        <v>482</v>
      </c>
      <c r="AH232" s="156">
        <v>387</v>
      </c>
      <c r="AI232" s="155">
        <v>268</v>
      </c>
      <c r="AJ232" s="155">
        <v>206</v>
      </c>
      <c r="AK232" s="156">
        <v>167</v>
      </c>
      <c r="AL232" s="155">
        <v>140</v>
      </c>
      <c r="AM232" s="156">
        <v>121</v>
      </c>
      <c r="AN232" s="155">
        <v>482</v>
      </c>
      <c r="AO232" s="155">
        <v>482</v>
      </c>
      <c r="AP232" s="156">
        <v>387</v>
      </c>
      <c r="AQ232" s="155">
        <v>268</v>
      </c>
      <c r="AR232" s="155">
        <v>206</v>
      </c>
      <c r="AS232" s="155">
        <v>167</v>
      </c>
      <c r="AT232" s="156">
        <v>140</v>
      </c>
      <c r="AU232" s="155">
        <v>121</v>
      </c>
      <c r="AV232" s="155">
        <v>710</v>
      </c>
      <c r="AW232" s="155">
        <v>710</v>
      </c>
      <c r="AX232" s="155">
        <v>690</v>
      </c>
      <c r="AY232" s="155">
        <v>479</v>
      </c>
      <c r="AZ232" s="155">
        <v>367</v>
      </c>
      <c r="BA232" s="155">
        <v>298</v>
      </c>
      <c r="BB232" s="155">
        <v>251</v>
      </c>
      <c r="BC232" s="155">
        <v>216</v>
      </c>
      <c r="BD232" s="691"/>
      <c r="BE232" s="684">
        <v>150</v>
      </c>
      <c r="BF232" s="303" t="s">
        <v>1165</v>
      </c>
      <c r="BG232" s="155">
        <v>339</v>
      </c>
      <c r="BH232" s="155">
        <v>476</v>
      </c>
      <c r="BI232" s="156">
        <v>548</v>
      </c>
      <c r="BJ232" s="155">
        <v>509</v>
      </c>
      <c r="BK232" s="155">
        <v>509</v>
      </c>
      <c r="BL232" s="156">
        <v>509</v>
      </c>
      <c r="BM232" s="155">
        <v>510</v>
      </c>
      <c r="BN232" s="156">
        <v>509</v>
      </c>
      <c r="BO232" s="155">
        <v>339</v>
      </c>
      <c r="BP232" s="155">
        <v>476</v>
      </c>
      <c r="BQ232" s="156">
        <v>548</v>
      </c>
      <c r="BR232" s="155">
        <v>509</v>
      </c>
      <c r="BS232" s="155">
        <v>509</v>
      </c>
      <c r="BT232" s="155">
        <v>509</v>
      </c>
      <c r="BU232" s="156">
        <v>510</v>
      </c>
      <c r="BV232" s="155">
        <v>509</v>
      </c>
      <c r="BW232" s="155">
        <v>279</v>
      </c>
      <c r="BX232" s="155">
        <v>392</v>
      </c>
      <c r="BY232" s="155">
        <v>548</v>
      </c>
      <c r="BZ232" s="155">
        <v>509</v>
      </c>
      <c r="CA232" s="155">
        <v>509</v>
      </c>
      <c r="CB232" s="155">
        <v>509</v>
      </c>
      <c r="CC232" s="155">
        <v>510</v>
      </c>
      <c r="CD232" s="155">
        <v>509</v>
      </c>
      <c r="CE232" s="691"/>
      <c r="CF232" s="684">
        <v>150</v>
      </c>
      <c r="CG232" s="303" t="s">
        <v>1165</v>
      </c>
      <c r="CH232" s="155">
        <v>243</v>
      </c>
      <c r="CI232" s="155">
        <v>303</v>
      </c>
      <c r="CJ232" s="156">
        <v>432</v>
      </c>
      <c r="CK232" s="155">
        <v>432</v>
      </c>
      <c r="CL232" s="155">
        <v>432</v>
      </c>
      <c r="CM232" s="156">
        <v>432</v>
      </c>
      <c r="CN232" s="155">
        <v>432</v>
      </c>
      <c r="CO232" s="156">
        <v>432</v>
      </c>
      <c r="CP232" s="155">
        <v>243</v>
      </c>
      <c r="CQ232" s="155">
        <v>303</v>
      </c>
      <c r="CR232" s="156">
        <v>432</v>
      </c>
      <c r="CS232" s="155">
        <v>432</v>
      </c>
      <c r="CT232" s="155">
        <v>432</v>
      </c>
      <c r="CU232" s="155">
        <v>432</v>
      </c>
      <c r="CV232" s="156">
        <v>432</v>
      </c>
      <c r="CW232" s="155">
        <v>432</v>
      </c>
      <c r="CX232" s="155">
        <v>331</v>
      </c>
      <c r="CY232" s="155">
        <v>331</v>
      </c>
      <c r="CZ232" s="155">
        <v>432</v>
      </c>
      <c r="DA232" s="155">
        <v>432</v>
      </c>
      <c r="DB232" s="155">
        <v>432</v>
      </c>
      <c r="DC232" s="155">
        <v>432</v>
      </c>
      <c r="DD232" s="155">
        <v>432</v>
      </c>
      <c r="DE232" s="155">
        <v>432</v>
      </c>
    </row>
    <row r="233" spans="1:109">
      <c r="A233" s="143">
        <v>233</v>
      </c>
      <c r="B233" s="691"/>
      <c r="C233" s="685"/>
      <c r="D233" s="304" t="s">
        <v>1166</v>
      </c>
      <c r="E233" s="157">
        <v>69</v>
      </c>
      <c r="F233" s="157">
        <v>69</v>
      </c>
      <c r="G233" s="158">
        <v>67</v>
      </c>
      <c r="H233" s="157">
        <v>57</v>
      </c>
      <c r="I233" s="157">
        <v>43</v>
      </c>
      <c r="J233" s="158">
        <v>35</v>
      </c>
      <c r="K233" s="157">
        <v>30</v>
      </c>
      <c r="L233" s="158">
        <v>26</v>
      </c>
      <c r="M233" s="157">
        <v>57</v>
      </c>
      <c r="N233" s="157">
        <v>57</v>
      </c>
      <c r="O233" s="158">
        <v>57</v>
      </c>
      <c r="P233" s="157">
        <v>57</v>
      </c>
      <c r="Q233" s="157">
        <v>43</v>
      </c>
      <c r="R233" s="157">
        <v>35</v>
      </c>
      <c r="S233" s="158">
        <v>30</v>
      </c>
      <c r="T233" s="157">
        <v>26</v>
      </c>
      <c r="U233" s="157">
        <v>57</v>
      </c>
      <c r="V233" s="157">
        <v>57</v>
      </c>
      <c r="W233" s="157">
        <v>57</v>
      </c>
      <c r="X233" s="157">
        <v>57</v>
      </c>
      <c r="Y233" s="157">
        <v>43</v>
      </c>
      <c r="Z233" s="157">
        <v>35</v>
      </c>
      <c r="AA233" s="157">
        <v>30</v>
      </c>
      <c r="AB233" s="157">
        <v>26</v>
      </c>
      <c r="AC233" s="691"/>
      <c r="AD233" s="685"/>
      <c r="AE233" s="304" t="s">
        <v>1166</v>
      </c>
      <c r="AF233" s="157">
        <v>325</v>
      </c>
      <c r="AG233" s="157">
        <v>325</v>
      </c>
      <c r="AH233" s="158">
        <v>319</v>
      </c>
      <c r="AI233" s="157">
        <v>269</v>
      </c>
      <c r="AJ233" s="157">
        <v>206</v>
      </c>
      <c r="AK233" s="158">
        <v>167</v>
      </c>
      <c r="AL233" s="157">
        <v>140</v>
      </c>
      <c r="AM233" s="158">
        <v>121</v>
      </c>
      <c r="AN233" s="157">
        <v>479</v>
      </c>
      <c r="AO233" s="157">
        <v>479</v>
      </c>
      <c r="AP233" s="158">
        <v>479</v>
      </c>
      <c r="AQ233" s="157">
        <v>479</v>
      </c>
      <c r="AR233" s="157">
        <v>367</v>
      </c>
      <c r="AS233" s="157">
        <v>298</v>
      </c>
      <c r="AT233" s="158">
        <v>251</v>
      </c>
      <c r="AU233" s="157">
        <v>216</v>
      </c>
      <c r="AV233" s="157">
        <v>479</v>
      </c>
      <c r="AW233" s="157">
        <v>479</v>
      </c>
      <c r="AX233" s="157">
        <v>479</v>
      </c>
      <c r="AY233" s="157">
        <v>479</v>
      </c>
      <c r="AZ233" s="157">
        <v>367</v>
      </c>
      <c r="BA233" s="157">
        <v>298</v>
      </c>
      <c r="BB233" s="157">
        <v>251</v>
      </c>
      <c r="BC233" s="157">
        <v>216</v>
      </c>
      <c r="BD233" s="691"/>
      <c r="BE233" s="685"/>
      <c r="BF233" s="304" t="s">
        <v>1166</v>
      </c>
      <c r="BG233" s="157">
        <v>228</v>
      </c>
      <c r="BH233" s="157">
        <v>321</v>
      </c>
      <c r="BI233" s="158">
        <v>453</v>
      </c>
      <c r="BJ233" s="157">
        <v>509</v>
      </c>
      <c r="BK233" s="157">
        <v>509</v>
      </c>
      <c r="BL233" s="158">
        <v>510</v>
      </c>
      <c r="BM233" s="157">
        <v>510</v>
      </c>
      <c r="BN233" s="158">
        <v>509</v>
      </c>
      <c r="BO233" s="157">
        <v>189</v>
      </c>
      <c r="BP233" s="157">
        <v>264</v>
      </c>
      <c r="BQ233" s="158">
        <v>381</v>
      </c>
      <c r="BR233" s="157">
        <v>508</v>
      </c>
      <c r="BS233" s="157">
        <v>509</v>
      </c>
      <c r="BT233" s="157">
        <v>510</v>
      </c>
      <c r="BU233" s="158">
        <v>510</v>
      </c>
      <c r="BV233" s="157">
        <v>509</v>
      </c>
      <c r="BW233" s="157">
        <v>189</v>
      </c>
      <c r="BX233" s="157">
        <v>264</v>
      </c>
      <c r="BY233" s="157">
        <v>381</v>
      </c>
      <c r="BZ233" s="157">
        <v>508</v>
      </c>
      <c r="CA233" s="157">
        <v>509</v>
      </c>
      <c r="CB233" s="157">
        <v>510</v>
      </c>
      <c r="CC233" s="157">
        <v>510</v>
      </c>
      <c r="CD233" s="157">
        <v>509</v>
      </c>
      <c r="CE233" s="691"/>
      <c r="CF233" s="685"/>
      <c r="CG233" s="304" t="s">
        <v>1166</v>
      </c>
      <c r="CH233" s="157">
        <v>164</v>
      </c>
      <c r="CI233" s="157">
        <v>204</v>
      </c>
      <c r="CJ233" s="158">
        <v>356</v>
      </c>
      <c r="CK233" s="157">
        <v>432</v>
      </c>
      <c r="CL233" s="157">
        <v>432</v>
      </c>
      <c r="CM233" s="158">
        <v>432</v>
      </c>
      <c r="CN233" s="157">
        <v>432</v>
      </c>
      <c r="CO233" s="158">
        <v>432</v>
      </c>
      <c r="CP233" s="157">
        <v>223</v>
      </c>
      <c r="CQ233" s="157">
        <v>223</v>
      </c>
      <c r="CR233" s="158">
        <v>300</v>
      </c>
      <c r="CS233" s="157">
        <v>430</v>
      </c>
      <c r="CT233" s="157">
        <v>432</v>
      </c>
      <c r="CU233" s="157">
        <v>432</v>
      </c>
      <c r="CV233" s="158">
        <v>432</v>
      </c>
      <c r="CW233" s="157">
        <v>432</v>
      </c>
      <c r="CX233" s="157">
        <v>223</v>
      </c>
      <c r="CY233" s="157">
        <v>223</v>
      </c>
      <c r="CZ233" s="157">
        <v>300</v>
      </c>
      <c r="DA233" s="157">
        <v>430</v>
      </c>
      <c r="DB233" s="157">
        <v>432</v>
      </c>
      <c r="DC233" s="157">
        <v>432</v>
      </c>
      <c r="DD233" s="157">
        <v>432</v>
      </c>
      <c r="DE233" s="157">
        <v>432</v>
      </c>
    </row>
    <row r="234" spans="1:109">
      <c r="A234" s="143">
        <v>234</v>
      </c>
      <c r="B234" s="691"/>
      <c r="C234" s="686"/>
      <c r="D234" s="305" t="s">
        <v>1167</v>
      </c>
      <c r="E234" s="159">
        <v>63</v>
      </c>
      <c r="F234" s="159">
        <v>63</v>
      </c>
      <c r="G234" s="160">
        <v>61</v>
      </c>
      <c r="H234" s="159">
        <v>52</v>
      </c>
      <c r="I234" s="159">
        <v>43</v>
      </c>
      <c r="J234" s="160">
        <v>35</v>
      </c>
      <c r="K234" s="159">
        <v>30</v>
      </c>
      <c r="L234" s="160">
        <v>26</v>
      </c>
      <c r="M234" s="159">
        <v>52</v>
      </c>
      <c r="N234" s="159">
        <v>52</v>
      </c>
      <c r="O234" s="160">
        <v>52</v>
      </c>
      <c r="P234" s="159">
        <v>52</v>
      </c>
      <c r="Q234" s="159">
        <v>43</v>
      </c>
      <c r="R234" s="159">
        <v>35</v>
      </c>
      <c r="S234" s="160">
        <v>30</v>
      </c>
      <c r="T234" s="159">
        <v>26</v>
      </c>
      <c r="U234" s="159">
        <v>52</v>
      </c>
      <c r="V234" s="159">
        <v>52</v>
      </c>
      <c r="W234" s="159">
        <v>52</v>
      </c>
      <c r="X234" s="159">
        <v>52</v>
      </c>
      <c r="Y234" s="159">
        <v>43</v>
      </c>
      <c r="Z234" s="159">
        <v>35</v>
      </c>
      <c r="AA234" s="159">
        <v>30</v>
      </c>
      <c r="AB234" s="159">
        <v>26</v>
      </c>
      <c r="AC234" s="691"/>
      <c r="AD234" s="686"/>
      <c r="AE234" s="305" t="s">
        <v>1167</v>
      </c>
      <c r="AF234" s="159">
        <v>297</v>
      </c>
      <c r="AG234" s="159">
        <v>297</v>
      </c>
      <c r="AH234" s="160">
        <v>289</v>
      </c>
      <c r="AI234" s="159">
        <v>246</v>
      </c>
      <c r="AJ234" s="159">
        <v>205</v>
      </c>
      <c r="AK234" s="160">
        <v>167</v>
      </c>
      <c r="AL234" s="159">
        <v>141</v>
      </c>
      <c r="AM234" s="160">
        <v>121</v>
      </c>
      <c r="AN234" s="159">
        <v>437</v>
      </c>
      <c r="AO234" s="159">
        <v>437</v>
      </c>
      <c r="AP234" s="160">
        <v>437</v>
      </c>
      <c r="AQ234" s="159">
        <v>437</v>
      </c>
      <c r="AR234" s="159">
        <v>367</v>
      </c>
      <c r="AS234" s="159">
        <v>298</v>
      </c>
      <c r="AT234" s="160">
        <v>251</v>
      </c>
      <c r="AU234" s="159">
        <v>216</v>
      </c>
      <c r="AV234" s="159">
        <v>437</v>
      </c>
      <c r="AW234" s="159">
        <v>437</v>
      </c>
      <c r="AX234" s="159">
        <v>437</v>
      </c>
      <c r="AY234" s="159">
        <v>437</v>
      </c>
      <c r="AZ234" s="159">
        <v>367</v>
      </c>
      <c r="BA234" s="159">
        <v>298</v>
      </c>
      <c r="BB234" s="159">
        <v>251</v>
      </c>
      <c r="BC234" s="159">
        <v>216</v>
      </c>
      <c r="BD234" s="691"/>
      <c r="BE234" s="686"/>
      <c r="BF234" s="305" t="s">
        <v>1167</v>
      </c>
      <c r="BG234" s="159">
        <v>209</v>
      </c>
      <c r="BH234" s="159">
        <v>293</v>
      </c>
      <c r="BI234" s="160">
        <v>412</v>
      </c>
      <c r="BJ234" s="159">
        <v>466</v>
      </c>
      <c r="BK234" s="159">
        <v>509</v>
      </c>
      <c r="BL234" s="160">
        <v>509</v>
      </c>
      <c r="BM234" s="159">
        <v>510</v>
      </c>
      <c r="BN234" s="160">
        <v>510</v>
      </c>
      <c r="BO234" s="159">
        <v>173</v>
      </c>
      <c r="BP234" s="159">
        <v>241</v>
      </c>
      <c r="BQ234" s="160">
        <v>347</v>
      </c>
      <c r="BR234" s="159">
        <v>465</v>
      </c>
      <c r="BS234" s="159">
        <v>509</v>
      </c>
      <c r="BT234" s="159">
        <v>509</v>
      </c>
      <c r="BU234" s="160">
        <v>510</v>
      </c>
      <c r="BV234" s="159">
        <v>510</v>
      </c>
      <c r="BW234" s="159">
        <v>173</v>
      </c>
      <c r="BX234" s="159">
        <v>241</v>
      </c>
      <c r="BY234" s="159">
        <v>347</v>
      </c>
      <c r="BZ234" s="159">
        <v>465</v>
      </c>
      <c r="CA234" s="159">
        <v>509</v>
      </c>
      <c r="CB234" s="159">
        <v>509</v>
      </c>
      <c r="CC234" s="159">
        <v>510</v>
      </c>
      <c r="CD234" s="159">
        <v>510</v>
      </c>
      <c r="CE234" s="691"/>
      <c r="CF234" s="686"/>
      <c r="CG234" s="305" t="s">
        <v>1167</v>
      </c>
      <c r="CH234" s="159">
        <v>149</v>
      </c>
      <c r="CI234" s="159">
        <v>186</v>
      </c>
      <c r="CJ234" s="160">
        <v>324</v>
      </c>
      <c r="CK234" s="159">
        <v>395</v>
      </c>
      <c r="CL234" s="159">
        <v>432</v>
      </c>
      <c r="CM234" s="160">
        <v>432</v>
      </c>
      <c r="CN234" s="159">
        <v>432</v>
      </c>
      <c r="CO234" s="160">
        <v>432</v>
      </c>
      <c r="CP234" s="159">
        <v>204</v>
      </c>
      <c r="CQ234" s="159">
        <v>204</v>
      </c>
      <c r="CR234" s="160">
        <v>274</v>
      </c>
      <c r="CS234" s="159">
        <v>394</v>
      </c>
      <c r="CT234" s="159">
        <v>432</v>
      </c>
      <c r="CU234" s="159">
        <v>432</v>
      </c>
      <c r="CV234" s="160">
        <v>432</v>
      </c>
      <c r="CW234" s="159">
        <v>432</v>
      </c>
      <c r="CX234" s="159">
        <v>204</v>
      </c>
      <c r="CY234" s="159">
        <v>204</v>
      </c>
      <c r="CZ234" s="159">
        <v>274</v>
      </c>
      <c r="DA234" s="159">
        <v>394</v>
      </c>
      <c r="DB234" s="159">
        <v>432</v>
      </c>
      <c r="DC234" s="159">
        <v>432</v>
      </c>
      <c r="DD234" s="159">
        <v>432</v>
      </c>
      <c r="DE234" s="159">
        <v>432</v>
      </c>
    </row>
    <row r="235" spans="1:109">
      <c r="A235" s="143">
        <v>235</v>
      </c>
      <c r="B235" s="691"/>
      <c r="C235" s="687">
        <v>160</v>
      </c>
      <c r="D235" s="303" t="s">
        <v>1165</v>
      </c>
      <c r="E235" s="155">
        <v>97</v>
      </c>
      <c r="F235" s="155">
        <v>97</v>
      </c>
      <c r="G235" s="156">
        <v>82</v>
      </c>
      <c r="H235" s="155">
        <v>57</v>
      </c>
      <c r="I235" s="155">
        <v>43</v>
      </c>
      <c r="J235" s="156">
        <v>35</v>
      </c>
      <c r="K235" s="155">
        <v>30</v>
      </c>
      <c r="L235" s="156">
        <v>26</v>
      </c>
      <c r="M235" s="155">
        <v>74</v>
      </c>
      <c r="N235" s="155">
        <v>74</v>
      </c>
      <c r="O235" s="156">
        <v>74</v>
      </c>
      <c r="P235" s="155">
        <v>57</v>
      </c>
      <c r="Q235" s="155">
        <v>43</v>
      </c>
      <c r="R235" s="155">
        <v>35</v>
      </c>
      <c r="S235" s="156">
        <v>30</v>
      </c>
      <c r="T235" s="155">
        <v>26</v>
      </c>
      <c r="U235" s="155">
        <v>74</v>
      </c>
      <c r="V235" s="155">
        <v>74</v>
      </c>
      <c r="W235" s="155">
        <v>74</v>
      </c>
      <c r="X235" s="155">
        <v>57</v>
      </c>
      <c r="Y235" s="155">
        <v>43</v>
      </c>
      <c r="Z235" s="155">
        <v>35</v>
      </c>
      <c r="AA235" s="155">
        <v>30</v>
      </c>
      <c r="AB235" s="155">
        <v>26</v>
      </c>
      <c r="AC235" s="691"/>
      <c r="AD235" s="687">
        <v>160</v>
      </c>
      <c r="AE235" s="303" t="s">
        <v>1165</v>
      </c>
      <c r="AF235" s="155">
        <v>528</v>
      </c>
      <c r="AG235" s="155">
        <v>528</v>
      </c>
      <c r="AH235" s="156">
        <v>443</v>
      </c>
      <c r="AI235" s="155">
        <v>308</v>
      </c>
      <c r="AJ235" s="155">
        <v>236</v>
      </c>
      <c r="AK235" s="156">
        <v>191</v>
      </c>
      <c r="AL235" s="155">
        <v>161</v>
      </c>
      <c r="AM235" s="156">
        <v>139</v>
      </c>
      <c r="AN235" s="155">
        <v>713</v>
      </c>
      <c r="AO235" s="155">
        <v>713</v>
      </c>
      <c r="AP235" s="156">
        <v>713</v>
      </c>
      <c r="AQ235" s="155">
        <v>548</v>
      </c>
      <c r="AR235" s="155">
        <v>420</v>
      </c>
      <c r="AS235" s="155">
        <v>341</v>
      </c>
      <c r="AT235" s="156">
        <v>287</v>
      </c>
      <c r="AU235" s="155">
        <v>247</v>
      </c>
      <c r="AV235" s="155">
        <v>713</v>
      </c>
      <c r="AW235" s="155">
        <v>713</v>
      </c>
      <c r="AX235" s="155">
        <v>713</v>
      </c>
      <c r="AY235" s="155">
        <v>548</v>
      </c>
      <c r="AZ235" s="155">
        <v>420</v>
      </c>
      <c r="BA235" s="155">
        <v>341</v>
      </c>
      <c r="BB235" s="155">
        <v>287</v>
      </c>
      <c r="BC235" s="155">
        <v>247</v>
      </c>
      <c r="BD235" s="691"/>
      <c r="BE235" s="687">
        <v>160</v>
      </c>
      <c r="BF235" s="303" t="s">
        <v>1165</v>
      </c>
      <c r="BG235" s="155">
        <v>393</v>
      </c>
      <c r="BH235" s="155">
        <v>498</v>
      </c>
      <c r="BI235" s="156">
        <v>584</v>
      </c>
      <c r="BJ235" s="155">
        <v>523</v>
      </c>
      <c r="BK235" s="155">
        <v>509</v>
      </c>
      <c r="BL235" s="156">
        <v>509</v>
      </c>
      <c r="BM235" s="155">
        <v>510</v>
      </c>
      <c r="BN235" s="156">
        <v>509</v>
      </c>
      <c r="BO235" s="155">
        <v>298</v>
      </c>
      <c r="BP235" s="155">
        <v>378</v>
      </c>
      <c r="BQ235" s="156">
        <v>529</v>
      </c>
      <c r="BR235" s="155">
        <v>523</v>
      </c>
      <c r="BS235" s="155">
        <v>509</v>
      </c>
      <c r="BT235" s="155">
        <v>509</v>
      </c>
      <c r="BU235" s="156">
        <v>510</v>
      </c>
      <c r="BV235" s="155">
        <v>509</v>
      </c>
      <c r="BW235" s="155">
        <v>298</v>
      </c>
      <c r="BX235" s="155">
        <v>378</v>
      </c>
      <c r="BY235" s="155">
        <v>529</v>
      </c>
      <c r="BZ235" s="155">
        <v>523</v>
      </c>
      <c r="CA235" s="155">
        <v>509</v>
      </c>
      <c r="CB235" s="155">
        <v>509</v>
      </c>
      <c r="CC235" s="155">
        <v>510</v>
      </c>
      <c r="CD235" s="155">
        <v>509</v>
      </c>
      <c r="CE235" s="691"/>
      <c r="CF235" s="687">
        <v>160</v>
      </c>
      <c r="CG235" s="303" t="s">
        <v>1165</v>
      </c>
      <c r="CH235" s="155">
        <v>260</v>
      </c>
      <c r="CI235" s="155">
        <v>289</v>
      </c>
      <c r="CJ235" s="156">
        <v>432</v>
      </c>
      <c r="CK235" s="155">
        <v>432</v>
      </c>
      <c r="CL235" s="155">
        <v>432</v>
      </c>
      <c r="CM235" s="156">
        <v>432</v>
      </c>
      <c r="CN235" s="155">
        <v>432</v>
      </c>
      <c r="CO235" s="156">
        <v>432</v>
      </c>
      <c r="CP235" s="155">
        <v>332</v>
      </c>
      <c r="CQ235" s="155">
        <v>332</v>
      </c>
      <c r="CR235" s="156">
        <v>390</v>
      </c>
      <c r="CS235" s="155">
        <v>432</v>
      </c>
      <c r="CT235" s="155">
        <v>432</v>
      </c>
      <c r="CU235" s="155">
        <v>432</v>
      </c>
      <c r="CV235" s="156">
        <v>432</v>
      </c>
      <c r="CW235" s="155">
        <v>432</v>
      </c>
      <c r="CX235" s="155">
        <v>332</v>
      </c>
      <c r="CY235" s="155">
        <v>332</v>
      </c>
      <c r="CZ235" s="155">
        <v>390</v>
      </c>
      <c r="DA235" s="155">
        <v>432</v>
      </c>
      <c r="DB235" s="155">
        <v>432</v>
      </c>
      <c r="DC235" s="155">
        <v>432</v>
      </c>
      <c r="DD235" s="155">
        <v>432</v>
      </c>
      <c r="DE235" s="155">
        <v>432</v>
      </c>
    </row>
    <row r="236" spans="1:109">
      <c r="A236" s="143">
        <v>236</v>
      </c>
      <c r="B236" s="691"/>
      <c r="C236" s="688"/>
      <c r="D236" s="304" t="s">
        <v>1166</v>
      </c>
      <c r="E236" s="157">
        <v>66</v>
      </c>
      <c r="F236" s="157">
        <v>66</v>
      </c>
      <c r="G236" s="158">
        <v>65</v>
      </c>
      <c r="H236" s="157">
        <v>57</v>
      </c>
      <c r="I236" s="157">
        <v>43</v>
      </c>
      <c r="J236" s="158">
        <v>35</v>
      </c>
      <c r="K236" s="157">
        <v>30</v>
      </c>
      <c r="L236" s="158">
        <v>26</v>
      </c>
      <c r="M236" s="157">
        <v>54</v>
      </c>
      <c r="N236" s="157">
        <v>54</v>
      </c>
      <c r="O236" s="158">
        <v>54</v>
      </c>
      <c r="P236" s="157">
        <v>54</v>
      </c>
      <c r="Q236" s="157">
        <v>43</v>
      </c>
      <c r="R236" s="157">
        <v>35</v>
      </c>
      <c r="S236" s="158">
        <v>30</v>
      </c>
      <c r="T236" s="157">
        <v>26</v>
      </c>
      <c r="U236" s="157">
        <v>54</v>
      </c>
      <c r="V236" s="157">
        <v>54</v>
      </c>
      <c r="W236" s="157">
        <v>54</v>
      </c>
      <c r="X236" s="157">
        <v>54</v>
      </c>
      <c r="Y236" s="157">
        <v>43</v>
      </c>
      <c r="Z236" s="157">
        <v>35</v>
      </c>
      <c r="AA236" s="157">
        <v>30</v>
      </c>
      <c r="AB236" s="157">
        <v>26</v>
      </c>
      <c r="AC236" s="691"/>
      <c r="AD236" s="688"/>
      <c r="AE236" s="304" t="s">
        <v>1166</v>
      </c>
      <c r="AF236" s="157">
        <v>356</v>
      </c>
      <c r="AG236" s="157">
        <v>356</v>
      </c>
      <c r="AH236" s="158">
        <v>354</v>
      </c>
      <c r="AI236" s="157">
        <v>308</v>
      </c>
      <c r="AJ236" s="157">
        <v>236</v>
      </c>
      <c r="AK236" s="158">
        <v>192</v>
      </c>
      <c r="AL236" s="157">
        <v>161</v>
      </c>
      <c r="AM236" s="158">
        <v>138</v>
      </c>
      <c r="AN236" s="157">
        <v>523</v>
      </c>
      <c r="AO236" s="157">
        <v>523</v>
      </c>
      <c r="AP236" s="158">
        <v>523</v>
      </c>
      <c r="AQ236" s="157">
        <v>523</v>
      </c>
      <c r="AR236" s="157">
        <v>420</v>
      </c>
      <c r="AS236" s="157">
        <v>341</v>
      </c>
      <c r="AT236" s="158">
        <v>286</v>
      </c>
      <c r="AU236" s="157">
        <v>247</v>
      </c>
      <c r="AV236" s="157">
        <v>523</v>
      </c>
      <c r="AW236" s="157">
        <v>523</v>
      </c>
      <c r="AX236" s="157">
        <v>523</v>
      </c>
      <c r="AY236" s="157">
        <v>523</v>
      </c>
      <c r="AZ236" s="157">
        <v>420</v>
      </c>
      <c r="BA236" s="157">
        <v>341</v>
      </c>
      <c r="BB236" s="157">
        <v>286</v>
      </c>
      <c r="BC236" s="157">
        <v>247</v>
      </c>
      <c r="BD236" s="691"/>
      <c r="BE236" s="688"/>
      <c r="BF236" s="304" t="s">
        <v>1166</v>
      </c>
      <c r="BG236" s="157">
        <v>265</v>
      </c>
      <c r="BH236" s="157">
        <v>336</v>
      </c>
      <c r="BI236" s="158">
        <v>468</v>
      </c>
      <c r="BJ236" s="157">
        <v>523</v>
      </c>
      <c r="BK236" s="157">
        <v>509</v>
      </c>
      <c r="BL236" s="158">
        <v>510</v>
      </c>
      <c r="BM236" s="157">
        <v>510</v>
      </c>
      <c r="BN236" s="158">
        <v>509</v>
      </c>
      <c r="BO236" s="157">
        <v>219</v>
      </c>
      <c r="BP236" s="157">
        <v>277</v>
      </c>
      <c r="BQ236" s="158">
        <v>388</v>
      </c>
      <c r="BR236" s="157">
        <v>500</v>
      </c>
      <c r="BS236" s="157">
        <v>509</v>
      </c>
      <c r="BT236" s="157">
        <v>510</v>
      </c>
      <c r="BU236" s="158">
        <v>510</v>
      </c>
      <c r="BV236" s="157">
        <v>509</v>
      </c>
      <c r="BW236" s="157">
        <v>219</v>
      </c>
      <c r="BX236" s="157">
        <v>277</v>
      </c>
      <c r="BY236" s="157">
        <v>388</v>
      </c>
      <c r="BZ236" s="157">
        <v>500</v>
      </c>
      <c r="CA236" s="157">
        <v>509</v>
      </c>
      <c r="CB236" s="157">
        <v>510</v>
      </c>
      <c r="CC236" s="157">
        <v>510</v>
      </c>
      <c r="CD236" s="157">
        <v>509</v>
      </c>
      <c r="CE236" s="691"/>
      <c r="CF236" s="688"/>
      <c r="CG236" s="304" t="s">
        <v>1166</v>
      </c>
      <c r="CH236" s="157">
        <v>174</v>
      </c>
      <c r="CI236" s="157">
        <v>195</v>
      </c>
      <c r="CJ236" s="158">
        <v>345</v>
      </c>
      <c r="CK236" s="157">
        <v>432</v>
      </c>
      <c r="CL236" s="157">
        <v>432</v>
      </c>
      <c r="CM236" s="158">
        <v>432</v>
      </c>
      <c r="CN236" s="157">
        <v>432</v>
      </c>
      <c r="CO236" s="158">
        <v>432</v>
      </c>
      <c r="CP236" s="157">
        <v>244</v>
      </c>
      <c r="CQ236" s="157">
        <v>244</v>
      </c>
      <c r="CR236" s="158">
        <v>286</v>
      </c>
      <c r="CS236" s="157">
        <v>412</v>
      </c>
      <c r="CT236" s="157">
        <v>432</v>
      </c>
      <c r="CU236" s="157">
        <v>432</v>
      </c>
      <c r="CV236" s="158">
        <v>432</v>
      </c>
      <c r="CW236" s="157">
        <v>432</v>
      </c>
      <c r="CX236" s="157">
        <v>244</v>
      </c>
      <c r="CY236" s="157">
        <v>244</v>
      </c>
      <c r="CZ236" s="157">
        <v>286</v>
      </c>
      <c r="DA236" s="157">
        <v>412</v>
      </c>
      <c r="DB236" s="157">
        <v>432</v>
      </c>
      <c r="DC236" s="157">
        <v>432</v>
      </c>
      <c r="DD236" s="157">
        <v>432</v>
      </c>
      <c r="DE236" s="157">
        <v>432</v>
      </c>
    </row>
    <row r="237" spans="1:109">
      <c r="A237" s="143">
        <v>237</v>
      </c>
      <c r="B237" s="691"/>
      <c r="C237" s="689"/>
      <c r="D237" s="305" t="s">
        <v>1167</v>
      </c>
      <c r="E237" s="159">
        <v>60</v>
      </c>
      <c r="F237" s="159">
        <v>60</v>
      </c>
      <c r="G237" s="160">
        <v>59</v>
      </c>
      <c r="H237" s="159">
        <v>52</v>
      </c>
      <c r="I237" s="159">
        <v>43</v>
      </c>
      <c r="J237" s="160">
        <v>35</v>
      </c>
      <c r="K237" s="159">
        <v>30</v>
      </c>
      <c r="L237" s="160">
        <v>26</v>
      </c>
      <c r="M237" s="159">
        <v>49</v>
      </c>
      <c r="N237" s="159">
        <v>49</v>
      </c>
      <c r="O237" s="160">
        <v>49</v>
      </c>
      <c r="P237" s="159">
        <v>49</v>
      </c>
      <c r="Q237" s="159">
        <v>43</v>
      </c>
      <c r="R237" s="159">
        <v>35</v>
      </c>
      <c r="S237" s="160">
        <v>30</v>
      </c>
      <c r="T237" s="159">
        <v>26</v>
      </c>
      <c r="U237" s="159">
        <v>49</v>
      </c>
      <c r="V237" s="159">
        <v>49</v>
      </c>
      <c r="W237" s="159">
        <v>49</v>
      </c>
      <c r="X237" s="159">
        <v>49</v>
      </c>
      <c r="Y237" s="159">
        <v>43</v>
      </c>
      <c r="Z237" s="159">
        <v>35</v>
      </c>
      <c r="AA237" s="159">
        <v>30</v>
      </c>
      <c r="AB237" s="159">
        <v>26</v>
      </c>
      <c r="AC237" s="691"/>
      <c r="AD237" s="689"/>
      <c r="AE237" s="305" t="s">
        <v>1167</v>
      </c>
      <c r="AF237" s="159">
        <v>326</v>
      </c>
      <c r="AG237" s="159">
        <v>326</v>
      </c>
      <c r="AH237" s="160">
        <v>323</v>
      </c>
      <c r="AI237" s="159">
        <v>282</v>
      </c>
      <c r="AJ237" s="159">
        <v>235</v>
      </c>
      <c r="AK237" s="160">
        <v>191</v>
      </c>
      <c r="AL237" s="159">
        <v>161</v>
      </c>
      <c r="AM237" s="160">
        <v>139</v>
      </c>
      <c r="AN237" s="159">
        <v>478</v>
      </c>
      <c r="AO237" s="159">
        <v>478</v>
      </c>
      <c r="AP237" s="160">
        <v>478</v>
      </c>
      <c r="AQ237" s="159">
        <v>478</v>
      </c>
      <c r="AR237" s="159">
        <v>419</v>
      </c>
      <c r="AS237" s="159">
        <v>340</v>
      </c>
      <c r="AT237" s="160">
        <v>286</v>
      </c>
      <c r="AU237" s="159">
        <v>247</v>
      </c>
      <c r="AV237" s="159">
        <v>478</v>
      </c>
      <c r="AW237" s="159">
        <v>478</v>
      </c>
      <c r="AX237" s="159">
        <v>478</v>
      </c>
      <c r="AY237" s="159">
        <v>478</v>
      </c>
      <c r="AZ237" s="159">
        <v>419</v>
      </c>
      <c r="BA237" s="159">
        <v>340</v>
      </c>
      <c r="BB237" s="159">
        <v>286</v>
      </c>
      <c r="BC237" s="159">
        <v>247</v>
      </c>
      <c r="BD237" s="691"/>
      <c r="BE237" s="689"/>
      <c r="BF237" s="305" t="s">
        <v>1167</v>
      </c>
      <c r="BG237" s="159">
        <v>242</v>
      </c>
      <c r="BH237" s="159">
        <v>306</v>
      </c>
      <c r="BI237" s="160">
        <v>425</v>
      </c>
      <c r="BJ237" s="159">
        <v>480</v>
      </c>
      <c r="BK237" s="159">
        <v>509</v>
      </c>
      <c r="BL237" s="160">
        <v>509</v>
      </c>
      <c r="BM237" s="159">
        <v>510</v>
      </c>
      <c r="BN237" s="160">
        <v>510</v>
      </c>
      <c r="BO237" s="159">
        <v>200</v>
      </c>
      <c r="BP237" s="159">
        <v>253</v>
      </c>
      <c r="BQ237" s="160">
        <v>355</v>
      </c>
      <c r="BR237" s="159">
        <v>457</v>
      </c>
      <c r="BS237" s="159">
        <v>509</v>
      </c>
      <c r="BT237" s="159">
        <v>509</v>
      </c>
      <c r="BU237" s="160">
        <v>510</v>
      </c>
      <c r="BV237" s="159">
        <v>510</v>
      </c>
      <c r="BW237" s="159">
        <v>200</v>
      </c>
      <c r="BX237" s="159">
        <v>253</v>
      </c>
      <c r="BY237" s="159">
        <v>355</v>
      </c>
      <c r="BZ237" s="159">
        <v>457</v>
      </c>
      <c r="CA237" s="159">
        <v>509</v>
      </c>
      <c r="CB237" s="159">
        <v>509</v>
      </c>
      <c r="CC237" s="159">
        <v>510</v>
      </c>
      <c r="CD237" s="159">
        <v>510</v>
      </c>
      <c r="CE237" s="691"/>
      <c r="CF237" s="689"/>
      <c r="CG237" s="305" t="s">
        <v>1167</v>
      </c>
      <c r="CH237" s="159">
        <v>160</v>
      </c>
      <c r="CI237" s="159">
        <v>179</v>
      </c>
      <c r="CJ237" s="160">
        <v>315</v>
      </c>
      <c r="CK237" s="159">
        <v>395</v>
      </c>
      <c r="CL237" s="159">
        <v>432</v>
      </c>
      <c r="CM237" s="160">
        <v>432</v>
      </c>
      <c r="CN237" s="159">
        <v>432</v>
      </c>
      <c r="CO237" s="160">
        <v>432</v>
      </c>
      <c r="CP237" s="159">
        <v>223</v>
      </c>
      <c r="CQ237" s="159">
        <v>223</v>
      </c>
      <c r="CR237" s="160">
        <v>262</v>
      </c>
      <c r="CS237" s="159">
        <v>377</v>
      </c>
      <c r="CT237" s="159">
        <v>432</v>
      </c>
      <c r="CU237" s="159">
        <v>432</v>
      </c>
      <c r="CV237" s="160">
        <v>432</v>
      </c>
      <c r="CW237" s="159">
        <v>432</v>
      </c>
      <c r="CX237" s="159">
        <v>223</v>
      </c>
      <c r="CY237" s="159">
        <v>223</v>
      </c>
      <c r="CZ237" s="159">
        <v>262</v>
      </c>
      <c r="DA237" s="159">
        <v>377</v>
      </c>
      <c r="DB237" s="159">
        <v>432</v>
      </c>
      <c r="DC237" s="159">
        <v>432</v>
      </c>
      <c r="DD237" s="159">
        <v>432</v>
      </c>
      <c r="DE237" s="159">
        <v>432</v>
      </c>
    </row>
    <row r="238" spans="1:109">
      <c r="A238" s="143">
        <v>238</v>
      </c>
      <c r="B238" s="691"/>
      <c r="C238" s="704">
        <v>170</v>
      </c>
      <c r="D238" s="303" t="s">
        <v>1165</v>
      </c>
      <c r="E238" s="155">
        <v>93</v>
      </c>
      <c r="F238" s="155">
        <v>93</v>
      </c>
      <c r="G238" s="156">
        <v>82</v>
      </c>
      <c r="H238" s="155">
        <v>57</v>
      </c>
      <c r="I238" s="155">
        <v>43</v>
      </c>
      <c r="J238" s="156">
        <v>35</v>
      </c>
      <c r="K238" s="155">
        <v>30</v>
      </c>
      <c r="L238" s="156">
        <v>26</v>
      </c>
      <c r="M238" s="155">
        <v>65</v>
      </c>
      <c r="N238" s="155">
        <v>65</v>
      </c>
      <c r="O238" s="156">
        <v>65</v>
      </c>
      <c r="P238" s="155">
        <v>57</v>
      </c>
      <c r="Q238" s="155">
        <v>43</v>
      </c>
      <c r="R238" s="155">
        <v>35</v>
      </c>
      <c r="S238" s="156">
        <v>30</v>
      </c>
      <c r="T238" s="155">
        <v>26</v>
      </c>
      <c r="U238" s="155">
        <v>65</v>
      </c>
      <c r="V238" s="155">
        <v>65</v>
      </c>
      <c r="W238" s="155">
        <v>65</v>
      </c>
      <c r="X238" s="155">
        <v>57</v>
      </c>
      <c r="Y238" s="155">
        <v>43</v>
      </c>
      <c r="Z238" s="155">
        <v>35</v>
      </c>
      <c r="AA238" s="155">
        <v>30</v>
      </c>
      <c r="AB238" s="155">
        <v>26</v>
      </c>
      <c r="AC238" s="691"/>
      <c r="AD238" s="704">
        <v>170</v>
      </c>
      <c r="AE238" s="303" t="s">
        <v>1165</v>
      </c>
      <c r="AF238" s="155">
        <v>575</v>
      </c>
      <c r="AG238" s="155">
        <v>575</v>
      </c>
      <c r="AH238" s="156">
        <v>504</v>
      </c>
      <c r="AI238" s="155">
        <v>350</v>
      </c>
      <c r="AJ238" s="155">
        <v>268</v>
      </c>
      <c r="AK238" s="156">
        <v>217</v>
      </c>
      <c r="AL238" s="155">
        <v>183</v>
      </c>
      <c r="AM238" s="156">
        <v>158</v>
      </c>
      <c r="AN238" s="155">
        <v>713</v>
      </c>
      <c r="AO238" s="155">
        <v>713</v>
      </c>
      <c r="AP238" s="156">
        <v>713</v>
      </c>
      <c r="AQ238" s="155">
        <v>620</v>
      </c>
      <c r="AR238" s="155">
        <v>475</v>
      </c>
      <c r="AS238" s="155">
        <v>385</v>
      </c>
      <c r="AT238" s="156">
        <v>325</v>
      </c>
      <c r="AU238" s="155">
        <v>279</v>
      </c>
      <c r="AV238" s="155">
        <v>713</v>
      </c>
      <c r="AW238" s="155">
        <v>713</v>
      </c>
      <c r="AX238" s="155">
        <v>713</v>
      </c>
      <c r="AY238" s="155">
        <v>620</v>
      </c>
      <c r="AZ238" s="155">
        <v>475</v>
      </c>
      <c r="BA238" s="155">
        <v>385</v>
      </c>
      <c r="BB238" s="155">
        <v>325</v>
      </c>
      <c r="BC238" s="155">
        <v>279</v>
      </c>
      <c r="BD238" s="691"/>
      <c r="BE238" s="704">
        <v>170</v>
      </c>
      <c r="BF238" s="303" t="s">
        <v>1165</v>
      </c>
      <c r="BG238" s="155">
        <v>421</v>
      </c>
      <c r="BH238" s="155">
        <v>505</v>
      </c>
      <c r="BI238" s="156">
        <v>611</v>
      </c>
      <c r="BJ238" s="155">
        <v>540</v>
      </c>
      <c r="BK238" s="155">
        <v>509</v>
      </c>
      <c r="BL238" s="156">
        <v>509</v>
      </c>
      <c r="BM238" s="155">
        <v>510</v>
      </c>
      <c r="BN238" s="156">
        <v>509</v>
      </c>
      <c r="BO238" s="155">
        <v>294</v>
      </c>
      <c r="BP238" s="155">
        <v>354</v>
      </c>
      <c r="BQ238" s="156">
        <v>487</v>
      </c>
      <c r="BR238" s="155">
        <v>540</v>
      </c>
      <c r="BS238" s="155">
        <v>509</v>
      </c>
      <c r="BT238" s="155">
        <v>509</v>
      </c>
      <c r="BU238" s="156">
        <v>510</v>
      </c>
      <c r="BV238" s="155">
        <v>509</v>
      </c>
      <c r="BW238" s="155">
        <v>294</v>
      </c>
      <c r="BX238" s="155">
        <v>354</v>
      </c>
      <c r="BY238" s="155">
        <v>487</v>
      </c>
      <c r="BZ238" s="155">
        <v>540</v>
      </c>
      <c r="CA238" s="155">
        <v>509</v>
      </c>
      <c r="CB238" s="155">
        <v>509</v>
      </c>
      <c r="CC238" s="155">
        <v>510</v>
      </c>
      <c r="CD238" s="155">
        <v>509</v>
      </c>
      <c r="CE238" s="691"/>
      <c r="CF238" s="704">
        <v>170</v>
      </c>
      <c r="CG238" s="303" t="s">
        <v>1165</v>
      </c>
      <c r="CH238" s="155">
        <v>276</v>
      </c>
      <c r="CI238" s="155">
        <v>277</v>
      </c>
      <c r="CJ238" s="156">
        <v>432</v>
      </c>
      <c r="CK238" s="155">
        <v>432</v>
      </c>
      <c r="CL238" s="155">
        <v>432</v>
      </c>
      <c r="CM238" s="156">
        <v>432</v>
      </c>
      <c r="CN238" s="155">
        <v>432</v>
      </c>
      <c r="CO238" s="156">
        <v>432</v>
      </c>
      <c r="CP238" s="155">
        <v>332</v>
      </c>
      <c r="CQ238" s="155">
        <v>332</v>
      </c>
      <c r="CR238" s="156">
        <v>346</v>
      </c>
      <c r="CS238" s="155">
        <v>432</v>
      </c>
      <c r="CT238" s="155">
        <v>432</v>
      </c>
      <c r="CU238" s="155">
        <v>432</v>
      </c>
      <c r="CV238" s="156">
        <v>432</v>
      </c>
      <c r="CW238" s="155">
        <v>432</v>
      </c>
      <c r="CX238" s="155">
        <v>332</v>
      </c>
      <c r="CY238" s="155">
        <v>332</v>
      </c>
      <c r="CZ238" s="155">
        <v>346</v>
      </c>
      <c r="DA238" s="155">
        <v>432</v>
      </c>
      <c r="DB238" s="155">
        <v>432</v>
      </c>
      <c r="DC238" s="155">
        <v>432</v>
      </c>
      <c r="DD238" s="155">
        <v>432</v>
      </c>
      <c r="DE238" s="155">
        <v>432</v>
      </c>
    </row>
    <row r="239" spans="1:109">
      <c r="A239" s="143">
        <v>239</v>
      </c>
      <c r="B239" s="691"/>
      <c r="C239" s="705"/>
      <c r="D239" s="304" t="s">
        <v>1166</v>
      </c>
      <c r="E239" s="157">
        <v>63</v>
      </c>
      <c r="F239" s="157">
        <v>63</v>
      </c>
      <c r="G239" s="158">
        <v>63</v>
      </c>
      <c r="H239" s="157">
        <v>57</v>
      </c>
      <c r="I239" s="157">
        <v>43</v>
      </c>
      <c r="J239" s="158">
        <v>35</v>
      </c>
      <c r="K239" s="157">
        <v>30</v>
      </c>
      <c r="L239" s="158">
        <v>26</v>
      </c>
      <c r="M239" s="157">
        <v>52</v>
      </c>
      <c r="N239" s="157">
        <v>52</v>
      </c>
      <c r="O239" s="158">
        <v>52</v>
      </c>
      <c r="P239" s="157">
        <v>52</v>
      </c>
      <c r="Q239" s="157">
        <v>44</v>
      </c>
      <c r="R239" s="157">
        <v>35</v>
      </c>
      <c r="S239" s="158">
        <v>30</v>
      </c>
      <c r="T239" s="157">
        <v>26</v>
      </c>
      <c r="U239" s="157">
        <v>52</v>
      </c>
      <c r="V239" s="157">
        <v>52</v>
      </c>
      <c r="W239" s="157">
        <v>52</v>
      </c>
      <c r="X239" s="157">
        <v>52</v>
      </c>
      <c r="Y239" s="157">
        <v>44</v>
      </c>
      <c r="Z239" s="157">
        <v>35</v>
      </c>
      <c r="AA239" s="157">
        <v>30</v>
      </c>
      <c r="AB239" s="157">
        <v>26</v>
      </c>
      <c r="AC239" s="691"/>
      <c r="AD239" s="705"/>
      <c r="AE239" s="304" t="s">
        <v>1166</v>
      </c>
      <c r="AF239" s="157">
        <v>388</v>
      </c>
      <c r="AG239" s="157">
        <v>388</v>
      </c>
      <c r="AH239" s="158">
        <v>388</v>
      </c>
      <c r="AI239" s="157">
        <v>350</v>
      </c>
      <c r="AJ239" s="157">
        <v>268</v>
      </c>
      <c r="AK239" s="158">
        <v>218</v>
      </c>
      <c r="AL239" s="157">
        <v>183</v>
      </c>
      <c r="AM239" s="158">
        <v>158</v>
      </c>
      <c r="AN239" s="157">
        <v>568</v>
      </c>
      <c r="AO239" s="157">
        <v>568</v>
      </c>
      <c r="AP239" s="158">
        <v>568</v>
      </c>
      <c r="AQ239" s="157">
        <v>568</v>
      </c>
      <c r="AR239" s="157">
        <v>476</v>
      </c>
      <c r="AS239" s="157">
        <v>386</v>
      </c>
      <c r="AT239" s="158">
        <v>324</v>
      </c>
      <c r="AU239" s="157">
        <v>279</v>
      </c>
      <c r="AV239" s="157">
        <v>568</v>
      </c>
      <c r="AW239" s="157">
        <v>568</v>
      </c>
      <c r="AX239" s="157">
        <v>568</v>
      </c>
      <c r="AY239" s="157">
        <v>568</v>
      </c>
      <c r="AZ239" s="157">
        <v>476</v>
      </c>
      <c r="BA239" s="157">
        <v>386</v>
      </c>
      <c r="BB239" s="157">
        <v>324</v>
      </c>
      <c r="BC239" s="157">
        <v>279</v>
      </c>
      <c r="BD239" s="691"/>
      <c r="BE239" s="705"/>
      <c r="BF239" s="304" t="s">
        <v>1166</v>
      </c>
      <c r="BG239" s="157">
        <v>284</v>
      </c>
      <c r="BH239" s="157">
        <v>341</v>
      </c>
      <c r="BI239" s="158">
        <v>470</v>
      </c>
      <c r="BJ239" s="157">
        <v>539</v>
      </c>
      <c r="BK239" s="157">
        <v>509</v>
      </c>
      <c r="BL239" s="158">
        <v>510</v>
      </c>
      <c r="BM239" s="157">
        <v>510</v>
      </c>
      <c r="BN239" s="158">
        <v>509</v>
      </c>
      <c r="BO239" s="157">
        <v>234</v>
      </c>
      <c r="BP239" s="157">
        <v>282</v>
      </c>
      <c r="BQ239" s="158">
        <v>388</v>
      </c>
      <c r="BR239" s="157">
        <v>494</v>
      </c>
      <c r="BS239" s="157">
        <v>510</v>
      </c>
      <c r="BT239" s="157">
        <v>510</v>
      </c>
      <c r="BU239" s="158">
        <v>510</v>
      </c>
      <c r="BV239" s="157">
        <v>509</v>
      </c>
      <c r="BW239" s="157">
        <v>234</v>
      </c>
      <c r="BX239" s="157">
        <v>282</v>
      </c>
      <c r="BY239" s="157">
        <v>388</v>
      </c>
      <c r="BZ239" s="157">
        <v>494</v>
      </c>
      <c r="CA239" s="157">
        <v>510</v>
      </c>
      <c r="CB239" s="157">
        <v>510</v>
      </c>
      <c r="CC239" s="157">
        <v>510</v>
      </c>
      <c r="CD239" s="157">
        <v>509</v>
      </c>
      <c r="CE239" s="691"/>
      <c r="CF239" s="705"/>
      <c r="CG239" s="304" t="s">
        <v>1166</v>
      </c>
      <c r="CH239" s="157">
        <v>185</v>
      </c>
      <c r="CI239" s="157">
        <v>188</v>
      </c>
      <c r="CJ239" s="158">
        <v>333</v>
      </c>
      <c r="CK239" s="157">
        <v>432</v>
      </c>
      <c r="CL239" s="157">
        <v>432</v>
      </c>
      <c r="CM239" s="158">
        <v>432</v>
      </c>
      <c r="CN239" s="157">
        <v>432</v>
      </c>
      <c r="CO239" s="158">
        <v>432</v>
      </c>
      <c r="CP239" s="157">
        <v>265</v>
      </c>
      <c r="CQ239" s="157">
        <v>265</v>
      </c>
      <c r="CR239" s="158">
        <v>274</v>
      </c>
      <c r="CS239" s="157">
        <v>395</v>
      </c>
      <c r="CT239" s="157">
        <v>432</v>
      </c>
      <c r="CU239" s="157">
        <v>432</v>
      </c>
      <c r="CV239" s="158">
        <v>432</v>
      </c>
      <c r="CW239" s="157">
        <v>432</v>
      </c>
      <c r="CX239" s="157">
        <v>265</v>
      </c>
      <c r="CY239" s="157">
        <v>265</v>
      </c>
      <c r="CZ239" s="157">
        <v>274</v>
      </c>
      <c r="DA239" s="157">
        <v>395</v>
      </c>
      <c r="DB239" s="157">
        <v>432</v>
      </c>
      <c r="DC239" s="157">
        <v>432</v>
      </c>
      <c r="DD239" s="157">
        <v>432</v>
      </c>
      <c r="DE239" s="157">
        <v>432</v>
      </c>
    </row>
    <row r="240" spans="1:109">
      <c r="A240" s="143">
        <v>240</v>
      </c>
      <c r="B240" s="691"/>
      <c r="C240" s="706"/>
      <c r="D240" s="305" t="s">
        <v>1167</v>
      </c>
      <c r="E240" s="159">
        <v>57</v>
      </c>
      <c r="F240" s="159">
        <v>57</v>
      </c>
      <c r="G240" s="160">
        <v>57</v>
      </c>
      <c r="H240" s="159">
        <v>51</v>
      </c>
      <c r="I240" s="159">
        <v>43</v>
      </c>
      <c r="J240" s="160">
        <v>35</v>
      </c>
      <c r="K240" s="159">
        <v>30</v>
      </c>
      <c r="L240" s="160">
        <v>26</v>
      </c>
      <c r="M240" s="159">
        <v>47</v>
      </c>
      <c r="N240" s="159">
        <v>47</v>
      </c>
      <c r="O240" s="160">
        <v>47</v>
      </c>
      <c r="P240" s="159">
        <v>47</v>
      </c>
      <c r="Q240" s="159">
        <v>43</v>
      </c>
      <c r="R240" s="159">
        <v>35</v>
      </c>
      <c r="S240" s="160">
        <v>30</v>
      </c>
      <c r="T240" s="159">
        <v>26</v>
      </c>
      <c r="U240" s="159">
        <v>47</v>
      </c>
      <c r="V240" s="159">
        <v>47</v>
      </c>
      <c r="W240" s="159">
        <v>47</v>
      </c>
      <c r="X240" s="159">
        <v>47</v>
      </c>
      <c r="Y240" s="159">
        <v>43</v>
      </c>
      <c r="Z240" s="159">
        <v>35</v>
      </c>
      <c r="AA240" s="159">
        <v>30</v>
      </c>
      <c r="AB240" s="159">
        <v>26</v>
      </c>
      <c r="AC240" s="691"/>
      <c r="AD240" s="706"/>
      <c r="AE240" s="305" t="s">
        <v>1167</v>
      </c>
      <c r="AF240" s="159">
        <v>355</v>
      </c>
      <c r="AG240" s="159">
        <v>355</v>
      </c>
      <c r="AH240" s="160">
        <v>355</v>
      </c>
      <c r="AI240" s="159">
        <v>317</v>
      </c>
      <c r="AJ240" s="159">
        <v>268</v>
      </c>
      <c r="AK240" s="160">
        <v>217</v>
      </c>
      <c r="AL240" s="159">
        <v>183</v>
      </c>
      <c r="AM240" s="160">
        <v>158</v>
      </c>
      <c r="AN240" s="159">
        <v>519</v>
      </c>
      <c r="AO240" s="159">
        <v>519</v>
      </c>
      <c r="AP240" s="160">
        <v>519</v>
      </c>
      <c r="AQ240" s="159">
        <v>519</v>
      </c>
      <c r="AR240" s="159">
        <v>475</v>
      </c>
      <c r="AS240" s="159">
        <v>385</v>
      </c>
      <c r="AT240" s="160">
        <v>324</v>
      </c>
      <c r="AU240" s="159">
        <v>280</v>
      </c>
      <c r="AV240" s="159">
        <v>519</v>
      </c>
      <c r="AW240" s="159">
        <v>519</v>
      </c>
      <c r="AX240" s="159">
        <v>519</v>
      </c>
      <c r="AY240" s="159">
        <v>519</v>
      </c>
      <c r="AZ240" s="159">
        <v>475</v>
      </c>
      <c r="BA240" s="159">
        <v>385</v>
      </c>
      <c r="BB240" s="159">
        <v>324</v>
      </c>
      <c r="BC240" s="159">
        <v>280</v>
      </c>
      <c r="BD240" s="691"/>
      <c r="BE240" s="706"/>
      <c r="BF240" s="305" t="s">
        <v>1167</v>
      </c>
      <c r="BG240" s="159">
        <v>259</v>
      </c>
      <c r="BH240" s="159">
        <v>311</v>
      </c>
      <c r="BI240" s="160">
        <v>430</v>
      </c>
      <c r="BJ240" s="159">
        <v>490</v>
      </c>
      <c r="BK240" s="159">
        <v>509</v>
      </c>
      <c r="BL240" s="160">
        <v>509</v>
      </c>
      <c r="BM240" s="159">
        <v>510</v>
      </c>
      <c r="BN240" s="160">
        <v>510</v>
      </c>
      <c r="BO240" s="159">
        <v>215</v>
      </c>
      <c r="BP240" s="159">
        <v>257</v>
      </c>
      <c r="BQ240" s="160">
        <v>355</v>
      </c>
      <c r="BR240" s="159">
        <v>452</v>
      </c>
      <c r="BS240" s="159">
        <v>509</v>
      </c>
      <c r="BT240" s="159">
        <v>509</v>
      </c>
      <c r="BU240" s="160">
        <v>510</v>
      </c>
      <c r="BV240" s="159">
        <v>510</v>
      </c>
      <c r="BW240" s="159">
        <v>215</v>
      </c>
      <c r="BX240" s="159">
        <v>257</v>
      </c>
      <c r="BY240" s="159">
        <v>355</v>
      </c>
      <c r="BZ240" s="159">
        <v>452</v>
      </c>
      <c r="CA240" s="159">
        <v>509</v>
      </c>
      <c r="CB240" s="159">
        <v>509</v>
      </c>
      <c r="CC240" s="159">
        <v>510</v>
      </c>
      <c r="CD240" s="159">
        <v>510</v>
      </c>
      <c r="CE240" s="691"/>
      <c r="CF240" s="706"/>
      <c r="CG240" s="305" t="s">
        <v>1167</v>
      </c>
      <c r="CH240" s="159">
        <v>170</v>
      </c>
      <c r="CI240" s="159">
        <v>171</v>
      </c>
      <c r="CJ240" s="160">
        <v>304</v>
      </c>
      <c r="CK240" s="159">
        <v>391</v>
      </c>
      <c r="CL240" s="159">
        <v>432</v>
      </c>
      <c r="CM240" s="160">
        <v>432</v>
      </c>
      <c r="CN240" s="159">
        <v>432</v>
      </c>
      <c r="CO240" s="160">
        <v>432</v>
      </c>
      <c r="CP240" s="159">
        <v>242</v>
      </c>
      <c r="CQ240" s="159">
        <v>242</v>
      </c>
      <c r="CR240" s="160">
        <v>251</v>
      </c>
      <c r="CS240" s="159">
        <v>362</v>
      </c>
      <c r="CT240" s="159">
        <v>432</v>
      </c>
      <c r="CU240" s="159">
        <v>432</v>
      </c>
      <c r="CV240" s="160">
        <v>432</v>
      </c>
      <c r="CW240" s="159">
        <v>432</v>
      </c>
      <c r="CX240" s="159">
        <v>242</v>
      </c>
      <c r="CY240" s="159">
        <v>242</v>
      </c>
      <c r="CZ240" s="159">
        <v>251</v>
      </c>
      <c r="DA240" s="159">
        <v>362</v>
      </c>
      <c r="DB240" s="159">
        <v>432</v>
      </c>
      <c r="DC240" s="159">
        <v>432</v>
      </c>
      <c r="DD240" s="159">
        <v>432</v>
      </c>
      <c r="DE240" s="159">
        <v>432</v>
      </c>
    </row>
    <row r="241" spans="1:109">
      <c r="A241" s="143">
        <v>241</v>
      </c>
      <c r="B241" s="691"/>
      <c r="C241" s="707">
        <v>180</v>
      </c>
      <c r="D241" s="303" t="s">
        <v>1165</v>
      </c>
      <c r="E241" s="155">
        <v>90</v>
      </c>
      <c r="F241" s="155">
        <v>90</v>
      </c>
      <c r="G241" s="156">
        <v>82</v>
      </c>
      <c r="H241" s="155">
        <v>57</v>
      </c>
      <c r="I241" s="155">
        <v>43</v>
      </c>
      <c r="J241" s="156">
        <v>35</v>
      </c>
      <c r="K241" s="155">
        <v>30</v>
      </c>
      <c r="L241" s="156">
        <v>26</v>
      </c>
      <c r="M241" s="155">
        <v>58</v>
      </c>
      <c r="N241" s="155">
        <v>58</v>
      </c>
      <c r="O241" s="156">
        <v>58</v>
      </c>
      <c r="P241" s="155">
        <v>57</v>
      </c>
      <c r="Q241" s="155">
        <v>43</v>
      </c>
      <c r="R241" s="155">
        <v>35</v>
      </c>
      <c r="S241" s="156">
        <v>30</v>
      </c>
      <c r="T241" s="155">
        <v>26</v>
      </c>
      <c r="U241" s="155">
        <v>58</v>
      </c>
      <c r="V241" s="155">
        <v>58</v>
      </c>
      <c r="W241" s="155">
        <v>58</v>
      </c>
      <c r="X241" s="155">
        <v>57</v>
      </c>
      <c r="Y241" s="155">
        <v>43</v>
      </c>
      <c r="Z241" s="155">
        <v>35</v>
      </c>
      <c r="AA241" s="155">
        <v>30</v>
      </c>
      <c r="AB241" s="155">
        <v>26</v>
      </c>
      <c r="AC241" s="691"/>
      <c r="AD241" s="707">
        <v>180</v>
      </c>
      <c r="AE241" s="303" t="s">
        <v>1165</v>
      </c>
      <c r="AF241" s="155">
        <v>622</v>
      </c>
      <c r="AG241" s="155">
        <v>622</v>
      </c>
      <c r="AH241" s="156">
        <v>567</v>
      </c>
      <c r="AI241" s="155">
        <v>393</v>
      </c>
      <c r="AJ241" s="155">
        <v>302</v>
      </c>
      <c r="AK241" s="156">
        <v>245</v>
      </c>
      <c r="AL241" s="155">
        <v>206</v>
      </c>
      <c r="AM241" s="156">
        <v>177</v>
      </c>
      <c r="AN241" s="155">
        <v>713</v>
      </c>
      <c r="AO241" s="155">
        <v>713</v>
      </c>
      <c r="AP241" s="156">
        <v>713</v>
      </c>
      <c r="AQ241" s="155">
        <v>697</v>
      </c>
      <c r="AR241" s="155">
        <v>535</v>
      </c>
      <c r="AS241" s="155">
        <v>433</v>
      </c>
      <c r="AT241" s="156">
        <v>365</v>
      </c>
      <c r="AU241" s="155">
        <v>314</v>
      </c>
      <c r="AV241" s="155">
        <v>713</v>
      </c>
      <c r="AW241" s="155">
        <v>713</v>
      </c>
      <c r="AX241" s="155">
        <v>713</v>
      </c>
      <c r="AY241" s="155">
        <v>697</v>
      </c>
      <c r="AZ241" s="155">
        <v>535</v>
      </c>
      <c r="BA241" s="155">
        <v>433</v>
      </c>
      <c r="BB241" s="155">
        <v>365</v>
      </c>
      <c r="BC241" s="155">
        <v>314</v>
      </c>
      <c r="BD241" s="691"/>
      <c r="BE241" s="707">
        <v>180</v>
      </c>
      <c r="BF241" s="303" t="s">
        <v>1165</v>
      </c>
      <c r="BG241" s="155">
        <v>448</v>
      </c>
      <c r="BH241" s="155">
        <v>514</v>
      </c>
      <c r="BI241" s="156">
        <v>635</v>
      </c>
      <c r="BJ241" s="155">
        <v>558</v>
      </c>
      <c r="BK241" s="155">
        <v>517</v>
      </c>
      <c r="BL241" s="156">
        <v>509</v>
      </c>
      <c r="BM241" s="155">
        <v>510</v>
      </c>
      <c r="BN241" s="156">
        <v>509</v>
      </c>
      <c r="BO241" s="155">
        <v>289</v>
      </c>
      <c r="BP241" s="155">
        <v>332</v>
      </c>
      <c r="BQ241" s="156">
        <v>451</v>
      </c>
      <c r="BR241" s="155">
        <v>558</v>
      </c>
      <c r="BS241" s="155">
        <v>517</v>
      </c>
      <c r="BT241" s="155">
        <v>509</v>
      </c>
      <c r="BU241" s="156">
        <v>510</v>
      </c>
      <c r="BV241" s="155">
        <v>509</v>
      </c>
      <c r="BW241" s="155">
        <v>289</v>
      </c>
      <c r="BX241" s="155">
        <v>332</v>
      </c>
      <c r="BY241" s="155">
        <v>451</v>
      </c>
      <c r="BZ241" s="155">
        <v>558</v>
      </c>
      <c r="CA241" s="155">
        <v>517</v>
      </c>
      <c r="CB241" s="155">
        <v>509</v>
      </c>
      <c r="CC241" s="155">
        <v>510</v>
      </c>
      <c r="CD241" s="155">
        <v>509</v>
      </c>
      <c r="CE241" s="691"/>
      <c r="CF241" s="707">
        <v>180</v>
      </c>
      <c r="CG241" s="303" t="s">
        <v>1165</v>
      </c>
      <c r="CH241" s="155">
        <v>292</v>
      </c>
      <c r="CI241" s="155">
        <v>292</v>
      </c>
      <c r="CJ241" s="156">
        <v>432</v>
      </c>
      <c r="CK241" s="155">
        <v>432</v>
      </c>
      <c r="CL241" s="155">
        <v>432</v>
      </c>
      <c r="CM241" s="156">
        <v>432</v>
      </c>
      <c r="CN241" s="155">
        <v>432</v>
      </c>
      <c r="CO241" s="156">
        <v>432</v>
      </c>
      <c r="CP241" s="155">
        <v>332</v>
      </c>
      <c r="CQ241" s="155">
        <v>332</v>
      </c>
      <c r="CR241" s="156">
        <v>332</v>
      </c>
      <c r="CS241" s="155">
        <v>432</v>
      </c>
      <c r="CT241" s="155">
        <v>432</v>
      </c>
      <c r="CU241" s="155">
        <v>432</v>
      </c>
      <c r="CV241" s="156">
        <v>432</v>
      </c>
      <c r="CW241" s="155">
        <v>432</v>
      </c>
      <c r="CX241" s="155">
        <v>332</v>
      </c>
      <c r="CY241" s="155">
        <v>332</v>
      </c>
      <c r="CZ241" s="155">
        <v>332</v>
      </c>
      <c r="DA241" s="155">
        <v>432</v>
      </c>
      <c r="DB241" s="155">
        <v>432</v>
      </c>
      <c r="DC241" s="155">
        <v>432</v>
      </c>
      <c r="DD241" s="155">
        <v>432</v>
      </c>
      <c r="DE241" s="155">
        <v>432</v>
      </c>
    </row>
    <row r="242" spans="1:109">
      <c r="A242" s="143">
        <v>242</v>
      </c>
      <c r="B242" s="691"/>
      <c r="C242" s="708"/>
      <c r="D242" s="304" t="s">
        <v>1166</v>
      </c>
      <c r="E242" s="157">
        <v>60</v>
      </c>
      <c r="F242" s="157">
        <v>60</v>
      </c>
      <c r="G242" s="158">
        <v>60</v>
      </c>
      <c r="H242" s="157">
        <v>57</v>
      </c>
      <c r="I242" s="157">
        <v>43</v>
      </c>
      <c r="J242" s="158">
        <v>35</v>
      </c>
      <c r="K242" s="157">
        <v>30</v>
      </c>
      <c r="L242" s="158">
        <v>26</v>
      </c>
      <c r="M242" s="157">
        <v>50</v>
      </c>
      <c r="N242" s="157">
        <v>50</v>
      </c>
      <c r="O242" s="158">
        <v>50</v>
      </c>
      <c r="P242" s="157">
        <v>50</v>
      </c>
      <c r="Q242" s="157">
        <v>43</v>
      </c>
      <c r="R242" s="157">
        <v>35</v>
      </c>
      <c r="S242" s="158">
        <v>30</v>
      </c>
      <c r="T242" s="157">
        <v>26</v>
      </c>
      <c r="U242" s="157">
        <v>50</v>
      </c>
      <c r="V242" s="157">
        <v>50</v>
      </c>
      <c r="W242" s="157">
        <v>50</v>
      </c>
      <c r="X242" s="157">
        <v>50</v>
      </c>
      <c r="Y242" s="157">
        <v>43</v>
      </c>
      <c r="Z242" s="157">
        <v>35</v>
      </c>
      <c r="AA242" s="157">
        <v>30</v>
      </c>
      <c r="AB242" s="157">
        <v>26</v>
      </c>
      <c r="AC242" s="691"/>
      <c r="AD242" s="708"/>
      <c r="AE242" s="304" t="s">
        <v>1166</v>
      </c>
      <c r="AF242" s="157">
        <v>420</v>
      </c>
      <c r="AG242" s="157">
        <v>420</v>
      </c>
      <c r="AH242" s="158">
        <v>420</v>
      </c>
      <c r="AI242" s="157">
        <v>394</v>
      </c>
      <c r="AJ242" s="157">
        <v>302</v>
      </c>
      <c r="AK242" s="158">
        <v>245</v>
      </c>
      <c r="AL242" s="157">
        <v>206</v>
      </c>
      <c r="AM242" s="158">
        <v>178</v>
      </c>
      <c r="AN242" s="157">
        <v>614</v>
      </c>
      <c r="AO242" s="157">
        <v>614</v>
      </c>
      <c r="AP242" s="158">
        <v>614</v>
      </c>
      <c r="AQ242" s="157">
        <v>614</v>
      </c>
      <c r="AR242" s="157">
        <v>534</v>
      </c>
      <c r="AS242" s="157">
        <v>434</v>
      </c>
      <c r="AT242" s="158">
        <v>365</v>
      </c>
      <c r="AU242" s="157">
        <v>314</v>
      </c>
      <c r="AV242" s="157">
        <v>614</v>
      </c>
      <c r="AW242" s="157">
        <v>614</v>
      </c>
      <c r="AX242" s="157">
        <v>614</v>
      </c>
      <c r="AY242" s="157">
        <v>614</v>
      </c>
      <c r="AZ242" s="157">
        <v>534</v>
      </c>
      <c r="BA242" s="157">
        <v>434</v>
      </c>
      <c r="BB242" s="157">
        <v>365</v>
      </c>
      <c r="BC242" s="157">
        <v>314</v>
      </c>
      <c r="BD242" s="691"/>
      <c r="BE242" s="708"/>
      <c r="BF242" s="304" t="s">
        <v>1166</v>
      </c>
      <c r="BG242" s="157">
        <v>301</v>
      </c>
      <c r="BH242" s="157">
        <v>346</v>
      </c>
      <c r="BI242" s="158">
        <v>470</v>
      </c>
      <c r="BJ242" s="157">
        <v>558</v>
      </c>
      <c r="BK242" s="157">
        <v>517</v>
      </c>
      <c r="BL242" s="158">
        <v>510</v>
      </c>
      <c r="BM242" s="157">
        <v>510</v>
      </c>
      <c r="BN242" s="158">
        <v>509</v>
      </c>
      <c r="BO242" s="157">
        <v>250</v>
      </c>
      <c r="BP242" s="157">
        <v>286</v>
      </c>
      <c r="BQ242" s="158">
        <v>390</v>
      </c>
      <c r="BR242" s="157">
        <v>492</v>
      </c>
      <c r="BS242" s="157">
        <v>517</v>
      </c>
      <c r="BT242" s="157">
        <v>510</v>
      </c>
      <c r="BU242" s="158">
        <v>510</v>
      </c>
      <c r="BV242" s="157">
        <v>509</v>
      </c>
      <c r="BW242" s="157">
        <v>250</v>
      </c>
      <c r="BX242" s="157">
        <v>286</v>
      </c>
      <c r="BY242" s="157">
        <v>390</v>
      </c>
      <c r="BZ242" s="157">
        <v>492</v>
      </c>
      <c r="CA242" s="157">
        <v>517</v>
      </c>
      <c r="CB242" s="157">
        <v>510</v>
      </c>
      <c r="CC242" s="157">
        <v>510</v>
      </c>
      <c r="CD242" s="157">
        <v>509</v>
      </c>
      <c r="CE242" s="691"/>
      <c r="CF242" s="708"/>
      <c r="CG242" s="304" t="s">
        <v>1166</v>
      </c>
      <c r="CH242" s="157">
        <v>196</v>
      </c>
      <c r="CI242" s="157">
        <v>196</v>
      </c>
      <c r="CJ242" s="158">
        <v>321</v>
      </c>
      <c r="CK242" s="157">
        <v>432</v>
      </c>
      <c r="CL242" s="157">
        <v>432</v>
      </c>
      <c r="CM242" s="158">
        <v>432</v>
      </c>
      <c r="CN242" s="157">
        <v>432</v>
      </c>
      <c r="CO242" s="158">
        <v>432</v>
      </c>
      <c r="CP242" s="157">
        <v>286</v>
      </c>
      <c r="CQ242" s="157">
        <v>286</v>
      </c>
      <c r="CR242" s="158">
        <v>286</v>
      </c>
      <c r="CS242" s="157">
        <v>380</v>
      </c>
      <c r="CT242" s="157">
        <v>432</v>
      </c>
      <c r="CU242" s="157">
        <v>432</v>
      </c>
      <c r="CV242" s="158">
        <v>432</v>
      </c>
      <c r="CW242" s="157">
        <v>432</v>
      </c>
      <c r="CX242" s="157">
        <v>286</v>
      </c>
      <c r="CY242" s="157">
        <v>286</v>
      </c>
      <c r="CZ242" s="157">
        <v>286</v>
      </c>
      <c r="DA242" s="157">
        <v>380</v>
      </c>
      <c r="DB242" s="157">
        <v>432</v>
      </c>
      <c r="DC242" s="157">
        <v>432</v>
      </c>
      <c r="DD242" s="157">
        <v>432</v>
      </c>
      <c r="DE242" s="157">
        <v>432</v>
      </c>
    </row>
    <row r="243" spans="1:109">
      <c r="A243" s="143">
        <v>243</v>
      </c>
      <c r="B243" s="691"/>
      <c r="C243" s="709"/>
      <c r="D243" s="305" t="s">
        <v>1167</v>
      </c>
      <c r="E243" s="159">
        <v>55</v>
      </c>
      <c r="F243" s="159">
        <v>55</v>
      </c>
      <c r="G243" s="160">
        <v>55</v>
      </c>
      <c r="H243" s="159">
        <v>51</v>
      </c>
      <c r="I243" s="159">
        <v>43</v>
      </c>
      <c r="J243" s="160">
        <v>35</v>
      </c>
      <c r="K243" s="159">
        <v>30</v>
      </c>
      <c r="L243" s="160">
        <v>26</v>
      </c>
      <c r="M243" s="159">
        <v>46</v>
      </c>
      <c r="N243" s="159">
        <v>46</v>
      </c>
      <c r="O243" s="160">
        <v>46</v>
      </c>
      <c r="P243" s="159">
        <v>46</v>
      </c>
      <c r="Q243" s="159">
        <v>43</v>
      </c>
      <c r="R243" s="159">
        <v>35</v>
      </c>
      <c r="S243" s="160">
        <v>30</v>
      </c>
      <c r="T243" s="159">
        <v>26</v>
      </c>
      <c r="U243" s="159">
        <v>46</v>
      </c>
      <c r="V243" s="159">
        <v>46</v>
      </c>
      <c r="W243" s="159">
        <v>46</v>
      </c>
      <c r="X243" s="159">
        <v>46</v>
      </c>
      <c r="Y243" s="159">
        <v>43</v>
      </c>
      <c r="Z243" s="159">
        <v>35</v>
      </c>
      <c r="AA243" s="159">
        <v>30</v>
      </c>
      <c r="AB243" s="159">
        <v>26</v>
      </c>
      <c r="AC243" s="691"/>
      <c r="AD243" s="709"/>
      <c r="AE243" s="305" t="s">
        <v>1167</v>
      </c>
      <c r="AF243" s="159">
        <v>383</v>
      </c>
      <c r="AG243" s="159">
        <v>383</v>
      </c>
      <c r="AH243" s="160">
        <v>383</v>
      </c>
      <c r="AI243" s="159">
        <v>352</v>
      </c>
      <c r="AJ243" s="159">
        <v>301</v>
      </c>
      <c r="AK243" s="160">
        <v>245</v>
      </c>
      <c r="AL243" s="159">
        <v>206</v>
      </c>
      <c r="AM243" s="160">
        <v>177</v>
      </c>
      <c r="AN243" s="159">
        <v>562</v>
      </c>
      <c r="AO243" s="159">
        <v>562</v>
      </c>
      <c r="AP243" s="160">
        <v>562</v>
      </c>
      <c r="AQ243" s="159">
        <v>562</v>
      </c>
      <c r="AR243" s="159">
        <v>534</v>
      </c>
      <c r="AS243" s="159">
        <v>433</v>
      </c>
      <c r="AT243" s="160">
        <v>365</v>
      </c>
      <c r="AU243" s="159">
        <v>315</v>
      </c>
      <c r="AV243" s="159">
        <v>562</v>
      </c>
      <c r="AW243" s="159">
        <v>562</v>
      </c>
      <c r="AX243" s="159">
        <v>562</v>
      </c>
      <c r="AY243" s="159">
        <v>562</v>
      </c>
      <c r="AZ243" s="159">
        <v>534</v>
      </c>
      <c r="BA243" s="159">
        <v>433</v>
      </c>
      <c r="BB243" s="159">
        <v>365</v>
      </c>
      <c r="BC243" s="159">
        <v>315</v>
      </c>
      <c r="BD243" s="691"/>
      <c r="BE243" s="709"/>
      <c r="BF243" s="305" t="s">
        <v>1167</v>
      </c>
      <c r="BG243" s="159">
        <v>276</v>
      </c>
      <c r="BH243" s="159">
        <v>317</v>
      </c>
      <c r="BI243" s="160">
        <v>430</v>
      </c>
      <c r="BJ243" s="159">
        <v>498</v>
      </c>
      <c r="BK243" s="159">
        <v>516</v>
      </c>
      <c r="BL243" s="160">
        <v>509</v>
      </c>
      <c r="BM243" s="159">
        <v>510</v>
      </c>
      <c r="BN243" s="160">
        <v>510</v>
      </c>
      <c r="BO243" s="159">
        <v>228</v>
      </c>
      <c r="BP243" s="159">
        <v>261</v>
      </c>
      <c r="BQ243" s="160">
        <v>355</v>
      </c>
      <c r="BR243" s="159">
        <v>450</v>
      </c>
      <c r="BS243" s="159">
        <v>516</v>
      </c>
      <c r="BT243" s="159">
        <v>509</v>
      </c>
      <c r="BU243" s="160">
        <v>510</v>
      </c>
      <c r="BV243" s="159">
        <v>510</v>
      </c>
      <c r="BW243" s="159">
        <v>228</v>
      </c>
      <c r="BX243" s="159">
        <v>261</v>
      </c>
      <c r="BY243" s="159">
        <v>355</v>
      </c>
      <c r="BZ243" s="159">
        <v>450</v>
      </c>
      <c r="CA243" s="159">
        <v>516</v>
      </c>
      <c r="CB243" s="159">
        <v>509</v>
      </c>
      <c r="CC243" s="159">
        <v>510</v>
      </c>
      <c r="CD243" s="159">
        <v>510</v>
      </c>
      <c r="CE243" s="691"/>
      <c r="CF243" s="709"/>
      <c r="CG243" s="305" t="s">
        <v>1167</v>
      </c>
      <c r="CH243" s="159">
        <v>179</v>
      </c>
      <c r="CI243" s="159">
        <v>179</v>
      </c>
      <c r="CJ243" s="160">
        <v>292</v>
      </c>
      <c r="CK243" s="159">
        <v>386</v>
      </c>
      <c r="CL243" s="159">
        <v>432</v>
      </c>
      <c r="CM243" s="160">
        <v>432</v>
      </c>
      <c r="CN243" s="159">
        <v>432</v>
      </c>
      <c r="CO243" s="160">
        <v>432</v>
      </c>
      <c r="CP243" s="159">
        <v>262</v>
      </c>
      <c r="CQ243" s="159">
        <v>262</v>
      </c>
      <c r="CR243" s="160">
        <v>262</v>
      </c>
      <c r="CS243" s="159">
        <v>348</v>
      </c>
      <c r="CT243" s="159">
        <v>432</v>
      </c>
      <c r="CU243" s="159">
        <v>432</v>
      </c>
      <c r="CV243" s="160">
        <v>432</v>
      </c>
      <c r="CW243" s="159">
        <v>432</v>
      </c>
      <c r="CX243" s="159">
        <v>262</v>
      </c>
      <c r="CY243" s="159">
        <v>262</v>
      </c>
      <c r="CZ243" s="159">
        <v>262</v>
      </c>
      <c r="DA243" s="159">
        <v>348</v>
      </c>
      <c r="DB243" s="159">
        <v>432</v>
      </c>
      <c r="DC243" s="159">
        <v>432</v>
      </c>
      <c r="DD243" s="159">
        <v>432</v>
      </c>
      <c r="DE243" s="159">
        <v>432</v>
      </c>
    </row>
    <row r="244" spans="1:109">
      <c r="A244" s="143">
        <v>244</v>
      </c>
      <c r="B244" s="691"/>
      <c r="C244" s="701">
        <v>200</v>
      </c>
      <c r="D244" s="303" t="s">
        <v>1165</v>
      </c>
      <c r="E244" s="155">
        <v>82</v>
      </c>
      <c r="F244" s="155">
        <v>82</v>
      </c>
      <c r="G244" s="156">
        <v>82</v>
      </c>
      <c r="H244" s="155">
        <v>57</v>
      </c>
      <c r="I244" s="155">
        <v>43</v>
      </c>
      <c r="J244" s="156">
        <v>35</v>
      </c>
      <c r="K244" s="155">
        <v>30</v>
      </c>
      <c r="L244" s="156">
        <v>26</v>
      </c>
      <c r="M244" s="155">
        <v>47</v>
      </c>
      <c r="N244" s="155">
        <v>47</v>
      </c>
      <c r="O244" s="156">
        <v>47</v>
      </c>
      <c r="P244" s="155">
        <v>47</v>
      </c>
      <c r="Q244" s="155">
        <v>43</v>
      </c>
      <c r="R244" s="155">
        <v>35</v>
      </c>
      <c r="S244" s="156">
        <v>30</v>
      </c>
      <c r="T244" s="155">
        <v>26</v>
      </c>
      <c r="U244" s="155">
        <v>47</v>
      </c>
      <c r="V244" s="155">
        <v>47</v>
      </c>
      <c r="W244" s="155">
        <v>47</v>
      </c>
      <c r="X244" s="155">
        <v>47</v>
      </c>
      <c r="Y244" s="155">
        <v>43</v>
      </c>
      <c r="Z244" s="155">
        <v>35</v>
      </c>
      <c r="AA244" s="155">
        <v>30</v>
      </c>
      <c r="AB244" s="155">
        <v>26</v>
      </c>
      <c r="AC244" s="691"/>
      <c r="AD244" s="701">
        <v>200</v>
      </c>
      <c r="AE244" s="303" t="s">
        <v>1165</v>
      </c>
      <c r="AF244" s="155">
        <v>713</v>
      </c>
      <c r="AG244" s="155">
        <v>713</v>
      </c>
      <c r="AH244" s="156">
        <v>706</v>
      </c>
      <c r="AI244" s="155">
        <v>490</v>
      </c>
      <c r="AJ244" s="155">
        <v>376</v>
      </c>
      <c r="AK244" s="156">
        <v>304</v>
      </c>
      <c r="AL244" s="155">
        <v>256</v>
      </c>
      <c r="AM244" s="156">
        <v>221</v>
      </c>
      <c r="AN244" s="155">
        <v>713</v>
      </c>
      <c r="AO244" s="155">
        <v>713</v>
      </c>
      <c r="AP244" s="156">
        <v>713</v>
      </c>
      <c r="AQ244" s="155">
        <v>713</v>
      </c>
      <c r="AR244" s="155">
        <v>662</v>
      </c>
      <c r="AS244" s="155">
        <v>537</v>
      </c>
      <c r="AT244" s="156">
        <v>452</v>
      </c>
      <c r="AU244" s="155">
        <v>389</v>
      </c>
      <c r="AV244" s="155">
        <v>713</v>
      </c>
      <c r="AW244" s="155">
        <v>713</v>
      </c>
      <c r="AX244" s="155">
        <v>713</v>
      </c>
      <c r="AY244" s="155">
        <v>713</v>
      </c>
      <c r="AZ244" s="155">
        <v>662</v>
      </c>
      <c r="BA244" s="155">
        <v>537</v>
      </c>
      <c r="BB244" s="155">
        <v>452</v>
      </c>
      <c r="BC244" s="155">
        <v>389</v>
      </c>
      <c r="BD244" s="691"/>
      <c r="BE244" s="701">
        <v>200</v>
      </c>
      <c r="BF244" s="303" t="s">
        <v>1165</v>
      </c>
      <c r="BG244" s="155">
        <v>500</v>
      </c>
      <c r="BH244" s="155">
        <v>528</v>
      </c>
      <c r="BI244" s="156">
        <v>691</v>
      </c>
      <c r="BJ244" s="155">
        <v>597</v>
      </c>
      <c r="BK244" s="155">
        <v>546</v>
      </c>
      <c r="BL244" s="156">
        <v>515</v>
      </c>
      <c r="BM244" s="155">
        <v>510</v>
      </c>
      <c r="BN244" s="156">
        <v>509</v>
      </c>
      <c r="BO244" s="155">
        <v>284</v>
      </c>
      <c r="BP244" s="155">
        <v>300</v>
      </c>
      <c r="BQ244" s="156">
        <v>397</v>
      </c>
      <c r="BR244" s="155">
        <v>493</v>
      </c>
      <c r="BS244" s="155">
        <v>546</v>
      </c>
      <c r="BT244" s="155">
        <v>515</v>
      </c>
      <c r="BU244" s="156">
        <v>510</v>
      </c>
      <c r="BV244" s="155">
        <v>509</v>
      </c>
      <c r="BW244" s="155">
        <v>284</v>
      </c>
      <c r="BX244" s="155">
        <v>300</v>
      </c>
      <c r="BY244" s="155">
        <v>397</v>
      </c>
      <c r="BZ244" s="155">
        <v>493</v>
      </c>
      <c r="CA244" s="155">
        <v>546</v>
      </c>
      <c r="CB244" s="155">
        <v>515</v>
      </c>
      <c r="CC244" s="155">
        <v>510</v>
      </c>
      <c r="CD244" s="155">
        <v>509</v>
      </c>
      <c r="CE244" s="691"/>
      <c r="CF244" s="701">
        <v>200</v>
      </c>
      <c r="CG244" s="303" t="s">
        <v>1165</v>
      </c>
      <c r="CH244" s="155">
        <v>332</v>
      </c>
      <c r="CI244" s="155">
        <v>332</v>
      </c>
      <c r="CJ244" s="156">
        <v>432</v>
      </c>
      <c r="CK244" s="155">
        <v>432</v>
      </c>
      <c r="CL244" s="155">
        <v>432</v>
      </c>
      <c r="CM244" s="156">
        <v>432</v>
      </c>
      <c r="CN244" s="155">
        <v>432</v>
      </c>
      <c r="CO244" s="156">
        <v>432</v>
      </c>
      <c r="CP244" s="155">
        <v>332</v>
      </c>
      <c r="CQ244" s="155">
        <v>332</v>
      </c>
      <c r="CR244" s="156">
        <v>332</v>
      </c>
      <c r="CS244" s="155">
        <v>357</v>
      </c>
      <c r="CT244" s="155">
        <v>432</v>
      </c>
      <c r="CU244" s="155">
        <v>432</v>
      </c>
      <c r="CV244" s="156">
        <v>432</v>
      </c>
      <c r="CW244" s="155">
        <v>432</v>
      </c>
      <c r="CX244" s="155">
        <v>332</v>
      </c>
      <c r="CY244" s="155">
        <v>332</v>
      </c>
      <c r="CZ244" s="155">
        <v>332</v>
      </c>
      <c r="DA244" s="155">
        <v>357</v>
      </c>
      <c r="DB244" s="155">
        <v>432</v>
      </c>
      <c r="DC244" s="155">
        <v>432</v>
      </c>
      <c r="DD244" s="155">
        <v>432</v>
      </c>
      <c r="DE244" s="155">
        <v>432</v>
      </c>
    </row>
    <row r="245" spans="1:109">
      <c r="A245" s="143">
        <v>245</v>
      </c>
      <c r="B245" s="691"/>
      <c r="C245" s="702"/>
      <c r="D245" s="304" t="s">
        <v>1166</v>
      </c>
      <c r="E245" s="157">
        <v>56</v>
      </c>
      <c r="F245" s="157">
        <v>56</v>
      </c>
      <c r="G245" s="158">
        <v>56</v>
      </c>
      <c r="H245" s="157">
        <v>56</v>
      </c>
      <c r="I245" s="157">
        <v>44</v>
      </c>
      <c r="J245" s="158">
        <v>35</v>
      </c>
      <c r="K245" s="157">
        <v>30</v>
      </c>
      <c r="L245" s="158">
        <v>26</v>
      </c>
      <c r="M245" s="157">
        <v>47</v>
      </c>
      <c r="N245" s="157">
        <v>47</v>
      </c>
      <c r="O245" s="158">
        <v>47</v>
      </c>
      <c r="P245" s="157">
        <v>47</v>
      </c>
      <c r="Q245" s="157">
        <v>44</v>
      </c>
      <c r="R245" s="157">
        <v>35</v>
      </c>
      <c r="S245" s="158">
        <v>30</v>
      </c>
      <c r="T245" s="157">
        <v>26</v>
      </c>
      <c r="U245" s="157">
        <v>47</v>
      </c>
      <c r="V245" s="157">
        <v>47</v>
      </c>
      <c r="W245" s="157">
        <v>47</v>
      </c>
      <c r="X245" s="157">
        <v>47</v>
      </c>
      <c r="Y245" s="157">
        <v>44</v>
      </c>
      <c r="Z245" s="157">
        <v>35</v>
      </c>
      <c r="AA245" s="157">
        <v>30</v>
      </c>
      <c r="AB245" s="157">
        <v>26</v>
      </c>
      <c r="AC245" s="691"/>
      <c r="AD245" s="702"/>
      <c r="AE245" s="304" t="s">
        <v>1166</v>
      </c>
      <c r="AF245" s="157">
        <v>486</v>
      </c>
      <c r="AG245" s="157">
        <v>486</v>
      </c>
      <c r="AH245" s="158">
        <v>486</v>
      </c>
      <c r="AI245" s="157">
        <v>483</v>
      </c>
      <c r="AJ245" s="157">
        <v>376</v>
      </c>
      <c r="AK245" s="158">
        <v>305</v>
      </c>
      <c r="AL245" s="157">
        <v>257</v>
      </c>
      <c r="AM245" s="158">
        <v>221</v>
      </c>
      <c r="AN245" s="157">
        <v>709</v>
      </c>
      <c r="AO245" s="157">
        <v>709</v>
      </c>
      <c r="AP245" s="158">
        <v>709</v>
      </c>
      <c r="AQ245" s="157">
        <v>709</v>
      </c>
      <c r="AR245" s="157">
        <v>663</v>
      </c>
      <c r="AS245" s="157">
        <v>537</v>
      </c>
      <c r="AT245" s="158">
        <v>452</v>
      </c>
      <c r="AU245" s="157">
        <v>389</v>
      </c>
      <c r="AV245" s="157">
        <v>709</v>
      </c>
      <c r="AW245" s="157">
        <v>709</v>
      </c>
      <c r="AX245" s="157">
        <v>709</v>
      </c>
      <c r="AY245" s="157">
        <v>709</v>
      </c>
      <c r="AZ245" s="157">
        <v>663</v>
      </c>
      <c r="BA245" s="157">
        <v>537</v>
      </c>
      <c r="BB245" s="157">
        <v>452</v>
      </c>
      <c r="BC245" s="157">
        <v>389</v>
      </c>
      <c r="BD245" s="691"/>
      <c r="BE245" s="702"/>
      <c r="BF245" s="304" t="s">
        <v>1166</v>
      </c>
      <c r="BG245" s="157">
        <v>341</v>
      </c>
      <c r="BH245" s="157">
        <v>361</v>
      </c>
      <c r="BI245" s="158">
        <v>476</v>
      </c>
      <c r="BJ245" s="157">
        <v>587</v>
      </c>
      <c r="BK245" s="157">
        <v>547</v>
      </c>
      <c r="BL245" s="158">
        <v>516</v>
      </c>
      <c r="BM245" s="157">
        <v>510</v>
      </c>
      <c r="BN245" s="158">
        <v>509</v>
      </c>
      <c r="BO245" s="157">
        <v>282</v>
      </c>
      <c r="BP245" s="157">
        <v>298</v>
      </c>
      <c r="BQ245" s="158">
        <v>394</v>
      </c>
      <c r="BR245" s="157">
        <v>490</v>
      </c>
      <c r="BS245" s="157">
        <v>547</v>
      </c>
      <c r="BT245" s="157">
        <v>515</v>
      </c>
      <c r="BU245" s="158">
        <v>510</v>
      </c>
      <c r="BV245" s="157">
        <v>509</v>
      </c>
      <c r="BW245" s="157">
        <v>282</v>
      </c>
      <c r="BX245" s="157">
        <v>298</v>
      </c>
      <c r="BY245" s="157">
        <v>394</v>
      </c>
      <c r="BZ245" s="157">
        <v>490</v>
      </c>
      <c r="CA245" s="157">
        <v>547</v>
      </c>
      <c r="CB245" s="157">
        <v>515</v>
      </c>
      <c r="CC245" s="157">
        <v>510</v>
      </c>
      <c r="CD245" s="157">
        <v>509</v>
      </c>
      <c r="CE245" s="691"/>
      <c r="CF245" s="702"/>
      <c r="CG245" s="304" t="s">
        <v>1166</v>
      </c>
      <c r="CH245" s="157">
        <v>227</v>
      </c>
      <c r="CI245" s="157">
        <v>227</v>
      </c>
      <c r="CJ245" s="158">
        <v>297</v>
      </c>
      <c r="CK245" s="157">
        <v>424</v>
      </c>
      <c r="CL245" s="157">
        <v>432</v>
      </c>
      <c r="CM245" s="158">
        <v>432</v>
      </c>
      <c r="CN245" s="157">
        <v>432</v>
      </c>
      <c r="CO245" s="158">
        <v>432</v>
      </c>
      <c r="CP245" s="157">
        <v>331</v>
      </c>
      <c r="CQ245" s="157">
        <v>331</v>
      </c>
      <c r="CR245" s="158">
        <v>331</v>
      </c>
      <c r="CS245" s="157">
        <v>354</v>
      </c>
      <c r="CT245" s="157">
        <v>432</v>
      </c>
      <c r="CU245" s="157">
        <v>432</v>
      </c>
      <c r="CV245" s="158">
        <v>432</v>
      </c>
      <c r="CW245" s="157">
        <v>432</v>
      </c>
      <c r="CX245" s="157">
        <v>331</v>
      </c>
      <c r="CY245" s="157">
        <v>331</v>
      </c>
      <c r="CZ245" s="157">
        <v>331</v>
      </c>
      <c r="DA245" s="157">
        <v>354</v>
      </c>
      <c r="DB245" s="157">
        <v>432</v>
      </c>
      <c r="DC245" s="157">
        <v>432</v>
      </c>
      <c r="DD245" s="157">
        <v>432</v>
      </c>
      <c r="DE245" s="157">
        <v>432</v>
      </c>
    </row>
    <row r="246" spans="1:109">
      <c r="A246" s="143">
        <v>246</v>
      </c>
      <c r="B246" s="692"/>
      <c r="C246" s="703"/>
      <c r="D246" s="305" t="s">
        <v>1167</v>
      </c>
      <c r="E246" s="159">
        <v>51</v>
      </c>
      <c r="F246" s="159">
        <v>51</v>
      </c>
      <c r="G246" s="160">
        <v>51</v>
      </c>
      <c r="H246" s="159">
        <v>49</v>
      </c>
      <c r="I246" s="159">
        <v>44</v>
      </c>
      <c r="J246" s="160">
        <v>35</v>
      </c>
      <c r="K246" s="159">
        <v>30</v>
      </c>
      <c r="L246" s="160">
        <v>26</v>
      </c>
      <c r="M246" s="159">
        <v>43</v>
      </c>
      <c r="N246" s="159">
        <v>43</v>
      </c>
      <c r="O246" s="160">
        <v>43</v>
      </c>
      <c r="P246" s="159">
        <v>43</v>
      </c>
      <c r="Q246" s="159">
        <v>43</v>
      </c>
      <c r="R246" s="159">
        <v>35</v>
      </c>
      <c r="S246" s="160">
        <v>30</v>
      </c>
      <c r="T246" s="159">
        <v>26</v>
      </c>
      <c r="U246" s="159">
        <v>43</v>
      </c>
      <c r="V246" s="159">
        <v>43</v>
      </c>
      <c r="W246" s="159">
        <v>43</v>
      </c>
      <c r="X246" s="159">
        <v>43</v>
      </c>
      <c r="Y246" s="159">
        <v>43</v>
      </c>
      <c r="Z246" s="159">
        <v>35</v>
      </c>
      <c r="AA246" s="159">
        <v>30</v>
      </c>
      <c r="AB246" s="159">
        <v>26</v>
      </c>
      <c r="AC246" s="692"/>
      <c r="AD246" s="703"/>
      <c r="AE246" s="305" t="s">
        <v>1167</v>
      </c>
      <c r="AF246" s="159">
        <v>444</v>
      </c>
      <c r="AG246" s="159">
        <v>444</v>
      </c>
      <c r="AH246" s="160">
        <v>444</v>
      </c>
      <c r="AI246" s="159">
        <v>425</v>
      </c>
      <c r="AJ246" s="159">
        <v>376</v>
      </c>
      <c r="AK246" s="160">
        <v>304</v>
      </c>
      <c r="AL246" s="159">
        <v>257</v>
      </c>
      <c r="AM246" s="160">
        <v>221</v>
      </c>
      <c r="AN246" s="159">
        <v>648</v>
      </c>
      <c r="AO246" s="159">
        <v>648</v>
      </c>
      <c r="AP246" s="160">
        <v>648</v>
      </c>
      <c r="AQ246" s="159">
        <v>648</v>
      </c>
      <c r="AR246" s="159">
        <v>648</v>
      </c>
      <c r="AS246" s="159">
        <v>537</v>
      </c>
      <c r="AT246" s="160">
        <v>452</v>
      </c>
      <c r="AU246" s="159">
        <v>390</v>
      </c>
      <c r="AV246" s="159">
        <v>648</v>
      </c>
      <c r="AW246" s="159">
        <v>648</v>
      </c>
      <c r="AX246" s="159">
        <v>648</v>
      </c>
      <c r="AY246" s="159">
        <v>648</v>
      </c>
      <c r="AZ246" s="159">
        <v>648</v>
      </c>
      <c r="BA246" s="159">
        <v>537</v>
      </c>
      <c r="BB246" s="159">
        <v>452</v>
      </c>
      <c r="BC246" s="159">
        <v>390</v>
      </c>
      <c r="BD246" s="692"/>
      <c r="BE246" s="703"/>
      <c r="BF246" s="305" t="s">
        <v>1167</v>
      </c>
      <c r="BG246" s="159">
        <v>311</v>
      </c>
      <c r="BH246" s="159">
        <v>329</v>
      </c>
      <c r="BI246" s="160">
        <v>434</v>
      </c>
      <c r="BJ246" s="159">
        <v>517</v>
      </c>
      <c r="BK246" s="159">
        <v>547</v>
      </c>
      <c r="BL246" s="160">
        <v>515</v>
      </c>
      <c r="BM246" s="159">
        <v>510</v>
      </c>
      <c r="BN246" s="160">
        <v>510</v>
      </c>
      <c r="BO246" s="159">
        <v>258</v>
      </c>
      <c r="BP246" s="159">
        <v>273</v>
      </c>
      <c r="BQ246" s="160">
        <v>360</v>
      </c>
      <c r="BR246" s="159">
        <v>447</v>
      </c>
      <c r="BS246" s="159">
        <v>535</v>
      </c>
      <c r="BT246" s="159">
        <v>515</v>
      </c>
      <c r="BU246" s="160">
        <v>510</v>
      </c>
      <c r="BV246" s="159">
        <v>510</v>
      </c>
      <c r="BW246" s="159">
        <v>258</v>
      </c>
      <c r="BX246" s="159">
        <v>273</v>
      </c>
      <c r="BY246" s="159">
        <v>360</v>
      </c>
      <c r="BZ246" s="159">
        <v>447</v>
      </c>
      <c r="CA246" s="159">
        <v>535</v>
      </c>
      <c r="CB246" s="159">
        <v>515</v>
      </c>
      <c r="CC246" s="159">
        <v>510</v>
      </c>
      <c r="CD246" s="159">
        <v>510</v>
      </c>
      <c r="CE246" s="692"/>
      <c r="CF246" s="703"/>
      <c r="CG246" s="305" t="s">
        <v>1167</v>
      </c>
      <c r="CH246" s="159">
        <v>207</v>
      </c>
      <c r="CI246" s="159">
        <v>207</v>
      </c>
      <c r="CJ246" s="160">
        <v>271</v>
      </c>
      <c r="CK246" s="159">
        <v>374</v>
      </c>
      <c r="CL246" s="159">
        <v>432</v>
      </c>
      <c r="CM246" s="160">
        <v>432</v>
      </c>
      <c r="CN246" s="159">
        <v>432</v>
      </c>
      <c r="CO246" s="160">
        <v>432</v>
      </c>
      <c r="CP246" s="159">
        <v>302</v>
      </c>
      <c r="CQ246" s="159">
        <v>302</v>
      </c>
      <c r="CR246" s="160">
        <v>302</v>
      </c>
      <c r="CS246" s="159">
        <v>324</v>
      </c>
      <c r="CT246" s="159">
        <v>423</v>
      </c>
      <c r="CU246" s="159">
        <v>432</v>
      </c>
      <c r="CV246" s="160">
        <v>432</v>
      </c>
      <c r="CW246" s="159">
        <v>432</v>
      </c>
      <c r="CX246" s="159">
        <v>302</v>
      </c>
      <c r="CY246" s="159">
        <v>302</v>
      </c>
      <c r="CZ246" s="159">
        <v>302</v>
      </c>
      <c r="DA246" s="159">
        <v>324</v>
      </c>
      <c r="DB246" s="159">
        <v>423</v>
      </c>
      <c r="DC246" s="159">
        <v>432</v>
      </c>
      <c r="DD246" s="159">
        <v>432</v>
      </c>
      <c r="DE246" s="159">
        <v>432</v>
      </c>
    </row>
    <row r="247" spans="1:109">
      <c r="A247" s="143">
        <v>247</v>
      </c>
    </row>
    <row r="248" spans="1:109">
      <c r="A248" s="143">
        <v>248</v>
      </c>
      <c r="B248" s="719" t="s">
        <v>1197</v>
      </c>
      <c r="C248" s="720"/>
      <c r="D248" s="720"/>
      <c r="E248" s="720"/>
      <c r="F248" s="720"/>
      <c r="G248" s="720"/>
      <c r="H248" s="720"/>
      <c r="I248" s="720"/>
      <c r="J248" s="720"/>
      <c r="K248" s="720"/>
      <c r="L248" s="720"/>
      <c r="M248" s="720"/>
      <c r="N248" s="720"/>
      <c r="O248" s="720"/>
      <c r="P248" s="720"/>
      <c r="Q248" s="720"/>
      <c r="R248" s="720"/>
      <c r="S248" s="720"/>
      <c r="T248" s="720"/>
      <c r="U248" s="720"/>
      <c r="V248" s="720"/>
      <c r="W248" s="720"/>
      <c r="X248" s="720"/>
      <c r="Y248" s="720"/>
      <c r="Z248" s="720"/>
      <c r="AA248" s="720"/>
      <c r="AB248" s="721"/>
      <c r="AC248" s="719" t="s">
        <v>1198</v>
      </c>
      <c r="AD248" s="720"/>
      <c r="AE248" s="720"/>
      <c r="AF248" s="720"/>
      <c r="AG248" s="720"/>
      <c r="AH248" s="720"/>
      <c r="AI248" s="720"/>
      <c r="AJ248" s="720"/>
      <c r="AK248" s="720"/>
      <c r="AL248" s="720"/>
      <c r="AM248" s="720"/>
      <c r="AN248" s="720"/>
      <c r="AO248" s="720"/>
      <c r="AP248" s="720"/>
      <c r="AQ248" s="720"/>
      <c r="AR248" s="720"/>
      <c r="AS248" s="720"/>
      <c r="AT248" s="720"/>
      <c r="AU248" s="720"/>
      <c r="AV248" s="720"/>
      <c r="AW248" s="720"/>
      <c r="AX248" s="720"/>
      <c r="AY248" s="720"/>
      <c r="AZ248" s="720"/>
      <c r="BA248" s="720"/>
      <c r="BB248" s="720"/>
      <c r="BC248" s="721"/>
      <c r="BD248" s="719" t="s">
        <v>1199</v>
      </c>
      <c r="BE248" s="720"/>
      <c r="BF248" s="720"/>
      <c r="BG248" s="720"/>
      <c r="BH248" s="720"/>
      <c r="BI248" s="720"/>
      <c r="BJ248" s="720"/>
      <c r="BK248" s="720"/>
      <c r="BL248" s="720"/>
      <c r="BM248" s="720"/>
      <c r="BN248" s="720"/>
      <c r="BO248" s="720"/>
      <c r="BP248" s="720"/>
      <c r="BQ248" s="720"/>
      <c r="BR248" s="720"/>
      <c r="BS248" s="720"/>
      <c r="BT248" s="720"/>
      <c r="BU248" s="720"/>
      <c r="BV248" s="720"/>
      <c r="BW248" s="720"/>
      <c r="BX248" s="720"/>
      <c r="BY248" s="720"/>
      <c r="BZ248" s="720"/>
      <c r="CA248" s="720"/>
      <c r="CB248" s="720"/>
      <c r="CC248" s="720"/>
      <c r="CD248" s="721"/>
      <c r="CE248" s="719" t="s">
        <v>1200</v>
      </c>
      <c r="CF248" s="720"/>
      <c r="CG248" s="720"/>
      <c r="CH248" s="720"/>
      <c r="CI248" s="720"/>
      <c r="CJ248" s="720"/>
      <c r="CK248" s="720"/>
      <c r="CL248" s="720"/>
      <c r="CM248" s="720"/>
      <c r="CN248" s="720"/>
      <c r="CO248" s="720"/>
      <c r="CP248" s="720"/>
      <c r="CQ248" s="720"/>
      <c r="CR248" s="720"/>
      <c r="CS248" s="720"/>
      <c r="CT248" s="720"/>
      <c r="CU248" s="720"/>
      <c r="CV248" s="720"/>
      <c r="CW248" s="720"/>
      <c r="CX248" s="720"/>
      <c r="CY248" s="720"/>
      <c r="CZ248" s="720"/>
      <c r="DA248" s="720"/>
      <c r="DB248" s="720"/>
      <c r="DC248" s="720"/>
      <c r="DD248" s="720"/>
      <c r="DE248" s="721"/>
    </row>
    <row r="249" spans="1:109">
      <c r="A249" s="143">
        <v>249</v>
      </c>
      <c r="B249" s="713" t="s">
        <v>1172</v>
      </c>
      <c r="C249" s="716" t="s">
        <v>1158</v>
      </c>
      <c r="D249" s="716" t="s">
        <v>1159</v>
      </c>
      <c r="E249" s="719" t="s">
        <v>1160</v>
      </c>
      <c r="F249" s="720"/>
      <c r="G249" s="720"/>
      <c r="H249" s="720"/>
      <c r="I249" s="720"/>
      <c r="J249" s="720"/>
      <c r="K249" s="720"/>
      <c r="L249" s="720"/>
      <c r="M249" s="719" t="s">
        <v>1161</v>
      </c>
      <c r="N249" s="720"/>
      <c r="O249" s="720"/>
      <c r="P249" s="720"/>
      <c r="Q249" s="720"/>
      <c r="R249" s="720"/>
      <c r="S249" s="720"/>
      <c r="T249" s="721"/>
      <c r="U249" s="719" t="s">
        <v>1162</v>
      </c>
      <c r="V249" s="720"/>
      <c r="W249" s="720"/>
      <c r="X249" s="720"/>
      <c r="Y249" s="720"/>
      <c r="Z249" s="720"/>
      <c r="AA249" s="720"/>
      <c r="AB249" s="721"/>
      <c r="AC249" s="713" t="s">
        <v>1172</v>
      </c>
      <c r="AD249" s="716" t="s">
        <v>1158</v>
      </c>
      <c r="AE249" s="716" t="s">
        <v>1159</v>
      </c>
      <c r="AF249" s="719" t="s">
        <v>1160</v>
      </c>
      <c r="AG249" s="720"/>
      <c r="AH249" s="720"/>
      <c r="AI249" s="720"/>
      <c r="AJ249" s="720"/>
      <c r="AK249" s="720"/>
      <c r="AL249" s="720"/>
      <c r="AM249" s="720"/>
      <c r="AN249" s="719" t="s">
        <v>1161</v>
      </c>
      <c r="AO249" s="720"/>
      <c r="AP249" s="720"/>
      <c r="AQ249" s="720"/>
      <c r="AR249" s="720"/>
      <c r="AS249" s="720"/>
      <c r="AT249" s="720"/>
      <c r="AU249" s="721"/>
      <c r="AV249" s="719" t="s">
        <v>1162</v>
      </c>
      <c r="AW249" s="720"/>
      <c r="AX249" s="720"/>
      <c r="AY249" s="720"/>
      <c r="AZ249" s="720"/>
      <c r="BA249" s="720"/>
      <c r="BB249" s="720"/>
      <c r="BC249" s="721"/>
      <c r="BD249" s="713" t="s">
        <v>1172</v>
      </c>
      <c r="BE249" s="716" t="s">
        <v>1158</v>
      </c>
      <c r="BF249" s="716" t="s">
        <v>1159</v>
      </c>
      <c r="BG249" s="719" t="s">
        <v>1160</v>
      </c>
      <c r="BH249" s="720"/>
      <c r="BI249" s="720"/>
      <c r="BJ249" s="720"/>
      <c r="BK249" s="720"/>
      <c r="BL249" s="720"/>
      <c r="BM249" s="720"/>
      <c r="BN249" s="720"/>
      <c r="BO249" s="719" t="s">
        <v>1161</v>
      </c>
      <c r="BP249" s="720"/>
      <c r="BQ249" s="720"/>
      <c r="BR249" s="720"/>
      <c r="BS249" s="720"/>
      <c r="BT249" s="720"/>
      <c r="BU249" s="720"/>
      <c r="BV249" s="721"/>
      <c r="BW249" s="719" t="s">
        <v>1162</v>
      </c>
      <c r="BX249" s="720"/>
      <c r="BY249" s="720"/>
      <c r="BZ249" s="720"/>
      <c r="CA249" s="720"/>
      <c r="CB249" s="720"/>
      <c r="CC249" s="720"/>
      <c r="CD249" s="721"/>
      <c r="CE249" s="713" t="s">
        <v>1172</v>
      </c>
      <c r="CF249" s="716" t="s">
        <v>1158</v>
      </c>
      <c r="CG249" s="716" t="s">
        <v>1159</v>
      </c>
      <c r="CH249" s="719" t="s">
        <v>1160</v>
      </c>
      <c r="CI249" s="720"/>
      <c r="CJ249" s="720"/>
      <c r="CK249" s="720"/>
      <c r="CL249" s="720"/>
      <c r="CM249" s="720"/>
      <c r="CN249" s="720"/>
      <c r="CO249" s="720"/>
      <c r="CP249" s="719" t="s">
        <v>1161</v>
      </c>
      <c r="CQ249" s="720"/>
      <c r="CR249" s="720"/>
      <c r="CS249" s="720"/>
      <c r="CT249" s="720"/>
      <c r="CU249" s="720"/>
      <c r="CV249" s="720"/>
      <c r="CW249" s="721"/>
      <c r="CX249" s="719" t="s">
        <v>1162</v>
      </c>
      <c r="CY249" s="720"/>
      <c r="CZ249" s="720"/>
      <c r="DA249" s="720"/>
      <c r="DB249" s="720"/>
      <c r="DC249" s="720"/>
      <c r="DD249" s="720"/>
      <c r="DE249" s="721"/>
    </row>
    <row r="250" spans="1:109">
      <c r="A250" s="143">
        <v>250</v>
      </c>
      <c r="B250" s="714"/>
      <c r="C250" s="717"/>
      <c r="D250" s="717"/>
      <c r="E250" s="722" t="s">
        <v>1163</v>
      </c>
      <c r="F250" s="723"/>
      <c r="G250" s="723"/>
      <c r="H250" s="723"/>
      <c r="I250" s="723"/>
      <c r="J250" s="723"/>
      <c r="K250" s="723"/>
      <c r="L250" s="723"/>
      <c r="M250" s="722" t="s">
        <v>1163</v>
      </c>
      <c r="N250" s="723"/>
      <c r="O250" s="723"/>
      <c r="P250" s="723"/>
      <c r="Q250" s="723"/>
      <c r="R250" s="723"/>
      <c r="S250" s="723"/>
      <c r="T250" s="724"/>
      <c r="U250" s="722" t="s">
        <v>1163</v>
      </c>
      <c r="V250" s="723"/>
      <c r="W250" s="723"/>
      <c r="X250" s="723"/>
      <c r="Y250" s="723"/>
      <c r="Z250" s="723"/>
      <c r="AA250" s="723"/>
      <c r="AB250" s="724"/>
      <c r="AC250" s="714"/>
      <c r="AD250" s="717"/>
      <c r="AE250" s="717"/>
      <c r="AF250" s="722" t="s">
        <v>1163</v>
      </c>
      <c r="AG250" s="723"/>
      <c r="AH250" s="723"/>
      <c r="AI250" s="723"/>
      <c r="AJ250" s="723"/>
      <c r="AK250" s="723"/>
      <c r="AL250" s="723"/>
      <c r="AM250" s="723"/>
      <c r="AN250" s="722" t="s">
        <v>1163</v>
      </c>
      <c r="AO250" s="723"/>
      <c r="AP250" s="723"/>
      <c r="AQ250" s="723"/>
      <c r="AR250" s="723"/>
      <c r="AS250" s="723"/>
      <c r="AT250" s="723"/>
      <c r="AU250" s="724"/>
      <c r="AV250" s="722" t="s">
        <v>1163</v>
      </c>
      <c r="AW250" s="723"/>
      <c r="AX250" s="723"/>
      <c r="AY250" s="723"/>
      <c r="AZ250" s="723"/>
      <c r="BA250" s="723"/>
      <c r="BB250" s="723"/>
      <c r="BC250" s="724"/>
      <c r="BD250" s="714"/>
      <c r="BE250" s="717"/>
      <c r="BF250" s="717"/>
      <c r="BG250" s="722" t="s">
        <v>1163</v>
      </c>
      <c r="BH250" s="723"/>
      <c r="BI250" s="723"/>
      <c r="BJ250" s="723"/>
      <c r="BK250" s="723"/>
      <c r="BL250" s="723"/>
      <c r="BM250" s="723"/>
      <c r="BN250" s="723"/>
      <c r="BO250" s="722" t="s">
        <v>1163</v>
      </c>
      <c r="BP250" s="723"/>
      <c r="BQ250" s="723"/>
      <c r="BR250" s="723"/>
      <c r="BS250" s="723"/>
      <c r="BT250" s="723"/>
      <c r="BU250" s="723"/>
      <c r="BV250" s="724"/>
      <c r="BW250" s="722" t="s">
        <v>1163</v>
      </c>
      <c r="BX250" s="723"/>
      <c r="BY250" s="723"/>
      <c r="BZ250" s="723"/>
      <c r="CA250" s="723"/>
      <c r="CB250" s="723"/>
      <c r="CC250" s="723"/>
      <c r="CD250" s="724"/>
      <c r="CE250" s="714"/>
      <c r="CF250" s="717"/>
      <c r="CG250" s="717"/>
      <c r="CH250" s="722" t="s">
        <v>1163</v>
      </c>
      <c r="CI250" s="723"/>
      <c r="CJ250" s="723"/>
      <c r="CK250" s="723"/>
      <c r="CL250" s="723"/>
      <c r="CM250" s="723"/>
      <c r="CN250" s="723"/>
      <c r="CO250" s="723"/>
      <c r="CP250" s="722" t="s">
        <v>1163</v>
      </c>
      <c r="CQ250" s="723"/>
      <c r="CR250" s="723"/>
      <c r="CS250" s="723"/>
      <c r="CT250" s="723"/>
      <c r="CU250" s="723"/>
      <c r="CV250" s="723"/>
      <c r="CW250" s="724"/>
      <c r="CX250" s="722" t="s">
        <v>1163</v>
      </c>
      <c r="CY250" s="723"/>
      <c r="CZ250" s="723"/>
      <c r="DA250" s="723"/>
      <c r="DB250" s="723"/>
      <c r="DC250" s="723"/>
      <c r="DD250" s="723"/>
      <c r="DE250" s="724"/>
    </row>
    <row r="251" spans="1:109">
      <c r="A251" s="143">
        <v>251</v>
      </c>
      <c r="B251" s="715"/>
      <c r="C251" s="718"/>
      <c r="D251" s="718"/>
      <c r="E251" s="146">
        <v>0</v>
      </c>
      <c r="F251" s="147">
        <v>10</v>
      </c>
      <c r="G251" s="148">
        <v>20</v>
      </c>
      <c r="H251" s="149">
        <v>30</v>
      </c>
      <c r="I251" s="150">
        <v>40</v>
      </c>
      <c r="J251" s="151">
        <v>50</v>
      </c>
      <c r="K251" s="152">
        <v>60</v>
      </c>
      <c r="L251" s="153">
        <v>70</v>
      </c>
      <c r="M251" s="146">
        <v>0</v>
      </c>
      <c r="N251" s="147">
        <v>10</v>
      </c>
      <c r="O251" s="148">
        <v>20</v>
      </c>
      <c r="P251" s="149">
        <v>30</v>
      </c>
      <c r="Q251" s="150">
        <v>40</v>
      </c>
      <c r="R251" s="151">
        <v>50</v>
      </c>
      <c r="S251" s="152">
        <v>60</v>
      </c>
      <c r="T251" s="154">
        <v>70</v>
      </c>
      <c r="U251" s="146">
        <v>0</v>
      </c>
      <c r="V251" s="147">
        <v>10</v>
      </c>
      <c r="W251" s="148">
        <v>20</v>
      </c>
      <c r="X251" s="149">
        <v>30</v>
      </c>
      <c r="Y251" s="150">
        <v>40</v>
      </c>
      <c r="Z251" s="151">
        <v>50</v>
      </c>
      <c r="AA251" s="152">
        <v>60</v>
      </c>
      <c r="AB251" s="154">
        <v>70</v>
      </c>
      <c r="AC251" s="715"/>
      <c r="AD251" s="718"/>
      <c r="AE251" s="718"/>
      <c r="AF251" s="146">
        <v>0</v>
      </c>
      <c r="AG251" s="147">
        <v>10</v>
      </c>
      <c r="AH251" s="148">
        <v>20</v>
      </c>
      <c r="AI251" s="149">
        <v>30</v>
      </c>
      <c r="AJ251" s="150">
        <v>40</v>
      </c>
      <c r="AK251" s="151">
        <v>50</v>
      </c>
      <c r="AL251" s="152">
        <v>60</v>
      </c>
      <c r="AM251" s="153">
        <v>70</v>
      </c>
      <c r="AN251" s="146">
        <v>0</v>
      </c>
      <c r="AO251" s="147">
        <v>10</v>
      </c>
      <c r="AP251" s="148">
        <v>20</v>
      </c>
      <c r="AQ251" s="149">
        <v>30</v>
      </c>
      <c r="AR251" s="150">
        <v>40</v>
      </c>
      <c r="AS251" s="151">
        <v>50</v>
      </c>
      <c r="AT251" s="152">
        <v>60</v>
      </c>
      <c r="AU251" s="154">
        <v>70</v>
      </c>
      <c r="AV251" s="146">
        <v>0</v>
      </c>
      <c r="AW251" s="147">
        <v>10</v>
      </c>
      <c r="AX251" s="148">
        <v>20</v>
      </c>
      <c r="AY251" s="149">
        <v>30</v>
      </c>
      <c r="AZ251" s="150">
        <v>40</v>
      </c>
      <c r="BA251" s="151">
        <v>50</v>
      </c>
      <c r="BB251" s="152">
        <v>60</v>
      </c>
      <c r="BC251" s="154">
        <v>70</v>
      </c>
      <c r="BD251" s="715"/>
      <c r="BE251" s="718"/>
      <c r="BF251" s="718"/>
      <c r="BG251" s="146">
        <v>0</v>
      </c>
      <c r="BH251" s="147">
        <v>10</v>
      </c>
      <c r="BI251" s="148">
        <v>20</v>
      </c>
      <c r="BJ251" s="149">
        <v>30</v>
      </c>
      <c r="BK251" s="150">
        <v>40</v>
      </c>
      <c r="BL251" s="151">
        <v>50</v>
      </c>
      <c r="BM251" s="152">
        <v>60</v>
      </c>
      <c r="BN251" s="153">
        <v>70</v>
      </c>
      <c r="BO251" s="146">
        <v>0</v>
      </c>
      <c r="BP251" s="147">
        <v>10</v>
      </c>
      <c r="BQ251" s="148">
        <v>20</v>
      </c>
      <c r="BR251" s="149">
        <v>30</v>
      </c>
      <c r="BS251" s="150">
        <v>40</v>
      </c>
      <c r="BT251" s="151">
        <v>50</v>
      </c>
      <c r="BU251" s="152">
        <v>60</v>
      </c>
      <c r="BV251" s="154">
        <v>70</v>
      </c>
      <c r="BW251" s="146">
        <v>0</v>
      </c>
      <c r="BX251" s="147">
        <v>10</v>
      </c>
      <c r="BY251" s="148">
        <v>20</v>
      </c>
      <c r="BZ251" s="149">
        <v>30</v>
      </c>
      <c r="CA251" s="150">
        <v>40</v>
      </c>
      <c r="CB251" s="151">
        <v>50</v>
      </c>
      <c r="CC251" s="152">
        <v>60</v>
      </c>
      <c r="CD251" s="154">
        <v>70</v>
      </c>
      <c r="CE251" s="715"/>
      <c r="CF251" s="718"/>
      <c r="CG251" s="718"/>
      <c r="CH251" s="146">
        <v>0</v>
      </c>
      <c r="CI251" s="147">
        <v>10</v>
      </c>
      <c r="CJ251" s="148">
        <v>20</v>
      </c>
      <c r="CK251" s="149">
        <v>30</v>
      </c>
      <c r="CL251" s="150">
        <v>40</v>
      </c>
      <c r="CM251" s="151">
        <v>50</v>
      </c>
      <c r="CN251" s="152">
        <v>60</v>
      </c>
      <c r="CO251" s="153">
        <v>70</v>
      </c>
      <c r="CP251" s="146">
        <v>0</v>
      </c>
      <c r="CQ251" s="147">
        <v>10</v>
      </c>
      <c r="CR251" s="148">
        <v>20</v>
      </c>
      <c r="CS251" s="149">
        <v>30</v>
      </c>
      <c r="CT251" s="150">
        <v>40</v>
      </c>
      <c r="CU251" s="151">
        <v>50</v>
      </c>
      <c r="CV251" s="152">
        <v>60</v>
      </c>
      <c r="CW251" s="154">
        <v>70</v>
      </c>
      <c r="CX251" s="146">
        <v>0</v>
      </c>
      <c r="CY251" s="147">
        <v>10</v>
      </c>
      <c r="CZ251" s="148">
        <v>20</v>
      </c>
      <c r="DA251" s="149">
        <v>30</v>
      </c>
      <c r="DB251" s="150">
        <v>40</v>
      </c>
      <c r="DC251" s="151">
        <v>50</v>
      </c>
      <c r="DD251" s="152">
        <v>60</v>
      </c>
      <c r="DE251" s="154">
        <v>70</v>
      </c>
    </row>
    <row r="252" spans="1:109">
      <c r="A252" s="143">
        <v>252</v>
      </c>
      <c r="B252" s="690" t="s">
        <v>1196</v>
      </c>
      <c r="C252" s="693">
        <v>110</v>
      </c>
      <c r="D252" s="303" t="s">
        <v>1165</v>
      </c>
      <c r="E252" s="155">
        <v>113</v>
      </c>
      <c r="F252" s="155">
        <v>113</v>
      </c>
      <c r="G252" s="156">
        <v>82</v>
      </c>
      <c r="H252" s="155">
        <v>57</v>
      </c>
      <c r="I252" s="155">
        <v>43</v>
      </c>
      <c r="J252" s="156">
        <v>35</v>
      </c>
      <c r="K252" s="155">
        <v>30</v>
      </c>
      <c r="L252" s="156">
        <v>26</v>
      </c>
      <c r="M252" s="155">
        <v>113</v>
      </c>
      <c r="N252" s="155">
        <v>113</v>
      </c>
      <c r="O252" s="156">
        <v>82</v>
      </c>
      <c r="P252" s="155">
        <v>57</v>
      </c>
      <c r="Q252" s="155">
        <v>43</v>
      </c>
      <c r="R252" s="155">
        <v>35</v>
      </c>
      <c r="S252" s="156">
        <v>30</v>
      </c>
      <c r="T252" s="155">
        <v>26</v>
      </c>
      <c r="U252" s="155">
        <v>93</v>
      </c>
      <c r="V252" s="155">
        <v>93</v>
      </c>
      <c r="W252" s="155">
        <v>82</v>
      </c>
      <c r="X252" s="155">
        <v>57</v>
      </c>
      <c r="Y252" s="155">
        <v>43</v>
      </c>
      <c r="Z252" s="155">
        <v>35</v>
      </c>
      <c r="AA252" s="155">
        <v>30</v>
      </c>
      <c r="AB252" s="155">
        <v>26</v>
      </c>
      <c r="AC252" s="690" t="s">
        <v>1196</v>
      </c>
      <c r="AD252" s="693">
        <v>110</v>
      </c>
      <c r="AE252" s="303" t="s">
        <v>1165</v>
      </c>
      <c r="AF252" s="155">
        <v>394</v>
      </c>
      <c r="AG252" s="155">
        <v>394</v>
      </c>
      <c r="AH252" s="156">
        <v>286</v>
      </c>
      <c r="AI252" s="155">
        <v>198</v>
      </c>
      <c r="AJ252" s="155">
        <v>152</v>
      </c>
      <c r="AK252" s="156">
        <v>124</v>
      </c>
      <c r="AL252" s="155">
        <v>104</v>
      </c>
      <c r="AM252" s="156">
        <v>90</v>
      </c>
      <c r="AN252" s="155">
        <v>394</v>
      </c>
      <c r="AO252" s="155">
        <v>394</v>
      </c>
      <c r="AP252" s="156">
        <v>286</v>
      </c>
      <c r="AQ252" s="155">
        <v>198</v>
      </c>
      <c r="AR252" s="155">
        <v>152</v>
      </c>
      <c r="AS252" s="155">
        <v>124</v>
      </c>
      <c r="AT252" s="156">
        <v>104</v>
      </c>
      <c r="AU252" s="155">
        <v>90</v>
      </c>
      <c r="AV252" s="155">
        <v>584</v>
      </c>
      <c r="AW252" s="155">
        <v>584</v>
      </c>
      <c r="AX252" s="155">
        <v>514</v>
      </c>
      <c r="AY252" s="155">
        <v>358</v>
      </c>
      <c r="AZ252" s="155">
        <v>274</v>
      </c>
      <c r="BA252" s="155">
        <v>222</v>
      </c>
      <c r="BB252" s="155">
        <v>187</v>
      </c>
      <c r="BC252" s="155">
        <v>161</v>
      </c>
      <c r="BD252" s="690" t="s">
        <v>1196</v>
      </c>
      <c r="BE252" s="693">
        <v>110</v>
      </c>
      <c r="BF252" s="303" t="s">
        <v>1165</v>
      </c>
      <c r="BG252" s="155">
        <v>317</v>
      </c>
      <c r="BH252" s="155">
        <v>489</v>
      </c>
      <c r="BI252" s="156">
        <v>522</v>
      </c>
      <c r="BJ252" s="155">
        <v>509</v>
      </c>
      <c r="BK252" s="155">
        <v>509</v>
      </c>
      <c r="BL252" s="156">
        <v>509</v>
      </c>
      <c r="BM252" s="155">
        <v>510</v>
      </c>
      <c r="BN252" s="156">
        <v>509</v>
      </c>
      <c r="BO252" s="155">
        <v>317</v>
      </c>
      <c r="BP252" s="155">
        <v>489</v>
      </c>
      <c r="BQ252" s="156">
        <v>522</v>
      </c>
      <c r="BR252" s="155">
        <v>509</v>
      </c>
      <c r="BS252" s="155">
        <v>509</v>
      </c>
      <c r="BT252" s="155">
        <v>509</v>
      </c>
      <c r="BU252" s="156">
        <v>510</v>
      </c>
      <c r="BV252" s="155">
        <v>509</v>
      </c>
      <c r="BW252" s="155">
        <v>261</v>
      </c>
      <c r="BX252" s="155">
        <v>401</v>
      </c>
      <c r="BY252" s="155">
        <v>522</v>
      </c>
      <c r="BZ252" s="155">
        <v>509</v>
      </c>
      <c r="CA252" s="155">
        <v>509</v>
      </c>
      <c r="CB252" s="155">
        <v>509</v>
      </c>
      <c r="CC252" s="155">
        <v>510</v>
      </c>
      <c r="CD252" s="155">
        <v>509</v>
      </c>
      <c r="CE252" s="690" t="s">
        <v>1196</v>
      </c>
      <c r="CF252" s="693">
        <v>110</v>
      </c>
      <c r="CG252" s="303" t="s">
        <v>1165</v>
      </c>
      <c r="CH252" s="155">
        <v>214</v>
      </c>
      <c r="CI252" s="155">
        <v>335</v>
      </c>
      <c r="CJ252" s="156">
        <v>432</v>
      </c>
      <c r="CK252" s="155">
        <v>432</v>
      </c>
      <c r="CL252" s="155">
        <v>432</v>
      </c>
      <c r="CM252" s="156">
        <v>432</v>
      </c>
      <c r="CN252" s="155">
        <v>432</v>
      </c>
      <c r="CO252" s="156">
        <v>432</v>
      </c>
      <c r="CP252" s="155">
        <v>214</v>
      </c>
      <c r="CQ252" s="155">
        <v>335</v>
      </c>
      <c r="CR252" s="156">
        <v>432</v>
      </c>
      <c r="CS252" s="155">
        <v>432</v>
      </c>
      <c r="CT252" s="155">
        <v>432</v>
      </c>
      <c r="CU252" s="155">
        <v>432</v>
      </c>
      <c r="CV252" s="156">
        <v>432</v>
      </c>
      <c r="CW252" s="155">
        <v>432</v>
      </c>
      <c r="CX252" s="155">
        <v>278</v>
      </c>
      <c r="CY252" s="155">
        <v>278</v>
      </c>
      <c r="CZ252" s="155">
        <v>432</v>
      </c>
      <c r="DA252" s="155">
        <v>432</v>
      </c>
      <c r="DB252" s="155">
        <v>432</v>
      </c>
      <c r="DC252" s="155">
        <v>432</v>
      </c>
      <c r="DD252" s="155">
        <v>432</v>
      </c>
      <c r="DE252" s="155">
        <v>432</v>
      </c>
    </row>
    <row r="253" spans="1:109">
      <c r="A253" s="143">
        <v>253</v>
      </c>
      <c r="B253" s="691"/>
      <c r="C253" s="694"/>
      <c r="D253" s="304" t="s">
        <v>1166</v>
      </c>
      <c r="E253" s="157">
        <v>76</v>
      </c>
      <c r="F253" s="157">
        <v>76</v>
      </c>
      <c r="G253" s="158">
        <v>69</v>
      </c>
      <c r="H253" s="157">
        <v>57</v>
      </c>
      <c r="I253" s="157">
        <v>43</v>
      </c>
      <c r="J253" s="158">
        <v>35</v>
      </c>
      <c r="K253" s="157">
        <v>30</v>
      </c>
      <c r="L253" s="158">
        <v>26</v>
      </c>
      <c r="M253" s="157">
        <v>76</v>
      </c>
      <c r="N253" s="157">
        <v>76</v>
      </c>
      <c r="O253" s="158">
        <v>69</v>
      </c>
      <c r="P253" s="157">
        <v>57</v>
      </c>
      <c r="Q253" s="157">
        <v>43</v>
      </c>
      <c r="R253" s="157">
        <v>35</v>
      </c>
      <c r="S253" s="158">
        <v>30</v>
      </c>
      <c r="T253" s="157">
        <v>26</v>
      </c>
      <c r="U253" s="157">
        <v>62</v>
      </c>
      <c r="V253" s="157">
        <v>62</v>
      </c>
      <c r="W253" s="157">
        <v>62</v>
      </c>
      <c r="X253" s="157">
        <v>57</v>
      </c>
      <c r="Y253" s="157">
        <v>43</v>
      </c>
      <c r="Z253" s="157">
        <v>35</v>
      </c>
      <c r="AA253" s="157">
        <v>30</v>
      </c>
      <c r="AB253" s="157">
        <v>26</v>
      </c>
      <c r="AC253" s="691"/>
      <c r="AD253" s="694"/>
      <c r="AE253" s="304" t="s">
        <v>1166</v>
      </c>
      <c r="AF253" s="157">
        <v>266</v>
      </c>
      <c r="AG253" s="157">
        <v>266</v>
      </c>
      <c r="AH253" s="158">
        <v>243</v>
      </c>
      <c r="AI253" s="157">
        <v>198</v>
      </c>
      <c r="AJ253" s="157">
        <v>152</v>
      </c>
      <c r="AK253" s="158">
        <v>123</v>
      </c>
      <c r="AL253" s="157">
        <v>104</v>
      </c>
      <c r="AM253" s="158">
        <v>90</v>
      </c>
      <c r="AN253" s="157">
        <v>266</v>
      </c>
      <c r="AO253" s="157">
        <v>266</v>
      </c>
      <c r="AP253" s="158">
        <v>243</v>
      </c>
      <c r="AQ253" s="157">
        <v>198</v>
      </c>
      <c r="AR253" s="157">
        <v>152</v>
      </c>
      <c r="AS253" s="157">
        <v>123</v>
      </c>
      <c r="AT253" s="158">
        <v>104</v>
      </c>
      <c r="AU253" s="157">
        <v>90</v>
      </c>
      <c r="AV253" s="157">
        <v>393</v>
      </c>
      <c r="AW253" s="157">
        <v>393</v>
      </c>
      <c r="AX253" s="157">
        <v>393</v>
      </c>
      <c r="AY253" s="157">
        <v>358</v>
      </c>
      <c r="AZ253" s="157">
        <v>274</v>
      </c>
      <c r="BA253" s="157">
        <v>222</v>
      </c>
      <c r="BB253" s="157">
        <v>187</v>
      </c>
      <c r="BC253" s="157">
        <v>161</v>
      </c>
      <c r="BD253" s="691"/>
      <c r="BE253" s="694"/>
      <c r="BF253" s="304" t="s">
        <v>1166</v>
      </c>
      <c r="BG253" s="157">
        <v>214</v>
      </c>
      <c r="BH253" s="157">
        <v>330</v>
      </c>
      <c r="BI253" s="158">
        <v>442</v>
      </c>
      <c r="BJ253" s="157">
        <v>509</v>
      </c>
      <c r="BK253" s="157">
        <v>509</v>
      </c>
      <c r="BL253" s="158">
        <v>510</v>
      </c>
      <c r="BM253" s="157">
        <v>510</v>
      </c>
      <c r="BN253" s="158">
        <v>509</v>
      </c>
      <c r="BO253" s="157">
        <v>214</v>
      </c>
      <c r="BP253" s="157">
        <v>330</v>
      </c>
      <c r="BQ253" s="158">
        <v>442</v>
      </c>
      <c r="BR253" s="157">
        <v>509</v>
      </c>
      <c r="BS253" s="157">
        <v>509</v>
      </c>
      <c r="BT253" s="157">
        <v>510</v>
      </c>
      <c r="BU253" s="158">
        <v>510</v>
      </c>
      <c r="BV253" s="157">
        <v>509</v>
      </c>
      <c r="BW253" s="157">
        <v>176</v>
      </c>
      <c r="BX253" s="157">
        <v>271</v>
      </c>
      <c r="BY253" s="157">
        <v>399</v>
      </c>
      <c r="BZ253" s="157">
        <v>509</v>
      </c>
      <c r="CA253" s="157">
        <v>509</v>
      </c>
      <c r="CB253" s="157">
        <v>510</v>
      </c>
      <c r="CC253" s="157">
        <v>510</v>
      </c>
      <c r="CD253" s="157">
        <v>509</v>
      </c>
      <c r="CE253" s="691"/>
      <c r="CF253" s="694"/>
      <c r="CG253" s="304" t="s">
        <v>1166</v>
      </c>
      <c r="CH253" s="157">
        <v>144</v>
      </c>
      <c r="CI253" s="157">
        <v>226</v>
      </c>
      <c r="CJ253" s="158">
        <v>367</v>
      </c>
      <c r="CK253" s="157">
        <v>432</v>
      </c>
      <c r="CL253" s="157">
        <v>432</v>
      </c>
      <c r="CM253" s="158">
        <v>432</v>
      </c>
      <c r="CN253" s="157">
        <v>432</v>
      </c>
      <c r="CO253" s="158">
        <v>432</v>
      </c>
      <c r="CP253" s="157">
        <v>144</v>
      </c>
      <c r="CQ253" s="157">
        <v>226</v>
      </c>
      <c r="CR253" s="158">
        <v>367</v>
      </c>
      <c r="CS253" s="157">
        <v>432</v>
      </c>
      <c r="CT253" s="157">
        <v>432</v>
      </c>
      <c r="CU253" s="157">
        <v>432</v>
      </c>
      <c r="CV253" s="158">
        <v>432</v>
      </c>
      <c r="CW253" s="157">
        <v>432</v>
      </c>
      <c r="CX253" s="157">
        <v>189</v>
      </c>
      <c r="CY253" s="157">
        <v>189</v>
      </c>
      <c r="CZ253" s="157">
        <v>330</v>
      </c>
      <c r="DA253" s="157">
        <v>432</v>
      </c>
      <c r="DB253" s="157">
        <v>432</v>
      </c>
      <c r="DC253" s="157">
        <v>432</v>
      </c>
      <c r="DD253" s="157">
        <v>432</v>
      </c>
      <c r="DE253" s="157">
        <v>432</v>
      </c>
    </row>
    <row r="254" spans="1:109">
      <c r="A254" s="143">
        <v>254</v>
      </c>
      <c r="B254" s="691"/>
      <c r="C254" s="695"/>
      <c r="D254" s="305" t="s">
        <v>1167</v>
      </c>
      <c r="E254" s="159">
        <v>69</v>
      </c>
      <c r="F254" s="159">
        <v>69</v>
      </c>
      <c r="G254" s="160">
        <v>62</v>
      </c>
      <c r="H254" s="159">
        <v>52</v>
      </c>
      <c r="I254" s="159">
        <v>43</v>
      </c>
      <c r="J254" s="160">
        <v>35</v>
      </c>
      <c r="K254" s="159">
        <v>30</v>
      </c>
      <c r="L254" s="160">
        <v>26</v>
      </c>
      <c r="M254" s="159">
        <v>69</v>
      </c>
      <c r="N254" s="159">
        <v>69</v>
      </c>
      <c r="O254" s="160">
        <v>62</v>
      </c>
      <c r="P254" s="159">
        <v>52</v>
      </c>
      <c r="Q254" s="159">
        <v>43</v>
      </c>
      <c r="R254" s="159">
        <v>35</v>
      </c>
      <c r="S254" s="160">
        <v>30</v>
      </c>
      <c r="T254" s="159">
        <v>26</v>
      </c>
      <c r="U254" s="159">
        <v>57</v>
      </c>
      <c r="V254" s="159">
        <v>57</v>
      </c>
      <c r="W254" s="159">
        <v>57</v>
      </c>
      <c r="X254" s="159">
        <v>52</v>
      </c>
      <c r="Y254" s="159">
        <v>43</v>
      </c>
      <c r="Z254" s="159">
        <v>35</v>
      </c>
      <c r="AA254" s="159">
        <v>30</v>
      </c>
      <c r="AB254" s="159">
        <v>26</v>
      </c>
      <c r="AC254" s="691"/>
      <c r="AD254" s="695"/>
      <c r="AE254" s="305" t="s">
        <v>1167</v>
      </c>
      <c r="AF254" s="159">
        <v>243</v>
      </c>
      <c r="AG254" s="159">
        <v>243</v>
      </c>
      <c r="AH254" s="160">
        <v>218</v>
      </c>
      <c r="AI254" s="159">
        <v>183</v>
      </c>
      <c r="AJ254" s="159">
        <v>152</v>
      </c>
      <c r="AK254" s="160">
        <v>123</v>
      </c>
      <c r="AL254" s="159">
        <v>103</v>
      </c>
      <c r="AM254" s="160">
        <v>89</v>
      </c>
      <c r="AN254" s="159">
        <v>243</v>
      </c>
      <c r="AO254" s="159">
        <v>243</v>
      </c>
      <c r="AP254" s="160">
        <v>218</v>
      </c>
      <c r="AQ254" s="159">
        <v>183</v>
      </c>
      <c r="AR254" s="159">
        <v>152</v>
      </c>
      <c r="AS254" s="159">
        <v>123</v>
      </c>
      <c r="AT254" s="160">
        <v>103</v>
      </c>
      <c r="AU254" s="159">
        <v>89</v>
      </c>
      <c r="AV254" s="159">
        <v>360</v>
      </c>
      <c r="AW254" s="159">
        <v>360</v>
      </c>
      <c r="AX254" s="159">
        <v>360</v>
      </c>
      <c r="AY254" s="159">
        <v>328</v>
      </c>
      <c r="AZ254" s="159">
        <v>273</v>
      </c>
      <c r="BA254" s="159">
        <v>222</v>
      </c>
      <c r="BB254" s="159">
        <v>187</v>
      </c>
      <c r="BC254" s="159">
        <v>162</v>
      </c>
      <c r="BD254" s="691"/>
      <c r="BE254" s="695"/>
      <c r="BF254" s="305" t="s">
        <v>1167</v>
      </c>
      <c r="BG254" s="159">
        <v>196</v>
      </c>
      <c r="BH254" s="159">
        <v>301</v>
      </c>
      <c r="BI254" s="160">
        <v>398</v>
      </c>
      <c r="BJ254" s="159">
        <v>466</v>
      </c>
      <c r="BK254" s="159">
        <v>509</v>
      </c>
      <c r="BL254" s="160">
        <v>509</v>
      </c>
      <c r="BM254" s="159">
        <v>510</v>
      </c>
      <c r="BN254" s="160">
        <v>510</v>
      </c>
      <c r="BO254" s="159">
        <v>196</v>
      </c>
      <c r="BP254" s="159">
        <v>301</v>
      </c>
      <c r="BQ254" s="160">
        <v>398</v>
      </c>
      <c r="BR254" s="159">
        <v>466</v>
      </c>
      <c r="BS254" s="159">
        <v>509</v>
      </c>
      <c r="BT254" s="159">
        <v>509</v>
      </c>
      <c r="BU254" s="160">
        <v>510</v>
      </c>
      <c r="BV254" s="159">
        <v>510</v>
      </c>
      <c r="BW254" s="159">
        <v>161</v>
      </c>
      <c r="BX254" s="159">
        <v>247</v>
      </c>
      <c r="BY254" s="159">
        <v>364</v>
      </c>
      <c r="BZ254" s="159">
        <v>466</v>
      </c>
      <c r="CA254" s="159">
        <v>509</v>
      </c>
      <c r="CB254" s="159">
        <v>509</v>
      </c>
      <c r="CC254" s="159">
        <v>510</v>
      </c>
      <c r="CD254" s="159">
        <v>510</v>
      </c>
      <c r="CE254" s="691"/>
      <c r="CF254" s="695"/>
      <c r="CG254" s="305" t="s">
        <v>1167</v>
      </c>
      <c r="CH254" s="159">
        <v>131</v>
      </c>
      <c r="CI254" s="159">
        <v>206</v>
      </c>
      <c r="CJ254" s="160">
        <v>330</v>
      </c>
      <c r="CK254" s="159">
        <v>395</v>
      </c>
      <c r="CL254" s="159">
        <v>432</v>
      </c>
      <c r="CM254" s="160">
        <v>432</v>
      </c>
      <c r="CN254" s="159">
        <v>432</v>
      </c>
      <c r="CO254" s="160">
        <v>432</v>
      </c>
      <c r="CP254" s="159">
        <v>131</v>
      </c>
      <c r="CQ254" s="159">
        <v>206</v>
      </c>
      <c r="CR254" s="160">
        <v>330</v>
      </c>
      <c r="CS254" s="159">
        <v>395</v>
      </c>
      <c r="CT254" s="159">
        <v>432</v>
      </c>
      <c r="CU254" s="159">
        <v>432</v>
      </c>
      <c r="CV254" s="160">
        <v>432</v>
      </c>
      <c r="CW254" s="159">
        <v>432</v>
      </c>
      <c r="CX254" s="159">
        <v>172</v>
      </c>
      <c r="CY254" s="159">
        <v>172</v>
      </c>
      <c r="CZ254" s="159">
        <v>303</v>
      </c>
      <c r="DA254" s="159">
        <v>395</v>
      </c>
      <c r="DB254" s="159">
        <v>432</v>
      </c>
      <c r="DC254" s="159">
        <v>432</v>
      </c>
      <c r="DD254" s="159">
        <v>432</v>
      </c>
      <c r="DE254" s="159">
        <v>432</v>
      </c>
    </row>
    <row r="255" spans="1:109">
      <c r="A255" s="143">
        <v>255</v>
      </c>
      <c r="B255" s="691"/>
      <c r="C255" s="696">
        <v>115</v>
      </c>
      <c r="D255" s="303" t="s">
        <v>1165</v>
      </c>
      <c r="E255" s="155">
        <v>109</v>
      </c>
      <c r="F255" s="155">
        <v>109</v>
      </c>
      <c r="G255" s="156">
        <v>82</v>
      </c>
      <c r="H255" s="155">
        <v>57</v>
      </c>
      <c r="I255" s="155">
        <v>43</v>
      </c>
      <c r="J255" s="156">
        <v>35</v>
      </c>
      <c r="K255" s="155">
        <v>30</v>
      </c>
      <c r="L255" s="156">
        <v>26</v>
      </c>
      <c r="M255" s="155">
        <v>109</v>
      </c>
      <c r="N255" s="155">
        <v>109</v>
      </c>
      <c r="O255" s="156">
        <v>82</v>
      </c>
      <c r="P255" s="155">
        <v>57</v>
      </c>
      <c r="Q255" s="155">
        <v>43</v>
      </c>
      <c r="R255" s="155">
        <v>35</v>
      </c>
      <c r="S255" s="156">
        <v>30</v>
      </c>
      <c r="T255" s="155">
        <v>26</v>
      </c>
      <c r="U255" s="155">
        <v>90</v>
      </c>
      <c r="V255" s="155">
        <v>90</v>
      </c>
      <c r="W255" s="155">
        <v>82</v>
      </c>
      <c r="X255" s="155">
        <v>57</v>
      </c>
      <c r="Y255" s="155">
        <v>43</v>
      </c>
      <c r="Z255" s="155">
        <v>35</v>
      </c>
      <c r="AA255" s="155">
        <v>30</v>
      </c>
      <c r="AB255" s="155">
        <v>26</v>
      </c>
      <c r="AC255" s="691"/>
      <c r="AD255" s="696">
        <v>115</v>
      </c>
      <c r="AE255" s="303" t="s">
        <v>1165</v>
      </c>
      <c r="AF255" s="155">
        <v>421</v>
      </c>
      <c r="AG255" s="155">
        <v>421</v>
      </c>
      <c r="AH255" s="156">
        <v>315</v>
      </c>
      <c r="AI255" s="155">
        <v>219</v>
      </c>
      <c r="AJ255" s="155">
        <v>168</v>
      </c>
      <c r="AK255" s="156">
        <v>136</v>
      </c>
      <c r="AL255" s="155">
        <v>114</v>
      </c>
      <c r="AM255" s="156">
        <v>98</v>
      </c>
      <c r="AN255" s="155">
        <v>421</v>
      </c>
      <c r="AO255" s="155">
        <v>421</v>
      </c>
      <c r="AP255" s="156">
        <v>315</v>
      </c>
      <c r="AQ255" s="155">
        <v>219</v>
      </c>
      <c r="AR255" s="155">
        <v>168</v>
      </c>
      <c r="AS255" s="155">
        <v>136</v>
      </c>
      <c r="AT255" s="156">
        <v>114</v>
      </c>
      <c r="AU255" s="155">
        <v>98</v>
      </c>
      <c r="AV255" s="155">
        <v>621</v>
      </c>
      <c r="AW255" s="155">
        <v>621</v>
      </c>
      <c r="AX255" s="155">
        <v>564</v>
      </c>
      <c r="AY255" s="155">
        <v>392</v>
      </c>
      <c r="AZ255" s="155">
        <v>300</v>
      </c>
      <c r="BA255" s="155">
        <v>243</v>
      </c>
      <c r="BB255" s="155">
        <v>205</v>
      </c>
      <c r="BC255" s="155">
        <v>176</v>
      </c>
      <c r="BD255" s="691"/>
      <c r="BE255" s="696">
        <v>115</v>
      </c>
      <c r="BF255" s="303" t="s">
        <v>1165</v>
      </c>
      <c r="BG255" s="155">
        <v>332</v>
      </c>
      <c r="BH255" s="155">
        <v>489</v>
      </c>
      <c r="BI255" s="156">
        <v>534</v>
      </c>
      <c r="BJ255" s="155">
        <v>509</v>
      </c>
      <c r="BK255" s="155">
        <v>509</v>
      </c>
      <c r="BL255" s="156">
        <v>509</v>
      </c>
      <c r="BM255" s="155">
        <v>510</v>
      </c>
      <c r="BN255" s="156">
        <v>509</v>
      </c>
      <c r="BO255" s="155">
        <v>332</v>
      </c>
      <c r="BP255" s="155">
        <v>489</v>
      </c>
      <c r="BQ255" s="156">
        <v>534</v>
      </c>
      <c r="BR255" s="155">
        <v>509</v>
      </c>
      <c r="BS255" s="155">
        <v>509</v>
      </c>
      <c r="BT255" s="155">
        <v>509</v>
      </c>
      <c r="BU255" s="156">
        <v>510</v>
      </c>
      <c r="BV255" s="155">
        <v>509</v>
      </c>
      <c r="BW255" s="155">
        <v>274</v>
      </c>
      <c r="BX255" s="155">
        <v>403</v>
      </c>
      <c r="BY255" s="155">
        <v>534</v>
      </c>
      <c r="BZ255" s="155">
        <v>509</v>
      </c>
      <c r="CA255" s="155">
        <v>509</v>
      </c>
      <c r="CB255" s="155">
        <v>509</v>
      </c>
      <c r="CC255" s="155">
        <v>510</v>
      </c>
      <c r="CD255" s="155">
        <v>509</v>
      </c>
      <c r="CE255" s="691"/>
      <c r="CF255" s="696">
        <v>115</v>
      </c>
      <c r="CG255" s="303" t="s">
        <v>1165</v>
      </c>
      <c r="CH255" s="155">
        <v>222</v>
      </c>
      <c r="CI255" s="155">
        <v>324</v>
      </c>
      <c r="CJ255" s="156">
        <v>432</v>
      </c>
      <c r="CK255" s="155">
        <v>432</v>
      </c>
      <c r="CL255" s="155">
        <v>432</v>
      </c>
      <c r="CM255" s="156">
        <v>432</v>
      </c>
      <c r="CN255" s="155">
        <v>432</v>
      </c>
      <c r="CO255" s="156">
        <v>432</v>
      </c>
      <c r="CP255" s="155">
        <v>222</v>
      </c>
      <c r="CQ255" s="155">
        <v>324</v>
      </c>
      <c r="CR255" s="156">
        <v>432</v>
      </c>
      <c r="CS255" s="155">
        <v>432</v>
      </c>
      <c r="CT255" s="155">
        <v>432</v>
      </c>
      <c r="CU255" s="155">
        <v>432</v>
      </c>
      <c r="CV255" s="156">
        <v>432</v>
      </c>
      <c r="CW255" s="155">
        <v>432</v>
      </c>
      <c r="CX255" s="155">
        <v>292</v>
      </c>
      <c r="CY255" s="155">
        <v>292</v>
      </c>
      <c r="CZ255" s="155">
        <v>432</v>
      </c>
      <c r="DA255" s="155">
        <v>432</v>
      </c>
      <c r="DB255" s="155">
        <v>432</v>
      </c>
      <c r="DC255" s="155">
        <v>432</v>
      </c>
      <c r="DD255" s="155">
        <v>432</v>
      </c>
      <c r="DE255" s="155">
        <v>432</v>
      </c>
    </row>
    <row r="256" spans="1:109">
      <c r="A256" s="143">
        <v>256</v>
      </c>
      <c r="B256" s="691"/>
      <c r="C256" s="697"/>
      <c r="D256" s="304" t="s">
        <v>1166</v>
      </c>
      <c r="E256" s="157">
        <v>74</v>
      </c>
      <c r="F256" s="157">
        <v>74</v>
      </c>
      <c r="G256" s="158">
        <v>68</v>
      </c>
      <c r="H256" s="157">
        <v>57</v>
      </c>
      <c r="I256" s="157">
        <v>43</v>
      </c>
      <c r="J256" s="158">
        <v>35</v>
      </c>
      <c r="K256" s="157">
        <v>30</v>
      </c>
      <c r="L256" s="158">
        <v>26</v>
      </c>
      <c r="M256" s="157">
        <v>74</v>
      </c>
      <c r="N256" s="157">
        <v>74</v>
      </c>
      <c r="O256" s="158">
        <v>68</v>
      </c>
      <c r="P256" s="157">
        <v>57</v>
      </c>
      <c r="Q256" s="157">
        <v>43</v>
      </c>
      <c r="R256" s="157">
        <v>35</v>
      </c>
      <c r="S256" s="158">
        <v>30</v>
      </c>
      <c r="T256" s="157">
        <v>26</v>
      </c>
      <c r="U256" s="157">
        <v>61</v>
      </c>
      <c r="V256" s="157">
        <v>61</v>
      </c>
      <c r="W256" s="157">
        <v>61</v>
      </c>
      <c r="X256" s="157">
        <v>57</v>
      </c>
      <c r="Y256" s="157">
        <v>43</v>
      </c>
      <c r="Z256" s="157">
        <v>35</v>
      </c>
      <c r="AA256" s="157">
        <v>30</v>
      </c>
      <c r="AB256" s="157">
        <v>26</v>
      </c>
      <c r="AC256" s="691"/>
      <c r="AD256" s="697"/>
      <c r="AE256" s="304" t="s">
        <v>1166</v>
      </c>
      <c r="AF256" s="157">
        <v>284</v>
      </c>
      <c r="AG256" s="157">
        <v>284</v>
      </c>
      <c r="AH256" s="158">
        <v>264</v>
      </c>
      <c r="AI256" s="157">
        <v>219</v>
      </c>
      <c r="AJ256" s="157">
        <v>167</v>
      </c>
      <c r="AK256" s="158">
        <v>136</v>
      </c>
      <c r="AL256" s="157">
        <v>115</v>
      </c>
      <c r="AM256" s="158">
        <v>99</v>
      </c>
      <c r="AN256" s="157">
        <v>284</v>
      </c>
      <c r="AO256" s="157">
        <v>284</v>
      </c>
      <c r="AP256" s="158">
        <v>264</v>
      </c>
      <c r="AQ256" s="157">
        <v>219</v>
      </c>
      <c r="AR256" s="157">
        <v>167</v>
      </c>
      <c r="AS256" s="157">
        <v>136</v>
      </c>
      <c r="AT256" s="158">
        <v>115</v>
      </c>
      <c r="AU256" s="157">
        <v>99</v>
      </c>
      <c r="AV256" s="157">
        <v>419</v>
      </c>
      <c r="AW256" s="157">
        <v>419</v>
      </c>
      <c r="AX256" s="157">
        <v>419</v>
      </c>
      <c r="AY256" s="157">
        <v>392</v>
      </c>
      <c r="AZ256" s="157">
        <v>300</v>
      </c>
      <c r="BA256" s="157">
        <v>244</v>
      </c>
      <c r="BB256" s="157">
        <v>205</v>
      </c>
      <c r="BC256" s="157">
        <v>177</v>
      </c>
      <c r="BD256" s="691"/>
      <c r="BE256" s="697"/>
      <c r="BF256" s="304" t="s">
        <v>1166</v>
      </c>
      <c r="BG256" s="157">
        <v>224</v>
      </c>
      <c r="BH256" s="157">
        <v>330</v>
      </c>
      <c r="BI256" s="158">
        <v>447</v>
      </c>
      <c r="BJ256" s="157">
        <v>509</v>
      </c>
      <c r="BK256" s="157">
        <v>509</v>
      </c>
      <c r="BL256" s="158">
        <v>510</v>
      </c>
      <c r="BM256" s="157">
        <v>510</v>
      </c>
      <c r="BN256" s="158">
        <v>509</v>
      </c>
      <c r="BO256" s="157">
        <v>224</v>
      </c>
      <c r="BP256" s="157">
        <v>330</v>
      </c>
      <c r="BQ256" s="158">
        <v>447</v>
      </c>
      <c r="BR256" s="157">
        <v>509</v>
      </c>
      <c r="BS256" s="157">
        <v>509</v>
      </c>
      <c r="BT256" s="157">
        <v>510</v>
      </c>
      <c r="BU256" s="158">
        <v>510</v>
      </c>
      <c r="BV256" s="157">
        <v>509</v>
      </c>
      <c r="BW256" s="157">
        <v>184</v>
      </c>
      <c r="BX256" s="157">
        <v>271</v>
      </c>
      <c r="BY256" s="157">
        <v>396</v>
      </c>
      <c r="BZ256" s="157">
        <v>509</v>
      </c>
      <c r="CA256" s="157">
        <v>509</v>
      </c>
      <c r="CB256" s="157">
        <v>510</v>
      </c>
      <c r="CC256" s="157">
        <v>510</v>
      </c>
      <c r="CD256" s="157">
        <v>509</v>
      </c>
      <c r="CE256" s="691"/>
      <c r="CF256" s="697"/>
      <c r="CG256" s="304" t="s">
        <v>1166</v>
      </c>
      <c r="CH256" s="157">
        <v>150</v>
      </c>
      <c r="CI256" s="157">
        <v>218</v>
      </c>
      <c r="CJ256" s="158">
        <v>362</v>
      </c>
      <c r="CK256" s="157">
        <v>432</v>
      </c>
      <c r="CL256" s="157">
        <v>432</v>
      </c>
      <c r="CM256" s="158">
        <v>432</v>
      </c>
      <c r="CN256" s="157">
        <v>432</v>
      </c>
      <c r="CO256" s="158">
        <v>432</v>
      </c>
      <c r="CP256" s="157">
        <v>150</v>
      </c>
      <c r="CQ256" s="157">
        <v>218</v>
      </c>
      <c r="CR256" s="158">
        <v>362</v>
      </c>
      <c r="CS256" s="157">
        <v>432</v>
      </c>
      <c r="CT256" s="157">
        <v>432</v>
      </c>
      <c r="CU256" s="157">
        <v>432</v>
      </c>
      <c r="CV256" s="158">
        <v>432</v>
      </c>
      <c r="CW256" s="157">
        <v>432</v>
      </c>
      <c r="CX256" s="157">
        <v>197</v>
      </c>
      <c r="CY256" s="157">
        <v>197</v>
      </c>
      <c r="CZ256" s="157">
        <v>321</v>
      </c>
      <c r="DA256" s="157">
        <v>432</v>
      </c>
      <c r="DB256" s="157">
        <v>432</v>
      </c>
      <c r="DC256" s="157">
        <v>432</v>
      </c>
      <c r="DD256" s="157">
        <v>432</v>
      </c>
      <c r="DE256" s="157">
        <v>432</v>
      </c>
    </row>
    <row r="257" spans="1:109">
      <c r="A257" s="143">
        <v>257</v>
      </c>
      <c r="B257" s="691"/>
      <c r="C257" s="698"/>
      <c r="D257" s="305" t="s">
        <v>1167</v>
      </c>
      <c r="E257" s="159">
        <v>67</v>
      </c>
      <c r="F257" s="159">
        <v>67</v>
      </c>
      <c r="G257" s="160">
        <v>62</v>
      </c>
      <c r="H257" s="159">
        <v>52</v>
      </c>
      <c r="I257" s="159">
        <v>43</v>
      </c>
      <c r="J257" s="160">
        <v>35</v>
      </c>
      <c r="K257" s="159">
        <v>30</v>
      </c>
      <c r="L257" s="160">
        <v>26</v>
      </c>
      <c r="M257" s="159">
        <v>67</v>
      </c>
      <c r="N257" s="159">
        <v>67</v>
      </c>
      <c r="O257" s="160">
        <v>62</v>
      </c>
      <c r="P257" s="159">
        <v>52</v>
      </c>
      <c r="Q257" s="159">
        <v>43</v>
      </c>
      <c r="R257" s="159">
        <v>35</v>
      </c>
      <c r="S257" s="160">
        <v>30</v>
      </c>
      <c r="T257" s="159">
        <v>26</v>
      </c>
      <c r="U257" s="159">
        <v>55</v>
      </c>
      <c r="V257" s="159">
        <v>55</v>
      </c>
      <c r="W257" s="159">
        <v>55</v>
      </c>
      <c r="X257" s="159">
        <v>52</v>
      </c>
      <c r="Y257" s="159">
        <v>43</v>
      </c>
      <c r="Z257" s="159">
        <v>35</v>
      </c>
      <c r="AA257" s="159">
        <v>30</v>
      </c>
      <c r="AB257" s="159">
        <v>26</v>
      </c>
      <c r="AC257" s="691"/>
      <c r="AD257" s="698"/>
      <c r="AE257" s="305" t="s">
        <v>1167</v>
      </c>
      <c r="AF257" s="159">
        <v>259</v>
      </c>
      <c r="AG257" s="159">
        <v>259</v>
      </c>
      <c r="AH257" s="160">
        <v>239</v>
      </c>
      <c r="AI257" s="159">
        <v>201</v>
      </c>
      <c r="AJ257" s="159">
        <v>167</v>
      </c>
      <c r="AK257" s="160">
        <v>136</v>
      </c>
      <c r="AL257" s="159">
        <v>114</v>
      </c>
      <c r="AM257" s="160">
        <v>99</v>
      </c>
      <c r="AN257" s="159">
        <v>259</v>
      </c>
      <c r="AO257" s="159">
        <v>259</v>
      </c>
      <c r="AP257" s="160">
        <v>239</v>
      </c>
      <c r="AQ257" s="159">
        <v>201</v>
      </c>
      <c r="AR257" s="159">
        <v>167</v>
      </c>
      <c r="AS257" s="159">
        <v>136</v>
      </c>
      <c r="AT257" s="160">
        <v>114</v>
      </c>
      <c r="AU257" s="159">
        <v>99</v>
      </c>
      <c r="AV257" s="159">
        <v>383</v>
      </c>
      <c r="AW257" s="159">
        <v>383</v>
      </c>
      <c r="AX257" s="159">
        <v>383</v>
      </c>
      <c r="AY257" s="159">
        <v>359</v>
      </c>
      <c r="AZ257" s="159">
        <v>300</v>
      </c>
      <c r="BA257" s="159">
        <v>244</v>
      </c>
      <c r="BB257" s="159">
        <v>205</v>
      </c>
      <c r="BC257" s="159">
        <v>177</v>
      </c>
      <c r="BD257" s="691"/>
      <c r="BE257" s="698"/>
      <c r="BF257" s="305" t="s">
        <v>1167</v>
      </c>
      <c r="BG257" s="159">
        <v>205</v>
      </c>
      <c r="BH257" s="159">
        <v>301</v>
      </c>
      <c r="BI257" s="160">
        <v>405</v>
      </c>
      <c r="BJ257" s="159">
        <v>466</v>
      </c>
      <c r="BK257" s="159">
        <v>509</v>
      </c>
      <c r="BL257" s="160">
        <v>509</v>
      </c>
      <c r="BM257" s="159">
        <v>510</v>
      </c>
      <c r="BN257" s="160">
        <v>510</v>
      </c>
      <c r="BO257" s="159">
        <v>205</v>
      </c>
      <c r="BP257" s="159">
        <v>301</v>
      </c>
      <c r="BQ257" s="160">
        <v>405</v>
      </c>
      <c r="BR257" s="159">
        <v>466</v>
      </c>
      <c r="BS257" s="159">
        <v>509</v>
      </c>
      <c r="BT257" s="159">
        <v>509</v>
      </c>
      <c r="BU257" s="160">
        <v>510</v>
      </c>
      <c r="BV257" s="159">
        <v>510</v>
      </c>
      <c r="BW257" s="159">
        <v>169</v>
      </c>
      <c r="BX257" s="159">
        <v>247</v>
      </c>
      <c r="BY257" s="159">
        <v>361</v>
      </c>
      <c r="BZ257" s="159">
        <v>466</v>
      </c>
      <c r="CA257" s="159">
        <v>509</v>
      </c>
      <c r="CB257" s="159">
        <v>509</v>
      </c>
      <c r="CC257" s="159">
        <v>510</v>
      </c>
      <c r="CD257" s="159">
        <v>510</v>
      </c>
      <c r="CE257" s="691"/>
      <c r="CF257" s="698"/>
      <c r="CG257" s="305" t="s">
        <v>1167</v>
      </c>
      <c r="CH257" s="159">
        <v>137</v>
      </c>
      <c r="CI257" s="159">
        <v>200</v>
      </c>
      <c r="CJ257" s="160">
        <v>327</v>
      </c>
      <c r="CK257" s="159">
        <v>395</v>
      </c>
      <c r="CL257" s="159">
        <v>432</v>
      </c>
      <c r="CM257" s="160">
        <v>432</v>
      </c>
      <c r="CN257" s="159">
        <v>432</v>
      </c>
      <c r="CO257" s="160">
        <v>432</v>
      </c>
      <c r="CP257" s="159">
        <v>137</v>
      </c>
      <c r="CQ257" s="159">
        <v>200</v>
      </c>
      <c r="CR257" s="160">
        <v>327</v>
      </c>
      <c r="CS257" s="159">
        <v>395</v>
      </c>
      <c r="CT257" s="159">
        <v>432</v>
      </c>
      <c r="CU257" s="159">
        <v>432</v>
      </c>
      <c r="CV257" s="160">
        <v>432</v>
      </c>
      <c r="CW257" s="159">
        <v>432</v>
      </c>
      <c r="CX257" s="159">
        <v>180</v>
      </c>
      <c r="CY257" s="159">
        <v>180</v>
      </c>
      <c r="CZ257" s="159">
        <v>294</v>
      </c>
      <c r="DA257" s="159">
        <v>395</v>
      </c>
      <c r="DB257" s="159">
        <v>432</v>
      </c>
      <c r="DC257" s="159">
        <v>432</v>
      </c>
      <c r="DD257" s="159">
        <v>432</v>
      </c>
      <c r="DE257" s="159">
        <v>432</v>
      </c>
    </row>
    <row r="258" spans="1:109">
      <c r="A258" s="143">
        <v>258</v>
      </c>
      <c r="B258" s="691"/>
      <c r="C258" s="161"/>
      <c r="D258" s="303" t="s">
        <v>1165</v>
      </c>
      <c r="E258" s="155">
        <v>106</v>
      </c>
      <c r="F258" s="155">
        <v>106</v>
      </c>
      <c r="G258" s="156">
        <v>82</v>
      </c>
      <c r="H258" s="155">
        <v>57</v>
      </c>
      <c r="I258" s="155">
        <v>43</v>
      </c>
      <c r="J258" s="156">
        <v>35</v>
      </c>
      <c r="K258" s="155">
        <v>30</v>
      </c>
      <c r="L258" s="156">
        <v>26</v>
      </c>
      <c r="M258" s="155">
        <v>106</v>
      </c>
      <c r="N258" s="155">
        <v>106</v>
      </c>
      <c r="O258" s="156">
        <v>82</v>
      </c>
      <c r="P258" s="155">
        <v>57</v>
      </c>
      <c r="Q258" s="155">
        <v>43</v>
      </c>
      <c r="R258" s="155">
        <v>35</v>
      </c>
      <c r="S258" s="156">
        <v>30</v>
      </c>
      <c r="T258" s="155">
        <v>26</v>
      </c>
      <c r="U258" s="155">
        <v>87</v>
      </c>
      <c r="V258" s="155">
        <v>87</v>
      </c>
      <c r="W258" s="155">
        <v>82</v>
      </c>
      <c r="X258" s="155">
        <v>57</v>
      </c>
      <c r="Y258" s="155">
        <v>43</v>
      </c>
      <c r="Z258" s="155">
        <v>35</v>
      </c>
      <c r="AA258" s="155">
        <v>30</v>
      </c>
      <c r="AB258" s="155">
        <v>26</v>
      </c>
      <c r="AC258" s="691"/>
      <c r="AD258" s="161"/>
      <c r="AE258" s="303" t="s">
        <v>1165</v>
      </c>
      <c r="AF258" s="155">
        <v>447</v>
      </c>
      <c r="AG258" s="155">
        <v>447</v>
      </c>
      <c r="AH258" s="156">
        <v>345</v>
      </c>
      <c r="AI258" s="155">
        <v>239</v>
      </c>
      <c r="AJ258" s="155">
        <v>183</v>
      </c>
      <c r="AK258" s="156">
        <v>149</v>
      </c>
      <c r="AL258" s="155">
        <v>125</v>
      </c>
      <c r="AM258" s="156">
        <v>108</v>
      </c>
      <c r="AN258" s="155">
        <v>447</v>
      </c>
      <c r="AO258" s="155">
        <v>447</v>
      </c>
      <c r="AP258" s="156">
        <v>345</v>
      </c>
      <c r="AQ258" s="155">
        <v>239</v>
      </c>
      <c r="AR258" s="155">
        <v>183</v>
      </c>
      <c r="AS258" s="155">
        <v>149</v>
      </c>
      <c r="AT258" s="156">
        <v>125</v>
      </c>
      <c r="AU258" s="155">
        <v>108</v>
      </c>
      <c r="AV258" s="155">
        <v>659</v>
      </c>
      <c r="AW258" s="155">
        <v>659</v>
      </c>
      <c r="AX258" s="155">
        <v>616</v>
      </c>
      <c r="AY258" s="155">
        <v>429</v>
      </c>
      <c r="AZ258" s="155">
        <v>328</v>
      </c>
      <c r="BA258" s="155">
        <v>266</v>
      </c>
      <c r="BB258" s="155">
        <v>224</v>
      </c>
      <c r="BC258" s="155">
        <v>193</v>
      </c>
      <c r="BD258" s="691"/>
      <c r="BE258" s="161"/>
      <c r="BF258" s="303" t="s">
        <v>1165</v>
      </c>
      <c r="BG258" s="155">
        <v>346</v>
      </c>
      <c r="BH258" s="155">
        <v>490</v>
      </c>
      <c r="BI258" s="156">
        <v>546</v>
      </c>
      <c r="BJ258" s="155">
        <v>509</v>
      </c>
      <c r="BK258" s="155">
        <v>509</v>
      </c>
      <c r="BL258" s="156">
        <v>509</v>
      </c>
      <c r="BM258" s="155">
        <v>510</v>
      </c>
      <c r="BN258" s="156">
        <v>509</v>
      </c>
      <c r="BO258" s="155">
        <v>346</v>
      </c>
      <c r="BP258" s="155">
        <v>490</v>
      </c>
      <c r="BQ258" s="156">
        <v>546</v>
      </c>
      <c r="BR258" s="155">
        <v>509</v>
      </c>
      <c r="BS258" s="155">
        <v>509</v>
      </c>
      <c r="BT258" s="155">
        <v>509</v>
      </c>
      <c r="BU258" s="156">
        <v>510</v>
      </c>
      <c r="BV258" s="155">
        <v>509</v>
      </c>
      <c r="BW258" s="155">
        <v>285</v>
      </c>
      <c r="BX258" s="155">
        <v>404</v>
      </c>
      <c r="BY258" s="155">
        <v>544</v>
      </c>
      <c r="BZ258" s="155">
        <v>509</v>
      </c>
      <c r="CA258" s="155">
        <v>509</v>
      </c>
      <c r="CB258" s="155">
        <v>509</v>
      </c>
      <c r="CC258" s="155">
        <v>510</v>
      </c>
      <c r="CD258" s="155">
        <v>509</v>
      </c>
      <c r="CE258" s="691"/>
      <c r="CF258" s="161"/>
      <c r="CG258" s="303" t="s">
        <v>1165</v>
      </c>
      <c r="CH258" s="155">
        <v>230</v>
      </c>
      <c r="CI258" s="155">
        <v>315</v>
      </c>
      <c r="CJ258" s="156">
        <v>432</v>
      </c>
      <c r="CK258" s="155">
        <v>432</v>
      </c>
      <c r="CL258" s="155">
        <v>432</v>
      </c>
      <c r="CM258" s="156">
        <v>432</v>
      </c>
      <c r="CN258" s="155">
        <v>432</v>
      </c>
      <c r="CO258" s="156">
        <v>432</v>
      </c>
      <c r="CP258" s="155">
        <v>230</v>
      </c>
      <c r="CQ258" s="155">
        <v>315</v>
      </c>
      <c r="CR258" s="156">
        <v>432</v>
      </c>
      <c r="CS258" s="155">
        <v>432</v>
      </c>
      <c r="CT258" s="155">
        <v>432</v>
      </c>
      <c r="CU258" s="155">
        <v>432</v>
      </c>
      <c r="CV258" s="156">
        <v>432</v>
      </c>
      <c r="CW258" s="155">
        <v>432</v>
      </c>
      <c r="CX258" s="155">
        <v>307</v>
      </c>
      <c r="CY258" s="155">
        <v>307</v>
      </c>
      <c r="CZ258" s="155">
        <v>432</v>
      </c>
      <c r="DA258" s="155">
        <v>432</v>
      </c>
      <c r="DB258" s="155">
        <v>432</v>
      </c>
      <c r="DC258" s="155">
        <v>432</v>
      </c>
      <c r="DD258" s="155">
        <v>432</v>
      </c>
      <c r="DE258" s="155">
        <v>432</v>
      </c>
    </row>
    <row r="259" spans="1:109">
      <c r="A259" s="143">
        <v>259</v>
      </c>
      <c r="B259" s="691"/>
      <c r="C259" s="162">
        <v>120</v>
      </c>
      <c r="D259" s="304" t="s">
        <v>1166</v>
      </c>
      <c r="E259" s="157">
        <v>71</v>
      </c>
      <c r="F259" s="157">
        <v>71</v>
      </c>
      <c r="G259" s="158">
        <v>68</v>
      </c>
      <c r="H259" s="157">
        <v>57</v>
      </c>
      <c r="I259" s="157">
        <v>43</v>
      </c>
      <c r="J259" s="158">
        <v>35</v>
      </c>
      <c r="K259" s="157">
        <v>30</v>
      </c>
      <c r="L259" s="158">
        <v>26</v>
      </c>
      <c r="M259" s="157">
        <v>71</v>
      </c>
      <c r="N259" s="157">
        <v>71</v>
      </c>
      <c r="O259" s="158">
        <v>68</v>
      </c>
      <c r="P259" s="157">
        <v>57</v>
      </c>
      <c r="Q259" s="157">
        <v>43</v>
      </c>
      <c r="R259" s="157">
        <v>35</v>
      </c>
      <c r="S259" s="158">
        <v>30</v>
      </c>
      <c r="T259" s="157">
        <v>26</v>
      </c>
      <c r="U259" s="157">
        <v>59</v>
      </c>
      <c r="V259" s="157">
        <v>59</v>
      </c>
      <c r="W259" s="157">
        <v>59</v>
      </c>
      <c r="X259" s="157">
        <v>57</v>
      </c>
      <c r="Y259" s="157">
        <v>43</v>
      </c>
      <c r="Z259" s="157">
        <v>35</v>
      </c>
      <c r="AA259" s="157">
        <v>30</v>
      </c>
      <c r="AB259" s="157">
        <v>26</v>
      </c>
      <c r="AC259" s="691"/>
      <c r="AD259" s="162">
        <v>120</v>
      </c>
      <c r="AE259" s="304" t="s">
        <v>1166</v>
      </c>
      <c r="AF259" s="157">
        <v>302</v>
      </c>
      <c r="AG259" s="157">
        <v>302</v>
      </c>
      <c r="AH259" s="158">
        <v>286</v>
      </c>
      <c r="AI259" s="157">
        <v>239</v>
      </c>
      <c r="AJ259" s="157">
        <v>184</v>
      </c>
      <c r="AK259" s="158">
        <v>149</v>
      </c>
      <c r="AL259" s="157">
        <v>125</v>
      </c>
      <c r="AM259" s="158">
        <v>107</v>
      </c>
      <c r="AN259" s="157">
        <v>302</v>
      </c>
      <c r="AO259" s="157">
        <v>302</v>
      </c>
      <c r="AP259" s="158">
        <v>286</v>
      </c>
      <c r="AQ259" s="157">
        <v>239</v>
      </c>
      <c r="AR259" s="157">
        <v>184</v>
      </c>
      <c r="AS259" s="157">
        <v>149</v>
      </c>
      <c r="AT259" s="158">
        <v>125</v>
      </c>
      <c r="AU259" s="157">
        <v>107</v>
      </c>
      <c r="AV259" s="157">
        <v>443</v>
      </c>
      <c r="AW259" s="157">
        <v>443</v>
      </c>
      <c r="AX259" s="157">
        <v>443</v>
      </c>
      <c r="AY259" s="157">
        <v>428</v>
      </c>
      <c r="AZ259" s="157">
        <v>329</v>
      </c>
      <c r="BA259" s="157">
        <v>267</v>
      </c>
      <c r="BB259" s="157">
        <v>224</v>
      </c>
      <c r="BC259" s="157">
        <v>193</v>
      </c>
      <c r="BD259" s="691"/>
      <c r="BE259" s="162">
        <v>120</v>
      </c>
      <c r="BF259" s="304" t="s">
        <v>1166</v>
      </c>
      <c r="BG259" s="157">
        <v>233</v>
      </c>
      <c r="BH259" s="157">
        <v>330</v>
      </c>
      <c r="BI259" s="158">
        <v>452</v>
      </c>
      <c r="BJ259" s="157">
        <v>509</v>
      </c>
      <c r="BK259" s="157">
        <v>509</v>
      </c>
      <c r="BL259" s="158">
        <v>510</v>
      </c>
      <c r="BM259" s="157">
        <v>510</v>
      </c>
      <c r="BN259" s="158">
        <v>509</v>
      </c>
      <c r="BO259" s="157">
        <v>233</v>
      </c>
      <c r="BP259" s="157">
        <v>330</v>
      </c>
      <c r="BQ259" s="158">
        <v>452</v>
      </c>
      <c r="BR259" s="157">
        <v>509</v>
      </c>
      <c r="BS259" s="157">
        <v>509</v>
      </c>
      <c r="BT259" s="157">
        <v>510</v>
      </c>
      <c r="BU259" s="158">
        <v>510</v>
      </c>
      <c r="BV259" s="157">
        <v>509</v>
      </c>
      <c r="BW259" s="157">
        <v>193</v>
      </c>
      <c r="BX259" s="157">
        <v>272</v>
      </c>
      <c r="BY259" s="157">
        <v>393</v>
      </c>
      <c r="BZ259" s="157">
        <v>510</v>
      </c>
      <c r="CA259" s="157">
        <v>509</v>
      </c>
      <c r="CB259" s="157">
        <v>510</v>
      </c>
      <c r="CC259" s="157">
        <v>510</v>
      </c>
      <c r="CD259" s="157">
        <v>509</v>
      </c>
      <c r="CE259" s="691"/>
      <c r="CF259" s="162">
        <v>120</v>
      </c>
      <c r="CG259" s="304" t="s">
        <v>1166</v>
      </c>
      <c r="CH259" s="157">
        <v>155</v>
      </c>
      <c r="CI259" s="157">
        <v>212</v>
      </c>
      <c r="CJ259" s="158">
        <v>359</v>
      </c>
      <c r="CK259" s="157">
        <v>432</v>
      </c>
      <c r="CL259" s="157">
        <v>432</v>
      </c>
      <c r="CM259" s="158">
        <v>432</v>
      </c>
      <c r="CN259" s="157">
        <v>432</v>
      </c>
      <c r="CO259" s="158">
        <v>432</v>
      </c>
      <c r="CP259" s="157">
        <v>155</v>
      </c>
      <c r="CQ259" s="157">
        <v>212</v>
      </c>
      <c r="CR259" s="158">
        <v>359</v>
      </c>
      <c r="CS259" s="157">
        <v>432</v>
      </c>
      <c r="CT259" s="157">
        <v>432</v>
      </c>
      <c r="CU259" s="157">
        <v>432</v>
      </c>
      <c r="CV259" s="158">
        <v>432</v>
      </c>
      <c r="CW259" s="157">
        <v>432</v>
      </c>
      <c r="CX259" s="157">
        <v>207</v>
      </c>
      <c r="CY259" s="157">
        <v>207</v>
      </c>
      <c r="CZ259" s="157">
        <v>311</v>
      </c>
      <c r="DA259" s="157">
        <v>432</v>
      </c>
      <c r="DB259" s="157">
        <v>432</v>
      </c>
      <c r="DC259" s="157">
        <v>432</v>
      </c>
      <c r="DD259" s="157">
        <v>432</v>
      </c>
      <c r="DE259" s="157">
        <v>432</v>
      </c>
    </row>
    <row r="260" spans="1:109">
      <c r="A260" s="143">
        <v>260</v>
      </c>
      <c r="B260" s="691"/>
      <c r="C260" s="163"/>
      <c r="D260" s="305" t="s">
        <v>1167</v>
      </c>
      <c r="E260" s="159">
        <v>65</v>
      </c>
      <c r="F260" s="159">
        <v>65</v>
      </c>
      <c r="G260" s="160">
        <v>61</v>
      </c>
      <c r="H260" s="159">
        <v>52</v>
      </c>
      <c r="I260" s="159">
        <v>43</v>
      </c>
      <c r="J260" s="160">
        <v>35</v>
      </c>
      <c r="K260" s="159">
        <v>30</v>
      </c>
      <c r="L260" s="160">
        <v>26</v>
      </c>
      <c r="M260" s="159">
        <v>65</v>
      </c>
      <c r="N260" s="159">
        <v>65</v>
      </c>
      <c r="O260" s="160">
        <v>61</v>
      </c>
      <c r="P260" s="159">
        <v>52</v>
      </c>
      <c r="Q260" s="159">
        <v>43</v>
      </c>
      <c r="R260" s="159">
        <v>35</v>
      </c>
      <c r="S260" s="160">
        <v>30</v>
      </c>
      <c r="T260" s="159">
        <v>26</v>
      </c>
      <c r="U260" s="159">
        <v>54</v>
      </c>
      <c r="V260" s="159">
        <v>54</v>
      </c>
      <c r="W260" s="159">
        <v>54</v>
      </c>
      <c r="X260" s="159">
        <v>52</v>
      </c>
      <c r="Y260" s="159">
        <v>43</v>
      </c>
      <c r="Z260" s="159">
        <v>35</v>
      </c>
      <c r="AA260" s="159">
        <v>30</v>
      </c>
      <c r="AB260" s="159">
        <v>26</v>
      </c>
      <c r="AC260" s="691"/>
      <c r="AD260" s="163"/>
      <c r="AE260" s="305" t="s">
        <v>1167</v>
      </c>
      <c r="AF260" s="159">
        <v>275</v>
      </c>
      <c r="AG260" s="159">
        <v>275</v>
      </c>
      <c r="AH260" s="160">
        <v>259</v>
      </c>
      <c r="AI260" s="159">
        <v>219</v>
      </c>
      <c r="AJ260" s="159">
        <v>183</v>
      </c>
      <c r="AK260" s="160">
        <v>148</v>
      </c>
      <c r="AL260" s="159">
        <v>126</v>
      </c>
      <c r="AM260" s="160">
        <v>108</v>
      </c>
      <c r="AN260" s="159">
        <v>275</v>
      </c>
      <c r="AO260" s="159">
        <v>275</v>
      </c>
      <c r="AP260" s="160">
        <v>259</v>
      </c>
      <c r="AQ260" s="159">
        <v>219</v>
      </c>
      <c r="AR260" s="159">
        <v>183</v>
      </c>
      <c r="AS260" s="159">
        <v>148</v>
      </c>
      <c r="AT260" s="160">
        <v>126</v>
      </c>
      <c r="AU260" s="159">
        <v>108</v>
      </c>
      <c r="AV260" s="159">
        <v>406</v>
      </c>
      <c r="AW260" s="159">
        <v>406</v>
      </c>
      <c r="AX260" s="159">
        <v>406</v>
      </c>
      <c r="AY260" s="159">
        <v>393</v>
      </c>
      <c r="AZ260" s="159">
        <v>328</v>
      </c>
      <c r="BA260" s="159">
        <v>266</v>
      </c>
      <c r="BB260" s="159">
        <v>224</v>
      </c>
      <c r="BC260" s="159">
        <v>193</v>
      </c>
      <c r="BD260" s="691"/>
      <c r="BE260" s="163"/>
      <c r="BF260" s="305" t="s">
        <v>1167</v>
      </c>
      <c r="BG260" s="159">
        <v>213</v>
      </c>
      <c r="BH260" s="159">
        <v>302</v>
      </c>
      <c r="BI260" s="160">
        <v>410</v>
      </c>
      <c r="BJ260" s="159">
        <v>466</v>
      </c>
      <c r="BK260" s="159">
        <v>509</v>
      </c>
      <c r="BL260" s="160">
        <v>509</v>
      </c>
      <c r="BM260" s="159">
        <v>510</v>
      </c>
      <c r="BN260" s="160">
        <v>510</v>
      </c>
      <c r="BO260" s="159">
        <v>213</v>
      </c>
      <c r="BP260" s="159">
        <v>302</v>
      </c>
      <c r="BQ260" s="160">
        <v>410</v>
      </c>
      <c r="BR260" s="159">
        <v>466</v>
      </c>
      <c r="BS260" s="159">
        <v>509</v>
      </c>
      <c r="BT260" s="159">
        <v>509</v>
      </c>
      <c r="BU260" s="160">
        <v>510</v>
      </c>
      <c r="BV260" s="159">
        <v>510</v>
      </c>
      <c r="BW260" s="159">
        <v>176</v>
      </c>
      <c r="BX260" s="159">
        <v>248</v>
      </c>
      <c r="BY260" s="159">
        <v>359</v>
      </c>
      <c r="BZ260" s="159">
        <v>466</v>
      </c>
      <c r="CA260" s="159">
        <v>509</v>
      </c>
      <c r="CB260" s="159">
        <v>509</v>
      </c>
      <c r="CC260" s="159">
        <v>510</v>
      </c>
      <c r="CD260" s="159">
        <v>510</v>
      </c>
      <c r="CE260" s="691"/>
      <c r="CF260" s="163"/>
      <c r="CG260" s="305" t="s">
        <v>1167</v>
      </c>
      <c r="CH260" s="159">
        <v>142</v>
      </c>
      <c r="CI260" s="159">
        <v>194</v>
      </c>
      <c r="CJ260" s="160">
        <v>324</v>
      </c>
      <c r="CK260" s="159">
        <v>395</v>
      </c>
      <c r="CL260" s="159">
        <v>432</v>
      </c>
      <c r="CM260" s="160">
        <v>432</v>
      </c>
      <c r="CN260" s="159">
        <v>432</v>
      </c>
      <c r="CO260" s="160">
        <v>432</v>
      </c>
      <c r="CP260" s="159">
        <v>142</v>
      </c>
      <c r="CQ260" s="159">
        <v>194</v>
      </c>
      <c r="CR260" s="160">
        <v>324</v>
      </c>
      <c r="CS260" s="159">
        <v>395</v>
      </c>
      <c r="CT260" s="159">
        <v>432</v>
      </c>
      <c r="CU260" s="159">
        <v>432</v>
      </c>
      <c r="CV260" s="160">
        <v>432</v>
      </c>
      <c r="CW260" s="159">
        <v>432</v>
      </c>
      <c r="CX260" s="159">
        <v>189</v>
      </c>
      <c r="CY260" s="159">
        <v>189</v>
      </c>
      <c r="CZ260" s="159">
        <v>285</v>
      </c>
      <c r="DA260" s="159">
        <v>395</v>
      </c>
      <c r="DB260" s="159">
        <v>432</v>
      </c>
      <c r="DC260" s="159">
        <v>432</v>
      </c>
      <c r="DD260" s="159">
        <v>432</v>
      </c>
      <c r="DE260" s="159">
        <v>432</v>
      </c>
    </row>
    <row r="261" spans="1:109">
      <c r="A261" s="143">
        <v>261</v>
      </c>
      <c r="B261" s="691"/>
      <c r="C261" s="164"/>
      <c r="D261" s="303" t="s">
        <v>1165</v>
      </c>
      <c r="E261" s="155">
        <v>100</v>
      </c>
      <c r="F261" s="155">
        <v>100</v>
      </c>
      <c r="G261" s="156">
        <v>82</v>
      </c>
      <c r="H261" s="155">
        <v>57</v>
      </c>
      <c r="I261" s="155">
        <v>43</v>
      </c>
      <c r="J261" s="156">
        <v>35</v>
      </c>
      <c r="K261" s="155">
        <v>30</v>
      </c>
      <c r="L261" s="156">
        <v>26</v>
      </c>
      <c r="M261" s="155">
        <v>100</v>
      </c>
      <c r="N261" s="155">
        <v>100</v>
      </c>
      <c r="O261" s="156">
        <v>82</v>
      </c>
      <c r="P261" s="155">
        <v>57</v>
      </c>
      <c r="Q261" s="155">
        <v>43</v>
      </c>
      <c r="R261" s="155">
        <v>35</v>
      </c>
      <c r="S261" s="156">
        <v>30</v>
      </c>
      <c r="T261" s="155">
        <v>26</v>
      </c>
      <c r="U261" s="155">
        <v>80</v>
      </c>
      <c r="V261" s="155">
        <v>80</v>
      </c>
      <c r="W261" s="155">
        <v>80</v>
      </c>
      <c r="X261" s="155">
        <v>57</v>
      </c>
      <c r="Y261" s="155">
        <v>43</v>
      </c>
      <c r="Z261" s="155">
        <v>35</v>
      </c>
      <c r="AA261" s="155">
        <v>30</v>
      </c>
      <c r="AB261" s="155">
        <v>26</v>
      </c>
      <c r="AC261" s="691"/>
      <c r="AD261" s="164"/>
      <c r="AE261" s="303" t="s">
        <v>1165</v>
      </c>
      <c r="AF261" s="155">
        <v>500</v>
      </c>
      <c r="AG261" s="155">
        <v>500</v>
      </c>
      <c r="AH261" s="156">
        <v>409</v>
      </c>
      <c r="AI261" s="155">
        <v>283</v>
      </c>
      <c r="AJ261" s="155">
        <v>217</v>
      </c>
      <c r="AK261" s="156">
        <v>176</v>
      </c>
      <c r="AL261" s="155">
        <v>148</v>
      </c>
      <c r="AM261" s="156">
        <v>128</v>
      </c>
      <c r="AN261" s="155">
        <v>500</v>
      </c>
      <c r="AO261" s="155">
        <v>500</v>
      </c>
      <c r="AP261" s="156">
        <v>409</v>
      </c>
      <c r="AQ261" s="155">
        <v>283</v>
      </c>
      <c r="AR261" s="155">
        <v>217</v>
      </c>
      <c r="AS261" s="155">
        <v>176</v>
      </c>
      <c r="AT261" s="156">
        <v>148</v>
      </c>
      <c r="AU261" s="155">
        <v>128</v>
      </c>
      <c r="AV261" s="155">
        <v>713</v>
      </c>
      <c r="AW261" s="155">
        <v>713</v>
      </c>
      <c r="AX261" s="155">
        <v>713</v>
      </c>
      <c r="AY261" s="155">
        <v>504</v>
      </c>
      <c r="AZ261" s="155">
        <v>387</v>
      </c>
      <c r="BA261" s="155">
        <v>314</v>
      </c>
      <c r="BB261" s="155">
        <v>264</v>
      </c>
      <c r="BC261" s="155">
        <v>227</v>
      </c>
      <c r="BD261" s="691"/>
      <c r="BE261" s="164"/>
      <c r="BF261" s="303" t="s">
        <v>1165</v>
      </c>
      <c r="BG261" s="155">
        <v>376</v>
      </c>
      <c r="BH261" s="155">
        <v>495</v>
      </c>
      <c r="BI261" s="156">
        <v>572</v>
      </c>
      <c r="BJ261" s="155">
        <v>513</v>
      </c>
      <c r="BK261" s="155">
        <v>509</v>
      </c>
      <c r="BL261" s="156">
        <v>509</v>
      </c>
      <c r="BM261" s="155">
        <v>510</v>
      </c>
      <c r="BN261" s="156">
        <v>509</v>
      </c>
      <c r="BO261" s="155">
        <v>376</v>
      </c>
      <c r="BP261" s="155">
        <v>495</v>
      </c>
      <c r="BQ261" s="156">
        <v>572</v>
      </c>
      <c r="BR261" s="155">
        <v>513</v>
      </c>
      <c r="BS261" s="155">
        <v>509</v>
      </c>
      <c r="BT261" s="155">
        <v>509</v>
      </c>
      <c r="BU261" s="156">
        <v>510</v>
      </c>
      <c r="BV261" s="155">
        <v>509</v>
      </c>
      <c r="BW261" s="155">
        <v>302</v>
      </c>
      <c r="BX261" s="155">
        <v>396</v>
      </c>
      <c r="BY261" s="155">
        <v>561</v>
      </c>
      <c r="BZ261" s="155">
        <v>513</v>
      </c>
      <c r="CA261" s="155">
        <v>509</v>
      </c>
      <c r="CB261" s="155">
        <v>509</v>
      </c>
      <c r="CC261" s="155">
        <v>510</v>
      </c>
      <c r="CD261" s="155">
        <v>509</v>
      </c>
      <c r="CE261" s="691"/>
      <c r="CF261" s="164"/>
      <c r="CG261" s="303" t="s">
        <v>1165</v>
      </c>
      <c r="CH261" s="155">
        <v>249</v>
      </c>
      <c r="CI261" s="155">
        <v>297</v>
      </c>
      <c r="CJ261" s="156">
        <v>432</v>
      </c>
      <c r="CK261" s="155">
        <v>432</v>
      </c>
      <c r="CL261" s="155">
        <v>432</v>
      </c>
      <c r="CM261" s="156">
        <v>432</v>
      </c>
      <c r="CN261" s="155">
        <v>432</v>
      </c>
      <c r="CO261" s="156">
        <v>432</v>
      </c>
      <c r="CP261" s="155">
        <v>249</v>
      </c>
      <c r="CQ261" s="155">
        <v>297</v>
      </c>
      <c r="CR261" s="156">
        <v>432</v>
      </c>
      <c r="CS261" s="155">
        <v>432</v>
      </c>
      <c r="CT261" s="155">
        <v>432</v>
      </c>
      <c r="CU261" s="155">
        <v>432</v>
      </c>
      <c r="CV261" s="156">
        <v>432</v>
      </c>
      <c r="CW261" s="155">
        <v>432</v>
      </c>
      <c r="CX261" s="155">
        <v>332</v>
      </c>
      <c r="CY261" s="155">
        <v>332</v>
      </c>
      <c r="CZ261" s="155">
        <v>425</v>
      </c>
      <c r="DA261" s="155">
        <v>432</v>
      </c>
      <c r="DB261" s="155">
        <v>432</v>
      </c>
      <c r="DC261" s="155">
        <v>432</v>
      </c>
      <c r="DD261" s="155">
        <v>432</v>
      </c>
      <c r="DE261" s="155">
        <v>432</v>
      </c>
    </row>
    <row r="262" spans="1:109">
      <c r="A262" s="143">
        <v>262</v>
      </c>
      <c r="B262" s="691"/>
      <c r="C262" s="699">
        <v>130</v>
      </c>
      <c r="D262" s="304" t="s">
        <v>1166</v>
      </c>
      <c r="E262" s="157">
        <v>67</v>
      </c>
      <c r="F262" s="157">
        <v>67</v>
      </c>
      <c r="G262" s="158">
        <v>66</v>
      </c>
      <c r="H262" s="157">
        <v>57</v>
      </c>
      <c r="I262" s="157">
        <v>43</v>
      </c>
      <c r="J262" s="158">
        <v>35</v>
      </c>
      <c r="K262" s="157">
        <v>30</v>
      </c>
      <c r="L262" s="158">
        <v>26</v>
      </c>
      <c r="M262" s="157">
        <v>67</v>
      </c>
      <c r="N262" s="157">
        <v>67</v>
      </c>
      <c r="O262" s="158">
        <v>66</v>
      </c>
      <c r="P262" s="157">
        <v>57</v>
      </c>
      <c r="Q262" s="157">
        <v>43</v>
      </c>
      <c r="R262" s="157">
        <v>35</v>
      </c>
      <c r="S262" s="158">
        <v>30</v>
      </c>
      <c r="T262" s="157">
        <v>26</v>
      </c>
      <c r="U262" s="157">
        <v>56</v>
      </c>
      <c r="V262" s="157">
        <v>56</v>
      </c>
      <c r="W262" s="157">
        <v>56</v>
      </c>
      <c r="X262" s="157">
        <v>56</v>
      </c>
      <c r="Y262" s="157">
        <v>43</v>
      </c>
      <c r="Z262" s="157">
        <v>35</v>
      </c>
      <c r="AA262" s="157">
        <v>30</v>
      </c>
      <c r="AB262" s="157">
        <v>26</v>
      </c>
      <c r="AC262" s="691"/>
      <c r="AD262" s="699">
        <v>130</v>
      </c>
      <c r="AE262" s="304" t="s">
        <v>1166</v>
      </c>
      <c r="AF262" s="157">
        <v>337</v>
      </c>
      <c r="AG262" s="157">
        <v>337</v>
      </c>
      <c r="AH262" s="158">
        <v>330</v>
      </c>
      <c r="AI262" s="157">
        <v>283</v>
      </c>
      <c r="AJ262" s="157">
        <v>217</v>
      </c>
      <c r="AK262" s="158">
        <v>177</v>
      </c>
      <c r="AL262" s="157">
        <v>148</v>
      </c>
      <c r="AM262" s="158">
        <v>128</v>
      </c>
      <c r="AN262" s="157">
        <v>337</v>
      </c>
      <c r="AO262" s="157">
        <v>337</v>
      </c>
      <c r="AP262" s="158">
        <v>330</v>
      </c>
      <c r="AQ262" s="157">
        <v>283</v>
      </c>
      <c r="AR262" s="157">
        <v>217</v>
      </c>
      <c r="AS262" s="157">
        <v>177</v>
      </c>
      <c r="AT262" s="158">
        <v>148</v>
      </c>
      <c r="AU262" s="157">
        <v>128</v>
      </c>
      <c r="AV262" s="157">
        <v>495</v>
      </c>
      <c r="AW262" s="157">
        <v>495</v>
      </c>
      <c r="AX262" s="157">
        <v>495</v>
      </c>
      <c r="AY262" s="157">
        <v>495</v>
      </c>
      <c r="AZ262" s="157">
        <v>387</v>
      </c>
      <c r="BA262" s="157">
        <v>314</v>
      </c>
      <c r="BB262" s="157">
        <v>264</v>
      </c>
      <c r="BC262" s="157">
        <v>227</v>
      </c>
      <c r="BD262" s="691"/>
      <c r="BE262" s="699">
        <v>130</v>
      </c>
      <c r="BF262" s="304" t="s">
        <v>1166</v>
      </c>
      <c r="BG262" s="157">
        <v>254</v>
      </c>
      <c r="BH262" s="157">
        <v>333</v>
      </c>
      <c r="BI262" s="158">
        <v>462</v>
      </c>
      <c r="BJ262" s="157">
        <v>513</v>
      </c>
      <c r="BK262" s="157">
        <v>509</v>
      </c>
      <c r="BL262" s="158">
        <v>510</v>
      </c>
      <c r="BM262" s="157">
        <v>510</v>
      </c>
      <c r="BN262" s="158">
        <v>509</v>
      </c>
      <c r="BO262" s="157">
        <v>254</v>
      </c>
      <c r="BP262" s="157">
        <v>333</v>
      </c>
      <c r="BQ262" s="158">
        <v>462</v>
      </c>
      <c r="BR262" s="157">
        <v>513</v>
      </c>
      <c r="BS262" s="157">
        <v>509</v>
      </c>
      <c r="BT262" s="157">
        <v>510</v>
      </c>
      <c r="BU262" s="158">
        <v>510</v>
      </c>
      <c r="BV262" s="157">
        <v>509</v>
      </c>
      <c r="BW262" s="157">
        <v>209</v>
      </c>
      <c r="BX262" s="157">
        <v>275</v>
      </c>
      <c r="BY262" s="157">
        <v>389</v>
      </c>
      <c r="BZ262" s="157">
        <v>503</v>
      </c>
      <c r="CA262" s="157">
        <v>509</v>
      </c>
      <c r="CB262" s="157">
        <v>510</v>
      </c>
      <c r="CC262" s="157">
        <v>510</v>
      </c>
      <c r="CD262" s="157">
        <v>509</v>
      </c>
      <c r="CE262" s="691"/>
      <c r="CF262" s="699">
        <v>130</v>
      </c>
      <c r="CG262" s="304" t="s">
        <v>1166</v>
      </c>
      <c r="CH262" s="157">
        <v>167</v>
      </c>
      <c r="CI262" s="157">
        <v>200</v>
      </c>
      <c r="CJ262" s="158">
        <v>350</v>
      </c>
      <c r="CK262" s="157">
        <v>432</v>
      </c>
      <c r="CL262" s="157">
        <v>432</v>
      </c>
      <c r="CM262" s="158">
        <v>432</v>
      </c>
      <c r="CN262" s="157">
        <v>432</v>
      </c>
      <c r="CO262" s="158">
        <v>432</v>
      </c>
      <c r="CP262" s="157">
        <v>167</v>
      </c>
      <c r="CQ262" s="157">
        <v>200</v>
      </c>
      <c r="CR262" s="158">
        <v>350</v>
      </c>
      <c r="CS262" s="157">
        <v>432</v>
      </c>
      <c r="CT262" s="157">
        <v>432</v>
      </c>
      <c r="CU262" s="157">
        <v>432</v>
      </c>
      <c r="CV262" s="158">
        <v>432</v>
      </c>
      <c r="CW262" s="157">
        <v>432</v>
      </c>
      <c r="CX262" s="157">
        <v>231</v>
      </c>
      <c r="CY262" s="157">
        <v>231</v>
      </c>
      <c r="CZ262" s="157">
        <v>294</v>
      </c>
      <c r="DA262" s="157">
        <v>424</v>
      </c>
      <c r="DB262" s="157">
        <v>432</v>
      </c>
      <c r="DC262" s="157">
        <v>432</v>
      </c>
      <c r="DD262" s="157">
        <v>432</v>
      </c>
      <c r="DE262" s="157">
        <v>432</v>
      </c>
    </row>
    <row r="263" spans="1:109">
      <c r="A263" s="143">
        <v>263</v>
      </c>
      <c r="B263" s="691"/>
      <c r="C263" s="700"/>
      <c r="D263" s="305" t="s">
        <v>1167</v>
      </c>
      <c r="E263" s="159">
        <v>62</v>
      </c>
      <c r="F263" s="159">
        <v>62</v>
      </c>
      <c r="G263" s="160">
        <v>60</v>
      </c>
      <c r="H263" s="159">
        <v>52</v>
      </c>
      <c r="I263" s="159">
        <v>43</v>
      </c>
      <c r="J263" s="160">
        <v>35</v>
      </c>
      <c r="K263" s="159">
        <v>30</v>
      </c>
      <c r="L263" s="160">
        <v>26</v>
      </c>
      <c r="M263" s="159">
        <v>62</v>
      </c>
      <c r="N263" s="159">
        <v>62</v>
      </c>
      <c r="O263" s="160">
        <v>60</v>
      </c>
      <c r="P263" s="159">
        <v>52</v>
      </c>
      <c r="Q263" s="159">
        <v>43</v>
      </c>
      <c r="R263" s="159">
        <v>35</v>
      </c>
      <c r="S263" s="160">
        <v>30</v>
      </c>
      <c r="T263" s="159">
        <v>26</v>
      </c>
      <c r="U263" s="159">
        <v>51</v>
      </c>
      <c r="V263" s="159">
        <v>51</v>
      </c>
      <c r="W263" s="159">
        <v>51</v>
      </c>
      <c r="X263" s="159">
        <v>51</v>
      </c>
      <c r="Y263" s="159">
        <v>43</v>
      </c>
      <c r="Z263" s="159">
        <v>35</v>
      </c>
      <c r="AA263" s="159">
        <v>30</v>
      </c>
      <c r="AB263" s="159">
        <v>26</v>
      </c>
      <c r="AC263" s="691"/>
      <c r="AD263" s="700"/>
      <c r="AE263" s="305" t="s">
        <v>1167</v>
      </c>
      <c r="AF263" s="159">
        <v>308</v>
      </c>
      <c r="AG263" s="159">
        <v>308</v>
      </c>
      <c r="AH263" s="160">
        <v>300</v>
      </c>
      <c r="AI263" s="159">
        <v>260</v>
      </c>
      <c r="AJ263" s="159">
        <v>217</v>
      </c>
      <c r="AK263" s="160">
        <v>176</v>
      </c>
      <c r="AL263" s="159">
        <v>148</v>
      </c>
      <c r="AM263" s="160">
        <v>128</v>
      </c>
      <c r="AN263" s="159">
        <v>308</v>
      </c>
      <c r="AO263" s="159">
        <v>308</v>
      </c>
      <c r="AP263" s="160">
        <v>300</v>
      </c>
      <c r="AQ263" s="159">
        <v>260</v>
      </c>
      <c r="AR263" s="159">
        <v>217</v>
      </c>
      <c r="AS263" s="159">
        <v>176</v>
      </c>
      <c r="AT263" s="160">
        <v>148</v>
      </c>
      <c r="AU263" s="159">
        <v>128</v>
      </c>
      <c r="AV263" s="159">
        <v>452</v>
      </c>
      <c r="AW263" s="159">
        <v>452</v>
      </c>
      <c r="AX263" s="159">
        <v>452</v>
      </c>
      <c r="AY263" s="159">
        <v>452</v>
      </c>
      <c r="AZ263" s="159">
        <v>386</v>
      </c>
      <c r="BA263" s="159">
        <v>313</v>
      </c>
      <c r="BB263" s="159">
        <v>264</v>
      </c>
      <c r="BC263" s="159">
        <v>228</v>
      </c>
      <c r="BD263" s="691"/>
      <c r="BE263" s="700"/>
      <c r="BF263" s="305" t="s">
        <v>1167</v>
      </c>
      <c r="BG263" s="159">
        <v>232</v>
      </c>
      <c r="BH263" s="159">
        <v>305</v>
      </c>
      <c r="BI263" s="160">
        <v>420</v>
      </c>
      <c r="BJ263" s="159">
        <v>471</v>
      </c>
      <c r="BK263" s="159">
        <v>509</v>
      </c>
      <c r="BL263" s="160">
        <v>509</v>
      </c>
      <c r="BM263" s="159">
        <v>510</v>
      </c>
      <c r="BN263" s="160">
        <v>510</v>
      </c>
      <c r="BO263" s="159">
        <v>232</v>
      </c>
      <c r="BP263" s="159">
        <v>305</v>
      </c>
      <c r="BQ263" s="160">
        <v>420</v>
      </c>
      <c r="BR263" s="159">
        <v>471</v>
      </c>
      <c r="BS263" s="159">
        <v>509</v>
      </c>
      <c r="BT263" s="159">
        <v>509</v>
      </c>
      <c r="BU263" s="160">
        <v>510</v>
      </c>
      <c r="BV263" s="159">
        <v>510</v>
      </c>
      <c r="BW263" s="159">
        <v>191</v>
      </c>
      <c r="BX263" s="159">
        <v>252</v>
      </c>
      <c r="BY263" s="159">
        <v>355</v>
      </c>
      <c r="BZ263" s="159">
        <v>460</v>
      </c>
      <c r="CA263" s="159">
        <v>509</v>
      </c>
      <c r="CB263" s="159">
        <v>509</v>
      </c>
      <c r="CC263" s="159">
        <v>510</v>
      </c>
      <c r="CD263" s="159">
        <v>510</v>
      </c>
      <c r="CE263" s="691"/>
      <c r="CF263" s="700"/>
      <c r="CG263" s="305" t="s">
        <v>1167</v>
      </c>
      <c r="CH263" s="159">
        <v>153</v>
      </c>
      <c r="CI263" s="159">
        <v>183</v>
      </c>
      <c r="CJ263" s="160">
        <v>318</v>
      </c>
      <c r="CK263" s="159">
        <v>395</v>
      </c>
      <c r="CL263" s="159">
        <v>432</v>
      </c>
      <c r="CM263" s="160">
        <v>432</v>
      </c>
      <c r="CN263" s="159">
        <v>432</v>
      </c>
      <c r="CO263" s="160">
        <v>432</v>
      </c>
      <c r="CP263" s="159">
        <v>153</v>
      </c>
      <c r="CQ263" s="159">
        <v>183</v>
      </c>
      <c r="CR263" s="160">
        <v>318</v>
      </c>
      <c r="CS263" s="159">
        <v>395</v>
      </c>
      <c r="CT263" s="159">
        <v>432</v>
      </c>
      <c r="CU263" s="159">
        <v>432</v>
      </c>
      <c r="CV263" s="160">
        <v>432</v>
      </c>
      <c r="CW263" s="159">
        <v>432</v>
      </c>
      <c r="CX263" s="159">
        <v>211</v>
      </c>
      <c r="CY263" s="159">
        <v>211</v>
      </c>
      <c r="CZ263" s="159">
        <v>268</v>
      </c>
      <c r="DA263" s="159">
        <v>388</v>
      </c>
      <c r="DB263" s="159">
        <v>432</v>
      </c>
      <c r="DC263" s="159">
        <v>432</v>
      </c>
      <c r="DD263" s="159">
        <v>432</v>
      </c>
      <c r="DE263" s="159">
        <v>432</v>
      </c>
    </row>
    <row r="264" spans="1:109">
      <c r="A264" s="143">
        <v>264</v>
      </c>
      <c r="B264" s="691"/>
      <c r="C264" s="710">
        <v>140</v>
      </c>
      <c r="D264" s="303" t="s">
        <v>1165</v>
      </c>
      <c r="E264" s="155">
        <v>95</v>
      </c>
      <c r="F264" s="155">
        <v>95</v>
      </c>
      <c r="G264" s="156">
        <v>82</v>
      </c>
      <c r="H264" s="155">
        <v>57</v>
      </c>
      <c r="I264" s="155">
        <v>43</v>
      </c>
      <c r="J264" s="156">
        <v>35</v>
      </c>
      <c r="K264" s="155">
        <v>30</v>
      </c>
      <c r="L264" s="156">
        <v>26</v>
      </c>
      <c r="M264" s="155">
        <v>95</v>
      </c>
      <c r="N264" s="155">
        <v>95</v>
      </c>
      <c r="O264" s="156">
        <v>82</v>
      </c>
      <c r="P264" s="155">
        <v>57</v>
      </c>
      <c r="Q264" s="155">
        <v>43</v>
      </c>
      <c r="R264" s="155">
        <v>35</v>
      </c>
      <c r="S264" s="156">
        <v>30</v>
      </c>
      <c r="T264" s="155">
        <v>26</v>
      </c>
      <c r="U264" s="155">
        <v>69</v>
      </c>
      <c r="V264" s="155">
        <v>69</v>
      </c>
      <c r="W264" s="155">
        <v>69</v>
      </c>
      <c r="X264" s="155">
        <v>57</v>
      </c>
      <c r="Y264" s="155">
        <v>43</v>
      </c>
      <c r="Z264" s="155">
        <v>35</v>
      </c>
      <c r="AA264" s="155">
        <v>30</v>
      </c>
      <c r="AB264" s="155">
        <v>26</v>
      </c>
      <c r="AC264" s="691"/>
      <c r="AD264" s="710">
        <v>140</v>
      </c>
      <c r="AE264" s="303" t="s">
        <v>1165</v>
      </c>
      <c r="AF264" s="155">
        <v>555</v>
      </c>
      <c r="AG264" s="155">
        <v>555</v>
      </c>
      <c r="AH264" s="156">
        <v>478</v>
      </c>
      <c r="AI264" s="155">
        <v>332</v>
      </c>
      <c r="AJ264" s="155">
        <v>254</v>
      </c>
      <c r="AK264" s="156">
        <v>206</v>
      </c>
      <c r="AL264" s="155">
        <v>174</v>
      </c>
      <c r="AM264" s="156">
        <v>150</v>
      </c>
      <c r="AN264" s="155">
        <v>555</v>
      </c>
      <c r="AO264" s="155">
        <v>555</v>
      </c>
      <c r="AP264" s="156">
        <v>478</v>
      </c>
      <c r="AQ264" s="155">
        <v>332</v>
      </c>
      <c r="AR264" s="155">
        <v>254</v>
      </c>
      <c r="AS264" s="155">
        <v>206</v>
      </c>
      <c r="AT264" s="156">
        <v>174</v>
      </c>
      <c r="AU264" s="155">
        <v>150</v>
      </c>
      <c r="AV264" s="155">
        <v>713</v>
      </c>
      <c r="AW264" s="155">
        <v>713</v>
      </c>
      <c r="AX264" s="155">
        <v>713</v>
      </c>
      <c r="AY264" s="155">
        <v>588</v>
      </c>
      <c r="AZ264" s="155">
        <v>451</v>
      </c>
      <c r="BA264" s="155">
        <v>365</v>
      </c>
      <c r="BB264" s="155">
        <v>308</v>
      </c>
      <c r="BC264" s="155">
        <v>265</v>
      </c>
      <c r="BD264" s="691"/>
      <c r="BE264" s="710">
        <v>140</v>
      </c>
      <c r="BF264" s="303" t="s">
        <v>1165</v>
      </c>
      <c r="BG264" s="155">
        <v>408</v>
      </c>
      <c r="BH264" s="155">
        <v>502</v>
      </c>
      <c r="BI264" s="156">
        <v>599</v>
      </c>
      <c r="BJ264" s="155">
        <v>532</v>
      </c>
      <c r="BK264" s="155">
        <v>509</v>
      </c>
      <c r="BL264" s="156">
        <v>509</v>
      </c>
      <c r="BM264" s="155">
        <v>510</v>
      </c>
      <c r="BN264" s="156">
        <v>509</v>
      </c>
      <c r="BO264" s="155">
        <v>408</v>
      </c>
      <c r="BP264" s="155">
        <v>502</v>
      </c>
      <c r="BQ264" s="156">
        <v>599</v>
      </c>
      <c r="BR264" s="155">
        <v>532</v>
      </c>
      <c r="BS264" s="155">
        <v>509</v>
      </c>
      <c r="BT264" s="155">
        <v>509</v>
      </c>
      <c r="BU264" s="156">
        <v>510</v>
      </c>
      <c r="BV264" s="155">
        <v>509</v>
      </c>
      <c r="BW264" s="155">
        <v>295</v>
      </c>
      <c r="BX264" s="155">
        <v>363</v>
      </c>
      <c r="BY264" s="155">
        <v>504</v>
      </c>
      <c r="BZ264" s="155">
        <v>532</v>
      </c>
      <c r="CA264" s="155">
        <v>509</v>
      </c>
      <c r="CB264" s="155">
        <v>509</v>
      </c>
      <c r="CC264" s="155">
        <v>510</v>
      </c>
      <c r="CD264" s="155">
        <v>509</v>
      </c>
      <c r="CE264" s="691"/>
      <c r="CF264" s="710">
        <v>140</v>
      </c>
      <c r="CG264" s="303" t="s">
        <v>1165</v>
      </c>
      <c r="CH264" s="155">
        <v>269</v>
      </c>
      <c r="CI264" s="155">
        <v>283</v>
      </c>
      <c r="CJ264" s="156">
        <v>432</v>
      </c>
      <c r="CK264" s="155">
        <v>432</v>
      </c>
      <c r="CL264" s="155">
        <v>432</v>
      </c>
      <c r="CM264" s="156">
        <v>432</v>
      </c>
      <c r="CN264" s="155">
        <v>432</v>
      </c>
      <c r="CO264" s="156">
        <v>432</v>
      </c>
      <c r="CP264" s="155">
        <v>269</v>
      </c>
      <c r="CQ264" s="155">
        <v>283</v>
      </c>
      <c r="CR264" s="156">
        <v>432</v>
      </c>
      <c r="CS264" s="155">
        <v>432</v>
      </c>
      <c r="CT264" s="155">
        <v>432</v>
      </c>
      <c r="CU264" s="155">
        <v>432</v>
      </c>
      <c r="CV264" s="156">
        <v>432</v>
      </c>
      <c r="CW264" s="155">
        <v>432</v>
      </c>
      <c r="CX264" s="155">
        <v>332</v>
      </c>
      <c r="CY264" s="155">
        <v>332</v>
      </c>
      <c r="CZ264" s="155">
        <v>364</v>
      </c>
      <c r="DA264" s="155">
        <v>432</v>
      </c>
      <c r="DB264" s="155">
        <v>432</v>
      </c>
      <c r="DC264" s="155">
        <v>432</v>
      </c>
      <c r="DD264" s="155">
        <v>432</v>
      </c>
      <c r="DE264" s="155">
        <v>432</v>
      </c>
    </row>
    <row r="265" spans="1:109">
      <c r="A265" s="143">
        <v>265</v>
      </c>
      <c r="B265" s="691"/>
      <c r="C265" s="711"/>
      <c r="D265" s="304" t="s">
        <v>1166</v>
      </c>
      <c r="E265" s="157">
        <v>64</v>
      </c>
      <c r="F265" s="157">
        <v>64</v>
      </c>
      <c r="G265" s="158">
        <v>64</v>
      </c>
      <c r="H265" s="157">
        <v>57</v>
      </c>
      <c r="I265" s="157">
        <v>43</v>
      </c>
      <c r="J265" s="158">
        <v>35</v>
      </c>
      <c r="K265" s="157">
        <v>30</v>
      </c>
      <c r="L265" s="158">
        <v>26</v>
      </c>
      <c r="M265" s="157">
        <v>64</v>
      </c>
      <c r="N265" s="157">
        <v>64</v>
      </c>
      <c r="O265" s="158">
        <v>64</v>
      </c>
      <c r="P265" s="157">
        <v>57</v>
      </c>
      <c r="Q265" s="157">
        <v>43</v>
      </c>
      <c r="R265" s="157">
        <v>35</v>
      </c>
      <c r="S265" s="158">
        <v>30</v>
      </c>
      <c r="T265" s="157">
        <v>26</v>
      </c>
      <c r="U265" s="157">
        <v>53</v>
      </c>
      <c r="V265" s="157">
        <v>53</v>
      </c>
      <c r="W265" s="157">
        <v>53</v>
      </c>
      <c r="X265" s="157">
        <v>53</v>
      </c>
      <c r="Y265" s="157">
        <v>43</v>
      </c>
      <c r="Z265" s="157">
        <v>35</v>
      </c>
      <c r="AA265" s="157">
        <v>30</v>
      </c>
      <c r="AB265" s="157">
        <v>26</v>
      </c>
      <c r="AC265" s="691"/>
      <c r="AD265" s="711"/>
      <c r="AE265" s="304" t="s">
        <v>1166</v>
      </c>
      <c r="AF265" s="157">
        <v>374</v>
      </c>
      <c r="AG265" s="157">
        <v>374</v>
      </c>
      <c r="AH265" s="158">
        <v>374</v>
      </c>
      <c r="AI265" s="157">
        <v>332</v>
      </c>
      <c r="AJ265" s="157">
        <v>254</v>
      </c>
      <c r="AK265" s="158">
        <v>206</v>
      </c>
      <c r="AL265" s="157">
        <v>173</v>
      </c>
      <c r="AM265" s="158">
        <v>149</v>
      </c>
      <c r="AN265" s="157">
        <v>374</v>
      </c>
      <c r="AO265" s="157">
        <v>374</v>
      </c>
      <c r="AP265" s="158">
        <v>374</v>
      </c>
      <c r="AQ265" s="157">
        <v>332</v>
      </c>
      <c r="AR265" s="157">
        <v>254</v>
      </c>
      <c r="AS265" s="157">
        <v>206</v>
      </c>
      <c r="AT265" s="158">
        <v>173</v>
      </c>
      <c r="AU265" s="157">
        <v>149</v>
      </c>
      <c r="AV265" s="157">
        <v>549</v>
      </c>
      <c r="AW265" s="157">
        <v>549</v>
      </c>
      <c r="AX265" s="157">
        <v>549</v>
      </c>
      <c r="AY265" s="157">
        <v>549</v>
      </c>
      <c r="AZ265" s="157">
        <v>451</v>
      </c>
      <c r="BA265" s="157">
        <v>366</v>
      </c>
      <c r="BB265" s="157">
        <v>308</v>
      </c>
      <c r="BC265" s="157">
        <v>265</v>
      </c>
      <c r="BD265" s="691"/>
      <c r="BE265" s="711"/>
      <c r="BF265" s="304" t="s">
        <v>1166</v>
      </c>
      <c r="BG265" s="157">
        <v>275</v>
      </c>
      <c r="BH265" s="157">
        <v>338</v>
      </c>
      <c r="BI265" s="158">
        <v>469</v>
      </c>
      <c r="BJ265" s="157">
        <v>532</v>
      </c>
      <c r="BK265" s="157">
        <v>509</v>
      </c>
      <c r="BL265" s="158">
        <v>510</v>
      </c>
      <c r="BM265" s="157">
        <v>510</v>
      </c>
      <c r="BN265" s="158">
        <v>509</v>
      </c>
      <c r="BO265" s="157">
        <v>275</v>
      </c>
      <c r="BP265" s="157">
        <v>338</v>
      </c>
      <c r="BQ265" s="158">
        <v>469</v>
      </c>
      <c r="BR265" s="157">
        <v>532</v>
      </c>
      <c r="BS265" s="157">
        <v>509</v>
      </c>
      <c r="BT265" s="157">
        <v>510</v>
      </c>
      <c r="BU265" s="158">
        <v>510</v>
      </c>
      <c r="BV265" s="157">
        <v>509</v>
      </c>
      <c r="BW265" s="157">
        <v>227</v>
      </c>
      <c r="BX265" s="157">
        <v>279</v>
      </c>
      <c r="BY265" s="157">
        <v>387</v>
      </c>
      <c r="BZ265" s="157">
        <v>496</v>
      </c>
      <c r="CA265" s="157">
        <v>509</v>
      </c>
      <c r="CB265" s="157">
        <v>510</v>
      </c>
      <c r="CC265" s="157">
        <v>510</v>
      </c>
      <c r="CD265" s="157">
        <v>509</v>
      </c>
      <c r="CE265" s="691"/>
      <c r="CF265" s="711"/>
      <c r="CG265" s="304" t="s">
        <v>1166</v>
      </c>
      <c r="CH265" s="157">
        <v>182</v>
      </c>
      <c r="CI265" s="157">
        <v>191</v>
      </c>
      <c r="CJ265" s="158">
        <v>338</v>
      </c>
      <c r="CK265" s="157">
        <v>432</v>
      </c>
      <c r="CL265" s="157">
        <v>432</v>
      </c>
      <c r="CM265" s="158">
        <v>432</v>
      </c>
      <c r="CN265" s="157">
        <v>432</v>
      </c>
      <c r="CO265" s="158">
        <v>432</v>
      </c>
      <c r="CP265" s="157">
        <v>182</v>
      </c>
      <c r="CQ265" s="157">
        <v>191</v>
      </c>
      <c r="CR265" s="158">
        <v>338</v>
      </c>
      <c r="CS265" s="157">
        <v>432</v>
      </c>
      <c r="CT265" s="157">
        <v>432</v>
      </c>
      <c r="CU265" s="157">
        <v>432</v>
      </c>
      <c r="CV265" s="158">
        <v>432</v>
      </c>
      <c r="CW265" s="157">
        <v>432</v>
      </c>
      <c r="CX265" s="157">
        <v>256</v>
      </c>
      <c r="CY265" s="157">
        <v>256</v>
      </c>
      <c r="CZ265" s="157">
        <v>280</v>
      </c>
      <c r="DA265" s="157">
        <v>403</v>
      </c>
      <c r="DB265" s="157">
        <v>432</v>
      </c>
      <c r="DC265" s="157">
        <v>432</v>
      </c>
      <c r="DD265" s="157">
        <v>432</v>
      </c>
      <c r="DE265" s="157">
        <v>432</v>
      </c>
    </row>
    <row r="266" spans="1:109">
      <c r="A266" s="143">
        <v>266</v>
      </c>
      <c r="B266" s="691"/>
      <c r="C266" s="712"/>
      <c r="D266" s="305" t="s">
        <v>1167</v>
      </c>
      <c r="E266" s="159">
        <v>58</v>
      </c>
      <c r="F266" s="159">
        <v>58</v>
      </c>
      <c r="G266" s="160">
        <v>58</v>
      </c>
      <c r="H266" s="159">
        <v>52</v>
      </c>
      <c r="I266" s="159">
        <v>43</v>
      </c>
      <c r="J266" s="160">
        <v>35</v>
      </c>
      <c r="K266" s="159">
        <v>30</v>
      </c>
      <c r="L266" s="160">
        <v>26</v>
      </c>
      <c r="M266" s="159">
        <v>58</v>
      </c>
      <c r="N266" s="159">
        <v>58</v>
      </c>
      <c r="O266" s="160">
        <v>58</v>
      </c>
      <c r="P266" s="159">
        <v>52</v>
      </c>
      <c r="Q266" s="159">
        <v>43</v>
      </c>
      <c r="R266" s="159">
        <v>35</v>
      </c>
      <c r="S266" s="160">
        <v>30</v>
      </c>
      <c r="T266" s="159">
        <v>26</v>
      </c>
      <c r="U266" s="159">
        <v>48</v>
      </c>
      <c r="V266" s="159">
        <v>48</v>
      </c>
      <c r="W266" s="159">
        <v>48</v>
      </c>
      <c r="X266" s="159">
        <v>48</v>
      </c>
      <c r="Y266" s="159">
        <v>43</v>
      </c>
      <c r="Z266" s="159">
        <v>35</v>
      </c>
      <c r="AA266" s="159">
        <v>30</v>
      </c>
      <c r="AB266" s="159">
        <v>26</v>
      </c>
      <c r="AC266" s="691"/>
      <c r="AD266" s="712"/>
      <c r="AE266" s="305" t="s">
        <v>1167</v>
      </c>
      <c r="AF266" s="159">
        <v>342</v>
      </c>
      <c r="AG266" s="159">
        <v>342</v>
      </c>
      <c r="AH266" s="160">
        <v>342</v>
      </c>
      <c r="AI266" s="159">
        <v>303</v>
      </c>
      <c r="AJ266" s="159">
        <v>254</v>
      </c>
      <c r="AK266" s="160">
        <v>206</v>
      </c>
      <c r="AL266" s="159">
        <v>173</v>
      </c>
      <c r="AM266" s="160">
        <v>150</v>
      </c>
      <c r="AN266" s="159">
        <v>342</v>
      </c>
      <c r="AO266" s="159">
        <v>342</v>
      </c>
      <c r="AP266" s="160">
        <v>342</v>
      </c>
      <c r="AQ266" s="159">
        <v>303</v>
      </c>
      <c r="AR266" s="159">
        <v>254</v>
      </c>
      <c r="AS266" s="159">
        <v>206</v>
      </c>
      <c r="AT266" s="160">
        <v>173</v>
      </c>
      <c r="AU266" s="159">
        <v>150</v>
      </c>
      <c r="AV266" s="159">
        <v>502</v>
      </c>
      <c r="AW266" s="159">
        <v>502</v>
      </c>
      <c r="AX266" s="159">
        <v>502</v>
      </c>
      <c r="AY266" s="159">
        <v>502</v>
      </c>
      <c r="AZ266" s="159">
        <v>450</v>
      </c>
      <c r="BA266" s="159">
        <v>365</v>
      </c>
      <c r="BB266" s="159">
        <v>308</v>
      </c>
      <c r="BC266" s="159">
        <v>265</v>
      </c>
      <c r="BD266" s="691"/>
      <c r="BE266" s="712"/>
      <c r="BF266" s="305" t="s">
        <v>1167</v>
      </c>
      <c r="BG266" s="159">
        <v>251</v>
      </c>
      <c r="BH266" s="159">
        <v>309</v>
      </c>
      <c r="BI266" s="160">
        <v>429</v>
      </c>
      <c r="BJ266" s="159">
        <v>486</v>
      </c>
      <c r="BK266" s="159">
        <v>509</v>
      </c>
      <c r="BL266" s="160">
        <v>509</v>
      </c>
      <c r="BM266" s="159">
        <v>510</v>
      </c>
      <c r="BN266" s="160">
        <v>510</v>
      </c>
      <c r="BO266" s="159">
        <v>251</v>
      </c>
      <c r="BP266" s="159">
        <v>309</v>
      </c>
      <c r="BQ266" s="160">
        <v>429</v>
      </c>
      <c r="BR266" s="159">
        <v>486</v>
      </c>
      <c r="BS266" s="159">
        <v>509</v>
      </c>
      <c r="BT266" s="159">
        <v>509</v>
      </c>
      <c r="BU266" s="160">
        <v>510</v>
      </c>
      <c r="BV266" s="159">
        <v>510</v>
      </c>
      <c r="BW266" s="159">
        <v>208</v>
      </c>
      <c r="BX266" s="159">
        <v>255</v>
      </c>
      <c r="BY266" s="159">
        <v>355</v>
      </c>
      <c r="BZ266" s="159">
        <v>454</v>
      </c>
      <c r="CA266" s="159">
        <v>509</v>
      </c>
      <c r="CB266" s="159">
        <v>509</v>
      </c>
      <c r="CC266" s="159">
        <v>510</v>
      </c>
      <c r="CD266" s="159">
        <v>510</v>
      </c>
      <c r="CE266" s="691"/>
      <c r="CF266" s="712"/>
      <c r="CG266" s="305" t="s">
        <v>1167</v>
      </c>
      <c r="CH266" s="159">
        <v>165</v>
      </c>
      <c r="CI266" s="159">
        <v>174</v>
      </c>
      <c r="CJ266" s="160">
        <v>309</v>
      </c>
      <c r="CK266" s="159">
        <v>394</v>
      </c>
      <c r="CL266" s="159">
        <v>432</v>
      </c>
      <c r="CM266" s="160">
        <v>432</v>
      </c>
      <c r="CN266" s="159">
        <v>432</v>
      </c>
      <c r="CO266" s="160">
        <v>432</v>
      </c>
      <c r="CP266" s="159">
        <v>165</v>
      </c>
      <c r="CQ266" s="159">
        <v>174</v>
      </c>
      <c r="CR266" s="160">
        <v>309</v>
      </c>
      <c r="CS266" s="159">
        <v>394</v>
      </c>
      <c r="CT266" s="159">
        <v>432</v>
      </c>
      <c r="CU266" s="159">
        <v>432</v>
      </c>
      <c r="CV266" s="160">
        <v>432</v>
      </c>
      <c r="CW266" s="159">
        <v>432</v>
      </c>
      <c r="CX266" s="159">
        <v>234</v>
      </c>
      <c r="CY266" s="159">
        <v>234</v>
      </c>
      <c r="CZ266" s="159">
        <v>256</v>
      </c>
      <c r="DA266" s="159">
        <v>368</v>
      </c>
      <c r="DB266" s="159">
        <v>432</v>
      </c>
      <c r="DC266" s="159">
        <v>432</v>
      </c>
      <c r="DD266" s="159">
        <v>432</v>
      </c>
      <c r="DE266" s="159">
        <v>432</v>
      </c>
    </row>
    <row r="267" spans="1:109">
      <c r="A267" s="143">
        <v>267</v>
      </c>
      <c r="B267" s="691"/>
      <c r="C267" s="684">
        <v>150</v>
      </c>
      <c r="D267" s="303" t="s">
        <v>1165</v>
      </c>
      <c r="E267" s="155">
        <v>91</v>
      </c>
      <c r="F267" s="155">
        <v>91</v>
      </c>
      <c r="G267" s="156">
        <v>82</v>
      </c>
      <c r="H267" s="155">
        <v>57</v>
      </c>
      <c r="I267" s="155">
        <v>43</v>
      </c>
      <c r="J267" s="156">
        <v>35</v>
      </c>
      <c r="K267" s="155">
        <v>30</v>
      </c>
      <c r="L267" s="156">
        <v>26</v>
      </c>
      <c r="M267" s="155">
        <v>91</v>
      </c>
      <c r="N267" s="155">
        <v>91</v>
      </c>
      <c r="O267" s="156">
        <v>82</v>
      </c>
      <c r="P267" s="155">
        <v>57</v>
      </c>
      <c r="Q267" s="155">
        <v>43</v>
      </c>
      <c r="R267" s="155">
        <v>35</v>
      </c>
      <c r="S267" s="156">
        <v>30</v>
      </c>
      <c r="T267" s="155">
        <v>26</v>
      </c>
      <c r="U267" s="155">
        <v>60</v>
      </c>
      <c r="V267" s="155">
        <v>60</v>
      </c>
      <c r="W267" s="155">
        <v>60</v>
      </c>
      <c r="X267" s="155">
        <v>57</v>
      </c>
      <c r="Y267" s="155">
        <v>43</v>
      </c>
      <c r="Z267" s="155">
        <v>35</v>
      </c>
      <c r="AA267" s="155">
        <v>30</v>
      </c>
      <c r="AB267" s="155">
        <v>26</v>
      </c>
      <c r="AC267" s="691"/>
      <c r="AD267" s="684">
        <v>150</v>
      </c>
      <c r="AE267" s="303" t="s">
        <v>1165</v>
      </c>
      <c r="AF267" s="155">
        <v>610</v>
      </c>
      <c r="AG267" s="155">
        <v>610</v>
      </c>
      <c r="AH267" s="156">
        <v>551</v>
      </c>
      <c r="AI267" s="155">
        <v>382</v>
      </c>
      <c r="AJ267" s="155">
        <v>293</v>
      </c>
      <c r="AK267" s="156">
        <v>237</v>
      </c>
      <c r="AL267" s="155">
        <v>200</v>
      </c>
      <c r="AM267" s="156">
        <v>172</v>
      </c>
      <c r="AN267" s="155">
        <v>610</v>
      </c>
      <c r="AO267" s="155">
        <v>610</v>
      </c>
      <c r="AP267" s="156">
        <v>551</v>
      </c>
      <c r="AQ267" s="155">
        <v>382</v>
      </c>
      <c r="AR267" s="155">
        <v>293</v>
      </c>
      <c r="AS267" s="155">
        <v>237</v>
      </c>
      <c r="AT267" s="156">
        <v>200</v>
      </c>
      <c r="AU267" s="155">
        <v>172</v>
      </c>
      <c r="AV267" s="155">
        <v>713</v>
      </c>
      <c r="AW267" s="155">
        <v>713</v>
      </c>
      <c r="AX267" s="155">
        <v>713</v>
      </c>
      <c r="AY267" s="155">
        <v>677</v>
      </c>
      <c r="AZ267" s="155">
        <v>519</v>
      </c>
      <c r="BA267" s="155">
        <v>421</v>
      </c>
      <c r="BB267" s="155">
        <v>354</v>
      </c>
      <c r="BC267" s="155">
        <v>305</v>
      </c>
      <c r="BD267" s="691"/>
      <c r="BE267" s="684">
        <v>150</v>
      </c>
      <c r="BF267" s="303" t="s">
        <v>1165</v>
      </c>
      <c r="BG267" s="155">
        <v>406</v>
      </c>
      <c r="BH267" s="155">
        <v>489</v>
      </c>
      <c r="BI267" s="156">
        <v>610</v>
      </c>
      <c r="BJ267" s="155">
        <v>539</v>
      </c>
      <c r="BK267" s="155">
        <v>509</v>
      </c>
      <c r="BL267" s="156">
        <v>509</v>
      </c>
      <c r="BM267" s="155">
        <v>510</v>
      </c>
      <c r="BN267" s="156">
        <v>509</v>
      </c>
      <c r="BO267" s="155">
        <v>406</v>
      </c>
      <c r="BP267" s="155">
        <v>489</v>
      </c>
      <c r="BQ267" s="156">
        <v>610</v>
      </c>
      <c r="BR267" s="155">
        <v>539</v>
      </c>
      <c r="BS267" s="155">
        <v>509</v>
      </c>
      <c r="BT267" s="155">
        <v>509</v>
      </c>
      <c r="BU267" s="156">
        <v>510</v>
      </c>
      <c r="BV267" s="155">
        <v>509</v>
      </c>
      <c r="BW267" s="155">
        <v>267</v>
      </c>
      <c r="BX267" s="155">
        <v>322</v>
      </c>
      <c r="BY267" s="155">
        <v>445</v>
      </c>
      <c r="BZ267" s="155">
        <v>539</v>
      </c>
      <c r="CA267" s="155">
        <v>509</v>
      </c>
      <c r="CB267" s="155">
        <v>509</v>
      </c>
      <c r="CC267" s="155">
        <v>510</v>
      </c>
      <c r="CD267" s="155">
        <v>509</v>
      </c>
      <c r="CE267" s="691"/>
      <c r="CF267" s="684">
        <v>150</v>
      </c>
      <c r="CG267" s="303" t="s">
        <v>1165</v>
      </c>
      <c r="CH267" s="155">
        <v>287</v>
      </c>
      <c r="CI267" s="155">
        <v>287</v>
      </c>
      <c r="CJ267" s="156">
        <v>432</v>
      </c>
      <c r="CK267" s="155">
        <v>432</v>
      </c>
      <c r="CL267" s="155">
        <v>432</v>
      </c>
      <c r="CM267" s="156">
        <v>432</v>
      </c>
      <c r="CN267" s="155">
        <v>432</v>
      </c>
      <c r="CO267" s="156">
        <v>432</v>
      </c>
      <c r="CP267" s="155">
        <v>287</v>
      </c>
      <c r="CQ267" s="155">
        <v>287</v>
      </c>
      <c r="CR267" s="156">
        <v>432</v>
      </c>
      <c r="CS267" s="155">
        <v>432</v>
      </c>
      <c r="CT267" s="155">
        <v>432</v>
      </c>
      <c r="CU267" s="155">
        <v>432</v>
      </c>
      <c r="CV267" s="156">
        <v>432</v>
      </c>
      <c r="CW267" s="155">
        <v>432</v>
      </c>
      <c r="CX267" s="155">
        <v>332</v>
      </c>
      <c r="CY267" s="155">
        <v>332</v>
      </c>
      <c r="CZ267" s="155">
        <v>332</v>
      </c>
      <c r="DA267" s="155">
        <v>432</v>
      </c>
      <c r="DB267" s="155">
        <v>432</v>
      </c>
      <c r="DC267" s="155">
        <v>432</v>
      </c>
      <c r="DD267" s="155">
        <v>432</v>
      </c>
      <c r="DE267" s="155">
        <v>432</v>
      </c>
    </row>
    <row r="268" spans="1:109">
      <c r="A268" s="143">
        <v>268</v>
      </c>
      <c r="B268" s="691"/>
      <c r="C268" s="685"/>
      <c r="D268" s="304" t="s">
        <v>1166</v>
      </c>
      <c r="E268" s="157">
        <v>61</v>
      </c>
      <c r="F268" s="157">
        <v>61</v>
      </c>
      <c r="G268" s="158">
        <v>61</v>
      </c>
      <c r="H268" s="157">
        <v>57</v>
      </c>
      <c r="I268" s="157">
        <v>43</v>
      </c>
      <c r="J268" s="158">
        <v>35</v>
      </c>
      <c r="K268" s="157">
        <v>30</v>
      </c>
      <c r="L268" s="158">
        <v>26</v>
      </c>
      <c r="M268" s="157">
        <v>50</v>
      </c>
      <c r="N268" s="157">
        <v>50</v>
      </c>
      <c r="O268" s="158">
        <v>50</v>
      </c>
      <c r="P268" s="157">
        <v>50</v>
      </c>
      <c r="Q268" s="157">
        <v>44</v>
      </c>
      <c r="R268" s="157">
        <v>35</v>
      </c>
      <c r="S268" s="158">
        <v>30</v>
      </c>
      <c r="T268" s="157">
        <v>26</v>
      </c>
      <c r="U268" s="157">
        <v>50</v>
      </c>
      <c r="V268" s="157">
        <v>50</v>
      </c>
      <c r="W268" s="157">
        <v>50</v>
      </c>
      <c r="X268" s="157">
        <v>50</v>
      </c>
      <c r="Y268" s="157">
        <v>44</v>
      </c>
      <c r="Z268" s="157">
        <v>35</v>
      </c>
      <c r="AA268" s="157">
        <v>30</v>
      </c>
      <c r="AB268" s="157">
        <v>26</v>
      </c>
      <c r="AC268" s="691"/>
      <c r="AD268" s="685"/>
      <c r="AE268" s="304" t="s">
        <v>1166</v>
      </c>
      <c r="AF268" s="157">
        <v>411</v>
      </c>
      <c r="AG268" s="157">
        <v>411</v>
      </c>
      <c r="AH268" s="158">
        <v>411</v>
      </c>
      <c r="AI268" s="157">
        <v>381</v>
      </c>
      <c r="AJ268" s="157">
        <v>293</v>
      </c>
      <c r="AK268" s="158">
        <v>238</v>
      </c>
      <c r="AL268" s="157">
        <v>200</v>
      </c>
      <c r="AM268" s="158">
        <v>172</v>
      </c>
      <c r="AN268" s="157">
        <v>603</v>
      </c>
      <c r="AO268" s="157">
        <v>603</v>
      </c>
      <c r="AP268" s="158">
        <v>603</v>
      </c>
      <c r="AQ268" s="157">
        <v>603</v>
      </c>
      <c r="AR268" s="157">
        <v>520</v>
      </c>
      <c r="AS268" s="157">
        <v>422</v>
      </c>
      <c r="AT268" s="158">
        <v>354</v>
      </c>
      <c r="AU268" s="157">
        <v>305</v>
      </c>
      <c r="AV268" s="157">
        <v>603</v>
      </c>
      <c r="AW268" s="157">
        <v>603</v>
      </c>
      <c r="AX268" s="157">
        <v>603</v>
      </c>
      <c r="AY268" s="157">
        <v>603</v>
      </c>
      <c r="AZ268" s="157">
        <v>520</v>
      </c>
      <c r="BA268" s="157">
        <v>422</v>
      </c>
      <c r="BB268" s="157">
        <v>354</v>
      </c>
      <c r="BC268" s="157">
        <v>305</v>
      </c>
      <c r="BD268" s="691"/>
      <c r="BE268" s="685"/>
      <c r="BF268" s="304" t="s">
        <v>1166</v>
      </c>
      <c r="BG268" s="157">
        <v>273</v>
      </c>
      <c r="BH268" s="157">
        <v>330</v>
      </c>
      <c r="BI268" s="158">
        <v>456</v>
      </c>
      <c r="BJ268" s="157">
        <v>539</v>
      </c>
      <c r="BK268" s="157">
        <v>509</v>
      </c>
      <c r="BL268" s="158">
        <v>510</v>
      </c>
      <c r="BM268" s="157">
        <v>510</v>
      </c>
      <c r="BN268" s="158">
        <v>509</v>
      </c>
      <c r="BO268" s="157">
        <v>226</v>
      </c>
      <c r="BP268" s="157">
        <v>272</v>
      </c>
      <c r="BQ268" s="158">
        <v>376</v>
      </c>
      <c r="BR268" s="157">
        <v>480</v>
      </c>
      <c r="BS268" s="157">
        <v>510</v>
      </c>
      <c r="BT268" s="157">
        <v>510</v>
      </c>
      <c r="BU268" s="158">
        <v>510</v>
      </c>
      <c r="BV268" s="157">
        <v>509</v>
      </c>
      <c r="BW268" s="157">
        <v>226</v>
      </c>
      <c r="BX268" s="157">
        <v>272</v>
      </c>
      <c r="BY268" s="157">
        <v>376</v>
      </c>
      <c r="BZ268" s="157">
        <v>480</v>
      </c>
      <c r="CA268" s="157">
        <v>510</v>
      </c>
      <c r="CB268" s="157">
        <v>510</v>
      </c>
      <c r="CC268" s="157">
        <v>510</v>
      </c>
      <c r="CD268" s="157">
        <v>509</v>
      </c>
      <c r="CE268" s="691"/>
      <c r="CF268" s="685"/>
      <c r="CG268" s="304" t="s">
        <v>1166</v>
      </c>
      <c r="CH268" s="157">
        <v>194</v>
      </c>
      <c r="CI268" s="157">
        <v>194</v>
      </c>
      <c r="CJ268" s="158">
        <v>324</v>
      </c>
      <c r="CK268" s="157">
        <v>432</v>
      </c>
      <c r="CL268" s="157">
        <v>432</v>
      </c>
      <c r="CM268" s="158">
        <v>432</v>
      </c>
      <c r="CN268" s="157">
        <v>432</v>
      </c>
      <c r="CO268" s="158">
        <v>432</v>
      </c>
      <c r="CP268" s="157">
        <v>281</v>
      </c>
      <c r="CQ268" s="157">
        <v>281</v>
      </c>
      <c r="CR268" s="158">
        <v>281</v>
      </c>
      <c r="CS268" s="157">
        <v>385</v>
      </c>
      <c r="CT268" s="157">
        <v>432</v>
      </c>
      <c r="CU268" s="157">
        <v>432</v>
      </c>
      <c r="CV268" s="158">
        <v>432</v>
      </c>
      <c r="CW268" s="157">
        <v>432</v>
      </c>
      <c r="CX268" s="157">
        <v>281</v>
      </c>
      <c r="CY268" s="157">
        <v>281</v>
      </c>
      <c r="CZ268" s="157">
        <v>281</v>
      </c>
      <c r="DA268" s="157">
        <v>385</v>
      </c>
      <c r="DB268" s="157">
        <v>432</v>
      </c>
      <c r="DC268" s="157">
        <v>432</v>
      </c>
      <c r="DD268" s="157">
        <v>432</v>
      </c>
      <c r="DE268" s="157">
        <v>432</v>
      </c>
    </row>
    <row r="269" spans="1:109">
      <c r="A269" s="143">
        <v>269</v>
      </c>
      <c r="B269" s="691"/>
      <c r="C269" s="686"/>
      <c r="D269" s="305" t="s">
        <v>1167</v>
      </c>
      <c r="E269" s="159">
        <v>56</v>
      </c>
      <c r="F269" s="159">
        <v>56</v>
      </c>
      <c r="G269" s="160">
        <v>56</v>
      </c>
      <c r="H269" s="159">
        <v>51</v>
      </c>
      <c r="I269" s="159">
        <v>43</v>
      </c>
      <c r="J269" s="160">
        <v>35</v>
      </c>
      <c r="K269" s="159">
        <v>30</v>
      </c>
      <c r="L269" s="160">
        <v>26</v>
      </c>
      <c r="M269" s="159">
        <v>46</v>
      </c>
      <c r="N269" s="159">
        <v>46</v>
      </c>
      <c r="O269" s="160">
        <v>46</v>
      </c>
      <c r="P269" s="159">
        <v>46</v>
      </c>
      <c r="Q269" s="159">
        <v>43</v>
      </c>
      <c r="R269" s="159">
        <v>35</v>
      </c>
      <c r="S269" s="160">
        <v>30</v>
      </c>
      <c r="T269" s="159">
        <v>26</v>
      </c>
      <c r="U269" s="159">
        <v>46</v>
      </c>
      <c r="V269" s="159">
        <v>46</v>
      </c>
      <c r="W269" s="159">
        <v>46</v>
      </c>
      <c r="X269" s="159">
        <v>46</v>
      </c>
      <c r="Y269" s="159">
        <v>43</v>
      </c>
      <c r="Z269" s="159">
        <v>35</v>
      </c>
      <c r="AA269" s="159">
        <v>30</v>
      </c>
      <c r="AB269" s="159">
        <v>26</v>
      </c>
      <c r="AC269" s="691"/>
      <c r="AD269" s="686"/>
      <c r="AE269" s="305" t="s">
        <v>1167</v>
      </c>
      <c r="AF269" s="159">
        <v>376</v>
      </c>
      <c r="AG269" s="159">
        <v>376</v>
      </c>
      <c r="AH269" s="160">
        <v>376</v>
      </c>
      <c r="AI269" s="159">
        <v>347</v>
      </c>
      <c r="AJ269" s="159">
        <v>293</v>
      </c>
      <c r="AK269" s="160">
        <v>237</v>
      </c>
      <c r="AL269" s="159">
        <v>200</v>
      </c>
      <c r="AM269" s="160">
        <v>173</v>
      </c>
      <c r="AN269" s="159">
        <v>551</v>
      </c>
      <c r="AO269" s="159">
        <v>551</v>
      </c>
      <c r="AP269" s="160">
        <v>551</v>
      </c>
      <c r="AQ269" s="159">
        <v>551</v>
      </c>
      <c r="AR269" s="159">
        <v>518</v>
      </c>
      <c r="AS269" s="159">
        <v>421</v>
      </c>
      <c r="AT269" s="160">
        <v>355</v>
      </c>
      <c r="AU269" s="159">
        <v>306</v>
      </c>
      <c r="AV269" s="159">
        <v>551</v>
      </c>
      <c r="AW269" s="159">
        <v>551</v>
      </c>
      <c r="AX269" s="159">
        <v>551</v>
      </c>
      <c r="AY269" s="159">
        <v>551</v>
      </c>
      <c r="AZ269" s="159">
        <v>518</v>
      </c>
      <c r="BA269" s="159">
        <v>421</v>
      </c>
      <c r="BB269" s="159">
        <v>355</v>
      </c>
      <c r="BC269" s="159">
        <v>306</v>
      </c>
      <c r="BD269" s="691"/>
      <c r="BE269" s="686"/>
      <c r="BF269" s="305" t="s">
        <v>1167</v>
      </c>
      <c r="BG269" s="159">
        <v>251</v>
      </c>
      <c r="BH269" s="159">
        <v>301</v>
      </c>
      <c r="BI269" s="160">
        <v>416</v>
      </c>
      <c r="BJ269" s="159">
        <v>489</v>
      </c>
      <c r="BK269" s="159">
        <v>509</v>
      </c>
      <c r="BL269" s="160">
        <v>509</v>
      </c>
      <c r="BM269" s="159">
        <v>510</v>
      </c>
      <c r="BN269" s="160">
        <v>510</v>
      </c>
      <c r="BO269" s="159">
        <v>206</v>
      </c>
      <c r="BP269" s="159">
        <v>249</v>
      </c>
      <c r="BQ269" s="160">
        <v>343</v>
      </c>
      <c r="BR269" s="159">
        <v>438</v>
      </c>
      <c r="BS269" s="159">
        <v>509</v>
      </c>
      <c r="BT269" s="159">
        <v>509</v>
      </c>
      <c r="BU269" s="160">
        <v>510</v>
      </c>
      <c r="BV269" s="159">
        <v>510</v>
      </c>
      <c r="BW269" s="159">
        <v>206</v>
      </c>
      <c r="BX269" s="159">
        <v>249</v>
      </c>
      <c r="BY269" s="159">
        <v>343</v>
      </c>
      <c r="BZ269" s="159">
        <v>438</v>
      </c>
      <c r="CA269" s="159">
        <v>509</v>
      </c>
      <c r="CB269" s="159">
        <v>509</v>
      </c>
      <c r="CC269" s="159">
        <v>510</v>
      </c>
      <c r="CD269" s="159">
        <v>510</v>
      </c>
      <c r="CE269" s="691"/>
      <c r="CF269" s="686"/>
      <c r="CG269" s="305" t="s">
        <v>1167</v>
      </c>
      <c r="CH269" s="159">
        <v>177</v>
      </c>
      <c r="CI269" s="159">
        <v>177</v>
      </c>
      <c r="CJ269" s="160">
        <v>295</v>
      </c>
      <c r="CK269" s="159">
        <v>392</v>
      </c>
      <c r="CL269" s="159">
        <v>432</v>
      </c>
      <c r="CM269" s="160">
        <v>432</v>
      </c>
      <c r="CN269" s="159">
        <v>432</v>
      </c>
      <c r="CO269" s="160">
        <v>432</v>
      </c>
      <c r="CP269" s="159">
        <v>257</v>
      </c>
      <c r="CQ269" s="159">
        <v>257</v>
      </c>
      <c r="CR269" s="160">
        <v>257</v>
      </c>
      <c r="CS269" s="159">
        <v>351</v>
      </c>
      <c r="CT269" s="159">
        <v>432</v>
      </c>
      <c r="CU269" s="159">
        <v>432</v>
      </c>
      <c r="CV269" s="160">
        <v>432</v>
      </c>
      <c r="CW269" s="159">
        <v>432</v>
      </c>
      <c r="CX269" s="159">
        <v>257</v>
      </c>
      <c r="CY269" s="159">
        <v>257</v>
      </c>
      <c r="CZ269" s="159">
        <v>257</v>
      </c>
      <c r="DA269" s="159">
        <v>351</v>
      </c>
      <c r="DB269" s="159">
        <v>432</v>
      </c>
      <c r="DC269" s="159">
        <v>432</v>
      </c>
      <c r="DD269" s="159">
        <v>432</v>
      </c>
      <c r="DE269" s="159">
        <v>432</v>
      </c>
    </row>
    <row r="270" spans="1:109">
      <c r="A270" s="143">
        <v>270</v>
      </c>
      <c r="B270" s="691"/>
      <c r="C270" s="687">
        <v>160</v>
      </c>
      <c r="D270" s="303" t="s">
        <v>1165</v>
      </c>
      <c r="E270" s="155">
        <v>87</v>
      </c>
      <c r="F270" s="155">
        <v>87</v>
      </c>
      <c r="G270" s="156">
        <v>82</v>
      </c>
      <c r="H270" s="155">
        <v>57</v>
      </c>
      <c r="I270" s="155">
        <v>43</v>
      </c>
      <c r="J270" s="156">
        <v>35</v>
      </c>
      <c r="K270" s="155">
        <v>30</v>
      </c>
      <c r="L270" s="156">
        <v>26</v>
      </c>
      <c r="M270" s="155">
        <v>52</v>
      </c>
      <c r="N270" s="155">
        <v>52</v>
      </c>
      <c r="O270" s="156">
        <v>52</v>
      </c>
      <c r="P270" s="155">
        <v>52</v>
      </c>
      <c r="Q270" s="155">
        <v>43</v>
      </c>
      <c r="R270" s="155">
        <v>35</v>
      </c>
      <c r="S270" s="156">
        <v>30</v>
      </c>
      <c r="T270" s="155">
        <v>26</v>
      </c>
      <c r="U270" s="155">
        <v>52</v>
      </c>
      <c r="V270" s="155">
        <v>52</v>
      </c>
      <c r="W270" s="155">
        <v>52</v>
      </c>
      <c r="X270" s="155">
        <v>52</v>
      </c>
      <c r="Y270" s="155">
        <v>43</v>
      </c>
      <c r="Z270" s="155">
        <v>35</v>
      </c>
      <c r="AA270" s="155">
        <v>30</v>
      </c>
      <c r="AB270" s="155">
        <v>26</v>
      </c>
      <c r="AC270" s="691"/>
      <c r="AD270" s="687">
        <v>160</v>
      </c>
      <c r="AE270" s="303" t="s">
        <v>1165</v>
      </c>
      <c r="AF270" s="155">
        <v>667</v>
      </c>
      <c r="AG270" s="155">
        <v>667</v>
      </c>
      <c r="AH270" s="156">
        <v>628</v>
      </c>
      <c r="AI270" s="155">
        <v>438</v>
      </c>
      <c r="AJ270" s="155">
        <v>335</v>
      </c>
      <c r="AK270" s="156">
        <v>272</v>
      </c>
      <c r="AL270" s="155">
        <v>229</v>
      </c>
      <c r="AM270" s="156">
        <v>197</v>
      </c>
      <c r="AN270" s="155">
        <v>713</v>
      </c>
      <c r="AO270" s="155">
        <v>713</v>
      </c>
      <c r="AP270" s="156">
        <v>713</v>
      </c>
      <c r="AQ270" s="155">
        <v>713</v>
      </c>
      <c r="AR270" s="155">
        <v>592</v>
      </c>
      <c r="AS270" s="155">
        <v>480</v>
      </c>
      <c r="AT270" s="156">
        <v>404</v>
      </c>
      <c r="AU270" s="155">
        <v>348</v>
      </c>
      <c r="AV270" s="155">
        <v>713</v>
      </c>
      <c r="AW270" s="155">
        <v>713</v>
      </c>
      <c r="AX270" s="155">
        <v>713</v>
      </c>
      <c r="AY270" s="155">
        <v>713</v>
      </c>
      <c r="AZ270" s="155">
        <v>592</v>
      </c>
      <c r="BA270" s="155">
        <v>480</v>
      </c>
      <c r="BB270" s="155">
        <v>404</v>
      </c>
      <c r="BC270" s="155">
        <v>348</v>
      </c>
      <c r="BD270" s="691"/>
      <c r="BE270" s="687">
        <v>160</v>
      </c>
      <c r="BF270" s="303" t="s">
        <v>1165</v>
      </c>
      <c r="BG270" s="155">
        <v>474</v>
      </c>
      <c r="BH270" s="155">
        <v>523</v>
      </c>
      <c r="BI270" s="156">
        <v>659</v>
      </c>
      <c r="BJ270" s="155">
        <v>576</v>
      </c>
      <c r="BK270" s="155">
        <v>530</v>
      </c>
      <c r="BL270" s="156">
        <v>509</v>
      </c>
      <c r="BM270" s="155">
        <v>510</v>
      </c>
      <c r="BN270" s="156">
        <v>509</v>
      </c>
      <c r="BO270" s="155">
        <v>286</v>
      </c>
      <c r="BP270" s="155">
        <v>316</v>
      </c>
      <c r="BQ270" s="156">
        <v>423</v>
      </c>
      <c r="BR270" s="155">
        <v>530</v>
      </c>
      <c r="BS270" s="155">
        <v>530</v>
      </c>
      <c r="BT270" s="155">
        <v>509</v>
      </c>
      <c r="BU270" s="156">
        <v>510</v>
      </c>
      <c r="BV270" s="155">
        <v>509</v>
      </c>
      <c r="BW270" s="155">
        <v>286</v>
      </c>
      <c r="BX270" s="155">
        <v>316</v>
      </c>
      <c r="BY270" s="155">
        <v>423</v>
      </c>
      <c r="BZ270" s="155">
        <v>530</v>
      </c>
      <c r="CA270" s="155">
        <v>530</v>
      </c>
      <c r="CB270" s="155">
        <v>509</v>
      </c>
      <c r="CC270" s="155">
        <v>510</v>
      </c>
      <c r="CD270" s="155">
        <v>509</v>
      </c>
      <c r="CE270" s="691"/>
      <c r="CF270" s="687">
        <v>160</v>
      </c>
      <c r="CG270" s="303" t="s">
        <v>1165</v>
      </c>
      <c r="CH270" s="155">
        <v>311</v>
      </c>
      <c r="CI270" s="155">
        <v>311</v>
      </c>
      <c r="CJ270" s="156">
        <v>432</v>
      </c>
      <c r="CK270" s="155">
        <v>432</v>
      </c>
      <c r="CL270" s="155">
        <v>432</v>
      </c>
      <c r="CM270" s="156">
        <v>432</v>
      </c>
      <c r="CN270" s="155">
        <v>432</v>
      </c>
      <c r="CO270" s="156">
        <v>432</v>
      </c>
      <c r="CP270" s="155">
        <v>332</v>
      </c>
      <c r="CQ270" s="155">
        <v>332</v>
      </c>
      <c r="CR270" s="156">
        <v>332</v>
      </c>
      <c r="CS270" s="155">
        <v>398</v>
      </c>
      <c r="CT270" s="155">
        <v>432</v>
      </c>
      <c r="CU270" s="155">
        <v>432</v>
      </c>
      <c r="CV270" s="156">
        <v>432</v>
      </c>
      <c r="CW270" s="155">
        <v>432</v>
      </c>
      <c r="CX270" s="155">
        <v>332</v>
      </c>
      <c r="CY270" s="155">
        <v>332</v>
      </c>
      <c r="CZ270" s="155">
        <v>332</v>
      </c>
      <c r="DA270" s="155">
        <v>398</v>
      </c>
      <c r="DB270" s="155">
        <v>432</v>
      </c>
      <c r="DC270" s="155">
        <v>432</v>
      </c>
      <c r="DD270" s="155">
        <v>432</v>
      </c>
      <c r="DE270" s="155">
        <v>432</v>
      </c>
    </row>
    <row r="271" spans="1:109">
      <c r="A271" s="143">
        <v>271</v>
      </c>
      <c r="B271" s="691"/>
      <c r="C271" s="688"/>
      <c r="D271" s="304" t="s">
        <v>1166</v>
      </c>
      <c r="E271" s="157">
        <v>58</v>
      </c>
      <c r="F271" s="157">
        <v>58</v>
      </c>
      <c r="G271" s="158">
        <v>58</v>
      </c>
      <c r="H271" s="157">
        <v>57</v>
      </c>
      <c r="I271" s="157">
        <v>43</v>
      </c>
      <c r="J271" s="158">
        <v>35</v>
      </c>
      <c r="K271" s="157">
        <v>30</v>
      </c>
      <c r="L271" s="158">
        <v>26</v>
      </c>
      <c r="M271" s="157">
        <v>48</v>
      </c>
      <c r="N271" s="157">
        <v>48</v>
      </c>
      <c r="O271" s="158">
        <v>48</v>
      </c>
      <c r="P271" s="157">
        <v>48</v>
      </c>
      <c r="Q271" s="157">
        <v>43</v>
      </c>
      <c r="R271" s="157">
        <v>35</v>
      </c>
      <c r="S271" s="158">
        <v>30</v>
      </c>
      <c r="T271" s="157">
        <v>26</v>
      </c>
      <c r="U271" s="157">
        <v>48</v>
      </c>
      <c r="V271" s="157">
        <v>48</v>
      </c>
      <c r="W271" s="157">
        <v>48</v>
      </c>
      <c r="X271" s="157">
        <v>48</v>
      </c>
      <c r="Y271" s="157">
        <v>43</v>
      </c>
      <c r="Z271" s="157">
        <v>35</v>
      </c>
      <c r="AA271" s="157">
        <v>30</v>
      </c>
      <c r="AB271" s="157">
        <v>26</v>
      </c>
      <c r="AC271" s="691"/>
      <c r="AD271" s="688"/>
      <c r="AE271" s="304" t="s">
        <v>1166</v>
      </c>
      <c r="AF271" s="157">
        <v>450</v>
      </c>
      <c r="AG271" s="157">
        <v>450</v>
      </c>
      <c r="AH271" s="158">
        <v>450</v>
      </c>
      <c r="AI271" s="157">
        <v>437</v>
      </c>
      <c r="AJ271" s="157">
        <v>334</v>
      </c>
      <c r="AK271" s="158">
        <v>272</v>
      </c>
      <c r="AL271" s="157">
        <v>229</v>
      </c>
      <c r="AM271" s="158">
        <v>197</v>
      </c>
      <c r="AN271" s="157">
        <v>658</v>
      </c>
      <c r="AO271" s="157">
        <v>658</v>
      </c>
      <c r="AP271" s="158">
        <v>658</v>
      </c>
      <c r="AQ271" s="157">
        <v>658</v>
      </c>
      <c r="AR271" s="157">
        <v>592</v>
      </c>
      <c r="AS271" s="157">
        <v>481</v>
      </c>
      <c r="AT271" s="158">
        <v>404</v>
      </c>
      <c r="AU271" s="157">
        <v>348</v>
      </c>
      <c r="AV271" s="157">
        <v>658</v>
      </c>
      <c r="AW271" s="157">
        <v>658</v>
      </c>
      <c r="AX271" s="157">
        <v>658</v>
      </c>
      <c r="AY271" s="157">
        <v>658</v>
      </c>
      <c r="AZ271" s="157">
        <v>592</v>
      </c>
      <c r="BA271" s="157">
        <v>481</v>
      </c>
      <c r="BB271" s="157">
        <v>404</v>
      </c>
      <c r="BC271" s="157">
        <v>348</v>
      </c>
      <c r="BD271" s="691"/>
      <c r="BE271" s="688"/>
      <c r="BF271" s="304" t="s">
        <v>1166</v>
      </c>
      <c r="BG271" s="157">
        <v>319</v>
      </c>
      <c r="BH271" s="157">
        <v>352</v>
      </c>
      <c r="BI271" s="158">
        <v>472</v>
      </c>
      <c r="BJ271" s="157">
        <v>576</v>
      </c>
      <c r="BK271" s="157">
        <v>529</v>
      </c>
      <c r="BL271" s="158">
        <v>510</v>
      </c>
      <c r="BM271" s="157">
        <v>510</v>
      </c>
      <c r="BN271" s="158">
        <v>509</v>
      </c>
      <c r="BO271" s="157">
        <v>264</v>
      </c>
      <c r="BP271" s="157">
        <v>291</v>
      </c>
      <c r="BQ271" s="158">
        <v>391</v>
      </c>
      <c r="BR271" s="157">
        <v>489</v>
      </c>
      <c r="BS271" s="157">
        <v>529</v>
      </c>
      <c r="BT271" s="157">
        <v>510</v>
      </c>
      <c r="BU271" s="158">
        <v>510</v>
      </c>
      <c r="BV271" s="157">
        <v>509</v>
      </c>
      <c r="BW271" s="157">
        <v>264</v>
      </c>
      <c r="BX271" s="157">
        <v>291</v>
      </c>
      <c r="BY271" s="157">
        <v>391</v>
      </c>
      <c r="BZ271" s="157">
        <v>489</v>
      </c>
      <c r="CA271" s="157">
        <v>529</v>
      </c>
      <c r="CB271" s="157">
        <v>510</v>
      </c>
      <c r="CC271" s="157">
        <v>510</v>
      </c>
      <c r="CD271" s="157">
        <v>509</v>
      </c>
      <c r="CE271" s="691"/>
      <c r="CF271" s="688"/>
      <c r="CG271" s="304" t="s">
        <v>1166</v>
      </c>
      <c r="CH271" s="157">
        <v>210</v>
      </c>
      <c r="CI271" s="157">
        <v>210</v>
      </c>
      <c r="CJ271" s="158">
        <v>309</v>
      </c>
      <c r="CK271" s="157">
        <v>432</v>
      </c>
      <c r="CL271" s="157">
        <v>432</v>
      </c>
      <c r="CM271" s="158">
        <v>432</v>
      </c>
      <c r="CN271" s="157">
        <v>432</v>
      </c>
      <c r="CO271" s="158">
        <v>432</v>
      </c>
      <c r="CP271" s="157">
        <v>307</v>
      </c>
      <c r="CQ271" s="157">
        <v>307</v>
      </c>
      <c r="CR271" s="158">
        <v>307</v>
      </c>
      <c r="CS271" s="157">
        <v>368</v>
      </c>
      <c r="CT271" s="157">
        <v>432</v>
      </c>
      <c r="CU271" s="157">
        <v>432</v>
      </c>
      <c r="CV271" s="158">
        <v>432</v>
      </c>
      <c r="CW271" s="157">
        <v>432</v>
      </c>
      <c r="CX271" s="157">
        <v>307</v>
      </c>
      <c r="CY271" s="157">
        <v>307</v>
      </c>
      <c r="CZ271" s="157">
        <v>307</v>
      </c>
      <c r="DA271" s="157">
        <v>368</v>
      </c>
      <c r="DB271" s="157">
        <v>432</v>
      </c>
      <c r="DC271" s="157">
        <v>432</v>
      </c>
      <c r="DD271" s="157">
        <v>432</v>
      </c>
      <c r="DE271" s="157">
        <v>432</v>
      </c>
    </row>
    <row r="272" spans="1:109">
      <c r="A272" s="143">
        <v>272</v>
      </c>
      <c r="B272" s="691"/>
      <c r="C272" s="689"/>
      <c r="D272" s="305" t="s">
        <v>1167</v>
      </c>
      <c r="E272" s="159">
        <v>53</v>
      </c>
      <c r="F272" s="159">
        <v>53</v>
      </c>
      <c r="G272" s="160">
        <v>53</v>
      </c>
      <c r="H272" s="159">
        <v>50</v>
      </c>
      <c r="I272" s="159">
        <v>44</v>
      </c>
      <c r="J272" s="160">
        <v>35</v>
      </c>
      <c r="K272" s="159">
        <v>30</v>
      </c>
      <c r="L272" s="160">
        <v>26</v>
      </c>
      <c r="M272" s="159">
        <v>44</v>
      </c>
      <c r="N272" s="159">
        <v>44</v>
      </c>
      <c r="O272" s="160">
        <v>44</v>
      </c>
      <c r="P272" s="159">
        <v>44</v>
      </c>
      <c r="Q272" s="159">
        <v>43</v>
      </c>
      <c r="R272" s="159">
        <v>35</v>
      </c>
      <c r="S272" s="160">
        <v>30</v>
      </c>
      <c r="T272" s="159">
        <v>26</v>
      </c>
      <c r="U272" s="159">
        <v>44</v>
      </c>
      <c r="V272" s="159">
        <v>44</v>
      </c>
      <c r="W272" s="159">
        <v>44</v>
      </c>
      <c r="X272" s="159">
        <v>44</v>
      </c>
      <c r="Y272" s="159">
        <v>43</v>
      </c>
      <c r="Z272" s="159">
        <v>35</v>
      </c>
      <c r="AA272" s="159">
        <v>30</v>
      </c>
      <c r="AB272" s="159">
        <v>26</v>
      </c>
      <c r="AC272" s="691"/>
      <c r="AD272" s="689"/>
      <c r="AE272" s="305" t="s">
        <v>1167</v>
      </c>
      <c r="AF272" s="159">
        <v>412</v>
      </c>
      <c r="AG272" s="159">
        <v>412</v>
      </c>
      <c r="AH272" s="160">
        <v>412</v>
      </c>
      <c r="AI272" s="159">
        <v>385</v>
      </c>
      <c r="AJ272" s="159">
        <v>335</v>
      </c>
      <c r="AK272" s="160">
        <v>272</v>
      </c>
      <c r="AL272" s="159">
        <v>228</v>
      </c>
      <c r="AM272" s="160">
        <v>197</v>
      </c>
      <c r="AN272" s="159">
        <v>602</v>
      </c>
      <c r="AO272" s="159">
        <v>602</v>
      </c>
      <c r="AP272" s="160">
        <v>602</v>
      </c>
      <c r="AQ272" s="159">
        <v>602</v>
      </c>
      <c r="AR272" s="159">
        <v>593</v>
      </c>
      <c r="AS272" s="159">
        <v>480</v>
      </c>
      <c r="AT272" s="160">
        <v>404</v>
      </c>
      <c r="AU272" s="159">
        <v>349</v>
      </c>
      <c r="AV272" s="159">
        <v>602</v>
      </c>
      <c r="AW272" s="159">
        <v>602</v>
      </c>
      <c r="AX272" s="159">
        <v>602</v>
      </c>
      <c r="AY272" s="159">
        <v>602</v>
      </c>
      <c r="AZ272" s="159">
        <v>593</v>
      </c>
      <c r="BA272" s="159">
        <v>480</v>
      </c>
      <c r="BB272" s="159">
        <v>404</v>
      </c>
      <c r="BC272" s="159">
        <v>349</v>
      </c>
      <c r="BD272" s="691"/>
      <c r="BE272" s="689"/>
      <c r="BF272" s="305" t="s">
        <v>1167</v>
      </c>
      <c r="BG272" s="159">
        <v>292</v>
      </c>
      <c r="BH272" s="159">
        <v>322</v>
      </c>
      <c r="BI272" s="160">
        <v>431</v>
      </c>
      <c r="BJ272" s="159">
        <v>506</v>
      </c>
      <c r="BK272" s="159">
        <v>531</v>
      </c>
      <c r="BL272" s="160">
        <v>509</v>
      </c>
      <c r="BM272" s="159">
        <v>510</v>
      </c>
      <c r="BN272" s="160">
        <v>510</v>
      </c>
      <c r="BO272" s="159">
        <v>241</v>
      </c>
      <c r="BP272" s="159">
        <v>266</v>
      </c>
      <c r="BQ272" s="160">
        <v>357</v>
      </c>
      <c r="BR272" s="159">
        <v>447</v>
      </c>
      <c r="BS272" s="159">
        <v>529</v>
      </c>
      <c r="BT272" s="159">
        <v>509</v>
      </c>
      <c r="BU272" s="160">
        <v>510</v>
      </c>
      <c r="BV272" s="159">
        <v>510</v>
      </c>
      <c r="BW272" s="159">
        <v>241</v>
      </c>
      <c r="BX272" s="159">
        <v>266</v>
      </c>
      <c r="BY272" s="159">
        <v>357</v>
      </c>
      <c r="BZ272" s="159">
        <v>447</v>
      </c>
      <c r="CA272" s="159">
        <v>529</v>
      </c>
      <c r="CB272" s="159">
        <v>509</v>
      </c>
      <c r="CC272" s="159">
        <v>510</v>
      </c>
      <c r="CD272" s="159">
        <v>510</v>
      </c>
      <c r="CE272" s="691"/>
      <c r="CF272" s="689"/>
      <c r="CG272" s="305" t="s">
        <v>1167</v>
      </c>
      <c r="CH272" s="159">
        <v>192</v>
      </c>
      <c r="CI272" s="159">
        <v>192</v>
      </c>
      <c r="CJ272" s="160">
        <v>283</v>
      </c>
      <c r="CK272" s="159">
        <v>380</v>
      </c>
      <c r="CL272" s="159">
        <v>432</v>
      </c>
      <c r="CM272" s="160">
        <v>432</v>
      </c>
      <c r="CN272" s="159">
        <v>432</v>
      </c>
      <c r="CO272" s="160">
        <v>432</v>
      </c>
      <c r="CP272" s="159">
        <v>281</v>
      </c>
      <c r="CQ272" s="159">
        <v>281</v>
      </c>
      <c r="CR272" s="160">
        <v>281</v>
      </c>
      <c r="CS272" s="159">
        <v>336</v>
      </c>
      <c r="CT272" s="159">
        <v>432</v>
      </c>
      <c r="CU272" s="159">
        <v>432</v>
      </c>
      <c r="CV272" s="160">
        <v>432</v>
      </c>
      <c r="CW272" s="159">
        <v>432</v>
      </c>
      <c r="CX272" s="159">
        <v>281</v>
      </c>
      <c r="CY272" s="159">
        <v>281</v>
      </c>
      <c r="CZ272" s="159">
        <v>281</v>
      </c>
      <c r="DA272" s="159">
        <v>336</v>
      </c>
      <c r="DB272" s="159">
        <v>432</v>
      </c>
      <c r="DC272" s="159">
        <v>432</v>
      </c>
      <c r="DD272" s="159">
        <v>432</v>
      </c>
      <c r="DE272" s="159">
        <v>432</v>
      </c>
    </row>
    <row r="273" spans="1:109">
      <c r="A273" s="143">
        <v>273</v>
      </c>
      <c r="B273" s="691"/>
      <c r="C273" s="704">
        <v>170</v>
      </c>
      <c r="D273" s="303" t="s">
        <v>1165</v>
      </c>
      <c r="E273" s="155">
        <v>82</v>
      </c>
      <c r="F273" s="155">
        <v>82</v>
      </c>
      <c r="G273" s="156">
        <v>81</v>
      </c>
      <c r="H273" s="155">
        <v>57</v>
      </c>
      <c r="I273" s="155">
        <v>43</v>
      </c>
      <c r="J273" s="156">
        <v>35</v>
      </c>
      <c r="K273" s="155">
        <v>30</v>
      </c>
      <c r="L273" s="156">
        <v>26</v>
      </c>
      <c r="M273" s="155">
        <v>46</v>
      </c>
      <c r="N273" s="155">
        <v>46</v>
      </c>
      <c r="O273" s="156">
        <v>46</v>
      </c>
      <c r="P273" s="155">
        <v>46</v>
      </c>
      <c r="Q273" s="155">
        <v>43</v>
      </c>
      <c r="R273" s="155">
        <v>35</v>
      </c>
      <c r="S273" s="156">
        <v>30</v>
      </c>
      <c r="T273" s="155">
        <v>26</v>
      </c>
      <c r="U273" s="155">
        <v>46</v>
      </c>
      <c r="V273" s="155">
        <v>46</v>
      </c>
      <c r="W273" s="155">
        <v>46</v>
      </c>
      <c r="X273" s="155">
        <v>46</v>
      </c>
      <c r="Y273" s="155">
        <v>43</v>
      </c>
      <c r="Z273" s="155">
        <v>35</v>
      </c>
      <c r="AA273" s="155">
        <v>30</v>
      </c>
      <c r="AB273" s="155">
        <v>26</v>
      </c>
      <c r="AC273" s="691"/>
      <c r="AD273" s="704">
        <v>170</v>
      </c>
      <c r="AE273" s="303" t="s">
        <v>1165</v>
      </c>
      <c r="AF273" s="155">
        <v>713</v>
      </c>
      <c r="AG273" s="155">
        <v>713</v>
      </c>
      <c r="AH273" s="156">
        <v>713</v>
      </c>
      <c r="AI273" s="155">
        <v>495</v>
      </c>
      <c r="AJ273" s="155">
        <v>380</v>
      </c>
      <c r="AK273" s="156">
        <v>308</v>
      </c>
      <c r="AL273" s="155">
        <v>259</v>
      </c>
      <c r="AM273" s="156">
        <v>223</v>
      </c>
      <c r="AN273" s="155">
        <v>713</v>
      </c>
      <c r="AO273" s="155">
        <v>713</v>
      </c>
      <c r="AP273" s="156">
        <v>713</v>
      </c>
      <c r="AQ273" s="155">
        <v>713</v>
      </c>
      <c r="AR273" s="155">
        <v>670</v>
      </c>
      <c r="AS273" s="155">
        <v>543</v>
      </c>
      <c r="AT273" s="156">
        <v>458</v>
      </c>
      <c r="AU273" s="155">
        <v>394</v>
      </c>
      <c r="AV273" s="155">
        <v>713</v>
      </c>
      <c r="AW273" s="155">
        <v>713</v>
      </c>
      <c r="AX273" s="155">
        <v>713</v>
      </c>
      <c r="AY273" s="155">
        <v>713</v>
      </c>
      <c r="AZ273" s="155">
        <v>670</v>
      </c>
      <c r="BA273" s="155">
        <v>543</v>
      </c>
      <c r="BB273" s="155">
        <v>458</v>
      </c>
      <c r="BC273" s="155">
        <v>394</v>
      </c>
      <c r="BD273" s="691"/>
      <c r="BE273" s="704">
        <v>170</v>
      </c>
      <c r="BF273" s="303" t="s">
        <v>1165</v>
      </c>
      <c r="BG273" s="155">
        <v>500</v>
      </c>
      <c r="BH273" s="155">
        <v>526</v>
      </c>
      <c r="BI273" s="156">
        <v>693</v>
      </c>
      <c r="BJ273" s="155">
        <v>598</v>
      </c>
      <c r="BK273" s="155">
        <v>548</v>
      </c>
      <c r="BL273" s="156">
        <v>517</v>
      </c>
      <c r="BM273" s="155">
        <v>510</v>
      </c>
      <c r="BN273" s="156">
        <v>509</v>
      </c>
      <c r="BO273" s="155">
        <v>284</v>
      </c>
      <c r="BP273" s="155">
        <v>298</v>
      </c>
      <c r="BQ273" s="156">
        <v>394</v>
      </c>
      <c r="BR273" s="155">
        <v>488</v>
      </c>
      <c r="BS273" s="155">
        <v>548</v>
      </c>
      <c r="BT273" s="155">
        <v>517</v>
      </c>
      <c r="BU273" s="156">
        <v>510</v>
      </c>
      <c r="BV273" s="155">
        <v>509</v>
      </c>
      <c r="BW273" s="155">
        <v>284</v>
      </c>
      <c r="BX273" s="155">
        <v>298</v>
      </c>
      <c r="BY273" s="155">
        <v>394</v>
      </c>
      <c r="BZ273" s="155">
        <v>488</v>
      </c>
      <c r="CA273" s="155">
        <v>548</v>
      </c>
      <c r="CB273" s="155">
        <v>517</v>
      </c>
      <c r="CC273" s="155">
        <v>510</v>
      </c>
      <c r="CD273" s="155">
        <v>509</v>
      </c>
      <c r="CE273" s="691"/>
      <c r="CF273" s="704">
        <v>170</v>
      </c>
      <c r="CG273" s="303" t="s">
        <v>1165</v>
      </c>
      <c r="CH273" s="155">
        <v>332</v>
      </c>
      <c r="CI273" s="155">
        <v>332</v>
      </c>
      <c r="CJ273" s="156">
        <v>431</v>
      </c>
      <c r="CK273" s="155">
        <v>432</v>
      </c>
      <c r="CL273" s="155">
        <v>432</v>
      </c>
      <c r="CM273" s="156">
        <v>432</v>
      </c>
      <c r="CN273" s="155">
        <v>432</v>
      </c>
      <c r="CO273" s="156">
        <v>432</v>
      </c>
      <c r="CP273" s="155">
        <v>332</v>
      </c>
      <c r="CQ273" s="155">
        <v>332</v>
      </c>
      <c r="CR273" s="156">
        <v>332</v>
      </c>
      <c r="CS273" s="155">
        <v>352</v>
      </c>
      <c r="CT273" s="155">
        <v>432</v>
      </c>
      <c r="CU273" s="155">
        <v>432</v>
      </c>
      <c r="CV273" s="156">
        <v>432</v>
      </c>
      <c r="CW273" s="155">
        <v>432</v>
      </c>
      <c r="CX273" s="155">
        <v>332</v>
      </c>
      <c r="CY273" s="155">
        <v>332</v>
      </c>
      <c r="CZ273" s="155">
        <v>332</v>
      </c>
      <c r="DA273" s="155">
        <v>352</v>
      </c>
      <c r="DB273" s="155">
        <v>432</v>
      </c>
      <c r="DC273" s="155">
        <v>432</v>
      </c>
      <c r="DD273" s="155">
        <v>432</v>
      </c>
      <c r="DE273" s="155">
        <v>432</v>
      </c>
    </row>
    <row r="274" spans="1:109">
      <c r="A274" s="143">
        <v>274</v>
      </c>
      <c r="B274" s="691"/>
      <c r="C274" s="705"/>
      <c r="D274" s="304" t="s">
        <v>1166</v>
      </c>
      <c r="E274" s="157">
        <v>56</v>
      </c>
      <c r="F274" s="157">
        <v>56</v>
      </c>
      <c r="G274" s="158">
        <v>56</v>
      </c>
      <c r="H274" s="157">
        <v>56</v>
      </c>
      <c r="I274" s="157">
        <v>43</v>
      </c>
      <c r="J274" s="158">
        <v>35</v>
      </c>
      <c r="K274" s="157">
        <v>30</v>
      </c>
      <c r="L274" s="158">
        <v>26</v>
      </c>
      <c r="M274" s="157">
        <v>46</v>
      </c>
      <c r="N274" s="157">
        <v>46</v>
      </c>
      <c r="O274" s="158">
        <v>46</v>
      </c>
      <c r="P274" s="157">
        <v>46</v>
      </c>
      <c r="Q274" s="157">
        <v>44</v>
      </c>
      <c r="R274" s="157">
        <v>35</v>
      </c>
      <c r="S274" s="158">
        <v>30</v>
      </c>
      <c r="T274" s="157">
        <v>26</v>
      </c>
      <c r="U274" s="157">
        <v>46</v>
      </c>
      <c r="V274" s="157">
        <v>46</v>
      </c>
      <c r="W274" s="157">
        <v>46</v>
      </c>
      <c r="X274" s="157">
        <v>46</v>
      </c>
      <c r="Y274" s="157">
        <v>44</v>
      </c>
      <c r="Z274" s="157">
        <v>35</v>
      </c>
      <c r="AA274" s="157">
        <v>30</v>
      </c>
      <c r="AB274" s="157">
        <v>26</v>
      </c>
      <c r="AC274" s="691"/>
      <c r="AD274" s="705"/>
      <c r="AE274" s="304" t="s">
        <v>1166</v>
      </c>
      <c r="AF274" s="157">
        <v>489</v>
      </c>
      <c r="AG274" s="157">
        <v>489</v>
      </c>
      <c r="AH274" s="158">
        <v>489</v>
      </c>
      <c r="AI274" s="157">
        <v>487</v>
      </c>
      <c r="AJ274" s="157">
        <v>380</v>
      </c>
      <c r="AK274" s="158">
        <v>309</v>
      </c>
      <c r="AL274" s="157">
        <v>260</v>
      </c>
      <c r="AM274" s="158">
        <v>224</v>
      </c>
      <c r="AN274" s="157">
        <v>713</v>
      </c>
      <c r="AO274" s="157">
        <v>713</v>
      </c>
      <c r="AP274" s="158">
        <v>713</v>
      </c>
      <c r="AQ274" s="157">
        <v>713</v>
      </c>
      <c r="AR274" s="157">
        <v>671</v>
      </c>
      <c r="AS274" s="157">
        <v>543</v>
      </c>
      <c r="AT274" s="158">
        <v>457</v>
      </c>
      <c r="AU274" s="157">
        <v>394</v>
      </c>
      <c r="AV274" s="157">
        <v>713</v>
      </c>
      <c r="AW274" s="157">
        <v>713</v>
      </c>
      <c r="AX274" s="157">
        <v>713</v>
      </c>
      <c r="AY274" s="157">
        <v>713</v>
      </c>
      <c r="AZ274" s="157">
        <v>671</v>
      </c>
      <c r="BA274" s="157">
        <v>543</v>
      </c>
      <c r="BB274" s="157">
        <v>457</v>
      </c>
      <c r="BC274" s="157">
        <v>394</v>
      </c>
      <c r="BD274" s="691"/>
      <c r="BE274" s="705"/>
      <c r="BF274" s="304" t="s">
        <v>1166</v>
      </c>
      <c r="BG274" s="157">
        <v>343</v>
      </c>
      <c r="BH274" s="157">
        <v>361</v>
      </c>
      <c r="BI274" s="158">
        <v>477</v>
      </c>
      <c r="BJ274" s="157">
        <v>589</v>
      </c>
      <c r="BK274" s="157">
        <v>549</v>
      </c>
      <c r="BL274" s="158">
        <v>517</v>
      </c>
      <c r="BM274" s="157">
        <v>510</v>
      </c>
      <c r="BN274" s="158">
        <v>509</v>
      </c>
      <c r="BO274" s="157">
        <v>283</v>
      </c>
      <c r="BP274" s="157">
        <v>298</v>
      </c>
      <c r="BQ274" s="158">
        <v>394</v>
      </c>
      <c r="BR274" s="157">
        <v>489</v>
      </c>
      <c r="BS274" s="157">
        <v>549</v>
      </c>
      <c r="BT274" s="157">
        <v>517</v>
      </c>
      <c r="BU274" s="158">
        <v>510</v>
      </c>
      <c r="BV274" s="157">
        <v>509</v>
      </c>
      <c r="BW274" s="157">
        <v>283</v>
      </c>
      <c r="BX274" s="157">
        <v>298</v>
      </c>
      <c r="BY274" s="157">
        <v>394</v>
      </c>
      <c r="BZ274" s="157">
        <v>489</v>
      </c>
      <c r="CA274" s="157">
        <v>549</v>
      </c>
      <c r="CB274" s="157">
        <v>517</v>
      </c>
      <c r="CC274" s="157">
        <v>510</v>
      </c>
      <c r="CD274" s="157">
        <v>509</v>
      </c>
      <c r="CE274" s="691"/>
      <c r="CF274" s="705"/>
      <c r="CG274" s="304" t="s">
        <v>1166</v>
      </c>
      <c r="CH274" s="157">
        <v>228</v>
      </c>
      <c r="CI274" s="157">
        <v>228</v>
      </c>
      <c r="CJ274" s="158">
        <v>297</v>
      </c>
      <c r="CK274" s="157">
        <v>424</v>
      </c>
      <c r="CL274" s="157">
        <v>432</v>
      </c>
      <c r="CM274" s="158">
        <v>432</v>
      </c>
      <c r="CN274" s="157">
        <v>432</v>
      </c>
      <c r="CO274" s="158">
        <v>432</v>
      </c>
      <c r="CP274" s="157">
        <v>332</v>
      </c>
      <c r="CQ274" s="157">
        <v>332</v>
      </c>
      <c r="CR274" s="158">
        <v>332</v>
      </c>
      <c r="CS274" s="157">
        <v>352</v>
      </c>
      <c r="CT274" s="157">
        <v>432</v>
      </c>
      <c r="CU274" s="157">
        <v>432</v>
      </c>
      <c r="CV274" s="158">
        <v>432</v>
      </c>
      <c r="CW274" s="157">
        <v>432</v>
      </c>
      <c r="CX274" s="157">
        <v>332</v>
      </c>
      <c r="CY274" s="157">
        <v>332</v>
      </c>
      <c r="CZ274" s="157">
        <v>332</v>
      </c>
      <c r="DA274" s="157">
        <v>352</v>
      </c>
      <c r="DB274" s="157">
        <v>432</v>
      </c>
      <c r="DC274" s="157">
        <v>432</v>
      </c>
      <c r="DD274" s="157">
        <v>432</v>
      </c>
      <c r="DE274" s="157">
        <v>432</v>
      </c>
    </row>
    <row r="275" spans="1:109">
      <c r="A275" s="143">
        <v>275</v>
      </c>
      <c r="B275" s="691"/>
      <c r="C275" s="706"/>
      <c r="D275" s="305" t="s">
        <v>1167</v>
      </c>
      <c r="E275" s="159">
        <v>51</v>
      </c>
      <c r="F275" s="159">
        <v>51</v>
      </c>
      <c r="G275" s="160">
        <v>51</v>
      </c>
      <c r="H275" s="159">
        <v>49</v>
      </c>
      <c r="I275" s="159">
        <v>43</v>
      </c>
      <c r="J275" s="160">
        <v>35</v>
      </c>
      <c r="K275" s="159">
        <v>30</v>
      </c>
      <c r="L275" s="160">
        <v>26</v>
      </c>
      <c r="M275" s="159">
        <v>42</v>
      </c>
      <c r="N275" s="159">
        <v>42</v>
      </c>
      <c r="O275" s="160">
        <v>42</v>
      </c>
      <c r="P275" s="159">
        <v>42</v>
      </c>
      <c r="Q275" s="159">
        <v>42</v>
      </c>
      <c r="R275" s="159">
        <v>35</v>
      </c>
      <c r="S275" s="160">
        <v>30</v>
      </c>
      <c r="T275" s="159">
        <v>26</v>
      </c>
      <c r="U275" s="159">
        <v>42</v>
      </c>
      <c r="V275" s="159">
        <v>42</v>
      </c>
      <c r="W275" s="159">
        <v>42</v>
      </c>
      <c r="X275" s="159">
        <v>42</v>
      </c>
      <c r="Y275" s="159">
        <v>42</v>
      </c>
      <c r="Z275" s="159">
        <v>35</v>
      </c>
      <c r="AA275" s="159">
        <v>30</v>
      </c>
      <c r="AB275" s="159">
        <v>26</v>
      </c>
      <c r="AC275" s="691"/>
      <c r="AD275" s="706"/>
      <c r="AE275" s="305" t="s">
        <v>1167</v>
      </c>
      <c r="AF275" s="159">
        <v>448</v>
      </c>
      <c r="AG275" s="159">
        <v>448</v>
      </c>
      <c r="AH275" s="160">
        <v>448</v>
      </c>
      <c r="AI275" s="159">
        <v>429</v>
      </c>
      <c r="AJ275" s="159">
        <v>380</v>
      </c>
      <c r="AK275" s="160">
        <v>308</v>
      </c>
      <c r="AL275" s="159">
        <v>259</v>
      </c>
      <c r="AM275" s="160">
        <v>224</v>
      </c>
      <c r="AN275" s="159">
        <v>653</v>
      </c>
      <c r="AO275" s="159">
        <v>653</v>
      </c>
      <c r="AP275" s="160">
        <v>653</v>
      </c>
      <c r="AQ275" s="159">
        <v>653</v>
      </c>
      <c r="AR275" s="159">
        <v>653</v>
      </c>
      <c r="AS275" s="159">
        <v>542</v>
      </c>
      <c r="AT275" s="160">
        <v>457</v>
      </c>
      <c r="AU275" s="159">
        <v>394</v>
      </c>
      <c r="AV275" s="159">
        <v>653</v>
      </c>
      <c r="AW275" s="159">
        <v>653</v>
      </c>
      <c r="AX275" s="159">
        <v>653</v>
      </c>
      <c r="AY275" s="159">
        <v>653</v>
      </c>
      <c r="AZ275" s="159">
        <v>653</v>
      </c>
      <c r="BA275" s="159">
        <v>542</v>
      </c>
      <c r="BB275" s="159">
        <v>457</v>
      </c>
      <c r="BC275" s="159">
        <v>394</v>
      </c>
      <c r="BD275" s="691"/>
      <c r="BE275" s="706"/>
      <c r="BF275" s="305" t="s">
        <v>1167</v>
      </c>
      <c r="BG275" s="159">
        <v>313</v>
      </c>
      <c r="BH275" s="159">
        <v>330</v>
      </c>
      <c r="BI275" s="160">
        <v>435</v>
      </c>
      <c r="BJ275" s="159">
        <v>518</v>
      </c>
      <c r="BK275" s="159">
        <v>548</v>
      </c>
      <c r="BL275" s="160">
        <v>517</v>
      </c>
      <c r="BM275" s="159">
        <v>510</v>
      </c>
      <c r="BN275" s="160">
        <v>510</v>
      </c>
      <c r="BO275" s="159">
        <v>260</v>
      </c>
      <c r="BP275" s="159">
        <v>273</v>
      </c>
      <c r="BQ275" s="160">
        <v>361</v>
      </c>
      <c r="BR275" s="159">
        <v>447</v>
      </c>
      <c r="BS275" s="159">
        <v>534</v>
      </c>
      <c r="BT275" s="159">
        <v>517</v>
      </c>
      <c r="BU275" s="160">
        <v>510</v>
      </c>
      <c r="BV275" s="159">
        <v>510</v>
      </c>
      <c r="BW275" s="159">
        <v>260</v>
      </c>
      <c r="BX275" s="159">
        <v>273</v>
      </c>
      <c r="BY275" s="159">
        <v>361</v>
      </c>
      <c r="BZ275" s="159">
        <v>447</v>
      </c>
      <c r="CA275" s="159">
        <v>534</v>
      </c>
      <c r="CB275" s="159">
        <v>517</v>
      </c>
      <c r="CC275" s="159">
        <v>510</v>
      </c>
      <c r="CD275" s="159">
        <v>510</v>
      </c>
      <c r="CE275" s="691"/>
      <c r="CF275" s="706"/>
      <c r="CG275" s="305" t="s">
        <v>1167</v>
      </c>
      <c r="CH275" s="159">
        <v>209</v>
      </c>
      <c r="CI275" s="159">
        <v>209</v>
      </c>
      <c r="CJ275" s="160">
        <v>271</v>
      </c>
      <c r="CK275" s="159">
        <v>374</v>
      </c>
      <c r="CL275" s="159">
        <v>432</v>
      </c>
      <c r="CM275" s="160">
        <v>432</v>
      </c>
      <c r="CN275" s="159">
        <v>432</v>
      </c>
      <c r="CO275" s="160">
        <v>432</v>
      </c>
      <c r="CP275" s="159">
        <v>305</v>
      </c>
      <c r="CQ275" s="159">
        <v>305</v>
      </c>
      <c r="CR275" s="160">
        <v>305</v>
      </c>
      <c r="CS275" s="159">
        <v>323</v>
      </c>
      <c r="CT275" s="159">
        <v>421</v>
      </c>
      <c r="CU275" s="159">
        <v>432</v>
      </c>
      <c r="CV275" s="160">
        <v>432</v>
      </c>
      <c r="CW275" s="159">
        <v>432</v>
      </c>
      <c r="CX275" s="159">
        <v>305</v>
      </c>
      <c r="CY275" s="159">
        <v>305</v>
      </c>
      <c r="CZ275" s="159">
        <v>305</v>
      </c>
      <c r="DA275" s="159">
        <v>323</v>
      </c>
      <c r="DB275" s="159">
        <v>421</v>
      </c>
      <c r="DC275" s="159">
        <v>432</v>
      </c>
      <c r="DD275" s="159">
        <v>432</v>
      </c>
      <c r="DE275" s="159">
        <v>432</v>
      </c>
    </row>
    <row r="276" spans="1:109">
      <c r="A276" s="143">
        <v>276</v>
      </c>
      <c r="B276" s="691"/>
      <c r="C276" s="707">
        <v>180</v>
      </c>
      <c r="D276" s="303" t="s">
        <v>1165</v>
      </c>
      <c r="E276" s="155">
        <v>73</v>
      </c>
      <c r="F276" s="155">
        <v>73</v>
      </c>
      <c r="G276" s="156">
        <v>73</v>
      </c>
      <c r="H276" s="155">
        <v>57</v>
      </c>
      <c r="I276" s="155">
        <v>43</v>
      </c>
      <c r="J276" s="156">
        <v>35</v>
      </c>
      <c r="K276" s="155">
        <v>30</v>
      </c>
      <c r="L276" s="156">
        <v>26</v>
      </c>
      <c r="M276" s="155">
        <v>41</v>
      </c>
      <c r="N276" s="155">
        <v>41</v>
      </c>
      <c r="O276" s="156">
        <v>41</v>
      </c>
      <c r="P276" s="155">
        <v>41</v>
      </c>
      <c r="Q276" s="155">
        <v>41</v>
      </c>
      <c r="R276" s="155">
        <v>35</v>
      </c>
      <c r="S276" s="156">
        <v>30</v>
      </c>
      <c r="T276" s="155">
        <v>26</v>
      </c>
      <c r="U276" s="155">
        <v>41</v>
      </c>
      <c r="V276" s="155">
        <v>41</v>
      </c>
      <c r="W276" s="155">
        <v>41</v>
      </c>
      <c r="X276" s="155">
        <v>41</v>
      </c>
      <c r="Y276" s="155">
        <v>41</v>
      </c>
      <c r="Z276" s="155">
        <v>35</v>
      </c>
      <c r="AA276" s="155">
        <v>30</v>
      </c>
      <c r="AB276" s="155">
        <v>26</v>
      </c>
      <c r="AC276" s="691"/>
      <c r="AD276" s="707">
        <v>180</v>
      </c>
      <c r="AE276" s="303" t="s">
        <v>1165</v>
      </c>
      <c r="AF276" s="155">
        <v>713</v>
      </c>
      <c r="AG276" s="155">
        <v>713</v>
      </c>
      <c r="AH276" s="156">
        <v>713</v>
      </c>
      <c r="AI276" s="155">
        <v>557</v>
      </c>
      <c r="AJ276" s="155">
        <v>427</v>
      </c>
      <c r="AK276" s="156">
        <v>346</v>
      </c>
      <c r="AL276" s="155">
        <v>291</v>
      </c>
      <c r="AM276" s="156">
        <v>251</v>
      </c>
      <c r="AN276" s="155">
        <v>713</v>
      </c>
      <c r="AO276" s="155">
        <v>713</v>
      </c>
      <c r="AP276" s="156">
        <v>713</v>
      </c>
      <c r="AQ276" s="155">
        <v>713</v>
      </c>
      <c r="AR276" s="155">
        <v>713</v>
      </c>
      <c r="AS276" s="155">
        <v>610</v>
      </c>
      <c r="AT276" s="156">
        <v>514</v>
      </c>
      <c r="AU276" s="155">
        <v>443</v>
      </c>
      <c r="AV276" s="155">
        <v>713</v>
      </c>
      <c r="AW276" s="155">
        <v>713</v>
      </c>
      <c r="AX276" s="155">
        <v>713</v>
      </c>
      <c r="AY276" s="155">
        <v>713</v>
      </c>
      <c r="AZ276" s="155">
        <v>713</v>
      </c>
      <c r="BA276" s="155">
        <v>610</v>
      </c>
      <c r="BB276" s="155">
        <v>514</v>
      </c>
      <c r="BC276" s="155">
        <v>443</v>
      </c>
      <c r="BD276" s="691"/>
      <c r="BE276" s="707">
        <v>180</v>
      </c>
      <c r="BF276" s="303" t="s">
        <v>1165</v>
      </c>
      <c r="BG276" s="155">
        <v>495</v>
      </c>
      <c r="BH276" s="155">
        <v>500</v>
      </c>
      <c r="BI276" s="156">
        <v>648</v>
      </c>
      <c r="BJ276" s="155">
        <v>624</v>
      </c>
      <c r="BK276" s="155">
        <v>567</v>
      </c>
      <c r="BL276" s="156">
        <v>532</v>
      </c>
      <c r="BM276" s="155">
        <v>510</v>
      </c>
      <c r="BN276" s="156">
        <v>509</v>
      </c>
      <c r="BO276" s="155">
        <v>280</v>
      </c>
      <c r="BP276" s="155">
        <v>283</v>
      </c>
      <c r="BQ276" s="156">
        <v>368</v>
      </c>
      <c r="BR276" s="155">
        <v>453</v>
      </c>
      <c r="BS276" s="155">
        <v>537</v>
      </c>
      <c r="BT276" s="155">
        <v>532</v>
      </c>
      <c r="BU276" s="156">
        <v>510</v>
      </c>
      <c r="BV276" s="155">
        <v>509</v>
      </c>
      <c r="BW276" s="155">
        <v>280</v>
      </c>
      <c r="BX276" s="155">
        <v>283</v>
      </c>
      <c r="BY276" s="155">
        <v>368</v>
      </c>
      <c r="BZ276" s="155">
        <v>453</v>
      </c>
      <c r="CA276" s="155">
        <v>537</v>
      </c>
      <c r="CB276" s="155">
        <v>532</v>
      </c>
      <c r="CC276" s="155">
        <v>510</v>
      </c>
      <c r="CD276" s="155">
        <v>509</v>
      </c>
      <c r="CE276" s="691"/>
      <c r="CF276" s="707">
        <v>180</v>
      </c>
      <c r="CG276" s="303" t="s">
        <v>1165</v>
      </c>
      <c r="CH276" s="155">
        <v>332</v>
      </c>
      <c r="CI276" s="155">
        <v>332</v>
      </c>
      <c r="CJ276" s="156">
        <v>385</v>
      </c>
      <c r="CK276" s="155">
        <v>432</v>
      </c>
      <c r="CL276" s="155">
        <v>432</v>
      </c>
      <c r="CM276" s="156">
        <v>432</v>
      </c>
      <c r="CN276" s="155">
        <v>432</v>
      </c>
      <c r="CO276" s="156">
        <v>432</v>
      </c>
      <c r="CP276" s="155">
        <v>332</v>
      </c>
      <c r="CQ276" s="155">
        <v>332</v>
      </c>
      <c r="CR276" s="156">
        <v>332</v>
      </c>
      <c r="CS276" s="155">
        <v>332</v>
      </c>
      <c r="CT276" s="155">
        <v>409</v>
      </c>
      <c r="CU276" s="155">
        <v>432</v>
      </c>
      <c r="CV276" s="156">
        <v>432</v>
      </c>
      <c r="CW276" s="155">
        <v>432</v>
      </c>
      <c r="CX276" s="155">
        <v>332</v>
      </c>
      <c r="CY276" s="155">
        <v>332</v>
      </c>
      <c r="CZ276" s="155">
        <v>332</v>
      </c>
      <c r="DA276" s="155">
        <v>332</v>
      </c>
      <c r="DB276" s="155">
        <v>409</v>
      </c>
      <c r="DC276" s="155">
        <v>432</v>
      </c>
      <c r="DD276" s="155">
        <v>432</v>
      </c>
      <c r="DE276" s="155">
        <v>432</v>
      </c>
    </row>
    <row r="277" spans="1:109">
      <c r="A277" s="143">
        <v>277</v>
      </c>
      <c r="B277" s="691"/>
      <c r="C277" s="708"/>
      <c r="D277" s="304" t="s">
        <v>1166</v>
      </c>
      <c r="E277" s="157">
        <v>54</v>
      </c>
      <c r="F277" s="157">
        <v>54</v>
      </c>
      <c r="G277" s="158">
        <v>54</v>
      </c>
      <c r="H277" s="157">
        <v>54</v>
      </c>
      <c r="I277" s="157">
        <v>44</v>
      </c>
      <c r="J277" s="158">
        <v>35</v>
      </c>
      <c r="K277" s="157">
        <v>30</v>
      </c>
      <c r="L277" s="158">
        <v>26</v>
      </c>
      <c r="M277" s="157">
        <v>41</v>
      </c>
      <c r="N277" s="157">
        <v>41</v>
      </c>
      <c r="O277" s="158">
        <v>41</v>
      </c>
      <c r="P277" s="157">
        <v>41</v>
      </c>
      <c r="Q277" s="157">
        <v>41</v>
      </c>
      <c r="R277" s="157">
        <v>35</v>
      </c>
      <c r="S277" s="158">
        <v>30</v>
      </c>
      <c r="T277" s="157">
        <v>26</v>
      </c>
      <c r="U277" s="157">
        <v>41</v>
      </c>
      <c r="V277" s="157">
        <v>41</v>
      </c>
      <c r="W277" s="157">
        <v>41</v>
      </c>
      <c r="X277" s="157">
        <v>41</v>
      </c>
      <c r="Y277" s="157">
        <v>41</v>
      </c>
      <c r="Z277" s="157">
        <v>35</v>
      </c>
      <c r="AA277" s="157">
        <v>30</v>
      </c>
      <c r="AB277" s="157">
        <v>26</v>
      </c>
      <c r="AC277" s="691"/>
      <c r="AD277" s="708"/>
      <c r="AE277" s="304" t="s">
        <v>1166</v>
      </c>
      <c r="AF277" s="157">
        <v>529</v>
      </c>
      <c r="AG277" s="157">
        <v>529</v>
      </c>
      <c r="AH277" s="158">
        <v>529</v>
      </c>
      <c r="AI277" s="157">
        <v>529</v>
      </c>
      <c r="AJ277" s="157">
        <v>427</v>
      </c>
      <c r="AK277" s="158">
        <v>346</v>
      </c>
      <c r="AL277" s="157">
        <v>291</v>
      </c>
      <c r="AM277" s="158">
        <v>251</v>
      </c>
      <c r="AN277" s="157">
        <v>713</v>
      </c>
      <c r="AO277" s="157">
        <v>713</v>
      </c>
      <c r="AP277" s="158">
        <v>713</v>
      </c>
      <c r="AQ277" s="157">
        <v>713</v>
      </c>
      <c r="AR277" s="157">
        <v>713</v>
      </c>
      <c r="AS277" s="157">
        <v>610</v>
      </c>
      <c r="AT277" s="158">
        <v>514</v>
      </c>
      <c r="AU277" s="157">
        <v>442</v>
      </c>
      <c r="AV277" s="157">
        <v>713</v>
      </c>
      <c r="AW277" s="157">
        <v>713</v>
      </c>
      <c r="AX277" s="157">
        <v>713</v>
      </c>
      <c r="AY277" s="157">
        <v>713</v>
      </c>
      <c r="AZ277" s="157">
        <v>713</v>
      </c>
      <c r="BA277" s="157">
        <v>610</v>
      </c>
      <c r="BB277" s="157">
        <v>514</v>
      </c>
      <c r="BC277" s="157">
        <v>442</v>
      </c>
      <c r="BD277" s="691"/>
      <c r="BE277" s="708"/>
      <c r="BF277" s="304" t="s">
        <v>1166</v>
      </c>
      <c r="BG277" s="157">
        <v>367</v>
      </c>
      <c r="BH277" s="157">
        <v>371</v>
      </c>
      <c r="BI277" s="158">
        <v>482</v>
      </c>
      <c r="BJ277" s="157">
        <v>592</v>
      </c>
      <c r="BK277" s="157">
        <v>567</v>
      </c>
      <c r="BL277" s="158">
        <v>532</v>
      </c>
      <c r="BM277" s="157">
        <v>510</v>
      </c>
      <c r="BN277" s="158">
        <v>509</v>
      </c>
      <c r="BO277" s="157">
        <v>281</v>
      </c>
      <c r="BP277" s="157">
        <v>284</v>
      </c>
      <c r="BQ277" s="158">
        <v>368</v>
      </c>
      <c r="BR277" s="157">
        <v>452</v>
      </c>
      <c r="BS277" s="157">
        <v>537</v>
      </c>
      <c r="BT277" s="157">
        <v>532</v>
      </c>
      <c r="BU277" s="158">
        <v>510</v>
      </c>
      <c r="BV277" s="157">
        <v>509</v>
      </c>
      <c r="BW277" s="157">
        <v>281</v>
      </c>
      <c r="BX277" s="157">
        <v>284</v>
      </c>
      <c r="BY277" s="157">
        <v>368</v>
      </c>
      <c r="BZ277" s="157">
        <v>452</v>
      </c>
      <c r="CA277" s="157">
        <v>537</v>
      </c>
      <c r="CB277" s="157">
        <v>532</v>
      </c>
      <c r="CC277" s="157">
        <v>510</v>
      </c>
      <c r="CD277" s="157">
        <v>509</v>
      </c>
      <c r="CE277" s="691"/>
      <c r="CF277" s="708"/>
      <c r="CG277" s="304" t="s">
        <v>1166</v>
      </c>
      <c r="CH277" s="157">
        <v>247</v>
      </c>
      <c r="CI277" s="157">
        <v>247</v>
      </c>
      <c r="CJ277" s="158">
        <v>285</v>
      </c>
      <c r="CK277" s="157">
        <v>410</v>
      </c>
      <c r="CL277" s="157">
        <v>432</v>
      </c>
      <c r="CM277" s="158">
        <v>432</v>
      </c>
      <c r="CN277" s="157">
        <v>432</v>
      </c>
      <c r="CO277" s="158">
        <v>432</v>
      </c>
      <c r="CP277" s="157">
        <v>332</v>
      </c>
      <c r="CQ277" s="157">
        <v>332</v>
      </c>
      <c r="CR277" s="158">
        <v>332</v>
      </c>
      <c r="CS277" s="157">
        <v>332</v>
      </c>
      <c r="CT277" s="157">
        <v>408</v>
      </c>
      <c r="CU277" s="157">
        <v>432</v>
      </c>
      <c r="CV277" s="158">
        <v>432</v>
      </c>
      <c r="CW277" s="157">
        <v>432</v>
      </c>
      <c r="CX277" s="157">
        <v>332</v>
      </c>
      <c r="CY277" s="157">
        <v>332</v>
      </c>
      <c r="CZ277" s="157">
        <v>332</v>
      </c>
      <c r="DA277" s="157">
        <v>332</v>
      </c>
      <c r="DB277" s="157">
        <v>408</v>
      </c>
      <c r="DC277" s="157">
        <v>432</v>
      </c>
      <c r="DD277" s="157">
        <v>432</v>
      </c>
      <c r="DE277" s="157">
        <v>432</v>
      </c>
    </row>
    <row r="278" spans="1:109">
      <c r="A278" s="143">
        <v>278</v>
      </c>
      <c r="B278" s="691"/>
      <c r="C278" s="709"/>
      <c r="D278" s="305" t="s">
        <v>1167</v>
      </c>
      <c r="E278" s="159">
        <v>49</v>
      </c>
      <c r="F278" s="159">
        <v>49</v>
      </c>
      <c r="G278" s="160">
        <v>49</v>
      </c>
      <c r="H278" s="159">
        <v>48</v>
      </c>
      <c r="I278" s="159">
        <v>43</v>
      </c>
      <c r="J278" s="160">
        <v>35</v>
      </c>
      <c r="K278" s="159">
        <v>30</v>
      </c>
      <c r="L278" s="160">
        <v>26</v>
      </c>
      <c r="M278" s="159">
        <v>41</v>
      </c>
      <c r="N278" s="159">
        <v>41</v>
      </c>
      <c r="O278" s="160">
        <v>41</v>
      </c>
      <c r="P278" s="159">
        <v>41</v>
      </c>
      <c r="Q278" s="159">
        <v>41</v>
      </c>
      <c r="R278" s="159">
        <v>35</v>
      </c>
      <c r="S278" s="160">
        <v>30</v>
      </c>
      <c r="T278" s="159">
        <v>26</v>
      </c>
      <c r="U278" s="159">
        <v>41</v>
      </c>
      <c r="V278" s="159">
        <v>41</v>
      </c>
      <c r="W278" s="159">
        <v>41</v>
      </c>
      <c r="X278" s="159">
        <v>41</v>
      </c>
      <c r="Y278" s="159">
        <v>41</v>
      </c>
      <c r="Z278" s="159">
        <v>35</v>
      </c>
      <c r="AA278" s="159">
        <v>30</v>
      </c>
      <c r="AB278" s="159">
        <v>26</v>
      </c>
      <c r="AC278" s="691"/>
      <c r="AD278" s="709"/>
      <c r="AE278" s="305" t="s">
        <v>1167</v>
      </c>
      <c r="AF278" s="159">
        <v>483</v>
      </c>
      <c r="AG278" s="159">
        <v>483</v>
      </c>
      <c r="AH278" s="160">
        <v>483</v>
      </c>
      <c r="AI278" s="159">
        <v>473</v>
      </c>
      <c r="AJ278" s="159">
        <v>427</v>
      </c>
      <c r="AK278" s="160">
        <v>346</v>
      </c>
      <c r="AL278" s="159">
        <v>292</v>
      </c>
      <c r="AM278" s="160">
        <v>252</v>
      </c>
      <c r="AN278" s="159">
        <v>706</v>
      </c>
      <c r="AO278" s="159">
        <v>706</v>
      </c>
      <c r="AP278" s="160">
        <v>706</v>
      </c>
      <c r="AQ278" s="159">
        <v>706</v>
      </c>
      <c r="AR278" s="159">
        <v>706</v>
      </c>
      <c r="AS278" s="159">
        <v>610</v>
      </c>
      <c r="AT278" s="160">
        <v>514</v>
      </c>
      <c r="AU278" s="159">
        <v>444</v>
      </c>
      <c r="AV278" s="159">
        <v>706</v>
      </c>
      <c r="AW278" s="159">
        <v>706</v>
      </c>
      <c r="AX278" s="159">
        <v>706</v>
      </c>
      <c r="AY278" s="159">
        <v>706</v>
      </c>
      <c r="AZ278" s="159">
        <v>706</v>
      </c>
      <c r="BA278" s="159">
        <v>610</v>
      </c>
      <c r="BB278" s="159">
        <v>514</v>
      </c>
      <c r="BC278" s="159">
        <v>444</v>
      </c>
      <c r="BD278" s="691"/>
      <c r="BE278" s="709"/>
      <c r="BF278" s="305" t="s">
        <v>1167</v>
      </c>
      <c r="BG278" s="159">
        <v>335</v>
      </c>
      <c r="BH278" s="159">
        <v>340</v>
      </c>
      <c r="BI278" s="160">
        <v>440</v>
      </c>
      <c r="BJ278" s="159">
        <v>530</v>
      </c>
      <c r="BK278" s="159">
        <v>567</v>
      </c>
      <c r="BL278" s="160">
        <v>533</v>
      </c>
      <c r="BM278" s="159">
        <v>510</v>
      </c>
      <c r="BN278" s="160">
        <v>510</v>
      </c>
      <c r="BO278" s="159">
        <v>278</v>
      </c>
      <c r="BP278" s="159">
        <v>281</v>
      </c>
      <c r="BQ278" s="160">
        <v>364</v>
      </c>
      <c r="BR278" s="159">
        <v>447</v>
      </c>
      <c r="BS278" s="159">
        <v>532</v>
      </c>
      <c r="BT278" s="159">
        <v>532</v>
      </c>
      <c r="BU278" s="160">
        <v>510</v>
      </c>
      <c r="BV278" s="159">
        <v>510</v>
      </c>
      <c r="BW278" s="159">
        <v>278</v>
      </c>
      <c r="BX278" s="159">
        <v>281</v>
      </c>
      <c r="BY278" s="159">
        <v>364</v>
      </c>
      <c r="BZ278" s="159">
        <v>447</v>
      </c>
      <c r="CA278" s="159">
        <v>532</v>
      </c>
      <c r="CB278" s="159">
        <v>532</v>
      </c>
      <c r="CC278" s="159">
        <v>510</v>
      </c>
      <c r="CD278" s="159">
        <v>510</v>
      </c>
      <c r="CE278" s="691"/>
      <c r="CF278" s="709"/>
      <c r="CG278" s="305" t="s">
        <v>1167</v>
      </c>
      <c r="CH278" s="159">
        <v>225</v>
      </c>
      <c r="CI278" s="159">
        <v>225</v>
      </c>
      <c r="CJ278" s="160">
        <v>261</v>
      </c>
      <c r="CK278" s="159">
        <v>367</v>
      </c>
      <c r="CL278" s="159">
        <v>432</v>
      </c>
      <c r="CM278" s="160">
        <v>432</v>
      </c>
      <c r="CN278" s="159">
        <v>432</v>
      </c>
      <c r="CO278" s="160">
        <v>432</v>
      </c>
      <c r="CP278" s="159">
        <v>329</v>
      </c>
      <c r="CQ278" s="159">
        <v>329</v>
      </c>
      <c r="CR278" s="160">
        <v>329</v>
      </c>
      <c r="CS278" s="159">
        <v>329</v>
      </c>
      <c r="CT278" s="159">
        <v>404</v>
      </c>
      <c r="CU278" s="159">
        <v>432</v>
      </c>
      <c r="CV278" s="160">
        <v>432</v>
      </c>
      <c r="CW278" s="159">
        <v>432</v>
      </c>
      <c r="CX278" s="159">
        <v>329</v>
      </c>
      <c r="CY278" s="159">
        <v>329</v>
      </c>
      <c r="CZ278" s="159">
        <v>329</v>
      </c>
      <c r="DA278" s="159">
        <v>329</v>
      </c>
      <c r="DB278" s="159">
        <v>404</v>
      </c>
      <c r="DC278" s="159">
        <v>432</v>
      </c>
      <c r="DD278" s="159">
        <v>432</v>
      </c>
      <c r="DE278" s="159">
        <v>432</v>
      </c>
    </row>
    <row r="279" spans="1:109">
      <c r="A279" s="143">
        <v>279</v>
      </c>
      <c r="B279" s="691"/>
      <c r="C279" s="701">
        <v>200</v>
      </c>
      <c r="D279" s="303" t="s">
        <v>1165</v>
      </c>
      <c r="E279" s="155">
        <v>58</v>
      </c>
      <c r="F279" s="155">
        <v>58</v>
      </c>
      <c r="G279" s="156">
        <v>58</v>
      </c>
      <c r="H279" s="155">
        <v>57</v>
      </c>
      <c r="I279" s="155">
        <v>43</v>
      </c>
      <c r="J279" s="156">
        <v>35</v>
      </c>
      <c r="K279" s="155">
        <v>30</v>
      </c>
      <c r="L279" s="156">
        <v>26</v>
      </c>
      <c r="M279" s="155">
        <v>33</v>
      </c>
      <c r="N279" s="155">
        <v>33</v>
      </c>
      <c r="O279" s="156">
        <v>33</v>
      </c>
      <c r="P279" s="155">
        <v>33</v>
      </c>
      <c r="Q279" s="155">
        <v>33</v>
      </c>
      <c r="R279" s="155">
        <v>33</v>
      </c>
      <c r="S279" s="156">
        <v>30</v>
      </c>
      <c r="T279" s="155">
        <v>26</v>
      </c>
      <c r="U279" s="155">
        <v>33</v>
      </c>
      <c r="V279" s="155">
        <v>33</v>
      </c>
      <c r="W279" s="155">
        <v>33</v>
      </c>
      <c r="X279" s="155">
        <v>33</v>
      </c>
      <c r="Y279" s="155">
        <v>33</v>
      </c>
      <c r="Z279" s="155">
        <v>33</v>
      </c>
      <c r="AA279" s="155">
        <v>30</v>
      </c>
      <c r="AB279" s="155">
        <v>26</v>
      </c>
      <c r="AC279" s="691"/>
      <c r="AD279" s="701">
        <v>200</v>
      </c>
      <c r="AE279" s="303" t="s">
        <v>1165</v>
      </c>
      <c r="AF279" s="155">
        <v>713</v>
      </c>
      <c r="AG279" s="155">
        <v>713</v>
      </c>
      <c r="AH279" s="156">
        <v>713</v>
      </c>
      <c r="AI279" s="155">
        <v>693</v>
      </c>
      <c r="AJ279" s="155">
        <v>531</v>
      </c>
      <c r="AK279" s="156">
        <v>430</v>
      </c>
      <c r="AL279" s="155">
        <v>362</v>
      </c>
      <c r="AM279" s="156">
        <v>312</v>
      </c>
      <c r="AN279" s="155">
        <v>713</v>
      </c>
      <c r="AO279" s="155">
        <v>713</v>
      </c>
      <c r="AP279" s="156">
        <v>713</v>
      </c>
      <c r="AQ279" s="155">
        <v>713</v>
      </c>
      <c r="AR279" s="155">
        <v>713</v>
      </c>
      <c r="AS279" s="155">
        <v>713</v>
      </c>
      <c r="AT279" s="156">
        <v>636</v>
      </c>
      <c r="AU279" s="155">
        <v>548</v>
      </c>
      <c r="AV279" s="155">
        <v>713</v>
      </c>
      <c r="AW279" s="155">
        <v>713</v>
      </c>
      <c r="AX279" s="155">
        <v>713</v>
      </c>
      <c r="AY279" s="155">
        <v>713</v>
      </c>
      <c r="AZ279" s="155">
        <v>713</v>
      </c>
      <c r="BA279" s="155">
        <v>713</v>
      </c>
      <c r="BB279" s="155">
        <v>636</v>
      </c>
      <c r="BC279" s="155">
        <v>548</v>
      </c>
      <c r="BD279" s="691"/>
      <c r="BE279" s="701">
        <v>200</v>
      </c>
      <c r="BF279" s="303" t="s">
        <v>1165</v>
      </c>
      <c r="BG279" s="155">
        <v>485</v>
      </c>
      <c r="BH279" s="155">
        <v>485</v>
      </c>
      <c r="BI279" s="156">
        <v>577</v>
      </c>
      <c r="BJ279" s="155">
        <v>678</v>
      </c>
      <c r="BK279" s="155">
        <v>609</v>
      </c>
      <c r="BL279" s="156">
        <v>565</v>
      </c>
      <c r="BM279" s="155">
        <v>537</v>
      </c>
      <c r="BN279" s="156">
        <v>515</v>
      </c>
      <c r="BO279" s="155">
        <v>276</v>
      </c>
      <c r="BP279" s="155">
        <v>276</v>
      </c>
      <c r="BQ279" s="156">
        <v>329</v>
      </c>
      <c r="BR279" s="155">
        <v>397</v>
      </c>
      <c r="BS279" s="155">
        <v>466</v>
      </c>
      <c r="BT279" s="155">
        <v>534</v>
      </c>
      <c r="BU279" s="156">
        <v>537</v>
      </c>
      <c r="BV279" s="155">
        <v>515</v>
      </c>
      <c r="BW279" s="155">
        <v>276</v>
      </c>
      <c r="BX279" s="155">
        <v>276</v>
      </c>
      <c r="BY279" s="155">
        <v>329</v>
      </c>
      <c r="BZ279" s="155">
        <v>397</v>
      </c>
      <c r="CA279" s="155">
        <v>466</v>
      </c>
      <c r="CB279" s="155">
        <v>534</v>
      </c>
      <c r="CC279" s="155">
        <v>537</v>
      </c>
      <c r="CD279" s="155">
        <v>515</v>
      </c>
      <c r="CE279" s="691"/>
      <c r="CF279" s="701">
        <v>200</v>
      </c>
      <c r="CG279" s="303" t="s">
        <v>1165</v>
      </c>
      <c r="CH279" s="155">
        <v>332</v>
      </c>
      <c r="CI279" s="155">
        <v>332</v>
      </c>
      <c r="CJ279" s="156">
        <v>332</v>
      </c>
      <c r="CK279" s="155">
        <v>432</v>
      </c>
      <c r="CL279" s="155">
        <v>432</v>
      </c>
      <c r="CM279" s="156">
        <v>432</v>
      </c>
      <c r="CN279" s="155">
        <v>432</v>
      </c>
      <c r="CO279" s="156">
        <v>432</v>
      </c>
      <c r="CP279" s="155">
        <v>332</v>
      </c>
      <c r="CQ279" s="155">
        <v>332</v>
      </c>
      <c r="CR279" s="156">
        <v>332</v>
      </c>
      <c r="CS279" s="155">
        <v>332</v>
      </c>
      <c r="CT279" s="155">
        <v>332</v>
      </c>
      <c r="CU279" s="155">
        <v>408</v>
      </c>
      <c r="CV279" s="156">
        <v>432</v>
      </c>
      <c r="CW279" s="155">
        <v>432</v>
      </c>
      <c r="CX279" s="155">
        <v>332</v>
      </c>
      <c r="CY279" s="155">
        <v>332</v>
      </c>
      <c r="CZ279" s="155">
        <v>332</v>
      </c>
      <c r="DA279" s="155">
        <v>332</v>
      </c>
      <c r="DB279" s="155">
        <v>332</v>
      </c>
      <c r="DC279" s="155">
        <v>408</v>
      </c>
      <c r="DD279" s="155">
        <v>432</v>
      </c>
      <c r="DE279" s="155">
        <v>432</v>
      </c>
    </row>
    <row r="280" spans="1:109">
      <c r="A280" s="143">
        <v>280</v>
      </c>
      <c r="B280" s="691"/>
      <c r="C280" s="702"/>
      <c r="D280" s="304" t="s">
        <v>1166</v>
      </c>
      <c r="E280" s="157">
        <v>50</v>
      </c>
      <c r="F280" s="157">
        <v>50</v>
      </c>
      <c r="G280" s="158">
        <v>50</v>
      </c>
      <c r="H280" s="157">
        <v>50</v>
      </c>
      <c r="I280" s="157">
        <v>44</v>
      </c>
      <c r="J280" s="158">
        <v>35</v>
      </c>
      <c r="K280" s="157">
        <v>30</v>
      </c>
      <c r="L280" s="158">
        <v>26</v>
      </c>
      <c r="M280" s="157">
        <v>33</v>
      </c>
      <c r="N280" s="157">
        <v>33</v>
      </c>
      <c r="O280" s="158">
        <v>33</v>
      </c>
      <c r="P280" s="157">
        <v>33</v>
      </c>
      <c r="Q280" s="157">
        <v>33</v>
      </c>
      <c r="R280" s="157">
        <v>33</v>
      </c>
      <c r="S280" s="158">
        <v>30</v>
      </c>
      <c r="T280" s="157">
        <v>26</v>
      </c>
      <c r="U280" s="157">
        <v>33</v>
      </c>
      <c r="V280" s="157">
        <v>33</v>
      </c>
      <c r="W280" s="157">
        <v>33</v>
      </c>
      <c r="X280" s="157">
        <v>33</v>
      </c>
      <c r="Y280" s="157">
        <v>33</v>
      </c>
      <c r="Z280" s="157">
        <v>33</v>
      </c>
      <c r="AA280" s="157">
        <v>30</v>
      </c>
      <c r="AB280" s="157">
        <v>26</v>
      </c>
      <c r="AC280" s="691"/>
      <c r="AD280" s="702"/>
      <c r="AE280" s="304" t="s">
        <v>1166</v>
      </c>
      <c r="AF280" s="157">
        <v>612</v>
      </c>
      <c r="AG280" s="157">
        <v>612</v>
      </c>
      <c r="AH280" s="158">
        <v>612</v>
      </c>
      <c r="AI280" s="157">
        <v>612</v>
      </c>
      <c r="AJ280" s="157">
        <v>532</v>
      </c>
      <c r="AK280" s="158">
        <v>431</v>
      </c>
      <c r="AL280" s="157">
        <v>363</v>
      </c>
      <c r="AM280" s="158">
        <v>312</v>
      </c>
      <c r="AN280" s="157">
        <v>713</v>
      </c>
      <c r="AO280" s="157">
        <v>713</v>
      </c>
      <c r="AP280" s="158">
        <v>713</v>
      </c>
      <c r="AQ280" s="157">
        <v>713</v>
      </c>
      <c r="AR280" s="157">
        <v>713</v>
      </c>
      <c r="AS280" s="157">
        <v>713</v>
      </c>
      <c r="AT280" s="158">
        <v>635</v>
      </c>
      <c r="AU280" s="157">
        <v>547</v>
      </c>
      <c r="AV280" s="157">
        <v>713</v>
      </c>
      <c r="AW280" s="157">
        <v>713</v>
      </c>
      <c r="AX280" s="157">
        <v>713</v>
      </c>
      <c r="AY280" s="157">
        <v>713</v>
      </c>
      <c r="AZ280" s="157">
        <v>713</v>
      </c>
      <c r="BA280" s="157">
        <v>713</v>
      </c>
      <c r="BB280" s="157">
        <v>635</v>
      </c>
      <c r="BC280" s="157">
        <v>547</v>
      </c>
      <c r="BD280" s="691"/>
      <c r="BE280" s="702"/>
      <c r="BF280" s="304" t="s">
        <v>1166</v>
      </c>
      <c r="BG280" s="157">
        <v>416</v>
      </c>
      <c r="BH280" s="157">
        <v>416</v>
      </c>
      <c r="BI280" s="158">
        <v>496</v>
      </c>
      <c r="BJ280" s="157">
        <v>598</v>
      </c>
      <c r="BK280" s="157">
        <v>610</v>
      </c>
      <c r="BL280" s="158">
        <v>566</v>
      </c>
      <c r="BM280" s="157">
        <v>538</v>
      </c>
      <c r="BN280" s="158">
        <v>515</v>
      </c>
      <c r="BO280" s="157">
        <v>277</v>
      </c>
      <c r="BP280" s="157">
        <v>277</v>
      </c>
      <c r="BQ280" s="158">
        <v>329</v>
      </c>
      <c r="BR280" s="157">
        <v>397</v>
      </c>
      <c r="BS280" s="157">
        <v>466</v>
      </c>
      <c r="BT280" s="157">
        <v>534</v>
      </c>
      <c r="BU280" s="158">
        <v>537</v>
      </c>
      <c r="BV280" s="157">
        <v>515</v>
      </c>
      <c r="BW280" s="157">
        <v>277</v>
      </c>
      <c r="BX280" s="157">
        <v>277</v>
      </c>
      <c r="BY280" s="157">
        <v>329</v>
      </c>
      <c r="BZ280" s="157">
        <v>397</v>
      </c>
      <c r="CA280" s="157">
        <v>466</v>
      </c>
      <c r="CB280" s="157">
        <v>534</v>
      </c>
      <c r="CC280" s="157">
        <v>537</v>
      </c>
      <c r="CD280" s="157">
        <v>515</v>
      </c>
      <c r="CE280" s="691"/>
      <c r="CF280" s="702"/>
      <c r="CG280" s="304" t="s">
        <v>1166</v>
      </c>
      <c r="CH280" s="157">
        <v>285</v>
      </c>
      <c r="CI280" s="157">
        <v>285</v>
      </c>
      <c r="CJ280" s="158">
        <v>285</v>
      </c>
      <c r="CK280" s="157">
        <v>382</v>
      </c>
      <c r="CL280" s="157">
        <v>432</v>
      </c>
      <c r="CM280" s="158">
        <v>432</v>
      </c>
      <c r="CN280" s="157">
        <v>432</v>
      </c>
      <c r="CO280" s="158">
        <v>432</v>
      </c>
      <c r="CP280" s="157">
        <v>332</v>
      </c>
      <c r="CQ280" s="157">
        <v>332</v>
      </c>
      <c r="CR280" s="158">
        <v>332</v>
      </c>
      <c r="CS280" s="157">
        <v>332</v>
      </c>
      <c r="CT280" s="157">
        <v>332</v>
      </c>
      <c r="CU280" s="157">
        <v>408</v>
      </c>
      <c r="CV280" s="158">
        <v>432</v>
      </c>
      <c r="CW280" s="157">
        <v>432</v>
      </c>
      <c r="CX280" s="157">
        <v>332</v>
      </c>
      <c r="CY280" s="157">
        <v>332</v>
      </c>
      <c r="CZ280" s="157">
        <v>332</v>
      </c>
      <c r="DA280" s="157">
        <v>332</v>
      </c>
      <c r="DB280" s="157">
        <v>332</v>
      </c>
      <c r="DC280" s="157">
        <v>408</v>
      </c>
      <c r="DD280" s="157">
        <v>432</v>
      </c>
      <c r="DE280" s="157">
        <v>432</v>
      </c>
    </row>
    <row r="281" spans="1:109">
      <c r="A281" s="143">
        <v>281</v>
      </c>
      <c r="B281" s="692"/>
      <c r="C281" s="703"/>
      <c r="D281" s="305" t="s">
        <v>1167</v>
      </c>
      <c r="E281" s="159">
        <v>46</v>
      </c>
      <c r="F281" s="159">
        <v>46</v>
      </c>
      <c r="G281" s="160">
        <v>46</v>
      </c>
      <c r="H281" s="159">
        <v>46</v>
      </c>
      <c r="I281" s="159">
        <v>43</v>
      </c>
      <c r="J281" s="160">
        <v>35</v>
      </c>
      <c r="K281" s="159">
        <v>30</v>
      </c>
      <c r="L281" s="160">
        <v>26</v>
      </c>
      <c r="M281" s="159">
        <v>33</v>
      </c>
      <c r="N281" s="159">
        <v>33</v>
      </c>
      <c r="O281" s="160">
        <v>33</v>
      </c>
      <c r="P281" s="159">
        <v>33</v>
      </c>
      <c r="Q281" s="159">
        <v>33</v>
      </c>
      <c r="R281" s="159">
        <v>33</v>
      </c>
      <c r="S281" s="160">
        <v>30</v>
      </c>
      <c r="T281" s="159">
        <v>26</v>
      </c>
      <c r="U281" s="159">
        <v>33</v>
      </c>
      <c r="V281" s="159">
        <v>33</v>
      </c>
      <c r="W281" s="159">
        <v>33</v>
      </c>
      <c r="X281" s="159">
        <v>33</v>
      </c>
      <c r="Y281" s="159">
        <v>33</v>
      </c>
      <c r="Z281" s="159">
        <v>33</v>
      </c>
      <c r="AA281" s="159">
        <v>30</v>
      </c>
      <c r="AB281" s="159">
        <v>26</v>
      </c>
      <c r="AC281" s="692"/>
      <c r="AD281" s="703"/>
      <c r="AE281" s="305" t="s">
        <v>1167</v>
      </c>
      <c r="AF281" s="159">
        <v>559</v>
      </c>
      <c r="AG281" s="159">
        <v>559</v>
      </c>
      <c r="AH281" s="160">
        <v>559</v>
      </c>
      <c r="AI281" s="159">
        <v>559</v>
      </c>
      <c r="AJ281" s="159">
        <v>521</v>
      </c>
      <c r="AK281" s="160">
        <v>431</v>
      </c>
      <c r="AL281" s="159">
        <v>361</v>
      </c>
      <c r="AM281" s="160">
        <v>313</v>
      </c>
      <c r="AN281" s="159">
        <v>713</v>
      </c>
      <c r="AO281" s="159">
        <v>713</v>
      </c>
      <c r="AP281" s="160">
        <v>713</v>
      </c>
      <c r="AQ281" s="159">
        <v>713</v>
      </c>
      <c r="AR281" s="159">
        <v>713</v>
      </c>
      <c r="AS281" s="159">
        <v>713</v>
      </c>
      <c r="AT281" s="160">
        <v>635</v>
      </c>
      <c r="AU281" s="159">
        <v>549</v>
      </c>
      <c r="AV281" s="159">
        <v>713</v>
      </c>
      <c r="AW281" s="159">
        <v>713</v>
      </c>
      <c r="AX281" s="159">
        <v>713</v>
      </c>
      <c r="AY281" s="159">
        <v>713</v>
      </c>
      <c r="AZ281" s="159">
        <v>713</v>
      </c>
      <c r="BA281" s="159">
        <v>713</v>
      </c>
      <c r="BB281" s="159">
        <v>635</v>
      </c>
      <c r="BC281" s="159">
        <v>549</v>
      </c>
      <c r="BD281" s="692"/>
      <c r="BE281" s="703"/>
      <c r="BF281" s="305" t="s">
        <v>1167</v>
      </c>
      <c r="BG281" s="159">
        <v>380</v>
      </c>
      <c r="BH281" s="159">
        <v>380</v>
      </c>
      <c r="BI281" s="160">
        <v>454</v>
      </c>
      <c r="BJ281" s="159">
        <v>547</v>
      </c>
      <c r="BK281" s="159">
        <v>598</v>
      </c>
      <c r="BL281" s="160">
        <v>566</v>
      </c>
      <c r="BM281" s="159">
        <v>537</v>
      </c>
      <c r="BN281" s="160">
        <v>516</v>
      </c>
      <c r="BO281" s="159">
        <v>276</v>
      </c>
      <c r="BP281" s="159">
        <v>276</v>
      </c>
      <c r="BQ281" s="160">
        <v>330</v>
      </c>
      <c r="BR281" s="159">
        <v>397</v>
      </c>
      <c r="BS281" s="159">
        <v>466</v>
      </c>
      <c r="BT281" s="159">
        <v>535</v>
      </c>
      <c r="BU281" s="160">
        <v>537</v>
      </c>
      <c r="BV281" s="159">
        <v>516</v>
      </c>
      <c r="BW281" s="159">
        <v>276</v>
      </c>
      <c r="BX281" s="159">
        <v>276</v>
      </c>
      <c r="BY281" s="159">
        <v>330</v>
      </c>
      <c r="BZ281" s="159">
        <v>397</v>
      </c>
      <c r="CA281" s="159">
        <v>466</v>
      </c>
      <c r="CB281" s="159">
        <v>535</v>
      </c>
      <c r="CC281" s="159">
        <v>537</v>
      </c>
      <c r="CD281" s="159">
        <v>516</v>
      </c>
      <c r="CE281" s="692"/>
      <c r="CF281" s="703"/>
      <c r="CG281" s="305" t="s">
        <v>1167</v>
      </c>
      <c r="CH281" s="159">
        <v>260</v>
      </c>
      <c r="CI281" s="159">
        <v>260</v>
      </c>
      <c r="CJ281" s="160">
        <v>260</v>
      </c>
      <c r="CK281" s="159">
        <v>348</v>
      </c>
      <c r="CL281" s="159">
        <v>424</v>
      </c>
      <c r="CM281" s="160">
        <v>432</v>
      </c>
      <c r="CN281" s="159">
        <v>432</v>
      </c>
      <c r="CO281" s="160">
        <v>432</v>
      </c>
      <c r="CP281" s="159">
        <v>332</v>
      </c>
      <c r="CQ281" s="159">
        <v>332</v>
      </c>
      <c r="CR281" s="160">
        <v>332</v>
      </c>
      <c r="CS281" s="159">
        <v>332</v>
      </c>
      <c r="CT281" s="159">
        <v>332</v>
      </c>
      <c r="CU281" s="159">
        <v>408</v>
      </c>
      <c r="CV281" s="160">
        <v>432</v>
      </c>
      <c r="CW281" s="159">
        <v>432</v>
      </c>
      <c r="CX281" s="159">
        <v>332</v>
      </c>
      <c r="CY281" s="159">
        <v>332</v>
      </c>
      <c r="CZ281" s="159">
        <v>332</v>
      </c>
      <c r="DA281" s="159">
        <v>332</v>
      </c>
      <c r="DB281" s="159">
        <v>332</v>
      </c>
      <c r="DC281" s="159">
        <v>408</v>
      </c>
      <c r="DD281" s="159">
        <v>432</v>
      </c>
      <c r="DE281" s="159">
        <v>432</v>
      </c>
    </row>
    <row r="282" spans="1:109">
      <c r="A282" s="143">
        <v>282</v>
      </c>
    </row>
    <row r="283" spans="1:109">
      <c r="A283" s="143">
        <v>283</v>
      </c>
      <c r="B283" s="719" t="s">
        <v>1201</v>
      </c>
      <c r="C283" s="720"/>
      <c r="D283" s="720"/>
      <c r="E283" s="720"/>
      <c r="F283" s="720"/>
      <c r="G283" s="720"/>
      <c r="H283" s="720"/>
      <c r="I283" s="720"/>
      <c r="J283" s="720"/>
      <c r="K283" s="720"/>
      <c r="L283" s="720"/>
      <c r="M283" s="720"/>
      <c r="N283" s="720"/>
      <c r="O283" s="720"/>
      <c r="P283" s="720"/>
      <c r="Q283" s="720"/>
      <c r="R283" s="720"/>
      <c r="S283" s="720"/>
      <c r="T283" s="720"/>
      <c r="U283" s="720"/>
      <c r="V283" s="720"/>
      <c r="W283" s="720"/>
      <c r="X283" s="720"/>
      <c r="Y283" s="720"/>
      <c r="Z283" s="720"/>
      <c r="AA283" s="720"/>
      <c r="AB283" s="721"/>
      <c r="AC283" s="719" t="s">
        <v>1202</v>
      </c>
      <c r="AD283" s="720"/>
      <c r="AE283" s="720"/>
      <c r="AF283" s="720"/>
      <c r="AG283" s="720"/>
      <c r="AH283" s="720"/>
      <c r="AI283" s="720"/>
      <c r="AJ283" s="720"/>
      <c r="AK283" s="720"/>
      <c r="AL283" s="720"/>
      <c r="AM283" s="720"/>
      <c r="AN283" s="720"/>
      <c r="AO283" s="720"/>
      <c r="AP283" s="720"/>
      <c r="AQ283" s="720"/>
      <c r="AR283" s="720"/>
      <c r="AS283" s="720"/>
      <c r="AT283" s="720"/>
      <c r="AU283" s="720"/>
      <c r="AV283" s="720"/>
      <c r="AW283" s="720"/>
      <c r="AX283" s="720"/>
      <c r="AY283" s="720"/>
      <c r="AZ283" s="720"/>
      <c r="BA283" s="720"/>
      <c r="BB283" s="720"/>
      <c r="BC283" s="721"/>
      <c r="BD283" s="719" t="s">
        <v>1203</v>
      </c>
      <c r="BE283" s="720"/>
      <c r="BF283" s="720"/>
      <c r="BG283" s="720"/>
      <c r="BH283" s="720"/>
      <c r="BI283" s="720"/>
      <c r="BJ283" s="720"/>
      <c r="BK283" s="720"/>
      <c r="BL283" s="720"/>
      <c r="BM283" s="720"/>
      <c r="BN283" s="720"/>
      <c r="BO283" s="720"/>
      <c r="BP283" s="720"/>
      <c r="BQ283" s="720"/>
      <c r="BR283" s="720"/>
      <c r="BS283" s="720"/>
      <c r="BT283" s="720"/>
      <c r="BU283" s="720"/>
      <c r="BV283" s="720"/>
      <c r="BW283" s="720"/>
      <c r="BX283" s="720"/>
      <c r="BY283" s="720"/>
      <c r="BZ283" s="720"/>
      <c r="CA283" s="720"/>
      <c r="CB283" s="720"/>
      <c r="CC283" s="720"/>
      <c r="CD283" s="721"/>
      <c r="CE283" s="719" t="s">
        <v>1204</v>
      </c>
      <c r="CF283" s="720"/>
      <c r="CG283" s="720"/>
      <c r="CH283" s="720"/>
      <c r="CI283" s="720"/>
      <c r="CJ283" s="720"/>
      <c r="CK283" s="720"/>
      <c r="CL283" s="720"/>
      <c r="CM283" s="720"/>
      <c r="CN283" s="720"/>
      <c r="CO283" s="720"/>
      <c r="CP283" s="720"/>
      <c r="CQ283" s="720"/>
      <c r="CR283" s="720"/>
      <c r="CS283" s="720"/>
      <c r="CT283" s="720"/>
      <c r="CU283" s="720"/>
      <c r="CV283" s="720"/>
      <c r="CW283" s="720"/>
      <c r="CX283" s="720"/>
      <c r="CY283" s="720"/>
      <c r="CZ283" s="720"/>
      <c r="DA283" s="720"/>
      <c r="DB283" s="720"/>
      <c r="DC283" s="720"/>
      <c r="DD283" s="720"/>
      <c r="DE283" s="721"/>
    </row>
    <row r="284" spans="1:109">
      <c r="A284" s="143">
        <v>284</v>
      </c>
      <c r="B284" s="713" t="s">
        <v>1177</v>
      </c>
      <c r="C284" s="716" t="s">
        <v>1158</v>
      </c>
      <c r="D284" s="716" t="s">
        <v>1159</v>
      </c>
      <c r="E284" s="719" t="s">
        <v>1160</v>
      </c>
      <c r="F284" s="720"/>
      <c r="G284" s="720"/>
      <c r="H284" s="720"/>
      <c r="I284" s="720"/>
      <c r="J284" s="720"/>
      <c r="K284" s="720"/>
      <c r="L284" s="720"/>
      <c r="M284" s="719" t="s">
        <v>1161</v>
      </c>
      <c r="N284" s="720"/>
      <c r="O284" s="720"/>
      <c r="P284" s="720"/>
      <c r="Q284" s="720"/>
      <c r="R284" s="720"/>
      <c r="S284" s="720"/>
      <c r="T284" s="721"/>
      <c r="U284" s="719" t="s">
        <v>1162</v>
      </c>
      <c r="V284" s="720"/>
      <c r="W284" s="720"/>
      <c r="X284" s="720"/>
      <c r="Y284" s="720"/>
      <c r="Z284" s="720"/>
      <c r="AA284" s="720"/>
      <c r="AB284" s="721"/>
      <c r="AC284" s="713" t="s">
        <v>1177</v>
      </c>
      <c r="AD284" s="716" t="s">
        <v>1158</v>
      </c>
      <c r="AE284" s="716" t="s">
        <v>1159</v>
      </c>
      <c r="AF284" s="719" t="s">
        <v>1160</v>
      </c>
      <c r="AG284" s="720"/>
      <c r="AH284" s="720"/>
      <c r="AI284" s="720"/>
      <c r="AJ284" s="720"/>
      <c r="AK284" s="720"/>
      <c r="AL284" s="720"/>
      <c r="AM284" s="720"/>
      <c r="AN284" s="719" t="s">
        <v>1161</v>
      </c>
      <c r="AO284" s="720"/>
      <c r="AP284" s="720"/>
      <c r="AQ284" s="720"/>
      <c r="AR284" s="720"/>
      <c r="AS284" s="720"/>
      <c r="AT284" s="720"/>
      <c r="AU284" s="721"/>
      <c r="AV284" s="719" t="s">
        <v>1162</v>
      </c>
      <c r="AW284" s="720"/>
      <c r="AX284" s="720"/>
      <c r="AY284" s="720"/>
      <c r="AZ284" s="720"/>
      <c r="BA284" s="720"/>
      <c r="BB284" s="720"/>
      <c r="BC284" s="721"/>
      <c r="BD284" s="713" t="s">
        <v>1177</v>
      </c>
      <c r="BE284" s="716" t="s">
        <v>1158</v>
      </c>
      <c r="BF284" s="716" t="s">
        <v>1159</v>
      </c>
      <c r="BG284" s="719" t="s">
        <v>1160</v>
      </c>
      <c r="BH284" s="720"/>
      <c r="BI284" s="720"/>
      <c r="BJ284" s="720"/>
      <c r="BK284" s="720"/>
      <c r="BL284" s="720"/>
      <c r="BM284" s="720"/>
      <c r="BN284" s="720"/>
      <c r="BO284" s="719" t="s">
        <v>1161</v>
      </c>
      <c r="BP284" s="720"/>
      <c r="BQ284" s="720"/>
      <c r="BR284" s="720"/>
      <c r="BS284" s="720"/>
      <c r="BT284" s="720"/>
      <c r="BU284" s="720"/>
      <c r="BV284" s="721"/>
      <c r="BW284" s="719" t="s">
        <v>1162</v>
      </c>
      <c r="BX284" s="720"/>
      <c r="BY284" s="720"/>
      <c r="BZ284" s="720"/>
      <c r="CA284" s="720"/>
      <c r="CB284" s="720"/>
      <c r="CC284" s="720"/>
      <c r="CD284" s="721"/>
      <c r="CE284" s="713" t="s">
        <v>1177</v>
      </c>
      <c r="CF284" s="716" t="s">
        <v>1158</v>
      </c>
      <c r="CG284" s="716" t="s">
        <v>1159</v>
      </c>
      <c r="CH284" s="719" t="s">
        <v>1160</v>
      </c>
      <c r="CI284" s="720"/>
      <c r="CJ284" s="720"/>
      <c r="CK284" s="720"/>
      <c r="CL284" s="720"/>
      <c r="CM284" s="720"/>
      <c r="CN284" s="720"/>
      <c r="CO284" s="720"/>
      <c r="CP284" s="719" t="s">
        <v>1161</v>
      </c>
      <c r="CQ284" s="720"/>
      <c r="CR284" s="720"/>
      <c r="CS284" s="720"/>
      <c r="CT284" s="720"/>
      <c r="CU284" s="720"/>
      <c r="CV284" s="720"/>
      <c r="CW284" s="721"/>
      <c r="CX284" s="719" t="s">
        <v>1162</v>
      </c>
      <c r="CY284" s="720"/>
      <c r="CZ284" s="720"/>
      <c r="DA284" s="720"/>
      <c r="DB284" s="720"/>
      <c r="DC284" s="720"/>
      <c r="DD284" s="720"/>
      <c r="DE284" s="721"/>
    </row>
    <row r="285" spans="1:109">
      <c r="A285" s="143">
        <v>285</v>
      </c>
      <c r="B285" s="714"/>
      <c r="C285" s="717"/>
      <c r="D285" s="717"/>
      <c r="E285" s="722" t="s">
        <v>1163</v>
      </c>
      <c r="F285" s="723"/>
      <c r="G285" s="723"/>
      <c r="H285" s="723"/>
      <c r="I285" s="723"/>
      <c r="J285" s="723"/>
      <c r="K285" s="723"/>
      <c r="L285" s="723"/>
      <c r="M285" s="722" t="s">
        <v>1163</v>
      </c>
      <c r="N285" s="723"/>
      <c r="O285" s="723"/>
      <c r="P285" s="723"/>
      <c r="Q285" s="723"/>
      <c r="R285" s="723"/>
      <c r="S285" s="723"/>
      <c r="T285" s="724"/>
      <c r="U285" s="722" t="s">
        <v>1163</v>
      </c>
      <c r="V285" s="723"/>
      <c r="W285" s="723"/>
      <c r="X285" s="723"/>
      <c r="Y285" s="723"/>
      <c r="Z285" s="723"/>
      <c r="AA285" s="723"/>
      <c r="AB285" s="724"/>
      <c r="AC285" s="714"/>
      <c r="AD285" s="717"/>
      <c r="AE285" s="717"/>
      <c r="AF285" s="722" t="s">
        <v>1163</v>
      </c>
      <c r="AG285" s="723"/>
      <c r="AH285" s="723"/>
      <c r="AI285" s="723"/>
      <c r="AJ285" s="723"/>
      <c r="AK285" s="723"/>
      <c r="AL285" s="723"/>
      <c r="AM285" s="723"/>
      <c r="AN285" s="722" t="s">
        <v>1163</v>
      </c>
      <c r="AO285" s="723"/>
      <c r="AP285" s="723"/>
      <c r="AQ285" s="723"/>
      <c r="AR285" s="723"/>
      <c r="AS285" s="723"/>
      <c r="AT285" s="723"/>
      <c r="AU285" s="724"/>
      <c r="AV285" s="722" t="s">
        <v>1163</v>
      </c>
      <c r="AW285" s="723"/>
      <c r="AX285" s="723"/>
      <c r="AY285" s="723"/>
      <c r="AZ285" s="723"/>
      <c r="BA285" s="723"/>
      <c r="BB285" s="723"/>
      <c r="BC285" s="724"/>
      <c r="BD285" s="714"/>
      <c r="BE285" s="717"/>
      <c r="BF285" s="717"/>
      <c r="BG285" s="722" t="s">
        <v>1163</v>
      </c>
      <c r="BH285" s="723"/>
      <c r="BI285" s="723"/>
      <c r="BJ285" s="723"/>
      <c r="BK285" s="723"/>
      <c r="BL285" s="723"/>
      <c r="BM285" s="723"/>
      <c r="BN285" s="723"/>
      <c r="BO285" s="722" t="s">
        <v>1163</v>
      </c>
      <c r="BP285" s="723"/>
      <c r="BQ285" s="723"/>
      <c r="BR285" s="723"/>
      <c r="BS285" s="723"/>
      <c r="BT285" s="723"/>
      <c r="BU285" s="723"/>
      <c r="BV285" s="724"/>
      <c r="BW285" s="722" t="s">
        <v>1163</v>
      </c>
      <c r="BX285" s="723"/>
      <c r="BY285" s="723"/>
      <c r="BZ285" s="723"/>
      <c r="CA285" s="723"/>
      <c r="CB285" s="723"/>
      <c r="CC285" s="723"/>
      <c r="CD285" s="724"/>
      <c r="CE285" s="714"/>
      <c r="CF285" s="717"/>
      <c r="CG285" s="717"/>
      <c r="CH285" s="722" t="s">
        <v>1163</v>
      </c>
      <c r="CI285" s="723"/>
      <c r="CJ285" s="723"/>
      <c r="CK285" s="723"/>
      <c r="CL285" s="723"/>
      <c r="CM285" s="723"/>
      <c r="CN285" s="723"/>
      <c r="CO285" s="723"/>
      <c r="CP285" s="722" t="s">
        <v>1163</v>
      </c>
      <c r="CQ285" s="723"/>
      <c r="CR285" s="723"/>
      <c r="CS285" s="723"/>
      <c r="CT285" s="723"/>
      <c r="CU285" s="723"/>
      <c r="CV285" s="723"/>
      <c r="CW285" s="724"/>
      <c r="CX285" s="722" t="s">
        <v>1163</v>
      </c>
      <c r="CY285" s="723"/>
      <c r="CZ285" s="723"/>
      <c r="DA285" s="723"/>
      <c r="DB285" s="723"/>
      <c r="DC285" s="723"/>
      <c r="DD285" s="723"/>
      <c r="DE285" s="724"/>
    </row>
    <row r="286" spans="1:109">
      <c r="A286" s="143">
        <v>286</v>
      </c>
      <c r="B286" s="715"/>
      <c r="C286" s="718"/>
      <c r="D286" s="718"/>
      <c r="E286" s="146">
        <v>0</v>
      </c>
      <c r="F286" s="147">
        <v>10</v>
      </c>
      <c r="G286" s="148">
        <v>20</v>
      </c>
      <c r="H286" s="149">
        <v>30</v>
      </c>
      <c r="I286" s="150">
        <v>40</v>
      </c>
      <c r="J286" s="151">
        <v>50</v>
      </c>
      <c r="K286" s="152">
        <v>60</v>
      </c>
      <c r="L286" s="153">
        <v>70</v>
      </c>
      <c r="M286" s="146">
        <v>0</v>
      </c>
      <c r="N286" s="147">
        <v>10</v>
      </c>
      <c r="O286" s="148">
        <v>20</v>
      </c>
      <c r="P286" s="149">
        <v>30</v>
      </c>
      <c r="Q286" s="150">
        <v>40</v>
      </c>
      <c r="R286" s="151">
        <v>50</v>
      </c>
      <c r="S286" s="152">
        <v>60</v>
      </c>
      <c r="T286" s="154">
        <v>70</v>
      </c>
      <c r="U286" s="146">
        <v>0</v>
      </c>
      <c r="V286" s="147">
        <v>10</v>
      </c>
      <c r="W286" s="148">
        <v>20</v>
      </c>
      <c r="X286" s="149">
        <v>30</v>
      </c>
      <c r="Y286" s="150">
        <v>40</v>
      </c>
      <c r="Z286" s="151">
        <v>50</v>
      </c>
      <c r="AA286" s="152">
        <v>60</v>
      </c>
      <c r="AB286" s="154">
        <v>70</v>
      </c>
      <c r="AC286" s="715"/>
      <c r="AD286" s="718"/>
      <c r="AE286" s="718"/>
      <c r="AF286" s="146">
        <v>0</v>
      </c>
      <c r="AG286" s="147">
        <v>10</v>
      </c>
      <c r="AH286" s="148">
        <v>20</v>
      </c>
      <c r="AI286" s="149">
        <v>30</v>
      </c>
      <c r="AJ286" s="150">
        <v>40</v>
      </c>
      <c r="AK286" s="151">
        <v>50</v>
      </c>
      <c r="AL286" s="152">
        <v>60</v>
      </c>
      <c r="AM286" s="153">
        <v>70</v>
      </c>
      <c r="AN286" s="146">
        <v>0</v>
      </c>
      <c r="AO286" s="147">
        <v>10</v>
      </c>
      <c r="AP286" s="148">
        <v>20</v>
      </c>
      <c r="AQ286" s="149">
        <v>30</v>
      </c>
      <c r="AR286" s="150">
        <v>40</v>
      </c>
      <c r="AS286" s="151">
        <v>50</v>
      </c>
      <c r="AT286" s="152">
        <v>60</v>
      </c>
      <c r="AU286" s="154">
        <v>70</v>
      </c>
      <c r="AV286" s="146">
        <v>0</v>
      </c>
      <c r="AW286" s="147">
        <v>10</v>
      </c>
      <c r="AX286" s="148">
        <v>20</v>
      </c>
      <c r="AY286" s="149">
        <v>30</v>
      </c>
      <c r="AZ286" s="150">
        <v>40</v>
      </c>
      <c r="BA286" s="151">
        <v>50</v>
      </c>
      <c r="BB286" s="152">
        <v>60</v>
      </c>
      <c r="BC286" s="154">
        <v>70</v>
      </c>
      <c r="BD286" s="715"/>
      <c r="BE286" s="718"/>
      <c r="BF286" s="718"/>
      <c r="BG286" s="146">
        <v>0</v>
      </c>
      <c r="BH286" s="147">
        <v>10</v>
      </c>
      <c r="BI286" s="148">
        <v>20</v>
      </c>
      <c r="BJ286" s="149">
        <v>30</v>
      </c>
      <c r="BK286" s="150">
        <v>40</v>
      </c>
      <c r="BL286" s="151">
        <v>50</v>
      </c>
      <c r="BM286" s="152">
        <v>60</v>
      </c>
      <c r="BN286" s="153">
        <v>70</v>
      </c>
      <c r="BO286" s="146">
        <v>0</v>
      </c>
      <c r="BP286" s="147">
        <v>10</v>
      </c>
      <c r="BQ286" s="148">
        <v>20</v>
      </c>
      <c r="BR286" s="149">
        <v>30</v>
      </c>
      <c r="BS286" s="150">
        <v>40</v>
      </c>
      <c r="BT286" s="151">
        <v>50</v>
      </c>
      <c r="BU286" s="152">
        <v>60</v>
      </c>
      <c r="BV286" s="154">
        <v>70</v>
      </c>
      <c r="BW286" s="146">
        <v>0</v>
      </c>
      <c r="BX286" s="147">
        <v>10</v>
      </c>
      <c r="BY286" s="148">
        <v>20</v>
      </c>
      <c r="BZ286" s="149">
        <v>30</v>
      </c>
      <c r="CA286" s="150">
        <v>40</v>
      </c>
      <c r="CB286" s="151">
        <v>50</v>
      </c>
      <c r="CC286" s="152">
        <v>60</v>
      </c>
      <c r="CD286" s="154">
        <v>70</v>
      </c>
      <c r="CE286" s="715"/>
      <c r="CF286" s="718"/>
      <c r="CG286" s="718"/>
      <c r="CH286" s="146">
        <v>0</v>
      </c>
      <c r="CI286" s="147">
        <v>10</v>
      </c>
      <c r="CJ286" s="148">
        <v>20</v>
      </c>
      <c r="CK286" s="149">
        <v>30</v>
      </c>
      <c r="CL286" s="150">
        <v>40</v>
      </c>
      <c r="CM286" s="151">
        <v>50</v>
      </c>
      <c r="CN286" s="152">
        <v>60</v>
      </c>
      <c r="CO286" s="153">
        <v>70</v>
      </c>
      <c r="CP286" s="146">
        <v>0</v>
      </c>
      <c r="CQ286" s="147">
        <v>10</v>
      </c>
      <c r="CR286" s="148">
        <v>20</v>
      </c>
      <c r="CS286" s="149">
        <v>30</v>
      </c>
      <c r="CT286" s="150">
        <v>40</v>
      </c>
      <c r="CU286" s="151">
        <v>50</v>
      </c>
      <c r="CV286" s="152">
        <v>60</v>
      </c>
      <c r="CW286" s="154">
        <v>70</v>
      </c>
      <c r="CX286" s="146">
        <v>0</v>
      </c>
      <c r="CY286" s="147">
        <v>10</v>
      </c>
      <c r="CZ286" s="148">
        <v>20</v>
      </c>
      <c r="DA286" s="149">
        <v>30</v>
      </c>
      <c r="DB286" s="150">
        <v>40</v>
      </c>
      <c r="DC286" s="151">
        <v>50</v>
      </c>
      <c r="DD286" s="152">
        <v>60</v>
      </c>
      <c r="DE286" s="154">
        <v>70</v>
      </c>
    </row>
    <row r="287" spans="1:109">
      <c r="A287" s="143">
        <v>287</v>
      </c>
      <c r="B287" s="690" t="s">
        <v>1196</v>
      </c>
      <c r="C287" s="693">
        <v>110</v>
      </c>
      <c r="D287" s="303" t="s">
        <v>1165</v>
      </c>
      <c r="E287" s="155">
        <v>106</v>
      </c>
      <c r="F287" s="155">
        <v>106</v>
      </c>
      <c r="G287" s="156">
        <v>82</v>
      </c>
      <c r="H287" s="155">
        <v>57</v>
      </c>
      <c r="I287" s="155">
        <v>43</v>
      </c>
      <c r="J287" s="156">
        <v>35</v>
      </c>
      <c r="K287" s="155">
        <v>30</v>
      </c>
      <c r="L287" s="156">
        <v>26</v>
      </c>
      <c r="M287" s="155">
        <v>106</v>
      </c>
      <c r="N287" s="155">
        <v>106</v>
      </c>
      <c r="O287" s="156">
        <v>82</v>
      </c>
      <c r="P287" s="155">
        <v>57</v>
      </c>
      <c r="Q287" s="155">
        <v>43</v>
      </c>
      <c r="R287" s="155">
        <v>35</v>
      </c>
      <c r="S287" s="156">
        <v>30</v>
      </c>
      <c r="T287" s="155">
        <v>26</v>
      </c>
      <c r="U287" s="155">
        <v>87</v>
      </c>
      <c r="V287" s="155">
        <v>87</v>
      </c>
      <c r="W287" s="155">
        <v>82</v>
      </c>
      <c r="X287" s="155">
        <v>57</v>
      </c>
      <c r="Y287" s="155">
        <v>43</v>
      </c>
      <c r="Z287" s="155">
        <v>35</v>
      </c>
      <c r="AA287" s="155">
        <v>30</v>
      </c>
      <c r="AB287" s="155">
        <v>26</v>
      </c>
      <c r="AC287" s="690" t="s">
        <v>1196</v>
      </c>
      <c r="AD287" s="693">
        <v>110</v>
      </c>
      <c r="AE287" s="303" t="s">
        <v>1165</v>
      </c>
      <c r="AF287" s="155">
        <v>445</v>
      </c>
      <c r="AG287" s="155">
        <v>445</v>
      </c>
      <c r="AH287" s="156">
        <v>343</v>
      </c>
      <c r="AI287" s="155">
        <v>238</v>
      </c>
      <c r="AJ287" s="155">
        <v>182</v>
      </c>
      <c r="AK287" s="156">
        <v>148</v>
      </c>
      <c r="AL287" s="155">
        <v>125</v>
      </c>
      <c r="AM287" s="156">
        <v>107</v>
      </c>
      <c r="AN287" s="155">
        <v>445</v>
      </c>
      <c r="AO287" s="155">
        <v>445</v>
      </c>
      <c r="AP287" s="156">
        <v>343</v>
      </c>
      <c r="AQ287" s="155">
        <v>238</v>
      </c>
      <c r="AR287" s="155">
        <v>182</v>
      </c>
      <c r="AS287" s="155">
        <v>148</v>
      </c>
      <c r="AT287" s="156">
        <v>125</v>
      </c>
      <c r="AU287" s="155">
        <v>107</v>
      </c>
      <c r="AV287" s="155">
        <v>657</v>
      </c>
      <c r="AW287" s="155">
        <v>657</v>
      </c>
      <c r="AX287" s="155">
        <v>614</v>
      </c>
      <c r="AY287" s="155">
        <v>427</v>
      </c>
      <c r="AZ287" s="155">
        <v>327</v>
      </c>
      <c r="BA287" s="155">
        <v>265</v>
      </c>
      <c r="BB287" s="155">
        <v>223</v>
      </c>
      <c r="BC287" s="155">
        <v>192</v>
      </c>
      <c r="BD287" s="690" t="s">
        <v>1196</v>
      </c>
      <c r="BE287" s="693">
        <v>110</v>
      </c>
      <c r="BF287" s="303" t="s">
        <v>1165</v>
      </c>
      <c r="BG287" s="155">
        <v>345</v>
      </c>
      <c r="BH287" s="155">
        <v>490</v>
      </c>
      <c r="BI287" s="156">
        <v>545</v>
      </c>
      <c r="BJ287" s="155">
        <v>509</v>
      </c>
      <c r="BK287" s="155">
        <v>509</v>
      </c>
      <c r="BL287" s="156">
        <v>509</v>
      </c>
      <c r="BM287" s="155">
        <v>510</v>
      </c>
      <c r="BN287" s="156">
        <v>509</v>
      </c>
      <c r="BO287" s="155">
        <v>345</v>
      </c>
      <c r="BP287" s="155">
        <v>490</v>
      </c>
      <c r="BQ287" s="156">
        <v>545</v>
      </c>
      <c r="BR287" s="155">
        <v>509</v>
      </c>
      <c r="BS287" s="155">
        <v>509</v>
      </c>
      <c r="BT287" s="155">
        <v>509</v>
      </c>
      <c r="BU287" s="156">
        <v>510</v>
      </c>
      <c r="BV287" s="155">
        <v>509</v>
      </c>
      <c r="BW287" s="155">
        <v>284</v>
      </c>
      <c r="BX287" s="155">
        <v>403</v>
      </c>
      <c r="BY287" s="155">
        <v>544</v>
      </c>
      <c r="BZ287" s="155">
        <v>509</v>
      </c>
      <c r="CA287" s="155">
        <v>509</v>
      </c>
      <c r="CB287" s="155">
        <v>509</v>
      </c>
      <c r="CC287" s="155">
        <v>510</v>
      </c>
      <c r="CD287" s="155">
        <v>509</v>
      </c>
      <c r="CE287" s="690" t="s">
        <v>1196</v>
      </c>
      <c r="CF287" s="693">
        <v>110</v>
      </c>
      <c r="CG287" s="303" t="s">
        <v>1165</v>
      </c>
      <c r="CH287" s="155">
        <v>230</v>
      </c>
      <c r="CI287" s="155">
        <v>315</v>
      </c>
      <c r="CJ287" s="156">
        <v>432</v>
      </c>
      <c r="CK287" s="155">
        <v>432</v>
      </c>
      <c r="CL287" s="155">
        <v>432</v>
      </c>
      <c r="CM287" s="156">
        <v>432</v>
      </c>
      <c r="CN287" s="155">
        <v>432</v>
      </c>
      <c r="CO287" s="156">
        <v>432</v>
      </c>
      <c r="CP287" s="155">
        <v>230</v>
      </c>
      <c r="CQ287" s="155">
        <v>315</v>
      </c>
      <c r="CR287" s="156">
        <v>432</v>
      </c>
      <c r="CS287" s="155">
        <v>432</v>
      </c>
      <c r="CT287" s="155">
        <v>432</v>
      </c>
      <c r="CU287" s="155">
        <v>432</v>
      </c>
      <c r="CV287" s="156">
        <v>432</v>
      </c>
      <c r="CW287" s="155">
        <v>432</v>
      </c>
      <c r="CX287" s="155">
        <v>306</v>
      </c>
      <c r="CY287" s="155">
        <v>306</v>
      </c>
      <c r="CZ287" s="155">
        <v>432</v>
      </c>
      <c r="DA287" s="155">
        <v>432</v>
      </c>
      <c r="DB287" s="155">
        <v>432</v>
      </c>
      <c r="DC287" s="155">
        <v>432</v>
      </c>
      <c r="DD287" s="155">
        <v>432</v>
      </c>
      <c r="DE287" s="155">
        <v>432</v>
      </c>
    </row>
    <row r="288" spans="1:109">
      <c r="A288" s="143">
        <v>288</v>
      </c>
      <c r="B288" s="691"/>
      <c r="C288" s="694"/>
      <c r="D288" s="304" t="s">
        <v>1166</v>
      </c>
      <c r="E288" s="157">
        <v>71</v>
      </c>
      <c r="F288" s="157">
        <v>71</v>
      </c>
      <c r="G288" s="158">
        <v>68</v>
      </c>
      <c r="H288" s="157">
        <v>57</v>
      </c>
      <c r="I288" s="157">
        <v>43</v>
      </c>
      <c r="J288" s="158">
        <v>35</v>
      </c>
      <c r="K288" s="157">
        <v>30</v>
      </c>
      <c r="L288" s="158">
        <v>26</v>
      </c>
      <c r="M288" s="157">
        <v>71</v>
      </c>
      <c r="N288" s="157">
        <v>71</v>
      </c>
      <c r="O288" s="158">
        <v>68</v>
      </c>
      <c r="P288" s="157">
        <v>57</v>
      </c>
      <c r="Q288" s="157">
        <v>43</v>
      </c>
      <c r="R288" s="157">
        <v>35</v>
      </c>
      <c r="S288" s="158">
        <v>30</v>
      </c>
      <c r="T288" s="157">
        <v>26</v>
      </c>
      <c r="U288" s="157">
        <v>59</v>
      </c>
      <c r="V288" s="157">
        <v>59</v>
      </c>
      <c r="W288" s="157">
        <v>59</v>
      </c>
      <c r="X288" s="157">
        <v>57</v>
      </c>
      <c r="Y288" s="157">
        <v>43</v>
      </c>
      <c r="Z288" s="157">
        <v>35</v>
      </c>
      <c r="AA288" s="157">
        <v>30</v>
      </c>
      <c r="AB288" s="157">
        <v>26</v>
      </c>
      <c r="AC288" s="691"/>
      <c r="AD288" s="694"/>
      <c r="AE288" s="304" t="s">
        <v>1166</v>
      </c>
      <c r="AF288" s="157">
        <v>301</v>
      </c>
      <c r="AG288" s="157">
        <v>301</v>
      </c>
      <c r="AH288" s="158">
        <v>284</v>
      </c>
      <c r="AI288" s="157">
        <v>239</v>
      </c>
      <c r="AJ288" s="157">
        <v>183</v>
      </c>
      <c r="AK288" s="158">
        <v>148</v>
      </c>
      <c r="AL288" s="157">
        <v>124</v>
      </c>
      <c r="AM288" s="158">
        <v>107</v>
      </c>
      <c r="AN288" s="157">
        <v>301</v>
      </c>
      <c r="AO288" s="157">
        <v>301</v>
      </c>
      <c r="AP288" s="158">
        <v>284</v>
      </c>
      <c r="AQ288" s="157">
        <v>239</v>
      </c>
      <c r="AR288" s="157">
        <v>183</v>
      </c>
      <c r="AS288" s="157">
        <v>148</v>
      </c>
      <c r="AT288" s="158">
        <v>124</v>
      </c>
      <c r="AU288" s="157">
        <v>107</v>
      </c>
      <c r="AV288" s="157">
        <v>443</v>
      </c>
      <c r="AW288" s="157">
        <v>443</v>
      </c>
      <c r="AX288" s="157">
        <v>443</v>
      </c>
      <c r="AY288" s="157">
        <v>427</v>
      </c>
      <c r="AZ288" s="157">
        <v>327</v>
      </c>
      <c r="BA288" s="157">
        <v>265</v>
      </c>
      <c r="BB288" s="157">
        <v>223</v>
      </c>
      <c r="BC288" s="157">
        <v>192</v>
      </c>
      <c r="BD288" s="691"/>
      <c r="BE288" s="694"/>
      <c r="BF288" s="304" t="s">
        <v>1166</v>
      </c>
      <c r="BG288" s="157">
        <v>232</v>
      </c>
      <c r="BH288" s="157">
        <v>330</v>
      </c>
      <c r="BI288" s="158">
        <v>451</v>
      </c>
      <c r="BJ288" s="157">
        <v>509</v>
      </c>
      <c r="BK288" s="157">
        <v>509</v>
      </c>
      <c r="BL288" s="158">
        <v>510</v>
      </c>
      <c r="BM288" s="157">
        <v>510</v>
      </c>
      <c r="BN288" s="158">
        <v>509</v>
      </c>
      <c r="BO288" s="157">
        <v>232</v>
      </c>
      <c r="BP288" s="157">
        <v>330</v>
      </c>
      <c r="BQ288" s="158">
        <v>451</v>
      </c>
      <c r="BR288" s="157">
        <v>509</v>
      </c>
      <c r="BS288" s="157">
        <v>509</v>
      </c>
      <c r="BT288" s="157">
        <v>510</v>
      </c>
      <c r="BU288" s="158">
        <v>510</v>
      </c>
      <c r="BV288" s="157">
        <v>509</v>
      </c>
      <c r="BW288" s="157">
        <v>192</v>
      </c>
      <c r="BX288" s="157">
        <v>271</v>
      </c>
      <c r="BY288" s="157">
        <v>393</v>
      </c>
      <c r="BZ288" s="157">
        <v>510</v>
      </c>
      <c r="CA288" s="157">
        <v>509</v>
      </c>
      <c r="CB288" s="157">
        <v>510</v>
      </c>
      <c r="CC288" s="157">
        <v>510</v>
      </c>
      <c r="CD288" s="157">
        <v>509</v>
      </c>
      <c r="CE288" s="691"/>
      <c r="CF288" s="694"/>
      <c r="CG288" s="304" t="s">
        <v>1166</v>
      </c>
      <c r="CH288" s="157">
        <v>156</v>
      </c>
      <c r="CI288" s="157">
        <v>212</v>
      </c>
      <c r="CJ288" s="158">
        <v>359</v>
      </c>
      <c r="CK288" s="157">
        <v>432</v>
      </c>
      <c r="CL288" s="157">
        <v>432</v>
      </c>
      <c r="CM288" s="158">
        <v>432</v>
      </c>
      <c r="CN288" s="157">
        <v>432</v>
      </c>
      <c r="CO288" s="158">
        <v>432</v>
      </c>
      <c r="CP288" s="157">
        <v>156</v>
      </c>
      <c r="CQ288" s="157">
        <v>212</v>
      </c>
      <c r="CR288" s="158">
        <v>359</v>
      </c>
      <c r="CS288" s="157">
        <v>432</v>
      </c>
      <c r="CT288" s="157">
        <v>432</v>
      </c>
      <c r="CU288" s="157">
        <v>432</v>
      </c>
      <c r="CV288" s="158">
        <v>432</v>
      </c>
      <c r="CW288" s="157">
        <v>432</v>
      </c>
      <c r="CX288" s="157">
        <v>206</v>
      </c>
      <c r="CY288" s="157">
        <v>206</v>
      </c>
      <c r="CZ288" s="157">
        <v>312</v>
      </c>
      <c r="DA288" s="157">
        <v>432</v>
      </c>
      <c r="DB288" s="157">
        <v>432</v>
      </c>
      <c r="DC288" s="157">
        <v>432</v>
      </c>
      <c r="DD288" s="157">
        <v>432</v>
      </c>
      <c r="DE288" s="157">
        <v>432</v>
      </c>
    </row>
    <row r="289" spans="1:109">
      <c r="A289" s="143">
        <v>289</v>
      </c>
      <c r="B289" s="691"/>
      <c r="C289" s="695"/>
      <c r="D289" s="305" t="s">
        <v>1167</v>
      </c>
      <c r="E289" s="159">
        <v>65</v>
      </c>
      <c r="F289" s="159">
        <v>65</v>
      </c>
      <c r="G289" s="160">
        <v>61</v>
      </c>
      <c r="H289" s="159">
        <v>52</v>
      </c>
      <c r="I289" s="159">
        <v>43</v>
      </c>
      <c r="J289" s="160">
        <v>35</v>
      </c>
      <c r="K289" s="159">
        <v>30</v>
      </c>
      <c r="L289" s="160">
        <v>26</v>
      </c>
      <c r="M289" s="159">
        <v>65</v>
      </c>
      <c r="N289" s="159">
        <v>65</v>
      </c>
      <c r="O289" s="160">
        <v>61</v>
      </c>
      <c r="P289" s="159">
        <v>52</v>
      </c>
      <c r="Q289" s="159">
        <v>43</v>
      </c>
      <c r="R289" s="159">
        <v>35</v>
      </c>
      <c r="S289" s="160">
        <v>30</v>
      </c>
      <c r="T289" s="159">
        <v>26</v>
      </c>
      <c r="U289" s="159">
        <v>54</v>
      </c>
      <c r="V289" s="159">
        <v>54</v>
      </c>
      <c r="W289" s="159">
        <v>54</v>
      </c>
      <c r="X289" s="159">
        <v>52</v>
      </c>
      <c r="Y289" s="159">
        <v>43</v>
      </c>
      <c r="Z289" s="159">
        <v>35</v>
      </c>
      <c r="AA289" s="159">
        <v>30</v>
      </c>
      <c r="AB289" s="159">
        <v>26</v>
      </c>
      <c r="AC289" s="691"/>
      <c r="AD289" s="695"/>
      <c r="AE289" s="305" t="s">
        <v>1167</v>
      </c>
      <c r="AF289" s="159">
        <v>275</v>
      </c>
      <c r="AG289" s="159">
        <v>275</v>
      </c>
      <c r="AH289" s="160">
        <v>258</v>
      </c>
      <c r="AI289" s="159">
        <v>218</v>
      </c>
      <c r="AJ289" s="159">
        <v>183</v>
      </c>
      <c r="AK289" s="160">
        <v>148</v>
      </c>
      <c r="AL289" s="159">
        <v>125</v>
      </c>
      <c r="AM289" s="160">
        <v>108</v>
      </c>
      <c r="AN289" s="159">
        <v>275</v>
      </c>
      <c r="AO289" s="159">
        <v>275</v>
      </c>
      <c r="AP289" s="160">
        <v>258</v>
      </c>
      <c r="AQ289" s="159">
        <v>218</v>
      </c>
      <c r="AR289" s="159">
        <v>183</v>
      </c>
      <c r="AS289" s="159">
        <v>148</v>
      </c>
      <c r="AT289" s="160">
        <v>125</v>
      </c>
      <c r="AU289" s="159">
        <v>108</v>
      </c>
      <c r="AV289" s="159">
        <v>405</v>
      </c>
      <c r="AW289" s="159">
        <v>405</v>
      </c>
      <c r="AX289" s="159">
        <v>405</v>
      </c>
      <c r="AY289" s="159">
        <v>391</v>
      </c>
      <c r="AZ289" s="159">
        <v>327</v>
      </c>
      <c r="BA289" s="159">
        <v>265</v>
      </c>
      <c r="BB289" s="159">
        <v>224</v>
      </c>
      <c r="BC289" s="159">
        <v>192</v>
      </c>
      <c r="BD289" s="691"/>
      <c r="BE289" s="695"/>
      <c r="BF289" s="305" t="s">
        <v>1167</v>
      </c>
      <c r="BG289" s="159">
        <v>213</v>
      </c>
      <c r="BH289" s="159">
        <v>301</v>
      </c>
      <c r="BI289" s="160">
        <v>410</v>
      </c>
      <c r="BJ289" s="159">
        <v>466</v>
      </c>
      <c r="BK289" s="159">
        <v>509</v>
      </c>
      <c r="BL289" s="160">
        <v>509</v>
      </c>
      <c r="BM289" s="159">
        <v>510</v>
      </c>
      <c r="BN289" s="160">
        <v>510</v>
      </c>
      <c r="BO289" s="159">
        <v>213</v>
      </c>
      <c r="BP289" s="159">
        <v>301</v>
      </c>
      <c r="BQ289" s="160">
        <v>410</v>
      </c>
      <c r="BR289" s="159">
        <v>466</v>
      </c>
      <c r="BS289" s="159">
        <v>509</v>
      </c>
      <c r="BT289" s="159">
        <v>509</v>
      </c>
      <c r="BU289" s="160">
        <v>510</v>
      </c>
      <c r="BV289" s="159">
        <v>510</v>
      </c>
      <c r="BW289" s="159">
        <v>175</v>
      </c>
      <c r="BX289" s="159">
        <v>248</v>
      </c>
      <c r="BY289" s="159">
        <v>359</v>
      </c>
      <c r="BZ289" s="159">
        <v>466</v>
      </c>
      <c r="CA289" s="159">
        <v>509</v>
      </c>
      <c r="CB289" s="159">
        <v>509</v>
      </c>
      <c r="CC289" s="159">
        <v>510</v>
      </c>
      <c r="CD289" s="159">
        <v>510</v>
      </c>
      <c r="CE289" s="691"/>
      <c r="CF289" s="695"/>
      <c r="CG289" s="305" t="s">
        <v>1167</v>
      </c>
      <c r="CH289" s="159">
        <v>142</v>
      </c>
      <c r="CI289" s="159">
        <v>194</v>
      </c>
      <c r="CJ289" s="160">
        <v>324</v>
      </c>
      <c r="CK289" s="159">
        <v>395</v>
      </c>
      <c r="CL289" s="159">
        <v>432</v>
      </c>
      <c r="CM289" s="160">
        <v>432</v>
      </c>
      <c r="CN289" s="159">
        <v>432</v>
      </c>
      <c r="CO289" s="160">
        <v>432</v>
      </c>
      <c r="CP289" s="159">
        <v>142</v>
      </c>
      <c r="CQ289" s="159">
        <v>194</v>
      </c>
      <c r="CR289" s="160">
        <v>324</v>
      </c>
      <c r="CS289" s="159">
        <v>395</v>
      </c>
      <c r="CT289" s="159">
        <v>432</v>
      </c>
      <c r="CU289" s="159">
        <v>432</v>
      </c>
      <c r="CV289" s="160">
        <v>432</v>
      </c>
      <c r="CW289" s="159">
        <v>432</v>
      </c>
      <c r="CX289" s="159">
        <v>189</v>
      </c>
      <c r="CY289" s="159">
        <v>189</v>
      </c>
      <c r="CZ289" s="159">
        <v>285</v>
      </c>
      <c r="DA289" s="159">
        <v>395</v>
      </c>
      <c r="DB289" s="159">
        <v>432</v>
      </c>
      <c r="DC289" s="159">
        <v>432</v>
      </c>
      <c r="DD289" s="159">
        <v>432</v>
      </c>
      <c r="DE289" s="159">
        <v>432</v>
      </c>
    </row>
    <row r="290" spans="1:109">
      <c r="A290" s="143">
        <v>290</v>
      </c>
      <c r="B290" s="691"/>
      <c r="C290" s="696">
        <v>115</v>
      </c>
      <c r="D290" s="303" t="s">
        <v>1165</v>
      </c>
      <c r="E290" s="155">
        <v>103</v>
      </c>
      <c r="F290" s="155">
        <v>103</v>
      </c>
      <c r="G290" s="156">
        <v>82</v>
      </c>
      <c r="H290" s="155">
        <v>57</v>
      </c>
      <c r="I290" s="155">
        <v>43</v>
      </c>
      <c r="J290" s="156">
        <v>35</v>
      </c>
      <c r="K290" s="155">
        <v>30</v>
      </c>
      <c r="L290" s="156">
        <v>26</v>
      </c>
      <c r="M290" s="155">
        <v>103</v>
      </c>
      <c r="N290" s="155">
        <v>103</v>
      </c>
      <c r="O290" s="156">
        <v>82</v>
      </c>
      <c r="P290" s="155">
        <v>57</v>
      </c>
      <c r="Q290" s="155">
        <v>43</v>
      </c>
      <c r="R290" s="155">
        <v>35</v>
      </c>
      <c r="S290" s="156">
        <v>30</v>
      </c>
      <c r="T290" s="155">
        <v>26</v>
      </c>
      <c r="U290" s="155">
        <v>85</v>
      </c>
      <c r="V290" s="155">
        <v>85</v>
      </c>
      <c r="W290" s="155">
        <v>82</v>
      </c>
      <c r="X290" s="155">
        <v>57</v>
      </c>
      <c r="Y290" s="155">
        <v>43</v>
      </c>
      <c r="Z290" s="155">
        <v>35</v>
      </c>
      <c r="AA290" s="155">
        <v>30</v>
      </c>
      <c r="AB290" s="155">
        <v>26</v>
      </c>
      <c r="AC290" s="691"/>
      <c r="AD290" s="696">
        <v>115</v>
      </c>
      <c r="AE290" s="303" t="s">
        <v>1165</v>
      </c>
      <c r="AF290" s="155">
        <v>475</v>
      </c>
      <c r="AG290" s="155">
        <v>475</v>
      </c>
      <c r="AH290" s="156">
        <v>378</v>
      </c>
      <c r="AI290" s="155">
        <v>263</v>
      </c>
      <c r="AJ290" s="155">
        <v>201</v>
      </c>
      <c r="AK290" s="156">
        <v>163</v>
      </c>
      <c r="AL290" s="155">
        <v>137</v>
      </c>
      <c r="AM290" s="156">
        <v>118</v>
      </c>
      <c r="AN290" s="155">
        <v>475</v>
      </c>
      <c r="AO290" s="155">
        <v>475</v>
      </c>
      <c r="AP290" s="156">
        <v>378</v>
      </c>
      <c r="AQ290" s="155">
        <v>263</v>
      </c>
      <c r="AR290" s="155">
        <v>201</v>
      </c>
      <c r="AS290" s="155">
        <v>163</v>
      </c>
      <c r="AT290" s="156">
        <v>137</v>
      </c>
      <c r="AU290" s="155">
        <v>118</v>
      </c>
      <c r="AV290" s="155">
        <v>698</v>
      </c>
      <c r="AW290" s="155">
        <v>698</v>
      </c>
      <c r="AX290" s="155">
        <v>674</v>
      </c>
      <c r="AY290" s="155">
        <v>467</v>
      </c>
      <c r="AZ290" s="155">
        <v>358</v>
      </c>
      <c r="BA290" s="155">
        <v>291</v>
      </c>
      <c r="BB290" s="155">
        <v>244</v>
      </c>
      <c r="BC290" s="155">
        <v>211</v>
      </c>
      <c r="BD290" s="691"/>
      <c r="BE290" s="696">
        <v>115</v>
      </c>
      <c r="BF290" s="303" t="s">
        <v>1165</v>
      </c>
      <c r="BG290" s="155">
        <v>362</v>
      </c>
      <c r="BH290" s="155">
        <v>492</v>
      </c>
      <c r="BI290" s="156">
        <v>558</v>
      </c>
      <c r="BJ290" s="155">
        <v>509</v>
      </c>
      <c r="BK290" s="155">
        <v>509</v>
      </c>
      <c r="BL290" s="156">
        <v>509</v>
      </c>
      <c r="BM290" s="155">
        <v>510</v>
      </c>
      <c r="BN290" s="156">
        <v>509</v>
      </c>
      <c r="BO290" s="155">
        <v>362</v>
      </c>
      <c r="BP290" s="155">
        <v>492</v>
      </c>
      <c r="BQ290" s="156">
        <v>558</v>
      </c>
      <c r="BR290" s="155">
        <v>509</v>
      </c>
      <c r="BS290" s="155">
        <v>509</v>
      </c>
      <c r="BT290" s="155">
        <v>509</v>
      </c>
      <c r="BU290" s="156">
        <v>510</v>
      </c>
      <c r="BV290" s="155">
        <v>509</v>
      </c>
      <c r="BW290" s="155">
        <v>299</v>
      </c>
      <c r="BX290" s="155">
        <v>405</v>
      </c>
      <c r="BY290" s="155">
        <v>559</v>
      </c>
      <c r="BZ290" s="155">
        <v>509</v>
      </c>
      <c r="CA290" s="155">
        <v>509</v>
      </c>
      <c r="CB290" s="155">
        <v>509</v>
      </c>
      <c r="CC290" s="155">
        <v>510</v>
      </c>
      <c r="CD290" s="155">
        <v>509</v>
      </c>
      <c r="CE290" s="691"/>
      <c r="CF290" s="696">
        <v>115</v>
      </c>
      <c r="CG290" s="303" t="s">
        <v>1165</v>
      </c>
      <c r="CH290" s="155">
        <v>240</v>
      </c>
      <c r="CI290" s="155">
        <v>306</v>
      </c>
      <c r="CJ290" s="156">
        <v>432</v>
      </c>
      <c r="CK290" s="155">
        <v>432</v>
      </c>
      <c r="CL290" s="155">
        <v>432</v>
      </c>
      <c r="CM290" s="156">
        <v>432</v>
      </c>
      <c r="CN290" s="155">
        <v>432</v>
      </c>
      <c r="CO290" s="156">
        <v>432</v>
      </c>
      <c r="CP290" s="155">
        <v>240</v>
      </c>
      <c r="CQ290" s="155">
        <v>306</v>
      </c>
      <c r="CR290" s="156">
        <v>432</v>
      </c>
      <c r="CS290" s="155">
        <v>432</v>
      </c>
      <c r="CT290" s="155">
        <v>432</v>
      </c>
      <c r="CU290" s="155">
        <v>432</v>
      </c>
      <c r="CV290" s="156">
        <v>432</v>
      </c>
      <c r="CW290" s="155">
        <v>432</v>
      </c>
      <c r="CX290" s="155">
        <v>326</v>
      </c>
      <c r="CY290" s="155">
        <v>326</v>
      </c>
      <c r="CZ290" s="155">
        <v>432</v>
      </c>
      <c r="DA290" s="155">
        <v>432</v>
      </c>
      <c r="DB290" s="155">
        <v>432</v>
      </c>
      <c r="DC290" s="155">
        <v>432</v>
      </c>
      <c r="DD290" s="155">
        <v>432</v>
      </c>
      <c r="DE290" s="155">
        <v>432</v>
      </c>
    </row>
    <row r="291" spans="1:109">
      <c r="A291" s="143">
        <v>291</v>
      </c>
      <c r="B291" s="691"/>
      <c r="C291" s="697"/>
      <c r="D291" s="304" t="s">
        <v>1166</v>
      </c>
      <c r="E291" s="157">
        <v>69</v>
      </c>
      <c r="F291" s="157">
        <v>69</v>
      </c>
      <c r="G291" s="158">
        <v>67</v>
      </c>
      <c r="H291" s="157">
        <v>57</v>
      </c>
      <c r="I291" s="157">
        <v>43</v>
      </c>
      <c r="J291" s="158">
        <v>35</v>
      </c>
      <c r="K291" s="157">
        <v>30</v>
      </c>
      <c r="L291" s="158">
        <v>26</v>
      </c>
      <c r="M291" s="157">
        <v>69</v>
      </c>
      <c r="N291" s="157">
        <v>69</v>
      </c>
      <c r="O291" s="158">
        <v>67</v>
      </c>
      <c r="P291" s="157">
        <v>57</v>
      </c>
      <c r="Q291" s="157">
        <v>43</v>
      </c>
      <c r="R291" s="157">
        <v>35</v>
      </c>
      <c r="S291" s="158">
        <v>30</v>
      </c>
      <c r="T291" s="157">
        <v>26</v>
      </c>
      <c r="U291" s="157">
        <v>57</v>
      </c>
      <c r="V291" s="157">
        <v>57</v>
      </c>
      <c r="W291" s="157">
        <v>57</v>
      </c>
      <c r="X291" s="157">
        <v>57</v>
      </c>
      <c r="Y291" s="157">
        <v>43</v>
      </c>
      <c r="Z291" s="157">
        <v>35</v>
      </c>
      <c r="AA291" s="157">
        <v>30</v>
      </c>
      <c r="AB291" s="157">
        <v>26</v>
      </c>
      <c r="AC291" s="691"/>
      <c r="AD291" s="697"/>
      <c r="AE291" s="304" t="s">
        <v>1166</v>
      </c>
      <c r="AF291" s="157">
        <v>321</v>
      </c>
      <c r="AG291" s="157">
        <v>321</v>
      </c>
      <c r="AH291" s="158">
        <v>309</v>
      </c>
      <c r="AI291" s="157">
        <v>263</v>
      </c>
      <c r="AJ291" s="157">
        <v>202</v>
      </c>
      <c r="AK291" s="158">
        <v>163</v>
      </c>
      <c r="AL291" s="157">
        <v>137</v>
      </c>
      <c r="AM291" s="158">
        <v>118</v>
      </c>
      <c r="AN291" s="157">
        <v>321</v>
      </c>
      <c r="AO291" s="157">
        <v>321</v>
      </c>
      <c r="AP291" s="158">
        <v>309</v>
      </c>
      <c r="AQ291" s="157">
        <v>263</v>
      </c>
      <c r="AR291" s="157">
        <v>202</v>
      </c>
      <c r="AS291" s="157">
        <v>163</v>
      </c>
      <c r="AT291" s="158">
        <v>137</v>
      </c>
      <c r="AU291" s="157">
        <v>118</v>
      </c>
      <c r="AV291" s="157">
        <v>471</v>
      </c>
      <c r="AW291" s="157">
        <v>471</v>
      </c>
      <c r="AX291" s="157">
        <v>471</v>
      </c>
      <c r="AY291" s="157">
        <v>467</v>
      </c>
      <c r="AZ291" s="157">
        <v>358</v>
      </c>
      <c r="BA291" s="157">
        <v>291</v>
      </c>
      <c r="BB291" s="157">
        <v>244</v>
      </c>
      <c r="BC291" s="157">
        <v>210</v>
      </c>
      <c r="BD291" s="691"/>
      <c r="BE291" s="697"/>
      <c r="BF291" s="304" t="s">
        <v>1166</v>
      </c>
      <c r="BG291" s="157">
        <v>244</v>
      </c>
      <c r="BH291" s="157">
        <v>332</v>
      </c>
      <c r="BI291" s="158">
        <v>458</v>
      </c>
      <c r="BJ291" s="157">
        <v>509</v>
      </c>
      <c r="BK291" s="157">
        <v>509</v>
      </c>
      <c r="BL291" s="158">
        <v>510</v>
      </c>
      <c r="BM291" s="157">
        <v>510</v>
      </c>
      <c r="BN291" s="158">
        <v>509</v>
      </c>
      <c r="BO291" s="157">
        <v>244</v>
      </c>
      <c r="BP291" s="157">
        <v>332</v>
      </c>
      <c r="BQ291" s="158">
        <v>458</v>
      </c>
      <c r="BR291" s="157">
        <v>509</v>
      </c>
      <c r="BS291" s="157">
        <v>509</v>
      </c>
      <c r="BT291" s="157">
        <v>510</v>
      </c>
      <c r="BU291" s="158">
        <v>510</v>
      </c>
      <c r="BV291" s="157">
        <v>509</v>
      </c>
      <c r="BW291" s="157">
        <v>202</v>
      </c>
      <c r="BX291" s="157">
        <v>274</v>
      </c>
      <c r="BY291" s="157">
        <v>390</v>
      </c>
      <c r="BZ291" s="157">
        <v>509</v>
      </c>
      <c r="CA291" s="157">
        <v>509</v>
      </c>
      <c r="CB291" s="157">
        <v>510</v>
      </c>
      <c r="CC291" s="157">
        <v>510</v>
      </c>
      <c r="CD291" s="157">
        <v>509</v>
      </c>
      <c r="CE291" s="691"/>
      <c r="CF291" s="697"/>
      <c r="CG291" s="304" t="s">
        <v>1166</v>
      </c>
      <c r="CH291" s="157">
        <v>162</v>
      </c>
      <c r="CI291" s="157">
        <v>206</v>
      </c>
      <c r="CJ291" s="158">
        <v>353</v>
      </c>
      <c r="CK291" s="157">
        <v>432</v>
      </c>
      <c r="CL291" s="157">
        <v>432</v>
      </c>
      <c r="CM291" s="158">
        <v>432</v>
      </c>
      <c r="CN291" s="157">
        <v>432</v>
      </c>
      <c r="CO291" s="158">
        <v>432</v>
      </c>
      <c r="CP291" s="157">
        <v>162</v>
      </c>
      <c r="CQ291" s="157">
        <v>206</v>
      </c>
      <c r="CR291" s="158">
        <v>353</v>
      </c>
      <c r="CS291" s="157">
        <v>432</v>
      </c>
      <c r="CT291" s="157">
        <v>432</v>
      </c>
      <c r="CU291" s="157">
        <v>432</v>
      </c>
      <c r="CV291" s="158">
        <v>432</v>
      </c>
      <c r="CW291" s="157">
        <v>432</v>
      </c>
      <c r="CX291" s="157">
        <v>219</v>
      </c>
      <c r="CY291" s="157">
        <v>219</v>
      </c>
      <c r="CZ291" s="157">
        <v>303</v>
      </c>
      <c r="DA291" s="157">
        <v>432</v>
      </c>
      <c r="DB291" s="157">
        <v>432</v>
      </c>
      <c r="DC291" s="157">
        <v>432</v>
      </c>
      <c r="DD291" s="157">
        <v>432</v>
      </c>
      <c r="DE291" s="157">
        <v>432</v>
      </c>
    </row>
    <row r="292" spans="1:109">
      <c r="A292" s="143">
        <v>292</v>
      </c>
      <c r="B292" s="691"/>
      <c r="C292" s="698"/>
      <c r="D292" s="305" t="s">
        <v>1167</v>
      </c>
      <c r="E292" s="159">
        <v>63</v>
      </c>
      <c r="F292" s="159">
        <v>63</v>
      </c>
      <c r="G292" s="160">
        <v>61</v>
      </c>
      <c r="H292" s="159">
        <v>52</v>
      </c>
      <c r="I292" s="159">
        <v>43</v>
      </c>
      <c r="J292" s="160">
        <v>35</v>
      </c>
      <c r="K292" s="159">
        <v>30</v>
      </c>
      <c r="L292" s="160">
        <v>26</v>
      </c>
      <c r="M292" s="159">
        <v>63</v>
      </c>
      <c r="N292" s="159">
        <v>63</v>
      </c>
      <c r="O292" s="160">
        <v>61</v>
      </c>
      <c r="P292" s="159">
        <v>52</v>
      </c>
      <c r="Q292" s="159">
        <v>43</v>
      </c>
      <c r="R292" s="159">
        <v>35</v>
      </c>
      <c r="S292" s="160">
        <v>30</v>
      </c>
      <c r="T292" s="159">
        <v>26</v>
      </c>
      <c r="U292" s="159">
        <v>52</v>
      </c>
      <c r="V292" s="159">
        <v>52</v>
      </c>
      <c r="W292" s="159">
        <v>52</v>
      </c>
      <c r="X292" s="159">
        <v>52</v>
      </c>
      <c r="Y292" s="159">
        <v>43</v>
      </c>
      <c r="Z292" s="159">
        <v>35</v>
      </c>
      <c r="AA292" s="159">
        <v>30</v>
      </c>
      <c r="AB292" s="159">
        <v>26</v>
      </c>
      <c r="AC292" s="691"/>
      <c r="AD292" s="698"/>
      <c r="AE292" s="305" t="s">
        <v>1167</v>
      </c>
      <c r="AF292" s="159">
        <v>293</v>
      </c>
      <c r="AG292" s="159">
        <v>293</v>
      </c>
      <c r="AH292" s="160">
        <v>281</v>
      </c>
      <c r="AI292" s="159">
        <v>241</v>
      </c>
      <c r="AJ292" s="159">
        <v>201</v>
      </c>
      <c r="AK292" s="160">
        <v>163</v>
      </c>
      <c r="AL292" s="159">
        <v>137</v>
      </c>
      <c r="AM292" s="160">
        <v>119</v>
      </c>
      <c r="AN292" s="159">
        <v>293</v>
      </c>
      <c r="AO292" s="159">
        <v>293</v>
      </c>
      <c r="AP292" s="160">
        <v>281</v>
      </c>
      <c r="AQ292" s="159">
        <v>241</v>
      </c>
      <c r="AR292" s="159">
        <v>201</v>
      </c>
      <c r="AS292" s="159">
        <v>163</v>
      </c>
      <c r="AT292" s="160">
        <v>137</v>
      </c>
      <c r="AU292" s="159">
        <v>119</v>
      </c>
      <c r="AV292" s="159">
        <v>430</v>
      </c>
      <c r="AW292" s="159">
        <v>430</v>
      </c>
      <c r="AX292" s="159">
        <v>430</v>
      </c>
      <c r="AY292" s="159">
        <v>429</v>
      </c>
      <c r="AZ292" s="159">
        <v>358</v>
      </c>
      <c r="BA292" s="159">
        <v>290</v>
      </c>
      <c r="BB292" s="159">
        <v>245</v>
      </c>
      <c r="BC292" s="159">
        <v>211</v>
      </c>
      <c r="BD292" s="691"/>
      <c r="BE292" s="698"/>
      <c r="BF292" s="305" t="s">
        <v>1167</v>
      </c>
      <c r="BG292" s="159">
        <v>223</v>
      </c>
      <c r="BH292" s="159">
        <v>303</v>
      </c>
      <c r="BI292" s="160">
        <v>416</v>
      </c>
      <c r="BJ292" s="159">
        <v>466</v>
      </c>
      <c r="BK292" s="159">
        <v>509</v>
      </c>
      <c r="BL292" s="160">
        <v>509</v>
      </c>
      <c r="BM292" s="159">
        <v>510</v>
      </c>
      <c r="BN292" s="160">
        <v>510</v>
      </c>
      <c r="BO292" s="159">
        <v>223</v>
      </c>
      <c r="BP292" s="159">
        <v>303</v>
      </c>
      <c r="BQ292" s="160">
        <v>416</v>
      </c>
      <c r="BR292" s="159">
        <v>466</v>
      </c>
      <c r="BS292" s="159">
        <v>509</v>
      </c>
      <c r="BT292" s="159">
        <v>509</v>
      </c>
      <c r="BU292" s="160">
        <v>510</v>
      </c>
      <c r="BV292" s="159">
        <v>510</v>
      </c>
      <c r="BW292" s="159">
        <v>184</v>
      </c>
      <c r="BX292" s="159">
        <v>250</v>
      </c>
      <c r="BY292" s="159">
        <v>357</v>
      </c>
      <c r="BZ292" s="159">
        <v>466</v>
      </c>
      <c r="CA292" s="159">
        <v>509</v>
      </c>
      <c r="CB292" s="159">
        <v>509</v>
      </c>
      <c r="CC292" s="159">
        <v>510</v>
      </c>
      <c r="CD292" s="159">
        <v>510</v>
      </c>
      <c r="CE292" s="691"/>
      <c r="CF292" s="698"/>
      <c r="CG292" s="305" t="s">
        <v>1167</v>
      </c>
      <c r="CH292" s="159">
        <v>147</v>
      </c>
      <c r="CI292" s="159">
        <v>188</v>
      </c>
      <c r="CJ292" s="160">
        <v>321</v>
      </c>
      <c r="CK292" s="159">
        <v>395</v>
      </c>
      <c r="CL292" s="159">
        <v>432</v>
      </c>
      <c r="CM292" s="160">
        <v>432</v>
      </c>
      <c r="CN292" s="159">
        <v>432</v>
      </c>
      <c r="CO292" s="160">
        <v>432</v>
      </c>
      <c r="CP292" s="159">
        <v>147</v>
      </c>
      <c r="CQ292" s="159">
        <v>188</v>
      </c>
      <c r="CR292" s="160">
        <v>321</v>
      </c>
      <c r="CS292" s="159">
        <v>395</v>
      </c>
      <c r="CT292" s="159">
        <v>432</v>
      </c>
      <c r="CU292" s="159">
        <v>432</v>
      </c>
      <c r="CV292" s="160">
        <v>432</v>
      </c>
      <c r="CW292" s="159">
        <v>432</v>
      </c>
      <c r="CX292" s="159">
        <v>200</v>
      </c>
      <c r="CY292" s="159">
        <v>200</v>
      </c>
      <c r="CZ292" s="159">
        <v>277</v>
      </c>
      <c r="DA292" s="159">
        <v>395</v>
      </c>
      <c r="DB292" s="159">
        <v>432</v>
      </c>
      <c r="DC292" s="159">
        <v>432</v>
      </c>
      <c r="DD292" s="159">
        <v>432</v>
      </c>
      <c r="DE292" s="159">
        <v>432</v>
      </c>
    </row>
    <row r="293" spans="1:109">
      <c r="A293" s="143">
        <v>293</v>
      </c>
      <c r="B293" s="691"/>
      <c r="C293" s="161"/>
      <c r="D293" s="303" t="s">
        <v>1165</v>
      </c>
      <c r="E293" s="155">
        <v>100</v>
      </c>
      <c r="F293" s="155">
        <v>100</v>
      </c>
      <c r="G293" s="156">
        <v>82</v>
      </c>
      <c r="H293" s="155">
        <v>57</v>
      </c>
      <c r="I293" s="155">
        <v>43</v>
      </c>
      <c r="J293" s="156">
        <v>35</v>
      </c>
      <c r="K293" s="155">
        <v>30</v>
      </c>
      <c r="L293" s="156">
        <v>26</v>
      </c>
      <c r="M293" s="155">
        <v>100</v>
      </c>
      <c r="N293" s="155">
        <v>100</v>
      </c>
      <c r="O293" s="156">
        <v>82</v>
      </c>
      <c r="P293" s="155">
        <v>57</v>
      </c>
      <c r="Q293" s="155">
        <v>43</v>
      </c>
      <c r="R293" s="155">
        <v>35</v>
      </c>
      <c r="S293" s="156">
        <v>30</v>
      </c>
      <c r="T293" s="155">
        <v>26</v>
      </c>
      <c r="U293" s="155">
        <v>79</v>
      </c>
      <c r="V293" s="155">
        <v>79</v>
      </c>
      <c r="W293" s="155">
        <v>79</v>
      </c>
      <c r="X293" s="155">
        <v>57</v>
      </c>
      <c r="Y293" s="155">
        <v>43</v>
      </c>
      <c r="Z293" s="155">
        <v>35</v>
      </c>
      <c r="AA293" s="155">
        <v>30</v>
      </c>
      <c r="AB293" s="155">
        <v>26</v>
      </c>
      <c r="AC293" s="691"/>
      <c r="AD293" s="161"/>
      <c r="AE293" s="303" t="s">
        <v>1165</v>
      </c>
      <c r="AF293" s="155">
        <v>504</v>
      </c>
      <c r="AG293" s="155">
        <v>504</v>
      </c>
      <c r="AH293" s="156">
        <v>413</v>
      </c>
      <c r="AI293" s="155">
        <v>287</v>
      </c>
      <c r="AJ293" s="155">
        <v>220</v>
      </c>
      <c r="AK293" s="156">
        <v>178</v>
      </c>
      <c r="AL293" s="155">
        <v>150</v>
      </c>
      <c r="AM293" s="156">
        <v>129</v>
      </c>
      <c r="AN293" s="155">
        <v>504</v>
      </c>
      <c r="AO293" s="155">
        <v>504</v>
      </c>
      <c r="AP293" s="156">
        <v>413</v>
      </c>
      <c r="AQ293" s="155">
        <v>287</v>
      </c>
      <c r="AR293" s="155">
        <v>220</v>
      </c>
      <c r="AS293" s="155">
        <v>178</v>
      </c>
      <c r="AT293" s="156">
        <v>150</v>
      </c>
      <c r="AU293" s="155">
        <v>129</v>
      </c>
      <c r="AV293" s="155">
        <v>713</v>
      </c>
      <c r="AW293" s="155">
        <v>713</v>
      </c>
      <c r="AX293" s="155">
        <v>713</v>
      </c>
      <c r="AY293" s="155">
        <v>511</v>
      </c>
      <c r="AZ293" s="155">
        <v>391</v>
      </c>
      <c r="BA293" s="155">
        <v>317</v>
      </c>
      <c r="BB293" s="155">
        <v>267</v>
      </c>
      <c r="BC293" s="155">
        <v>230</v>
      </c>
      <c r="BD293" s="691"/>
      <c r="BE293" s="161"/>
      <c r="BF293" s="303" t="s">
        <v>1165</v>
      </c>
      <c r="BG293" s="155">
        <v>379</v>
      </c>
      <c r="BH293" s="155">
        <v>495</v>
      </c>
      <c r="BI293" s="156">
        <v>572</v>
      </c>
      <c r="BJ293" s="155">
        <v>515</v>
      </c>
      <c r="BK293" s="155">
        <v>509</v>
      </c>
      <c r="BL293" s="156">
        <v>509</v>
      </c>
      <c r="BM293" s="155">
        <v>510</v>
      </c>
      <c r="BN293" s="156">
        <v>509</v>
      </c>
      <c r="BO293" s="155">
        <v>379</v>
      </c>
      <c r="BP293" s="155">
        <v>495</v>
      </c>
      <c r="BQ293" s="156">
        <v>572</v>
      </c>
      <c r="BR293" s="155">
        <v>515</v>
      </c>
      <c r="BS293" s="155">
        <v>509</v>
      </c>
      <c r="BT293" s="155">
        <v>509</v>
      </c>
      <c r="BU293" s="156">
        <v>510</v>
      </c>
      <c r="BV293" s="155">
        <v>509</v>
      </c>
      <c r="BW293" s="155">
        <v>300</v>
      </c>
      <c r="BX293" s="155">
        <v>393</v>
      </c>
      <c r="BY293" s="155">
        <v>556</v>
      </c>
      <c r="BZ293" s="155">
        <v>515</v>
      </c>
      <c r="CA293" s="155">
        <v>509</v>
      </c>
      <c r="CB293" s="155">
        <v>509</v>
      </c>
      <c r="CC293" s="155">
        <v>510</v>
      </c>
      <c r="CD293" s="155">
        <v>509</v>
      </c>
      <c r="CE293" s="691"/>
      <c r="CF293" s="161"/>
      <c r="CG293" s="303" t="s">
        <v>1165</v>
      </c>
      <c r="CH293" s="155">
        <v>251</v>
      </c>
      <c r="CI293" s="155">
        <v>297</v>
      </c>
      <c r="CJ293" s="156">
        <v>432</v>
      </c>
      <c r="CK293" s="155">
        <v>432</v>
      </c>
      <c r="CL293" s="155">
        <v>432</v>
      </c>
      <c r="CM293" s="156">
        <v>432</v>
      </c>
      <c r="CN293" s="155">
        <v>432</v>
      </c>
      <c r="CO293" s="156">
        <v>432</v>
      </c>
      <c r="CP293" s="155">
        <v>251</v>
      </c>
      <c r="CQ293" s="155">
        <v>297</v>
      </c>
      <c r="CR293" s="156">
        <v>432</v>
      </c>
      <c r="CS293" s="155">
        <v>432</v>
      </c>
      <c r="CT293" s="155">
        <v>432</v>
      </c>
      <c r="CU293" s="155">
        <v>432</v>
      </c>
      <c r="CV293" s="156">
        <v>432</v>
      </c>
      <c r="CW293" s="155">
        <v>432</v>
      </c>
      <c r="CX293" s="155">
        <v>332</v>
      </c>
      <c r="CY293" s="155">
        <v>332</v>
      </c>
      <c r="CZ293" s="155">
        <v>419</v>
      </c>
      <c r="DA293" s="155">
        <v>432</v>
      </c>
      <c r="DB293" s="155">
        <v>432</v>
      </c>
      <c r="DC293" s="155">
        <v>432</v>
      </c>
      <c r="DD293" s="155">
        <v>432</v>
      </c>
      <c r="DE293" s="155">
        <v>432</v>
      </c>
    </row>
    <row r="294" spans="1:109">
      <c r="A294" s="143">
        <v>294</v>
      </c>
      <c r="B294" s="691"/>
      <c r="C294" s="162">
        <v>120</v>
      </c>
      <c r="D294" s="304" t="s">
        <v>1166</v>
      </c>
      <c r="E294" s="157">
        <v>67</v>
      </c>
      <c r="F294" s="157">
        <v>67</v>
      </c>
      <c r="G294" s="158">
        <v>66</v>
      </c>
      <c r="H294" s="157">
        <v>57</v>
      </c>
      <c r="I294" s="157">
        <v>43</v>
      </c>
      <c r="J294" s="158">
        <v>35</v>
      </c>
      <c r="K294" s="157">
        <v>30</v>
      </c>
      <c r="L294" s="158">
        <v>26</v>
      </c>
      <c r="M294" s="157">
        <v>67</v>
      </c>
      <c r="N294" s="157">
        <v>67</v>
      </c>
      <c r="O294" s="158">
        <v>66</v>
      </c>
      <c r="P294" s="157">
        <v>57</v>
      </c>
      <c r="Q294" s="157">
        <v>43</v>
      </c>
      <c r="R294" s="157">
        <v>35</v>
      </c>
      <c r="S294" s="158">
        <v>30</v>
      </c>
      <c r="T294" s="157">
        <v>26</v>
      </c>
      <c r="U294" s="157">
        <v>55</v>
      </c>
      <c r="V294" s="157">
        <v>55</v>
      </c>
      <c r="W294" s="157">
        <v>55</v>
      </c>
      <c r="X294" s="157">
        <v>55</v>
      </c>
      <c r="Y294" s="157">
        <v>43</v>
      </c>
      <c r="Z294" s="157">
        <v>35</v>
      </c>
      <c r="AA294" s="157">
        <v>30</v>
      </c>
      <c r="AB294" s="157">
        <v>26</v>
      </c>
      <c r="AC294" s="691"/>
      <c r="AD294" s="162">
        <v>120</v>
      </c>
      <c r="AE294" s="304" t="s">
        <v>1166</v>
      </c>
      <c r="AF294" s="157">
        <v>340</v>
      </c>
      <c r="AG294" s="157">
        <v>340</v>
      </c>
      <c r="AH294" s="158">
        <v>333</v>
      </c>
      <c r="AI294" s="157">
        <v>287</v>
      </c>
      <c r="AJ294" s="157">
        <v>219</v>
      </c>
      <c r="AK294" s="158">
        <v>178</v>
      </c>
      <c r="AL294" s="157">
        <v>149</v>
      </c>
      <c r="AM294" s="158">
        <v>129</v>
      </c>
      <c r="AN294" s="157">
        <v>340</v>
      </c>
      <c r="AO294" s="157">
        <v>340</v>
      </c>
      <c r="AP294" s="158">
        <v>333</v>
      </c>
      <c r="AQ294" s="157">
        <v>287</v>
      </c>
      <c r="AR294" s="157">
        <v>219</v>
      </c>
      <c r="AS294" s="157">
        <v>178</v>
      </c>
      <c r="AT294" s="158">
        <v>149</v>
      </c>
      <c r="AU294" s="157">
        <v>129</v>
      </c>
      <c r="AV294" s="157">
        <v>499</v>
      </c>
      <c r="AW294" s="157">
        <v>499</v>
      </c>
      <c r="AX294" s="157">
        <v>499</v>
      </c>
      <c r="AY294" s="157">
        <v>499</v>
      </c>
      <c r="AZ294" s="157">
        <v>391</v>
      </c>
      <c r="BA294" s="157">
        <v>318</v>
      </c>
      <c r="BB294" s="157">
        <v>267</v>
      </c>
      <c r="BC294" s="157">
        <v>230</v>
      </c>
      <c r="BD294" s="691"/>
      <c r="BE294" s="162">
        <v>120</v>
      </c>
      <c r="BF294" s="304" t="s">
        <v>1166</v>
      </c>
      <c r="BG294" s="157">
        <v>255</v>
      </c>
      <c r="BH294" s="157">
        <v>333</v>
      </c>
      <c r="BI294" s="158">
        <v>463</v>
      </c>
      <c r="BJ294" s="157">
        <v>514</v>
      </c>
      <c r="BK294" s="157">
        <v>509</v>
      </c>
      <c r="BL294" s="158">
        <v>510</v>
      </c>
      <c r="BM294" s="157">
        <v>510</v>
      </c>
      <c r="BN294" s="158">
        <v>509</v>
      </c>
      <c r="BO294" s="157">
        <v>255</v>
      </c>
      <c r="BP294" s="157">
        <v>333</v>
      </c>
      <c r="BQ294" s="158">
        <v>463</v>
      </c>
      <c r="BR294" s="157">
        <v>514</v>
      </c>
      <c r="BS294" s="157">
        <v>509</v>
      </c>
      <c r="BT294" s="157">
        <v>510</v>
      </c>
      <c r="BU294" s="158">
        <v>510</v>
      </c>
      <c r="BV294" s="157">
        <v>509</v>
      </c>
      <c r="BW294" s="157">
        <v>211</v>
      </c>
      <c r="BX294" s="157">
        <v>275</v>
      </c>
      <c r="BY294" s="157">
        <v>389</v>
      </c>
      <c r="BZ294" s="157">
        <v>503</v>
      </c>
      <c r="CA294" s="157">
        <v>509</v>
      </c>
      <c r="CB294" s="157">
        <v>510</v>
      </c>
      <c r="CC294" s="157">
        <v>510</v>
      </c>
      <c r="CD294" s="157">
        <v>509</v>
      </c>
      <c r="CE294" s="691"/>
      <c r="CF294" s="162">
        <v>120</v>
      </c>
      <c r="CG294" s="304" t="s">
        <v>1166</v>
      </c>
      <c r="CH294" s="157">
        <v>168</v>
      </c>
      <c r="CI294" s="157">
        <v>200</v>
      </c>
      <c r="CJ294" s="158">
        <v>350</v>
      </c>
      <c r="CK294" s="157">
        <v>432</v>
      </c>
      <c r="CL294" s="157">
        <v>432</v>
      </c>
      <c r="CM294" s="158">
        <v>432</v>
      </c>
      <c r="CN294" s="157">
        <v>432</v>
      </c>
      <c r="CO294" s="158">
        <v>432</v>
      </c>
      <c r="CP294" s="157">
        <v>168</v>
      </c>
      <c r="CQ294" s="157">
        <v>200</v>
      </c>
      <c r="CR294" s="158">
        <v>350</v>
      </c>
      <c r="CS294" s="157">
        <v>432</v>
      </c>
      <c r="CT294" s="157">
        <v>432</v>
      </c>
      <c r="CU294" s="157">
        <v>432</v>
      </c>
      <c r="CV294" s="158">
        <v>432</v>
      </c>
      <c r="CW294" s="157">
        <v>432</v>
      </c>
      <c r="CX294" s="157">
        <v>233</v>
      </c>
      <c r="CY294" s="157">
        <v>233</v>
      </c>
      <c r="CZ294" s="157">
        <v>294</v>
      </c>
      <c r="DA294" s="157">
        <v>421</v>
      </c>
      <c r="DB294" s="157">
        <v>432</v>
      </c>
      <c r="DC294" s="157">
        <v>432</v>
      </c>
      <c r="DD294" s="157">
        <v>432</v>
      </c>
      <c r="DE294" s="157">
        <v>432</v>
      </c>
    </row>
    <row r="295" spans="1:109">
      <c r="A295" s="143">
        <v>295</v>
      </c>
      <c r="B295" s="691"/>
      <c r="C295" s="163"/>
      <c r="D295" s="305" t="s">
        <v>1167</v>
      </c>
      <c r="E295" s="159">
        <v>61</v>
      </c>
      <c r="F295" s="159">
        <v>61</v>
      </c>
      <c r="G295" s="160">
        <v>60</v>
      </c>
      <c r="H295" s="159">
        <v>52</v>
      </c>
      <c r="I295" s="159">
        <v>43</v>
      </c>
      <c r="J295" s="160">
        <v>35</v>
      </c>
      <c r="K295" s="159">
        <v>30</v>
      </c>
      <c r="L295" s="160">
        <v>26</v>
      </c>
      <c r="M295" s="159">
        <v>61</v>
      </c>
      <c r="N295" s="159">
        <v>61</v>
      </c>
      <c r="O295" s="160">
        <v>60</v>
      </c>
      <c r="P295" s="159">
        <v>52</v>
      </c>
      <c r="Q295" s="159">
        <v>43</v>
      </c>
      <c r="R295" s="159">
        <v>35</v>
      </c>
      <c r="S295" s="160">
        <v>30</v>
      </c>
      <c r="T295" s="159">
        <v>26</v>
      </c>
      <c r="U295" s="159">
        <v>51</v>
      </c>
      <c r="V295" s="159">
        <v>51</v>
      </c>
      <c r="W295" s="159">
        <v>51</v>
      </c>
      <c r="X295" s="159">
        <v>51</v>
      </c>
      <c r="Y295" s="159">
        <v>43</v>
      </c>
      <c r="Z295" s="159">
        <v>35</v>
      </c>
      <c r="AA295" s="159">
        <v>30</v>
      </c>
      <c r="AB295" s="159">
        <v>26</v>
      </c>
      <c r="AC295" s="691"/>
      <c r="AD295" s="163"/>
      <c r="AE295" s="305" t="s">
        <v>1167</v>
      </c>
      <c r="AF295" s="159">
        <v>310</v>
      </c>
      <c r="AG295" s="159">
        <v>310</v>
      </c>
      <c r="AH295" s="160">
        <v>303</v>
      </c>
      <c r="AI295" s="159">
        <v>262</v>
      </c>
      <c r="AJ295" s="159">
        <v>220</v>
      </c>
      <c r="AK295" s="160">
        <v>178</v>
      </c>
      <c r="AL295" s="159">
        <v>150</v>
      </c>
      <c r="AM295" s="160">
        <v>129</v>
      </c>
      <c r="AN295" s="159">
        <v>310</v>
      </c>
      <c r="AO295" s="159">
        <v>310</v>
      </c>
      <c r="AP295" s="160">
        <v>303</v>
      </c>
      <c r="AQ295" s="159">
        <v>262</v>
      </c>
      <c r="AR295" s="159">
        <v>220</v>
      </c>
      <c r="AS295" s="159">
        <v>178</v>
      </c>
      <c r="AT295" s="160">
        <v>150</v>
      </c>
      <c r="AU295" s="159">
        <v>129</v>
      </c>
      <c r="AV295" s="159">
        <v>457</v>
      </c>
      <c r="AW295" s="159">
        <v>457</v>
      </c>
      <c r="AX295" s="159">
        <v>457</v>
      </c>
      <c r="AY295" s="159">
        <v>457</v>
      </c>
      <c r="AZ295" s="159">
        <v>391</v>
      </c>
      <c r="BA295" s="159">
        <v>317</v>
      </c>
      <c r="BB295" s="159">
        <v>267</v>
      </c>
      <c r="BC295" s="159">
        <v>230</v>
      </c>
      <c r="BD295" s="691"/>
      <c r="BE295" s="163"/>
      <c r="BF295" s="305" t="s">
        <v>1167</v>
      </c>
      <c r="BG295" s="159">
        <v>233</v>
      </c>
      <c r="BH295" s="159">
        <v>305</v>
      </c>
      <c r="BI295" s="160">
        <v>421</v>
      </c>
      <c r="BJ295" s="159">
        <v>471</v>
      </c>
      <c r="BK295" s="159">
        <v>509</v>
      </c>
      <c r="BL295" s="160">
        <v>509</v>
      </c>
      <c r="BM295" s="159">
        <v>510</v>
      </c>
      <c r="BN295" s="160">
        <v>510</v>
      </c>
      <c r="BO295" s="159">
        <v>233</v>
      </c>
      <c r="BP295" s="159">
        <v>305</v>
      </c>
      <c r="BQ295" s="160">
        <v>421</v>
      </c>
      <c r="BR295" s="159">
        <v>471</v>
      </c>
      <c r="BS295" s="159">
        <v>509</v>
      </c>
      <c r="BT295" s="159">
        <v>509</v>
      </c>
      <c r="BU295" s="160">
        <v>510</v>
      </c>
      <c r="BV295" s="159">
        <v>510</v>
      </c>
      <c r="BW295" s="159">
        <v>192</v>
      </c>
      <c r="BX295" s="159">
        <v>251</v>
      </c>
      <c r="BY295" s="159">
        <v>355</v>
      </c>
      <c r="BZ295" s="159">
        <v>460</v>
      </c>
      <c r="CA295" s="159">
        <v>509</v>
      </c>
      <c r="CB295" s="159">
        <v>509</v>
      </c>
      <c r="CC295" s="159">
        <v>510</v>
      </c>
      <c r="CD295" s="159">
        <v>510</v>
      </c>
      <c r="CE295" s="691"/>
      <c r="CF295" s="163"/>
      <c r="CG295" s="305" t="s">
        <v>1167</v>
      </c>
      <c r="CH295" s="159">
        <v>153</v>
      </c>
      <c r="CI295" s="159">
        <v>182</v>
      </c>
      <c r="CJ295" s="160">
        <v>318</v>
      </c>
      <c r="CK295" s="159">
        <v>395</v>
      </c>
      <c r="CL295" s="159">
        <v>432</v>
      </c>
      <c r="CM295" s="160">
        <v>432</v>
      </c>
      <c r="CN295" s="159">
        <v>432</v>
      </c>
      <c r="CO295" s="160">
        <v>432</v>
      </c>
      <c r="CP295" s="159">
        <v>153</v>
      </c>
      <c r="CQ295" s="159">
        <v>182</v>
      </c>
      <c r="CR295" s="160">
        <v>318</v>
      </c>
      <c r="CS295" s="159">
        <v>395</v>
      </c>
      <c r="CT295" s="159">
        <v>432</v>
      </c>
      <c r="CU295" s="159">
        <v>432</v>
      </c>
      <c r="CV295" s="160">
        <v>432</v>
      </c>
      <c r="CW295" s="159">
        <v>432</v>
      </c>
      <c r="CX295" s="159">
        <v>213</v>
      </c>
      <c r="CY295" s="159">
        <v>213</v>
      </c>
      <c r="CZ295" s="159">
        <v>268</v>
      </c>
      <c r="DA295" s="159">
        <v>386</v>
      </c>
      <c r="DB295" s="159">
        <v>432</v>
      </c>
      <c r="DC295" s="159">
        <v>432</v>
      </c>
      <c r="DD295" s="159">
        <v>432</v>
      </c>
      <c r="DE295" s="159">
        <v>432</v>
      </c>
    </row>
    <row r="296" spans="1:109">
      <c r="A296" s="143">
        <v>296</v>
      </c>
      <c r="B296" s="691"/>
      <c r="C296" s="164"/>
      <c r="D296" s="303" t="s">
        <v>1165</v>
      </c>
      <c r="E296" s="155">
        <v>94</v>
      </c>
      <c r="F296" s="155">
        <v>94</v>
      </c>
      <c r="G296" s="156">
        <v>82</v>
      </c>
      <c r="H296" s="155">
        <v>57</v>
      </c>
      <c r="I296" s="155">
        <v>43</v>
      </c>
      <c r="J296" s="156">
        <v>35</v>
      </c>
      <c r="K296" s="155">
        <v>30</v>
      </c>
      <c r="L296" s="156">
        <v>26</v>
      </c>
      <c r="M296" s="155">
        <v>94</v>
      </c>
      <c r="N296" s="155">
        <v>94</v>
      </c>
      <c r="O296" s="156">
        <v>82</v>
      </c>
      <c r="P296" s="155">
        <v>57</v>
      </c>
      <c r="Q296" s="155">
        <v>43</v>
      </c>
      <c r="R296" s="155">
        <v>35</v>
      </c>
      <c r="S296" s="156">
        <v>30</v>
      </c>
      <c r="T296" s="155">
        <v>26</v>
      </c>
      <c r="U296" s="155">
        <v>67</v>
      </c>
      <c r="V296" s="155">
        <v>67</v>
      </c>
      <c r="W296" s="155">
        <v>67</v>
      </c>
      <c r="X296" s="155">
        <v>57</v>
      </c>
      <c r="Y296" s="155">
        <v>43</v>
      </c>
      <c r="Z296" s="155">
        <v>35</v>
      </c>
      <c r="AA296" s="155">
        <v>30</v>
      </c>
      <c r="AB296" s="155">
        <v>26</v>
      </c>
      <c r="AC296" s="691"/>
      <c r="AD296" s="164"/>
      <c r="AE296" s="303" t="s">
        <v>1165</v>
      </c>
      <c r="AF296" s="155">
        <v>564</v>
      </c>
      <c r="AG296" s="155">
        <v>564</v>
      </c>
      <c r="AH296" s="156">
        <v>488</v>
      </c>
      <c r="AI296" s="155">
        <v>339</v>
      </c>
      <c r="AJ296" s="155">
        <v>260</v>
      </c>
      <c r="AK296" s="156">
        <v>210</v>
      </c>
      <c r="AL296" s="155">
        <v>177</v>
      </c>
      <c r="AM296" s="156">
        <v>153</v>
      </c>
      <c r="AN296" s="155">
        <v>564</v>
      </c>
      <c r="AO296" s="155">
        <v>564</v>
      </c>
      <c r="AP296" s="156">
        <v>488</v>
      </c>
      <c r="AQ296" s="155">
        <v>339</v>
      </c>
      <c r="AR296" s="155">
        <v>260</v>
      </c>
      <c r="AS296" s="155">
        <v>210</v>
      </c>
      <c r="AT296" s="156">
        <v>177</v>
      </c>
      <c r="AU296" s="155">
        <v>153</v>
      </c>
      <c r="AV296" s="155">
        <v>713</v>
      </c>
      <c r="AW296" s="155">
        <v>713</v>
      </c>
      <c r="AX296" s="155">
        <v>713</v>
      </c>
      <c r="AY296" s="155">
        <v>601</v>
      </c>
      <c r="AZ296" s="155">
        <v>461</v>
      </c>
      <c r="BA296" s="155">
        <v>373</v>
      </c>
      <c r="BB296" s="155">
        <v>314</v>
      </c>
      <c r="BC296" s="155">
        <v>271</v>
      </c>
      <c r="BD296" s="691"/>
      <c r="BE296" s="164"/>
      <c r="BF296" s="303" t="s">
        <v>1165</v>
      </c>
      <c r="BG296" s="155">
        <v>413</v>
      </c>
      <c r="BH296" s="155">
        <v>503</v>
      </c>
      <c r="BI296" s="156">
        <v>603</v>
      </c>
      <c r="BJ296" s="155">
        <v>535</v>
      </c>
      <c r="BK296" s="155">
        <v>509</v>
      </c>
      <c r="BL296" s="156">
        <v>509</v>
      </c>
      <c r="BM296" s="155">
        <v>510</v>
      </c>
      <c r="BN296" s="156">
        <v>509</v>
      </c>
      <c r="BO296" s="155">
        <v>413</v>
      </c>
      <c r="BP296" s="155">
        <v>503</v>
      </c>
      <c r="BQ296" s="156">
        <v>603</v>
      </c>
      <c r="BR296" s="155">
        <v>535</v>
      </c>
      <c r="BS296" s="155">
        <v>509</v>
      </c>
      <c r="BT296" s="155">
        <v>509</v>
      </c>
      <c r="BU296" s="156">
        <v>510</v>
      </c>
      <c r="BV296" s="155">
        <v>509</v>
      </c>
      <c r="BW296" s="155">
        <v>294</v>
      </c>
      <c r="BX296" s="155">
        <v>359</v>
      </c>
      <c r="BY296" s="155">
        <v>497</v>
      </c>
      <c r="BZ296" s="155">
        <v>535</v>
      </c>
      <c r="CA296" s="155">
        <v>509</v>
      </c>
      <c r="CB296" s="155">
        <v>509</v>
      </c>
      <c r="CC296" s="155">
        <v>510</v>
      </c>
      <c r="CD296" s="155">
        <v>509</v>
      </c>
      <c r="CE296" s="691"/>
      <c r="CF296" s="164"/>
      <c r="CG296" s="303" t="s">
        <v>1165</v>
      </c>
      <c r="CH296" s="155">
        <v>271</v>
      </c>
      <c r="CI296" s="155">
        <v>280</v>
      </c>
      <c r="CJ296" s="156">
        <v>432</v>
      </c>
      <c r="CK296" s="155">
        <v>432</v>
      </c>
      <c r="CL296" s="155">
        <v>432</v>
      </c>
      <c r="CM296" s="156">
        <v>432</v>
      </c>
      <c r="CN296" s="155">
        <v>432</v>
      </c>
      <c r="CO296" s="156">
        <v>432</v>
      </c>
      <c r="CP296" s="155">
        <v>271</v>
      </c>
      <c r="CQ296" s="155">
        <v>280</v>
      </c>
      <c r="CR296" s="156">
        <v>432</v>
      </c>
      <c r="CS296" s="155">
        <v>432</v>
      </c>
      <c r="CT296" s="155">
        <v>432</v>
      </c>
      <c r="CU296" s="155">
        <v>432</v>
      </c>
      <c r="CV296" s="156">
        <v>432</v>
      </c>
      <c r="CW296" s="155">
        <v>432</v>
      </c>
      <c r="CX296" s="155">
        <v>332</v>
      </c>
      <c r="CY296" s="155">
        <v>332</v>
      </c>
      <c r="CZ296" s="155">
        <v>356</v>
      </c>
      <c r="DA296" s="155">
        <v>432</v>
      </c>
      <c r="DB296" s="155">
        <v>432</v>
      </c>
      <c r="DC296" s="155">
        <v>432</v>
      </c>
      <c r="DD296" s="155">
        <v>432</v>
      </c>
      <c r="DE296" s="155">
        <v>432</v>
      </c>
    </row>
    <row r="297" spans="1:109">
      <c r="A297" s="143">
        <v>297</v>
      </c>
      <c r="B297" s="691"/>
      <c r="C297" s="699">
        <v>130</v>
      </c>
      <c r="D297" s="304" t="s">
        <v>1166</v>
      </c>
      <c r="E297" s="157">
        <v>64</v>
      </c>
      <c r="F297" s="157">
        <v>64</v>
      </c>
      <c r="G297" s="158">
        <v>64</v>
      </c>
      <c r="H297" s="157">
        <v>57</v>
      </c>
      <c r="I297" s="157">
        <v>43</v>
      </c>
      <c r="J297" s="158">
        <v>35</v>
      </c>
      <c r="K297" s="157">
        <v>30</v>
      </c>
      <c r="L297" s="158">
        <v>26</v>
      </c>
      <c r="M297" s="157">
        <v>64</v>
      </c>
      <c r="N297" s="157">
        <v>64</v>
      </c>
      <c r="O297" s="158">
        <v>64</v>
      </c>
      <c r="P297" s="157">
        <v>57</v>
      </c>
      <c r="Q297" s="157">
        <v>43</v>
      </c>
      <c r="R297" s="157">
        <v>35</v>
      </c>
      <c r="S297" s="158">
        <v>30</v>
      </c>
      <c r="T297" s="157">
        <v>26</v>
      </c>
      <c r="U297" s="157">
        <v>53</v>
      </c>
      <c r="V297" s="157">
        <v>53</v>
      </c>
      <c r="W297" s="157">
        <v>53</v>
      </c>
      <c r="X297" s="157">
        <v>53</v>
      </c>
      <c r="Y297" s="157">
        <v>43</v>
      </c>
      <c r="Z297" s="157">
        <v>35</v>
      </c>
      <c r="AA297" s="157">
        <v>30</v>
      </c>
      <c r="AB297" s="157">
        <v>26</v>
      </c>
      <c r="AC297" s="691"/>
      <c r="AD297" s="699">
        <v>130</v>
      </c>
      <c r="AE297" s="304" t="s">
        <v>1166</v>
      </c>
      <c r="AF297" s="157">
        <v>379</v>
      </c>
      <c r="AG297" s="157">
        <v>379</v>
      </c>
      <c r="AH297" s="158">
        <v>379</v>
      </c>
      <c r="AI297" s="157">
        <v>339</v>
      </c>
      <c r="AJ297" s="157">
        <v>260</v>
      </c>
      <c r="AK297" s="158">
        <v>211</v>
      </c>
      <c r="AL297" s="157">
        <v>177</v>
      </c>
      <c r="AM297" s="158">
        <v>153</v>
      </c>
      <c r="AN297" s="157">
        <v>379</v>
      </c>
      <c r="AO297" s="157">
        <v>379</v>
      </c>
      <c r="AP297" s="158">
        <v>379</v>
      </c>
      <c r="AQ297" s="157">
        <v>339</v>
      </c>
      <c r="AR297" s="157">
        <v>260</v>
      </c>
      <c r="AS297" s="157">
        <v>211</v>
      </c>
      <c r="AT297" s="158">
        <v>177</v>
      </c>
      <c r="AU297" s="157">
        <v>153</v>
      </c>
      <c r="AV297" s="157">
        <v>556</v>
      </c>
      <c r="AW297" s="157">
        <v>556</v>
      </c>
      <c r="AX297" s="157">
        <v>556</v>
      </c>
      <c r="AY297" s="157">
        <v>556</v>
      </c>
      <c r="AZ297" s="157">
        <v>461</v>
      </c>
      <c r="BA297" s="157">
        <v>374</v>
      </c>
      <c r="BB297" s="157">
        <v>314</v>
      </c>
      <c r="BC297" s="157">
        <v>271</v>
      </c>
      <c r="BD297" s="691"/>
      <c r="BE297" s="699">
        <v>130</v>
      </c>
      <c r="BF297" s="304" t="s">
        <v>1166</v>
      </c>
      <c r="BG297" s="157">
        <v>278</v>
      </c>
      <c r="BH297" s="157">
        <v>340</v>
      </c>
      <c r="BI297" s="158">
        <v>470</v>
      </c>
      <c r="BJ297" s="157">
        <v>536</v>
      </c>
      <c r="BK297" s="157">
        <v>509</v>
      </c>
      <c r="BL297" s="158">
        <v>510</v>
      </c>
      <c r="BM297" s="157">
        <v>510</v>
      </c>
      <c r="BN297" s="158">
        <v>509</v>
      </c>
      <c r="BO297" s="157">
        <v>278</v>
      </c>
      <c r="BP297" s="157">
        <v>340</v>
      </c>
      <c r="BQ297" s="158">
        <v>470</v>
      </c>
      <c r="BR297" s="157">
        <v>536</v>
      </c>
      <c r="BS297" s="157">
        <v>509</v>
      </c>
      <c r="BT297" s="157">
        <v>510</v>
      </c>
      <c r="BU297" s="158">
        <v>510</v>
      </c>
      <c r="BV297" s="157">
        <v>509</v>
      </c>
      <c r="BW297" s="157">
        <v>230</v>
      </c>
      <c r="BX297" s="157">
        <v>281</v>
      </c>
      <c r="BY297" s="157">
        <v>388</v>
      </c>
      <c r="BZ297" s="157">
        <v>496</v>
      </c>
      <c r="CA297" s="157">
        <v>509</v>
      </c>
      <c r="CB297" s="157">
        <v>510</v>
      </c>
      <c r="CC297" s="157">
        <v>510</v>
      </c>
      <c r="CD297" s="157">
        <v>509</v>
      </c>
      <c r="CE297" s="691"/>
      <c r="CF297" s="699">
        <v>130</v>
      </c>
      <c r="CG297" s="304" t="s">
        <v>1166</v>
      </c>
      <c r="CH297" s="157">
        <v>183</v>
      </c>
      <c r="CI297" s="157">
        <v>188</v>
      </c>
      <c r="CJ297" s="158">
        <v>336</v>
      </c>
      <c r="CK297" s="157">
        <v>432</v>
      </c>
      <c r="CL297" s="157">
        <v>432</v>
      </c>
      <c r="CM297" s="158">
        <v>432</v>
      </c>
      <c r="CN297" s="157">
        <v>432</v>
      </c>
      <c r="CO297" s="158">
        <v>432</v>
      </c>
      <c r="CP297" s="157">
        <v>183</v>
      </c>
      <c r="CQ297" s="157">
        <v>188</v>
      </c>
      <c r="CR297" s="158">
        <v>336</v>
      </c>
      <c r="CS297" s="157">
        <v>432</v>
      </c>
      <c r="CT297" s="157">
        <v>432</v>
      </c>
      <c r="CU297" s="157">
        <v>432</v>
      </c>
      <c r="CV297" s="158">
        <v>432</v>
      </c>
      <c r="CW297" s="157">
        <v>432</v>
      </c>
      <c r="CX297" s="157">
        <v>259</v>
      </c>
      <c r="CY297" s="157">
        <v>259</v>
      </c>
      <c r="CZ297" s="157">
        <v>277</v>
      </c>
      <c r="DA297" s="157">
        <v>400</v>
      </c>
      <c r="DB297" s="157">
        <v>432</v>
      </c>
      <c r="DC297" s="157">
        <v>432</v>
      </c>
      <c r="DD297" s="157">
        <v>432</v>
      </c>
      <c r="DE297" s="157">
        <v>432</v>
      </c>
    </row>
    <row r="298" spans="1:109">
      <c r="A298" s="143">
        <v>298</v>
      </c>
      <c r="B298" s="691"/>
      <c r="C298" s="700"/>
      <c r="D298" s="305" t="s">
        <v>1167</v>
      </c>
      <c r="E298" s="159">
        <v>58</v>
      </c>
      <c r="F298" s="159">
        <v>58</v>
      </c>
      <c r="G298" s="160">
        <v>58</v>
      </c>
      <c r="H298" s="159">
        <v>52</v>
      </c>
      <c r="I298" s="159">
        <v>43</v>
      </c>
      <c r="J298" s="160">
        <v>35</v>
      </c>
      <c r="K298" s="159">
        <v>30</v>
      </c>
      <c r="L298" s="160">
        <v>26</v>
      </c>
      <c r="M298" s="159">
        <v>58</v>
      </c>
      <c r="N298" s="159">
        <v>58</v>
      </c>
      <c r="O298" s="160">
        <v>58</v>
      </c>
      <c r="P298" s="159">
        <v>52</v>
      </c>
      <c r="Q298" s="159">
        <v>43</v>
      </c>
      <c r="R298" s="159">
        <v>35</v>
      </c>
      <c r="S298" s="160">
        <v>30</v>
      </c>
      <c r="T298" s="159">
        <v>26</v>
      </c>
      <c r="U298" s="159">
        <v>48</v>
      </c>
      <c r="V298" s="159">
        <v>48</v>
      </c>
      <c r="W298" s="159">
        <v>48</v>
      </c>
      <c r="X298" s="159">
        <v>48</v>
      </c>
      <c r="Y298" s="159">
        <v>43</v>
      </c>
      <c r="Z298" s="159">
        <v>35</v>
      </c>
      <c r="AA298" s="159">
        <v>30</v>
      </c>
      <c r="AB298" s="159">
        <v>26</v>
      </c>
      <c r="AC298" s="691"/>
      <c r="AD298" s="700"/>
      <c r="AE298" s="305" t="s">
        <v>1167</v>
      </c>
      <c r="AF298" s="159">
        <v>347</v>
      </c>
      <c r="AG298" s="159">
        <v>347</v>
      </c>
      <c r="AH298" s="160">
        <v>347</v>
      </c>
      <c r="AI298" s="159">
        <v>309</v>
      </c>
      <c r="AJ298" s="159">
        <v>260</v>
      </c>
      <c r="AK298" s="160">
        <v>210</v>
      </c>
      <c r="AL298" s="159">
        <v>177</v>
      </c>
      <c r="AM298" s="160">
        <v>153</v>
      </c>
      <c r="AN298" s="159">
        <v>347</v>
      </c>
      <c r="AO298" s="159">
        <v>347</v>
      </c>
      <c r="AP298" s="160">
        <v>347</v>
      </c>
      <c r="AQ298" s="159">
        <v>309</v>
      </c>
      <c r="AR298" s="159">
        <v>260</v>
      </c>
      <c r="AS298" s="159">
        <v>210</v>
      </c>
      <c r="AT298" s="160">
        <v>177</v>
      </c>
      <c r="AU298" s="159">
        <v>153</v>
      </c>
      <c r="AV298" s="159">
        <v>509</v>
      </c>
      <c r="AW298" s="159">
        <v>509</v>
      </c>
      <c r="AX298" s="159">
        <v>509</v>
      </c>
      <c r="AY298" s="159">
        <v>509</v>
      </c>
      <c r="AZ298" s="159">
        <v>461</v>
      </c>
      <c r="BA298" s="159">
        <v>373</v>
      </c>
      <c r="BB298" s="159">
        <v>314</v>
      </c>
      <c r="BC298" s="159">
        <v>272</v>
      </c>
      <c r="BD298" s="691"/>
      <c r="BE298" s="700"/>
      <c r="BF298" s="305" t="s">
        <v>1167</v>
      </c>
      <c r="BG298" s="159">
        <v>255</v>
      </c>
      <c r="BH298" s="159">
        <v>309</v>
      </c>
      <c r="BI298" s="160">
        <v>430</v>
      </c>
      <c r="BJ298" s="159">
        <v>487</v>
      </c>
      <c r="BK298" s="159">
        <v>509</v>
      </c>
      <c r="BL298" s="160">
        <v>509</v>
      </c>
      <c r="BM298" s="159">
        <v>510</v>
      </c>
      <c r="BN298" s="160">
        <v>510</v>
      </c>
      <c r="BO298" s="159">
        <v>255</v>
      </c>
      <c r="BP298" s="159">
        <v>309</v>
      </c>
      <c r="BQ298" s="160">
        <v>430</v>
      </c>
      <c r="BR298" s="159">
        <v>487</v>
      </c>
      <c r="BS298" s="159">
        <v>509</v>
      </c>
      <c r="BT298" s="159">
        <v>509</v>
      </c>
      <c r="BU298" s="160">
        <v>510</v>
      </c>
      <c r="BV298" s="159">
        <v>510</v>
      </c>
      <c r="BW298" s="159">
        <v>210</v>
      </c>
      <c r="BX298" s="159">
        <v>256</v>
      </c>
      <c r="BY298" s="159">
        <v>354</v>
      </c>
      <c r="BZ298" s="159">
        <v>453</v>
      </c>
      <c r="CA298" s="159">
        <v>509</v>
      </c>
      <c r="CB298" s="159">
        <v>509</v>
      </c>
      <c r="CC298" s="159">
        <v>510</v>
      </c>
      <c r="CD298" s="159">
        <v>510</v>
      </c>
      <c r="CE298" s="691"/>
      <c r="CF298" s="700"/>
      <c r="CG298" s="305" t="s">
        <v>1167</v>
      </c>
      <c r="CH298" s="159">
        <v>166</v>
      </c>
      <c r="CI298" s="159">
        <v>173</v>
      </c>
      <c r="CJ298" s="160">
        <v>307</v>
      </c>
      <c r="CK298" s="159">
        <v>392</v>
      </c>
      <c r="CL298" s="159">
        <v>432</v>
      </c>
      <c r="CM298" s="160">
        <v>432</v>
      </c>
      <c r="CN298" s="159">
        <v>432</v>
      </c>
      <c r="CO298" s="160">
        <v>432</v>
      </c>
      <c r="CP298" s="159">
        <v>166</v>
      </c>
      <c r="CQ298" s="159">
        <v>173</v>
      </c>
      <c r="CR298" s="160">
        <v>307</v>
      </c>
      <c r="CS298" s="159">
        <v>392</v>
      </c>
      <c r="CT298" s="159">
        <v>432</v>
      </c>
      <c r="CU298" s="159">
        <v>432</v>
      </c>
      <c r="CV298" s="160">
        <v>432</v>
      </c>
      <c r="CW298" s="159">
        <v>432</v>
      </c>
      <c r="CX298" s="159">
        <v>237</v>
      </c>
      <c r="CY298" s="159">
        <v>237</v>
      </c>
      <c r="CZ298" s="159">
        <v>253</v>
      </c>
      <c r="DA298" s="159">
        <v>365</v>
      </c>
      <c r="DB298" s="159">
        <v>432</v>
      </c>
      <c r="DC298" s="159">
        <v>432</v>
      </c>
      <c r="DD298" s="159">
        <v>432</v>
      </c>
      <c r="DE298" s="159">
        <v>432</v>
      </c>
    </row>
    <row r="299" spans="1:109">
      <c r="A299" s="143">
        <v>299</v>
      </c>
      <c r="B299" s="691"/>
      <c r="C299" s="710">
        <v>140</v>
      </c>
      <c r="D299" s="303" t="s">
        <v>1165</v>
      </c>
      <c r="E299" s="155">
        <v>90</v>
      </c>
      <c r="F299" s="155">
        <v>90</v>
      </c>
      <c r="G299" s="156">
        <v>82</v>
      </c>
      <c r="H299" s="155">
        <v>57</v>
      </c>
      <c r="I299" s="155">
        <v>43</v>
      </c>
      <c r="J299" s="156">
        <v>35</v>
      </c>
      <c r="K299" s="155">
        <v>30</v>
      </c>
      <c r="L299" s="156">
        <v>26</v>
      </c>
      <c r="M299" s="155">
        <v>90</v>
      </c>
      <c r="N299" s="155">
        <v>90</v>
      </c>
      <c r="O299" s="156">
        <v>82</v>
      </c>
      <c r="P299" s="155">
        <v>57</v>
      </c>
      <c r="Q299" s="155">
        <v>43</v>
      </c>
      <c r="R299" s="155">
        <v>35</v>
      </c>
      <c r="S299" s="156">
        <v>30</v>
      </c>
      <c r="T299" s="155">
        <v>26</v>
      </c>
      <c r="U299" s="155">
        <v>58</v>
      </c>
      <c r="V299" s="155">
        <v>58</v>
      </c>
      <c r="W299" s="155">
        <v>58</v>
      </c>
      <c r="X299" s="155">
        <v>57</v>
      </c>
      <c r="Y299" s="155">
        <v>43</v>
      </c>
      <c r="Z299" s="155">
        <v>35</v>
      </c>
      <c r="AA299" s="155">
        <v>30</v>
      </c>
      <c r="AB299" s="155">
        <v>26</v>
      </c>
      <c r="AC299" s="691"/>
      <c r="AD299" s="710">
        <v>140</v>
      </c>
      <c r="AE299" s="303" t="s">
        <v>1165</v>
      </c>
      <c r="AF299" s="155">
        <v>625</v>
      </c>
      <c r="AG299" s="155">
        <v>625</v>
      </c>
      <c r="AH299" s="156">
        <v>570</v>
      </c>
      <c r="AI299" s="155">
        <v>396</v>
      </c>
      <c r="AJ299" s="155">
        <v>304</v>
      </c>
      <c r="AK299" s="156">
        <v>246</v>
      </c>
      <c r="AL299" s="155">
        <v>207</v>
      </c>
      <c r="AM299" s="156">
        <v>179</v>
      </c>
      <c r="AN299" s="155">
        <v>625</v>
      </c>
      <c r="AO299" s="155">
        <v>625</v>
      </c>
      <c r="AP299" s="156">
        <v>570</v>
      </c>
      <c r="AQ299" s="155">
        <v>396</v>
      </c>
      <c r="AR299" s="155">
        <v>304</v>
      </c>
      <c r="AS299" s="155">
        <v>246</v>
      </c>
      <c r="AT299" s="156">
        <v>207</v>
      </c>
      <c r="AU299" s="155">
        <v>179</v>
      </c>
      <c r="AV299" s="155">
        <v>713</v>
      </c>
      <c r="AW299" s="155">
        <v>713</v>
      </c>
      <c r="AX299" s="155">
        <v>713</v>
      </c>
      <c r="AY299" s="155">
        <v>701</v>
      </c>
      <c r="AZ299" s="155">
        <v>537</v>
      </c>
      <c r="BA299" s="155">
        <v>435</v>
      </c>
      <c r="BB299" s="155">
        <v>366</v>
      </c>
      <c r="BC299" s="155">
        <v>316</v>
      </c>
      <c r="BD299" s="691"/>
      <c r="BE299" s="710">
        <v>140</v>
      </c>
      <c r="BF299" s="303" t="s">
        <v>1165</v>
      </c>
      <c r="BG299" s="155">
        <v>448</v>
      </c>
      <c r="BH299" s="155">
        <v>514</v>
      </c>
      <c r="BI299" s="156">
        <v>637</v>
      </c>
      <c r="BJ299" s="155">
        <v>558</v>
      </c>
      <c r="BK299" s="155">
        <v>517</v>
      </c>
      <c r="BL299" s="156">
        <v>509</v>
      </c>
      <c r="BM299" s="155">
        <v>510</v>
      </c>
      <c r="BN299" s="156">
        <v>509</v>
      </c>
      <c r="BO299" s="155">
        <v>448</v>
      </c>
      <c r="BP299" s="155">
        <v>514</v>
      </c>
      <c r="BQ299" s="156">
        <v>637</v>
      </c>
      <c r="BR299" s="155">
        <v>558</v>
      </c>
      <c r="BS299" s="155">
        <v>517</v>
      </c>
      <c r="BT299" s="155">
        <v>509</v>
      </c>
      <c r="BU299" s="156">
        <v>510</v>
      </c>
      <c r="BV299" s="155">
        <v>509</v>
      </c>
      <c r="BW299" s="155">
        <v>289</v>
      </c>
      <c r="BX299" s="155">
        <v>332</v>
      </c>
      <c r="BY299" s="155">
        <v>450</v>
      </c>
      <c r="BZ299" s="155">
        <v>558</v>
      </c>
      <c r="CA299" s="155">
        <v>517</v>
      </c>
      <c r="CB299" s="155">
        <v>509</v>
      </c>
      <c r="CC299" s="155">
        <v>510</v>
      </c>
      <c r="CD299" s="155">
        <v>509</v>
      </c>
      <c r="CE299" s="691"/>
      <c r="CF299" s="710">
        <v>140</v>
      </c>
      <c r="CG299" s="303" t="s">
        <v>1165</v>
      </c>
      <c r="CH299" s="155">
        <v>292</v>
      </c>
      <c r="CI299" s="155">
        <v>292</v>
      </c>
      <c r="CJ299" s="156">
        <v>432</v>
      </c>
      <c r="CK299" s="155">
        <v>432</v>
      </c>
      <c r="CL299" s="155">
        <v>432</v>
      </c>
      <c r="CM299" s="156">
        <v>432</v>
      </c>
      <c r="CN299" s="155">
        <v>432</v>
      </c>
      <c r="CO299" s="156">
        <v>432</v>
      </c>
      <c r="CP299" s="155">
        <v>292</v>
      </c>
      <c r="CQ299" s="155">
        <v>292</v>
      </c>
      <c r="CR299" s="156">
        <v>432</v>
      </c>
      <c r="CS299" s="155">
        <v>432</v>
      </c>
      <c r="CT299" s="155">
        <v>432</v>
      </c>
      <c r="CU299" s="155">
        <v>432</v>
      </c>
      <c r="CV299" s="156">
        <v>432</v>
      </c>
      <c r="CW299" s="155">
        <v>432</v>
      </c>
      <c r="CX299" s="155">
        <v>332</v>
      </c>
      <c r="CY299" s="155">
        <v>332</v>
      </c>
      <c r="CZ299" s="155">
        <v>332</v>
      </c>
      <c r="DA299" s="155">
        <v>432</v>
      </c>
      <c r="DB299" s="155">
        <v>432</v>
      </c>
      <c r="DC299" s="155">
        <v>432</v>
      </c>
      <c r="DD299" s="155">
        <v>432</v>
      </c>
      <c r="DE299" s="155">
        <v>432</v>
      </c>
    </row>
    <row r="300" spans="1:109">
      <c r="A300" s="143">
        <v>300</v>
      </c>
      <c r="B300" s="691"/>
      <c r="C300" s="711"/>
      <c r="D300" s="304" t="s">
        <v>1166</v>
      </c>
      <c r="E300" s="157">
        <v>60</v>
      </c>
      <c r="F300" s="157">
        <v>60</v>
      </c>
      <c r="G300" s="158">
        <v>60</v>
      </c>
      <c r="H300" s="157">
        <v>57</v>
      </c>
      <c r="I300" s="157">
        <v>43</v>
      </c>
      <c r="J300" s="158">
        <v>35</v>
      </c>
      <c r="K300" s="157">
        <v>30</v>
      </c>
      <c r="L300" s="158">
        <v>26</v>
      </c>
      <c r="M300" s="157">
        <v>60</v>
      </c>
      <c r="N300" s="157">
        <v>60</v>
      </c>
      <c r="O300" s="158">
        <v>60</v>
      </c>
      <c r="P300" s="157">
        <v>57</v>
      </c>
      <c r="Q300" s="157">
        <v>43</v>
      </c>
      <c r="R300" s="157">
        <v>35</v>
      </c>
      <c r="S300" s="158">
        <v>30</v>
      </c>
      <c r="T300" s="157">
        <v>26</v>
      </c>
      <c r="U300" s="157">
        <v>50</v>
      </c>
      <c r="V300" s="157">
        <v>50</v>
      </c>
      <c r="W300" s="157">
        <v>50</v>
      </c>
      <c r="X300" s="157">
        <v>50</v>
      </c>
      <c r="Y300" s="157">
        <v>44</v>
      </c>
      <c r="Z300" s="157">
        <v>35</v>
      </c>
      <c r="AA300" s="157">
        <v>30</v>
      </c>
      <c r="AB300" s="157">
        <v>26</v>
      </c>
      <c r="AC300" s="691"/>
      <c r="AD300" s="711"/>
      <c r="AE300" s="304" t="s">
        <v>1166</v>
      </c>
      <c r="AF300" s="157">
        <v>421</v>
      </c>
      <c r="AG300" s="157">
        <v>421</v>
      </c>
      <c r="AH300" s="158">
        <v>421</v>
      </c>
      <c r="AI300" s="157">
        <v>396</v>
      </c>
      <c r="AJ300" s="157">
        <v>304</v>
      </c>
      <c r="AK300" s="158">
        <v>247</v>
      </c>
      <c r="AL300" s="157">
        <v>207</v>
      </c>
      <c r="AM300" s="158">
        <v>178</v>
      </c>
      <c r="AN300" s="157">
        <v>421</v>
      </c>
      <c r="AO300" s="157">
        <v>421</v>
      </c>
      <c r="AP300" s="158">
        <v>421</v>
      </c>
      <c r="AQ300" s="157">
        <v>396</v>
      </c>
      <c r="AR300" s="157">
        <v>304</v>
      </c>
      <c r="AS300" s="157">
        <v>247</v>
      </c>
      <c r="AT300" s="158">
        <v>207</v>
      </c>
      <c r="AU300" s="157">
        <v>178</v>
      </c>
      <c r="AV300" s="157">
        <v>616</v>
      </c>
      <c r="AW300" s="157">
        <v>616</v>
      </c>
      <c r="AX300" s="157">
        <v>616</v>
      </c>
      <c r="AY300" s="157">
        <v>616</v>
      </c>
      <c r="AZ300" s="157">
        <v>538</v>
      </c>
      <c r="BA300" s="157">
        <v>436</v>
      </c>
      <c r="BB300" s="157">
        <v>366</v>
      </c>
      <c r="BC300" s="157">
        <v>315</v>
      </c>
      <c r="BD300" s="691"/>
      <c r="BE300" s="711"/>
      <c r="BF300" s="304" t="s">
        <v>1166</v>
      </c>
      <c r="BG300" s="157">
        <v>302</v>
      </c>
      <c r="BH300" s="157">
        <v>346</v>
      </c>
      <c r="BI300" s="158">
        <v>470</v>
      </c>
      <c r="BJ300" s="157">
        <v>559</v>
      </c>
      <c r="BK300" s="157">
        <v>517</v>
      </c>
      <c r="BL300" s="158">
        <v>510</v>
      </c>
      <c r="BM300" s="157">
        <v>510</v>
      </c>
      <c r="BN300" s="158">
        <v>509</v>
      </c>
      <c r="BO300" s="157">
        <v>302</v>
      </c>
      <c r="BP300" s="157">
        <v>346</v>
      </c>
      <c r="BQ300" s="158">
        <v>470</v>
      </c>
      <c r="BR300" s="157">
        <v>559</v>
      </c>
      <c r="BS300" s="157">
        <v>517</v>
      </c>
      <c r="BT300" s="157">
        <v>510</v>
      </c>
      <c r="BU300" s="158">
        <v>510</v>
      </c>
      <c r="BV300" s="157">
        <v>509</v>
      </c>
      <c r="BW300" s="157">
        <v>250</v>
      </c>
      <c r="BX300" s="157">
        <v>287</v>
      </c>
      <c r="BY300" s="157">
        <v>389</v>
      </c>
      <c r="BZ300" s="157">
        <v>492</v>
      </c>
      <c r="CA300" s="157">
        <v>518</v>
      </c>
      <c r="CB300" s="157">
        <v>510</v>
      </c>
      <c r="CC300" s="157">
        <v>510</v>
      </c>
      <c r="CD300" s="157">
        <v>509</v>
      </c>
      <c r="CE300" s="691"/>
      <c r="CF300" s="711"/>
      <c r="CG300" s="304" t="s">
        <v>1166</v>
      </c>
      <c r="CH300" s="157">
        <v>198</v>
      </c>
      <c r="CI300" s="157">
        <v>198</v>
      </c>
      <c r="CJ300" s="158">
        <v>320</v>
      </c>
      <c r="CK300" s="157">
        <v>432</v>
      </c>
      <c r="CL300" s="157">
        <v>432</v>
      </c>
      <c r="CM300" s="158">
        <v>432</v>
      </c>
      <c r="CN300" s="157">
        <v>432</v>
      </c>
      <c r="CO300" s="158">
        <v>432</v>
      </c>
      <c r="CP300" s="157">
        <v>198</v>
      </c>
      <c r="CQ300" s="157">
        <v>198</v>
      </c>
      <c r="CR300" s="158">
        <v>320</v>
      </c>
      <c r="CS300" s="157">
        <v>432</v>
      </c>
      <c r="CT300" s="157">
        <v>432</v>
      </c>
      <c r="CU300" s="157">
        <v>432</v>
      </c>
      <c r="CV300" s="158">
        <v>432</v>
      </c>
      <c r="CW300" s="157">
        <v>432</v>
      </c>
      <c r="CX300" s="157">
        <v>287</v>
      </c>
      <c r="CY300" s="157">
        <v>287</v>
      </c>
      <c r="CZ300" s="157">
        <v>287</v>
      </c>
      <c r="DA300" s="157">
        <v>380</v>
      </c>
      <c r="DB300" s="157">
        <v>432</v>
      </c>
      <c r="DC300" s="157">
        <v>432</v>
      </c>
      <c r="DD300" s="157">
        <v>432</v>
      </c>
      <c r="DE300" s="157">
        <v>432</v>
      </c>
    </row>
    <row r="301" spans="1:109">
      <c r="A301" s="143">
        <v>301</v>
      </c>
      <c r="B301" s="691"/>
      <c r="C301" s="712"/>
      <c r="D301" s="305" t="s">
        <v>1167</v>
      </c>
      <c r="E301" s="159">
        <v>55</v>
      </c>
      <c r="F301" s="159">
        <v>55</v>
      </c>
      <c r="G301" s="160">
        <v>55</v>
      </c>
      <c r="H301" s="159">
        <v>51</v>
      </c>
      <c r="I301" s="159">
        <v>43</v>
      </c>
      <c r="J301" s="160">
        <v>35</v>
      </c>
      <c r="K301" s="159">
        <v>30</v>
      </c>
      <c r="L301" s="160">
        <v>26</v>
      </c>
      <c r="M301" s="159">
        <v>55</v>
      </c>
      <c r="N301" s="159">
        <v>55</v>
      </c>
      <c r="O301" s="160">
        <v>55</v>
      </c>
      <c r="P301" s="159">
        <v>51</v>
      </c>
      <c r="Q301" s="159">
        <v>43</v>
      </c>
      <c r="R301" s="159">
        <v>35</v>
      </c>
      <c r="S301" s="160">
        <v>30</v>
      </c>
      <c r="T301" s="159">
        <v>26</v>
      </c>
      <c r="U301" s="159">
        <v>46</v>
      </c>
      <c r="V301" s="159">
        <v>46</v>
      </c>
      <c r="W301" s="159">
        <v>46</v>
      </c>
      <c r="X301" s="159">
        <v>46</v>
      </c>
      <c r="Y301" s="159">
        <v>43</v>
      </c>
      <c r="Z301" s="159">
        <v>35</v>
      </c>
      <c r="AA301" s="159">
        <v>30</v>
      </c>
      <c r="AB301" s="159">
        <v>26</v>
      </c>
      <c r="AC301" s="691"/>
      <c r="AD301" s="712"/>
      <c r="AE301" s="305" t="s">
        <v>1167</v>
      </c>
      <c r="AF301" s="159">
        <v>385</v>
      </c>
      <c r="AG301" s="159">
        <v>385</v>
      </c>
      <c r="AH301" s="160">
        <v>385</v>
      </c>
      <c r="AI301" s="159">
        <v>354</v>
      </c>
      <c r="AJ301" s="159">
        <v>303</v>
      </c>
      <c r="AK301" s="160">
        <v>246</v>
      </c>
      <c r="AL301" s="159">
        <v>207</v>
      </c>
      <c r="AM301" s="160">
        <v>179</v>
      </c>
      <c r="AN301" s="159">
        <v>385</v>
      </c>
      <c r="AO301" s="159">
        <v>385</v>
      </c>
      <c r="AP301" s="160">
        <v>385</v>
      </c>
      <c r="AQ301" s="159">
        <v>354</v>
      </c>
      <c r="AR301" s="159">
        <v>303</v>
      </c>
      <c r="AS301" s="159">
        <v>246</v>
      </c>
      <c r="AT301" s="160">
        <v>207</v>
      </c>
      <c r="AU301" s="159">
        <v>179</v>
      </c>
      <c r="AV301" s="159">
        <v>563</v>
      </c>
      <c r="AW301" s="159">
        <v>563</v>
      </c>
      <c r="AX301" s="159">
        <v>563</v>
      </c>
      <c r="AY301" s="159">
        <v>563</v>
      </c>
      <c r="AZ301" s="159">
        <v>537</v>
      </c>
      <c r="BA301" s="159">
        <v>435</v>
      </c>
      <c r="BB301" s="159">
        <v>367</v>
      </c>
      <c r="BC301" s="159">
        <v>316</v>
      </c>
      <c r="BD301" s="691"/>
      <c r="BE301" s="712"/>
      <c r="BF301" s="305" t="s">
        <v>1167</v>
      </c>
      <c r="BG301" s="159">
        <v>276</v>
      </c>
      <c r="BH301" s="159">
        <v>316</v>
      </c>
      <c r="BI301" s="160">
        <v>429</v>
      </c>
      <c r="BJ301" s="159">
        <v>498</v>
      </c>
      <c r="BK301" s="159">
        <v>517</v>
      </c>
      <c r="BL301" s="160">
        <v>509</v>
      </c>
      <c r="BM301" s="159">
        <v>510</v>
      </c>
      <c r="BN301" s="160">
        <v>510</v>
      </c>
      <c r="BO301" s="159">
        <v>276</v>
      </c>
      <c r="BP301" s="159">
        <v>316</v>
      </c>
      <c r="BQ301" s="160">
        <v>429</v>
      </c>
      <c r="BR301" s="159">
        <v>498</v>
      </c>
      <c r="BS301" s="159">
        <v>517</v>
      </c>
      <c r="BT301" s="159">
        <v>509</v>
      </c>
      <c r="BU301" s="160">
        <v>510</v>
      </c>
      <c r="BV301" s="159">
        <v>510</v>
      </c>
      <c r="BW301" s="159">
        <v>228</v>
      </c>
      <c r="BX301" s="159">
        <v>261</v>
      </c>
      <c r="BY301" s="159">
        <v>355</v>
      </c>
      <c r="BZ301" s="159">
        <v>449</v>
      </c>
      <c r="CA301" s="159">
        <v>517</v>
      </c>
      <c r="CB301" s="159">
        <v>509</v>
      </c>
      <c r="CC301" s="159">
        <v>510</v>
      </c>
      <c r="CD301" s="159">
        <v>510</v>
      </c>
      <c r="CE301" s="691"/>
      <c r="CF301" s="712"/>
      <c r="CG301" s="305" t="s">
        <v>1167</v>
      </c>
      <c r="CH301" s="159">
        <v>181</v>
      </c>
      <c r="CI301" s="159">
        <v>181</v>
      </c>
      <c r="CJ301" s="160">
        <v>291</v>
      </c>
      <c r="CK301" s="159">
        <v>386</v>
      </c>
      <c r="CL301" s="159">
        <v>432</v>
      </c>
      <c r="CM301" s="160">
        <v>432</v>
      </c>
      <c r="CN301" s="159">
        <v>432</v>
      </c>
      <c r="CO301" s="160">
        <v>432</v>
      </c>
      <c r="CP301" s="159">
        <v>181</v>
      </c>
      <c r="CQ301" s="159">
        <v>181</v>
      </c>
      <c r="CR301" s="160">
        <v>291</v>
      </c>
      <c r="CS301" s="159">
        <v>386</v>
      </c>
      <c r="CT301" s="159">
        <v>432</v>
      </c>
      <c r="CU301" s="159">
        <v>432</v>
      </c>
      <c r="CV301" s="160">
        <v>432</v>
      </c>
      <c r="CW301" s="159">
        <v>432</v>
      </c>
      <c r="CX301" s="159">
        <v>263</v>
      </c>
      <c r="CY301" s="159">
        <v>263</v>
      </c>
      <c r="CZ301" s="159">
        <v>263</v>
      </c>
      <c r="DA301" s="159">
        <v>347</v>
      </c>
      <c r="DB301" s="159">
        <v>432</v>
      </c>
      <c r="DC301" s="159">
        <v>432</v>
      </c>
      <c r="DD301" s="159">
        <v>432</v>
      </c>
      <c r="DE301" s="159">
        <v>432</v>
      </c>
    </row>
    <row r="302" spans="1:109">
      <c r="A302" s="143">
        <v>302</v>
      </c>
      <c r="B302" s="691"/>
      <c r="C302" s="684">
        <v>150</v>
      </c>
      <c r="D302" s="303" t="s">
        <v>1165</v>
      </c>
      <c r="E302" s="155">
        <v>85</v>
      </c>
      <c r="F302" s="155">
        <v>85</v>
      </c>
      <c r="G302" s="156">
        <v>82</v>
      </c>
      <c r="H302" s="155">
        <v>57</v>
      </c>
      <c r="I302" s="155">
        <v>43</v>
      </c>
      <c r="J302" s="156">
        <v>35</v>
      </c>
      <c r="K302" s="155">
        <v>30</v>
      </c>
      <c r="L302" s="156">
        <v>26</v>
      </c>
      <c r="M302" s="155">
        <v>85</v>
      </c>
      <c r="N302" s="155">
        <v>85</v>
      </c>
      <c r="O302" s="156">
        <v>82</v>
      </c>
      <c r="P302" s="155">
        <v>57</v>
      </c>
      <c r="Q302" s="155">
        <v>43</v>
      </c>
      <c r="R302" s="155">
        <v>35</v>
      </c>
      <c r="S302" s="156">
        <v>30</v>
      </c>
      <c r="T302" s="155">
        <v>26</v>
      </c>
      <c r="U302" s="155">
        <v>50</v>
      </c>
      <c r="V302" s="155">
        <v>50</v>
      </c>
      <c r="W302" s="155">
        <v>50</v>
      </c>
      <c r="X302" s="155">
        <v>50</v>
      </c>
      <c r="Y302" s="155">
        <v>43</v>
      </c>
      <c r="Z302" s="155">
        <v>35</v>
      </c>
      <c r="AA302" s="155">
        <v>30</v>
      </c>
      <c r="AB302" s="155">
        <v>26</v>
      </c>
      <c r="AC302" s="691"/>
      <c r="AD302" s="684">
        <v>150</v>
      </c>
      <c r="AE302" s="303" t="s">
        <v>1165</v>
      </c>
      <c r="AF302" s="155">
        <v>687</v>
      </c>
      <c r="AG302" s="155">
        <v>687</v>
      </c>
      <c r="AH302" s="156">
        <v>655</v>
      </c>
      <c r="AI302" s="155">
        <v>456</v>
      </c>
      <c r="AJ302" s="155">
        <v>350</v>
      </c>
      <c r="AK302" s="156">
        <v>283</v>
      </c>
      <c r="AL302" s="155">
        <v>239</v>
      </c>
      <c r="AM302" s="156">
        <v>205</v>
      </c>
      <c r="AN302" s="155">
        <v>687</v>
      </c>
      <c r="AO302" s="155">
        <v>687</v>
      </c>
      <c r="AP302" s="156">
        <v>655</v>
      </c>
      <c r="AQ302" s="155">
        <v>456</v>
      </c>
      <c r="AR302" s="155">
        <v>350</v>
      </c>
      <c r="AS302" s="155">
        <v>283</v>
      </c>
      <c r="AT302" s="156">
        <v>239</v>
      </c>
      <c r="AU302" s="155">
        <v>205</v>
      </c>
      <c r="AV302" s="155">
        <v>713</v>
      </c>
      <c r="AW302" s="155">
        <v>713</v>
      </c>
      <c r="AX302" s="155">
        <v>713</v>
      </c>
      <c r="AY302" s="155">
        <v>713</v>
      </c>
      <c r="AZ302" s="155">
        <v>618</v>
      </c>
      <c r="BA302" s="155">
        <v>500</v>
      </c>
      <c r="BB302" s="155">
        <v>422</v>
      </c>
      <c r="BC302" s="155">
        <v>364</v>
      </c>
      <c r="BD302" s="691"/>
      <c r="BE302" s="684">
        <v>150</v>
      </c>
      <c r="BF302" s="303" t="s">
        <v>1165</v>
      </c>
      <c r="BG302" s="155">
        <v>448</v>
      </c>
      <c r="BH302" s="155">
        <v>503</v>
      </c>
      <c r="BI302" s="156">
        <v>648</v>
      </c>
      <c r="BJ302" s="155">
        <v>567</v>
      </c>
      <c r="BK302" s="155">
        <v>524</v>
      </c>
      <c r="BL302" s="156">
        <v>509</v>
      </c>
      <c r="BM302" s="155">
        <v>510</v>
      </c>
      <c r="BN302" s="156">
        <v>509</v>
      </c>
      <c r="BO302" s="155">
        <v>448</v>
      </c>
      <c r="BP302" s="155">
        <v>503</v>
      </c>
      <c r="BQ302" s="156">
        <v>648</v>
      </c>
      <c r="BR302" s="155">
        <v>567</v>
      </c>
      <c r="BS302" s="155">
        <v>524</v>
      </c>
      <c r="BT302" s="155">
        <v>509</v>
      </c>
      <c r="BU302" s="156">
        <v>510</v>
      </c>
      <c r="BV302" s="155">
        <v>509</v>
      </c>
      <c r="BW302" s="155">
        <v>262</v>
      </c>
      <c r="BX302" s="155">
        <v>295</v>
      </c>
      <c r="BY302" s="155">
        <v>398</v>
      </c>
      <c r="BZ302" s="155">
        <v>501</v>
      </c>
      <c r="CA302" s="155">
        <v>524</v>
      </c>
      <c r="CB302" s="155">
        <v>509</v>
      </c>
      <c r="CC302" s="155">
        <v>510</v>
      </c>
      <c r="CD302" s="155">
        <v>509</v>
      </c>
      <c r="CE302" s="691"/>
      <c r="CF302" s="684">
        <v>150</v>
      </c>
      <c r="CG302" s="303" t="s">
        <v>1165</v>
      </c>
      <c r="CH302" s="155">
        <v>320</v>
      </c>
      <c r="CI302" s="155">
        <v>320</v>
      </c>
      <c r="CJ302" s="156">
        <v>432</v>
      </c>
      <c r="CK302" s="155">
        <v>432</v>
      </c>
      <c r="CL302" s="155">
        <v>432</v>
      </c>
      <c r="CM302" s="156">
        <v>432</v>
      </c>
      <c r="CN302" s="155">
        <v>432</v>
      </c>
      <c r="CO302" s="156">
        <v>432</v>
      </c>
      <c r="CP302" s="155">
        <v>320</v>
      </c>
      <c r="CQ302" s="155">
        <v>320</v>
      </c>
      <c r="CR302" s="156">
        <v>432</v>
      </c>
      <c r="CS302" s="155">
        <v>432</v>
      </c>
      <c r="CT302" s="155">
        <v>432</v>
      </c>
      <c r="CU302" s="155">
        <v>432</v>
      </c>
      <c r="CV302" s="156">
        <v>432</v>
      </c>
      <c r="CW302" s="155">
        <v>432</v>
      </c>
      <c r="CX302" s="155">
        <v>332</v>
      </c>
      <c r="CY302" s="155">
        <v>332</v>
      </c>
      <c r="CZ302" s="155">
        <v>332</v>
      </c>
      <c r="DA302" s="155">
        <v>382</v>
      </c>
      <c r="DB302" s="155">
        <v>432</v>
      </c>
      <c r="DC302" s="155">
        <v>432</v>
      </c>
      <c r="DD302" s="155">
        <v>432</v>
      </c>
      <c r="DE302" s="155">
        <v>432</v>
      </c>
    </row>
    <row r="303" spans="1:109">
      <c r="A303" s="143">
        <v>303</v>
      </c>
      <c r="B303" s="691"/>
      <c r="C303" s="685"/>
      <c r="D303" s="304" t="s">
        <v>1166</v>
      </c>
      <c r="E303" s="157">
        <v>58</v>
      </c>
      <c r="F303" s="157">
        <v>58</v>
      </c>
      <c r="G303" s="158">
        <v>58</v>
      </c>
      <c r="H303" s="157">
        <v>57</v>
      </c>
      <c r="I303" s="157">
        <v>43</v>
      </c>
      <c r="J303" s="158">
        <v>35</v>
      </c>
      <c r="K303" s="157">
        <v>30</v>
      </c>
      <c r="L303" s="158">
        <v>26</v>
      </c>
      <c r="M303" s="157">
        <v>48</v>
      </c>
      <c r="N303" s="157">
        <v>48</v>
      </c>
      <c r="O303" s="158">
        <v>48</v>
      </c>
      <c r="P303" s="157">
        <v>48</v>
      </c>
      <c r="Q303" s="157">
        <v>43</v>
      </c>
      <c r="R303" s="157">
        <v>35</v>
      </c>
      <c r="S303" s="158">
        <v>30</v>
      </c>
      <c r="T303" s="157">
        <v>26</v>
      </c>
      <c r="U303" s="157">
        <v>48</v>
      </c>
      <c r="V303" s="157">
        <v>48</v>
      </c>
      <c r="W303" s="157">
        <v>48</v>
      </c>
      <c r="X303" s="157">
        <v>48</v>
      </c>
      <c r="Y303" s="157">
        <v>43</v>
      </c>
      <c r="Z303" s="157">
        <v>35</v>
      </c>
      <c r="AA303" s="157">
        <v>30</v>
      </c>
      <c r="AB303" s="157">
        <v>26</v>
      </c>
      <c r="AC303" s="691"/>
      <c r="AD303" s="685"/>
      <c r="AE303" s="304" t="s">
        <v>1166</v>
      </c>
      <c r="AF303" s="157">
        <v>463</v>
      </c>
      <c r="AG303" s="157">
        <v>463</v>
      </c>
      <c r="AH303" s="158">
        <v>463</v>
      </c>
      <c r="AI303" s="157">
        <v>457</v>
      </c>
      <c r="AJ303" s="157">
        <v>350</v>
      </c>
      <c r="AK303" s="158">
        <v>284</v>
      </c>
      <c r="AL303" s="157">
        <v>238</v>
      </c>
      <c r="AM303" s="158">
        <v>206</v>
      </c>
      <c r="AN303" s="157">
        <v>676</v>
      </c>
      <c r="AO303" s="157">
        <v>676</v>
      </c>
      <c r="AP303" s="158">
        <v>676</v>
      </c>
      <c r="AQ303" s="157">
        <v>676</v>
      </c>
      <c r="AR303" s="157">
        <v>617</v>
      </c>
      <c r="AS303" s="157">
        <v>502</v>
      </c>
      <c r="AT303" s="158">
        <v>422</v>
      </c>
      <c r="AU303" s="157">
        <v>363</v>
      </c>
      <c r="AV303" s="157">
        <v>676</v>
      </c>
      <c r="AW303" s="157">
        <v>676</v>
      </c>
      <c r="AX303" s="157">
        <v>676</v>
      </c>
      <c r="AY303" s="157">
        <v>676</v>
      </c>
      <c r="AZ303" s="157">
        <v>617</v>
      </c>
      <c r="BA303" s="157">
        <v>502</v>
      </c>
      <c r="BB303" s="157">
        <v>422</v>
      </c>
      <c r="BC303" s="157">
        <v>363</v>
      </c>
      <c r="BD303" s="691"/>
      <c r="BE303" s="685"/>
      <c r="BF303" s="304" t="s">
        <v>1166</v>
      </c>
      <c r="BG303" s="157">
        <v>301</v>
      </c>
      <c r="BH303" s="157">
        <v>339</v>
      </c>
      <c r="BI303" s="158">
        <v>456</v>
      </c>
      <c r="BJ303" s="157">
        <v>567</v>
      </c>
      <c r="BK303" s="157">
        <v>523</v>
      </c>
      <c r="BL303" s="158">
        <v>510</v>
      </c>
      <c r="BM303" s="157">
        <v>510</v>
      </c>
      <c r="BN303" s="158">
        <v>509</v>
      </c>
      <c r="BO303" s="157">
        <v>249</v>
      </c>
      <c r="BP303" s="157">
        <v>281</v>
      </c>
      <c r="BQ303" s="158">
        <v>378</v>
      </c>
      <c r="BR303" s="157">
        <v>475</v>
      </c>
      <c r="BS303" s="157">
        <v>523</v>
      </c>
      <c r="BT303" s="157">
        <v>510</v>
      </c>
      <c r="BU303" s="158">
        <v>510</v>
      </c>
      <c r="BV303" s="157">
        <v>509</v>
      </c>
      <c r="BW303" s="157">
        <v>249</v>
      </c>
      <c r="BX303" s="157">
        <v>281</v>
      </c>
      <c r="BY303" s="157">
        <v>378</v>
      </c>
      <c r="BZ303" s="157">
        <v>475</v>
      </c>
      <c r="CA303" s="157">
        <v>523</v>
      </c>
      <c r="CB303" s="157">
        <v>510</v>
      </c>
      <c r="CC303" s="157">
        <v>510</v>
      </c>
      <c r="CD303" s="157">
        <v>509</v>
      </c>
      <c r="CE303" s="691"/>
      <c r="CF303" s="685"/>
      <c r="CG303" s="304" t="s">
        <v>1166</v>
      </c>
      <c r="CH303" s="157">
        <v>216</v>
      </c>
      <c r="CI303" s="157">
        <v>216</v>
      </c>
      <c r="CJ303" s="158">
        <v>305</v>
      </c>
      <c r="CK303" s="157">
        <v>432</v>
      </c>
      <c r="CL303" s="157">
        <v>432</v>
      </c>
      <c r="CM303" s="158">
        <v>432</v>
      </c>
      <c r="CN303" s="157">
        <v>432</v>
      </c>
      <c r="CO303" s="158">
        <v>432</v>
      </c>
      <c r="CP303" s="157">
        <v>315</v>
      </c>
      <c r="CQ303" s="157">
        <v>315</v>
      </c>
      <c r="CR303" s="158">
        <v>315</v>
      </c>
      <c r="CS303" s="157">
        <v>362</v>
      </c>
      <c r="CT303" s="157">
        <v>432</v>
      </c>
      <c r="CU303" s="157">
        <v>432</v>
      </c>
      <c r="CV303" s="158">
        <v>432</v>
      </c>
      <c r="CW303" s="157">
        <v>432</v>
      </c>
      <c r="CX303" s="157">
        <v>315</v>
      </c>
      <c r="CY303" s="157">
        <v>315</v>
      </c>
      <c r="CZ303" s="157">
        <v>315</v>
      </c>
      <c r="DA303" s="157">
        <v>362</v>
      </c>
      <c r="DB303" s="157">
        <v>432</v>
      </c>
      <c r="DC303" s="157">
        <v>432</v>
      </c>
      <c r="DD303" s="157">
        <v>432</v>
      </c>
      <c r="DE303" s="157">
        <v>432</v>
      </c>
    </row>
    <row r="304" spans="1:109">
      <c r="A304" s="143">
        <v>304</v>
      </c>
      <c r="B304" s="691"/>
      <c r="C304" s="686"/>
      <c r="D304" s="305" t="s">
        <v>1167</v>
      </c>
      <c r="E304" s="159">
        <v>53</v>
      </c>
      <c r="F304" s="159">
        <v>53</v>
      </c>
      <c r="G304" s="160">
        <v>53</v>
      </c>
      <c r="H304" s="159">
        <v>50</v>
      </c>
      <c r="I304" s="159">
        <v>43</v>
      </c>
      <c r="J304" s="160">
        <v>35</v>
      </c>
      <c r="K304" s="159">
        <v>30</v>
      </c>
      <c r="L304" s="160">
        <v>26</v>
      </c>
      <c r="M304" s="159">
        <v>44</v>
      </c>
      <c r="N304" s="159">
        <v>44</v>
      </c>
      <c r="O304" s="160">
        <v>44</v>
      </c>
      <c r="P304" s="159">
        <v>44</v>
      </c>
      <c r="Q304" s="159">
        <v>43</v>
      </c>
      <c r="R304" s="159">
        <v>35</v>
      </c>
      <c r="S304" s="160">
        <v>30</v>
      </c>
      <c r="T304" s="159">
        <v>26</v>
      </c>
      <c r="U304" s="159">
        <v>44</v>
      </c>
      <c r="V304" s="159">
        <v>44</v>
      </c>
      <c r="W304" s="159">
        <v>44</v>
      </c>
      <c r="X304" s="159">
        <v>44</v>
      </c>
      <c r="Y304" s="159">
        <v>43</v>
      </c>
      <c r="Z304" s="159">
        <v>35</v>
      </c>
      <c r="AA304" s="159">
        <v>30</v>
      </c>
      <c r="AB304" s="159">
        <v>26</v>
      </c>
      <c r="AC304" s="691"/>
      <c r="AD304" s="686"/>
      <c r="AE304" s="305" t="s">
        <v>1167</v>
      </c>
      <c r="AF304" s="159">
        <v>423</v>
      </c>
      <c r="AG304" s="159">
        <v>423</v>
      </c>
      <c r="AH304" s="160">
        <v>423</v>
      </c>
      <c r="AI304" s="159">
        <v>405</v>
      </c>
      <c r="AJ304" s="159">
        <v>349</v>
      </c>
      <c r="AK304" s="160">
        <v>283</v>
      </c>
      <c r="AL304" s="159">
        <v>239</v>
      </c>
      <c r="AM304" s="160">
        <v>206</v>
      </c>
      <c r="AN304" s="159">
        <v>619</v>
      </c>
      <c r="AO304" s="159">
        <v>619</v>
      </c>
      <c r="AP304" s="160">
        <v>619</v>
      </c>
      <c r="AQ304" s="159">
        <v>619</v>
      </c>
      <c r="AR304" s="159">
        <v>618</v>
      </c>
      <c r="AS304" s="159">
        <v>501</v>
      </c>
      <c r="AT304" s="160">
        <v>421</v>
      </c>
      <c r="AU304" s="159">
        <v>364</v>
      </c>
      <c r="AV304" s="159">
        <v>619</v>
      </c>
      <c r="AW304" s="159">
        <v>619</v>
      </c>
      <c r="AX304" s="159">
        <v>619</v>
      </c>
      <c r="AY304" s="159">
        <v>619</v>
      </c>
      <c r="AZ304" s="159">
        <v>618</v>
      </c>
      <c r="BA304" s="159">
        <v>501</v>
      </c>
      <c r="BB304" s="159">
        <v>421</v>
      </c>
      <c r="BC304" s="159">
        <v>364</v>
      </c>
      <c r="BD304" s="691"/>
      <c r="BE304" s="686"/>
      <c r="BF304" s="305" t="s">
        <v>1167</v>
      </c>
      <c r="BG304" s="159">
        <v>275</v>
      </c>
      <c r="BH304" s="159">
        <v>309</v>
      </c>
      <c r="BI304" s="160">
        <v>418</v>
      </c>
      <c r="BJ304" s="159">
        <v>502</v>
      </c>
      <c r="BK304" s="159">
        <v>523</v>
      </c>
      <c r="BL304" s="160">
        <v>509</v>
      </c>
      <c r="BM304" s="159">
        <v>510</v>
      </c>
      <c r="BN304" s="160">
        <v>510</v>
      </c>
      <c r="BO304" s="159">
        <v>227</v>
      </c>
      <c r="BP304" s="159">
        <v>256</v>
      </c>
      <c r="BQ304" s="160">
        <v>345</v>
      </c>
      <c r="BR304" s="159">
        <v>434</v>
      </c>
      <c r="BS304" s="159">
        <v>524</v>
      </c>
      <c r="BT304" s="159">
        <v>509</v>
      </c>
      <c r="BU304" s="160">
        <v>510</v>
      </c>
      <c r="BV304" s="159">
        <v>510</v>
      </c>
      <c r="BW304" s="159">
        <v>227</v>
      </c>
      <c r="BX304" s="159">
        <v>256</v>
      </c>
      <c r="BY304" s="159">
        <v>345</v>
      </c>
      <c r="BZ304" s="159">
        <v>434</v>
      </c>
      <c r="CA304" s="159">
        <v>524</v>
      </c>
      <c r="CB304" s="159">
        <v>509</v>
      </c>
      <c r="CC304" s="159">
        <v>510</v>
      </c>
      <c r="CD304" s="159">
        <v>510</v>
      </c>
      <c r="CE304" s="691"/>
      <c r="CF304" s="686"/>
      <c r="CG304" s="305" t="s">
        <v>1167</v>
      </c>
      <c r="CH304" s="159">
        <v>197</v>
      </c>
      <c r="CI304" s="159">
        <v>197</v>
      </c>
      <c r="CJ304" s="160">
        <v>279</v>
      </c>
      <c r="CK304" s="159">
        <v>383</v>
      </c>
      <c r="CL304" s="159">
        <v>432</v>
      </c>
      <c r="CM304" s="160">
        <v>432</v>
      </c>
      <c r="CN304" s="159">
        <v>432</v>
      </c>
      <c r="CO304" s="160">
        <v>432</v>
      </c>
      <c r="CP304" s="159">
        <v>288</v>
      </c>
      <c r="CQ304" s="159">
        <v>288</v>
      </c>
      <c r="CR304" s="160">
        <v>288</v>
      </c>
      <c r="CS304" s="159">
        <v>332</v>
      </c>
      <c r="CT304" s="159">
        <v>432</v>
      </c>
      <c r="CU304" s="159">
        <v>432</v>
      </c>
      <c r="CV304" s="160">
        <v>432</v>
      </c>
      <c r="CW304" s="159">
        <v>432</v>
      </c>
      <c r="CX304" s="159">
        <v>288</v>
      </c>
      <c r="CY304" s="159">
        <v>288</v>
      </c>
      <c r="CZ304" s="159">
        <v>288</v>
      </c>
      <c r="DA304" s="159">
        <v>332</v>
      </c>
      <c r="DB304" s="159">
        <v>432</v>
      </c>
      <c r="DC304" s="159">
        <v>432</v>
      </c>
      <c r="DD304" s="159">
        <v>432</v>
      </c>
      <c r="DE304" s="159">
        <v>432</v>
      </c>
    </row>
    <row r="305" spans="1:109">
      <c r="A305" s="143">
        <v>305</v>
      </c>
      <c r="B305" s="691"/>
      <c r="C305" s="687">
        <v>160</v>
      </c>
      <c r="D305" s="303" t="s">
        <v>1165</v>
      </c>
      <c r="E305" s="155">
        <v>78</v>
      </c>
      <c r="F305" s="155">
        <v>78</v>
      </c>
      <c r="G305" s="156">
        <v>78</v>
      </c>
      <c r="H305" s="155">
        <v>57</v>
      </c>
      <c r="I305" s="155">
        <v>43</v>
      </c>
      <c r="J305" s="156">
        <v>35</v>
      </c>
      <c r="K305" s="155">
        <v>30</v>
      </c>
      <c r="L305" s="156">
        <v>26</v>
      </c>
      <c r="M305" s="155">
        <v>44</v>
      </c>
      <c r="N305" s="155">
        <v>44</v>
      </c>
      <c r="O305" s="156">
        <v>44</v>
      </c>
      <c r="P305" s="155">
        <v>44</v>
      </c>
      <c r="Q305" s="155">
        <v>43</v>
      </c>
      <c r="R305" s="155">
        <v>35</v>
      </c>
      <c r="S305" s="156">
        <v>30</v>
      </c>
      <c r="T305" s="155">
        <v>26</v>
      </c>
      <c r="U305" s="155">
        <v>44</v>
      </c>
      <c r="V305" s="155">
        <v>44</v>
      </c>
      <c r="W305" s="155">
        <v>44</v>
      </c>
      <c r="X305" s="155">
        <v>44</v>
      </c>
      <c r="Y305" s="155">
        <v>43</v>
      </c>
      <c r="Z305" s="155">
        <v>35</v>
      </c>
      <c r="AA305" s="155">
        <v>30</v>
      </c>
      <c r="AB305" s="155">
        <v>26</v>
      </c>
      <c r="AC305" s="691"/>
      <c r="AD305" s="687">
        <v>160</v>
      </c>
      <c r="AE305" s="303" t="s">
        <v>1165</v>
      </c>
      <c r="AF305" s="155">
        <v>713</v>
      </c>
      <c r="AG305" s="155">
        <v>713</v>
      </c>
      <c r="AH305" s="156">
        <v>713</v>
      </c>
      <c r="AI305" s="155">
        <v>522</v>
      </c>
      <c r="AJ305" s="155">
        <v>399</v>
      </c>
      <c r="AK305" s="156">
        <v>324</v>
      </c>
      <c r="AL305" s="155">
        <v>273</v>
      </c>
      <c r="AM305" s="156">
        <v>235</v>
      </c>
      <c r="AN305" s="155">
        <v>713</v>
      </c>
      <c r="AO305" s="155">
        <v>713</v>
      </c>
      <c r="AP305" s="156">
        <v>713</v>
      </c>
      <c r="AQ305" s="155">
        <v>713</v>
      </c>
      <c r="AR305" s="155">
        <v>705</v>
      </c>
      <c r="AS305" s="155">
        <v>571</v>
      </c>
      <c r="AT305" s="156">
        <v>481</v>
      </c>
      <c r="AU305" s="155">
        <v>414</v>
      </c>
      <c r="AV305" s="155">
        <v>713</v>
      </c>
      <c r="AW305" s="155">
        <v>713</v>
      </c>
      <c r="AX305" s="155">
        <v>713</v>
      </c>
      <c r="AY305" s="155">
        <v>713</v>
      </c>
      <c r="AZ305" s="155">
        <v>705</v>
      </c>
      <c r="BA305" s="155">
        <v>571</v>
      </c>
      <c r="BB305" s="155">
        <v>481</v>
      </c>
      <c r="BC305" s="155">
        <v>414</v>
      </c>
      <c r="BD305" s="691"/>
      <c r="BE305" s="687">
        <v>160</v>
      </c>
      <c r="BF305" s="303" t="s">
        <v>1165</v>
      </c>
      <c r="BG305" s="155">
        <v>496</v>
      </c>
      <c r="BH305" s="155">
        <v>514</v>
      </c>
      <c r="BI305" s="156">
        <v>673</v>
      </c>
      <c r="BJ305" s="155">
        <v>610</v>
      </c>
      <c r="BK305" s="155">
        <v>556</v>
      </c>
      <c r="BL305" s="156">
        <v>523</v>
      </c>
      <c r="BM305" s="155">
        <v>510</v>
      </c>
      <c r="BN305" s="156">
        <v>509</v>
      </c>
      <c r="BO305" s="155">
        <v>281</v>
      </c>
      <c r="BP305" s="155">
        <v>292</v>
      </c>
      <c r="BQ305" s="156">
        <v>381</v>
      </c>
      <c r="BR305" s="155">
        <v>472</v>
      </c>
      <c r="BS305" s="155">
        <v>556</v>
      </c>
      <c r="BT305" s="155">
        <v>523</v>
      </c>
      <c r="BU305" s="156">
        <v>510</v>
      </c>
      <c r="BV305" s="155">
        <v>509</v>
      </c>
      <c r="BW305" s="155">
        <v>281</v>
      </c>
      <c r="BX305" s="155">
        <v>292</v>
      </c>
      <c r="BY305" s="155">
        <v>381</v>
      </c>
      <c r="BZ305" s="155">
        <v>472</v>
      </c>
      <c r="CA305" s="155">
        <v>556</v>
      </c>
      <c r="CB305" s="155">
        <v>523</v>
      </c>
      <c r="CC305" s="155">
        <v>510</v>
      </c>
      <c r="CD305" s="155">
        <v>509</v>
      </c>
      <c r="CE305" s="691"/>
      <c r="CF305" s="687">
        <v>160</v>
      </c>
      <c r="CG305" s="303" t="s">
        <v>1165</v>
      </c>
      <c r="CH305" s="155">
        <v>332</v>
      </c>
      <c r="CI305" s="155">
        <v>332</v>
      </c>
      <c r="CJ305" s="156">
        <v>411</v>
      </c>
      <c r="CK305" s="155">
        <v>432</v>
      </c>
      <c r="CL305" s="155">
        <v>432</v>
      </c>
      <c r="CM305" s="156">
        <v>432</v>
      </c>
      <c r="CN305" s="155">
        <v>432</v>
      </c>
      <c r="CO305" s="156">
        <v>432</v>
      </c>
      <c r="CP305" s="155">
        <v>332</v>
      </c>
      <c r="CQ305" s="155">
        <v>332</v>
      </c>
      <c r="CR305" s="156">
        <v>332</v>
      </c>
      <c r="CS305" s="155">
        <v>335</v>
      </c>
      <c r="CT305" s="155">
        <v>432</v>
      </c>
      <c r="CU305" s="155">
        <v>432</v>
      </c>
      <c r="CV305" s="156">
        <v>432</v>
      </c>
      <c r="CW305" s="155">
        <v>432</v>
      </c>
      <c r="CX305" s="155">
        <v>332</v>
      </c>
      <c r="CY305" s="155">
        <v>332</v>
      </c>
      <c r="CZ305" s="155">
        <v>332</v>
      </c>
      <c r="DA305" s="155">
        <v>335</v>
      </c>
      <c r="DB305" s="155">
        <v>432</v>
      </c>
      <c r="DC305" s="155">
        <v>432</v>
      </c>
      <c r="DD305" s="155">
        <v>432</v>
      </c>
      <c r="DE305" s="155">
        <v>432</v>
      </c>
    </row>
    <row r="306" spans="1:109">
      <c r="A306" s="143">
        <v>306</v>
      </c>
      <c r="B306" s="691"/>
      <c r="C306" s="688"/>
      <c r="D306" s="304" t="s">
        <v>1166</v>
      </c>
      <c r="E306" s="157">
        <v>55</v>
      </c>
      <c r="F306" s="157">
        <v>55</v>
      </c>
      <c r="G306" s="158">
        <v>55</v>
      </c>
      <c r="H306" s="157">
        <v>55</v>
      </c>
      <c r="I306" s="157">
        <v>43</v>
      </c>
      <c r="J306" s="158">
        <v>35</v>
      </c>
      <c r="K306" s="157">
        <v>30</v>
      </c>
      <c r="L306" s="158">
        <v>26</v>
      </c>
      <c r="M306" s="157">
        <v>44</v>
      </c>
      <c r="N306" s="157">
        <v>44</v>
      </c>
      <c r="O306" s="158">
        <v>44</v>
      </c>
      <c r="P306" s="157">
        <v>44</v>
      </c>
      <c r="Q306" s="157">
        <v>43</v>
      </c>
      <c r="R306" s="157">
        <v>35</v>
      </c>
      <c r="S306" s="158">
        <v>30</v>
      </c>
      <c r="T306" s="157">
        <v>26</v>
      </c>
      <c r="U306" s="157">
        <v>44</v>
      </c>
      <c r="V306" s="157">
        <v>44</v>
      </c>
      <c r="W306" s="157">
        <v>44</v>
      </c>
      <c r="X306" s="157">
        <v>44</v>
      </c>
      <c r="Y306" s="157">
        <v>43</v>
      </c>
      <c r="Z306" s="157">
        <v>35</v>
      </c>
      <c r="AA306" s="157">
        <v>30</v>
      </c>
      <c r="AB306" s="157">
        <v>26</v>
      </c>
      <c r="AC306" s="691"/>
      <c r="AD306" s="688"/>
      <c r="AE306" s="304" t="s">
        <v>1166</v>
      </c>
      <c r="AF306" s="157">
        <v>506</v>
      </c>
      <c r="AG306" s="157">
        <v>506</v>
      </c>
      <c r="AH306" s="158">
        <v>506</v>
      </c>
      <c r="AI306" s="157">
        <v>506</v>
      </c>
      <c r="AJ306" s="157">
        <v>399</v>
      </c>
      <c r="AK306" s="158">
        <v>325</v>
      </c>
      <c r="AL306" s="157">
        <v>272</v>
      </c>
      <c r="AM306" s="158">
        <v>234</v>
      </c>
      <c r="AN306" s="157">
        <v>713</v>
      </c>
      <c r="AO306" s="157">
        <v>713</v>
      </c>
      <c r="AP306" s="158">
        <v>713</v>
      </c>
      <c r="AQ306" s="157">
        <v>713</v>
      </c>
      <c r="AR306" s="157">
        <v>704</v>
      </c>
      <c r="AS306" s="157">
        <v>571</v>
      </c>
      <c r="AT306" s="158">
        <v>481</v>
      </c>
      <c r="AU306" s="157">
        <v>414</v>
      </c>
      <c r="AV306" s="157">
        <v>713</v>
      </c>
      <c r="AW306" s="157">
        <v>713</v>
      </c>
      <c r="AX306" s="157">
        <v>713</v>
      </c>
      <c r="AY306" s="157">
        <v>713</v>
      </c>
      <c r="AZ306" s="157">
        <v>704</v>
      </c>
      <c r="BA306" s="157">
        <v>571</v>
      </c>
      <c r="BB306" s="157">
        <v>481</v>
      </c>
      <c r="BC306" s="157">
        <v>414</v>
      </c>
      <c r="BD306" s="691"/>
      <c r="BE306" s="688"/>
      <c r="BF306" s="304" t="s">
        <v>1166</v>
      </c>
      <c r="BG306" s="157">
        <v>352</v>
      </c>
      <c r="BH306" s="157">
        <v>366</v>
      </c>
      <c r="BI306" s="158">
        <v>478</v>
      </c>
      <c r="BJ306" s="157">
        <v>592</v>
      </c>
      <c r="BK306" s="157">
        <v>556</v>
      </c>
      <c r="BL306" s="158">
        <v>524</v>
      </c>
      <c r="BM306" s="157">
        <v>510</v>
      </c>
      <c r="BN306" s="158">
        <v>509</v>
      </c>
      <c r="BO306" s="157">
        <v>281</v>
      </c>
      <c r="BP306" s="157">
        <v>291</v>
      </c>
      <c r="BQ306" s="158">
        <v>381</v>
      </c>
      <c r="BR306" s="157">
        <v>472</v>
      </c>
      <c r="BS306" s="157">
        <v>555</v>
      </c>
      <c r="BT306" s="157">
        <v>523</v>
      </c>
      <c r="BU306" s="158">
        <v>510</v>
      </c>
      <c r="BV306" s="157">
        <v>509</v>
      </c>
      <c r="BW306" s="157">
        <v>281</v>
      </c>
      <c r="BX306" s="157">
        <v>291</v>
      </c>
      <c r="BY306" s="157">
        <v>381</v>
      </c>
      <c r="BZ306" s="157">
        <v>472</v>
      </c>
      <c r="CA306" s="157">
        <v>555</v>
      </c>
      <c r="CB306" s="157">
        <v>523</v>
      </c>
      <c r="CC306" s="157">
        <v>510</v>
      </c>
      <c r="CD306" s="157">
        <v>509</v>
      </c>
      <c r="CE306" s="691"/>
      <c r="CF306" s="688"/>
      <c r="CG306" s="304" t="s">
        <v>1166</v>
      </c>
      <c r="CH306" s="157">
        <v>236</v>
      </c>
      <c r="CI306" s="157">
        <v>236</v>
      </c>
      <c r="CJ306" s="158">
        <v>291</v>
      </c>
      <c r="CK306" s="157">
        <v>418</v>
      </c>
      <c r="CL306" s="157">
        <v>432</v>
      </c>
      <c r="CM306" s="158">
        <v>432</v>
      </c>
      <c r="CN306" s="157">
        <v>432</v>
      </c>
      <c r="CO306" s="158">
        <v>432</v>
      </c>
      <c r="CP306" s="157">
        <v>332</v>
      </c>
      <c r="CQ306" s="157">
        <v>332</v>
      </c>
      <c r="CR306" s="158">
        <v>332</v>
      </c>
      <c r="CS306" s="157">
        <v>335</v>
      </c>
      <c r="CT306" s="157">
        <v>432</v>
      </c>
      <c r="CU306" s="157">
        <v>432</v>
      </c>
      <c r="CV306" s="158">
        <v>432</v>
      </c>
      <c r="CW306" s="157">
        <v>432</v>
      </c>
      <c r="CX306" s="157">
        <v>332</v>
      </c>
      <c r="CY306" s="157">
        <v>332</v>
      </c>
      <c r="CZ306" s="157">
        <v>332</v>
      </c>
      <c r="DA306" s="157">
        <v>335</v>
      </c>
      <c r="DB306" s="157">
        <v>432</v>
      </c>
      <c r="DC306" s="157">
        <v>432</v>
      </c>
      <c r="DD306" s="157">
        <v>432</v>
      </c>
      <c r="DE306" s="157">
        <v>432</v>
      </c>
    </row>
    <row r="307" spans="1:109">
      <c r="A307" s="143">
        <v>307</v>
      </c>
      <c r="B307" s="691"/>
      <c r="C307" s="689"/>
      <c r="D307" s="305" t="s">
        <v>1167</v>
      </c>
      <c r="E307" s="159">
        <v>50</v>
      </c>
      <c r="F307" s="159">
        <v>50</v>
      </c>
      <c r="G307" s="160">
        <v>50</v>
      </c>
      <c r="H307" s="159">
        <v>49</v>
      </c>
      <c r="I307" s="159">
        <v>43</v>
      </c>
      <c r="J307" s="160">
        <v>35</v>
      </c>
      <c r="K307" s="159">
        <v>30</v>
      </c>
      <c r="L307" s="160">
        <v>26</v>
      </c>
      <c r="M307" s="159">
        <v>42</v>
      </c>
      <c r="N307" s="159">
        <v>42</v>
      </c>
      <c r="O307" s="160">
        <v>42</v>
      </c>
      <c r="P307" s="159">
        <v>42</v>
      </c>
      <c r="Q307" s="159">
        <v>42</v>
      </c>
      <c r="R307" s="159">
        <v>35</v>
      </c>
      <c r="S307" s="160">
        <v>30</v>
      </c>
      <c r="T307" s="159">
        <v>26</v>
      </c>
      <c r="U307" s="159">
        <v>42</v>
      </c>
      <c r="V307" s="159">
        <v>42</v>
      </c>
      <c r="W307" s="159">
        <v>42</v>
      </c>
      <c r="X307" s="159">
        <v>42</v>
      </c>
      <c r="Y307" s="159">
        <v>42</v>
      </c>
      <c r="Z307" s="159">
        <v>35</v>
      </c>
      <c r="AA307" s="159">
        <v>30</v>
      </c>
      <c r="AB307" s="159">
        <v>26</v>
      </c>
      <c r="AC307" s="691"/>
      <c r="AD307" s="689"/>
      <c r="AE307" s="305" t="s">
        <v>1167</v>
      </c>
      <c r="AF307" s="159">
        <v>462</v>
      </c>
      <c r="AG307" s="159">
        <v>462</v>
      </c>
      <c r="AH307" s="160">
        <v>462</v>
      </c>
      <c r="AI307" s="159">
        <v>447</v>
      </c>
      <c r="AJ307" s="159">
        <v>399</v>
      </c>
      <c r="AK307" s="160">
        <v>323</v>
      </c>
      <c r="AL307" s="159">
        <v>272</v>
      </c>
      <c r="AM307" s="160">
        <v>235</v>
      </c>
      <c r="AN307" s="159">
        <v>676</v>
      </c>
      <c r="AO307" s="159">
        <v>676</v>
      </c>
      <c r="AP307" s="160">
        <v>676</v>
      </c>
      <c r="AQ307" s="159">
        <v>676</v>
      </c>
      <c r="AR307" s="159">
        <v>676</v>
      </c>
      <c r="AS307" s="159">
        <v>571</v>
      </c>
      <c r="AT307" s="160">
        <v>481</v>
      </c>
      <c r="AU307" s="159">
        <v>415</v>
      </c>
      <c r="AV307" s="159">
        <v>676</v>
      </c>
      <c r="AW307" s="159">
        <v>676</v>
      </c>
      <c r="AX307" s="159">
        <v>676</v>
      </c>
      <c r="AY307" s="159">
        <v>676</v>
      </c>
      <c r="AZ307" s="159">
        <v>676</v>
      </c>
      <c r="BA307" s="159">
        <v>571</v>
      </c>
      <c r="BB307" s="159">
        <v>481</v>
      </c>
      <c r="BC307" s="159">
        <v>415</v>
      </c>
      <c r="BD307" s="691"/>
      <c r="BE307" s="689"/>
      <c r="BF307" s="305" t="s">
        <v>1167</v>
      </c>
      <c r="BG307" s="159">
        <v>322</v>
      </c>
      <c r="BH307" s="159">
        <v>334</v>
      </c>
      <c r="BI307" s="160">
        <v>437</v>
      </c>
      <c r="BJ307" s="159">
        <v>522</v>
      </c>
      <c r="BK307" s="159">
        <v>556</v>
      </c>
      <c r="BL307" s="160">
        <v>522</v>
      </c>
      <c r="BM307" s="159">
        <v>510</v>
      </c>
      <c r="BN307" s="160">
        <v>510</v>
      </c>
      <c r="BO307" s="159">
        <v>267</v>
      </c>
      <c r="BP307" s="159">
        <v>276</v>
      </c>
      <c r="BQ307" s="160">
        <v>362</v>
      </c>
      <c r="BR307" s="159">
        <v>448</v>
      </c>
      <c r="BS307" s="159">
        <v>532</v>
      </c>
      <c r="BT307" s="159">
        <v>522</v>
      </c>
      <c r="BU307" s="160">
        <v>510</v>
      </c>
      <c r="BV307" s="159">
        <v>510</v>
      </c>
      <c r="BW307" s="159">
        <v>267</v>
      </c>
      <c r="BX307" s="159">
        <v>276</v>
      </c>
      <c r="BY307" s="159">
        <v>362</v>
      </c>
      <c r="BZ307" s="159">
        <v>448</v>
      </c>
      <c r="CA307" s="159">
        <v>532</v>
      </c>
      <c r="CB307" s="159">
        <v>522</v>
      </c>
      <c r="CC307" s="159">
        <v>510</v>
      </c>
      <c r="CD307" s="159">
        <v>510</v>
      </c>
      <c r="CE307" s="691"/>
      <c r="CF307" s="689"/>
      <c r="CG307" s="305" t="s">
        <v>1167</v>
      </c>
      <c r="CH307" s="159">
        <v>215</v>
      </c>
      <c r="CI307" s="159">
        <v>215</v>
      </c>
      <c r="CJ307" s="160">
        <v>267</v>
      </c>
      <c r="CK307" s="159">
        <v>371</v>
      </c>
      <c r="CL307" s="159">
        <v>432</v>
      </c>
      <c r="CM307" s="160">
        <v>432</v>
      </c>
      <c r="CN307" s="159">
        <v>432</v>
      </c>
      <c r="CO307" s="160">
        <v>432</v>
      </c>
      <c r="CP307" s="159">
        <v>315</v>
      </c>
      <c r="CQ307" s="159">
        <v>315</v>
      </c>
      <c r="CR307" s="160">
        <v>315</v>
      </c>
      <c r="CS307" s="159">
        <v>318</v>
      </c>
      <c r="CT307" s="159">
        <v>414</v>
      </c>
      <c r="CU307" s="159">
        <v>432</v>
      </c>
      <c r="CV307" s="160">
        <v>432</v>
      </c>
      <c r="CW307" s="159">
        <v>432</v>
      </c>
      <c r="CX307" s="159">
        <v>315</v>
      </c>
      <c r="CY307" s="159">
        <v>315</v>
      </c>
      <c r="CZ307" s="159">
        <v>315</v>
      </c>
      <c r="DA307" s="159">
        <v>318</v>
      </c>
      <c r="DB307" s="159">
        <v>414</v>
      </c>
      <c r="DC307" s="159">
        <v>432</v>
      </c>
      <c r="DD307" s="159">
        <v>432</v>
      </c>
      <c r="DE307" s="159">
        <v>432</v>
      </c>
    </row>
    <row r="308" spans="1:109">
      <c r="A308" s="143">
        <v>308</v>
      </c>
      <c r="B308" s="691"/>
      <c r="C308" s="704">
        <v>170</v>
      </c>
      <c r="D308" s="303" t="s">
        <v>1165</v>
      </c>
      <c r="E308" s="155">
        <v>68</v>
      </c>
      <c r="F308" s="155">
        <v>68</v>
      </c>
      <c r="G308" s="156">
        <v>68</v>
      </c>
      <c r="H308" s="155">
        <v>57</v>
      </c>
      <c r="I308" s="155">
        <v>43</v>
      </c>
      <c r="J308" s="156">
        <v>35</v>
      </c>
      <c r="K308" s="155">
        <v>30</v>
      </c>
      <c r="L308" s="156">
        <v>26</v>
      </c>
      <c r="M308" s="155">
        <v>39</v>
      </c>
      <c r="N308" s="155">
        <v>39</v>
      </c>
      <c r="O308" s="156">
        <v>39</v>
      </c>
      <c r="P308" s="155">
        <v>39</v>
      </c>
      <c r="Q308" s="155">
        <v>39</v>
      </c>
      <c r="R308" s="155">
        <v>35</v>
      </c>
      <c r="S308" s="156">
        <v>30</v>
      </c>
      <c r="T308" s="155">
        <v>26</v>
      </c>
      <c r="U308" s="155">
        <v>39</v>
      </c>
      <c r="V308" s="155">
        <v>39</v>
      </c>
      <c r="W308" s="155">
        <v>39</v>
      </c>
      <c r="X308" s="155">
        <v>39</v>
      </c>
      <c r="Y308" s="155">
        <v>39</v>
      </c>
      <c r="Z308" s="155">
        <v>35</v>
      </c>
      <c r="AA308" s="155">
        <v>30</v>
      </c>
      <c r="AB308" s="155">
        <v>26</v>
      </c>
      <c r="AC308" s="691"/>
      <c r="AD308" s="704">
        <v>170</v>
      </c>
      <c r="AE308" s="303" t="s">
        <v>1165</v>
      </c>
      <c r="AF308" s="155">
        <v>713</v>
      </c>
      <c r="AG308" s="155">
        <v>713</v>
      </c>
      <c r="AH308" s="156">
        <v>713</v>
      </c>
      <c r="AI308" s="155">
        <v>592</v>
      </c>
      <c r="AJ308" s="155">
        <v>453</v>
      </c>
      <c r="AK308" s="156">
        <v>367</v>
      </c>
      <c r="AL308" s="155">
        <v>309</v>
      </c>
      <c r="AM308" s="156">
        <v>266</v>
      </c>
      <c r="AN308" s="155">
        <v>713</v>
      </c>
      <c r="AO308" s="155">
        <v>713</v>
      </c>
      <c r="AP308" s="156">
        <v>713</v>
      </c>
      <c r="AQ308" s="155">
        <v>713</v>
      </c>
      <c r="AR308" s="155">
        <v>713</v>
      </c>
      <c r="AS308" s="155">
        <v>646</v>
      </c>
      <c r="AT308" s="156">
        <v>544</v>
      </c>
      <c r="AU308" s="155">
        <v>468</v>
      </c>
      <c r="AV308" s="155">
        <v>713</v>
      </c>
      <c r="AW308" s="155">
        <v>713</v>
      </c>
      <c r="AX308" s="155">
        <v>713</v>
      </c>
      <c r="AY308" s="155">
        <v>713</v>
      </c>
      <c r="AZ308" s="155">
        <v>713</v>
      </c>
      <c r="BA308" s="155">
        <v>646</v>
      </c>
      <c r="BB308" s="155">
        <v>544</v>
      </c>
      <c r="BC308" s="155">
        <v>468</v>
      </c>
      <c r="BD308" s="691"/>
      <c r="BE308" s="704">
        <v>170</v>
      </c>
      <c r="BF308" s="303" t="s">
        <v>1165</v>
      </c>
      <c r="BG308" s="155">
        <v>492</v>
      </c>
      <c r="BH308" s="155">
        <v>492</v>
      </c>
      <c r="BI308" s="156">
        <v>629</v>
      </c>
      <c r="BJ308" s="155">
        <v>638</v>
      </c>
      <c r="BK308" s="155">
        <v>578</v>
      </c>
      <c r="BL308" s="156">
        <v>540</v>
      </c>
      <c r="BM308" s="155">
        <v>516</v>
      </c>
      <c r="BN308" s="156">
        <v>509</v>
      </c>
      <c r="BO308" s="155">
        <v>280</v>
      </c>
      <c r="BP308" s="155">
        <v>280</v>
      </c>
      <c r="BQ308" s="156">
        <v>357</v>
      </c>
      <c r="BR308" s="155">
        <v>438</v>
      </c>
      <c r="BS308" s="155">
        <v>517</v>
      </c>
      <c r="BT308" s="155">
        <v>540</v>
      </c>
      <c r="BU308" s="156">
        <v>516</v>
      </c>
      <c r="BV308" s="155">
        <v>509</v>
      </c>
      <c r="BW308" s="155">
        <v>280</v>
      </c>
      <c r="BX308" s="155">
        <v>280</v>
      </c>
      <c r="BY308" s="155">
        <v>357</v>
      </c>
      <c r="BZ308" s="155">
        <v>438</v>
      </c>
      <c r="CA308" s="155">
        <v>517</v>
      </c>
      <c r="CB308" s="155">
        <v>540</v>
      </c>
      <c r="CC308" s="155">
        <v>516</v>
      </c>
      <c r="CD308" s="155">
        <v>509</v>
      </c>
      <c r="CE308" s="691"/>
      <c r="CF308" s="704">
        <v>170</v>
      </c>
      <c r="CG308" s="303" t="s">
        <v>1165</v>
      </c>
      <c r="CH308" s="155">
        <v>332</v>
      </c>
      <c r="CI308" s="155">
        <v>332</v>
      </c>
      <c r="CJ308" s="156">
        <v>362</v>
      </c>
      <c r="CK308" s="155">
        <v>432</v>
      </c>
      <c r="CL308" s="155">
        <v>432</v>
      </c>
      <c r="CM308" s="156">
        <v>432</v>
      </c>
      <c r="CN308" s="155">
        <v>432</v>
      </c>
      <c r="CO308" s="156">
        <v>432</v>
      </c>
      <c r="CP308" s="155">
        <v>332</v>
      </c>
      <c r="CQ308" s="155">
        <v>332</v>
      </c>
      <c r="CR308" s="156">
        <v>332</v>
      </c>
      <c r="CS308" s="155">
        <v>332</v>
      </c>
      <c r="CT308" s="155">
        <v>386</v>
      </c>
      <c r="CU308" s="155">
        <v>432</v>
      </c>
      <c r="CV308" s="156">
        <v>432</v>
      </c>
      <c r="CW308" s="155">
        <v>432</v>
      </c>
      <c r="CX308" s="155">
        <v>332</v>
      </c>
      <c r="CY308" s="155">
        <v>332</v>
      </c>
      <c r="CZ308" s="155">
        <v>332</v>
      </c>
      <c r="DA308" s="155">
        <v>332</v>
      </c>
      <c r="DB308" s="155">
        <v>386</v>
      </c>
      <c r="DC308" s="155">
        <v>432</v>
      </c>
      <c r="DD308" s="155">
        <v>432</v>
      </c>
      <c r="DE308" s="155">
        <v>432</v>
      </c>
    </row>
    <row r="309" spans="1:109">
      <c r="A309" s="143">
        <v>309</v>
      </c>
      <c r="B309" s="691"/>
      <c r="C309" s="705"/>
      <c r="D309" s="304" t="s">
        <v>1166</v>
      </c>
      <c r="E309" s="157">
        <v>53</v>
      </c>
      <c r="F309" s="157">
        <v>53</v>
      </c>
      <c r="G309" s="158">
        <v>53</v>
      </c>
      <c r="H309" s="157">
        <v>53</v>
      </c>
      <c r="I309" s="157">
        <v>43</v>
      </c>
      <c r="J309" s="158">
        <v>35</v>
      </c>
      <c r="K309" s="157">
        <v>30</v>
      </c>
      <c r="L309" s="158">
        <v>26</v>
      </c>
      <c r="M309" s="157">
        <v>39</v>
      </c>
      <c r="N309" s="157">
        <v>39</v>
      </c>
      <c r="O309" s="158">
        <v>39</v>
      </c>
      <c r="P309" s="157">
        <v>39</v>
      </c>
      <c r="Q309" s="157">
        <v>39</v>
      </c>
      <c r="R309" s="157">
        <v>35</v>
      </c>
      <c r="S309" s="158">
        <v>30</v>
      </c>
      <c r="T309" s="157">
        <v>26</v>
      </c>
      <c r="U309" s="157">
        <v>39</v>
      </c>
      <c r="V309" s="157">
        <v>39</v>
      </c>
      <c r="W309" s="157">
        <v>39</v>
      </c>
      <c r="X309" s="157">
        <v>39</v>
      </c>
      <c r="Y309" s="157">
        <v>39</v>
      </c>
      <c r="Z309" s="157">
        <v>35</v>
      </c>
      <c r="AA309" s="157">
        <v>30</v>
      </c>
      <c r="AB309" s="157">
        <v>26</v>
      </c>
      <c r="AC309" s="691"/>
      <c r="AD309" s="705"/>
      <c r="AE309" s="304" t="s">
        <v>1166</v>
      </c>
      <c r="AF309" s="157">
        <v>551</v>
      </c>
      <c r="AG309" s="157">
        <v>551</v>
      </c>
      <c r="AH309" s="158">
        <v>551</v>
      </c>
      <c r="AI309" s="157">
        <v>551</v>
      </c>
      <c r="AJ309" s="157">
        <v>453</v>
      </c>
      <c r="AK309" s="158">
        <v>367</v>
      </c>
      <c r="AL309" s="157">
        <v>309</v>
      </c>
      <c r="AM309" s="158">
        <v>266</v>
      </c>
      <c r="AN309" s="157">
        <v>713</v>
      </c>
      <c r="AO309" s="157">
        <v>713</v>
      </c>
      <c r="AP309" s="158">
        <v>713</v>
      </c>
      <c r="AQ309" s="157">
        <v>713</v>
      </c>
      <c r="AR309" s="157">
        <v>713</v>
      </c>
      <c r="AS309" s="157">
        <v>647</v>
      </c>
      <c r="AT309" s="158">
        <v>543</v>
      </c>
      <c r="AU309" s="157">
        <v>468</v>
      </c>
      <c r="AV309" s="157">
        <v>713</v>
      </c>
      <c r="AW309" s="157">
        <v>713</v>
      </c>
      <c r="AX309" s="157">
        <v>713</v>
      </c>
      <c r="AY309" s="157">
        <v>713</v>
      </c>
      <c r="AZ309" s="157">
        <v>713</v>
      </c>
      <c r="BA309" s="157">
        <v>647</v>
      </c>
      <c r="BB309" s="157">
        <v>543</v>
      </c>
      <c r="BC309" s="157">
        <v>468</v>
      </c>
      <c r="BD309" s="691"/>
      <c r="BE309" s="705"/>
      <c r="BF309" s="304" t="s">
        <v>1166</v>
      </c>
      <c r="BG309" s="157">
        <v>380</v>
      </c>
      <c r="BH309" s="157">
        <v>380</v>
      </c>
      <c r="BI309" s="158">
        <v>485</v>
      </c>
      <c r="BJ309" s="157">
        <v>594</v>
      </c>
      <c r="BK309" s="157">
        <v>577</v>
      </c>
      <c r="BL309" s="158">
        <v>541</v>
      </c>
      <c r="BM309" s="157">
        <v>516</v>
      </c>
      <c r="BN309" s="158">
        <v>509</v>
      </c>
      <c r="BO309" s="157">
        <v>280</v>
      </c>
      <c r="BP309" s="157">
        <v>280</v>
      </c>
      <c r="BQ309" s="158">
        <v>358</v>
      </c>
      <c r="BR309" s="157">
        <v>437</v>
      </c>
      <c r="BS309" s="157">
        <v>517</v>
      </c>
      <c r="BT309" s="157">
        <v>542</v>
      </c>
      <c r="BU309" s="158">
        <v>516</v>
      </c>
      <c r="BV309" s="157">
        <v>509</v>
      </c>
      <c r="BW309" s="157">
        <v>280</v>
      </c>
      <c r="BX309" s="157">
        <v>280</v>
      </c>
      <c r="BY309" s="157">
        <v>358</v>
      </c>
      <c r="BZ309" s="157">
        <v>437</v>
      </c>
      <c r="CA309" s="157">
        <v>517</v>
      </c>
      <c r="CB309" s="157">
        <v>542</v>
      </c>
      <c r="CC309" s="157">
        <v>516</v>
      </c>
      <c r="CD309" s="157">
        <v>509</v>
      </c>
      <c r="CE309" s="691"/>
      <c r="CF309" s="705"/>
      <c r="CG309" s="304" t="s">
        <v>1166</v>
      </c>
      <c r="CH309" s="157">
        <v>257</v>
      </c>
      <c r="CI309" s="157">
        <v>257</v>
      </c>
      <c r="CJ309" s="158">
        <v>280</v>
      </c>
      <c r="CK309" s="157">
        <v>403</v>
      </c>
      <c r="CL309" s="157">
        <v>432</v>
      </c>
      <c r="CM309" s="158">
        <v>432</v>
      </c>
      <c r="CN309" s="157">
        <v>432</v>
      </c>
      <c r="CO309" s="158">
        <v>432</v>
      </c>
      <c r="CP309" s="157">
        <v>332</v>
      </c>
      <c r="CQ309" s="157">
        <v>332</v>
      </c>
      <c r="CR309" s="158">
        <v>332</v>
      </c>
      <c r="CS309" s="157">
        <v>332</v>
      </c>
      <c r="CT309" s="157">
        <v>387</v>
      </c>
      <c r="CU309" s="157">
        <v>432</v>
      </c>
      <c r="CV309" s="158">
        <v>432</v>
      </c>
      <c r="CW309" s="157">
        <v>432</v>
      </c>
      <c r="CX309" s="157">
        <v>332</v>
      </c>
      <c r="CY309" s="157">
        <v>332</v>
      </c>
      <c r="CZ309" s="157">
        <v>332</v>
      </c>
      <c r="DA309" s="157">
        <v>332</v>
      </c>
      <c r="DB309" s="157">
        <v>387</v>
      </c>
      <c r="DC309" s="157">
        <v>432</v>
      </c>
      <c r="DD309" s="157">
        <v>432</v>
      </c>
      <c r="DE309" s="157">
        <v>432</v>
      </c>
    </row>
    <row r="310" spans="1:109">
      <c r="A310" s="143">
        <v>310</v>
      </c>
      <c r="B310" s="691"/>
      <c r="C310" s="706"/>
      <c r="D310" s="305" t="s">
        <v>1167</v>
      </c>
      <c r="E310" s="159">
        <v>48</v>
      </c>
      <c r="F310" s="159">
        <v>48</v>
      </c>
      <c r="G310" s="160">
        <v>48</v>
      </c>
      <c r="H310" s="159">
        <v>48</v>
      </c>
      <c r="I310" s="159">
        <v>44</v>
      </c>
      <c r="J310" s="160">
        <v>35</v>
      </c>
      <c r="K310" s="159">
        <v>30</v>
      </c>
      <c r="L310" s="160">
        <v>26</v>
      </c>
      <c r="M310" s="159">
        <v>39</v>
      </c>
      <c r="N310" s="159">
        <v>39</v>
      </c>
      <c r="O310" s="160">
        <v>39</v>
      </c>
      <c r="P310" s="159">
        <v>39</v>
      </c>
      <c r="Q310" s="159">
        <v>39</v>
      </c>
      <c r="R310" s="159">
        <v>35</v>
      </c>
      <c r="S310" s="160">
        <v>30</v>
      </c>
      <c r="T310" s="159">
        <v>26</v>
      </c>
      <c r="U310" s="159">
        <v>39</v>
      </c>
      <c r="V310" s="159">
        <v>39</v>
      </c>
      <c r="W310" s="159">
        <v>39</v>
      </c>
      <c r="X310" s="159">
        <v>39</v>
      </c>
      <c r="Y310" s="159">
        <v>39</v>
      </c>
      <c r="Z310" s="159">
        <v>35</v>
      </c>
      <c r="AA310" s="159">
        <v>30</v>
      </c>
      <c r="AB310" s="159">
        <v>26</v>
      </c>
      <c r="AC310" s="691"/>
      <c r="AD310" s="706"/>
      <c r="AE310" s="305" t="s">
        <v>1167</v>
      </c>
      <c r="AF310" s="159">
        <v>503</v>
      </c>
      <c r="AG310" s="159">
        <v>503</v>
      </c>
      <c r="AH310" s="160">
        <v>503</v>
      </c>
      <c r="AI310" s="159">
        <v>497</v>
      </c>
      <c r="AJ310" s="159">
        <v>453</v>
      </c>
      <c r="AK310" s="160">
        <v>367</v>
      </c>
      <c r="AL310" s="159">
        <v>309</v>
      </c>
      <c r="AM310" s="160">
        <v>267</v>
      </c>
      <c r="AN310" s="159">
        <v>713</v>
      </c>
      <c r="AO310" s="159">
        <v>713</v>
      </c>
      <c r="AP310" s="160">
        <v>713</v>
      </c>
      <c r="AQ310" s="159">
        <v>713</v>
      </c>
      <c r="AR310" s="159">
        <v>713</v>
      </c>
      <c r="AS310" s="159">
        <v>647</v>
      </c>
      <c r="AT310" s="160">
        <v>544</v>
      </c>
      <c r="AU310" s="159">
        <v>469</v>
      </c>
      <c r="AV310" s="159">
        <v>713</v>
      </c>
      <c r="AW310" s="159">
        <v>713</v>
      </c>
      <c r="AX310" s="159">
        <v>713</v>
      </c>
      <c r="AY310" s="159">
        <v>713</v>
      </c>
      <c r="AZ310" s="159">
        <v>713</v>
      </c>
      <c r="BA310" s="159">
        <v>647</v>
      </c>
      <c r="BB310" s="159">
        <v>544</v>
      </c>
      <c r="BC310" s="159">
        <v>469</v>
      </c>
      <c r="BD310" s="691"/>
      <c r="BE310" s="706"/>
      <c r="BF310" s="305" t="s">
        <v>1167</v>
      </c>
      <c r="BG310" s="159">
        <v>347</v>
      </c>
      <c r="BH310" s="159">
        <v>347</v>
      </c>
      <c r="BI310" s="160">
        <v>443</v>
      </c>
      <c r="BJ310" s="159">
        <v>536</v>
      </c>
      <c r="BK310" s="159">
        <v>579</v>
      </c>
      <c r="BL310" s="160">
        <v>540</v>
      </c>
      <c r="BM310" s="159">
        <v>516</v>
      </c>
      <c r="BN310" s="160">
        <v>510</v>
      </c>
      <c r="BO310" s="159">
        <v>280</v>
      </c>
      <c r="BP310" s="159">
        <v>280</v>
      </c>
      <c r="BQ310" s="160">
        <v>357</v>
      </c>
      <c r="BR310" s="159">
        <v>437</v>
      </c>
      <c r="BS310" s="159">
        <v>517</v>
      </c>
      <c r="BT310" s="159">
        <v>542</v>
      </c>
      <c r="BU310" s="160">
        <v>516</v>
      </c>
      <c r="BV310" s="159">
        <v>510</v>
      </c>
      <c r="BW310" s="159">
        <v>280</v>
      </c>
      <c r="BX310" s="159">
        <v>280</v>
      </c>
      <c r="BY310" s="159">
        <v>357</v>
      </c>
      <c r="BZ310" s="159">
        <v>437</v>
      </c>
      <c r="CA310" s="159">
        <v>517</v>
      </c>
      <c r="CB310" s="159">
        <v>542</v>
      </c>
      <c r="CC310" s="159">
        <v>516</v>
      </c>
      <c r="CD310" s="159">
        <v>510</v>
      </c>
      <c r="CE310" s="691"/>
      <c r="CF310" s="706"/>
      <c r="CG310" s="305" t="s">
        <v>1167</v>
      </c>
      <c r="CH310" s="159">
        <v>234</v>
      </c>
      <c r="CI310" s="159">
        <v>234</v>
      </c>
      <c r="CJ310" s="160">
        <v>256</v>
      </c>
      <c r="CK310" s="159">
        <v>362</v>
      </c>
      <c r="CL310" s="159">
        <v>432</v>
      </c>
      <c r="CM310" s="160">
        <v>432</v>
      </c>
      <c r="CN310" s="159">
        <v>432</v>
      </c>
      <c r="CO310" s="160">
        <v>432</v>
      </c>
      <c r="CP310" s="159">
        <v>332</v>
      </c>
      <c r="CQ310" s="159">
        <v>332</v>
      </c>
      <c r="CR310" s="160">
        <v>332</v>
      </c>
      <c r="CS310" s="159">
        <v>332</v>
      </c>
      <c r="CT310" s="159">
        <v>387</v>
      </c>
      <c r="CU310" s="159">
        <v>432</v>
      </c>
      <c r="CV310" s="160">
        <v>432</v>
      </c>
      <c r="CW310" s="159">
        <v>432</v>
      </c>
      <c r="CX310" s="159">
        <v>332</v>
      </c>
      <c r="CY310" s="159">
        <v>332</v>
      </c>
      <c r="CZ310" s="159">
        <v>332</v>
      </c>
      <c r="DA310" s="159">
        <v>332</v>
      </c>
      <c r="DB310" s="159">
        <v>387</v>
      </c>
      <c r="DC310" s="159">
        <v>432</v>
      </c>
      <c r="DD310" s="159">
        <v>432</v>
      </c>
      <c r="DE310" s="159">
        <v>432</v>
      </c>
    </row>
    <row r="311" spans="1:109">
      <c r="A311" s="143">
        <v>311</v>
      </c>
      <c r="B311" s="691"/>
      <c r="C311" s="707">
        <v>180</v>
      </c>
      <c r="D311" s="303" t="s">
        <v>1165</v>
      </c>
      <c r="E311" s="155">
        <v>61</v>
      </c>
      <c r="F311" s="155">
        <v>61</v>
      </c>
      <c r="G311" s="156">
        <v>61</v>
      </c>
      <c r="H311" s="155">
        <v>57</v>
      </c>
      <c r="I311" s="155">
        <v>43</v>
      </c>
      <c r="J311" s="156">
        <v>35</v>
      </c>
      <c r="K311" s="155">
        <v>30</v>
      </c>
      <c r="L311" s="156">
        <v>26</v>
      </c>
      <c r="M311" s="155">
        <v>35</v>
      </c>
      <c r="N311" s="155">
        <v>35</v>
      </c>
      <c r="O311" s="156">
        <v>35</v>
      </c>
      <c r="P311" s="155">
        <v>35</v>
      </c>
      <c r="Q311" s="155">
        <v>35</v>
      </c>
      <c r="R311" s="155">
        <v>35</v>
      </c>
      <c r="S311" s="156">
        <v>30</v>
      </c>
      <c r="T311" s="155">
        <v>26</v>
      </c>
      <c r="U311" s="155">
        <v>35</v>
      </c>
      <c r="V311" s="155">
        <v>35</v>
      </c>
      <c r="W311" s="155">
        <v>35</v>
      </c>
      <c r="X311" s="155">
        <v>35</v>
      </c>
      <c r="Y311" s="155">
        <v>35</v>
      </c>
      <c r="Z311" s="155">
        <v>35</v>
      </c>
      <c r="AA311" s="155">
        <v>30</v>
      </c>
      <c r="AB311" s="155">
        <v>26</v>
      </c>
      <c r="AC311" s="691"/>
      <c r="AD311" s="707">
        <v>180</v>
      </c>
      <c r="AE311" s="303" t="s">
        <v>1165</v>
      </c>
      <c r="AF311" s="155">
        <v>713</v>
      </c>
      <c r="AG311" s="155">
        <v>713</v>
      </c>
      <c r="AH311" s="156">
        <v>713</v>
      </c>
      <c r="AI311" s="155">
        <v>665</v>
      </c>
      <c r="AJ311" s="155">
        <v>509</v>
      </c>
      <c r="AK311" s="156">
        <v>412</v>
      </c>
      <c r="AL311" s="155">
        <v>347</v>
      </c>
      <c r="AM311" s="156">
        <v>299</v>
      </c>
      <c r="AN311" s="155">
        <v>713</v>
      </c>
      <c r="AO311" s="155">
        <v>713</v>
      </c>
      <c r="AP311" s="156">
        <v>713</v>
      </c>
      <c r="AQ311" s="155">
        <v>713</v>
      </c>
      <c r="AR311" s="155">
        <v>713</v>
      </c>
      <c r="AS311" s="155">
        <v>713</v>
      </c>
      <c r="AT311" s="156">
        <v>611</v>
      </c>
      <c r="AU311" s="155">
        <v>526</v>
      </c>
      <c r="AV311" s="155">
        <v>713</v>
      </c>
      <c r="AW311" s="155">
        <v>713</v>
      </c>
      <c r="AX311" s="155">
        <v>713</v>
      </c>
      <c r="AY311" s="155">
        <v>713</v>
      </c>
      <c r="AZ311" s="155">
        <v>713</v>
      </c>
      <c r="BA311" s="155">
        <v>713</v>
      </c>
      <c r="BB311" s="155">
        <v>611</v>
      </c>
      <c r="BC311" s="155">
        <v>526</v>
      </c>
      <c r="BD311" s="691"/>
      <c r="BE311" s="707">
        <v>180</v>
      </c>
      <c r="BF311" s="303" t="s">
        <v>1165</v>
      </c>
      <c r="BG311" s="155">
        <v>487</v>
      </c>
      <c r="BH311" s="155">
        <v>487</v>
      </c>
      <c r="BI311" s="156">
        <v>591</v>
      </c>
      <c r="BJ311" s="155">
        <v>668</v>
      </c>
      <c r="BK311" s="155">
        <v>601</v>
      </c>
      <c r="BL311" s="156">
        <v>559</v>
      </c>
      <c r="BM311" s="155">
        <v>532</v>
      </c>
      <c r="BN311" s="156">
        <v>510</v>
      </c>
      <c r="BO311" s="155">
        <v>277</v>
      </c>
      <c r="BP311" s="155">
        <v>277</v>
      </c>
      <c r="BQ311" s="156">
        <v>336</v>
      </c>
      <c r="BR311" s="155">
        <v>407</v>
      </c>
      <c r="BS311" s="155">
        <v>478</v>
      </c>
      <c r="BT311" s="155">
        <v>549</v>
      </c>
      <c r="BU311" s="156">
        <v>532</v>
      </c>
      <c r="BV311" s="155">
        <v>510</v>
      </c>
      <c r="BW311" s="155">
        <v>277</v>
      </c>
      <c r="BX311" s="155">
        <v>277</v>
      </c>
      <c r="BY311" s="155">
        <v>336</v>
      </c>
      <c r="BZ311" s="155">
        <v>407</v>
      </c>
      <c r="CA311" s="155">
        <v>478</v>
      </c>
      <c r="CB311" s="155">
        <v>549</v>
      </c>
      <c r="CC311" s="155">
        <v>532</v>
      </c>
      <c r="CD311" s="155">
        <v>510</v>
      </c>
      <c r="CE311" s="691"/>
      <c r="CF311" s="707">
        <v>180</v>
      </c>
      <c r="CG311" s="303" t="s">
        <v>1165</v>
      </c>
      <c r="CH311" s="155">
        <v>332</v>
      </c>
      <c r="CI311" s="155">
        <v>332</v>
      </c>
      <c r="CJ311" s="156">
        <v>332</v>
      </c>
      <c r="CK311" s="155">
        <v>432</v>
      </c>
      <c r="CL311" s="155">
        <v>432</v>
      </c>
      <c r="CM311" s="156">
        <v>432</v>
      </c>
      <c r="CN311" s="155">
        <v>432</v>
      </c>
      <c r="CO311" s="156">
        <v>432</v>
      </c>
      <c r="CP311" s="155">
        <v>332</v>
      </c>
      <c r="CQ311" s="155">
        <v>332</v>
      </c>
      <c r="CR311" s="156">
        <v>332</v>
      </c>
      <c r="CS311" s="155">
        <v>332</v>
      </c>
      <c r="CT311" s="155">
        <v>344</v>
      </c>
      <c r="CU311" s="155">
        <v>424</v>
      </c>
      <c r="CV311" s="156">
        <v>432</v>
      </c>
      <c r="CW311" s="155">
        <v>432</v>
      </c>
      <c r="CX311" s="155">
        <v>332</v>
      </c>
      <c r="CY311" s="155">
        <v>332</v>
      </c>
      <c r="CZ311" s="155">
        <v>332</v>
      </c>
      <c r="DA311" s="155">
        <v>332</v>
      </c>
      <c r="DB311" s="155">
        <v>344</v>
      </c>
      <c r="DC311" s="155">
        <v>424</v>
      </c>
      <c r="DD311" s="155">
        <v>432</v>
      </c>
      <c r="DE311" s="155">
        <v>432</v>
      </c>
    </row>
    <row r="312" spans="1:109">
      <c r="A312" s="143">
        <v>312</v>
      </c>
      <c r="B312" s="691"/>
      <c r="C312" s="708"/>
      <c r="D312" s="304" t="s">
        <v>1166</v>
      </c>
      <c r="E312" s="157">
        <v>51</v>
      </c>
      <c r="F312" s="157">
        <v>51</v>
      </c>
      <c r="G312" s="158">
        <v>51</v>
      </c>
      <c r="H312" s="157">
        <v>51</v>
      </c>
      <c r="I312" s="157">
        <v>43</v>
      </c>
      <c r="J312" s="158">
        <v>35</v>
      </c>
      <c r="K312" s="157">
        <v>30</v>
      </c>
      <c r="L312" s="158">
        <v>26</v>
      </c>
      <c r="M312" s="157">
        <v>35</v>
      </c>
      <c r="N312" s="157">
        <v>35</v>
      </c>
      <c r="O312" s="158">
        <v>35</v>
      </c>
      <c r="P312" s="157">
        <v>35</v>
      </c>
      <c r="Q312" s="157">
        <v>35</v>
      </c>
      <c r="R312" s="157">
        <v>35</v>
      </c>
      <c r="S312" s="158">
        <v>30</v>
      </c>
      <c r="T312" s="157">
        <v>26</v>
      </c>
      <c r="U312" s="157">
        <v>35</v>
      </c>
      <c r="V312" s="157">
        <v>35</v>
      </c>
      <c r="W312" s="157">
        <v>35</v>
      </c>
      <c r="X312" s="157">
        <v>35</v>
      </c>
      <c r="Y312" s="157">
        <v>35</v>
      </c>
      <c r="Z312" s="157">
        <v>35</v>
      </c>
      <c r="AA312" s="157">
        <v>30</v>
      </c>
      <c r="AB312" s="157">
        <v>26</v>
      </c>
      <c r="AC312" s="691"/>
      <c r="AD312" s="708"/>
      <c r="AE312" s="304" t="s">
        <v>1166</v>
      </c>
      <c r="AF312" s="157">
        <v>595</v>
      </c>
      <c r="AG312" s="157">
        <v>595</v>
      </c>
      <c r="AH312" s="158">
        <v>595</v>
      </c>
      <c r="AI312" s="157">
        <v>595</v>
      </c>
      <c r="AJ312" s="157">
        <v>508</v>
      </c>
      <c r="AK312" s="158">
        <v>413</v>
      </c>
      <c r="AL312" s="157">
        <v>348</v>
      </c>
      <c r="AM312" s="158">
        <v>299</v>
      </c>
      <c r="AN312" s="157">
        <v>713</v>
      </c>
      <c r="AO312" s="157">
        <v>713</v>
      </c>
      <c r="AP312" s="158">
        <v>713</v>
      </c>
      <c r="AQ312" s="157">
        <v>713</v>
      </c>
      <c r="AR312" s="157">
        <v>713</v>
      </c>
      <c r="AS312" s="157">
        <v>713</v>
      </c>
      <c r="AT312" s="158">
        <v>611</v>
      </c>
      <c r="AU312" s="157">
        <v>526</v>
      </c>
      <c r="AV312" s="157">
        <v>713</v>
      </c>
      <c r="AW312" s="157">
        <v>713</v>
      </c>
      <c r="AX312" s="157">
        <v>713</v>
      </c>
      <c r="AY312" s="157">
        <v>713</v>
      </c>
      <c r="AZ312" s="157">
        <v>713</v>
      </c>
      <c r="BA312" s="157">
        <v>713</v>
      </c>
      <c r="BB312" s="157">
        <v>611</v>
      </c>
      <c r="BC312" s="157">
        <v>526</v>
      </c>
      <c r="BD312" s="691"/>
      <c r="BE312" s="708"/>
      <c r="BF312" s="304" t="s">
        <v>1166</v>
      </c>
      <c r="BG312" s="157">
        <v>406</v>
      </c>
      <c r="BH312" s="157">
        <v>406</v>
      </c>
      <c r="BI312" s="158">
        <v>492</v>
      </c>
      <c r="BJ312" s="157">
        <v>597</v>
      </c>
      <c r="BK312" s="157">
        <v>599</v>
      </c>
      <c r="BL312" s="158">
        <v>559</v>
      </c>
      <c r="BM312" s="157">
        <v>532</v>
      </c>
      <c r="BN312" s="158">
        <v>510</v>
      </c>
      <c r="BO312" s="157">
        <v>277</v>
      </c>
      <c r="BP312" s="157">
        <v>277</v>
      </c>
      <c r="BQ312" s="158">
        <v>336</v>
      </c>
      <c r="BR312" s="157">
        <v>406</v>
      </c>
      <c r="BS312" s="157">
        <v>478</v>
      </c>
      <c r="BT312" s="157">
        <v>549</v>
      </c>
      <c r="BU312" s="158">
        <v>531</v>
      </c>
      <c r="BV312" s="157">
        <v>510</v>
      </c>
      <c r="BW312" s="157">
        <v>277</v>
      </c>
      <c r="BX312" s="157">
        <v>277</v>
      </c>
      <c r="BY312" s="157">
        <v>336</v>
      </c>
      <c r="BZ312" s="157">
        <v>406</v>
      </c>
      <c r="CA312" s="157">
        <v>478</v>
      </c>
      <c r="CB312" s="157">
        <v>549</v>
      </c>
      <c r="CC312" s="157">
        <v>531</v>
      </c>
      <c r="CD312" s="157">
        <v>510</v>
      </c>
      <c r="CE312" s="691"/>
      <c r="CF312" s="708"/>
      <c r="CG312" s="304" t="s">
        <v>1166</v>
      </c>
      <c r="CH312" s="157">
        <v>277</v>
      </c>
      <c r="CI312" s="157">
        <v>277</v>
      </c>
      <c r="CJ312" s="158">
        <v>277</v>
      </c>
      <c r="CK312" s="157">
        <v>386</v>
      </c>
      <c r="CL312" s="157">
        <v>432</v>
      </c>
      <c r="CM312" s="158">
        <v>432</v>
      </c>
      <c r="CN312" s="157">
        <v>432</v>
      </c>
      <c r="CO312" s="158">
        <v>432</v>
      </c>
      <c r="CP312" s="157">
        <v>332</v>
      </c>
      <c r="CQ312" s="157">
        <v>332</v>
      </c>
      <c r="CR312" s="158">
        <v>332</v>
      </c>
      <c r="CS312" s="157">
        <v>332</v>
      </c>
      <c r="CT312" s="157">
        <v>344</v>
      </c>
      <c r="CU312" s="157">
        <v>424</v>
      </c>
      <c r="CV312" s="158">
        <v>432</v>
      </c>
      <c r="CW312" s="157">
        <v>432</v>
      </c>
      <c r="CX312" s="157">
        <v>332</v>
      </c>
      <c r="CY312" s="157">
        <v>332</v>
      </c>
      <c r="CZ312" s="157">
        <v>332</v>
      </c>
      <c r="DA312" s="157">
        <v>332</v>
      </c>
      <c r="DB312" s="157">
        <v>344</v>
      </c>
      <c r="DC312" s="157">
        <v>424</v>
      </c>
      <c r="DD312" s="157">
        <v>432</v>
      </c>
      <c r="DE312" s="157">
        <v>432</v>
      </c>
    </row>
    <row r="313" spans="1:109">
      <c r="A313" s="143">
        <v>313</v>
      </c>
      <c r="B313" s="691"/>
      <c r="C313" s="709"/>
      <c r="D313" s="305" t="s">
        <v>1167</v>
      </c>
      <c r="E313" s="159">
        <v>46</v>
      </c>
      <c r="F313" s="159">
        <v>46</v>
      </c>
      <c r="G313" s="160">
        <v>46</v>
      </c>
      <c r="H313" s="159">
        <v>46</v>
      </c>
      <c r="I313" s="159">
        <v>43</v>
      </c>
      <c r="J313" s="160">
        <v>35</v>
      </c>
      <c r="K313" s="159">
        <v>30</v>
      </c>
      <c r="L313" s="160">
        <v>26</v>
      </c>
      <c r="M313" s="159">
        <v>35</v>
      </c>
      <c r="N313" s="159">
        <v>35</v>
      </c>
      <c r="O313" s="160">
        <v>35</v>
      </c>
      <c r="P313" s="159">
        <v>35</v>
      </c>
      <c r="Q313" s="159">
        <v>35</v>
      </c>
      <c r="R313" s="159">
        <v>35</v>
      </c>
      <c r="S313" s="160">
        <v>30</v>
      </c>
      <c r="T313" s="159">
        <v>26</v>
      </c>
      <c r="U313" s="159">
        <v>35</v>
      </c>
      <c r="V313" s="159">
        <v>35</v>
      </c>
      <c r="W313" s="159">
        <v>35</v>
      </c>
      <c r="X313" s="159">
        <v>35</v>
      </c>
      <c r="Y313" s="159">
        <v>35</v>
      </c>
      <c r="Z313" s="159">
        <v>35</v>
      </c>
      <c r="AA313" s="159">
        <v>30</v>
      </c>
      <c r="AB313" s="159">
        <v>26</v>
      </c>
      <c r="AC313" s="691"/>
      <c r="AD313" s="709"/>
      <c r="AE313" s="305" t="s">
        <v>1167</v>
      </c>
      <c r="AF313" s="159">
        <v>543</v>
      </c>
      <c r="AG313" s="159">
        <v>543</v>
      </c>
      <c r="AH313" s="160">
        <v>543</v>
      </c>
      <c r="AI313" s="159">
        <v>543</v>
      </c>
      <c r="AJ313" s="159">
        <v>502</v>
      </c>
      <c r="AK313" s="160">
        <v>413</v>
      </c>
      <c r="AL313" s="159">
        <v>347</v>
      </c>
      <c r="AM313" s="160">
        <v>299</v>
      </c>
      <c r="AN313" s="159">
        <v>713</v>
      </c>
      <c r="AO313" s="159">
        <v>713</v>
      </c>
      <c r="AP313" s="160">
        <v>713</v>
      </c>
      <c r="AQ313" s="159">
        <v>713</v>
      </c>
      <c r="AR313" s="159">
        <v>713</v>
      </c>
      <c r="AS313" s="159">
        <v>713</v>
      </c>
      <c r="AT313" s="160">
        <v>609</v>
      </c>
      <c r="AU313" s="159">
        <v>527</v>
      </c>
      <c r="AV313" s="159">
        <v>713</v>
      </c>
      <c r="AW313" s="159">
        <v>713</v>
      </c>
      <c r="AX313" s="159">
        <v>713</v>
      </c>
      <c r="AY313" s="159">
        <v>713</v>
      </c>
      <c r="AZ313" s="159">
        <v>713</v>
      </c>
      <c r="BA313" s="159">
        <v>713</v>
      </c>
      <c r="BB313" s="159">
        <v>609</v>
      </c>
      <c r="BC313" s="159">
        <v>527</v>
      </c>
      <c r="BD313" s="691"/>
      <c r="BE313" s="709"/>
      <c r="BF313" s="305" t="s">
        <v>1167</v>
      </c>
      <c r="BG313" s="159">
        <v>371</v>
      </c>
      <c r="BH313" s="159">
        <v>371</v>
      </c>
      <c r="BI313" s="160">
        <v>451</v>
      </c>
      <c r="BJ313" s="159">
        <v>546</v>
      </c>
      <c r="BK313" s="159">
        <v>593</v>
      </c>
      <c r="BL313" s="160">
        <v>559</v>
      </c>
      <c r="BM313" s="159">
        <v>530</v>
      </c>
      <c r="BN313" s="160">
        <v>511</v>
      </c>
      <c r="BO313" s="159">
        <v>277</v>
      </c>
      <c r="BP313" s="159">
        <v>277</v>
      </c>
      <c r="BQ313" s="160">
        <v>336</v>
      </c>
      <c r="BR313" s="159">
        <v>407</v>
      </c>
      <c r="BS313" s="159">
        <v>478</v>
      </c>
      <c r="BT313" s="159">
        <v>549</v>
      </c>
      <c r="BU313" s="160">
        <v>530</v>
      </c>
      <c r="BV313" s="159">
        <v>511</v>
      </c>
      <c r="BW313" s="159">
        <v>277</v>
      </c>
      <c r="BX313" s="159">
        <v>277</v>
      </c>
      <c r="BY313" s="159">
        <v>336</v>
      </c>
      <c r="BZ313" s="159">
        <v>407</v>
      </c>
      <c r="CA313" s="159">
        <v>478</v>
      </c>
      <c r="CB313" s="159">
        <v>549</v>
      </c>
      <c r="CC313" s="159">
        <v>530</v>
      </c>
      <c r="CD313" s="159">
        <v>511</v>
      </c>
      <c r="CE313" s="691"/>
      <c r="CF313" s="709"/>
      <c r="CG313" s="305" t="s">
        <v>1167</v>
      </c>
      <c r="CH313" s="159">
        <v>253</v>
      </c>
      <c r="CI313" s="159">
        <v>253</v>
      </c>
      <c r="CJ313" s="160">
        <v>253</v>
      </c>
      <c r="CK313" s="159">
        <v>353</v>
      </c>
      <c r="CL313" s="159">
        <v>427</v>
      </c>
      <c r="CM313" s="160">
        <v>432</v>
      </c>
      <c r="CN313" s="159">
        <v>432</v>
      </c>
      <c r="CO313" s="160">
        <v>432</v>
      </c>
      <c r="CP313" s="159">
        <v>332</v>
      </c>
      <c r="CQ313" s="159">
        <v>332</v>
      </c>
      <c r="CR313" s="160">
        <v>332</v>
      </c>
      <c r="CS313" s="159">
        <v>332</v>
      </c>
      <c r="CT313" s="159">
        <v>344</v>
      </c>
      <c r="CU313" s="159">
        <v>424</v>
      </c>
      <c r="CV313" s="160">
        <v>432</v>
      </c>
      <c r="CW313" s="159">
        <v>432</v>
      </c>
      <c r="CX313" s="159">
        <v>332</v>
      </c>
      <c r="CY313" s="159">
        <v>332</v>
      </c>
      <c r="CZ313" s="159">
        <v>332</v>
      </c>
      <c r="DA313" s="159">
        <v>332</v>
      </c>
      <c r="DB313" s="159">
        <v>344</v>
      </c>
      <c r="DC313" s="159">
        <v>424</v>
      </c>
      <c r="DD313" s="159">
        <v>432</v>
      </c>
      <c r="DE313" s="159">
        <v>432</v>
      </c>
    </row>
    <row r="314" spans="1:109">
      <c r="A314" s="143">
        <v>314</v>
      </c>
      <c r="B314" s="691"/>
      <c r="C314" s="701">
        <v>200</v>
      </c>
      <c r="D314" s="303" t="s">
        <v>1165</v>
      </c>
      <c r="E314" s="155">
        <v>49</v>
      </c>
      <c r="F314" s="155">
        <v>49</v>
      </c>
      <c r="G314" s="156">
        <v>49</v>
      </c>
      <c r="H314" s="155">
        <v>49</v>
      </c>
      <c r="I314" s="155">
        <v>43</v>
      </c>
      <c r="J314" s="156">
        <v>35</v>
      </c>
      <c r="K314" s="155">
        <v>30</v>
      </c>
      <c r="L314" s="156">
        <v>26</v>
      </c>
      <c r="M314" s="155">
        <v>28</v>
      </c>
      <c r="N314" s="155">
        <v>28</v>
      </c>
      <c r="O314" s="156">
        <v>28</v>
      </c>
      <c r="P314" s="155">
        <v>28</v>
      </c>
      <c r="Q314" s="155">
        <v>28</v>
      </c>
      <c r="R314" s="155">
        <v>28</v>
      </c>
      <c r="S314" s="156">
        <v>28</v>
      </c>
      <c r="T314" s="155">
        <v>26</v>
      </c>
      <c r="U314" s="155">
        <v>28</v>
      </c>
      <c r="V314" s="155">
        <v>28</v>
      </c>
      <c r="W314" s="155">
        <v>28</v>
      </c>
      <c r="X314" s="155">
        <v>28</v>
      </c>
      <c r="Y314" s="155">
        <v>28</v>
      </c>
      <c r="Z314" s="155">
        <v>28</v>
      </c>
      <c r="AA314" s="155">
        <v>28</v>
      </c>
      <c r="AB314" s="155">
        <v>26</v>
      </c>
      <c r="AC314" s="691"/>
      <c r="AD314" s="701">
        <v>200</v>
      </c>
      <c r="AE314" s="303" t="s">
        <v>1165</v>
      </c>
      <c r="AF314" s="155">
        <v>713</v>
      </c>
      <c r="AG314" s="155">
        <v>713</v>
      </c>
      <c r="AH314" s="156">
        <v>713</v>
      </c>
      <c r="AI314" s="155">
        <v>713</v>
      </c>
      <c r="AJ314" s="155">
        <v>631</v>
      </c>
      <c r="AK314" s="156">
        <v>513</v>
      </c>
      <c r="AL314" s="155">
        <v>431</v>
      </c>
      <c r="AM314" s="156">
        <v>371</v>
      </c>
      <c r="AN314" s="155">
        <v>713</v>
      </c>
      <c r="AO314" s="155">
        <v>713</v>
      </c>
      <c r="AP314" s="156">
        <v>713</v>
      </c>
      <c r="AQ314" s="155">
        <v>713</v>
      </c>
      <c r="AR314" s="155">
        <v>713</v>
      </c>
      <c r="AS314" s="155">
        <v>713</v>
      </c>
      <c r="AT314" s="156">
        <v>713</v>
      </c>
      <c r="AU314" s="155">
        <v>651</v>
      </c>
      <c r="AV314" s="155">
        <v>713</v>
      </c>
      <c r="AW314" s="155">
        <v>713</v>
      </c>
      <c r="AX314" s="155">
        <v>713</v>
      </c>
      <c r="AY314" s="155">
        <v>713</v>
      </c>
      <c r="AZ314" s="155">
        <v>713</v>
      </c>
      <c r="BA314" s="155">
        <v>713</v>
      </c>
      <c r="BB314" s="155">
        <v>713</v>
      </c>
      <c r="BC314" s="155">
        <v>651</v>
      </c>
      <c r="BD314" s="691"/>
      <c r="BE314" s="701">
        <v>200</v>
      </c>
      <c r="BF314" s="303" t="s">
        <v>1165</v>
      </c>
      <c r="BG314" s="155">
        <v>479</v>
      </c>
      <c r="BH314" s="155">
        <v>479</v>
      </c>
      <c r="BI314" s="156">
        <v>532</v>
      </c>
      <c r="BJ314" s="155">
        <v>632</v>
      </c>
      <c r="BK314" s="155">
        <v>650</v>
      </c>
      <c r="BL314" s="156">
        <v>599</v>
      </c>
      <c r="BM314" s="155">
        <v>565</v>
      </c>
      <c r="BN314" s="156">
        <v>539</v>
      </c>
      <c r="BO314" s="155">
        <v>273</v>
      </c>
      <c r="BP314" s="155">
        <v>273</v>
      </c>
      <c r="BQ314" s="156">
        <v>303</v>
      </c>
      <c r="BR314" s="155">
        <v>361</v>
      </c>
      <c r="BS314" s="155">
        <v>418</v>
      </c>
      <c r="BT314" s="155">
        <v>476</v>
      </c>
      <c r="BU314" s="156">
        <v>533</v>
      </c>
      <c r="BV314" s="155">
        <v>539</v>
      </c>
      <c r="BW314" s="155">
        <v>273</v>
      </c>
      <c r="BX314" s="155">
        <v>273</v>
      </c>
      <c r="BY314" s="155">
        <v>303</v>
      </c>
      <c r="BZ314" s="155">
        <v>361</v>
      </c>
      <c r="CA314" s="155">
        <v>418</v>
      </c>
      <c r="CB314" s="155">
        <v>476</v>
      </c>
      <c r="CC314" s="155">
        <v>533</v>
      </c>
      <c r="CD314" s="155">
        <v>539</v>
      </c>
      <c r="CE314" s="691"/>
      <c r="CF314" s="701">
        <v>200</v>
      </c>
      <c r="CG314" s="303" t="s">
        <v>1165</v>
      </c>
      <c r="CH314" s="155">
        <v>332</v>
      </c>
      <c r="CI314" s="155">
        <v>332</v>
      </c>
      <c r="CJ314" s="156">
        <v>332</v>
      </c>
      <c r="CK314" s="155">
        <v>373</v>
      </c>
      <c r="CL314" s="155">
        <v>432</v>
      </c>
      <c r="CM314" s="156">
        <v>432</v>
      </c>
      <c r="CN314" s="155">
        <v>432</v>
      </c>
      <c r="CO314" s="156">
        <v>432</v>
      </c>
      <c r="CP314" s="155">
        <v>332</v>
      </c>
      <c r="CQ314" s="155">
        <v>332</v>
      </c>
      <c r="CR314" s="156">
        <v>332</v>
      </c>
      <c r="CS314" s="155">
        <v>332</v>
      </c>
      <c r="CT314" s="155">
        <v>332</v>
      </c>
      <c r="CU314" s="155">
        <v>343</v>
      </c>
      <c r="CV314" s="156">
        <v>408</v>
      </c>
      <c r="CW314" s="155">
        <v>432</v>
      </c>
      <c r="CX314" s="155">
        <v>332</v>
      </c>
      <c r="CY314" s="155">
        <v>332</v>
      </c>
      <c r="CZ314" s="155">
        <v>332</v>
      </c>
      <c r="DA314" s="155">
        <v>332</v>
      </c>
      <c r="DB314" s="155">
        <v>332</v>
      </c>
      <c r="DC314" s="155">
        <v>343</v>
      </c>
      <c r="DD314" s="155">
        <v>408</v>
      </c>
      <c r="DE314" s="155">
        <v>432</v>
      </c>
    </row>
    <row r="315" spans="1:109">
      <c r="A315" s="143">
        <v>315</v>
      </c>
      <c r="B315" s="691"/>
      <c r="C315" s="702"/>
      <c r="D315" s="304" t="s">
        <v>1166</v>
      </c>
      <c r="E315" s="157">
        <v>47</v>
      </c>
      <c r="F315" s="157">
        <v>47</v>
      </c>
      <c r="G315" s="158">
        <v>47</v>
      </c>
      <c r="H315" s="157">
        <v>47</v>
      </c>
      <c r="I315" s="157">
        <v>44</v>
      </c>
      <c r="J315" s="158">
        <v>35</v>
      </c>
      <c r="K315" s="157">
        <v>30</v>
      </c>
      <c r="L315" s="158">
        <v>26</v>
      </c>
      <c r="M315" s="157">
        <v>28</v>
      </c>
      <c r="N315" s="157">
        <v>28</v>
      </c>
      <c r="O315" s="158">
        <v>28</v>
      </c>
      <c r="P315" s="157">
        <v>28</v>
      </c>
      <c r="Q315" s="157">
        <v>28</v>
      </c>
      <c r="R315" s="157">
        <v>28</v>
      </c>
      <c r="S315" s="158">
        <v>28</v>
      </c>
      <c r="T315" s="157">
        <v>26</v>
      </c>
      <c r="U315" s="157">
        <v>28</v>
      </c>
      <c r="V315" s="157">
        <v>28</v>
      </c>
      <c r="W315" s="157">
        <v>28</v>
      </c>
      <c r="X315" s="157">
        <v>28</v>
      </c>
      <c r="Y315" s="157">
        <v>28</v>
      </c>
      <c r="Z315" s="157">
        <v>28</v>
      </c>
      <c r="AA315" s="157">
        <v>28</v>
      </c>
      <c r="AB315" s="157">
        <v>26</v>
      </c>
      <c r="AC315" s="691"/>
      <c r="AD315" s="702"/>
      <c r="AE315" s="304" t="s">
        <v>1166</v>
      </c>
      <c r="AF315" s="157">
        <v>687</v>
      </c>
      <c r="AG315" s="157">
        <v>687</v>
      </c>
      <c r="AH315" s="158">
        <v>687</v>
      </c>
      <c r="AI315" s="157">
        <v>687</v>
      </c>
      <c r="AJ315" s="157">
        <v>633</v>
      </c>
      <c r="AK315" s="158">
        <v>512</v>
      </c>
      <c r="AL315" s="157">
        <v>431</v>
      </c>
      <c r="AM315" s="158">
        <v>371</v>
      </c>
      <c r="AN315" s="157">
        <v>713</v>
      </c>
      <c r="AO315" s="157">
        <v>713</v>
      </c>
      <c r="AP315" s="158">
        <v>713</v>
      </c>
      <c r="AQ315" s="157">
        <v>713</v>
      </c>
      <c r="AR315" s="157">
        <v>713</v>
      </c>
      <c r="AS315" s="157">
        <v>713</v>
      </c>
      <c r="AT315" s="158">
        <v>713</v>
      </c>
      <c r="AU315" s="157">
        <v>651</v>
      </c>
      <c r="AV315" s="157">
        <v>713</v>
      </c>
      <c r="AW315" s="157">
        <v>713</v>
      </c>
      <c r="AX315" s="157">
        <v>713</v>
      </c>
      <c r="AY315" s="157">
        <v>713</v>
      </c>
      <c r="AZ315" s="157">
        <v>713</v>
      </c>
      <c r="BA315" s="157">
        <v>713</v>
      </c>
      <c r="BB315" s="157">
        <v>713</v>
      </c>
      <c r="BC315" s="157">
        <v>651</v>
      </c>
      <c r="BD315" s="691"/>
      <c r="BE315" s="702"/>
      <c r="BF315" s="304" t="s">
        <v>1166</v>
      </c>
      <c r="BG315" s="157">
        <v>462</v>
      </c>
      <c r="BH315" s="157">
        <v>462</v>
      </c>
      <c r="BI315" s="158">
        <v>512</v>
      </c>
      <c r="BJ315" s="157">
        <v>609</v>
      </c>
      <c r="BK315" s="157">
        <v>651</v>
      </c>
      <c r="BL315" s="158">
        <v>599</v>
      </c>
      <c r="BM315" s="157">
        <v>565</v>
      </c>
      <c r="BN315" s="158">
        <v>539</v>
      </c>
      <c r="BO315" s="157">
        <v>273</v>
      </c>
      <c r="BP315" s="157">
        <v>273</v>
      </c>
      <c r="BQ315" s="158">
        <v>303</v>
      </c>
      <c r="BR315" s="157">
        <v>361</v>
      </c>
      <c r="BS315" s="157">
        <v>418</v>
      </c>
      <c r="BT315" s="157">
        <v>476</v>
      </c>
      <c r="BU315" s="158">
        <v>533</v>
      </c>
      <c r="BV315" s="157">
        <v>539</v>
      </c>
      <c r="BW315" s="157">
        <v>273</v>
      </c>
      <c r="BX315" s="157">
        <v>273</v>
      </c>
      <c r="BY315" s="157">
        <v>303</v>
      </c>
      <c r="BZ315" s="157">
        <v>361</v>
      </c>
      <c r="CA315" s="157">
        <v>418</v>
      </c>
      <c r="CB315" s="157">
        <v>476</v>
      </c>
      <c r="CC315" s="157">
        <v>533</v>
      </c>
      <c r="CD315" s="157">
        <v>539</v>
      </c>
      <c r="CE315" s="691"/>
      <c r="CF315" s="702"/>
      <c r="CG315" s="304" t="s">
        <v>1166</v>
      </c>
      <c r="CH315" s="157">
        <v>320</v>
      </c>
      <c r="CI315" s="157">
        <v>320</v>
      </c>
      <c r="CJ315" s="158">
        <v>320</v>
      </c>
      <c r="CK315" s="157">
        <v>359</v>
      </c>
      <c r="CL315" s="157">
        <v>432</v>
      </c>
      <c r="CM315" s="158">
        <v>432</v>
      </c>
      <c r="CN315" s="157">
        <v>432</v>
      </c>
      <c r="CO315" s="158">
        <v>432</v>
      </c>
      <c r="CP315" s="157">
        <v>332</v>
      </c>
      <c r="CQ315" s="157">
        <v>332</v>
      </c>
      <c r="CR315" s="158">
        <v>332</v>
      </c>
      <c r="CS315" s="157">
        <v>332</v>
      </c>
      <c r="CT315" s="157">
        <v>332</v>
      </c>
      <c r="CU315" s="157">
        <v>343</v>
      </c>
      <c r="CV315" s="158">
        <v>408</v>
      </c>
      <c r="CW315" s="157">
        <v>432</v>
      </c>
      <c r="CX315" s="157">
        <v>332</v>
      </c>
      <c r="CY315" s="157">
        <v>332</v>
      </c>
      <c r="CZ315" s="157">
        <v>332</v>
      </c>
      <c r="DA315" s="157">
        <v>332</v>
      </c>
      <c r="DB315" s="157">
        <v>332</v>
      </c>
      <c r="DC315" s="157">
        <v>343</v>
      </c>
      <c r="DD315" s="157">
        <v>408</v>
      </c>
      <c r="DE315" s="157">
        <v>432</v>
      </c>
    </row>
    <row r="316" spans="1:109">
      <c r="A316" s="143">
        <v>316</v>
      </c>
      <c r="B316" s="692"/>
      <c r="C316" s="703"/>
      <c r="D316" s="305" t="s">
        <v>1167</v>
      </c>
      <c r="E316" s="159">
        <v>43</v>
      </c>
      <c r="F316" s="159">
        <v>43</v>
      </c>
      <c r="G316" s="160">
        <v>43</v>
      </c>
      <c r="H316" s="159">
        <v>43</v>
      </c>
      <c r="I316" s="159">
        <v>41</v>
      </c>
      <c r="J316" s="160">
        <v>35</v>
      </c>
      <c r="K316" s="159">
        <v>30</v>
      </c>
      <c r="L316" s="160">
        <v>26</v>
      </c>
      <c r="M316" s="159">
        <v>28</v>
      </c>
      <c r="N316" s="159">
        <v>28</v>
      </c>
      <c r="O316" s="160">
        <v>28</v>
      </c>
      <c r="P316" s="159">
        <v>28</v>
      </c>
      <c r="Q316" s="159">
        <v>28</v>
      </c>
      <c r="R316" s="159">
        <v>28</v>
      </c>
      <c r="S316" s="160">
        <v>28</v>
      </c>
      <c r="T316" s="159">
        <v>26</v>
      </c>
      <c r="U316" s="159">
        <v>28</v>
      </c>
      <c r="V316" s="159">
        <v>28</v>
      </c>
      <c r="W316" s="159">
        <v>28</v>
      </c>
      <c r="X316" s="159">
        <v>28</v>
      </c>
      <c r="Y316" s="159">
        <v>28</v>
      </c>
      <c r="Z316" s="159">
        <v>28</v>
      </c>
      <c r="AA316" s="159">
        <v>28</v>
      </c>
      <c r="AB316" s="159">
        <v>26</v>
      </c>
      <c r="AC316" s="692"/>
      <c r="AD316" s="703"/>
      <c r="AE316" s="305" t="s">
        <v>1167</v>
      </c>
      <c r="AF316" s="159">
        <v>627</v>
      </c>
      <c r="AG316" s="159">
        <v>627</v>
      </c>
      <c r="AH316" s="160">
        <v>627</v>
      </c>
      <c r="AI316" s="159">
        <v>627</v>
      </c>
      <c r="AJ316" s="159">
        <v>601</v>
      </c>
      <c r="AK316" s="160">
        <v>512</v>
      </c>
      <c r="AL316" s="159">
        <v>431</v>
      </c>
      <c r="AM316" s="160">
        <v>372</v>
      </c>
      <c r="AN316" s="159">
        <v>713</v>
      </c>
      <c r="AO316" s="159">
        <v>713</v>
      </c>
      <c r="AP316" s="160">
        <v>713</v>
      </c>
      <c r="AQ316" s="159">
        <v>713</v>
      </c>
      <c r="AR316" s="159">
        <v>713</v>
      </c>
      <c r="AS316" s="159">
        <v>713</v>
      </c>
      <c r="AT316" s="160">
        <v>713</v>
      </c>
      <c r="AU316" s="159">
        <v>652</v>
      </c>
      <c r="AV316" s="159">
        <v>713</v>
      </c>
      <c r="AW316" s="159">
        <v>713</v>
      </c>
      <c r="AX316" s="159">
        <v>713</v>
      </c>
      <c r="AY316" s="159">
        <v>713</v>
      </c>
      <c r="AZ316" s="159">
        <v>713</v>
      </c>
      <c r="BA316" s="159">
        <v>713</v>
      </c>
      <c r="BB316" s="159">
        <v>713</v>
      </c>
      <c r="BC316" s="159">
        <v>652</v>
      </c>
      <c r="BD316" s="692"/>
      <c r="BE316" s="703"/>
      <c r="BF316" s="305" t="s">
        <v>1167</v>
      </c>
      <c r="BG316" s="159">
        <v>422</v>
      </c>
      <c r="BH316" s="159">
        <v>422</v>
      </c>
      <c r="BI316" s="160">
        <v>468</v>
      </c>
      <c r="BJ316" s="159">
        <v>557</v>
      </c>
      <c r="BK316" s="159">
        <v>618</v>
      </c>
      <c r="BL316" s="160">
        <v>599</v>
      </c>
      <c r="BM316" s="159">
        <v>565</v>
      </c>
      <c r="BN316" s="160">
        <v>540</v>
      </c>
      <c r="BO316" s="159">
        <v>274</v>
      </c>
      <c r="BP316" s="159">
        <v>274</v>
      </c>
      <c r="BQ316" s="160">
        <v>304</v>
      </c>
      <c r="BR316" s="159">
        <v>361</v>
      </c>
      <c r="BS316" s="159">
        <v>418</v>
      </c>
      <c r="BT316" s="159">
        <v>476</v>
      </c>
      <c r="BU316" s="160">
        <v>534</v>
      </c>
      <c r="BV316" s="159">
        <v>540</v>
      </c>
      <c r="BW316" s="159">
        <v>274</v>
      </c>
      <c r="BX316" s="159">
        <v>274</v>
      </c>
      <c r="BY316" s="159">
        <v>304</v>
      </c>
      <c r="BZ316" s="159">
        <v>361</v>
      </c>
      <c r="CA316" s="159">
        <v>418</v>
      </c>
      <c r="CB316" s="159">
        <v>476</v>
      </c>
      <c r="CC316" s="159">
        <v>534</v>
      </c>
      <c r="CD316" s="159">
        <v>540</v>
      </c>
      <c r="CE316" s="692"/>
      <c r="CF316" s="703"/>
      <c r="CG316" s="305" t="s">
        <v>1167</v>
      </c>
      <c r="CH316" s="159">
        <v>293</v>
      </c>
      <c r="CI316" s="159">
        <v>293</v>
      </c>
      <c r="CJ316" s="160">
        <v>293</v>
      </c>
      <c r="CK316" s="159">
        <v>329</v>
      </c>
      <c r="CL316" s="159">
        <v>412</v>
      </c>
      <c r="CM316" s="160">
        <v>432</v>
      </c>
      <c r="CN316" s="159">
        <v>432</v>
      </c>
      <c r="CO316" s="160">
        <v>432</v>
      </c>
      <c r="CP316" s="159">
        <v>332</v>
      </c>
      <c r="CQ316" s="159">
        <v>332</v>
      </c>
      <c r="CR316" s="160">
        <v>332</v>
      </c>
      <c r="CS316" s="159">
        <v>332</v>
      </c>
      <c r="CT316" s="159">
        <v>332</v>
      </c>
      <c r="CU316" s="159">
        <v>343</v>
      </c>
      <c r="CV316" s="160">
        <v>408</v>
      </c>
      <c r="CW316" s="159">
        <v>432</v>
      </c>
      <c r="CX316" s="159">
        <v>332</v>
      </c>
      <c r="CY316" s="159">
        <v>332</v>
      </c>
      <c r="CZ316" s="159">
        <v>332</v>
      </c>
      <c r="DA316" s="159">
        <v>332</v>
      </c>
      <c r="DB316" s="159">
        <v>332</v>
      </c>
      <c r="DC316" s="159">
        <v>343</v>
      </c>
      <c r="DD316" s="159">
        <v>408</v>
      </c>
      <c r="DE316" s="159">
        <v>432</v>
      </c>
    </row>
    <row r="317" spans="1:109">
      <c r="A317" s="143"/>
    </row>
    <row r="318" spans="1:109">
      <c r="A318" s="143"/>
    </row>
    <row r="319" spans="1:109">
      <c r="A319" s="143"/>
    </row>
    <row r="320" spans="1:109">
      <c r="A320" s="143"/>
    </row>
    <row r="321" spans="1:1">
      <c r="A321" s="143"/>
    </row>
    <row r="322" spans="1:1">
      <c r="A322" s="143"/>
    </row>
    <row r="323" spans="1:1">
      <c r="A323" s="143"/>
    </row>
    <row r="324" spans="1:1">
      <c r="A324" s="143"/>
    </row>
  </sheetData>
  <mergeCells count="720">
    <mergeCell ref="B3:AB3"/>
    <mergeCell ref="AC3:BC3"/>
    <mergeCell ref="BD3:CD3"/>
    <mergeCell ref="CE3:DE3"/>
    <mergeCell ref="B4:B6"/>
    <mergeCell ref="C4:C6"/>
    <mergeCell ref="D4:D6"/>
    <mergeCell ref="E4:L4"/>
    <mergeCell ref="M4:T4"/>
    <mergeCell ref="U4:AB4"/>
    <mergeCell ref="CH4:CO4"/>
    <mergeCell ref="CP4:CW4"/>
    <mergeCell ref="CX4:DE4"/>
    <mergeCell ref="CH5:CO5"/>
    <mergeCell ref="CP5:CW5"/>
    <mergeCell ref="CX5:DE5"/>
    <mergeCell ref="BD4:BD6"/>
    <mergeCell ref="BE4:BE6"/>
    <mergeCell ref="BF4:BF6"/>
    <mergeCell ref="BG4:BN4"/>
    <mergeCell ref="BO4:BV4"/>
    <mergeCell ref="BW4:CD4"/>
    <mergeCell ref="BG5:BN5"/>
    <mergeCell ref="BO5:BV5"/>
    <mergeCell ref="CG4:CG6"/>
    <mergeCell ref="AC4:AC6"/>
    <mergeCell ref="AD4:AD6"/>
    <mergeCell ref="AE4:AE6"/>
    <mergeCell ref="AF4:AM4"/>
    <mergeCell ref="AN4:AU4"/>
    <mergeCell ref="AV4:BC4"/>
    <mergeCell ref="CF19:CF21"/>
    <mergeCell ref="C22:C24"/>
    <mergeCell ref="AD22:AD24"/>
    <mergeCell ref="BE22:BE24"/>
    <mergeCell ref="CF22:CF24"/>
    <mergeCell ref="BW5:CD5"/>
    <mergeCell ref="E5:L5"/>
    <mergeCell ref="M5:T5"/>
    <mergeCell ref="U5:AB5"/>
    <mergeCell ref="AF5:AM5"/>
    <mergeCell ref="AN5:AU5"/>
    <mergeCell ref="AV5:BC5"/>
    <mergeCell ref="CE4:CE6"/>
    <mergeCell ref="CF4:CF6"/>
    <mergeCell ref="BE10:BE12"/>
    <mergeCell ref="CF10:CF12"/>
    <mergeCell ref="C17:C18"/>
    <mergeCell ref="AD17:AD18"/>
    <mergeCell ref="BE17:BE18"/>
    <mergeCell ref="CF17:CF18"/>
    <mergeCell ref="C7:C9"/>
    <mergeCell ref="AC7:AC36"/>
    <mergeCell ref="AD7:AD9"/>
    <mergeCell ref="BD7:BD36"/>
    <mergeCell ref="BE7:BE9"/>
    <mergeCell ref="C34:C36"/>
    <mergeCell ref="AD34:AD36"/>
    <mergeCell ref="BE34:BE36"/>
    <mergeCell ref="CF34:CF36"/>
    <mergeCell ref="B38:AB38"/>
    <mergeCell ref="AC38:BC38"/>
    <mergeCell ref="BD38:CD38"/>
    <mergeCell ref="CE38:DE38"/>
    <mergeCell ref="AD28:AD30"/>
    <mergeCell ref="BE28:BE30"/>
    <mergeCell ref="CF28:CF30"/>
    <mergeCell ref="C31:C33"/>
    <mergeCell ref="AD31:AD33"/>
    <mergeCell ref="BE31:BE33"/>
    <mergeCell ref="CF31:CF33"/>
    <mergeCell ref="B7:B36"/>
    <mergeCell ref="C19:C21"/>
    <mergeCell ref="AD19:AD21"/>
    <mergeCell ref="BE19:BE21"/>
    <mergeCell ref="C28:C30"/>
    <mergeCell ref="C25:C27"/>
    <mergeCell ref="AD25:AD27"/>
    <mergeCell ref="BE25:BE27"/>
    <mergeCell ref="CF25:CF27"/>
    <mergeCell ref="CE7:CE36"/>
    <mergeCell ref="CF7:CF9"/>
    <mergeCell ref="C10:C12"/>
    <mergeCell ref="AD10:AD12"/>
    <mergeCell ref="B39:B41"/>
    <mergeCell ref="C39:C41"/>
    <mergeCell ref="D39:D41"/>
    <mergeCell ref="E39:L39"/>
    <mergeCell ref="M39:T39"/>
    <mergeCell ref="U39:AB39"/>
    <mergeCell ref="E40:L40"/>
    <mergeCell ref="M40:T40"/>
    <mergeCell ref="U40:AB40"/>
    <mergeCell ref="AC39:AC41"/>
    <mergeCell ref="AD39:AD41"/>
    <mergeCell ref="AE39:AE41"/>
    <mergeCell ref="AF39:AM39"/>
    <mergeCell ref="AN39:AU39"/>
    <mergeCell ref="AV39:BC39"/>
    <mergeCell ref="AF40:AM40"/>
    <mergeCell ref="AN40:AU40"/>
    <mergeCell ref="AV40:BC40"/>
    <mergeCell ref="BD39:BD41"/>
    <mergeCell ref="BE39:BE41"/>
    <mergeCell ref="BF39:BF41"/>
    <mergeCell ref="BG39:BN39"/>
    <mergeCell ref="BO39:BV39"/>
    <mergeCell ref="BW39:CD39"/>
    <mergeCell ref="BG40:BN40"/>
    <mergeCell ref="BO40:BV40"/>
    <mergeCell ref="BW40:CD40"/>
    <mergeCell ref="CE39:CE41"/>
    <mergeCell ref="CF39:CF41"/>
    <mergeCell ref="CG39:CG41"/>
    <mergeCell ref="CH39:CO39"/>
    <mergeCell ref="CP39:CW39"/>
    <mergeCell ref="CX39:DE39"/>
    <mergeCell ref="CH40:CO40"/>
    <mergeCell ref="CP40:CW40"/>
    <mergeCell ref="CX40:DE40"/>
    <mergeCell ref="CF60:CF62"/>
    <mergeCell ref="CE42:CE71"/>
    <mergeCell ref="CF42:CF44"/>
    <mergeCell ref="C45:C47"/>
    <mergeCell ref="AD45:AD47"/>
    <mergeCell ref="BE45:BE47"/>
    <mergeCell ref="CF45:CF47"/>
    <mergeCell ref="C52:C53"/>
    <mergeCell ref="AD52:AD53"/>
    <mergeCell ref="BE52:BE53"/>
    <mergeCell ref="CF52:CF53"/>
    <mergeCell ref="C42:C44"/>
    <mergeCell ref="AC42:AC71"/>
    <mergeCell ref="AD42:AD44"/>
    <mergeCell ref="BD42:BD71"/>
    <mergeCell ref="BE42:BE44"/>
    <mergeCell ref="C69:C71"/>
    <mergeCell ref="AD69:AD71"/>
    <mergeCell ref="BE69:BE71"/>
    <mergeCell ref="CF69:CF71"/>
    <mergeCell ref="B73:AB73"/>
    <mergeCell ref="AC73:BC73"/>
    <mergeCell ref="BD73:CD73"/>
    <mergeCell ref="CE73:DE73"/>
    <mergeCell ref="AD63:AD65"/>
    <mergeCell ref="BE63:BE65"/>
    <mergeCell ref="CF63:CF65"/>
    <mergeCell ref="C66:C68"/>
    <mergeCell ref="AD66:AD68"/>
    <mergeCell ref="BE66:BE68"/>
    <mergeCell ref="CF66:CF68"/>
    <mergeCell ref="B42:B71"/>
    <mergeCell ref="C54:C56"/>
    <mergeCell ref="AD54:AD56"/>
    <mergeCell ref="BE54:BE56"/>
    <mergeCell ref="C63:C65"/>
    <mergeCell ref="CF54:CF56"/>
    <mergeCell ref="C57:C59"/>
    <mergeCell ref="AD57:AD59"/>
    <mergeCell ref="BE57:BE59"/>
    <mergeCell ref="CF57:CF59"/>
    <mergeCell ref="C60:C62"/>
    <mergeCell ref="AD60:AD62"/>
    <mergeCell ref="BE60:BE62"/>
    <mergeCell ref="B74:B76"/>
    <mergeCell ref="C74:C76"/>
    <mergeCell ref="D74:D76"/>
    <mergeCell ref="E74:L74"/>
    <mergeCell ref="M74:T74"/>
    <mergeCell ref="U74:AB74"/>
    <mergeCell ref="E75:L75"/>
    <mergeCell ref="M75:T75"/>
    <mergeCell ref="U75:AB75"/>
    <mergeCell ref="AC74:AC76"/>
    <mergeCell ref="AD74:AD76"/>
    <mergeCell ref="AE74:AE76"/>
    <mergeCell ref="AF74:AM74"/>
    <mergeCell ref="AN74:AU74"/>
    <mergeCell ref="AV74:BC74"/>
    <mergeCell ref="AF75:AM75"/>
    <mergeCell ref="AN75:AU75"/>
    <mergeCell ref="AV75:BC75"/>
    <mergeCell ref="BD74:BD76"/>
    <mergeCell ref="BE74:BE76"/>
    <mergeCell ref="BF74:BF76"/>
    <mergeCell ref="BG74:BN74"/>
    <mergeCell ref="BO74:BV74"/>
    <mergeCell ref="BW74:CD74"/>
    <mergeCell ref="BG75:BN75"/>
    <mergeCell ref="BO75:BV75"/>
    <mergeCell ref="BW75:CD75"/>
    <mergeCell ref="CE74:CE76"/>
    <mergeCell ref="CF74:CF76"/>
    <mergeCell ref="CG74:CG76"/>
    <mergeCell ref="CH74:CO74"/>
    <mergeCell ref="CP74:CW74"/>
    <mergeCell ref="CX74:DE74"/>
    <mergeCell ref="CH75:CO75"/>
    <mergeCell ref="CP75:CW75"/>
    <mergeCell ref="CX75:DE75"/>
    <mergeCell ref="CF95:CF97"/>
    <mergeCell ref="CE77:CE106"/>
    <mergeCell ref="CF77:CF79"/>
    <mergeCell ref="C80:C82"/>
    <mergeCell ref="AD80:AD82"/>
    <mergeCell ref="BE80:BE82"/>
    <mergeCell ref="CF80:CF82"/>
    <mergeCell ref="C87:C88"/>
    <mergeCell ref="AD87:AD88"/>
    <mergeCell ref="BE87:BE88"/>
    <mergeCell ref="CF87:CF88"/>
    <mergeCell ref="C77:C79"/>
    <mergeCell ref="AC77:AC106"/>
    <mergeCell ref="AD77:AD79"/>
    <mergeCell ref="BD77:BD106"/>
    <mergeCell ref="BE77:BE79"/>
    <mergeCell ref="C104:C106"/>
    <mergeCell ref="AD104:AD106"/>
    <mergeCell ref="BE104:BE106"/>
    <mergeCell ref="CF104:CF106"/>
    <mergeCell ref="B108:AB108"/>
    <mergeCell ref="AC108:BC108"/>
    <mergeCell ref="BD108:CD108"/>
    <mergeCell ref="CE108:DE108"/>
    <mergeCell ref="AD98:AD100"/>
    <mergeCell ref="BE98:BE100"/>
    <mergeCell ref="CF98:CF100"/>
    <mergeCell ref="C101:C103"/>
    <mergeCell ref="AD101:AD103"/>
    <mergeCell ref="BE101:BE103"/>
    <mergeCell ref="CF101:CF103"/>
    <mergeCell ref="B77:B106"/>
    <mergeCell ref="C89:C91"/>
    <mergeCell ref="AD89:AD91"/>
    <mergeCell ref="BE89:BE91"/>
    <mergeCell ref="C98:C100"/>
    <mergeCell ref="CF89:CF91"/>
    <mergeCell ref="C92:C94"/>
    <mergeCell ref="AD92:AD94"/>
    <mergeCell ref="BE92:BE94"/>
    <mergeCell ref="CF92:CF94"/>
    <mergeCell ref="C95:C97"/>
    <mergeCell ref="AD95:AD97"/>
    <mergeCell ref="BE95:BE97"/>
    <mergeCell ref="B109:B111"/>
    <mergeCell ref="C109:C111"/>
    <mergeCell ref="D109:D111"/>
    <mergeCell ref="E109:L109"/>
    <mergeCell ref="M109:T109"/>
    <mergeCell ref="U109:AB109"/>
    <mergeCell ref="E110:L110"/>
    <mergeCell ref="M110:T110"/>
    <mergeCell ref="U110:AB110"/>
    <mergeCell ref="AC109:AC111"/>
    <mergeCell ref="AD109:AD111"/>
    <mergeCell ref="AE109:AE111"/>
    <mergeCell ref="AF109:AM109"/>
    <mergeCell ref="AN109:AU109"/>
    <mergeCell ref="AV109:BC109"/>
    <mergeCell ref="AF110:AM110"/>
    <mergeCell ref="AN110:AU110"/>
    <mergeCell ref="AV110:BC110"/>
    <mergeCell ref="BD109:BD111"/>
    <mergeCell ref="BE109:BE111"/>
    <mergeCell ref="BF109:BF111"/>
    <mergeCell ref="BG109:BN109"/>
    <mergeCell ref="BO109:BV109"/>
    <mergeCell ref="BW109:CD109"/>
    <mergeCell ref="BG110:BN110"/>
    <mergeCell ref="BO110:BV110"/>
    <mergeCell ref="BW110:CD110"/>
    <mergeCell ref="CE109:CE111"/>
    <mergeCell ref="CF109:CF111"/>
    <mergeCell ref="CG109:CG111"/>
    <mergeCell ref="CH109:CO109"/>
    <mergeCell ref="CP109:CW109"/>
    <mergeCell ref="CX109:DE109"/>
    <mergeCell ref="CH110:CO110"/>
    <mergeCell ref="CP110:CW110"/>
    <mergeCell ref="CX110:DE110"/>
    <mergeCell ref="CF130:CF132"/>
    <mergeCell ref="CE112:CE141"/>
    <mergeCell ref="CF112:CF114"/>
    <mergeCell ref="C115:C117"/>
    <mergeCell ref="AD115:AD117"/>
    <mergeCell ref="BE115:BE117"/>
    <mergeCell ref="CF115:CF117"/>
    <mergeCell ref="C122:C123"/>
    <mergeCell ref="AD122:AD123"/>
    <mergeCell ref="BE122:BE123"/>
    <mergeCell ref="CF122:CF123"/>
    <mergeCell ref="C112:C114"/>
    <mergeCell ref="AC112:AC141"/>
    <mergeCell ref="AD112:AD114"/>
    <mergeCell ref="BD112:BD141"/>
    <mergeCell ref="BE112:BE114"/>
    <mergeCell ref="C139:C141"/>
    <mergeCell ref="AD139:AD141"/>
    <mergeCell ref="BE139:BE141"/>
    <mergeCell ref="CF139:CF141"/>
    <mergeCell ref="B143:AB143"/>
    <mergeCell ref="AC143:BC143"/>
    <mergeCell ref="BD143:CD143"/>
    <mergeCell ref="CE143:DE143"/>
    <mergeCell ref="AD133:AD135"/>
    <mergeCell ref="BE133:BE135"/>
    <mergeCell ref="CF133:CF135"/>
    <mergeCell ref="C136:C138"/>
    <mergeCell ref="AD136:AD138"/>
    <mergeCell ref="BE136:BE138"/>
    <mergeCell ref="CF136:CF138"/>
    <mergeCell ref="B112:B141"/>
    <mergeCell ref="C124:C126"/>
    <mergeCell ref="AD124:AD126"/>
    <mergeCell ref="BE124:BE126"/>
    <mergeCell ref="C133:C135"/>
    <mergeCell ref="CF124:CF126"/>
    <mergeCell ref="C127:C129"/>
    <mergeCell ref="AD127:AD129"/>
    <mergeCell ref="BE127:BE129"/>
    <mergeCell ref="CF127:CF129"/>
    <mergeCell ref="C130:C132"/>
    <mergeCell ref="AD130:AD132"/>
    <mergeCell ref="BE130:BE132"/>
    <mergeCell ref="B144:B146"/>
    <mergeCell ref="C144:C146"/>
    <mergeCell ref="D144:D146"/>
    <mergeCell ref="E144:L144"/>
    <mergeCell ref="M144:T144"/>
    <mergeCell ref="U144:AB144"/>
    <mergeCell ref="E145:L145"/>
    <mergeCell ref="M145:T145"/>
    <mergeCell ref="U145:AB145"/>
    <mergeCell ref="AC144:AC146"/>
    <mergeCell ref="AD144:AD146"/>
    <mergeCell ref="AE144:AE146"/>
    <mergeCell ref="AF144:AM144"/>
    <mergeCell ref="AN144:AU144"/>
    <mergeCell ref="AV144:BC144"/>
    <mergeCell ref="AF145:AM145"/>
    <mergeCell ref="AN145:AU145"/>
    <mergeCell ref="AV145:BC145"/>
    <mergeCell ref="BD144:BD146"/>
    <mergeCell ref="BE144:BE146"/>
    <mergeCell ref="BF144:BF146"/>
    <mergeCell ref="BG144:BN144"/>
    <mergeCell ref="BO144:BV144"/>
    <mergeCell ref="BW144:CD144"/>
    <mergeCell ref="BG145:BN145"/>
    <mergeCell ref="BO145:BV145"/>
    <mergeCell ref="BW145:CD145"/>
    <mergeCell ref="CE144:CE146"/>
    <mergeCell ref="CF144:CF146"/>
    <mergeCell ref="CG144:CG146"/>
    <mergeCell ref="CH144:CO144"/>
    <mergeCell ref="CP144:CW144"/>
    <mergeCell ref="CX144:DE144"/>
    <mergeCell ref="CH145:CO145"/>
    <mergeCell ref="CP145:CW145"/>
    <mergeCell ref="CX145:DE145"/>
    <mergeCell ref="CF165:CF167"/>
    <mergeCell ref="CE147:CE176"/>
    <mergeCell ref="CF147:CF149"/>
    <mergeCell ref="C150:C152"/>
    <mergeCell ref="AD150:AD152"/>
    <mergeCell ref="BE150:BE152"/>
    <mergeCell ref="CF150:CF152"/>
    <mergeCell ref="C157:C158"/>
    <mergeCell ref="AD157:AD158"/>
    <mergeCell ref="BE157:BE158"/>
    <mergeCell ref="CF157:CF158"/>
    <mergeCell ref="C147:C149"/>
    <mergeCell ref="AC147:AC176"/>
    <mergeCell ref="AD147:AD149"/>
    <mergeCell ref="BD147:BD176"/>
    <mergeCell ref="BE147:BE149"/>
    <mergeCell ref="C174:C176"/>
    <mergeCell ref="AD174:AD176"/>
    <mergeCell ref="BE174:BE176"/>
    <mergeCell ref="CF174:CF176"/>
    <mergeCell ref="B178:AB178"/>
    <mergeCell ref="AC178:BC178"/>
    <mergeCell ref="BD178:CD178"/>
    <mergeCell ref="CE178:DE178"/>
    <mergeCell ref="AD168:AD170"/>
    <mergeCell ref="BE168:BE170"/>
    <mergeCell ref="CF168:CF170"/>
    <mergeCell ref="C171:C173"/>
    <mergeCell ref="AD171:AD173"/>
    <mergeCell ref="BE171:BE173"/>
    <mergeCell ref="CF171:CF173"/>
    <mergeCell ref="B147:B176"/>
    <mergeCell ref="C159:C161"/>
    <mergeCell ref="AD159:AD161"/>
    <mergeCell ref="BE159:BE161"/>
    <mergeCell ref="C168:C170"/>
    <mergeCell ref="CF159:CF161"/>
    <mergeCell ref="C162:C164"/>
    <mergeCell ref="AD162:AD164"/>
    <mergeCell ref="BE162:BE164"/>
    <mergeCell ref="CF162:CF164"/>
    <mergeCell ref="C165:C167"/>
    <mergeCell ref="AD165:AD167"/>
    <mergeCell ref="BE165:BE167"/>
    <mergeCell ref="B179:B181"/>
    <mergeCell ref="C179:C181"/>
    <mergeCell ref="D179:D181"/>
    <mergeCell ref="E179:L179"/>
    <mergeCell ref="M179:T179"/>
    <mergeCell ref="U179:AB179"/>
    <mergeCell ref="E180:L180"/>
    <mergeCell ref="M180:T180"/>
    <mergeCell ref="U180:AB180"/>
    <mergeCell ref="AC179:AC181"/>
    <mergeCell ref="AD179:AD181"/>
    <mergeCell ref="AE179:AE181"/>
    <mergeCell ref="AF179:AM179"/>
    <mergeCell ref="AN179:AU179"/>
    <mergeCell ref="AV179:BC179"/>
    <mergeCell ref="AF180:AM180"/>
    <mergeCell ref="AN180:AU180"/>
    <mergeCell ref="AV180:BC180"/>
    <mergeCell ref="BD179:BD181"/>
    <mergeCell ref="BE179:BE181"/>
    <mergeCell ref="BF179:BF181"/>
    <mergeCell ref="BG179:BN179"/>
    <mergeCell ref="BO179:BV179"/>
    <mergeCell ref="BW179:CD179"/>
    <mergeCell ref="BG180:BN180"/>
    <mergeCell ref="BO180:BV180"/>
    <mergeCell ref="BW180:CD180"/>
    <mergeCell ref="CE179:CE181"/>
    <mergeCell ref="CF179:CF181"/>
    <mergeCell ref="CG179:CG181"/>
    <mergeCell ref="CH179:CO179"/>
    <mergeCell ref="CP179:CW179"/>
    <mergeCell ref="CX179:DE179"/>
    <mergeCell ref="CH180:CO180"/>
    <mergeCell ref="CP180:CW180"/>
    <mergeCell ref="CX180:DE180"/>
    <mergeCell ref="CF200:CF202"/>
    <mergeCell ref="CE182:CE211"/>
    <mergeCell ref="CF182:CF184"/>
    <mergeCell ref="C185:C187"/>
    <mergeCell ref="AD185:AD187"/>
    <mergeCell ref="BE185:BE187"/>
    <mergeCell ref="CF185:CF187"/>
    <mergeCell ref="C192:C193"/>
    <mergeCell ref="AD192:AD193"/>
    <mergeCell ref="BE192:BE193"/>
    <mergeCell ref="CF192:CF193"/>
    <mergeCell ref="C182:C184"/>
    <mergeCell ref="AC182:AC211"/>
    <mergeCell ref="AD182:AD184"/>
    <mergeCell ref="BD182:BD211"/>
    <mergeCell ref="BE182:BE184"/>
    <mergeCell ref="C209:C211"/>
    <mergeCell ref="AD209:AD211"/>
    <mergeCell ref="BE209:BE211"/>
    <mergeCell ref="CF209:CF211"/>
    <mergeCell ref="B213:AB213"/>
    <mergeCell ref="AC213:BC213"/>
    <mergeCell ref="BD213:CD213"/>
    <mergeCell ref="CE213:DE213"/>
    <mergeCell ref="AD203:AD205"/>
    <mergeCell ref="BE203:BE205"/>
    <mergeCell ref="CF203:CF205"/>
    <mergeCell ref="C206:C208"/>
    <mergeCell ref="AD206:AD208"/>
    <mergeCell ref="BE206:BE208"/>
    <mergeCell ref="CF206:CF208"/>
    <mergeCell ref="B182:B211"/>
    <mergeCell ref="C194:C196"/>
    <mergeCell ref="AD194:AD196"/>
    <mergeCell ref="BE194:BE196"/>
    <mergeCell ref="C203:C205"/>
    <mergeCell ref="CF194:CF196"/>
    <mergeCell ref="C197:C199"/>
    <mergeCell ref="AD197:AD199"/>
    <mergeCell ref="BE197:BE199"/>
    <mergeCell ref="CF197:CF199"/>
    <mergeCell ref="C200:C202"/>
    <mergeCell ref="AD200:AD202"/>
    <mergeCell ref="BE200:BE202"/>
    <mergeCell ref="B214:B216"/>
    <mergeCell ref="C214:C216"/>
    <mergeCell ref="D214:D216"/>
    <mergeCell ref="E214:L214"/>
    <mergeCell ref="M214:T214"/>
    <mergeCell ref="U214:AB214"/>
    <mergeCell ref="E215:L215"/>
    <mergeCell ref="M215:T215"/>
    <mergeCell ref="U215:AB215"/>
    <mergeCell ref="AC214:AC216"/>
    <mergeCell ref="AD214:AD216"/>
    <mergeCell ref="AE214:AE216"/>
    <mergeCell ref="AF214:AM214"/>
    <mergeCell ref="AN214:AU214"/>
    <mergeCell ref="AV214:BC214"/>
    <mergeCell ref="AF215:AM215"/>
    <mergeCell ref="AN215:AU215"/>
    <mergeCell ref="AV215:BC215"/>
    <mergeCell ref="BD214:BD216"/>
    <mergeCell ref="BE214:BE216"/>
    <mergeCell ref="BF214:BF216"/>
    <mergeCell ref="BG214:BN214"/>
    <mergeCell ref="BO214:BV214"/>
    <mergeCell ref="BW214:CD214"/>
    <mergeCell ref="BG215:BN215"/>
    <mergeCell ref="BO215:BV215"/>
    <mergeCell ref="BW215:CD215"/>
    <mergeCell ref="CE214:CE216"/>
    <mergeCell ref="CF214:CF216"/>
    <mergeCell ref="CG214:CG216"/>
    <mergeCell ref="CH214:CO214"/>
    <mergeCell ref="CP214:CW214"/>
    <mergeCell ref="CX214:DE214"/>
    <mergeCell ref="CH215:CO215"/>
    <mergeCell ref="CP215:CW215"/>
    <mergeCell ref="CX215:DE215"/>
    <mergeCell ref="CF235:CF237"/>
    <mergeCell ref="CE217:CE246"/>
    <mergeCell ref="CF217:CF219"/>
    <mergeCell ref="C220:C222"/>
    <mergeCell ref="AD220:AD222"/>
    <mergeCell ref="BE220:BE222"/>
    <mergeCell ref="CF220:CF222"/>
    <mergeCell ref="C227:C228"/>
    <mergeCell ref="AD227:AD228"/>
    <mergeCell ref="BE227:BE228"/>
    <mergeCell ref="CF227:CF228"/>
    <mergeCell ref="C217:C219"/>
    <mergeCell ref="AC217:AC246"/>
    <mergeCell ref="AD217:AD219"/>
    <mergeCell ref="BD217:BD246"/>
    <mergeCell ref="BE217:BE219"/>
    <mergeCell ref="C244:C246"/>
    <mergeCell ref="AD244:AD246"/>
    <mergeCell ref="BE244:BE246"/>
    <mergeCell ref="CF244:CF246"/>
    <mergeCell ref="B248:AB248"/>
    <mergeCell ref="AC248:BC248"/>
    <mergeCell ref="BD248:CD248"/>
    <mergeCell ref="CE248:DE248"/>
    <mergeCell ref="AD238:AD240"/>
    <mergeCell ref="BE238:BE240"/>
    <mergeCell ref="CF238:CF240"/>
    <mergeCell ref="C241:C243"/>
    <mergeCell ref="AD241:AD243"/>
    <mergeCell ref="BE241:BE243"/>
    <mergeCell ref="CF241:CF243"/>
    <mergeCell ref="B217:B246"/>
    <mergeCell ref="C229:C231"/>
    <mergeCell ref="AD229:AD231"/>
    <mergeCell ref="BE229:BE231"/>
    <mergeCell ref="C238:C240"/>
    <mergeCell ref="CF229:CF231"/>
    <mergeCell ref="C232:C234"/>
    <mergeCell ref="AD232:AD234"/>
    <mergeCell ref="BE232:BE234"/>
    <mergeCell ref="CF232:CF234"/>
    <mergeCell ref="C235:C237"/>
    <mergeCell ref="AD235:AD237"/>
    <mergeCell ref="BE235:BE237"/>
    <mergeCell ref="B249:B251"/>
    <mergeCell ref="C249:C251"/>
    <mergeCell ref="D249:D251"/>
    <mergeCell ref="E249:L249"/>
    <mergeCell ref="M249:T249"/>
    <mergeCell ref="U249:AB249"/>
    <mergeCell ref="E250:L250"/>
    <mergeCell ref="M250:T250"/>
    <mergeCell ref="U250:AB250"/>
    <mergeCell ref="AC249:AC251"/>
    <mergeCell ref="AD249:AD251"/>
    <mergeCell ref="AE249:AE251"/>
    <mergeCell ref="AF249:AM249"/>
    <mergeCell ref="AN249:AU249"/>
    <mergeCell ref="AV249:BC249"/>
    <mergeCell ref="AF250:AM250"/>
    <mergeCell ref="AN250:AU250"/>
    <mergeCell ref="AV250:BC250"/>
    <mergeCell ref="BD249:BD251"/>
    <mergeCell ref="BE249:BE251"/>
    <mergeCell ref="BF249:BF251"/>
    <mergeCell ref="BG249:BN249"/>
    <mergeCell ref="BO249:BV249"/>
    <mergeCell ref="BW249:CD249"/>
    <mergeCell ref="BG250:BN250"/>
    <mergeCell ref="BO250:BV250"/>
    <mergeCell ref="BW250:CD250"/>
    <mergeCell ref="CE249:CE251"/>
    <mergeCell ref="CF249:CF251"/>
    <mergeCell ref="CG249:CG251"/>
    <mergeCell ref="CH249:CO249"/>
    <mergeCell ref="CP249:CW249"/>
    <mergeCell ref="CX249:DE249"/>
    <mergeCell ref="CH250:CO250"/>
    <mergeCell ref="CP250:CW250"/>
    <mergeCell ref="CX250:DE250"/>
    <mergeCell ref="CF270:CF272"/>
    <mergeCell ref="CE252:CE281"/>
    <mergeCell ref="CF252:CF254"/>
    <mergeCell ref="C255:C257"/>
    <mergeCell ref="AD255:AD257"/>
    <mergeCell ref="BE255:BE257"/>
    <mergeCell ref="CF255:CF257"/>
    <mergeCell ref="C262:C263"/>
    <mergeCell ref="AD262:AD263"/>
    <mergeCell ref="BE262:BE263"/>
    <mergeCell ref="CF262:CF263"/>
    <mergeCell ref="C252:C254"/>
    <mergeCell ref="AC252:AC281"/>
    <mergeCell ref="AD252:AD254"/>
    <mergeCell ref="BD252:BD281"/>
    <mergeCell ref="BE252:BE254"/>
    <mergeCell ref="C279:C281"/>
    <mergeCell ref="AD279:AD281"/>
    <mergeCell ref="BE279:BE281"/>
    <mergeCell ref="CF279:CF281"/>
    <mergeCell ref="B283:AB283"/>
    <mergeCell ref="AC283:BC283"/>
    <mergeCell ref="BD283:CD283"/>
    <mergeCell ref="CE283:DE283"/>
    <mergeCell ref="AD273:AD275"/>
    <mergeCell ref="BE273:BE275"/>
    <mergeCell ref="CF273:CF275"/>
    <mergeCell ref="C276:C278"/>
    <mergeCell ref="AD276:AD278"/>
    <mergeCell ref="BE276:BE278"/>
    <mergeCell ref="CF276:CF278"/>
    <mergeCell ref="B252:B281"/>
    <mergeCell ref="C264:C266"/>
    <mergeCell ref="AD264:AD266"/>
    <mergeCell ref="BE264:BE266"/>
    <mergeCell ref="C273:C275"/>
    <mergeCell ref="CF264:CF266"/>
    <mergeCell ref="C267:C269"/>
    <mergeCell ref="AD267:AD269"/>
    <mergeCell ref="BE267:BE269"/>
    <mergeCell ref="CF267:CF269"/>
    <mergeCell ref="C270:C272"/>
    <mergeCell ref="AD270:AD272"/>
    <mergeCell ref="BE270:BE272"/>
    <mergeCell ref="B284:B286"/>
    <mergeCell ref="C284:C286"/>
    <mergeCell ref="D284:D286"/>
    <mergeCell ref="E284:L284"/>
    <mergeCell ref="M284:T284"/>
    <mergeCell ref="U284:AB284"/>
    <mergeCell ref="E285:L285"/>
    <mergeCell ref="M285:T285"/>
    <mergeCell ref="U285:AB285"/>
    <mergeCell ref="AC284:AC286"/>
    <mergeCell ref="AD284:AD286"/>
    <mergeCell ref="AE284:AE286"/>
    <mergeCell ref="AF284:AM284"/>
    <mergeCell ref="AN284:AU284"/>
    <mergeCell ref="AV284:BC284"/>
    <mergeCell ref="AF285:AM285"/>
    <mergeCell ref="AN285:AU285"/>
    <mergeCell ref="AV285:BC285"/>
    <mergeCell ref="BD284:BD286"/>
    <mergeCell ref="BE284:BE286"/>
    <mergeCell ref="BF284:BF286"/>
    <mergeCell ref="BG284:BN284"/>
    <mergeCell ref="BO284:BV284"/>
    <mergeCell ref="BW284:CD284"/>
    <mergeCell ref="BG285:BN285"/>
    <mergeCell ref="BO285:BV285"/>
    <mergeCell ref="BW285:CD285"/>
    <mergeCell ref="CE284:CE286"/>
    <mergeCell ref="CF284:CF286"/>
    <mergeCell ref="CG284:CG286"/>
    <mergeCell ref="CH284:CO284"/>
    <mergeCell ref="CP284:CW284"/>
    <mergeCell ref="CX284:DE284"/>
    <mergeCell ref="CH285:CO285"/>
    <mergeCell ref="CP285:CW285"/>
    <mergeCell ref="CX285:DE285"/>
    <mergeCell ref="B287:B316"/>
    <mergeCell ref="C287:C289"/>
    <mergeCell ref="AC287:AC316"/>
    <mergeCell ref="AD287:AD289"/>
    <mergeCell ref="BD287:BD316"/>
    <mergeCell ref="BE287:BE289"/>
    <mergeCell ref="C299:C301"/>
    <mergeCell ref="AD299:AD301"/>
    <mergeCell ref="BE299:BE301"/>
    <mergeCell ref="C308:C310"/>
    <mergeCell ref="BE308:BE310"/>
    <mergeCell ref="C311:C313"/>
    <mergeCell ref="AD311:AD313"/>
    <mergeCell ref="BE311:BE313"/>
    <mergeCell ref="C302:C304"/>
    <mergeCell ref="AD302:AD304"/>
    <mergeCell ref="BE302:BE304"/>
    <mergeCell ref="CF302:CF304"/>
    <mergeCell ref="C305:C307"/>
    <mergeCell ref="AD305:AD307"/>
    <mergeCell ref="BE305:BE307"/>
    <mergeCell ref="CF305:CF307"/>
    <mergeCell ref="CE287:CE316"/>
    <mergeCell ref="CF287:CF289"/>
    <mergeCell ref="C290:C292"/>
    <mergeCell ref="AD290:AD292"/>
    <mergeCell ref="BE290:BE292"/>
    <mergeCell ref="CF290:CF292"/>
    <mergeCell ref="C297:C298"/>
    <mergeCell ref="AD297:AD298"/>
    <mergeCell ref="BE297:BE298"/>
    <mergeCell ref="CF297:CF298"/>
    <mergeCell ref="C314:C316"/>
    <mergeCell ref="AD314:AD316"/>
    <mergeCell ref="BE314:BE316"/>
    <mergeCell ref="CF314:CF316"/>
    <mergeCell ref="AD308:AD310"/>
    <mergeCell ref="CF308:CF310"/>
    <mergeCell ref="CF311:CF313"/>
    <mergeCell ref="CF299:CF301"/>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F48C1-A79D-4C3B-A966-3591816E52F7}">
  <dimension ref="A1:DE324"/>
  <sheetViews>
    <sheetView workbookViewId="0"/>
  </sheetViews>
  <sheetFormatPr baseColWidth="10" defaultColWidth="8.6640625" defaultRowHeight="13.2"/>
  <cols>
    <col min="1" max="1" width="8.6640625" style="145"/>
    <col min="2" max="2" width="9.33203125" style="145" customWidth="1"/>
    <col min="3" max="3" width="8.33203125" style="145" customWidth="1"/>
    <col min="4" max="28" width="4.6640625" style="145" customWidth="1"/>
    <col min="29" max="29" width="9.33203125" style="145" customWidth="1"/>
    <col min="30" max="30" width="8.33203125" style="145" customWidth="1"/>
    <col min="31" max="55" width="4.6640625" style="145" customWidth="1"/>
    <col min="56" max="56" width="9.33203125" style="145" customWidth="1"/>
    <col min="57" max="57" width="8.33203125" style="145" customWidth="1"/>
    <col min="58" max="82" width="4.6640625" style="145" customWidth="1"/>
    <col min="83" max="83" width="9.33203125" style="145" customWidth="1"/>
    <col min="84" max="84" width="8.33203125" style="145" customWidth="1"/>
    <col min="85" max="109" width="4.6640625" style="145" customWidth="1"/>
    <col min="110" max="16384" width="8.6640625" style="145"/>
  </cols>
  <sheetData>
    <row r="1" spans="1:109" ht="14.4">
      <c r="A1" s="143">
        <v>1</v>
      </c>
      <c r="B1" s="144">
        <v>2</v>
      </c>
      <c r="C1" s="144">
        <v>3</v>
      </c>
      <c r="D1" s="144">
        <v>4</v>
      </c>
      <c r="E1" s="144">
        <v>5</v>
      </c>
      <c r="F1" s="144">
        <v>6</v>
      </c>
      <c r="G1" s="144">
        <v>7</v>
      </c>
      <c r="H1" s="144">
        <v>8</v>
      </c>
      <c r="I1" s="144">
        <v>9</v>
      </c>
      <c r="J1" s="144">
        <v>10</v>
      </c>
      <c r="K1" s="144">
        <v>11</v>
      </c>
      <c r="L1" s="144">
        <v>12</v>
      </c>
      <c r="M1" s="144">
        <v>13</v>
      </c>
      <c r="N1" s="144">
        <v>14</v>
      </c>
      <c r="O1" s="144">
        <v>15</v>
      </c>
      <c r="P1" s="144">
        <v>16</v>
      </c>
      <c r="Q1" s="144">
        <v>17</v>
      </c>
      <c r="R1" s="144">
        <v>18</v>
      </c>
      <c r="S1" s="144">
        <v>19</v>
      </c>
      <c r="T1" s="144">
        <v>20</v>
      </c>
      <c r="U1" s="144">
        <v>21</v>
      </c>
      <c r="V1" s="144">
        <v>22</v>
      </c>
      <c r="W1" s="144">
        <v>23</v>
      </c>
      <c r="X1" s="144">
        <v>24</v>
      </c>
      <c r="Y1" s="144">
        <v>25</v>
      </c>
      <c r="Z1" s="144">
        <v>26</v>
      </c>
      <c r="AA1" s="144">
        <v>27</v>
      </c>
      <c r="AB1" s="144">
        <v>28</v>
      </c>
      <c r="AC1" s="144">
        <v>29</v>
      </c>
      <c r="AD1" s="144">
        <v>30</v>
      </c>
      <c r="AE1" s="144">
        <v>31</v>
      </c>
      <c r="AF1" s="144">
        <v>32</v>
      </c>
      <c r="AG1" s="144">
        <v>33</v>
      </c>
      <c r="AH1" s="144">
        <v>34</v>
      </c>
      <c r="AI1" s="144">
        <v>35</v>
      </c>
      <c r="AJ1" s="144">
        <v>36</v>
      </c>
      <c r="AK1" s="144">
        <v>37</v>
      </c>
      <c r="AL1" s="144">
        <v>38</v>
      </c>
      <c r="AM1" s="144">
        <v>39</v>
      </c>
      <c r="AN1" s="144">
        <v>40</v>
      </c>
      <c r="AO1" s="144">
        <v>41</v>
      </c>
      <c r="AP1" s="144">
        <v>42</v>
      </c>
      <c r="AQ1" s="144">
        <v>43</v>
      </c>
      <c r="AR1" s="144">
        <v>44</v>
      </c>
      <c r="AS1" s="144">
        <v>45</v>
      </c>
      <c r="AT1" s="144">
        <v>46</v>
      </c>
      <c r="AU1" s="144">
        <v>47</v>
      </c>
      <c r="AV1" s="144">
        <v>48</v>
      </c>
      <c r="AW1" s="144">
        <v>49</v>
      </c>
      <c r="AX1" s="144">
        <v>50</v>
      </c>
      <c r="AY1" s="144">
        <v>51</v>
      </c>
      <c r="AZ1" s="144">
        <v>52</v>
      </c>
      <c r="BA1" s="144">
        <v>53</v>
      </c>
      <c r="BB1" s="144">
        <v>54</v>
      </c>
      <c r="BC1" s="144">
        <v>55</v>
      </c>
      <c r="BD1" s="144">
        <v>56</v>
      </c>
      <c r="BE1" s="144">
        <v>57</v>
      </c>
      <c r="BF1" s="144">
        <v>58</v>
      </c>
      <c r="BG1" s="144">
        <v>59</v>
      </c>
      <c r="BH1" s="144">
        <v>60</v>
      </c>
      <c r="BI1" s="144">
        <v>61</v>
      </c>
      <c r="BJ1" s="144">
        <v>62</v>
      </c>
      <c r="BK1" s="144">
        <v>63</v>
      </c>
      <c r="BL1" s="144">
        <v>64</v>
      </c>
      <c r="BM1" s="144">
        <v>65</v>
      </c>
      <c r="BN1" s="144">
        <v>66</v>
      </c>
      <c r="BO1" s="144">
        <v>67</v>
      </c>
      <c r="BP1" s="144">
        <v>68</v>
      </c>
      <c r="BQ1" s="144">
        <v>69</v>
      </c>
      <c r="BR1" s="144">
        <v>70</v>
      </c>
      <c r="BS1" s="144">
        <v>71</v>
      </c>
      <c r="BT1" s="144">
        <v>72</v>
      </c>
      <c r="BU1" s="144">
        <v>73</v>
      </c>
      <c r="BV1" s="144">
        <v>74</v>
      </c>
      <c r="BW1" s="144">
        <v>75</v>
      </c>
      <c r="BX1" s="144">
        <v>76</v>
      </c>
      <c r="BY1" s="144">
        <v>77</v>
      </c>
      <c r="BZ1" s="144">
        <v>78</v>
      </c>
      <c r="CA1" s="144">
        <v>79</v>
      </c>
      <c r="CB1" s="144">
        <v>80</v>
      </c>
      <c r="CC1" s="144">
        <v>81</v>
      </c>
      <c r="CD1" s="144">
        <v>82</v>
      </c>
      <c r="CE1" s="144">
        <v>83</v>
      </c>
      <c r="CF1" s="144">
        <v>84</v>
      </c>
      <c r="CG1" s="144">
        <v>85</v>
      </c>
      <c r="CH1" s="144">
        <v>86</v>
      </c>
      <c r="CI1" s="144">
        <v>87</v>
      </c>
      <c r="CJ1" s="144">
        <v>88</v>
      </c>
      <c r="CK1" s="144">
        <v>89</v>
      </c>
      <c r="CL1" s="144">
        <v>90</v>
      </c>
      <c r="CM1" s="144">
        <v>91</v>
      </c>
      <c r="CN1" s="144">
        <v>92</v>
      </c>
      <c r="CO1" s="144">
        <v>93</v>
      </c>
      <c r="CP1" s="144">
        <v>94</v>
      </c>
      <c r="CQ1" s="144">
        <v>95</v>
      </c>
      <c r="CR1" s="144">
        <v>96</v>
      </c>
      <c r="CS1" s="144">
        <v>97</v>
      </c>
      <c r="CT1" s="144">
        <v>98</v>
      </c>
      <c r="CU1" s="144">
        <v>99</v>
      </c>
      <c r="CV1" s="144">
        <v>100</v>
      </c>
      <c r="CW1" s="144">
        <v>101</v>
      </c>
      <c r="CX1" s="144">
        <v>102</v>
      </c>
      <c r="CY1" s="144">
        <v>103</v>
      </c>
      <c r="CZ1" s="144">
        <v>104</v>
      </c>
      <c r="DA1" s="144">
        <v>105</v>
      </c>
      <c r="DB1" s="144">
        <v>106</v>
      </c>
      <c r="DC1" s="144">
        <v>107</v>
      </c>
      <c r="DD1" s="144">
        <v>108</v>
      </c>
      <c r="DE1" s="144">
        <v>109</v>
      </c>
    </row>
    <row r="2" spans="1:109">
      <c r="A2" s="143">
        <v>2</v>
      </c>
    </row>
    <row r="3" spans="1:109" ht="13.2" customHeight="1">
      <c r="A3" s="143">
        <v>3</v>
      </c>
      <c r="B3" s="719" t="s">
        <v>1153</v>
      </c>
      <c r="C3" s="720"/>
      <c r="D3" s="720"/>
      <c r="E3" s="720"/>
      <c r="F3" s="720"/>
      <c r="G3" s="720"/>
      <c r="H3" s="720"/>
      <c r="I3" s="720"/>
      <c r="J3" s="720"/>
      <c r="K3" s="720"/>
      <c r="L3" s="720"/>
      <c r="M3" s="720"/>
      <c r="N3" s="720"/>
      <c r="O3" s="720"/>
      <c r="P3" s="720"/>
      <c r="Q3" s="720"/>
      <c r="R3" s="720"/>
      <c r="S3" s="720"/>
      <c r="T3" s="720"/>
      <c r="U3" s="720"/>
      <c r="V3" s="720"/>
      <c r="W3" s="720"/>
      <c r="X3" s="720"/>
      <c r="Y3" s="720"/>
      <c r="Z3" s="720"/>
      <c r="AA3" s="720"/>
      <c r="AB3" s="721"/>
      <c r="AC3" s="719" t="s">
        <v>1154</v>
      </c>
      <c r="AD3" s="720"/>
      <c r="AE3" s="720"/>
      <c r="AF3" s="720"/>
      <c r="AG3" s="720"/>
      <c r="AH3" s="720"/>
      <c r="AI3" s="720"/>
      <c r="AJ3" s="720"/>
      <c r="AK3" s="720"/>
      <c r="AL3" s="720"/>
      <c r="AM3" s="720"/>
      <c r="AN3" s="720"/>
      <c r="AO3" s="720"/>
      <c r="AP3" s="720"/>
      <c r="AQ3" s="720"/>
      <c r="AR3" s="720"/>
      <c r="AS3" s="720"/>
      <c r="AT3" s="720"/>
      <c r="AU3" s="720"/>
      <c r="AV3" s="720"/>
      <c r="AW3" s="720"/>
      <c r="AX3" s="720"/>
      <c r="AY3" s="720"/>
      <c r="AZ3" s="720"/>
      <c r="BA3" s="720"/>
      <c r="BB3" s="720"/>
      <c r="BC3" s="721"/>
      <c r="BD3" s="719" t="s">
        <v>1155</v>
      </c>
      <c r="BE3" s="720"/>
      <c r="BF3" s="720"/>
      <c r="BG3" s="720"/>
      <c r="BH3" s="720"/>
      <c r="BI3" s="720"/>
      <c r="BJ3" s="720"/>
      <c r="BK3" s="720"/>
      <c r="BL3" s="720"/>
      <c r="BM3" s="720"/>
      <c r="BN3" s="720"/>
      <c r="BO3" s="720"/>
      <c r="BP3" s="720"/>
      <c r="BQ3" s="720"/>
      <c r="BR3" s="720"/>
      <c r="BS3" s="720"/>
      <c r="BT3" s="720"/>
      <c r="BU3" s="720"/>
      <c r="BV3" s="720"/>
      <c r="BW3" s="720"/>
      <c r="BX3" s="720"/>
      <c r="BY3" s="720"/>
      <c r="BZ3" s="720"/>
      <c r="CA3" s="720"/>
      <c r="CB3" s="720"/>
      <c r="CC3" s="720"/>
      <c r="CD3" s="721"/>
      <c r="CE3" s="719" t="s">
        <v>1156</v>
      </c>
      <c r="CF3" s="720"/>
      <c r="CG3" s="720"/>
      <c r="CH3" s="720"/>
      <c r="CI3" s="720"/>
      <c r="CJ3" s="720"/>
      <c r="CK3" s="720"/>
      <c r="CL3" s="720"/>
      <c r="CM3" s="720"/>
      <c r="CN3" s="720"/>
      <c r="CO3" s="720"/>
      <c r="CP3" s="720"/>
      <c r="CQ3" s="720"/>
      <c r="CR3" s="720"/>
      <c r="CS3" s="720"/>
      <c r="CT3" s="720"/>
      <c r="CU3" s="720"/>
      <c r="CV3" s="720"/>
      <c r="CW3" s="720"/>
      <c r="CX3" s="720"/>
      <c r="CY3" s="720"/>
      <c r="CZ3" s="720"/>
      <c r="DA3" s="720"/>
      <c r="DB3" s="720"/>
      <c r="DC3" s="720"/>
      <c r="DD3" s="720"/>
      <c r="DE3" s="721"/>
    </row>
    <row r="4" spans="1:109" ht="13.2" customHeight="1">
      <c r="A4" s="143">
        <v>4</v>
      </c>
      <c r="B4" s="713" t="s">
        <v>1157</v>
      </c>
      <c r="C4" s="716" t="s">
        <v>1158</v>
      </c>
      <c r="D4" s="716" t="s">
        <v>1159</v>
      </c>
      <c r="E4" s="719" t="s">
        <v>1160</v>
      </c>
      <c r="F4" s="720"/>
      <c r="G4" s="720"/>
      <c r="H4" s="720"/>
      <c r="I4" s="720"/>
      <c r="J4" s="720"/>
      <c r="K4" s="720"/>
      <c r="L4" s="720"/>
      <c r="M4" s="719" t="s">
        <v>1161</v>
      </c>
      <c r="N4" s="720"/>
      <c r="O4" s="720"/>
      <c r="P4" s="720"/>
      <c r="Q4" s="720"/>
      <c r="R4" s="720"/>
      <c r="S4" s="720"/>
      <c r="T4" s="721"/>
      <c r="U4" s="719" t="s">
        <v>1162</v>
      </c>
      <c r="V4" s="720"/>
      <c r="W4" s="720"/>
      <c r="X4" s="720"/>
      <c r="Y4" s="720"/>
      <c r="Z4" s="720"/>
      <c r="AA4" s="720"/>
      <c r="AB4" s="721"/>
      <c r="AC4" s="713" t="s">
        <v>1157</v>
      </c>
      <c r="AD4" s="716" t="s">
        <v>1158</v>
      </c>
      <c r="AE4" s="716" t="s">
        <v>1159</v>
      </c>
      <c r="AF4" s="719" t="s">
        <v>1160</v>
      </c>
      <c r="AG4" s="720"/>
      <c r="AH4" s="720"/>
      <c r="AI4" s="720"/>
      <c r="AJ4" s="720"/>
      <c r="AK4" s="720"/>
      <c r="AL4" s="720"/>
      <c r="AM4" s="720"/>
      <c r="AN4" s="719" t="s">
        <v>1161</v>
      </c>
      <c r="AO4" s="720"/>
      <c r="AP4" s="720"/>
      <c r="AQ4" s="720"/>
      <c r="AR4" s="720"/>
      <c r="AS4" s="720"/>
      <c r="AT4" s="720"/>
      <c r="AU4" s="721"/>
      <c r="AV4" s="719" t="s">
        <v>1162</v>
      </c>
      <c r="AW4" s="720"/>
      <c r="AX4" s="720"/>
      <c r="AY4" s="720"/>
      <c r="AZ4" s="720"/>
      <c r="BA4" s="720"/>
      <c r="BB4" s="720"/>
      <c r="BC4" s="721"/>
      <c r="BD4" s="713" t="s">
        <v>1157</v>
      </c>
      <c r="BE4" s="716" t="s">
        <v>1158</v>
      </c>
      <c r="BF4" s="716" t="s">
        <v>1159</v>
      </c>
      <c r="BG4" s="719" t="s">
        <v>1160</v>
      </c>
      <c r="BH4" s="720"/>
      <c r="BI4" s="720"/>
      <c r="BJ4" s="720"/>
      <c r="BK4" s="720"/>
      <c r="BL4" s="720"/>
      <c r="BM4" s="720"/>
      <c r="BN4" s="720"/>
      <c r="BO4" s="719" t="s">
        <v>1161</v>
      </c>
      <c r="BP4" s="720"/>
      <c r="BQ4" s="720"/>
      <c r="BR4" s="720"/>
      <c r="BS4" s="720"/>
      <c r="BT4" s="720"/>
      <c r="BU4" s="720"/>
      <c r="BV4" s="721"/>
      <c r="BW4" s="719" t="s">
        <v>1162</v>
      </c>
      <c r="BX4" s="720"/>
      <c r="BY4" s="720"/>
      <c r="BZ4" s="720"/>
      <c r="CA4" s="720"/>
      <c r="CB4" s="720"/>
      <c r="CC4" s="720"/>
      <c r="CD4" s="721"/>
      <c r="CE4" s="713" t="s">
        <v>1157</v>
      </c>
      <c r="CF4" s="716" t="s">
        <v>1158</v>
      </c>
      <c r="CG4" s="716" t="s">
        <v>1159</v>
      </c>
      <c r="CH4" s="719" t="s">
        <v>1160</v>
      </c>
      <c r="CI4" s="720"/>
      <c r="CJ4" s="720"/>
      <c r="CK4" s="720"/>
      <c r="CL4" s="720"/>
      <c r="CM4" s="720"/>
      <c r="CN4" s="720"/>
      <c r="CO4" s="720"/>
      <c r="CP4" s="719" t="s">
        <v>1161</v>
      </c>
      <c r="CQ4" s="720"/>
      <c r="CR4" s="720"/>
      <c r="CS4" s="720"/>
      <c r="CT4" s="720"/>
      <c r="CU4" s="720"/>
      <c r="CV4" s="720"/>
      <c r="CW4" s="721"/>
      <c r="CX4" s="719" t="s">
        <v>1162</v>
      </c>
      <c r="CY4" s="720"/>
      <c r="CZ4" s="720"/>
      <c r="DA4" s="720"/>
      <c r="DB4" s="720"/>
      <c r="DC4" s="720"/>
      <c r="DD4" s="720"/>
      <c r="DE4" s="721"/>
    </row>
    <row r="5" spans="1:109" ht="13.2" customHeight="1">
      <c r="A5" s="143">
        <v>5</v>
      </c>
      <c r="B5" s="714"/>
      <c r="C5" s="717"/>
      <c r="D5" s="717"/>
      <c r="E5" s="722" t="s">
        <v>1163</v>
      </c>
      <c r="F5" s="723"/>
      <c r="G5" s="723"/>
      <c r="H5" s="723"/>
      <c r="I5" s="723"/>
      <c r="J5" s="723"/>
      <c r="K5" s="723"/>
      <c r="L5" s="723"/>
      <c r="M5" s="722" t="s">
        <v>1163</v>
      </c>
      <c r="N5" s="723"/>
      <c r="O5" s="723"/>
      <c r="P5" s="723"/>
      <c r="Q5" s="723"/>
      <c r="R5" s="723"/>
      <c r="S5" s="723"/>
      <c r="T5" s="724"/>
      <c r="U5" s="722" t="s">
        <v>1163</v>
      </c>
      <c r="V5" s="723"/>
      <c r="W5" s="723"/>
      <c r="X5" s="723"/>
      <c r="Y5" s="723"/>
      <c r="Z5" s="723"/>
      <c r="AA5" s="723"/>
      <c r="AB5" s="724"/>
      <c r="AC5" s="714"/>
      <c r="AD5" s="717"/>
      <c r="AE5" s="717"/>
      <c r="AF5" s="722" t="s">
        <v>1163</v>
      </c>
      <c r="AG5" s="723"/>
      <c r="AH5" s="723"/>
      <c r="AI5" s="723"/>
      <c r="AJ5" s="723"/>
      <c r="AK5" s="723"/>
      <c r="AL5" s="723"/>
      <c r="AM5" s="723"/>
      <c r="AN5" s="722" t="s">
        <v>1163</v>
      </c>
      <c r="AO5" s="723"/>
      <c r="AP5" s="723"/>
      <c r="AQ5" s="723"/>
      <c r="AR5" s="723"/>
      <c r="AS5" s="723"/>
      <c r="AT5" s="723"/>
      <c r="AU5" s="724"/>
      <c r="AV5" s="722" t="s">
        <v>1163</v>
      </c>
      <c r="AW5" s="723"/>
      <c r="AX5" s="723"/>
      <c r="AY5" s="723"/>
      <c r="AZ5" s="723"/>
      <c r="BA5" s="723"/>
      <c r="BB5" s="723"/>
      <c r="BC5" s="724"/>
      <c r="BD5" s="714"/>
      <c r="BE5" s="717"/>
      <c r="BF5" s="717"/>
      <c r="BG5" s="722" t="s">
        <v>1163</v>
      </c>
      <c r="BH5" s="723"/>
      <c r="BI5" s="723"/>
      <c r="BJ5" s="723"/>
      <c r="BK5" s="723"/>
      <c r="BL5" s="723"/>
      <c r="BM5" s="723"/>
      <c r="BN5" s="723"/>
      <c r="BO5" s="722" t="s">
        <v>1163</v>
      </c>
      <c r="BP5" s="723"/>
      <c r="BQ5" s="723"/>
      <c r="BR5" s="723"/>
      <c r="BS5" s="723"/>
      <c r="BT5" s="723"/>
      <c r="BU5" s="723"/>
      <c r="BV5" s="724"/>
      <c r="BW5" s="722" t="s">
        <v>1163</v>
      </c>
      <c r="BX5" s="723"/>
      <c r="BY5" s="723"/>
      <c r="BZ5" s="723"/>
      <c r="CA5" s="723"/>
      <c r="CB5" s="723"/>
      <c r="CC5" s="723"/>
      <c r="CD5" s="724"/>
      <c r="CE5" s="714"/>
      <c r="CF5" s="717"/>
      <c r="CG5" s="717"/>
      <c r="CH5" s="722" t="s">
        <v>1163</v>
      </c>
      <c r="CI5" s="723"/>
      <c r="CJ5" s="723"/>
      <c r="CK5" s="723"/>
      <c r="CL5" s="723"/>
      <c r="CM5" s="723"/>
      <c r="CN5" s="723"/>
      <c r="CO5" s="723"/>
      <c r="CP5" s="722" t="s">
        <v>1163</v>
      </c>
      <c r="CQ5" s="723"/>
      <c r="CR5" s="723"/>
      <c r="CS5" s="723"/>
      <c r="CT5" s="723"/>
      <c r="CU5" s="723"/>
      <c r="CV5" s="723"/>
      <c r="CW5" s="724"/>
      <c r="CX5" s="722" t="s">
        <v>1163</v>
      </c>
      <c r="CY5" s="723"/>
      <c r="CZ5" s="723"/>
      <c r="DA5" s="723"/>
      <c r="DB5" s="723"/>
      <c r="DC5" s="723"/>
      <c r="DD5" s="723"/>
      <c r="DE5" s="724"/>
    </row>
    <row r="6" spans="1:109">
      <c r="A6" s="143">
        <v>6</v>
      </c>
      <c r="B6" s="715"/>
      <c r="C6" s="718"/>
      <c r="D6" s="718"/>
      <c r="E6" s="146">
        <v>0</v>
      </c>
      <c r="F6" s="147">
        <v>10</v>
      </c>
      <c r="G6" s="148">
        <v>20</v>
      </c>
      <c r="H6" s="149">
        <v>30</v>
      </c>
      <c r="I6" s="150">
        <v>40</v>
      </c>
      <c r="J6" s="151">
        <v>50</v>
      </c>
      <c r="K6" s="152">
        <v>60</v>
      </c>
      <c r="L6" s="153">
        <v>70</v>
      </c>
      <c r="M6" s="146">
        <v>0</v>
      </c>
      <c r="N6" s="147">
        <v>10</v>
      </c>
      <c r="O6" s="148">
        <v>20</v>
      </c>
      <c r="P6" s="149">
        <v>30</v>
      </c>
      <c r="Q6" s="150">
        <v>40</v>
      </c>
      <c r="R6" s="151">
        <v>50</v>
      </c>
      <c r="S6" s="152">
        <v>60</v>
      </c>
      <c r="T6" s="154">
        <v>70</v>
      </c>
      <c r="U6" s="146">
        <v>0</v>
      </c>
      <c r="V6" s="147">
        <v>10</v>
      </c>
      <c r="W6" s="148">
        <v>20</v>
      </c>
      <c r="X6" s="149">
        <v>30</v>
      </c>
      <c r="Y6" s="150">
        <v>40</v>
      </c>
      <c r="Z6" s="151">
        <v>50</v>
      </c>
      <c r="AA6" s="152">
        <v>60</v>
      </c>
      <c r="AB6" s="154">
        <v>70</v>
      </c>
      <c r="AC6" s="715"/>
      <c r="AD6" s="718"/>
      <c r="AE6" s="718"/>
      <c r="AF6" s="146">
        <v>0</v>
      </c>
      <c r="AG6" s="147">
        <v>10</v>
      </c>
      <c r="AH6" s="148">
        <v>20</v>
      </c>
      <c r="AI6" s="149">
        <v>30</v>
      </c>
      <c r="AJ6" s="150">
        <v>40</v>
      </c>
      <c r="AK6" s="151">
        <v>50</v>
      </c>
      <c r="AL6" s="152">
        <v>60</v>
      </c>
      <c r="AM6" s="153">
        <v>70</v>
      </c>
      <c r="AN6" s="146">
        <v>0</v>
      </c>
      <c r="AO6" s="147">
        <v>10</v>
      </c>
      <c r="AP6" s="148">
        <v>20</v>
      </c>
      <c r="AQ6" s="149">
        <v>30</v>
      </c>
      <c r="AR6" s="150">
        <v>40</v>
      </c>
      <c r="AS6" s="151">
        <v>50</v>
      </c>
      <c r="AT6" s="152">
        <v>60</v>
      </c>
      <c r="AU6" s="154">
        <v>70</v>
      </c>
      <c r="AV6" s="146">
        <v>0</v>
      </c>
      <c r="AW6" s="147">
        <v>10</v>
      </c>
      <c r="AX6" s="148">
        <v>20</v>
      </c>
      <c r="AY6" s="149">
        <v>30</v>
      </c>
      <c r="AZ6" s="150">
        <v>40</v>
      </c>
      <c r="BA6" s="151">
        <v>50</v>
      </c>
      <c r="BB6" s="152">
        <v>60</v>
      </c>
      <c r="BC6" s="154">
        <v>70</v>
      </c>
      <c r="BD6" s="715"/>
      <c r="BE6" s="718"/>
      <c r="BF6" s="718"/>
      <c r="BG6" s="146">
        <v>0</v>
      </c>
      <c r="BH6" s="147">
        <v>10</v>
      </c>
      <c r="BI6" s="148">
        <v>20</v>
      </c>
      <c r="BJ6" s="149">
        <v>30</v>
      </c>
      <c r="BK6" s="150">
        <v>40</v>
      </c>
      <c r="BL6" s="151">
        <v>50</v>
      </c>
      <c r="BM6" s="152">
        <v>60</v>
      </c>
      <c r="BN6" s="153">
        <v>70</v>
      </c>
      <c r="BO6" s="146">
        <v>0</v>
      </c>
      <c r="BP6" s="147">
        <v>10</v>
      </c>
      <c r="BQ6" s="148">
        <v>20</v>
      </c>
      <c r="BR6" s="149">
        <v>30</v>
      </c>
      <c r="BS6" s="150">
        <v>40</v>
      </c>
      <c r="BT6" s="151">
        <v>50</v>
      </c>
      <c r="BU6" s="152">
        <v>60</v>
      </c>
      <c r="BV6" s="154">
        <v>70</v>
      </c>
      <c r="BW6" s="146">
        <v>0</v>
      </c>
      <c r="BX6" s="147">
        <v>10</v>
      </c>
      <c r="BY6" s="148">
        <v>20</v>
      </c>
      <c r="BZ6" s="149">
        <v>30</v>
      </c>
      <c r="CA6" s="150">
        <v>40</v>
      </c>
      <c r="CB6" s="151">
        <v>50</v>
      </c>
      <c r="CC6" s="152">
        <v>60</v>
      </c>
      <c r="CD6" s="154">
        <v>70</v>
      </c>
      <c r="CE6" s="715"/>
      <c r="CF6" s="718"/>
      <c r="CG6" s="718"/>
      <c r="CH6" s="146">
        <v>0</v>
      </c>
      <c r="CI6" s="147">
        <v>10</v>
      </c>
      <c r="CJ6" s="148">
        <v>20</v>
      </c>
      <c r="CK6" s="149">
        <v>30</v>
      </c>
      <c r="CL6" s="150">
        <v>40</v>
      </c>
      <c r="CM6" s="151">
        <v>50</v>
      </c>
      <c r="CN6" s="152">
        <v>60</v>
      </c>
      <c r="CO6" s="153">
        <v>70</v>
      </c>
      <c r="CP6" s="146">
        <v>0</v>
      </c>
      <c r="CQ6" s="147">
        <v>10</v>
      </c>
      <c r="CR6" s="148">
        <v>20</v>
      </c>
      <c r="CS6" s="149">
        <v>30</v>
      </c>
      <c r="CT6" s="150">
        <v>40</v>
      </c>
      <c r="CU6" s="151">
        <v>50</v>
      </c>
      <c r="CV6" s="152">
        <v>60</v>
      </c>
      <c r="CW6" s="154">
        <v>70</v>
      </c>
      <c r="CX6" s="146">
        <v>0</v>
      </c>
      <c r="CY6" s="147">
        <v>10</v>
      </c>
      <c r="CZ6" s="148">
        <v>20</v>
      </c>
      <c r="DA6" s="149">
        <v>30</v>
      </c>
      <c r="DB6" s="150">
        <v>40</v>
      </c>
      <c r="DC6" s="151">
        <v>50</v>
      </c>
      <c r="DD6" s="152">
        <v>60</v>
      </c>
      <c r="DE6" s="154">
        <v>70</v>
      </c>
    </row>
    <row r="7" spans="1:109" ht="13.2" customHeight="1">
      <c r="A7" s="143">
        <v>7</v>
      </c>
      <c r="B7" s="690" t="s">
        <v>1164</v>
      </c>
      <c r="C7" s="693">
        <v>110</v>
      </c>
      <c r="D7" s="303" t="s">
        <v>1165</v>
      </c>
      <c r="E7" s="155">
        <v>117</v>
      </c>
      <c r="F7" s="155">
        <v>114</v>
      </c>
      <c r="G7" s="156">
        <v>85</v>
      </c>
      <c r="H7" s="155">
        <v>71</v>
      </c>
      <c r="I7" s="155">
        <v>58</v>
      </c>
      <c r="J7" s="156">
        <v>47</v>
      </c>
      <c r="K7" s="155">
        <v>40</v>
      </c>
      <c r="L7" s="156">
        <v>34</v>
      </c>
      <c r="M7" s="155">
        <v>117</v>
      </c>
      <c r="N7" s="155">
        <v>114</v>
      </c>
      <c r="O7" s="156">
        <v>85</v>
      </c>
      <c r="P7" s="155">
        <v>71</v>
      </c>
      <c r="Q7" s="155">
        <v>58</v>
      </c>
      <c r="R7" s="155">
        <v>47</v>
      </c>
      <c r="S7" s="156">
        <v>40</v>
      </c>
      <c r="T7" s="155">
        <v>34</v>
      </c>
      <c r="U7" s="155">
        <v>97</v>
      </c>
      <c r="V7" s="155">
        <v>97</v>
      </c>
      <c r="W7" s="155">
        <v>85</v>
      </c>
      <c r="X7" s="155">
        <v>71</v>
      </c>
      <c r="Y7" s="155">
        <v>58</v>
      </c>
      <c r="Z7" s="155">
        <v>47</v>
      </c>
      <c r="AA7" s="155">
        <v>40</v>
      </c>
      <c r="AB7" s="155">
        <v>34</v>
      </c>
      <c r="AC7" s="690" t="s">
        <v>1164</v>
      </c>
      <c r="AD7" s="693">
        <v>110</v>
      </c>
      <c r="AE7" s="303" t="s">
        <v>1165</v>
      </c>
      <c r="AF7" s="155">
        <v>366</v>
      </c>
      <c r="AG7" s="155">
        <v>356</v>
      </c>
      <c r="AH7" s="156">
        <v>267</v>
      </c>
      <c r="AI7" s="155">
        <v>223</v>
      </c>
      <c r="AJ7" s="155">
        <v>183</v>
      </c>
      <c r="AK7" s="156">
        <v>148</v>
      </c>
      <c r="AL7" s="155">
        <v>125</v>
      </c>
      <c r="AM7" s="156">
        <v>108</v>
      </c>
      <c r="AN7" s="155">
        <v>366</v>
      </c>
      <c r="AO7" s="155">
        <v>356</v>
      </c>
      <c r="AP7" s="156">
        <v>267</v>
      </c>
      <c r="AQ7" s="155">
        <v>223</v>
      </c>
      <c r="AR7" s="155">
        <v>183</v>
      </c>
      <c r="AS7" s="155">
        <v>148</v>
      </c>
      <c r="AT7" s="156">
        <v>125</v>
      </c>
      <c r="AU7" s="155">
        <v>108</v>
      </c>
      <c r="AV7" s="155">
        <v>533</v>
      </c>
      <c r="AW7" s="155">
        <v>533</v>
      </c>
      <c r="AX7" s="155">
        <v>469</v>
      </c>
      <c r="AY7" s="155">
        <v>391</v>
      </c>
      <c r="AZ7" s="155">
        <v>321</v>
      </c>
      <c r="BA7" s="155">
        <v>260</v>
      </c>
      <c r="BB7" s="155">
        <v>219</v>
      </c>
      <c r="BC7" s="155">
        <v>189</v>
      </c>
      <c r="BD7" s="690" t="s">
        <v>1164</v>
      </c>
      <c r="BE7" s="693">
        <v>110</v>
      </c>
      <c r="BF7" s="303" t="s">
        <v>1165</v>
      </c>
      <c r="BG7" s="155">
        <v>245</v>
      </c>
      <c r="BH7" s="155">
        <v>474</v>
      </c>
      <c r="BI7" s="156">
        <v>616</v>
      </c>
      <c r="BJ7" s="155">
        <v>738</v>
      </c>
      <c r="BK7" s="155">
        <v>791</v>
      </c>
      <c r="BL7" s="156">
        <v>791</v>
      </c>
      <c r="BM7" s="155">
        <v>791</v>
      </c>
      <c r="BN7" s="156">
        <v>792</v>
      </c>
      <c r="BO7" s="155">
        <v>245</v>
      </c>
      <c r="BP7" s="155">
        <v>474</v>
      </c>
      <c r="BQ7" s="156">
        <v>616</v>
      </c>
      <c r="BR7" s="155">
        <v>738</v>
      </c>
      <c r="BS7" s="155">
        <v>791</v>
      </c>
      <c r="BT7" s="155">
        <v>791</v>
      </c>
      <c r="BU7" s="156">
        <v>791</v>
      </c>
      <c r="BV7" s="155">
        <v>792</v>
      </c>
      <c r="BW7" s="155">
        <v>204</v>
      </c>
      <c r="BX7" s="155">
        <v>404</v>
      </c>
      <c r="BY7" s="155">
        <v>616</v>
      </c>
      <c r="BZ7" s="155">
        <v>738</v>
      </c>
      <c r="CA7" s="155">
        <v>791</v>
      </c>
      <c r="CB7" s="155">
        <v>791</v>
      </c>
      <c r="CC7" s="155">
        <v>791</v>
      </c>
      <c r="CD7" s="155">
        <v>792</v>
      </c>
      <c r="CE7" s="690" t="s">
        <v>1164</v>
      </c>
      <c r="CF7" s="693">
        <v>110</v>
      </c>
      <c r="CG7" s="303" t="s">
        <v>1165</v>
      </c>
      <c r="CH7" s="155">
        <v>197</v>
      </c>
      <c r="CI7" s="155">
        <v>252</v>
      </c>
      <c r="CJ7" s="156">
        <v>336</v>
      </c>
      <c r="CK7" s="155">
        <v>403</v>
      </c>
      <c r="CL7" s="155">
        <v>432</v>
      </c>
      <c r="CM7" s="156">
        <v>432</v>
      </c>
      <c r="CN7" s="155">
        <v>432</v>
      </c>
      <c r="CO7" s="156">
        <v>432</v>
      </c>
      <c r="CP7" s="155">
        <v>197</v>
      </c>
      <c r="CQ7" s="155">
        <v>252</v>
      </c>
      <c r="CR7" s="156">
        <v>336</v>
      </c>
      <c r="CS7" s="155">
        <v>403</v>
      </c>
      <c r="CT7" s="155">
        <v>432</v>
      </c>
      <c r="CU7" s="155">
        <v>432</v>
      </c>
      <c r="CV7" s="156">
        <v>432</v>
      </c>
      <c r="CW7" s="155">
        <v>432</v>
      </c>
      <c r="CX7" s="155">
        <v>253</v>
      </c>
      <c r="CY7" s="155">
        <v>253</v>
      </c>
      <c r="CZ7" s="155">
        <v>336</v>
      </c>
      <c r="DA7" s="155">
        <v>403</v>
      </c>
      <c r="DB7" s="155">
        <v>432</v>
      </c>
      <c r="DC7" s="155">
        <v>432</v>
      </c>
      <c r="DD7" s="155">
        <v>432</v>
      </c>
      <c r="DE7" s="155">
        <v>432</v>
      </c>
    </row>
    <row r="8" spans="1:109">
      <c r="A8" s="143">
        <v>8</v>
      </c>
      <c r="B8" s="691"/>
      <c r="C8" s="694"/>
      <c r="D8" s="304" t="s">
        <v>1166</v>
      </c>
      <c r="E8" s="157">
        <v>79</v>
      </c>
      <c r="F8" s="157">
        <v>77</v>
      </c>
      <c r="G8" s="158">
        <v>67</v>
      </c>
      <c r="H8" s="157">
        <v>56</v>
      </c>
      <c r="I8" s="157">
        <v>49</v>
      </c>
      <c r="J8" s="158">
        <v>44</v>
      </c>
      <c r="K8" s="157">
        <v>40</v>
      </c>
      <c r="L8" s="158">
        <v>34</v>
      </c>
      <c r="M8" s="157">
        <v>79</v>
      </c>
      <c r="N8" s="157">
        <v>77</v>
      </c>
      <c r="O8" s="158">
        <v>67</v>
      </c>
      <c r="P8" s="157">
        <v>56</v>
      </c>
      <c r="Q8" s="157">
        <v>49</v>
      </c>
      <c r="R8" s="157">
        <v>44</v>
      </c>
      <c r="S8" s="158">
        <v>40</v>
      </c>
      <c r="T8" s="157">
        <v>34</v>
      </c>
      <c r="U8" s="157">
        <v>65</v>
      </c>
      <c r="V8" s="157">
        <v>65</v>
      </c>
      <c r="W8" s="157">
        <v>65</v>
      </c>
      <c r="X8" s="157">
        <v>56</v>
      </c>
      <c r="Y8" s="157">
        <v>49</v>
      </c>
      <c r="Z8" s="157">
        <v>44</v>
      </c>
      <c r="AA8" s="157">
        <v>40</v>
      </c>
      <c r="AB8" s="157">
        <v>34</v>
      </c>
      <c r="AC8" s="691"/>
      <c r="AD8" s="694"/>
      <c r="AE8" s="304" t="s">
        <v>1166</v>
      </c>
      <c r="AF8" s="157">
        <v>247</v>
      </c>
      <c r="AG8" s="157">
        <v>240</v>
      </c>
      <c r="AH8" s="158">
        <v>209</v>
      </c>
      <c r="AI8" s="157">
        <v>176</v>
      </c>
      <c r="AJ8" s="157">
        <v>153</v>
      </c>
      <c r="AK8" s="158">
        <v>138</v>
      </c>
      <c r="AL8" s="157">
        <v>124</v>
      </c>
      <c r="AM8" s="158">
        <v>107</v>
      </c>
      <c r="AN8" s="157">
        <v>247</v>
      </c>
      <c r="AO8" s="157">
        <v>240</v>
      </c>
      <c r="AP8" s="158">
        <v>209</v>
      </c>
      <c r="AQ8" s="157">
        <v>176</v>
      </c>
      <c r="AR8" s="157">
        <v>153</v>
      </c>
      <c r="AS8" s="157">
        <v>138</v>
      </c>
      <c r="AT8" s="158">
        <v>124</v>
      </c>
      <c r="AU8" s="157">
        <v>107</v>
      </c>
      <c r="AV8" s="157">
        <v>359</v>
      </c>
      <c r="AW8" s="157">
        <v>359</v>
      </c>
      <c r="AX8" s="157">
        <v>359</v>
      </c>
      <c r="AY8" s="157">
        <v>308</v>
      </c>
      <c r="AZ8" s="157">
        <v>270</v>
      </c>
      <c r="BA8" s="157">
        <v>243</v>
      </c>
      <c r="BB8" s="157">
        <v>219</v>
      </c>
      <c r="BC8" s="157">
        <v>189</v>
      </c>
      <c r="BD8" s="691"/>
      <c r="BE8" s="694"/>
      <c r="BF8" s="304" t="s">
        <v>1166</v>
      </c>
      <c r="BG8" s="157">
        <v>165</v>
      </c>
      <c r="BH8" s="157">
        <v>319</v>
      </c>
      <c r="BI8" s="158">
        <v>481</v>
      </c>
      <c r="BJ8" s="157">
        <v>582</v>
      </c>
      <c r="BK8" s="157">
        <v>665</v>
      </c>
      <c r="BL8" s="158">
        <v>738</v>
      </c>
      <c r="BM8" s="157">
        <v>791</v>
      </c>
      <c r="BN8" s="158">
        <v>793</v>
      </c>
      <c r="BO8" s="157">
        <v>165</v>
      </c>
      <c r="BP8" s="157">
        <v>319</v>
      </c>
      <c r="BQ8" s="158">
        <v>481</v>
      </c>
      <c r="BR8" s="157">
        <v>582</v>
      </c>
      <c r="BS8" s="157">
        <v>665</v>
      </c>
      <c r="BT8" s="157">
        <v>738</v>
      </c>
      <c r="BU8" s="158">
        <v>791</v>
      </c>
      <c r="BV8" s="157">
        <v>793</v>
      </c>
      <c r="BW8" s="157">
        <v>137</v>
      </c>
      <c r="BX8" s="157">
        <v>273</v>
      </c>
      <c r="BY8" s="157">
        <v>472</v>
      </c>
      <c r="BZ8" s="157">
        <v>582</v>
      </c>
      <c r="CA8" s="157">
        <v>665</v>
      </c>
      <c r="CB8" s="157">
        <v>738</v>
      </c>
      <c r="CC8" s="157">
        <v>791</v>
      </c>
      <c r="CD8" s="157">
        <v>793</v>
      </c>
      <c r="CE8" s="691"/>
      <c r="CF8" s="694"/>
      <c r="CG8" s="304" t="s">
        <v>1166</v>
      </c>
      <c r="CH8" s="157">
        <v>133</v>
      </c>
      <c r="CI8" s="157">
        <v>170</v>
      </c>
      <c r="CJ8" s="158">
        <v>263</v>
      </c>
      <c r="CK8" s="157">
        <v>317</v>
      </c>
      <c r="CL8" s="157">
        <v>363</v>
      </c>
      <c r="CM8" s="158">
        <v>403</v>
      </c>
      <c r="CN8" s="157">
        <v>432</v>
      </c>
      <c r="CO8" s="158">
        <v>432</v>
      </c>
      <c r="CP8" s="157">
        <v>133</v>
      </c>
      <c r="CQ8" s="157">
        <v>170</v>
      </c>
      <c r="CR8" s="158">
        <v>263</v>
      </c>
      <c r="CS8" s="157">
        <v>317</v>
      </c>
      <c r="CT8" s="157">
        <v>363</v>
      </c>
      <c r="CU8" s="157">
        <v>403</v>
      </c>
      <c r="CV8" s="158">
        <v>432</v>
      </c>
      <c r="CW8" s="157">
        <v>432</v>
      </c>
      <c r="CX8" s="157">
        <v>172</v>
      </c>
      <c r="CY8" s="157">
        <v>172</v>
      </c>
      <c r="CZ8" s="157">
        <v>258</v>
      </c>
      <c r="DA8" s="157">
        <v>317</v>
      </c>
      <c r="DB8" s="157">
        <v>363</v>
      </c>
      <c r="DC8" s="157">
        <v>403</v>
      </c>
      <c r="DD8" s="157">
        <v>432</v>
      </c>
      <c r="DE8" s="157">
        <v>432</v>
      </c>
    </row>
    <row r="9" spans="1:109">
      <c r="A9" s="143">
        <v>9</v>
      </c>
      <c r="B9" s="691"/>
      <c r="C9" s="695"/>
      <c r="D9" s="305" t="s">
        <v>1167</v>
      </c>
      <c r="E9" s="159">
        <v>72</v>
      </c>
      <c r="F9" s="159">
        <v>70</v>
      </c>
      <c r="G9" s="160">
        <v>59</v>
      </c>
      <c r="H9" s="159">
        <v>49</v>
      </c>
      <c r="I9" s="159">
        <v>43</v>
      </c>
      <c r="J9" s="160">
        <v>39</v>
      </c>
      <c r="K9" s="159">
        <v>35</v>
      </c>
      <c r="L9" s="160">
        <v>33</v>
      </c>
      <c r="M9" s="159">
        <v>72</v>
      </c>
      <c r="N9" s="159">
        <v>70</v>
      </c>
      <c r="O9" s="160">
        <v>59</v>
      </c>
      <c r="P9" s="159">
        <v>49</v>
      </c>
      <c r="Q9" s="159">
        <v>43</v>
      </c>
      <c r="R9" s="159">
        <v>39</v>
      </c>
      <c r="S9" s="160">
        <v>35</v>
      </c>
      <c r="T9" s="159">
        <v>33</v>
      </c>
      <c r="U9" s="159">
        <v>60</v>
      </c>
      <c r="V9" s="159">
        <v>60</v>
      </c>
      <c r="W9" s="159">
        <v>59</v>
      </c>
      <c r="X9" s="159">
        <v>49</v>
      </c>
      <c r="Y9" s="159">
        <v>43</v>
      </c>
      <c r="Z9" s="159">
        <v>39</v>
      </c>
      <c r="AA9" s="159">
        <v>35</v>
      </c>
      <c r="AB9" s="159">
        <v>33</v>
      </c>
      <c r="AC9" s="691"/>
      <c r="AD9" s="695"/>
      <c r="AE9" s="305" t="s">
        <v>1167</v>
      </c>
      <c r="AF9" s="159">
        <v>226</v>
      </c>
      <c r="AG9" s="159">
        <v>219</v>
      </c>
      <c r="AH9" s="160">
        <v>185</v>
      </c>
      <c r="AI9" s="159">
        <v>153</v>
      </c>
      <c r="AJ9" s="159">
        <v>135</v>
      </c>
      <c r="AK9" s="160">
        <v>121</v>
      </c>
      <c r="AL9" s="159">
        <v>111</v>
      </c>
      <c r="AM9" s="160">
        <v>103</v>
      </c>
      <c r="AN9" s="159">
        <v>226</v>
      </c>
      <c r="AO9" s="159">
        <v>219</v>
      </c>
      <c r="AP9" s="160">
        <v>185</v>
      </c>
      <c r="AQ9" s="159">
        <v>153</v>
      </c>
      <c r="AR9" s="159">
        <v>135</v>
      </c>
      <c r="AS9" s="159">
        <v>121</v>
      </c>
      <c r="AT9" s="160">
        <v>111</v>
      </c>
      <c r="AU9" s="159">
        <v>103</v>
      </c>
      <c r="AV9" s="159">
        <v>328</v>
      </c>
      <c r="AW9" s="159">
        <v>328</v>
      </c>
      <c r="AX9" s="159">
        <v>324</v>
      </c>
      <c r="AY9" s="159">
        <v>270</v>
      </c>
      <c r="AZ9" s="159">
        <v>237</v>
      </c>
      <c r="BA9" s="159">
        <v>212</v>
      </c>
      <c r="BB9" s="159">
        <v>195</v>
      </c>
      <c r="BC9" s="159">
        <v>181</v>
      </c>
      <c r="BD9" s="691"/>
      <c r="BE9" s="695"/>
      <c r="BF9" s="305" t="s">
        <v>1167</v>
      </c>
      <c r="BG9" s="159">
        <v>151</v>
      </c>
      <c r="BH9" s="159">
        <v>292</v>
      </c>
      <c r="BI9" s="160">
        <v>425</v>
      </c>
      <c r="BJ9" s="159">
        <v>510</v>
      </c>
      <c r="BK9" s="159">
        <v>582</v>
      </c>
      <c r="BL9" s="160">
        <v>647</v>
      </c>
      <c r="BM9" s="159">
        <v>705</v>
      </c>
      <c r="BN9" s="160">
        <v>760</v>
      </c>
      <c r="BO9" s="159">
        <v>151</v>
      </c>
      <c r="BP9" s="159">
        <v>292</v>
      </c>
      <c r="BQ9" s="160">
        <v>425</v>
      </c>
      <c r="BR9" s="159">
        <v>510</v>
      </c>
      <c r="BS9" s="159">
        <v>582</v>
      </c>
      <c r="BT9" s="159">
        <v>647</v>
      </c>
      <c r="BU9" s="160">
        <v>705</v>
      </c>
      <c r="BV9" s="159">
        <v>760</v>
      </c>
      <c r="BW9" s="159">
        <v>125</v>
      </c>
      <c r="BX9" s="159">
        <v>249</v>
      </c>
      <c r="BY9" s="159">
        <v>425</v>
      </c>
      <c r="BZ9" s="159">
        <v>510</v>
      </c>
      <c r="CA9" s="159">
        <v>582</v>
      </c>
      <c r="CB9" s="159">
        <v>647</v>
      </c>
      <c r="CC9" s="159">
        <v>705</v>
      </c>
      <c r="CD9" s="159">
        <v>760</v>
      </c>
      <c r="CE9" s="691"/>
      <c r="CF9" s="695"/>
      <c r="CG9" s="305" t="s">
        <v>1167</v>
      </c>
      <c r="CH9" s="159">
        <v>121</v>
      </c>
      <c r="CI9" s="159">
        <v>155</v>
      </c>
      <c r="CJ9" s="160">
        <v>232</v>
      </c>
      <c r="CK9" s="159">
        <v>279</v>
      </c>
      <c r="CL9" s="159">
        <v>317</v>
      </c>
      <c r="CM9" s="160">
        <v>353</v>
      </c>
      <c r="CN9" s="159">
        <v>384</v>
      </c>
      <c r="CO9" s="160">
        <v>415</v>
      </c>
      <c r="CP9" s="159">
        <v>121</v>
      </c>
      <c r="CQ9" s="159">
        <v>155</v>
      </c>
      <c r="CR9" s="160">
        <v>232</v>
      </c>
      <c r="CS9" s="159">
        <v>279</v>
      </c>
      <c r="CT9" s="159">
        <v>317</v>
      </c>
      <c r="CU9" s="159">
        <v>353</v>
      </c>
      <c r="CV9" s="160">
        <v>384</v>
      </c>
      <c r="CW9" s="159">
        <v>415</v>
      </c>
      <c r="CX9" s="159">
        <v>157</v>
      </c>
      <c r="CY9" s="159">
        <v>157</v>
      </c>
      <c r="CZ9" s="159">
        <v>232</v>
      </c>
      <c r="DA9" s="159">
        <v>279</v>
      </c>
      <c r="DB9" s="159">
        <v>317</v>
      </c>
      <c r="DC9" s="159">
        <v>353</v>
      </c>
      <c r="DD9" s="159">
        <v>384</v>
      </c>
      <c r="DE9" s="159">
        <v>415</v>
      </c>
    </row>
    <row r="10" spans="1:109">
      <c r="A10" s="143">
        <v>10</v>
      </c>
      <c r="B10" s="691"/>
      <c r="C10" s="696">
        <v>115</v>
      </c>
      <c r="D10" s="303" t="s">
        <v>1165</v>
      </c>
      <c r="E10" s="155">
        <v>113</v>
      </c>
      <c r="F10" s="155">
        <v>113</v>
      </c>
      <c r="G10" s="156">
        <v>85</v>
      </c>
      <c r="H10" s="155">
        <v>71</v>
      </c>
      <c r="I10" s="155">
        <v>58</v>
      </c>
      <c r="J10" s="156">
        <v>47</v>
      </c>
      <c r="K10" s="155">
        <v>40</v>
      </c>
      <c r="L10" s="156">
        <v>34</v>
      </c>
      <c r="M10" s="155">
        <v>113</v>
      </c>
      <c r="N10" s="155">
        <v>113</v>
      </c>
      <c r="O10" s="156">
        <v>85</v>
      </c>
      <c r="P10" s="155">
        <v>71</v>
      </c>
      <c r="Q10" s="155">
        <v>58</v>
      </c>
      <c r="R10" s="155">
        <v>47</v>
      </c>
      <c r="S10" s="156">
        <v>40</v>
      </c>
      <c r="T10" s="155">
        <v>34</v>
      </c>
      <c r="U10" s="155">
        <v>94</v>
      </c>
      <c r="V10" s="155">
        <v>94</v>
      </c>
      <c r="W10" s="155">
        <v>85</v>
      </c>
      <c r="X10" s="155">
        <v>71</v>
      </c>
      <c r="Y10" s="155">
        <v>58</v>
      </c>
      <c r="Z10" s="155">
        <v>47</v>
      </c>
      <c r="AA10" s="155">
        <v>40</v>
      </c>
      <c r="AB10" s="155">
        <v>34</v>
      </c>
      <c r="AC10" s="691"/>
      <c r="AD10" s="696">
        <v>115</v>
      </c>
      <c r="AE10" s="303" t="s">
        <v>1165</v>
      </c>
      <c r="AF10" s="155">
        <v>391</v>
      </c>
      <c r="AG10" s="155">
        <v>389</v>
      </c>
      <c r="AH10" s="156">
        <v>294</v>
      </c>
      <c r="AI10" s="155">
        <v>246</v>
      </c>
      <c r="AJ10" s="155">
        <v>202</v>
      </c>
      <c r="AK10" s="156">
        <v>164</v>
      </c>
      <c r="AL10" s="155">
        <v>137</v>
      </c>
      <c r="AM10" s="156">
        <v>119</v>
      </c>
      <c r="AN10" s="155">
        <v>391</v>
      </c>
      <c r="AO10" s="155">
        <v>389</v>
      </c>
      <c r="AP10" s="156">
        <v>294</v>
      </c>
      <c r="AQ10" s="155">
        <v>246</v>
      </c>
      <c r="AR10" s="155">
        <v>202</v>
      </c>
      <c r="AS10" s="155">
        <v>164</v>
      </c>
      <c r="AT10" s="156">
        <v>137</v>
      </c>
      <c r="AU10" s="155">
        <v>119</v>
      </c>
      <c r="AV10" s="155">
        <v>568</v>
      </c>
      <c r="AW10" s="155">
        <v>568</v>
      </c>
      <c r="AX10" s="155">
        <v>516</v>
      </c>
      <c r="AY10" s="155">
        <v>430</v>
      </c>
      <c r="AZ10" s="155">
        <v>353</v>
      </c>
      <c r="BA10" s="155">
        <v>286</v>
      </c>
      <c r="BB10" s="155">
        <v>241</v>
      </c>
      <c r="BC10" s="155">
        <v>207</v>
      </c>
      <c r="BD10" s="691"/>
      <c r="BE10" s="696">
        <v>115</v>
      </c>
      <c r="BF10" s="303" t="s">
        <v>1165</v>
      </c>
      <c r="BG10" s="155">
        <v>250</v>
      </c>
      <c r="BH10" s="155">
        <v>479</v>
      </c>
      <c r="BI10" s="156">
        <v>616</v>
      </c>
      <c r="BJ10" s="155">
        <v>738</v>
      </c>
      <c r="BK10" s="155">
        <v>791</v>
      </c>
      <c r="BL10" s="156">
        <v>791</v>
      </c>
      <c r="BM10" s="155">
        <v>791</v>
      </c>
      <c r="BN10" s="156">
        <v>792</v>
      </c>
      <c r="BO10" s="155">
        <v>250</v>
      </c>
      <c r="BP10" s="155">
        <v>479</v>
      </c>
      <c r="BQ10" s="156">
        <v>616</v>
      </c>
      <c r="BR10" s="155">
        <v>738</v>
      </c>
      <c r="BS10" s="155">
        <v>791</v>
      </c>
      <c r="BT10" s="155">
        <v>791</v>
      </c>
      <c r="BU10" s="156">
        <v>791</v>
      </c>
      <c r="BV10" s="155">
        <v>792</v>
      </c>
      <c r="BW10" s="155">
        <v>208</v>
      </c>
      <c r="BX10" s="155">
        <v>399</v>
      </c>
      <c r="BY10" s="155">
        <v>616</v>
      </c>
      <c r="BZ10" s="155">
        <v>738</v>
      </c>
      <c r="CA10" s="155">
        <v>791</v>
      </c>
      <c r="CB10" s="155">
        <v>791</v>
      </c>
      <c r="CC10" s="155">
        <v>791</v>
      </c>
      <c r="CD10" s="155">
        <v>792</v>
      </c>
      <c r="CE10" s="691"/>
      <c r="CF10" s="696">
        <v>115</v>
      </c>
      <c r="CG10" s="303" t="s">
        <v>1165</v>
      </c>
      <c r="CH10" s="155">
        <v>205</v>
      </c>
      <c r="CI10" s="155">
        <v>248</v>
      </c>
      <c r="CJ10" s="156">
        <v>336</v>
      </c>
      <c r="CK10" s="155">
        <v>403</v>
      </c>
      <c r="CL10" s="155">
        <v>432</v>
      </c>
      <c r="CM10" s="156">
        <v>432</v>
      </c>
      <c r="CN10" s="155">
        <v>432</v>
      </c>
      <c r="CO10" s="156">
        <v>432</v>
      </c>
      <c r="CP10" s="155">
        <v>205</v>
      </c>
      <c r="CQ10" s="155">
        <v>248</v>
      </c>
      <c r="CR10" s="156">
        <v>336</v>
      </c>
      <c r="CS10" s="155">
        <v>403</v>
      </c>
      <c r="CT10" s="155">
        <v>432</v>
      </c>
      <c r="CU10" s="155">
        <v>432</v>
      </c>
      <c r="CV10" s="156">
        <v>432</v>
      </c>
      <c r="CW10" s="155">
        <v>432</v>
      </c>
      <c r="CX10" s="155">
        <v>267</v>
      </c>
      <c r="CY10" s="155">
        <v>267</v>
      </c>
      <c r="CZ10" s="155">
        <v>336</v>
      </c>
      <c r="DA10" s="155">
        <v>403</v>
      </c>
      <c r="DB10" s="155">
        <v>432</v>
      </c>
      <c r="DC10" s="155">
        <v>432</v>
      </c>
      <c r="DD10" s="155">
        <v>432</v>
      </c>
      <c r="DE10" s="155">
        <v>432</v>
      </c>
    </row>
    <row r="11" spans="1:109">
      <c r="A11" s="143">
        <v>11</v>
      </c>
      <c r="B11" s="691"/>
      <c r="C11" s="697"/>
      <c r="D11" s="304" t="s">
        <v>1166</v>
      </c>
      <c r="E11" s="157">
        <v>76</v>
      </c>
      <c r="F11" s="157">
        <v>76</v>
      </c>
      <c r="G11" s="158">
        <v>67</v>
      </c>
      <c r="H11" s="157">
        <v>56</v>
      </c>
      <c r="I11" s="157">
        <v>49</v>
      </c>
      <c r="J11" s="158">
        <v>44</v>
      </c>
      <c r="K11" s="157">
        <v>40</v>
      </c>
      <c r="L11" s="158">
        <v>34</v>
      </c>
      <c r="M11" s="157">
        <v>76</v>
      </c>
      <c r="N11" s="157">
        <v>76</v>
      </c>
      <c r="O11" s="158">
        <v>67</v>
      </c>
      <c r="P11" s="157">
        <v>56</v>
      </c>
      <c r="Q11" s="157">
        <v>49</v>
      </c>
      <c r="R11" s="157">
        <v>44</v>
      </c>
      <c r="S11" s="158">
        <v>40</v>
      </c>
      <c r="T11" s="157">
        <v>34</v>
      </c>
      <c r="U11" s="157">
        <v>63</v>
      </c>
      <c r="V11" s="157">
        <v>63</v>
      </c>
      <c r="W11" s="157">
        <v>63</v>
      </c>
      <c r="X11" s="157">
        <v>56</v>
      </c>
      <c r="Y11" s="157">
        <v>49</v>
      </c>
      <c r="Z11" s="157">
        <v>44</v>
      </c>
      <c r="AA11" s="157">
        <v>40</v>
      </c>
      <c r="AB11" s="157">
        <v>34</v>
      </c>
      <c r="AC11" s="691"/>
      <c r="AD11" s="697"/>
      <c r="AE11" s="304" t="s">
        <v>1166</v>
      </c>
      <c r="AF11" s="157">
        <v>263</v>
      </c>
      <c r="AG11" s="157">
        <v>262</v>
      </c>
      <c r="AH11" s="158">
        <v>230</v>
      </c>
      <c r="AI11" s="157">
        <v>194</v>
      </c>
      <c r="AJ11" s="157">
        <v>170</v>
      </c>
      <c r="AK11" s="158">
        <v>153</v>
      </c>
      <c r="AL11" s="157">
        <v>137</v>
      </c>
      <c r="AM11" s="158">
        <v>118</v>
      </c>
      <c r="AN11" s="157">
        <v>263</v>
      </c>
      <c r="AO11" s="157">
        <v>262</v>
      </c>
      <c r="AP11" s="158">
        <v>230</v>
      </c>
      <c r="AQ11" s="157">
        <v>194</v>
      </c>
      <c r="AR11" s="157">
        <v>170</v>
      </c>
      <c r="AS11" s="157">
        <v>153</v>
      </c>
      <c r="AT11" s="158">
        <v>137</v>
      </c>
      <c r="AU11" s="157">
        <v>118</v>
      </c>
      <c r="AV11" s="157">
        <v>383</v>
      </c>
      <c r="AW11" s="157">
        <v>383</v>
      </c>
      <c r="AX11" s="157">
        <v>383</v>
      </c>
      <c r="AY11" s="157">
        <v>339</v>
      </c>
      <c r="AZ11" s="157">
        <v>297</v>
      </c>
      <c r="BA11" s="157">
        <v>267</v>
      </c>
      <c r="BB11" s="157">
        <v>241</v>
      </c>
      <c r="BC11" s="157">
        <v>208</v>
      </c>
      <c r="BD11" s="691"/>
      <c r="BE11" s="697"/>
      <c r="BF11" s="304" t="s">
        <v>1166</v>
      </c>
      <c r="BG11" s="157">
        <v>169</v>
      </c>
      <c r="BH11" s="157">
        <v>323</v>
      </c>
      <c r="BI11" s="158">
        <v>480</v>
      </c>
      <c r="BJ11" s="157">
        <v>582</v>
      </c>
      <c r="BK11" s="157">
        <v>665</v>
      </c>
      <c r="BL11" s="158">
        <v>738</v>
      </c>
      <c r="BM11" s="157">
        <v>791</v>
      </c>
      <c r="BN11" s="158">
        <v>793</v>
      </c>
      <c r="BO11" s="157">
        <v>169</v>
      </c>
      <c r="BP11" s="157">
        <v>323</v>
      </c>
      <c r="BQ11" s="158">
        <v>480</v>
      </c>
      <c r="BR11" s="157">
        <v>582</v>
      </c>
      <c r="BS11" s="157">
        <v>665</v>
      </c>
      <c r="BT11" s="157">
        <v>738</v>
      </c>
      <c r="BU11" s="158">
        <v>791</v>
      </c>
      <c r="BV11" s="157">
        <v>793</v>
      </c>
      <c r="BW11" s="157">
        <v>139</v>
      </c>
      <c r="BX11" s="157">
        <v>270</v>
      </c>
      <c r="BY11" s="157">
        <v>456</v>
      </c>
      <c r="BZ11" s="157">
        <v>582</v>
      </c>
      <c r="CA11" s="157">
        <v>665</v>
      </c>
      <c r="CB11" s="157">
        <v>738</v>
      </c>
      <c r="CC11" s="157">
        <v>791</v>
      </c>
      <c r="CD11" s="157">
        <v>793</v>
      </c>
      <c r="CE11" s="691"/>
      <c r="CF11" s="697"/>
      <c r="CG11" s="304" t="s">
        <v>1166</v>
      </c>
      <c r="CH11" s="157">
        <v>139</v>
      </c>
      <c r="CI11" s="157">
        <v>167</v>
      </c>
      <c r="CJ11" s="158">
        <v>263</v>
      </c>
      <c r="CK11" s="157">
        <v>317</v>
      </c>
      <c r="CL11" s="157">
        <v>363</v>
      </c>
      <c r="CM11" s="158">
        <v>403</v>
      </c>
      <c r="CN11" s="157">
        <v>432</v>
      </c>
      <c r="CO11" s="158">
        <v>432</v>
      </c>
      <c r="CP11" s="157">
        <v>139</v>
      </c>
      <c r="CQ11" s="157">
        <v>167</v>
      </c>
      <c r="CR11" s="158">
        <v>263</v>
      </c>
      <c r="CS11" s="157">
        <v>317</v>
      </c>
      <c r="CT11" s="157">
        <v>363</v>
      </c>
      <c r="CU11" s="157">
        <v>403</v>
      </c>
      <c r="CV11" s="158">
        <v>432</v>
      </c>
      <c r="CW11" s="157">
        <v>432</v>
      </c>
      <c r="CX11" s="157">
        <v>180</v>
      </c>
      <c r="CY11" s="157">
        <v>180</v>
      </c>
      <c r="CZ11" s="157">
        <v>249</v>
      </c>
      <c r="DA11" s="157">
        <v>317</v>
      </c>
      <c r="DB11" s="157">
        <v>363</v>
      </c>
      <c r="DC11" s="157">
        <v>403</v>
      </c>
      <c r="DD11" s="157">
        <v>432</v>
      </c>
      <c r="DE11" s="157">
        <v>432</v>
      </c>
    </row>
    <row r="12" spans="1:109">
      <c r="A12" s="143">
        <v>12</v>
      </c>
      <c r="B12" s="691"/>
      <c r="C12" s="698"/>
      <c r="D12" s="305" t="s">
        <v>1167</v>
      </c>
      <c r="E12" s="159">
        <v>70</v>
      </c>
      <c r="F12" s="159">
        <v>69</v>
      </c>
      <c r="G12" s="160">
        <v>59</v>
      </c>
      <c r="H12" s="159">
        <v>49</v>
      </c>
      <c r="I12" s="159">
        <v>43</v>
      </c>
      <c r="J12" s="160">
        <v>39</v>
      </c>
      <c r="K12" s="159">
        <v>35</v>
      </c>
      <c r="L12" s="160">
        <v>33</v>
      </c>
      <c r="M12" s="159">
        <v>70</v>
      </c>
      <c r="N12" s="159">
        <v>69</v>
      </c>
      <c r="O12" s="160">
        <v>59</v>
      </c>
      <c r="P12" s="159">
        <v>49</v>
      </c>
      <c r="Q12" s="159">
        <v>43</v>
      </c>
      <c r="R12" s="159">
        <v>39</v>
      </c>
      <c r="S12" s="160">
        <v>35</v>
      </c>
      <c r="T12" s="159">
        <v>33</v>
      </c>
      <c r="U12" s="159">
        <v>58</v>
      </c>
      <c r="V12" s="159">
        <v>58</v>
      </c>
      <c r="W12" s="159">
        <v>58</v>
      </c>
      <c r="X12" s="159">
        <v>49</v>
      </c>
      <c r="Y12" s="159">
        <v>43</v>
      </c>
      <c r="Z12" s="159">
        <v>39</v>
      </c>
      <c r="AA12" s="159">
        <v>35</v>
      </c>
      <c r="AB12" s="159">
        <v>33</v>
      </c>
      <c r="AC12" s="691"/>
      <c r="AD12" s="698"/>
      <c r="AE12" s="305" t="s">
        <v>1167</v>
      </c>
      <c r="AF12" s="159">
        <v>241</v>
      </c>
      <c r="AG12" s="159">
        <v>240</v>
      </c>
      <c r="AH12" s="160">
        <v>203</v>
      </c>
      <c r="AI12" s="159">
        <v>170</v>
      </c>
      <c r="AJ12" s="159">
        <v>149</v>
      </c>
      <c r="AK12" s="160">
        <v>134</v>
      </c>
      <c r="AL12" s="159">
        <v>123</v>
      </c>
      <c r="AM12" s="160">
        <v>114</v>
      </c>
      <c r="AN12" s="159">
        <v>241</v>
      </c>
      <c r="AO12" s="159">
        <v>240</v>
      </c>
      <c r="AP12" s="160">
        <v>203</v>
      </c>
      <c r="AQ12" s="159">
        <v>170</v>
      </c>
      <c r="AR12" s="159">
        <v>149</v>
      </c>
      <c r="AS12" s="159">
        <v>134</v>
      </c>
      <c r="AT12" s="160">
        <v>123</v>
      </c>
      <c r="AU12" s="159">
        <v>114</v>
      </c>
      <c r="AV12" s="159">
        <v>350</v>
      </c>
      <c r="AW12" s="159">
        <v>350</v>
      </c>
      <c r="AX12" s="159">
        <v>350</v>
      </c>
      <c r="AY12" s="159">
        <v>297</v>
      </c>
      <c r="AZ12" s="159">
        <v>260</v>
      </c>
      <c r="BA12" s="159">
        <v>234</v>
      </c>
      <c r="BB12" s="159">
        <v>214</v>
      </c>
      <c r="BC12" s="159">
        <v>199</v>
      </c>
      <c r="BD12" s="691"/>
      <c r="BE12" s="698"/>
      <c r="BF12" s="305" t="s">
        <v>1167</v>
      </c>
      <c r="BG12" s="159">
        <v>153</v>
      </c>
      <c r="BH12" s="159">
        <v>295</v>
      </c>
      <c r="BI12" s="160">
        <v>425</v>
      </c>
      <c r="BJ12" s="159">
        <v>510</v>
      </c>
      <c r="BK12" s="159">
        <v>582</v>
      </c>
      <c r="BL12" s="160">
        <v>647</v>
      </c>
      <c r="BM12" s="159">
        <v>705</v>
      </c>
      <c r="BN12" s="160">
        <v>760</v>
      </c>
      <c r="BO12" s="159">
        <v>153</v>
      </c>
      <c r="BP12" s="159">
        <v>295</v>
      </c>
      <c r="BQ12" s="160">
        <v>425</v>
      </c>
      <c r="BR12" s="159">
        <v>510</v>
      </c>
      <c r="BS12" s="159">
        <v>582</v>
      </c>
      <c r="BT12" s="159">
        <v>647</v>
      </c>
      <c r="BU12" s="160">
        <v>705</v>
      </c>
      <c r="BV12" s="159">
        <v>760</v>
      </c>
      <c r="BW12" s="159">
        <v>127</v>
      </c>
      <c r="BX12" s="159">
        <v>246</v>
      </c>
      <c r="BY12" s="159">
        <v>418</v>
      </c>
      <c r="BZ12" s="159">
        <v>510</v>
      </c>
      <c r="CA12" s="159">
        <v>582</v>
      </c>
      <c r="CB12" s="159">
        <v>647</v>
      </c>
      <c r="CC12" s="159">
        <v>705</v>
      </c>
      <c r="CD12" s="159">
        <v>760</v>
      </c>
      <c r="CE12" s="691"/>
      <c r="CF12" s="698"/>
      <c r="CG12" s="305" t="s">
        <v>1167</v>
      </c>
      <c r="CH12" s="159">
        <v>126</v>
      </c>
      <c r="CI12" s="159">
        <v>154</v>
      </c>
      <c r="CJ12" s="160">
        <v>232</v>
      </c>
      <c r="CK12" s="159">
        <v>279</v>
      </c>
      <c r="CL12" s="159">
        <v>317</v>
      </c>
      <c r="CM12" s="160">
        <v>353</v>
      </c>
      <c r="CN12" s="159">
        <v>384</v>
      </c>
      <c r="CO12" s="160">
        <v>415</v>
      </c>
      <c r="CP12" s="159">
        <v>126</v>
      </c>
      <c r="CQ12" s="159">
        <v>154</v>
      </c>
      <c r="CR12" s="160">
        <v>232</v>
      </c>
      <c r="CS12" s="159">
        <v>279</v>
      </c>
      <c r="CT12" s="159">
        <v>317</v>
      </c>
      <c r="CU12" s="159">
        <v>353</v>
      </c>
      <c r="CV12" s="160">
        <v>384</v>
      </c>
      <c r="CW12" s="159">
        <v>415</v>
      </c>
      <c r="CX12" s="159">
        <v>165</v>
      </c>
      <c r="CY12" s="159">
        <v>165</v>
      </c>
      <c r="CZ12" s="159">
        <v>228</v>
      </c>
      <c r="DA12" s="159">
        <v>279</v>
      </c>
      <c r="DB12" s="159">
        <v>317</v>
      </c>
      <c r="DC12" s="159">
        <v>353</v>
      </c>
      <c r="DD12" s="159">
        <v>384</v>
      </c>
      <c r="DE12" s="159">
        <v>415</v>
      </c>
    </row>
    <row r="13" spans="1:109">
      <c r="A13" s="143">
        <v>13</v>
      </c>
      <c r="B13" s="691"/>
      <c r="C13" s="161"/>
      <c r="D13" s="303" t="s">
        <v>1165</v>
      </c>
      <c r="E13" s="155">
        <v>110</v>
      </c>
      <c r="F13" s="155">
        <v>110</v>
      </c>
      <c r="G13" s="156">
        <v>85</v>
      </c>
      <c r="H13" s="155">
        <v>71</v>
      </c>
      <c r="I13" s="155">
        <v>58</v>
      </c>
      <c r="J13" s="156">
        <v>47</v>
      </c>
      <c r="K13" s="155">
        <v>40</v>
      </c>
      <c r="L13" s="156">
        <v>34</v>
      </c>
      <c r="M13" s="155">
        <v>110</v>
      </c>
      <c r="N13" s="155">
        <v>110</v>
      </c>
      <c r="O13" s="156">
        <v>85</v>
      </c>
      <c r="P13" s="155">
        <v>71</v>
      </c>
      <c r="Q13" s="155">
        <v>58</v>
      </c>
      <c r="R13" s="155">
        <v>47</v>
      </c>
      <c r="S13" s="156">
        <v>40</v>
      </c>
      <c r="T13" s="155">
        <v>34</v>
      </c>
      <c r="U13" s="155">
        <v>91</v>
      </c>
      <c r="V13" s="155">
        <v>91</v>
      </c>
      <c r="W13" s="155">
        <v>85</v>
      </c>
      <c r="X13" s="155">
        <v>71</v>
      </c>
      <c r="Y13" s="155">
        <v>58</v>
      </c>
      <c r="Z13" s="155">
        <v>47</v>
      </c>
      <c r="AA13" s="155">
        <v>40</v>
      </c>
      <c r="AB13" s="155">
        <v>34</v>
      </c>
      <c r="AC13" s="691"/>
      <c r="AD13" s="161"/>
      <c r="AE13" s="303" t="s">
        <v>1165</v>
      </c>
      <c r="AF13" s="155">
        <v>416</v>
      </c>
      <c r="AG13" s="155">
        <v>416</v>
      </c>
      <c r="AH13" s="156">
        <v>323</v>
      </c>
      <c r="AI13" s="155">
        <v>270</v>
      </c>
      <c r="AJ13" s="155">
        <v>221</v>
      </c>
      <c r="AK13" s="156">
        <v>179</v>
      </c>
      <c r="AL13" s="155">
        <v>150</v>
      </c>
      <c r="AM13" s="156">
        <v>130</v>
      </c>
      <c r="AN13" s="155">
        <v>416</v>
      </c>
      <c r="AO13" s="155">
        <v>416</v>
      </c>
      <c r="AP13" s="156">
        <v>323</v>
      </c>
      <c r="AQ13" s="155">
        <v>270</v>
      </c>
      <c r="AR13" s="155">
        <v>221</v>
      </c>
      <c r="AS13" s="155">
        <v>179</v>
      </c>
      <c r="AT13" s="156">
        <v>150</v>
      </c>
      <c r="AU13" s="155">
        <v>130</v>
      </c>
      <c r="AV13" s="155">
        <v>604</v>
      </c>
      <c r="AW13" s="155">
        <v>604</v>
      </c>
      <c r="AX13" s="155">
        <v>565</v>
      </c>
      <c r="AY13" s="155">
        <v>471</v>
      </c>
      <c r="AZ13" s="155">
        <v>387</v>
      </c>
      <c r="BA13" s="155">
        <v>313</v>
      </c>
      <c r="BB13" s="155">
        <v>263</v>
      </c>
      <c r="BC13" s="155">
        <v>227</v>
      </c>
      <c r="BD13" s="691"/>
      <c r="BE13" s="161"/>
      <c r="BF13" s="303" t="s">
        <v>1165</v>
      </c>
      <c r="BG13" s="155">
        <v>254</v>
      </c>
      <c r="BH13" s="155">
        <v>476</v>
      </c>
      <c r="BI13" s="156">
        <v>616</v>
      </c>
      <c r="BJ13" s="155">
        <v>738</v>
      </c>
      <c r="BK13" s="155">
        <v>791</v>
      </c>
      <c r="BL13" s="156">
        <v>791</v>
      </c>
      <c r="BM13" s="155">
        <v>791</v>
      </c>
      <c r="BN13" s="156">
        <v>792</v>
      </c>
      <c r="BO13" s="155">
        <v>254</v>
      </c>
      <c r="BP13" s="155">
        <v>476</v>
      </c>
      <c r="BQ13" s="156">
        <v>616</v>
      </c>
      <c r="BR13" s="155">
        <v>738</v>
      </c>
      <c r="BS13" s="155">
        <v>791</v>
      </c>
      <c r="BT13" s="155">
        <v>791</v>
      </c>
      <c r="BU13" s="156">
        <v>791</v>
      </c>
      <c r="BV13" s="155">
        <v>792</v>
      </c>
      <c r="BW13" s="155">
        <v>211</v>
      </c>
      <c r="BX13" s="155">
        <v>395</v>
      </c>
      <c r="BY13" s="155">
        <v>616</v>
      </c>
      <c r="BZ13" s="155">
        <v>738</v>
      </c>
      <c r="CA13" s="155">
        <v>791</v>
      </c>
      <c r="CB13" s="155">
        <v>791</v>
      </c>
      <c r="CC13" s="155">
        <v>791</v>
      </c>
      <c r="CD13" s="155">
        <v>792</v>
      </c>
      <c r="CE13" s="691"/>
      <c r="CF13" s="161"/>
      <c r="CG13" s="303" t="s">
        <v>1165</v>
      </c>
      <c r="CH13" s="155">
        <v>214</v>
      </c>
      <c r="CI13" s="155">
        <v>242</v>
      </c>
      <c r="CJ13" s="156">
        <v>336</v>
      </c>
      <c r="CK13" s="155">
        <v>403</v>
      </c>
      <c r="CL13" s="155">
        <v>432</v>
      </c>
      <c r="CM13" s="156">
        <v>432</v>
      </c>
      <c r="CN13" s="155">
        <v>432</v>
      </c>
      <c r="CO13" s="156">
        <v>432</v>
      </c>
      <c r="CP13" s="155">
        <v>214</v>
      </c>
      <c r="CQ13" s="155">
        <v>242</v>
      </c>
      <c r="CR13" s="156">
        <v>336</v>
      </c>
      <c r="CS13" s="155">
        <v>403</v>
      </c>
      <c r="CT13" s="155">
        <v>432</v>
      </c>
      <c r="CU13" s="155">
        <v>432</v>
      </c>
      <c r="CV13" s="156">
        <v>432</v>
      </c>
      <c r="CW13" s="155">
        <v>432</v>
      </c>
      <c r="CX13" s="155">
        <v>282</v>
      </c>
      <c r="CY13" s="155">
        <v>282</v>
      </c>
      <c r="CZ13" s="155">
        <v>336</v>
      </c>
      <c r="DA13" s="155">
        <v>403</v>
      </c>
      <c r="DB13" s="155">
        <v>432</v>
      </c>
      <c r="DC13" s="155">
        <v>432</v>
      </c>
      <c r="DD13" s="155">
        <v>432</v>
      </c>
      <c r="DE13" s="155">
        <v>432</v>
      </c>
    </row>
    <row r="14" spans="1:109">
      <c r="A14" s="143">
        <v>14</v>
      </c>
      <c r="B14" s="691"/>
      <c r="C14" s="162">
        <v>120</v>
      </c>
      <c r="D14" s="304" t="s">
        <v>1166</v>
      </c>
      <c r="E14" s="157">
        <v>74</v>
      </c>
      <c r="F14" s="157">
        <v>74</v>
      </c>
      <c r="G14" s="158">
        <v>66</v>
      </c>
      <c r="H14" s="157">
        <v>56</v>
      </c>
      <c r="I14" s="157">
        <v>49</v>
      </c>
      <c r="J14" s="158">
        <v>44</v>
      </c>
      <c r="K14" s="157">
        <v>40</v>
      </c>
      <c r="L14" s="158">
        <v>34</v>
      </c>
      <c r="M14" s="157">
        <v>74</v>
      </c>
      <c r="N14" s="157">
        <v>74</v>
      </c>
      <c r="O14" s="158">
        <v>66</v>
      </c>
      <c r="P14" s="157">
        <v>56</v>
      </c>
      <c r="Q14" s="157">
        <v>49</v>
      </c>
      <c r="R14" s="157">
        <v>44</v>
      </c>
      <c r="S14" s="158">
        <v>40</v>
      </c>
      <c r="T14" s="157">
        <v>34</v>
      </c>
      <c r="U14" s="157">
        <v>61</v>
      </c>
      <c r="V14" s="157">
        <v>61</v>
      </c>
      <c r="W14" s="157">
        <v>61</v>
      </c>
      <c r="X14" s="157">
        <v>56</v>
      </c>
      <c r="Y14" s="157">
        <v>49</v>
      </c>
      <c r="Z14" s="157">
        <v>44</v>
      </c>
      <c r="AA14" s="157">
        <v>40</v>
      </c>
      <c r="AB14" s="157">
        <v>34</v>
      </c>
      <c r="AC14" s="691"/>
      <c r="AD14" s="162">
        <v>120</v>
      </c>
      <c r="AE14" s="304" t="s">
        <v>1166</v>
      </c>
      <c r="AF14" s="157">
        <v>280</v>
      </c>
      <c r="AG14" s="157">
        <v>280</v>
      </c>
      <c r="AH14" s="158">
        <v>251</v>
      </c>
      <c r="AI14" s="157">
        <v>212</v>
      </c>
      <c r="AJ14" s="157">
        <v>186</v>
      </c>
      <c r="AK14" s="158">
        <v>168</v>
      </c>
      <c r="AL14" s="157">
        <v>151</v>
      </c>
      <c r="AM14" s="158">
        <v>130</v>
      </c>
      <c r="AN14" s="157">
        <v>280</v>
      </c>
      <c r="AO14" s="157">
        <v>280</v>
      </c>
      <c r="AP14" s="158">
        <v>251</v>
      </c>
      <c r="AQ14" s="157">
        <v>212</v>
      </c>
      <c r="AR14" s="157">
        <v>186</v>
      </c>
      <c r="AS14" s="157">
        <v>168</v>
      </c>
      <c r="AT14" s="158">
        <v>151</v>
      </c>
      <c r="AU14" s="157">
        <v>130</v>
      </c>
      <c r="AV14" s="157">
        <v>407</v>
      </c>
      <c r="AW14" s="157">
        <v>407</v>
      </c>
      <c r="AX14" s="157">
        <v>407</v>
      </c>
      <c r="AY14" s="157">
        <v>371</v>
      </c>
      <c r="AZ14" s="157">
        <v>325</v>
      </c>
      <c r="BA14" s="157">
        <v>293</v>
      </c>
      <c r="BB14" s="157">
        <v>263</v>
      </c>
      <c r="BC14" s="157">
        <v>228</v>
      </c>
      <c r="BD14" s="691"/>
      <c r="BE14" s="162">
        <v>120</v>
      </c>
      <c r="BF14" s="304" t="s">
        <v>1166</v>
      </c>
      <c r="BG14" s="157">
        <v>172</v>
      </c>
      <c r="BH14" s="157">
        <v>321</v>
      </c>
      <c r="BI14" s="158">
        <v>477</v>
      </c>
      <c r="BJ14" s="157">
        <v>582</v>
      </c>
      <c r="BK14" s="157">
        <v>665</v>
      </c>
      <c r="BL14" s="158">
        <v>738</v>
      </c>
      <c r="BM14" s="157">
        <v>791</v>
      </c>
      <c r="BN14" s="158">
        <v>793</v>
      </c>
      <c r="BO14" s="157">
        <v>172</v>
      </c>
      <c r="BP14" s="157">
        <v>321</v>
      </c>
      <c r="BQ14" s="158">
        <v>477</v>
      </c>
      <c r="BR14" s="157">
        <v>582</v>
      </c>
      <c r="BS14" s="157">
        <v>665</v>
      </c>
      <c r="BT14" s="157">
        <v>738</v>
      </c>
      <c r="BU14" s="158">
        <v>791</v>
      </c>
      <c r="BV14" s="157">
        <v>793</v>
      </c>
      <c r="BW14" s="157">
        <v>142</v>
      </c>
      <c r="BX14" s="157">
        <v>266</v>
      </c>
      <c r="BY14" s="157">
        <v>444</v>
      </c>
      <c r="BZ14" s="157">
        <v>582</v>
      </c>
      <c r="CA14" s="157">
        <v>665</v>
      </c>
      <c r="CB14" s="157">
        <v>738</v>
      </c>
      <c r="CC14" s="157">
        <v>791</v>
      </c>
      <c r="CD14" s="157">
        <v>793</v>
      </c>
      <c r="CE14" s="691"/>
      <c r="CF14" s="162">
        <v>120</v>
      </c>
      <c r="CG14" s="304" t="s">
        <v>1166</v>
      </c>
      <c r="CH14" s="157">
        <v>143</v>
      </c>
      <c r="CI14" s="157">
        <v>164</v>
      </c>
      <c r="CJ14" s="158">
        <v>260</v>
      </c>
      <c r="CK14" s="157">
        <v>317</v>
      </c>
      <c r="CL14" s="157">
        <v>363</v>
      </c>
      <c r="CM14" s="158">
        <v>403</v>
      </c>
      <c r="CN14" s="157">
        <v>432</v>
      </c>
      <c r="CO14" s="158">
        <v>432</v>
      </c>
      <c r="CP14" s="157">
        <v>143</v>
      </c>
      <c r="CQ14" s="157">
        <v>164</v>
      </c>
      <c r="CR14" s="158">
        <v>260</v>
      </c>
      <c r="CS14" s="157">
        <v>317</v>
      </c>
      <c r="CT14" s="157">
        <v>363</v>
      </c>
      <c r="CU14" s="157">
        <v>403</v>
      </c>
      <c r="CV14" s="158">
        <v>432</v>
      </c>
      <c r="CW14" s="157">
        <v>432</v>
      </c>
      <c r="CX14" s="157">
        <v>190</v>
      </c>
      <c r="CY14" s="157">
        <v>190</v>
      </c>
      <c r="CZ14" s="157">
        <v>242</v>
      </c>
      <c r="DA14" s="157">
        <v>317</v>
      </c>
      <c r="DB14" s="157">
        <v>363</v>
      </c>
      <c r="DC14" s="157">
        <v>403</v>
      </c>
      <c r="DD14" s="157">
        <v>432</v>
      </c>
      <c r="DE14" s="157">
        <v>432</v>
      </c>
    </row>
    <row r="15" spans="1:109">
      <c r="A15" s="143">
        <v>15</v>
      </c>
      <c r="B15" s="691"/>
      <c r="C15" s="163"/>
      <c r="D15" s="305" t="s">
        <v>1167</v>
      </c>
      <c r="E15" s="159">
        <v>68</v>
      </c>
      <c r="F15" s="159">
        <v>68</v>
      </c>
      <c r="G15" s="160">
        <v>59</v>
      </c>
      <c r="H15" s="159">
        <v>49</v>
      </c>
      <c r="I15" s="159">
        <v>43</v>
      </c>
      <c r="J15" s="160">
        <v>39</v>
      </c>
      <c r="K15" s="159">
        <v>35</v>
      </c>
      <c r="L15" s="160">
        <v>33</v>
      </c>
      <c r="M15" s="159">
        <v>68</v>
      </c>
      <c r="N15" s="159">
        <v>68</v>
      </c>
      <c r="O15" s="160">
        <v>59</v>
      </c>
      <c r="P15" s="159">
        <v>49</v>
      </c>
      <c r="Q15" s="159">
        <v>43</v>
      </c>
      <c r="R15" s="159">
        <v>39</v>
      </c>
      <c r="S15" s="160">
        <v>35</v>
      </c>
      <c r="T15" s="159">
        <v>33</v>
      </c>
      <c r="U15" s="159">
        <v>56</v>
      </c>
      <c r="V15" s="159">
        <v>56</v>
      </c>
      <c r="W15" s="159">
        <v>56</v>
      </c>
      <c r="X15" s="159">
        <v>49</v>
      </c>
      <c r="Y15" s="159">
        <v>43</v>
      </c>
      <c r="Z15" s="159">
        <v>39</v>
      </c>
      <c r="AA15" s="159">
        <v>35</v>
      </c>
      <c r="AB15" s="159">
        <v>33</v>
      </c>
      <c r="AC15" s="691"/>
      <c r="AD15" s="163"/>
      <c r="AE15" s="305" t="s">
        <v>1167</v>
      </c>
      <c r="AF15" s="159">
        <v>257</v>
      </c>
      <c r="AG15" s="159">
        <v>257</v>
      </c>
      <c r="AH15" s="160">
        <v>223</v>
      </c>
      <c r="AI15" s="159">
        <v>186</v>
      </c>
      <c r="AJ15" s="159">
        <v>163</v>
      </c>
      <c r="AK15" s="160">
        <v>147</v>
      </c>
      <c r="AL15" s="159">
        <v>135</v>
      </c>
      <c r="AM15" s="160">
        <v>125</v>
      </c>
      <c r="AN15" s="159">
        <v>257</v>
      </c>
      <c r="AO15" s="159">
        <v>257</v>
      </c>
      <c r="AP15" s="160">
        <v>223</v>
      </c>
      <c r="AQ15" s="159">
        <v>186</v>
      </c>
      <c r="AR15" s="159">
        <v>163</v>
      </c>
      <c r="AS15" s="159">
        <v>147</v>
      </c>
      <c r="AT15" s="160">
        <v>135</v>
      </c>
      <c r="AU15" s="159">
        <v>125</v>
      </c>
      <c r="AV15" s="159">
        <v>372</v>
      </c>
      <c r="AW15" s="159">
        <v>372</v>
      </c>
      <c r="AX15" s="159">
        <v>372</v>
      </c>
      <c r="AY15" s="159">
        <v>325</v>
      </c>
      <c r="AZ15" s="159">
        <v>284</v>
      </c>
      <c r="BA15" s="159">
        <v>256</v>
      </c>
      <c r="BB15" s="159">
        <v>235</v>
      </c>
      <c r="BC15" s="159">
        <v>218</v>
      </c>
      <c r="BD15" s="691"/>
      <c r="BE15" s="163"/>
      <c r="BF15" s="305" t="s">
        <v>1167</v>
      </c>
      <c r="BG15" s="159">
        <v>157</v>
      </c>
      <c r="BH15" s="159">
        <v>293</v>
      </c>
      <c r="BI15" s="160">
        <v>425</v>
      </c>
      <c r="BJ15" s="159">
        <v>510</v>
      </c>
      <c r="BK15" s="159">
        <v>582</v>
      </c>
      <c r="BL15" s="160">
        <v>647</v>
      </c>
      <c r="BM15" s="159">
        <v>705</v>
      </c>
      <c r="BN15" s="160">
        <v>760</v>
      </c>
      <c r="BO15" s="159">
        <v>157</v>
      </c>
      <c r="BP15" s="159">
        <v>293</v>
      </c>
      <c r="BQ15" s="160">
        <v>425</v>
      </c>
      <c r="BR15" s="159">
        <v>510</v>
      </c>
      <c r="BS15" s="159">
        <v>582</v>
      </c>
      <c r="BT15" s="159">
        <v>647</v>
      </c>
      <c r="BU15" s="160">
        <v>705</v>
      </c>
      <c r="BV15" s="159">
        <v>760</v>
      </c>
      <c r="BW15" s="159">
        <v>130</v>
      </c>
      <c r="BX15" s="159">
        <v>244</v>
      </c>
      <c r="BY15" s="159">
        <v>405</v>
      </c>
      <c r="BZ15" s="159">
        <v>510</v>
      </c>
      <c r="CA15" s="159">
        <v>582</v>
      </c>
      <c r="CB15" s="159">
        <v>647</v>
      </c>
      <c r="CC15" s="159">
        <v>705</v>
      </c>
      <c r="CD15" s="159">
        <v>760</v>
      </c>
      <c r="CE15" s="691"/>
      <c r="CF15" s="163"/>
      <c r="CG15" s="305" t="s">
        <v>1167</v>
      </c>
      <c r="CH15" s="159">
        <v>132</v>
      </c>
      <c r="CI15" s="159">
        <v>150</v>
      </c>
      <c r="CJ15" s="160">
        <v>232</v>
      </c>
      <c r="CK15" s="159">
        <v>279</v>
      </c>
      <c r="CL15" s="159">
        <v>317</v>
      </c>
      <c r="CM15" s="160">
        <v>353</v>
      </c>
      <c r="CN15" s="159">
        <v>384</v>
      </c>
      <c r="CO15" s="160">
        <v>415</v>
      </c>
      <c r="CP15" s="159">
        <v>132</v>
      </c>
      <c r="CQ15" s="159">
        <v>150</v>
      </c>
      <c r="CR15" s="160">
        <v>232</v>
      </c>
      <c r="CS15" s="159">
        <v>279</v>
      </c>
      <c r="CT15" s="159">
        <v>317</v>
      </c>
      <c r="CU15" s="159">
        <v>353</v>
      </c>
      <c r="CV15" s="160">
        <v>384</v>
      </c>
      <c r="CW15" s="159">
        <v>415</v>
      </c>
      <c r="CX15" s="159">
        <v>174</v>
      </c>
      <c r="CY15" s="159">
        <v>174</v>
      </c>
      <c r="CZ15" s="159">
        <v>222</v>
      </c>
      <c r="DA15" s="159">
        <v>279</v>
      </c>
      <c r="DB15" s="159">
        <v>317</v>
      </c>
      <c r="DC15" s="159">
        <v>353</v>
      </c>
      <c r="DD15" s="159">
        <v>384</v>
      </c>
      <c r="DE15" s="159">
        <v>415</v>
      </c>
    </row>
    <row r="16" spans="1:109">
      <c r="A16" s="143">
        <v>16</v>
      </c>
      <c r="B16" s="691"/>
      <c r="C16" s="164"/>
      <c r="D16" s="303" t="s">
        <v>1165</v>
      </c>
      <c r="E16" s="155">
        <v>104</v>
      </c>
      <c r="F16" s="155">
        <v>104</v>
      </c>
      <c r="G16" s="156">
        <v>85</v>
      </c>
      <c r="H16" s="155">
        <v>71</v>
      </c>
      <c r="I16" s="155">
        <v>58</v>
      </c>
      <c r="J16" s="156">
        <v>47</v>
      </c>
      <c r="K16" s="155">
        <v>40</v>
      </c>
      <c r="L16" s="156">
        <v>34</v>
      </c>
      <c r="M16" s="155">
        <v>104</v>
      </c>
      <c r="N16" s="155">
        <v>104</v>
      </c>
      <c r="O16" s="156">
        <v>85</v>
      </c>
      <c r="P16" s="155">
        <v>71</v>
      </c>
      <c r="Q16" s="155">
        <v>58</v>
      </c>
      <c r="R16" s="155">
        <v>47</v>
      </c>
      <c r="S16" s="156">
        <v>40</v>
      </c>
      <c r="T16" s="155">
        <v>34</v>
      </c>
      <c r="U16" s="155">
        <v>86</v>
      </c>
      <c r="V16" s="155">
        <v>86</v>
      </c>
      <c r="W16" s="155">
        <v>85</v>
      </c>
      <c r="X16" s="155">
        <v>71</v>
      </c>
      <c r="Y16" s="155">
        <v>58</v>
      </c>
      <c r="Z16" s="155">
        <v>47</v>
      </c>
      <c r="AA16" s="155">
        <v>40</v>
      </c>
      <c r="AB16" s="155">
        <v>34</v>
      </c>
      <c r="AC16" s="691"/>
      <c r="AD16" s="164"/>
      <c r="AE16" s="303" t="s">
        <v>1165</v>
      </c>
      <c r="AF16" s="155">
        <v>468</v>
      </c>
      <c r="AG16" s="155">
        <v>468</v>
      </c>
      <c r="AH16" s="156">
        <v>385</v>
      </c>
      <c r="AI16" s="155">
        <v>321</v>
      </c>
      <c r="AJ16" s="155">
        <v>264</v>
      </c>
      <c r="AK16" s="156">
        <v>214</v>
      </c>
      <c r="AL16" s="155">
        <v>180</v>
      </c>
      <c r="AM16" s="156">
        <v>155</v>
      </c>
      <c r="AN16" s="155">
        <v>468</v>
      </c>
      <c r="AO16" s="155">
        <v>468</v>
      </c>
      <c r="AP16" s="156">
        <v>385</v>
      </c>
      <c r="AQ16" s="155">
        <v>321</v>
      </c>
      <c r="AR16" s="155">
        <v>264</v>
      </c>
      <c r="AS16" s="155">
        <v>214</v>
      </c>
      <c r="AT16" s="156">
        <v>180</v>
      </c>
      <c r="AU16" s="155">
        <v>155</v>
      </c>
      <c r="AV16" s="155">
        <v>674</v>
      </c>
      <c r="AW16" s="155">
        <v>674</v>
      </c>
      <c r="AX16" s="155">
        <v>669</v>
      </c>
      <c r="AY16" s="155">
        <v>557</v>
      </c>
      <c r="AZ16" s="155">
        <v>457</v>
      </c>
      <c r="BA16" s="155">
        <v>371</v>
      </c>
      <c r="BB16" s="155">
        <v>312</v>
      </c>
      <c r="BC16" s="155">
        <v>269</v>
      </c>
      <c r="BD16" s="691"/>
      <c r="BE16" s="164"/>
      <c r="BF16" s="303" t="s">
        <v>1165</v>
      </c>
      <c r="BG16" s="155">
        <v>272</v>
      </c>
      <c r="BH16" s="155">
        <v>469</v>
      </c>
      <c r="BI16" s="156">
        <v>616</v>
      </c>
      <c r="BJ16" s="155">
        <v>738</v>
      </c>
      <c r="BK16" s="155">
        <v>791</v>
      </c>
      <c r="BL16" s="156">
        <v>791</v>
      </c>
      <c r="BM16" s="155">
        <v>791</v>
      </c>
      <c r="BN16" s="156">
        <v>792</v>
      </c>
      <c r="BO16" s="155">
        <v>272</v>
      </c>
      <c r="BP16" s="155">
        <v>469</v>
      </c>
      <c r="BQ16" s="156">
        <v>616</v>
      </c>
      <c r="BR16" s="155">
        <v>738</v>
      </c>
      <c r="BS16" s="155">
        <v>791</v>
      </c>
      <c r="BT16" s="155">
        <v>791</v>
      </c>
      <c r="BU16" s="156">
        <v>791</v>
      </c>
      <c r="BV16" s="155">
        <v>792</v>
      </c>
      <c r="BW16" s="155">
        <v>226</v>
      </c>
      <c r="BX16" s="155">
        <v>390</v>
      </c>
      <c r="BY16" s="155">
        <v>616</v>
      </c>
      <c r="BZ16" s="155">
        <v>738</v>
      </c>
      <c r="CA16" s="155">
        <v>791</v>
      </c>
      <c r="CB16" s="155">
        <v>791</v>
      </c>
      <c r="CC16" s="155">
        <v>791</v>
      </c>
      <c r="CD16" s="155">
        <v>792</v>
      </c>
      <c r="CE16" s="691"/>
      <c r="CF16" s="164"/>
      <c r="CG16" s="303" t="s">
        <v>1165</v>
      </c>
      <c r="CH16" s="155">
        <v>232</v>
      </c>
      <c r="CI16" s="155">
        <v>232</v>
      </c>
      <c r="CJ16" s="156">
        <v>336</v>
      </c>
      <c r="CK16" s="155">
        <v>403</v>
      </c>
      <c r="CL16" s="155">
        <v>432</v>
      </c>
      <c r="CM16" s="156">
        <v>432</v>
      </c>
      <c r="CN16" s="155">
        <v>432</v>
      </c>
      <c r="CO16" s="156">
        <v>432</v>
      </c>
      <c r="CP16" s="155">
        <v>232</v>
      </c>
      <c r="CQ16" s="155">
        <v>232</v>
      </c>
      <c r="CR16" s="156">
        <v>336</v>
      </c>
      <c r="CS16" s="155">
        <v>403</v>
      </c>
      <c r="CT16" s="155">
        <v>432</v>
      </c>
      <c r="CU16" s="155">
        <v>432</v>
      </c>
      <c r="CV16" s="156">
        <v>432</v>
      </c>
      <c r="CW16" s="155">
        <v>432</v>
      </c>
      <c r="CX16" s="155">
        <v>314</v>
      </c>
      <c r="CY16" s="155">
        <v>314</v>
      </c>
      <c r="CZ16" s="155">
        <v>336</v>
      </c>
      <c r="DA16" s="155">
        <v>403</v>
      </c>
      <c r="DB16" s="155">
        <v>432</v>
      </c>
      <c r="DC16" s="155">
        <v>432</v>
      </c>
      <c r="DD16" s="155">
        <v>432</v>
      </c>
      <c r="DE16" s="155">
        <v>432</v>
      </c>
    </row>
    <row r="17" spans="1:109">
      <c r="A17" s="143">
        <v>17</v>
      </c>
      <c r="B17" s="691"/>
      <c r="C17" s="699">
        <v>130</v>
      </c>
      <c r="D17" s="304" t="s">
        <v>1166</v>
      </c>
      <c r="E17" s="157">
        <v>70</v>
      </c>
      <c r="F17" s="157">
        <v>70</v>
      </c>
      <c r="G17" s="158">
        <v>65</v>
      </c>
      <c r="H17" s="157">
        <v>56</v>
      </c>
      <c r="I17" s="157">
        <v>49</v>
      </c>
      <c r="J17" s="158">
        <v>44</v>
      </c>
      <c r="K17" s="157">
        <v>40</v>
      </c>
      <c r="L17" s="158">
        <v>34</v>
      </c>
      <c r="M17" s="157">
        <v>70</v>
      </c>
      <c r="N17" s="157">
        <v>70</v>
      </c>
      <c r="O17" s="158">
        <v>65</v>
      </c>
      <c r="P17" s="157">
        <v>56</v>
      </c>
      <c r="Q17" s="157">
        <v>49</v>
      </c>
      <c r="R17" s="157">
        <v>44</v>
      </c>
      <c r="S17" s="158">
        <v>40</v>
      </c>
      <c r="T17" s="157">
        <v>34</v>
      </c>
      <c r="U17" s="157">
        <v>58</v>
      </c>
      <c r="V17" s="157">
        <v>58</v>
      </c>
      <c r="W17" s="157">
        <v>58</v>
      </c>
      <c r="X17" s="157">
        <v>56</v>
      </c>
      <c r="Y17" s="157">
        <v>49</v>
      </c>
      <c r="Z17" s="157">
        <v>44</v>
      </c>
      <c r="AA17" s="157">
        <v>40</v>
      </c>
      <c r="AB17" s="157">
        <v>34</v>
      </c>
      <c r="AC17" s="691"/>
      <c r="AD17" s="699">
        <v>130</v>
      </c>
      <c r="AE17" s="304" t="s">
        <v>1166</v>
      </c>
      <c r="AF17" s="157">
        <v>315</v>
      </c>
      <c r="AG17" s="157">
        <v>315</v>
      </c>
      <c r="AH17" s="158">
        <v>294</v>
      </c>
      <c r="AI17" s="157">
        <v>254</v>
      </c>
      <c r="AJ17" s="157">
        <v>221</v>
      </c>
      <c r="AK17" s="158">
        <v>199</v>
      </c>
      <c r="AL17" s="157">
        <v>179</v>
      </c>
      <c r="AM17" s="158">
        <v>155</v>
      </c>
      <c r="AN17" s="157">
        <v>315</v>
      </c>
      <c r="AO17" s="157">
        <v>315</v>
      </c>
      <c r="AP17" s="158">
        <v>294</v>
      </c>
      <c r="AQ17" s="157">
        <v>254</v>
      </c>
      <c r="AR17" s="157">
        <v>221</v>
      </c>
      <c r="AS17" s="157">
        <v>199</v>
      </c>
      <c r="AT17" s="158">
        <v>179</v>
      </c>
      <c r="AU17" s="157">
        <v>155</v>
      </c>
      <c r="AV17" s="157">
        <v>455</v>
      </c>
      <c r="AW17" s="157">
        <v>455</v>
      </c>
      <c r="AX17" s="157">
        <v>455</v>
      </c>
      <c r="AY17" s="157">
        <v>439</v>
      </c>
      <c r="AZ17" s="157">
        <v>384</v>
      </c>
      <c r="BA17" s="157">
        <v>346</v>
      </c>
      <c r="BB17" s="157">
        <v>312</v>
      </c>
      <c r="BC17" s="157">
        <v>269</v>
      </c>
      <c r="BD17" s="691"/>
      <c r="BE17" s="699">
        <v>130</v>
      </c>
      <c r="BF17" s="304" t="s">
        <v>1166</v>
      </c>
      <c r="BG17" s="157">
        <v>184</v>
      </c>
      <c r="BH17" s="157">
        <v>316</v>
      </c>
      <c r="BI17" s="158">
        <v>470</v>
      </c>
      <c r="BJ17" s="157">
        <v>582</v>
      </c>
      <c r="BK17" s="157">
        <v>665</v>
      </c>
      <c r="BL17" s="158">
        <v>738</v>
      </c>
      <c r="BM17" s="157">
        <v>791</v>
      </c>
      <c r="BN17" s="158">
        <v>793</v>
      </c>
      <c r="BO17" s="157">
        <v>184</v>
      </c>
      <c r="BP17" s="157">
        <v>316</v>
      </c>
      <c r="BQ17" s="158">
        <v>470</v>
      </c>
      <c r="BR17" s="157">
        <v>582</v>
      </c>
      <c r="BS17" s="157">
        <v>665</v>
      </c>
      <c r="BT17" s="157">
        <v>738</v>
      </c>
      <c r="BU17" s="158">
        <v>791</v>
      </c>
      <c r="BV17" s="157">
        <v>793</v>
      </c>
      <c r="BW17" s="157">
        <v>153</v>
      </c>
      <c r="BX17" s="157">
        <v>263</v>
      </c>
      <c r="BY17" s="157">
        <v>419</v>
      </c>
      <c r="BZ17" s="157">
        <v>582</v>
      </c>
      <c r="CA17" s="157">
        <v>665</v>
      </c>
      <c r="CB17" s="157">
        <v>738</v>
      </c>
      <c r="CC17" s="157">
        <v>791</v>
      </c>
      <c r="CD17" s="157">
        <v>793</v>
      </c>
      <c r="CE17" s="691"/>
      <c r="CF17" s="699">
        <v>130</v>
      </c>
      <c r="CG17" s="304" t="s">
        <v>1166</v>
      </c>
      <c r="CH17" s="157">
        <v>155</v>
      </c>
      <c r="CI17" s="157">
        <v>155</v>
      </c>
      <c r="CJ17" s="158">
        <v>257</v>
      </c>
      <c r="CK17" s="157">
        <v>317</v>
      </c>
      <c r="CL17" s="157">
        <v>363</v>
      </c>
      <c r="CM17" s="158">
        <v>403</v>
      </c>
      <c r="CN17" s="157">
        <v>432</v>
      </c>
      <c r="CO17" s="158">
        <v>432</v>
      </c>
      <c r="CP17" s="157">
        <v>155</v>
      </c>
      <c r="CQ17" s="157">
        <v>155</v>
      </c>
      <c r="CR17" s="158">
        <v>257</v>
      </c>
      <c r="CS17" s="157">
        <v>317</v>
      </c>
      <c r="CT17" s="157">
        <v>363</v>
      </c>
      <c r="CU17" s="157">
        <v>403</v>
      </c>
      <c r="CV17" s="158">
        <v>432</v>
      </c>
      <c r="CW17" s="157">
        <v>432</v>
      </c>
      <c r="CX17" s="157">
        <v>212</v>
      </c>
      <c r="CY17" s="157">
        <v>212</v>
      </c>
      <c r="CZ17" s="157">
        <v>228</v>
      </c>
      <c r="DA17" s="157">
        <v>317</v>
      </c>
      <c r="DB17" s="157">
        <v>363</v>
      </c>
      <c r="DC17" s="157">
        <v>403</v>
      </c>
      <c r="DD17" s="157">
        <v>432</v>
      </c>
      <c r="DE17" s="157">
        <v>432</v>
      </c>
    </row>
    <row r="18" spans="1:109">
      <c r="A18" s="143">
        <v>18</v>
      </c>
      <c r="B18" s="691"/>
      <c r="C18" s="700"/>
      <c r="D18" s="305" t="s">
        <v>1167</v>
      </c>
      <c r="E18" s="159">
        <v>64</v>
      </c>
      <c r="F18" s="159">
        <v>64</v>
      </c>
      <c r="G18" s="160">
        <v>59</v>
      </c>
      <c r="H18" s="159">
        <v>49</v>
      </c>
      <c r="I18" s="159">
        <v>43</v>
      </c>
      <c r="J18" s="160">
        <v>39</v>
      </c>
      <c r="K18" s="159">
        <v>35</v>
      </c>
      <c r="L18" s="160">
        <v>33</v>
      </c>
      <c r="M18" s="159">
        <v>64</v>
      </c>
      <c r="N18" s="159">
        <v>64</v>
      </c>
      <c r="O18" s="160">
        <v>59</v>
      </c>
      <c r="P18" s="159">
        <v>49</v>
      </c>
      <c r="Q18" s="159">
        <v>43</v>
      </c>
      <c r="R18" s="159">
        <v>39</v>
      </c>
      <c r="S18" s="160">
        <v>35</v>
      </c>
      <c r="T18" s="159">
        <v>33</v>
      </c>
      <c r="U18" s="159">
        <v>53</v>
      </c>
      <c r="V18" s="159">
        <v>53</v>
      </c>
      <c r="W18" s="159">
        <v>53</v>
      </c>
      <c r="X18" s="159">
        <v>49</v>
      </c>
      <c r="Y18" s="159">
        <v>43</v>
      </c>
      <c r="Z18" s="159">
        <v>39</v>
      </c>
      <c r="AA18" s="159">
        <v>35</v>
      </c>
      <c r="AB18" s="159">
        <v>33</v>
      </c>
      <c r="AC18" s="691"/>
      <c r="AD18" s="700"/>
      <c r="AE18" s="305" t="s">
        <v>1167</v>
      </c>
      <c r="AF18" s="159">
        <v>288</v>
      </c>
      <c r="AG18" s="159">
        <v>288</v>
      </c>
      <c r="AH18" s="160">
        <v>266</v>
      </c>
      <c r="AI18" s="159">
        <v>222</v>
      </c>
      <c r="AJ18" s="159">
        <v>194</v>
      </c>
      <c r="AK18" s="160">
        <v>175</v>
      </c>
      <c r="AL18" s="159">
        <v>160</v>
      </c>
      <c r="AM18" s="160">
        <v>148</v>
      </c>
      <c r="AN18" s="159">
        <v>288</v>
      </c>
      <c r="AO18" s="159">
        <v>288</v>
      </c>
      <c r="AP18" s="160">
        <v>266</v>
      </c>
      <c r="AQ18" s="159">
        <v>222</v>
      </c>
      <c r="AR18" s="159">
        <v>194</v>
      </c>
      <c r="AS18" s="159">
        <v>175</v>
      </c>
      <c r="AT18" s="160">
        <v>160</v>
      </c>
      <c r="AU18" s="159">
        <v>148</v>
      </c>
      <c r="AV18" s="159">
        <v>416</v>
      </c>
      <c r="AW18" s="159">
        <v>416</v>
      </c>
      <c r="AX18" s="159">
        <v>416</v>
      </c>
      <c r="AY18" s="159">
        <v>384</v>
      </c>
      <c r="AZ18" s="159">
        <v>336</v>
      </c>
      <c r="BA18" s="159">
        <v>303</v>
      </c>
      <c r="BB18" s="159">
        <v>278</v>
      </c>
      <c r="BC18" s="159">
        <v>258</v>
      </c>
      <c r="BD18" s="691"/>
      <c r="BE18" s="700"/>
      <c r="BF18" s="305" t="s">
        <v>1167</v>
      </c>
      <c r="BG18" s="159">
        <v>167</v>
      </c>
      <c r="BH18" s="159">
        <v>289</v>
      </c>
      <c r="BI18" s="160">
        <v>425</v>
      </c>
      <c r="BJ18" s="159">
        <v>510</v>
      </c>
      <c r="BK18" s="159">
        <v>582</v>
      </c>
      <c r="BL18" s="160">
        <v>647</v>
      </c>
      <c r="BM18" s="159">
        <v>705</v>
      </c>
      <c r="BN18" s="160">
        <v>760</v>
      </c>
      <c r="BO18" s="159">
        <v>167</v>
      </c>
      <c r="BP18" s="159">
        <v>289</v>
      </c>
      <c r="BQ18" s="160">
        <v>425</v>
      </c>
      <c r="BR18" s="159">
        <v>510</v>
      </c>
      <c r="BS18" s="159">
        <v>582</v>
      </c>
      <c r="BT18" s="159">
        <v>647</v>
      </c>
      <c r="BU18" s="160">
        <v>705</v>
      </c>
      <c r="BV18" s="159">
        <v>760</v>
      </c>
      <c r="BW18" s="159">
        <v>139</v>
      </c>
      <c r="BX18" s="159">
        <v>241</v>
      </c>
      <c r="BY18" s="159">
        <v>383</v>
      </c>
      <c r="BZ18" s="159">
        <v>510</v>
      </c>
      <c r="CA18" s="159">
        <v>582</v>
      </c>
      <c r="CB18" s="159">
        <v>647</v>
      </c>
      <c r="CC18" s="159">
        <v>705</v>
      </c>
      <c r="CD18" s="159">
        <v>760</v>
      </c>
      <c r="CE18" s="691"/>
      <c r="CF18" s="700"/>
      <c r="CG18" s="305" t="s">
        <v>1167</v>
      </c>
      <c r="CH18" s="159">
        <v>142</v>
      </c>
      <c r="CI18" s="159">
        <v>142</v>
      </c>
      <c r="CJ18" s="160">
        <v>232</v>
      </c>
      <c r="CK18" s="159">
        <v>279</v>
      </c>
      <c r="CL18" s="159">
        <v>317</v>
      </c>
      <c r="CM18" s="160">
        <v>353</v>
      </c>
      <c r="CN18" s="159">
        <v>384</v>
      </c>
      <c r="CO18" s="160">
        <v>415</v>
      </c>
      <c r="CP18" s="159">
        <v>142</v>
      </c>
      <c r="CQ18" s="159">
        <v>142</v>
      </c>
      <c r="CR18" s="160">
        <v>232</v>
      </c>
      <c r="CS18" s="159">
        <v>279</v>
      </c>
      <c r="CT18" s="159">
        <v>317</v>
      </c>
      <c r="CU18" s="159">
        <v>353</v>
      </c>
      <c r="CV18" s="160">
        <v>384</v>
      </c>
      <c r="CW18" s="159">
        <v>415</v>
      </c>
      <c r="CX18" s="159">
        <v>194</v>
      </c>
      <c r="CY18" s="159">
        <v>194</v>
      </c>
      <c r="CZ18" s="159">
        <v>208</v>
      </c>
      <c r="DA18" s="159">
        <v>279</v>
      </c>
      <c r="DB18" s="159">
        <v>317</v>
      </c>
      <c r="DC18" s="159">
        <v>353</v>
      </c>
      <c r="DD18" s="159">
        <v>384</v>
      </c>
      <c r="DE18" s="159">
        <v>415</v>
      </c>
    </row>
    <row r="19" spans="1:109">
      <c r="A19" s="143">
        <v>19</v>
      </c>
      <c r="B19" s="691"/>
      <c r="C19" s="710">
        <v>140</v>
      </c>
      <c r="D19" s="303" t="s">
        <v>1165</v>
      </c>
      <c r="E19" s="155">
        <v>98</v>
      </c>
      <c r="F19" s="155">
        <v>98</v>
      </c>
      <c r="G19" s="156">
        <v>85</v>
      </c>
      <c r="H19" s="155">
        <v>71</v>
      </c>
      <c r="I19" s="155">
        <v>58</v>
      </c>
      <c r="J19" s="156">
        <v>47</v>
      </c>
      <c r="K19" s="155">
        <v>40</v>
      </c>
      <c r="L19" s="156">
        <v>34</v>
      </c>
      <c r="M19" s="155">
        <v>98</v>
      </c>
      <c r="N19" s="155">
        <v>98</v>
      </c>
      <c r="O19" s="156">
        <v>85</v>
      </c>
      <c r="P19" s="155">
        <v>71</v>
      </c>
      <c r="Q19" s="155">
        <v>58</v>
      </c>
      <c r="R19" s="155">
        <v>47</v>
      </c>
      <c r="S19" s="156">
        <v>40</v>
      </c>
      <c r="T19" s="155">
        <v>34</v>
      </c>
      <c r="U19" s="155">
        <v>78</v>
      </c>
      <c r="V19" s="155">
        <v>78</v>
      </c>
      <c r="W19" s="155">
        <v>78</v>
      </c>
      <c r="X19" s="155">
        <v>71</v>
      </c>
      <c r="Y19" s="155">
        <v>58</v>
      </c>
      <c r="Z19" s="155">
        <v>47</v>
      </c>
      <c r="AA19" s="155">
        <v>40</v>
      </c>
      <c r="AB19" s="155">
        <v>34</v>
      </c>
      <c r="AC19" s="691"/>
      <c r="AD19" s="710">
        <v>140</v>
      </c>
      <c r="AE19" s="303" t="s">
        <v>1165</v>
      </c>
      <c r="AF19" s="155">
        <v>520</v>
      </c>
      <c r="AG19" s="155">
        <v>520</v>
      </c>
      <c r="AH19" s="156">
        <v>453</v>
      </c>
      <c r="AI19" s="155">
        <v>377</v>
      </c>
      <c r="AJ19" s="155">
        <v>310</v>
      </c>
      <c r="AK19" s="156">
        <v>251</v>
      </c>
      <c r="AL19" s="155">
        <v>211</v>
      </c>
      <c r="AM19" s="156">
        <v>182</v>
      </c>
      <c r="AN19" s="155">
        <v>520</v>
      </c>
      <c r="AO19" s="155">
        <v>520</v>
      </c>
      <c r="AP19" s="156">
        <v>453</v>
      </c>
      <c r="AQ19" s="155">
        <v>377</v>
      </c>
      <c r="AR19" s="155">
        <v>310</v>
      </c>
      <c r="AS19" s="155">
        <v>251</v>
      </c>
      <c r="AT19" s="156">
        <v>211</v>
      </c>
      <c r="AU19" s="155">
        <v>182</v>
      </c>
      <c r="AV19" s="155">
        <v>713</v>
      </c>
      <c r="AW19" s="155">
        <v>713</v>
      </c>
      <c r="AX19" s="155">
        <v>713</v>
      </c>
      <c r="AY19" s="155">
        <v>651</v>
      </c>
      <c r="AZ19" s="155">
        <v>535</v>
      </c>
      <c r="BA19" s="155">
        <v>433</v>
      </c>
      <c r="BB19" s="155">
        <v>364</v>
      </c>
      <c r="BC19" s="155">
        <v>314</v>
      </c>
      <c r="BD19" s="691"/>
      <c r="BE19" s="710">
        <v>140</v>
      </c>
      <c r="BF19" s="303" t="s">
        <v>1165</v>
      </c>
      <c r="BG19" s="155">
        <v>288</v>
      </c>
      <c r="BH19" s="155">
        <v>463</v>
      </c>
      <c r="BI19" s="156">
        <v>616</v>
      </c>
      <c r="BJ19" s="155">
        <v>738</v>
      </c>
      <c r="BK19" s="155">
        <v>791</v>
      </c>
      <c r="BL19" s="156">
        <v>791</v>
      </c>
      <c r="BM19" s="155">
        <v>791</v>
      </c>
      <c r="BN19" s="156">
        <v>792</v>
      </c>
      <c r="BO19" s="155">
        <v>288</v>
      </c>
      <c r="BP19" s="155">
        <v>463</v>
      </c>
      <c r="BQ19" s="156">
        <v>616</v>
      </c>
      <c r="BR19" s="155">
        <v>738</v>
      </c>
      <c r="BS19" s="155">
        <v>791</v>
      </c>
      <c r="BT19" s="155">
        <v>791</v>
      </c>
      <c r="BU19" s="156">
        <v>791</v>
      </c>
      <c r="BV19" s="155">
        <v>792</v>
      </c>
      <c r="BW19" s="155">
        <v>229</v>
      </c>
      <c r="BX19" s="155">
        <v>368</v>
      </c>
      <c r="BY19" s="155">
        <v>562</v>
      </c>
      <c r="BZ19" s="155">
        <v>738</v>
      </c>
      <c r="CA19" s="155">
        <v>791</v>
      </c>
      <c r="CB19" s="155">
        <v>791</v>
      </c>
      <c r="CC19" s="155">
        <v>791</v>
      </c>
      <c r="CD19" s="155">
        <v>792</v>
      </c>
      <c r="CE19" s="691"/>
      <c r="CF19" s="710">
        <v>140</v>
      </c>
      <c r="CG19" s="303" t="s">
        <v>1165</v>
      </c>
      <c r="CH19" s="155">
        <v>249</v>
      </c>
      <c r="CI19" s="155">
        <v>249</v>
      </c>
      <c r="CJ19" s="156">
        <v>336</v>
      </c>
      <c r="CK19" s="155">
        <v>403</v>
      </c>
      <c r="CL19" s="155">
        <v>432</v>
      </c>
      <c r="CM19" s="156">
        <v>432</v>
      </c>
      <c r="CN19" s="155">
        <v>432</v>
      </c>
      <c r="CO19" s="156">
        <v>432</v>
      </c>
      <c r="CP19" s="155">
        <v>249</v>
      </c>
      <c r="CQ19" s="155">
        <v>249</v>
      </c>
      <c r="CR19" s="156">
        <v>336</v>
      </c>
      <c r="CS19" s="155">
        <v>403</v>
      </c>
      <c r="CT19" s="155">
        <v>432</v>
      </c>
      <c r="CU19" s="155">
        <v>432</v>
      </c>
      <c r="CV19" s="156">
        <v>432</v>
      </c>
      <c r="CW19" s="155">
        <v>432</v>
      </c>
      <c r="CX19" s="155">
        <v>332</v>
      </c>
      <c r="CY19" s="155">
        <v>332</v>
      </c>
      <c r="CZ19" s="155">
        <v>332</v>
      </c>
      <c r="DA19" s="155">
        <v>403</v>
      </c>
      <c r="DB19" s="155">
        <v>432</v>
      </c>
      <c r="DC19" s="155">
        <v>432</v>
      </c>
      <c r="DD19" s="155">
        <v>432</v>
      </c>
      <c r="DE19" s="155">
        <v>432</v>
      </c>
    </row>
    <row r="20" spans="1:109">
      <c r="A20" s="143">
        <v>20</v>
      </c>
      <c r="B20" s="691"/>
      <c r="C20" s="711"/>
      <c r="D20" s="304" t="s">
        <v>1166</v>
      </c>
      <c r="E20" s="157">
        <v>66</v>
      </c>
      <c r="F20" s="157">
        <v>66</v>
      </c>
      <c r="G20" s="158">
        <v>64</v>
      </c>
      <c r="H20" s="157">
        <v>56</v>
      </c>
      <c r="I20" s="157">
        <v>49</v>
      </c>
      <c r="J20" s="158">
        <v>44</v>
      </c>
      <c r="K20" s="157">
        <v>40</v>
      </c>
      <c r="L20" s="158">
        <v>34</v>
      </c>
      <c r="M20" s="157">
        <v>66</v>
      </c>
      <c r="N20" s="157">
        <v>66</v>
      </c>
      <c r="O20" s="158">
        <v>64</v>
      </c>
      <c r="P20" s="157">
        <v>56</v>
      </c>
      <c r="Q20" s="157">
        <v>49</v>
      </c>
      <c r="R20" s="157">
        <v>44</v>
      </c>
      <c r="S20" s="158">
        <v>40</v>
      </c>
      <c r="T20" s="157">
        <v>34</v>
      </c>
      <c r="U20" s="157">
        <v>55</v>
      </c>
      <c r="V20" s="157">
        <v>55</v>
      </c>
      <c r="W20" s="157">
        <v>55</v>
      </c>
      <c r="X20" s="157">
        <v>55</v>
      </c>
      <c r="Y20" s="157">
        <v>49</v>
      </c>
      <c r="Z20" s="157">
        <v>44</v>
      </c>
      <c r="AA20" s="157">
        <v>40</v>
      </c>
      <c r="AB20" s="157">
        <v>34</v>
      </c>
      <c r="AC20" s="691"/>
      <c r="AD20" s="711"/>
      <c r="AE20" s="304" t="s">
        <v>1166</v>
      </c>
      <c r="AF20" s="157">
        <v>351</v>
      </c>
      <c r="AG20" s="157">
        <v>351</v>
      </c>
      <c r="AH20" s="158">
        <v>341</v>
      </c>
      <c r="AI20" s="157">
        <v>298</v>
      </c>
      <c r="AJ20" s="157">
        <v>260</v>
      </c>
      <c r="AK20" s="158">
        <v>235</v>
      </c>
      <c r="AL20" s="157">
        <v>211</v>
      </c>
      <c r="AM20" s="158">
        <v>182</v>
      </c>
      <c r="AN20" s="157">
        <v>351</v>
      </c>
      <c r="AO20" s="157">
        <v>351</v>
      </c>
      <c r="AP20" s="158">
        <v>341</v>
      </c>
      <c r="AQ20" s="157">
        <v>298</v>
      </c>
      <c r="AR20" s="157">
        <v>260</v>
      </c>
      <c r="AS20" s="157">
        <v>235</v>
      </c>
      <c r="AT20" s="158">
        <v>211</v>
      </c>
      <c r="AU20" s="157">
        <v>182</v>
      </c>
      <c r="AV20" s="157">
        <v>505</v>
      </c>
      <c r="AW20" s="157">
        <v>505</v>
      </c>
      <c r="AX20" s="157">
        <v>505</v>
      </c>
      <c r="AY20" s="157">
        <v>505</v>
      </c>
      <c r="AZ20" s="157">
        <v>449</v>
      </c>
      <c r="BA20" s="157">
        <v>404</v>
      </c>
      <c r="BB20" s="157">
        <v>364</v>
      </c>
      <c r="BC20" s="157">
        <v>315</v>
      </c>
      <c r="BD20" s="691"/>
      <c r="BE20" s="711"/>
      <c r="BF20" s="304" t="s">
        <v>1166</v>
      </c>
      <c r="BG20" s="157">
        <v>194</v>
      </c>
      <c r="BH20" s="157">
        <v>313</v>
      </c>
      <c r="BI20" s="158">
        <v>464</v>
      </c>
      <c r="BJ20" s="157">
        <v>582</v>
      </c>
      <c r="BK20" s="157">
        <v>665</v>
      </c>
      <c r="BL20" s="158">
        <v>738</v>
      </c>
      <c r="BM20" s="157">
        <v>791</v>
      </c>
      <c r="BN20" s="158">
        <v>793</v>
      </c>
      <c r="BO20" s="157">
        <v>194</v>
      </c>
      <c r="BP20" s="157">
        <v>313</v>
      </c>
      <c r="BQ20" s="158">
        <v>464</v>
      </c>
      <c r="BR20" s="157">
        <v>582</v>
      </c>
      <c r="BS20" s="157">
        <v>665</v>
      </c>
      <c r="BT20" s="157">
        <v>738</v>
      </c>
      <c r="BU20" s="158">
        <v>791</v>
      </c>
      <c r="BV20" s="157">
        <v>793</v>
      </c>
      <c r="BW20" s="157">
        <v>162</v>
      </c>
      <c r="BX20" s="157">
        <v>260</v>
      </c>
      <c r="BY20" s="157">
        <v>398</v>
      </c>
      <c r="BZ20" s="157">
        <v>573</v>
      </c>
      <c r="CA20" s="157">
        <v>665</v>
      </c>
      <c r="CB20" s="157">
        <v>738</v>
      </c>
      <c r="CC20" s="157">
        <v>791</v>
      </c>
      <c r="CD20" s="157">
        <v>793</v>
      </c>
      <c r="CE20" s="691"/>
      <c r="CF20" s="711"/>
      <c r="CG20" s="304" t="s">
        <v>1166</v>
      </c>
      <c r="CH20" s="157">
        <v>169</v>
      </c>
      <c r="CI20" s="157">
        <v>169</v>
      </c>
      <c r="CJ20" s="158">
        <v>254</v>
      </c>
      <c r="CK20" s="157">
        <v>317</v>
      </c>
      <c r="CL20" s="157">
        <v>363</v>
      </c>
      <c r="CM20" s="158">
        <v>403</v>
      </c>
      <c r="CN20" s="157">
        <v>432</v>
      </c>
      <c r="CO20" s="158">
        <v>432</v>
      </c>
      <c r="CP20" s="157">
        <v>169</v>
      </c>
      <c r="CQ20" s="157">
        <v>169</v>
      </c>
      <c r="CR20" s="158">
        <v>254</v>
      </c>
      <c r="CS20" s="157">
        <v>317</v>
      </c>
      <c r="CT20" s="157">
        <v>363</v>
      </c>
      <c r="CU20" s="157">
        <v>403</v>
      </c>
      <c r="CV20" s="158">
        <v>432</v>
      </c>
      <c r="CW20" s="157">
        <v>432</v>
      </c>
      <c r="CX20" s="157">
        <v>235</v>
      </c>
      <c r="CY20" s="157">
        <v>235</v>
      </c>
      <c r="CZ20" s="157">
        <v>235</v>
      </c>
      <c r="DA20" s="157">
        <v>312</v>
      </c>
      <c r="DB20" s="157">
        <v>363</v>
      </c>
      <c r="DC20" s="157">
        <v>403</v>
      </c>
      <c r="DD20" s="157">
        <v>432</v>
      </c>
      <c r="DE20" s="157">
        <v>432</v>
      </c>
    </row>
    <row r="21" spans="1:109">
      <c r="A21" s="143">
        <v>21</v>
      </c>
      <c r="B21" s="691"/>
      <c r="C21" s="712"/>
      <c r="D21" s="305" t="s">
        <v>1167</v>
      </c>
      <c r="E21" s="159">
        <v>60</v>
      </c>
      <c r="F21" s="159">
        <v>60</v>
      </c>
      <c r="G21" s="160">
        <v>59</v>
      </c>
      <c r="H21" s="159">
        <v>49</v>
      </c>
      <c r="I21" s="159">
        <v>43</v>
      </c>
      <c r="J21" s="160">
        <v>39</v>
      </c>
      <c r="K21" s="159">
        <v>35</v>
      </c>
      <c r="L21" s="160">
        <v>33</v>
      </c>
      <c r="M21" s="159">
        <v>60</v>
      </c>
      <c r="N21" s="159">
        <v>60</v>
      </c>
      <c r="O21" s="160">
        <v>59</v>
      </c>
      <c r="P21" s="159">
        <v>49</v>
      </c>
      <c r="Q21" s="159">
        <v>43</v>
      </c>
      <c r="R21" s="159">
        <v>39</v>
      </c>
      <c r="S21" s="160">
        <v>35</v>
      </c>
      <c r="T21" s="159">
        <v>33</v>
      </c>
      <c r="U21" s="159">
        <v>50</v>
      </c>
      <c r="V21" s="159">
        <v>50</v>
      </c>
      <c r="W21" s="159">
        <v>50</v>
      </c>
      <c r="X21" s="159">
        <v>49</v>
      </c>
      <c r="Y21" s="159">
        <v>43</v>
      </c>
      <c r="Z21" s="159">
        <v>39</v>
      </c>
      <c r="AA21" s="159">
        <v>35</v>
      </c>
      <c r="AB21" s="159">
        <v>33</v>
      </c>
      <c r="AC21" s="691"/>
      <c r="AD21" s="712"/>
      <c r="AE21" s="305" t="s">
        <v>1167</v>
      </c>
      <c r="AF21" s="159">
        <v>321</v>
      </c>
      <c r="AG21" s="159">
        <v>321</v>
      </c>
      <c r="AH21" s="160">
        <v>312</v>
      </c>
      <c r="AI21" s="159">
        <v>260</v>
      </c>
      <c r="AJ21" s="159">
        <v>228</v>
      </c>
      <c r="AK21" s="160">
        <v>205</v>
      </c>
      <c r="AL21" s="159">
        <v>188</v>
      </c>
      <c r="AM21" s="160">
        <v>175</v>
      </c>
      <c r="AN21" s="159">
        <v>321</v>
      </c>
      <c r="AO21" s="159">
        <v>321</v>
      </c>
      <c r="AP21" s="160">
        <v>312</v>
      </c>
      <c r="AQ21" s="159">
        <v>260</v>
      </c>
      <c r="AR21" s="159">
        <v>228</v>
      </c>
      <c r="AS21" s="159">
        <v>205</v>
      </c>
      <c r="AT21" s="160">
        <v>188</v>
      </c>
      <c r="AU21" s="159">
        <v>175</v>
      </c>
      <c r="AV21" s="159">
        <v>461</v>
      </c>
      <c r="AW21" s="159">
        <v>461</v>
      </c>
      <c r="AX21" s="159">
        <v>461</v>
      </c>
      <c r="AY21" s="159">
        <v>449</v>
      </c>
      <c r="AZ21" s="159">
        <v>393</v>
      </c>
      <c r="BA21" s="159">
        <v>354</v>
      </c>
      <c r="BB21" s="159">
        <v>325</v>
      </c>
      <c r="BC21" s="159">
        <v>301</v>
      </c>
      <c r="BD21" s="691"/>
      <c r="BE21" s="712"/>
      <c r="BF21" s="305" t="s">
        <v>1167</v>
      </c>
      <c r="BG21" s="159">
        <v>177</v>
      </c>
      <c r="BH21" s="159">
        <v>286</v>
      </c>
      <c r="BI21" s="160">
        <v>424</v>
      </c>
      <c r="BJ21" s="159">
        <v>510</v>
      </c>
      <c r="BK21" s="159">
        <v>582</v>
      </c>
      <c r="BL21" s="160">
        <v>647</v>
      </c>
      <c r="BM21" s="159">
        <v>705</v>
      </c>
      <c r="BN21" s="160">
        <v>760</v>
      </c>
      <c r="BO21" s="159">
        <v>177</v>
      </c>
      <c r="BP21" s="159">
        <v>286</v>
      </c>
      <c r="BQ21" s="160">
        <v>424</v>
      </c>
      <c r="BR21" s="159">
        <v>510</v>
      </c>
      <c r="BS21" s="159">
        <v>582</v>
      </c>
      <c r="BT21" s="159">
        <v>647</v>
      </c>
      <c r="BU21" s="160">
        <v>705</v>
      </c>
      <c r="BV21" s="159">
        <v>760</v>
      </c>
      <c r="BW21" s="159">
        <v>147</v>
      </c>
      <c r="BX21" s="159">
        <v>238</v>
      </c>
      <c r="BY21" s="159">
        <v>363</v>
      </c>
      <c r="BZ21" s="159">
        <v>510</v>
      </c>
      <c r="CA21" s="159">
        <v>582</v>
      </c>
      <c r="CB21" s="159">
        <v>647</v>
      </c>
      <c r="CC21" s="159">
        <v>705</v>
      </c>
      <c r="CD21" s="159">
        <v>760</v>
      </c>
      <c r="CE21" s="691"/>
      <c r="CF21" s="712"/>
      <c r="CG21" s="305" t="s">
        <v>1167</v>
      </c>
      <c r="CH21" s="159">
        <v>154</v>
      </c>
      <c r="CI21" s="159">
        <v>154</v>
      </c>
      <c r="CJ21" s="160">
        <v>232</v>
      </c>
      <c r="CK21" s="159">
        <v>279</v>
      </c>
      <c r="CL21" s="159">
        <v>317</v>
      </c>
      <c r="CM21" s="160">
        <v>353</v>
      </c>
      <c r="CN21" s="159">
        <v>384</v>
      </c>
      <c r="CO21" s="160">
        <v>415</v>
      </c>
      <c r="CP21" s="159">
        <v>154</v>
      </c>
      <c r="CQ21" s="159">
        <v>154</v>
      </c>
      <c r="CR21" s="160">
        <v>232</v>
      </c>
      <c r="CS21" s="159">
        <v>279</v>
      </c>
      <c r="CT21" s="159">
        <v>317</v>
      </c>
      <c r="CU21" s="159">
        <v>353</v>
      </c>
      <c r="CV21" s="160">
        <v>384</v>
      </c>
      <c r="CW21" s="159">
        <v>415</v>
      </c>
      <c r="CX21" s="159">
        <v>215</v>
      </c>
      <c r="CY21" s="159">
        <v>215</v>
      </c>
      <c r="CZ21" s="159">
        <v>215</v>
      </c>
      <c r="DA21" s="159">
        <v>279</v>
      </c>
      <c r="DB21" s="159">
        <v>317</v>
      </c>
      <c r="DC21" s="159">
        <v>353</v>
      </c>
      <c r="DD21" s="159">
        <v>384</v>
      </c>
      <c r="DE21" s="159">
        <v>415</v>
      </c>
    </row>
    <row r="22" spans="1:109">
      <c r="A22" s="143">
        <v>22</v>
      </c>
      <c r="B22" s="691"/>
      <c r="C22" s="684">
        <v>150</v>
      </c>
      <c r="D22" s="303" t="s">
        <v>1165</v>
      </c>
      <c r="E22" s="155">
        <v>93</v>
      </c>
      <c r="F22" s="155">
        <v>93</v>
      </c>
      <c r="G22" s="156">
        <v>85</v>
      </c>
      <c r="H22" s="155">
        <v>71</v>
      </c>
      <c r="I22" s="155">
        <v>58</v>
      </c>
      <c r="J22" s="156">
        <v>47</v>
      </c>
      <c r="K22" s="155">
        <v>40</v>
      </c>
      <c r="L22" s="156">
        <v>34</v>
      </c>
      <c r="M22" s="155">
        <v>93</v>
      </c>
      <c r="N22" s="155">
        <v>93</v>
      </c>
      <c r="O22" s="156">
        <v>85</v>
      </c>
      <c r="P22" s="155">
        <v>71</v>
      </c>
      <c r="Q22" s="155">
        <v>58</v>
      </c>
      <c r="R22" s="155">
        <v>47</v>
      </c>
      <c r="S22" s="156">
        <v>40</v>
      </c>
      <c r="T22" s="155">
        <v>34</v>
      </c>
      <c r="U22" s="155">
        <v>68</v>
      </c>
      <c r="V22" s="155">
        <v>68</v>
      </c>
      <c r="W22" s="155">
        <v>68</v>
      </c>
      <c r="X22" s="155">
        <v>68</v>
      </c>
      <c r="Y22" s="155">
        <v>58</v>
      </c>
      <c r="Z22" s="155">
        <v>47</v>
      </c>
      <c r="AA22" s="155">
        <v>40</v>
      </c>
      <c r="AB22" s="155">
        <v>34</v>
      </c>
      <c r="AC22" s="691"/>
      <c r="AD22" s="684">
        <v>150</v>
      </c>
      <c r="AE22" s="303" t="s">
        <v>1165</v>
      </c>
      <c r="AF22" s="155">
        <v>574</v>
      </c>
      <c r="AG22" s="155">
        <v>574</v>
      </c>
      <c r="AH22" s="156">
        <v>524</v>
      </c>
      <c r="AI22" s="155">
        <v>437</v>
      </c>
      <c r="AJ22" s="155">
        <v>359</v>
      </c>
      <c r="AK22" s="156">
        <v>290</v>
      </c>
      <c r="AL22" s="155">
        <v>244</v>
      </c>
      <c r="AM22" s="156">
        <v>211</v>
      </c>
      <c r="AN22" s="155">
        <v>574</v>
      </c>
      <c r="AO22" s="155">
        <v>574</v>
      </c>
      <c r="AP22" s="156">
        <v>524</v>
      </c>
      <c r="AQ22" s="155">
        <v>437</v>
      </c>
      <c r="AR22" s="155">
        <v>359</v>
      </c>
      <c r="AS22" s="155">
        <v>290</v>
      </c>
      <c r="AT22" s="156">
        <v>244</v>
      </c>
      <c r="AU22" s="155">
        <v>211</v>
      </c>
      <c r="AV22" s="155">
        <v>713</v>
      </c>
      <c r="AW22" s="155">
        <v>713</v>
      </c>
      <c r="AX22" s="155">
        <v>713</v>
      </c>
      <c r="AY22" s="155">
        <v>713</v>
      </c>
      <c r="AZ22" s="155">
        <v>616</v>
      </c>
      <c r="BA22" s="155">
        <v>499</v>
      </c>
      <c r="BB22" s="155">
        <v>420</v>
      </c>
      <c r="BC22" s="155">
        <v>362</v>
      </c>
      <c r="BD22" s="691"/>
      <c r="BE22" s="684">
        <v>150</v>
      </c>
      <c r="BF22" s="303" t="s">
        <v>1165</v>
      </c>
      <c r="BG22" s="155">
        <v>307</v>
      </c>
      <c r="BH22" s="155">
        <v>463</v>
      </c>
      <c r="BI22" s="156">
        <v>625</v>
      </c>
      <c r="BJ22" s="155">
        <v>738</v>
      </c>
      <c r="BK22" s="155">
        <v>791</v>
      </c>
      <c r="BL22" s="156">
        <v>791</v>
      </c>
      <c r="BM22" s="155">
        <v>791</v>
      </c>
      <c r="BN22" s="156">
        <v>792</v>
      </c>
      <c r="BO22" s="155">
        <v>307</v>
      </c>
      <c r="BP22" s="155">
        <v>463</v>
      </c>
      <c r="BQ22" s="156">
        <v>625</v>
      </c>
      <c r="BR22" s="155">
        <v>738</v>
      </c>
      <c r="BS22" s="155">
        <v>791</v>
      </c>
      <c r="BT22" s="155">
        <v>791</v>
      </c>
      <c r="BU22" s="156">
        <v>791</v>
      </c>
      <c r="BV22" s="155">
        <v>792</v>
      </c>
      <c r="BW22" s="155">
        <v>222</v>
      </c>
      <c r="BX22" s="155">
        <v>334</v>
      </c>
      <c r="BY22" s="155">
        <v>494</v>
      </c>
      <c r="BZ22" s="155">
        <v>701</v>
      </c>
      <c r="CA22" s="155">
        <v>791</v>
      </c>
      <c r="CB22" s="155">
        <v>791</v>
      </c>
      <c r="CC22" s="155">
        <v>791</v>
      </c>
      <c r="CD22" s="155">
        <v>792</v>
      </c>
      <c r="CE22" s="691"/>
      <c r="CF22" s="684">
        <v>150</v>
      </c>
      <c r="CG22" s="303" t="s">
        <v>1165</v>
      </c>
      <c r="CH22" s="155">
        <v>268</v>
      </c>
      <c r="CI22" s="155">
        <v>268</v>
      </c>
      <c r="CJ22" s="156">
        <v>336</v>
      </c>
      <c r="CK22" s="155">
        <v>403</v>
      </c>
      <c r="CL22" s="155">
        <v>432</v>
      </c>
      <c r="CM22" s="156">
        <v>432</v>
      </c>
      <c r="CN22" s="155">
        <v>432</v>
      </c>
      <c r="CO22" s="156">
        <v>432</v>
      </c>
      <c r="CP22" s="155">
        <v>268</v>
      </c>
      <c r="CQ22" s="155">
        <v>268</v>
      </c>
      <c r="CR22" s="156">
        <v>336</v>
      </c>
      <c r="CS22" s="155">
        <v>403</v>
      </c>
      <c r="CT22" s="155">
        <v>432</v>
      </c>
      <c r="CU22" s="155">
        <v>432</v>
      </c>
      <c r="CV22" s="156">
        <v>432</v>
      </c>
      <c r="CW22" s="155">
        <v>432</v>
      </c>
      <c r="CX22" s="155">
        <v>332</v>
      </c>
      <c r="CY22" s="155">
        <v>332</v>
      </c>
      <c r="CZ22" s="155">
        <v>332</v>
      </c>
      <c r="DA22" s="155">
        <v>383</v>
      </c>
      <c r="DB22" s="155">
        <v>432</v>
      </c>
      <c r="DC22" s="155">
        <v>432</v>
      </c>
      <c r="DD22" s="155">
        <v>432</v>
      </c>
      <c r="DE22" s="155">
        <v>432</v>
      </c>
    </row>
    <row r="23" spans="1:109">
      <c r="A23" s="143">
        <v>23</v>
      </c>
      <c r="B23" s="691"/>
      <c r="C23" s="685"/>
      <c r="D23" s="304" t="s">
        <v>1166</v>
      </c>
      <c r="E23" s="157">
        <v>63</v>
      </c>
      <c r="F23" s="157">
        <v>63</v>
      </c>
      <c r="G23" s="158">
        <v>63</v>
      </c>
      <c r="H23" s="157">
        <v>56</v>
      </c>
      <c r="I23" s="157">
        <v>49</v>
      </c>
      <c r="J23" s="158">
        <v>44</v>
      </c>
      <c r="K23" s="157">
        <v>40</v>
      </c>
      <c r="L23" s="158">
        <v>34</v>
      </c>
      <c r="M23" s="157">
        <v>53</v>
      </c>
      <c r="N23" s="157">
        <v>53</v>
      </c>
      <c r="O23" s="158">
        <v>53</v>
      </c>
      <c r="P23" s="157">
        <v>53</v>
      </c>
      <c r="Q23" s="157">
        <v>49</v>
      </c>
      <c r="R23" s="157">
        <v>44</v>
      </c>
      <c r="S23" s="158">
        <v>40</v>
      </c>
      <c r="T23" s="157">
        <v>34</v>
      </c>
      <c r="U23" s="157">
        <v>53</v>
      </c>
      <c r="V23" s="157">
        <v>53</v>
      </c>
      <c r="W23" s="157">
        <v>53</v>
      </c>
      <c r="X23" s="157">
        <v>53</v>
      </c>
      <c r="Y23" s="157">
        <v>49</v>
      </c>
      <c r="Z23" s="157">
        <v>44</v>
      </c>
      <c r="AA23" s="157">
        <v>40</v>
      </c>
      <c r="AB23" s="157">
        <v>34</v>
      </c>
      <c r="AC23" s="691"/>
      <c r="AD23" s="685"/>
      <c r="AE23" s="304" t="s">
        <v>1166</v>
      </c>
      <c r="AF23" s="157">
        <v>387</v>
      </c>
      <c r="AG23" s="157">
        <v>387</v>
      </c>
      <c r="AH23" s="158">
        <v>387</v>
      </c>
      <c r="AI23" s="157">
        <v>344</v>
      </c>
      <c r="AJ23" s="157">
        <v>301</v>
      </c>
      <c r="AK23" s="158">
        <v>272</v>
      </c>
      <c r="AL23" s="157">
        <v>244</v>
      </c>
      <c r="AM23" s="158">
        <v>211</v>
      </c>
      <c r="AN23" s="157">
        <v>555</v>
      </c>
      <c r="AO23" s="157">
        <v>555</v>
      </c>
      <c r="AP23" s="158">
        <v>555</v>
      </c>
      <c r="AQ23" s="157">
        <v>555</v>
      </c>
      <c r="AR23" s="157">
        <v>518</v>
      </c>
      <c r="AS23" s="157">
        <v>466</v>
      </c>
      <c r="AT23" s="158">
        <v>420</v>
      </c>
      <c r="AU23" s="157">
        <v>363</v>
      </c>
      <c r="AV23" s="157">
        <v>555</v>
      </c>
      <c r="AW23" s="157">
        <v>555</v>
      </c>
      <c r="AX23" s="157">
        <v>555</v>
      </c>
      <c r="AY23" s="157">
        <v>555</v>
      </c>
      <c r="AZ23" s="157">
        <v>518</v>
      </c>
      <c r="BA23" s="157">
        <v>466</v>
      </c>
      <c r="BB23" s="157">
        <v>420</v>
      </c>
      <c r="BC23" s="157">
        <v>363</v>
      </c>
      <c r="BD23" s="691"/>
      <c r="BE23" s="685"/>
      <c r="BF23" s="304" t="s">
        <v>1166</v>
      </c>
      <c r="BG23" s="157">
        <v>206</v>
      </c>
      <c r="BH23" s="157">
        <v>311</v>
      </c>
      <c r="BI23" s="158">
        <v>462</v>
      </c>
      <c r="BJ23" s="157">
        <v>582</v>
      </c>
      <c r="BK23" s="157">
        <v>665</v>
      </c>
      <c r="BL23" s="158">
        <v>738</v>
      </c>
      <c r="BM23" s="157">
        <v>791</v>
      </c>
      <c r="BN23" s="158">
        <v>793</v>
      </c>
      <c r="BO23" s="157">
        <v>173</v>
      </c>
      <c r="BP23" s="157">
        <v>260</v>
      </c>
      <c r="BQ23" s="158">
        <v>385</v>
      </c>
      <c r="BR23" s="157">
        <v>546</v>
      </c>
      <c r="BS23" s="157">
        <v>665</v>
      </c>
      <c r="BT23" s="157">
        <v>738</v>
      </c>
      <c r="BU23" s="158">
        <v>791</v>
      </c>
      <c r="BV23" s="157">
        <v>793</v>
      </c>
      <c r="BW23" s="157">
        <v>173</v>
      </c>
      <c r="BX23" s="157">
        <v>260</v>
      </c>
      <c r="BY23" s="157">
        <v>385</v>
      </c>
      <c r="BZ23" s="157">
        <v>546</v>
      </c>
      <c r="CA23" s="157">
        <v>665</v>
      </c>
      <c r="CB23" s="157">
        <v>738</v>
      </c>
      <c r="CC23" s="157">
        <v>791</v>
      </c>
      <c r="CD23" s="157">
        <v>793</v>
      </c>
      <c r="CE23" s="691"/>
      <c r="CF23" s="685"/>
      <c r="CG23" s="304" t="s">
        <v>1166</v>
      </c>
      <c r="CH23" s="157">
        <v>182</v>
      </c>
      <c r="CI23" s="157">
        <v>182</v>
      </c>
      <c r="CJ23" s="158">
        <v>248</v>
      </c>
      <c r="CK23" s="157">
        <v>317</v>
      </c>
      <c r="CL23" s="157">
        <v>363</v>
      </c>
      <c r="CM23" s="158">
        <v>403</v>
      </c>
      <c r="CN23" s="157">
        <v>432</v>
      </c>
      <c r="CO23" s="158">
        <v>432</v>
      </c>
      <c r="CP23" s="157">
        <v>259</v>
      </c>
      <c r="CQ23" s="157">
        <v>259</v>
      </c>
      <c r="CR23" s="158">
        <v>259</v>
      </c>
      <c r="CS23" s="157">
        <v>299</v>
      </c>
      <c r="CT23" s="157">
        <v>363</v>
      </c>
      <c r="CU23" s="157">
        <v>403</v>
      </c>
      <c r="CV23" s="158">
        <v>432</v>
      </c>
      <c r="CW23" s="157">
        <v>432</v>
      </c>
      <c r="CX23" s="157">
        <v>259</v>
      </c>
      <c r="CY23" s="157">
        <v>259</v>
      </c>
      <c r="CZ23" s="157">
        <v>259</v>
      </c>
      <c r="DA23" s="157">
        <v>299</v>
      </c>
      <c r="DB23" s="157">
        <v>363</v>
      </c>
      <c r="DC23" s="157">
        <v>403</v>
      </c>
      <c r="DD23" s="157">
        <v>432</v>
      </c>
      <c r="DE23" s="157">
        <v>432</v>
      </c>
    </row>
    <row r="24" spans="1:109">
      <c r="A24" s="143">
        <v>24</v>
      </c>
      <c r="B24" s="691"/>
      <c r="C24" s="686"/>
      <c r="D24" s="305" t="s">
        <v>1167</v>
      </c>
      <c r="E24" s="159">
        <v>58</v>
      </c>
      <c r="F24" s="159">
        <v>58</v>
      </c>
      <c r="G24" s="160">
        <v>58</v>
      </c>
      <c r="H24" s="159">
        <v>49</v>
      </c>
      <c r="I24" s="159">
        <v>43</v>
      </c>
      <c r="J24" s="160">
        <v>39</v>
      </c>
      <c r="K24" s="159">
        <v>35</v>
      </c>
      <c r="L24" s="160">
        <v>33</v>
      </c>
      <c r="M24" s="159">
        <v>48</v>
      </c>
      <c r="N24" s="159">
        <v>48</v>
      </c>
      <c r="O24" s="160">
        <v>48</v>
      </c>
      <c r="P24" s="159">
        <v>48</v>
      </c>
      <c r="Q24" s="159">
        <v>43</v>
      </c>
      <c r="R24" s="159">
        <v>39</v>
      </c>
      <c r="S24" s="160">
        <v>35</v>
      </c>
      <c r="T24" s="159">
        <v>33</v>
      </c>
      <c r="U24" s="159">
        <v>48</v>
      </c>
      <c r="V24" s="159">
        <v>48</v>
      </c>
      <c r="W24" s="159">
        <v>48</v>
      </c>
      <c r="X24" s="159">
        <v>48</v>
      </c>
      <c r="Y24" s="159">
        <v>43</v>
      </c>
      <c r="Z24" s="159">
        <v>39</v>
      </c>
      <c r="AA24" s="159">
        <v>35</v>
      </c>
      <c r="AB24" s="159">
        <v>33</v>
      </c>
      <c r="AC24" s="691"/>
      <c r="AD24" s="686"/>
      <c r="AE24" s="305" t="s">
        <v>1167</v>
      </c>
      <c r="AF24" s="159">
        <v>354</v>
      </c>
      <c r="AG24" s="159">
        <v>354</v>
      </c>
      <c r="AH24" s="160">
        <v>354</v>
      </c>
      <c r="AI24" s="159">
        <v>301</v>
      </c>
      <c r="AJ24" s="159">
        <v>264</v>
      </c>
      <c r="AK24" s="160">
        <v>237</v>
      </c>
      <c r="AL24" s="159">
        <v>218</v>
      </c>
      <c r="AM24" s="160">
        <v>202</v>
      </c>
      <c r="AN24" s="159">
        <v>507</v>
      </c>
      <c r="AO24" s="159">
        <v>507</v>
      </c>
      <c r="AP24" s="160">
        <v>507</v>
      </c>
      <c r="AQ24" s="159">
        <v>507</v>
      </c>
      <c r="AR24" s="159">
        <v>454</v>
      </c>
      <c r="AS24" s="159">
        <v>408</v>
      </c>
      <c r="AT24" s="160">
        <v>374</v>
      </c>
      <c r="AU24" s="159">
        <v>348</v>
      </c>
      <c r="AV24" s="159">
        <v>507</v>
      </c>
      <c r="AW24" s="159">
        <v>507</v>
      </c>
      <c r="AX24" s="159">
        <v>507</v>
      </c>
      <c r="AY24" s="159">
        <v>507</v>
      </c>
      <c r="AZ24" s="159">
        <v>454</v>
      </c>
      <c r="BA24" s="159">
        <v>408</v>
      </c>
      <c r="BB24" s="159">
        <v>374</v>
      </c>
      <c r="BC24" s="159">
        <v>348</v>
      </c>
      <c r="BD24" s="691"/>
      <c r="BE24" s="686"/>
      <c r="BF24" s="305" t="s">
        <v>1167</v>
      </c>
      <c r="BG24" s="159">
        <v>189</v>
      </c>
      <c r="BH24" s="159">
        <v>285</v>
      </c>
      <c r="BI24" s="160">
        <v>422</v>
      </c>
      <c r="BJ24" s="159">
        <v>510</v>
      </c>
      <c r="BK24" s="159">
        <v>582</v>
      </c>
      <c r="BL24" s="160">
        <v>647</v>
      </c>
      <c r="BM24" s="159">
        <v>705</v>
      </c>
      <c r="BN24" s="160">
        <v>760</v>
      </c>
      <c r="BO24" s="159">
        <v>158</v>
      </c>
      <c r="BP24" s="159">
        <v>238</v>
      </c>
      <c r="BQ24" s="160">
        <v>352</v>
      </c>
      <c r="BR24" s="159">
        <v>500</v>
      </c>
      <c r="BS24" s="159">
        <v>582</v>
      </c>
      <c r="BT24" s="159">
        <v>647</v>
      </c>
      <c r="BU24" s="160">
        <v>705</v>
      </c>
      <c r="BV24" s="159">
        <v>760</v>
      </c>
      <c r="BW24" s="159">
        <v>158</v>
      </c>
      <c r="BX24" s="159">
        <v>238</v>
      </c>
      <c r="BY24" s="159">
        <v>352</v>
      </c>
      <c r="BZ24" s="159">
        <v>500</v>
      </c>
      <c r="CA24" s="159">
        <v>582</v>
      </c>
      <c r="CB24" s="159">
        <v>647</v>
      </c>
      <c r="CC24" s="159">
        <v>705</v>
      </c>
      <c r="CD24" s="159">
        <v>760</v>
      </c>
      <c r="CE24" s="691"/>
      <c r="CF24" s="686"/>
      <c r="CG24" s="305" t="s">
        <v>1167</v>
      </c>
      <c r="CH24" s="159">
        <v>165</v>
      </c>
      <c r="CI24" s="159">
        <v>165</v>
      </c>
      <c r="CJ24" s="160">
        <v>227</v>
      </c>
      <c r="CK24" s="159">
        <v>279</v>
      </c>
      <c r="CL24" s="159">
        <v>317</v>
      </c>
      <c r="CM24" s="160">
        <v>353</v>
      </c>
      <c r="CN24" s="159">
        <v>384</v>
      </c>
      <c r="CO24" s="160">
        <v>415</v>
      </c>
      <c r="CP24" s="159">
        <v>237</v>
      </c>
      <c r="CQ24" s="159">
        <v>237</v>
      </c>
      <c r="CR24" s="160">
        <v>237</v>
      </c>
      <c r="CS24" s="159">
        <v>273</v>
      </c>
      <c r="CT24" s="159">
        <v>317</v>
      </c>
      <c r="CU24" s="159">
        <v>353</v>
      </c>
      <c r="CV24" s="160">
        <v>384</v>
      </c>
      <c r="CW24" s="159">
        <v>415</v>
      </c>
      <c r="CX24" s="159">
        <v>237</v>
      </c>
      <c r="CY24" s="159">
        <v>237</v>
      </c>
      <c r="CZ24" s="159">
        <v>237</v>
      </c>
      <c r="DA24" s="159">
        <v>273</v>
      </c>
      <c r="DB24" s="159">
        <v>317</v>
      </c>
      <c r="DC24" s="159">
        <v>353</v>
      </c>
      <c r="DD24" s="159">
        <v>384</v>
      </c>
      <c r="DE24" s="159">
        <v>415</v>
      </c>
    </row>
    <row r="25" spans="1:109">
      <c r="A25" s="143">
        <v>25</v>
      </c>
      <c r="B25" s="691"/>
      <c r="C25" s="687">
        <v>160</v>
      </c>
      <c r="D25" s="303" t="s">
        <v>1165</v>
      </c>
      <c r="E25" s="155">
        <v>89</v>
      </c>
      <c r="F25" s="155">
        <v>89</v>
      </c>
      <c r="G25" s="156">
        <v>85</v>
      </c>
      <c r="H25" s="155">
        <v>71</v>
      </c>
      <c r="I25" s="155">
        <v>58</v>
      </c>
      <c r="J25" s="156">
        <v>47</v>
      </c>
      <c r="K25" s="155">
        <v>40</v>
      </c>
      <c r="L25" s="156">
        <v>34</v>
      </c>
      <c r="M25" s="155">
        <v>59</v>
      </c>
      <c r="N25" s="155">
        <v>59</v>
      </c>
      <c r="O25" s="156">
        <v>59</v>
      </c>
      <c r="P25" s="155">
        <v>59</v>
      </c>
      <c r="Q25" s="155">
        <v>58</v>
      </c>
      <c r="R25" s="155">
        <v>47</v>
      </c>
      <c r="S25" s="156">
        <v>40</v>
      </c>
      <c r="T25" s="155">
        <v>34</v>
      </c>
      <c r="U25" s="155">
        <v>59</v>
      </c>
      <c r="V25" s="155">
        <v>59</v>
      </c>
      <c r="W25" s="155">
        <v>59</v>
      </c>
      <c r="X25" s="155">
        <v>59</v>
      </c>
      <c r="Y25" s="155">
        <v>58</v>
      </c>
      <c r="Z25" s="155">
        <v>47</v>
      </c>
      <c r="AA25" s="155">
        <v>40</v>
      </c>
      <c r="AB25" s="155">
        <v>34</v>
      </c>
      <c r="AC25" s="691"/>
      <c r="AD25" s="687">
        <v>160</v>
      </c>
      <c r="AE25" s="303" t="s">
        <v>1165</v>
      </c>
      <c r="AF25" s="155">
        <v>628</v>
      </c>
      <c r="AG25" s="155">
        <v>628</v>
      </c>
      <c r="AH25" s="156">
        <v>601</v>
      </c>
      <c r="AI25" s="155">
        <v>501</v>
      </c>
      <c r="AJ25" s="155">
        <v>411</v>
      </c>
      <c r="AK25" s="156">
        <v>333</v>
      </c>
      <c r="AL25" s="155">
        <v>280</v>
      </c>
      <c r="AM25" s="156">
        <v>242</v>
      </c>
      <c r="AN25" s="155">
        <v>713</v>
      </c>
      <c r="AO25" s="155">
        <v>713</v>
      </c>
      <c r="AP25" s="156">
        <v>713</v>
      </c>
      <c r="AQ25" s="155">
        <v>713</v>
      </c>
      <c r="AR25" s="155">
        <v>705</v>
      </c>
      <c r="AS25" s="155">
        <v>571</v>
      </c>
      <c r="AT25" s="156">
        <v>480</v>
      </c>
      <c r="AU25" s="155">
        <v>414</v>
      </c>
      <c r="AV25" s="155">
        <v>713</v>
      </c>
      <c r="AW25" s="155">
        <v>713</v>
      </c>
      <c r="AX25" s="155">
        <v>713</v>
      </c>
      <c r="AY25" s="155">
        <v>713</v>
      </c>
      <c r="AZ25" s="155">
        <v>705</v>
      </c>
      <c r="BA25" s="155">
        <v>571</v>
      </c>
      <c r="BB25" s="155">
        <v>480</v>
      </c>
      <c r="BC25" s="155">
        <v>414</v>
      </c>
      <c r="BD25" s="691"/>
      <c r="BE25" s="687">
        <v>160</v>
      </c>
      <c r="BF25" s="303" t="s">
        <v>1165</v>
      </c>
      <c r="BG25" s="155">
        <v>325</v>
      </c>
      <c r="BH25" s="155">
        <v>462</v>
      </c>
      <c r="BI25" s="156">
        <v>644</v>
      </c>
      <c r="BJ25" s="155">
        <v>738</v>
      </c>
      <c r="BK25" s="155">
        <v>791</v>
      </c>
      <c r="BL25" s="156">
        <v>791</v>
      </c>
      <c r="BM25" s="155">
        <v>791</v>
      </c>
      <c r="BN25" s="156">
        <v>792</v>
      </c>
      <c r="BO25" s="155">
        <v>215</v>
      </c>
      <c r="BP25" s="155">
        <v>307</v>
      </c>
      <c r="BQ25" s="156">
        <v>447</v>
      </c>
      <c r="BR25" s="155">
        <v>613</v>
      </c>
      <c r="BS25" s="155">
        <v>791</v>
      </c>
      <c r="BT25" s="155">
        <v>791</v>
      </c>
      <c r="BU25" s="156">
        <v>791</v>
      </c>
      <c r="BV25" s="155">
        <v>792</v>
      </c>
      <c r="BW25" s="155">
        <v>215</v>
      </c>
      <c r="BX25" s="155">
        <v>307</v>
      </c>
      <c r="BY25" s="155">
        <v>447</v>
      </c>
      <c r="BZ25" s="155">
        <v>613</v>
      </c>
      <c r="CA25" s="155">
        <v>791</v>
      </c>
      <c r="CB25" s="155">
        <v>791</v>
      </c>
      <c r="CC25" s="155">
        <v>791</v>
      </c>
      <c r="CD25" s="155">
        <v>792</v>
      </c>
      <c r="CE25" s="691"/>
      <c r="CF25" s="687">
        <v>160</v>
      </c>
      <c r="CG25" s="303" t="s">
        <v>1165</v>
      </c>
      <c r="CH25" s="155">
        <v>293</v>
      </c>
      <c r="CI25" s="155">
        <v>293</v>
      </c>
      <c r="CJ25" s="156">
        <v>336</v>
      </c>
      <c r="CK25" s="155">
        <v>403</v>
      </c>
      <c r="CL25" s="155">
        <v>432</v>
      </c>
      <c r="CM25" s="156">
        <v>432</v>
      </c>
      <c r="CN25" s="155">
        <v>432</v>
      </c>
      <c r="CO25" s="156">
        <v>432</v>
      </c>
      <c r="CP25" s="155">
        <v>332</v>
      </c>
      <c r="CQ25" s="155">
        <v>332</v>
      </c>
      <c r="CR25" s="156">
        <v>332</v>
      </c>
      <c r="CS25" s="155">
        <v>335</v>
      </c>
      <c r="CT25" s="155">
        <v>432</v>
      </c>
      <c r="CU25" s="155">
        <v>432</v>
      </c>
      <c r="CV25" s="156">
        <v>432</v>
      </c>
      <c r="CW25" s="155">
        <v>432</v>
      </c>
      <c r="CX25" s="155">
        <v>332</v>
      </c>
      <c r="CY25" s="155">
        <v>332</v>
      </c>
      <c r="CZ25" s="155">
        <v>332</v>
      </c>
      <c r="DA25" s="155">
        <v>335</v>
      </c>
      <c r="DB25" s="155">
        <v>432</v>
      </c>
      <c r="DC25" s="155">
        <v>432</v>
      </c>
      <c r="DD25" s="155">
        <v>432</v>
      </c>
      <c r="DE25" s="155">
        <v>432</v>
      </c>
    </row>
    <row r="26" spans="1:109">
      <c r="A26" s="143">
        <v>26</v>
      </c>
      <c r="B26" s="691"/>
      <c r="C26" s="688"/>
      <c r="D26" s="304" t="s">
        <v>1166</v>
      </c>
      <c r="E26" s="157">
        <v>60</v>
      </c>
      <c r="F26" s="157">
        <v>60</v>
      </c>
      <c r="G26" s="158">
        <v>60</v>
      </c>
      <c r="H26" s="157">
        <v>56</v>
      </c>
      <c r="I26" s="157">
        <v>49</v>
      </c>
      <c r="J26" s="158">
        <v>44</v>
      </c>
      <c r="K26" s="157">
        <v>40</v>
      </c>
      <c r="L26" s="158">
        <v>34</v>
      </c>
      <c r="M26" s="157">
        <v>50</v>
      </c>
      <c r="N26" s="157">
        <v>50</v>
      </c>
      <c r="O26" s="158">
        <v>50</v>
      </c>
      <c r="P26" s="157">
        <v>50</v>
      </c>
      <c r="Q26" s="157">
        <v>49</v>
      </c>
      <c r="R26" s="157">
        <v>44</v>
      </c>
      <c r="S26" s="158">
        <v>40</v>
      </c>
      <c r="T26" s="157">
        <v>34</v>
      </c>
      <c r="U26" s="157">
        <v>50</v>
      </c>
      <c r="V26" s="157">
        <v>50</v>
      </c>
      <c r="W26" s="157">
        <v>50</v>
      </c>
      <c r="X26" s="157">
        <v>50</v>
      </c>
      <c r="Y26" s="157">
        <v>49</v>
      </c>
      <c r="Z26" s="157">
        <v>44</v>
      </c>
      <c r="AA26" s="157">
        <v>40</v>
      </c>
      <c r="AB26" s="157">
        <v>34</v>
      </c>
      <c r="AC26" s="691"/>
      <c r="AD26" s="688"/>
      <c r="AE26" s="304" t="s">
        <v>1166</v>
      </c>
      <c r="AF26" s="157">
        <v>424</v>
      </c>
      <c r="AG26" s="157">
        <v>424</v>
      </c>
      <c r="AH26" s="158">
        <v>424</v>
      </c>
      <c r="AI26" s="157">
        <v>395</v>
      </c>
      <c r="AJ26" s="157">
        <v>345</v>
      </c>
      <c r="AK26" s="158">
        <v>311</v>
      </c>
      <c r="AL26" s="157">
        <v>280</v>
      </c>
      <c r="AM26" s="158">
        <v>243</v>
      </c>
      <c r="AN26" s="157">
        <v>607</v>
      </c>
      <c r="AO26" s="157">
        <v>607</v>
      </c>
      <c r="AP26" s="158">
        <v>607</v>
      </c>
      <c r="AQ26" s="157">
        <v>607</v>
      </c>
      <c r="AR26" s="157">
        <v>591</v>
      </c>
      <c r="AS26" s="157">
        <v>533</v>
      </c>
      <c r="AT26" s="158">
        <v>480</v>
      </c>
      <c r="AU26" s="157">
        <v>415</v>
      </c>
      <c r="AV26" s="157">
        <v>607</v>
      </c>
      <c r="AW26" s="157">
        <v>607</v>
      </c>
      <c r="AX26" s="157">
        <v>607</v>
      </c>
      <c r="AY26" s="157">
        <v>607</v>
      </c>
      <c r="AZ26" s="157">
        <v>591</v>
      </c>
      <c r="BA26" s="157">
        <v>533</v>
      </c>
      <c r="BB26" s="157">
        <v>480</v>
      </c>
      <c r="BC26" s="157">
        <v>415</v>
      </c>
      <c r="BD26" s="691"/>
      <c r="BE26" s="688"/>
      <c r="BF26" s="304" t="s">
        <v>1166</v>
      </c>
      <c r="BG26" s="157">
        <v>219</v>
      </c>
      <c r="BH26" s="157">
        <v>312</v>
      </c>
      <c r="BI26" s="158">
        <v>455</v>
      </c>
      <c r="BJ26" s="157">
        <v>582</v>
      </c>
      <c r="BK26" s="157">
        <v>665</v>
      </c>
      <c r="BL26" s="158">
        <v>738</v>
      </c>
      <c r="BM26" s="157">
        <v>791</v>
      </c>
      <c r="BN26" s="158">
        <v>793</v>
      </c>
      <c r="BO26" s="157">
        <v>183</v>
      </c>
      <c r="BP26" s="157">
        <v>261</v>
      </c>
      <c r="BQ26" s="158">
        <v>380</v>
      </c>
      <c r="BR26" s="157">
        <v>523</v>
      </c>
      <c r="BS26" s="157">
        <v>665</v>
      </c>
      <c r="BT26" s="157">
        <v>738</v>
      </c>
      <c r="BU26" s="158">
        <v>791</v>
      </c>
      <c r="BV26" s="157">
        <v>793</v>
      </c>
      <c r="BW26" s="157">
        <v>183</v>
      </c>
      <c r="BX26" s="157">
        <v>261</v>
      </c>
      <c r="BY26" s="157">
        <v>380</v>
      </c>
      <c r="BZ26" s="157">
        <v>523</v>
      </c>
      <c r="CA26" s="157">
        <v>665</v>
      </c>
      <c r="CB26" s="157">
        <v>738</v>
      </c>
      <c r="CC26" s="157">
        <v>791</v>
      </c>
      <c r="CD26" s="157">
        <v>793</v>
      </c>
      <c r="CE26" s="691"/>
      <c r="CF26" s="688"/>
      <c r="CG26" s="304" t="s">
        <v>1166</v>
      </c>
      <c r="CH26" s="157">
        <v>198</v>
      </c>
      <c r="CI26" s="157">
        <v>198</v>
      </c>
      <c r="CJ26" s="158">
        <v>237</v>
      </c>
      <c r="CK26" s="157">
        <v>317</v>
      </c>
      <c r="CL26" s="157">
        <v>363</v>
      </c>
      <c r="CM26" s="158">
        <v>403</v>
      </c>
      <c r="CN26" s="157">
        <v>432</v>
      </c>
      <c r="CO26" s="158">
        <v>432</v>
      </c>
      <c r="CP26" s="157">
        <v>283</v>
      </c>
      <c r="CQ26" s="157">
        <v>283</v>
      </c>
      <c r="CR26" s="158">
        <v>283</v>
      </c>
      <c r="CS26" s="157">
        <v>285</v>
      </c>
      <c r="CT26" s="157">
        <v>363</v>
      </c>
      <c r="CU26" s="157">
        <v>403</v>
      </c>
      <c r="CV26" s="158">
        <v>432</v>
      </c>
      <c r="CW26" s="157">
        <v>432</v>
      </c>
      <c r="CX26" s="157">
        <v>283</v>
      </c>
      <c r="CY26" s="157">
        <v>283</v>
      </c>
      <c r="CZ26" s="157">
        <v>283</v>
      </c>
      <c r="DA26" s="157">
        <v>285</v>
      </c>
      <c r="DB26" s="157">
        <v>363</v>
      </c>
      <c r="DC26" s="157">
        <v>403</v>
      </c>
      <c r="DD26" s="157">
        <v>432</v>
      </c>
      <c r="DE26" s="157">
        <v>432</v>
      </c>
    </row>
    <row r="27" spans="1:109">
      <c r="A27" s="143">
        <v>27</v>
      </c>
      <c r="B27" s="691"/>
      <c r="C27" s="689"/>
      <c r="D27" s="305" t="s">
        <v>1167</v>
      </c>
      <c r="E27" s="159">
        <v>55</v>
      </c>
      <c r="F27" s="159">
        <v>55</v>
      </c>
      <c r="G27" s="160">
        <v>55</v>
      </c>
      <c r="H27" s="159">
        <v>49</v>
      </c>
      <c r="I27" s="159">
        <v>43</v>
      </c>
      <c r="J27" s="160">
        <v>39</v>
      </c>
      <c r="K27" s="159">
        <v>35</v>
      </c>
      <c r="L27" s="160">
        <v>33</v>
      </c>
      <c r="M27" s="159">
        <v>46</v>
      </c>
      <c r="N27" s="159">
        <v>46</v>
      </c>
      <c r="O27" s="160">
        <v>46</v>
      </c>
      <c r="P27" s="159">
        <v>46</v>
      </c>
      <c r="Q27" s="159">
        <v>43</v>
      </c>
      <c r="R27" s="159">
        <v>39</v>
      </c>
      <c r="S27" s="160">
        <v>35</v>
      </c>
      <c r="T27" s="159">
        <v>33</v>
      </c>
      <c r="U27" s="159">
        <v>46</v>
      </c>
      <c r="V27" s="159">
        <v>46</v>
      </c>
      <c r="W27" s="159">
        <v>46</v>
      </c>
      <c r="X27" s="159">
        <v>46</v>
      </c>
      <c r="Y27" s="159">
        <v>43</v>
      </c>
      <c r="Z27" s="159">
        <v>39</v>
      </c>
      <c r="AA27" s="159">
        <v>35</v>
      </c>
      <c r="AB27" s="159">
        <v>33</v>
      </c>
      <c r="AC27" s="691"/>
      <c r="AD27" s="689"/>
      <c r="AE27" s="305" t="s">
        <v>1167</v>
      </c>
      <c r="AF27" s="159">
        <v>387</v>
      </c>
      <c r="AG27" s="159">
        <v>387</v>
      </c>
      <c r="AH27" s="160">
        <v>387</v>
      </c>
      <c r="AI27" s="159">
        <v>345</v>
      </c>
      <c r="AJ27" s="159">
        <v>303</v>
      </c>
      <c r="AK27" s="160">
        <v>272</v>
      </c>
      <c r="AL27" s="159">
        <v>250</v>
      </c>
      <c r="AM27" s="160">
        <v>232</v>
      </c>
      <c r="AN27" s="159">
        <v>555</v>
      </c>
      <c r="AO27" s="159">
        <v>555</v>
      </c>
      <c r="AP27" s="160">
        <v>555</v>
      </c>
      <c r="AQ27" s="159">
        <v>555</v>
      </c>
      <c r="AR27" s="159">
        <v>518</v>
      </c>
      <c r="AS27" s="159">
        <v>466</v>
      </c>
      <c r="AT27" s="160">
        <v>428</v>
      </c>
      <c r="AU27" s="159">
        <v>398</v>
      </c>
      <c r="AV27" s="159">
        <v>555</v>
      </c>
      <c r="AW27" s="159">
        <v>555</v>
      </c>
      <c r="AX27" s="159">
        <v>555</v>
      </c>
      <c r="AY27" s="159">
        <v>555</v>
      </c>
      <c r="AZ27" s="159">
        <v>518</v>
      </c>
      <c r="BA27" s="159">
        <v>466</v>
      </c>
      <c r="BB27" s="159">
        <v>428</v>
      </c>
      <c r="BC27" s="159">
        <v>398</v>
      </c>
      <c r="BD27" s="691"/>
      <c r="BE27" s="689"/>
      <c r="BF27" s="305" t="s">
        <v>1167</v>
      </c>
      <c r="BG27" s="159">
        <v>200</v>
      </c>
      <c r="BH27" s="159">
        <v>285</v>
      </c>
      <c r="BI27" s="160">
        <v>415</v>
      </c>
      <c r="BJ27" s="159">
        <v>510</v>
      </c>
      <c r="BK27" s="159">
        <v>582</v>
      </c>
      <c r="BL27" s="160">
        <v>647</v>
      </c>
      <c r="BM27" s="159">
        <v>705</v>
      </c>
      <c r="BN27" s="160">
        <v>760</v>
      </c>
      <c r="BO27" s="159">
        <v>168</v>
      </c>
      <c r="BP27" s="159">
        <v>238</v>
      </c>
      <c r="BQ27" s="160">
        <v>347</v>
      </c>
      <c r="BR27" s="159">
        <v>477</v>
      </c>
      <c r="BS27" s="159">
        <v>582</v>
      </c>
      <c r="BT27" s="159">
        <v>647</v>
      </c>
      <c r="BU27" s="160">
        <v>705</v>
      </c>
      <c r="BV27" s="159">
        <v>760</v>
      </c>
      <c r="BW27" s="159">
        <v>168</v>
      </c>
      <c r="BX27" s="159">
        <v>238</v>
      </c>
      <c r="BY27" s="159">
        <v>347</v>
      </c>
      <c r="BZ27" s="159">
        <v>477</v>
      </c>
      <c r="CA27" s="159">
        <v>582</v>
      </c>
      <c r="CB27" s="159">
        <v>647</v>
      </c>
      <c r="CC27" s="159">
        <v>705</v>
      </c>
      <c r="CD27" s="159">
        <v>760</v>
      </c>
      <c r="CE27" s="691"/>
      <c r="CF27" s="689"/>
      <c r="CG27" s="305" t="s">
        <v>1167</v>
      </c>
      <c r="CH27" s="159">
        <v>180</v>
      </c>
      <c r="CI27" s="159">
        <v>180</v>
      </c>
      <c r="CJ27" s="160">
        <v>217</v>
      </c>
      <c r="CK27" s="159">
        <v>279</v>
      </c>
      <c r="CL27" s="159">
        <v>317</v>
      </c>
      <c r="CM27" s="160">
        <v>353</v>
      </c>
      <c r="CN27" s="159">
        <v>384</v>
      </c>
      <c r="CO27" s="160">
        <v>415</v>
      </c>
      <c r="CP27" s="159">
        <v>259</v>
      </c>
      <c r="CQ27" s="159">
        <v>259</v>
      </c>
      <c r="CR27" s="160">
        <v>259</v>
      </c>
      <c r="CS27" s="159">
        <v>260</v>
      </c>
      <c r="CT27" s="159">
        <v>317</v>
      </c>
      <c r="CU27" s="159">
        <v>353</v>
      </c>
      <c r="CV27" s="160">
        <v>384</v>
      </c>
      <c r="CW27" s="159">
        <v>415</v>
      </c>
      <c r="CX27" s="159">
        <v>259</v>
      </c>
      <c r="CY27" s="159">
        <v>259</v>
      </c>
      <c r="CZ27" s="159">
        <v>259</v>
      </c>
      <c r="DA27" s="159">
        <v>260</v>
      </c>
      <c r="DB27" s="159">
        <v>317</v>
      </c>
      <c r="DC27" s="159">
        <v>353</v>
      </c>
      <c r="DD27" s="159">
        <v>384</v>
      </c>
      <c r="DE27" s="159">
        <v>415</v>
      </c>
    </row>
    <row r="28" spans="1:109">
      <c r="A28" s="143">
        <v>28</v>
      </c>
      <c r="B28" s="691"/>
      <c r="C28" s="704">
        <v>170</v>
      </c>
      <c r="D28" s="303" t="s">
        <v>1165</v>
      </c>
      <c r="E28" s="155">
        <v>86</v>
      </c>
      <c r="F28" s="155">
        <v>86</v>
      </c>
      <c r="G28" s="156">
        <v>85</v>
      </c>
      <c r="H28" s="155">
        <v>71</v>
      </c>
      <c r="I28" s="155">
        <v>58</v>
      </c>
      <c r="J28" s="156">
        <v>47</v>
      </c>
      <c r="K28" s="155">
        <v>40</v>
      </c>
      <c r="L28" s="156">
        <v>34</v>
      </c>
      <c r="M28" s="155">
        <v>52</v>
      </c>
      <c r="N28" s="155">
        <v>52</v>
      </c>
      <c r="O28" s="156">
        <v>52</v>
      </c>
      <c r="P28" s="155">
        <v>52</v>
      </c>
      <c r="Q28" s="155">
        <v>52</v>
      </c>
      <c r="R28" s="155">
        <v>47</v>
      </c>
      <c r="S28" s="156">
        <v>40</v>
      </c>
      <c r="T28" s="155">
        <v>34</v>
      </c>
      <c r="U28" s="155">
        <v>52</v>
      </c>
      <c r="V28" s="155">
        <v>52</v>
      </c>
      <c r="W28" s="155">
        <v>52</v>
      </c>
      <c r="X28" s="155">
        <v>52</v>
      </c>
      <c r="Y28" s="155">
        <v>52</v>
      </c>
      <c r="Z28" s="155">
        <v>47</v>
      </c>
      <c r="AA28" s="155">
        <v>40</v>
      </c>
      <c r="AB28" s="155">
        <v>34</v>
      </c>
      <c r="AC28" s="691"/>
      <c r="AD28" s="704">
        <v>170</v>
      </c>
      <c r="AE28" s="303" t="s">
        <v>1165</v>
      </c>
      <c r="AF28" s="155">
        <v>684</v>
      </c>
      <c r="AG28" s="155">
        <v>684</v>
      </c>
      <c r="AH28" s="156">
        <v>682</v>
      </c>
      <c r="AI28" s="155">
        <v>569</v>
      </c>
      <c r="AJ28" s="155">
        <v>467</v>
      </c>
      <c r="AK28" s="156">
        <v>378</v>
      </c>
      <c r="AL28" s="155">
        <v>318</v>
      </c>
      <c r="AM28" s="156">
        <v>275</v>
      </c>
      <c r="AN28" s="155">
        <v>713</v>
      </c>
      <c r="AO28" s="155">
        <v>713</v>
      </c>
      <c r="AP28" s="156">
        <v>713</v>
      </c>
      <c r="AQ28" s="155">
        <v>713</v>
      </c>
      <c r="AR28" s="155">
        <v>713</v>
      </c>
      <c r="AS28" s="155">
        <v>647</v>
      </c>
      <c r="AT28" s="156">
        <v>543</v>
      </c>
      <c r="AU28" s="155">
        <v>469</v>
      </c>
      <c r="AV28" s="155">
        <v>713</v>
      </c>
      <c r="AW28" s="155">
        <v>713</v>
      </c>
      <c r="AX28" s="155">
        <v>713</v>
      </c>
      <c r="AY28" s="155">
        <v>713</v>
      </c>
      <c r="AZ28" s="155">
        <v>713</v>
      </c>
      <c r="BA28" s="155">
        <v>647</v>
      </c>
      <c r="BB28" s="155">
        <v>543</v>
      </c>
      <c r="BC28" s="155">
        <v>469</v>
      </c>
      <c r="BD28" s="691"/>
      <c r="BE28" s="704">
        <v>170</v>
      </c>
      <c r="BF28" s="303" t="s">
        <v>1165</v>
      </c>
      <c r="BG28" s="155">
        <v>345</v>
      </c>
      <c r="BH28" s="155">
        <v>464</v>
      </c>
      <c r="BI28" s="156">
        <v>666</v>
      </c>
      <c r="BJ28" s="155">
        <v>738</v>
      </c>
      <c r="BK28" s="155">
        <v>791</v>
      </c>
      <c r="BL28" s="156">
        <v>791</v>
      </c>
      <c r="BM28" s="155">
        <v>791</v>
      </c>
      <c r="BN28" s="156">
        <v>792</v>
      </c>
      <c r="BO28" s="155">
        <v>210</v>
      </c>
      <c r="BP28" s="155">
        <v>283</v>
      </c>
      <c r="BQ28" s="156">
        <v>407</v>
      </c>
      <c r="BR28" s="155">
        <v>542</v>
      </c>
      <c r="BS28" s="155">
        <v>707</v>
      </c>
      <c r="BT28" s="155">
        <v>791</v>
      </c>
      <c r="BU28" s="156">
        <v>791</v>
      </c>
      <c r="BV28" s="155">
        <v>792</v>
      </c>
      <c r="BW28" s="155">
        <v>210</v>
      </c>
      <c r="BX28" s="155">
        <v>283</v>
      </c>
      <c r="BY28" s="155">
        <v>407</v>
      </c>
      <c r="BZ28" s="155">
        <v>542</v>
      </c>
      <c r="CA28" s="155">
        <v>707</v>
      </c>
      <c r="CB28" s="155">
        <v>791</v>
      </c>
      <c r="CC28" s="155">
        <v>791</v>
      </c>
      <c r="CD28" s="155">
        <v>792</v>
      </c>
      <c r="CE28" s="691"/>
      <c r="CF28" s="704">
        <v>170</v>
      </c>
      <c r="CG28" s="303" t="s">
        <v>1165</v>
      </c>
      <c r="CH28" s="155">
        <v>319</v>
      </c>
      <c r="CI28" s="155">
        <v>319</v>
      </c>
      <c r="CJ28" s="156">
        <v>336</v>
      </c>
      <c r="CK28" s="155">
        <v>403</v>
      </c>
      <c r="CL28" s="155">
        <v>432</v>
      </c>
      <c r="CM28" s="156">
        <v>432</v>
      </c>
      <c r="CN28" s="155">
        <v>432</v>
      </c>
      <c r="CO28" s="156">
        <v>432</v>
      </c>
      <c r="CP28" s="155">
        <v>332</v>
      </c>
      <c r="CQ28" s="155">
        <v>332</v>
      </c>
      <c r="CR28" s="156">
        <v>332</v>
      </c>
      <c r="CS28" s="155">
        <v>332</v>
      </c>
      <c r="CT28" s="155">
        <v>386</v>
      </c>
      <c r="CU28" s="155">
        <v>432</v>
      </c>
      <c r="CV28" s="156">
        <v>432</v>
      </c>
      <c r="CW28" s="155">
        <v>432</v>
      </c>
      <c r="CX28" s="155">
        <v>332</v>
      </c>
      <c r="CY28" s="155">
        <v>332</v>
      </c>
      <c r="CZ28" s="155">
        <v>332</v>
      </c>
      <c r="DA28" s="155">
        <v>332</v>
      </c>
      <c r="DB28" s="155">
        <v>386</v>
      </c>
      <c r="DC28" s="155">
        <v>432</v>
      </c>
      <c r="DD28" s="155">
        <v>432</v>
      </c>
      <c r="DE28" s="155">
        <v>432</v>
      </c>
    </row>
    <row r="29" spans="1:109">
      <c r="A29" s="143">
        <v>29</v>
      </c>
      <c r="B29" s="691"/>
      <c r="C29" s="705"/>
      <c r="D29" s="304" t="s">
        <v>1166</v>
      </c>
      <c r="E29" s="157">
        <v>58</v>
      </c>
      <c r="F29" s="157">
        <v>58</v>
      </c>
      <c r="G29" s="158">
        <v>58</v>
      </c>
      <c r="H29" s="157">
        <v>56</v>
      </c>
      <c r="I29" s="157">
        <v>49</v>
      </c>
      <c r="J29" s="158">
        <v>44</v>
      </c>
      <c r="K29" s="157">
        <v>40</v>
      </c>
      <c r="L29" s="158">
        <v>34</v>
      </c>
      <c r="M29" s="157">
        <v>48</v>
      </c>
      <c r="N29" s="157">
        <v>48</v>
      </c>
      <c r="O29" s="158">
        <v>48</v>
      </c>
      <c r="P29" s="157">
        <v>48</v>
      </c>
      <c r="Q29" s="157">
        <v>48</v>
      </c>
      <c r="R29" s="157">
        <v>44</v>
      </c>
      <c r="S29" s="158">
        <v>40</v>
      </c>
      <c r="T29" s="157">
        <v>34</v>
      </c>
      <c r="U29" s="157">
        <v>48</v>
      </c>
      <c r="V29" s="157">
        <v>48</v>
      </c>
      <c r="W29" s="157">
        <v>48</v>
      </c>
      <c r="X29" s="157">
        <v>48</v>
      </c>
      <c r="Y29" s="157">
        <v>48</v>
      </c>
      <c r="Z29" s="157">
        <v>44</v>
      </c>
      <c r="AA29" s="157">
        <v>40</v>
      </c>
      <c r="AB29" s="157">
        <v>34</v>
      </c>
      <c r="AC29" s="691"/>
      <c r="AD29" s="705"/>
      <c r="AE29" s="304" t="s">
        <v>1166</v>
      </c>
      <c r="AF29" s="157">
        <v>461</v>
      </c>
      <c r="AG29" s="157">
        <v>461</v>
      </c>
      <c r="AH29" s="158">
        <v>461</v>
      </c>
      <c r="AI29" s="157">
        <v>448</v>
      </c>
      <c r="AJ29" s="157">
        <v>392</v>
      </c>
      <c r="AK29" s="158">
        <v>353</v>
      </c>
      <c r="AL29" s="157">
        <v>318</v>
      </c>
      <c r="AM29" s="158">
        <v>275</v>
      </c>
      <c r="AN29" s="157">
        <v>659</v>
      </c>
      <c r="AO29" s="157">
        <v>659</v>
      </c>
      <c r="AP29" s="158">
        <v>659</v>
      </c>
      <c r="AQ29" s="157">
        <v>659</v>
      </c>
      <c r="AR29" s="157">
        <v>659</v>
      </c>
      <c r="AS29" s="157">
        <v>603</v>
      </c>
      <c r="AT29" s="158">
        <v>543</v>
      </c>
      <c r="AU29" s="157">
        <v>470</v>
      </c>
      <c r="AV29" s="157">
        <v>659</v>
      </c>
      <c r="AW29" s="157">
        <v>659</v>
      </c>
      <c r="AX29" s="157">
        <v>659</v>
      </c>
      <c r="AY29" s="157">
        <v>659</v>
      </c>
      <c r="AZ29" s="157">
        <v>659</v>
      </c>
      <c r="BA29" s="157">
        <v>603</v>
      </c>
      <c r="BB29" s="157">
        <v>543</v>
      </c>
      <c r="BC29" s="157">
        <v>470</v>
      </c>
      <c r="BD29" s="691"/>
      <c r="BE29" s="705"/>
      <c r="BF29" s="304" t="s">
        <v>1166</v>
      </c>
      <c r="BG29" s="157">
        <v>232</v>
      </c>
      <c r="BH29" s="157">
        <v>312</v>
      </c>
      <c r="BI29" s="158">
        <v>450</v>
      </c>
      <c r="BJ29" s="157">
        <v>582</v>
      </c>
      <c r="BK29" s="157">
        <v>665</v>
      </c>
      <c r="BL29" s="158">
        <v>738</v>
      </c>
      <c r="BM29" s="157">
        <v>791</v>
      </c>
      <c r="BN29" s="158">
        <v>793</v>
      </c>
      <c r="BO29" s="157">
        <v>194</v>
      </c>
      <c r="BP29" s="157">
        <v>262</v>
      </c>
      <c r="BQ29" s="158">
        <v>376</v>
      </c>
      <c r="BR29" s="157">
        <v>501</v>
      </c>
      <c r="BS29" s="157">
        <v>654</v>
      </c>
      <c r="BT29" s="157">
        <v>738</v>
      </c>
      <c r="BU29" s="158">
        <v>791</v>
      </c>
      <c r="BV29" s="157">
        <v>793</v>
      </c>
      <c r="BW29" s="157">
        <v>194</v>
      </c>
      <c r="BX29" s="157">
        <v>262</v>
      </c>
      <c r="BY29" s="157">
        <v>376</v>
      </c>
      <c r="BZ29" s="157">
        <v>501</v>
      </c>
      <c r="CA29" s="157">
        <v>654</v>
      </c>
      <c r="CB29" s="157">
        <v>738</v>
      </c>
      <c r="CC29" s="157">
        <v>791</v>
      </c>
      <c r="CD29" s="157">
        <v>793</v>
      </c>
      <c r="CE29" s="691"/>
      <c r="CF29" s="705"/>
      <c r="CG29" s="304" t="s">
        <v>1166</v>
      </c>
      <c r="CH29" s="157">
        <v>215</v>
      </c>
      <c r="CI29" s="157">
        <v>215</v>
      </c>
      <c r="CJ29" s="158">
        <v>227</v>
      </c>
      <c r="CK29" s="157">
        <v>317</v>
      </c>
      <c r="CL29" s="157">
        <v>363</v>
      </c>
      <c r="CM29" s="158">
        <v>403</v>
      </c>
      <c r="CN29" s="157">
        <v>432</v>
      </c>
      <c r="CO29" s="158">
        <v>432</v>
      </c>
      <c r="CP29" s="157">
        <v>307</v>
      </c>
      <c r="CQ29" s="157">
        <v>307</v>
      </c>
      <c r="CR29" s="158">
        <v>307</v>
      </c>
      <c r="CS29" s="157">
        <v>307</v>
      </c>
      <c r="CT29" s="157">
        <v>357</v>
      </c>
      <c r="CU29" s="157">
        <v>403</v>
      </c>
      <c r="CV29" s="158">
        <v>432</v>
      </c>
      <c r="CW29" s="157">
        <v>432</v>
      </c>
      <c r="CX29" s="157">
        <v>307</v>
      </c>
      <c r="CY29" s="157">
        <v>307</v>
      </c>
      <c r="CZ29" s="157">
        <v>307</v>
      </c>
      <c r="DA29" s="157">
        <v>307</v>
      </c>
      <c r="DB29" s="157">
        <v>357</v>
      </c>
      <c r="DC29" s="157">
        <v>403</v>
      </c>
      <c r="DD29" s="157">
        <v>432</v>
      </c>
      <c r="DE29" s="157">
        <v>432</v>
      </c>
    </row>
    <row r="30" spans="1:109">
      <c r="A30" s="143">
        <v>30</v>
      </c>
      <c r="B30" s="691"/>
      <c r="C30" s="706"/>
      <c r="D30" s="305" t="s">
        <v>1167</v>
      </c>
      <c r="E30" s="159">
        <v>53</v>
      </c>
      <c r="F30" s="159">
        <v>53</v>
      </c>
      <c r="G30" s="160">
        <v>53</v>
      </c>
      <c r="H30" s="159">
        <v>49</v>
      </c>
      <c r="I30" s="159">
        <v>43</v>
      </c>
      <c r="J30" s="160">
        <v>39</v>
      </c>
      <c r="K30" s="159">
        <v>35</v>
      </c>
      <c r="L30" s="160">
        <v>33</v>
      </c>
      <c r="M30" s="159">
        <v>44</v>
      </c>
      <c r="N30" s="159">
        <v>44</v>
      </c>
      <c r="O30" s="160">
        <v>44</v>
      </c>
      <c r="P30" s="159">
        <v>44</v>
      </c>
      <c r="Q30" s="159">
        <v>43</v>
      </c>
      <c r="R30" s="159">
        <v>39</v>
      </c>
      <c r="S30" s="160">
        <v>35</v>
      </c>
      <c r="T30" s="159">
        <v>33</v>
      </c>
      <c r="U30" s="159">
        <v>44</v>
      </c>
      <c r="V30" s="159">
        <v>44</v>
      </c>
      <c r="W30" s="159">
        <v>44</v>
      </c>
      <c r="X30" s="159">
        <v>44</v>
      </c>
      <c r="Y30" s="159">
        <v>43</v>
      </c>
      <c r="Z30" s="159">
        <v>39</v>
      </c>
      <c r="AA30" s="159">
        <v>35</v>
      </c>
      <c r="AB30" s="159">
        <v>33</v>
      </c>
      <c r="AC30" s="691"/>
      <c r="AD30" s="706"/>
      <c r="AE30" s="305" t="s">
        <v>1167</v>
      </c>
      <c r="AF30" s="159">
        <v>422</v>
      </c>
      <c r="AG30" s="159">
        <v>422</v>
      </c>
      <c r="AH30" s="160">
        <v>422</v>
      </c>
      <c r="AI30" s="159">
        <v>393</v>
      </c>
      <c r="AJ30" s="159">
        <v>344</v>
      </c>
      <c r="AK30" s="160">
        <v>310</v>
      </c>
      <c r="AL30" s="159">
        <v>283</v>
      </c>
      <c r="AM30" s="160">
        <v>264</v>
      </c>
      <c r="AN30" s="159">
        <v>603</v>
      </c>
      <c r="AO30" s="159">
        <v>603</v>
      </c>
      <c r="AP30" s="160">
        <v>603</v>
      </c>
      <c r="AQ30" s="159">
        <v>603</v>
      </c>
      <c r="AR30" s="159">
        <v>587</v>
      </c>
      <c r="AS30" s="159">
        <v>529</v>
      </c>
      <c r="AT30" s="160">
        <v>484</v>
      </c>
      <c r="AU30" s="159">
        <v>451</v>
      </c>
      <c r="AV30" s="159">
        <v>603</v>
      </c>
      <c r="AW30" s="159">
        <v>603</v>
      </c>
      <c r="AX30" s="159">
        <v>603</v>
      </c>
      <c r="AY30" s="159">
        <v>603</v>
      </c>
      <c r="AZ30" s="159">
        <v>587</v>
      </c>
      <c r="BA30" s="159">
        <v>529</v>
      </c>
      <c r="BB30" s="159">
        <v>484</v>
      </c>
      <c r="BC30" s="159">
        <v>451</v>
      </c>
      <c r="BD30" s="691"/>
      <c r="BE30" s="706"/>
      <c r="BF30" s="305" t="s">
        <v>1167</v>
      </c>
      <c r="BG30" s="159">
        <v>212</v>
      </c>
      <c r="BH30" s="159">
        <v>286</v>
      </c>
      <c r="BI30" s="160">
        <v>411</v>
      </c>
      <c r="BJ30" s="159">
        <v>510</v>
      </c>
      <c r="BK30" s="159">
        <v>582</v>
      </c>
      <c r="BL30" s="160">
        <v>647</v>
      </c>
      <c r="BM30" s="159">
        <v>705</v>
      </c>
      <c r="BN30" s="160">
        <v>760</v>
      </c>
      <c r="BO30" s="159">
        <v>178</v>
      </c>
      <c r="BP30" s="159">
        <v>239</v>
      </c>
      <c r="BQ30" s="160">
        <v>344</v>
      </c>
      <c r="BR30" s="159">
        <v>457</v>
      </c>
      <c r="BS30" s="159">
        <v>582</v>
      </c>
      <c r="BT30" s="159">
        <v>647</v>
      </c>
      <c r="BU30" s="160">
        <v>705</v>
      </c>
      <c r="BV30" s="159">
        <v>760</v>
      </c>
      <c r="BW30" s="159">
        <v>178</v>
      </c>
      <c r="BX30" s="159">
        <v>239</v>
      </c>
      <c r="BY30" s="159">
        <v>344</v>
      </c>
      <c r="BZ30" s="159">
        <v>457</v>
      </c>
      <c r="CA30" s="159">
        <v>582</v>
      </c>
      <c r="CB30" s="159">
        <v>647</v>
      </c>
      <c r="CC30" s="159">
        <v>705</v>
      </c>
      <c r="CD30" s="159">
        <v>760</v>
      </c>
      <c r="CE30" s="691"/>
      <c r="CF30" s="706"/>
      <c r="CG30" s="305" t="s">
        <v>1167</v>
      </c>
      <c r="CH30" s="159">
        <v>197</v>
      </c>
      <c r="CI30" s="159">
        <v>197</v>
      </c>
      <c r="CJ30" s="160">
        <v>208</v>
      </c>
      <c r="CK30" s="159">
        <v>279</v>
      </c>
      <c r="CL30" s="159">
        <v>317</v>
      </c>
      <c r="CM30" s="160">
        <v>353</v>
      </c>
      <c r="CN30" s="159">
        <v>384</v>
      </c>
      <c r="CO30" s="160">
        <v>415</v>
      </c>
      <c r="CP30" s="159">
        <v>281</v>
      </c>
      <c r="CQ30" s="159">
        <v>281</v>
      </c>
      <c r="CR30" s="160">
        <v>281</v>
      </c>
      <c r="CS30" s="159">
        <v>281</v>
      </c>
      <c r="CT30" s="159">
        <v>317</v>
      </c>
      <c r="CU30" s="159">
        <v>353</v>
      </c>
      <c r="CV30" s="160">
        <v>384</v>
      </c>
      <c r="CW30" s="159">
        <v>415</v>
      </c>
      <c r="CX30" s="159">
        <v>281</v>
      </c>
      <c r="CY30" s="159">
        <v>281</v>
      </c>
      <c r="CZ30" s="159">
        <v>281</v>
      </c>
      <c r="DA30" s="159">
        <v>281</v>
      </c>
      <c r="DB30" s="159">
        <v>317</v>
      </c>
      <c r="DC30" s="159">
        <v>353</v>
      </c>
      <c r="DD30" s="159">
        <v>384</v>
      </c>
      <c r="DE30" s="159">
        <v>415</v>
      </c>
    </row>
    <row r="31" spans="1:109">
      <c r="A31" s="143">
        <v>31</v>
      </c>
      <c r="B31" s="691"/>
      <c r="C31" s="707">
        <v>180</v>
      </c>
      <c r="D31" s="303" t="s">
        <v>1165</v>
      </c>
      <c r="E31" s="155">
        <v>79</v>
      </c>
      <c r="F31" s="155">
        <v>79</v>
      </c>
      <c r="G31" s="156">
        <v>79</v>
      </c>
      <c r="H31" s="155">
        <v>71</v>
      </c>
      <c r="I31" s="155">
        <v>58</v>
      </c>
      <c r="J31" s="156">
        <v>47</v>
      </c>
      <c r="K31" s="155">
        <v>40</v>
      </c>
      <c r="L31" s="156">
        <v>34</v>
      </c>
      <c r="M31" s="155">
        <v>46</v>
      </c>
      <c r="N31" s="155">
        <v>46</v>
      </c>
      <c r="O31" s="156">
        <v>46</v>
      </c>
      <c r="P31" s="155">
        <v>46</v>
      </c>
      <c r="Q31" s="155">
        <v>46</v>
      </c>
      <c r="R31" s="155">
        <v>46</v>
      </c>
      <c r="S31" s="156">
        <v>40</v>
      </c>
      <c r="T31" s="155">
        <v>34</v>
      </c>
      <c r="U31" s="155">
        <v>46</v>
      </c>
      <c r="V31" s="155">
        <v>46</v>
      </c>
      <c r="W31" s="155">
        <v>46</v>
      </c>
      <c r="X31" s="155">
        <v>46</v>
      </c>
      <c r="Y31" s="155">
        <v>46</v>
      </c>
      <c r="Z31" s="155">
        <v>46</v>
      </c>
      <c r="AA31" s="155">
        <v>40</v>
      </c>
      <c r="AB31" s="155">
        <v>34</v>
      </c>
      <c r="AC31" s="691"/>
      <c r="AD31" s="707">
        <v>180</v>
      </c>
      <c r="AE31" s="303" t="s">
        <v>1165</v>
      </c>
      <c r="AF31" s="155">
        <v>713</v>
      </c>
      <c r="AG31" s="155">
        <v>713</v>
      </c>
      <c r="AH31" s="156">
        <v>713</v>
      </c>
      <c r="AI31" s="155">
        <v>640</v>
      </c>
      <c r="AJ31" s="155">
        <v>526</v>
      </c>
      <c r="AK31" s="156">
        <v>426</v>
      </c>
      <c r="AL31" s="155">
        <v>358</v>
      </c>
      <c r="AM31" s="156">
        <v>309</v>
      </c>
      <c r="AN31" s="155">
        <v>713</v>
      </c>
      <c r="AO31" s="155">
        <v>713</v>
      </c>
      <c r="AP31" s="156">
        <v>713</v>
      </c>
      <c r="AQ31" s="155">
        <v>713</v>
      </c>
      <c r="AR31" s="155">
        <v>713</v>
      </c>
      <c r="AS31" s="155">
        <v>713</v>
      </c>
      <c r="AT31" s="156">
        <v>611</v>
      </c>
      <c r="AU31" s="155">
        <v>528</v>
      </c>
      <c r="AV31" s="155">
        <v>713</v>
      </c>
      <c r="AW31" s="155">
        <v>713</v>
      </c>
      <c r="AX31" s="155">
        <v>713</v>
      </c>
      <c r="AY31" s="155">
        <v>713</v>
      </c>
      <c r="AZ31" s="155">
        <v>713</v>
      </c>
      <c r="BA31" s="155">
        <v>713</v>
      </c>
      <c r="BB31" s="155">
        <v>611</v>
      </c>
      <c r="BC31" s="155">
        <v>528</v>
      </c>
      <c r="BD31" s="691"/>
      <c r="BE31" s="707">
        <v>180</v>
      </c>
      <c r="BF31" s="303" t="s">
        <v>1165</v>
      </c>
      <c r="BG31" s="155">
        <v>352</v>
      </c>
      <c r="BH31" s="155">
        <v>451</v>
      </c>
      <c r="BI31" s="156">
        <v>639</v>
      </c>
      <c r="BJ31" s="155">
        <v>743</v>
      </c>
      <c r="BK31" s="155">
        <v>791</v>
      </c>
      <c r="BL31" s="156">
        <v>791</v>
      </c>
      <c r="BM31" s="155">
        <v>791</v>
      </c>
      <c r="BN31" s="156">
        <v>792</v>
      </c>
      <c r="BO31" s="155">
        <v>206</v>
      </c>
      <c r="BP31" s="155">
        <v>264</v>
      </c>
      <c r="BQ31" s="156">
        <v>374</v>
      </c>
      <c r="BR31" s="155">
        <v>485</v>
      </c>
      <c r="BS31" s="155">
        <v>629</v>
      </c>
      <c r="BT31" s="155">
        <v>776</v>
      </c>
      <c r="BU31" s="156">
        <v>791</v>
      </c>
      <c r="BV31" s="155">
        <v>792</v>
      </c>
      <c r="BW31" s="155">
        <v>206</v>
      </c>
      <c r="BX31" s="155">
        <v>264</v>
      </c>
      <c r="BY31" s="155">
        <v>374</v>
      </c>
      <c r="BZ31" s="155">
        <v>485</v>
      </c>
      <c r="CA31" s="155">
        <v>629</v>
      </c>
      <c r="CB31" s="155">
        <v>776</v>
      </c>
      <c r="CC31" s="155">
        <v>791</v>
      </c>
      <c r="CD31" s="155">
        <v>792</v>
      </c>
      <c r="CE31" s="691"/>
      <c r="CF31" s="707">
        <v>180</v>
      </c>
      <c r="CG31" s="303" t="s">
        <v>1165</v>
      </c>
      <c r="CH31" s="155">
        <v>332</v>
      </c>
      <c r="CI31" s="155">
        <v>332</v>
      </c>
      <c r="CJ31" s="156">
        <v>332</v>
      </c>
      <c r="CK31" s="155">
        <v>403</v>
      </c>
      <c r="CL31" s="155">
        <v>432</v>
      </c>
      <c r="CM31" s="156">
        <v>432</v>
      </c>
      <c r="CN31" s="155">
        <v>432</v>
      </c>
      <c r="CO31" s="156">
        <v>432</v>
      </c>
      <c r="CP31" s="155">
        <v>332</v>
      </c>
      <c r="CQ31" s="155">
        <v>332</v>
      </c>
      <c r="CR31" s="156">
        <v>332</v>
      </c>
      <c r="CS31" s="155">
        <v>332</v>
      </c>
      <c r="CT31" s="155">
        <v>343</v>
      </c>
      <c r="CU31" s="155">
        <v>424</v>
      </c>
      <c r="CV31" s="156">
        <v>432</v>
      </c>
      <c r="CW31" s="155">
        <v>432</v>
      </c>
      <c r="CX31" s="155">
        <v>332</v>
      </c>
      <c r="CY31" s="155">
        <v>332</v>
      </c>
      <c r="CZ31" s="155">
        <v>332</v>
      </c>
      <c r="DA31" s="155">
        <v>332</v>
      </c>
      <c r="DB31" s="155">
        <v>343</v>
      </c>
      <c r="DC31" s="155">
        <v>424</v>
      </c>
      <c r="DD31" s="155">
        <v>432</v>
      </c>
      <c r="DE31" s="155">
        <v>432</v>
      </c>
    </row>
    <row r="32" spans="1:109">
      <c r="A32" s="143">
        <v>32</v>
      </c>
      <c r="B32" s="691"/>
      <c r="C32" s="708"/>
      <c r="D32" s="304" t="s">
        <v>1166</v>
      </c>
      <c r="E32" s="157">
        <v>55</v>
      </c>
      <c r="F32" s="157">
        <v>55</v>
      </c>
      <c r="G32" s="158">
        <v>55</v>
      </c>
      <c r="H32" s="157">
        <v>55</v>
      </c>
      <c r="I32" s="157">
        <v>49</v>
      </c>
      <c r="J32" s="158">
        <v>44</v>
      </c>
      <c r="K32" s="157">
        <v>40</v>
      </c>
      <c r="L32" s="158">
        <v>34</v>
      </c>
      <c r="M32" s="157">
        <v>46</v>
      </c>
      <c r="N32" s="157">
        <v>46</v>
      </c>
      <c r="O32" s="158">
        <v>46</v>
      </c>
      <c r="P32" s="157">
        <v>46</v>
      </c>
      <c r="Q32" s="157">
        <v>46</v>
      </c>
      <c r="R32" s="157">
        <v>44</v>
      </c>
      <c r="S32" s="158">
        <v>40</v>
      </c>
      <c r="T32" s="157">
        <v>34</v>
      </c>
      <c r="U32" s="157">
        <v>46</v>
      </c>
      <c r="V32" s="157">
        <v>46</v>
      </c>
      <c r="W32" s="157">
        <v>46</v>
      </c>
      <c r="X32" s="157">
        <v>46</v>
      </c>
      <c r="Y32" s="157">
        <v>46</v>
      </c>
      <c r="Z32" s="157">
        <v>44</v>
      </c>
      <c r="AA32" s="157">
        <v>40</v>
      </c>
      <c r="AB32" s="157">
        <v>34</v>
      </c>
      <c r="AC32" s="691"/>
      <c r="AD32" s="708"/>
      <c r="AE32" s="304" t="s">
        <v>1166</v>
      </c>
      <c r="AF32" s="157">
        <v>500</v>
      </c>
      <c r="AG32" s="157">
        <v>500</v>
      </c>
      <c r="AH32" s="158">
        <v>500</v>
      </c>
      <c r="AI32" s="157">
        <v>500</v>
      </c>
      <c r="AJ32" s="157">
        <v>442</v>
      </c>
      <c r="AK32" s="158">
        <v>398</v>
      </c>
      <c r="AL32" s="157">
        <v>358</v>
      </c>
      <c r="AM32" s="158">
        <v>310</v>
      </c>
      <c r="AN32" s="157">
        <v>713</v>
      </c>
      <c r="AO32" s="157">
        <v>713</v>
      </c>
      <c r="AP32" s="158">
        <v>713</v>
      </c>
      <c r="AQ32" s="157">
        <v>713</v>
      </c>
      <c r="AR32" s="157">
        <v>713</v>
      </c>
      <c r="AS32" s="157">
        <v>679</v>
      </c>
      <c r="AT32" s="158">
        <v>611</v>
      </c>
      <c r="AU32" s="157">
        <v>528</v>
      </c>
      <c r="AV32" s="157">
        <v>713</v>
      </c>
      <c r="AW32" s="157">
        <v>713</v>
      </c>
      <c r="AX32" s="157">
        <v>713</v>
      </c>
      <c r="AY32" s="157">
        <v>713</v>
      </c>
      <c r="AZ32" s="157">
        <v>713</v>
      </c>
      <c r="BA32" s="157">
        <v>679</v>
      </c>
      <c r="BB32" s="157">
        <v>611</v>
      </c>
      <c r="BC32" s="157">
        <v>528</v>
      </c>
      <c r="BD32" s="691"/>
      <c r="BE32" s="708"/>
      <c r="BF32" s="304" t="s">
        <v>1166</v>
      </c>
      <c r="BG32" s="157">
        <v>247</v>
      </c>
      <c r="BH32" s="157">
        <v>316</v>
      </c>
      <c r="BI32" s="158">
        <v>447</v>
      </c>
      <c r="BJ32" s="157">
        <v>579</v>
      </c>
      <c r="BK32" s="157">
        <v>665</v>
      </c>
      <c r="BL32" s="158">
        <v>738</v>
      </c>
      <c r="BM32" s="157">
        <v>791</v>
      </c>
      <c r="BN32" s="158">
        <v>793</v>
      </c>
      <c r="BO32" s="157">
        <v>206</v>
      </c>
      <c r="BP32" s="157">
        <v>265</v>
      </c>
      <c r="BQ32" s="158">
        <v>374</v>
      </c>
      <c r="BR32" s="157">
        <v>484</v>
      </c>
      <c r="BS32" s="157">
        <v>628</v>
      </c>
      <c r="BT32" s="157">
        <v>738</v>
      </c>
      <c r="BU32" s="158">
        <v>791</v>
      </c>
      <c r="BV32" s="157">
        <v>793</v>
      </c>
      <c r="BW32" s="157">
        <v>206</v>
      </c>
      <c r="BX32" s="157">
        <v>265</v>
      </c>
      <c r="BY32" s="157">
        <v>374</v>
      </c>
      <c r="BZ32" s="157">
        <v>484</v>
      </c>
      <c r="CA32" s="157">
        <v>628</v>
      </c>
      <c r="CB32" s="157">
        <v>738</v>
      </c>
      <c r="CC32" s="157">
        <v>791</v>
      </c>
      <c r="CD32" s="157">
        <v>793</v>
      </c>
      <c r="CE32" s="691"/>
      <c r="CF32" s="708"/>
      <c r="CG32" s="304" t="s">
        <v>1166</v>
      </c>
      <c r="CH32" s="157">
        <v>233</v>
      </c>
      <c r="CI32" s="157">
        <v>233</v>
      </c>
      <c r="CJ32" s="158">
        <v>233</v>
      </c>
      <c r="CK32" s="157">
        <v>315</v>
      </c>
      <c r="CL32" s="157">
        <v>363</v>
      </c>
      <c r="CM32" s="158">
        <v>403</v>
      </c>
      <c r="CN32" s="157">
        <v>432</v>
      </c>
      <c r="CO32" s="158">
        <v>432</v>
      </c>
      <c r="CP32" s="157">
        <v>332</v>
      </c>
      <c r="CQ32" s="157">
        <v>332</v>
      </c>
      <c r="CR32" s="158">
        <v>332</v>
      </c>
      <c r="CS32" s="157">
        <v>332</v>
      </c>
      <c r="CT32" s="157">
        <v>342</v>
      </c>
      <c r="CU32" s="157">
        <v>403</v>
      </c>
      <c r="CV32" s="158">
        <v>432</v>
      </c>
      <c r="CW32" s="157">
        <v>432</v>
      </c>
      <c r="CX32" s="157">
        <v>332</v>
      </c>
      <c r="CY32" s="157">
        <v>332</v>
      </c>
      <c r="CZ32" s="157">
        <v>332</v>
      </c>
      <c r="DA32" s="157">
        <v>332</v>
      </c>
      <c r="DB32" s="157">
        <v>342</v>
      </c>
      <c r="DC32" s="157">
        <v>403</v>
      </c>
      <c r="DD32" s="157">
        <v>432</v>
      </c>
      <c r="DE32" s="157">
        <v>432</v>
      </c>
    </row>
    <row r="33" spans="1:109">
      <c r="A33" s="143">
        <v>33</v>
      </c>
      <c r="B33" s="691"/>
      <c r="C33" s="709"/>
      <c r="D33" s="305" t="s">
        <v>1167</v>
      </c>
      <c r="E33" s="159">
        <v>51</v>
      </c>
      <c r="F33" s="159">
        <v>51</v>
      </c>
      <c r="G33" s="160">
        <v>51</v>
      </c>
      <c r="H33" s="159">
        <v>49</v>
      </c>
      <c r="I33" s="159">
        <v>43</v>
      </c>
      <c r="J33" s="160">
        <v>39</v>
      </c>
      <c r="K33" s="159">
        <v>35</v>
      </c>
      <c r="L33" s="160">
        <v>33</v>
      </c>
      <c r="M33" s="159">
        <v>42</v>
      </c>
      <c r="N33" s="159">
        <v>42</v>
      </c>
      <c r="O33" s="160">
        <v>42</v>
      </c>
      <c r="P33" s="159">
        <v>42</v>
      </c>
      <c r="Q33" s="159">
        <v>42</v>
      </c>
      <c r="R33" s="159">
        <v>39</v>
      </c>
      <c r="S33" s="160">
        <v>35</v>
      </c>
      <c r="T33" s="159">
        <v>33</v>
      </c>
      <c r="U33" s="159">
        <v>42</v>
      </c>
      <c r="V33" s="159">
        <v>42</v>
      </c>
      <c r="W33" s="159">
        <v>42</v>
      </c>
      <c r="X33" s="159">
        <v>42</v>
      </c>
      <c r="Y33" s="159">
        <v>42</v>
      </c>
      <c r="Z33" s="159">
        <v>39</v>
      </c>
      <c r="AA33" s="159">
        <v>35</v>
      </c>
      <c r="AB33" s="159">
        <v>33</v>
      </c>
      <c r="AC33" s="691"/>
      <c r="AD33" s="709"/>
      <c r="AE33" s="305" t="s">
        <v>1167</v>
      </c>
      <c r="AF33" s="159">
        <v>457</v>
      </c>
      <c r="AG33" s="159">
        <v>457</v>
      </c>
      <c r="AH33" s="160">
        <v>457</v>
      </c>
      <c r="AI33" s="159">
        <v>443</v>
      </c>
      <c r="AJ33" s="159">
        <v>387</v>
      </c>
      <c r="AK33" s="160">
        <v>349</v>
      </c>
      <c r="AL33" s="159">
        <v>319</v>
      </c>
      <c r="AM33" s="160">
        <v>297</v>
      </c>
      <c r="AN33" s="159">
        <v>651</v>
      </c>
      <c r="AO33" s="159">
        <v>651</v>
      </c>
      <c r="AP33" s="160">
        <v>651</v>
      </c>
      <c r="AQ33" s="159">
        <v>651</v>
      </c>
      <c r="AR33" s="159">
        <v>651</v>
      </c>
      <c r="AS33" s="159">
        <v>595</v>
      </c>
      <c r="AT33" s="160">
        <v>545</v>
      </c>
      <c r="AU33" s="159">
        <v>507</v>
      </c>
      <c r="AV33" s="159">
        <v>651</v>
      </c>
      <c r="AW33" s="159">
        <v>651</v>
      </c>
      <c r="AX33" s="159">
        <v>651</v>
      </c>
      <c r="AY33" s="159">
        <v>651</v>
      </c>
      <c r="AZ33" s="159">
        <v>651</v>
      </c>
      <c r="BA33" s="159">
        <v>595</v>
      </c>
      <c r="BB33" s="159">
        <v>545</v>
      </c>
      <c r="BC33" s="159">
        <v>507</v>
      </c>
      <c r="BD33" s="691"/>
      <c r="BE33" s="709"/>
      <c r="BF33" s="305" t="s">
        <v>1167</v>
      </c>
      <c r="BG33" s="159">
        <v>225</v>
      </c>
      <c r="BH33" s="159">
        <v>289</v>
      </c>
      <c r="BI33" s="160">
        <v>408</v>
      </c>
      <c r="BJ33" s="159">
        <v>513</v>
      </c>
      <c r="BK33" s="159">
        <v>582</v>
      </c>
      <c r="BL33" s="160">
        <v>647</v>
      </c>
      <c r="BM33" s="159">
        <v>705</v>
      </c>
      <c r="BN33" s="160">
        <v>760</v>
      </c>
      <c r="BO33" s="159">
        <v>189</v>
      </c>
      <c r="BP33" s="159">
        <v>241</v>
      </c>
      <c r="BQ33" s="160">
        <v>342</v>
      </c>
      <c r="BR33" s="159">
        <v>443</v>
      </c>
      <c r="BS33" s="159">
        <v>575</v>
      </c>
      <c r="BT33" s="159">
        <v>647</v>
      </c>
      <c r="BU33" s="160">
        <v>705</v>
      </c>
      <c r="BV33" s="159">
        <v>760</v>
      </c>
      <c r="BW33" s="159">
        <v>189</v>
      </c>
      <c r="BX33" s="159">
        <v>241</v>
      </c>
      <c r="BY33" s="159">
        <v>342</v>
      </c>
      <c r="BZ33" s="159">
        <v>443</v>
      </c>
      <c r="CA33" s="159">
        <v>575</v>
      </c>
      <c r="CB33" s="159">
        <v>647</v>
      </c>
      <c r="CC33" s="159">
        <v>705</v>
      </c>
      <c r="CD33" s="159">
        <v>760</v>
      </c>
      <c r="CE33" s="691"/>
      <c r="CF33" s="709"/>
      <c r="CG33" s="305" t="s">
        <v>1167</v>
      </c>
      <c r="CH33" s="159">
        <v>213</v>
      </c>
      <c r="CI33" s="159">
        <v>213</v>
      </c>
      <c r="CJ33" s="160">
        <v>213</v>
      </c>
      <c r="CK33" s="159">
        <v>279</v>
      </c>
      <c r="CL33" s="159">
        <v>317</v>
      </c>
      <c r="CM33" s="160">
        <v>353</v>
      </c>
      <c r="CN33" s="159">
        <v>384</v>
      </c>
      <c r="CO33" s="160">
        <v>415</v>
      </c>
      <c r="CP33" s="159">
        <v>304</v>
      </c>
      <c r="CQ33" s="159">
        <v>304</v>
      </c>
      <c r="CR33" s="160">
        <v>304</v>
      </c>
      <c r="CS33" s="159">
        <v>304</v>
      </c>
      <c r="CT33" s="159">
        <v>315</v>
      </c>
      <c r="CU33" s="159">
        <v>353</v>
      </c>
      <c r="CV33" s="160">
        <v>384</v>
      </c>
      <c r="CW33" s="159">
        <v>415</v>
      </c>
      <c r="CX33" s="159">
        <v>304</v>
      </c>
      <c r="CY33" s="159">
        <v>304</v>
      </c>
      <c r="CZ33" s="159">
        <v>304</v>
      </c>
      <c r="DA33" s="159">
        <v>304</v>
      </c>
      <c r="DB33" s="159">
        <v>315</v>
      </c>
      <c r="DC33" s="159">
        <v>353</v>
      </c>
      <c r="DD33" s="159">
        <v>384</v>
      </c>
      <c r="DE33" s="159">
        <v>415</v>
      </c>
    </row>
    <row r="34" spans="1:109">
      <c r="A34" s="143">
        <v>34</v>
      </c>
      <c r="B34" s="691"/>
      <c r="C34" s="701">
        <v>200</v>
      </c>
      <c r="D34" s="303" t="s">
        <v>1165</v>
      </c>
      <c r="E34" s="155">
        <v>64</v>
      </c>
      <c r="F34" s="155">
        <v>64</v>
      </c>
      <c r="G34" s="156">
        <v>64</v>
      </c>
      <c r="H34" s="155">
        <v>64</v>
      </c>
      <c r="I34" s="155">
        <v>58</v>
      </c>
      <c r="J34" s="156">
        <v>47</v>
      </c>
      <c r="K34" s="155">
        <v>40</v>
      </c>
      <c r="L34" s="156">
        <v>34</v>
      </c>
      <c r="M34" s="155">
        <v>37</v>
      </c>
      <c r="N34" s="155">
        <v>37</v>
      </c>
      <c r="O34" s="156">
        <v>37</v>
      </c>
      <c r="P34" s="155">
        <v>37</v>
      </c>
      <c r="Q34" s="155">
        <v>37</v>
      </c>
      <c r="R34" s="155">
        <v>37</v>
      </c>
      <c r="S34" s="156">
        <v>37</v>
      </c>
      <c r="T34" s="155">
        <v>34</v>
      </c>
      <c r="U34" s="155">
        <v>37</v>
      </c>
      <c r="V34" s="155">
        <v>37</v>
      </c>
      <c r="W34" s="155">
        <v>37</v>
      </c>
      <c r="X34" s="155">
        <v>37</v>
      </c>
      <c r="Y34" s="155">
        <v>37</v>
      </c>
      <c r="Z34" s="155">
        <v>37</v>
      </c>
      <c r="AA34" s="155">
        <v>37</v>
      </c>
      <c r="AB34" s="155">
        <v>34</v>
      </c>
      <c r="AC34" s="691"/>
      <c r="AD34" s="701">
        <v>200</v>
      </c>
      <c r="AE34" s="303" t="s">
        <v>1165</v>
      </c>
      <c r="AF34" s="155">
        <v>713</v>
      </c>
      <c r="AG34" s="155">
        <v>713</v>
      </c>
      <c r="AH34" s="156">
        <v>713</v>
      </c>
      <c r="AI34" s="155">
        <v>713</v>
      </c>
      <c r="AJ34" s="155">
        <v>654</v>
      </c>
      <c r="AK34" s="156">
        <v>531</v>
      </c>
      <c r="AL34" s="155">
        <v>446</v>
      </c>
      <c r="AM34" s="156">
        <v>385</v>
      </c>
      <c r="AN34" s="155">
        <v>713</v>
      </c>
      <c r="AO34" s="155">
        <v>713</v>
      </c>
      <c r="AP34" s="156">
        <v>713</v>
      </c>
      <c r="AQ34" s="155">
        <v>713</v>
      </c>
      <c r="AR34" s="155">
        <v>713</v>
      </c>
      <c r="AS34" s="155">
        <v>713</v>
      </c>
      <c r="AT34" s="156">
        <v>713</v>
      </c>
      <c r="AU34" s="155">
        <v>654</v>
      </c>
      <c r="AV34" s="155">
        <v>713</v>
      </c>
      <c r="AW34" s="155">
        <v>713</v>
      </c>
      <c r="AX34" s="155">
        <v>713</v>
      </c>
      <c r="AY34" s="155">
        <v>713</v>
      </c>
      <c r="AZ34" s="155">
        <v>713</v>
      </c>
      <c r="BA34" s="155">
        <v>713</v>
      </c>
      <c r="BB34" s="155">
        <v>713</v>
      </c>
      <c r="BC34" s="155">
        <v>654</v>
      </c>
      <c r="BD34" s="691"/>
      <c r="BE34" s="701">
        <v>200</v>
      </c>
      <c r="BF34" s="303" t="s">
        <v>1165</v>
      </c>
      <c r="BG34" s="155">
        <v>340</v>
      </c>
      <c r="BH34" s="155">
        <v>398</v>
      </c>
      <c r="BI34" s="156">
        <v>550</v>
      </c>
      <c r="BJ34" s="155">
        <v>700</v>
      </c>
      <c r="BK34" s="155">
        <v>791</v>
      </c>
      <c r="BL34" s="156">
        <v>791</v>
      </c>
      <c r="BM34" s="155">
        <v>791</v>
      </c>
      <c r="BN34" s="156">
        <v>792</v>
      </c>
      <c r="BO34" s="155">
        <v>200</v>
      </c>
      <c r="BP34" s="155">
        <v>235</v>
      </c>
      <c r="BQ34" s="156">
        <v>324</v>
      </c>
      <c r="BR34" s="155">
        <v>413</v>
      </c>
      <c r="BS34" s="155">
        <v>507</v>
      </c>
      <c r="BT34" s="155">
        <v>625</v>
      </c>
      <c r="BU34" s="156">
        <v>744</v>
      </c>
      <c r="BV34" s="155">
        <v>792</v>
      </c>
      <c r="BW34" s="155">
        <v>200</v>
      </c>
      <c r="BX34" s="155">
        <v>235</v>
      </c>
      <c r="BY34" s="155">
        <v>324</v>
      </c>
      <c r="BZ34" s="155">
        <v>413</v>
      </c>
      <c r="CA34" s="155">
        <v>507</v>
      </c>
      <c r="CB34" s="155">
        <v>625</v>
      </c>
      <c r="CC34" s="155">
        <v>744</v>
      </c>
      <c r="CD34" s="155">
        <v>792</v>
      </c>
      <c r="CE34" s="691"/>
      <c r="CF34" s="701">
        <v>200</v>
      </c>
      <c r="CG34" s="303" t="s">
        <v>1165</v>
      </c>
      <c r="CH34" s="155">
        <v>332</v>
      </c>
      <c r="CI34" s="155">
        <v>332</v>
      </c>
      <c r="CJ34" s="156">
        <v>332</v>
      </c>
      <c r="CK34" s="155">
        <v>360</v>
      </c>
      <c r="CL34" s="155">
        <v>432</v>
      </c>
      <c r="CM34" s="156">
        <v>432</v>
      </c>
      <c r="CN34" s="155">
        <v>432</v>
      </c>
      <c r="CO34" s="156">
        <v>432</v>
      </c>
      <c r="CP34" s="155">
        <v>332</v>
      </c>
      <c r="CQ34" s="155">
        <v>332</v>
      </c>
      <c r="CR34" s="156">
        <v>332</v>
      </c>
      <c r="CS34" s="155">
        <v>332</v>
      </c>
      <c r="CT34" s="155">
        <v>332</v>
      </c>
      <c r="CU34" s="155">
        <v>341</v>
      </c>
      <c r="CV34" s="156">
        <v>406</v>
      </c>
      <c r="CW34" s="155">
        <v>432</v>
      </c>
      <c r="CX34" s="155">
        <v>332</v>
      </c>
      <c r="CY34" s="155">
        <v>332</v>
      </c>
      <c r="CZ34" s="155">
        <v>332</v>
      </c>
      <c r="DA34" s="155">
        <v>332</v>
      </c>
      <c r="DB34" s="155">
        <v>332</v>
      </c>
      <c r="DC34" s="155">
        <v>341</v>
      </c>
      <c r="DD34" s="155">
        <v>406</v>
      </c>
      <c r="DE34" s="155">
        <v>432</v>
      </c>
    </row>
    <row r="35" spans="1:109">
      <c r="A35" s="143">
        <v>35</v>
      </c>
      <c r="B35" s="691"/>
      <c r="C35" s="702"/>
      <c r="D35" s="304" t="s">
        <v>1166</v>
      </c>
      <c r="E35" s="157">
        <v>52</v>
      </c>
      <c r="F35" s="157">
        <v>52</v>
      </c>
      <c r="G35" s="158">
        <v>52</v>
      </c>
      <c r="H35" s="157">
        <v>52</v>
      </c>
      <c r="I35" s="157">
        <v>49</v>
      </c>
      <c r="J35" s="158">
        <v>44</v>
      </c>
      <c r="K35" s="157">
        <v>40</v>
      </c>
      <c r="L35" s="158">
        <v>34</v>
      </c>
      <c r="M35" s="157">
        <v>37</v>
      </c>
      <c r="N35" s="157">
        <v>37</v>
      </c>
      <c r="O35" s="158">
        <v>37</v>
      </c>
      <c r="P35" s="157">
        <v>37</v>
      </c>
      <c r="Q35" s="157">
        <v>37</v>
      </c>
      <c r="R35" s="157">
        <v>37</v>
      </c>
      <c r="S35" s="158">
        <v>37</v>
      </c>
      <c r="T35" s="157">
        <v>34</v>
      </c>
      <c r="U35" s="157">
        <v>37</v>
      </c>
      <c r="V35" s="157">
        <v>37</v>
      </c>
      <c r="W35" s="157">
        <v>37</v>
      </c>
      <c r="X35" s="157">
        <v>37</v>
      </c>
      <c r="Y35" s="157">
        <v>37</v>
      </c>
      <c r="Z35" s="157">
        <v>37</v>
      </c>
      <c r="AA35" s="157">
        <v>37</v>
      </c>
      <c r="AB35" s="157">
        <v>34</v>
      </c>
      <c r="AC35" s="691"/>
      <c r="AD35" s="702"/>
      <c r="AE35" s="304" t="s">
        <v>1166</v>
      </c>
      <c r="AF35" s="157">
        <v>578</v>
      </c>
      <c r="AG35" s="157">
        <v>578</v>
      </c>
      <c r="AH35" s="158">
        <v>578</v>
      </c>
      <c r="AI35" s="157">
        <v>578</v>
      </c>
      <c r="AJ35" s="157">
        <v>550</v>
      </c>
      <c r="AK35" s="158">
        <v>495</v>
      </c>
      <c r="AL35" s="157">
        <v>446</v>
      </c>
      <c r="AM35" s="158">
        <v>386</v>
      </c>
      <c r="AN35" s="157">
        <v>713</v>
      </c>
      <c r="AO35" s="157">
        <v>713</v>
      </c>
      <c r="AP35" s="158">
        <v>713</v>
      </c>
      <c r="AQ35" s="157">
        <v>713</v>
      </c>
      <c r="AR35" s="157">
        <v>713</v>
      </c>
      <c r="AS35" s="157">
        <v>713</v>
      </c>
      <c r="AT35" s="158">
        <v>713</v>
      </c>
      <c r="AU35" s="157">
        <v>655</v>
      </c>
      <c r="AV35" s="157">
        <v>713</v>
      </c>
      <c r="AW35" s="157">
        <v>713</v>
      </c>
      <c r="AX35" s="157">
        <v>713</v>
      </c>
      <c r="AY35" s="157">
        <v>713</v>
      </c>
      <c r="AZ35" s="157">
        <v>713</v>
      </c>
      <c r="BA35" s="157">
        <v>713</v>
      </c>
      <c r="BB35" s="157">
        <v>713</v>
      </c>
      <c r="BC35" s="157">
        <v>655</v>
      </c>
      <c r="BD35" s="691"/>
      <c r="BE35" s="702"/>
      <c r="BF35" s="304" t="s">
        <v>1166</v>
      </c>
      <c r="BG35" s="157">
        <v>275</v>
      </c>
      <c r="BH35" s="157">
        <v>323</v>
      </c>
      <c r="BI35" s="158">
        <v>445</v>
      </c>
      <c r="BJ35" s="157">
        <v>568</v>
      </c>
      <c r="BK35" s="157">
        <v>665</v>
      </c>
      <c r="BL35" s="158">
        <v>738</v>
      </c>
      <c r="BM35" s="157">
        <v>791</v>
      </c>
      <c r="BN35" s="158">
        <v>793</v>
      </c>
      <c r="BO35" s="157">
        <v>200</v>
      </c>
      <c r="BP35" s="157">
        <v>234</v>
      </c>
      <c r="BQ35" s="158">
        <v>323</v>
      </c>
      <c r="BR35" s="157">
        <v>413</v>
      </c>
      <c r="BS35" s="157">
        <v>507</v>
      </c>
      <c r="BT35" s="157">
        <v>625</v>
      </c>
      <c r="BU35" s="158">
        <v>744</v>
      </c>
      <c r="BV35" s="157">
        <v>793</v>
      </c>
      <c r="BW35" s="157">
        <v>200</v>
      </c>
      <c r="BX35" s="157">
        <v>234</v>
      </c>
      <c r="BY35" s="157">
        <v>323</v>
      </c>
      <c r="BZ35" s="157">
        <v>413</v>
      </c>
      <c r="CA35" s="157">
        <v>507</v>
      </c>
      <c r="CB35" s="157">
        <v>625</v>
      </c>
      <c r="CC35" s="157">
        <v>744</v>
      </c>
      <c r="CD35" s="157">
        <v>793</v>
      </c>
      <c r="CE35" s="691"/>
      <c r="CF35" s="702"/>
      <c r="CG35" s="304" t="s">
        <v>1166</v>
      </c>
      <c r="CH35" s="157">
        <v>269</v>
      </c>
      <c r="CI35" s="157">
        <v>269</v>
      </c>
      <c r="CJ35" s="158">
        <v>269</v>
      </c>
      <c r="CK35" s="157">
        <v>291</v>
      </c>
      <c r="CL35" s="157">
        <v>363</v>
      </c>
      <c r="CM35" s="158">
        <v>403</v>
      </c>
      <c r="CN35" s="157">
        <v>432</v>
      </c>
      <c r="CO35" s="158">
        <v>432</v>
      </c>
      <c r="CP35" s="157">
        <v>332</v>
      </c>
      <c r="CQ35" s="157">
        <v>332</v>
      </c>
      <c r="CR35" s="158">
        <v>332</v>
      </c>
      <c r="CS35" s="157">
        <v>332</v>
      </c>
      <c r="CT35" s="157">
        <v>332</v>
      </c>
      <c r="CU35" s="157">
        <v>341</v>
      </c>
      <c r="CV35" s="158">
        <v>406</v>
      </c>
      <c r="CW35" s="157">
        <v>432</v>
      </c>
      <c r="CX35" s="157">
        <v>332</v>
      </c>
      <c r="CY35" s="157">
        <v>332</v>
      </c>
      <c r="CZ35" s="157">
        <v>332</v>
      </c>
      <c r="DA35" s="157">
        <v>332</v>
      </c>
      <c r="DB35" s="157">
        <v>332</v>
      </c>
      <c r="DC35" s="157">
        <v>341</v>
      </c>
      <c r="DD35" s="157">
        <v>406</v>
      </c>
      <c r="DE35" s="157">
        <v>432</v>
      </c>
    </row>
    <row r="36" spans="1:109">
      <c r="A36" s="143">
        <v>36</v>
      </c>
      <c r="B36" s="692"/>
      <c r="C36" s="703"/>
      <c r="D36" s="305" t="s">
        <v>1167</v>
      </c>
      <c r="E36" s="159">
        <v>47</v>
      </c>
      <c r="F36" s="159">
        <v>47</v>
      </c>
      <c r="G36" s="160">
        <v>47</v>
      </c>
      <c r="H36" s="159">
        <v>47</v>
      </c>
      <c r="I36" s="159">
        <v>43</v>
      </c>
      <c r="J36" s="160">
        <v>39</v>
      </c>
      <c r="K36" s="159">
        <v>35</v>
      </c>
      <c r="L36" s="160">
        <v>33</v>
      </c>
      <c r="M36" s="159">
        <v>37</v>
      </c>
      <c r="N36" s="159">
        <v>37</v>
      </c>
      <c r="O36" s="160">
        <v>37</v>
      </c>
      <c r="P36" s="159">
        <v>37</v>
      </c>
      <c r="Q36" s="159">
        <v>37</v>
      </c>
      <c r="R36" s="159">
        <v>37</v>
      </c>
      <c r="S36" s="160">
        <v>35</v>
      </c>
      <c r="T36" s="159">
        <v>33</v>
      </c>
      <c r="U36" s="159">
        <v>37</v>
      </c>
      <c r="V36" s="159">
        <v>37</v>
      </c>
      <c r="W36" s="159">
        <v>37</v>
      </c>
      <c r="X36" s="159">
        <v>37</v>
      </c>
      <c r="Y36" s="159">
        <v>37</v>
      </c>
      <c r="Z36" s="159">
        <v>37</v>
      </c>
      <c r="AA36" s="159">
        <v>35</v>
      </c>
      <c r="AB36" s="159">
        <v>33</v>
      </c>
      <c r="AC36" s="692"/>
      <c r="AD36" s="703"/>
      <c r="AE36" s="305" t="s">
        <v>1167</v>
      </c>
      <c r="AF36" s="159">
        <v>528</v>
      </c>
      <c r="AG36" s="159">
        <v>528</v>
      </c>
      <c r="AH36" s="160">
        <v>528</v>
      </c>
      <c r="AI36" s="159">
        <v>528</v>
      </c>
      <c r="AJ36" s="159">
        <v>482</v>
      </c>
      <c r="AK36" s="160">
        <v>434</v>
      </c>
      <c r="AL36" s="159">
        <v>398</v>
      </c>
      <c r="AM36" s="160">
        <v>370</v>
      </c>
      <c r="AN36" s="159">
        <v>713</v>
      </c>
      <c r="AO36" s="159">
        <v>713</v>
      </c>
      <c r="AP36" s="160">
        <v>713</v>
      </c>
      <c r="AQ36" s="159">
        <v>713</v>
      </c>
      <c r="AR36" s="159">
        <v>713</v>
      </c>
      <c r="AS36" s="159">
        <v>713</v>
      </c>
      <c r="AT36" s="160">
        <v>676</v>
      </c>
      <c r="AU36" s="159">
        <v>627</v>
      </c>
      <c r="AV36" s="159">
        <v>713</v>
      </c>
      <c r="AW36" s="159">
        <v>713</v>
      </c>
      <c r="AX36" s="159">
        <v>713</v>
      </c>
      <c r="AY36" s="159">
        <v>713</v>
      </c>
      <c r="AZ36" s="159">
        <v>713</v>
      </c>
      <c r="BA36" s="159">
        <v>713</v>
      </c>
      <c r="BB36" s="159">
        <v>676</v>
      </c>
      <c r="BC36" s="159">
        <v>627</v>
      </c>
      <c r="BD36" s="692"/>
      <c r="BE36" s="703"/>
      <c r="BF36" s="305" t="s">
        <v>1167</v>
      </c>
      <c r="BG36" s="159">
        <v>252</v>
      </c>
      <c r="BH36" s="159">
        <v>295</v>
      </c>
      <c r="BI36" s="160">
        <v>407</v>
      </c>
      <c r="BJ36" s="159">
        <v>519</v>
      </c>
      <c r="BK36" s="159">
        <v>582</v>
      </c>
      <c r="BL36" s="160">
        <v>647</v>
      </c>
      <c r="BM36" s="159">
        <v>705</v>
      </c>
      <c r="BN36" s="160">
        <v>760</v>
      </c>
      <c r="BO36" s="159">
        <v>200</v>
      </c>
      <c r="BP36" s="159">
        <v>235</v>
      </c>
      <c r="BQ36" s="160">
        <v>323</v>
      </c>
      <c r="BR36" s="159">
        <v>413</v>
      </c>
      <c r="BS36" s="159">
        <v>506</v>
      </c>
      <c r="BT36" s="159">
        <v>626</v>
      </c>
      <c r="BU36" s="160">
        <v>705</v>
      </c>
      <c r="BV36" s="159">
        <v>760</v>
      </c>
      <c r="BW36" s="159">
        <v>200</v>
      </c>
      <c r="BX36" s="159">
        <v>235</v>
      </c>
      <c r="BY36" s="159">
        <v>323</v>
      </c>
      <c r="BZ36" s="159">
        <v>413</v>
      </c>
      <c r="CA36" s="159">
        <v>506</v>
      </c>
      <c r="CB36" s="159">
        <v>626</v>
      </c>
      <c r="CC36" s="159">
        <v>705</v>
      </c>
      <c r="CD36" s="159">
        <v>760</v>
      </c>
      <c r="CE36" s="692"/>
      <c r="CF36" s="703"/>
      <c r="CG36" s="305" t="s">
        <v>1167</v>
      </c>
      <c r="CH36" s="159">
        <v>246</v>
      </c>
      <c r="CI36" s="159">
        <v>246</v>
      </c>
      <c r="CJ36" s="160">
        <v>246</v>
      </c>
      <c r="CK36" s="159">
        <v>268</v>
      </c>
      <c r="CL36" s="159">
        <v>317</v>
      </c>
      <c r="CM36" s="160">
        <v>353</v>
      </c>
      <c r="CN36" s="159">
        <v>384</v>
      </c>
      <c r="CO36" s="160">
        <v>415</v>
      </c>
      <c r="CP36" s="159">
        <v>332</v>
      </c>
      <c r="CQ36" s="159">
        <v>332</v>
      </c>
      <c r="CR36" s="160">
        <v>332</v>
      </c>
      <c r="CS36" s="159">
        <v>332</v>
      </c>
      <c r="CT36" s="159">
        <v>332</v>
      </c>
      <c r="CU36" s="159">
        <v>341</v>
      </c>
      <c r="CV36" s="160">
        <v>384</v>
      </c>
      <c r="CW36" s="159">
        <v>415</v>
      </c>
      <c r="CX36" s="159">
        <v>332</v>
      </c>
      <c r="CY36" s="159">
        <v>332</v>
      </c>
      <c r="CZ36" s="159">
        <v>332</v>
      </c>
      <c r="DA36" s="159">
        <v>332</v>
      </c>
      <c r="DB36" s="159">
        <v>332</v>
      </c>
      <c r="DC36" s="159">
        <v>341</v>
      </c>
      <c r="DD36" s="159">
        <v>384</v>
      </c>
      <c r="DE36" s="159">
        <v>415</v>
      </c>
    </row>
    <row r="37" spans="1:109">
      <c r="A37" s="143">
        <v>37</v>
      </c>
    </row>
    <row r="38" spans="1:109" ht="13.2" customHeight="1">
      <c r="A38" s="143">
        <v>38</v>
      </c>
      <c r="B38" s="719" t="s">
        <v>1168</v>
      </c>
      <c r="C38" s="720"/>
      <c r="D38" s="720"/>
      <c r="E38" s="720"/>
      <c r="F38" s="720"/>
      <c r="G38" s="720"/>
      <c r="H38" s="720"/>
      <c r="I38" s="720"/>
      <c r="J38" s="720"/>
      <c r="K38" s="720"/>
      <c r="L38" s="720"/>
      <c r="M38" s="720"/>
      <c r="N38" s="720"/>
      <c r="O38" s="720"/>
      <c r="P38" s="720"/>
      <c r="Q38" s="720"/>
      <c r="R38" s="720"/>
      <c r="S38" s="720"/>
      <c r="T38" s="720"/>
      <c r="U38" s="720"/>
      <c r="V38" s="720"/>
      <c r="W38" s="720"/>
      <c r="X38" s="720"/>
      <c r="Y38" s="720"/>
      <c r="Z38" s="720"/>
      <c r="AA38" s="720"/>
      <c r="AB38" s="721"/>
      <c r="AC38" s="719" t="s">
        <v>1169</v>
      </c>
      <c r="AD38" s="720"/>
      <c r="AE38" s="720"/>
      <c r="AF38" s="720"/>
      <c r="AG38" s="720"/>
      <c r="AH38" s="720"/>
      <c r="AI38" s="720"/>
      <c r="AJ38" s="720"/>
      <c r="AK38" s="720"/>
      <c r="AL38" s="720"/>
      <c r="AM38" s="720"/>
      <c r="AN38" s="720"/>
      <c r="AO38" s="720"/>
      <c r="AP38" s="720"/>
      <c r="AQ38" s="720"/>
      <c r="AR38" s="720"/>
      <c r="AS38" s="720"/>
      <c r="AT38" s="720"/>
      <c r="AU38" s="720"/>
      <c r="AV38" s="720"/>
      <c r="AW38" s="720"/>
      <c r="AX38" s="720"/>
      <c r="AY38" s="720"/>
      <c r="AZ38" s="720"/>
      <c r="BA38" s="720"/>
      <c r="BB38" s="720"/>
      <c r="BC38" s="721"/>
      <c r="BD38" s="719" t="s">
        <v>1170</v>
      </c>
      <c r="BE38" s="720"/>
      <c r="BF38" s="720"/>
      <c r="BG38" s="720"/>
      <c r="BH38" s="720"/>
      <c r="BI38" s="720"/>
      <c r="BJ38" s="720"/>
      <c r="BK38" s="720"/>
      <c r="BL38" s="720"/>
      <c r="BM38" s="720"/>
      <c r="BN38" s="720"/>
      <c r="BO38" s="720"/>
      <c r="BP38" s="720"/>
      <c r="BQ38" s="720"/>
      <c r="BR38" s="720"/>
      <c r="BS38" s="720"/>
      <c r="BT38" s="720"/>
      <c r="BU38" s="720"/>
      <c r="BV38" s="720"/>
      <c r="BW38" s="720"/>
      <c r="BX38" s="720"/>
      <c r="BY38" s="720"/>
      <c r="BZ38" s="720"/>
      <c r="CA38" s="720"/>
      <c r="CB38" s="720"/>
      <c r="CC38" s="720"/>
      <c r="CD38" s="721"/>
      <c r="CE38" s="719" t="s">
        <v>1171</v>
      </c>
      <c r="CF38" s="720"/>
      <c r="CG38" s="720"/>
      <c r="CH38" s="720"/>
      <c r="CI38" s="720"/>
      <c r="CJ38" s="720"/>
      <c r="CK38" s="720"/>
      <c r="CL38" s="720"/>
      <c r="CM38" s="720"/>
      <c r="CN38" s="720"/>
      <c r="CO38" s="720"/>
      <c r="CP38" s="720"/>
      <c r="CQ38" s="720"/>
      <c r="CR38" s="720"/>
      <c r="CS38" s="720"/>
      <c r="CT38" s="720"/>
      <c r="CU38" s="720"/>
      <c r="CV38" s="720"/>
      <c r="CW38" s="720"/>
      <c r="CX38" s="720"/>
      <c r="CY38" s="720"/>
      <c r="CZ38" s="720"/>
      <c r="DA38" s="720"/>
      <c r="DB38" s="720"/>
      <c r="DC38" s="720"/>
      <c r="DD38" s="720"/>
      <c r="DE38" s="721"/>
    </row>
    <row r="39" spans="1:109" ht="13.2" customHeight="1">
      <c r="A39" s="143">
        <v>39</v>
      </c>
      <c r="B39" s="713" t="s">
        <v>1172</v>
      </c>
      <c r="C39" s="716" t="s">
        <v>1158</v>
      </c>
      <c r="D39" s="716" t="s">
        <v>1159</v>
      </c>
      <c r="E39" s="719" t="s">
        <v>1160</v>
      </c>
      <c r="F39" s="720"/>
      <c r="G39" s="720"/>
      <c r="H39" s="720"/>
      <c r="I39" s="720"/>
      <c r="J39" s="720"/>
      <c r="K39" s="720"/>
      <c r="L39" s="720"/>
      <c r="M39" s="719" t="s">
        <v>1161</v>
      </c>
      <c r="N39" s="720"/>
      <c r="O39" s="720"/>
      <c r="P39" s="720"/>
      <c r="Q39" s="720"/>
      <c r="R39" s="720"/>
      <c r="S39" s="720"/>
      <c r="T39" s="721"/>
      <c r="U39" s="719" t="s">
        <v>1162</v>
      </c>
      <c r="V39" s="720"/>
      <c r="W39" s="720"/>
      <c r="X39" s="720"/>
      <c r="Y39" s="720"/>
      <c r="Z39" s="720"/>
      <c r="AA39" s="720"/>
      <c r="AB39" s="721"/>
      <c r="AC39" s="713" t="s">
        <v>1172</v>
      </c>
      <c r="AD39" s="716" t="s">
        <v>1158</v>
      </c>
      <c r="AE39" s="716" t="s">
        <v>1159</v>
      </c>
      <c r="AF39" s="719" t="s">
        <v>1160</v>
      </c>
      <c r="AG39" s="720"/>
      <c r="AH39" s="720"/>
      <c r="AI39" s="720"/>
      <c r="AJ39" s="720"/>
      <c r="AK39" s="720"/>
      <c r="AL39" s="720"/>
      <c r="AM39" s="720"/>
      <c r="AN39" s="719" t="s">
        <v>1161</v>
      </c>
      <c r="AO39" s="720"/>
      <c r="AP39" s="720"/>
      <c r="AQ39" s="720"/>
      <c r="AR39" s="720"/>
      <c r="AS39" s="720"/>
      <c r="AT39" s="720"/>
      <c r="AU39" s="721"/>
      <c r="AV39" s="719" t="s">
        <v>1162</v>
      </c>
      <c r="AW39" s="720"/>
      <c r="AX39" s="720"/>
      <c r="AY39" s="720"/>
      <c r="AZ39" s="720"/>
      <c r="BA39" s="720"/>
      <c r="BB39" s="720"/>
      <c r="BC39" s="721"/>
      <c r="BD39" s="713" t="s">
        <v>1172</v>
      </c>
      <c r="BE39" s="716" t="s">
        <v>1158</v>
      </c>
      <c r="BF39" s="716" t="s">
        <v>1159</v>
      </c>
      <c r="BG39" s="719" t="s">
        <v>1160</v>
      </c>
      <c r="BH39" s="720"/>
      <c r="BI39" s="720"/>
      <c r="BJ39" s="720"/>
      <c r="BK39" s="720"/>
      <c r="BL39" s="720"/>
      <c r="BM39" s="720"/>
      <c r="BN39" s="720"/>
      <c r="BO39" s="719" t="s">
        <v>1161</v>
      </c>
      <c r="BP39" s="720"/>
      <c r="BQ39" s="720"/>
      <c r="BR39" s="720"/>
      <c r="BS39" s="720"/>
      <c r="BT39" s="720"/>
      <c r="BU39" s="720"/>
      <c r="BV39" s="721"/>
      <c r="BW39" s="719" t="s">
        <v>1162</v>
      </c>
      <c r="BX39" s="720"/>
      <c r="BY39" s="720"/>
      <c r="BZ39" s="720"/>
      <c r="CA39" s="720"/>
      <c r="CB39" s="720"/>
      <c r="CC39" s="720"/>
      <c r="CD39" s="721"/>
      <c r="CE39" s="713" t="s">
        <v>1172</v>
      </c>
      <c r="CF39" s="716" t="s">
        <v>1158</v>
      </c>
      <c r="CG39" s="716" t="s">
        <v>1159</v>
      </c>
      <c r="CH39" s="719" t="s">
        <v>1160</v>
      </c>
      <c r="CI39" s="720"/>
      <c r="CJ39" s="720"/>
      <c r="CK39" s="720"/>
      <c r="CL39" s="720"/>
      <c r="CM39" s="720"/>
      <c r="CN39" s="720"/>
      <c r="CO39" s="720"/>
      <c r="CP39" s="719" t="s">
        <v>1161</v>
      </c>
      <c r="CQ39" s="720"/>
      <c r="CR39" s="720"/>
      <c r="CS39" s="720"/>
      <c r="CT39" s="720"/>
      <c r="CU39" s="720"/>
      <c r="CV39" s="720"/>
      <c r="CW39" s="721"/>
      <c r="CX39" s="719" t="s">
        <v>1162</v>
      </c>
      <c r="CY39" s="720"/>
      <c r="CZ39" s="720"/>
      <c r="DA39" s="720"/>
      <c r="DB39" s="720"/>
      <c r="DC39" s="720"/>
      <c r="DD39" s="720"/>
      <c r="DE39" s="721"/>
    </row>
    <row r="40" spans="1:109" ht="13.2" customHeight="1">
      <c r="A40" s="143">
        <v>40</v>
      </c>
      <c r="B40" s="714"/>
      <c r="C40" s="717"/>
      <c r="D40" s="717"/>
      <c r="E40" s="722" t="s">
        <v>1163</v>
      </c>
      <c r="F40" s="723"/>
      <c r="G40" s="723"/>
      <c r="H40" s="723"/>
      <c r="I40" s="723"/>
      <c r="J40" s="723"/>
      <c r="K40" s="723"/>
      <c r="L40" s="723"/>
      <c r="M40" s="722" t="s">
        <v>1163</v>
      </c>
      <c r="N40" s="723"/>
      <c r="O40" s="723"/>
      <c r="P40" s="723"/>
      <c r="Q40" s="723"/>
      <c r="R40" s="723"/>
      <c r="S40" s="723"/>
      <c r="T40" s="724"/>
      <c r="U40" s="722" t="s">
        <v>1163</v>
      </c>
      <c r="V40" s="723"/>
      <c r="W40" s="723"/>
      <c r="X40" s="723"/>
      <c r="Y40" s="723"/>
      <c r="Z40" s="723"/>
      <c r="AA40" s="723"/>
      <c r="AB40" s="724"/>
      <c r="AC40" s="714"/>
      <c r="AD40" s="717"/>
      <c r="AE40" s="717"/>
      <c r="AF40" s="722" t="s">
        <v>1163</v>
      </c>
      <c r="AG40" s="723"/>
      <c r="AH40" s="723"/>
      <c r="AI40" s="723"/>
      <c r="AJ40" s="723"/>
      <c r="AK40" s="723"/>
      <c r="AL40" s="723"/>
      <c r="AM40" s="723"/>
      <c r="AN40" s="722" t="s">
        <v>1163</v>
      </c>
      <c r="AO40" s="723"/>
      <c r="AP40" s="723"/>
      <c r="AQ40" s="723"/>
      <c r="AR40" s="723"/>
      <c r="AS40" s="723"/>
      <c r="AT40" s="723"/>
      <c r="AU40" s="724"/>
      <c r="AV40" s="722" t="s">
        <v>1163</v>
      </c>
      <c r="AW40" s="723"/>
      <c r="AX40" s="723"/>
      <c r="AY40" s="723"/>
      <c r="AZ40" s="723"/>
      <c r="BA40" s="723"/>
      <c r="BB40" s="723"/>
      <c r="BC40" s="724"/>
      <c r="BD40" s="714"/>
      <c r="BE40" s="717"/>
      <c r="BF40" s="717"/>
      <c r="BG40" s="722" t="s">
        <v>1163</v>
      </c>
      <c r="BH40" s="723"/>
      <c r="BI40" s="723"/>
      <c r="BJ40" s="723"/>
      <c r="BK40" s="723"/>
      <c r="BL40" s="723"/>
      <c r="BM40" s="723"/>
      <c r="BN40" s="723"/>
      <c r="BO40" s="722" t="s">
        <v>1163</v>
      </c>
      <c r="BP40" s="723"/>
      <c r="BQ40" s="723"/>
      <c r="BR40" s="723"/>
      <c r="BS40" s="723"/>
      <c r="BT40" s="723"/>
      <c r="BU40" s="723"/>
      <c r="BV40" s="724"/>
      <c r="BW40" s="722" t="s">
        <v>1163</v>
      </c>
      <c r="BX40" s="723"/>
      <c r="BY40" s="723"/>
      <c r="BZ40" s="723"/>
      <c r="CA40" s="723"/>
      <c r="CB40" s="723"/>
      <c r="CC40" s="723"/>
      <c r="CD40" s="724"/>
      <c r="CE40" s="714"/>
      <c r="CF40" s="717"/>
      <c r="CG40" s="717"/>
      <c r="CH40" s="722" t="s">
        <v>1163</v>
      </c>
      <c r="CI40" s="723"/>
      <c r="CJ40" s="723"/>
      <c r="CK40" s="723"/>
      <c r="CL40" s="723"/>
      <c r="CM40" s="723"/>
      <c r="CN40" s="723"/>
      <c r="CO40" s="723"/>
      <c r="CP40" s="722" t="s">
        <v>1163</v>
      </c>
      <c r="CQ40" s="723"/>
      <c r="CR40" s="723"/>
      <c r="CS40" s="723"/>
      <c r="CT40" s="723"/>
      <c r="CU40" s="723"/>
      <c r="CV40" s="723"/>
      <c r="CW40" s="724"/>
      <c r="CX40" s="722" t="s">
        <v>1163</v>
      </c>
      <c r="CY40" s="723"/>
      <c r="CZ40" s="723"/>
      <c r="DA40" s="723"/>
      <c r="DB40" s="723"/>
      <c r="DC40" s="723"/>
      <c r="DD40" s="723"/>
      <c r="DE40" s="724"/>
    </row>
    <row r="41" spans="1:109">
      <c r="A41" s="143">
        <v>41</v>
      </c>
      <c r="B41" s="715"/>
      <c r="C41" s="718"/>
      <c r="D41" s="718"/>
      <c r="E41" s="146">
        <v>0</v>
      </c>
      <c r="F41" s="147">
        <v>10</v>
      </c>
      <c r="G41" s="148">
        <v>20</v>
      </c>
      <c r="H41" s="149">
        <v>30</v>
      </c>
      <c r="I41" s="150">
        <v>40</v>
      </c>
      <c r="J41" s="151">
        <v>50</v>
      </c>
      <c r="K41" s="152">
        <v>60</v>
      </c>
      <c r="L41" s="153">
        <v>70</v>
      </c>
      <c r="M41" s="146">
        <v>0</v>
      </c>
      <c r="N41" s="147">
        <v>10</v>
      </c>
      <c r="O41" s="148">
        <v>20</v>
      </c>
      <c r="P41" s="149">
        <v>30</v>
      </c>
      <c r="Q41" s="150">
        <v>40</v>
      </c>
      <c r="R41" s="151">
        <v>50</v>
      </c>
      <c r="S41" s="152">
        <v>60</v>
      </c>
      <c r="T41" s="154">
        <v>70</v>
      </c>
      <c r="U41" s="146">
        <v>0</v>
      </c>
      <c r="V41" s="147">
        <v>10</v>
      </c>
      <c r="W41" s="148">
        <v>20</v>
      </c>
      <c r="X41" s="149">
        <v>30</v>
      </c>
      <c r="Y41" s="150">
        <v>40</v>
      </c>
      <c r="Z41" s="151">
        <v>50</v>
      </c>
      <c r="AA41" s="152">
        <v>60</v>
      </c>
      <c r="AB41" s="154">
        <v>70</v>
      </c>
      <c r="AC41" s="715"/>
      <c r="AD41" s="718"/>
      <c r="AE41" s="718"/>
      <c r="AF41" s="146">
        <v>0</v>
      </c>
      <c r="AG41" s="147">
        <v>10</v>
      </c>
      <c r="AH41" s="148">
        <v>20</v>
      </c>
      <c r="AI41" s="149">
        <v>30</v>
      </c>
      <c r="AJ41" s="150">
        <v>40</v>
      </c>
      <c r="AK41" s="151">
        <v>50</v>
      </c>
      <c r="AL41" s="152">
        <v>60</v>
      </c>
      <c r="AM41" s="153">
        <v>70</v>
      </c>
      <c r="AN41" s="146">
        <v>0</v>
      </c>
      <c r="AO41" s="147">
        <v>10</v>
      </c>
      <c r="AP41" s="148">
        <v>20</v>
      </c>
      <c r="AQ41" s="149">
        <v>30</v>
      </c>
      <c r="AR41" s="150">
        <v>40</v>
      </c>
      <c r="AS41" s="151">
        <v>50</v>
      </c>
      <c r="AT41" s="152">
        <v>60</v>
      </c>
      <c r="AU41" s="154">
        <v>70</v>
      </c>
      <c r="AV41" s="146">
        <v>0</v>
      </c>
      <c r="AW41" s="147">
        <v>10</v>
      </c>
      <c r="AX41" s="148">
        <v>20</v>
      </c>
      <c r="AY41" s="149">
        <v>30</v>
      </c>
      <c r="AZ41" s="150">
        <v>40</v>
      </c>
      <c r="BA41" s="151">
        <v>50</v>
      </c>
      <c r="BB41" s="152">
        <v>60</v>
      </c>
      <c r="BC41" s="154">
        <v>70</v>
      </c>
      <c r="BD41" s="715"/>
      <c r="BE41" s="718"/>
      <c r="BF41" s="718"/>
      <c r="BG41" s="146">
        <v>0</v>
      </c>
      <c r="BH41" s="147">
        <v>10</v>
      </c>
      <c r="BI41" s="148">
        <v>20</v>
      </c>
      <c r="BJ41" s="149">
        <v>30</v>
      </c>
      <c r="BK41" s="150">
        <v>40</v>
      </c>
      <c r="BL41" s="151">
        <v>50</v>
      </c>
      <c r="BM41" s="152">
        <v>60</v>
      </c>
      <c r="BN41" s="153">
        <v>70</v>
      </c>
      <c r="BO41" s="146">
        <v>0</v>
      </c>
      <c r="BP41" s="147">
        <v>10</v>
      </c>
      <c r="BQ41" s="148">
        <v>20</v>
      </c>
      <c r="BR41" s="149">
        <v>30</v>
      </c>
      <c r="BS41" s="150">
        <v>40</v>
      </c>
      <c r="BT41" s="151">
        <v>50</v>
      </c>
      <c r="BU41" s="152">
        <v>60</v>
      </c>
      <c r="BV41" s="154">
        <v>70</v>
      </c>
      <c r="BW41" s="146">
        <v>0</v>
      </c>
      <c r="BX41" s="147">
        <v>10</v>
      </c>
      <c r="BY41" s="148">
        <v>20</v>
      </c>
      <c r="BZ41" s="149">
        <v>30</v>
      </c>
      <c r="CA41" s="150">
        <v>40</v>
      </c>
      <c r="CB41" s="151">
        <v>50</v>
      </c>
      <c r="CC41" s="152">
        <v>60</v>
      </c>
      <c r="CD41" s="154">
        <v>70</v>
      </c>
      <c r="CE41" s="715"/>
      <c r="CF41" s="718"/>
      <c r="CG41" s="718"/>
      <c r="CH41" s="146">
        <v>0</v>
      </c>
      <c r="CI41" s="147">
        <v>10</v>
      </c>
      <c r="CJ41" s="148">
        <v>20</v>
      </c>
      <c r="CK41" s="149">
        <v>30</v>
      </c>
      <c r="CL41" s="150">
        <v>40</v>
      </c>
      <c r="CM41" s="151">
        <v>50</v>
      </c>
      <c r="CN41" s="152">
        <v>60</v>
      </c>
      <c r="CO41" s="153">
        <v>70</v>
      </c>
      <c r="CP41" s="146">
        <v>0</v>
      </c>
      <c r="CQ41" s="147">
        <v>10</v>
      </c>
      <c r="CR41" s="148">
        <v>20</v>
      </c>
      <c r="CS41" s="149">
        <v>30</v>
      </c>
      <c r="CT41" s="150">
        <v>40</v>
      </c>
      <c r="CU41" s="151">
        <v>50</v>
      </c>
      <c r="CV41" s="152">
        <v>60</v>
      </c>
      <c r="CW41" s="154">
        <v>70</v>
      </c>
      <c r="CX41" s="146">
        <v>0</v>
      </c>
      <c r="CY41" s="147">
        <v>10</v>
      </c>
      <c r="CZ41" s="148">
        <v>20</v>
      </c>
      <c r="DA41" s="149">
        <v>30</v>
      </c>
      <c r="DB41" s="150">
        <v>40</v>
      </c>
      <c r="DC41" s="151">
        <v>50</v>
      </c>
      <c r="DD41" s="152">
        <v>60</v>
      </c>
      <c r="DE41" s="154">
        <v>70</v>
      </c>
    </row>
    <row r="42" spans="1:109" ht="13.2" customHeight="1">
      <c r="A42" s="143">
        <v>42</v>
      </c>
      <c r="B42" s="690" t="s">
        <v>1164</v>
      </c>
      <c r="C42" s="693">
        <v>110</v>
      </c>
      <c r="D42" s="303" t="s">
        <v>1165</v>
      </c>
      <c r="E42" s="155">
        <v>103</v>
      </c>
      <c r="F42" s="155">
        <v>103</v>
      </c>
      <c r="G42" s="156">
        <v>85</v>
      </c>
      <c r="H42" s="155">
        <v>71</v>
      </c>
      <c r="I42" s="155">
        <v>58</v>
      </c>
      <c r="J42" s="156">
        <v>47</v>
      </c>
      <c r="K42" s="155">
        <v>40</v>
      </c>
      <c r="L42" s="156">
        <v>34</v>
      </c>
      <c r="M42" s="155">
        <v>103</v>
      </c>
      <c r="N42" s="155">
        <v>103</v>
      </c>
      <c r="O42" s="156">
        <v>85</v>
      </c>
      <c r="P42" s="155">
        <v>71</v>
      </c>
      <c r="Q42" s="155">
        <v>58</v>
      </c>
      <c r="R42" s="155">
        <v>47</v>
      </c>
      <c r="S42" s="156">
        <v>40</v>
      </c>
      <c r="T42" s="155">
        <v>34</v>
      </c>
      <c r="U42" s="155">
        <v>86</v>
      </c>
      <c r="V42" s="155">
        <v>86</v>
      </c>
      <c r="W42" s="155">
        <v>85</v>
      </c>
      <c r="X42" s="155">
        <v>71</v>
      </c>
      <c r="Y42" s="155">
        <v>58</v>
      </c>
      <c r="Z42" s="155">
        <v>47</v>
      </c>
      <c r="AA42" s="155">
        <v>40</v>
      </c>
      <c r="AB42" s="155">
        <v>34</v>
      </c>
      <c r="AC42" s="690" t="s">
        <v>1164</v>
      </c>
      <c r="AD42" s="693">
        <v>110</v>
      </c>
      <c r="AE42" s="303" t="s">
        <v>1165</v>
      </c>
      <c r="AF42" s="155">
        <v>469</v>
      </c>
      <c r="AG42" s="155">
        <v>469</v>
      </c>
      <c r="AH42" s="156">
        <v>387</v>
      </c>
      <c r="AI42" s="155">
        <v>323</v>
      </c>
      <c r="AJ42" s="155">
        <v>265</v>
      </c>
      <c r="AK42" s="156">
        <v>215</v>
      </c>
      <c r="AL42" s="155">
        <v>181</v>
      </c>
      <c r="AM42" s="156">
        <v>156</v>
      </c>
      <c r="AN42" s="155">
        <v>469</v>
      </c>
      <c r="AO42" s="155">
        <v>469</v>
      </c>
      <c r="AP42" s="156">
        <v>387</v>
      </c>
      <c r="AQ42" s="155">
        <v>323</v>
      </c>
      <c r="AR42" s="155">
        <v>265</v>
      </c>
      <c r="AS42" s="155">
        <v>215</v>
      </c>
      <c r="AT42" s="156">
        <v>181</v>
      </c>
      <c r="AU42" s="155">
        <v>156</v>
      </c>
      <c r="AV42" s="155">
        <v>676</v>
      </c>
      <c r="AW42" s="155">
        <v>676</v>
      </c>
      <c r="AX42" s="155">
        <v>670</v>
      </c>
      <c r="AY42" s="155">
        <v>559</v>
      </c>
      <c r="AZ42" s="155">
        <v>458</v>
      </c>
      <c r="BA42" s="155">
        <v>371</v>
      </c>
      <c r="BB42" s="155">
        <v>312</v>
      </c>
      <c r="BC42" s="155">
        <v>269</v>
      </c>
      <c r="BD42" s="690" t="s">
        <v>1164</v>
      </c>
      <c r="BE42" s="693">
        <v>110</v>
      </c>
      <c r="BF42" s="303" t="s">
        <v>1165</v>
      </c>
      <c r="BG42" s="155">
        <v>273</v>
      </c>
      <c r="BH42" s="155">
        <v>469</v>
      </c>
      <c r="BI42" s="156">
        <v>616</v>
      </c>
      <c r="BJ42" s="155">
        <v>738</v>
      </c>
      <c r="BK42" s="155">
        <v>791</v>
      </c>
      <c r="BL42" s="156">
        <v>791</v>
      </c>
      <c r="BM42" s="155">
        <v>791</v>
      </c>
      <c r="BN42" s="156">
        <v>792</v>
      </c>
      <c r="BO42" s="155">
        <v>273</v>
      </c>
      <c r="BP42" s="155">
        <v>469</v>
      </c>
      <c r="BQ42" s="156">
        <v>616</v>
      </c>
      <c r="BR42" s="155">
        <v>738</v>
      </c>
      <c r="BS42" s="155">
        <v>791</v>
      </c>
      <c r="BT42" s="155">
        <v>791</v>
      </c>
      <c r="BU42" s="156">
        <v>791</v>
      </c>
      <c r="BV42" s="155">
        <v>792</v>
      </c>
      <c r="BW42" s="155">
        <v>227</v>
      </c>
      <c r="BX42" s="155">
        <v>391</v>
      </c>
      <c r="BY42" s="155">
        <v>616</v>
      </c>
      <c r="BZ42" s="155">
        <v>738</v>
      </c>
      <c r="CA42" s="155">
        <v>791</v>
      </c>
      <c r="CB42" s="155">
        <v>791</v>
      </c>
      <c r="CC42" s="155">
        <v>791</v>
      </c>
      <c r="CD42" s="155">
        <v>792</v>
      </c>
      <c r="CE42" s="690" t="s">
        <v>1164</v>
      </c>
      <c r="CF42" s="693">
        <v>110</v>
      </c>
      <c r="CG42" s="303" t="s">
        <v>1165</v>
      </c>
      <c r="CH42" s="155">
        <v>231</v>
      </c>
      <c r="CI42" s="155">
        <v>231</v>
      </c>
      <c r="CJ42" s="156">
        <v>336</v>
      </c>
      <c r="CK42" s="155">
        <v>403</v>
      </c>
      <c r="CL42" s="155">
        <v>432</v>
      </c>
      <c r="CM42" s="156">
        <v>432</v>
      </c>
      <c r="CN42" s="155">
        <v>432</v>
      </c>
      <c r="CO42" s="156">
        <v>432</v>
      </c>
      <c r="CP42" s="155">
        <v>231</v>
      </c>
      <c r="CQ42" s="155">
        <v>231</v>
      </c>
      <c r="CR42" s="156">
        <v>336</v>
      </c>
      <c r="CS42" s="155">
        <v>403</v>
      </c>
      <c r="CT42" s="155">
        <v>432</v>
      </c>
      <c r="CU42" s="155">
        <v>432</v>
      </c>
      <c r="CV42" s="156">
        <v>432</v>
      </c>
      <c r="CW42" s="155">
        <v>432</v>
      </c>
      <c r="CX42" s="155">
        <v>315</v>
      </c>
      <c r="CY42" s="155">
        <v>315</v>
      </c>
      <c r="CZ42" s="155">
        <v>336</v>
      </c>
      <c r="DA42" s="155">
        <v>403</v>
      </c>
      <c r="DB42" s="155">
        <v>432</v>
      </c>
      <c r="DC42" s="155">
        <v>432</v>
      </c>
      <c r="DD42" s="155">
        <v>432</v>
      </c>
      <c r="DE42" s="155">
        <v>432</v>
      </c>
    </row>
    <row r="43" spans="1:109">
      <c r="A43" s="143">
        <v>43</v>
      </c>
      <c r="B43" s="691"/>
      <c r="C43" s="694"/>
      <c r="D43" s="304" t="s">
        <v>1166</v>
      </c>
      <c r="E43" s="157">
        <v>70</v>
      </c>
      <c r="F43" s="157">
        <v>70</v>
      </c>
      <c r="G43" s="158">
        <v>65</v>
      </c>
      <c r="H43" s="157">
        <v>56</v>
      </c>
      <c r="I43" s="157">
        <v>49</v>
      </c>
      <c r="J43" s="158">
        <v>44</v>
      </c>
      <c r="K43" s="157">
        <v>40</v>
      </c>
      <c r="L43" s="158">
        <v>34</v>
      </c>
      <c r="M43" s="157">
        <v>70</v>
      </c>
      <c r="N43" s="157">
        <v>70</v>
      </c>
      <c r="O43" s="158">
        <v>65</v>
      </c>
      <c r="P43" s="157">
        <v>56</v>
      </c>
      <c r="Q43" s="157">
        <v>49</v>
      </c>
      <c r="R43" s="157">
        <v>44</v>
      </c>
      <c r="S43" s="158">
        <v>40</v>
      </c>
      <c r="T43" s="157">
        <v>34</v>
      </c>
      <c r="U43" s="157">
        <v>58</v>
      </c>
      <c r="V43" s="157">
        <v>58</v>
      </c>
      <c r="W43" s="157">
        <v>58</v>
      </c>
      <c r="X43" s="157">
        <v>56</v>
      </c>
      <c r="Y43" s="157">
        <v>49</v>
      </c>
      <c r="Z43" s="157">
        <v>44</v>
      </c>
      <c r="AA43" s="157">
        <v>40</v>
      </c>
      <c r="AB43" s="157">
        <v>34</v>
      </c>
      <c r="AC43" s="691"/>
      <c r="AD43" s="694"/>
      <c r="AE43" s="304" t="s">
        <v>1166</v>
      </c>
      <c r="AF43" s="157">
        <v>316</v>
      </c>
      <c r="AG43" s="157">
        <v>316</v>
      </c>
      <c r="AH43" s="158">
        <v>295</v>
      </c>
      <c r="AI43" s="157">
        <v>254</v>
      </c>
      <c r="AJ43" s="157">
        <v>222</v>
      </c>
      <c r="AK43" s="158">
        <v>200</v>
      </c>
      <c r="AL43" s="157">
        <v>180</v>
      </c>
      <c r="AM43" s="158">
        <v>156</v>
      </c>
      <c r="AN43" s="157">
        <v>316</v>
      </c>
      <c r="AO43" s="157">
        <v>316</v>
      </c>
      <c r="AP43" s="158">
        <v>295</v>
      </c>
      <c r="AQ43" s="157">
        <v>254</v>
      </c>
      <c r="AR43" s="157">
        <v>222</v>
      </c>
      <c r="AS43" s="157">
        <v>200</v>
      </c>
      <c r="AT43" s="158">
        <v>180</v>
      </c>
      <c r="AU43" s="157">
        <v>156</v>
      </c>
      <c r="AV43" s="157">
        <v>455</v>
      </c>
      <c r="AW43" s="157">
        <v>455</v>
      </c>
      <c r="AX43" s="157">
        <v>455</v>
      </c>
      <c r="AY43" s="157">
        <v>440</v>
      </c>
      <c r="AZ43" s="157">
        <v>385</v>
      </c>
      <c r="BA43" s="157">
        <v>347</v>
      </c>
      <c r="BB43" s="157">
        <v>312</v>
      </c>
      <c r="BC43" s="157">
        <v>270</v>
      </c>
      <c r="BD43" s="691"/>
      <c r="BE43" s="694"/>
      <c r="BF43" s="304" t="s">
        <v>1166</v>
      </c>
      <c r="BG43" s="157">
        <v>184</v>
      </c>
      <c r="BH43" s="157">
        <v>316</v>
      </c>
      <c r="BI43" s="158">
        <v>470</v>
      </c>
      <c r="BJ43" s="157">
        <v>582</v>
      </c>
      <c r="BK43" s="157">
        <v>665</v>
      </c>
      <c r="BL43" s="158">
        <v>738</v>
      </c>
      <c r="BM43" s="157">
        <v>791</v>
      </c>
      <c r="BN43" s="158">
        <v>793</v>
      </c>
      <c r="BO43" s="157">
        <v>184</v>
      </c>
      <c r="BP43" s="157">
        <v>316</v>
      </c>
      <c r="BQ43" s="158">
        <v>470</v>
      </c>
      <c r="BR43" s="157">
        <v>582</v>
      </c>
      <c r="BS43" s="157">
        <v>665</v>
      </c>
      <c r="BT43" s="157">
        <v>738</v>
      </c>
      <c r="BU43" s="158">
        <v>791</v>
      </c>
      <c r="BV43" s="157">
        <v>793</v>
      </c>
      <c r="BW43" s="157">
        <v>153</v>
      </c>
      <c r="BX43" s="157">
        <v>263</v>
      </c>
      <c r="BY43" s="157">
        <v>419</v>
      </c>
      <c r="BZ43" s="157">
        <v>582</v>
      </c>
      <c r="CA43" s="157">
        <v>665</v>
      </c>
      <c r="CB43" s="157">
        <v>738</v>
      </c>
      <c r="CC43" s="157">
        <v>791</v>
      </c>
      <c r="CD43" s="157">
        <v>793</v>
      </c>
      <c r="CE43" s="691"/>
      <c r="CF43" s="694"/>
      <c r="CG43" s="304" t="s">
        <v>1166</v>
      </c>
      <c r="CH43" s="157">
        <v>156</v>
      </c>
      <c r="CI43" s="157">
        <v>156</v>
      </c>
      <c r="CJ43" s="158">
        <v>257</v>
      </c>
      <c r="CK43" s="157">
        <v>317</v>
      </c>
      <c r="CL43" s="157">
        <v>363</v>
      </c>
      <c r="CM43" s="158">
        <v>403</v>
      </c>
      <c r="CN43" s="157">
        <v>432</v>
      </c>
      <c r="CO43" s="158">
        <v>432</v>
      </c>
      <c r="CP43" s="157">
        <v>156</v>
      </c>
      <c r="CQ43" s="157">
        <v>156</v>
      </c>
      <c r="CR43" s="158">
        <v>257</v>
      </c>
      <c r="CS43" s="157">
        <v>317</v>
      </c>
      <c r="CT43" s="157">
        <v>363</v>
      </c>
      <c r="CU43" s="157">
        <v>403</v>
      </c>
      <c r="CV43" s="158">
        <v>432</v>
      </c>
      <c r="CW43" s="157">
        <v>432</v>
      </c>
      <c r="CX43" s="157">
        <v>212</v>
      </c>
      <c r="CY43" s="157">
        <v>212</v>
      </c>
      <c r="CZ43" s="157">
        <v>228</v>
      </c>
      <c r="DA43" s="157">
        <v>317</v>
      </c>
      <c r="DB43" s="157">
        <v>363</v>
      </c>
      <c r="DC43" s="157">
        <v>403</v>
      </c>
      <c r="DD43" s="157">
        <v>432</v>
      </c>
      <c r="DE43" s="157">
        <v>432</v>
      </c>
    </row>
    <row r="44" spans="1:109">
      <c r="A44" s="143">
        <v>44</v>
      </c>
      <c r="B44" s="691"/>
      <c r="C44" s="695"/>
      <c r="D44" s="305" t="s">
        <v>1167</v>
      </c>
      <c r="E44" s="159">
        <v>64</v>
      </c>
      <c r="F44" s="159">
        <v>64</v>
      </c>
      <c r="G44" s="160">
        <v>59</v>
      </c>
      <c r="H44" s="159">
        <v>49</v>
      </c>
      <c r="I44" s="159">
        <v>43</v>
      </c>
      <c r="J44" s="160">
        <v>39</v>
      </c>
      <c r="K44" s="159">
        <v>35</v>
      </c>
      <c r="L44" s="160">
        <v>33</v>
      </c>
      <c r="M44" s="159">
        <v>64</v>
      </c>
      <c r="N44" s="159">
        <v>64</v>
      </c>
      <c r="O44" s="160">
        <v>59</v>
      </c>
      <c r="P44" s="159">
        <v>49</v>
      </c>
      <c r="Q44" s="159">
        <v>43</v>
      </c>
      <c r="R44" s="159">
        <v>39</v>
      </c>
      <c r="S44" s="160">
        <v>35</v>
      </c>
      <c r="T44" s="159">
        <v>33</v>
      </c>
      <c r="U44" s="159">
        <v>53</v>
      </c>
      <c r="V44" s="159">
        <v>53</v>
      </c>
      <c r="W44" s="159">
        <v>53</v>
      </c>
      <c r="X44" s="159">
        <v>49</v>
      </c>
      <c r="Y44" s="159">
        <v>43</v>
      </c>
      <c r="Z44" s="159">
        <v>39</v>
      </c>
      <c r="AA44" s="159">
        <v>35</v>
      </c>
      <c r="AB44" s="159">
        <v>33</v>
      </c>
      <c r="AC44" s="691"/>
      <c r="AD44" s="695"/>
      <c r="AE44" s="305" t="s">
        <v>1167</v>
      </c>
      <c r="AF44" s="159">
        <v>289</v>
      </c>
      <c r="AG44" s="159">
        <v>289</v>
      </c>
      <c r="AH44" s="160">
        <v>267</v>
      </c>
      <c r="AI44" s="159">
        <v>222</v>
      </c>
      <c r="AJ44" s="159">
        <v>195</v>
      </c>
      <c r="AK44" s="160">
        <v>176</v>
      </c>
      <c r="AL44" s="159">
        <v>160</v>
      </c>
      <c r="AM44" s="160">
        <v>149</v>
      </c>
      <c r="AN44" s="159">
        <v>289</v>
      </c>
      <c r="AO44" s="159">
        <v>289</v>
      </c>
      <c r="AP44" s="160">
        <v>267</v>
      </c>
      <c r="AQ44" s="159">
        <v>222</v>
      </c>
      <c r="AR44" s="159">
        <v>195</v>
      </c>
      <c r="AS44" s="159">
        <v>176</v>
      </c>
      <c r="AT44" s="160">
        <v>160</v>
      </c>
      <c r="AU44" s="159">
        <v>149</v>
      </c>
      <c r="AV44" s="159">
        <v>416</v>
      </c>
      <c r="AW44" s="159">
        <v>416</v>
      </c>
      <c r="AX44" s="159">
        <v>416</v>
      </c>
      <c r="AY44" s="159">
        <v>385</v>
      </c>
      <c r="AZ44" s="159">
        <v>337</v>
      </c>
      <c r="BA44" s="159">
        <v>304</v>
      </c>
      <c r="BB44" s="159">
        <v>278</v>
      </c>
      <c r="BC44" s="159">
        <v>258</v>
      </c>
      <c r="BD44" s="691"/>
      <c r="BE44" s="695"/>
      <c r="BF44" s="305" t="s">
        <v>1167</v>
      </c>
      <c r="BG44" s="159">
        <v>167</v>
      </c>
      <c r="BH44" s="159">
        <v>289</v>
      </c>
      <c r="BI44" s="160">
        <v>425</v>
      </c>
      <c r="BJ44" s="159">
        <v>510</v>
      </c>
      <c r="BK44" s="159">
        <v>582</v>
      </c>
      <c r="BL44" s="160">
        <v>647</v>
      </c>
      <c r="BM44" s="159">
        <v>705</v>
      </c>
      <c r="BN44" s="160">
        <v>760</v>
      </c>
      <c r="BO44" s="159">
        <v>167</v>
      </c>
      <c r="BP44" s="159">
        <v>289</v>
      </c>
      <c r="BQ44" s="160">
        <v>425</v>
      </c>
      <c r="BR44" s="159">
        <v>510</v>
      </c>
      <c r="BS44" s="159">
        <v>582</v>
      </c>
      <c r="BT44" s="159">
        <v>647</v>
      </c>
      <c r="BU44" s="160">
        <v>705</v>
      </c>
      <c r="BV44" s="159">
        <v>760</v>
      </c>
      <c r="BW44" s="159">
        <v>139</v>
      </c>
      <c r="BX44" s="159">
        <v>241</v>
      </c>
      <c r="BY44" s="159">
        <v>383</v>
      </c>
      <c r="BZ44" s="159">
        <v>510</v>
      </c>
      <c r="CA44" s="159">
        <v>582</v>
      </c>
      <c r="CB44" s="159">
        <v>647</v>
      </c>
      <c r="CC44" s="159">
        <v>705</v>
      </c>
      <c r="CD44" s="159">
        <v>760</v>
      </c>
      <c r="CE44" s="691"/>
      <c r="CF44" s="695"/>
      <c r="CG44" s="305" t="s">
        <v>1167</v>
      </c>
      <c r="CH44" s="159">
        <v>143</v>
      </c>
      <c r="CI44" s="159">
        <v>143</v>
      </c>
      <c r="CJ44" s="160">
        <v>232</v>
      </c>
      <c r="CK44" s="159">
        <v>279</v>
      </c>
      <c r="CL44" s="159">
        <v>317</v>
      </c>
      <c r="CM44" s="160">
        <v>353</v>
      </c>
      <c r="CN44" s="159">
        <v>384</v>
      </c>
      <c r="CO44" s="160">
        <v>415</v>
      </c>
      <c r="CP44" s="159">
        <v>143</v>
      </c>
      <c r="CQ44" s="159">
        <v>143</v>
      </c>
      <c r="CR44" s="160">
        <v>232</v>
      </c>
      <c r="CS44" s="159">
        <v>279</v>
      </c>
      <c r="CT44" s="159">
        <v>317</v>
      </c>
      <c r="CU44" s="159">
        <v>353</v>
      </c>
      <c r="CV44" s="160">
        <v>384</v>
      </c>
      <c r="CW44" s="159">
        <v>415</v>
      </c>
      <c r="CX44" s="159">
        <v>194</v>
      </c>
      <c r="CY44" s="159">
        <v>194</v>
      </c>
      <c r="CZ44" s="159">
        <v>208</v>
      </c>
      <c r="DA44" s="159">
        <v>279</v>
      </c>
      <c r="DB44" s="159">
        <v>317</v>
      </c>
      <c r="DC44" s="159">
        <v>353</v>
      </c>
      <c r="DD44" s="159">
        <v>384</v>
      </c>
      <c r="DE44" s="159">
        <v>415</v>
      </c>
    </row>
    <row r="45" spans="1:109">
      <c r="A45" s="143">
        <v>45</v>
      </c>
      <c r="B45" s="691"/>
      <c r="C45" s="696">
        <v>115</v>
      </c>
      <c r="D45" s="303" t="s">
        <v>1165</v>
      </c>
      <c r="E45" s="155">
        <v>100</v>
      </c>
      <c r="F45" s="155">
        <v>100</v>
      </c>
      <c r="G45" s="156">
        <v>85</v>
      </c>
      <c r="H45" s="155">
        <v>71</v>
      </c>
      <c r="I45" s="155">
        <v>58</v>
      </c>
      <c r="J45" s="156">
        <v>47</v>
      </c>
      <c r="K45" s="155">
        <v>40</v>
      </c>
      <c r="L45" s="156">
        <v>34</v>
      </c>
      <c r="M45" s="155">
        <v>100</v>
      </c>
      <c r="N45" s="155">
        <v>100</v>
      </c>
      <c r="O45" s="156">
        <v>85</v>
      </c>
      <c r="P45" s="155">
        <v>71</v>
      </c>
      <c r="Q45" s="155">
        <v>58</v>
      </c>
      <c r="R45" s="155">
        <v>47</v>
      </c>
      <c r="S45" s="156">
        <v>40</v>
      </c>
      <c r="T45" s="155">
        <v>34</v>
      </c>
      <c r="U45" s="155">
        <v>83</v>
      </c>
      <c r="V45" s="155">
        <v>83</v>
      </c>
      <c r="W45" s="155">
        <v>83</v>
      </c>
      <c r="X45" s="155">
        <v>71</v>
      </c>
      <c r="Y45" s="155">
        <v>58</v>
      </c>
      <c r="Z45" s="155">
        <v>47</v>
      </c>
      <c r="AA45" s="155">
        <v>40</v>
      </c>
      <c r="AB45" s="155">
        <v>34</v>
      </c>
      <c r="AC45" s="691"/>
      <c r="AD45" s="696">
        <v>115</v>
      </c>
      <c r="AE45" s="303" t="s">
        <v>1165</v>
      </c>
      <c r="AF45" s="155">
        <v>499</v>
      </c>
      <c r="AG45" s="155">
        <v>499</v>
      </c>
      <c r="AH45" s="156">
        <v>426</v>
      </c>
      <c r="AI45" s="155">
        <v>355</v>
      </c>
      <c r="AJ45" s="155">
        <v>291</v>
      </c>
      <c r="AK45" s="156">
        <v>236</v>
      </c>
      <c r="AL45" s="155">
        <v>198</v>
      </c>
      <c r="AM45" s="156">
        <v>171</v>
      </c>
      <c r="AN45" s="155">
        <v>499</v>
      </c>
      <c r="AO45" s="155">
        <v>499</v>
      </c>
      <c r="AP45" s="156">
        <v>426</v>
      </c>
      <c r="AQ45" s="155">
        <v>355</v>
      </c>
      <c r="AR45" s="155">
        <v>291</v>
      </c>
      <c r="AS45" s="155">
        <v>236</v>
      </c>
      <c r="AT45" s="156">
        <v>198</v>
      </c>
      <c r="AU45" s="155">
        <v>171</v>
      </c>
      <c r="AV45" s="155">
        <v>713</v>
      </c>
      <c r="AW45" s="155">
        <v>713</v>
      </c>
      <c r="AX45" s="155">
        <v>713</v>
      </c>
      <c r="AY45" s="155">
        <v>613</v>
      </c>
      <c r="AZ45" s="155">
        <v>503</v>
      </c>
      <c r="BA45" s="155">
        <v>408</v>
      </c>
      <c r="BB45" s="155">
        <v>343</v>
      </c>
      <c r="BC45" s="155">
        <v>296</v>
      </c>
      <c r="BD45" s="691"/>
      <c r="BE45" s="696">
        <v>115</v>
      </c>
      <c r="BF45" s="303" t="s">
        <v>1165</v>
      </c>
      <c r="BG45" s="155">
        <v>282</v>
      </c>
      <c r="BH45" s="155">
        <v>466</v>
      </c>
      <c r="BI45" s="156">
        <v>616</v>
      </c>
      <c r="BJ45" s="155">
        <v>738</v>
      </c>
      <c r="BK45" s="155">
        <v>791</v>
      </c>
      <c r="BL45" s="156">
        <v>791</v>
      </c>
      <c r="BM45" s="155">
        <v>791</v>
      </c>
      <c r="BN45" s="156">
        <v>792</v>
      </c>
      <c r="BO45" s="155">
        <v>282</v>
      </c>
      <c r="BP45" s="155">
        <v>466</v>
      </c>
      <c r="BQ45" s="156">
        <v>616</v>
      </c>
      <c r="BR45" s="155">
        <v>738</v>
      </c>
      <c r="BS45" s="155">
        <v>791</v>
      </c>
      <c r="BT45" s="155">
        <v>791</v>
      </c>
      <c r="BU45" s="156">
        <v>791</v>
      </c>
      <c r="BV45" s="155">
        <v>792</v>
      </c>
      <c r="BW45" s="155">
        <v>233</v>
      </c>
      <c r="BX45" s="155">
        <v>385</v>
      </c>
      <c r="BY45" s="155">
        <v>597</v>
      </c>
      <c r="BZ45" s="155">
        <v>738</v>
      </c>
      <c r="CA45" s="155">
        <v>791</v>
      </c>
      <c r="CB45" s="155">
        <v>791</v>
      </c>
      <c r="CC45" s="155">
        <v>791</v>
      </c>
      <c r="CD45" s="155">
        <v>792</v>
      </c>
      <c r="CE45" s="691"/>
      <c r="CF45" s="696">
        <v>115</v>
      </c>
      <c r="CG45" s="303" t="s">
        <v>1165</v>
      </c>
      <c r="CH45" s="155">
        <v>243</v>
      </c>
      <c r="CI45" s="155">
        <v>243</v>
      </c>
      <c r="CJ45" s="156">
        <v>336</v>
      </c>
      <c r="CK45" s="155">
        <v>403</v>
      </c>
      <c r="CL45" s="155">
        <v>432</v>
      </c>
      <c r="CM45" s="156">
        <v>432</v>
      </c>
      <c r="CN45" s="155">
        <v>432</v>
      </c>
      <c r="CO45" s="156">
        <v>432</v>
      </c>
      <c r="CP45" s="155">
        <v>243</v>
      </c>
      <c r="CQ45" s="155">
        <v>243</v>
      </c>
      <c r="CR45" s="156">
        <v>336</v>
      </c>
      <c r="CS45" s="155">
        <v>403</v>
      </c>
      <c r="CT45" s="155">
        <v>432</v>
      </c>
      <c r="CU45" s="155">
        <v>432</v>
      </c>
      <c r="CV45" s="156">
        <v>432</v>
      </c>
      <c r="CW45" s="155">
        <v>432</v>
      </c>
      <c r="CX45" s="155">
        <v>332</v>
      </c>
      <c r="CY45" s="155">
        <v>332</v>
      </c>
      <c r="CZ45" s="155">
        <v>332</v>
      </c>
      <c r="DA45" s="155">
        <v>403</v>
      </c>
      <c r="DB45" s="155">
        <v>432</v>
      </c>
      <c r="DC45" s="155">
        <v>432</v>
      </c>
      <c r="DD45" s="155">
        <v>432</v>
      </c>
      <c r="DE45" s="155">
        <v>432</v>
      </c>
    </row>
    <row r="46" spans="1:109">
      <c r="A46" s="143">
        <v>46</v>
      </c>
      <c r="B46" s="691"/>
      <c r="C46" s="697"/>
      <c r="D46" s="304" t="s">
        <v>1166</v>
      </c>
      <c r="E46" s="157">
        <v>68</v>
      </c>
      <c r="F46" s="157">
        <v>68</v>
      </c>
      <c r="G46" s="158">
        <v>65</v>
      </c>
      <c r="H46" s="157">
        <v>56</v>
      </c>
      <c r="I46" s="157">
        <v>49</v>
      </c>
      <c r="J46" s="158">
        <v>44</v>
      </c>
      <c r="K46" s="157">
        <v>40</v>
      </c>
      <c r="L46" s="158">
        <v>34</v>
      </c>
      <c r="M46" s="157">
        <v>68</v>
      </c>
      <c r="N46" s="157">
        <v>68</v>
      </c>
      <c r="O46" s="158">
        <v>65</v>
      </c>
      <c r="P46" s="157">
        <v>56</v>
      </c>
      <c r="Q46" s="157">
        <v>49</v>
      </c>
      <c r="R46" s="157">
        <v>44</v>
      </c>
      <c r="S46" s="158">
        <v>40</v>
      </c>
      <c r="T46" s="157">
        <v>34</v>
      </c>
      <c r="U46" s="157">
        <v>56</v>
      </c>
      <c r="V46" s="157">
        <v>56</v>
      </c>
      <c r="W46" s="157">
        <v>56</v>
      </c>
      <c r="X46" s="157">
        <v>56</v>
      </c>
      <c r="Y46" s="157">
        <v>49</v>
      </c>
      <c r="Z46" s="157">
        <v>44</v>
      </c>
      <c r="AA46" s="157">
        <v>40</v>
      </c>
      <c r="AB46" s="157">
        <v>34</v>
      </c>
      <c r="AC46" s="691"/>
      <c r="AD46" s="697"/>
      <c r="AE46" s="304" t="s">
        <v>1166</v>
      </c>
      <c r="AF46" s="157">
        <v>337</v>
      </c>
      <c r="AG46" s="157">
        <v>337</v>
      </c>
      <c r="AH46" s="158">
        <v>322</v>
      </c>
      <c r="AI46" s="157">
        <v>279</v>
      </c>
      <c r="AJ46" s="157">
        <v>245</v>
      </c>
      <c r="AK46" s="158">
        <v>220</v>
      </c>
      <c r="AL46" s="157">
        <v>198</v>
      </c>
      <c r="AM46" s="158">
        <v>171</v>
      </c>
      <c r="AN46" s="157">
        <v>337</v>
      </c>
      <c r="AO46" s="157">
        <v>337</v>
      </c>
      <c r="AP46" s="158">
        <v>322</v>
      </c>
      <c r="AQ46" s="157">
        <v>279</v>
      </c>
      <c r="AR46" s="157">
        <v>245</v>
      </c>
      <c r="AS46" s="157">
        <v>220</v>
      </c>
      <c r="AT46" s="158">
        <v>198</v>
      </c>
      <c r="AU46" s="157">
        <v>171</v>
      </c>
      <c r="AV46" s="157">
        <v>485</v>
      </c>
      <c r="AW46" s="157">
        <v>485</v>
      </c>
      <c r="AX46" s="157">
        <v>485</v>
      </c>
      <c r="AY46" s="157">
        <v>483</v>
      </c>
      <c r="AZ46" s="157">
        <v>422</v>
      </c>
      <c r="BA46" s="157">
        <v>381</v>
      </c>
      <c r="BB46" s="157">
        <v>343</v>
      </c>
      <c r="BC46" s="157">
        <v>296</v>
      </c>
      <c r="BD46" s="691"/>
      <c r="BE46" s="697"/>
      <c r="BF46" s="304" t="s">
        <v>1166</v>
      </c>
      <c r="BG46" s="157">
        <v>191</v>
      </c>
      <c r="BH46" s="157">
        <v>314</v>
      </c>
      <c r="BI46" s="158">
        <v>467</v>
      </c>
      <c r="BJ46" s="157">
        <v>582</v>
      </c>
      <c r="BK46" s="157">
        <v>665</v>
      </c>
      <c r="BL46" s="158">
        <v>738</v>
      </c>
      <c r="BM46" s="157">
        <v>791</v>
      </c>
      <c r="BN46" s="158">
        <v>793</v>
      </c>
      <c r="BO46" s="157">
        <v>191</v>
      </c>
      <c r="BP46" s="157">
        <v>314</v>
      </c>
      <c r="BQ46" s="158">
        <v>467</v>
      </c>
      <c r="BR46" s="157">
        <v>582</v>
      </c>
      <c r="BS46" s="157">
        <v>665</v>
      </c>
      <c r="BT46" s="157">
        <v>738</v>
      </c>
      <c r="BU46" s="158">
        <v>791</v>
      </c>
      <c r="BV46" s="157">
        <v>793</v>
      </c>
      <c r="BW46" s="157">
        <v>158</v>
      </c>
      <c r="BX46" s="157">
        <v>262</v>
      </c>
      <c r="BY46" s="157">
        <v>406</v>
      </c>
      <c r="BZ46" s="157">
        <v>582</v>
      </c>
      <c r="CA46" s="157">
        <v>665</v>
      </c>
      <c r="CB46" s="157">
        <v>738</v>
      </c>
      <c r="CC46" s="157">
        <v>791</v>
      </c>
      <c r="CD46" s="157">
        <v>793</v>
      </c>
      <c r="CE46" s="691"/>
      <c r="CF46" s="697"/>
      <c r="CG46" s="304" t="s">
        <v>1166</v>
      </c>
      <c r="CH46" s="157">
        <v>163</v>
      </c>
      <c r="CI46" s="157">
        <v>163</v>
      </c>
      <c r="CJ46" s="158">
        <v>254</v>
      </c>
      <c r="CK46" s="157">
        <v>317</v>
      </c>
      <c r="CL46" s="157">
        <v>363</v>
      </c>
      <c r="CM46" s="158">
        <v>403</v>
      </c>
      <c r="CN46" s="157">
        <v>432</v>
      </c>
      <c r="CO46" s="158">
        <v>432</v>
      </c>
      <c r="CP46" s="157">
        <v>163</v>
      </c>
      <c r="CQ46" s="157">
        <v>163</v>
      </c>
      <c r="CR46" s="158">
        <v>254</v>
      </c>
      <c r="CS46" s="157">
        <v>317</v>
      </c>
      <c r="CT46" s="157">
        <v>363</v>
      </c>
      <c r="CU46" s="157">
        <v>403</v>
      </c>
      <c r="CV46" s="158">
        <v>432</v>
      </c>
      <c r="CW46" s="157">
        <v>432</v>
      </c>
      <c r="CX46" s="157">
        <v>226</v>
      </c>
      <c r="CY46" s="157">
        <v>226</v>
      </c>
      <c r="CZ46" s="157">
        <v>226</v>
      </c>
      <c r="DA46" s="157">
        <v>317</v>
      </c>
      <c r="DB46" s="157">
        <v>363</v>
      </c>
      <c r="DC46" s="157">
        <v>403</v>
      </c>
      <c r="DD46" s="157">
        <v>432</v>
      </c>
      <c r="DE46" s="157">
        <v>432</v>
      </c>
    </row>
    <row r="47" spans="1:109">
      <c r="A47" s="143">
        <v>47</v>
      </c>
      <c r="B47" s="691"/>
      <c r="C47" s="698"/>
      <c r="D47" s="305" t="s">
        <v>1167</v>
      </c>
      <c r="E47" s="159">
        <v>62</v>
      </c>
      <c r="F47" s="159">
        <v>62</v>
      </c>
      <c r="G47" s="160">
        <v>59</v>
      </c>
      <c r="H47" s="159">
        <v>49</v>
      </c>
      <c r="I47" s="159">
        <v>43</v>
      </c>
      <c r="J47" s="160">
        <v>39</v>
      </c>
      <c r="K47" s="159">
        <v>35</v>
      </c>
      <c r="L47" s="160">
        <v>33</v>
      </c>
      <c r="M47" s="159">
        <v>62</v>
      </c>
      <c r="N47" s="159">
        <v>62</v>
      </c>
      <c r="O47" s="160">
        <v>59</v>
      </c>
      <c r="P47" s="159">
        <v>49</v>
      </c>
      <c r="Q47" s="159">
        <v>43</v>
      </c>
      <c r="R47" s="159">
        <v>39</v>
      </c>
      <c r="S47" s="160">
        <v>35</v>
      </c>
      <c r="T47" s="159">
        <v>33</v>
      </c>
      <c r="U47" s="159">
        <v>51</v>
      </c>
      <c r="V47" s="159">
        <v>51</v>
      </c>
      <c r="W47" s="159">
        <v>51</v>
      </c>
      <c r="X47" s="159">
        <v>49</v>
      </c>
      <c r="Y47" s="159">
        <v>43</v>
      </c>
      <c r="Z47" s="159">
        <v>39</v>
      </c>
      <c r="AA47" s="159">
        <v>35</v>
      </c>
      <c r="AB47" s="159">
        <v>33</v>
      </c>
      <c r="AC47" s="691"/>
      <c r="AD47" s="698"/>
      <c r="AE47" s="305" t="s">
        <v>1167</v>
      </c>
      <c r="AF47" s="159">
        <v>308</v>
      </c>
      <c r="AG47" s="159">
        <v>308</v>
      </c>
      <c r="AH47" s="160">
        <v>294</v>
      </c>
      <c r="AI47" s="159">
        <v>245</v>
      </c>
      <c r="AJ47" s="159">
        <v>214</v>
      </c>
      <c r="AK47" s="160">
        <v>193</v>
      </c>
      <c r="AL47" s="159">
        <v>177</v>
      </c>
      <c r="AM47" s="160">
        <v>164</v>
      </c>
      <c r="AN47" s="159">
        <v>308</v>
      </c>
      <c r="AO47" s="159">
        <v>308</v>
      </c>
      <c r="AP47" s="160">
        <v>294</v>
      </c>
      <c r="AQ47" s="159">
        <v>245</v>
      </c>
      <c r="AR47" s="159">
        <v>214</v>
      </c>
      <c r="AS47" s="159">
        <v>193</v>
      </c>
      <c r="AT47" s="160">
        <v>177</v>
      </c>
      <c r="AU47" s="159">
        <v>164</v>
      </c>
      <c r="AV47" s="159">
        <v>443</v>
      </c>
      <c r="AW47" s="159">
        <v>443</v>
      </c>
      <c r="AX47" s="159">
        <v>443</v>
      </c>
      <c r="AY47" s="159">
        <v>423</v>
      </c>
      <c r="AZ47" s="159">
        <v>370</v>
      </c>
      <c r="BA47" s="159">
        <v>333</v>
      </c>
      <c r="BB47" s="159">
        <v>305</v>
      </c>
      <c r="BC47" s="159">
        <v>284</v>
      </c>
      <c r="BD47" s="691"/>
      <c r="BE47" s="698"/>
      <c r="BF47" s="305" t="s">
        <v>1167</v>
      </c>
      <c r="BG47" s="159">
        <v>174</v>
      </c>
      <c r="BH47" s="159">
        <v>287</v>
      </c>
      <c r="BI47" s="160">
        <v>425</v>
      </c>
      <c r="BJ47" s="159">
        <v>510</v>
      </c>
      <c r="BK47" s="159">
        <v>582</v>
      </c>
      <c r="BL47" s="160">
        <v>647</v>
      </c>
      <c r="BM47" s="159">
        <v>705</v>
      </c>
      <c r="BN47" s="160">
        <v>760</v>
      </c>
      <c r="BO47" s="159">
        <v>174</v>
      </c>
      <c r="BP47" s="159">
        <v>287</v>
      </c>
      <c r="BQ47" s="160">
        <v>425</v>
      </c>
      <c r="BR47" s="159">
        <v>510</v>
      </c>
      <c r="BS47" s="159">
        <v>582</v>
      </c>
      <c r="BT47" s="159">
        <v>647</v>
      </c>
      <c r="BU47" s="160">
        <v>705</v>
      </c>
      <c r="BV47" s="159">
        <v>760</v>
      </c>
      <c r="BW47" s="159">
        <v>145</v>
      </c>
      <c r="BX47" s="159">
        <v>239</v>
      </c>
      <c r="BY47" s="159">
        <v>371</v>
      </c>
      <c r="BZ47" s="159">
        <v>510</v>
      </c>
      <c r="CA47" s="159">
        <v>582</v>
      </c>
      <c r="CB47" s="159">
        <v>647</v>
      </c>
      <c r="CC47" s="159">
        <v>705</v>
      </c>
      <c r="CD47" s="159">
        <v>760</v>
      </c>
      <c r="CE47" s="691"/>
      <c r="CF47" s="698"/>
      <c r="CG47" s="305" t="s">
        <v>1167</v>
      </c>
      <c r="CH47" s="159">
        <v>148</v>
      </c>
      <c r="CI47" s="159">
        <v>148</v>
      </c>
      <c r="CJ47" s="160">
        <v>232</v>
      </c>
      <c r="CK47" s="159">
        <v>279</v>
      </c>
      <c r="CL47" s="159">
        <v>317</v>
      </c>
      <c r="CM47" s="160">
        <v>353</v>
      </c>
      <c r="CN47" s="159">
        <v>384</v>
      </c>
      <c r="CO47" s="160">
        <v>415</v>
      </c>
      <c r="CP47" s="159">
        <v>148</v>
      </c>
      <c r="CQ47" s="159">
        <v>148</v>
      </c>
      <c r="CR47" s="160">
        <v>232</v>
      </c>
      <c r="CS47" s="159">
        <v>279</v>
      </c>
      <c r="CT47" s="159">
        <v>317</v>
      </c>
      <c r="CU47" s="159">
        <v>353</v>
      </c>
      <c r="CV47" s="160">
        <v>384</v>
      </c>
      <c r="CW47" s="159">
        <v>415</v>
      </c>
      <c r="CX47" s="159">
        <v>207</v>
      </c>
      <c r="CY47" s="159">
        <v>207</v>
      </c>
      <c r="CZ47" s="159">
        <v>207</v>
      </c>
      <c r="DA47" s="159">
        <v>279</v>
      </c>
      <c r="DB47" s="159">
        <v>317</v>
      </c>
      <c r="DC47" s="159">
        <v>353</v>
      </c>
      <c r="DD47" s="159">
        <v>384</v>
      </c>
      <c r="DE47" s="159">
        <v>415</v>
      </c>
    </row>
    <row r="48" spans="1:109">
      <c r="A48" s="143">
        <v>48</v>
      </c>
      <c r="B48" s="691"/>
      <c r="C48" s="161"/>
      <c r="D48" s="303" t="s">
        <v>1165</v>
      </c>
      <c r="E48" s="155">
        <v>97</v>
      </c>
      <c r="F48" s="155">
        <v>97</v>
      </c>
      <c r="G48" s="156">
        <v>85</v>
      </c>
      <c r="H48" s="155">
        <v>71</v>
      </c>
      <c r="I48" s="155">
        <v>58</v>
      </c>
      <c r="J48" s="156">
        <v>47</v>
      </c>
      <c r="K48" s="155">
        <v>40</v>
      </c>
      <c r="L48" s="156">
        <v>34</v>
      </c>
      <c r="M48" s="155">
        <v>97</v>
      </c>
      <c r="N48" s="155">
        <v>97</v>
      </c>
      <c r="O48" s="156">
        <v>85</v>
      </c>
      <c r="P48" s="155">
        <v>71</v>
      </c>
      <c r="Q48" s="155">
        <v>58</v>
      </c>
      <c r="R48" s="155">
        <v>47</v>
      </c>
      <c r="S48" s="156">
        <v>40</v>
      </c>
      <c r="T48" s="155">
        <v>34</v>
      </c>
      <c r="U48" s="155">
        <v>76</v>
      </c>
      <c r="V48" s="155">
        <v>76</v>
      </c>
      <c r="W48" s="155">
        <v>76</v>
      </c>
      <c r="X48" s="155">
        <v>71</v>
      </c>
      <c r="Y48" s="155">
        <v>58</v>
      </c>
      <c r="Z48" s="155">
        <v>47</v>
      </c>
      <c r="AA48" s="155">
        <v>40</v>
      </c>
      <c r="AB48" s="155">
        <v>34</v>
      </c>
      <c r="AC48" s="691"/>
      <c r="AD48" s="161"/>
      <c r="AE48" s="303" t="s">
        <v>1165</v>
      </c>
      <c r="AF48" s="155">
        <v>531</v>
      </c>
      <c r="AG48" s="155">
        <v>531</v>
      </c>
      <c r="AH48" s="156">
        <v>466</v>
      </c>
      <c r="AI48" s="155">
        <v>389</v>
      </c>
      <c r="AJ48" s="155">
        <v>319</v>
      </c>
      <c r="AK48" s="156">
        <v>258</v>
      </c>
      <c r="AL48" s="155">
        <v>217</v>
      </c>
      <c r="AM48" s="156">
        <v>188</v>
      </c>
      <c r="AN48" s="155">
        <v>531</v>
      </c>
      <c r="AO48" s="155">
        <v>531</v>
      </c>
      <c r="AP48" s="156">
        <v>466</v>
      </c>
      <c r="AQ48" s="155">
        <v>389</v>
      </c>
      <c r="AR48" s="155">
        <v>319</v>
      </c>
      <c r="AS48" s="155">
        <v>258</v>
      </c>
      <c r="AT48" s="156">
        <v>217</v>
      </c>
      <c r="AU48" s="155">
        <v>188</v>
      </c>
      <c r="AV48" s="155">
        <v>713</v>
      </c>
      <c r="AW48" s="155">
        <v>713</v>
      </c>
      <c r="AX48" s="155">
        <v>713</v>
      </c>
      <c r="AY48" s="155">
        <v>671</v>
      </c>
      <c r="AZ48" s="155">
        <v>550</v>
      </c>
      <c r="BA48" s="155">
        <v>446</v>
      </c>
      <c r="BB48" s="155">
        <v>375</v>
      </c>
      <c r="BC48" s="155">
        <v>324</v>
      </c>
      <c r="BD48" s="691"/>
      <c r="BE48" s="161"/>
      <c r="BF48" s="303" t="s">
        <v>1165</v>
      </c>
      <c r="BG48" s="155">
        <v>291</v>
      </c>
      <c r="BH48" s="155">
        <v>463</v>
      </c>
      <c r="BI48" s="156">
        <v>616</v>
      </c>
      <c r="BJ48" s="155">
        <v>738</v>
      </c>
      <c r="BK48" s="155">
        <v>791</v>
      </c>
      <c r="BL48" s="156">
        <v>791</v>
      </c>
      <c r="BM48" s="155">
        <v>791</v>
      </c>
      <c r="BN48" s="156">
        <v>792</v>
      </c>
      <c r="BO48" s="155">
        <v>291</v>
      </c>
      <c r="BP48" s="155">
        <v>463</v>
      </c>
      <c r="BQ48" s="156">
        <v>616</v>
      </c>
      <c r="BR48" s="155">
        <v>738</v>
      </c>
      <c r="BS48" s="155">
        <v>791</v>
      </c>
      <c r="BT48" s="155">
        <v>791</v>
      </c>
      <c r="BU48" s="156">
        <v>791</v>
      </c>
      <c r="BV48" s="155">
        <v>792</v>
      </c>
      <c r="BW48" s="155">
        <v>227</v>
      </c>
      <c r="BX48" s="155">
        <v>361</v>
      </c>
      <c r="BY48" s="155">
        <v>546</v>
      </c>
      <c r="BZ48" s="155">
        <v>738</v>
      </c>
      <c r="CA48" s="155">
        <v>791</v>
      </c>
      <c r="CB48" s="155">
        <v>791</v>
      </c>
      <c r="CC48" s="155">
        <v>791</v>
      </c>
      <c r="CD48" s="155">
        <v>792</v>
      </c>
      <c r="CE48" s="691"/>
      <c r="CF48" s="161"/>
      <c r="CG48" s="303" t="s">
        <v>1165</v>
      </c>
      <c r="CH48" s="155">
        <v>252</v>
      </c>
      <c r="CI48" s="155">
        <v>252</v>
      </c>
      <c r="CJ48" s="156">
        <v>336</v>
      </c>
      <c r="CK48" s="155">
        <v>403</v>
      </c>
      <c r="CL48" s="155">
        <v>432</v>
      </c>
      <c r="CM48" s="156">
        <v>432</v>
      </c>
      <c r="CN48" s="155">
        <v>432</v>
      </c>
      <c r="CO48" s="156">
        <v>432</v>
      </c>
      <c r="CP48" s="155">
        <v>252</v>
      </c>
      <c r="CQ48" s="155">
        <v>252</v>
      </c>
      <c r="CR48" s="156">
        <v>336</v>
      </c>
      <c r="CS48" s="155">
        <v>403</v>
      </c>
      <c r="CT48" s="155">
        <v>432</v>
      </c>
      <c r="CU48" s="155">
        <v>432</v>
      </c>
      <c r="CV48" s="156">
        <v>432</v>
      </c>
      <c r="CW48" s="155">
        <v>432</v>
      </c>
      <c r="CX48" s="155">
        <v>332</v>
      </c>
      <c r="CY48" s="155">
        <v>332</v>
      </c>
      <c r="CZ48" s="155">
        <v>332</v>
      </c>
      <c r="DA48" s="155">
        <v>403</v>
      </c>
      <c r="DB48" s="155">
        <v>432</v>
      </c>
      <c r="DC48" s="155">
        <v>432</v>
      </c>
      <c r="DD48" s="155">
        <v>432</v>
      </c>
      <c r="DE48" s="155">
        <v>432</v>
      </c>
    </row>
    <row r="49" spans="1:109">
      <c r="A49" s="143">
        <v>49</v>
      </c>
      <c r="B49" s="691"/>
      <c r="C49" s="162">
        <v>120</v>
      </c>
      <c r="D49" s="304" t="s">
        <v>1166</v>
      </c>
      <c r="E49" s="157">
        <v>65</v>
      </c>
      <c r="F49" s="157">
        <v>65</v>
      </c>
      <c r="G49" s="158">
        <v>64</v>
      </c>
      <c r="H49" s="157">
        <v>56</v>
      </c>
      <c r="I49" s="157">
        <v>49</v>
      </c>
      <c r="J49" s="158">
        <v>44</v>
      </c>
      <c r="K49" s="157">
        <v>40</v>
      </c>
      <c r="L49" s="158">
        <v>34</v>
      </c>
      <c r="M49" s="157">
        <v>65</v>
      </c>
      <c r="N49" s="157">
        <v>65</v>
      </c>
      <c r="O49" s="158">
        <v>64</v>
      </c>
      <c r="P49" s="157">
        <v>56</v>
      </c>
      <c r="Q49" s="157">
        <v>49</v>
      </c>
      <c r="R49" s="157">
        <v>44</v>
      </c>
      <c r="S49" s="158">
        <v>40</v>
      </c>
      <c r="T49" s="157">
        <v>34</v>
      </c>
      <c r="U49" s="157">
        <v>55</v>
      </c>
      <c r="V49" s="157">
        <v>55</v>
      </c>
      <c r="W49" s="157">
        <v>55</v>
      </c>
      <c r="X49" s="157">
        <v>55</v>
      </c>
      <c r="Y49" s="157">
        <v>49</v>
      </c>
      <c r="Z49" s="157">
        <v>44</v>
      </c>
      <c r="AA49" s="157">
        <v>40</v>
      </c>
      <c r="AB49" s="157">
        <v>34</v>
      </c>
      <c r="AC49" s="691"/>
      <c r="AD49" s="162">
        <v>120</v>
      </c>
      <c r="AE49" s="304" t="s">
        <v>1166</v>
      </c>
      <c r="AF49" s="157">
        <v>358</v>
      </c>
      <c r="AG49" s="157">
        <v>358</v>
      </c>
      <c r="AH49" s="158">
        <v>350</v>
      </c>
      <c r="AI49" s="157">
        <v>306</v>
      </c>
      <c r="AJ49" s="157">
        <v>268</v>
      </c>
      <c r="AK49" s="158">
        <v>241</v>
      </c>
      <c r="AL49" s="157">
        <v>217</v>
      </c>
      <c r="AM49" s="158">
        <v>187</v>
      </c>
      <c r="AN49" s="157">
        <v>358</v>
      </c>
      <c r="AO49" s="157">
        <v>358</v>
      </c>
      <c r="AP49" s="158">
        <v>350</v>
      </c>
      <c r="AQ49" s="157">
        <v>306</v>
      </c>
      <c r="AR49" s="157">
        <v>268</v>
      </c>
      <c r="AS49" s="157">
        <v>241</v>
      </c>
      <c r="AT49" s="158">
        <v>217</v>
      </c>
      <c r="AU49" s="157">
        <v>187</v>
      </c>
      <c r="AV49" s="157">
        <v>514</v>
      </c>
      <c r="AW49" s="157">
        <v>514</v>
      </c>
      <c r="AX49" s="157">
        <v>514</v>
      </c>
      <c r="AY49" s="157">
        <v>514</v>
      </c>
      <c r="AZ49" s="157">
        <v>462</v>
      </c>
      <c r="BA49" s="157">
        <v>416</v>
      </c>
      <c r="BB49" s="157">
        <v>375</v>
      </c>
      <c r="BC49" s="157">
        <v>324</v>
      </c>
      <c r="BD49" s="691"/>
      <c r="BE49" s="162">
        <v>120</v>
      </c>
      <c r="BF49" s="304" t="s">
        <v>1166</v>
      </c>
      <c r="BG49" s="157">
        <v>196</v>
      </c>
      <c r="BH49" s="157">
        <v>312</v>
      </c>
      <c r="BI49" s="158">
        <v>462</v>
      </c>
      <c r="BJ49" s="157">
        <v>582</v>
      </c>
      <c r="BK49" s="157">
        <v>665</v>
      </c>
      <c r="BL49" s="158">
        <v>738</v>
      </c>
      <c r="BM49" s="157">
        <v>791</v>
      </c>
      <c r="BN49" s="158">
        <v>793</v>
      </c>
      <c r="BO49" s="157">
        <v>196</v>
      </c>
      <c r="BP49" s="157">
        <v>312</v>
      </c>
      <c r="BQ49" s="158">
        <v>462</v>
      </c>
      <c r="BR49" s="157">
        <v>582</v>
      </c>
      <c r="BS49" s="157">
        <v>665</v>
      </c>
      <c r="BT49" s="157">
        <v>738</v>
      </c>
      <c r="BU49" s="158">
        <v>791</v>
      </c>
      <c r="BV49" s="157">
        <v>793</v>
      </c>
      <c r="BW49" s="157">
        <v>164</v>
      </c>
      <c r="BX49" s="157">
        <v>260</v>
      </c>
      <c r="BY49" s="157">
        <v>394</v>
      </c>
      <c r="BZ49" s="157">
        <v>567</v>
      </c>
      <c r="CA49" s="157">
        <v>665</v>
      </c>
      <c r="CB49" s="157">
        <v>738</v>
      </c>
      <c r="CC49" s="157">
        <v>791</v>
      </c>
      <c r="CD49" s="157">
        <v>793</v>
      </c>
      <c r="CE49" s="691"/>
      <c r="CF49" s="162">
        <v>120</v>
      </c>
      <c r="CG49" s="304" t="s">
        <v>1166</v>
      </c>
      <c r="CH49" s="157">
        <v>171</v>
      </c>
      <c r="CI49" s="157">
        <v>171</v>
      </c>
      <c r="CJ49" s="158">
        <v>253</v>
      </c>
      <c r="CK49" s="157">
        <v>317</v>
      </c>
      <c r="CL49" s="157">
        <v>363</v>
      </c>
      <c r="CM49" s="158">
        <v>403</v>
      </c>
      <c r="CN49" s="157">
        <v>432</v>
      </c>
      <c r="CO49" s="158">
        <v>432</v>
      </c>
      <c r="CP49" s="157">
        <v>171</v>
      </c>
      <c r="CQ49" s="157">
        <v>171</v>
      </c>
      <c r="CR49" s="158">
        <v>253</v>
      </c>
      <c r="CS49" s="157">
        <v>317</v>
      </c>
      <c r="CT49" s="157">
        <v>363</v>
      </c>
      <c r="CU49" s="157">
        <v>403</v>
      </c>
      <c r="CV49" s="158">
        <v>432</v>
      </c>
      <c r="CW49" s="157">
        <v>432</v>
      </c>
      <c r="CX49" s="157">
        <v>240</v>
      </c>
      <c r="CY49" s="157">
        <v>240</v>
      </c>
      <c r="CZ49" s="157">
        <v>240</v>
      </c>
      <c r="DA49" s="157">
        <v>310</v>
      </c>
      <c r="DB49" s="157">
        <v>363</v>
      </c>
      <c r="DC49" s="157">
        <v>403</v>
      </c>
      <c r="DD49" s="157">
        <v>432</v>
      </c>
      <c r="DE49" s="157">
        <v>432</v>
      </c>
    </row>
    <row r="50" spans="1:109">
      <c r="A50" s="143">
        <v>50</v>
      </c>
      <c r="B50" s="691"/>
      <c r="C50" s="163"/>
      <c r="D50" s="305" t="s">
        <v>1167</v>
      </c>
      <c r="E50" s="159">
        <v>60</v>
      </c>
      <c r="F50" s="159">
        <v>60</v>
      </c>
      <c r="G50" s="160">
        <v>59</v>
      </c>
      <c r="H50" s="159">
        <v>49</v>
      </c>
      <c r="I50" s="159">
        <v>43</v>
      </c>
      <c r="J50" s="160">
        <v>39</v>
      </c>
      <c r="K50" s="159">
        <v>35</v>
      </c>
      <c r="L50" s="160">
        <v>33</v>
      </c>
      <c r="M50" s="159">
        <v>60</v>
      </c>
      <c r="N50" s="159">
        <v>60</v>
      </c>
      <c r="O50" s="160">
        <v>59</v>
      </c>
      <c r="P50" s="159">
        <v>49</v>
      </c>
      <c r="Q50" s="159">
        <v>43</v>
      </c>
      <c r="R50" s="159">
        <v>39</v>
      </c>
      <c r="S50" s="160">
        <v>35</v>
      </c>
      <c r="T50" s="159">
        <v>33</v>
      </c>
      <c r="U50" s="159">
        <v>50</v>
      </c>
      <c r="V50" s="159">
        <v>50</v>
      </c>
      <c r="W50" s="159">
        <v>50</v>
      </c>
      <c r="X50" s="159">
        <v>49</v>
      </c>
      <c r="Y50" s="159">
        <v>43</v>
      </c>
      <c r="Z50" s="159">
        <v>39</v>
      </c>
      <c r="AA50" s="159">
        <v>35</v>
      </c>
      <c r="AB50" s="159">
        <v>33</v>
      </c>
      <c r="AC50" s="691"/>
      <c r="AD50" s="163"/>
      <c r="AE50" s="305" t="s">
        <v>1167</v>
      </c>
      <c r="AF50" s="159">
        <v>327</v>
      </c>
      <c r="AG50" s="159">
        <v>327</v>
      </c>
      <c r="AH50" s="160">
        <v>320</v>
      </c>
      <c r="AI50" s="159">
        <v>268</v>
      </c>
      <c r="AJ50" s="159">
        <v>235</v>
      </c>
      <c r="AK50" s="160">
        <v>212</v>
      </c>
      <c r="AL50" s="159">
        <v>194</v>
      </c>
      <c r="AM50" s="160">
        <v>180</v>
      </c>
      <c r="AN50" s="159">
        <v>327</v>
      </c>
      <c r="AO50" s="159">
        <v>327</v>
      </c>
      <c r="AP50" s="160">
        <v>320</v>
      </c>
      <c r="AQ50" s="159">
        <v>268</v>
      </c>
      <c r="AR50" s="159">
        <v>235</v>
      </c>
      <c r="AS50" s="159">
        <v>212</v>
      </c>
      <c r="AT50" s="160">
        <v>194</v>
      </c>
      <c r="AU50" s="159">
        <v>180</v>
      </c>
      <c r="AV50" s="159">
        <v>471</v>
      </c>
      <c r="AW50" s="159">
        <v>471</v>
      </c>
      <c r="AX50" s="159">
        <v>471</v>
      </c>
      <c r="AY50" s="159">
        <v>463</v>
      </c>
      <c r="AZ50" s="159">
        <v>405</v>
      </c>
      <c r="BA50" s="159">
        <v>365</v>
      </c>
      <c r="BB50" s="159">
        <v>334</v>
      </c>
      <c r="BC50" s="159">
        <v>310</v>
      </c>
      <c r="BD50" s="691"/>
      <c r="BE50" s="163"/>
      <c r="BF50" s="305" t="s">
        <v>1167</v>
      </c>
      <c r="BG50" s="159">
        <v>179</v>
      </c>
      <c r="BH50" s="159">
        <v>286</v>
      </c>
      <c r="BI50" s="160">
        <v>423</v>
      </c>
      <c r="BJ50" s="159">
        <v>510</v>
      </c>
      <c r="BK50" s="159">
        <v>582</v>
      </c>
      <c r="BL50" s="160">
        <v>647</v>
      </c>
      <c r="BM50" s="159">
        <v>705</v>
      </c>
      <c r="BN50" s="160">
        <v>760</v>
      </c>
      <c r="BO50" s="159">
        <v>179</v>
      </c>
      <c r="BP50" s="159">
        <v>286</v>
      </c>
      <c r="BQ50" s="160">
        <v>423</v>
      </c>
      <c r="BR50" s="159">
        <v>510</v>
      </c>
      <c r="BS50" s="159">
        <v>582</v>
      </c>
      <c r="BT50" s="159">
        <v>647</v>
      </c>
      <c r="BU50" s="160">
        <v>705</v>
      </c>
      <c r="BV50" s="159">
        <v>760</v>
      </c>
      <c r="BW50" s="159">
        <v>149</v>
      </c>
      <c r="BX50" s="159">
        <v>237</v>
      </c>
      <c r="BY50" s="159">
        <v>360</v>
      </c>
      <c r="BZ50" s="159">
        <v>510</v>
      </c>
      <c r="CA50" s="159">
        <v>582</v>
      </c>
      <c r="CB50" s="159">
        <v>647</v>
      </c>
      <c r="CC50" s="159">
        <v>705</v>
      </c>
      <c r="CD50" s="159">
        <v>760</v>
      </c>
      <c r="CE50" s="691"/>
      <c r="CF50" s="163"/>
      <c r="CG50" s="305" t="s">
        <v>1167</v>
      </c>
      <c r="CH50" s="159">
        <v>155</v>
      </c>
      <c r="CI50" s="159">
        <v>155</v>
      </c>
      <c r="CJ50" s="160">
        <v>231</v>
      </c>
      <c r="CK50" s="159">
        <v>279</v>
      </c>
      <c r="CL50" s="159">
        <v>317</v>
      </c>
      <c r="CM50" s="160">
        <v>353</v>
      </c>
      <c r="CN50" s="159">
        <v>384</v>
      </c>
      <c r="CO50" s="160">
        <v>415</v>
      </c>
      <c r="CP50" s="159">
        <v>155</v>
      </c>
      <c r="CQ50" s="159">
        <v>155</v>
      </c>
      <c r="CR50" s="160">
        <v>231</v>
      </c>
      <c r="CS50" s="159">
        <v>279</v>
      </c>
      <c r="CT50" s="159">
        <v>317</v>
      </c>
      <c r="CU50" s="159">
        <v>353</v>
      </c>
      <c r="CV50" s="160">
        <v>384</v>
      </c>
      <c r="CW50" s="159">
        <v>415</v>
      </c>
      <c r="CX50" s="159">
        <v>219</v>
      </c>
      <c r="CY50" s="159">
        <v>219</v>
      </c>
      <c r="CZ50" s="159">
        <v>219</v>
      </c>
      <c r="DA50" s="159">
        <v>279</v>
      </c>
      <c r="DB50" s="159">
        <v>317</v>
      </c>
      <c r="DC50" s="159">
        <v>353</v>
      </c>
      <c r="DD50" s="159">
        <v>384</v>
      </c>
      <c r="DE50" s="159">
        <v>415</v>
      </c>
    </row>
    <row r="51" spans="1:109">
      <c r="A51" s="143">
        <v>51</v>
      </c>
      <c r="B51" s="691"/>
      <c r="C51" s="164"/>
      <c r="D51" s="303" t="s">
        <v>1165</v>
      </c>
      <c r="E51" s="155">
        <v>92</v>
      </c>
      <c r="F51" s="155">
        <v>92</v>
      </c>
      <c r="G51" s="156">
        <v>85</v>
      </c>
      <c r="H51" s="155">
        <v>71</v>
      </c>
      <c r="I51" s="155">
        <v>58</v>
      </c>
      <c r="J51" s="156">
        <v>47</v>
      </c>
      <c r="K51" s="155">
        <v>40</v>
      </c>
      <c r="L51" s="156">
        <v>34</v>
      </c>
      <c r="M51" s="155">
        <v>92</v>
      </c>
      <c r="N51" s="155">
        <v>92</v>
      </c>
      <c r="O51" s="156">
        <v>85</v>
      </c>
      <c r="P51" s="155">
        <v>71</v>
      </c>
      <c r="Q51" s="155">
        <v>58</v>
      </c>
      <c r="R51" s="155">
        <v>47</v>
      </c>
      <c r="S51" s="156">
        <v>40</v>
      </c>
      <c r="T51" s="155">
        <v>34</v>
      </c>
      <c r="U51" s="155">
        <v>64</v>
      </c>
      <c r="V51" s="155">
        <v>64</v>
      </c>
      <c r="W51" s="155">
        <v>64</v>
      </c>
      <c r="X51" s="155">
        <v>64</v>
      </c>
      <c r="Y51" s="155">
        <v>58</v>
      </c>
      <c r="Z51" s="155">
        <v>47</v>
      </c>
      <c r="AA51" s="155">
        <v>40</v>
      </c>
      <c r="AB51" s="155">
        <v>34</v>
      </c>
      <c r="AC51" s="691"/>
      <c r="AD51" s="164"/>
      <c r="AE51" s="303" t="s">
        <v>1165</v>
      </c>
      <c r="AF51" s="155">
        <v>594</v>
      </c>
      <c r="AG51" s="155">
        <v>594</v>
      </c>
      <c r="AH51" s="156">
        <v>552</v>
      </c>
      <c r="AI51" s="155">
        <v>460</v>
      </c>
      <c r="AJ51" s="155">
        <v>378</v>
      </c>
      <c r="AK51" s="156">
        <v>306</v>
      </c>
      <c r="AL51" s="155">
        <v>258</v>
      </c>
      <c r="AM51" s="156">
        <v>222</v>
      </c>
      <c r="AN51" s="155">
        <v>594</v>
      </c>
      <c r="AO51" s="155">
        <v>594</v>
      </c>
      <c r="AP51" s="156">
        <v>552</v>
      </c>
      <c r="AQ51" s="155">
        <v>460</v>
      </c>
      <c r="AR51" s="155">
        <v>378</v>
      </c>
      <c r="AS51" s="155">
        <v>306</v>
      </c>
      <c r="AT51" s="156">
        <v>258</v>
      </c>
      <c r="AU51" s="155">
        <v>222</v>
      </c>
      <c r="AV51" s="155">
        <v>713</v>
      </c>
      <c r="AW51" s="155">
        <v>713</v>
      </c>
      <c r="AX51" s="155">
        <v>713</v>
      </c>
      <c r="AY51" s="155">
        <v>713</v>
      </c>
      <c r="AZ51" s="155">
        <v>649</v>
      </c>
      <c r="BA51" s="155">
        <v>526</v>
      </c>
      <c r="BB51" s="155">
        <v>442</v>
      </c>
      <c r="BC51" s="155">
        <v>382</v>
      </c>
      <c r="BD51" s="691"/>
      <c r="BE51" s="164"/>
      <c r="BF51" s="303" t="s">
        <v>1165</v>
      </c>
      <c r="BG51" s="155">
        <v>314</v>
      </c>
      <c r="BH51" s="155">
        <v>463</v>
      </c>
      <c r="BI51" s="156">
        <v>632</v>
      </c>
      <c r="BJ51" s="155">
        <v>738</v>
      </c>
      <c r="BK51" s="155">
        <v>791</v>
      </c>
      <c r="BL51" s="156">
        <v>791</v>
      </c>
      <c r="BM51" s="155">
        <v>791</v>
      </c>
      <c r="BN51" s="156">
        <v>792</v>
      </c>
      <c r="BO51" s="155">
        <v>314</v>
      </c>
      <c r="BP51" s="155">
        <v>463</v>
      </c>
      <c r="BQ51" s="156">
        <v>632</v>
      </c>
      <c r="BR51" s="155">
        <v>738</v>
      </c>
      <c r="BS51" s="155">
        <v>791</v>
      </c>
      <c r="BT51" s="155">
        <v>791</v>
      </c>
      <c r="BU51" s="156">
        <v>791</v>
      </c>
      <c r="BV51" s="155">
        <v>792</v>
      </c>
      <c r="BW51" s="155">
        <v>219</v>
      </c>
      <c r="BX51" s="155">
        <v>323</v>
      </c>
      <c r="BY51" s="155">
        <v>476</v>
      </c>
      <c r="BZ51" s="155">
        <v>666</v>
      </c>
      <c r="CA51" s="155">
        <v>791</v>
      </c>
      <c r="CB51" s="155">
        <v>791</v>
      </c>
      <c r="CC51" s="155">
        <v>791</v>
      </c>
      <c r="CD51" s="155">
        <v>792</v>
      </c>
      <c r="CE51" s="691"/>
      <c r="CF51" s="164"/>
      <c r="CG51" s="303" t="s">
        <v>1165</v>
      </c>
      <c r="CH51" s="155">
        <v>277</v>
      </c>
      <c r="CI51" s="155">
        <v>277</v>
      </c>
      <c r="CJ51" s="156">
        <v>336</v>
      </c>
      <c r="CK51" s="155">
        <v>403</v>
      </c>
      <c r="CL51" s="155">
        <v>432</v>
      </c>
      <c r="CM51" s="156">
        <v>432</v>
      </c>
      <c r="CN51" s="155">
        <v>432</v>
      </c>
      <c r="CO51" s="156">
        <v>432</v>
      </c>
      <c r="CP51" s="155">
        <v>277</v>
      </c>
      <c r="CQ51" s="155">
        <v>277</v>
      </c>
      <c r="CR51" s="156">
        <v>336</v>
      </c>
      <c r="CS51" s="155">
        <v>403</v>
      </c>
      <c r="CT51" s="155">
        <v>432</v>
      </c>
      <c r="CU51" s="155">
        <v>432</v>
      </c>
      <c r="CV51" s="156">
        <v>432</v>
      </c>
      <c r="CW51" s="155">
        <v>432</v>
      </c>
      <c r="CX51" s="155">
        <v>332</v>
      </c>
      <c r="CY51" s="155">
        <v>332</v>
      </c>
      <c r="CZ51" s="155">
        <v>332</v>
      </c>
      <c r="DA51" s="155">
        <v>364</v>
      </c>
      <c r="DB51" s="155">
        <v>432</v>
      </c>
      <c r="DC51" s="155">
        <v>432</v>
      </c>
      <c r="DD51" s="155">
        <v>432</v>
      </c>
      <c r="DE51" s="155">
        <v>432</v>
      </c>
    </row>
    <row r="52" spans="1:109">
      <c r="A52" s="143">
        <v>52</v>
      </c>
      <c r="B52" s="691"/>
      <c r="C52" s="699">
        <v>130</v>
      </c>
      <c r="D52" s="304" t="s">
        <v>1166</v>
      </c>
      <c r="E52" s="157">
        <v>62</v>
      </c>
      <c r="F52" s="157">
        <v>62</v>
      </c>
      <c r="G52" s="158">
        <v>62</v>
      </c>
      <c r="H52" s="157">
        <v>56</v>
      </c>
      <c r="I52" s="157">
        <v>49</v>
      </c>
      <c r="J52" s="158">
        <v>44</v>
      </c>
      <c r="K52" s="157">
        <v>40</v>
      </c>
      <c r="L52" s="158">
        <v>34</v>
      </c>
      <c r="M52" s="157">
        <v>62</v>
      </c>
      <c r="N52" s="157">
        <v>62</v>
      </c>
      <c r="O52" s="158">
        <v>62</v>
      </c>
      <c r="P52" s="157">
        <v>56</v>
      </c>
      <c r="Q52" s="157">
        <v>49</v>
      </c>
      <c r="R52" s="157">
        <v>44</v>
      </c>
      <c r="S52" s="158">
        <v>40</v>
      </c>
      <c r="T52" s="157">
        <v>34</v>
      </c>
      <c r="U52" s="157">
        <v>52</v>
      </c>
      <c r="V52" s="157">
        <v>52</v>
      </c>
      <c r="W52" s="157">
        <v>52</v>
      </c>
      <c r="X52" s="157">
        <v>52</v>
      </c>
      <c r="Y52" s="157">
        <v>49</v>
      </c>
      <c r="Z52" s="157">
        <v>44</v>
      </c>
      <c r="AA52" s="157">
        <v>40</v>
      </c>
      <c r="AB52" s="157">
        <v>34</v>
      </c>
      <c r="AC52" s="691"/>
      <c r="AD52" s="699">
        <v>130</v>
      </c>
      <c r="AE52" s="304" t="s">
        <v>1166</v>
      </c>
      <c r="AF52" s="157">
        <v>401</v>
      </c>
      <c r="AG52" s="157">
        <v>401</v>
      </c>
      <c r="AH52" s="158">
        <v>401</v>
      </c>
      <c r="AI52" s="157">
        <v>363</v>
      </c>
      <c r="AJ52" s="157">
        <v>317</v>
      </c>
      <c r="AK52" s="158">
        <v>286</v>
      </c>
      <c r="AL52" s="157">
        <v>258</v>
      </c>
      <c r="AM52" s="158">
        <v>223</v>
      </c>
      <c r="AN52" s="157">
        <v>401</v>
      </c>
      <c r="AO52" s="157">
        <v>401</v>
      </c>
      <c r="AP52" s="158">
        <v>401</v>
      </c>
      <c r="AQ52" s="157">
        <v>363</v>
      </c>
      <c r="AR52" s="157">
        <v>317</v>
      </c>
      <c r="AS52" s="157">
        <v>286</v>
      </c>
      <c r="AT52" s="158">
        <v>258</v>
      </c>
      <c r="AU52" s="157">
        <v>223</v>
      </c>
      <c r="AV52" s="157">
        <v>574</v>
      </c>
      <c r="AW52" s="157">
        <v>574</v>
      </c>
      <c r="AX52" s="157">
        <v>574</v>
      </c>
      <c r="AY52" s="157">
        <v>574</v>
      </c>
      <c r="AZ52" s="157">
        <v>545</v>
      </c>
      <c r="BA52" s="157">
        <v>491</v>
      </c>
      <c r="BB52" s="157">
        <v>442</v>
      </c>
      <c r="BC52" s="157">
        <v>382</v>
      </c>
      <c r="BD52" s="691"/>
      <c r="BE52" s="699">
        <v>130</v>
      </c>
      <c r="BF52" s="304" t="s">
        <v>1166</v>
      </c>
      <c r="BG52" s="157">
        <v>212</v>
      </c>
      <c r="BH52" s="157">
        <v>312</v>
      </c>
      <c r="BI52" s="158">
        <v>459</v>
      </c>
      <c r="BJ52" s="157">
        <v>582</v>
      </c>
      <c r="BK52" s="157">
        <v>665</v>
      </c>
      <c r="BL52" s="158">
        <v>738</v>
      </c>
      <c r="BM52" s="157">
        <v>791</v>
      </c>
      <c r="BN52" s="158">
        <v>793</v>
      </c>
      <c r="BO52" s="157">
        <v>212</v>
      </c>
      <c r="BP52" s="157">
        <v>312</v>
      </c>
      <c r="BQ52" s="158">
        <v>459</v>
      </c>
      <c r="BR52" s="157">
        <v>582</v>
      </c>
      <c r="BS52" s="157">
        <v>665</v>
      </c>
      <c r="BT52" s="157">
        <v>738</v>
      </c>
      <c r="BU52" s="158">
        <v>791</v>
      </c>
      <c r="BV52" s="157">
        <v>793</v>
      </c>
      <c r="BW52" s="157">
        <v>177</v>
      </c>
      <c r="BX52" s="157">
        <v>261</v>
      </c>
      <c r="BY52" s="157">
        <v>383</v>
      </c>
      <c r="BZ52" s="157">
        <v>537</v>
      </c>
      <c r="CA52" s="157">
        <v>665</v>
      </c>
      <c r="CB52" s="157">
        <v>738</v>
      </c>
      <c r="CC52" s="157">
        <v>791</v>
      </c>
      <c r="CD52" s="157">
        <v>793</v>
      </c>
      <c r="CE52" s="691"/>
      <c r="CF52" s="699">
        <v>130</v>
      </c>
      <c r="CG52" s="304" t="s">
        <v>1166</v>
      </c>
      <c r="CH52" s="157">
        <v>187</v>
      </c>
      <c r="CI52" s="157">
        <v>187</v>
      </c>
      <c r="CJ52" s="158">
        <v>244</v>
      </c>
      <c r="CK52" s="157">
        <v>317</v>
      </c>
      <c r="CL52" s="157">
        <v>363</v>
      </c>
      <c r="CM52" s="158">
        <v>403</v>
      </c>
      <c r="CN52" s="157">
        <v>432</v>
      </c>
      <c r="CO52" s="158">
        <v>432</v>
      </c>
      <c r="CP52" s="157">
        <v>187</v>
      </c>
      <c r="CQ52" s="157">
        <v>187</v>
      </c>
      <c r="CR52" s="158">
        <v>244</v>
      </c>
      <c r="CS52" s="157">
        <v>317</v>
      </c>
      <c r="CT52" s="157">
        <v>363</v>
      </c>
      <c r="CU52" s="157">
        <v>403</v>
      </c>
      <c r="CV52" s="158">
        <v>432</v>
      </c>
      <c r="CW52" s="157">
        <v>432</v>
      </c>
      <c r="CX52" s="157">
        <v>268</v>
      </c>
      <c r="CY52" s="157">
        <v>268</v>
      </c>
      <c r="CZ52" s="157">
        <v>268</v>
      </c>
      <c r="DA52" s="157">
        <v>294</v>
      </c>
      <c r="DB52" s="157">
        <v>363</v>
      </c>
      <c r="DC52" s="157">
        <v>403</v>
      </c>
      <c r="DD52" s="157">
        <v>432</v>
      </c>
      <c r="DE52" s="157">
        <v>432</v>
      </c>
    </row>
    <row r="53" spans="1:109">
      <c r="A53" s="143">
        <v>53</v>
      </c>
      <c r="B53" s="691"/>
      <c r="C53" s="700"/>
      <c r="D53" s="305" t="s">
        <v>1167</v>
      </c>
      <c r="E53" s="159">
        <v>57</v>
      </c>
      <c r="F53" s="159">
        <v>57</v>
      </c>
      <c r="G53" s="160">
        <v>57</v>
      </c>
      <c r="H53" s="159">
        <v>49</v>
      </c>
      <c r="I53" s="159">
        <v>43</v>
      </c>
      <c r="J53" s="160">
        <v>39</v>
      </c>
      <c r="K53" s="159">
        <v>35</v>
      </c>
      <c r="L53" s="160">
        <v>33</v>
      </c>
      <c r="M53" s="159">
        <v>57</v>
      </c>
      <c r="N53" s="159">
        <v>57</v>
      </c>
      <c r="O53" s="160">
        <v>57</v>
      </c>
      <c r="P53" s="159">
        <v>49</v>
      </c>
      <c r="Q53" s="159">
        <v>43</v>
      </c>
      <c r="R53" s="159">
        <v>39</v>
      </c>
      <c r="S53" s="160">
        <v>35</v>
      </c>
      <c r="T53" s="159">
        <v>33</v>
      </c>
      <c r="U53" s="159">
        <v>47</v>
      </c>
      <c r="V53" s="159">
        <v>47</v>
      </c>
      <c r="W53" s="159">
        <v>47</v>
      </c>
      <c r="X53" s="159">
        <v>47</v>
      </c>
      <c r="Y53" s="159">
        <v>43</v>
      </c>
      <c r="Z53" s="159">
        <v>39</v>
      </c>
      <c r="AA53" s="159">
        <v>35</v>
      </c>
      <c r="AB53" s="159">
        <v>33</v>
      </c>
      <c r="AC53" s="691"/>
      <c r="AD53" s="700"/>
      <c r="AE53" s="305" t="s">
        <v>1167</v>
      </c>
      <c r="AF53" s="159">
        <v>366</v>
      </c>
      <c r="AG53" s="159">
        <v>366</v>
      </c>
      <c r="AH53" s="160">
        <v>366</v>
      </c>
      <c r="AI53" s="159">
        <v>317</v>
      </c>
      <c r="AJ53" s="159">
        <v>278</v>
      </c>
      <c r="AK53" s="160">
        <v>251</v>
      </c>
      <c r="AL53" s="159">
        <v>230</v>
      </c>
      <c r="AM53" s="160">
        <v>213</v>
      </c>
      <c r="AN53" s="159">
        <v>366</v>
      </c>
      <c r="AO53" s="159">
        <v>366</v>
      </c>
      <c r="AP53" s="160">
        <v>366</v>
      </c>
      <c r="AQ53" s="159">
        <v>317</v>
      </c>
      <c r="AR53" s="159">
        <v>278</v>
      </c>
      <c r="AS53" s="159">
        <v>251</v>
      </c>
      <c r="AT53" s="160">
        <v>230</v>
      </c>
      <c r="AU53" s="159">
        <v>213</v>
      </c>
      <c r="AV53" s="159">
        <v>525</v>
      </c>
      <c r="AW53" s="159">
        <v>525</v>
      </c>
      <c r="AX53" s="159">
        <v>525</v>
      </c>
      <c r="AY53" s="159">
        <v>525</v>
      </c>
      <c r="AZ53" s="159">
        <v>478</v>
      </c>
      <c r="BA53" s="159">
        <v>430</v>
      </c>
      <c r="BB53" s="159">
        <v>395</v>
      </c>
      <c r="BC53" s="159">
        <v>366</v>
      </c>
      <c r="BD53" s="691"/>
      <c r="BE53" s="700"/>
      <c r="BF53" s="305" t="s">
        <v>1167</v>
      </c>
      <c r="BG53" s="159">
        <v>194</v>
      </c>
      <c r="BH53" s="159">
        <v>285</v>
      </c>
      <c r="BI53" s="160">
        <v>419</v>
      </c>
      <c r="BJ53" s="159">
        <v>510</v>
      </c>
      <c r="BK53" s="159">
        <v>582</v>
      </c>
      <c r="BL53" s="160">
        <v>647</v>
      </c>
      <c r="BM53" s="159">
        <v>705</v>
      </c>
      <c r="BN53" s="160">
        <v>760</v>
      </c>
      <c r="BO53" s="159">
        <v>194</v>
      </c>
      <c r="BP53" s="159">
        <v>285</v>
      </c>
      <c r="BQ53" s="160">
        <v>419</v>
      </c>
      <c r="BR53" s="159">
        <v>510</v>
      </c>
      <c r="BS53" s="159">
        <v>582</v>
      </c>
      <c r="BT53" s="159">
        <v>647</v>
      </c>
      <c r="BU53" s="160">
        <v>705</v>
      </c>
      <c r="BV53" s="159">
        <v>760</v>
      </c>
      <c r="BW53" s="159">
        <v>162</v>
      </c>
      <c r="BX53" s="159">
        <v>238</v>
      </c>
      <c r="BY53" s="159">
        <v>350</v>
      </c>
      <c r="BZ53" s="159">
        <v>490</v>
      </c>
      <c r="CA53" s="159">
        <v>582</v>
      </c>
      <c r="CB53" s="159">
        <v>647</v>
      </c>
      <c r="CC53" s="159">
        <v>705</v>
      </c>
      <c r="CD53" s="159">
        <v>760</v>
      </c>
      <c r="CE53" s="691"/>
      <c r="CF53" s="700"/>
      <c r="CG53" s="305" t="s">
        <v>1167</v>
      </c>
      <c r="CH53" s="159">
        <v>171</v>
      </c>
      <c r="CI53" s="159">
        <v>171</v>
      </c>
      <c r="CJ53" s="160">
        <v>222</v>
      </c>
      <c r="CK53" s="159">
        <v>279</v>
      </c>
      <c r="CL53" s="159">
        <v>317</v>
      </c>
      <c r="CM53" s="160">
        <v>353</v>
      </c>
      <c r="CN53" s="159">
        <v>384</v>
      </c>
      <c r="CO53" s="160">
        <v>415</v>
      </c>
      <c r="CP53" s="159">
        <v>171</v>
      </c>
      <c r="CQ53" s="159">
        <v>171</v>
      </c>
      <c r="CR53" s="160">
        <v>222</v>
      </c>
      <c r="CS53" s="159">
        <v>279</v>
      </c>
      <c r="CT53" s="159">
        <v>317</v>
      </c>
      <c r="CU53" s="159">
        <v>353</v>
      </c>
      <c r="CV53" s="160">
        <v>384</v>
      </c>
      <c r="CW53" s="159">
        <v>415</v>
      </c>
      <c r="CX53" s="159">
        <v>245</v>
      </c>
      <c r="CY53" s="159">
        <v>245</v>
      </c>
      <c r="CZ53" s="159">
        <v>245</v>
      </c>
      <c r="DA53" s="159">
        <v>268</v>
      </c>
      <c r="DB53" s="159">
        <v>317</v>
      </c>
      <c r="DC53" s="159">
        <v>353</v>
      </c>
      <c r="DD53" s="159">
        <v>384</v>
      </c>
      <c r="DE53" s="159">
        <v>415</v>
      </c>
    </row>
    <row r="54" spans="1:109">
      <c r="A54" s="143">
        <v>54</v>
      </c>
      <c r="B54" s="691"/>
      <c r="C54" s="710">
        <v>140</v>
      </c>
      <c r="D54" s="303" t="s">
        <v>1165</v>
      </c>
      <c r="E54" s="155">
        <v>87</v>
      </c>
      <c r="F54" s="155">
        <v>87</v>
      </c>
      <c r="G54" s="156">
        <v>85</v>
      </c>
      <c r="H54" s="155">
        <v>71</v>
      </c>
      <c r="I54" s="155">
        <v>58</v>
      </c>
      <c r="J54" s="156">
        <v>47</v>
      </c>
      <c r="K54" s="155">
        <v>40</v>
      </c>
      <c r="L54" s="156">
        <v>34</v>
      </c>
      <c r="M54" s="155">
        <v>87</v>
      </c>
      <c r="N54" s="155">
        <v>87</v>
      </c>
      <c r="O54" s="156">
        <v>85</v>
      </c>
      <c r="P54" s="155">
        <v>71</v>
      </c>
      <c r="Q54" s="155">
        <v>58</v>
      </c>
      <c r="R54" s="155">
        <v>47</v>
      </c>
      <c r="S54" s="156">
        <v>40</v>
      </c>
      <c r="T54" s="155">
        <v>34</v>
      </c>
      <c r="U54" s="155">
        <v>55</v>
      </c>
      <c r="V54" s="155">
        <v>55</v>
      </c>
      <c r="W54" s="155">
        <v>55</v>
      </c>
      <c r="X54" s="155">
        <v>55</v>
      </c>
      <c r="Y54" s="155">
        <v>55</v>
      </c>
      <c r="Z54" s="155">
        <v>47</v>
      </c>
      <c r="AA54" s="155">
        <v>40</v>
      </c>
      <c r="AB54" s="155">
        <v>34</v>
      </c>
      <c r="AC54" s="691"/>
      <c r="AD54" s="710">
        <v>140</v>
      </c>
      <c r="AE54" s="303" t="s">
        <v>1165</v>
      </c>
      <c r="AF54" s="155">
        <v>660</v>
      </c>
      <c r="AG54" s="155">
        <v>660</v>
      </c>
      <c r="AH54" s="156">
        <v>646</v>
      </c>
      <c r="AI54" s="155">
        <v>539</v>
      </c>
      <c r="AJ54" s="155">
        <v>443</v>
      </c>
      <c r="AK54" s="156">
        <v>359</v>
      </c>
      <c r="AL54" s="155">
        <v>302</v>
      </c>
      <c r="AM54" s="156">
        <v>260</v>
      </c>
      <c r="AN54" s="155">
        <v>660</v>
      </c>
      <c r="AO54" s="155">
        <v>660</v>
      </c>
      <c r="AP54" s="156">
        <v>646</v>
      </c>
      <c r="AQ54" s="155">
        <v>539</v>
      </c>
      <c r="AR54" s="155">
        <v>443</v>
      </c>
      <c r="AS54" s="155">
        <v>359</v>
      </c>
      <c r="AT54" s="156">
        <v>302</v>
      </c>
      <c r="AU54" s="155">
        <v>260</v>
      </c>
      <c r="AV54" s="155">
        <v>713</v>
      </c>
      <c r="AW54" s="155">
        <v>713</v>
      </c>
      <c r="AX54" s="155">
        <v>713</v>
      </c>
      <c r="AY54" s="155">
        <v>713</v>
      </c>
      <c r="AZ54" s="155">
        <v>713</v>
      </c>
      <c r="BA54" s="155">
        <v>614</v>
      </c>
      <c r="BB54" s="155">
        <v>516</v>
      </c>
      <c r="BC54" s="155">
        <v>445</v>
      </c>
      <c r="BD54" s="691"/>
      <c r="BE54" s="710">
        <v>140</v>
      </c>
      <c r="BF54" s="303" t="s">
        <v>1165</v>
      </c>
      <c r="BG54" s="155">
        <v>336</v>
      </c>
      <c r="BH54" s="155">
        <v>463</v>
      </c>
      <c r="BI54" s="156">
        <v>657</v>
      </c>
      <c r="BJ54" s="155">
        <v>738</v>
      </c>
      <c r="BK54" s="155">
        <v>791</v>
      </c>
      <c r="BL54" s="156">
        <v>791</v>
      </c>
      <c r="BM54" s="155">
        <v>791</v>
      </c>
      <c r="BN54" s="156">
        <v>792</v>
      </c>
      <c r="BO54" s="155">
        <v>336</v>
      </c>
      <c r="BP54" s="155">
        <v>463</v>
      </c>
      <c r="BQ54" s="156">
        <v>657</v>
      </c>
      <c r="BR54" s="155">
        <v>738</v>
      </c>
      <c r="BS54" s="155">
        <v>791</v>
      </c>
      <c r="BT54" s="155">
        <v>791</v>
      </c>
      <c r="BU54" s="156">
        <v>791</v>
      </c>
      <c r="BV54" s="155">
        <v>792</v>
      </c>
      <c r="BW54" s="155">
        <v>212</v>
      </c>
      <c r="BX54" s="155">
        <v>293</v>
      </c>
      <c r="BY54" s="155">
        <v>423</v>
      </c>
      <c r="BZ54" s="155">
        <v>571</v>
      </c>
      <c r="CA54" s="155">
        <v>745</v>
      </c>
      <c r="CB54" s="155">
        <v>791</v>
      </c>
      <c r="CC54" s="155">
        <v>791</v>
      </c>
      <c r="CD54" s="155">
        <v>792</v>
      </c>
      <c r="CE54" s="691"/>
      <c r="CF54" s="710">
        <v>140</v>
      </c>
      <c r="CG54" s="303" t="s">
        <v>1165</v>
      </c>
      <c r="CH54" s="155">
        <v>308</v>
      </c>
      <c r="CI54" s="155">
        <v>308</v>
      </c>
      <c r="CJ54" s="156">
        <v>336</v>
      </c>
      <c r="CK54" s="155">
        <v>403</v>
      </c>
      <c r="CL54" s="155">
        <v>432</v>
      </c>
      <c r="CM54" s="156">
        <v>432</v>
      </c>
      <c r="CN54" s="155">
        <v>432</v>
      </c>
      <c r="CO54" s="156">
        <v>432</v>
      </c>
      <c r="CP54" s="155">
        <v>308</v>
      </c>
      <c r="CQ54" s="155">
        <v>308</v>
      </c>
      <c r="CR54" s="156">
        <v>336</v>
      </c>
      <c r="CS54" s="155">
        <v>403</v>
      </c>
      <c r="CT54" s="155">
        <v>432</v>
      </c>
      <c r="CU54" s="155">
        <v>432</v>
      </c>
      <c r="CV54" s="156">
        <v>432</v>
      </c>
      <c r="CW54" s="155">
        <v>432</v>
      </c>
      <c r="CX54" s="155">
        <v>332</v>
      </c>
      <c r="CY54" s="155">
        <v>332</v>
      </c>
      <c r="CZ54" s="155">
        <v>332</v>
      </c>
      <c r="DA54" s="155">
        <v>332</v>
      </c>
      <c r="DB54" s="155">
        <v>407</v>
      </c>
      <c r="DC54" s="155">
        <v>432</v>
      </c>
      <c r="DD54" s="155">
        <v>432</v>
      </c>
      <c r="DE54" s="155">
        <v>432</v>
      </c>
    </row>
    <row r="55" spans="1:109">
      <c r="A55" s="143">
        <v>55</v>
      </c>
      <c r="B55" s="691"/>
      <c r="C55" s="711"/>
      <c r="D55" s="304" t="s">
        <v>1166</v>
      </c>
      <c r="E55" s="157">
        <v>59</v>
      </c>
      <c r="F55" s="157">
        <v>59</v>
      </c>
      <c r="G55" s="158">
        <v>59</v>
      </c>
      <c r="H55" s="157">
        <v>56</v>
      </c>
      <c r="I55" s="157">
        <v>49</v>
      </c>
      <c r="J55" s="158">
        <v>44</v>
      </c>
      <c r="K55" s="157">
        <v>40</v>
      </c>
      <c r="L55" s="158">
        <v>34</v>
      </c>
      <c r="M55" s="157">
        <v>59</v>
      </c>
      <c r="N55" s="157">
        <v>59</v>
      </c>
      <c r="O55" s="158">
        <v>59</v>
      </c>
      <c r="P55" s="157">
        <v>56</v>
      </c>
      <c r="Q55" s="157">
        <v>49</v>
      </c>
      <c r="R55" s="157">
        <v>44</v>
      </c>
      <c r="S55" s="158">
        <v>40</v>
      </c>
      <c r="T55" s="157">
        <v>34</v>
      </c>
      <c r="U55" s="157">
        <v>49</v>
      </c>
      <c r="V55" s="157">
        <v>49</v>
      </c>
      <c r="W55" s="157">
        <v>49</v>
      </c>
      <c r="X55" s="157">
        <v>49</v>
      </c>
      <c r="Y55" s="157">
        <v>49</v>
      </c>
      <c r="Z55" s="157">
        <v>44</v>
      </c>
      <c r="AA55" s="157">
        <v>40</v>
      </c>
      <c r="AB55" s="157">
        <v>34</v>
      </c>
      <c r="AC55" s="691"/>
      <c r="AD55" s="711"/>
      <c r="AE55" s="304" t="s">
        <v>1166</v>
      </c>
      <c r="AF55" s="157">
        <v>445</v>
      </c>
      <c r="AG55" s="157">
        <v>445</v>
      </c>
      <c r="AH55" s="158">
        <v>445</v>
      </c>
      <c r="AI55" s="157">
        <v>425</v>
      </c>
      <c r="AJ55" s="157">
        <v>371</v>
      </c>
      <c r="AK55" s="158">
        <v>335</v>
      </c>
      <c r="AL55" s="157">
        <v>301</v>
      </c>
      <c r="AM55" s="158">
        <v>260</v>
      </c>
      <c r="AN55" s="157">
        <v>445</v>
      </c>
      <c r="AO55" s="157">
        <v>445</v>
      </c>
      <c r="AP55" s="158">
        <v>445</v>
      </c>
      <c r="AQ55" s="157">
        <v>425</v>
      </c>
      <c r="AR55" s="157">
        <v>371</v>
      </c>
      <c r="AS55" s="157">
        <v>335</v>
      </c>
      <c r="AT55" s="158">
        <v>301</v>
      </c>
      <c r="AU55" s="157">
        <v>260</v>
      </c>
      <c r="AV55" s="157">
        <v>637</v>
      </c>
      <c r="AW55" s="157">
        <v>637</v>
      </c>
      <c r="AX55" s="157">
        <v>637</v>
      </c>
      <c r="AY55" s="157">
        <v>637</v>
      </c>
      <c r="AZ55" s="157">
        <v>636</v>
      </c>
      <c r="BA55" s="157">
        <v>573</v>
      </c>
      <c r="BB55" s="157">
        <v>516</v>
      </c>
      <c r="BC55" s="157">
        <v>446</v>
      </c>
      <c r="BD55" s="691"/>
      <c r="BE55" s="711"/>
      <c r="BF55" s="304" t="s">
        <v>1166</v>
      </c>
      <c r="BG55" s="157">
        <v>227</v>
      </c>
      <c r="BH55" s="157">
        <v>313</v>
      </c>
      <c r="BI55" s="158">
        <v>451</v>
      </c>
      <c r="BJ55" s="157">
        <v>582</v>
      </c>
      <c r="BK55" s="157">
        <v>665</v>
      </c>
      <c r="BL55" s="158">
        <v>738</v>
      </c>
      <c r="BM55" s="157">
        <v>791</v>
      </c>
      <c r="BN55" s="158">
        <v>793</v>
      </c>
      <c r="BO55" s="157">
        <v>227</v>
      </c>
      <c r="BP55" s="157">
        <v>313</v>
      </c>
      <c r="BQ55" s="158">
        <v>451</v>
      </c>
      <c r="BR55" s="157">
        <v>582</v>
      </c>
      <c r="BS55" s="157">
        <v>665</v>
      </c>
      <c r="BT55" s="157">
        <v>738</v>
      </c>
      <c r="BU55" s="158">
        <v>791</v>
      </c>
      <c r="BV55" s="157">
        <v>793</v>
      </c>
      <c r="BW55" s="157">
        <v>190</v>
      </c>
      <c r="BX55" s="157">
        <v>261</v>
      </c>
      <c r="BY55" s="157">
        <v>377</v>
      </c>
      <c r="BZ55" s="157">
        <v>510</v>
      </c>
      <c r="CA55" s="157">
        <v>665</v>
      </c>
      <c r="CB55" s="157">
        <v>738</v>
      </c>
      <c r="CC55" s="157">
        <v>791</v>
      </c>
      <c r="CD55" s="157">
        <v>793</v>
      </c>
      <c r="CE55" s="691"/>
      <c r="CF55" s="711"/>
      <c r="CG55" s="304" t="s">
        <v>1166</v>
      </c>
      <c r="CH55" s="157">
        <v>207</v>
      </c>
      <c r="CI55" s="157">
        <v>207</v>
      </c>
      <c r="CJ55" s="158">
        <v>232</v>
      </c>
      <c r="CK55" s="157">
        <v>317</v>
      </c>
      <c r="CL55" s="157">
        <v>363</v>
      </c>
      <c r="CM55" s="158">
        <v>403</v>
      </c>
      <c r="CN55" s="157">
        <v>432</v>
      </c>
      <c r="CO55" s="158">
        <v>432</v>
      </c>
      <c r="CP55" s="157">
        <v>207</v>
      </c>
      <c r="CQ55" s="157">
        <v>207</v>
      </c>
      <c r="CR55" s="158">
        <v>232</v>
      </c>
      <c r="CS55" s="157">
        <v>317</v>
      </c>
      <c r="CT55" s="157">
        <v>363</v>
      </c>
      <c r="CU55" s="157">
        <v>403</v>
      </c>
      <c r="CV55" s="158">
        <v>432</v>
      </c>
      <c r="CW55" s="157">
        <v>432</v>
      </c>
      <c r="CX55" s="157">
        <v>297</v>
      </c>
      <c r="CY55" s="157">
        <v>297</v>
      </c>
      <c r="CZ55" s="157">
        <v>297</v>
      </c>
      <c r="DA55" s="157">
        <v>297</v>
      </c>
      <c r="DB55" s="157">
        <v>363</v>
      </c>
      <c r="DC55" s="157">
        <v>403</v>
      </c>
      <c r="DD55" s="157">
        <v>432</v>
      </c>
      <c r="DE55" s="157">
        <v>432</v>
      </c>
    </row>
    <row r="56" spans="1:109">
      <c r="A56" s="143">
        <v>56</v>
      </c>
      <c r="B56" s="691"/>
      <c r="C56" s="712"/>
      <c r="D56" s="305" t="s">
        <v>1167</v>
      </c>
      <c r="E56" s="159">
        <v>54</v>
      </c>
      <c r="F56" s="159">
        <v>54</v>
      </c>
      <c r="G56" s="160">
        <v>54</v>
      </c>
      <c r="H56" s="159">
        <v>49</v>
      </c>
      <c r="I56" s="159">
        <v>43</v>
      </c>
      <c r="J56" s="160">
        <v>39</v>
      </c>
      <c r="K56" s="159">
        <v>35</v>
      </c>
      <c r="L56" s="160">
        <v>33</v>
      </c>
      <c r="M56" s="159">
        <v>54</v>
      </c>
      <c r="N56" s="159">
        <v>54</v>
      </c>
      <c r="O56" s="160">
        <v>54</v>
      </c>
      <c r="P56" s="159">
        <v>49</v>
      </c>
      <c r="Q56" s="159">
        <v>43</v>
      </c>
      <c r="R56" s="159">
        <v>39</v>
      </c>
      <c r="S56" s="160">
        <v>35</v>
      </c>
      <c r="T56" s="159">
        <v>33</v>
      </c>
      <c r="U56" s="159">
        <v>45</v>
      </c>
      <c r="V56" s="159">
        <v>45</v>
      </c>
      <c r="W56" s="159">
        <v>45</v>
      </c>
      <c r="X56" s="159">
        <v>45</v>
      </c>
      <c r="Y56" s="159">
        <v>43</v>
      </c>
      <c r="Z56" s="159">
        <v>39</v>
      </c>
      <c r="AA56" s="159">
        <v>35</v>
      </c>
      <c r="AB56" s="159">
        <v>33</v>
      </c>
      <c r="AC56" s="691"/>
      <c r="AD56" s="712"/>
      <c r="AE56" s="305" t="s">
        <v>1167</v>
      </c>
      <c r="AF56" s="159">
        <v>406</v>
      </c>
      <c r="AG56" s="159">
        <v>406</v>
      </c>
      <c r="AH56" s="160">
        <v>406</v>
      </c>
      <c r="AI56" s="159">
        <v>372</v>
      </c>
      <c r="AJ56" s="159">
        <v>325</v>
      </c>
      <c r="AK56" s="160">
        <v>293</v>
      </c>
      <c r="AL56" s="159">
        <v>269</v>
      </c>
      <c r="AM56" s="160">
        <v>250</v>
      </c>
      <c r="AN56" s="159">
        <v>406</v>
      </c>
      <c r="AO56" s="159">
        <v>406</v>
      </c>
      <c r="AP56" s="160">
        <v>406</v>
      </c>
      <c r="AQ56" s="159">
        <v>372</v>
      </c>
      <c r="AR56" s="159">
        <v>325</v>
      </c>
      <c r="AS56" s="159">
        <v>293</v>
      </c>
      <c r="AT56" s="160">
        <v>269</v>
      </c>
      <c r="AU56" s="159">
        <v>250</v>
      </c>
      <c r="AV56" s="159">
        <v>581</v>
      </c>
      <c r="AW56" s="159">
        <v>581</v>
      </c>
      <c r="AX56" s="159">
        <v>581</v>
      </c>
      <c r="AY56" s="159">
        <v>581</v>
      </c>
      <c r="AZ56" s="159">
        <v>557</v>
      </c>
      <c r="BA56" s="159">
        <v>502</v>
      </c>
      <c r="BB56" s="159">
        <v>459</v>
      </c>
      <c r="BC56" s="159">
        <v>427</v>
      </c>
      <c r="BD56" s="691"/>
      <c r="BE56" s="712"/>
      <c r="BF56" s="305" t="s">
        <v>1167</v>
      </c>
      <c r="BG56" s="159">
        <v>207</v>
      </c>
      <c r="BH56" s="159">
        <v>285</v>
      </c>
      <c r="BI56" s="160">
        <v>413</v>
      </c>
      <c r="BJ56" s="159">
        <v>510</v>
      </c>
      <c r="BK56" s="159">
        <v>582</v>
      </c>
      <c r="BL56" s="160">
        <v>647</v>
      </c>
      <c r="BM56" s="159">
        <v>705</v>
      </c>
      <c r="BN56" s="160">
        <v>760</v>
      </c>
      <c r="BO56" s="159">
        <v>207</v>
      </c>
      <c r="BP56" s="159">
        <v>285</v>
      </c>
      <c r="BQ56" s="160">
        <v>413</v>
      </c>
      <c r="BR56" s="159">
        <v>510</v>
      </c>
      <c r="BS56" s="159">
        <v>582</v>
      </c>
      <c r="BT56" s="159">
        <v>647</v>
      </c>
      <c r="BU56" s="160">
        <v>705</v>
      </c>
      <c r="BV56" s="159">
        <v>760</v>
      </c>
      <c r="BW56" s="159">
        <v>173</v>
      </c>
      <c r="BX56" s="159">
        <v>239</v>
      </c>
      <c r="BY56" s="159">
        <v>345</v>
      </c>
      <c r="BZ56" s="159">
        <v>466</v>
      </c>
      <c r="CA56" s="159">
        <v>582</v>
      </c>
      <c r="CB56" s="159">
        <v>647</v>
      </c>
      <c r="CC56" s="159">
        <v>705</v>
      </c>
      <c r="CD56" s="159">
        <v>760</v>
      </c>
      <c r="CE56" s="691"/>
      <c r="CF56" s="712"/>
      <c r="CG56" s="305" t="s">
        <v>1167</v>
      </c>
      <c r="CH56" s="159">
        <v>189</v>
      </c>
      <c r="CI56" s="159">
        <v>189</v>
      </c>
      <c r="CJ56" s="160">
        <v>212</v>
      </c>
      <c r="CK56" s="159">
        <v>279</v>
      </c>
      <c r="CL56" s="159">
        <v>317</v>
      </c>
      <c r="CM56" s="160">
        <v>353</v>
      </c>
      <c r="CN56" s="159">
        <v>384</v>
      </c>
      <c r="CO56" s="160">
        <v>415</v>
      </c>
      <c r="CP56" s="159">
        <v>189</v>
      </c>
      <c r="CQ56" s="159">
        <v>189</v>
      </c>
      <c r="CR56" s="160">
        <v>212</v>
      </c>
      <c r="CS56" s="159">
        <v>279</v>
      </c>
      <c r="CT56" s="159">
        <v>317</v>
      </c>
      <c r="CU56" s="159">
        <v>353</v>
      </c>
      <c r="CV56" s="160">
        <v>384</v>
      </c>
      <c r="CW56" s="159">
        <v>415</v>
      </c>
      <c r="CX56" s="159">
        <v>271</v>
      </c>
      <c r="CY56" s="159">
        <v>271</v>
      </c>
      <c r="CZ56" s="159">
        <v>271</v>
      </c>
      <c r="DA56" s="159">
        <v>271</v>
      </c>
      <c r="DB56" s="159">
        <v>317</v>
      </c>
      <c r="DC56" s="159">
        <v>353</v>
      </c>
      <c r="DD56" s="159">
        <v>384</v>
      </c>
      <c r="DE56" s="159">
        <v>415</v>
      </c>
    </row>
    <row r="57" spans="1:109">
      <c r="A57" s="143">
        <v>57</v>
      </c>
      <c r="B57" s="691"/>
      <c r="C57" s="684">
        <v>150</v>
      </c>
      <c r="D57" s="303" t="s">
        <v>1165</v>
      </c>
      <c r="E57" s="155">
        <v>81</v>
      </c>
      <c r="F57" s="155">
        <v>81</v>
      </c>
      <c r="G57" s="156">
        <v>81</v>
      </c>
      <c r="H57" s="155">
        <v>71</v>
      </c>
      <c r="I57" s="155">
        <v>58</v>
      </c>
      <c r="J57" s="156">
        <v>47</v>
      </c>
      <c r="K57" s="155">
        <v>40</v>
      </c>
      <c r="L57" s="156">
        <v>34</v>
      </c>
      <c r="M57" s="155">
        <v>81</v>
      </c>
      <c r="N57" s="155">
        <v>81</v>
      </c>
      <c r="O57" s="156">
        <v>81</v>
      </c>
      <c r="P57" s="155">
        <v>71</v>
      </c>
      <c r="Q57" s="155">
        <v>58</v>
      </c>
      <c r="R57" s="155">
        <v>47</v>
      </c>
      <c r="S57" s="156">
        <v>40</v>
      </c>
      <c r="T57" s="155">
        <v>34</v>
      </c>
      <c r="U57" s="155">
        <v>48</v>
      </c>
      <c r="V57" s="155">
        <v>48</v>
      </c>
      <c r="W57" s="155">
        <v>48</v>
      </c>
      <c r="X57" s="155">
        <v>48</v>
      </c>
      <c r="Y57" s="155">
        <v>48</v>
      </c>
      <c r="Z57" s="155">
        <v>47</v>
      </c>
      <c r="AA57" s="155">
        <v>40</v>
      </c>
      <c r="AB57" s="155">
        <v>34</v>
      </c>
      <c r="AC57" s="691"/>
      <c r="AD57" s="684">
        <v>150</v>
      </c>
      <c r="AE57" s="303" t="s">
        <v>1165</v>
      </c>
      <c r="AF57" s="155">
        <v>713</v>
      </c>
      <c r="AG57" s="155">
        <v>713</v>
      </c>
      <c r="AH57" s="156">
        <v>713</v>
      </c>
      <c r="AI57" s="155">
        <v>622</v>
      </c>
      <c r="AJ57" s="155">
        <v>511</v>
      </c>
      <c r="AK57" s="156">
        <v>414</v>
      </c>
      <c r="AL57" s="155">
        <v>348</v>
      </c>
      <c r="AM57" s="156">
        <v>300</v>
      </c>
      <c r="AN57" s="155">
        <v>713</v>
      </c>
      <c r="AO57" s="155">
        <v>713</v>
      </c>
      <c r="AP57" s="156">
        <v>713</v>
      </c>
      <c r="AQ57" s="155">
        <v>622</v>
      </c>
      <c r="AR57" s="155">
        <v>511</v>
      </c>
      <c r="AS57" s="155">
        <v>414</v>
      </c>
      <c r="AT57" s="156">
        <v>348</v>
      </c>
      <c r="AU57" s="155">
        <v>300</v>
      </c>
      <c r="AV57" s="155">
        <v>713</v>
      </c>
      <c r="AW57" s="155">
        <v>713</v>
      </c>
      <c r="AX57" s="155">
        <v>713</v>
      </c>
      <c r="AY57" s="155">
        <v>713</v>
      </c>
      <c r="AZ57" s="155">
        <v>713</v>
      </c>
      <c r="BA57" s="155">
        <v>706</v>
      </c>
      <c r="BB57" s="155">
        <v>594</v>
      </c>
      <c r="BC57" s="155">
        <v>512</v>
      </c>
      <c r="BD57" s="691"/>
      <c r="BE57" s="684">
        <v>150</v>
      </c>
      <c r="BF57" s="303" t="s">
        <v>1165</v>
      </c>
      <c r="BG57" s="155">
        <v>355</v>
      </c>
      <c r="BH57" s="155">
        <v>459</v>
      </c>
      <c r="BI57" s="156">
        <v>652</v>
      </c>
      <c r="BJ57" s="155">
        <v>738</v>
      </c>
      <c r="BK57" s="155">
        <v>791</v>
      </c>
      <c r="BL57" s="156">
        <v>791</v>
      </c>
      <c r="BM57" s="155">
        <v>791</v>
      </c>
      <c r="BN57" s="156">
        <v>792</v>
      </c>
      <c r="BO57" s="155">
        <v>355</v>
      </c>
      <c r="BP57" s="155">
        <v>459</v>
      </c>
      <c r="BQ57" s="156">
        <v>652</v>
      </c>
      <c r="BR57" s="155">
        <v>738</v>
      </c>
      <c r="BS57" s="155">
        <v>791</v>
      </c>
      <c r="BT57" s="155">
        <v>791</v>
      </c>
      <c r="BU57" s="156">
        <v>791</v>
      </c>
      <c r="BV57" s="155">
        <v>792</v>
      </c>
      <c r="BW57" s="155">
        <v>208</v>
      </c>
      <c r="BX57" s="155">
        <v>269</v>
      </c>
      <c r="BY57" s="155">
        <v>383</v>
      </c>
      <c r="BZ57" s="155">
        <v>496</v>
      </c>
      <c r="CA57" s="155">
        <v>647</v>
      </c>
      <c r="CB57" s="155">
        <v>791</v>
      </c>
      <c r="CC57" s="155">
        <v>791</v>
      </c>
      <c r="CD57" s="155">
        <v>792</v>
      </c>
      <c r="CE57" s="691"/>
      <c r="CF57" s="684">
        <v>150</v>
      </c>
      <c r="CG57" s="303" t="s">
        <v>1165</v>
      </c>
      <c r="CH57" s="155">
        <v>332</v>
      </c>
      <c r="CI57" s="155">
        <v>332</v>
      </c>
      <c r="CJ57" s="156">
        <v>332</v>
      </c>
      <c r="CK57" s="155">
        <v>403</v>
      </c>
      <c r="CL57" s="155">
        <v>432</v>
      </c>
      <c r="CM57" s="156">
        <v>432</v>
      </c>
      <c r="CN57" s="155">
        <v>432</v>
      </c>
      <c r="CO57" s="156">
        <v>432</v>
      </c>
      <c r="CP57" s="155">
        <v>332</v>
      </c>
      <c r="CQ57" s="155">
        <v>332</v>
      </c>
      <c r="CR57" s="156">
        <v>332</v>
      </c>
      <c r="CS57" s="155">
        <v>403</v>
      </c>
      <c r="CT57" s="155">
        <v>432</v>
      </c>
      <c r="CU57" s="155">
        <v>432</v>
      </c>
      <c r="CV57" s="156">
        <v>432</v>
      </c>
      <c r="CW57" s="155">
        <v>432</v>
      </c>
      <c r="CX57" s="155">
        <v>332</v>
      </c>
      <c r="CY57" s="155">
        <v>332</v>
      </c>
      <c r="CZ57" s="155">
        <v>332</v>
      </c>
      <c r="DA57" s="155">
        <v>332</v>
      </c>
      <c r="DB57" s="155">
        <v>353</v>
      </c>
      <c r="DC57" s="155">
        <v>432</v>
      </c>
      <c r="DD57" s="155">
        <v>432</v>
      </c>
      <c r="DE57" s="155">
        <v>432</v>
      </c>
    </row>
    <row r="58" spans="1:109">
      <c r="A58" s="143">
        <v>58</v>
      </c>
      <c r="B58" s="691"/>
      <c r="C58" s="685"/>
      <c r="D58" s="304" t="s">
        <v>1166</v>
      </c>
      <c r="E58" s="157">
        <v>56</v>
      </c>
      <c r="F58" s="157">
        <v>56</v>
      </c>
      <c r="G58" s="158">
        <v>56</v>
      </c>
      <c r="H58" s="157">
        <v>56</v>
      </c>
      <c r="I58" s="157">
        <v>49</v>
      </c>
      <c r="J58" s="158">
        <v>44</v>
      </c>
      <c r="K58" s="157">
        <v>40</v>
      </c>
      <c r="L58" s="158">
        <v>34</v>
      </c>
      <c r="M58" s="157">
        <v>47</v>
      </c>
      <c r="N58" s="157">
        <v>47</v>
      </c>
      <c r="O58" s="158">
        <v>47</v>
      </c>
      <c r="P58" s="157">
        <v>47</v>
      </c>
      <c r="Q58" s="157">
        <v>47</v>
      </c>
      <c r="R58" s="157">
        <v>44</v>
      </c>
      <c r="S58" s="158">
        <v>40</v>
      </c>
      <c r="T58" s="157">
        <v>34</v>
      </c>
      <c r="U58" s="157">
        <v>47</v>
      </c>
      <c r="V58" s="157">
        <v>47</v>
      </c>
      <c r="W58" s="157">
        <v>47</v>
      </c>
      <c r="X58" s="157">
        <v>47</v>
      </c>
      <c r="Y58" s="157">
        <v>47</v>
      </c>
      <c r="Z58" s="157">
        <v>44</v>
      </c>
      <c r="AA58" s="157">
        <v>40</v>
      </c>
      <c r="AB58" s="157">
        <v>34</v>
      </c>
      <c r="AC58" s="691"/>
      <c r="AD58" s="685"/>
      <c r="AE58" s="304" t="s">
        <v>1166</v>
      </c>
      <c r="AF58" s="157">
        <v>490</v>
      </c>
      <c r="AG58" s="157">
        <v>490</v>
      </c>
      <c r="AH58" s="158">
        <v>490</v>
      </c>
      <c r="AI58" s="157">
        <v>490</v>
      </c>
      <c r="AJ58" s="157">
        <v>430</v>
      </c>
      <c r="AK58" s="158">
        <v>386</v>
      </c>
      <c r="AL58" s="157">
        <v>348</v>
      </c>
      <c r="AM58" s="158">
        <v>301</v>
      </c>
      <c r="AN58" s="157">
        <v>699</v>
      </c>
      <c r="AO58" s="157">
        <v>699</v>
      </c>
      <c r="AP58" s="158">
        <v>699</v>
      </c>
      <c r="AQ58" s="157">
        <v>699</v>
      </c>
      <c r="AR58" s="157">
        <v>699</v>
      </c>
      <c r="AS58" s="157">
        <v>659</v>
      </c>
      <c r="AT58" s="158">
        <v>594</v>
      </c>
      <c r="AU58" s="157">
        <v>513</v>
      </c>
      <c r="AV58" s="157">
        <v>699</v>
      </c>
      <c r="AW58" s="157">
        <v>699</v>
      </c>
      <c r="AX58" s="157">
        <v>699</v>
      </c>
      <c r="AY58" s="157">
        <v>699</v>
      </c>
      <c r="AZ58" s="157">
        <v>699</v>
      </c>
      <c r="BA58" s="157">
        <v>659</v>
      </c>
      <c r="BB58" s="157">
        <v>594</v>
      </c>
      <c r="BC58" s="157">
        <v>513</v>
      </c>
      <c r="BD58" s="691"/>
      <c r="BE58" s="685"/>
      <c r="BF58" s="304" t="s">
        <v>1166</v>
      </c>
      <c r="BG58" s="157">
        <v>244</v>
      </c>
      <c r="BH58" s="157">
        <v>315</v>
      </c>
      <c r="BI58" s="158">
        <v>448</v>
      </c>
      <c r="BJ58" s="157">
        <v>582</v>
      </c>
      <c r="BK58" s="157">
        <v>665</v>
      </c>
      <c r="BL58" s="158">
        <v>738</v>
      </c>
      <c r="BM58" s="157">
        <v>791</v>
      </c>
      <c r="BN58" s="158">
        <v>793</v>
      </c>
      <c r="BO58" s="157">
        <v>204</v>
      </c>
      <c r="BP58" s="157">
        <v>264</v>
      </c>
      <c r="BQ58" s="158">
        <v>375</v>
      </c>
      <c r="BR58" s="157">
        <v>486</v>
      </c>
      <c r="BS58" s="157">
        <v>634</v>
      </c>
      <c r="BT58" s="157">
        <v>738</v>
      </c>
      <c r="BU58" s="158">
        <v>791</v>
      </c>
      <c r="BV58" s="157">
        <v>793</v>
      </c>
      <c r="BW58" s="157">
        <v>204</v>
      </c>
      <c r="BX58" s="157">
        <v>264</v>
      </c>
      <c r="BY58" s="157">
        <v>375</v>
      </c>
      <c r="BZ58" s="157">
        <v>486</v>
      </c>
      <c r="CA58" s="157">
        <v>634</v>
      </c>
      <c r="CB58" s="157">
        <v>738</v>
      </c>
      <c r="CC58" s="157">
        <v>791</v>
      </c>
      <c r="CD58" s="157">
        <v>793</v>
      </c>
      <c r="CE58" s="691"/>
      <c r="CF58" s="685"/>
      <c r="CG58" s="304" t="s">
        <v>1166</v>
      </c>
      <c r="CH58" s="157">
        <v>228</v>
      </c>
      <c r="CI58" s="157">
        <v>228</v>
      </c>
      <c r="CJ58" s="158">
        <v>228</v>
      </c>
      <c r="CK58" s="157">
        <v>317</v>
      </c>
      <c r="CL58" s="157">
        <v>363</v>
      </c>
      <c r="CM58" s="158">
        <v>403</v>
      </c>
      <c r="CN58" s="157">
        <v>432</v>
      </c>
      <c r="CO58" s="158">
        <v>432</v>
      </c>
      <c r="CP58" s="157">
        <v>326</v>
      </c>
      <c r="CQ58" s="157">
        <v>326</v>
      </c>
      <c r="CR58" s="158">
        <v>326</v>
      </c>
      <c r="CS58" s="157">
        <v>326</v>
      </c>
      <c r="CT58" s="157">
        <v>346</v>
      </c>
      <c r="CU58" s="157">
        <v>403</v>
      </c>
      <c r="CV58" s="158">
        <v>432</v>
      </c>
      <c r="CW58" s="157">
        <v>432</v>
      </c>
      <c r="CX58" s="157">
        <v>326</v>
      </c>
      <c r="CY58" s="157">
        <v>326</v>
      </c>
      <c r="CZ58" s="157">
        <v>326</v>
      </c>
      <c r="DA58" s="157">
        <v>326</v>
      </c>
      <c r="DB58" s="157">
        <v>346</v>
      </c>
      <c r="DC58" s="157">
        <v>403</v>
      </c>
      <c r="DD58" s="157">
        <v>432</v>
      </c>
      <c r="DE58" s="157">
        <v>432</v>
      </c>
    </row>
    <row r="59" spans="1:109">
      <c r="A59" s="143">
        <v>59</v>
      </c>
      <c r="B59" s="691"/>
      <c r="C59" s="686"/>
      <c r="D59" s="305" t="s">
        <v>1167</v>
      </c>
      <c r="E59" s="159">
        <v>51</v>
      </c>
      <c r="F59" s="159">
        <v>51</v>
      </c>
      <c r="G59" s="160">
        <v>51</v>
      </c>
      <c r="H59" s="159">
        <v>49</v>
      </c>
      <c r="I59" s="159">
        <v>43</v>
      </c>
      <c r="J59" s="160">
        <v>39</v>
      </c>
      <c r="K59" s="159">
        <v>35</v>
      </c>
      <c r="L59" s="160">
        <v>33</v>
      </c>
      <c r="M59" s="159">
        <v>43</v>
      </c>
      <c r="N59" s="159">
        <v>43</v>
      </c>
      <c r="O59" s="160">
        <v>43</v>
      </c>
      <c r="P59" s="159">
        <v>43</v>
      </c>
      <c r="Q59" s="159">
        <v>43</v>
      </c>
      <c r="R59" s="159">
        <v>39</v>
      </c>
      <c r="S59" s="160">
        <v>35</v>
      </c>
      <c r="T59" s="159">
        <v>33</v>
      </c>
      <c r="U59" s="159">
        <v>43</v>
      </c>
      <c r="V59" s="159">
        <v>43</v>
      </c>
      <c r="W59" s="159">
        <v>43</v>
      </c>
      <c r="X59" s="159">
        <v>43</v>
      </c>
      <c r="Y59" s="159">
        <v>43</v>
      </c>
      <c r="Z59" s="159">
        <v>39</v>
      </c>
      <c r="AA59" s="159">
        <v>35</v>
      </c>
      <c r="AB59" s="159">
        <v>33</v>
      </c>
      <c r="AC59" s="691"/>
      <c r="AD59" s="686"/>
      <c r="AE59" s="305" t="s">
        <v>1167</v>
      </c>
      <c r="AF59" s="159">
        <v>447</v>
      </c>
      <c r="AG59" s="159">
        <v>447</v>
      </c>
      <c r="AH59" s="160">
        <v>447</v>
      </c>
      <c r="AI59" s="159">
        <v>430</v>
      </c>
      <c r="AJ59" s="159">
        <v>376</v>
      </c>
      <c r="AK59" s="160">
        <v>339</v>
      </c>
      <c r="AL59" s="159">
        <v>311</v>
      </c>
      <c r="AM59" s="160">
        <v>289</v>
      </c>
      <c r="AN59" s="159">
        <v>639</v>
      </c>
      <c r="AO59" s="159">
        <v>639</v>
      </c>
      <c r="AP59" s="160">
        <v>639</v>
      </c>
      <c r="AQ59" s="159">
        <v>639</v>
      </c>
      <c r="AR59" s="159">
        <v>639</v>
      </c>
      <c r="AS59" s="159">
        <v>578</v>
      </c>
      <c r="AT59" s="160">
        <v>529</v>
      </c>
      <c r="AU59" s="159">
        <v>492</v>
      </c>
      <c r="AV59" s="159">
        <v>639</v>
      </c>
      <c r="AW59" s="159">
        <v>639</v>
      </c>
      <c r="AX59" s="159">
        <v>639</v>
      </c>
      <c r="AY59" s="159">
        <v>639</v>
      </c>
      <c r="AZ59" s="159">
        <v>639</v>
      </c>
      <c r="BA59" s="159">
        <v>578</v>
      </c>
      <c r="BB59" s="159">
        <v>529</v>
      </c>
      <c r="BC59" s="159">
        <v>492</v>
      </c>
      <c r="BD59" s="691"/>
      <c r="BE59" s="686"/>
      <c r="BF59" s="305" t="s">
        <v>1167</v>
      </c>
      <c r="BG59" s="159">
        <v>222</v>
      </c>
      <c r="BH59" s="159">
        <v>288</v>
      </c>
      <c r="BI59" s="160">
        <v>410</v>
      </c>
      <c r="BJ59" s="159">
        <v>510</v>
      </c>
      <c r="BK59" s="159">
        <v>582</v>
      </c>
      <c r="BL59" s="160">
        <v>647</v>
      </c>
      <c r="BM59" s="159">
        <v>705</v>
      </c>
      <c r="BN59" s="160">
        <v>760</v>
      </c>
      <c r="BO59" s="159">
        <v>186</v>
      </c>
      <c r="BP59" s="159">
        <v>241</v>
      </c>
      <c r="BQ59" s="160">
        <v>343</v>
      </c>
      <c r="BR59" s="159">
        <v>445</v>
      </c>
      <c r="BS59" s="159">
        <v>580</v>
      </c>
      <c r="BT59" s="159">
        <v>647</v>
      </c>
      <c r="BU59" s="160">
        <v>705</v>
      </c>
      <c r="BV59" s="159">
        <v>760</v>
      </c>
      <c r="BW59" s="159">
        <v>186</v>
      </c>
      <c r="BX59" s="159">
        <v>241</v>
      </c>
      <c r="BY59" s="159">
        <v>343</v>
      </c>
      <c r="BZ59" s="159">
        <v>445</v>
      </c>
      <c r="CA59" s="159">
        <v>580</v>
      </c>
      <c r="CB59" s="159">
        <v>647</v>
      </c>
      <c r="CC59" s="159">
        <v>705</v>
      </c>
      <c r="CD59" s="159">
        <v>760</v>
      </c>
      <c r="CE59" s="691"/>
      <c r="CF59" s="686"/>
      <c r="CG59" s="305" t="s">
        <v>1167</v>
      </c>
      <c r="CH59" s="159">
        <v>209</v>
      </c>
      <c r="CI59" s="159">
        <v>209</v>
      </c>
      <c r="CJ59" s="160">
        <v>209</v>
      </c>
      <c r="CK59" s="159">
        <v>279</v>
      </c>
      <c r="CL59" s="159">
        <v>317</v>
      </c>
      <c r="CM59" s="160">
        <v>353</v>
      </c>
      <c r="CN59" s="159">
        <v>384</v>
      </c>
      <c r="CO59" s="160">
        <v>415</v>
      </c>
      <c r="CP59" s="159">
        <v>298</v>
      </c>
      <c r="CQ59" s="159">
        <v>298</v>
      </c>
      <c r="CR59" s="160">
        <v>298</v>
      </c>
      <c r="CS59" s="159">
        <v>298</v>
      </c>
      <c r="CT59" s="159">
        <v>316</v>
      </c>
      <c r="CU59" s="159">
        <v>353</v>
      </c>
      <c r="CV59" s="160">
        <v>384</v>
      </c>
      <c r="CW59" s="159">
        <v>415</v>
      </c>
      <c r="CX59" s="159">
        <v>298</v>
      </c>
      <c r="CY59" s="159">
        <v>298</v>
      </c>
      <c r="CZ59" s="159">
        <v>298</v>
      </c>
      <c r="DA59" s="159">
        <v>298</v>
      </c>
      <c r="DB59" s="159">
        <v>316</v>
      </c>
      <c r="DC59" s="159">
        <v>353</v>
      </c>
      <c r="DD59" s="159">
        <v>384</v>
      </c>
      <c r="DE59" s="159">
        <v>415</v>
      </c>
    </row>
    <row r="60" spans="1:109">
      <c r="A60" s="143">
        <v>60</v>
      </c>
      <c r="B60" s="691"/>
      <c r="C60" s="687">
        <v>160</v>
      </c>
      <c r="D60" s="303" t="s">
        <v>1165</v>
      </c>
      <c r="E60" s="155">
        <v>71</v>
      </c>
      <c r="F60" s="155">
        <v>71</v>
      </c>
      <c r="G60" s="156">
        <v>71</v>
      </c>
      <c r="H60" s="155">
        <v>71</v>
      </c>
      <c r="I60" s="155">
        <v>58</v>
      </c>
      <c r="J60" s="156">
        <v>47</v>
      </c>
      <c r="K60" s="155">
        <v>40</v>
      </c>
      <c r="L60" s="156">
        <v>34</v>
      </c>
      <c r="M60" s="155">
        <v>42</v>
      </c>
      <c r="N60" s="155">
        <v>42</v>
      </c>
      <c r="O60" s="156">
        <v>42</v>
      </c>
      <c r="P60" s="155">
        <v>42</v>
      </c>
      <c r="Q60" s="155">
        <v>42</v>
      </c>
      <c r="R60" s="155">
        <v>42</v>
      </c>
      <c r="S60" s="156">
        <v>40</v>
      </c>
      <c r="T60" s="155">
        <v>34</v>
      </c>
      <c r="U60" s="155">
        <v>42</v>
      </c>
      <c r="V60" s="155">
        <v>42</v>
      </c>
      <c r="W60" s="155">
        <v>42</v>
      </c>
      <c r="X60" s="155">
        <v>42</v>
      </c>
      <c r="Y60" s="155">
        <v>42</v>
      </c>
      <c r="Z60" s="155">
        <v>42</v>
      </c>
      <c r="AA60" s="155">
        <v>40</v>
      </c>
      <c r="AB60" s="155">
        <v>34</v>
      </c>
      <c r="AC60" s="691"/>
      <c r="AD60" s="687">
        <v>160</v>
      </c>
      <c r="AE60" s="303" t="s">
        <v>1165</v>
      </c>
      <c r="AF60" s="155">
        <v>713</v>
      </c>
      <c r="AG60" s="155">
        <v>713</v>
      </c>
      <c r="AH60" s="156">
        <v>713</v>
      </c>
      <c r="AI60" s="155">
        <v>713</v>
      </c>
      <c r="AJ60" s="155">
        <v>585</v>
      </c>
      <c r="AK60" s="156">
        <v>474</v>
      </c>
      <c r="AL60" s="155">
        <v>399</v>
      </c>
      <c r="AM60" s="156">
        <v>344</v>
      </c>
      <c r="AN60" s="155">
        <v>713</v>
      </c>
      <c r="AO60" s="155">
        <v>713</v>
      </c>
      <c r="AP60" s="156">
        <v>713</v>
      </c>
      <c r="AQ60" s="155">
        <v>713</v>
      </c>
      <c r="AR60" s="155">
        <v>713</v>
      </c>
      <c r="AS60" s="155">
        <v>713</v>
      </c>
      <c r="AT60" s="156">
        <v>678</v>
      </c>
      <c r="AU60" s="155">
        <v>585</v>
      </c>
      <c r="AV60" s="155">
        <v>713</v>
      </c>
      <c r="AW60" s="155">
        <v>713</v>
      </c>
      <c r="AX60" s="155">
        <v>713</v>
      </c>
      <c r="AY60" s="155">
        <v>713</v>
      </c>
      <c r="AZ60" s="155">
        <v>713</v>
      </c>
      <c r="BA60" s="155">
        <v>713</v>
      </c>
      <c r="BB60" s="155">
        <v>678</v>
      </c>
      <c r="BC60" s="155">
        <v>585</v>
      </c>
      <c r="BD60" s="691"/>
      <c r="BE60" s="687">
        <v>160</v>
      </c>
      <c r="BF60" s="303" t="s">
        <v>1165</v>
      </c>
      <c r="BG60" s="155">
        <v>345</v>
      </c>
      <c r="BH60" s="155">
        <v>423</v>
      </c>
      <c r="BI60" s="156">
        <v>593</v>
      </c>
      <c r="BJ60" s="155">
        <v>762</v>
      </c>
      <c r="BK60" s="155">
        <v>791</v>
      </c>
      <c r="BL60" s="156">
        <v>791</v>
      </c>
      <c r="BM60" s="155">
        <v>791</v>
      </c>
      <c r="BN60" s="156">
        <v>792</v>
      </c>
      <c r="BO60" s="155">
        <v>203</v>
      </c>
      <c r="BP60" s="155">
        <v>249</v>
      </c>
      <c r="BQ60" s="156">
        <v>348</v>
      </c>
      <c r="BR60" s="155">
        <v>448</v>
      </c>
      <c r="BS60" s="155">
        <v>567</v>
      </c>
      <c r="BT60" s="155">
        <v>699</v>
      </c>
      <c r="BU60" s="156">
        <v>791</v>
      </c>
      <c r="BV60" s="155">
        <v>792</v>
      </c>
      <c r="BW60" s="155">
        <v>203</v>
      </c>
      <c r="BX60" s="155">
        <v>249</v>
      </c>
      <c r="BY60" s="155">
        <v>348</v>
      </c>
      <c r="BZ60" s="155">
        <v>448</v>
      </c>
      <c r="CA60" s="155">
        <v>567</v>
      </c>
      <c r="CB60" s="155">
        <v>699</v>
      </c>
      <c r="CC60" s="155">
        <v>791</v>
      </c>
      <c r="CD60" s="155">
        <v>792</v>
      </c>
      <c r="CE60" s="691"/>
      <c r="CF60" s="687">
        <v>160</v>
      </c>
      <c r="CG60" s="303" t="s">
        <v>1165</v>
      </c>
      <c r="CH60" s="155">
        <v>332</v>
      </c>
      <c r="CI60" s="155">
        <v>332</v>
      </c>
      <c r="CJ60" s="156">
        <v>332</v>
      </c>
      <c r="CK60" s="155">
        <v>403</v>
      </c>
      <c r="CL60" s="155">
        <v>432</v>
      </c>
      <c r="CM60" s="156">
        <v>432</v>
      </c>
      <c r="CN60" s="155">
        <v>432</v>
      </c>
      <c r="CO60" s="156">
        <v>432</v>
      </c>
      <c r="CP60" s="155">
        <v>332</v>
      </c>
      <c r="CQ60" s="155">
        <v>332</v>
      </c>
      <c r="CR60" s="156">
        <v>332</v>
      </c>
      <c r="CS60" s="155">
        <v>332</v>
      </c>
      <c r="CT60" s="155">
        <v>332</v>
      </c>
      <c r="CU60" s="155">
        <v>382</v>
      </c>
      <c r="CV60" s="156">
        <v>432</v>
      </c>
      <c r="CW60" s="155">
        <v>432</v>
      </c>
      <c r="CX60" s="155">
        <v>332</v>
      </c>
      <c r="CY60" s="155">
        <v>332</v>
      </c>
      <c r="CZ60" s="155">
        <v>332</v>
      </c>
      <c r="DA60" s="155">
        <v>332</v>
      </c>
      <c r="DB60" s="155">
        <v>332</v>
      </c>
      <c r="DC60" s="155">
        <v>382</v>
      </c>
      <c r="DD60" s="155">
        <v>432</v>
      </c>
      <c r="DE60" s="155">
        <v>432</v>
      </c>
    </row>
    <row r="61" spans="1:109">
      <c r="A61" s="143">
        <v>61</v>
      </c>
      <c r="B61" s="691"/>
      <c r="C61" s="688"/>
      <c r="D61" s="304" t="s">
        <v>1166</v>
      </c>
      <c r="E61" s="157">
        <v>54</v>
      </c>
      <c r="F61" s="157">
        <v>54</v>
      </c>
      <c r="G61" s="158">
        <v>54</v>
      </c>
      <c r="H61" s="157">
        <v>54</v>
      </c>
      <c r="I61" s="157">
        <v>49</v>
      </c>
      <c r="J61" s="158">
        <v>44</v>
      </c>
      <c r="K61" s="157">
        <v>40</v>
      </c>
      <c r="L61" s="158">
        <v>34</v>
      </c>
      <c r="M61" s="157">
        <v>42</v>
      </c>
      <c r="N61" s="157">
        <v>42</v>
      </c>
      <c r="O61" s="158">
        <v>42</v>
      </c>
      <c r="P61" s="157">
        <v>42</v>
      </c>
      <c r="Q61" s="157">
        <v>42</v>
      </c>
      <c r="R61" s="157">
        <v>42</v>
      </c>
      <c r="S61" s="158">
        <v>40</v>
      </c>
      <c r="T61" s="157">
        <v>34</v>
      </c>
      <c r="U61" s="157">
        <v>42</v>
      </c>
      <c r="V61" s="157">
        <v>42</v>
      </c>
      <c r="W61" s="157">
        <v>42</v>
      </c>
      <c r="X61" s="157">
        <v>42</v>
      </c>
      <c r="Y61" s="157">
        <v>42</v>
      </c>
      <c r="Z61" s="157">
        <v>42</v>
      </c>
      <c r="AA61" s="157">
        <v>40</v>
      </c>
      <c r="AB61" s="157">
        <v>34</v>
      </c>
      <c r="AC61" s="691"/>
      <c r="AD61" s="688"/>
      <c r="AE61" s="304" t="s">
        <v>1166</v>
      </c>
      <c r="AF61" s="157">
        <v>536</v>
      </c>
      <c r="AG61" s="157">
        <v>536</v>
      </c>
      <c r="AH61" s="158">
        <v>536</v>
      </c>
      <c r="AI61" s="157">
        <v>536</v>
      </c>
      <c r="AJ61" s="157">
        <v>491</v>
      </c>
      <c r="AK61" s="158">
        <v>442</v>
      </c>
      <c r="AL61" s="157">
        <v>398</v>
      </c>
      <c r="AM61" s="158">
        <v>344</v>
      </c>
      <c r="AN61" s="157">
        <v>713</v>
      </c>
      <c r="AO61" s="157">
        <v>713</v>
      </c>
      <c r="AP61" s="158">
        <v>713</v>
      </c>
      <c r="AQ61" s="157">
        <v>713</v>
      </c>
      <c r="AR61" s="157">
        <v>713</v>
      </c>
      <c r="AS61" s="157">
        <v>713</v>
      </c>
      <c r="AT61" s="158">
        <v>678</v>
      </c>
      <c r="AU61" s="157">
        <v>586</v>
      </c>
      <c r="AV61" s="157">
        <v>713</v>
      </c>
      <c r="AW61" s="157">
        <v>713</v>
      </c>
      <c r="AX61" s="157">
        <v>713</v>
      </c>
      <c r="AY61" s="157">
        <v>713</v>
      </c>
      <c r="AZ61" s="157">
        <v>713</v>
      </c>
      <c r="BA61" s="157">
        <v>713</v>
      </c>
      <c r="BB61" s="157">
        <v>678</v>
      </c>
      <c r="BC61" s="157">
        <v>586</v>
      </c>
      <c r="BD61" s="691"/>
      <c r="BE61" s="688"/>
      <c r="BF61" s="304" t="s">
        <v>1166</v>
      </c>
      <c r="BG61" s="157">
        <v>259</v>
      </c>
      <c r="BH61" s="157">
        <v>318</v>
      </c>
      <c r="BI61" s="158">
        <v>446</v>
      </c>
      <c r="BJ61" s="157">
        <v>573</v>
      </c>
      <c r="BK61" s="157">
        <v>665</v>
      </c>
      <c r="BL61" s="158">
        <v>738</v>
      </c>
      <c r="BM61" s="157">
        <v>791</v>
      </c>
      <c r="BN61" s="158">
        <v>793</v>
      </c>
      <c r="BO61" s="157">
        <v>203</v>
      </c>
      <c r="BP61" s="157">
        <v>248</v>
      </c>
      <c r="BQ61" s="158">
        <v>348</v>
      </c>
      <c r="BR61" s="157">
        <v>447</v>
      </c>
      <c r="BS61" s="157">
        <v>567</v>
      </c>
      <c r="BT61" s="157">
        <v>699</v>
      </c>
      <c r="BU61" s="158">
        <v>791</v>
      </c>
      <c r="BV61" s="157">
        <v>793</v>
      </c>
      <c r="BW61" s="157">
        <v>203</v>
      </c>
      <c r="BX61" s="157">
        <v>248</v>
      </c>
      <c r="BY61" s="157">
        <v>348</v>
      </c>
      <c r="BZ61" s="157">
        <v>447</v>
      </c>
      <c r="CA61" s="157">
        <v>567</v>
      </c>
      <c r="CB61" s="157">
        <v>699</v>
      </c>
      <c r="CC61" s="157">
        <v>791</v>
      </c>
      <c r="CD61" s="157">
        <v>793</v>
      </c>
      <c r="CE61" s="691"/>
      <c r="CF61" s="688"/>
      <c r="CG61" s="304" t="s">
        <v>1166</v>
      </c>
      <c r="CH61" s="157">
        <v>250</v>
      </c>
      <c r="CI61" s="157">
        <v>250</v>
      </c>
      <c r="CJ61" s="158">
        <v>250</v>
      </c>
      <c r="CK61" s="157">
        <v>304</v>
      </c>
      <c r="CL61" s="157">
        <v>363</v>
      </c>
      <c r="CM61" s="158">
        <v>403</v>
      </c>
      <c r="CN61" s="157">
        <v>432</v>
      </c>
      <c r="CO61" s="158">
        <v>432</v>
      </c>
      <c r="CP61" s="157">
        <v>332</v>
      </c>
      <c r="CQ61" s="157">
        <v>332</v>
      </c>
      <c r="CR61" s="158">
        <v>332</v>
      </c>
      <c r="CS61" s="157">
        <v>332</v>
      </c>
      <c r="CT61" s="157">
        <v>332</v>
      </c>
      <c r="CU61" s="157">
        <v>382</v>
      </c>
      <c r="CV61" s="158">
        <v>432</v>
      </c>
      <c r="CW61" s="157">
        <v>432</v>
      </c>
      <c r="CX61" s="157">
        <v>332</v>
      </c>
      <c r="CY61" s="157">
        <v>332</v>
      </c>
      <c r="CZ61" s="157">
        <v>332</v>
      </c>
      <c r="DA61" s="157">
        <v>332</v>
      </c>
      <c r="DB61" s="157">
        <v>332</v>
      </c>
      <c r="DC61" s="157">
        <v>382</v>
      </c>
      <c r="DD61" s="157">
        <v>432</v>
      </c>
      <c r="DE61" s="157">
        <v>432</v>
      </c>
    </row>
    <row r="62" spans="1:109">
      <c r="A62" s="143">
        <v>62</v>
      </c>
      <c r="B62" s="691"/>
      <c r="C62" s="689"/>
      <c r="D62" s="305" t="s">
        <v>1167</v>
      </c>
      <c r="E62" s="159">
        <v>49</v>
      </c>
      <c r="F62" s="159">
        <v>49</v>
      </c>
      <c r="G62" s="160">
        <v>49</v>
      </c>
      <c r="H62" s="159">
        <v>49</v>
      </c>
      <c r="I62" s="159">
        <v>43</v>
      </c>
      <c r="J62" s="160">
        <v>39</v>
      </c>
      <c r="K62" s="159">
        <v>35</v>
      </c>
      <c r="L62" s="160">
        <v>33</v>
      </c>
      <c r="M62" s="159">
        <v>41</v>
      </c>
      <c r="N62" s="159">
        <v>41</v>
      </c>
      <c r="O62" s="160">
        <v>41</v>
      </c>
      <c r="P62" s="159">
        <v>41</v>
      </c>
      <c r="Q62" s="159">
        <v>41</v>
      </c>
      <c r="R62" s="159">
        <v>39</v>
      </c>
      <c r="S62" s="160">
        <v>35</v>
      </c>
      <c r="T62" s="159">
        <v>33</v>
      </c>
      <c r="U62" s="159">
        <v>41</v>
      </c>
      <c r="V62" s="159">
        <v>41</v>
      </c>
      <c r="W62" s="159">
        <v>41</v>
      </c>
      <c r="X62" s="159">
        <v>41</v>
      </c>
      <c r="Y62" s="159">
        <v>41</v>
      </c>
      <c r="Z62" s="159">
        <v>39</v>
      </c>
      <c r="AA62" s="159">
        <v>35</v>
      </c>
      <c r="AB62" s="159">
        <v>33</v>
      </c>
      <c r="AC62" s="691"/>
      <c r="AD62" s="689"/>
      <c r="AE62" s="305" t="s">
        <v>1167</v>
      </c>
      <c r="AF62" s="159">
        <v>490</v>
      </c>
      <c r="AG62" s="159">
        <v>490</v>
      </c>
      <c r="AH62" s="160">
        <v>490</v>
      </c>
      <c r="AI62" s="159">
        <v>490</v>
      </c>
      <c r="AJ62" s="159">
        <v>430</v>
      </c>
      <c r="AK62" s="160">
        <v>388</v>
      </c>
      <c r="AL62" s="159">
        <v>355</v>
      </c>
      <c r="AM62" s="160">
        <v>330</v>
      </c>
      <c r="AN62" s="159">
        <v>699</v>
      </c>
      <c r="AO62" s="159">
        <v>699</v>
      </c>
      <c r="AP62" s="160">
        <v>699</v>
      </c>
      <c r="AQ62" s="159">
        <v>699</v>
      </c>
      <c r="AR62" s="159">
        <v>699</v>
      </c>
      <c r="AS62" s="159">
        <v>659</v>
      </c>
      <c r="AT62" s="160">
        <v>604</v>
      </c>
      <c r="AU62" s="159">
        <v>562</v>
      </c>
      <c r="AV62" s="159">
        <v>699</v>
      </c>
      <c r="AW62" s="159">
        <v>699</v>
      </c>
      <c r="AX62" s="159">
        <v>699</v>
      </c>
      <c r="AY62" s="159">
        <v>699</v>
      </c>
      <c r="AZ62" s="159">
        <v>699</v>
      </c>
      <c r="BA62" s="159">
        <v>659</v>
      </c>
      <c r="BB62" s="159">
        <v>604</v>
      </c>
      <c r="BC62" s="159">
        <v>562</v>
      </c>
      <c r="BD62" s="691"/>
      <c r="BE62" s="689"/>
      <c r="BF62" s="305" t="s">
        <v>1167</v>
      </c>
      <c r="BG62" s="159">
        <v>237</v>
      </c>
      <c r="BH62" s="159">
        <v>291</v>
      </c>
      <c r="BI62" s="160">
        <v>407</v>
      </c>
      <c r="BJ62" s="159">
        <v>524</v>
      </c>
      <c r="BK62" s="159">
        <v>582</v>
      </c>
      <c r="BL62" s="160">
        <v>647</v>
      </c>
      <c r="BM62" s="159">
        <v>705</v>
      </c>
      <c r="BN62" s="160">
        <v>760</v>
      </c>
      <c r="BO62" s="159">
        <v>199</v>
      </c>
      <c r="BP62" s="159">
        <v>243</v>
      </c>
      <c r="BQ62" s="160">
        <v>341</v>
      </c>
      <c r="BR62" s="159">
        <v>439</v>
      </c>
      <c r="BS62" s="159">
        <v>555</v>
      </c>
      <c r="BT62" s="159">
        <v>647</v>
      </c>
      <c r="BU62" s="160">
        <v>705</v>
      </c>
      <c r="BV62" s="159">
        <v>760</v>
      </c>
      <c r="BW62" s="159">
        <v>199</v>
      </c>
      <c r="BX62" s="159">
        <v>243</v>
      </c>
      <c r="BY62" s="159">
        <v>341</v>
      </c>
      <c r="BZ62" s="159">
        <v>439</v>
      </c>
      <c r="CA62" s="159">
        <v>555</v>
      </c>
      <c r="CB62" s="159">
        <v>647</v>
      </c>
      <c r="CC62" s="159">
        <v>705</v>
      </c>
      <c r="CD62" s="159">
        <v>760</v>
      </c>
      <c r="CE62" s="691"/>
      <c r="CF62" s="689"/>
      <c r="CG62" s="305" t="s">
        <v>1167</v>
      </c>
      <c r="CH62" s="159">
        <v>228</v>
      </c>
      <c r="CI62" s="159">
        <v>228</v>
      </c>
      <c r="CJ62" s="160">
        <v>228</v>
      </c>
      <c r="CK62" s="159">
        <v>278</v>
      </c>
      <c r="CL62" s="159">
        <v>317</v>
      </c>
      <c r="CM62" s="160">
        <v>353</v>
      </c>
      <c r="CN62" s="159">
        <v>384</v>
      </c>
      <c r="CO62" s="160">
        <v>415</v>
      </c>
      <c r="CP62" s="159">
        <v>326</v>
      </c>
      <c r="CQ62" s="159">
        <v>326</v>
      </c>
      <c r="CR62" s="160">
        <v>326</v>
      </c>
      <c r="CS62" s="159">
        <v>326</v>
      </c>
      <c r="CT62" s="159">
        <v>326</v>
      </c>
      <c r="CU62" s="159">
        <v>353</v>
      </c>
      <c r="CV62" s="160">
        <v>384</v>
      </c>
      <c r="CW62" s="159">
        <v>415</v>
      </c>
      <c r="CX62" s="159">
        <v>326</v>
      </c>
      <c r="CY62" s="159">
        <v>326</v>
      </c>
      <c r="CZ62" s="159">
        <v>326</v>
      </c>
      <c r="DA62" s="159">
        <v>326</v>
      </c>
      <c r="DB62" s="159">
        <v>326</v>
      </c>
      <c r="DC62" s="159">
        <v>353</v>
      </c>
      <c r="DD62" s="159">
        <v>384</v>
      </c>
      <c r="DE62" s="159">
        <v>415</v>
      </c>
    </row>
    <row r="63" spans="1:109">
      <c r="A63" s="143">
        <v>63</v>
      </c>
      <c r="B63" s="691"/>
      <c r="C63" s="704">
        <v>170</v>
      </c>
      <c r="D63" s="303" t="s">
        <v>1165</v>
      </c>
      <c r="E63" s="155">
        <v>63</v>
      </c>
      <c r="F63" s="155">
        <v>63</v>
      </c>
      <c r="G63" s="156">
        <v>63</v>
      </c>
      <c r="H63" s="155">
        <v>63</v>
      </c>
      <c r="I63" s="155">
        <v>58</v>
      </c>
      <c r="J63" s="156">
        <v>47</v>
      </c>
      <c r="K63" s="155">
        <v>40</v>
      </c>
      <c r="L63" s="156">
        <v>34</v>
      </c>
      <c r="M63" s="155">
        <v>37</v>
      </c>
      <c r="N63" s="155">
        <v>37</v>
      </c>
      <c r="O63" s="156">
        <v>37</v>
      </c>
      <c r="P63" s="155">
        <v>37</v>
      </c>
      <c r="Q63" s="155">
        <v>37</v>
      </c>
      <c r="R63" s="155">
        <v>37</v>
      </c>
      <c r="S63" s="156">
        <v>37</v>
      </c>
      <c r="T63" s="155">
        <v>34</v>
      </c>
      <c r="U63" s="155">
        <v>37</v>
      </c>
      <c r="V63" s="155">
        <v>37</v>
      </c>
      <c r="W63" s="155">
        <v>37</v>
      </c>
      <c r="X63" s="155">
        <v>37</v>
      </c>
      <c r="Y63" s="155">
        <v>37</v>
      </c>
      <c r="Z63" s="155">
        <v>37</v>
      </c>
      <c r="AA63" s="155">
        <v>37</v>
      </c>
      <c r="AB63" s="155">
        <v>34</v>
      </c>
      <c r="AC63" s="691"/>
      <c r="AD63" s="704">
        <v>170</v>
      </c>
      <c r="AE63" s="303" t="s">
        <v>1165</v>
      </c>
      <c r="AF63" s="155">
        <v>713</v>
      </c>
      <c r="AG63" s="155">
        <v>713</v>
      </c>
      <c r="AH63" s="156">
        <v>713</v>
      </c>
      <c r="AI63" s="155">
        <v>713</v>
      </c>
      <c r="AJ63" s="155">
        <v>663</v>
      </c>
      <c r="AK63" s="156">
        <v>537</v>
      </c>
      <c r="AL63" s="155">
        <v>451</v>
      </c>
      <c r="AM63" s="156">
        <v>389</v>
      </c>
      <c r="AN63" s="155">
        <v>713</v>
      </c>
      <c r="AO63" s="155">
        <v>713</v>
      </c>
      <c r="AP63" s="156">
        <v>713</v>
      </c>
      <c r="AQ63" s="155">
        <v>713</v>
      </c>
      <c r="AR63" s="155">
        <v>713</v>
      </c>
      <c r="AS63" s="155">
        <v>713</v>
      </c>
      <c r="AT63" s="156">
        <v>713</v>
      </c>
      <c r="AU63" s="155">
        <v>662</v>
      </c>
      <c r="AV63" s="155">
        <v>713</v>
      </c>
      <c r="AW63" s="155">
        <v>713</v>
      </c>
      <c r="AX63" s="155">
        <v>713</v>
      </c>
      <c r="AY63" s="155">
        <v>713</v>
      </c>
      <c r="AZ63" s="155">
        <v>713</v>
      </c>
      <c r="BA63" s="155">
        <v>713</v>
      </c>
      <c r="BB63" s="155">
        <v>713</v>
      </c>
      <c r="BC63" s="155">
        <v>662</v>
      </c>
      <c r="BD63" s="691"/>
      <c r="BE63" s="704">
        <v>170</v>
      </c>
      <c r="BF63" s="303" t="s">
        <v>1165</v>
      </c>
      <c r="BG63" s="155">
        <v>339</v>
      </c>
      <c r="BH63" s="155">
        <v>395</v>
      </c>
      <c r="BI63" s="156">
        <v>545</v>
      </c>
      <c r="BJ63" s="155">
        <v>694</v>
      </c>
      <c r="BK63" s="155">
        <v>791</v>
      </c>
      <c r="BL63" s="156">
        <v>791</v>
      </c>
      <c r="BM63" s="155">
        <v>791</v>
      </c>
      <c r="BN63" s="156">
        <v>792</v>
      </c>
      <c r="BO63" s="155">
        <v>199</v>
      </c>
      <c r="BP63" s="155">
        <v>233</v>
      </c>
      <c r="BQ63" s="156">
        <v>321</v>
      </c>
      <c r="BR63" s="155">
        <v>409</v>
      </c>
      <c r="BS63" s="155">
        <v>501</v>
      </c>
      <c r="BT63" s="155">
        <v>618</v>
      </c>
      <c r="BU63" s="156">
        <v>735</v>
      </c>
      <c r="BV63" s="155">
        <v>792</v>
      </c>
      <c r="BW63" s="155">
        <v>199</v>
      </c>
      <c r="BX63" s="155">
        <v>233</v>
      </c>
      <c r="BY63" s="155">
        <v>321</v>
      </c>
      <c r="BZ63" s="155">
        <v>409</v>
      </c>
      <c r="CA63" s="155">
        <v>501</v>
      </c>
      <c r="CB63" s="155">
        <v>618</v>
      </c>
      <c r="CC63" s="155">
        <v>735</v>
      </c>
      <c r="CD63" s="155">
        <v>792</v>
      </c>
      <c r="CE63" s="691"/>
      <c r="CF63" s="704">
        <v>170</v>
      </c>
      <c r="CG63" s="303" t="s">
        <v>1165</v>
      </c>
      <c r="CH63" s="155">
        <v>332</v>
      </c>
      <c r="CI63" s="155">
        <v>332</v>
      </c>
      <c r="CJ63" s="156">
        <v>332</v>
      </c>
      <c r="CK63" s="155">
        <v>356</v>
      </c>
      <c r="CL63" s="155">
        <v>432</v>
      </c>
      <c r="CM63" s="156">
        <v>432</v>
      </c>
      <c r="CN63" s="155">
        <v>432</v>
      </c>
      <c r="CO63" s="156">
        <v>432</v>
      </c>
      <c r="CP63" s="155">
        <v>332</v>
      </c>
      <c r="CQ63" s="155">
        <v>332</v>
      </c>
      <c r="CR63" s="156">
        <v>332</v>
      </c>
      <c r="CS63" s="155">
        <v>332</v>
      </c>
      <c r="CT63" s="155">
        <v>332</v>
      </c>
      <c r="CU63" s="155">
        <v>338</v>
      </c>
      <c r="CV63" s="156">
        <v>402</v>
      </c>
      <c r="CW63" s="155">
        <v>432</v>
      </c>
      <c r="CX63" s="155">
        <v>332</v>
      </c>
      <c r="CY63" s="155">
        <v>332</v>
      </c>
      <c r="CZ63" s="155">
        <v>332</v>
      </c>
      <c r="DA63" s="155">
        <v>332</v>
      </c>
      <c r="DB63" s="155">
        <v>332</v>
      </c>
      <c r="DC63" s="155">
        <v>338</v>
      </c>
      <c r="DD63" s="155">
        <v>402</v>
      </c>
      <c r="DE63" s="155">
        <v>432</v>
      </c>
    </row>
    <row r="64" spans="1:109">
      <c r="A64" s="143">
        <v>64</v>
      </c>
      <c r="B64" s="691"/>
      <c r="C64" s="705"/>
      <c r="D64" s="304" t="s">
        <v>1166</v>
      </c>
      <c r="E64" s="157">
        <v>51</v>
      </c>
      <c r="F64" s="157">
        <v>51</v>
      </c>
      <c r="G64" s="158">
        <v>51</v>
      </c>
      <c r="H64" s="157">
        <v>51</v>
      </c>
      <c r="I64" s="157">
        <v>49</v>
      </c>
      <c r="J64" s="158">
        <v>44</v>
      </c>
      <c r="K64" s="157">
        <v>40</v>
      </c>
      <c r="L64" s="158">
        <v>34</v>
      </c>
      <c r="M64" s="157">
        <v>37</v>
      </c>
      <c r="N64" s="157">
        <v>37</v>
      </c>
      <c r="O64" s="158">
        <v>37</v>
      </c>
      <c r="P64" s="157">
        <v>37</v>
      </c>
      <c r="Q64" s="157">
        <v>37</v>
      </c>
      <c r="R64" s="157">
        <v>37</v>
      </c>
      <c r="S64" s="158">
        <v>37</v>
      </c>
      <c r="T64" s="157">
        <v>34</v>
      </c>
      <c r="U64" s="157">
        <v>37</v>
      </c>
      <c r="V64" s="157">
        <v>37</v>
      </c>
      <c r="W64" s="157">
        <v>37</v>
      </c>
      <c r="X64" s="157">
        <v>37</v>
      </c>
      <c r="Y64" s="157">
        <v>37</v>
      </c>
      <c r="Z64" s="157">
        <v>37</v>
      </c>
      <c r="AA64" s="157">
        <v>37</v>
      </c>
      <c r="AB64" s="157">
        <v>34</v>
      </c>
      <c r="AC64" s="691"/>
      <c r="AD64" s="705"/>
      <c r="AE64" s="304" t="s">
        <v>1166</v>
      </c>
      <c r="AF64" s="157">
        <v>582</v>
      </c>
      <c r="AG64" s="157">
        <v>582</v>
      </c>
      <c r="AH64" s="158">
        <v>582</v>
      </c>
      <c r="AI64" s="157">
        <v>582</v>
      </c>
      <c r="AJ64" s="157">
        <v>556</v>
      </c>
      <c r="AK64" s="158">
        <v>500</v>
      </c>
      <c r="AL64" s="157">
        <v>451</v>
      </c>
      <c r="AM64" s="158">
        <v>390</v>
      </c>
      <c r="AN64" s="157">
        <v>713</v>
      </c>
      <c r="AO64" s="157">
        <v>713</v>
      </c>
      <c r="AP64" s="158">
        <v>713</v>
      </c>
      <c r="AQ64" s="157">
        <v>713</v>
      </c>
      <c r="AR64" s="157">
        <v>713</v>
      </c>
      <c r="AS64" s="157">
        <v>713</v>
      </c>
      <c r="AT64" s="158">
        <v>713</v>
      </c>
      <c r="AU64" s="157">
        <v>663</v>
      </c>
      <c r="AV64" s="157">
        <v>713</v>
      </c>
      <c r="AW64" s="157">
        <v>713</v>
      </c>
      <c r="AX64" s="157">
        <v>713</v>
      </c>
      <c r="AY64" s="157">
        <v>713</v>
      </c>
      <c r="AZ64" s="157">
        <v>713</v>
      </c>
      <c r="BA64" s="157">
        <v>713</v>
      </c>
      <c r="BB64" s="157">
        <v>713</v>
      </c>
      <c r="BC64" s="157">
        <v>663</v>
      </c>
      <c r="BD64" s="691"/>
      <c r="BE64" s="705"/>
      <c r="BF64" s="304" t="s">
        <v>1166</v>
      </c>
      <c r="BG64" s="157">
        <v>277</v>
      </c>
      <c r="BH64" s="157">
        <v>323</v>
      </c>
      <c r="BI64" s="158">
        <v>445</v>
      </c>
      <c r="BJ64" s="157">
        <v>567</v>
      </c>
      <c r="BK64" s="157">
        <v>665</v>
      </c>
      <c r="BL64" s="158">
        <v>738</v>
      </c>
      <c r="BM64" s="157">
        <v>791</v>
      </c>
      <c r="BN64" s="158">
        <v>793</v>
      </c>
      <c r="BO64" s="157">
        <v>199</v>
      </c>
      <c r="BP64" s="157">
        <v>232</v>
      </c>
      <c r="BQ64" s="158">
        <v>320</v>
      </c>
      <c r="BR64" s="157">
        <v>408</v>
      </c>
      <c r="BS64" s="157">
        <v>501</v>
      </c>
      <c r="BT64" s="157">
        <v>618</v>
      </c>
      <c r="BU64" s="158">
        <v>736</v>
      </c>
      <c r="BV64" s="157">
        <v>793</v>
      </c>
      <c r="BW64" s="157">
        <v>199</v>
      </c>
      <c r="BX64" s="157">
        <v>232</v>
      </c>
      <c r="BY64" s="157">
        <v>320</v>
      </c>
      <c r="BZ64" s="157">
        <v>408</v>
      </c>
      <c r="CA64" s="157">
        <v>501</v>
      </c>
      <c r="CB64" s="157">
        <v>618</v>
      </c>
      <c r="CC64" s="157">
        <v>736</v>
      </c>
      <c r="CD64" s="157">
        <v>793</v>
      </c>
      <c r="CE64" s="691"/>
      <c r="CF64" s="705"/>
      <c r="CG64" s="304" t="s">
        <v>1166</v>
      </c>
      <c r="CH64" s="157">
        <v>272</v>
      </c>
      <c r="CI64" s="157">
        <v>272</v>
      </c>
      <c r="CJ64" s="158">
        <v>272</v>
      </c>
      <c r="CK64" s="157">
        <v>291</v>
      </c>
      <c r="CL64" s="157">
        <v>363</v>
      </c>
      <c r="CM64" s="158">
        <v>403</v>
      </c>
      <c r="CN64" s="157">
        <v>432</v>
      </c>
      <c r="CO64" s="158">
        <v>432</v>
      </c>
      <c r="CP64" s="157">
        <v>332</v>
      </c>
      <c r="CQ64" s="157">
        <v>332</v>
      </c>
      <c r="CR64" s="158">
        <v>332</v>
      </c>
      <c r="CS64" s="157">
        <v>332</v>
      </c>
      <c r="CT64" s="157">
        <v>332</v>
      </c>
      <c r="CU64" s="157">
        <v>338</v>
      </c>
      <c r="CV64" s="158">
        <v>402</v>
      </c>
      <c r="CW64" s="157">
        <v>432</v>
      </c>
      <c r="CX64" s="157">
        <v>332</v>
      </c>
      <c r="CY64" s="157">
        <v>332</v>
      </c>
      <c r="CZ64" s="157">
        <v>332</v>
      </c>
      <c r="DA64" s="157">
        <v>332</v>
      </c>
      <c r="DB64" s="157">
        <v>332</v>
      </c>
      <c r="DC64" s="157">
        <v>338</v>
      </c>
      <c r="DD64" s="157">
        <v>402</v>
      </c>
      <c r="DE64" s="157">
        <v>432</v>
      </c>
    </row>
    <row r="65" spans="1:109">
      <c r="A65" s="143">
        <v>65</v>
      </c>
      <c r="B65" s="691"/>
      <c r="C65" s="706"/>
      <c r="D65" s="305" t="s">
        <v>1167</v>
      </c>
      <c r="E65" s="159">
        <v>47</v>
      </c>
      <c r="F65" s="159">
        <v>47</v>
      </c>
      <c r="G65" s="160">
        <v>47</v>
      </c>
      <c r="H65" s="159">
        <v>47</v>
      </c>
      <c r="I65" s="159">
        <v>43</v>
      </c>
      <c r="J65" s="160">
        <v>39</v>
      </c>
      <c r="K65" s="159">
        <v>35</v>
      </c>
      <c r="L65" s="160">
        <v>33</v>
      </c>
      <c r="M65" s="159">
        <v>37</v>
      </c>
      <c r="N65" s="159">
        <v>37</v>
      </c>
      <c r="O65" s="160">
        <v>37</v>
      </c>
      <c r="P65" s="159">
        <v>37</v>
      </c>
      <c r="Q65" s="159">
        <v>37</v>
      </c>
      <c r="R65" s="159">
        <v>37</v>
      </c>
      <c r="S65" s="160">
        <v>35</v>
      </c>
      <c r="T65" s="159">
        <v>33</v>
      </c>
      <c r="U65" s="159">
        <v>37</v>
      </c>
      <c r="V65" s="159">
        <v>37</v>
      </c>
      <c r="W65" s="159">
        <v>37</v>
      </c>
      <c r="X65" s="159">
        <v>37</v>
      </c>
      <c r="Y65" s="159">
        <v>37</v>
      </c>
      <c r="Z65" s="159">
        <v>37</v>
      </c>
      <c r="AA65" s="159">
        <v>35</v>
      </c>
      <c r="AB65" s="159">
        <v>33</v>
      </c>
      <c r="AC65" s="691"/>
      <c r="AD65" s="706"/>
      <c r="AE65" s="305" t="s">
        <v>1167</v>
      </c>
      <c r="AF65" s="159">
        <v>532</v>
      </c>
      <c r="AG65" s="159">
        <v>532</v>
      </c>
      <c r="AH65" s="160">
        <v>532</v>
      </c>
      <c r="AI65" s="159">
        <v>532</v>
      </c>
      <c r="AJ65" s="159">
        <v>487</v>
      </c>
      <c r="AK65" s="160">
        <v>439</v>
      </c>
      <c r="AL65" s="159">
        <v>402</v>
      </c>
      <c r="AM65" s="160">
        <v>374</v>
      </c>
      <c r="AN65" s="159">
        <v>713</v>
      </c>
      <c r="AO65" s="159">
        <v>713</v>
      </c>
      <c r="AP65" s="160">
        <v>713</v>
      </c>
      <c r="AQ65" s="159">
        <v>713</v>
      </c>
      <c r="AR65" s="159">
        <v>713</v>
      </c>
      <c r="AS65" s="159">
        <v>713</v>
      </c>
      <c r="AT65" s="160">
        <v>684</v>
      </c>
      <c r="AU65" s="159">
        <v>635</v>
      </c>
      <c r="AV65" s="159">
        <v>713</v>
      </c>
      <c r="AW65" s="159">
        <v>713</v>
      </c>
      <c r="AX65" s="159">
        <v>713</v>
      </c>
      <c r="AY65" s="159">
        <v>713</v>
      </c>
      <c r="AZ65" s="159">
        <v>713</v>
      </c>
      <c r="BA65" s="159">
        <v>713</v>
      </c>
      <c r="BB65" s="159">
        <v>684</v>
      </c>
      <c r="BC65" s="159">
        <v>635</v>
      </c>
      <c r="BD65" s="691"/>
      <c r="BE65" s="706"/>
      <c r="BF65" s="305" t="s">
        <v>1167</v>
      </c>
      <c r="BG65" s="159">
        <v>253</v>
      </c>
      <c r="BH65" s="159">
        <v>295</v>
      </c>
      <c r="BI65" s="160">
        <v>407</v>
      </c>
      <c r="BJ65" s="159">
        <v>518</v>
      </c>
      <c r="BK65" s="159">
        <v>582</v>
      </c>
      <c r="BL65" s="160">
        <v>647</v>
      </c>
      <c r="BM65" s="159">
        <v>705</v>
      </c>
      <c r="BN65" s="160">
        <v>760</v>
      </c>
      <c r="BO65" s="159">
        <v>199</v>
      </c>
      <c r="BP65" s="159">
        <v>233</v>
      </c>
      <c r="BQ65" s="160">
        <v>321</v>
      </c>
      <c r="BR65" s="159">
        <v>408</v>
      </c>
      <c r="BS65" s="159">
        <v>501</v>
      </c>
      <c r="BT65" s="159">
        <v>618</v>
      </c>
      <c r="BU65" s="160">
        <v>705</v>
      </c>
      <c r="BV65" s="159">
        <v>760</v>
      </c>
      <c r="BW65" s="159">
        <v>199</v>
      </c>
      <c r="BX65" s="159">
        <v>233</v>
      </c>
      <c r="BY65" s="159">
        <v>321</v>
      </c>
      <c r="BZ65" s="159">
        <v>408</v>
      </c>
      <c r="CA65" s="159">
        <v>501</v>
      </c>
      <c r="CB65" s="159">
        <v>618</v>
      </c>
      <c r="CC65" s="159">
        <v>705</v>
      </c>
      <c r="CD65" s="159">
        <v>760</v>
      </c>
      <c r="CE65" s="691"/>
      <c r="CF65" s="706"/>
      <c r="CG65" s="305" t="s">
        <v>1167</v>
      </c>
      <c r="CH65" s="159">
        <v>248</v>
      </c>
      <c r="CI65" s="159">
        <v>248</v>
      </c>
      <c r="CJ65" s="160">
        <v>248</v>
      </c>
      <c r="CK65" s="159">
        <v>265</v>
      </c>
      <c r="CL65" s="159">
        <v>317</v>
      </c>
      <c r="CM65" s="160">
        <v>353</v>
      </c>
      <c r="CN65" s="159">
        <v>384</v>
      </c>
      <c r="CO65" s="160">
        <v>415</v>
      </c>
      <c r="CP65" s="159">
        <v>332</v>
      </c>
      <c r="CQ65" s="159">
        <v>332</v>
      </c>
      <c r="CR65" s="160">
        <v>332</v>
      </c>
      <c r="CS65" s="159">
        <v>332</v>
      </c>
      <c r="CT65" s="159">
        <v>332</v>
      </c>
      <c r="CU65" s="159">
        <v>337</v>
      </c>
      <c r="CV65" s="160">
        <v>384</v>
      </c>
      <c r="CW65" s="159">
        <v>415</v>
      </c>
      <c r="CX65" s="159">
        <v>332</v>
      </c>
      <c r="CY65" s="159">
        <v>332</v>
      </c>
      <c r="CZ65" s="159">
        <v>332</v>
      </c>
      <c r="DA65" s="159">
        <v>332</v>
      </c>
      <c r="DB65" s="159">
        <v>332</v>
      </c>
      <c r="DC65" s="159">
        <v>337</v>
      </c>
      <c r="DD65" s="159">
        <v>384</v>
      </c>
      <c r="DE65" s="159">
        <v>415</v>
      </c>
    </row>
    <row r="66" spans="1:109">
      <c r="A66" s="143">
        <v>66</v>
      </c>
      <c r="B66" s="691"/>
      <c r="C66" s="707">
        <v>180</v>
      </c>
      <c r="D66" s="303" t="s">
        <v>1165</v>
      </c>
      <c r="E66" s="155">
        <v>56</v>
      </c>
      <c r="F66" s="155">
        <v>56</v>
      </c>
      <c r="G66" s="156">
        <v>56</v>
      </c>
      <c r="H66" s="155">
        <v>56</v>
      </c>
      <c r="I66" s="155">
        <v>56</v>
      </c>
      <c r="J66" s="156">
        <v>47</v>
      </c>
      <c r="K66" s="155">
        <v>40</v>
      </c>
      <c r="L66" s="156">
        <v>34</v>
      </c>
      <c r="M66" s="155">
        <v>33</v>
      </c>
      <c r="N66" s="155">
        <v>33</v>
      </c>
      <c r="O66" s="156">
        <v>33</v>
      </c>
      <c r="P66" s="155">
        <v>33</v>
      </c>
      <c r="Q66" s="155">
        <v>33</v>
      </c>
      <c r="R66" s="155">
        <v>33</v>
      </c>
      <c r="S66" s="156">
        <v>33</v>
      </c>
      <c r="T66" s="155">
        <v>33</v>
      </c>
      <c r="U66" s="155">
        <v>33</v>
      </c>
      <c r="V66" s="155">
        <v>33</v>
      </c>
      <c r="W66" s="155">
        <v>33</v>
      </c>
      <c r="X66" s="155">
        <v>33</v>
      </c>
      <c r="Y66" s="155">
        <v>33</v>
      </c>
      <c r="Z66" s="155">
        <v>33</v>
      </c>
      <c r="AA66" s="155">
        <v>33</v>
      </c>
      <c r="AB66" s="155">
        <v>33</v>
      </c>
      <c r="AC66" s="691"/>
      <c r="AD66" s="707">
        <v>180</v>
      </c>
      <c r="AE66" s="303" t="s">
        <v>1165</v>
      </c>
      <c r="AF66" s="155">
        <v>713</v>
      </c>
      <c r="AG66" s="155">
        <v>713</v>
      </c>
      <c r="AH66" s="156">
        <v>713</v>
      </c>
      <c r="AI66" s="155">
        <v>713</v>
      </c>
      <c r="AJ66" s="155">
        <v>713</v>
      </c>
      <c r="AK66" s="156">
        <v>604</v>
      </c>
      <c r="AL66" s="155">
        <v>508</v>
      </c>
      <c r="AM66" s="156">
        <v>439</v>
      </c>
      <c r="AN66" s="155">
        <v>713</v>
      </c>
      <c r="AO66" s="155">
        <v>713</v>
      </c>
      <c r="AP66" s="156">
        <v>713</v>
      </c>
      <c r="AQ66" s="155">
        <v>713</v>
      </c>
      <c r="AR66" s="155">
        <v>713</v>
      </c>
      <c r="AS66" s="155">
        <v>713</v>
      </c>
      <c r="AT66" s="156">
        <v>713</v>
      </c>
      <c r="AU66" s="155">
        <v>713</v>
      </c>
      <c r="AV66" s="155">
        <v>713</v>
      </c>
      <c r="AW66" s="155">
        <v>713</v>
      </c>
      <c r="AX66" s="155">
        <v>713</v>
      </c>
      <c r="AY66" s="155">
        <v>713</v>
      </c>
      <c r="AZ66" s="155">
        <v>713</v>
      </c>
      <c r="BA66" s="155">
        <v>713</v>
      </c>
      <c r="BB66" s="155">
        <v>713</v>
      </c>
      <c r="BC66" s="155">
        <v>713</v>
      </c>
      <c r="BD66" s="691"/>
      <c r="BE66" s="707">
        <v>180</v>
      </c>
      <c r="BF66" s="303" t="s">
        <v>1165</v>
      </c>
      <c r="BG66" s="155">
        <v>333</v>
      </c>
      <c r="BH66" s="155">
        <v>372</v>
      </c>
      <c r="BI66" s="156">
        <v>505</v>
      </c>
      <c r="BJ66" s="155">
        <v>638</v>
      </c>
      <c r="BK66" s="155">
        <v>770</v>
      </c>
      <c r="BL66" s="156">
        <v>791</v>
      </c>
      <c r="BM66" s="155">
        <v>791</v>
      </c>
      <c r="BN66" s="156">
        <v>792</v>
      </c>
      <c r="BO66" s="155">
        <v>196</v>
      </c>
      <c r="BP66" s="155">
        <v>219</v>
      </c>
      <c r="BQ66" s="156">
        <v>298</v>
      </c>
      <c r="BR66" s="155">
        <v>376</v>
      </c>
      <c r="BS66" s="155">
        <v>454</v>
      </c>
      <c r="BT66" s="155">
        <v>550</v>
      </c>
      <c r="BU66" s="156">
        <v>655</v>
      </c>
      <c r="BV66" s="155">
        <v>759</v>
      </c>
      <c r="BW66" s="155">
        <v>196</v>
      </c>
      <c r="BX66" s="155">
        <v>219</v>
      </c>
      <c r="BY66" s="155">
        <v>298</v>
      </c>
      <c r="BZ66" s="155">
        <v>376</v>
      </c>
      <c r="CA66" s="155">
        <v>454</v>
      </c>
      <c r="CB66" s="155">
        <v>550</v>
      </c>
      <c r="CC66" s="155">
        <v>655</v>
      </c>
      <c r="CD66" s="155">
        <v>759</v>
      </c>
      <c r="CE66" s="691"/>
      <c r="CF66" s="707">
        <v>180</v>
      </c>
      <c r="CG66" s="303" t="s">
        <v>1165</v>
      </c>
      <c r="CH66" s="155">
        <v>332</v>
      </c>
      <c r="CI66" s="155">
        <v>332</v>
      </c>
      <c r="CJ66" s="156">
        <v>332</v>
      </c>
      <c r="CK66" s="155">
        <v>332</v>
      </c>
      <c r="CL66" s="155">
        <v>413</v>
      </c>
      <c r="CM66" s="156">
        <v>432</v>
      </c>
      <c r="CN66" s="155">
        <v>432</v>
      </c>
      <c r="CO66" s="156">
        <v>432</v>
      </c>
      <c r="CP66" s="155">
        <v>332</v>
      </c>
      <c r="CQ66" s="155">
        <v>332</v>
      </c>
      <c r="CR66" s="156">
        <v>332</v>
      </c>
      <c r="CS66" s="155">
        <v>332</v>
      </c>
      <c r="CT66" s="155">
        <v>332</v>
      </c>
      <c r="CU66" s="155">
        <v>332</v>
      </c>
      <c r="CV66" s="156">
        <v>358</v>
      </c>
      <c r="CW66" s="155">
        <v>414</v>
      </c>
      <c r="CX66" s="155">
        <v>332</v>
      </c>
      <c r="CY66" s="155">
        <v>332</v>
      </c>
      <c r="CZ66" s="155">
        <v>332</v>
      </c>
      <c r="DA66" s="155">
        <v>332</v>
      </c>
      <c r="DB66" s="155">
        <v>332</v>
      </c>
      <c r="DC66" s="155">
        <v>332</v>
      </c>
      <c r="DD66" s="155">
        <v>358</v>
      </c>
      <c r="DE66" s="155">
        <v>414</v>
      </c>
    </row>
    <row r="67" spans="1:109">
      <c r="A67" s="143">
        <v>67</v>
      </c>
      <c r="B67" s="691"/>
      <c r="C67" s="708"/>
      <c r="D67" s="304" t="s">
        <v>1166</v>
      </c>
      <c r="E67" s="157">
        <v>49</v>
      </c>
      <c r="F67" s="157">
        <v>49</v>
      </c>
      <c r="G67" s="158">
        <v>49</v>
      </c>
      <c r="H67" s="157">
        <v>49</v>
      </c>
      <c r="I67" s="157">
        <v>49</v>
      </c>
      <c r="J67" s="158">
        <v>44</v>
      </c>
      <c r="K67" s="157">
        <v>40</v>
      </c>
      <c r="L67" s="158">
        <v>34</v>
      </c>
      <c r="M67" s="157">
        <v>33</v>
      </c>
      <c r="N67" s="157">
        <v>33</v>
      </c>
      <c r="O67" s="158">
        <v>33</v>
      </c>
      <c r="P67" s="157">
        <v>33</v>
      </c>
      <c r="Q67" s="157">
        <v>33</v>
      </c>
      <c r="R67" s="157">
        <v>33</v>
      </c>
      <c r="S67" s="158">
        <v>33</v>
      </c>
      <c r="T67" s="157">
        <v>33</v>
      </c>
      <c r="U67" s="157">
        <v>33</v>
      </c>
      <c r="V67" s="157">
        <v>33</v>
      </c>
      <c r="W67" s="157">
        <v>33</v>
      </c>
      <c r="X67" s="157">
        <v>33</v>
      </c>
      <c r="Y67" s="157">
        <v>33</v>
      </c>
      <c r="Z67" s="157">
        <v>33</v>
      </c>
      <c r="AA67" s="157">
        <v>33</v>
      </c>
      <c r="AB67" s="157">
        <v>33</v>
      </c>
      <c r="AC67" s="691"/>
      <c r="AD67" s="708"/>
      <c r="AE67" s="304" t="s">
        <v>1166</v>
      </c>
      <c r="AF67" s="157">
        <v>630</v>
      </c>
      <c r="AG67" s="157">
        <v>630</v>
      </c>
      <c r="AH67" s="158">
        <v>630</v>
      </c>
      <c r="AI67" s="157">
        <v>630</v>
      </c>
      <c r="AJ67" s="157">
        <v>624</v>
      </c>
      <c r="AK67" s="158">
        <v>564</v>
      </c>
      <c r="AL67" s="157">
        <v>508</v>
      </c>
      <c r="AM67" s="158">
        <v>439</v>
      </c>
      <c r="AN67" s="157">
        <v>713</v>
      </c>
      <c r="AO67" s="157">
        <v>713</v>
      </c>
      <c r="AP67" s="158">
        <v>713</v>
      </c>
      <c r="AQ67" s="157">
        <v>713</v>
      </c>
      <c r="AR67" s="157">
        <v>713</v>
      </c>
      <c r="AS67" s="157">
        <v>713</v>
      </c>
      <c r="AT67" s="158">
        <v>713</v>
      </c>
      <c r="AU67" s="157">
        <v>713</v>
      </c>
      <c r="AV67" s="157">
        <v>713</v>
      </c>
      <c r="AW67" s="157">
        <v>713</v>
      </c>
      <c r="AX67" s="157">
        <v>713</v>
      </c>
      <c r="AY67" s="157">
        <v>713</v>
      </c>
      <c r="AZ67" s="157">
        <v>713</v>
      </c>
      <c r="BA67" s="157">
        <v>713</v>
      </c>
      <c r="BB67" s="157">
        <v>713</v>
      </c>
      <c r="BC67" s="157">
        <v>713</v>
      </c>
      <c r="BD67" s="691"/>
      <c r="BE67" s="708"/>
      <c r="BF67" s="304" t="s">
        <v>1166</v>
      </c>
      <c r="BG67" s="157">
        <v>294</v>
      </c>
      <c r="BH67" s="157">
        <v>329</v>
      </c>
      <c r="BI67" s="158">
        <v>447</v>
      </c>
      <c r="BJ67" s="157">
        <v>564</v>
      </c>
      <c r="BK67" s="157">
        <v>674</v>
      </c>
      <c r="BL67" s="158">
        <v>738</v>
      </c>
      <c r="BM67" s="157">
        <v>791</v>
      </c>
      <c r="BN67" s="158">
        <v>793</v>
      </c>
      <c r="BO67" s="157">
        <v>197</v>
      </c>
      <c r="BP67" s="157">
        <v>219</v>
      </c>
      <c r="BQ67" s="158">
        <v>298</v>
      </c>
      <c r="BR67" s="157">
        <v>376</v>
      </c>
      <c r="BS67" s="157">
        <v>455</v>
      </c>
      <c r="BT67" s="157">
        <v>550</v>
      </c>
      <c r="BU67" s="158">
        <v>655</v>
      </c>
      <c r="BV67" s="157">
        <v>759</v>
      </c>
      <c r="BW67" s="157">
        <v>197</v>
      </c>
      <c r="BX67" s="157">
        <v>219</v>
      </c>
      <c r="BY67" s="157">
        <v>298</v>
      </c>
      <c r="BZ67" s="157">
        <v>376</v>
      </c>
      <c r="CA67" s="157">
        <v>455</v>
      </c>
      <c r="CB67" s="157">
        <v>550</v>
      </c>
      <c r="CC67" s="157">
        <v>655</v>
      </c>
      <c r="CD67" s="157">
        <v>759</v>
      </c>
      <c r="CE67" s="691"/>
      <c r="CF67" s="708"/>
      <c r="CG67" s="304" t="s">
        <v>1166</v>
      </c>
      <c r="CH67" s="157">
        <v>294</v>
      </c>
      <c r="CI67" s="157">
        <v>294</v>
      </c>
      <c r="CJ67" s="158">
        <v>294</v>
      </c>
      <c r="CK67" s="157">
        <v>294</v>
      </c>
      <c r="CL67" s="157">
        <v>362</v>
      </c>
      <c r="CM67" s="158">
        <v>403</v>
      </c>
      <c r="CN67" s="157">
        <v>432</v>
      </c>
      <c r="CO67" s="158">
        <v>432</v>
      </c>
      <c r="CP67" s="157">
        <v>332</v>
      </c>
      <c r="CQ67" s="157">
        <v>332</v>
      </c>
      <c r="CR67" s="158">
        <v>332</v>
      </c>
      <c r="CS67" s="157">
        <v>332</v>
      </c>
      <c r="CT67" s="157">
        <v>332</v>
      </c>
      <c r="CU67" s="157">
        <v>332</v>
      </c>
      <c r="CV67" s="158">
        <v>358</v>
      </c>
      <c r="CW67" s="157">
        <v>413</v>
      </c>
      <c r="CX67" s="157">
        <v>332</v>
      </c>
      <c r="CY67" s="157">
        <v>332</v>
      </c>
      <c r="CZ67" s="157">
        <v>332</v>
      </c>
      <c r="DA67" s="157">
        <v>332</v>
      </c>
      <c r="DB67" s="157">
        <v>332</v>
      </c>
      <c r="DC67" s="157">
        <v>332</v>
      </c>
      <c r="DD67" s="157">
        <v>358</v>
      </c>
      <c r="DE67" s="157">
        <v>413</v>
      </c>
    </row>
    <row r="68" spans="1:109">
      <c r="A68" s="143">
        <v>68</v>
      </c>
      <c r="B68" s="691"/>
      <c r="C68" s="709"/>
      <c r="D68" s="305" t="s">
        <v>1167</v>
      </c>
      <c r="E68" s="159">
        <v>45</v>
      </c>
      <c r="F68" s="159">
        <v>45</v>
      </c>
      <c r="G68" s="160">
        <v>45</v>
      </c>
      <c r="H68" s="159">
        <v>45</v>
      </c>
      <c r="I68" s="159">
        <v>43</v>
      </c>
      <c r="J68" s="160">
        <v>39</v>
      </c>
      <c r="K68" s="159">
        <v>35</v>
      </c>
      <c r="L68" s="160">
        <v>33</v>
      </c>
      <c r="M68" s="159">
        <v>33</v>
      </c>
      <c r="N68" s="159">
        <v>33</v>
      </c>
      <c r="O68" s="160">
        <v>33</v>
      </c>
      <c r="P68" s="159">
        <v>33</v>
      </c>
      <c r="Q68" s="159">
        <v>33</v>
      </c>
      <c r="R68" s="159">
        <v>33</v>
      </c>
      <c r="S68" s="160">
        <v>33</v>
      </c>
      <c r="T68" s="159">
        <v>33</v>
      </c>
      <c r="U68" s="159">
        <v>33</v>
      </c>
      <c r="V68" s="159">
        <v>33</v>
      </c>
      <c r="W68" s="159">
        <v>33</v>
      </c>
      <c r="X68" s="159">
        <v>33</v>
      </c>
      <c r="Y68" s="159">
        <v>33</v>
      </c>
      <c r="Z68" s="159">
        <v>33</v>
      </c>
      <c r="AA68" s="159">
        <v>33</v>
      </c>
      <c r="AB68" s="159">
        <v>33</v>
      </c>
      <c r="AC68" s="691"/>
      <c r="AD68" s="709"/>
      <c r="AE68" s="305" t="s">
        <v>1167</v>
      </c>
      <c r="AF68" s="159">
        <v>576</v>
      </c>
      <c r="AG68" s="159">
        <v>576</v>
      </c>
      <c r="AH68" s="160">
        <v>576</v>
      </c>
      <c r="AI68" s="159">
        <v>576</v>
      </c>
      <c r="AJ68" s="159">
        <v>549</v>
      </c>
      <c r="AK68" s="160">
        <v>493</v>
      </c>
      <c r="AL68" s="159">
        <v>453</v>
      </c>
      <c r="AM68" s="160">
        <v>420</v>
      </c>
      <c r="AN68" s="159">
        <v>713</v>
      </c>
      <c r="AO68" s="159">
        <v>713</v>
      </c>
      <c r="AP68" s="160">
        <v>713</v>
      </c>
      <c r="AQ68" s="159">
        <v>713</v>
      </c>
      <c r="AR68" s="159">
        <v>713</v>
      </c>
      <c r="AS68" s="159">
        <v>713</v>
      </c>
      <c r="AT68" s="160">
        <v>713</v>
      </c>
      <c r="AU68" s="159">
        <v>713</v>
      </c>
      <c r="AV68" s="159">
        <v>713</v>
      </c>
      <c r="AW68" s="159">
        <v>713</v>
      </c>
      <c r="AX68" s="159">
        <v>713</v>
      </c>
      <c r="AY68" s="159">
        <v>713</v>
      </c>
      <c r="AZ68" s="159">
        <v>713</v>
      </c>
      <c r="BA68" s="159">
        <v>713</v>
      </c>
      <c r="BB68" s="159">
        <v>713</v>
      </c>
      <c r="BC68" s="159">
        <v>713</v>
      </c>
      <c r="BD68" s="691"/>
      <c r="BE68" s="709"/>
      <c r="BF68" s="305" t="s">
        <v>1167</v>
      </c>
      <c r="BG68" s="159">
        <v>269</v>
      </c>
      <c r="BH68" s="159">
        <v>300</v>
      </c>
      <c r="BI68" s="160">
        <v>409</v>
      </c>
      <c r="BJ68" s="159">
        <v>516</v>
      </c>
      <c r="BK68" s="159">
        <v>593</v>
      </c>
      <c r="BL68" s="160">
        <v>647</v>
      </c>
      <c r="BM68" s="159">
        <v>705</v>
      </c>
      <c r="BN68" s="160">
        <v>760</v>
      </c>
      <c r="BO68" s="159">
        <v>197</v>
      </c>
      <c r="BP68" s="159">
        <v>220</v>
      </c>
      <c r="BQ68" s="160">
        <v>297</v>
      </c>
      <c r="BR68" s="159">
        <v>375</v>
      </c>
      <c r="BS68" s="159">
        <v>454</v>
      </c>
      <c r="BT68" s="159">
        <v>550</v>
      </c>
      <c r="BU68" s="160">
        <v>654</v>
      </c>
      <c r="BV68" s="159">
        <v>759</v>
      </c>
      <c r="BW68" s="159">
        <v>197</v>
      </c>
      <c r="BX68" s="159">
        <v>220</v>
      </c>
      <c r="BY68" s="159">
        <v>297</v>
      </c>
      <c r="BZ68" s="159">
        <v>375</v>
      </c>
      <c r="CA68" s="159">
        <v>454</v>
      </c>
      <c r="CB68" s="159">
        <v>550</v>
      </c>
      <c r="CC68" s="159">
        <v>654</v>
      </c>
      <c r="CD68" s="159">
        <v>759</v>
      </c>
      <c r="CE68" s="691"/>
      <c r="CF68" s="709"/>
      <c r="CG68" s="305" t="s">
        <v>1167</v>
      </c>
      <c r="CH68" s="159">
        <v>269</v>
      </c>
      <c r="CI68" s="159">
        <v>269</v>
      </c>
      <c r="CJ68" s="160">
        <v>269</v>
      </c>
      <c r="CK68" s="159">
        <v>269</v>
      </c>
      <c r="CL68" s="159">
        <v>317</v>
      </c>
      <c r="CM68" s="160">
        <v>353</v>
      </c>
      <c r="CN68" s="159">
        <v>384</v>
      </c>
      <c r="CO68" s="160">
        <v>415</v>
      </c>
      <c r="CP68" s="159">
        <v>332</v>
      </c>
      <c r="CQ68" s="159">
        <v>332</v>
      </c>
      <c r="CR68" s="160">
        <v>332</v>
      </c>
      <c r="CS68" s="159">
        <v>332</v>
      </c>
      <c r="CT68" s="159">
        <v>332</v>
      </c>
      <c r="CU68" s="159">
        <v>332</v>
      </c>
      <c r="CV68" s="160">
        <v>357</v>
      </c>
      <c r="CW68" s="159">
        <v>414</v>
      </c>
      <c r="CX68" s="159">
        <v>332</v>
      </c>
      <c r="CY68" s="159">
        <v>332</v>
      </c>
      <c r="CZ68" s="159">
        <v>332</v>
      </c>
      <c r="DA68" s="159">
        <v>332</v>
      </c>
      <c r="DB68" s="159">
        <v>332</v>
      </c>
      <c r="DC68" s="159">
        <v>332</v>
      </c>
      <c r="DD68" s="159">
        <v>357</v>
      </c>
      <c r="DE68" s="159">
        <v>414</v>
      </c>
    </row>
    <row r="69" spans="1:109">
      <c r="A69" s="143">
        <v>69</v>
      </c>
      <c r="B69" s="691"/>
      <c r="C69" s="701">
        <v>200</v>
      </c>
      <c r="D69" s="303" t="s">
        <v>1165</v>
      </c>
      <c r="E69" s="155">
        <v>45</v>
      </c>
      <c r="F69" s="155">
        <v>45</v>
      </c>
      <c r="G69" s="156">
        <v>45</v>
      </c>
      <c r="H69" s="155">
        <v>45</v>
      </c>
      <c r="I69" s="155">
        <v>45</v>
      </c>
      <c r="J69" s="156">
        <v>45</v>
      </c>
      <c r="K69" s="155">
        <v>40</v>
      </c>
      <c r="L69" s="156">
        <v>34</v>
      </c>
      <c r="M69" s="155">
        <v>27</v>
      </c>
      <c r="N69" s="155">
        <v>27</v>
      </c>
      <c r="O69" s="156">
        <v>27</v>
      </c>
      <c r="P69" s="155">
        <v>27</v>
      </c>
      <c r="Q69" s="155">
        <v>27</v>
      </c>
      <c r="R69" s="155">
        <v>27</v>
      </c>
      <c r="S69" s="156">
        <v>27</v>
      </c>
      <c r="T69" s="155">
        <v>27</v>
      </c>
      <c r="U69" s="155">
        <v>27</v>
      </c>
      <c r="V69" s="155">
        <v>27</v>
      </c>
      <c r="W69" s="155">
        <v>27</v>
      </c>
      <c r="X69" s="155">
        <v>27</v>
      </c>
      <c r="Y69" s="155">
        <v>27</v>
      </c>
      <c r="Z69" s="155">
        <v>27</v>
      </c>
      <c r="AA69" s="155">
        <v>27</v>
      </c>
      <c r="AB69" s="155">
        <v>27</v>
      </c>
      <c r="AC69" s="691"/>
      <c r="AD69" s="701">
        <v>200</v>
      </c>
      <c r="AE69" s="303" t="s">
        <v>1165</v>
      </c>
      <c r="AF69" s="155">
        <v>713</v>
      </c>
      <c r="AG69" s="155">
        <v>713</v>
      </c>
      <c r="AH69" s="156">
        <v>713</v>
      </c>
      <c r="AI69" s="155">
        <v>713</v>
      </c>
      <c r="AJ69" s="155">
        <v>713</v>
      </c>
      <c r="AK69" s="156">
        <v>713</v>
      </c>
      <c r="AL69" s="155">
        <v>630</v>
      </c>
      <c r="AM69" s="156">
        <v>544</v>
      </c>
      <c r="AN69" s="155">
        <v>713</v>
      </c>
      <c r="AO69" s="155">
        <v>713</v>
      </c>
      <c r="AP69" s="156">
        <v>713</v>
      </c>
      <c r="AQ69" s="155">
        <v>713</v>
      </c>
      <c r="AR69" s="155">
        <v>713</v>
      </c>
      <c r="AS69" s="155">
        <v>713</v>
      </c>
      <c r="AT69" s="156">
        <v>713</v>
      </c>
      <c r="AU69" s="155">
        <v>713</v>
      </c>
      <c r="AV69" s="155">
        <v>713</v>
      </c>
      <c r="AW69" s="155">
        <v>713</v>
      </c>
      <c r="AX69" s="155">
        <v>713</v>
      </c>
      <c r="AY69" s="155">
        <v>713</v>
      </c>
      <c r="AZ69" s="155">
        <v>713</v>
      </c>
      <c r="BA69" s="155">
        <v>713</v>
      </c>
      <c r="BB69" s="155">
        <v>713</v>
      </c>
      <c r="BC69" s="155">
        <v>713</v>
      </c>
      <c r="BD69" s="691"/>
      <c r="BE69" s="701">
        <v>200</v>
      </c>
      <c r="BF69" s="303" t="s">
        <v>1165</v>
      </c>
      <c r="BG69" s="155">
        <v>325</v>
      </c>
      <c r="BH69" s="155">
        <v>337</v>
      </c>
      <c r="BI69" s="156">
        <v>443</v>
      </c>
      <c r="BJ69" s="155">
        <v>550</v>
      </c>
      <c r="BK69" s="155">
        <v>657</v>
      </c>
      <c r="BL69" s="156">
        <v>765</v>
      </c>
      <c r="BM69" s="155">
        <v>791</v>
      </c>
      <c r="BN69" s="156">
        <v>792</v>
      </c>
      <c r="BO69" s="155">
        <v>192</v>
      </c>
      <c r="BP69" s="155">
        <v>198</v>
      </c>
      <c r="BQ69" s="156">
        <v>262</v>
      </c>
      <c r="BR69" s="155">
        <v>325</v>
      </c>
      <c r="BS69" s="155">
        <v>388</v>
      </c>
      <c r="BT69" s="155">
        <v>452</v>
      </c>
      <c r="BU69" s="156">
        <v>528</v>
      </c>
      <c r="BV69" s="155">
        <v>613</v>
      </c>
      <c r="BW69" s="155">
        <v>192</v>
      </c>
      <c r="BX69" s="155">
        <v>198</v>
      </c>
      <c r="BY69" s="155">
        <v>262</v>
      </c>
      <c r="BZ69" s="155">
        <v>325</v>
      </c>
      <c r="CA69" s="155">
        <v>388</v>
      </c>
      <c r="CB69" s="155">
        <v>452</v>
      </c>
      <c r="CC69" s="155">
        <v>528</v>
      </c>
      <c r="CD69" s="155">
        <v>613</v>
      </c>
      <c r="CE69" s="691"/>
      <c r="CF69" s="701">
        <v>200</v>
      </c>
      <c r="CG69" s="303" t="s">
        <v>1165</v>
      </c>
      <c r="CH69" s="155">
        <v>332</v>
      </c>
      <c r="CI69" s="155">
        <v>332</v>
      </c>
      <c r="CJ69" s="156">
        <v>332</v>
      </c>
      <c r="CK69" s="155">
        <v>332</v>
      </c>
      <c r="CL69" s="155">
        <v>333</v>
      </c>
      <c r="CM69" s="156">
        <v>411</v>
      </c>
      <c r="CN69" s="155">
        <v>432</v>
      </c>
      <c r="CO69" s="156">
        <v>432</v>
      </c>
      <c r="CP69" s="155">
        <v>332</v>
      </c>
      <c r="CQ69" s="155">
        <v>332</v>
      </c>
      <c r="CR69" s="156">
        <v>332</v>
      </c>
      <c r="CS69" s="155">
        <v>332</v>
      </c>
      <c r="CT69" s="155">
        <v>332</v>
      </c>
      <c r="CU69" s="155">
        <v>332</v>
      </c>
      <c r="CV69" s="156">
        <v>332</v>
      </c>
      <c r="CW69" s="155">
        <v>335</v>
      </c>
      <c r="CX69" s="155">
        <v>332</v>
      </c>
      <c r="CY69" s="155">
        <v>332</v>
      </c>
      <c r="CZ69" s="155">
        <v>332</v>
      </c>
      <c r="DA69" s="155">
        <v>332</v>
      </c>
      <c r="DB69" s="155">
        <v>332</v>
      </c>
      <c r="DC69" s="155">
        <v>332</v>
      </c>
      <c r="DD69" s="155">
        <v>332</v>
      </c>
      <c r="DE69" s="155">
        <v>335</v>
      </c>
    </row>
    <row r="70" spans="1:109">
      <c r="A70" s="143">
        <v>70</v>
      </c>
      <c r="B70" s="691"/>
      <c r="C70" s="702"/>
      <c r="D70" s="304" t="s">
        <v>1166</v>
      </c>
      <c r="E70" s="157">
        <v>45</v>
      </c>
      <c r="F70" s="157">
        <v>45</v>
      </c>
      <c r="G70" s="158">
        <v>45</v>
      </c>
      <c r="H70" s="157">
        <v>45</v>
      </c>
      <c r="I70" s="157">
        <v>45</v>
      </c>
      <c r="J70" s="158">
        <v>44</v>
      </c>
      <c r="K70" s="157">
        <v>40</v>
      </c>
      <c r="L70" s="158">
        <v>34</v>
      </c>
      <c r="M70" s="157">
        <v>27</v>
      </c>
      <c r="N70" s="157">
        <v>27</v>
      </c>
      <c r="O70" s="158">
        <v>27</v>
      </c>
      <c r="P70" s="157">
        <v>27</v>
      </c>
      <c r="Q70" s="157">
        <v>27</v>
      </c>
      <c r="R70" s="157">
        <v>27</v>
      </c>
      <c r="S70" s="158">
        <v>27</v>
      </c>
      <c r="T70" s="157">
        <v>27</v>
      </c>
      <c r="U70" s="157">
        <v>27</v>
      </c>
      <c r="V70" s="157">
        <v>27</v>
      </c>
      <c r="W70" s="157">
        <v>27</v>
      </c>
      <c r="X70" s="157">
        <v>27</v>
      </c>
      <c r="Y70" s="157">
        <v>27</v>
      </c>
      <c r="Z70" s="157">
        <v>27</v>
      </c>
      <c r="AA70" s="157">
        <v>27</v>
      </c>
      <c r="AB70" s="157">
        <v>27</v>
      </c>
      <c r="AC70" s="691"/>
      <c r="AD70" s="702"/>
      <c r="AE70" s="304" t="s">
        <v>1166</v>
      </c>
      <c r="AF70" s="157">
        <v>713</v>
      </c>
      <c r="AG70" s="157">
        <v>713</v>
      </c>
      <c r="AH70" s="158">
        <v>713</v>
      </c>
      <c r="AI70" s="157">
        <v>713</v>
      </c>
      <c r="AJ70" s="157">
        <v>713</v>
      </c>
      <c r="AK70" s="158">
        <v>698</v>
      </c>
      <c r="AL70" s="157">
        <v>630</v>
      </c>
      <c r="AM70" s="158">
        <v>545</v>
      </c>
      <c r="AN70" s="157">
        <v>713</v>
      </c>
      <c r="AO70" s="157">
        <v>713</v>
      </c>
      <c r="AP70" s="158">
        <v>713</v>
      </c>
      <c r="AQ70" s="157">
        <v>713</v>
      </c>
      <c r="AR70" s="157">
        <v>713</v>
      </c>
      <c r="AS70" s="157">
        <v>713</v>
      </c>
      <c r="AT70" s="158">
        <v>713</v>
      </c>
      <c r="AU70" s="157">
        <v>713</v>
      </c>
      <c r="AV70" s="157">
        <v>713</v>
      </c>
      <c r="AW70" s="157">
        <v>713</v>
      </c>
      <c r="AX70" s="157">
        <v>713</v>
      </c>
      <c r="AY70" s="157">
        <v>713</v>
      </c>
      <c r="AZ70" s="157">
        <v>713</v>
      </c>
      <c r="BA70" s="157">
        <v>713</v>
      </c>
      <c r="BB70" s="157">
        <v>713</v>
      </c>
      <c r="BC70" s="157">
        <v>713</v>
      </c>
      <c r="BD70" s="691"/>
      <c r="BE70" s="702"/>
      <c r="BF70" s="304" t="s">
        <v>1166</v>
      </c>
      <c r="BG70" s="157">
        <v>325</v>
      </c>
      <c r="BH70" s="157">
        <v>336</v>
      </c>
      <c r="BI70" s="158">
        <v>443</v>
      </c>
      <c r="BJ70" s="157">
        <v>550</v>
      </c>
      <c r="BK70" s="157">
        <v>656</v>
      </c>
      <c r="BL70" s="158">
        <v>748</v>
      </c>
      <c r="BM70" s="157">
        <v>791</v>
      </c>
      <c r="BN70" s="158">
        <v>793</v>
      </c>
      <c r="BO70" s="157">
        <v>192</v>
      </c>
      <c r="BP70" s="157">
        <v>199</v>
      </c>
      <c r="BQ70" s="158">
        <v>262</v>
      </c>
      <c r="BR70" s="157">
        <v>325</v>
      </c>
      <c r="BS70" s="157">
        <v>389</v>
      </c>
      <c r="BT70" s="157">
        <v>452</v>
      </c>
      <c r="BU70" s="158">
        <v>529</v>
      </c>
      <c r="BV70" s="157">
        <v>613</v>
      </c>
      <c r="BW70" s="157">
        <v>192</v>
      </c>
      <c r="BX70" s="157">
        <v>199</v>
      </c>
      <c r="BY70" s="157">
        <v>262</v>
      </c>
      <c r="BZ70" s="157">
        <v>325</v>
      </c>
      <c r="CA70" s="157">
        <v>389</v>
      </c>
      <c r="CB70" s="157">
        <v>452</v>
      </c>
      <c r="CC70" s="157">
        <v>529</v>
      </c>
      <c r="CD70" s="157">
        <v>613</v>
      </c>
      <c r="CE70" s="691"/>
      <c r="CF70" s="702"/>
      <c r="CG70" s="304" t="s">
        <v>1166</v>
      </c>
      <c r="CH70" s="157">
        <v>332</v>
      </c>
      <c r="CI70" s="157">
        <v>332</v>
      </c>
      <c r="CJ70" s="158">
        <v>332</v>
      </c>
      <c r="CK70" s="157">
        <v>332</v>
      </c>
      <c r="CL70" s="157">
        <v>333</v>
      </c>
      <c r="CM70" s="158">
        <v>403</v>
      </c>
      <c r="CN70" s="157">
        <v>432</v>
      </c>
      <c r="CO70" s="158">
        <v>432</v>
      </c>
      <c r="CP70" s="157">
        <v>332</v>
      </c>
      <c r="CQ70" s="157">
        <v>332</v>
      </c>
      <c r="CR70" s="158">
        <v>332</v>
      </c>
      <c r="CS70" s="157">
        <v>332</v>
      </c>
      <c r="CT70" s="157">
        <v>332</v>
      </c>
      <c r="CU70" s="157">
        <v>332</v>
      </c>
      <c r="CV70" s="158">
        <v>332</v>
      </c>
      <c r="CW70" s="157">
        <v>334</v>
      </c>
      <c r="CX70" s="157">
        <v>332</v>
      </c>
      <c r="CY70" s="157">
        <v>332</v>
      </c>
      <c r="CZ70" s="157">
        <v>332</v>
      </c>
      <c r="DA70" s="157">
        <v>332</v>
      </c>
      <c r="DB70" s="157">
        <v>332</v>
      </c>
      <c r="DC70" s="157">
        <v>332</v>
      </c>
      <c r="DD70" s="157">
        <v>332</v>
      </c>
      <c r="DE70" s="157">
        <v>334</v>
      </c>
    </row>
    <row r="71" spans="1:109">
      <c r="A71" s="143">
        <v>71</v>
      </c>
      <c r="B71" s="692"/>
      <c r="C71" s="703"/>
      <c r="D71" s="305" t="s">
        <v>1167</v>
      </c>
      <c r="E71" s="159">
        <v>42</v>
      </c>
      <c r="F71" s="159">
        <v>42</v>
      </c>
      <c r="G71" s="160">
        <v>42</v>
      </c>
      <c r="H71" s="159">
        <v>42</v>
      </c>
      <c r="I71" s="159">
        <v>42</v>
      </c>
      <c r="J71" s="160">
        <v>39</v>
      </c>
      <c r="K71" s="159">
        <v>35</v>
      </c>
      <c r="L71" s="160">
        <v>33</v>
      </c>
      <c r="M71" s="159">
        <v>27</v>
      </c>
      <c r="N71" s="159">
        <v>27</v>
      </c>
      <c r="O71" s="160">
        <v>27</v>
      </c>
      <c r="P71" s="159">
        <v>27</v>
      </c>
      <c r="Q71" s="159">
        <v>27</v>
      </c>
      <c r="R71" s="159">
        <v>27</v>
      </c>
      <c r="S71" s="160">
        <v>27</v>
      </c>
      <c r="T71" s="159">
        <v>27</v>
      </c>
      <c r="U71" s="159">
        <v>27</v>
      </c>
      <c r="V71" s="159">
        <v>27</v>
      </c>
      <c r="W71" s="159">
        <v>27</v>
      </c>
      <c r="X71" s="159">
        <v>27</v>
      </c>
      <c r="Y71" s="159">
        <v>27</v>
      </c>
      <c r="Z71" s="159">
        <v>27</v>
      </c>
      <c r="AA71" s="159">
        <v>27</v>
      </c>
      <c r="AB71" s="159">
        <v>27</v>
      </c>
      <c r="AC71" s="692"/>
      <c r="AD71" s="703"/>
      <c r="AE71" s="305" t="s">
        <v>1167</v>
      </c>
      <c r="AF71" s="159">
        <v>665</v>
      </c>
      <c r="AG71" s="159">
        <v>665</v>
      </c>
      <c r="AH71" s="160">
        <v>665</v>
      </c>
      <c r="AI71" s="159">
        <v>665</v>
      </c>
      <c r="AJ71" s="159">
        <v>665</v>
      </c>
      <c r="AK71" s="160">
        <v>613</v>
      </c>
      <c r="AL71" s="159">
        <v>562</v>
      </c>
      <c r="AM71" s="160">
        <v>522</v>
      </c>
      <c r="AN71" s="159">
        <v>713</v>
      </c>
      <c r="AO71" s="159">
        <v>713</v>
      </c>
      <c r="AP71" s="160">
        <v>713</v>
      </c>
      <c r="AQ71" s="159">
        <v>713</v>
      </c>
      <c r="AR71" s="159">
        <v>713</v>
      </c>
      <c r="AS71" s="159">
        <v>713</v>
      </c>
      <c r="AT71" s="160">
        <v>713</v>
      </c>
      <c r="AU71" s="159">
        <v>713</v>
      </c>
      <c r="AV71" s="159">
        <v>713</v>
      </c>
      <c r="AW71" s="159">
        <v>713</v>
      </c>
      <c r="AX71" s="159">
        <v>713</v>
      </c>
      <c r="AY71" s="159">
        <v>713</v>
      </c>
      <c r="AZ71" s="159">
        <v>713</v>
      </c>
      <c r="BA71" s="159">
        <v>713</v>
      </c>
      <c r="BB71" s="159">
        <v>713</v>
      </c>
      <c r="BC71" s="159">
        <v>713</v>
      </c>
      <c r="BD71" s="692"/>
      <c r="BE71" s="703"/>
      <c r="BF71" s="305" t="s">
        <v>1167</v>
      </c>
      <c r="BG71" s="159">
        <v>303</v>
      </c>
      <c r="BH71" s="159">
        <v>314</v>
      </c>
      <c r="BI71" s="160">
        <v>413</v>
      </c>
      <c r="BJ71" s="159">
        <v>513</v>
      </c>
      <c r="BK71" s="159">
        <v>613</v>
      </c>
      <c r="BL71" s="160">
        <v>657</v>
      </c>
      <c r="BM71" s="159">
        <v>705</v>
      </c>
      <c r="BN71" s="160">
        <v>760</v>
      </c>
      <c r="BO71" s="159">
        <v>192</v>
      </c>
      <c r="BP71" s="159">
        <v>199</v>
      </c>
      <c r="BQ71" s="160">
        <v>262</v>
      </c>
      <c r="BR71" s="159">
        <v>325</v>
      </c>
      <c r="BS71" s="159">
        <v>388</v>
      </c>
      <c r="BT71" s="159">
        <v>451</v>
      </c>
      <c r="BU71" s="160">
        <v>529</v>
      </c>
      <c r="BV71" s="159">
        <v>613</v>
      </c>
      <c r="BW71" s="159">
        <v>192</v>
      </c>
      <c r="BX71" s="159">
        <v>199</v>
      </c>
      <c r="BY71" s="159">
        <v>262</v>
      </c>
      <c r="BZ71" s="159">
        <v>325</v>
      </c>
      <c r="CA71" s="159">
        <v>388</v>
      </c>
      <c r="CB71" s="159">
        <v>451</v>
      </c>
      <c r="CC71" s="159">
        <v>529</v>
      </c>
      <c r="CD71" s="159">
        <v>613</v>
      </c>
      <c r="CE71" s="692"/>
      <c r="CF71" s="703"/>
      <c r="CG71" s="305" t="s">
        <v>1167</v>
      </c>
      <c r="CH71" s="159">
        <v>310</v>
      </c>
      <c r="CI71" s="159">
        <v>310</v>
      </c>
      <c r="CJ71" s="160">
        <v>310</v>
      </c>
      <c r="CK71" s="159">
        <v>310</v>
      </c>
      <c r="CL71" s="159">
        <v>311</v>
      </c>
      <c r="CM71" s="160">
        <v>353</v>
      </c>
      <c r="CN71" s="159">
        <v>384</v>
      </c>
      <c r="CO71" s="160">
        <v>415</v>
      </c>
      <c r="CP71" s="159">
        <v>332</v>
      </c>
      <c r="CQ71" s="159">
        <v>332</v>
      </c>
      <c r="CR71" s="160">
        <v>332</v>
      </c>
      <c r="CS71" s="159">
        <v>332</v>
      </c>
      <c r="CT71" s="159">
        <v>332</v>
      </c>
      <c r="CU71" s="159">
        <v>332</v>
      </c>
      <c r="CV71" s="160">
        <v>332</v>
      </c>
      <c r="CW71" s="159">
        <v>335</v>
      </c>
      <c r="CX71" s="159">
        <v>332</v>
      </c>
      <c r="CY71" s="159">
        <v>332</v>
      </c>
      <c r="CZ71" s="159">
        <v>332</v>
      </c>
      <c r="DA71" s="159">
        <v>332</v>
      </c>
      <c r="DB71" s="159">
        <v>332</v>
      </c>
      <c r="DC71" s="159">
        <v>332</v>
      </c>
      <c r="DD71" s="159">
        <v>332</v>
      </c>
      <c r="DE71" s="159">
        <v>335</v>
      </c>
    </row>
    <row r="72" spans="1:109">
      <c r="A72" s="143">
        <v>72</v>
      </c>
    </row>
    <row r="73" spans="1:109" ht="13.2" customHeight="1">
      <c r="A73" s="143">
        <v>73</v>
      </c>
      <c r="B73" s="719" t="s">
        <v>1173</v>
      </c>
      <c r="C73" s="720"/>
      <c r="D73" s="720"/>
      <c r="E73" s="720"/>
      <c r="F73" s="720"/>
      <c r="G73" s="720"/>
      <c r="H73" s="720"/>
      <c r="I73" s="720"/>
      <c r="J73" s="720"/>
      <c r="K73" s="720"/>
      <c r="L73" s="720"/>
      <c r="M73" s="720"/>
      <c r="N73" s="720"/>
      <c r="O73" s="720"/>
      <c r="P73" s="720"/>
      <c r="Q73" s="720"/>
      <c r="R73" s="720"/>
      <c r="S73" s="720"/>
      <c r="T73" s="720"/>
      <c r="U73" s="720"/>
      <c r="V73" s="720"/>
      <c r="W73" s="720"/>
      <c r="X73" s="720"/>
      <c r="Y73" s="720"/>
      <c r="Z73" s="720"/>
      <c r="AA73" s="720"/>
      <c r="AB73" s="721"/>
      <c r="AC73" s="719" t="s">
        <v>1174</v>
      </c>
      <c r="AD73" s="720"/>
      <c r="AE73" s="720"/>
      <c r="AF73" s="720"/>
      <c r="AG73" s="720"/>
      <c r="AH73" s="720"/>
      <c r="AI73" s="720"/>
      <c r="AJ73" s="720"/>
      <c r="AK73" s="720"/>
      <c r="AL73" s="720"/>
      <c r="AM73" s="720"/>
      <c r="AN73" s="720"/>
      <c r="AO73" s="720"/>
      <c r="AP73" s="720"/>
      <c r="AQ73" s="720"/>
      <c r="AR73" s="720"/>
      <c r="AS73" s="720"/>
      <c r="AT73" s="720"/>
      <c r="AU73" s="720"/>
      <c r="AV73" s="720"/>
      <c r="AW73" s="720"/>
      <c r="AX73" s="720"/>
      <c r="AY73" s="720"/>
      <c r="AZ73" s="720"/>
      <c r="BA73" s="720"/>
      <c r="BB73" s="720"/>
      <c r="BC73" s="721"/>
      <c r="BD73" s="719" t="s">
        <v>1175</v>
      </c>
      <c r="BE73" s="720"/>
      <c r="BF73" s="720"/>
      <c r="BG73" s="720"/>
      <c r="BH73" s="720"/>
      <c r="BI73" s="720"/>
      <c r="BJ73" s="720"/>
      <c r="BK73" s="720"/>
      <c r="BL73" s="720"/>
      <c r="BM73" s="720"/>
      <c r="BN73" s="720"/>
      <c r="BO73" s="720"/>
      <c r="BP73" s="720"/>
      <c r="BQ73" s="720"/>
      <c r="BR73" s="720"/>
      <c r="BS73" s="720"/>
      <c r="BT73" s="720"/>
      <c r="BU73" s="720"/>
      <c r="BV73" s="720"/>
      <c r="BW73" s="720"/>
      <c r="BX73" s="720"/>
      <c r="BY73" s="720"/>
      <c r="BZ73" s="720"/>
      <c r="CA73" s="720"/>
      <c r="CB73" s="720"/>
      <c r="CC73" s="720"/>
      <c r="CD73" s="721"/>
      <c r="CE73" s="719" t="s">
        <v>1176</v>
      </c>
      <c r="CF73" s="720"/>
      <c r="CG73" s="720"/>
      <c r="CH73" s="720"/>
      <c r="CI73" s="720"/>
      <c r="CJ73" s="720"/>
      <c r="CK73" s="720"/>
      <c r="CL73" s="720"/>
      <c r="CM73" s="720"/>
      <c r="CN73" s="720"/>
      <c r="CO73" s="720"/>
      <c r="CP73" s="720"/>
      <c r="CQ73" s="720"/>
      <c r="CR73" s="720"/>
      <c r="CS73" s="720"/>
      <c r="CT73" s="720"/>
      <c r="CU73" s="720"/>
      <c r="CV73" s="720"/>
      <c r="CW73" s="720"/>
      <c r="CX73" s="720"/>
      <c r="CY73" s="720"/>
      <c r="CZ73" s="720"/>
      <c r="DA73" s="720"/>
      <c r="DB73" s="720"/>
      <c r="DC73" s="720"/>
      <c r="DD73" s="720"/>
      <c r="DE73" s="721"/>
    </row>
    <row r="74" spans="1:109" ht="13.2" customHeight="1">
      <c r="A74" s="143">
        <v>74</v>
      </c>
      <c r="B74" s="713" t="s">
        <v>1177</v>
      </c>
      <c r="C74" s="716" t="s">
        <v>1158</v>
      </c>
      <c r="D74" s="716" t="s">
        <v>1159</v>
      </c>
      <c r="E74" s="719" t="s">
        <v>1160</v>
      </c>
      <c r="F74" s="720"/>
      <c r="G74" s="720"/>
      <c r="H74" s="720"/>
      <c r="I74" s="720"/>
      <c r="J74" s="720"/>
      <c r="K74" s="720"/>
      <c r="L74" s="720"/>
      <c r="M74" s="719" t="s">
        <v>1161</v>
      </c>
      <c r="N74" s="720"/>
      <c r="O74" s="720"/>
      <c r="P74" s="720"/>
      <c r="Q74" s="720"/>
      <c r="R74" s="720"/>
      <c r="S74" s="720"/>
      <c r="T74" s="721"/>
      <c r="U74" s="719" t="s">
        <v>1162</v>
      </c>
      <c r="V74" s="720"/>
      <c r="W74" s="720"/>
      <c r="X74" s="720"/>
      <c r="Y74" s="720"/>
      <c r="Z74" s="720"/>
      <c r="AA74" s="720"/>
      <c r="AB74" s="721"/>
      <c r="AC74" s="713" t="s">
        <v>1177</v>
      </c>
      <c r="AD74" s="716" t="s">
        <v>1158</v>
      </c>
      <c r="AE74" s="716" t="s">
        <v>1159</v>
      </c>
      <c r="AF74" s="719" t="s">
        <v>1160</v>
      </c>
      <c r="AG74" s="720"/>
      <c r="AH74" s="720"/>
      <c r="AI74" s="720"/>
      <c r="AJ74" s="720"/>
      <c r="AK74" s="720"/>
      <c r="AL74" s="720"/>
      <c r="AM74" s="720"/>
      <c r="AN74" s="719" t="s">
        <v>1161</v>
      </c>
      <c r="AO74" s="720"/>
      <c r="AP74" s="720"/>
      <c r="AQ74" s="720"/>
      <c r="AR74" s="720"/>
      <c r="AS74" s="720"/>
      <c r="AT74" s="720"/>
      <c r="AU74" s="721"/>
      <c r="AV74" s="719" t="s">
        <v>1162</v>
      </c>
      <c r="AW74" s="720"/>
      <c r="AX74" s="720"/>
      <c r="AY74" s="720"/>
      <c r="AZ74" s="720"/>
      <c r="BA74" s="720"/>
      <c r="BB74" s="720"/>
      <c r="BC74" s="721"/>
      <c r="BD74" s="713" t="s">
        <v>1177</v>
      </c>
      <c r="BE74" s="716" t="s">
        <v>1158</v>
      </c>
      <c r="BF74" s="716" t="s">
        <v>1159</v>
      </c>
      <c r="BG74" s="719" t="s">
        <v>1160</v>
      </c>
      <c r="BH74" s="720"/>
      <c r="BI74" s="720"/>
      <c r="BJ74" s="720"/>
      <c r="BK74" s="720"/>
      <c r="BL74" s="720"/>
      <c r="BM74" s="720"/>
      <c r="BN74" s="720"/>
      <c r="BO74" s="719" t="s">
        <v>1161</v>
      </c>
      <c r="BP74" s="720"/>
      <c r="BQ74" s="720"/>
      <c r="BR74" s="720"/>
      <c r="BS74" s="720"/>
      <c r="BT74" s="720"/>
      <c r="BU74" s="720"/>
      <c r="BV74" s="721"/>
      <c r="BW74" s="719" t="s">
        <v>1162</v>
      </c>
      <c r="BX74" s="720"/>
      <c r="BY74" s="720"/>
      <c r="BZ74" s="720"/>
      <c r="CA74" s="720"/>
      <c r="CB74" s="720"/>
      <c r="CC74" s="720"/>
      <c r="CD74" s="721"/>
      <c r="CE74" s="713" t="s">
        <v>1177</v>
      </c>
      <c r="CF74" s="716" t="s">
        <v>1158</v>
      </c>
      <c r="CG74" s="716" t="s">
        <v>1159</v>
      </c>
      <c r="CH74" s="719" t="s">
        <v>1160</v>
      </c>
      <c r="CI74" s="720"/>
      <c r="CJ74" s="720"/>
      <c r="CK74" s="720"/>
      <c r="CL74" s="720"/>
      <c r="CM74" s="720"/>
      <c r="CN74" s="720"/>
      <c r="CO74" s="720"/>
      <c r="CP74" s="719" t="s">
        <v>1161</v>
      </c>
      <c r="CQ74" s="720"/>
      <c r="CR74" s="720"/>
      <c r="CS74" s="720"/>
      <c r="CT74" s="720"/>
      <c r="CU74" s="720"/>
      <c r="CV74" s="720"/>
      <c r="CW74" s="721"/>
      <c r="CX74" s="719" t="s">
        <v>1162</v>
      </c>
      <c r="CY74" s="720"/>
      <c r="CZ74" s="720"/>
      <c r="DA74" s="720"/>
      <c r="DB74" s="720"/>
      <c r="DC74" s="720"/>
      <c r="DD74" s="720"/>
      <c r="DE74" s="721"/>
    </row>
    <row r="75" spans="1:109" ht="13.2" customHeight="1">
      <c r="A75" s="143">
        <v>75</v>
      </c>
      <c r="B75" s="714"/>
      <c r="C75" s="717"/>
      <c r="D75" s="717"/>
      <c r="E75" s="722" t="s">
        <v>1163</v>
      </c>
      <c r="F75" s="723"/>
      <c r="G75" s="723"/>
      <c r="H75" s="723"/>
      <c r="I75" s="723"/>
      <c r="J75" s="723"/>
      <c r="K75" s="723"/>
      <c r="L75" s="723"/>
      <c r="M75" s="722" t="s">
        <v>1163</v>
      </c>
      <c r="N75" s="723"/>
      <c r="O75" s="723"/>
      <c r="P75" s="723"/>
      <c r="Q75" s="723"/>
      <c r="R75" s="723"/>
      <c r="S75" s="723"/>
      <c r="T75" s="724"/>
      <c r="U75" s="722" t="s">
        <v>1163</v>
      </c>
      <c r="V75" s="723"/>
      <c r="W75" s="723"/>
      <c r="X75" s="723"/>
      <c r="Y75" s="723"/>
      <c r="Z75" s="723"/>
      <c r="AA75" s="723"/>
      <c r="AB75" s="724"/>
      <c r="AC75" s="714"/>
      <c r="AD75" s="717"/>
      <c r="AE75" s="717"/>
      <c r="AF75" s="722" t="s">
        <v>1163</v>
      </c>
      <c r="AG75" s="723"/>
      <c r="AH75" s="723"/>
      <c r="AI75" s="723"/>
      <c r="AJ75" s="723"/>
      <c r="AK75" s="723"/>
      <c r="AL75" s="723"/>
      <c r="AM75" s="723"/>
      <c r="AN75" s="722" t="s">
        <v>1163</v>
      </c>
      <c r="AO75" s="723"/>
      <c r="AP75" s="723"/>
      <c r="AQ75" s="723"/>
      <c r="AR75" s="723"/>
      <c r="AS75" s="723"/>
      <c r="AT75" s="723"/>
      <c r="AU75" s="724"/>
      <c r="AV75" s="722" t="s">
        <v>1163</v>
      </c>
      <c r="AW75" s="723"/>
      <c r="AX75" s="723"/>
      <c r="AY75" s="723"/>
      <c r="AZ75" s="723"/>
      <c r="BA75" s="723"/>
      <c r="BB75" s="723"/>
      <c r="BC75" s="724"/>
      <c r="BD75" s="714"/>
      <c r="BE75" s="717"/>
      <c r="BF75" s="717"/>
      <c r="BG75" s="722" t="s">
        <v>1163</v>
      </c>
      <c r="BH75" s="723"/>
      <c r="BI75" s="723"/>
      <c r="BJ75" s="723"/>
      <c r="BK75" s="723"/>
      <c r="BL75" s="723"/>
      <c r="BM75" s="723"/>
      <c r="BN75" s="723"/>
      <c r="BO75" s="722" t="s">
        <v>1163</v>
      </c>
      <c r="BP75" s="723"/>
      <c r="BQ75" s="723"/>
      <c r="BR75" s="723"/>
      <c r="BS75" s="723"/>
      <c r="BT75" s="723"/>
      <c r="BU75" s="723"/>
      <c r="BV75" s="724"/>
      <c r="BW75" s="722" t="s">
        <v>1163</v>
      </c>
      <c r="BX75" s="723"/>
      <c r="BY75" s="723"/>
      <c r="BZ75" s="723"/>
      <c r="CA75" s="723"/>
      <c r="CB75" s="723"/>
      <c r="CC75" s="723"/>
      <c r="CD75" s="724"/>
      <c r="CE75" s="714"/>
      <c r="CF75" s="717"/>
      <c r="CG75" s="717"/>
      <c r="CH75" s="722" t="s">
        <v>1163</v>
      </c>
      <c r="CI75" s="723"/>
      <c r="CJ75" s="723"/>
      <c r="CK75" s="723"/>
      <c r="CL75" s="723"/>
      <c r="CM75" s="723"/>
      <c r="CN75" s="723"/>
      <c r="CO75" s="723"/>
      <c r="CP75" s="722" t="s">
        <v>1163</v>
      </c>
      <c r="CQ75" s="723"/>
      <c r="CR75" s="723"/>
      <c r="CS75" s="723"/>
      <c r="CT75" s="723"/>
      <c r="CU75" s="723"/>
      <c r="CV75" s="723"/>
      <c r="CW75" s="724"/>
      <c r="CX75" s="722" t="s">
        <v>1163</v>
      </c>
      <c r="CY75" s="723"/>
      <c r="CZ75" s="723"/>
      <c r="DA75" s="723"/>
      <c r="DB75" s="723"/>
      <c r="DC75" s="723"/>
      <c r="DD75" s="723"/>
      <c r="DE75" s="724"/>
    </row>
    <row r="76" spans="1:109">
      <c r="A76" s="143">
        <v>76</v>
      </c>
      <c r="B76" s="715"/>
      <c r="C76" s="718"/>
      <c r="D76" s="718"/>
      <c r="E76" s="146">
        <v>0</v>
      </c>
      <c r="F76" s="147">
        <v>10</v>
      </c>
      <c r="G76" s="148">
        <v>20</v>
      </c>
      <c r="H76" s="149">
        <v>30</v>
      </c>
      <c r="I76" s="150">
        <v>40</v>
      </c>
      <c r="J76" s="151">
        <v>50</v>
      </c>
      <c r="K76" s="152">
        <v>60</v>
      </c>
      <c r="L76" s="153">
        <v>70</v>
      </c>
      <c r="M76" s="146">
        <v>0</v>
      </c>
      <c r="N76" s="147">
        <v>10</v>
      </c>
      <c r="O76" s="148">
        <v>20</v>
      </c>
      <c r="P76" s="149">
        <v>30</v>
      </c>
      <c r="Q76" s="150">
        <v>40</v>
      </c>
      <c r="R76" s="151">
        <v>50</v>
      </c>
      <c r="S76" s="152">
        <v>60</v>
      </c>
      <c r="T76" s="154">
        <v>70</v>
      </c>
      <c r="U76" s="146">
        <v>0</v>
      </c>
      <c r="V76" s="147">
        <v>10</v>
      </c>
      <c r="W76" s="148">
        <v>20</v>
      </c>
      <c r="X76" s="149">
        <v>30</v>
      </c>
      <c r="Y76" s="150">
        <v>40</v>
      </c>
      <c r="Z76" s="151">
        <v>50</v>
      </c>
      <c r="AA76" s="152">
        <v>60</v>
      </c>
      <c r="AB76" s="154">
        <v>70</v>
      </c>
      <c r="AC76" s="715"/>
      <c r="AD76" s="718"/>
      <c r="AE76" s="718"/>
      <c r="AF76" s="146">
        <v>0</v>
      </c>
      <c r="AG76" s="147">
        <v>10</v>
      </c>
      <c r="AH76" s="148">
        <v>20</v>
      </c>
      <c r="AI76" s="149">
        <v>30</v>
      </c>
      <c r="AJ76" s="150">
        <v>40</v>
      </c>
      <c r="AK76" s="151">
        <v>50</v>
      </c>
      <c r="AL76" s="152">
        <v>60</v>
      </c>
      <c r="AM76" s="153">
        <v>70</v>
      </c>
      <c r="AN76" s="146">
        <v>0</v>
      </c>
      <c r="AO76" s="147">
        <v>10</v>
      </c>
      <c r="AP76" s="148">
        <v>20</v>
      </c>
      <c r="AQ76" s="149">
        <v>30</v>
      </c>
      <c r="AR76" s="150">
        <v>40</v>
      </c>
      <c r="AS76" s="151">
        <v>50</v>
      </c>
      <c r="AT76" s="152">
        <v>60</v>
      </c>
      <c r="AU76" s="154">
        <v>70</v>
      </c>
      <c r="AV76" s="146">
        <v>0</v>
      </c>
      <c r="AW76" s="147">
        <v>10</v>
      </c>
      <c r="AX76" s="148">
        <v>20</v>
      </c>
      <c r="AY76" s="149">
        <v>30</v>
      </c>
      <c r="AZ76" s="150">
        <v>40</v>
      </c>
      <c r="BA76" s="151">
        <v>50</v>
      </c>
      <c r="BB76" s="152">
        <v>60</v>
      </c>
      <c r="BC76" s="154">
        <v>70</v>
      </c>
      <c r="BD76" s="715"/>
      <c r="BE76" s="718"/>
      <c r="BF76" s="718"/>
      <c r="BG76" s="146">
        <v>0</v>
      </c>
      <c r="BH76" s="147">
        <v>10</v>
      </c>
      <c r="BI76" s="148">
        <v>20</v>
      </c>
      <c r="BJ76" s="149">
        <v>30</v>
      </c>
      <c r="BK76" s="150">
        <v>40</v>
      </c>
      <c r="BL76" s="151">
        <v>50</v>
      </c>
      <c r="BM76" s="152">
        <v>60</v>
      </c>
      <c r="BN76" s="153">
        <v>70</v>
      </c>
      <c r="BO76" s="146">
        <v>0</v>
      </c>
      <c r="BP76" s="147">
        <v>10</v>
      </c>
      <c r="BQ76" s="148">
        <v>20</v>
      </c>
      <c r="BR76" s="149">
        <v>30</v>
      </c>
      <c r="BS76" s="150">
        <v>40</v>
      </c>
      <c r="BT76" s="151">
        <v>50</v>
      </c>
      <c r="BU76" s="152">
        <v>60</v>
      </c>
      <c r="BV76" s="154">
        <v>70</v>
      </c>
      <c r="BW76" s="146">
        <v>0</v>
      </c>
      <c r="BX76" s="147">
        <v>10</v>
      </c>
      <c r="BY76" s="148">
        <v>20</v>
      </c>
      <c r="BZ76" s="149">
        <v>30</v>
      </c>
      <c r="CA76" s="150">
        <v>40</v>
      </c>
      <c r="CB76" s="151">
        <v>50</v>
      </c>
      <c r="CC76" s="152">
        <v>60</v>
      </c>
      <c r="CD76" s="154">
        <v>70</v>
      </c>
      <c r="CE76" s="715"/>
      <c r="CF76" s="718"/>
      <c r="CG76" s="718"/>
      <c r="CH76" s="146">
        <v>0</v>
      </c>
      <c r="CI76" s="147">
        <v>10</v>
      </c>
      <c r="CJ76" s="148">
        <v>20</v>
      </c>
      <c r="CK76" s="149">
        <v>30</v>
      </c>
      <c r="CL76" s="150">
        <v>40</v>
      </c>
      <c r="CM76" s="151">
        <v>50</v>
      </c>
      <c r="CN76" s="152">
        <v>60</v>
      </c>
      <c r="CO76" s="153">
        <v>70</v>
      </c>
      <c r="CP76" s="146">
        <v>0</v>
      </c>
      <c r="CQ76" s="147">
        <v>10</v>
      </c>
      <c r="CR76" s="148">
        <v>20</v>
      </c>
      <c r="CS76" s="149">
        <v>30</v>
      </c>
      <c r="CT76" s="150">
        <v>40</v>
      </c>
      <c r="CU76" s="151">
        <v>50</v>
      </c>
      <c r="CV76" s="152">
        <v>60</v>
      </c>
      <c r="CW76" s="154">
        <v>70</v>
      </c>
      <c r="CX76" s="146">
        <v>0</v>
      </c>
      <c r="CY76" s="147">
        <v>10</v>
      </c>
      <c r="CZ76" s="148">
        <v>20</v>
      </c>
      <c r="DA76" s="149">
        <v>30</v>
      </c>
      <c r="DB76" s="150">
        <v>40</v>
      </c>
      <c r="DC76" s="151">
        <v>50</v>
      </c>
      <c r="DD76" s="152">
        <v>60</v>
      </c>
      <c r="DE76" s="154">
        <v>70</v>
      </c>
    </row>
    <row r="77" spans="1:109" ht="13.2" customHeight="1">
      <c r="A77" s="143">
        <v>77</v>
      </c>
      <c r="B77" s="690" t="s">
        <v>1164</v>
      </c>
      <c r="C77" s="693">
        <v>110</v>
      </c>
      <c r="D77" s="303" t="s">
        <v>1165</v>
      </c>
      <c r="E77" s="155">
        <v>97</v>
      </c>
      <c r="F77" s="155">
        <v>97</v>
      </c>
      <c r="G77" s="156">
        <v>85</v>
      </c>
      <c r="H77" s="155">
        <v>71</v>
      </c>
      <c r="I77" s="155">
        <v>58</v>
      </c>
      <c r="J77" s="156">
        <v>47</v>
      </c>
      <c r="K77" s="155">
        <v>40</v>
      </c>
      <c r="L77" s="156">
        <v>34</v>
      </c>
      <c r="M77" s="155">
        <v>97</v>
      </c>
      <c r="N77" s="155">
        <v>97</v>
      </c>
      <c r="O77" s="156">
        <v>85</v>
      </c>
      <c r="P77" s="155">
        <v>71</v>
      </c>
      <c r="Q77" s="155">
        <v>58</v>
      </c>
      <c r="R77" s="155">
        <v>47</v>
      </c>
      <c r="S77" s="156">
        <v>40</v>
      </c>
      <c r="T77" s="155">
        <v>34</v>
      </c>
      <c r="U77" s="155">
        <v>76</v>
      </c>
      <c r="V77" s="155">
        <v>76</v>
      </c>
      <c r="W77" s="155">
        <v>76</v>
      </c>
      <c r="X77" s="155">
        <v>71</v>
      </c>
      <c r="Y77" s="155">
        <v>58</v>
      </c>
      <c r="Z77" s="155">
        <v>47</v>
      </c>
      <c r="AA77" s="155">
        <v>40</v>
      </c>
      <c r="AB77" s="155">
        <v>34</v>
      </c>
      <c r="AC77" s="690" t="s">
        <v>1164</v>
      </c>
      <c r="AD77" s="693">
        <v>110</v>
      </c>
      <c r="AE77" s="303" t="s">
        <v>1165</v>
      </c>
      <c r="AF77" s="155">
        <v>530</v>
      </c>
      <c r="AG77" s="155">
        <v>530</v>
      </c>
      <c r="AH77" s="156">
        <v>465</v>
      </c>
      <c r="AI77" s="155">
        <v>388</v>
      </c>
      <c r="AJ77" s="155">
        <v>318</v>
      </c>
      <c r="AK77" s="156">
        <v>258</v>
      </c>
      <c r="AL77" s="155">
        <v>217</v>
      </c>
      <c r="AM77" s="156">
        <v>187</v>
      </c>
      <c r="AN77" s="155">
        <v>530</v>
      </c>
      <c r="AO77" s="155">
        <v>530</v>
      </c>
      <c r="AP77" s="156">
        <v>465</v>
      </c>
      <c r="AQ77" s="155">
        <v>388</v>
      </c>
      <c r="AR77" s="155">
        <v>318</v>
      </c>
      <c r="AS77" s="155">
        <v>258</v>
      </c>
      <c r="AT77" s="156">
        <v>217</v>
      </c>
      <c r="AU77" s="155">
        <v>187</v>
      </c>
      <c r="AV77" s="155">
        <v>713</v>
      </c>
      <c r="AW77" s="155">
        <v>713</v>
      </c>
      <c r="AX77" s="155">
        <v>713</v>
      </c>
      <c r="AY77" s="155">
        <v>668</v>
      </c>
      <c r="AZ77" s="155">
        <v>548</v>
      </c>
      <c r="BA77" s="155">
        <v>443</v>
      </c>
      <c r="BB77" s="155">
        <v>373</v>
      </c>
      <c r="BC77" s="155">
        <v>322</v>
      </c>
      <c r="BD77" s="690" t="s">
        <v>1164</v>
      </c>
      <c r="BE77" s="693">
        <v>110</v>
      </c>
      <c r="BF77" s="303" t="s">
        <v>1165</v>
      </c>
      <c r="BG77" s="155">
        <v>292</v>
      </c>
      <c r="BH77" s="155">
        <v>464</v>
      </c>
      <c r="BI77" s="156">
        <v>616</v>
      </c>
      <c r="BJ77" s="155">
        <v>738</v>
      </c>
      <c r="BK77" s="155">
        <v>791</v>
      </c>
      <c r="BL77" s="156">
        <v>791</v>
      </c>
      <c r="BM77" s="155">
        <v>791</v>
      </c>
      <c r="BN77" s="156">
        <v>792</v>
      </c>
      <c r="BO77" s="155">
        <v>292</v>
      </c>
      <c r="BP77" s="155">
        <v>464</v>
      </c>
      <c r="BQ77" s="156">
        <v>616</v>
      </c>
      <c r="BR77" s="155">
        <v>738</v>
      </c>
      <c r="BS77" s="155">
        <v>791</v>
      </c>
      <c r="BT77" s="155">
        <v>791</v>
      </c>
      <c r="BU77" s="156">
        <v>791</v>
      </c>
      <c r="BV77" s="155">
        <v>792</v>
      </c>
      <c r="BW77" s="155">
        <v>229</v>
      </c>
      <c r="BX77" s="155">
        <v>363</v>
      </c>
      <c r="BY77" s="155">
        <v>549</v>
      </c>
      <c r="BZ77" s="155">
        <v>738</v>
      </c>
      <c r="CA77" s="155">
        <v>791</v>
      </c>
      <c r="CB77" s="155">
        <v>791</v>
      </c>
      <c r="CC77" s="155">
        <v>791</v>
      </c>
      <c r="CD77" s="155">
        <v>792</v>
      </c>
      <c r="CE77" s="690" t="s">
        <v>1164</v>
      </c>
      <c r="CF77" s="693">
        <v>110</v>
      </c>
      <c r="CG77" s="303" t="s">
        <v>1165</v>
      </c>
      <c r="CH77" s="155">
        <v>253</v>
      </c>
      <c r="CI77" s="155">
        <v>253</v>
      </c>
      <c r="CJ77" s="156">
        <v>336</v>
      </c>
      <c r="CK77" s="155">
        <v>403</v>
      </c>
      <c r="CL77" s="155">
        <v>432</v>
      </c>
      <c r="CM77" s="156">
        <v>432</v>
      </c>
      <c r="CN77" s="155">
        <v>432</v>
      </c>
      <c r="CO77" s="156">
        <v>432</v>
      </c>
      <c r="CP77" s="155">
        <v>253</v>
      </c>
      <c r="CQ77" s="155">
        <v>253</v>
      </c>
      <c r="CR77" s="156">
        <v>336</v>
      </c>
      <c r="CS77" s="155">
        <v>403</v>
      </c>
      <c r="CT77" s="155">
        <v>432</v>
      </c>
      <c r="CU77" s="155">
        <v>432</v>
      </c>
      <c r="CV77" s="156">
        <v>432</v>
      </c>
      <c r="CW77" s="155">
        <v>432</v>
      </c>
      <c r="CX77" s="155">
        <v>332</v>
      </c>
      <c r="CY77" s="155">
        <v>332</v>
      </c>
      <c r="CZ77" s="155">
        <v>332</v>
      </c>
      <c r="DA77" s="155">
        <v>403</v>
      </c>
      <c r="DB77" s="155">
        <v>432</v>
      </c>
      <c r="DC77" s="155">
        <v>432</v>
      </c>
      <c r="DD77" s="155">
        <v>432</v>
      </c>
      <c r="DE77" s="155">
        <v>432</v>
      </c>
    </row>
    <row r="78" spans="1:109">
      <c r="A78" s="143">
        <v>78</v>
      </c>
      <c r="B78" s="691"/>
      <c r="C78" s="694"/>
      <c r="D78" s="304" t="s">
        <v>1166</v>
      </c>
      <c r="E78" s="157">
        <v>66</v>
      </c>
      <c r="F78" s="157">
        <v>66</v>
      </c>
      <c r="G78" s="158">
        <v>64</v>
      </c>
      <c r="H78" s="157">
        <v>56</v>
      </c>
      <c r="I78" s="157">
        <v>49</v>
      </c>
      <c r="J78" s="158">
        <v>44</v>
      </c>
      <c r="K78" s="157">
        <v>40</v>
      </c>
      <c r="L78" s="158">
        <v>34</v>
      </c>
      <c r="M78" s="157">
        <v>66</v>
      </c>
      <c r="N78" s="157">
        <v>66</v>
      </c>
      <c r="O78" s="158">
        <v>64</v>
      </c>
      <c r="P78" s="157">
        <v>56</v>
      </c>
      <c r="Q78" s="157">
        <v>49</v>
      </c>
      <c r="R78" s="157">
        <v>44</v>
      </c>
      <c r="S78" s="158">
        <v>40</v>
      </c>
      <c r="T78" s="157">
        <v>34</v>
      </c>
      <c r="U78" s="157">
        <v>55</v>
      </c>
      <c r="V78" s="157">
        <v>55</v>
      </c>
      <c r="W78" s="157">
        <v>55</v>
      </c>
      <c r="X78" s="157">
        <v>55</v>
      </c>
      <c r="Y78" s="157">
        <v>49</v>
      </c>
      <c r="Z78" s="157">
        <v>44</v>
      </c>
      <c r="AA78" s="157">
        <v>40</v>
      </c>
      <c r="AB78" s="157">
        <v>34</v>
      </c>
      <c r="AC78" s="691"/>
      <c r="AD78" s="694"/>
      <c r="AE78" s="304" t="s">
        <v>1166</v>
      </c>
      <c r="AF78" s="157">
        <v>357</v>
      </c>
      <c r="AG78" s="157">
        <v>357</v>
      </c>
      <c r="AH78" s="158">
        <v>349</v>
      </c>
      <c r="AI78" s="157">
        <v>305</v>
      </c>
      <c r="AJ78" s="157">
        <v>268</v>
      </c>
      <c r="AK78" s="158">
        <v>240</v>
      </c>
      <c r="AL78" s="157">
        <v>216</v>
      </c>
      <c r="AM78" s="158">
        <v>187</v>
      </c>
      <c r="AN78" s="157">
        <v>357</v>
      </c>
      <c r="AO78" s="157">
        <v>357</v>
      </c>
      <c r="AP78" s="158">
        <v>349</v>
      </c>
      <c r="AQ78" s="157">
        <v>305</v>
      </c>
      <c r="AR78" s="157">
        <v>268</v>
      </c>
      <c r="AS78" s="157">
        <v>240</v>
      </c>
      <c r="AT78" s="158">
        <v>216</v>
      </c>
      <c r="AU78" s="157">
        <v>187</v>
      </c>
      <c r="AV78" s="157">
        <v>514</v>
      </c>
      <c r="AW78" s="157">
        <v>514</v>
      </c>
      <c r="AX78" s="157">
        <v>514</v>
      </c>
      <c r="AY78" s="157">
        <v>514</v>
      </c>
      <c r="AZ78" s="157">
        <v>460</v>
      </c>
      <c r="BA78" s="157">
        <v>414</v>
      </c>
      <c r="BB78" s="157">
        <v>373</v>
      </c>
      <c r="BC78" s="157">
        <v>323</v>
      </c>
      <c r="BD78" s="691"/>
      <c r="BE78" s="694"/>
      <c r="BF78" s="304" t="s">
        <v>1166</v>
      </c>
      <c r="BG78" s="157">
        <v>197</v>
      </c>
      <c r="BH78" s="157">
        <v>312</v>
      </c>
      <c r="BI78" s="158">
        <v>462</v>
      </c>
      <c r="BJ78" s="157">
        <v>582</v>
      </c>
      <c r="BK78" s="157">
        <v>665</v>
      </c>
      <c r="BL78" s="158">
        <v>738</v>
      </c>
      <c r="BM78" s="157">
        <v>791</v>
      </c>
      <c r="BN78" s="158">
        <v>793</v>
      </c>
      <c r="BO78" s="157">
        <v>197</v>
      </c>
      <c r="BP78" s="157">
        <v>312</v>
      </c>
      <c r="BQ78" s="158">
        <v>462</v>
      </c>
      <c r="BR78" s="157">
        <v>582</v>
      </c>
      <c r="BS78" s="157">
        <v>665</v>
      </c>
      <c r="BT78" s="157">
        <v>738</v>
      </c>
      <c r="BU78" s="158">
        <v>791</v>
      </c>
      <c r="BV78" s="157">
        <v>793</v>
      </c>
      <c r="BW78" s="157">
        <v>165</v>
      </c>
      <c r="BX78" s="157">
        <v>261</v>
      </c>
      <c r="BY78" s="157">
        <v>395</v>
      </c>
      <c r="BZ78" s="157">
        <v>568</v>
      </c>
      <c r="CA78" s="157">
        <v>665</v>
      </c>
      <c r="CB78" s="157">
        <v>738</v>
      </c>
      <c r="CC78" s="157">
        <v>791</v>
      </c>
      <c r="CD78" s="157">
        <v>793</v>
      </c>
      <c r="CE78" s="691"/>
      <c r="CF78" s="694"/>
      <c r="CG78" s="304" t="s">
        <v>1166</v>
      </c>
      <c r="CH78" s="157">
        <v>171</v>
      </c>
      <c r="CI78" s="157">
        <v>171</v>
      </c>
      <c r="CJ78" s="158">
        <v>253</v>
      </c>
      <c r="CK78" s="157">
        <v>317</v>
      </c>
      <c r="CL78" s="157">
        <v>363</v>
      </c>
      <c r="CM78" s="158">
        <v>403</v>
      </c>
      <c r="CN78" s="157">
        <v>432</v>
      </c>
      <c r="CO78" s="158">
        <v>432</v>
      </c>
      <c r="CP78" s="157">
        <v>171</v>
      </c>
      <c r="CQ78" s="157">
        <v>171</v>
      </c>
      <c r="CR78" s="158">
        <v>253</v>
      </c>
      <c r="CS78" s="157">
        <v>317</v>
      </c>
      <c r="CT78" s="157">
        <v>363</v>
      </c>
      <c r="CU78" s="157">
        <v>403</v>
      </c>
      <c r="CV78" s="158">
        <v>432</v>
      </c>
      <c r="CW78" s="157">
        <v>432</v>
      </c>
      <c r="CX78" s="157">
        <v>239</v>
      </c>
      <c r="CY78" s="157">
        <v>239</v>
      </c>
      <c r="CZ78" s="157">
        <v>239</v>
      </c>
      <c r="DA78" s="157">
        <v>310</v>
      </c>
      <c r="DB78" s="157">
        <v>363</v>
      </c>
      <c r="DC78" s="157">
        <v>403</v>
      </c>
      <c r="DD78" s="157">
        <v>432</v>
      </c>
      <c r="DE78" s="157">
        <v>432</v>
      </c>
    </row>
    <row r="79" spans="1:109">
      <c r="A79" s="143">
        <v>79</v>
      </c>
      <c r="B79" s="691"/>
      <c r="C79" s="695"/>
      <c r="D79" s="305" t="s">
        <v>1167</v>
      </c>
      <c r="E79" s="159">
        <v>60</v>
      </c>
      <c r="F79" s="159">
        <v>60</v>
      </c>
      <c r="G79" s="160">
        <v>59</v>
      </c>
      <c r="H79" s="159">
        <v>49</v>
      </c>
      <c r="I79" s="159">
        <v>43</v>
      </c>
      <c r="J79" s="160">
        <v>39</v>
      </c>
      <c r="K79" s="159">
        <v>35</v>
      </c>
      <c r="L79" s="160">
        <v>33</v>
      </c>
      <c r="M79" s="159">
        <v>60</v>
      </c>
      <c r="N79" s="159">
        <v>60</v>
      </c>
      <c r="O79" s="160">
        <v>59</v>
      </c>
      <c r="P79" s="159">
        <v>49</v>
      </c>
      <c r="Q79" s="159">
        <v>43</v>
      </c>
      <c r="R79" s="159">
        <v>39</v>
      </c>
      <c r="S79" s="160">
        <v>35</v>
      </c>
      <c r="T79" s="159">
        <v>33</v>
      </c>
      <c r="U79" s="159">
        <v>50</v>
      </c>
      <c r="V79" s="159">
        <v>50</v>
      </c>
      <c r="W79" s="159">
        <v>50</v>
      </c>
      <c r="X79" s="159">
        <v>49</v>
      </c>
      <c r="Y79" s="159">
        <v>43</v>
      </c>
      <c r="Z79" s="159">
        <v>39</v>
      </c>
      <c r="AA79" s="159">
        <v>35</v>
      </c>
      <c r="AB79" s="159">
        <v>33</v>
      </c>
      <c r="AC79" s="691"/>
      <c r="AD79" s="695"/>
      <c r="AE79" s="305" t="s">
        <v>1167</v>
      </c>
      <c r="AF79" s="159">
        <v>326</v>
      </c>
      <c r="AG79" s="159">
        <v>326</v>
      </c>
      <c r="AH79" s="160">
        <v>320</v>
      </c>
      <c r="AI79" s="159">
        <v>268</v>
      </c>
      <c r="AJ79" s="159">
        <v>235</v>
      </c>
      <c r="AK79" s="160">
        <v>211</v>
      </c>
      <c r="AL79" s="159">
        <v>193</v>
      </c>
      <c r="AM79" s="160">
        <v>180</v>
      </c>
      <c r="AN79" s="159">
        <v>326</v>
      </c>
      <c r="AO79" s="159">
        <v>326</v>
      </c>
      <c r="AP79" s="160">
        <v>320</v>
      </c>
      <c r="AQ79" s="159">
        <v>268</v>
      </c>
      <c r="AR79" s="159">
        <v>235</v>
      </c>
      <c r="AS79" s="159">
        <v>211</v>
      </c>
      <c r="AT79" s="160">
        <v>193</v>
      </c>
      <c r="AU79" s="159">
        <v>180</v>
      </c>
      <c r="AV79" s="159">
        <v>468</v>
      </c>
      <c r="AW79" s="159">
        <v>468</v>
      </c>
      <c r="AX79" s="159">
        <v>468</v>
      </c>
      <c r="AY79" s="159">
        <v>460</v>
      </c>
      <c r="AZ79" s="159">
        <v>403</v>
      </c>
      <c r="BA79" s="159">
        <v>363</v>
      </c>
      <c r="BB79" s="159">
        <v>332</v>
      </c>
      <c r="BC79" s="159">
        <v>309</v>
      </c>
      <c r="BD79" s="691"/>
      <c r="BE79" s="695"/>
      <c r="BF79" s="305" t="s">
        <v>1167</v>
      </c>
      <c r="BG79" s="159">
        <v>180</v>
      </c>
      <c r="BH79" s="159">
        <v>285</v>
      </c>
      <c r="BI79" s="160">
        <v>423</v>
      </c>
      <c r="BJ79" s="159">
        <v>510</v>
      </c>
      <c r="BK79" s="159">
        <v>582</v>
      </c>
      <c r="BL79" s="160">
        <v>647</v>
      </c>
      <c r="BM79" s="159">
        <v>705</v>
      </c>
      <c r="BN79" s="160">
        <v>760</v>
      </c>
      <c r="BO79" s="159">
        <v>180</v>
      </c>
      <c r="BP79" s="159">
        <v>285</v>
      </c>
      <c r="BQ79" s="160">
        <v>423</v>
      </c>
      <c r="BR79" s="159">
        <v>510</v>
      </c>
      <c r="BS79" s="159">
        <v>582</v>
      </c>
      <c r="BT79" s="159">
        <v>647</v>
      </c>
      <c r="BU79" s="160">
        <v>705</v>
      </c>
      <c r="BV79" s="159">
        <v>760</v>
      </c>
      <c r="BW79" s="159">
        <v>151</v>
      </c>
      <c r="BX79" s="159">
        <v>238</v>
      </c>
      <c r="BY79" s="159">
        <v>361</v>
      </c>
      <c r="BZ79" s="159">
        <v>510</v>
      </c>
      <c r="CA79" s="159">
        <v>582</v>
      </c>
      <c r="CB79" s="159">
        <v>647</v>
      </c>
      <c r="CC79" s="159">
        <v>705</v>
      </c>
      <c r="CD79" s="159">
        <v>760</v>
      </c>
      <c r="CE79" s="691"/>
      <c r="CF79" s="695"/>
      <c r="CG79" s="305" t="s">
        <v>1167</v>
      </c>
      <c r="CH79" s="159">
        <v>156</v>
      </c>
      <c r="CI79" s="159">
        <v>156</v>
      </c>
      <c r="CJ79" s="160">
        <v>231</v>
      </c>
      <c r="CK79" s="159">
        <v>279</v>
      </c>
      <c r="CL79" s="159">
        <v>317</v>
      </c>
      <c r="CM79" s="160">
        <v>353</v>
      </c>
      <c r="CN79" s="159">
        <v>384</v>
      </c>
      <c r="CO79" s="160">
        <v>415</v>
      </c>
      <c r="CP79" s="159">
        <v>156</v>
      </c>
      <c r="CQ79" s="159">
        <v>156</v>
      </c>
      <c r="CR79" s="160">
        <v>231</v>
      </c>
      <c r="CS79" s="159">
        <v>279</v>
      </c>
      <c r="CT79" s="159">
        <v>317</v>
      </c>
      <c r="CU79" s="159">
        <v>353</v>
      </c>
      <c r="CV79" s="160">
        <v>384</v>
      </c>
      <c r="CW79" s="159">
        <v>415</v>
      </c>
      <c r="CX79" s="159">
        <v>218</v>
      </c>
      <c r="CY79" s="159">
        <v>218</v>
      </c>
      <c r="CZ79" s="159">
        <v>218</v>
      </c>
      <c r="DA79" s="159">
        <v>279</v>
      </c>
      <c r="DB79" s="159">
        <v>317</v>
      </c>
      <c r="DC79" s="159">
        <v>353</v>
      </c>
      <c r="DD79" s="159">
        <v>384</v>
      </c>
      <c r="DE79" s="159">
        <v>415</v>
      </c>
    </row>
    <row r="80" spans="1:109">
      <c r="A80" s="143">
        <v>80</v>
      </c>
      <c r="B80" s="691"/>
      <c r="C80" s="696">
        <v>115</v>
      </c>
      <c r="D80" s="303" t="s">
        <v>1165</v>
      </c>
      <c r="E80" s="155">
        <v>94</v>
      </c>
      <c r="F80" s="155">
        <v>94</v>
      </c>
      <c r="G80" s="156">
        <v>85</v>
      </c>
      <c r="H80" s="155">
        <v>71</v>
      </c>
      <c r="I80" s="155">
        <v>58</v>
      </c>
      <c r="J80" s="156">
        <v>47</v>
      </c>
      <c r="K80" s="155">
        <v>40</v>
      </c>
      <c r="L80" s="156">
        <v>34</v>
      </c>
      <c r="M80" s="155">
        <v>94</v>
      </c>
      <c r="N80" s="155">
        <v>94</v>
      </c>
      <c r="O80" s="156">
        <v>85</v>
      </c>
      <c r="P80" s="155">
        <v>71</v>
      </c>
      <c r="Q80" s="155">
        <v>58</v>
      </c>
      <c r="R80" s="155">
        <v>47</v>
      </c>
      <c r="S80" s="156">
        <v>40</v>
      </c>
      <c r="T80" s="155">
        <v>34</v>
      </c>
      <c r="U80" s="155">
        <v>69</v>
      </c>
      <c r="V80" s="155">
        <v>69</v>
      </c>
      <c r="W80" s="155">
        <v>69</v>
      </c>
      <c r="X80" s="155">
        <v>69</v>
      </c>
      <c r="Y80" s="155">
        <v>58</v>
      </c>
      <c r="Z80" s="155">
        <v>47</v>
      </c>
      <c r="AA80" s="155">
        <v>40</v>
      </c>
      <c r="AB80" s="155">
        <v>34</v>
      </c>
      <c r="AC80" s="691"/>
      <c r="AD80" s="696">
        <v>115</v>
      </c>
      <c r="AE80" s="303" t="s">
        <v>1165</v>
      </c>
      <c r="AF80" s="155">
        <v>564</v>
      </c>
      <c r="AG80" s="155">
        <v>564</v>
      </c>
      <c r="AH80" s="156">
        <v>510</v>
      </c>
      <c r="AI80" s="155">
        <v>425</v>
      </c>
      <c r="AJ80" s="155">
        <v>350</v>
      </c>
      <c r="AK80" s="156">
        <v>283</v>
      </c>
      <c r="AL80" s="155">
        <v>238</v>
      </c>
      <c r="AM80" s="156">
        <v>206</v>
      </c>
      <c r="AN80" s="155">
        <v>564</v>
      </c>
      <c r="AO80" s="155">
        <v>564</v>
      </c>
      <c r="AP80" s="156">
        <v>510</v>
      </c>
      <c r="AQ80" s="155">
        <v>425</v>
      </c>
      <c r="AR80" s="155">
        <v>350</v>
      </c>
      <c r="AS80" s="155">
        <v>283</v>
      </c>
      <c r="AT80" s="156">
        <v>238</v>
      </c>
      <c r="AU80" s="155">
        <v>206</v>
      </c>
      <c r="AV80" s="155">
        <v>713</v>
      </c>
      <c r="AW80" s="155">
        <v>713</v>
      </c>
      <c r="AX80" s="155">
        <v>713</v>
      </c>
      <c r="AY80" s="155">
        <v>713</v>
      </c>
      <c r="AZ80" s="155">
        <v>601</v>
      </c>
      <c r="BA80" s="155">
        <v>486</v>
      </c>
      <c r="BB80" s="155">
        <v>409</v>
      </c>
      <c r="BC80" s="155">
        <v>353</v>
      </c>
      <c r="BD80" s="691"/>
      <c r="BE80" s="696">
        <v>115</v>
      </c>
      <c r="BF80" s="303" t="s">
        <v>1165</v>
      </c>
      <c r="BG80" s="155">
        <v>303</v>
      </c>
      <c r="BH80" s="155">
        <v>463</v>
      </c>
      <c r="BI80" s="156">
        <v>621</v>
      </c>
      <c r="BJ80" s="155">
        <v>738</v>
      </c>
      <c r="BK80" s="155">
        <v>791</v>
      </c>
      <c r="BL80" s="156">
        <v>791</v>
      </c>
      <c r="BM80" s="155">
        <v>791</v>
      </c>
      <c r="BN80" s="156">
        <v>792</v>
      </c>
      <c r="BO80" s="155">
        <v>303</v>
      </c>
      <c r="BP80" s="155">
        <v>463</v>
      </c>
      <c r="BQ80" s="156">
        <v>621</v>
      </c>
      <c r="BR80" s="155">
        <v>738</v>
      </c>
      <c r="BS80" s="155">
        <v>791</v>
      </c>
      <c r="BT80" s="155">
        <v>791</v>
      </c>
      <c r="BU80" s="156">
        <v>791</v>
      </c>
      <c r="BV80" s="155">
        <v>792</v>
      </c>
      <c r="BW80" s="155">
        <v>223</v>
      </c>
      <c r="BX80" s="155">
        <v>341</v>
      </c>
      <c r="BY80" s="155">
        <v>505</v>
      </c>
      <c r="BZ80" s="155">
        <v>719</v>
      </c>
      <c r="CA80" s="155">
        <v>791</v>
      </c>
      <c r="CB80" s="155">
        <v>791</v>
      </c>
      <c r="CC80" s="155">
        <v>791</v>
      </c>
      <c r="CD80" s="155">
        <v>792</v>
      </c>
      <c r="CE80" s="691"/>
      <c r="CF80" s="696">
        <v>115</v>
      </c>
      <c r="CG80" s="303" t="s">
        <v>1165</v>
      </c>
      <c r="CH80" s="155">
        <v>265</v>
      </c>
      <c r="CI80" s="155">
        <v>265</v>
      </c>
      <c r="CJ80" s="156">
        <v>336</v>
      </c>
      <c r="CK80" s="155">
        <v>403</v>
      </c>
      <c r="CL80" s="155">
        <v>432</v>
      </c>
      <c r="CM80" s="156">
        <v>432</v>
      </c>
      <c r="CN80" s="155">
        <v>432</v>
      </c>
      <c r="CO80" s="156">
        <v>432</v>
      </c>
      <c r="CP80" s="155">
        <v>265</v>
      </c>
      <c r="CQ80" s="155">
        <v>265</v>
      </c>
      <c r="CR80" s="156">
        <v>336</v>
      </c>
      <c r="CS80" s="155">
        <v>403</v>
      </c>
      <c r="CT80" s="155">
        <v>432</v>
      </c>
      <c r="CU80" s="155">
        <v>432</v>
      </c>
      <c r="CV80" s="156">
        <v>432</v>
      </c>
      <c r="CW80" s="155">
        <v>432</v>
      </c>
      <c r="CX80" s="155">
        <v>332</v>
      </c>
      <c r="CY80" s="155">
        <v>332</v>
      </c>
      <c r="CZ80" s="155">
        <v>332</v>
      </c>
      <c r="DA80" s="155">
        <v>392</v>
      </c>
      <c r="DB80" s="155">
        <v>432</v>
      </c>
      <c r="DC80" s="155">
        <v>432</v>
      </c>
      <c r="DD80" s="155">
        <v>432</v>
      </c>
      <c r="DE80" s="155">
        <v>432</v>
      </c>
    </row>
    <row r="81" spans="1:109">
      <c r="A81" s="143">
        <v>81</v>
      </c>
      <c r="B81" s="691"/>
      <c r="C81" s="697"/>
      <c r="D81" s="304" t="s">
        <v>1166</v>
      </c>
      <c r="E81" s="157">
        <v>64</v>
      </c>
      <c r="F81" s="157">
        <v>64</v>
      </c>
      <c r="G81" s="158">
        <v>64</v>
      </c>
      <c r="H81" s="157">
        <v>56</v>
      </c>
      <c r="I81" s="157">
        <v>49</v>
      </c>
      <c r="J81" s="158">
        <v>44</v>
      </c>
      <c r="K81" s="157">
        <v>40</v>
      </c>
      <c r="L81" s="158">
        <v>34</v>
      </c>
      <c r="M81" s="157">
        <v>64</v>
      </c>
      <c r="N81" s="157">
        <v>64</v>
      </c>
      <c r="O81" s="158">
        <v>64</v>
      </c>
      <c r="P81" s="157">
        <v>56</v>
      </c>
      <c r="Q81" s="157">
        <v>49</v>
      </c>
      <c r="R81" s="157">
        <v>44</v>
      </c>
      <c r="S81" s="158">
        <v>40</v>
      </c>
      <c r="T81" s="157">
        <v>34</v>
      </c>
      <c r="U81" s="157">
        <v>53</v>
      </c>
      <c r="V81" s="157">
        <v>53</v>
      </c>
      <c r="W81" s="157">
        <v>53</v>
      </c>
      <c r="X81" s="157">
        <v>53</v>
      </c>
      <c r="Y81" s="157">
        <v>49</v>
      </c>
      <c r="Z81" s="157">
        <v>44</v>
      </c>
      <c r="AA81" s="157">
        <v>40</v>
      </c>
      <c r="AB81" s="157">
        <v>34</v>
      </c>
      <c r="AC81" s="691"/>
      <c r="AD81" s="697"/>
      <c r="AE81" s="304" t="s">
        <v>1166</v>
      </c>
      <c r="AF81" s="157">
        <v>380</v>
      </c>
      <c r="AG81" s="157">
        <v>380</v>
      </c>
      <c r="AH81" s="158">
        <v>380</v>
      </c>
      <c r="AI81" s="157">
        <v>335</v>
      </c>
      <c r="AJ81" s="157">
        <v>293</v>
      </c>
      <c r="AK81" s="158">
        <v>264</v>
      </c>
      <c r="AL81" s="157">
        <v>238</v>
      </c>
      <c r="AM81" s="158">
        <v>206</v>
      </c>
      <c r="AN81" s="157">
        <v>380</v>
      </c>
      <c r="AO81" s="157">
        <v>380</v>
      </c>
      <c r="AP81" s="158">
        <v>380</v>
      </c>
      <c r="AQ81" s="157">
        <v>335</v>
      </c>
      <c r="AR81" s="157">
        <v>293</v>
      </c>
      <c r="AS81" s="157">
        <v>264</v>
      </c>
      <c r="AT81" s="158">
        <v>238</v>
      </c>
      <c r="AU81" s="157">
        <v>206</v>
      </c>
      <c r="AV81" s="157">
        <v>546</v>
      </c>
      <c r="AW81" s="157">
        <v>546</v>
      </c>
      <c r="AX81" s="157">
        <v>546</v>
      </c>
      <c r="AY81" s="157">
        <v>546</v>
      </c>
      <c r="AZ81" s="157">
        <v>504</v>
      </c>
      <c r="BA81" s="157">
        <v>454</v>
      </c>
      <c r="BB81" s="157">
        <v>410</v>
      </c>
      <c r="BC81" s="157">
        <v>353</v>
      </c>
      <c r="BD81" s="691"/>
      <c r="BE81" s="697"/>
      <c r="BF81" s="304" t="s">
        <v>1166</v>
      </c>
      <c r="BG81" s="157">
        <v>204</v>
      </c>
      <c r="BH81" s="157">
        <v>312</v>
      </c>
      <c r="BI81" s="158">
        <v>463</v>
      </c>
      <c r="BJ81" s="157">
        <v>582</v>
      </c>
      <c r="BK81" s="157">
        <v>665</v>
      </c>
      <c r="BL81" s="158">
        <v>738</v>
      </c>
      <c r="BM81" s="157">
        <v>791</v>
      </c>
      <c r="BN81" s="158">
        <v>793</v>
      </c>
      <c r="BO81" s="157">
        <v>204</v>
      </c>
      <c r="BP81" s="157">
        <v>312</v>
      </c>
      <c r="BQ81" s="158">
        <v>463</v>
      </c>
      <c r="BR81" s="157">
        <v>582</v>
      </c>
      <c r="BS81" s="157">
        <v>665</v>
      </c>
      <c r="BT81" s="157">
        <v>738</v>
      </c>
      <c r="BU81" s="158">
        <v>791</v>
      </c>
      <c r="BV81" s="157">
        <v>793</v>
      </c>
      <c r="BW81" s="157">
        <v>170</v>
      </c>
      <c r="BX81" s="157">
        <v>261</v>
      </c>
      <c r="BY81" s="157">
        <v>386</v>
      </c>
      <c r="BZ81" s="157">
        <v>551</v>
      </c>
      <c r="CA81" s="157">
        <v>665</v>
      </c>
      <c r="CB81" s="157">
        <v>738</v>
      </c>
      <c r="CC81" s="157">
        <v>791</v>
      </c>
      <c r="CD81" s="157">
        <v>793</v>
      </c>
      <c r="CE81" s="691"/>
      <c r="CF81" s="697"/>
      <c r="CG81" s="304" t="s">
        <v>1166</v>
      </c>
      <c r="CH81" s="157">
        <v>179</v>
      </c>
      <c r="CI81" s="157">
        <v>179</v>
      </c>
      <c r="CJ81" s="158">
        <v>250</v>
      </c>
      <c r="CK81" s="157">
        <v>317</v>
      </c>
      <c r="CL81" s="157">
        <v>363</v>
      </c>
      <c r="CM81" s="158">
        <v>403</v>
      </c>
      <c r="CN81" s="157">
        <v>432</v>
      </c>
      <c r="CO81" s="158">
        <v>432</v>
      </c>
      <c r="CP81" s="157">
        <v>179</v>
      </c>
      <c r="CQ81" s="157">
        <v>179</v>
      </c>
      <c r="CR81" s="158">
        <v>250</v>
      </c>
      <c r="CS81" s="157">
        <v>317</v>
      </c>
      <c r="CT81" s="157">
        <v>363</v>
      </c>
      <c r="CU81" s="157">
        <v>403</v>
      </c>
      <c r="CV81" s="158">
        <v>432</v>
      </c>
      <c r="CW81" s="157">
        <v>432</v>
      </c>
      <c r="CX81" s="157">
        <v>254</v>
      </c>
      <c r="CY81" s="157">
        <v>254</v>
      </c>
      <c r="CZ81" s="157">
        <v>254</v>
      </c>
      <c r="DA81" s="157">
        <v>300</v>
      </c>
      <c r="DB81" s="157">
        <v>363</v>
      </c>
      <c r="DC81" s="157">
        <v>403</v>
      </c>
      <c r="DD81" s="157">
        <v>432</v>
      </c>
      <c r="DE81" s="157">
        <v>432</v>
      </c>
    </row>
    <row r="82" spans="1:109">
      <c r="A82" s="143">
        <v>82</v>
      </c>
      <c r="B82" s="691"/>
      <c r="C82" s="698"/>
      <c r="D82" s="305" t="s">
        <v>1167</v>
      </c>
      <c r="E82" s="159">
        <v>58</v>
      </c>
      <c r="F82" s="159">
        <v>58</v>
      </c>
      <c r="G82" s="160">
        <v>58</v>
      </c>
      <c r="H82" s="159">
        <v>49</v>
      </c>
      <c r="I82" s="159">
        <v>43</v>
      </c>
      <c r="J82" s="160">
        <v>39</v>
      </c>
      <c r="K82" s="159">
        <v>35</v>
      </c>
      <c r="L82" s="160">
        <v>33</v>
      </c>
      <c r="M82" s="159">
        <v>58</v>
      </c>
      <c r="N82" s="159">
        <v>58</v>
      </c>
      <c r="O82" s="160">
        <v>58</v>
      </c>
      <c r="P82" s="159">
        <v>49</v>
      </c>
      <c r="Q82" s="159">
        <v>43</v>
      </c>
      <c r="R82" s="159">
        <v>39</v>
      </c>
      <c r="S82" s="160">
        <v>35</v>
      </c>
      <c r="T82" s="159">
        <v>33</v>
      </c>
      <c r="U82" s="159">
        <v>48</v>
      </c>
      <c r="V82" s="159">
        <v>48</v>
      </c>
      <c r="W82" s="159">
        <v>48</v>
      </c>
      <c r="X82" s="159">
        <v>48</v>
      </c>
      <c r="Y82" s="159">
        <v>43</v>
      </c>
      <c r="Z82" s="159">
        <v>39</v>
      </c>
      <c r="AA82" s="159">
        <v>35</v>
      </c>
      <c r="AB82" s="159">
        <v>33</v>
      </c>
      <c r="AC82" s="691"/>
      <c r="AD82" s="698"/>
      <c r="AE82" s="305" t="s">
        <v>1167</v>
      </c>
      <c r="AF82" s="159">
        <v>348</v>
      </c>
      <c r="AG82" s="159">
        <v>348</v>
      </c>
      <c r="AH82" s="160">
        <v>348</v>
      </c>
      <c r="AI82" s="159">
        <v>294</v>
      </c>
      <c r="AJ82" s="159">
        <v>257</v>
      </c>
      <c r="AK82" s="160">
        <v>231</v>
      </c>
      <c r="AL82" s="159">
        <v>212</v>
      </c>
      <c r="AM82" s="160">
        <v>197</v>
      </c>
      <c r="AN82" s="159">
        <v>348</v>
      </c>
      <c r="AO82" s="159">
        <v>348</v>
      </c>
      <c r="AP82" s="160">
        <v>348</v>
      </c>
      <c r="AQ82" s="159">
        <v>294</v>
      </c>
      <c r="AR82" s="159">
        <v>257</v>
      </c>
      <c r="AS82" s="159">
        <v>231</v>
      </c>
      <c r="AT82" s="160">
        <v>212</v>
      </c>
      <c r="AU82" s="159">
        <v>197</v>
      </c>
      <c r="AV82" s="159">
        <v>499</v>
      </c>
      <c r="AW82" s="159">
        <v>499</v>
      </c>
      <c r="AX82" s="159">
        <v>499</v>
      </c>
      <c r="AY82" s="159">
        <v>499</v>
      </c>
      <c r="AZ82" s="159">
        <v>442</v>
      </c>
      <c r="BA82" s="159">
        <v>398</v>
      </c>
      <c r="BB82" s="159">
        <v>364</v>
      </c>
      <c r="BC82" s="159">
        <v>339</v>
      </c>
      <c r="BD82" s="691"/>
      <c r="BE82" s="698"/>
      <c r="BF82" s="305" t="s">
        <v>1167</v>
      </c>
      <c r="BG82" s="159">
        <v>187</v>
      </c>
      <c r="BH82" s="159">
        <v>285</v>
      </c>
      <c r="BI82" s="160">
        <v>423</v>
      </c>
      <c r="BJ82" s="159">
        <v>510</v>
      </c>
      <c r="BK82" s="159">
        <v>582</v>
      </c>
      <c r="BL82" s="160">
        <v>647</v>
      </c>
      <c r="BM82" s="159">
        <v>705</v>
      </c>
      <c r="BN82" s="160">
        <v>760</v>
      </c>
      <c r="BO82" s="159">
        <v>187</v>
      </c>
      <c r="BP82" s="159">
        <v>285</v>
      </c>
      <c r="BQ82" s="160">
        <v>423</v>
      </c>
      <c r="BR82" s="159">
        <v>510</v>
      </c>
      <c r="BS82" s="159">
        <v>582</v>
      </c>
      <c r="BT82" s="159">
        <v>647</v>
      </c>
      <c r="BU82" s="160">
        <v>705</v>
      </c>
      <c r="BV82" s="159">
        <v>760</v>
      </c>
      <c r="BW82" s="159">
        <v>156</v>
      </c>
      <c r="BX82" s="159">
        <v>238</v>
      </c>
      <c r="BY82" s="159">
        <v>354</v>
      </c>
      <c r="BZ82" s="159">
        <v>503</v>
      </c>
      <c r="CA82" s="159">
        <v>582</v>
      </c>
      <c r="CB82" s="159">
        <v>647</v>
      </c>
      <c r="CC82" s="159">
        <v>705</v>
      </c>
      <c r="CD82" s="159">
        <v>760</v>
      </c>
      <c r="CE82" s="691"/>
      <c r="CF82" s="698"/>
      <c r="CG82" s="305" t="s">
        <v>1167</v>
      </c>
      <c r="CH82" s="159">
        <v>164</v>
      </c>
      <c r="CI82" s="159">
        <v>164</v>
      </c>
      <c r="CJ82" s="160">
        <v>228</v>
      </c>
      <c r="CK82" s="159">
        <v>279</v>
      </c>
      <c r="CL82" s="159">
        <v>317</v>
      </c>
      <c r="CM82" s="160">
        <v>353</v>
      </c>
      <c r="CN82" s="159">
        <v>384</v>
      </c>
      <c r="CO82" s="160">
        <v>415</v>
      </c>
      <c r="CP82" s="159">
        <v>164</v>
      </c>
      <c r="CQ82" s="159">
        <v>164</v>
      </c>
      <c r="CR82" s="160">
        <v>228</v>
      </c>
      <c r="CS82" s="159">
        <v>279</v>
      </c>
      <c r="CT82" s="159">
        <v>317</v>
      </c>
      <c r="CU82" s="159">
        <v>353</v>
      </c>
      <c r="CV82" s="160">
        <v>384</v>
      </c>
      <c r="CW82" s="159">
        <v>415</v>
      </c>
      <c r="CX82" s="159">
        <v>233</v>
      </c>
      <c r="CY82" s="159">
        <v>233</v>
      </c>
      <c r="CZ82" s="159">
        <v>233</v>
      </c>
      <c r="DA82" s="159">
        <v>274</v>
      </c>
      <c r="DB82" s="159">
        <v>317</v>
      </c>
      <c r="DC82" s="159">
        <v>353</v>
      </c>
      <c r="DD82" s="159">
        <v>384</v>
      </c>
      <c r="DE82" s="159">
        <v>415</v>
      </c>
    </row>
    <row r="83" spans="1:109">
      <c r="A83" s="143">
        <v>83</v>
      </c>
      <c r="B83" s="691"/>
      <c r="C83" s="161"/>
      <c r="D83" s="303" t="s">
        <v>1165</v>
      </c>
      <c r="E83" s="155">
        <v>91</v>
      </c>
      <c r="F83" s="155">
        <v>91</v>
      </c>
      <c r="G83" s="156">
        <v>85</v>
      </c>
      <c r="H83" s="155">
        <v>71</v>
      </c>
      <c r="I83" s="155">
        <v>58</v>
      </c>
      <c r="J83" s="156">
        <v>47</v>
      </c>
      <c r="K83" s="155">
        <v>40</v>
      </c>
      <c r="L83" s="156">
        <v>34</v>
      </c>
      <c r="M83" s="155">
        <v>91</v>
      </c>
      <c r="N83" s="155">
        <v>91</v>
      </c>
      <c r="O83" s="156">
        <v>85</v>
      </c>
      <c r="P83" s="155">
        <v>71</v>
      </c>
      <c r="Q83" s="155">
        <v>58</v>
      </c>
      <c r="R83" s="155">
        <v>47</v>
      </c>
      <c r="S83" s="156">
        <v>40</v>
      </c>
      <c r="T83" s="155">
        <v>34</v>
      </c>
      <c r="U83" s="155">
        <v>63</v>
      </c>
      <c r="V83" s="155">
        <v>63</v>
      </c>
      <c r="W83" s="155">
        <v>63</v>
      </c>
      <c r="X83" s="155">
        <v>63</v>
      </c>
      <c r="Y83" s="155">
        <v>58</v>
      </c>
      <c r="Z83" s="155">
        <v>47</v>
      </c>
      <c r="AA83" s="155">
        <v>40</v>
      </c>
      <c r="AB83" s="155">
        <v>34</v>
      </c>
      <c r="AC83" s="691"/>
      <c r="AD83" s="161"/>
      <c r="AE83" s="303" t="s">
        <v>1165</v>
      </c>
      <c r="AF83" s="155">
        <v>599</v>
      </c>
      <c r="AG83" s="155">
        <v>599</v>
      </c>
      <c r="AH83" s="156">
        <v>559</v>
      </c>
      <c r="AI83" s="155">
        <v>466</v>
      </c>
      <c r="AJ83" s="155">
        <v>382</v>
      </c>
      <c r="AK83" s="156">
        <v>310</v>
      </c>
      <c r="AL83" s="155">
        <v>260</v>
      </c>
      <c r="AM83" s="156">
        <v>225</v>
      </c>
      <c r="AN83" s="155">
        <v>599</v>
      </c>
      <c r="AO83" s="155">
        <v>599</v>
      </c>
      <c r="AP83" s="156">
        <v>559</v>
      </c>
      <c r="AQ83" s="155">
        <v>466</v>
      </c>
      <c r="AR83" s="155">
        <v>382</v>
      </c>
      <c r="AS83" s="155">
        <v>310</v>
      </c>
      <c r="AT83" s="156">
        <v>260</v>
      </c>
      <c r="AU83" s="155">
        <v>225</v>
      </c>
      <c r="AV83" s="155">
        <v>713</v>
      </c>
      <c r="AW83" s="155">
        <v>713</v>
      </c>
      <c r="AX83" s="155">
        <v>713</v>
      </c>
      <c r="AY83" s="155">
        <v>713</v>
      </c>
      <c r="AZ83" s="155">
        <v>656</v>
      </c>
      <c r="BA83" s="155">
        <v>532</v>
      </c>
      <c r="BB83" s="155">
        <v>447</v>
      </c>
      <c r="BC83" s="155">
        <v>386</v>
      </c>
      <c r="BD83" s="691"/>
      <c r="BE83" s="161"/>
      <c r="BF83" s="303" t="s">
        <v>1165</v>
      </c>
      <c r="BG83" s="155">
        <v>314</v>
      </c>
      <c r="BH83" s="155">
        <v>462</v>
      </c>
      <c r="BI83" s="156">
        <v>633</v>
      </c>
      <c r="BJ83" s="155">
        <v>738</v>
      </c>
      <c r="BK83" s="155">
        <v>791</v>
      </c>
      <c r="BL83" s="156">
        <v>791</v>
      </c>
      <c r="BM83" s="155">
        <v>791</v>
      </c>
      <c r="BN83" s="156">
        <v>792</v>
      </c>
      <c r="BO83" s="155">
        <v>314</v>
      </c>
      <c r="BP83" s="155">
        <v>462</v>
      </c>
      <c r="BQ83" s="156">
        <v>633</v>
      </c>
      <c r="BR83" s="155">
        <v>738</v>
      </c>
      <c r="BS83" s="155">
        <v>791</v>
      </c>
      <c r="BT83" s="155">
        <v>791</v>
      </c>
      <c r="BU83" s="156">
        <v>791</v>
      </c>
      <c r="BV83" s="155">
        <v>792</v>
      </c>
      <c r="BW83" s="155">
        <v>218</v>
      </c>
      <c r="BX83" s="155">
        <v>320</v>
      </c>
      <c r="BY83" s="155">
        <v>470</v>
      </c>
      <c r="BZ83" s="155">
        <v>658</v>
      </c>
      <c r="CA83" s="155">
        <v>791</v>
      </c>
      <c r="CB83" s="155">
        <v>791</v>
      </c>
      <c r="CC83" s="155">
        <v>791</v>
      </c>
      <c r="CD83" s="155">
        <v>792</v>
      </c>
      <c r="CE83" s="691"/>
      <c r="CF83" s="161"/>
      <c r="CG83" s="303" t="s">
        <v>1165</v>
      </c>
      <c r="CH83" s="155">
        <v>279</v>
      </c>
      <c r="CI83" s="155">
        <v>279</v>
      </c>
      <c r="CJ83" s="156">
        <v>336</v>
      </c>
      <c r="CK83" s="155">
        <v>403</v>
      </c>
      <c r="CL83" s="155">
        <v>432</v>
      </c>
      <c r="CM83" s="156">
        <v>432</v>
      </c>
      <c r="CN83" s="155">
        <v>432</v>
      </c>
      <c r="CO83" s="156">
        <v>432</v>
      </c>
      <c r="CP83" s="155">
        <v>279</v>
      </c>
      <c r="CQ83" s="155">
        <v>279</v>
      </c>
      <c r="CR83" s="156">
        <v>336</v>
      </c>
      <c r="CS83" s="155">
        <v>403</v>
      </c>
      <c r="CT83" s="155">
        <v>432</v>
      </c>
      <c r="CU83" s="155">
        <v>432</v>
      </c>
      <c r="CV83" s="156">
        <v>432</v>
      </c>
      <c r="CW83" s="155">
        <v>432</v>
      </c>
      <c r="CX83" s="155">
        <v>332</v>
      </c>
      <c r="CY83" s="155">
        <v>332</v>
      </c>
      <c r="CZ83" s="155">
        <v>332</v>
      </c>
      <c r="DA83" s="155">
        <v>359</v>
      </c>
      <c r="DB83" s="155">
        <v>432</v>
      </c>
      <c r="DC83" s="155">
        <v>432</v>
      </c>
      <c r="DD83" s="155">
        <v>432</v>
      </c>
      <c r="DE83" s="155">
        <v>432</v>
      </c>
    </row>
    <row r="84" spans="1:109">
      <c r="A84" s="143">
        <v>84</v>
      </c>
      <c r="B84" s="691"/>
      <c r="C84" s="162">
        <v>120</v>
      </c>
      <c r="D84" s="304" t="s">
        <v>1166</v>
      </c>
      <c r="E84" s="157">
        <v>62</v>
      </c>
      <c r="F84" s="157">
        <v>62</v>
      </c>
      <c r="G84" s="158">
        <v>62</v>
      </c>
      <c r="H84" s="157">
        <v>56</v>
      </c>
      <c r="I84" s="157">
        <v>49</v>
      </c>
      <c r="J84" s="158">
        <v>44</v>
      </c>
      <c r="K84" s="157">
        <v>40</v>
      </c>
      <c r="L84" s="158">
        <v>34</v>
      </c>
      <c r="M84" s="157">
        <v>62</v>
      </c>
      <c r="N84" s="157">
        <v>62</v>
      </c>
      <c r="O84" s="158">
        <v>62</v>
      </c>
      <c r="P84" s="157">
        <v>56</v>
      </c>
      <c r="Q84" s="157">
        <v>49</v>
      </c>
      <c r="R84" s="157">
        <v>44</v>
      </c>
      <c r="S84" s="158">
        <v>40</v>
      </c>
      <c r="T84" s="157">
        <v>34</v>
      </c>
      <c r="U84" s="157">
        <v>51</v>
      </c>
      <c r="V84" s="157">
        <v>51</v>
      </c>
      <c r="W84" s="157">
        <v>51</v>
      </c>
      <c r="X84" s="157">
        <v>51</v>
      </c>
      <c r="Y84" s="157">
        <v>49</v>
      </c>
      <c r="Z84" s="157">
        <v>44</v>
      </c>
      <c r="AA84" s="157">
        <v>40</v>
      </c>
      <c r="AB84" s="157">
        <v>34</v>
      </c>
      <c r="AC84" s="691"/>
      <c r="AD84" s="162">
        <v>120</v>
      </c>
      <c r="AE84" s="304" t="s">
        <v>1166</v>
      </c>
      <c r="AF84" s="157">
        <v>404</v>
      </c>
      <c r="AG84" s="157">
        <v>404</v>
      </c>
      <c r="AH84" s="158">
        <v>404</v>
      </c>
      <c r="AI84" s="157">
        <v>367</v>
      </c>
      <c r="AJ84" s="157">
        <v>321</v>
      </c>
      <c r="AK84" s="158">
        <v>289</v>
      </c>
      <c r="AL84" s="157">
        <v>260</v>
      </c>
      <c r="AM84" s="158">
        <v>225</v>
      </c>
      <c r="AN84" s="157">
        <v>404</v>
      </c>
      <c r="AO84" s="157">
        <v>404</v>
      </c>
      <c r="AP84" s="158">
        <v>404</v>
      </c>
      <c r="AQ84" s="157">
        <v>367</v>
      </c>
      <c r="AR84" s="157">
        <v>321</v>
      </c>
      <c r="AS84" s="157">
        <v>289</v>
      </c>
      <c r="AT84" s="158">
        <v>260</v>
      </c>
      <c r="AU84" s="157">
        <v>225</v>
      </c>
      <c r="AV84" s="157">
        <v>579</v>
      </c>
      <c r="AW84" s="157">
        <v>579</v>
      </c>
      <c r="AX84" s="157">
        <v>579</v>
      </c>
      <c r="AY84" s="157">
        <v>579</v>
      </c>
      <c r="AZ84" s="157">
        <v>552</v>
      </c>
      <c r="BA84" s="157">
        <v>497</v>
      </c>
      <c r="BB84" s="157">
        <v>448</v>
      </c>
      <c r="BC84" s="157">
        <v>387</v>
      </c>
      <c r="BD84" s="691"/>
      <c r="BE84" s="162">
        <v>120</v>
      </c>
      <c r="BF84" s="304" t="s">
        <v>1166</v>
      </c>
      <c r="BG84" s="157">
        <v>212</v>
      </c>
      <c r="BH84" s="157">
        <v>312</v>
      </c>
      <c r="BI84" s="158">
        <v>457</v>
      </c>
      <c r="BJ84" s="157">
        <v>582</v>
      </c>
      <c r="BK84" s="157">
        <v>665</v>
      </c>
      <c r="BL84" s="158">
        <v>738</v>
      </c>
      <c r="BM84" s="157">
        <v>791</v>
      </c>
      <c r="BN84" s="158">
        <v>793</v>
      </c>
      <c r="BO84" s="157">
        <v>212</v>
      </c>
      <c r="BP84" s="157">
        <v>312</v>
      </c>
      <c r="BQ84" s="158">
        <v>457</v>
      </c>
      <c r="BR84" s="157">
        <v>582</v>
      </c>
      <c r="BS84" s="157">
        <v>665</v>
      </c>
      <c r="BT84" s="157">
        <v>738</v>
      </c>
      <c r="BU84" s="158">
        <v>791</v>
      </c>
      <c r="BV84" s="157">
        <v>793</v>
      </c>
      <c r="BW84" s="157">
        <v>177</v>
      </c>
      <c r="BX84" s="157">
        <v>260</v>
      </c>
      <c r="BY84" s="157">
        <v>382</v>
      </c>
      <c r="BZ84" s="157">
        <v>534</v>
      </c>
      <c r="CA84" s="157">
        <v>665</v>
      </c>
      <c r="CB84" s="157">
        <v>738</v>
      </c>
      <c r="CC84" s="157">
        <v>791</v>
      </c>
      <c r="CD84" s="157">
        <v>793</v>
      </c>
      <c r="CE84" s="691"/>
      <c r="CF84" s="162">
        <v>120</v>
      </c>
      <c r="CG84" s="304" t="s">
        <v>1166</v>
      </c>
      <c r="CH84" s="157">
        <v>188</v>
      </c>
      <c r="CI84" s="157">
        <v>188</v>
      </c>
      <c r="CJ84" s="158">
        <v>243</v>
      </c>
      <c r="CK84" s="157">
        <v>317</v>
      </c>
      <c r="CL84" s="157">
        <v>363</v>
      </c>
      <c r="CM84" s="158">
        <v>403</v>
      </c>
      <c r="CN84" s="157">
        <v>432</v>
      </c>
      <c r="CO84" s="158">
        <v>432</v>
      </c>
      <c r="CP84" s="157">
        <v>188</v>
      </c>
      <c r="CQ84" s="157">
        <v>188</v>
      </c>
      <c r="CR84" s="158">
        <v>243</v>
      </c>
      <c r="CS84" s="157">
        <v>317</v>
      </c>
      <c r="CT84" s="157">
        <v>363</v>
      </c>
      <c r="CU84" s="157">
        <v>403</v>
      </c>
      <c r="CV84" s="158">
        <v>432</v>
      </c>
      <c r="CW84" s="157">
        <v>432</v>
      </c>
      <c r="CX84" s="157">
        <v>270</v>
      </c>
      <c r="CY84" s="157">
        <v>270</v>
      </c>
      <c r="CZ84" s="157">
        <v>270</v>
      </c>
      <c r="DA84" s="157">
        <v>291</v>
      </c>
      <c r="DB84" s="157">
        <v>363</v>
      </c>
      <c r="DC84" s="157">
        <v>403</v>
      </c>
      <c r="DD84" s="157">
        <v>432</v>
      </c>
      <c r="DE84" s="157">
        <v>432</v>
      </c>
    </row>
    <row r="85" spans="1:109">
      <c r="A85" s="143">
        <v>85</v>
      </c>
      <c r="B85" s="691"/>
      <c r="C85" s="163"/>
      <c r="D85" s="305" t="s">
        <v>1167</v>
      </c>
      <c r="E85" s="159">
        <v>56</v>
      </c>
      <c r="F85" s="159">
        <v>56</v>
      </c>
      <c r="G85" s="160">
        <v>56</v>
      </c>
      <c r="H85" s="159">
        <v>49</v>
      </c>
      <c r="I85" s="159">
        <v>43</v>
      </c>
      <c r="J85" s="160">
        <v>39</v>
      </c>
      <c r="K85" s="159">
        <v>35</v>
      </c>
      <c r="L85" s="160">
        <v>33</v>
      </c>
      <c r="M85" s="159">
        <v>56</v>
      </c>
      <c r="N85" s="159">
        <v>56</v>
      </c>
      <c r="O85" s="160">
        <v>56</v>
      </c>
      <c r="P85" s="159">
        <v>49</v>
      </c>
      <c r="Q85" s="159">
        <v>43</v>
      </c>
      <c r="R85" s="159">
        <v>39</v>
      </c>
      <c r="S85" s="160">
        <v>35</v>
      </c>
      <c r="T85" s="159">
        <v>33</v>
      </c>
      <c r="U85" s="159">
        <v>47</v>
      </c>
      <c r="V85" s="159">
        <v>47</v>
      </c>
      <c r="W85" s="159">
        <v>47</v>
      </c>
      <c r="X85" s="159">
        <v>47</v>
      </c>
      <c r="Y85" s="159">
        <v>43</v>
      </c>
      <c r="Z85" s="159">
        <v>39</v>
      </c>
      <c r="AA85" s="159">
        <v>35</v>
      </c>
      <c r="AB85" s="159">
        <v>33</v>
      </c>
      <c r="AC85" s="691"/>
      <c r="AD85" s="163"/>
      <c r="AE85" s="305" t="s">
        <v>1167</v>
      </c>
      <c r="AF85" s="159">
        <v>369</v>
      </c>
      <c r="AG85" s="159">
        <v>369</v>
      </c>
      <c r="AH85" s="160">
        <v>369</v>
      </c>
      <c r="AI85" s="159">
        <v>322</v>
      </c>
      <c r="AJ85" s="159">
        <v>281</v>
      </c>
      <c r="AK85" s="160">
        <v>254</v>
      </c>
      <c r="AL85" s="159">
        <v>232</v>
      </c>
      <c r="AM85" s="160">
        <v>215</v>
      </c>
      <c r="AN85" s="159">
        <v>369</v>
      </c>
      <c r="AO85" s="159">
        <v>369</v>
      </c>
      <c r="AP85" s="160">
        <v>369</v>
      </c>
      <c r="AQ85" s="159">
        <v>322</v>
      </c>
      <c r="AR85" s="159">
        <v>281</v>
      </c>
      <c r="AS85" s="159">
        <v>254</v>
      </c>
      <c r="AT85" s="160">
        <v>232</v>
      </c>
      <c r="AU85" s="159">
        <v>215</v>
      </c>
      <c r="AV85" s="159">
        <v>529</v>
      </c>
      <c r="AW85" s="159">
        <v>529</v>
      </c>
      <c r="AX85" s="159">
        <v>529</v>
      </c>
      <c r="AY85" s="159">
        <v>529</v>
      </c>
      <c r="AZ85" s="159">
        <v>483</v>
      </c>
      <c r="BA85" s="159">
        <v>435</v>
      </c>
      <c r="BB85" s="159">
        <v>399</v>
      </c>
      <c r="BC85" s="159">
        <v>371</v>
      </c>
      <c r="BD85" s="691"/>
      <c r="BE85" s="163"/>
      <c r="BF85" s="305" t="s">
        <v>1167</v>
      </c>
      <c r="BG85" s="159">
        <v>194</v>
      </c>
      <c r="BH85" s="159">
        <v>284</v>
      </c>
      <c r="BI85" s="160">
        <v>418</v>
      </c>
      <c r="BJ85" s="159">
        <v>510</v>
      </c>
      <c r="BK85" s="159">
        <v>582</v>
      </c>
      <c r="BL85" s="160">
        <v>647</v>
      </c>
      <c r="BM85" s="159">
        <v>705</v>
      </c>
      <c r="BN85" s="160">
        <v>760</v>
      </c>
      <c r="BO85" s="159">
        <v>194</v>
      </c>
      <c r="BP85" s="159">
        <v>284</v>
      </c>
      <c r="BQ85" s="160">
        <v>418</v>
      </c>
      <c r="BR85" s="159">
        <v>510</v>
      </c>
      <c r="BS85" s="159">
        <v>582</v>
      </c>
      <c r="BT85" s="159">
        <v>647</v>
      </c>
      <c r="BU85" s="160">
        <v>705</v>
      </c>
      <c r="BV85" s="159">
        <v>760</v>
      </c>
      <c r="BW85" s="159">
        <v>162</v>
      </c>
      <c r="BX85" s="159">
        <v>237</v>
      </c>
      <c r="BY85" s="159">
        <v>349</v>
      </c>
      <c r="BZ85" s="159">
        <v>489</v>
      </c>
      <c r="CA85" s="159">
        <v>582</v>
      </c>
      <c r="CB85" s="159">
        <v>647</v>
      </c>
      <c r="CC85" s="159">
        <v>705</v>
      </c>
      <c r="CD85" s="159">
        <v>760</v>
      </c>
      <c r="CE85" s="691"/>
      <c r="CF85" s="163"/>
      <c r="CG85" s="305" t="s">
        <v>1167</v>
      </c>
      <c r="CH85" s="159">
        <v>172</v>
      </c>
      <c r="CI85" s="159">
        <v>172</v>
      </c>
      <c r="CJ85" s="160">
        <v>222</v>
      </c>
      <c r="CK85" s="159">
        <v>279</v>
      </c>
      <c r="CL85" s="159">
        <v>317</v>
      </c>
      <c r="CM85" s="160">
        <v>353</v>
      </c>
      <c r="CN85" s="159">
        <v>384</v>
      </c>
      <c r="CO85" s="160">
        <v>415</v>
      </c>
      <c r="CP85" s="159">
        <v>172</v>
      </c>
      <c r="CQ85" s="159">
        <v>172</v>
      </c>
      <c r="CR85" s="160">
        <v>222</v>
      </c>
      <c r="CS85" s="159">
        <v>279</v>
      </c>
      <c r="CT85" s="159">
        <v>317</v>
      </c>
      <c r="CU85" s="159">
        <v>353</v>
      </c>
      <c r="CV85" s="160">
        <v>384</v>
      </c>
      <c r="CW85" s="159">
        <v>415</v>
      </c>
      <c r="CX85" s="159">
        <v>247</v>
      </c>
      <c r="CY85" s="159">
        <v>247</v>
      </c>
      <c r="CZ85" s="159">
        <v>247</v>
      </c>
      <c r="DA85" s="159">
        <v>268</v>
      </c>
      <c r="DB85" s="159">
        <v>317</v>
      </c>
      <c r="DC85" s="159">
        <v>353</v>
      </c>
      <c r="DD85" s="159">
        <v>384</v>
      </c>
      <c r="DE85" s="159">
        <v>415</v>
      </c>
    </row>
    <row r="86" spans="1:109">
      <c r="A86" s="143">
        <v>86</v>
      </c>
      <c r="B86" s="691"/>
      <c r="C86" s="164"/>
      <c r="D86" s="303" t="s">
        <v>1165</v>
      </c>
      <c r="E86" s="155">
        <v>86</v>
      </c>
      <c r="F86" s="155">
        <v>86</v>
      </c>
      <c r="G86" s="156">
        <v>85</v>
      </c>
      <c r="H86" s="155">
        <v>71</v>
      </c>
      <c r="I86" s="155">
        <v>58</v>
      </c>
      <c r="J86" s="156">
        <v>47</v>
      </c>
      <c r="K86" s="155">
        <v>40</v>
      </c>
      <c r="L86" s="156">
        <v>34</v>
      </c>
      <c r="M86" s="155">
        <v>86</v>
      </c>
      <c r="N86" s="155">
        <v>86</v>
      </c>
      <c r="O86" s="156">
        <v>85</v>
      </c>
      <c r="P86" s="155">
        <v>71</v>
      </c>
      <c r="Q86" s="155">
        <v>58</v>
      </c>
      <c r="R86" s="155">
        <v>47</v>
      </c>
      <c r="S86" s="156">
        <v>40</v>
      </c>
      <c r="T86" s="155">
        <v>34</v>
      </c>
      <c r="U86" s="155">
        <v>54</v>
      </c>
      <c r="V86" s="155">
        <v>54</v>
      </c>
      <c r="W86" s="155">
        <v>54</v>
      </c>
      <c r="X86" s="155">
        <v>54</v>
      </c>
      <c r="Y86" s="155">
        <v>54</v>
      </c>
      <c r="Z86" s="155">
        <v>47</v>
      </c>
      <c r="AA86" s="155">
        <v>40</v>
      </c>
      <c r="AB86" s="155">
        <v>34</v>
      </c>
      <c r="AC86" s="691"/>
      <c r="AD86" s="164"/>
      <c r="AE86" s="303" t="s">
        <v>1165</v>
      </c>
      <c r="AF86" s="155">
        <v>670</v>
      </c>
      <c r="AG86" s="155">
        <v>670</v>
      </c>
      <c r="AH86" s="156">
        <v>661</v>
      </c>
      <c r="AI86" s="155">
        <v>551</v>
      </c>
      <c r="AJ86" s="155">
        <v>453</v>
      </c>
      <c r="AK86" s="156">
        <v>367</v>
      </c>
      <c r="AL86" s="155">
        <v>308</v>
      </c>
      <c r="AM86" s="156">
        <v>266</v>
      </c>
      <c r="AN86" s="155">
        <v>670</v>
      </c>
      <c r="AO86" s="155">
        <v>670</v>
      </c>
      <c r="AP86" s="156">
        <v>661</v>
      </c>
      <c r="AQ86" s="155">
        <v>551</v>
      </c>
      <c r="AR86" s="155">
        <v>453</v>
      </c>
      <c r="AS86" s="155">
        <v>367</v>
      </c>
      <c r="AT86" s="156">
        <v>308</v>
      </c>
      <c r="AU86" s="155">
        <v>266</v>
      </c>
      <c r="AV86" s="155">
        <v>713</v>
      </c>
      <c r="AW86" s="155">
        <v>713</v>
      </c>
      <c r="AX86" s="155">
        <v>713</v>
      </c>
      <c r="AY86" s="155">
        <v>713</v>
      </c>
      <c r="AZ86" s="155">
        <v>713</v>
      </c>
      <c r="BA86" s="155">
        <v>627</v>
      </c>
      <c r="BB86" s="155">
        <v>527</v>
      </c>
      <c r="BC86" s="155">
        <v>455</v>
      </c>
      <c r="BD86" s="691"/>
      <c r="BE86" s="164"/>
      <c r="BF86" s="303" t="s">
        <v>1165</v>
      </c>
      <c r="BG86" s="155">
        <v>341</v>
      </c>
      <c r="BH86" s="155">
        <v>465</v>
      </c>
      <c r="BI86" s="156">
        <v>661</v>
      </c>
      <c r="BJ86" s="155">
        <v>738</v>
      </c>
      <c r="BK86" s="155">
        <v>791</v>
      </c>
      <c r="BL86" s="156">
        <v>791</v>
      </c>
      <c r="BM86" s="155">
        <v>791</v>
      </c>
      <c r="BN86" s="156">
        <v>792</v>
      </c>
      <c r="BO86" s="155">
        <v>341</v>
      </c>
      <c r="BP86" s="155">
        <v>465</v>
      </c>
      <c r="BQ86" s="156">
        <v>661</v>
      </c>
      <c r="BR86" s="155">
        <v>738</v>
      </c>
      <c r="BS86" s="155">
        <v>791</v>
      </c>
      <c r="BT86" s="155">
        <v>791</v>
      </c>
      <c r="BU86" s="156">
        <v>791</v>
      </c>
      <c r="BV86" s="155">
        <v>792</v>
      </c>
      <c r="BW86" s="155">
        <v>212</v>
      </c>
      <c r="BX86" s="155">
        <v>289</v>
      </c>
      <c r="BY86" s="155">
        <v>417</v>
      </c>
      <c r="BZ86" s="155">
        <v>558</v>
      </c>
      <c r="CA86" s="155">
        <v>729</v>
      </c>
      <c r="CB86" s="155">
        <v>791</v>
      </c>
      <c r="CC86" s="155">
        <v>791</v>
      </c>
      <c r="CD86" s="155">
        <v>792</v>
      </c>
      <c r="CE86" s="691"/>
      <c r="CF86" s="164"/>
      <c r="CG86" s="303" t="s">
        <v>1165</v>
      </c>
      <c r="CH86" s="155">
        <v>312</v>
      </c>
      <c r="CI86" s="155">
        <v>312</v>
      </c>
      <c r="CJ86" s="156">
        <v>336</v>
      </c>
      <c r="CK86" s="155">
        <v>403</v>
      </c>
      <c r="CL86" s="155">
        <v>432</v>
      </c>
      <c r="CM86" s="156">
        <v>432</v>
      </c>
      <c r="CN86" s="155">
        <v>432</v>
      </c>
      <c r="CO86" s="156">
        <v>432</v>
      </c>
      <c r="CP86" s="155">
        <v>312</v>
      </c>
      <c r="CQ86" s="155">
        <v>312</v>
      </c>
      <c r="CR86" s="156">
        <v>336</v>
      </c>
      <c r="CS86" s="155">
        <v>403</v>
      </c>
      <c r="CT86" s="155">
        <v>432</v>
      </c>
      <c r="CU86" s="155">
        <v>432</v>
      </c>
      <c r="CV86" s="156">
        <v>432</v>
      </c>
      <c r="CW86" s="155">
        <v>432</v>
      </c>
      <c r="CX86" s="155">
        <v>332</v>
      </c>
      <c r="CY86" s="155">
        <v>332</v>
      </c>
      <c r="CZ86" s="155">
        <v>332</v>
      </c>
      <c r="DA86" s="155">
        <v>332</v>
      </c>
      <c r="DB86" s="155">
        <v>398</v>
      </c>
      <c r="DC86" s="155">
        <v>432</v>
      </c>
      <c r="DD86" s="155">
        <v>432</v>
      </c>
      <c r="DE86" s="155">
        <v>432</v>
      </c>
    </row>
    <row r="87" spans="1:109">
      <c r="A87" s="143">
        <v>87</v>
      </c>
      <c r="B87" s="691"/>
      <c r="C87" s="699">
        <v>130</v>
      </c>
      <c r="D87" s="304" t="s">
        <v>1166</v>
      </c>
      <c r="E87" s="157">
        <v>58</v>
      </c>
      <c r="F87" s="157">
        <v>58</v>
      </c>
      <c r="G87" s="158">
        <v>58</v>
      </c>
      <c r="H87" s="157">
        <v>56</v>
      </c>
      <c r="I87" s="157">
        <v>49</v>
      </c>
      <c r="J87" s="158">
        <v>44</v>
      </c>
      <c r="K87" s="157">
        <v>40</v>
      </c>
      <c r="L87" s="158">
        <v>34</v>
      </c>
      <c r="M87" s="157">
        <v>58</v>
      </c>
      <c r="N87" s="157">
        <v>58</v>
      </c>
      <c r="O87" s="158">
        <v>58</v>
      </c>
      <c r="P87" s="157">
        <v>56</v>
      </c>
      <c r="Q87" s="157">
        <v>49</v>
      </c>
      <c r="R87" s="157">
        <v>44</v>
      </c>
      <c r="S87" s="158">
        <v>40</v>
      </c>
      <c r="T87" s="157">
        <v>34</v>
      </c>
      <c r="U87" s="157">
        <v>49</v>
      </c>
      <c r="V87" s="157">
        <v>49</v>
      </c>
      <c r="W87" s="157">
        <v>49</v>
      </c>
      <c r="X87" s="157">
        <v>49</v>
      </c>
      <c r="Y87" s="157">
        <v>49</v>
      </c>
      <c r="Z87" s="157">
        <v>44</v>
      </c>
      <c r="AA87" s="157">
        <v>40</v>
      </c>
      <c r="AB87" s="157">
        <v>34</v>
      </c>
      <c r="AC87" s="691"/>
      <c r="AD87" s="699">
        <v>130</v>
      </c>
      <c r="AE87" s="304" t="s">
        <v>1166</v>
      </c>
      <c r="AF87" s="157">
        <v>451</v>
      </c>
      <c r="AG87" s="157">
        <v>451</v>
      </c>
      <c r="AH87" s="158">
        <v>451</v>
      </c>
      <c r="AI87" s="157">
        <v>434</v>
      </c>
      <c r="AJ87" s="157">
        <v>380</v>
      </c>
      <c r="AK87" s="158">
        <v>342</v>
      </c>
      <c r="AL87" s="157">
        <v>308</v>
      </c>
      <c r="AM87" s="158">
        <v>266</v>
      </c>
      <c r="AN87" s="157">
        <v>451</v>
      </c>
      <c r="AO87" s="157">
        <v>451</v>
      </c>
      <c r="AP87" s="158">
        <v>451</v>
      </c>
      <c r="AQ87" s="157">
        <v>434</v>
      </c>
      <c r="AR87" s="157">
        <v>380</v>
      </c>
      <c r="AS87" s="157">
        <v>342</v>
      </c>
      <c r="AT87" s="158">
        <v>308</v>
      </c>
      <c r="AU87" s="157">
        <v>266</v>
      </c>
      <c r="AV87" s="157">
        <v>646</v>
      </c>
      <c r="AW87" s="157">
        <v>646</v>
      </c>
      <c r="AX87" s="157">
        <v>646</v>
      </c>
      <c r="AY87" s="157">
        <v>646</v>
      </c>
      <c r="AZ87" s="157">
        <v>646</v>
      </c>
      <c r="BA87" s="157">
        <v>585</v>
      </c>
      <c r="BB87" s="157">
        <v>527</v>
      </c>
      <c r="BC87" s="157">
        <v>456</v>
      </c>
      <c r="BD87" s="691"/>
      <c r="BE87" s="699">
        <v>130</v>
      </c>
      <c r="BF87" s="304" t="s">
        <v>1166</v>
      </c>
      <c r="BG87" s="157">
        <v>230</v>
      </c>
      <c r="BH87" s="157">
        <v>313</v>
      </c>
      <c r="BI87" s="158">
        <v>452</v>
      </c>
      <c r="BJ87" s="157">
        <v>582</v>
      </c>
      <c r="BK87" s="157">
        <v>665</v>
      </c>
      <c r="BL87" s="158">
        <v>738</v>
      </c>
      <c r="BM87" s="157">
        <v>791</v>
      </c>
      <c r="BN87" s="158">
        <v>793</v>
      </c>
      <c r="BO87" s="157">
        <v>230</v>
      </c>
      <c r="BP87" s="157">
        <v>313</v>
      </c>
      <c r="BQ87" s="158">
        <v>452</v>
      </c>
      <c r="BR87" s="157">
        <v>582</v>
      </c>
      <c r="BS87" s="157">
        <v>665</v>
      </c>
      <c r="BT87" s="157">
        <v>738</v>
      </c>
      <c r="BU87" s="158">
        <v>791</v>
      </c>
      <c r="BV87" s="157">
        <v>793</v>
      </c>
      <c r="BW87" s="157">
        <v>192</v>
      </c>
      <c r="BX87" s="157">
        <v>261</v>
      </c>
      <c r="BY87" s="157">
        <v>378</v>
      </c>
      <c r="BZ87" s="157">
        <v>506</v>
      </c>
      <c r="CA87" s="157">
        <v>660</v>
      </c>
      <c r="CB87" s="157">
        <v>738</v>
      </c>
      <c r="CC87" s="157">
        <v>791</v>
      </c>
      <c r="CD87" s="157">
        <v>793</v>
      </c>
      <c r="CE87" s="691"/>
      <c r="CF87" s="699">
        <v>130</v>
      </c>
      <c r="CG87" s="304" t="s">
        <v>1166</v>
      </c>
      <c r="CH87" s="157">
        <v>210</v>
      </c>
      <c r="CI87" s="157">
        <v>210</v>
      </c>
      <c r="CJ87" s="158">
        <v>229</v>
      </c>
      <c r="CK87" s="157">
        <v>317</v>
      </c>
      <c r="CL87" s="157">
        <v>363</v>
      </c>
      <c r="CM87" s="158">
        <v>403</v>
      </c>
      <c r="CN87" s="157">
        <v>432</v>
      </c>
      <c r="CO87" s="158">
        <v>432</v>
      </c>
      <c r="CP87" s="157">
        <v>210</v>
      </c>
      <c r="CQ87" s="157">
        <v>210</v>
      </c>
      <c r="CR87" s="158">
        <v>229</v>
      </c>
      <c r="CS87" s="157">
        <v>317</v>
      </c>
      <c r="CT87" s="157">
        <v>363</v>
      </c>
      <c r="CU87" s="157">
        <v>403</v>
      </c>
      <c r="CV87" s="158">
        <v>432</v>
      </c>
      <c r="CW87" s="157">
        <v>432</v>
      </c>
      <c r="CX87" s="157">
        <v>301</v>
      </c>
      <c r="CY87" s="157">
        <v>301</v>
      </c>
      <c r="CZ87" s="157">
        <v>301</v>
      </c>
      <c r="DA87" s="157">
        <v>301</v>
      </c>
      <c r="DB87" s="157">
        <v>361</v>
      </c>
      <c r="DC87" s="157">
        <v>403</v>
      </c>
      <c r="DD87" s="157">
        <v>432</v>
      </c>
      <c r="DE87" s="157">
        <v>432</v>
      </c>
    </row>
    <row r="88" spans="1:109">
      <c r="A88" s="143">
        <v>88</v>
      </c>
      <c r="B88" s="691"/>
      <c r="C88" s="700"/>
      <c r="D88" s="305" t="s">
        <v>1167</v>
      </c>
      <c r="E88" s="159">
        <v>53</v>
      </c>
      <c r="F88" s="159">
        <v>53</v>
      </c>
      <c r="G88" s="160">
        <v>53</v>
      </c>
      <c r="H88" s="159">
        <v>49</v>
      </c>
      <c r="I88" s="159">
        <v>43</v>
      </c>
      <c r="J88" s="160">
        <v>39</v>
      </c>
      <c r="K88" s="159">
        <v>35</v>
      </c>
      <c r="L88" s="160">
        <v>33</v>
      </c>
      <c r="M88" s="159">
        <v>53</v>
      </c>
      <c r="N88" s="159">
        <v>53</v>
      </c>
      <c r="O88" s="160">
        <v>53</v>
      </c>
      <c r="P88" s="159">
        <v>49</v>
      </c>
      <c r="Q88" s="159">
        <v>43</v>
      </c>
      <c r="R88" s="159">
        <v>39</v>
      </c>
      <c r="S88" s="160">
        <v>35</v>
      </c>
      <c r="T88" s="159">
        <v>33</v>
      </c>
      <c r="U88" s="159">
        <v>45</v>
      </c>
      <c r="V88" s="159">
        <v>45</v>
      </c>
      <c r="W88" s="159">
        <v>45</v>
      </c>
      <c r="X88" s="159">
        <v>45</v>
      </c>
      <c r="Y88" s="159">
        <v>43</v>
      </c>
      <c r="Z88" s="159">
        <v>39</v>
      </c>
      <c r="AA88" s="159">
        <v>35</v>
      </c>
      <c r="AB88" s="159">
        <v>33</v>
      </c>
      <c r="AC88" s="691"/>
      <c r="AD88" s="700"/>
      <c r="AE88" s="305" t="s">
        <v>1167</v>
      </c>
      <c r="AF88" s="159">
        <v>413</v>
      </c>
      <c r="AG88" s="159">
        <v>413</v>
      </c>
      <c r="AH88" s="160">
        <v>413</v>
      </c>
      <c r="AI88" s="159">
        <v>380</v>
      </c>
      <c r="AJ88" s="159">
        <v>333</v>
      </c>
      <c r="AK88" s="160">
        <v>300</v>
      </c>
      <c r="AL88" s="159">
        <v>275</v>
      </c>
      <c r="AM88" s="160">
        <v>255</v>
      </c>
      <c r="AN88" s="159">
        <v>413</v>
      </c>
      <c r="AO88" s="159">
        <v>413</v>
      </c>
      <c r="AP88" s="160">
        <v>413</v>
      </c>
      <c r="AQ88" s="159">
        <v>380</v>
      </c>
      <c r="AR88" s="159">
        <v>333</v>
      </c>
      <c r="AS88" s="159">
        <v>300</v>
      </c>
      <c r="AT88" s="160">
        <v>275</v>
      </c>
      <c r="AU88" s="159">
        <v>255</v>
      </c>
      <c r="AV88" s="159">
        <v>590</v>
      </c>
      <c r="AW88" s="159">
        <v>590</v>
      </c>
      <c r="AX88" s="159">
        <v>590</v>
      </c>
      <c r="AY88" s="159">
        <v>590</v>
      </c>
      <c r="AZ88" s="159">
        <v>569</v>
      </c>
      <c r="BA88" s="159">
        <v>513</v>
      </c>
      <c r="BB88" s="159">
        <v>470</v>
      </c>
      <c r="BC88" s="159">
        <v>437</v>
      </c>
      <c r="BD88" s="691"/>
      <c r="BE88" s="700"/>
      <c r="BF88" s="305" t="s">
        <v>1167</v>
      </c>
      <c r="BG88" s="159">
        <v>210</v>
      </c>
      <c r="BH88" s="159">
        <v>287</v>
      </c>
      <c r="BI88" s="160">
        <v>412</v>
      </c>
      <c r="BJ88" s="159">
        <v>510</v>
      </c>
      <c r="BK88" s="159">
        <v>582</v>
      </c>
      <c r="BL88" s="160">
        <v>647</v>
      </c>
      <c r="BM88" s="159">
        <v>705</v>
      </c>
      <c r="BN88" s="160">
        <v>760</v>
      </c>
      <c r="BO88" s="159">
        <v>210</v>
      </c>
      <c r="BP88" s="159">
        <v>287</v>
      </c>
      <c r="BQ88" s="160">
        <v>412</v>
      </c>
      <c r="BR88" s="159">
        <v>510</v>
      </c>
      <c r="BS88" s="159">
        <v>582</v>
      </c>
      <c r="BT88" s="159">
        <v>647</v>
      </c>
      <c r="BU88" s="160">
        <v>705</v>
      </c>
      <c r="BV88" s="159">
        <v>760</v>
      </c>
      <c r="BW88" s="159">
        <v>176</v>
      </c>
      <c r="BX88" s="159">
        <v>239</v>
      </c>
      <c r="BY88" s="159">
        <v>345</v>
      </c>
      <c r="BZ88" s="159">
        <v>462</v>
      </c>
      <c r="CA88" s="159">
        <v>582</v>
      </c>
      <c r="CB88" s="159">
        <v>647</v>
      </c>
      <c r="CC88" s="159">
        <v>705</v>
      </c>
      <c r="CD88" s="159">
        <v>760</v>
      </c>
      <c r="CE88" s="691"/>
      <c r="CF88" s="700"/>
      <c r="CG88" s="305" t="s">
        <v>1167</v>
      </c>
      <c r="CH88" s="159">
        <v>193</v>
      </c>
      <c r="CI88" s="159">
        <v>193</v>
      </c>
      <c r="CJ88" s="160">
        <v>211</v>
      </c>
      <c r="CK88" s="159">
        <v>279</v>
      </c>
      <c r="CL88" s="159">
        <v>317</v>
      </c>
      <c r="CM88" s="160">
        <v>353</v>
      </c>
      <c r="CN88" s="159">
        <v>384</v>
      </c>
      <c r="CO88" s="160">
        <v>415</v>
      </c>
      <c r="CP88" s="159">
        <v>193</v>
      </c>
      <c r="CQ88" s="159">
        <v>193</v>
      </c>
      <c r="CR88" s="160">
        <v>211</v>
      </c>
      <c r="CS88" s="159">
        <v>279</v>
      </c>
      <c r="CT88" s="159">
        <v>317</v>
      </c>
      <c r="CU88" s="159">
        <v>353</v>
      </c>
      <c r="CV88" s="160">
        <v>384</v>
      </c>
      <c r="CW88" s="159">
        <v>415</v>
      </c>
      <c r="CX88" s="159">
        <v>275</v>
      </c>
      <c r="CY88" s="159">
        <v>275</v>
      </c>
      <c r="CZ88" s="159">
        <v>275</v>
      </c>
      <c r="DA88" s="159">
        <v>275</v>
      </c>
      <c r="DB88" s="159">
        <v>317</v>
      </c>
      <c r="DC88" s="159">
        <v>353</v>
      </c>
      <c r="DD88" s="159">
        <v>384</v>
      </c>
      <c r="DE88" s="159">
        <v>415</v>
      </c>
    </row>
    <row r="89" spans="1:109">
      <c r="A89" s="143">
        <v>89</v>
      </c>
      <c r="B89" s="691"/>
      <c r="C89" s="710">
        <v>140</v>
      </c>
      <c r="D89" s="303" t="s">
        <v>1165</v>
      </c>
      <c r="E89" s="155">
        <v>79</v>
      </c>
      <c r="F89" s="155">
        <v>79</v>
      </c>
      <c r="G89" s="156">
        <v>79</v>
      </c>
      <c r="H89" s="155">
        <v>71</v>
      </c>
      <c r="I89" s="155">
        <v>58</v>
      </c>
      <c r="J89" s="156">
        <v>47</v>
      </c>
      <c r="K89" s="155">
        <v>40</v>
      </c>
      <c r="L89" s="156">
        <v>34</v>
      </c>
      <c r="M89" s="155">
        <v>79</v>
      </c>
      <c r="N89" s="155">
        <v>79</v>
      </c>
      <c r="O89" s="156">
        <v>79</v>
      </c>
      <c r="P89" s="155">
        <v>71</v>
      </c>
      <c r="Q89" s="155">
        <v>58</v>
      </c>
      <c r="R89" s="155">
        <v>47</v>
      </c>
      <c r="S89" s="156">
        <v>40</v>
      </c>
      <c r="T89" s="155">
        <v>34</v>
      </c>
      <c r="U89" s="155">
        <v>46</v>
      </c>
      <c r="V89" s="155">
        <v>46</v>
      </c>
      <c r="W89" s="155">
        <v>46</v>
      </c>
      <c r="X89" s="155">
        <v>46</v>
      </c>
      <c r="Y89" s="155">
        <v>46</v>
      </c>
      <c r="Z89" s="155">
        <v>46</v>
      </c>
      <c r="AA89" s="155">
        <v>40</v>
      </c>
      <c r="AB89" s="155">
        <v>34</v>
      </c>
      <c r="AC89" s="691"/>
      <c r="AD89" s="710">
        <v>140</v>
      </c>
      <c r="AE89" s="303" t="s">
        <v>1165</v>
      </c>
      <c r="AF89" s="155">
        <v>713</v>
      </c>
      <c r="AG89" s="155">
        <v>713</v>
      </c>
      <c r="AH89" s="156">
        <v>713</v>
      </c>
      <c r="AI89" s="155">
        <v>645</v>
      </c>
      <c r="AJ89" s="155">
        <v>529</v>
      </c>
      <c r="AK89" s="156">
        <v>429</v>
      </c>
      <c r="AL89" s="155">
        <v>360</v>
      </c>
      <c r="AM89" s="156">
        <v>311</v>
      </c>
      <c r="AN89" s="155">
        <v>713</v>
      </c>
      <c r="AO89" s="155">
        <v>713</v>
      </c>
      <c r="AP89" s="156">
        <v>713</v>
      </c>
      <c r="AQ89" s="155">
        <v>645</v>
      </c>
      <c r="AR89" s="155">
        <v>529</v>
      </c>
      <c r="AS89" s="155">
        <v>429</v>
      </c>
      <c r="AT89" s="156">
        <v>360</v>
      </c>
      <c r="AU89" s="155">
        <v>311</v>
      </c>
      <c r="AV89" s="155">
        <v>713</v>
      </c>
      <c r="AW89" s="155">
        <v>713</v>
      </c>
      <c r="AX89" s="155">
        <v>713</v>
      </c>
      <c r="AY89" s="155">
        <v>713</v>
      </c>
      <c r="AZ89" s="155">
        <v>713</v>
      </c>
      <c r="BA89" s="155">
        <v>713</v>
      </c>
      <c r="BB89" s="155">
        <v>614</v>
      </c>
      <c r="BC89" s="155">
        <v>530</v>
      </c>
      <c r="BD89" s="691"/>
      <c r="BE89" s="710">
        <v>140</v>
      </c>
      <c r="BF89" s="303" t="s">
        <v>1165</v>
      </c>
      <c r="BG89" s="155">
        <v>350</v>
      </c>
      <c r="BH89" s="155">
        <v>448</v>
      </c>
      <c r="BI89" s="156">
        <v>636</v>
      </c>
      <c r="BJ89" s="155">
        <v>743</v>
      </c>
      <c r="BK89" s="155">
        <v>791</v>
      </c>
      <c r="BL89" s="156">
        <v>791</v>
      </c>
      <c r="BM89" s="155">
        <v>791</v>
      </c>
      <c r="BN89" s="156">
        <v>792</v>
      </c>
      <c r="BO89" s="155">
        <v>350</v>
      </c>
      <c r="BP89" s="155">
        <v>448</v>
      </c>
      <c r="BQ89" s="156">
        <v>636</v>
      </c>
      <c r="BR89" s="155">
        <v>743</v>
      </c>
      <c r="BS89" s="155">
        <v>791</v>
      </c>
      <c r="BT89" s="155">
        <v>791</v>
      </c>
      <c r="BU89" s="156">
        <v>791</v>
      </c>
      <c r="BV89" s="155">
        <v>792</v>
      </c>
      <c r="BW89" s="155">
        <v>205</v>
      </c>
      <c r="BX89" s="155">
        <v>263</v>
      </c>
      <c r="BY89" s="155">
        <v>373</v>
      </c>
      <c r="BZ89" s="155">
        <v>482</v>
      </c>
      <c r="CA89" s="155">
        <v>626</v>
      </c>
      <c r="CB89" s="155">
        <v>772</v>
      </c>
      <c r="CC89" s="155">
        <v>791</v>
      </c>
      <c r="CD89" s="155">
        <v>792</v>
      </c>
      <c r="CE89" s="691"/>
      <c r="CF89" s="710">
        <v>140</v>
      </c>
      <c r="CG89" s="303" t="s">
        <v>1165</v>
      </c>
      <c r="CH89" s="155">
        <v>332</v>
      </c>
      <c r="CI89" s="155">
        <v>332</v>
      </c>
      <c r="CJ89" s="156">
        <v>332</v>
      </c>
      <c r="CK89" s="155">
        <v>403</v>
      </c>
      <c r="CL89" s="155">
        <v>432</v>
      </c>
      <c r="CM89" s="156">
        <v>432</v>
      </c>
      <c r="CN89" s="155">
        <v>432</v>
      </c>
      <c r="CO89" s="156">
        <v>432</v>
      </c>
      <c r="CP89" s="155">
        <v>332</v>
      </c>
      <c r="CQ89" s="155">
        <v>332</v>
      </c>
      <c r="CR89" s="156">
        <v>332</v>
      </c>
      <c r="CS89" s="155">
        <v>403</v>
      </c>
      <c r="CT89" s="155">
        <v>432</v>
      </c>
      <c r="CU89" s="155">
        <v>432</v>
      </c>
      <c r="CV89" s="156">
        <v>432</v>
      </c>
      <c r="CW89" s="155">
        <v>432</v>
      </c>
      <c r="CX89" s="155">
        <v>332</v>
      </c>
      <c r="CY89" s="155">
        <v>332</v>
      </c>
      <c r="CZ89" s="155">
        <v>332</v>
      </c>
      <c r="DA89" s="155">
        <v>332</v>
      </c>
      <c r="DB89" s="155">
        <v>342</v>
      </c>
      <c r="DC89" s="155">
        <v>422</v>
      </c>
      <c r="DD89" s="155">
        <v>432</v>
      </c>
      <c r="DE89" s="155">
        <v>432</v>
      </c>
    </row>
    <row r="90" spans="1:109">
      <c r="A90" s="143">
        <v>90</v>
      </c>
      <c r="B90" s="691"/>
      <c r="C90" s="711"/>
      <c r="D90" s="304" t="s">
        <v>1166</v>
      </c>
      <c r="E90" s="157">
        <v>55</v>
      </c>
      <c r="F90" s="157">
        <v>55</v>
      </c>
      <c r="G90" s="158">
        <v>55</v>
      </c>
      <c r="H90" s="157">
        <v>55</v>
      </c>
      <c r="I90" s="157">
        <v>49</v>
      </c>
      <c r="J90" s="158">
        <v>44</v>
      </c>
      <c r="K90" s="157">
        <v>40</v>
      </c>
      <c r="L90" s="158">
        <v>34</v>
      </c>
      <c r="M90" s="157">
        <v>55</v>
      </c>
      <c r="N90" s="157">
        <v>55</v>
      </c>
      <c r="O90" s="158">
        <v>55</v>
      </c>
      <c r="P90" s="157">
        <v>55</v>
      </c>
      <c r="Q90" s="157">
        <v>49</v>
      </c>
      <c r="R90" s="157">
        <v>44</v>
      </c>
      <c r="S90" s="158">
        <v>40</v>
      </c>
      <c r="T90" s="157">
        <v>34</v>
      </c>
      <c r="U90" s="157">
        <v>46</v>
      </c>
      <c r="V90" s="157">
        <v>46</v>
      </c>
      <c r="W90" s="157">
        <v>46</v>
      </c>
      <c r="X90" s="157">
        <v>46</v>
      </c>
      <c r="Y90" s="157">
        <v>46</v>
      </c>
      <c r="Z90" s="157">
        <v>44</v>
      </c>
      <c r="AA90" s="157">
        <v>40</v>
      </c>
      <c r="AB90" s="157">
        <v>34</v>
      </c>
      <c r="AC90" s="691"/>
      <c r="AD90" s="711"/>
      <c r="AE90" s="304" t="s">
        <v>1166</v>
      </c>
      <c r="AF90" s="157">
        <v>502</v>
      </c>
      <c r="AG90" s="157">
        <v>502</v>
      </c>
      <c r="AH90" s="158">
        <v>502</v>
      </c>
      <c r="AI90" s="157">
        <v>502</v>
      </c>
      <c r="AJ90" s="157">
        <v>444</v>
      </c>
      <c r="AK90" s="158">
        <v>400</v>
      </c>
      <c r="AL90" s="157">
        <v>361</v>
      </c>
      <c r="AM90" s="158">
        <v>312</v>
      </c>
      <c r="AN90" s="157">
        <v>502</v>
      </c>
      <c r="AO90" s="157">
        <v>502</v>
      </c>
      <c r="AP90" s="158">
        <v>502</v>
      </c>
      <c r="AQ90" s="157">
        <v>502</v>
      </c>
      <c r="AR90" s="157">
        <v>444</v>
      </c>
      <c r="AS90" s="157">
        <v>400</v>
      </c>
      <c r="AT90" s="158">
        <v>361</v>
      </c>
      <c r="AU90" s="157">
        <v>312</v>
      </c>
      <c r="AV90" s="157">
        <v>713</v>
      </c>
      <c r="AW90" s="157">
        <v>713</v>
      </c>
      <c r="AX90" s="157">
        <v>713</v>
      </c>
      <c r="AY90" s="157">
        <v>713</v>
      </c>
      <c r="AZ90" s="157">
        <v>713</v>
      </c>
      <c r="BA90" s="157">
        <v>682</v>
      </c>
      <c r="BB90" s="157">
        <v>614</v>
      </c>
      <c r="BC90" s="157">
        <v>531</v>
      </c>
      <c r="BD90" s="691"/>
      <c r="BE90" s="711"/>
      <c r="BF90" s="304" t="s">
        <v>1166</v>
      </c>
      <c r="BG90" s="157">
        <v>247</v>
      </c>
      <c r="BH90" s="157">
        <v>316</v>
      </c>
      <c r="BI90" s="158">
        <v>447</v>
      </c>
      <c r="BJ90" s="157">
        <v>579</v>
      </c>
      <c r="BK90" s="157">
        <v>665</v>
      </c>
      <c r="BL90" s="158">
        <v>738</v>
      </c>
      <c r="BM90" s="157">
        <v>791</v>
      </c>
      <c r="BN90" s="158">
        <v>793</v>
      </c>
      <c r="BO90" s="157">
        <v>247</v>
      </c>
      <c r="BP90" s="157">
        <v>316</v>
      </c>
      <c r="BQ90" s="158">
        <v>447</v>
      </c>
      <c r="BR90" s="157">
        <v>579</v>
      </c>
      <c r="BS90" s="157">
        <v>665</v>
      </c>
      <c r="BT90" s="157">
        <v>738</v>
      </c>
      <c r="BU90" s="158">
        <v>791</v>
      </c>
      <c r="BV90" s="157">
        <v>793</v>
      </c>
      <c r="BW90" s="157">
        <v>206</v>
      </c>
      <c r="BX90" s="157">
        <v>263</v>
      </c>
      <c r="BY90" s="157">
        <v>373</v>
      </c>
      <c r="BZ90" s="157">
        <v>483</v>
      </c>
      <c r="CA90" s="157">
        <v>625</v>
      </c>
      <c r="CB90" s="157">
        <v>738</v>
      </c>
      <c r="CC90" s="157">
        <v>791</v>
      </c>
      <c r="CD90" s="157">
        <v>793</v>
      </c>
      <c r="CE90" s="691"/>
      <c r="CF90" s="711"/>
      <c r="CG90" s="304" t="s">
        <v>1166</v>
      </c>
      <c r="CH90" s="157">
        <v>234</v>
      </c>
      <c r="CI90" s="157">
        <v>234</v>
      </c>
      <c r="CJ90" s="158">
        <v>234</v>
      </c>
      <c r="CK90" s="157">
        <v>315</v>
      </c>
      <c r="CL90" s="157">
        <v>363</v>
      </c>
      <c r="CM90" s="158">
        <v>403</v>
      </c>
      <c r="CN90" s="157">
        <v>432</v>
      </c>
      <c r="CO90" s="158">
        <v>432</v>
      </c>
      <c r="CP90" s="157">
        <v>234</v>
      </c>
      <c r="CQ90" s="157">
        <v>234</v>
      </c>
      <c r="CR90" s="158">
        <v>234</v>
      </c>
      <c r="CS90" s="157">
        <v>315</v>
      </c>
      <c r="CT90" s="157">
        <v>363</v>
      </c>
      <c r="CU90" s="157">
        <v>403</v>
      </c>
      <c r="CV90" s="158">
        <v>432</v>
      </c>
      <c r="CW90" s="157">
        <v>432</v>
      </c>
      <c r="CX90" s="157">
        <v>332</v>
      </c>
      <c r="CY90" s="157">
        <v>332</v>
      </c>
      <c r="CZ90" s="157">
        <v>332</v>
      </c>
      <c r="DA90" s="157">
        <v>332</v>
      </c>
      <c r="DB90" s="157">
        <v>341</v>
      </c>
      <c r="DC90" s="157">
        <v>403</v>
      </c>
      <c r="DD90" s="157">
        <v>432</v>
      </c>
      <c r="DE90" s="157">
        <v>432</v>
      </c>
    </row>
    <row r="91" spans="1:109">
      <c r="A91" s="143">
        <v>91</v>
      </c>
      <c r="B91" s="691"/>
      <c r="C91" s="712"/>
      <c r="D91" s="305" t="s">
        <v>1167</v>
      </c>
      <c r="E91" s="159">
        <v>51</v>
      </c>
      <c r="F91" s="159">
        <v>51</v>
      </c>
      <c r="G91" s="160">
        <v>51</v>
      </c>
      <c r="H91" s="159">
        <v>49</v>
      </c>
      <c r="I91" s="159">
        <v>43</v>
      </c>
      <c r="J91" s="160">
        <v>39</v>
      </c>
      <c r="K91" s="159">
        <v>35</v>
      </c>
      <c r="L91" s="160">
        <v>33</v>
      </c>
      <c r="M91" s="159">
        <v>51</v>
      </c>
      <c r="N91" s="159">
        <v>51</v>
      </c>
      <c r="O91" s="160">
        <v>51</v>
      </c>
      <c r="P91" s="159">
        <v>49</v>
      </c>
      <c r="Q91" s="159">
        <v>43</v>
      </c>
      <c r="R91" s="159">
        <v>39</v>
      </c>
      <c r="S91" s="160">
        <v>35</v>
      </c>
      <c r="T91" s="159">
        <v>33</v>
      </c>
      <c r="U91" s="159">
        <v>42</v>
      </c>
      <c r="V91" s="159">
        <v>42</v>
      </c>
      <c r="W91" s="159">
        <v>42</v>
      </c>
      <c r="X91" s="159">
        <v>42</v>
      </c>
      <c r="Y91" s="159">
        <v>42</v>
      </c>
      <c r="Z91" s="159">
        <v>39</v>
      </c>
      <c r="AA91" s="159">
        <v>35</v>
      </c>
      <c r="AB91" s="159">
        <v>33</v>
      </c>
      <c r="AC91" s="691"/>
      <c r="AD91" s="712"/>
      <c r="AE91" s="305" t="s">
        <v>1167</v>
      </c>
      <c r="AF91" s="159">
        <v>458</v>
      </c>
      <c r="AG91" s="159">
        <v>458</v>
      </c>
      <c r="AH91" s="160">
        <v>458</v>
      </c>
      <c r="AI91" s="159">
        <v>445</v>
      </c>
      <c r="AJ91" s="159">
        <v>389</v>
      </c>
      <c r="AK91" s="160">
        <v>351</v>
      </c>
      <c r="AL91" s="159">
        <v>321</v>
      </c>
      <c r="AM91" s="160">
        <v>298</v>
      </c>
      <c r="AN91" s="159">
        <v>458</v>
      </c>
      <c r="AO91" s="159">
        <v>458</v>
      </c>
      <c r="AP91" s="160">
        <v>458</v>
      </c>
      <c r="AQ91" s="159">
        <v>445</v>
      </c>
      <c r="AR91" s="159">
        <v>389</v>
      </c>
      <c r="AS91" s="159">
        <v>351</v>
      </c>
      <c r="AT91" s="160">
        <v>321</v>
      </c>
      <c r="AU91" s="159">
        <v>298</v>
      </c>
      <c r="AV91" s="159">
        <v>654</v>
      </c>
      <c r="AW91" s="159">
        <v>654</v>
      </c>
      <c r="AX91" s="159">
        <v>654</v>
      </c>
      <c r="AY91" s="159">
        <v>654</v>
      </c>
      <c r="AZ91" s="159">
        <v>654</v>
      </c>
      <c r="BA91" s="159">
        <v>597</v>
      </c>
      <c r="BB91" s="159">
        <v>548</v>
      </c>
      <c r="BC91" s="159">
        <v>509</v>
      </c>
      <c r="BD91" s="691"/>
      <c r="BE91" s="712"/>
      <c r="BF91" s="305" t="s">
        <v>1167</v>
      </c>
      <c r="BG91" s="159">
        <v>225</v>
      </c>
      <c r="BH91" s="159">
        <v>289</v>
      </c>
      <c r="BI91" s="160">
        <v>408</v>
      </c>
      <c r="BJ91" s="159">
        <v>513</v>
      </c>
      <c r="BK91" s="159">
        <v>582</v>
      </c>
      <c r="BL91" s="160">
        <v>647</v>
      </c>
      <c r="BM91" s="159">
        <v>705</v>
      </c>
      <c r="BN91" s="160">
        <v>760</v>
      </c>
      <c r="BO91" s="159">
        <v>225</v>
      </c>
      <c r="BP91" s="159">
        <v>289</v>
      </c>
      <c r="BQ91" s="160">
        <v>408</v>
      </c>
      <c r="BR91" s="159">
        <v>513</v>
      </c>
      <c r="BS91" s="159">
        <v>582</v>
      </c>
      <c r="BT91" s="159">
        <v>647</v>
      </c>
      <c r="BU91" s="160">
        <v>705</v>
      </c>
      <c r="BV91" s="159">
        <v>760</v>
      </c>
      <c r="BW91" s="159">
        <v>189</v>
      </c>
      <c r="BX91" s="159">
        <v>241</v>
      </c>
      <c r="BY91" s="159">
        <v>342</v>
      </c>
      <c r="BZ91" s="159">
        <v>443</v>
      </c>
      <c r="CA91" s="159">
        <v>574</v>
      </c>
      <c r="CB91" s="159">
        <v>647</v>
      </c>
      <c r="CC91" s="159">
        <v>705</v>
      </c>
      <c r="CD91" s="159">
        <v>760</v>
      </c>
      <c r="CE91" s="691"/>
      <c r="CF91" s="712"/>
      <c r="CG91" s="305" t="s">
        <v>1167</v>
      </c>
      <c r="CH91" s="159">
        <v>214</v>
      </c>
      <c r="CI91" s="159">
        <v>214</v>
      </c>
      <c r="CJ91" s="160">
        <v>214</v>
      </c>
      <c r="CK91" s="159">
        <v>279</v>
      </c>
      <c r="CL91" s="159">
        <v>317</v>
      </c>
      <c r="CM91" s="160">
        <v>353</v>
      </c>
      <c r="CN91" s="159">
        <v>384</v>
      </c>
      <c r="CO91" s="160">
        <v>415</v>
      </c>
      <c r="CP91" s="159">
        <v>214</v>
      </c>
      <c r="CQ91" s="159">
        <v>214</v>
      </c>
      <c r="CR91" s="160">
        <v>214</v>
      </c>
      <c r="CS91" s="159">
        <v>279</v>
      </c>
      <c r="CT91" s="159">
        <v>317</v>
      </c>
      <c r="CU91" s="159">
        <v>353</v>
      </c>
      <c r="CV91" s="160">
        <v>384</v>
      </c>
      <c r="CW91" s="159">
        <v>415</v>
      </c>
      <c r="CX91" s="159">
        <v>305</v>
      </c>
      <c r="CY91" s="159">
        <v>305</v>
      </c>
      <c r="CZ91" s="159">
        <v>305</v>
      </c>
      <c r="DA91" s="159">
        <v>305</v>
      </c>
      <c r="DB91" s="159">
        <v>314</v>
      </c>
      <c r="DC91" s="159">
        <v>353</v>
      </c>
      <c r="DD91" s="159">
        <v>384</v>
      </c>
      <c r="DE91" s="159">
        <v>415</v>
      </c>
    </row>
    <row r="92" spans="1:109">
      <c r="A92" s="143">
        <v>92</v>
      </c>
      <c r="B92" s="691"/>
      <c r="C92" s="684">
        <v>150</v>
      </c>
      <c r="D92" s="303" t="s">
        <v>1165</v>
      </c>
      <c r="E92" s="155">
        <v>68</v>
      </c>
      <c r="F92" s="155">
        <v>68</v>
      </c>
      <c r="G92" s="156">
        <v>68</v>
      </c>
      <c r="H92" s="155">
        <v>68</v>
      </c>
      <c r="I92" s="155">
        <v>58</v>
      </c>
      <c r="J92" s="156">
        <v>47</v>
      </c>
      <c r="K92" s="155">
        <v>40</v>
      </c>
      <c r="L92" s="156">
        <v>34</v>
      </c>
      <c r="M92" s="155">
        <v>68</v>
      </c>
      <c r="N92" s="155">
        <v>68</v>
      </c>
      <c r="O92" s="156">
        <v>68</v>
      </c>
      <c r="P92" s="155">
        <v>68</v>
      </c>
      <c r="Q92" s="155">
        <v>58</v>
      </c>
      <c r="R92" s="155">
        <v>47</v>
      </c>
      <c r="S92" s="156">
        <v>40</v>
      </c>
      <c r="T92" s="155">
        <v>34</v>
      </c>
      <c r="U92" s="155">
        <v>40</v>
      </c>
      <c r="V92" s="155">
        <v>40</v>
      </c>
      <c r="W92" s="155">
        <v>40</v>
      </c>
      <c r="X92" s="155">
        <v>40</v>
      </c>
      <c r="Y92" s="155">
        <v>40</v>
      </c>
      <c r="Z92" s="155">
        <v>40</v>
      </c>
      <c r="AA92" s="155">
        <v>40</v>
      </c>
      <c r="AB92" s="155">
        <v>34</v>
      </c>
      <c r="AC92" s="691"/>
      <c r="AD92" s="684">
        <v>150</v>
      </c>
      <c r="AE92" s="303" t="s">
        <v>1165</v>
      </c>
      <c r="AF92" s="155">
        <v>713</v>
      </c>
      <c r="AG92" s="155">
        <v>713</v>
      </c>
      <c r="AH92" s="156">
        <v>713</v>
      </c>
      <c r="AI92" s="155">
        <v>713</v>
      </c>
      <c r="AJ92" s="155">
        <v>610</v>
      </c>
      <c r="AK92" s="156">
        <v>494</v>
      </c>
      <c r="AL92" s="155">
        <v>415</v>
      </c>
      <c r="AM92" s="156">
        <v>359</v>
      </c>
      <c r="AN92" s="155">
        <v>713</v>
      </c>
      <c r="AO92" s="155">
        <v>713</v>
      </c>
      <c r="AP92" s="156">
        <v>713</v>
      </c>
      <c r="AQ92" s="155">
        <v>713</v>
      </c>
      <c r="AR92" s="155">
        <v>610</v>
      </c>
      <c r="AS92" s="155">
        <v>494</v>
      </c>
      <c r="AT92" s="156">
        <v>415</v>
      </c>
      <c r="AU92" s="155">
        <v>359</v>
      </c>
      <c r="AV92" s="155">
        <v>713</v>
      </c>
      <c r="AW92" s="155">
        <v>713</v>
      </c>
      <c r="AX92" s="155">
        <v>713</v>
      </c>
      <c r="AY92" s="155">
        <v>713</v>
      </c>
      <c r="AZ92" s="155">
        <v>713</v>
      </c>
      <c r="BA92" s="155">
        <v>713</v>
      </c>
      <c r="BB92" s="155">
        <v>707</v>
      </c>
      <c r="BC92" s="155">
        <v>610</v>
      </c>
      <c r="BD92" s="691"/>
      <c r="BE92" s="684">
        <v>150</v>
      </c>
      <c r="BF92" s="303" t="s">
        <v>1165</v>
      </c>
      <c r="BG92" s="155">
        <v>344</v>
      </c>
      <c r="BH92" s="155">
        <v>415</v>
      </c>
      <c r="BI92" s="156">
        <v>576</v>
      </c>
      <c r="BJ92" s="155">
        <v>738</v>
      </c>
      <c r="BK92" s="155">
        <v>791</v>
      </c>
      <c r="BL92" s="156">
        <v>791</v>
      </c>
      <c r="BM92" s="155">
        <v>791</v>
      </c>
      <c r="BN92" s="156">
        <v>792</v>
      </c>
      <c r="BO92" s="155">
        <v>344</v>
      </c>
      <c r="BP92" s="155">
        <v>415</v>
      </c>
      <c r="BQ92" s="156">
        <v>576</v>
      </c>
      <c r="BR92" s="155">
        <v>738</v>
      </c>
      <c r="BS92" s="155">
        <v>791</v>
      </c>
      <c r="BT92" s="155">
        <v>791</v>
      </c>
      <c r="BU92" s="156">
        <v>791</v>
      </c>
      <c r="BV92" s="155">
        <v>792</v>
      </c>
      <c r="BW92" s="155">
        <v>202</v>
      </c>
      <c r="BX92" s="155">
        <v>244</v>
      </c>
      <c r="BY92" s="155">
        <v>339</v>
      </c>
      <c r="BZ92" s="155">
        <v>434</v>
      </c>
      <c r="CA92" s="155">
        <v>543</v>
      </c>
      <c r="CB92" s="155">
        <v>671</v>
      </c>
      <c r="CC92" s="155">
        <v>791</v>
      </c>
      <c r="CD92" s="155">
        <v>792</v>
      </c>
      <c r="CE92" s="691"/>
      <c r="CF92" s="684">
        <v>150</v>
      </c>
      <c r="CG92" s="303" t="s">
        <v>1165</v>
      </c>
      <c r="CH92" s="155">
        <v>332</v>
      </c>
      <c r="CI92" s="155">
        <v>332</v>
      </c>
      <c r="CJ92" s="156">
        <v>332</v>
      </c>
      <c r="CK92" s="155">
        <v>387</v>
      </c>
      <c r="CL92" s="155">
        <v>432</v>
      </c>
      <c r="CM92" s="156">
        <v>432</v>
      </c>
      <c r="CN92" s="155">
        <v>432</v>
      </c>
      <c r="CO92" s="156">
        <v>432</v>
      </c>
      <c r="CP92" s="155">
        <v>332</v>
      </c>
      <c r="CQ92" s="155">
        <v>332</v>
      </c>
      <c r="CR92" s="156">
        <v>332</v>
      </c>
      <c r="CS92" s="155">
        <v>387</v>
      </c>
      <c r="CT92" s="155">
        <v>432</v>
      </c>
      <c r="CU92" s="155">
        <v>432</v>
      </c>
      <c r="CV92" s="156">
        <v>432</v>
      </c>
      <c r="CW92" s="155">
        <v>432</v>
      </c>
      <c r="CX92" s="155">
        <v>332</v>
      </c>
      <c r="CY92" s="155">
        <v>332</v>
      </c>
      <c r="CZ92" s="155">
        <v>332</v>
      </c>
      <c r="DA92" s="155">
        <v>332</v>
      </c>
      <c r="DB92" s="155">
        <v>332</v>
      </c>
      <c r="DC92" s="155">
        <v>366</v>
      </c>
      <c r="DD92" s="155">
        <v>432</v>
      </c>
      <c r="DE92" s="155">
        <v>432</v>
      </c>
    </row>
    <row r="93" spans="1:109">
      <c r="A93" s="143">
        <v>93</v>
      </c>
      <c r="B93" s="691"/>
      <c r="C93" s="685"/>
      <c r="D93" s="304" t="s">
        <v>1166</v>
      </c>
      <c r="E93" s="157">
        <v>53</v>
      </c>
      <c r="F93" s="157">
        <v>53</v>
      </c>
      <c r="G93" s="158">
        <v>53</v>
      </c>
      <c r="H93" s="157">
        <v>53</v>
      </c>
      <c r="I93" s="157">
        <v>49</v>
      </c>
      <c r="J93" s="158">
        <v>44</v>
      </c>
      <c r="K93" s="157">
        <v>40</v>
      </c>
      <c r="L93" s="158">
        <v>34</v>
      </c>
      <c r="M93" s="157">
        <v>40</v>
      </c>
      <c r="N93" s="157">
        <v>40</v>
      </c>
      <c r="O93" s="158">
        <v>40</v>
      </c>
      <c r="P93" s="157">
        <v>40</v>
      </c>
      <c r="Q93" s="157">
        <v>40</v>
      </c>
      <c r="R93" s="157">
        <v>40</v>
      </c>
      <c r="S93" s="158">
        <v>40</v>
      </c>
      <c r="T93" s="157">
        <v>34</v>
      </c>
      <c r="U93" s="157">
        <v>40</v>
      </c>
      <c r="V93" s="157">
        <v>40</v>
      </c>
      <c r="W93" s="157">
        <v>40</v>
      </c>
      <c r="X93" s="157">
        <v>40</v>
      </c>
      <c r="Y93" s="157">
        <v>40</v>
      </c>
      <c r="Z93" s="157">
        <v>40</v>
      </c>
      <c r="AA93" s="157">
        <v>40</v>
      </c>
      <c r="AB93" s="157">
        <v>34</v>
      </c>
      <c r="AC93" s="691"/>
      <c r="AD93" s="685"/>
      <c r="AE93" s="304" t="s">
        <v>1166</v>
      </c>
      <c r="AF93" s="157">
        <v>551</v>
      </c>
      <c r="AG93" s="157">
        <v>551</v>
      </c>
      <c r="AH93" s="158">
        <v>551</v>
      </c>
      <c r="AI93" s="157">
        <v>551</v>
      </c>
      <c r="AJ93" s="157">
        <v>513</v>
      </c>
      <c r="AK93" s="158">
        <v>462</v>
      </c>
      <c r="AL93" s="157">
        <v>416</v>
      </c>
      <c r="AM93" s="158">
        <v>359</v>
      </c>
      <c r="AN93" s="157">
        <v>713</v>
      </c>
      <c r="AO93" s="157">
        <v>713</v>
      </c>
      <c r="AP93" s="158">
        <v>713</v>
      </c>
      <c r="AQ93" s="157">
        <v>713</v>
      </c>
      <c r="AR93" s="157">
        <v>713</v>
      </c>
      <c r="AS93" s="157">
        <v>713</v>
      </c>
      <c r="AT93" s="158">
        <v>707</v>
      </c>
      <c r="AU93" s="157">
        <v>611</v>
      </c>
      <c r="AV93" s="157">
        <v>713</v>
      </c>
      <c r="AW93" s="157">
        <v>713</v>
      </c>
      <c r="AX93" s="157">
        <v>713</v>
      </c>
      <c r="AY93" s="157">
        <v>713</v>
      </c>
      <c r="AZ93" s="157">
        <v>713</v>
      </c>
      <c r="BA93" s="157">
        <v>713</v>
      </c>
      <c r="BB93" s="157">
        <v>707</v>
      </c>
      <c r="BC93" s="157">
        <v>611</v>
      </c>
      <c r="BD93" s="691"/>
      <c r="BE93" s="685"/>
      <c r="BF93" s="304" t="s">
        <v>1166</v>
      </c>
      <c r="BG93" s="157">
        <v>266</v>
      </c>
      <c r="BH93" s="157">
        <v>320</v>
      </c>
      <c r="BI93" s="158">
        <v>446</v>
      </c>
      <c r="BJ93" s="157">
        <v>572</v>
      </c>
      <c r="BK93" s="157">
        <v>665</v>
      </c>
      <c r="BL93" s="158">
        <v>738</v>
      </c>
      <c r="BM93" s="157">
        <v>791</v>
      </c>
      <c r="BN93" s="158">
        <v>793</v>
      </c>
      <c r="BO93" s="157">
        <v>202</v>
      </c>
      <c r="BP93" s="157">
        <v>244</v>
      </c>
      <c r="BQ93" s="158">
        <v>339</v>
      </c>
      <c r="BR93" s="157">
        <v>434</v>
      </c>
      <c r="BS93" s="157">
        <v>544</v>
      </c>
      <c r="BT93" s="157">
        <v>671</v>
      </c>
      <c r="BU93" s="158">
        <v>791</v>
      </c>
      <c r="BV93" s="157">
        <v>793</v>
      </c>
      <c r="BW93" s="157">
        <v>202</v>
      </c>
      <c r="BX93" s="157">
        <v>244</v>
      </c>
      <c r="BY93" s="157">
        <v>339</v>
      </c>
      <c r="BZ93" s="157">
        <v>434</v>
      </c>
      <c r="CA93" s="157">
        <v>544</v>
      </c>
      <c r="CB93" s="157">
        <v>671</v>
      </c>
      <c r="CC93" s="157">
        <v>791</v>
      </c>
      <c r="CD93" s="157">
        <v>793</v>
      </c>
      <c r="CE93" s="691"/>
      <c r="CF93" s="685"/>
      <c r="CG93" s="304" t="s">
        <v>1166</v>
      </c>
      <c r="CH93" s="157">
        <v>257</v>
      </c>
      <c r="CI93" s="157">
        <v>257</v>
      </c>
      <c r="CJ93" s="158">
        <v>257</v>
      </c>
      <c r="CK93" s="157">
        <v>300</v>
      </c>
      <c r="CL93" s="157">
        <v>363</v>
      </c>
      <c r="CM93" s="158">
        <v>403</v>
      </c>
      <c r="CN93" s="157">
        <v>432</v>
      </c>
      <c r="CO93" s="158">
        <v>432</v>
      </c>
      <c r="CP93" s="157">
        <v>332</v>
      </c>
      <c r="CQ93" s="157">
        <v>332</v>
      </c>
      <c r="CR93" s="158">
        <v>332</v>
      </c>
      <c r="CS93" s="157">
        <v>332</v>
      </c>
      <c r="CT93" s="157">
        <v>332</v>
      </c>
      <c r="CU93" s="157">
        <v>366</v>
      </c>
      <c r="CV93" s="158">
        <v>432</v>
      </c>
      <c r="CW93" s="157">
        <v>432</v>
      </c>
      <c r="CX93" s="157">
        <v>332</v>
      </c>
      <c r="CY93" s="157">
        <v>332</v>
      </c>
      <c r="CZ93" s="157">
        <v>332</v>
      </c>
      <c r="DA93" s="157">
        <v>332</v>
      </c>
      <c r="DB93" s="157">
        <v>332</v>
      </c>
      <c r="DC93" s="157">
        <v>366</v>
      </c>
      <c r="DD93" s="157">
        <v>432</v>
      </c>
      <c r="DE93" s="157">
        <v>432</v>
      </c>
    </row>
    <row r="94" spans="1:109">
      <c r="A94" s="143">
        <v>94</v>
      </c>
      <c r="B94" s="691"/>
      <c r="C94" s="686"/>
      <c r="D94" s="305" t="s">
        <v>1167</v>
      </c>
      <c r="E94" s="159">
        <v>48</v>
      </c>
      <c r="F94" s="159">
        <v>48</v>
      </c>
      <c r="G94" s="160">
        <v>48</v>
      </c>
      <c r="H94" s="159">
        <v>48</v>
      </c>
      <c r="I94" s="159">
        <v>43</v>
      </c>
      <c r="J94" s="160">
        <v>39</v>
      </c>
      <c r="K94" s="159">
        <v>35</v>
      </c>
      <c r="L94" s="160">
        <v>33</v>
      </c>
      <c r="M94" s="159">
        <v>40</v>
      </c>
      <c r="N94" s="159">
        <v>40</v>
      </c>
      <c r="O94" s="160">
        <v>40</v>
      </c>
      <c r="P94" s="159">
        <v>40</v>
      </c>
      <c r="Q94" s="159">
        <v>40</v>
      </c>
      <c r="R94" s="159">
        <v>39</v>
      </c>
      <c r="S94" s="160">
        <v>35</v>
      </c>
      <c r="T94" s="159">
        <v>33</v>
      </c>
      <c r="U94" s="159">
        <v>40</v>
      </c>
      <c r="V94" s="159">
        <v>40</v>
      </c>
      <c r="W94" s="159">
        <v>40</v>
      </c>
      <c r="X94" s="159">
        <v>40</v>
      </c>
      <c r="Y94" s="159">
        <v>40</v>
      </c>
      <c r="Z94" s="159">
        <v>39</v>
      </c>
      <c r="AA94" s="159">
        <v>35</v>
      </c>
      <c r="AB94" s="159">
        <v>33</v>
      </c>
      <c r="AC94" s="691"/>
      <c r="AD94" s="686"/>
      <c r="AE94" s="305" t="s">
        <v>1167</v>
      </c>
      <c r="AF94" s="159">
        <v>504</v>
      </c>
      <c r="AG94" s="159">
        <v>504</v>
      </c>
      <c r="AH94" s="160">
        <v>504</v>
      </c>
      <c r="AI94" s="159">
        <v>504</v>
      </c>
      <c r="AJ94" s="159">
        <v>448</v>
      </c>
      <c r="AK94" s="160">
        <v>404</v>
      </c>
      <c r="AL94" s="159">
        <v>371</v>
      </c>
      <c r="AM94" s="160">
        <v>344</v>
      </c>
      <c r="AN94" s="159">
        <v>713</v>
      </c>
      <c r="AO94" s="159">
        <v>713</v>
      </c>
      <c r="AP94" s="160">
        <v>713</v>
      </c>
      <c r="AQ94" s="159">
        <v>713</v>
      </c>
      <c r="AR94" s="159">
        <v>713</v>
      </c>
      <c r="AS94" s="159">
        <v>687</v>
      </c>
      <c r="AT94" s="160">
        <v>630</v>
      </c>
      <c r="AU94" s="159">
        <v>585</v>
      </c>
      <c r="AV94" s="159">
        <v>713</v>
      </c>
      <c r="AW94" s="159">
        <v>713</v>
      </c>
      <c r="AX94" s="159">
        <v>713</v>
      </c>
      <c r="AY94" s="159">
        <v>713</v>
      </c>
      <c r="AZ94" s="159">
        <v>713</v>
      </c>
      <c r="BA94" s="159">
        <v>687</v>
      </c>
      <c r="BB94" s="159">
        <v>630</v>
      </c>
      <c r="BC94" s="159">
        <v>585</v>
      </c>
      <c r="BD94" s="691"/>
      <c r="BE94" s="686"/>
      <c r="BF94" s="305" t="s">
        <v>1167</v>
      </c>
      <c r="BG94" s="159">
        <v>243</v>
      </c>
      <c r="BH94" s="159">
        <v>292</v>
      </c>
      <c r="BI94" s="160">
        <v>408</v>
      </c>
      <c r="BJ94" s="159">
        <v>522</v>
      </c>
      <c r="BK94" s="159">
        <v>582</v>
      </c>
      <c r="BL94" s="160">
        <v>647</v>
      </c>
      <c r="BM94" s="159">
        <v>705</v>
      </c>
      <c r="BN94" s="160">
        <v>760</v>
      </c>
      <c r="BO94" s="159">
        <v>202</v>
      </c>
      <c r="BP94" s="159">
        <v>244</v>
      </c>
      <c r="BQ94" s="160">
        <v>339</v>
      </c>
      <c r="BR94" s="159">
        <v>435</v>
      </c>
      <c r="BS94" s="159">
        <v>543</v>
      </c>
      <c r="BT94" s="159">
        <v>647</v>
      </c>
      <c r="BU94" s="160">
        <v>705</v>
      </c>
      <c r="BV94" s="159">
        <v>760</v>
      </c>
      <c r="BW94" s="159">
        <v>202</v>
      </c>
      <c r="BX94" s="159">
        <v>244</v>
      </c>
      <c r="BY94" s="159">
        <v>339</v>
      </c>
      <c r="BZ94" s="159">
        <v>435</v>
      </c>
      <c r="CA94" s="159">
        <v>543</v>
      </c>
      <c r="CB94" s="159">
        <v>647</v>
      </c>
      <c r="CC94" s="159">
        <v>705</v>
      </c>
      <c r="CD94" s="159">
        <v>760</v>
      </c>
      <c r="CE94" s="691"/>
      <c r="CF94" s="686"/>
      <c r="CG94" s="305" t="s">
        <v>1167</v>
      </c>
      <c r="CH94" s="159">
        <v>235</v>
      </c>
      <c r="CI94" s="159">
        <v>235</v>
      </c>
      <c r="CJ94" s="160">
        <v>235</v>
      </c>
      <c r="CK94" s="159">
        <v>274</v>
      </c>
      <c r="CL94" s="159">
        <v>317</v>
      </c>
      <c r="CM94" s="160">
        <v>353</v>
      </c>
      <c r="CN94" s="159">
        <v>384</v>
      </c>
      <c r="CO94" s="160">
        <v>415</v>
      </c>
      <c r="CP94" s="159">
        <v>332</v>
      </c>
      <c r="CQ94" s="159">
        <v>332</v>
      </c>
      <c r="CR94" s="160">
        <v>332</v>
      </c>
      <c r="CS94" s="159">
        <v>332</v>
      </c>
      <c r="CT94" s="159">
        <v>332</v>
      </c>
      <c r="CU94" s="159">
        <v>353</v>
      </c>
      <c r="CV94" s="160">
        <v>384</v>
      </c>
      <c r="CW94" s="159">
        <v>415</v>
      </c>
      <c r="CX94" s="159">
        <v>332</v>
      </c>
      <c r="CY94" s="159">
        <v>332</v>
      </c>
      <c r="CZ94" s="159">
        <v>332</v>
      </c>
      <c r="DA94" s="159">
        <v>332</v>
      </c>
      <c r="DB94" s="159">
        <v>332</v>
      </c>
      <c r="DC94" s="159">
        <v>353</v>
      </c>
      <c r="DD94" s="159">
        <v>384</v>
      </c>
      <c r="DE94" s="159">
        <v>415</v>
      </c>
    </row>
    <row r="95" spans="1:109">
      <c r="A95" s="143">
        <v>95</v>
      </c>
      <c r="B95" s="691"/>
      <c r="C95" s="687">
        <v>160</v>
      </c>
      <c r="D95" s="303" t="s">
        <v>1165</v>
      </c>
      <c r="E95" s="155">
        <v>60</v>
      </c>
      <c r="F95" s="155">
        <v>60</v>
      </c>
      <c r="G95" s="156">
        <v>60</v>
      </c>
      <c r="H95" s="155">
        <v>60</v>
      </c>
      <c r="I95" s="155">
        <v>58</v>
      </c>
      <c r="J95" s="156">
        <v>47</v>
      </c>
      <c r="K95" s="155">
        <v>40</v>
      </c>
      <c r="L95" s="156">
        <v>34</v>
      </c>
      <c r="M95" s="155">
        <v>35</v>
      </c>
      <c r="N95" s="155">
        <v>35</v>
      </c>
      <c r="O95" s="156">
        <v>35</v>
      </c>
      <c r="P95" s="155">
        <v>35</v>
      </c>
      <c r="Q95" s="155">
        <v>35</v>
      </c>
      <c r="R95" s="155">
        <v>35</v>
      </c>
      <c r="S95" s="156">
        <v>35</v>
      </c>
      <c r="T95" s="155">
        <v>34</v>
      </c>
      <c r="U95" s="155">
        <v>35</v>
      </c>
      <c r="V95" s="155">
        <v>35</v>
      </c>
      <c r="W95" s="155">
        <v>35</v>
      </c>
      <c r="X95" s="155">
        <v>35</v>
      </c>
      <c r="Y95" s="155">
        <v>35</v>
      </c>
      <c r="Z95" s="155">
        <v>35</v>
      </c>
      <c r="AA95" s="155">
        <v>35</v>
      </c>
      <c r="AB95" s="155">
        <v>34</v>
      </c>
      <c r="AC95" s="691"/>
      <c r="AD95" s="687">
        <v>160</v>
      </c>
      <c r="AE95" s="303" t="s">
        <v>1165</v>
      </c>
      <c r="AF95" s="155">
        <v>713</v>
      </c>
      <c r="AG95" s="155">
        <v>713</v>
      </c>
      <c r="AH95" s="156">
        <v>713</v>
      </c>
      <c r="AI95" s="155">
        <v>713</v>
      </c>
      <c r="AJ95" s="155">
        <v>698</v>
      </c>
      <c r="AK95" s="156">
        <v>565</v>
      </c>
      <c r="AL95" s="155">
        <v>475</v>
      </c>
      <c r="AM95" s="156">
        <v>410</v>
      </c>
      <c r="AN95" s="155">
        <v>713</v>
      </c>
      <c r="AO95" s="155">
        <v>713</v>
      </c>
      <c r="AP95" s="156">
        <v>713</v>
      </c>
      <c r="AQ95" s="155">
        <v>713</v>
      </c>
      <c r="AR95" s="155">
        <v>713</v>
      </c>
      <c r="AS95" s="155">
        <v>713</v>
      </c>
      <c r="AT95" s="156">
        <v>713</v>
      </c>
      <c r="AU95" s="155">
        <v>696</v>
      </c>
      <c r="AV95" s="155">
        <v>713</v>
      </c>
      <c r="AW95" s="155">
        <v>713</v>
      </c>
      <c r="AX95" s="155">
        <v>713</v>
      </c>
      <c r="AY95" s="155">
        <v>713</v>
      </c>
      <c r="AZ95" s="155">
        <v>713</v>
      </c>
      <c r="BA95" s="155">
        <v>713</v>
      </c>
      <c r="BB95" s="155">
        <v>713</v>
      </c>
      <c r="BC95" s="155">
        <v>696</v>
      </c>
      <c r="BD95" s="691"/>
      <c r="BE95" s="687">
        <v>160</v>
      </c>
      <c r="BF95" s="303" t="s">
        <v>1165</v>
      </c>
      <c r="BG95" s="155">
        <v>336</v>
      </c>
      <c r="BH95" s="155">
        <v>384</v>
      </c>
      <c r="BI95" s="156">
        <v>526</v>
      </c>
      <c r="BJ95" s="155">
        <v>668</v>
      </c>
      <c r="BK95" s="155">
        <v>793</v>
      </c>
      <c r="BL95" s="156">
        <v>791</v>
      </c>
      <c r="BM95" s="155">
        <v>791</v>
      </c>
      <c r="BN95" s="156">
        <v>792</v>
      </c>
      <c r="BO95" s="155">
        <v>198</v>
      </c>
      <c r="BP95" s="155">
        <v>227</v>
      </c>
      <c r="BQ95" s="156">
        <v>310</v>
      </c>
      <c r="BR95" s="155">
        <v>394</v>
      </c>
      <c r="BS95" s="155">
        <v>478</v>
      </c>
      <c r="BT95" s="155">
        <v>588</v>
      </c>
      <c r="BU95" s="156">
        <v>699</v>
      </c>
      <c r="BV95" s="155">
        <v>792</v>
      </c>
      <c r="BW95" s="155">
        <v>198</v>
      </c>
      <c r="BX95" s="155">
        <v>227</v>
      </c>
      <c r="BY95" s="155">
        <v>310</v>
      </c>
      <c r="BZ95" s="155">
        <v>394</v>
      </c>
      <c r="CA95" s="155">
        <v>478</v>
      </c>
      <c r="CB95" s="155">
        <v>588</v>
      </c>
      <c r="CC95" s="155">
        <v>699</v>
      </c>
      <c r="CD95" s="155">
        <v>792</v>
      </c>
      <c r="CE95" s="691"/>
      <c r="CF95" s="687">
        <v>160</v>
      </c>
      <c r="CG95" s="303" t="s">
        <v>1165</v>
      </c>
      <c r="CH95" s="155">
        <v>332</v>
      </c>
      <c r="CI95" s="155">
        <v>332</v>
      </c>
      <c r="CJ95" s="156">
        <v>332</v>
      </c>
      <c r="CK95" s="155">
        <v>338</v>
      </c>
      <c r="CL95" s="155">
        <v>432</v>
      </c>
      <c r="CM95" s="156">
        <v>432</v>
      </c>
      <c r="CN95" s="155">
        <v>432</v>
      </c>
      <c r="CO95" s="156">
        <v>432</v>
      </c>
      <c r="CP95" s="155">
        <v>332</v>
      </c>
      <c r="CQ95" s="155">
        <v>332</v>
      </c>
      <c r="CR95" s="156">
        <v>332</v>
      </c>
      <c r="CS95" s="155">
        <v>332</v>
      </c>
      <c r="CT95" s="155">
        <v>332</v>
      </c>
      <c r="CU95" s="155">
        <v>332</v>
      </c>
      <c r="CV95" s="156">
        <v>382</v>
      </c>
      <c r="CW95" s="155">
        <v>432</v>
      </c>
      <c r="CX95" s="155">
        <v>332</v>
      </c>
      <c r="CY95" s="155">
        <v>332</v>
      </c>
      <c r="CZ95" s="155">
        <v>332</v>
      </c>
      <c r="DA95" s="155">
        <v>332</v>
      </c>
      <c r="DB95" s="155">
        <v>332</v>
      </c>
      <c r="DC95" s="155">
        <v>332</v>
      </c>
      <c r="DD95" s="155">
        <v>382</v>
      </c>
      <c r="DE95" s="155">
        <v>432</v>
      </c>
    </row>
    <row r="96" spans="1:109">
      <c r="A96" s="143">
        <v>96</v>
      </c>
      <c r="B96" s="691"/>
      <c r="C96" s="688"/>
      <c r="D96" s="304" t="s">
        <v>1166</v>
      </c>
      <c r="E96" s="157">
        <v>50</v>
      </c>
      <c r="F96" s="157">
        <v>50</v>
      </c>
      <c r="G96" s="158">
        <v>50</v>
      </c>
      <c r="H96" s="157">
        <v>50</v>
      </c>
      <c r="I96" s="157">
        <v>49</v>
      </c>
      <c r="J96" s="158">
        <v>44</v>
      </c>
      <c r="K96" s="157">
        <v>40</v>
      </c>
      <c r="L96" s="158">
        <v>34</v>
      </c>
      <c r="M96" s="157">
        <v>35</v>
      </c>
      <c r="N96" s="157">
        <v>35</v>
      </c>
      <c r="O96" s="158">
        <v>35</v>
      </c>
      <c r="P96" s="157">
        <v>35</v>
      </c>
      <c r="Q96" s="157">
        <v>35</v>
      </c>
      <c r="R96" s="157">
        <v>35</v>
      </c>
      <c r="S96" s="158">
        <v>35</v>
      </c>
      <c r="T96" s="157">
        <v>34</v>
      </c>
      <c r="U96" s="157">
        <v>35</v>
      </c>
      <c r="V96" s="157">
        <v>35</v>
      </c>
      <c r="W96" s="157">
        <v>35</v>
      </c>
      <c r="X96" s="157">
        <v>35</v>
      </c>
      <c r="Y96" s="157">
        <v>35</v>
      </c>
      <c r="Z96" s="157">
        <v>35</v>
      </c>
      <c r="AA96" s="157">
        <v>35</v>
      </c>
      <c r="AB96" s="157">
        <v>34</v>
      </c>
      <c r="AC96" s="691"/>
      <c r="AD96" s="688"/>
      <c r="AE96" s="304" t="s">
        <v>1166</v>
      </c>
      <c r="AF96" s="157">
        <v>602</v>
      </c>
      <c r="AG96" s="157">
        <v>602</v>
      </c>
      <c r="AH96" s="158">
        <v>602</v>
      </c>
      <c r="AI96" s="157">
        <v>602</v>
      </c>
      <c r="AJ96" s="157">
        <v>586</v>
      </c>
      <c r="AK96" s="158">
        <v>527</v>
      </c>
      <c r="AL96" s="157">
        <v>475</v>
      </c>
      <c r="AM96" s="158">
        <v>410</v>
      </c>
      <c r="AN96" s="157">
        <v>713</v>
      </c>
      <c r="AO96" s="157">
        <v>713</v>
      </c>
      <c r="AP96" s="158">
        <v>713</v>
      </c>
      <c r="AQ96" s="157">
        <v>713</v>
      </c>
      <c r="AR96" s="157">
        <v>713</v>
      </c>
      <c r="AS96" s="157">
        <v>713</v>
      </c>
      <c r="AT96" s="158">
        <v>713</v>
      </c>
      <c r="AU96" s="157">
        <v>698</v>
      </c>
      <c r="AV96" s="157">
        <v>713</v>
      </c>
      <c r="AW96" s="157">
        <v>713</v>
      </c>
      <c r="AX96" s="157">
        <v>713</v>
      </c>
      <c r="AY96" s="157">
        <v>713</v>
      </c>
      <c r="AZ96" s="157">
        <v>713</v>
      </c>
      <c r="BA96" s="157">
        <v>713</v>
      </c>
      <c r="BB96" s="157">
        <v>713</v>
      </c>
      <c r="BC96" s="157">
        <v>698</v>
      </c>
      <c r="BD96" s="691"/>
      <c r="BE96" s="688"/>
      <c r="BF96" s="304" t="s">
        <v>1166</v>
      </c>
      <c r="BG96" s="157">
        <v>284</v>
      </c>
      <c r="BH96" s="157">
        <v>325</v>
      </c>
      <c r="BI96" s="158">
        <v>445</v>
      </c>
      <c r="BJ96" s="157">
        <v>565</v>
      </c>
      <c r="BK96" s="157">
        <v>666</v>
      </c>
      <c r="BL96" s="158">
        <v>738</v>
      </c>
      <c r="BM96" s="157">
        <v>791</v>
      </c>
      <c r="BN96" s="158">
        <v>793</v>
      </c>
      <c r="BO96" s="157">
        <v>198</v>
      </c>
      <c r="BP96" s="157">
        <v>227</v>
      </c>
      <c r="BQ96" s="158">
        <v>310</v>
      </c>
      <c r="BR96" s="157">
        <v>394</v>
      </c>
      <c r="BS96" s="157">
        <v>477</v>
      </c>
      <c r="BT96" s="157">
        <v>588</v>
      </c>
      <c r="BU96" s="158">
        <v>699</v>
      </c>
      <c r="BV96" s="157">
        <v>793</v>
      </c>
      <c r="BW96" s="157">
        <v>198</v>
      </c>
      <c r="BX96" s="157">
        <v>227</v>
      </c>
      <c r="BY96" s="157">
        <v>310</v>
      </c>
      <c r="BZ96" s="157">
        <v>394</v>
      </c>
      <c r="CA96" s="157">
        <v>477</v>
      </c>
      <c r="CB96" s="157">
        <v>588</v>
      </c>
      <c r="CC96" s="157">
        <v>699</v>
      </c>
      <c r="CD96" s="157">
        <v>793</v>
      </c>
      <c r="CE96" s="691"/>
      <c r="CF96" s="688"/>
      <c r="CG96" s="304" t="s">
        <v>1166</v>
      </c>
      <c r="CH96" s="157">
        <v>281</v>
      </c>
      <c r="CI96" s="157">
        <v>281</v>
      </c>
      <c r="CJ96" s="158">
        <v>281</v>
      </c>
      <c r="CK96" s="157">
        <v>285</v>
      </c>
      <c r="CL96" s="157">
        <v>363</v>
      </c>
      <c r="CM96" s="158">
        <v>403</v>
      </c>
      <c r="CN96" s="157">
        <v>432</v>
      </c>
      <c r="CO96" s="158">
        <v>432</v>
      </c>
      <c r="CP96" s="157">
        <v>332</v>
      </c>
      <c r="CQ96" s="157">
        <v>332</v>
      </c>
      <c r="CR96" s="158">
        <v>332</v>
      </c>
      <c r="CS96" s="157">
        <v>332</v>
      </c>
      <c r="CT96" s="157">
        <v>332</v>
      </c>
      <c r="CU96" s="157">
        <v>332</v>
      </c>
      <c r="CV96" s="158">
        <v>382</v>
      </c>
      <c r="CW96" s="157">
        <v>432</v>
      </c>
      <c r="CX96" s="157">
        <v>332</v>
      </c>
      <c r="CY96" s="157">
        <v>332</v>
      </c>
      <c r="CZ96" s="157">
        <v>332</v>
      </c>
      <c r="DA96" s="157">
        <v>332</v>
      </c>
      <c r="DB96" s="157">
        <v>332</v>
      </c>
      <c r="DC96" s="157">
        <v>332</v>
      </c>
      <c r="DD96" s="157">
        <v>382</v>
      </c>
      <c r="DE96" s="157">
        <v>432</v>
      </c>
    </row>
    <row r="97" spans="1:109">
      <c r="A97" s="143">
        <v>97</v>
      </c>
      <c r="B97" s="691"/>
      <c r="C97" s="689"/>
      <c r="D97" s="305" t="s">
        <v>1167</v>
      </c>
      <c r="E97" s="159">
        <v>46</v>
      </c>
      <c r="F97" s="159">
        <v>46</v>
      </c>
      <c r="G97" s="160">
        <v>46</v>
      </c>
      <c r="H97" s="159">
        <v>46</v>
      </c>
      <c r="I97" s="159">
        <v>43</v>
      </c>
      <c r="J97" s="160">
        <v>39</v>
      </c>
      <c r="K97" s="159">
        <v>35</v>
      </c>
      <c r="L97" s="160">
        <v>33</v>
      </c>
      <c r="M97" s="159">
        <v>35</v>
      </c>
      <c r="N97" s="159">
        <v>35</v>
      </c>
      <c r="O97" s="160">
        <v>35</v>
      </c>
      <c r="P97" s="159">
        <v>35</v>
      </c>
      <c r="Q97" s="159">
        <v>35</v>
      </c>
      <c r="R97" s="159">
        <v>35</v>
      </c>
      <c r="S97" s="160">
        <v>35</v>
      </c>
      <c r="T97" s="159">
        <v>33</v>
      </c>
      <c r="U97" s="159">
        <v>35</v>
      </c>
      <c r="V97" s="159">
        <v>35</v>
      </c>
      <c r="W97" s="159">
        <v>35</v>
      </c>
      <c r="X97" s="159">
        <v>35</v>
      </c>
      <c r="Y97" s="159">
        <v>35</v>
      </c>
      <c r="Z97" s="159">
        <v>35</v>
      </c>
      <c r="AA97" s="159">
        <v>35</v>
      </c>
      <c r="AB97" s="159">
        <v>33</v>
      </c>
      <c r="AC97" s="691"/>
      <c r="AD97" s="689"/>
      <c r="AE97" s="305" t="s">
        <v>1167</v>
      </c>
      <c r="AF97" s="159">
        <v>550</v>
      </c>
      <c r="AG97" s="159">
        <v>550</v>
      </c>
      <c r="AH97" s="160">
        <v>550</v>
      </c>
      <c r="AI97" s="159">
        <v>550</v>
      </c>
      <c r="AJ97" s="159">
        <v>513</v>
      </c>
      <c r="AK97" s="160">
        <v>462</v>
      </c>
      <c r="AL97" s="159">
        <v>424</v>
      </c>
      <c r="AM97" s="160">
        <v>393</v>
      </c>
      <c r="AN97" s="159">
        <v>713</v>
      </c>
      <c r="AO97" s="159">
        <v>713</v>
      </c>
      <c r="AP97" s="160">
        <v>713</v>
      </c>
      <c r="AQ97" s="159">
        <v>713</v>
      </c>
      <c r="AR97" s="159">
        <v>713</v>
      </c>
      <c r="AS97" s="159">
        <v>713</v>
      </c>
      <c r="AT97" s="160">
        <v>713</v>
      </c>
      <c r="AU97" s="159">
        <v>669</v>
      </c>
      <c r="AV97" s="159">
        <v>713</v>
      </c>
      <c r="AW97" s="159">
        <v>713</v>
      </c>
      <c r="AX97" s="159">
        <v>713</v>
      </c>
      <c r="AY97" s="159">
        <v>713</v>
      </c>
      <c r="AZ97" s="159">
        <v>713</v>
      </c>
      <c r="BA97" s="159">
        <v>713</v>
      </c>
      <c r="BB97" s="159">
        <v>713</v>
      </c>
      <c r="BC97" s="159">
        <v>669</v>
      </c>
      <c r="BD97" s="691"/>
      <c r="BE97" s="689"/>
      <c r="BF97" s="305" t="s">
        <v>1167</v>
      </c>
      <c r="BG97" s="159">
        <v>259</v>
      </c>
      <c r="BH97" s="159">
        <v>297</v>
      </c>
      <c r="BI97" s="160">
        <v>407</v>
      </c>
      <c r="BJ97" s="159">
        <v>516</v>
      </c>
      <c r="BK97" s="159">
        <v>583</v>
      </c>
      <c r="BL97" s="160">
        <v>647</v>
      </c>
      <c r="BM97" s="159">
        <v>705</v>
      </c>
      <c r="BN97" s="160">
        <v>760</v>
      </c>
      <c r="BO97" s="159">
        <v>198</v>
      </c>
      <c r="BP97" s="159">
        <v>227</v>
      </c>
      <c r="BQ97" s="160">
        <v>310</v>
      </c>
      <c r="BR97" s="159">
        <v>394</v>
      </c>
      <c r="BS97" s="159">
        <v>478</v>
      </c>
      <c r="BT97" s="159">
        <v>588</v>
      </c>
      <c r="BU97" s="160">
        <v>699</v>
      </c>
      <c r="BV97" s="159">
        <v>760</v>
      </c>
      <c r="BW97" s="159">
        <v>198</v>
      </c>
      <c r="BX97" s="159">
        <v>227</v>
      </c>
      <c r="BY97" s="159">
        <v>310</v>
      </c>
      <c r="BZ97" s="159">
        <v>394</v>
      </c>
      <c r="CA97" s="159">
        <v>478</v>
      </c>
      <c r="CB97" s="159">
        <v>588</v>
      </c>
      <c r="CC97" s="159">
        <v>699</v>
      </c>
      <c r="CD97" s="159">
        <v>760</v>
      </c>
      <c r="CE97" s="691"/>
      <c r="CF97" s="689"/>
      <c r="CG97" s="305" t="s">
        <v>1167</v>
      </c>
      <c r="CH97" s="159">
        <v>257</v>
      </c>
      <c r="CI97" s="159">
        <v>257</v>
      </c>
      <c r="CJ97" s="160">
        <v>257</v>
      </c>
      <c r="CK97" s="159">
        <v>262</v>
      </c>
      <c r="CL97" s="159">
        <v>317</v>
      </c>
      <c r="CM97" s="160">
        <v>353</v>
      </c>
      <c r="CN97" s="159">
        <v>384</v>
      </c>
      <c r="CO97" s="160">
        <v>415</v>
      </c>
      <c r="CP97" s="159">
        <v>332</v>
      </c>
      <c r="CQ97" s="159">
        <v>332</v>
      </c>
      <c r="CR97" s="160">
        <v>332</v>
      </c>
      <c r="CS97" s="159">
        <v>332</v>
      </c>
      <c r="CT97" s="159">
        <v>332</v>
      </c>
      <c r="CU97" s="159">
        <v>332</v>
      </c>
      <c r="CV97" s="160">
        <v>381</v>
      </c>
      <c r="CW97" s="159">
        <v>415</v>
      </c>
      <c r="CX97" s="159">
        <v>332</v>
      </c>
      <c r="CY97" s="159">
        <v>332</v>
      </c>
      <c r="CZ97" s="159">
        <v>332</v>
      </c>
      <c r="DA97" s="159">
        <v>332</v>
      </c>
      <c r="DB97" s="159">
        <v>332</v>
      </c>
      <c r="DC97" s="159">
        <v>332</v>
      </c>
      <c r="DD97" s="159">
        <v>381</v>
      </c>
      <c r="DE97" s="159">
        <v>415</v>
      </c>
    </row>
    <row r="98" spans="1:109">
      <c r="A98" s="143">
        <v>98</v>
      </c>
      <c r="B98" s="691"/>
      <c r="C98" s="704">
        <v>170</v>
      </c>
      <c r="D98" s="303" t="s">
        <v>1165</v>
      </c>
      <c r="E98" s="155">
        <v>53</v>
      </c>
      <c r="F98" s="155">
        <v>53</v>
      </c>
      <c r="G98" s="156">
        <v>53</v>
      </c>
      <c r="H98" s="155">
        <v>53</v>
      </c>
      <c r="I98" s="155">
        <v>53</v>
      </c>
      <c r="J98" s="156">
        <v>47</v>
      </c>
      <c r="K98" s="155">
        <v>40</v>
      </c>
      <c r="L98" s="156">
        <v>34</v>
      </c>
      <c r="M98" s="155">
        <v>31</v>
      </c>
      <c r="N98" s="155">
        <v>31</v>
      </c>
      <c r="O98" s="156">
        <v>31</v>
      </c>
      <c r="P98" s="155">
        <v>31</v>
      </c>
      <c r="Q98" s="155">
        <v>31</v>
      </c>
      <c r="R98" s="155">
        <v>31</v>
      </c>
      <c r="S98" s="156">
        <v>31</v>
      </c>
      <c r="T98" s="155">
        <v>31</v>
      </c>
      <c r="U98" s="155">
        <v>31</v>
      </c>
      <c r="V98" s="155">
        <v>31</v>
      </c>
      <c r="W98" s="155">
        <v>31</v>
      </c>
      <c r="X98" s="155">
        <v>31</v>
      </c>
      <c r="Y98" s="155">
        <v>31</v>
      </c>
      <c r="Z98" s="155">
        <v>31</v>
      </c>
      <c r="AA98" s="155">
        <v>31</v>
      </c>
      <c r="AB98" s="155">
        <v>31</v>
      </c>
      <c r="AC98" s="691"/>
      <c r="AD98" s="704">
        <v>170</v>
      </c>
      <c r="AE98" s="303" t="s">
        <v>1165</v>
      </c>
      <c r="AF98" s="155">
        <v>713</v>
      </c>
      <c r="AG98" s="155">
        <v>713</v>
      </c>
      <c r="AH98" s="156">
        <v>713</v>
      </c>
      <c r="AI98" s="155">
        <v>713</v>
      </c>
      <c r="AJ98" s="155">
        <v>713</v>
      </c>
      <c r="AK98" s="156">
        <v>640</v>
      </c>
      <c r="AL98" s="155">
        <v>537</v>
      </c>
      <c r="AM98" s="156">
        <v>464</v>
      </c>
      <c r="AN98" s="155">
        <v>713</v>
      </c>
      <c r="AO98" s="155">
        <v>713</v>
      </c>
      <c r="AP98" s="156">
        <v>713</v>
      </c>
      <c r="AQ98" s="155">
        <v>713</v>
      </c>
      <c r="AR98" s="155">
        <v>713</v>
      </c>
      <c r="AS98" s="155">
        <v>713</v>
      </c>
      <c r="AT98" s="156">
        <v>713</v>
      </c>
      <c r="AU98" s="155">
        <v>713</v>
      </c>
      <c r="AV98" s="155">
        <v>713</v>
      </c>
      <c r="AW98" s="155">
        <v>713</v>
      </c>
      <c r="AX98" s="155">
        <v>713</v>
      </c>
      <c r="AY98" s="155">
        <v>713</v>
      </c>
      <c r="AZ98" s="155">
        <v>713</v>
      </c>
      <c r="BA98" s="155">
        <v>713</v>
      </c>
      <c r="BB98" s="155">
        <v>713</v>
      </c>
      <c r="BC98" s="155">
        <v>713</v>
      </c>
      <c r="BD98" s="691"/>
      <c r="BE98" s="704">
        <v>170</v>
      </c>
      <c r="BF98" s="303" t="s">
        <v>1165</v>
      </c>
      <c r="BG98" s="155">
        <v>330</v>
      </c>
      <c r="BH98" s="155">
        <v>362</v>
      </c>
      <c r="BI98" s="156">
        <v>487</v>
      </c>
      <c r="BJ98" s="155">
        <v>612</v>
      </c>
      <c r="BK98" s="155">
        <v>738</v>
      </c>
      <c r="BL98" s="156">
        <v>791</v>
      </c>
      <c r="BM98" s="155">
        <v>791</v>
      </c>
      <c r="BN98" s="156">
        <v>792</v>
      </c>
      <c r="BO98" s="155">
        <v>195</v>
      </c>
      <c r="BP98" s="155">
        <v>213</v>
      </c>
      <c r="BQ98" s="156">
        <v>287</v>
      </c>
      <c r="BR98" s="155">
        <v>361</v>
      </c>
      <c r="BS98" s="155">
        <v>435</v>
      </c>
      <c r="BT98" s="155">
        <v>520</v>
      </c>
      <c r="BU98" s="156">
        <v>619</v>
      </c>
      <c r="BV98" s="155">
        <v>717</v>
      </c>
      <c r="BW98" s="155">
        <v>195</v>
      </c>
      <c r="BX98" s="155">
        <v>213</v>
      </c>
      <c r="BY98" s="155">
        <v>287</v>
      </c>
      <c r="BZ98" s="155">
        <v>361</v>
      </c>
      <c r="CA98" s="155">
        <v>435</v>
      </c>
      <c r="CB98" s="155">
        <v>520</v>
      </c>
      <c r="CC98" s="155">
        <v>619</v>
      </c>
      <c r="CD98" s="155">
        <v>717</v>
      </c>
      <c r="CE98" s="691"/>
      <c r="CF98" s="704">
        <v>170</v>
      </c>
      <c r="CG98" s="303" t="s">
        <v>1165</v>
      </c>
      <c r="CH98" s="155">
        <v>332</v>
      </c>
      <c r="CI98" s="155">
        <v>332</v>
      </c>
      <c r="CJ98" s="156">
        <v>332</v>
      </c>
      <c r="CK98" s="155">
        <v>332</v>
      </c>
      <c r="CL98" s="155">
        <v>390</v>
      </c>
      <c r="CM98" s="156">
        <v>432</v>
      </c>
      <c r="CN98" s="155">
        <v>432</v>
      </c>
      <c r="CO98" s="156">
        <v>432</v>
      </c>
      <c r="CP98" s="155">
        <v>332</v>
      </c>
      <c r="CQ98" s="155">
        <v>332</v>
      </c>
      <c r="CR98" s="156">
        <v>332</v>
      </c>
      <c r="CS98" s="155">
        <v>332</v>
      </c>
      <c r="CT98" s="155">
        <v>332</v>
      </c>
      <c r="CU98" s="155">
        <v>332</v>
      </c>
      <c r="CV98" s="156">
        <v>338</v>
      </c>
      <c r="CW98" s="155">
        <v>391</v>
      </c>
      <c r="CX98" s="155">
        <v>332</v>
      </c>
      <c r="CY98" s="155">
        <v>332</v>
      </c>
      <c r="CZ98" s="155">
        <v>332</v>
      </c>
      <c r="DA98" s="155">
        <v>332</v>
      </c>
      <c r="DB98" s="155">
        <v>332</v>
      </c>
      <c r="DC98" s="155">
        <v>332</v>
      </c>
      <c r="DD98" s="155">
        <v>338</v>
      </c>
      <c r="DE98" s="155">
        <v>391</v>
      </c>
    </row>
    <row r="99" spans="1:109">
      <c r="A99" s="143">
        <v>99</v>
      </c>
      <c r="B99" s="691"/>
      <c r="C99" s="705"/>
      <c r="D99" s="304" t="s">
        <v>1166</v>
      </c>
      <c r="E99" s="157">
        <v>48</v>
      </c>
      <c r="F99" s="157">
        <v>48</v>
      </c>
      <c r="G99" s="158">
        <v>48</v>
      </c>
      <c r="H99" s="157">
        <v>48</v>
      </c>
      <c r="I99" s="157">
        <v>48</v>
      </c>
      <c r="J99" s="158">
        <v>44</v>
      </c>
      <c r="K99" s="157">
        <v>40</v>
      </c>
      <c r="L99" s="158">
        <v>34</v>
      </c>
      <c r="M99" s="157">
        <v>31</v>
      </c>
      <c r="N99" s="157">
        <v>31</v>
      </c>
      <c r="O99" s="158">
        <v>31</v>
      </c>
      <c r="P99" s="157">
        <v>31</v>
      </c>
      <c r="Q99" s="157">
        <v>31</v>
      </c>
      <c r="R99" s="157">
        <v>31</v>
      </c>
      <c r="S99" s="158">
        <v>31</v>
      </c>
      <c r="T99" s="157">
        <v>31</v>
      </c>
      <c r="U99" s="157">
        <v>31</v>
      </c>
      <c r="V99" s="157">
        <v>31</v>
      </c>
      <c r="W99" s="157">
        <v>31</v>
      </c>
      <c r="X99" s="157">
        <v>31</v>
      </c>
      <c r="Y99" s="157">
        <v>31</v>
      </c>
      <c r="Z99" s="157">
        <v>31</v>
      </c>
      <c r="AA99" s="157">
        <v>31</v>
      </c>
      <c r="AB99" s="157">
        <v>31</v>
      </c>
      <c r="AC99" s="691"/>
      <c r="AD99" s="705"/>
      <c r="AE99" s="304" t="s">
        <v>1166</v>
      </c>
      <c r="AF99" s="157">
        <v>654</v>
      </c>
      <c r="AG99" s="157">
        <v>654</v>
      </c>
      <c r="AH99" s="158">
        <v>654</v>
      </c>
      <c r="AI99" s="157">
        <v>654</v>
      </c>
      <c r="AJ99" s="157">
        <v>654</v>
      </c>
      <c r="AK99" s="158">
        <v>598</v>
      </c>
      <c r="AL99" s="157">
        <v>538</v>
      </c>
      <c r="AM99" s="158">
        <v>465</v>
      </c>
      <c r="AN99" s="157">
        <v>713</v>
      </c>
      <c r="AO99" s="157">
        <v>713</v>
      </c>
      <c r="AP99" s="158">
        <v>713</v>
      </c>
      <c r="AQ99" s="157">
        <v>713</v>
      </c>
      <c r="AR99" s="157">
        <v>713</v>
      </c>
      <c r="AS99" s="157">
        <v>713</v>
      </c>
      <c r="AT99" s="158">
        <v>713</v>
      </c>
      <c r="AU99" s="157">
        <v>713</v>
      </c>
      <c r="AV99" s="157">
        <v>713</v>
      </c>
      <c r="AW99" s="157">
        <v>713</v>
      </c>
      <c r="AX99" s="157">
        <v>713</v>
      </c>
      <c r="AY99" s="157">
        <v>713</v>
      </c>
      <c r="AZ99" s="157">
        <v>713</v>
      </c>
      <c r="BA99" s="157">
        <v>713</v>
      </c>
      <c r="BB99" s="157">
        <v>713</v>
      </c>
      <c r="BC99" s="157">
        <v>713</v>
      </c>
      <c r="BD99" s="691"/>
      <c r="BE99" s="705"/>
      <c r="BF99" s="304" t="s">
        <v>1166</v>
      </c>
      <c r="BG99" s="157">
        <v>303</v>
      </c>
      <c r="BH99" s="157">
        <v>332</v>
      </c>
      <c r="BI99" s="158">
        <v>447</v>
      </c>
      <c r="BJ99" s="157">
        <v>562</v>
      </c>
      <c r="BK99" s="157">
        <v>678</v>
      </c>
      <c r="BL99" s="158">
        <v>738</v>
      </c>
      <c r="BM99" s="157">
        <v>791</v>
      </c>
      <c r="BN99" s="158">
        <v>793</v>
      </c>
      <c r="BO99" s="157">
        <v>195</v>
      </c>
      <c r="BP99" s="157">
        <v>214</v>
      </c>
      <c r="BQ99" s="158">
        <v>287</v>
      </c>
      <c r="BR99" s="157">
        <v>361</v>
      </c>
      <c r="BS99" s="157">
        <v>435</v>
      </c>
      <c r="BT99" s="157">
        <v>520</v>
      </c>
      <c r="BU99" s="158">
        <v>618</v>
      </c>
      <c r="BV99" s="157">
        <v>717</v>
      </c>
      <c r="BW99" s="157">
        <v>195</v>
      </c>
      <c r="BX99" s="157">
        <v>214</v>
      </c>
      <c r="BY99" s="157">
        <v>287</v>
      </c>
      <c r="BZ99" s="157">
        <v>361</v>
      </c>
      <c r="CA99" s="157">
        <v>435</v>
      </c>
      <c r="CB99" s="157">
        <v>520</v>
      </c>
      <c r="CC99" s="157">
        <v>618</v>
      </c>
      <c r="CD99" s="157">
        <v>717</v>
      </c>
      <c r="CE99" s="691"/>
      <c r="CF99" s="705"/>
      <c r="CG99" s="304" t="s">
        <v>1166</v>
      </c>
      <c r="CH99" s="157">
        <v>305</v>
      </c>
      <c r="CI99" s="157">
        <v>305</v>
      </c>
      <c r="CJ99" s="158">
        <v>305</v>
      </c>
      <c r="CK99" s="157">
        <v>305</v>
      </c>
      <c r="CL99" s="157">
        <v>358</v>
      </c>
      <c r="CM99" s="158">
        <v>403</v>
      </c>
      <c r="CN99" s="157">
        <v>432</v>
      </c>
      <c r="CO99" s="158">
        <v>432</v>
      </c>
      <c r="CP99" s="157">
        <v>332</v>
      </c>
      <c r="CQ99" s="157">
        <v>332</v>
      </c>
      <c r="CR99" s="158">
        <v>332</v>
      </c>
      <c r="CS99" s="157">
        <v>332</v>
      </c>
      <c r="CT99" s="157">
        <v>332</v>
      </c>
      <c r="CU99" s="157">
        <v>332</v>
      </c>
      <c r="CV99" s="158">
        <v>338</v>
      </c>
      <c r="CW99" s="157">
        <v>391</v>
      </c>
      <c r="CX99" s="157">
        <v>332</v>
      </c>
      <c r="CY99" s="157">
        <v>332</v>
      </c>
      <c r="CZ99" s="157">
        <v>332</v>
      </c>
      <c r="DA99" s="157">
        <v>332</v>
      </c>
      <c r="DB99" s="157">
        <v>332</v>
      </c>
      <c r="DC99" s="157">
        <v>332</v>
      </c>
      <c r="DD99" s="157">
        <v>338</v>
      </c>
      <c r="DE99" s="157">
        <v>391</v>
      </c>
    </row>
    <row r="100" spans="1:109">
      <c r="A100" s="143">
        <v>100</v>
      </c>
      <c r="B100" s="691"/>
      <c r="C100" s="706"/>
      <c r="D100" s="305" t="s">
        <v>1167</v>
      </c>
      <c r="E100" s="159">
        <v>44</v>
      </c>
      <c r="F100" s="159">
        <v>44</v>
      </c>
      <c r="G100" s="160">
        <v>44</v>
      </c>
      <c r="H100" s="159">
        <v>44</v>
      </c>
      <c r="I100" s="159">
        <v>43</v>
      </c>
      <c r="J100" s="160">
        <v>39</v>
      </c>
      <c r="K100" s="159">
        <v>35</v>
      </c>
      <c r="L100" s="160">
        <v>33</v>
      </c>
      <c r="M100" s="159">
        <v>31</v>
      </c>
      <c r="N100" s="159">
        <v>31</v>
      </c>
      <c r="O100" s="160">
        <v>31</v>
      </c>
      <c r="P100" s="159">
        <v>31</v>
      </c>
      <c r="Q100" s="159">
        <v>31</v>
      </c>
      <c r="R100" s="159">
        <v>31</v>
      </c>
      <c r="S100" s="160">
        <v>31</v>
      </c>
      <c r="T100" s="159">
        <v>31</v>
      </c>
      <c r="U100" s="159">
        <v>31</v>
      </c>
      <c r="V100" s="159">
        <v>31</v>
      </c>
      <c r="W100" s="159">
        <v>31</v>
      </c>
      <c r="X100" s="159">
        <v>31</v>
      </c>
      <c r="Y100" s="159">
        <v>31</v>
      </c>
      <c r="Z100" s="159">
        <v>31</v>
      </c>
      <c r="AA100" s="159">
        <v>31</v>
      </c>
      <c r="AB100" s="159">
        <v>31</v>
      </c>
      <c r="AC100" s="691"/>
      <c r="AD100" s="706"/>
      <c r="AE100" s="305" t="s">
        <v>1167</v>
      </c>
      <c r="AF100" s="159">
        <v>599</v>
      </c>
      <c r="AG100" s="159">
        <v>599</v>
      </c>
      <c r="AH100" s="160">
        <v>599</v>
      </c>
      <c r="AI100" s="159">
        <v>599</v>
      </c>
      <c r="AJ100" s="159">
        <v>579</v>
      </c>
      <c r="AK100" s="160">
        <v>523</v>
      </c>
      <c r="AL100" s="159">
        <v>480</v>
      </c>
      <c r="AM100" s="160">
        <v>445</v>
      </c>
      <c r="AN100" s="159">
        <v>713</v>
      </c>
      <c r="AO100" s="159">
        <v>713</v>
      </c>
      <c r="AP100" s="160">
        <v>713</v>
      </c>
      <c r="AQ100" s="159">
        <v>713</v>
      </c>
      <c r="AR100" s="159">
        <v>713</v>
      </c>
      <c r="AS100" s="159">
        <v>713</v>
      </c>
      <c r="AT100" s="160">
        <v>713</v>
      </c>
      <c r="AU100" s="159">
        <v>713</v>
      </c>
      <c r="AV100" s="159">
        <v>713</v>
      </c>
      <c r="AW100" s="159">
        <v>713</v>
      </c>
      <c r="AX100" s="159">
        <v>713</v>
      </c>
      <c r="AY100" s="159">
        <v>713</v>
      </c>
      <c r="AZ100" s="159">
        <v>713</v>
      </c>
      <c r="BA100" s="159">
        <v>713</v>
      </c>
      <c r="BB100" s="159">
        <v>713</v>
      </c>
      <c r="BC100" s="159">
        <v>713</v>
      </c>
      <c r="BD100" s="691"/>
      <c r="BE100" s="706"/>
      <c r="BF100" s="305" t="s">
        <v>1167</v>
      </c>
      <c r="BG100" s="159">
        <v>277</v>
      </c>
      <c r="BH100" s="159">
        <v>303</v>
      </c>
      <c r="BI100" s="160">
        <v>408</v>
      </c>
      <c r="BJ100" s="159">
        <v>514</v>
      </c>
      <c r="BK100" s="159">
        <v>599</v>
      </c>
      <c r="BL100" s="160">
        <v>647</v>
      </c>
      <c r="BM100" s="159">
        <v>705</v>
      </c>
      <c r="BN100" s="160">
        <v>760</v>
      </c>
      <c r="BO100" s="159">
        <v>195</v>
      </c>
      <c r="BP100" s="159">
        <v>213</v>
      </c>
      <c r="BQ100" s="160">
        <v>287</v>
      </c>
      <c r="BR100" s="159">
        <v>362</v>
      </c>
      <c r="BS100" s="159">
        <v>435</v>
      </c>
      <c r="BT100" s="159">
        <v>520</v>
      </c>
      <c r="BU100" s="160">
        <v>618</v>
      </c>
      <c r="BV100" s="159">
        <v>718</v>
      </c>
      <c r="BW100" s="159">
        <v>195</v>
      </c>
      <c r="BX100" s="159">
        <v>213</v>
      </c>
      <c r="BY100" s="159">
        <v>287</v>
      </c>
      <c r="BZ100" s="159">
        <v>362</v>
      </c>
      <c r="CA100" s="159">
        <v>435</v>
      </c>
      <c r="CB100" s="159">
        <v>520</v>
      </c>
      <c r="CC100" s="159">
        <v>618</v>
      </c>
      <c r="CD100" s="159">
        <v>718</v>
      </c>
      <c r="CE100" s="691"/>
      <c r="CF100" s="706"/>
      <c r="CG100" s="305" t="s">
        <v>1167</v>
      </c>
      <c r="CH100" s="159">
        <v>279</v>
      </c>
      <c r="CI100" s="159">
        <v>279</v>
      </c>
      <c r="CJ100" s="160">
        <v>279</v>
      </c>
      <c r="CK100" s="159">
        <v>279</v>
      </c>
      <c r="CL100" s="159">
        <v>317</v>
      </c>
      <c r="CM100" s="160">
        <v>353</v>
      </c>
      <c r="CN100" s="159">
        <v>384</v>
      </c>
      <c r="CO100" s="160">
        <v>415</v>
      </c>
      <c r="CP100" s="159">
        <v>332</v>
      </c>
      <c r="CQ100" s="159">
        <v>332</v>
      </c>
      <c r="CR100" s="160">
        <v>332</v>
      </c>
      <c r="CS100" s="159">
        <v>332</v>
      </c>
      <c r="CT100" s="159">
        <v>332</v>
      </c>
      <c r="CU100" s="159">
        <v>332</v>
      </c>
      <c r="CV100" s="160">
        <v>337</v>
      </c>
      <c r="CW100" s="159">
        <v>392</v>
      </c>
      <c r="CX100" s="159">
        <v>332</v>
      </c>
      <c r="CY100" s="159">
        <v>332</v>
      </c>
      <c r="CZ100" s="159">
        <v>332</v>
      </c>
      <c r="DA100" s="159">
        <v>332</v>
      </c>
      <c r="DB100" s="159">
        <v>332</v>
      </c>
      <c r="DC100" s="159">
        <v>332</v>
      </c>
      <c r="DD100" s="159">
        <v>337</v>
      </c>
      <c r="DE100" s="159">
        <v>392</v>
      </c>
    </row>
    <row r="101" spans="1:109">
      <c r="A101" s="143">
        <v>101</v>
      </c>
      <c r="B101" s="691"/>
      <c r="C101" s="707">
        <v>180</v>
      </c>
      <c r="D101" s="303" t="s">
        <v>1165</v>
      </c>
      <c r="E101" s="155">
        <v>47</v>
      </c>
      <c r="F101" s="155">
        <v>47</v>
      </c>
      <c r="G101" s="156">
        <v>47</v>
      </c>
      <c r="H101" s="155">
        <v>47</v>
      </c>
      <c r="I101" s="155">
        <v>47</v>
      </c>
      <c r="J101" s="156">
        <v>47</v>
      </c>
      <c r="K101" s="155">
        <v>40</v>
      </c>
      <c r="L101" s="156">
        <v>34</v>
      </c>
      <c r="M101" s="155">
        <v>28</v>
      </c>
      <c r="N101" s="155">
        <v>28</v>
      </c>
      <c r="O101" s="156">
        <v>28</v>
      </c>
      <c r="P101" s="155">
        <v>28</v>
      </c>
      <c r="Q101" s="155">
        <v>28</v>
      </c>
      <c r="R101" s="155">
        <v>28</v>
      </c>
      <c r="S101" s="156">
        <v>28</v>
      </c>
      <c r="T101" s="155">
        <v>28</v>
      </c>
      <c r="U101" s="155">
        <v>28</v>
      </c>
      <c r="V101" s="155">
        <v>28</v>
      </c>
      <c r="W101" s="155">
        <v>28</v>
      </c>
      <c r="X101" s="155">
        <v>28</v>
      </c>
      <c r="Y101" s="155">
        <v>28</v>
      </c>
      <c r="Z101" s="155">
        <v>28</v>
      </c>
      <c r="AA101" s="155">
        <v>28</v>
      </c>
      <c r="AB101" s="155">
        <v>28</v>
      </c>
      <c r="AC101" s="691"/>
      <c r="AD101" s="707">
        <v>180</v>
      </c>
      <c r="AE101" s="303" t="s">
        <v>1165</v>
      </c>
      <c r="AF101" s="155">
        <v>713</v>
      </c>
      <c r="AG101" s="155">
        <v>713</v>
      </c>
      <c r="AH101" s="156">
        <v>713</v>
      </c>
      <c r="AI101" s="155">
        <v>713</v>
      </c>
      <c r="AJ101" s="155">
        <v>713</v>
      </c>
      <c r="AK101" s="156">
        <v>713</v>
      </c>
      <c r="AL101" s="155">
        <v>605</v>
      </c>
      <c r="AM101" s="156">
        <v>522</v>
      </c>
      <c r="AN101" s="155">
        <v>713</v>
      </c>
      <c r="AO101" s="155">
        <v>713</v>
      </c>
      <c r="AP101" s="156">
        <v>713</v>
      </c>
      <c r="AQ101" s="155">
        <v>713</v>
      </c>
      <c r="AR101" s="155">
        <v>713</v>
      </c>
      <c r="AS101" s="155">
        <v>713</v>
      </c>
      <c r="AT101" s="156">
        <v>713</v>
      </c>
      <c r="AU101" s="155">
        <v>713</v>
      </c>
      <c r="AV101" s="155">
        <v>713</v>
      </c>
      <c r="AW101" s="155">
        <v>713</v>
      </c>
      <c r="AX101" s="155">
        <v>713</v>
      </c>
      <c r="AY101" s="155">
        <v>713</v>
      </c>
      <c r="AZ101" s="155">
        <v>713</v>
      </c>
      <c r="BA101" s="155">
        <v>713</v>
      </c>
      <c r="BB101" s="155">
        <v>713</v>
      </c>
      <c r="BC101" s="155">
        <v>713</v>
      </c>
      <c r="BD101" s="691"/>
      <c r="BE101" s="707">
        <v>180</v>
      </c>
      <c r="BF101" s="303" t="s">
        <v>1165</v>
      </c>
      <c r="BG101" s="155">
        <v>326</v>
      </c>
      <c r="BH101" s="155">
        <v>342</v>
      </c>
      <c r="BI101" s="156">
        <v>454</v>
      </c>
      <c r="BJ101" s="155">
        <v>565</v>
      </c>
      <c r="BK101" s="155">
        <v>676</v>
      </c>
      <c r="BL101" s="156">
        <v>788</v>
      </c>
      <c r="BM101" s="155">
        <v>791</v>
      </c>
      <c r="BN101" s="156">
        <v>792</v>
      </c>
      <c r="BO101" s="155">
        <v>193</v>
      </c>
      <c r="BP101" s="155">
        <v>202</v>
      </c>
      <c r="BQ101" s="156">
        <v>268</v>
      </c>
      <c r="BR101" s="155">
        <v>333</v>
      </c>
      <c r="BS101" s="155">
        <v>399</v>
      </c>
      <c r="BT101" s="155">
        <v>465</v>
      </c>
      <c r="BU101" s="156">
        <v>550</v>
      </c>
      <c r="BV101" s="155">
        <v>638</v>
      </c>
      <c r="BW101" s="155">
        <v>193</v>
      </c>
      <c r="BX101" s="155">
        <v>202</v>
      </c>
      <c r="BY101" s="155">
        <v>268</v>
      </c>
      <c r="BZ101" s="155">
        <v>333</v>
      </c>
      <c r="CA101" s="155">
        <v>399</v>
      </c>
      <c r="CB101" s="155">
        <v>465</v>
      </c>
      <c r="CC101" s="155">
        <v>550</v>
      </c>
      <c r="CD101" s="155">
        <v>638</v>
      </c>
      <c r="CE101" s="691"/>
      <c r="CF101" s="707">
        <v>180</v>
      </c>
      <c r="CG101" s="303" t="s">
        <v>1165</v>
      </c>
      <c r="CH101" s="155">
        <v>332</v>
      </c>
      <c r="CI101" s="155">
        <v>332</v>
      </c>
      <c r="CJ101" s="156">
        <v>332</v>
      </c>
      <c r="CK101" s="155">
        <v>332</v>
      </c>
      <c r="CL101" s="155">
        <v>347</v>
      </c>
      <c r="CM101" s="156">
        <v>428</v>
      </c>
      <c r="CN101" s="155">
        <v>432</v>
      </c>
      <c r="CO101" s="156">
        <v>432</v>
      </c>
      <c r="CP101" s="155">
        <v>332</v>
      </c>
      <c r="CQ101" s="155">
        <v>332</v>
      </c>
      <c r="CR101" s="156">
        <v>332</v>
      </c>
      <c r="CS101" s="155">
        <v>332</v>
      </c>
      <c r="CT101" s="155">
        <v>332</v>
      </c>
      <c r="CU101" s="155">
        <v>332</v>
      </c>
      <c r="CV101" s="156">
        <v>332</v>
      </c>
      <c r="CW101" s="155">
        <v>348</v>
      </c>
      <c r="CX101" s="155">
        <v>332</v>
      </c>
      <c r="CY101" s="155">
        <v>332</v>
      </c>
      <c r="CZ101" s="155">
        <v>332</v>
      </c>
      <c r="DA101" s="155">
        <v>332</v>
      </c>
      <c r="DB101" s="155">
        <v>332</v>
      </c>
      <c r="DC101" s="155">
        <v>332</v>
      </c>
      <c r="DD101" s="155">
        <v>332</v>
      </c>
      <c r="DE101" s="155">
        <v>348</v>
      </c>
    </row>
    <row r="102" spans="1:109">
      <c r="A102" s="143">
        <v>102</v>
      </c>
      <c r="B102" s="691"/>
      <c r="C102" s="708"/>
      <c r="D102" s="304" t="s">
        <v>1166</v>
      </c>
      <c r="E102" s="157">
        <v>47</v>
      </c>
      <c r="F102" s="157">
        <v>47</v>
      </c>
      <c r="G102" s="158">
        <v>47</v>
      </c>
      <c r="H102" s="157">
        <v>47</v>
      </c>
      <c r="I102" s="157">
        <v>47</v>
      </c>
      <c r="J102" s="158">
        <v>44</v>
      </c>
      <c r="K102" s="157">
        <v>40</v>
      </c>
      <c r="L102" s="158">
        <v>34</v>
      </c>
      <c r="M102" s="157">
        <v>28</v>
      </c>
      <c r="N102" s="157">
        <v>28</v>
      </c>
      <c r="O102" s="158">
        <v>28</v>
      </c>
      <c r="P102" s="157">
        <v>28</v>
      </c>
      <c r="Q102" s="157">
        <v>28</v>
      </c>
      <c r="R102" s="157">
        <v>28</v>
      </c>
      <c r="S102" s="158">
        <v>28</v>
      </c>
      <c r="T102" s="157">
        <v>28</v>
      </c>
      <c r="U102" s="157">
        <v>28</v>
      </c>
      <c r="V102" s="157">
        <v>28</v>
      </c>
      <c r="W102" s="157">
        <v>28</v>
      </c>
      <c r="X102" s="157">
        <v>28</v>
      </c>
      <c r="Y102" s="157">
        <v>28</v>
      </c>
      <c r="Z102" s="157">
        <v>28</v>
      </c>
      <c r="AA102" s="157">
        <v>28</v>
      </c>
      <c r="AB102" s="157">
        <v>28</v>
      </c>
      <c r="AC102" s="691"/>
      <c r="AD102" s="708"/>
      <c r="AE102" s="304" t="s">
        <v>1166</v>
      </c>
      <c r="AF102" s="157">
        <v>708</v>
      </c>
      <c r="AG102" s="157">
        <v>708</v>
      </c>
      <c r="AH102" s="158">
        <v>708</v>
      </c>
      <c r="AI102" s="157">
        <v>708</v>
      </c>
      <c r="AJ102" s="157">
        <v>708</v>
      </c>
      <c r="AK102" s="158">
        <v>671</v>
      </c>
      <c r="AL102" s="157">
        <v>605</v>
      </c>
      <c r="AM102" s="158">
        <v>523</v>
      </c>
      <c r="AN102" s="157">
        <v>713</v>
      </c>
      <c r="AO102" s="157">
        <v>713</v>
      </c>
      <c r="AP102" s="158">
        <v>713</v>
      </c>
      <c r="AQ102" s="157">
        <v>713</v>
      </c>
      <c r="AR102" s="157">
        <v>713</v>
      </c>
      <c r="AS102" s="157">
        <v>713</v>
      </c>
      <c r="AT102" s="158">
        <v>713</v>
      </c>
      <c r="AU102" s="157">
        <v>713</v>
      </c>
      <c r="AV102" s="157">
        <v>713</v>
      </c>
      <c r="AW102" s="157">
        <v>713</v>
      </c>
      <c r="AX102" s="157">
        <v>713</v>
      </c>
      <c r="AY102" s="157">
        <v>713</v>
      </c>
      <c r="AZ102" s="157">
        <v>713</v>
      </c>
      <c r="BA102" s="157">
        <v>713</v>
      </c>
      <c r="BB102" s="157">
        <v>713</v>
      </c>
      <c r="BC102" s="157">
        <v>713</v>
      </c>
      <c r="BD102" s="691"/>
      <c r="BE102" s="708"/>
      <c r="BF102" s="304" t="s">
        <v>1166</v>
      </c>
      <c r="BG102" s="157">
        <v>324</v>
      </c>
      <c r="BH102" s="157">
        <v>340</v>
      </c>
      <c r="BI102" s="158">
        <v>451</v>
      </c>
      <c r="BJ102" s="157">
        <v>561</v>
      </c>
      <c r="BK102" s="157">
        <v>672</v>
      </c>
      <c r="BL102" s="158">
        <v>742</v>
      </c>
      <c r="BM102" s="157">
        <v>791</v>
      </c>
      <c r="BN102" s="158">
        <v>793</v>
      </c>
      <c r="BO102" s="157">
        <v>193</v>
      </c>
      <c r="BP102" s="157">
        <v>202</v>
      </c>
      <c r="BQ102" s="158">
        <v>268</v>
      </c>
      <c r="BR102" s="157">
        <v>333</v>
      </c>
      <c r="BS102" s="157">
        <v>399</v>
      </c>
      <c r="BT102" s="157">
        <v>465</v>
      </c>
      <c r="BU102" s="158">
        <v>550</v>
      </c>
      <c r="BV102" s="157">
        <v>638</v>
      </c>
      <c r="BW102" s="157">
        <v>193</v>
      </c>
      <c r="BX102" s="157">
        <v>202</v>
      </c>
      <c r="BY102" s="157">
        <v>268</v>
      </c>
      <c r="BZ102" s="157">
        <v>333</v>
      </c>
      <c r="CA102" s="157">
        <v>399</v>
      </c>
      <c r="CB102" s="157">
        <v>465</v>
      </c>
      <c r="CC102" s="157">
        <v>550</v>
      </c>
      <c r="CD102" s="157">
        <v>638</v>
      </c>
      <c r="CE102" s="691"/>
      <c r="CF102" s="708"/>
      <c r="CG102" s="304" t="s">
        <v>1166</v>
      </c>
      <c r="CH102" s="157">
        <v>330</v>
      </c>
      <c r="CI102" s="157">
        <v>330</v>
      </c>
      <c r="CJ102" s="158">
        <v>330</v>
      </c>
      <c r="CK102" s="157">
        <v>330</v>
      </c>
      <c r="CL102" s="157">
        <v>345</v>
      </c>
      <c r="CM102" s="158">
        <v>403</v>
      </c>
      <c r="CN102" s="157">
        <v>432</v>
      </c>
      <c r="CO102" s="158">
        <v>432</v>
      </c>
      <c r="CP102" s="157">
        <v>332</v>
      </c>
      <c r="CQ102" s="157">
        <v>332</v>
      </c>
      <c r="CR102" s="158">
        <v>332</v>
      </c>
      <c r="CS102" s="157">
        <v>332</v>
      </c>
      <c r="CT102" s="157">
        <v>332</v>
      </c>
      <c r="CU102" s="157">
        <v>332</v>
      </c>
      <c r="CV102" s="158">
        <v>332</v>
      </c>
      <c r="CW102" s="157">
        <v>348</v>
      </c>
      <c r="CX102" s="157">
        <v>332</v>
      </c>
      <c r="CY102" s="157">
        <v>332</v>
      </c>
      <c r="CZ102" s="157">
        <v>332</v>
      </c>
      <c r="DA102" s="157">
        <v>332</v>
      </c>
      <c r="DB102" s="157">
        <v>332</v>
      </c>
      <c r="DC102" s="157">
        <v>332</v>
      </c>
      <c r="DD102" s="157">
        <v>332</v>
      </c>
      <c r="DE102" s="157">
        <v>348</v>
      </c>
    </row>
    <row r="103" spans="1:109">
      <c r="A103" s="143">
        <v>103</v>
      </c>
      <c r="B103" s="691"/>
      <c r="C103" s="709"/>
      <c r="D103" s="305" t="s">
        <v>1167</v>
      </c>
      <c r="E103" s="159">
        <v>43</v>
      </c>
      <c r="F103" s="159">
        <v>43</v>
      </c>
      <c r="G103" s="160">
        <v>43</v>
      </c>
      <c r="H103" s="159">
        <v>43</v>
      </c>
      <c r="I103" s="159">
        <v>42</v>
      </c>
      <c r="J103" s="160">
        <v>39</v>
      </c>
      <c r="K103" s="159">
        <v>35</v>
      </c>
      <c r="L103" s="160">
        <v>33</v>
      </c>
      <c r="M103" s="159">
        <v>28</v>
      </c>
      <c r="N103" s="159">
        <v>28</v>
      </c>
      <c r="O103" s="160">
        <v>28</v>
      </c>
      <c r="P103" s="159">
        <v>28</v>
      </c>
      <c r="Q103" s="159">
        <v>28</v>
      </c>
      <c r="R103" s="159">
        <v>28</v>
      </c>
      <c r="S103" s="160">
        <v>28</v>
      </c>
      <c r="T103" s="159">
        <v>28</v>
      </c>
      <c r="U103" s="159">
        <v>28</v>
      </c>
      <c r="V103" s="159">
        <v>28</v>
      </c>
      <c r="W103" s="159">
        <v>28</v>
      </c>
      <c r="X103" s="159">
        <v>28</v>
      </c>
      <c r="Y103" s="159">
        <v>28</v>
      </c>
      <c r="Z103" s="159">
        <v>28</v>
      </c>
      <c r="AA103" s="159">
        <v>28</v>
      </c>
      <c r="AB103" s="159">
        <v>28</v>
      </c>
      <c r="AC103" s="691"/>
      <c r="AD103" s="709"/>
      <c r="AE103" s="305" t="s">
        <v>1167</v>
      </c>
      <c r="AF103" s="159">
        <v>647</v>
      </c>
      <c r="AG103" s="159">
        <v>647</v>
      </c>
      <c r="AH103" s="160">
        <v>647</v>
      </c>
      <c r="AI103" s="159">
        <v>647</v>
      </c>
      <c r="AJ103" s="159">
        <v>643</v>
      </c>
      <c r="AK103" s="160">
        <v>588</v>
      </c>
      <c r="AL103" s="159">
        <v>539</v>
      </c>
      <c r="AM103" s="160">
        <v>501</v>
      </c>
      <c r="AN103" s="159">
        <v>713</v>
      </c>
      <c r="AO103" s="159">
        <v>713</v>
      </c>
      <c r="AP103" s="160">
        <v>713</v>
      </c>
      <c r="AQ103" s="159">
        <v>713</v>
      </c>
      <c r="AR103" s="159">
        <v>713</v>
      </c>
      <c r="AS103" s="159">
        <v>713</v>
      </c>
      <c r="AT103" s="160">
        <v>713</v>
      </c>
      <c r="AU103" s="159">
        <v>713</v>
      </c>
      <c r="AV103" s="159">
        <v>713</v>
      </c>
      <c r="AW103" s="159">
        <v>713</v>
      </c>
      <c r="AX103" s="159">
        <v>713</v>
      </c>
      <c r="AY103" s="159">
        <v>713</v>
      </c>
      <c r="AZ103" s="159">
        <v>713</v>
      </c>
      <c r="BA103" s="159">
        <v>713</v>
      </c>
      <c r="BB103" s="159">
        <v>713</v>
      </c>
      <c r="BC103" s="159">
        <v>713</v>
      </c>
      <c r="BD103" s="691"/>
      <c r="BE103" s="709"/>
      <c r="BF103" s="305" t="s">
        <v>1167</v>
      </c>
      <c r="BG103" s="159">
        <v>296</v>
      </c>
      <c r="BH103" s="159">
        <v>310</v>
      </c>
      <c r="BI103" s="160">
        <v>412</v>
      </c>
      <c r="BJ103" s="159">
        <v>513</v>
      </c>
      <c r="BK103" s="159">
        <v>610</v>
      </c>
      <c r="BL103" s="160">
        <v>650</v>
      </c>
      <c r="BM103" s="159">
        <v>705</v>
      </c>
      <c r="BN103" s="160">
        <v>760</v>
      </c>
      <c r="BO103" s="159">
        <v>193</v>
      </c>
      <c r="BP103" s="159">
        <v>202</v>
      </c>
      <c r="BQ103" s="160">
        <v>268</v>
      </c>
      <c r="BR103" s="159">
        <v>333</v>
      </c>
      <c r="BS103" s="159">
        <v>400</v>
      </c>
      <c r="BT103" s="159">
        <v>465</v>
      </c>
      <c r="BU103" s="160">
        <v>550</v>
      </c>
      <c r="BV103" s="159">
        <v>638</v>
      </c>
      <c r="BW103" s="159">
        <v>193</v>
      </c>
      <c r="BX103" s="159">
        <v>202</v>
      </c>
      <c r="BY103" s="159">
        <v>268</v>
      </c>
      <c r="BZ103" s="159">
        <v>333</v>
      </c>
      <c r="CA103" s="159">
        <v>400</v>
      </c>
      <c r="CB103" s="159">
        <v>465</v>
      </c>
      <c r="CC103" s="159">
        <v>550</v>
      </c>
      <c r="CD103" s="159">
        <v>638</v>
      </c>
      <c r="CE103" s="691"/>
      <c r="CF103" s="709"/>
      <c r="CG103" s="305" t="s">
        <v>1167</v>
      </c>
      <c r="CH103" s="159">
        <v>302</v>
      </c>
      <c r="CI103" s="159">
        <v>302</v>
      </c>
      <c r="CJ103" s="160">
        <v>302</v>
      </c>
      <c r="CK103" s="159">
        <v>302</v>
      </c>
      <c r="CL103" s="159">
        <v>312</v>
      </c>
      <c r="CM103" s="160">
        <v>353</v>
      </c>
      <c r="CN103" s="159">
        <v>384</v>
      </c>
      <c r="CO103" s="160">
        <v>415</v>
      </c>
      <c r="CP103" s="159">
        <v>332</v>
      </c>
      <c r="CQ103" s="159">
        <v>332</v>
      </c>
      <c r="CR103" s="160">
        <v>332</v>
      </c>
      <c r="CS103" s="159">
        <v>332</v>
      </c>
      <c r="CT103" s="159">
        <v>332</v>
      </c>
      <c r="CU103" s="159">
        <v>332</v>
      </c>
      <c r="CV103" s="160">
        <v>332</v>
      </c>
      <c r="CW103" s="159">
        <v>348</v>
      </c>
      <c r="CX103" s="159">
        <v>332</v>
      </c>
      <c r="CY103" s="159">
        <v>332</v>
      </c>
      <c r="CZ103" s="159">
        <v>332</v>
      </c>
      <c r="DA103" s="159">
        <v>332</v>
      </c>
      <c r="DB103" s="159">
        <v>332</v>
      </c>
      <c r="DC103" s="159">
        <v>332</v>
      </c>
      <c r="DD103" s="159">
        <v>332</v>
      </c>
      <c r="DE103" s="159">
        <v>348</v>
      </c>
    </row>
    <row r="104" spans="1:109">
      <c r="A104" s="143">
        <v>104</v>
      </c>
      <c r="B104" s="691"/>
      <c r="C104" s="701">
        <v>200</v>
      </c>
      <c r="D104" s="303" t="s">
        <v>1165</v>
      </c>
      <c r="E104" s="155">
        <v>38</v>
      </c>
      <c r="F104" s="155">
        <v>38</v>
      </c>
      <c r="G104" s="156">
        <v>38</v>
      </c>
      <c r="H104" s="155">
        <v>38</v>
      </c>
      <c r="I104" s="155">
        <v>38</v>
      </c>
      <c r="J104" s="156">
        <v>38</v>
      </c>
      <c r="K104" s="155">
        <v>38</v>
      </c>
      <c r="L104" s="156">
        <v>34</v>
      </c>
      <c r="M104" s="155">
        <v>22</v>
      </c>
      <c r="N104" s="155">
        <v>22</v>
      </c>
      <c r="O104" s="156">
        <v>22</v>
      </c>
      <c r="P104" s="155">
        <v>22</v>
      </c>
      <c r="Q104" s="155">
        <v>22</v>
      </c>
      <c r="R104" s="155">
        <v>22</v>
      </c>
      <c r="S104" s="156">
        <v>22</v>
      </c>
      <c r="T104" s="155">
        <v>22</v>
      </c>
      <c r="U104" s="155">
        <v>22</v>
      </c>
      <c r="V104" s="155">
        <v>22</v>
      </c>
      <c r="W104" s="155">
        <v>22</v>
      </c>
      <c r="X104" s="155">
        <v>22</v>
      </c>
      <c r="Y104" s="155">
        <v>22</v>
      </c>
      <c r="Z104" s="155">
        <v>22</v>
      </c>
      <c r="AA104" s="155">
        <v>22</v>
      </c>
      <c r="AB104" s="155">
        <v>22</v>
      </c>
      <c r="AC104" s="691"/>
      <c r="AD104" s="701">
        <v>200</v>
      </c>
      <c r="AE104" s="303" t="s">
        <v>1165</v>
      </c>
      <c r="AF104" s="155">
        <v>713</v>
      </c>
      <c r="AG104" s="155">
        <v>713</v>
      </c>
      <c r="AH104" s="156">
        <v>713</v>
      </c>
      <c r="AI104" s="155">
        <v>713</v>
      </c>
      <c r="AJ104" s="155">
        <v>713</v>
      </c>
      <c r="AK104" s="156">
        <v>713</v>
      </c>
      <c r="AL104" s="155">
        <v>713</v>
      </c>
      <c r="AM104" s="156">
        <v>647</v>
      </c>
      <c r="AN104" s="155">
        <v>713</v>
      </c>
      <c r="AO104" s="155">
        <v>713</v>
      </c>
      <c r="AP104" s="156">
        <v>713</v>
      </c>
      <c r="AQ104" s="155">
        <v>713</v>
      </c>
      <c r="AR104" s="155">
        <v>713</v>
      </c>
      <c r="AS104" s="155">
        <v>713</v>
      </c>
      <c r="AT104" s="156">
        <v>713</v>
      </c>
      <c r="AU104" s="155">
        <v>713</v>
      </c>
      <c r="AV104" s="155">
        <v>713</v>
      </c>
      <c r="AW104" s="155">
        <v>713</v>
      </c>
      <c r="AX104" s="155">
        <v>713</v>
      </c>
      <c r="AY104" s="155">
        <v>713</v>
      </c>
      <c r="AZ104" s="155">
        <v>713</v>
      </c>
      <c r="BA104" s="155">
        <v>713</v>
      </c>
      <c r="BB104" s="155">
        <v>713</v>
      </c>
      <c r="BC104" s="155">
        <v>713</v>
      </c>
      <c r="BD104" s="691"/>
      <c r="BE104" s="701">
        <v>200</v>
      </c>
      <c r="BF104" s="303" t="s">
        <v>1165</v>
      </c>
      <c r="BG104" s="155">
        <v>320</v>
      </c>
      <c r="BH104" s="155">
        <v>320</v>
      </c>
      <c r="BI104" s="156">
        <v>402</v>
      </c>
      <c r="BJ104" s="155">
        <v>492</v>
      </c>
      <c r="BK104" s="155">
        <v>581</v>
      </c>
      <c r="BL104" s="156">
        <v>671</v>
      </c>
      <c r="BM104" s="155">
        <v>761</v>
      </c>
      <c r="BN104" s="156">
        <v>792</v>
      </c>
      <c r="BO104" s="155">
        <v>189</v>
      </c>
      <c r="BP104" s="155">
        <v>189</v>
      </c>
      <c r="BQ104" s="156">
        <v>238</v>
      </c>
      <c r="BR104" s="155">
        <v>291</v>
      </c>
      <c r="BS104" s="155">
        <v>344</v>
      </c>
      <c r="BT104" s="155">
        <v>397</v>
      </c>
      <c r="BU104" s="156">
        <v>450</v>
      </c>
      <c r="BV104" s="155">
        <v>516</v>
      </c>
      <c r="BW104" s="155">
        <v>189</v>
      </c>
      <c r="BX104" s="155">
        <v>189</v>
      </c>
      <c r="BY104" s="155">
        <v>238</v>
      </c>
      <c r="BZ104" s="155">
        <v>291</v>
      </c>
      <c r="CA104" s="155">
        <v>344</v>
      </c>
      <c r="CB104" s="155">
        <v>397</v>
      </c>
      <c r="CC104" s="155">
        <v>450</v>
      </c>
      <c r="CD104" s="155">
        <v>516</v>
      </c>
      <c r="CE104" s="691"/>
      <c r="CF104" s="701">
        <v>200</v>
      </c>
      <c r="CG104" s="303" t="s">
        <v>1165</v>
      </c>
      <c r="CH104" s="155">
        <v>332</v>
      </c>
      <c r="CI104" s="155">
        <v>332</v>
      </c>
      <c r="CJ104" s="156">
        <v>332</v>
      </c>
      <c r="CK104" s="155">
        <v>332</v>
      </c>
      <c r="CL104" s="155">
        <v>332</v>
      </c>
      <c r="CM104" s="156">
        <v>345</v>
      </c>
      <c r="CN104" s="155">
        <v>410</v>
      </c>
      <c r="CO104" s="156">
        <v>432</v>
      </c>
      <c r="CP104" s="155">
        <v>332</v>
      </c>
      <c r="CQ104" s="155">
        <v>332</v>
      </c>
      <c r="CR104" s="156">
        <v>332</v>
      </c>
      <c r="CS104" s="155">
        <v>332</v>
      </c>
      <c r="CT104" s="155">
        <v>332</v>
      </c>
      <c r="CU104" s="155">
        <v>332</v>
      </c>
      <c r="CV104" s="156">
        <v>332</v>
      </c>
      <c r="CW104" s="155">
        <v>332</v>
      </c>
      <c r="CX104" s="155">
        <v>332</v>
      </c>
      <c r="CY104" s="155">
        <v>332</v>
      </c>
      <c r="CZ104" s="155">
        <v>332</v>
      </c>
      <c r="DA104" s="155">
        <v>332</v>
      </c>
      <c r="DB104" s="155">
        <v>332</v>
      </c>
      <c r="DC104" s="155">
        <v>332</v>
      </c>
      <c r="DD104" s="155">
        <v>332</v>
      </c>
      <c r="DE104" s="155">
        <v>332</v>
      </c>
    </row>
    <row r="105" spans="1:109">
      <c r="A105" s="143">
        <v>105</v>
      </c>
      <c r="B105" s="691"/>
      <c r="C105" s="702"/>
      <c r="D105" s="304" t="s">
        <v>1166</v>
      </c>
      <c r="E105" s="157">
        <v>38</v>
      </c>
      <c r="F105" s="157">
        <v>38</v>
      </c>
      <c r="G105" s="158">
        <v>38</v>
      </c>
      <c r="H105" s="157">
        <v>38</v>
      </c>
      <c r="I105" s="157">
        <v>38</v>
      </c>
      <c r="J105" s="158">
        <v>38</v>
      </c>
      <c r="K105" s="157">
        <v>38</v>
      </c>
      <c r="L105" s="158">
        <v>34</v>
      </c>
      <c r="M105" s="157">
        <v>22</v>
      </c>
      <c r="N105" s="157">
        <v>22</v>
      </c>
      <c r="O105" s="158">
        <v>22</v>
      </c>
      <c r="P105" s="157">
        <v>22</v>
      </c>
      <c r="Q105" s="157">
        <v>22</v>
      </c>
      <c r="R105" s="157">
        <v>22</v>
      </c>
      <c r="S105" s="158">
        <v>22</v>
      </c>
      <c r="T105" s="157">
        <v>22</v>
      </c>
      <c r="U105" s="157">
        <v>22</v>
      </c>
      <c r="V105" s="157">
        <v>22</v>
      </c>
      <c r="W105" s="157">
        <v>22</v>
      </c>
      <c r="X105" s="157">
        <v>22</v>
      </c>
      <c r="Y105" s="157">
        <v>22</v>
      </c>
      <c r="Z105" s="157">
        <v>22</v>
      </c>
      <c r="AA105" s="157">
        <v>22</v>
      </c>
      <c r="AB105" s="157">
        <v>22</v>
      </c>
      <c r="AC105" s="691"/>
      <c r="AD105" s="702"/>
      <c r="AE105" s="304" t="s">
        <v>1166</v>
      </c>
      <c r="AF105" s="157">
        <v>713</v>
      </c>
      <c r="AG105" s="157">
        <v>713</v>
      </c>
      <c r="AH105" s="158">
        <v>713</v>
      </c>
      <c r="AI105" s="157">
        <v>713</v>
      </c>
      <c r="AJ105" s="157">
        <v>713</v>
      </c>
      <c r="AK105" s="158">
        <v>713</v>
      </c>
      <c r="AL105" s="157">
        <v>713</v>
      </c>
      <c r="AM105" s="158">
        <v>648</v>
      </c>
      <c r="AN105" s="157">
        <v>713</v>
      </c>
      <c r="AO105" s="157">
        <v>713</v>
      </c>
      <c r="AP105" s="158">
        <v>713</v>
      </c>
      <c r="AQ105" s="157">
        <v>713</v>
      </c>
      <c r="AR105" s="157">
        <v>713</v>
      </c>
      <c r="AS105" s="157">
        <v>713</v>
      </c>
      <c r="AT105" s="158">
        <v>713</v>
      </c>
      <c r="AU105" s="157">
        <v>713</v>
      </c>
      <c r="AV105" s="157">
        <v>713</v>
      </c>
      <c r="AW105" s="157">
        <v>713</v>
      </c>
      <c r="AX105" s="157">
        <v>713</v>
      </c>
      <c r="AY105" s="157">
        <v>713</v>
      </c>
      <c r="AZ105" s="157">
        <v>713</v>
      </c>
      <c r="BA105" s="157">
        <v>713</v>
      </c>
      <c r="BB105" s="157">
        <v>713</v>
      </c>
      <c r="BC105" s="157">
        <v>713</v>
      </c>
      <c r="BD105" s="691"/>
      <c r="BE105" s="702"/>
      <c r="BF105" s="304" t="s">
        <v>1166</v>
      </c>
      <c r="BG105" s="157">
        <v>320</v>
      </c>
      <c r="BH105" s="157">
        <v>320</v>
      </c>
      <c r="BI105" s="158">
        <v>402</v>
      </c>
      <c r="BJ105" s="157">
        <v>492</v>
      </c>
      <c r="BK105" s="157">
        <v>581</v>
      </c>
      <c r="BL105" s="158">
        <v>671</v>
      </c>
      <c r="BM105" s="157">
        <v>761</v>
      </c>
      <c r="BN105" s="158">
        <v>793</v>
      </c>
      <c r="BO105" s="157">
        <v>189</v>
      </c>
      <c r="BP105" s="157">
        <v>189</v>
      </c>
      <c r="BQ105" s="158">
        <v>237</v>
      </c>
      <c r="BR105" s="157">
        <v>291</v>
      </c>
      <c r="BS105" s="157">
        <v>344</v>
      </c>
      <c r="BT105" s="157">
        <v>397</v>
      </c>
      <c r="BU105" s="158">
        <v>450</v>
      </c>
      <c r="BV105" s="157">
        <v>515</v>
      </c>
      <c r="BW105" s="157">
        <v>189</v>
      </c>
      <c r="BX105" s="157">
        <v>189</v>
      </c>
      <c r="BY105" s="157">
        <v>237</v>
      </c>
      <c r="BZ105" s="157">
        <v>291</v>
      </c>
      <c r="CA105" s="157">
        <v>344</v>
      </c>
      <c r="CB105" s="157">
        <v>397</v>
      </c>
      <c r="CC105" s="157">
        <v>450</v>
      </c>
      <c r="CD105" s="157">
        <v>515</v>
      </c>
      <c r="CE105" s="691"/>
      <c r="CF105" s="702"/>
      <c r="CG105" s="304" t="s">
        <v>1166</v>
      </c>
      <c r="CH105" s="157">
        <v>332</v>
      </c>
      <c r="CI105" s="157">
        <v>332</v>
      </c>
      <c r="CJ105" s="158">
        <v>332</v>
      </c>
      <c r="CK105" s="157">
        <v>332</v>
      </c>
      <c r="CL105" s="157">
        <v>332</v>
      </c>
      <c r="CM105" s="158">
        <v>345</v>
      </c>
      <c r="CN105" s="157">
        <v>410</v>
      </c>
      <c r="CO105" s="158">
        <v>432</v>
      </c>
      <c r="CP105" s="157">
        <v>332</v>
      </c>
      <c r="CQ105" s="157">
        <v>332</v>
      </c>
      <c r="CR105" s="158">
        <v>332</v>
      </c>
      <c r="CS105" s="157">
        <v>332</v>
      </c>
      <c r="CT105" s="157">
        <v>332</v>
      </c>
      <c r="CU105" s="157">
        <v>332</v>
      </c>
      <c r="CV105" s="158">
        <v>332</v>
      </c>
      <c r="CW105" s="157">
        <v>332</v>
      </c>
      <c r="CX105" s="157">
        <v>332</v>
      </c>
      <c r="CY105" s="157">
        <v>332</v>
      </c>
      <c r="CZ105" s="157">
        <v>332</v>
      </c>
      <c r="DA105" s="157">
        <v>332</v>
      </c>
      <c r="DB105" s="157">
        <v>332</v>
      </c>
      <c r="DC105" s="157">
        <v>332</v>
      </c>
      <c r="DD105" s="157">
        <v>332</v>
      </c>
      <c r="DE105" s="157">
        <v>332</v>
      </c>
    </row>
    <row r="106" spans="1:109">
      <c r="A106" s="143">
        <v>106</v>
      </c>
      <c r="B106" s="692"/>
      <c r="C106" s="703"/>
      <c r="D106" s="305" t="s">
        <v>1167</v>
      </c>
      <c r="E106" s="159">
        <v>38</v>
      </c>
      <c r="F106" s="159">
        <v>38</v>
      </c>
      <c r="G106" s="160">
        <v>38</v>
      </c>
      <c r="H106" s="159">
        <v>38</v>
      </c>
      <c r="I106" s="159">
        <v>38</v>
      </c>
      <c r="J106" s="160">
        <v>38</v>
      </c>
      <c r="K106" s="159">
        <v>35</v>
      </c>
      <c r="L106" s="160">
        <v>33</v>
      </c>
      <c r="M106" s="159">
        <v>22</v>
      </c>
      <c r="N106" s="159">
        <v>22</v>
      </c>
      <c r="O106" s="160">
        <v>22</v>
      </c>
      <c r="P106" s="159">
        <v>22</v>
      </c>
      <c r="Q106" s="159">
        <v>22</v>
      </c>
      <c r="R106" s="159">
        <v>22</v>
      </c>
      <c r="S106" s="160">
        <v>22</v>
      </c>
      <c r="T106" s="159">
        <v>22</v>
      </c>
      <c r="U106" s="159">
        <v>22</v>
      </c>
      <c r="V106" s="159">
        <v>22</v>
      </c>
      <c r="W106" s="159">
        <v>22</v>
      </c>
      <c r="X106" s="159">
        <v>22</v>
      </c>
      <c r="Y106" s="159">
        <v>22</v>
      </c>
      <c r="Z106" s="159">
        <v>22</v>
      </c>
      <c r="AA106" s="159">
        <v>22</v>
      </c>
      <c r="AB106" s="159">
        <v>22</v>
      </c>
      <c r="AC106" s="692"/>
      <c r="AD106" s="703"/>
      <c r="AE106" s="305" t="s">
        <v>1167</v>
      </c>
      <c r="AF106" s="159">
        <v>713</v>
      </c>
      <c r="AG106" s="159">
        <v>713</v>
      </c>
      <c r="AH106" s="160">
        <v>713</v>
      </c>
      <c r="AI106" s="159">
        <v>713</v>
      </c>
      <c r="AJ106" s="159">
        <v>713</v>
      </c>
      <c r="AK106" s="160">
        <v>713</v>
      </c>
      <c r="AL106" s="159">
        <v>669</v>
      </c>
      <c r="AM106" s="160">
        <v>621</v>
      </c>
      <c r="AN106" s="159">
        <v>713</v>
      </c>
      <c r="AO106" s="159">
        <v>713</v>
      </c>
      <c r="AP106" s="160">
        <v>713</v>
      </c>
      <c r="AQ106" s="159">
        <v>713</v>
      </c>
      <c r="AR106" s="159">
        <v>713</v>
      </c>
      <c r="AS106" s="159">
        <v>713</v>
      </c>
      <c r="AT106" s="160">
        <v>713</v>
      </c>
      <c r="AU106" s="159">
        <v>713</v>
      </c>
      <c r="AV106" s="159">
        <v>713</v>
      </c>
      <c r="AW106" s="159">
        <v>713</v>
      </c>
      <c r="AX106" s="159">
        <v>713</v>
      </c>
      <c r="AY106" s="159">
        <v>713</v>
      </c>
      <c r="AZ106" s="159">
        <v>713</v>
      </c>
      <c r="BA106" s="159">
        <v>713</v>
      </c>
      <c r="BB106" s="159">
        <v>713</v>
      </c>
      <c r="BC106" s="159">
        <v>713</v>
      </c>
      <c r="BD106" s="692"/>
      <c r="BE106" s="703"/>
      <c r="BF106" s="305" t="s">
        <v>1167</v>
      </c>
      <c r="BG106" s="159">
        <v>320</v>
      </c>
      <c r="BH106" s="159">
        <v>320</v>
      </c>
      <c r="BI106" s="160">
        <v>402</v>
      </c>
      <c r="BJ106" s="159">
        <v>492</v>
      </c>
      <c r="BK106" s="159">
        <v>582</v>
      </c>
      <c r="BL106" s="160">
        <v>672</v>
      </c>
      <c r="BM106" s="159">
        <v>714</v>
      </c>
      <c r="BN106" s="160">
        <v>760</v>
      </c>
      <c r="BO106" s="159">
        <v>189</v>
      </c>
      <c r="BP106" s="159">
        <v>189</v>
      </c>
      <c r="BQ106" s="160">
        <v>237</v>
      </c>
      <c r="BR106" s="159">
        <v>291</v>
      </c>
      <c r="BS106" s="159">
        <v>344</v>
      </c>
      <c r="BT106" s="159">
        <v>397</v>
      </c>
      <c r="BU106" s="160">
        <v>451</v>
      </c>
      <c r="BV106" s="159">
        <v>515</v>
      </c>
      <c r="BW106" s="159">
        <v>189</v>
      </c>
      <c r="BX106" s="159">
        <v>189</v>
      </c>
      <c r="BY106" s="159">
        <v>237</v>
      </c>
      <c r="BZ106" s="159">
        <v>291</v>
      </c>
      <c r="CA106" s="159">
        <v>344</v>
      </c>
      <c r="CB106" s="159">
        <v>397</v>
      </c>
      <c r="CC106" s="159">
        <v>451</v>
      </c>
      <c r="CD106" s="159">
        <v>515</v>
      </c>
      <c r="CE106" s="692"/>
      <c r="CF106" s="703"/>
      <c r="CG106" s="305" t="s">
        <v>1167</v>
      </c>
      <c r="CH106" s="159">
        <v>332</v>
      </c>
      <c r="CI106" s="159">
        <v>332</v>
      </c>
      <c r="CJ106" s="160">
        <v>332</v>
      </c>
      <c r="CK106" s="159">
        <v>332</v>
      </c>
      <c r="CL106" s="159">
        <v>332</v>
      </c>
      <c r="CM106" s="160">
        <v>344</v>
      </c>
      <c r="CN106" s="159">
        <v>384</v>
      </c>
      <c r="CO106" s="160">
        <v>415</v>
      </c>
      <c r="CP106" s="159">
        <v>332</v>
      </c>
      <c r="CQ106" s="159">
        <v>332</v>
      </c>
      <c r="CR106" s="160">
        <v>332</v>
      </c>
      <c r="CS106" s="159">
        <v>332</v>
      </c>
      <c r="CT106" s="159">
        <v>332</v>
      </c>
      <c r="CU106" s="159">
        <v>332</v>
      </c>
      <c r="CV106" s="160">
        <v>332</v>
      </c>
      <c r="CW106" s="159">
        <v>332</v>
      </c>
      <c r="CX106" s="159">
        <v>332</v>
      </c>
      <c r="CY106" s="159">
        <v>332</v>
      </c>
      <c r="CZ106" s="159">
        <v>332</v>
      </c>
      <c r="DA106" s="159">
        <v>332</v>
      </c>
      <c r="DB106" s="159">
        <v>332</v>
      </c>
      <c r="DC106" s="159">
        <v>332</v>
      </c>
      <c r="DD106" s="159">
        <v>332</v>
      </c>
      <c r="DE106" s="159">
        <v>332</v>
      </c>
    </row>
    <row r="107" spans="1:109">
      <c r="A107" s="143">
        <v>107</v>
      </c>
    </row>
    <row r="108" spans="1:109" ht="13.2" customHeight="1">
      <c r="A108" s="143">
        <v>108</v>
      </c>
      <c r="B108" s="719" t="s">
        <v>1179</v>
      </c>
      <c r="C108" s="720"/>
      <c r="D108" s="720"/>
      <c r="E108" s="720"/>
      <c r="F108" s="720"/>
      <c r="G108" s="720"/>
      <c r="H108" s="720"/>
      <c r="I108" s="720"/>
      <c r="J108" s="720"/>
      <c r="K108" s="720"/>
      <c r="L108" s="720"/>
      <c r="M108" s="720"/>
      <c r="N108" s="720"/>
      <c r="O108" s="720"/>
      <c r="P108" s="720"/>
      <c r="Q108" s="720"/>
      <c r="R108" s="720"/>
      <c r="S108" s="720"/>
      <c r="T108" s="720"/>
      <c r="U108" s="720"/>
      <c r="V108" s="720"/>
      <c r="W108" s="720"/>
      <c r="X108" s="720"/>
      <c r="Y108" s="720"/>
      <c r="Z108" s="720"/>
      <c r="AA108" s="720"/>
      <c r="AB108" s="721"/>
      <c r="AC108" s="719" t="s">
        <v>1180</v>
      </c>
      <c r="AD108" s="720"/>
      <c r="AE108" s="720"/>
      <c r="AF108" s="720"/>
      <c r="AG108" s="720"/>
      <c r="AH108" s="720"/>
      <c r="AI108" s="720"/>
      <c r="AJ108" s="720"/>
      <c r="AK108" s="720"/>
      <c r="AL108" s="720"/>
      <c r="AM108" s="720"/>
      <c r="AN108" s="720"/>
      <c r="AO108" s="720"/>
      <c r="AP108" s="720"/>
      <c r="AQ108" s="720"/>
      <c r="AR108" s="720"/>
      <c r="AS108" s="720"/>
      <c r="AT108" s="720"/>
      <c r="AU108" s="720"/>
      <c r="AV108" s="720"/>
      <c r="AW108" s="720"/>
      <c r="AX108" s="720"/>
      <c r="AY108" s="720"/>
      <c r="AZ108" s="720"/>
      <c r="BA108" s="720"/>
      <c r="BB108" s="720"/>
      <c r="BC108" s="721"/>
      <c r="BD108" s="719" t="s">
        <v>1181</v>
      </c>
      <c r="BE108" s="720"/>
      <c r="BF108" s="720"/>
      <c r="BG108" s="720"/>
      <c r="BH108" s="720"/>
      <c r="BI108" s="720"/>
      <c r="BJ108" s="720"/>
      <c r="BK108" s="720"/>
      <c r="BL108" s="720"/>
      <c r="BM108" s="720"/>
      <c r="BN108" s="720"/>
      <c r="BO108" s="720"/>
      <c r="BP108" s="720"/>
      <c r="BQ108" s="720"/>
      <c r="BR108" s="720"/>
      <c r="BS108" s="720"/>
      <c r="BT108" s="720"/>
      <c r="BU108" s="720"/>
      <c r="BV108" s="720"/>
      <c r="BW108" s="720"/>
      <c r="BX108" s="720"/>
      <c r="BY108" s="720"/>
      <c r="BZ108" s="720"/>
      <c r="CA108" s="720"/>
      <c r="CB108" s="720"/>
      <c r="CC108" s="720"/>
      <c r="CD108" s="721"/>
      <c r="CE108" s="719" t="s">
        <v>1205</v>
      </c>
      <c r="CF108" s="720"/>
      <c r="CG108" s="720"/>
      <c r="CH108" s="720"/>
      <c r="CI108" s="720"/>
      <c r="CJ108" s="720"/>
      <c r="CK108" s="720"/>
      <c r="CL108" s="720"/>
      <c r="CM108" s="720"/>
      <c r="CN108" s="720"/>
      <c r="CO108" s="720"/>
      <c r="CP108" s="720"/>
      <c r="CQ108" s="720"/>
      <c r="CR108" s="720"/>
      <c r="CS108" s="720"/>
      <c r="CT108" s="720"/>
      <c r="CU108" s="720"/>
      <c r="CV108" s="720"/>
      <c r="CW108" s="720"/>
      <c r="CX108" s="720"/>
      <c r="CY108" s="720"/>
      <c r="CZ108" s="720"/>
      <c r="DA108" s="720"/>
      <c r="DB108" s="720"/>
      <c r="DC108" s="720"/>
      <c r="DD108" s="720"/>
      <c r="DE108" s="721"/>
    </row>
    <row r="109" spans="1:109" ht="13.2" customHeight="1">
      <c r="A109" s="143">
        <v>109</v>
      </c>
      <c r="B109" s="713" t="s">
        <v>1157</v>
      </c>
      <c r="C109" s="716" t="s">
        <v>1158</v>
      </c>
      <c r="D109" s="716" t="s">
        <v>1159</v>
      </c>
      <c r="E109" s="719" t="s">
        <v>1160</v>
      </c>
      <c r="F109" s="720"/>
      <c r="G109" s="720"/>
      <c r="H109" s="720"/>
      <c r="I109" s="720"/>
      <c r="J109" s="720"/>
      <c r="K109" s="720"/>
      <c r="L109" s="720"/>
      <c r="M109" s="719" t="s">
        <v>1161</v>
      </c>
      <c r="N109" s="720"/>
      <c r="O109" s="720"/>
      <c r="P109" s="720"/>
      <c r="Q109" s="720"/>
      <c r="R109" s="720"/>
      <c r="S109" s="720"/>
      <c r="T109" s="721"/>
      <c r="U109" s="719" t="s">
        <v>1162</v>
      </c>
      <c r="V109" s="720"/>
      <c r="W109" s="720"/>
      <c r="X109" s="720"/>
      <c r="Y109" s="720"/>
      <c r="Z109" s="720"/>
      <c r="AA109" s="720"/>
      <c r="AB109" s="721"/>
      <c r="AC109" s="713" t="s">
        <v>1157</v>
      </c>
      <c r="AD109" s="716" t="s">
        <v>1158</v>
      </c>
      <c r="AE109" s="716" t="s">
        <v>1159</v>
      </c>
      <c r="AF109" s="719" t="s">
        <v>1160</v>
      </c>
      <c r="AG109" s="720"/>
      <c r="AH109" s="720"/>
      <c r="AI109" s="720"/>
      <c r="AJ109" s="720"/>
      <c r="AK109" s="720"/>
      <c r="AL109" s="720"/>
      <c r="AM109" s="720"/>
      <c r="AN109" s="719" t="s">
        <v>1161</v>
      </c>
      <c r="AO109" s="720"/>
      <c r="AP109" s="720"/>
      <c r="AQ109" s="720"/>
      <c r="AR109" s="720"/>
      <c r="AS109" s="720"/>
      <c r="AT109" s="720"/>
      <c r="AU109" s="721"/>
      <c r="AV109" s="719" t="s">
        <v>1162</v>
      </c>
      <c r="AW109" s="720"/>
      <c r="AX109" s="720"/>
      <c r="AY109" s="720"/>
      <c r="AZ109" s="720"/>
      <c r="BA109" s="720"/>
      <c r="BB109" s="720"/>
      <c r="BC109" s="721"/>
      <c r="BD109" s="713" t="s">
        <v>1157</v>
      </c>
      <c r="BE109" s="716" t="s">
        <v>1158</v>
      </c>
      <c r="BF109" s="716" t="s">
        <v>1159</v>
      </c>
      <c r="BG109" s="719" t="s">
        <v>1160</v>
      </c>
      <c r="BH109" s="720"/>
      <c r="BI109" s="720"/>
      <c r="BJ109" s="720"/>
      <c r="BK109" s="720"/>
      <c r="BL109" s="720"/>
      <c r="BM109" s="720"/>
      <c r="BN109" s="720"/>
      <c r="BO109" s="719" t="s">
        <v>1161</v>
      </c>
      <c r="BP109" s="720"/>
      <c r="BQ109" s="720"/>
      <c r="BR109" s="720"/>
      <c r="BS109" s="720"/>
      <c r="BT109" s="720"/>
      <c r="BU109" s="720"/>
      <c r="BV109" s="721"/>
      <c r="BW109" s="719" t="s">
        <v>1162</v>
      </c>
      <c r="BX109" s="720"/>
      <c r="BY109" s="720"/>
      <c r="BZ109" s="720"/>
      <c r="CA109" s="720"/>
      <c r="CB109" s="720"/>
      <c r="CC109" s="720"/>
      <c r="CD109" s="721"/>
      <c r="CE109" s="713" t="s">
        <v>1157</v>
      </c>
      <c r="CF109" s="716" t="s">
        <v>1158</v>
      </c>
      <c r="CG109" s="716" t="s">
        <v>1159</v>
      </c>
      <c r="CH109" s="719" t="s">
        <v>1160</v>
      </c>
      <c r="CI109" s="720"/>
      <c r="CJ109" s="720"/>
      <c r="CK109" s="720"/>
      <c r="CL109" s="720"/>
      <c r="CM109" s="720"/>
      <c r="CN109" s="720"/>
      <c r="CO109" s="720"/>
      <c r="CP109" s="719" t="s">
        <v>1161</v>
      </c>
      <c r="CQ109" s="720"/>
      <c r="CR109" s="720"/>
      <c r="CS109" s="720"/>
      <c r="CT109" s="720"/>
      <c r="CU109" s="720"/>
      <c r="CV109" s="720"/>
      <c r="CW109" s="721"/>
      <c r="CX109" s="719" t="s">
        <v>1162</v>
      </c>
      <c r="CY109" s="720"/>
      <c r="CZ109" s="720"/>
      <c r="DA109" s="720"/>
      <c r="DB109" s="720"/>
      <c r="DC109" s="720"/>
      <c r="DD109" s="720"/>
      <c r="DE109" s="721"/>
    </row>
    <row r="110" spans="1:109" ht="13.2" customHeight="1">
      <c r="A110" s="143">
        <v>110</v>
      </c>
      <c r="B110" s="714"/>
      <c r="C110" s="717"/>
      <c r="D110" s="717"/>
      <c r="E110" s="722" t="s">
        <v>1163</v>
      </c>
      <c r="F110" s="723"/>
      <c r="G110" s="723"/>
      <c r="H110" s="723"/>
      <c r="I110" s="723"/>
      <c r="J110" s="723"/>
      <c r="K110" s="723"/>
      <c r="L110" s="723"/>
      <c r="M110" s="722" t="s">
        <v>1163</v>
      </c>
      <c r="N110" s="723"/>
      <c r="O110" s="723"/>
      <c r="P110" s="723"/>
      <c r="Q110" s="723"/>
      <c r="R110" s="723"/>
      <c r="S110" s="723"/>
      <c r="T110" s="724"/>
      <c r="U110" s="722" t="s">
        <v>1163</v>
      </c>
      <c r="V110" s="723"/>
      <c r="W110" s="723"/>
      <c r="X110" s="723"/>
      <c r="Y110" s="723"/>
      <c r="Z110" s="723"/>
      <c r="AA110" s="723"/>
      <c r="AB110" s="724"/>
      <c r="AC110" s="714"/>
      <c r="AD110" s="717"/>
      <c r="AE110" s="717"/>
      <c r="AF110" s="722" t="s">
        <v>1163</v>
      </c>
      <c r="AG110" s="723"/>
      <c r="AH110" s="723"/>
      <c r="AI110" s="723"/>
      <c r="AJ110" s="723"/>
      <c r="AK110" s="723"/>
      <c r="AL110" s="723"/>
      <c r="AM110" s="723"/>
      <c r="AN110" s="722" t="s">
        <v>1163</v>
      </c>
      <c r="AO110" s="723"/>
      <c r="AP110" s="723"/>
      <c r="AQ110" s="723"/>
      <c r="AR110" s="723"/>
      <c r="AS110" s="723"/>
      <c r="AT110" s="723"/>
      <c r="AU110" s="724"/>
      <c r="AV110" s="722" t="s">
        <v>1163</v>
      </c>
      <c r="AW110" s="723"/>
      <c r="AX110" s="723"/>
      <c r="AY110" s="723"/>
      <c r="AZ110" s="723"/>
      <c r="BA110" s="723"/>
      <c r="BB110" s="723"/>
      <c r="BC110" s="724"/>
      <c r="BD110" s="714"/>
      <c r="BE110" s="717"/>
      <c r="BF110" s="717"/>
      <c r="BG110" s="722" t="s">
        <v>1163</v>
      </c>
      <c r="BH110" s="723"/>
      <c r="BI110" s="723"/>
      <c r="BJ110" s="723"/>
      <c r="BK110" s="723"/>
      <c r="BL110" s="723"/>
      <c r="BM110" s="723"/>
      <c r="BN110" s="723"/>
      <c r="BO110" s="722" t="s">
        <v>1163</v>
      </c>
      <c r="BP110" s="723"/>
      <c r="BQ110" s="723"/>
      <c r="BR110" s="723"/>
      <c r="BS110" s="723"/>
      <c r="BT110" s="723"/>
      <c r="BU110" s="723"/>
      <c r="BV110" s="724"/>
      <c r="BW110" s="722" t="s">
        <v>1163</v>
      </c>
      <c r="BX110" s="723"/>
      <c r="BY110" s="723"/>
      <c r="BZ110" s="723"/>
      <c r="CA110" s="723"/>
      <c r="CB110" s="723"/>
      <c r="CC110" s="723"/>
      <c r="CD110" s="724"/>
      <c r="CE110" s="714"/>
      <c r="CF110" s="717"/>
      <c r="CG110" s="717"/>
      <c r="CH110" s="722" t="s">
        <v>1163</v>
      </c>
      <c r="CI110" s="723"/>
      <c r="CJ110" s="723"/>
      <c r="CK110" s="723"/>
      <c r="CL110" s="723"/>
      <c r="CM110" s="723"/>
      <c r="CN110" s="723"/>
      <c r="CO110" s="723"/>
      <c r="CP110" s="722" t="s">
        <v>1163</v>
      </c>
      <c r="CQ110" s="723"/>
      <c r="CR110" s="723"/>
      <c r="CS110" s="723"/>
      <c r="CT110" s="723"/>
      <c r="CU110" s="723"/>
      <c r="CV110" s="723"/>
      <c r="CW110" s="724"/>
      <c r="CX110" s="722" t="s">
        <v>1163</v>
      </c>
      <c r="CY110" s="723"/>
      <c r="CZ110" s="723"/>
      <c r="DA110" s="723"/>
      <c r="DB110" s="723"/>
      <c r="DC110" s="723"/>
      <c r="DD110" s="723"/>
      <c r="DE110" s="724"/>
    </row>
    <row r="111" spans="1:109">
      <c r="A111" s="143">
        <v>111</v>
      </c>
      <c r="B111" s="715"/>
      <c r="C111" s="718"/>
      <c r="D111" s="718"/>
      <c r="E111" s="146">
        <v>0</v>
      </c>
      <c r="F111" s="147">
        <v>10</v>
      </c>
      <c r="G111" s="148">
        <v>20</v>
      </c>
      <c r="H111" s="149">
        <v>30</v>
      </c>
      <c r="I111" s="150">
        <v>40</v>
      </c>
      <c r="J111" s="151">
        <v>50</v>
      </c>
      <c r="K111" s="152">
        <v>60</v>
      </c>
      <c r="L111" s="153">
        <v>70</v>
      </c>
      <c r="M111" s="146">
        <v>0</v>
      </c>
      <c r="N111" s="147">
        <v>10</v>
      </c>
      <c r="O111" s="148">
        <v>20</v>
      </c>
      <c r="P111" s="149">
        <v>30</v>
      </c>
      <c r="Q111" s="150">
        <v>40</v>
      </c>
      <c r="R111" s="151">
        <v>50</v>
      </c>
      <c r="S111" s="152">
        <v>60</v>
      </c>
      <c r="T111" s="154">
        <v>70</v>
      </c>
      <c r="U111" s="146">
        <v>0</v>
      </c>
      <c r="V111" s="147">
        <v>10</v>
      </c>
      <c r="W111" s="148">
        <v>20</v>
      </c>
      <c r="X111" s="149">
        <v>30</v>
      </c>
      <c r="Y111" s="150">
        <v>40</v>
      </c>
      <c r="Z111" s="151">
        <v>50</v>
      </c>
      <c r="AA111" s="152">
        <v>60</v>
      </c>
      <c r="AB111" s="154">
        <v>70</v>
      </c>
      <c r="AC111" s="715"/>
      <c r="AD111" s="718"/>
      <c r="AE111" s="718"/>
      <c r="AF111" s="146">
        <v>0</v>
      </c>
      <c r="AG111" s="147">
        <v>10</v>
      </c>
      <c r="AH111" s="148">
        <v>20</v>
      </c>
      <c r="AI111" s="149">
        <v>30</v>
      </c>
      <c r="AJ111" s="150">
        <v>40</v>
      </c>
      <c r="AK111" s="151">
        <v>50</v>
      </c>
      <c r="AL111" s="152">
        <v>60</v>
      </c>
      <c r="AM111" s="153">
        <v>70</v>
      </c>
      <c r="AN111" s="146">
        <v>0</v>
      </c>
      <c r="AO111" s="147">
        <v>10</v>
      </c>
      <c r="AP111" s="148">
        <v>20</v>
      </c>
      <c r="AQ111" s="149">
        <v>30</v>
      </c>
      <c r="AR111" s="150">
        <v>40</v>
      </c>
      <c r="AS111" s="151">
        <v>50</v>
      </c>
      <c r="AT111" s="152">
        <v>60</v>
      </c>
      <c r="AU111" s="154">
        <v>70</v>
      </c>
      <c r="AV111" s="146">
        <v>0</v>
      </c>
      <c r="AW111" s="147">
        <v>10</v>
      </c>
      <c r="AX111" s="148">
        <v>20</v>
      </c>
      <c r="AY111" s="149">
        <v>30</v>
      </c>
      <c r="AZ111" s="150">
        <v>40</v>
      </c>
      <c r="BA111" s="151">
        <v>50</v>
      </c>
      <c r="BB111" s="152">
        <v>60</v>
      </c>
      <c r="BC111" s="154">
        <v>70</v>
      </c>
      <c r="BD111" s="715"/>
      <c r="BE111" s="718"/>
      <c r="BF111" s="718"/>
      <c r="BG111" s="146">
        <v>0</v>
      </c>
      <c r="BH111" s="147">
        <v>10</v>
      </c>
      <c r="BI111" s="148">
        <v>20</v>
      </c>
      <c r="BJ111" s="149">
        <v>30</v>
      </c>
      <c r="BK111" s="150">
        <v>40</v>
      </c>
      <c r="BL111" s="151">
        <v>50</v>
      </c>
      <c r="BM111" s="152">
        <v>60</v>
      </c>
      <c r="BN111" s="153">
        <v>70</v>
      </c>
      <c r="BO111" s="146">
        <v>0</v>
      </c>
      <c r="BP111" s="147">
        <v>10</v>
      </c>
      <c r="BQ111" s="148">
        <v>20</v>
      </c>
      <c r="BR111" s="149">
        <v>30</v>
      </c>
      <c r="BS111" s="150">
        <v>40</v>
      </c>
      <c r="BT111" s="151">
        <v>50</v>
      </c>
      <c r="BU111" s="152">
        <v>60</v>
      </c>
      <c r="BV111" s="154">
        <v>70</v>
      </c>
      <c r="BW111" s="146">
        <v>0</v>
      </c>
      <c r="BX111" s="147">
        <v>10</v>
      </c>
      <c r="BY111" s="148">
        <v>20</v>
      </c>
      <c r="BZ111" s="149">
        <v>30</v>
      </c>
      <c r="CA111" s="150">
        <v>40</v>
      </c>
      <c r="CB111" s="151">
        <v>50</v>
      </c>
      <c r="CC111" s="152">
        <v>60</v>
      </c>
      <c r="CD111" s="154">
        <v>70</v>
      </c>
      <c r="CE111" s="715"/>
      <c r="CF111" s="718"/>
      <c r="CG111" s="718"/>
      <c r="CH111" s="146">
        <v>0</v>
      </c>
      <c r="CI111" s="147">
        <v>10</v>
      </c>
      <c r="CJ111" s="148">
        <v>20</v>
      </c>
      <c r="CK111" s="149">
        <v>30</v>
      </c>
      <c r="CL111" s="150">
        <v>40</v>
      </c>
      <c r="CM111" s="151">
        <v>50</v>
      </c>
      <c r="CN111" s="152">
        <v>60</v>
      </c>
      <c r="CO111" s="153">
        <v>70</v>
      </c>
      <c r="CP111" s="146">
        <v>0</v>
      </c>
      <c r="CQ111" s="147">
        <v>10</v>
      </c>
      <c r="CR111" s="148">
        <v>20</v>
      </c>
      <c r="CS111" s="149">
        <v>30</v>
      </c>
      <c r="CT111" s="150">
        <v>40</v>
      </c>
      <c r="CU111" s="151">
        <v>50</v>
      </c>
      <c r="CV111" s="152">
        <v>60</v>
      </c>
      <c r="CW111" s="154">
        <v>70</v>
      </c>
      <c r="CX111" s="146">
        <v>0</v>
      </c>
      <c r="CY111" s="147">
        <v>10</v>
      </c>
      <c r="CZ111" s="148">
        <v>20</v>
      </c>
      <c r="DA111" s="149">
        <v>30</v>
      </c>
      <c r="DB111" s="150">
        <v>40</v>
      </c>
      <c r="DC111" s="151">
        <v>50</v>
      </c>
      <c r="DD111" s="152">
        <v>60</v>
      </c>
      <c r="DE111" s="154">
        <v>70</v>
      </c>
    </row>
    <row r="112" spans="1:109" ht="13.2" customHeight="1">
      <c r="A112" s="143">
        <v>112</v>
      </c>
      <c r="B112" s="690" t="s">
        <v>1183</v>
      </c>
      <c r="C112" s="693">
        <v>110</v>
      </c>
      <c r="D112" s="303" t="s">
        <v>1165</v>
      </c>
      <c r="E112" s="155">
        <v>120</v>
      </c>
      <c r="F112" s="155">
        <v>107</v>
      </c>
      <c r="G112" s="156">
        <v>69</v>
      </c>
      <c r="H112" s="155">
        <v>48</v>
      </c>
      <c r="I112" s="155">
        <v>37</v>
      </c>
      <c r="J112" s="156">
        <v>30</v>
      </c>
      <c r="K112" s="155">
        <v>25</v>
      </c>
      <c r="L112" s="156">
        <v>22</v>
      </c>
      <c r="M112" s="155">
        <v>120</v>
      </c>
      <c r="N112" s="155">
        <v>107</v>
      </c>
      <c r="O112" s="156">
        <v>69</v>
      </c>
      <c r="P112" s="155">
        <v>48</v>
      </c>
      <c r="Q112" s="155">
        <v>37</v>
      </c>
      <c r="R112" s="155">
        <v>30</v>
      </c>
      <c r="S112" s="156">
        <v>25</v>
      </c>
      <c r="T112" s="155">
        <v>22</v>
      </c>
      <c r="U112" s="155">
        <v>98</v>
      </c>
      <c r="V112" s="155">
        <v>98</v>
      </c>
      <c r="W112" s="155">
        <v>69</v>
      </c>
      <c r="X112" s="155">
        <v>48</v>
      </c>
      <c r="Y112" s="155">
        <v>37</v>
      </c>
      <c r="Z112" s="155">
        <v>30</v>
      </c>
      <c r="AA112" s="155">
        <v>25</v>
      </c>
      <c r="AB112" s="155">
        <v>22</v>
      </c>
      <c r="AC112" s="690" t="s">
        <v>1183</v>
      </c>
      <c r="AD112" s="693">
        <v>110</v>
      </c>
      <c r="AE112" s="303" t="s">
        <v>1165</v>
      </c>
      <c r="AF112" s="155">
        <v>347</v>
      </c>
      <c r="AG112" s="155">
        <v>311</v>
      </c>
      <c r="AH112" s="156">
        <v>199</v>
      </c>
      <c r="AI112" s="155">
        <v>138</v>
      </c>
      <c r="AJ112" s="155">
        <v>106</v>
      </c>
      <c r="AK112" s="156">
        <v>86</v>
      </c>
      <c r="AL112" s="155">
        <v>72</v>
      </c>
      <c r="AM112" s="156">
        <v>62</v>
      </c>
      <c r="AN112" s="155">
        <v>347</v>
      </c>
      <c r="AO112" s="155">
        <v>311</v>
      </c>
      <c r="AP112" s="156">
        <v>199</v>
      </c>
      <c r="AQ112" s="155">
        <v>138</v>
      </c>
      <c r="AR112" s="155">
        <v>106</v>
      </c>
      <c r="AS112" s="155">
        <v>86</v>
      </c>
      <c r="AT112" s="156">
        <v>72</v>
      </c>
      <c r="AU112" s="155">
        <v>62</v>
      </c>
      <c r="AV112" s="155">
        <v>519</v>
      </c>
      <c r="AW112" s="155">
        <v>519</v>
      </c>
      <c r="AX112" s="155">
        <v>362</v>
      </c>
      <c r="AY112" s="155">
        <v>251</v>
      </c>
      <c r="AZ112" s="155">
        <v>193</v>
      </c>
      <c r="BA112" s="155">
        <v>157</v>
      </c>
      <c r="BB112" s="155">
        <v>132</v>
      </c>
      <c r="BC112" s="155">
        <v>113</v>
      </c>
      <c r="BD112" s="690" t="s">
        <v>1183</v>
      </c>
      <c r="BE112" s="693">
        <v>110</v>
      </c>
      <c r="BF112" s="303" t="s">
        <v>1165</v>
      </c>
      <c r="BG112" s="155">
        <v>315</v>
      </c>
      <c r="BH112" s="155">
        <v>504</v>
      </c>
      <c r="BI112" s="156">
        <v>607</v>
      </c>
      <c r="BJ112" s="155">
        <v>609</v>
      </c>
      <c r="BK112" s="155">
        <v>608</v>
      </c>
      <c r="BL112" s="156">
        <v>608</v>
      </c>
      <c r="BM112" s="155">
        <v>608</v>
      </c>
      <c r="BN112" s="156">
        <v>608</v>
      </c>
      <c r="BO112" s="155">
        <v>315</v>
      </c>
      <c r="BP112" s="155">
        <v>504</v>
      </c>
      <c r="BQ112" s="156">
        <v>607</v>
      </c>
      <c r="BR112" s="155">
        <v>609</v>
      </c>
      <c r="BS112" s="155">
        <v>608</v>
      </c>
      <c r="BT112" s="155">
        <v>608</v>
      </c>
      <c r="BU112" s="156">
        <v>608</v>
      </c>
      <c r="BV112" s="155">
        <v>608</v>
      </c>
      <c r="BW112" s="155">
        <v>257</v>
      </c>
      <c r="BX112" s="155">
        <v>454</v>
      </c>
      <c r="BY112" s="155">
        <v>607</v>
      </c>
      <c r="BZ112" s="155">
        <v>609</v>
      </c>
      <c r="CA112" s="155">
        <v>608</v>
      </c>
      <c r="CB112" s="155">
        <v>608</v>
      </c>
      <c r="CC112" s="155">
        <v>608</v>
      </c>
      <c r="CD112" s="155">
        <v>608</v>
      </c>
      <c r="CE112" s="690" t="s">
        <v>1183</v>
      </c>
      <c r="CF112" s="693">
        <v>110</v>
      </c>
      <c r="CG112" s="303" t="s">
        <v>1165</v>
      </c>
      <c r="CH112" s="155">
        <v>199</v>
      </c>
      <c r="CI112" s="155">
        <v>322</v>
      </c>
      <c r="CJ112" s="156">
        <v>432</v>
      </c>
      <c r="CK112" s="155">
        <v>432</v>
      </c>
      <c r="CL112" s="155">
        <v>432</v>
      </c>
      <c r="CM112" s="156">
        <v>432</v>
      </c>
      <c r="CN112" s="155">
        <v>432</v>
      </c>
      <c r="CO112" s="156">
        <v>432</v>
      </c>
      <c r="CP112" s="155">
        <v>199</v>
      </c>
      <c r="CQ112" s="155">
        <v>322</v>
      </c>
      <c r="CR112" s="156">
        <v>432</v>
      </c>
      <c r="CS112" s="155">
        <v>432</v>
      </c>
      <c r="CT112" s="155">
        <v>432</v>
      </c>
      <c r="CU112" s="155">
        <v>432</v>
      </c>
      <c r="CV112" s="156">
        <v>432</v>
      </c>
      <c r="CW112" s="155">
        <v>432</v>
      </c>
      <c r="CX112" s="155">
        <v>257</v>
      </c>
      <c r="CY112" s="155">
        <v>289</v>
      </c>
      <c r="CZ112" s="155">
        <v>432</v>
      </c>
      <c r="DA112" s="155">
        <v>432</v>
      </c>
      <c r="DB112" s="155">
        <v>432</v>
      </c>
      <c r="DC112" s="155">
        <v>432</v>
      </c>
      <c r="DD112" s="155">
        <v>432</v>
      </c>
      <c r="DE112" s="155">
        <v>432</v>
      </c>
    </row>
    <row r="113" spans="1:109">
      <c r="A113" s="143">
        <v>113</v>
      </c>
      <c r="B113" s="691"/>
      <c r="C113" s="694"/>
      <c r="D113" s="304" t="s">
        <v>1166</v>
      </c>
      <c r="E113" s="157">
        <v>81</v>
      </c>
      <c r="F113" s="157">
        <v>76</v>
      </c>
      <c r="G113" s="158">
        <v>66</v>
      </c>
      <c r="H113" s="157">
        <v>48</v>
      </c>
      <c r="I113" s="157">
        <v>37</v>
      </c>
      <c r="J113" s="158">
        <v>30</v>
      </c>
      <c r="K113" s="157">
        <v>25</v>
      </c>
      <c r="L113" s="158">
        <v>21</v>
      </c>
      <c r="M113" s="157">
        <v>81</v>
      </c>
      <c r="N113" s="157">
        <v>76</v>
      </c>
      <c r="O113" s="158">
        <v>66</v>
      </c>
      <c r="P113" s="157">
        <v>48</v>
      </c>
      <c r="Q113" s="157">
        <v>37</v>
      </c>
      <c r="R113" s="157">
        <v>30</v>
      </c>
      <c r="S113" s="158">
        <v>25</v>
      </c>
      <c r="T113" s="157">
        <v>21</v>
      </c>
      <c r="U113" s="157">
        <v>66</v>
      </c>
      <c r="V113" s="157">
        <v>66</v>
      </c>
      <c r="W113" s="157">
        <v>66</v>
      </c>
      <c r="X113" s="157">
        <v>48</v>
      </c>
      <c r="Y113" s="157">
        <v>37</v>
      </c>
      <c r="Z113" s="157">
        <v>30</v>
      </c>
      <c r="AA113" s="157">
        <v>25</v>
      </c>
      <c r="AB113" s="157">
        <v>21</v>
      </c>
      <c r="AC113" s="691"/>
      <c r="AD113" s="694"/>
      <c r="AE113" s="304" t="s">
        <v>1166</v>
      </c>
      <c r="AF113" s="157">
        <v>234</v>
      </c>
      <c r="AG113" s="157">
        <v>220</v>
      </c>
      <c r="AH113" s="158">
        <v>190</v>
      </c>
      <c r="AI113" s="157">
        <v>138</v>
      </c>
      <c r="AJ113" s="157">
        <v>106</v>
      </c>
      <c r="AK113" s="158">
        <v>86</v>
      </c>
      <c r="AL113" s="157">
        <v>72</v>
      </c>
      <c r="AM113" s="158">
        <v>62</v>
      </c>
      <c r="AN113" s="157">
        <v>234</v>
      </c>
      <c r="AO113" s="157">
        <v>220</v>
      </c>
      <c r="AP113" s="158">
        <v>190</v>
      </c>
      <c r="AQ113" s="157">
        <v>138</v>
      </c>
      <c r="AR113" s="157">
        <v>106</v>
      </c>
      <c r="AS113" s="157">
        <v>86</v>
      </c>
      <c r="AT113" s="158">
        <v>72</v>
      </c>
      <c r="AU113" s="157">
        <v>62</v>
      </c>
      <c r="AV113" s="157">
        <v>350</v>
      </c>
      <c r="AW113" s="157">
        <v>350</v>
      </c>
      <c r="AX113" s="157">
        <v>347</v>
      </c>
      <c r="AY113" s="157">
        <v>252</v>
      </c>
      <c r="AZ113" s="157">
        <v>192</v>
      </c>
      <c r="BA113" s="157">
        <v>156</v>
      </c>
      <c r="BB113" s="157">
        <v>131</v>
      </c>
      <c r="BC113" s="157">
        <v>113</v>
      </c>
      <c r="BD113" s="691"/>
      <c r="BE113" s="694"/>
      <c r="BF113" s="304" t="s">
        <v>1166</v>
      </c>
      <c r="BG113" s="157">
        <v>212</v>
      </c>
      <c r="BH113" s="157">
        <v>345</v>
      </c>
      <c r="BI113" s="158">
        <v>489</v>
      </c>
      <c r="BJ113" s="157">
        <v>586</v>
      </c>
      <c r="BK113" s="157">
        <v>608</v>
      </c>
      <c r="BL113" s="158">
        <v>609</v>
      </c>
      <c r="BM113" s="157">
        <v>609</v>
      </c>
      <c r="BN113" s="158">
        <v>608</v>
      </c>
      <c r="BO113" s="157">
        <v>212</v>
      </c>
      <c r="BP113" s="157">
        <v>345</v>
      </c>
      <c r="BQ113" s="158">
        <v>489</v>
      </c>
      <c r="BR113" s="157">
        <v>586</v>
      </c>
      <c r="BS113" s="157">
        <v>608</v>
      </c>
      <c r="BT113" s="157">
        <v>609</v>
      </c>
      <c r="BU113" s="158">
        <v>609</v>
      </c>
      <c r="BV113" s="157">
        <v>608</v>
      </c>
      <c r="BW113" s="157">
        <v>174</v>
      </c>
      <c r="BX113" s="157">
        <v>306</v>
      </c>
      <c r="BY113" s="157">
        <v>489</v>
      </c>
      <c r="BZ113" s="157">
        <v>586</v>
      </c>
      <c r="CA113" s="157">
        <v>608</v>
      </c>
      <c r="CB113" s="157">
        <v>609</v>
      </c>
      <c r="CC113" s="157">
        <v>609</v>
      </c>
      <c r="CD113" s="157">
        <v>608</v>
      </c>
      <c r="CE113" s="691"/>
      <c r="CF113" s="694"/>
      <c r="CG113" s="304" t="s">
        <v>1166</v>
      </c>
      <c r="CH113" s="157">
        <v>134</v>
      </c>
      <c r="CI113" s="157">
        <v>219</v>
      </c>
      <c r="CJ113" s="158">
        <v>347</v>
      </c>
      <c r="CK113" s="157">
        <v>416</v>
      </c>
      <c r="CL113" s="157">
        <v>432</v>
      </c>
      <c r="CM113" s="158">
        <v>432</v>
      </c>
      <c r="CN113" s="157">
        <v>432</v>
      </c>
      <c r="CO113" s="158">
        <v>432</v>
      </c>
      <c r="CP113" s="157">
        <v>134</v>
      </c>
      <c r="CQ113" s="157">
        <v>219</v>
      </c>
      <c r="CR113" s="158">
        <v>347</v>
      </c>
      <c r="CS113" s="157">
        <v>416</v>
      </c>
      <c r="CT113" s="157">
        <v>432</v>
      </c>
      <c r="CU113" s="157">
        <v>432</v>
      </c>
      <c r="CV113" s="158">
        <v>432</v>
      </c>
      <c r="CW113" s="157">
        <v>432</v>
      </c>
      <c r="CX113" s="157">
        <v>174</v>
      </c>
      <c r="CY113" s="157">
        <v>195</v>
      </c>
      <c r="CZ113" s="157">
        <v>347</v>
      </c>
      <c r="DA113" s="157">
        <v>416</v>
      </c>
      <c r="DB113" s="157">
        <v>432</v>
      </c>
      <c r="DC113" s="157">
        <v>432</v>
      </c>
      <c r="DD113" s="157">
        <v>432</v>
      </c>
      <c r="DE113" s="157">
        <v>432</v>
      </c>
    </row>
    <row r="114" spans="1:109">
      <c r="A114" s="143">
        <v>114</v>
      </c>
      <c r="B114" s="691"/>
      <c r="C114" s="695"/>
      <c r="D114" s="305" t="s">
        <v>1167</v>
      </c>
      <c r="E114" s="159">
        <v>74</v>
      </c>
      <c r="F114" s="159">
        <v>70</v>
      </c>
      <c r="G114" s="160">
        <v>57</v>
      </c>
      <c r="H114" s="159">
        <v>48</v>
      </c>
      <c r="I114" s="159">
        <v>37</v>
      </c>
      <c r="J114" s="160">
        <v>30</v>
      </c>
      <c r="K114" s="159">
        <v>25</v>
      </c>
      <c r="L114" s="160">
        <v>22</v>
      </c>
      <c r="M114" s="159">
        <v>74</v>
      </c>
      <c r="N114" s="159">
        <v>70</v>
      </c>
      <c r="O114" s="160">
        <v>57</v>
      </c>
      <c r="P114" s="159">
        <v>48</v>
      </c>
      <c r="Q114" s="159">
        <v>37</v>
      </c>
      <c r="R114" s="159">
        <v>30</v>
      </c>
      <c r="S114" s="160">
        <v>25</v>
      </c>
      <c r="T114" s="159">
        <v>22</v>
      </c>
      <c r="U114" s="159">
        <v>61</v>
      </c>
      <c r="V114" s="159">
        <v>61</v>
      </c>
      <c r="W114" s="159">
        <v>57</v>
      </c>
      <c r="X114" s="159">
        <v>48</v>
      </c>
      <c r="Y114" s="159">
        <v>37</v>
      </c>
      <c r="Z114" s="159">
        <v>30</v>
      </c>
      <c r="AA114" s="159">
        <v>25</v>
      </c>
      <c r="AB114" s="159">
        <v>22</v>
      </c>
      <c r="AC114" s="691"/>
      <c r="AD114" s="695"/>
      <c r="AE114" s="305" t="s">
        <v>1167</v>
      </c>
      <c r="AF114" s="159">
        <v>214</v>
      </c>
      <c r="AG114" s="159">
        <v>201</v>
      </c>
      <c r="AH114" s="160">
        <v>165</v>
      </c>
      <c r="AI114" s="159">
        <v>137</v>
      </c>
      <c r="AJ114" s="159">
        <v>106</v>
      </c>
      <c r="AK114" s="160">
        <v>85</v>
      </c>
      <c r="AL114" s="159">
        <v>72</v>
      </c>
      <c r="AM114" s="160">
        <v>62</v>
      </c>
      <c r="AN114" s="159">
        <v>214</v>
      </c>
      <c r="AO114" s="159">
        <v>201</v>
      </c>
      <c r="AP114" s="160">
        <v>165</v>
      </c>
      <c r="AQ114" s="159">
        <v>137</v>
      </c>
      <c r="AR114" s="159">
        <v>106</v>
      </c>
      <c r="AS114" s="159">
        <v>85</v>
      </c>
      <c r="AT114" s="160">
        <v>72</v>
      </c>
      <c r="AU114" s="159">
        <v>62</v>
      </c>
      <c r="AV114" s="159">
        <v>320</v>
      </c>
      <c r="AW114" s="159">
        <v>320</v>
      </c>
      <c r="AX114" s="159">
        <v>302</v>
      </c>
      <c r="AY114" s="159">
        <v>251</v>
      </c>
      <c r="AZ114" s="159">
        <v>193</v>
      </c>
      <c r="BA114" s="159">
        <v>156</v>
      </c>
      <c r="BB114" s="159">
        <v>132</v>
      </c>
      <c r="BC114" s="159">
        <v>114</v>
      </c>
      <c r="BD114" s="691"/>
      <c r="BE114" s="695"/>
      <c r="BF114" s="305" t="s">
        <v>1167</v>
      </c>
      <c r="BG114" s="159">
        <v>194</v>
      </c>
      <c r="BH114" s="159">
        <v>316</v>
      </c>
      <c r="BI114" s="160">
        <v>426</v>
      </c>
      <c r="BJ114" s="159">
        <v>511</v>
      </c>
      <c r="BK114" s="159">
        <v>584</v>
      </c>
      <c r="BL114" s="160">
        <v>608</v>
      </c>
      <c r="BM114" s="159">
        <v>608</v>
      </c>
      <c r="BN114" s="160">
        <v>608</v>
      </c>
      <c r="BO114" s="159">
        <v>194</v>
      </c>
      <c r="BP114" s="159">
        <v>316</v>
      </c>
      <c r="BQ114" s="160">
        <v>426</v>
      </c>
      <c r="BR114" s="159">
        <v>511</v>
      </c>
      <c r="BS114" s="159">
        <v>584</v>
      </c>
      <c r="BT114" s="159">
        <v>608</v>
      </c>
      <c r="BU114" s="160">
        <v>608</v>
      </c>
      <c r="BV114" s="159">
        <v>608</v>
      </c>
      <c r="BW114" s="159">
        <v>159</v>
      </c>
      <c r="BX114" s="159">
        <v>280</v>
      </c>
      <c r="BY114" s="159">
        <v>426</v>
      </c>
      <c r="BZ114" s="159">
        <v>511</v>
      </c>
      <c r="CA114" s="159">
        <v>584</v>
      </c>
      <c r="CB114" s="159">
        <v>608</v>
      </c>
      <c r="CC114" s="159">
        <v>608</v>
      </c>
      <c r="CD114" s="159">
        <v>608</v>
      </c>
      <c r="CE114" s="691"/>
      <c r="CF114" s="695"/>
      <c r="CG114" s="305" t="s">
        <v>1167</v>
      </c>
      <c r="CH114" s="159">
        <v>123</v>
      </c>
      <c r="CI114" s="159">
        <v>201</v>
      </c>
      <c r="CJ114" s="160">
        <v>302</v>
      </c>
      <c r="CK114" s="159">
        <v>363</v>
      </c>
      <c r="CL114" s="159">
        <v>415</v>
      </c>
      <c r="CM114" s="160">
        <v>432</v>
      </c>
      <c r="CN114" s="159">
        <v>432</v>
      </c>
      <c r="CO114" s="160">
        <v>432</v>
      </c>
      <c r="CP114" s="159">
        <v>123</v>
      </c>
      <c r="CQ114" s="159">
        <v>201</v>
      </c>
      <c r="CR114" s="160">
        <v>302</v>
      </c>
      <c r="CS114" s="159">
        <v>363</v>
      </c>
      <c r="CT114" s="159">
        <v>415</v>
      </c>
      <c r="CU114" s="159">
        <v>432</v>
      </c>
      <c r="CV114" s="160">
        <v>432</v>
      </c>
      <c r="CW114" s="159">
        <v>432</v>
      </c>
      <c r="CX114" s="159">
        <v>158</v>
      </c>
      <c r="CY114" s="159">
        <v>177</v>
      </c>
      <c r="CZ114" s="159">
        <v>302</v>
      </c>
      <c r="DA114" s="159">
        <v>363</v>
      </c>
      <c r="DB114" s="159">
        <v>415</v>
      </c>
      <c r="DC114" s="159">
        <v>432</v>
      </c>
      <c r="DD114" s="159">
        <v>432</v>
      </c>
      <c r="DE114" s="159">
        <v>432</v>
      </c>
    </row>
    <row r="115" spans="1:109">
      <c r="A115" s="143">
        <v>115</v>
      </c>
      <c r="B115" s="691"/>
      <c r="C115" s="696">
        <v>115</v>
      </c>
      <c r="D115" s="303" t="s">
        <v>1165</v>
      </c>
      <c r="E115" s="155">
        <v>116</v>
      </c>
      <c r="F115" s="155">
        <v>106</v>
      </c>
      <c r="G115" s="156">
        <v>69</v>
      </c>
      <c r="H115" s="155">
        <v>48</v>
      </c>
      <c r="I115" s="155">
        <v>37</v>
      </c>
      <c r="J115" s="156">
        <v>30</v>
      </c>
      <c r="K115" s="155">
        <v>25</v>
      </c>
      <c r="L115" s="156">
        <v>22</v>
      </c>
      <c r="M115" s="155">
        <v>116</v>
      </c>
      <c r="N115" s="155">
        <v>106</v>
      </c>
      <c r="O115" s="156">
        <v>69</v>
      </c>
      <c r="P115" s="155">
        <v>48</v>
      </c>
      <c r="Q115" s="155">
        <v>37</v>
      </c>
      <c r="R115" s="155">
        <v>30</v>
      </c>
      <c r="S115" s="156">
        <v>25</v>
      </c>
      <c r="T115" s="155">
        <v>22</v>
      </c>
      <c r="U115" s="155">
        <v>95</v>
      </c>
      <c r="V115" s="155">
        <v>95</v>
      </c>
      <c r="W115" s="155">
        <v>69</v>
      </c>
      <c r="X115" s="155">
        <v>48</v>
      </c>
      <c r="Y115" s="155">
        <v>37</v>
      </c>
      <c r="Z115" s="155">
        <v>30</v>
      </c>
      <c r="AA115" s="155">
        <v>25</v>
      </c>
      <c r="AB115" s="155">
        <v>22</v>
      </c>
      <c r="AC115" s="691"/>
      <c r="AD115" s="696">
        <v>115</v>
      </c>
      <c r="AE115" s="303" t="s">
        <v>1165</v>
      </c>
      <c r="AF115" s="155">
        <v>371</v>
      </c>
      <c r="AG115" s="155">
        <v>341</v>
      </c>
      <c r="AH115" s="156">
        <v>220</v>
      </c>
      <c r="AI115" s="155">
        <v>152</v>
      </c>
      <c r="AJ115" s="155">
        <v>117</v>
      </c>
      <c r="AK115" s="156">
        <v>95</v>
      </c>
      <c r="AL115" s="155">
        <v>80</v>
      </c>
      <c r="AM115" s="156">
        <v>68</v>
      </c>
      <c r="AN115" s="155">
        <v>371</v>
      </c>
      <c r="AO115" s="155">
        <v>341</v>
      </c>
      <c r="AP115" s="156">
        <v>220</v>
      </c>
      <c r="AQ115" s="155">
        <v>152</v>
      </c>
      <c r="AR115" s="155">
        <v>117</v>
      </c>
      <c r="AS115" s="155">
        <v>95</v>
      </c>
      <c r="AT115" s="156">
        <v>80</v>
      </c>
      <c r="AU115" s="155">
        <v>68</v>
      </c>
      <c r="AV115" s="155">
        <v>552</v>
      </c>
      <c r="AW115" s="155">
        <v>552</v>
      </c>
      <c r="AX115" s="155">
        <v>398</v>
      </c>
      <c r="AY115" s="155">
        <v>276</v>
      </c>
      <c r="AZ115" s="155">
        <v>212</v>
      </c>
      <c r="BA115" s="155">
        <v>172</v>
      </c>
      <c r="BB115" s="155">
        <v>144</v>
      </c>
      <c r="BC115" s="155">
        <v>125</v>
      </c>
      <c r="BD115" s="691"/>
      <c r="BE115" s="696">
        <v>115</v>
      </c>
      <c r="BF115" s="303" t="s">
        <v>1165</v>
      </c>
      <c r="BG115" s="155">
        <v>325</v>
      </c>
      <c r="BH115" s="155">
        <v>513</v>
      </c>
      <c r="BI115" s="156">
        <v>607</v>
      </c>
      <c r="BJ115" s="155">
        <v>609</v>
      </c>
      <c r="BK115" s="155">
        <v>608</v>
      </c>
      <c r="BL115" s="156">
        <v>608</v>
      </c>
      <c r="BM115" s="155">
        <v>608</v>
      </c>
      <c r="BN115" s="156">
        <v>608</v>
      </c>
      <c r="BO115" s="155">
        <v>325</v>
      </c>
      <c r="BP115" s="155">
        <v>513</v>
      </c>
      <c r="BQ115" s="156">
        <v>607</v>
      </c>
      <c r="BR115" s="155">
        <v>609</v>
      </c>
      <c r="BS115" s="155">
        <v>608</v>
      </c>
      <c r="BT115" s="155">
        <v>608</v>
      </c>
      <c r="BU115" s="156">
        <v>608</v>
      </c>
      <c r="BV115" s="155">
        <v>608</v>
      </c>
      <c r="BW115" s="155">
        <v>265</v>
      </c>
      <c r="BX115" s="155">
        <v>452</v>
      </c>
      <c r="BY115" s="155">
        <v>607</v>
      </c>
      <c r="BZ115" s="155">
        <v>609</v>
      </c>
      <c r="CA115" s="155">
        <v>608</v>
      </c>
      <c r="CB115" s="155">
        <v>608</v>
      </c>
      <c r="CC115" s="155">
        <v>608</v>
      </c>
      <c r="CD115" s="155">
        <v>608</v>
      </c>
      <c r="CE115" s="691"/>
      <c r="CF115" s="696">
        <v>115</v>
      </c>
      <c r="CG115" s="303" t="s">
        <v>1165</v>
      </c>
      <c r="CH115" s="155">
        <v>208</v>
      </c>
      <c r="CI115" s="155">
        <v>318</v>
      </c>
      <c r="CJ115" s="156">
        <v>432</v>
      </c>
      <c r="CK115" s="155">
        <v>432</v>
      </c>
      <c r="CL115" s="155">
        <v>432</v>
      </c>
      <c r="CM115" s="156">
        <v>432</v>
      </c>
      <c r="CN115" s="155">
        <v>432</v>
      </c>
      <c r="CO115" s="156">
        <v>432</v>
      </c>
      <c r="CP115" s="155">
        <v>208</v>
      </c>
      <c r="CQ115" s="155">
        <v>318</v>
      </c>
      <c r="CR115" s="156">
        <v>432</v>
      </c>
      <c r="CS115" s="155">
        <v>432</v>
      </c>
      <c r="CT115" s="155">
        <v>432</v>
      </c>
      <c r="CU115" s="155">
        <v>432</v>
      </c>
      <c r="CV115" s="156">
        <v>432</v>
      </c>
      <c r="CW115" s="155">
        <v>432</v>
      </c>
      <c r="CX115" s="155">
        <v>268</v>
      </c>
      <c r="CY115" s="155">
        <v>280</v>
      </c>
      <c r="CZ115" s="155">
        <v>432</v>
      </c>
      <c r="DA115" s="155">
        <v>432</v>
      </c>
      <c r="DB115" s="155">
        <v>432</v>
      </c>
      <c r="DC115" s="155">
        <v>432</v>
      </c>
      <c r="DD115" s="155">
        <v>432</v>
      </c>
      <c r="DE115" s="155">
        <v>432</v>
      </c>
    </row>
    <row r="116" spans="1:109">
      <c r="A116" s="143">
        <v>116</v>
      </c>
      <c r="B116" s="691"/>
      <c r="C116" s="697"/>
      <c r="D116" s="304" t="s">
        <v>1166</v>
      </c>
      <c r="E116" s="157">
        <v>78</v>
      </c>
      <c r="F116" s="157">
        <v>75</v>
      </c>
      <c r="G116" s="158">
        <v>66</v>
      </c>
      <c r="H116" s="157">
        <v>48</v>
      </c>
      <c r="I116" s="157">
        <v>37</v>
      </c>
      <c r="J116" s="158">
        <v>30</v>
      </c>
      <c r="K116" s="157">
        <v>25</v>
      </c>
      <c r="L116" s="158">
        <v>21</v>
      </c>
      <c r="M116" s="157">
        <v>78</v>
      </c>
      <c r="N116" s="157">
        <v>75</v>
      </c>
      <c r="O116" s="158">
        <v>66</v>
      </c>
      <c r="P116" s="157">
        <v>48</v>
      </c>
      <c r="Q116" s="157">
        <v>37</v>
      </c>
      <c r="R116" s="157">
        <v>30</v>
      </c>
      <c r="S116" s="158">
        <v>25</v>
      </c>
      <c r="T116" s="157">
        <v>21</v>
      </c>
      <c r="U116" s="157">
        <v>64</v>
      </c>
      <c r="V116" s="157">
        <v>64</v>
      </c>
      <c r="W116" s="157">
        <v>64</v>
      </c>
      <c r="X116" s="157">
        <v>48</v>
      </c>
      <c r="Y116" s="157">
        <v>37</v>
      </c>
      <c r="Z116" s="157">
        <v>30</v>
      </c>
      <c r="AA116" s="157">
        <v>25</v>
      </c>
      <c r="AB116" s="157">
        <v>21</v>
      </c>
      <c r="AC116" s="691"/>
      <c r="AD116" s="697"/>
      <c r="AE116" s="304" t="s">
        <v>1166</v>
      </c>
      <c r="AF116" s="157">
        <v>250</v>
      </c>
      <c r="AG116" s="157">
        <v>240</v>
      </c>
      <c r="AH116" s="158">
        <v>210</v>
      </c>
      <c r="AI116" s="157">
        <v>152</v>
      </c>
      <c r="AJ116" s="157">
        <v>117</v>
      </c>
      <c r="AK116" s="158">
        <v>95</v>
      </c>
      <c r="AL116" s="157">
        <v>79</v>
      </c>
      <c r="AM116" s="158">
        <v>69</v>
      </c>
      <c r="AN116" s="157">
        <v>250</v>
      </c>
      <c r="AO116" s="157">
        <v>240</v>
      </c>
      <c r="AP116" s="158">
        <v>210</v>
      </c>
      <c r="AQ116" s="157">
        <v>152</v>
      </c>
      <c r="AR116" s="157">
        <v>117</v>
      </c>
      <c r="AS116" s="157">
        <v>95</v>
      </c>
      <c r="AT116" s="158">
        <v>79</v>
      </c>
      <c r="AU116" s="157">
        <v>69</v>
      </c>
      <c r="AV116" s="157">
        <v>372</v>
      </c>
      <c r="AW116" s="157">
        <v>372</v>
      </c>
      <c r="AX116" s="157">
        <v>372</v>
      </c>
      <c r="AY116" s="157">
        <v>276</v>
      </c>
      <c r="AZ116" s="157">
        <v>211</v>
      </c>
      <c r="BA116" s="157">
        <v>172</v>
      </c>
      <c r="BB116" s="157">
        <v>144</v>
      </c>
      <c r="BC116" s="157">
        <v>125</v>
      </c>
      <c r="BD116" s="691"/>
      <c r="BE116" s="697"/>
      <c r="BF116" s="304" t="s">
        <v>1166</v>
      </c>
      <c r="BG116" s="157">
        <v>218</v>
      </c>
      <c r="BH116" s="157">
        <v>350</v>
      </c>
      <c r="BI116" s="158">
        <v>486</v>
      </c>
      <c r="BJ116" s="157">
        <v>586</v>
      </c>
      <c r="BK116" s="157">
        <v>608</v>
      </c>
      <c r="BL116" s="158">
        <v>609</v>
      </c>
      <c r="BM116" s="157">
        <v>609</v>
      </c>
      <c r="BN116" s="158">
        <v>608</v>
      </c>
      <c r="BO116" s="157">
        <v>218</v>
      </c>
      <c r="BP116" s="157">
        <v>350</v>
      </c>
      <c r="BQ116" s="158">
        <v>486</v>
      </c>
      <c r="BR116" s="157">
        <v>586</v>
      </c>
      <c r="BS116" s="157">
        <v>608</v>
      </c>
      <c r="BT116" s="157">
        <v>609</v>
      </c>
      <c r="BU116" s="158">
        <v>609</v>
      </c>
      <c r="BV116" s="157">
        <v>608</v>
      </c>
      <c r="BW116" s="157">
        <v>179</v>
      </c>
      <c r="BX116" s="157">
        <v>304</v>
      </c>
      <c r="BY116" s="157">
        <v>474</v>
      </c>
      <c r="BZ116" s="157">
        <v>586</v>
      </c>
      <c r="CA116" s="157">
        <v>608</v>
      </c>
      <c r="CB116" s="157">
        <v>609</v>
      </c>
      <c r="CC116" s="157">
        <v>609</v>
      </c>
      <c r="CD116" s="157">
        <v>608</v>
      </c>
      <c r="CE116" s="691"/>
      <c r="CF116" s="697"/>
      <c r="CG116" s="304" t="s">
        <v>1166</v>
      </c>
      <c r="CH116" s="157">
        <v>140</v>
      </c>
      <c r="CI116" s="157">
        <v>218</v>
      </c>
      <c r="CJ116" s="158">
        <v>346</v>
      </c>
      <c r="CK116" s="157">
        <v>416</v>
      </c>
      <c r="CL116" s="157">
        <v>432</v>
      </c>
      <c r="CM116" s="158">
        <v>432</v>
      </c>
      <c r="CN116" s="157">
        <v>432</v>
      </c>
      <c r="CO116" s="158">
        <v>432</v>
      </c>
      <c r="CP116" s="157">
        <v>140</v>
      </c>
      <c r="CQ116" s="157">
        <v>218</v>
      </c>
      <c r="CR116" s="158">
        <v>346</v>
      </c>
      <c r="CS116" s="157">
        <v>416</v>
      </c>
      <c r="CT116" s="157">
        <v>432</v>
      </c>
      <c r="CU116" s="157">
        <v>432</v>
      </c>
      <c r="CV116" s="158">
        <v>432</v>
      </c>
      <c r="CW116" s="157">
        <v>432</v>
      </c>
      <c r="CX116" s="157">
        <v>181</v>
      </c>
      <c r="CY116" s="157">
        <v>190</v>
      </c>
      <c r="CZ116" s="157">
        <v>337</v>
      </c>
      <c r="DA116" s="157">
        <v>416</v>
      </c>
      <c r="DB116" s="157">
        <v>432</v>
      </c>
      <c r="DC116" s="157">
        <v>432</v>
      </c>
      <c r="DD116" s="157">
        <v>432</v>
      </c>
      <c r="DE116" s="157">
        <v>432</v>
      </c>
    </row>
    <row r="117" spans="1:109">
      <c r="A117" s="143">
        <v>117</v>
      </c>
      <c r="B117" s="691"/>
      <c r="C117" s="698"/>
      <c r="D117" s="305" t="s">
        <v>1167</v>
      </c>
      <c r="E117" s="159">
        <v>72</v>
      </c>
      <c r="F117" s="159">
        <v>69</v>
      </c>
      <c r="G117" s="160">
        <v>57</v>
      </c>
      <c r="H117" s="159">
        <v>48</v>
      </c>
      <c r="I117" s="159">
        <v>37</v>
      </c>
      <c r="J117" s="160">
        <v>30</v>
      </c>
      <c r="K117" s="159">
        <v>25</v>
      </c>
      <c r="L117" s="160">
        <v>22</v>
      </c>
      <c r="M117" s="159">
        <v>72</v>
      </c>
      <c r="N117" s="159">
        <v>69</v>
      </c>
      <c r="O117" s="160">
        <v>57</v>
      </c>
      <c r="P117" s="159">
        <v>48</v>
      </c>
      <c r="Q117" s="159">
        <v>37</v>
      </c>
      <c r="R117" s="159">
        <v>30</v>
      </c>
      <c r="S117" s="160">
        <v>25</v>
      </c>
      <c r="T117" s="159">
        <v>22</v>
      </c>
      <c r="U117" s="159">
        <v>59</v>
      </c>
      <c r="V117" s="159">
        <v>59</v>
      </c>
      <c r="W117" s="159">
        <v>57</v>
      </c>
      <c r="X117" s="159">
        <v>48</v>
      </c>
      <c r="Y117" s="159">
        <v>37</v>
      </c>
      <c r="Z117" s="159">
        <v>30</v>
      </c>
      <c r="AA117" s="159">
        <v>25</v>
      </c>
      <c r="AB117" s="159">
        <v>22</v>
      </c>
      <c r="AC117" s="691"/>
      <c r="AD117" s="698"/>
      <c r="AE117" s="305" t="s">
        <v>1167</v>
      </c>
      <c r="AF117" s="159">
        <v>229</v>
      </c>
      <c r="AG117" s="159">
        <v>220</v>
      </c>
      <c r="AH117" s="160">
        <v>183</v>
      </c>
      <c r="AI117" s="159">
        <v>153</v>
      </c>
      <c r="AJ117" s="159">
        <v>117</v>
      </c>
      <c r="AK117" s="160">
        <v>95</v>
      </c>
      <c r="AL117" s="159">
        <v>80</v>
      </c>
      <c r="AM117" s="160">
        <v>69</v>
      </c>
      <c r="AN117" s="159">
        <v>229</v>
      </c>
      <c r="AO117" s="159">
        <v>220</v>
      </c>
      <c r="AP117" s="160">
        <v>183</v>
      </c>
      <c r="AQ117" s="159">
        <v>153</v>
      </c>
      <c r="AR117" s="159">
        <v>117</v>
      </c>
      <c r="AS117" s="159">
        <v>95</v>
      </c>
      <c r="AT117" s="160">
        <v>80</v>
      </c>
      <c r="AU117" s="159">
        <v>69</v>
      </c>
      <c r="AV117" s="159">
        <v>340</v>
      </c>
      <c r="AW117" s="159">
        <v>340</v>
      </c>
      <c r="AX117" s="159">
        <v>331</v>
      </c>
      <c r="AY117" s="159">
        <v>276</v>
      </c>
      <c r="AZ117" s="159">
        <v>212</v>
      </c>
      <c r="BA117" s="159">
        <v>171</v>
      </c>
      <c r="BB117" s="159">
        <v>144</v>
      </c>
      <c r="BC117" s="159">
        <v>124</v>
      </c>
      <c r="BD117" s="691"/>
      <c r="BE117" s="698"/>
      <c r="BF117" s="305" t="s">
        <v>1167</v>
      </c>
      <c r="BG117" s="159">
        <v>200</v>
      </c>
      <c r="BH117" s="159">
        <v>320</v>
      </c>
      <c r="BI117" s="160">
        <v>426</v>
      </c>
      <c r="BJ117" s="159">
        <v>511</v>
      </c>
      <c r="BK117" s="159">
        <v>584</v>
      </c>
      <c r="BL117" s="160">
        <v>608</v>
      </c>
      <c r="BM117" s="159">
        <v>608</v>
      </c>
      <c r="BN117" s="160">
        <v>608</v>
      </c>
      <c r="BO117" s="159">
        <v>200</v>
      </c>
      <c r="BP117" s="159">
        <v>320</v>
      </c>
      <c r="BQ117" s="160">
        <v>426</v>
      </c>
      <c r="BR117" s="159">
        <v>511</v>
      </c>
      <c r="BS117" s="159">
        <v>584</v>
      </c>
      <c r="BT117" s="159">
        <v>608</v>
      </c>
      <c r="BU117" s="160">
        <v>608</v>
      </c>
      <c r="BV117" s="159">
        <v>608</v>
      </c>
      <c r="BW117" s="159">
        <v>163</v>
      </c>
      <c r="BX117" s="159">
        <v>279</v>
      </c>
      <c r="BY117" s="159">
        <v>426</v>
      </c>
      <c r="BZ117" s="159">
        <v>511</v>
      </c>
      <c r="CA117" s="159">
        <v>584</v>
      </c>
      <c r="CB117" s="159">
        <v>608</v>
      </c>
      <c r="CC117" s="159">
        <v>608</v>
      </c>
      <c r="CD117" s="159">
        <v>608</v>
      </c>
      <c r="CE117" s="691"/>
      <c r="CF117" s="698"/>
      <c r="CG117" s="305" t="s">
        <v>1167</v>
      </c>
      <c r="CH117" s="159">
        <v>128</v>
      </c>
      <c r="CI117" s="159">
        <v>198</v>
      </c>
      <c r="CJ117" s="160">
        <v>302</v>
      </c>
      <c r="CK117" s="159">
        <v>363</v>
      </c>
      <c r="CL117" s="159">
        <v>415</v>
      </c>
      <c r="CM117" s="160">
        <v>432</v>
      </c>
      <c r="CN117" s="159">
        <v>432</v>
      </c>
      <c r="CO117" s="160">
        <v>432</v>
      </c>
      <c r="CP117" s="159">
        <v>128</v>
      </c>
      <c r="CQ117" s="159">
        <v>198</v>
      </c>
      <c r="CR117" s="160">
        <v>302</v>
      </c>
      <c r="CS117" s="159">
        <v>363</v>
      </c>
      <c r="CT117" s="159">
        <v>415</v>
      </c>
      <c r="CU117" s="159">
        <v>432</v>
      </c>
      <c r="CV117" s="160">
        <v>432</v>
      </c>
      <c r="CW117" s="159">
        <v>432</v>
      </c>
      <c r="CX117" s="159">
        <v>166</v>
      </c>
      <c r="CY117" s="159">
        <v>173</v>
      </c>
      <c r="CZ117" s="159">
        <v>302</v>
      </c>
      <c r="DA117" s="159">
        <v>363</v>
      </c>
      <c r="DB117" s="159">
        <v>415</v>
      </c>
      <c r="DC117" s="159">
        <v>432</v>
      </c>
      <c r="DD117" s="159">
        <v>432</v>
      </c>
      <c r="DE117" s="159">
        <v>432</v>
      </c>
    </row>
    <row r="118" spans="1:109">
      <c r="A118" s="143">
        <v>118</v>
      </c>
      <c r="B118" s="691"/>
      <c r="C118" s="161"/>
      <c r="D118" s="303" t="s">
        <v>1165</v>
      </c>
      <c r="E118" s="155">
        <v>113</v>
      </c>
      <c r="F118" s="155">
        <v>105</v>
      </c>
      <c r="G118" s="156">
        <v>69</v>
      </c>
      <c r="H118" s="155">
        <v>48</v>
      </c>
      <c r="I118" s="155">
        <v>37</v>
      </c>
      <c r="J118" s="156">
        <v>30</v>
      </c>
      <c r="K118" s="155">
        <v>25</v>
      </c>
      <c r="L118" s="156">
        <v>22</v>
      </c>
      <c r="M118" s="155">
        <v>113</v>
      </c>
      <c r="N118" s="155">
        <v>105</v>
      </c>
      <c r="O118" s="156">
        <v>69</v>
      </c>
      <c r="P118" s="155">
        <v>48</v>
      </c>
      <c r="Q118" s="155">
        <v>37</v>
      </c>
      <c r="R118" s="155">
        <v>30</v>
      </c>
      <c r="S118" s="156">
        <v>25</v>
      </c>
      <c r="T118" s="155">
        <v>22</v>
      </c>
      <c r="U118" s="155">
        <v>92</v>
      </c>
      <c r="V118" s="155">
        <v>92</v>
      </c>
      <c r="W118" s="155">
        <v>69</v>
      </c>
      <c r="X118" s="155">
        <v>48</v>
      </c>
      <c r="Y118" s="155">
        <v>37</v>
      </c>
      <c r="Z118" s="155">
        <v>30</v>
      </c>
      <c r="AA118" s="155">
        <v>25</v>
      </c>
      <c r="AB118" s="155">
        <v>22</v>
      </c>
      <c r="AC118" s="691"/>
      <c r="AD118" s="161"/>
      <c r="AE118" s="303" t="s">
        <v>1165</v>
      </c>
      <c r="AF118" s="155">
        <v>394</v>
      </c>
      <c r="AG118" s="155">
        <v>369</v>
      </c>
      <c r="AH118" s="156">
        <v>241</v>
      </c>
      <c r="AI118" s="155">
        <v>167</v>
      </c>
      <c r="AJ118" s="155">
        <v>128</v>
      </c>
      <c r="AK118" s="156">
        <v>104</v>
      </c>
      <c r="AL118" s="155">
        <v>87</v>
      </c>
      <c r="AM118" s="156">
        <v>75</v>
      </c>
      <c r="AN118" s="155">
        <v>394</v>
      </c>
      <c r="AO118" s="155">
        <v>369</v>
      </c>
      <c r="AP118" s="156">
        <v>241</v>
      </c>
      <c r="AQ118" s="155">
        <v>167</v>
      </c>
      <c r="AR118" s="155">
        <v>128</v>
      </c>
      <c r="AS118" s="155">
        <v>104</v>
      </c>
      <c r="AT118" s="156">
        <v>87</v>
      </c>
      <c r="AU118" s="155">
        <v>75</v>
      </c>
      <c r="AV118" s="155">
        <v>586</v>
      </c>
      <c r="AW118" s="155">
        <v>586</v>
      </c>
      <c r="AX118" s="155">
        <v>436</v>
      </c>
      <c r="AY118" s="155">
        <v>303</v>
      </c>
      <c r="AZ118" s="155">
        <v>232</v>
      </c>
      <c r="BA118" s="155">
        <v>188</v>
      </c>
      <c r="BB118" s="155">
        <v>158</v>
      </c>
      <c r="BC118" s="155">
        <v>136</v>
      </c>
      <c r="BD118" s="691"/>
      <c r="BE118" s="161"/>
      <c r="BF118" s="303" t="s">
        <v>1165</v>
      </c>
      <c r="BG118" s="155">
        <v>336</v>
      </c>
      <c r="BH118" s="155">
        <v>521</v>
      </c>
      <c r="BI118" s="156">
        <v>607</v>
      </c>
      <c r="BJ118" s="155">
        <v>609</v>
      </c>
      <c r="BK118" s="155">
        <v>608</v>
      </c>
      <c r="BL118" s="156">
        <v>608</v>
      </c>
      <c r="BM118" s="155">
        <v>608</v>
      </c>
      <c r="BN118" s="156">
        <v>608</v>
      </c>
      <c r="BO118" s="155">
        <v>336</v>
      </c>
      <c r="BP118" s="155">
        <v>521</v>
      </c>
      <c r="BQ118" s="156">
        <v>607</v>
      </c>
      <c r="BR118" s="155">
        <v>609</v>
      </c>
      <c r="BS118" s="155">
        <v>608</v>
      </c>
      <c r="BT118" s="155">
        <v>608</v>
      </c>
      <c r="BU118" s="156">
        <v>608</v>
      </c>
      <c r="BV118" s="155">
        <v>608</v>
      </c>
      <c r="BW118" s="155">
        <v>276</v>
      </c>
      <c r="BX118" s="155">
        <v>449</v>
      </c>
      <c r="BY118" s="155">
        <v>607</v>
      </c>
      <c r="BZ118" s="155">
        <v>609</v>
      </c>
      <c r="CA118" s="155">
        <v>608</v>
      </c>
      <c r="CB118" s="155">
        <v>608</v>
      </c>
      <c r="CC118" s="155">
        <v>608</v>
      </c>
      <c r="CD118" s="155">
        <v>608</v>
      </c>
      <c r="CE118" s="691"/>
      <c r="CF118" s="161"/>
      <c r="CG118" s="303" t="s">
        <v>1165</v>
      </c>
      <c r="CH118" s="155">
        <v>215</v>
      </c>
      <c r="CI118" s="155">
        <v>315</v>
      </c>
      <c r="CJ118" s="156">
        <v>432</v>
      </c>
      <c r="CK118" s="155">
        <v>432</v>
      </c>
      <c r="CL118" s="155">
        <v>432</v>
      </c>
      <c r="CM118" s="156">
        <v>432</v>
      </c>
      <c r="CN118" s="155">
        <v>432</v>
      </c>
      <c r="CO118" s="156">
        <v>432</v>
      </c>
      <c r="CP118" s="155">
        <v>215</v>
      </c>
      <c r="CQ118" s="155">
        <v>315</v>
      </c>
      <c r="CR118" s="156">
        <v>432</v>
      </c>
      <c r="CS118" s="155">
        <v>432</v>
      </c>
      <c r="CT118" s="155">
        <v>432</v>
      </c>
      <c r="CU118" s="155">
        <v>432</v>
      </c>
      <c r="CV118" s="156">
        <v>432</v>
      </c>
      <c r="CW118" s="155">
        <v>432</v>
      </c>
      <c r="CX118" s="155">
        <v>280</v>
      </c>
      <c r="CY118" s="155">
        <v>280</v>
      </c>
      <c r="CZ118" s="155">
        <v>432</v>
      </c>
      <c r="DA118" s="155">
        <v>432</v>
      </c>
      <c r="DB118" s="155">
        <v>432</v>
      </c>
      <c r="DC118" s="155">
        <v>432</v>
      </c>
      <c r="DD118" s="155">
        <v>432</v>
      </c>
      <c r="DE118" s="155">
        <v>432</v>
      </c>
    </row>
    <row r="119" spans="1:109">
      <c r="A119" s="143">
        <v>119</v>
      </c>
      <c r="B119" s="691"/>
      <c r="C119" s="162">
        <v>120</v>
      </c>
      <c r="D119" s="304" t="s">
        <v>1166</v>
      </c>
      <c r="E119" s="157">
        <v>76</v>
      </c>
      <c r="F119" s="157">
        <v>74</v>
      </c>
      <c r="G119" s="158">
        <v>66</v>
      </c>
      <c r="H119" s="157">
        <v>48</v>
      </c>
      <c r="I119" s="157">
        <v>37</v>
      </c>
      <c r="J119" s="158">
        <v>30</v>
      </c>
      <c r="K119" s="157">
        <v>25</v>
      </c>
      <c r="L119" s="158">
        <v>21</v>
      </c>
      <c r="M119" s="157">
        <v>76</v>
      </c>
      <c r="N119" s="157">
        <v>74</v>
      </c>
      <c r="O119" s="158">
        <v>66</v>
      </c>
      <c r="P119" s="157">
        <v>48</v>
      </c>
      <c r="Q119" s="157">
        <v>37</v>
      </c>
      <c r="R119" s="157">
        <v>30</v>
      </c>
      <c r="S119" s="158">
        <v>25</v>
      </c>
      <c r="T119" s="157">
        <v>21</v>
      </c>
      <c r="U119" s="157">
        <v>62</v>
      </c>
      <c r="V119" s="157">
        <v>62</v>
      </c>
      <c r="W119" s="157">
        <v>62</v>
      </c>
      <c r="X119" s="157">
        <v>48</v>
      </c>
      <c r="Y119" s="157">
        <v>37</v>
      </c>
      <c r="Z119" s="157">
        <v>30</v>
      </c>
      <c r="AA119" s="157">
        <v>25</v>
      </c>
      <c r="AB119" s="157">
        <v>21</v>
      </c>
      <c r="AC119" s="691"/>
      <c r="AD119" s="162">
        <v>120</v>
      </c>
      <c r="AE119" s="304" t="s">
        <v>1166</v>
      </c>
      <c r="AF119" s="157">
        <v>266</v>
      </c>
      <c r="AG119" s="157">
        <v>260</v>
      </c>
      <c r="AH119" s="158">
        <v>231</v>
      </c>
      <c r="AI119" s="157">
        <v>167</v>
      </c>
      <c r="AJ119" s="157">
        <v>128</v>
      </c>
      <c r="AK119" s="158">
        <v>104</v>
      </c>
      <c r="AL119" s="157">
        <v>87</v>
      </c>
      <c r="AM119" s="158">
        <v>75</v>
      </c>
      <c r="AN119" s="157">
        <v>266</v>
      </c>
      <c r="AO119" s="157">
        <v>260</v>
      </c>
      <c r="AP119" s="158">
        <v>231</v>
      </c>
      <c r="AQ119" s="157">
        <v>167</v>
      </c>
      <c r="AR119" s="157">
        <v>128</v>
      </c>
      <c r="AS119" s="157">
        <v>104</v>
      </c>
      <c r="AT119" s="158">
        <v>87</v>
      </c>
      <c r="AU119" s="157">
        <v>75</v>
      </c>
      <c r="AV119" s="157">
        <v>395</v>
      </c>
      <c r="AW119" s="157">
        <v>395</v>
      </c>
      <c r="AX119" s="157">
        <v>395</v>
      </c>
      <c r="AY119" s="157">
        <v>302</v>
      </c>
      <c r="AZ119" s="157">
        <v>232</v>
      </c>
      <c r="BA119" s="157">
        <v>188</v>
      </c>
      <c r="BB119" s="157">
        <v>157</v>
      </c>
      <c r="BC119" s="157">
        <v>136</v>
      </c>
      <c r="BD119" s="691"/>
      <c r="BE119" s="162">
        <v>120</v>
      </c>
      <c r="BF119" s="304" t="s">
        <v>1166</v>
      </c>
      <c r="BG119" s="157">
        <v>226</v>
      </c>
      <c r="BH119" s="157">
        <v>354</v>
      </c>
      <c r="BI119" s="158">
        <v>482</v>
      </c>
      <c r="BJ119" s="157">
        <v>586</v>
      </c>
      <c r="BK119" s="157">
        <v>608</v>
      </c>
      <c r="BL119" s="158">
        <v>609</v>
      </c>
      <c r="BM119" s="157">
        <v>609</v>
      </c>
      <c r="BN119" s="158">
        <v>608</v>
      </c>
      <c r="BO119" s="157">
        <v>226</v>
      </c>
      <c r="BP119" s="157">
        <v>354</v>
      </c>
      <c r="BQ119" s="158">
        <v>482</v>
      </c>
      <c r="BR119" s="157">
        <v>586</v>
      </c>
      <c r="BS119" s="157">
        <v>608</v>
      </c>
      <c r="BT119" s="157">
        <v>609</v>
      </c>
      <c r="BU119" s="158">
        <v>609</v>
      </c>
      <c r="BV119" s="157">
        <v>608</v>
      </c>
      <c r="BW119" s="157">
        <v>186</v>
      </c>
      <c r="BX119" s="157">
        <v>304</v>
      </c>
      <c r="BY119" s="157">
        <v>460</v>
      </c>
      <c r="BZ119" s="157">
        <v>586</v>
      </c>
      <c r="CA119" s="157">
        <v>608</v>
      </c>
      <c r="CB119" s="157">
        <v>609</v>
      </c>
      <c r="CC119" s="157">
        <v>609</v>
      </c>
      <c r="CD119" s="157">
        <v>608</v>
      </c>
      <c r="CE119" s="691"/>
      <c r="CF119" s="162">
        <v>120</v>
      </c>
      <c r="CG119" s="304" t="s">
        <v>1166</v>
      </c>
      <c r="CH119" s="157">
        <v>145</v>
      </c>
      <c r="CI119" s="157">
        <v>215</v>
      </c>
      <c r="CJ119" s="158">
        <v>343</v>
      </c>
      <c r="CK119" s="157">
        <v>416</v>
      </c>
      <c r="CL119" s="157">
        <v>432</v>
      </c>
      <c r="CM119" s="158">
        <v>432</v>
      </c>
      <c r="CN119" s="157">
        <v>432</v>
      </c>
      <c r="CO119" s="158">
        <v>432</v>
      </c>
      <c r="CP119" s="157">
        <v>145</v>
      </c>
      <c r="CQ119" s="157">
        <v>215</v>
      </c>
      <c r="CR119" s="158">
        <v>343</v>
      </c>
      <c r="CS119" s="157">
        <v>416</v>
      </c>
      <c r="CT119" s="157">
        <v>432</v>
      </c>
      <c r="CU119" s="157">
        <v>432</v>
      </c>
      <c r="CV119" s="158">
        <v>432</v>
      </c>
      <c r="CW119" s="157">
        <v>432</v>
      </c>
      <c r="CX119" s="157">
        <v>189</v>
      </c>
      <c r="CY119" s="157">
        <v>189</v>
      </c>
      <c r="CZ119" s="157">
        <v>326</v>
      </c>
      <c r="DA119" s="157">
        <v>416</v>
      </c>
      <c r="DB119" s="157">
        <v>432</v>
      </c>
      <c r="DC119" s="157">
        <v>432</v>
      </c>
      <c r="DD119" s="157">
        <v>432</v>
      </c>
      <c r="DE119" s="157">
        <v>432</v>
      </c>
    </row>
    <row r="120" spans="1:109">
      <c r="A120" s="143">
        <v>120</v>
      </c>
      <c r="B120" s="691"/>
      <c r="C120" s="163"/>
      <c r="D120" s="305" t="s">
        <v>1167</v>
      </c>
      <c r="E120" s="159">
        <v>69</v>
      </c>
      <c r="F120" s="159">
        <v>68</v>
      </c>
      <c r="G120" s="160">
        <v>57</v>
      </c>
      <c r="H120" s="159">
        <v>48</v>
      </c>
      <c r="I120" s="159">
        <v>37</v>
      </c>
      <c r="J120" s="160">
        <v>30</v>
      </c>
      <c r="K120" s="159">
        <v>25</v>
      </c>
      <c r="L120" s="160">
        <v>22</v>
      </c>
      <c r="M120" s="159">
        <v>69</v>
      </c>
      <c r="N120" s="159">
        <v>68</v>
      </c>
      <c r="O120" s="160">
        <v>57</v>
      </c>
      <c r="P120" s="159">
        <v>48</v>
      </c>
      <c r="Q120" s="159">
        <v>37</v>
      </c>
      <c r="R120" s="159">
        <v>30</v>
      </c>
      <c r="S120" s="160">
        <v>25</v>
      </c>
      <c r="T120" s="159">
        <v>22</v>
      </c>
      <c r="U120" s="159">
        <v>57</v>
      </c>
      <c r="V120" s="159">
        <v>57</v>
      </c>
      <c r="W120" s="159">
        <v>57</v>
      </c>
      <c r="X120" s="159">
        <v>48</v>
      </c>
      <c r="Y120" s="159">
        <v>37</v>
      </c>
      <c r="Z120" s="159">
        <v>30</v>
      </c>
      <c r="AA120" s="159">
        <v>25</v>
      </c>
      <c r="AB120" s="159">
        <v>22</v>
      </c>
      <c r="AC120" s="691"/>
      <c r="AD120" s="163"/>
      <c r="AE120" s="305" t="s">
        <v>1167</v>
      </c>
      <c r="AF120" s="159">
        <v>243</v>
      </c>
      <c r="AG120" s="159">
        <v>238</v>
      </c>
      <c r="AH120" s="160">
        <v>200</v>
      </c>
      <c r="AI120" s="159">
        <v>167</v>
      </c>
      <c r="AJ120" s="159">
        <v>128</v>
      </c>
      <c r="AK120" s="160">
        <v>104</v>
      </c>
      <c r="AL120" s="159">
        <v>87</v>
      </c>
      <c r="AM120" s="160">
        <v>75</v>
      </c>
      <c r="AN120" s="159">
        <v>243</v>
      </c>
      <c r="AO120" s="159">
        <v>238</v>
      </c>
      <c r="AP120" s="160">
        <v>200</v>
      </c>
      <c r="AQ120" s="159">
        <v>167</v>
      </c>
      <c r="AR120" s="159">
        <v>128</v>
      </c>
      <c r="AS120" s="159">
        <v>104</v>
      </c>
      <c r="AT120" s="160">
        <v>87</v>
      </c>
      <c r="AU120" s="159">
        <v>75</v>
      </c>
      <c r="AV120" s="159">
        <v>361</v>
      </c>
      <c r="AW120" s="159">
        <v>361</v>
      </c>
      <c r="AX120" s="159">
        <v>361</v>
      </c>
      <c r="AY120" s="159">
        <v>301</v>
      </c>
      <c r="AZ120" s="159">
        <v>232</v>
      </c>
      <c r="BA120" s="159">
        <v>188</v>
      </c>
      <c r="BB120" s="159">
        <v>158</v>
      </c>
      <c r="BC120" s="159">
        <v>136</v>
      </c>
      <c r="BD120" s="691"/>
      <c r="BE120" s="163"/>
      <c r="BF120" s="305" t="s">
        <v>1167</v>
      </c>
      <c r="BG120" s="159">
        <v>207</v>
      </c>
      <c r="BH120" s="159">
        <v>325</v>
      </c>
      <c r="BI120" s="160">
        <v>426</v>
      </c>
      <c r="BJ120" s="159">
        <v>511</v>
      </c>
      <c r="BK120" s="159">
        <v>584</v>
      </c>
      <c r="BL120" s="160">
        <v>608</v>
      </c>
      <c r="BM120" s="159">
        <v>608</v>
      </c>
      <c r="BN120" s="160">
        <v>608</v>
      </c>
      <c r="BO120" s="159">
        <v>207</v>
      </c>
      <c r="BP120" s="159">
        <v>325</v>
      </c>
      <c r="BQ120" s="160">
        <v>426</v>
      </c>
      <c r="BR120" s="159">
        <v>511</v>
      </c>
      <c r="BS120" s="159">
        <v>584</v>
      </c>
      <c r="BT120" s="159">
        <v>608</v>
      </c>
      <c r="BU120" s="160">
        <v>608</v>
      </c>
      <c r="BV120" s="159">
        <v>608</v>
      </c>
      <c r="BW120" s="159">
        <v>170</v>
      </c>
      <c r="BX120" s="159">
        <v>277</v>
      </c>
      <c r="BY120" s="159">
        <v>421</v>
      </c>
      <c r="BZ120" s="159">
        <v>511</v>
      </c>
      <c r="CA120" s="159">
        <v>584</v>
      </c>
      <c r="CB120" s="159">
        <v>608</v>
      </c>
      <c r="CC120" s="159">
        <v>608</v>
      </c>
      <c r="CD120" s="159">
        <v>608</v>
      </c>
      <c r="CE120" s="691"/>
      <c r="CF120" s="163"/>
      <c r="CG120" s="305" t="s">
        <v>1167</v>
      </c>
      <c r="CH120" s="159">
        <v>132</v>
      </c>
      <c r="CI120" s="159">
        <v>197</v>
      </c>
      <c r="CJ120" s="160">
        <v>302</v>
      </c>
      <c r="CK120" s="159">
        <v>363</v>
      </c>
      <c r="CL120" s="159">
        <v>415</v>
      </c>
      <c r="CM120" s="160">
        <v>432</v>
      </c>
      <c r="CN120" s="159">
        <v>432</v>
      </c>
      <c r="CO120" s="160">
        <v>432</v>
      </c>
      <c r="CP120" s="159">
        <v>132</v>
      </c>
      <c r="CQ120" s="159">
        <v>197</v>
      </c>
      <c r="CR120" s="160">
        <v>302</v>
      </c>
      <c r="CS120" s="159">
        <v>363</v>
      </c>
      <c r="CT120" s="159">
        <v>415</v>
      </c>
      <c r="CU120" s="159">
        <v>432</v>
      </c>
      <c r="CV120" s="160">
        <v>432</v>
      </c>
      <c r="CW120" s="159">
        <v>432</v>
      </c>
      <c r="CX120" s="159">
        <v>172</v>
      </c>
      <c r="CY120" s="159">
        <v>172</v>
      </c>
      <c r="CZ120" s="159">
        <v>298</v>
      </c>
      <c r="DA120" s="159">
        <v>363</v>
      </c>
      <c r="DB120" s="159">
        <v>415</v>
      </c>
      <c r="DC120" s="159">
        <v>432</v>
      </c>
      <c r="DD120" s="159">
        <v>432</v>
      </c>
      <c r="DE120" s="159">
        <v>432</v>
      </c>
    </row>
    <row r="121" spans="1:109">
      <c r="A121" s="143">
        <v>121</v>
      </c>
      <c r="B121" s="691"/>
      <c r="C121" s="164"/>
      <c r="D121" s="303" t="s">
        <v>1165</v>
      </c>
      <c r="E121" s="155">
        <v>106</v>
      </c>
      <c r="F121" s="155">
        <v>103</v>
      </c>
      <c r="G121" s="156">
        <v>69</v>
      </c>
      <c r="H121" s="155">
        <v>48</v>
      </c>
      <c r="I121" s="155">
        <v>37</v>
      </c>
      <c r="J121" s="156">
        <v>30</v>
      </c>
      <c r="K121" s="155">
        <v>25</v>
      </c>
      <c r="L121" s="156">
        <v>22</v>
      </c>
      <c r="M121" s="155">
        <v>106</v>
      </c>
      <c r="N121" s="155">
        <v>103</v>
      </c>
      <c r="O121" s="156">
        <v>69</v>
      </c>
      <c r="P121" s="155">
        <v>48</v>
      </c>
      <c r="Q121" s="155">
        <v>37</v>
      </c>
      <c r="R121" s="155">
        <v>30</v>
      </c>
      <c r="S121" s="156">
        <v>25</v>
      </c>
      <c r="T121" s="155">
        <v>22</v>
      </c>
      <c r="U121" s="155">
        <v>87</v>
      </c>
      <c r="V121" s="155">
        <v>87</v>
      </c>
      <c r="W121" s="155">
        <v>69</v>
      </c>
      <c r="X121" s="155">
        <v>48</v>
      </c>
      <c r="Y121" s="155">
        <v>37</v>
      </c>
      <c r="Z121" s="155">
        <v>30</v>
      </c>
      <c r="AA121" s="155">
        <v>25</v>
      </c>
      <c r="AB121" s="155">
        <v>22</v>
      </c>
      <c r="AC121" s="691"/>
      <c r="AD121" s="164"/>
      <c r="AE121" s="303" t="s">
        <v>1165</v>
      </c>
      <c r="AF121" s="155">
        <v>443</v>
      </c>
      <c r="AG121" s="155">
        <v>431</v>
      </c>
      <c r="AH121" s="156">
        <v>286</v>
      </c>
      <c r="AI121" s="155">
        <v>199</v>
      </c>
      <c r="AJ121" s="155">
        <v>152</v>
      </c>
      <c r="AK121" s="156">
        <v>123</v>
      </c>
      <c r="AL121" s="155">
        <v>104</v>
      </c>
      <c r="AM121" s="156">
        <v>89</v>
      </c>
      <c r="AN121" s="155">
        <v>443</v>
      </c>
      <c r="AO121" s="155">
        <v>431</v>
      </c>
      <c r="AP121" s="156">
        <v>286</v>
      </c>
      <c r="AQ121" s="155">
        <v>199</v>
      </c>
      <c r="AR121" s="155">
        <v>152</v>
      </c>
      <c r="AS121" s="155">
        <v>123</v>
      </c>
      <c r="AT121" s="156">
        <v>104</v>
      </c>
      <c r="AU121" s="155">
        <v>89</v>
      </c>
      <c r="AV121" s="155">
        <v>654</v>
      </c>
      <c r="AW121" s="155">
        <v>654</v>
      </c>
      <c r="AX121" s="155">
        <v>514</v>
      </c>
      <c r="AY121" s="155">
        <v>357</v>
      </c>
      <c r="AZ121" s="155">
        <v>274</v>
      </c>
      <c r="BA121" s="155">
        <v>222</v>
      </c>
      <c r="BB121" s="155">
        <v>186</v>
      </c>
      <c r="BC121" s="155">
        <v>161</v>
      </c>
      <c r="BD121" s="691"/>
      <c r="BE121" s="164"/>
      <c r="BF121" s="303" t="s">
        <v>1165</v>
      </c>
      <c r="BG121" s="155">
        <v>362</v>
      </c>
      <c r="BH121" s="155">
        <v>539</v>
      </c>
      <c r="BI121" s="156">
        <v>622</v>
      </c>
      <c r="BJ121" s="155">
        <v>609</v>
      </c>
      <c r="BK121" s="155">
        <v>608</v>
      </c>
      <c r="BL121" s="156">
        <v>608</v>
      </c>
      <c r="BM121" s="155">
        <v>608</v>
      </c>
      <c r="BN121" s="156">
        <v>608</v>
      </c>
      <c r="BO121" s="155">
        <v>362</v>
      </c>
      <c r="BP121" s="155">
        <v>539</v>
      </c>
      <c r="BQ121" s="156">
        <v>622</v>
      </c>
      <c r="BR121" s="155">
        <v>609</v>
      </c>
      <c r="BS121" s="155">
        <v>608</v>
      </c>
      <c r="BT121" s="155">
        <v>608</v>
      </c>
      <c r="BU121" s="156">
        <v>608</v>
      </c>
      <c r="BV121" s="155">
        <v>608</v>
      </c>
      <c r="BW121" s="155">
        <v>297</v>
      </c>
      <c r="BX121" s="155">
        <v>449</v>
      </c>
      <c r="BY121" s="155">
        <v>622</v>
      </c>
      <c r="BZ121" s="155">
        <v>609</v>
      </c>
      <c r="CA121" s="155">
        <v>608</v>
      </c>
      <c r="CB121" s="155">
        <v>608</v>
      </c>
      <c r="CC121" s="155">
        <v>608</v>
      </c>
      <c r="CD121" s="155">
        <v>608</v>
      </c>
      <c r="CE121" s="691"/>
      <c r="CF121" s="164"/>
      <c r="CG121" s="303" t="s">
        <v>1165</v>
      </c>
      <c r="CH121" s="155">
        <v>231</v>
      </c>
      <c r="CI121" s="155">
        <v>308</v>
      </c>
      <c r="CJ121" s="156">
        <v>432</v>
      </c>
      <c r="CK121" s="155">
        <v>432</v>
      </c>
      <c r="CL121" s="155">
        <v>432</v>
      </c>
      <c r="CM121" s="156">
        <v>432</v>
      </c>
      <c r="CN121" s="155">
        <v>432</v>
      </c>
      <c r="CO121" s="156">
        <v>432</v>
      </c>
      <c r="CP121" s="155">
        <v>231</v>
      </c>
      <c r="CQ121" s="155">
        <v>308</v>
      </c>
      <c r="CR121" s="156">
        <v>432</v>
      </c>
      <c r="CS121" s="155">
        <v>432</v>
      </c>
      <c r="CT121" s="155">
        <v>432</v>
      </c>
      <c r="CU121" s="155">
        <v>432</v>
      </c>
      <c r="CV121" s="156">
        <v>432</v>
      </c>
      <c r="CW121" s="155">
        <v>432</v>
      </c>
      <c r="CX121" s="155">
        <v>306</v>
      </c>
      <c r="CY121" s="155">
        <v>306</v>
      </c>
      <c r="CZ121" s="155">
        <v>432</v>
      </c>
      <c r="DA121" s="155">
        <v>432</v>
      </c>
      <c r="DB121" s="155">
        <v>432</v>
      </c>
      <c r="DC121" s="155">
        <v>432</v>
      </c>
      <c r="DD121" s="155">
        <v>432</v>
      </c>
      <c r="DE121" s="155">
        <v>432</v>
      </c>
    </row>
    <row r="122" spans="1:109">
      <c r="A122" s="143">
        <v>122</v>
      </c>
      <c r="B122" s="691"/>
      <c r="C122" s="699">
        <v>130</v>
      </c>
      <c r="D122" s="304" t="s">
        <v>1166</v>
      </c>
      <c r="E122" s="157">
        <v>72</v>
      </c>
      <c r="F122" s="157">
        <v>72</v>
      </c>
      <c r="G122" s="158">
        <v>65</v>
      </c>
      <c r="H122" s="157">
        <v>48</v>
      </c>
      <c r="I122" s="157">
        <v>37</v>
      </c>
      <c r="J122" s="158">
        <v>30</v>
      </c>
      <c r="K122" s="157">
        <v>25</v>
      </c>
      <c r="L122" s="158">
        <v>21</v>
      </c>
      <c r="M122" s="157">
        <v>72</v>
      </c>
      <c r="N122" s="157">
        <v>72</v>
      </c>
      <c r="O122" s="158">
        <v>65</v>
      </c>
      <c r="P122" s="157">
        <v>48</v>
      </c>
      <c r="Q122" s="157">
        <v>37</v>
      </c>
      <c r="R122" s="157">
        <v>30</v>
      </c>
      <c r="S122" s="158">
        <v>25</v>
      </c>
      <c r="T122" s="157">
        <v>21</v>
      </c>
      <c r="U122" s="157">
        <v>59</v>
      </c>
      <c r="V122" s="157">
        <v>59</v>
      </c>
      <c r="W122" s="157">
        <v>59</v>
      </c>
      <c r="X122" s="157">
        <v>48</v>
      </c>
      <c r="Y122" s="157">
        <v>37</v>
      </c>
      <c r="Z122" s="157">
        <v>30</v>
      </c>
      <c r="AA122" s="157">
        <v>25</v>
      </c>
      <c r="AB122" s="157">
        <v>21</v>
      </c>
      <c r="AC122" s="691"/>
      <c r="AD122" s="699">
        <v>130</v>
      </c>
      <c r="AE122" s="304" t="s">
        <v>1166</v>
      </c>
      <c r="AF122" s="157">
        <v>299</v>
      </c>
      <c r="AG122" s="157">
        <v>299</v>
      </c>
      <c r="AH122" s="158">
        <v>272</v>
      </c>
      <c r="AI122" s="157">
        <v>198</v>
      </c>
      <c r="AJ122" s="157">
        <v>152</v>
      </c>
      <c r="AK122" s="158">
        <v>123</v>
      </c>
      <c r="AL122" s="157">
        <v>104</v>
      </c>
      <c r="AM122" s="158">
        <v>89</v>
      </c>
      <c r="AN122" s="157">
        <v>299</v>
      </c>
      <c r="AO122" s="157">
        <v>299</v>
      </c>
      <c r="AP122" s="158">
        <v>272</v>
      </c>
      <c r="AQ122" s="157">
        <v>198</v>
      </c>
      <c r="AR122" s="157">
        <v>152</v>
      </c>
      <c r="AS122" s="157">
        <v>123</v>
      </c>
      <c r="AT122" s="158">
        <v>104</v>
      </c>
      <c r="AU122" s="157">
        <v>89</v>
      </c>
      <c r="AV122" s="157">
        <v>442</v>
      </c>
      <c r="AW122" s="157">
        <v>442</v>
      </c>
      <c r="AX122" s="157">
        <v>442</v>
      </c>
      <c r="AY122" s="157">
        <v>357</v>
      </c>
      <c r="AZ122" s="157">
        <v>273</v>
      </c>
      <c r="BA122" s="157">
        <v>222</v>
      </c>
      <c r="BB122" s="157">
        <v>186</v>
      </c>
      <c r="BC122" s="157">
        <v>161</v>
      </c>
      <c r="BD122" s="691"/>
      <c r="BE122" s="699">
        <v>130</v>
      </c>
      <c r="BF122" s="304" t="s">
        <v>1166</v>
      </c>
      <c r="BG122" s="157">
        <v>244</v>
      </c>
      <c r="BH122" s="157">
        <v>365</v>
      </c>
      <c r="BI122" s="158">
        <v>485</v>
      </c>
      <c r="BJ122" s="157">
        <v>586</v>
      </c>
      <c r="BK122" s="157">
        <v>608</v>
      </c>
      <c r="BL122" s="158">
        <v>609</v>
      </c>
      <c r="BM122" s="157">
        <v>609</v>
      </c>
      <c r="BN122" s="158">
        <v>608</v>
      </c>
      <c r="BO122" s="157">
        <v>244</v>
      </c>
      <c r="BP122" s="157">
        <v>365</v>
      </c>
      <c r="BQ122" s="158">
        <v>485</v>
      </c>
      <c r="BR122" s="157">
        <v>586</v>
      </c>
      <c r="BS122" s="157">
        <v>608</v>
      </c>
      <c r="BT122" s="157">
        <v>609</v>
      </c>
      <c r="BU122" s="158">
        <v>609</v>
      </c>
      <c r="BV122" s="157">
        <v>608</v>
      </c>
      <c r="BW122" s="157">
        <v>201</v>
      </c>
      <c r="BX122" s="157">
        <v>303</v>
      </c>
      <c r="BY122" s="157">
        <v>446</v>
      </c>
      <c r="BZ122" s="157">
        <v>586</v>
      </c>
      <c r="CA122" s="157">
        <v>608</v>
      </c>
      <c r="CB122" s="157">
        <v>609</v>
      </c>
      <c r="CC122" s="157">
        <v>609</v>
      </c>
      <c r="CD122" s="157">
        <v>608</v>
      </c>
      <c r="CE122" s="691"/>
      <c r="CF122" s="699">
        <v>130</v>
      </c>
      <c r="CG122" s="304" t="s">
        <v>1166</v>
      </c>
      <c r="CH122" s="157">
        <v>156</v>
      </c>
      <c r="CI122" s="157">
        <v>208</v>
      </c>
      <c r="CJ122" s="158">
        <v>336</v>
      </c>
      <c r="CK122" s="157">
        <v>416</v>
      </c>
      <c r="CL122" s="157">
        <v>432</v>
      </c>
      <c r="CM122" s="158">
        <v>432</v>
      </c>
      <c r="CN122" s="157">
        <v>432</v>
      </c>
      <c r="CO122" s="158">
        <v>432</v>
      </c>
      <c r="CP122" s="157">
        <v>156</v>
      </c>
      <c r="CQ122" s="157">
        <v>208</v>
      </c>
      <c r="CR122" s="158">
        <v>336</v>
      </c>
      <c r="CS122" s="157">
        <v>416</v>
      </c>
      <c r="CT122" s="157">
        <v>432</v>
      </c>
      <c r="CU122" s="157">
        <v>432</v>
      </c>
      <c r="CV122" s="158">
        <v>432</v>
      </c>
      <c r="CW122" s="157">
        <v>432</v>
      </c>
      <c r="CX122" s="157">
        <v>205</v>
      </c>
      <c r="CY122" s="157">
        <v>205</v>
      </c>
      <c r="CZ122" s="157">
        <v>309</v>
      </c>
      <c r="DA122" s="157">
        <v>416</v>
      </c>
      <c r="DB122" s="157">
        <v>432</v>
      </c>
      <c r="DC122" s="157">
        <v>432</v>
      </c>
      <c r="DD122" s="157">
        <v>432</v>
      </c>
      <c r="DE122" s="157">
        <v>432</v>
      </c>
    </row>
    <row r="123" spans="1:109">
      <c r="A123" s="143">
        <v>123</v>
      </c>
      <c r="B123" s="691"/>
      <c r="C123" s="700"/>
      <c r="D123" s="305" t="s">
        <v>1167</v>
      </c>
      <c r="E123" s="159">
        <v>66</v>
      </c>
      <c r="F123" s="159">
        <v>66</v>
      </c>
      <c r="G123" s="160">
        <v>57</v>
      </c>
      <c r="H123" s="159">
        <v>48</v>
      </c>
      <c r="I123" s="159">
        <v>37</v>
      </c>
      <c r="J123" s="160">
        <v>30</v>
      </c>
      <c r="K123" s="159">
        <v>25</v>
      </c>
      <c r="L123" s="160">
        <v>22</v>
      </c>
      <c r="M123" s="159">
        <v>66</v>
      </c>
      <c r="N123" s="159">
        <v>66</v>
      </c>
      <c r="O123" s="160">
        <v>57</v>
      </c>
      <c r="P123" s="159">
        <v>48</v>
      </c>
      <c r="Q123" s="159">
        <v>37</v>
      </c>
      <c r="R123" s="159">
        <v>30</v>
      </c>
      <c r="S123" s="160">
        <v>25</v>
      </c>
      <c r="T123" s="159">
        <v>22</v>
      </c>
      <c r="U123" s="159">
        <v>54</v>
      </c>
      <c r="V123" s="159">
        <v>54</v>
      </c>
      <c r="W123" s="159">
        <v>54</v>
      </c>
      <c r="X123" s="159">
        <v>48</v>
      </c>
      <c r="Y123" s="159">
        <v>37</v>
      </c>
      <c r="Z123" s="159">
        <v>30</v>
      </c>
      <c r="AA123" s="159">
        <v>25</v>
      </c>
      <c r="AB123" s="159">
        <v>22</v>
      </c>
      <c r="AC123" s="691"/>
      <c r="AD123" s="700"/>
      <c r="AE123" s="305" t="s">
        <v>1167</v>
      </c>
      <c r="AF123" s="159">
        <v>273</v>
      </c>
      <c r="AG123" s="159">
        <v>273</v>
      </c>
      <c r="AH123" s="160">
        <v>238</v>
      </c>
      <c r="AI123" s="159">
        <v>198</v>
      </c>
      <c r="AJ123" s="159">
        <v>152</v>
      </c>
      <c r="AK123" s="160">
        <v>124</v>
      </c>
      <c r="AL123" s="159">
        <v>104</v>
      </c>
      <c r="AM123" s="160">
        <v>90</v>
      </c>
      <c r="AN123" s="159">
        <v>273</v>
      </c>
      <c r="AO123" s="159">
        <v>273</v>
      </c>
      <c r="AP123" s="160">
        <v>238</v>
      </c>
      <c r="AQ123" s="159">
        <v>198</v>
      </c>
      <c r="AR123" s="159">
        <v>152</v>
      </c>
      <c r="AS123" s="159">
        <v>124</v>
      </c>
      <c r="AT123" s="160">
        <v>104</v>
      </c>
      <c r="AU123" s="159">
        <v>90</v>
      </c>
      <c r="AV123" s="159">
        <v>403</v>
      </c>
      <c r="AW123" s="159">
        <v>403</v>
      </c>
      <c r="AX123" s="159">
        <v>403</v>
      </c>
      <c r="AY123" s="159">
        <v>357</v>
      </c>
      <c r="AZ123" s="159">
        <v>274</v>
      </c>
      <c r="BA123" s="159">
        <v>222</v>
      </c>
      <c r="BB123" s="159">
        <v>186</v>
      </c>
      <c r="BC123" s="159">
        <v>161</v>
      </c>
      <c r="BD123" s="691"/>
      <c r="BE123" s="700"/>
      <c r="BF123" s="305" t="s">
        <v>1167</v>
      </c>
      <c r="BG123" s="159">
        <v>223</v>
      </c>
      <c r="BH123" s="159">
        <v>333</v>
      </c>
      <c r="BI123" s="160">
        <v>436</v>
      </c>
      <c r="BJ123" s="159">
        <v>511</v>
      </c>
      <c r="BK123" s="159">
        <v>584</v>
      </c>
      <c r="BL123" s="160">
        <v>608</v>
      </c>
      <c r="BM123" s="159">
        <v>608</v>
      </c>
      <c r="BN123" s="160">
        <v>608</v>
      </c>
      <c r="BO123" s="159">
        <v>223</v>
      </c>
      <c r="BP123" s="159">
        <v>333</v>
      </c>
      <c r="BQ123" s="160">
        <v>436</v>
      </c>
      <c r="BR123" s="159">
        <v>511</v>
      </c>
      <c r="BS123" s="159">
        <v>584</v>
      </c>
      <c r="BT123" s="159">
        <v>608</v>
      </c>
      <c r="BU123" s="160">
        <v>608</v>
      </c>
      <c r="BV123" s="159">
        <v>608</v>
      </c>
      <c r="BW123" s="159">
        <v>184</v>
      </c>
      <c r="BX123" s="159">
        <v>276</v>
      </c>
      <c r="BY123" s="159">
        <v>408</v>
      </c>
      <c r="BZ123" s="159">
        <v>511</v>
      </c>
      <c r="CA123" s="159">
        <v>584</v>
      </c>
      <c r="CB123" s="159">
        <v>608</v>
      </c>
      <c r="CC123" s="159">
        <v>608</v>
      </c>
      <c r="CD123" s="159">
        <v>608</v>
      </c>
      <c r="CE123" s="691"/>
      <c r="CF123" s="700"/>
      <c r="CG123" s="305" t="s">
        <v>1167</v>
      </c>
      <c r="CH123" s="159">
        <v>142</v>
      </c>
      <c r="CI123" s="159">
        <v>191</v>
      </c>
      <c r="CJ123" s="160">
        <v>302</v>
      </c>
      <c r="CK123" s="159">
        <v>363</v>
      </c>
      <c r="CL123" s="159">
        <v>415</v>
      </c>
      <c r="CM123" s="160">
        <v>432</v>
      </c>
      <c r="CN123" s="159">
        <v>432</v>
      </c>
      <c r="CO123" s="160">
        <v>432</v>
      </c>
      <c r="CP123" s="159">
        <v>142</v>
      </c>
      <c r="CQ123" s="159">
        <v>191</v>
      </c>
      <c r="CR123" s="160">
        <v>302</v>
      </c>
      <c r="CS123" s="159">
        <v>363</v>
      </c>
      <c r="CT123" s="159">
        <v>415</v>
      </c>
      <c r="CU123" s="159">
        <v>432</v>
      </c>
      <c r="CV123" s="160">
        <v>432</v>
      </c>
      <c r="CW123" s="159">
        <v>432</v>
      </c>
      <c r="CX123" s="159">
        <v>188</v>
      </c>
      <c r="CY123" s="159">
        <v>188</v>
      </c>
      <c r="CZ123" s="159">
        <v>283</v>
      </c>
      <c r="DA123" s="159">
        <v>363</v>
      </c>
      <c r="DB123" s="159">
        <v>415</v>
      </c>
      <c r="DC123" s="159">
        <v>432</v>
      </c>
      <c r="DD123" s="159">
        <v>432</v>
      </c>
      <c r="DE123" s="159">
        <v>432</v>
      </c>
    </row>
    <row r="124" spans="1:109">
      <c r="A124" s="143">
        <v>124</v>
      </c>
      <c r="B124" s="691"/>
      <c r="C124" s="710">
        <v>140</v>
      </c>
      <c r="D124" s="303" t="s">
        <v>1165</v>
      </c>
      <c r="E124" s="155">
        <v>101</v>
      </c>
      <c r="F124" s="155">
        <v>101</v>
      </c>
      <c r="G124" s="156">
        <v>69</v>
      </c>
      <c r="H124" s="155">
        <v>48</v>
      </c>
      <c r="I124" s="155">
        <v>37</v>
      </c>
      <c r="J124" s="156">
        <v>30</v>
      </c>
      <c r="K124" s="155">
        <v>25</v>
      </c>
      <c r="L124" s="156">
        <v>22</v>
      </c>
      <c r="M124" s="155">
        <v>101</v>
      </c>
      <c r="N124" s="155">
        <v>101</v>
      </c>
      <c r="O124" s="156">
        <v>69</v>
      </c>
      <c r="P124" s="155">
        <v>48</v>
      </c>
      <c r="Q124" s="155">
        <v>37</v>
      </c>
      <c r="R124" s="155">
        <v>30</v>
      </c>
      <c r="S124" s="156">
        <v>25</v>
      </c>
      <c r="T124" s="155">
        <v>22</v>
      </c>
      <c r="U124" s="155">
        <v>82</v>
      </c>
      <c r="V124" s="155">
        <v>82</v>
      </c>
      <c r="W124" s="155">
        <v>69</v>
      </c>
      <c r="X124" s="155">
        <v>48</v>
      </c>
      <c r="Y124" s="155">
        <v>37</v>
      </c>
      <c r="Z124" s="155">
        <v>30</v>
      </c>
      <c r="AA124" s="155">
        <v>25</v>
      </c>
      <c r="AB124" s="155">
        <v>22</v>
      </c>
      <c r="AC124" s="691"/>
      <c r="AD124" s="710">
        <v>140</v>
      </c>
      <c r="AE124" s="303" t="s">
        <v>1165</v>
      </c>
      <c r="AF124" s="155">
        <v>493</v>
      </c>
      <c r="AG124" s="155">
        <v>493</v>
      </c>
      <c r="AH124" s="156">
        <v>336</v>
      </c>
      <c r="AI124" s="155">
        <v>233</v>
      </c>
      <c r="AJ124" s="155">
        <v>178</v>
      </c>
      <c r="AK124" s="156">
        <v>145</v>
      </c>
      <c r="AL124" s="155">
        <v>122</v>
      </c>
      <c r="AM124" s="156">
        <v>105</v>
      </c>
      <c r="AN124" s="155">
        <v>493</v>
      </c>
      <c r="AO124" s="155">
        <v>493</v>
      </c>
      <c r="AP124" s="156">
        <v>336</v>
      </c>
      <c r="AQ124" s="155">
        <v>233</v>
      </c>
      <c r="AR124" s="155">
        <v>178</v>
      </c>
      <c r="AS124" s="155">
        <v>145</v>
      </c>
      <c r="AT124" s="156">
        <v>122</v>
      </c>
      <c r="AU124" s="155">
        <v>105</v>
      </c>
      <c r="AV124" s="155">
        <v>713</v>
      </c>
      <c r="AW124" s="155">
        <v>713</v>
      </c>
      <c r="AX124" s="155">
        <v>601</v>
      </c>
      <c r="AY124" s="155">
        <v>417</v>
      </c>
      <c r="AZ124" s="155">
        <v>319</v>
      </c>
      <c r="BA124" s="155">
        <v>259</v>
      </c>
      <c r="BB124" s="155">
        <v>218</v>
      </c>
      <c r="BC124" s="155">
        <v>188</v>
      </c>
      <c r="BD124" s="691"/>
      <c r="BE124" s="710">
        <v>140</v>
      </c>
      <c r="BF124" s="303" t="s">
        <v>1165</v>
      </c>
      <c r="BG124" s="155">
        <v>388</v>
      </c>
      <c r="BH124" s="155">
        <v>548</v>
      </c>
      <c r="BI124" s="156">
        <v>646</v>
      </c>
      <c r="BJ124" s="155">
        <v>609</v>
      </c>
      <c r="BK124" s="155">
        <v>608</v>
      </c>
      <c r="BL124" s="156">
        <v>608</v>
      </c>
      <c r="BM124" s="155">
        <v>608</v>
      </c>
      <c r="BN124" s="156">
        <v>608</v>
      </c>
      <c r="BO124" s="155">
        <v>388</v>
      </c>
      <c r="BP124" s="155">
        <v>548</v>
      </c>
      <c r="BQ124" s="156">
        <v>646</v>
      </c>
      <c r="BR124" s="155">
        <v>609</v>
      </c>
      <c r="BS124" s="155">
        <v>608</v>
      </c>
      <c r="BT124" s="155">
        <v>608</v>
      </c>
      <c r="BU124" s="156">
        <v>608</v>
      </c>
      <c r="BV124" s="155">
        <v>608</v>
      </c>
      <c r="BW124" s="155">
        <v>315</v>
      </c>
      <c r="BX124" s="155">
        <v>443</v>
      </c>
      <c r="BY124" s="155">
        <v>642</v>
      </c>
      <c r="BZ124" s="155">
        <v>609</v>
      </c>
      <c r="CA124" s="155">
        <v>608</v>
      </c>
      <c r="CB124" s="155">
        <v>608</v>
      </c>
      <c r="CC124" s="155">
        <v>608</v>
      </c>
      <c r="CD124" s="155">
        <v>608</v>
      </c>
      <c r="CE124" s="691"/>
      <c r="CF124" s="710">
        <v>140</v>
      </c>
      <c r="CG124" s="303" t="s">
        <v>1165</v>
      </c>
      <c r="CH124" s="155">
        <v>247</v>
      </c>
      <c r="CI124" s="155">
        <v>297</v>
      </c>
      <c r="CJ124" s="156">
        <v>432</v>
      </c>
      <c r="CK124" s="155">
        <v>432</v>
      </c>
      <c r="CL124" s="155">
        <v>432</v>
      </c>
      <c r="CM124" s="156">
        <v>432</v>
      </c>
      <c r="CN124" s="155">
        <v>432</v>
      </c>
      <c r="CO124" s="156">
        <v>432</v>
      </c>
      <c r="CP124" s="155">
        <v>247</v>
      </c>
      <c r="CQ124" s="155">
        <v>297</v>
      </c>
      <c r="CR124" s="156">
        <v>432</v>
      </c>
      <c r="CS124" s="155">
        <v>432</v>
      </c>
      <c r="CT124" s="155">
        <v>432</v>
      </c>
      <c r="CU124" s="155">
        <v>432</v>
      </c>
      <c r="CV124" s="156">
        <v>432</v>
      </c>
      <c r="CW124" s="155">
        <v>432</v>
      </c>
      <c r="CX124" s="155">
        <v>332</v>
      </c>
      <c r="CY124" s="155">
        <v>332</v>
      </c>
      <c r="CZ124" s="155">
        <v>430</v>
      </c>
      <c r="DA124" s="155">
        <v>432</v>
      </c>
      <c r="DB124" s="155">
        <v>432</v>
      </c>
      <c r="DC124" s="155">
        <v>432</v>
      </c>
      <c r="DD124" s="155">
        <v>432</v>
      </c>
      <c r="DE124" s="155">
        <v>432</v>
      </c>
    </row>
    <row r="125" spans="1:109">
      <c r="A125" s="143">
        <v>125</v>
      </c>
      <c r="B125" s="691"/>
      <c r="C125" s="711"/>
      <c r="D125" s="304" t="s">
        <v>1166</v>
      </c>
      <c r="E125" s="157">
        <v>68</v>
      </c>
      <c r="F125" s="157">
        <v>68</v>
      </c>
      <c r="G125" s="158">
        <v>64</v>
      </c>
      <c r="H125" s="157">
        <v>48</v>
      </c>
      <c r="I125" s="157">
        <v>37</v>
      </c>
      <c r="J125" s="158">
        <v>30</v>
      </c>
      <c r="K125" s="157">
        <v>25</v>
      </c>
      <c r="L125" s="158">
        <v>21</v>
      </c>
      <c r="M125" s="157">
        <v>68</v>
      </c>
      <c r="N125" s="157">
        <v>68</v>
      </c>
      <c r="O125" s="158">
        <v>64</v>
      </c>
      <c r="P125" s="157">
        <v>48</v>
      </c>
      <c r="Q125" s="157">
        <v>37</v>
      </c>
      <c r="R125" s="157">
        <v>30</v>
      </c>
      <c r="S125" s="158">
        <v>25</v>
      </c>
      <c r="T125" s="157">
        <v>21</v>
      </c>
      <c r="U125" s="157">
        <v>56</v>
      </c>
      <c r="V125" s="157">
        <v>56</v>
      </c>
      <c r="W125" s="157">
        <v>56</v>
      </c>
      <c r="X125" s="157">
        <v>48</v>
      </c>
      <c r="Y125" s="157">
        <v>37</v>
      </c>
      <c r="Z125" s="157">
        <v>30</v>
      </c>
      <c r="AA125" s="157">
        <v>25</v>
      </c>
      <c r="AB125" s="157">
        <v>21</v>
      </c>
      <c r="AC125" s="691"/>
      <c r="AD125" s="711"/>
      <c r="AE125" s="304" t="s">
        <v>1166</v>
      </c>
      <c r="AF125" s="157">
        <v>332</v>
      </c>
      <c r="AG125" s="157">
        <v>332</v>
      </c>
      <c r="AH125" s="158">
        <v>313</v>
      </c>
      <c r="AI125" s="157">
        <v>233</v>
      </c>
      <c r="AJ125" s="157">
        <v>178</v>
      </c>
      <c r="AK125" s="158">
        <v>145</v>
      </c>
      <c r="AL125" s="157">
        <v>121</v>
      </c>
      <c r="AM125" s="158">
        <v>105</v>
      </c>
      <c r="AN125" s="157">
        <v>332</v>
      </c>
      <c r="AO125" s="157">
        <v>332</v>
      </c>
      <c r="AP125" s="158">
        <v>313</v>
      </c>
      <c r="AQ125" s="157">
        <v>233</v>
      </c>
      <c r="AR125" s="157">
        <v>178</v>
      </c>
      <c r="AS125" s="157">
        <v>145</v>
      </c>
      <c r="AT125" s="158">
        <v>121</v>
      </c>
      <c r="AU125" s="157">
        <v>105</v>
      </c>
      <c r="AV125" s="157">
        <v>490</v>
      </c>
      <c r="AW125" s="157">
        <v>490</v>
      </c>
      <c r="AX125" s="157">
        <v>490</v>
      </c>
      <c r="AY125" s="157">
        <v>417</v>
      </c>
      <c r="AZ125" s="157">
        <v>319</v>
      </c>
      <c r="BA125" s="157">
        <v>259</v>
      </c>
      <c r="BB125" s="157">
        <v>218</v>
      </c>
      <c r="BC125" s="157">
        <v>188</v>
      </c>
      <c r="BD125" s="691"/>
      <c r="BE125" s="711"/>
      <c r="BF125" s="304" t="s">
        <v>1166</v>
      </c>
      <c r="BG125" s="157">
        <v>262</v>
      </c>
      <c r="BH125" s="157">
        <v>369</v>
      </c>
      <c r="BI125" s="158">
        <v>493</v>
      </c>
      <c r="BJ125" s="157">
        <v>586</v>
      </c>
      <c r="BK125" s="157">
        <v>608</v>
      </c>
      <c r="BL125" s="158">
        <v>609</v>
      </c>
      <c r="BM125" s="157">
        <v>609</v>
      </c>
      <c r="BN125" s="158">
        <v>608</v>
      </c>
      <c r="BO125" s="157">
        <v>262</v>
      </c>
      <c r="BP125" s="157">
        <v>369</v>
      </c>
      <c r="BQ125" s="158">
        <v>493</v>
      </c>
      <c r="BR125" s="157">
        <v>586</v>
      </c>
      <c r="BS125" s="157">
        <v>608</v>
      </c>
      <c r="BT125" s="157">
        <v>609</v>
      </c>
      <c r="BU125" s="158">
        <v>609</v>
      </c>
      <c r="BV125" s="157">
        <v>608</v>
      </c>
      <c r="BW125" s="157">
        <v>216</v>
      </c>
      <c r="BX125" s="157">
        <v>304</v>
      </c>
      <c r="BY125" s="157">
        <v>439</v>
      </c>
      <c r="BZ125" s="157">
        <v>586</v>
      </c>
      <c r="CA125" s="157">
        <v>608</v>
      </c>
      <c r="CB125" s="157">
        <v>609</v>
      </c>
      <c r="CC125" s="157">
        <v>609</v>
      </c>
      <c r="CD125" s="157">
        <v>608</v>
      </c>
      <c r="CE125" s="691"/>
      <c r="CF125" s="711"/>
      <c r="CG125" s="304" t="s">
        <v>1166</v>
      </c>
      <c r="CH125" s="157">
        <v>168</v>
      </c>
      <c r="CI125" s="157">
        <v>200</v>
      </c>
      <c r="CJ125" s="158">
        <v>329</v>
      </c>
      <c r="CK125" s="157">
        <v>416</v>
      </c>
      <c r="CL125" s="157">
        <v>432</v>
      </c>
      <c r="CM125" s="158">
        <v>432</v>
      </c>
      <c r="CN125" s="157">
        <v>432</v>
      </c>
      <c r="CO125" s="158">
        <v>432</v>
      </c>
      <c r="CP125" s="157">
        <v>168</v>
      </c>
      <c r="CQ125" s="157">
        <v>200</v>
      </c>
      <c r="CR125" s="158">
        <v>329</v>
      </c>
      <c r="CS125" s="157">
        <v>416</v>
      </c>
      <c r="CT125" s="157">
        <v>432</v>
      </c>
      <c r="CU125" s="157">
        <v>432</v>
      </c>
      <c r="CV125" s="158">
        <v>432</v>
      </c>
      <c r="CW125" s="157">
        <v>432</v>
      </c>
      <c r="CX125" s="157">
        <v>227</v>
      </c>
      <c r="CY125" s="157">
        <v>227</v>
      </c>
      <c r="CZ125" s="157">
        <v>294</v>
      </c>
      <c r="DA125" s="157">
        <v>416</v>
      </c>
      <c r="DB125" s="157">
        <v>432</v>
      </c>
      <c r="DC125" s="157">
        <v>432</v>
      </c>
      <c r="DD125" s="157">
        <v>432</v>
      </c>
      <c r="DE125" s="157">
        <v>432</v>
      </c>
    </row>
    <row r="126" spans="1:109">
      <c r="A126" s="143">
        <v>126</v>
      </c>
      <c r="B126" s="691"/>
      <c r="C126" s="712"/>
      <c r="D126" s="305" t="s">
        <v>1167</v>
      </c>
      <c r="E126" s="159">
        <v>62</v>
      </c>
      <c r="F126" s="159">
        <v>62</v>
      </c>
      <c r="G126" s="160">
        <v>56</v>
      </c>
      <c r="H126" s="159">
        <v>48</v>
      </c>
      <c r="I126" s="159">
        <v>37</v>
      </c>
      <c r="J126" s="160">
        <v>30</v>
      </c>
      <c r="K126" s="159">
        <v>25</v>
      </c>
      <c r="L126" s="160">
        <v>22</v>
      </c>
      <c r="M126" s="159">
        <v>62</v>
      </c>
      <c r="N126" s="159">
        <v>62</v>
      </c>
      <c r="O126" s="160">
        <v>56</v>
      </c>
      <c r="P126" s="159">
        <v>48</v>
      </c>
      <c r="Q126" s="159">
        <v>37</v>
      </c>
      <c r="R126" s="159">
        <v>30</v>
      </c>
      <c r="S126" s="160">
        <v>25</v>
      </c>
      <c r="T126" s="159">
        <v>22</v>
      </c>
      <c r="U126" s="159">
        <v>51</v>
      </c>
      <c r="V126" s="159">
        <v>51</v>
      </c>
      <c r="W126" s="159">
        <v>51</v>
      </c>
      <c r="X126" s="159">
        <v>48</v>
      </c>
      <c r="Y126" s="159">
        <v>37</v>
      </c>
      <c r="Z126" s="159">
        <v>30</v>
      </c>
      <c r="AA126" s="159">
        <v>25</v>
      </c>
      <c r="AB126" s="159">
        <v>22</v>
      </c>
      <c r="AC126" s="691"/>
      <c r="AD126" s="712"/>
      <c r="AE126" s="305" t="s">
        <v>1167</v>
      </c>
      <c r="AF126" s="159">
        <v>304</v>
      </c>
      <c r="AG126" s="159">
        <v>304</v>
      </c>
      <c r="AH126" s="160">
        <v>276</v>
      </c>
      <c r="AI126" s="159">
        <v>233</v>
      </c>
      <c r="AJ126" s="159">
        <v>179</v>
      </c>
      <c r="AK126" s="160">
        <v>145</v>
      </c>
      <c r="AL126" s="159">
        <v>122</v>
      </c>
      <c r="AM126" s="160">
        <v>105</v>
      </c>
      <c r="AN126" s="159">
        <v>304</v>
      </c>
      <c r="AO126" s="159">
        <v>304</v>
      </c>
      <c r="AP126" s="160">
        <v>276</v>
      </c>
      <c r="AQ126" s="159">
        <v>233</v>
      </c>
      <c r="AR126" s="159">
        <v>179</v>
      </c>
      <c r="AS126" s="159">
        <v>145</v>
      </c>
      <c r="AT126" s="160">
        <v>122</v>
      </c>
      <c r="AU126" s="159">
        <v>105</v>
      </c>
      <c r="AV126" s="159">
        <v>447</v>
      </c>
      <c r="AW126" s="159">
        <v>447</v>
      </c>
      <c r="AX126" s="159">
        <v>447</v>
      </c>
      <c r="AY126" s="159">
        <v>416</v>
      </c>
      <c r="AZ126" s="159">
        <v>320</v>
      </c>
      <c r="BA126" s="159">
        <v>259</v>
      </c>
      <c r="BB126" s="159">
        <v>218</v>
      </c>
      <c r="BC126" s="159">
        <v>188</v>
      </c>
      <c r="BD126" s="691"/>
      <c r="BE126" s="712"/>
      <c r="BF126" s="305" t="s">
        <v>1167</v>
      </c>
      <c r="BG126" s="159">
        <v>239</v>
      </c>
      <c r="BH126" s="159">
        <v>336</v>
      </c>
      <c r="BI126" s="160">
        <v>446</v>
      </c>
      <c r="BJ126" s="159">
        <v>511</v>
      </c>
      <c r="BK126" s="159">
        <v>584</v>
      </c>
      <c r="BL126" s="160">
        <v>608</v>
      </c>
      <c r="BM126" s="159">
        <v>608</v>
      </c>
      <c r="BN126" s="160">
        <v>608</v>
      </c>
      <c r="BO126" s="159">
        <v>239</v>
      </c>
      <c r="BP126" s="159">
        <v>336</v>
      </c>
      <c r="BQ126" s="160">
        <v>446</v>
      </c>
      <c r="BR126" s="159">
        <v>511</v>
      </c>
      <c r="BS126" s="159">
        <v>584</v>
      </c>
      <c r="BT126" s="159">
        <v>608</v>
      </c>
      <c r="BU126" s="160">
        <v>608</v>
      </c>
      <c r="BV126" s="159">
        <v>608</v>
      </c>
      <c r="BW126" s="159">
        <v>197</v>
      </c>
      <c r="BX126" s="159">
        <v>277</v>
      </c>
      <c r="BY126" s="159">
        <v>402</v>
      </c>
      <c r="BZ126" s="159">
        <v>511</v>
      </c>
      <c r="CA126" s="159">
        <v>584</v>
      </c>
      <c r="CB126" s="159">
        <v>608</v>
      </c>
      <c r="CC126" s="159">
        <v>608</v>
      </c>
      <c r="CD126" s="159">
        <v>608</v>
      </c>
      <c r="CE126" s="691"/>
      <c r="CF126" s="712"/>
      <c r="CG126" s="305" t="s">
        <v>1167</v>
      </c>
      <c r="CH126" s="159">
        <v>153</v>
      </c>
      <c r="CI126" s="159">
        <v>183</v>
      </c>
      <c r="CJ126" s="160">
        <v>298</v>
      </c>
      <c r="CK126" s="159">
        <v>363</v>
      </c>
      <c r="CL126" s="159">
        <v>415</v>
      </c>
      <c r="CM126" s="160">
        <v>432</v>
      </c>
      <c r="CN126" s="159">
        <v>432</v>
      </c>
      <c r="CO126" s="160">
        <v>432</v>
      </c>
      <c r="CP126" s="159">
        <v>153</v>
      </c>
      <c r="CQ126" s="159">
        <v>183</v>
      </c>
      <c r="CR126" s="160">
        <v>298</v>
      </c>
      <c r="CS126" s="159">
        <v>363</v>
      </c>
      <c r="CT126" s="159">
        <v>415</v>
      </c>
      <c r="CU126" s="159">
        <v>432</v>
      </c>
      <c r="CV126" s="160">
        <v>432</v>
      </c>
      <c r="CW126" s="159">
        <v>432</v>
      </c>
      <c r="CX126" s="159">
        <v>208</v>
      </c>
      <c r="CY126" s="159">
        <v>208</v>
      </c>
      <c r="CZ126" s="159">
        <v>267</v>
      </c>
      <c r="DA126" s="159">
        <v>363</v>
      </c>
      <c r="DB126" s="159">
        <v>415</v>
      </c>
      <c r="DC126" s="159">
        <v>432</v>
      </c>
      <c r="DD126" s="159">
        <v>432</v>
      </c>
      <c r="DE126" s="159">
        <v>432</v>
      </c>
    </row>
    <row r="127" spans="1:109">
      <c r="A127" s="143">
        <v>127</v>
      </c>
      <c r="B127" s="691"/>
      <c r="C127" s="684">
        <v>150</v>
      </c>
      <c r="D127" s="303" t="s">
        <v>1165</v>
      </c>
      <c r="E127" s="155">
        <v>96</v>
      </c>
      <c r="F127" s="155">
        <v>96</v>
      </c>
      <c r="G127" s="156">
        <v>69</v>
      </c>
      <c r="H127" s="155">
        <v>48</v>
      </c>
      <c r="I127" s="155">
        <v>37</v>
      </c>
      <c r="J127" s="156">
        <v>30</v>
      </c>
      <c r="K127" s="155">
        <v>25</v>
      </c>
      <c r="L127" s="156">
        <v>22</v>
      </c>
      <c r="M127" s="155">
        <v>96</v>
      </c>
      <c r="N127" s="155">
        <v>96</v>
      </c>
      <c r="O127" s="156">
        <v>69</v>
      </c>
      <c r="P127" s="155">
        <v>48</v>
      </c>
      <c r="Q127" s="155">
        <v>37</v>
      </c>
      <c r="R127" s="155">
        <v>30</v>
      </c>
      <c r="S127" s="156">
        <v>25</v>
      </c>
      <c r="T127" s="155">
        <v>22</v>
      </c>
      <c r="U127" s="155">
        <v>71</v>
      </c>
      <c r="V127" s="155">
        <v>71</v>
      </c>
      <c r="W127" s="155">
        <v>69</v>
      </c>
      <c r="X127" s="155">
        <v>48</v>
      </c>
      <c r="Y127" s="155">
        <v>37</v>
      </c>
      <c r="Z127" s="155">
        <v>30</v>
      </c>
      <c r="AA127" s="155">
        <v>25</v>
      </c>
      <c r="AB127" s="155">
        <v>22</v>
      </c>
      <c r="AC127" s="691"/>
      <c r="AD127" s="684">
        <v>150</v>
      </c>
      <c r="AE127" s="303" t="s">
        <v>1165</v>
      </c>
      <c r="AF127" s="155">
        <v>542</v>
      </c>
      <c r="AG127" s="155">
        <v>542</v>
      </c>
      <c r="AH127" s="156">
        <v>388</v>
      </c>
      <c r="AI127" s="155">
        <v>269</v>
      </c>
      <c r="AJ127" s="155">
        <v>207</v>
      </c>
      <c r="AK127" s="156">
        <v>168</v>
      </c>
      <c r="AL127" s="155">
        <v>141</v>
      </c>
      <c r="AM127" s="156">
        <v>121</v>
      </c>
      <c r="AN127" s="155">
        <v>542</v>
      </c>
      <c r="AO127" s="155">
        <v>542</v>
      </c>
      <c r="AP127" s="156">
        <v>388</v>
      </c>
      <c r="AQ127" s="155">
        <v>269</v>
      </c>
      <c r="AR127" s="155">
        <v>207</v>
      </c>
      <c r="AS127" s="155">
        <v>168</v>
      </c>
      <c r="AT127" s="156">
        <v>141</v>
      </c>
      <c r="AU127" s="155">
        <v>121</v>
      </c>
      <c r="AV127" s="155">
        <v>713</v>
      </c>
      <c r="AW127" s="155">
        <v>713</v>
      </c>
      <c r="AX127" s="155">
        <v>692</v>
      </c>
      <c r="AY127" s="155">
        <v>480</v>
      </c>
      <c r="AZ127" s="155">
        <v>368</v>
      </c>
      <c r="BA127" s="155">
        <v>299</v>
      </c>
      <c r="BB127" s="155">
        <v>251</v>
      </c>
      <c r="BC127" s="155">
        <v>217</v>
      </c>
      <c r="BD127" s="691"/>
      <c r="BE127" s="684">
        <v>150</v>
      </c>
      <c r="BF127" s="303" t="s">
        <v>1165</v>
      </c>
      <c r="BG127" s="155">
        <v>386</v>
      </c>
      <c r="BH127" s="155">
        <v>532</v>
      </c>
      <c r="BI127" s="156">
        <v>654</v>
      </c>
      <c r="BJ127" s="155">
        <v>609</v>
      </c>
      <c r="BK127" s="155">
        <v>608</v>
      </c>
      <c r="BL127" s="156">
        <v>608</v>
      </c>
      <c r="BM127" s="155">
        <v>608</v>
      </c>
      <c r="BN127" s="156">
        <v>608</v>
      </c>
      <c r="BO127" s="155">
        <v>386</v>
      </c>
      <c r="BP127" s="155">
        <v>532</v>
      </c>
      <c r="BQ127" s="156">
        <v>654</v>
      </c>
      <c r="BR127" s="155">
        <v>609</v>
      </c>
      <c r="BS127" s="155">
        <v>608</v>
      </c>
      <c r="BT127" s="155">
        <v>608</v>
      </c>
      <c r="BU127" s="156">
        <v>608</v>
      </c>
      <c r="BV127" s="155">
        <v>608</v>
      </c>
      <c r="BW127" s="155">
        <v>284</v>
      </c>
      <c r="BX127" s="155">
        <v>392</v>
      </c>
      <c r="BY127" s="155">
        <v>564</v>
      </c>
      <c r="BZ127" s="155">
        <v>609</v>
      </c>
      <c r="CA127" s="155">
        <v>608</v>
      </c>
      <c r="CB127" s="155">
        <v>608</v>
      </c>
      <c r="CC127" s="155">
        <v>608</v>
      </c>
      <c r="CD127" s="155">
        <v>608</v>
      </c>
      <c r="CE127" s="691"/>
      <c r="CF127" s="684">
        <v>150</v>
      </c>
      <c r="CG127" s="303" t="s">
        <v>1165</v>
      </c>
      <c r="CH127" s="155">
        <v>264</v>
      </c>
      <c r="CI127" s="155">
        <v>283</v>
      </c>
      <c r="CJ127" s="156">
        <v>432</v>
      </c>
      <c r="CK127" s="155">
        <v>432</v>
      </c>
      <c r="CL127" s="155">
        <v>432</v>
      </c>
      <c r="CM127" s="156">
        <v>432</v>
      </c>
      <c r="CN127" s="155">
        <v>432</v>
      </c>
      <c r="CO127" s="156">
        <v>432</v>
      </c>
      <c r="CP127" s="155">
        <v>264</v>
      </c>
      <c r="CQ127" s="155">
        <v>283</v>
      </c>
      <c r="CR127" s="156">
        <v>432</v>
      </c>
      <c r="CS127" s="155">
        <v>432</v>
      </c>
      <c r="CT127" s="155">
        <v>432</v>
      </c>
      <c r="CU127" s="155">
        <v>432</v>
      </c>
      <c r="CV127" s="156">
        <v>432</v>
      </c>
      <c r="CW127" s="155">
        <v>432</v>
      </c>
      <c r="CX127" s="155">
        <v>332</v>
      </c>
      <c r="CY127" s="155">
        <v>332</v>
      </c>
      <c r="CZ127" s="155">
        <v>372</v>
      </c>
      <c r="DA127" s="155">
        <v>432</v>
      </c>
      <c r="DB127" s="155">
        <v>432</v>
      </c>
      <c r="DC127" s="155">
        <v>432</v>
      </c>
      <c r="DD127" s="155">
        <v>432</v>
      </c>
      <c r="DE127" s="155">
        <v>432</v>
      </c>
    </row>
    <row r="128" spans="1:109">
      <c r="A128" s="143">
        <v>128</v>
      </c>
      <c r="B128" s="691"/>
      <c r="C128" s="685"/>
      <c r="D128" s="304" t="s">
        <v>1166</v>
      </c>
      <c r="E128" s="157">
        <v>65</v>
      </c>
      <c r="F128" s="157">
        <v>65</v>
      </c>
      <c r="G128" s="158">
        <v>64</v>
      </c>
      <c r="H128" s="157">
        <v>48</v>
      </c>
      <c r="I128" s="157">
        <v>37</v>
      </c>
      <c r="J128" s="158">
        <v>30</v>
      </c>
      <c r="K128" s="157">
        <v>25</v>
      </c>
      <c r="L128" s="158">
        <v>21</v>
      </c>
      <c r="M128" s="157">
        <v>53</v>
      </c>
      <c r="N128" s="157">
        <v>53</v>
      </c>
      <c r="O128" s="158">
        <v>53</v>
      </c>
      <c r="P128" s="157">
        <v>48</v>
      </c>
      <c r="Q128" s="157">
        <v>37</v>
      </c>
      <c r="R128" s="157">
        <v>30</v>
      </c>
      <c r="S128" s="158">
        <v>25</v>
      </c>
      <c r="T128" s="157">
        <v>21</v>
      </c>
      <c r="U128" s="157">
        <v>53</v>
      </c>
      <c r="V128" s="157">
        <v>53</v>
      </c>
      <c r="W128" s="157">
        <v>53</v>
      </c>
      <c r="X128" s="157">
        <v>48</v>
      </c>
      <c r="Y128" s="157">
        <v>37</v>
      </c>
      <c r="Z128" s="157">
        <v>30</v>
      </c>
      <c r="AA128" s="157">
        <v>25</v>
      </c>
      <c r="AB128" s="157">
        <v>21</v>
      </c>
      <c r="AC128" s="691"/>
      <c r="AD128" s="685"/>
      <c r="AE128" s="304" t="s">
        <v>1166</v>
      </c>
      <c r="AF128" s="157">
        <v>366</v>
      </c>
      <c r="AG128" s="157">
        <v>366</v>
      </c>
      <c r="AH128" s="158">
        <v>359</v>
      </c>
      <c r="AI128" s="157">
        <v>270</v>
      </c>
      <c r="AJ128" s="157">
        <v>206</v>
      </c>
      <c r="AK128" s="158">
        <v>167</v>
      </c>
      <c r="AL128" s="157">
        <v>140</v>
      </c>
      <c r="AM128" s="158">
        <v>122</v>
      </c>
      <c r="AN128" s="157">
        <v>538</v>
      </c>
      <c r="AO128" s="157">
        <v>538</v>
      </c>
      <c r="AP128" s="158">
        <v>538</v>
      </c>
      <c r="AQ128" s="157">
        <v>481</v>
      </c>
      <c r="AR128" s="157">
        <v>368</v>
      </c>
      <c r="AS128" s="157">
        <v>299</v>
      </c>
      <c r="AT128" s="158">
        <v>251</v>
      </c>
      <c r="AU128" s="157">
        <v>216</v>
      </c>
      <c r="AV128" s="157">
        <v>538</v>
      </c>
      <c r="AW128" s="157">
        <v>538</v>
      </c>
      <c r="AX128" s="157">
        <v>538</v>
      </c>
      <c r="AY128" s="157">
        <v>481</v>
      </c>
      <c r="AZ128" s="157">
        <v>368</v>
      </c>
      <c r="BA128" s="157">
        <v>299</v>
      </c>
      <c r="BB128" s="157">
        <v>251</v>
      </c>
      <c r="BC128" s="157">
        <v>216</v>
      </c>
      <c r="BD128" s="691"/>
      <c r="BE128" s="685"/>
      <c r="BF128" s="304" t="s">
        <v>1166</v>
      </c>
      <c r="BG128" s="157">
        <v>260</v>
      </c>
      <c r="BH128" s="157">
        <v>358</v>
      </c>
      <c r="BI128" s="158">
        <v>497</v>
      </c>
      <c r="BJ128" s="157">
        <v>586</v>
      </c>
      <c r="BK128" s="157">
        <v>608</v>
      </c>
      <c r="BL128" s="158">
        <v>609</v>
      </c>
      <c r="BM128" s="157">
        <v>609</v>
      </c>
      <c r="BN128" s="158">
        <v>608</v>
      </c>
      <c r="BO128" s="157">
        <v>214</v>
      </c>
      <c r="BP128" s="157">
        <v>294</v>
      </c>
      <c r="BQ128" s="158">
        <v>425</v>
      </c>
      <c r="BR128" s="157">
        <v>567</v>
      </c>
      <c r="BS128" s="157">
        <v>608</v>
      </c>
      <c r="BT128" s="157">
        <v>609</v>
      </c>
      <c r="BU128" s="158">
        <v>609</v>
      </c>
      <c r="BV128" s="157">
        <v>608</v>
      </c>
      <c r="BW128" s="157">
        <v>214</v>
      </c>
      <c r="BX128" s="157">
        <v>294</v>
      </c>
      <c r="BY128" s="157">
        <v>425</v>
      </c>
      <c r="BZ128" s="157">
        <v>567</v>
      </c>
      <c r="CA128" s="157">
        <v>608</v>
      </c>
      <c r="CB128" s="157">
        <v>609</v>
      </c>
      <c r="CC128" s="157">
        <v>609</v>
      </c>
      <c r="CD128" s="157">
        <v>608</v>
      </c>
      <c r="CE128" s="691"/>
      <c r="CF128" s="685"/>
      <c r="CG128" s="304" t="s">
        <v>1166</v>
      </c>
      <c r="CH128" s="157">
        <v>178</v>
      </c>
      <c r="CI128" s="157">
        <v>191</v>
      </c>
      <c r="CJ128" s="158">
        <v>327</v>
      </c>
      <c r="CK128" s="157">
        <v>416</v>
      </c>
      <c r="CL128" s="157">
        <v>432</v>
      </c>
      <c r="CM128" s="158">
        <v>432</v>
      </c>
      <c r="CN128" s="157">
        <v>432</v>
      </c>
      <c r="CO128" s="158">
        <v>432</v>
      </c>
      <c r="CP128" s="157">
        <v>250</v>
      </c>
      <c r="CQ128" s="157">
        <v>250</v>
      </c>
      <c r="CR128" s="158">
        <v>280</v>
      </c>
      <c r="CS128" s="157">
        <v>402</v>
      </c>
      <c r="CT128" s="157">
        <v>432</v>
      </c>
      <c r="CU128" s="157">
        <v>432</v>
      </c>
      <c r="CV128" s="158">
        <v>432</v>
      </c>
      <c r="CW128" s="157">
        <v>432</v>
      </c>
      <c r="CX128" s="157">
        <v>250</v>
      </c>
      <c r="CY128" s="157">
        <v>250</v>
      </c>
      <c r="CZ128" s="157">
        <v>280</v>
      </c>
      <c r="DA128" s="157">
        <v>402</v>
      </c>
      <c r="DB128" s="157">
        <v>432</v>
      </c>
      <c r="DC128" s="157">
        <v>432</v>
      </c>
      <c r="DD128" s="157">
        <v>432</v>
      </c>
      <c r="DE128" s="157">
        <v>432</v>
      </c>
    </row>
    <row r="129" spans="1:109">
      <c r="A129" s="143">
        <v>129</v>
      </c>
      <c r="B129" s="691"/>
      <c r="C129" s="686"/>
      <c r="D129" s="305" t="s">
        <v>1167</v>
      </c>
      <c r="E129" s="159">
        <v>59</v>
      </c>
      <c r="F129" s="159">
        <v>59</v>
      </c>
      <c r="G129" s="160">
        <v>56</v>
      </c>
      <c r="H129" s="159">
        <v>48</v>
      </c>
      <c r="I129" s="159">
        <v>37</v>
      </c>
      <c r="J129" s="160">
        <v>30</v>
      </c>
      <c r="K129" s="159">
        <v>25</v>
      </c>
      <c r="L129" s="160">
        <v>22</v>
      </c>
      <c r="M129" s="159">
        <v>49</v>
      </c>
      <c r="N129" s="159">
        <v>49</v>
      </c>
      <c r="O129" s="160">
        <v>49</v>
      </c>
      <c r="P129" s="159">
        <v>48</v>
      </c>
      <c r="Q129" s="159">
        <v>37</v>
      </c>
      <c r="R129" s="159">
        <v>30</v>
      </c>
      <c r="S129" s="160">
        <v>25</v>
      </c>
      <c r="T129" s="159">
        <v>22</v>
      </c>
      <c r="U129" s="159">
        <v>49</v>
      </c>
      <c r="V129" s="159">
        <v>49</v>
      </c>
      <c r="W129" s="159">
        <v>49</v>
      </c>
      <c r="X129" s="159">
        <v>48</v>
      </c>
      <c r="Y129" s="159">
        <v>37</v>
      </c>
      <c r="Z129" s="159">
        <v>30</v>
      </c>
      <c r="AA129" s="159">
        <v>25</v>
      </c>
      <c r="AB129" s="159">
        <v>22</v>
      </c>
      <c r="AC129" s="691"/>
      <c r="AD129" s="686"/>
      <c r="AE129" s="305" t="s">
        <v>1167</v>
      </c>
      <c r="AF129" s="159">
        <v>334</v>
      </c>
      <c r="AG129" s="159">
        <v>334</v>
      </c>
      <c r="AH129" s="160">
        <v>317</v>
      </c>
      <c r="AI129" s="159">
        <v>269</v>
      </c>
      <c r="AJ129" s="159">
        <v>207</v>
      </c>
      <c r="AK129" s="160">
        <v>167</v>
      </c>
      <c r="AL129" s="159">
        <v>140</v>
      </c>
      <c r="AM129" s="160">
        <v>121</v>
      </c>
      <c r="AN129" s="159">
        <v>492</v>
      </c>
      <c r="AO129" s="159">
        <v>492</v>
      </c>
      <c r="AP129" s="160">
        <v>492</v>
      </c>
      <c r="AQ129" s="159">
        <v>479</v>
      </c>
      <c r="AR129" s="159">
        <v>369</v>
      </c>
      <c r="AS129" s="159">
        <v>298</v>
      </c>
      <c r="AT129" s="160">
        <v>251</v>
      </c>
      <c r="AU129" s="159">
        <v>217</v>
      </c>
      <c r="AV129" s="159">
        <v>492</v>
      </c>
      <c r="AW129" s="159">
        <v>492</v>
      </c>
      <c r="AX129" s="159">
        <v>492</v>
      </c>
      <c r="AY129" s="159">
        <v>479</v>
      </c>
      <c r="AZ129" s="159">
        <v>369</v>
      </c>
      <c r="BA129" s="159">
        <v>298</v>
      </c>
      <c r="BB129" s="159">
        <v>251</v>
      </c>
      <c r="BC129" s="159">
        <v>217</v>
      </c>
      <c r="BD129" s="691"/>
      <c r="BE129" s="686"/>
      <c r="BF129" s="305" t="s">
        <v>1167</v>
      </c>
      <c r="BG129" s="159">
        <v>238</v>
      </c>
      <c r="BH129" s="159">
        <v>327</v>
      </c>
      <c r="BI129" s="160">
        <v>449</v>
      </c>
      <c r="BJ129" s="159">
        <v>511</v>
      </c>
      <c r="BK129" s="159">
        <v>584</v>
      </c>
      <c r="BL129" s="160">
        <v>608</v>
      </c>
      <c r="BM129" s="159">
        <v>608</v>
      </c>
      <c r="BN129" s="160">
        <v>608</v>
      </c>
      <c r="BO129" s="159">
        <v>195</v>
      </c>
      <c r="BP129" s="159">
        <v>270</v>
      </c>
      <c r="BQ129" s="160">
        <v>388</v>
      </c>
      <c r="BR129" s="159">
        <v>511</v>
      </c>
      <c r="BS129" s="159">
        <v>584</v>
      </c>
      <c r="BT129" s="159">
        <v>608</v>
      </c>
      <c r="BU129" s="160">
        <v>608</v>
      </c>
      <c r="BV129" s="159">
        <v>608</v>
      </c>
      <c r="BW129" s="159">
        <v>195</v>
      </c>
      <c r="BX129" s="159">
        <v>270</v>
      </c>
      <c r="BY129" s="159">
        <v>388</v>
      </c>
      <c r="BZ129" s="159">
        <v>511</v>
      </c>
      <c r="CA129" s="159">
        <v>584</v>
      </c>
      <c r="CB129" s="159">
        <v>608</v>
      </c>
      <c r="CC129" s="159">
        <v>608</v>
      </c>
      <c r="CD129" s="159">
        <v>608</v>
      </c>
      <c r="CE129" s="691"/>
      <c r="CF129" s="686"/>
      <c r="CG129" s="305" t="s">
        <v>1167</v>
      </c>
      <c r="CH129" s="159">
        <v>163</v>
      </c>
      <c r="CI129" s="159">
        <v>174</v>
      </c>
      <c r="CJ129" s="160">
        <v>295</v>
      </c>
      <c r="CK129" s="159">
        <v>363</v>
      </c>
      <c r="CL129" s="159">
        <v>415</v>
      </c>
      <c r="CM129" s="160">
        <v>432</v>
      </c>
      <c r="CN129" s="159">
        <v>432</v>
      </c>
      <c r="CO129" s="160">
        <v>432</v>
      </c>
      <c r="CP129" s="159">
        <v>229</v>
      </c>
      <c r="CQ129" s="159">
        <v>229</v>
      </c>
      <c r="CR129" s="160">
        <v>256</v>
      </c>
      <c r="CS129" s="159">
        <v>363</v>
      </c>
      <c r="CT129" s="159">
        <v>415</v>
      </c>
      <c r="CU129" s="159">
        <v>432</v>
      </c>
      <c r="CV129" s="160">
        <v>432</v>
      </c>
      <c r="CW129" s="159">
        <v>432</v>
      </c>
      <c r="CX129" s="159">
        <v>229</v>
      </c>
      <c r="CY129" s="159">
        <v>229</v>
      </c>
      <c r="CZ129" s="159">
        <v>256</v>
      </c>
      <c r="DA129" s="159">
        <v>363</v>
      </c>
      <c r="DB129" s="159">
        <v>415</v>
      </c>
      <c r="DC129" s="159">
        <v>432</v>
      </c>
      <c r="DD129" s="159">
        <v>432</v>
      </c>
      <c r="DE129" s="159">
        <v>432</v>
      </c>
    </row>
    <row r="130" spans="1:109">
      <c r="A130" s="143">
        <v>130</v>
      </c>
      <c r="B130" s="691"/>
      <c r="C130" s="687">
        <v>160</v>
      </c>
      <c r="D130" s="303" t="s">
        <v>1165</v>
      </c>
      <c r="E130" s="155">
        <v>92</v>
      </c>
      <c r="F130" s="155">
        <v>92</v>
      </c>
      <c r="G130" s="156">
        <v>69</v>
      </c>
      <c r="H130" s="155">
        <v>48</v>
      </c>
      <c r="I130" s="155">
        <v>37</v>
      </c>
      <c r="J130" s="156">
        <v>30</v>
      </c>
      <c r="K130" s="155">
        <v>25</v>
      </c>
      <c r="L130" s="156">
        <v>22</v>
      </c>
      <c r="M130" s="155">
        <v>62</v>
      </c>
      <c r="N130" s="155">
        <v>62</v>
      </c>
      <c r="O130" s="156">
        <v>62</v>
      </c>
      <c r="P130" s="155">
        <v>48</v>
      </c>
      <c r="Q130" s="155">
        <v>37</v>
      </c>
      <c r="R130" s="155">
        <v>30</v>
      </c>
      <c r="S130" s="156">
        <v>25</v>
      </c>
      <c r="T130" s="155">
        <v>22</v>
      </c>
      <c r="U130" s="155">
        <v>62</v>
      </c>
      <c r="V130" s="155">
        <v>62</v>
      </c>
      <c r="W130" s="155">
        <v>62</v>
      </c>
      <c r="X130" s="155">
        <v>48</v>
      </c>
      <c r="Y130" s="155">
        <v>37</v>
      </c>
      <c r="Z130" s="155">
        <v>30</v>
      </c>
      <c r="AA130" s="155">
        <v>25</v>
      </c>
      <c r="AB130" s="155">
        <v>22</v>
      </c>
      <c r="AC130" s="691"/>
      <c r="AD130" s="687">
        <v>160</v>
      </c>
      <c r="AE130" s="303" t="s">
        <v>1165</v>
      </c>
      <c r="AF130" s="155">
        <v>594</v>
      </c>
      <c r="AG130" s="155">
        <v>594</v>
      </c>
      <c r="AH130" s="156">
        <v>444</v>
      </c>
      <c r="AI130" s="155">
        <v>309</v>
      </c>
      <c r="AJ130" s="155">
        <v>237</v>
      </c>
      <c r="AK130" s="156">
        <v>192</v>
      </c>
      <c r="AL130" s="155">
        <v>161</v>
      </c>
      <c r="AM130" s="156">
        <v>139</v>
      </c>
      <c r="AN130" s="155">
        <v>713</v>
      </c>
      <c r="AO130" s="155">
        <v>713</v>
      </c>
      <c r="AP130" s="156">
        <v>713</v>
      </c>
      <c r="AQ130" s="155">
        <v>549</v>
      </c>
      <c r="AR130" s="155">
        <v>421</v>
      </c>
      <c r="AS130" s="155">
        <v>342</v>
      </c>
      <c r="AT130" s="156">
        <v>287</v>
      </c>
      <c r="AU130" s="155">
        <v>247</v>
      </c>
      <c r="AV130" s="155">
        <v>713</v>
      </c>
      <c r="AW130" s="155">
        <v>713</v>
      </c>
      <c r="AX130" s="155">
        <v>713</v>
      </c>
      <c r="AY130" s="155">
        <v>549</v>
      </c>
      <c r="AZ130" s="155">
        <v>421</v>
      </c>
      <c r="BA130" s="155">
        <v>342</v>
      </c>
      <c r="BB130" s="155">
        <v>287</v>
      </c>
      <c r="BC130" s="155">
        <v>247</v>
      </c>
      <c r="BD130" s="691"/>
      <c r="BE130" s="687">
        <v>160</v>
      </c>
      <c r="BF130" s="303" t="s">
        <v>1165</v>
      </c>
      <c r="BG130" s="155">
        <v>445</v>
      </c>
      <c r="BH130" s="155">
        <v>556</v>
      </c>
      <c r="BI130" s="156">
        <v>689</v>
      </c>
      <c r="BJ130" s="155">
        <v>626</v>
      </c>
      <c r="BK130" s="155">
        <v>608</v>
      </c>
      <c r="BL130" s="156">
        <v>608</v>
      </c>
      <c r="BM130" s="155">
        <v>608</v>
      </c>
      <c r="BN130" s="156">
        <v>608</v>
      </c>
      <c r="BO130" s="155">
        <v>301</v>
      </c>
      <c r="BP130" s="155">
        <v>376</v>
      </c>
      <c r="BQ130" s="156">
        <v>527</v>
      </c>
      <c r="BR130" s="155">
        <v>626</v>
      </c>
      <c r="BS130" s="155">
        <v>608</v>
      </c>
      <c r="BT130" s="155">
        <v>608</v>
      </c>
      <c r="BU130" s="156">
        <v>608</v>
      </c>
      <c r="BV130" s="155">
        <v>608</v>
      </c>
      <c r="BW130" s="155">
        <v>301</v>
      </c>
      <c r="BX130" s="155">
        <v>376</v>
      </c>
      <c r="BY130" s="155">
        <v>527</v>
      </c>
      <c r="BZ130" s="155">
        <v>626</v>
      </c>
      <c r="CA130" s="155">
        <v>608</v>
      </c>
      <c r="CB130" s="155">
        <v>608</v>
      </c>
      <c r="CC130" s="155">
        <v>608</v>
      </c>
      <c r="CD130" s="155">
        <v>608</v>
      </c>
      <c r="CE130" s="691"/>
      <c r="CF130" s="687">
        <v>160</v>
      </c>
      <c r="CG130" s="303" t="s">
        <v>1165</v>
      </c>
      <c r="CH130" s="155">
        <v>284</v>
      </c>
      <c r="CI130" s="155">
        <v>284</v>
      </c>
      <c r="CJ130" s="156">
        <v>426</v>
      </c>
      <c r="CK130" s="155">
        <v>432</v>
      </c>
      <c r="CL130" s="155">
        <v>432</v>
      </c>
      <c r="CM130" s="156">
        <v>432</v>
      </c>
      <c r="CN130" s="155">
        <v>432</v>
      </c>
      <c r="CO130" s="156">
        <v>432</v>
      </c>
      <c r="CP130" s="155">
        <v>332</v>
      </c>
      <c r="CQ130" s="155">
        <v>332</v>
      </c>
      <c r="CR130" s="156">
        <v>332</v>
      </c>
      <c r="CS130" s="155">
        <v>432</v>
      </c>
      <c r="CT130" s="155">
        <v>432</v>
      </c>
      <c r="CU130" s="155">
        <v>432</v>
      </c>
      <c r="CV130" s="156">
        <v>432</v>
      </c>
      <c r="CW130" s="155">
        <v>432</v>
      </c>
      <c r="CX130" s="155">
        <v>332</v>
      </c>
      <c r="CY130" s="155">
        <v>332</v>
      </c>
      <c r="CZ130" s="155">
        <v>332</v>
      </c>
      <c r="DA130" s="155">
        <v>432</v>
      </c>
      <c r="DB130" s="155">
        <v>432</v>
      </c>
      <c r="DC130" s="155">
        <v>432</v>
      </c>
      <c r="DD130" s="155">
        <v>432</v>
      </c>
      <c r="DE130" s="155">
        <v>432</v>
      </c>
    </row>
    <row r="131" spans="1:109">
      <c r="A131" s="143">
        <v>131</v>
      </c>
      <c r="B131" s="691"/>
      <c r="C131" s="688"/>
      <c r="D131" s="304" t="s">
        <v>1166</v>
      </c>
      <c r="E131" s="157">
        <v>62</v>
      </c>
      <c r="F131" s="157">
        <v>62</v>
      </c>
      <c r="G131" s="158">
        <v>62</v>
      </c>
      <c r="H131" s="157">
        <v>48</v>
      </c>
      <c r="I131" s="157">
        <v>37</v>
      </c>
      <c r="J131" s="158">
        <v>30</v>
      </c>
      <c r="K131" s="157">
        <v>25</v>
      </c>
      <c r="L131" s="158">
        <v>21</v>
      </c>
      <c r="M131" s="157">
        <v>51</v>
      </c>
      <c r="N131" s="157">
        <v>51</v>
      </c>
      <c r="O131" s="158">
        <v>51</v>
      </c>
      <c r="P131" s="157">
        <v>48</v>
      </c>
      <c r="Q131" s="157">
        <v>37</v>
      </c>
      <c r="R131" s="157">
        <v>30</v>
      </c>
      <c r="S131" s="158">
        <v>25</v>
      </c>
      <c r="T131" s="157">
        <v>21</v>
      </c>
      <c r="U131" s="157">
        <v>51</v>
      </c>
      <c r="V131" s="157">
        <v>51</v>
      </c>
      <c r="W131" s="157">
        <v>51</v>
      </c>
      <c r="X131" s="157">
        <v>48</v>
      </c>
      <c r="Y131" s="157">
        <v>37</v>
      </c>
      <c r="Z131" s="157">
        <v>30</v>
      </c>
      <c r="AA131" s="157">
        <v>25</v>
      </c>
      <c r="AB131" s="157">
        <v>21</v>
      </c>
      <c r="AC131" s="691"/>
      <c r="AD131" s="688"/>
      <c r="AE131" s="304" t="s">
        <v>1166</v>
      </c>
      <c r="AF131" s="157">
        <v>400</v>
      </c>
      <c r="AG131" s="157">
        <v>400</v>
      </c>
      <c r="AH131" s="158">
        <v>398</v>
      </c>
      <c r="AI131" s="157">
        <v>308</v>
      </c>
      <c r="AJ131" s="157">
        <v>236</v>
      </c>
      <c r="AK131" s="158">
        <v>191</v>
      </c>
      <c r="AL131" s="157">
        <v>161</v>
      </c>
      <c r="AM131" s="158">
        <v>139</v>
      </c>
      <c r="AN131" s="157">
        <v>588</v>
      </c>
      <c r="AO131" s="157">
        <v>588</v>
      </c>
      <c r="AP131" s="158">
        <v>588</v>
      </c>
      <c r="AQ131" s="157">
        <v>550</v>
      </c>
      <c r="AR131" s="157">
        <v>421</v>
      </c>
      <c r="AS131" s="157">
        <v>341</v>
      </c>
      <c r="AT131" s="158">
        <v>286</v>
      </c>
      <c r="AU131" s="157">
        <v>247</v>
      </c>
      <c r="AV131" s="157">
        <v>588</v>
      </c>
      <c r="AW131" s="157">
        <v>588</v>
      </c>
      <c r="AX131" s="157">
        <v>588</v>
      </c>
      <c r="AY131" s="157">
        <v>550</v>
      </c>
      <c r="AZ131" s="157">
        <v>421</v>
      </c>
      <c r="BA131" s="157">
        <v>341</v>
      </c>
      <c r="BB131" s="157">
        <v>286</v>
      </c>
      <c r="BC131" s="157">
        <v>247</v>
      </c>
      <c r="BD131" s="691"/>
      <c r="BE131" s="688"/>
      <c r="BF131" s="304" t="s">
        <v>1166</v>
      </c>
      <c r="BG131" s="157">
        <v>301</v>
      </c>
      <c r="BH131" s="157">
        <v>375</v>
      </c>
      <c r="BI131" s="158">
        <v>514</v>
      </c>
      <c r="BJ131" s="157">
        <v>598</v>
      </c>
      <c r="BK131" s="157">
        <v>608</v>
      </c>
      <c r="BL131" s="158">
        <v>609</v>
      </c>
      <c r="BM131" s="157">
        <v>609</v>
      </c>
      <c r="BN131" s="158">
        <v>608</v>
      </c>
      <c r="BO131" s="157">
        <v>248</v>
      </c>
      <c r="BP131" s="157">
        <v>309</v>
      </c>
      <c r="BQ131" s="158">
        <v>433</v>
      </c>
      <c r="BR131" s="157">
        <v>557</v>
      </c>
      <c r="BS131" s="157">
        <v>608</v>
      </c>
      <c r="BT131" s="157">
        <v>609</v>
      </c>
      <c r="BU131" s="158">
        <v>609</v>
      </c>
      <c r="BV131" s="157">
        <v>608</v>
      </c>
      <c r="BW131" s="157">
        <v>248</v>
      </c>
      <c r="BX131" s="157">
        <v>309</v>
      </c>
      <c r="BY131" s="157">
        <v>433</v>
      </c>
      <c r="BZ131" s="157">
        <v>557</v>
      </c>
      <c r="CA131" s="157">
        <v>608</v>
      </c>
      <c r="CB131" s="157">
        <v>609</v>
      </c>
      <c r="CC131" s="157">
        <v>609</v>
      </c>
      <c r="CD131" s="157">
        <v>608</v>
      </c>
      <c r="CE131" s="691"/>
      <c r="CF131" s="688"/>
      <c r="CG131" s="304" t="s">
        <v>1166</v>
      </c>
      <c r="CH131" s="157">
        <v>190</v>
      </c>
      <c r="CI131" s="157">
        <v>190</v>
      </c>
      <c r="CJ131" s="158">
        <v>316</v>
      </c>
      <c r="CK131" s="157">
        <v>413</v>
      </c>
      <c r="CL131" s="157">
        <v>432</v>
      </c>
      <c r="CM131" s="158">
        <v>432</v>
      </c>
      <c r="CN131" s="157">
        <v>432</v>
      </c>
      <c r="CO131" s="158">
        <v>432</v>
      </c>
      <c r="CP131" s="157">
        <v>274</v>
      </c>
      <c r="CQ131" s="157">
        <v>274</v>
      </c>
      <c r="CR131" s="158">
        <v>274</v>
      </c>
      <c r="CS131" s="157">
        <v>385</v>
      </c>
      <c r="CT131" s="157">
        <v>432</v>
      </c>
      <c r="CU131" s="157">
        <v>432</v>
      </c>
      <c r="CV131" s="158">
        <v>432</v>
      </c>
      <c r="CW131" s="157">
        <v>432</v>
      </c>
      <c r="CX131" s="157">
        <v>274</v>
      </c>
      <c r="CY131" s="157">
        <v>274</v>
      </c>
      <c r="CZ131" s="157">
        <v>274</v>
      </c>
      <c r="DA131" s="157">
        <v>385</v>
      </c>
      <c r="DB131" s="157">
        <v>432</v>
      </c>
      <c r="DC131" s="157">
        <v>432</v>
      </c>
      <c r="DD131" s="157">
        <v>432</v>
      </c>
      <c r="DE131" s="157">
        <v>432</v>
      </c>
    </row>
    <row r="132" spans="1:109">
      <c r="A132" s="143">
        <v>132</v>
      </c>
      <c r="B132" s="691"/>
      <c r="C132" s="689"/>
      <c r="D132" s="305" t="s">
        <v>1167</v>
      </c>
      <c r="E132" s="159">
        <v>57</v>
      </c>
      <c r="F132" s="159">
        <v>57</v>
      </c>
      <c r="G132" s="160">
        <v>55</v>
      </c>
      <c r="H132" s="159">
        <v>48</v>
      </c>
      <c r="I132" s="159">
        <v>37</v>
      </c>
      <c r="J132" s="160">
        <v>30</v>
      </c>
      <c r="K132" s="159">
        <v>25</v>
      </c>
      <c r="L132" s="160">
        <v>22</v>
      </c>
      <c r="M132" s="159">
        <v>47</v>
      </c>
      <c r="N132" s="159">
        <v>47</v>
      </c>
      <c r="O132" s="160">
        <v>47</v>
      </c>
      <c r="P132" s="159">
        <v>47</v>
      </c>
      <c r="Q132" s="159">
        <v>37</v>
      </c>
      <c r="R132" s="159">
        <v>30</v>
      </c>
      <c r="S132" s="160">
        <v>25</v>
      </c>
      <c r="T132" s="159">
        <v>22</v>
      </c>
      <c r="U132" s="159">
        <v>47</v>
      </c>
      <c r="V132" s="159">
        <v>47</v>
      </c>
      <c r="W132" s="159">
        <v>47</v>
      </c>
      <c r="X132" s="159">
        <v>47</v>
      </c>
      <c r="Y132" s="159">
        <v>37</v>
      </c>
      <c r="Z132" s="159">
        <v>30</v>
      </c>
      <c r="AA132" s="159">
        <v>25</v>
      </c>
      <c r="AB132" s="159">
        <v>22</v>
      </c>
      <c r="AC132" s="691"/>
      <c r="AD132" s="689"/>
      <c r="AE132" s="305" t="s">
        <v>1167</v>
      </c>
      <c r="AF132" s="159">
        <v>365</v>
      </c>
      <c r="AG132" s="159">
        <v>365</v>
      </c>
      <c r="AH132" s="160">
        <v>352</v>
      </c>
      <c r="AI132" s="159">
        <v>308</v>
      </c>
      <c r="AJ132" s="159">
        <v>237</v>
      </c>
      <c r="AK132" s="160">
        <v>192</v>
      </c>
      <c r="AL132" s="159">
        <v>161</v>
      </c>
      <c r="AM132" s="160">
        <v>139</v>
      </c>
      <c r="AN132" s="159">
        <v>537</v>
      </c>
      <c r="AO132" s="159">
        <v>537</v>
      </c>
      <c r="AP132" s="160">
        <v>537</v>
      </c>
      <c r="AQ132" s="159">
        <v>537</v>
      </c>
      <c r="AR132" s="159">
        <v>422</v>
      </c>
      <c r="AS132" s="159">
        <v>341</v>
      </c>
      <c r="AT132" s="160">
        <v>287</v>
      </c>
      <c r="AU132" s="159">
        <v>248</v>
      </c>
      <c r="AV132" s="159">
        <v>537</v>
      </c>
      <c r="AW132" s="159">
        <v>537</v>
      </c>
      <c r="AX132" s="159">
        <v>537</v>
      </c>
      <c r="AY132" s="159">
        <v>537</v>
      </c>
      <c r="AZ132" s="159">
        <v>422</v>
      </c>
      <c r="BA132" s="159">
        <v>341</v>
      </c>
      <c r="BB132" s="159">
        <v>287</v>
      </c>
      <c r="BC132" s="159">
        <v>248</v>
      </c>
      <c r="BD132" s="691"/>
      <c r="BE132" s="689"/>
      <c r="BF132" s="305" t="s">
        <v>1167</v>
      </c>
      <c r="BG132" s="159">
        <v>275</v>
      </c>
      <c r="BH132" s="159">
        <v>343</v>
      </c>
      <c r="BI132" s="160">
        <v>465</v>
      </c>
      <c r="BJ132" s="159">
        <v>526</v>
      </c>
      <c r="BK132" s="159">
        <v>584</v>
      </c>
      <c r="BL132" s="160">
        <v>608</v>
      </c>
      <c r="BM132" s="159">
        <v>608</v>
      </c>
      <c r="BN132" s="160">
        <v>608</v>
      </c>
      <c r="BO132" s="159">
        <v>226</v>
      </c>
      <c r="BP132" s="159">
        <v>282</v>
      </c>
      <c r="BQ132" s="160">
        <v>397</v>
      </c>
      <c r="BR132" s="159">
        <v>510</v>
      </c>
      <c r="BS132" s="159">
        <v>584</v>
      </c>
      <c r="BT132" s="159">
        <v>608</v>
      </c>
      <c r="BU132" s="160">
        <v>608</v>
      </c>
      <c r="BV132" s="159">
        <v>608</v>
      </c>
      <c r="BW132" s="159">
        <v>226</v>
      </c>
      <c r="BX132" s="159">
        <v>282</v>
      </c>
      <c r="BY132" s="159">
        <v>397</v>
      </c>
      <c r="BZ132" s="159">
        <v>510</v>
      </c>
      <c r="CA132" s="159">
        <v>584</v>
      </c>
      <c r="CB132" s="159">
        <v>608</v>
      </c>
      <c r="CC132" s="159">
        <v>608</v>
      </c>
      <c r="CD132" s="159">
        <v>608</v>
      </c>
      <c r="CE132" s="691"/>
      <c r="CF132" s="689"/>
      <c r="CG132" s="305" t="s">
        <v>1167</v>
      </c>
      <c r="CH132" s="159">
        <v>174</v>
      </c>
      <c r="CI132" s="159">
        <v>174</v>
      </c>
      <c r="CJ132" s="160">
        <v>288</v>
      </c>
      <c r="CK132" s="159">
        <v>363</v>
      </c>
      <c r="CL132" s="159">
        <v>415</v>
      </c>
      <c r="CM132" s="160">
        <v>432</v>
      </c>
      <c r="CN132" s="159">
        <v>432</v>
      </c>
      <c r="CO132" s="160">
        <v>432</v>
      </c>
      <c r="CP132" s="159">
        <v>250</v>
      </c>
      <c r="CQ132" s="159">
        <v>250</v>
      </c>
      <c r="CR132" s="160">
        <v>250</v>
      </c>
      <c r="CS132" s="159">
        <v>353</v>
      </c>
      <c r="CT132" s="159">
        <v>415</v>
      </c>
      <c r="CU132" s="159">
        <v>432</v>
      </c>
      <c r="CV132" s="160">
        <v>432</v>
      </c>
      <c r="CW132" s="159">
        <v>432</v>
      </c>
      <c r="CX132" s="159">
        <v>250</v>
      </c>
      <c r="CY132" s="159">
        <v>250</v>
      </c>
      <c r="CZ132" s="159">
        <v>250</v>
      </c>
      <c r="DA132" s="159">
        <v>353</v>
      </c>
      <c r="DB132" s="159">
        <v>415</v>
      </c>
      <c r="DC132" s="159">
        <v>432</v>
      </c>
      <c r="DD132" s="159">
        <v>432</v>
      </c>
      <c r="DE132" s="159">
        <v>432</v>
      </c>
    </row>
    <row r="133" spans="1:109">
      <c r="A133" s="143">
        <v>133</v>
      </c>
      <c r="B133" s="691"/>
      <c r="C133" s="704">
        <v>170</v>
      </c>
      <c r="D133" s="303" t="s">
        <v>1165</v>
      </c>
      <c r="E133" s="155">
        <v>88</v>
      </c>
      <c r="F133" s="155">
        <v>88</v>
      </c>
      <c r="G133" s="156">
        <v>69</v>
      </c>
      <c r="H133" s="155">
        <v>48</v>
      </c>
      <c r="I133" s="155">
        <v>37</v>
      </c>
      <c r="J133" s="156">
        <v>30</v>
      </c>
      <c r="K133" s="155">
        <v>25</v>
      </c>
      <c r="L133" s="156">
        <v>22</v>
      </c>
      <c r="M133" s="155">
        <v>55</v>
      </c>
      <c r="N133" s="155">
        <v>55</v>
      </c>
      <c r="O133" s="156">
        <v>55</v>
      </c>
      <c r="P133" s="155">
        <v>48</v>
      </c>
      <c r="Q133" s="155">
        <v>37</v>
      </c>
      <c r="R133" s="155">
        <v>30</v>
      </c>
      <c r="S133" s="156">
        <v>25</v>
      </c>
      <c r="T133" s="155">
        <v>22</v>
      </c>
      <c r="U133" s="155">
        <v>55</v>
      </c>
      <c r="V133" s="155">
        <v>55</v>
      </c>
      <c r="W133" s="155">
        <v>55</v>
      </c>
      <c r="X133" s="155">
        <v>48</v>
      </c>
      <c r="Y133" s="155">
        <v>37</v>
      </c>
      <c r="Z133" s="155">
        <v>30</v>
      </c>
      <c r="AA133" s="155">
        <v>25</v>
      </c>
      <c r="AB133" s="155">
        <v>22</v>
      </c>
      <c r="AC133" s="691"/>
      <c r="AD133" s="704">
        <v>170</v>
      </c>
      <c r="AE133" s="303" t="s">
        <v>1165</v>
      </c>
      <c r="AF133" s="155">
        <v>647</v>
      </c>
      <c r="AG133" s="155">
        <v>647</v>
      </c>
      <c r="AH133" s="156">
        <v>505</v>
      </c>
      <c r="AI133" s="155">
        <v>351</v>
      </c>
      <c r="AJ133" s="155">
        <v>269</v>
      </c>
      <c r="AK133" s="156">
        <v>218</v>
      </c>
      <c r="AL133" s="155">
        <v>183</v>
      </c>
      <c r="AM133" s="156">
        <v>158</v>
      </c>
      <c r="AN133" s="155">
        <v>713</v>
      </c>
      <c r="AO133" s="155">
        <v>713</v>
      </c>
      <c r="AP133" s="156">
        <v>713</v>
      </c>
      <c r="AQ133" s="155">
        <v>621</v>
      </c>
      <c r="AR133" s="155">
        <v>476</v>
      </c>
      <c r="AS133" s="155">
        <v>386</v>
      </c>
      <c r="AT133" s="156">
        <v>324</v>
      </c>
      <c r="AU133" s="155">
        <v>280</v>
      </c>
      <c r="AV133" s="155">
        <v>713</v>
      </c>
      <c r="AW133" s="155">
        <v>713</v>
      </c>
      <c r="AX133" s="155">
        <v>713</v>
      </c>
      <c r="AY133" s="155">
        <v>621</v>
      </c>
      <c r="AZ133" s="155">
        <v>476</v>
      </c>
      <c r="BA133" s="155">
        <v>386</v>
      </c>
      <c r="BB133" s="155">
        <v>324</v>
      </c>
      <c r="BC133" s="155">
        <v>280</v>
      </c>
      <c r="BD133" s="691"/>
      <c r="BE133" s="704">
        <v>170</v>
      </c>
      <c r="BF133" s="303" t="s">
        <v>1165</v>
      </c>
      <c r="BG133" s="155">
        <v>476</v>
      </c>
      <c r="BH133" s="155">
        <v>566</v>
      </c>
      <c r="BI133" s="156">
        <v>707</v>
      </c>
      <c r="BJ133" s="155">
        <v>647</v>
      </c>
      <c r="BK133" s="155">
        <v>608</v>
      </c>
      <c r="BL133" s="156">
        <v>608</v>
      </c>
      <c r="BM133" s="155">
        <v>608</v>
      </c>
      <c r="BN133" s="156">
        <v>608</v>
      </c>
      <c r="BO133" s="155">
        <v>297</v>
      </c>
      <c r="BP133" s="155">
        <v>352</v>
      </c>
      <c r="BQ133" s="156">
        <v>486</v>
      </c>
      <c r="BR133" s="155">
        <v>619</v>
      </c>
      <c r="BS133" s="155">
        <v>608</v>
      </c>
      <c r="BT133" s="155">
        <v>608</v>
      </c>
      <c r="BU133" s="156">
        <v>608</v>
      </c>
      <c r="BV133" s="155">
        <v>608</v>
      </c>
      <c r="BW133" s="155">
        <v>297</v>
      </c>
      <c r="BX133" s="155">
        <v>352</v>
      </c>
      <c r="BY133" s="155">
        <v>486</v>
      </c>
      <c r="BZ133" s="155">
        <v>619</v>
      </c>
      <c r="CA133" s="155">
        <v>608</v>
      </c>
      <c r="CB133" s="155">
        <v>608</v>
      </c>
      <c r="CC133" s="155">
        <v>608</v>
      </c>
      <c r="CD133" s="155">
        <v>608</v>
      </c>
      <c r="CE133" s="691"/>
      <c r="CF133" s="704">
        <v>170</v>
      </c>
      <c r="CG133" s="303" t="s">
        <v>1165</v>
      </c>
      <c r="CH133" s="155">
        <v>301</v>
      </c>
      <c r="CI133" s="155">
        <v>301</v>
      </c>
      <c r="CJ133" s="156">
        <v>419</v>
      </c>
      <c r="CK133" s="155">
        <v>432</v>
      </c>
      <c r="CL133" s="155">
        <v>432</v>
      </c>
      <c r="CM133" s="156">
        <v>432</v>
      </c>
      <c r="CN133" s="155">
        <v>432</v>
      </c>
      <c r="CO133" s="156">
        <v>432</v>
      </c>
      <c r="CP133" s="155">
        <v>332</v>
      </c>
      <c r="CQ133" s="155">
        <v>332</v>
      </c>
      <c r="CR133" s="156">
        <v>332</v>
      </c>
      <c r="CS133" s="155">
        <v>413</v>
      </c>
      <c r="CT133" s="155">
        <v>432</v>
      </c>
      <c r="CU133" s="155">
        <v>432</v>
      </c>
      <c r="CV133" s="156">
        <v>432</v>
      </c>
      <c r="CW133" s="155">
        <v>432</v>
      </c>
      <c r="CX133" s="155">
        <v>332</v>
      </c>
      <c r="CY133" s="155">
        <v>332</v>
      </c>
      <c r="CZ133" s="155">
        <v>332</v>
      </c>
      <c r="DA133" s="155">
        <v>413</v>
      </c>
      <c r="DB133" s="155">
        <v>432</v>
      </c>
      <c r="DC133" s="155">
        <v>432</v>
      </c>
      <c r="DD133" s="155">
        <v>432</v>
      </c>
      <c r="DE133" s="155">
        <v>432</v>
      </c>
    </row>
    <row r="134" spans="1:109">
      <c r="A134" s="143">
        <v>134</v>
      </c>
      <c r="B134" s="691"/>
      <c r="C134" s="705"/>
      <c r="D134" s="304" t="s">
        <v>1166</v>
      </c>
      <c r="E134" s="157">
        <v>59</v>
      </c>
      <c r="F134" s="157">
        <v>59</v>
      </c>
      <c r="G134" s="158">
        <v>59</v>
      </c>
      <c r="H134" s="157">
        <v>48</v>
      </c>
      <c r="I134" s="157">
        <v>37</v>
      </c>
      <c r="J134" s="158">
        <v>30</v>
      </c>
      <c r="K134" s="157">
        <v>25</v>
      </c>
      <c r="L134" s="158">
        <v>21</v>
      </c>
      <c r="M134" s="157">
        <v>49</v>
      </c>
      <c r="N134" s="157">
        <v>49</v>
      </c>
      <c r="O134" s="158">
        <v>49</v>
      </c>
      <c r="P134" s="157">
        <v>48</v>
      </c>
      <c r="Q134" s="157">
        <v>37</v>
      </c>
      <c r="R134" s="157">
        <v>30</v>
      </c>
      <c r="S134" s="158">
        <v>25</v>
      </c>
      <c r="T134" s="157">
        <v>21</v>
      </c>
      <c r="U134" s="157">
        <v>49</v>
      </c>
      <c r="V134" s="157">
        <v>49</v>
      </c>
      <c r="W134" s="157">
        <v>49</v>
      </c>
      <c r="X134" s="157">
        <v>48</v>
      </c>
      <c r="Y134" s="157">
        <v>37</v>
      </c>
      <c r="Z134" s="157">
        <v>30</v>
      </c>
      <c r="AA134" s="157">
        <v>25</v>
      </c>
      <c r="AB134" s="157">
        <v>21</v>
      </c>
      <c r="AC134" s="691"/>
      <c r="AD134" s="705"/>
      <c r="AE134" s="304" t="s">
        <v>1166</v>
      </c>
      <c r="AF134" s="157">
        <v>436</v>
      </c>
      <c r="AG134" s="157">
        <v>436</v>
      </c>
      <c r="AH134" s="158">
        <v>436</v>
      </c>
      <c r="AI134" s="157">
        <v>351</v>
      </c>
      <c r="AJ134" s="157">
        <v>269</v>
      </c>
      <c r="AK134" s="158">
        <v>218</v>
      </c>
      <c r="AL134" s="157">
        <v>183</v>
      </c>
      <c r="AM134" s="158">
        <v>158</v>
      </c>
      <c r="AN134" s="157">
        <v>639</v>
      </c>
      <c r="AO134" s="157">
        <v>639</v>
      </c>
      <c r="AP134" s="158">
        <v>639</v>
      </c>
      <c r="AQ134" s="157">
        <v>621</v>
      </c>
      <c r="AR134" s="157">
        <v>476</v>
      </c>
      <c r="AS134" s="157">
        <v>386</v>
      </c>
      <c r="AT134" s="158">
        <v>324</v>
      </c>
      <c r="AU134" s="157">
        <v>279</v>
      </c>
      <c r="AV134" s="157">
        <v>639</v>
      </c>
      <c r="AW134" s="157">
        <v>639</v>
      </c>
      <c r="AX134" s="157">
        <v>639</v>
      </c>
      <c r="AY134" s="157">
        <v>621</v>
      </c>
      <c r="AZ134" s="157">
        <v>476</v>
      </c>
      <c r="BA134" s="157">
        <v>386</v>
      </c>
      <c r="BB134" s="157">
        <v>324</v>
      </c>
      <c r="BC134" s="157">
        <v>279</v>
      </c>
      <c r="BD134" s="691"/>
      <c r="BE134" s="705"/>
      <c r="BF134" s="304" t="s">
        <v>1166</v>
      </c>
      <c r="BG134" s="157">
        <v>322</v>
      </c>
      <c r="BH134" s="157">
        <v>381</v>
      </c>
      <c r="BI134" s="158">
        <v>525</v>
      </c>
      <c r="BJ134" s="157">
        <v>608</v>
      </c>
      <c r="BK134" s="157">
        <v>608</v>
      </c>
      <c r="BL134" s="158">
        <v>609</v>
      </c>
      <c r="BM134" s="157">
        <v>609</v>
      </c>
      <c r="BN134" s="158">
        <v>608</v>
      </c>
      <c r="BO134" s="157">
        <v>265</v>
      </c>
      <c r="BP134" s="157">
        <v>315</v>
      </c>
      <c r="BQ134" s="158">
        <v>434</v>
      </c>
      <c r="BR134" s="157">
        <v>553</v>
      </c>
      <c r="BS134" s="157">
        <v>608</v>
      </c>
      <c r="BT134" s="157">
        <v>609</v>
      </c>
      <c r="BU134" s="158">
        <v>609</v>
      </c>
      <c r="BV134" s="157">
        <v>608</v>
      </c>
      <c r="BW134" s="157">
        <v>265</v>
      </c>
      <c r="BX134" s="157">
        <v>315</v>
      </c>
      <c r="BY134" s="157">
        <v>434</v>
      </c>
      <c r="BZ134" s="157">
        <v>553</v>
      </c>
      <c r="CA134" s="157">
        <v>608</v>
      </c>
      <c r="CB134" s="157">
        <v>609</v>
      </c>
      <c r="CC134" s="157">
        <v>609</v>
      </c>
      <c r="CD134" s="157">
        <v>608</v>
      </c>
      <c r="CE134" s="691"/>
      <c r="CF134" s="705"/>
      <c r="CG134" s="304" t="s">
        <v>1166</v>
      </c>
      <c r="CH134" s="157">
        <v>203</v>
      </c>
      <c r="CI134" s="157">
        <v>203</v>
      </c>
      <c r="CJ134" s="158">
        <v>312</v>
      </c>
      <c r="CK134" s="157">
        <v>406</v>
      </c>
      <c r="CL134" s="157">
        <v>432</v>
      </c>
      <c r="CM134" s="158">
        <v>432</v>
      </c>
      <c r="CN134" s="157">
        <v>432</v>
      </c>
      <c r="CO134" s="158">
        <v>432</v>
      </c>
      <c r="CP134" s="157">
        <v>297</v>
      </c>
      <c r="CQ134" s="157">
        <v>297</v>
      </c>
      <c r="CR134" s="158">
        <v>297</v>
      </c>
      <c r="CS134" s="157">
        <v>370</v>
      </c>
      <c r="CT134" s="157">
        <v>432</v>
      </c>
      <c r="CU134" s="157">
        <v>432</v>
      </c>
      <c r="CV134" s="158">
        <v>432</v>
      </c>
      <c r="CW134" s="157">
        <v>432</v>
      </c>
      <c r="CX134" s="157">
        <v>297</v>
      </c>
      <c r="CY134" s="157">
        <v>297</v>
      </c>
      <c r="CZ134" s="157">
        <v>297</v>
      </c>
      <c r="DA134" s="157">
        <v>370</v>
      </c>
      <c r="DB134" s="157">
        <v>432</v>
      </c>
      <c r="DC134" s="157">
        <v>432</v>
      </c>
      <c r="DD134" s="157">
        <v>432</v>
      </c>
      <c r="DE134" s="157">
        <v>432</v>
      </c>
    </row>
    <row r="135" spans="1:109">
      <c r="A135" s="143">
        <v>135</v>
      </c>
      <c r="B135" s="691"/>
      <c r="C135" s="706"/>
      <c r="D135" s="305" t="s">
        <v>1167</v>
      </c>
      <c r="E135" s="159">
        <v>54</v>
      </c>
      <c r="F135" s="159">
        <v>54</v>
      </c>
      <c r="G135" s="160">
        <v>54</v>
      </c>
      <c r="H135" s="159">
        <v>47</v>
      </c>
      <c r="I135" s="159">
        <v>37</v>
      </c>
      <c r="J135" s="160">
        <v>30</v>
      </c>
      <c r="K135" s="159">
        <v>25</v>
      </c>
      <c r="L135" s="160">
        <v>22</v>
      </c>
      <c r="M135" s="159">
        <v>45</v>
      </c>
      <c r="N135" s="159">
        <v>45</v>
      </c>
      <c r="O135" s="160">
        <v>45</v>
      </c>
      <c r="P135" s="159">
        <v>45</v>
      </c>
      <c r="Q135" s="159">
        <v>37</v>
      </c>
      <c r="R135" s="159">
        <v>30</v>
      </c>
      <c r="S135" s="160">
        <v>25</v>
      </c>
      <c r="T135" s="159">
        <v>22</v>
      </c>
      <c r="U135" s="159">
        <v>45</v>
      </c>
      <c r="V135" s="159">
        <v>45</v>
      </c>
      <c r="W135" s="159">
        <v>45</v>
      </c>
      <c r="X135" s="159">
        <v>45</v>
      </c>
      <c r="Y135" s="159">
        <v>37</v>
      </c>
      <c r="Z135" s="159">
        <v>30</v>
      </c>
      <c r="AA135" s="159">
        <v>25</v>
      </c>
      <c r="AB135" s="159">
        <v>22</v>
      </c>
      <c r="AC135" s="691"/>
      <c r="AD135" s="706"/>
      <c r="AE135" s="305" t="s">
        <v>1167</v>
      </c>
      <c r="AF135" s="159">
        <v>399</v>
      </c>
      <c r="AG135" s="159">
        <v>399</v>
      </c>
      <c r="AH135" s="160">
        <v>393</v>
      </c>
      <c r="AI135" s="159">
        <v>347</v>
      </c>
      <c r="AJ135" s="159">
        <v>270</v>
      </c>
      <c r="AK135" s="160">
        <v>218</v>
      </c>
      <c r="AL135" s="159">
        <v>183</v>
      </c>
      <c r="AM135" s="160">
        <v>159</v>
      </c>
      <c r="AN135" s="159">
        <v>583</v>
      </c>
      <c r="AO135" s="159">
        <v>583</v>
      </c>
      <c r="AP135" s="160">
        <v>583</v>
      </c>
      <c r="AQ135" s="159">
        <v>583</v>
      </c>
      <c r="AR135" s="159">
        <v>477</v>
      </c>
      <c r="AS135" s="159">
        <v>386</v>
      </c>
      <c r="AT135" s="160">
        <v>325</v>
      </c>
      <c r="AU135" s="159">
        <v>280</v>
      </c>
      <c r="AV135" s="159">
        <v>583</v>
      </c>
      <c r="AW135" s="159">
        <v>583</v>
      </c>
      <c r="AX135" s="159">
        <v>583</v>
      </c>
      <c r="AY135" s="159">
        <v>583</v>
      </c>
      <c r="AZ135" s="159">
        <v>477</v>
      </c>
      <c r="BA135" s="159">
        <v>386</v>
      </c>
      <c r="BB135" s="159">
        <v>325</v>
      </c>
      <c r="BC135" s="159">
        <v>280</v>
      </c>
      <c r="BD135" s="691"/>
      <c r="BE135" s="706"/>
      <c r="BF135" s="305" t="s">
        <v>1167</v>
      </c>
      <c r="BG135" s="159">
        <v>294</v>
      </c>
      <c r="BH135" s="159">
        <v>349</v>
      </c>
      <c r="BI135" s="160">
        <v>477</v>
      </c>
      <c r="BJ135" s="159">
        <v>535</v>
      </c>
      <c r="BK135" s="159">
        <v>584</v>
      </c>
      <c r="BL135" s="160">
        <v>608</v>
      </c>
      <c r="BM135" s="159">
        <v>608</v>
      </c>
      <c r="BN135" s="160">
        <v>608</v>
      </c>
      <c r="BO135" s="159">
        <v>243</v>
      </c>
      <c r="BP135" s="159">
        <v>287</v>
      </c>
      <c r="BQ135" s="160">
        <v>397</v>
      </c>
      <c r="BR135" s="159">
        <v>505</v>
      </c>
      <c r="BS135" s="159">
        <v>584</v>
      </c>
      <c r="BT135" s="159">
        <v>608</v>
      </c>
      <c r="BU135" s="160">
        <v>608</v>
      </c>
      <c r="BV135" s="159">
        <v>608</v>
      </c>
      <c r="BW135" s="159">
        <v>243</v>
      </c>
      <c r="BX135" s="159">
        <v>287</v>
      </c>
      <c r="BY135" s="159">
        <v>397</v>
      </c>
      <c r="BZ135" s="159">
        <v>505</v>
      </c>
      <c r="CA135" s="159">
        <v>584</v>
      </c>
      <c r="CB135" s="159">
        <v>608</v>
      </c>
      <c r="CC135" s="159">
        <v>608</v>
      </c>
      <c r="CD135" s="159">
        <v>608</v>
      </c>
      <c r="CE135" s="691"/>
      <c r="CF135" s="706"/>
      <c r="CG135" s="305" t="s">
        <v>1167</v>
      </c>
      <c r="CH135" s="159">
        <v>187</v>
      </c>
      <c r="CI135" s="159">
        <v>187</v>
      </c>
      <c r="CJ135" s="160">
        <v>281</v>
      </c>
      <c r="CK135" s="159">
        <v>357</v>
      </c>
      <c r="CL135" s="159">
        <v>415</v>
      </c>
      <c r="CM135" s="160">
        <v>432</v>
      </c>
      <c r="CN135" s="159">
        <v>432</v>
      </c>
      <c r="CO135" s="160">
        <v>432</v>
      </c>
      <c r="CP135" s="159">
        <v>272</v>
      </c>
      <c r="CQ135" s="159">
        <v>272</v>
      </c>
      <c r="CR135" s="160">
        <v>272</v>
      </c>
      <c r="CS135" s="159">
        <v>337</v>
      </c>
      <c r="CT135" s="159">
        <v>415</v>
      </c>
      <c r="CU135" s="159">
        <v>432</v>
      </c>
      <c r="CV135" s="160">
        <v>432</v>
      </c>
      <c r="CW135" s="159">
        <v>432</v>
      </c>
      <c r="CX135" s="159">
        <v>272</v>
      </c>
      <c r="CY135" s="159">
        <v>272</v>
      </c>
      <c r="CZ135" s="159">
        <v>272</v>
      </c>
      <c r="DA135" s="159">
        <v>337</v>
      </c>
      <c r="DB135" s="159">
        <v>415</v>
      </c>
      <c r="DC135" s="159">
        <v>432</v>
      </c>
      <c r="DD135" s="159">
        <v>432</v>
      </c>
      <c r="DE135" s="159">
        <v>432</v>
      </c>
    </row>
    <row r="136" spans="1:109">
      <c r="A136" s="143">
        <v>136</v>
      </c>
      <c r="B136" s="691"/>
      <c r="C136" s="707">
        <v>180</v>
      </c>
      <c r="D136" s="303" t="s">
        <v>1165</v>
      </c>
      <c r="E136" s="155">
        <v>85</v>
      </c>
      <c r="F136" s="155">
        <v>85</v>
      </c>
      <c r="G136" s="156">
        <v>69</v>
      </c>
      <c r="H136" s="155">
        <v>48</v>
      </c>
      <c r="I136" s="155">
        <v>37</v>
      </c>
      <c r="J136" s="156">
        <v>30</v>
      </c>
      <c r="K136" s="155">
        <v>25</v>
      </c>
      <c r="L136" s="156">
        <v>22</v>
      </c>
      <c r="M136" s="155">
        <v>49</v>
      </c>
      <c r="N136" s="155">
        <v>49</v>
      </c>
      <c r="O136" s="156">
        <v>49</v>
      </c>
      <c r="P136" s="155">
        <v>48</v>
      </c>
      <c r="Q136" s="155">
        <v>37</v>
      </c>
      <c r="R136" s="155">
        <v>30</v>
      </c>
      <c r="S136" s="156">
        <v>25</v>
      </c>
      <c r="T136" s="155">
        <v>22</v>
      </c>
      <c r="U136" s="155">
        <v>49</v>
      </c>
      <c r="V136" s="155">
        <v>49</v>
      </c>
      <c r="W136" s="155">
        <v>49</v>
      </c>
      <c r="X136" s="155">
        <v>48</v>
      </c>
      <c r="Y136" s="155">
        <v>37</v>
      </c>
      <c r="Z136" s="155">
        <v>30</v>
      </c>
      <c r="AA136" s="155">
        <v>25</v>
      </c>
      <c r="AB136" s="155">
        <v>22</v>
      </c>
      <c r="AC136" s="691"/>
      <c r="AD136" s="707">
        <v>180</v>
      </c>
      <c r="AE136" s="303" t="s">
        <v>1165</v>
      </c>
      <c r="AF136" s="155">
        <v>700</v>
      </c>
      <c r="AG136" s="155">
        <v>700</v>
      </c>
      <c r="AH136" s="156">
        <v>567</v>
      </c>
      <c r="AI136" s="155">
        <v>395</v>
      </c>
      <c r="AJ136" s="155">
        <v>303</v>
      </c>
      <c r="AK136" s="156">
        <v>246</v>
      </c>
      <c r="AL136" s="155">
        <v>206</v>
      </c>
      <c r="AM136" s="156">
        <v>178</v>
      </c>
      <c r="AN136" s="155">
        <v>713</v>
      </c>
      <c r="AO136" s="155">
        <v>713</v>
      </c>
      <c r="AP136" s="156">
        <v>713</v>
      </c>
      <c r="AQ136" s="155">
        <v>699</v>
      </c>
      <c r="AR136" s="155">
        <v>536</v>
      </c>
      <c r="AS136" s="155">
        <v>435</v>
      </c>
      <c r="AT136" s="156">
        <v>365</v>
      </c>
      <c r="AU136" s="155">
        <v>315</v>
      </c>
      <c r="AV136" s="155">
        <v>713</v>
      </c>
      <c r="AW136" s="155">
        <v>713</v>
      </c>
      <c r="AX136" s="155">
        <v>713</v>
      </c>
      <c r="AY136" s="155">
        <v>699</v>
      </c>
      <c r="AZ136" s="155">
        <v>536</v>
      </c>
      <c r="BA136" s="155">
        <v>435</v>
      </c>
      <c r="BB136" s="155">
        <v>365</v>
      </c>
      <c r="BC136" s="155">
        <v>315</v>
      </c>
      <c r="BD136" s="691"/>
      <c r="BE136" s="707">
        <v>180</v>
      </c>
      <c r="BF136" s="303" t="s">
        <v>1165</v>
      </c>
      <c r="BG136" s="155">
        <v>507</v>
      </c>
      <c r="BH136" s="155">
        <v>575</v>
      </c>
      <c r="BI136" s="156">
        <v>725</v>
      </c>
      <c r="BJ136" s="155">
        <v>668</v>
      </c>
      <c r="BK136" s="155">
        <v>617</v>
      </c>
      <c r="BL136" s="156">
        <v>608</v>
      </c>
      <c r="BM136" s="155">
        <v>608</v>
      </c>
      <c r="BN136" s="156">
        <v>608</v>
      </c>
      <c r="BO136" s="155">
        <v>292</v>
      </c>
      <c r="BP136" s="155">
        <v>331</v>
      </c>
      <c r="BQ136" s="156">
        <v>449</v>
      </c>
      <c r="BR136" s="155">
        <v>568</v>
      </c>
      <c r="BS136" s="155">
        <v>617</v>
      </c>
      <c r="BT136" s="155">
        <v>608</v>
      </c>
      <c r="BU136" s="156">
        <v>608</v>
      </c>
      <c r="BV136" s="155">
        <v>608</v>
      </c>
      <c r="BW136" s="155">
        <v>292</v>
      </c>
      <c r="BX136" s="155">
        <v>331</v>
      </c>
      <c r="BY136" s="155">
        <v>449</v>
      </c>
      <c r="BZ136" s="155">
        <v>568</v>
      </c>
      <c r="CA136" s="155">
        <v>617</v>
      </c>
      <c r="CB136" s="155">
        <v>608</v>
      </c>
      <c r="CC136" s="155">
        <v>608</v>
      </c>
      <c r="CD136" s="155">
        <v>608</v>
      </c>
      <c r="CE136" s="691"/>
      <c r="CF136" s="707">
        <v>180</v>
      </c>
      <c r="CG136" s="303" t="s">
        <v>1165</v>
      </c>
      <c r="CH136" s="155">
        <v>325</v>
      </c>
      <c r="CI136" s="155">
        <v>325</v>
      </c>
      <c r="CJ136" s="156">
        <v>412</v>
      </c>
      <c r="CK136" s="155">
        <v>432</v>
      </c>
      <c r="CL136" s="155">
        <v>432</v>
      </c>
      <c r="CM136" s="156">
        <v>432</v>
      </c>
      <c r="CN136" s="155">
        <v>432</v>
      </c>
      <c r="CO136" s="156">
        <v>432</v>
      </c>
      <c r="CP136" s="155">
        <v>332</v>
      </c>
      <c r="CQ136" s="155">
        <v>332</v>
      </c>
      <c r="CR136" s="156">
        <v>332</v>
      </c>
      <c r="CS136" s="155">
        <v>367</v>
      </c>
      <c r="CT136" s="155">
        <v>432</v>
      </c>
      <c r="CU136" s="155">
        <v>432</v>
      </c>
      <c r="CV136" s="156">
        <v>432</v>
      </c>
      <c r="CW136" s="155">
        <v>432</v>
      </c>
      <c r="CX136" s="155">
        <v>332</v>
      </c>
      <c r="CY136" s="155">
        <v>332</v>
      </c>
      <c r="CZ136" s="155">
        <v>332</v>
      </c>
      <c r="DA136" s="155">
        <v>367</v>
      </c>
      <c r="DB136" s="155">
        <v>432</v>
      </c>
      <c r="DC136" s="155">
        <v>432</v>
      </c>
      <c r="DD136" s="155">
        <v>432</v>
      </c>
      <c r="DE136" s="155">
        <v>432</v>
      </c>
    </row>
    <row r="137" spans="1:109">
      <c r="A137" s="143">
        <v>137</v>
      </c>
      <c r="B137" s="691"/>
      <c r="C137" s="708"/>
      <c r="D137" s="304" t="s">
        <v>1166</v>
      </c>
      <c r="E137" s="157">
        <v>57</v>
      </c>
      <c r="F137" s="157">
        <v>57</v>
      </c>
      <c r="G137" s="158">
        <v>57</v>
      </c>
      <c r="H137" s="157">
        <v>48</v>
      </c>
      <c r="I137" s="157">
        <v>37</v>
      </c>
      <c r="J137" s="158">
        <v>30</v>
      </c>
      <c r="K137" s="157">
        <v>25</v>
      </c>
      <c r="L137" s="158">
        <v>21</v>
      </c>
      <c r="M137" s="157">
        <v>47</v>
      </c>
      <c r="N137" s="157">
        <v>47</v>
      </c>
      <c r="O137" s="158">
        <v>47</v>
      </c>
      <c r="P137" s="157">
        <v>47</v>
      </c>
      <c r="Q137" s="157">
        <v>37</v>
      </c>
      <c r="R137" s="157">
        <v>30</v>
      </c>
      <c r="S137" s="158">
        <v>25</v>
      </c>
      <c r="T137" s="157">
        <v>21</v>
      </c>
      <c r="U137" s="157">
        <v>47</v>
      </c>
      <c r="V137" s="157">
        <v>47</v>
      </c>
      <c r="W137" s="157">
        <v>47</v>
      </c>
      <c r="X137" s="157">
        <v>47</v>
      </c>
      <c r="Y137" s="157">
        <v>37</v>
      </c>
      <c r="Z137" s="157">
        <v>30</v>
      </c>
      <c r="AA137" s="157">
        <v>25</v>
      </c>
      <c r="AB137" s="157">
        <v>21</v>
      </c>
      <c r="AC137" s="691"/>
      <c r="AD137" s="708"/>
      <c r="AE137" s="304" t="s">
        <v>1166</v>
      </c>
      <c r="AF137" s="157">
        <v>471</v>
      </c>
      <c r="AG137" s="157">
        <v>471</v>
      </c>
      <c r="AH137" s="158">
        <v>471</v>
      </c>
      <c r="AI137" s="157">
        <v>394</v>
      </c>
      <c r="AJ137" s="157">
        <v>302</v>
      </c>
      <c r="AK137" s="158">
        <v>245</v>
      </c>
      <c r="AL137" s="157">
        <v>206</v>
      </c>
      <c r="AM137" s="158">
        <v>177</v>
      </c>
      <c r="AN137" s="157">
        <v>690</v>
      </c>
      <c r="AO137" s="157">
        <v>690</v>
      </c>
      <c r="AP137" s="158">
        <v>690</v>
      </c>
      <c r="AQ137" s="157">
        <v>690</v>
      </c>
      <c r="AR137" s="157">
        <v>536</v>
      </c>
      <c r="AS137" s="157">
        <v>434</v>
      </c>
      <c r="AT137" s="158">
        <v>365</v>
      </c>
      <c r="AU137" s="157">
        <v>315</v>
      </c>
      <c r="AV137" s="157">
        <v>690</v>
      </c>
      <c r="AW137" s="157">
        <v>690</v>
      </c>
      <c r="AX137" s="157">
        <v>690</v>
      </c>
      <c r="AY137" s="157">
        <v>690</v>
      </c>
      <c r="AZ137" s="157">
        <v>536</v>
      </c>
      <c r="BA137" s="157">
        <v>434</v>
      </c>
      <c r="BB137" s="157">
        <v>365</v>
      </c>
      <c r="BC137" s="157">
        <v>315</v>
      </c>
      <c r="BD137" s="691"/>
      <c r="BE137" s="708"/>
      <c r="BF137" s="304" t="s">
        <v>1166</v>
      </c>
      <c r="BG137" s="157">
        <v>342</v>
      </c>
      <c r="BH137" s="157">
        <v>388</v>
      </c>
      <c r="BI137" s="158">
        <v>526</v>
      </c>
      <c r="BJ137" s="157">
        <v>618</v>
      </c>
      <c r="BK137" s="157">
        <v>618</v>
      </c>
      <c r="BL137" s="158">
        <v>609</v>
      </c>
      <c r="BM137" s="157">
        <v>609</v>
      </c>
      <c r="BN137" s="158">
        <v>608</v>
      </c>
      <c r="BO137" s="157">
        <v>282</v>
      </c>
      <c r="BP137" s="157">
        <v>320</v>
      </c>
      <c r="BQ137" s="158">
        <v>434</v>
      </c>
      <c r="BR137" s="157">
        <v>549</v>
      </c>
      <c r="BS137" s="157">
        <v>618</v>
      </c>
      <c r="BT137" s="157">
        <v>609</v>
      </c>
      <c r="BU137" s="158">
        <v>609</v>
      </c>
      <c r="BV137" s="157">
        <v>608</v>
      </c>
      <c r="BW137" s="157">
        <v>282</v>
      </c>
      <c r="BX137" s="157">
        <v>320</v>
      </c>
      <c r="BY137" s="157">
        <v>434</v>
      </c>
      <c r="BZ137" s="157">
        <v>549</v>
      </c>
      <c r="CA137" s="157">
        <v>618</v>
      </c>
      <c r="CB137" s="157">
        <v>609</v>
      </c>
      <c r="CC137" s="157">
        <v>609</v>
      </c>
      <c r="CD137" s="157">
        <v>608</v>
      </c>
      <c r="CE137" s="691"/>
      <c r="CF137" s="708"/>
      <c r="CG137" s="304" t="s">
        <v>1166</v>
      </c>
      <c r="CH137" s="157">
        <v>219</v>
      </c>
      <c r="CI137" s="157">
        <v>219</v>
      </c>
      <c r="CJ137" s="158">
        <v>298</v>
      </c>
      <c r="CK137" s="157">
        <v>401</v>
      </c>
      <c r="CL137" s="157">
        <v>432</v>
      </c>
      <c r="CM137" s="158">
        <v>432</v>
      </c>
      <c r="CN137" s="157">
        <v>432</v>
      </c>
      <c r="CO137" s="158">
        <v>432</v>
      </c>
      <c r="CP137" s="157">
        <v>322</v>
      </c>
      <c r="CQ137" s="157">
        <v>322</v>
      </c>
      <c r="CR137" s="158">
        <v>322</v>
      </c>
      <c r="CS137" s="157">
        <v>356</v>
      </c>
      <c r="CT137" s="157">
        <v>432</v>
      </c>
      <c r="CU137" s="157">
        <v>432</v>
      </c>
      <c r="CV137" s="158">
        <v>432</v>
      </c>
      <c r="CW137" s="157">
        <v>432</v>
      </c>
      <c r="CX137" s="157">
        <v>322</v>
      </c>
      <c r="CY137" s="157">
        <v>322</v>
      </c>
      <c r="CZ137" s="157">
        <v>322</v>
      </c>
      <c r="DA137" s="157">
        <v>356</v>
      </c>
      <c r="DB137" s="157">
        <v>432</v>
      </c>
      <c r="DC137" s="157">
        <v>432</v>
      </c>
      <c r="DD137" s="157">
        <v>432</v>
      </c>
      <c r="DE137" s="157">
        <v>432</v>
      </c>
    </row>
    <row r="138" spans="1:109">
      <c r="A138" s="143">
        <v>138</v>
      </c>
      <c r="B138" s="691"/>
      <c r="C138" s="709"/>
      <c r="D138" s="305" t="s">
        <v>1167</v>
      </c>
      <c r="E138" s="159">
        <v>52</v>
      </c>
      <c r="F138" s="159">
        <v>52</v>
      </c>
      <c r="G138" s="160">
        <v>52</v>
      </c>
      <c r="H138" s="159">
        <v>46</v>
      </c>
      <c r="I138" s="159">
        <v>37</v>
      </c>
      <c r="J138" s="160">
        <v>30</v>
      </c>
      <c r="K138" s="159">
        <v>25</v>
      </c>
      <c r="L138" s="160">
        <v>22</v>
      </c>
      <c r="M138" s="159">
        <v>43</v>
      </c>
      <c r="N138" s="159">
        <v>43</v>
      </c>
      <c r="O138" s="160">
        <v>43</v>
      </c>
      <c r="P138" s="159">
        <v>43</v>
      </c>
      <c r="Q138" s="159">
        <v>37</v>
      </c>
      <c r="R138" s="159">
        <v>30</v>
      </c>
      <c r="S138" s="160">
        <v>25</v>
      </c>
      <c r="T138" s="159">
        <v>22</v>
      </c>
      <c r="U138" s="159">
        <v>43</v>
      </c>
      <c r="V138" s="159">
        <v>43</v>
      </c>
      <c r="W138" s="159">
        <v>43</v>
      </c>
      <c r="X138" s="159">
        <v>43</v>
      </c>
      <c r="Y138" s="159">
        <v>37</v>
      </c>
      <c r="Z138" s="159">
        <v>30</v>
      </c>
      <c r="AA138" s="159">
        <v>25</v>
      </c>
      <c r="AB138" s="159">
        <v>22</v>
      </c>
      <c r="AC138" s="691"/>
      <c r="AD138" s="709"/>
      <c r="AE138" s="305" t="s">
        <v>1167</v>
      </c>
      <c r="AF138" s="159">
        <v>431</v>
      </c>
      <c r="AG138" s="159">
        <v>431</v>
      </c>
      <c r="AH138" s="160">
        <v>431</v>
      </c>
      <c r="AI138" s="159">
        <v>384</v>
      </c>
      <c r="AJ138" s="159">
        <v>303</v>
      </c>
      <c r="AK138" s="160">
        <v>245</v>
      </c>
      <c r="AL138" s="159">
        <v>206</v>
      </c>
      <c r="AM138" s="160">
        <v>178</v>
      </c>
      <c r="AN138" s="159">
        <v>631</v>
      </c>
      <c r="AO138" s="159">
        <v>631</v>
      </c>
      <c r="AP138" s="160">
        <v>631</v>
      </c>
      <c r="AQ138" s="159">
        <v>631</v>
      </c>
      <c r="AR138" s="159">
        <v>537</v>
      </c>
      <c r="AS138" s="159">
        <v>435</v>
      </c>
      <c r="AT138" s="160">
        <v>365</v>
      </c>
      <c r="AU138" s="159">
        <v>316</v>
      </c>
      <c r="AV138" s="159">
        <v>631</v>
      </c>
      <c r="AW138" s="159">
        <v>631</v>
      </c>
      <c r="AX138" s="159">
        <v>631</v>
      </c>
      <c r="AY138" s="159">
        <v>631</v>
      </c>
      <c r="AZ138" s="159">
        <v>537</v>
      </c>
      <c r="BA138" s="159">
        <v>435</v>
      </c>
      <c r="BB138" s="159">
        <v>365</v>
      </c>
      <c r="BC138" s="159">
        <v>316</v>
      </c>
      <c r="BD138" s="691"/>
      <c r="BE138" s="709"/>
      <c r="BF138" s="305" t="s">
        <v>1167</v>
      </c>
      <c r="BG138" s="159">
        <v>312</v>
      </c>
      <c r="BH138" s="159">
        <v>354</v>
      </c>
      <c r="BI138" s="160">
        <v>481</v>
      </c>
      <c r="BJ138" s="159">
        <v>545</v>
      </c>
      <c r="BK138" s="159">
        <v>593</v>
      </c>
      <c r="BL138" s="160">
        <v>608</v>
      </c>
      <c r="BM138" s="159">
        <v>608</v>
      </c>
      <c r="BN138" s="160">
        <v>608</v>
      </c>
      <c r="BO138" s="159">
        <v>258</v>
      </c>
      <c r="BP138" s="159">
        <v>293</v>
      </c>
      <c r="BQ138" s="160">
        <v>397</v>
      </c>
      <c r="BR138" s="159">
        <v>502</v>
      </c>
      <c r="BS138" s="159">
        <v>593</v>
      </c>
      <c r="BT138" s="159">
        <v>608</v>
      </c>
      <c r="BU138" s="160">
        <v>608</v>
      </c>
      <c r="BV138" s="159">
        <v>608</v>
      </c>
      <c r="BW138" s="159">
        <v>258</v>
      </c>
      <c r="BX138" s="159">
        <v>293</v>
      </c>
      <c r="BY138" s="159">
        <v>397</v>
      </c>
      <c r="BZ138" s="159">
        <v>502</v>
      </c>
      <c r="CA138" s="159">
        <v>593</v>
      </c>
      <c r="CB138" s="159">
        <v>608</v>
      </c>
      <c r="CC138" s="159">
        <v>608</v>
      </c>
      <c r="CD138" s="159">
        <v>608</v>
      </c>
      <c r="CE138" s="691"/>
      <c r="CF138" s="709"/>
      <c r="CG138" s="305" t="s">
        <v>1167</v>
      </c>
      <c r="CH138" s="159">
        <v>200</v>
      </c>
      <c r="CI138" s="159">
        <v>200</v>
      </c>
      <c r="CJ138" s="160">
        <v>273</v>
      </c>
      <c r="CK138" s="159">
        <v>353</v>
      </c>
      <c r="CL138" s="159">
        <v>415</v>
      </c>
      <c r="CM138" s="160">
        <v>432</v>
      </c>
      <c r="CN138" s="159">
        <v>432</v>
      </c>
      <c r="CO138" s="160">
        <v>432</v>
      </c>
      <c r="CP138" s="159">
        <v>294</v>
      </c>
      <c r="CQ138" s="159">
        <v>294</v>
      </c>
      <c r="CR138" s="160">
        <v>294</v>
      </c>
      <c r="CS138" s="159">
        <v>325</v>
      </c>
      <c r="CT138" s="159">
        <v>415</v>
      </c>
      <c r="CU138" s="159">
        <v>432</v>
      </c>
      <c r="CV138" s="160">
        <v>432</v>
      </c>
      <c r="CW138" s="159">
        <v>432</v>
      </c>
      <c r="CX138" s="159">
        <v>294</v>
      </c>
      <c r="CY138" s="159">
        <v>294</v>
      </c>
      <c r="CZ138" s="159">
        <v>294</v>
      </c>
      <c r="DA138" s="159">
        <v>325</v>
      </c>
      <c r="DB138" s="159">
        <v>415</v>
      </c>
      <c r="DC138" s="159">
        <v>432</v>
      </c>
      <c r="DD138" s="159">
        <v>432</v>
      </c>
      <c r="DE138" s="159">
        <v>432</v>
      </c>
    </row>
    <row r="139" spans="1:109">
      <c r="A139" s="143">
        <v>139</v>
      </c>
      <c r="B139" s="691"/>
      <c r="C139" s="701">
        <v>200</v>
      </c>
      <c r="D139" s="303" t="s">
        <v>1165</v>
      </c>
      <c r="E139" s="155">
        <v>69</v>
      </c>
      <c r="F139" s="155">
        <v>69</v>
      </c>
      <c r="G139" s="156">
        <v>69</v>
      </c>
      <c r="H139" s="155">
        <v>48</v>
      </c>
      <c r="I139" s="155">
        <v>37</v>
      </c>
      <c r="J139" s="156">
        <v>30</v>
      </c>
      <c r="K139" s="155">
        <v>25</v>
      </c>
      <c r="L139" s="156">
        <v>22</v>
      </c>
      <c r="M139" s="155">
        <v>39</v>
      </c>
      <c r="N139" s="155">
        <v>39</v>
      </c>
      <c r="O139" s="156">
        <v>39</v>
      </c>
      <c r="P139" s="155">
        <v>39</v>
      </c>
      <c r="Q139" s="155">
        <v>37</v>
      </c>
      <c r="R139" s="155">
        <v>30</v>
      </c>
      <c r="S139" s="156">
        <v>25</v>
      </c>
      <c r="T139" s="155">
        <v>22</v>
      </c>
      <c r="U139" s="155">
        <v>39</v>
      </c>
      <c r="V139" s="155">
        <v>39</v>
      </c>
      <c r="W139" s="155">
        <v>39</v>
      </c>
      <c r="X139" s="155">
        <v>39</v>
      </c>
      <c r="Y139" s="155">
        <v>37</v>
      </c>
      <c r="Z139" s="155">
        <v>30</v>
      </c>
      <c r="AA139" s="155">
        <v>25</v>
      </c>
      <c r="AB139" s="155">
        <v>22</v>
      </c>
      <c r="AC139" s="691"/>
      <c r="AD139" s="701">
        <v>200</v>
      </c>
      <c r="AE139" s="303" t="s">
        <v>1165</v>
      </c>
      <c r="AF139" s="155">
        <v>713</v>
      </c>
      <c r="AG139" s="155">
        <v>713</v>
      </c>
      <c r="AH139" s="156">
        <v>708</v>
      </c>
      <c r="AI139" s="155">
        <v>491</v>
      </c>
      <c r="AJ139" s="155">
        <v>377</v>
      </c>
      <c r="AK139" s="156">
        <v>305</v>
      </c>
      <c r="AL139" s="155">
        <v>257</v>
      </c>
      <c r="AM139" s="156">
        <v>221</v>
      </c>
      <c r="AN139" s="155">
        <v>713</v>
      </c>
      <c r="AO139" s="155">
        <v>713</v>
      </c>
      <c r="AP139" s="156">
        <v>713</v>
      </c>
      <c r="AQ139" s="155">
        <v>713</v>
      </c>
      <c r="AR139" s="155">
        <v>664</v>
      </c>
      <c r="AS139" s="155">
        <v>538</v>
      </c>
      <c r="AT139" s="156">
        <v>452</v>
      </c>
      <c r="AU139" s="155">
        <v>390</v>
      </c>
      <c r="AV139" s="155">
        <v>713</v>
      </c>
      <c r="AW139" s="155">
        <v>713</v>
      </c>
      <c r="AX139" s="155">
        <v>713</v>
      </c>
      <c r="AY139" s="155">
        <v>713</v>
      </c>
      <c r="AZ139" s="155">
        <v>664</v>
      </c>
      <c r="BA139" s="155">
        <v>538</v>
      </c>
      <c r="BB139" s="155">
        <v>452</v>
      </c>
      <c r="BC139" s="155">
        <v>390</v>
      </c>
      <c r="BD139" s="691"/>
      <c r="BE139" s="701">
        <v>200</v>
      </c>
      <c r="BF139" s="303" t="s">
        <v>1165</v>
      </c>
      <c r="BG139" s="155">
        <v>504</v>
      </c>
      <c r="BH139" s="155">
        <v>528</v>
      </c>
      <c r="BI139" s="156">
        <v>696</v>
      </c>
      <c r="BJ139" s="155">
        <v>715</v>
      </c>
      <c r="BK139" s="155">
        <v>653</v>
      </c>
      <c r="BL139" s="156">
        <v>615</v>
      </c>
      <c r="BM139" s="155">
        <v>608</v>
      </c>
      <c r="BN139" s="156">
        <v>608</v>
      </c>
      <c r="BO139" s="155">
        <v>286</v>
      </c>
      <c r="BP139" s="155">
        <v>299</v>
      </c>
      <c r="BQ139" s="156">
        <v>395</v>
      </c>
      <c r="BR139" s="155">
        <v>490</v>
      </c>
      <c r="BS139" s="155">
        <v>586</v>
      </c>
      <c r="BT139" s="155">
        <v>615</v>
      </c>
      <c r="BU139" s="156">
        <v>608</v>
      </c>
      <c r="BV139" s="155">
        <v>608</v>
      </c>
      <c r="BW139" s="155">
        <v>286</v>
      </c>
      <c r="BX139" s="155">
        <v>299</v>
      </c>
      <c r="BY139" s="155">
        <v>395</v>
      </c>
      <c r="BZ139" s="155">
        <v>490</v>
      </c>
      <c r="CA139" s="155">
        <v>586</v>
      </c>
      <c r="CB139" s="155">
        <v>615</v>
      </c>
      <c r="CC139" s="155">
        <v>608</v>
      </c>
      <c r="CD139" s="155">
        <v>608</v>
      </c>
      <c r="CE139" s="691"/>
      <c r="CF139" s="701">
        <v>200</v>
      </c>
      <c r="CG139" s="303" t="s">
        <v>1165</v>
      </c>
      <c r="CH139" s="155">
        <v>332</v>
      </c>
      <c r="CI139" s="155">
        <v>332</v>
      </c>
      <c r="CJ139" s="156">
        <v>363</v>
      </c>
      <c r="CK139" s="155">
        <v>432</v>
      </c>
      <c r="CL139" s="155">
        <v>432</v>
      </c>
      <c r="CM139" s="156">
        <v>432</v>
      </c>
      <c r="CN139" s="155">
        <v>432</v>
      </c>
      <c r="CO139" s="156">
        <v>432</v>
      </c>
      <c r="CP139" s="155">
        <v>332</v>
      </c>
      <c r="CQ139" s="155">
        <v>332</v>
      </c>
      <c r="CR139" s="156">
        <v>332</v>
      </c>
      <c r="CS139" s="155">
        <v>332</v>
      </c>
      <c r="CT139" s="155">
        <v>388</v>
      </c>
      <c r="CU139" s="155">
        <v>432</v>
      </c>
      <c r="CV139" s="156">
        <v>432</v>
      </c>
      <c r="CW139" s="155">
        <v>432</v>
      </c>
      <c r="CX139" s="155">
        <v>332</v>
      </c>
      <c r="CY139" s="155">
        <v>332</v>
      </c>
      <c r="CZ139" s="155">
        <v>332</v>
      </c>
      <c r="DA139" s="155">
        <v>332</v>
      </c>
      <c r="DB139" s="155">
        <v>388</v>
      </c>
      <c r="DC139" s="155">
        <v>432</v>
      </c>
      <c r="DD139" s="155">
        <v>432</v>
      </c>
      <c r="DE139" s="155">
        <v>432</v>
      </c>
    </row>
    <row r="140" spans="1:109">
      <c r="A140" s="143">
        <v>140</v>
      </c>
      <c r="B140" s="691"/>
      <c r="C140" s="702"/>
      <c r="D140" s="304" t="s">
        <v>1166</v>
      </c>
      <c r="E140" s="157">
        <v>53</v>
      </c>
      <c r="F140" s="157">
        <v>53</v>
      </c>
      <c r="G140" s="158">
        <v>53</v>
      </c>
      <c r="H140" s="157">
        <v>48</v>
      </c>
      <c r="I140" s="157">
        <v>37</v>
      </c>
      <c r="J140" s="158">
        <v>30</v>
      </c>
      <c r="K140" s="157">
        <v>25</v>
      </c>
      <c r="L140" s="158">
        <v>21</v>
      </c>
      <c r="M140" s="157">
        <v>39</v>
      </c>
      <c r="N140" s="157">
        <v>39</v>
      </c>
      <c r="O140" s="158">
        <v>39</v>
      </c>
      <c r="P140" s="157">
        <v>39</v>
      </c>
      <c r="Q140" s="157">
        <v>37</v>
      </c>
      <c r="R140" s="157">
        <v>30</v>
      </c>
      <c r="S140" s="158">
        <v>25</v>
      </c>
      <c r="T140" s="157">
        <v>21</v>
      </c>
      <c r="U140" s="157">
        <v>39</v>
      </c>
      <c r="V140" s="157">
        <v>39</v>
      </c>
      <c r="W140" s="157">
        <v>39</v>
      </c>
      <c r="X140" s="157">
        <v>39</v>
      </c>
      <c r="Y140" s="157">
        <v>37</v>
      </c>
      <c r="Z140" s="157">
        <v>30</v>
      </c>
      <c r="AA140" s="157">
        <v>25</v>
      </c>
      <c r="AB140" s="157">
        <v>21</v>
      </c>
      <c r="AC140" s="691"/>
      <c r="AD140" s="702"/>
      <c r="AE140" s="304" t="s">
        <v>1166</v>
      </c>
      <c r="AF140" s="157">
        <v>545</v>
      </c>
      <c r="AG140" s="157">
        <v>545</v>
      </c>
      <c r="AH140" s="158">
        <v>545</v>
      </c>
      <c r="AI140" s="157">
        <v>493</v>
      </c>
      <c r="AJ140" s="157">
        <v>376</v>
      </c>
      <c r="AK140" s="158">
        <v>305</v>
      </c>
      <c r="AL140" s="157">
        <v>256</v>
      </c>
      <c r="AM140" s="158">
        <v>221</v>
      </c>
      <c r="AN140" s="157">
        <v>713</v>
      </c>
      <c r="AO140" s="157">
        <v>713</v>
      </c>
      <c r="AP140" s="158">
        <v>713</v>
      </c>
      <c r="AQ140" s="157">
        <v>713</v>
      </c>
      <c r="AR140" s="157">
        <v>664</v>
      </c>
      <c r="AS140" s="157">
        <v>538</v>
      </c>
      <c r="AT140" s="158">
        <v>451</v>
      </c>
      <c r="AU140" s="157">
        <v>389</v>
      </c>
      <c r="AV140" s="157">
        <v>713</v>
      </c>
      <c r="AW140" s="157">
        <v>713</v>
      </c>
      <c r="AX140" s="157">
        <v>713</v>
      </c>
      <c r="AY140" s="157">
        <v>713</v>
      </c>
      <c r="AZ140" s="157">
        <v>664</v>
      </c>
      <c r="BA140" s="157">
        <v>538</v>
      </c>
      <c r="BB140" s="157">
        <v>451</v>
      </c>
      <c r="BC140" s="157">
        <v>389</v>
      </c>
      <c r="BD140" s="691"/>
      <c r="BE140" s="702"/>
      <c r="BF140" s="304" t="s">
        <v>1166</v>
      </c>
      <c r="BG140" s="157">
        <v>385</v>
      </c>
      <c r="BH140" s="157">
        <v>403</v>
      </c>
      <c r="BI140" s="158">
        <v>532</v>
      </c>
      <c r="BJ140" s="157">
        <v>641</v>
      </c>
      <c r="BK140" s="157">
        <v>654</v>
      </c>
      <c r="BL140" s="158">
        <v>617</v>
      </c>
      <c r="BM140" s="157">
        <v>609</v>
      </c>
      <c r="BN140" s="158">
        <v>608</v>
      </c>
      <c r="BO140" s="157">
        <v>286</v>
      </c>
      <c r="BP140" s="157">
        <v>299</v>
      </c>
      <c r="BQ140" s="158">
        <v>395</v>
      </c>
      <c r="BR140" s="157">
        <v>490</v>
      </c>
      <c r="BS140" s="157">
        <v>586</v>
      </c>
      <c r="BT140" s="157">
        <v>617</v>
      </c>
      <c r="BU140" s="158">
        <v>609</v>
      </c>
      <c r="BV140" s="157">
        <v>608</v>
      </c>
      <c r="BW140" s="157">
        <v>286</v>
      </c>
      <c r="BX140" s="157">
        <v>299</v>
      </c>
      <c r="BY140" s="157">
        <v>395</v>
      </c>
      <c r="BZ140" s="157">
        <v>490</v>
      </c>
      <c r="CA140" s="157">
        <v>586</v>
      </c>
      <c r="CB140" s="157">
        <v>617</v>
      </c>
      <c r="CC140" s="157">
        <v>609</v>
      </c>
      <c r="CD140" s="157">
        <v>608</v>
      </c>
      <c r="CE140" s="691"/>
      <c r="CF140" s="702"/>
      <c r="CG140" s="304" t="s">
        <v>1166</v>
      </c>
      <c r="CH140" s="157">
        <v>254</v>
      </c>
      <c r="CI140" s="157">
        <v>254</v>
      </c>
      <c r="CJ140" s="158">
        <v>278</v>
      </c>
      <c r="CK140" s="157">
        <v>388</v>
      </c>
      <c r="CL140" s="157">
        <v>432</v>
      </c>
      <c r="CM140" s="158">
        <v>432</v>
      </c>
      <c r="CN140" s="157">
        <v>432</v>
      </c>
      <c r="CO140" s="158">
        <v>432</v>
      </c>
      <c r="CP140" s="157">
        <v>332</v>
      </c>
      <c r="CQ140" s="157">
        <v>332</v>
      </c>
      <c r="CR140" s="158">
        <v>332</v>
      </c>
      <c r="CS140" s="157">
        <v>332</v>
      </c>
      <c r="CT140" s="157">
        <v>388</v>
      </c>
      <c r="CU140" s="157">
        <v>432</v>
      </c>
      <c r="CV140" s="158">
        <v>432</v>
      </c>
      <c r="CW140" s="157">
        <v>432</v>
      </c>
      <c r="CX140" s="157">
        <v>332</v>
      </c>
      <c r="CY140" s="157">
        <v>332</v>
      </c>
      <c r="CZ140" s="157">
        <v>332</v>
      </c>
      <c r="DA140" s="157">
        <v>332</v>
      </c>
      <c r="DB140" s="157">
        <v>388</v>
      </c>
      <c r="DC140" s="157">
        <v>432</v>
      </c>
      <c r="DD140" s="157">
        <v>432</v>
      </c>
      <c r="DE140" s="157">
        <v>432</v>
      </c>
    </row>
    <row r="141" spans="1:109">
      <c r="A141" s="143">
        <v>141</v>
      </c>
      <c r="B141" s="692"/>
      <c r="C141" s="703"/>
      <c r="D141" s="305" t="s">
        <v>1167</v>
      </c>
      <c r="E141" s="159">
        <v>48</v>
      </c>
      <c r="F141" s="159">
        <v>48</v>
      </c>
      <c r="G141" s="160">
        <v>48</v>
      </c>
      <c r="H141" s="159">
        <v>45</v>
      </c>
      <c r="I141" s="159">
        <v>37</v>
      </c>
      <c r="J141" s="160">
        <v>30</v>
      </c>
      <c r="K141" s="159">
        <v>25</v>
      </c>
      <c r="L141" s="160">
        <v>22</v>
      </c>
      <c r="M141" s="159">
        <v>39</v>
      </c>
      <c r="N141" s="159">
        <v>39</v>
      </c>
      <c r="O141" s="160">
        <v>39</v>
      </c>
      <c r="P141" s="159">
        <v>39</v>
      </c>
      <c r="Q141" s="159">
        <v>37</v>
      </c>
      <c r="R141" s="159">
        <v>30</v>
      </c>
      <c r="S141" s="160">
        <v>25</v>
      </c>
      <c r="T141" s="159">
        <v>22</v>
      </c>
      <c r="U141" s="159">
        <v>39</v>
      </c>
      <c r="V141" s="159">
        <v>39</v>
      </c>
      <c r="W141" s="159">
        <v>39</v>
      </c>
      <c r="X141" s="159">
        <v>39</v>
      </c>
      <c r="Y141" s="159">
        <v>37</v>
      </c>
      <c r="Z141" s="159">
        <v>30</v>
      </c>
      <c r="AA141" s="159">
        <v>25</v>
      </c>
      <c r="AB141" s="159">
        <v>22</v>
      </c>
      <c r="AC141" s="692"/>
      <c r="AD141" s="703"/>
      <c r="AE141" s="305" t="s">
        <v>1167</v>
      </c>
      <c r="AF141" s="159">
        <v>499</v>
      </c>
      <c r="AG141" s="159">
        <v>499</v>
      </c>
      <c r="AH141" s="160">
        <v>499</v>
      </c>
      <c r="AI141" s="159">
        <v>464</v>
      </c>
      <c r="AJ141" s="159">
        <v>376</v>
      </c>
      <c r="AK141" s="160">
        <v>305</v>
      </c>
      <c r="AL141" s="159">
        <v>257</v>
      </c>
      <c r="AM141" s="160">
        <v>222</v>
      </c>
      <c r="AN141" s="159">
        <v>713</v>
      </c>
      <c r="AO141" s="159">
        <v>713</v>
      </c>
      <c r="AP141" s="160">
        <v>713</v>
      </c>
      <c r="AQ141" s="159">
        <v>713</v>
      </c>
      <c r="AR141" s="159">
        <v>664</v>
      </c>
      <c r="AS141" s="159">
        <v>538</v>
      </c>
      <c r="AT141" s="160">
        <v>452</v>
      </c>
      <c r="AU141" s="159">
        <v>390</v>
      </c>
      <c r="AV141" s="159">
        <v>713</v>
      </c>
      <c r="AW141" s="159">
        <v>713</v>
      </c>
      <c r="AX141" s="159">
        <v>713</v>
      </c>
      <c r="AY141" s="159">
        <v>713</v>
      </c>
      <c r="AZ141" s="159">
        <v>664</v>
      </c>
      <c r="BA141" s="159">
        <v>538</v>
      </c>
      <c r="BB141" s="159">
        <v>452</v>
      </c>
      <c r="BC141" s="159">
        <v>390</v>
      </c>
      <c r="BD141" s="692"/>
      <c r="BE141" s="703"/>
      <c r="BF141" s="305" t="s">
        <v>1167</v>
      </c>
      <c r="BG141" s="159">
        <v>352</v>
      </c>
      <c r="BH141" s="159">
        <v>369</v>
      </c>
      <c r="BI141" s="160">
        <v>486</v>
      </c>
      <c r="BJ141" s="159">
        <v>565</v>
      </c>
      <c r="BK141" s="159">
        <v>616</v>
      </c>
      <c r="BL141" s="160">
        <v>616</v>
      </c>
      <c r="BM141" s="159">
        <v>608</v>
      </c>
      <c r="BN141" s="160">
        <v>608</v>
      </c>
      <c r="BO141" s="159">
        <v>286</v>
      </c>
      <c r="BP141" s="159">
        <v>299</v>
      </c>
      <c r="BQ141" s="160">
        <v>395</v>
      </c>
      <c r="BR141" s="159">
        <v>490</v>
      </c>
      <c r="BS141" s="159">
        <v>586</v>
      </c>
      <c r="BT141" s="159">
        <v>616</v>
      </c>
      <c r="BU141" s="160">
        <v>608</v>
      </c>
      <c r="BV141" s="159">
        <v>608</v>
      </c>
      <c r="BW141" s="159">
        <v>286</v>
      </c>
      <c r="BX141" s="159">
        <v>299</v>
      </c>
      <c r="BY141" s="159">
        <v>395</v>
      </c>
      <c r="BZ141" s="159">
        <v>490</v>
      </c>
      <c r="CA141" s="159">
        <v>586</v>
      </c>
      <c r="CB141" s="159">
        <v>616</v>
      </c>
      <c r="CC141" s="159">
        <v>608</v>
      </c>
      <c r="CD141" s="159">
        <v>608</v>
      </c>
      <c r="CE141" s="692"/>
      <c r="CF141" s="703"/>
      <c r="CG141" s="305" t="s">
        <v>1167</v>
      </c>
      <c r="CH141" s="159">
        <v>232</v>
      </c>
      <c r="CI141" s="159">
        <v>232</v>
      </c>
      <c r="CJ141" s="160">
        <v>253</v>
      </c>
      <c r="CK141" s="159">
        <v>343</v>
      </c>
      <c r="CL141" s="159">
        <v>406</v>
      </c>
      <c r="CM141" s="160">
        <v>432</v>
      </c>
      <c r="CN141" s="159">
        <v>432</v>
      </c>
      <c r="CO141" s="160">
        <v>432</v>
      </c>
      <c r="CP141" s="159">
        <v>332</v>
      </c>
      <c r="CQ141" s="159">
        <v>332</v>
      </c>
      <c r="CR141" s="160">
        <v>332</v>
      </c>
      <c r="CS141" s="159">
        <v>332</v>
      </c>
      <c r="CT141" s="159">
        <v>388</v>
      </c>
      <c r="CU141" s="159">
        <v>432</v>
      </c>
      <c r="CV141" s="160">
        <v>432</v>
      </c>
      <c r="CW141" s="159">
        <v>432</v>
      </c>
      <c r="CX141" s="159">
        <v>332</v>
      </c>
      <c r="CY141" s="159">
        <v>332</v>
      </c>
      <c r="CZ141" s="159">
        <v>332</v>
      </c>
      <c r="DA141" s="159">
        <v>332</v>
      </c>
      <c r="DB141" s="159">
        <v>388</v>
      </c>
      <c r="DC141" s="159">
        <v>432</v>
      </c>
      <c r="DD141" s="159">
        <v>432</v>
      </c>
      <c r="DE141" s="159">
        <v>432</v>
      </c>
    </row>
    <row r="142" spans="1:109">
      <c r="A142" s="143">
        <v>142</v>
      </c>
    </row>
    <row r="143" spans="1:109" ht="13.2" customHeight="1">
      <c r="A143" s="143">
        <v>143</v>
      </c>
      <c r="B143" s="719" t="s">
        <v>1184</v>
      </c>
      <c r="C143" s="720"/>
      <c r="D143" s="720"/>
      <c r="E143" s="720"/>
      <c r="F143" s="720"/>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1"/>
      <c r="AC143" s="719" t="s">
        <v>1185</v>
      </c>
      <c r="AD143" s="720"/>
      <c r="AE143" s="720"/>
      <c r="AF143" s="720"/>
      <c r="AG143" s="720"/>
      <c r="AH143" s="720"/>
      <c r="AI143" s="720"/>
      <c r="AJ143" s="720"/>
      <c r="AK143" s="720"/>
      <c r="AL143" s="720"/>
      <c r="AM143" s="720"/>
      <c r="AN143" s="720"/>
      <c r="AO143" s="720"/>
      <c r="AP143" s="720"/>
      <c r="AQ143" s="720"/>
      <c r="AR143" s="720"/>
      <c r="AS143" s="720"/>
      <c r="AT143" s="720"/>
      <c r="AU143" s="720"/>
      <c r="AV143" s="720"/>
      <c r="AW143" s="720"/>
      <c r="AX143" s="720"/>
      <c r="AY143" s="720"/>
      <c r="AZ143" s="720"/>
      <c r="BA143" s="720"/>
      <c r="BB143" s="720"/>
      <c r="BC143" s="721"/>
      <c r="BD143" s="719" t="s">
        <v>1186</v>
      </c>
      <c r="BE143" s="720"/>
      <c r="BF143" s="720"/>
      <c r="BG143" s="720"/>
      <c r="BH143" s="720"/>
      <c r="BI143" s="720"/>
      <c r="BJ143" s="720"/>
      <c r="BK143" s="720"/>
      <c r="BL143" s="720"/>
      <c r="BM143" s="720"/>
      <c r="BN143" s="720"/>
      <c r="BO143" s="720"/>
      <c r="BP143" s="720"/>
      <c r="BQ143" s="720"/>
      <c r="BR143" s="720"/>
      <c r="BS143" s="720"/>
      <c r="BT143" s="720"/>
      <c r="BU143" s="720"/>
      <c r="BV143" s="720"/>
      <c r="BW143" s="720"/>
      <c r="BX143" s="720"/>
      <c r="BY143" s="720"/>
      <c r="BZ143" s="720"/>
      <c r="CA143" s="720"/>
      <c r="CB143" s="720"/>
      <c r="CC143" s="720"/>
      <c r="CD143" s="721"/>
      <c r="CE143" s="719" t="s">
        <v>1187</v>
      </c>
      <c r="CF143" s="720"/>
      <c r="CG143" s="720"/>
      <c r="CH143" s="720"/>
      <c r="CI143" s="720"/>
      <c r="CJ143" s="720"/>
      <c r="CK143" s="720"/>
      <c r="CL143" s="720"/>
      <c r="CM143" s="720"/>
      <c r="CN143" s="720"/>
      <c r="CO143" s="720"/>
      <c r="CP143" s="720"/>
      <c r="CQ143" s="720"/>
      <c r="CR143" s="720"/>
      <c r="CS143" s="720"/>
      <c r="CT143" s="720"/>
      <c r="CU143" s="720"/>
      <c r="CV143" s="720"/>
      <c r="CW143" s="720"/>
      <c r="CX143" s="720"/>
      <c r="CY143" s="720"/>
      <c r="CZ143" s="720"/>
      <c r="DA143" s="720"/>
      <c r="DB143" s="720"/>
      <c r="DC143" s="720"/>
      <c r="DD143" s="720"/>
      <c r="DE143" s="721"/>
    </row>
    <row r="144" spans="1:109" ht="13.2" customHeight="1">
      <c r="A144" s="143">
        <v>144</v>
      </c>
      <c r="B144" s="713" t="s">
        <v>1172</v>
      </c>
      <c r="C144" s="716" t="s">
        <v>1158</v>
      </c>
      <c r="D144" s="716" t="s">
        <v>1159</v>
      </c>
      <c r="E144" s="719" t="s">
        <v>1160</v>
      </c>
      <c r="F144" s="720"/>
      <c r="G144" s="720"/>
      <c r="H144" s="720"/>
      <c r="I144" s="720"/>
      <c r="J144" s="720"/>
      <c r="K144" s="720"/>
      <c r="L144" s="720"/>
      <c r="M144" s="719" t="s">
        <v>1161</v>
      </c>
      <c r="N144" s="720"/>
      <c r="O144" s="720"/>
      <c r="P144" s="720"/>
      <c r="Q144" s="720"/>
      <c r="R144" s="720"/>
      <c r="S144" s="720"/>
      <c r="T144" s="721"/>
      <c r="U144" s="719" t="s">
        <v>1162</v>
      </c>
      <c r="V144" s="720"/>
      <c r="W144" s="720"/>
      <c r="X144" s="720"/>
      <c r="Y144" s="720"/>
      <c r="Z144" s="720"/>
      <c r="AA144" s="720"/>
      <c r="AB144" s="721"/>
      <c r="AC144" s="713" t="s">
        <v>1172</v>
      </c>
      <c r="AD144" s="716" t="s">
        <v>1158</v>
      </c>
      <c r="AE144" s="716" t="s">
        <v>1159</v>
      </c>
      <c r="AF144" s="719" t="s">
        <v>1160</v>
      </c>
      <c r="AG144" s="720"/>
      <c r="AH144" s="720"/>
      <c r="AI144" s="720"/>
      <c r="AJ144" s="720"/>
      <c r="AK144" s="720"/>
      <c r="AL144" s="720"/>
      <c r="AM144" s="720"/>
      <c r="AN144" s="719" t="s">
        <v>1161</v>
      </c>
      <c r="AO144" s="720"/>
      <c r="AP144" s="720"/>
      <c r="AQ144" s="720"/>
      <c r="AR144" s="720"/>
      <c r="AS144" s="720"/>
      <c r="AT144" s="720"/>
      <c r="AU144" s="721"/>
      <c r="AV144" s="719" t="s">
        <v>1162</v>
      </c>
      <c r="AW144" s="720"/>
      <c r="AX144" s="720"/>
      <c r="AY144" s="720"/>
      <c r="AZ144" s="720"/>
      <c r="BA144" s="720"/>
      <c r="BB144" s="720"/>
      <c r="BC144" s="721"/>
      <c r="BD144" s="713" t="s">
        <v>1172</v>
      </c>
      <c r="BE144" s="716" t="s">
        <v>1158</v>
      </c>
      <c r="BF144" s="716" t="s">
        <v>1159</v>
      </c>
      <c r="BG144" s="719" t="s">
        <v>1160</v>
      </c>
      <c r="BH144" s="720"/>
      <c r="BI144" s="720"/>
      <c r="BJ144" s="720"/>
      <c r="BK144" s="720"/>
      <c r="BL144" s="720"/>
      <c r="BM144" s="720"/>
      <c r="BN144" s="720"/>
      <c r="BO144" s="719" t="s">
        <v>1161</v>
      </c>
      <c r="BP144" s="720"/>
      <c r="BQ144" s="720"/>
      <c r="BR144" s="720"/>
      <c r="BS144" s="720"/>
      <c r="BT144" s="720"/>
      <c r="BU144" s="720"/>
      <c r="BV144" s="721"/>
      <c r="BW144" s="719" t="s">
        <v>1162</v>
      </c>
      <c r="BX144" s="720"/>
      <c r="BY144" s="720"/>
      <c r="BZ144" s="720"/>
      <c r="CA144" s="720"/>
      <c r="CB144" s="720"/>
      <c r="CC144" s="720"/>
      <c r="CD144" s="721"/>
      <c r="CE144" s="713" t="s">
        <v>1172</v>
      </c>
      <c r="CF144" s="716" t="s">
        <v>1158</v>
      </c>
      <c r="CG144" s="716" t="s">
        <v>1159</v>
      </c>
      <c r="CH144" s="719" t="s">
        <v>1160</v>
      </c>
      <c r="CI144" s="720"/>
      <c r="CJ144" s="720"/>
      <c r="CK144" s="720"/>
      <c r="CL144" s="720"/>
      <c r="CM144" s="720"/>
      <c r="CN144" s="720"/>
      <c r="CO144" s="721"/>
      <c r="CP144" s="719" t="s">
        <v>1161</v>
      </c>
      <c r="CQ144" s="720"/>
      <c r="CR144" s="720"/>
      <c r="CS144" s="720"/>
      <c r="CT144" s="720"/>
      <c r="CU144" s="720"/>
      <c r="CV144" s="720"/>
      <c r="CW144" s="721"/>
      <c r="CX144" s="719" t="s">
        <v>1162</v>
      </c>
      <c r="CY144" s="720"/>
      <c r="CZ144" s="720"/>
      <c r="DA144" s="720"/>
      <c r="DB144" s="720"/>
      <c r="DC144" s="720"/>
      <c r="DD144" s="720"/>
      <c r="DE144" s="721"/>
    </row>
    <row r="145" spans="1:109" ht="13.2" customHeight="1">
      <c r="A145" s="143">
        <v>145</v>
      </c>
      <c r="B145" s="714"/>
      <c r="C145" s="717"/>
      <c r="D145" s="717"/>
      <c r="E145" s="722" t="s">
        <v>1163</v>
      </c>
      <c r="F145" s="723"/>
      <c r="G145" s="723"/>
      <c r="H145" s="723"/>
      <c r="I145" s="723"/>
      <c r="J145" s="723"/>
      <c r="K145" s="723"/>
      <c r="L145" s="723"/>
      <c r="M145" s="722" t="s">
        <v>1163</v>
      </c>
      <c r="N145" s="723"/>
      <c r="O145" s="723"/>
      <c r="P145" s="723"/>
      <c r="Q145" s="723"/>
      <c r="R145" s="723"/>
      <c r="S145" s="723"/>
      <c r="T145" s="724"/>
      <c r="U145" s="722" t="s">
        <v>1163</v>
      </c>
      <c r="V145" s="723"/>
      <c r="W145" s="723"/>
      <c r="X145" s="723"/>
      <c r="Y145" s="723"/>
      <c r="Z145" s="723"/>
      <c r="AA145" s="723"/>
      <c r="AB145" s="724"/>
      <c r="AC145" s="714"/>
      <c r="AD145" s="717"/>
      <c r="AE145" s="717"/>
      <c r="AF145" s="722" t="s">
        <v>1163</v>
      </c>
      <c r="AG145" s="723"/>
      <c r="AH145" s="723"/>
      <c r="AI145" s="723"/>
      <c r="AJ145" s="723"/>
      <c r="AK145" s="723"/>
      <c r="AL145" s="723"/>
      <c r="AM145" s="723"/>
      <c r="AN145" s="722" t="s">
        <v>1163</v>
      </c>
      <c r="AO145" s="723"/>
      <c r="AP145" s="723"/>
      <c r="AQ145" s="723"/>
      <c r="AR145" s="723"/>
      <c r="AS145" s="723"/>
      <c r="AT145" s="723"/>
      <c r="AU145" s="724"/>
      <c r="AV145" s="722" t="s">
        <v>1163</v>
      </c>
      <c r="AW145" s="723"/>
      <c r="AX145" s="723"/>
      <c r="AY145" s="723"/>
      <c r="AZ145" s="723"/>
      <c r="BA145" s="723"/>
      <c r="BB145" s="723"/>
      <c r="BC145" s="724"/>
      <c r="BD145" s="714"/>
      <c r="BE145" s="717"/>
      <c r="BF145" s="717"/>
      <c r="BG145" s="722" t="s">
        <v>1163</v>
      </c>
      <c r="BH145" s="723"/>
      <c r="BI145" s="723"/>
      <c r="BJ145" s="723"/>
      <c r="BK145" s="723"/>
      <c r="BL145" s="723"/>
      <c r="BM145" s="723"/>
      <c r="BN145" s="723"/>
      <c r="BO145" s="722" t="s">
        <v>1163</v>
      </c>
      <c r="BP145" s="723"/>
      <c r="BQ145" s="723"/>
      <c r="BR145" s="723"/>
      <c r="BS145" s="723"/>
      <c r="BT145" s="723"/>
      <c r="BU145" s="723"/>
      <c r="BV145" s="724"/>
      <c r="BW145" s="722" t="s">
        <v>1163</v>
      </c>
      <c r="BX145" s="723"/>
      <c r="BY145" s="723"/>
      <c r="BZ145" s="723"/>
      <c r="CA145" s="723"/>
      <c r="CB145" s="723"/>
      <c r="CC145" s="723"/>
      <c r="CD145" s="724"/>
      <c r="CE145" s="714"/>
      <c r="CF145" s="717"/>
      <c r="CG145" s="717"/>
      <c r="CH145" s="722" t="s">
        <v>1163</v>
      </c>
      <c r="CI145" s="723"/>
      <c r="CJ145" s="723"/>
      <c r="CK145" s="723"/>
      <c r="CL145" s="723"/>
      <c r="CM145" s="723"/>
      <c r="CN145" s="723"/>
      <c r="CO145" s="724"/>
      <c r="CP145" s="722" t="s">
        <v>1163</v>
      </c>
      <c r="CQ145" s="723"/>
      <c r="CR145" s="723"/>
      <c r="CS145" s="723"/>
      <c r="CT145" s="723"/>
      <c r="CU145" s="723"/>
      <c r="CV145" s="723"/>
      <c r="CW145" s="724"/>
      <c r="CX145" s="722" t="s">
        <v>1163</v>
      </c>
      <c r="CY145" s="723"/>
      <c r="CZ145" s="723"/>
      <c r="DA145" s="723"/>
      <c r="DB145" s="723"/>
      <c r="DC145" s="723"/>
      <c r="DD145" s="723"/>
      <c r="DE145" s="724"/>
    </row>
    <row r="146" spans="1:109">
      <c r="A146" s="143">
        <v>146</v>
      </c>
      <c r="B146" s="715"/>
      <c r="C146" s="718"/>
      <c r="D146" s="718"/>
      <c r="E146" s="146">
        <v>0</v>
      </c>
      <c r="F146" s="147">
        <v>10</v>
      </c>
      <c r="G146" s="148">
        <v>20</v>
      </c>
      <c r="H146" s="149">
        <v>30</v>
      </c>
      <c r="I146" s="150">
        <v>40</v>
      </c>
      <c r="J146" s="151">
        <v>50</v>
      </c>
      <c r="K146" s="152">
        <v>60</v>
      </c>
      <c r="L146" s="153">
        <v>70</v>
      </c>
      <c r="M146" s="146">
        <v>0</v>
      </c>
      <c r="N146" s="147">
        <v>10</v>
      </c>
      <c r="O146" s="148">
        <v>20</v>
      </c>
      <c r="P146" s="149">
        <v>30</v>
      </c>
      <c r="Q146" s="150">
        <v>40</v>
      </c>
      <c r="R146" s="151">
        <v>50</v>
      </c>
      <c r="S146" s="152">
        <v>60</v>
      </c>
      <c r="T146" s="154">
        <v>70</v>
      </c>
      <c r="U146" s="146">
        <v>0</v>
      </c>
      <c r="V146" s="147">
        <v>10</v>
      </c>
      <c r="W146" s="148">
        <v>20</v>
      </c>
      <c r="X146" s="149">
        <v>30</v>
      </c>
      <c r="Y146" s="150">
        <v>40</v>
      </c>
      <c r="Z146" s="151">
        <v>50</v>
      </c>
      <c r="AA146" s="152">
        <v>60</v>
      </c>
      <c r="AB146" s="154">
        <v>70</v>
      </c>
      <c r="AC146" s="715"/>
      <c r="AD146" s="718"/>
      <c r="AE146" s="718"/>
      <c r="AF146" s="146">
        <v>0</v>
      </c>
      <c r="AG146" s="147">
        <v>10</v>
      </c>
      <c r="AH146" s="148">
        <v>20</v>
      </c>
      <c r="AI146" s="149">
        <v>30</v>
      </c>
      <c r="AJ146" s="150">
        <v>40</v>
      </c>
      <c r="AK146" s="151">
        <v>50</v>
      </c>
      <c r="AL146" s="152">
        <v>60</v>
      </c>
      <c r="AM146" s="153">
        <v>70</v>
      </c>
      <c r="AN146" s="146">
        <v>0</v>
      </c>
      <c r="AO146" s="147">
        <v>10</v>
      </c>
      <c r="AP146" s="148">
        <v>20</v>
      </c>
      <c r="AQ146" s="149">
        <v>30</v>
      </c>
      <c r="AR146" s="150">
        <v>40</v>
      </c>
      <c r="AS146" s="151">
        <v>50</v>
      </c>
      <c r="AT146" s="152">
        <v>60</v>
      </c>
      <c r="AU146" s="154">
        <v>70</v>
      </c>
      <c r="AV146" s="146">
        <v>0</v>
      </c>
      <c r="AW146" s="147">
        <v>10</v>
      </c>
      <c r="AX146" s="148">
        <v>20</v>
      </c>
      <c r="AY146" s="149">
        <v>30</v>
      </c>
      <c r="AZ146" s="150">
        <v>40</v>
      </c>
      <c r="BA146" s="151">
        <v>50</v>
      </c>
      <c r="BB146" s="152">
        <v>60</v>
      </c>
      <c r="BC146" s="154">
        <v>70</v>
      </c>
      <c r="BD146" s="715"/>
      <c r="BE146" s="718"/>
      <c r="BF146" s="718"/>
      <c r="BG146" s="146">
        <v>0</v>
      </c>
      <c r="BH146" s="147">
        <v>10</v>
      </c>
      <c r="BI146" s="148">
        <v>20</v>
      </c>
      <c r="BJ146" s="149">
        <v>30</v>
      </c>
      <c r="BK146" s="150">
        <v>40</v>
      </c>
      <c r="BL146" s="151">
        <v>50</v>
      </c>
      <c r="BM146" s="152">
        <v>60</v>
      </c>
      <c r="BN146" s="153">
        <v>70</v>
      </c>
      <c r="BO146" s="146">
        <v>0</v>
      </c>
      <c r="BP146" s="147">
        <v>10</v>
      </c>
      <c r="BQ146" s="148">
        <v>20</v>
      </c>
      <c r="BR146" s="149">
        <v>30</v>
      </c>
      <c r="BS146" s="150">
        <v>40</v>
      </c>
      <c r="BT146" s="151">
        <v>50</v>
      </c>
      <c r="BU146" s="152">
        <v>60</v>
      </c>
      <c r="BV146" s="154">
        <v>70</v>
      </c>
      <c r="BW146" s="146">
        <v>0</v>
      </c>
      <c r="BX146" s="147">
        <v>10</v>
      </c>
      <c r="BY146" s="148">
        <v>20</v>
      </c>
      <c r="BZ146" s="149">
        <v>30</v>
      </c>
      <c r="CA146" s="150">
        <v>40</v>
      </c>
      <c r="CB146" s="151">
        <v>50</v>
      </c>
      <c r="CC146" s="152">
        <v>60</v>
      </c>
      <c r="CD146" s="154">
        <v>70</v>
      </c>
      <c r="CE146" s="715"/>
      <c r="CF146" s="718"/>
      <c r="CG146" s="718"/>
      <c r="CH146" s="146">
        <v>0</v>
      </c>
      <c r="CI146" s="147">
        <v>10</v>
      </c>
      <c r="CJ146" s="148">
        <v>20</v>
      </c>
      <c r="CK146" s="149">
        <v>30</v>
      </c>
      <c r="CL146" s="150">
        <v>40</v>
      </c>
      <c r="CM146" s="151">
        <v>50</v>
      </c>
      <c r="CN146" s="152">
        <v>60</v>
      </c>
      <c r="CO146" s="153">
        <v>70</v>
      </c>
      <c r="CP146" s="146">
        <v>0</v>
      </c>
      <c r="CQ146" s="147">
        <v>10</v>
      </c>
      <c r="CR146" s="148">
        <v>20</v>
      </c>
      <c r="CS146" s="149">
        <v>30</v>
      </c>
      <c r="CT146" s="150">
        <v>40</v>
      </c>
      <c r="CU146" s="151">
        <v>50</v>
      </c>
      <c r="CV146" s="152">
        <v>60</v>
      </c>
      <c r="CW146" s="154">
        <v>70</v>
      </c>
      <c r="CX146" s="146">
        <v>0</v>
      </c>
      <c r="CY146" s="147">
        <v>10</v>
      </c>
      <c r="CZ146" s="148">
        <v>20</v>
      </c>
      <c r="DA146" s="149">
        <v>30</v>
      </c>
      <c r="DB146" s="150">
        <v>40</v>
      </c>
      <c r="DC146" s="151">
        <v>50</v>
      </c>
      <c r="DD146" s="152">
        <v>60</v>
      </c>
      <c r="DE146" s="154">
        <v>70</v>
      </c>
    </row>
    <row r="147" spans="1:109" ht="13.2" customHeight="1">
      <c r="A147" s="143">
        <v>147</v>
      </c>
      <c r="B147" s="690" t="s">
        <v>1183</v>
      </c>
      <c r="C147" s="693">
        <v>110</v>
      </c>
      <c r="D147" s="303" t="s">
        <v>1165</v>
      </c>
      <c r="E147" s="155">
        <v>106</v>
      </c>
      <c r="F147" s="155">
        <v>103</v>
      </c>
      <c r="G147" s="156">
        <v>69</v>
      </c>
      <c r="H147" s="155">
        <v>48</v>
      </c>
      <c r="I147" s="155">
        <v>37</v>
      </c>
      <c r="J147" s="156">
        <v>30</v>
      </c>
      <c r="K147" s="155">
        <v>25</v>
      </c>
      <c r="L147" s="156">
        <v>22</v>
      </c>
      <c r="M147" s="155">
        <v>106</v>
      </c>
      <c r="N147" s="155">
        <v>103</v>
      </c>
      <c r="O147" s="156">
        <v>69</v>
      </c>
      <c r="P147" s="155">
        <v>48</v>
      </c>
      <c r="Q147" s="155">
        <v>37</v>
      </c>
      <c r="R147" s="155">
        <v>30</v>
      </c>
      <c r="S147" s="156">
        <v>25</v>
      </c>
      <c r="T147" s="155">
        <v>22</v>
      </c>
      <c r="U147" s="155">
        <v>87</v>
      </c>
      <c r="V147" s="155">
        <v>87</v>
      </c>
      <c r="W147" s="155">
        <v>69</v>
      </c>
      <c r="X147" s="155">
        <v>48</v>
      </c>
      <c r="Y147" s="155">
        <v>37</v>
      </c>
      <c r="Z147" s="155">
        <v>30</v>
      </c>
      <c r="AA147" s="155">
        <v>25</v>
      </c>
      <c r="AB147" s="155">
        <v>22</v>
      </c>
      <c r="AC147" s="690" t="s">
        <v>1183</v>
      </c>
      <c r="AD147" s="693">
        <v>110</v>
      </c>
      <c r="AE147" s="303" t="s">
        <v>1165</v>
      </c>
      <c r="AF147" s="155">
        <v>443</v>
      </c>
      <c r="AG147" s="155">
        <v>432</v>
      </c>
      <c r="AH147" s="156">
        <v>287</v>
      </c>
      <c r="AI147" s="155">
        <v>199</v>
      </c>
      <c r="AJ147" s="155">
        <v>152</v>
      </c>
      <c r="AK147" s="156">
        <v>124</v>
      </c>
      <c r="AL147" s="155">
        <v>104</v>
      </c>
      <c r="AM147" s="156">
        <v>89</v>
      </c>
      <c r="AN147" s="155">
        <v>443</v>
      </c>
      <c r="AO147" s="155">
        <v>432</v>
      </c>
      <c r="AP147" s="156">
        <v>287</v>
      </c>
      <c r="AQ147" s="155">
        <v>199</v>
      </c>
      <c r="AR147" s="155">
        <v>152</v>
      </c>
      <c r="AS147" s="155">
        <v>124</v>
      </c>
      <c r="AT147" s="156">
        <v>104</v>
      </c>
      <c r="AU147" s="155">
        <v>89</v>
      </c>
      <c r="AV147" s="155">
        <v>656</v>
      </c>
      <c r="AW147" s="155">
        <v>656</v>
      </c>
      <c r="AX147" s="155">
        <v>516</v>
      </c>
      <c r="AY147" s="155">
        <v>359</v>
      </c>
      <c r="AZ147" s="155">
        <v>275</v>
      </c>
      <c r="BA147" s="155">
        <v>223</v>
      </c>
      <c r="BB147" s="155">
        <v>187</v>
      </c>
      <c r="BC147" s="155">
        <v>162</v>
      </c>
      <c r="BD147" s="690" t="s">
        <v>1183</v>
      </c>
      <c r="BE147" s="693">
        <v>110</v>
      </c>
      <c r="BF147" s="303" t="s">
        <v>1165</v>
      </c>
      <c r="BG147" s="155">
        <v>362</v>
      </c>
      <c r="BH147" s="155">
        <v>539</v>
      </c>
      <c r="BI147" s="156">
        <v>622</v>
      </c>
      <c r="BJ147" s="155">
        <v>609</v>
      </c>
      <c r="BK147" s="155">
        <v>608</v>
      </c>
      <c r="BL147" s="156">
        <v>608</v>
      </c>
      <c r="BM147" s="155">
        <v>608</v>
      </c>
      <c r="BN147" s="156">
        <v>608</v>
      </c>
      <c r="BO147" s="155">
        <v>362</v>
      </c>
      <c r="BP147" s="155">
        <v>539</v>
      </c>
      <c r="BQ147" s="156">
        <v>622</v>
      </c>
      <c r="BR147" s="155">
        <v>609</v>
      </c>
      <c r="BS147" s="155">
        <v>608</v>
      </c>
      <c r="BT147" s="155">
        <v>608</v>
      </c>
      <c r="BU147" s="156">
        <v>608</v>
      </c>
      <c r="BV147" s="155">
        <v>608</v>
      </c>
      <c r="BW147" s="155">
        <v>297</v>
      </c>
      <c r="BX147" s="155">
        <v>448</v>
      </c>
      <c r="BY147" s="155">
        <v>622</v>
      </c>
      <c r="BZ147" s="155">
        <v>609</v>
      </c>
      <c r="CA147" s="155">
        <v>608</v>
      </c>
      <c r="CB147" s="155">
        <v>608</v>
      </c>
      <c r="CC147" s="155">
        <v>608</v>
      </c>
      <c r="CD147" s="155">
        <v>608</v>
      </c>
      <c r="CE147" s="690" t="s">
        <v>1183</v>
      </c>
      <c r="CF147" s="693">
        <v>110</v>
      </c>
      <c r="CG147" s="303" t="s">
        <v>1165</v>
      </c>
      <c r="CH147" s="155">
        <v>230</v>
      </c>
      <c r="CI147" s="155">
        <v>308</v>
      </c>
      <c r="CJ147" s="156">
        <v>432</v>
      </c>
      <c r="CK147" s="155">
        <v>432</v>
      </c>
      <c r="CL147" s="155">
        <v>432</v>
      </c>
      <c r="CM147" s="156">
        <v>432</v>
      </c>
      <c r="CN147" s="155">
        <v>432</v>
      </c>
      <c r="CO147" s="156">
        <v>432</v>
      </c>
      <c r="CP147" s="155">
        <v>230</v>
      </c>
      <c r="CQ147" s="155">
        <v>308</v>
      </c>
      <c r="CR147" s="156">
        <v>432</v>
      </c>
      <c r="CS147" s="155">
        <v>432</v>
      </c>
      <c r="CT147" s="155">
        <v>432</v>
      </c>
      <c r="CU147" s="155">
        <v>432</v>
      </c>
      <c r="CV147" s="156">
        <v>432</v>
      </c>
      <c r="CW147" s="155">
        <v>432</v>
      </c>
      <c r="CX147" s="155">
        <v>305</v>
      </c>
      <c r="CY147" s="155">
        <v>305</v>
      </c>
      <c r="CZ147" s="155">
        <v>432</v>
      </c>
      <c r="DA147" s="155">
        <v>432</v>
      </c>
      <c r="DB147" s="155">
        <v>432</v>
      </c>
      <c r="DC147" s="155">
        <v>432</v>
      </c>
      <c r="DD147" s="155">
        <v>432</v>
      </c>
      <c r="DE147" s="155">
        <v>432</v>
      </c>
    </row>
    <row r="148" spans="1:109">
      <c r="A148" s="143">
        <v>148</v>
      </c>
      <c r="B148" s="691"/>
      <c r="C148" s="694"/>
      <c r="D148" s="304" t="s">
        <v>1166</v>
      </c>
      <c r="E148" s="157">
        <v>72</v>
      </c>
      <c r="F148" s="157">
        <v>72</v>
      </c>
      <c r="G148" s="158">
        <v>65</v>
      </c>
      <c r="H148" s="157">
        <v>48</v>
      </c>
      <c r="I148" s="157">
        <v>37</v>
      </c>
      <c r="J148" s="158">
        <v>30</v>
      </c>
      <c r="K148" s="157">
        <v>25</v>
      </c>
      <c r="L148" s="158">
        <v>21</v>
      </c>
      <c r="M148" s="157">
        <v>72</v>
      </c>
      <c r="N148" s="157">
        <v>72</v>
      </c>
      <c r="O148" s="158">
        <v>65</v>
      </c>
      <c r="P148" s="157">
        <v>48</v>
      </c>
      <c r="Q148" s="157">
        <v>37</v>
      </c>
      <c r="R148" s="157">
        <v>30</v>
      </c>
      <c r="S148" s="158">
        <v>25</v>
      </c>
      <c r="T148" s="157">
        <v>21</v>
      </c>
      <c r="U148" s="157">
        <v>59</v>
      </c>
      <c r="V148" s="157">
        <v>59</v>
      </c>
      <c r="W148" s="157">
        <v>59</v>
      </c>
      <c r="X148" s="157">
        <v>48</v>
      </c>
      <c r="Y148" s="157">
        <v>37</v>
      </c>
      <c r="Z148" s="157">
        <v>30</v>
      </c>
      <c r="AA148" s="157">
        <v>25</v>
      </c>
      <c r="AB148" s="157">
        <v>21</v>
      </c>
      <c r="AC148" s="691"/>
      <c r="AD148" s="694"/>
      <c r="AE148" s="304" t="s">
        <v>1166</v>
      </c>
      <c r="AF148" s="157">
        <v>299</v>
      </c>
      <c r="AG148" s="157">
        <v>299</v>
      </c>
      <c r="AH148" s="158">
        <v>273</v>
      </c>
      <c r="AI148" s="157">
        <v>199</v>
      </c>
      <c r="AJ148" s="157">
        <v>153</v>
      </c>
      <c r="AK148" s="158">
        <v>124</v>
      </c>
      <c r="AL148" s="157">
        <v>104</v>
      </c>
      <c r="AM148" s="158">
        <v>89</v>
      </c>
      <c r="AN148" s="157">
        <v>299</v>
      </c>
      <c r="AO148" s="157">
        <v>299</v>
      </c>
      <c r="AP148" s="158">
        <v>273</v>
      </c>
      <c r="AQ148" s="157">
        <v>199</v>
      </c>
      <c r="AR148" s="157">
        <v>153</v>
      </c>
      <c r="AS148" s="157">
        <v>124</v>
      </c>
      <c r="AT148" s="158">
        <v>104</v>
      </c>
      <c r="AU148" s="157">
        <v>89</v>
      </c>
      <c r="AV148" s="157">
        <v>442</v>
      </c>
      <c r="AW148" s="157">
        <v>442</v>
      </c>
      <c r="AX148" s="157">
        <v>442</v>
      </c>
      <c r="AY148" s="157">
        <v>358</v>
      </c>
      <c r="AZ148" s="157">
        <v>275</v>
      </c>
      <c r="BA148" s="157">
        <v>223</v>
      </c>
      <c r="BB148" s="157">
        <v>187</v>
      </c>
      <c r="BC148" s="157">
        <v>161</v>
      </c>
      <c r="BD148" s="691"/>
      <c r="BE148" s="694"/>
      <c r="BF148" s="304" t="s">
        <v>1166</v>
      </c>
      <c r="BG148" s="157">
        <v>243</v>
      </c>
      <c r="BH148" s="157">
        <v>365</v>
      </c>
      <c r="BI148" s="158">
        <v>485</v>
      </c>
      <c r="BJ148" s="157">
        <v>586</v>
      </c>
      <c r="BK148" s="157">
        <v>608</v>
      </c>
      <c r="BL148" s="158">
        <v>609</v>
      </c>
      <c r="BM148" s="157">
        <v>609</v>
      </c>
      <c r="BN148" s="158">
        <v>608</v>
      </c>
      <c r="BO148" s="157">
        <v>243</v>
      </c>
      <c r="BP148" s="157">
        <v>365</v>
      </c>
      <c r="BQ148" s="158">
        <v>485</v>
      </c>
      <c r="BR148" s="157">
        <v>586</v>
      </c>
      <c r="BS148" s="157">
        <v>608</v>
      </c>
      <c r="BT148" s="157">
        <v>609</v>
      </c>
      <c r="BU148" s="158">
        <v>609</v>
      </c>
      <c r="BV148" s="157">
        <v>608</v>
      </c>
      <c r="BW148" s="157">
        <v>200</v>
      </c>
      <c r="BX148" s="157">
        <v>303</v>
      </c>
      <c r="BY148" s="157">
        <v>445</v>
      </c>
      <c r="BZ148" s="157">
        <v>586</v>
      </c>
      <c r="CA148" s="157">
        <v>608</v>
      </c>
      <c r="CB148" s="157">
        <v>609</v>
      </c>
      <c r="CC148" s="157">
        <v>609</v>
      </c>
      <c r="CD148" s="157">
        <v>608</v>
      </c>
      <c r="CE148" s="691"/>
      <c r="CF148" s="694"/>
      <c r="CG148" s="304" t="s">
        <v>1166</v>
      </c>
      <c r="CH148" s="157">
        <v>155</v>
      </c>
      <c r="CI148" s="157">
        <v>208</v>
      </c>
      <c r="CJ148" s="158">
        <v>336</v>
      </c>
      <c r="CK148" s="157">
        <v>416</v>
      </c>
      <c r="CL148" s="157">
        <v>432</v>
      </c>
      <c r="CM148" s="158">
        <v>432</v>
      </c>
      <c r="CN148" s="157">
        <v>432</v>
      </c>
      <c r="CO148" s="158">
        <v>432</v>
      </c>
      <c r="CP148" s="157">
        <v>155</v>
      </c>
      <c r="CQ148" s="157">
        <v>208</v>
      </c>
      <c r="CR148" s="158">
        <v>336</v>
      </c>
      <c r="CS148" s="157">
        <v>416</v>
      </c>
      <c r="CT148" s="157">
        <v>432</v>
      </c>
      <c r="CU148" s="157">
        <v>432</v>
      </c>
      <c r="CV148" s="158">
        <v>432</v>
      </c>
      <c r="CW148" s="157">
        <v>432</v>
      </c>
      <c r="CX148" s="157">
        <v>206</v>
      </c>
      <c r="CY148" s="157">
        <v>206</v>
      </c>
      <c r="CZ148" s="157">
        <v>308</v>
      </c>
      <c r="DA148" s="157">
        <v>416</v>
      </c>
      <c r="DB148" s="157">
        <v>432</v>
      </c>
      <c r="DC148" s="157">
        <v>432</v>
      </c>
      <c r="DD148" s="157">
        <v>432</v>
      </c>
      <c r="DE148" s="157">
        <v>432</v>
      </c>
    </row>
    <row r="149" spans="1:109">
      <c r="A149" s="143">
        <v>149</v>
      </c>
      <c r="B149" s="691"/>
      <c r="C149" s="695"/>
      <c r="D149" s="305" t="s">
        <v>1167</v>
      </c>
      <c r="E149" s="159">
        <v>65</v>
      </c>
      <c r="F149" s="159">
        <v>65</v>
      </c>
      <c r="G149" s="160">
        <v>57</v>
      </c>
      <c r="H149" s="159">
        <v>48</v>
      </c>
      <c r="I149" s="159">
        <v>37</v>
      </c>
      <c r="J149" s="160">
        <v>30</v>
      </c>
      <c r="K149" s="159">
        <v>25</v>
      </c>
      <c r="L149" s="160">
        <v>22</v>
      </c>
      <c r="M149" s="159">
        <v>65</v>
      </c>
      <c r="N149" s="159">
        <v>65</v>
      </c>
      <c r="O149" s="160">
        <v>57</v>
      </c>
      <c r="P149" s="159">
        <v>48</v>
      </c>
      <c r="Q149" s="159">
        <v>37</v>
      </c>
      <c r="R149" s="159">
        <v>30</v>
      </c>
      <c r="S149" s="160">
        <v>25</v>
      </c>
      <c r="T149" s="159">
        <v>22</v>
      </c>
      <c r="U149" s="159">
        <v>54</v>
      </c>
      <c r="V149" s="159">
        <v>54</v>
      </c>
      <c r="W149" s="159">
        <v>54</v>
      </c>
      <c r="X149" s="159">
        <v>48</v>
      </c>
      <c r="Y149" s="159">
        <v>37</v>
      </c>
      <c r="Z149" s="159">
        <v>30</v>
      </c>
      <c r="AA149" s="159">
        <v>25</v>
      </c>
      <c r="AB149" s="159">
        <v>22</v>
      </c>
      <c r="AC149" s="691"/>
      <c r="AD149" s="695"/>
      <c r="AE149" s="305" t="s">
        <v>1167</v>
      </c>
      <c r="AF149" s="159">
        <v>273</v>
      </c>
      <c r="AG149" s="159">
        <v>273</v>
      </c>
      <c r="AH149" s="160">
        <v>238</v>
      </c>
      <c r="AI149" s="159">
        <v>199</v>
      </c>
      <c r="AJ149" s="159">
        <v>153</v>
      </c>
      <c r="AK149" s="160">
        <v>124</v>
      </c>
      <c r="AL149" s="159">
        <v>104</v>
      </c>
      <c r="AM149" s="160">
        <v>90</v>
      </c>
      <c r="AN149" s="159">
        <v>273</v>
      </c>
      <c r="AO149" s="159">
        <v>273</v>
      </c>
      <c r="AP149" s="160">
        <v>238</v>
      </c>
      <c r="AQ149" s="159">
        <v>199</v>
      </c>
      <c r="AR149" s="159">
        <v>153</v>
      </c>
      <c r="AS149" s="159">
        <v>124</v>
      </c>
      <c r="AT149" s="160">
        <v>104</v>
      </c>
      <c r="AU149" s="159">
        <v>90</v>
      </c>
      <c r="AV149" s="159">
        <v>404</v>
      </c>
      <c r="AW149" s="159">
        <v>404</v>
      </c>
      <c r="AX149" s="159">
        <v>404</v>
      </c>
      <c r="AY149" s="159">
        <v>358</v>
      </c>
      <c r="AZ149" s="159">
        <v>276</v>
      </c>
      <c r="BA149" s="159">
        <v>223</v>
      </c>
      <c r="BB149" s="159">
        <v>187</v>
      </c>
      <c r="BC149" s="159">
        <v>162</v>
      </c>
      <c r="BD149" s="691"/>
      <c r="BE149" s="695"/>
      <c r="BF149" s="305" t="s">
        <v>1167</v>
      </c>
      <c r="BG149" s="159">
        <v>223</v>
      </c>
      <c r="BH149" s="159">
        <v>333</v>
      </c>
      <c r="BI149" s="160">
        <v>436</v>
      </c>
      <c r="BJ149" s="159">
        <v>511</v>
      </c>
      <c r="BK149" s="159">
        <v>584</v>
      </c>
      <c r="BL149" s="160">
        <v>608</v>
      </c>
      <c r="BM149" s="159">
        <v>608</v>
      </c>
      <c r="BN149" s="160">
        <v>608</v>
      </c>
      <c r="BO149" s="159">
        <v>223</v>
      </c>
      <c r="BP149" s="159">
        <v>333</v>
      </c>
      <c r="BQ149" s="160">
        <v>436</v>
      </c>
      <c r="BR149" s="159">
        <v>511</v>
      </c>
      <c r="BS149" s="159">
        <v>584</v>
      </c>
      <c r="BT149" s="159">
        <v>608</v>
      </c>
      <c r="BU149" s="160">
        <v>608</v>
      </c>
      <c r="BV149" s="159">
        <v>608</v>
      </c>
      <c r="BW149" s="159">
        <v>183</v>
      </c>
      <c r="BX149" s="159">
        <v>277</v>
      </c>
      <c r="BY149" s="159">
        <v>407</v>
      </c>
      <c r="BZ149" s="159">
        <v>511</v>
      </c>
      <c r="CA149" s="159">
        <v>584</v>
      </c>
      <c r="CB149" s="159">
        <v>608</v>
      </c>
      <c r="CC149" s="159">
        <v>608</v>
      </c>
      <c r="CD149" s="159">
        <v>608</v>
      </c>
      <c r="CE149" s="691"/>
      <c r="CF149" s="695"/>
      <c r="CG149" s="305" t="s">
        <v>1167</v>
      </c>
      <c r="CH149" s="159">
        <v>141</v>
      </c>
      <c r="CI149" s="159">
        <v>191</v>
      </c>
      <c r="CJ149" s="160">
        <v>302</v>
      </c>
      <c r="CK149" s="159">
        <v>363</v>
      </c>
      <c r="CL149" s="159">
        <v>415</v>
      </c>
      <c r="CM149" s="160">
        <v>432</v>
      </c>
      <c r="CN149" s="159">
        <v>432</v>
      </c>
      <c r="CO149" s="160">
        <v>432</v>
      </c>
      <c r="CP149" s="159">
        <v>141</v>
      </c>
      <c r="CQ149" s="159">
        <v>191</v>
      </c>
      <c r="CR149" s="160">
        <v>302</v>
      </c>
      <c r="CS149" s="159">
        <v>363</v>
      </c>
      <c r="CT149" s="159">
        <v>415</v>
      </c>
      <c r="CU149" s="159">
        <v>432</v>
      </c>
      <c r="CV149" s="160">
        <v>432</v>
      </c>
      <c r="CW149" s="159">
        <v>432</v>
      </c>
      <c r="CX149" s="159">
        <v>188</v>
      </c>
      <c r="CY149" s="159">
        <v>188</v>
      </c>
      <c r="CZ149" s="159">
        <v>282</v>
      </c>
      <c r="DA149" s="159">
        <v>363</v>
      </c>
      <c r="DB149" s="159">
        <v>415</v>
      </c>
      <c r="DC149" s="159">
        <v>432</v>
      </c>
      <c r="DD149" s="159">
        <v>432</v>
      </c>
      <c r="DE149" s="159">
        <v>432</v>
      </c>
    </row>
    <row r="150" spans="1:109">
      <c r="A150" s="143">
        <v>150</v>
      </c>
      <c r="B150" s="691"/>
      <c r="C150" s="696">
        <v>115</v>
      </c>
      <c r="D150" s="303" t="s">
        <v>1165</v>
      </c>
      <c r="E150" s="155">
        <v>103</v>
      </c>
      <c r="F150" s="155">
        <v>102</v>
      </c>
      <c r="G150" s="156">
        <v>69</v>
      </c>
      <c r="H150" s="155">
        <v>48</v>
      </c>
      <c r="I150" s="155">
        <v>37</v>
      </c>
      <c r="J150" s="156">
        <v>30</v>
      </c>
      <c r="K150" s="155">
        <v>25</v>
      </c>
      <c r="L150" s="156">
        <v>22</v>
      </c>
      <c r="M150" s="155">
        <v>103</v>
      </c>
      <c r="N150" s="155">
        <v>102</v>
      </c>
      <c r="O150" s="156">
        <v>69</v>
      </c>
      <c r="P150" s="155">
        <v>48</v>
      </c>
      <c r="Q150" s="155">
        <v>37</v>
      </c>
      <c r="R150" s="155">
        <v>30</v>
      </c>
      <c r="S150" s="156">
        <v>25</v>
      </c>
      <c r="T150" s="155">
        <v>22</v>
      </c>
      <c r="U150" s="155">
        <v>85</v>
      </c>
      <c r="V150" s="155">
        <v>85</v>
      </c>
      <c r="W150" s="155">
        <v>69</v>
      </c>
      <c r="X150" s="155">
        <v>48</v>
      </c>
      <c r="Y150" s="155">
        <v>37</v>
      </c>
      <c r="Z150" s="155">
        <v>30</v>
      </c>
      <c r="AA150" s="155">
        <v>25</v>
      </c>
      <c r="AB150" s="155">
        <v>22</v>
      </c>
      <c r="AC150" s="691"/>
      <c r="AD150" s="696">
        <v>115</v>
      </c>
      <c r="AE150" s="303" t="s">
        <v>1165</v>
      </c>
      <c r="AF150" s="155">
        <v>473</v>
      </c>
      <c r="AG150" s="155">
        <v>470</v>
      </c>
      <c r="AH150" s="156">
        <v>317</v>
      </c>
      <c r="AI150" s="155">
        <v>219</v>
      </c>
      <c r="AJ150" s="155">
        <v>168</v>
      </c>
      <c r="AK150" s="156">
        <v>137</v>
      </c>
      <c r="AL150" s="155">
        <v>115</v>
      </c>
      <c r="AM150" s="156">
        <v>99</v>
      </c>
      <c r="AN150" s="155">
        <v>473</v>
      </c>
      <c r="AO150" s="155">
        <v>470</v>
      </c>
      <c r="AP150" s="156">
        <v>317</v>
      </c>
      <c r="AQ150" s="155">
        <v>219</v>
      </c>
      <c r="AR150" s="155">
        <v>168</v>
      </c>
      <c r="AS150" s="155">
        <v>137</v>
      </c>
      <c r="AT150" s="156">
        <v>115</v>
      </c>
      <c r="AU150" s="155">
        <v>99</v>
      </c>
      <c r="AV150" s="155">
        <v>698</v>
      </c>
      <c r="AW150" s="155">
        <v>698</v>
      </c>
      <c r="AX150" s="155">
        <v>566</v>
      </c>
      <c r="AY150" s="155">
        <v>393</v>
      </c>
      <c r="AZ150" s="155">
        <v>301</v>
      </c>
      <c r="BA150" s="155">
        <v>244</v>
      </c>
      <c r="BB150" s="155">
        <v>205</v>
      </c>
      <c r="BC150" s="155">
        <v>177</v>
      </c>
      <c r="BD150" s="691"/>
      <c r="BE150" s="696">
        <v>115</v>
      </c>
      <c r="BF150" s="303" t="s">
        <v>1165</v>
      </c>
      <c r="BG150" s="155">
        <v>378</v>
      </c>
      <c r="BH150" s="155">
        <v>546</v>
      </c>
      <c r="BI150" s="156">
        <v>636</v>
      </c>
      <c r="BJ150" s="155">
        <v>609</v>
      </c>
      <c r="BK150" s="155">
        <v>608</v>
      </c>
      <c r="BL150" s="156">
        <v>608</v>
      </c>
      <c r="BM150" s="155">
        <v>608</v>
      </c>
      <c r="BN150" s="156">
        <v>608</v>
      </c>
      <c r="BO150" s="155">
        <v>378</v>
      </c>
      <c r="BP150" s="155">
        <v>546</v>
      </c>
      <c r="BQ150" s="156">
        <v>636</v>
      </c>
      <c r="BR150" s="155">
        <v>609</v>
      </c>
      <c r="BS150" s="155">
        <v>608</v>
      </c>
      <c r="BT150" s="155">
        <v>608</v>
      </c>
      <c r="BU150" s="156">
        <v>608</v>
      </c>
      <c r="BV150" s="155">
        <v>608</v>
      </c>
      <c r="BW150" s="155">
        <v>311</v>
      </c>
      <c r="BX150" s="155">
        <v>450</v>
      </c>
      <c r="BY150" s="155">
        <v>636</v>
      </c>
      <c r="BZ150" s="155">
        <v>609</v>
      </c>
      <c r="CA150" s="155">
        <v>608</v>
      </c>
      <c r="CB150" s="155">
        <v>608</v>
      </c>
      <c r="CC150" s="155">
        <v>608</v>
      </c>
      <c r="CD150" s="155">
        <v>608</v>
      </c>
      <c r="CE150" s="691"/>
      <c r="CF150" s="696">
        <v>115</v>
      </c>
      <c r="CG150" s="303" t="s">
        <v>1165</v>
      </c>
      <c r="CH150" s="155">
        <v>240</v>
      </c>
      <c r="CI150" s="155">
        <v>302</v>
      </c>
      <c r="CJ150" s="156">
        <v>432</v>
      </c>
      <c r="CK150" s="155">
        <v>432</v>
      </c>
      <c r="CL150" s="155">
        <v>432</v>
      </c>
      <c r="CM150" s="156">
        <v>432</v>
      </c>
      <c r="CN150" s="155">
        <v>432</v>
      </c>
      <c r="CO150" s="156">
        <v>432</v>
      </c>
      <c r="CP150" s="155">
        <v>240</v>
      </c>
      <c r="CQ150" s="155">
        <v>302</v>
      </c>
      <c r="CR150" s="156">
        <v>432</v>
      </c>
      <c r="CS150" s="155">
        <v>432</v>
      </c>
      <c r="CT150" s="155">
        <v>432</v>
      </c>
      <c r="CU150" s="155">
        <v>432</v>
      </c>
      <c r="CV150" s="156">
        <v>432</v>
      </c>
      <c r="CW150" s="155">
        <v>432</v>
      </c>
      <c r="CX150" s="155">
        <v>324</v>
      </c>
      <c r="CY150" s="155">
        <v>324</v>
      </c>
      <c r="CZ150" s="155">
        <v>432</v>
      </c>
      <c r="DA150" s="155">
        <v>432</v>
      </c>
      <c r="DB150" s="155">
        <v>432</v>
      </c>
      <c r="DC150" s="155">
        <v>432</v>
      </c>
      <c r="DD150" s="155">
        <v>432</v>
      </c>
      <c r="DE150" s="155">
        <v>432</v>
      </c>
    </row>
    <row r="151" spans="1:109">
      <c r="A151" s="143">
        <v>151</v>
      </c>
      <c r="B151" s="691"/>
      <c r="C151" s="697"/>
      <c r="D151" s="304" t="s">
        <v>1166</v>
      </c>
      <c r="E151" s="157">
        <v>69</v>
      </c>
      <c r="F151" s="157">
        <v>69</v>
      </c>
      <c r="G151" s="158">
        <v>65</v>
      </c>
      <c r="H151" s="157">
        <v>48</v>
      </c>
      <c r="I151" s="157">
        <v>37</v>
      </c>
      <c r="J151" s="158">
        <v>30</v>
      </c>
      <c r="K151" s="157">
        <v>25</v>
      </c>
      <c r="L151" s="158">
        <v>21</v>
      </c>
      <c r="M151" s="157">
        <v>69</v>
      </c>
      <c r="N151" s="157">
        <v>69</v>
      </c>
      <c r="O151" s="158">
        <v>65</v>
      </c>
      <c r="P151" s="157">
        <v>48</v>
      </c>
      <c r="Q151" s="157">
        <v>37</v>
      </c>
      <c r="R151" s="157">
        <v>30</v>
      </c>
      <c r="S151" s="158">
        <v>25</v>
      </c>
      <c r="T151" s="157">
        <v>21</v>
      </c>
      <c r="U151" s="157">
        <v>57</v>
      </c>
      <c r="V151" s="157">
        <v>57</v>
      </c>
      <c r="W151" s="157">
        <v>57</v>
      </c>
      <c r="X151" s="157">
        <v>48</v>
      </c>
      <c r="Y151" s="157">
        <v>37</v>
      </c>
      <c r="Z151" s="157">
        <v>30</v>
      </c>
      <c r="AA151" s="157">
        <v>25</v>
      </c>
      <c r="AB151" s="157">
        <v>21</v>
      </c>
      <c r="AC151" s="691"/>
      <c r="AD151" s="697"/>
      <c r="AE151" s="304" t="s">
        <v>1166</v>
      </c>
      <c r="AF151" s="157">
        <v>319</v>
      </c>
      <c r="AG151" s="157">
        <v>319</v>
      </c>
      <c r="AH151" s="158">
        <v>298</v>
      </c>
      <c r="AI151" s="157">
        <v>219</v>
      </c>
      <c r="AJ151" s="157">
        <v>168</v>
      </c>
      <c r="AK151" s="158">
        <v>136</v>
      </c>
      <c r="AL151" s="157">
        <v>115</v>
      </c>
      <c r="AM151" s="158">
        <v>99</v>
      </c>
      <c r="AN151" s="157">
        <v>319</v>
      </c>
      <c r="AO151" s="157">
        <v>319</v>
      </c>
      <c r="AP151" s="158">
        <v>298</v>
      </c>
      <c r="AQ151" s="157">
        <v>219</v>
      </c>
      <c r="AR151" s="157">
        <v>168</v>
      </c>
      <c r="AS151" s="157">
        <v>136</v>
      </c>
      <c r="AT151" s="158">
        <v>115</v>
      </c>
      <c r="AU151" s="157">
        <v>99</v>
      </c>
      <c r="AV151" s="157">
        <v>470</v>
      </c>
      <c r="AW151" s="157">
        <v>470</v>
      </c>
      <c r="AX151" s="157">
        <v>470</v>
      </c>
      <c r="AY151" s="157">
        <v>392</v>
      </c>
      <c r="AZ151" s="157">
        <v>301</v>
      </c>
      <c r="BA151" s="157">
        <v>244</v>
      </c>
      <c r="BB151" s="157">
        <v>205</v>
      </c>
      <c r="BC151" s="157">
        <v>177</v>
      </c>
      <c r="BD151" s="691"/>
      <c r="BE151" s="697"/>
      <c r="BF151" s="304" t="s">
        <v>1166</v>
      </c>
      <c r="BG151" s="157">
        <v>255</v>
      </c>
      <c r="BH151" s="157">
        <v>368</v>
      </c>
      <c r="BI151" s="158">
        <v>490</v>
      </c>
      <c r="BJ151" s="157">
        <v>586</v>
      </c>
      <c r="BK151" s="157">
        <v>608</v>
      </c>
      <c r="BL151" s="158">
        <v>609</v>
      </c>
      <c r="BM151" s="157">
        <v>609</v>
      </c>
      <c r="BN151" s="158">
        <v>608</v>
      </c>
      <c r="BO151" s="157">
        <v>255</v>
      </c>
      <c r="BP151" s="157">
        <v>368</v>
      </c>
      <c r="BQ151" s="158">
        <v>490</v>
      </c>
      <c r="BR151" s="157">
        <v>586</v>
      </c>
      <c r="BS151" s="157">
        <v>608</v>
      </c>
      <c r="BT151" s="157">
        <v>609</v>
      </c>
      <c r="BU151" s="158">
        <v>609</v>
      </c>
      <c r="BV151" s="157">
        <v>608</v>
      </c>
      <c r="BW151" s="157">
        <v>210</v>
      </c>
      <c r="BX151" s="157">
        <v>303</v>
      </c>
      <c r="BY151" s="157">
        <v>442</v>
      </c>
      <c r="BZ151" s="157">
        <v>586</v>
      </c>
      <c r="CA151" s="157">
        <v>608</v>
      </c>
      <c r="CB151" s="157">
        <v>609</v>
      </c>
      <c r="CC151" s="157">
        <v>609</v>
      </c>
      <c r="CD151" s="157">
        <v>608</v>
      </c>
      <c r="CE151" s="691"/>
      <c r="CF151" s="697"/>
      <c r="CG151" s="304" t="s">
        <v>1166</v>
      </c>
      <c r="CH151" s="157">
        <v>162</v>
      </c>
      <c r="CI151" s="157">
        <v>204</v>
      </c>
      <c r="CJ151" s="158">
        <v>332</v>
      </c>
      <c r="CK151" s="157">
        <v>416</v>
      </c>
      <c r="CL151" s="157">
        <v>432</v>
      </c>
      <c r="CM151" s="158">
        <v>432</v>
      </c>
      <c r="CN151" s="157">
        <v>432</v>
      </c>
      <c r="CO151" s="158">
        <v>432</v>
      </c>
      <c r="CP151" s="157">
        <v>162</v>
      </c>
      <c r="CQ151" s="157">
        <v>204</v>
      </c>
      <c r="CR151" s="158">
        <v>332</v>
      </c>
      <c r="CS151" s="157">
        <v>416</v>
      </c>
      <c r="CT151" s="157">
        <v>432</v>
      </c>
      <c r="CU151" s="157">
        <v>432</v>
      </c>
      <c r="CV151" s="158">
        <v>432</v>
      </c>
      <c r="CW151" s="157">
        <v>432</v>
      </c>
      <c r="CX151" s="157">
        <v>218</v>
      </c>
      <c r="CY151" s="157">
        <v>218</v>
      </c>
      <c r="CZ151" s="157">
        <v>299</v>
      </c>
      <c r="DA151" s="157">
        <v>416</v>
      </c>
      <c r="DB151" s="157">
        <v>432</v>
      </c>
      <c r="DC151" s="157">
        <v>432</v>
      </c>
      <c r="DD151" s="157">
        <v>432</v>
      </c>
      <c r="DE151" s="157">
        <v>432</v>
      </c>
    </row>
    <row r="152" spans="1:109">
      <c r="A152" s="143">
        <v>152</v>
      </c>
      <c r="B152" s="691"/>
      <c r="C152" s="698"/>
      <c r="D152" s="305" t="s">
        <v>1167</v>
      </c>
      <c r="E152" s="159">
        <v>63</v>
      </c>
      <c r="F152" s="159">
        <v>63</v>
      </c>
      <c r="G152" s="160">
        <v>57</v>
      </c>
      <c r="H152" s="159">
        <v>48</v>
      </c>
      <c r="I152" s="159">
        <v>37</v>
      </c>
      <c r="J152" s="160">
        <v>30</v>
      </c>
      <c r="K152" s="159">
        <v>25</v>
      </c>
      <c r="L152" s="160">
        <v>22</v>
      </c>
      <c r="M152" s="159">
        <v>63</v>
      </c>
      <c r="N152" s="159">
        <v>63</v>
      </c>
      <c r="O152" s="160">
        <v>57</v>
      </c>
      <c r="P152" s="159">
        <v>48</v>
      </c>
      <c r="Q152" s="159">
        <v>37</v>
      </c>
      <c r="R152" s="159">
        <v>30</v>
      </c>
      <c r="S152" s="160">
        <v>25</v>
      </c>
      <c r="T152" s="159">
        <v>22</v>
      </c>
      <c r="U152" s="159">
        <v>52</v>
      </c>
      <c r="V152" s="159">
        <v>52</v>
      </c>
      <c r="W152" s="159">
        <v>52</v>
      </c>
      <c r="X152" s="159">
        <v>48</v>
      </c>
      <c r="Y152" s="159">
        <v>37</v>
      </c>
      <c r="Z152" s="159">
        <v>30</v>
      </c>
      <c r="AA152" s="159">
        <v>25</v>
      </c>
      <c r="AB152" s="159">
        <v>22</v>
      </c>
      <c r="AC152" s="691"/>
      <c r="AD152" s="698"/>
      <c r="AE152" s="305" t="s">
        <v>1167</v>
      </c>
      <c r="AF152" s="159">
        <v>291</v>
      </c>
      <c r="AG152" s="159">
        <v>291</v>
      </c>
      <c r="AH152" s="160">
        <v>262</v>
      </c>
      <c r="AI152" s="159">
        <v>220</v>
      </c>
      <c r="AJ152" s="159">
        <v>168</v>
      </c>
      <c r="AK152" s="160">
        <v>137</v>
      </c>
      <c r="AL152" s="159">
        <v>115</v>
      </c>
      <c r="AM152" s="160">
        <v>99</v>
      </c>
      <c r="AN152" s="159">
        <v>291</v>
      </c>
      <c r="AO152" s="159">
        <v>291</v>
      </c>
      <c r="AP152" s="160">
        <v>262</v>
      </c>
      <c r="AQ152" s="159">
        <v>220</v>
      </c>
      <c r="AR152" s="159">
        <v>168</v>
      </c>
      <c r="AS152" s="159">
        <v>137</v>
      </c>
      <c r="AT152" s="160">
        <v>115</v>
      </c>
      <c r="AU152" s="159">
        <v>99</v>
      </c>
      <c r="AV152" s="159">
        <v>430</v>
      </c>
      <c r="AW152" s="159">
        <v>430</v>
      </c>
      <c r="AX152" s="159">
        <v>430</v>
      </c>
      <c r="AY152" s="159">
        <v>392</v>
      </c>
      <c r="AZ152" s="159">
        <v>302</v>
      </c>
      <c r="BA152" s="159">
        <v>244</v>
      </c>
      <c r="BB152" s="159">
        <v>205</v>
      </c>
      <c r="BC152" s="159">
        <v>177</v>
      </c>
      <c r="BD152" s="691"/>
      <c r="BE152" s="698"/>
      <c r="BF152" s="305" t="s">
        <v>1167</v>
      </c>
      <c r="BG152" s="159">
        <v>232</v>
      </c>
      <c r="BH152" s="159">
        <v>337</v>
      </c>
      <c r="BI152" s="160">
        <v>443</v>
      </c>
      <c r="BJ152" s="159">
        <v>511</v>
      </c>
      <c r="BK152" s="159">
        <v>584</v>
      </c>
      <c r="BL152" s="160">
        <v>608</v>
      </c>
      <c r="BM152" s="159">
        <v>608</v>
      </c>
      <c r="BN152" s="160">
        <v>608</v>
      </c>
      <c r="BO152" s="159">
        <v>232</v>
      </c>
      <c r="BP152" s="159">
        <v>337</v>
      </c>
      <c r="BQ152" s="160">
        <v>443</v>
      </c>
      <c r="BR152" s="159">
        <v>511</v>
      </c>
      <c r="BS152" s="159">
        <v>584</v>
      </c>
      <c r="BT152" s="159">
        <v>608</v>
      </c>
      <c r="BU152" s="160">
        <v>608</v>
      </c>
      <c r="BV152" s="159">
        <v>608</v>
      </c>
      <c r="BW152" s="159">
        <v>192</v>
      </c>
      <c r="BX152" s="159">
        <v>277</v>
      </c>
      <c r="BY152" s="159">
        <v>403</v>
      </c>
      <c r="BZ152" s="159">
        <v>511</v>
      </c>
      <c r="CA152" s="159">
        <v>584</v>
      </c>
      <c r="CB152" s="159">
        <v>608</v>
      </c>
      <c r="CC152" s="159">
        <v>608</v>
      </c>
      <c r="CD152" s="159">
        <v>608</v>
      </c>
      <c r="CE152" s="691"/>
      <c r="CF152" s="698"/>
      <c r="CG152" s="305" t="s">
        <v>1167</v>
      </c>
      <c r="CH152" s="159">
        <v>149</v>
      </c>
      <c r="CI152" s="159">
        <v>187</v>
      </c>
      <c r="CJ152" s="160">
        <v>301</v>
      </c>
      <c r="CK152" s="159">
        <v>363</v>
      </c>
      <c r="CL152" s="159">
        <v>415</v>
      </c>
      <c r="CM152" s="160">
        <v>432</v>
      </c>
      <c r="CN152" s="159">
        <v>432</v>
      </c>
      <c r="CO152" s="160">
        <v>432</v>
      </c>
      <c r="CP152" s="159">
        <v>149</v>
      </c>
      <c r="CQ152" s="159">
        <v>187</v>
      </c>
      <c r="CR152" s="160">
        <v>301</v>
      </c>
      <c r="CS152" s="159">
        <v>363</v>
      </c>
      <c r="CT152" s="159">
        <v>415</v>
      </c>
      <c r="CU152" s="159">
        <v>432</v>
      </c>
      <c r="CV152" s="160">
        <v>432</v>
      </c>
      <c r="CW152" s="159">
        <v>432</v>
      </c>
      <c r="CX152" s="159">
        <v>200</v>
      </c>
      <c r="CY152" s="159">
        <v>200</v>
      </c>
      <c r="CZ152" s="159">
        <v>274</v>
      </c>
      <c r="DA152" s="159">
        <v>363</v>
      </c>
      <c r="DB152" s="159">
        <v>415</v>
      </c>
      <c r="DC152" s="159">
        <v>432</v>
      </c>
      <c r="DD152" s="159">
        <v>432</v>
      </c>
      <c r="DE152" s="159">
        <v>432</v>
      </c>
    </row>
    <row r="153" spans="1:109">
      <c r="A153" s="143">
        <v>153</v>
      </c>
      <c r="B153" s="691"/>
      <c r="C153" s="161"/>
      <c r="D153" s="303" t="s">
        <v>1165</v>
      </c>
      <c r="E153" s="155">
        <v>100</v>
      </c>
      <c r="F153" s="155">
        <v>100</v>
      </c>
      <c r="G153" s="156">
        <v>69</v>
      </c>
      <c r="H153" s="155">
        <v>48</v>
      </c>
      <c r="I153" s="155">
        <v>37</v>
      </c>
      <c r="J153" s="156">
        <v>30</v>
      </c>
      <c r="K153" s="155">
        <v>25</v>
      </c>
      <c r="L153" s="156">
        <v>22</v>
      </c>
      <c r="M153" s="155">
        <v>100</v>
      </c>
      <c r="N153" s="155">
        <v>100</v>
      </c>
      <c r="O153" s="156">
        <v>69</v>
      </c>
      <c r="P153" s="155">
        <v>48</v>
      </c>
      <c r="Q153" s="155">
        <v>37</v>
      </c>
      <c r="R153" s="155">
        <v>30</v>
      </c>
      <c r="S153" s="156">
        <v>25</v>
      </c>
      <c r="T153" s="155">
        <v>22</v>
      </c>
      <c r="U153" s="155">
        <v>79</v>
      </c>
      <c r="V153" s="155">
        <v>79</v>
      </c>
      <c r="W153" s="155">
        <v>69</v>
      </c>
      <c r="X153" s="155">
        <v>48</v>
      </c>
      <c r="Y153" s="155">
        <v>37</v>
      </c>
      <c r="Z153" s="155">
        <v>30</v>
      </c>
      <c r="AA153" s="155">
        <v>25</v>
      </c>
      <c r="AB153" s="155">
        <v>22</v>
      </c>
      <c r="AC153" s="691"/>
      <c r="AD153" s="161"/>
      <c r="AE153" s="303" t="s">
        <v>1165</v>
      </c>
      <c r="AF153" s="155">
        <v>503</v>
      </c>
      <c r="AG153" s="155">
        <v>503</v>
      </c>
      <c r="AH153" s="156">
        <v>346</v>
      </c>
      <c r="AI153" s="155">
        <v>240</v>
      </c>
      <c r="AJ153" s="155">
        <v>184</v>
      </c>
      <c r="AK153" s="156">
        <v>149</v>
      </c>
      <c r="AL153" s="155">
        <v>126</v>
      </c>
      <c r="AM153" s="156">
        <v>108</v>
      </c>
      <c r="AN153" s="155">
        <v>503</v>
      </c>
      <c r="AO153" s="155">
        <v>503</v>
      </c>
      <c r="AP153" s="156">
        <v>346</v>
      </c>
      <c r="AQ153" s="155">
        <v>240</v>
      </c>
      <c r="AR153" s="155">
        <v>184</v>
      </c>
      <c r="AS153" s="155">
        <v>149</v>
      </c>
      <c r="AT153" s="156">
        <v>126</v>
      </c>
      <c r="AU153" s="155">
        <v>108</v>
      </c>
      <c r="AV153" s="155">
        <v>713</v>
      </c>
      <c r="AW153" s="155">
        <v>713</v>
      </c>
      <c r="AX153" s="155">
        <v>618</v>
      </c>
      <c r="AY153" s="155">
        <v>429</v>
      </c>
      <c r="AZ153" s="155">
        <v>330</v>
      </c>
      <c r="BA153" s="155">
        <v>267</v>
      </c>
      <c r="BB153" s="155">
        <v>224</v>
      </c>
      <c r="BC153" s="155">
        <v>194</v>
      </c>
      <c r="BD153" s="691"/>
      <c r="BE153" s="161"/>
      <c r="BF153" s="303" t="s">
        <v>1165</v>
      </c>
      <c r="BG153" s="155">
        <v>394</v>
      </c>
      <c r="BH153" s="155">
        <v>547</v>
      </c>
      <c r="BI153" s="156">
        <v>650</v>
      </c>
      <c r="BJ153" s="155">
        <v>609</v>
      </c>
      <c r="BK153" s="155">
        <v>608</v>
      </c>
      <c r="BL153" s="156">
        <v>608</v>
      </c>
      <c r="BM153" s="155">
        <v>608</v>
      </c>
      <c r="BN153" s="156">
        <v>608</v>
      </c>
      <c r="BO153" s="155">
        <v>394</v>
      </c>
      <c r="BP153" s="155">
        <v>547</v>
      </c>
      <c r="BQ153" s="156">
        <v>650</v>
      </c>
      <c r="BR153" s="155">
        <v>609</v>
      </c>
      <c r="BS153" s="155">
        <v>608</v>
      </c>
      <c r="BT153" s="155">
        <v>608</v>
      </c>
      <c r="BU153" s="156">
        <v>608</v>
      </c>
      <c r="BV153" s="155">
        <v>608</v>
      </c>
      <c r="BW153" s="155">
        <v>313</v>
      </c>
      <c r="BX153" s="155">
        <v>435</v>
      </c>
      <c r="BY153" s="155">
        <v>629</v>
      </c>
      <c r="BZ153" s="155">
        <v>609</v>
      </c>
      <c r="CA153" s="155">
        <v>608</v>
      </c>
      <c r="CB153" s="155">
        <v>608</v>
      </c>
      <c r="CC153" s="155">
        <v>608</v>
      </c>
      <c r="CD153" s="155">
        <v>608</v>
      </c>
      <c r="CE153" s="691"/>
      <c r="CF153" s="161"/>
      <c r="CG153" s="303" t="s">
        <v>1165</v>
      </c>
      <c r="CH153" s="155">
        <v>251</v>
      </c>
      <c r="CI153" s="155">
        <v>294</v>
      </c>
      <c r="CJ153" s="156">
        <v>432</v>
      </c>
      <c r="CK153" s="155">
        <v>432</v>
      </c>
      <c r="CL153" s="155">
        <v>432</v>
      </c>
      <c r="CM153" s="156">
        <v>432</v>
      </c>
      <c r="CN153" s="155">
        <v>432</v>
      </c>
      <c r="CO153" s="156">
        <v>432</v>
      </c>
      <c r="CP153" s="155">
        <v>251</v>
      </c>
      <c r="CQ153" s="155">
        <v>294</v>
      </c>
      <c r="CR153" s="156">
        <v>432</v>
      </c>
      <c r="CS153" s="155">
        <v>432</v>
      </c>
      <c r="CT153" s="155">
        <v>432</v>
      </c>
      <c r="CU153" s="155">
        <v>432</v>
      </c>
      <c r="CV153" s="156">
        <v>432</v>
      </c>
      <c r="CW153" s="155">
        <v>432</v>
      </c>
      <c r="CX153" s="155">
        <v>332</v>
      </c>
      <c r="CY153" s="155">
        <v>332</v>
      </c>
      <c r="CZ153" s="155">
        <v>416</v>
      </c>
      <c r="DA153" s="155">
        <v>432</v>
      </c>
      <c r="DB153" s="155">
        <v>432</v>
      </c>
      <c r="DC153" s="155">
        <v>432</v>
      </c>
      <c r="DD153" s="155">
        <v>432</v>
      </c>
      <c r="DE153" s="155">
        <v>432</v>
      </c>
    </row>
    <row r="154" spans="1:109">
      <c r="A154" s="143">
        <v>154</v>
      </c>
      <c r="B154" s="691"/>
      <c r="C154" s="162">
        <v>120</v>
      </c>
      <c r="D154" s="304" t="s">
        <v>1166</v>
      </c>
      <c r="E154" s="157">
        <v>67</v>
      </c>
      <c r="F154" s="157">
        <v>67</v>
      </c>
      <c r="G154" s="158">
        <v>64</v>
      </c>
      <c r="H154" s="157">
        <v>48</v>
      </c>
      <c r="I154" s="157">
        <v>37</v>
      </c>
      <c r="J154" s="158">
        <v>30</v>
      </c>
      <c r="K154" s="157">
        <v>25</v>
      </c>
      <c r="L154" s="158">
        <v>21</v>
      </c>
      <c r="M154" s="157">
        <v>67</v>
      </c>
      <c r="N154" s="157">
        <v>67</v>
      </c>
      <c r="O154" s="158">
        <v>64</v>
      </c>
      <c r="P154" s="157">
        <v>48</v>
      </c>
      <c r="Q154" s="157">
        <v>37</v>
      </c>
      <c r="R154" s="157">
        <v>30</v>
      </c>
      <c r="S154" s="158">
        <v>25</v>
      </c>
      <c r="T154" s="157">
        <v>21</v>
      </c>
      <c r="U154" s="157">
        <v>55</v>
      </c>
      <c r="V154" s="157">
        <v>55</v>
      </c>
      <c r="W154" s="157">
        <v>55</v>
      </c>
      <c r="X154" s="157">
        <v>48</v>
      </c>
      <c r="Y154" s="157">
        <v>37</v>
      </c>
      <c r="Z154" s="157">
        <v>30</v>
      </c>
      <c r="AA154" s="157">
        <v>25</v>
      </c>
      <c r="AB154" s="157">
        <v>21</v>
      </c>
      <c r="AC154" s="691"/>
      <c r="AD154" s="162">
        <v>120</v>
      </c>
      <c r="AE154" s="304" t="s">
        <v>1166</v>
      </c>
      <c r="AF154" s="157">
        <v>338</v>
      </c>
      <c r="AG154" s="157">
        <v>338</v>
      </c>
      <c r="AH154" s="158">
        <v>321</v>
      </c>
      <c r="AI154" s="157">
        <v>240</v>
      </c>
      <c r="AJ154" s="157">
        <v>183</v>
      </c>
      <c r="AK154" s="158">
        <v>149</v>
      </c>
      <c r="AL154" s="157">
        <v>125</v>
      </c>
      <c r="AM154" s="158">
        <v>108</v>
      </c>
      <c r="AN154" s="157">
        <v>338</v>
      </c>
      <c r="AO154" s="157">
        <v>338</v>
      </c>
      <c r="AP154" s="158">
        <v>321</v>
      </c>
      <c r="AQ154" s="157">
        <v>240</v>
      </c>
      <c r="AR154" s="157">
        <v>183</v>
      </c>
      <c r="AS154" s="157">
        <v>149</v>
      </c>
      <c r="AT154" s="158">
        <v>125</v>
      </c>
      <c r="AU154" s="157">
        <v>108</v>
      </c>
      <c r="AV154" s="157">
        <v>499</v>
      </c>
      <c r="AW154" s="157">
        <v>499</v>
      </c>
      <c r="AX154" s="157">
        <v>499</v>
      </c>
      <c r="AY154" s="157">
        <v>429</v>
      </c>
      <c r="AZ154" s="157">
        <v>329</v>
      </c>
      <c r="BA154" s="157">
        <v>267</v>
      </c>
      <c r="BB154" s="157">
        <v>224</v>
      </c>
      <c r="BC154" s="157">
        <v>193</v>
      </c>
      <c r="BD154" s="691"/>
      <c r="BE154" s="162">
        <v>120</v>
      </c>
      <c r="BF154" s="304" t="s">
        <v>1166</v>
      </c>
      <c r="BG154" s="157">
        <v>266</v>
      </c>
      <c r="BH154" s="157">
        <v>370</v>
      </c>
      <c r="BI154" s="158">
        <v>496</v>
      </c>
      <c r="BJ154" s="157">
        <v>586</v>
      </c>
      <c r="BK154" s="157">
        <v>608</v>
      </c>
      <c r="BL154" s="158">
        <v>609</v>
      </c>
      <c r="BM154" s="157">
        <v>609</v>
      </c>
      <c r="BN154" s="158">
        <v>608</v>
      </c>
      <c r="BO154" s="157">
        <v>266</v>
      </c>
      <c r="BP154" s="157">
        <v>370</v>
      </c>
      <c r="BQ154" s="158">
        <v>496</v>
      </c>
      <c r="BR154" s="157">
        <v>586</v>
      </c>
      <c r="BS154" s="157">
        <v>608</v>
      </c>
      <c r="BT154" s="157">
        <v>609</v>
      </c>
      <c r="BU154" s="158">
        <v>609</v>
      </c>
      <c r="BV154" s="157">
        <v>608</v>
      </c>
      <c r="BW154" s="157">
        <v>219</v>
      </c>
      <c r="BX154" s="157">
        <v>303</v>
      </c>
      <c r="BY154" s="157">
        <v>438</v>
      </c>
      <c r="BZ154" s="157">
        <v>586</v>
      </c>
      <c r="CA154" s="157">
        <v>608</v>
      </c>
      <c r="CB154" s="157">
        <v>609</v>
      </c>
      <c r="CC154" s="157">
        <v>609</v>
      </c>
      <c r="CD154" s="157">
        <v>608</v>
      </c>
      <c r="CE154" s="691"/>
      <c r="CF154" s="162">
        <v>120</v>
      </c>
      <c r="CG154" s="304" t="s">
        <v>1166</v>
      </c>
      <c r="CH154" s="157">
        <v>169</v>
      </c>
      <c r="CI154" s="157">
        <v>198</v>
      </c>
      <c r="CJ154" s="158">
        <v>329</v>
      </c>
      <c r="CK154" s="157">
        <v>416</v>
      </c>
      <c r="CL154" s="157">
        <v>432</v>
      </c>
      <c r="CM154" s="158">
        <v>432</v>
      </c>
      <c r="CN154" s="157">
        <v>432</v>
      </c>
      <c r="CO154" s="158">
        <v>432</v>
      </c>
      <c r="CP154" s="157">
        <v>169</v>
      </c>
      <c r="CQ154" s="157">
        <v>198</v>
      </c>
      <c r="CR154" s="158">
        <v>329</v>
      </c>
      <c r="CS154" s="157">
        <v>416</v>
      </c>
      <c r="CT154" s="157">
        <v>432</v>
      </c>
      <c r="CU154" s="157">
        <v>432</v>
      </c>
      <c r="CV154" s="158">
        <v>432</v>
      </c>
      <c r="CW154" s="157">
        <v>432</v>
      </c>
      <c r="CX154" s="157">
        <v>232</v>
      </c>
      <c r="CY154" s="157">
        <v>232</v>
      </c>
      <c r="CZ154" s="157">
        <v>291</v>
      </c>
      <c r="DA154" s="157">
        <v>416</v>
      </c>
      <c r="DB154" s="157">
        <v>432</v>
      </c>
      <c r="DC154" s="157">
        <v>432</v>
      </c>
      <c r="DD154" s="157">
        <v>432</v>
      </c>
      <c r="DE154" s="157">
        <v>432</v>
      </c>
    </row>
    <row r="155" spans="1:109">
      <c r="A155" s="143">
        <v>155</v>
      </c>
      <c r="B155" s="691"/>
      <c r="C155" s="163"/>
      <c r="D155" s="305" t="s">
        <v>1167</v>
      </c>
      <c r="E155" s="159">
        <v>62</v>
      </c>
      <c r="F155" s="159">
        <v>62</v>
      </c>
      <c r="G155" s="160">
        <v>56</v>
      </c>
      <c r="H155" s="159">
        <v>48</v>
      </c>
      <c r="I155" s="159">
        <v>37</v>
      </c>
      <c r="J155" s="160">
        <v>30</v>
      </c>
      <c r="K155" s="159">
        <v>25</v>
      </c>
      <c r="L155" s="160">
        <v>22</v>
      </c>
      <c r="M155" s="159">
        <v>62</v>
      </c>
      <c r="N155" s="159">
        <v>62</v>
      </c>
      <c r="O155" s="160">
        <v>56</v>
      </c>
      <c r="P155" s="159">
        <v>48</v>
      </c>
      <c r="Q155" s="159">
        <v>37</v>
      </c>
      <c r="R155" s="159">
        <v>30</v>
      </c>
      <c r="S155" s="160">
        <v>25</v>
      </c>
      <c r="T155" s="159">
        <v>22</v>
      </c>
      <c r="U155" s="159">
        <v>51</v>
      </c>
      <c r="V155" s="159">
        <v>51</v>
      </c>
      <c r="W155" s="159">
        <v>51</v>
      </c>
      <c r="X155" s="159">
        <v>48</v>
      </c>
      <c r="Y155" s="159">
        <v>37</v>
      </c>
      <c r="Z155" s="159">
        <v>30</v>
      </c>
      <c r="AA155" s="159">
        <v>25</v>
      </c>
      <c r="AB155" s="159">
        <v>22</v>
      </c>
      <c r="AC155" s="691"/>
      <c r="AD155" s="163"/>
      <c r="AE155" s="305" t="s">
        <v>1167</v>
      </c>
      <c r="AF155" s="159">
        <v>309</v>
      </c>
      <c r="AG155" s="159">
        <v>309</v>
      </c>
      <c r="AH155" s="160">
        <v>284</v>
      </c>
      <c r="AI155" s="159">
        <v>240</v>
      </c>
      <c r="AJ155" s="159">
        <v>185</v>
      </c>
      <c r="AK155" s="160">
        <v>149</v>
      </c>
      <c r="AL155" s="159">
        <v>125</v>
      </c>
      <c r="AM155" s="160">
        <v>108</v>
      </c>
      <c r="AN155" s="159">
        <v>309</v>
      </c>
      <c r="AO155" s="159">
        <v>309</v>
      </c>
      <c r="AP155" s="160">
        <v>284</v>
      </c>
      <c r="AQ155" s="159">
        <v>240</v>
      </c>
      <c r="AR155" s="159">
        <v>185</v>
      </c>
      <c r="AS155" s="159">
        <v>149</v>
      </c>
      <c r="AT155" s="160">
        <v>125</v>
      </c>
      <c r="AU155" s="159">
        <v>108</v>
      </c>
      <c r="AV155" s="159">
        <v>456</v>
      </c>
      <c r="AW155" s="159">
        <v>456</v>
      </c>
      <c r="AX155" s="159">
        <v>456</v>
      </c>
      <c r="AY155" s="159">
        <v>429</v>
      </c>
      <c r="AZ155" s="159">
        <v>329</v>
      </c>
      <c r="BA155" s="159">
        <v>267</v>
      </c>
      <c r="BB155" s="159">
        <v>224</v>
      </c>
      <c r="BC155" s="159">
        <v>194</v>
      </c>
      <c r="BD155" s="691"/>
      <c r="BE155" s="163"/>
      <c r="BF155" s="305" t="s">
        <v>1167</v>
      </c>
      <c r="BG155" s="159">
        <v>242</v>
      </c>
      <c r="BH155" s="159">
        <v>337</v>
      </c>
      <c r="BI155" s="160">
        <v>448</v>
      </c>
      <c r="BJ155" s="159">
        <v>511</v>
      </c>
      <c r="BK155" s="159">
        <v>584</v>
      </c>
      <c r="BL155" s="160">
        <v>608</v>
      </c>
      <c r="BM155" s="159">
        <v>608</v>
      </c>
      <c r="BN155" s="160">
        <v>608</v>
      </c>
      <c r="BO155" s="159">
        <v>242</v>
      </c>
      <c r="BP155" s="159">
        <v>337</v>
      </c>
      <c r="BQ155" s="160">
        <v>448</v>
      </c>
      <c r="BR155" s="159">
        <v>511</v>
      </c>
      <c r="BS155" s="159">
        <v>584</v>
      </c>
      <c r="BT155" s="159">
        <v>608</v>
      </c>
      <c r="BU155" s="160">
        <v>608</v>
      </c>
      <c r="BV155" s="159">
        <v>608</v>
      </c>
      <c r="BW155" s="159">
        <v>199</v>
      </c>
      <c r="BX155" s="159">
        <v>277</v>
      </c>
      <c r="BY155" s="159">
        <v>401</v>
      </c>
      <c r="BZ155" s="159">
        <v>511</v>
      </c>
      <c r="CA155" s="159">
        <v>584</v>
      </c>
      <c r="CB155" s="159">
        <v>608</v>
      </c>
      <c r="CC155" s="159">
        <v>608</v>
      </c>
      <c r="CD155" s="159">
        <v>608</v>
      </c>
      <c r="CE155" s="691"/>
      <c r="CF155" s="163"/>
      <c r="CG155" s="305" t="s">
        <v>1167</v>
      </c>
      <c r="CH155" s="159">
        <v>154</v>
      </c>
      <c r="CI155" s="159">
        <v>180</v>
      </c>
      <c r="CJ155" s="160">
        <v>298</v>
      </c>
      <c r="CK155" s="159">
        <v>363</v>
      </c>
      <c r="CL155" s="159">
        <v>415</v>
      </c>
      <c r="CM155" s="160">
        <v>432</v>
      </c>
      <c r="CN155" s="159">
        <v>432</v>
      </c>
      <c r="CO155" s="160">
        <v>432</v>
      </c>
      <c r="CP155" s="159">
        <v>154</v>
      </c>
      <c r="CQ155" s="159">
        <v>180</v>
      </c>
      <c r="CR155" s="160">
        <v>298</v>
      </c>
      <c r="CS155" s="159">
        <v>363</v>
      </c>
      <c r="CT155" s="159">
        <v>415</v>
      </c>
      <c r="CU155" s="159">
        <v>432</v>
      </c>
      <c r="CV155" s="160">
        <v>432</v>
      </c>
      <c r="CW155" s="159">
        <v>432</v>
      </c>
      <c r="CX155" s="159">
        <v>212</v>
      </c>
      <c r="CY155" s="159">
        <v>212</v>
      </c>
      <c r="CZ155" s="159">
        <v>266</v>
      </c>
      <c r="DA155" s="159">
        <v>363</v>
      </c>
      <c r="DB155" s="159">
        <v>415</v>
      </c>
      <c r="DC155" s="159">
        <v>432</v>
      </c>
      <c r="DD155" s="159">
        <v>432</v>
      </c>
      <c r="DE155" s="159">
        <v>432</v>
      </c>
    </row>
    <row r="156" spans="1:109">
      <c r="A156" s="143">
        <v>156</v>
      </c>
      <c r="B156" s="691"/>
      <c r="C156" s="164"/>
      <c r="D156" s="303" t="s">
        <v>1165</v>
      </c>
      <c r="E156" s="155">
        <v>94</v>
      </c>
      <c r="F156" s="155">
        <v>94</v>
      </c>
      <c r="G156" s="156">
        <v>69</v>
      </c>
      <c r="H156" s="155">
        <v>48</v>
      </c>
      <c r="I156" s="155">
        <v>37</v>
      </c>
      <c r="J156" s="156">
        <v>30</v>
      </c>
      <c r="K156" s="155">
        <v>25</v>
      </c>
      <c r="L156" s="156">
        <v>22</v>
      </c>
      <c r="M156" s="155">
        <v>94</v>
      </c>
      <c r="N156" s="155">
        <v>94</v>
      </c>
      <c r="O156" s="156">
        <v>69</v>
      </c>
      <c r="P156" s="155">
        <v>48</v>
      </c>
      <c r="Q156" s="155">
        <v>37</v>
      </c>
      <c r="R156" s="155">
        <v>30</v>
      </c>
      <c r="S156" s="156">
        <v>25</v>
      </c>
      <c r="T156" s="155">
        <v>22</v>
      </c>
      <c r="U156" s="155">
        <v>67</v>
      </c>
      <c r="V156" s="155">
        <v>67</v>
      </c>
      <c r="W156" s="155">
        <v>67</v>
      </c>
      <c r="X156" s="155">
        <v>48</v>
      </c>
      <c r="Y156" s="155">
        <v>37</v>
      </c>
      <c r="Z156" s="155">
        <v>30</v>
      </c>
      <c r="AA156" s="155">
        <v>25</v>
      </c>
      <c r="AB156" s="155">
        <v>22</v>
      </c>
      <c r="AC156" s="691"/>
      <c r="AD156" s="164"/>
      <c r="AE156" s="303" t="s">
        <v>1165</v>
      </c>
      <c r="AF156" s="155">
        <v>562</v>
      </c>
      <c r="AG156" s="155">
        <v>562</v>
      </c>
      <c r="AH156" s="156">
        <v>410</v>
      </c>
      <c r="AI156" s="155">
        <v>284</v>
      </c>
      <c r="AJ156" s="155">
        <v>218</v>
      </c>
      <c r="AK156" s="156">
        <v>177</v>
      </c>
      <c r="AL156" s="155">
        <v>148</v>
      </c>
      <c r="AM156" s="156">
        <v>128</v>
      </c>
      <c r="AN156" s="155">
        <v>562</v>
      </c>
      <c r="AO156" s="155">
        <v>562</v>
      </c>
      <c r="AP156" s="156">
        <v>410</v>
      </c>
      <c r="AQ156" s="155">
        <v>284</v>
      </c>
      <c r="AR156" s="155">
        <v>218</v>
      </c>
      <c r="AS156" s="155">
        <v>177</v>
      </c>
      <c r="AT156" s="156">
        <v>148</v>
      </c>
      <c r="AU156" s="155">
        <v>128</v>
      </c>
      <c r="AV156" s="155">
        <v>713</v>
      </c>
      <c r="AW156" s="155">
        <v>713</v>
      </c>
      <c r="AX156" s="155">
        <v>713</v>
      </c>
      <c r="AY156" s="155">
        <v>505</v>
      </c>
      <c r="AZ156" s="155">
        <v>388</v>
      </c>
      <c r="BA156" s="155">
        <v>314</v>
      </c>
      <c r="BB156" s="155">
        <v>264</v>
      </c>
      <c r="BC156" s="155">
        <v>228</v>
      </c>
      <c r="BD156" s="691"/>
      <c r="BE156" s="164"/>
      <c r="BF156" s="303" t="s">
        <v>1165</v>
      </c>
      <c r="BG156" s="155">
        <v>428</v>
      </c>
      <c r="BH156" s="155">
        <v>554</v>
      </c>
      <c r="BI156" s="156">
        <v>679</v>
      </c>
      <c r="BJ156" s="155">
        <v>614</v>
      </c>
      <c r="BK156" s="155">
        <v>608</v>
      </c>
      <c r="BL156" s="156">
        <v>608</v>
      </c>
      <c r="BM156" s="155">
        <v>608</v>
      </c>
      <c r="BN156" s="156">
        <v>608</v>
      </c>
      <c r="BO156" s="155">
        <v>428</v>
      </c>
      <c r="BP156" s="155">
        <v>554</v>
      </c>
      <c r="BQ156" s="156">
        <v>679</v>
      </c>
      <c r="BR156" s="155">
        <v>614</v>
      </c>
      <c r="BS156" s="155">
        <v>608</v>
      </c>
      <c r="BT156" s="155">
        <v>608</v>
      </c>
      <c r="BU156" s="156">
        <v>608</v>
      </c>
      <c r="BV156" s="155">
        <v>608</v>
      </c>
      <c r="BW156" s="155">
        <v>305</v>
      </c>
      <c r="BX156" s="155">
        <v>394</v>
      </c>
      <c r="BY156" s="155">
        <v>558</v>
      </c>
      <c r="BZ156" s="155">
        <v>614</v>
      </c>
      <c r="CA156" s="155">
        <v>608</v>
      </c>
      <c r="CB156" s="155">
        <v>608</v>
      </c>
      <c r="CC156" s="155">
        <v>608</v>
      </c>
      <c r="CD156" s="155">
        <v>608</v>
      </c>
      <c r="CE156" s="691"/>
      <c r="CF156" s="164"/>
      <c r="CG156" s="303" t="s">
        <v>1165</v>
      </c>
      <c r="CH156" s="155">
        <v>271</v>
      </c>
      <c r="CI156" s="155">
        <v>277</v>
      </c>
      <c r="CJ156" s="156">
        <v>430</v>
      </c>
      <c r="CK156" s="155">
        <v>432</v>
      </c>
      <c r="CL156" s="155">
        <v>432</v>
      </c>
      <c r="CM156" s="156">
        <v>432</v>
      </c>
      <c r="CN156" s="155">
        <v>432</v>
      </c>
      <c r="CO156" s="156">
        <v>432</v>
      </c>
      <c r="CP156" s="155">
        <v>271</v>
      </c>
      <c r="CQ156" s="155">
        <v>277</v>
      </c>
      <c r="CR156" s="156">
        <v>430</v>
      </c>
      <c r="CS156" s="155">
        <v>432</v>
      </c>
      <c r="CT156" s="155">
        <v>432</v>
      </c>
      <c r="CU156" s="155">
        <v>432</v>
      </c>
      <c r="CV156" s="156">
        <v>432</v>
      </c>
      <c r="CW156" s="155">
        <v>432</v>
      </c>
      <c r="CX156" s="155">
        <v>332</v>
      </c>
      <c r="CY156" s="155">
        <v>332</v>
      </c>
      <c r="CZ156" s="155">
        <v>353</v>
      </c>
      <c r="DA156" s="155">
        <v>432</v>
      </c>
      <c r="DB156" s="155">
        <v>432</v>
      </c>
      <c r="DC156" s="155">
        <v>432</v>
      </c>
      <c r="DD156" s="155">
        <v>432</v>
      </c>
      <c r="DE156" s="155">
        <v>432</v>
      </c>
    </row>
    <row r="157" spans="1:109">
      <c r="A157" s="143">
        <v>157</v>
      </c>
      <c r="B157" s="691"/>
      <c r="C157" s="699">
        <v>130</v>
      </c>
      <c r="D157" s="304" t="s">
        <v>1166</v>
      </c>
      <c r="E157" s="157">
        <v>64</v>
      </c>
      <c r="F157" s="157">
        <v>64</v>
      </c>
      <c r="G157" s="158">
        <v>62</v>
      </c>
      <c r="H157" s="157">
        <v>48</v>
      </c>
      <c r="I157" s="157">
        <v>37</v>
      </c>
      <c r="J157" s="158">
        <v>30</v>
      </c>
      <c r="K157" s="157">
        <v>25</v>
      </c>
      <c r="L157" s="158">
        <v>21</v>
      </c>
      <c r="M157" s="157">
        <v>64</v>
      </c>
      <c r="N157" s="157">
        <v>64</v>
      </c>
      <c r="O157" s="158">
        <v>62</v>
      </c>
      <c r="P157" s="157">
        <v>48</v>
      </c>
      <c r="Q157" s="157">
        <v>37</v>
      </c>
      <c r="R157" s="157">
        <v>30</v>
      </c>
      <c r="S157" s="158">
        <v>25</v>
      </c>
      <c r="T157" s="157">
        <v>21</v>
      </c>
      <c r="U157" s="157">
        <v>53</v>
      </c>
      <c r="V157" s="157">
        <v>53</v>
      </c>
      <c r="W157" s="157">
        <v>53</v>
      </c>
      <c r="X157" s="157">
        <v>48</v>
      </c>
      <c r="Y157" s="157">
        <v>37</v>
      </c>
      <c r="Z157" s="157">
        <v>30</v>
      </c>
      <c r="AA157" s="157">
        <v>25</v>
      </c>
      <c r="AB157" s="157">
        <v>21</v>
      </c>
      <c r="AC157" s="691"/>
      <c r="AD157" s="699">
        <v>130</v>
      </c>
      <c r="AE157" s="304" t="s">
        <v>1166</v>
      </c>
      <c r="AF157" s="157">
        <v>379</v>
      </c>
      <c r="AG157" s="157">
        <v>379</v>
      </c>
      <c r="AH157" s="158">
        <v>371</v>
      </c>
      <c r="AI157" s="157">
        <v>284</v>
      </c>
      <c r="AJ157" s="157">
        <v>217</v>
      </c>
      <c r="AK157" s="158">
        <v>177</v>
      </c>
      <c r="AL157" s="157">
        <v>148</v>
      </c>
      <c r="AM157" s="158">
        <v>128</v>
      </c>
      <c r="AN157" s="157">
        <v>379</v>
      </c>
      <c r="AO157" s="157">
        <v>379</v>
      </c>
      <c r="AP157" s="158">
        <v>371</v>
      </c>
      <c r="AQ157" s="157">
        <v>284</v>
      </c>
      <c r="AR157" s="157">
        <v>217</v>
      </c>
      <c r="AS157" s="157">
        <v>177</v>
      </c>
      <c r="AT157" s="158">
        <v>148</v>
      </c>
      <c r="AU157" s="157">
        <v>128</v>
      </c>
      <c r="AV157" s="157">
        <v>556</v>
      </c>
      <c r="AW157" s="157">
        <v>556</v>
      </c>
      <c r="AX157" s="157">
        <v>556</v>
      </c>
      <c r="AY157" s="157">
        <v>507</v>
      </c>
      <c r="AZ157" s="157">
        <v>387</v>
      </c>
      <c r="BA157" s="157">
        <v>314</v>
      </c>
      <c r="BB157" s="157">
        <v>264</v>
      </c>
      <c r="BC157" s="157">
        <v>228</v>
      </c>
      <c r="BD157" s="691"/>
      <c r="BE157" s="699">
        <v>130</v>
      </c>
      <c r="BF157" s="304" t="s">
        <v>1166</v>
      </c>
      <c r="BG157" s="157">
        <v>288</v>
      </c>
      <c r="BH157" s="157">
        <v>373</v>
      </c>
      <c r="BI157" s="158">
        <v>507</v>
      </c>
      <c r="BJ157" s="157">
        <v>591</v>
      </c>
      <c r="BK157" s="157">
        <v>608</v>
      </c>
      <c r="BL157" s="158">
        <v>609</v>
      </c>
      <c r="BM157" s="157">
        <v>609</v>
      </c>
      <c r="BN157" s="158">
        <v>608</v>
      </c>
      <c r="BO157" s="157">
        <v>288</v>
      </c>
      <c r="BP157" s="157">
        <v>373</v>
      </c>
      <c r="BQ157" s="158">
        <v>507</v>
      </c>
      <c r="BR157" s="157">
        <v>591</v>
      </c>
      <c r="BS157" s="157">
        <v>608</v>
      </c>
      <c r="BT157" s="157">
        <v>609</v>
      </c>
      <c r="BU157" s="158">
        <v>609</v>
      </c>
      <c r="BV157" s="157">
        <v>608</v>
      </c>
      <c r="BW157" s="157">
        <v>238</v>
      </c>
      <c r="BX157" s="157">
        <v>308</v>
      </c>
      <c r="BY157" s="157">
        <v>435</v>
      </c>
      <c r="BZ157" s="157">
        <v>563</v>
      </c>
      <c r="CA157" s="157">
        <v>608</v>
      </c>
      <c r="CB157" s="157">
        <v>609</v>
      </c>
      <c r="CC157" s="157">
        <v>609</v>
      </c>
      <c r="CD157" s="157">
        <v>608</v>
      </c>
      <c r="CE157" s="691"/>
      <c r="CF157" s="699">
        <v>130</v>
      </c>
      <c r="CG157" s="304" t="s">
        <v>1166</v>
      </c>
      <c r="CH157" s="157">
        <v>184</v>
      </c>
      <c r="CI157" s="157">
        <v>187</v>
      </c>
      <c r="CJ157" s="158">
        <v>321</v>
      </c>
      <c r="CK157" s="157">
        <v>416</v>
      </c>
      <c r="CL157" s="157">
        <v>432</v>
      </c>
      <c r="CM157" s="158">
        <v>432</v>
      </c>
      <c r="CN157" s="157">
        <v>432</v>
      </c>
      <c r="CO157" s="158">
        <v>432</v>
      </c>
      <c r="CP157" s="157">
        <v>184</v>
      </c>
      <c r="CQ157" s="157">
        <v>187</v>
      </c>
      <c r="CR157" s="158">
        <v>321</v>
      </c>
      <c r="CS157" s="157">
        <v>416</v>
      </c>
      <c r="CT157" s="157">
        <v>432</v>
      </c>
      <c r="CU157" s="157">
        <v>432</v>
      </c>
      <c r="CV157" s="158">
        <v>432</v>
      </c>
      <c r="CW157" s="157">
        <v>432</v>
      </c>
      <c r="CX157" s="157">
        <v>259</v>
      </c>
      <c r="CY157" s="157">
        <v>259</v>
      </c>
      <c r="CZ157" s="157">
        <v>274</v>
      </c>
      <c r="DA157" s="157">
        <v>395</v>
      </c>
      <c r="DB157" s="157">
        <v>432</v>
      </c>
      <c r="DC157" s="157">
        <v>432</v>
      </c>
      <c r="DD157" s="157">
        <v>432</v>
      </c>
      <c r="DE157" s="157">
        <v>432</v>
      </c>
    </row>
    <row r="158" spans="1:109">
      <c r="A158" s="143">
        <v>158</v>
      </c>
      <c r="B158" s="691"/>
      <c r="C158" s="700"/>
      <c r="D158" s="305" t="s">
        <v>1167</v>
      </c>
      <c r="E158" s="159">
        <v>58</v>
      </c>
      <c r="F158" s="159">
        <v>58</v>
      </c>
      <c r="G158" s="160">
        <v>55</v>
      </c>
      <c r="H158" s="159">
        <v>48</v>
      </c>
      <c r="I158" s="159">
        <v>37</v>
      </c>
      <c r="J158" s="160">
        <v>30</v>
      </c>
      <c r="K158" s="159">
        <v>25</v>
      </c>
      <c r="L158" s="160">
        <v>22</v>
      </c>
      <c r="M158" s="159">
        <v>58</v>
      </c>
      <c r="N158" s="159">
        <v>58</v>
      </c>
      <c r="O158" s="160">
        <v>55</v>
      </c>
      <c r="P158" s="159">
        <v>48</v>
      </c>
      <c r="Q158" s="159">
        <v>37</v>
      </c>
      <c r="R158" s="159">
        <v>30</v>
      </c>
      <c r="S158" s="160">
        <v>25</v>
      </c>
      <c r="T158" s="159">
        <v>22</v>
      </c>
      <c r="U158" s="159">
        <v>48</v>
      </c>
      <c r="V158" s="159">
        <v>48</v>
      </c>
      <c r="W158" s="159">
        <v>48</v>
      </c>
      <c r="X158" s="159">
        <v>48</v>
      </c>
      <c r="Y158" s="159">
        <v>37</v>
      </c>
      <c r="Z158" s="159">
        <v>30</v>
      </c>
      <c r="AA158" s="159">
        <v>25</v>
      </c>
      <c r="AB158" s="159">
        <v>22</v>
      </c>
      <c r="AC158" s="691"/>
      <c r="AD158" s="700"/>
      <c r="AE158" s="305" t="s">
        <v>1167</v>
      </c>
      <c r="AF158" s="159">
        <v>346</v>
      </c>
      <c r="AG158" s="159">
        <v>346</v>
      </c>
      <c r="AH158" s="160">
        <v>329</v>
      </c>
      <c r="AI158" s="159">
        <v>283</v>
      </c>
      <c r="AJ158" s="159">
        <v>218</v>
      </c>
      <c r="AK158" s="160">
        <v>177</v>
      </c>
      <c r="AL158" s="159">
        <v>148</v>
      </c>
      <c r="AM158" s="160">
        <v>128</v>
      </c>
      <c r="AN158" s="159">
        <v>346</v>
      </c>
      <c r="AO158" s="159">
        <v>346</v>
      </c>
      <c r="AP158" s="160">
        <v>329</v>
      </c>
      <c r="AQ158" s="159">
        <v>283</v>
      </c>
      <c r="AR158" s="159">
        <v>218</v>
      </c>
      <c r="AS158" s="159">
        <v>177</v>
      </c>
      <c r="AT158" s="160">
        <v>148</v>
      </c>
      <c r="AU158" s="159">
        <v>128</v>
      </c>
      <c r="AV158" s="159">
        <v>508</v>
      </c>
      <c r="AW158" s="159">
        <v>508</v>
      </c>
      <c r="AX158" s="159">
        <v>508</v>
      </c>
      <c r="AY158" s="159">
        <v>505</v>
      </c>
      <c r="AZ158" s="159">
        <v>388</v>
      </c>
      <c r="BA158" s="159">
        <v>314</v>
      </c>
      <c r="BB158" s="159">
        <v>265</v>
      </c>
      <c r="BC158" s="159">
        <v>228</v>
      </c>
      <c r="BD158" s="691"/>
      <c r="BE158" s="700"/>
      <c r="BF158" s="305" t="s">
        <v>1167</v>
      </c>
      <c r="BG158" s="159">
        <v>264</v>
      </c>
      <c r="BH158" s="159">
        <v>341</v>
      </c>
      <c r="BI158" s="160">
        <v>460</v>
      </c>
      <c r="BJ158" s="159">
        <v>516</v>
      </c>
      <c r="BK158" s="159">
        <v>584</v>
      </c>
      <c r="BL158" s="160">
        <v>608</v>
      </c>
      <c r="BM158" s="159">
        <v>608</v>
      </c>
      <c r="BN158" s="160">
        <v>608</v>
      </c>
      <c r="BO158" s="159">
        <v>264</v>
      </c>
      <c r="BP158" s="159">
        <v>341</v>
      </c>
      <c r="BQ158" s="160">
        <v>460</v>
      </c>
      <c r="BR158" s="159">
        <v>516</v>
      </c>
      <c r="BS158" s="159">
        <v>584</v>
      </c>
      <c r="BT158" s="159">
        <v>608</v>
      </c>
      <c r="BU158" s="160">
        <v>608</v>
      </c>
      <c r="BV158" s="159">
        <v>608</v>
      </c>
      <c r="BW158" s="159">
        <v>217</v>
      </c>
      <c r="BX158" s="159">
        <v>281</v>
      </c>
      <c r="BY158" s="159">
        <v>398</v>
      </c>
      <c r="BZ158" s="159">
        <v>514</v>
      </c>
      <c r="CA158" s="159">
        <v>584</v>
      </c>
      <c r="CB158" s="159">
        <v>608</v>
      </c>
      <c r="CC158" s="159">
        <v>608</v>
      </c>
      <c r="CD158" s="159">
        <v>608</v>
      </c>
      <c r="CE158" s="691"/>
      <c r="CF158" s="700"/>
      <c r="CG158" s="305" t="s">
        <v>1167</v>
      </c>
      <c r="CH158" s="159">
        <v>167</v>
      </c>
      <c r="CI158" s="159">
        <v>170</v>
      </c>
      <c r="CJ158" s="160">
        <v>291</v>
      </c>
      <c r="CK158" s="159">
        <v>363</v>
      </c>
      <c r="CL158" s="159">
        <v>415</v>
      </c>
      <c r="CM158" s="160">
        <v>432</v>
      </c>
      <c r="CN158" s="159">
        <v>432</v>
      </c>
      <c r="CO158" s="160">
        <v>432</v>
      </c>
      <c r="CP158" s="159">
        <v>167</v>
      </c>
      <c r="CQ158" s="159">
        <v>170</v>
      </c>
      <c r="CR158" s="160">
        <v>291</v>
      </c>
      <c r="CS158" s="159">
        <v>363</v>
      </c>
      <c r="CT158" s="159">
        <v>415</v>
      </c>
      <c r="CU158" s="159">
        <v>432</v>
      </c>
      <c r="CV158" s="160">
        <v>432</v>
      </c>
      <c r="CW158" s="159">
        <v>432</v>
      </c>
      <c r="CX158" s="159">
        <v>237</v>
      </c>
      <c r="CY158" s="159">
        <v>237</v>
      </c>
      <c r="CZ158" s="159">
        <v>252</v>
      </c>
      <c r="DA158" s="159">
        <v>361</v>
      </c>
      <c r="DB158" s="159">
        <v>415</v>
      </c>
      <c r="DC158" s="159">
        <v>432</v>
      </c>
      <c r="DD158" s="159">
        <v>432</v>
      </c>
      <c r="DE158" s="159">
        <v>432</v>
      </c>
    </row>
    <row r="159" spans="1:109">
      <c r="A159" s="143">
        <v>159</v>
      </c>
      <c r="B159" s="691"/>
      <c r="C159" s="710">
        <v>140</v>
      </c>
      <c r="D159" s="303" t="s">
        <v>1165</v>
      </c>
      <c r="E159" s="155">
        <v>90</v>
      </c>
      <c r="F159" s="155">
        <v>90</v>
      </c>
      <c r="G159" s="156">
        <v>69</v>
      </c>
      <c r="H159" s="155">
        <v>48</v>
      </c>
      <c r="I159" s="155">
        <v>37</v>
      </c>
      <c r="J159" s="156">
        <v>30</v>
      </c>
      <c r="K159" s="155">
        <v>25</v>
      </c>
      <c r="L159" s="156">
        <v>22</v>
      </c>
      <c r="M159" s="155">
        <v>90</v>
      </c>
      <c r="N159" s="155">
        <v>90</v>
      </c>
      <c r="O159" s="156">
        <v>69</v>
      </c>
      <c r="P159" s="155">
        <v>48</v>
      </c>
      <c r="Q159" s="155">
        <v>37</v>
      </c>
      <c r="R159" s="155">
        <v>30</v>
      </c>
      <c r="S159" s="156">
        <v>25</v>
      </c>
      <c r="T159" s="155">
        <v>22</v>
      </c>
      <c r="U159" s="155">
        <v>58</v>
      </c>
      <c r="V159" s="155">
        <v>58</v>
      </c>
      <c r="W159" s="155">
        <v>58</v>
      </c>
      <c r="X159" s="155">
        <v>48</v>
      </c>
      <c r="Y159" s="155">
        <v>37</v>
      </c>
      <c r="Z159" s="155">
        <v>30</v>
      </c>
      <c r="AA159" s="155">
        <v>25</v>
      </c>
      <c r="AB159" s="155">
        <v>22</v>
      </c>
      <c r="AC159" s="691"/>
      <c r="AD159" s="710">
        <v>140</v>
      </c>
      <c r="AE159" s="303" t="s">
        <v>1165</v>
      </c>
      <c r="AF159" s="155">
        <v>624</v>
      </c>
      <c r="AG159" s="155">
        <v>624</v>
      </c>
      <c r="AH159" s="156">
        <v>480</v>
      </c>
      <c r="AI159" s="155">
        <v>332</v>
      </c>
      <c r="AJ159" s="155">
        <v>255</v>
      </c>
      <c r="AK159" s="156">
        <v>207</v>
      </c>
      <c r="AL159" s="155">
        <v>174</v>
      </c>
      <c r="AM159" s="156">
        <v>150</v>
      </c>
      <c r="AN159" s="155">
        <v>624</v>
      </c>
      <c r="AO159" s="155">
        <v>624</v>
      </c>
      <c r="AP159" s="156">
        <v>480</v>
      </c>
      <c r="AQ159" s="155">
        <v>332</v>
      </c>
      <c r="AR159" s="155">
        <v>255</v>
      </c>
      <c r="AS159" s="155">
        <v>207</v>
      </c>
      <c r="AT159" s="156">
        <v>174</v>
      </c>
      <c r="AU159" s="155">
        <v>150</v>
      </c>
      <c r="AV159" s="155">
        <v>713</v>
      </c>
      <c r="AW159" s="155">
        <v>713</v>
      </c>
      <c r="AX159" s="155">
        <v>713</v>
      </c>
      <c r="AY159" s="155">
        <v>590</v>
      </c>
      <c r="AZ159" s="155">
        <v>452</v>
      </c>
      <c r="BA159" s="155">
        <v>366</v>
      </c>
      <c r="BB159" s="155">
        <v>308</v>
      </c>
      <c r="BC159" s="155">
        <v>265</v>
      </c>
      <c r="BD159" s="691"/>
      <c r="BE159" s="710">
        <v>140</v>
      </c>
      <c r="BF159" s="303" t="s">
        <v>1165</v>
      </c>
      <c r="BG159" s="155">
        <v>462</v>
      </c>
      <c r="BH159" s="155">
        <v>560</v>
      </c>
      <c r="BI159" s="156">
        <v>699</v>
      </c>
      <c r="BJ159" s="155">
        <v>638</v>
      </c>
      <c r="BK159" s="155">
        <v>608</v>
      </c>
      <c r="BL159" s="156">
        <v>608</v>
      </c>
      <c r="BM159" s="155">
        <v>608</v>
      </c>
      <c r="BN159" s="156">
        <v>608</v>
      </c>
      <c r="BO159" s="155">
        <v>462</v>
      </c>
      <c r="BP159" s="155">
        <v>560</v>
      </c>
      <c r="BQ159" s="156">
        <v>699</v>
      </c>
      <c r="BR159" s="155">
        <v>638</v>
      </c>
      <c r="BS159" s="155">
        <v>608</v>
      </c>
      <c r="BT159" s="155">
        <v>608</v>
      </c>
      <c r="BU159" s="156">
        <v>608</v>
      </c>
      <c r="BV159" s="155">
        <v>608</v>
      </c>
      <c r="BW159" s="155">
        <v>298</v>
      </c>
      <c r="BX159" s="155">
        <v>362</v>
      </c>
      <c r="BY159" s="155">
        <v>502</v>
      </c>
      <c r="BZ159" s="155">
        <v>638</v>
      </c>
      <c r="CA159" s="155">
        <v>608</v>
      </c>
      <c r="CB159" s="155">
        <v>608</v>
      </c>
      <c r="CC159" s="155">
        <v>608</v>
      </c>
      <c r="CD159" s="155">
        <v>608</v>
      </c>
      <c r="CE159" s="691"/>
      <c r="CF159" s="710">
        <v>140</v>
      </c>
      <c r="CG159" s="303" t="s">
        <v>1165</v>
      </c>
      <c r="CH159" s="155">
        <v>294</v>
      </c>
      <c r="CI159" s="155">
        <v>294</v>
      </c>
      <c r="CJ159" s="156">
        <v>422</v>
      </c>
      <c r="CK159" s="155">
        <v>432</v>
      </c>
      <c r="CL159" s="155">
        <v>432</v>
      </c>
      <c r="CM159" s="156">
        <v>432</v>
      </c>
      <c r="CN159" s="155">
        <v>432</v>
      </c>
      <c r="CO159" s="156">
        <v>432</v>
      </c>
      <c r="CP159" s="155">
        <v>294</v>
      </c>
      <c r="CQ159" s="155">
        <v>294</v>
      </c>
      <c r="CR159" s="156">
        <v>422</v>
      </c>
      <c r="CS159" s="155">
        <v>432</v>
      </c>
      <c r="CT159" s="155">
        <v>432</v>
      </c>
      <c r="CU159" s="155">
        <v>432</v>
      </c>
      <c r="CV159" s="156">
        <v>432</v>
      </c>
      <c r="CW159" s="155">
        <v>432</v>
      </c>
      <c r="CX159" s="155">
        <v>332</v>
      </c>
      <c r="CY159" s="155">
        <v>332</v>
      </c>
      <c r="CZ159" s="155">
        <v>332</v>
      </c>
      <c r="DA159" s="155">
        <v>432</v>
      </c>
      <c r="DB159" s="155">
        <v>432</v>
      </c>
      <c r="DC159" s="155">
        <v>432</v>
      </c>
      <c r="DD159" s="155">
        <v>432</v>
      </c>
      <c r="DE159" s="155">
        <v>432</v>
      </c>
    </row>
    <row r="160" spans="1:109">
      <c r="A160" s="143">
        <v>160</v>
      </c>
      <c r="B160" s="691"/>
      <c r="C160" s="711"/>
      <c r="D160" s="304" t="s">
        <v>1166</v>
      </c>
      <c r="E160" s="157">
        <v>60</v>
      </c>
      <c r="F160" s="157">
        <v>60</v>
      </c>
      <c r="G160" s="158">
        <v>60</v>
      </c>
      <c r="H160" s="157">
        <v>48</v>
      </c>
      <c r="I160" s="157">
        <v>37</v>
      </c>
      <c r="J160" s="158">
        <v>30</v>
      </c>
      <c r="K160" s="157">
        <v>25</v>
      </c>
      <c r="L160" s="158">
        <v>21</v>
      </c>
      <c r="M160" s="157">
        <v>60</v>
      </c>
      <c r="N160" s="157">
        <v>60</v>
      </c>
      <c r="O160" s="158">
        <v>60</v>
      </c>
      <c r="P160" s="157">
        <v>48</v>
      </c>
      <c r="Q160" s="157">
        <v>37</v>
      </c>
      <c r="R160" s="157">
        <v>30</v>
      </c>
      <c r="S160" s="158">
        <v>25</v>
      </c>
      <c r="T160" s="157">
        <v>21</v>
      </c>
      <c r="U160" s="157">
        <v>50</v>
      </c>
      <c r="V160" s="157">
        <v>50</v>
      </c>
      <c r="W160" s="157">
        <v>50</v>
      </c>
      <c r="X160" s="157">
        <v>48</v>
      </c>
      <c r="Y160" s="157">
        <v>37</v>
      </c>
      <c r="Z160" s="157">
        <v>30</v>
      </c>
      <c r="AA160" s="157">
        <v>25</v>
      </c>
      <c r="AB160" s="157">
        <v>21</v>
      </c>
      <c r="AC160" s="691"/>
      <c r="AD160" s="711"/>
      <c r="AE160" s="304" t="s">
        <v>1166</v>
      </c>
      <c r="AF160" s="157">
        <v>420</v>
      </c>
      <c r="AG160" s="157">
        <v>420</v>
      </c>
      <c r="AH160" s="158">
        <v>420</v>
      </c>
      <c r="AI160" s="157">
        <v>333</v>
      </c>
      <c r="AJ160" s="157">
        <v>255</v>
      </c>
      <c r="AK160" s="158">
        <v>206</v>
      </c>
      <c r="AL160" s="157">
        <v>174</v>
      </c>
      <c r="AM160" s="158">
        <v>150</v>
      </c>
      <c r="AN160" s="157">
        <v>420</v>
      </c>
      <c r="AO160" s="157">
        <v>420</v>
      </c>
      <c r="AP160" s="158">
        <v>420</v>
      </c>
      <c r="AQ160" s="157">
        <v>333</v>
      </c>
      <c r="AR160" s="157">
        <v>255</v>
      </c>
      <c r="AS160" s="157">
        <v>206</v>
      </c>
      <c r="AT160" s="158">
        <v>174</v>
      </c>
      <c r="AU160" s="157">
        <v>150</v>
      </c>
      <c r="AV160" s="157">
        <v>616</v>
      </c>
      <c r="AW160" s="157">
        <v>616</v>
      </c>
      <c r="AX160" s="157">
        <v>616</v>
      </c>
      <c r="AY160" s="157">
        <v>591</v>
      </c>
      <c r="AZ160" s="157">
        <v>452</v>
      </c>
      <c r="BA160" s="157">
        <v>366</v>
      </c>
      <c r="BB160" s="157">
        <v>308</v>
      </c>
      <c r="BC160" s="157">
        <v>265</v>
      </c>
      <c r="BD160" s="691"/>
      <c r="BE160" s="711"/>
      <c r="BF160" s="304" t="s">
        <v>1166</v>
      </c>
      <c r="BG160" s="157">
        <v>312</v>
      </c>
      <c r="BH160" s="157">
        <v>379</v>
      </c>
      <c r="BI160" s="158">
        <v>520</v>
      </c>
      <c r="BJ160" s="157">
        <v>603</v>
      </c>
      <c r="BK160" s="157">
        <v>608</v>
      </c>
      <c r="BL160" s="158">
        <v>609</v>
      </c>
      <c r="BM160" s="157">
        <v>609</v>
      </c>
      <c r="BN160" s="158">
        <v>608</v>
      </c>
      <c r="BO160" s="157">
        <v>312</v>
      </c>
      <c r="BP160" s="157">
        <v>379</v>
      </c>
      <c r="BQ160" s="158">
        <v>520</v>
      </c>
      <c r="BR160" s="157">
        <v>603</v>
      </c>
      <c r="BS160" s="157">
        <v>608</v>
      </c>
      <c r="BT160" s="157">
        <v>609</v>
      </c>
      <c r="BU160" s="158">
        <v>609</v>
      </c>
      <c r="BV160" s="157">
        <v>608</v>
      </c>
      <c r="BW160" s="157">
        <v>257</v>
      </c>
      <c r="BX160" s="157">
        <v>312</v>
      </c>
      <c r="BY160" s="157">
        <v>434</v>
      </c>
      <c r="BZ160" s="157">
        <v>555</v>
      </c>
      <c r="CA160" s="157">
        <v>608</v>
      </c>
      <c r="CB160" s="157">
        <v>609</v>
      </c>
      <c r="CC160" s="157">
        <v>609</v>
      </c>
      <c r="CD160" s="157">
        <v>608</v>
      </c>
      <c r="CE160" s="691"/>
      <c r="CF160" s="711"/>
      <c r="CG160" s="304" t="s">
        <v>1166</v>
      </c>
      <c r="CH160" s="157">
        <v>198</v>
      </c>
      <c r="CI160" s="157">
        <v>198</v>
      </c>
      <c r="CJ160" s="158">
        <v>313</v>
      </c>
      <c r="CK160" s="157">
        <v>409</v>
      </c>
      <c r="CL160" s="157">
        <v>432</v>
      </c>
      <c r="CM160" s="158">
        <v>432</v>
      </c>
      <c r="CN160" s="157">
        <v>432</v>
      </c>
      <c r="CO160" s="158">
        <v>432</v>
      </c>
      <c r="CP160" s="157">
        <v>198</v>
      </c>
      <c r="CQ160" s="157">
        <v>198</v>
      </c>
      <c r="CR160" s="158">
        <v>313</v>
      </c>
      <c r="CS160" s="157">
        <v>409</v>
      </c>
      <c r="CT160" s="157">
        <v>432</v>
      </c>
      <c r="CU160" s="157">
        <v>432</v>
      </c>
      <c r="CV160" s="158">
        <v>432</v>
      </c>
      <c r="CW160" s="157">
        <v>432</v>
      </c>
      <c r="CX160" s="157">
        <v>287</v>
      </c>
      <c r="CY160" s="157">
        <v>287</v>
      </c>
      <c r="CZ160" s="157">
        <v>287</v>
      </c>
      <c r="DA160" s="157">
        <v>377</v>
      </c>
      <c r="DB160" s="157">
        <v>432</v>
      </c>
      <c r="DC160" s="157">
        <v>432</v>
      </c>
      <c r="DD160" s="157">
        <v>432</v>
      </c>
      <c r="DE160" s="157">
        <v>432</v>
      </c>
    </row>
    <row r="161" spans="1:109">
      <c r="A161" s="143">
        <v>161</v>
      </c>
      <c r="B161" s="691"/>
      <c r="C161" s="712"/>
      <c r="D161" s="305" t="s">
        <v>1167</v>
      </c>
      <c r="E161" s="159">
        <v>55</v>
      </c>
      <c r="F161" s="159">
        <v>55</v>
      </c>
      <c r="G161" s="160">
        <v>54</v>
      </c>
      <c r="H161" s="159">
        <v>47</v>
      </c>
      <c r="I161" s="159">
        <v>37</v>
      </c>
      <c r="J161" s="160">
        <v>30</v>
      </c>
      <c r="K161" s="159">
        <v>25</v>
      </c>
      <c r="L161" s="160">
        <v>22</v>
      </c>
      <c r="M161" s="159">
        <v>55</v>
      </c>
      <c r="N161" s="159">
        <v>55</v>
      </c>
      <c r="O161" s="160">
        <v>54</v>
      </c>
      <c r="P161" s="159">
        <v>47</v>
      </c>
      <c r="Q161" s="159">
        <v>37</v>
      </c>
      <c r="R161" s="159">
        <v>30</v>
      </c>
      <c r="S161" s="160">
        <v>25</v>
      </c>
      <c r="T161" s="159">
        <v>22</v>
      </c>
      <c r="U161" s="159">
        <v>46</v>
      </c>
      <c r="V161" s="159">
        <v>46</v>
      </c>
      <c r="W161" s="159">
        <v>46</v>
      </c>
      <c r="X161" s="159">
        <v>46</v>
      </c>
      <c r="Y161" s="159">
        <v>37</v>
      </c>
      <c r="Z161" s="159">
        <v>30</v>
      </c>
      <c r="AA161" s="159">
        <v>25</v>
      </c>
      <c r="AB161" s="159">
        <v>22</v>
      </c>
      <c r="AC161" s="691"/>
      <c r="AD161" s="712"/>
      <c r="AE161" s="305" t="s">
        <v>1167</v>
      </c>
      <c r="AF161" s="159">
        <v>385</v>
      </c>
      <c r="AG161" s="159">
        <v>385</v>
      </c>
      <c r="AH161" s="160">
        <v>376</v>
      </c>
      <c r="AI161" s="159">
        <v>331</v>
      </c>
      <c r="AJ161" s="159">
        <v>256</v>
      </c>
      <c r="AK161" s="160">
        <v>206</v>
      </c>
      <c r="AL161" s="159">
        <v>174</v>
      </c>
      <c r="AM161" s="160">
        <v>150</v>
      </c>
      <c r="AN161" s="159">
        <v>385</v>
      </c>
      <c r="AO161" s="159">
        <v>385</v>
      </c>
      <c r="AP161" s="160">
        <v>376</v>
      </c>
      <c r="AQ161" s="159">
        <v>331</v>
      </c>
      <c r="AR161" s="159">
        <v>256</v>
      </c>
      <c r="AS161" s="159">
        <v>206</v>
      </c>
      <c r="AT161" s="160">
        <v>174</v>
      </c>
      <c r="AU161" s="159">
        <v>150</v>
      </c>
      <c r="AV161" s="159">
        <v>564</v>
      </c>
      <c r="AW161" s="159">
        <v>564</v>
      </c>
      <c r="AX161" s="159">
        <v>564</v>
      </c>
      <c r="AY161" s="159">
        <v>564</v>
      </c>
      <c r="AZ161" s="159">
        <v>453</v>
      </c>
      <c r="BA161" s="159">
        <v>367</v>
      </c>
      <c r="BB161" s="159">
        <v>308</v>
      </c>
      <c r="BC161" s="159">
        <v>266</v>
      </c>
      <c r="BD161" s="691"/>
      <c r="BE161" s="712"/>
      <c r="BF161" s="305" t="s">
        <v>1167</v>
      </c>
      <c r="BG161" s="159">
        <v>285</v>
      </c>
      <c r="BH161" s="159">
        <v>346</v>
      </c>
      <c r="BI161" s="160">
        <v>472</v>
      </c>
      <c r="BJ161" s="159">
        <v>531</v>
      </c>
      <c r="BK161" s="159">
        <v>584</v>
      </c>
      <c r="BL161" s="160">
        <v>608</v>
      </c>
      <c r="BM161" s="159">
        <v>608</v>
      </c>
      <c r="BN161" s="160">
        <v>608</v>
      </c>
      <c r="BO161" s="159">
        <v>285</v>
      </c>
      <c r="BP161" s="159">
        <v>346</v>
      </c>
      <c r="BQ161" s="160">
        <v>472</v>
      </c>
      <c r="BR161" s="159">
        <v>531</v>
      </c>
      <c r="BS161" s="159">
        <v>584</v>
      </c>
      <c r="BT161" s="159">
        <v>608</v>
      </c>
      <c r="BU161" s="160">
        <v>608</v>
      </c>
      <c r="BV161" s="159">
        <v>608</v>
      </c>
      <c r="BW161" s="159">
        <v>235</v>
      </c>
      <c r="BX161" s="159">
        <v>285</v>
      </c>
      <c r="BY161" s="159">
        <v>396</v>
      </c>
      <c r="BZ161" s="159">
        <v>507</v>
      </c>
      <c r="CA161" s="159">
        <v>584</v>
      </c>
      <c r="CB161" s="159">
        <v>608</v>
      </c>
      <c r="CC161" s="159">
        <v>608</v>
      </c>
      <c r="CD161" s="159">
        <v>608</v>
      </c>
      <c r="CE161" s="691"/>
      <c r="CF161" s="712"/>
      <c r="CG161" s="305" t="s">
        <v>1167</v>
      </c>
      <c r="CH161" s="159">
        <v>181</v>
      </c>
      <c r="CI161" s="159">
        <v>181</v>
      </c>
      <c r="CJ161" s="160">
        <v>284</v>
      </c>
      <c r="CK161" s="159">
        <v>360</v>
      </c>
      <c r="CL161" s="159">
        <v>415</v>
      </c>
      <c r="CM161" s="160">
        <v>432</v>
      </c>
      <c r="CN161" s="159">
        <v>432</v>
      </c>
      <c r="CO161" s="160">
        <v>432</v>
      </c>
      <c r="CP161" s="159">
        <v>181</v>
      </c>
      <c r="CQ161" s="159">
        <v>181</v>
      </c>
      <c r="CR161" s="160">
        <v>284</v>
      </c>
      <c r="CS161" s="159">
        <v>360</v>
      </c>
      <c r="CT161" s="159">
        <v>415</v>
      </c>
      <c r="CU161" s="159">
        <v>432</v>
      </c>
      <c r="CV161" s="160">
        <v>432</v>
      </c>
      <c r="CW161" s="159">
        <v>432</v>
      </c>
      <c r="CX161" s="159">
        <v>262</v>
      </c>
      <c r="CY161" s="159">
        <v>262</v>
      </c>
      <c r="CZ161" s="159">
        <v>262</v>
      </c>
      <c r="DA161" s="159">
        <v>343</v>
      </c>
      <c r="DB161" s="159">
        <v>415</v>
      </c>
      <c r="DC161" s="159">
        <v>432</v>
      </c>
      <c r="DD161" s="159">
        <v>432</v>
      </c>
      <c r="DE161" s="159">
        <v>432</v>
      </c>
    </row>
    <row r="162" spans="1:109">
      <c r="A162" s="143">
        <v>162</v>
      </c>
      <c r="B162" s="691"/>
      <c r="C162" s="684">
        <v>150</v>
      </c>
      <c r="D162" s="303" t="s">
        <v>1165</v>
      </c>
      <c r="E162" s="155">
        <v>85</v>
      </c>
      <c r="F162" s="155">
        <v>85</v>
      </c>
      <c r="G162" s="156">
        <v>69</v>
      </c>
      <c r="H162" s="155">
        <v>48</v>
      </c>
      <c r="I162" s="155">
        <v>37</v>
      </c>
      <c r="J162" s="156">
        <v>30</v>
      </c>
      <c r="K162" s="155">
        <v>25</v>
      </c>
      <c r="L162" s="156">
        <v>22</v>
      </c>
      <c r="M162" s="155">
        <v>85</v>
      </c>
      <c r="N162" s="155">
        <v>85</v>
      </c>
      <c r="O162" s="156">
        <v>69</v>
      </c>
      <c r="P162" s="155">
        <v>48</v>
      </c>
      <c r="Q162" s="155">
        <v>37</v>
      </c>
      <c r="R162" s="155">
        <v>30</v>
      </c>
      <c r="S162" s="156">
        <v>25</v>
      </c>
      <c r="T162" s="155">
        <v>22</v>
      </c>
      <c r="U162" s="155">
        <v>50</v>
      </c>
      <c r="V162" s="155">
        <v>50</v>
      </c>
      <c r="W162" s="155">
        <v>50</v>
      </c>
      <c r="X162" s="155">
        <v>48</v>
      </c>
      <c r="Y162" s="155">
        <v>37</v>
      </c>
      <c r="Z162" s="155">
        <v>30</v>
      </c>
      <c r="AA162" s="155">
        <v>25</v>
      </c>
      <c r="AB162" s="155">
        <v>22</v>
      </c>
      <c r="AC162" s="691"/>
      <c r="AD162" s="684">
        <v>150</v>
      </c>
      <c r="AE162" s="303" t="s">
        <v>1165</v>
      </c>
      <c r="AF162" s="155">
        <v>686</v>
      </c>
      <c r="AG162" s="155">
        <v>686</v>
      </c>
      <c r="AH162" s="156">
        <v>552</v>
      </c>
      <c r="AI162" s="155">
        <v>383</v>
      </c>
      <c r="AJ162" s="155">
        <v>294</v>
      </c>
      <c r="AK162" s="156">
        <v>238</v>
      </c>
      <c r="AL162" s="155">
        <v>200</v>
      </c>
      <c r="AM162" s="156">
        <v>172</v>
      </c>
      <c r="AN162" s="155">
        <v>686</v>
      </c>
      <c r="AO162" s="155">
        <v>686</v>
      </c>
      <c r="AP162" s="156">
        <v>552</v>
      </c>
      <c r="AQ162" s="155">
        <v>383</v>
      </c>
      <c r="AR162" s="155">
        <v>294</v>
      </c>
      <c r="AS162" s="155">
        <v>238</v>
      </c>
      <c r="AT162" s="156">
        <v>200</v>
      </c>
      <c r="AU162" s="155">
        <v>172</v>
      </c>
      <c r="AV162" s="155">
        <v>713</v>
      </c>
      <c r="AW162" s="155">
        <v>713</v>
      </c>
      <c r="AX162" s="155">
        <v>713</v>
      </c>
      <c r="AY162" s="155">
        <v>679</v>
      </c>
      <c r="AZ162" s="155">
        <v>521</v>
      </c>
      <c r="BA162" s="155">
        <v>422</v>
      </c>
      <c r="BB162" s="155">
        <v>355</v>
      </c>
      <c r="BC162" s="155">
        <v>306</v>
      </c>
      <c r="BD162" s="691"/>
      <c r="BE162" s="684">
        <v>150</v>
      </c>
      <c r="BF162" s="303" t="s">
        <v>1165</v>
      </c>
      <c r="BG162" s="155">
        <v>461</v>
      </c>
      <c r="BH162" s="155">
        <v>547</v>
      </c>
      <c r="BI162" s="156">
        <v>707</v>
      </c>
      <c r="BJ162" s="155">
        <v>646</v>
      </c>
      <c r="BK162" s="155">
        <v>608</v>
      </c>
      <c r="BL162" s="156">
        <v>608</v>
      </c>
      <c r="BM162" s="155">
        <v>608</v>
      </c>
      <c r="BN162" s="156">
        <v>608</v>
      </c>
      <c r="BO162" s="155">
        <v>461</v>
      </c>
      <c r="BP162" s="155">
        <v>547</v>
      </c>
      <c r="BQ162" s="156">
        <v>707</v>
      </c>
      <c r="BR162" s="155">
        <v>646</v>
      </c>
      <c r="BS162" s="155">
        <v>608</v>
      </c>
      <c r="BT162" s="155">
        <v>608</v>
      </c>
      <c r="BU162" s="156">
        <v>608</v>
      </c>
      <c r="BV162" s="155">
        <v>608</v>
      </c>
      <c r="BW162" s="155">
        <v>270</v>
      </c>
      <c r="BX162" s="155">
        <v>321</v>
      </c>
      <c r="BY162" s="155">
        <v>443</v>
      </c>
      <c r="BZ162" s="155">
        <v>565</v>
      </c>
      <c r="CA162" s="155">
        <v>608</v>
      </c>
      <c r="CB162" s="155">
        <v>608</v>
      </c>
      <c r="CC162" s="155">
        <v>608</v>
      </c>
      <c r="CD162" s="155">
        <v>608</v>
      </c>
      <c r="CE162" s="691"/>
      <c r="CF162" s="684">
        <v>150</v>
      </c>
      <c r="CG162" s="303" t="s">
        <v>1165</v>
      </c>
      <c r="CH162" s="155">
        <v>319</v>
      </c>
      <c r="CI162" s="155">
        <v>319</v>
      </c>
      <c r="CJ162" s="156">
        <v>419</v>
      </c>
      <c r="CK162" s="155">
        <v>432</v>
      </c>
      <c r="CL162" s="155">
        <v>432</v>
      </c>
      <c r="CM162" s="156">
        <v>432</v>
      </c>
      <c r="CN162" s="155">
        <v>432</v>
      </c>
      <c r="CO162" s="156">
        <v>432</v>
      </c>
      <c r="CP162" s="155">
        <v>319</v>
      </c>
      <c r="CQ162" s="155">
        <v>319</v>
      </c>
      <c r="CR162" s="156">
        <v>419</v>
      </c>
      <c r="CS162" s="155">
        <v>432</v>
      </c>
      <c r="CT162" s="155">
        <v>432</v>
      </c>
      <c r="CU162" s="155">
        <v>432</v>
      </c>
      <c r="CV162" s="156">
        <v>432</v>
      </c>
      <c r="CW162" s="155">
        <v>432</v>
      </c>
      <c r="CX162" s="155">
        <v>332</v>
      </c>
      <c r="CY162" s="155">
        <v>332</v>
      </c>
      <c r="CZ162" s="155">
        <v>332</v>
      </c>
      <c r="DA162" s="155">
        <v>378</v>
      </c>
      <c r="DB162" s="155">
        <v>432</v>
      </c>
      <c r="DC162" s="155">
        <v>432</v>
      </c>
      <c r="DD162" s="155">
        <v>432</v>
      </c>
      <c r="DE162" s="155">
        <v>432</v>
      </c>
    </row>
    <row r="163" spans="1:109">
      <c r="A163" s="143">
        <v>163</v>
      </c>
      <c r="B163" s="691"/>
      <c r="C163" s="685"/>
      <c r="D163" s="304" t="s">
        <v>1166</v>
      </c>
      <c r="E163" s="157">
        <v>58</v>
      </c>
      <c r="F163" s="157">
        <v>58</v>
      </c>
      <c r="G163" s="158">
        <v>58</v>
      </c>
      <c r="H163" s="157">
        <v>48</v>
      </c>
      <c r="I163" s="157">
        <v>37</v>
      </c>
      <c r="J163" s="158">
        <v>30</v>
      </c>
      <c r="K163" s="157">
        <v>25</v>
      </c>
      <c r="L163" s="158">
        <v>21</v>
      </c>
      <c r="M163" s="157">
        <v>48</v>
      </c>
      <c r="N163" s="157">
        <v>48</v>
      </c>
      <c r="O163" s="158">
        <v>48</v>
      </c>
      <c r="P163" s="157">
        <v>48</v>
      </c>
      <c r="Q163" s="157">
        <v>37</v>
      </c>
      <c r="R163" s="157">
        <v>30</v>
      </c>
      <c r="S163" s="158">
        <v>25</v>
      </c>
      <c r="T163" s="157">
        <v>21</v>
      </c>
      <c r="U163" s="157">
        <v>48</v>
      </c>
      <c r="V163" s="157">
        <v>48</v>
      </c>
      <c r="W163" s="157">
        <v>48</v>
      </c>
      <c r="X163" s="157">
        <v>48</v>
      </c>
      <c r="Y163" s="157">
        <v>37</v>
      </c>
      <c r="Z163" s="157">
        <v>30</v>
      </c>
      <c r="AA163" s="157">
        <v>25</v>
      </c>
      <c r="AB163" s="157">
        <v>21</v>
      </c>
      <c r="AC163" s="691"/>
      <c r="AD163" s="685"/>
      <c r="AE163" s="304" t="s">
        <v>1166</v>
      </c>
      <c r="AF163" s="157">
        <v>462</v>
      </c>
      <c r="AG163" s="157">
        <v>462</v>
      </c>
      <c r="AH163" s="158">
        <v>462</v>
      </c>
      <c r="AI163" s="157">
        <v>383</v>
      </c>
      <c r="AJ163" s="157">
        <v>294</v>
      </c>
      <c r="AK163" s="158">
        <v>238</v>
      </c>
      <c r="AL163" s="157">
        <v>200</v>
      </c>
      <c r="AM163" s="158">
        <v>172</v>
      </c>
      <c r="AN163" s="157">
        <v>677</v>
      </c>
      <c r="AO163" s="157">
        <v>677</v>
      </c>
      <c r="AP163" s="158">
        <v>677</v>
      </c>
      <c r="AQ163" s="157">
        <v>677</v>
      </c>
      <c r="AR163" s="157">
        <v>520</v>
      </c>
      <c r="AS163" s="157">
        <v>422</v>
      </c>
      <c r="AT163" s="158">
        <v>354</v>
      </c>
      <c r="AU163" s="157">
        <v>306</v>
      </c>
      <c r="AV163" s="157">
        <v>677</v>
      </c>
      <c r="AW163" s="157">
        <v>677</v>
      </c>
      <c r="AX163" s="157">
        <v>677</v>
      </c>
      <c r="AY163" s="157">
        <v>677</v>
      </c>
      <c r="AZ163" s="157">
        <v>520</v>
      </c>
      <c r="BA163" s="157">
        <v>422</v>
      </c>
      <c r="BB163" s="157">
        <v>354</v>
      </c>
      <c r="BC163" s="157">
        <v>306</v>
      </c>
      <c r="BD163" s="691"/>
      <c r="BE163" s="685"/>
      <c r="BF163" s="304" t="s">
        <v>1166</v>
      </c>
      <c r="BG163" s="157">
        <v>310</v>
      </c>
      <c r="BH163" s="157">
        <v>369</v>
      </c>
      <c r="BI163" s="158">
        <v>509</v>
      </c>
      <c r="BJ163" s="157">
        <v>607</v>
      </c>
      <c r="BK163" s="157">
        <v>608</v>
      </c>
      <c r="BL163" s="158">
        <v>609</v>
      </c>
      <c r="BM163" s="157">
        <v>609</v>
      </c>
      <c r="BN163" s="158">
        <v>608</v>
      </c>
      <c r="BO163" s="157">
        <v>256</v>
      </c>
      <c r="BP163" s="157">
        <v>304</v>
      </c>
      <c r="BQ163" s="158">
        <v>420</v>
      </c>
      <c r="BR163" s="157">
        <v>536</v>
      </c>
      <c r="BS163" s="157">
        <v>608</v>
      </c>
      <c r="BT163" s="157">
        <v>609</v>
      </c>
      <c r="BU163" s="158">
        <v>609</v>
      </c>
      <c r="BV163" s="157">
        <v>608</v>
      </c>
      <c r="BW163" s="157">
        <v>256</v>
      </c>
      <c r="BX163" s="157">
        <v>304</v>
      </c>
      <c r="BY163" s="157">
        <v>420</v>
      </c>
      <c r="BZ163" s="157">
        <v>536</v>
      </c>
      <c r="CA163" s="157">
        <v>608</v>
      </c>
      <c r="CB163" s="157">
        <v>609</v>
      </c>
      <c r="CC163" s="157">
        <v>609</v>
      </c>
      <c r="CD163" s="157">
        <v>608</v>
      </c>
      <c r="CE163" s="691"/>
      <c r="CF163" s="685"/>
      <c r="CG163" s="304" t="s">
        <v>1166</v>
      </c>
      <c r="CH163" s="157">
        <v>215</v>
      </c>
      <c r="CI163" s="157">
        <v>215</v>
      </c>
      <c r="CJ163" s="158">
        <v>302</v>
      </c>
      <c r="CK163" s="157">
        <v>406</v>
      </c>
      <c r="CL163" s="157">
        <v>432</v>
      </c>
      <c r="CM163" s="158">
        <v>432</v>
      </c>
      <c r="CN163" s="157">
        <v>432</v>
      </c>
      <c r="CO163" s="158">
        <v>432</v>
      </c>
      <c r="CP163" s="157">
        <v>315</v>
      </c>
      <c r="CQ163" s="157">
        <v>315</v>
      </c>
      <c r="CR163" s="158">
        <v>315</v>
      </c>
      <c r="CS163" s="157">
        <v>360</v>
      </c>
      <c r="CT163" s="157">
        <v>432</v>
      </c>
      <c r="CU163" s="157">
        <v>432</v>
      </c>
      <c r="CV163" s="158">
        <v>432</v>
      </c>
      <c r="CW163" s="157">
        <v>432</v>
      </c>
      <c r="CX163" s="157">
        <v>315</v>
      </c>
      <c r="CY163" s="157">
        <v>315</v>
      </c>
      <c r="CZ163" s="157">
        <v>315</v>
      </c>
      <c r="DA163" s="157">
        <v>360</v>
      </c>
      <c r="DB163" s="157">
        <v>432</v>
      </c>
      <c r="DC163" s="157">
        <v>432</v>
      </c>
      <c r="DD163" s="157">
        <v>432</v>
      </c>
      <c r="DE163" s="157">
        <v>432</v>
      </c>
    </row>
    <row r="164" spans="1:109">
      <c r="A164" s="143">
        <v>164</v>
      </c>
      <c r="B164" s="691"/>
      <c r="C164" s="686"/>
      <c r="D164" s="305" t="s">
        <v>1167</v>
      </c>
      <c r="E164" s="159">
        <v>53</v>
      </c>
      <c r="F164" s="159">
        <v>53</v>
      </c>
      <c r="G164" s="160">
        <v>53</v>
      </c>
      <c r="H164" s="159">
        <v>47</v>
      </c>
      <c r="I164" s="159">
        <v>37</v>
      </c>
      <c r="J164" s="160">
        <v>30</v>
      </c>
      <c r="K164" s="159">
        <v>25</v>
      </c>
      <c r="L164" s="160">
        <v>22</v>
      </c>
      <c r="M164" s="159">
        <v>43</v>
      </c>
      <c r="N164" s="159">
        <v>43</v>
      </c>
      <c r="O164" s="160">
        <v>43</v>
      </c>
      <c r="P164" s="159">
        <v>43</v>
      </c>
      <c r="Q164" s="159">
        <v>37</v>
      </c>
      <c r="R164" s="159">
        <v>30</v>
      </c>
      <c r="S164" s="160">
        <v>25</v>
      </c>
      <c r="T164" s="159">
        <v>22</v>
      </c>
      <c r="U164" s="159">
        <v>43</v>
      </c>
      <c r="V164" s="159">
        <v>43</v>
      </c>
      <c r="W164" s="159">
        <v>43</v>
      </c>
      <c r="X164" s="159">
        <v>43</v>
      </c>
      <c r="Y164" s="159">
        <v>37</v>
      </c>
      <c r="Z164" s="159">
        <v>30</v>
      </c>
      <c r="AA164" s="159">
        <v>25</v>
      </c>
      <c r="AB164" s="159">
        <v>22</v>
      </c>
      <c r="AC164" s="691"/>
      <c r="AD164" s="686"/>
      <c r="AE164" s="305" t="s">
        <v>1167</v>
      </c>
      <c r="AF164" s="159">
        <v>422</v>
      </c>
      <c r="AG164" s="159">
        <v>422</v>
      </c>
      <c r="AH164" s="160">
        <v>422</v>
      </c>
      <c r="AI164" s="159">
        <v>378</v>
      </c>
      <c r="AJ164" s="159">
        <v>294</v>
      </c>
      <c r="AK164" s="160">
        <v>238</v>
      </c>
      <c r="AL164" s="159">
        <v>201</v>
      </c>
      <c r="AM164" s="160">
        <v>173</v>
      </c>
      <c r="AN164" s="159">
        <v>619</v>
      </c>
      <c r="AO164" s="159">
        <v>619</v>
      </c>
      <c r="AP164" s="160">
        <v>619</v>
      </c>
      <c r="AQ164" s="159">
        <v>619</v>
      </c>
      <c r="AR164" s="159">
        <v>521</v>
      </c>
      <c r="AS164" s="159">
        <v>422</v>
      </c>
      <c r="AT164" s="160">
        <v>354</v>
      </c>
      <c r="AU164" s="159">
        <v>306</v>
      </c>
      <c r="AV164" s="159">
        <v>619</v>
      </c>
      <c r="AW164" s="159">
        <v>619</v>
      </c>
      <c r="AX164" s="159">
        <v>619</v>
      </c>
      <c r="AY164" s="159">
        <v>619</v>
      </c>
      <c r="AZ164" s="159">
        <v>521</v>
      </c>
      <c r="BA164" s="159">
        <v>422</v>
      </c>
      <c r="BB164" s="159">
        <v>354</v>
      </c>
      <c r="BC164" s="159">
        <v>306</v>
      </c>
      <c r="BD164" s="691"/>
      <c r="BE164" s="686"/>
      <c r="BF164" s="305" t="s">
        <v>1167</v>
      </c>
      <c r="BG164" s="159">
        <v>283</v>
      </c>
      <c r="BH164" s="159">
        <v>337</v>
      </c>
      <c r="BI164" s="160">
        <v>465</v>
      </c>
      <c r="BJ164" s="159">
        <v>535</v>
      </c>
      <c r="BK164" s="159">
        <v>584</v>
      </c>
      <c r="BL164" s="160">
        <v>608</v>
      </c>
      <c r="BM164" s="159">
        <v>608</v>
      </c>
      <c r="BN164" s="160">
        <v>608</v>
      </c>
      <c r="BO164" s="159">
        <v>234</v>
      </c>
      <c r="BP164" s="159">
        <v>278</v>
      </c>
      <c r="BQ164" s="160">
        <v>384</v>
      </c>
      <c r="BR164" s="159">
        <v>490</v>
      </c>
      <c r="BS164" s="159">
        <v>584</v>
      </c>
      <c r="BT164" s="159">
        <v>608</v>
      </c>
      <c r="BU164" s="160">
        <v>608</v>
      </c>
      <c r="BV164" s="159">
        <v>608</v>
      </c>
      <c r="BW164" s="159">
        <v>234</v>
      </c>
      <c r="BX164" s="159">
        <v>278</v>
      </c>
      <c r="BY164" s="159">
        <v>384</v>
      </c>
      <c r="BZ164" s="159">
        <v>490</v>
      </c>
      <c r="CA164" s="159">
        <v>584</v>
      </c>
      <c r="CB164" s="159">
        <v>608</v>
      </c>
      <c r="CC164" s="159">
        <v>608</v>
      </c>
      <c r="CD164" s="159">
        <v>608</v>
      </c>
      <c r="CE164" s="691"/>
      <c r="CF164" s="686"/>
      <c r="CG164" s="305" t="s">
        <v>1167</v>
      </c>
      <c r="CH164" s="159">
        <v>197</v>
      </c>
      <c r="CI164" s="159">
        <v>197</v>
      </c>
      <c r="CJ164" s="160">
        <v>276</v>
      </c>
      <c r="CK164" s="159">
        <v>358</v>
      </c>
      <c r="CL164" s="159">
        <v>415</v>
      </c>
      <c r="CM164" s="160">
        <v>432</v>
      </c>
      <c r="CN164" s="159">
        <v>432</v>
      </c>
      <c r="CO164" s="160">
        <v>432</v>
      </c>
      <c r="CP164" s="159">
        <v>288</v>
      </c>
      <c r="CQ164" s="159">
        <v>288</v>
      </c>
      <c r="CR164" s="160">
        <v>288</v>
      </c>
      <c r="CS164" s="159">
        <v>329</v>
      </c>
      <c r="CT164" s="159">
        <v>415</v>
      </c>
      <c r="CU164" s="159">
        <v>432</v>
      </c>
      <c r="CV164" s="160">
        <v>432</v>
      </c>
      <c r="CW164" s="159">
        <v>432</v>
      </c>
      <c r="CX164" s="159">
        <v>288</v>
      </c>
      <c r="CY164" s="159">
        <v>288</v>
      </c>
      <c r="CZ164" s="159">
        <v>288</v>
      </c>
      <c r="DA164" s="159">
        <v>329</v>
      </c>
      <c r="DB164" s="159">
        <v>415</v>
      </c>
      <c r="DC164" s="159">
        <v>432</v>
      </c>
      <c r="DD164" s="159">
        <v>432</v>
      </c>
      <c r="DE164" s="159">
        <v>432</v>
      </c>
    </row>
    <row r="165" spans="1:109">
      <c r="A165" s="143">
        <v>165</v>
      </c>
      <c r="B165" s="691"/>
      <c r="C165" s="687">
        <v>160</v>
      </c>
      <c r="D165" s="303" t="s">
        <v>1165</v>
      </c>
      <c r="E165" s="155">
        <v>78</v>
      </c>
      <c r="F165" s="155">
        <v>78</v>
      </c>
      <c r="G165" s="156">
        <v>69</v>
      </c>
      <c r="H165" s="155">
        <v>48</v>
      </c>
      <c r="I165" s="155">
        <v>37</v>
      </c>
      <c r="J165" s="156">
        <v>30</v>
      </c>
      <c r="K165" s="155">
        <v>25</v>
      </c>
      <c r="L165" s="156">
        <v>22</v>
      </c>
      <c r="M165" s="155">
        <v>44</v>
      </c>
      <c r="N165" s="155">
        <v>44</v>
      </c>
      <c r="O165" s="156">
        <v>44</v>
      </c>
      <c r="P165" s="155">
        <v>44</v>
      </c>
      <c r="Q165" s="155">
        <v>37</v>
      </c>
      <c r="R165" s="155">
        <v>30</v>
      </c>
      <c r="S165" s="156">
        <v>25</v>
      </c>
      <c r="T165" s="155">
        <v>22</v>
      </c>
      <c r="U165" s="155">
        <v>44</v>
      </c>
      <c r="V165" s="155">
        <v>44</v>
      </c>
      <c r="W165" s="155">
        <v>44</v>
      </c>
      <c r="X165" s="155">
        <v>44</v>
      </c>
      <c r="Y165" s="155">
        <v>37</v>
      </c>
      <c r="Z165" s="155">
        <v>30</v>
      </c>
      <c r="AA165" s="155">
        <v>25</v>
      </c>
      <c r="AB165" s="155">
        <v>22</v>
      </c>
      <c r="AC165" s="691"/>
      <c r="AD165" s="687">
        <v>160</v>
      </c>
      <c r="AE165" s="303" t="s">
        <v>1165</v>
      </c>
      <c r="AF165" s="155">
        <v>713</v>
      </c>
      <c r="AG165" s="155">
        <v>713</v>
      </c>
      <c r="AH165" s="156">
        <v>631</v>
      </c>
      <c r="AI165" s="155">
        <v>439</v>
      </c>
      <c r="AJ165" s="155">
        <v>336</v>
      </c>
      <c r="AK165" s="156">
        <v>272</v>
      </c>
      <c r="AL165" s="155">
        <v>229</v>
      </c>
      <c r="AM165" s="156">
        <v>197</v>
      </c>
      <c r="AN165" s="155">
        <v>713</v>
      </c>
      <c r="AO165" s="155">
        <v>713</v>
      </c>
      <c r="AP165" s="156">
        <v>713</v>
      </c>
      <c r="AQ165" s="155">
        <v>713</v>
      </c>
      <c r="AR165" s="155">
        <v>594</v>
      </c>
      <c r="AS165" s="155">
        <v>482</v>
      </c>
      <c r="AT165" s="156">
        <v>405</v>
      </c>
      <c r="AU165" s="155">
        <v>349</v>
      </c>
      <c r="AV165" s="155">
        <v>713</v>
      </c>
      <c r="AW165" s="155">
        <v>713</v>
      </c>
      <c r="AX165" s="155">
        <v>713</v>
      </c>
      <c r="AY165" s="155">
        <v>713</v>
      </c>
      <c r="AZ165" s="155">
        <v>594</v>
      </c>
      <c r="BA165" s="155">
        <v>482</v>
      </c>
      <c r="BB165" s="155">
        <v>405</v>
      </c>
      <c r="BC165" s="155">
        <v>349</v>
      </c>
      <c r="BD165" s="691"/>
      <c r="BE165" s="687">
        <v>160</v>
      </c>
      <c r="BF165" s="303" t="s">
        <v>1165</v>
      </c>
      <c r="BG165" s="155">
        <v>511</v>
      </c>
      <c r="BH165" s="155">
        <v>557</v>
      </c>
      <c r="BI165" s="156">
        <v>743</v>
      </c>
      <c r="BJ165" s="155">
        <v>690</v>
      </c>
      <c r="BK165" s="155">
        <v>634</v>
      </c>
      <c r="BL165" s="156">
        <v>608</v>
      </c>
      <c r="BM165" s="155">
        <v>608</v>
      </c>
      <c r="BN165" s="156">
        <v>608</v>
      </c>
      <c r="BO165" s="155">
        <v>288</v>
      </c>
      <c r="BP165" s="155">
        <v>314</v>
      </c>
      <c r="BQ165" s="156">
        <v>421</v>
      </c>
      <c r="BR165" s="155">
        <v>528</v>
      </c>
      <c r="BS165" s="155">
        <v>634</v>
      </c>
      <c r="BT165" s="155">
        <v>608</v>
      </c>
      <c r="BU165" s="156">
        <v>608</v>
      </c>
      <c r="BV165" s="155">
        <v>608</v>
      </c>
      <c r="BW165" s="155">
        <v>288</v>
      </c>
      <c r="BX165" s="155">
        <v>314</v>
      </c>
      <c r="BY165" s="155">
        <v>421</v>
      </c>
      <c r="BZ165" s="155">
        <v>528</v>
      </c>
      <c r="CA165" s="155">
        <v>634</v>
      </c>
      <c r="CB165" s="155">
        <v>608</v>
      </c>
      <c r="CC165" s="155">
        <v>608</v>
      </c>
      <c r="CD165" s="155">
        <v>608</v>
      </c>
      <c r="CE165" s="691"/>
      <c r="CF165" s="687">
        <v>160</v>
      </c>
      <c r="CG165" s="303" t="s">
        <v>1165</v>
      </c>
      <c r="CH165" s="155">
        <v>332</v>
      </c>
      <c r="CI165" s="155">
        <v>332</v>
      </c>
      <c r="CJ165" s="156">
        <v>406</v>
      </c>
      <c r="CK165" s="155">
        <v>432</v>
      </c>
      <c r="CL165" s="155">
        <v>432</v>
      </c>
      <c r="CM165" s="156">
        <v>432</v>
      </c>
      <c r="CN165" s="155">
        <v>432</v>
      </c>
      <c r="CO165" s="156">
        <v>432</v>
      </c>
      <c r="CP165" s="155">
        <v>332</v>
      </c>
      <c r="CQ165" s="155">
        <v>332</v>
      </c>
      <c r="CR165" s="156">
        <v>332</v>
      </c>
      <c r="CS165" s="155">
        <v>332</v>
      </c>
      <c r="CT165" s="155">
        <v>432</v>
      </c>
      <c r="CU165" s="155">
        <v>432</v>
      </c>
      <c r="CV165" s="156">
        <v>432</v>
      </c>
      <c r="CW165" s="155">
        <v>432</v>
      </c>
      <c r="CX165" s="155">
        <v>332</v>
      </c>
      <c r="CY165" s="155">
        <v>332</v>
      </c>
      <c r="CZ165" s="155">
        <v>332</v>
      </c>
      <c r="DA165" s="155">
        <v>332</v>
      </c>
      <c r="DB165" s="155">
        <v>432</v>
      </c>
      <c r="DC165" s="155">
        <v>432</v>
      </c>
      <c r="DD165" s="155">
        <v>432</v>
      </c>
      <c r="DE165" s="155">
        <v>432</v>
      </c>
    </row>
    <row r="166" spans="1:109">
      <c r="A166" s="143">
        <v>166</v>
      </c>
      <c r="B166" s="691"/>
      <c r="C166" s="688"/>
      <c r="D166" s="304" t="s">
        <v>1166</v>
      </c>
      <c r="E166" s="157">
        <v>55</v>
      </c>
      <c r="F166" s="157">
        <v>55</v>
      </c>
      <c r="G166" s="158">
        <v>55</v>
      </c>
      <c r="H166" s="157">
        <v>48</v>
      </c>
      <c r="I166" s="157">
        <v>37</v>
      </c>
      <c r="J166" s="158">
        <v>30</v>
      </c>
      <c r="K166" s="157">
        <v>25</v>
      </c>
      <c r="L166" s="158">
        <v>21</v>
      </c>
      <c r="M166" s="157">
        <v>44</v>
      </c>
      <c r="N166" s="157">
        <v>44</v>
      </c>
      <c r="O166" s="158">
        <v>44</v>
      </c>
      <c r="P166" s="157">
        <v>44</v>
      </c>
      <c r="Q166" s="157">
        <v>37</v>
      </c>
      <c r="R166" s="157">
        <v>30</v>
      </c>
      <c r="S166" s="158">
        <v>25</v>
      </c>
      <c r="T166" s="157">
        <v>21</v>
      </c>
      <c r="U166" s="157">
        <v>44</v>
      </c>
      <c r="V166" s="157">
        <v>44</v>
      </c>
      <c r="W166" s="157">
        <v>44</v>
      </c>
      <c r="X166" s="157">
        <v>44</v>
      </c>
      <c r="Y166" s="157">
        <v>37</v>
      </c>
      <c r="Z166" s="157">
        <v>30</v>
      </c>
      <c r="AA166" s="157">
        <v>25</v>
      </c>
      <c r="AB166" s="157">
        <v>21</v>
      </c>
      <c r="AC166" s="691"/>
      <c r="AD166" s="688"/>
      <c r="AE166" s="304" t="s">
        <v>1166</v>
      </c>
      <c r="AF166" s="157">
        <v>506</v>
      </c>
      <c r="AG166" s="157">
        <v>506</v>
      </c>
      <c r="AH166" s="158">
        <v>506</v>
      </c>
      <c r="AI166" s="157">
        <v>439</v>
      </c>
      <c r="AJ166" s="157">
        <v>336</v>
      </c>
      <c r="AK166" s="158">
        <v>272</v>
      </c>
      <c r="AL166" s="157">
        <v>229</v>
      </c>
      <c r="AM166" s="158">
        <v>197</v>
      </c>
      <c r="AN166" s="157">
        <v>713</v>
      </c>
      <c r="AO166" s="157">
        <v>713</v>
      </c>
      <c r="AP166" s="158">
        <v>713</v>
      </c>
      <c r="AQ166" s="157">
        <v>713</v>
      </c>
      <c r="AR166" s="157">
        <v>594</v>
      </c>
      <c r="AS166" s="157">
        <v>482</v>
      </c>
      <c r="AT166" s="158">
        <v>404</v>
      </c>
      <c r="AU166" s="157">
        <v>349</v>
      </c>
      <c r="AV166" s="157">
        <v>713</v>
      </c>
      <c r="AW166" s="157">
        <v>713</v>
      </c>
      <c r="AX166" s="157">
        <v>713</v>
      </c>
      <c r="AY166" s="157">
        <v>713</v>
      </c>
      <c r="AZ166" s="157">
        <v>594</v>
      </c>
      <c r="BA166" s="157">
        <v>482</v>
      </c>
      <c r="BB166" s="157">
        <v>404</v>
      </c>
      <c r="BC166" s="157">
        <v>349</v>
      </c>
      <c r="BD166" s="691"/>
      <c r="BE166" s="688"/>
      <c r="BF166" s="304" t="s">
        <v>1166</v>
      </c>
      <c r="BG166" s="157">
        <v>361</v>
      </c>
      <c r="BH166" s="157">
        <v>395</v>
      </c>
      <c r="BI166" s="158">
        <v>528</v>
      </c>
      <c r="BJ166" s="157">
        <v>628</v>
      </c>
      <c r="BK166" s="157">
        <v>634</v>
      </c>
      <c r="BL166" s="158">
        <v>609</v>
      </c>
      <c r="BM166" s="157">
        <v>609</v>
      </c>
      <c r="BN166" s="158">
        <v>608</v>
      </c>
      <c r="BO166" s="157">
        <v>288</v>
      </c>
      <c r="BP166" s="157">
        <v>315</v>
      </c>
      <c r="BQ166" s="158">
        <v>421</v>
      </c>
      <c r="BR166" s="157">
        <v>528</v>
      </c>
      <c r="BS166" s="157">
        <v>635</v>
      </c>
      <c r="BT166" s="157">
        <v>609</v>
      </c>
      <c r="BU166" s="158">
        <v>609</v>
      </c>
      <c r="BV166" s="157">
        <v>608</v>
      </c>
      <c r="BW166" s="157">
        <v>288</v>
      </c>
      <c r="BX166" s="157">
        <v>315</v>
      </c>
      <c r="BY166" s="157">
        <v>421</v>
      </c>
      <c r="BZ166" s="157">
        <v>528</v>
      </c>
      <c r="CA166" s="157">
        <v>635</v>
      </c>
      <c r="CB166" s="157">
        <v>609</v>
      </c>
      <c r="CC166" s="157">
        <v>609</v>
      </c>
      <c r="CD166" s="157">
        <v>608</v>
      </c>
      <c r="CE166" s="691"/>
      <c r="CF166" s="688"/>
      <c r="CG166" s="304" t="s">
        <v>1166</v>
      </c>
      <c r="CH166" s="157">
        <v>235</v>
      </c>
      <c r="CI166" s="157">
        <v>235</v>
      </c>
      <c r="CJ166" s="158">
        <v>288</v>
      </c>
      <c r="CK166" s="157">
        <v>395</v>
      </c>
      <c r="CL166" s="157">
        <v>432</v>
      </c>
      <c r="CM166" s="158">
        <v>432</v>
      </c>
      <c r="CN166" s="157">
        <v>432</v>
      </c>
      <c r="CO166" s="158">
        <v>432</v>
      </c>
      <c r="CP166" s="157">
        <v>332</v>
      </c>
      <c r="CQ166" s="157">
        <v>332</v>
      </c>
      <c r="CR166" s="158">
        <v>332</v>
      </c>
      <c r="CS166" s="157">
        <v>332</v>
      </c>
      <c r="CT166" s="157">
        <v>432</v>
      </c>
      <c r="CU166" s="157">
        <v>432</v>
      </c>
      <c r="CV166" s="158">
        <v>432</v>
      </c>
      <c r="CW166" s="157">
        <v>432</v>
      </c>
      <c r="CX166" s="157">
        <v>332</v>
      </c>
      <c r="CY166" s="157">
        <v>332</v>
      </c>
      <c r="CZ166" s="157">
        <v>332</v>
      </c>
      <c r="DA166" s="157">
        <v>332</v>
      </c>
      <c r="DB166" s="157">
        <v>432</v>
      </c>
      <c r="DC166" s="157">
        <v>432</v>
      </c>
      <c r="DD166" s="157">
        <v>432</v>
      </c>
      <c r="DE166" s="157">
        <v>432</v>
      </c>
    </row>
    <row r="167" spans="1:109">
      <c r="A167" s="143">
        <v>167</v>
      </c>
      <c r="B167" s="691"/>
      <c r="C167" s="689"/>
      <c r="D167" s="305" t="s">
        <v>1167</v>
      </c>
      <c r="E167" s="159">
        <v>50</v>
      </c>
      <c r="F167" s="159">
        <v>50</v>
      </c>
      <c r="G167" s="160">
        <v>50</v>
      </c>
      <c r="H167" s="159">
        <v>46</v>
      </c>
      <c r="I167" s="159">
        <v>37</v>
      </c>
      <c r="J167" s="160">
        <v>30</v>
      </c>
      <c r="K167" s="159">
        <v>25</v>
      </c>
      <c r="L167" s="160">
        <v>22</v>
      </c>
      <c r="M167" s="159">
        <v>42</v>
      </c>
      <c r="N167" s="159">
        <v>42</v>
      </c>
      <c r="O167" s="160">
        <v>42</v>
      </c>
      <c r="P167" s="159">
        <v>42</v>
      </c>
      <c r="Q167" s="159">
        <v>37</v>
      </c>
      <c r="R167" s="159">
        <v>30</v>
      </c>
      <c r="S167" s="160">
        <v>25</v>
      </c>
      <c r="T167" s="159">
        <v>22</v>
      </c>
      <c r="U167" s="159">
        <v>42</v>
      </c>
      <c r="V167" s="159">
        <v>42</v>
      </c>
      <c r="W167" s="159">
        <v>42</v>
      </c>
      <c r="X167" s="159">
        <v>42</v>
      </c>
      <c r="Y167" s="159">
        <v>37</v>
      </c>
      <c r="Z167" s="159">
        <v>30</v>
      </c>
      <c r="AA167" s="159">
        <v>25</v>
      </c>
      <c r="AB167" s="159">
        <v>22</v>
      </c>
      <c r="AC167" s="691"/>
      <c r="AD167" s="689"/>
      <c r="AE167" s="305" t="s">
        <v>1167</v>
      </c>
      <c r="AF167" s="159">
        <v>462</v>
      </c>
      <c r="AG167" s="159">
        <v>462</v>
      </c>
      <c r="AH167" s="160">
        <v>462</v>
      </c>
      <c r="AI167" s="159">
        <v>420</v>
      </c>
      <c r="AJ167" s="159">
        <v>335</v>
      </c>
      <c r="AK167" s="160">
        <v>272</v>
      </c>
      <c r="AL167" s="159">
        <v>229</v>
      </c>
      <c r="AM167" s="160">
        <v>198</v>
      </c>
      <c r="AN167" s="159">
        <v>675</v>
      </c>
      <c r="AO167" s="159">
        <v>675</v>
      </c>
      <c r="AP167" s="160">
        <v>675</v>
      </c>
      <c r="AQ167" s="159">
        <v>675</v>
      </c>
      <c r="AR167" s="159">
        <v>594</v>
      </c>
      <c r="AS167" s="159">
        <v>481</v>
      </c>
      <c r="AT167" s="160">
        <v>404</v>
      </c>
      <c r="AU167" s="159">
        <v>350</v>
      </c>
      <c r="AV167" s="159">
        <v>675</v>
      </c>
      <c r="AW167" s="159">
        <v>675</v>
      </c>
      <c r="AX167" s="159">
        <v>675</v>
      </c>
      <c r="AY167" s="159">
        <v>675</v>
      </c>
      <c r="AZ167" s="159">
        <v>594</v>
      </c>
      <c r="BA167" s="159">
        <v>481</v>
      </c>
      <c r="BB167" s="159">
        <v>404</v>
      </c>
      <c r="BC167" s="159">
        <v>350</v>
      </c>
      <c r="BD167" s="691"/>
      <c r="BE167" s="689"/>
      <c r="BF167" s="305" t="s">
        <v>1167</v>
      </c>
      <c r="BG167" s="159">
        <v>330</v>
      </c>
      <c r="BH167" s="159">
        <v>360</v>
      </c>
      <c r="BI167" s="160">
        <v>483</v>
      </c>
      <c r="BJ167" s="159">
        <v>554</v>
      </c>
      <c r="BK167" s="159">
        <v>605</v>
      </c>
      <c r="BL167" s="160">
        <v>608</v>
      </c>
      <c r="BM167" s="159">
        <v>608</v>
      </c>
      <c r="BN167" s="160">
        <v>608</v>
      </c>
      <c r="BO167" s="159">
        <v>273</v>
      </c>
      <c r="BP167" s="159">
        <v>298</v>
      </c>
      <c r="BQ167" s="160">
        <v>399</v>
      </c>
      <c r="BR167" s="159">
        <v>500</v>
      </c>
      <c r="BS167" s="159">
        <v>601</v>
      </c>
      <c r="BT167" s="159">
        <v>608</v>
      </c>
      <c r="BU167" s="160">
        <v>608</v>
      </c>
      <c r="BV167" s="159">
        <v>608</v>
      </c>
      <c r="BW167" s="159">
        <v>273</v>
      </c>
      <c r="BX167" s="159">
        <v>298</v>
      </c>
      <c r="BY167" s="159">
        <v>399</v>
      </c>
      <c r="BZ167" s="159">
        <v>500</v>
      </c>
      <c r="CA167" s="159">
        <v>601</v>
      </c>
      <c r="CB167" s="159">
        <v>608</v>
      </c>
      <c r="CC167" s="159">
        <v>608</v>
      </c>
      <c r="CD167" s="159">
        <v>608</v>
      </c>
      <c r="CE167" s="691"/>
      <c r="CF167" s="689"/>
      <c r="CG167" s="305" t="s">
        <v>1167</v>
      </c>
      <c r="CH167" s="159">
        <v>215</v>
      </c>
      <c r="CI167" s="159">
        <v>215</v>
      </c>
      <c r="CJ167" s="160">
        <v>263</v>
      </c>
      <c r="CK167" s="159">
        <v>347</v>
      </c>
      <c r="CL167" s="159">
        <v>413</v>
      </c>
      <c r="CM167" s="160">
        <v>432</v>
      </c>
      <c r="CN167" s="159">
        <v>432</v>
      </c>
      <c r="CO167" s="160">
        <v>432</v>
      </c>
      <c r="CP167" s="159">
        <v>315</v>
      </c>
      <c r="CQ167" s="159">
        <v>315</v>
      </c>
      <c r="CR167" s="160">
        <v>315</v>
      </c>
      <c r="CS167" s="159">
        <v>315</v>
      </c>
      <c r="CT167" s="159">
        <v>409</v>
      </c>
      <c r="CU167" s="159">
        <v>432</v>
      </c>
      <c r="CV167" s="160">
        <v>432</v>
      </c>
      <c r="CW167" s="159">
        <v>432</v>
      </c>
      <c r="CX167" s="159">
        <v>315</v>
      </c>
      <c r="CY167" s="159">
        <v>315</v>
      </c>
      <c r="CZ167" s="159">
        <v>315</v>
      </c>
      <c r="DA167" s="159">
        <v>315</v>
      </c>
      <c r="DB167" s="159">
        <v>409</v>
      </c>
      <c r="DC167" s="159">
        <v>432</v>
      </c>
      <c r="DD167" s="159">
        <v>432</v>
      </c>
      <c r="DE167" s="159">
        <v>432</v>
      </c>
    </row>
    <row r="168" spans="1:109">
      <c r="A168" s="143">
        <v>168</v>
      </c>
      <c r="B168" s="691"/>
      <c r="C168" s="704">
        <v>170</v>
      </c>
      <c r="D168" s="303" t="s">
        <v>1165</v>
      </c>
      <c r="E168" s="155">
        <v>68</v>
      </c>
      <c r="F168" s="155">
        <v>68</v>
      </c>
      <c r="G168" s="156">
        <v>68</v>
      </c>
      <c r="H168" s="155">
        <v>48</v>
      </c>
      <c r="I168" s="155">
        <v>37</v>
      </c>
      <c r="J168" s="156">
        <v>30</v>
      </c>
      <c r="K168" s="155">
        <v>25</v>
      </c>
      <c r="L168" s="156">
        <v>22</v>
      </c>
      <c r="M168" s="155">
        <v>39</v>
      </c>
      <c r="N168" s="155">
        <v>39</v>
      </c>
      <c r="O168" s="156">
        <v>39</v>
      </c>
      <c r="P168" s="155">
        <v>39</v>
      </c>
      <c r="Q168" s="155">
        <v>37</v>
      </c>
      <c r="R168" s="155">
        <v>30</v>
      </c>
      <c r="S168" s="156">
        <v>25</v>
      </c>
      <c r="T168" s="155">
        <v>22</v>
      </c>
      <c r="U168" s="155">
        <v>39</v>
      </c>
      <c r="V168" s="155">
        <v>39</v>
      </c>
      <c r="W168" s="155">
        <v>39</v>
      </c>
      <c r="X168" s="155">
        <v>39</v>
      </c>
      <c r="Y168" s="155">
        <v>37</v>
      </c>
      <c r="Z168" s="155">
        <v>30</v>
      </c>
      <c r="AA168" s="155">
        <v>25</v>
      </c>
      <c r="AB168" s="155">
        <v>22</v>
      </c>
      <c r="AC168" s="691"/>
      <c r="AD168" s="704">
        <v>170</v>
      </c>
      <c r="AE168" s="303" t="s">
        <v>1165</v>
      </c>
      <c r="AF168" s="155">
        <v>713</v>
      </c>
      <c r="AG168" s="155">
        <v>713</v>
      </c>
      <c r="AH168" s="156">
        <v>713</v>
      </c>
      <c r="AI168" s="155">
        <v>498</v>
      </c>
      <c r="AJ168" s="155">
        <v>381</v>
      </c>
      <c r="AK168" s="156">
        <v>309</v>
      </c>
      <c r="AL168" s="155">
        <v>260</v>
      </c>
      <c r="AM168" s="156">
        <v>224</v>
      </c>
      <c r="AN168" s="155">
        <v>713</v>
      </c>
      <c r="AO168" s="155">
        <v>713</v>
      </c>
      <c r="AP168" s="156">
        <v>713</v>
      </c>
      <c r="AQ168" s="155">
        <v>713</v>
      </c>
      <c r="AR168" s="155">
        <v>672</v>
      </c>
      <c r="AS168" s="155">
        <v>545</v>
      </c>
      <c r="AT168" s="156">
        <v>458</v>
      </c>
      <c r="AU168" s="155">
        <v>395</v>
      </c>
      <c r="AV168" s="155">
        <v>713</v>
      </c>
      <c r="AW168" s="155">
        <v>713</v>
      </c>
      <c r="AX168" s="155">
        <v>713</v>
      </c>
      <c r="AY168" s="155">
        <v>713</v>
      </c>
      <c r="AZ168" s="155">
        <v>672</v>
      </c>
      <c r="BA168" s="155">
        <v>545</v>
      </c>
      <c r="BB168" s="155">
        <v>458</v>
      </c>
      <c r="BC168" s="155">
        <v>395</v>
      </c>
      <c r="BD168" s="691"/>
      <c r="BE168" s="704">
        <v>170</v>
      </c>
      <c r="BF168" s="303" t="s">
        <v>1165</v>
      </c>
      <c r="BG168" s="155">
        <v>504</v>
      </c>
      <c r="BH168" s="155">
        <v>525</v>
      </c>
      <c r="BI168" s="156">
        <v>691</v>
      </c>
      <c r="BJ168" s="155">
        <v>717</v>
      </c>
      <c r="BK168" s="155">
        <v>655</v>
      </c>
      <c r="BL168" s="156">
        <v>617</v>
      </c>
      <c r="BM168" s="155">
        <v>608</v>
      </c>
      <c r="BN168" s="156">
        <v>608</v>
      </c>
      <c r="BO168" s="155">
        <v>285</v>
      </c>
      <c r="BP168" s="155">
        <v>297</v>
      </c>
      <c r="BQ168" s="156">
        <v>392</v>
      </c>
      <c r="BR168" s="155">
        <v>486</v>
      </c>
      <c r="BS168" s="155">
        <v>581</v>
      </c>
      <c r="BT168" s="155">
        <v>617</v>
      </c>
      <c r="BU168" s="156">
        <v>608</v>
      </c>
      <c r="BV168" s="155">
        <v>608</v>
      </c>
      <c r="BW168" s="155">
        <v>285</v>
      </c>
      <c r="BX168" s="155">
        <v>297</v>
      </c>
      <c r="BY168" s="155">
        <v>392</v>
      </c>
      <c r="BZ168" s="155">
        <v>486</v>
      </c>
      <c r="CA168" s="155">
        <v>581</v>
      </c>
      <c r="CB168" s="155">
        <v>617</v>
      </c>
      <c r="CC168" s="155">
        <v>608</v>
      </c>
      <c r="CD168" s="155">
        <v>608</v>
      </c>
      <c r="CE168" s="691"/>
      <c r="CF168" s="704">
        <v>170</v>
      </c>
      <c r="CG168" s="303" t="s">
        <v>1165</v>
      </c>
      <c r="CH168" s="155">
        <v>332</v>
      </c>
      <c r="CI168" s="155">
        <v>332</v>
      </c>
      <c r="CJ168" s="156">
        <v>359</v>
      </c>
      <c r="CK168" s="155">
        <v>432</v>
      </c>
      <c r="CL168" s="155">
        <v>432</v>
      </c>
      <c r="CM168" s="156">
        <v>432</v>
      </c>
      <c r="CN168" s="155">
        <v>432</v>
      </c>
      <c r="CO168" s="156">
        <v>432</v>
      </c>
      <c r="CP168" s="155">
        <v>332</v>
      </c>
      <c r="CQ168" s="155">
        <v>332</v>
      </c>
      <c r="CR168" s="156">
        <v>332</v>
      </c>
      <c r="CS168" s="155">
        <v>332</v>
      </c>
      <c r="CT168" s="155">
        <v>383</v>
      </c>
      <c r="CU168" s="155">
        <v>432</v>
      </c>
      <c r="CV168" s="156">
        <v>432</v>
      </c>
      <c r="CW168" s="155">
        <v>432</v>
      </c>
      <c r="CX168" s="155">
        <v>332</v>
      </c>
      <c r="CY168" s="155">
        <v>332</v>
      </c>
      <c r="CZ168" s="155">
        <v>332</v>
      </c>
      <c r="DA168" s="155">
        <v>332</v>
      </c>
      <c r="DB168" s="155">
        <v>383</v>
      </c>
      <c r="DC168" s="155">
        <v>432</v>
      </c>
      <c r="DD168" s="155">
        <v>432</v>
      </c>
      <c r="DE168" s="155">
        <v>432</v>
      </c>
    </row>
    <row r="169" spans="1:109">
      <c r="A169" s="143">
        <v>169</v>
      </c>
      <c r="B169" s="691"/>
      <c r="C169" s="705"/>
      <c r="D169" s="304" t="s">
        <v>1166</v>
      </c>
      <c r="E169" s="157">
        <v>53</v>
      </c>
      <c r="F169" s="157">
        <v>53</v>
      </c>
      <c r="G169" s="158">
        <v>53</v>
      </c>
      <c r="H169" s="157">
        <v>48</v>
      </c>
      <c r="I169" s="157">
        <v>37</v>
      </c>
      <c r="J169" s="158">
        <v>30</v>
      </c>
      <c r="K169" s="157">
        <v>25</v>
      </c>
      <c r="L169" s="158">
        <v>21</v>
      </c>
      <c r="M169" s="157">
        <v>39</v>
      </c>
      <c r="N169" s="157">
        <v>39</v>
      </c>
      <c r="O169" s="158">
        <v>39</v>
      </c>
      <c r="P169" s="157">
        <v>39</v>
      </c>
      <c r="Q169" s="157">
        <v>37</v>
      </c>
      <c r="R169" s="157">
        <v>30</v>
      </c>
      <c r="S169" s="158">
        <v>25</v>
      </c>
      <c r="T169" s="157">
        <v>21</v>
      </c>
      <c r="U169" s="157">
        <v>39</v>
      </c>
      <c r="V169" s="157">
        <v>39</v>
      </c>
      <c r="W169" s="157">
        <v>39</v>
      </c>
      <c r="X169" s="157">
        <v>39</v>
      </c>
      <c r="Y169" s="157">
        <v>37</v>
      </c>
      <c r="Z169" s="157">
        <v>30</v>
      </c>
      <c r="AA169" s="157">
        <v>25</v>
      </c>
      <c r="AB169" s="157">
        <v>21</v>
      </c>
      <c r="AC169" s="691"/>
      <c r="AD169" s="705"/>
      <c r="AE169" s="304" t="s">
        <v>1166</v>
      </c>
      <c r="AF169" s="157">
        <v>550</v>
      </c>
      <c r="AG169" s="157">
        <v>550</v>
      </c>
      <c r="AH169" s="158">
        <v>550</v>
      </c>
      <c r="AI169" s="157">
        <v>497</v>
      </c>
      <c r="AJ169" s="157">
        <v>381</v>
      </c>
      <c r="AK169" s="158">
        <v>309</v>
      </c>
      <c r="AL169" s="157">
        <v>259</v>
      </c>
      <c r="AM169" s="158">
        <v>224</v>
      </c>
      <c r="AN169" s="157">
        <v>713</v>
      </c>
      <c r="AO169" s="157">
        <v>713</v>
      </c>
      <c r="AP169" s="158">
        <v>713</v>
      </c>
      <c r="AQ169" s="157">
        <v>713</v>
      </c>
      <c r="AR169" s="157">
        <v>672</v>
      </c>
      <c r="AS169" s="157">
        <v>544</v>
      </c>
      <c r="AT169" s="158">
        <v>457</v>
      </c>
      <c r="AU169" s="157">
        <v>394</v>
      </c>
      <c r="AV169" s="157">
        <v>713</v>
      </c>
      <c r="AW169" s="157">
        <v>713</v>
      </c>
      <c r="AX169" s="157">
        <v>713</v>
      </c>
      <c r="AY169" s="157">
        <v>713</v>
      </c>
      <c r="AZ169" s="157">
        <v>672</v>
      </c>
      <c r="BA169" s="157">
        <v>544</v>
      </c>
      <c r="BB169" s="157">
        <v>457</v>
      </c>
      <c r="BC169" s="157">
        <v>394</v>
      </c>
      <c r="BD169" s="691"/>
      <c r="BE169" s="705"/>
      <c r="BF169" s="304" t="s">
        <v>1166</v>
      </c>
      <c r="BG169" s="157">
        <v>388</v>
      </c>
      <c r="BH169" s="157">
        <v>404</v>
      </c>
      <c r="BI169" s="158">
        <v>532</v>
      </c>
      <c r="BJ169" s="157">
        <v>642</v>
      </c>
      <c r="BK169" s="157">
        <v>656</v>
      </c>
      <c r="BL169" s="158">
        <v>619</v>
      </c>
      <c r="BM169" s="157">
        <v>609</v>
      </c>
      <c r="BN169" s="158">
        <v>608</v>
      </c>
      <c r="BO169" s="157">
        <v>285</v>
      </c>
      <c r="BP169" s="157">
        <v>298</v>
      </c>
      <c r="BQ169" s="158">
        <v>392</v>
      </c>
      <c r="BR169" s="157">
        <v>487</v>
      </c>
      <c r="BS169" s="157">
        <v>581</v>
      </c>
      <c r="BT169" s="157">
        <v>619</v>
      </c>
      <c r="BU169" s="158">
        <v>609</v>
      </c>
      <c r="BV169" s="157">
        <v>608</v>
      </c>
      <c r="BW169" s="157">
        <v>285</v>
      </c>
      <c r="BX169" s="157">
        <v>298</v>
      </c>
      <c r="BY169" s="157">
        <v>392</v>
      </c>
      <c r="BZ169" s="157">
        <v>487</v>
      </c>
      <c r="CA169" s="157">
        <v>581</v>
      </c>
      <c r="CB169" s="157">
        <v>619</v>
      </c>
      <c r="CC169" s="157">
        <v>609</v>
      </c>
      <c r="CD169" s="157">
        <v>608</v>
      </c>
      <c r="CE169" s="691"/>
      <c r="CF169" s="705"/>
      <c r="CG169" s="304" t="s">
        <v>1166</v>
      </c>
      <c r="CH169" s="157">
        <v>256</v>
      </c>
      <c r="CI169" s="157">
        <v>256</v>
      </c>
      <c r="CJ169" s="158">
        <v>277</v>
      </c>
      <c r="CK169" s="157">
        <v>388</v>
      </c>
      <c r="CL169" s="157">
        <v>432</v>
      </c>
      <c r="CM169" s="158">
        <v>432</v>
      </c>
      <c r="CN169" s="157">
        <v>432</v>
      </c>
      <c r="CO169" s="158">
        <v>432</v>
      </c>
      <c r="CP169" s="157">
        <v>332</v>
      </c>
      <c r="CQ169" s="157">
        <v>332</v>
      </c>
      <c r="CR169" s="158">
        <v>332</v>
      </c>
      <c r="CS169" s="157">
        <v>332</v>
      </c>
      <c r="CT169" s="157">
        <v>382</v>
      </c>
      <c r="CU169" s="157">
        <v>432</v>
      </c>
      <c r="CV169" s="158">
        <v>432</v>
      </c>
      <c r="CW169" s="157">
        <v>432</v>
      </c>
      <c r="CX169" s="157">
        <v>332</v>
      </c>
      <c r="CY169" s="157">
        <v>332</v>
      </c>
      <c r="CZ169" s="157">
        <v>332</v>
      </c>
      <c r="DA169" s="157">
        <v>332</v>
      </c>
      <c r="DB169" s="157">
        <v>382</v>
      </c>
      <c r="DC169" s="157">
        <v>432</v>
      </c>
      <c r="DD169" s="157">
        <v>432</v>
      </c>
      <c r="DE169" s="157">
        <v>432</v>
      </c>
    </row>
    <row r="170" spans="1:109">
      <c r="A170" s="143">
        <v>170</v>
      </c>
      <c r="B170" s="691"/>
      <c r="C170" s="706"/>
      <c r="D170" s="305" t="s">
        <v>1167</v>
      </c>
      <c r="E170" s="159">
        <v>48</v>
      </c>
      <c r="F170" s="159">
        <v>48</v>
      </c>
      <c r="G170" s="160">
        <v>48</v>
      </c>
      <c r="H170" s="159">
        <v>45</v>
      </c>
      <c r="I170" s="159">
        <v>37</v>
      </c>
      <c r="J170" s="160">
        <v>30</v>
      </c>
      <c r="K170" s="159">
        <v>25</v>
      </c>
      <c r="L170" s="160">
        <v>22</v>
      </c>
      <c r="M170" s="159">
        <v>39</v>
      </c>
      <c r="N170" s="159">
        <v>39</v>
      </c>
      <c r="O170" s="160">
        <v>39</v>
      </c>
      <c r="P170" s="159">
        <v>39</v>
      </c>
      <c r="Q170" s="159">
        <v>37</v>
      </c>
      <c r="R170" s="159">
        <v>30</v>
      </c>
      <c r="S170" s="160">
        <v>25</v>
      </c>
      <c r="T170" s="159">
        <v>22</v>
      </c>
      <c r="U170" s="159">
        <v>39</v>
      </c>
      <c r="V170" s="159">
        <v>39</v>
      </c>
      <c r="W170" s="159">
        <v>39</v>
      </c>
      <c r="X170" s="159">
        <v>39</v>
      </c>
      <c r="Y170" s="159">
        <v>37</v>
      </c>
      <c r="Z170" s="159">
        <v>30</v>
      </c>
      <c r="AA170" s="159">
        <v>25</v>
      </c>
      <c r="AB170" s="159">
        <v>22</v>
      </c>
      <c r="AC170" s="691"/>
      <c r="AD170" s="706"/>
      <c r="AE170" s="305" t="s">
        <v>1167</v>
      </c>
      <c r="AF170" s="159">
        <v>503</v>
      </c>
      <c r="AG170" s="159">
        <v>503</v>
      </c>
      <c r="AH170" s="160">
        <v>503</v>
      </c>
      <c r="AI170" s="159">
        <v>469</v>
      </c>
      <c r="AJ170" s="159">
        <v>380</v>
      </c>
      <c r="AK170" s="160">
        <v>309</v>
      </c>
      <c r="AL170" s="159">
        <v>260</v>
      </c>
      <c r="AM170" s="160">
        <v>224</v>
      </c>
      <c r="AN170" s="159">
        <v>713</v>
      </c>
      <c r="AO170" s="159">
        <v>713</v>
      </c>
      <c r="AP170" s="160">
        <v>713</v>
      </c>
      <c r="AQ170" s="159">
        <v>713</v>
      </c>
      <c r="AR170" s="159">
        <v>672</v>
      </c>
      <c r="AS170" s="159">
        <v>544</v>
      </c>
      <c r="AT170" s="160">
        <v>457</v>
      </c>
      <c r="AU170" s="159">
        <v>395</v>
      </c>
      <c r="AV170" s="159">
        <v>713</v>
      </c>
      <c r="AW170" s="159">
        <v>713</v>
      </c>
      <c r="AX170" s="159">
        <v>713</v>
      </c>
      <c r="AY170" s="159">
        <v>713</v>
      </c>
      <c r="AZ170" s="159">
        <v>672</v>
      </c>
      <c r="BA170" s="159">
        <v>544</v>
      </c>
      <c r="BB170" s="159">
        <v>457</v>
      </c>
      <c r="BC170" s="159">
        <v>395</v>
      </c>
      <c r="BD170" s="691"/>
      <c r="BE170" s="706"/>
      <c r="BF170" s="305" t="s">
        <v>1167</v>
      </c>
      <c r="BG170" s="159">
        <v>354</v>
      </c>
      <c r="BH170" s="159">
        <v>369</v>
      </c>
      <c r="BI170" s="160">
        <v>486</v>
      </c>
      <c r="BJ170" s="159">
        <v>566</v>
      </c>
      <c r="BK170" s="159">
        <v>616</v>
      </c>
      <c r="BL170" s="160">
        <v>618</v>
      </c>
      <c r="BM170" s="159">
        <v>608</v>
      </c>
      <c r="BN170" s="160">
        <v>608</v>
      </c>
      <c r="BO170" s="159">
        <v>285</v>
      </c>
      <c r="BP170" s="159">
        <v>298</v>
      </c>
      <c r="BQ170" s="160">
        <v>392</v>
      </c>
      <c r="BR170" s="159">
        <v>486</v>
      </c>
      <c r="BS170" s="159">
        <v>581</v>
      </c>
      <c r="BT170" s="159">
        <v>618</v>
      </c>
      <c r="BU170" s="160">
        <v>608</v>
      </c>
      <c r="BV170" s="159">
        <v>608</v>
      </c>
      <c r="BW170" s="159">
        <v>285</v>
      </c>
      <c r="BX170" s="159">
        <v>298</v>
      </c>
      <c r="BY170" s="159">
        <v>392</v>
      </c>
      <c r="BZ170" s="159">
        <v>486</v>
      </c>
      <c r="CA170" s="159">
        <v>581</v>
      </c>
      <c r="CB170" s="159">
        <v>618</v>
      </c>
      <c r="CC170" s="159">
        <v>608</v>
      </c>
      <c r="CD170" s="159">
        <v>608</v>
      </c>
      <c r="CE170" s="691"/>
      <c r="CF170" s="706"/>
      <c r="CG170" s="305" t="s">
        <v>1167</v>
      </c>
      <c r="CH170" s="159">
        <v>234</v>
      </c>
      <c r="CI170" s="159">
        <v>234</v>
      </c>
      <c r="CJ170" s="160">
        <v>253</v>
      </c>
      <c r="CK170" s="159">
        <v>340</v>
      </c>
      <c r="CL170" s="159">
        <v>406</v>
      </c>
      <c r="CM170" s="160">
        <v>432</v>
      </c>
      <c r="CN170" s="159">
        <v>432</v>
      </c>
      <c r="CO170" s="160">
        <v>432</v>
      </c>
      <c r="CP170" s="159">
        <v>332</v>
      </c>
      <c r="CQ170" s="159">
        <v>332</v>
      </c>
      <c r="CR170" s="160">
        <v>332</v>
      </c>
      <c r="CS170" s="159">
        <v>332</v>
      </c>
      <c r="CT170" s="159">
        <v>382</v>
      </c>
      <c r="CU170" s="159">
        <v>432</v>
      </c>
      <c r="CV170" s="160">
        <v>432</v>
      </c>
      <c r="CW170" s="159">
        <v>432</v>
      </c>
      <c r="CX170" s="159">
        <v>332</v>
      </c>
      <c r="CY170" s="159">
        <v>332</v>
      </c>
      <c r="CZ170" s="159">
        <v>332</v>
      </c>
      <c r="DA170" s="159">
        <v>332</v>
      </c>
      <c r="DB170" s="159">
        <v>382</v>
      </c>
      <c r="DC170" s="159">
        <v>432</v>
      </c>
      <c r="DD170" s="159">
        <v>432</v>
      </c>
      <c r="DE170" s="159">
        <v>432</v>
      </c>
    </row>
    <row r="171" spans="1:109">
      <c r="A171" s="143">
        <v>171</v>
      </c>
      <c r="B171" s="691"/>
      <c r="C171" s="707">
        <v>180</v>
      </c>
      <c r="D171" s="303" t="s">
        <v>1165</v>
      </c>
      <c r="E171" s="155">
        <v>61</v>
      </c>
      <c r="F171" s="155">
        <v>61</v>
      </c>
      <c r="G171" s="156">
        <v>61</v>
      </c>
      <c r="H171" s="155">
        <v>48</v>
      </c>
      <c r="I171" s="155">
        <v>37</v>
      </c>
      <c r="J171" s="156">
        <v>30</v>
      </c>
      <c r="K171" s="155">
        <v>25</v>
      </c>
      <c r="L171" s="156">
        <v>22</v>
      </c>
      <c r="M171" s="155">
        <v>35</v>
      </c>
      <c r="N171" s="155">
        <v>35</v>
      </c>
      <c r="O171" s="156">
        <v>35</v>
      </c>
      <c r="P171" s="155">
        <v>35</v>
      </c>
      <c r="Q171" s="155">
        <v>35</v>
      </c>
      <c r="R171" s="155">
        <v>30</v>
      </c>
      <c r="S171" s="156">
        <v>25</v>
      </c>
      <c r="T171" s="155">
        <v>22</v>
      </c>
      <c r="U171" s="155">
        <v>35</v>
      </c>
      <c r="V171" s="155">
        <v>35</v>
      </c>
      <c r="W171" s="155">
        <v>35</v>
      </c>
      <c r="X171" s="155">
        <v>35</v>
      </c>
      <c r="Y171" s="155">
        <v>35</v>
      </c>
      <c r="Z171" s="155">
        <v>30</v>
      </c>
      <c r="AA171" s="155">
        <v>25</v>
      </c>
      <c r="AB171" s="155">
        <v>22</v>
      </c>
      <c r="AC171" s="691"/>
      <c r="AD171" s="707">
        <v>180</v>
      </c>
      <c r="AE171" s="303" t="s">
        <v>1165</v>
      </c>
      <c r="AF171" s="155">
        <v>713</v>
      </c>
      <c r="AG171" s="155">
        <v>713</v>
      </c>
      <c r="AH171" s="156">
        <v>713</v>
      </c>
      <c r="AI171" s="155">
        <v>559</v>
      </c>
      <c r="AJ171" s="155">
        <v>428</v>
      </c>
      <c r="AK171" s="156">
        <v>347</v>
      </c>
      <c r="AL171" s="155">
        <v>292</v>
      </c>
      <c r="AM171" s="156">
        <v>252</v>
      </c>
      <c r="AN171" s="155">
        <v>713</v>
      </c>
      <c r="AO171" s="155">
        <v>713</v>
      </c>
      <c r="AP171" s="156">
        <v>713</v>
      </c>
      <c r="AQ171" s="155">
        <v>713</v>
      </c>
      <c r="AR171" s="155">
        <v>713</v>
      </c>
      <c r="AS171" s="155">
        <v>612</v>
      </c>
      <c r="AT171" s="156">
        <v>514</v>
      </c>
      <c r="AU171" s="155">
        <v>443</v>
      </c>
      <c r="AV171" s="155">
        <v>713</v>
      </c>
      <c r="AW171" s="155">
        <v>713</v>
      </c>
      <c r="AX171" s="155">
        <v>713</v>
      </c>
      <c r="AY171" s="155">
        <v>713</v>
      </c>
      <c r="AZ171" s="155">
        <v>713</v>
      </c>
      <c r="BA171" s="155">
        <v>612</v>
      </c>
      <c r="BB171" s="155">
        <v>514</v>
      </c>
      <c r="BC171" s="155">
        <v>443</v>
      </c>
      <c r="BD171" s="691"/>
      <c r="BE171" s="707">
        <v>180</v>
      </c>
      <c r="BF171" s="303" t="s">
        <v>1165</v>
      </c>
      <c r="BG171" s="155">
        <v>498</v>
      </c>
      <c r="BH171" s="155">
        <v>499</v>
      </c>
      <c r="BI171" s="156">
        <v>647</v>
      </c>
      <c r="BJ171" s="155">
        <v>746</v>
      </c>
      <c r="BK171" s="155">
        <v>678</v>
      </c>
      <c r="BL171" s="156">
        <v>636</v>
      </c>
      <c r="BM171" s="155">
        <v>608</v>
      </c>
      <c r="BN171" s="156">
        <v>608</v>
      </c>
      <c r="BO171" s="155">
        <v>282</v>
      </c>
      <c r="BP171" s="155">
        <v>283</v>
      </c>
      <c r="BQ171" s="156">
        <v>367</v>
      </c>
      <c r="BR171" s="155">
        <v>451</v>
      </c>
      <c r="BS171" s="155">
        <v>535</v>
      </c>
      <c r="BT171" s="155">
        <v>619</v>
      </c>
      <c r="BU171" s="156">
        <v>608</v>
      </c>
      <c r="BV171" s="155">
        <v>608</v>
      </c>
      <c r="BW171" s="155">
        <v>282</v>
      </c>
      <c r="BX171" s="155">
        <v>283</v>
      </c>
      <c r="BY171" s="155">
        <v>367</v>
      </c>
      <c r="BZ171" s="155">
        <v>451</v>
      </c>
      <c r="CA171" s="155">
        <v>535</v>
      </c>
      <c r="CB171" s="155">
        <v>619</v>
      </c>
      <c r="CC171" s="155">
        <v>608</v>
      </c>
      <c r="CD171" s="155">
        <v>608</v>
      </c>
      <c r="CE171" s="691"/>
      <c r="CF171" s="707">
        <v>180</v>
      </c>
      <c r="CG171" s="303" t="s">
        <v>1165</v>
      </c>
      <c r="CH171" s="155">
        <v>332</v>
      </c>
      <c r="CI171" s="155">
        <v>332</v>
      </c>
      <c r="CJ171" s="156">
        <v>332</v>
      </c>
      <c r="CK171" s="155">
        <v>432</v>
      </c>
      <c r="CL171" s="155">
        <v>432</v>
      </c>
      <c r="CM171" s="156">
        <v>432</v>
      </c>
      <c r="CN171" s="155">
        <v>432</v>
      </c>
      <c r="CO171" s="156">
        <v>432</v>
      </c>
      <c r="CP171" s="155">
        <v>332</v>
      </c>
      <c r="CQ171" s="155">
        <v>332</v>
      </c>
      <c r="CR171" s="156">
        <v>332</v>
      </c>
      <c r="CS171" s="155">
        <v>332</v>
      </c>
      <c r="CT171" s="155">
        <v>341</v>
      </c>
      <c r="CU171" s="155">
        <v>420</v>
      </c>
      <c r="CV171" s="156">
        <v>432</v>
      </c>
      <c r="CW171" s="155">
        <v>432</v>
      </c>
      <c r="CX171" s="155">
        <v>332</v>
      </c>
      <c r="CY171" s="155">
        <v>332</v>
      </c>
      <c r="CZ171" s="155">
        <v>332</v>
      </c>
      <c r="DA171" s="155">
        <v>332</v>
      </c>
      <c r="DB171" s="155">
        <v>341</v>
      </c>
      <c r="DC171" s="155">
        <v>420</v>
      </c>
      <c r="DD171" s="155">
        <v>432</v>
      </c>
      <c r="DE171" s="155">
        <v>432</v>
      </c>
    </row>
    <row r="172" spans="1:109">
      <c r="A172" s="143">
        <v>172</v>
      </c>
      <c r="B172" s="691"/>
      <c r="C172" s="708"/>
      <c r="D172" s="304" t="s">
        <v>1166</v>
      </c>
      <c r="E172" s="157">
        <v>51</v>
      </c>
      <c r="F172" s="157">
        <v>51</v>
      </c>
      <c r="G172" s="158">
        <v>51</v>
      </c>
      <c r="H172" s="157">
        <v>48</v>
      </c>
      <c r="I172" s="157">
        <v>37</v>
      </c>
      <c r="J172" s="158">
        <v>30</v>
      </c>
      <c r="K172" s="157">
        <v>25</v>
      </c>
      <c r="L172" s="158">
        <v>21</v>
      </c>
      <c r="M172" s="157">
        <v>35</v>
      </c>
      <c r="N172" s="157">
        <v>35</v>
      </c>
      <c r="O172" s="158">
        <v>35</v>
      </c>
      <c r="P172" s="157">
        <v>35</v>
      </c>
      <c r="Q172" s="157">
        <v>35</v>
      </c>
      <c r="R172" s="157">
        <v>30</v>
      </c>
      <c r="S172" s="158">
        <v>25</v>
      </c>
      <c r="T172" s="157">
        <v>21</v>
      </c>
      <c r="U172" s="157">
        <v>35</v>
      </c>
      <c r="V172" s="157">
        <v>35</v>
      </c>
      <c r="W172" s="157">
        <v>35</v>
      </c>
      <c r="X172" s="157">
        <v>35</v>
      </c>
      <c r="Y172" s="157">
        <v>35</v>
      </c>
      <c r="Z172" s="157">
        <v>30</v>
      </c>
      <c r="AA172" s="157">
        <v>25</v>
      </c>
      <c r="AB172" s="157">
        <v>21</v>
      </c>
      <c r="AC172" s="691"/>
      <c r="AD172" s="708"/>
      <c r="AE172" s="304" t="s">
        <v>1166</v>
      </c>
      <c r="AF172" s="157">
        <v>595</v>
      </c>
      <c r="AG172" s="157">
        <v>595</v>
      </c>
      <c r="AH172" s="158">
        <v>595</v>
      </c>
      <c r="AI172" s="157">
        <v>560</v>
      </c>
      <c r="AJ172" s="157">
        <v>429</v>
      </c>
      <c r="AK172" s="158">
        <v>347</v>
      </c>
      <c r="AL172" s="157">
        <v>292</v>
      </c>
      <c r="AM172" s="158">
        <v>251</v>
      </c>
      <c r="AN172" s="157">
        <v>713</v>
      </c>
      <c r="AO172" s="157">
        <v>713</v>
      </c>
      <c r="AP172" s="158">
        <v>713</v>
      </c>
      <c r="AQ172" s="157">
        <v>713</v>
      </c>
      <c r="AR172" s="157">
        <v>713</v>
      </c>
      <c r="AS172" s="157">
        <v>612</v>
      </c>
      <c r="AT172" s="158">
        <v>514</v>
      </c>
      <c r="AU172" s="157">
        <v>443</v>
      </c>
      <c r="AV172" s="157">
        <v>713</v>
      </c>
      <c r="AW172" s="157">
        <v>713</v>
      </c>
      <c r="AX172" s="157">
        <v>713</v>
      </c>
      <c r="AY172" s="157">
        <v>713</v>
      </c>
      <c r="AZ172" s="157">
        <v>713</v>
      </c>
      <c r="BA172" s="157">
        <v>612</v>
      </c>
      <c r="BB172" s="157">
        <v>514</v>
      </c>
      <c r="BC172" s="157">
        <v>443</v>
      </c>
      <c r="BD172" s="691"/>
      <c r="BE172" s="708"/>
      <c r="BF172" s="304" t="s">
        <v>1166</v>
      </c>
      <c r="BG172" s="157">
        <v>414</v>
      </c>
      <c r="BH172" s="157">
        <v>416</v>
      </c>
      <c r="BI172" s="158">
        <v>539</v>
      </c>
      <c r="BJ172" s="157">
        <v>655</v>
      </c>
      <c r="BK172" s="157">
        <v>678</v>
      </c>
      <c r="BL172" s="158">
        <v>637</v>
      </c>
      <c r="BM172" s="157">
        <v>609</v>
      </c>
      <c r="BN172" s="158">
        <v>608</v>
      </c>
      <c r="BO172" s="157">
        <v>282</v>
      </c>
      <c r="BP172" s="157">
        <v>282</v>
      </c>
      <c r="BQ172" s="158">
        <v>366</v>
      </c>
      <c r="BR172" s="157">
        <v>450</v>
      </c>
      <c r="BS172" s="157">
        <v>534</v>
      </c>
      <c r="BT172" s="157">
        <v>618</v>
      </c>
      <c r="BU172" s="158">
        <v>609</v>
      </c>
      <c r="BV172" s="157">
        <v>608</v>
      </c>
      <c r="BW172" s="157">
        <v>282</v>
      </c>
      <c r="BX172" s="157">
        <v>282</v>
      </c>
      <c r="BY172" s="157">
        <v>366</v>
      </c>
      <c r="BZ172" s="157">
        <v>450</v>
      </c>
      <c r="CA172" s="157">
        <v>534</v>
      </c>
      <c r="CB172" s="157">
        <v>618</v>
      </c>
      <c r="CC172" s="157">
        <v>609</v>
      </c>
      <c r="CD172" s="157">
        <v>608</v>
      </c>
      <c r="CE172" s="691"/>
      <c r="CF172" s="708"/>
      <c r="CG172" s="304" t="s">
        <v>1166</v>
      </c>
      <c r="CH172" s="157">
        <v>277</v>
      </c>
      <c r="CI172" s="157">
        <v>277</v>
      </c>
      <c r="CJ172" s="158">
        <v>277</v>
      </c>
      <c r="CK172" s="157">
        <v>379</v>
      </c>
      <c r="CL172" s="157">
        <v>432</v>
      </c>
      <c r="CM172" s="158">
        <v>432</v>
      </c>
      <c r="CN172" s="157">
        <v>432</v>
      </c>
      <c r="CO172" s="158">
        <v>432</v>
      </c>
      <c r="CP172" s="157">
        <v>332</v>
      </c>
      <c r="CQ172" s="157">
        <v>332</v>
      </c>
      <c r="CR172" s="158">
        <v>332</v>
      </c>
      <c r="CS172" s="157">
        <v>332</v>
      </c>
      <c r="CT172" s="157">
        <v>340</v>
      </c>
      <c r="CU172" s="157">
        <v>419</v>
      </c>
      <c r="CV172" s="158">
        <v>432</v>
      </c>
      <c r="CW172" s="157">
        <v>432</v>
      </c>
      <c r="CX172" s="157">
        <v>332</v>
      </c>
      <c r="CY172" s="157">
        <v>332</v>
      </c>
      <c r="CZ172" s="157">
        <v>332</v>
      </c>
      <c r="DA172" s="157">
        <v>332</v>
      </c>
      <c r="DB172" s="157">
        <v>340</v>
      </c>
      <c r="DC172" s="157">
        <v>419</v>
      </c>
      <c r="DD172" s="157">
        <v>432</v>
      </c>
      <c r="DE172" s="157">
        <v>432</v>
      </c>
    </row>
    <row r="173" spans="1:109">
      <c r="A173" s="143">
        <v>173</v>
      </c>
      <c r="B173" s="691"/>
      <c r="C173" s="709"/>
      <c r="D173" s="305" t="s">
        <v>1167</v>
      </c>
      <c r="E173" s="159">
        <v>46</v>
      </c>
      <c r="F173" s="159">
        <v>46</v>
      </c>
      <c r="G173" s="160">
        <v>46</v>
      </c>
      <c r="H173" s="159">
        <v>44</v>
      </c>
      <c r="I173" s="159">
        <v>37</v>
      </c>
      <c r="J173" s="160">
        <v>30</v>
      </c>
      <c r="K173" s="159">
        <v>25</v>
      </c>
      <c r="L173" s="160">
        <v>22</v>
      </c>
      <c r="M173" s="159">
        <v>35</v>
      </c>
      <c r="N173" s="159">
        <v>35</v>
      </c>
      <c r="O173" s="160">
        <v>35</v>
      </c>
      <c r="P173" s="159">
        <v>35</v>
      </c>
      <c r="Q173" s="159">
        <v>35</v>
      </c>
      <c r="R173" s="159">
        <v>30</v>
      </c>
      <c r="S173" s="160">
        <v>25</v>
      </c>
      <c r="T173" s="159">
        <v>22</v>
      </c>
      <c r="U173" s="159">
        <v>35</v>
      </c>
      <c r="V173" s="159">
        <v>35</v>
      </c>
      <c r="W173" s="159">
        <v>35</v>
      </c>
      <c r="X173" s="159">
        <v>35</v>
      </c>
      <c r="Y173" s="159">
        <v>35</v>
      </c>
      <c r="Z173" s="159">
        <v>30</v>
      </c>
      <c r="AA173" s="159">
        <v>25</v>
      </c>
      <c r="AB173" s="159">
        <v>22</v>
      </c>
      <c r="AC173" s="691"/>
      <c r="AD173" s="709"/>
      <c r="AE173" s="305" t="s">
        <v>1167</v>
      </c>
      <c r="AF173" s="159">
        <v>543</v>
      </c>
      <c r="AG173" s="159">
        <v>543</v>
      </c>
      <c r="AH173" s="160">
        <v>543</v>
      </c>
      <c r="AI173" s="159">
        <v>517</v>
      </c>
      <c r="AJ173" s="159">
        <v>428</v>
      </c>
      <c r="AK173" s="160">
        <v>348</v>
      </c>
      <c r="AL173" s="159">
        <v>292</v>
      </c>
      <c r="AM173" s="160">
        <v>252</v>
      </c>
      <c r="AN173" s="159">
        <v>713</v>
      </c>
      <c r="AO173" s="159">
        <v>713</v>
      </c>
      <c r="AP173" s="160">
        <v>713</v>
      </c>
      <c r="AQ173" s="159">
        <v>713</v>
      </c>
      <c r="AR173" s="159">
        <v>713</v>
      </c>
      <c r="AS173" s="159">
        <v>612</v>
      </c>
      <c r="AT173" s="160">
        <v>514</v>
      </c>
      <c r="AU173" s="159">
        <v>444</v>
      </c>
      <c r="AV173" s="159">
        <v>713</v>
      </c>
      <c r="AW173" s="159">
        <v>713</v>
      </c>
      <c r="AX173" s="159">
        <v>713</v>
      </c>
      <c r="AY173" s="159">
        <v>713</v>
      </c>
      <c r="AZ173" s="159">
        <v>713</v>
      </c>
      <c r="BA173" s="159">
        <v>612</v>
      </c>
      <c r="BB173" s="159">
        <v>514</v>
      </c>
      <c r="BC173" s="159">
        <v>444</v>
      </c>
      <c r="BD173" s="691"/>
      <c r="BE173" s="709"/>
      <c r="BF173" s="305" t="s">
        <v>1167</v>
      </c>
      <c r="BG173" s="159">
        <v>379</v>
      </c>
      <c r="BH173" s="159">
        <v>380</v>
      </c>
      <c r="BI173" s="160">
        <v>492</v>
      </c>
      <c r="BJ173" s="159">
        <v>579</v>
      </c>
      <c r="BK173" s="159">
        <v>629</v>
      </c>
      <c r="BL173" s="160">
        <v>636</v>
      </c>
      <c r="BM173" s="159">
        <v>608</v>
      </c>
      <c r="BN173" s="160">
        <v>608</v>
      </c>
      <c r="BO173" s="159">
        <v>282</v>
      </c>
      <c r="BP173" s="159">
        <v>282</v>
      </c>
      <c r="BQ173" s="160">
        <v>367</v>
      </c>
      <c r="BR173" s="159">
        <v>451</v>
      </c>
      <c r="BS173" s="159">
        <v>535</v>
      </c>
      <c r="BT173" s="159">
        <v>618</v>
      </c>
      <c r="BU173" s="160">
        <v>608</v>
      </c>
      <c r="BV173" s="159">
        <v>608</v>
      </c>
      <c r="BW173" s="159">
        <v>282</v>
      </c>
      <c r="BX173" s="159">
        <v>282</v>
      </c>
      <c r="BY173" s="159">
        <v>367</v>
      </c>
      <c r="BZ173" s="159">
        <v>451</v>
      </c>
      <c r="CA173" s="159">
        <v>535</v>
      </c>
      <c r="CB173" s="159">
        <v>618</v>
      </c>
      <c r="CC173" s="159">
        <v>608</v>
      </c>
      <c r="CD173" s="159">
        <v>608</v>
      </c>
      <c r="CE173" s="691"/>
      <c r="CF173" s="709"/>
      <c r="CG173" s="305" t="s">
        <v>1167</v>
      </c>
      <c r="CH173" s="159">
        <v>253</v>
      </c>
      <c r="CI173" s="159">
        <v>253</v>
      </c>
      <c r="CJ173" s="160">
        <v>253</v>
      </c>
      <c r="CK173" s="159">
        <v>336</v>
      </c>
      <c r="CL173" s="159">
        <v>399</v>
      </c>
      <c r="CM173" s="160">
        <v>432</v>
      </c>
      <c r="CN173" s="159">
        <v>432</v>
      </c>
      <c r="CO173" s="160">
        <v>432</v>
      </c>
      <c r="CP173" s="159">
        <v>332</v>
      </c>
      <c r="CQ173" s="159">
        <v>332</v>
      </c>
      <c r="CR173" s="160">
        <v>332</v>
      </c>
      <c r="CS173" s="159">
        <v>332</v>
      </c>
      <c r="CT173" s="159">
        <v>340</v>
      </c>
      <c r="CU173" s="159">
        <v>420</v>
      </c>
      <c r="CV173" s="160">
        <v>432</v>
      </c>
      <c r="CW173" s="159">
        <v>432</v>
      </c>
      <c r="CX173" s="159">
        <v>332</v>
      </c>
      <c r="CY173" s="159">
        <v>332</v>
      </c>
      <c r="CZ173" s="159">
        <v>332</v>
      </c>
      <c r="DA173" s="159">
        <v>332</v>
      </c>
      <c r="DB173" s="159">
        <v>340</v>
      </c>
      <c r="DC173" s="159">
        <v>420</v>
      </c>
      <c r="DD173" s="159">
        <v>432</v>
      </c>
      <c r="DE173" s="159">
        <v>432</v>
      </c>
    </row>
    <row r="174" spans="1:109">
      <c r="A174" s="143">
        <v>174</v>
      </c>
      <c r="B174" s="691"/>
      <c r="C174" s="701">
        <v>200</v>
      </c>
      <c r="D174" s="303" t="s">
        <v>1165</v>
      </c>
      <c r="E174" s="155">
        <v>49</v>
      </c>
      <c r="F174" s="155">
        <v>49</v>
      </c>
      <c r="G174" s="156">
        <v>49</v>
      </c>
      <c r="H174" s="155">
        <v>48</v>
      </c>
      <c r="I174" s="155">
        <v>37</v>
      </c>
      <c r="J174" s="156">
        <v>30</v>
      </c>
      <c r="K174" s="155">
        <v>25</v>
      </c>
      <c r="L174" s="156">
        <v>22</v>
      </c>
      <c r="M174" s="155">
        <v>28</v>
      </c>
      <c r="N174" s="155">
        <v>28</v>
      </c>
      <c r="O174" s="156">
        <v>28</v>
      </c>
      <c r="P174" s="155">
        <v>28</v>
      </c>
      <c r="Q174" s="155">
        <v>28</v>
      </c>
      <c r="R174" s="155">
        <v>28</v>
      </c>
      <c r="S174" s="156">
        <v>25</v>
      </c>
      <c r="T174" s="155">
        <v>22</v>
      </c>
      <c r="U174" s="155">
        <v>28</v>
      </c>
      <c r="V174" s="155">
        <v>28</v>
      </c>
      <c r="W174" s="155">
        <v>28</v>
      </c>
      <c r="X174" s="155">
        <v>28</v>
      </c>
      <c r="Y174" s="155">
        <v>28</v>
      </c>
      <c r="Z174" s="155">
        <v>28</v>
      </c>
      <c r="AA174" s="155">
        <v>25</v>
      </c>
      <c r="AB174" s="155">
        <v>22</v>
      </c>
      <c r="AC174" s="691"/>
      <c r="AD174" s="701">
        <v>200</v>
      </c>
      <c r="AE174" s="303" t="s">
        <v>1165</v>
      </c>
      <c r="AF174" s="155">
        <v>713</v>
      </c>
      <c r="AG174" s="155">
        <v>713</v>
      </c>
      <c r="AH174" s="156">
        <v>713</v>
      </c>
      <c r="AI174" s="155">
        <v>695</v>
      </c>
      <c r="AJ174" s="155">
        <v>532</v>
      </c>
      <c r="AK174" s="156">
        <v>432</v>
      </c>
      <c r="AL174" s="155">
        <v>363</v>
      </c>
      <c r="AM174" s="156">
        <v>313</v>
      </c>
      <c r="AN174" s="155">
        <v>713</v>
      </c>
      <c r="AO174" s="155">
        <v>713</v>
      </c>
      <c r="AP174" s="156">
        <v>713</v>
      </c>
      <c r="AQ174" s="155">
        <v>713</v>
      </c>
      <c r="AR174" s="155">
        <v>713</v>
      </c>
      <c r="AS174" s="155">
        <v>713</v>
      </c>
      <c r="AT174" s="156">
        <v>636</v>
      </c>
      <c r="AU174" s="155">
        <v>549</v>
      </c>
      <c r="AV174" s="155">
        <v>713</v>
      </c>
      <c r="AW174" s="155">
        <v>713</v>
      </c>
      <c r="AX174" s="155">
        <v>713</v>
      </c>
      <c r="AY174" s="155">
        <v>713</v>
      </c>
      <c r="AZ174" s="155">
        <v>713</v>
      </c>
      <c r="BA174" s="155">
        <v>713</v>
      </c>
      <c r="BB174" s="155">
        <v>636</v>
      </c>
      <c r="BC174" s="155">
        <v>549</v>
      </c>
      <c r="BD174" s="691"/>
      <c r="BE174" s="701">
        <v>200</v>
      </c>
      <c r="BF174" s="303" t="s">
        <v>1165</v>
      </c>
      <c r="BG174" s="155">
        <v>489</v>
      </c>
      <c r="BH174" s="155">
        <v>489</v>
      </c>
      <c r="BI174" s="156">
        <v>577</v>
      </c>
      <c r="BJ174" s="155">
        <v>695</v>
      </c>
      <c r="BK174" s="155">
        <v>729</v>
      </c>
      <c r="BL174" s="156">
        <v>677</v>
      </c>
      <c r="BM174" s="155">
        <v>641</v>
      </c>
      <c r="BN174" s="156">
        <v>616</v>
      </c>
      <c r="BO174" s="155">
        <v>278</v>
      </c>
      <c r="BP174" s="155">
        <v>278</v>
      </c>
      <c r="BQ174" s="156">
        <v>328</v>
      </c>
      <c r="BR174" s="155">
        <v>396</v>
      </c>
      <c r="BS174" s="155">
        <v>464</v>
      </c>
      <c r="BT174" s="155">
        <v>532</v>
      </c>
      <c r="BU174" s="156">
        <v>600</v>
      </c>
      <c r="BV174" s="155">
        <v>616</v>
      </c>
      <c r="BW174" s="155">
        <v>278</v>
      </c>
      <c r="BX174" s="155">
        <v>278</v>
      </c>
      <c r="BY174" s="155">
        <v>328</v>
      </c>
      <c r="BZ174" s="155">
        <v>396</v>
      </c>
      <c r="CA174" s="155">
        <v>464</v>
      </c>
      <c r="CB174" s="155">
        <v>532</v>
      </c>
      <c r="CC174" s="155">
        <v>600</v>
      </c>
      <c r="CD174" s="155">
        <v>616</v>
      </c>
      <c r="CE174" s="691"/>
      <c r="CF174" s="701">
        <v>200</v>
      </c>
      <c r="CG174" s="303" t="s">
        <v>1165</v>
      </c>
      <c r="CH174" s="155">
        <v>332</v>
      </c>
      <c r="CI174" s="155">
        <v>332</v>
      </c>
      <c r="CJ174" s="156">
        <v>332</v>
      </c>
      <c r="CK174" s="155">
        <v>370</v>
      </c>
      <c r="CL174" s="155">
        <v>432</v>
      </c>
      <c r="CM174" s="156">
        <v>432</v>
      </c>
      <c r="CN174" s="155">
        <v>432</v>
      </c>
      <c r="CO174" s="156">
        <v>432</v>
      </c>
      <c r="CP174" s="155">
        <v>332</v>
      </c>
      <c r="CQ174" s="155">
        <v>332</v>
      </c>
      <c r="CR174" s="156">
        <v>332</v>
      </c>
      <c r="CS174" s="155">
        <v>332</v>
      </c>
      <c r="CT174" s="155">
        <v>332</v>
      </c>
      <c r="CU174" s="155">
        <v>340</v>
      </c>
      <c r="CV174" s="156">
        <v>404</v>
      </c>
      <c r="CW174" s="155">
        <v>432</v>
      </c>
      <c r="CX174" s="155">
        <v>332</v>
      </c>
      <c r="CY174" s="155">
        <v>332</v>
      </c>
      <c r="CZ174" s="155">
        <v>332</v>
      </c>
      <c r="DA174" s="155">
        <v>332</v>
      </c>
      <c r="DB174" s="155">
        <v>332</v>
      </c>
      <c r="DC174" s="155">
        <v>340</v>
      </c>
      <c r="DD174" s="155">
        <v>404</v>
      </c>
      <c r="DE174" s="155">
        <v>432</v>
      </c>
    </row>
    <row r="175" spans="1:109">
      <c r="A175" s="143">
        <v>175</v>
      </c>
      <c r="B175" s="691"/>
      <c r="C175" s="702"/>
      <c r="D175" s="304" t="s">
        <v>1166</v>
      </c>
      <c r="E175" s="157">
        <v>47</v>
      </c>
      <c r="F175" s="157">
        <v>47</v>
      </c>
      <c r="G175" s="158">
        <v>47</v>
      </c>
      <c r="H175" s="157">
        <v>47</v>
      </c>
      <c r="I175" s="157">
        <v>37</v>
      </c>
      <c r="J175" s="158">
        <v>30</v>
      </c>
      <c r="K175" s="157">
        <v>25</v>
      </c>
      <c r="L175" s="158">
        <v>21</v>
      </c>
      <c r="M175" s="157">
        <v>28</v>
      </c>
      <c r="N175" s="157">
        <v>28</v>
      </c>
      <c r="O175" s="158">
        <v>28</v>
      </c>
      <c r="P175" s="157">
        <v>28</v>
      </c>
      <c r="Q175" s="157">
        <v>28</v>
      </c>
      <c r="R175" s="157">
        <v>28</v>
      </c>
      <c r="S175" s="158">
        <v>25</v>
      </c>
      <c r="T175" s="157">
        <v>21</v>
      </c>
      <c r="U175" s="157">
        <v>28</v>
      </c>
      <c r="V175" s="157">
        <v>28</v>
      </c>
      <c r="W175" s="157">
        <v>28</v>
      </c>
      <c r="X175" s="157">
        <v>28</v>
      </c>
      <c r="Y175" s="157">
        <v>28</v>
      </c>
      <c r="Z175" s="157">
        <v>28</v>
      </c>
      <c r="AA175" s="157">
        <v>25</v>
      </c>
      <c r="AB175" s="157">
        <v>21</v>
      </c>
      <c r="AC175" s="691"/>
      <c r="AD175" s="702"/>
      <c r="AE175" s="304" t="s">
        <v>1166</v>
      </c>
      <c r="AF175" s="157">
        <v>687</v>
      </c>
      <c r="AG175" s="157">
        <v>687</v>
      </c>
      <c r="AH175" s="158">
        <v>687</v>
      </c>
      <c r="AI175" s="157">
        <v>687</v>
      </c>
      <c r="AJ175" s="157">
        <v>532</v>
      </c>
      <c r="AK175" s="158">
        <v>431</v>
      </c>
      <c r="AL175" s="157">
        <v>363</v>
      </c>
      <c r="AM175" s="158">
        <v>312</v>
      </c>
      <c r="AN175" s="157">
        <v>713</v>
      </c>
      <c r="AO175" s="157">
        <v>713</v>
      </c>
      <c r="AP175" s="158">
        <v>713</v>
      </c>
      <c r="AQ175" s="157">
        <v>713</v>
      </c>
      <c r="AR175" s="157">
        <v>713</v>
      </c>
      <c r="AS175" s="157">
        <v>713</v>
      </c>
      <c r="AT175" s="158">
        <v>637</v>
      </c>
      <c r="AU175" s="157">
        <v>548</v>
      </c>
      <c r="AV175" s="157">
        <v>713</v>
      </c>
      <c r="AW175" s="157">
        <v>713</v>
      </c>
      <c r="AX175" s="157">
        <v>713</v>
      </c>
      <c r="AY175" s="157">
        <v>713</v>
      </c>
      <c r="AZ175" s="157">
        <v>713</v>
      </c>
      <c r="BA175" s="157">
        <v>713</v>
      </c>
      <c r="BB175" s="157">
        <v>637</v>
      </c>
      <c r="BC175" s="157">
        <v>548</v>
      </c>
      <c r="BD175" s="691"/>
      <c r="BE175" s="702"/>
      <c r="BF175" s="304" t="s">
        <v>1166</v>
      </c>
      <c r="BG175" s="157">
        <v>470</v>
      </c>
      <c r="BH175" s="157">
        <v>470</v>
      </c>
      <c r="BI175" s="158">
        <v>555</v>
      </c>
      <c r="BJ175" s="157">
        <v>669</v>
      </c>
      <c r="BK175" s="157">
        <v>730</v>
      </c>
      <c r="BL175" s="158">
        <v>676</v>
      </c>
      <c r="BM175" s="157">
        <v>642</v>
      </c>
      <c r="BN175" s="158">
        <v>616</v>
      </c>
      <c r="BO175" s="157">
        <v>277</v>
      </c>
      <c r="BP175" s="157">
        <v>277</v>
      </c>
      <c r="BQ175" s="158">
        <v>328</v>
      </c>
      <c r="BR175" s="157">
        <v>396</v>
      </c>
      <c r="BS175" s="157">
        <v>463</v>
      </c>
      <c r="BT175" s="157">
        <v>532</v>
      </c>
      <c r="BU175" s="158">
        <v>600</v>
      </c>
      <c r="BV175" s="157">
        <v>616</v>
      </c>
      <c r="BW175" s="157">
        <v>277</v>
      </c>
      <c r="BX175" s="157">
        <v>277</v>
      </c>
      <c r="BY175" s="157">
        <v>328</v>
      </c>
      <c r="BZ175" s="157">
        <v>396</v>
      </c>
      <c r="CA175" s="157">
        <v>463</v>
      </c>
      <c r="CB175" s="157">
        <v>532</v>
      </c>
      <c r="CC175" s="157">
        <v>600</v>
      </c>
      <c r="CD175" s="157">
        <v>616</v>
      </c>
      <c r="CE175" s="691"/>
      <c r="CF175" s="702"/>
      <c r="CG175" s="304" t="s">
        <v>1166</v>
      </c>
      <c r="CH175" s="157">
        <v>320</v>
      </c>
      <c r="CI175" s="157">
        <v>320</v>
      </c>
      <c r="CJ175" s="158">
        <v>320</v>
      </c>
      <c r="CK175" s="157">
        <v>357</v>
      </c>
      <c r="CL175" s="157">
        <v>432</v>
      </c>
      <c r="CM175" s="158">
        <v>432</v>
      </c>
      <c r="CN175" s="157">
        <v>432</v>
      </c>
      <c r="CO175" s="158">
        <v>432</v>
      </c>
      <c r="CP175" s="157">
        <v>332</v>
      </c>
      <c r="CQ175" s="157">
        <v>332</v>
      </c>
      <c r="CR175" s="158">
        <v>332</v>
      </c>
      <c r="CS175" s="157">
        <v>332</v>
      </c>
      <c r="CT175" s="157">
        <v>332</v>
      </c>
      <c r="CU175" s="157">
        <v>339</v>
      </c>
      <c r="CV175" s="158">
        <v>404</v>
      </c>
      <c r="CW175" s="157">
        <v>432</v>
      </c>
      <c r="CX175" s="157">
        <v>332</v>
      </c>
      <c r="CY175" s="157">
        <v>332</v>
      </c>
      <c r="CZ175" s="157">
        <v>332</v>
      </c>
      <c r="DA175" s="157">
        <v>332</v>
      </c>
      <c r="DB175" s="157">
        <v>332</v>
      </c>
      <c r="DC175" s="157">
        <v>339</v>
      </c>
      <c r="DD175" s="157">
        <v>404</v>
      </c>
      <c r="DE175" s="157">
        <v>432</v>
      </c>
    </row>
    <row r="176" spans="1:109">
      <c r="A176" s="143">
        <v>176</v>
      </c>
      <c r="B176" s="692"/>
      <c r="C176" s="703"/>
      <c r="D176" s="305" t="s">
        <v>1167</v>
      </c>
      <c r="E176" s="159">
        <v>43</v>
      </c>
      <c r="F176" s="159">
        <v>43</v>
      </c>
      <c r="G176" s="160">
        <v>43</v>
      </c>
      <c r="H176" s="159">
        <v>42</v>
      </c>
      <c r="I176" s="159">
        <v>37</v>
      </c>
      <c r="J176" s="160">
        <v>30</v>
      </c>
      <c r="K176" s="159">
        <v>25</v>
      </c>
      <c r="L176" s="160">
        <v>22</v>
      </c>
      <c r="M176" s="159">
        <v>28</v>
      </c>
      <c r="N176" s="159">
        <v>28</v>
      </c>
      <c r="O176" s="160">
        <v>28</v>
      </c>
      <c r="P176" s="159">
        <v>28</v>
      </c>
      <c r="Q176" s="159">
        <v>28</v>
      </c>
      <c r="R176" s="159">
        <v>28</v>
      </c>
      <c r="S176" s="160">
        <v>25</v>
      </c>
      <c r="T176" s="159">
        <v>22</v>
      </c>
      <c r="U176" s="159">
        <v>28</v>
      </c>
      <c r="V176" s="159">
        <v>28</v>
      </c>
      <c r="W176" s="159">
        <v>28</v>
      </c>
      <c r="X176" s="159">
        <v>28</v>
      </c>
      <c r="Y176" s="159">
        <v>28</v>
      </c>
      <c r="Z176" s="159">
        <v>28</v>
      </c>
      <c r="AA176" s="159">
        <v>25</v>
      </c>
      <c r="AB176" s="159">
        <v>22</v>
      </c>
      <c r="AC176" s="692"/>
      <c r="AD176" s="703"/>
      <c r="AE176" s="305" t="s">
        <v>1167</v>
      </c>
      <c r="AF176" s="159">
        <v>628</v>
      </c>
      <c r="AG176" s="159">
        <v>628</v>
      </c>
      <c r="AH176" s="160">
        <v>628</v>
      </c>
      <c r="AI176" s="159">
        <v>618</v>
      </c>
      <c r="AJ176" s="159">
        <v>531</v>
      </c>
      <c r="AK176" s="160">
        <v>431</v>
      </c>
      <c r="AL176" s="159">
        <v>363</v>
      </c>
      <c r="AM176" s="160">
        <v>313</v>
      </c>
      <c r="AN176" s="159">
        <v>713</v>
      </c>
      <c r="AO176" s="159">
        <v>713</v>
      </c>
      <c r="AP176" s="160">
        <v>713</v>
      </c>
      <c r="AQ176" s="159">
        <v>713</v>
      </c>
      <c r="AR176" s="159">
        <v>713</v>
      </c>
      <c r="AS176" s="159">
        <v>713</v>
      </c>
      <c r="AT176" s="160">
        <v>637</v>
      </c>
      <c r="AU176" s="159">
        <v>549</v>
      </c>
      <c r="AV176" s="159">
        <v>713</v>
      </c>
      <c r="AW176" s="159">
        <v>713</v>
      </c>
      <c r="AX176" s="159">
        <v>713</v>
      </c>
      <c r="AY176" s="159">
        <v>713</v>
      </c>
      <c r="AZ176" s="159">
        <v>713</v>
      </c>
      <c r="BA176" s="159">
        <v>713</v>
      </c>
      <c r="BB176" s="159">
        <v>637</v>
      </c>
      <c r="BC176" s="159">
        <v>549</v>
      </c>
      <c r="BD176" s="692"/>
      <c r="BE176" s="703"/>
      <c r="BF176" s="305" t="s">
        <v>1167</v>
      </c>
      <c r="BG176" s="159">
        <v>429</v>
      </c>
      <c r="BH176" s="159">
        <v>429</v>
      </c>
      <c r="BI176" s="160">
        <v>507</v>
      </c>
      <c r="BJ176" s="159">
        <v>605</v>
      </c>
      <c r="BK176" s="159">
        <v>653</v>
      </c>
      <c r="BL176" s="160">
        <v>678</v>
      </c>
      <c r="BM176" s="159">
        <v>643</v>
      </c>
      <c r="BN176" s="160">
        <v>616</v>
      </c>
      <c r="BO176" s="159">
        <v>278</v>
      </c>
      <c r="BP176" s="159">
        <v>278</v>
      </c>
      <c r="BQ176" s="160">
        <v>328</v>
      </c>
      <c r="BR176" s="159">
        <v>396</v>
      </c>
      <c r="BS176" s="159">
        <v>464</v>
      </c>
      <c r="BT176" s="159">
        <v>532</v>
      </c>
      <c r="BU176" s="160">
        <v>600</v>
      </c>
      <c r="BV176" s="159">
        <v>616</v>
      </c>
      <c r="BW176" s="159">
        <v>278</v>
      </c>
      <c r="BX176" s="159">
        <v>278</v>
      </c>
      <c r="BY176" s="159">
        <v>328</v>
      </c>
      <c r="BZ176" s="159">
        <v>396</v>
      </c>
      <c r="CA176" s="159">
        <v>464</v>
      </c>
      <c r="CB176" s="159">
        <v>532</v>
      </c>
      <c r="CC176" s="159">
        <v>600</v>
      </c>
      <c r="CD176" s="159">
        <v>616</v>
      </c>
      <c r="CE176" s="692"/>
      <c r="CF176" s="703"/>
      <c r="CG176" s="305" t="s">
        <v>1167</v>
      </c>
      <c r="CH176" s="159">
        <v>293</v>
      </c>
      <c r="CI176" s="159">
        <v>293</v>
      </c>
      <c r="CJ176" s="160">
        <v>293</v>
      </c>
      <c r="CK176" s="159">
        <v>322</v>
      </c>
      <c r="CL176" s="159">
        <v>388</v>
      </c>
      <c r="CM176" s="160">
        <v>432</v>
      </c>
      <c r="CN176" s="159">
        <v>432</v>
      </c>
      <c r="CO176" s="160">
        <v>432</v>
      </c>
      <c r="CP176" s="159">
        <v>332</v>
      </c>
      <c r="CQ176" s="159">
        <v>332</v>
      </c>
      <c r="CR176" s="160">
        <v>332</v>
      </c>
      <c r="CS176" s="159">
        <v>332</v>
      </c>
      <c r="CT176" s="159">
        <v>332</v>
      </c>
      <c r="CU176" s="159">
        <v>339</v>
      </c>
      <c r="CV176" s="160">
        <v>403</v>
      </c>
      <c r="CW176" s="159">
        <v>432</v>
      </c>
      <c r="CX176" s="159">
        <v>332</v>
      </c>
      <c r="CY176" s="159">
        <v>332</v>
      </c>
      <c r="CZ176" s="159">
        <v>332</v>
      </c>
      <c r="DA176" s="159">
        <v>332</v>
      </c>
      <c r="DB176" s="159">
        <v>332</v>
      </c>
      <c r="DC176" s="159">
        <v>339</v>
      </c>
      <c r="DD176" s="159">
        <v>403</v>
      </c>
      <c r="DE176" s="159">
        <v>432</v>
      </c>
    </row>
    <row r="177" spans="1:109">
      <c r="A177" s="143">
        <v>177</v>
      </c>
    </row>
    <row r="178" spans="1:109" ht="13.2" customHeight="1">
      <c r="A178" s="143">
        <v>178</v>
      </c>
      <c r="B178" s="719" t="s">
        <v>1188</v>
      </c>
      <c r="C178" s="720"/>
      <c r="D178" s="720"/>
      <c r="E178" s="720"/>
      <c r="F178" s="720"/>
      <c r="G178" s="720"/>
      <c r="H178" s="720"/>
      <c r="I178" s="720"/>
      <c r="J178" s="720"/>
      <c r="K178" s="720"/>
      <c r="L178" s="720"/>
      <c r="M178" s="720"/>
      <c r="N178" s="720"/>
      <c r="O178" s="720"/>
      <c r="P178" s="720"/>
      <c r="Q178" s="720"/>
      <c r="R178" s="720"/>
      <c r="S178" s="720"/>
      <c r="T178" s="720"/>
      <c r="U178" s="720"/>
      <c r="V178" s="720"/>
      <c r="W178" s="720"/>
      <c r="X178" s="720"/>
      <c r="Y178" s="720"/>
      <c r="Z178" s="720"/>
      <c r="AA178" s="720"/>
      <c r="AB178" s="721"/>
      <c r="AC178" s="719" t="s">
        <v>1189</v>
      </c>
      <c r="AD178" s="720"/>
      <c r="AE178" s="720"/>
      <c r="AF178" s="720"/>
      <c r="AG178" s="720"/>
      <c r="AH178" s="720"/>
      <c r="AI178" s="720"/>
      <c r="AJ178" s="720"/>
      <c r="AK178" s="720"/>
      <c r="AL178" s="720"/>
      <c r="AM178" s="720"/>
      <c r="AN178" s="720"/>
      <c r="AO178" s="720"/>
      <c r="AP178" s="720"/>
      <c r="AQ178" s="720"/>
      <c r="AR178" s="720"/>
      <c r="AS178" s="720"/>
      <c r="AT178" s="720"/>
      <c r="AU178" s="720"/>
      <c r="AV178" s="720"/>
      <c r="AW178" s="720"/>
      <c r="AX178" s="720"/>
      <c r="AY178" s="720"/>
      <c r="AZ178" s="720"/>
      <c r="BA178" s="720"/>
      <c r="BB178" s="720"/>
      <c r="BC178" s="721"/>
      <c r="BD178" s="719" t="s">
        <v>1190</v>
      </c>
      <c r="BE178" s="720"/>
      <c r="BF178" s="720"/>
      <c r="BG178" s="720"/>
      <c r="BH178" s="720"/>
      <c r="BI178" s="720"/>
      <c r="BJ178" s="720"/>
      <c r="BK178" s="720"/>
      <c r="BL178" s="720"/>
      <c r="BM178" s="720"/>
      <c r="BN178" s="720"/>
      <c r="BO178" s="720"/>
      <c r="BP178" s="720"/>
      <c r="BQ178" s="720"/>
      <c r="BR178" s="720"/>
      <c r="BS178" s="720"/>
      <c r="BT178" s="720"/>
      <c r="BU178" s="720"/>
      <c r="BV178" s="720"/>
      <c r="BW178" s="720"/>
      <c r="BX178" s="720"/>
      <c r="BY178" s="720"/>
      <c r="BZ178" s="720"/>
      <c r="CA178" s="720"/>
      <c r="CB178" s="720"/>
      <c r="CC178" s="720"/>
      <c r="CD178" s="721"/>
      <c r="CE178" s="719" t="s">
        <v>1191</v>
      </c>
      <c r="CF178" s="720"/>
      <c r="CG178" s="720"/>
      <c r="CH178" s="720"/>
      <c r="CI178" s="720"/>
      <c r="CJ178" s="720"/>
      <c r="CK178" s="720"/>
      <c r="CL178" s="720"/>
      <c r="CM178" s="720"/>
      <c r="CN178" s="720"/>
      <c r="CO178" s="720"/>
      <c r="CP178" s="720"/>
      <c r="CQ178" s="720"/>
      <c r="CR178" s="720"/>
      <c r="CS178" s="720"/>
      <c r="CT178" s="720"/>
      <c r="CU178" s="720"/>
      <c r="CV178" s="720"/>
      <c r="CW178" s="720"/>
      <c r="CX178" s="720"/>
      <c r="CY178" s="720"/>
      <c r="CZ178" s="720"/>
      <c r="DA178" s="720"/>
      <c r="DB178" s="720"/>
      <c r="DC178" s="720"/>
      <c r="DD178" s="720"/>
      <c r="DE178" s="721"/>
    </row>
    <row r="179" spans="1:109" ht="13.2" customHeight="1">
      <c r="A179" s="143">
        <v>179</v>
      </c>
      <c r="B179" s="713" t="s">
        <v>1177</v>
      </c>
      <c r="C179" s="716" t="s">
        <v>1158</v>
      </c>
      <c r="D179" s="716" t="s">
        <v>1159</v>
      </c>
      <c r="E179" s="719" t="s">
        <v>1160</v>
      </c>
      <c r="F179" s="720"/>
      <c r="G179" s="720"/>
      <c r="H179" s="720"/>
      <c r="I179" s="720"/>
      <c r="J179" s="720"/>
      <c r="K179" s="720"/>
      <c r="L179" s="720"/>
      <c r="M179" s="719" t="s">
        <v>1161</v>
      </c>
      <c r="N179" s="720"/>
      <c r="O179" s="720"/>
      <c r="P179" s="720"/>
      <c r="Q179" s="720"/>
      <c r="R179" s="720"/>
      <c r="S179" s="720"/>
      <c r="T179" s="721"/>
      <c r="U179" s="719" t="s">
        <v>1162</v>
      </c>
      <c r="V179" s="720"/>
      <c r="W179" s="720"/>
      <c r="X179" s="720"/>
      <c r="Y179" s="720"/>
      <c r="Z179" s="720"/>
      <c r="AA179" s="720"/>
      <c r="AB179" s="721"/>
      <c r="AC179" s="713" t="s">
        <v>1177</v>
      </c>
      <c r="AD179" s="716" t="s">
        <v>1158</v>
      </c>
      <c r="AE179" s="716" t="s">
        <v>1159</v>
      </c>
      <c r="AF179" s="719" t="s">
        <v>1160</v>
      </c>
      <c r="AG179" s="720"/>
      <c r="AH179" s="720"/>
      <c r="AI179" s="720"/>
      <c r="AJ179" s="720"/>
      <c r="AK179" s="720"/>
      <c r="AL179" s="720"/>
      <c r="AM179" s="720"/>
      <c r="AN179" s="719" t="s">
        <v>1161</v>
      </c>
      <c r="AO179" s="720"/>
      <c r="AP179" s="720"/>
      <c r="AQ179" s="720"/>
      <c r="AR179" s="720"/>
      <c r="AS179" s="720"/>
      <c r="AT179" s="720"/>
      <c r="AU179" s="721"/>
      <c r="AV179" s="719" t="s">
        <v>1162</v>
      </c>
      <c r="AW179" s="720"/>
      <c r="AX179" s="720"/>
      <c r="AY179" s="720"/>
      <c r="AZ179" s="720"/>
      <c r="BA179" s="720"/>
      <c r="BB179" s="720"/>
      <c r="BC179" s="721"/>
      <c r="BD179" s="713" t="s">
        <v>1177</v>
      </c>
      <c r="BE179" s="716" t="s">
        <v>1158</v>
      </c>
      <c r="BF179" s="716" t="s">
        <v>1159</v>
      </c>
      <c r="BG179" s="719" t="s">
        <v>1160</v>
      </c>
      <c r="BH179" s="720"/>
      <c r="BI179" s="720"/>
      <c r="BJ179" s="720"/>
      <c r="BK179" s="720"/>
      <c r="BL179" s="720"/>
      <c r="BM179" s="720"/>
      <c r="BN179" s="720"/>
      <c r="BO179" s="719" t="s">
        <v>1161</v>
      </c>
      <c r="BP179" s="720"/>
      <c r="BQ179" s="720"/>
      <c r="BR179" s="720"/>
      <c r="BS179" s="720"/>
      <c r="BT179" s="720"/>
      <c r="BU179" s="720"/>
      <c r="BV179" s="721"/>
      <c r="BW179" s="719" t="s">
        <v>1162</v>
      </c>
      <c r="BX179" s="720"/>
      <c r="BY179" s="720"/>
      <c r="BZ179" s="720"/>
      <c r="CA179" s="720"/>
      <c r="CB179" s="720"/>
      <c r="CC179" s="720"/>
      <c r="CD179" s="721"/>
      <c r="CE179" s="713" t="s">
        <v>1177</v>
      </c>
      <c r="CF179" s="716" t="s">
        <v>1158</v>
      </c>
      <c r="CG179" s="716" t="s">
        <v>1159</v>
      </c>
      <c r="CH179" s="719" t="s">
        <v>1160</v>
      </c>
      <c r="CI179" s="720"/>
      <c r="CJ179" s="720"/>
      <c r="CK179" s="720"/>
      <c r="CL179" s="720"/>
      <c r="CM179" s="720"/>
      <c r="CN179" s="720"/>
      <c r="CO179" s="720"/>
      <c r="CP179" s="719" t="s">
        <v>1161</v>
      </c>
      <c r="CQ179" s="720"/>
      <c r="CR179" s="720"/>
      <c r="CS179" s="720"/>
      <c r="CT179" s="720"/>
      <c r="CU179" s="720"/>
      <c r="CV179" s="720"/>
      <c r="CW179" s="721"/>
      <c r="CX179" s="719" t="s">
        <v>1162</v>
      </c>
      <c r="CY179" s="720"/>
      <c r="CZ179" s="720"/>
      <c r="DA179" s="720"/>
      <c r="DB179" s="720"/>
      <c r="DC179" s="720"/>
      <c r="DD179" s="720"/>
      <c r="DE179" s="721"/>
    </row>
    <row r="180" spans="1:109" ht="13.2" customHeight="1">
      <c r="A180" s="143">
        <v>180</v>
      </c>
      <c r="B180" s="714"/>
      <c r="C180" s="717"/>
      <c r="D180" s="717"/>
      <c r="E180" s="722" t="s">
        <v>1163</v>
      </c>
      <c r="F180" s="723"/>
      <c r="G180" s="723"/>
      <c r="H180" s="723"/>
      <c r="I180" s="723"/>
      <c r="J180" s="723"/>
      <c r="K180" s="723"/>
      <c r="L180" s="723"/>
      <c r="M180" s="722" t="s">
        <v>1163</v>
      </c>
      <c r="N180" s="723"/>
      <c r="O180" s="723"/>
      <c r="P180" s="723"/>
      <c r="Q180" s="723"/>
      <c r="R180" s="723"/>
      <c r="S180" s="723"/>
      <c r="T180" s="724"/>
      <c r="U180" s="722" t="s">
        <v>1163</v>
      </c>
      <c r="V180" s="723"/>
      <c r="W180" s="723"/>
      <c r="X180" s="723"/>
      <c r="Y180" s="723"/>
      <c r="Z180" s="723"/>
      <c r="AA180" s="723"/>
      <c r="AB180" s="724"/>
      <c r="AC180" s="714"/>
      <c r="AD180" s="717"/>
      <c r="AE180" s="717"/>
      <c r="AF180" s="722" t="s">
        <v>1163</v>
      </c>
      <c r="AG180" s="723"/>
      <c r="AH180" s="723"/>
      <c r="AI180" s="723"/>
      <c r="AJ180" s="723"/>
      <c r="AK180" s="723"/>
      <c r="AL180" s="723"/>
      <c r="AM180" s="723"/>
      <c r="AN180" s="722" t="s">
        <v>1163</v>
      </c>
      <c r="AO180" s="723"/>
      <c r="AP180" s="723"/>
      <c r="AQ180" s="723"/>
      <c r="AR180" s="723"/>
      <c r="AS180" s="723"/>
      <c r="AT180" s="723"/>
      <c r="AU180" s="724"/>
      <c r="AV180" s="722" t="s">
        <v>1163</v>
      </c>
      <c r="AW180" s="723"/>
      <c r="AX180" s="723"/>
      <c r="AY180" s="723"/>
      <c r="AZ180" s="723"/>
      <c r="BA180" s="723"/>
      <c r="BB180" s="723"/>
      <c r="BC180" s="724"/>
      <c r="BD180" s="714"/>
      <c r="BE180" s="717"/>
      <c r="BF180" s="717"/>
      <c r="BG180" s="722" t="s">
        <v>1163</v>
      </c>
      <c r="BH180" s="723"/>
      <c r="BI180" s="723"/>
      <c r="BJ180" s="723"/>
      <c r="BK180" s="723"/>
      <c r="BL180" s="723"/>
      <c r="BM180" s="723"/>
      <c r="BN180" s="723"/>
      <c r="BO180" s="722" t="s">
        <v>1163</v>
      </c>
      <c r="BP180" s="723"/>
      <c r="BQ180" s="723"/>
      <c r="BR180" s="723"/>
      <c r="BS180" s="723"/>
      <c r="BT180" s="723"/>
      <c r="BU180" s="723"/>
      <c r="BV180" s="724"/>
      <c r="BW180" s="722" t="s">
        <v>1163</v>
      </c>
      <c r="BX180" s="723"/>
      <c r="BY180" s="723"/>
      <c r="BZ180" s="723"/>
      <c r="CA180" s="723"/>
      <c r="CB180" s="723"/>
      <c r="CC180" s="723"/>
      <c r="CD180" s="724"/>
      <c r="CE180" s="714"/>
      <c r="CF180" s="717"/>
      <c r="CG180" s="717"/>
      <c r="CH180" s="722" t="s">
        <v>1163</v>
      </c>
      <c r="CI180" s="723"/>
      <c r="CJ180" s="723"/>
      <c r="CK180" s="723"/>
      <c r="CL180" s="723"/>
      <c r="CM180" s="723"/>
      <c r="CN180" s="723"/>
      <c r="CO180" s="723"/>
      <c r="CP180" s="722" t="s">
        <v>1163</v>
      </c>
      <c r="CQ180" s="723"/>
      <c r="CR180" s="723"/>
      <c r="CS180" s="723"/>
      <c r="CT180" s="723"/>
      <c r="CU180" s="723"/>
      <c r="CV180" s="723"/>
      <c r="CW180" s="724"/>
      <c r="CX180" s="722" t="s">
        <v>1163</v>
      </c>
      <c r="CY180" s="723"/>
      <c r="CZ180" s="723"/>
      <c r="DA180" s="723"/>
      <c r="DB180" s="723"/>
      <c r="DC180" s="723"/>
      <c r="DD180" s="723"/>
      <c r="DE180" s="724"/>
    </row>
    <row r="181" spans="1:109">
      <c r="A181" s="143">
        <v>181</v>
      </c>
      <c r="B181" s="715"/>
      <c r="C181" s="718"/>
      <c r="D181" s="718"/>
      <c r="E181" s="146">
        <v>0</v>
      </c>
      <c r="F181" s="147">
        <v>10</v>
      </c>
      <c r="G181" s="148">
        <v>20</v>
      </c>
      <c r="H181" s="149">
        <v>30</v>
      </c>
      <c r="I181" s="150">
        <v>40</v>
      </c>
      <c r="J181" s="151">
        <v>50</v>
      </c>
      <c r="K181" s="152">
        <v>60</v>
      </c>
      <c r="L181" s="153">
        <v>70</v>
      </c>
      <c r="M181" s="146">
        <v>0</v>
      </c>
      <c r="N181" s="147">
        <v>10</v>
      </c>
      <c r="O181" s="148">
        <v>20</v>
      </c>
      <c r="P181" s="149">
        <v>30</v>
      </c>
      <c r="Q181" s="150">
        <v>40</v>
      </c>
      <c r="R181" s="151">
        <v>50</v>
      </c>
      <c r="S181" s="152">
        <v>60</v>
      </c>
      <c r="T181" s="154">
        <v>70</v>
      </c>
      <c r="U181" s="146">
        <v>0</v>
      </c>
      <c r="V181" s="147">
        <v>10</v>
      </c>
      <c r="W181" s="148">
        <v>20</v>
      </c>
      <c r="X181" s="149">
        <v>30</v>
      </c>
      <c r="Y181" s="150">
        <v>40</v>
      </c>
      <c r="Z181" s="151">
        <v>50</v>
      </c>
      <c r="AA181" s="152">
        <v>60</v>
      </c>
      <c r="AB181" s="154">
        <v>70</v>
      </c>
      <c r="AC181" s="715"/>
      <c r="AD181" s="718"/>
      <c r="AE181" s="718"/>
      <c r="AF181" s="146">
        <v>0</v>
      </c>
      <c r="AG181" s="147">
        <v>10</v>
      </c>
      <c r="AH181" s="148">
        <v>20</v>
      </c>
      <c r="AI181" s="149">
        <v>30</v>
      </c>
      <c r="AJ181" s="150">
        <v>40</v>
      </c>
      <c r="AK181" s="151">
        <v>50</v>
      </c>
      <c r="AL181" s="152">
        <v>60</v>
      </c>
      <c r="AM181" s="153">
        <v>70</v>
      </c>
      <c r="AN181" s="146">
        <v>0</v>
      </c>
      <c r="AO181" s="147">
        <v>10</v>
      </c>
      <c r="AP181" s="148">
        <v>20</v>
      </c>
      <c r="AQ181" s="149">
        <v>30</v>
      </c>
      <c r="AR181" s="150">
        <v>40</v>
      </c>
      <c r="AS181" s="151">
        <v>50</v>
      </c>
      <c r="AT181" s="152">
        <v>60</v>
      </c>
      <c r="AU181" s="154">
        <v>70</v>
      </c>
      <c r="AV181" s="146">
        <v>0</v>
      </c>
      <c r="AW181" s="147">
        <v>10</v>
      </c>
      <c r="AX181" s="148">
        <v>20</v>
      </c>
      <c r="AY181" s="149">
        <v>30</v>
      </c>
      <c r="AZ181" s="150">
        <v>40</v>
      </c>
      <c r="BA181" s="151">
        <v>50</v>
      </c>
      <c r="BB181" s="152">
        <v>60</v>
      </c>
      <c r="BC181" s="154">
        <v>70</v>
      </c>
      <c r="BD181" s="715"/>
      <c r="BE181" s="718"/>
      <c r="BF181" s="718"/>
      <c r="BG181" s="146">
        <v>0</v>
      </c>
      <c r="BH181" s="147">
        <v>10</v>
      </c>
      <c r="BI181" s="148">
        <v>20</v>
      </c>
      <c r="BJ181" s="149">
        <v>30</v>
      </c>
      <c r="BK181" s="150">
        <v>40</v>
      </c>
      <c r="BL181" s="151">
        <v>50</v>
      </c>
      <c r="BM181" s="152">
        <v>60</v>
      </c>
      <c r="BN181" s="153">
        <v>70</v>
      </c>
      <c r="BO181" s="146">
        <v>0</v>
      </c>
      <c r="BP181" s="147">
        <v>10</v>
      </c>
      <c r="BQ181" s="148">
        <v>20</v>
      </c>
      <c r="BR181" s="149">
        <v>30</v>
      </c>
      <c r="BS181" s="150">
        <v>40</v>
      </c>
      <c r="BT181" s="151">
        <v>50</v>
      </c>
      <c r="BU181" s="152">
        <v>60</v>
      </c>
      <c r="BV181" s="154">
        <v>70</v>
      </c>
      <c r="BW181" s="146">
        <v>0</v>
      </c>
      <c r="BX181" s="147">
        <v>10</v>
      </c>
      <c r="BY181" s="148">
        <v>20</v>
      </c>
      <c r="BZ181" s="149">
        <v>30</v>
      </c>
      <c r="CA181" s="150">
        <v>40</v>
      </c>
      <c r="CB181" s="151">
        <v>50</v>
      </c>
      <c r="CC181" s="152">
        <v>60</v>
      </c>
      <c r="CD181" s="154">
        <v>70</v>
      </c>
      <c r="CE181" s="715"/>
      <c r="CF181" s="718"/>
      <c r="CG181" s="718"/>
      <c r="CH181" s="146">
        <v>0</v>
      </c>
      <c r="CI181" s="147">
        <v>10</v>
      </c>
      <c r="CJ181" s="148">
        <v>20</v>
      </c>
      <c r="CK181" s="149">
        <v>30</v>
      </c>
      <c r="CL181" s="150">
        <v>40</v>
      </c>
      <c r="CM181" s="151">
        <v>50</v>
      </c>
      <c r="CN181" s="152">
        <v>60</v>
      </c>
      <c r="CO181" s="153">
        <v>70</v>
      </c>
      <c r="CP181" s="146">
        <v>0</v>
      </c>
      <c r="CQ181" s="147">
        <v>10</v>
      </c>
      <c r="CR181" s="148">
        <v>20</v>
      </c>
      <c r="CS181" s="149">
        <v>30</v>
      </c>
      <c r="CT181" s="150">
        <v>40</v>
      </c>
      <c r="CU181" s="151">
        <v>50</v>
      </c>
      <c r="CV181" s="152">
        <v>60</v>
      </c>
      <c r="CW181" s="154">
        <v>70</v>
      </c>
      <c r="CX181" s="146">
        <v>0</v>
      </c>
      <c r="CY181" s="147">
        <v>10</v>
      </c>
      <c r="CZ181" s="148">
        <v>20</v>
      </c>
      <c r="DA181" s="149">
        <v>30</v>
      </c>
      <c r="DB181" s="150">
        <v>40</v>
      </c>
      <c r="DC181" s="151">
        <v>50</v>
      </c>
      <c r="DD181" s="152">
        <v>60</v>
      </c>
      <c r="DE181" s="154">
        <v>70</v>
      </c>
    </row>
    <row r="182" spans="1:109" ht="13.2" customHeight="1">
      <c r="A182" s="143">
        <v>182</v>
      </c>
      <c r="B182" s="690" t="s">
        <v>1183</v>
      </c>
      <c r="C182" s="693">
        <v>110</v>
      </c>
      <c r="D182" s="303" t="s">
        <v>1165</v>
      </c>
      <c r="E182" s="155">
        <v>100</v>
      </c>
      <c r="F182" s="155">
        <v>100</v>
      </c>
      <c r="G182" s="156">
        <v>69</v>
      </c>
      <c r="H182" s="155">
        <v>48</v>
      </c>
      <c r="I182" s="155">
        <v>37</v>
      </c>
      <c r="J182" s="156">
        <v>30</v>
      </c>
      <c r="K182" s="155">
        <v>25</v>
      </c>
      <c r="L182" s="156">
        <v>22</v>
      </c>
      <c r="M182" s="155">
        <v>100</v>
      </c>
      <c r="N182" s="155">
        <v>100</v>
      </c>
      <c r="O182" s="156">
        <v>69</v>
      </c>
      <c r="P182" s="155">
        <v>48</v>
      </c>
      <c r="Q182" s="155">
        <v>37</v>
      </c>
      <c r="R182" s="155">
        <v>30</v>
      </c>
      <c r="S182" s="156">
        <v>25</v>
      </c>
      <c r="T182" s="155">
        <v>22</v>
      </c>
      <c r="U182" s="155">
        <v>80</v>
      </c>
      <c r="V182" s="155">
        <v>80</v>
      </c>
      <c r="W182" s="155">
        <v>69</v>
      </c>
      <c r="X182" s="155">
        <v>48</v>
      </c>
      <c r="Y182" s="155">
        <v>37</v>
      </c>
      <c r="Z182" s="155">
        <v>30</v>
      </c>
      <c r="AA182" s="155">
        <v>25</v>
      </c>
      <c r="AB182" s="155">
        <v>22</v>
      </c>
      <c r="AC182" s="690" t="s">
        <v>1183</v>
      </c>
      <c r="AD182" s="693">
        <v>110</v>
      </c>
      <c r="AE182" s="303" t="s">
        <v>1165</v>
      </c>
      <c r="AF182" s="155">
        <v>500</v>
      </c>
      <c r="AG182" s="155">
        <v>500</v>
      </c>
      <c r="AH182" s="156">
        <v>344</v>
      </c>
      <c r="AI182" s="155">
        <v>239</v>
      </c>
      <c r="AJ182" s="155">
        <v>183</v>
      </c>
      <c r="AK182" s="156">
        <v>149</v>
      </c>
      <c r="AL182" s="155">
        <v>125</v>
      </c>
      <c r="AM182" s="156">
        <v>108</v>
      </c>
      <c r="AN182" s="155">
        <v>500</v>
      </c>
      <c r="AO182" s="155">
        <v>500</v>
      </c>
      <c r="AP182" s="156">
        <v>344</v>
      </c>
      <c r="AQ182" s="155">
        <v>239</v>
      </c>
      <c r="AR182" s="155">
        <v>183</v>
      </c>
      <c r="AS182" s="155">
        <v>149</v>
      </c>
      <c r="AT182" s="156">
        <v>125</v>
      </c>
      <c r="AU182" s="155">
        <v>108</v>
      </c>
      <c r="AV182" s="155">
        <v>713</v>
      </c>
      <c r="AW182" s="155">
        <v>713</v>
      </c>
      <c r="AX182" s="155">
        <v>617</v>
      </c>
      <c r="AY182" s="155">
        <v>427</v>
      </c>
      <c r="AZ182" s="155">
        <v>328</v>
      </c>
      <c r="BA182" s="155">
        <v>266</v>
      </c>
      <c r="BB182" s="155">
        <v>224</v>
      </c>
      <c r="BC182" s="155">
        <v>193</v>
      </c>
      <c r="BD182" s="690" t="s">
        <v>1183</v>
      </c>
      <c r="BE182" s="693">
        <v>110</v>
      </c>
      <c r="BF182" s="303" t="s">
        <v>1165</v>
      </c>
      <c r="BG182" s="155">
        <v>393</v>
      </c>
      <c r="BH182" s="155">
        <v>548</v>
      </c>
      <c r="BI182" s="156">
        <v>649</v>
      </c>
      <c r="BJ182" s="155">
        <v>609</v>
      </c>
      <c r="BK182" s="155">
        <v>608</v>
      </c>
      <c r="BL182" s="156">
        <v>608</v>
      </c>
      <c r="BM182" s="155">
        <v>608</v>
      </c>
      <c r="BN182" s="156">
        <v>608</v>
      </c>
      <c r="BO182" s="155">
        <v>393</v>
      </c>
      <c r="BP182" s="155">
        <v>548</v>
      </c>
      <c r="BQ182" s="156">
        <v>649</v>
      </c>
      <c r="BR182" s="155">
        <v>609</v>
      </c>
      <c r="BS182" s="155">
        <v>608</v>
      </c>
      <c r="BT182" s="155">
        <v>608</v>
      </c>
      <c r="BU182" s="156">
        <v>608</v>
      </c>
      <c r="BV182" s="155">
        <v>608</v>
      </c>
      <c r="BW182" s="155">
        <v>313</v>
      </c>
      <c r="BX182" s="155">
        <v>436</v>
      </c>
      <c r="BY182" s="155">
        <v>629</v>
      </c>
      <c r="BZ182" s="155">
        <v>609</v>
      </c>
      <c r="CA182" s="155">
        <v>608</v>
      </c>
      <c r="CB182" s="155">
        <v>608</v>
      </c>
      <c r="CC182" s="155">
        <v>608</v>
      </c>
      <c r="CD182" s="155">
        <v>608</v>
      </c>
      <c r="CE182" s="690" t="s">
        <v>1183</v>
      </c>
      <c r="CF182" s="693">
        <v>110</v>
      </c>
      <c r="CG182" s="303" t="s">
        <v>1165</v>
      </c>
      <c r="CH182" s="155">
        <v>249</v>
      </c>
      <c r="CI182" s="155">
        <v>295</v>
      </c>
      <c r="CJ182" s="156">
        <v>432</v>
      </c>
      <c r="CK182" s="155">
        <v>432</v>
      </c>
      <c r="CL182" s="155">
        <v>432</v>
      </c>
      <c r="CM182" s="156">
        <v>432</v>
      </c>
      <c r="CN182" s="155">
        <v>432</v>
      </c>
      <c r="CO182" s="156">
        <v>432</v>
      </c>
      <c r="CP182" s="155">
        <v>249</v>
      </c>
      <c r="CQ182" s="155">
        <v>295</v>
      </c>
      <c r="CR182" s="156">
        <v>432</v>
      </c>
      <c r="CS182" s="155">
        <v>432</v>
      </c>
      <c r="CT182" s="155">
        <v>432</v>
      </c>
      <c r="CU182" s="155">
        <v>432</v>
      </c>
      <c r="CV182" s="156">
        <v>432</v>
      </c>
      <c r="CW182" s="155">
        <v>432</v>
      </c>
      <c r="CX182" s="155">
        <v>332</v>
      </c>
      <c r="CY182" s="155">
        <v>332</v>
      </c>
      <c r="CZ182" s="155">
        <v>419</v>
      </c>
      <c r="DA182" s="155">
        <v>432</v>
      </c>
      <c r="DB182" s="155">
        <v>432</v>
      </c>
      <c r="DC182" s="155">
        <v>432</v>
      </c>
      <c r="DD182" s="155">
        <v>432</v>
      </c>
      <c r="DE182" s="155">
        <v>432</v>
      </c>
    </row>
    <row r="183" spans="1:109">
      <c r="A183" s="143">
        <v>183</v>
      </c>
      <c r="B183" s="691"/>
      <c r="C183" s="694"/>
      <c r="D183" s="304" t="s">
        <v>1166</v>
      </c>
      <c r="E183" s="157">
        <v>67</v>
      </c>
      <c r="F183" s="157">
        <v>67</v>
      </c>
      <c r="G183" s="158">
        <v>64</v>
      </c>
      <c r="H183" s="157">
        <v>48</v>
      </c>
      <c r="I183" s="157">
        <v>37</v>
      </c>
      <c r="J183" s="158">
        <v>30</v>
      </c>
      <c r="K183" s="157">
        <v>25</v>
      </c>
      <c r="L183" s="158">
        <v>21</v>
      </c>
      <c r="M183" s="157">
        <v>67</v>
      </c>
      <c r="N183" s="157">
        <v>67</v>
      </c>
      <c r="O183" s="158">
        <v>64</v>
      </c>
      <c r="P183" s="157">
        <v>48</v>
      </c>
      <c r="Q183" s="157">
        <v>37</v>
      </c>
      <c r="R183" s="157">
        <v>30</v>
      </c>
      <c r="S183" s="158">
        <v>25</v>
      </c>
      <c r="T183" s="157">
        <v>21</v>
      </c>
      <c r="U183" s="157">
        <v>56</v>
      </c>
      <c r="V183" s="157">
        <v>56</v>
      </c>
      <c r="W183" s="157">
        <v>56</v>
      </c>
      <c r="X183" s="157">
        <v>48</v>
      </c>
      <c r="Y183" s="157">
        <v>37</v>
      </c>
      <c r="Z183" s="157">
        <v>30</v>
      </c>
      <c r="AA183" s="157">
        <v>25</v>
      </c>
      <c r="AB183" s="157">
        <v>21</v>
      </c>
      <c r="AC183" s="691"/>
      <c r="AD183" s="694"/>
      <c r="AE183" s="304" t="s">
        <v>1166</v>
      </c>
      <c r="AF183" s="157">
        <v>337</v>
      </c>
      <c r="AG183" s="157">
        <v>337</v>
      </c>
      <c r="AH183" s="158">
        <v>320</v>
      </c>
      <c r="AI183" s="157">
        <v>239</v>
      </c>
      <c r="AJ183" s="157">
        <v>183</v>
      </c>
      <c r="AK183" s="158">
        <v>149</v>
      </c>
      <c r="AL183" s="157">
        <v>125</v>
      </c>
      <c r="AM183" s="158">
        <v>107</v>
      </c>
      <c r="AN183" s="157">
        <v>337</v>
      </c>
      <c r="AO183" s="157">
        <v>337</v>
      </c>
      <c r="AP183" s="158">
        <v>320</v>
      </c>
      <c r="AQ183" s="157">
        <v>239</v>
      </c>
      <c r="AR183" s="157">
        <v>183</v>
      </c>
      <c r="AS183" s="157">
        <v>149</v>
      </c>
      <c r="AT183" s="158">
        <v>125</v>
      </c>
      <c r="AU183" s="157">
        <v>107</v>
      </c>
      <c r="AV183" s="157">
        <v>497</v>
      </c>
      <c r="AW183" s="157">
        <v>497</v>
      </c>
      <c r="AX183" s="157">
        <v>497</v>
      </c>
      <c r="AY183" s="157">
        <v>427</v>
      </c>
      <c r="AZ183" s="157">
        <v>327</v>
      </c>
      <c r="BA183" s="157">
        <v>266</v>
      </c>
      <c r="BB183" s="157">
        <v>223</v>
      </c>
      <c r="BC183" s="157">
        <v>192</v>
      </c>
      <c r="BD183" s="691"/>
      <c r="BE183" s="694"/>
      <c r="BF183" s="304" t="s">
        <v>1166</v>
      </c>
      <c r="BG183" s="157">
        <v>265</v>
      </c>
      <c r="BH183" s="157">
        <v>368</v>
      </c>
      <c r="BI183" s="158">
        <v>495</v>
      </c>
      <c r="BJ183" s="157">
        <v>586</v>
      </c>
      <c r="BK183" s="157">
        <v>608</v>
      </c>
      <c r="BL183" s="158">
        <v>609</v>
      </c>
      <c r="BM183" s="157">
        <v>609</v>
      </c>
      <c r="BN183" s="158">
        <v>608</v>
      </c>
      <c r="BO183" s="157">
        <v>265</v>
      </c>
      <c r="BP183" s="157">
        <v>368</v>
      </c>
      <c r="BQ183" s="158">
        <v>495</v>
      </c>
      <c r="BR183" s="157">
        <v>586</v>
      </c>
      <c r="BS183" s="157">
        <v>608</v>
      </c>
      <c r="BT183" s="157">
        <v>609</v>
      </c>
      <c r="BU183" s="158">
        <v>609</v>
      </c>
      <c r="BV183" s="157">
        <v>608</v>
      </c>
      <c r="BW183" s="157">
        <v>218</v>
      </c>
      <c r="BX183" s="157">
        <v>304</v>
      </c>
      <c r="BY183" s="157">
        <v>438</v>
      </c>
      <c r="BZ183" s="157">
        <v>586</v>
      </c>
      <c r="CA183" s="157">
        <v>608</v>
      </c>
      <c r="CB183" s="157">
        <v>609</v>
      </c>
      <c r="CC183" s="157">
        <v>609</v>
      </c>
      <c r="CD183" s="157">
        <v>608</v>
      </c>
      <c r="CE183" s="691"/>
      <c r="CF183" s="694"/>
      <c r="CG183" s="304" t="s">
        <v>1166</v>
      </c>
      <c r="CH183" s="157">
        <v>169</v>
      </c>
      <c r="CI183" s="157">
        <v>198</v>
      </c>
      <c r="CJ183" s="158">
        <v>329</v>
      </c>
      <c r="CK183" s="157">
        <v>416</v>
      </c>
      <c r="CL183" s="157">
        <v>432</v>
      </c>
      <c r="CM183" s="158">
        <v>432</v>
      </c>
      <c r="CN183" s="157">
        <v>432</v>
      </c>
      <c r="CO183" s="158">
        <v>432</v>
      </c>
      <c r="CP183" s="157">
        <v>169</v>
      </c>
      <c r="CQ183" s="157">
        <v>198</v>
      </c>
      <c r="CR183" s="158">
        <v>329</v>
      </c>
      <c r="CS183" s="157">
        <v>416</v>
      </c>
      <c r="CT183" s="157">
        <v>432</v>
      </c>
      <c r="CU183" s="157">
        <v>432</v>
      </c>
      <c r="CV183" s="158">
        <v>432</v>
      </c>
      <c r="CW183" s="157">
        <v>432</v>
      </c>
      <c r="CX183" s="157">
        <v>231</v>
      </c>
      <c r="CY183" s="157">
        <v>231</v>
      </c>
      <c r="CZ183" s="157">
        <v>291</v>
      </c>
      <c r="DA183" s="157">
        <v>416</v>
      </c>
      <c r="DB183" s="157">
        <v>432</v>
      </c>
      <c r="DC183" s="157">
        <v>432</v>
      </c>
      <c r="DD183" s="157">
        <v>432</v>
      </c>
      <c r="DE183" s="157">
        <v>432</v>
      </c>
    </row>
    <row r="184" spans="1:109">
      <c r="A184" s="143">
        <v>184</v>
      </c>
      <c r="B184" s="691"/>
      <c r="C184" s="695"/>
      <c r="D184" s="305" t="s">
        <v>1167</v>
      </c>
      <c r="E184" s="159">
        <v>62</v>
      </c>
      <c r="F184" s="159">
        <v>62</v>
      </c>
      <c r="G184" s="160">
        <v>56</v>
      </c>
      <c r="H184" s="159">
        <v>48</v>
      </c>
      <c r="I184" s="159">
        <v>37</v>
      </c>
      <c r="J184" s="160">
        <v>30</v>
      </c>
      <c r="K184" s="159">
        <v>25</v>
      </c>
      <c r="L184" s="160">
        <v>22</v>
      </c>
      <c r="M184" s="159">
        <v>62</v>
      </c>
      <c r="N184" s="159">
        <v>62</v>
      </c>
      <c r="O184" s="160">
        <v>56</v>
      </c>
      <c r="P184" s="159">
        <v>48</v>
      </c>
      <c r="Q184" s="159">
        <v>37</v>
      </c>
      <c r="R184" s="159">
        <v>30</v>
      </c>
      <c r="S184" s="160">
        <v>25</v>
      </c>
      <c r="T184" s="159">
        <v>22</v>
      </c>
      <c r="U184" s="159">
        <v>51</v>
      </c>
      <c r="V184" s="159">
        <v>51</v>
      </c>
      <c r="W184" s="159">
        <v>51</v>
      </c>
      <c r="X184" s="159">
        <v>48</v>
      </c>
      <c r="Y184" s="159">
        <v>37</v>
      </c>
      <c r="Z184" s="159">
        <v>30</v>
      </c>
      <c r="AA184" s="159">
        <v>25</v>
      </c>
      <c r="AB184" s="159">
        <v>22</v>
      </c>
      <c r="AC184" s="691"/>
      <c r="AD184" s="695"/>
      <c r="AE184" s="305" t="s">
        <v>1167</v>
      </c>
      <c r="AF184" s="159">
        <v>308</v>
      </c>
      <c r="AG184" s="159">
        <v>308</v>
      </c>
      <c r="AH184" s="160">
        <v>282</v>
      </c>
      <c r="AI184" s="159">
        <v>239</v>
      </c>
      <c r="AJ184" s="159">
        <v>183</v>
      </c>
      <c r="AK184" s="160">
        <v>148</v>
      </c>
      <c r="AL184" s="159">
        <v>125</v>
      </c>
      <c r="AM184" s="160">
        <v>108</v>
      </c>
      <c r="AN184" s="159">
        <v>308</v>
      </c>
      <c r="AO184" s="159">
        <v>308</v>
      </c>
      <c r="AP184" s="160">
        <v>282</v>
      </c>
      <c r="AQ184" s="159">
        <v>239</v>
      </c>
      <c r="AR184" s="159">
        <v>183</v>
      </c>
      <c r="AS184" s="159">
        <v>148</v>
      </c>
      <c r="AT184" s="160">
        <v>125</v>
      </c>
      <c r="AU184" s="159">
        <v>108</v>
      </c>
      <c r="AV184" s="159">
        <v>454</v>
      </c>
      <c r="AW184" s="159">
        <v>454</v>
      </c>
      <c r="AX184" s="159">
        <v>454</v>
      </c>
      <c r="AY184" s="159">
        <v>427</v>
      </c>
      <c r="AZ184" s="159">
        <v>329</v>
      </c>
      <c r="BA184" s="159">
        <v>266</v>
      </c>
      <c r="BB184" s="159">
        <v>223</v>
      </c>
      <c r="BC184" s="159">
        <v>193</v>
      </c>
      <c r="BD184" s="691"/>
      <c r="BE184" s="695"/>
      <c r="BF184" s="305" t="s">
        <v>1167</v>
      </c>
      <c r="BG184" s="159">
        <v>242</v>
      </c>
      <c r="BH184" s="159">
        <v>337</v>
      </c>
      <c r="BI184" s="160">
        <v>447</v>
      </c>
      <c r="BJ184" s="159">
        <v>511</v>
      </c>
      <c r="BK184" s="159">
        <v>584</v>
      </c>
      <c r="BL184" s="160">
        <v>608</v>
      </c>
      <c r="BM184" s="159">
        <v>608</v>
      </c>
      <c r="BN184" s="160">
        <v>608</v>
      </c>
      <c r="BO184" s="159">
        <v>242</v>
      </c>
      <c r="BP184" s="159">
        <v>337</v>
      </c>
      <c r="BQ184" s="160">
        <v>447</v>
      </c>
      <c r="BR184" s="159">
        <v>511</v>
      </c>
      <c r="BS184" s="159">
        <v>584</v>
      </c>
      <c r="BT184" s="159">
        <v>608</v>
      </c>
      <c r="BU184" s="160">
        <v>608</v>
      </c>
      <c r="BV184" s="159">
        <v>608</v>
      </c>
      <c r="BW184" s="159">
        <v>199</v>
      </c>
      <c r="BX184" s="159">
        <v>278</v>
      </c>
      <c r="BY184" s="159">
        <v>401</v>
      </c>
      <c r="BZ184" s="159">
        <v>511</v>
      </c>
      <c r="CA184" s="159">
        <v>584</v>
      </c>
      <c r="CB184" s="159">
        <v>608</v>
      </c>
      <c r="CC184" s="159">
        <v>608</v>
      </c>
      <c r="CD184" s="159">
        <v>608</v>
      </c>
      <c r="CE184" s="691"/>
      <c r="CF184" s="695"/>
      <c r="CG184" s="305" t="s">
        <v>1167</v>
      </c>
      <c r="CH184" s="159">
        <v>155</v>
      </c>
      <c r="CI184" s="159">
        <v>181</v>
      </c>
      <c r="CJ184" s="160">
        <v>298</v>
      </c>
      <c r="CK184" s="159">
        <v>363</v>
      </c>
      <c r="CL184" s="159">
        <v>415</v>
      </c>
      <c r="CM184" s="160">
        <v>432</v>
      </c>
      <c r="CN184" s="159">
        <v>432</v>
      </c>
      <c r="CO184" s="160">
        <v>432</v>
      </c>
      <c r="CP184" s="159">
        <v>155</v>
      </c>
      <c r="CQ184" s="159">
        <v>181</v>
      </c>
      <c r="CR184" s="160">
        <v>298</v>
      </c>
      <c r="CS184" s="159">
        <v>363</v>
      </c>
      <c r="CT184" s="159">
        <v>415</v>
      </c>
      <c r="CU184" s="159">
        <v>432</v>
      </c>
      <c r="CV184" s="160">
        <v>432</v>
      </c>
      <c r="CW184" s="159">
        <v>432</v>
      </c>
      <c r="CX184" s="159">
        <v>211</v>
      </c>
      <c r="CY184" s="159">
        <v>211</v>
      </c>
      <c r="CZ184" s="159">
        <v>267</v>
      </c>
      <c r="DA184" s="159">
        <v>363</v>
      </c>
      <c r="DB184" s="159">
        <v>415</v>
      </c>
      <c r="DC184" s="159">
        <v>432</v>
      </c>
      <c r="DD184" s="159">
        <v>432</v>
      </c>
      <c r="DE184" s="159">
        <v>432</v>
      </c>
    </row>
    <row r="185" spans="1:109">
      <c r="A185" s="143">
        <v>185</v>
      </c>
      <c r="B185" s="691"/>
      <c r="C185" s="696">
        <v>115</v>
      </c>
      <c r="D185" s="303" t="s">
        <v>1165</v>
      </c>
      <c r="E185" s="155">
        <v>97</v>
      </c>
      <c r="F185" s="155">
        <v>97</v>
      </c>
      <c r="G185" s="156">
        <v>69</v>
      </c>
      <c r="H185" s="155">
        <v>48</v>
      </c>
      <c r="I185" s="155">
        <v>37</v>
      </c>
      <c r="J185" s="156">
        <v>30</v>
      </c>
      <c r="K185" s="155">
        <v>25</v>
      </c>
      <c r="L185" s="156">
        <v>22</v>
      </c>
      <c r="M185" s="155">
        <v>97</v>
      </c>
      <c r="N185" s="155">
        <v>97</v>
      </c>
      <c r="O185" s="156">
        <v>69</v>
      </c>
      <c r="P185" s="155">
        <v>48</v>
      </c>
      <c r="Q185" s="155">
        <v>37</v>
      </c>
      <c r="R185" s="155">
        <v>30</v>
      </c>
      <c r="S185" s="156">
        <v>25</v>
      </c>
      <c r="T185" s="155">
        <v>22</v>
      </c>
      <c r="U185" s="155">
        <v>73</v>
      </c>
      <c r="V185" s="155">
        <v>73</v>
      </c>
      <c r="W185" s="155">
        <v>69</v>
      </c>
      <c r="X185" s="155">
        <v>48</v>
      </c>
      <c r="Y185" s="155">
        <v>37</v>
      </c>
      <c r="Z185" s="155">
        <v>30</v>
      </c>
      <c r="AA185" s="155">
        <v>25</v>
      </c>
      <c r="AB185" s="155">
        <v>22</v>
      </c>
      <c r="AC185" s="691"/>
      <c r="AD185" s="696">
        <v>115</v>
      </c>
      <c r="AE185" s="303" t="s">
        <v>1165</v>
      </c>
      <c r="AF185" s="155">
        <v>534</v>
      </c>
      <c r="AG185" s="155">
        <v>534</v>
      </c>
      <c r="AH185" s="156">
        <v>379</v>
      </c>
      <c r="AI185" s="155">
        <v>263</v>
      </c>
      <c r="AJ185" s="155">
        <v>202</v>
      </c>
      <c r="AK185" s="156">
        <v>163</v>
      </c>
      <c r="AL185" s="155">
        <v>138</v>
      </c>
      <c r="AM185" s="156">
        <v>118</v>
      </c>
      <c r="AN185" s="155">
        <v>534</v>
      </c>
      <c r="AO185" s="155">
        <v>534</v>
      </c>
      <c r="AP185" s="156">
        <v>379</v>
      </c>
      <c r="AQ185" s="155">
        <v>263</v>
      </c>
      <c r="AR185" s="155">
        <v>202</v>
      </c>
      <c r="AS185" s="155">
        <v>163</v>
      </c>
      <c r="AT185" s="156">
        <v>138</v>
      </c>
      <c r="AU185" s="155">
        <v>118</v>
      </c>
      <c r="AV185" s="155">
        <v>713</v>
      </c>
      <c r="AW185" s="155">
        <v>713</v>
      </c>
      <c r="AX185" s="155">
        <v>674</v>
      </c>
      <c r="AY185" s="155">
        <v>468</v>
      </c>
      <c r="AZ185" s="155">
        <v>359</v>
      </c>
      <c r="BA185" s="155">
        <v>291</v>
      </c>
      <c r="BB185" s="155">
        <v>245</v>
      </c>
      <c r="BC185" s="155">
        <v>211</v>
      </c>
      <c r="BD185" s="691"/>
      <c r="BE185" s="696">
        <v>115</v>
      </c>
      <c r="BF185" s="303" t="s">
        <v>1165</v>
      </c>
      <c r="BG185" s="155">
        <v>412</v>
      </c>
      <c r="BH185" s="155">
        <v>550</v>
      </c>
      <c r="BI185" s="156">
        <v>667</v>
      </c>
      <c r="BJ185" s="155">
        <v>609</v>
      </c>
      <c r="BK185" s="155">
        <v>608</v>
      </c>
      <c r="BL185" s="156">
        <v>608</v>
      </c>
      <c r="BM185" s="155">
        <v>608</v>
      </c>
      <c r="BN185" s="156">
        <v>608</v>
      </c>
      <c r="BO185" s="155">
        <v>412</v>
      </c>
      <c r="BP185" s="155">
        <v>550</v>
      </c>
      <c r="BQ185" s="156">
        <v>667</v>
      </c>
      <c r="BR185" s="155">
        <v>609</v>
      </c>
      <c r="BS185" s="155">
        <v>608</v>
      </c>
      <c r="BT185" s="155">
        <v>608</v>
      </c>
      <c r="BU185" s="156">
        <v>608</v>
      </c>
      <c r="BV185" s="155">
        <v>608</v>
      </c>
      <c r="BW185" s="155">
        <v>309</v>
      </c>
      <c r="BX185" s="155">
        <v>413</v>
      </c>
      <c r="BY185" s="155">
        <v>590</v>
      </c>
      <c r="BZ185" s="155">
        <v>609</v>
      </c>
      <c r="CA185" s="155">
        <v>608</v>
      </c>
      <c r="CB185" s="155">
        <v>608</v>
      </c>
      <c r="CC185" s="155">
        <v>608</v>
      </c>
      <c r="CD185" s="155">
        <v>608</v>
      </c>
      <c r="CE185" s="691"/>
      <c r="CF185" s="696">
        <v>115</v>
      </c>
      <c r="CG185" s="303" t="s">
        <v>1165</v>
      </c>
      <c r="CH185" s="155">
        <v>262</v>
      </c>
      <c r="CI185" s="155">
        <v>285</v>
      </c>
      <c r="CJ185" s="156">
        <v>432</v>
      </c>
      <c r="CK185" s="155">
        <v>432</v>
      </c>
      <c r="CL185" s="155">
        <v>432</v>
      </c>
      <c r="CM185" s="156">
        <v>432</v>
      </c>
      <c r="CN185" s="155">
        <v>432</v>
      </c>
      <c r="CO185" s="156">
        <v>432</v>
      </c>
      <c r="CP185" s="155">
        <v>262</v>
      </c>
      <c r="CQ185" s="155">
        <v>285</v>
      </c>
      <c r="CR185" s="156">
        <v>432</v>
      </c>
      <c r="CS185" s="155">
        <v>432</v>
      </c>
      <c r="CT185" s="155">
        <v>432</v>
      </c>
      <c r="CU185" s="155">
        <v>432</v>
      </c>
      <c r="CV185" s="156">
        <v>432</v>
      </c>
      <c r="CW185" s="155">
        <v>432</v>
      </c>
      <c r="CX185" s="155">
        <v>332</v>
      </c>
      <c r="CY185" s="155">
        <v>332</v>
      </c>
      <c r="CZ185" s="155">
        <v>382</v>
      </c>
      <c r="DA185" s="155">
        <v>432</v>
      </c>
      <c r="DB185" s="155">
        <v>432</v>
      </c>
      <c r="DC185" s="155">
        <v>432</v>
      </c>
      <c r="DD185" s="155">
        <v>432</v>
      </c>
      <c r="DE185" s="155">
        <v>432</v>
      </c>
    </row>
    <row r="186" spans="1:109">
      <c r="A186" s="143">
        <v>186</v>
      </c>
      <c r="B186" s="691"/>
      <c r="C186" s="697"/>
      <c r="D186" s="304" t="s">
        <v>1166</v>
      </c>
      <c r="E186" s="157">
        <v>65</v>
      </c>
      <c r="F186" s="157">
        <v>65</v>
      </c>
      <c r="G186" s="158">
        <v>63</v>
      </c>
      <c r="H186" s="157">
        <v>48</v>
      </c>
      <c r="I186" s="157">
        <v>37</v>
      </c>
      <c r="J186" s="158">
        <v>30</v>
      </c>
      <c r="K186" s="157">
        <v>25</v>
      </c>
      <c r="L186" s="158">
        <v>21</v>
      </c>
      <c r="M186" s="157">
        <v>65</v>
      </c>
      <c r="N186" s="157">
        <v>65</v>
      </c>
      <c r="O186" s="158">
        <v>63</v>
      </c>
      <c r="P186" s="157">
        <v>48</v>
      </c>
      <c r="Q186" s="157">
        <v>37</v>
      </c>
      <c r="R186" s="157">
        <v>30</v>
      </c>
      <c r="S186" s="158">
        <v>25</v>
      </c>
      <c r="T186" s="157">
        <v>21</v>
      </c>
      <c r="U186" s="157">
        <v>54</v>
      </c>
      <c r="V186" s="157">
        <v>54</v>
      </c>
      <c r="W186" s="157">
        <v>54</v>
      </c>
      <c r="X186" s="157">
        <v>48</v>
      </c>
      <c r="Y186" s="157">
        <v>37</v>
      </c>
      <c r="Z186" s="157">
        <v>30</v>
      </c>
      <c r="AA186" s="157">
        <v>25</v>
      </c>
      <c r="AB186" s="157">
        <v>21</v>
      </c>
      <c r="AC186" s="691"/>
      <c r="AD186" s="697"/>
      <c r="AE186" s="304" t="s">
        <v>1166</v>
      </c>
      <c r="AF186" s="157">
        <v>361</v>
      </c>
      <c r="AG186" s="157">
        <v>361</v>
      </c>
      <c r="AH186" s="158">
        <v>347</v>
      </c>
      <c r="AI186" s="157">
        <v>263</v>
      </c>
      <c r="AJ186" s="157">
        <v>201</v>
      </c>
      <c r="AK186" s="158">
        <v>164</v>
      </c>
      <c r="AL186" s="157">
        <v>137</v>
      </c>
      <c r="AM186" s="158">
        <v>118</v>
      </c>
      <c r="AN186" s="157">
        <v>361</v>
      </c>
      <c r="AO186" s="157">
        <v>361</v>
      </c>
      <c r="AP186" s="158">
        <v>347</v>
      </c>
      <c r="AQ186" s="157">
        <v>263</v>
      </c>
      <c r="AR186" s="157">
        <v>201</v>
      </c>
      <c r="AS186" s="157">
        <v>164</v>
      </c>
      <c r="AT186" s="158">
        <v>137</v>
      </c>
      <c r="AU186" s="157">
        <v>118</v>
      </c>
      <c r="AV186" s="157">
        <v>528</v>
      </c>
      <c r="AW186" s="157">
        <v>528</v>
      </c>
      <c r="AX186" s="157">
        <v>528</v>
      </c>
      <c r="AY186" s="157">
        <v>468</v>
      </c>
      <c r="AZ186" s="157">
        <v>359</v>
      </c>
      <c r="BA186" s="157">
        <v>291</v>
      </c>
      <c r="BB186" s="157">
        <v>244</v>
      </c>
      <c r="BC186" s="157">
        <v>211</v>
      </c>
      <c r="BD186" s="691"/>
      <c r="BE186" s="697"/>
      <c r="BF186" s="304" t="s">
        <v>1166</v>
      </c>
      <c r="BG186" s="157">
        <v>277</v>
      </c>
      <c r="BH186" s="157">
        <v>370</v>
      </c>
      <c r="BI186" s="158">
        <v>502</v>
      </c>
      <c r="BJ186" s="157">
        <v>586</v>
      </c>
      <c r="BK186" s="157">
        <v>608</v>
      </c>
      <c r="BL186" s="158">
        <v>609</v>
      </c>
      <c r="BM186" s="157">
        <v>609</v>
      </c>
      <c r="BN186" s="158">
        <v>608</v>
      </c>
      <c r="BO186" s="157">
        <v>277</v>
      </c>
      <c r="BP186" s="157">
        <v>370</v>
      </c>
      <c r="BQ186" s="158">
        <v>502</v>
      </c>
      <c r="BR186" s="157">
        <v>586</v>
      </c>
      <c r="BS186" s="157">
        <v>608</v>
      </c>
      <c r="BT186" s="157">
        <v>609</v>
      </c>
      <c r="BU186" s="158">
        <v>609</v>
      </c>
      <c r="BV186" s="157">
        <v>608</v>
      </c>
      <c r="BW186" s="157">
        <v>229</v>
      </c>
      <c r="BX186" s="157">
        <v>306</v>
      </c>
      <c r="BY186" s="157">
        <v>436</v>
      </c>
      <c r="BZ186" s="157">
        <v>572</v>
      </c>
      <c r="CA186" s="157">
        <v>608</v>
      </c>
      <c r="CB186" s="157">
        <v>609</v>
      </c>
      <c r="CC186" s="157">
        <v>609</v>
      </c>
      <c r="CD186" s="157">
        <v>608</v>
      </c>
      <c r="CE186" s="691"/>
      <c r="CF186" s="697"/>
      <c r="CG186" s="304" t="s">
        <v>1166</v>
      </c>
      <c r="CH186" s="157">
        <v>177</v>
      </c>
      <c r="CI186" s="157">
        <v>191</v>
      </c>
      <c r="CJ186" s="158">
        <v>325</v>
      </c>
      <c r="CK186" s="157">
        <v>416</v>
      </c>
      <c r="CL186" s="157">
        <v>432</v>
      </c>
      <c r="CM186" s="158">
        <v>432</v>
      </c>
      <c r="CN186" s="157">
        <v>432</v>
      </c>
      <c r="CO186" s="158">
        <v>432</v>
      </c>
      <c r="CP186" s="157">
        <v>177</v>
      </c>
      <c r="CQ186" s="157">
        <v>191</v>
      </c>
      <c r="CR186" s="158">
        <v>325</v>
      </c>
      <c r="CS186" s="157">
        <v>416</v>
      </c>
      <c r="CT186" s="157">
        <v>432</v>
      </c>
      <c r="CU186" s="157">
        <v>432</v>
      </c>
      <c r="CV186" s="158">
        <v>432</v>
      </c>
      <c r="CW186" s="157">
        <v>432</v>
      </c>
      <c r="CX186" s="157">
        <v>246</v>
      </c>
      <c r="CY186" s="157">
        <v>246</v>
      </c>
      <c r="CZ186" s="157">
        <v>282</v>
      </c>
      <c r="DA186" s="157">
        <v>406</v>
      </c>
      <c r="DB186" s="157">
        <v>432</v>
      </c>
      <c r="DC186" s="157">
        <v>432</v>
      </c>
      <c r="DD186" s="157">
        <v>432</v>
      </c>
      <c r="DE186" s="157">
        <v>432</v>
      </c>
    </row>
    <row r="187" spans="1:109">
      <c r="A187" s="143">
        <v>187</v>
      </c>
      <c r="B187" s="691"/>
      <c r="C187" s="698"/>
      <c r="D187" s="305" t="s">
        <v>1167</v>
      </c>
      <c r="E187" s="159">
        <v>60</v>
      </c>
      <c r="F187" s="159">
        <v>60</v>
      </c>
      <c r="G187" s="160">
        <v>56</v>
      </c>
      <c r="H187" s="159">
        <v>48</v>
      </c>
      <c r="I187" s="159">
        <v>37</v>
      </c>
      <c r="J187" s="160">
        <v>30</v>
      </c>
      <c r="K187" s="159">
        <v>25</v>
      </c>
      <c r="L187" s="160">
        <v>22</v>
      </c>
      <c r="M187" s="159">
        <v>60</v>
      </c>
      <c r="N187" s="159">
        <v>60</v>
      </c>
      <c r="O187" s="160">
        <v>56</v>
      </c>
      <c r="P187" s="159">
        <v>48</v>
      </c>
      <c r="Q187" s="159">
        <v>37</v>
      </c>
      <c r="R187" s="159">
        <v>30</v>
      </c>
      <c r="S187" s="160">
        <v>25</v>
      </c>
      <c r="T187" s="159">
        <v>22</v>
      </c>
      <c r="U187" s="159">
        <v>49</v>
      </c>
      <c r="V187" s="159">
        <v>49</v>
      </c>
      <c r="W187" s="159">
        <v>49</v>
      </c>
      <c r="X187" s="159">
        <v>48</v>
      </c>
      <c r="Y187" s="159">
        <v>37</v>
      </c>
      <c r="Z187" s="159">
        <v>30</v>
      </c>
      <c r="AA187" s="159">
        <v>25</v>
      </c>
      <c r="AB187" s="159">
        <v>22</v>
      </c>
      <c r="AC187" s="691"/>
      <c r="AD187" s="698"/>
      <c r="AE187" s="305" t="s">
        <v>1167</v>
      </c>
      <c r="AF187" s="159">
        <v>329</v>
      </c>
      <c r="AG187" s="159">
        <v>329</v>
      </c>
      <c r="AH187" s="160">
        <v>307</v>
      </c>
      <c r="AI187" s="159">
        <v>262</v>
      </c>
      <c r="AJ187" s="159">
        <v>202</v>
      </c>
      <c r="AK187" s="160">
        <v>163</v>
      </c>
      <c r="AL187" s="159">
        <v>137</v>
      </c>
      <c r="AM187" s="160">
        <v>119</v>
      </c>
      <c r="AN187" s="159">
        <v>329</v>
      </c>
      <c r="AO187" s="159">
        <v>329</v>
      </c>
      <c r="AP187" s="160">
        <v>307</v>
      </c>
      <c r="AQ187" s="159">
        <v>262</v>
      </c>
      <c r="AR187" s="159">
        <v>202</v>
      </c>
      <c r="AS187" s="159">
        <v>163</v>
      </c>
      <c r="AT187" s="160">
        <v>137</v>
      </c>
      <c r="AU187" s="159">
        <v>119</v>
      </c>
      <c r="AV187" s="159">
        <v>483</v>
      </c>
      <c r="AW187" s="159">
        <v>483</v>
      </c>
      <c r="AX187" s="159">
        <v>483</v>
      </c>
      <c r="AY187" s="159">
        <v>468</v>
      </c>
      <c r="AZ187" s="159">
        <v>360</v>
      </c>
      <c r="BA187" s="159">
        <v>291</v>
      </c>
      <c r="BB187" s="159">
        <v>245</v>
      </c>
      <c r="BC187" s="159">
        <v>212</v>
      </c>
      <c r="BD187" s="691"/>
      <c r="BE187" s="698"/>
      <c r="BF187" s="305" t="s">
        <v>1167</v>
      </c>
      <c r="BG187" s="159">
        <v>254</v>
      </c>
      <c r="BH187" s="159">
        <v>338</v>
      </c>
      <c r="BI187" s="160">
        <v>454</v>
      </c>
      <c r="BJ187" s="159">
        <v>511</v>
      </c>
      <c r="BK187" s="159">
        <v>584</v>
      </c>
      <c r="BL187" s="160">
        <v>608</v>
      </c>
      <c r="BM187" s="159">
        <v>608</v>
      </c>
      <c r="BN187" s="160">
        <v>608</v>
      </c>
      <c r="BO187" s="159">
        <v>254</v>
      </c>
      <c r="BP187" s="159">
        <v>338</v>
      </c>
      <c r="BQ187" s="160">
        <v>454</v>
      </c>
      <c r="BR187" s="159">
        <v>511</v>
      </c>
      <c r="BS187" s="159">
        <v>584</v>
      </c>
      <c r="BT187" s="159">
        <v>608</v>
      </c>
      <c r="BU187" s="160">
        <v>608</v>
      </c>
      <c r="BV187" s="159">
        <v>608</v>
      </c>
      <c r="BW187" s="159">
        <v>209</v>
      </c>
      <c r="BX187" s="159">
        <v>279</v>
      </c>
      <c r="BY187" s="159">
        <v>399</v>
      </c>
      <c r="BZ187" s="159">
        <v>511</v>
      </c>
      <c r="CA187" s="159">
        <v>584</v>
      </c>
      <c r="CB187" s="159">
        <v>608</v>
      </c>
      <c r="CC187" s="159">
        <v>608</v>
      </c>
      <c r="CD187" s="159">
        <v>608</v>
      </c>
      <c r="CE187" s="691"/>
      <c r="CF187" s="698"/>
      <c r="CG187" s="305" t="s">
        <v>1167</v>
      </c>
      <c r="CH187" s="159">
        <v>161</v>
      </c>
      <c r="CI187" s="159">
        <v>176</v>
      </c>
      <c r="CJ187" s="160">
        <v>294</v>
      </c>
      <c r="CK187" s="159">
        <v>363</v>
      </c>
      <c r="CL187" s="159">
        <v>415</v>
      </c>
      <c r="CM187" s="160">
        <v>432</v>
      </c>
      <c r="CN187" s="159">
        <v>432</v>
      </c>
      <c r="CO187" s="160">
        <v>432</v>
      </c>
      <c r="CP187" s="159">
        <v>161</v>
      </c>
      <c r="CQ187" s="159">
        <v>176</v>
      </c>
      <c r="CR187" s="160">
        <v>294</v>
      </c>
      <c r="CS187" s="159">
        <v>363</v>
      </c>
      <c r="CT187" s="159">
        <v>415</v>
      </c>
      <c r="CU187" s="159">
        <v>432</v>
      </c>
      <c r="CV187" s="160">
        <v>432</v>
      </c>
      <c r="CW187" s="159">
        <v>432</v>
      </c>
      <c r="CX187" s="159">
        <v>225</v>
      </c>
      <c r="CY187" s="159">
        <v>225</v>
      </c>
      <c r="CZ187" s="159">
        <v>257</v>
      </c>
      <c r="DA187" s="159">
        <v>363</v>
      </c>
      <c r="DB187" s="159">
        <v>415</v>
      </c>
      <c r="DC187" s="159">
        <v>432</v>
      </c>
      <c r="DD187" s="159">
        <v>432</v>
      </c>
      <c r="DE187" s="159">
        <v>432</v>
      </c>
    </row>
    <row r="188" spans="1:109">
      <c r="A188" s="143">
        <v>188</v>
      </c>
      <c r="B188" s="691"/>
      <c r="C188" s="161"/>
      <c r="D188" s="303" t="s">
        <v>1165</v>
      </c>
      <c r="E188" s="155">
        <v>94</v>
      </c>
      <c r="F188" s="155">
        <v>94</v>
      </c>
      <c r="G188" s="156">
        <v>69</v>
      </c>
      <c r="H188" s="155">
        <v>48</v>
      </c>
      <c r="I188" s="155">
        <v>37</v>
      </c>
      <c r="J188" s="156">
        <v>30</v>
      </c>
      <c r="K188" s="155">
        <v>25</v>
      </c>
      <c r="L188" s="156">
        <v>22</v>
      </c>
      <c r="M188" s="155">
        <v>94</v>
      </c>
      <c r="N188" s="155">
        <v>94</v>
      </c>
      <c r="O188" s="156">
        <v>69</v>
      </c>
      <c r="P188" s="155">
        <v>48</v>
      </c>
      <c r="Q188" s="155">
        <v>37</v>
      </c>
      <c r="R188" s="155">
        <v>30</v>
      </c>
      <c r="S188" s="156">
        <v>25</v>
      </c>
      <c r="T188" s="155">
        <v>22</v>
      </c>
      <c r="U188" s="155">
        <v>66</v>
      </c>
      <c r="V188" s="155">
        <v>66</v>
      </c>
      <c r="W188" s="155">
        <v>66</v>
      </c>
      <c r="X188" s="155">
        <v>48</v>
      </c>
      <c r="Y188" s="155">
        <v>37</v>
      </c>
      <c r="Z188" s="155">
        <v>30</v>
      </c>
      <c r="AA188" s="155">
        <v>25</v>
      </c>
      <c r="AB188" s="155">
        <v>22</v>
      </c>
      <c r="AC188" s="691"/>
      <c r="AD188" s="161"/>
      <c r="AE188" s="303" t="s">
        <v>1165</v>
      </c>
      <c r="AF188" s="155">
        <v>566</v>
      </c>
      <c r="AG188" s="155">
        <v>566</v>
      </c>
      <c r="AH188" s="156">
        <v>414</v>
      </c>
      <c r="AI188" s="155">
        <v>287</v>
      </c>
      <c r="AJ188" s="155">
        <v>220</v>
      </c>
      <c r="AK188" s="156">
        <v>178</v>
      </c>
      <c r="AL188" s="155">
        <v>150</v>
      </c>
      <c r="AM188" s="156">
        <v>130</v>
      </c>
      <c r="AN188" s="155">
        <v>566</v>
      </c>
      <c r="AO188" s="155">
        <v>566</v>
      </c>
      <c r="AP188" s="156">
        <v>414</v>
      </c>
      <c r="AQ188" s="155">
        <v>287</v>
      </c>
      <c r="AR188" s="155">
        <v>220</v>
      </c>
      <c r="AS188" s="155">
        <v>178</v>
      </c>
      <c r="AT188" s="156">
        <v>150</v>
      </c>
      <c r="AU188" s="155">
        <v>130</v>
      </c>
      <c r="AV188" s="155">
        <v>713</v>
      </c>
      <c r="AW188" s="155">
        <v>713</v>
      </c>
      <c r="AX188" s="155">
        <v>713</v>
      </c>
      <c r="AY188" s="155">
        <v>512</v>
      </c>
      <c r="AZ188" s="155">
        <v>393</v>
      </c>
      <c r="BA188" s="155">
        <v>318</v>
      </c>
      <c r="BB188" s="155">
        <v>267</v>
      </c>
      <c r="BC188" s="155">
        <v>230</v>
      </c>
      <c r="BD188" s="691"/>
      <c r="BE188" s="161"/>
      <c r="BF188" s="303" t="s">
        <v>1165</v>
      </c>
      <c r="BG188" s="155">
        <v>430</v>
      </c>
      <c r="BH188" s="155">
        <v>553</v>
      </c>
      <c r="BI188" s="156">
        <v>680</v>
      </c>
      <c r="BJ188" s="155">
        <v>616</v>
      </c>
      <c r="BK188" s="155">
        <v>608</v>
      </c>
      <c r="BL188" s="156">
        <v>608</v>
      </c>
      <c r="BM188" s="155">
        <v>608</v>
      </c>
      <c r="BN188" s="156">
        <v>608</v>
      </c>
      <c r="BO188" s="155">
        <v>430</v>
      </c>
      <c r="BP188" s="155">
        <v>553</v>
      </c>
      <c r="BQ188" s="156">
        <v>680</v>
      </c>
      <c r="BR188" s="155">
        <v>616</v>
      </c>
      <c r="BS188" s="155">
        <v>608</v>
      </c>
      <c r="BT188" s="155">
        <v>608</v>
      </c>
      <c r="BU188" s="156">
        <v>608</v>
      </c>
      <c r="BV188" s="155">
        <v>608</v>
      </c>
      <c r="BW188" s="155">
        <v>304</v>
      </c>
      <c r="BX188" s="155">
        <v>391</v>
      </c>
      <c r="BY188" s="155">
        <v>553</v>
      </c>
      <c r="BZ188" s="155">
        <v>616</v>
      </c>
      <c r="CA188" s="155">
        <v>608</v>
      </c>
      <c r="CB188" s="155">
        <v>608</v>
      </c>
      <c r="CC188" s="155">
        <v>608</v>
      </c>
      <c r="CD188" s="155">
        <v>608</v>
      </c>
      <c r="CE188" s="691"/>
      <c r="CF188" s="161"/>
      <c r="CG188" s="303" t="s">
        <v>1165</v>
      </c>
      <c r="CH188" s="155">
        <v>273</v>
      </c>
      <c r="CI188" s="155">
        <v>277</v>
      </c>
      <c r="CJ188" s="156">
        <v>429</v>
      </c>
      <c r="CK188" s="155">
        <v>432</v>
      </c>
      <c r="CL188" s="155">
        <v>432</v>
      </c>
      <c r="CM188" s="156">
        <v>432</v>
      </c>
      <c r="CN188" s="155">
        <v>432</v>
      </c>
      <c r="CO188" s="156">
        <v>432</v>
      </c>
      <c r="CP188" s="155">
        <v>273</v>
      </c>
      <c r="CQ188" s="155">
        <v>277</v>
      </c>
      <c r="CR188" s="156">
        <v>429</v>
      </c>
      <c r="CS188" s="155">
        <v>432</v>
      </c>
      <c r="CT188" s="155">
        <v>432</v>
      </c>
      <c r="CU188" s="155">
        <v>432</v>
      </c>
      <c r="CV188" s="156">
        <v>432</v>
      </c>
      <c r="CW188" s="155">
        <v>432</v>
      </c>
      <c r="CX188" s="155">
        <v>332</v>
      </c>
      <c r="CY188" s="155">
        <v>332</v>
      </c>
      <c r="CZ188" s="155">
        <v>349</v>
      </c>
      <c r="DA188" s="155">
        <v>432</v>
      </c>
      <c r="DB188" s="155">
        <v>432</v>
      </c>
      <c r="DC188" s="155">
        <v>432</v>
      </c>
      <c r="DD188" s="155">
        <v>432</v>
      </c>
      <c r="DE188" s="155">
        <v>432</v>
      </c>
    </row>
    <row r="189" spans="1:109">
      <c r="A189" s="143">
        <v>189</v>
      </c>
      <c r="B189" s="691"/>
      <c r="C189" s="162">
        <v>120</v>
      </c>
      <c r="D189" s="304" t="s">
        <v>1166</v>
      </c>
      <c r="E189" s="157">
        <v>63</v>
      </c>
      <c r="F189" s="157">
        <v>63</v>
      </c>
      <c r="G189" s="158">
        <v>62</v>
      </c>
      <c r="H189" s="157">
        <v>48</v>
      </c>
      <c r="I189" s="157">
        <v>37</v>
      </c>
      <c r="J189" s="158">
        <v>30</v>
      </c>
      <c r="K189" s="157">
        <v>25</v>
      </c>
      <c r="L189" s="158">
        <v>21</v>
      </c>
      <c r="M189" s="157">
        <v>63</v>
      </c>
      <c r="N189" s="157">
        <v>63</v>
      </c>
      <c r="O189" s="158">
        <v>62</v>
      </c>
      <c r="P189" s="157">
        <v>48</v>
      </c>
      <c r="Q189" s="157">
        <v>37</v>
      </c>
      <c r="R189" s="157">
        <v>30</v>
      </c>
      <c r="S189" s="158">
        <v>25</v>
      </c>
      <c r="T189" s="157">
        <v>21</v>
      </c>
      <c r="U189" s="157">
        <v>52</v>
      </c>
      <c r="V189" s="157">
        <v>52</v>
      </c>
      <c r="W189" s="157">
        <v>52</v>
      </c>
      <c r="X189" s="157">
        <v>48</v>
      </c>
      <c r="Y189" s="157">
        <v>37</v>
      </c>
      <c r="Z189" s="157">
        <v>30</v>
      </c>
      <c r="AA189" s="157">
        <v>25</v>
      </c>
      <c r="AB189" s="157">
        <v>21</v>
      </c>
      <c r="AC189" s="691"/>
      <c r="AD189" s="162">
        <v>120</v>
      </c>
      <c r="AE189" s="304" t="s">
        <v>1166</v>
      </c>
      <c r="AF189" s="157">
        <v>382</v>
      </c>
      <c r="AG189" s="157">
        <v>382</v>
      </c>
      <c r="AH189" s="158">
        <v>375</v>
      </c>
      <c r="AI189" s="157">
        <v>287</v>
      </c>
      <c r="AJ189" s="157">
        <v>220</v>
      </c>
      <c r="AK189" s="158">
        <v>178</v>
      </c>
      <c r="AL189" s="157">
        <v>150</v>
      </c>
      <c r="AM189" s="158">
        <v>129</v>
      </c>
      <c r="AN189" s="157">
        <v>382</v>
      </c>
      <c r="AO189" s="157">
        <v>382</v>
      </c>
      <c r="AP189" s="158">
        <v>375</v>
      </c>
      <c r="AQ189" s="157">
        <v>287</v>
      </c>
      <c r="AR189" s="157">
        <v>220</v>
      </c>
      <c r="AS189" s="157">
        <v>178</v>
      </c>
      <c r="AT189" s="158">
        <v>150</v>
      </c>
      <c r="AU189" s="157">
        <v>129</v>
      </c>
      <c r="AV189" s="157">
        <v>561</v>
      </c>
      <c r="AW189" s="157">
        <v>561</v>
      </c>
      <c r="AX189" s="157">
        <v>561</v>
      </c>
      <c r="AY189" s="157">
        <v>511</v>
      </c>
      <c r="AZ189" s="157">
        <v>392</v>
      </c>
      <c r="BA189" s="157">
        <v>318</v>
      </c>
      <c r="BB189" s="157">
        <v>267</v>
      </c>
      <c r="BC189" s="157">
        <v>230</v>
      </c>
      <c r="BD189" s="691"/>
      <c r="BE189" s="162">
        <v>120</v>
      </c>
      <c r="BF189" s="304" t="s">
        <v>1166</v>
      </c>
      <c r="BG189" s="157">
        <v>290</v>
      </c>
      <c r="BH189" s="157">
        <v>372</v>
      </c>
      <c r="BI189" s="158">
        <v>508</v>
      </c>
      <c r="BJ189" s="157">
        <v>592</v>
      </c>
      <c r="BK189" s="157">
        <v>608</v>
      </c>
      <c r="BL189" s="158">
        <v>609</v>
      </c>
      <c r="BM189" s="157">
        <v>609</v>
      </c>
      <c r="BN189" s="158">
        <v>608</v>
      </c>
      <c r="BO189" s="157">
        <v>290</v>
      </c>
      <c r="BP189" s="157">
        <v>372</v>
      </c>
      <c r="BQ189" s="158">
        <v>508</v>
      </c>
      <c r="BR189" s="157">
        <v>592</v>
      </c>
      <c r="BS189" s="157">
        <v>608</v>
      </c>
      <c r="BT189" s="157">
        <v>609</v>
      </c>
      <c r="BU189" s="158">
        <v>609</v>
      </c>
      <c r="BV189" s="157">
        <v>608</v>
      </c>
      <c r="BW189" s="157">
        <v>239</v>
      </c>
      <c r="BX189" s="157">
        <v>307</v>
      </c>
      <c r="BY189" s="157">
        <v>434</v>
      </c>
      <c r="BZ189" s="157">
        <v>562</v>
      </c>
      <c r="CA189" s="157">
        <v>608</v>
      </c>
      <c r="CB189" s="157">
        <v>609</v>
      </c>
      <c r="CC189" s="157">
        <v>609</v>
      </c>
      <c r="CD189" s="157">
        <v>608</v>
      </c>
      <c r="CE189" s="691"/>
      <c r="CF189" s="162">
        <v>120</v>
      </c>
      <c r="CG189" s="304" t="s">
        <v>1166</v>
      </c>
      <c r="CH189" s="157">
        <v>184</v>
      </c>
      <c r="CI189" s="157">
        <v>187</v>
      </c>
      <c r="CJ189" s="158">
        <v>320</v>
      </c>
      <c r="CK189" s="157">
        <v>416</v>
      </c>
      <c r="CL189" s="157">
        <v>432</v>
      </c>
      <c r="CM189" s="158">
        <v>432</v>
      </c>
      <c r="CN189" s="157">
        <v>432</v>
      </c>
      <c r="CO189" s="158">
        <v>432</v>
      </c>
      <c r="CP189" s="157">
        <v>184</v>
      </c>
      <c r="CQ189" s="157">
        <v>187</v>
      </c>
      <c r="CR189" s="158">
        <v>320</v>
      </c>
      <c r="CS189" s="157">
        <v>416</v>
      </c>
      <c r="CT189" s="157">
        <v>432</v>
      </c>
      <c r="CU189" s="157">
        <v>432</v>
      </c>
      <c r="CV189" s="158">
        <v>432</v>
      </c>
      <c r="CW189" s="157">
        <v>432</v>
      </c>
      <c r="CX189" s="157">
        <v>261</v>
      </c>
      <c r="CY189" s="157">
        <v>261</v>
      </c>
      <c r="CZ189" s="157">
        <v>274</v>
      </c>
      <c r="DA189" s="157">
        <v>395</v>
      </c>
      <c r="DB189" s="157">
        <v>432</v>
      </c>
      <c r="DC189" s="157">
        <v>432</v>
      </c>
      <c r="DD189" s="157">
        <v>432</v>
      </c>
      <c r="DE189" s="157">
        <v>432</v>
      </c>
    </row>
    <row r="190" spans="1:109">
      <c r="A190" s="143">
        <v>190</v>
      </c>
      <c r="B190" s="691"/>
      <c r="C190" s="163"/>
      <c r="D190" s="305" t="s">
        <v>1167</v>
      </c>
      <c r="E190" s="159">
        <v>58</v>
      </c>
      <c r="F190" s="159">
        <v>58</v>
      </c>
      <c r="G190" s="160">
        <v>55</v>
      </c>
      <c r="H190" s="159">
        <v>48</v>
      </c>
      <c r="I190" s="159">
        <v>37</v>
      </c>
      <c r="J190" s="160">
        <v>30</v>
      </c>
      <c r="K190" s="159">
        <v>25</v>
      </c>
      <c r="L190" s="160">
        <v>22</v>
      </c>
      <c r="M190" s="159">
        <v>58</v>
      </c>
      <c r="N190" s="159">
        <v>58</v>
      </c>
      <c r="O190" s="160">
        <v>55</v>
      </c>
      <c r="P190" s="159">
        <v>48</v>
      </c>
      <c r="Q190" s="159">
        <v>37</v>
      </c>
      <c r="R190" s="159">
        <v>30</v>
      </c>
      <c r="S190" s="160">
        <v>25</v>
      </c>
      <c r="T190" s="159">
        <v>22</v>
      </c>
      <c r="U190" s="159">
        <v>48</v>
      </c>
      <c r="V190" s="159">
        <v>48</v>
      </c>
      <c r="W190" s="159">
        <v>48</v>
      </c>
      <c r="X190" s="159">
        <v>48</v>
      </c>
      <c r="Y190" s="159">
        <v>37</v>
      </c>
      <c r="Z190" s="159">
        <v>30</v>
      </c>
      <c r="AA190" s="159">
        <v>25</v>
      </c>
      <c r="AB190" s="159">
        <v>22</v>
      </c>
      <c r="AC190" s="691"/>
      <c r="AD190" s="163"/>
      <c r="AE190" s="305" t="s">
        <v>1167</v>
      </c>
      <c r="AF190" s="159">
        <v>349</v>
      </c>
      <c r="AG190" s="159">
        <v>349</v>
      </c>
      <c r="AH190" s="160">
        <v>332</v>
      </c>
      <c r="AI190" s="159">
        <v>287</v>
      </c>
      <c r="AJ190" s="159">
        <v>221</v>
      </c>
      <c r="AK190" s="160">
        <v>178</v>
      </c>
      <c r="AL190" s="159">
        <v>150</v>
      </c>
      <c r="AM190" s="160">
        <v>130</v>
      </c>
      <c r="AN190" s="159">
        <v>349</v>
      </c>
      <c r="AO190" s="159">
        <v>349</v>
      </c>
      <c r="AP190" s="160">
        <v>332</v>
      </c>
      <c r="AQ190" s="159">
        <v>287</v>
      </c>
      <c r="AR190" s="159">
        <v>221</v>
      </c>
      <c r="AS190" s="159">
        <v>178</v>
      </c>
      <c r="AT190" s="160">
        <v>150</v>
      </c>
      <c r="AU190" s="159">
        <v>130</v>
      </c>
      <c r="AV190" s="159">
        <v>512</v>
      </c>
      <c r="AW190" s="159">
        <v>512</v>
      </c>
      <c r="AX190" s="159">
        <v>512</v>
      </c>
      <c r="AY190" s="159">
        <v>511</v>
      </c>
      <c r="AZ190" s="159">
        <v>393</v>
      </c>
      <c r="BA190" s="159">
        <v>318</v>
      </c>
      <c r="BB190" s="159">
        <v>268</v>
      </c>
      <c r="BC190" s="159">
        <v>231</v>
      </c>
      <c r="BD190" s="691"/>
      <c r="BE190" s="163"/>
      <c r="BF190" s="305" t="s">
        <v>1167</v>
      </c>
      <c r="BG190" s="159">
        <v>265</v>
      </c>
      <c r="BH190" s="159">
        <v>341</v>
      </c>
      <c r="BI190" s="160">
        <v>461</v>
      </c>
      <c r="BJ190" s="159">
        <v>517</v>
      </c>
      <c r="BK190" s="159">
        <v>584</v>
      </c>
      <c r="BL190" s="160">
        <v>608</v>
      </c>
      <c r="BM190" s="159">
        <v>608</v>
      </c>
      <c r="BN190" s="160">
        <v>608</v>
      </c>
      <c r="BO190" s="159">
        <v>265</v>
      </c>
      <c r="BP190" s="159">
        <v>341</v>
      </c>
      <c r="BQ190" s="160">
        <v>461</v>
      </c>
      <c r="BR190" s="159">
        <v>517</v>
      </c>
      <c r="BS190" s="159">
        <v>584</v>
      </c>
      <c r="BT190" s="159">
        <v>608</v>
      </c>
      <c r="BU190" s="160">
        <v>608</v>
      </c>
      <c r="BV190" s="159">
        <v>608</v>
      </c>
      <c r="BW190" s="159">
        <v>219</v>
      </c>
      <c r="BX190" s="159">
        <v>281</v>
      </c>
      <c r="BY190" s="159">
        <v>398</v>
      </c>
      <c r="BZ190" s="159">
        <v>513</v>
      </c>
      <c r="CA190" s="159">
        <v>584</v>
      </c>
      <c r="CB190" s="159">
        <v>608</v>
      </c>
      <c r="CC190" s="159">
        <v>608</v>
      </c>
      <c r="CD190" s="159">
        <v>608</v>
      </c>
      <c r="CE190" s="691"/>
      <c r="CF190" s="163"/>
      <c r="CG190" s="305" t="s">
        <v>1167</v>
      </c>
      <c r="CH190" s="159">
        <v>168</v>
      </c>
      <c r="CI190" s="159">
        <v>170</v>
      </c>
      <c r="CJ190" s="160">
        <v>291</v>
      </c>
      <c r="CK190" s="159">
        <v>363</v>
      </c>
      <c r="CL190" s="159">
        <v>415</v>
      </c>
      <c r="CM190" s="160">
        <v>432</v>
      </c>
      <c r="CN190" s="159">
        <v>432</v>
      </c>
      <c r="CO190" s="160">
        <v>432</v>
      </c>
      <c r="CP190" s="159">
        <v>168</v>
      </c>
      <c r="CQ190" s="159">
        <v>170</v>
      </c>
      <c r="CR190" s="160">
        <v>291</v>
      </c>
      <c r="CS190" s="159">
        <v>363</v>
      </c>
      <c r="CT190" s="159">
        <v>415</v>
      </c>
      <c r="CU190" s="159">
        <v>432</v>
      </c>
      <c r="CV190" s="160">
        <v>432</v>
      </c>
      <c r="CW190" s="159">
        <v>432</v>
      </c>
      <c r="CX190" s="159">
        <v>238</v>
      </c>
      <c r="CY190" s="159">
        <v>238</v>
      </c>
      <c r="CZ190" s="159">
        <v>250</v>
      </c>
      <c r="DA190" s="159">
        <v>360</v>
      </c>
      <c r="DB190" s="159">
        <v>415</v>
      </c>
      <c r="DC190" s="159">
        <v>432</v>
      </c>
      <c r="DD190" s="159">
        <v>432</v>
      </c>
      <c r="DE190" s="159">
        <v>432</v>
      </c>
    </row>
    <row r="191" spans="1:109">
      <c r="A191" s="143">
        <v>191</v>
      </c>
      <c r="B191" s="691"/>
      <c r="C191" s="164"/>
      <c r="D191" s="303" t="s">
        <v>1165</v>
      </c>
      <c r="E191" s="155">
        <v>89</v>
      </c>
      <c r="F191" s="155">
        <v>89</v>
      </c>
      <c r="G191" s="156">
        <v>69</v>
      </c>
      <c r="H191" s="155">
        <v>48</v>
      </c>
      <c r="I191" s="155">
        <v>37</v>
      </c>
      <c r="J191" s="156">
        <v>30</v>
      </c>
      <c r="K191" s="155">
        <v>25</v>
      </c>
      <c r="L191" s="156">
        <v>22</v>
      </c>
      <c r="M191" s="155">
        <v>89</v>
      </c>
      <c r="N191" s="155">
        <v>89</v>
      </c>
      <c r="O191" s="156">
        <v>69</v>
      </c>
      <c r="P191" s="155">
        <v>48</v>
      </c>
      <c r="Q191" s="155">
        <v>37</v>
      </c>
      <c r="R191" s="155">
        <v>30</v>
      </c>
      <c r="S191" s="156">
        <v>25</v>
      </c>
      <c r="T191" s="155">
        <v>22</v>
      </c>
      <c r="U191" s="155">
        <v>56</v>
      </c>
      <c r="V191" s="155">
        <v>56</v>
      </c>
      <c r="W191" s="155">
        <v>56</v>
      </c>
      <c r="X191" s="155">
        <v>48</v>
      </c>
      <c r="Y191" s="155">
        <v>37</v>
      </c>
      <c r="Z191" s="155">
        <v>30</v>
      </c>
      <c r="AA191" s="155">
        <v>25</v>
      </c>
      <c r="AB191" s="155">
        <v>22</v>
      </c>
      <c r="AC191" s="691"/>
      <c r="AD191" s="164"/>
      <c r="AE191" s="303" t="s">
        <v>1165</v>
      </c>
      <c r="AF191" s="155">
        <v>633</v>
      </c>
      <c r="AG191" s="155">
        <v>633</v>
      </c>
      <c r="AH191" s="156">
        <v>488</v>
      </c>
      <c r="AI191" s="155">
        <v>339</v>
      </c>
      <c r="AJ191" s="155">
        <v>260</v>
      </c>
      <c r="AK191" s="156">
        <v>211</v>
      </c>
      <c r="AL191" s="155">
        <v>178</v>
      </c>
      <c r="AM191" s="156">
        <v>153</v>
      </c>
      <c r="AN191" s="155">
        <v>633</v>
      </c>
      <c r="AO191" s="155">
        <v>633</v>
      </c>
      <c r="AP191" s="156">
        <v>488</v>
      </c>
      <c r="AQ191" s="155">
        <v>339</v>
      </c>
      <c r="AR191" s="155">
        <v>260</v>
      </c>
      <c r="AS191" s="155">
        <v>211</v>
      </c>
      <c r="AT191" s="156">
        <v>178</v>
      </c>
      <c r="AU191" s="155">
        <v>153</v>
      </c>
      <c r="AV191" s="155">
        <v>713</v>
      </c>
      <c r="AW191" s="155">
        <v>713</v>
      </c>
      <c r="AX191" s="155">
        <v>713</v>
      </c>
      <c r="AY191" s="155">
        <v>602</v>
      </c>
      <c r="AZ191" s="155">
        <v>462</v>
      </c>
      <c r="BA191" s="155">
        <v>375</v>
      </c>
      <c r="BB191" s="155">
        <v>315</v>
      </c>
      <c r="BC191" s="155">
        <v>272</v>
      </c>
      <c r="BD191" s="691"/>
      <c r="BE191" s="164"/>
      <c r="BF191" s="303" t="s">
        <v>1165</v>
      </c>
      <c r="BG191" s="155">
        <v>469</v>
      </c>
      <c r="BH191" s="155">
        <v>563</v>
      </c>
      <c r="BI191" s="156">
        <v>702</v>
      </c>
      <c r="BJ191" s="155">
        <v>641</v>
      </c>
      <c r="BK191" s="155">
        <v>608</v>
      </c>
      <c r="BL191" s="156">
        <v>608</v>
      </c>
      <c r="BM191" s="155">
        <v>608</v>
      </c>
      <c r="BN191" s="156">
        <v>608</v>
      </c>
      <c r="BO191" s="155">
        <v>469</v>
      </c>
      <c r="BP191" s="155">
        <v>563</v>
      </c>
      <c r="BQ191" s="156">
        <v>702</v>
      </c>
      <c r="BR191" s="155">
        <v>641</v>
      </c>
      <c r="BS191" s="155">
        <v>608</v>
      </c>
      <c r="BT191" s="155">
        <v>608</v>
      </c>
      <c r="BU191" s="156">
        <v>608</v>
      </c>
      <c r="BV191" s="155">
        <v>608</v>
      </c>
      <c r="BW191" s="155">
        <v>298</v>
      </c>
      <c r="BX191" s="155">
        <v>358</v>
      </c>
      <c r="BY191" s="155">
        <v>495</v>
      </c>
      <c r="BZ191" s="155">
        <v>632</v>
      </c>
      <c r="CA191" s="155">
        <v>608</v>
      </c>
      <c r="CB191" s="155">
        <v>608</v>
      </c>
      <c r="CC191" s="155">
        <v>608</v>
      </c>
      <c r="CD191" s="155">
        <v>608</v>
      </c>
      <c r="CE191" s="691"/>
      <c r="CF191" s="164"/>
      <c r="CG191" s="303" t="s">
        <v>1165</v>
      </c>
      <c r="CH191" s="155">
        <v>298</v>
      </c>
      <c r="CI191" s="155">
        <v>298</v>
      </c>
      <c r="CJ191" s="156">
        <v>420</v>
      </c>
      <c r="CK191" s="155">
        <v>432</v>
      </c>
      <c r="CL191" s="155">
        <v>432</v>
      </c>
      <c r="CM191" s="156">
        <v>432</v>
      </c>
      <c r="CN191" s="155">
        <v>432</v>
      </c>
      <c r="CO191" s="156">
        <v>432</v>
      </c>
      <c r="CP191" s="155">
        <v>298</v>
      </c>
      <c r="CQ191" s="155">
        <v>298</v>
      </c>
      <c r="CR191" s="156">
        <v>420</v>
      </c>
      <c r="CS191" s="155">
        <v>432</v>
      </c>
      <c r="CT191" s="155">
        <v>432</v>
      </c>
      <c r="CU191" s="155">
        <v>432</v>
      </c>
      <c r="CV191" s="156">
        <v>432</v>
      </c>
      <c r="CW191" s="155">
        <v>432</v>
      </c>
      <c r="CX191" s="155">
        <v>332</v>
      </c>
      <c r="CY191" s="155">
        <v>332</v>
      </c>
      <c r="CZ191" s="155">
        <v>332</v>
      </c>
      <c r="DA191" s="155">
        <v>426</v>
      </c>
      <c r="DB191" s="155">
        <v>432</v>
      </c>
      <c r="DC191" s="155">
        <v>432</v>
      </c>
      <c r="DD191" s="155">
        <v>432</v>
      </c>
      <c r="DE191" s="155">
        <v>432</v>
      </c>
    </row>
    <row r="192" spans="1:109">
      <c r="A192" s="143">
        <v>192</v>
      </c>
      <c r="B192" s="691"/>
      <c r="C192" s="699">
        <v>130</v>
      </c>
      <c r="D192" s="304" t="s">
        <v>1166</v>
      </c>
      <c r="E192" s="157">
        <v>60</v>
      </c>
      <c r="F192" s="157">
        <v>60</v>
      </c>
      <c r="G192" s="158">
        <v>60</v>
      </c>
      <c r="H192" s="157">
        <v>48</v>
      </c>
      <c r="I192" s="157">
        <v>37</v>
      </c>
      <c r="J192" s="158">
        <v>30</v>
      </c>
      <c r="K192" s="157">
        <v>25</v>
      </c>
      <c r="L192" s="158">
        <v>21</v>
      </c>
      <c r="M192" s="157">
        <v>60</v>
      </c>
      <c r="N192" s="157">
        <v>60</v>
      </c>
      <c r="O192" s="158">
        <v>60</v>
      </c>
      <c r="P192" s="157">
        <v>48</v>
      </c>
      <c r="Q192" s="157">
        <v>37</v>
      </c>
      <c r="R192" s="157">
        <v>30</v>
      </c>
      <c r="S192" s="158">
        <v>25</v>
      </c>
      <c r="T192" s="157">
        <v>21</v>
      </c>
      <c r="U192" s="157">
        <v>50</v>
      </c>
      <c r="V192" s="157">
        <v>50</v>
      </c>
      <c r="W192" s="157">
        <v>50</v>
      </c>
      <c r="X192" s="157">
        <v>48</v>
      </c>
      <c r="Y192" s="157">
        <v>37</v>
      </c>
      <c r="Z192" s="157">
        <v>30</v>
      </c>
      <c r="AA192" s="157">
        <v>25</v>
      </c>
      <c r="AB192" s="157">
        <v>21</v>
      </c>
      <c r="AC192" s="691"/>
      <c r="AD192" s="699">
        <v>130</v>
      </c>
      <c r="AE192" s="304" t="s">
        <v>1166</v>
      </c>
      <c r="AF192" s="157">
        <v>427</v>
      </c>
      <c r="AG192" s="157">
        <v>427</v>
      </c>
      <c r="AH192" s="158">
        <v>427</v>
      </c>
      <c r="AI192" s="157">
        <v>339</v>
      </c>
      <c r="AJ192" s="157">
        <v>260</v>
      </c>
      <c r="AK192" s="158">
        <v>211</v>
      </c>
      <c r="AL192" s="157">
        <v>177</v>
      </c>
      <c r="AM192" s="158">
        <v>153</v>
      </c>
      <c r="AN192" s="157">
        <v>427</v>
      </c>
      <c r="AO192" s="157">
        <v>427</v>
      </c>
      <c r="AP192" s="158">
        <v>427</v>
      </c>
      <c r="AQ192" s="157">
        <v>339</v>
      </c>
      <c r="AR192" s="157">
        <v>260</v>
      </c>
      <c r="AS192" s="157">
        <v>211</v>
      </c>
      <c r="AT192" s="158">
        <v>177</v>
      </c>
      <c r="AU192" s="157">
        <v>153</v>
      </c>
      <c r="AV192" s="157">
        <v>625</v>
      </c>
      <c r="AW192" s="157">
        <v>625</v>
      </c>
      <c r="AX192" s="157">
        <v>625</v>
      </c>
      <c r="AY192" s="157">
        <v>603</v>
      </c>
      <c r="AZ192" s="157">
        <v>461</v>
      </c>
      <c r="BA192" s="157">
        <v>374</v>
      </c>
      <c r="BB192" s="157">
        <v>314</v>
      </c>
      <c r="BC192" s="157">
        <v>271</v>
      </c>
      <c r="BD192" s="691"/>
      <c r="BE192" s="699">
        <v>130</v>
      </c>
      <c r="BF192" s="304" t="s">
        <v>1166</v>
      </c>
      <c r="BG192" s="157">
        <v>315</v>
      </c>
      <c r="BH192" s="157">
        <v>379</v>
      </c>
      <c r="BI192" s="158">
        <v>522</v>
      </c>
      <c r="BJ192" s="157">
        <v>606</v>
      </c>
      <c r="BK192" s="157">
        <v>608</v>
      </c>
      <c r="BL192" s="158">
        <v>609</v>
      </c>
      <c r="BM192" s="157">
        <v>609</v>
      </c>
      <c r="BN192" s="158">
        <v>608</v>
      </c>
      <c r="BO192" s="157">
        <v>315</v>
      </c>
      <c r="BP192" s="157">
        <v>379</v>
      </c>
      <c r="BQ192" s="158">
        <v>522</v>
      </c>
      <c r="BR192" s="157">
        <v>606</v>
      </c>
      <c r="BS192" s="157">
        <v>608</v>
      </c>
      <c r="BT192" s="157">
        <v>609</v>
      </c>
      <c r="BU192" s="158">
        <v>609</v>
      </c>
      <c r="BV192" s="157">
        <v>608</v>
      </c>
      <c r="BW192" s="157">
        <v>260</v>
      </c>
      <c r="BX192" s="157">
        <v>314</v>
      </c>
      <c r="BY192" s="157">
        <v>434</v>
      </c>
      <c r="BZ192" s="157">
        <v>553</v>
      </c>
      <c r="CA192" s="157">
        <v>608</v>
      </c>
      <c r="CB192" s="157">
        <v>609</v>
      </c>
      <c r="CC192" s="157">
        <v>609</v>
      </c>
      <c r="CD192" s="157">
        <v>608</v>
      </c>
      <c r="CE192" s="691"/>
      <c r="CF192" s="699">
        <v>130</v>
      </c>
      <c r="CG192" s="304" t="s">
        <v>1166</v>
      </c>
      <c r="CH192" s="157">
        <v>200</v>
      </c>
      <c r="CI192" s="157">
        <v>200</v>
      </c>
      <c r="CJ192" s="158">
        <v>312</v>
      </c>
      <c r="CK192" s="157">
        <v>409</v>
      </c>
      <c r="CL192" s="157">
        <v>432</v>
      </c>
      <c r="CM192" s="158">
        <v>432</v>
      </c>
      <c r="CN192" s="157">
        <v>432</v>
      </c>
      <c r="CO192" s="158">
        <v>432</v>
      </c>
      <c r="CP192" s="157">
        <v>200</v>
      </c>
      <c r="CQ192" s="157">
        <v>200</v>
      </c>
      <c r="CR192" s="158">
        <v>312</v>
      </c>
      <c r="CS192" s="157">
        <v>409</v>
      </c>
      <c r="CT192" s="157">
        <v>432</v>
      </c>
      <c r="CU192" s="157">
        <v>432</v>
      </c>
      <c r="CV192" s="158">
        <v>432</v>
      </c>
      <c r="CW192" s="157">
        <v>432</v>
      </c>
      <c r="CX192" s="157">
        <v>291</v>
      </c>
      <c r="CY192" s="157">
        <v>291</v>
      </c>
      <c r="CZ192" s="157">
        <v>291</v>
      </c>
      <c r="DA192" s="157">
        <v>374</v>
      </c>
      <c r="DB192" s="157">
        <v>432</v>
      </c>
      <c r="DC192" s="157">
        <v>432</v>
      </c>
      <c r="DD192" s="157">
        <v>432</v>
      </c>
      <c r="DE192" s="157">
        <v>432</v>
      </c>
    </row>
    <row r="193" spans="1:109">
      <c r="A193" s="143">
        <v>193</v>
      </c>
      <c r="B193" s="691"/>
      <c r="C193" s="700"/>
      <c r="D193" s="305" t="s">
        <v>1167</v>
      </c>
      <c r="E193" s="159">
        <v>55</v>
      </c>
      <c r="F193" s="159">
        <v>55</v>
      </c>
      <c r="G193" s="160">
        <v>54</v>
      </c>
      <c r="H193" s="159">
        <v>47</v>
      </c>
      <c r="I193" s="159">
        <v>37</v>
      </c>
      <c r="J193" s="160">
        <v>30</v>
      </c>
      <c r="K193" s="159">
        <v>25</v>
      </c>
      <c r="L193" s="160">
        <v>22</v>
      </c>
      <c r="M193" s="159">
        <v>55</v>
      </c>
      <c r="N193" s="159">
        <v>55</v>
      </c>
      <c r="O193" s="160">
        <v>54</v>
      </c>
      <c r="P193" s="159">
        <v>47</v>
      </c>
      <c r="Q193" s="159">
        <v>37</v>
      </c>
      <c r="R193" s="159">
        <v>30</v>
      </c>
      <c r="S193" s="160">
        <v>25</v>
      </c>
      <c r="T193" s="159">
        <v>22</v>
      </c>
      <c r="U193" s="159">
        <v>45</v>
      </c>
      <c r="V193" s="159">
        <v>45</v>
      </c>
      <c r="W193" s="159">
        <v>45</v>
      </c>
      <c r="X193" s="159">
        <v>45</v>
      </c>
      <c r="Y193" s="159">
        <v>37</v>
      </c>
      <c r="Z193" s="159">
        <v>30</v>
      </c>
      <c r="AA193" s="159">
        <v>25</v>
      </c>
      <c r="AB193" s="159">
        <v>22</v>
      </c>
      <c r="AC193" s="691"/>
      <c r="AD193" s="700"/>
      <c r="AE193" s="305" t="s">
        <v>1167</v>
      </c>
      <c r="AF193" s="159">
        <v>390</v>
      </c>
      <c r="AG193" s="159">
        <v>390</v>
      </c>
      <c r="AH193" s="160">
        <v>383</v>
      </c>
      <c r="AI193" s="159">
        <v>337</v>
      </c>
      <c r="AJ193" s="159">
        <v>260</v>
      </c>
      <c r="AK193" s="160">
        <v>211</v>
      </c>
      <c r="AL193" s="159">
        <v>177</v>
      </c>
      <c r="AM193" s="160">
        <v>154</v>
      </c>
      <c r="AN193" s="159">
        <v>390</v>
      </c>
      <c r="AO193" s="159">
        <v>390</v>
      </c>
      <c r="AP193" s="160">
        <v>383</v>
      </c>
      <c r="AQ193" s="159">
        <v>337</v>
      </c>
      <c r="AR193" s="159">
        <v>260</v>
      </c>
      <c r="AS193" s="159">
        <v>211</v>
      </c>
      <c r="AT193" s="160">
        <v>177</v>
      </c>
      <c r="AU193" s="159">
        <v>154</v>
      </c>
      <c r="AV193" s="159">
        <v>571</v>
      </c>
      <c r="AW193" s="159">
        <v>571</v>
      </c>
      <c r="AX193" s="159">
        <v>571</v>
      </c>
      <c r="AY193" s="159">
        <v>571</v>
      </c>
      <c r="AZ193" s="159">
        <v>462</v>
      </c>
      <c r="BA193" s="159">
        <v>374</v>
      </c>
      <c r="BB193" s="159">
        <v>315</v>
      </c>
      <c r="BC193" s="159">
        <v>272</v>
      </c>
      <c r="BD193" s="691"/>
      <c r="BE193" s="700"/>
      <c r="BF193" s="305" t="s">
        <v>1167</v>
      </c>
      <c r="BG193" s="159">
        <v>288</v>
      </c>
      <c r="BH193" s="159">
        <v>346</v>
      </c>
      <c r="BI193" s="160">
        <v>473</v>
      </c>
      <c r="BJ193" s="159">
        <v>533</v>
      </c>
      <c r="BK193" s="159">
        <v>584</v>
      </c>
      <c r="BL193" s="160">
        <v>608</v>
      </c>
      <c r="BM193" s="159">
        <v>608</v>
      </c>
      <c r="BN193" s="160">
        <v>608</v>
      </c>
      <c r="BO193" s="159">
        <v>288</v>
      </c>
      <c r="BP193" s="159">
        <v>346</v>
      </c>
      <c r="BQ193" s="160">
        <v>473</v>
      </c>
      <c r="BR193" s="159">
        <v>533</v>
      </c>
      <c r="BS193" s="159">
        <v>584</v>
      </c>
      <c r="BT193" s="159">
        <v>608</v>
      </c>
      <c r="BU193" s="160">
        <v>608</v>
      </c>
      <c r="BV193" s="159">
        <v>608</v>
      </c>
      <c r="BW193" s="159">
        <v>238</v>
      </c>
      <c r="BX193" s="159">
        <v>286</v>
      </c>
      <c r="BY193" s="159">
        <v>396</v>
      </c>
      <c r="BZ193" s="159">
        <v>506</v>
      </c>
      <c r="CA193" s="159">
        <v>584</v>
      </c>
      <c r="CB193" s="159">
        <v>608</v>
      </c>
      <c r="CC193" s="159">
        <v>608</v>
      </c>
      <c r="CD193" s="159">
        <v>608</v>
      </c>
      <c r="CE193" s="691"/>
      <c r="CF193" s="700"/>
      <c r="CG193" s="305" t="s">
        <v>1167</v>
      </c>
      <c r="CH193" s="159">
        <v>183</v>
      </c>
      <c r="CI193" s="159">
        <v>183</v>
      </c>
      <c r="CJ193" s="160">
        <v>284</v>
      </c>
      <c r="CK193" s="159">
        <v>360</v>
      </c>
      <c r="CL193" s="159">
        <v>415</v>
      </c>
      <c r="CM193" s="160">
        <v>432</v>
      </c>
      <c r="CN193" s="159">
        <v>432</v>
      </c>
      <c r="CO193" s="160">
        <v>432</v>
      </c>
      <c r="CP193" s="159">
        <v>183</v>
      </c>
      <c r="CQ193" s="159">
        <v>183</v>
      </c>
      <c r="CR193" s="160">
        <v>284</v>
      </c>
      <c r="CS193" s="159">
        <v>360</v>
      </c>
      <c r="CT193" s="159">
        <v>415</v>
      </c>
      <c r="CU193" s="159">
        <v>432</v>
      </c>
      <c r="CV193" s="160">
        <v>432</v>
      </c>
      <c r="CW193" s="159">
        <v>432</v>
      </c>
      <c r="CX193" s="159">
        <v>266</v>
      </c>
      <c r="CY193" s="159">
        <v>266</v>
      </c>
      <c r="CZ193" s="159">
        <v>266</v>
      </c>
      <c r="DA193" s="159">
        <v>342</v>
      </c>
      <c r="DB193" s="159">
        <v>415</v>
      </c>
      <c r="DC193" s="159">
        <v>432</v>
      </c>
      <c r="DD193" s="159">
        <v>432</v>
      </c>
      <c r="DE193" s="159">
        <v>432</v>
      </c>
    </row>
    <row r="194" spans="1:109">
      <c r="A194" s="143">
        <v>194</v>
      </c>
      <c r="B194" s="691"/>
      <c r="C194" s="710">
        <v>140</v>
      </c>
      <c r="D194" s="303" t="s">
        <v>1165</v>
      </c>
      <c r="E194" s="155">
        <v>84</v>
      </c>
      <c r="F194" s="155">
        <v>84</v>
      </c>
      <c r="G194" s="156">
        <v>69</v>
      </c>
      <c r="H194" s="155">
        <v>48</v>
      </c>
      <c r="I194" s="155">
        <v>37</v>
      </c>
      <c r="J194" s="156">
        <v>30</v>
      </c>
      <c r="K194" s="155">
        <v>25</v>
      </c>
      <c r="L194" s="156">
        <v>22</v>
      </c>
      <c r="M194" s="155">
        <v>84</v>
      </c>
      <c r="N194" s="155">
        <v>84</v>
      </c>
      <c r="O194" s="156">
        <v>69</v>
      </c>
      <c r="P194" s="155">
        <v>48</v>
      </c>
      <c r="Q194" s="155">
        <v>37</v>
      </c>
      <c r="R194" s="155">
        <v>30</v>
      </c>
      <c r="S194" s="156">
        <v>25</v>
      </c>
      <c r="T194" s="155">
        <v>22</v>
      </c>
      <c r="U194" s="155">
        <v>48</v>
      </c>
      <c r="V194" s="155">
        <v>48</v>
      </c>
      <c r="W194" s="155">
        <v>48</v>
      </c>
      <c r="X194" s="155">
        <v>48</v>
      </c>
      <c r="Y194" s="155">
        <v>37</v>
      </c>
      <c r="Z194" s="155">
        <v>30</v>
      </c>
      <c r="AA194" s="155">
        <v>25</v>
      </c>
      <c r="AB194" s="155">
        <v>22</v>
      </c>
      <c r="AC194" s="691"/>
      <c r="AD194" s="710">
        <v>140</v>
      </c>
      <c r="AE194" s="303" t="s">
        <v>1165</v>
      </c>
      <c r="AF194" s="155">
        <v>702</v>
      </c>
      <c r="AG194" s="155">
        <v>702</v>
      </c>
      <c r="AH194" s="156">
        <v>571</v>
      </c>
      <c r="AI194" s="155">
        <v>397</v>
      </c>
      <c r="AJ194" s="155">
        <v>305</v>
      </c>
      <c r="AK194" s="156">
        <v>247</v>
      </c>
      <c r="AL194" s="155">
        <v>208</v>
      </c>
      <c r="AM194" s="156">
        <v>179</v>
      </c>
      <c r="AN194" s="155">
        <v>702</v>
      </c>
      <c r="AO194" s="155">
        <v>702</v>
      </c>
      <c r="AP194" s="156">
        <v>571</v>
      </c>
      <c r="AQ194" s="155">
        <v>397</v>
      </c>
      <c r="AR194" s="155">
        <v>305</v>
      </c>
      <c r="AS194" s="155">
        <v>247</v>
      </c>
      <c r="AT194" s="156">
        <v>208</v>
      </c>
      <c r="AU194" s="155">
        <v>179</v>
      </c>
      <c r="AV194" s="155">
        <v>713</v>
      </c>
      <c r="AW194" s="155">
        <v>713</v>
      </c>
      <c r="AX194" s="155">
        <v>713</v>
      </c>
      <c r="AY194" s="155">
        <v>702</v>
      </c>
      <c r="AZ194" s="155">
        <v>538</v>
      </c>
      <c r="BA194" s="155">
        <v>436</v>
      </c>
      <c r="BB194" s="155">
        <v>367</v>
      </c>
      <c r="BC194" s="155">
        <v>316</v>
      </c>
      <c r="BD194" s="691"/>
      <c r="BE194" s="710">
        <v>140</v>
      </c>
      <c r="BF194" s="303" t="s">
        <v>1165</v>
      </c>
      <c r="BG194" s="155">
        <v>508</v>
      </c>
      <c r="BH194" s="155">
        <v>575</v>
      </c>
      <c r="BI194" s="156">
        <v>726</v>
      </c>
      <c r="BJ194" s="155">
        <v>668</v>
      </c>
      <c r="BK194" s="155">
        <v>618</v>
      </c>
      <c r="BL194" s="156">
        <v>608</v>
      </c>
      <c r="BM194" s="155">
        <v>608</v>
      </c>
      <c r="BN194" s="156">
        <v>608</v>
      </c>
      <c r="BO194" s="155">
        <v>508</v>
      </c>
      <c r="BP194" s="155">
        <v>575</v>
      </c>
      <c r="BQ194" s="156">
        <v>726</v>
      </c>
      <c r="BR194" s="155">
        <v>668</v>
      </c>
      <c r="BS194" s="155">
        <v>618</v>
      </c>
      <c r="BT194" s="155">
        <v>608</v>
      </c>
      <c r="BU194" s="156">
        <v>608</v>
      </c>
      <c r="BV194" s="155">
        <v>608</v>
      </c>
      <c r="BW194" s="155">
        <v>292</v>
      </c>
      <c r="BX194" s="155">
        <v>330</v>
      </c>
      <c r="BY194" s="155">
        <v>448</v>
      </c>
      <c r="BZ194" s="155">
        <v>565</v>
      </c>
      <c r="CA194" s="155">
        <v>618</v>
      </c>
      <c r="CB194" s="155">
        <v>608</v>
      </c>
      <c r="CC194" s="155">
        <v>608</v>
      </c>
      <c r="CD194" s="155">
        <v>608</v>
      </c>
      <c r="CE194" s="691"/>
      <c r="CF194" s="710">
        <v>140</v>
      </c>
      <c r="CG194" s="303" t="s">
        <v>1165</v>
      </c>
      <c r="CH194" s="155">
        <v>327</v>
      </c>
      <c r="CI194" s="155">
        <v>327</v>
      </c>
      <c r="CJ194" s="156">
        <v>412</v>
      </c>
      <c r="CK194" s="155">
        <v>432</v>
      </c>
      <c r="CL194" s="155">
        <v>432</v>
      </c>
      <c r="CM194" s="156">
        <v>432</v>
      </c>
      <c r="CN194" s="155">
        <v>432</v>
      </c>
      <c r="CO194" s="156">
        <v>432</v>
      </c>
      <c r="CP194" s="155">
        <v>327</v>
      </c>
      <c r="CQ194" s="155">
        <v>327</v>
      </c>
      <c r="CR194" s="156">
        <v>412</v>
      </c>
      <c r="CS194" s="155">
        <v>432</v>
      </c>
      <c r="CT194" s="155">
        <v>432</v>
      </c>
      <c r="CU194" s="155">
        <v>432</v>
      </c>
      <c r="CV194" s="156">
        <v>432</v>
      </c>
      <c r="CW194" s="155">
        <v>432</v>
      </c>
      <c r="CX194" s="155">
        <v>332</v>
      </c>
      <c r="CY194" s="155">
        <v>332</v>
      </c>
      <c r="CZ194" s="155">
        <v>332</v>
      </c>
      <c r="DA194" s="155">
        <v>366</v>
      </c>
      <c r="DB194" s="155">
        <v>432</v>
      </c>
      <c r="DC194" s="155">
        <v>432</v>
      </c>
      <c r="DD194" s="155">
        <v>432</v>
      </c>
      <c r="DE194" s="155">
        <v>432</v>
      </c>
    </row>
    <row r="195" spans="1:109">
      <c r="A195" s="143">
        <v>195</v>
      </c>
      <c r="B195" s="691"/>
      <c r="C195" s="711"/>
      <c r="D195" s="304" t="s">
        <v>1166</v>
      </c>
      <c r="E195" s="157">
        <v>57</v>
      </c>
      <c r="F195" s="157">
        <v>57</v>
      </c>
      <c r="G195" s="158">
        <v>57</v>
      </c>
      <c r="H195" s="157">
        <v>48</v>
      </c>
      <c r="I195" s="157">
        <v>37</v>
      </c>
      <c r="J195" s="158">
        <v>30</v>
      </c>
      <c r="K195" s="157">
        <v>25</v>
      </c>
      <c r="L195" s="158">
        <v>21</v>
      </c>
      <c r="M195" s="157">
        <v>57</v>
      </c>
      <c r="N195" s="157">
        <v>57</v>
      </c>
      <c r="O195" s="158">
        <v>57</v>
      </c>
      <c r="P195" s="157">
        <v>48</v>
      </c>
      <c r="Q195" s="157">
        <v>37</v>
      </c>
      <c r="R195" s="157">
        <v>30</v>
      </c>
      <c r="S195" s="158">
        <v>25</v>
      </c>
      <c r="T195" s="157">
        <v>21</v>
      </c>
      <c r="U195" s="157">
        <v>47</v>
      </c>
      <c r="V195" s="157">
        <v>47</v>
      </c>
      <c r="W195" s="157">
        <v>47</v>
      </c>
      <c r="X195" s="157">
        <v>47</v>
      </c>
      <c r="Y195" s="157">
        <v>37</v>
      </c>
      <c r="Z195" s="157">
        <v>30</v>
      </c>
      <c r="AA195" s="157">
        <v>25</v>
      </c>
      <c r="AB195" s="157">
        <v>21</v>
      </c>
      <c r="AC195" s="691"/>
      <c r="AD195" s="711"/>
      <c r="AE195" s="304" t="s">
        <v>1166</v>
      </c>
      <c r="AF195" s="157">
        <v>474</v>
      </c>
      <c r="AG195" s="157">
        <v>474</v>
      </c>
      <c r="AH195" s="158">
        <v>474</v>
      </c>
      <c r="AI195" s="157">
        <v>396</v>
      </c>
      <c r="AJ195" s="157">
        <v>305</v>
      </c>
      <c r="AK195" s="158">
        <v>247</v>
      </c>
      <c r="AL195" s="157">
        <v>207</v>
      </c>
      <c r="AM195" s="158">
        <v>179</v>
      </c>
      <c r="AN195" s="157">
        <v>474</v>
      </c>
      <c r="AO195" s="157">
        <v>474</v>
      </c>
      <c r="AP195" s="158">
        <v>474</v>
      </c>
      <c r="AQ195" s="157">
        <v>396</v>
      </c>
      <c r="AR195" s="157">
        <v>305</v>
      </c>
      <c r="AS195" s="157">
        <v>247</v>
      </c>
      <c r="AT195" s="158">
        <v>207</v>
      </c>
      <c r="AU195" s="157">
        <v>179</v>
      </c>
      <c r="AV195" s="157">
        <v>693</v>
      </c>
      <c r="AW195" s="157">
        <v>693</v>
      </c>
      <c r="AX195" s="157">
        <v>693</v>
      </c>
      <c r="AY195" s="157">
        <v>693</v>
      </c>
      <c r="AZ195" s="157">
        <v>538</v>
      </c>
      <c r="BA195" s="157">
        <v>437</v>
      </c>
      <c r="BB195" s="157">
        <v>366</v>
      </c>
      <c r="BC195" s="157">
        <v>316</v>
      </c>
      <c r="BD195" s="691"/>
      <c r="BE195" s="711"/>
      <c r="BF195" s="304" t="s">
        <v>1166</v>
      </c>
      <c r="BG195" s="157">
        <v>342</v>
      </c>
      <c r="BH195" s="157">
        <v>388</v>
      </c>
      <c r="BI195" s="158">
        <v>525</v>
      </c>
      <c r="BJ195" s="157">
        <v>618</v>
      </c>
      <c r="BK195" s="157">
        <v>619</v>
      </c>
      <c r="BL195" s="158">
        <v>609</v>
      </c>
      <c r="BM195" s="157">
        <v>609</v>
      </c>
      <c r="BN195" s="158">
        <v>608</v>
      </c>
      <c r="BO195" s="157">
        <v>342</v>
      </c>
      <c r="BP195" s="157">
        <v>388</v>
      </c>
      <c r="BQ195" s="158">
        <v>525</v>
      </c>
      <c r="BR195" s="157">
        <v>618</v>
      </c>
      <c r="BS195" s="157">
        <v>619</v>
      </c>
      <c r="BT195" s="157">
        <v>609</v>
      </c>
      <c r="BU195" s="158">
        <v>609</v>
      </c>
      <c r="BV195" s="157">
        <v>608</v>
      </c>
      <c r="BW195" s="157">
        <v>282</v>
      </c>
      <c r="BX195" s="157">
        <v>320</v>
      </c>
      <c r="BY195" s="157">
        <v>434</v>
      </c>
      <c r="BZ195" s="157">
        <v>548</v>
      </c>
      <c r="CA195" s="157">
        <v>617</v>
      </c>
      <c r="CB195" s="157">
        <v>609</v>
      </c>
      <c r="CC195" s="157">
        <v>609</v>
      </c>
      <c r="CD195" s="157">
        <v>608</v>
      </c>
      <c r="CE195" s="691"/>
      <c r="CF195" s="711"/>
      <c r="CG195" s="304" t="s">
        <v>1166</v>
      </c>
      <c r="CH195" s="157">
        <v>220</v>
      </c>
      <c r="CI195" s="157">
        <v>220</v>
      </c>
      <c r="CJ195" s="158">
        <v>298</v>
      </c>
      <c r="CK195" s="157">
        <v>399</v>
      </c>
      <c r="CL195" s="157">
        <v>432</v>
      </c>
      <c r="CM195" s="158">
        <v>432</v>
      </c>
      <c r="CN195" s="157">
        <v>432</v>
      </c>
      <c r="CO195" s="158">
        <v>432</v>
      </c>
      <c r="CP195" s="157">
        <v>220</v>
      </c>
      <c r="CQ195" s="157">
        <v>220</v>
      </c>
      <c r="CR195" s="158">
        <v>298</v>
      </c>
      <c r="CS195" s="157">
        <v>399</v>
      </c>
      <c r="CT195" s="157">
        <v>432</v>
      </c>
      <c r="CU195" s="157">
        <v>432</v>
      </c>
      <c r="CV195" s="158">
        <v>432</v>
      </c>
      <c r="CW195" s="157">
        <v>432</v>
      </c>
      <c r="CX195" s="157">
        <v>323</v>
      </c>
      <c r="CY195" s="157">
        <v>323</v>
      </c>
      <c r="CZ195" s="157">
        <v>323</v>
      </c>
      <c r="DA195" s="157">
        <v>354</v>
      </c>
      <c r="DB195" s="157">
        <v>432</v>
      </c>
      <c r="DC195" s="157">
        <v>432</v>
      </c>
      <c r="DD195" s="157">
        <v>432</v>
      </c>
      <c r="DE195" s="157">
        <v>432</v>
      </c>
    </row>
    <row r="196" spans="1:109">
      <c r="A196" s="143">
        <v>196</v>
      </c>
      <c r="B196" s="691"/>
      <c r="C196" s="712"/>
      <c r="D196" s="305" t="s">
        <v>1167</v>
      </c>
      <c r="E196" s="159">
        <v>52</v>
      </c>
      <c r="F196" s="159">
        <v>52</v>
      </c>
      <c r="G196" s="160">
        <v>52</v>
      </c>
      <c r="H196" s="159">
        <v>46</v>
      </c>
      <c r="I196" s="159">
        <v>37</v>
      </c>
      <c r="J196" s="160">
        <v>30</v>
      </c>
      <c r="K196" s="159">
        <v>25</v>
      </c>
      <c r="L196" s="160">
        <v>22</v>
      </c>
      <c r="M196" s="159">
        <v>52</v>
      </c>
      <c r="N196" s="159">
        <v>52</v>
      </c>
      <c r="O196" s="160">
        <v>52</v>
      </c>
      <c r="P196" s="159">
        <v>46</v>
      </c>
      <c r="Q196" s="159">
        <v>37</v>
      </c>
      <c r="R196" s="159">
        <v>30</v>
      </c>
      <c r="S196" s="160">
        <v>25</v>
      </c>
      <c r="T196" s="159">
        <v>22</v>
      </c>
      <c r="U196" s="159">
        <v>43</v>
      </c>
      <c r="V196" s="159">
        <v>43</v>
      </c>
      <c r="W196" s="159">
        <v>43</v>
      </c>
      <c r="X196" s="159">
        <v>43</v>
      </c>
      <c r="Y196" s="159">
        <v>37</v>
      </c>
      <c r="Z196" s="159">
        <v>30</v>
      </c>
      <c r="AA196" s="159">
        <v>25</v>
      </c>
      <c r="AB196" s="159">
        <v>22</v>
      </c>
      <c r="AC196" s="691"/>
      <c r="AD196" s="712"/>
      <c r="AE196" s="305" t="s">
        <v>1167</v>
      </c>
      <c r="AF196" s="159">
        <v>433</v>
      </c>
      <c r="AG196" s="159">
        <v>433</v>
      </c>
      <c r="AH196" s="160">
        <v>433</v>
      </c>
      <c r="AI196" s="159">
        <v>387</v>
      </c>
      <c r="AJ196" s="159">
        <v>305</v>
      </c>
      <c r="AK196" s="160">
        <v>246</v>
      </c>
      <c r="AL196" s="159">
        <v>208</v>
      </c>
      <c r="AM196" s="160">
        <v>179</v>
      </c>
      <c r="AN196" s="159">
        <v>433</v>
      </c>
      <c r="AO196" s="159">
        <v>433</v>
      </c>
      <c r="AP196" s="160">
        <v>433</v>
      </c>
      <c r="AQ196" s="159">
        <v>387</v>
      </c>
      <c r="AR196" s="159">
        <v>305</v>
      </c>
      <c r="AS196" s="159">
        <v>246</v>
      </c>
      <c r="AT196" s="160">
        <v>208</v>
      </c>
      <c r="AU196" s="159">
        <v>179</v>
      </c>
      <c r="AV196" s="159">
        <v>633</v>
      </c>
      <c r="AW196" s="159">
        <v>633</v>
      </c>
      <c r="AX196" s="159">
        <v>633</v>
      </c>
      <c r="AY196" s="159">
        <v>633</v>
      </c>
      <c r="AZ196" s="159">
        <v>539</v>
      </c>
      <c r="BA196" s="159">
        <v>436</v>
      </c>
      <c r="BB196" s="159">
        <v>367</v>
      </c>
      <c r="BC196" s="159">
        <v>317</v>
      </c>
      <c r="BD196" s="691"/>
      <c r="BE196" s="712"/>
      <c r="BF196" s="305" t="s">
        <v>1167</v>
      </c>
      <c r="BG196" s="159">
        <v>313</v>
      </c>
      <c r="BH196" s="159">
        <v>354</v>
      </c>
      <c r="BI196" s="160">
        <v>481</v>
      </c>
      <c r="BJ196" s="159">
        <v>545</v>
      </c>
      <c r="BK196" s="159">
        <v>594</v>
      </c>
      <c r="BL196" s="160">
        <v>608</v>
      </c>
      <c r="BM196" s="159">
        <v>608</v>
      </c>
      <c r="BN196" s="160">
        <v>608</v>
      </c>
      <c r="BO196" s="159">
        <v>313</v>
      </c>
      <c r="BP196" s="159">
        <v>354</v>
      </c>
      <c r="BQ196" s="160">
        <v>481</v>
      </c>
      <c r="BR196" s="159">
        <v>545</v>
      </c>
      <c r="BS196" s="159">
        <v>594</v>
      </c>
      <c r="BT196" s="159">
        <v>608</v>
      </c>
      <c r="BU196" s="160">
        <v>608</v>
      </c>
      <c r="BV196" s="159">
        <v>608</v>
      </c>
      <c r="BW196" s="159">
        <v>258</v>
      </c>
      <c r="BX196" s="159">
        <v>293</v>
      </c>
      <c r="BY196" s="159">
        <v>397</v>
      </c>
      <c r="BZ196" s="159">
        <v>502</v>
      </c>
      <c r="CA196" s="159">
        <v>594</v>
      </c>
      <c r="CB196" s="159">
        <v>608</v>
      </c>
      <c r="CC196" s="159">
        <v>608</v>
      </c>
      <c r="CD196" s="159">
        <v>608</v>
      </c>
      <c r="CE196" s="691"/>
      <c r="CF196" s="712"/>
      <c r="CG196" s="305" t="s">
        <v>1167</v>
      </c>
      <c r="CH196" s="159">
        <v>201</v>
      </c>
      <c r="CI196" s="159">
        <v>201</v>
      </c>
      <c r="CJ196" s="160">
        <v>273</v>
      </c>
      <c r="CK196" s="159">
        <v>353</v>
      </c>
      <c r="CL196" s="159">
        <v>415</v>
      </c>
      <c r="CM196" s="160">
        <v>432</v>
      </c>
      <c r="CN196" s="159">
        <v>432</v>
      </c>
      <c r="CO196" s="160">
        <v>432</v>
      </c>
      <c r="CP196" s="159">
        <v>201</v>
      </c>
      <c r="CQ196" s="159">
        <v>201</v>
      </c>
      <c r="CR196" s="160">
        <v>273</v>
      </c>
      <c r="CS196" s="159">
        <v>353</v>
      </c>
      <c r="CT196" s="159">
        <v>415</v>
      </c>
      <c r="CU196" s="159">
        <v>432</v>
      </c>
      <c r="CV196" s="160">
        <v>432</v>
      </c>
      <c r="CW196" s="159">
        <v>432</v>
      </c>
      <c r="CX196" s="159">
        <v>295</v>
      </c>
      <c r="CY196" s="159">
        <v>295</v>
      </c>
      <c r="CZ196" s="159">
        <v>295</v>
      </c>
      <c r="DA196" s="159">
        <v>325</v>
      </c>
      <c r="DB196" s="159">
        <v>415</v>
      </c>
      <c r="DC196" s="159">
        <v>432</v>
      </c>
      <c r="DD196" s="159">
        <v>432</v>
      </c>
      <c r="DE196" s="159">
        <v>432</v>
      </c>
    </row>
    <row r="197" spans="1:109">
      <c r="A197" s="143">
        <v>197</v>
      </c>
      <c r="B197" s="691"/>
      <c r="C197" s="684">
        <v>150</v>
      </c>
      <c r="D197" s="303" t="s">
        <v>1165</v>
      </c>
      <c r="E197" s="155">
        <v>74</v>
      </c>
      <c r="F197" s="155">
        <v>74</v>
      </c>
      <c r="G197" s="156">
        <v>69</v>
      </c>
      <c r="H197" s="155">
        <v>48</v>
      </c>
      <c r="I197" s="155">
        <v>37</v>
      </c>
      <c r="J197" s="156">
        <v>30</v>
      </c>
      <c r="K197" s="155">
        <v>25</v>
      </c>
      <c r="L197" s="156">
        <v>22</v>
      </c>
      <c r="M197" s="155">
        <v>74</v>
      </c>
      <c r="N197" s="155">
        <v>74</v>
      </c>
      <c r="O197" s="156">
        <v>69</v>
      </c>
      <c r="P197" s="155">
        <v>48</v>
      </c>
      <c r="Q197" s="155">
        <v>37</v>
      </c>
      <c r="R197" s="155">
        <v>30</v>
      </c>
      <c r="S197" s="156">
        <v>25</v>
      </c>
      <c r="T197" s="155">
        <v>22</v>
      </c>
      <c r="U197" s="155">
        <v>42</v>
      </c>
      <c r="V197" s="155">
        <v>42</v>
      </c>
      <c r="W197" s="155">
        <v>42</v>
      </c>
      <c r="X197" s="155">
        <v>42</v>
      </c>
      <c r="Y197" s="155">
        <v>37</v>
      </c>
      <c r="Z197" s="155">
        <v>30</v>
      </c>
      <c r="AA197" s="155">
        <v>25</v>
      </c>
      <c r="AB197" s="155">
        <v>22</v>
      </c>
      <c r="AC197" s="691"/>
      <c r="AD197" s="684">
        <v>150</v>
      </c>
      <c r="AE197" s="303" t="s">
        <v>1165</v>
      </c>
      <c r="AF197" s="155">
        <v>713</v>
      </c>
      <c r="AG197" s="155">
        <v>713</v>
      </c>
      <c r="AH197" s="156">
        <v>659</v>
      </c>
      <c r="AI197" s="155">
        <v>457</v>
      </c>
      <c r="AJ197" s="155">
        <v>350</v>
      </c>
      <c r="AK197" s="156">
        <v>284</v>
      </c>
      <c r="AL197" s="155">
        <v>239</v>
      </c>
      <c r="AM197" s="156">
        <v>206</v>
      </c>
      <c r="AN197" s="155">
        <v>713</v>
      </c>
      <c r="AO197" s="155">
        <v>713</v>
      </c>
      <c r="AP197" s="156">
        <v>659</v>
      </c>
      <c r="AQ197" s="155">
        <v>457</v>
      </c>
      <c r="AR197" s="155">
        <v>350</v>
      </c>
      <c r="AS197" s="155">
        <v>284</v>
      </c>
      <c r="AT197" s="156">
        <v>239</v>
      </c>
      <c r="AU197" s="155">
        <v>206</v>
      </c>
      <c r="AV197" s="155">
        <v>713</v>
      </c>
      <c r="AW197" s="155">
        <v>713</v>
      </c>
      <c r="AX197" s="155">
        <v>713</v>
      </c>
      <c r="AY197" s="155">
        <v>713</v>
      </c>
      <c r="AZ197" s="155">
        <v>620</v>
      </c>
      <c r="BA197" s="155">
        <v>502</v>
      </c>
      <c r="BB197" s="155">
        <v>422</v>
      </c>
      <c r="BC197" s="155">
        <v>364</v>
      </c>
      <c r="BD197" s="691"/>
      <c r="BE197" s="684">
        <v>150</v>
      </c>
      <c r="BF197" s="303" t="s">
        <v>1165</v>
      </c>
      <c r="BG197" s="155">
        <v>469</v>
      </c>
      <c r="BH197" s="155">
        <v>520</v>
      </c>
      <c r="BI197" s="156">
        <v>701</v>
      </c>
      <c r="BJ197" s="155">
        <v>678</v>
      </c>
      <c r="BK197" s="155">
        <v>626</v>
      </c>
      <c r="BL197" s="156">
        <v>608</v>
      </c>
      <c r="BM197" s="155">
        <v>608</v>
      </c>
      <c r="BN197" s="156">
        <v>608</v>
      </c>
      <c r="BO197" s="155">
        <v>469</v>
      </c>
      <c r="BP197" s="155">
        <v>520</v>
      </c>
      <c r="BQ197" s="156">
        <v>701</v>
      </c>
      <c r="BR197" s="155">
        <v>678</v>
      </c>
      <c r="BS197" s="155">
        <v>626</v>
      </c>
      <c r="BT197" s="155">
        <v>608</v>
      </c>
      <c r="BU197" s="156">
        <v>608</v>
      </c>
      <c r="BV197" s="155">
        <v>608</v>
      </c>
      <c r="BW197" s="155">
        <v>265</v>
      </c>
      <c r="BX197" s="155">
        <v>294</v>
      </c>
      <c r="BY197" s="155">
        <v>396</v>
      </c>
      <c r="BZ197" s="155">
        <v>499</v>
      </c>
      <c r="CA197" s="155">
        <v>602</v>
      </c>
      <c r="CB197" s="155">
        <v>608</v>
      </c>
      <c r="CC197" s="155">
        <v>608</v>
      </c>
      <c r="CD197" s="155">
        <v>608</v>
      </c>
      <c r="CE197" s="691"/>
      <c r="CF197" s="684">
        <v>150</v>
      </c>
      <c r="CG197" s="303" t="s">
        <v>1165</v>
      </c>
      <c r="CH197" s="155">
        <v>332</v>
      </c>
      <c r="CI197" s="155">
        <v>332</v>
      </c>
      <c r="CJ197" s="156">
        <v>391</v>
      </c>
      <c r="CK197" s="155">
        <v>432</v>
      </c>
      <c r="CL197" s="155">
        <v>432</v>
      </c>
      <c r="CM197" s="156">
        <v>432</v>
      </c>
      <c r="CN197" s="155">
        <v>432</v>
      </c>
      <c r="CO197" s="156">
        <v>432</v>
      </c>
      <c r="CP197" s="155">
        <v>332</v>
      </c>
      <c r="CQ197" s="155">
        <v>332</v>
      </c>
      <c r="CR197" s="156">
        <v>391</v>
      </c>
      <c r="CS197" s="155">
        <v>432</v>
      </c>
      <c r="CT197" s="155">
        <v>432</v>
      </c>
      <c r="CU197" s="155">
        <v>432</v>
      </c>
      <c r="CV197" s="156">
        <v>432</v>
      </c>
      <c r="CW197" s="155">
        <v>432</v>
      </c>
      <c r="CX197" s="155">
        <v>332</v>
      </c>
      <c r="CY197" s="155">
        <v>332</v>
      </c>
      <c r="CZ197" s="155">
        <v>332</v>
      </c>
      <c r="DA197" s="155">
        <v>332</v>
      </c>
      <c r="DB197" s="155">
        <v>415</v>
      </c>
      <c r="DC197" s="155">
        <v>432</v>
      </c>
      <c r="DD197" s="155">
        <v>432</v>
      </c>
      <c r="DE197" s="155">
        <v>432</v>
      </c>
    </row>
    <row r="198" spans="1:109">
      <c r="A198" s="143">
        <v>198</v>
      </c>
      <c r="B198" s="691"/>
      <c r="C198" s="685"/>
      <c r="D198" s="304" t="s">
        <v>1166</v>
      </c>
      <c r="E198" s="157">
        <v>54</v>
      </c>
      <c r="F198" s="157">
        <v>54</v>
      </c>
      <c r="G198" s="158">
        <v>54</v>
      </c>
      <c r="H198" s="157">
        <v>48</v>
      </c>
      <c r="I198" s="157">
        <v>37</v>
      </c>
      <c r="J198" s="158">
        <v>30</v>
      </c>
      <c r="K198" s="157">
        <v>25</v>
      </c>
      <c r="L198" s="158">
        <v>21</v>
      </c>
      <c r="M198" s="157">
        <v>42</v>
      </c>
      <c r="N198" s="157">
        <v>42</v>
      </c>
      <c r="O198" s="158">
        <v>42</v>
      </c>
      <c r="P198" s="157">
        <v>42</v>
      </c>
      <c r="Q198" s="157">
        <v>37</v>
      </c>
      <c r="R198" s="157">
        <v>30</v>
      </c>
      <c r="S198" s="158">
        <v>25</v>
      </c>
      <c r="T198" s="157">
        <v>21</v>
      </c>
      <c r="U198" s="157">
        <v>42</v>
      </c>
      <c r="V198" s="157">
        <v>42</v>
      </c>
      <c r="W198" s="157">
        <v>42</v>
      </c>
      <c r="X198" s="157">
        <v>42</v>
      </c>
      <c r="Y198" s="157">
        <v>37</v>
      </c>
      <c r="Z198" s="157">
        <v>30</v>
      </c>
      <c r="AA198" s="157">
        <v>25</v>
      </c>
      <c r="AB198" s="157">
        <v>21</v>
      </c>
      <c r="AC198" s="691"/>
      <c r="AD198" s="685"/>
      <c r="AE198" s="304" t="s">
        <v>1166</v>
      </c>
      <c r="AF198" s="157">
        <v>520</v>
      </c>
      <c r="AG198" s="157">
        <v>520</v>
      </c>
      <c r="AH198" s="158">
        <v>520</v>
      </c>
      <c r="AI198" s="157">
        <v>458</v>
      </c>
      <c r="AJ198" s="157">
        <v>350</v>
      </c>
      <c r="AK198" s="158">
        <v>284</v>
      </c>
      <c r="AL198" s="157">
        <v>239</v>
      </c>
      <c r="AM198" s="158">
        <v>206</v>
      </c>
      <c r="AN198" s="157">
        <v>713</v>
      </c>
      <c r="AO198" s="157">
        <v>713</v>
      </c>
      <c r="AP198" s="158">
        <v>713</v>
      </c>
      <c r="AQ198" s="157">
        <v>713</v>
      </c>
      <c r="AR198" s="157">
        <v>620</v>
      </c>
      <c r="AS198" s="157">
        <v>502</v>
      </c>
      <c r="AT198" s="158">
        <v>422</v>
      </c>
      <c r="AU198" s="157">
        <v>364</v>
      </c>
      <c r="AV198" s="157">
        <v>713</v>
      </c>
      <c r="AW198" s="157">
        <v>713</v>
      </c>
      <c r="AX198" s="157">
        <v>713</v>
      </c>
      <c r="AY198" s="157">
        <v>713</v>
      </c>
      <c r="AZ198" s="157">
        <v>620</v>
      </c>
      <c r="BA198" s="157">
        <v>502</v>
      </c>
      <c r="BB198" s="157">
        <v>422</v>
      </c>
      <c r="BC198" s="157">
        <v>364</v>
      </c>
      <c r="BD198" s="691"/>
      <c r="BE198" s="685"/>
      <c r="BF198" s="304" t="s">
        <v>1166</v>
      </c>
      <c r="BG198" s="157">
        <v>341</v>
      </c>
      <c r="BH198" s="157">
        <v>379</v>
      </c>
      <c r="BI198" s="158">
        <v>511</v>
      </c>
      <c r="BJ198" s="157">
        <v>623</v>
      </c>
      <c r="BK198" s="157">
        <v>626</v>
      </c>
      <c r="BL198" s="158">
        <v>609</v>
      </c>
      <c r="BM198" s="157">
        <v>609</v>
      </c>
      <c r="BN198" s="158">
        <v>608</v>
      </c>
      <c r="BO198" s="157">
        <v>264</v>
      </c>
      <c r="BP198" s="157">
        <v>294</v>
      </c>
      <c r="BQ198" s="158">
        <v>396</v>
      </c>
      <c r="BR198" s="157">
        <v>498</v>
      </c>
      <c r="BS198" s="157">
        <v>601</v>
      </c>
      <c r="BT198" s="157">
        <v>609</v>
      </c>
      <c r="BU198" s="158">
        <v>609</v>
      </c>
      <c r="BV198" s="157">
        <v>608</v>
      </c>
      <c r="BW198" s="157">
        <v>264</v>
      </c>
      <c r="BX198" s="157">
        <v>294</v>
      </c>
      <c r="BY198" s="157">
        <v>396</v>
      </c>
      <c r="BZ198" s="157">
        <v>498</v>
      </c>
      <c r="CA198" s="157">
        <v>601</v>
      </c>
      <c r="CB198" s="157">
        <v>609</v>
      </c>
      <c r="CC198" s="157">
        <v>609</v>
      </c>
      <c r="CD198" s="157">
        <v>608</v>
      </c>
      <c r="CE198" s="691"/>
      <c r="CF198" s="685"/>
      <c r="CG198" s="304" t="s">
        <v>1166</v>
      </c>
      <c r="CH198" s="157">
        <v>242</v>
      </c>
      <c r="CI198" s="157">
        <v>242</v>
      </c>
      <c r="CJ198" s="158">
        <v>284</v>
      </c>
      <c r="CK198" s="157">
        <v>398</v>
      </c>
      <c r="CL198" s="157">
        <v>432</v>
      </c>
      <c r="CM198" s="158">
        <v>432</v>
      </c>
      <c r="CN198" s="157">
        <v>432</v>
      </c>
      <c r="CO198" s="158">
        <v>432</v>
      </c>
      <c r="CP198" s="157">
        <v>332</v>
      </c>
      <c r="CQ198" s="157">
        <v>332</v>
      </c>
      <c r="CR198" s="158">
        <v>332</v>
      </c>
      <c r="CS198" s="157">
        <v>332</v>
      </c>
      <c r="CT198" s="157">
        <v>416</v>
      </c>
      <c r="CU198" s="157">
        <v>432</v>
      </c>
      <c r="CV198" s="158">
        <v>432</v>
      </c>
      <c r="CW198" s="157">
        <v>432</v>
      </c>
      <c r="CX198" s="157">
        <v>332</v>
      </c>
      <c r="CY198" s="157">
        <v>332</v>
      </c>
      <c r="CZ198" s="157">
        <v>332</v>
      </c>
      <c r="DA198" s="157">
        <v>332</v>
      </c>
      <c r="DB198" s="157">
        <v>416</v>
      </c>
      <c r="DC198" s="157">
        <v>432</v>
      </c>
      <c r="DD198" s="157">
        <v>432</v>
      </c>
      <c r="DE198" s="157">
        <v>432</v>
      </c>
    </row>
    <row r="199" spans="1:109">
      <c r="A199" s="143">
        <v>199</v>
      </c>
      <c r="B199" s="691"/>
      <c r="C199" s="686"/>
      <c r="D199" s="305" t="s">
        <v>1167</v>
      </c>
      <c r="E199" s="159">
        <v>50</v>
      </c>
      <c r="F199" s="159">
        <v>50</v>
      </c>
      <c r="G199" s="160">
        <v>50</v>
      </c>
      <c r="H199" s="159">
        <v>46</v>
      </c>
      <c r="I199" s="159">
        <v>37</v>
      </c>
      <c r="J199" s="160">
        <v>30</v>
      </c>
      <c r="K199" s="159">
        <v>25</v>
      </c>
      <c r="L199" s="160">
        <v>22</v>
      </c>
      <c r="M199" s="159">
        <v>41</v>
      </c>
      <c r="N199" s="159">
        <v>41</v>
      </c>
      <c r="O199" s="160">
        <v>41</v>
      </c>
      <c r="P199" s="159">
        <v>41</v>
      </c>
      <c r="Q199" s="159">
        <v>37</v>
      </c>
      <c r="R199" s="159">
        <v>30</v>
      </c>
      <c r="S199" s="160">
        <v>25</v>
      </c>
      <c r="T199" s="159">
        <v>22</v>
      </c>
      <c r="U199" s="159">
        <v>41</v>
      </c>
      <c r="V199" s="159">
        <v>41</v>
      </c>
      <c r="W199" s="159">
        <v>41</v>
      </c>
      <c r="X199" s="159">
        <v>41</v>
      </c>
      <c r="Y199" s="159">
        <v>37</v>
      </c>
      <c r="Z199" s="159">
        <v>30</v>
      </c>
      <c r="AA199" s="159">
        <v>25</v>
      </c>
      <c r="AB199" s="159">
        <v>22</v>
      </c>
      <c r="AC199" s="691"/>
      <c r="AD199" s="686"/>
      <c r="AE199" s="305" t="s">
        <v>1167</v>
      </c>
      <c r="AF199" s="159">
        <v>476</v>
      </c>
      <c r="AG199" s="159">
        <v>476</v>
      </c>
      <c r="AH199" s="160">
        <v>476</v>
      </c>
      <c r="AI199" s="159">
        <v>442</v>
      </c>
      <c r="AJ199" s="159">
        <v>351</v>
      </c>
      <c r="AK199" s="160">
        <v>284</v>
      </c>
      <c r="AL199" s="159">
        <v>239</v>
      </c>
      <c r="AM199" s="160">
        <v>207</v>
      </c>
      <c r="AN199" s="159">
        <v>695</v>
      </c>
      <c r="AO199" s="159">
        <v>695</v>
      </c>
      <c r="AP199" s="160">
        <v>695</v>
      </c>
      <c r="AQ199" s="159">
        <v>695</v>
      </c>
      <c r="AR199" s="159">
        <v>618</v>
      </c>
      <c r="AS199" s="159">
        <v>502</v>
      </c>
      <c r="AT199" s="160">
        <v>422</v>
      </c>
      <c r="AU199" s="159">
        <v>364</v>
      </c>
      <c r="AV199" s="159">
        <v>695</v>
      </c>
      <c r="AW199" s="159">
        <v>695</v>
      </c>
      <c r="AX199" s="159">
        <v>695</v>
      </c>
      <c r="AY199" s="159">
        <v>695</v>
      </c>
      <c r="AZ199" s="159">
        <v>618</v>
      </c>
      <c r="BA199" s="159">
        <v>502</v>
      </c>
      <c r="BB199" s="159">
        <v>422</v>
      </c>
      <c r="BC199" s="159">
        <v>364</v>
      </c>
      <c r="BD199" s="691"/>
      <c r="BE199" s="686"/>
      <c r="BF199" s="305" t="s">
        <v>1167</v>
      </c>
      <c r="BG199" s="159">
        <v>312</v>
      </c>
      <c r="BH199" s="159">
        <v>346</v>
      </c>
      <c r="BI199" s="160">
        <v>467</v>
      </c>
      <c r="BJ199" s="159">
        <v>549</v>
      </c>
      <c r="BK199" s="159">
        <v>600</v>
      </c>
      <c r="BL199" s="160">
        <v>608</v>
      </c>
      <c r="BM199" s="159">
        <v>608</v>
      </c>
      <c r="BN199" s="160">
        <v>608</v>
      </c>
      <c r="BO199" s="159">
        <v>257</v>
      </c>
      <c r="BP199" s="159">
        <v>286</v>
      </c>
      <c r="BQ199" s="160">
        <v>386</v>
      </c>
      <c r="BR199" s="159">
        <v>486</v>
      </c>
      <c r="BS199" s="159">
        <v>586</v>
      </c>
      <c r="BT199" s="159">
        <v>608</v>
      </c>
      <c r="BU199" s="160">
        <v>608</v>
      </c>
      <c r="BV199" s="159">
        <v>608</v>
      </c>
      <c r="BW199" s="159">
        <v>257</v>
      </c>
      <c r="BX199" s="159">
        <v>286</v>
      </c>
      <c r="BY199" s="159">
        <v>386</v>
      </c>
      <c r="BZ199" s="159">
        <v>486</v>
      </c>
      <c r="CA199" s="159">
        <v>586</v>
      </c>
      <c r="CB199" s="159">
        <v>608</v>
      </c>
      <c r="CC199" s="159">
        <v>608</v>
      </c>
      <c r="CD199" s="159">
        <v>608</v>
      </c>
      <c r="CE199" s="691"/>
      <c r="CF199" s="686"/>
      <c r="CG199" s="305" t="s">
        <v>1167</v>
      </c>
      <c r="CH199" s="159">
        <v>221</v>
      </c>
      <c r="CI199" s="159">
        <v>221</v>
      </c>
      <c r="CJ199" s="160">
        <v>260</v>
      </c>
      <c r="CK199" s="159">
        <v>350</v>
      </c>
      <c r="CL199" s="159">
        <v>415</v>
      </c>
      <c r="CM199" s="160">
        <v>432</v>
      </c>
      <c r="CN199" s="159">
        <v>432</v>
      </c>
      <c r="CO199" s="160">
        <v>432</v>
      </c>
      <c r="CP199" s="159">
        <v>324</v>
      </c>
      <c r="CQ199" s="159">
        <v>324</v>
      </c>
      <c r="CR199" s="160">
        <v>324</v>
      </c>
      <c r="CS199" s="159">
        <v>324</v>
      </c>
      <c r="CT199" s="159">
        <v>405</v>
      </c>
      <c r="CU199" s="159">
        <v>432</v>
      </c>
      <c r="CV199" s="160">
        <v>432</v>
      </c>
      <c r="CW199" s="159">
        <v>432</v>
      </c>
      <c r="CX199" s="159">
        <v>324</v>
      </c>
      <c r="CY199" s="159">
        <v>324</v>
      </c>
      <c r="CZ199" s="159">
        <v>324</v>
      </c>
      <c r="DA199" s="159">
        <v>324</v>
      </c>
      <c r="DB199" s="159">
        <v>405</v>
      </c>
      <c r="DC199" s="159">
        <v>432</v>
      </c>
      <c r="DD199" s="159">
        <v>432</v>
      </c>
      <c r="DE199" s="159">
        <v>432</v>
      </c>
    </row>
    <row r="200" spans="1:109">
      <c r="A200" s="143">
        <v>200</v>
      </c>
      <c r="B200" s="691"/>
      <c r="C200" s="687">
        <v>160</v>
      </c>
      <c r="D200" s="303" t="s">
        <v>1165</v>
      </c>
      <c r="E200" s="155">
        <v>65</v>
      </c>
      <c r="F200" s="155">
        <v>65</v>
      </c>
      <c r="G200" s="156">
        <v>65</v>
      </c>
      <c r="H200" s="155">
        <v>48</v>
      </c>
      <c r="I200" s="155">
        <v>37</v>
      </c>
      <c r="J200" s="156">
        <v>30</v>
      </c>
      <c r="K200" s="155">
        <v>25</v>
      </c>
      <c r="L200" s="156">
        <v>22</v>
      </c>
      <c r="M200" s="155">
        <v>37</v>
      </c>
      <c r="N200" s="155">
        <v>37</v>
      </c>
      <c r="O200" s="156">
        <v>37</v>
      </c>
      <c r="P200" s="155">
        <v>37</v>
      </c>
      <c r="Q200" s="155">
        <v>37</v>
      </c>
      <c r="R200" s="155">
        <v>30</v>
      </c>
      <c r="S200" s="156">
        <v>25</v>
      </c>
      <c r="T200" s="155">
        <v>22</v>
      </c>
      <c r="U200" s="155">
        <v>37</v>
      </c>
      <c r="V200" s="155">
        <v>37</v>
      </c>
      <c r="W200" s="155">
        <v>37</v>
      </c>
      <c r="X200" s="155">
        <v>37</v>
      </c>
      <c r="Y200" s="155">
        <v>37</v>
      </c>
      <c r="Z200" s="155">
        <v>30</v>
      </c>
      <c r="AA200" s="155">
        <v>25</v>
      </c>
      <c r="AB200" s="155">
        <v>22</v>
      </c>
      <c r="AC200" s="691"/>
      <c r="AD200" s="687">
        <v>160</v>
      </c>
      <c r="AE200" s="303" t="s">
        <v>1165</v>
      </c>
      <c r="AF200" s="155">
        <v>713</v>
      </c>
      <c r="AG200" s="155">
        <v>713</v>
      </c>
      <c r="AH200" s="156">
        <v>713</v>
      </c>
      <c r="AI200" s="155">
        <v>522</v>
      </c>
      <c r="AJ200" s="155">
        <v>401</v>
      </c>
      <c r="AK200" s="156">
        <v>325</v>
      </c>
      <c r="AL200" s="155">
        <v>273</v>
      </c>
      <c r="AM200" s="156">
        <v>235</v>
      </c>
      <c r="AN200" s="155">
        <v>713</v>
      </c>
      <c r="AO200" s="155">
        <v>713</v>
      </c>
      <c r="AP200" s="156">
        <v>713</v>
      </c>
      <c r="AQ200" s="155">
        <v>713</v>
      </c>
      <c r="AR200" s="155">
        <v>707</v>
      </c>
      <c r="AS200" s="155">
        <v>573</v>
      </c>
      <c r="AT200" s="156">
        <v>481</v>
      </c>
      <c r="AU200" s="155">
        <v>415</v>
      </c>
      <c r="AV200" s="155">
        <v>713</v>
      </c>
      <c r="AW200" s="155">
        <v>713</v>
      </c>
      <c r="AX200" s="155">
        <v>713</v>
      </c>
      <c r="AY200" s="155">
        <v>713</v>
      </c>
      <c r="AZ200" s="155">
        <v>707</v>
      </c>
      <c r="BA200" s="155">
        <v>573</v>
      </c>
      <c r="BB200" s="155">
        <v>481</v>
      </c>
      <c r="BC200" s="155">
        <v>415</v>
      </c>
      <c r="BD200" s="691"/>
      <c r="BE200" s="687">
        <v>160</v>
      </c>
      <c r="BF200" s="303" t="s">
        <v>1165</v>
      </c>
      <c r="BG200" s="155">
        <v>501</v>
      </c>
      <c r="BH200" s="155">
        <v>513</v>
      </c>
      <c r="BI200" s="156">
        <v>672</v>
      </c>
      <c r="BJ200" s="155">
        <v>729</v>
      </c>
      <c r="BK200" s="155">
        <v>665</v>
      </c>
      <c r="BL200" s="156">
        <v>624</v>
      </c>
      <c r="BM200" s="155">
        <v>608</v>
      </c>
      <c r="BN200" s="156">
        <v>608</v>
      </c>
      <c r="BO200" s="155">
        <v>284</v>
      </c>
      <c r="BP200" s="155">
        <v>290</v>
      </c>
      <c r="BQ200" s="156">
        <v>380</v>
      </c>
      <c r="BR200" s="155">
        <v>470</v>
      </c>
      <c r="BS200" s="155">
        <v>560</v>
      </c>
      <c r="BT200" s="155">
        <v>624</v>
      </c>
      <c r="BU200" s="156">
        <v>608</v>
      </c>
      <c r="BV200" s="155">
        <v>608</v>
      </c>
      <c r="BW200" s="155">
        <v>284</v>
      </c>
      <c r="BX200" s="155">
        <v>290</v>
      </c>
      <c r="BY200" s="155">
        <v>380</v>
      </c>
      <c r="BZ200" s="155">
        <v>470</v>
      </c>
      <c r="CA200" s="155">
        <v>560</v>
      </c>
      <c r="CB200" s="155">
        <v>624</v>
      </c>
      <c r="CC200" s="155">
        <v>608</v>
      </c>
      <c r="CD200" s="155">
        <v>608</v>
      </c>
      <c r="CE200" s="691"/>
      <c r="CF200" s="687">
        <v>160</v>
      </c>
      <c r="CG200" s="303" t="s">
        <v>1165</v>
      </c>
      <c r="CH200" s="155">
        <v>332</v>
      </c>
      <c r="CI200" s="155">
        <v>332</v>
      </c>
      <c r="CJ200" s="156">
        <v>342</v>
      </c>
      <c r="CK200" s="155">
        <v>432</v>
      </c>
      <c r="CL200" s="155">
        <v>432</v>
      </c>
      <c r="CM200" s="156">
        <v>432</v>
      </c>
      <c r="CN200" s="155">
        <v>432</v>
      </c>
      <c r="CO200" s="156">
        <v>432</v>
      </c>
      <c r="CP200" s="155">
        <v>332</v>
      </c>
      <c r="CQ200" s="155">
        <v>332</v>
      </c>
      <c r="CR200" s="156">
        <v>332</v>
      </c>
      <c r="CS200" s="155">
        <v>332</v>
      </c>
      <c r="CT200" s="155">
        <v>364</v>
      </c>
      <c r="CU200" s="155">
        <v>432</v>
      </c>
      <c r="CV200" s="156">
        <v>432</v>
      </c>
      <c r="CW200" s="155">
        <v>432</v>
      </c>
      <c r="CX200" s="155">
        <v>332</v>
      </c>
      <c r="CY200" s="155">
        <v>332</v>
      </c>
      <c r="CZ200" s="155">
        <v>332</v>
      </c>
      <c r="DA200" s="155">
        <v>332</v>
      </c>
      <c r="DB200" s="155">
        <v>364</v>
      </c>
      <c r="DC200" s="155">
        <v>432</v>
      </c>
      <c r="DD200" s="155">
        <v>432</v>
      </c>
      <c r="DE200" s="155">
        <v>432</v>
      </c>
    </row>
    <row r="201" spans="1:109">
      <c r="A201" s="143">
        <v>201</v>
      </c>
      <c r="B201" s="691"/>
      <c r="C201" s="688"/>
      <c r="D201" s="304" t="s">
        <v>1166</v>
      </c>
      <c r="E201" s="157">
        <v>52</v>
      </c>
      <c r="F201" s="157">
        <v>52</v>
      </c>
      <c r="G201" s="158">
        <v>52</v>
      </c>
      <c r="H201" s="157">
        <v>48</v>
      </c>
      <c r="I201" s="157">
        <v>37</v>
      </c>
      <c r="J201" s="158">
        <v>30</v>
      </c>
      <c r="K201" s="157">
        <v>25</v>
      </c>
      <c r="L201" s="158">
        <v>21</v>
      </c>
      <c r="M201" s="157">
        <v>37</v>
      </c>
      <c r="N201" s="157">
        <v>37</v>
      </c>
      <c r="O201" s="158">
        <v>37</v>
      </c>
      <c r="P201" s="157">
        <v>37</v>
      </c>
      <c r="Q201" s="157">
        <v>37</v>
      </c>
      <c r="R201" s="157">
        <v>30</v>
      </c>
      <c r="S201" s="158">
        <v>25</v>
      </c>
      <c r="T201" s="157">
        <v>21</v>
      </c>
      <c r="U201" s="157">
        <v>37</v>
      </c>
      <c r="V201" s="157">
        <v>37</v>
      </c>
      <c r="W201" s="157">
        <v>37</v>
      </c>
      <c r="X201" s="157">
        <v>37</v>
      </c>
      <c r="Y201" s="157">
        <v>37</v>
      </c>
      <c r="Z201" s="157">
        <v>30</v>
      </c>
      <c r="AA201" s="157">
        <v>25</v>
      </c>
      <c r="AB201" s="157">
        <v>21</v>
      </c>
      <c r="AC201" s="691"/>
      <c r="AD201" s="688"/>
      <c r="AE201" s="304" t="s">
        <v>1166</v>
      </c>
      <c r="AF201" s="157">
        <v>568</v>
      </c>
      <c r="AG201" s="157">
        <v>568</v>
      </c>
      <c r="AH201" s="158">
        <v>568</v>
      </c>
      <c r="AI201" s="157">
        <v>522</v>
      </c>
      <c r="AJ201" s="157">
        <v>401</v>
      </c>
      <c r="AK201" s="158">
        <v>324</v>
      </c>
      <c r="AL201" s="157">
        <v>273</v>
      </c>
      <c r="AM201" s="158">
        <v>235</v>
      </c>
      <c r="AN201" s="157">
        <v>713</v>
      </c>
      <c r="AO201" s="157">
        <v>713</v>
      </c>
      <c r="AP201" s="158">
        <v>713</v>
      </c>
      <c r="AQ201" s="157">
        <v>713</v>
      </c>
      <c r="AR201" s="157">
        <v>707</v>
      </c>
      <c r="AS201" s="157">
        <v>572</v>
      </c>
      <c r="AT201" s="158">
        <v>481</v>
      </c>
      <c r="AU201" s="157">
        <v>415</v>
      </c>
      <c r="AV201" s="157">
        <v>713</v>
      </c>
      <c r="AW201" s="157">
        <v>713</v>
      </c>
      <c r="AX201" s="157">
        <v>713</v>
      </c>
      <c r="AY201" s="157">
        <v>713</v>
      </c>
      <c r="AZ201" s="157">
        <v>707</v>
      </c>
      <c r="BA201" s="157">
        <v>572</v>
      </c>
      <c r="BB201" s="157">
        <v>481</v>
      </c>
      <c r="BC201" s="157">
        <v>415</v>
      </c>
      <c r="BD201" s="691"/>
      <c r="BE201" s="688"/>
      <c r="BF201" s="304" t="s">
        <v>1166</v>
      </c>
      <c r="BG201" s="157">
        <v>399</v>
      </c>
      <c r="BH201" s="157">
        <v>408</v>
      </c>
      <c r="BI201" s="158">
        <v>535</v>
      </c>
      <c r="BJ201" s="157">
        <v>647</v>
      </c>
      <c r="BK201" s="157">
        <v>666</v>
      </c>
      <c r="BL201" s="158">
        <v>626</v>
      </c>
      <c r="BM201" s="157">
        <v>609</v>
      </c>
      <c r="BN201" s="158">
        <v>608</v>
      </c>
      <c r="BO201" s="157">
        <v>283</v>
      </c>
      <c r="BP201" s="157">
        <v>290</v>
      </c>
      <c r="BQ201" s="158">
        <v>380</v>
      </c>
      <c r="BR201" s="157">
        <v>470</v>
      </c>
      <c r="BS201" s="157">
        <v>560</v>
      </c>
      <c r="BT201" s="157">
        <v>625</v>
      </c>
      <c r="BU201" s="158">
        <v>609</v>
      </c>
      <c r="BV201" s="157">
        <v>608</v>
      </c>
      <c r="BW201" s="157">
        <v>283</v>
      </c>
      <c r="BX201" s="157">
        <v>290</v>
      </c>
      <c r="BY201" s="157">
        <v>380</v>
      </c>
      <c r="BZ201" s="157">
        <v>470</v>
      </c>
      <c r="CA201" s="157">
        <v>560</v>
      </c>
      <c r="CB201" s="157">
        <v>625</v>
      </c>
      <c r="CC201" s="157">
        <v>609</v>
      </c>
      <c r="CD201" s="157">
        <v>608</v>
      </c>
      <c r="CE201" s="691"/>
      <c r="CF201" s="688"/>
      <c r="CG201" s="304" t="s">
        <v>1166</v>
      </c>
      <c r="CH201" s="157">
        <v>265</v>
      </c>
      <c r="CI201" s="157">
        <v>265</v>
      </c>
      <c r="CJ201" s="158">
        <v>273</v>
      </c>
      <c r="CK201" s="157">
        <v>384</v>
      </c>
      <c r="CL201" s="157">
        <v>432</v>
      </c>
      <c r="CM201" s="158">
        <v>432</v>
      </c>
      <c r="CN201" s="157">
        <v>432</v>
      </c>
      <c r="CO201" s="158">
        <v>432</v>
      </c>
      <c r="CP201" s="157">
        <v>332</v>
      </c>
      <c r="CQ201" s="157">
        <v>332</v>
      </c>
      <c r="CR201" s="158">
        <v>332</v>
      </c>
      <c r="CS201" s="157">
        <v>332</v>
      </c>
      <c r="CT201" s="157">
        <v>364</v>
      </c>
      <c r="CU201" s="157">
        <v>432</v>
      </c>
      <c r="CV201" s="158">
        <v>432</v>
      </c>
      <c r="CW201" s="157">
        <v>432</v>
      </c>
      <c r="CX201" s="157">
        <v>332</v>
      </c>
      <c r="CY201" s="157">
        <v>332</v>
      </c>
      <c r="CZ201" s="157">
        <v>332</v>
      </c>
      <c r="DA201" s="157">
        <v>332</v>
      </c>
      <c r="DB201" s="157">
        <v>364</v>
      </c>
      <c r="DC201" s="157">
        <v>432</v>
      </c>
      <c r="DD201" s="157">
        <v>432</v>
      </c>
      <c r="DE201" s="157">
        <v>432</v>
      </c>
    </row>
    <row r="202" spans="1:109">
      <c r="A202" s="143">
        <v>202</v>
      </c>
      <c r="B202" s="691"/>
      <c r="C202" s="689"/>
      <c r="D202" s="305" t="s">
        <v>1167</v>
      </c>
      <c r="E202" s="159">
        <v>47</v>
      </c>
      <c r="F202" s="159">
        <v>47</v>
      </c>
      <c r="G202" s="160">
        <v>47</v>
      </c>
      <c r="H202" s="159">
        <v>45</v>
      </c>
      <c r="I202" s="159">
        <v>37</v>
      </c>
      <c r="J202" s="160">
        <v>30</v>
      </c>
      <c r="K202" s="159">
        <v>25</v>
      </c>
      <c r="L202" s="160">
        <v>22</v>
      </c>
      <c r="M202" s="159">
        <v>37</v>
      </c>
      <c r="N202" s="159">
        <v>37</v>
      </c>
      <c r="O202" s="160">
        <v>37</v>
      </c>
      <c r="P202" s="159">
        <v>37</v>
      </c>
      <c r="Q202" s="159">
        <v>37</v>
      </c>
      <c r="R202" s="159">
        <v>30</v>
      </c>
      <c r="S202" s="160">
        <v>25</v>
      </c>
      <c r="T202" s="159">
        <v>22</v>
      </c>
      <c r="U202" s="159">
        <v>37</v>
      </c>
      <c r="V202" s="159">
        <v>37</v>
      </c>
      <c r="W202" s="159">
        <v>37</v>
      </c>
      <c r="X202" s="159">
        <v>37</v>
      </c>
      <c r="Y202" s="159">
        <v>37</v>
      </c>
      <c r="Z202" s="159">
        <v>30</v>
      </c>
      <c r="AA202" s="159">
        <v>25</v>
      </c>
      <c r="AB202" s="159">
        <v>22</v>
      </c>
      <c r="AC202" s="691"/>
      <c r="AD202" s="689"/>
      <c r="AE202" s="305" t="s">
        <v>1167</v>
      </c>
      <c r="AF202" s="159">
        <v>520</v>
      </c>
      <c r="AG202" s="159">
        <v>520</v>
      </c>
      <c r="AH202" s="160">
        <v>520</v>
      </c>
      <c r="AI202" s="159">
        <v>488</v>
      </c>
      <c r="AJ202" s="159">
        <v>401</v>
      </c>
      <c r="AK202" s="160">
        <v>325</v>
      </c>
      <c r="AL202" s="159">
        <v>272</v>
      </c>
      <c r="AM202" s="160">
        <v>236</v>
      </c>
      <c r="AN202" s="159">
        <v>713</v>
      </c>
      <c r="AO202" s="159">
        <v>713</v>
      </c>
      <c r="AP202" s="160">
        <v>713</v>
      </c>
      <c r="AQ202" s="159">
        <v>713</v>
      </c>
      <c r="AR202" s="159">
        <v>705</v>
      </c>
      <c r="AS202" s="159">
        <v>572</v>
      </c>
      <c r="AT202" s="160">
        <v>481</v>
      </c>
      <c r="AU202" s="159">
        <v>416</v>
      </c>
      <c r="AV202" s="159">
        <v>713</v>
      </c>
      <c r="AW202" s="159">
        <v>713</v>
      </c>
      <c r="AX202" s="159">
        <v>713</v>
      </c>
      <c r="AY202" s="159">
        <v>713</v>
      </c>
      <c r="AZ202" s="159">
        <v>705</v>
      </c>
      <c r="BA202" s="159">
        <v>572</v>
      </c>
      <c r="BB202" s="159">
        <v>481</v>
      </c>
      <c r="BC202" s="159">
        <v>416</v>
      </c>
      <c r="BD202" s="691"/>
      <c r="BE202" s="689"/>
      <c r="BF202" s="305" t="s">
        <v>1167</v>
      </c>
      <c r="BG202" s="159">
        <v>364</v>
      </c>
      <c r="BH202" s="159">
        <v>373</v>
      </c>
      <c r="BI202" s="160">
        <v>489</v>
      </c>
      <c r="BJ202" s="159">
        <v>571</v>
      </c>
      <c r="BK202" s="159">
        <v>621</v>
      </c>
      <c r="BL202" s="160">
        <v>625</v>
      </c>
      <c r="BM202" s="159">
        <v>608</v>
      </c>
      <c r="BN202" s="160">
        <v>608</v>
      </c>
      <c r="BO202" s="159">
        <v>284</v>
      </c>
      <c r="BP202" s="159">
        <v>291</v>
      </c>
      <c r="BQ202" s="160">
        <v>380</v>
      </c>
      <c r="BR202" s="159">
        <v>471</v>
      </c>
      <c r="BS202" s="159">
        <v>560</v>
      </c>
      <c r="BT202" s="159">
        <v>625</v>
      </c>
      <c r="BU202" s="160">
        <v>608</v>
      </c>
      <c r="BV202" s="159">
        <v>608</v>
      </c>
      <c r="BW202" s="159">
        <v>284</v>
      </c>
      <c r="BX202" s="159">
        <v>291</v>
      </c>
      <c r="BY202" s="159">
        <v>380</v>
      </c>
      <c r="BZ202" s="159">
        <v>471</v>
      </c>
      <c r="CA202" s="159">
        <v>560</v>
      </c>
      <c r="CB202" s="159">
        <v>625</v>
      </c>
      <c r="CC202" s="159">
        <v>608</v>
      </c>
      <c r="CD202" s="159">
        <v>608</v>
      </c>
      <c r="CE202" s="691"/>
      <c r="CF202" s="689"/>
      <c r="CG202" s="305" t="s">
        <v>1167</v>
      </c>
      <c r="CH202" s="159">
        <v>242</v>
      </c>
      <c r="CI202" s="159">
        <v>242</v>
      </c>
      <c r="CJ202" s="160">
        <v>249</v>
      </c>
      <c r="CK202" s="159">
        <v>339</v>
      </c>
      <c r="CL202" s="159">
        <v>403</v>
      </c>
      <c r="CM202" s="160">
        <v>432</v>
      </c>
      <c r="CN202" s="159">
        <v>432</v>
      </c>
      <c r="CO202" s="160">
        <v>432</v>
      </c>
      <c r="CP202" s="159">
        <v>332</v>
      </c>
      <c r="CQ202" s="159">
        <v>332</v>
      </c>
      <c r="CR202" s="160">
        <v>332</v>
      </c>
      <c r="CS202" s="159">
        <v>332</v>
      </c>
      <c r="CT202" s="159">
        <v>365</v>
      </c>
      <c r="CU202" s="159">
        <v>432</v>
      </c>
      <c r="CV202" s="160">
        <v>432</v>
      </c>
      <c r="CW202" s="159">
        <v>432</v>
      </c>
      <c r="CX202" s="159">
        <v>332</v>
      </c>
      <c r="CY202" s="159">
        <v>332</v>
      </c>
      <c r="CZ202" s="159">
        <v>332</v>
      </c>
      <c r="DA202" s="159">
        <v>332</v>
      </c>
      <c r="DB202" s="159">
        <v>365</v>
      </c>
      <c r="DC202" s="159">
        <v>432</v>
      </c>
      <c r="DD202" s="159">
        <v>432</v>
      </c>
      <c r="DE202" s="159">
        <v>432</v>
      </c>
    </row>
    <row r="203" spans="1:109">
      <c r="A203" s="143">
        <v>203</v>
      </c>
      <c r="B203" s="691"/>
      <c r="C203" s="704">
        <v>170</v>
      </c>
      <c r="D203" s="303" t="s">
        <v>1165</v>
      </c>
      <c r="E203" s="155">
        <v>57</v>
      </c>
      <c r="F203" s="155">
        <v>57</v>
      </c>
      <c r="G203" s="156">
        <v>57</v>
      </c>
      <c r="H203" s="155">
        <v>48</v>
      </c>
      <c r="I203" s="155">
        <v>37</v>
      </c>
      <c r="J203" s="156">
        <v>30</v>
      </c>
      <c r="K203" s="155">
        <v>25</v>
      </c>
      <c r="L203" s="156">
        <v>22</v>
      </c>
      <c r="M203" s="155">
        <v>33</v>
      </c>
      <c r="N203" s="155">
        <v>33</v>
      </c>
      <c r="O203" s="156">
        <v>33</v>
      </c>
      <c r="P203" s="155">
        <v>33</v>
      </c>
      <c r="Q203" s="155">
        <v>33</v>
      </c>
      <c r="R203" s="155">
        <v>30</v>
      </c>
      <c r="S203" s="156">
        <v>25</v>
      </c>
      <c r="T203" s="155">
        <v>22</v>
      </c>
      <c r="U203" s="155">
        <v>33</v>
      </c>
      <c r="V203" s="155">
        <v>33</v>
      </c>
      <c r="W203" s="155">
        <v>33</v>
      </c>
      <c r="X203" s="155">
        <v>33</v>
      </c>
      <c r="Y203" s="155">
        <v>33</v>
      </c>
      <c r="Z203" s="155">
        <v>30</v>
      </c>
      <c r="AA203" s="155">
        <v>25</v>
      </c>
      <c r="AB203" s="155">
        <v>22</v>
      </c>
      <c r="AC203" s="691"/>
      <c r="AD203" s="704">
        <v>170</v>
      </c>
      <c r="AE203" s="303" t="s">
        <v>1165</v>
      </c>
      <c r="AF203" s="155">
        <v>713</v>
      </c>
      <c r="AG203" s="155">
        <v>713</v>
      </c>
      <c r="AH203" s="156">
        <v>713</v>
      </c>
      <c r="AI203" s="155">
        <v>592</v>
      </c>
      <c r="AJ203" s="155">
        <v>454</v>
      </c>
      <c r="AK203" s="156">
        <v>368</v>
      </c>
      <c r="AL203" s="155">
        <v>310</v>
      </c>
      <c r="AM203" s="156">
        <v>267</v>
      </c>
      <c r="AN203" s="155">
        <v>713</v>
      </c>
      <c r="AO203" s="155">
        <v>713</v>
      </c>
      <c r="AP203" s="156">
        <v>713</v>
      </c>
      <c r="AQ203" s="155">
        <v>713</v>
      </c>
      <c r="AR203" s="155">
        <v>713</v>
      </c>
      <c r="AS203" s="155">
        <v>647</v>
      </c>
      <c r="AT203" s="156">
        <v>544</v>
      </c>
      <c r="AU203" s="155">
        <v>469</v>
      </c>
      <c r="AV203" s="155">
        <v>713</v>
      </c>
      <c r="AW203" s="155">
        <v>713</v>
      </c>
      <c r="AX203" s="155">
        <v>713</v>
      </c>
      <c r="AY203" s="155">
        <v>713</v>
      </c>
      <c r="AZ203" s="155">
        <v>713</v>
      </c>
      <c r="BA203" s="155">
        <v>647</v>
      </c>
      <c r="BB203" s="155">
        <v>544</v>
      </c>
      <c r="BC203" s="155">
        <v>469</v>
      </c>
      <c r="BD203" s="691"/>
      <c r="BE203" s="704">
        <v>170</v>
      </c>
      <c r="BF203" s="303" t="s">
        <v>1165</v>
      </c>
      <c r="BG203" s="155">
        <v>495</v>
      </c>
      <c r="BH203" s="155">
        <v>495</v>
      </c>
      <c r="BI203" s="156">
        <v>627</v>
      </c>
      <c r="BJ203" s="155">
        <v>762</v>
      </c>
      <c r="BK203" s="155">
        <v>692</v>
      </c>
      <c r="BL203" s="156">
        <v>646</v>
      </c>
      <c r="BM203" s="155">
        <v>616</v>
      </c>
      <c r="BN203" s="156">
        <v>608</v>
      </c>
      <c r="BO203" s="155">
        <v>281</v>
      </c>
      <c r="BP203" s="155">
        <v>281</v>
      </c>
      <c r="BQ203" s="156">
        <v>356</v>
      </c>
      <c r="BR203" s="155">
        <v>435</v>
      </c>
      <c r="BS203" s="155">
        <v>515</v>
      </c>
      <c r="BT203" s="155">
        <v>594</v>
      </c>
      <c r="BU203" s="156">
        <v>616</v>
      </c>
      <c r="BV203" s="155">
        <v>608</v>
      </c>
      <c r="BW203" s="155">
        <v>281</v>
      </c>
      <c r="BX203" s="155">
        <v>281</v>
      </c>
      <c r="BY203" s="155">
        <v>356</v>
      </c>
      <c r="BZ203" s="155">
        <v>435</v>
      </c>
      <c r="CA203" s="155">
        <v>515</v>
      </c>
      <c r="CB203" s="155">
        <v>594</v>
      </c>
      <c r="CC203" s="155">
        <v>616</v>
      </c>
      <c r="CD203" s="155">
        <v>608</v>
      </c>
      <c r="CE203" s="691"/>
      <c r="CF203" s="704">
        <v>170</v>
      </c>
      <c r="CG203" s="303" t="s">
        <v>1165</v>
      </c>
      <c r="CH203" s="155">
        <v>332</v>
      </c>
      <c r="CI203" s="155">
        <v>332</v>
      </c>
      <c r="CJ203" s="156">
        <v>332</v>
      </c>
      <c r="CK203" s="155">
        <v>432</v>
      </c>
      <c r="CL203" s="155">
        <v>432</v>
      </c>
      <c r="CM203" s="156">
        <v>432</v>
      </c>
      <c r="CN203" s="155">
        <v>432</v>
      </c>
      <c r="CO203" s="156">
        <v>432</v>
      </c>
      <c r="CP203" s="155">
        <v>332</v>
      </c>
      <c r="CQ203" s="155">
        <v>332</v>
      </c>
      <c r="CR203" s="156">
        <v>332</v>
      </c>
      <c r="CS203" s="155">
        <v>332</v>
      </c>
      <c r="CT203" s="155">
        <v>332</v>
      </c>
      <c r="CU203" s="155">
        <v>397</v>
      </c>
      <c r="CV203" s="156">
        <v>432</v>
      </c>
      <c r="CW203" s="155">
        <v>432</v>
      </c>
      <c r="CX203" s="155">
        <v>332</v>
      </c>
      <c r="CY203" s="155">
        <v>332</v>
      </c>
      <c r="CZ203" s="155">
        <v>332</v>
      </c>
      <c r="DA203" s="155">
        <v>332</v>
      </c>
      <c r="DB203" s="155">
        <v>332</v>
      </c>
      <c r="DC203" s="155">
        <v>397</v>
      </c>
      <c r="DD203" s="155">
        <v>432</v>
      </c>
      <c r="DE203" s="155">
        <v>432</v>
      </c>
    </row>
    <row r="204" spans="1:109">
      <c r="A204" s="143">
        <v>204</v>
      </c>
      <c r="B204" s="691"/>
      <c r="C204" s="705"/>
      <c r="D204" s="304" t="s">
        <v>1166</v>
      </c>
      <c r="E204" s="157">
        <v>50</v>
      </c>
      <c r="F204" s="157">
        <v>50</v>
      </c>
      <c r="G204" s="158">
        <v>50</v>
      </c>
      <c r="H204" s="157">
        <v>48</v>
      </c>
      <c r="I204" s="157">
        <v>37</v>
      </c>
      <c r="J204" s="158">
        <v>30</v>
      </c>
      <c r="K204" s="157">
        <v>25</v>
      </c>
      <c r="L204" s="158">
        <v>21</v>
      </c>
      <c r="M204" s="157">
        <v>33</v>
      </c>
      <c r="N204" s="157">
        <v>33</v>
      </c>
      <c r="O204" s="158">
        <v>33</v>
      </c>
      <c r="P204" s="157">
        <v>33</v>
      </c>
      <c r="Q204" s="157">
        <v>33</v>
      </c>
      <c r="R204" s="157">
        <v>30</v>
      </c>
      <c r="S204" s="158">
        <v>25</v>
      </c>
      <c r="T204" s="157">
        <v>21</v>
      </c>
      <c r="U204" s="157">
        <v>33</v>
      </c>
      <c r="V204" s="157">
        <v>33</v>
      </c>
      <c r="W204" s="157">
        <v>33</v>
      </c>
      <c r="X204" s="157">
        <v>33</v>
      </c>
      <c r="Y204" s="157">
        <v>33</v>
      </c>
      <c r="Z204" s="157">
        <v>30</v>
      </c>
      <c r="AA204" s="157">
        <v>25</v>
      </c>
      <c r="AB204" s="157">
        <v>21</v>
      </c>
      <c r="AC204" s="691"/>
      <c r="AD204" s="705"/>
      <c r="AE204" s="304" t="s">
        <v>1166</v>
      </c>
      <c r="AF204" s="157">
        <v>619</v>
      </c>
      <c r="AG204" s="157">
        <v>619</v>
      </c>
      <c r="AH204" s="158">
        <v>619</v>
      </c>
      <c r="AI204" s="157">
        <v>592</v>
      </c>
      <c r="AJ204" s="157">
        <v>453</v>
      </c>
      <c r="AK204" s="158">
        <v>367</v>
      </c>
      <c r="AL204" s="157">
        <v>309</v>
      </c>
      <c r="AM204" s="158">
        <v>267</v>
      </c>
      <c r="AN204" s="157">
        <v>713</v>
      </c>
      <c r="AO204" s="157">
        <v>713</v>
      </c>
      <c r="AP204" s="158">
        <v>713</v>
      </c>
      <c r="AQ204" s="157">
        <v>713</v>
      </c>
      <c r="AR204" s="157">
        <v>713</v>
      </c>
      <c r="AS204" s="157">
        <v>648</v>
      </c>
      <c r="AT204" s="158">
        <v>543</v>
      </c>
      <c r="AU204" s="157">
        <v>469</v>
      </c>
      <c r="AV204" s="157">
        <v>713</v>
      </c>
      <c r="AW204" s="157">
        <v>713</v>
      </c>
      <c r="AX204" s="157">
        <v>713</v>
      </c>
      <c r="AY204" s="157">
        <v>713</v>
      </c>
      <c r="AZ204" s="157">
        <v>713</v>
      </c>
      <c r="BA204" s="157">
        <v>648</v>
      </c>
      <c r="BB204" s="157">
        <v>543</v>
      </c>
      <c r="BC204" s="157">
        <v>469</v>
      </c>
      <c r="BD204" s="691"/>
      <c r="BE204" s="705"/>
      <c r="BF204" s="304" t="s">
        <v>1166</v>
      </c>
      <c r="BG204" s="157">
        <v>429</v>
      </c>
      <c r="BH204" s="157">
        <v>429</v>
      </c>
      <c r="BI204" s="158">
        <v>543</v>
      </c>
      <c r="BJ204" s="157">
        <v>662</v>
      </c>
      <c r="BK204" s="157">
        <v>691</v>
      </c>
      <c r="BL204" s="158">
        <v>646</v>
      </c>
      <c r="BM204" s="157">
        <v>616</v>
      </c>
      <c r="BN204" s="158">
        <v>608</v>
      </c>
      <c r="BO204" s="157">
        <v>281</v>
      </c>
      <c r="BP204" s="157">
        <v>281</v>
      </c>
      <c r="BQ204" s="158">
        <v>356</v>
      </c>
      <c r="BR204" s="157">
        <v>436</v>
      </c>
      <c r="BS204" s="157">
        <v>515</v>
      </c>
      <c r="BT204" s="157">
        <v>595</v>
      </c>
      <c r="BU204" s="158">
        <v>616</v>
      </c>
      <c r="BV204" s="157">
        <v>608</v>
      </c>
      <c r="BW204" s="157">
        <v>281</v>
      </c>
      <c r="BX204" s="157">
        <v>281</v>
      </c>
      <c r="BY204" s="157">
        <v>356</v>
      </c>
      <c r="BZ204" s="157">
        <v>436</v>
      </c>
      <c r="CA204" s="157">
        <v>515</v>
      </c>
      <c r="CB204" s="157">
        <v>595</v>
      </c>
      <c r="CC204" s="157">
        <v>616</v>
      </c>
      <c r="CD204" s="157">
        <v>608</v>
      </c>
      <c r="CE204" s="691"/>
      <c r="CF204" s="705"/>
      <c r="CG204" s="304" t="s">
        <v>1166</v>
      </c>
      <c r="CH204" s="157">
        <v>288</v>
      </c>
      <c r="CI204" s="157">
        <v>288</v>
      </c>
      <c r="CJ204" s="158">
        <v>288</v>
      </c>
      <c r="CK204" s="157">
        <v>375</v>
      </c>
      <c r="CL204" s="157">
        <v>432</v>
      </c>
      <c r="CM204" s="158">
        <v>432</v>
      </c>
      <c r="CN204" s="157">
        <v>432</v>
      </c>
      <c r="CO204" s="158">
        <v>432</v>
      </c>
      <c r="CP204" s="157">
        <v>332</v>
      </c>
      <c r="CQ204" s="157">
        <v>332</v>
      </c>
      <c r="CR204" s="158">
        <v>332</v>
      </c>
      <c r="CS204" s="157">
        <v>332</v>
      </c>
      <c r="CT204" s="157">
        <v>332</v>
      </c>
      <c r="CU204" s="157">
        <v>398</v>
      </c>
      <c r="CV204" s="158">
        <v>432</v>
      </c>
      <c r="CW204" s="157">
        <v>432</v>
      </c>
      <c r="CX204" s="157">
        <v>332</v>
      </c>
      <c r="CY204" s="157">
        <v>332</v>
      </c>
      <c r="CZ204" s="157">
        <v>332</v>
      </c>
      <c r="DA204" s="157">
        <v>332</v>
      </c>
      <c r="DB204" s="157">
        <v>332</v>
      </c>
      <c r="DC204" s="157">
        <v>398</v>
      </c>
      <c r="DD204" s="157">
        <v>432</v>
      </c>
      <c r="DE204" s="157">
        <v>432</v>
      </c>
    </row>
    <row r="205" spans="1:109">
      <c r="A205" s="143">
        <v>205</v>
      </c>
      <c r="B205" s="691"/>
      <c r="C205" s="706"/>
      <c r="D205" s="305" t="s">
        <v>1167</v>
      </c>
      <c r="E205" s="159">
        <v>46</v>
      </c>
      <c r="F205" s="159">
        <v>46</v>
      </c>
      <c r="G205" s="160">
        <v>46</v>
      </c>
      <c r="H205" s="159">
        <v>44</v>
      </c>
      <c r="I205" s="159">
        <v>37</v>
      </c>
      <c r="J205" s="160">
        <v>30</v>
      </c>
      <c r="K205" s="159">
        <v>25</v>
      </c>
      <c r="L205" s="160">
        <v>22</v>
      </c>
      <c r="M205" s="159">
        <v>33</v>
      </c>
      <c r="N205" s="159">
        <v>33</v>
      </c>
      <c r="O205" s="160">
        <v>33</v>
      </c>
      <c r="P205" s="159">
        <v>33</v>
      </c>
      <c r="Q205" s="159">
        <v>33</v>
      </c>
      <c r="R205" s="159">
        <v>30</v>
      </c>
      <c r="S205" s="160">
        <v>25</v>
      </c>
      <c r="T205" s="159">
        <v>22</v>
      </c>
      <c r="U205" s="159">
        <v>33</v>
      </c>
      <c r="V205" s="159">
        <v>33</v>
      </c>
      <c r="W205" s="159">
        <v>33</v>
      </c>
      <c r="X205" s="159">
        <v>33</v>
      </c>
      <c r="Y205" s="159">
        <v>33</v>
      </c>
      <c r="Z205" s="159">
        <v>30</v>
      </c>
      <c r="AA205" s="159">
        <v>25</v>
      </c>
      <c r="AB205" s="159">
        <v>22</v>
      </c>
      <c r="AC205" s="691"/>
      <c r="AD205" s="706"/>
      <c r="AE205" s="305" t="s">
        <v>1167</v>
      </c>
      <c r="AF205" s="159">
        <v>565</v>
      </c>
      <c r="AG205" s="159">
        <v>565</v>
      </c>
      <c r="AH205" s="160">
        <v>565</v>
      </c>
      <c r="AI205" s="159">
        <v>543</v>
      </c>
      <c r="AJ205" s="159">
        <v>454</v>
      </c>
      <c r="AK205" s="160">
        <v>368</v>
      </c>
      <c r="AL205" s="159">
        <v>309</v>
      </c>
      <c r="AM205" s="160">
        <v>267</v>
      </c>
      <c r="AN205" s="159">
        <v>713</v>
      </c>
      <c r="AO205" s="159">
        <v>713</v>
      </c>
      <c r="AP205" s="160">
        <v>713</v>
      </c>
      <c r="AQ205" s="159">
        <v>713</v>
      </c>
      <c r="AR205" s="159">
        <v>713</v>
      </c>
      <c r="AS205" s="159">
        <v>647</v>
      </c>
      <c r="AT205" s="160">
        <v>544</v>
      </c>
      <c r="AU205" s="159">
        <v>470</v>
      </c>
      <c r="AV205" s="159">
        <v>713</v>
      </c>
      <c r="AW205" s="159">
        <v>713</v>
      </c>
      <c r="AX205" s="159">
        <v>713</v>
      </c>
      <c r="AY205" s="159">
        <v>713</v>
      </c>
      <c r="AZ205" s="159">
        <v>713</v>
      </c>
      <c r="BA205" s="159">
        <v>647</v>
      </c>
      <c r="BB205" s="159">
        <v>544</v>
      </c>
      <c r="BC205" s="159">
        <v>470</v>
      </c>
      <c r="BD205" s="691"/>
      <c r="BE205" s="706"/>
      <c r="BF205" s="305" t="s">
        <v>1167</v>
      </c>
      <c r="BG205" s="159">
        <v>391</v>
      </c>
      <c r="BH205" s="159">
        <v>391</v>
      </c>
      <c r="BI205" s="160">
        <v>495</v>
      </c>
      <c r="BJ205" s="159">
        <v>585</v>
      </c>
      <c r="BK205" s="159">
        <v>634</v>
      </c>
      <c r="BL205" s="160">
        <v>647</v>
      </c>
      <c r="BM205" s="159">
        <v>616</v>
      </c>
      <c r="BN205" s="160">
        <v>608</v>
      </c>
      <c r="BO205" s="159">
        <v>281</v>
      </c>
      <c r="BP205" s="159">
        <v>281</v>
      </c>
      <c r="BQ205" s="160">
        <v>356</v>
      </c>
      <c r="BR205" s="159">
        <v>435</v>
      </c>
      <c r="BS205" s="159">
        <v>515</v>
      </c>
      <c r="BT205" s="159">
        <v>595</v>
      </c>
      <c r="BU205" s="160">
        <v>616</v>
      </c>
      <c r="BV205" s="159">
        <v>608</v>
      </c>
      <c r="BW205" s="159">
        <v>281</v>
      </c>
      <c r="BX205" s="159">
        <v>281</v>
      </c>
      <c r="BY205" s="159">
        <v>356</v>
      </c>
      <c r="BZ205" s="159">
        <v>435</v>
      </c>
      <c r="CA205" s="159">
        <v>515</v>
      </c>
      <c r="CB205" s="159">
        <v>595</v>
      </c>
      <c r="CC205" s="159">
        <v>616</v>
      </c>
      <c r="CD205" s="159">
        <v>608</v>
      </c>
      <c r="CE205" s="691"/>
      <c r="CF205" s="706"/>
      <c r="CG205" s="305" t="s">
        <v>1167</v>
      </c>
      <c r="CH205" s="159">
        <v>263</v>
      </c>
      <c r="CI205" s="159">
        <v>263</v>
      </c>
      <c r="CJ205" s="160">
        <v>263</v>
      </c>
      <c r="CK205" s="159">
        <v>332</v>
      </c>
      <c r="CL205" s="159">
        <v>396</v>
      </c>
      <c r="CM205" s="160">
        <v>432</v>
      </c>
      <c r="CN205" s="159">
        <v>432</v>
      </c>
      <c r="CO205" s="160">
        <v>432</v>
      </c>
      <c r="CP205" s="159">
        <v>332</v>
      </c>
      <c r="CQ205" s="159">
        <v>332</v>
      </c>
      <c r="CR205" s="160">
        <v>332</v>
      </c>
      <c r="CS205" s="159">
        <v>332</v>
      </c>
      <c r="CT205" s="159">
        <v>332</v>
      </c>
      <c r="CU205" s="159">
        <v>397</v>
      </c>
      <c r="CV205" s="160">
        <v>432</v>
      </c>
      <c r="CW205" s="159">
        <v>432</v>
      </c>
      <c r="CX205" s="159">
        <v>332</v>
      </c>
      <c r="CY205" s="159">
        <v>332</v>
      </c>
      <c r="CZ205" s="159">
        <v>332</v>
      </c>
      <c r="DA205" s="159">
        <v>332</v>
      </c>
      <c r="DB205" s="159">
        <v>332</v>
      </c>
      <c r="DC205" s="159">
        <v>397</v>
      </c>
      <c r="DD205" s="159">
        <v>432</v>
      </c>
      <c r="DE205" s="159">
        <v>432</v>
      </c>
    </row>
    <row r="206" spans="1:109">
      <c r="A206" s="143">
        <v>206</v>
      </c>
      <c r="B206" s="691"/>
      <c r="C206" s="707">
        <v>180</v>
      </c>
      <c r="D206" s="303" t="s">
        <v>1165</v>
      </c>
      <c r="E206" s="155">
        <v>51</v>
      </c>
      <c r="F206" s="155">
        <v>51</v>
      </c>
      <c r="G206" s="156">
        <v>51</v>
      </c>
      <c r="H206" s="155">
        <v>48</v>
      </c>
      <c r="I206" s="155">
        <v>37</v>
      </c>
      <c r="J206" s="156">
        <v>30</v>
      </c>
      <c r="K206" s="155">
        <v>25</v>
      </c>
      <c r="L206" s="156">
        <v>22</v>
      </c>
      <c r="M206" s="155">
        <v>29</v>
      </c>
      <c r="N206" s="155">
        <v>29</v>
      </c>
      <c r="O206" s="156">
        <v>29</v>
      </c>
      <c r="P206" s="155">
        <v>29</v>
      </c>
      <c r="Q206" s="155">
        <v>29</v>
      </c>
      <c r="R206" s="155">
        <v>29</v>
      </c>
      <c r="S206" s="156">
        <v>25</v>
      </c>
      <c r="T206" s="155">
        <v>22</v>
      </c>
      <c r="U206" s="155">
        <v>29</v>
      </c>
      <c r="V206" s="155">
        <v>29</v>
      </c>
      <c r="W206" s="155">
        <v>29</v>
      </c>
      <c r="X206" s="155">
        <v>29</v>
      </c>
      <c r="Y206" s="155">
        <v>29</v>
      </c>
      <c r="Z206" s="155">
        <v>29</v>
      </c>
      <c r="AA206" s="155">
        <v>25</v>
      </c>
      <c r="AB206" s="155">
        <v>22</v>
      </c>
      <c r="AC206" s="691"/>
      <c r="AD206" s="707">
        <v>180</v>
      </c>
      <c r="AE206" s="303" t="s">
        <v>1165</v>
      </c>
      <c r="AF206" s="155">
        <v>713</v>
      </c>
      <c r="AG206" s="155">
        <v>713</v>
      </c>
      <c r="AH206" s="156">
        <v>713</v>
      </c>
      <c r="AI206" s="155">
        <v>666</v>
      </c>
      <c r="AJ206" s="155">
        <v>510</v>
      </c>
      <c r="AK206" s="156">
        <v>413</v>
      </c>
      <c r="AL206" s="155">
        <v>348</v>
      </c>
      <c r="AM206" s="156">
        <v>299</v>
      </c>
      <c r="AN206" s="155">
        <v>713</v>
      </c>
      <c r="AO206" s="155">
        <v>713</v>
      </c>
      <c r="AP206" s="156">
        <v>713</v>
      </c>
      <c r="AQ206" s="155">
        <v>713</v>
      </c>
      <c r="AR206" s="155">
        <v>713</v>
      </c>
      <c r="AS206" s="155">
        <v>713</v>
      </c>
      <c r="AT206" s="156">
        <v>611</v>
      </c>
      <c r="AU206" s="155">
        <v>527</v>
      </c>
      <c r="AV206" s="155">
        <v>713</v>
      </c>
      <c r="AW206" s="155">
        <v>713</v>
      </c>
      <c r="AX206" s="155">
        <v>713</v>
      </c>
      <c r="AY206" s="155">
        <v>713</v>
      </c>
      <c r="AZ206" s="155">
        <v>713</v>
      </c>
      <c r="BA206" s="155">
        <v>713</v>
      </c>
      <c r="BB206" s="155">
        <v>611</v>
      </c>
      <c r="BC206" s="155">
        <v>527</v>
      </c>
      <c r="BD206" s="691"/>
      <c r="BE206" s="707">
        <v>180</v>
      </c>
      <c r="BF206" s="303" t="s">
        <v>1165</v>
      </c>
      <c r="BG206" s="155">
        <v>490</v>
      </c>
      <c r="BH206" s="155">
        <v>490</v>
      </c>
      <c r="BI206" s="156">
        <v>590</v>
      </c>
      <c r="BJ206" s="155">
        <v>714</v>
      </c>
      <c r="BK206" s="155">
        <v>718</v>
      </c>
      <c r="BL206" s="156">
        <v>668</v>
      </c>
      <c r="BM206" s="155">
        <v>634</v>
      </c>
      <c r="BN206" s="156">
        <v>610</v>
      </c>
      <c r="BO206" s="155">
        <v>279</v>
      </c>
      <c r="BP206" s="155">
        <v>279</v>
      </c>
      <c r="BQ206" s="156">
        <v>335</v>
      </c>
      <c r="BR206" s="155">
        <v>405</v>
      </c>
      <c r="BS206" s="155">
        <v>476</v>
      </c>
      <c r="BT206" s="155">
        <v>547</v>
      </c>
      <c r="BU206" s="156">
        <v>617</v>
      </c>
      <c r="BV206" s="155">
        <v>610</v>
      </c>
      <c r="BW206" s="155">
        <v>279</v>
      </c>
      <c r="BX206" s="155">
        <v>279</v>
      </c>
      <c r="BY206" s="155">
        <v>335</v>
      </c>
      <c r="BZ206" s="155">
        <v>405</v>
      </c>
      <c r="CA206" s="155">
        <v>476</v>
      </c>
      <c r="CB206" s="155">
        <v>547</v>
      </c>
      <c r="CC206" s="155">
        <v>617</v>
      </c>
      <c r="CD206" s="155">
        <v>610</v>
      </c>
      <c r="CE206" s="691"/>
      <c r="CF206" s="707">
        <v>180</v>
      </c>
      <c r="CG206" s="303" t="s">
        <v>1165</v>
      </c>
      <c r="CH206" s="155">
        <v>332</v>
      </c>
      <c r="CI206" s="155">
        <v>332</v>
      </c>
      <c r="CJ206" s="156">
        <v>332</v>
      </c>
      <c r="CK206" s="155">
        <v>386</v>
      </c>
      <c r="CL206" s="155">
        <v>432</v>
      </c>
      <c r="CM206" s="156">
        <v>432</v>
      </c>
      <c r="CN206" s="155">
        <v>432</v>
      </c>
      <c r="CO206" s="156">
        <v>432</v>
      </c>
      <c r="CP206" s="155">
        <v>332</v>
      </c>
      <c r="CQ206" s="155">
        <v>332</v>
      </c>
      <c r="CR206" s="156">
        <v>332</v>
      </c>
      <c r="CS206" s="155">
        <v>332</v>
      </c>
      <c r="CT206" s="155">
        <v>332</v>
      </c>
      <c r="CU206" s="155">
        <v>354</v>
      </c>
      <c r="CV206" s="156">
        <v>420</v>
      </c>
      <c r="CW206" s="155">
        <v>432</v>
      </c>
      <c r="CX206" s="155">
        <v>332</v>
      </c>
      <c r="CY206" s="155">
        <v>332</v>
      </c>
      <c r="CZ206" s="155">
        <v>332</v>
      </c>
      <c r="DA206" s="155">
        <v>332</v>
      </c>
      <c r="DB206" s="155">
        <v>332</v>
      </c>
      <c r="DC206" s="155">
        <v>354</v>
      </c>
      <c r="DD206" s="155">
        <v>420</v>
      </c>
      <c r="DE206" s="155">
        <v>432</v>
      </c>
    </row>
    <row r="207" spans="1:109">
      <c r="A207" s="143">
        <v>207</v>
      </c>
      <c r="B207" s="691"/>
      <c r="C207" s="708"/>
      <c r="D207" s="304" t="s">
        <v>1166</v>
      </c>
      <c r="E207" s="157">
        <v>48</v>
      </c>
      <c r="F207" s="157">
        <v>48</v>
      </c>
      <c r="G207" s="158">
        <v>48</v>
      </c>
      <c r="H207" s="157">
        <v>48</v>
      </c>
      <c r="I207" s="157">
        <v>37</v>
      </c>
      <c r="J207" s="158">
        <v>30</v>
      </c>
      <c r="K207" s="157">
        <v>25</v>
      </c>
      <c r="L207" s="158">
        <v>21</v>
      </c>
      <c r="M207" s="157">
        <v>29</v>
      </c>
      <c r="N207" s="157">
        <v>29</v>
      </c>
      <c r="O207" s="158">
        <v>29</v>
      </c>
      <c r="P207" s="157">
        <v>29</v>
      </c>
      <c r="Q207" s="157">
        <v>29</v>
      </c>
      <c r="R207" s="157">
        <v>29</v>
      </c>
      <c r="S207" s="158">
        <v>25</v>
      </c>
      <c r="T207" s="157">
        <v>21</v>
      </c>
      <c r="U207" s="157">
        <v>29</v>
      </c>
      <c r="V207" s="157">
        <v>29</v>
      </c>
      <c r="W207" s="157">
        <v>29</v>
      </c>
      <c r="X207" s="157">
        <v>29</v>
      </c>
      <c r="Y207" s="157">
        <v>29</v>
      </c>
      <c r="Z207" s="157">
        <v>29</v>
      </c>
      <c r="AA207" s="157">
        <v>25</v>
      </c>
      <c r="AB207" s="157">
        <v>21</v>
      </c>
      <c r="AC207" s="691"/>
      <c r="AD207" s="708"/>
      <c r="AE207" s="304" t="s">
        <v>1166</v>
      </c>
      <c r="AF207" s="157">
        <v>668</v>
      </c>
      <c r="AG207" s="157">
        <v>668</v>
      </c>
      <c r="AH207" s="158">
        <v>668</v>
      </c>
      <c r="AI207" s="157">
        <v>666</v>
      </c>
      <c r="AJ207" s="157">
        <v>510</v>
      </c>
      <c r="AK207" s="158">
        <v>413</v>
      </c>
      <c r="AL207" s="157">
        <v>347</v>
      </c>
      <c r="AM207" s="158">
        <v>299</v>
      </c>
      <c r="AN207" s="157">
        <v>713</v>
      </c>
      <c r="AO207" s="157">
        <v>713</v>
      </c>
      <c r="AP207" s="158">
        <v>713</v>
      </c>
      <c r="AQ207" s="157">
        <v>713</v>
      </c>
      <c r="AR207" s="157">
        <v>713</v>
      </c>
      <c r="AS207" s="157">
        <v>713</v>
      </c>
      <c r="AT207" s="158">
        <v>610</v>
      </c>
      <c r="AU207" s="157">
        <v>527</v>
      </c>
      <c r="AV207" s="157">
        <v>713</v>
      </c>
      <c r="AW207" s="157">
        <v>713</v>
      </c>
      <c r="AX207" s="157">
        <v>713</v>
      </c>
      <c r="AY207" s="157">
        <v>713</v>
      </c>
      <c r="AZ207" s="157">
        <v>713</v>
      </c>
      <c r="BA207" s="157">
        <v>713</v>
      </c>
      <c r="BB207" s="157">
        <v>610</v>
      </c>
      <c r="BC207" s="157">
        <v>527</v>
      </c>
      <c r="BD207" s="691"/>
      <c r="BE207" s="708"/>
      <c r="BF207" s="304" t="s">
        <v>1166</v>
      </c>
      <c r="BG207" s="157">
        <v>458</v>
      </c>
      <c r="BH207" s="157">
        <v>458</v>
      </c>
      <c r="BI207" s="158">
        <v>551</v>
      </c>
      <c r="BJ207" s="157">
        <v>668</v>
      </c>
      <c r="BK207" s="157">
        <v>720</v>
      </c>
      <c r="BL207" s="158">
        <v>669</v>
      </c>
      <c r="BM207" s="157">
        <v>634</v>
      </c>
      <c r="BN207" s="158">
        <v>610</v>
      </c>
      <c r="BO207" s="157">
        <v>279</v>
      </c>
      <c r="BP207" s="157">
        <v>279</v>
      </c>
      <c r="BQ207" s="158">
        <v>335</v>
      </c>
      <c r="BR207" s="157">
        <v>406</v>
      </c>
      <c r="BS207" s="157">
        <v>476</v>
      </c>
      <c r="BT207" s="157">
        <v>547</v>
      </c>
      <c r="BU207" s="158">
        <v>617</v>
      </c>
      <c r="BV207" s="157">
        <v>610</v>
      </c>
      <c r="BW207" s="157">
        <v>279</v>
      </c>
      <c r="BX207" s="157">
        <v>279</v>
      </c>
      <c r="BY207" s="157">
        <v>335</v>
      </c>
      <c r="BZ207" s="157">
        <v>406</v>
      </c>
      <c r="CA207" s="157">
        <v>476</v>
      </c>
      <c r="CB207" s="157">
        <v>547</v>
      </c>
      <c r="CC207" s="157">
        <v>617</v>
      </c>
      <c r="CD207" s="157">
        <v>610</v>
      </c>
      <c r="CE207" s="691"/>
      <c r="CF207" s="708"/>
      <c r="CG207" s="304" t="s">
        <v>1166</v>
      </c>
      <c r="CH207" s="157">
        <v>311</v>
      </c>
      <c r="CI207" s="157">
        <v>311</v>
      </c>
      <c r="CJ207" s="158">
        <v>311</v>
      </c>
      <c r="CK207" s="157">
        <v>361</v>
      </c>
      <c r="CL207" s="157">
        <v>432</v>
      </c>
      <c r="CM207" s="158">
        <v>432</v>
      </c>
      <c r="CN207" s="157">
        <v>432</v>
      </c>
      <c r="CO207" s="158">
        <v>432</v>
      </c>
      <c r="CP207" s="157">
        <v>332</v>
      </c>
      <c r="CQ207" s="157">
        <v>332</v>
      </c>
      <c r="CR207" s="158">
        <v>332</v>
      </c>
      <c r="CS207" s="157">
        <v>332</v>
      </c>
      <c r="CT207" s="157">
        <v>332</v>
      </c>
      <c r="CU207" s="157">
        <v>353</v>
      </c>
      <c r="CV207" s="158">
        <v>421</v>
      </c>
      <c r="CW207" s="157">
        <v>432</v>
      </c>
      <c r="CX207" s="157">
        <v>332</v>
      </c>
      <c r="CY207" s="157">
        <v>332</v>
      </c>
      <c r="CZ207" s="157">
        <v>332</v>
      </c>
      <c r="DA207" s="157">
        <v>332</v>
      </c>
      <c r="DB207" s="157">
        <v>332</v>
      </c>
      <c r="DC207" s="157">
        <v>353</v>
      </c>
      <c r="DD207" s="157">
        <v>421</v>
      </c>
      <c r="DE207" s="157">
        <v>432</v>
      </c>
    </row>
    <row r="208" spans="1:109">
      <c r="A208" s="143">
        <v>208</v>
      </c>
      <c r="B208" s="691"/>
      <c r="C208" s="709"/>
      <c r="D208" s="305" t="s">
        <v>1167</v>
      </c>
      <c r="E208" s="159">
        <v>44</v>
      </c>
      <c r="F208" s="159">
        <v>44</v>
      </c>
      <c r="G208" s="160">
        <v>44</v>
      </c>
      <c r="H208" s="159">
        <v>43</v>
      </c>
      <c r="I208" s="159">
        <v>37</v>
      </c>
      <c r="J208" s="160">
        <v>30</v>
      </c>
      <c r="K208" s="159">
        <v>25</v>
      </c>
      <c r="L208" s="160">
        <v>22</v>
      </c>
      <c r="M208" s="159">
        <v>29</v>
      </c>
      <c r="N208" s="159">
        <v>29</v>
      </c>
      <c r="O208" s="160">
        <v>29</v>
      </c>
      <c r="P208" s="159">
        <v>29</v>
      </c>
      <c r="Q208" s="159">
        <v>29</v>
      </c>
      <c r="R208" s="159">
        <v>29</v>
      </c>
      <c r="S208" s="160">
        <v>25</v>
      </c>
      <c r="T208" s="159">
        <v>22</v>
      </c>
      <c r="U208" s="159">
        <v>29</v>
      </c>
      <c r="V208" s="159">
        <v>29</v>
      </c>
      <c r="W208" s="159">
        <v>29</v>
      </c>
      <c r="X208" s="159">
        <v>29</v>
      </c>
      <c r="Y208" s="159">
        <v>29</v>
      </c>
      <c r="Z208" s="159">
        <v>29</v>
      </c>
      <c r="AA208" s="159">
        <v>25</v>
      </c>
      <c r="AB208" s="159">
        <v>22</v>
      </c>
      <c r="AC208" s="691"/>
      <c r="AD208" s="709"/>
      <c r="AE208" s="305" t="s">
        <v>1167</v>
      </c>
      <c r="AF208" s="159">
        <v>610</v>
      </c>
      <c r="AG208" s="159">
        <v>610</v>
      </c>
      <c r="AH208" s="160">
        <v>610</v>
      </c>
      <c r="AI208" s="159">
        <v>597</v>
      </c>
      <c r="AJ208" s="159">
        <v>510</v>
      </c>
      <c r="AK208" s="160">
        <v>413</v>
      </c>
      <c r="AL208" s="159">
        <v>348</v>
      </c>
      <c r="AM208" s="160">
        <v>300</v>
      </c>
      <c r="AN208" s="159">
        <v>713</v>
      </c>
      <c r="AO208" s="159">
        <v>713</v>
      </c>
      <c r="AP208" s="160">
        <v>713</v>
      </c>
      <c r="AQ208" s="159">
        <v>713</v>
      </c>
      <c r="AR208" s="159">
        <v>713</v>
      </c>
      <c r="AS208" s="159">
        <v>713</v>
      </c>
      <c r="AT208" s="160">
        <v>612</v>
      </c>
      <c r="AU208" s="159">
        <v>528</v>
      </c>
      <c r="AV208" s="159">
        <v>713</v>
      </c>
      <c r="AW208" s="159">
        <v>713</v>
      </c>
      <c r="AX208" s="159">
        <v>713</v>
      </c>
      <c r="AY208" s="159">
        <v>713</v>
      </c>
      <c r="AZ208" s="159">
        <v>713</v>
      </c>
      <c r="BA208" s="159">
        <v>713</v>
      </c>
      <c r="BB208" s="159">
        <v>612</v>
      </c>
      <c r="BC208" s="159">
        <v>528</v>
      </c>
      <c r="BD208" s="691"/>
      <c r="BE208" s="709"/>
      <c r="BF208" s="305" t="s">
        <v>1167</v>
      </c>
      <c r="BG208" s="159">
        <v>419</v>
      </c>
      <c r="BH208" s="159">
        <v>419</v>
      </c>
      <c r="BI208" s="160">
        <v>504</v>
      </c>
      <c r="BJ208" s="159">
        <v>600</v>
      </c>
      <c r="BK208" s="159">
        <v>648</v>
      </c>
      <c r="BL208" s="160">
        <v>668</v>
      </c>
      <c r="BM208" s="159">
        <v>635</v>
      </c>
      <c r="BN208" s="160">
        <v>610</v>
      </c>
      <c r="BO208" s="159">
        <v>278</v>
      </c>
      <c r="BP208" s="159">
        <v>278</v>
      </c>
      <c r="BQ208" s="160">
        <v>335</v>
      </c>
      <c r="BR208" s="159">
        <v>405</v>
      </c>
      <c r="BS208" s="159">
        <v>476</v>
      </c>
      <c r="BT208" s="159">
        <v>547</v>
      </c>
      <c r="BU208" s="160">
        <v>617</v>
      </c>
      <c r="BV208" s="159">
        <v>610</v>
      </c>
      <c r="BW208" s="159">
        <v>278</v>
      </c>
      <c r="BX208" s="159">
        <v>278</v>
      </c>
      <c r="BY208" s="159">
        <v>335</v>
      </c>
      <c r="BZ208" s="159">
        <v>405</v>
      </c>
      <c r="CA208" s="159">
        <v>476</v>
      </c>
      <c r="CB208" s="159">
        <v>547</v>
      </c>
      <c r="CC208" s="159">
        <v>617</v>
      </c>
      <c r="CD208" s="159">
        <v>610</v>
      </c>
      <c r="CE208" s="691"/>
      <c r="CF208" s="709"/>
      <c r="CG208" s="305" t="s">
        <v>1167</v>
      </c>
      <c r="CH208" s="159">
        <v>284</v>
      </c>
      <c r="CI208" s="159">
        <v>284</v>
      </c>
      <c r="CJ208" s="160">
        <v>284</v>
      </c>
      <c r="CK208" s="159">
        <v>325</v>
      </c>
      <c r="CL208" s="159">
        <v>389</v>
      </c>
      <c r="CM208" s="160">
        <v>432</v>
      </c>
      <c r="CN208" s="159">
        <v>432</v>
      </c>
      <c r="CO208" s="160">
        <v>432</v>
      </c>
      <c r="CP208" s="159">
        <v>332</v>
      </c>
      <c r="CQ208" s="159">
        <v>332</v>
      </c>
      <c r="CR208" s="160">
        <v>332</v>
      </c>
      <c r="CS208" s="159">
        <v>332</v>
      </c>
      <c r="CT208" s="159">
        <v>332</v>
      </c>
      <c r="CU208" s="159">
        <v>353</v>
      </c>
      <c r="CV208" s="160">
        <v>420</v>
      </c>
      <c r="CW208" s="159">
        <v>432</v>
      </c>
      <c r="CX208" s="159">
        <v>332</v>
      </c>
      <c r="CY208" s="159">
        <v>332</v>
      </c>
      <c r="CZ208" s="159">
        <v>332</v>
      </c>
      <c r="DA208" s="159">
        <v>332</v>
      </c>
      <c r="DB208" s="159">
        <v>332</v>
      </c>
      <c r="DC208" s="159">
        <v>353</v>
      </c>
      <c r="DD208" s="159">
        <v>420</v>
      </c>
      <c r="DE208" s="159">
        <v>432</v>
      </c>
    </row>
    <row r="209" spans="1:109">
      <c r="A209" s="143">
        <v>209</v>
      </c>
      <c r="B209" s="691"/>
      <c r="C209" s="701">
        <v>200</v>
      </c>
      <c r="D209" s="303" t="s">
        <v>1165</v>
      </c>
      <c r="E209" s="155">
        <v>41</v>
      </c>
      <c r="F209" s="155">
        <v>41</v>
      </c>
      <c r="G209" s="156">
        <v>41</v>
      </c>
      <c r="H209" s="155">
        <v>41</v>
      </c>
      <c r="I209" s="155">
        <v>37</v>
      </c>
      <c r="J209" s="156">
        <v>30</v>
      </c>
      <c r="K209" s="155">
        <v>25</v>
      </c>
      <c r="L209" s="156">
        <v>22</v>
      </c>
      <c r="M209" s="155">
        <v>24</v>
      </c>
      <c r="N209" s="155">
        <v>24</v>
      </c>
      <c r="O209" s="156">
        <v>24</v>
      </c>
      <c r="P209" s="155">
        <v>24</v>
      </c>
      <c r="Q209" s="155">
        <v>24</v>
      </c>
      <c r="R209" s="155">
        <v>24</v>
      </c>
      <c r="S209" s="156">
        <v>24</v>
      </c>
      <c r="T209" s="155">
        <v>22</v>
      </c>
      <c r="U209" s="155">
        <v>24</v>
      </c>
      <c r="V209" s="155">
        <v>24</v>
      </c>
      <c r="W209" s="155">
        <v>24</v>
      </c>
      <c r="X209" s="155">
        <v>24</v>
      </c>
      <c r="Y209" s="155">
        <v>24</v>
      </c>
      <c r="Z209" s="155">
        <v>24</v>
      </c>
      <c r="AA209" s="155">
        <v>24</v>
      </c>
      <c r="AB209" s="155">
        <v>22</v>
      </c>
      <c r="AC209" s="691"/>
      <c r="AD209" s="701">
        <v>200</v>
      </c>
      <c r="AE209" s="303" t="s">
        <v>1165</v>
      </c>
      <c r="AF209" s="155">
        <v>713</v>
      </c>
      <c r="AG209" s="155">
        <v>713</v>
      </c>
      <c r="AH209" s="156">
        <v>713</v>
      </c>
      <c r="AI209" s="155">
        <v>713</v>
      </c>
      <c r="AJ209" s="155">
        <v>632</v>
      </c>
      <c r="AK209" s="156">
        <v>514</v>
      </c>
      <c r="AL209" s="155">
        <v>431</v>
      </c>
      <c r="AM209" s="156">
        <v>372</v>
      </c>
      <c r="AN209" s="155">
        <v>713</v>
      </c>
      <c r="AO209" s="155">
        <v>713</v>
      </c>
      <c r="AP209" s="156">
        <v>713</v>
      </c>
      <c r="AQ209" s="155">
        <v>713</v>
      </c>
      <c r="AR209" s="155">
        <v>713</v>
      </c>
      <c r="AS209" s="155">
        <v>713</v>
      </c>
      <c r="AT209" s="156">
        <v>713</v>
      </c>
      <c r="AU209" s="155">
        <v>652</v>
      </c>
      <c r="AV209" s="155">
        <v>713</v>
      </c>
      <c r="AW209" s="155">
        <v>713</v>
      </c>
      <c r="AX209" s="155">
        <v>713</v>
      </c>
      <c r="AY209" s="155">
        <v>713</v>
      </c>
      <c r="AZ209" s="155">
        <v>713</v>
      </c>
      <c r="BA209" s="155">
        <v>713</v>
      </c>
      <c r="BB209" s="155">
        <v>713</v>
      </c>
      <c r="BC209" s="155">
        <v>652</v>
      </c>
      <c r="BD209" s="691"/>
      <c r="BE209" s="701">
        <v>200</v>
      </c>
      <c r="BF209" s="303" t="s">
        <v>1165</v>
      </c>
      <c r="BG209" s="155">
        <v>482</v>
      </c>
      <c r="BH209" s="155">
        <v>482</v>
      </c>
      <c r="BI209" s="156">
        <v>530</v>
      </c>
      <c r="BJ209" s="155">
        <v>631</v>
      </c>
      <c r="BK209" s="155">
        <v>731</v>
      </c>
      <c r="BL209" s="156">
        <v>716</v>
      </c>
      <c r="BM209" s="155">
        <v>675</v>
      </c>
      <c r="BN209" s="156">
        <v>645</v>
      </c>
      <c r="BO209" s="155">
        <v>275</v>
      </c>
      <c r="BP209" s="155">
        <v>275</v>
      </c>
      <c r="BQ209" s="156">
        <v>302</v>
      </c>
      <c r="BR209" s="155">
        <v>359</v>
      </c>
      <c r="BS209" s="155">
        <v>417</v>
      </c>
      <c r="BT209" s="155">
        <v>474</v>
      </c>
      <c r="BU209" s="156">
        <v>531</v>
      </c>
      <c r="BV209" s="155">
        <v>588</v>
      </c>
      <c r="BW209" s="155">
        <v>275</v>
      </c>
      <c r="BX209" s="155">
        <v>275</v>
      </c>
      <c r="BY209" s="155">
        <v>302</v>
      </c>
      <c r="BZ209" s="155">
        <v>359</v>
      </c>
      <c r="CA209" s="155">
        <v>417</v>
      </c>
      <c r="CB209" s="155">
        <v>474</v>
      </c>
      <c r="CC209" s="155">
        <v>531</v>
      </c>
      <c r="CD209" s="155">
        <v>588</v>
      </c>
      <c r="CE209" s="691"/>
      <c r="CF209" s="701">
        <v>200</v>
      </c>
      <c r="CG209" s="303" t="s">
        <v>1165</v>
      </c>
      <c r="CH209" s="155">
        <v>332</v>
      </c>
      <c r="CI209" s="155">
        <v>332</v>
      </c>
      <c r="CJ209" s="156">
        <v>332</v>
      </c>
      <c r="CK209" s="155">
        <v>332</v>
      </c>
      <c r="CL209" s="155">
        <v>406</v>
      </c>
      <c r="CM209" s="156">
        <v>432</v>
      </c>
      <c r="CN209" s="155">
        <v>432</v>
      </c>
      <c r="CO209" s="156">
        <v>432</v>
      </c>
      <c r="CP209" s="155">
        <v>332</v>
      </c>
      <c r="CQ209" s="155">
        <v>332</v>
      </c>
      <c r="CR209" s="156">
        <v>332</v>
      </c>
      <c r="CS209" s="155">
        <v>332</v>
      </c>
      <c r="CT209" s="155">
        <v>332</v>
      </c>
      <c r="CU209" s="155">
        <v>332</v>
      </c>
      <c r="CV209" s="156">
        <v>340</v>
      </c>
      <c r="CW209" s="155">
        <v>394</v>
      </c>
      <c r="CX209" s="155">
        <v>332</v>
      </c>
      <c r="CY209" s="155">
        <v>332</v>
      </c>
      <c r="CZ209" s="155">
        <v>332</v>
      </c>
      <c r="DA209" s="155">
        <v>332</v>
      </c>
      <c r="DB209" s="155">
        <v>332</v>
      </c>
      <c r="DC209" s="155">
        <v>332</v>
      </c>
      <c r="DD209" s="155">
        <v>340</v>
      </c>
      <c r="DE209" s="155">
        <v>394</v>
      </c>
    </row>
    <row r="210" spans="1:109">
      <c r="A210" s="143">
        <v>210</v>
      </c>
      <c r="B210" s="691"/>
      <c r="C210" s="702"/>
      <c r="D210" s="304" t="s">
        <v>1166</v>
      </c>
      <c r="E210" s="157">
        <v>41</v>
      </c>
      <c r="F210" s="157">
        <v>41</v>
      </c>
      <c r="G210" s="158">
        <v>41</v>
      </c>
      <c r="H210" s="157">
        <v>41</v>
      </c>
      <c r="I210" s="157">
        <v>37</v>
      </c>
      <c r="J210" s="158">
        <v>30</v>
      </c>
      <c r="K210" s="157">
        <v>25</v>
      </c>
      <c r="L210" s="158">
        <v>22</v>
      </c>
      <c r="M210" s="157">
        <v>24</v>
      </c>
      <c r="N210" s="157">
        <v>24</v>
      </c>
      <c r="O210" s="158">
        <v>24</v>
      </c>
      <c r="P210" s="157">
        <v>24</v>
      </c>
      <c r="Q210" s="157">
        <v>24</v>
      </c>
      <c r="R210" s="157">
        <v>24</v>
      </c>
      <c r="S210" s="158">
        <v>24</v>
      </c>
      <c r="T210" s="157">
        <v>22</v>
      </c>
      <c r="U210" s="157">
        <v>24</v>
      </c>
      <c r="V210" s="157">
        <v>24</v>
      </c>
      <c r="W210" s="157">
        <v>24</v>
      </c>
      <c r="X210" s="157">
        <v>24</v>
      </c>
      <c r="Y210" s="157">
        <v>24</v>
      </c>
      <c r="Z210" s="157">
        <v>24</v>
      </c>
      <c r="AA210" s="157">
        <v>24</v>
      </c>
      <c r="AB210" s="157">
        <v>22</v>
      </c>
      <c r="AC210" s="691"/>
      <c r="AD210" s="702"/>
      <c r="AE210" s="304" t="s">
        <v>1166</v>
      </c>
      <c r="AF210" s="157">
        <v>713</v>
      </c>
      <c r="AG210" s="157">
        <v>713</v>
      </c>
      <c r="AH210" s="158">
        <v>713</v>
      </c>
      <c r="AI210" s="157">
        <v>713</v>
      </c>
      <c r="AJ210" s="157">
        <v>632</v>
      </c>
      <c r="AK210" s="158">
        <v>514</v>
      </c>
      <c r="AL210" s="157">
        <v>431</v>
      </c>
      <c r="AM210" s="158">
        <v>373</v>
      </c>
      <c r="AN210" s="157">
        <v>713</v>
      </c>
      <c r="AO210" s="157">
        <v>713</v>
      </c>
      <c r="AP210" s="158">
        <v>713</v>
      </c>
      <c r="AQ210" s="157">
        <v>713</v>
      </c>
      <c r="AR210" s="157">
        <v>713</v>
      </c>
      <c r="AS210" s="157">
        <v>713</v>
      </c>
      <c r="AT210" s="158">
        <v>713</v>
      </c>
      <c r="AU210" s="157">
        <v>653</v>
      </c>
      <c r="AV210" s="157">
        <v>713</v>
      </c>
      <c r="AW210" s="157">
        <v>713</v>
      </c>
      <c r="AX210" s="157">
        <v>713</v>
      </c>
      <c r="AY210" s="157">
        <v>713</v>
      </c>
      <c r="AZ210" s="157">
        <v>713</v>
      </c>
      <c r="BA210" s="157">
        <v>713</v>
      </c>
      <c r="BB210" s="157">
        <v>713</v>
      </c>
      <c r="BC210" s="157">
        <v>653</v>
      </c>
      <c r="BD210" s="691"/>
      <c r="BE210" s="702"/>
      <c r="BF210" s="304" t="s">
        <v>1166</v>
      </c>
      <c r="BG210" s="157">
        <v>482</v>
      </c>
      <c r="BH210" s="157">
        <v>482</v>
      </c>
      <c r="BI210" s="158">
        <v>531</v>
      </c>
      <c r="BJ210" s="157">
        <v>631</v>
      </c>
      <c r="BK210" s="157">
        <v>731</v>
      </c>
      <c r="BL210" s="158">
        <v>716</v>
      </c>
      <c r="BM210" s="157">
        <v>675</v>
      </c>
      <c r="BN210" s="158">
        <v>646</v>
      </c>
      <c r="BO210" s="157">
        <v>275</v>
      </c>
      <c r="BP210" s="157">
        <v>275</v>
      </c>
      <c r="BQ210" s="158">
        <v>302</v>
      </c>
      <c r="BR210" s="157">
        <v>359</v>
      </c>
      <c r="BS210" s="157">
        <v>417</v>
      </c>
      <c r="BT210" s="157">
        <v>474</v>
      </c>
      <c r="BU210" s="158">
        <v>531</v>
      </c>
      <c r="BV210" s="157">
        <v>588</v>
      </c>
      <c r="BW210" s="157">
        <v>275</v>
      </c>
      <c r="BX210" s="157">
        <v>275</v>
      </c>
      <c r="BY210" s="157">
        <v>302</v>
      </c>
      <c r="BZ210" s="157">
        <v>359</v>
      </c>
      <c r="CA210" s="157">
        <v>417</v>
      </c>
      <c r="CB210" s="157">
        <v>474</v>
      </c>
      <c r="CC210" s="157">
        <v>531</v>
      </c>
      <c r="CD210" s="157">
        <v>588</v>
      </c>
      <c r="CE210" s="691"/>
      <c r="CF210" s="702"/>
      <c r="CG210" s="304" t="s">
        <v>1166</v>
      </c>
      <c r="CH210" s="157">
        <v>332</v>
      </c>
      <c r="CI210" s="157">
        <v>332</v>
      </c>
      <c r="CJ210" s="158">
        <v>332</v>
      </c>
      <c r="CK210" s="157">
        <v>332</v>
      </c>
      <c r="CL210" s="157">
        <v>407</v>
      </c>
      <c r="CM210" s="158">
        <v>432</v>
      </c>
      <c r="CN210" s="157">
        <v>432</v>
      </c>
      <c r="CO210" s="158">
        <v>432</v>
      </c>
      <c r="CP210" s="157">
        <v>332</v>
      </c>
      <c r="CQ210" s="157">
        <v>332</v>
      </c>
      <c r="CR210" s="158">
        <v>332</v>
      </c>
      <c r="CS210" s="157">
        <v>332</v>
      </c>
      <c r="CT210" s="157">
        <v>332</v>
      </c>
      <c r="CU210" s="157">
        <v>332</v>
      </c>
      <c r="CV210" s="158">
        <v>339</v>
      </c>
      <c r="CW210" s="157">
        <v>394</v>
      </c>
      <c r="CX210" s="157">
        <v>332</v>
      </c>
      <c r="CY210" s="157">
        <v>332</v>
      </c>
      <c r="CZ210" s="157">
        <v>332</v>
      </c>
      <c r="DA210" s="157">
        <v>332</v>
      </c>
      <c r="DB210" s="157">
        <v>332</v>
      </c>
      <c r="DC210" s="157">
        <v>332</v>
      </c>
      <c r="DD210" s="157">
        <v>339</v>
      </c>
      <c r="DE210" s="157">
        <v>394</v>
      </c>
    </row>
    <row r="211" spans="1:109">
      <c r="A211" s="143">
        <v>211</v>
      </c>
      <c r="B211" s="692"/>
      <c r="C211" s="703"/>
      <c r="D211" s="305" t="s">
        <v>1167</v>
      </c>
      <c r="E211" s="159">
        <v>41</v>
      </c>
      <c r="F211" s="159">
        <v>41</v>
      </c>
      <c r="G211" s="160">
        <v>41</v>
      </c>
      <c r="H211" s="159">
        <v>41</v>
      </c>
      <c r="I211" s="159">
        <v>37</v>
      </c>
      <c r="J211" s="160">
        <v>30</v>
      </c>
      <c r="K211" s="159">
        <v>25</v>
      </c>
      <c r="L211" s="160">
        <v>22</v>
      </c>
      <c r="M211" s="159">
        <v>24</v>
      </c>
      <c r="N211" s="159">
        <v>24</v>
      </c>
      <c r="O211" s="160">
        <v>24</v>
      </c>
      <c r="P211" s="159">
        <v>24</v>
      </c>
      <c r="Q211" s="159">
        <v>24</v>
      </c>
      <c r="R211" s="159">
        <v>24</v>
      </c>
      <c r="S211" s="160">
        <v>24</v>
      </c>
      <c r="T211" s="159">
        <v>22</v>
      </c>
      <c r="U211" s="159">
        <v>24</v>
      </c>
      <c r="V211" s="159">
        <v>24</v>
      </c>
      <c r="W211" s="159">
        <v>24</v>
      </c>
      <c r="X211" s="159">
        <v>24</v>
      </c>
      <c r="Y211" s="159">
        <v>24</v>
      </c>
      <c r="Z211" s="159">
        <v>24</v>
      </c>
      <c r="AA211" s="159">
        <v>24</v>
      </c>
      <c r="AB211" s="159">
        <v>22</v>
      </c>
      <c r="AC211" s="692"/>
      <c r="AD211" s="703"/>
      <c r="AE211" s="305" t="s">
        <v>1167</v>
      </c>
      <c r="AF211" s="159">
        <v>705</v>
      </c>
      <c r="AG211" s="159">
        <v>705</v>
      </c>
      <c r="AH211" s="160">
        <v>705</v>
      </c>
      <c r="AI211" s="159">
        <v>705</v>
      </c>
      <c r="AJ211" s="159">
        <v>634</v>
      </c>
      <c r="AK211" s="160">
        <v>513</v>
      </c>
      <c r="AL211" s="159">
        <v>431</v>
      </c>
      <c r="AM211" s="160">
        <v>372</v>
      </c>
      <c r="AN211" s="159">
        <v>713</v>
      </c>
      <c r="AO211" s="159">
        <v>713</v>
      </c>
      <c r="AP211" s="160">
        <v>713</v>
      </c>
      <c r="AQ211" s="159">
        <v>713</v>
      </c>
      <c r="AR211" s="159">
        <v>713</v>
      </c>
      <c r="AS211" s="159">
        <v>713</v>
      </c>
      <c r="AT211" s="160">
        <v>713</v>
      </c>
      <c r="AU211" s="159">
        <v>653</v>
      </c>
      <c r="AV211" s="159">
        <v>713</v>
      </c>
      <c r="AW211" s="159">
        <v>713</v>
      </c>
      <c r="AX211" s="159">
        <v>713</v>
      </c>
      <c r="AY211" s="159">
        <v>713</v>
      </c>
      <c r="AZ211" s="159">
        <v>713</v>
      </c>
      <c r="BA211" s="159">
        <v>713</v>
      </c>
      <c r="BB211" s="159">
        <v>713</v>
      </c>
      <c r="BC211" s="159">
        <v>653</v>
      </c>
      <c r="BD211" s="692"/>
      <c r="BE211" s="703"/>
      <c r="BF211" s="305" t="s">
        <v>1167</v>
      </c>
      <c r="BG211" s="159">
        <v>476</v>
      </c>
      <c r="BH211" s="159">
        <v>476</v>
      </c>
      <c r="BI211" s="160">
        <v>524</v>
      </c>
      <c r="BJ211" s="159">
        <v>622</v>
      </c>
      <c r="BK211" s="159">
        <v>676</v>
      </c>
      <c r="BL211" s="160">
        <v>717</v>
      </c>
      <c r="BM211" s="159">
        <v>676</v>
      </c>
      <c r="BN211" s="160">
        <v>645</v>
      </c>
      <c r="BO211" s="159">
        <v>275</v>
      </c>
      <c r="BP211" s="159">
        <v>275</v>
      </c>
      <c r="BQ211" s="160">
        <v>302</v>
      </c>
      <c r="BR211" s="159">
        <v>359</v>
      </c>
      <c r="BS211" s="159">
        <v>416</v>
      </c>
      <c r="BT211" s="159">
        <v>474</v>
      </c>
      <c r="BU211" s="160">
        <v>531</v>
      </c>
      <c r="BV211" s="159">
        <v>587</v>
      </c>
      <c r="BW211" s="159">
        <v>275</v>
      </c>
      <c r="BX211" s="159">
        <v>275</v>
      </c>
      <c r="BY211" s="159">
        <v>302</v>
      </c>
      <c r="BZ211" s="159">
        <v>359</v>
      </c>
      <c r="CA211" s="159">
        <v>416</v>
      </c>
      <c r="CB211" s="159">
        <v>474</v>
      </c>
      <c r="CC211" s="159">
        <v>531</v>
      </c>
      <c r="CD211" s="159">
        <v>587</v>
      </c>
      <c r="CE211" s="692"/>
      <c r="CF211" s="703"/>
      <c r="CG211" s="305" t="s">
        <v>1167</v>
      </c>
      <c r="CH211" s="159">
        <v>328</v>
      </c>
      <c r="CI211" s="159">
        <v>328</v>
      </c>
      <c r="CJ211" s="160">
        <v>328</v>
      </c>
      <c r="CK211" s="159">
        <v>328</v>
      </c>
      <c r="CL211" s="159">
        <v>375</v>
      </c>
      <c r="CM211" s="160">
        <v>432</v>
      </c>
      <c r="CN211" s="159">
        <v>432</v>
      </c>
      <c r="CO211" s="160">
        <v>432</v>
      </c>
      <c r="CP211" s="159">
        <v>332</v>
      </c>
      <c r="CQ211" s="159">
        <v>332</v>
      </c>
      <c r="CR211" s="160">
        <v>332</v>
      </c>
      <c r="CS211" s="159">
        <v>332</v>
      </c>
      <c r="CT211" s="159">
        <v>332</v>
      </c>
      <c r="CU211" s="159">
        <v>332</v>
      </c>
      <c r="CV211" s="160">
        <v>340</v>
      </c>
      <c r="CW211" s="159">
        <v>394</v>
      </c>
      <c r="CX211" s="159">
        <v>332</v>
      </c>
      <c r="CY211" s="159">
        <v>332</v>
      </c>
      <c r="CZ211" s="159">
        <v>332</v>
      </c>
      <c r="DA211" s="159">
        <v>332</v>
      </c>
      <c r="DB211" s="159">
        <v>332</v>
      </c>
      <c r="DC211" s="159">
        <v>332</v>
      </c>
      <c r="DD211" s="159">
        <v>340</v>
      </c>
      <c r="DE211" s="159">
        <v>394</v>
      </c>
    </row>
    <row r="212" spans="1:109">
      <c r="A212" s="143">
        <v>212</v>
      </c>
    </row>
    <row r="213" spans="1:109" ht="13.2" customHeight="1">
      <c r="A213" s="143">
        <v>213</v>
      </c>
      <c r="B213" s="719" t="s">
        <v>1192</v>
      </c>
      <c r="C213" s="720"/>
      <c r="D213" s="720"/>
      <c r="E213" s="720"/>
      <c r="F213" s="720"/>
      <c r="G213" s="720"/>
      <c r="H213" s="720"/>
      <c r="I213" s="720"/>
      <c r="J213" s="720"/>
      <c r="K213" s="720"/>
      <c r="L213" s="720"/>
      <c r="M213" s="720"/>
      <c r="N213" s="720"/>
      <c r="O213" s="720"/>
      <c r="P213" s="720"/>
      <c r="Q213" s="720"/>
      <c r="R213" s="720"/>
      <c r="S213" s="720"/>
      <c r="T213" s="720"/>
      <c r="U213" s="720"/>
      <c r="V213" s="720"/>
      <c r="W213" s="720"/>
      <c r="X213" s="720"/>
      <c r="Y213" s="720"/>
      <c r="Z213" s="720"/>
      <c r="AA213" s="720"/>
      <c r="AB213" s="721"/>
      <c r="AC213" s="719" t="s">
        <v>1193</v>
      </c>
      <c r="AD213" s="720"/>
      <c r="AE213" s="720"/>
      <c r="AF213" s="720"/>
      <c r="AG213" s="720"/>
      <c r="AH213" s="720"/>
      <c r="AI213" s="720"/>
      <c r="AJ213" s="720"/>
      <c r="AK213" s="720"/>
      <c r="AL213" s="720"/>
      <c r="AM213" s="720"/>
      <c r="AN213" s="720"/>
      <c r="AO213" s="720"/>
      <c r="AP213" s="720"/>
      <c r="AQ213" s="720"/>
      <c r="AR213" s="720"/>
      <c r="AS213" s="720"/>
      <c r="AT213" s="720"/>
      <c r="AU213" s="720"/>
      <c r="AV213" s="720"/>
      <c r="AW213" s="720"/>
      <c r="AX213" s="720"/>
      <c r="AY213" s="720"/>
      <c r="AZ213" s="720"/>
      <c r="BA213" s="720"/>
      <c r="BB213" s="720"/>
      <c r="BC213" s="721"/>
      <c r="BD213" s="719" t="s">
        <v>1194</v>
      </c>
      <c r="BE213" s="720"/>
      <c r="BF213" s="720"/>
      <c r="BG213" s="720"/>
      <c r="BH213" s="720"/>
      <c r="BI213" s="720"/>
      <c r="BJ213" s="720"/>
      <c r="BK213" s="720"/>
      <c r="BL213" s="720"/>
      <c r="BM213" s="720"/>
      <c r="BN213" s="720"/>
      <c r="BO213" s="720"/>
      <c r="BP213" s="720"/>
      <c r="BQ213" s="720"/>
      <c r="BR213" s="720"/>
      <c r="BS213" s="720"/>
      <c r="BT213" s="720"/>
      <c r="BU213" s="720"/>
      <c r="BV213" s="720"/>
      <c r="BW213" s="720"/>
      <c r="BX213" s="720"/>
      <c r="BY213" s="720"/>
      <c r="BZ213" s="720"/>
      <c r="CA213" s="720"/>
      <c r="CB213" s="720"/>
      <c r="CC213" s="720"/>
      <c r="CD213" s="721"/>
      <c r="CE213" s="719" t="s">
        <v>1195</v>
      </c>
      <c r="CF213" s="720"/>
      <c r="CG213" s="720"/>
      <c r="CH213" s="720"/>
      <c r="CI213" s="720"/>
      <c r="CJ213" s="720"/>
      <c r="CK213" s="720"/>
      <c r="CL213" s="720"/>
      <c r="CM213" s="720"/>
      <c r="CN213" s="720"/>
      <c r="CO213" s="720"/>
      <c r="CP213" s="720"/>
      <c r="CQ213" s="720"/>
      <c r="CR213" s="720"/>
      <c r="CS213" s="720"/>
      <c r="CT213" s="720"/>
      <c r="CU213" s="720"/>
      <c r="CV213" s="720"/>
      <c r="CW213" s="720"/>
      <c r="CX213" s="720"/>
      <c r="CY213" s="720"/>
      <c r="CZ213" s="720"/>
      <c r="DA213" s="720"/>
      <c r="DB213" s="720"/>
      <c r="DC213" s="720"/>
      <c r="DD213" s="720"/>
      <c r="DE213" s="721"/>
    </row>
    <row r="214" spans="1:109" ht="13.2" customHeight="1">
      <c r="A214" s="143">
        <v>214</v>
      </c>
      <c r="B214" s="713" t="s">
        <v>1157</v>
      </c>
      <c r="C214" s="716" t="s">
        <v>1158</v>
      </c>
      <c r="D214" s="716" t="s">
        <v>1159</v>
      </c>
      <c r="E214" s="719" t="s">
        <v>1160</v>
      </c>
      <c r="F214" s="720"/>
      <c r="G214" s="720"/>
      <c r="H214" s="720"/>
      <c r="I214" s="720"/>
      <c r="J214" s="720"/>
      <c r="K214" s="720"/>
      <c r="L214" s="720"/>
      <c r="M214" s="719" t="s">
        <v>1161</v>
      </c>
      <c r="N214" s="720"/>
      <c r="O214" s="720"/>
      <c r="P214" s="720"/>
      <c r="Q214" s="720"/>
      <c r="R214" s="720"/>
      <c r="S214" s="720"/>
      <c r="T214" s="721"/>
      <c r="U214" s="719" t="s">
        <v>1162</v>
      </c>
      <c r="V214" s="720"/>
      <c r="W214" s="720"/>
      <c r="X214" s="720"/>
      <c r="Y214" s="720"/>
      <c r="Z214" s="720"/>
      <c r="AA214" s="720"/>
      <c r="AB214" s="721"/>
      <c r="AC214" s="713" t="s">
        <v>1157</v>
      </c>
      <c r="AD214" s="716" t="s">
        <v>1158</v>
      </c>
      <c r="AE214" s="716" t="s">
        <v>1159</v>
      </c>
      <c r="AF214" s="719" t="s">
        <v>1160</v>
      </c>
      <c r="AG214" s="720"/>
      <c r="AH214" s="720"/>
      <c r="AI214" s="720"/>
      <c r="AJ214" s="720"/>
      <c r="AK214" s="720"/>
      <c r="AL214" s="720"/>
      <c r="AM214" s="720"/>
      <c r="AN214" s="719" t="s">
        <v>1161</v>
      </c>
      <c r="AO214" s="720"/>
      <c r="AP214" s="720"/>
      <c r="AQ214" s="720"/>
      <c r="AR214" s="720"/>
      <c r="AS214" s="720"/>
      <c r="AT214" s="720"/>
      <c r="AU214" s="721"/>
      <c r="AV214" s="719" t="s">
        <v>1162</v>
      </c>
      <c r="AW214" s="720"/>
      <c r="AX214" s="720"/>
      <c r="AY214" s="720"/>
      <c r="AZ214" s="720"/>
      <c r="BA214" s="720"/>
      <c r="BB214" s="720"/>
      <c r="BC214" s="721"/>
      <c r="BD214" s="713" t="s">
        <v>1157</v>
      </c>
      <c r="BE214" s="716" t="s">
        <v>1158</v>
      </c>
      <c r="BF214" s="716" t="s">
        <v>1159</v>
      </c>
      <c r="BG214" s="719" t="s">
        <v>1160</v>
      </c>
      <c r="BH214" s="720"/>
      <c r="BI214" s="720"/>
      <c r="BJ214" s="720"/>
      <c r="BK214" s="720"/>
      <c r="BL214" s="720"/>
      <c r="BM214" s="720"/>
      <c r="BN214" s="720"/>
      <c r="BO214" s="719" t="s">
        <v>1161</v>
      </c>
      <c r="BP214" s="720"/>
      <c r="BQ214" s="720"/>
      <c r="BR214" s="720"/>
      <c r="BS214" s="720"/>
      <c r="BT214" s="720"/>
      <c r="BU214" s="720"/>
      <c r="BV214" s="721"/>
      <c r="BW214" s="719" t="s">
        <v>1162</v>
      </c>
      <c r="BX214" s="720"/>
      <c r="BY214" s="720"/>
      <c r="BZ214" s="720"/>
      <c r="CA214" s="720"/>
      <c r="CB214" s="720"/>
      <c r="CC214" s="720"/>
      <c r="CD214" s="721"/>
      <c r="CE214" s="713" t="s">
        <v>1157</v>
      </c>
      <c r="CF214" s="716" t="s">
        <v>1158</v>
      </c>
      <c r="CG214" s="716" t="s">
        <v>1159</v>
      </c>
      <c r="CH214" s="719" t="s">
        <v>1160</v>
      </c>
      <c r="CI214" s="720"/>
      <c r="CJ214" s="720"/>
      <c r="CK214" s="720"/>
      <c r="CL214" s="720"/>
      <c r="CM214" s="720"/>
      <c r="CN214" s="720"/>
      <c r="CO214" s="720"/>
      <c r="CP214" s="719" t="s">
        <v>1161</v>
      </c>
      <c r="CQ214" s="720"/>
      <c r="CR214" s="720"/>
      <c r="CS214" s="720"/>
      <c r="CT214" s="720"/>
      <c r="CU214" s="720"/>
      <c r="CV214" s="720"/>
      <c r="CW214" s="721"/>
      <c r="CX214" s="719" t="s">
        <v>1162</v>
      </c>
      <c r="CY214" s="720"/>
      <c r="CZ214" s="720"/>
      <c r="DA214" s="720"/>
      <c r="DB214" s="720"/>
      <c r="DC214" s="720"/>
      <c r="DD214" s="720"/>
      <c r="DE214" s="721"/>
    </row>
    <row r="215" spans="1:109" ht="13.2" customHeight="1">
      <c r="A215" s="143">
        <v>215</v>
      </c>
      <c r="B215" s="714"/>
      <c r="C215" s="717"/>
      <c r="D215" s="717"/>
      <c r="E215" s="722" t="s">
        <v>1163</v>
      </c>
      <c r="F215" s="723"/>
      <c r="G215" s="723"/>
      <c r="H215" s="723"/>
      <c r="I215" s="723"/>
      <c r="J215" s="723"/>
      <c r="K215" s="723"/>
      <c r="L215" s="723"/>
      <c r="M215" s="722" t="s">
        <v>1163</v>
      </c>
      <c r="N215" s="723"/>
      <c r="O215" s="723"/>
      <c r="P215" s="723"/>
      <c r="Q215" s="723"/>
      <c r="R215" s="723"/>
      <c r="S215" s="723"/>
      <c r="T215" s="724"/>
      <c r="U215" s="722" t="s">
        <v>1163</v>
      </c>
      <c r="V215" s="723"/>
      <c r="W215" s="723"/>
      <c r="X215" s="723"/>
      <c r="Y215" s="723"/>
      <c r="Z215" s="723"/>
      <c r="AA215" s="723"/>
      <c r="AB215" s="724"/>
      <c r="AC215" s="714"/>
      <c r="AD215" s="717"/>
      <c r="AE215" s="717"/>
      <c r="AF215" s="722" t="s">
        <v>1163</v>
      </c>
      <c r="AG215" s="723"/>
      <c r="AH215" s="723"/>
      <c r="AI215" s="723"/>
      <c r="AJ215" s="723"/>
      <c r="AK215" s="723"/>
      <c r="AL215" s="723"/>
      <c r="AM215" s="723"/>
      <c r="AN215" s="722" t="s">
        <v>1163</v>
      </c>
      <c r="AO215" s="723"/>
      <c r="AP215" s="723"/>
      <c r="AQ215" s="723"/>
      <c r="AR215" s="723"/>
      <c r="AS215" s="723"/>
      <c r="AT215" s="723"/>
      <c r="AU215" s="724"/>
      <c r="AV215" s="722" t="s">
        <v>1163</v>
      </c>
      <c r="AW215" s="723"/>
      <c r="AX215" s="723"/>
      <c r="AY215" s="723"/>
      <c r="AZ215" s="723"/>
      <c r="BA215" s="723"/>
      <c r="BB215" s="723"/>
      <c r="BC215" s="724"/>
      <c r="BD215" s="714"/>
      <c r="BE215" s="717"/>
      <c r="BF215" s="717"/>
      <c r="BG215" s="722" t="s">
        <v>1163</v>
      </c>
      <c r="BH215" s="723"/>
      <c r="BI215" s="723"/>
      <c r="BJ215" s="723"/>
      <c r="BK215" s="723"/>
      <c r="BL215" s="723"/>
      <c r="BM215" s="723"/>
      <c r="BN215" s="723"/>
      <c r="BO215" s="722" t="s">
        <v>1163</v>
      </c>
      <c r="BP215" s="723"/>
      <c r="BQ215" s="723"/>
      <c r="BR215" s="723"/>
      <c r="BS215" s="723"/>
      <c r="BT215" s="723"/>
      <c r="BU215" s="723"/>
      <c r="BV215" s="724"/>
      <c r="BW215" s="722" t="s">
        <v>1163</v>
      </c>
      <c r="BX215" s="723"/>
      <c r="BY215" s="723"/>
      <c r="BZ215" s="723"/>
      <c r="CA215" s="723"/>
      <c r="CB215" s="723"/>
      <c r="CC215" s="723"/>
      <c r="CD215" s="724"/>
      <c r="CE215" s="714"/>
      <c r="CF215" s="717"/>
      <c r="CG215" s="717"/>
      <c r="CH215" s="722" t="s">
        <v>1163</v>
      </c>
      <c r="CI215" s="723"/>
      <c r="CJ215" s="723"/>
      <c r="CK215" s="723"/>
      <c r="CL215" s="723"/>
      <c r="CM215" s="723"/>
      <c r="CN215" s="723"/>
      <c r="CO215" s="723"/>
      <c r="CP215" s="722" t="s">
        <v>1163</v>
      </c>
      <c r="CQ215" s="723"/>
      <c r="CR215" s="723"/>
      <c r="CS215" s="723"/>
      <c r="CT215" s="723"/>
      <c r="CU215" s="723"/>
      <c r="CV215" s="723"/>
      <c r="CW215" s="724"/>
      <c r="CX215" s="722" t="s">
        <v>1163</v>
      </c>
      <c r="CY215" s="723"/>
      <c r="CZ215" s="723"/>
      <c r="DA215" s="723"/>
      <c r="DB215" s="723"/>
      <c r="DC215" s="723"/>
      <c r="DD215" s="723"/>
      <c r="DE215" s="724"/>
    </row>
    <row r="216" spans="1:109">
      <c r="A216" s="143">
        <v>216</v>
      </c>
      <c r="B216" s="715"/>
      <c r="C216" s="718"/>
      <c r="D216" s="718"/>
      <c r="E216" s="146">
        <v>0</v>
      </c>
      <c r="F216" s="147">
        <v>10</v>
      </c>
      <c r="G216" s="148">
        <v>20</v>
      </c>
      <c r="H216" s="149">
        <v>30</v>
      </c>
      <c r="I216" s="150">
        <v>40</v>
      </c>
      <c r="J216" s="151">
        <v>50</v>
      </c>
      <c r="K216" s="152">
        <v>60</v>
      </c>
      <c r="L216" s="153">
        <v>70</v>
      </c>
      <c r="M216" s="146">
        <v>0</v>
      </c>
      <c r="N216" s="147">
        <v>10</v>
      </c>
      <c r="O216" s="148">
        <v>20</v>
      </c>
      <c r="P216" s="149">
        <v>30</v>
      </c>
      <c r="Q216" s="150">
        <v>40</v>
      </c>
      <c r="R216" s="151">
        <v>50</v>
      </c>
      <c r="S216" s="152">
        <v>60</v>
      </c>
      <c r="T216" s="154">
        <v>70</v>
      </c>
      <c r="U216" s="146">
        <v>0</v>
      </c>
      <c r="V216" s="147">
        <v>10</v>
      </c>
      <c r="W216" s="148">
        <v>20</v>
      </c>
      <c r="X216" s="149">
        <v>30</v>
      </c>
      <c r="Y216" s="150">
        <v>40</v>
      </c>
      <c r="Z216" s="151">
        <v>50</v>
      </c>
      <c r="AA216" s="152">
        <v>60</v>
      </c>
      <c r="AB216" s="154">
        <v>70</v>
      </c>
      <c r="AC216" s="715"/>
      <c r="AD216" s="718"/>
      <c r="AE216" s="718"/>
      <c r="AF216" s="146">
        <v>0</v>
      </c>
      <c r="AG216" s="147">
        <v>10</v>
      </c>
      <c r="AH216" s="148">
        <v>20</v>
      </c>
      <c r="AI216" s="149">
        <v>30</v>
      </c>
      <c r="AJ216" s="150">
        <v>40</v>
      </c>
      <c r="AK216" s="151">
        <v>50</v>
      </c>
      <c r="AL216" s="152">
        <v>60</v>
      </c>
      <c r="AM216" s="153">
        <v>70</v>
      </c>
      <c r="AN216" s="146">
        <v>0</v>
      </c>
      <c r="AO216" s="147">
        <v>10</v>
      </c>
      <c r="AP216" s="148">
        <v>20</v>
      </c>
      <c r="AQ216" s="149">
        <v>30</v>
      </c>
      <c r="AR216" s="150">
        <v>40</v>
      </c>
      <c r="AS216" s="151">
        <v>50</v>
      </c>
      <c r="AT216" s="152">
        <v>60</v>
      </c>
      <c r="AU216" s="154">
        <v>70</v>
      </c>
      <c r="AV216" s="146">
        <v>0</v>
      </c>
      <c r="AW216" s="147">
        <v>10</v>
      </c>
      <c r="AX216" s="148">
        <v>20</v>
      </c>
      <c r="AY216" s="149">
        <v>30</v>
      </c>
      <c r="AZ216" s="150">
        <v>40</v>
      </c>
      <c r="BA216" s="151">
        <v>50</v>
      </c>
      <c r="BB216" s="152">
        <v>60</v>
      </c>
      <c r="BC216" s="154">
        <v>70</v>
      </c>
      <c r="BD216" s="715"/>
      <c r="BE216" s="718"/>
      <c r="BF216" s="718"/>
      <c r="BG216" s="146">
        <v>0</v>
      </c>
      <c r="BH216" s="147">
        <v>10</v>
      </c>
      <c r="BI216" s="148">
        <v>20</v>
      </c>
      <c r="BJ216" s="149">
        <v>30</v>
      </c>
      <c r="BK216" s="150">
        <v>40</v>
      </c>
      <c r="BL216" s="151">
        <v>50</v>
      </c>
      <c r="BM216" s="152">
        <v>60</v>
      </c>
      <c r="BN216" s="153">
        <v>70</v>
      </c>
      <c r="BO216" s="146">
        <v>0</v>
      </c>
      <c r="BP216" s="147">
        <v>10</v>
      </c>
      <c r="BQ216" s="148">
        <v>20</v>
      </c>
      <c r="BR216" s="149">
        <v>30</v>
      </c>
      <c r="BS216" s="150">
        <v>40</v>
      </c>
      <c r="BT216" s="151">
        <v>50</v>
      </c>
      <c r="BU216" s="152">
        <v>60</v>
      </c>
      <c r="BV216" s="154">
        <v>70</v>
      </c>
      <c r="BW216" s="146">
        <v>0</v>
      </c>
      <c r="BX216" s="147">
        <v>10</v>
      </c>
      <c r="BY216" s="148">
        <v>20</v>
      </c>
      <c r="BZ216" s="149">
        <v>30</v>
      </c>
      <c r="CA216" s="150">
        <v>40</v>
      </c>
      <c r="CB216" s="151">
        <v>50</v>
      </c>
      <c r="CC216" s="152">
        <v>60</v>
      </c>
      <c r="CD216" s="154">
        <v>70</v>
      </c>
      <c r="CE216" s="715"/>
      <c r="CF216" s="718"/>
      <c r="CG216" s="718"/>
      <c r="CH216" s="146">
        <v>0</v>
      </c>
      <c r="CI216" s="147">
        <v>10</v>
      </c>
      <c r="CJ216" s="148">
        <v>20</v>
      </c>
      <c r="CK216" s="149">
        <v>30</v>
      </c>
      <c r="CL216" s="150">
        <v>40</v>
      </c>
      <c r="CM216" s="151">
        <v>50</v>
      </c>
      <c r="CN216" s="152">
        <v>60</v>
      </c>
      <c r="CO216" s="153">
        <v>70</v>
      </c>
      <c r="CP216" s="146">
        <v>0</v>
      </c>
      <c r="CQ216" s="147">
        <v>10</v>
      </c>
      <c r="CR216" s="148">
        <v>20</v>
      </c>
      <c r="CS216" s="149">
        <v>30</v>
      </c>
      <c r="CT216" s="150">
        <v>40</v>
      </c>
      <c r="CU216" s="151">
        <v>50</v>
      </c>
      <c r="CV216" s="152">
        <v>60</v>
      </c>
      <c r="CW216" s="154">
        <v>70</v>
      </c>
      <c r="CX216" s="146">
        <v>0</v>
      </c>
      <c r="CY216" s="147">
        <v>10</v>
      </c>
      <c r="CZ216" s="148">
        <v>20</v>
      </c>
      <c r="DA216" s="149">
        <v>30</v>
      </c>
      <c r="DB216" s="150">
        <v>40</v>
      </c>
      <c r="DC216" s="151">
        <v>50</v>
      </c>
      <c r="DD216" s="152">
        <v>60</v>
      </c>
      <c r="DE216" s="154">
        <v>70</v>
      </c>
    </row>
    <row r="217" spans="1:109" ht="13.2" customHeight="1">
      <c r="A217" s="143">
        <v>217</v>
      </c>
      <c r="B217" s="690" t="s">
        <v>1196</v>
      </c>
      <c r="C217" s="693">
        <v>110</v>
      </c>
      <c r="D217" s="303" t="s">
        <v>1165</v>
      </c>
      <c r="E217" s="155">
        <v>120</v>
      </c>
      <c r="F217" s="155">
        <v>107</v>
      </c>
      <c r="G217" s="156">
        <v>69</v>
      </c>
      <c r="H217" s="155">
        <v>48</v>
      </c>
      <c r="I217" s="155">
        <v>37</v>
      </c>
      <c r="J217" s="156">
        <v>30</v>
      </c>
      <c r="K217" s="155">
        <v>25</v>
      </c>
      <c r="L217" s="156">
        <v>22</v>
      </c>
      <c r="M217" s="155">
        <v>120</v>
      </c>
      <c r="N217" s="155">
        <v>107</v>
      </c>
      <c r="O217" s="156">
        <v>69</v>
      </c>
      <c r="P217" s="155">
        <v>48</v>
      </c>
      <c r="Q217" s="155">
        <v>37</v>
      </c>
      <c r="R217" s="155">
        <v>30</v>
      </c>
      <c r="S217" s="156">
        <v>25</v>
      </c>
      <c r="T217" s="155">
        <v>22</v>
      </c>
      <c r="U217" s="155">
        <v>98</v>
      </c>
      <c r="V217" s="155">
        <v>98</v>
      </c>
      <c r="W217" s="155">
        <v>69</v>
      </c>
      <c r="X217" s="155">
        <v>48</v>
      </c>
      <c r="Y217" s="155">
        <v>37</v>
      </c>
      <c r="Z217" s="155">
        <v>30</v>
      </c>
      <c r="AA217" s="155">
        <v>25</v>
      </c>
      <c r="AB217" s="155">
        <v>22</v>
      </c>
      <c r="AC217" s="690" t="s">
        <v>1196</v>
      </c>
      <c r="AD217" s="693">
        <v>110</v>
      </c>
      <c r="AE217" s="303" t="s">
        <v>1165</v>
      </c>
      <c r="AF217" s="155">
        <v>347</v>
      </c>
      <c r="AG217" s="155">
        <v>311</v>
      </c>
      <c r="AH217" s="156">
        <v>199</v>
      </c>
      <c r="AI217" s="155">
        <v>138</v>
      </c>
      <c r="AJ217" s="155">
        <v>106</v>
      </c>
      <c r="AK217" s="156">
        <v>86</v>
      </c>
      <c r="AL217" s="155">
        <v>72</v>
      </c>
      <c r="AM217" s="156">
        <v>62</v>
      </c>
      <c r="AN217" s="155">
        <v>347</v>
      </c>
      <c r="AO217" s="155">
        <v>311</v>
      </c>
      <c r="AP217" s="156">
        <v>199</v>
      </c>
      <c r="AQ217" s="155">
        <v>138</v>
      </c>
      <c r="AR217" s="155">
        <v>106</v>
      </c>
      <c r="AS217" s="155">
        <v>86</v>
      </c>
      <c r="AT217" s="156">
        <v>72</v>
      </c>
      <c r="AU217" s="155">
        <v>62</v>
      </c>
      <c r="AV217" s="155">
        <v>519</v>
      </c>
      <c r="AW217" s="155">
        <v>519</v>
      </c>
      <c r="AX217" s="155">
        <v>362</v>
      </c>
      <c r="AY217" s="155">
        <v>251</v>
      </c>
      <c r="AZ217" s="155">
        <v>193</v>
      </c>
      <c r="BA217" s="155">
        <v>157</v>
      </c>
      <c r="BB217" s="155">
        <v>132</v>
      </c>
      <c r="BC217" s="155">
        <v>113</v>
      </c>
      <c r="BD217" s="690" t="s">
        <v>1196</v>
      </c>
      <c r="BE217" s="693">
        <v>110</v>
      </c>
      <c r="BF217" s="303" t="s">
        <v>1165</v>
      </c>
      <c r="BG217" s="155">
        <v>315</v>
      </c>
      <c r="BH217" s="155">
        <v>498</v>
      </c>
      <c r="BI217" s="156">
        <v>510</v>
      </c>
      <c r="BJ217" s="155">
        <v>509</v>
      </c>
      <c r="BK217" s="155">
        <v>510</v>
      </c>
      <c r="BL217" s="156">
        <v>510</v>
      </c>
      <c r="BM217" s="155">
        <v>510</v>
      </c>
      <c r="BN217" s="156">
        <v>510</v>
      </c>
      <c r="BO217" s="155">
        <v>315</v>
      </c>
      <c r="BP217" s="155">
        <v>498</v>
      </c>
      <c r="BQ217" s="156">
        <v>510</v>
      </c>
      <c r="BR217" s="155">
        <v>509</v>
      </c>
      <c r="BS217" s="155">
        <v>510</v>
      </c>
      <c r="BT217" s="155">
        <v>510</v>
      </c>
      <c r="BU217" s="156">
        <v>510</v>
      </c>
      <c r="BV217" s="155">
        <v>510</v>
      </c>
      <c r="BW217" s="155">
        <v>257</v>
      </c>
      <c r="BX217" s="155">
        <v>456</v>
      </c>
      <c r="BY217" s="155">
        <v>510</v>
      </c>
      <c r="BZ217" s="155">
        <v>509</v>
      </c>
      <c r="CA217" s="155">
        <v>510</v>
      </c>
      <c r="CB217" s="155">
        <v>510</v>
      </c>
      <c r="CC217" s="155">
        <v>510</v>
      </c>
      <c r="CD217" s="155">
        <v>510</v>
      </c>
      <c r="CE217" s="690" t="s">
        <v>1196</v>
      </c>
      <c r="CF217" s="693">
        <v>110</v>
      </c>
      <c r="CG217" s="303" t="s">
        <v>1165</v>
      </c>
      <c r="CH217" s="155">
        <v>208</v>
      </c>
      <c r="CI217" s="155">
        <v>380</v>
      </c>
      <c r="CJ217" s="156">
        <v>432</v>
      </c>
      <c r="CK217" s="155">
        <v>432</v>
      </c>
      <c r="CL217" s="155">
        <v>432</v>
      </c>
      <c r="CM217" s="156">
        <v>432</v>
      </c>
      <c r="CN217" s="155">
        <v>432</v>
      </c>
      <c r="CO217" s="156">
        <v>432</v>
      </c>
      <c r="CP217" s="155">
        <v>208</v>
      </c>
      <c r="CQ217" s="155">
        <v>380</v>
      </c>
      <c r="CR217" s="156">
        <v>432</v>
      </c>
      <c r="CS217" s="155">
        <v>432</v>
      </c>
      <c r="CT217" s="155">
        <v>432</v>
      </c>
      <c r="CU217" s="155">
        <v>432</v>
      </c>
      <c r="CV217" s="156">
        <v>432</v>
      </c>
      <c r="CW217" s="155">
        <v>432</v>
      </c>
      <c r="CX217" s="155">
        <v>264</v>
      </c>
      <c r="CY217" s="155">
        <v>347</v>
      </c>
      <c r="CZ217" s="155">
        <v>432</v>
      </c>
      <c r="DA217" s="155">
        <v>432</v>
      </c>
      <c r="DB217" s="155">
        <v>432</v>
      </c>
      <c r="DC217" s="155">
        <v>432</v>
      </c>
      <c r="DD217" s="155">
        <v>432</v>
      </c>
      <c r="DE217" s="155">
        <v>432</v>
      </c>
    </row>
    <row r="218" spans="1:109">
      <c r="A218" s="143">
        <v>218</v>
      </c>
      <c r="B218" s="691"/>
      <c r="C218" s="694"/>
      <c r="D218" s="304" t="s">
        <v>1166</v>
      </c>
      <c r="E218" s="157">
        <v>81</v>
      </c>
      <c r="F218" s="157">
        <v>76</v>
      </c>
      <c r="G218" s="158">
        <v>66</v>
      </c>
      <c r="H218" s="157">
        <v>48</v>
      </c>
      <c r="I218" s="157">
        <v>37</v>
      </c>
      <c r="J218" s="158">
        <v>30</v>
      </c>
      <c r="K218" s="157">
        <v>25</v>
      </c>
      <c r="L218" s="158">
        <v>21</v>
      </c>
      <c r="M218" s="157">
        <v>81</v>
      </c>
      <c r="N218" s="157">
        <v>76</v>
      </c>
      <c r="O218" s="158">
        <v>66</v>
      </c>
      <c r="P218" s="157">
        <v>48</v>
      </c>
      <c r="Q218" s="157">
        <v>37</v>
      </c>
      <c r="R218" s="157">
        <v>30</v>
      </c>
      <c r="S218" s="158">
        <v>25</v>
      </c>
      <c r="T218" s="157">
        <v>21</v>
      </c>
      <c r="U218" s="157">
        <v>66</v>
      </c>
      <c r="V218" s="157">
        <v>66</v>
      </c>
      <c r="W218" s="157">
        <v>66</v>
      </c>
      <c r="X218" s="157">
        <v>48</v>
      </c>
      <c r="Y218" s="157">
        <v>37</v>
      </c>
      <c r="Z218" s="157">
        <v>30</v>
      </c>
      <c r="AA218" s="157">
        <v>25</v>
      </c>
      <c r="AB218" s="157">
        <v>21</v>
      </c>
      <c r="AC218" s="691"/>
      <c r="AD218" s="694"/>
      <c r="AE218" s="304" t="s">
        <v>1166</v>
      </c>
      <c r="AF218" s="157">
        <v>234</v>
      </c>
      <c r="AG218" s="157">
        <v>220</v>
      </c>
      <c r="AH218" s="158">
        <v>190</v>
      </c>
      <c r="AI218" s="157">
        <v>138</v>
      </c>
      <c r="AJ218" s="157">
        <v>106</v>
      </c>
      <c r="AK218" s="158">
        <v>86</v>
      </c>
      <c r="AL218" s="157">
        <v>72</v>
      </c>
      <c r="AM218" s="158">
        <v>62</v>
      </c>
      <c r="AN218" s="157">
        <v>234</v>
      </c>
      <c r="AO218" s="157">
        <v>220</v>
      </c>
      <c r="AP218" s="158">
        <v>190</v>
      </c>
      <c r="AQ218" s="157">
        <v>138</v>
      </c>
      <c r="AR218" s="157">
        <v>106</v>
      </c>
      <c r="AS218" s="157">
        <v>86</v>
      </c>
      <c r="AT218" s="158">
        <v>72</v>
      </c>
      <c r="AU218" s="157">
        <v>62</v>
      </c>
      <c r="AV218" s="157">
        <v>350</v>
      </c>
      <c r="AW218" s="157">
        <v>350</v>
      </c>
      <c r="AX218" s="157">
        <v>347</v>
      </c>
      <c r="AY218" s="157">
        <v>252</v>
      </c>
      <c r="AZ218" s="157">
        <v>192</v>
      </c>
      <c r="BA218" s="157">
        <v>156</v>
      </c>
      <c r="BB218" s="157">
        <v>131</v>
      </c>
      <c r="BC218" s="157">
        <v>113</v>
      </c>
      <c r="BD218" s="691"/>
      <c r="BE218" s="694"/>
      <c r="BF218" s="304" t="s">
        <v>1166</v>
      </c>
      <c r="BG218" s="157">
        <v>212</v>
      </c>
      <c r="BH218" s="157">
        <v>353</v>
      </c>
      <c r="BI218" s="158">
        <v>489</v>
      </c>
      <c r="BJ218" s="157">
        <v>509</v>
      </c>
      <c r="BK218" s="157">
        <v>510</v>
      </c>
      <c r="BL218" s="158">
        <v>510</v>
      </c>
      <c r="BM218" s="157">
        <v>509</v>
      </c>
      <c r="BN218" s="158">
        <v>509</v>
      </c>
      <c r="BO218" s="157">
        <v>212</v>
      </c>
      <c r="BP218" s="157">
        <v>353</v>
      </c>
      <c r="BQ218" s="158">
        <v>489</v>
      </c>
      <c r="BR218" s="157">
        <v>509</v>
      </c>
      <c r="BS218" s="157">
        <v>510</v>
      </c>
      <c r="BT218" s="157">
        <v>510</v>
      </c>
      <c r="BU218" s="158">
        <v>509</v>
      </c>
      <c r="BV218" s="157">
        <v>509</v>
      </c>
      <c r="BW218" s="157">
        <v>174</v>
      </c>
      <c r="BX218" s="157">
        <v>307</v>
      </c>
      <c r="BY218" s="157">
        <v>489</v>
      </c>
      <c r="BZ218" s="157">
        <v>509</v>
      </c>
      <c r="CA218" s="157">
        <v>510</v>
      </c>
      <c r="CB218" s="157">
        <v>510</v>
      </c>
      <c r="CC218" s="157">
        <v>509</v>
      </c>
      <c r="CD218" s="157">
        <v>509</v>
      </c>
      <c r="CE218" s="691"/>
      <c r="CF218" s="694"/>
      <c r="CG218" s="304" t="s">
        <v>1166</v>
      </c>
      <c r="CH218" s="157">
        <v>141</v>
      </c>
      <c r="CI218" s="157">
        <v>268</v>
      </c>
      <c r="CJ218" s="158">
        <v>415</v>
      </c>
      <c r="CK218" s="157">
        <v>432</v>
      </c>
      <c r="CL218" s="157">
        <v>432</v>
      </c>
      <c r="CM218" s="158">
        <v>432</v>
      </c>
      <c r="CN218" s="157">
        <v>432</v>
      </c>
      <c r="CO218" s="158">
        <v>432</v>
      </c>
      <c r="CP218" s="157">
        <v>141</v>
      </c>
      <c r="CQ218" s="157">
        <v>268</v>
      </c>
      <c r="CR218" s="158">
        <v>415</v>
      </c>
      <c r="CS218" s="157">
        <v>432</v>
      </c>
      <c r="CT218" s="157">
        <v>432</v>
      </c>
      <c r="CU218" s="157">
        <v>432</v>
      </c>
      <c r="CV218" s="158">
        <v>432</v>
      </c>
      <c r="CW218" s="157">
        <v>432</v>
      </c>
      <c r="CX218" s="157">
        <v>177</v>
      </c>
      <c r="CY218" s="157">
        <v>233</v>
      </c>
      <c r="CZ218" s="157">
        <v>415</v>
      </c>
      <c r="DA218" s="157">
        <v>432</v>
      </c>
      <c r="DB218" s="157">
        <v>432</v>
      </c>
      <c r="DC218" s="157">
        <v>432</v>
      </c>
      <c r="DD218" s="157">
        <v>432</v>
      </c>
      <c r="DE218" s="157">
        <v>432</v>
      </c>
    </row>
    <row r="219" spans="1:109">
      <c r="A219" s="143">
        <v>219</v>
      </c>
      <c r="B219" s="691"/>
      <c r="C219" s="695"/>
      <c r="D219" s="305" t="s">
        <v>1167</v>
      </c>
      <c r="E219" s="159">
        <v>74</v>
      </c>
      <c r="F219" s="159">
        <v>70</v>
      </c>
      <c r="G219" s="160">
        <v>57</v>
      </c>
      <c r="H219" s="159">
        <v>48</v>
      </c>
      <c r="I219" s="159">
        <v>37</v>
      </c>
      <c r="J219" s="160">
        <v>30</v>
      </c>
      <c r="K219" s="159">
        <v>25</v>
      </c>
      <c r="L219" s="160">
        <v>22</v>
      </c>
      <c r="M219" s="159">
        <v>74</v>
      </c>
      <c r="N219" s="159">
        <v>70</v>
      </c>
      <c r="O219" s="160">
        <v>57</v>
      </c>
      <c r="P219" s="159">
        <v>48</v>
      </c>
      <c r="Q219" s="159">
        <v>37</v>
      </c>
      <c r="R219" s="159">
        <v>30</v>
      </c>
      <c r="S219" s="160">
        <v>25</v>
      </c>
      <c r="T219" s="159">
        <v>22</v>
      </c>
      <c r="U219" s="159">
        <v>61</v>
      </c>
      <c r="V219" s="159">
        <v>61</v>
      </c>
      <c r="W219" s="159">
        <v>57</v>
      </c>
      <c r="X219" s="159">
        <v>48</v>
      </c>
      <c r="Y219" s="159">
        <v>37</v>
      </c>
      <c r="Z219" s="159">
        <v>30</v>
      </c>
      <c r="AA219" s="159">
        <v>25</v>
      </c>
      <c r="AB219" s="159">
        <v>22</v>
      </c>
      <c r="AC219" s="691"/>
      <c r="AD219" s="695"/>
      <c r="AE219" s="305" t="s">
        <v>1167</v>
      </c>
      <c r="AF219" s="159">
        <v>214</v>
      </c>
      <c r="AG219" s="159">
        <v>201</v>
      </c>
      <c r="AH219" s="160">
        <v>165</v>
      </c>
      <c r="AI219" s="159">
        <v>137</v>
      </c>
      <c r="AJ219" s="159">
        <v>106</v>
      </c>
      <c r="AK219" s="160">
        <v>85</v>
      </c>
      <c r="AL219" s="159">
        <v>72</v>
      </c>
      <c r="AM219" s="160">
        <v>62</v>
      </c>
      <c r="AN219" s="159">
        <v>214</v>
      </c>
      <c r="AO219" s="159">
        <v>201</v>
      </c>
      <c r="AP219" s="160">
        <v>165</v>
      </c>
      <c r="AQ219" s="159">
        <v>137</v>
      </c>
      <c r="AR219" s="159">
        <v>106</v>
      </c>
      <c r="AS219" s="159">
        <v>85</v>
      </c>
      <c r="AT219" s="160">
        <v>72</v>
      </c>
      <c r="AU219" s="159">
        <v>62</v>
      </c>
      <c r="AV219" s="159">
        <v>320</v>
      </c>
      <c r="AW219" s="159">
        <v>320</v>
      </c>
      <c r="AX219" s="159">
        <v>302</v>
      </c>
      <c r="AY219" s="159">
        <v>251</v>
      </c>
      <c r="AZ219" s="159">
        <v>193</v>
      </c>
      <c r="BA219" s="159">
        <v>156</v>
      </c>
      <c r="BB219" s="159">
        <v>132</v>
      </c>
      <c r="BC219" s="159">
        <v>114</v>
      </c>
      <c r="BD219" s="691"/>
      <c r="BE219" s="695"/>
      <c r="BF219" s="305" t="s">
        <v>1167</v>
      </c>
      <c r="BG219" s="159">
        <v>194</v>
      </c>
      <c r="BH219" s="159">
        <v>323</v>
      </c>
      <c r="BI219" s="160">
        <v>425</v>
      </c>
      <c r="BJ219" s="159">
        <v>509</v>
      </c>
      <c r="BK219" s="159">
        <v>510</v>
      </c>
      <c r="BL219" s="160">
        <v>510</v>
      </c>
      <c r="BM219" s="159">
        <v>509</v>
      </c>
      <c r="BN219" s="160">
        <v>510</v>
      </c>
      <c r="BO219" s="159">
        <v>194</v>
      </c>
      <c r="BP219" s="159">
        <v>323</v>
      </c>
      <c r="BQ219" s="160">
        <v>425</v>
      </c>
      <c r="BR219" s="159">
        <v>509</v>
      </c>
      <c r="BS219" s="159">
        <v>510</v>
      </c>
      <c r="BT219" s="159">
        <v>510</v>
      </c>
      <c r="BU219" s="160">
        <v>509</v>
      </c>
      <c r="BV219" s="159">
        <v>510</v>
      </c>
      <c r="BW219" s="159">
        <v>158</v>
      </c>
      <c r="BX219" s="159">
        <v>281</v>
      </c>
      <c r="BY219" s="159">
        <v>425</v>
      </c>
      <c r="BZ219" s="159">
        <v>509</v>
      </c>
      <c r="CA219" s="159">
        <v>510</v>
      </c>
      <c r="CB219" s="159">
        <v>510</v>
      </c>
      <c r="CC219" s="159">
        <v>509</v>
      </c>
      <c r="CD219" s="159">
        <v>510</v>
      </c>
      <c r="CE219" s="691"/>
      <c r="CF219" s="695"/>
      <c r="CG219" s="305" t="s">
        <v>1167</v>
      </c>
      <c r="CH219" s="159">
        <v>128</v>
      </c>
      <c r="CI219" s="159">
        <v>245</v>
      </c>
      <c r="CJ219" s="160">
        <v>359</v>
      </c>
      <c r="CK219" s="159">
        <v>432</v>
      </c>
      <c r="CL219" s="159">
        <v>432</v>
      </c>
      <c r="CM219" s="160">
        <v>432</v>
      </c>
      <c r="CN219" s="159">
        <v>432</v>
      </c>
      <c r="CO219" s="160">
        <v>432</v>
      </c>
      <c r="CP219" s="159">
        <v>128</v>
      </c>
      <c r="CQ219" s="159">
        <v>245</v>
      </c>
      <c r="CR219" s="160">
        <v>359</v>
      </c>
      <c r="CS219" s="159">
        <v>432</v>
      </c>
      <c r="CT219" s="159">
        <v>432</v>
      </c>
      <c r="CU219" s="159">
        <v>432</v>
      </c>
      <c r="CV219" s="160">
        <v>432</v>
      </c>
      <c r="CW219" s="159">
        <v>432</v>
      </c>
      <c r="CX219" s="159">
        <v>163</v>
      </c>
      <c r="CY219" s="159">
        <v>214</v>
      </c>
      <c r="CZ219" s="159">
        <v>359</v>
      </c>
      <c r="DA219" s="159">
        <v>432</v>
      </c>
      <c r="DB219" s="159">
        <v>432</v>
      </c>
      <c r="DC219" s="159">
        <v>432</v>
      </c>
      <c r="DD219" s="159">
        <v>432</v>
      </c>
      <c r="DE219" s="159">
        <v>432</v>
      </c>
    </row>
    <row r="220" spans="1:109">
      <c r="A220" s="143">
        <v>220</v>
      </c>
      <c r="B220" s="691"/>
      <c r="C220" s="696">
        <v>115</v>
      </c>
      <c r="D220" s="303" t="s">
        <v>1165</v>
      </c>
      <c r="E220" s="155">
        <v>116</v>
      </c>
      <c r="F220" s="155">
        <v>106</v>
      </c>
      <c r="G220" s="156">
        <v>69</v>
      </c>
      <c r="H220" s="155">
        <v>48</v>
      </c>
      <c r="I220" s="155">
        <v>37</v>
      </c>
      <c r="J220" s="156">
        <v>30</v>
      </c>
      <c r="K220" s="155">
        <v>25</v>
      </c>
      <c r="L220" s="156">
        <v>22</v>
      </c>
      <c r="M220" s="155">
        <v>116</v>
      </c>
      <c r="N220" s="155">
        <v>106</v>
      </c>
      <c r="O220" s="156">
        <v>69</v>
      </c>
      <c r="P220" s="155">
        <v>48</v>
      </c>
      <c r="Q220" s="155">
        <v>37</v>
      </c>
      <c r="R220" s="155">
        <v>30</v>
      </c>
      <c r="S220" s="156">
        <v>25</v>
      </c>
      <c r="T220" s="155">
        <v>22</v>
      </c>
      <c r="U220" s="155">
        <v>95</v>
      </c>
      <c r="V220" s="155">
        <v>95</v>
      </c>
      <c r="W220" s="155">
        <v>69</v>
      </c>
      <c r="X220" s="155">
        <v>48</v>
      </c>
      <c r="Y220" s="155">
        <v>37</v>
      </c>
      <c r="Z220" s="155">
        <v>30</v>
      </c>
      <c r="AA220" s="155">
        <v>25</v>
      </c>
      <c r="AB220" s="155">
        <v>22</v>
      </c>
      <c r="AC220" s="691"/>
      <c r="AD220" s="696">
        <v>115</v>
      </c>
      <c r="AE220" s="303" t="s">
        <v>1165</v>
      </c>
      <c r="AF220" s="155">
        <v>371</v>
      </c>
      <c r="AG220" s="155">
        <v>341</v>
      </c>
      <c r="AH220" s="156">
        <v>220</v>
      </c>
      <c r="AI220" s="155">
        <v>152</v>
      </c>
      <c r="AJ220" s="155">
        <v>117</v>
      </c>
      <c r="AK220" s="156">
        <v>95</v>
      </c>
      <c r="AL220" s="155">
        <v>80</v>
      </c>
      <c r="AM220" s="156">
        <v>68</v>
      </c>
      <c r="AN220" s="155">
        <v>371</v>
      </c>
      <c r="AO220" s="155">
        <v>341</v>
      </c>
      <c r="AP220" s="156">
        <v>220</v>
      </c>
      <c r="AQ220" s="155">
        <v>152</v>
      </c>
      <c r="AR220" s="155">
        <v>117</v>
      </c>
      <c r="AS220" s="155">
        <v>95</v>
      </c>
      <c r="AT220" s="156">
        <v>80</v>
      </c>
      <c r="AU220" s="155">
        <v>68</v>
      </c>
      <c r="AV220" s="155">
        <v>552</v>
      </c>
      <c r="AW220" s="155">
        <v>552</v>
      </c>
      <c r="AX220" s="155">
        <v>398</v>
      </c>
      <c r="AY220" s="155">
        <v>276</v>
      </c>
      <c r="AZ220" s="155">
        <v>212</v>
      </c>
      <c r="BA220" s="155">
        <v>172</v>
      </c>
      <c r="BB220" s="155">
        <v>144</v>
      </c>
      <c r="BC220" s="155">
        <v>125</v>
      </c>
      <c r="BD220" s="691"/>
      <c r="BE220" s="696">
        <v>115</v>
      </c>
      <c r="BF220" s="303" t="s">
        <v>1165</v>
      </c>
      <c r="BG220" s="155">
        <v>323</v>
      </c>
      <c r="BH220" s="155">
        <v>506</v>
      </c>
      <c r="BI220" s="156">
        <v>510</v>
      </c>
      <c r="BJ220" s="155">
        <v>509</v>
      </c>
      <c r="BK220" s="155">
        <v>510</v>
      </c>
      <c r="BL220" s="156">
        <v>510</v>
      </c>
      <c r="BM220" s="155">
        <v>510</v>
      </c>
      <c r="BN220" s="156">
        <v>510</v>
      </c>
      <c r="BO220" s="155">
        <v>323</v>
      </c>
      <c r="BP220" s="155">
        <v>506</v>
      </c>
      <c r="BQ220" s="156">
        <v>510</v>
      </c>
      <c r="BR220" s="155">
        <v>509</v>
      </c>
      <c r="BS220" s="155">
        <v>510</v>
      </c>
      <c r="BT220" s="155">
        <v>510</v>
      </c>
      <c r="BU220" s="156">
        <v>510</v>
      </c>
      <c r="BV220" s="155">
        <v>510</v>
      </c>
      <c r="BW220" s="155">
        <v>265</v>
      </c>
      <c r="BX220" s="155">
        <v>453</v>
      </c>
      <c r="BY220" s="155">
        <v>510</v>
      </c>
      <c r="BZ220" s="155">
        <v>509</v>
      </c>
      <c r="CA220" s="155">
        <v>510</v>
      </c>
      <c r="CB220" s="155">
        <v>510</v>
      </c>
      <c r="CC220" s="155">
        <v>510</v>
      </c>
      <c r="CD220" s="155">
        <v>510</v>
      </c>
      <c r="CE220" s="691"/>
      <c r="CF220" s="696">
        <v>115</v>
      </c>
      <c r="CG220" s="303" t="s">
        <v>1165</v>
      </c>
      <c r="CH220" s="155">
        <v>215</v>
      </c>
      <c r="CI220" s="155">
        <v>376</v>
      </c>
      <c r="CJ220" s="156">
        <v>432</v>
      </c>
      <c r="CK220" s="155">
        <v>432</v>
      </c>
      <c r="CL220" s="155">
        <v>432</v>
      </c>
      <c r="CM220" s="156">
        <v>432</v>
      </c>
      <c r="CN220" s="155">
        <v>432</v>
      </c>
      <c r="CO220" s="156">
        <v>432</v>
      </c>
      <c r="CP220" s="155">
        <v>215</v>
      </c>
      <c r="CQ220" s="155">
        <v>376</v>
      </c>
      <c r="CR220" s="156">
        <v>432</v>
      </c>
      <c r="CS220" s="155">
        <v>432</v>
      </c>
      <c r="CT220" s="155">
        <v>432</v>
      </c>
      <c r="CU220" s="155">
        <v>432</v>
      </c>
      <c r="CV220" s="156">
        <v>432</v>
      </c>
      <c r="CW220" s="155">
        <v>432</v>
      </c>
      <c r="CX220" s="155">
        <v>275</v>
      </c>
      <c r="CY220" s="155">
        <v>336</v>
      </c>
      <c r="CZ220" s="155">
        <v>432</v>
      </c>
      <c r="DA220" s="155">
        <v>432</v>
      </c>
      <c r="DB220" s="155">
        <v>432</v>
      </c>
      <c r="DC220" s="155">
        <v>432</v>
      </c>
      <c r="DD220" s="155">
        <v>432</v>
      </c>
      <c r="DE220" s="155">
        <v>432</v>
      </c>
    </row>
    <row r="221" spans="1:109">
      <c r="A221" s="143">
        <v>221</v>
      </c>
      <c r="B221" s="691"/>
      <c r="C221" s="697"/>
      <c r="D221" s="304" t="s">
        <v>1166</v>
      </c>
      <c r="E221" s="157">
        <v>78</v>
      </c>
      <c r="F221" s="157">
        <v>75</v>
      </c>
      <c r="G221" s="158">
        <v>66</v>
      </c>
      <c r="H221" s="157">
        <v>48</v>
      </c>
      <c r="I221" s="157">
        <v>37</v>
      </c>
      <c r="J221" s="158">
        <v>30</v>
      </c>
      <c r="K221" s="157">
        <v>25</v>
      </c>
      <c r="L221" s="158">
        <v>21</v>
      </c>
      <c r="M221" s="157">
        <v>78</v>
      </c>
      <c r="N221" s="157">
        <v>75</v>
      </c>
      <c r="O221" s="158">
        <v>66</v>
      </c>
      <c r="P221" s="157">
        <v>48</v>
      </c>
      <c r="Q221" s="157">
        <v>37</v>
      </c>
      <c r="R221" s="157">
        <v>30</v>
      </c>
      <c r="S221" s="158">
        <v>25</v>
      </c>
      <c r="T221" s="157">
        <v>21</v>
      </c>
      <c r="U221" s="157">
        <v>64</v>
      </c>
      <c r="V221" s="157">
        <v>64</v>
      </c>
      <c r="W221" s="157">
        <v>64</v>
      </c>
      <c r="X221" s="157">
        <v>48</v>
      </c>
      <c r="Y221" s="157">
        <v>37</v>
      </c>
      <c r="Z221" s="157">
        <v>30</v>
      </c>
      <c r="AA221" s="157">
        <v>25</v>
      </c>
      <c r="AB221" s="157">
        <v>21</v>
      </c>
      <c r="AC221" s="691"/>
      <c r="AD221" s="697"/>
      <c r="AE221" s="304" t="s">
        <v>1166</v>
      </c>
      <c r="AF221" s="157">
        <v>250</v>
      </c>
      <c r="AG221" s="157">
        <v>240</v>
      </c>
      <c r="AH221" s="158">
        <v>210</v>
      </c>
      <c r="AI221" s="157">
        <v>152</v>
      </c>
      <c r="AJ221" s="157">
        <v>117</v>
      </c>
      <c r="AK221" s="158">
        <v>95</v>
      </c>
      <c r="AL221" s="157">
        <v>79</v>
      </c>
      <c r="AM221" s="158">
        <v>69</v>
      </c>
      <c r="AN221" s="157">
        <v>250</v>
      </c>
      <c r="AO221" s="157">
        <v>240</v>
      </c>
      <c r="AP221" s="158">
        <v>210</v>
      </c>
      <c r="AQ221" s="157">
        <v>152</v>
      </c>
      <c r="AR221" s="157">
        <v>117</v>
      </c>
      <c r="AS221" s="157">
        <v>95</v>
      </c>
      <c r="AT221" s="158">
        <v>79</v>
      </c>
      <c r="AU221" s="157">
        <v>69</v>
      </c>
      <c r="AV221" s="157">
        <v>372</v>
      </c>
      <c r="AW221" s="157">
        <v>372</v>
      </c>
      <c r="AX221" s="157">
        <v>372</v>
      </c>
      <c r="AY221" s="157">
        <v>276</v>
      </c>
      <c r="AZ221" s="157">
        <v>211</v>
      </c>
      <c r="BA221" s="157">
        <v>172</v>
      </c>
      <c r="BB221" s="157">
        <v>144</v>
      </c>
      <c r="BC221" s="157">
        <v>125</v>
      </c>
      <c r="BD221" s="691"/>
      <c r="BE221" s="697"/>
      <c r="BF221" s="304" t="s">
        <v>1166</v>
      </c>
      <c r="BG221" s="157">
        <v>218</v>
      </c>
      <c r="BH221" s="157">
        <v>357</v>
      </c>
      <c r="BI221" s="158">
        <v>489</v>
      </c>
      <c r="BJ221" s="157">
        <v>509</v>
      </c>
      <c r="BK221" s="157">
        <v>510</v>
      </c>
      <c r="BL221" s="158">
        <v>510</v>
      </c>
      <c r="BM221" s="157">
        <v>509</v>
      </c>
      <c r="BN221" s="158">
        <v>509</v>
      </c>
      <c r="BO221" s="157">
        <v>218</v>
      </c>
      <c r="BP221" s="157">
        <v>357</v>
      </c>
      <c r="BQ221" s="158">
        <v>489</v>
      </c>
      <c r="BR221" s="157">
        <v>509</v>
      </c>
      <c r="BS221" s="157">
        <v>510</v>
      </c>
      <c r="BT221" s="157">
        <v>510</v>
      </c>
      <c r="BU221" s="158">
        <v>509</v>
      </c>
      <c r="BV221" s="157">
        <v>509</v>
      </c>
      <c r="BW221" s="157">
        <v>178</v>
      </c>
      <c r="BX221" s="157">
        <v>305</v>
      </c>
      <c r="BY221" s="157">
        <v>476</v>
      </c>
      <c r="BZ221" s="157">
        <v>509</v>
      </c>
      <c r="CA221" s="157">
        <v>510</v>
      </c>
      <c r="CB221" s="157">
        <v>510</v>
      </c>
      <c r="CC221" s="157">
        <v>509</v>
      </c>
      <c r="CD221" s="157">
        <v>509</v>
      </c>
      <c r="CE221" s="691"/>
      <c r="CF221" s="697"/>
      <c r="CG221" s="304" t="s">
        <v>1166</v>
      </c>
      <c r="CH221" s="157">
        <v>145</v>
      </c>
      <c r="CI221" s="157">
        <v>265</v>
      </c>
      <c r="CJ221" s="158">
        <v>415</v>
      </c>
      <c r="CK221" s="157">
        <v>432</v>
      </c>
      <c r="CL221" s="157">
        <v>432</v>
      </c>
      <c r="CM221" s="158">
        <v>432</v>
      </c>
      <c r="CN221" s="157">
        <v>432</v>
      </c>
      <c r="CO221" s="158">
        <v>432</v>
      </c>
      <c r="CP221" s="157">
        <v>145</v>
      </c>
      <c r="CQ221" s="157">
        <v>265</v>
      </c>
      <c r="CR221" s="158">
        <v>415</v>
      </c>
      <c r="CS221" s="157">
        <v>432</v>
      </c>
      <c r="CT221" s="157">
        <v>432</v>
      </c>
      <c r="CU221" s="157">
        <v>432</v>
      </c>
      <c r="CV221" s="158">
        <v>432</v>
      </c>
      <c r="CW221" s="157">
        <v>432</v>
      </c>
      <c r="CX221" s="157">
        <v>185</v>
      </c>
      <c r="CY221" s="157">
        <v>226</v>
      </c>
      <c r="CZ221" s="157">
        <v>403</v>
      </c>
      <c r="DA221" s="157">
        <v>432</v>
      </c>
      <c r="DB221" s="157">
        <v>432</v>
      </c>
      <c r="DC221" s="157">
        <v>432</v>
      </c>
      <c r="DD221" s="157">
        <v>432</v>
      </c>
      <c r="DE221" s="157">
        <v>432</v>
      </c>
    </row>
    <row r="222" spans="1:109">
      <c r="A222" s="143">
        <v>222</v>
      </c>
      <c r="B222" s="691"/>
      <c r="C222" s="698"/>
      <c r="D222" s="305" t="s">
        <v>1167</v>
      </c>
      <c r="E222" s="159">
        <v>72</v>
      </c>
      <c r="F222" s="159">
        <v>69</v>
      </c>
      <c r="G222" s="160">
        <v>57</v>
      </c>
      <c r="H222" s="159">
        <v>48</v>
      </c>
      <c r="I222" s="159">
        <v>37</v>
      </c>
      <c r="J222" s="160">
        <v>30</v>
      </c>
      <c r="K222" s="159">
        <v>25</v>
      </c>
      <c r="L222" s="160">
        <v>22</v>
      </c>
      <c r="M222" s="159">
        <v>72</v>
      </c>
      <c r="N222" s="159">
        <v>69</v>
      </c>
      <c r="O222" s="160">
        <v>57</v>
      </c>
      <c r="P222" s="159">
        <v>48</v>
      </c>
      <c r="Q222" s="159">
        <v>37</v>
      </c>
      <c r="R222" s="159">
        <v>30</v>
      </c>
      <c r="S222" s="160">
        <v>25</v>
      </c>
      <c r="T222" s="159">
        <v>22</v>
      </c>
      <c r="U222" s="159">
        <v>59</v>
      </c>
      <c r="V222" s="159">
        <v>59</v>
      </c>
      <c r="W222" s="159">
        <v>57</v>
      </c>
      <c r="X222" s="159">
        <v>48</v>
      </c>
      <c r="Y222" s="159">
        <v>37</v>
      </c>
      <c r="Z222" s="159">
        <v>30</v>
      </c>
      <c r="AA222" s="159">
        <v>25</v>
      </c>
      <c r="AB222" s="159">
        <v>22</v>
      </c>
      <c r="AC222" s="691"/>
      <c r="AD222" s="698"/>
      <c r="AE222" s="305" t="s">
        <v>1167</v>
      </c>
      <c r="AF222" s="159">
        <v>229</v>
      </c>
      <c r="AG222" s="159">
        <v>220</v>
      </c>
      <c r="AH222" s="160">
        <v>183</v>
      </c>
      <c r="AI222" s="159">
        <v>153</v>
      </c>
      <c r="AJ222" s="159">
        <v>117</v>
      </c>
      <c r="AK222" s="160">
        <v>95</v>
      </c>
      <c r="AL222" s="159">
        <v>80</v>
      </c>
      <c r="AM222" s="160">
        <v>69</v>
      </c>
      <c r="AN222" s="159">
        <v>229</v>
      </c>
      <c r="AO222" s="159">
        <v>220</v>
      </c>
      <c r="AP222" s="160">
        <v>183</v>
      </c>
      <c r="AQ222" s="159">
        <v>153</v>
      </c>
      <c r="AR222" s="159">
        <v>117</v>
      </c>
      <c r="AS222" s="159">
        <v>95</v>
      </c>
      <c r="AT222" s="160">
        <v>80</v>
      </c>
      <c r="AU222" s="159">
        <v>69</v>
      </c>
      <c r="AV222" s="159">
        <v>340</v>
      </c>
      <c r="AW222" s="159">
        <v>340</v>
      </c>
      <c r="AX222" s="159">
        <v>331</v>
      </c>
      <c r="AY222" s="159">
        <v>276</v>
      </c>
      <c r="AZ222" s="159">
        <v>212</v>
      </c>
      <c r="BA222" s="159">
        <v>171</v>
      </c>
      <c r="BB222" s="159">
        <v>144</v>
      </c>
      <c r="BC222" s="159">
        <v>124</v>
      </c>
      <c r="BD222" s="691"/>
      <c r="BE222" s="698"/>
      <c r="BF222" s="305" t="s">
        <v>1167</v>
      </c>
      <c r="BG222" s="159">
        <v>199</v>
      </c>
      <c r="BH222" s="159">
        <v>327</v>
      </c>
      <c r="BI222" s="160">
        <v>425</v>
      </c>
      <c r="BJ222" s="159">
        <v>509</v>
      </c>
      <c r="BK222" s="159">
        <v>510</v>
      </c>
      <c r="BL222" s="160">
        <v>510</v>
      </c>
      <c r="BM222" s="159">
        <v>509</v>
      </c>
      <c r="BN222" s="160">
        <v>510</v>
      </c>
      <c r="BO222" s="159">
        <v>199</v>
      </c>
      <c r="BP222" s="159">
        <v>327</v>
      </c>
      <c r="BQ222" s="160">
        <v>425</v>
      </c>
      <c r="BR222" s="159">
        <v>509</v>
      </c>
      <c r="BS222" s="159">
        <v>510</v>
      </c>
      <c r="BT222" s="159">
        <v>510</v>
      </c>
      <c r="BU222" s="160">
        <v>509</v>
      </c>
      <c r="BV222" s="159">
        <v>510</v>
      </c>
      <c r="BW222" s="159">
        <v>163</v>
      </c>
      <c r="BX222" s="159">
        <v>279</v>
      </c>
      <c r="BY222" s="159">
        <v>425</v>
      </c>
      <c r="BZ222" s="159">
        <v>509</v>
      </c>
      <c r="CA222" s="159">
        <v>510</v>
      </c>
      <c r="CB222" s="159">
        <v>510</v>
      </c>
      <c r="CC222" s="159">
        <v>509</v>
      </c>
      <c r="CD222" s="159">
        <v>510</v>
      </c>
      <c r="CE222" s="691"/>
      <c r="CF222" s="698"/>
      <c r="CG222" s="305" t="s">
        <v>1167</v>
      </c>
      <c r="CH222" s="159">
        <v>133</v>
      </c>
      <c r="CI222" s="159">
        <v>242</v>
      </c>
      <c r="CJ222" s="160">
        <v>359</v>
      </c>
      <c r="CK222" s="159">
        <v>432</v>
      </c>
      <c r="CL222" s="159">
        <v>432</v>
      </c>
      <c r="CM222" s="160">
        <v>432</v>
      </c>
      <c r="CN222" s="159">
        <v>432</v>
      </c>
      <c r="CO222" s="160">
        <v>432</v>
      </c>
      <c r="CP222" s="159">
        <v>133</v>
      </c>
      <c r="CQ222" s="159">
        <v>242</v>
      </c>
      <c r="CR222" s="160">
        <v>359</v>
      </c>
      <c r="CS222" s="159">
        <v>432</v>
      </c>
      <c r="CT222" s="159">
        <v>432</v>
      </c>
      <c r="CU222" s="159">
        <v>432</v>
      </c>
      <c r="CV222" s="160">
        <v>432</v>
      </c>
      <c r="CW222" s="159">
        <v>432</v>
      </c>
      <c r="CX222" s="159">
        <v>169</v>
      </c>
      <c r="CY222" s="159">
        <v>206</v>
      </c>
      <c r="CZ222" s="159">
        <v>359</v>
      </c>
      <c r="DA222" s="159">
        <v>432</v>
      </c>
      <c r="DB222" s="159">
        <v>432</v>
      </c>
      <c r="DC222" s="159">
        <v>432</v>
      </c>
      <c r="DD222" s="159">
        <v>432</v>
      </c>
      <c r="DE222" s="159">
        <v>432</v>
      </c>
    </row>
    <row r="223" spans="1:109">
      <c r="A223" s="143">
        <v>223</v>
      </c>
      <c r="B223" s="691"/>
      <c r="C223" s="161"/>
      <c r="D223" s="303" t="s">
        <v>1165</v>
      </c>
      <c r="E223" s="155">
        <v>113</v>
      </c>
      <c r="F223" s="155">
        <v>105</v>
      </c>
      <c r="G223" s="156">
        <v>69</v>
      </c>
      <c r="H223" s="155">
        <v>48</v>
      </c>
      <c r="I223" s="155">
        <v>37</v>
      </c>
      <c r="J223" s="156">
        <v>30</v>
      </c>
      <c r="K223" s="155">
        <v>25</v>
      </c>
      <c r="L223" s="156">
        <v>22</v>
      </c>
      <c r="M223" s="155">
        <v>113</v>
      </c>
      <c r="N223" s="155">
        <v>105</v>
      </c>
      <c r="O223" s="156">
        <v>69</v>
      </c>
      <c r="P223" s="155">
        <v>48</v>
      </c>
      <c r="Q223" s="155">
        <v>37</v>
      </c>
      <c r="R223" s="155">
        <v>30</v>
      </c>
      <c r="S223" s="156">
        <v>25</v>
      </c>
      <c r="T223" s="155">
        <v>22</v>
      </c>
      <c r="U223" s="155">
        <v>92</v>
      </c>
      <c r="V223" s="155">
        <v>92</v>
      </c>
      <c r="W223" s="155">
        <v>69</v>
      </c>
      <c r="X223" s="155">
        <v>48</v>
      </c>
      <c r="Y223" s="155">
        <v>37</v>
      </c>
      <c r="Z223" s="155">
        <v>30</v>
      </c>
      <c r="AA223" s="155">
        <v>25</v>
      </c>
      <c r="AB223" s="155">
        <v>22</v>
      </c>
      <c r="AC223" s="691"/>
      <c r="AD223" s="161"/>
      <c r="AE223" s="303" t="s">
        <v>1165</v>
      </c>
      <c r="AF223" s="155">
        <v>394</v>
      </c>
      <c r="AG223" s="155">
        <v>369</v>
      </c>
      <c r="AH223" s="156">
        <v>241</v>
      </c>
      <c r="AI223" s="155">
        <v>167</v>
      </c>
      <c r="AJ223" s="155">
        <v>128</v>
      </c>
      <c r="AK223" s="156">
        <v>104</v>
      </c>
      <c r="AL223" s="155">
        <v>87</v>
      </c>
      <c r="AM223" s="156">
        <v>75</v>
      </c>
      <c r="AN223" s="155">
        <v>394</v>
      </c>
      <c r="AO223" s="155">
        <v>369</v>
      </c>
      <c r="AP223" s="156">
        <v>241</v>
      </c>
      <c r="AQ223" s="155">
        <v>167</v>
      </c>
      <c r="AR223" s="155">
        <v>128</v>
      </c>
      <c r="AS223" s="155">
        <v>104</v>
      </c>
      <c r="AT223" s="156">
        <v>87</v>
      </c>
      <c r="AU223" s="155">
        <v>75</v>
      </c>
      <c r="AV223" s="155">
        <v>586</v>
      </c>
      <c r="AW223" s="155">
        <v>586</v>
      </c>
      <c r="AX223" s="155">
        <v>436</v>
      </c>
      <c r="AY223" s="155">
        <v>303</v>
      </c>
      <c r="AZ223" s="155">
        <v>232</v>
      </c>
      <c r="BA223" s="155">
        <v>188</v>
      </c>
      <c r="BB223" s="155">
        <v>158</v>
      </c>
      <c r="BC223" s="155">
        <v>136</v>
      </c>
      <c r="BD223" s="691"/>
      <c r="BE223" s="161"/>
      <c r="BF223" s="303" t="s">
        <v>1165</v>
      </c>
      <c r="BG223" s="155">
        <v>332</v>
      </c>
      <c r="BH223" s="155">
        <v>515</v>
      </c>
      <c r="BI223" s="156">
        <v>510</v>
      </c>
      <c r="BJ223" s="155">
        <v>509</v>
      </c>
      <c r="BK223" s="155">
        <v>510</v>
      </c>
      <c r="BL223" s="156">
        <v>510</v>
      </c>
      <c r="BM223" s="155">
        <v>510</v>
      </c>
      <c r="BN223" s="156">
        <v>510</v>
      </c>
      <c r="BO223" s="155">
        <v>332</v>
      </c>
      <c r="BP223" s="155">
        <v>515</v>
      </c>
      <c r="BQ223" s="156">
        <v>510</v>
      </c>
      <c r="BR223" s="155">
        <v>509</v>
      </c>
      <c r="BS223" s="155">
        <v>510</v>
      </c>
      <c r="BT223" s="155">
        <v>510</v>
      </c>
      <c r="BU223" s="156">
        <v>510</v>
      </c>
      <c r="BV223" s="155">
        <v>510</v>
      </c>
      <c r="BW223" s="155">
        <v>272</v>
      </c>
      <c r="BX223" s="155">
        <v>451</v>
      </c>
      <c r="BY223" s="155">
        <v>510</v>
      </c>
      <c r="BZ223" s="155">
        <v>509</v>
      </c>
      <c r="CA223" s="155">
        <v>510</v>
      </c>
      <c r="CB223" s="155">
        <v>510</v>
      </c>
      <c r="CC223" s="155">
        <v>510</v>
      </c>
      <c r="CD223" s="155">
        <v>510</v>
      </c>
      <c r="CE223" s="691"/>
      <c r="CF223" s="161"/>
      <c r="CG223" s="303" t="s">
        <v>1165</v>
      </c>
      <c r="CH223" s="155">
        <v>222</v>
      </c>
      <c r="CI223" s="155">
        <v>371</v>
      </c>
      <c r="CJ223" s="156">
        <v>432</v>
      </c>
      <c r="CK223" s="155">
        <v>432</v>
      </c>
      <c r="CL223" s="155">
        <v>432</v>
      </c>
      <c r="CM223" s="156">
        <v>432</v>
      </c>
      <c r="CN223" s="155">
        <v>432</v>
      </c>
      <c r="CO223" s="156">
        <v>432</v>
      </c>
      <c r="CP223" s="155">
        <v>222</v>
      </c>
      <c r="CQ223" s="155">
        <v>371</v>
      </c>
      <c r="CR223" s="156">
        <v>432</v>
      </c>
      <c r="CS223" s="155">
        <v>432</v>
      </c>
      <c r="CT223" s="155">
        <v>432</v>
      </c>
      <c r="CU223" s="155">
        <v>432</v>
      </c>
      <c r="CV223" s="156">
        <v>432</v>
      </c>
      <c r="CW223" s="155">
        <v>432</v>
      </c>
      <c r="CX223" s="155">
        <v>287</v>
      </c>
      <c r="CY223" s="155">
        <v>326</v>
      </c>
      <c r="CZ223" s="155">
        <v>432</v>
      </c>
      <c r="DA223" s="155">
        <v>432</v>
      </c>
      <c r="DB223" s="155">
        <v>432</v>
      </c>
      <c r="DC223" s="155">
        <v>432</v>
      </c>
      <c r="DD223" s="155">
        <v>432</v>
      </c>
      <c r="DE223" s="155">
        <v>432</v>
      </c>
    </row>
    <row r="224" spans="1:109">
      <c r="A224" s="143">
        <v>224</v>
      </c>
      <c r="B224" s="691"/>
      <c r="C224" s="162">
        <v>120</v>
      </c>
      <c r="D224" s="304" t="s">
        <v>1166</v>
      </c>
      <c r="E224" s="157">
        <v>76</v>
      </c>
      <c r="F224" s="157">
        <v>74</v>
      </c>
      <c r="G224" s="158">
        <v>66</v>
      </c>
      <c r="H224" s="157">
        <v>48</v>
      </c>
      <c r="I224" s="157">
        <v>37</v>
      </c>
      <c r="J224" s="158">
        <v>30</v>
      </c>
      <c r="K224" s="157">
        <v>25</v>
      </c>
      <c r="L224" s="158">
        <v>21</v>
      </c>
      <c r="M224" s="157">
        <v>76</v>
      </c>
      <c r="N224" s="157">
        <v>74</v>
      </c>
      <c r="O224" s="158">
        <v>66</v>
      </c>
      <c r="P224" s="157">
        <v>48</v>
      </c>
      <c r="Q224" s="157">
        <v>37</v>
      </c>
      <c r="R224" s="157">
        <v>30</v>
      </c>
      <c r="S224" s="158">
        <v>25</v>
      </c>
      <c r="T224" s="157">
        <v>21</v>
      </c>
      <c r="U224" s="157">
        <v>62</v>
      </c>
      <c r="V224" s="157">
        <v>62</v>
      </c>
      <c r="W224" s="157">
        <v>62</v>
      </c>
      <c r="X224" s="157">
        <v>48</v>
      </c>
      <c r="Y224" s="157">
        <v>37</v>
      </c>
      <c r="Z224" s="157">
        <v>30</v>
      </c>
      <c r="AA224" s="157">
        <v>25</v>
      </c>
      <c r="AB224" s="157">
        <v>21</v>
      </c>
      <c r="AC224" s="691"/>
      <c r="AD224" s="162">
        <v>120</v>
      </c>
      <c r="AE224" s="304" t="s">
        <v>1166</v>
      </c>
      <c r="AF224" s="157">
        <v>266</v>
      </c>
      <c r="AG224" s="157">
        <v>260</v>
      </c>
      <c r="AH224" s="158">
        <v>231</v>
      </c>
      <c r="AI224" s="157">
        <v>167</v>
      </c>
      <c r="AJ224" s="157">
        <v>128</v>
      </c>
      <c r="AK224" s="158">
        <v>104</v>
      </c>
      <c r="AL224" s="157">
        <v>87</v>
      </c>
      <c r="AM224" s="158">
        <v>75</v>
      </c>
      <c r="AN224" s="157">
        <v>266</v>
      </c>
      <c r="AO224" s="157">
        <v>260</v>
      </c>
      <c r="AP224" s="158">
        <v>231</v>
      </c>
      <c r="AQ224" s="157">
        <v>167</v>
      </c>
      <c r="AR224" s="157">
        <v>128</v>
      </c>
      <c r="AS224" s="157">
        <v>104</v>
      </c>
      <c r="AT224" s="158">
        <v>87</v>
      </c>
      <c r="AU224" s="157">
        <v>75</v>
      </c>
      <c r="AV224" s="157">
        <v>395</v>
      </c>
      <c r="AW224" s="157">
        <v>395</v>
      </c>
      <c r="AX224" s="157">
        <v>395</v>
      </c>
      <c r="AY224" s="157">
        <v>302</v>
      </c>
      <c r="AZ224" s="157">
        <v>232</v>
      </c>
      <c r="BA224" s="157">
        <v>188</v>
      </c>
      <c r="BB224" s="157">
        <v>157</v>
      </c>
      <c r="BC224" s="157">
        <v>136</v>
      </c>
      <c r="BD224" s="691"/>
      <c r="BE224" s="162">
        <v>120</v>
      </c>
      <c r="BF224" s="304" t="s">
        <v>1166</v>
      </c>
      <c r="BG224" s="157">
        <v>224</v>
      </c>
      <c r="BH224" s="157">
        <v>362</v>
      </c>
      <c r="BI224" s="158">
        <v>489</v>
      </c>
      <c r="BJ224" s="157">
        <v>509</v>
      </c>
      <c r="BK224" s="157">
        <v>510</v>
      </c>
      <c r="BL224" s="158">
        <v>510</v>
      </c>
      <c r="BM224" s="157">
        <v>509</v>
      </c>
      <c r="BN224" s="158">
        <v>509</v>
      </c>
      <c r="BO224" s="157">
        <v>224</v>
      </c>
      <c r="BP224" s="157">
        <v>362</v>
      </c>
      <c r="BQ224" s="158">
        <v>489</v>
      </c>
      <c r="BR224" s="157">
        <v>509</v>
      </c>
      <c r="BS224" s="157">
        <v>510</v>
      </c>
      <c r="BT224" s="157">
        <v>510</v>
      </c>
      <c r="BU224" s="158">
        <v>509</v>
      </c>
      <c r="BV224" s="157">
        <v>509</v>
      </c>
      <c r="BW224" s="157">
        <v>184</v>
      </c>
      <c r="BX224" s="157">
        <v>304</v>
      </c>
      <c r="BY224" s="157">
        <v>462</v>
      </c>
      <c r="BZ224" s="157">
        <v>509</v>
      </c>
      <c r="CA224" s="157">
        <v>510</v>
      </c>
      <c r="CB224" s="157">
        <v>510</v>
      </c>
      <c r="CC224" s="157">
        <v>509</v>
      </c>
      <c r="CD224" s="157">
        <v>509</v>
      </c>
      <c r="CE224" s="691"/>
      <c r="CF224" s="162">
        <v>120</v>
      </c>
      <c r="CG224" s="304" t="s">
        <v>1166</v>
      </c>
      <c r="CH224" s="157">
        <v>150</v>
      </c>
      <c r="CI224" s="157">
        <v>262</v>
      </c>
      <c r="CJ224" s="158">
        <v>415</v>
      </c>
      <c r="CK224" s="157">
        <v>432</v>
      </c>
      <c r="CL224" s="157">
        <v>432</v>
      </c>
      <c r="CM224" s="158">
        <v>432</v>
      </c>
      <c r="CN224" s="157">
        <v>432</v>
      </c>
      <c r="CO224" s="158">
        <v>432</v>
      </c>
      <c r="CP224" s="157">
        <v>150</v>
      </c>
      <c r="CQ224" s="157">
        <v>262</v>
      </c>
      <c r="CR224" s="158">
        <v>415</v>
      </c>
      <c r="CS224" s="157">
        <v>432</v>
      </c>
      <c r="CT224" s="157">
        <v>432</v>
      </c>
      <c r="CU224" s="157">
        <v>432</v>
      </c>
      <c r="CV224" s="158">
        <v>432</v>
      </c>
      <c r="CW224" s="157">
        <v>432</v>
      </c>
      <c r="CX224" s="157">
        <v>194</v>
      </c>
      <c r="CY224" s="157">
        <v>220</v>
      </c>
      <c r="CZ224" s="157">
        <v>392</v>
      </c>
      <c r="DA224" s="157">
        <v>432</v>
      </c>
      <c r="DB224" s="157">
        <v>432</v>
      </c>
      <c r="DC224" s="157">
        <v>432</v>
      </c>
      <c r="DD224" s="157">
        <v>432</v>
      </c>
      <c r="DE224" s="157">
        <v>432</v>
      </c>
    </row>
    <row r="225" spans="1:109">
      <c r="A225" s="143">
        <v>225</v>
      </c>
      <c r="B225" s="691"/>
      <c r="C225" s="163"/>
      <c r="D225" s="305" t="s">
        <v>1167</v>
      </c>
      <c r="E225" s="159">
        <v>69</v>
      </c>
      <c r="F225" s="159">
        <v>68</v>
      </c>
      <c r="G225" s="160">
        <v>57</v>
      </c>
      <c r="H225" s="159">
        <v>48</v>
      </c>
      <c r="I225" s="159">
        <v>37</v>
      </c>
      <c r="J225" s="160">
        <v>30</v>
      </c>
      <c r="K225" s="159">
        <v>25</v>
      </c>
      <c r="L225" s="160">
        <v>22</v>
      </c>
      <c r="M225" s="159">
        <v>69</v>
      </c>
      <c r="N225" s="159">
        <v>68</v>
      </c>
      <c r="O225" s="160">
        <v>57</v>
      </c>
      <c r="P225" s="159">
        <v>48</v>
      </c>
      <c r="Q225" s="159">
        <v>37</v>
      </c>
      <c r="R225" s="159">
        <v>30</v>
      </c>
      <c r="S225" s="160">
        <v>25</v>
      </c>
      <c r="T225" s="159">
        <v>22</v>
      </c>
      <c r="U225" s="159">
        <v>57</v>
      </c>
      <c r="V225" s="159">
        <v>57</v>
      </c>
      <c r="W225" s="159">
        <v>57</v>
      </c>
      <c r="X225" s="159">
        <v>48</v>
      </c>
      <c r="Y225" s="159">
        <v>37</v>
      </c>
      <c r="Z225" s="159">
        <v>30</v>
      </c>
      <c r="AA225" s="159">
        <v>25</v>
      </c>
      <c r="AB225" s="159">
        <v>22</v>
      </c>
      <c r="AC225" s="691"/>
      <c r="AD225" s="163"/>
      <c r="AE225" s="305" t="s">
        <v>1167</v>
      </c>
      <c r="AF225" s="159">
        <v>243</v>
      </c>
      <c r="AG225" s="159">
        <v>238</v>
      </c>
      <c r="AH225" s="160">
        <v>200</v>
      </c>
      <c r="AI225" s="159">
        <v>167</v>
      </c>
      <c r="AJ225" s="159">
        <v>128</v>
      </c>
      <c r="AK225" s="160">
        <v>104</v>
      </c>
      <c r="AL225" s="159">
        <v>87</v>
      </c>
      <c r="AM225" s="160">
        <v>75</v>
      </c>
      <c r="AN225" s="159">
        <v>243</v>
      </c>
      <c r="AO225" s="159">
        <v>238</v>
      </c>
      <c r="AP225" s="160">
        <v>200</v>
      </c>
      <c r="AQ225" s="159">
        <v>167</v>
      </c>
      <c r="AR225" s="159">
        <v>128</v>
      </c>
      <c r="AS225" s="159">
        <v>104</v>
      </c>
      <c r="AT225" s="160">
        <v>87</v>
      </c>
      <c r="AU225" s="159">
        <v>75</v>
      </c>
      <c r="AV225" s="159">
        <v>361</v>
      </c>
      <c r="AW225" s="159">
        <v>361</v>
      </c>
      <c r="AX225" s="159">
        <v>361</v>
      </c>
      <c r="AY225" s="159">
        <v>301</v>
      </c>
      <c r="AZ225" s="159">
        <v>232</v>
      </c>
      <c r="BA225" s="159">
        <v>188</v>
      </c>
      <c r="BB225" s="159">
        <v>158</v>
      </c>
      <c r="BC225" s="159">
        <v>136</v>
      </c>
      <c r="BD225" s="691"/>
      <c r="BE225" s="163"/>
      <c r="BF225" s="305" t="s">
        <v>1167</v>
      </c>
      <c r="BG225" s="159">
        <v>205</v>
      </c>
      <c r="BH225" s="159">
        <v>332</v>
      </c>
      <c r="BI225" s="160">
        <v>425</v>
      </c>
      <c r="BJ225" s="159">
        <v>509</v>
      </c>
      <c r="BK225" s="159">
        <v>510</v>
      </c>
      <c r="BL225" s="160">
        <v>510</v>
      </c>
      <c r="BM225" s="159">
        <v>509</v>
      </c>
      <c r="BN225" s="160">
        <v>510</v>
      </c>
      <c r="BO225" s="159">
        <v>205</v>
      </c>
      <c r="BP225" s="159">
        <v>332</v>
      </c>
      <c r="BQ225" s="160">
        <v>425</v>
      </c>
      <c r="BR225" s="159">
        <v>509</v>
      </c>
      <c r="BS225" s="159">
        <v>510</v>
      </c>
      <c r="BT225" s="159">
        <v>510</v>
      </c>
      <c r="BU225" s="160">
        <v>509</v>
      </c>
      <c r="BV225" s="159">
        <v>510</v>
      </c>
      <c r="BW225" s="159">
        <v>168</v>
      </c>
      <c r="BX225" s="159">
        <v>278</v>
      </c>
      <c r="BY225" s="159">
        <v>422</v>
      </c>
      <c r="BZ225" s="159">
        <v>509</v>
      </c>
      <c r="CA225" s="159">
        <v>510</v>
      </c>
      <c r="CB225" s="159">
        <v>510</v>
      </c>
      <c r="CC225" s="159">
        <v>509</v>
      </c>
      <c r="CD225" s="159">
        <v>510</v>
      </c>
      <c r="CE225" s="691"/>
      <c r="CF225" s="163"/>
      <c r="CG225" s="305" t="s">
        <v>1167</v>
      </c>
      <c r="CH225" s="159">
        <v>137</v>
      </c>
      <c r="CI225" s="159">
        <v>239</v>
      </c>
      <c r="CJ225" s="160">
        <v>359</v>
      </c>
      <c r="CK225" s="159">
        <v>432</v>
      </c>
      <c r="CL225" s="159">
        <v>432</v>
      </c>
      <c r="CM225" s="160">
        <v>432</v>
      </c>
      <c r="CN225" s="159">
        <v>432</v>
      </c>
      <c r="CO225" s="160">
        <v>432</v>
      </c>
      <c r="CP225" s="159">
        <v>137</v>
      </c>
      <c r="CQ225" s="159">
        <v>239</v>
      </c>
      <c r="CR225" s="160">
        <v>359</v>
      </c>
      <c r="CS225" s="159">
        <v>432</v>
      </c>
      <c r="CT225" s="159">
        <v>432</v>
      </c>
      <c r="CU225" s="159">
        <v>432</v>
      </c>
      <c r="CV225" s="160">
        <v>432</v>
      </c>
      <c r="CW225" s="159">
        <v>432</v>
      </c>
      <c r="CX225" s="159">
        <v>176</v>
      </c>
      <c r="CY225" s="159">
        <v>200</v>
      </c>
      <c r="CZ225" s="159">
        <v>359</v>
      </c>
      <c r="DA225" s="159">
        <v>432</v>
      </c>
      <c r="DB225" s="159">
        <v>432</v>
      </c>
      <c r="DC225" s="159">
        <v>432</v>
      </c>
      <c r="DD225" s="159">
        <v>432</v>
      </c>
      <c r="DE225" s="159">
        <v>432</v>
      </c>
    </row>
    <row r="226" spans="1:109">
      <c r="A226" s="143">
        <v>226</v>
      </c>
      <c r="B226" s="691"/>
      <c r="C226" s="164"/>
      <c r="D226" s="303" t="s">
        <v>1165</v>
      </c>
      <c r="E226" s="155">
        <v>106</v>
      </c>
      <c r="F226" s="155">
        <v>103</v>
      </c>
      <c r="G226" s="156">
        <v>69</v>
      </c>
      <c r="H226" s="155">
        <v>48</v>
      </c>
      <c r="I226" s="155">
        <v>37</v>
      </c>
      <c r="J226" s="156">
        <v>30</v>
      </c>
      <c r="K226" s="155">
        <v>25</v>
      </c>
      <c r="L226" s="156">
        <v>22</v>
      </c>
      <c r="M226" s="155">
        <v>106</v>
      </c>
      <c r="N226" s="155">
        <v>103</v>
      </c>
      <c r="O226" s="156">
        <v>69</v>
      </c>
      <c r="P226" s="155">
        <v>48</v>
      </c>
      <c r="Q226" s="155">
        <v>37</v>
      </c>
      <c r="R226" s="155">
        <v>30</v>
      </c>
      <c r="S226" s="156">
        <v>25</v>
      </c>
      <c r="T226" s="155">
        <v>22</v>
      </c>
      <c r="U226" s="155">
        <v>87</v>
      </c>
      <c r="V226" s="155">
        <v>87</v>
      </c>
      <c r="W226" s="155">
        <v>69</v>
      </c>
      <c r="X226" s="155">
        <v>48</v>
      </c>
      <c r="Y226" s="155">
        <v>37</v>
      </c>
      <c r="Z226" s="155">
        <v>30</v>
      </c>
      <c r="AA226" s="155">
        <v>25</v>
      </c>
      <c r="AB226" s="155">
        <v>22</v>
      </c>
      <c r="AC226" s="691"/>
      <c r="AD226" s="164"/>
      <c r="AE226" s="303" t="s">
        <v>1165</v>
      </c>
      <c r="AF226" s="155">
        <v>443</v>
      </c>
      <c r="AG226" s="155">
        <v>431</v>
      </c>
      <c r="AH226" s="156">
        <v>286</v>
      </c>
      <c r="AI226" s="155">
        <v>199</v>
      </c>
      <c r="AJ226" s="155">
        <v>152</v>
      </c>
      <c r="AK226" s="156">
        <v>123</v>
      </c>
      <c r="AL226" s="155">
        <v>104</v>
      </c>
      <c r="AM226" s="156">
        <v>89</v>
      </c>
      <c r="AN226" s="155">
        <v>443</v>
      </c>
      <c r="AO226" s="155">
        <v>431</v>
      </c>
      <c r="AP226" s="156">
        <v>286</v>
      </c>
      <c r="AQ226" s="155">
        <v>199</v>
      </c>
      <c r="AR226" s="155">
        <v>152</v>
      </c>
      <c r="AS226" s="155">
        <v>123</v>
      </c>
      <c r="AT226" s="156">
        <v>104</v>
      </c>
      <c r="AU226" s="155">
        <v>89</v>
      </c>
      <c r="AV226" s="155">
        <v>654</v>
      </c>
      <c r="AW226" s="155">
        <v>654</v>
      </c>
      <c r="AX226" s="155">
        <v>514</v>
      </c>
      <c r="AY226" s="155">
        <v>357</v>
      </c>
      <c r="AZ226" s="155">
        <v>274</v>
      </c>
      <c r="BA226" s="155">
        <v>222</v>
      </c>
      <c r="BB226" s="155">
        <v>186</v>
      </c>
      <c r="BC226" s="155">
        <v>161</v>
      </c>
      <c r="BD226" s="691"/>
      <c r="BE226" s="164"/>
      <c r="BF226" s="303" t="s">
        <v>1165</v>
      </c>
      <c r="BG226" s="155">
        <v>356</v>
      </c>
      <c r="BH226" s="155">
        <v>532</v>
      </c>
      <c r="BI226" s="156">
        <v>523</v>
      </c>
      <c r="BJ226" s="155">
        <v>509</v>
      </c>
      <c r="BK226" s="155">
        <v>510</v>
      </c>
      <c r="BL226" s="156">
        <v>510</v>
      </c>
      <c r="BM226" s="155">
        <v>510</v>
      </c>
      <c r="BN226" s="156">
        <v>510</v>
      </c>
      <c r="BO226" s="155">
        <v>356</v>
      </c>
      <c r="BP226" s="155">
        <v>532</v>
      </c>
      <c r="BQ226" s="156">
        <v>523</v>
      </c>
      <c r="BR226" s="155">
        <v>509</v>
      </c>
      <c r="BS226" s="155">
        <v>510</v>
      </c>
      <c r="BT226" s="155">
        <v>510</v>
      </c>
      <c r="BU226" s="156">
        <v>510</v>
      </c>
      <c r="BV226" s="155">
        <v>510</v>
      </c>
      <c r="BW226" s="155">
        <v>293</v>
      </c>
      <c r="BX226" s="155">
        <v>450</v>
      </c>
      <c r="BY226" s="155">
        <v>523</v>
      </c>
      <c r="BZ226" s="155">
        <v>509</v>
      </c>
      <c r="CA226" s="155">
        <v>510</v>
      </c>
      <c r="CB226" s="155">
        <v>510</v>
      </c>
      <c r="CC226" s="155">
        <v>510</v>
      </c>
      <c r="CD226" s="155">
        <v>510</v>
      </c>
      <c r="CE226" s="691"/>
      <c r="CF226" s="164"/>
      <c r="CG226" s="303" t="s">
        <v>1165</v>
      </c>
      <c r="CH226" s="155">
        <v>237</v>
      </c>
      <c r="CI226" s="155">
        <v>365</v>
      </c>
      <c r="CJ226" s="156">
        <v>432</v>
      </c>
      <c r="CK226" s="155">
        <v>432</v>
      </c>
      <c r="CL226" s="155">
        <v>432</v>
      </c>
      <c r="CM226" s="156">
        <v>432</v>
      </c>
      <c r="CN226" s="155">
        <v>432</v>
      </c>
      <c r="CO226" s="156">
        <v>432</v>
      </c>
      <c r="CP226" s="155">
        <v>237</v>
      </c>
      <c r="CQ226" s="155">
        <v>365</v>
      </c>
      <c r="CR226" s="156">
        <v>432</v>
      </c>
      <c r="CS226" s="155">
        <v>432</v>
      </c>
      <c r="CT226" s="155">
        <v>432</v>
      </c>
      <c r="CU226" s="155">
        <v>432</v>
      </c>
      <c r="CV226" s="156">
        <v>432</v>
      </c>
      <c r="CW226" s="155">
        <v>432</v>
      </c>
      <c r="CX226" s="155">
        <v>311</v>
      </c>
      <c r="CY226" s="155">
        <v>311</v>
      </c>
      <c r="CZ226" s="155">
        <v>432</v>
      </c>
      <c r="DA226" s="155">
        <v>432</v>
      </c>
      <c r="DB226" s="155">
        <v>432</v>
      </c>
      <c r="DC226" s="155">
        <v>432</v>
      </c>
      <c r="DD226" s="155">
        <v>432</v>
      </c>
      <c r="DE226" s="155">
        <v>432</v>
      </c>
    </row>
    <row r="227" spans="1:109">
      <c r="A227" s="143">
        <v>227</v>
      </c>
      <c r="B227" s="691"/>
      <c r="C227" s="699">
        <v>130</v>
      </c>
      <c r="D227" s="304" t="s">
        <v>1166</v>
      </c>
      <c r="E227" s="157">
        <v>72</v>
      </c>
      <c r="F227" s="157">
        <v>72</v>
      </c>
      <c r="G227" s="158">
        <v>65</v>
      </c>
      <c r="H227" s="157">
        <v>48</v>
      </c>
      <c r="I227" s="157">
        <v>37</v>
      </c>
      <c r="J227" s="158">
        <v>30</v>
      </c>
      <c r="K227" s="157">
        <v>25</v>
      </c>
      <c r="L227" s="158">
        <v>21</v>
      </c>
      <c r="M227" s="157">
        <v>72</v>
      </c>
      <c r="N227" s="157">
        <v>72</v>
      </c>
      <c r="O227" s="158">
        <v>65</v>
      </c>
      <c r="P227" s="157">
        <v>48</v>
      </c>
      <c r="Q227" s="157">
        <v>37</v>
      </c>
      <c r="R227" s="157">
        <v>30</v>
      </c>
      <c r="S227" s="158">
        <v>25</v>
      </c>
      <c r="T227" s="157">
        <v>21</v>
      </c>
      <c r="U227" s="157">
        <v>59</v>
      </c>
      <c r="V227" s="157">
        <v>59</v>
      </c>
      <c r="W227" s="157">
        <v>59</v>
      </c>
      <c r="X227" s="157">
        <v>48</v>
      </c>
      <c r="Y227" s="157">
        <v>37</v>
      </c>
      <c r="Z227" s="157">
        <v>30</v>
      </c>
      <c r="AA227" s="157">
        <v>25</v>
      </c>
      <c r="AB227" s="157">
        <v>21</v>
      </c>
      <c r="AC227" s="691"/>
      <c r="AD227" s="699">
        <v>130</v>
      </c>
      <c r="AE227" s="304" t="s">
        <v>1166</v>
      </c>
      <c r="AF227" s="157">
        <v>299</v>
      </c>
      <c r="AG227" s="157">
        <v>299</v>
      </c>
      <c r="AH227" s="158">
        <v>272</v>
      </c>
      <c r="AI227" s="157">
        <v>198</v>
      </c>
      <c r="AJ227" s="157">
        <v>152</v>
      </c>
      <c r="AK227" s="158">
        <v>123</v>
      </c>
      <c r="AL227" s="157">
        <v>104</v>
      </c>
      <c r="AM227" s="158">
        <v>89</v>
      </c>
      <c r="AN227" s="157">
        <v>299</v>
      </c>
      <c r="AO227" s="157">
        <v>299</v>
      </c>
      <c r="AP227" s="158">
        <v>272</v>
      </c>
      <c r="AQ227" s="157">
        <v>198</v>
      </c>
      <c r="AR227" s="157">
        <v>152</v>
      </c>
      <c r="AS227" s="157">
        <v>123</v>
      </c>
      <c r="AT227" s="158">
        <v>104</v>
      </c>
      <c r="AU227" s="157">
        <v>89</v>
      </c>
      <c r="AV227" s="157">
        <v>442</v>
      </c>
      <c r="AW227" s="157">
        <v>442</v>
      </c>
      <c r="AX227" s="157">
        <v>442</v>
      </c>
      <c r="AY227" s="157">
        <v>357</v>
      </c>
      <c r="AZ227" s="157">
        <v>273</v>
      </c>
      <c r="BA227" s="157">
        <v>222</v>
      </c>
      <c r="BB227" s="157">
        <v>186</v>
      </c>
      <c r="BC227" s="157">
        <v>161</v>
      </c>
      <c r="BD227" s="691"/>
      <c r="BE227" s="699">
        <v>130</v>
      </c>
      <c r="BF227" s="304" t="s">
        <v>1166</v>
      </c>
      <c r="BG227" s="157">
        <v>240</v>
      </c>
      <c r="BH227" s="157">
        <v>369</v>
      </c>
      <c r="BI227" s="158">
        <v>497</v>
      </c>
      <c r="BJ227" s="157">
        <v>509</v>
      </c>
      <c r="BK227" s="157">
        <v>510</v>
      </c>
      <c r="BL227" s="158">
        <v>510</v>
      </c>
      <c r="BM227" s="157">
        <v>509</v>
      </c>
      <c r="BN227" s="158">
        <v>509</v>
      </c>
      <c r="BO227" s="157">
        <v>240</v>
      </c>
      <c r="BP227" s="157">
        <v>369</v>
      </c>
      <c r="BQ227" s="158">
        <v>497</v>
      </c>
      <c r="BR227" s="157">
        <v>509</v>
      </c>
      <c r="BS227" s="157">
        <v>510</v>
      </c>
      <c r="BT227" s="157">
        <v>510</v>
      </c>
      <c r="BU227" s="158">
        <v>509</v>
      </c>
      <c r="BV227" s="157">
        <v>509</v>
      </c>
      <c r="BW227" s="157">
        <v>197</v>
      </c>
      <c r="BX227" s="157">
        <v>304</v>
      </c>
      <c r="BY227" s="157">
        <v>448</v>
      </c>
      <c r="BZ227" s="157">
        <v>509</v>
      </c>
      <c r="CA227" s="157">
        <v>510</v>
      </c>
      <c r="CB227" s="157">
        <v>510</v>
      </c>
      <c r="CC227" s="157">
        <v>509</v>
      </c>
      <c r="CD227" s="157">
        <v>509</v>
      </c>
      <c r="CE227" s="691"/>
      <c r="CF227" s="699">
        <v>130</v>
      </c>
      <c r="CG227" s="304" t="s">
        <v>1166</v>
      </c>
      <c r="CH227" s="157">
        <v>161</v>
      </c>
      <c r="CI227" s="157">
        <v>253</v>
      </c>
      <c r="CJ227" s="158">
        <v>412</v>
      </c>
      <c r="CK227" s="157">
        <v>432</v>
      </c>
      <c r="CL227" s="157">
        <v>432</v>
      </c>
      <c r="CM227" s="158">
        <v>432</v>
      </c>
      <c r="CN227" s="157">
        <v>432</v>
      </c>
      <c r="CO227" s="158">
        <v>432</v>
      </c>
      <c r="CP227" s="157">
        <v>161</v>
      </c>
      <c r="CQ227" s="157">
        <v>253</v>
      </c>
      <c r="CR227" s="158">
        <v>412</v>
      </c>
      <c r="CS227" s="157">
        <v>432</v>
      </c>
      <c r="CT227" s="157">
        <v>432</v>
      </c>
      <c r="CU227" s="157">
        <v>432</v>
      </c>
      <c r="CV227" s="158">
        <v>432</v>
      </c>
      <c r="CW227" s="157">
        <v>432</v>
      </c>
      <c r="CX227" s="157">
        <v>210</v>
      </c>
      <c r="CY227" s="157">
        <v>210</v>
      </c>
      <c r="CZ227" s="157">
        <v>371</v>
      </c>
      <c r="DA227" s="157">
        <v>432</v>
      </c>
      <c r="DB227" s="157">
        <v>432</v>
      </c>
      <c r="DC227" s="157">
        <v>432</v>
      </c>
      <c r="DD227" s="157">
        <v>432</v>
      </c>
      <c r="DE227" s="157">
        <v>432</v>
      </c>
    </row>
    <row r="228" spans="1:109">
      <c r="A228" s="143">
        <v>228</v>
      </c>
      <c r="B228" s="691"/>
      <c r="C228" s="700"/>
      <c r="D228" s="305" t="s">
        <v>1167</v>
      </c>
      <c r="E228" s="159">
        <v>66</v>
      </c>
      <c r="F228" s="159">
        <v>66</v>
      </c>
      <c r="G228" s="160">
        <v>57</v>
      </c>
      <c r="H228" s="159">
        <v>48</v>
      </c>
      <c r="I228" s="159">
        <v>37</v>
      </c>
      <c r="J228" s="160">
        <v>30</v>
      </c>
      <c r="K228" s="159">
        <v>25</v>
      </c>
      <c r="L228" s="160">
        <v>22</v>
      </c>
      <c r="M228" s="159">
        <v>66</v>
      </c>
      <c r="N228" s="159">
        <v>66</v>
      </c>
      <c r="O228" s="160">
        <v>57</v>
      </c>
      <c r="P228" s="159">
        <v>48</v>
      </c>
      <c r="Q228" s="159">
        <v>37</v>
      </c>
      <c r="R228" s="159">
        <v>30</v>
      </c>
      <c r="S228" s="160">
        <v>25</v>
      </c>
      <c r="T228" s="159">
        <v>22</v>
      </c>
      <c r="U228" s="159">
        <v>54</v>
      </c>
      <c r="V228" s="159">
        <v>54</v>
      </c>
      <c r="W228" s="159">
        <v>54</v>
      </c>
      <c r="X228" s="159">
        <v>48</v>
      </c>
      <c r="Y228" s="159">
        <v>37</v>
      </c>
      <c r="Z228" s="159">
        <v>30</v>
      </c>
      <c r="AA228" s="159">
        <v>25</v>
      </c>
      <c r="AB228" s="159">
        <v>22</v>
      </c>
      <c r="AC228" s="691"/>
      <c r="AD228" s="700"/>
      <c r="AE228" s="305" t="s">
        <v>1167</v>
      </c>
      <c r="AF228" s="159">
        <v>273</v>
      </c>
      <c r="AG228" s="159">
        <v>273</v>
      </c>
      <c r="AH228" s="160">
        <v>238</v>
      </c>
      <c r="AI228" s="159">
        <v>198</v>
      </c>
      <c r="AJ228" s="159">
        <v>152</v>
      </c>
      <c r="AK228" s="160">
        <v>124</v>
      </c>
      <c r="AL228" s="159">
        <v>104</v>
      </c>
      <c r="AM228" s="160">
        <v>90</v>
      </c>
      <c r="AN228" s="159">
        <v>273</v>
      </c>
      <c r="AO228" s="159">
        <v>273</v>
      </c>
      <c r="AP228" s="160">
        <v>238</v>
      </c>
      <c r="AQ228" s="159">
        <v>198</v>
      </c>
      <c r="AR228" s="159">
        <v>152</v>
      </c>
      <c r="AS228" s="159">
        <v>124</v>
      </c>
      <c r="AT228" s="160">
        <v>104</v>
      </c>
      <c r="AU228" s="159">
        <v>90</v>
      </c>
      <c r="AV228" s="159">
        <v>403</v>
      </c>
      <c r="AW228" s="159">
        <v>403</v>
      </c>
      <c r="AX228" s="159">
        <v>403</v>
      </c>
      <c r="AY228" s="159">
        <v>357</v>
      </c>
      <c r="AZ228" s="159">
        <v>274</v>
      </c>
      <c r="BA228" s="159">
        <v>222</v>
      </c>
      <c r="BB228" s="159">
        <v>186</v>
      </c>
      <c r="BC228" s="159">
        <v>161</v>
      </c>
      <c r="BD228" s="691"/>
      <c r="BE228" s="700"/>
      <c r="BF228" s="305" t="s">
        <v>1167</v>
      </c>
      <c r="BG228" s="159">
        <v>219</v>
      </c>
      <c r="BH228" s="159">
        <v>337</v>
      </c>
      <c r="BI228" s="160">
        <v>434</v>
      </c>
      <c r="BJ228" s="159">
        <v>509</v>
      </c>
      <c r="BK228" s="159">
        <v>510</v>
      </c>
      <c r="BL228" s="160">
        <v>510</v>
      </c>
      <c r="BM228" s="159">
        <v>509</v>
      </c>
      <c r="BN228" s="160">
        <v>510</v>
      </c>
      <c r="BO228" s="159">
        <v>219</v>
      </c>
      <c r="BP228" s="159">
        <v>337</v>
      </c>
      <c r="BQ228" s="160">
        <v>434</v>
      </c>
      <c r="BR228" s="159">
        <v>509</v>
      </c>
      <c r="BS228" s="159">
        <v>510</v>
      </c>
      <c r="BT228" s="159">
        <v>510</v>
      </c>
      <c r="BU228" s="160">
        <v>509</v>
      </c>
      <c r="BV228" s="159">
        <v>510</v>
      </c>
      <c r="BW228" s="159">
        <v>180</v>
      </c>
      <c r="BX228" s="159">
        <v>277</v>
      </c>
      <c r="BY228" s="159">
        <v>409</v>
      </c>
      <c r="BZ228" s="159">
        <v>509</v>
      </c>
      <c r="CA228" s="159">
        <v>510</v>
      </c>
      <c r="CB228" s="159">
        <v>510</v>
      </c>
      <c r="CC228" s="159">
        <v>509</v>
      </c>
      <c r="CD228" s="159">
        <v>510</v>
      </c>
      <c r="CE228" s="691"/>
      <c r="CF228" s="700"/>
      <c r="CG228" s="305" t="s">
        <v>1167</v>
      </c>
      <c r="CH228" s="159">
        <v>147</v>
      </c>
      <c r="CI228" s="159">
        <v>230</v>
      </c>
      <c r="CJ228" s="160">
        <v>359</v>
      </c>
      <c r="CK228" s="159">
        <v>432</v>
      </c>
      <c r="CL228" s="159">
        <v>432</v>
      </c>
      <c r="CM228" s="160">
        <v>432</v>
      </c>
      <c r="CN228" s="159">
        <v>432</v>
      </c>
      <c r="CO228" s="160">
        <v>432</v>
      </c>
      <c r="CP228" s="159">
        <v>147</v>
      </c>
      <c r="CQ228" s="159">
        <v>230</v>
      </c>
      <c r="CR228" s="160">
        <v>359</v>
      </c>
      <c r="CS228" s="159">
        <v>432</v>
      </c>
      <c r="CT228" s="159">
        <v>432</v>
      </c>
      <c r="CU228" s="159">
        <v>432</v>
      </c>
      <c r="CV228" s="160">
        <v>432</v>
      </c>
      <c r="CW228" s="159">
        <v>432</v>
      </c>
      <c r="CX228" s="159">
        <v>192</v>
      </c>
      <c r="CY228" s="159">
        <v>192</v>
      </c>
      <c r="CZ228" s="159">
        <v>338</v>
      </c>
      <c r="DA228" s="159">
        <v>432</v>
      </c>
      <c r="DB228" s="159">
        <v>432</v>
      </c>
      <c r="DC228" s="159">
        <v>432</v>
      </c>
      <c r="DD228" s="159">
        <v>432</v>
      </c>
      <c r="DE228" s="159">
        <v>432</v>
      </c>
    </row>
    <row r="229" spans="1:109">
      <c r="A229" s="143">
        <v>229</v>
      </c>
      <c r="B229" s="691"/>
      <c r="C229" s="710">
        <v>140</v>
      </c>
      <c r="D229" s="303" t="s">
        <v>1165</v>
      </c>
      <c r="E229" s="155">
        <v>101</v>
      </c>
      <c r="F229" s="155">
        <v>101</v>
      </c>
      <c r="G229" s="156">
        <v>69</v>
      </c>
      <c r="H229" s="155">
        <v>48</v>
      </c>
      <c r="I229" s="155">
        <v>37</v>
      </c>
      <c r="J229" s="156">
        <v>30</v>
      </c>
      <c r="K229" s="155">
        <v>25</v>
      </c>
      <c r="L229" s="156">
        <v>22</v>
      </c>
      <c r="M229" s="155">
        <v>101</v>
      </c>
      <c r="N229" s="155">
        <v>101</v>
      </c>
      <c r="O229" s="156">
        <v>69</v>
      </c>
      <c r="P229" s="155">
        <v>48</v>
      </c>
      <c r="Q229" s="155">
        <v>37</v>
      </c>
      <c r="R229" s="155">
        <v>30</v>
      </c>
      <c r="S229" s="156">
        <v>25</v>
      </c>
      <c r="T229" s="155">
        <v>22</v>
      </c>
      <c r="U229" s="155">
        <v>82</v>
      </c>
      <c r="V229" s="155">
        <v>82</v>
      </c>
      <c r="W229" s="155">
        <v>69</v>
      </c>
      <c r="X229" s="155">
        <v>48</v>
      </c>
      <c r="Y229" s="155">
        <v>37</v>
      </c>
      <c r="Z229" s="155">
        <v>30</v>
      </c>
      <c r="AA229" s="155">
        <v>25</v>
      </c>
      <c r="AB229" s="155">
        <v>22</v>
      </c>
      <c r="AC229" s="691"/>
      <c r="AD229" s="710">
        <v>140</v>
      </c>
      <c r="AE229" s="303" t="s">
        <v>1165</v>
      </c>
      <c r="AF229" s="155">
        <v>493</v>
      </c>
      <c r="AG229" s="155">
        <v>493</v>
      </c>
      <c r="AH229" s="156">
        <v>336</v>
      </c>
      <c r="AI229" s="155">
        <v>233</v>
      </c>
      <c r="AJ229" s="155">
        <v>178</v>
      </c>
      <c r="AK229" s="156">
        <v>145</v>
      </c>
      <c r="AL229" s="155">
        <v>122</v>
      </c>
      <c r="AM229" s="156">
        <v>105</v>
      </c>
      <c r="AN229" s="155">
        <v>493</v>
      </c>
      <c r="AO229" s="155">
        <v>493</v>
      </c>
      <c r="AP229" s="156">
        <v>336</v>
      </c>
      <c r="AQ229" s="155">
        <v>233</v>
      </c>
      <c r="AR229" s="155">
        <v>178</v>
      </c>
      <c r="AS229" s="155">
        <v>145</v>
      </c>
      <c r="AT229" s="156">
        <v>122</v>
      </c>
      <c r="AU229" s="155">
        <v>105</v>
      </c>
      <c r="AV229" s="155">
        <v>713</v>
      </c>
      <c r="AW229" s="155">
        <v>713</v>
      </c>
      <c r="AX229" s="155">
        <v>601</v>
      </c>
      <c r="AY229" s="155">
        <v>417</v>
      </c>
      <c r="AZ229" s="155">
        <v>319</v>
      </c>
      <c r="BA229" s="155">
        <v>259</v>
      </c>
      <c r="BB229" s="155">
        <v>218</v>
      </c>
      <c r="BC229" s="155">
        <v>188</v>
      </c>
      <c r="BD229" s="691"/>
      <c r="BE229" s="710">
        <v>140</v>
      </c>
      <c r="BF229" s="303" t="s">
        <v>1165</v>
      </c>
      <c r="BG229" s="155">
        <v>382</v>
      </c>
      <c r="BH229" s="155">
        <v>548</v>
      </c>
      <c r="BI229" s="156">
        <v>542</v>
      </c>
      <c r="BJ229" s="155">
        <v>509</v>
      </c>
      <c r="BK229" s="155">
        <v>510</v>
      </c>
      <c r="BL229" s="156">
        <v>510</v>
      </c>
      <c r="BM229" s="155">
        <v>510</v>
      </c>
      <c r="BN229" s="156">
        <v>510</v>
      </c>
      <c r="BO229" s="155">
        <v>382</v>
      </c>
      <c r="BP229" s="155">
        <v>548</v>
      </c>
      <c r="BQ229" s="156">
        <v>542</v>
      </c>
      <c r="BR229" s="155">
        <v>509</v>
      </c>
      <c r="BS229" s="155">
        <v>510</v>
      </c>
      <c r="BT229" s="155">
        <v>510</v>
      </c>
      <c r="BU229" s="156">
        <v>510</v>
      </c>
      <c r="BV229" s="155">
        <v>510</v>
      </c>
      <c r="BW229" s="155">
        <v>310</v>
      </c>
      <c r="BX229" s="155">
        <v>444</v>
      </c>
      <c r="BY229" s="155">
        <v>542</v>
      </c>
      <c r="BZ229" s="155">
        <v>509</v>
      </c>
      <c r="CA229" s="155">
        <v>510</v>
      </c>
      <c r="CB229" s="155">
        <v>510</v>
      </c>
      <c r="CC229" s="155">
        <v>510</v>
      </c>
      <c r="CD229" s="155">
        <v>510</v>
      </c>
      <c r="CE229" s="691"/>
      <c r="CF229" s="710">
        <v>140</v>
      </c>
      <c r="CG229" s="303" t="s">
        <v>1165</v>
      </c>
      <c r="CH229" s="155">
        <v>254</v>
      </c>
      <c r="CI229" s="155">
        <v>356</v>
      </c>
      <c r="CJ229" s="156">
        <v>432</v>
      </c>
      <c r="CK229" s="155">
        <v>432</v>
      </c>
      <c r="CL229" s="155">
        <v>432</v>
      </c>
      <c r="CM229" s="156">
        <v>432</v>
      </c>
      <c r="CN229" s="155">
        <v>432</v>
      </c>
      <c r="CO229" s="156">
        <v>432</v>
      </c>
      <c r="CP229" s="155">
        <v>254</v>
      </c>
      <c r="CQ229" s="155">
        <v>356</v>
      </c>
      <c r="CR229" s="156">
        <v>432</v>
      </c>
      <c r="CS229" s="155">
        <v>432</v>
      </c>
      <c r="CT229" s="155">
        <v>432</v>
      </c>
      <c r="CU229" s="155">
        <v>432</v>
      </c>
      <c r="CV229" s="156">
        <v>432</v>
      </c>
      <c r="CW229" s="155">
        <v>432</v>
      </c>
      <c r="CX229" s="155">
        <v>332</v>
      </c>
      <c r="CY229" s="155">
        <v>332</v>
      </c>
      <c r="CZ229" s="155">
        <v>432</v>
      </c>
      <c r="DA229" s="155">
        <v>432</v>
      </c>
      <c r="DB229" s="155">
        <v>432</v>
      </c>
      <c r="DC229" s="155">
        <v>432</v>
      </c>
      <c r="DD229" s="155">
        <v>432</v>
      </c>
      <c r="DE229" s="155">
        <v>432</v>
      </c>
    </row>
    <row r="230" spans="1:109">
      <c r="A230" s="143">
        <v>230</v>
      </c>
      <c r="B230" s="691"/>
      <c r="C230" s="711"/>
      <c r="D230" s="304" t="s">
        <v>1166</v>
      </c>
      <c r="E230" s="157">
        <v>68</v>
      </c>
      <c r="F230" s="157">
        <v>68</v>
      </c>
      <c r="G230" s="158">
        <v>64</v>
      </c>
      <c r="H230" s="157">
        <v>48</v>
      </c>
      <c r="I230" s="157">
        <v>37</v>
      </c>
      <c r="J230" s="158">
        <v>30</v>
      </c>
      <c r="K230" s="157">
        <v>25</v>
      </c>
      <c r="L230" s="158">
        <v>21</v>
      </c>
      <c r="M230" s="157">
        <v>68</v>
      </c>
      <c r="N230" s="157">
        <v>68</v>
      </c>
      <c r="O230" s="158">
        <v>64</v>
      </c>
      <c r="P230" s="157">
        <v>48</v>
      </c>
      <c r="Q230" s="157">
        <v>37</v>
      </c>
      <c r="R230" s="157">
        <v>30</v>
      </c>
      <c r="S230" s="158">
        <v>25</v>
      </c>
      <c r="T230" s="157">
        <v>21</v>
      </c>
      <c r="U230" s="157">
        <v>56</v>
      </c>
      <c r="V230" s="157">
        <v>56</v>
      </c>
      <c r="W230" s="157">
        <v>56</v>
      </c>
      <c r="X230" s="157">
        <v>48</v>
      </c>
      <c r="Y230" s="157">
        <v>37</v>
      </c>
      <c r="Z230" s="157">
        <v>30</v>
      </c>
      <c r="AA230" s="157">
        <v>25</v>
      </c>
      <c r="AB230" s="157">
        <v>21</v>
      </c>
      <c r="AC230" s="691"/>
      <c r="AD230" s="711"/>
      <c r="AE230" s="304" t="s">
        <v>1166</v>
      </c>
      <c r="AF230" s="157">
        <v>332</v>
      </c>
      <c r="AG230" s="157">
        <v>332</v>
      </c>
      <c r="AH230" s="158">
        <v>313</v>
      </c>
      <c r="AI230" s="157">
        <v>233</v>
      </c>
      <c r="AJ230" s="157">
        <v>178</v>
      </c>
      <c r="AK230" s="158">
        <v>145</v>
      </c>
      <c r="AL230" s="157">
        <v>121</v>
      </c>
      <c r="AM230" s="158">
        <v>105</v>
      </c>
      <c r="AN230" s="157">
        <v>332</v>
      </c>
      <c r="AO230" s="157">
        <v>332</v>
      </c>
      <c r="AP230" s="158">
        <v>313</v>
      </c>
      <c r="AQ230" s="157">
        <v>233</v>
      </c>
      <c r="AR230" s="157">
        <v>178</v>
      </c>
      <c r="AS230" s="157">
        <v>145</v>
      </c>
      <c r="AT230" s="158">
        <v>121</v>
      </c>
      <c r="AU230" s="157">
        <v>105</v>
      </c>
      <c r="AV230" s="157">
        <v>490</v>
      </c>
      <c r="AW230" s="157">
        <v>490</v>
      </c>
      <c r="AX230" s="157">
        <v>490</v>
      </c>
      <c r="AY230" s="157">
        <v>417</v>
      </c>
      <c r="AZ230" s="157">
        <v>319</v>
      </c>
      <c r="BA230" s="157">
        <v>259</v>
      </c>
      <c r="BB230" s="157">
        <v>218</v>
      </c>
      <c r="BC230" s="157">
        <v>188</v>
      </c>
      <c r="BD230" s="691"/>
      <c r="BE230" s="711"/>
      <c r="BF230" s="304" t="s">
        <v>1166</v>
      </c>
      <c r="BG230" s="157">
        <v>257</v>
      </c>
      <c r="BH230" s="157">
        <v>369</v>
      </c>
      <c r="BI230" s="158">
        <v>505</v>
      </c>
      <c r="BJ230" s="157">
        <v>509</v>
      </c>
      <c r="BK230" s="157">
        <v>510</v>
      </c>
      <c r="BL230" s="158">
        <v>510</v>
      </c>
      <c r="BM230" s="157">
        <v>509</v>
      </c>
      <c r="BN230" s="158">
        <v>509</v>
      </c>
      <c r="BO230" s="157">
        <v>257</v>
      </c>
      <c r="BP230" s="157">
        <v>369</v>
      </c>
      <c r="BQ230" s="158">
        <v>505</v>
      </c>
      <c r="BR230" s="157">
        <v>509</v>
      </c>
      <c r="BS230" s="157">
        <v>510</v>
      </c>
      <c r="BT230" s="157">
        <v>510</v>
      </c>
      <c r="BU230" s="158">
        <v>509</v>
      </c>
      <c r="BV230" s="157">
        <v>509</v>
      </c>
      <c r="BW230" s="157">
        <v>212</v>
      </c>
      <c r="BX230" s="157">
        <v>304</v>
      </c>
      <c r="BY230" s="157">
        <v>442</v>
      </c>
      <c r="BZ230" s="157">
        <v>509</v>
      </c>
      <c r="CA230" s="157">
        <v>510</v>
      </c>
      <c r="CB230" s="157">
        <v>510</v>
      </c>
      <c r="CC230" s="157">
        <v>509</v>
      </c>
      <c r="CD230" s="157">
        <v>509</v>
      </c>
      <c r="CE230" s="691"/>
      <c r="CF230" s="711"/>
      <c r="CG230" s="304" t="s">
        <v>1166</v>
      </c>
      <c r="CH230" s="157">
        <v>171</v>
      </c>
      <c r="CI230" s="157">
        <v>239</v>
      </c>
      <c r="CJ230" s="158">
        <v>403</v>
      </c>
      <c r="CK230" s="157">
        <v>432</v>
      </c>
      <c r="CL230" s="157">
        <v>432</v>
      </c>
      <c r="CM230" s="158">
        <v>432</v>
      </c>
      <c r="CN230" s="157">
        <v>432</v>
      </c>
      <c r="CO230" s="158">
        <v>432</v>
      </c>
      <c r="CP230" s="157">
        <v>171</v>
      </c>
      <c r="CQ230" s="157">
        <v>239</v>
      </c>
      <c r="CR230" s="158">
        <v>403</v>
      </c>
      <c r="CS230" s="157">
        <v>432</v>
      </c>
      <c r="CT230" s="157">
        <v>432</v>
      </c>
      <c r="CU230" s="157">
        <v>432</v>
      </c>
      <c r="CV230" s="158">
        <v>432</v>
      </c>
      <c r="CW230" s="157">
        <v>432</v>
      </c>
      <c r="CX230" s="157">
        <v>228</v>
      </c>
      <c r="CY230" s="157">
        <v>228</v>
      </c>
      <c r="CZ230" s="157">
        <v>353</v>
      </c>
      <c r="DA230" s="157">
        <v>432</v>
      </c>
      <c r="DB230" s="157">
        <v>432</v>
      </c>
      <c r="DC230" s="157">
        <v>432</v>
      </c>
      <c r="DD230" s="157">
        <v>432</v>
      </c>
      <c r="DE230" s="157">
        <v>432</v>
      </c>
    </row>
    <row r="231" spans="1:109">
      <c r="A231" s="143">
        <v>231</v>
      </c>
      <c r="B231" s="691"/>
      <c r="C231" s="712"/>
      <c r="D231" s="305" t="s">
        <v>1167</v>
      </c>
      <c r="E231" s="159">
        <v>62</v>
      </c>
      <c r="F231" s="159">
        <v>62</v>
      </c>
      <c r="G231" s="160">
        <v>56</v>
      </c>
      <c r="H231" s="159">
        <v>48</v>
      </c>
      <c r="I231" s="159">
        <v>37</v>
      </c>
      <c r="J231" s="160">
        <v>30</v>
      </c>
      <c r="K231" s="159">
        <v>25</v>
      </c>
      <c r="L231" s="160">
        <v>22</v>
      </c>
      <c r="M231" s="159">
        <v>62</v>
      </c>
      <c r="N231" s="159">
        <v>62</v>
      </c>
      <c r="O231" s="160">
        <v>56</v>
      </c>
      <c r="P231" s="159">
        <v>48</v>
      </c>
      <c r="Q231" s="159">
        <v>37</v>
      </c>
      <c r="R231" s="159">
        <v>30</v>
      </c>
      <c r="S231" s="160">
        <v>25</v>
      </c>
      <c r="T231" s="159">
        <v>22</v>
      </c>
      <c r="U231" s="159">
        <v>51</v>
      </c>
      <c r="V231" s="159">
        <v>51</v>
      </c>
      <c r="W231" s="159">
        <v>51</v>
      </c>
      <c r="X231" s="159">
        <v>48</v>
      </c>
      <c r="Y231" s="159">
        <v>37</v>
      </c>
      <c r="Z231" s="159">
        <v>30</v>
      </c>
      <c r="AA231" s="159">
        <v>25</v>
      </c>
      <c r="AB231" s="159">
        <v>22</v>
      </c>
      <c r="AC231" s="691"/>
      <c r="AD231" s="712"/>
      <c r="AE231" s="305" t="s">
        <v>1167</v>
      </c>
      <c r="AF231" s="159">
        <v>304</v>
      </c>
      <c r="AG231" s="159">
        <v>304</v>
      </c>
      <c r="AH231" s="160">
        <v>276</v>
      </c>
      <c r="AI231" s="159">
        <v>233</v>
      </c>
      <c r="AJ231" s="159">
        <v>179</v>
      </c>
      <c r="AK231" s="160">
        <v>145</v>
      </c>
      <c r="AL231" s="159">
        <v>122</v>
      </c>
      <c r="AM231" s="160">
        <v>105</v>
      </c>
      <c r="AN231" s="159">
        <v>304</v>
      </c>
      <c r="AO231" s="159">
        <v>304</v>
      </c>
      <c r="AP231" s="160">
        <v>276</v>
      </c>
      <c r="AQ231" s="159">
        <v>233</v>
      </c>
      <c r="AR231" s="159">
        <v>179</v>
      </c>
      <c r="AS231" s="159">
        <v>145</v>
      </c>
      <c r="AT231" s="160">
        <v>122</v>
      </c>
      <c r="AU231" s="159">
        <v>105</v>
      </c>
      <c r="AV231" s="159">
        <v>447</v>
      </c>
      <c r="AW231" s="159">
        <v>447</v>
      </c>
      <c r="AX231" s="159">
        <v>447</v>
      </c>
      <c r="AY231" s="159">
        <v>416</v>
      </c>
      <c r="AZ231" s="159">
        <v>320</v>
      </c>
      <c r="BA231" s="159">
        <v>259</v>
      </c>
      <c r="BB231" s="159">
        <v>218</v>
      </c>
      <c r="BC231" s="159">
        <v>188</v>
      </c>
      <c r="BD231" s="691"/>
      <c r="BE231" s="712"/>
      <c r="BF231" s="305" t="s">
        <v>1167</v>
      </c>
      <c r="BG231" s="159">
        <v>235</v>
      </c>
      <c r="BH231" s="159">
        <v>337</v>
      </c>
      <c r="BI231" s="160">
        <v>445</v>
      </c>
      <c r="BJ231" s="159">
        <v>509</v>
      </c>
      <c r="BK231" s="159">
        <v>510</v>
      </c>
      <c r="BL231" s="160">
        <v>510</v>
      </c>
      <c r="BM231" s="159">
        <v>509</v>
      </c>
      <c r="BN231" s="160">
        <v>510</v>
      </c>
      <c r="BO231" s="159">
        <v>235</v>
      </c>
      <c r="BP231" s="159">
        <v>337</v>
      </c>
      <c r="BQ231" s="160">
        <v>445</v>
      </c>
      <c r="BR231" s="159">
        <v>509</v>
      </c>
      <c r="BS231" s="159">
        <v>510</v>
      </c>
      <c r="BT231" s="159">
        <v>510</v>
      </c>
      <c r="BU231" s="160">
        <v>509</v>
      </c>
      <c r="BV231" s="159">
        <v>510</v>
      </c>
      <c r="BW231" s="159">
        <v>194</v>
      </c>
      <c r="BX231" s="159">
        <v>278</v>
      </c>
      <c r="BY231" s="159">
        <v>404</v>
      </c>
      <c r="BZ231" s="159">
        <v>509</v>
      </c>
      <c r="CA231" s="159">
        <v>510</v>
      </c>
      <c r="CB231" s="159">
        <v>510</v>
      </c>
      <c r="CC231" s="159">
        <v>509</v>
      </c>
      <c r="CD231" s="159">
        <v>510</v>
      </c>
      <c r="CE231" s="691"/>
      <c r="CF231" s="712"/>
      <c r="CG231" s="305" t="s">
        <v>1167</v>
      </c>
      <c r="CH231" s="159">
        <v>156</v>
      </c>
      <c r="CI231" s="159">
        <v>218</v>
      </c>
      <c r="CJ231" s="160">
        <v>356</v>
      </c>
      <c r="CK231" s="159">
        <v>432</v>
      </c>
      <c r="CL231" s="159">
        <v>432</v>
      </c>
      <c r="CM231" s="160">
        <v>432</v>
      </c>
      <c r="CN231" s="159">
        <v>432</v>
      </c>
      <c r="CO231" s="160">
        <v>432</v>
      </c>
      <c r="CP231" s="159">
        <v>156</v>
      </c>
      <c r="CQ231" s="159">
        <v>218</v>
      </c>
      <c r="CR231" s="160">
        <v>356</v>
      </c>
      <c r="CS231" s="159">
        <v>432</v>
      </c>
      <c r="CT231" s="159">
        <v>432</v>
      </c>
      <c r="CU231" s="159">
        <v>432</v>
      </c>
      <c r="CV231" s="160">
        <v>432</v>
      </c>
      <c r="CW231" s="159">
        <v>432</v>
      </c>
      <c r="CX231" s="159">
        <v>208</v>
      </c>
      <c r="CY231" s="159">
        <v>208</v>
      </c>
      <c r="CZ231" s="159">
        <v>321</v>
      </c>
      <c r="DA231" s="159">
        <v>432</v>
      </c>
      <c r="DB231" s="159">
        <v>432</v>
      </c>
      <c r="DC231" s="159">
        <v>432</v>
      </c>
      <c r="DD231" s="159">
        <v>432</v>
      </c>
      <c r="DE231" s="159">
        <v>432</v>
      </c>
    </row>
    <row r="232" spans="1:109">
      <c r="A232" s="143">
        <v>232</v>
      </c>
      <c r="B232" s="691"/>
      <c r="C232" s="684">
        <v>150</v>
      </c>
      <c r="D232" s="303" t="s">
        <v>1165</v>
      </c>
      <c r="E232" s="155">
        <v>96</v>
      </c>
      <c r="F232" s="155">
        <v>96</v>
      </c>
      <c r="G232" s="156">
        <v>69</v>
      </c>
      <c r="H232" s="155">
        <v>48</v>
      </c>
      <c r="I232" s="155">
        <v>37</v>
      </c>
      <c r="J232" s="156">
        <v>30</v>
      </c>
      <c r="K232" s="155">
        <v>25</v>
      </c>
      <c r="L232" s="156">
        <v>22</v>
      </c>
      <c r="M232" s="155">
        <v>96</v>
      </c>
      <c r="N232" s="155">
        <v>96</v>
      </c>
      <c r="O232" s="156">
        <v>69</v>
      </c>
      <c r="P232" s="155">
        <v>48</v>
      </c>
      <c r="Q232" s="155">
        <v>37</v>
      </c>
      <c r="R232" s="155">
        <v>30</v>
      </c>
      <c r="S232" s="156">
        <v>25</v>
      </c>
      <c r="T232" s="155">
        <v>22</v>
      </c>
      <c r="U232" s="155">
        <v>71</v>
      </c>
      <c r="V232" s="155">
        <v>71</v>
      </c>
      <c r="W232" s="155">
        <v>69</v>
      </c>
      <c r="X232" s="155">
        <v>48</v>
      </c>
      <c r="Y232" s="155">
        <v>37</v>
      </c>
      <c r="Z232" s="155">
        <v>30</v>
      </c>
      <c r="AA232" s="155">
        <v>25</v>
      </c>
      <c r="AB232" s="155">
        <v>22</v>
      </c>
      <c r="AC232" s="691"/>
      <c r="AD232" s="684">
        <v>150</v>
      </c>
      <c r="AE232" s="303" t="s">
        <v>1165</v>
      </c>
      <c r="AF232" s="155">
        <v>542</v>
      </c>
      <c r="AG232" s="155">
        <v>542</v>
      </c>
      <c r="AH232" s="156">
        <v>388</v>
      </c>
      <c r="AI232" s="155">
        <v>269</v>
      </c>
      <c r="AJ232" s="155">
        <v>207</v>
      </c>
      <c r="AK232" s="156">
        <v>168</v>
      </c>
      <c r="AL232" s="155">
        <v>141</v>
      </c>
      <c r="AM232" s="156">
        <v>121</v>
      </c>
      <c r="AN232" s="155">
        <v>542</v>
      </c>
      <c r="AO232" s="155">
        <v>542</v>
      </c>
      <c r="AP232" s="156">
        <v>388</v>
      </c>
      <c r="AQ232" s="155">
        <v>269</v>
      </c>
      <c r="AR232" s="155">
        <v>207</v>
      </c>
      <c r="AS232" s="155">
        <v>168</v>
      </c>
      <c r="AT232" s="156">
        <v>141</v>
      </c>
      <c r="AU232" s="155">
        <v>121</v>
      </c>
      <c r="AV232" s="155">
        <v>713</v>
      </c>
      <c r="AW232" s="155">
        <v>713</v>
      </c>
      <c r="AX232" s="155">
        <v>692</v>
      </c>
      <c r="AY232" s="155">
        <v>480</v>
      </c>
      <c r="AZ232" s="155">
        <v>368</v>
      </c>
      <c r="BA232" s="155">
        <v>299</v>
      </c>
      <c r="BB232" s="155">
        <v>251</v>
      </c>
      <c r="BC232" s="155">
        <v>217</v>
      </c>
      <c r="BD232" s="691"/>
      <c r="BE232" s="684">
        <v>150</v>
      </c>
      <c r="BF232" s="303" t="s">
        <v>1165</v>
      </c>
      <c r="BG232" s="155">
        <v>380</v>
      </c>
      <c r="BH232" s="155">
        <v>532</v>
      </c>
      <c r="BI232" s="156">
        <v>549</v>
      </c>
      <c r="BJ232" s="155">
        <v>509</v>
      </c>
      <c r="BK232" s="155">
        <v>510</v>
      </c>
      <c r="BL232" s="156">
        <v>510</v>
      </c>
      <c r="BM232" s="155">
        <v>510</v>
      </c>
      <c r="BN232" s="156">
        <v>510</v>
      </c>
      <c r="BO232" s="155">
        <v>380</v>
      </c>
      <c r="BP232" s="155">
        <v>532</v>
      </c>
      <c r="BQ232" s="156">
        <v>549</v>
      </c>
      <c r="BR232" s="155">
        <v>509</v>
      </c>
      <c r="BS232" s="155">
        <v>510</v>
      </c>
      <c r="BT232" s="155">
        <v>510</v>
      </c>
      <c r="BU232" s="156">
        <v>510</v>
      </c>
      <c r="BV232" s="155">
        <v>510</v>
      </c>
      <c r="BW232" s="155">
        <v>280</v>
      </c>
      <c r="BX232" s="155">
        <v>392</v>
      </c>
      <c r="BY232" s="155">
        <v>549</v>
      </c>
      <c r="BZ232" s="155">
        <v>509</v>
      </c>
      <c r="CA232" s="155">
        <v>510</v>
      </c>
      <c r="CB232" s="155">
        <v>510</v>
      </c>
      <c r="CC232" s="155">
        <v>510</v>
      </c>
      <c r="CD232" s="155">
        <v>510</v>
      </c>
      <c r="CE232" s="691"/>
      <c r="CF232" s="684">
        <v>150</v>
      </c>
      <c r="CG232" s="303" t="s">
        <v>1165</v>
      </c>
      <c r="CH232" s="155">
        <v>271</v>
      </c>
      <c r="CI232" s="155">
        <v>338</v>
      </c>
      <c r="CJ232" s="156">
        <v>432</v>
      </c>
      <c r="CK232" s="155">
        <v>432</v>
      </c>
      <c r="CL232" s="155">
        <v>432</v>
      </c>
      <c r="CM232" s="156">
        <v>432</v>
      </c>
      <c r="CN232" s="155">
        <v>432</v>
      </c>
      <c r="CO232" s="156">
        <v>432</v>
      </c>
      <c r="CP232" s="155">
        <v>271</v>
      </c>
      <c r="CQ232" s="155">
        <v>338</v>
      </c>
      <c r="CR232" s="156">
        <v>432</v>
      </c>
      <c r="CS232" s="155">
        <v>432</v>
      </c>
      <c r="CT232" s="155">
        <v>432</v>
      </c>
      <c r="CU232" s="155">
        <v>432</v>
      </c>
      <c r="CV232" s="156">
        <v>432</v>
      </c>
      <c r="CW232" s="155">
        <v>432</v>
      </c>
      <c r="CX232" s="155">
        <v>332</v>
      </c>
      <c r="CY232" s="155">
        <v>332</v>
      </c>
      <c r="CZ232" s="155">
        <v>432</v>
      </c>
      <c r="DA232" s="155">
        <v>432</v>
      </c>
      <c r="DB232" s="155">
        <v>432</v>
      </c>
      <c r="DC232" s="155">
        <v>432</v>
      </c>
      <c r="DD232" s="155">
        <v>432</v>
      </c>
      <c r="DE232" s="155">
        <v>432</v>
      </c>
    </row>
    <row r="233" spans="1:109">
      <c r="A233" s="143">
        <v>233</v>
      </c>
      <c r="B233" s="691"/>
      <c r="C233" s="685"/>
      <c r="D233" s="304" t="s">
        <v>1166</v>
      </c>
      <c r="E233" s="157">
        <v>65</v>
      </c>
      <c r="F233" s="157">
        <v>65</v>
      </c>
      <c r="G233" s="158">
        <v>64</v>
      </c>
      <c r="H233" s="157">
        <v>48</v>
      </c>
      <c r="I233" s="157">
        <v>37</v>
      </c>
      <c r="J233" s="158">
        <v>30</v>
      </c>
      <c r="K233" s="157">
        <v>25</v>
      </c>
      <c r="L233" s="158">
        <v>21</v>
      </c>
      <c r="M233" s="157">
        <v>53</v>
      </c>
      <c r="N233" s="157">
        <v>53</v>
      </c>
      <c r="O233" s="158">
        <v>53</v>
      </c>
      <c r="P233" s="157">
        <v>48</v>
      </c>
      <c r="Q233" s="157">
        <v>37</v>
      </c>
      <c r="R233" s="157">
        <v>30</v>
      </c>
      <c r="S233" s="158">
        <v>25</v>
      </c>
      <c r="T233" s="157">
        <v>21</v>
      </c>
      <c r="U233" s="157">
        <v>53</v>
      </c>
      <c r="V233" s="157">
        <v>53</v>
      </c>
      <c r="W233" s="157">
        <v>53</v>
      </c>
      <c r="X233" s="157">
        <v>48</v>
      </c>
      <c r="Y233" s="157">
        <v>37</v>
      </c>
      <c r="Z233" s="157">
        <v>30</v>
      </c>
      <c r="AA233" s="157">
        <v>25</v>
      </c>
      <c r="AB233" s="157">
        <v>21</v>
      </c>
      <c r="AC233" s="691"/>
      <c r="AD233" s="685"/>
      <c r="AE233" s="304" t="s">
        <v>1166</v>
      </c>
      <c r="AF233" s="157">
        <v>366</v>
      </c>
      <c r="AG233" s="157">
        <v>366</v>
      </c>
      <c r="AH233" s="158">
        <v>359</v>
      </c>
      <c r="AI233" s="157">
        <v>270</v>
      </c>
      <c r="AJ233" s="157">
        <v>206</v>
      </c>
      <c r="AK233" s="158">
        <v>167</v>
      </c>
      <c r="AL233" s="157">
        <v>140</v>
      </c>
      <c r="AM233" s="158">
        <v>122</v>
      </c>
      <c r="AN233" s="157">
        <v>538</v>
      </c>
      <c r="AO233" s="157">
        <v>538</v>
      </c>
      <c r="AP233" s="158">
        <v>538</v>
      </c>
      <c r="AQ233" s="157">
        <v>481</v>
      </c>
      <c r="AR233" s="157">
        <v>368</v>
      </c>
      <c r="AS233" s="157">
        <v>299</v>
      </c>
      <c r="AT233" s="158">
        <v>251</v>
      </c>
      <c r="AU233" s="157">
        <v>216</v>
      </c>
      <c r="AV233" s="157">
        <v>538</v>
      </c>
      <c r="AW233" s="157">
        <v>538</v>
      </c>
      <c r="AX233" s="157">
        <v>538</v>
      </c>
      <c r="AY233" s="157">
        <v>481</v>
      </c>
      <c r="AZ233" s="157">
        <v>368</v>
      </c>
      <c r="BA233" s="157">
        <v>299</v>
      </c>
      <c r="BB233" s="157">
        <v>251</v>
      </c>
      <c r="BC233" s="157">
        <v>216</v>
      </c>
      <c r="BD233" s="691"/>
      <c r="BE233" s="685"/>
      <c r="BF233" s="304" t="s">
        <v>1166</v>
      </c>
      <c r="BG233" s="157">
        <v>256</v>
      </c>
      <c r="BH233" s="157">
        <v>359</v>
      </c>
      <c r="BI233" s="158">
        <v>508</v>
      </c>
      <c r="BJ233" s="157">
        <v>509</v>
      </c>
      <c r="BK233" s="157">
        <v>510</v>
      </c>
      <c r="BL233" s="158">
        <v>510</v>
      </c>
      <c r="BM233" s="157">
        <v>509</v>
      </c>
      <c r="BN233" s="158">
        <v>509</v>
      </c>
      <c r="BO233" s="157">
        <v>211</v>
      </c>
      <c r="BP233" s="157">
        <v>296</v>
      </c>
      <c r="BQ233" s="158">
        <v>427</v>
      </c>
      <c r="BR233" s="157">
        <v>510</v>
      </c>
      <c r="BS233" s="157">
        <v>510</v>
      </c>
      <c r="BT233" s="157">
        <v>510</v>
      </c>
      <c r="BU233" s="158">
        <v>509</v>
      </c>
      <c r="BV233" s="157">
        <v>509</v>
      </c>
      <c r="BW233" s="157">
        <v>211</v>
      </c>
      <c r="BX233" s="157">
        <v>296</v>
      </c>
      <c r="BY233" s="157">
        <v>427</v>
      </c>
      <c r="BZ233" s="157">
        <v>510</v>
      </c>
      <c r="CA233" s="157">
        <v>510</v>
      </c>
      <c r="CB233" s="157">
        <v>510</v>
      </c>
      <c r="CC233" s="157">
        <v>509</v>
      </c>
      <c r="CD233" s="157">
        <v>509</v>
      </c>
      <c r="CE233" s="691"/>
      <c r="CF233" s="685"/>
      <c r="CG233" s="304" t="s">
        <v>1166</v>
      </c>
      <c r="CH233" s="157">
        <v>183</v>
      </c>
      <c r="CI233" s="157">
        <v>229</v>
      </c>
      <c r="CJ233" s="158">
        <v>400</v>
      </c>
      <c r="CK233" s="157">
        <v>432</v>
      </c>
      <c r="CL233" s="157">
        <v>432</v>
      </c>
      <c r="CM233" s="158">
        <v>432</v>
      </c>
      <c r="CN233" s="157">
        <v>432</v>
      </c>
      <c r="CO233" s="158">
        <v>432</v>
      </c>
      <c r="CP233" s="157">
        <v>251</v>
      </c>
      <c r="CQ233" s="157">
        <v>251</v>
      </c>
      <c r="CR233" s="158">
        <v>335</v>
      </c>
      <c r="CS233" s="157">
        <v>432</v>
      </c>
      <c r="CT233" s="157">
        <v>432</v>
      </c>
      <c r="CU233" s="157">
        <v>432</v>
      </c>
      <c r="CV233" s="158">
        <v>432</v>
      </c>
      <c r="CW233" s="157">
        <v>432</v>
      </c>
      <c r="CX233" s="157">
        <v>251</v>
      </c>
      <c r="CY233" s="157">
        <v>251</v>
      </c>
      <c r="CZ233" s="157">
        <v>335</v>
      </c>
      <c r="DA233" s="157">
        <v>432</v>
      </c>
      <c r="DB233" s="157">
        <v>432</v>
      </c>
      <c r="DC233" s="157">
        <v>432</v>
      </c>
      <c r="DD233" s="157">
        <v>432</v>
      </c>
      <c r="DE233" s="157">
        <v>432</v>
      </c>
    </row>
    <row r="234" spans="1:109">
      <c r="A234" s="143">
        <v>234</v>
      </c>
      <c r="B234" s="691"/>
      <c r="C234" s="686"/>
      <c r="D234" s="305" t="s">
        <v>1167</v>
      </c>
      <c r="E234" s="159">
        <v>59</v>
      </c>
      <c r="F234" s="159">
        <v>59</v>
      </c>
      <c r="G234" s="160">
        <v>56</v>
      </c>
      <c r="H234" s="159">
        <v>48</v>
      </c>
      <c r="I234" s="159">
        <v>37</v>
      </c>
      <c r="J234" s="160">
        <v>30</v>
      </c>
      <c r="K234" s="159">
        <v>25</v>
      </c>
      <c r="L234" s="160">
        <v>22</v>
      </c>
      <c r="M234" s="159">
        <v>49</v>
      </c>
      <c r="N234" s="159">
        <v>49</v>
      </c>
      <c r="O234" s="160">
        <v>49</v>
      </c>
      <c r="P234" s="159">
        <v>48</v>
      </c>
      <c r="Q234" s="159">
        <v>37</v>
      </c>
      <c r="R234" s="159">
        <v>30</v>
      </c>
      <c r="S234" s="160">
        <v>25</v>
      </c>
      <c r="T234" s="159">
        <v>22</v>
      </c>
      <c r="U234" s="159">
        <v>49</v>
      </c>
      <c r="V234" s="159">
        <v>49</v>
      </c>
      <c r="W234" s="159">
        <v>49</v>
      </c>
      <c r="X234" s="159">
        <v>48</v>
      </c>
      <c r="Y234" s="159">
        <v>37</v>
      </c>
      <c r="Z234" s="159">
        <v>30</v>
      </c>
      <c r="AA234" s="159">
        <v>25</v>
      </c>
      <c r="AB234" s="159">
        <v>22</v>
      </c>
      <c r="AC234" s="691"/>
      <c r="AD234" s="686"/>
      <c r="AE234" s="305" t="s">
        <v>1167</v>
      </c>
      <c r="AF234" s="159">
        <v>334</v>
      </c>
      <c r="AG234" s="159">
        <v>334</v>
      </c>
      <c r="AH234" s="160">
        <v>317</v>
      </c>
      <c r="AI234" s="159">
        <v>269</v>
      </c>
      <c r="AJ234" s="159">
        <v>207</v>
      </c>
      <c r="AK234" s="160">
        <v>167</v>
      </c>
      <c r="AL234" s="159">
        <v>140</v>
      </c>
      <c r="AM234" s="160">
        <v>121</v>
      </c>
      <c r="AN234" s="159">
        <v>492</v>
      </c>
      <c r="AO234" s="159">
        <v>492</v>
      </c>
      <c r="AP234" s="160">
        <v>492</v>
      </c>
      <c r="AQ234" s="159">
        <v>479</v>
      </c>
      <c r="AR234" s="159">
        <v>369</v>
      </c>
      <c r="AS234" s="159">
        <v>298</v>
      </c>
      <c r="AT234" s="160">
        <v>251</v>
      </c>
      <c r="AU234" s="159">
        <v>217</v>
      </c>
      <c r="AV234" s="159">
        <v>492</v>
      </c>
      <c r="AW234" s="159">
        <v>492</v>
      </c>
      <c r="AX234" s="159">
        <v>492</v>
      </c>
      <c r="AY234" s="159">
        <v>479</v>
      </c>
      <c r="AZ234" s="159">
        <v>369</v>
      </c>
      <c r="BA234" s="159">
        <v>298</v>
      </c>
      <c r="BB234" s="159">
        <v>251</v>
      </c>
      <c r="BC234" s="159">
        <v>217</v>
      </c>
      <c r="BD234" s="691"/>
      <c r="BE234" s="686"/>
      <c r="BF234" s="305" t="s">
        <v>1167</v>
      </c>
      <c r="BG234" s="159">
        <v>234</v>
      </c>
      <c r="BH234" s="159">
        <v>328</v>
      </c>
      <c r="BI234" s="160">
        <v>448</v>
      </c>
      <c r="BJ234" s="159">
        <v>509</v>
      </c>
      <c r="BK234" s="159">
        <v>510</v>
      </c>
      <c r="BL234" s="160">
        <v>510</v>
      </c>
      <c r="BM234" s="159">
        <v>509</v>
      </c>
      <c r="BN234" s="160">
        <v>510</v>
      </c>
      <c r="BO234" s="159">
        <v>193</v>
      </c>
      <c r="BP234" s="159">
        <v>270</v>
      </c>
      <c r="BQ234" s="160">
        <v>390</v>
      </c>
      <c r="BR234" s="159">
        <v>509</v>
      </c>
      <c r="BS234" s="159">
        <v>510</v>
      </c>
      <c r="BT234" s="159">
        <v>510</v>
      </c>
      <c r="BU234" s="160">
        <v>509</v>
      </c>
      <c r="BV234" s="159">
        <v>510</v>
      </c>
      <c r="BW234" s="159">
        <v>193</v>
      </c>
      <c r="BX234" s="159">
        <v>270</v>
      </c>
      <c r="BY234" s="159">
        <v>390</v>
      </c>
      <c r="BZ234" s="159">
        <v>509</v>
      </c>
      <c r="CA234" s="159">
        <v>510</v>
      </c>
      <c r="CB234" s="159">
        <v>510</v>
      </c>
      <c r="CC234" s="159">
        <v>509</v>
      </c>
      <c r="CD234" s="159">
        <v>510</v>
      </c>
      <c r="CE234" s="691"/>
      <c r="CF234" s="686"/>
      <c r="CG234" s="305" t="s">
        <v>1167</v>
      </c>
      <c r="CH234" s="159">
        <v>168</v>
      </c>
      <c r="CI234" s="159">
        <v>209</v>
      </c>
      <c r="CJ234" s="160">
        <v>353</v>
      </c>
      <c r="CK234" s="159">
        <v>432</v>
      </c>
      <c r="CL234" s="159">
        <v>432</v>
      </c>
      <c r="CM234" s="160">
        <v>432</v>
      </c>
      <c r="CN234" s="159">
        <v>432</v>
      </c>
      <c r="CO234" s="160">
        <v>432</v>
      </c>
      <c r="CP234" s="159">
        <v>229</v>
      </c>
      <c r="CQ234" s="159">
        <v>229</v>
      </c>
      <c r="CR234" s="160">
        <v>306</v>
      </c>
      <c r="CS234" s="159">
        <v>432</v>
      </c>
      <c r="CT234" s="159">
        <v>432</v>
      </c>
      <c r="CU234" s="159">
        <v>432</v>
      </c>
      <c r="CV234" s="160">
        <v>432</v>
      </c>
      <c r="CW234" s="159">
        <v>432</v>
      </c>
      <c r="CX234" s="159">
        <v>229</v>
      </c>
      <c r="CY234" s="159">
        <v>229</v>
      </c>
      <c r="CZ234" s="159">
        <v>306</v>
      </c>
      <c r="DA234" s="159">
        <v>432</v>
      </c>
      <c r="DB234" s="159">
        <v>432</v>
      </c>
      <c r="DC234" s="159">
        <v>432</v>
      </c>
      <c r="DD234" s="159">
        <v>432</v>
      </c>
      <c r="DE234" s="159">
        <v>432</v>
      </c>
    </row>
    <row r="235" spans="1:109">
      <c r="A235" s="143">
        <v>235</v>
      </c>
      <c r="B235" s="691"/>
      <c r="C235" s="687">
        <v>160</v>
      </c>
      <c r="D235" s="303" t="s">
        <v>1165</v>
      </c>
      <c r="E235" s="155">
        <v>92</v>
      </c>
      <c r="F235" s="155">
        <v>92</v>
      </c>
      <c r="G235" s="156">
        <v>69</v>
      </c>
      <c r="H235" s="155">
        <v>48</v>
      </c>
      <c r="I235" s="155">
        <v>37</v>
      </c>
      <c r="J235" s="156">
        <v>30</v>
      </c>
      <c r="K235" s="155">
        <v>25</v>
      </c>
      <c r="L235" s="156">
        <v>22</v>
      </c>
      <c r="M235" s="155">
        <v>62</v>
      </c>
      <c r="N235" s="155">
        <v>62</v>
      </c>
      <c r="O235" s="156">
        <v>62</v>
      </c>
      <c r="P235" s="155">
        <v>48</v>
      </c>
      <c r="Q235" s="155">
        <v>37</v>
      </c>
      <c r="R235" s="155">
        <v>30</v>
      </c>
      <c r="S235" s="156">
        <v>25</v>
      </c>
      <c r="T235" s="155">
        <v>22</v>
      </c>
      <c r="U235" s="155">
        <v>62</v>
      </c>
      <c r="V235" s="155">
        <v>62</v>
      </c>
      <c r="W235" s="155">
        <v>62</v>
      </c>
      <c r="X235" s="155">
        <v>48</v>
      </c>
      <c r="Y235" s="155">
        <v>37</v>
      </c>
      <c r="Z235" s="155">
        <v>30</v>
      </c>
      <c r="AA235" s="155">
        <v>25</v>
      </c>
      <c r="AB235" s="155">
        <v>22</v>
      </c>
      <c r="AC235" s="691"/>
      <c r="AD235" s="687">
        <v>160</v>
      </c>
      <c r="AE235" s="303" t="s">
        <v>1165</v>
      </c>
      <c r="AF235" s="155">
        <v>594</v>
      </c>
      <c r="AG235" s="155">
        <v>594</v>
      </c>
      <c r="AH235" s="156">
        <v>444</v>
      </c>
      <c r="AI235" s="155">
        <v>309</v>
      </c>
      <c r="AJ235" s="155">
        <v>237</v>
      </c>
      <c r="AK235" s="156">
        <v>192</v>
      </c>
      <c r="AL235" s="155">
        <v>161</v>
      </c>
      <c r="AM235" s="156">
        <v>139</v>
      </c>
      <c r="AN235" s="155">
        <v>713</v>
      </c>
      <c r="AO235" s="155">
        <v>713</v>
      </c>
      <c r="AP235" s="156">
        <v>713</v>
      </c>
      <c r="AQ235" s="155">
        <v>549</v>
      </c>
      <c r="AR235" s="155">
        <v>421</v>
      </c>
      <c r="AS235" s="155">
        <v>342</v>
      </c>
      <c r="AT235" s="156">
        <v>287</v>
      </c>
      <c r="AU235" s="155">
        <v>247</v>
      </c>
      <c r="AV235" s="155">
        <v>713</v>
      </c>
      <c r="AW235" s="155">
        <v>713</v>
      </c>
      <c r="AX235" s="155">
        <v>713</v>
      </c>
      <c r="AY235" s="155">
        <v>549</v>
      </c>
      <c r="AZ235" s="155">
        <v>421</v>
      </c>
      <c r="BA235" s="155">
        <v>342</v>
      </c>
      <c r="BB235" s="155">
        <v>287</v>
      </c>
      <c r="BC235" s="155">
        <v>247</v>
      </c>
      <c r="BD235" s="691"/>
      <c r="BE235" s="687">
        <v>160</v>
      </c>
      <c r="BF235" s="303" t="s">
        <v>1165</v>
      </c>
      <c r="BG235" s="155">
        <v>440</v>
      </c>
      <c r="BH235" s="155">
        <v>557</v>
      </c>
      <c r="BI235" s="156">
        <v>585</v>
      </c>
      <c r="BJ235" s="155">
        <v>522</v>
      </c>
      <c r="BK235" s="155">
        <v>510</v>
      </c>
      <c r="BL235" s="156">
        <v>510</v>
      </c>
      <c r="BM235" s="155">
        <v>510</v>
      </c>
      <c r="BN235" s="156">
        <v>510</v>
      </c>
      <c r="BO235" s="155">
        <v>297</v>
      </c>
      <c r="BP235" s="155">
        <v>376</v>
      </c>
      <c r="BQ235" s="156">
        <v>528</v>
      </c>
      <c r="BR235" s="155">
        <v>522</v>
      </c>
      <c r="BS235" s="155">
        <v>510</v>
      </c>
      <c r="BT235" s="155">
        <v>510</v>
      </c>
      <c r="BU235" s="156">
        <v>510</v>
      </c>
      <c r="BV235" s="155">
        <v>510</v>
      </c>
      <c r="BW235" s="155">
        <v>297</v>
      </c>
      <c r="BX235" s="155">
        <v>376</v>
      </c>
      <c r="BY235" s="155">
        <v>528</v>
      </c>
      <c r="BZ235" s="155">
        <v>522</v>
      </c>
      <c r="CA235" s="155">
        <v>510</v>
      </c>
      <c r="CB235" s="155">
        <v>510</v>
      </c>
      <c r="CC235" s="155">
        <v>510</v>
      </c>
      <c r="CD235" s="155">
        <v>510</v>
      </c>
      <c r="CE235" s="691"/>
      <c r="CF235" s="687">
        <v>160</v>
      </c>
      <c r="CG235" s="303" t="s">
        <v>1165</v>
      </c>
      <c r="CH235" s="155">
        <v>289</v>
      </c>
      <c r="CI235" s="155">
        <v>324</v>
      </c>
      <c r="CJ235" s="156">
        <v>432</v>
      </c>
      <c r="CK235" s="155">
        <v>432</v>
      </c>
      <c r="CL235" s="155">
        <v>432</v>
      </c>
      <c r="CM235" s="156">
        <v>432</v>
      </c>
      <c r="CN235" s="155">
        <v>432</v>
      </c>
      <c r="CO235" s="156">
        <v>432</v>
      </c>
      <c r="CP235" s="155">
        <v>332</v>
      </c>
      <c r="CQ235" s="155">
        <v>332</v>
      </c>
      <c r="CR235" s="156">
        <v>390</v>
      </c>
      <c r="CS235" s="155">
        <v>432</v>
      </c>
      <c r="CT235" s="155">
        <v>432</v>
      </c>
      <c r="CU235" s="155">
        <v>432</v>
      </c>
      <c r="CV235" s="156">
        <v>432</v>
      </c>
      <c r="CW235" s="155">
        <v>432</v>
      </c>
      <c r="CX235" s="155">
        <v>332</v>
      </c>
      <c r="CY235" s="155">
        <v>332</v>
      </c>
      <c r="CZ235" s="155">
        <v>390</v>
      </c>
      <c r="DA235" s="155">
        <v>432</v>
      </c>
      <c r="DB235" s="155">
        <v>432</v>
      </c>
      <c r="DC235" s="155">
        <v>432</v>
      </c>
      <c r="DD235" s="155">
        <v>432</v>
      </c>
      <c r="DE235" s="155">
        <v>432</v>
      </c>
    </row>
    <row r="236" spans="1:109">
      <c r="A236" s="143">
        <v>236</v>
      </c>
      <c r="B236" s="691"/>
      <c r="C236" s="688"/>
      <c r="D236" s="304" t="s">
        <v>1166</v>
      </c>
      <c r="E236" s="157">
        <v>62</v>
      </c>
      <c r="F236" s="157">
        <v>62</v>
      </c>
      <c r="G236" s="158">
        <v>62</v>
      </c>
      <c r="H236" s="157">
        <v>48</v>
      </c>
      <c r="I236" s="157">
        <v>37</v>
      </c>
      <c r="J236" s="158">
        <v>30</v>
      </c>
      <c r="K236" s="157">
        <v>25</v>
      </c>
      <c r="L236" s="158">
        <v>21</v>
      </c>
      <c r="M236" s="157">
        <v>51</v>
      </c>
      <c r="N236" s="157">
        <v>51</v>
      </c>
      <c r="O236" s="158">
        <v>51</v>
      </c>
      <c r="P236" s="157">
        <v>48</v>
      </c>
      <c r="Q236" s="157">
        <v>37</v>
      </c>
      <c r="R236" s="157">
        <v>30</v>
      </c>
      <c r="S236" s="158">
        <v>25</v>
      </c>
      <c r="T236" s="157">
        <v>21</v>
      </c>
      <c r="U236" s="157">
        <v>51</v>
      </c>
      <c r="V236" s="157">
        <v>51</v>
      </c>
      <c r="W236" s="157">
        <v>51</v>
      </c>
      <c r="X236" s="157">
        <v>48</v>
      </c>
      <c r="Y236" s="157">
        <v>37</v>
      </c>
      <c r="Z236" s="157">
        <v>30</v>
      </c>
      <c r="AA236" s="157">
        <v>25</v>
      </c>
      <c r="AB236" s="157">
        <v>21</v>
      </c>
      <c r="AC236" s="691"/>
      <c r="AD236" s="688"/>
      <c r="AE236" s="304" t="s">
        <v>1166</v>
      </c>
      <c r="AF236" s="157">
        <v>400</v>
      </c>
      <c r="AG236" s="157">
        <v>400</v>
      </c>
      <c r="AH236" s="158">
        <v>398</v>
      </c>
      <c r="AI236" s="157">
        <v>308</v>
      </c>
      <c r="AJ236" s="157">
        <v>236</v>
      </c>
      <c r="AK236" s="158">
        <v>191</v>
      </c>
      <c r="AL236" s="157">
        <v>161</v>
      </c>
      <c r="AM236" s="158">
        <v>139</v>
      </c>
      <c r="AN236" s="157">
        <v>588</v>
      </c>
      <c r="AO236" s="157">
        <v>588</v>
      </c>
      <c r="AP236" s="158">
        <v>588</v>
      </c>
      <c r="AQ236" s="157">
        <v>550</v>
      </c>
      <c r="AR236" s="157">
        <v>421</v>
      </c>
      <c r="AS236" s="157">
        <v>341</v>
      </c>
      <c r="AT236" s="158">
        <v>286</v>
      </c>
      <c r="AU236" s="157">
        <v>247</v>
      </c>
      <c r="AV236" s="157">
        <v>588</v>
      </c>
      <c r="AW236" s="157">
        <v>588</v>
      </c>
      <c r="AX236" s="157">
        <v>588</v>
      </c>
      <c r="AY236" s="157">
        <v>550</v>
      </c>
      <c r="AZ236" s="157">
        <v>421</v>
      </c>
      <c r="BA236" s="157">
        <v>341</v>
      </c>
      <c r="BB236" s="157">
        <v>286</v>
      </c>
      <c r="BC236" s="157">
        <v>247</v>
      </c>
      <c r="BD236" s="691"/>
      <c r="BE236" s="688"/>
      <c r="BF236" s="304" t="s">
        <v>1166</v>
      </c>
      <c r="BG236" s="157">
        <v>297</v>
      </c>
      <c r="BH236" s="157">
        <v>376</v>
      </c>
      <c r="BI236" s="158">
        <v>525</v>
      </c>
      <c r="BJ236" s="157">
        <v>523</v>
      </c>
      <c r="BK236" s="157">
        <v>510</v>
      </c>
      <c r="BL236" s="158">
        <v>510</v>
      </c>
      <c r="BM236" s="157">
        <v>509</v>
      </c>
      <c r="BN236" s="158">
        <v>509</v>
      </c>
      <c r="BO236" s="157">
        <v>245</v>
      </c>
      <c r="BP236" s="157">
        <v>311</v>
      </c>
      <c r="BQ236" s="158">
        <v>435</v>
      </c>
      <c r="BR236" s="157">
        <v>523</v>
      </c>
      <c r="BS236" s="157">
        <v>510</v>
      </c>
      <c r="BT236" s="157">
        <v>510</v>
      </c>
      <c r="BU236" s="158">
        <v>509</v>
      </c>
      <c r="BV236" s="157">
        <v>509</v>
      </c>
      <c r="BW236" s="157">
        <v>245</v>
      </c>
      <c r="BX236" s="157">
        <v>311</v>
      </c>
      <c r="BY236" s="157">
        <v>435</v>
      </c>
      <c r="BZ236" s="157">
        <v>523</v>
      </c>
      <c r="CA236" s="157">
        <v>510</v>
      </c>
      <c r="CB236" s="157">
        <v>510</v>
      </c>
      <c r="CC236" s="157">
        <v>509</v>
      </c>
      <c r="CD236" s="157">
        <v>509</v>
      </c>
      <c r="CE236" s="691"/>
      <c r="CF236" s="688"/>
      <c r="CG236" s="304" t="s">
        <v>1166</v>
      </c>
      <c r="CH236" s="157">
        <v>195</v>
      </c>
      <c r="CI236" s="157">
        <v>218</v>
      </c>
      <c r="CJ236" s="158">
        <v>388</v>
      </c>
      <c r="CK236" s="157">
        <v>432</v>
      </c>
      <c r="CL236" s="157">
        <v>432</v>
      </c>
      <c r="CM236" s="158">
        <v>432</v>
      </c>
      <c r="CN236" s="157">
        <v>432</v>
      </c>
      <c r="CO236" s="158">
        <v>432</v>
      </c>
      <c r="CP236" s="157">
        <v>274</v>
      </c>
      <c r="CQ236" s="157">
        <v>274</v>
      </c>
      <c r="CR236" s="158">
        <v>321</v>
      </c>
      <c r="CS236" s="157">
        <v>432</v>
      </c>
      <c r="CT236" s="157">
        <v>432</v>
      </c>
      <c r="CU236" s="157">
        <v>432</v>
      </c>
      <c r="CV236" s="158">
        <v>432</v>
      </c>
      <c r="CW236" s="157">
        <v>432</v>
      </c>
      <c r="CX236" s="157">
        <v>274</v>
      </c>
      <c r="CY236" s="157">
        <v>274</v>
      </c>
      <c r="CZ236" s="157">
        <v>321</v>
      </c>
      <c r="DA236" s="157">
        <v>432</v>
      </c>
      <c r="DB236" s="157">
        <v>432</v>
      </c>
      <c r="DC236" s="157">
        <v>432</v>
      </c>
      <c r="DD236" s="157">
        <v>432</v>
      </c>
      <c r="DE236" s="157">
        <v>432</v>
      </c>
    </row>
    <row r="237" spans="1:109">
      <c r="A237" s="143">
        <v>237</v>
      </c>
      <c r="B237" s="691"/>
      <c r="C237" s="689"/>
      <c r="D237" s="305" t="s">
        <v>1167</v>
      </c>
      <c r="E237" s="159">
        <v>57</v>
      </c>
      <c r="F237" s="159">
        <v>57</v>
      </c>
      <c r="G237" s="160">
        <v>55</v>
      </c>
      <c r="H237" s="159">
        <v>48</v>
      </c>
      <c r="I237" s="159">
        <v>37</v>
      </c>
      <c r="J237" s="160">
        <v>30</v>
      </c>
      <c r="K237" s="159">
        <v>25</v>
      </c>
      <c r="L237" s="160">
        <v>22</v>
      </c>
      <c r="M237" s="159">
        <v>47</v>
      </c>
      <c r="N237" s="159">
        <v>47</v>
      </c>
      <c r="O237" s="160">
        <v>47</v>
      </c>
      <c r="P237" s="159">
        <v>47</v>
      </c>
      <c r="Q237" s="159">
        <v>37</v>
      </c>
      <c r="R237" s="159">
        <v>30</v>
      </c>
      <c r="S237" s="160">
        <v>25</v>
      </c>
      <c r="T237" s="159">
        <v>22</v>
      </c>
      <c r="U237" s="159">
        <v>47</v>
      </c>
      <c r="V237" s="159">
        <v>47</v>
      </c>
      <c r="W237" s="159">
        <v>47</v>
      </c>
      <c r="X237" s="159">
        <v>47</v>
      </c>
      <c r="Y237" s="159">
        <v>37</v>
      </c>
      <c r="Z237" s="159">
        <v>30</v>
      </c>
      <c r="AA237" s="159">
        <v>25</v>
      </c>
      <c r="AB237" s="159">
        <v>22</v>
      </c>
      <c r="AC237" s="691"/>
      <c r="AD237" s="689"/>
      <c r="AE237" s="305" t="s">
        <v>1167</v>
      </c>
      <c r="AF237" s="159">
        <v>365</v>
      </c>
      <c r="AG237" s="159">
        <v>365</v>
      </c>
      <c r="AH237" s="160">
        <v>352</v>
      </c>
      <c r="AI237" s="159">
        <v>308</v>
      </c>
      <c r="AJ237" s="159">
        <v>237</v>
      </c>
      <c r="AK237" s="160">
        <v>192</v>
      </c>
      <c r="AL237" s="159">
        <v>161</v>
      </c>
      <c r="AM237" s="160">
        <v>139</v>
      </c>
      <c r="AN237" s="159">
        <v>537</v>
      </c>
      <c r="AO237" s="159">
        <v>537</v>
      </c>
      <c r="AP237" s="160">
        <v>537</v>
      </c>
      <c r="AQ237" s="159">
        <v>537</v>
      </c>
      <c r="AR237" s="159">
        <v>422</v>
      </c>
      <c r="AS237" s="159">
        <v>341</v>
      </c>
      <c r="AT237" s="160">
        <v>287</v>
      </c>
      <c r="AU237" s="159">
        <v>248</v>
      </c>
      <c r="AV237" s="159">
        <v>537</v>
      </c>
      <c r="AW237" s="159">
        <v>537</v>
      </c>
      <c r="AX237" s="159">
        <v>537</v>
      </c>
      <c r="AY237" s="159">
        <v>537</v>
      </c>
      <c r="AZ237" s="159">
        <v>422</v>
      </c>
      <c r="BA237" s="159">
        <v>341</v>
      </c>
      <c r="BB237" s="159">
        <v>287</v>
      </c>
      <c r="BC237" s="159">
        <v>248</v>
      </c>
      <c r="BD237" s="691"/>
      <c r="BE237" s="689"/>
      <c r="BF237" s="305" t="s">
        <v>1167</v>
      </c>
      <c r="BG237" s="159">
        <v>271</v>
      </c>
      <c r="BH237" s="159">
        <v>343</v>
      </c>
      <c r="BI237" s="160">
        <v>464</v>
      </c>
      <c r="BJ237" s="159">
        <v>522</v>
      </c>
      <c r="BK237" s="159">
        <v>510</v>
      </c>
      <c r="BL237" s="160">
        <v>510</v>
      </c>
      <c r="BM237" s="159">
        <v>509</v>
      </c>
      <c r="BN237" s="160">
        <v>510</v>
      </c>
      <c r="BO237" s="159">
        <v>224</v>
      </c>
      <c r="BP237" s="159">
        <v>283</v>
      </c>
      <c r="BQ237" s="160">
        <v>397</v>
      </c>
      <c r="BR237" s="159">
        <v>511</v>
      </c>
      <c r="BS237" s="159">
        <v>510</v>
      </c>
      <c r="BT237" s="159">
        <v>510</v>
      </c>
      <c r="BU237" s="160">
        <v>509</v>
      </c>
      <c r="BV237" s="159">
        <v>510</v>
      </c>
      <c r="BW237" s="159">
        <v>224</v>
      </c>
      <c r="BX237" s="159">
        <v>283</v>
      </c>
      <c r="BY237" s="159">
        <v>397</v>
      </c>
      <c r="BZ237" s="159">
        <v>511</v>
      </c>
      <c r="CA237" s="159">
        <v>510</v>
      </c>
      <c r="CB237" s="159">
        <v>510</v>
      </c>
      <c r="CC237" s="159">
        <v>509</v>
      </c>
      <c r="CD237" s="159">
        <v>510</v>
      </c>
      <c r="CE237" s="691"/>
      <c r="CF237" s="689"/>
      <c r="CG237" s="305" t="s">
        <v>1167</v>
      </c>
      <c r="CH237" s="159">
        <v>178</v>
      </c>
      <c r="CI237" s="159">
        <v>200</v>
      </c>
      <c r="CJ237" s="160">
        <v>342</v>
      </c>
      <c r="CK237" s="159">
        <v>432</v>
      </c>
      <c r="CL237" s="159">
        <v>432</v>
      </c>
      <c r="CM237" s="160">
        <v>432</v>
      </c>
      <c r="CN237" s="159">
        <v>432</v>
      </c>
      <c r="CO237" s="160">
        <v>432</v>
      </c>
      <c r="CP237" s="159">
        <v>250</v>
      </c>
      <c r="CQ237" s="159">
        <v>250</v>
      </c>
      <c r="CR237" s="160">
        <v>294</v>
      </c>
      <c r="CS237" s="159">
        <v>423</v>
      </c>
      <c r="CT237" s="159">
        <v>432</v>
      </c>
      <c r="CU237" s="159">
        <v>432</v>
      </c>
      <c r="CV237" s="160">
        <v>432</v>
      </c>
      <c r="CW237" s="159">
        <v>432</v>
      </c>
      <c r="CX237" s="159">
        <v>250</v>
      </c>
      <c r="CY237" s="159">
        <v>250</v>
      </c>
      <c r="CZ237" s="159">
        <v>294</v>
      </c>
      <c r="DA237" s="159">
        <v>423</v>
      </c>
      <c r="DB237" s="159">
        <v>432</v>
      </c>
      <c r="DC237" s="159">
        <v>432</v>
      </c>
      <c r="DD237" s="159">
        <v>432</v>
      </c>
      <c r="DE237" s="159">
        <v>432</v>
      </c>
    </row>
    <row r="238" spans="1:109">
      <c r="A238" s="143">
        <v>238</v>
      </c>
      <c r="B238" s="691"/>
      <c r="C238" s="704">
        <v>170</v>
      </c>
      <c r="D238" s="303" t="s">
        <v>1165</v>
      </c>
      <c r="E238" s="155">
        <v>88</v>
      </c>
      <c r="F238" s="155">
        <v>88</v>
      </c>
      <c r="G238" s="156">
        <v>69</v>
      </c>
      <c r="H238" s="155">
        <v>48</v>
      </c>
      <c r="I238" s="155">
        <v>37</v>
      </c>
      <c r="J238" s="156">
        <v>30</v>
      </c>
      <c r="K238" s="155">
        <v>25</v>
      </c>
      <c r="L238" s="156">
        <v>22</v>
      </c>
      <c r="M238" s="155">
        <v>55</v>
      </c>
      <c r="N238" s="155">
        <v>55</v>
      </c>
      <c r="O238" s="156">
        <v>55</v>
      </c>
      <c r="P238" s="155">
        <v>48</v>
      </c>
      <c r="Q238" s="155">
        <v>37</v>
      </c>
      <c r="R238" s="155">
        <v>30</v>
      </c>
      <c r="S238" s="156">
        <v>25</v>
      </c>
      <c r="T238" s="155">
        <v>22</v>
      </c>
      <c r="U238" s="155">
        <v>55</v>
      </c>
      <c r="V238" s="155">
        <v>55</v>
      </c>
      <c r="W238" s="155">
        <v>55</v>
      </c>
      <c r="X238" s="155">
        <v>48</v>
      </c>
      <c r="Y238" s="155">
        <v>37</v>
      </c>
      <c r="Z238" s="155">
        <v>30</v>
      </c>
      <c r="AA238" s="155">
        <v>25</v>
      </c>
      <c r="AB238" s="155">
        <v>22</v>
      </c>
      <c r="AC238" s="691"/>
      <c r="AD238" s="704">
        <v>170</v>
      </c>
      <c r="AE238" s="303" t="s">
        <v>1165</v>
      </c>
      <c r="AF238" s="155">
        <v>647</v>
      </c>
      <c r="AG238" s="155">
        <v>647</v>
      </c>
      <c r="AH238" s="156">
        <v>505</v>
      </c>
      <c r="AI238" s="155">
        <v>351</v>
      </c>
      <c r="AJ238" s="155">
        <v>269</v>
      </c>
      <c r="AK238" s="156">
        <v>218</v>
      </c>
      <c r="AL238" s="155">
        <v>183</v>
      </c>
      <c r="AM238" s="156">
        <v>158</v>
      </c>
      <c r="AN238" s="155">
        <v>713</v>
      </c>
      <c r="AO238" s="155">
        <v>713</v>
      </c>
      <c r="AP238" s="156">
        <v>713</v>
      </c>
      <c r="AQ238" s="155">
        <v>621</v>
      </c>
      <c r="AR238" s="155">
        <v>476</v>
      </c>
      <c r="AS238" s="155">
        <v>386</v>
      </c>
      <c r="AT238" s="156">
        <v>324</v>
      </c>
      <c r="AU238" s="155">
        <v>280</v>
      </c>
      <c r="AV238" s="155">
        <v>713</v>
      </c>
      <c r="AW238" s="155">
        <v>713</v>
      </c>
      <c r="AX238" s="155">
        <v>713</v>
      </c>
      <c r="AY238" s="155">
        <v>621</v>
      </c>
      <c r="AZ238" s="155">
        <v>476</v>
      </c>
      <c r="BA238" s="155">
        <v>386</v>
      </c>
      <c r="BB238" s="155">
        <v>324</v>
      </c>
      <c r="BC238" s="155">
        <v>280</v>
      </c>
      <c r="BD238" s="691"/>
      <c r="BE238" s="704">
        <v>170</v>
      </c>
      <c r="BF238" s="303" t="s">
        <v>1165</v>
      </c>
      <c r="BG238" s="155">
        <v>472</v>
      </c>
      <c r="BH238" s="155">
        <v>566</v>
      </c>
      <c r="BI238" s="156">
        <v>611</v>
      </c>
      <c r="BJ238" s="155">
        <v>540</v>
      </c>
      <c r="BK238" s="155">
        <v>510</v>
      </c>
      <c r="BL238" s="156">
        <v>510</v>
      </c>
      <c r="BM238" s="155">
        <v>510</v>
      </c>
      <c r="BN238" s="156">
        <v>510</v>
      </c>
      <c r="BO238" s="155">
        <v>293</v>
      </c>
      <c r="BP238" s="155">
        <v>353</v>
      </c>
      <c r="BQ238" s="156">
        <v>486</v>
      </c>
      <c r="BR238" s="155">
        <v>540</v>
      </c>
      <c r="BS238" s="155">
        <v>510</v>
      </c>
      <c r="BT238" s="155">
        <v>510</v>
      </c>
      <c r="BU238" s="156">
        <v>510</v>
      </c>
      <c r="BV238" s="155">
        <v>510</v>
      </c>
      <c r="BW238" s="155">
        <v>293</v>
      </c>
      <c r="BX238" s="155">
        <v>353</v>
      </c>
      <c r="BY238" s="155">
        <v>486</v>
      </c>
      <c r="BZ238" s="155">
        <v>540</v>
      </c>
      <c r="CA238" s="155">
        <v>510</v>
      </c>
      <c r="CB238" s="155">
        <v>510</v>
      </c>
      <c r="CC238" s="155">
        <v>510</v>
      </c>
      <c r="CD238" s="155">
        <v>510</v>
      </c>
      <c r="CE238" s="691"/>
      <c r="CF238" s="704">
        <v>170</v>
      </c>
      <c r="CG238" s="303" t="s">
        <v>1165</v>
      </c>
      <c r="CH238" s="155">
        <v>308</v>
      </c>
      <c r="CI238" s="155">
        <v>310</v>
      </c>
      <c r="CJ238" s="156">
        <v>432</v>
      </c>
      <c r="CK238" s="155">
        <v>432</v>
      </c>
      <c r="CL238" s="155">
        <v>432</v>
      </c>
      <c r="CM238" s="156">
        <v>432</v>
      </c>
      <c r="CN238" s="155">
        <v>432</v>
      </c>
      <c r="CO238" s="156">
        <v>432</v>
      </c>
      <c r="CP238" s="155">
        <v>332</v>
      </c>
      <c r="CQ238" s="155">
        <v>332</v>
      </c>
      <c r="CR238" s="156">
        <v>344</v>
      </c>
      <c r="CS238" s="155">
        <v>432</v>
      </c>
      <c r="CT238" s="155">
        <v>432</v>
      </c>
      <c r="CU238" s="155">
        <v>432</v>
      </c>
      <c r="CV238" s="156">
        <v>432</v>
      </c>
      <c r="CW238" s="155">
        <v>432</v>
      </c>
      <c r="CX238" s="155">
        <v>332</v>
      </c>
      <c r="CY238" s="155">
        <v>332</v>
      </c>
      <c r="CZ238" s="155">
        <v>344</v>
      </c>
      <c r="DA238" s="155">
        <v>432</v>
      </c>
      <c r="DB238" s="155">
        <v>432</v>
      </c>
      <c r="DC238" s="155">
        <v>432</v>
      </c>
      <c r="DD238" s="155">
        <v>432</v>
      </c>
      <c r="DE238" s="155">
        <v>432</v>
      </c>
    </row>
    <row r="239" spans="1:109">
      <c r="A239" s="143">
        <v>239</v>
      </c>
      <c r="B239" s="691"/>
      <c r="C239" s="705"/>
      <c r="D239" s="304" t="s">
        <v>1166</v>
      </c>
      <c r="E239" s="157">
        <v>59</v>
      </c>
      <c r="F239" s="157">
        <v>59</v>
      </c>
      <c r="G239" s="158">
        <v>59</v>
      </c>
      <c r="H239" s="157">
        <v>48</v>
      </c>
      <c r="I239" s="157">
        <v>37</v>
      </c>
      <c r="J239" s="158">
        <v>30</v>
      </c>
      <c r="K239" s="157">
        <v>25</v>
      </c>
      <c r="L239" s="158">
        <v>21</v>
      </c>
      <c r="M239" s="157">
        <v>49</v>
      </c>
      <c r="N239" s="157">
        <v>49</v>
      </c>
      <c r="O239" s="158">
        <v>49</v>
      </c>
      <c r="P239" s="157">
        <v>48</v>
      </c>
      <c r="Q239" s="157">
        <v>37</v>
      </c>
      <c r="R239" s="157">
        <v>30</v>
      </c>
      <c r="S239" s="158">
        <v>25</v>
      </c>
      <c r="T239" s="157">
        <v>21</v>
      </c>
      <c r="U239" s="157">
        <v>49</v>
      </c>
      <c r="V239" s="157">
        <v>49</v>
      </c>
      <c r="W239" s="157">
        <v>49</v>
      </c>
      <c r="X239" s="157">
        <v>48</v>
      </c>
      <c r="Y239" s="157">
        <v>37</v>
      </c>
      <c r="Z239" s="157">
        <v>30</v>
      </c>
      <c r="AA239" s="157">
        <v>25</v>
      </c>
      <c r="AB239" s="157">
        <v>21</v>
      </c>
      <c r="AC239" s="691"/>
      <c r="AD239" s="705"/>
      <c r="AE239" s="304" t="s">
        <v>1166</v>
      </c>
      <c r="AF239" s="157">
        <v>436</v>
      </c>
      <c r="AG239" s="157">
        <v>436</v>
      </c>
      <c r="AH239" s="158">
        <v>436</v>
      </c>
      <c r="AI239" s="157">
        <v>351</v>
      </c>
      <c r="AJ239" s="157">
        <v>269</v>
      </c>
      <c r="AK239" s="158">
        <v>218</v>
      </c>
      <c r="AL239" s="157">
        <v>183</v>
      </c>
      <c r="AM239" s="158">
        <v>158</v>
      </c>
      <c r="AN239" s="157">
        <v>639</v>
      </c>
      <c r="AO239" s="157">
        <v>639</v>
      </c>
      <c r="AP239" s="158">
        <v>639</v>
      </c>
      <c r="AQ239" s="157">
        <v>621</v>
      </c>
      <c r="AR239" s="157">
        <v>476</v>
      </c>
      <c r="AS239" s="157">
        <v>386</v>
      </c>
      <c r="AT239" s="158">
        <v>324</v>
      </c>
      <c r="AU239" s="157">
        <v>279</v>
      </c>
      <c r="AV239" s="157">
        <v>639</v>
      </c>
      <c r="AW239" s="157">
        <v>639</v>
      </c>
      <c r="AX239" s="157">
        <v>639</v>
      </c>
      <c r="AY239" s="157">
        <v>621</v>
      </c>
      <c r="AZ239" s="157">
        <v>476</v>
      </c>
      <c r="BA239" s="157">
        <v>386</v>
      </c>
      <c r="BB239" s="157">
        <v>324</v>
      </c>
      <c r="BC239" s="157">
        <v>279</v>
      </c>
      <c r="BD239" s="691"/>
      <c r="BE239" s="705"/>
      <c r="BF239" s="304" t="s">
        <v>1166</v>
      </c>
      <c r="BG239" s="157">
        <v>318</v>
      </c>
      <c r="BH239" s="157">
        <v>381</v>
      </c>
      <c r="BI239" s="158">
        <v>527</v>
      </c>
      <c r="BJ239" s="157">
        <v>540</v>
      </c>
      <c r="BK239" s="157">
        <v>510</v>
      </c>
      <c r="BL239" s="158">
        <v>510</v>
      </c>
      <c r="BM239" s="157">
        <v>509</v>
      </c>
      <c r="BN239" s="158">
        <v>509</v>
      </c>
      <c r="BO239" s="157">
        <v>262</v>
      </c>
      <c r="BP239" s="157">
        <v>315</v>
      </c>
      <c r="BQ239" s="158">
        <v>435</v>
      </c>
      <c r="BR239" s="157">
        <v>540</v>
      </c>
      <c r="BS239" s="157">
        <v>510</v>
      </c>
      <c r="BT239" s="157">
        <v>510</v>
      </c>
      <c r="BU239" s="158">
        <v>509</v>
      </c>
      <c r="BV239" s="157">
        <v>509</v>
      </c>
      <c r="BW239" s="157">
        <v>262</v>
      </c>
      <c r="BX239" s="157">
        <v>315</v>
      </c>
      <c r="BY239" s="157">
        <v>435</v>
      </c>
      <c r="BZ239" s="157">
        <v>540</v>
      </c>
      <c r="CA239" s="157">
        <v>510</v>
      </c>
      <c r="CB239" s="157">
        <v>510</v>
      </c>
      <c r="CC239" s="157">
        <v>509</v>
      </c>
      <c r="CD239" s="157">
        <v>509</v>
      </c>
      <c r="CE239" s="691"/>
      <c r="CF239" s="705"/>
      <c r="CG239" s="304" t="s">
        <v>1166</v>
      </c>
      <c r="CH239" s="157">
        <v>209</v>
      </c>
      <c r="CI239" s="157">
        <v>209</v>
      </c>
      <c r="CJ239" s="158">
        <v>373</v>
      </c>
      <c r="CK239" s="157">
        <v>432</v>
      </c>
      <c r="CL239" s="157">
        <v>432</v>
      </c>
      <c r="CM239" s="158">
        <v>432</v>
      </c>
      <c r="CN239" s="157">
        <v>432</v>
      </c>
      <c r="CO239" s="158">
        <v>432</v>
      </c>
      <c r="CP239" s="157">
        <v>298</v>
      </c>
      <c r="CQ239" s="157">
        <v>298</v>
      </c>
      <c r="CR239" s="158">
        <v>309</v>
      </c>
      <c r="CS239" s="157">
        <v>432</v>
      </c>
      <c r="CT239" s="157">
        <v>432</v>
      </c>
      <c r="CU239" s="157">
        <v>432</v>
      </c>
      <c r="CV239" s="158">
        <v>432</v>
      </c>
      <c r="CW239" s="157">
        <v>432</v>
      </c>
      <c r="CX239" s="157">
        <v>298</v>
      </c>
      <c r="CY239" s="157">
        <v>298</v>
      </c>
      <c r="CZ239" s="157">
        <v>309</v>
      </c>
      <c r="DA239" s="157">
        <v>432</v>
      </c>
      <c r="DB239" s="157">
        <v>432</v>
      </c>
      <c r="DC239" s="157">
        <v>432</v>
      </c>
      <c r="DD239" s="157">
        <v>432</v>
      </c>
      <c r="DE239" s="157">
        <v>432</v>
      </c>
    </row>
    <row r="240" spans="1:109">
      <c r="A240" s="143">
        <v>240</v>
      </c>
      <c r="B240" s="691"/>
      <c r="C240" s="706"/>
      <c r="D240" s="305" t="s">
        <v>1167</v>
      </c>
      <c r="E240" s="159">
        <v>54</v>
      </c>
      <c r="F240" s="159">
        <v>54</v>
      </c>
      <c r="G240" s="160">
        <v>54</v>
      </c>
      <c r="H240" s="159">
        <v>47</v>
      </c>
      <c r="I240" s="159">
        <v>37</v>
      </c>
      <c r="J240" s="160">
        <v>30</v>
      </c>
      <c r="K240" s="159">
        <v>25</v>
      </c>
      <c r="L240" s="160">
        <v>22</v>
      </c>
      <c r="M240" s="159">
        <v>45</v>
      </c>
      <c r="N240" s="159">
        <v>45</v>
      </c>
      <c r="O240" s="160">
        <v>45</v>
      </c>
      <c r="P240" s="159">
        <v>45</v>
      </c>
      <c r="Q240" s="159">
        <v>37</v>
      </c>
      <c r="R240" s="159">
        <v>30</v>
      </c>
      <c r="S240" s="160">
        <v>25</v>
      </c>
      <c r="T240" s="159">
        <v>22</v>
      </c>
      <c r="U240" s="159">
        <v>45</v>
      </c>
      <c r="V240" s="159">
        <v>45</v>
      </c>
      <c r="W240" s="159">
        <v>45</v>
      </c>
      <c r="X240" s="159">
        <v>45</v>
      </c>
      <c r="Y240" s="159">
        <v>37</v>
      </c>
      <c r="Z240" s="159">
        <v>30</v>
      </c>
      <c r="AA240" s="159">
        <v>25</v>
      </c>
      <c r="AB240" s="159">
        <v>22</v>
      </c>
      <c r="AC240" s="691"/>
      <c r="AD240" s="706"/>
      <c r="AE240" s="305" t="s">
        <v>1167</v>
      </c>
      <c r="AF240" s="159">
        <v>399</v>
      </c>
      <c r="AG240" s="159">
        <v>399</v>
      </c>
      <c r="AH240" s="160">
        <v>393</v>
      </c>
      <c r="AI240" s="159">
        <v>347</v>
      </c>
      <c r="AJ240" s="159">
        <v>270</v>
      </c>
      <c r="AK240" s="160">
        <v>218</v>
      </c>
      <c r="AL240" s="159">
        <v>183</v>
      </c>
      <c r="AM240" s="160">
        <v>159</v>
      </c>
      <c r="AN240" s="159">
        <v>583</v>
      </c>
      <c r="AO240" s="159">
        <v>583</v>
      </c>
      <c r="AP240" s="160">
        <v>583</v>
      </c>
      <c r="AQ240" s="159">
        <v>583</v>
      </c>
      <c r="AR240" s="159">
        <v>477</v>
      </c>
      <c r="AS240" s="159">
        <v>386</v>
      </c>
      <c r="AT240" s="160">
        <v>325</v>
      </c>
      <c r="AU240" s="159">
        <v>280</v>
      </c>
      <c r="AV240" s="159">
        <v>583</v>
      </c>
      <c r="AW240" s="159">
        <v>583</v>
      </c>
      <c r="AX240" s="159">
        <v>583</v>
      </c>
      <c r="AY240" s="159">
        <v>583</v>
      </c>
      <c r="AZ240" s="159">
        <v>477</v>
      </c>
      <c r="BA240" s="159">
        <v>386</v>
      </c>
      <c r="BB240" s="159">
        <v>325</v>
      </c>
      <c r="BC240" s="159">
        <v>280</v>
      </c>
      <c r="BD240" s="691"/>
      <c r="BE240" s="706"/>
      <c r="BF240" s="305" t="s">
        <v>1167</v>
      </c>
      <c r="BG240" s="159">
        <v>290</v>
      </c>
      <c r="BH240" s="159">
        <v>348</v>
      </c>
      <c r="BI240" s="160">
        <v>475</v>
      </c>
      <c r="BJ240" s="159">
        <v>533</v>
      </c>
      <c r="BK240" s="159">
        <v>510</v>
      </c>
      <c r="BL240" s="160">
        <v>510</v>
      </c>
      <c r="BM240" s="159">
        <v>509</v>
      </c>
      <c r="BN240" s="160">
        <v>510</v>
      </c>
      <c r="BO240" s="159">
        <v>240</v>
      </c>
      <c r="BP240" s="159">
        <v>288</v>
      </c>
      <c r="BQ240" s="160">
        <v>398</v>
      </c>
      <c r="BR240" s="159">
        <v>507</v>
      </c>
      <c r="BS240" s="159">
        <v>510</v>
      </c>
      <c r="BT240" s="159">
        <v>510</v>
      </c>
      <c r="BU240" s="160">
        <v>509</v>
      </c>
      <c r="BV240" s="159">
        <v>510</v>
      </c>
      <c r="BW240" s="159">
        <v>240</v>
      </c>
      <c r="BX240" s="159">
        <v>288</v>
      </c>
      <c r="BY240" s="159">
        <v>398</v>
      </c>
      <c r="BZ240" s="159">
        <v>507</v>
      </c>
      <c r="CA240" s="159">
        <v>510</v>
      </c>
      <c r="CB240" s="159">
        <v>510</v>
      </c>
      <c r="CC240" s="159">
        <v>509</v>
      </c>
      <c r="CD240" s="159">
        <v>510</v>
      </c>
      <c r="CE240" s="691"/>
      <c r="CF240" s="706"/>
      <c r="CG240" s="305" t="s">
        <v>1167</v>
      </c>
      <c r="CH240" s="159">
        <v>190</v>
      </c>
      <c r="CI240" s="159">
        <v>191</v>
      </c>
      <c r="CJ240" s="160">
        <v>336</v>
      </c>
      <c r="CK240" s="159">
        <v>427</v>
      </c>
      <c r="CL240" s="159">
        <v>432</v>
      </c>
      <c r="CM240" s="160">
        <v>432</v>
      </c>
      <c r="CN240" s="159">
        <v>432</v>
      </c>
      <c r="CO240" s="160">
        <v>432</v>
      </c>
      <c r="CP240" s="159">
        <v>272</v>
      </c>
      <c r="CQ240" s="159">
        <v>272</v>
      </c>
      <c r="CR240" s="160">
        <v>282</v>
      </c>
      <c r="CS240" s="159">
        <v>406</v>
      </c>
      <c r="CT240" s="159">
        <v>432</v>
      </c>
      <c r="CU240" s="159">
        <v>432</v>
      </c>
      <c r="CV240" s="160">
        <v>432</v>
      </c>
      <c r="CW240" s="159">
        <v>432</v>
      </c>
      <c r="CX240" s="159">
        <v>272</v>
      </c>
      <c r="CY240" s="159">
        <v>272</v>
      </c>
      <c r="CZ240" s="159">
        <v>282</v>
      </c>
      <c r="DA240" s="159">
        <v>406</v>
      </c>
      <c r="DB240" s="159">
        <v>432</v>
      </c>
      <c r="DC240" s="159">
        <v>432</v>
      </c>
      <c r="DD240" s="159">
        <v>432</v>
      </c>
      <c r="DE240" s="159">
        <v>432</v>
      </c>
    </row>
    <row r="241" spans="1:109">
      <c r="A241" s="143">
        <v>241</v>
      </c>
      <c r="B241" s="691"/>
      <c r="C241" s="707">
        <v>180</v>
      </c>
      <c r="D241" s="303" t="s">
        <v>1165</v>
      </c>
      <c r="E241" s="155">
        <v>85</v>
      </c>
      <c r="F241" s="155">
        <v>85</v>
      </c>
      <c r="G241" s="156">
        <v>69</v>
      </c>
      <c r="H241" s="155">
        <v>48</v>
      </c>
      <c r="I241" s="155">
        <v>37</v>
      </c>
      <c r="J241" s="156">
        <v>30</v>
      </c>
      <c r="K241" s="155">
        <v>25</v>
      </c>
      <c r="L241" s="156">
        <v>22</v>
      </c>
      <c r="M241" s="155">
        <v>49</v>
      </c>
      <c r="N241" s="155">
        <v>49</v>
      </c>
      <c r="O241" s="156">
        <v>49</v>
      </c>
      <c r="P241" s="155">
        <v>48</v>
      </c>
      <c r="Q241" s="155">
        <v>37</v>
      </c>
      <c r="R241" s="155">
        <v>30</v>
      </c>
      <c r="S241" s="156">
        <v>25</v>
      </c>
      <c r="T241" s="155">
        <v>22</v>
      </c>
      <c r="U241" s="155">
        <v>49</v>
      </c>
      <c r="V241" s="155">
        <v>49</v>
      </c>
      <c r="W241" s="155">
        <v>49</v>
      </c>
      <c r="X241" s="155">
        <v>48</v>
      </c>
      <c r="Y241" s="155">
        <v>37</v>
      </c>
      <c r="Z241" s="155">
        <v>30</v>
      </c>
      <c r="AA241" s="155">
        <v>25</v>
      </c>
      <c r="AB241" s="155">
        <v>22</v>
      </c>
      <c r="AC241" s="691"/>
      <c r="AD241" s="707">
        <v>180</v>
      </c>
      <c r="AE241" s="303" t="s">
        <v>1165</v>
      </c>
      <c r="AF241" s="155">
        <v>700</v>
      </c>
      <c r="AG241" s="155">
        <v>700</v>
      </c>
      <c r="AH241" s="156">
        <v>567</v>
      </c>
      <c r="AI241" s="155">
        <v>395</v>
      </c>
      <c r="AJ241" s="155">
        <v>303</v>
      </c>
      <c r="AK241" s="156">
        <v>246</v>
      </c>
      <c r="AL241" s="155">
        <v>206</v>
      </c>
      <c r="AM241" s="156">
        <v>178</v>
      </c>
      <c r="AN241" s="155">
        <v>713</v>
      </c>
      <c r="AO241" s="155">
        <v>713</v>
      </c>
      <c r="AP241" s="156">
        <v>713</v>
      </c>
      <c r="AQ241" s="155">
        <v>699</v>
      </c>
      <c r="AR241" s="155">
        <v>536</v>
      </c>
      <c r="AS241" s="155">
        <v>435</v>
      </c>
      <c r="AT241" s="156">
        <v>365</v>
      </c>
      <c r="AU241" s="155">
        <v>315</v>
      </c>
      <c r="AV241" s="155">
        <v>713</v>
      </c>
      <c r="AW241" s="155">
        <v>713</v>
      </c>
      <c r="AX241" s="155">
        <v>713</v>
      </c>
      <c r="AY241" s="155">
        <v>699</v>
      </c>
      <c r="AZ241" s="155">
        <v>536</v>
      </c>
      <c r="BA241" s="155">
        <v>435</v>
      </c>
      <c r="BB241" s="155">
        <v>365</v>
      </c>
      <c r="BC241" s="155">
        <v>315</v>
      </c>
      <c r="BD241" s="691"/>
      <c r="BE241" s="707">
        <v>180</v>
      </c>
      <c r="BF241" s="303" t="s">
        <v>1165</v>
      </c>
      <c r="BG241" s="155">
        <v>502</v>
      </c>
      <c r="BH241" s="155">
        <v>576</v>
      </c>
      <c r="BI241" s="156">
        <v>635</v>
      </c>
      <c r="BJ241" s="155">
        <v>558</v>
      </c>
      <c r="BK241" s="155">
        <v>518</v>
      </c>
      <c r="BL241" s="156">
        <v>510</v>
      </c>
      <c r="BM241" s="155">
        <v>510</v>
      </c>
      <c r="BN241" s="156">
        <v>510</v>
      </c>
      <c r="BO241" s="155">
        <v>289</v>
      </c>
      <c r="BP241" s="155">
        <v>331</v>
      </c>
      <c r="BQ241" s="156">
        <v>450</v>
      </c>
      <c r="BR241" s="155">
        <v>558</v>
      </c>
      <c r="BS241" s="155">
        <v>518</v>
      </c>
      <c r="BT241" s="155">
        <v>510</v>
      </c>
      <c r="BU241" s="156">
        <v>510</v>
      </c>
      <c r="BV241" s="155">
        <v>510</v>
      </c>
      <c r="BW241" s="155">
        <v>289</v>
      </c>
      <c r="BX241" s="155">
        <v>331</v>
      </c>
      <c r="BY241" s="155">
        <v>450</v>
      </c>
      <c r="BZ241" s="155">
        <v>558</v>
      </c>
      <c r="CA241" s="155">
        <v>518</v>
      </c>
      <c r="CB241" s="155">
        <v>510</v>
      </c>
      <c r="CC241" s="155">
        <v>510</v>
      </c>
      <c r="CD241" s="155">
        <v>510</v>
      </c>
      <c r="CE241" s="691"/>
      <c r="CF241" s="707">
        <v>180</v>
      </c>
      <c r="CG241" s="303" t="s">
        <v>1165</v>
      </c>
      <c r="CH241" s="155">
        <v>328</v>
      </c>
      <c r="CI241" s="155">
        <v>328</v>
      </c>
      <c r="CJ241" s="156">
        <v>432</v>
      </c>
      <c r="CK241" s="155">
        <v>432</v>
      </c>
      <c r="CL241" s="155">
        <v>432</v>
      </c>
      <c r="CM241" s="156">
        <v>432</v>
      </c>
      <c r="CN241" s="155">
        <v>432</v>
      </c>
      <c r="CO241" s="156">
        <v>432</v>
      </c>
      <c r="CP241" s="155">
        <v>332</v>
      </c>
      <c r="CQ241" s="155">
        <v>332</v>
      </c>
      <c r="CR241" s="156">
        <v>332</v>
      </c>
      <c r="CS241" s="155">
        <v>432</v>
      </c>
      <c r="CT241" s="155">
        <v>432</v>
      </c>
      <c r="CU241" s="155">
        <v>432</v>
      </c>
      <c r="CV241" s="156">
        <v>432</v>
      </c>
      <c r="CW241" s="155">
        <v>432</v>
      </c>
      <c r="CX241" s="155">
        <v>332</v>
      </c>
      <c r="CY241" s="155">
        <v>332</v>
      </c>
      <c r="CZ241" s="155">
        <v>332</v>
      </c>
      <c r="DA241" s="155">
        <v>432</v>
      </c>
      <c r="DB241" s="155">
        <v>432</v>
      </c>
      <c r="DC241" s="155">
        <v>432</v>
      </c>
      <c r="DD241" s="155">
        <v>432</v>
      </c>
      <c r="DE241" s="155">
        <v>432</v>
      </c>
    </row>
    <row r="242" spans="1:109">
      <c r="A242" s="143">
        <v>242</v>
      </c>
      <c r="B242" s="691"/>
      <c r="C242" s="708"/>
      <c r="D242" s="304" t="s">
        <v>1166</v>
      </c>
      <c r="E242" s="157">
        <v>57</v>
      </c>
      <c r="F242" s="157">
        <v>57</v>
      </c>
      <c r="G242" s="158">
        <v>57</v>
      </c>
      <c r="H242" s="157">
        <v>48</v>
      </c>
      <c r="I242" s="157">
        <v>37</v>
      </c>
      <c r="J242" s="158">
        <v>30</v>
      </c>
      <c r="K242" s="157">
        <v>25</v>
      </c>
      <c r="L242" s="158">
        <v>21</v>
      </c>
      <c r="M242" s="157">
        <v>47</v>
      </c>
      <c r="N242" s="157">
        <v>47</v>
      </c>
      <c r="O242" s="158">
        <v>47</v>
      </c>
      <c r="P242" s="157">
        <v>47</v>
      </c>
      <c r="Q242" s="157">
        <v>37</v>
      </c>
      <c r="R242" s="157">
        <v>30</v>
      </c>
      <c r="S242" s="158">
        <v>25</v>
      </c>
      <c r="T242" s="157">
        <v>21</v>
      </c>
      <c r="U242" s="157">
        <v>47</v>
      </c>
      <c r="V242" s="157">
        <v>47</v>
      </c>
      <c r="W242" s="157">
        <v>47</v>
      </c>
      <c r="X242" s="157">
        <v>47</v>
      </c>
      <c r="Y242" s="157">
        <v>37</v>
      </c>
      <c r="Z242" s="157">
        <v>30</v>
      </c>
      <c r="AA242" s="157">
        <v>25</v>
      </c>
      <c r="AB242" s="157">
        <v>21</v>
      </c>
      <c r="AC242" s="691"/>
      <c r="AD242" s="708"/>
      <c r="AE242" s="304" t="s">
        <v>1166</v>
      </c>
      <c r="AF242" s="157">
        <v>471</v>
      </c>
      <c r="AG242" s="157">
        <v>471</v>
      </c>
      <c r="AH242" s="158">
        <v>471</v>
      </c>
      <c r="AI242" s="157">
        <v>394</v>
      </c>
      <c r="AJ242" s="157">
        <v>302</v>
      </c>
      <c r="AK242" s="158">
        <v>245</v>
      </c>
      <c r="AL242" s="157">
        <v>206</v>
      </c>
      <c r="AM242" s="158">
        <v>177</v>
      </c>
      <c r="AN242" s="157">
        <v>690</v>
      </c>
      <c r="AO242" s="157">
        <v>690</v>
      </c>
      <c r="AP242" s="158">
        <v>690</v>
      </c>
      <c r="AQ242" s="157">
        <v>690</v>
      </c>
      <c r="AR242" s="157">
        <v>536</v>
      </c>
      <c r="AS242" s="157">
        <v>434</v>
      </c>
      <c r="AT242" s="158">
        <v>365</v>
      </c>
      <c r="AU242" s="157">
        <v>315</v>
      </c>
      <c r="AV242" s="157">
        <v>690</v>
      </c>
      <c r="AW242" s="157">
        <v>690</v>
      </c>
      <c r="AX242" s="157">
        <v>690</v>
      </c>
      <c r="AY242" s="157">
        <v>690</v>
      </c>
      <c r="AZ242" s="157">
        <v>536</v>
      </c>
      <c r="BA242" s="157">
        <v>434</v>
      </c>
      <c r="BB242" s="157">
        <v>365</v>
      </c>
      <c r="BC242" s="157">
        <v>315</v>
      </c>
      <c r="BD242" s="691"/>
      <c r="BE242" s="708"/>
      <c r="BF242" s="304" t="s">
        <v>1166</v>
      </c>
      <c r="BG242" s="157">
        <v>339</v>
      </c>
      <c r="BH242" s="157">
        <v>388</v>
      </c>
      <c r="BI242" s="158">
        <v>528</v>
      </c>
      <c r="BJ242" s="157">
        <v>557</v>
      </c>
      <c r="BK242" s="157">
        <v>516</v>
      </c>
      <c r="BL242" s="158">
        <v>510</v>
      </c>
      <c r="BM242" s="157">
        <v>509</v>
      </c>
      <c r="BN242" s="158">
        <v>509</v>
      </c>
      <c r="BO242" s="157">
        <v>280</v>
      </c>
      <c r="BP242" s="157">
        <v>321</v>
      </c>
      <c r="BQ242" s="158">
        <v>436</v>
      </c>
      <c r="BR242" s="157">
        <v>551</v>
      </c>
      <c r="BS242" s="157">
        <v>517</v>
      </c>
      <c r="BT242" s="157">
        <v>510</v>
      </c>
      <c r="BU242" s="158">
        <v>509</v>
      </c>
      <c r="BV242" s="157">
        <v>509</v>
      </c>
      <c r="BW242" s="157">
        <v>280</v>
      </c>
      <c r="BX242" s="157">
        <v>321</v>
      </c>
      <c r="BY242" s="157">
        <v>436</v>
      </c>
      <c r="BZ242" s="157">
        <v>551</v>
      </c>
      <c r="CA242" s="157">
        <v>517</v>
      </c>
      <c r="CB242" s="157">
        <v>510</v>
      </c>
      <c r="CC242" s="157">
        <v>509</v>
      </c>
      <c r="CD242" s="157">
        <v>509</v>
      </c>
      <c r="CE242" s="691"/>
      <c r="CF242" s="708"/>
      <c r="CG242" s="304" t="s">
        <v>1166</v>
      </c>
      <c r="CH242" s="157">
        <v>220</v>
      </c>
      <c r="CI242" s="157">
        <v>220</v>
      </c>
      <c r="CJ242" s="158">
        <v>359</v>
      </c>
      <c r="CK242" s="157">
        <v>432</v>
      </c>
      <c r="CL242" s="157">
        <v>432</v>
      </c>
      <c r="CM242" s="158">
        <v>432</v>
      </c>
      <c r="CN242" s="157">
        <v>432</v>
      </c>
      <c r="CO242" s="158">
        <v>432</v>
      </c>
      <c r="CP242" s="157">
        <v>322</v>
      </c>
      <c r="CQ242" s="157">
        <v>322</v>
      </c>
      <c r="CR242" s="158">
        <v>322</v>
      </c>
      <c r="CS242" s="157">
        <v>427</v>
      </c>
      <c r="CT242" s="157">
        <v>432</v>
      </c>
      <c r="CU242" s="157">
        <v>432</v>
      </c>
      <c r="CV242" s="158">
        <v>432</v>
      </c>
      <c r="CW242" s="157">
        <v>432</v>
      </c>
      <c r="CX242" s="157">
        <v>322</v>
      </c>
      <c r="CY242" s="157">
        <v>322</v>
      </c>
      <c r="CZ242" s="157">
        <v>322</v>
      </c>
      <c r="DA242" s="157">
        <v>427</v>
      </c>
      <c r="DB242" s="157">
        <v>432</v>
      </c>
      <c r="DC242" s="157">
        <v>432</v>
      </c>
      <c r="DD242" s="157">
        <v>432</v>
      </c>
      <c r="DE242" s="157">
        <v>432</v>
      </c>
    </row>
    <row r="243" spans="1:109">
      <c r="A243" s="143">
        <v>243</v>
      </c>
      <c r="B243" s="691"/>
      <c r="C243" s="709"/>
      <c r="D243" s="305" t="s">
        <v>1167</v>
      </c>
      <c r="E243" s="159">
        <v>52</v>
      </c>
      <c r="F243" s="159">
        <v>52</v>
      </c>
      <c r="G243" s="160">
        <v>52</v>
      </c>
      <c r="H243" s="159">
        <v>46</v>
      </c>
      <c r="I243" s="159">
        <v>37</v>
      </c>
      <c r="J243" s="160">
        <v>30</v>
      </c>
      <c r="K243" s="159">
        <v>25</v>
      </c>
      <c r="L243" s="160">
        <v>22</v>
      </c>
      <c r="M243" s="159">
        <v>43</v>
      </c>
      <c r="N243" s="159">
        <v>43</v>
      </c>
      <c r="O243" s="160">
        <v>43</v>
      </c>
      <c r="P243" s="159">
        <v>43</v>
      </c>
      <c r="Q243" s="159">
        <v>37</v>
      </c>
      <c r="R243" s="159">
        <v>30</v>
      </c>
      <c r="S243" s="160">
        <v>25</v>
      </c>
      <c r="T243" s="159">
        <v>22</v>
      </c>
      <c r="U243" s="159">
        <v>43</v>
      </c>
      <c r="V243" s="159">
        <v>43</v>
      </c>
      <c r="W243" s="159">
        <v>43</v>
      </c>
      <c r="X243" s="159">
        <v>43</v>
      </c>
      <c r="Y243" s="159">
        <v>37</v>
      </c>
      <c r="Z243" s="159">
        <v>30</v>
      </c>
      <c r="AA243" s="159">
        <v>25</v>
      </c>
      <c r="AB243" s="159">
        <v>22</v>
      </c>
      <c r="AC243" s="691"/>
      <c r="AD243" s="709"/>
      <c r="AE243" s="305" t="s">
        <v>1167</v>
      </c>
      <c r="AF243" s="159">
        <v>431</v>
      </c>
      <c r="AG243" s="159">
        <v>431</v>
      </c>
      <c r="AH243" s="160">
        <v>431</v>
      </c>
      <c r="AI243" s="159">
        <v>384</v>
      </c>
      <c r="AJ243" s="159">
        <v>303</v>
      </c>
      <c r="AK243" s="160">
        <v>245</v>
      </c>
      <c r="AL243" s="159">
        <v>206</v>
      </c>
      <c r="AM243" s="160">
        <v>178</v>
      </c>
      <c r="AN243" s="159">
        <v>631</v>
      </c>
      <c r="AO243" s="159">
        <v>631</v>
      </c>
      <c r="AP243" s="160">
        <v>631</v>
      </c>
      <c r="AQ243" s="159">
        <v>631</v>
      </c>
      <c r="AR243" s="159">
        <v>537</v>
      </c>
      <c r="AS243" s="159">
        <v>435</v>
      </c>
      <c r="AT243" s="160">
        <v>365</v>
      </c>
      <c r="AU243" s="159">
        <v>316</v>
      </c>
      <c r="AV243" s="159">
        <v>631</v>
      </c>
      <c r="AW243" s="159">
        <v>631</v>
      </c>
      <c r="AX243" s="159">
        <v>631</v>
      </c>
      <c r="AY243" s="159">
        <v>631</v>
      </c>
      <c r="AZ243" s="159">
        <v>537</v>
      </c>
      <c r="BA243" s="159">
        <v>435</v>
      </c>
      <c r="BB243" s="159">
        <v>365</v>
      </c>
      <c r="BC243" s="159">
        <v>316</v>
      </c>
      <c r="BD243" s="691"/>
      <c r="BE243" s="709"/>
      <c r="BF243" s="305" t="s">
        <v>1167</v>
      </c>
      <c r="BG243" s="159">
        <v>309</v>
      </c>
      <c r="BH243" s="159">
        <v>355</v>
      </c>
      <c r="BI243" s="160">
        <v>483</v>
      </c>
      <c r="BJ243" s="159">
        <v>543</v>
      </c>
      <c r="BK243" s="159">
        <v>518</v>
      </c>
      <c r="BL243" s="160">
        <v>510</v>
      </c>
      <c r="BM243" s="159">
        <v>509</v>
      </c>
      <c r="BN243" s="160">
        <v>510</v>
      </c>
      <c r="BO243" s="159">
        <v>256</v>
      </c>
      <c r="BP243" s="159">
        <v>293</v>
      </c>
      <c r="BQ243" s="160">
        <v>398</v>
      </c>
      <c r="BR243" s="159">
        <v>504</v>
      </c>
      <c r="BS243" s="159">
        <v>518</v>
      </c>
      <c r="BT243" s="159">
        <v>510</v>
      </c>
      <c r="BU243" s="160">
        <v>509</v>
      </c>
      <c r="BV243" s="159">
        <v>510</v>
      </c>
      <c r="BW243" s="159">
        <v>256</v>
      </c>
      <c r="BX243" s="159">
        <v>293</v>
      </c>
      <c r="BY243" s="159">
        <v>398</v>
      </c>
      <c r="BZ243" s="159">
        <v>504</v>
      </c>
      <c r="CA243" s="159">
        <v>518</v>
      </c>
      <c r="CB243" s="159">
        <v>510</v>
      </c>
      <c r="CC243" s="159">
        <v>509</v>
      </c>
      <c r="CD243" s="159">
        <v>510</v>
      </c>
      <c r="CE243" s="691"/>
      <c r="CF243" s="709"/>
      <c r="CG243" s="305" t="s">
        <v>1167</v>
      </c>
      <c r="CH243" s="159">
        <v>201</v>
      </c>
      <c r="CI243" s="159">
        <v>201</v>
      </c>
      <c r="CJ243" s="160">
        <v>327</v>
      </c>
      <c r="CK243" s="159">
        <v>421</v>
      </c>
      <c r="CL243" s="159">
        <v>432</v>
      </c>
      <c r="CM243" s="160">
        <v>432</v>
      </c>
      <c r="CN243" s="159">
        <v>432</v>
      </c>
      <c r="CO243" s="160">
        <v>432</v>
      </c>
      <c r="CP243" s="159">
        <v>294</v>
      </c>
      <c r="CQ243" s="159">
        <v>294</v>
      </c>
      <c r="CR243" s="160">
        <v>294</v>
      </c>
      <c r="CS243" s="159">
        <v>389</v>
      </c>
      <c r="CT243" s="159">
        <v>432</v>
      </c>
      <c r="CU243" s="159">
        <v>432</v>
      </c>
      <c r="CV243" s="160">
        <v>432</v>
      </c>
      <c r="CW243" s="159">
        <v>432</v>
      </c>
      <c r="CX243" s="159">
        <v>294</v>
      </c>
      <c r="CY243" s="159">
        <v>294</v>
      </c>
      <c r="CZ243" s="159">
        <v>294</v>
      </c>
      <c r="DA243" s="159">
        <v>389</v>
      </c>
      <c r="DB243" s="159">
        <v>432</v>
      </c>
      <c r="DC243" s="159">
        <v>432</v>
      </c>
      <c r="DD243" s="159">
        <v>432</v>
      </c>
      <c r="DE243" s="159">
        <v>432</v>
      </c>
    </row>
    <row r="244" spans="1:109">
      <c r="A244" s="143">
        <v>244</v>
      </c>
      <c r="B244" s="691"/>
      <c r="C244" s="701">
        <v>200</v>
      </c>
      <c r="D244" s="303" t="s">
        <v>1165</v>
      </c>
      <c r="E244" s="155">
        <v>69</v>
      </c>
      <c r="F244" s="155">
        <v>69</v>
      </c>
      <c r="G244" s="156">
        <v>69</v>
      </c>
      <c r="H244" s="155">
        <v>48</v>
      </c>
      <c r="I244" s="155">
        <v>37</v>
      </c>
      <c r="J244" s="156">
        <v>30</v>
      </c>
      <c r="K244" s="155">
        <v>25</v>
      </c>
      <c r="L244" s="156">
        <v>22</v>
      </c>
      <c r="M244" s="155">
        <v>39</v>
      </c>
      <c r="N244" s="155">
        <v>39</v>
      </c>
      <c r="O244" s="156">
        <v>39</v>
      </c>
      <c r="P244" s="155">
        <v>39</v>
      </c>
      <c r="Q244" s="155">
        <v>37</v>
      </c>
      <c r="R244" s="155">
        <v>30</v>
      </c>
      <c r="S244" s="156">
        <v>25</v>
      </c>
      <c r="T244" s="155">
        <v>22</v>
      </c>
      <c r="U244" s="155">
        <v>39</v>
      </c>
      <c r="V244" s="155">
        <v>39</v>
      </c>
      <c r="W244" s="155">
        <v>39</v>
      </c>
      <c r="X244" s="155">
        <v>39</v>
      </c>
      <c r="Y244" s="155">
        <v>37</v>
      </c>
      <c r="Z244" s="155">
        <v>30</v>
      </c>
      <c r="AA244" s="155">
        <v>25</v>
      </c>
      <c r="AB244" s="155">
        <v>22</v>
      </c>
      <c r="AC244" s="691"/>
      <c r="AD244" s="701">
        <v>200</v>
      </c>
      <c r="AE244" s="303" t="s">
        <v>1165</v>
      </c>
      <c r="AF244" s="155">
        <v>713</v>
      </c>
      <c r="AG244" s="155">
        <v>713</v>
      </c>
      <c r="AH244" s="156">
        <v>708</v>
      </c>
      <c r="AI244" s="155">
        <v>491</v>
      </c>
      <c r="AJ244" s="155">
        <v>377</v>
      </c>
      <c r="AK244" s="156">
        <v>305</v>
      </c>
      <c r="AL244" s="155">
        <v>257</v>
      </c>
      <c r="AM244" s="156">
        <v>221</v>
      </c>
      <c r="AN244" s="155">
        <v>713</v>
      </c>
      <c r="AO244" s="155">
        <v>713</v>
      </c>
      <c r="AP244" s="156">
        <v>713</v>
      </c>
      <c r="AQ244" s="155">
        <v>713</v>
      </c>
      <c r="AR244" s="155">
        <v>664</v>
      </c>
      <c r="AS244" s="155">
        <v>538</v>
      </c>
      <c r="AT244" s="156">
        <v>452</v>
      </c>
      <c r="AU244" s="155">
        <v>390</v>
      </c>
      <c r="AV244" s="155">
        <v>713</v>
      </c>
      <c r="AW244" s="155">
        <v>713</v>
      </c>
      <c r="AX244" s="155">
        <v>713</v>
      </c>
      <c r="AY244" s="155">
        <v>713</v>
      </c>
      <c r="AZ244" s="155">
        <v>664</v>
      </c>
      <c r="BA244" s="155">
        <v>538</v>
      </c>
      <c r="BB244" s="155">
        <v>452</v>
      </c>
      <c r="BC244" s="155">
        <v>390</v>
      </c>
      <c r="BD244" s="691"/>
      <c r="BE244" s="701">
        <v>200</v>
      </c>
      <c r="BF244" s="303" t="s">
        <v>1165</v>
      </c>
      <c r="BG244" s="155">
        <v>499</v>
      </c>
      <c r="BH244" s="155">
        <v>527</v>
      </c>
      <c r="BI244" s="156">
        <v>693</v>
      </c>
      <c r="BJ244" s="155">
        <v>596</v>
      </c>
      <c r="BK244" s="155">
        <v>548</v>
      </c>
      <c r="BL244" s="156">
        <v>516</v>
      </c>
      <c r="BM244" s="155">
        <v>510</v>
      </c>
      <c r="BN244" s="156">
        <v>510</v>
      </c>
      <c r="BO244" s="155">
        <v>284</v>
      </c>
      <c r="BP244" s="155">
        <v>300</v>
      </c>
      <c r="BQ244" s="156">
        <v>396</v>
      </c>
      <c r="BR244" s="155">
        <v>491</v>
      </c>
      <c r="BS244" s="155">
        <v>548</v>
      </c>
      <c r="BT244" s="155">
        <v>516</v>
      </c>
      <c r="BU244" s="156">
        <v>510</v>
      </c>
      <c r="BV244" s="155">
        <v>510</v>
      </c>
      <c r="BW244" s="155">
        <v>284</v>
      </c>
      <c r="BX244" s="155">
        <v>300</v>
      </c>
      <c r="BY244" s="155">
        <v>396</v>
      </c>
      <c r="BZ244" s="155">
        <v>491</v>
      </c>
      <c r="CA244" s="155">
        <v>548</v>
      </c>
      <c r="CB244" s="155">
        <v>516</v>
      </c>
      <c r="CC244" s="155">
        <v>510</v>
      </c>
      <c r="CD244" s="155">
        <v>510</v>
      </c>
      <c r="CE244" s="691"/>
      <c r="CF244" s="701">
        <v>200</v>
      </c>
      <c r="CG244" s="303" t="s">
        <v>1165</v>
      </c>
      <c r="CH244" s="155">
        <v>332</v>
      </c>
      <c r="CI244" s="155">
        <v>332</v>
      </c>
      <c r="CJ244" s="156">
        <v>432</v>
      </c>
      <c r="CK244" s="155">
        <v>432</v>
      </c>
      <c r="CL244" s="155">
        <v>432</v>
      </c>
      <c r="CM244" s="156">
        <v>432</v>
      </c>
      <c r="CN244" s="155">
        <v>432</v>
      </c>
      <c r="CO244" s="156">
        <v>432</v>
      </c>
      <c r="CP244" s="155">
        <v>332</v>
      </c>
      <c r="CQ244" s="155">
        <v>332</v>
      </c>
      <c r="CR244" s="156">
        <v>332</v>
      </c>
      <c r="CS244" s="155">
        <v>356</v>
      </c>
      <c r="CT244" s="155">
        <v>432</v>
      </c>
      <c r="CU244" s="155">
        <v>432</v>
      </c>
      <c r="CV244" s="156">
        <v>432</v>
      </c>
      <c r="CW244" s="155">
        <v>432</v>
      </c>
      <c r="CX244" s="155">
        <v>332</v>
      </c>
      <c r="CY244" s="155">
        <v>332</v>
      </c>
      <c r="CZ244" s="155">
        <v>332</v>
      </c>
      <c r="DA244" s="155">
        <v>356</v>
      </c>
      <c r="DB244" s="155">
        <v>432</v>
      </c>
      <c r="DC244" s="155">
        <v>432</v>
      </c>
      <c r="DD244" s="155">
        <v>432</v>
      </c>
      <c r="DE244" s="155">
        <v>432</v>
      </c>
    </row>
    <row r="245" spans="1:109">
      <c r="A245" s="143">
        <v>245</v>
      </c>
      <c r="B245" s="691"/>
      <c r="C245" s="702"/>
      <c r="D245" s="304" t="s">
        <v>1166</v>
      </c>
      <c r="E245" s="157">
        <v>53</v>
      </c>
      <c r="F245" s="157">
        <v>53</v>
      </c>
      <c r="G245" s="158">
        <v>53</v>
      </c>
      <c r="H245" s="157">
        <v>48</v>
      </c>
      <c r="I245" s="157">
        <v>37</v>
      </c>
      <c r="J245" s="158">
        <v>30</v>
      </c>
      <c r="K245" s="157">
        <v>25</v>
      </c>
      <c r="L245" s="158">
        <v>21</v>
      </c>
      <c r="M245" s="157">
        <v>39</v>
      </c>
      <c r="N245" s="157">
        <v>39</v>
      </c>
      <c r="O245" s="158">
        <v>39</v>
      </c>
      <c r="P245" s="157">
        <v>39</v>
      </c>
      <c r="Q245" s="157">
        <v>37</v>
      </c>
      <c r="R245" s="157">
        <v>30</v>
      </c>
      <c r="S245" s="158">
        <v>25</v>
      </c>
      <c r="T245" s="157">
        <v>21</v>
      </c>
      <c r="U245" s="157">
        <v>39</v>
      </c>
      <c r="V245" s="157">
        <v>39</v>
      </c>
      <c r="W245" s="157">
        <v>39</v>
      </c>
      <c r="X245" s="157">
        <v>39</v>
      </c>
      <c r="Y245" s="157">
        <v>37</v>
      </c>
      <c r="Z245" s="157">
        <v>30</v>
      </c>
      <c r="AA245" s="157">
        <v>25</v>
      </c>
      <c r="AB245" s="157">
        <v>21</v>
      </c>
      <c r="AC245" s="691"/>
      <c r="AD245" s="702"/>
      <c r="AE245" s="304" t="s">
        <v>1166</v>
      </c>
      <c r="AF245" s="157">
        <v>545</v>
      </c>
      <c r="AG245" s="157">
        <v>545</v>
      </c>
      <c r="AH245" s="158">
        <v>545</v>
      </c>
      <c r="AI245" s="157">
        <v>493</v>
      </c>
      <c r="AJ245" s="157">
        <v>376</v>
      </c>
      <c r="AK245" s="158">
        <v>305</v>
      </c>
      <c r="AL245" s="157">
        <v>256</v>
      </c>
      <c r="AM245" s="158">
        <v>221</v>
      </c>
      <c r="AN245" s="157">
        <v>713</v>
      </c>
      <c r="AO245" s="157">
        <v>713</v>
      </c>
      <c r="AP245" s="158">
        <v>713</v>
      </c>
      <c r="AQ245" s="157">
        <v>713</v>
      </c>
      <c r="AR245" s="157">
        <v>664</v>
      </c>
      <c r="AS245" s="157">
        <v>538</v>
      </c>
      <c r="AT245" s="158">
        <v>451</v>
      </c>
      <c r="AU245" s="157">
        <v>389</v>
      </c>
      <c r="AV245" s="157">
        <v>713</v>
      </c>
      <c r="AW245" s="157">
        <v>713</v>
      </c>
      <c r="AX245" s="157">
        <v>713</v>
      </c>
      <c r="AY245" s="157">
        <v>713</v>
      </c>
      <c r="AZ245" s="157">
        <v>664</v>
      </c>
      <c r="BA245" s="157">
        <v>538</v>
      </c>
      <c r="BB245" s="157">
        <v>451</v>
      </c>
      <c r="BC245" s="157">
        <v>389</v>
      </c>
      <c r="BD245" s="691"/>
      <c r="BE245" s="702"/>
      <c r="BF245" s="304" t="s">
        <v>1166</v>
      </c>
      <c r="BG245" s="157">
        <v>382</v>
      </c>
      <c r="BH245" s="157">
        <v>403</v>
      </c>
      <c r="BI245" s="158">
        <v>534</v>
      </c>
      <c r="BJ245" s="157">
        <v>598</v>
      </c>
      <c r="BK245" s="157">
        <v>546</v>
      </c>
      <c r="BL245" s="158">
        <v>516</v>
      </c>
      <c r="BM245" s="157">
        <v>509</v>
      </c>
      <c r="BN245" s="158">
        <v>509</v>
      </c>
      <c r="BO245" s="157">
        <v>283</v>
      </c>
      <c r="BP245" s="157">
        <v>299</v>
      </c>
      <c r="BQ245" s="158">
        <v>395</v>
      </c>
      <c r="BR245" s="157">
        <v>491</v>
      </c>
      <c r="BS245" s="157">
        <v>547</v>
      </c>
      <c r="BT245" s="157">
        <v>516</v>
      </c>
      <c r="BU245" s="158">
        <v>509</v>
      </c>
      <c r="BV245" s="157">
        <v>509</v>
      </c>
      <c r="BW245" s="157">
        <v>283</v>
      </c>
      <c r="BX245" s="157">
        <v>299</v>
      </c>
      <c r="BY245" s="157">
        <v>395</v>
      </c>
      <c r="BZ245" s="157">
        <v>491</v>
      </c>
      <c r="CA245" s="157">
        <v>547</v>
      </c>
      <c r="CB245" s="157">
        <v>516</v>
      </c>
      <c r="CC245" s="157">
        <v>509</v>
      </c>
      <c r="CD245" s="157">
        <v>509</v>
      </c>
      <c r="CE245" s="691"/>
      <c r="CF245" s="702"/>
      <c r="CG245" s="304" t="s">
        <v>1166</v>
      </c>
      <c r="CH245" s="157">
        <v>254</v>
      </c>
      <c r="CI245" s="157">
        <v>254</v>
      </c>
      <c r="CJ245" s="158">
        <v>333</v>
      </c>
      <c r="CK245" s="157">
        <v>432</v>
      </c>
      <c r="CL245" s="157">
        <v>432</v>
      </c>
      <c r="CM245" s="158">
        <v>432</v>
      </c>
      <c r="CN245" s="157">
        <v>432</v>
      </c>
      <c r="CO245" s="158">
        <v>432</v>
      </c>
      <c r="CP245" s="157">
        <v>332</v>
      </c>
      <c r="CQ245" s="157">
        <v>332</v>
      </c>
      <c r="CR245" s="158">
        <v>332</v>
      </c>
      <c r="CS245" s="157">
        <v>356</v>
      </c>
      <c r="CT245" s="157">
        <v>432</v>
      </c>
      <c r="CU245" s="157">
        <v>432</v>
      </c>
      <c r="CV245" s="158">
        <v>432</v>
      </c>
      <c r="CW245" s="157">
        <v>432</v>
      </c>
      <c r="CX245" s="157">
        <v>332</v>
      </c>
      <c r="CY245" s="157">
        <v>332</v>
      </c>
      <c r="CZ245" s="157">
        <v>332</v>
      </c>
      <c r="DA245" s="157">
        <v>356</v>
      </c>
      <c r="DB245" s="157">
        <v>432</v>
      </c>
      <c r="DC245" s="157">
        <v>432</v>
      </c>
      <c r="DD245" s="157">
        <v>432</v>
      </c>
      <c r="DE245" s="157">
        <v>432</v>
      </c>
    </row>
    <row r="246" spans="1:109">
      <c r="A246" s="143">
        <v>246</v>
      </c>
      <c r="B246" s="692"/>
      <c r="C246" s="703"/>
      <c r="D246" s="305" t="s">
        <v>1167</v>
      </c>
      <c r="E246" s="159">
        <v>48</v>
      </c>
      <c r="F246" s="159">
        <v>48</v>
      </c>
      <c r="G246" s="160">
        <v>48</v>
      </c>
      <c r="H246" s="159">
        <v>45</v>
      </c>
      <c r="I246" s="159">
        <v>37</v>
      </c>
      <c r="J246" s="160">
        <v>30</v>
      </c>
      <c r="K246" s="159">
        <v>25</v>
      </c>
      <c r="L246" s="160">
        <v>22</v>
      </c>
      <c r="M246" s="159">
        <v>39</v>
      </c>
      <c r="N246" s="159">
        <v>39</v>
      </c>
      <c r="O246" s="160">
        <v>39</v>
      </c>
      <c r="P246" s="159">
        <v>39</v>
      </c>
      <c r="Q246" s="159">
        <v>37</v>
      </c>
      <c r="R246" s="159">
        <v>30</v>
      </c>
      <c r="S246" s="160">
        <v>25</v>
      </c>
      <c r="T246" s="159">
        <v>22</v>
      </c>
      <c r="U246" s="159">
        <v>39</v>
      </c>
      <c r="V246" s="159">
        <v>39</v>
      </c>
      <c r="W246" s="159">
        <v>39</v>
      </c>
      <c r="X246" s="159">
        <v>39</v>
      </c>
      <c r="Y246" s="159">
        <v>37</v>
      </c>
      <c r="Z246" s="159">
        <v>30</v>
      </c>
      <c r="AA246" s="159">
        <v>25</v>
      </c>
      <c r="AB246" s="159">
        <v>22</v>
      </c>
      <c r="AC246" s="692"/>
      <c r="AD246" s="703"/>
      <c r="AE246" s="305" t="s">
        <v>1167</v>
      </c>
      <c r="AF246" s="159">
        <v>499</v>
      </c>
      <c r="AG246" s="159">
        <v>499</v>
      </c>
      <c r="AH246" s="160">
        <v>499</v>
      </c>
      <c r="AI246" s="159">
        <v>464</v>
      </c>
      <c r="AJ246" s="159">
        <v>376</v>
      </c>
      <c r="AK246" s="160">
        <v>305</v>
      </c>
      <c r="AL246" s="159">
        <v>257</v>
      </c>
      <c r="AM246" s="160">
        <v>222</v>
      </c>
      <c r="AN246" s="159">
        <v>713</v>
      </c>
      <c r="AO246" s="159">
        <v>713</v>
      </c>
      <c r="AP246" s="160">
        <v>713</v>
      </c>
      <c r="AQ246" s="159">
        <v>713</v>
      </c>
      <c r="AR246" s="159">
        <v>664</v>
      </c>
      <c r="AS246" s="159">
        <v>538</v>
      </c>
      <c r="AT246" s="160">
        <v>452</v>
      </c>
      <c r="AU246" s="159">
        <v>390</v>
      </c>
      <c r="AV246" s="159">
        <v>713</v>
      </c>
      <c r="AW246" s="159">
        <v>713</v>
      </c>
      <c r="AX246" s="159">
        <v>713</v>
      </c>
      <c r="AY246" s="159">
        <v>713</v>
      </c>
      <c r="AZ246" s="159">
        <v>664</v>
      </c>
      <c r="BA246" s="159">
        <v>538</v>
      </c>
      <c r="BB246" s="159">
        <v>452</v>
      </c>
      <c r="BC246" s="159">
        <v>390</v>
      </c>
      <c r="BD246" s="692"/>
      <c r="BE246" s="703"/>
      <c r="BF246" s="305" t="s">
        <v>1167</v>
      </c>
      <c r="BG246" s="159">
        <v>349</v>
      </c>
      <c r="BH246" s="159">
        <v>369</v>
      </c>
      <c r="BI246" s="160">
        <v>488</v>
      </c>
      <c r="BJ246" s="159">
        <v>564</v>
      </c>
      <c r="BK246" s="159">
        <v>546</v>
      </c>
      <c r="BL246" s="160">
        <v>516</v>
      </c>
      <c r="BM246" s="159">
        <v>509</v>
      </c>
      <c r="BN246" s="160">
        <v>510</v>
      </c>
      <c r="BO246" s="159">
        <v>283</v>
      </c>
      <c r="BP246" s="159">
        <v>299</v>
      </c>
      <c r="BQ246" s="160">
        <v>395</v>
      </c>
      <c r="BR246" s="159">
        <v>491</v>
      </c>
      <c r="BS246" s="159">
        <v>547</v>
      </c>
      <c r="BT246" s="159">
        <v>516</v>
      </c>
      <c r="BU246" s="160">
        <v>509</v>
      </c>
      <c r="BV246" s="159">
        <v>510</v>
      </c>
      <c r="BW246" s="159">
        <v>283</v>
      </c>
      <c r="BX246" s="159">
        <v>299</v>
      </c>
      <c r="BY246" s="159">
        <v>395</v>
      </c>
      <c r="BZ246" s="159">
        <v>491</v>
      </c>
      <c r="CA246" s="159">
        <v>547</v>
      </c>
      <c r="CB246" s="159">
        <v>516</v>
      </c>
      <c r="CC246" s="159">
        <v>509</v>
      </c>
      <c r="CD246" s="159">
        <v>510</v>
      </c>
      <c r="CE246" s="692"/>
      <c r="CF246" s="703"/>
      <c r="CG246" s="305" t="s">
        <v>1167</v>
      </c>
      <c r="CH246" s="159">
        <v>233</v>
      </c>
      <c r="CI246" s="159">
        <v>233</v>
      </c>
      <c r="CJ246" s="160">
        <v>304</v>
      </c>
      <c r="CK246" s="159">
        <v>409</v>
      </c>
      <c r="CL246" s="159">
        <v>432</v>
      </c>
      <c r="CM246" s="160">
        <v>432</v>
      </c>
      <c r="CN246" s="159">
        <v>432</v>
      </c>
      <c r="CO246" s="160">
        <v>432</v>
      </c>
      <c r="CP246" s="159">
        <v>332</v>
      </c>
      <c r="CQ246" s="159">
        <v>332</v>
      </c>
      <c r="CR246" s="160">
        <v>332</v>
      </c>
      <c r="CS246" s="159">
        <v>355</v>
      </c>
      <c r="CT246" s="159">
        <v>432</v>
      </c>
      <c r="CU246" s="159">
        <v>432</v>
      </c>
      <c r="CV246" s="160">
        <v>432</v>
      </c>
      <c r="CW246" s="159">
        <v>432</v>
      </c>
      <c r="CX246" s="159">
        <v>332</v>
      </c>
      <c r="CY246" s="159">
        <v>332</v>
      </c>
      <c r="CZ246" s="159">
        <v>332</v>
      </c>
      <c r="DA246" s="159">
        <v>355</v>
      </c>
      <c r="DB246" s="159">
        <v>432</v>
      </c>
      <c r="DC246" s="159">
        <v>432</v>
      </c>
      <c r="DD246" s="159">
        <v>432</v>
      </c>
      <c r="DE246" s="159">
        <v>432</v>
      </c>
    </row>
    <row r="247" spans="1:109">
      <c r="A247" s="143">
        <v>247</v>
      </c>
    </row>
    <row r="248" spans="1:109" ht="13.2" customHeight="1">
      <c r="A248" s="143">
        <v>248</v>
      </c>
      <c r="B248" s="719" t="s">
        <v>1197</v>
      </c>
      <c r="C248" s="720"/>
      <c r="D248" s="720"/>
      <c r="E248" s="720"/>
      <c r="F248" s="720"/>
      <c r="G248" s="720"/>
      <c r="H248" s="720"/>
      <c r="I248" s="720"/>
      <c r="J248" s="720"/>
      <c r="K248" s="720"/>
      <c r="L248" s="720"/>
      <c r="M248" s="720"/>
      <c r="N248" s="720"/>
      <c r="O248" s="720"/>
      <c r="P248" s="720"/>
      <c r="Q248" s="720"/>
      <c r="R248" s="720"/>
      <c r="S248" s="720"/>
      <c r="T248" s="720"/>
      <c r="U248" s="720"/>
      <c r="V248" s="720"/>
      <c r="W248" s="720"/>
      <c r="X248" s="720"/>
      <c r="Y248" s="720"/>
      <c r="Z248" s="720"/>
      <c r="AA248" s="720"/>
      <c r="AB248" s="721"/>
      <c r="AC248" s="719" t="s">
        <v>1198</v>
      </c>
      <c r="AD248" s="720"/>
      <c r="AE248" s="720"/>
      <c r="AF248" s="720"/>
      <c r="AG248" s="720"/>
      <c r="AH248" s="720"/>
      <c r="AI248" s="720"/>
      <c r="AJ248" s="720"/>
      <c r="AK248" s="720"/>
      <c r="AL248" s="720"/>
      <c r="AM248" s="720"/>
      <c r="AN248" s="720"/>
      <c r="AO248" s="720"/>
      <c r="AP248" s="720"/>
      <c r="AQ248" s="720"/>
      <c r="AR248" s="720"/>
      <c r="AS248" s="720"/>
      <c r="AT248" s="720"/>
      <c r="AU248" s="720"/>
      <c r="AV248" s="720"/>
      <c r="AW248" s="720"/>
      <c r="AX248" s="720"/>
      <c r="AY248" s="720"/>
      <c r="AZ248" s="720"/>
      <c r="BA248" s="720"/>
      <c r="BB248" s="720"/>
      <c r="BC248" s="721"/>
      <c r="BD248" s="719" t="s">
        <v>1199</v>
      </c>
      <c r="BE248" s="720"/>
      <c r="BF248" s="720"/>
      <c r="BG248" s="720"/>
      <c r="BH248" s="720"/>
      <c r="BI248" s="720"/>
      <c r="BJ248" s="720"/>
      <c r="BK248" s="720"/>
      <c r="BL248" s="720"/>
      <c r="BM248" s="720"/>
      <c r="BN248" s="720"/>
      <c r="BO248" s="720"/>
      <c r="BP248" s="720"/>
      <c r="BQ248" s="720"/>
      <c r="BR248" s="720"/>
      <c r="BS248" s="720"/>
      <c r="BT248" s="720"/>
      <c r="BU248" s="720"/>
      <c r="BV248" s="720"/>
      <c r="BW248" s="720"/>
      <c r="BX248" s="720"/>
      <c r="BY248" s="720"/>
      <c r="BZ248" s="720"/>
      <c r="CA248" s="720"/>
      <c r="CB248" s="720"/>
      <c r="CC248" s="720"/>
      <c r="CD248" s="721"/>
      <c r="CE248" s="719" t="s">
        <v>1200</v>
      </c>
      <c r="CF248" s="720"/>
      <c r="CG248" s="720"/>
      <c r="CH248" s="720"/>
      <c r="CI248" s="720"/>
      <c r="CJ248" s="720"/>
      <c r="CK248" s="720"/>
      <c r="CL248" s="720"/>
      <c r="CM248" s="720"/>
      <c r="CN248" s="720"/>
      <c r="CO248" s="720"/>
      <c r="CP248" s="720"/>
      <c r="CQ248" s="720"/>
      <c r="CR248" s="720"/>
      <c r="CS248" s="720"/>
      <c r="CT248" s="720"/>
      <c r="CU248" s="720"/>
      <c r="CV248" s="720"/>
      <c r="CW248" s="720"/>
      <c r="CX248" s="720"/>
      <c r="CY248" s="720"/>
      <c r="CZ248" s="720"/>
      <c r="DA248" s="720"/>
      <c r="DB248" s="720"/>
      <c r="DC248" s="720"/>
      <c r="DD248" s="720"/>
      <c r="DE248" s="721"/>
    </row>
    <row r="249" spans="1:109" ht="13.2" customHeight="1">
      <c r="A249" s="143">
        <v>249</v>
      </c>
      <c r="B249" s="713" t="s">
        <v>1172</v>
      </c>
      <c r="C249" s="716" t="s">
        <v>1158</v>
      </c>
      <c r="D249" s="716" t="s">
        <v>1159</v>
      </c>
      <c r="E249" s="719" t="s">
        <v>1160</v>
      </c>
      <c r="F249" s="720"/>
      <c r="G249" s="720"/>
      <c r="H249" s="720"/>
      <c r="I249" s="720"/>
      <c r="J249" s="720"/>
      <c r="K249" s="720"/>
      <c r="L249" s="720"/>
      <c r="M249" s="719" t="s">
        <v>1161</v>
      </c>
      <c r="N249" s="720"/>
      <c r="O249" s="720"/>
      <c r="P249" s="720"/>
      <c r="Q249" s="720"/>
      <c r="R249" s="720"/>
      <c r="S249" s="720"/>
      <c r="T249" s="721"/>
      <c r="U249" s="719" t="s">
        <v>1162</v>
      </c>
      <c r="V249" s="720"/>
      <c r="W249" s="720"/>
      <c r="X249" s="720"/>
      <c r="Y249" s="720"/>
      <c r="Z249" s="720"/>
      <c r="AA249" s="720"/>
      <c r="AB249" s="721"/>
      <c r="AC249" s="713" t="s">
        <v>1172</v>
      </c>
      <c r="AD249" s="716" t="s">
        <v>1158</v>
      </c>
      <c r="AE249" s="716" t="s">
        <v>1159</v>
      </c>
      <c r="AF249" s="719" t="s">
        <v>1160</v>
      </c>
      <c r="AG249" s="720"/>
      <c r="AH249" s="720"/>
      <c r="AI249" s="720"/>
      <c r="AJ249" s="720"/>
      <c r="AK249" s="720"/>
      <c r="AL249" s="720"/>
      <c r="AM249" s="720"/>
      <c r="AN249" s="719" t="s">
        <v>1161</v>
      </c>
      <c r="AO249" s="720"/>
      <c r="AP249" s="720"/>
      <c r="AQ249" s="720"/>
      <c r="AR249" s="720"/>
      <c r="AS249" s="720"/>
      <c r="AT249" s="720"/>
      <c r="AU249" s="721"/>
      <c r="AV249" s="719" t="s">
        <v>1162</v>
      </c>
      <c r="AW249" s="720"/>
      <c r="AX249" s="720"/>
      <c r="AY249" s="720"/>
      <c r="AZ249" s="720"/>
      <c r="BA249" s="720"/>
      <c r="BB249" s="720"/>
      <c r="BC249" s="721"/>
      <c r="BD249" s="713" t="s">
        <v>1172</v>
      </c>
      <c r="BE249" s="716" t="s">
        <v>1158</v>
      </c>
      <c r="BF249" s="716" t="s">
        <v>1159</v>
      </c>
      <c r="BG249" s="719" t="s">
        <v>1160</v>
      </c>
      <c r="BH249" s="720"/>
      <c r="BI249" s="720"/>
      <c r="BJ249" s="720"/>
      <c r="BK249" s="720"/>
      <c r="BL249" s="720"/>
      <c r="BM249" s="720"/>
      <c r="BN249" s="720"/>
      <c r="BO249" s="719" t="s">
        <v>1161</v>
      </c>
      <c r="BP249" s="720"/>
      <c r="BQ249" s="720"/>
      <c r="BR249" s="720"/>
      <c r="BS249" s="720"/>
      <c r="BT249" s="720"/>
      <c r="BU249" s="720"/>
      <c r="BV249" s="721"/>
      <c r="BW249" s="719" t="s">
        <v>1162</v>
      </c>
      <c r="BX249" s="720"/>
      <c r="BY249" s="720"/>
      <c r="BZ249" s="720"/>
      <c r="CA249" s="720"/>
      <c r="CB249" s="720"/>
      <c r="CC249" s="720"/>
      <c r="CD249" s="721"/>
      <c r="CE249" s="713" t="s">
        <v>1172</v>
      </c>
      <c r="CF249" s="716" t="s">
        <v>1158</v>
      </c>
      <c r="CG249" s="716" t="s">
        <v>1159</v>
      </c>
      <c r="CH249" s="719" t="s">
        <v>1160</v>
      </c>
      <c r="CI249" s="720"/>
      <c r="CJ249" s="720"/>
      <c r="CK249" s="720"/>
      <c r="CL249" s="720"/>
      <c r="CM249" s="720"/>
      <c r="CN249" s="720"/>
      <c r="CO249" s="720"/>
      <c r="CP249" s="719" t="s">
        <v>1161</v>
      </c>
      <c r="CQ249" s="720"/>
      <c r="CR249" s="720"/>
      <c r="CS249" s="720"/>
      <c r="CT249" s="720"/>
      <c r="CU249" s="720"/>
      <c r="CV249" s="720"/>
      <c r="CW249" s="721"/>
      <c r="CX249" s="719" t="s">
        <v>1162</v>
      </c>
      <c r="CY249" s="720"/>
      <c r="CZ249" s="720"/>
      <c r="DA249" s="720"/>
      <c r="DB249" s="720"/>
      <c r="DC249" s="720"/>
      <c r="DD249" s="720"/>
      <c r="DE249" s="721"/>
    </row>
    <row r="250" spans="1:109" ht="13.2" customHeight="1">
      <c r="A250" s="143">
        <v>250</v>
      </c>
      <c r="B250" s="714"/>
      <c r="C250" s="717"/>
      <c r="D250" s="717"/>
      <c r="E250" s="722" t="s">
        <v>1163</v>
      </c>
      <c r="F250" s="723"/>
      <c r="G250" s="723"/>
      <c r="H250" s="723"/>
      <c r="I250" s="723"/>
      <c r="J250" s="723"/>
      <c r="K250" s="723"/>
      <c r="L250" s="723"/>
      <c r="M250" s="722" t="s">
        <v>1163</v>
      </c>
      <c r="N250" s="723"/>
      <c r="O250" s="723"/>
      <c r="P250" s="723"/>
      <c r="Q250" s="723"/>
      <c r="R250" s="723"/>
      <c r="S250" s="723"/>
      <c r="T250" s="724"/>
      <c r="U250" s="722" t="s">
        <v>1163</v>
      </c>
      <c r="V250" s="723"/>
      <c r="W250" s="723"/>
      <c r="X250" s="723"/>
      <c r="Y250" s="723"/>
      <c r="Z250" s="723"/>
      <c r="AA250" s="723"/>
      <c r="AB250" s="724"/>
      <c r="AC250" s="714"/>
      <c r="AD250" s="717"/>
      <c r="AE250" s="717"/>
      <c r="AF250" s="722" t="s">
        <v>1163</v>
      </c>
      <c r="AG250" s="723"/>
      <c r="AH250" s="723"/>
      <c r="AI250" s="723"/>
      <c r="AJ250" s="723"/>
      <c r="AK250" s="723"/>
      <c r="AL250" s="723"/>
      <c r="AM250" s="723"/>
      <c r="AN250" s="722" t="s">
        <v>1163</v>
      </c>
      <c r="AO250" s="723"/>
      <c r="AP250" s="723"/>
      <c r="AQ250" s="723"/>
      <c r="AR250" s="723"/>
      <c r="AS250" s="723"/>
      <c r="AT250" s="723"/>
      <c r="AU250" s="724"/>
      <c r="AV250" s="722" t="s">
        <v>1163</v>
      </c>
      <c r="AW250" s="723"/>
      <c r="AX250" s="723"/>
      <c r="AY250" s="723"/>
      <c r="AZ250" s="723"/>
      <c r="BA250" s="723"/>
      <c r="BB250" s="723"/>
      <c r="BC250" s="724"/>
      <c r="BD250" s="714"/>
      <c r="BE250" s="717"/>
      <c r="BF250" s="717"/>
      <c r="BG250" s="722" t="s">
        <v>1163</v>
      </c>
      <c r="BH250" s="723"/>
      <c r="BI250" s="723"/>
      <c r="BJ250" s="723"/>
      <c r="BK250" s="723"/>
      <c r="BL250" s="723"/>
      <c r="BM250" s="723"/>
      <c r="BN250" s="723"/>
      <c r="BO250" s="722" t="s">
        <v>1163</v>
      </c>
      <c r="BP250" s="723"/>
      <c r="BQ250" s="723"/>
      <c r="BR250" s="723"/>
      <c r="BS250" s="723"/>
      <c r="BT250" s="723"/>
      <c r="BU250" s="723"/>
      <c r="BV250" s="724"/>
      <c r="BW250" s="722" t="s">
        <v>1163</v>
      </c>
      <c r="BX250" s="723"/>
      <c r="BY250" s="723"/>
      <c r="BZ250" s="723"/>
      <c r="CA250" s="723"/>
      <c r="CB250" s="723"/>
      <c r="CC250" s="723"/>
      <c r="CD250" s="724"/>
      <c r="CE250" s="714"/>
      <c r="CF250" s="717"/>
      <c r="CG250" s="717"/>
      <c r="CH250" s="722" t="s">
        <v>1163</v>
      </c>
      <c r="CI250" s="723"/>
      <c r="CJ250" s="723"/>
      <c r="CK250" s="723"/>
      <c r="CL250" s="723"/>
      <c r="CM250" s="723"/>
      <c r="CN250" s="723"/>
      <c r="CO250" s="723"/>
      <c r="CP250" s="722" t="s">
        <v>1163</v>
      </c>
      <c r="CQ250" s="723"/>
      <c r="CR250" s="723"/>
      <c r="CS250" s="723"/>
      <c r="CT250" s="723"/>
      <c r="CU250" s="723"/>
      <c r="CV250" s="723"/>
      <c r="CW250" s="724"/>
      <c r="CX250" s="722" t="s">
        <v>1163</v>
      </c>
      <c r="CY250" s="723"/>
      <c r="CZ250" s="723"/>
      <c r="DA250" s="723"/>
      <c r="DB250" s="723"/>
      <c r="DC250" s="723"/>
      <c r="DD250" s="723"/>
      <c r="DE250" s="724"/>
    </row>
    <row r="251" spans="1:109">
      <c r="A251" s="143">
        <v>251</v>
      </c>
      <c r="B251" s="715"/>
      <c r="C251" s="718"/>
      <c r="D251" s="718"/>
      <c r="E251" s="146">
        <v>0</v>
      </c>
      <c r="F251" s="147">
        <v>10</v>
      </c>
      <c r="G251" s="148">
        <v>20</v>
      </c>
      <c r="H251" s="149">
        <v>30</v>
      </c>
      <c r="I251" s="150">
        <v>40</v>
      </c>
      <c r="J251" s="151">
        <v>50</v>
      </c>
      <c r="K251" s="152">
        <v>60</v>
      </c>
      <c r="L251" s="153">
        <v>70</v>
      </c>
      <c r="M251" s="146">
        <v>0</v>
      </c>
      <c r="N251" s="147">
        <v>10</v>
      </c>
      <c r="O251" s="148">
        <v>20</v>
      </c>
      <c r="P251" s="149">
        <v>30</v>
      </c>
      <c r="Q251" s="150">
        <v>40</v>
      </c>
      <c r="R251" s="151">
        <v>50</v>
      </c>
      <c r="S251" s="152">
        <v>60</v>
      </c>
      <c r="T251" s="154">
        <v>70</v>
      </c>
      <c r="U251" s="146">
        <v>0</v>
      </c>
      <c r="V251" s="147">
        <v>10</v>
      </c>
      <c r="W251" s="148">
        <v>20</v>
      </c>
      <c r="X251" s="149">
        <v>30</v>
      </c>
      <c r="Y251" s="150">
        <v>40</v>
      </c>
      <c r="Z251" s="151">
        <v>50</v>
      </c>
      <c r="AA251" s="152">
        <v>60</v>
      </c>
      <c r="AB251" s="154">
        <v>70</v>
      </c>
      <c r="AC251" s="715"/>
      <c r="AD251" s="718"/>
      <c r="AE251" s="718"/>
      <c r="AF251" s="146">
        <v>0</v>
      </c>
      <c r="AG251" s="147">
        <v>10</v>
      </c>
      <c r="AH251" s="148">
        <v>20</v>
      </c>
      <c r="AI251" s="149">
        <v>30</v>
      </c>
      <c r="AJ251" s="150">
        <v>40</v>
      </c>
      <c r="AK251" s="151">
        <v>50</v>
      </c>
      <c r="AL251" s="152">
        <v>60</v>
      </c>
      <c r="AM251" s="153">
        <v>70</v>
      </c>
      <c r="AN251" s="146">
        <v>0</v>
      </c>
      <c r="AO251" s="147">
        <v>10</v>
      </c>
      <c r="AP251" s="148">
        <v>20</v>
      </c>
      <c r="AQ251" s="149">
        <v>30</v>
      </c>
      <c r="AR251" s="150">
        <v>40</v>
      </c>
      <c r="AS251" s="151">
        <v>50</v>
      </c>
      <c r="AT251" s="152">
        <v>60</v>
      </c>
      <c r="AU251" s="154">
        <v>70</v>
      </c>
      <c r="AV251" s="146">
        <v>0</v>
      </c>
      <c r="AW251" s="147">
        <v>10</v>
      </c>
      <c r="AX251" s="148">
        <v>20</v>
      </c>
      <c r="AY251" s="149">
        <v>30</v>
      </c>
      <c r="AZ251" s="150">
        <v>40</v>
      </c>
      <c r="BA251" s="151">
        <v>50</v>
      </c>
      <c r="BB251" s="152">
        <v>60</v>
      </c>
      <c r="BC251" s="154">
        <v>70</v>
      </c>
      <c r="BD251" s="715"/>
      <c r="BE251" s="718"/>
      <c r="BF251" s="718"/>
      <c r="BG251" s="146">
        <v>0</v>
      </c>
      <c r="BH251" s="147">
        <v>10</v>
      </c>
      <c r="BI251" s="148">
        <v>20</v>
      </c>
      <c r="BJ251" s="149">
        <v>30</v>
      </c>
      <c r="BK251" s="150">
        <v>40</v>
      </c>
      <c r="BL251" s="151">
        <v>50</v>
      </c>
      <c r="BM251" s="152">
        <v>60</v>
      </c>
      <c r="BN251" s="153">
        <v>70</v>
      </c>
      <c r="BO251" s="146">
        <v>0</v>
      </c>
      <c r="BP251" s="147">
        <v>10</v>
      </c>
      <c r="BQ251" s="148">
        <v>20</v>
      </c>
      <c r="BR251" s="149">
        <v>30</v>
      </c>
      <c r="BS251" s="150">
        <v>40</v>
      </c>
      <c r="BT251" s="151">
        <v>50</v>
      </c>
      <c r="BU251" s="152">
        <v>60</v>
      </c>
      <c r="BV251" s="154">
        <v>70</v>
      </c>
      <c r="BW251" s="146">
        <v>0</v>
      </c>
      <c r="BX251" s="147">
        <v>10</v>
      </c>
      <c r="BY251" s="148">
        <v>20</v>
      </c>
      <c r="BZ251" s="149">
        <v>30</v>
      </c>
      <c r="CA251" s="150">
        <v>40</v>
      </c>
      <c r="CB251" s="151">
        <v>50</v>
      </c>
      <c r="CC251" s="152">
        <v>60</v>
      </c>
      <c r="CD251" s="154">
        <v>70</v>
      </c>
      <c r="CE251" s="715"/>
      <c r="CF251" s="718"/>
      <c r="CG251" s="718"/>
      <c r="CH251" s="146">
        <v>0</v>
      </c>
      <c r="CI251" s="147">
        <v>10</v>
      </c>
      <c r="CJ251" s="148">
        <v>20</v>
      </c>
      <c r="CK251" s="149">
        <v>30</v>
      </c>
      <c r="CL251" s="150">
        <v>40</v>
      </c>
      <c r="CM251" s="151">
        <v>50</v>
      </c>
      <c r="CN251" s="152">
        <v>60</v>
      </c>
      <c r="CO251" s="153">
        <v>70</v>
      </c>
      <c r="CP251" s="146">
        <v>0</v>
      </c>
      <c r="CQ251" s="147">
        <v>10</v>
      </c>
      <c r="CR251" s="148">
        <v>20</v>
      </c>
      <c r="CS251" s="149">
        <v>30</v>
      </c>
      <c r="CT251" s="150">
        <v>40</v>
      </c>
      <c r="CU251" s="151">
        <v>50</v>
      </c>
      <c r="CV251" s="152">
        <v>60</v>
      </c>
      <c r="CW251" s="154">
        <v>70</v>
      </c>
      <c r="CX251" s="146">
        <v>0</v>
      </c>
      <c r="CY251" s="147">
        <v>10</v>
      </c>
      <c r="CZ251" s="148">
        <v>20</v>
      </c>
      <c r="DA251" s="149">
        <v>30</v>
      </c>
      <c r="DB251" s="150">
        <v>40</v>
      </c>
      <c r="DC251" s="151">
        <v>50</v>
      </c>
      <c r="DD251" s="152">
        <v>60</v>
      </c>
      <c r="DE251" s="154">
        <v>70</v>
      </c>
    </row>
    <row r="252" spans="1:109" ht="13.2" customHeight="1">
      <c r="A252" s="143">
        <v>252</v>
      </c>
      <c r="B252" s="690" t="s">
        <v>1196</v>
      </c>
      <c r="C252" s="693">
        <v>110</v>
      </c>
      <c r="D252" s="303" t="s">
        <v>1165</v>
      </c>
      <c r="E252" s="155">
        <v>106</v>
      </c>
      <c r="F252" s="155">
        <v>103</v>
      </c>
      <c r="G252" s="156">
        <v>69</v>
      </c>
      <c r="H252" s="155">
        <v>48</v>
      </c>
      <c r="I252" s="155">
        <v>37</v>
      </c>
      <c r="J252" s="156">
        <v>30</v>
      </c>
      <c r="K252" s="155">
        <v>25</v>
      </c>
      <c r="L252" s="156">
        <v>22</v>
      </c>
      <c r="M252" s="155">
        <v>106</v>
      </c>
      <c r="N252" s="155">
        <v>103</v>
      </c>
      <c r="O252" s="156">
        <v>69</v>
      </c>
      <c r="P252" s="155">
        <v>48</v>
      </c>
      <c r="Q252" s="155">
        <v>37</v>
      </c>
      <c r="R252" s="155">
        <v>30</v>
      </c>
      <c r="S252" s="156">
        <v>25</v>
      </c>
      <c r="T252" s="155">
        <v>22</v>
      </c>
      <c r="U252" s="155">
        <v>87</v>
      </c>
      <c r="V252" s="155">
        <v>87</v>
      </c>
      <c r="W252" s="155">
        <v>69</v>
      </c>
      <c r="X252" s="155">
        <v>48</v>
      </c>
      <c r="Y252" s="155">
        <v>37</v>
      </c>
      <c r="Z252" s="155">
        <v>30</v>
      </c>
      <c r="AA252" s="155">
        <v>25</v>
      </c>
      <c r="AB252" s="155">
        <v>22</v>
      </c>
      <c r="AC252" s="690" t="s">
        <v>1196</v>
      </c>
      <c r="AD252" s="693">
        <v>110</v>
      </c>
      <c r="AE252" s="303" t="s">
        <v>1165</v>
      </c>
      <c r="AF252" s="155">
        <v>443</v>
      </c>
      <c r="AG252" s="155">
        <v>432</v>
      </c>
      <c r="AH252" s="156">
        <v>287</v>
      </c>
      <c r="AI252" s="155">
        <v>199</v>
      </c>
      <c r="AJ252" s="155">
        <v>152</v>
      </c>
      <c r="AK252" s="156">
        <v>124</v>
      </c>
      <c r="AL252" s="155">
        <v>104</v>
      </c>
      <c r="AM252" s="156">
        <v>89</v>
      </c>
      <c r="AN252" s="155">
        <v>443</v>
      </c>
      <c r="AO252" s="155">
        <v>432</v>
      </c>
      <c r="AP252" s="156">
        <v>287</v>
      </c>
      <c r="AQ252" s="155">
        <v>199</v>
      </c>
      <c r="AR252" s="155">
        <v>152</v>
      </c>
      <c r="AS252" s="155">
        <v>124</v>
      </c>
      <c r="AT252" s="156">
        <v>104</v>
      </c>
      <c r="AU252" s="155">
        <v>89</v>
      </c>
      <c r="AV252" s="155">
        <v>656</v>
      </c>
      <c r="AW252" s="155">
        <v>656</v>
      </c>
      <c r="AX252" s="155">
        <v>516</v>
      </c>
      <c r="AY252" s="155">
        <v>359</v>
      </c>
      <c r="AZ252" s="155">
        <v>275</v>
      </c>
      <c r="BA252" s="155">
        <v>223</v>
      </c>
      <c r="BB252" s="155">
        <v>187</v>
      </c>
      <c r="BC252" s="155">
        <v>162</v>
      </c>
      <c r="BD252" s="690" t="s">
        <v>1196</v>
      </c>
      <c r="BE252" s="693">
        <v>110</v>
      </c>
      <c r="BF252" s="303" t="s">
        <v>1165</v>
      </c>
      <c r="BG252" s="155">
        <v>355</v>
      </c>
      <c r="BH252" s="155">
        <v>532</v>
      </c>
      <c r="BI252" s="156">
        <v>523</v>
      </c>
      <c r="BJ252" s="155">
        <v>509</v>
      </c>
      <c r="BK252" s="155">
        <v>510</v>
      </c>
      <c r="BL252" s="156">
        <v>510</v>
      </c>
      <c r="BM252" s="155">
        <v>510</v>
      </c>
      <c r="BN252" s="156">
        <v>510</v>
      </c>
      <c r="BO252" s="155">
        <v>355</v>
      </c>
      <c r="BP252" s="155">
        <v>532</v>
      </c>
      <c r="BQ252" s="156">
        <v>523</v>
      </c>
      <c r="BR252" s="155">
        <v>509</v>
      </c>
      <c r="BS252" s="155">
        <v>510</v>
      </c>
      <c r="BT252" s="155">
        <v>510</v>
      </c>
      <c r="BU252" s="156">
        <v>510</v>
      </c>
      <c r="BV252" s="155">
        <v>510</v>
      </c>
      <c r="BW252" s="155">
        <v>292</v>
      </c>
      <c r="BX252" s="155">
        <v>449</v>
      </c>
      <c r="BY252" s="155">
        <v>523</v>
      </c>
      <c r="BZ252" s="155">
        <v>509</v>
      </c>
      <c r="CA252" s="155">
        <v>510</v>
      </c>
      <c r="CB252" s="155">
        <v>510</v>
      </c>
      <c r="CC252" s="155">
        <v>510</v>
      </c>
      <c r="CD252" s="155">
        <v>510</v>
      </c>
      <c r="CE252" s="690" t="s">
        <v>1196</v>
      </c>
      <c r="CF252" s="693">
        <v>110</v>
      </c>
      <c r="CG252" s="303" t="s">
        <v>1165</v>
      </c>
      <c r="CH252" s="155">
        <v>239</v>
      </c>
      <c r="CI252" s="155">
        <v>365</v>
      </c>
      <c r="CJ252" s="156">
        <v>432</v>
      </c>
      <c r="CK252" s="155">
        <v>432</v>
      </c>
      <c r="CL252" s="155">
        <v>432</v>
      </c>
      <c r="CM252" s="156">
        <v>432</v>
      </c>
      <c r="CN252" s="155">
        <v>432</v>
      </c>
      <c r="CO252" s="156">
        <v>432</v>
      </c>
      <c r="CP252" s="155">
        <v>239</v>
      </c>
      <c r="CQ252" s="155">
        <v>365</v>
      </c>
      <c r="CR252" s="156">
        <v>432</v>
      </c>
      <c r="CS252" s="155">
        <v>432</v>
      </c>
      <c r="CT252" s="155">
        <v>432</v>
      </c>
      <c r="CU252" s="155">
        <v>432</v>
      </c>
      <c r="CV252" s="156">
        <v>432</v>
      </c>
      <c r="CW252" s="155">
        <v>432</v>
      </c>
      <c r="CX252" s="155">
        <v>312</v>
      </c>
      <c r="CY252" s="155">
        <v>312</v>
      </c>
      <c r="CZ252" s="155">
        <v>432</v>
      </c>
      <c r="DA252" s="155">
        <v>432</v>
      </c>
      <c r="DB252" s="155">
        <v>432</v>
      </c>
      <c r="DC252" s="155">
        <v>432</v>
      </c>
      <c r="DD252" s="155">
        <v>432</v>
      </c>
      <c r="DE252" s="155">
        <v>432</v>
      </c>
    </row>
    <row r="253" spans="1:109">
      <c r="A253" s="143">
        <v>253</v>
      </c>
      <c r="B253" s="691"/>
      <c r="C253" s="694"/>
      <c r="D253" s="304" t="s">
        <v>1166</v>
      </c>
      <c r="E253" s="157">
        <v>72</v>
      </c>
      <c r="F253" s="157">
        <v>72</v>
      </c>
      <c r="G253" s="158">
        <v>65</v>
      </c>
      <c r="H253" s="157">
        <v>48</v>
      </c>
      <c r="I253" s="157">
        <v>37</v>
      </c>
      <c r="J253" s="158">
        <v>30</v>
      </c>
      <c r="K253" s="157">
        <v>25</v>
      </c>
      <c r="L253" s="158">
        <v>21</v>
      </c>
      <c r="M253" s="157">
        <v>72</v>
      </c>
      <c r="N253" s="157">
        <v>72</v>
      </c>
      <c r="O253" s="158">
        <v>65</v>
      </c>
      <c r="P253" s="157">
        <v>48</v>
      </c>
      <c r="Q253" s="157">
        <v>37</v>
      </c>
      <c r="R253" s="157">
        <v>30</v>
      </c>
      <c r="S253" s="158">
        <v>25</v>
      </c>
      <c r="T253" s="157">
        <v>21</v>
      </c>
      <c r="U253" s="157">
        <v>59</v>
      </c>
      <c r="V253" s="157">
        <v>59</v>
      </c>
      <c r="W253" s="157">
        <v>59</v>
      </c>
      <c r="X253" s="157">
        <v>48</v>
      </c>
      <c r="Y253" s="157">
        <v>37</v>
      </c>
      <c r="Z253" s="157">
        <v>30</v>
      </c>
      <c r="AA253" s="157">
        <v>25</v>
      </c>
      <c r="AB253" s="157">
        <v>21</v>
      </c>
      <c r="AC253" s="691"/>
      <c r="AD253" s="694"/>
      <c r="AE253" s="304" t="s">
        <v>1166</v>
      </c>
      <c r="AF253" s="157">
        <v>299</v>
      </c>
      <c r="AG253" s="157">
        <v>299</v>
      </c>
      <c r="AH253" s="158">
        <v>273</v>
      </c>
      <c r="AI253" s="157">
        <v>199</v>
      </c>
      <c r="AJ253" s="157">
        <v>153</v>
      </c>
      <c r="AK253" s="158">
        <v>124</v>
      </c>
      <c r="AL253" s="157">
        <v>104</v>
      </c>
      <c r="AM253" s="158">
        <v>89</v>
      </c>
      <c r="AN253" s="157">
        <v>299</v>
      </c>
      <c r="AO253" s="157">
        <v>299</v>
      </c>
      <c r="AP253" s="158">
        <v>273</v>
      </c>
      <c r="AQ253" s="157">
        <v>199</v>
      </c>
      <c r="AR253" s="157">
        <v>153</v>
      </c>
      <c r="AS253" s="157">
        <v>124</v>
      </c>
      <c r="AT253" s="158">
        <v>104</v>
      </c>
      <c r="AU253" s="157">
        <v>89</v>
      </c>
      <c r="AV253" s="157">
        <v>442</v>
      </c>
      <c r="AW253" s="157">
        <v>442</v>
      </c>
      <c r="AX253" s="157">
        <v>442</v>
      </c>
      <c r="AY253" s="157">
        <v>358</v>
      </c>
      <c r="AZ253" s="157">
        <v>275</v>
      </c>
      <c r="BA253" s="157">
        <v>223</v>
      </c>
      <c r="BB253" s="157">
        <v>187</v>
      </c>
      <c r="BC253" s="157">
        <v>161</v>
      </c>
      <c r="BD253" s="691"/>
      <c r="BE253" s="694"/>
      <c r="BF253" s="304" t="s">
        <v>1166</v>
      </c>
      <c r="BG253" s="157">
        <v>240</v>
      </c>
      <c r="BH253" s="157">
        <v>369</v>
      </c>
      <c r="BI253" s="158">
        <v>497</v>
      </c>
      <c r="BJ253" s="157">
        <v>509</v>
      </c>
      <c r="BK253" s="157">
        <v>510</v>
      </c>
      <c r="BL253" s="158">
        <v>510</v>
      </c>
      <c r="BM253" s="157">
        <v>509</v>
      </c>
      <c r="BN253" s="158">
        <v>509</v>
      </c>
      <c r="BO253" s="157">
        <v>240</v>
      </c>
      <c r="BP253" s="157">
        <v>369</v>
      </c>
      <c r="BQ253" s="158">
        <v>497</v>
      </c>
      <c r="BR253" s="157">
        <v>509</v>
      </c>
      <c r="BS253" s="157">
        <v>510</v>
      </c>
      <c r="BT253" s="157">
        <v>510</v>
      </c>
      <c r="BU253" s="158">
        <v>509</v>
      </c>
      <c r="BV253" s="157">
        <v>509</v>
      </c>
      <c r="BW253" s="157">
        <v>197</v>
      </c>
      <c r="BX253" s="157">
        <v>303</v>
      </c>
      <c r="BY253" s="157">
        <v>447</v>
      </c>
      <c r="BZ253" s="157">
        <v>509</v>
      </c>
      <c r="CA253" s="157">
        <v>510</v>
      </c>
      <c r="CB253" s="157">
        <v>510</v>
      </c>
      <c r="CC253" s="157">
        <v>509</v>
      </c>
      <c r="CD253" s="157">
        <v>509</v>
      </c>
      <c r="CE253" s="691"/>
      <c r="CF253" s="694"/>
      <c r="CG253" s="304" t="s">
        <v>1166</v>
      </c>
      <c r="CH253" s="157">
        <v>161</v>
      </c>
      <c r="CI253" s="157">
        <v>253</v>
      </c>
      <c r="CJ253" s="158">
        <v>412</v>
      </c>
      <c r="CK253" s="157">
        <v>432</v>
      </c>
      <c r="CL253" s="157">
        <v>432</v>
      </c>
      <c r="CM253" s="158">
        <v>432</v>
      </c>
      <c r="CN253" s="157">
        <v>432</v>
      </c>
      <c r="CO253" s="158">
        <v>432</v>
      </c>
      <c r="CP253" s="157">
        <v>161</v>
      </c>
      <c r="CQ253" s="157">
        <v>253</v>
      </c>
      <c r="CR253" s="158">
        <v>412</v>
      </c>
      <c r="CS253" s="157">
        <v>432</v>
      </c>
      <c r="CT253" s="157">
        <v>432</v>
      </c>
      <c r="CU253" s="157">
        <v>432</v>
      </c>
      <c r="CV253" s="158">
        <v>432</v>
      </c>
      <c r="CW253" s="157">
        <v>432</v>
      </c>
      <c r="CX253" s="157">
        <v>210</v>
      </c>
      <c r="CY253" s="157">
        <v>210</v>
      </c>
      <c r="CZ253" s="157">
        <v>371</v>
      </c>
      <c r="DA253" s="157">
        <v>432</v>
      </c>
      <c r="DB253" s="157">
        <v>432</v>
      </c>
      <c r="DC253" s="157">
        <v>432</v>
      </c>
      <c r="DD253" s="157">
        <v>432</v>
      </c>
      <c r="DE253" s="157">
        <v>432</v>
      </c>
    </row>
    <row r="254" spans="1:109">
      <c r="A254" s="143">
        <v>254</v>
      </c>
      <c r="B254" s="691"/>
      <c r="C254" s="695"/>
      <c r="D254" s="305" t="s">
        <v>1167</v>
      </c>
      <c r="E254" s="159">
        <v>65</v>
      </c>
      <c r="F254" s="159">
        <v>65</v>
      </c>
      <c r="G254" s="160">
        <v>57</v>
      </c>
      <c r="H254" s="159">
        <v>48</v>
      </c>
      <c r="I254" s="159">
        <v>37</v>
      </c>
      <c r="J254" s="160">
        <v>30</v>
      </c>
      <c r="K254" s="159">
        <v>25</v>
      </c>
      <c r="L254" s="160">
        <v>22</v>
      </c>
      <c r="M254" s="159">
        <v>65</v>
      </c>
      <c r="N254" s="159">
        <v>65</v>
      </c>
      <c r="O254" s="160">
        <v>57</v>
      </c>
      <c r="P254" s="159">
        <v>48</v>
      </c>
      <c r="Q254" s="159">
        <v>37</v>
      </c>
      <c r="R254" s="159">
        <v>30</v>
      </c>
      <c r="S254" s="160">
        <v>25</v>
      </c>
      <c r="T254" s="159">
        <v>22</v>
      </c>
      <c r="U254" s="159">
        <v>54</v>
      </c>
      <c r="V254" s="159">
        <v>54</v>
      </c>
      <c r="W254" s="159">
        <v>54</v>
      </c>
      <c r="X254" s="159">
        <v>48</v>
      </c>
      <c r="Y254" s="159">
        <v>37</v>
      </c>
      <c r="Z254" s="159">
        <v>30</v>
      </c>
      <c r="AA254" s="159">
        <v>25</v>
      </c>
      <c r="AB254" s="159">
        <v>22</v>
      </c>
      <c r="AC254" s="691"/>
      <c r="AD254" s="695"/>
      <c r="AE254" s="305" t="s">
        <v>1167</v>
      </c>
      <c r="AF254" s="159">
        <v>273</v>
      </c>
      <c r="AG254" s="159">
        <v>273</v>
      </c>
      <c r="AH254" s="160">
        <v>238</v>
      </c>
      <c r="AI254" s="159">
        <v>199</v>
      </c>
      <c r="AJ254" s="159">
        <v>153</v>
      </c>
      <c r="AK254" s="160">
        <v>124</v>
      </c>
      <c r="AL254" s="159">
        <v>104</v>
      </c>
      <c r="AM254" s="160">
        <v>90</v>
      </c>
      <c r="AN254" s="159">
        <v>273</v>
      </c>
      <c r="AO254" s="159">
        <v>273</v>
      </c>
      <c r="AP254" s="160">
        <v>238</v>
      </c>
      <c r="AQ254" s="159">
        <v>199</v>
      </c>
      <c r="AR254" s="159">
        <v>153</v>
      </c>
      <c r="AS254" s="159">
        <v>124</v>
      </c>
      <c r="AT254" s="160">
        <v>104</v>
      </c>
      <c r="AU254" s="159">
        <v>90</v>
      </c>
      <c r="AV254" s="159">
        <v>404</v>
      </c>
      <c r="AW254" s="159">
        <v>404</v>
      </c>
      <c r="AX254" s="159">
        <v>404</v>
      </c>
      <c r="AY254" s="159">
        <v>358</v>
      </c>
      <c r="AZ254" s="159">
        <v>276</v>
      </c>
      <c r="BA254" s="159">
        <v>223</v>
      </c>
      <c r="BB254" s="159">
        <v>187</v>
      </c>
      <c r="BC254" s="159">
        <v>162</v>
      </c>
      <c r="BD254" s="691"/>
      <c r="BE254" s="695"/>
      <c r="BF254" s="305" t="s">
        <v>1167</v>
      </c>
      <c r="BG254" s="159">
        <v>219</v>
      </c>
      <c r="BH254" s="159">
        <v>336</v>
      </c>
      <c r="BI254" s="160">
        <v>434</v>
      </c>
      <c r="BJ254" s="159">
        <v>509</v>
      </c>
      <c r="BK254" s="159">
        <v>510</v>
      </c>
      <c r="BL254" s="160">
        <v>510</v>
      </c>
      <c r="BM254" s="159">
        <v>509</v>
      </c>
      <c r="BN254" s="160">
        <v>510</v>
      </c>
      <c r="BO254" s="159">
        <v>219</v>
      </c>
      <c r="BP254" s="159">
        <v>336</v>
      </c>
      <c r="BQ254" s="160">
        <v>434</v>
      </c>
      <c r="BR254" s="159">
        <v>509</v>
      </c>
      <c r="BS254" s="159">
        <v>510</v>
      </c>
      <c r="BT254" s="159">
        <v>510</v>
      </c>
      <c r="BU254" s="160">
        <v>509</v>
      </c>
      <c r="BV254" s="159">
        <v>510</v>
      </c>
      <c r="BW254" s="159">
        <v>180</v>
      </c>
      <c r="BX254" s="159">
        <v>277</v>
      </c>
      <c r="BY254" s="159">
        <v>409</v>
      </c>
      <c r="BZ254" s="159">
        <v>509</v>
      </c>
      <c r="CA254" s="159">
        <v>510</v>
      </c>
      <c r="CB254" s="159">
        <v>510</v>
      </c>
      <c r="CC254" s="159">
        <v>509</v>
      </c>
      <c r="CD254" s="159">
        <v>510</v>
      </c>
      <c r="CE254" s="691"/>
      <c r="CF254" s="695"/>
      <c r="CG254" s="305" t="s">
        <v>1167</v>
      </c>
      <c r="CH254" s="159">
        <v>147</v>
      </c>
      <c r="CI254" s="159">
        <v>230</v>
      </c>
      <c r="CJ254" s="160">
        <v>359</v>
      </c>
      <c r="CK254" s="159">
        <v>432</v>
      </c>
      <c r="CL254" s="159">
        <v>432</v>
      </c>
      <c r="CM254" s="160">
        <v>432</v>
      </c>
      <c r="CN254" s="159">
        <v>432</v>
      </c>
      <c r="CO254" s="160">
        <v>432</v>
      </c>
      <c r="CP254" s="159">
        <v>147</v>
      </c>
      <c r="CQ254" s="159">
        <v>230</v>
      </c>
      <c r="CR254" s="160">
        <v>359</v>
      </c>
      <c r="CS254" s="159">
        <v>432</v>
      </c>
      <c r="CT254" s="159">
        <v>432</v>
      </c>
      <c r="CU254" s="159">
        <v>432</v>
      </c>
      <c r="CV254" s="160">
        <v>432</v>
      </c>
      <c r="CW254" s="159">
        <v>432</v>
      </c>
      <c r="CX254" s="159">
        <v>192</v>
      </c>
      <c r="CY254" s="159">
        <v>192</v>
      </c>
      <c r="CZ254" s="159">
        <v>338</v>
      </c>
      <c r="DA254" s="159">
        <v>432</v>
      </c>
      <c r="DB254" s="159">
        <v>432</v>
      </c>
      <c r="DC254" s="159">
        <v>432</v>
      </c>
      <c r="DD254" s="159">
        <v>432</v>
      </c>
      <c r="DE254" s="159">
        <v>432</v>
      </c>
    </row>
    <row r="255" spans="1:109">
      <c r="A255" s="143">
        <v>255</v>
      </c>
      <c r="B255" s="691"/>
      <c r="C255" s="696">
        <v>115</v>
      </c>
      <c r="D255" s="303" t="s">
        <v>1165</v>
      </c>
      <c r="E255" s="155">
        <v>103</v>
      </c>
      <c r="F255" s="155">
        <v>102</v>
      </c>
      <c r="G255" s="156">
        <v>69</v>
      </c>
      <c r="H255" s="155">
        <v>48</v>
      </c>
      <c r="I255" s="155">
        <v>37</v>
      </c>
      <c r="J255" s="156">
        <v>30</v>
      </c>
      <c r="K255" s="155">
        <v>25</v>
      </c>
      <c r="L255" s="156">
        <v>22</v>
      </c>
      <c r="M255" s="155">
        <v>103</v>
      </c>
      <c r="N255" s="155">
        <v>102</v>
      </c>
      <c r="O255" s="156">
        <v>69</v>
      </c>
      <c r="P255" s="155">
        <v>48</v>
      </c>
      <c r="Q255" s="155">
        <v>37</v>
      </c>
      <c r="R255" s="155">
        <v>30</v>
      </c>
      <c r="S255" s="156">
        <v>25</v>
      </c>
      <c r="T255" s="155">
        <v>22</v>
      </c>
      <c r="U255" s="155">
        <v>85</v>
      </c>
      <c r="V255" s="155">
        <v>85</v>
      </c>
      <c r="W255" s="155">
        <v>69</v>
      </c>
      <c r="X255" s="155">
        <v>48</v>
      </c>
      <c r="Y255" s="155">
        <v>37</v>
      </c>
      <c r="Z255" s="155">
        <v>30</v>
      </c>
      <c r="AA255" s="155">
        <v>25</v>
      </c>
      <c r="AB255" s="155">
        <v>22</v>
      </c>
      <c r="AC255" s="691"/>
      <c r="AD255" s="696">
        <v>115</v>
      </c>
      <c r="AE255" s="303" t="s">
        <v>1165</v>
      </c>
      <c r="AF255" s="155">
        <v>473</v>
      </c>
      <c r="AG255" s="155">
        <v>470</v>
      </c>
      <c r="AH255" s="156">
        <v>317</v>
      </c>
      <c r="AI255" s="155">
        <v>219</v>
      </c>
      <c r="AJ255" s="155">
        <v>168</v>
      </c>
      <c r="AK255" s="156">
        <v>137</v>
      </c>
      <c r="AL255" s="155">
        <v>115</v>
      </c>
      <c r="AM255" s="156">
        <v>99</v>
      </c>
      <c r="AN255" s="155">
        <v>473</v>
      </c>
      <c r="AO255" s="155">
        <v>470</v>
      </c>
      <c r="AP255" s="156">
        <v>317</v>
      </c>
      <c r="AQ255" s="155">
        <v>219</v>
      </c>
      <c r="AR255" s="155">
        <v>168</v>
      </c>
      <c r="AS255" s="155">
        <v>137</v>
      </c>
      <c r="AT255" s="156">
        <v>115</v>
      </c>
      <c r="AU255" s="155">
        <v>99</v>
      </c>
      <c r="AV255" s="155">
        <v>698</v>
      </c>
      <c r="AW255" s="155">
        <v>698</v>
      </c>
      <c r="AX255" s="155">
        <v>566</v>
      </c>
      <c r="AY255" s="155">
        <v>393</v>
      </c>
      <c r="AZ255" s="155">
        <v>301</v>
      </c>
      <c r="BA255" s="155">
        <v>244</v>
      </c>
      <c r="BB255" s="155">
        <v>205</v>
      </c>
      <c r="BC255" s="155">
        <v>177</v>
      </c>
      <c r="BD255" s="691"/>
      <c r="BE255" s="696">
        <v>115</v>
      </c>
      <c r="BF255" s="303" t="s">
        <v>1165</v>
      </c>
      <c r="BG255" s="155">
        <v>372</v>
      </c>
      <c r="BH255" s="155">
        <v>544</v>
      </c>
      <c r="BI255" s="156">
        <v>534</v>
      </c>
      <c r="BJ255" s="155">
        <v>509</v>
      </c>
      <c r="BK255" s="155">
        <v>510</v>
      </c>
      <c r="BL255" s="156">
        <v>510</v>
      </c>
      <c r="BM255" s="155">
        <v>510</v>
      </c>
      <c r="BN255" s="156">
        <v>510</v>
      </c>
      <c r="BO255" s="155">
        <v>372</v>
      </c>
      <c r="BP255" s="155">
        <v>544</v>
      </c>
      <c r="BQ255" s="156">
        <v>534</v>
      </c>
      <c r="BR255" s="155">
        <v>509</v>
      </c>
      <c r="BS255" s="155">
        <v>510</v>
      </c>
      <c r="BT255" s="155">
        <v>510</v>
      </c>
      <c r="BU255" s="156">
        <v>510</v>
      </c>
      <c r="BV255" s="155">
        <v>510</v>
      </c>
      <c r="BW255" s="155">
        <v>306</v>
      </c>
      <c r="BX255" s="155">
        <v>451</v>
      </c>
      <c r="BY255" s="155">
        <v>534</v>
      </c>
      <c r="BZ255" s="155">
        <v>509</v>
      </c>
      <c r="CA255" s="155">
        <v>510</v>
      </c>
      <c r="CB255" s="155">
        <v>510</v>
      </c>
      <c r="CC255" s="155">
        <v>510</v>
      </c>
      <c r="CD255" s="155">
        <v>510</v>
      </c>
      <c r="CE255" s="691"/>
      <c r="CF255" s="696">
        <v>115</v>
      </c>
      <c r="CG255" s="303" t="s">
        <v>1165</v>
      </c>
      <c r="CH255" s="155">
        <v>248</v>
      </c>
      <c r="CI255" s="155">
        <v>359</v>
      </c>
      <c r="CJ255" s="156">
        <v>432</v>
      </c>
      <c r="CK255" s="155">
        <v>432</v>
      </c>
      <c r="CL255" s="155">
        <v>432</v>
      </c>
      <c r="CM255" s="156">
        <v>432</v>
      </c>
      <c r="CN255" s="155">
        <v>432</v>
      </c>
      <c r="CO255" s="156">
        <v>432</v>
      </c>
      <c r="CP255" s="155">
        <v>248</v>
      </c>
      <c r="CQ255" s="155">
        <v>359</v>
      </c>
      <c r="CR255" s="156">
        <v>432</v>
      </c>
      <c r="CS255" s="155">
        <v>432</v>
      </c>
      <c r="CT255" s="155">
        <v>432</v>
      </c>
      <c r="CU255" s="155">
        <v>432</v>
      </c>
      <c r="CV255" s="156">
        <v>432</v>
      </c>
      <c r="CW255" s="155">
        <v>432</v>
      </c>
      <c r="CX255" s="155">
        <v>327</v>
      </c>
      <c r="CY255" s="155">
        <v>327</v>
      </c>
      <c r="CZ255" s="155">
        <v>432</v>
      </c>
      <c r="DA255" s="155">
        <v>432</v>
      </c>
      <c r="DB255" s="155">
        <v>432</v>
      </c>
      <c r="DC255" s="155">
        <v>432</v>
      </c>
      <c r="DD255" s="155">
        <v>432</v>
      </c>
      <c r="DE255" s="155">
        <v>432</v>
      </c>
    </row>
    <row r="256" spans="1:109">
      <c r="A256" s="143">
        <v>256</v>
      </c>
      <c r="B256" s="691"/>
      <c r="C256" s="697"/>
      <c r="D256" s="304" t="s">
        <v>1166</v>
      </c>
      <c r="E256" s="157">
        <v>69</v>
      </c>
      <c r="F256" s="157">
        <v>69</v>
      </c>
      <c r="G256" s="158">
        <v>65</v>
      </c>
      <c r="H256" s="157">
        <v>48</v>
      </c>
      <c r="I256" s="157">
        <v>37</v>
      </c>
      <c r="J256" s="158">
        <v>30</v>
      </c>
      <c r="K256" s="157">
        <v>25</v>
      </c>
      <c r="L256" s="158">
        <v>21</v>
      </c>
      <c r="M256" s="157">
        <v>69</v>
      </c>
      <c r="N256" s="157">
        <v>69</v>
      </c>
      <c r="O256" s="158">
        <v>65</v>
      </c>
      <c r="P256" s="157">
        <v>48</v>
      </c>
      <c r="Q256" s="157">
        <v>37</v>
      </c>
      <c r="R256" s="157">
        <v>30</v>
      </c>
      <c r="S256" s="158">
        <v>25</v>
      </c>
      <c r="T256" s="157">
        <v>21</v>
      </c>
      <c r="U256" s="157">
        <v>57</v>
      </c>
      <c r="V256" s="157">
        <v>57</v>
      </c>
      <c r="W256" s="157">
        <v>57</v>
      </c>
      <c r="X256" s="157">
        <v>48</v>
      </c>
      <c r="Y256" s="157">
        <v>37</v>
      </c>
      <c r="Z256" s="157">
        <v>30</v>
      </c>
      <c r="AA256" s="157">
        <v>25</v>
      </c>
      <c r="AB256" s="157">
        <v>21</v>
      </c>
      <c r="AC256" s="691"/>
      <c r="AD256" s="697"/>
      <c r="AE256" s="304" t="s">
        <v>1166</v>
      </c>
      <c r="AF256" s="157">
        <v>319</v>
      </c>
      <c r="AG256" s="157">
        <v>319</v>
      </c>
      <c r="AH256" s="158">
        <v>298</v>
      </c>
      <c r="AI256" s="157">
        <v>219</v>
      </c>
      <c r="AJ256" s="157">
        <v>168</v>
      </c>
      <c r="AK256" s="158">
        <v>136</v>
      </c>
      <c r="AL256" s="157">
        <v>115</v>
      </c>
      <c r="AM256" s="158">
        <v>99</v>
      </c>
      <c r="AN256" s="157">
        <v>319</v>
      </c>
      <c r="AO256" s="157">
        <v>319</v>
      </c>
      <c r="AP256" s="158">
        <v>298</v>
      </c>
      <c r="AQ256" s="157">
        <v>219</v>
      </c>
      <c r="AR256" s="157">
        <v>168</v>
      </c>
      <c r="AS256" s="157">
        <v>136</v>
      </c>
      <c r="AT256" s="158">
        <v>115</v>
      </c>
      <c r="AU256" s="157">
        <v>99</v>
      </c>
      <c r="AV256" s="157">
        <v>470</v>
      </c>
      <c r="AW256" s="157">
        <v>470</v>
      </c>
      <c r="AX256" s="157">
        <v>470</v>
      </c>
      <c r="AY256" s="157">
        <v>392</v>
      </c>
      <c r="AZ256" s="157">
        <v>301</v>
      </c>
      <c r="BA256" s="157">
        <v>244</v>
      </c>
      <c r="BB256" s="157">
        <v>205</v>
      </c>
      <c r="BC256" s="157">
        <v>177</v>
      </c>
      <c r="BD256" s="691"/>
      <c r="BE256" s="697"/>
      <c r="BF256" s="304" t="s">
        <v>1166</v>
      </c>
      <c r="BG256" s="157">
        <v>251</v>
      </c>
      <c r="BH256" s="157">
        <v>368</v>
      </c>
      <c r="BI256" s="158">
        <v>502</v>
      </c>
      <c r="BJ256" s="157">
        <v>509</v>
      </c>
      <c r="BK256" s="157">
        <v>510</v>
      </c>
      <c r="BL256" s="158">
        <v>510</v>
      </c>
      <c r="BM256" s="157">
        <v>509</v>
      </c>
      <c r="BN256" s="158">
        <v>509</v>
      </c>
      <c r="BO256" s="157">
        <v>251</v>
      </c>
      <c r="BP256" s="157">
        <v>368</v>
      </c>
      <c r="BQ256" s="158">
        <v>502</v>
      </c>
      <c r="BR256" s="157">
        <v>509</v>
      </c>
      <c r="BS256" s="157">
        <v>510</v>
      </c>
      <c r="BT256" s="157">
        <v>510</v>
      </c>
      <c r="BU256" s="158">
        <v>509</v>
      </c>
      <c r="BV256" s="157">
        <v>509</v>
      </c>
      <c r="BW256" s="157">
        <v>206</v>
      </c>
      <c r="BX256" s="157">
        <v>304</v>
      </c>
      <c r="BY256" s="157">
        <v>443</v>
      </c>
      <c r="BZ256" s="157">
        <v>509</v>
      </c>
      <c r="CA256" s="157">
        <v>510</v>
      </c>
      <c r="CB256" s="157">
        <v>510</v>
      </c>
      <c r="CC256" s="157">
        <v>509</v>
      </c>
      <c r="CD256" s="157">
        <v>509</v>
      </c>
      <c r="CE256" s="691"/>
      <c r="CF256" s="697"/>
      <c r="CG256" s="304" t="s">
        <v>1166</v>
      </c>
      <c r="CH256" s="157">
        <v>167</v>
      </c>
      <c r="CI256" s="157">
        <v>244</v>
      </c>
      <c r="CJ256" s="158">
        <v>406</v>
      </c>
      <c r="CK256" s="157">
        <v>432</v>
      </c>
      <c r="CL256" s="157">
        <v>432</v>
      </c>
      <c r="CM256" s="158">
        <v>432</v>
      </c>
      <c r="CN256" s="157">
        <v>432</v>
      </c>
      <c r="CO256" s="158">
        <v>432</v>
      </c>
      <c r="CP256" s="157">
        <v>167</v>
      </c>
      <c r="CQ256" s="157">
        <v>244</v>
      </c>
      <c r="CR256" s="158">
        <v>406</v>
      </c>
      <c r="CS256" s="157">
        <v>432</v>
      </c>
      <c r="CT256" s="157">
        <v>432</v>
      </c>
      <c r="CU256" s="157">
        <v>432</v>
      </c>
      <c r="CV256" s="158">
        <v>432</v>
      </c>
      <c r="CW256" s="157">
        <v>432</v>
      </c>
      <c r="CX256" s="157">
        <v>221</v>
      </c>
      <c r="CY256" s="157">
        <v>221</v>
      </c>
      <c r="CZ256" s="157">
        <v>359</v>
      </c>
      <c r="DA256" s="157">
        <v>432</v>
      </c>
      <c r="DB256" s="157">
        <v>432</v>
      </c>
      <c r="DC256" s="157">
        <v>432</v>
      </c>
      <c r="DD256" s="157">
        <v>432</v>
      </c>
      <c r="DE256" s="157">
        <v>432</v>
      </c>
    </row>
    <row r="257" spans="1:109">
      <c r="A257" s="143">
        <v>257</v>
      </c>
      <c r="B257" s="691"/>
      <c r="C257" s="698"/>
      <c r="D257" s="305" t="s">
        <v>1167</v>
      </c>
      <c r="E257" s="159">
        <v>63</v>
      </c>
      <c r="F257" s="159">
        <v>63</v>
      </c>
      <c r="G257" s="160">
        <v>57</v>
      </c>
      <c r="H257" s="159">
        <v>48</v>
      </c>
      <c r="I257" s="159">
        <v>37</v>
      </c>
      <c r="J257" s="160">
        <v>30</v>
      </c>
      <c r="K257" s="159">
        <v>25</v>
      </c>
      <c r="L257" s="160">
        <v>22</v>
      </c>
      <c r="M257" s="159">
        <v>63</v>
      </c>
      <c r="N257" s="159">
        <v>63</v>
      </c>
      <c r="O257" s="160">
        <v>57</v>
      </c>
      <c r="P257" s="159">
        <v>48</v>
      </c>
      <c r="Q257" s="159">
        <v>37</v>
      </c>
      <c r="R257" s="159">
        <v>30</v>
      </c>
      <c r="S257" s="160">
        <v>25</v>
      </c>
      <c r="T257" s="159">
        <v>22</v>
      </c>
      <c r="U257" s="159">
        <v>52</v>
      </c>
      <c r="V257" s="159">
        <v>52</v>
      </c>
      <c r="W257" s="159">
        <v>52</v>
      </c>
      <c r="X257" s="159">
        <v>48</v>
      </c>
      <c r="Y257" s="159">
        <v>37</v>
      </c>
      <c r="Z257" s="159">
        <v>30</v>
      </c>
      <c r="AA257" s="159">
        <v>25</v>
      </c>
      <c r="AB257" s="159">
        <v>22</v>
      </c>
      <c r="AC257" s="691"/>
      <c r="AD257" s="698"/>
      <c r="AE257" s="305" t="s">
        <v>1167</v>
      </c>
      <c r="AF257" s="159">
        <v>291</v>
      </c>
      <c r="AG257" s="159">
        <v>291</v>
      </c>
      <c r="AH257" s="160">
        <v>262</v>
      </c>
      <c r="AI257" s="159">
        <v>220</v>
      </c>
      <c r="AJ257" s="159">
        <v>168</v>
      </c>
      <c r="AK257" s="160">
        <v>137</v>
      </c>
      <c r="AL257" s="159">
        <v>115</v>
      </c>
      <c r="AM257" s="160">
        <v>99</v>
      </c>
      <c r="AN257" s="159">
        <v>291</v>
      </c>
      <c r="AO257" s="159">
        <v>291</v>
      </c>
      <c r="AP257" s="160">
        <v>262</v>
      </c>
      <c r="AQ257" s="159">
        <v>220</v>
      </c>
      <c r="AR257" s="159">
        <v>168</v>
      </c>
      <c r="AS257" s="159">
        <v>137</v>
      </c>
      <c r="AT257" s="160">
        <v>115</v>
      </c>
      <c r="AU257" s="159">
        <v>99</v>
      </c>
      <c r="AV257" s="159">
        <v>430</v>
      </c>
      <c r="AW257" s="159">
        <v>430</v>
      </c>
      <c r="AX257" s="159">
        <v>430</v>
      </c>
      <c r="AY257" s="159">
        <v>392</v>
      </c>
      <c r="AZ257" s="159">
        <v>302</v>
      </c>
      <c r="BA257" s="159">
        <v>244</v>
      </c>
      <c r="BB257" s="159">
        <v>205</v>
      </c>
      <c r="BC257" s="159">
        <v>177</v>
      </c>
      <c r="BD257" s="691"/>
      <c r="BE257" s="698"/>
      <c r="BF257" s="305" t="s">
        <v>1167</v>
      </c>
      <c r="BG257" s="159">
        <v>229</v>
      </c>
      <c r="BH257" s="159">
        <v>338</v>
      </c>
      <c r="BI257" s="160">
        <v>441</v>
      </c>
      <c r="BJ257" s="159">
        <v>509</v>
      </c>
      <c r="BK257" s="159">
        <v>510</v>
      </c>
      <c r="BL257" s="160">
        <v>510</v>
      </c>
      <c r="BM257" s="159">
        <v>509</v>
      </c>
      <c r="BN257" s="160">
        <v>510</v>
      </c>
      <c r="BO257" s="159">
        <v>229</v>
      </c>
      <c r="BP257" s="159">
        <v>338</v>
      </c>
      <c r="BQ257" s="160">
        <v>441</v>
      </c>
      <c r="BR257" s="159">
        <v>509</v>
      </c>
      <c r="BS257" s="159">
        <v>510</v>
      </c>
      <c r="BT257" s="159">
        <v>510</v>
      </c>
      <c r="BU257" s="160">
        <v>509</v>
      </c>
      <c r="BV257" s="159">
        <v>510</v>
      </c>
      <c r="BW257" s="159">
        <v>189</v>
      </c>
      <c r="BX257" s="159">
        <v>277</v>
      </c>
      <c r="BY257" s="159">
        <v>405</v>
      </c>
      <c r="BZ257" s="159">
        <v>509</v>
      </c>
      <c r="CA257" s="159">
        <v>510</v>
      </c>
      <c r="CB257" s="159">
        <v>510</v>
      </c>
      <c r="CC257" s="159">
        <v>509</v>
      </c>
      <c r="CD257" s="159">
        <v>510</v>
      </c>
      <c r="CE257" s="691"/>
      <c r="CF257" s="698"/>
      <c r="CG257" s="305" t="s">
        <v>1167</v>
      </c>
      <c r="CH257" s="159">
        <v>152</v>
      </c>
      <c r="CI257" s="159">
        <v>224</v>
      </c>
      <c r="CJ257" s="160">
        <v>357</v>
      </c>
      <c r="CK257" s="159">
        <v>432</v>
      </c>
      <c r="CL257" s="159">
        <v>432</v>
      </c>
      <c r="CM257" s="160">
        <v>432</v>
      </c>
      <c r="CN257" s="159">
        <v>432</v>
      </c>
      <c r="CO257" s="160">
        <v>432</v>
      </c>
      <c r="CP257" s="159">
        <v>152</v>
      </c>
      <c r="CQ257" s="159">
        <v>224</v>
      </c>
      <c r="CR257" s="160">
        <v>357</v>
      </c>
      <c r="CS257" s="159">
        <v>432</v>
      </c>
      <c r="CT257" s="159">
        <v>432</v>
      </c>
      <c r="CU257" s="159">
        <v>432</v>
      </c>
      <c r="CV257" s="160">
        <v>432</v>
      </c>
      <c r="CW257" s="159">
        <v>432</v>
      </c>
      <c r="CX257" s="159">
        <v>202</v>
      </c>
      <c r="CY257" s="159">
        <v>202</v>
      </c>
      <c r="CZ257" s="159">
        <v>329</v>
      </c>
      <c r="DA257" s="159">
        <v>432</v>
      </c>
      <c r="DB257" s="159">
        <v>432</v>
      </c>
      <c r="DC257" s="159">
        <v>432</v>
      </c>
      <c r="DD257" s="159">
        <v>432</v>
      </c>
      <c r="DE257" s="159">
        <v>432</v>
      </c>
    </row>
    <row r="258" spans="1:109">
      <c r="A258" s="143">
        <v>258</v>
      </c>
      <c r="B258" s="691"/>
      <c r="C258" s="161"/>
      <c r="D258" s="303" t="s">
        <v>1165</v>
      </c>
      <c r="E258" s="155">
        <v>100</v>
      </c>
      <c r="F258" s="155">
        <v>100</v>
      </c>
      <c r="G258" s="156">
        <v>69</v>
      </c>
      <c r="H258" s="155">
        <v>48</v>
      </c>
      <c r="I258" s="155">
        <v>37</v>
      </c>
      <c r="J258" s="156">
        <v>30</v>
      </c>
      <c r="K258" s="155">
        <v>25</v>
      </c>
      <c r="L258" s="156">
        <v>22</v>
      </c>
      <c r="M258" s="155">
        <v>100</v>
      </c>
      <c r="N258" s="155">
        <v>100</v>
      </c>
      <c r="O258" s="156">
        <v>69</v>
      </c>
      <c r="P258" s="155">
        <v>48</v>
      </c>
      <c r="Q258" s="155">
        <v>37</v>
      </c>
      <c r="R258" s="155">
        <v>30</v>
      </c>
      <c r="S258" s="156">
        <v>25</v>
      </c>
      <c r="T258" s="155">
        <v>22</v>
      </c>
      <c r="U258" s="155">
        <v>79</v>
      </c>
      <c r="V258" s="155">
        <v>79</v>
      </c>
      <c r="W258" s="155">
        <v>69</v>
      </c>
      <c r="X258" s="155">
        <v>48</v>
      </c>
      <c r="Y258" s="155">
        <v>37</v>
      </c>
      <c r="Z258" s="155">
        <v>30</v>
      </c>
      <c r="AA258" s="155">
        <v>25</v>
      </c>
      <c r="AB258" s="155">
        <v>22</v>
      </c>
      <c r="AC258" s="691"/>
      <c r="AD258" s="161"/>
      <c r="AE258" s="303" t="s">
        <v>1165</v>
      </c>
      <c r="AF258" s="155">
        <v>503</v>
      </c>
      <c r="AG258" s="155">
        <v>503</v>
      </c>
      <c r="AH258" s="156">
        <v>346</v>
      </c>
      <c r="AI258" s="155">
        <v>240</v>
      </c>
      <c r="AJ258" s="155">
        <v>184</v>
      </c>
      <c r="AK258" s="156">
        <v>149</v>
      </c>
      <c r="AL258" s="155">
        <v>126</v>
      </c>
      <c r="AM258" s="156">
        <v>108</v>
      </c>
      <c r="AN258" s="155">
        <v>503</v>
      </c>
      <c r="AO258" s="155">
        <v>503</v>
      </c>
      <c r="AP258" s="156">
        <v>346</v>
      </c>
      <c r="AQ258" s="155">
        <v>240</v>
      </c>
      <c r="AR258" s="155">
        <v>184</v>
      </c>
      <c r="AS258" s="155">
        <v>149</v>
      </c>
      <c r="AT258" s="156">
        <v>126</v>
      </c>
      <c r="AU258" s="155">
        <v>108</v>
      </c>
      <c r="AV258" s="155">
        <v>713</v>
      </c>
      <c r="AW258" s="155">
        <v>713</v>
      </c>
      <c r="AX258" s="155">
        <v>618</v>
      </c>
      <c r="AY258" s="155">
        <v>429</v>
      </c>
      <c r="AZ258" s="155">
        <v>330</v>
      </c>
      <c r="BA258" s="155">
        <v>267</v>
      </c>
      <c r="BB258" s="155">
        <v>224</v>
      </c>
      <c r="BC258" s="155">
        <v>194</v>
      </c>
      <c r="BD258" s="691"/>
      <c r="BE258" s="161"/>
      <c r="BF258" s="303" t="s">
        <v>1165</v>
      </c>
      <c r="BG258" s="155">
        <v>388</v>
      </c>
      <c r="BH258" s="155">
        <v>548</v>
      </c>
      <c r="BI258" s="156">
        <v>546</v>
      </c>
      <c r="BJ258" s="155">
        <v>509</v>
      </c>
      <c r="BK258" s="155">
        <v>510</v>
      </c>
      <c r="BL258" s="156">
        <v>510</v>
      </c>
      <c r="BM258" s="155">
        <v>510</v>
      </c>
      <c r="BN258" s="156">
        <v>510</v>
      </c>
      <c r="BO258" s="155">
        <v>388</v>
      </c>
      <c r="BP258" s="155">
        <v>548</v>
      </c>
      <c r="BQ258" s="156">
        <v>546</v>
      </c>
      <c r="BR258" s="155">
        <v>509</v>
      </c>
      <c r="BS258" s="155">
        <v>510</v>
      </c>
      <c r="BT258" s="155">
        <v>510</v>
      </c>
      <c r="BU258" s="156">
        <v>510</v>
      </c>
      <c r="BV258" s="155">
        <v>510</v>
      </c>
      <c r="BW258" s="155">
        <v>308</v>
      </c>
      <c r="BX258" s="155">
        <v>436</v>
      </c>
      <c r="BY258" s="155">
        <v>546</v>
      </c>
      <c r="BZ258" s="155">
        <v>509</v>
      </c>
      <c r="CA258" s="155">
        <v>510</v>
      </c>
      <c r="CB258" s="155">
        <v>510</v>
      </c>
      <c r="CC258" s="155">
        <v>510</v>
      </c>
      <c r="CD258" s="155">
        <v>510</v>
      </c>
      <c r="CE258" s="691"/>
      <c r="CF258" s="161"/>
      <c r="CG258" s="303" t="s">
        <v>1165</v>
      </c>
      <c r="CH258" s="155">
        <v>258</v>
      </c>
      <c r="CI258" s="155">
        <v>353</v>
      </c>
      <c r="CJ258" s="156">
        <v>432</v>
      </c>
      <c r="CK258" s="155">
        <v>432</v>
      </c>
      <c r="CL258" s="155">
        <v>432</v>
      </c>
      <c r="CM258" s="156">
        <v>432</v>
      </c>
      <c r="CN258" s="155">
        <v>432</v>
      </c>
      <c r="CO258" s="156">
        <v>432</v>
      </c>
      <c r="CP258" s="155">
        <v>258</v>
      </c>
      <c r="CQ258" s="155">
        <v>353</v>
      </c>
      <c r="CR258" s="156">
        <v>432</v>
      </c>
      <c r="CS258" s="155">
        <v>432</v>
      </c>
      <c r="CT258" s="155">
        <v>432</v>
      </c>
      <c r="CU258" s="155">
        <v>432</v>
      </c>
      <c r="CV258" s="156">
        <v>432</v>
      </c>
      <c r="CW258" s="155">
        <v>432</v>
      </c>
      <c r="CX258" s="155">
        <v>332</v>
      </c>
      <c r="CY258" s="155">
        <v>332</v>
      </c>
      <c r="CZ258" s="155">
        <v>432</v>
      </c>
      <c r="DA258" s="155">
        <v>432</v>
      </c>
      <c r="DB258" s="155">
        <v>432</v>
      </c>
      <c r="DC258" s="155">
        <v>432</v>
      </c>
      <c r="DD258" s="155">
        <v>432</v>
      </c>
      <c r="DE258" s="155">
        <v>432</v>
      </c>
    </row>
    <row r="259" spans="1:109">
      <c r="A259" s="143">
        <v>259</v>
      </c>
      <c r="B259" s="691"/>
      <c r="C259" s="162">
        <v>120</v>
      </c>
      <c r="D259" s="304" t="s">
        <v>1166</v>
      </c>
      <c r="E259" s="157">
        <v>67</v>
      </c>
      <c r="F259" s="157">
        <v>67</v>
      </c>
      <c r="G259" s="158">
        <v>64</v>
      </c>
      <c r="H259" s="157">
        <v>48</v>
      </c>
      <c r="I259" s="157">
        <v>37</v>
      </c>
      <c r="J259" s="158">
        <v>30</v>
      </c>
      <c r="K259" s="157">
        <v>25</v>
      </c>
      <c r="L259" s="158">
        <v>21</v>
      </c>
      <c r="M259" s="157">
        <v>67</v>
      </c>
      <c r="N259" s="157">
        <v>67</v>
      </c>
      <c r="O259" s="158">
        <v>64</v>
      </c>
      <c r="P259" s="157">
        <v>48</v>
      </c>
      <c r="Q259" s="157">
        <v>37</v>
      </c>
      <c r="R259" s="157">
        <v>30</v>
      </c>
      <c r="S259" s="158">
        <v>25</v>
      </c>
      <c r="T259" s="157">
        <v>21</v>
      </c>
      <c r="U259" s="157">
        <v>55</v>
      </c>
      <c r="V259" s="157">
        <v>55</v>
      </c>
      <c r="W259" s="157">
        <v>55</v>
      </c>
      <c r="X259" s="157">
        <v>48</v>
      </c>
      <c r="Y259" s="157">
        <v>37</v>
      </c>
      <c r="Z259" s="157">
        <v>30</v>
      </c>
      <c r="AA259" s="157">
        <v>25</v>
      </c>
      <c r="AB259" s="157">
        <v>21</v>
      </c>
      <c r="AC259" s="691"/>
      <c r="AD259" s="162">
        <v>120</v>
      </c>
      <c r="AE259" s="304" t="s">
        <v>1166</v>
      </c>
      <c r="AF259" s="157">
        <v>338</v>
      </c>
      <c r="AG259" s="157">
        <v>338</v>
      </c>
      <c r="AH259" s="158">
        <v>321</v>
      </c>
      <c r="AI259" s="157">
        <v>240</v>
      </c>
      <c r="AJ259" s="157">
        <v>183</v>
      </c>
      <c r="AK259" s="158">
        <v>149</v>
      </c>
      <c r="AL259" s="157">
        <v>125</v>
      </c>
      <c r="AM259" s="158">
        <v>108</v>
      </c>
      <c r="AN259" s="157">
        <v>338</v>
      </c>
      <c r="AO259" s="157">
        <v>338</v>
      </c>
      <c r="AP259" s="158">
        <v>321</v>
      </c>
      <c r="AQ259" s="157">
        <v>240</v>
      </c>
      <c r="AR259" s="157">
        <v>183</v>
      </c>
      <c r="AS259" s="157">
        <v>149</v>
      </c>
      <c r="AT259" s="158">
        <v>125</v>
      </c>
      <c r="AU259" s="157">
        <v>108</v>
      </c>
      <c r="AV259" s="157">
        <v>499</v>
      </c>
      <c r="AW259" s="157">
        <v>499</v>
      </c>
      <c r="AX259" s="157">
        <v>499</v>
      </c>
      <c r="AY259" s="157">
        <v>429</v>
      </c>
      <c r="AZ259" s="157">
        <v>329</v>
      </c>
      <c r="BA259" s="157">
        <v>267</v>
      </c>
      <c r="BB259" s="157">
        <v>224</v>
      </c>
      <c r="BC259" s="157">
        <v>193</v>
      </c>
      <c r="BD259" s="691"/>
      <c r="BE259" s="162">
        <v>120</v>
      </c>
      <c r="BF259" s="304" t="s">
        <v>1166</v>
      </c>
      <c r="BG259" s="157">
        <v>261</v>
      </c>
      <c r="BH259" s="157">
        <v>370</v>
      </c>
      <c r="BI259" s="158">
        <v>506</v>
      </c>
      <c r="BJ259" s="157">
        <v>509</v>
      </c>
      <c r="BK259" s="157">
        <v>510</v>
      </c>
      <c r="BL259" s="158">
        <v>510</v>
      </c>
      <c r="BM259" s="157">
        <v>509</v>
      </c>
      <c r="BN259" s="158">
        <v>509</v>
      </c>
      <c r="BO259" s="157">
        <v>261</v>
      </c>
      <c r="BP259" s="157">
        <v>370</v>
      </c>
      <c r="BQ259" s="158">
        <v>506</v>
      </c>
      <c r="BR259" s="157">
        <v>509</v>
      </c>
      <c r="BS259" s="157">
        <v>510</v>
      </c>
      <c r="BT259" s="157">
        <v>510</v>
      </c>
      <c r="BU259" s="158">
        <v>509</v>
      </c>
      <c r="BV259" s="157">
        <v>509</v>
      </c>
      <c r="BW259" s="157">
        <v>215</v>
      </c>
      <c r="BX259" s="157">
        <v>304</v>
      </c>
      <c r="BY259" s="157">
        <v>440</v>
      </c>
      <c r="BZ259" s="157">
        <v>509</v>
      </c>
      <c r="CA259" s="157">
        <v>510</v>
      </c>
      <c r="CB259" s="157">
        <v>510</v>
      </c>
      <c r="CC259" s="157">
        <v>509</v>
      </c>
      <c r="CD259" s="157">
        <v>509</v>
      </c>
      <c r="CE259" s="691"/>
      <c r="CF259" s="162">
        <v>120</v>
      </c>
      <c r="CG259" s="304" t="s">
        <v>1166</v>
      </c>
      <c r="CH259" s="157">
        <v>174</v>
      </c>
      <c r="CI259" s="157">
        <v>238</v>
      </c>
      <c r="CJ259" s="158">
        <v>401</v>
      </c>
      <c r="CK259" s="157">
        <v>432</v>
      </c>
      <c r="CL259" s="157">
        <v>432</v>
      </c>
      <c r="CM259" s="158">
        <v>432</v>
      </c>
      <c r="CN259" s="157">
        <v>432</v>
      </c>
      <c r="CO259" s="158">
        <v>432</v>
      </c>
      <c r="CP259" s="157">
        <v>174</v>
      </c>
      <c r="CQ259" s="157">
        <v>238</v>
      </c>
      <c r="CR259" s="158">
        <v>401</v>
      </c>
      <c r="CS259" s="157">
        <v>432</v>
      </c>
      <c r="CT259" s="157">
        <v>432</v>
      </c>
      <c r="CU259" s="157">
        <v>432</v>
      </c>
      <c r="CV259" s="158">
        <v>432</v>
      </c>
      <c r="CW259" s="157">
        <v>432</v>
      </c>
      <c r="CX259" s="157">
        <v>233</v>
      </c>
      <c r="CY259" s="157">
        <v>233</v>
      </c>
      <c r="CZ259" s="157">
        <v>348</v>
      </c>
      <c r="DA259" s="157">
        <v>432</v>
      </c>
      <c r="DB259" s="157">
        <v>432</v>
      </c>
      <c r="DC259" s="157">
        <v>432</v>
      </c>
      <c r="DD259" s="157">
        <v>432</v>
      </c>
      <c r="DE259" s="157">
        <v>432</v>
      </c>
    </row>
    <row r="260" spans="1:109">
      <c r="A260" s="143">
        <v>260</v>
      </c>
      <c r="B260" s="691"/>
      <c r="C260" s="163"/>
      <c r="D260" s="305" t="s">
        <v>1167</v>
      </c>
      <c r="E260" s="159">
        <v>62</v>
      </c>
      <c r="F260" s="159">
        <v>62</v>
      </c>
      <c r="G260" s="160">
        <v>56</v>
      </c>
      <c r="H260" s="159">
        <v>48</v>
      </c>
      <c r="I260" s="159">
        <v>37</v>
      </c>
      <c r="J260" s="160">
        <v>30</v>
      </c>
      <c r="K260" s="159">
        <v>25</v>
      </c>
      <c r="L260" s="160">
        <v>22</v>
      </c>
      <c r="M260" s="159">
        <v>62</v>
      </c>
      <c r="N260" s="159">
        <v>62</v>
      </c>
      <c r="O260" s="160">
        <v>56</v>
      </c>
      <c r="P260" s="159">
        <v>48</v>
      </c>
      <c r="Q260" s="159">
        <v>37</v>
      </c>
      <c r="R260" s="159">
        <v>30</v>
      </c>
      <c r="S260" s="160">
        <v>25</v>
      </c>
      <c r="T260" s="159">
        <v>22</v>
      </c>
      <c r="U260" s="159">
        <v>51</v>
      </c>
      <c r="V260" s="159">
        <v>51</v>
      </c>
      <c r="W260" s="159">
        <v>51</v>
      </c>
      <c r="X260" s="159">
        <v>48</v>
      </c>
      <c r="Y260" s="159">
        <v>37</v>
      </c>
      <c r="Z260" s="159">
        <v>30</v>
      </c>
      <c r="AA260" s="159">
        <v>25</v>
      </c>
      <c r="AB260" s="159">
        <v>22</v>
      </c>
      <c r="AC260" s="691"/>
      <c r="AD260" s="163"/>
      <c r="AE260" s="305" t="s">
        <v>1167</v>
      </c>
      <c r="AF260" s="159">
        <v>309</v>
      </c>
      <c r="AG260" s="159">
        <v>309</v>
      </c>
      <c r="AH260" s="160">
        <v>284</v>
      </c>
      <c r="AI260" s="159">
        <v>240</v>
      </c>
      <c r="AJ260" s="159">
        <v>185</v>
      </c>
      <c r="AK260" s="160">
        <v>149</v>
      </c>
      <c r="AL260" s="159">
        <v>125</v>
      </c>
      <c r="AM260" s="160">
        <v>108</v>
      </c>
      <c r="AN260" s="159">
        <v>309</v>
      </c>
      <c r="AO260" s="159">
        <v>309</v>
      </c>
      <c r="AP260" s="160">
        <v>284</v>
      </c>
      <c r="AQ260" s="159">
        <v>240</v>
      </c>
      <c r="AR260" s="159">
        <v>185</v>
      </c>
      <c r="AS260" s="159">
        <v>149</v>
      </c>
      <c r="AT260" s="160">
        <v>125</v>
      </c>
      <c r="AU260" s="159">
        <v>108</v>
      </c>
      <c r="AV260" s="159">
        <v>456</v>
      </c>
      <c r="AW260" s="159">
        <v>456</v>
      </c>
      <c r="AX260" s="159">
        <v>456</v>
      </c>
      <c r="AY260" s="159">
        <v>429</v>
      </c>
      <c r="AZ260" s="159">
        <v>329</v>
      </c>
      <c r="BA260" s="159">
        <v>267</v>
      </c>
      <c r="BB260" s="159">
        <v>224</v>
      </c>
      <c r="BC260" s="159">
        <v>194</v>
      </c>
      <c r="BD260" s="691"/>
      <c r="BE260" s="163"/>
      <c r="BF260" s="305" t="s">
        <v>1167</v>
      </c>
      <c r="BG260" s="159">
        <v>239</v>
      </c>
      <c r="BH260" s="159">
        <v>337</v>
      </c>
      <c r="BI260" s="160">
        <v>447</v>
      </c>
      <c r="BJ260" s="159">
        <v>509</v>
      </c>
      <c r="BK260" s="159">
        <v>510</v>
      </c>
      <c r="BL260" s="160">
        <v>510</v>
      </c>
      <c r="BM260" s="159">
        <v>509</v>
      </c>
      <c r="BN260" s="160">
        <v>510</v>
      </c>
      <c r="BO260" s="159">
        <v>239</v>
      </c>
      <c r="BP260" s="159">
        <v>337</v>
      </c>
      <c r="BQ260" s="160">
        <v>447</v>
      </c>
      <c r="BR260" s="159">
        <v>509</v>
      </c>
      <c r="BS260" s="159">
        <v>510</v>
      </c>
      <c r="BT260" s="159">
        <v>510</v>
      </c>
      <c r="BU260" s="160">
        <v>509</v>
      </c>
      <c r="BV260" s="159">
        <v>510</v>
      </c>
      <c r="BW260" s="159">
        <v>197</v>
      </c>
      <c r="BX260" s="159">
        <v>278</v>
      </c>
      <c r="BY260" s="159">
        <v>402</v>
      </c>
      <c r="BZ260" s="159">
        <v>509</v>
      </c>
      <c r="CA260" s="159">
        <v>510</v>
      </c>
      <c r="CB260" s="159">
        <v>510</v>
      </c>
      <c r="CC260" s="159">
        <v>509</v>
      </c>
      <c r="CD260" s="159">
        <v>510</v>
      </c>
      <c r="CE260" s="691"/>
      <c r="CF260" s="163"/>
      <c r="CG260" s="305" t="s">
        <v>1167</v>
      </c>
      <c r="CH260" s="159">
        <v>160</v>
      </c>
      <c r="CI260" s="159">
        <v>217</v>
      </c>
      <c r="CJ260" s="160">
        <v>353</v>
      </c>
      <c r="CK260" s="159">
        <v>432</v>
      </c>
      <c r="CL260" s="159">
        <v>432</v>
      </c>
      <c r="CM260" s="160">
        <v>432</v>
      </c>
      <c r="CN260" s="159">
        <v>432</v>
      </c>
      <c r="CO260" s="160">
        <v>432</v>
      </c>
      <c r="CP260" s="159">
        <v>160</v>
      </c>
      <c r="CQ260" s="159">
        <v>217</v>
      </c>
      <c r="CR260" s="160">
        <v>353</v>
      </c>
      <c r="CS260" s="159">
        <v>432</v>
      </c>
      <c r="CT260" s="159">
        <v>432</v>
      </c>
      <c r="CU260" s="159">
        <v>432</v>
      </c>
      <c r="CV260" s="160">
        <v>432</v>
      </c>
      <c r="CW260" s="159">
        <v>432</v>
      </c>
      <c r="CX260" s="159">
        <v>212</v>
      </c>
      <c r="CY260" s="159">
        <v>212</v>
      </c>
      <c r="CZ260" s="159">
        <v>318</v>
      </c>
      <c r="DA260" s="159">
        <v>432</v>
      </c>
      <c r="DB260" s="159">
        <v>432</v>
      </c>
      <c r="DC260" s="159">
        <v>432</v>
      </c>
      <c r="DD260" s="159">
        <v>432</v>
      </c>
      <c r="DE260" s="159">
        <v>432</v>
      </c>
    </row>
    <row r="261" spans="1:109">
      <c r="A261" s="143">
        <v>261</v>
      </c>
      <c r="B261" s="691"/>
      <c r="C261" s="164"/>
      <c r="D261" s="303" t="s">
        <v>1165</v>
      </c>
      <c r="E261" s="155">
        <v>94</v>
      </c>
      <c r="F261" s="155">
        <v>94</v>
      </c>
      <c r="G261" s="156">
        <v>69</v>
      </c>
      <c r="H261" s="155">
        <v>48</v>
      </c>
      <c r="I261" s="155">
        <v>37</v>
      </c>
      <c r="J261" s="156">
        <v>30</v>
      </c>
      <c r="K261" s="155">
        <v>25</v>
      </c>
      <c r="L261" s="156">
        <v>22</v>
      </c>
      <c r="M261" s="155">
        <v>94</v>
      </c>
      <c r="N261" s="155">
        <v>94</v>
      </c>
      <c r="O261" s="156">
        <v>69</v>
      </c>
      <c r="P261" s="155">
        <v>48</v>
      </c>
      <c r="Q261" s="155">
        <v>37</v>
      </c>
      <c r="R261" s="155">
        <v>30</v>
      </c>
      <c r="S261" s="156">
        <v>25</v>
      </c>
      <c r="T261" s="155">
        <v>22</v>
      </c>
      <c r="U261" s="155">
        <v>67</v>
      </c>
      <c r="V261" s="155">
        <v>67</v>
      </c>
      <c r="W261" s="155">
        <v>67</v>
      </c>
      <c r="X261" s="155">
        <v>48</v>
      </c>
      <c r="Y261" s="155">
        <v>37</v>
      </c>
      <c r="Z261" s="155">
        <v>30</v>
      </c>
      <c r="AA261" s="155">
        <v>25</v>
      </c>
      <c r="AB261" s="155">
        <v>22</v>
      </c>
      <c r="AC261" s="691"/>
      <c r="AD261" s="164"/>
      <c r="AE261" s="303" t="s">
        <v>1165</v>
      </c>
      <c r="AF261" s="155">
        <v>562</v>
      </c>
      <c r="AG261" s="155">
        <v>562</v>
      </c>
      <c r="AH261" s="156">
        <v>410</v>
      </c>
      <c r="AI261" s="155">
        <v>284</v>
      </c>
      <c r="AJ261" s="155">
        <v>218</v>
      </c>
      <c r="AK261" s="156">
        <v>177</v>
      </c>
      <c r="AL261" s="155">
        <v>148</v>
      </c>
      <c r="AM261" s="156">
        <v>128</v>
      </c>
      <c r="AN261" s="155">
        <v>562</v>
      </c>
      <c r="AO261" s="155">
        <v>562</v>
      </c>
      <c r="AP261" s="156">
        <v>410</v>
      </c>
      <c r="AQ261" s="155">
        <v>284</v>
      </c>
      <c r="AR261" s="155">
        <v>218</v>
      </c>
      <c r="AS261" s="155">
        <v>177</v>
      </c>
      <c r="AT261" s="156">
        <v>148</v>
      </c>
      <c r="AU261" s="155">
        <v>128</v>
      </c>
      <c r="AV261" s="155">
        <v>713</v>
      </c>
      <c r="AW261" s="155">
        <v>713</v>
      </c>
      <c r="AX261" s="155">
        <v>713</v>
      </c>
      <c r="AY261" s="155">
        <v>505</v>
      </c>
      <c r="AZ261" s="155">
        <v>388</v>
      </c>
      <c r="BA261" s="155">
        <v>314</v>
      </c>
      <c r="BB261" s="155">
        <v>264</v>
      </c>
      <c r="BC261" s="155">
        <v>228</v>
      </c>
      <c r="BD261" s="691"/>
      <c r="BE261" s="164"/>
      <c r="BF261" s="303" t="s">
        <v>1165</v>
      </c>
      <c r="BG261" s="155">
        <v>422</v>
      </c>
      <c r="BH261" s="155">
        <v>554</v>
      </c>
      <c r="BI261" s="156">
        <v>571</v>
      </c>
      <c r="BJ261" s="155">
        <v>513</v>
      </c>
      <c r="BK261" s="155">
        <v>510</v>
      </c>
      <c r="BL261" s="156">
        <v>510</v>
      </c>
      <c r="BM261" s="155">
        <v>510</v>
      </c>
      <c r="BN261" s="156">
        <v>510</v>
      </c>
      <c r="BO261" s="155">
        <v>422</v>
      </c>
      <c r="BP261" s="155">
        <v>554</v>
      </c>
      <c r="BQ261" s="156">
        <v>571</v>
      </c>
      <c r="BR261" s="155">
        <v>513</v>
      </c>
      <c r="BS261" s="155">
        <v>510</v>
      </c>
      <c r="BT261" s="155">
        <v>510</v>
      </c>
      <c r="BU261" s="156">
        <v>510</v>
      </c>
      <c r="BV261" s="155">
        <v>510</v>
      </c>
      <c r="BW261" s="155">
        <v>301</v>
      </c>
      <c r="BX261" s="155">
        <v>395</v>
      </c>
      <c r="BY261" s="155">
        <v>559</v>
      </c>
      <c r="BZ261" s="155">
        <v>513</v>
      </c>
      <c r="CA261" s="155">
        <v>510</v>
      </c>
      <c r="CB261" s="155">
        <v>510</v>
      </c>
      <c r="CC261" s="155">
        <v>510</v>
      </c>
      <c r="CD261" s="155">
        <v>510</v>
      </c>
      <c r="CE261" s="691"/>
      <c r="CF261" s="164"/>
      <c r="CG261" s="303" t="s">
        <v>1165</v>
      </c>
      <c r="CH261" s="155">
        <v>278</v>
      </c>
      <c r="CI261" s="155">
        <v>333</v>
      </c>
      <c r="CJ261" s="156">
        <v>432</v>
      </c>
      <c r="CK261" s="155">
        <v>432</v>
      </c>
      <c r="CL261" s="155">
        <v>432</v>
      </c>
      <c r="CM261" s="156">
        <v>432</v>
      </c>
      <c r="CN261" s="155">
        <v>432</v>
      </c>
      <c r="CO261" s="156">
        <v>432</v>
      </c>
      <c r="CP261" s="155">
        <v>278</v>
      </c>
      <c r="CQ261" s="155">
        <v>333</v>
      </c>
      <c r="CR261" s="156">
        <v>432</v>
      </c>
      <c r="CS261" s="155">
        <v>432</v>
      </c>
      <c r="CT261" s="155">
        <v>432</v>
      </c>
      <c r="CU261" s="155">
        <v>432</v>
      </c>
      <c r="CV261" s="156">
        <v>432</v>
      </c>
      <c r="CW261" s="155">
        <v>432</v>
      </c>
      <c r="CX261" s="155">
        <v>332</v>
      </c>
      <c r="CY261" s="155">
        <v>332</v>
      </c>
      <c r="CZ261" s="155">
        <v>422</v>
      </c>
      <c r="DA261" s="155">
        <v>432</v>
      </c>
      <c r="DB261" s="155">
        <v>432</v>
      </c>
      <c r="DC261" s="155">
        <v>432</v>
      </c>
      <c r="DD261" s="155">
        <v>432</v>
      </c>
      <c r="DE261" s="155">
        <v>432</v>
      </c>
    </row>
    <row r="262" spans="1:109">
      <c r="A262" s="143">
        <v>262</v>
      </c>
      <c r="B262" s="691"/>
      <c r="C262" s="699">
        <v>130</v>
      </c>
      <c r="D262" s="304" t="s">
        <v>1166</v>
      </c>
      <c r="E262" s="157">
        <v>64</v>
      </c>
      <c r="F262" s="157">
        <v>64</v>
      </c>
      <c r="G262" s="158">
        <v>62</v>
      </c>
      <c r="H262" s="157">
        <v>48</v>
      </c>
      <c r="I262" s="157">
        <v>37</v>
      </c>
      <c r="J262" s="158">
        <v>30</v>
      </c>
      <c r="K262" s="157">
        <v>25</v>
      </c>
      <c r="L262" s="158">
        <v>21</v>
      </c>
      <c r="M262" s="157">
        <v>64</v>
      </c>
      <c r="N262" s="157">
        <v>64</v>
      </c>
      <c r="O262" s="158">
        <v>62</v>
      </c>
      <c r="P262" s="157">
        <v>48</v>
      </c>
      <c r="Q262" s="157">
        <v>37</v>
      </c>
      <c r="R262" s="157">
        <v>30</v>
      </c>
      <c r="S262" s="158">
        <v>25</v>
      </c>
      <c r="T262" s="157">
        <v>21</v>
      </c>
      <c r="U262" s="157">
        <v>53</v>
      </c>
      <c r="V262" s="157">
        <v>53</v>
      </c>
      <c r="W262" s="157">
        <v>53</v>
      </c>
      <c r="X262" s="157">
        <v>48</v>
      </c>
      <c r="Y262" s="157">
        <v>37</v>
      </c>
      <c r="Z262" s="157">
        <v>30</v>
      </c>
      <c r="AA262" s="157">
        <v>25</v>
      </c>
      <c r="AB262" s="157">
        <v>21</v>
      </c>
      <c r="AC262" s="691"/>
      <c r="AD262" s="699">
        <v>130</v>
      </c>
      <c r="AE262" s="304" t="s">
        <v>1166</v>
      </c>
      <c r="AF262" s="157">
        <v>379</v>
      </c>
      <c r="AG262" s="157">
        <v>379</v>
      </c>
      <c r="AH262" s="158">
        <v>371</v>
      </c>
      <c r="AI262" s="157">
        <v>284</v>
      </c>
      <c r="AJ262" s="157">
        <v>217</v>
      </c>
      <c r="AK262" s="158">
        <v>177</v>
      </c>
      <c r="AL262" s="157">
        <v>148</v>
      </c>
      <c r="AM262" s="158">
        <v>128</v>
      </c>
      <c r="AN262" s="157">
        <v>379</v>
      </c>
      <c r="AO262" s="157">
        <v>379</v>
      </c>
      <c r="AP262" s="158">
        <v>371</v>
      </c>
      <c r="AQ262" s="157">
        <v>284</v>
      </c>
      <c r="AR262" s="157">
        <v>217</v>
      </c>
      <c r="AS262" s="157">
        <v>177</v>
      </c>
      <c r="AT262" s="158">
        <v>148</v>
      </c>
      <c r="AU262" s="157">
        <v>128</v>
      </c>
      <c r="AV262" s="157">
        <v>556</v>
      </c>
      <c r="AW262" s="157">
        <v>556</v>
      </c>
      <c r="AX262" s="157">
        <v>556</v>
      </c>
      <c r="AY262" s="157">
        <v>507</v>
      </c>
      <c r="AZ262" s="157">
        <v>387</v>
      </c>
      <c r="BA262" s="157">
        <v>314</v>
      </c>
      <c r="BB262" s="157">
        <v>264</v>
      </c>
      <c r="BC262" s="157">
        <v>228</v>
      </c>
      <c r="BD262" s="691"/>
      <c r="BE262" s="699">
        <v>130</v>
      </c>
      <c r="BF262" s="304" t="s">
        <v>1166</v>
      </c>
      <c r="BG262" s="157">
        <v>285</v>
      </c>
      <c r="BH262" s="157">
        <v>374</v>
      </c>
      <c r="BI262" s="158">
        <v>518</v>
      </c>
      <c r="BJ262" s="157">
        <v>513</v>
      </c>
      <c r="BK262" s="157">
        <v>510</v>
      </c>
      <c r="BL262" s="158">
        <v>510</v>
      </c>
      <c r="BM262" s="157">
        <v>509</v>
      </c>
      <c r="BN262" s="158">
        <v>509</v>
      </c>
      <c r="BO262" s="157">
        <v>285</v>
      </c>
      <c r="BP262" s="157">
        <v>374</v>
      </c>
      <c r="BQ262" s="158">
        <v>518</v>
      </c>
      <c r="BR262" s="157">
        <v>513</v>
      </c>
      <c r="BS262" s="157">
        <v>510</v>
      </c>
      <c r="BT262" s="157">
        <v>510</v>
      </c>
      <c r="BU262" s="158">
        <v>509</v>
      </c>
      <c r="BV262" s="157">
        <v>509</v>
      </c>
      <c r="BW262" s="157">
        <v>234</v>
      </c>
      <c r="BX262" s="157">
        <v>308</v>
      </c>
      <c r="BY262" s="157">
        <v>436</v>
      </c>
      <c r="BZ262" s="157">
        <v>514</v>
      </c>
      <c r="CA262" s="157">
        <v>510</v>
      </c>
      <c r="CB262" s="157">
        <v>510</v>
      </c>
      <c r="CC262" s="157">
        <v>509</v>
      </c>
      <c r="CD262" s="157">
        <v>509</v>
      </c>
      <c r="CE262" s="691"/>
      <c r="CF262" s="699">
        <v>130</v>
      </c>
      <c r="CG262" s="304" t="s">
        <v>1166</v>
      </c>
      <c r="CH262" s="157">
        <v>187</v>
      </c>
      <c r="CI262" s="157">
        <v>224</v>
      </c>
      <c r="CJ262" s="158">
        <v>392</v>
      </c>
      <c r="CK262" s="157">
        <v>432</v>
      </c>
      <c r="CL262" s="157">
        <v>432</v>
      </c>
      <c r="CM262" s="158">
        <v>432</v>
      </c>
      <c r="CN262" s="157">
        <v>432</v>
      </c>
      <c r="CO262" s="158">
        <v>432</v>
      </c>
      <c r="CP262" s="157">
        <v>187</v>
      </c>
      <c r="CQ262" s="157">
        <v>224</v>
      </c>
      <c r="CR262" s="158">
        <v>392</v>
      </c>
      <c r="CS262" s="157">
        <v>432</v>
      </c>
      <c r="CT262" s="157">
        <v>432</v>
      </c>
      <c r="CU262" s="157">
        <v>432</v>
      </c>
      <c r="CV262" s="158">
        <v>432</v>
      </c>
      <c r="CW262" s="157">
        <v>432</v>
      </c>
      <c r="CX262" s="157">
        <v>259</v>
      </c>
      <c r="CY262" s="157">
        <v>259</v>
      </c>
      <c r="CZ262" s="157">
        <v>330</v>
      </c>
      <c r="DA262" s="157">
        <v>432</v>
      </c>
      <c r="DB262" s="157">
        <v>432</v>
      </c>
      <c r="DC262" s="157">
        <v>432</v>
      </c>
      <c r="DD262" s="157">
        <v>432</v>
      </c>
      <c r="DE262" s="157">
        <v>432</v>
      </c>
    </row>
    <row r="263" spans="1:109">
      <c r="A263" s="143">
        <v>263</v>
      </c>
      <c r="B263" s="691"/>
      <c r="C263" s="700"/>
      <c r="D263" s="305" t="s">
        <v>1167</v>
      </c>
      <c r="E263" s="159">
        <v>58</v>
      </c>
      <c r="F263" s="159">
        <v>58</v>
      </c>
      <c r="G263" s="160">
        <v>55</v>
      </c>
      <c r="H263" s="159">
        <v>48</v>
      </c>
      <c r="I263" s="159">
        <v>37</v>
      </c>
      <c r="J263" s="160">
        <v>30</v>
      </c>
      <c r="K263" s="159">
        <v>25</v>
      </c>
      <c r="L263" s="160">
        <v>22</v>
      </c>
      <c r="M263" s="159">
        <v>58</v>
      </c>
      <c r="N263" s="159">
        <v>58</v>
      </c>
      <c r="O263" s="160">
        <v>55</v>
      </c>
      <c r="P263" s="159">
        <v>48</v>
      </c>
      <c r="Q263" s="159">
        <v>37</v>
      </c>
      <c r="R263" s="159">
        <v>30</v>
      </c>
      <c r="S263" s="160">
        <v>25</v>
      </c>
      <c r="T263" s="159">
        <v>22</v>
      </c>
      <c r="U263" s="159">
        <v>48</v>
      </c>
      <c r="V263" s="159">
        <v>48</v>
      </c>
      <c r="W263" s="159">
        <v>48</v>
      </c>
      <c r="X263" s="159">
        <v>48</v>
      </c>
      <c r="Y263" s="159">
        <v>37</v>
      </c>
      <c r="Z263" s="159">
        <v>30</v>
      </c>
      <c r="AA263" s="159">
        <v>25</v>
      </c>
      <c r="AB263" s="159">
        <v>22</v>
      </c>
      <c r="AC263" s="691"/>
      <c r="AD263" s="700"/>
      <c r="AE263" s="305" t="s">
        <v>1167</v>
      </c>
      <c r="AF263" s="159">
        <v>346</v>
      </c>
      <c r="AG263" s="159">
        <v>346</v>
      </c>
      <c r="AH263" s="160">
        <v>329</v>
      </c>
      <c r="AI263" s="159">
        <v>283</v>
      </c>
      <c r="AJ263" s="159">
        <v>218</v>
      </c>
      <c r="AK263" s="160">
        <v>177</v>
      </c>
      <c r="AL263" s="159">
        <v>148</v>
      </c>
      <c r="AM263" s="160">
        <v>128</v>
      </c>
      <c r="AN263" s="159">
        <v>346</v>
      </c>
      <c r="AO263" s="159">
        <v>346</v>
      </c>
      <c r="AP263" s="160">
        <v>329</v>
      </c>
      <c r="AQ263" s="159">
        <v>283</v>
      </c>
      <c r="AR263" s="159">
        <v>218</v>
      </c>
      <c r="AS263" s="159">
        <v>177</v>
      </c>
      <c r="AT263" s="160">
        <v>148</v>
      </c>
      <c r="AU263" s="159">
        <v>128</v>
      </c>
      <c r="AV263" s="159">
        <v>508</v>
      </c>
      <c r="AW263" s="159">
        <v>508</v>
      </c>
      <c r="AX263" s="159">
        <v>508</v>
      </c>
      <c r="AY263" s="159">
        <v>505</v>
      </c>
      <c r="AZ263" s="159">
        <v>388</v>
      </c>
      <c r="BA263" s="159">
        <v>314</v>
      </c>
      <c r="BB263" s="159">
        <v>265</v>
      </c>
      <c r="BC263" s="159">
        <v>228</v>
      </c>
      <c r="BD263" s="691"/>
      <c r="BE263" s="700"/>
      <c r="BF263" s="305" t="s">
        <v>1167</v>
      </c>
      <c r="BG263" s="159">
        <v>260</v>
      </c>
      <c r="BH263" s="159">
        <v>341</v>
      </c>
      <c r="BI263" s="160">
        <v>458</v>
      </c>
      <c r="BJ263" s="159">
        <v>512</v>
      </c>
      <c r="BK263" s="159">
        <v>510</v>
      </c>
      <c r="BL263" s="160">
        <v>510</v>
      </c>
      <c r="BM263" s="159">
        <v>509</v>
      </c>
      <c r="BN263" s="160">
        <v>510</v>
      </c>
      <c r="BO263" s="159">
        <v>260</v>
      </c>
      <c r="BP263" s="159">
        <v>341</v>
      </c>
      <c r="BQ263" s="160">
        <v>458</v>
      </c>
      <c r="BR263" s="159">
        <v>512</v>
      </c>
      <c r="BS263" s="159">
        <v>510</v>
      </c>
      <c r="BT263" s="159">
        <v>510</v>
      </c>
      <c r="BU263" s="160">
        <v>509</v>
      </c>
      <c r="BV263" s="159">
        <v>510</v>
      </c>
      <c r="BW263" s="159">
        <v>215</v>
      </c>
      <c r="BX263" s="159">
        <v>282</v>
      </c>
      <c r="BY263" s="159">
        <v>399</v>
      </c>
      <c r="BZ263" s="159">
        <v>512</v>
      </c>
      <c r="CA263" s="159">
        <v>510</v>
      </c>
      <c r="CB263" s="159">
        <v>510</v>
      </c>
      <c r="CC263" s="159">
        <v>509</v>
      </c>
      <c r="CD263" s="159">
        <v>510</v>
      </c>
      <c r="CE263" s="691"/>
      <c r="CF263" s="700"/>
      <c r="CG263" s="305" t="s">
        <v>1167</v>
      </c>
      <c r="CH263" s="159">
        <v>171</v>
      </c>
      <c r="CI263" s="159">
        <v>205</v>
      </c>
      <c r="CJ263" s="160">
        <v>347</v>
      </c>
      <c r="CK263" s="159">
        <v>432</v>
      </c>
      <c r="CL263" s="159">
        <v>432</v>
      </c>
      <c r="CM263" s="160">
        <v>432</v>
      </c>
      <c r="CN263" s="159">
        <v>432</v>
      </c>
      <c r="CO263" s="160">
        <v>432</v>
      </c>
      <c r="CP263" s="159">
        <v>171</v>
      </c>
      <c r="CQ263" s="159">
        <v>205</v>
      </c>
      <c r="CR263" s="160">
        <v>347</v>
      </c>
      <c r="CS263" s="159">
        <v>432</v>
      </c>
      <c r="CT263" s="159">
        <v>432</v>
      </c>
      <c r="CU263" s="159">
        <v>432</v>
      </c>
      <c r="CV263" s="160">
        <v>432</v>
      </c>
      <c r="CW263" s="159">
        <v>432</v>
      </c>
      <c r="CX263" s="159">
        <v>237</v>
      </c>
      <c r="CY263" s="159">
        <v>237</v>
      </c>
      <c r="CZ263" s="159">
        <v>301</v>
      </c>
      <c r="DA263" s="159">
        <v>432</v>
      </c>
      <c r="DB263" s="159">
        <v>432</v>
      </c>
      <c r="DC263" s="159">
        <v>432</v>
      </c>
      <c r="DD263" s="159">
        <v>432</v>
      </c>
      <c r="DE263" s="159">
        <v>432</v>
      </c>
    </row>
    <row r="264" spans="1:109">
      <c r="A264" s="143">
        <v>264</v>
      </c>
      <c r="B264" s="691"/>
      <c r="C264" s="710">
        <v>140</v>
      </c>
      <c r="D264" s="303" t="s">
        <v>1165</v>
      </c>
      <c r="E264" s="155">
        <v>90</v>
      </c>
      <c r="F264" s="155">
        <v>90</v>
      </c>
      <c r="G264" s="156">
        <v>69</v>
      </c>
      <c r="H264" s="155">
        <v>48</v>
      </c>
      <c r="I264" s="155">
        <v>37</v>
      </c>
      <c r="J264" s="156">
        <v>30</v>
      </c>
      <c r="K264" s="155">
        <v>25</v>
      </c>
      <c r="L264" s="156">
        <v>22</v>
      </c>
      <c r="M264" s="155">
        <v>90</v>
      </c>
      <c r="N264" s="155">
        <v>90</v>
      </c>
      <c r="O264" s="156">
        <v>69</v>
      </c>
      <c r="P264" s="155">
        <v>48</v>
      </c>
      <c r="Q264" s="155">
        <v>37</v>
      </c>
      <c r="R264" s="155">
        <v>30</v>
      </c>
      <c r="S264" s="156">
        <v>25</v>
      </c>
      <c r="T264" s="155">
        <v>22</v>
      </c>
      <c r="U264" s="155">
        <v>58</v>
      </c>
      <c r="V264" s="155">
        <v>58</v>
      </c>
      <c r="W264" s="155">
        <v>58</v>
      </c>
      <c r="X264" s="155">
        <v>48</v>
      </c>
      <c r="Y264" s="155">
        <v>37</v>
      </c>
      <c r="Z264" s="155">
        <v>30</v>
      </c>
      <c r="AA264" s="155">
        <v>25</v>
      </c>
      <c r="AB264" s="155">
        <v>22</v>
      </c>
      <c r="AC264" s="691"/>
      <c r="AD264" s="710">
        <v>140</v>
      </c>
      <c r="AE264" s="303" t="s">
        <v>1165</v>
      </c>
      <c r="AF264" s="155">
        <v>624</v>
      </c>
      <c r="AG264" s="155">
        <v>624</v>
      </c>
      <c r="AH264" s="156">
        <v>480</v>
      </c>
      <c r="AI264" s="155">
        <v>332</v>
      </c>
      <c r="AJ264" s="155">
        <v>255</v>
      </c>
      <c r="AK264" s="156">
        <v>207</v>
      </c>
      <c r="AL264" s="155">
        <v>174</v>
      </c>
      <c r="AM264" s="156">
        <v>150</v>
      </c>
      <c r="AN264" s="155">
        <v>624</v>
      </c>
      <c r="AO264" s="155">
        <v>624</v>
      </c>
      <c r="AP264" s="156">
        <v>480</v>
      </c>
      <c r="AQ264" s="155">
        <v>332</v>
      </c>
      <c r="AR264" s="155">
        <v>255</v>
      </c>
      <c r="AS264" s="155">
        <v>207</v>
      </c>
      <c r="AT264" s="156">
        <v>174</v>
      </c>
      <c r="AU264" s="155">
        <v>150</v>
      </c>
      <c r="AV264" s="155">
        <v>713</v>
      </c>
      <c r="AW264" s="155">
        <v>713</v>
      </c>
      <c r="AX264" s="155">
        <v>713</v>
      </c>
      <c r="AY264" s="155">
        <v>590</v>
      </c>
      <c r="AZ264" s="155">
        <v>452</v>
      </c>
      <c r="BA264" s="155">
        <v>366</v>
      </c>
      <c r="BB264" s="155">
        <v>308</v>
      </c>
      <c r="BC264" s="155">
        <v>265</v>
      </c>
      <c r="BD264" s="691"/>
      <c r="BE264" s="710">
        <v>140</v>
      </c>
      <c r="BF264" s="303" t="s">
        <v>1165</v>
      </c>
      <c r="BG264" s="155">
        <v>457</v>
      </c>
      <c r="BH264" s="155">
        <v>562</v>
      </c>
      <c r="BI264" s="156">
        <v>600</v>
      </c>
      <c r="BJ264" s="155">
        <v>533</v>
      </c>
      <c r="BK264" s="155">
        <v>510</v>
      </c>
      <c r="BL264" s="156">
        <v>510</v>
      </c>
      <c r="BM264" s="155">
        <v>510</v>
      </c>
      <c r="BN264" s="156">
        <v>510</v>
      </c>
      <c r="BO264" s="155">
        <v>457</v>
      </c>
      <c r="BP264" s="155">
        <v>562</v>
      </c>
      <c r="BQ264" s="156">
        <v>600</v>
      </c>
      <c r="BR264" s="155">
        <v>533</v>
      </c>
      <c r="BS264" s="155">
        <v>510</v>
      </c>
      <c r="BT264" s="155">
        <v>510</v>
      </c>
      <c r="BU264" s="156">
        <v>510</v>
      </c>
      <c r="BV264" s="155">
        <v>510</v>
      </c>
      <c r="BW264" s="155">
        <v>295</v>
      </c>
      <c r="BX264" s="155">
        <v>362</v>
      </c>
      <c r="BY264" s="155">
        <v>503</v>
      </c>
      <c r="BZ264" s="155">
        <v>533</v>
      </c>
      <c r="CA264" s="155">
        <v>510</v>
      </c>
      <c r="CB264" s="155">
        <v>510</v>
      </c>
      <c r="CC264" s="155">
        <v>510</v>
      </c>
      <c r="CD264" s="155">
        <v>510</v>
      </c>
      <c r="CE264" s="691"/>
      <c r="CF264" s="710">
        <v>140</v>
      </c>
      <c r="CG264" s="303" t="s">
        <v>1165</v>
      </c>
      <c r="CH264" s="155">
        <v>301</v>
      </c>
      <c r="CI264" s="155">
        <v>315</v>
      </c>
      <c r="CJ264" s="156">
        <v>432</v>
      </c>
      <c r="CK264" s="155">
        <v>432</v>
      </c>
      <c r="CL264" s="155">
        <v>432</v>
      </c>
      <c r="CM264" s="156">
        <v>432</v>
      </c>
      <c r="CN264" s="155">
        <v>432</v>
      </c>
      <c r="CO264" s="156">
        <v>432</v>
      </c>
      <c r="CP264" s="155">
        <v>301</v>
      </c>
      <c r="CQ264" s="155">
        <v>315</v>
      </c>
      <c r="CR264" s="156">
        <v>432</v>
      </c>
      <c r="CS264" s="155">
        <v>432</v>
      </c>
      <c r="CT264" s="155">
        <v>432</v>
      </c>
      <c r="CU264" s="155">
        <v>432</v>
      </c>
      <c r="CV264" s="156">
        <v>432</v>
      </c>
      <c r="CW264" s="155">
        <v>432</v>
      </c>
      <c r="CX264" s="155">
        <v>332</v>
      </c>
      <c r="CY264" s="155">
        <v>332</v>
      </c>
      <c r="CZ264" s="155">
        <v>362</v>
      </c>
      <c r="DA264" s="155">
        <v>432</v>
      </c>
      <c r="DB264" s="155">
        <v>432</v>
      </c>
      <c r="DC264" s="155">
        <v>432</v>
      </c>
      <c r="DD264" s="155">
        <v>432</v>
      </c>
      <c r="DE264" s="155">
        <v>432</v>
      </c>
    </row>
    <row r="265" spans="1:109">
      <c r="A265" s="143">
        <v>265</v>
      </c>
      <c r="B265" s="691"/>
      <c r="C265" s="711"/>
      <c r="D265" s="304" t="s">
        <v>1166</v>
      </c>
      <c r="E265" s="157">
        <v>60</v>
      </c>
      <c r="F265" s="157">
        <v>60</v>
      </c>
      <c r="G265" s="158">
        <v>60</v>
      </c>
      <c r="H265" s="157">
        <v>48</v>
      </c>
      <c r="I265" s="157">
        <v>37</v>
      </c>
      <c r="J265" s="158">
        <v>30</v>
      </c>
      <c r="K265" s="157">
        <v>25</v>
      </c>
      <c r="L265" s="158">
        <v>21</v>
      </c>
      <c r="M265" s="157">
        <v>60</v>
      </c>
      <c r="N265" s="157">
        <v>60</v>
      </c>
      <c r="O265" s="158">
        <v>60</v>
      </c>
      <c r="P265" s="157">
        <v>48</v>
      </c>
      <c r="Q265" s="157">
        <v>37</v>
      </c>
      <c r="R265" s="157">
        <v>30</v>
      </c>
      <c r="S265" s="158">
        <v>25</v>
      </c>
      <c r="T265" s="157">
        <v>21</v>
      </c>
      <c r="U265" s="157">
        <v>50</v>
      </c>
      <c r="V265" s="157">
        <v>50</v>
      </c>
      <c r="W265" s="157">
        <v>50</v>
      </c>
      <c r="X265" s="157">
        <v>48</v>
      </c>
      <c r="Y265" s="157">
        <v>37</v>
      </c>
      <c r="Z265" s="157">
        <v>30</v>
      </c>
      <c r="AA265" s="157">
        <v>25</v>
      </c>
      <c r="AB265" s="157">
        <v>21</v>
      </c>
      <c r="AC265" s="691"/>
      <c r="AD265" s="711"/>
      <c r="AE265" s="304" t="s">
        <v>1166</v>
      </c>
      <c r="AF265" s="157">
        <v>420</v>
      </c>
      <c r="AG265" s="157">
        <v>420</v>
      </c>
      <c r="AH265" s="158">
        <v>420</v>
      </c>
      <c r="AI265" s="157">
        <v>333</v>
      </c>
      <c r="AJ265" s="157">
        <v>255</v>
      </c>
      <c r="AK265" s="158">
        <v>206</v>
      </c>
      <c r="AL265" s="157">
        <v>174</v>
      </c>
      <c r="AM265" s="158">
        <v>150</v>
      </c>
      <c r="AN265" s="157">
        <v>420</v>
      </c>
      <c r="AO265" s="157">
        <v>420</v>
      </c>
      <c r="AP265" s="158">
        <v>420</v>
      </c>
      <c r="AQ265" s="157">
        <v>333</v>
      </c>
      <c r="AR265" s="157">
        <v>255</v>
      </c>
      <c r="AS265" s="157">
        <v>206</v>
      </c>
      <c r="AT265" s="158">
        <v>174</v>
      </c>
      <c r="AU265" s="157">
        <v>150</v>
      </c>
      <c r="AV265" s="157">
        <v>616</v>
      </c>
      <c r="AW265" s="157">
        <v>616</v>
      </c>
      <c r="AX265" s="157">
        <v>616</v>
      </c>
      <c r="AY265" s="157">
        <v>591</v>
      </c>
      <c r="AZ265" s="157">
        <v>452</v>
      </c>
      <c r="BA265" s="157">
        <v>366</v>
      </c>
      <c r="BB265" s="157">
        <v>308</v>
      </c>
      <c r="BC265" s="157">
        <v>265</v>
      </c>
      <c r="BD265" s="691"/>
      <c r="BE265" s="711"/>
      <c r="BF265" s="304" t="s">
        <v>1166</v>
      </c>
      <c r="BG265" s="157">
        <v>308</v>
      </c>
      <c r="BH265" s="157">
        <v>379</v>
      </c>
      <c r="BI265" s="158">
        <v>527</v>
      </c>
      <c r="BJ265" s="157">
        <v>533</v>
      </c>
      <c r="BK265" s="157">
        <v>510</v>
      </c>
      <c r="BL265" s="158">
        <v>510</v>
      </c>
      <c r="BM265" s="157">
        <v>509</v>
      </c>
      <c r="BN265" s="158">
        <v>509</v>
      </c>
      <c r="BO265" s="157">
        <v>308</v>
      </c>
      <c r="BP265" s="157">
        <v>379</v>
      </c>
      <c r="BQ265" s="158">
        <v>527</v>
      </c>
      <c r="BR265" s="157">
        <v>533</v>
      </c>
      <c r="BS265" s="157">
        <v>510</v>
      </c>
      <c r="BT265" s="157">
        <v>510</v>
      </c>
      <c r="BU265" s="158">
        <v>509</v>
      </c>
      <c r="BV265" s="157">
        <v>509</v>
      </c>
      <c r="BW265" s="157">
        <v>255</v>
      </c>
      <c r="BX265" s="157">
        <v>313</v>
      </c>
      <c r="BY265" s="157">
        <v>435</v>
      </c>
      <c r="BZ265" s="157">
        <v>534</v>
      </c>
      <c r="CA265" s="157">
        <v>510</v>
      </c>
      <c r="CB265" s="157">
        <v>510</v>
      </c>
      <c r="CC265" s="157">
        <v>509</v>
      </c>
      <c r="CD265" s="157">
        <v>509</v>
      </c>
      <c r="CE265" s="691"/>
      <c r="CF265" s="711"/>
      <c r="CG265" s="304" t="s">
        <v>1166</v>
      </c>
      <c r="CH265" s="157">
        <v>202</v>
      </c>
      <c r="CI265" s="157">
        <v>212</v>
      </c>
      <c r="CJ265" s="158">
        <v>380</v>
      </c>
      <c r="CK265" s="157">
        <v>432</v>
      </c>
      <c r="CL265" s="157">
        <v>432</v>
      </c>
      <c r="CM265" s="158">
        <v>432</v>
      </c>
      <c r="CN265" s="157">
        <v>432</v>
      </c>
      <c r="CO265" s="158">
        <v>432</v>
      </c>
      <c r="CP265" s="157">
        <v>202</v>
      </c>
      <c r="CQ265" s="157">
        <v>212</v>
      </c>
      <c r="CR265" s="158">
        <v>380</v>
      </c>
      <c r="CS265" s="157">
        <v>432</v>
      </c>
      <c r="CT265" s="157">
        <v>432</v>
      </c>
      <c r="CU265" s="157">
        <v>432</v>
      </c>
      <c r="CV265" s="158">
        <v>432</v>
      </c>
      <c r="CW265" s="157">
        <v>432</v>
      </c>
      <c r="CX265" s="157">
        <v>287</v>
      </c>
      <c r="CY265" s="157">
        <v>287</v>
      </c>
      <c r="CZ265" s="157">
        <v>315</v>
      </c>
      <c r="DA265" s="157">
        <v>432</v>
      </c>
      <c r="DB265" s="157">
        <v>432</v>
      </c>
      <c r="DC265" s="157">
        <v>432</v>
      </c>
      <c r="DD265" s="157">
        <v>432</v>
      </c>
      <c r="DE265" s="157">
        <v>432</v>
      </c>
    </row>
    <row r="266" spans="1:109">
      <c r="A266" s="143">
        <v>266</v>
      </c>
      <c r="B266" s="691"/>
      <c r="C266" s="712"/>
      <c r="D266" s="305" t="s">
        <v>1167</v>
      </c>
      <c r="E266" s="159">
        <v>55</v>
      </c>
      <c r="F266" s="159">
        <v>55</v>
      </c>
      <c r="G266" s="160">
        <v>54</v>
      </c>
      <c r="H266" s="159">
        <v>47</v>
      </c>
      <c r="I266" s="159">
        <v>37</v>
      </c>
      <c r="J266" s="160">
        <v>30</v>
      </c>
      <c r="K266" s="159">
        <v>25</v>
      </c>
      <c r="L266" s="160">
        <v>22</v>
      </c>
      <c r="M266" s="159">
        <v>55</v>
      </c>
      <c r="N266" s="159">
        <v>55</v>
      </c>
      <c r="O266" s="160">
        <v>54</v>
      </c>
      <c r="P266" s="159">
        <v>47</v>
      </c>
      <c r="Q266" s="159">
        <v>37</v>
      </c>
      <c r="R266" s="159">
        <v>30</v>
      </c>
      <c r="S266" s="160">
        <v>25</v>
      </c>
      <c r="T266" s="159">
        <v>22</v>
      </c>
      <c r="U266" s="159">
        <v>46</v>
      </c>
      <c r="V266" s="159">
        <v>46</v>
      </c>
      <c r="W266" s="159">
        <v>46</v>
      </c>
      <c r="X266" s="159">
        <v>46</v>
      </c>
      <c r="Y266" s="159">
        <v>37</v>
      </c>
      <c r="Z266" s="159">
        <v>30</v>
      </c>
      <c r="AA266" s="159">
        <v>25</v>
      </c>
      <c r="AB266" s="159">
        <v>22</v>
      </c>
      <c r="AC266" s="691"/>
      <c r="AD266" s="712"/>
      <c r="AE266" s="305" t="s">
        <v>1167</v>
      </c>
      <c r="AF266" s="159">
        <v>385</v>
      </c>
      <c r="AG266" s="159">
        <v>385</v>
      </c>
      <c r="AH266" s="160">
        <v>376</v>
      </c>
      <c r="AI266" s="159">
        <v>331</v>
      </c>
      <c r="AJ266" s="159">
        <v>256</v>
      </c>
      <c r="AK266" s="160">
        <v>206</v>
      </c>
      <c r="AL266" s="159">
        <v>174</v>
      </c>
      <c r="AM266" s="160">
        <v>150</v>
      </c>
      <c r="AN266" s="159">
        <v>385</v>
      </c>
      <c r="AO266" s="159">
        <v>385</v>
      </c>
      <c r="AP266" s="160">
        <v>376</v>
      </c>
      <c r="AQ266" s="159">
        <v>331</v>
      </c>
      <c r="AR266" s="159">
        <v>256</v>
      </c>
      <c r="AS266" s="159">
        <v>206</v>
      </c>
      <c r="AT266" s="160">
        <v>174</v>
      </c>
      <c r="AU266" s="159">
        <v>150</v>
      </c>
      <c r="AV266" s="159">
        <v>564</v>
      </c>
      <c r="AW266" s="159">
        <v>564</v>
      </c>
      <c r="AX266" s="159">
        <v>564</v>
      </c>
      <c r="AY266" s="159">
        <v>564</v>
      </c>
      <c r="AZ266" s="159">
        <v>453</v>
      </c>
      <c r="BA266" s="159">
        <v>367</v>
      </c>
      <c r="BB266" s="159">
        <v>308</v>
      </c>
      <c r="BC266" s="159">
        <v>266</v>
      </c>
      <c r="BD266" s="691"/>
      <c r="BE266" s="712"/>
      <c r="BF266" s="305" t="s">
        <v>1167</v>
      </c>
      <c r="BG266" s="159">
        <v>281</v>
      </c>
      <c r="BH266" s="159">
        <v>345</v>
      </c>
      <c r="BI266" s="160">
        <v>471</v>
      </c>
      <c r="BJ266" s="159">
        <v>529</v>
      </c>
      <c r="BK266" s="159">
        <v>510</v>
      </c>
      <c r="BL266" s="160">
        <v>510</v>
      </c>
      <c r="BM266" s="159">
        <v>509</v>
      </c>
      <c r="BN266" s="160">
        <v>510</v>
      </c>
      <c r="BO266" s="159">
        <v>281</v>
      </c>
      <c r="BP266" s="159">
        <v>345</v>
      </c>
      <c r="BQ266" s="160">
        <v>471</v>
      </c>
      <c r="BR266" s="159">
        <v>529</v>
      </c>
      <c r="BS266" s="159">
        <v>510</v>
      </c>
      <c r="BT266" s="159">
        <v>510</v>
      </c>
      <c r="BU266" s="160">
        <v>509</v>
      </c>
      <c r="BV266" s="159">
        <v>510</v>
      </c>
      <c r="BW266" s="159">
        <v>233</v>
      </c>
      <c r="BX266" s="159">
        <v>286</v>
      </c>
      <c r="BY266" s="159">
        <v>397</v>
      </c>
      <c r="BZ266" s="159">
        <v>509</v>
      </c>
      <c r="CA266" s="159">
        <v>510</v>
      </c>
      <c r="CB266" s="159">
        <v>510</v>
      </c>
      <c r="CC266" s="159">
        <v>509</v>
      </c>
      <c r="CD266" s="159">
        <v>510</v>
      </c>
      <c r="CE266" s="691"/>
      <c r="CF266" s="712"/>
      <c r="CG266" s="305" t="s">
        <v>1167</v>
      </c>
      <c r="CH266" s="159">
        <v>185</v>
      </c>
      <c r="CI266" s="159">
        <v>195</v>
      </c>
      <c r="CJ266" s="160">
        <v>339</v>
      </c>
      <c r="CK266" s="159">
        <v>430</v>
      </c>
      <c r="CL266" s="159">
        <v>432</v>
      </c>
      <c r="CM266" s="160">
        <v>432</v>
      </c>
      <c r="CN266" s="159">
        <v>432</v>
      </c>
      <c r="CO266" s="160">
        <v>432</v>
      </c>
      <c r="CP266" s="159">
        <v>185</v>
      </c>
      <c r="CQ266" s="159">
        <v>195</v>
      </c>
      <c r="CR266" s="160">
        <v>339</v>
      </c>
      <c r="CS266" s="159">
        <v>430</v>
      </c>
      <c r="CT266" s="159">
        <v>432</v>
      </c>
      <c r="CU266" s="159">
        <v>432</v>
      </c>
      <c r="CV266" s="160">
        <v>432</v>
      </c>
      <c r="CW266" s="159">
        <v>432</v>
      </c>
      <c r="CX266" s="159">
        <v>263</v>
      </c>
      <c r="CY266" s="159">
        <v>263</v>
      </c>
      <c r="CZ266" s="159">
        <v>286</v>
      </c>
      <c r="DA266" s="159">
        <v>412</v>
      </c>
      <c r="DB266" s="159">
        <v>432</v>
      </c>
      <c r="DC266" s="159">
        <v>432</v>
      </c>
      <c r="DD266" s="159">
        <v>432</v>
      </c>
      <c r="DE266" s="159">
        <v>432</v>
      </c>
    </row>
    <row r="267" spans="1:109">
      <c r="A267" s="143">
        <v>267</v>
      </c>
      <c r="B267" s="691"/>
      <c r="C267" s="684">
        <v>150</v>
      </c>
      <c r="D267" s="303" t="s">
        <v>1165</v>
      </c>
      <c r="E267" s="155">
        <v>85</v>
      </c>
      <c r="F267" s="155">
        <v>85</v>
      </c>
      <c r="G267" s="156">
        <v>69</v>
      </c>
      <c r="H267" s="155">
        <v>48</v>
      </c>
      <c r="I267" s="155">
        <v>37</v>
      </c>
      <c r="J267" s="156">
        <v>30</v>
      </c>
      <c r="K267" s="155">
        <v>25</v>
      </c>
      <c r="L267" s="156">
        <v>22</v>
      </c>
      <c r="M267" s="155">
        <v>85</v>
      </c>
      <c r="N267" s="155">
        <v>85</v>
      </c>
      <c r="O267" s="156">
        <v>69</v>
      </c>
      <c r="P267" s="155">
        <v>48</v>
      </c>
      <c r="Q267" s="155">
        <v>37</v>
      </c>
      <c r="R267" s="155">
        <v>30</v>
      </c>
      <c r="S267" s="156">
        <v>25</v>
      </c>
      <c r="T267" s="155">
        <v>22</v>
      </c>
      <c r="U267" s="155">
        <v>50</v>
      </c>
      <c r="V267" s="155">
        <v>50</v>
      </c>
      <c r="W267" s="155">
        <v>50</v>
      </c>
      <c r="X267" s="155">
        <v>48</v>
      </c>
      <c r="Y267" s="155">
        <v>37</v>
      </c>
      <c r="Z267" s="155">
        <v>30</v>
      </c>
      <c r="AA267" s="155">
        <v>25</v>
      </c>
      <c r="AB267" s="155">
        <v>22</v>
      </c>
      <c r="AC267" s="691"/>
      <c r="AD267" s="684">
        <v>150</v>
      </c>
      <c r="AE267" s="303" t="s">
        <v>1165</v>
      </c>
      <c r="AF267" s="155">
        <v>686</v>
      </c>
      <c r="AG267" s="155">
        <v>686</v>
      </c>
      <c r="AH267" s="156">
        <v>552</v>
      </c>
      <c r="AI267" s="155">
        <v>383</v>
      </c>
      <c r="AJ267" s="155">
        <v>294</v>
      </c>
      <c r="AK267" s="156">
        <v>238</v>
      </c>
      <c r="AL267" s="155">
        <v>200</v>
      </c>
      <c r="AM267" s="156">
        <v>172</v>
      </c>
      <c r="AN267" s="155">
        <v>686</v>
      </c>
      <c r="AO267" s="155">
        <v>686</v>
      </c>
      <c r="AP267" s="156">
        <v>552</v>
      </c>
      <c r="AQ267" s="155">
        <v>383</v>
      </c>
      <c r="AR267" s="155">
        <v>294</v>
      </c>
      <c r="AS267" s="155">
        <v>238</v>
      </c>
      <c r="AT267" s="156">
        <v>200</v>
      </c>
      <c r="AU267" s="155">
        <v>172</v>
      </c>
      <c r="AV267" s="155">
        <v>713</v>
      </c>
      <c r="AW267" s="155">
        <v>713</v>
      </c>
      <c r="AX267" s="155">
        <v>713</v>
      </c>
      <c r="AY267" s="155">
        <v>679</v>
      </c>
      <c r="AZ267" s="155">
        <v>521</v>
      </c>
      <c r="BA267" s="155">
        <v>422</v>
      </c>
      <c r="BB267" s="155">
        <v>355</v>
      </c>
      <c r="BC267" s="155">
        <v>306</v>
      </c>
      <c r="BD267" s="691"/>
      <c r="BE267" s="684">
        <v>150</v>
      </c>
      <c r="BF267" s="303" t="s">
        <v>1165</v>
      </c>
      <c r="BG267" s="155">
        <v>455</v>
      </c>
      <c r="BH267" s="155">
        <v>548</v>
      </c>
      <c r="BI267" s="156">
        <v>610</v>
      </c>
      <c r="BJ267" s="155">
        <v>539</v>
      </c>
      <c r="BK267" s="155">
        <v>510</v>
      </c>
      <c r="BL267" s="156">
        <v>510</v>
      </c>
      <c r="BM267" s="155">
        <v>510</v>
      </c>
      <c r="BN267" s="156">
        <v>510</v>
      </c>
      <c r="BO267" s="155">
        <v>455</v>
      </c>
      <c r="BP267" s="155">
        <v>548</v>
      </c>
      <c r="BQ267" s="156">
        <v>610</v>
      </c>
      <c r="BR267" s="155">
        <v>539</v>
      </c>
      <c r="BS267" s="155">
        <v>510</v>
      </c>
      <c r="BT267" s="155">
        <v>510</v>
      </c>
      <c r="BU267" s="156">
        <v>510</v>
      </c>
      <c r="BV267" s="155">
        <v>510</v>
      </c>
      <c r="BW267" s="155">
        <v>267</v>
      </c>
      <c r="BX267" s="155">
        <v>321</v>
      </c>
      <c r="BY267" s="155">
        <v>444</v>
      </c>
      <c r="BZ267" s="155">
        <v>539</v>
      </c>
      <c r="CA267" s="155">
        <v>510</v>
      </c>
      <c r="CB267" s="155">
        <v>510</v>
      </c>
      <c r="CC267" s="155">
        <v>510</v>
      </c>
      <c r="CD267" s="155">
        <v>510</v>
      </c>
      <c r="CE267" s="691"/>
      <c r="CF267" s="684">
        <v>150</v>
      </c>
      <c r="CG267" s="303" t="s">
        <v>1165</v>
      </c>
      <c r="CH267" s="155">
        <v>322</v>
      </c>
      <c r="CI267" s="155">
        <v>322</v>
      </c>
      <c r="CJ267" s="156">
        <v>432</v>
      </c>
      <c r="CK267" s="155">
        <v>432</v>
      </c>
      <c r="CL267" s="155">
        <v>432</v>
      </c>
      <c r="CM267" s="156">
        <v>432</v>
      </c>
      <c r="CN267" s="155">
        <v>432</v>
      </c>
      <c r="CO267" s="156">
        <v>432</v>
      </c>
      <c r="CP267" s="155">
        <v>322</v>
      </c>
      <c r="CQ267" s="155">
        <v>322</v>
      </c>
      <c r="CR267" s="156">
        <v>432</v>
      </c>
      <c r="CS267" s="155">
        <v>432</v>
      </c>
      <c r="CT267" s="155">
        <v>432</v>
      </c>
      <c r="CU267" s="155">
        <v>432</v>
      </c>
      <c r="CV267" s="156">
        <v>432</v>
      </c>
      <c r="CW267" s="155">
        <v>432</v>
      </c>
      <c r="CX267" s="155">
        <v>332</v>
      </c>
      <c r="CY267" s="155">
        <v>332</v>
      </c>
      <c r="CZ267" s="155">
        <v>332</v>
      </c>
      <c r="DA267" s="155">
        <v>432</v>
      </c>
      <c r="DB267" s="155">
        <v>432</v>
      </c>
      <c r="DC267" s="155">
        <v>432</v>
      </c>
      <c r="DD267" s="155">
        <v>432</v>
      </c>
      <c r="DE267" s="155">
        <v>432</v>
      </c>
    </row>
    <row r="268" spans="1:109">
      <c r="A268" s="143">
        <v>268</v>
      </c>
      <c r="B268" s="691"/>
      <c r="C268" s="685"/>
      <c r="D268" s="304" t="s">
        <v>1166</v>
      </c>
      <c r="E268" s="157">
        <v>58</v>
      </c>
      <c r="F268" s="157">
        <v>58</v>
      </c>
      <c r="G268" s="158">
        <v>58</v>
      </c>
      <c r="H268" s="157">
        <v>48</v>
      </c>
      <c r="I268" s="157">
        <v>37</v>
      </c>
      <c r="J268" s="158">
        <v>30</v>
      </c>
      <c r="K268" s="157">
        <v>25</v>
      </c>
      <c r="L268" s="158">
        <v>21</v>
      </c>
      <c r="M268" s="157">
        <v>48</v>
      </c>
      <c r="N268" s="157">
        <v>48</v>
      </c>
      <c r="O268" s="158">
        <v>48</v>
      </c>
      <c r="P268" s="157">
        <v>48</v>
      </c>
      <c r="Q268" s="157">
        <v>37</v>
      </c>
      <c r="R268" s="157">
        <v>30</v>
      </c>
      <c r="S268" s="158">
        <v>25</v>
      </c>
      <c r="T268" s="157">
        <v>21</v>
      </c>
      <c r="U268" s="157">
        <v>48</v>
      </c>
      <c r="V268" s="157">
        <v>48</v>
      </c>
      <c r="W268" s="157">
        <v>48</v>
      </c>
      <c r="X268" s="157">
        <v>48</v>
      </c>
      <c r="Y268" s="157">
        <v>37</v>
      </c>
      <c r="Z268" s="157">
        <v>30</v>
      </c>
      <c r="AA268" s="157">
        <v>25</v>
      </c>
      <c r="AB268" s="157">
        <v>21</v>
      </c>
      <c r="AC268" s="691"/>
      <c r="AD268" s="685"/>
      <c r="AE268" s="304" t="s">
        <v>1166</v>
      </c>
      <c r="AF268" s="157">
        <v>462</v>
      </c>
      <c r="AG268" s="157">
        <v>462</v>
      </c>
      <c r="AH268" s="158">
        <v>462</v>
      </c>
      <c r="AI268" s="157">
        <v>383</v>
      </c>
      <c r="AJ268" s="157">
        <v>294</v>
      </c>
      <c r="AK268" s="158">
        <v>238</v>
      </c>
      <c r="AL268" s="157">
        <v>200</v>
      </c>
      <c r="AM268" s="158">
        <v>172</v>
      </c>
      <c r="AN268" s="157">
        <v>677</v>
      </c>
      <c r="AO268" s="157">
        <v>677</v>
      </c>
      <c r="AP268" s="158">
        <v>677</v>
      </c>
      <c r="AQ268" s="157">
        <v>677</v>
      </c>
      <c r="AR268" s="157">
        <v>520</v>
      </c>
      <c r="AS268" s="157">
        <v>422</v>
      </c>
      <c r="AT268" s="158">
        <v>354</v>
      </c>
      <c r="AU268" s="157">
        <v>306</v>
      </c>
      <c r="AV268" s="157">
        <v>677</v>
      </c>
      <c r="AW268" s="157">
        <v>677</v>
      </c>
      <c r="AX268" s="157">
        <v>677</v>
      </c>
      <c r="AY268" s="157">
        <v>677</v>
      </c>
      <c r="AZ268" s="157">
        <v>520</v>
      </c>
      <c r="BA268" s="157">
        <v>422</v>
      </c>
      <c r="BB268" s="157">
        <v>354</v>
      </c>
      <c r="BC268" s="157">
        <v>306</v>
      </c>
      <c r="BD268" s="691"/>
      <c r="BE268" s="685"/>
      <c r="BF268" s="304" t="s">
        <v>1166</v>
      </c>
      <c r="BG268" s="157">
        <v>307</v>
      </c>
      <c r="BH268" s="157">
        <v>370</v>
      </c>
      <c r="BI268" s="158">
        <v>510</v>
      </c>
      <c r="BJ268" s="157">
        <v>541</v>
      </c>
      <c r="BK268" s="157">
        <v>510</v>
      </c>
      <c r="BL268" s="158">
        <v>510</v>
      </c>
      <c r="BM268" s="157">
        <v>509</v>
      </c>
      <c r="BN268" s="158">
        <v>509</v>
      </c>
      <c r="BO268" s="157">
        <v>254</v>
      </c>
      <c r="BP268" s="157">
        <v>306</v>
      </c>
      <c r="BQ268" s="158">
        <v>422</v>
      </c>
      <c r="BR268" s="157">
        <v>538</v>
      </c>
      <c r="BS268" s="157">
        <v>510</v>
      </c>
      <c r="BT268" s="157">
        <v>510</v>
      </c>
      <c r="BU268" s="158">
        <v>509</v>
      </c>
      <c r="BV268" s="157">
        <v>509</v>
      </c>
      <c r="BW268" s="157">
        <v>254</v>
      </c>
      <c r="BX268" s="157">
        <v>306</v>
      </c>
      <c r="BY268" s="157">
        <v>422</v>
      </c>
      <c r="BZ268" s="157">
        <v>538</v>
      </c>
      <c r="CA268" s="157">
        <v>510</v>
      </c>
      <c r="CB268" s="157">
        <v>510</v>
      </c>
      <c r="CC268" s="157">
        <v>509</v>
      </c>
      <c r="CD268" s="157">
        <v>509</v>
      </c>
      <c r="CE268" s="691"/>
      <c r="CF268" s="685"/>
      <c r="CG268" s="304" t="s">
        <v>1166</v>
      </c>
      <c r="CH268" s="157">
        <v>218</v>
      </c>
      <c r="CI268" s="157">
        <v>218</v>
      </c>
      <c r="CJ268" s="158">
        <v>362</v>
      </c>
      <c r="CK268" s="157">
        <v>432</v>
      </c>
      <c r="CL268" s="157">
        <v>432</v>
      </c>
      <c r="CM268" s="158">
        <v>432</v>
      </c>
      <c r="CN268" s="157">
        <v>432</v>
      </c>
      <c r="CO268" s="158">
        <v>432</v>
      </c>
      <c r="CP268" s="157">
        <v>316</v>
      </c>
      <c r="CQ268" s="157">
        <v>316</v>
      </c>
      <c r="CR268" s="158">
        <v>316</v>
      </c>
      <c r="CS268" s="157">
        <v>430</v>
      </c>
      <c r="CT268" s="157">
        <v>432</v>
      </c>
      <c r="CU268" s="157">
        <v>432</v>
      </c>
      <c r="CV268" s="158">
        <v>432</v>
      </c>
      <c r="CW268" s="157">
        <v>432</v>
      </c>
      <c r="CX268" s="157">
        <v>316</v>
      </c>
      <c r="CY268" s="157">
        <v>316</v>
      </c>
      <c r="CZ268" s="157">
        <v>316</v>
      </c>
      <c r="DA268" s="157">
        <v>430</v>
      </c>
      <c r="DB268" s="157">
        <v>432</v>
      </c>
      <c r="DC268" s="157">
        <v>432</v>
      </c>
      <c r="DD268" s="157">
        <v>432</v>
      </c>
      <c r="DE268" s="157">
        <v>432</v>
      </c>
    </row>
    <row r="269" spans="1:109">
      <c r="A269" s="143">
        <v>269</v>
      </c>
      <c r="B269" s="691"/>
      <c r="C269" s="686"/>
      <c r="D269" s="305" t="s">
        <v>1167</v>
      </c>
      <c r="E269" s="159">
        <v>53</v>
      </c>
      <c r="F269" s="159">
        <v>53</v>
      </c>
      <c r="G269" s="160">
        <v>53</v>
      </c>
      <c r="H269" s="159">
        <v>47</v>
      </c>
      <c r="I269" s="159">
        <v>37</v>
      </c>
      <c r="J269" s="160">
        <v>30</v>
      </c>
      <c r="K269" s="159">
        <v>25</v>
      </c>
      <c r="L269" s="160">
        <v>22</v>
      </c>
      <c r="M269" s="159">
        <v>43</v>
      </c>
      <c r="N269" s="159">
        <v>43</v>
      </c>
      <c r="O269" s="160">
        <v>43</v>
      </c>
      <c r="P269" s="159">
        <v>43</v>
      </c>
      <c r="Q269" s="159">
        <v>37</v>
      </c>
      <c r="R269" s="159">
        <v>30</v>
      </c>
      <c r="S269" s="160">
        <v>25</v>
      </c>
      <c r="T269" s="159">
        <v>22</v>
      </c>
      <c r="U269" s="159">
        <v>43</v>
      </c>
      <c r="V269" s="159">
        <v>43</v>
      </c>
      <c r="W269" s="159">
        <v>43</v>
      </c>
      <c r="X269" s="159">
        <v>43</v>
      </c>
      <c r="Y269" s="159">
        <v>37</v>
      </c>
      <c r="Z269" s="159">
        <v>30</v>
      </c>
      <c r="AA269" s="159">
        <v>25</v>
      </c>
      <c r="AB269" s="159">
        <v>22</v>
      </c>
      <c r="AC269" s="691"/>
      <c r="AD269" s="686"/>
      <c r="AE269" s="305" t="s">
        <v>1167</v>
      </c>
      <c r="AF269" s="159">
        <v>422</v>
      </c>
      <c r="AG269" s="159">
        <v>422</v>
      </c>
      <c r="AH269" s="160">
        <v>422</v>
      </c>
      <c r="AI269" s="159">
        <v>378</v>
      </c>
      <c r="AJ269" s="159">
        <v>294</v>
      </c>
      <c r="AK269" s="160">
        <v>238</v>
      </c>
      <c r="AL269" s="159">
        <v>201</v>
      </c>
      <c r="AM269" s="160">
        <v>173</v>
      </c>
      <c r="AN269" s="159">
        <v>619</v>
      </c>
      <c r="AO269" s="159">
        <v>619</v>
      </c>
      <c r="AP269" s="160">
        <v>619</v>
      </c>
      <c r="AQ269" s="159">
        <v>619</v>
      </c>
      <c r="AR269" s="159">
        <v>521</v>
      </c>
      <c r="AS269" s="159">
        <v>422</v>
      </c>
      <c r="AT269" s="160">
        <v>354</v>
      </c>
      <c r="AU269" s="159">
        <v>306</v>
      </c>
      <c r="AV269" s="159">
        <v>619</v>
      </c>
      <c r="AW269" s="159">
        <v>619</v>
      </c>
      <c r="AX269" s="159">
        <v>619</v>
      </c>
      <c r="AY269" s="159">
        <v>619</v>
      </c>
      <c r="AZ269" s="159">
        <v>521</v>
      </c>
      <c r="BA269" s="159">
        <v>422</v>
      </c>
      <c r="BB269" s="159">
        <v>354</v>
      </c>
      <c r="BC269" s="159">
        <v>306</v>
      </c>
      <c r="BD269" s="691"/>
      <c r="BE269" s="686"/>
      <c r="BF269" s="305" t="s">
        <v>1167</v>
      </c>
      <c r="BG269" s="159">
        <v>281</v>
      </c>
      <c r="BH269" s="159">
        <v>338</v>
      </c>
      <c r="BI269" s="160">
        <v>467</v>
      </c>
      <c r="BJ269" s="159">
        <v>533</v>
      </c>
      <c r="BK269" s="159">
        <v>510</v>
      </c>
      <c r="BL269" s="160">
        <v>510</v>
      </c>
      <c r="BM269" s="159">
        <v>509</v>
      </c>
      <c r="BN269" s="160">
        <v>510</v>
      </c>
      <c r="BO269" s="159">
        <v>231</v>
      </c>
      <c r="BP269" s="159">
        <v>279</v>
      </c>
      <c r="BQ269" s="160">
        <v>385</v>
      </c>
      <c r="BR269" s="159">
        <v>491</v>
      </c>
      <c r="BS269" s="159">
        <v>510</v>
      </c>
      <c r="BT269" s="159">
        <v>510</v>
      </c>
      <c r="BU269" s="160">
        <v>509</v>
      </c>
      <c r="BV269" s="159">
        <v>510</v>
      </c>
      <c r="BW269" s="159">
        <v>231</v>
      </c>
      <c r="BX269" s="159">
        <v>279</v>
      </c>
      <c r="BY269" s="159">
        <v>385</v>
      </c>
      <c r="BZ269" s="159">
        <v>491</v>
      </c>
      <c r="CA269" s="159">
        <v>510</v>
      </c>
      <c r="CB269" s="159">
        <v>510</v>
      </c>
      <c r="CC269" s="159">
        <v>509</v>
      </c>
      <c r="CD269" s="159">
        <v>510</v>
      </c>
      <c r="CE269" s="691"/>
      <c r="CF269" s="686"/>
      <c r="CG269" s="305" t="s">
        <v>1167</v>
      </c>
      <c r="CH269" s="159">
        <v>199</v>
      </c>
      <c r="CI269" s="159">
        <v>199</v>
      </c>
      <c r="CJ269" s="160">
        <v>330</v>
      </c>
      <c r="CK269" s="159">
        <v>427</v>
      </c>
      <c r="CL269" s="159">
        <v>432</v>
      </c>
      <c r="CM269" s="160">
        <v>432</v>
      </c>
      <c r="CN269" s="159">
        <v>432</v>
      </c>
      <c r="CO269" s="160">
        <v>432</v>
      </c>
      <c r="CP269" s="159">
        <v>288</v>
      </c>
      <c r="CQ269" s="159">
        <v>288</v>
      </c>
      <c r="CR269" s="160">
        <v>288</v>
      </c>
      <c r="CS269" s="159">
        <v>394</v>
      </c>
      <c r="CT269" s="159">
        <v>432</v>
      </c>
      <c r="CU269" s="159">
        <v>432</v>
      </c>
      <c r="CV269" s="160">
        <v>432</v>
      </c>
      <c r="CW269" s="159">
        <v>432</v>
      </c>
      <c r="CX269" s="159">
        <v>288</v>
      </c>
      <c r="CY269" s="159">
        <v>288</v>
      </c>
      <c r="CZ269" s="159">
        <v>288</v>
      </c>
      <c r="DA269" s="159">
        <v>394</v>
      </c>
      <c r="DB269" s="159">
        <v>432</v>
      </c>
      <c r="DC269" s="159">
        <v>432</v>
      </c>
      <c r="DD269" s="159">
        <v>432</v>
      </c>
      <c r="DE269" s="159">
        <v>432</v>
      </c>
    </row>
    <row r="270" spans="1:109">
      <c r="A270" s="143">
        <v>270</v>
      </c>
      <c r="B270" s="691"/>
      <c r="C270" s="687">
        <v>160</v>
      </c>
      <c r="D270" s="303" t="s">
        <v>1165</v>
      </c>
      <c r="E270" s="155">
        <v>78</v>
      </c>
      <c r="F270" s="155">
        <v>78</v>
      </c>
      <c r="G270" s="156">
        <v>69</v>
      </c>
      <c r="H270" s="155">
        <v>48</v>
      </c>
      <c r="I270" s="155">
        <v>37</v>
      </c>
      <c r="J270" s="156">
        <v>30</v>
      </c>
      <c r="K270" s="155">
        <v>25</v>
      </c>
      <c r="L270" s="156">
        <v>22</v>
      </c>
      <c r="M270" s="155">
        <v>44</v>
      </c>
      <c r="N270" s="155">
        <v>44</v>
      </c>
      <c r="O270" s="156">
        <v>44</v>
      </c>
      <c r="P270" s="155">
        <v>44</v>
      </c>
      <c r="Q270" s="155">
        <v>37</v>
      </c>
      <c r="R270" s="155">
        <v>30</v>
      </c>
      <c r="S270" s="156">
        <v>25</v>
      </c>
      <c r="T270" s="155">
        <v>22</v>
      </c>
      <c r="U270" s="155">
        <v>44</v>
      </c>
      <c r="V270" s="155">
        <v>44</v>
      </c>
      <c r="W270" s="155">
        <v>44</v>
      </c>
      <c r="X270" s="155">
        <v>44</v>
      </c>
      <c r="Y270" s="155">
        <v>37</v>
      </c>
      <c r="Z270" s="155">
        <v>30</v>
      </c>
      <c r="AA270" s="155">
        <v>25</v>
      </c>
      <c r="AB270" s="155">
        <v>22</v>
      </c>
      <c r="AC270" s="691"/>
      <c r="AD270" s="687">
        <v>160</v>
      </c>
      <c r="AE270" s="303" t="s">
        <v>1165</v>
      </c>
      <c r="AF270" s="155">
        <v>713</v>
      </c>
      <c r="AG270" s="155">
        <v>713</v>
      </c>
      <c r="AH270" s="156">
        <v>631</v>
      </c>
      <c r="AI270" s="155">
        <v>439</v>
      </c>
      <c r="AJ270" s="155">
        <v>336</v>
      </c>
      <c r="AK270" s="156">
        <v>272</v>
      </c>
      <c r="AL270" s="155">
        <v>229</v>
      </c>
      <c r="AM270" s="156">
        <v>197</v>
      </c>
      <c r="AN270" s="155">
        <v>713</v>
      </c>
      <c r="AO270" s="155">
        <v>713</v>
      </c>
      <c r="AP270" s="156">
        <v>713</v>
      </c>
      <c r="AQ270" s="155">
        <v>713</v>
      </c>
      <c r="AR270" s="155">
        <v>594</v>
      </c>
      <c r="AS270" s="155">
        <v>482</v>
      </c>
      <c r="AT270" s="156">
        <v>405</v>
      </c>
      <c r="AU270" s="155">
        <v>349</v>
      </c>
      <c r="AV270" s="155">
        <v>713</v>
      </c>
      <c r="AW270" s="155">
        <v>713</v>
      </c>
      <c r="AX270" s="155">
        <v>713</v>
      </c>
      <c r="AY270" s="155">
        <v>713</v>
      </c>
      <c r="AZ270" s="155">
        <v>594</v>
      </c>
      <c r="BA270" s="155">
        <v>482</v>
      </c>
      <c r="BB270" s="155">
        <v>405</v>
      </c>
      <c r="BC270" s="155">
        <v>349</v>
      </c>
      <c r="BD270" s="691"/>
      <c r="BE270" s="687">
        <v>160</v>
      </c>
      <c r="BF270" s="303" t="s">
        <v>1165</v>
      </c>
      <c r="BG270" s="155">
        <v>505</v>
      </c>
      <c r="BH270" s="155">
        <v>556</v>
      </c>
      <c r="BI270" s="156">
        <v>660</v>
      </c>
      <c r="BJ270" s="155">
        <v>576</v>
      </c>
      <c r="BK270" s="155">
        <v>531</v>
      </c>
      <c r="BL270" s="156">
        <v>510</v>
      </c>
      <c r="BM270" s="155">
        <v>510</v>
      </c>
      <c r="BN270" s="156">
        <v>510</v>
      </c>
      <c r="BO270" s="155">
        <v>285</v>
      </c>
      <c r="BP270" s="155">
        <v>314</v>
      </c>
      <c r="BQ270" s="156">
        <v>422</v>
      </c>
      <c r="BR270" s="155">
        <v>529</v>
      </c>
      <c r="BS270" s="155">
        <v>531</v>
      </c>
      <c r="BT270" s="155">
        <v>510</v>
      </c>
      <c r="BU270" s="156">
        <v>510</v>
      </c>
      <c r="BV270" s="155">
        <v>510</v>
      </c>
      <c r="BW270" s="155">
        <v>285</v>
      </c>
      <c r="BX270" s="155">
        <v>314</v>
      </c>
      <c r="BY270" s="155">
        <v>422</v>
      </c>
      <c r="BZ270" s="155">
        <v>529</v>
      </c>
      <c r="CA270" s="155">
        <v>531</v>
      </c>
      <c r="CB270" s="155">
        <v>510</v>
      </c>
      <c r="CC270" s="155">
        <v>510</v>
      </c>
      <c r="CD270" s="155">
        <v>510</v>
      </c>
      <c r="CE270" s="691"/>
      <c r="CF270" s="687">
        <v>160</v>
      </c>
      <c r="CG270" s="303" t="s">
        <v>1165</v>
      </c>
      <c r="CH270" s="155">
        <v>332</v>
      </c>
      <c r="CI270" s="155">
        <v>332</v>
      </c>
      <c r="CJ270" s="156">
        <v>432</v>
      </c>
      <c r="CK270" s="155">
        <v>432</v>
      </c>
      <c r="CL270" s="155">
        <v>432</v>
      </c>
      <c r="CM270" s="156">
        <v>432</v>
      </c>
      <c r="CN270" s="155">
        <v>432</v>
      </c>
      <c r="CO270" s="156">
        <v>432</v>
      </c>
      <c r="CP270" s="155">
        <v>332</v>
      </c>
      <c r="CQ270" s="155">
        <v>332</v>
      </c>
      <c r="CR270" s="156">
        <v>332</v>
      </c>
      <c r="CS270" s="155">
        <v>397</v>
      </c>
      <c r="CT270" s="155">
        <v>432</v>
      </c>
      <c r="CU270" s="155">
        <v>432</v>
      </c>
      <c r="CV270" s="156">
        <v>432</v>
      </c>
      <c r="CW270" s="155">
        <v>432</v>
      </c>
      <c r="CX270" s="155">
        <v>332</v>
      </c>
      <c r="CY270" s="155">
        <v>332</v>
      </c>
      <c r="CZ270" s="155">
        <v>332</v>
      </c>
      <c r="DA270" s="155">
        <v>397</v>
      </c>
      <c r="DB270" s="155">
        <v>432</v>
      </c>
      <c r="DC270" s="155">
        <v>432</v>
      </c>
      <c r="DD270" s="155">
        <v>432</v>
      </c>
      <c r="DE270" s="155">
        <v>432</v>
      </c>
    </row>
    <row r="271" spans="1:109">
      <c r="A271" s="143">
        <v>271</v>
      </c>
      <c r="B271" s="691"/>
      <c r="C271" s="688"/>
      <c r="D271" s="304" t="s">
        <v>1166</v>
      </c>
      <c r="E271" s="157">
        <v>55</v>
      </c>
      <c r="F271" s="157">
        <v>55</v>
      </c>
      <c r="G271" s="158">
        <v>55</v>
      </c>
      <c r="H271" s="157">
        <v>48</v>
      </c>
      <c r="I271" s="157">
        <v>37</v>
      </c>
      <c r="J271" s="158">
        <v>30</v>
      </c>
      <c r="K271" s="157">
        <v>25</v>
      </c>
      <c r="L271" s="158">
        <v>21</v>
      </c>
      <c r="M271" s="157">
        <v>44</v>
      </c>
      <c r="N271" s="157">
        <v>44</v>
      </c>
      <c r="O271" s="158">
        <v>44</v>
      </c>
      <c r="P271" s="157">
        <v>44</v>
      </c>
      <c r="Q271" s="157">
        <v>37</v>
      </c>
      <c r="R271" s="157">
        <v>30</v>
      </c>
      <c r="S271" s="158">
        <v>25</v>
      </c>
      <c r="T271" s="157">
        <v>21</v>
      </c>
      <c r="U271" s="157">
        <v>44</v>
      </c>
      <c r="V271" s="157">
        <v>44</v>
      </c>
      <c r="W271" s="157">
        <v>44</v>
      </c>
      <c r="X271" s="157">
        <v>44</v>
      </c>
      <c r="Y271" s="157">
        <v>37</v>
      </c>
      <c r="Z271" s="157">
        <v>30</v>
      </c>
      <c r="AA271" s="157">
        <v>25</v>
      </c>
      <c r="AB271" s="157">
        <v>21</v>
      </c>
      <c r="AC271" s="691"/>
      <c r="AD271" s="688"/>
      <c r="AE271" s="304" t="s">
        <v>1166</v>
      </c>
      <c r="AF271" s="157">
        <v>506</v>
      </c>
      <c r="AG271" s="157">
        <v>506</v>
      </c>
      <c r="AH271" s="158">
        <v>506</v>
      </c>
      <c r="AI271" s="157">
        <v>439</v>
      </c>
      <c r="AJ271" s="157">
        <v>336</v>
      </c>
      <c r="AK271" s="158">
        <v>272</v>
      </c>
      <c r="AL271" s="157">
        <v>229</v>
      </c>
      <c r="AM271" s="158">
        <v>197</v>
      </c>
      <c r="AN271" s="157">
        <v>713</v>
      </c>
      <c r="AO271" s="157">
        <v>713</v>
      </c>
      <c r="AP271" s="158">
        <v>713</v>
      </c>
      <c r="AQ271" s="157">
        <v>713</v>
      </c>
      <c r="AR271" s="157">
        <v>594</v>
      </c>
      <c r="AS271" s="157">
        <v>482</v>
      </c>
      <c r="AT271" s="158">
        <v>404</v>
      </c>
      <c r="AU271" s="157">
        <v>349</v>
      </c>
      <c r="AV271" s="157">
        <v>713</v>
      </c>
      <c r="AW271" s="157">
        <v>713</v>
      </c>
      <c r="AX271" s="157">
        <v>713</v>
      </c>
      <c r="AY271" s="157">
        <v>713</v>
      </c>
      <c r="AZ271" s="157">
        <v>594</v>
      </c>
      <c r="BA271" s="157">
        <v>482</v>
      </c>
      <c r="BB271" s="157">
        <v>404</v>
      </c>
      <c r="BC271" s="157">
        <v>349</v>
      </c>
      <c r="BD271" s="691"/>
      <c r="BE271" s="688"/>
      <c r="BF271" s="304" t="s">
        <v>1166</v>
      </c>
      <c r="BG271" s="157">
        <v>358</v>
      </c>
      <c r="BH271" s="157">
        <v>394</v>
      </c>
      <c r="BI271" s="158">
        <v>529</v>
      </c>
      <c r="BJ271" s="157">
        <v>576</v>
      </c>
      <c r="BK271" s="157">
        <v>531</v>
      </c>
      <c r="BL271" s="158">
        <v>510</v>
      </c>
      <c r="BM271" s="157">
        <v>509</v>
      </c>
      <c r="BN271" s="158">
        <v>509</v>
      </c>
      <c r="BO271" s="157">
        <v>286</v>
      </c>
      <c r="BP271" s="157">
        <v>315</v>
      </c>
      <c r="BQ271" s="158">
        <v>422</v>
      </c>
      <c r="BR271" s="157">
        <v>529</v>
      </c>
      <c r="BS271" s="157">
        <v>530</v>
      </c>
      <c r="BT271" s="157">
        <v>510</v>
      </c>
      <c r="BU271" s="158">
        <v>509</v>
      </c>
      <c r="BV271" s="157">
        <v>509</v>
      </c>
      <c r="BW271" s="157">
        <v>286</v>
      </c>
      <c r="BX271" s="157">
        <v>315</v>
      </c>
      <c r="BY271" s="157">
        <v>422</v>
      </c>
      <c r="BZ271" s="157">
        <v>529</v>
      </c>
      <c r="CA271" s="157">
        <v>530</v>
      </c>
      <c r="CB271" s="157">
        <v>510</v>
      </c>
      <c r="CC271" s="157">
        <v>509</v>
      </c>
      <c r="CD271" s="157">
        <v>509</v>
      </c>
      <c r="CE271" s="691"/>
      <c r="CF271" s="688"/>
      <c r="CG271" s="304" t="s">
        <v>1166</v>
      </c>
      <c r="CH271" s="157">
        <v>236</v>
      </c>
      <c r="CI271" s="157">
        <v>236</v>
      </c>
      <c r="CJ271" s="158">
        <v>347</v>
      </c>
      <c r="CK271" s="157">
        <v>432</v>
      </c>
      <c r="CL271" s="157">
        <v>432</v>
      </c>
      <c r="CM271" s="158">
        <v>432</v>
      </c>
      <c r="CN271" s="157">
        <v>432</v>
      </c>
      <c r="CO271" s="158">
        <v>432</v>
      </c>
      <c r="CP271" s="157">
        <v>332</v>
      </c>
      <c r="CQ271" s="157">
        <v>332</v>
      </c>
      <c r="CR271" s="158">
        <v>332</v>
      </c>
      <c r="CS271" s="157">
        <v>397</v>
      </c>
      <c r="CT271" s="157">
        <v>432</v>
      </c>
      <c r="CU271" s="157">
        <v>432</v>
      </c>
      <c r="CV271" s="158">
        <v>432</v>
      </c>
      <c r="CW271" s="157">
        <v>432</v>
      </c>
      <c r="CX271" s="157">
        <v>332</v>
      </c>
      <c r="CY271" s="157">
        <v>332</v>
      </c>
      <c r="CZ271" s="157">
        <v>332</v>
      </c>
      <c r="DA271" s="157">
        <v>397</v>
      </c>
      <c r="DB271" s="157">
        <v>432</v>
      </c>
      <c r="DC271" s="157">
        <v>432</v>
      </c>
      <c r="DD271" s="157">
        <v>432</v>
      </c>
      <c r="DE271" s="157">
        <v>432</v>
      </c>
    </row>
    <row r="272" spans="1:109">
      <c r="A272" s="143">
        <v>272</v>
      </c>
      <c r="B272" s="691"/>
      <c r="C272" s="689"/>
      <c r="D272" s="305" t="s">
        <v>1167</v>
      </c>
      <c r="E272" s="159">
        <v>50</v>
      </c>
      <c r="F272" s="159">
        <v>50</v>
      </c>
      <c r="G272" s="160">
        <v>50</v>
      </c>
      <c r="H272" s="159">
        <v>46</v>
      </c>
      <c r="I272" s="159">
        <v>37</v>
      </c>
      <c r="J272" s="160">
        <v>30</v>
      </c>
      <c r="K272" s="159">
        <v>25</v>
      </c>
      <c r="L272" s="160">
        <v>22</v>
      </c>
      <c r="M272" s="159">
        <v>42</v>
      </c>
      <c r="N272" s="159">
        <v>42</v>
      </c>
      <c r="O272" s="160">
        <v>42</v>
      </c>
      <c r="P272" s="159">
        <v>42</v>
      </c>
      <c r="Q272" s="159">
        <v>37</v>
      </c>
      <c r="R272" s="159">
        <v>30</v>
      </c>
      <c r="S272" s="160">
        <v>25</v>
      </c>
      <c r="T272" s="159">
        <v>22</v>
      </c>
      <c r="U272" s="159">
        <v>42</v>
      </c>
      <c r="V272" s="159">
        <v>42</v>
      </c>
      <c r="W272" s="159">
        <v>42</v>
      </c>
      <c r="X272" s="159">
        <v>42</v>
      </c>
      <c r="Y272" s="159">
        <v>37</v>
      </c>
      <c r="Z272" s="159">
        <v>30</v>
      </c>
      <c r="AA272" s="159">
        <v>25</v>
      </c>
      <c r="AB272" s="159">
        <v>22</v>
      </c>
      <c r="AC272" s="691"/>
      <c r="AD272" s="689"/>
      <c r="AE272" s="305" t="s">
        <v>1167</v>
      </c>
      <c r="AF272" s="159">
        <v>462</v>
      </c>
      <c r="AG272" s="159">
        <v>462</v>
      </c>
      <c r="AH272" s="160">
        <v>462</v>
      </c>
      <c r="AI272" s="159">
        <v>420</v>
      </c>
      <c r="AJ272" s="159">
        <v>335</v>
      </c>
      <c r="AK272" s="160">
        <v>272</v>
      </c>
      <c r="AL272" s="159">
        <v>229</v>
      </c>
      <c r="AM272" s="160">
        <v>198</v>
      </c>
      <c r="AN272" s="159">
        <v>675</v>
      </c>
      <c r="AO272" s="159">
        <v>675</v>
      </c>
      <c r="AP272" s="160">
        <v>675</v>
      </c>
      <c r="AQ272" s="159">
        <v>675</v>
      </c>
      <c r="AR272" s="159">
        <v>594</v>
      </c>
      <c r="AS272" s="159">
        <v>481</v>
      </c>
      <c r="AT272" s="160">
        <v>404</v>
      </c>
      <c r="AU272" s="159">
        <v>350</v>
      </c>
      <c r="AV272" s="159">
        <v>675</v>
      </c>
      <c r="AW272" s="159">
        <v>675</v>
      </c>
      <c r="AX272" s="159">
        <v>675</v>
      </c>
      <c r="AY272" s="159">
        <v>675</v>
      </c>
      <c r="AZ272" s="159">
        <v>594</v>
      </c>
      <c r="BA272" s="159">
        <v>481</v>
      </c>
      <c r="BB272" s="159">
        <v>404</v>
      </c>
      <c r="BC272" s="159">
        <v>350</v>
      </c>
      <c r="BD272" s="691"/>
      <c r="BE272" s="689"/>
      <c r="BF272" s="305" t="s">
        <v>1167</v>
      </c>
      <c r="BG272" s="159">
        <v>327</v>
      </c>
      <c r="BH272" s="159">
        <v>360</v>
      </c>
      <c r="BI272" s="160">
        <v>484</v>
      </c>
      <c r="BJ272" s="159">
        <v>553</v>
      </c>
      <c r="BK272" s="159">
        <v>530</v>
      </c>
      <c r="BL272" s="160">
        <v>510</v>
      </c>
      <c r="BM272" s="159">
        <v>509</v>
      </c>
      <c r="BN272" s="160">
        <v>510</v>
      </c>
      <c r="BO272" s="159">
        <v>271</v>
      </c>
      <c r="BP272" s="159">
        <v>299</v>
      </c>
      <c r="BQ272" s="160">
        <v>400</v>
      </c>
      <c r="BR272" s="159">
        <v>502</v>
      </c>
      <c r="BS272" s="159">
        <v>530</v>
      </c>
      <c r="BT272" s="159">
        <v>510</v>
      </c>
      <c r="BU272" s="160">
        <v>509</v>
      </c>
      <c r="BV272" s="159">
        <v>510</v>
      </c>
      <c r="BW272" s="159">
        <v>271</v>
      </c>
      <c r="BX272" s="159">
        <v>299</v>
      </c>
      <c r="BY272" s="159">
        <v>400</v>
      </c>
      <c r="BZ272" s="159">
        <v>502</v>
      </c>
      <c r="CA272" s="159">
        <v>530</v>
      </c>
      <c r="CB272" s="159">
        <v>510</v>
      </c>
      <c r="CC272" s="159">
        <v>509</v>
      </c>
      <c r="CD272" s="159">
        <v>510</v>
      </c>
      <c r="CE272" s="691"/>
      <c r="CF272" s="689"/>
      <c r="CG272" s="305" t="s">
        <v>1167</v>
      </c>
      <c r="CH272" s="159">
        <v>215</v>
      </c>
      <c r="CI272" s="159">
        <v>215</v>
      </c>
      <c r="CJ272" s="160">
        <v>317</v>
      </c>
      <c r="CK272" s="159">
        <v>415</v>
      </c>
      <c r="CL272" s="159">
        <v>432</v>
      </c>
      <c r="CM272" s="160">
        <v>432</v>
      </c>
      <c r="CN272" s="159">
        <v>432</v>
      </c>
      <c r="CO272" s="160">
        <v>432</v>
      </c>
      <c r="CP272" s="159">
        <v>315</v>
      </c>
      <c r="CQ272" s="159">
        <v>315</v>
      </c>
      <c r="CR272" s="160">
        <v>315</v>
      </c>
      <c r="CS272" s="159">
        <v>377</v>
      </c>
      <c r="CT272" s="159">
        <v>432</v>
      </c>
      <c r="CU272" s="159">
        <v>432</v>
      </c>
      <c r="CV272" s="160">
        <v>432</v>
      </c>
      <c r="CW272" s="159">
        <v>432</v>
      </c>
      <c r="CX272" s="159">
        <v>315</v>
      </c>
      <c r="CY272" s="159">
        <v>315</v>
      </c>
      <c r="CZ272" s="159">
        <v>315</v>
      </c>
      <c r="DA272" s="159">
        <v>377</v>
      </c>
      <c r="DB272" s="159">
        <v>432</v>
      </c>
      <c r="DC272" s="159">
        <v>432</v>
      </c>
      <c r="DD272" s="159">
        <v>432</v>
      </c>
      <c r="DE272" s="159">
        <v>432</v>
      </c>
    </row>
    <row r="273" spans="1:109">
      <c r="A273" s="143">
        <v>273</v>
      </c>
      <c r="B273" s="691"/>
      <c r="C273" s="704">
        <v>170</v>
      </c>
      <c r="D273" s="303" t="s">
        <v>1165</v>
      </c>
      <c r="E273" s="155">
        <v>68</v>
      </c>
      <c r="F273" s="155">
        <v>68</v>
      </c>
      <c r="G273" s="156">
        <v>68</v>
      </c>
      <c r="H273" s="155">
        <v>48</v>
      </c>
      <c r="I273" s="155">
        <v>37</v>
      </c>
      <c r="J273" s="156">
        <v>30</v>
      </c>
      <c r="K273" s="155">
        <v>25</v>
      </c>
      <c r="L273" s="156">
        <v>22</v>
      </c>
      <c r="M273" s="155">
        <v>39</v>
      </c>
      <c r="N273" s="155">
        <v>39</v>
      </c>
      <c r="O273" s="156">
        <v>39</v>
      </c>
      <c r="P273" s="155">
        <v>39</v>
      </c>
      <c r="Q273" s="155">
        <v>37</v>
      </c>
      <c r="R273" s="155">
        <v>30</v>
      </c>
      <c r="S273" s="156">
        <v>25</v>
      </c>
      <c r="T273" s="155">
        <v>22</v>
      </c>
      <c r="U273" s="155">
        <v>39</v>
      </c>
      <c r="V273" s="155">
        <v>39</v>
      </c>
      <c r="W273" s="155">
        <v>39</v>
      </c>
      <c r="X273" s="155">
        <v>39</v>
      </c>
      <c r="Y273" s="155">
        <v>37</v>
      </c>
      <c r="Z273" s="155">
        <v>30</v>
      </c>
      <c r="AA273" s="155">
        <v>25</v>
      </c>
      <c r="AB273" s="155">
        <v>22</v>
      </c>
      <c r="AC273" s="691"/>
      <c r="AD273" s="704">
        <v>170</v>
      </c>
      <c r="AE273" s="303" t="s">
        <v>1165</v>
      </c>
      <c r="AF273" s="155">
        <v>713</v>
      </c>
      <c r="AG273" s="155">
        <v>713</v>
      </c>
      <c r="AH273" s="156">
        <v>713</v>
      </c>
      <c r="AI273" s="155">
        <v>498</v>
      </c>
      <c r="AJ273" s="155">
        <v>381</v>
      </c>
      <c r="AK273" s="156">
        <v>309</v>
      </c>
      <c r="AL273" s="155">
        <v>260</v>
      </c>
      <c r="AM273" s="156">
        <v>224</v>
      </c>
      <c r="AN273" s="155">
        <v>713</v>
      </c>
      <c r="AO273" s="155">
        <v>713</v>
      </c>
      <c r="AP273" s="156">
        <v>713</v>
      </c>
      <c r="AQ273" s="155">
        <v>713</v>
      </c>
      <c r="AR273" s="155">
        <v>672</v>
      </c>
      <c r="AS273" s="155">
        <v>545</v>
      </c>
      <c r="AT273" s="156">
        <v>458</v>
      </c>
      <c r="AU273" s="155">
        <v>395</v>
      </c>
      <c r="AV273" s="155">
        <v>713</v>
      </c>
      <c r="AW273" s="155">
        <v>713</v>
      </c>
      <c r="AX273" s="155">
        <v>713</v>
      </c>
      <c r="AY273" s="155">
        <v>713</v>
      </c>
      <c r="AZ273" s="155">
        <v>672</v>
      </c>
      <c r="BA273" s="155">
        <v>545</v>
      </c>
      <c r="BB273" s="155">
        <v>458</v>
      </c>
      <c r="BC273" s="155">
        <v>395</v>
      </c>
      <c r="BD273" s="691"/>
      <c r="BE273" s="704">
        <v>170</v>
      </c>
      <c r="BF273" s="303" t="s">
        <v>1165</v>
      </c>
      <c r="BG273" s="155">
        <v>499</v>
      </c>
      <c r="BH273" s="155">
        <v>525</v>
      </c>
      <c r="BI273" s="156">
        <v>693</v>
      </c>
      <c r="BJ273" s="155">
        <v>600</v>
      </c>
      <c r="BK273" s="155">
        <v>549</v>
      </c>
      <c r="BL273" s="156">
        <v>517</v>
      </c>
      <c r="BM273" s="155">
        <v>510</v>
      </c>
      <c r="BN273" s="156">
        <v>510</v>
      </c>
      <c r="BO273" s="155">
        <v>283</v>
      </c>
      <c r="BP273" s="155">
        <v>298</v>
      </c>
      <c r="BQ273" s="156">
        <v>393</v>
      </c>
      <c r="BR273" s="155">
        <v>488</v>
      </c>
      <c r="BS273" s="155">
        <v>549</v>
      </c>
      <c r="BT273" s="155">
        <v>517</v>
      </c>
      <c r="BU273" s="156">
        <v>510</v>
      </c>
      <c r="BV273" s="155">
        <v>510</v>
      </c>
      <c r="BW273" s="155">
        <v>283</v>
      </c>
      <c r="BX273" s="155">
        <v>298</v>
      </c>
      <c r="BY273" s="155">
        <v>393</v>
      </c>
      <c r="BZ273" s="155">
        <v>488</v>
      </c>
      <c r="CA273" s="155">
        <v>549</v>
      </c>
      <c r="CB273" s="155">
        <v>517</v>
      </c>
      <c r="CC273" s="155">
        <v>510</v>
      </c>
      <c r="CD273" s="155">
        <v>510</v>
      </c>
      <c r="CE273" s="691"/>
      <c r="CF273" s="704">
        <v>170</v>
      </c>
      <c r="CG273" s="303" t="s">
        <v>1165</v>
      </c>
      <c r="CH273" s="155">
        <v>332</v>
      </c>
      <c r="CI273" s="155">
        <v>332</v>
      </c>
      <c r="CJ273" s="156">
        <v>430</v>
      </c>
      <c r="CK273" s="155">
        <v>432</v>
      </c>
      <c r="CL273" s="155">
        <v>432</v>
      </c>
      <c r="CM273" s="156">
        <v>432</v>
      </c>
      <c r="CN273" s="155">
        <v>432</v>
      </c>
      <c r="CO273" s="156">
        <v>432</v>
      </c>
      <c r="CP273" s="155">
        <v>332</v>
      </c>
      <c r="CQ273" s="155">
        <v>332</v>
      </c>
      <c r="CR273" s="156">
        <v>332</v>
      </c>
      <c r="CS273" s="155">
        <v>351</v>
      </c>
      <c r="CT273" s="155">
        <v>432</v>
      </c>
      <c r="CU273" s="155">
        <v>432</v>
      </c>
      <c r="CV273" s="156">
        <v>432</v>
      </c>
      <c r="CW273" s="155">
        <v>432</v>
      </c>
      <c r="CX273" s="155">
        <v>332</v>
      </c>
      <c r="CY273" s="155">
        <v>332</v>
      </c>
      <c r="CZ273" s="155">
        <v>332</v>
      </c>
      <c r="DA273" s="155">
        <v>351</v>
      </c>
      <c r="DB273" s="155">
        <v>432</v>
      </c>
      <c r="DC273" s="155">
        <v>432</v>
      </c>
      <c r="DD273" s="155">
        <v>432</v>
      </c>
      <c r="DE273" s="155">
        <v>432</v>
      </c>
    </row>
    <row r="274" spans="1:109">
      <c r="A274" s="143">
        <v>274</v>
      </c>
      <c r="B274" s="691"/>
      <c r="C274" s="705"/>
      <c r="D274" s="304" t="s">
        <v>1166</v>
      </c>
      <c r="E274" s="157">
        <v>53</v>
      </c>
      <c r="F274" s="157">
        <v>53</v>
      </c>
      <c r="G274" s="158">
        <v>53</v>
      </c>
      <c r="H274" s="157">
        <v>48</v>
      </c>
      <c r="I274" s="157">
        <v>37</v>
      </c>
      <c r="J274" s="158">
        <v>30</v>
      </c>
      <c r="K274" s="157">
        <v>25</v>
      </c>
      <c r="L274" s="158">
        <v>21</v>
      </c>
      <c r="M274" s="157">
        <v>39</v>
      </c>
      <c r="N274" s="157">
        <v>39</v>
      </c>
      <c r="O274" s="158">
        <v>39</v>
      </c>
      <c r="P274" s="157">
        <v>39</v>
      </c>
      <c r="Q274" s="157">
        <v>37</v>
      </c>
      <c r="R274" s="157">
        <v>30</v>
      </c>
      <c r="S274" s="158">
        <v>25</v>
      </c>
      <c r="T274" s="157">
        <v>21</v>
      </c>
      <c r="U274" s="157">
        <v>39</v>
      </c>
      <c r="V274" s="157">
        <v>39</v>
      </c>
      <c r="W274" s="157">
        <v>39</v>
      </c>
      <c r="X274" s="157">
        <v>39</v>
      </c>
      <c r="Y274" s="157">
        <v>37</v>
      </c>
      <c r="Z274" s="157">
        <v>30</v>
      </c>
      <c r="AA274" s="157">
        <v>25</v>
      </c>
      <c r="AB274" s="157">
        <v>21</v>
      </c>
      <c r="AC274" s="691"/>
      <c r="AD274" s="705"/>
      <c r="AE274" s="304" t="s">
        <v>1166</v>
      </c>
      <c r="AF274" s="157">
        <v>550</v>
      </c>
      <c r="AG274" s="157">
        <v>550</v>
      </c>
      <c r="AH274" s="158">
        <v>550</v>
      </c>
      <c r="AI274" s="157">
        <v>497</v>
      </c>
      <c r="AJ274" s="157">
        <v>381</v>
      </c>
      <c r="AK274" s="158">
        <v>309</v>
      </c>
      <c r="AL274" s="157">
        <v>259</v>
      </c>
      <c r="AM274" s="158">
        <v>224</v>
      </c>
      <c r="AN274" s="157">
        <v>713</v>
      </c>
      <c r="AO274" s="157">
        <v>713</v>
      </c>
      <c r="AP274" s="158">
        <v>713</v>
      </c>
      <c r="AQ274" s="157">
        <v>713</v>
      </c>
      <c r="AR274" s="157">
        <v>672</v>
      </c>
      <c r="AS274" s="157">
        <v>544</v>
      </c>
      <c r="AT274" s="158">
        <v>457</v>
      </c>
      <c r="AU274" s="157">
        <v>394</v>
      </c>
      <c r="AV274" s="157">
        <v>713</v>
      </c>
      <c r="AW274" s="157">
        <v>713</v>
      </c>
      <c r="AX274" s="157">
        <v>713</v>
      </c>
      <c r="AY274" s="157">
        <v>713</v>
      </c>
      <c r="AZ274" s="157">
        <v>672</v>
      </c>
      <c r="BA274" s="157">
        <v>544</v>
      </c>
      <c r="BB274" s="157">
        <v>457</v>
      </c>
      <c r="BC274" s="157">
        <v>394</v>
      </c>
      <c r="BD274" s="691"/>
      <c r="BE274" s="705"/>
      <c r="BF274" s="304" t="s">
        <v>1166</v>
      </c>
      <c r="BG274" s="157">
        <v>385</v>
      </c>
      <c r="BH274" s="157">
        <v>405</v>
      </c>
      <c r="BI274" s="158">
        <v>534</v>
      </c>
      <c r="BJ274" s="157">
        <v>599</v>
      </c>
      <c r="BK274" s="157">
        <v>549</v>
      </c>
      <c r="BL274" s="158">
        <v>517</v>
      </c>
      <c r="BM274" s="157">
        <v>509</v>
      </c>
      <c r="BN274" s="158">
        <v>509</v>
      </c>
      <c r="BO274" s="157">
        <v>283</v>
      </c>
      <c r="BP274" s="157">
        <v>298</v>
      </c>
      <c r="BQ274" s="158">
        <v>393</v>
      </c>
      <c r="BR274" s="157">
        <v>488</v>
      </c>
      <c r="BS274" s="157">
        <v>550</v>
      </c>
      <c r="BT274" s="157">
        <v>517</v>
      </c>
      <c r="BU274" s="158">
        <v>509</v>
      </c>
      <c r="BV274" s="157">
        <v>509</v>
      </c>
      <c r="BW274" s="157">
        <v>283</v>
      </c>
      <c r="BX274" s="157">
        <v>298</v>
      </c>
      <c r="BY274" s="157">
        <v>393</v>
      </c>
      <c r="BZ274" s="157">
        <v>488</v>
      </c>
      <c r="CA274" s="157">
        <v>550</v>
      </c>
      <c r="CB274" s="157">
        <v>517</v>
      </c>
      <c r="CC274" s="157">
        <v>509</v>
      </c>
      <c r="CD274" s="157">
        <v>509</v>
      </c>
      <c r="CE274" s="691"/>
      <c r="CF274" s="705"/>
      <c r="CG274" s="304" t="s">
        <v>1166</v>
      </c>
      <c r="CH274" s="157">
        <v>256</v>
      </c>
      <c r="CI274" s="157">
        <v>256</v>
      </c>
      <c r="CJ274" s="158">
        <v>332</v>
      </c>
      <c r="CK274" s="157">
        <v>432</v>
      </c>
      <c r="CL274" s="157">
        <v>432</v>
      </c>
      <c r="CM274" s="158">
        <v>432</v>
      </c>
      <c r="CN274" s="157">
        <v>432</v>
      </c>
      <c r="CO274" s="158">
        <v>432</v>
      </c>
      <c r="CP274" s="157">
        <v>332</v>
      </c>
      <c r="CQ274" s="157">
        <v>332</v>
      </c>
      <c r="CR274" s="158">
        <v>332</v>
      </c>
      <c r="CS274" s="157">
        <v>351</v>
      </c>
      <c r="CT274" s="157">
        <v>432</v>
      </c>
      <c r="CU274" s="157">
        <v>432</v>
      </c>
      <c r="CV274" s="158">
        <v>432</v>
      </c>
      <c r="CW274" s="157">
        <v>432</v>
      </c>
      <c r="CX274" s="157">
        <v>332</v>
      </c>
      <c r="CY274" s="157">
        <v>332</v>
      </c>
      <c r="CZ274" s="157">
        <v>332</v>
      </c>
      <c r="DA274" s="157">
        <v>351</v>
      </c>
      <c r="DB274" s="157">
        <v>432</v>
      </c>
      <c r="DC274" s="157">
        <v>432</v>
      </c>
      <c r="DD274" s="157">
        <v>432</v>
      </c>
      <c r="DE274" s="157">
        <v>432</v>
      </c>
    </row>
    <row r="275" spans="1:109">
      <c r="A275" s="143">
        <v>275</v>
      </c>
      <c r="B275" s="691"/>
      <c r="C275" s="706"/>
      <c r="D275" s="305" t="s">
        <v>1167</v>
      </c>
      <c r="E275" s="159">
        <v>48</v>
      </c>
      <c r="F275" s="159">
        <v>48</v>
      </c>
      <c r="G275" s="160">
        <v>48</v>
      </c>
      <c r="H275" s="159">
        <v>45</v>
      </c>
      <c r="I275" s="159">
        <v>37</v>
      </c>
      <c r="J275" s="160">
        <v>30</v>
      </c>
      <c r="K275" s="159">
        <v>25</v>
      </c>
      <c r="L275" s="160">
        <v>22</v>
      </c>
      <c r="M275" s="159">
        <v>39</v>
      </c>
      <c r="N275" s="159">
        <v>39</v>
      </c>
      <c r="O275" s="160">
        <v>39</v>
      </c>
      <c r="P275" s="159">
        <v>39</v>
      </c>
      <c r="Q275" s="159">
        <v>37</v>
      </c>
      <c r="R275" s="159">
        <v>30</v>
      </c>
      <c r="S275" s="160">
        <v>25</v>
      </c>
      <c r="T275" s="159">
        <v>22</v>
      </c>
      <c r="U275" s="159">
        <v>39</v>
      </c>
      <c r="V275" s="159">
        <v>39</v>
      </c>
      <c r="W275" s="159">
        <v>39</v>
      </c>
      <c r="X275" s="159">
        <v>39</v>
      </c>
      <c r="Y275" s="159">
        <v>37</v>
      </c>
      <c r="Z275" s="159">
        <v>30</v>
      </c>
      <c r="AA275" s="159">
        <v>25</v>
      </c>
      <c r="AB275" s="159">
        <v>22</v>
      </c>
      <c r="AC275" s="691"/>
      <c r="AD275" s="706"/>
      <c r="AE275" s="305" t="s">
        <v>1167</v>
      </c>
      <c r="AF275" s="159">
        <v>503</v>
      </c>
      <c r="AG275" s="159">
        <v>503</v>
      </c>
      <c r="AH275" s="160">
        <v>503</v>
      </c>
      <c r="AI275" s="159">
        <v>469</v>
      </c>
      <c r="AJ275" s="159">
        <v>380</v>
      </c>
      <c r="AK275" s="160">
        <v>309</v>
      </c>
      <c r="AL275" s="159">
        <v>260</v>
      </c>
      <c r="AM275" s="160">
        <v>224</v>
      </c>
      <c r="AN275" s="159">
        <v>713</v>
      </c>
      <c r="AO275" s="159">
        <v>713</v>
      </c>
      <c r="AP275" s="160">
        <v>713</v>
      </c>
      <c r="AQ275" s="159">
        <v>713</v>
      </c>
      <c r="AR275" s="159">
        <v>672</v>
      </c>
      <c r="AS275" s="159">
        <v>544</v>
      </c>
      <c r="AT275" s="160">
        <v>457</v>
      </c>
      <c r="AU275" s="159">
        <v>395</v>
      </c>
      <c r="AV275" s="159">
        <v>713</v>
      </c>
      <c r="AW275" s="159">
        <v>713</v>
      </c>
      <c r="AX275" s="159">
        <v>713</v>
      </c>
      <c r="AY275" s="159">
        <v>713</v>
      </c>
      <c r="AZ275" s="159">
        <v>672</v>
      </c>
      <c r="BA275" s="159">
        <v>544</v>
      </c>
      <c r="BB275" s="159">
        <v>457</v>
      </c>
      <c r="BC275" s="159">
        <v>395</v>
      </c>
      <c r="BD275" s="691"/>
      <c r="BE275" s="706"/>
      <c r="BF275" s="305" t="s">
        <v>1167</v>
      </c>
      <c r="BG275" s="159">
        <v>352</v>
      </c>
      <c r="BH275" s="159">
        <v>370</v>
      </c>
      <c r="BI275" s="160">
        <v>488</v>
      </c>
      <c r="BJ275" s="159">
        <v>564</v>
      </c>
      <c r="BK275" s="159">
        <v>548</v>
      </c>
      <c r="BL275" s="160">
        <v>518</v>
      </c>
      <c r="BM275" s="159">
        <v>509</v>
      </c>
      <c r="BN275" s="160">
        <v>510</v>
      </c>
      <c r="BO275" s="159">
        <v>283</v>
      </c>
      <c r="BP275" s="159">
        <v>297</v>
      </c>
      <c r="BQ275" s="160">
        <v>393</v>
      </c>
      <c r="BR275" s="159">
        <v>488</v>
      </c>
      <c r="BS275" s="159">
        <v>549</v>
      </c>
      <c r="BT275" s="159">
        <v>518</v>
      </c>
      <c r="BU275" s="160">
        <v>509</v>
      </c>
      <c r="BV275" s="159">
        <v>510</v>
      </c>
      <c r="BW275" s="159">
        <v>283</v>
      </c>
      <c r="BX275" s="159">
        <v>297</v>
      </c>
      <c r="BY275" s="159">
        <v>393</v>
      </c>
      <c r="BZ275" s="159">
        <v>488</v>
      </c>
      <c r="CA275" s="159">
        <v>549</v>
      </c>
      <c r="CB275" s="159">
        <v>518</v>
      </c>
      <c r="CC275" s="159">
        <v>509</v>
      </c>
      <c r="CD275" s="159">
        <v>510</v>
      </c>
      <c r="CE275" s="691"/>
      <c r="CF275" s="706"/>
      <c r="CG275" s="305" t="s">
        <v>1167</v>
      </c>
      <c r="CH275" s="159">
        <v>234</v>
      </c>
      <c r="CI275" s="159">
        <v>234</v>
      </c>
      <c r="CJ275" s="160">
        <v>303</v>
      </c>
      <c r="CK275" s="159">
        <v>407</v>
      </c>
      <c r="CL275" s="159">
        <v>432</v>
      </c>
      <c r="CM275" s="160">
        <v>432</v>
      </c>
      <c r="CN275" s="159">
        <v>432</v>
      </c>
      <c r="CO275" s="160">
        <v>432</v>
      </c>
      <c r="CP275" s="159">
        <v>332</v>
      </c>
      <c r="CQ275" s="159">
        <v>332</v>
      </c>
      <c r="CR275" s="160">
        <v>332</v>
      </c>
      <c r="CS275" s="159">
        <v>352</v>
      </c>
      <c r="CT275" s="159">
        <v>432</v>
      </c>
      <c r="CU275" s="159">
        <v>432</v>
      </c>
      <c r="CV275" s="160">
        <v>432</v>
      </c>
      <c r="CW275" s="159">
        <v>432</v>
      </c>
      <c r="CX275" s="159">
        <v>332</v>
      </c>
      <c r="CY275" s="159">
        <v>332</v>
      </c>
      <c r="CZ275" s="159">
        <v>332</v>
      </c>
      <c r="DA275" s="159">
        <v>352</v>
      </c>
      <c r="DB275" s="159">
        <v>432</v>
      </c>
      <c r="DC275" s="159">
        <v>432</v>
      </c>
      <c r="DD275" s="159">
        <v>432</v>
      </c>
      <c r="DE275" s="159">
        <v>432</v>
      </c>
    </row>
    <row r="276" spans="1:109">
      <c r="A276" s="143">
        <v>276</v>
      </c>
      <c r="B276" s="691"/>
      <c r="C276" s="707">
        <v>180</v>
      </c>
      <c r="D276" s="303" t="s">
        <v>1165</v>
      </c>
      <c r="E276" s="155">
        <v>61</v>
      </c>
      <c r="F276" s="155">
        <v>61</v>
      </c>
      <c r="G276" s="156">
        <v>61</v>
      </c>
      <c r="H276" s="155">
        <v>48</v>
      </c>
      <c r="I276" s="155">
        <v>37</v>
      </c>
      <c r="J276" s="156">
        <v>30</v>
      </c>
      <c r="K276" s="155">
        <v>25</v>
      </c>
      <c r="L276" s="156">
        <v>22</v>
      </c>
      <c r="M276" s="155">
        <v>35</v>
      </c>
      <c r="N276" s="155">
        <v>35</v>
      </c>
      <c r="O276" s="156">
        <v>35</v>
      </c>
      <c r="P276" s="155">
        <v>35</v>
      </c>
      <c r="Q276" s="155">
        <v>35</v>
      </c>
      <c r="R276" s="155">
        <v>30</v>
      </c>
      <c r="S276" s="156">
        <v>25</v>
      </c>
      <c r="T276" s="155">
        <v>22</v>
      </c>
      <c r="U276" s="155">
        <v>35</v>
      </c>
      <c r="V276" s="155">
        <v>35</v>
      </c>
      <c r="W276" s="155">
        <v>35</v>
      </c>
      <c r="X276" s="155">
        <v>35</v>
      </c>
      <c r="Y276" s="155">
        <v>35</v>
      </c>
      <c r="Z276" s="155">
        <v>30</v>
      </c>
      <c r="AA276" s="155">
        <v>25</v>
      </c>
      <c r="AB276" s="155">
        <v>22</v>
      </c>
      <c r="AC276" s="691"/>
      <c r="AD276" s="707">
        <v>180</v>
      </c>
      <c r="AE276" s="303" t="s">
        <v>1165</v>
      </c>
      <c r="AF276" s="155">
        <v>713</v>
      </c>
      <c r="AG276" s="155">
        <v>713</v>
      </c>
      <c r="AH276" s="156">
        <v>713</v>
      </c>
      <c r="AI276" s="155">
        <v>559</v>
      </c>
      <c r="AJ276" s="155">
        <v>428</v>
      </c>
      <c r="AK276" s="156">
        <v>347</v>
      </c>
      <c r="AL276" s="155">
        <v>292</v>
      </c>
      <c r="AM276" s="156">
        <v>252</v>
      </c>
      <c r="AN276" s="155">
        <v>713</v>
      </c>
      <c r="AO276" s="155">
        <v>713</v>
      </c>
      <c r="AP276" s="156">
        <v>713</v>
      </c>
      <c r="AQ276" s="155">
        <v>713</v>
      </c>
      <c r="AR276" s="155">
        <v>713</v>
      </c>
      <c r="AS276" s="155">
        <v>612</v>
      </c>
      <c r="AT276" s="156">
        <v>514</v>
      </c>
      <c r="AU276" s="155">
        <v>443</v>
      </c>
      <c r="AV276" s="155">
        <v>713</v>
      </c>
      <c r="AW276" s="155">
        <v>713</v>
      </c>
      <c r="AX276" s="155">
        <v>713</v>
      </c>
      <c r="AY276" s="155">
        <v>713</v>
      </c>
      <c r="AZ276" s="155">
        <v>713</v>
      </c>
      <c r="BA276" s="155">
        <v>612</v>
      </c>
      <c r="BB276" s="155">
        <v>514</v>
      </c>
      <c r="BC276" s="155">
        <v>443</v>
      </c>
      <c r="BD276" s="691"/>
      <c r="BE276" s="707">
        <v>180</v>
      </c>
      <c r="BF276" s="303" t="s">
        <v>1165</v>
      </c>
      <c r="BG276" s="155">
        <v>494</v>
      </c>
      <c r="BH276" s="155">
        <v>499</v>
      </c>
      <c r="BI276" s="156">
        <v>648</v>
      </c>
      <c r="BJ276" s="155">
        <v>625</v>
      </c>
      <c r="BK276" s="155">
        <v>568</v>
      </c>
      <c r="BL276" s="156">
        <v>533</v>
      </c>
      <c r="BM276" s="155">
        <v>510</v>
      </c>
      <c r="BN276" s="156">
        <v>510</v>
      </c>
      <c r="BO276" s="155">
        <v>280</v>
      </c>
      <c r="BP276" s="155">
        <v>283</v>
      </c>
      <c r="BQ276" s="156">
        <v>367</v>
      </c>
      <c r="BR276" s="155">
        <v>452</v>
      </c>
      <c r="BS276" s="155">
        <v>536</v>
      </c>
      <c r="BT276" s="155">
        <v>533</v>
      </c>
      <c r="BU276" s="156">
        <v>510</v>
      </c>
      <c r="BV276" s="155">
        <v>510</v>
      </c>
      <c r="BW276" s="155">
        <v>280</v>
      </c>
      <c r="BX276" s="155">
        <v>283</v>
      </c>
      <c r="BY276" s="155">
        <v>367</v>
      </c>
      <c r="BZ276" s="155">
        <v>452</v>
      </c>
      <c r="CA276" s="155">
        <v>536</v>
      </c>
      <c r="CB276" s="155">
        <v>533</v>
      </c>
      <c r="CC276" s="155">
        <v>510</v>
      </c>
      <c r="CD276" s="155">
        <v>510</v>
      </c>
      <c r="CE276" s="691"/>
      <c r="CF276" s="707">
        <v>180</v>
      </c>
      <c r="CG276" s="303" t="s">
        <v>1165</v>
      </c>
      <c r="CH276" s="155">
        <v>332</v>
      </c>
      <c r="CI276" s="155">
        <v>332</v>
      </c>
      <c r="CJ276" s="156">
        <v>383</v>
      </c>
      <c r="CK276" s="155">
        <v>432</v>
      </c>
      <c r="CL276" s="155">
        <v>432</v>
      </c>
      <c r="CM276" s="156">
        <v>432</v>
      </c>
      <c r="CN276" s="155">
        <v>432</v>
      </c>
      <c r="CO276" s="156">
        <v>432</v>
      </c>
      <c r="CP276" s="155">
        <v>332</v>
      </c>
      <c r="CQ276" s="155">
        <v>332</v>
      </c>
      <c r="CR276" s="156">
        <v>332</v>
      </c>
      <c r="CS276" s="155">
        <v>332</v>
      </c>
      <c r="CT276" s="155">
        <v>408</v>
      </c>
      <c r="CU276" s="155">
        <v>432</v>
      </c>
      <c r="CV276" s="156">
        <v>432</v>
      </c>
      <c r="CW276" s="155">
        <v>432</v>
      </c>
      <c r="CX276" s="155">
        <v>332</v>
      </c>
      <c r="CY276" s="155">
        <v>332</v>
      </c>
      <c r="CZ276" s="155">
        <v>332</v>
      </c>
      <c r="DA276" s="155">
        <v>332</v>
      </c>
      <c r="DB276" s="155">
        <v>408</v>
      </c>
      <c r="DC276" s="155">
        <v>432</v>
      </c>
      <c r="DD276" s="155">
        <v>432</v>
      </c>
      <c r="DE276" s="155">
        <v>432</v>
      </c>
    </row>
    <row r="277" spans="1:109">
      <c r="A277" s="143">
        <v>277</v>
      </c>
      <c r="B277" s="691"/>
      <c r="C277" s="708"/>
      <c r="D277" s="304" t="s">
        <v>1166</v>
      </c>
      <c r="E277" s="157">
        <v>51</v>
      </c>
      <c r="F277" s="157">
        <v>51</v>
      </c>
      <c r="G277" s="158">
        <v>51</v>
      </c>
      <c r="H277" s="157">
        <v>48</v>
      </c>
      <c r="I277" s="157">
        <v>37</v>
      </c>
      <c r="J277" s="158">
        <v>30</v>
      </c>
      <c r="K277" s="157">
        <v>25</v>
      </c>
      <c r="L277" s="158">
        <v>21</v>
      </c>
      <c r="M277" s="157">
        <v>35</v>
      </c>
      <c r="N277" s="157">
        <v>35</v>
      </c>
      <c r="O277" s="158">
        <v>35</v>
      </c>
      <c r="P277" s="157">
        <v>35</v>
      </c>
      <c r="Q277" s="157">
        <v>35</v>
      </c>
      <c r="R277" s="157">
        <v>30</v>
      </c>
      <c r="S277" s="158">
        <v>25</v>
      </c>
      <c r="T277" s="157">
        <v>21</v>
      </c>
      <c r="U277" s="157">
        <v>35</v>
      </c>
      <c r="V277" s="157">
        <v>35</v>
      </c>
      <c r="W277" s="157">
        <v>35</v>
      </c>
      <c r="X277" s="157">
        <v>35</v>
      </c>
      <c r="Y277" s="157">
        <v>35</v>
      </c>
      <c r="Z277" s="157">
        <v>30</v>
      </c>
      <c r="AA277" s="157">
        <v>25</v>
      </c>
      <c r="AB277" s="157">
        <v>21</v>
      </c>
      <c r="AC277" s="691"/>
      <c r="AD277" s="708"/>
      <c r="AE277" s="304" t="s">
        <v>1166</v>
      </c>
      <c r="AF277" s="157">
        <v>595</v>
      </c>
      <c r="AG277" s="157">
        <v>595</v>
      </c>
      <c r="AH277" s="158">
        <v>595</v>
      </c>
      <c r="AI277" s="157">
        <v>560</v>
      </c>
      <c r="AJ277" s="157">
        <v>429</v>
      </c>
      <c r="AK277" s="158">
        <v>347</v>
      </c>
      <c r="AL277" s="157">
        <v>292</v>
      </c>
      <c r="AM277" s="158">
        <v>251</v>
      </c>
      <c r="AN277" s="157">
        <v>713</v>
      </c>
      <c r="AO277" s="157">
        <v>713</v>
      </c>
      <c r="AP277" s="158">
        <v>713</v>
      </c>
      <c r="AQ277" s="157">
        <v>713</v>
      </c>
      <c r="AR277" s="157">
        <v>713</v>
      </c>
      <c r="AS277" s="157">
        <v>612</v>
      </c>
      <c r="AT277" s="158">
        <v>514</v>
      </c>
      <c r="AU277" s="157">
        <v>443</v>
      </c>
      <c r="AV277" s="157">
        <v>713</v>
      </c>
      <c r="AW277" s="157">
        <v>713</v>
      </c>
      <c r="AX277" s="157">
        <v>713</v>
      </c>
      <c r="AY277" s="157">
        <v>713</v>
      </c>
      <c r="AZ277" s="157">
        <v>713</v>
      </c>
      <c r="BA277" s="157">
        <v>612</v>
      </c>
      <c r="BB277" s="157">
        <v>514</v>
      </c>
      <c r="BC277" s="157">
        <v>443</v>
      </c>
      <c r="BD277" s="691"/>
      <c r="BE277" s="708"/>
      <c r="BF277" s="304" t="s">
        <v>1166</v>
      </c>
      <c r="BG277" s="157">
        <v>412</v>
      </c>
      <c r="BH277" s="157">
        <v>416</v>
      </c>
      <c r="BI277" s="158">
        <v>540</v>
      </c>
      <c r="BJ277" s="157">
        <v>624</v>
      </c>
      <c r="BK277" s="157">
        <v>569</v>
      </c>
      <c r="BL277" s="158">
        <v>533</v>
      </c>
      <c r="BM277" s="157">
        <v>509</v>
      </c>
      <c r="BN277" s="158">
        <v>509</v>
      </c>
      <c r="BO277" s="157">
        <v>280</v>
      </c>
      <c r="BP277" s="157">
        <v>283</v>
      </c>
      <c r="BQ277" s="158">
        <v>368</v>
      </c>
      <c r="BR277" s="157">
        <v>451</v>
      </c>
      <c r="BS277" s="157">
        <v>536</v>
      </c>
      <c r="BT277" s="157">
        <v>533</v>
      </c>
      <c r="BU277" s="158">
        <v>509</v>
      </c>
      <c r="BV277" s="157">
        <v>509</v>
      </c>
      <c r="BW277" s="157">
        <v>280</v>
      </c>
      <c r="BX277" s="157">
        <v>283</v>
      </c>
      <c r="BY277" s="157">
        <v>368</v>
      </c>
      <c r="BZ277" s="157">
        <v>451</v>
      </c>
      <c r="CA277" s="157">
        <v>536</v>
      </c>
      <c r="CB277" s="157">
        <v>533</v>
      </c>
      <c r="CC277" s="157">
        <v>509</v>
      </c>
      <c r="CD277" s="157">
        <v>509</v>
      </c>
      <c r="CE277" s="691"/>
      <c r="CF277" s="708"/>
      <c r="CG277" s="304" t="s">
        <v>1166</v>
      </c>
      <c r="CH277" s="157">
        <v>277</v>
      </c>
      <c r="CI277" s="157">
        <v>277</v>
      </c>
      <c r="CJ277" s="158">
        <v>320</v>
      </c>
      <c r="CK277" s="157">
        <v>432</v>
      </c>
      <c r="CL277" s="157">
        <v>432</v>
      </c>
      <c r="CM277" s="158">
        <v>432</v>
      </c>
      <c r="CN277" s="157">
        <v>432</v>
      </c>
      <c r="CO277" s="158">
        <v>432</v>
      </c>
      <c r="CP277" s="157">
        <v>332</v>
      </c>
      <c r="CQ277" s="157">
        <v>332</v>
      </c>
      <c r="CR277" s="158">
        <v>332</v>
      </c>
      <c r="CS277" s="157">
        <v>332</v>
      </c>
      <c r="CT277" s="157">
        <v>409</v>
      </c>
      <c r="CU277" s="157">
        <v>432</v>
      </c>
      <c r="CV277" s="158">
        <v>432</v>
      </c>
      <c r="CW277" s="157">
        <v>432</v>
      </c>
      <c r="CX277" s="157">
        <v>332</v>
      </c>
      <c r="CY277" s="157">
        <v>332</v>
      </c>
      <c r="CZ277" s="157">
        <v>332</v>
      </c>
      <c r="DA277" s="157">
        <v>332</v>
      </c>
      <c r="DB277" s="157">
        <v>409</v>
      </c>
      <c r="DC277" s="157">
        <v>432</v>
      </c>
      <c r="DD277" s="157">
        <v>432</v>
      </c>
      <c r="DE277" s="157">
        <v>432</v>
      </c>
    </row>
    <row r="278" spans="1:109">
      <c r="A278" s="143">
        <v>278</v>
      </c>
      <c r="B278" s="691"/>
      <c r="C278" s="709"/>
      <c r="D278" s="305" t="s">
        <v>1167</v>
      </c>
      <c r="E278" s="159">
        <v>46</v>
      </c>
      <c r="F278" s="159">
        <v>46</v>
      </c>
      <c r="G278" s="160">
        <v>46</v>
      </c>
      <c r="H278" s="159">
        <v>44</v>
      </c>
      <c r="I278" s="159">
        <v>37</v>
      </c>
      <c r="J278" s="160">
        <v>30</v>
      </c>
      <c r="K278" s="159">
        <v>25</v>
      </c>
      <c r="L278" s="160">
        <v>22</v>
      </c>
      <c r="M278" s="159">
        <v>35</v>
      </c>
      <c r="N278" s="159">
        <v>35</v>
      </c>
      <c r="O278" s="160">
        <v>35</v>
      </c>
      <c r="P278" s="159">
        <v>35</v>
      </c>
      <c r="Q278" s="159">
        <v>35</v>
      </c>
      <c r="R278" s="159">
        <v>30</v>
      </c>
      <c r="S278" s="160">
        <v>25</v>
      </c>
      <c r="T278" s="159">
        <v>22</v>
      </c>
      <c r="U278" s="159">
        <v>35</v>
      </c>
      <c r="V278" s="159">
        <v>35</v>
      </c>
      <c r="W278" s="159">
        <v>35</v>
      </c>
      <c r="X278" s="159">
        <v>35</v>
      </c>
      <c r="Y278" s="159">
        <v>35</v>
      </c>
      <c r="Z278" s="159">
        <v>30</v>
      </c>
      <c r="AA278" s="159">
        <v>25</v>
      </c>
      <c r="AB278" s="159">
        <v>22</v>
      </c>
      <c r="AC278" s="691"/>
      <c r="AD278" s="709"/>
      <c r="AE278" s="305" t="s">
        <v>1167</v>
      </c>
      <c r="AF278" s="159">
        <v>543</v>
      </c>
      <c r="AG278" s="159">
        <v>543</v>
      </c>
      <c r="AH278" s="160">
        <v>543</v>
      </c>
      <c r="AI278" s="159">
        <v>517</v>
      </c>
      <c r="AJ278" s="159">
        <v>428</v>
      </c>
      <c r="AK278" s="160">
        <v>348</v>
      </c>
      <c r="AL278" s="159">
        <v>292</v>
      </c>
      <c r="AM278" s="160">
        <v>252</v>
      </c>
      <c r="AN278" s="159">
        <v>713</v>
      </c>
      <c r="AO278" s="159">
        <v>713</v>
      </c>
      <c r="AP278" s="160">
        <v>713</v>
      </c>
      <c r="AQ278" s="159">
        <v>713</v>
      </c>
      <c r="AR278" s="159">
        <v>713</v>
      </c>
      <c r="AS278" s="159">
        <v>612</v>
      </c>
      <c r="AT278" s="160">
        <v>514</v>
      </c>
      <c r="AU278" s="159">
        <v>444</v>
      </c>
      <c r="AV278" s="159">
        <v>713</v>
      </c>
      <c r="AW278" s="159">
        <v>713</v>
      </c>
      <c r="AX278" s="159">
        <v>713</v>
      </c>
      <c r="AY278" s="159">
        <v>713</v>
      </c>
      <c r="AZ278" s="159">
        <v>713</v>
      </c>
      <c r="BA278" s="159">
        <v>612</v>
      </c>
      <c r="BB278" s="159">
        <v>514</v>
      </c>
      <c r="BC278" s="159">
        <v>444</v>
      </c>
      <c r="BD278" s="691"/>
      <c r="BE278" s="709"/>
      <c r="BF278" s="305" t="s">
        <v>1167</v>
      </c>
      <c r="BG278" s="159">
        <v>376</v>
      </c>
      <c r="BH278" s="159">
        <v>380</v>
      </c>
      <c r="BI278" s="160">
        <v>493</v>
      </c>
      <c r="BJ278" s="159">
        <v>577</v>
      </c>
      <c r="BK278" s="159">
        <v>567</v>
      </c>
      <c r="BL278" s="160">
        <v>533</v>
      </c>
      <c r="BM278" s="159">
        <v>509</v>
      </c>
      <c r="BN278" s="160">
        <v>510</v>
      </c>
      <c r="BO278" s="159">
        <v>280</v>
      </c>
      <c r="BP278" s="159">
        <v>283</v>
      </c>
      <c r="BQ278" s="160">
        <v>367</v>
      </c>
      <c r="BR278" s="159">
        <v>452</v>
      </c>
      <c r="BS278" s="159">
        <v>537</v>
      </c>
      <c r="BT278" s="159">
        <v>533</v>
      </c>
      <c r="BU278" s="160">
        <v>509</v>
      </c>
      <c r="BV278" s="159">
        <v>510</v>
      </c>
      <c r="BW278" s="159">
        <v>280</v>
      </c>
      <c r="BX278" s="159">
        <v>283</v>
      </c>
      <c r="BY278" s="159">
        <v>367</v>
      </c>
      <c r="BZ278" s="159">
        <v>452</v>
      </c>
      <c r="CA278" s="159">
        <v>537</v>
      </c>
      <c r="CB278" s="159">
        <v>533</v>
      </c>
      <c r="CC278" s="159">
        <v>509</v>
      </c>
      <c r="CD278" s="159">
        <v>510</v>
      </c>
      <c r="CE278" s="691"/>
      <c r="CF278" s="709"/>
      <c r="CG278" s="305" t="s">
        <v>1167</v>
      </c>
      <c r="CH278" s="159">
        <v>253</v>
      </c>
      <c r="CI278" s="159">
        <v>253</v>
      </c>
      <c r="CJ278" s="160">
        <v>291</v>
      </c>
      <c r="CK278" s="159">
        <v>400</v>
      </c>
      <c r="CL278" s="159">
        <v>432</v>
      </c>
      <c r="CM278" s="160">
        <v>432</v>
      </c>
      <c r="CN278" s="159">
        <v>432</v>
      </c>
      <c r="CO278" s="160">
        <v>432</v>
      </c>
      <c r="CP278" s="159">
        <v>332</v>
      </c>
      <c r="CQ278" s="159">
        <v>332</v>
      </c>
      <c r="CR278" s="160">
        <v>332</v>
      </c>
      <c r="CS278" s="159">
        <v>332</v>
      </c>
      <c r="CT278" s="159">
        <v>408</v>
      </c>
      <c r="CU278" s="159">
        <v>432</v>
      </c>
      <c r="CV278" s="160">
        <v>432</v>
      </c>
      <c r="CW278" s="159">
        <v>432</v>
      </c>
      <c r="CX278" s="159">
        <v>332</v>
      </c>
      <c r="CY278" s="159">
        <v>332</v>
      </c>
      <c r="CZ278" s="159">
        <v>332</v>
      </c>
      <c r="DA278" s="159">
        <v>332</v>
      </c>
      <c r="DB278" s="159">
        <v>408</v>
      </c>
      <c r="DC278" s="159">
        <v>432</v>
      </c>
      <c r="DD278" s="159">
        <v>432</v>
      </c>
      <c r="DE278" s="159">
        <v>432</v>
      </c>
    </row>
    <row r="279" spans="1:109">
      <c r="A279" s="143">
        <v>279</v>
      </c>
      <c r="B279" s="691"/>
      <c r="C279" s="701">
        <v>200</v>
      </c>
      <c r="D279" s="303" t="s">
        <v>1165</v>
      </c>
      <c r="E279" s="155">
        <v>49</v>
      </c>
      <c r="F279" s="155">
        <v>49</v>
      </c>
      <c r="G279" s="156">
        <v>49</v>
      </c>
      <c r="H279" s="155">
        <v>48</v>
      </c>
      <c r="I279" s="155">
        <v>37</v>
      </c>
      <c r="J279" s="156">
        <v>30</v>
      </c>
      <c r="K279" s="155">
        <v>25</v>
      </c>
      <c r="L279" s="156">
        <v>22</v>
      </c>
      <c r="M279" s="155">
        <v>28</v>
      </c>
      <c r="N279" s="155">
        <v>28</v>
      </c>
      <c r="O279" s="156">
        <v>28</v>
      </c>
      <c r="P279" s="155">
        <v>28</v>
      </c>
      <c r="Q279" s="155">
        <v>28</v>
      </c>
      <c r="R279" s="155">
        <v>28</v>
      </c>
      <c r="S279" s="156">
        <v>25</v>
      </c>
      <c r="T279" s="155">
        <v>22</v>
      </c>
      <c r="U279" s="155">
        <v>28</v>
      </c>
      <c r="V279" s="155">
        <v>28</v>
      </c>
      <c r="W279" s="155">
        <v>28</v>
      </c>
      <c r="X279" s="155">
        <v>28</v>
      </c>
      <c r="Y279" s="155">
        <v>28</v>
      </c>
      <c r="Z279" s="155">
        <v>28</v>
      </c>
      <c r="AA279" s="155">
        <v>25</v>
      </c>
      <c r="AB279" s="155">
        <v>22</v>
      </c>
      <c r="AC279" s="691"/>
      <c r="AD279" s="701">
        <v>200</v>
      </c>
      <c r="AE279" s="303" t="s">
        <v>1165</v>
      </c>
      <c r="AF279" s="155">
        <v>713</v>
      </c>
      <c r="AG279" s="155">
        <v>713</v>
      </c>
      <c r="AH279" s="156">
        <v>713</v>
      </c>
      <c r="AI279" s="155">
        <v>695</v>
      </c>
      <c r="AJ279" s="155">
        <v>532</v>
      </c>
      <c r="AK279" s="156">
        <v>432</v>
      </c>
      <c r="AL279" s="155">
        <v>363</v>
      </c>
      <c r="AM279" s="156">
        <v>313</v>
      </c>
      <c r="AN279" s="155">
        <v>713</v>
      </c>
      <c r="AO279" s="155">
        <v>713</v>
      </c>
      <c r="AP279" s="156">
        <v>713</v>
      </c>
      <c r="AQ279" s="155">
        <v>713</v>
      </c>
      <c r="AR279" s="155">
        <v>713</v>
      </c>
      <c r="AS279" s="155">
        <v>713</v>
      </c>
      <c r="AT279" s="156">
        <v>636</v>
      </c>
      <c r="AU279" s="155">
        <v>549</v>
      </c>
      <c r="AV279" s="155">
        <v>713</v>
      </c>
      <c r="AW279" s="155">
        <v>713</v>
      </c>
      <c r="AX279" s="155">
        <v>713</v>
      </c>
      <c r="AY279" s="155">
        <v>713</v>
      </c>
      <c r="AZ279" s="155">
        <v>713</v>
      </c>
      <c r="BA279" s="155">
        <v>713</v>
      </c>
      <c r="BB279" s="155">
        <v>636</v>
      </c>
      <c r="BC279" s="155">
        <v>549</v>
      </c>
      <c r="BD279" s="691"/>
      <c r="BE279" s="701">
        <v>200</v>
      </c>
      <c r="BF279" s="303" t="s">
        <v>1165</v>
      </c>
      <c r="BG279" s="155">
        <v>484</v>
      </c>
      <c r="BH279" s="155">
        <v>484</v>
      </c>
      <c r="BI279" s="156">
        <v>577</v>
      </c>
      <c r="BJ279" s="155">
        <v>679</v>
      </c>
      <c r="BK279" s="155">
        <v>609</v>
      </c>
      <c r="BL279" s="156">
        <v>567</v>
      </c>
      <c r="BM279" s="155">
        <v>537</v>
      </c>
      <c r="BN279" s="156">
        <v>515</v>
      </c>
      <c r="BO279" s="155">
        <v>276</v>
      </c>
      <c r="BP279" s="155">
        <v>276</v>
      </c>
      <c r="BQ279" s="156">
        <v>329</v>
      </c>
      <c r="BR279" s="155">
        <v>397</v>
      </c>
      <c r="BS279" s="155">
        <v>465</v>
      </c>
      <c r="BT279" s="155">
        <v>534</v>
      </c>
      <c r="BU279" s="156">
        <v>537</v>
      </c>
      <c r="BV279" s="155">
        <v>515</v>
      </c>
      <c r="BW279" s="155">
        <v>276</v>
      </c>
      <c r="BX279" s="155">
        <v>276</v>
      </c>
      <c r="BY279" s="155">
        <v>329</v>
      </c>
      <c r="BZ279" s="155">
        <v>397</v>
      </c>
      <c r="CA279" s="155">
        <v>465</v>
      </c>
      <c r="CB279" s="155">
        <v>534</v>
      </c>
      <c r="CC279" s="155">
        <v>537</v>
      </c>
      <c r="CD279" s="155">
        <v>515</v>
      </c>
      <c r="CE279" s="691"/>
      <c r="CF279" s="701">
        <v>200</v>
      </c>
      <c r="CG279" s="303" t="s">
        <v>1165</v>
      </c>
      <c r="CH279" s="155">
        <v>332</v>
      </c>
      <c r="CI279" s="155">
        <v>332</v>
      </c>
      <c r="CJ279" s="156">
        <v>332</v>
      </c>
      <c r="CK279" s="155">
        <v>432</v>
      </c>
      <c r="CL279" s="155">
        <v>432</v>
      </c>
      <c r="CM279" s="156">
        <v>432</v>
      </c>
      <c r="CN279" s="155">
        <v>432</v>
      </c>
      <c r="CO279" s="156">
        <v>432</v>
      </c>
      <c r="CP279" s="155">
        <v>332</v>
      </c>
      <c r="CQ279" s="155">
        <v>332</v>
      </c>
      <c r="CR279" s="156">
        <v>332</v>
      </c>
      <c r="CS279" s="155">
        <v>332</v>
      </c>
      <c r="CT279" s="155">
        <v>332</v>
      </c>
      <c r="CU279" s="155">
        <v>407</v>
      </c>
      <c r="CV279" s="156">
        <v>432</v>
      </c>
      <c r="CW279" s="155">
        <v>432</v>
      </c>
      <c r="CX279" s="155">
        <v>332</v>
      </c>
      <c r="CY279" s="155">
        <v>332</v>
      </c>
      <c r="CZ279" s="155">
        <v>332</v>
      </c>
      <c r="DA279" s="155">
        <v>332</v>
      </c>
      <c r="DB279" s="155">
        <v>332</v>
      </c>
      <c r="DC279" s="155">
        <v>407</v>
      </c>
      <c r="DD279" s="155">
        <v>432</v>
      </c>
      <c r="DE279" s="155">
        <v>432</v>
      </c>
    </row>
    <row r="280" spans="1:109">
      <c r="A280" s="143">
        <v>280</v>
      </c>
      <c r="B280" s="691"/>
      <c r="C280" s="702"/>
      <c r="D280" s="304" t="s">
        <v>1166</v>
      </c>
      <c r="E280" s="157">
        <v>47</v>
      </c>
      <c r="F280" s="157">
        <v>47</v>
      </c>
      <c r="G280" s="158">
        <v>47</v>
      </c>
      <c r="H280" s="157">
        <v>47</v>
      </c>
      <c r="I280" s="157">
        <v>37</v>
      </c>
      <c r="J280" s="158">
        <v>30</v>
      </c>
      <c r="K280" s="157">
        <v>25</v>
      </c>
      <c r="L280" s="158">
        <v>21</v>
      </c>
      <c r="M280" s="157">
        <v>28</v>
      </c>
      <c r="N280" s="157">
        <v>28</v>
      </c>
      <c r="O280" s="158">
        <v>28</v>
      </c>
      <c r="P280" s="157">
        <v>28</v>
      </c>
      <c r="Q280" s="157">
        <v>28</v>
      </c>
      <c r="R280" s="157">
        <v>28</v>
      </c>
      <c r="S280" s="158">
        <v>25</v>
      </c>
      <c r="T280" s="157">
        <v>21</v>
      </c>
      <c r="U280" s="157">
        <v>28</v>
      </c>
      <c r="V280" s="157">
        <v>28</v>
      </c>
      <c r="W280" s="157">
        <v>28</v>
      </c>
      <c r="X280" s="157">
        <v>28</v>
      </c>
      <c r="Y280" s="157">
        <v>28</v>
      </c>
      <c r="Z280" s="157">
        <v>28</v>
      </c>
      <c r="AA280" s="157">
        <v>25</v>
      </c>
      <c r="AB280" s="157">
        <v>21</v>
      </c>
      <c r="AC280" s="691"/>
      <c r="AD280" s="702"/>
      <c r="AE280" s="304" t="s">
        <v>1166</v>
      </c>
      <c r="AF280" s="157">
        <v>687</v>
      </c>
      <c r="AG280" s="157">
        <v>687</v>
      </c>
      <c r="AH280" s="158">
        <v>687</v>
      </c>
      <c r="AI280" s="157">
        <v>687</v>
      </c>
      <c r="AJ280" s="157">
        <v>532</v>
      </c>
      <c r="AK280" s="158">
        <v>431</v>
      </c>
      <c r="AL280" s="157">
        <v>363</v>
      </c>
      <c r="AM280" s="158">
        <v>312</v>
      </c>
      <c r="AN280" s="157">
        <v>713</v>
      </c>
      <c r="AO280" s="157">
        <v>713</v>
      </c>
      <c r="AP280" s="158">
        <v>713</v>
      </c>
      <c r="AQ280" s="157">
        <v>713</v>
      </c>
      <c r="AR280" s="157">
        <v>713</v>
      </c>
      <c r="AS280" s="157">
        <v>713</v>
      </c>
      <c r="AT280" s="158">
        <v>637</v>
      </c>
      <c r="AU280" s="157">
        <v>548</v>
      </c>
      <c r="AV280" s="157">
        <v>713</v>
      </c>
      <c r="AW280" s="157">
        <v>713</v>
      </c>
      <c r="AX280" s="157">
        <v>713</v>
      </c>
      <c r="AY280" s="157">
        <v>713</v>
      </c>
      <c r="AZ280" s="157">
        <v>713</v>
      </c>
      <c r="BA280" s="157">
        <v>713</v>
      </c>
      <c r="BB280" s="157">
        <v>637</v>
      </c>
      <c r="BC280" s="157">
        <v>548</v>
      </c>
      <c r="BD280" s="691"/>
      <c r="BE280" s="702"/>
      <c r="BF280" s="304" t="s">
        <v>1166</v>
      </c>
      <c r="BG280" s="157">
        <v>467</v>
      </c>
      <c r="BH280" s="157">
        <v>467</v>
      </c>
      <c r="BI280" s="158">
        <v>557</v>
      </c>
      <c r="BJ280" s="157">
        <v>672</v>
      </c>
      <c r="BK280" s="157">
        <v>610</v>
      </c>
      <c r="BL280" s="158">
        <v>566</v>
      </c>
      <c r="BM280" s="157">
        <v>538</v>
      </c>
      <c r="BN280" s="158">
        <v>515</v>
      </c>
      <c r="BO280" s="157">
        <v>276</v>
      </c>
      <c r="BP280" s="157">
        <v>276</v>
      </c>
      <c r="BQ280" s="158">
        <v>329</v>
      </c>
      <c r="BR280" s="157">
        <v>397</v>
      </c>
      <c r="BS280" s="157">
        <v>465</v>
      </c>
      <c r="BT280" s="157">
        <v>533</v>
      </c>
      <c r="BU280" s="158">
        <v>538</v>
      </c>
      <c r="BV280" s="157">
        <v>515</v>
      </c>
      <c r="BW280" s="157">
        <v>276</v>
      </c>
      <c r="BX280" s="157">
        <v>276</v>
      </c>
      <c r="BY280" s="157">
        <v>329</v>
      </c>
      <c r="BZ280" s="157">
        <v>397</v>
      </c>
      <c r="CA280" s="157">
        <v>465</v>
      </c>
      <c r="CB280" s="157">
        <v>533</v>
      </c>
      <c r="CC280" s="157">
        <v>538</v>
      </c>
      <c r="CD280" s="157">
        <v>515</v>
      </c>
      <c r="CE280" s="691"/>
      <c r="CF280" s="702"/>
      <c r="CG280" s="304" t="s">
        <v>1166</v>
      </c>
      <c r="CH280" s="157">
        <v>320</v>
      </c>
      <c r="CI280" s="157">
        <v>320</v>
      </c>
      <c r="CJ280" s="158">
        <v>320</v>
      </c>
      <c r="CK280" s="157">
        <v>427</v>
      </c>
      <c r="CL280" s="157">
        <v>432</v>
      </c>
      <c r="CM280" s="158">
        <v>432</v>
      </c>
      <c r="CN280" s="157">
        <v>432</v>
      </c>
      <c r="CO280" s="158">
        <v>432</v>
      </c>
      <c r="CP280" s="157">
        <v>332</v>
      </c>
      <c r="CQ280" s="157">
        <v>332</v>
      </c>
      <c r="CR280" s="158">
        <v>332</v>
      </c>
      <c r="CS280" s="157">
        <v>332</v>
      </c>
      <c r="CT280" s="157">
        <v>332</v>
      </c>
      <c r="CU280" s="157">
        <v>407</v>
      </c>
      <c r="CV280" s="158">
        <v>432</v>
      </c>
      <c r="CW280" s="157">
        <v>432</v>
      </c>
      <c r="CX280" s="157">
        <v>332</v>
      </c>
      <c r="CY280" s="157">
        <v>332</v>
      </c>
      <c r="CZ280" s="157">
        <v>332</v>
      </c>
      <c r="DA280" s="157">
        <v>332</v>
      </c>
      <c r="DB280" s="157">
        <v>332</v>
      </c>
      <c r="DC280" s="157">
        <v>407</v>
      </c>
      <c r="DD280" s="157">
        <v>432</v>
      </c>
      <c r="DE280" s="157">
        <v>432</v>
      </c>
    </row>
    <row r="281" spans="1:109">
      <c r="A281" s="143">
        <v>281</v>
      </c>
      <c r="B281" s="692"/>
      <c r="C281" s="703"/>
      <c r="D281" s="305" t="s">
        <v>1167</v>
      </c>
      <c r="E281" s="159">
        <v>43</v>
      </c>
      <c r="F281" s="159">
        <v>43</v>
      </c>
      <c r="G281" s="160">
        <v>43</v>
      </c>
      <c r="H281" s="159">
        <v>42</v>
      </c>
      <c r="I281" s="159">
        <v>37</v>
      </c>
      <c r="J281" s="160">
        <v>30</v>
      </c>
      <c r="K281" s="159">
        <v>25</v>
      </c>
      <c r="L281" s="160">
        <v>22</v>
      </c>
      <c r="M281" s="159">
        <v>28</v>
      </c>
      <c r="N281" s="159">
        <v>28</v>
      </c>
      <c r="O281" s="160">
        <v>28</v>
      </c>
      <c r="P281" s="159">
        <v>28</v>
      </c>
      <c r="Q281" s="159">
        <v>28</v>
      </c>
      <c r="R281" s="159">
        <v>28</v>
      </c>
      <c r="S281" s="160">
        <v>25</v>
      </c>
      <c r="T281" s="159">
        <v>22</v>
      </c>
      <c r="U281" s="159">
        <v>28</v>
      </c>
      <c r="V281" s="159">
        <v>28</v>
      </c>
      <c r="W281" s="159">
        <v>28</v>
      </c>
      <c r="X281" s="159">
        <v>28</v>
      </c>
      <c r="Y281" s="159">
        <v>28</v>
      </c>
      <c r="Z281" s="159">
        <v>28</v>
      </c>
      <c r="AA281" s="159">
        <v>25</v>
      </c>
      <c r="AB281" s="159">
        <v>22</v>
      </c>
      <c r="AC281" s="692"/>
      <c r="AD281" s="703"/>
      <c r="AE281" s="305" t="s">
        <v>1167</v>
      </c>
      <c r="AF281" s="159">
        <v>628</v>
      </c>
      <c r="AG281" s="159">
        <v>628</v>
      </c>
      <c r="AH281" s="160">
        <v>628</v>
      </c>
      <c r="AI281" s="159">
        <v>618</v>
      </c>
      <c r="AJ281" s="159">
        <v>531</v>
      </c>
      <c r="AK281" s="160">
        <v>431</v>
      </c>
      <c r="AL281" s="159">
        <v>363</v>
      </c>
      <c r="AM281" s="160">
        <v>313</v>
      </c>
      <c r="AN281" s="159">
        <v>713</v>
      </c>
      <c r="AO281" s="159">
        <v>713</v>
      </c>
      <c r="AP281" s="160">
        <v>713</v>
      </c>
      <c r="AQ281" s="159">
        <v>713</v>
      </c>
      <c r="AR281" s="159">
        <v>713</v>
      </c>
      <c r="AS281" s="159">
        <v>713</v>
      </c>
      <c r="AT281" s="160">
        <v>637</v>
      </c>
      <c r="AU281" s="159">
        <v>549</v>
      </c>
      <c r="AV281" s="159">
        <v>713</v>
      </c>
      <c r="AW281" s="159">
        <v>713</v>
      </c>
      <c r="AX281" s="159">
        <v>713</v>
      </c>
      <c r="AY281" s="159">
        <v>713</v>
      </c>
      <c r="AZ281" s="159">
        <v>713</v>
      </c>
      <c r="BA281" s="159">
        <v>713</v>
      </c>
      <c r="BB281" s="159">
        <v>637</v>
      </c>
      <c r="BC281" s="159">
        <v>549</v>
      </c>
      <c r="BD281" s="692"/>
      <c r="BE281" s="703"/>
      <c r="BF281" s="305" t="s">
        <v>1167</v>
      </c>
      <c r="BG281" s="159">
        <v>427</v>
      </c>
      <c r="BH281" s="159">
        <v>427</v>
      </c>
      <c r="BI281" s="160">
        <v>508</v>
      </c>
      <c r="BJ281" s="159">
        <v>604</v>
      </c>
      <c r="BK281" s="159">
        <v>609</v>
      </c>
      <c r="BL281" s="160">
        <v>566</v>
      </c>
      <c r="BM281" s="159">
        <v>538</v>
      </c>
      <c r="BN281" s="160">
        <v>517</v>
      </c>
      <c r="BO281" s="159">
        <v>276</v>
      </c>
      <c r="BP281" s="159">
        <v>276</v>
      </c>
      <c r="BQ281" s="160">
        <v>329</v>
      </c>
      <c r="BR281" s="159">
        <v>397</v>
      </c>
      <c r="BS281" s="159">
        <v>466</v>
      </c>
      <c r="BT281" s="159">
        <v>534</v>
      </c>
      <c r="BU281" s="160">
        <v>538</v>
      </c>
      <c r="BV281" s="159">
        <v>517</v>
      </c>
      <c r="BW281" s="159">
        <v>276</v>
      </c>
      <c r="BX281" s="159">
        <v>276</v>
      </c>
      <c r="BY281" s="159">
        <v>329</v>
      </c>
      <c r="BZ281" s="159">
        <v>397</v>
      </c>
      <c r="CA281" s="159">
        <v>466</v>
      </c>
      <c r="CB281" s="159">
        <v>534</v>
      </c>
      <c r="CC281" s="159">
        <v>538</v>
      </c>
      <c r="CD281" s="159">
        <v>517</v>
      </c>
      <c r="CE281" s="692"/>
      <c r="CF281" s="703"/>
      <c r="CG281" s="305" t="s">
        <v>1167</v>
      </c>
      <c r="CH281" s="159">
        <v>293</v>
      </c>
      <c r="CI281" s="159">
        <v>293</v>
      </c>
      <c r="CJ281" s="160">
        <v>293</v>
      </c>
      <c r="CK281" s="159">
        <v>385</v>
      </c>
      <c r="CL281" s="159">
        <v>432</v>
      </c>
      <c r="CM281" s="160">
        <v>432</v>
      </c>
      <c r="CN281" s="159">
        <v>432</v>
      </c>
      <c r="CO281" s="160">
        <v>432</v>
      </c>
      <c r="CP281" s="159">
        <v>332</v>
      </c>
      <c r="CQ281" s="159">
        <v>332</v>
      </c>
      <c r="CR281" s="160">
        <v>332</v>
      </c>
      <c r="CS281" s="159">
        <v>332</v>
      </c>
      <c r="CT281" s="159">
        <v>332</v>
      </c>
      <c r="CU281" s="159">
        <v>408</v>
      </c>
      <c r="CV281" s="160">
        <v>432</v>
      </c>
      <c r="CW281" s="159">
        <v>432</v>
      </c>
      <c r="CX281" s="159">
        <v>332</v>
      </c>
      <c r="CY281" s="159">
        <v>332</v>
      </c>
      <c r="CZ281" s="159">
        <v>332</v>
      </c>
      <c r="DA281" s="159">
        <v>332</v>
      </c>
      <c r="DB281" s="159">
        <v>332</v>
      </c>
      <c r="DC281" s="159">
        <v>408</v>
      </c>
      <c r="DD281" s="159">
        <v>432</v>
      </c>
      <c r="DE281" s="159">
        <v>432</v>
      </c>
    </row>
    <row r="282" spans="1:109">
      <c r="A282" s="143">
        <v>282</v>
      </c>
    </row>
    <row r="283" spans="1:109" ht="13.2" customHeight="1">
      <c r="A283" s="143">
        <v>283</v>
      </c>
      <c r="B283" s="719" t="s">
        <v>1201</v>
      </c>
      <c r="C283" s="720"/>
      <c r="D283" s="720"/>
      <c r="E283" s="720"/>
      <c r="F283" s="720"/>
      <c r="G283" s="720"/>
      <c r="H283" s="720"/>
      <c r="I283" s="720"/>
      <c r="J283" s="720"/>
      <c r="K283" s="720"/>
      <c r="L283" s="720"/>
      <c r="M283" s="720"/>
      <c r="N283" s="720"/>
      <c r="O283" s="720"/>
      <c r="P283" s="720"/>
      <c r="Q283" s="720"/>
      <c r="R283" s="720"/>
      <c r="S283" s="720"/>
      <c r="T283" s="720"/>
      <c r="U283" s="720"/>
      <c r="V283" s="720"/>
      <c r="W283" s="720"/>
      <c r="X283" s="720"/>
      <c r="Y283" s="720"/>
      <c r="Z283" s="720"/>
      <c r="AA283" s="720"/>
      <c r="AB283" s="721"/>
      <c r="AC283" s="719" t="s">
        <v>1202</v>
      </c>
      <c r="AD283" s="720"/>
      <c r="AE283" s="720"/>
      <c r="AF283" s="720"/>
      <c r="AG283" s="720"/>
      <c r="AH283" s="720"/>
      <c r="AI283" s="720"/>
      <c r="AJ283" s="720"/>
      <c r="AK283" s="720"/>
      <c r="AL283" s="720"/>
      <c r="AM283" s="720"/>
      <c r="AN283" s="720"/>
      <c r="AO283" s="720"/>
      <c r="AP283" s="720"/>
      <c r="AQ283" s="720"/>
      <c r="AR283" s="720"/>
      <c r="AS283" s="720"/>
      <c r="AT283" s="720"/>
      <c r="AU283" s="720"/>
      <c r="AV283" s="720"/>
      <c r="AW283" s="720"/>
      <c r="AX283" s="720"/>
      <c r="AY283" s="720"/>
      <c r="AZ283" s="720"/>
      <c r="BA283" s="720"/>
      <c r="BB283" s="720"/>
      <c r="BC283" s="721"/>
      <c r="BD283" s="719" t="s">
        <v>1203</v>
      </c>
      <c r="BE283" s="720"/>
      <c r="BF283" s="720"/>
      <c r="BG283" s="720"/>
      <c r="BH283" s="720"/>
      <c r="BI283" s="720"/>
      <c r="BJ283" s="720"/>
      <c r="BK283" s="720"/>
      <c r="BL283" s="720"/>
      <c r="BM283" s="720"/>
      <c r="BN283" s="720"/>
      <c r="BO283" s="720"/>
      <c r="BP283" s="720"/>
      <c r="BQ283" s="720"/>
      <c r="BR283" s="720"/>
      <c r="BS283" s="720"/>
      <c r="BT283" s="720"/>
      <c r="BU283" s="720"/>
      <c r="BV283" s="720"/>
      <c r="BW283" s="720"/>
      <c r="BX283" s="720"/>
      <c r="BY283" s="720"/>
      <c r="BZ283" s="720"/>
      <c r="CA283" s="720"/>
      <c r="CB283" s="720"/>
      <c r="CC283" s="720"/>
      <c r="CD283" s="721"/>
      <c r="CE283" s="719" t="s">
        <v>1204</v>
      </c>
      <c r="CF283" s="720"/>
      <c r="CG283" s="720"/>
      <c r="CH283" s="720"/>
      <c r="CI283" s="720"/>
      <c r="CJ283" s="720"/>
      <c r="CK283" s="720"/>
      <c r="CL283" s="720"/>
      <c r="CM283" s="720"/>
      <c r="CN283" s="720"/>
      <c r="CO283" s="720"/>
      <c r="CP283" s="720"/>
      <c r="CQ283" s="720"/>
      <c r="CR283" s="720"/>
      <c r="CS283" s="720"/>
      <c r="CT283" s="720"/>
      <c r="CU283" s="720"/>
      <c r="CV283" s="720"/>
      <c r="CW283" s="720"/>
      <c r="CX283" s="720"/>
      <c r="CY283" s="720"/>
      <c r="CZ283" s="720"/>
      <c r="DA283" s="720"/>
      <c r="DB283" s="720"/>
      <c r="DC283" s="720"/>
      <c r="DD283" s="720"/>
      <c r="DE283" s="721"/>
    </row>
    <row r="284" spans="1:109" ht="13.2" customHeight="1">
      <c r="A284" s="143">
        <v>284</v>
      </c>
      <c r="B284" s="713" t="s">
        <v>1177</v>
      </c>
      <c r="C284" s="716" t="s">
        <v>1158</v>
      </c>
      <c r="D284" s="716" t="s">
        <v>1159</v>
      </c>
      <c r="E284" s="719" t="s">
        <v>1160</v>
      </c>
      <c r="F284" s="720"/>
      <c r="G284" s="720"/>
      <c r="H284" s="720"/>
      <c r="I284" s="720"/>
      <c r="J284" s="720"/>
      <c r="K284" s="720"/>
      <c r="L284" s="720"/>
      <c r="M284" s="719" t="s">
        <v>1161</v>
      </c>
      <c r="N284" s="720"/>
      <c r="O284" s="720"/>
      <c r="P284" s="720"/>
      <c r="Q284" s="720"/>
      <c r="R284" s="720"/>
      <c r="S284" s="720"/>
      <c r="T284" s="721"/>
      <c r="U284" s="719" t="s">
        <v>1162</v>
      </c>
      <c r="V284" s="720"/>
      <c r="W284" s="720"/>
      <c r="X284" s="720"/>
      <c r="Y284" s="720"/>
      <c r="Z284" s="720"/>
      <c r="AA284" s="720"/>
      <c r="AB284" s="721"/>
      <c r="AC284" s="713" t="s">
        <v>1177</v>
      </c>
      <c r="AD284" s="716" t="s">
        <v>1158</v>
      </c>
      <c r="AE284" s="716" t="s">
        <v>1159</v>
      </c>
      <c r="AF284" s="719" t="s">
        <v>1160</v>
      </c>
      <c r="AG284" s="720"/>
      <c r="AH284" s="720"/>
      <c r="AI284" s="720"/>
      <c r="AJ284" s="720"/>
      <c r="AK284" s="720"/>
      <c r="AL284" s="720"/>
      <c r="AM284" s="720"/>
      <c r="AN284" s="719" t="s">
        <v>1161</v>
      </c>
      <c r="AO284" s="720"/>
      <c r="AP284" s="720"/>
      <c r="AQ284" s="720"/>
      <c r="AR284" s="720"/>
      <c r="AS284" s="720"/>
      <c r="AT284" s="720"/>
      <c r="AU284" s="721"/>
      <c r="AV284" s="719" t="s">
        <v>1162</v>
      </c>
      <c r="AW284" s="720"/>
      <c r="AX284" s="720"/>
      <c r="AY284" s="720"/>
      <c r="AZ284" s="720"/>
      <c r="BA284" s="720"/>
      <c r="BB284" s="720"/>
      <c r="BC284" s="721"/>
      <c r="BD284" s="713" t="s">
        <v>1177</v>
      </c>
      <c r="BE284" s="716" t="s">
        <v>1158</v>
      </c>
      <c r="BF284" s="716" t="s">
        <v>1159</v>
      </c>
      <c r="BG284" s="719" t="s">
        <v>1160</v>
      </c>
      <c r="BH284" s="720"/>
      <c r="BI284" s="720"/>
      <c r="BJ284" s="720"/>
      <c r="BK284" s="720"/>
      <c r="BL284" s="720"/>
      <c r="BM284" s="720"/>
      <c r="BN284" s="720"/>
      <c r="BO284" s="719" t="s">
        <v>1161</v>
      </c>
      <c r="BP284" s="720"/>
      <c r="BQ284" s="720"/>
      <c r="BR284" s="720"/>
      <c r="BS284" s="720"/>
      <c r="BT284" s="720"/>
      <c r="BU284" s="720"/>
      <c r="BV284" s="721"/>
      <c r="BW284" s="719" t="s">
        <v>1162</v>
      </c>
      <c r="BX284" s="720"/>
      <c r="BY284" s="720"/>
      <c r="BZ284" s="720"/>
      <c r="CA284" s="720"/>
      <c r="CB284" s="720"/>
      <c r="CC284" s="720"/>
      <c r="CD284" s="721"/>
      <c r="CE284" s="713" t="s">
        <v>1177</v>
      </c>
      <c r="CF284" s="716" t="s">
        <v>1158</v>
      </c>
      <c r="CG284" s="716" t="s">
        <v>1159</v>
      </c>
      <c r="CH284" s="719" t="s">
        <v>1160</v>
      </c>
      <c r="CI284" s="720"/>
      <c r="CJ284" s="720"/>
      <c r="CK284" s="720"/>
      <c r="CL284" s="720"/>
      <c r="CM284" s="720"/>
      <c r="CN284" s="720"/>
      <c r="CO284" s="720"/>
      <c r="CP284" s="719" t="s">
        <v>1161</v>
      </c>
      <c r="CQ284" s="720"/>
      <c r="CR284" s="720"/>
      <c r="CS284" s="720"/>
      <c r="CT284" s="720"/>
      <c r="CU284" s="720"/>
      <c r="CV284" s="720"/>
      <c r="CW284" s="721"/>
      <c r="CX284" s="719" t="s">
        <v>1162</v>
      </c>
      <c r="CY284" s="720"/>
      <c r="CZ284" s="720"/>
      <c r="DA284" s="720"/>
      <c r="DB284" s="720"/>
      <c r="DC284" s="720"/>
      <c r="DD284" s="720"/>
      <c r="DE284" s="721"/>
    </row>
    <row r="285" spans="1:109" ht="13.2" customHeight="1">
      <c r="A285" s="143">
        <v>285</v>
      </c>
      <c r="B285" s="714"/>
      <c r="C285" s="717"/>
      <c r="D285" s="717"/>
      <c r="E285" s="722" t="s">
        <v>1163</v>
      </c>
      <c r="F285" s="723"/>
      <c r="G285" s="723"/>
      <c r="H285" s="723"/>
      <c r="I285" s="723"/>
      <c r="J285" s="723"/>
      <c r="K285" s="723"/>
      <c r="L285" s="723"/>
      <c r="M285" s="722" t="s">
        <v>1163</v>
      </c>
      <c r="N285" s="723"/>
      <c r="O285" s="723"/>
      <c r="P285" s="723"/>
      <c r="Q285" s="723"/>
      <c r="R285" s="723"/>
      <c r="S285" s="723"/>
      <c r="T285" s="724"/>
      <c r="U285" s="722" t="s">
        <v>1163</v>
      </c>
      <c r="V285" s="723"/>
      <c r="W285" s="723"/>
      <c r="X285" s="723"/>
      <c r="Y285" s="723"/>
      <c r="Z285" s="723"/>
      <c r="AA285" s="723"/>
      <c r="AB285" s="724"/>
      <c r="AC285" s="714"/>
      <c r="AD285" s="717"/>
      <c r="AE285" s="717"/>
      <c r="AF285" s="722" t="s">
        <v>1163</v>
      </c>
      <c r="AG285" s="723"/>
      <c r="AH285" s="723"/>
      <c r="AI285" s="723"/>
      <c r="AJ285" s="723"/>
      <c r="AK285" s="723"/>
      <c r="AL285" s="723"/>
      <c r="AM285" s="723"/>
      <c r="AN285" s="722" t="s">
        <v>1163</v>
      </c>
      <c r="AO285" s="723"/>
      <c r="AP285" s="723"/>
      <c r="AQ285" s="723"/>
      <c r="AR285" s="723"/>
      <c r="AS285" s="723"/>
      <c r="AT285" s="723"/>
      <c r="AU285" s="724"/>
      <c r="AV285" s="722" t="s">
        <v>1163</v>
      </c>
      <c r="AW285" s="723"/>
      <c r="AX285" s="723"/>
      <c r="AY285" s="723"/>
      <c r="AZ285" s="723"/>
      <c r="BA285" s="723"/>
      <c r="BB285" s="723"/>
      <c r="BC285" s="724"/>
      <c r="BD285" s="714"/>
      <c r="BE285" s="717"/>
      <c r="BF285" s="717"/>
      <c r="BG285" s="722" t="s">
        <v>1163</v>
      </c>
      <c r="BH285" s="723"/>
      <c r="BI285" s="723"/>
      <c r="BJ285" s="723"/>
      <c r="BK285" s="723"/>
      <c r="BL285" s="723"/>
      <c r="BM285" s="723"/>
      <c r="BN285" s="723"/>
      <c r="BO285" s="722" t="s">
        <v>1163</v>
      </c>
      <c r="BP285" s="723"/>
      <c r="BQ285" s="723"/>
      <c r="BR285" s="723"/>
      <c r="BS285" s="723"/>
      <c r="BT285" s="723"/>
      <c r="BU285" s="723"/>
      <c r="BV285" s="724"/>
      <c r="BW285" s="722" t="s">
        <v>1163</v>
      </c>
      <c r="BX285" s="723"/>
      <c r="BY285" s="723"/>
      <c r="BZ285" s="723"/>
      <c r="CA285" s="723"/>
      <c r="CB285" s="723"/>
      <c r="CC285" s="723"/>
      <c r="CD285" s="724"/>
      <c r="CE285" s="714"/>
      <c r="CF285" s="717"/>
      <c r="CG285" s="717"/>
      <c r="CH285" s="722" t="s">
        <v>1163</v>
      </c>
      <c r="CI285" s="723"/>
      <c r="CJ285" s="723"/>
      <c r="CK285" s="723"/>
      <c r="CL285" s="723"/>
      <c r="CM285" s="723"/>
      <c r="CN285" s="723"/>
      <c r="CO285" s="723"/>
      <c r="CP285" s="722" t="s">
        <v>1163</v>
      </c>
      <c r="CQ285" s="723"/>
      <c r="CR285" s="723"/>
      <c r="CS285" s="723"/>
      <c r="CT285" s="723"/>
      <c r="CU285" s="723"/>
      <c r="CV285" s="723"/>
      <c r="CW285" s="724"/>
      <c r="CX285" s="722" t="s">
        <v>1163</v>
      </c>
      <c r="CY285" s="723"/>
      <c r="CZ285" s="723"/>
      <c r="DA285" s="723"/>
      <c r="DB285" s="723"/>
      <c r="DC285" s="723"/>
      <c r="DD285" s="723"/>
      <c r="DE285" s="724"/>
    </row>
    <row r="286" spans="1:109">
      <c r="A286" s="143">
        <v>286</v>
      </c>
      <c r="B286" s="715"/>
      <c r="C286" s="718"/>
      <c r="D286" s="718"/>
      <c r="E286" s="146">
        <v>0</v>
      </c>
      <c r="F286" s="147">
        <v>10</v>
      </c>
      <c r="G286" s="148">
        <v>20</v>
      </c>
      <c r="H286" s="149">
        <v>30</v>
      </c>
      <c r="I286" s="150">
        <v>40</v>
      </c>
      <c r="J286" s="151">
        <v>50</v>
      </c>
      <c r="K286" s="152">
        <v>60</v>
      </c>
      <c r="L286" s="153">
        <v>70</v>
      </c>
      <c r="M286" s="146">
        <v>0</v>
      </c>
      <c r="N286" s="147">
        <v>10</v>
      </c>
      <c r="O286" s="148">
        <v>20</v>
      </c>
      <c r="P286" s="149">
        <v>30</v>
      </c>
      <c r="Q286" s="150">
        <v>40</v>
      </c>
      <c r="R286" s="151">
        <v>50</v>
      </c>
      <c r="S286" s="152">
        <v>60</v>
      </c>
      <c r="T286" s="154">
        <v>70</v>
      </c>
      <c r="U286" s="146">
        <v>0</v>
      </c>
      <c r="V286" s="147">
        <v>10</v>
      </c>
      <c r="W286" s="148">
        <v>20</v>
      </c>
      <c r="X286" s="149">
        <v>30</v>
      </c>
      <c r="Y286" s="150">
        <v>40</v>
      </c>
      <c r="Z286" s="151">
        <v>50</v>
      </c>
      <c r="AA286" s="152">
        <v>60</v>
      </c>
      <c r="AB286" s="154">
        <v>70</v>
      </c>
      <c r="AC286" s="715"/>
      <c r="AD286" s="718"/>
      <c r="AE286" s="718"/>
      <c r="AF286" s="146">
        <v>0</v>
      </c>
      <c r="AG286" s="147">
        <v>10</v>
      </c>
      <c r="AH286" s="148">
        <v>20</v>
      </c>
      <c r="AI286" s="149">
        <v>30</v>
      </c>
      <c r="AJ286" s="150">
        <v>40</v>
      </c>
      <c r="AK286" s="151">
        <v>50</v>
      </c>
      <c r="AL286" s="152">
        <v>60</v>
      </c>
      <c r="AM286" s="153">
        <v>70</v>
      </c>
      <c r="AN286" s="146">
        <v>0</v>
      </c>
      <c r="AO286" s="147">
        <v>10</v>
      </c>
      <c r="AP286" s="148">
        <v>20</v>
      </c>
      <c r="AQ286" s="149">
        <v>30</v>
      </c>
      <c r="AR286" s="150">
        <v>40</v>
      </c>
      <c r="AS286" s="151">
        <v>50</v>
      </c>
      <c r="AT286" s="152">
        <v>60</v>
      </c>
      <c r="AU286" s="154">
        <v>70</v>
      </c>
      <c r="AV286" s="146">
        <v>0</v>
      </c>
      <c r="AW286" s="147">
        <v>10</v>
      </c>
      <c r="AX286" s="148">
        <v>20</v>
      </c>
      <c r="AY286" s="149">
        <v>30</v>
      </c>
      <c r="AZ286" s="150">
        <v>40</v>
      </c>
      <c r="BA286" s="151">
        <v>50</v>
      </c>
      <c r="BB286" s="152">
        <v>60</v>
      </c>
      <c r="BC286" s="154">
        <v>70</v>
      </c>
      <c r="BD286" s="715"/>
      <c r="BE286" s="718"/>
      <c r="BF286" s="718"/>
      <c r="BG286" s="146">
        <v>0</v>
      </c>
      <c r="BH286" s="147">
        <v>10</v>
      </c>
      <c r="BI286" s="148">
        <v>20</v>
      </c>
      <c r="BJ286" s="149">
        <v>30</v>
      </c>
      <c r="BK286" s="150">
        <v>40</v>
      </c>
      <c r="BL286" s="151">
        <v>50</v>
      </c>
      <c r="BM286" s="152">
        <v>60</v>
      </c>
      <c r="BN286" s="153">
        <v>70</v>
      </c>
      <c r="BO286" s="146">
        <v>0</v>
      </c>
      <c r="BP286" s="147">
        <v>10</v>
      </c>
      <c r="BQ286" s="148">
        <v>20</v>
      </c>
      <c r="BR286" s="149">
        <v>30</v>
      </c>
      <c r="BS286" s="150">
        <v>40</v>
      </c>
      <c r="BT286" s="151">
        <v>50</v>
      </c>
      <c r="BU286" s="152">
        <v>60</v>
      </c>
      <c r="BV286" s="154">
        <v>70</v>
      </c>
      <c r="BW286" s="146">
        <v>0</v>
      </c>
      <c r="BX286" s="147">
        <v>10</v>
      </c>
      <c r="BY286" s="148">
        <v>20</v>
      </c>
      <c r="BZ286" s="149">
        <v>30</v>
      </c>
      <c r="CA286" s="150">
        <v>40</v>
      </c>
      <c r="CB286" s="151">
        <v>50</v>
      </c>
      <c r="CC286" s="152">
        <v>60</v>
      </c>
      <c r="CD286" s="154">
        <v>70</v>
      </c>
      <c r="CE286" s="715"/>
      <c r="CF286" s="718"/>
      <c r="CG286" s="718"/>
      <c r="CH286" s="146">
        <v>0</v>
      </c>
      <c r="CI286" s="147">
        <v>10</v>
      </c>
      <c r="CJ286" s="148">
        <v>20</v>
      </c>
      <c r="CK286" s="149">
        <v>30</v>
      </c>
      <c r="CL286" s="150">
        <v>40</v>
      </c>
      <c r="CM286" s="151">
        <v>50</v>
      </c>
      <c r="CN286" s="152">
        <v>60</v>
      </c>
      <c r="CO286" s="153">
        <v>70</v>
      </c>
      <c r="CP286" s="146">
        <v>0</v>
      </c>
      <c r="CQ286" s="147">
        <v>10</v>
      </c>
      <c r="CR286" s="148">
        <v>20</v>
      </c>
      <c r="CS286" s="149">
        <v>30</v>
      </c>
      <c r="CT286" s="150">
        <v>40</v>
      </c>
      <c r="CU286" s="151">
        <v>50</v>
      </c>
      <c r="CV286" s="152">
        <v>60</v>
      </c>
      <c r="CW286" s="154">
        <v>70</v>
      </c>
      <c r="CX286" s="146">
        <v>0</v>
      </c>
      <c r="CY286" s="147">
        <v>10</v>
      </c>
      <c r="CZ286" s="148">
        <v>20</v>
      </c>
      <c r="DA286" s="149">
        <v>30</v>
      </c>
      <c r="DB286" s="150">
        <v>40</v>
      </c>
      <c r="DC286" s="151">
        <v>50</v>
      </c>
      <c r="DD286" s="152">
        <v>60</v>
      </c>
      <c r="DE286" s="154">
        <v>70</v>
      </c>
    </row>
    <row r="287" spans="1:109" ht="13.2" customHeight="1">
      <c r="A287" s="143">
        <v>287</v>
      </c>
      <c r="B287" s="690" t="s">
        <v>1196</v>
      </c>
      <c r="C287" s="693">
        <v>110</v>
      </c>
      <c r="D287" s="303" t="s">
        <v>1165</v>
      </c>
      <c r="E287" s="155">
        <v>100</v>
      </c>
      <c r="F287" s="155">
        <v>100</v>
      </c>
      <c r="G287" s="156">
        <v>69</v>
      </c>
      <c r="H287" s="155">
        <v>48</v>
      </c>
      <c r="I287" s="155">
        <v>37</v>
      </c>
      <c r="J287" s="156">
        <v>30</v>
      </c>
      <c r="K287" s="155">
        <v>25</v>
      </c>
      <c r="L287" s="156">
        <v>22</v>
      </c>
      <c r="M287" s="155">
        <v>100</v>
      </c>
      <c r="N287" s="155">
        <v>100</v>
      </c>
      <c r="O287" s="156">
        <v>69</v>
      </c>
      <c r="P287" s="155">
        <v>48</v>
      </c>
      <c r="Q287" s="155">
        <v>37</v>
      </c>
      <c r="R287" s="155">
        <v>30</v>
      </c>
      <c r="S287" s="156">
        <v>25</v>
      </c>
      <c r="T287" s="155">
        <v>22</v>
      </c>
      <c r="U287" s="155">
        <v>80</v>
      </c>
      <c r="V287" s="155">
        <v>80</v>
      </c>
      <c r="W287" s="155">
        <v>69</v>
      </c>
      <c r="X287" s="155">
        <v>48</v>
      </c>
      <c r="Y287" s="155">
        <v>37</v>
      </c>
      <c r="Z287" s="155">
        <v>30</v>
      </c>
      <c r="AA287" s="155">
        <v>25</v>
      </c>
      <c r="AB287" s="155">
        <v>22</v>
      </c>
      <c r="AC287" s="690" t="s">
        <v>1196</v>
      </c>
      <c r="AD287" s="693">
        <v>110</v>
      </c>
      <c r="AE287" s="303" t="s">
        <v>1165</v>
      </c>
      <c r="AF287" s="155">
        <v>500</v>
      </c>
      <c r="AG287" s="155">
        <v>500</v>
      </c>
      <c r="AH287" s="156">
        <v>344</v>
      </c>
      <c r="AI287" s="155">
        <v>239</v>
      </c>
      <c r="AJ287" s="155">
        <v>183</v>
      </c>
      <c r="AK287" s="156">
        <v>149</v>
      </c>
      <c r="AL287" s="155">
        <v>125</v>
      </c>
      <c r="AM287" s="156">
        <v>108</v>
      </c>
      <c r="AN287" s="155">
        <v>500</v>
      </c>
      <c r="AO287" s="155">
        <v>500</v>
      </c>
      <c r="AP287" s="156">
        <v>344</v>
      </c>
      <c r="AQ287" s="155">
        <v>239</v>
      </c>
      <c r="AR287" s="155">
        <v>183</v>
      </c>
      <c r="AS287" s="155">
        <v>149</v>
      </c>
      <c r="AT287" s="156">
        <v>125</v>
      </c>
      <c r="AU287" s="155">
        <v>108</v>
      </c>
      <c r="AV287" s="155">
        <v>713</v>
      </c>
      <c r="AW287" s="155">
        <v>713</v>
      </c>
      <c r="AX287" s="155">
        <v>617</v>
      </c>
      <c r="AY287" s="155">
        <v>427</v>
      </c>
      <c r="AZ287" s="155">
        <v>328</v>
      </c>
      <c r="BA287" s="155">
        <v>266</v>
      </c>
      <c r="BB287" s="155">
        <v>224</v>
      </c>
      <c r="BC287" s="155">
        <v>193</v>
      </c>
      <c r="BD287" s="690" t="s">
        <v>1196</v>
      </c>
      <c r="BE287" s="693">
        <v>110</v>
      </c>
      <c r="BF287" s="303" t="s">
        <v>1165</v>
      </c>
      <c r="BG287" s="155">
        <v>387</v>
      </c>
      <c r="BH287" s="155">
        <v>548</v>
      </c>
      <c r="BI287" s="156">
        <v>545</v>
      </c>
      <c r="BJ287" s="155">
        <v>509</v>
      </c>
      <c r="BK287" s="155">
        <v>510</v>
      </c>
      <c r="BL287" s="156">
        <v>510</v>
      </c>
      <c r="BM287" s="155">
        <v>510</v>
      </c>
      <c r="BN287" s="156">
        <v>510</v>
      </c>
      <c r="BO287" s="155">
        <v>387</v>
      </c>
      <c r="BP287" s="155">
        <v>548</v>
      </c>
      <c r="BQ287" s="156">
        <v>545</v>
      </c>
      <c r="BR287" s="155">
        <v>509</v>
      </c>
      <c r="BS287" s="155">
        <v>510</v>
      </c>
      <c r="BT287" s="155">
        <v>510</v>
      </c>
      <c r="BU287" s="156">
        <v>510</v>
      </c>
      <c r="BV287" s="155">
        <v>510</v>
      </c>
      <c r="BW287" s="155">
        <v>308</v>
      </c>
      <c r="BX287" s="155">
        <v>436</v>
      </c>
      <c r="BY287" s="155">
        <v>545</v>
      </c>
      <c r="BZ287" s="155">
        <v>509</v>
      </c>
      <c r="CA287" s="155">
        <v>510</v>
      </c>
      <c r="CB287" s="155">
        <v>510</v>
      </c>
      <c r="CC287" s="155">
        <v>510</v>
      </c>
      <c r="CD287" s="155">
        <v>510</v>
      </c>
      <c r="CE287" s="690" t="s">
        <v>1196</v>
      </c>
      <c r="CF287" s="693">
        <v>110</v>
      </c>
      <c r="CG287" s="303" t="s">
        <v>1165</v>
      </c>
      <c r="CH287" s="155">
        <v>257</v>
      </c>
      <c r="CI287" s="155">
        <v>353</v>
      </c>
      <c r="CJ287" s="156">
        <v>432</v>
      </c>
      <c r="CK287" s="155">
        <v>432</v>
      </c>
      <c r="CL287" s="155">
        <v>432</v>
      </c>
      <c r="CM287" s="156">
        <v>432</v>
      </c>
      <c r="CN287" s="155">
        <v>432</v>
      </c>
      <c r="CO287" s="156">
        <v>432</v>
      </c>
      <c r="CP287" s="155">
        <v>257</v>
      </c>
      <c r="CQ287" s="155">
        <v>353</v>
      </c>
      <c r="CR287" s="156">
        <v>432</v>
      </c>
      <c r="CS287" s="155">
        <v>432</v>
      </c>
      <c r="CT287" s="155">
        <v>432</v>
      </c>
      <c r="CU287" s="155">
        <v>432</v>
      </c>
      <c r="CV287" s="156">
        <v>432</v>
      </c>
      <c r="CW287" s="155">
        <v>432</v>
      </c>
      <c r="CX287" s="155">
        <v>332</v>
      </c>
      <c r="CY287" s="155">
        <v>332</v>
      </c>
      <c r="CZ287" s="155">
        <v>432</v>
      </c>
      <c r="DA287" s="155">
        <v>432</v>
      </c>
      <c r="DB287" s="155">
        <v>432</v>
      </c>
      <c r="DC287" s="155">
        <v>432</v>
      </c>
      <c r="DD287" s="155">
        <v>432</v>
      </c>
      <c r="DE287" s="155">
        <v>432</v>
      </c>
    </row>
    <row r="288" spans="1:109">
      <c r="A288" s="143">
        <v>288</v>
      </c>
      <c r="B288" s="691"/>
      <c r="C288" s="694"/>
      <c r="D288" s="304" t="s">
        <v>1166</v>
      </c>
      <c r="E288" s="157">
        <v>67</v>
      </c>
      <c r="F288" s="157">
        <v>67</v>
      </c>
      <c r="G288" s="158">
        <v>64</v>
      </c>
      <c r="H288" s="157">
        <v>48</v>
      </c>
      <c r="I288" s="157">
        <v>37</v>
      </c>
      <c r="J288" s="158">
        <v>30</v>
      </c>
      <c r="K288" s="157">
        <v>25</v>
      </c>
      <c r="L288" s="158">
        <v>21</v>
      </c>
      <c r="M288" s="157">
        <v>67</v>
      </c>
      <c r="N288" s="157">
        <v>67</v>
      </c>
      <c r="O288" s="158">
        <v>64</v>
      </c>
      <c r="P288" s="157">
        <v>48</v>
      </c>
      <c r="Q288" s="157">
        <v>37</v>
      </c>
      <c r="R288" s="157">
        <v>30</v>
      </c>
      <c r="S288" s="158">
        <v>25</v>
      </c>
      <c r="T288" s="157">
        <v>21</v>
      </c>
      <c r="U288" s="157">
        <v>56</v>
      </c>
      <c r="V288" s="157">
        <v>56</v>
      </c>
      <c r="W288" s="157">
        <v>56</v>
      </c>
      <c r="X288" s="157">
        <v>48</v>
      </c>
      <c r="Y288" s="157">
        <v>37</v>
      </c>
      <c r="Z288" s="157">
        <v>30</v>
      </c>
      <c r="AA288" s="157">
        <v>25</v>
      </c>
      <c r="AB288" s="157">
        <v>21</v>
      </c>
      <c r="AC288" s="691"/>
      <c r="AD288" s="694"/>
      <c r="AE288" s="304" t="s">
        <v>1166</v>
      </c>
      <c r="AF288" s="157">
        <v>337</v>
      </c>
      <c r="AG288" s="157">
        <v>337</v>
      </c>
      <c r="AH288" s="158">
        <v>320</v>
      </c>
      <c r="AI288" s="157">
        <v>239</v>
      </c>
      <c r="AJ288" s="157">
        <v>183</v>
      </c>
      <c r="AK288" s="158">
        <v>149</v>
      </c>
      <c r="AL288" s="157">
        <v>125</v>
      </c>
      <c r="AM288" s="158">
        <v>107</v>
      </c>
      <c r="AN288" s="157">
        <v>337</v>
      </c>
      <c r="AO288" s="157">
        <v>337</v>
      </c>
      <c r="AP288" s="158">
        <v>320</v>
      </c>
      <c r="AQ288" s="157">
        <v>239</v>
      </c>
      <c r="AR288" s="157">
        <v>183</v>
      </c>
      <c r="AS288" s="157">
        <v>149</v>
      </c>
      <c r="AT288" s="158">
        <v>125</v>
      </c>
      <c r="AU288" s="157">
        <v>107</v>
      </c>
      <c r="AV288" s="157">
        <v>497</v>
      </c>
      <c r="AW288" s="157">
        <v>497</v>
      </c>
      <c r="AX288" s="157">
        <v>497</v>
      </c>
      <c r="AY288" s="157">
        <v>427</v>
      </c>
      <c r="AZ288" s="157">
        <v>327</v>
      </c>
      <c r="BA288" s="157">
        <v>266</v>
      </c>
      <c r="BB288" s="157">
        <v>223</v>
      </c>
      <c r="BC288" s="157">
        <v>192</v>
      </c>
      <c r="BD288" s="691"/>
      <c r="BE288" s="694"/>
      <c r="BF288" s="304" t="s">
        <v>1166</v>
      </c>
      <c r="BG288" s="157">
        <v>261</v>
      </c>
      <c r="BH288" s="157">
        <v>370</v>
      </c>
      <c r="BI288" s="158">
        <v>506</v>
      </c>
      <c r="BJ288" s="157">
        <v>509</v>
      </c>
      <c r="BK288" s="157">
        <v>510</v>
      </c>
      <c r="BL288" s="158">
        <v>510</v>
      </c>
      <c r="BM288" s="157">
        <v>509</v>
      </c>
      <c r="BN288" s="158">
        <v>509</v>
      </c>
      <c r="BO288" s="157">
        <v>261</v>
      </c>
      <c r="BP288" s="157">
        <v>370</v>
      </c>
      <c r="BQ288" s="158">
        <v>506</v>
      </c>
      <c r="BR288" s="157">
        <v>509</v>
      </c>
      <c r="BS288" s="157">
        <v>510</v>
      </c>
      <c r="BT288" s="157">
        <v>510</v>
      </c>
      <c r="BU288" s="158">
        <v>509</v>
      </c>
      <c r="BV288" s="157">
        <v>509</v>
      </c>
      <c r="BW288" s="157">
        <v>214</v>
      </c>
      <c r="BX288" s="157">
        <v>304</v>
      </c>
      <c r="BY288" s="157">
        <v>440</v>
      </c>
      <c r="BZ288" s="157">
        <v>509</v>
      </c>
      <c r="CA288" s="157">
        <v>510</v>
      </c>
      <c r="CB288" s="157">
        <v>510</v>
      </c>
      <c r="CC288" s="157">
        <v>509</v>
      </c>
      <c r="CD288" s="157">
        <v>509</v>
      </c>
      <c r="CE288" s="691"/>
      <c r="CF288" s="694"/>
      <c r="CG288" s="304" t="s">
        <v>1166</v>
      </c>
      <c r="CH288" s="157">
        <v>173</v>
      </c>
      <c r="CI288" s="157">
        <v>238</v>
      </c>
      <c r="CJ288" s="158">
        <v>401</v>
      </c>
      <c r="CK288" s="157">
        <v>432</v>
      </c>
      <c r="CL288" s="157">
        <v>432</v>
      </c>
      <c r="CM288" s="158">
        <v>432</v>
      </c>
      <c r="CN288" s="157">
        <v>432</v>
      </c>
      <c r="CO288" s="158">
        <v>432</v>
      </c>
      <c r="CP288" s="157">
        <v>173</v>
      </c>
      <c r="CQ288" s="157">
        <v>238</v>
      </c>
      <c r="CR288" s="158">
        <v>401</v>
      </c>
      <c r="CS288" s="157">
        <v>432</v>
      </c>
      <c r="CT288" s="157">
        <v>432</v>
      </c>
      <c r="CU288" s="157">
        <v>432</v>
      </c>
      <c r="CV288" s="158">
        <v>432</v>
      </c>
      <c r="CW288" s="157">
        <v>432</v>
      </c>
      <c r="CX288" s="157">
        <v>232</v>
      </c>
      <c r="CY288" s="157">
        <v>232</v>
      </c>
      <c r="CZ288" s="157">
        <v>350</v>
      </c>
      <c r="DA288" s="157">
        <v>432</v>
      </c>
      <c r="DB288" s="157">
        <v>432</v>
      </c>
      <c r="DC288" s="157">
        <v>432</v>
      </c>
      <c r="DD288" s="157">
        <v>432</v>
      </c>
      <c r="DE288" s="157">
        <v>432</v>
      </c>
    </row>
    <row r="289" spans="1:109">
      <c r="A289" s="143">
        <v>289</v>
      </c>
      <c r="B289" s="691"/>
      <c r="C289" s="695"/>
      <c r="D289" s="305" t="s">
        <v>1167</v>
      </c>
      <c r="E289" s="159">
        <v>62</v>
      </c>
      <c r="F289" s="159">
        <v>62</v>
      </c>
      <c r="G289" s="160">
        <v>56</v>
      </c>
      <c r="H289" s="159">
        <v>48</v>
      </c>
      <c r="I289" s="159">
        <v>37</v>
      </c>
      <c r="J289" s="160">
        <v>30</v>
      </c>
      <c r="K289" s="159">
        <v>25</v>
      </c>
      <c r="L289" s="160">
        <v>22</v>
      </c>
      <c r="M289" s="159">
        <v>62</v>
      </c>
      <c r="N289" s="159">
        <v>62</v>
      </c>
      <c r="O289" s="160">
        <v>56</v>
      </c>
      <c r="P289" s="159">
        <v>48</v>
      </c>
      <c r="Q289" s="159">
        <v>37</v>
      </c>
      <c r="R289" s="159">
        <v>30</v>
      </c>
      <c r="S289" s="160">
        <v>25</v>
      </c>
      <c r="T289" s="159">
        <v>22</v>
      </c>
      <c r="U289" s="159">
        <v>51</v>
      </c>
      <c r="V289" s="159">
        <v>51</v>
      </c>
      <c r="W289" s="159">
        <v>51</v>
      </c>
      <c r="X289" s="159">
        <v>48</v>
      </c>
      <c r="Y289" s="159">
        <v>37</v>
      </c>
      <c r="Z289" s="159">
        <v>30</v>
      </c>
      <c r="AA289" s="159">
        <v>25</v>
      </c>
      <c r="AB289" s="159">
        <v>22</v>
      </c>
      <c r="AC289" s="691"/>
      <c r="AD289" s="695"/>
      <c r="AE289" s="305" t="s">
        <v>1167</v>
      </c>
      <c r="AF289" s="159">
        <v>308</v>
      </c>
      <c r="AG289" s="159">
        <v>308</v>
      </c>
      <c r="AH289" s="160">
        <v>282</v>
      </c>
      <c r="AI289" s="159">
        <v>239</v>
      </c>
      <c r="AJ289" s="159">
        <v>183</v>
      </c>
      <c r="AK289" s="160">
        <v>148</v>
      </c>
      <c r="AL289" s="159">
        <v>125</v>
      </c>
      <c r="AM289" s="160">
        <v>108</v>
      </c>
      <c r="AN289" s="159">
        <v>308</v>
      </c>
      <c r="AO289" s="159">
        <v>308</v>
      </c>
      <c r="AP289" s="160">
        <v>282</v>
      </c>
      <c r="AQ289" s="159">
        <v>239</v>
      </c>
      <c r="AR289" s="159">
        <v>183</v>
      </c>
      <c r="AS289" s="159">
        <v>148</v>
      </c>
      <c r="AT289" s="160">
        <v>125</v>
      </c>
      <c r="AU289" s="159">
        <v>108</v>
      </c>
      <c r="AV289" s="159">
        <v>454</v>
      </c>
      <c r="AW289" s="159">
        <v>454</v>
      </c>
      <c r="AX289" s="159">
        <v>454</v>
      </c>
      <c r="AY289" s="159">
        <v>427</v>
      </c>
      <c r="AZ289" s="159">
        <v>329</v>
      </c>
      <c r="BA289" s="159">
        <v>266</v>
      </c>
      <c r="BB289" s="159">
        <v>223</v>
      </c>
      <c r="BC289" s="159">
        <v>193</v>
      </c>
      <c r="BD289" s="691"/>
      <c r="BE289" s="695"/>
      <c r="BF289" s="305" t="s">
        <v>1167</v>
      </c>
      <c r="BG289" s="159">
        <v>239</v>
      </c>
      <c r="BH289" s="159">
        <v>338</v>
      </c>
      <c r="BI289" s="160">
        <v>447</v>
      </c>
      <c r="BJ289" s="159">
        <v>509</v>
      </c>
      <c r="BK289" s="159">
        <v>510</v>
      </c>
      <c r="BL289" s="160">
        <v>510</v>
      </c>
      <c r="BM289" s="159">
        <v>509</v>
      </c>
      <c r="BN289" s="160">
        <v>510</v>
      </c>
      <c r="BO289" s="159">
        <v>239</v>
      </c>
      <c r="BP289" s="159">
        <v>338</v>
      </c>
      <c r="BQ289" s="160">
        <v>447</v>
      </c>
      <c r="BR289" s="159">
        <v>509</v>
      </c>
      <c r="BS289" s="159">
        <v>510</v>
      </c>
      <c r="BT289" s="159">
        <v>510</v>
      </c>
      <c r="BU289" s="160">
        <v>509</v>
      </c>
      <c r="BV289" s="159">
        <v>510</v>
      </c>
      <c r="BW289" s="159">
        <v>196</v>
      </c>
      <c r="BX289" s="159">
        <v>278</v>
      </c>
      <c r="BY289" s="159">
        <v>402</v>
      </c>
      <c r="BZ289" s="159">
        <v>509</v>
      </c>
      <c r="CA289" s="159">
        <v>510</v>
      </c>
      <c r="CB289" s="159">
        <v>510</v>
      </c>
      <c r="CC289" s="159">
        <v>509</v>
      </c>
      <c r="CD289" s="159">
        <v>510</v>
      </c>
      <c r="CE289" s="691"/>
      <c r="CF289" s="695"/>
      <c r="CG289" s="305" t="s">
        <v>1167</v>
      </c>
      <c r="CH289" s="159">
        <v>158</v>
      </c>
      <c r="CI289" s="159">
        <v>218</v>
      </c>
      <c r="CJ289" s="160">
        <v>354</v>
      </c>
      <c r="CK289" s="159">
        <v>432</v>
      </c>
      <c r="CL289" s="159">
        <v>432</v>
      </c>
      <c r="CM289" s="160">
        <v>432</v>
      </c>
      <c r="CN289" s="159">
        <v>432</v>
      </c>
      <c r="CO289" s="160">
        <v>432</v>
      </c>
      <c r="CP289" s="159">
        <v>158</v>
      </c>
      <c r="CQ289" s="159">
        <v>218</v>
      </c>
      <c r="CR289" s="160">
        <v>354</v>
      </c>
      <c r="CS289" s="159">
        <v>432</v>
      </c>
      <c r="CT289" s="159">
        <v>432</v>
      </c>
      <c r="CU289" s="159">
        <v>432</v>
      </c>
      <c r="CV289" s="160">
        <v>432</v>
      </c>
      <c r="CW289" s="159">
        <v>432</v>
      </c>
      <c r="CX289" s="159">
        <v>212</v>
      </c>
      <c r="CY289" s="159">
        <v>212</v>
      </c>
      <c r="CZ289" s="159">
        <v>318</v>
      </c>
      <c r="DA289" s="159">
        <v>432</v>
      </c>
      <c r="DB289" s="159">
        <v>432</v>
      </c>
      <c r="DC289" s="159">
        <v>432</v>
      </c>
      <c r="DD289" s="159">
        <v>432</v>
      </c>
      <c r="DE289" s="159">
        <v>432</v>
      </c>
    </row>
    <row r="290" spans="1:109">
      <c r="A290" s="143">
        <v>290</v>
      </c>
      <c r="B290" s="691"/>
      <c r="C290" s="696">
        <v>115</v>
      </c>
      <c r="D290" s="303" t="s">
        <v>1165</v>
      </c>
      <c r="E290" s="155">
        <v>97</v>
      </c>
      <c r="F290" s="155">
        <v>97</v>
      </c>
      <c r="G290" s="156">
        <v>69</v>
      </c>
      <c r="H290" s="155">
        <v>48</v>
      </c>
      <c r="I290" s="155">
        <v>37</v>
      </c>
      <c r="J290" s="156">
        <v>30</v>
      </c>
      <c r="K290" s="155">
        <v>25</v>
      </c>
      <c r="L290" s="156">
        <v>22</v>
      </c>
      <c r="M290" s="155">
        <v>97</v>
      </c>
      <c r="N290" s="155">
        <v>97</v>
      </c>
      <c r="O290" s="156">
        <v>69</v>
      </c>
      <c r="P290" s="155">
        <v>48</v>
      </c>
      <c r="Q290" s="155">
        <v>37</v>
      </c>
      <c r="R290" s="155">
        <v>30</v>
      </c>
      <c r="S290" s="156">
        <v>25</v>
      </c>
      <c r="T290" s="155">
        <v>22</v>
      </c>
      <c r="U290" s="155">
        <v>73</v>
      </c>
      <c r="V290" s="155">
        <v>73</v>
      </c>
      <c r="W290" s="155">
        <v>69</v>
      </c>
      <c r="X290" s="155">
        <v>48</v>
      </c>
      <c r="Y290" s="155">
        <v>37</v>
      </c>
      <c r="Z290" s="155">
        <v>30</v>
      </c>
      <c r="AA290" s="155">
        <v>25</v>
      </c>
      <c r="AB290" s="155">
        <v>22</v>
      </c>
      <c r="AC290" s="691"/>
      <c r="AD290" s="696">
        <v>115</v>
      </c>
      <c r="AE290" s="303" t="s">
        <v>1165</v>
      </c>
      <c r="AF290" s="155">
        <v>534</v>
      </c>
      <c r="AG290" s="155">
        <v>534</v>
      </c>
      <c r="AH290" s="156">
        <v>379</v>
      </c>
      <c r="AI290" s="155">
        <v>263</v>
      </c>
      <c r="AJ290" s="155">
        <v>202</v>
      </c>
      <c r="AK290" s="156">
        <v>163</v>
      </c>
      <c r="AL290" s="155">
        <v>138</v>
      </c>
      <c r="AM290" s="156">
        <v>118</v>
      </c>
      <c r="AN290" s="155">
        <v>534</v>
      </c>
      <c r="AO290" s="155">
        <v>534</v>
      </c>
      <c r="AP290" s="156">
        <v>379</v>
      </c>
      <c r="AQ290" s="155">
        <v>263</v>
      </c>
      <c r="AR290" s="155">
        <v>202</v>
      </c>
      <c r="AS290" s="155">
        <v>163</v>
      </c>
      <c r="AT290" s="156">
        <v>138</v>
      </c>
      <c r="AU290" s="155">
        <v>118</v>
      </c>
      <c r="AV290" s="155">
        <v>713</v>
      </c>
      <c r="AW290" s="155">
        <v>713</v>
      </c>
      <c r="AX290" s="155">
        <v>674</v>
      </c>
      <c r="AY290" s="155">
        <v>468</v>
      </c>
      <c r="AZ290" s="155">
        <v>359</v>
      </c>
      <c r="BA290" s="155">
        <v>291</v>
      </c>
      <c r="BB290" s="155">
        <v>245</v>
      </c>
      <c r="BC290" s="155">
        <v>211</v>
      </c>
      <c r="BD290" s="691"/>
      <c r="BE290" s="696">
        <v>115</v>
      </c>
      <c r="BF290" s="303" t="s">
        <v>1165</v>
      </c>
      <c r="BG290" s="155">
        <v>406</v>
      </c>
      <c r="BH290" s="155">
        <v>551</v>
      </c>
      <c r="BI290" s="156">
        <v>559</v>
      </c>
      <c r="BJ290" s="155">
        <v>509</v>
      </c>
      <c r="BK290" s="155">
        <v>510</v>
      </c>
      <c r="BL290" s="156">
        <v>510</v>
      </c>
      <c r="BM290" s="155">
        <v>510</v>
      </c>
      <c r="BN290" s="156">
        <v>510</v>
      </c>
      <c r="BO290" s="155">
        <v>406</v>
      </c>
      <c r="BP290" s="155">
        <v>551</v>
      </c>
      <c r="BQ290" s="156">
        <v>559</v>
      </c>
      <c r="BR290" s="155">
        <v>509</v>
      </c>
      <c r="BS290" s="155">
        <v>510</v>
      </c>
      <c r="BT290" s="155">
        <v>510</v>
      </c>
      <c r="BU290" s="156">
        <v>510</v>
      </c>
      <c r="BV290" s="155">
        <v>510</v>
      </c>
      <c r="BW290" s="155">
        <v>304</v>
      </c>
      <c r="BX290" s="155">
        <v>413</v>
      </c>
      <c r="BY290" s="155">
        <v>558</v>
      </c>
      <c r="BZ290" s="155">
        <v>509</v>
      </c>
      <c r="CA290" s="155">
        <v>510</v>
      </c>
      <c r="CB290" s="155">
        <v>510</v>
      </c>
      <c r="CC290" s="155">
        <v>510</v>
      </c>
      <c r="CD290" s="155">
        <v>510</v>
      </c>
      <c r="CE290" s="691"/>
      <c r="CF290" s="696">
        <v>115</v>
      </c>
      <c r="CG290" s="303" t="s">
        <v>1165</v>
      </c>
      <c r="CH290" s="155">
        <v>269</v>
      </c>
      <c r="CI290" s="155">
        <v>342</v>
      </c>
      <c r="CJ290" s="156">
        <v>432</v>
      </c>
      <c r="CK290" s="155">
        <v>432</v>
      </c>
      <c r="CL290" s="155">
        <v>432</v>
      </c>
      <c r="CM290" s="156">
        <v>432</v>
      </c>
      <c r="CN290" s="155">
        <v>432</v>
      </c>
      <c r="CO290" s="156">
        <v>432</v>
      </c>
      <c r="CP290" s="155">
        <v>269</v>
      </c>
      <c r="CQ290" s="155">
        <v>342</v>
      </c>
      <c r="CR290" s="156">
        <v>432</v>
      </c>
      <c r="CS290" s="155">
        <v>432</v>
      </c>
      <c r="CT290" s="155">
        <v>432</v>
      </c>
      <c r="CU290" s="155">
        <v>432</v>
      </c>
      <c r="CV290" s="156">
        <v>432</v>
      </c>
      <c r="CW290" s="155">
        <v>432</v>
      </c>
      <c r="CX290" s="155">
        <v>332</v>
      </c>
      <c r="CY290" s="155">
        <v>332</v>
      </c>
      <c r="CZ290" s="155">
        <v>432</v>
      </c>
      <c r="DA290" s="155">
        <v>432</v>
      </c>
      <c r="DB290" s="155">
        <v>432</v>
      </c>
      <c r="DC290" s="155">
        <v>432</v>
      </c>
      <c r="DD290" s="155">
        <v>432</v>
      </c>
      <c r="DE290" s="155">
        <v>432</v>
      </c>
    </row>
    <row r="291" spans="1:109">
      <c r="A291" s="143">
        <v>291</v>
      </c>
      <c r="B291" s="691"/>
      <c r="C291" s="697"/>
      <c r="D291" s="304" t="s">
        <v>1166</v>
      </c>
      <c r="E291" s="157">
        <v>65</v>
      </c>
      <c r="F291" s="157">
        <v>65</v>
      </c>
      <c r="G291" s="158">
        <v>63</v>
      </c>
      <c r="H291" s="157">
        <v>48</v>
      </c>
      <c r="I291" s="157">
        <v>37</v>
      </c>
      <c r="J291" s="158">
        <v>30</v>
      </c>
      <c r="K291" s="157">
        <v>25</v>
      </c>
      <c r="L291" s="158">
        <v>21</v>
      </c>
      <c r="M291" s="157">
        <v>65</v>
      </c>
      <c r="N291" s="157">
        <v>65</v>
      </c>
      <c r="O291" s="158">
        <v>63</v>
      </c>
      <c r="P291" s="157">
        <v>48</v>
      </c>
      <c r="Q291" s="157">
        <v>37</v>
      </c>
      <c r="R291" s="157">
        <v>30</v>
      </c>
      <c r="S291" s="158">
        <v>25</v>
      </c>
      <c r="T291" s="157">
        <v>21</v>
      </c>
      <c r="U291" s="157">
        <v>54</v>
      </c>
      <c r="V291" s="157">
        <v>54</v>
      </c>
      <c r="W291" s="157">
        <v>54</v>
      </c>
      <c r="X291" s="157">
        <v>48</v>
      </c>
      <c r="Y291" s="157">
        <v>37</v>
      </c>
      <c r="Z291" s="157">
        <v>30</v>
      </c>
      <c r="AA291" s="157">
        <v>25</v>
      </c>
      <c r="AB291" s="157">
        <v>21</v>
      </c>
      <c r="AC291" s="691"/>
      <c r="AD291" s="697"/>
      <c r="AE291" s="304" t="s">
        <v>1166</v>
      </c>
      <c r="AF291" s="157">
        <v>361</v>
      </c>
      <c r="AG291" s="157">
        <v>361</v>
      </c>
      <c r="AH291" s="158">
        <v>347</v>
      </c>
      <c r="AI291" s="157">
        <v>263</v>
      </c>
      <c r="AJ291" s="157">
        <v>201</v>
      </c>
      <c r="AK291" s="158">
        <v>164</v>
      </c>
      <c r="AL291" s="157">
        <v>137</v>
      </c>
      <c r="AM291" s="158">
        <v>118</v>
      </c>
      <c r="AN291" s="157">
        <v>361</v>
      </c>
      <c r="AO291" s="157">
        <v>361</v>
      </c>
      <c r="AP291" s="158">
        <v>347</v>
      </c>
      <c r="AQ291" s="157">
        <v>263</v>
      </c>
      <c r="AR291" s="157">
        <v>201</v>
      </c>
      <c r="AS291" s="157">
        <v>164</v>
      </c>
      <c r="AT291" s="158">
        <v>137</v>
      </c>
      <c r="AU291" s="157">
        <v>118</v>
      </c>
      <c r="AV291" s="157">
        <v>528</v>
      </c>
      <c r="AW291" s="157">
        <v>528</v>
      </c>
      <c r="AX291" s="157">
        <v>528</v>
      </c>
      <c r="AY291" s="157">
        <v>468</v>
      </c>
      <c r="AZ291" s="157">
        <v>359</v>
      </c>
      <c r="BA291" s="157">
        <v>291</v>
      </c>
      <c r="BB291" s="157">
        <v>244</v>
      </c>
      <c r="BC291" s="157">
        <v>211</v>
      </c>
      <c r="BD291" s="691"/>
      <c r="BE291" s="697"/>
      <c r="BF291" s="304" t="s">
        <v>1166</v>
      </c>
      <c r="BG291" s="157">
        <v>273</v>
      </c>
      <c r="BH291" s="157">
        <v>371</v>
      </c>
      <c r="BI291" s="158">
        <v>512</v>
      </c>
      <c r="BJ291" s="157">
        <v>509</v>
      </c>
      <c r="BK291" s="157">
        <v>510</v>
      </c>
      <c r="BL291" s="158">
        <v>510</v>
      </c>
      <c r="BM291" s="157">
        <v>509</v>
      </c>
      <c r="BN291" s="158">
        <v>509</v>
      </c>
      <c r="BO291" s="157">
        <v>273</v>
      </c>
      <c r="BP291" s="157">
        <v>371</v>
      </c>
      <c r="BQ291" s="158">
        <v>512</v>
      </c>
      <c r="BR291" s="157">
        <v>509</v>
      </c>
      <c r="BS291" s="157">
        <v>510</v>
      </c>
      <c r="BT291" s="157">
        <v>510</v>
      </c>
      <c r="BU291" s="158">
        <v>509</v>
      </c>
      <c r="BV291" s="157">
        <v>509</v>
      </c>
      <c r="BW291" s="157">
        <v>225</v>
      </c>
      <c r="BX291" s="157">
        <v>307</v>
      </c>
      <c r="BY291" s="157">
        <v>438</v>
      </c>
      <c r="BZ291" s="157">
        <v>509</v>
      </c>
      <c r="CA291" s="157">
        <v>510</v>
      </c>
      <c r="CB291" s="157">
        <v>510</v>
      </c>
      <c r="CC291" s="157">
        <v>509</v>
      </c>
      <c r="CD291" s="157">
        <v>509</v>
      </c>
      <c r="CE291" s="691"/>
      <c r="CF291" s="697"/>
      <c r="CG291" s="304" t="s">
        <v>1166</v>
      </c>
      <c r="CH291" s="157">
        <v>182</v>
      </c>
      <c r="CI291" s="157">
        <v>230</v>
      </c>
      <c r="CJ291" s="158">
        <v>397</v>
      </c>
      <c r="CK291" s="157">
        <v>432</v>
      </c>
      <c r="CL291" s="157">
        <v>432</v>
      </c>
      <c r="CM291" s="158">
        <v>432</v>
      </c>
      <c r="CN291" s="157">
        <v>432</v>
      </c>
      <c r="CO291" s="158">
        <v>432</v>
      </c>
      <c r="CP291" s="157">
        <v>182</v>
      </c>
      <c r="CQ291" s="157">
        <v>230</v>
      </c>
      <c r="CR291" s="158">
        <v>397</v>
      </c>
      <c r="CS291" s="157">
        <v>432</v>
      </c>
      <c r="CT291" s="157">
        <v>432</v>
      </c>
      <c r="CU291" s="157">
        <v>432</v>
      </c>
      <c r="CV291" s="158">
        <v>432</v>
      </c>
      <c r="CW291" s="157">
        <v>432</v>
      </c>
      <c r="CX291" s="157">
        <v>246</v>
      </c>
      <c r="CY291" s="157">
        <v>246</v>
      </c>
      <c r="CZ291" s="157">
        <v>338</v>
      </c>
      <c r="DA291" s="157">
        <v>432</v>
      </c>
      <c r="DB291" s="157">
        <v>432</v>
      </c>
      <c r="DC291" s="157">
        <v>432</v>
      </c>
      <c r="DD291" s="157">
        <v>432</v>
      </c>
      <c r="DE291" s="157">
        <v>432</v>
      </c>
    </row>
    <row r="292" spans="1:109">
      <c r="A292" s="143">
        <v>292</v>
      </c>
      <c r="B292" s="691"/>
      <c r="C292" s="698"/>
      <c r="D292" s="305" t="s">
        <v>1167</v>
      </c>
      <c r="E292" s="159">
        <v>60</v>
      </c>
      <c r="F292" s="159">
        <v>60</v>
      </c>
      <c r="G292" s="160">
        <v>56</v>
      </c>
      <c r="H292" s="159">
        <v>48</v>
      </c>
      <c r="I292" s="159">
        <v>37</v>
      </c>
      <c r="J292" s="160">
        <v>30</v>
      </c>
      <c r="K292" s="159">
        <v>25</v>
      </c>
      <c r="L292" s="160">
        <v>22</v>
      </c>
      <c r="M292" s="159">
        <v>60</v>
      </c>
      <c r="N292" s="159">
        <v>60</v>
      </c>
      <c r="O292" s="160">
        <v>56</v>
      </c>
      <c r="P292" s="159">
        <v>48</v>
      </c>
      <c r="Q292" s="159">
        <v>37</v>
      </c>
      <c r="R292" s="159">
        <v>30</v>
      </c>
      <c r="S292" s="160">
        <v>25</v>
      </c>
      <c r="T292" s="159">
        <v>22</v>
      </c>
      <c r="U292" s="159">
        <v>49</v>
      </c>
      <c r="V292" s="159">
        <v>49</v>
      </c>
      <c r="W292" s="159">
        <v>49</v>
      </c>
      <c r="X292" s="159">
        <v>48</v>
      </c>
      <c r="Y292" s="159">
        <v>37</v>
      </c>
      <c r="Z292" s="159">
        <v>30</v>
      </c>
      <c r="AA292" s="159">
        <v>25</v>
      </c>
      <c r="AB292" s="159">
        <v>22</v>
      </c>
      <c r="AC292" s="691"/>
      <c r="AD292" s="698"/>
      <c r="AE292" s="305" t="s">
        <v>1167</v>
      </c>
      <c r="AF292" s="159">
        <v>329</v>
      </c>
      <c r="AG292" s="159">
        <v>329</v>
      </c>
      <c r="AH292" s="160">
        <v>307</v>
      </c>
      <c r="AI292" s="159">
        <v>262</v>
      </c>
      <c r="AJ292" s="159">
        <v>202</v>
      </c>
      <c r="AK292" s="160">
        <v>163</v>
      </c>
      <c r="AL292" s="159">
        <v>137</v>
      </c>
      <c r="AM292" s="160">
        <v>119</v>
      </c>
      <c r="AN292" s="159">
        <v>329</v>
      </c>
      <c r="AO292" s="159">
        <v>329</v>
      </c>
      <c r="AP292" s="160">
        <v>307</v>
      </c>
      <c r="AQ292" s="159">
        <v>262</v>
      </c>
      <c r="AR292" s="159">
        <v>202</v>
      </c>
      <c r="AS292" s="159">
        <v>163</v>
      </c>
      <c r="AT292" s="160">
        <v>137</v>
      </c>
      <c r="AU292" s="159">
        <v>119</v>
      </c>
      <c r="AV292" s="159">
        <v>483</v>
      </c>
      <c r="AW292" s="159">
        <v>483</v>
      </c>
      <c r="AX292" s="159">
        <v>483</v>
      </c>
      <c r="AY292" s="159">
        <v>468</v>
      </c>
      <c r="AZ292" s="159">
        <v>360</v>
      </c>
      <c r="BA292" s="159">
        <v>291</v>
      </c>
      <c r="BB292" s="159">
        <v>245</v>
      </c>
      <c r="BC292" s="159">
        <v>212</v>
      </c>
      <c r="BD292" s="691"/>
      <c r="BE292" s="698"/>
      <c r="BF292" s="305" t="s">
        <v>1167</v>
      </c>
      <c r="BG292" s="159">
        <v>250</v>
      </c>
      <c r="BH292" s="159">
        <v>340</v>
      </c>
      <c r="BI292" s="160">
        <v>453</v>
      </c>
      <c r="BJ292" s="159">
        <v>509</v>
      </c>
      <c r="BK292" s="159">
        <v>510</v>
      </c>
      <c r="BL292" s="160">
        <v>510</v>
      </c>
      <c r="BM292" s="159">
        <v>509</v>
      </c>
      <c r="BN292" s="160">
        <v>510</v>
      </c>
      <c r="BO292" s="159">
        <v>250</v>
      </c>
      <c r="BP292" s="159">
        <v>340</v>
      </c>
      <c r="BQ292" s="160">
        <v>453</v>
      </c>
      <c r="BR292" s="159">
        <v>509</v>
      </c>
      <c r="BS292" s="159">
        <v>510</v>
      </c>
      <c r="BT292" s="159">
        <v>510</v>
      </c>
      <c r="BU292" s="160">
        <v>509</v>
      </c>
      <c r="BV292" s="159">
        <v>510</v>
      </c>
      <c r="BW292" s="159">
        <v>206</v>
      </c>
      <c r="BX292" s="159">
        <v>279</v>
      </c>
      <c r="BY292" s="159">
        <v>401</v>
      </c>
      <c r="BZ292" s="159">
        <v>509</v>
      </c>
      <c r="CA292" s="159">
        <v>510</v>
      </c>
      <c r="CB292" s="159">
        <v>510</v>
      </c>
      <c r="CC292" s="159">
        <v>509</v>
      </c>
      <c r="CD292" s="159">
        <v>510</v>
      </c>
      <c r="CE292" s="691"/>
      <c r="CF292" s="698"/>
      <c r="CG292" s="305" t="s">
        <v>1167</v>
      </c>
      <c r="CH292" s="159">
        <v>165</v>
      </c>
      <c r="CI292" s="159">
        <v>209</v>
      </c>
      <c r="CJ292" s="160">
        <v>350</v>
      </c>
      <c r="CK292" s="159">
        <v>432</v>
      </c>
      <c r="CL292" s="159">
        <v>432</v>
      </c>
      <c r="CM292" s="160">
        <v>432</v>
      </c>
      <c r="CN292" s="159">
        <v>432</v>
      </c>
      <c r="CO292" s="160">
        <v>432</v>
      </c>
      <c r="CP292" s="159">
        <v>165</v>
      </c>
      <c r="CQ292" s="159">
        <v>209</v>
      </c>
      <c r="CR292" s="160">
        <v>350</v>
      </c>
      <c r="CS292" s="159">
        <v>432</v>
      </c>
      <c r="CT292" s="159">
        <v>432</v>
      </c>
      <c r="CU292" s="159">
        <v>432</v>
      </c>
      <c r="CV292" s="160">
        <v>432</v>
      </c>
      <c r="CW292" s="159">
        <v>432</v>
      </c>
      <c r="CX292" s="159">
        <v>225</v>
      </c>
      <c r="CY292" s="159">
        <v>225</v>
      </c>
      <c r="CZ292" s="159">
        <v>309</v>
      </c>
      <c r="DA292" s="159">
        <v>432</v>
      </c>
      <c r="DB292" s="159">
        <v>432</v>
      </c>
      <c r="DC292" s="159">
        <v>432</v>
      </c>
      <c r="DD292" s="159">
        <v>432</v>
      </c>
      <c r="DE292" s="159">
        <v>432</v>
      </c>
    </row>
    <row r="293" spans="1:109">
      <c r="A293" s="143">
        <v>293</v>
      </c>
      <c r="B293" s="691"/>
      <c r="C293" s="161"/>
      <c r="D293" s="303" t="s">
        <v>1165</v>
      </c>
      <c r="E293" s="155">
        <v>94</v>
      </c>
      <c r="F293" s="155">
        <v>94</v>
      </c>
      <c r="G293" s="156">
        <v>69</v>
      </c>
      <c r="H293" s="155">
        <v>48</v>
      </c>
      <c r="I293" s="155">
        <v>37</v>
      </c>
      <c r="J293" s="156">
        <v>30</v>
      </c>
      <c r="K293" s="155">
        <v>25</v>
      </c>
      <c r="L293" s="156">
        <v>22</v>
      </c>
      <c r="M293" s="155">
        <v>94</v>
      </c>
      <c r="N293" s="155">
        <v>94</v>
      </c>
      <c r="O293" s="156">
        <v>69</v>
      </c>
      <c r="P293" s="155">
        <v>48</v>
      </c>
      <c r="Q293" s="155">
        <v>37</v>
      </c>
      <c r="R293" s="155">
        <v>30</v>
      </c>
      <c r="S293" s="156">
        <v>25</v>
      </c>
      <c r="T293" s="155">
        <v>22</v>
      </c>
      <c r="U293" s="155">
        <v>66</v>
      </c>
      <c r="V293" s="155">
        <v>66</v>
      </c>
      <c r="W293" s="155">
        <v>66</v>
      </c>
      <c r="X293" s="155">
        <v>48</v>
      </c>
      <c r="Y293" s="155">
        <v>37</v>
      </c>
      <c r="Z293" s="155">
        <v>30</v>
      </c>
      <c r="AA293" s="155">
        <v>25</v>
      </c>
      <c r="AB293" s="155">
        <v>22</v>
      </c>
      <c r="AC293" s="691"/>
      <c r="AD293" s="161"/>
      <c r="AE293" s="303" t="s">
        <v>1165</v>
      </c>
      <c r="AF293" s="155">
        <v>566</v>
      </c>
      <c r="AG293" s="155">
        <v>566</v>
      </c>
      <c r="AH293" s="156">
        <v>414</v>
      </c>
      <c r="AI293" s="155">
        <v>287</v>
      </c>
      <c r="AJ293" s="155">
        <v>220</v>
      </c>
      <c r="AK293" s="156">
        <v>178</v>
      </c>
      <c r="AL293" s="155">
        <v>150</v>
      </c>
      <c r="AM293" s="156">
        <v>130</v>
      </c>
      <c r="AN293" s="155">
        <v>566</v>
      </c>
      <c r="AO293" s="155">
        <v>566</v>
      </c>
      <c r="AP293" s="156">
        <v>414</v>
      </c>
      <c r="AQ293" s="155">
        <v>287</v>
      </c>
      <c r="AR293" s="155">
        <v>220</v>
      </c>
      <c r="AS293" s="155">
        <v>178</v>
      </c>
      <c r="AT293" s="156">
        <v>150</v>
      </c>
      <c r="AU293" s="155">
        <v>130</v>
      </c>
      <c r="AV293" s="155">
        <v>713</v>
      </c>
      <c r="AW293" s="155">
        <v>713</v>
      </c>
      <c r="AX293" s="155">
        <v>713</v>
      </c>
      <c r="AY293" s="155">
        <v>512</v>
      </c>
      <c r="AZ293" s="155">
        <v>393</v>
      </c>
      <c r="BA293" s="155">
        <v>318</v>
      </c>
      <c r="BB293" s="155">
        <v>267</v>
      </c>
      <c r="BC293" s="155">
        <v>230</v>
      </c>
      <c r="BD293" s="691"/>
      <c r="BE293" s="161"/>
      <c r="BF293" s="303" t="s">
        <v>1165</v>
      </c>
      <c r="BG293" s="155">
        <v>424</v>
      </c>
      <c r="BH293" s="155">
        <v>554</v>
      </c>
      <c r="BI293" s="156">
        <v>573</v>
      </c>
      <c r="BJ293" s="155">
        <v>514</v>
      </c>
      <c r="BK293" s="155">
        <v>510</v>
      </c>
      <c r="BL293" s="156">
        <v>510</v>
      </c>
      <c r="BM293" s="155">
        <v>510</v>
      </c>
      <c r="BN293" s="156">
        <v>510</v>
      </c>
      <c r="BO293" s="155">
        <v>424</v>
      </c>
      <c r="BP293" s="155">
        <v>554</v>
      </c>
      <c r="BQ293" s="156">
        <v>573</v>
      </c>
      <c r="BR293" s="155">
        <v>514</v>
      </c>
      <c r="BS293" s="155">
        <v>510</v>
      </c>
      <c r="BT293" s="155">
        <v>510</v>
      </c>
      <c r="BU293" s="156">
        <v>510</v>
      </c>
      <c r="BV293" s="155">
        <v>510</v>
      </c>
      <c r="BW293" s="155">
        <v>300</v>
      </c>
      <c r="BX293" s="155">
        <v>392</v>
      </c>
      <c r="BY293" s="155">
        <v>554</v>
      </c>
      <c r="BZ293" s="155">
        <v>514</v>
      </c>
      <c r="CA293" s="155">
        <v>510</v>
      </c>
      <c r="CB293" s="155">
        <v>510</v>
      </c>
      <c r="CC293" s="155">
        <v>510</v>
      </c>
      <c r="CD293" s="155">
        <v>510</v>
      </c>
      <c r="CE293" s="691"/>
      <c r="CF293" s="161"/>
      <c r="CG293" s="303" t="s">
        <v>1165</v>
      </c>
      <c r="CH293" s="155">
        <v>280</v>
      </c>
      <c r="CI293" s="155">
        <v>332</v>
      </c>
      <c r="CJ293" s="156">
        <v>432</v>
      </c>
      <c r="CK293" s="155">
        <v>432</v>
      </c>
      <c r="CL293" s="155">
        <v>432</v>
      </c>
      <c r="CM293" s="156">
        <v>432</v>
      </c>
      <c r="CN293" s="155">
        <v>432</v>
      </c>
      <c r="CO293" s="156">
        <v>432</v>
      </c>
      <c r="CP293" s="155">
        <v>280</v>
      </c>
      <c r="CQ293" s="155">
        <v>332</v>
      </c>
      <c r="CR293" s="156">
        <v>432</v>
      </c>
      <c r="CS293" s="155">
        <v>432</v>
      </c>
      <c r="CT293" s="155">
        <v>432</v>
      </c>
      <c r="CU293" s="155">
        <v>432</v>
      </c>
      <c r="CV293" s="156">
        <v>432</v>
      </c>
      <c r="CW293" s="155">
        <v>432</v>
      </c>
      <c r="CX293" s="155">
        <v>332</v>
      </c>
      <c r="CY293" s="155">
        <v>332</v>
      </c>
      <c r="CZ293" s="155">
        <v>418</v>
      </c>
      <c r="DA293" s="155">
        <v>432</v>
      </c>
      <c r="DB293" s="155">
        <v>432</v>
      </c>
      <c r="DC293" s="155">
        <v>432</v>
      </c>
      <c r="DD293" s="155">
        <v>432</v>
      </c>
      <c r="DE293" s="155">
        <v>432</v>
      </c>
    </row>
    <row r="294" spans="1:109">
      <c r="A294" s="143">
        <v>294</v>
      </c>
      <c r="B294" s="691"/>
      <c r="C294" s="162">
        <v>120</v>
      </c>
      <c r="D294" s="304" t="s">
        <v>1166</v>
      </c>
      <c r="E294" s="157">
        <v>63</v>
      </c>
      <c r="F294" s="157">
        <v>63</v>
      </c>
      <c r="G294" s="158">
        <v>62</v>
      </c>
      <c r="H294" s="157">
        <v>48</v>
      </c>
      <c r="I294" s="157">
        <v>37</v>
      </c>
      <c r="J294" s="158">
        <v>30</v>
      </c>
      <c r="K294" s="157">
        <v>25</v>
      </c>
      <c r="L294" s="158">
        <v>21</v>
      </c>
      <c r="M294" s="157">
        <v>63</v>
      </c>
      <c r="N294" s="157">
        <v>63</v>
      </c>
      <c r="O294" s="158">
        <v>62</v>
      </c>
      <c r="P294" s="157">
        <v>48</v>
      </c>
      <c r="Q294" s="157">
        <v>37</v>
      </c>
      <c r="R294" s="157">
        <v>30</v>
      </c>
      <c r="S294" s="158">
        <v>25</v>
      </c>
      <c r="T294" s="157">
        <v>21</v>
      </c>
      <c r="U294" s="157">
        <v>52</v>
      </c>
      <c r="V294" s="157">
        <v>52</v>
      </c>
      <c r="W294" s="157">
        <v>52</v>
      </c>
      <c r="X294" s="157">
        <v>48</v>
      </c>
      <c r="Y294" s="157">
        <v>37</v>
      </c>
      <c r="Z294" s="157">
        <v>30</v>
      </c>
      <c r="AA294" s="157">
        <v>25</v>
      </c>
      <c r="AB294" s="157">
        <v>21</v>
      </c>
      <c r="AC294" s="691"/>
      <c r="AD294" s="162">
        <v>120</v>
      </c>
      <c r="AE294" s="304" t="s">
        <v>1166</v>
      </c>
      <c r="AF294" s="157">
        <v>382</v>
      </c>
      <c r="AG294" s="157">
        <v>382</v>
      </c>
      <c r="AH294" s="158">
        <v>375</v>
      </c>
      <c r="AI294" s="157">
        <v>287</v>
      </c>
      <c r="AJ294" s="157">
        <v>220</v>
      </c>
      <c r="AK294" s="158">
        <v>178</v>
      </c>
      <c r="AL294" s="157">
        <v>150</v>
      </c>
      <c r="AM294" s="158">
        <v>129</v>
      </c>
      <c r="AN294" s="157">
        <v>382</v>
      </c>
      <c r="AO294" s="157">
        <v>382</v>
      </c>
      <c r="AP294" s="158">
        <v>375</v>
      </c>
      <c r="AQ294" s="157">
        <v>287</v>
      </c>
      <c r="AR294" s="157">
        <v>220</v>
      </c>
      <c r="AS294" s="157">
        <v>178</v>
      </c>
      <c r="AT294" s="158">
        <v>150</v>
      </c>
      <c r="AU294" s="157">
        <v>129</v>
      </c>
      <c r="AV294" s="157">
        <v>561</v>
      </c>
      <c r="AW294" s="157">
        <v>561</v>
      </c>
      <c r="AX294" s="157">
        <v>561</v>
      </c>
      <c r="AY294" s="157">
        <v>511</v>
      </c>
      <c r="AZ294" s="157">
        <v>392</v>
      </c>
      <c r="BA294" s="157">
        <v>318</v>
      </c>
      <c r="BB294" s="157">
        <v>267</v>
      </c>
      <c r="BC294" s="157">
        <v>230</v>
      </c>
      <c r="BD294" s="691"/>
      <c r="BE294" s="162">
        <v>120</v>
      </c>
      <c r="BF294" s="304" t="s">
        <v>1166</v>
      </c>
      <c r="BG294" s="157">
        <v>286</v>
      </c>
      <c r="BH294" s="157">
        <v>373</v>
      </c>
      <c r="BI294" s="158">
        <v>518</v>
      </c>
      <c r="BJ294" s="157">
        <v>514</v>
      </c>
      <c r="BK294" s="157">
        <v>510</v>
      </c>
      <c r="BL294" s="158">
        <v>510</v>
      </c>
      <c r="BM294" s="157">
        <v>509</v>
      </c>
      <c r="BN294" s="158">
        <v>509</v>
      </c>
      <c r="BO294" s="157">
        <v>286</v>
      </c>
      <c r="BP294" s="157">
        <v>373</v>
      </c>
      <c r="BQ294" s="158">
        <v>518</v>
      </c>
      <c r="BR294" s="157">
        <v>514</v>
      </c>
      <c r="BS294" s="157">
        <v>510</v>
      </c>
      <c r="BT294" s="157">
        <v>510</v>
      </c>
      <c r="BU294" s="158">
        <v>509</v>
      </c>
      <c r="BV294" s="157">
        <v>509</v>
      </c>
      <c r="BW294" s="157">
        <v>235</v>
      </c>
      <c r="BX294" s="157">
        <v>308</v>
      </c>
      <c r="BY294" s="157">
        <v>436</v>
      </c>
      <c r="BZ294" s="157">
        <v>513</v>
      </c>
      <c r="CA294" s="157">
        <v>510</v>
      </c>
      <c r="CB294" s="157">
        <v>510</v>
      </c>
      <c r="CC294" s="157">
        <v>509</v>
      </c>
      <c r="CD294" s="157">
        <v>509</v>
      </c>
      <c r="CE294" s="691"/>
      <c r="CF294" s="162">
        <v>120</v>
      </c>
      <c r="CG294" s="304" t="s">
        <v>1166</v>
      </c>
      <c r="CH294" s="157">
        <v>188</v>
      </c>
      <c r="CI294" s="157">
        <v>224</v>
      </c>
      <c r="CJ294" s="158">
        <v>391</v>
      </c>
      <c r="CK294" s="157">
        <v>432</v>
      </c>
      <c r="CL294" s="157">
        <v>432</v>
      </c>
      <c r="CM294" s="158">
        <v>432</v>
      </c>
      <c r="CN294" s="157">
        <v>432</v>
      </c>
      <c r="CO294" s="158">
        <v>432</v>
      </c>
      <c r="CP294" s="157">
        <v>188</v>
      </c>
      <c r="CQ294" s="157">
        <v>224</v>
      </c>
      <c r="CR294" s="158">
        <v>391</v>
      </c>
      <c r="CS294" s="157">
        <v>432</v>
      </c>
      <c r="CT294" s="157">
        <v>432</v>
      </c>
      <c r="CU294" s="157">
        <v>432</v>
      </c>
      <c r="CV294" s="158">
        <v>432</v>
      </c>
      <c r="CW294" s="157">
        <v>432</v>
      </c>
      <c r="CX294" s="157">
        <v>261</v>
      </c>
      <c r="CY294" s="157">
        <v>261</v>
      </c>
      <c r="CZ294" s="157">
        <v>329</v>
      </c>
      <c r="DA294" s="157">
        <v>432</v>
      </c>
      <c r="DB294" s="157">
        <v>432</v>
      </c>
      <c r="DC294" s="157">
        <v>432</v>
      </c>
      <c r="DD294" s="157">
        <v>432</v>
      </c>
      <c r="DE294" s="157">
        <v>432</v>
      </c>
    </row>
    <row r="295" spans="1:109">
      <c r="A295" s="143">
        <v>295</v>
      </c>
      <c r="B295" s="691"/>
      <c r="C295" s="163"/>
      <c r="D295" s="305" t="s">
        <v>1167</v>
      </c>
      <c r="E295" s="159">
        <v>58</v>
      </c>
      <c r="F295" s="159">
        <v>58</v>
      </c>
      <c r="G295" s="160">
        <v>55</v>
      </c>
      <c r="H295" s="159">
        <v>48</v>
      </c>
      <c r="I295" s="159">
        <v>37</v>
      </c>
      <c r="J295" s="160">
        <v>30</v>
      </c>
      <c r="K295" s="159">
        <v>25</v>
      </c>
      <c r="L295" s="160">
        <v>22</v>
      </c>
      <c r="M295" s="159">
        <v>58</v>
      </c>
      <c r="N295" s="159">
        <v>58</v>
      </c>
      <c r="O295" s="160">
        <v>55</v>
      </c>
      <c r="P295" s="159">
        <v>48</v>
      </c>
      <c r="Q295" s="159">
        <v>37</v>
      </c>
      <c r="R295" s="159">
        <v>30</v>
      </c>
      <c r="S295" s="160">
        <v>25</v>
      </c>
      <c r="T295" s="159">
        <v>22</v>
      </c>
      <c r="U295" s="159">
        <v>48</v>
      </c>
      <c r="V295" s="159">
        <v>48</v>
      </c>
      <c r="W295" s="159">
        <v>48</v>
      </c>
      <c r="X295" s="159">
        <v>48</v>
      </c>
      <c r="Y295" s="159">
        <v>37</v>
      </c>
      <c r="Z295" s="159">
        <v>30</v>
      </c>
      <c r="AA295" s="159">
        <v>25</v>
      </c>
      <c r="AB295" s="159">
        <v>22</v>
      </c>
      <c r="AC295" s="691"/>
      <c r="AD295" s="163"/>
      <c r="AE295" s="305" t="s">
        <v>1167</v>
      </c>
      <c r="AF295" s="159">
        <v>349</v>
      </c>
      <c r="AG295" s="159">
        <v>349</v>
      </c>
      <c r="AH295" s="160">
        <v>332</v>
      </c>
      <c r="AI295" s="159">
        <v>287</v>
      </c>
      <c r="AJ295" s="159">
        <v>221</v>
      </c>
      <c r="AK295" s="160">
        <v>178</v>
      </c>
      <c r="AL295" s="159">
        <v>150</v>
      </c>
      <c r="AM295" s="160">
        <v>130</v>
      </c>
      <c r="AN295" s="159">
        <v>349</v>
      </c>
      <c r="AO295" s="159">
        <v>349</v>
      </c>
      <c r="AP295" s="160">
        <v>332</v>
      </c>
      <c r="AQ295" s="159">
        <v>287</v>
      </c>
      <c r="AR295" s="159">
        <v>221</v>
      </c>
      <c r="AS295" s="159">
        <v>178</v>
      </c>
      <c r="AT295" s="160">
        <v>150</v>
      </c>
      <c r="AU295" s="159">
        <v>130</v>
      </c>
      <c r="AV295" s="159">
        <v>512</v>
      </c>
      <c r="AW295" s="159">
        <v>512</v>
      </c>
      <c r="AX295" s="159">
        <v>512</v>
      </c>
      <c r="AY295" s="159">
        <v>511</v>
      </c>
      <c r="AZ295" s="159">
        <v>393</v>
      </c>
      <c r="BA295" s="159">
        <v>318</v>
      </c>
      <c r="BB295" s="159">
        <v>268</v>
      </c>
      <c r="BC295" s="159">
        <v>231</v>
      </c>
      <c r="BD295" s="691"/>
      <c r="BE295" s="163"/>
      <c r="BF295" s="305" t="s">
        <v>1167</v>
      </c>
      <c r="BG295" s="159">
        <v>261</v>
      </c>
      <c r="BH295" s="159">
        <v>342</v>
      </c>
      <c r="BI295" s="160">
        <v>460</v>
      </c>
      <c r="BJ295" s="159">
        <v>514</v>
      </c>
      <c r="BK295" s="159">
        <v>510</v>
      </c>
      <c r="BL295" s="160">
        <v>510</v>
      </c>
      <c r="BM295" s="159">
        <v>509</v>
      </c>
      <c r="BN295" s="160">
        <v>510</v>
      </c>
      <c r="BO295" s="159">
        <v>261</v>
      </c>
      <c r="BP295" s="159">
        <v>342</v>
      </c>
      <c r="BQ295" s="160">
        <v>460</v>
      </c>
      <c r="BR295" s="159">
        <v>514</v>
      </c>
      <c r="BS295" s="159">
        <v>510</v>
      </c>
      <c r="BT295" s="159">
        <v>510</v>
      </c>
      <c r="BU295" s="160">
        <v>509</v>
      </c>
      <c r="BV295" s="159">
        <v>510</v>
      </c>
      <c r="BW295" s="159">
        <v>215</v>
      </c>
      <c r="BX295" s="159">
        <v>282</v>
      </c>
      <c r="BY295" s="159">
        <v>398</v>
      </c>
      <c r="BZ295" s="159">
        <v>514</v>
      </c>
      <c r="CA295" s="159">
        <v>510</v>
      </c>
      <c r="CB295" s="159">
        <v>510</v>
      </c>
      <c r="CC295" s="159">
        <v>509</v>
      </c>
      <c r="CD295" s="159">
        <v>510</v>
      </c>
      <c r="CE295" s="691"/>
      <c r="CF295" s="163"/>
      <c r="CG295" s="305" t="s">
        <v>1167</v>
      </c>
      <c r="CH295" s="159">
        <v>173</v>
      </c>
      <c r="CI295" s="159">
        <v>204</v>
      </c>
      <c r="CJ295" s="160">
        <v>347</v>
      </c>
      <c r="CK295" s="159">
        <v>432</v>
      </c>
      <c r="CL295" s="159">
        <v>432</v>
      </c>
      <c r="CM295" s="160">
        <v>432</v>
      </c>
      <c r="CN295" s="159">
        <v>432</v>
      </c>
      <c r="CO295" s="160">
        <v>432</v>
      </c>
      <c r="CP295" s="159">
        <v>173</v>
      </c>
      <c r="CQ295" s="159">
        <v>204</v>
      </c>
      <c r="CR295" s="160">
        <v>347</v>
      </c>
      <c r="CS295" s="159">
        <v>432</v>
      </c>
      <c r="CT295" s="159">
        <v>432</v>
      </c>
      <c r="CU295" s="159">
        <v>432</v>
      </c>
      <c r="CV295" s="160">
        <v>432</v>
      </c>
      <c r="CW295" s="159">
        <v>432</v>
      </c>
      <c r="CX295" s="159">
        <v>239</v>
      </c>
      <c r="CY295" s="159">
        <v>239</v>
      </c>
      <c r="CZ295" s="159">
        <v>300</v>
      </c>
      <c r="DA295" s="159">
        <v>432</v>
      </c>
      <c r="DB295" s="159">
        <v>432</v>
      </c>
      <c r="DC295" s="159">
        <v>432</v>
      </c>
      <c r="DD295" s="159">
        <v>432</v>
      </c>
      <c r="DE295" s="159">
        <v>432</v>
      </c>
    </row>
    <row r="296" spans="1:109">
      <c r="A296" s="143">
        <v>296</v>
      </c>
      <c r="B296" s="691"/>
      <c r="C296" s="164"/>
      <c r="D296" s="303" t="s">
        <v>1165</v>
      </c>
      <c r="E296" s="155">
        <v>89</v>
      </c>
      <c r="F296" s="155">
        <v>89</v>
      </c>
      <c r="G296" s="156">
        <v>69</v>
      </c>
      <c r="H296" s="155">
        <v>48</v>
      </c>
      <c r="I296" s="155">
        <v>37</v>
      </c>
      <c r="J296" s="156">
        <v>30</v>
      </c>
      <c r="K296" s="155">
        <v>25</v>
      </c>
      <c r="L296" s="156">
        <v>22</v>
      </c>
      <c r="M296" s="155">
        <v>89</v>
      </c>
      <c r="N296" s="155">
        <v>89</v>
      </c>
      <c r="O296" s="156">
        <v>69</v>
      </c>
      <c r="P296" s="155">
        <v>48</v>
      </c>
      <c r="Q296" s="155">
        <v>37</v>
      </c>
      <c r="R296" s="155">
        <v>30</v>
      </c>
      <c r="S296" s="156">
        <v>25</v>
      </c>
      <c r="T296" s="155">
        <v>22</v>
      </c>
      <c r="U296" s="155">
        <v>56</v>
      </c>
      <c r="V296" s="155">
        <v>56</v>
      </c>
      <c r="W296" s="155">
        <v>56</v>
      </c>
      <c r="X296" s="155">
        <v>48</v>
      </c>
      <c r="Y296" s="155">
        <v>37</v>
      </c>
      <c r="Z296" s="155">
        <v>30</v>
      </c>
      <c r="AA296" s="155">
        <v>25</v>
      </c>
      <c r="AB296" s="155">
        <v>22</v>
      </c>
      <c r="AC296" s="691"/>
      <c r="AD296" s="164"/>
      <c r="AE296" s="303" t="s">
        <v>1165</v>
      </c>
      <c r="AF296" s="155">
        <v>633</v>
      </c>
      <c r="AG296" s="155">
        <v>633</v>
      </c>
      <c r="AH296" s="156">
        <v>488</v>
      </c>
      <c r="AI296" s="155">
        <v>339</v>
      </c>
      <c r="AJ296" s="155">
        <v>260</v>
      </c>
      <c r="AK296" s="156">
        <v>211</v>
      </c>
      <c r="AL296" s="155">
        <v>178</v>
      </c>
      <c r="AM296" s="156">
        <v>153</v>
      </c>
      <c r="AN296" s="155">
        <v>633</v>
      </c>
      <c r="AO296" s="155">
        <v>633</v>
      </c>
      <c r="AP296" s="156">
        <v>488</v>
      </c>
      <c r="AQ296" s="155">
        <v>339</v>
      </c>
      <c r="AR296" s="155">
        <v>260</v>
      </c>
      <c r="AS296" s="155">
        <v>211</v>
      </c>
      <c r="AT296" s="156">
        <v>178</v>
      </c>
      <c r="AU296" s="155">
        <v>153</v>
      </c>
      <c r="AV296" s="155">
        <v>713</v>
      </c>
      <c r="AW296" s="155">
        <v>713</v>
      </c>
      <c r="AX296" s="155">
        <v>713</v>
      </c>
      <c r="AY296" s="155">
        <v>602</v>
      </c>
      <c r="AZ296" s="155">
        <v>462</v>
      </c>
      <c r="BA296" s="155">
        <v>375</v>
      </c>
      <c r="BB296" s="155">
        <v>315</v>
      </c>
      <c r="BC296" s="155">
        <v>272</v>
      </c>
      <c r="BD296" s="691"/>
      <c r="BE296" s="164"/>
      <c r="BF296" s="303" t="s">
        <v>1165</v>
      </c>
      <c r="BG296" s="155">
        <v>463</v>
      </c>
      <c r="BH296" s="155">
        <v>563</v>
      </c>
      <c r="BI296" s="156">
        <v>603</v>
      </c>
      <c r="BJ296" s="155">
        <v>536</v>
      </c>
      <c r="BK296" s="155">
        <v>510</v>
      </c>
      <c r="BL296" s="156">
        <v>510</v>
      </c>
      <c r="BM296" s="155">
        <v>510</v>
      </c>
      <c r="BN296" s="156">
        <v>510</v>
      </c>
      <c r="BO296" s="155">
        <v>463</v>
      </c>
      <c r="BP296" s="155">
        <v>563</v>
      </c>
      <c r="BQ296" s="156">
        <v>603</v>
      </c>
      <c r="BR296" s="155">
        <v>536</v>
      </c>
      <c r="BS296" s="155">
        <v>510</v>
      </c>
      <c r="BT296" s="155">
        <v>510</v>
      </c>
      <c r="BU296" s="156">
        <v>510</v>
      </c>
      <c r="BV296" s="155">
        <v>510</v>
      </c>
      <c r="BW296" s="155">
        <v>294</v>
      </c>
      <c r="BX296" s="155">
        <v>358</v>
      </c>
      <c r="BY296" s="155">
        <v>496</v>
      </c>
      <c r="BZ296" s="155">
        <v>536</v>
      </c>
      <c r="CA296" s="155">
        <v>510</v>
      </c>
      <c r="CB296" s="155">
        <v>510</v>
      </c>
      <c r="CC296" s="155">
        <v>510</v>
      </c>
      <c r="CD296" s="155">
        <v>510</v>
      </c>
      <c r="CE296" s="691"/>
      <c r="CF296" s="164"/>
      <c r="CG296" s="303" t="s">
        <v>1165</v>
      </c>
      <c r="CH296" s="155">
        <v>303</v>
      </c>
      <c r="CI296" s="155">
        <v>315</v>
      </c>
      <c r="CJ296" s="156">
        <v>432</v>
      </c>
      <c r="CK296" s="155">
        <v>432</v>
      </c>
      <c r="CL296" s="155">
        <v>432</v>
      </c>
      <c r="CM296" s="156">
        <v>432</v>
      </c>
      <c r="CN296" s="155">
        <v>432</v>
      </c>
      <c r="CO296" s="156">
        <v>432</v>
      </c>
      <c r="CP296" s="155">
        <v>303</v>
      </c>
      <c r="CQ296" s="155">
        <v>315</v>
      </c>
      <c r="CR296" s="156">
        <v>432</v>
      </c>
      <c r="CS296" s="155">
        <v>432</v>
      </c>
      <c r="CT296" s="155">
        <v>432</v>
      </c>
      <c r="CU296" s="155">
        <v>432</v>
      </c>
      <c r="CV296" s="156">
        <v>432</v>
      </c>
      <c r="CW296" s="155">
        <v>432</v>
      </c>
      <c r="CX296" s="155">
        <v>332</v>
      </c>
      <c r="CY296" s="155">
        <v>332</v>
      </c>
      <c r="CZ296" s="155">
        <v>355</v>
      </c>
      <c r="DA296" s="155">
        <v>432</v>
      </c>
      <c r="DB296" s="155">
        <v>432</v>
      </c>
      <c r="DC296" s="155">
        <v>432</v>
      </c>
      <c r="DD296" s="155">
        <v>432</v>
      </c>
      <c r="DE296" s="155">
        <v>432</v>
      </c>
    </row>
    <row r="297" spans="1:109">
      <c r="A297" s="143">
        <v>297</v>
      </c>
      <c r="B297" s="691"/>
      <c r="C297" s="699">
        <v>130</v>
      </c>
      <c r="D297" s="304" t="s">
        <v>1166</v>
      </c>
      <c r="E297" s="157">
        <v>60</v>
      </c>
      <c r="F297" s="157">
        <v>60</v>
      </c>
      <c r="G297" s="158">
        <v>60</v>
      </c>
      <c r="H297" s="157">
        <v>48</v>
      </c>
      <c r="I297" s="157">
        <v>37</v>
      </c>
      <c r="J297" s="158">
        <v>30</v>
      </c>
      <c r="K297" s="157">
        <v>25</v>
      </c>
      <c r="L297" s="158">
        <v>21</v>
      </c>
      <c r="M297" s="157">
        <v>60</v>
      </c>
      <c r="N297" s="157">
        <v>60</v>
      </c>
      <c r="O297" s="158">
        <v>60</v>
      </c>
      <c r="P297" s="157">
        <v>48</v>
      </c>
      <c r="Q297" s="157">
        <v>37</v>
      </c>
      <c r="R297" s="157">
        <v>30</v>
      </c>
      <c r="S297" s="158">
        <v>25</v>
      </c>
      <c r="T297" s="157">
        <v>21</v>
      </c>
      <c r="U297" s="157">
        <v>50</v>
      </c>
      <c r="V297" s="157">
        <v>50</v>
      </c>
      <c r="W297" s="157">
        <v>50</v>
      </c>
      <c r="X297" s="157">
        <v>48</v>
      </c>
      <c r="Y297" s="157">
        <v>37</v>
      </c>
      <c r="Z297" s="157">
        <v>30</v>
      </c>
      <c r="AA297" s="157">
        <v>25</v>
      </c>
      <c r="AB297" s="157">
        <v>21</v>
      </c>
      <c r="AC297" s="691"/>
      <c r="AD297" s="699">
        <v>130</v>
      </c>
      <c r="AE297" s="304" t="s">
        <v>1166</v>
      </c>
      <c r="AF297" s="157">
        <v>427</v>
      </c>
      <c r="AG297" s="157">
        <v>427</v>
      </c>
      <c r="AH297" s="158">
        <v>427</v>
      </c>
      <c r="AI297" s="157">
        <v>339</v>
      </c>
      <c r="AJ297" s="157">
        <v>260</v>
      </c>
      <c r="AK297" s="158">
        <v>211</v>
      </c>
      <c r="AL297" s="157">
        <v>177</v>
      </c>
      <c r="AM297" s="158">
        <v>153</v>
      </c>
      <c r="AN297" s="157">
        <v>427</v>
      </c>
      <c r="AO297" s="157">
        <v>427</v>
      </c>
      <c r="AP297" s="158">
        <v>427</v>
      </c>
      <c r="AQ297" s="157">
        <v>339</v>
      </c>
      <c r="AR297" s="157">
        <v>260</v>
      </c>
      <c r="AS297" s="157">
        <v>211</v>
      </c>
      <c r="AT297" s="158">
        <v>177</v>
      </c>
      <c r="AU297" s="157">
        <v>153</v>
      </c>
      <c r="AV297" s="157">
        <v>625</v>
      </c>
      <c r="AW297" s="157">
        <v>625</v>
      </c>
      <c r="AX297" s="157">
        <v>625</v>
      </c>
      <c r="AY297" s="157">
        <v>603</v>
      </c>
      <c r="AZ297" s="157">
        <v>461</v>
      </c>
      <c r="BA297" s="157">
        <v>374</v>
      </c>
      <c r="BB297" s="157">
        <v>314</v>
      </c>
      <c r="BC297" s="157">
        <v>271</v>
      </c>
      <c r="BD297" s="691"/>
      <c r="BE297" s="699">
        <v>130</v>
      </c>
      <c r="BF297" s="304" t="s">
        <v>1166</v>
      </c>
      <c r="BG297" s="157">
        <v>313</v>
      </c>
      <c r="BH297" s="157">
        <v>380</v>
      </c>
      <c r="BI297" s="158">
        <v>526</v>
      </c>
      <c r="BJ297" s="157">
        <v>536</v>
      </c>
      <c r="BK297" s="157">
        <v>510</v>
      </c>
      <c r="BL297" s="158">
        <v>510</v>
      </c>
      <c r="BM297" s="157">
        <v>509</v>
      </c>
      <c r="BN297" s="158">
        <v>509</v>
      </c>
      <c r="BO297" s="157">
        <v>313</v>
      </c>
      <c r="BP297" s="157">
        <v>380</v>
      </c>
      <c r="BQ297" s="158">
        <v>526</v>
      </c>
      <c r="BR297" s="157">
        <v>536</v>
      </c>
      <c r="BS297" s="157">
        <v>510</v>
      </c>
      <c r="BT297" s="157">
        <v>510</v>
      </c>
      <c r="BU297" s="158">
        <v>509</v>
      </c>
      <c r="BV297" s="157">
        <v>509</v>
      </c>
      <c r="BW297" s="157">
        <v>258</v>
      </c>
      <c r="BX297" s="157">
        <v>314</v>
      </c>
      <c r="BY297" s="157">
        <v>435</v>
      </c>
      <c r="BZ297" s="157">
        <v>537</v>
      </c>
      <c r="CA297" s="157">
        <v>510</v>
      </c>
      <c r="CB297" s="157">
        <v>510</v>
      </c>
      <c r="CC297" s="157">
        <v>509</v>
      </c>
      <c r="CD297" s="157">
        <v>509</v>
      </c>
      <c r="CE297" s="691"/>
      <c r="CF297" s="699">
        <v>130</v>
      </c>
      <c r="CG297" s="304" t="s">
        <v>1166</v>
      </c>
      <c r="CH297" s="157">
        <v>205</v>
      </c>
      <c r="CI297" s="157">
        <v>212</v>
      </c>
      <c r="CJ297" s="158">
        <v>377</v>
      </c>
      <c r="CK297" s="157">
        <v>432</v>
      </c>
      <c r="CL297" s="157">
        <v>432</v>
      </c>
      <c r="CM297" s="158">
        <v>432</v>
      </c>
      <c r="CN297" s="157">
        <v>432</v>
      </c>
      <c r="CO297" s="158">
        <v>432</v>
      </c>
      <c r="CP297" s="157">
        <v>205</v>
      </c>
      <c r="CQ297" s="157">
        <v>212</v>
      </c>
      <c r="CR297" s="158">
        <v>377</v>
      </c>
      <c r="CS297" s="157">
        <v>432</v>
      </c>
      <c r="CT297" s="157">
        <v>432</v>
      </c>
      <c r="CU297" s="157">
        <v>432</v>
      </c>
      <c r="CV297" s="158">
        <v>432</v>
      </c>
      <c r="CW297" s="157">
        <v>432</v>
      </c>
      <c r="CX297" s="157">
        <v>291</v>
      </c>
      <c r="CY297" s="157">
        <v>291</v>
      </c>
      <c r="CZ297" s="157">
        <v>312</v>
      </c>
      <c r="DA297" s="157">
        <v>432</v>
      </c>
      <c r="DB297" s="157">
        <v>432</v>
      </c>
      <c r="DC297" s="157">
        <v>432</v>
      </c>
      <c r="DD297" s="157">
        <v>432</v>
      </c>
      <c r="DE297" s="157">
        <v>432</v>
      </c>
    </row>
    <row r="298" spans="1:109">
      <c r="A298" s="143">
        <v>298</v>
      </c>
      <c r="B298" s="691"/>
      <c r="C298" s="700"/>
      <c r="D298" s="305" t="s">
        <v>1167</v>
      </c>
      <c r="E298" s="159">
        <v>55</v>
      </c>
      <c r="F298" s="159">
        <v>55</v>
      </c>
      <c r="G298" s="160">
        <v>54</v>
      </c>
      <c r="H298" s="159">
        <v>47</v>
      </c>
      <c r="I298" s="159">
        <v>37</v>
      </c>
      <c r="J298" s="160">
        <v>30</v>
      </c>
      <c r="K298" s="159">
        <v>25</v>
      </c>
      <c r="L298" s="160">
        <v>22</v>
      </c>
      <c r="M298" s="159">
        <v>55</v>
      </c>
      <c r="N298" s="159">
        <v>55</v>
      </c>
      <c r="O298" s="160">
        <v>54</v>
      </c>
      <c r="P298" s="159">
        <v>47</v>
      </c>
      <c r="Q298" s="159">
        <v>37</v>
      </c>
      <c r="R298" s="159">
        <v>30</v>
      </c>
      <c r="S298" s="160">
        <v>25</v>
      </c>
      <c r="T298" s="159">
        <v>22</v>
      </c>
      <c r="U298" s="159">
        <v>45</v>
      </c>
      <c r="V298" s="159">
        <v>45</v>
      </c>
      <c r="W298" s="159">
        <v>45</v>
      </c>
      <c r="X298" s="159">
        <v>45</v>
      </c>
      <c r="Y298" s="159">
        <v>37</v>
      </c>
      <c r="Z298" s="159">
        <v>30</v>
      </c>
      <c r="AA298" s="159">
        <v>25</v>
      </c>
      <c r="AB298" s="159">
        <v>22</v>
      </c>
      <c r="AC298" s="691"/>
      <c r="AD298" s="700"/>
      <c r="AE298" s="305" t="s">
        <v>1167</v>
      </c>
      <c r="AF298" s="159">
        <v>390</v>
      </c>
      <c r="AG298" s="159">
        <v>390</v>
      </c>
      <c r="AH298" s="160">
        <v>383</v>
      </c>
      <c r="AI298" s="159">
        <v>337</v>
      </c>
      <c r="AJ298" s="159">
        <v>260</v>
      </c>
      <c r="AK298" s="160">
        <v>211</v>
      </c>
      <c r="AL298" s="159">
        <v>177</v>
      </c>
      <c r="AM298" s="160">
        <v>154</v>
      </c>
      <c r="AN298" s="159">
        <v>390</v>
      </c>
      <c r="AO298" s="159">
        <v>390</v>
      </c>
      <c r="AP298" s="160">
        <v>383</v>
      </c>
      <c r="AQ298" s="159">
        <v>337</v>
      </c>
      <c r="AR298" s="159">
        <v>260</v>
      </c>
      <c r="AS298" s="159">
        <v>211</v>
      </c>
      <c r="AT298" s="160">
        <v>177</v>
      </c>
      <c r="AU298" s="159">
        <v>154</v>
      </c>
      <c r="AV298" s="159">
        <v>571</v>
      </c>
      <c r="AW298" s="159">
        <v>571</v>
      </c>
      <c r="AX298" s="159">
        <v>571</v>
      </c>
      <c r="AY298" s="159">
        <v>571</v>
      </c>
      <c r="AZ298" s="159">
        <v>462</v>
      </c>
      <c r="BA298" s="159">
        <v>374</v>
      </c>
      <c r="BB298" s="159">
        <v>315</v>
      </c>
      <c r="BC298" s="159">
        <v>272</v>
      </c>
      <c r="BD298" s="691"/>
      <c r="BE298" s="700"/>
      <c r="BF298" s="305" t="s">
        <v>1167</v>
      </c>
      <c r="BG298" s="159">
        <v>286</v>
      </c>
      <c r="BH298" s="159">
        <v>347</v>
      </c>
      <c r="BI298" s="160">
        <v>472</v>
      </c>
      <c r="BJ298" s="159">
        <v>531</v>
      </c>
      <c r="BK298" s="159">
        <v>510</v>
      </c>
      <c r="BL298" s="160">
        <v>510</v>
      </c>
      <c r="BM298" s="159">
        <v>509</v>
      </c>
      <c r="BN298" s="160">
        <v>510</v>
      </c>
      <c r="BO298" s="159">
        <v>286</v>
      </c>
      <c r="BP298" s="159">
        <v>347</v>
      </c>
      <c r="BQ298" s="160">
        <v>472</v>
      </c>
      <c r="BR298" s="159">
        <v>531</v>
      </c>
      <c r="BS298" s="159">
        <v>510</v>
      </c>
      <c r="BT298" s="159">
        <v>510</v>
      </c>
      <c r="BU298" s="160">
        <v>509</v>
      </c>
      <c r="BV298" s="159">
        <v>510</v>
      </c>
      <c r="BW298" s="159">
        <v>235</v>
      </c>
      <c r="BX298" s="159">
        <v>287</v>
      </c>
      <c r="BY298" s="159">
        <v>397</v>
      </c>
      <c r="BZ298" s="159">
        <v>508</v>
      </c>
      <c r="CA298" s="159">
        <v>510</v>
      </c>
      <c r="CB298" s="159">
        <v>510</v>
      </c>
      <c r="CC298" s="159">
        <v>509</v>
      </c>
      <c r="CD298" s="159">
        <v>510</v>
      </c>
      <c r="CE298" s="691"/>
      <c r="CF298" s="700"/>
      <c r="CG298" s="305" t="s">
        <v>1167</v>
      </c>
      <c r="CH298" s="159">
        <v>186</v>
      </c>
      <c r="CI298" s="159">
        <v>194</v>
      </c>
      <c r="CJ298" s="160">
        <v>338</v>
      </c>
      <c r="CK298" s="159">
        <v>427</v>
      </c>
      <c r="CL298" s="159">
        <v>432</v>
      </c>
      <c r="CM298" s="160">
        <v>432</v>
      </c>
      <c r="CN298" s="159">
        <v>432</v>
      </c>
      <c r="CO298" s="160">
        <v>432</v>
      </c>
      <c r="CP298" s="159">
        <v>186</v>
      </c>
      <c r="CQ298" s="159">
        <v>194</v>
      </c>
      <c r="CR298" s="160">
        <v>338</v>
      </c>
      <c r="CS298" s="159">
        <v>427</v>
      </c>
      <c r="CT298" s="159">
        <v>432</v>
      </c>
      <c r="CU298" s="159">
        <v>432</v>
      </c>
      <c r="CV298" s="160">
        <v>432</v>
      </c>
      <c r="CW298" s="159">
        <v>432</v>
      </c>
      <c r="CX298" s="159">
        <v>266</v>
      </c>
      <c r="CY298" s="159">
        <v>266</v>
      </c>
      <c r="CZ298" s="159">
        <v>285</v>
      </c>
      <c r="DA298" s="159">
        <v>409</v>
      </c>
      <c r="DB298" s="159">
        <v>432</v>
      </c>
      <c r="DC298" s="159">
        <v>432</v>
      </c>
      <c r="DD298" s="159">
        <v>432</v>
      </c>
      <c r="DE298" s="159">
        <v>432</v>
      </c>
    </row>
    <row r="299" spans="1:109">
      <c r="A299" s="143">
        <v>299</v>
      </c>
      <c r="B299" s="691"/>
      <c r="C299" s="710">
        <v>140</v>
      </c>
      <c r="D299" s="303" t="s">
        <v>1165</v>
      </c>
      <c r="E299" s="155">
        <v>84</v>
      </c>
      <c r="F299" s="155">
        <v>84</v>
      </c>
      <c r="G299" s="156">
        <v>69</v>
      </c>
      <c r="H299" s="155">
        <v>48</v>
      </c>
      <c r="I299" s="155">
        <v>37</v>
      </c>
      <c r="J299" s="156">
        <v>30</v>
      </c>
      <c r="K299" s="155">
        <v>25</v>
      </c>
      <c r="L299" s="156">
        <v>22</v>
      </c>
      <c r="M299" s="155">
        <v>84</v>
      </c>
      <c r="N299" s="155">
        <v>84</v>
      </c>
      <c r="O299" s="156">
        <v>69</v>
      </c>
      <c r="P299" s="155">
        <v>48</v>
      </c>
      <c r="Q299" s="155">
        <v>37</v>
      </c>
      <c r="R299" s="155">
        <v>30</v>
      </c>
      <c r="S299" s="156">
        <v>25</v>
      </c>
      <c r="T299" s="155">
        <v>22</v>
      </c>
      <c r="U299" s="155">
        <v>48</v>
      </c>
      <c r="V299" s="155">
        <v>48</v>
      </c>
      <c r="W299" s="155">
        <v>48</v>
      </c>
      <c r="X299" s="155">
        <v>48</v>
      </c>
      <c r="Y299" s="155">
        <v>37</v>
      </c>
      <c r="Z299" s="155">
        <v>30</v>
      </c>
      <c r="AA299" s="155">
        <v>25</v>
      </c>
      <c r="AB299" s="155">
        <v>22</v>
      </c>
      <c r="AC299" s="691"/>
      <c r="AD299" s="710">
        <v>140</v>
      </c>
      <c r="AE299" s="303" t="s">
        <v>1165</v>
      </c>
      <c r="AF299" s="155">
        <v>702</v>
      </c>
      <c r="AG299" s="155">
        <v>702</v>
      </c>
      <c r="AH299" s="156">
        <v>571</v>
      </c>
      <c r="AI299" s="155">
        <v>397</v>
      </c>
      <c r="AJ299" s="155">
        <v>305</v>
      </c>
      <c r="AK299" s="156">
        <v>247</v>
      </c>
      <c r="AL299" s="155">
        <v>208</v>
      </c>
      <c r="AM299" s="156">
        <v>179</v>
      </c>
      <c r="AN299" s="155">
        <v>702</v>
      </c>
      <c r="AO299" s="155">
        <v>702</v>
      </c>
      <c r="AP299" s="156">
        <v>571</v>
      </c>
      <c r="AQ299" s="155">
        <v>397</v>
      </c>
      <c r="AR299" s="155">
        <v>305</v>
      </c>
      <c r="AS299" s="155">
        <v>247</v>
      </c>
      <c r="AT299" s="156">
        <v>208</v>
      </c>
      <c r="AU299" s="155">
        <v>179</v>
      </c>
      <c r="AV299" s="155">
        <v>713</v>
      </c>
      <c r="AW299" s="155">
        <v>713</v>
      </c>
      <c r="AX299" s="155">
        <v>713</v>
      </c>
      <c r="AY299" s="155">
        <v>702</v>
      </c>
      <c r="AZ299" s="155">
        <v>538</v>
      </c>
      <c r="BA299" s="155">
        <v>436</v>
      </c>
      <c r="BB299" s="155">
        <v>367</v>
      </c>
      <c r="BC299" s="155">
        <v>316</v>
      </c>
      <c r="BD299" s="691"/>
      <c r="BE299" s="710">
        <v>140</v>
      </c>
      <c r="BF299" s="303" t="s">
        <v>1165</v>
      </c>
      <c r="BG299" s="155">
        <v>503</v>
      </c>
      <c r="BH299" s="155">
        <v>576</v>
      </c>
      <c r="BI299" s="156">
        <v>635</v>
      </c>
      <c r="BJ299" s="155">
        <v>559</v>
      </c>
      <c r="BK299" s="155">
        <v>517</v>
      </c>
      <c r="BL299" s="156">
        <v>510</v>
      </c>
      <c r="BM299" s="155">
        <v>510</v>
      </c>
      <c r="BN299" s="156">
        <v>510</v>
      </c>
      <c r="BO299" s="155">
        <v>503</v>
      </c>
      <c r="BP299" s="155">
        <v>576</v>
      </c>
      <c r="BQ299" s="156">
        <v>635</v>
      </c>
      <c r="BR299" s="155">
        <v>559</v>
      </c>
      <c r="BS299" s="155">
        <v>517</v>
      </c>
      <c r="BT299" s="155">
        <v>510</v>
      </c>
      <c r="BU299" s="156">
        <v>510</v>
      </c>
      <c r="BV299" s="155">
        <v>510</v>
      </c>
      <c r="BW299" s="155">
        <v>289</v>
      </c>
      <c r="BX299" s="155">
        <v>330</v>
      </c>
      <c r="BY299" s="155">
        <v>449</v>
      </c>
      <c r="BZ299" s="155">
        <v>559</v>
      </c>
      <c r="CA299" s="155">
        <v>517</v>
      </c>
      <c r="CB299" s="155">
        <v>510</v>
      </c>
      <c r="CC299" s="155">
        <v>510</v>
      </c>
      <c r="CD299" s="155">
        <v>510</v>
      </c>
      <c r="CE299" s="691"/>
      <c r="CF299" s="710">
        <v>140</v>
      </c>
      <c r="CG299" s="303" t="s">
        <v>1165</v>
      </c>
      <c r="CH299" s="155">
        <v>329</v>
      </c>
      <c r="CI299" s="155">
        <v>329</v>
      </c>
      <c r="CJ299" s="156">
        <v>432</v>
      </c>
      <c r="CK299" s="155">
        <v>432</v>
      </c>
      <c r="CL299" s="155">
        <v>432</v>
      </c>
      <c r="CM299" s="156">
        <v>432</v>
      </c>
      <c r="CN299" s="155">
        <v>432</v>
      </c>
      <c r="CO299" s="156">
        <v>432</v>
      </c>
      <c r="CP299" s="155">
        <v>329</v>
      </c>
      <c r="CQ299" s="155">
        <v>329</v>
      </c>
      <c r="CR299" s="156">
        <v>432</v>
      </c>
      <c r="CS299" s="155">
        <v>432</v>
      </c>
      <c r="CT299" s="155">
        <v>432</v>
      </c>
      <c r="CU299" s="155">
        <v>432</v>
      </c>
      <c r="CV299" s="156">
        <v>432</v>
      </c>
      <c r="CW299" s="155">
        <v>432</v>
      </c>
      <c r="CX299" s="155">
        <v>332</v>
      </c>
      <c r="CY299" s="155">
        <v>332</v>
      </c>
      <c r="CZ299" s="155">
        <v>332</v>
      </c>
      <c r="DA299" s="155">
        <v>432</v>
      </c>
      <c r="DB299" s="155">
        <v>432</v>
      </c>
      <c r="DC299" s="155">
        <v>432</v>
      </c>
      <c r="DD299" s="155">
        <v>432</v>
      </c>
      <c r="DE299" s="155">
        <v>432</v>
      </c>
    </row>
    <row r="300" spans="1:109">
      <c r="A300" s="143">
        <v>300</v>
      </c>
      <c r="B300" s="691"/>
      <c r="C300" s="711"/>
      <c r="D300" s="304" t="s">
        <v>1166</v>
      </c>
      <c r="E300" s="157">
        <v>57</v>
      </c>
      <c r="F300" s="157">
        <v>57</v>
      </c>
      <c r="G300" s="158">
        <v>57</v>
      </c>
      <c r="H300" s="157">
        <v>48</v>
      </c>
      <c r="I300" s="157">
        <v>37</v>
      </c>
      <c r="J300" s="158">
        <v>30</v>
      </c>
      <c r="K300" s="157">
        <v>25</v>
      </c>
      <c r="L300" s="158">
        <v>21</v>
      </c>
      <c r="M300" s="157">
        <v>57</v>
      </c>
      <c r="N300" s="157">
        <v>57</v>
      </c>
      <c r="O300" s="158">
        <v>57</v>
      </c>
      <c r="P300" s="157">
        <v>48</v>
      </c>
      <c r="Q300" s="157">
        <v>37</v>
      </c>
      <c r="R300" s="157">
        <v>30</v>
      </c>
      <c r="S300" s="158">
        <v>25</v>
      </c>
      <c r="T300" s="157">
        <v>21</v>
      </c>
      <c r="U300" s="157">
        <v>47</v>
      </c>
      <c r="V300" s="157">
        <v>47</v>
      </c>
      <c r="W300" s="157">
        <v>47</v>
      </c>
      <c r="X300" s="157">
        <v>47</v>
      </c>
      <c r="Y300" s="157">
        <v>37</v>
      </c>
      <c r="Z300" s="157">
        <v>30</v>
      </c>
      <c r="AA300" s="157">
        <v>25</v>
      </c>
      <c r="AB300" s="157">
        <v>21</v>
      </c>
      <c r="AC300" s="691"/>
      <c r="AD300" s="711"/>
      <c r="AE300" s="304" t="s">
        <v>1166</v>
      </c>
      <c r="AF300" s="157">
        <v>474</v>
      </c>
      <c r="AG300" s="157">
        <v>474</v>
      </c>
      <c r="AH300" s="158">
        <v>474</v>
      </c>
      <c r="AI300" s="157">
        <v>396</v>
      </c>
      <c r="AJ300" s="157">
        <v>305</v>
      </c>
      <c r="AK300" s="158">
        <v>247</v>
      </c>
      <c r="AL300" s="157">
        <v>207</v>
      </c>
      <c r="AM300" s="158">
        <v>179</v>
      </c>
      <c r="AN300" s="157">
        <v>474</v>
      </c>
      <c r="AO300" s="157">
        <v>474</v>
      </c>
      <c r="AP300" s="158">
        <v>474</v>
      </c>
      <c r="AQ300" s="157">
        <v>396</v>
      </c>
      <c r="AR300" s="157">
        <v>305</v>
      </c>
      <c r="AS300" s="157">
        <v>247</v>
      </c>
      <c r="AT300" s="158">
        <v>207</v>
      </c>
      <c r="AU300" s="157">
        <v>179</v>
      </c>
      <c r="AV300" s="157">
        <v>693</v>
      </c>
      <c r="AW300" s="157">
        <v>693</v>
      </c>
      <c r="AX300" s="157">
        <v>693</v>
      </c>
      <c r="AY300" s="157">
        <v>693</v>
      </c>
      <c r="AZ300" s="157">
        <v>538</v>
      </c>
      <c r="BA300" s="157">
        <v>437</v>
      </c>
      <c r="BB300" s="157">
        <v>366</v>
      </c>
      <c r="BC300" s="157">
        <v>316</v>
      </c>
      <c r="BD300" s="691"/>
      <c r="BE300" s="711"/>
      <c r="BF300" s="304" t="s">
        <v>1166</v>
      </c>
      <c r="BG300" s="157">
        <v>339</v>
      </c>
      <c r="BH300" s="157">
        <v>388</v>
      </c>
      <c r="BI300" s="158">
        <v>527</v>
      </c>
      <c r="BJ300" s="157">
        <v>558</v>
      </c>
      <c r="BK300" s="157">
        <v>517</v>
      </c>
      <c r="BL300" s="158">
        <v>510</v>
      </c>
      <c r="BM300" s="157">
        <v>509</v>
      </c>
      <c r="BN300" s="158">
        <v>509</v>
      </c>
      <c r="BO300" s="157">
        <v>339</v>
      </c>
      <c r="BP300" s="157">
        <v>388</v>
      </c>
      <c r="BQ300" s="158">
        <v>527</v>
      </c>
      <c r="BR300" s="157">
        <v>558</v>
      </c>
      <c r="BS300" s="157">
        <v>517</v>
      </c>
      <c r="BT300" s="157">
        <v>510</v>
      </c>
      <c r="BU300" s="158">
        <v>509</v>
      </c>
      <c r="BV300" s="157">
        <v>509</v>
      </c>
      <c r="BW300" s="157">
        <v>280</v>
      </c>
      <c r="BX300" s="157">
        <v>321</v>
      </c>
      <c r="BY300" s="157">
        <v>436</v>
      </c>
      <c r="BZ300" s="157">
        <v>551</v>
      </c>
      <c r="CA300" s="157">
        <v>517</v>
      </c>
      <c r="CB300" s="157">
        <v>510</v>
      </c>
      <c r="CC300" s="157">
        <v>509</v>
      </c>
      <c r="CD300" s="157">
        <v>509</v>
      </c>
      <c r="CE300" s="691"/>
      <c r="CF300" s="711"/>
      <c r="CG300" s="304" t="s">
        <v>1166</v>
      </c>
      <c r="CH300" s="157">
        <v>221</v>
      </c>
      <c r="CI300" s="157">
        <v>221</v>
      </c>
      <c r="CJ300" s="158">
        <v>359</v>
      </c>
      <c r="CK300" s="157">
        <v>432</v>
      </c>
      <c r="CL300" s="157">
        <v>432</v>
      </c>
      <c r="CM300" s="158">
        <v>432</v>
      </c>
      <c r="CN300" s="157">
        <v>432</v>
      </c>
      <c r="CO300" s="158">
        <v>432</v>
      </c>
      <c r="CP300" s="157">
        <v>221</v>
      </c>
      <c r="CQ300" s="157">
        <v>221</v>
      </c>
      <c r="CR300" s="158">
        <v>359</v>
      </c>
      <c r="CS300" s="157">
        <v>432</v>
      </c>
      <c r="CT300" s="157">
        <v>432</v>
      </c>
      <c r="CU300" s="157">
        <v>432</v>
      </c>
      <c r="CV300" s="158">
        <v>432</v>
      </c>
      <c r="CW300" s="157">
        <v>432</v>
      </c>
      <c r="CX300" s="157">
        <v>323</v>
      </c>
      <c r="CY300" s="157">
        <v>323</v>
      </c>
      <c r="CZ300" s="157">
        <v>323</v>
      </c>
      <c r="DA300" s="157">
        <v>427</v>
      </c>
      <c r="DB300" s="157">
        <v>432</v>
      </c>
      <c r="DC300" s="157">
        <v>432</v>
      </c>
      <c r="DD300" s="157">
        <v>432</v>
      </c>
      <c r="DE300" s="157">
        <v>432</v>
      </c>
    </row>
    <row r="301" spans="1:109">
      <c r="A301" s="143">
        <v>301</v>
      </c>
      <c r="B301" s="691"/>
      <c r="C301" s="712"/>
      <c r="D301" s="305" t="s">
        <v>1167</v>
      </c>
      <c r="E301" s="159">
        <v>52</v>
      </c>
      <c r="F301" s="159">
        <v>52</v>
      </c>
      <c r="G301" s="160">
        <v>52</v>
      </c>
      <c r="H301" s="159">
        <v>46</v>
      </c>
      <c r="I301" s="159">
        <v>37</v>
      </c>
      <c r="J301" s="160">
        <v>30</v>
      </c>
      <c r="K301" s="159">
        <v>25</v>
      </c>
      <c r="L301" s="160">
        <v>22</v>
      </c>
      <c r="M301" s="159">
        <v>52</v>
      </c>
      <c r="N301" s="159">
        <v>52</v>
      </c>
      <c r="O301" s="160">
        <v>52</v>
      </c>
      <c r="P301" s="159">
        <v>46</v>
      </c>
      <c r="Q301" s="159">
        <v>37</v>
      </c>
      <c r="R301" s="159">
        <v>30</v>
      </c>
      <c r="S301" s="160">
        <v>25</v>
      </c>
      <c r="T301" s="159">
        <v>22</v>
      </c>
      <c r="U301" s="159">
        <v>43</v>
      </c>
      <c r="V301" s="159">
        <v>43</v>
      </c>
      <c r="W301" s="159">
        <v>43</v>
      </c>
      <c r="X301" s="159">
        <v>43</v>
      </c>
      <c r="Y301" s="159">
        <v>37</v>
      </c>
      <c r="Z301" s="159">
        <v>30</v>
      </c>
      <c r="AA301" s="159">
        <v>25</v>
      </c>
      <c r="AB301" s="159">
        <v>22</v>
      </c>
      <c r="AC301" s="691"/>
      <c r="AD301" s="712"/>
      <c r="AE301" s="305" t="s">
        <v>1167</v>
      </c>
      <c r="AF301" s="159">
        <v>433</v>
      </c>
      <c r="AG301" s="159">
        <v>433</v>
      </c>
      <c r="AH301" s="160">
        <v>433</v>
      </c>
      <c r="AI301" s="159">
        <v>387</v>
      </c>
      <c r="AJ301" s="159">
        <v>305</v>
      </c>
      <c r="AK301" s="160">
        <v>246</v>
      </c>
      <c r="AL301" s="159">
        <v>208</v>
      </c>
      <c r="AM301" s="160">
        <v>179</v>
      </c>
      <c r="AN301" s="159">
        <v>433</v>
      </c>
      <c r="AO301" s="159">
        <v>433</v>
      </c>
      <c r="AP301" s="160">
        <v>433</v>
      </c>
      <c r="AQ301" s="159">
        <v>387</v>
      </c>
      <c r="AR301" s="159">
        <v>305</v>
      </c>
      <c r="AS301" s="159">
        <v>246</v>
      </c>
      <c r="AT301" s="160">
        <v>208</v>
      </c>
      <c r="AU301" s="159">
        <v>179</v>
      </c>
      <c r="AV301" s="159">
        <v>633</v>
      </c>
      <c r="AW301" s="159">
        <v>633</v>
      </c>
      <c r="AX301" s="159">
        <v>633</v>
      </c>
      <c r="AY301" s="159">
        <v>633</v>
      </c>
      <c r="AZ301" s="159">
        <v>539</v>
      </c>
      <c r="BA301" s="159">
        <v>436</v>
      </c>
      <c r="BB301" s="159">
        <v>367</v>
      </c>
      <c r="BC301" s="159">
        <v>317</v>
      </c>
      <c r="BD301" s="691"/>
      <c r="BE301" s="712"/>
      <c r="BF301" s="305" t="s">
        <v>1167</v>
      </c>
      <c r="BG301" s="159">
        <v>310</v>
      </c>
      <c r="BH301" s="159">
        <v>355</v>
      </c>
      <c r="BI301" s="160">
        <v>481</v>
      </c>
      <c r="BJ301" s="159">
        <v>544</v>
      </c>
      <c r="BK301" s="159">
        <v>518</v>
      </c>
      <c r="BL301" s="160">
        <v>510</v>
      </c>
      <c r="BM301" s="159">
        <v>509</v>
      </c>
      <c r="BN301" s="160">
        <v>510</v>
      </c>
      <c r="BO301" s="159">
        <v>310</v>
      </c>
      <c r="BP301" s="159">
        <v>355</v>
      </c>
      <c r="BQ301" s="160">
        <v>481</v>
      </c>
      <c r="BR301" s="159">
        <v>544</v>
      </c>
      <c r="BS301" s="159">
        <v>518</v>
      </c>
      <c r="BT301" s="159">
        <v>510</v>
      </c>
      <c r="BU301" s="160">
        <v>509</v>
      </c>
      <c r="BV301" s="159">
        <v>510</v>
      </c>
      <c r="BW301" s="159">
        <v>256</v>
      </c>
      <c r="BX301" s="159">
        <v>293</v>
      </c>
      <c r="BY301" s="159">
        <v>398</v>
      </c>
      <c r="BZ301" s="159">
        <v>503</v>
      </c>
      <c r="CA301" s="159">
        <v>518</v>
      </c>
      <c r="CB301" s="159">
        <v>510</v>
      </c>
      <c r="CC301" s="159">
        <v>509</v>
      </c>
      <c r="CD301" s="159">
        <v>510</v>
      </c>
      <c r="CE301" s="691"/>
      <c r="CF301" s="712"/>
      <c r="CG301" s="305" t="s">
        <v>1167</v>
      </c>
      <c r="CH301" s="159">
        <v>202</v>
      </c>
      <c r="CI301" s="159">
        <v>202</v>
      </c>
      <c r="CJ301" s="160">
        <v>327</v>
      </c>
      <c r="CK301" s="159">
        <v>421</v>
      </c>
      <c r="CL301" s="159">
        <v>432</v>
      </c>
      <c r="CM301" s="160">
        <v>432</v>
      </c>
      <c r="CN301" s="159">
        <v>432</v>
      </c>
      <c r="CO301" s="160">
        <v>432</v>
      </c>
      <c r="CP301" s="159">
        <v>202</v>
      </c>
      <c r="CQ301" s="159">
        <v>202</v>
      </c>
      <c r="CR301" s="160">
        <v>327</v>
      </c>
      <c r="CS301" s="159">
        <v>421</v>
      </c>
      <c r="CT301" s="159">
        <v>432</v>
      </c>
      <c r="CU301" s="159">
        <v>432</v>
      </c>
      <c r="CV301" s="160">
        <v>432</v>
      </c>
      <c r="CW301" s="159">
        <v>432</v>
      </c>
      <c r="CX301" s="159">
        <v>295</v>
      </c>
      <c r="CY301" s="159">
        <v>295</v>
      </c>
      <c r="CZ301" s="159">
        <v>295</v>
      </c>
      <c r="DA301" s="159">
        <v>389</v>
      </c>
      <c r="DB301" s="159">
        <v>432</v>
      </c>
      <c r="DC301" s="159">
        <v>432</v>
      </c>
      <c r="DD301" s="159">
        <v>432</v>
      </c>
      <c r="DE301" s="159">
        <v>432</v>
      </c>
    </row>
    <row r="302" spans="1:109">
      <c r="A302" s="143">
        <v>302</v>
      </c>
      <c r="B302" s="691"/>
      <c r="C302" s="684">
        <v>150</v>
      </c>
      <c r="D302" s="303" t="s">
        <v>1165</v>
      </c>
      <c r="E302" s="155">
        <v>74</v>
      </c>
      <c r="F302" s="155">
        <v>74</v>
      </c>
      <c r="G302" s="156">
        <v>69</v>
      </c>
      <c r="H302" s="155">
        <v>48</v>
      </c>
      <c r="I302" s="155">
        <v>37</v>
      </c>
      <c r="J302" s="156">
        <v>30</v>
      </c>
      <c r="K302" s="155">
        <v>25</v>
      </c>
      <c r="L302" s="156">
        <v>22</v>
      </c>
      <c r="M302" s="155">
        <v>74</v>
      </c>
      <c r="N302" s="155">
        <v>74</v>
      </c>
      <c r="O302" s="156">
        <v>69</v>
      </c>
      <c r="P302" s="155">
        <v>48</v>
      </c>
      <c r="Q302" s="155">
        <v>37</v>
      </c>
      <c r="R302" s="155">
        <v>30</v>
      </c>
      <c r="S302" s="156">
        <v>25</v>
      </c>
      <c r="T302" s="155">
        <v>22</v>
      </c>
      <c r="U302" s="155">
        <v>42</v>
      </c>
      <c r="V302" s="155">
        <v>42</v>
      </c>
      <c r="W302" s="155">
        <v>42</v>
      </c>
      <c r="X302" s="155">
        <v>42</v>
      </c>
      <c r="Y302" s="155">
        <v>37</v>
      </c>
      <c r="Z302" s="155">
        <v>30</v>
      </c>
      <c r="AA302" s="155">
        <v>25</v>
      </c>
      <c r="AB302" s="155">
        <v>22</v>
      </c>
      <c r="AC302" s="691"/>
      <c r="AD302" s="684">
        <v>150</v>
      </c>
      <c r="AE302" s="303" t="s">
        <v>1165</v>
      </c>
      <c r="AF302" s="155">
        <v>713</v>
      </c>
      <c r="AG302" s="155">
        <v>713</v>
      </c>
      <c r="AH302" s="156">
        <v>659</v>
      </c>
      <c r="AI302" s="155">
        <v>457</v>
      </c>
      <c r="AJ302" s="155">
        <v>350</v>
      </c>
      <c r="AK302" s="156">
        <v>284</v>
      </c>
      <c r="AL302" s="155">
        <v>239</v>
      </c>
      <c r="AM302" s="156">
        <v>206</v>
      </c>
      <c r="AN302" s="155">
        <v>713</v>
      </c>
      <c r="AO302" s="155">
        <v>713</v>
      </c>
      <c r="AP302" s="156">
        <v>659</v>
      </c>
      <c r="AQ302" s="155">
        <v>457</v>
      </c>
      <c r="AR302" s="155">
        <v>350</v>
      </c>
      <c r="AS302" s="155">
        <v>284</v>
      </c>
      <c r="AT302" s="156">
        <v>239</v>
      </c>
      <c r="AU302" s="155">
        <v>206</v>
      </c>
      <c r="AV302" s="155">
        <v>713</v>
      </c>
      <c r="AW302" s="155">
        <v>713</v>
      </c>
      <c r="AX302" s="155">
        <v>713</v>
      </c>
      <c r="AY302" s="155">
        <v>713</v>
      </c>
      <c r="AZ302" s="155">
        <v>620</v>
      </c>
      <c r="BA302" s="155">
        <v>502</v>
      </c>
      <c r="BB302" s="155">
        <v>422</v>
      </c>
      <c r="BC302" s="155">
        <v>364</v>
      </c>
      <c r="BD302" s="691"/>
      <c r="BE302" s="684">
        <v>150</v>
      </c>
      <c r="BF302" s="303" t="s">
        <v>1165</v>
      </c>
      <c r="BG302" s="155">
        <v>462</v>
      </c>
      <c r="BH302" s="155">
        <v>520</v>
      </c>
      <c r="BI302" s="156">
        <v>649</v>
      </c>
      <c r="BJ302" s="155">
        <v>566</v>
      </c>
      <c r="BK302" s="155">
        <v>524</v>
      </c>
      <c r="BL302" s="156">
        <v>510</v>
      </c>
      <c r="BM302" s="155">
        <v>510</v>
      </c>
      <c r="BN302" s="156">
        <v>510</v>
      </c>
      <c r="BO302" s="155">
        <v>462</v>
      </c>
      <c r="BP302" s="155">
        <v>520</v>
      </c>
      <c r="BQ302" s="156">
        <v>649</v>
      </c>
      <c r="BR302" s="155">
        <v>566</v>
      </c>
      <c r="BS302" s="155">
        <v>524</v>
      </c>
      <c r="BT302" s="155">
        <v>510</v>
      </c>
      <c r="BU302" s="156">
        <v>510</v>
      </c>
      <c r="BV302" s="155">
        <v>510</v>
      </c>
      <c r="BW302" s="155">
        <v>262</v>
      </c>
      <c r="BX302" s="155">
        <v>294</v>
      </c>
      <c r="BY302" s="155">
        <v>397</v>
      </c>
      <c r="BZ302" s="155">
        <v>500</v>
      </c>
      <c r="CA302" s="155">
        <v>524</v>
      </c>
      <c r="CB302" s="155">
        <v>510</v>
      </c>
      <c r="CC302" s="155">
        <v>510</v>
      </c>
      <c r="CD302" s="155">
        <v>510</v>
      </c>
      <c r="CE302" s="691"/>
      <c r="CF302" s="684">
        <v>150</v>
      </c>
      <c r="CG302" s="303" t="s">
        <v>1165</v>
      </c>
      <c r="CH302" s="155">
        <v>332</v>
      </c>
      <c r="CI302" s="155">
        <v>332</v>
      </c>
      <c r="CJ302" s="156">
        <v>432</v>
      </c>
      <c r="CK302" s="155">
        <v>432</v>
      </c>
      <c r="CL302" s="155">
        <v>432</v>
      </c>
      <c r="CM302" s="156">
        <v>432</v>
      </c>
      <c r="CN302" s="155">
        <v>432</v>
      </c>
      <c r="CO302" s="156">
        <v>432</v>
      </c>
      <c r="CP302" s="155">
        <v>332</v>
      </c>
      <c r="CQ302" s="155">
        <v>332</v>
      </c>
      <c r="CR302" s="156">
        <v>432</v>
      </c>
      <c r="CS302" s="155">
        <v>432</v>
      </c>
      <c r="CT302" s="155">
        <v>432</v>
      </c>
      <c r="CU302" s="155">
        <v>432</v>
      </c>
      <c r="CV302" s="156">
        <v>432</v>
      </c>
      <c r="CW302" s="155">
        <v>432</v>
      </c>
      <c r="CX302" s="155">
        <v>332</v>
      </c>
      <c r="CY302" s="155">
        <v>332</v>
      </c>
      <c r="CZ302" s="155">
        <v>332</v>
      </c>
      <c r="DA302" s="155">
        <v>381</v>
      </c>
      <c r="DB302" s="155">
        <v>432</v>
      </c>
      <c r="DC302" s="155">
        <v>432</v>
      </c>
      <c r="DD302" s="155">
        <v>432</v>
      </c>
      <c r="DE302" s="155">
        <v>432</v>
      </c>
    </row>
    <row r="303" spans="1:109">
      <c r="A303" s="143">
        <v>303</v>
      </c>
      <c r="B303" s="691"/>
      <c r="C303" s="685"/>
      <c r="D303" s="304" t="s">
        <v>1166</v>
      </c>
      <c r="E303" s="157">
        <v>54</v>
      </c>
      <c r="F303" s="157">
        <v>54</v>
      </c>
      <c r="G303" s="158">
        <v>54</v>
      </c>
      <c r="H303" s="157">
        <v>48</v>
      </c>
      <c r="I303" s="157">
        <v>37</v>
      </c>
      <c r="J303" s="158">
        <v>30</v>
      </c>
      <c r="K303" s="157">
        <v>25</v>
      </c>
      <c r="L303" s="158">
        <v>21</v>
      </c>
      <c r="M303" s="157">
        <v>42</v>
      </c>
      <c r="N303" s="157">
        <v>42</v>
      </c>
      <c r="O303" s="158">
        <v>42</v>
      </c>
      <c r="P303" s="157">
        <v>42</v>
      </c>
      <c r="Q303" s="157">
        <v>37</v>
      </c>
      <c r="R303" s="157">
        <v>30</v>
      </c>
      <c r="S303" s="158">
        <v>25</v>
      </c>
      <c r="T303" s="157">
        <v>21</v>
      </c>
      <c r="U303" s="157">
        <v>42</v>
      </c>
      <c r="V303" s="157">
        <v>42</v>
      </c>
      <c r="W303" s="157">
        <v>42</v>
      </c>
      <c r="X303" s="157">
        <v>42</v>
      </c>
      <c r="Y303" s="157">
        <v>37</v>
      </c>
      <c r="Z303" s="157">
        <v>30</v>
      </c>
      <c r="AA303" s="157">
        <v>25</v>
      </c>
      <c r="AB303" s="157">
        <v>21</v>
      </c>
      <c r="AC303" s="691"/>
      <c r="AD303" s="685"/>
      <c r="AE303" s="304" t="s">
        <v>1166</v>
      </c>
      <c r="AF303" s="157">
        <v>520</v>
      </c>
      <c r="AG303" s="157">
        <v>520</v>
      </c>
      <c r="AH303" s="158">
        <v>520</v>
      </c>
      <c r="AI303" s="157">
        <v>458</v>
      </c>
      <c r="AJ303" s="157">
        <v>350</v>
      </c>
      <c r="AK303" s="158">
        <v>284</v>
      </c>
      <c r="AL303" s="157">
        <v>239</v>
      </c>
      <c r="AM303" s="158">
        <v>206</v>
      </c>
      <c r="AN303" s="157">
        <v>713</v>
      </c>
      <c r="AO303" s="157">
        <v>713</v>
      </c>
      <c r="AP303" s="158">
        <v>713</v>
      </c>
      <c r="AQ303" s="157">
        <v>713</v>
      </c>
      <c r="AR303" s="157">
        <v>620</v>
      </c>
      <c r="AS303" s="157">
        <v>502</v>
      </c>
      <c r="AT303" s="158">
        <v>422</v>
      </c>
      <c r="AU303" s="157">
        <v>364</v>
      </c>
      <c r="AV303" s="157">
        <v>713</v>
      </c>
      <c r="AW303" s="157">
        <v>713</v>
      </c>
      <c r="AX303" s="157">
        <v>713</v>
      </c>
      <c r="AY303" s="157">
        <v>713</v>
      </c>
      <c r="AZ303" s="157">
        <v>620</v>
      </c>
      <c r="BA303" s="157">
        <v>502</v>
      </c>
      <c r="BB303" s="157">
        <v>422</v>
      </c>
      <c r="BC303" s="157">
        <v>364</v>
      </c>
      <c r="BD303" s="691"/>
      <c r="BE303" s="685"/>
      <c r="BF303" s="304" t="s">
        <v>1166</v>
      </c>
      <c r="BG303" s="157">
        <v>337</v>
      </c>
      <c r="BH303" s="157">
        <v>380</v>
      </c>
      <c r="BI303" s="158">
        <v>512</v>
      </c>
      <c r="BJ303" s="157">
        <v>568</v>
      </c>
      <c r="BK303" s="157">
        <v>523</v>
      </c>
      <c r="BL303" s="158">
        <v>510</v>
      </c>
      <c r="BM303" s="157">
        <v>509</v>
      </c>
      <c r="BN303" s="158">
        <v>509</v>
      </c>
      <c r="BO303" s="157">
        <v>262</v>
      </c>
      <c r="BP303" s="157">
        <v>295</v>
      </c>
      <c r="BQ303" s="158">
        <v>397</v>
      </c>
      <c r="BR303" s="157">
        <v>500</v>
      </c>
      <c r="BS303" s="157">
        <v>524</v>
      </c>
      <c r="BT303" s="157">
        <v>510</v>
      </c>
      <c r="BU303" s="158">
        <v>509</v>
      </c>
      <c r="BV303" s="157">
        <v>509</v>
      </c>
      <c r="BW303" s="157">
        <v>262</v>
      </c>
      <c r="BX303" s="157">
        <v>295</v>
      </c>
      <c r="BY303" s="157">
        <v>397</v>
      </c>
      <c r="BZ303" s="157">
        <v>500</v>
      </c>
      <c r="CA303" s="157">
        <v>524</v>
      </c>
      <c r="CB303" s="157">
        <v>510</v>
      </c>
      <c r="CC303" s="157">
        <v>509</v>
      </c>
      <c r="CD303" s="157">
        <v>509</v>
      </c>
      <c r="CE303" s="691"/>
      <c r="CF303" s="685"/>
      <c r="CG303" s="304" t="s">
        <v>1166</v>
      </c>
      <c r="CH303" s="157">
        <v>242</v>
      </c>
      <c r="CI303" s="157">
        <v>242</v>
      </c>
      <c r="CJ303" s="158">
        <v>342</v>
      </c>
      <c r="CK303" s="157">
        <v>432</v>
      </c>
      <c r="CL303" s="157">
        <v>432</v>
      </c>
      <c r="CM303" s="158">
        <v>432</v>
      </c>
      <c r="CN303" s="157">
        <v>432</v>
      </c>
      <c r="CO303" s="158">
        <v>432</v>
      </c>
      <c r="CP303" s="157">
        <v>332</v>
      </c>
      <c r="CQ303" s="157">
        <v>332</v>
      </c>
      <c r="CR303" s="158">
        <v>332</v>
      </c>
      <c r="CS303" s="157">
        <v>381</v>
      </c>
      <c r="CT303" s="157">
        <v>432</v>
      </c>
      <c r="CU303" s="157">
        <v>432</v>
      </c>
      <c r="CV303" s="158">
        <v>432</v>
      </c>
      <c r="CW303" s="157">
        <v>432</v>
      </c>
      <c r="CX303" s="157">
        <v>332</v>
      </c>
      <c r="CY303" s="157">
        <v>332</v>
      </c>
      <c r="CZ303" s="157">
        <v>332</v>
      </c>
      <c r="DA303" s="157">
        <v>381</v>
      </c>
      <c r="DB303" s="157">
        <v>432</v>
      </c>
      <c r="DC303" s="157">
        <v>432</v>
      </c>
      <c r="DD303" s="157">
        <v>432</v>
      </c>
      <c r="DE303" s="157">
        <v>432</v>
      </c>
    </row>
    <row r="304" spans="1:109">
      <c r="A304" s="143">
        <v>304</v>
      </c>
      <c r="B304" s="691"/>
      <c r="C304" s="686"/>
      <c r="D304" s="305" t="s">
        <v>1167</v>
      </c>
      <c r="E304" s="159">
        <v>50</v>
      </c>
      <c r="F304" s="159">
        <v>50</v>
      </c>
      <c r="G304" s="160">
        <v>50</v>
      </c>
      <c r="H304" s="159">
        <v>46</v>
      </c>
      <c r="I304" s="159">
        <v>37</v>
      </c>
      <c r="J304" s="160">
        <v>30</v>
      </c>
      <c r="K304" s="159">
        <v>25</v>
      </c>
      <c r="L304" s="160">
        <v>22</v>
      </c>
      <c r="M304" s="159">
        <v>41</v>
      </c>
      <c r="N304" s="159">
        <v>41</v>
      </c>
      <c r="O304" s="160">
        <v>41</v>
      </c>
      <c r="P304" s="159">
        <v>41</v>
      </c>
      <c r="Q304" s="159">
        <v>37</v>
      </c>
      <c r="R304" s="159">
        <v>30</v>
      </c>
      <c r="S304" s="160">
        <v>25</v>
      </c>
      <c r="T304" s="159">
        <v>22</v>
      </c>
      <c r="U304" s="159">
        <v>41</v>
      </c>
      <c r="V304" s="159">
        <v>41</v>
      </c>
      <c r="W304" s="159">
        <v>41</v>
      </c>
      <c r="X304" s="159">
        <v>41</v>
      </c>
      <c r="Y304" s="159">
        <v>37</v>
      </c>
      <c r="Z304" s="159">
        <v>30</v>
      </c>
      <c r="AA304" s="159">
        <v>25</v>
      </c>
      <c r="AB304" s="159">
        <v>22</v>
      </c>
      <c r="AC304" s="691"/>
      <c r="AD304" s="686"/>
      <c r="AE304" s="305" t="s">
        <v>1167</v>
      </c>
      <c r="AF304" s="159">
        <v>476</v>
      </c>
      <c r="AG304" s="159">
        <v>476</v>
      </c>
      <c r="AH304" s="160">
        <v>476</v>
      </c>
      <c r="AI304" s="159">
        <v>442</v>
      </c>
      <c r="AJ304" s="159">
        <v>351</v>
      </c>
      <c r="AK304" s="160">
        <v>284</v>
      </c>
      <c r="AL304" s="159">
        <v>239</v>
      </c>
      <c r="AM304" s="160">
        <v>207</v>
      </c>
      <c r="AN304" s="159">
        <v>695</v>
      </c>
      <c r="AO304" s="159">
        <v>695</v>
      </c>
      <c r="AP304" s="160">
        <v>695</v>
      </c>
      <c r="AQ304" s="159">
        <v>695</v>
      </c>
      <c r="AR304" s="159">
        <v>618</v>
      </c>
      <c r="AS304" s="159">
        <v>502</v>
      </c>
      <c r="AT304" s="160">
        <v>422</v>
      </c>
      <c r="AU304" s="159">
        <v>364</v>
      </c>
      <c r="AV304" s="159">
        <v>695</v>
      </c>
      <c r="AW304" s="159">
        <v>695</v>
      </c>
      <c r="AX304" s="159">
        <v>695</v>
      </c>
      <c r="AY304" s="159">
        <v>695</v>
      </c>
      <c r="AZ304" s="159">
        <v>618</v>
      </c>
      <c r="BA304" s="159">
        <v>502</v>
      </c>
      <c r="BB304" s="159">
        <v>422</v>
      </c>
      <c r="BC304" s="159">
        <v>364</v>
      </c>
      <c r="BD304" s="691"/>
      <c r="BE304" s="686"/>
      <c r="BF304" s="305" t="s">
        <v>1167</v>
      </c>
      <c r="BG304" s="159">
        <v>308</v>
      </c>
      <c r="BH304" s="159">
        <v>347</v>
      </c>
      <c r="BI304" s="160">
        <v>468</v>
      </c>
      <c r="BJ304" s="159">
        <v>548</v>
      </c>
      <c r="BK304" s="159">
        <v>525</v>
      </c>
      <c r="BL304" s="160">
        <v>510</v>
      </c>
      <c r="BM304" s="159">
        <v>509</v>
      </c>
      <c r="BN304" s="160">
        <v>510</v>
      </c>
      <c r="BO304" s="159">
        <v>255</v>
      </c>
      <c r="BP304" s="159">
        <v>287</v>
      </c>
      <c r="BQ304" s="160">
        <v>387</v>
      </c>
      <c r="BR304" s="159">
        <v>488</v>
      </c>
      <c r="BS304" s="159">
        <v>523</v>
      </c>
      <c r="BT304" s="159">
        <v>510</v>
      </c>
      <c r="BU304" s="160">
        <v>509</v>
      </c>
      <c r="BV304" s="159">
        <v>510</v>
      </c>
      <c r="BW304" s="159">
        <v>255</v>
      </c>
      <c r="BX304" s="159">
        <v>287</v>
      </c>
      <c r="BY304" s="159">
        <v>387</v>
      </c>
      <c r="BZ304" s="159">
        <v>488</v>
      </c>
      <c r="CA304" s="159">
        <v>523</v>
      </c>
      <c r="CB304" s="159">
        <v>510</v>
      </c>
      <c r="CC304" s="159">
        <v>509</v>
      </c>
      <c r="CD304" s="159">
        <v>510</v>
      </c>
      <c r="CE304" s="691"/>
      <c r="CF304" s="686"/>
      <c r="CG304" s="305" t="s">
        <v>1167</v>
      </c>
      <c r="CH304" s="159">
        <v>222</v>
      </c>
      <c r="CI304" s="159">
        <v>222</v>
      </c>
      <c r="CJ304" s="160">
        <v>312</v>
      </c>
      <c r="CK304" s="159">
        <v>418</v>
      </c>
      <c r="CL304" s="159">
        <v>432</v>
      </c>
      <c r="CM304" s="160">
        <v>432</v>
      </c>
      <c r="CN304" s="159">
        <v>432</v>
      </c>
      <c r="CO304" s="160">
        <v>432</v>
      </c>
      <c r="CP304" s="159">
        <v>324</v>
      </c>
      <c r="CQ304" s="159">
        <v>324</v>
      </c>
      <c r="CR304" s="160">
        <v>324</v>
      </c>
      <c r="CS304" s="159">
        <v>371</v>
      </c>
      <c r="CT304" s="159">
        <v>432</v>
      </c>
      <c r="CU304" s="159">
        <v>432</v>
      </c>
      <c r="CV304" s="160">
        <v>432</v>
      </c>
      <c r="CW304" s="159">
        <v>432</v>
      </c>
      <c r="CX304" s="159">
        <v>324</v>
      </c>
      <c r="CY304" s="159">
        <v>324</v>
      </c>
      <c r="CZ304" s="159">
        <v>324</v>
      </c>
      <c r="DA304" s="159">
        <v>371</v>
      </c>
      <c r="DB304" s="159">
        <v>432</v>
      </c>
      <c r="DC304" s="159">
        <v>432</v>
      </c>
      <c r="DD304" s="159">
        <v>432</v>
      </c>
      <c r="DE304" s="159">
        <v>432</v>
      </c>
    </row>
    <row r="305" spans="1:109">
      <c r="A305" s="143">
        <v>305</v>
      </c>
      <c r="B305" s="691"/>
      <c r="C305" s="687">
        <v>160</v>
      </c>
      <c r="D305" s="303" t="s">
        <v>1165</v>
      </c>
      <c r="E305" s="155">
        <v>65</v>
      </c>
      <c r="F305" s="155">
        <v>65</v>
      </c>
      <c r="G305" s="156">
        <v>65</v>
      </c>
      <c r="H305" s="155">
        <v>48</v>
      </c>
      <c r="I305" s="155">
        <v>37</v>
      </c>
      <c r="J305" s="156">
        <v>30</v>
      </c>
      <c r="K305" s="155">
        <v>25</v>
      </c>
      <c r="L305" s="156">
        <v>22</v>
      </c>
      <c r="M305" s="155">
        <v>37</v>
      </c>
      <c r="N305" s="155">
        <v>37</v>
      </c>
      <c r="O305" s="156">
        <v>37</v>
      </c>
      <c r="P305" s="155">
        <v>37</v>
      </c>
      <c r="Q305" s="155">
        <v>37</v>
      </c>
      <c r="R305" s="155">
        <v>30</v>
      </c>
      <c r="S305" s="156">
        <v>25</v>
      </c>
      <c r="T305" s="155">
        <v>22</v>
      </c>
      <c r="U305" s="155">
        <v>37</v>
      </c>
      <c r="V305" s="155">
        <v>37</v>
      </c>
      <c r="W305" s="155">
        <v>37</v>
      </c>
      <c r="X305" s="155">
        <v>37</v>
      </c>
      <c r="Y305" s="155">
        <v>37</v>
      </c>
      <c r="Z305" s="155">
        <v>30</v>
      </c>
      <c r="AA305" s="155">
        <v>25</v>
      </c>
      <c r="AB305" s="155">
        <v>22</v>
      </c>
      <c r="AC305" s="691"/>
      <c r="AD305" s="687">
        <v>160</v>
      </c>
      <c r="AE305" s="303" t="s">
        <v>1165</v>
      </c>
      <c r="AF305" s="155">
        <v>713</v>
      </c>
      <c r="AG305" s="155">
        <v>713</v>
      </c>
      <c r="AH305" s="156">
        <v>713</v>
      </c>
      <c r="AI305" s="155">
        <v>522</v>
      </c>
      <c r="AJ305" s="155">
        <v>401</v>
      </c>
      <c r="AK305" s="156">
        <v>325</v>
      </c>
      <c r="AL305" s="155">
        <v>273</v>
      </c>
      <c r="AM305" s="156">
        <v>235</v>
      </c>
      <c r="AN305" s="155">
        <v>713</v>
      </c>
      <c r="AO305" s="155">
        <v>713</v>
      </c>
      <c r="AP305" s="156">
        <v>713</v>
      </c>
      <c r="AQ305" s="155">
        <v>713</v>
      </c>
      <c r="AR305" s="155">
        <v>707</v>
      </c>
      <c r="AS305" s="155">
        <v>573</v>
      </c>
      <c r="AT305" s="156">
        <v>481</v>
      </c>
      <c r="AU305" s="155">
        <v>415</v>
      </c>
      <c r="AV305" s="155">
        <v>713</v>
      </c>
      <c r="AW305" s="155">
        <v>713</v>
      </c>
      <c r="AX305" s="155">
        <v>713</v>
      </c>
      <c r="AY305" s="155">
        <v>713</v>
      </c>
      <c r="AZ305" s="155">
        <v>707</v>
      </c>
      <c r="BA305" s="155">
        <v>573</v>
      </c>
      <c r="BB305" s="155">
        <v>481</v>
      </c>
      <c r="BC305" s="155">
        <v>415</v>
      </c>
      <c r="BD305" s="691"/>
      <c r="BE305" s="687">
        <v>160</v>
      </c>
      <c r="BF305" s="303" t="s">
        <v>1165</v>
      </c>
      <c r="BG305" s="155">
        <v>496</v>
      </c>
      <c r="BH305" s="155">
        <v>512</v>
      </c>
      <c r="BI305" s="156">
        <v>672</v>
      </c>
      <c r="BJ305" s="155">
        <v>610</v>
      </c>
      <c r="BK305" s="155">
        <v>557</v>
      </c>
      <c r="BL305" s="156">
        <v>524</v>
      </c>
      <c r="BM305" s="155">
        <v>510</v>
      </c>
      <c r="BN305" s="156">
        <v>510</v>
      </c>
      <c r="BO305" s="155">
        <v>281</v>
      </c>
      <c r="BP305" s="155">
        <v>291</v>
      </c>
      <c r="BQ305" s="156">
        <v>381</v>
      </c>
      <c r="BR305" s="155">
        <v>471</v>
      </c>
      <c r="BS305" s="155">
        <v>557</v>
      </c>
      <c r="BT305" s="155">
        <v>524</v>
      </c>
      <c r="BU305" s="156">
        <v>510</v>
      </c>
      <c r="BV305" s="155">
        <v>510</v>
      </c>
      <c r="BW305" s="155">
        <v>281</v>
      </c>
      <c r="BX305" s="155">
        <v>291</v>
      </c>
      <c r="BY305" s="155">
        <v>381</v>
      </c>
      <c r="BZ305" s="155">
        <v>471</v>
      </c>
      <c r="CA305" s="155">
        <v>557</v>
      </c>
      <c r="CB305" s="155">
        <v>524</v>
      </c>
      <c r="CC305" s="155">
        <v>510</v>
      </c>
      <c r="CD305" s="155">
        <v>510</v>
      </c>
      <c r="CE305" s="691"/>
      <c r="CF305" s="687">
        <v>160</v>
      </c>
      <c r="CG305" s="303" t="s">
        <v>1165</v>
      </c>
      <c r="CH305" s="155">
        <v>332</v>
      </c>
      <c r="CI305" s="155">
        <v>332</v>
      </c>
      <c r="CJ305" s="156">
        <v>410</v>
      </c>
      <c r="CK305" s="155">
        <v>432</v>
      </c>
      <c r="CL305" s="155">
        <v>432</v>
      </c>
      <c r="CM305" s="156">
        <v>432</v>
      </c>
      <c r="CN305" s="155">
        <v>432</v>
      </c>
      <c r="CO305" s="156">
        <v>432</v>
      </c>
      <c r="CP305" s="155">
        <v>332</v>
      </c>
      <c r="CQ305" s="155">
        <v>332</v>
      </c>
      <c r="CR305" s="156">
        <v>332</v>
      </c>
      <c r="CS305" s="155">
        <v>334</v>
      </c>
      <c r="CT305" s="155">
        <v>432</v>
      </c>
      <c r="CU305" s="155">
        <v>432</v>
      </c>
      <c r="CV305" s="156">
        <v>432</v>
      </c>
      <c r="CW305" s="155">
        <v>432</v>
      </c>
      <c r="CX305" s="155">
        <v>332</v>
      </c>
      <c r="CY305" s="155">
        <v>332</v>
      </c>
      <c r="CZ305" s="155">
        <v>332</v>
      </c>
      <c r="DA305" s="155">
        <v>334</v>
      </c>
      <c r="DB305" s="155">
        <v>432</v>
      </c>
      <c r="DC305" s="155">
        <v>432</v>
      </c>
      <c r="DD305" s="155">
        <v>432</v>
      </c>
      <c r="DE305" s="155">
        <v>432</v>
      </c>
    </row>
    <row r="306" spans="1:109">
      <c r="A306" s="143">
        <v>306</v>
      </c>
      <c r="B306" s="691"/>
      <c r="C306" s="688"/>
      <c r="D306" s="304" t="s">
        <v>1166</v>
      </c>
      <c r="E306" s="157">
        <v>52</v>
      </c>
      <c r="F306" s="157">
        <v>52</v>
      </c>
      <c r="G306" s="158">
        <v>52</v>
      </c>
      <c r="H306" s="157">
        <v>48</v>
      </c>
      <c r="I306" s="157">
        <v>37</v>
      </c>
      <c r="J306" s="158">
        <v>30</v>
      </c>
      <c r="K306" s="157">
        <v>25</v>
      </c>
      <c r="L306" s="158">
        <v>21</v>
      </c>
      <c r="M306" s="157">
        <v>37</v>
      </c>
      <c r="N306" s="157">
        <v>37</v>
      </c>
      <c r="O306" s="158">
        <v>37</v>
      </c>
      <c r="P306" s="157">
        <v>37</v>
      </c>
      <c r="Q306" s="157">
        <v>37</v>
      </c>
      <c r="R306" s="157">
        <v>30</v>
      </c>
      <c r="S306" s="158">
        <v>25</v>
      </c>
      <c r="T306" s="157">
        <v>21</v>
      </c>
      <c r="U306" s="157">
        <v>37</v>
      </c>
      <c r="V306" s="157">
        <v>37</v>
      </c>
      <c r="W306" s="157">
        <v>37</v>
      </c>
      <c r="X306" s="157">
        <v>37</v>
      </c>
      <c r="Y306" s="157">
        <v>37</v>
      </c>
      <c r="Z306" s="157">
        <v>30</v>
      </c>
      <c r="AA306" s="157">
        <v>25</v>
      </c>
      <c r="AB306" s="157">
        <v>21</v>
      </c>
      <c r="AC306" s="691"/>
      <c r="AD306" s="688"/>
      <c r="AE306" s="304" t="s">
        <v>1166</v>
      </c>
      <c r="AF306" s="157">
        <v>568</v>
      </c>
      <c r="AG306" s="157">
        <v>568</v>
      </c>
      <c r="AH306" s="158">
        <v>568</v>
      </c>
      <c r="AI306" s="157">
        <v>522</v>
      </c>
      <c r="AJ306" s="157">
        <v>401</v>
      </c>
      <c r="AK306" s="158">
        <v>324</v>
      </c>
      <c r="AL306" s="157">
        <v>273</v>
      </c>
      <c r="AM306" s="158">
        <v>235</v>
      </c>
      <c r="AN306" s="157">
        <v>713</v>
      </c>
      <c r="AO306" s="157">
        <v>713</v>
      </c>
      <c r="AP306" s="158">
        <v>713</v>
      </c>
      <c r="AQ306" s="157">
        <v>713</v>
      </c>
      <c r="AR306" s="157">
        <v>707</v>
      </c>
      <c r="AS306" s="157">
        <v>572</v>
      </c>
      <c r="AT306" s="158">
        <v>481</v>
      </c>
      <c r="AU306" s="157">
        <v>415</v>
      </c>
      <c r="AV306" s="157">
        <v>713</v>
      </c>
      <c r="AW306" s="157">
        <v>713</v>
      </c>
      <c r="AX306" s="157">
        <v>713</v>
      </c>
      <c r="AY306" s="157">
        <v>713</v>
      </c>
      <c r="AZ306" s="157">
        <v>707</v>
      </c>
      <c r="BA306" s="157">
        <v>572</v>
      </c>
      <c r="BB306" s="157">
        <v>481</v>
      </c>
      <c r="BC306" s="157">
        <v>415</v>
      </c>
      <c r="BD306" s="691"/>
      <c r="BE306" s="688"/>
      <c r="BF306" s="304" t="s">
        <v>1166</v>
      </c>
      <c r="BG306" s="157">
        <v>395</v>
      </c>
      <c r="BH306" s="157">
        <v>409</v>
      </c>
      <c r="BI306" s="158">
        <v>536</v>
      </c>
      <c r="BJ306" s="157">
        <v>609</v>
      </c>
      <c r="BK306" s="157">
        <v>556</v>
      </c>
      <c r="BL306" s="158">
        <v>523</v>
      </c>
      <c r="BM306" s="157">
        <v>509</v>
      </c>
      <c r="BN306" s="158">
        <v>509</v>
      </c>
      <c r="BO306" s="157">
        <v>281</v>
      </c>
      <c r="BP306" s="157">
        <v>291</v>
      </c>
      <c r="BQ306" s="158">
        <v>381</v>
      </c>
      <c r="BR306" s="157">
        <v>472</v>
      </c>
      <c r="BS306" s="157">
        <v>557</v>
      </c>
      <c r="BT306" s="157">
        <v>523</v>
      </c>
      <c r="BU306" s="158">
        <v>509</v>
      </c>
      <c r="BV306" s="157">
        <v>509</v>
      </c>
      <c r="BW306" s="157">
        <v>281</v>
      </c>
      <c r="BX306" s="157">
        <v>291</v>
      </c>
      <c r="BY306" s="157">
        <v>381</v>
      </c>
      <c r="BZ306" s="157">
        <v>472</v>
      </c>
      <c r="CA306" s="157">
        <v>557</v>
      </c>
      <c r="CB306" s="157">
        <v>523</v>
      </c>
      <c r="CC306" s="157">
        <v>509</v>
      </c>
      <c r="CD306" s="157">
        <v>509</v>
      </c>
      <c r="CE306" s="691"/>
      <c r="CF306" s="688"/>
      <c r="CG306" s="304" t="s">
        <v>1166</v>
      </c>
      <c r="CH306" s="157">
        <v>265</v>
      </c>
      <c r="CI306" s="157">
        <v>265</v>
      </c>
      <c r="CJ306" s="158">
        <v>327</v>
      </c>
      <c r="CK306" s="157">
        <v>432</v>
      </c>
      <c r="CL306" s="157">
        <v>432</v>
      </c>
      <c r="CM306" s="158">
        <v>432</v>
      </c>
      <c r="CN306" s="157">
        <v>432</v>
      </c>
      <c r="CO306" s="158">
        <v>432</v>
      </c>
      <c r="CP306" s="157">
        <v>332</v>
      </c>
      <c r="CQ306" s="157">
        <v>332</v>
      </c>
      <c r="CR306" s="158">
        <v>332</v>
      </c>
      <c r="CS306" s="157">
        <v>334</v>
      </c>
      <c r="CT306" s="157">
        <v>432</v>
      </c>
      <c r="CU306" s="157">
        <v>432</v>
      </c>
      <c r="CV306" s="158">
        <v>432</v>
      </c>
      <c r="CW306" s="157">
        <v>432</v>
      </c>
      <c r="CX306" s="157">
        <v>332</v>
      </c>
      <c r="CY306" s="157">
        <v>332</v>
      </c>
      <c r="CZ306" s="157">
        <v>332</v>
      </c>
      <c r="DA306" s="157">
        <v>334</v>
      </c>
      <c r="DB306" s="157">
        <v>432</v>
      </c>
      <c r="DC306" s="157">
        <v>432</v>
      </c>
      <c r="DD306" s="157">
        <v>432</v>
      </c>
      <c r="DE306" s="157">
        <v>432</v>
      </c>
    </row>
    <row r="307" spans="1:109">
      <c r="A307" s="143">
        <v>307</v>
      </c>
      <c r="B307" s="691"/>
      <c r="C307" s="689"/>
      <c r="D307" s="305" t="s">
        <v>1167</v>
      </c>
      <c r="E307" s="159">
        <v>47</v>
      </c>
      <c r="F307" s="159">
        <v>47</v>
      </c>
      <c r="G307" s="160">
        <v>47</v>
      </c>
      <c r="H307" s="159">
        <v>45</v>
      </c>
      <c r="I307" s="159">
        <v>37</v>
      </c>
      <c r="J307" s="160">
        <v>30</v>
      </c>
      <c r="K307" s="159">
        <v>25</v>
      </c>
      <c r="L307" s="160">
        <v>22</v>
      </c>
      <c r="M307" s="159">
        <v>37</v>
      </c>
      <c r="N307" s="159">
        <v>37</v>
      </c>
      <c r="O307" s="160">
        <v>37</v>
      </c>
      <c r="P307" s="159">
        <v>37</v>
      </c>
      <c r="Q307" s="159">
        <v>37</v>
      </c>
      <c r="R307" s="159">
        <v>30</v>
      </c>
      <c r="S307" s="160">
        <v>25</v>
      </c>
      <c r="T307" s="159">
        <v>22</v>
      </c>
      <c r="U307" s="159">
        <v>37</v>
      </c>
      <c r="V307" s="159">
        <v>37</v>
      </c>
      <c r="W307" s="159">
        <v>37</v>
      </c>
      <c r="X307" s="159">
        <v>37</v>
      </c>
      <c r="Y307" s="159">
        <v>37</v>
      </c>
      <c r="Z307" s="159">
        <v>30</v>
      </c>
      <c r="AA307" s="159">
        <v>25</v>
      </c>
      <c r="AB307" s="159">
        <v>22</v>
      </c>
      <c r="AC307" s="691"/>
      <c r="AD307" s="689"/>
      <c r="AE307" s="305" t="s">
        <v>1167</v>
      </c>
      <c r="AF307" s="159">
        <v>520</v>
      </c>
      <c r="AG307" s="159">
        <v>520</v>
      </c>
      <c r="AH307" s="160">
        <v>520</v>
      </c>
      <c r="AI307" s="159">
        <v>488</v>
      </c>
      <c r="AJ307" s="159">
        <v>401</v>
      </c>
      <c r="AK307" s="160">
        <v>325</v>
      </c>
      <c r="AL307" s="159">
        <v>272</v>
      </c>
      <c r="AM307" s="160">
        <v>236</v>
      </c>
      <c r="AN307" s="159">
        <v>713</v>
      </c>
      <c r="AO307" s="159">
        <v>713</v>
      </c>
      <c r="AP307" s="160">
        <v>713</v>
      </c>
      <c r="AQ307" s="159">
        <v>713</v>
      </c>
      <c r="AR307" s="159">
        <v>705</v>
      </c>
      <c r="AS307" s="159">
        <v>572</v>
      </c>
      <c r="AT307" s="160">
        <v>481</v>
      </c>
      <c r="AU307" s="159">
        <v>416</v>
      </c>
      <c r="AV307" s="159">
        <v>713</v>
      </c>
      <c r="AW307" s="159">
        <v>713</v>
      </c>
      <c r="AX307" s="159">
        <v>713</v>
      </c>
      <c r="AY307" s="159">
        <v>713</v>
      </c>
      <c r="AZ307" s="159">
        <v>705</v>
      </c>
      <c r="BA307" s="159">
        <v>572</v>
      </c>
      <c r="BB307" s="159">
        <v>481</v>
      </c>
      <c r="BC307" s="159">
        <v>416</v>
      </c>
      <c r="BD307" s="691"/>
      <c r="BE307" s="689"/>
      <c r="BF307" s="305" t="s">
        <v>1167</v>
      </c>
      <c r="BG307" s="159">
        <v>361</v>
      </c>
      <c r="BH307" s="159">
        <v>374</v>
      </c>
      <c r="BI307" s="160">
        <v>490</v>
      </c>
      <c r="BJ307" s="159">
        <v>570</v>
      </c>
      <c r="BK307" s="159">
        <v>558</v>
      </c>
      <c r="BL307" s="160">
        <v>523</v>
      </c>
      <c r="BM307" s="159">
        <v>509</v>
      </c>
      <c r="BN307" s="160">
        <v>510</v>
      </c>
      <c r="BO307" s="159">
        <v>281</v>
      </c>
      <c r="BP307" s="159">
        <v>291</v>
      </c>
      <c r="BQ307" s="160">
        <v>381</v>
      </c>
      <c r="BR307" s="159">
        <v>471</v>
      </c>
      <c r="BS307" s="159">
        <v>555</v>
      </c>
      <c r="BT307" s="159">
        <v>523</v>
      </c>
      <c r="BU307" s="160">
        <v>509</v>
      </c>
      <c r="BV307" s="159">
        <v>510</v>
      </c>
      <c r="BW307" s="159">
        <v>281</v>
      </c>
      <c r="BX307" s="159">
        <v>291</v>
      </c>
      <c r="BY307" s="159">
        <v>381</v>
      </c>
      <c r="BZ307" s="159">
        <v>471</v>
      </c>
      <c r="CA307" s="159">
        <v>555</v>
      </c>
      <c r="CB307" s="159">
        <v>523</v>
      </c>
      <c r="CC307" s="159">
        <v>509</v>
      </c>
      <c r="CD307" s="159">
        <v>510</v>
      </c>
      <c r="CE307" s="691"/>
      <c r="CF307" s="689"/>
      <c r="CG307" s="305" t="s">
        <v>1167</v>
      </c>
      <c r="CH307" s="159">
        <v>242</v>
      </c>
      <c r="CI307" s="159">
        <v>242</v>
      </c>
      <c r="CJ307" s="160">
        <v>298</v>
      </c>
      <c r="CK307" s="159">
        <v>403</v>
      </c>
      <c r="CL307" s="159">
        <v>432</v>
      </c>
      <c r="CM307" s="160">
        <v>432</v>
      </c>
      <c r="CN307" s="159">
        <v>432</v>
      </c>
      <c r="CO307" s="160">
        <v>432</v>
      </c>
      <c r="CP307" s="159">
        <v>332</v>
      </c>
      <c r="CQ307" s="159">
        <v>332</v>
      </c>
      <c r="CR307" s="160">
        <v>332</v>
      </c>
      <c r="CS307" s="159">
        <v>335</v>
      </c>
      <c r="CT307" s="159">
        <v>432</v>
      </c>
      <c r="CU307" s="159">
        <v>432</v>
      </c>
      <c r="CV307" s="160">
        <v>432</v>
      </c>
      <c r="CW307" s="159">
        <v>432</v>
      </c>
      <c r="CX307" s="159">
        <v>332</v>
      </c>
      <c r="CY307" s="159">
        <v>332</v>
      </c>
      <c r="CZ307" s="159">
        <v>332</v>
      </c>
      <c r="DA307" s="159">
        <v>335</v>
      </c>
      <c r="DB307" s="159">
        <v>432</v>
      </c>
      <c r="DC307" s="159">
        <v>432</v>
      </c>
      <c r="DD307" s="159">
        <v>432</v>
      </c>
      <c r="DE307" s="159">
        <v>432</v>
      </c>
    </row>
    <row r="308" spans="1:109">
      <c r="A308" s="143">
        <v>308</v>
      </c>
      <c r="B308" s="691"/>
      <c r="C308" s="704">
        <v>170</v>
      </c>
      <c r="D308" s="303" t="s">
        <v>1165</v>
      </c>
      <c r="E308" s="155">
        <v>57</v>
      </c>
      <c r="F308" s="155">
        <v>57</v>
      </c>
      <c r="G308" s="156">
        <v>57</v>
      </c>
      <c r="H308" s="155">
        <v>48</v>
      </c>
      <c r="I308" s="155">
        <v>37</v>
      </c>
      <c r="J308" s="156">
        <v>30</v>
      </c>
      <c r="K308" s="155">
        <v>25</v>
      </c>
      <c r="L308" s="156">
        <v>22</v>
      </c>
      <c r="M308" s="155">
        <v>33</v>
      </c>
      <c r="N308" s="155">
        <v>33</v>
      </c>
      <c r="O308" s="156">
        <v>33</v>
      </c>
      <c r="P308" s="155">
        <v>33</v>
      </c>
      <c r="Q308" s="155">
        <v>33</v>
      </c>
      <c r="R308" s="155">
        <v>30</v>
      </c>
      <c r="S308" s="156">
        <v>25</v>
      </c>
      <c r="T308" s="155">
        <v>22</v>
      </c>
      <c r="U308" s="155">
        <v>33</v>
      </c>
      <c r="V308" s="155">
        <v>33</v>
      </c>
      <c r="W308" s="155">
        <v>33</v>
      </c>
      <c r="X308" s="155">
        <v>33</v>
      </c>
      <c r="Y308" s="155">
        <v>33</v>
      </c>
      <c r="Z308" s="155">
        <v>30</v>
      </c>
      <c r="AA308" s="155">
        <v>25</v>
      </c>
      <c r="AB308" s="155">
        <v>22</v>
      </c>
      <c r="AC308" s="691"/>
      <c r="AD308" s="704">
        <v>170</v>
      </c>
      <c r="AE308" s="303" t="s">
        <v>1165</v>
      </c>
      <c r="AF308" s="155">
        <v>713</v>
      </c>
      <c r="AG308" s="155">
        <v>713</v>
      </c>
      <c r="AH308" s="156">
        <v>713</v>
      </c>
      <c r="AI308" s="155">
        <v>592</v>
      </c>
      <c r="AJ308" s="155">
        <v>454</v>
      </c>
      <c r="AK308" s="156">
        <v>368</v>
      </c>
      <c r="AL308" s="155">
        <v>310</v>
      </c>
      <c r="AM308" s="156">
        <v>267</v>
      </c>
      <c r="AN308" s="155">
        <v>713</v>
      </c>
      <c r="AO308" s="155">
        <v>713</v>
      </c>
      <c r="AP308" s="156">
        <v>713</v>
      </c>
      <c r="AQ308" s="155">
        <v>713</v>
      </c>
      <c r="AR308" s="155">
        <v>713</v>
      </c>
      <c r="AS308" s="155">
        <v>647</v>
      </c>
      <c r="AT308" s="156">
        <v>544</v>
      </c>
      <c r="AU308" s="155">
        <v>469</v>
      </c>
      <c r="AV308" s="155">
        <v>713</v>
      </c>
      <c r="AW308" s="155">
        <v>713</v>
      </c>
      <c r="AX308" s="155">
        <v>713</v>
      </c>
      <c r="AY308" s="155">
        <v>713</v>
      </c>
      <c r="AZ308" s="155">
        <v>713</v>
      </c>
      <c r="BA308" s="155">
        <v>647</v>
      </c>
      <c r="BB308" s="155">
        <v>544</v>
      </c>
      <c r="BC308" s="155">
        <v>469</v>
      </c>
      <c r="BD308" s="691"/>
      <c r="BE308" s="704">
        <v>170</v>
      </c>
      <c r="BF308" s="303" t="s">
        <v>1165</v>
      </c>
      <c r="BG308" s="155">
        <v>491</v>
      </c>
      <c r="BH308" s="155">
        <v>491</v>
      </c>
      <c r="BI308" s="156">
        <v>627</v>
      </c>
      <c r="BJ308" s="155">
        <v>637</v>
      </c>
      <c r="BK308" s="155">
        <v>578</v>
      </c>
      <c r="BL308" s="156">
        <v>541</v>
      </c>
      <c r="BM308" s="155">
        <v>516</v>
      </c>
      <c r="BN308" s="156">
        <v>510</v>
      </c>
      <c r="BO308" s="155">
        <v>279</v>
      </c>
      <c r="BP308" s="155">
        <v>279</v>
      </c>
      <c r="BQ308" s="156">
        <v>357</v>
      </c>
      <c r="BR308" s="155">
        <v>437</v>
      </c>
      <c r="BS308" s="155">
        <v>516</v>
      </c>
      <c r="BT308" s="155">
        <v>541</v>
      </c>
      <c r="BU308" s="156">
        <v>516</v>
      </c>
      <c r="BV308" s="155">
        <v>510</v>
      </c>
      <c r="BW308" s="155">
        <v>279</v>
      </c>
      <c r="BX308" s="155">
        <v>279</v>
      </c>
      <c r="BY308" s="155">
        <v>357</v>
      </c>
      <c r="BZ308" s="155">
        <v>437</v>
      </c>
      <c r="CA308" s="155">
        <v>516</v>
      </c>
      <c r="CB308" s="155">
        <v>541</v>
      </c>
      <c r="CC308" s="155">
        <v>516</v>
      </c>
      <c r="CD308" s="155">
        <v>510</v>
      </c>
      <c r="CE308" s="691"/>
      <c r="CF308" s="704">
        <v>170</v>
      </c>
      <c r="CG308" s="303" t="s">
        <v>1165</v>
      </c>
      <c r="CH308" s="155">
        <v>332</v>
      </c>
      <c r="CI308" s="155">
        <v>332</v>
      </c>
      <c r="CJ308" s="156">
        <v>360</v>
      </c>
      <c r="CK308" s="155">
        <v>432</v>
      </c>
      <c r="CL308" s="155">
        <v>432</v>
      </c>
      <c r="CM308" s="156">
        <v>432</v>
      </c>
      <c r="CN308" s="155">
        <v>432</v>
      </c>
      <c r="CO308" s="156">
        <v>432</v>
      </c>
      <c r="CP308" s="155">
        <v>332</v>
      </c>
      <c r="CQ308" s="155">
        <v>332</v>
      </c>
      <c r="CR308" s="156">
        <v>332</v>
      </c>
      <c r="CS308" s="155">
        <v>332</v>
      </c>
      <c r="CT308" s="155">
        <v>386</v>
      </c>
      <c r="CU308" s="155">
        <v>432</v>
      </c>
      <c r="CV308" s="156">
        <v>432</v>
      </c>
      <c r="CW308" s="155">
        <v>432</v>
      </c>
      <c r="CX308" s="155">
        <v>332</v>
      </c>
      <c r="CY308" s="155">
        <v>332</v>
      </c>
      <c r="CZ308" s="155">
        <v>332</v>
      </c>
      <c r="DA308" s="155">
        <v>332</v>
      </c>
      <c r="DB308" s="155">
        <v>386</v>
      </c>
      <c r="DC308" s="155">
        <v>432</v>
      </c>
      <c r="DD308" s="155">
        <v>432</v>
      </c>
      <c r="DE308" s="155">
        <v>432</v>
      </c>
    </row>
    <row r="309" spans="1:109">
      <c r="A309" s="143">
        <v>309</v>
      </c>
      <c r="B309" s="691"/>
      <c r="C309" s="705"/>
      <c r="D309" s="304" t="s">
        <v>1166</v>
      </c>
      <c r="E309" s="157">
        <v>50</v>
      </c>
      <c r="F309" s="157">
        <v>50</v>
      </c>
      <c r="G309" s="158">
        <v>50</v>
      </c>
      <c r="H309" s="157">
        <v>48</v>
      </c>
      <c r="I309" s="157">
        <v>37</v>
      </c>
      <c r="J309" s="158">
        <v>30</v>
      </c>
      <c r="K309" s="157">
        <v>25</v>
      </c>
      <c r="L309" s="158">
        <v>21</v>
      </c>
      <c r="M309" s="157">
        <v>33</v>
      </c>
      <c r="N309" s="157">
        <v>33</v>
      </c>
      <c r="O309" s="158">
        <v>33</v>
      </c>
      <c r="P309" s="157">
        <v>33</v>
      </c>
      <c r="Q309" s="157">
        <v>33</v>
      </c>
      <c r="R309" s="157">
        <v>30</v>
      </c>
      <c r="S309" s="158">
        <v>25</v>
      </c>
      <c r="T309" s="157">
        <v>21</v>
      </c>
      <c r="U309" s="157">
        <v>33</v>
      </c>
      <c r="V309" s="157">
        <v>33</v>
      </c>
      <c r="W309" s="157">
        <v>33</v>
      </c>
      <c r="X309" s="157">
        <v>33</v>
      </c>
      <c r="Y309" s="157">
        <v>33</v>
      </c>
      <c r="Z309" s="157">
        <v>30</v>
      </c>
      <c r="AA309" s="157">
        <v>25</v>
      </c>
      <c r="AB309" s="157">
        <v>21</v>
      </c>
      <c r="AC309" s="691"/>
      <c r="AD309" s="705"/>
      <c r="AE309" s="304" t="s">
        <v>1166</v>
      </c>
      <c r="AF309" s="157">
        <v>619</v>
      </c>
      <c r="AG309" s="157">
        <v>619</v>
      </c>
      <c r="AH309" s="158">
        <v>619</v>
      </c>
      <c r="AI309" s="157">
        <v>592</v>
      </c>
      <c r="AJ309" s="157">
        <v>453</v>
      </c>
      <c r="AK309" s="158">
        <v>367</v>
      </c>
      <c r="AL309" s="157">
        <v>309</v>
      </c>
      <c r="AM309" s="158">
        <v>267</v>
      </c>
      <c r="AN309" s="157">
        <v>713</v>
      </c>
      <c r="AO309" s="157">
        <v>713</v>
      </c>
      <c r="AP309" s="158">
        <v>713</v>
      </c>
      <c r="AQ309" s="157">
        <v>713</v>
      </c>
      <c r="AR309" s="157">
        <v>713</v>
      </c>
      <c r="AS309" s="157">
        <v>648</v>
      </c>
      <c r="AT309" s="158">
        <v>543</v>
      </c>
      <c r="AU309" s="157">
        <v>469</v>
      </c>
      <c r="AV309" s="157">
        <v>713</v>
      </c>
      <c r="AW309" s="157">
        <v>713</v>
      </c>
      <c r="AX309" s="157">
        <v>713</v>
      </c>
      <c r="AY309" s="157">
        <v>713</v>
      </c>
      <c r="AZ309" s="157">
        <v>713</v>
      </c>
      <c r="BA309" s="157">
        <v>648</v>
      </c>
      <c r="BB309" s="157">
        <v>543</v>
      </c>
      <c r="BC309" s="157">
        <v>469</v>
      </c>
      <c r="BD309" s="691"/>
      <c r="BE309" s="705"/>
      <c r="BF309" s="304" t="s">
        <v>1166</v>
      </c>
      <c r="BG309" s="157">
        <v>426</v>
      </c>
      <c r="BH309" s="157">
        <v>426</v>
      </c>
      <c r="BI309" s="158">
        <v>544</v>
      </c>
      <c r="BJ309" s="157">
        <v>636</v>
      </c>
      <c r="BK309" s="157">
        <v>577</v>
      </c>
      <c r="BL309" s="158">
        <v>540</v>
      </c>
      <c r="BM309" s="157">
        <v>516</v>
      </c>
      <c r="BN309" s="158">
        <v>509</v>
      </c>
      <c r="BO309" s="157">
        <v>279</v>
      </c>
      <c r="BP309" s="157">
        <v>279</v>
      </c>
      <c r="BQ309" s="158">
        <v>357</v>
      </c>
      <c r="BR309" s="157">
        <v>437</v>
      </c>
      <c r="BS309" s="157">
        <v>517</v>
      </c>
      <c r="BT309" s="157">
        <v>541</v>
      </c>
      <c r="BU309" s="158">
        <v>516</v>
      </c>
      <c r="BV309" s="157">
        <v>509</v>
      </c>
      <c r="BW309" s="157">
        <v>279</v>
      </c>
      <c r="BX309" s="157">
        <v>279</v>
      </c>
      <c r="BY309" s="157">
        <v>357</v>
      </c>
      <c r="BZ309" s="157">
        <v>437</v>
      </c>
      <c r="CA309" s="157">
        <v>517</v>
      </c>
      <c r="CB309" s="157">
        <v>541</v>
      </c>
      <c r="CC309" s="157">
        <v>516</v>
      </c>
      <c r="CD309" s="157">
        <v>509</v>
      </c>
      <c r="CE309" s="691"/>
      <c r="CF309" s="705"/>
      <c r="CG309" s="304" t="s">
        <v>1166</v>
      </c>
      <c r="CH309" s="157">
        <v>288</v>
      </c>
      <c r="CI309" s="157">
        <v>288</v>
      </c>
      <c r="CJ309" s="158">
        <v>312</v>
      </c>
      <c r="CK309" s="157">
        <v>432</v>
      </c>
      <c r="CL309" s="157">
        <v>432</v>
      </c>
      <c r="CM309" s="158">
        <v>432</v>
      </c>
      <c r="CN309" s="157">
        <v>432</v>
      </c>
      <c r="CO309" s="158">
        <v>432</v>
      </c>
      <c r="CP309" s="157">
        <v>332</v>
      </c>
      <c r="CQ309" s="157">
        <v>332</v>
      </c>
      <c r="CR309" s="158">
        <v>332</v>
      </c>
      <c r="CS309" s="157">
        <v>332</v>
      </c>
      <c r="CT309" s="157">
        <v>386</v>
      </c>
      <c r="CU309" s="157">
        <v>432</v>
      </c>
      <c r="CV309" s="158">
        <v>432</v>
      </c>
      <c r="CW309" s="157">
        <v>432</v>
      </c>
      <c r="CX309" s="157">
        <v>332</v>
      </c>
      <c r="CY309" s="157">
        <v>332</v>
      </c>
      <c r="CZ309" s="157">
        <v>332</v>
      </c>
      <c r="DA309" s="157">
        <v>332</v>
      </c>
      <c r="DB309" s="157">
        <v>386</v>
      </c>
      <c r="DC309" s="157">
        <v>432</v>
      </c>
      <c r="DD309" s="157">
        <v>432</v>
      </c>
      <c r="DE309" s="157">
        <v>432</v>
      </c>
    </row>
    <row r="310" spans="1:109">
      <c r="A310" s="143">
        <v>310</v>
      </c>
      <c r="B310" s="691"/>
      <c r="C310" s="706"/>
      <c r="D310" s="305" t="s">
        <v>1167</v>
      </c>
      <c r="E310" s="159">
        <v>46</v>
      </c>
      <c r="F310" s="159">
        <v>46</v>
      </c>
      <c r="G310" s="160">
        <v>46</v>
      </c>
      <c r="H310" s="159">
        <v>44</v>
      </c>
      <c r="I310" s="159">
        <v>37</v>
      </c>
      <c r="J310" s="160">
        <v>30</v>
      </c>
      <c r="K310" s="159">
        <v>25</v>
      </c>
      <c r="L310" s="160">
        <v>22</v>
      </c>
      <c r="M310" s="159">
        <v>33</v>
      </c>
      <c r="N310" s="159">
        <v>33</v>
      </c>
      <c r="O310" s="160">
        <v>33</v>
      </c>
      <c r="P310" s="159">
        <v>33</v>
      </c>
      <c r="Q310" s="159">
        <v>33</v>
      </c>
      <c r="R310" s="159">
        <v>30</v>
      </c>
      <c r="S310" s="160">
        <v>25</v>
      </c>
      <c r="T310" s="159">
        <v>22</v>
      </c>
      <c r="U310" s="159">
        <v>33</v>
      </c>
      <c r="V310" s="159">
        <v>33</v>
      </c>
      <c r="W310" s="159">
        <v>33</v>
      </c>
      <c r="X310" s="159">
        <v>33</v>
      </c>
      <c r="Y310" s="159">
        <v>33</v>
      </c>
      <c r="Z310" s="159">
        <v>30</v>
      </c>
      <c r="AA310" s="159">
        <v>25</v>
      </c>
      <c r="AB310" s="159">
        <v>22</v>
      </c>
      <c r="AC310" s="691"/>
      <c r="AD310" s="706"/>
      <c r="AE310" s="305" t="s">
        <v>1167</v>
      </c>
      <c r="AF310" s="159">
        <v>565</v>
      </c>
      <c r="AG310" s="159">
        <v>565</v>
      </c>
      <c r="AH310" s="160">
        <v>565</v>
      </c>
      <c r="AI310" s="159">
        <v>543</v>
      </c>
      <c r="AJ310" s="159">
        <v>454</v>
      </c>
      <c r="AK310" s="160">
        <v>368</v>
      </c>
      <c r="AL310" s="159">
        <v>309</v>
      </c>
      <c r="AM310" s="160">
        <v>267</v>
      </c>
      <c r="AN310" s="159">
        <v>713</v>
      </c>
      <c r="AO310" s="159">
        <v>713</v>
      </c>
      <c r="AP310" s="160">
        <v>713</v>
      </c>
      <c r="AQ310" s="159">
        <v>713</v>
      </c>
      <c r="AR310" s="159">
        <v>713</v>
      </c>
      <c r="AS310" s="159">
        <v>647</v>
      </c>
      <c r="AT310" s="160">
        <v>544</v>
      </c>
      <c r="AU310" s="159">
        <v>470</v>
      </c>
      <c r="AV310" s="159">
        <v>713</v>
      </c>
      <c r="AW310" s="159">
        <v>713</v>
      </c>
      <c r="AX310" s="159">
        <v>713</v>
      </c>
      <c r="AY310" s="159">
        <v>713</v>
      </c>
      <c r="AZ310" s="159">
        <v>713</v>
      </c>
      <c r="BA310" s="159">
        <v>647</v>
      </c>
      <c r="BB310" s="159">
        <v>544</v>
      </c>
      <c r="BC310" s="159">
        <v>470</v>
      </c>
      <c r="BD310" s="691"/>
      <c r="BE310" s="706"/>
      <c r="BF310" s="305" t="s">
        <v>1167</v>
      </c>
      <c r="BG310" s="159">
        <v>389</v>
      </c>
      <c r="BH310" s="159">
        <v>389</v>
      </c>
      <c r="BI310" s="160">
        <v>497</v>
      </c>
      <c r="BJ310" s="159">
        <v>584</v>
      </c>
      <c r="BK310" s="159">
        <v>577</v>
      </c>
      <c r="BL310" s="160">
        <v>541</v>
      </c>
      <c r="BM310" s="159">
        <v>516</v>
      </c>
      <c r="BN310" s="160">
        <v>510</v>
      </c>
      <c r="BO310" s="159">
        <v>279</v>
      </c>
      <c r="BP310" s="159">
        <v>279</v>
      </c>
      <c r="BQ310" s="160">
        <v>357</v>
      </c>
      <c r="BR310" s="159">
        <v>437</v>
      </c>
      <c r="BS310" s="159">
        <v>517</v>
      </c>
      <c r="BT310" s="159">
        <v>541</v>
      </c>
      <c r="BU310" s="160">
        <v>516</v>
      </c>
      <c r="BV310" s="159">
        <v>510</v>
      </c>
      <c r="BW310" s="159">
        <v>279</v>
      </c>
      <c r="BX310" s="159">
        <v>279</v>
      </c>
      <c r="BY310" s="159">
        <v>357</v>
      </c>
      <c r="BZ310" s="159">
        <v>437</v>
      </c>
      <c r="CA310" s="159">
        <v>517</v>
      </c>
      <c r="CB310" s="159">
        <v>541</v>
      </c>
      <c r="CC310" s="159">
        <v>516</v>
      </c>
      <c r="CD310" s="159">
        <v>510</v>
      </c>
      <c r="CE310" s="691"/>
      <c r="CF310" s="706"/>
      <c r="CG310" s="305" t="s">
        <v>1167</v>
      </c>
      <c r="CH310" s="159">
        <v>263</v>
      </c>
      <c r="CI310" s="159">
        <v>263</v>
      </c>
      <c r="CJ310" s="160">
        <v>286</v>
      </c>
      <c r="CK310" s="159">
        <v>395</v>
      </c>
      <c r="CL310" s="159">
        <v>432</v>
      </c>
      <c r="CM310" s="160">
        <v>432</v>
      </c>
      <c r="CN310" s="159">
        <v>432</v>
      </c>
      <c r="CO310" s="160">
        <v>432</v>
      </c>
      <c r="CP310" s="159">
        <v>332</v>
      </c>
      <c r="CQ310" s="159">
        <v>332</v>
      </c>
      <c r="CR310" s="160">
        <v>332</v>
      </c>
      <c r="CS310" s="159">
        <v>332</v>
      </c>
      <c r="CT310" s="159">
        <v>386</v>
      </c>
      <c r="CU310" s="159">
        <v>432</v>
      </c>
      <c r="CV310" s="160">
        <v>432</v>
      </c>
      <c r="CW310" s="159">
        <v>432</v>
      </c>
      <c r="CX310" s="159">
        <v>332</v>
      </c>
      <c r="CY310" s="159">
        <v>332</v>
      </c>
      <c r="CZ310" s="159">
        <v>332</v>
      </c>
      <c r="DA310" s="159">
        <v>332</v>
      </c>
      <c r="DB310" s="159">
        <v>386</v>
      </c>
      <c r="DC310" s="159">
        <v>432</v>
      </c>
      <c r="DD310" s="159">
        <v>432</v>
      </c>
      <c r="DE310" s="159">
        <v>432</v>
      </c>
    </row>
    <row r="311" spans="1:109">
      <c r="A311" s="143">
        <v>311</v>
      </c>
      <c r="B311" s="691"/>
      <c r="C311" s="707">
        <v>180</v>
      </c>
      <c r="D311" s="303" t="s">
        <v>1165</v>
      </c>
      <c r="E311" s="155">
        <v>51</v>
      </c>
      <c r="F311" s="155">
        <v>51</v>
      </c>
      <c r="G311" s="156">
        <v>51</v>
      </c>
      <c r="H311" s="155">
        <v>48</v>
      </c>
      <c r="I311" s="155">
        <v>37</v>
      </c>
      <c r="J311" s="156">
        <v>30</v>
      </c>
      <c r="K311" s="155">
        <v>25</v>
      </c>
      <c r="L311" s="156">
        <v>22</v>
      </c>
      <c r="M311" s="155">
        <v>29</v>
      </c>
      <c r="N311" s="155">
        <v>29</v>
      </c>
      <c r="O311" s="156">
        <v>29</v>
      </c>
      <c r="P311" s="155">
        <v>29</v>
      </c>
      <c r="Q311" s="155">
        <v>29</v>
      </c>
      <c r="R311" s="155">
        <v>29</v>
      </c>
      <c r="S311" s="156">
        <v>25</v>
      </c>
      <c r="T311" s="155">
        <v>22</v>
      </c>
      <c r="U311" s="155">
        <v>29</v>
      </c>
      <c r="V311" s="155">
        <v>29</v>
      </c>
      <c r="W311" s="155">
        <v>29</v>
      </c>
      <c r="X311" s="155">
        <v>29</v>
      </c>
      <c r="Y311" s="155">
        <v>29</v>
      </c>
      <c r="Z311" s="155">
        <v>29</v>
      </c>
      <c r="AA311" s="155">
        <v>25</v>
      </c>
      <c r="AB311" s="155">
        <v>22</v>
      </c>
      <c r="AC311" s="691"/>
      <c r="AD311" s="707">
        <v>180</v>
      </c>
      <c r="AE311" s="303" t="s">
        <v>1165</v>
      </c>
      <c r="AF311" s="155">
        <v>713</v>
      </c>
      <c r="AG311" s="155">
        <v>713</v>
      </c>
      <c r="AH311" s="156">
        <v>713</v>
      </c>
      <c r="AI311" s="155">
        <v>666</v>
      </c>
      <c r="AJ311" s="155">
        <v>510</v>
      </c>
      <c r="AK311" s="156">
        <v>413</v>
      </c>
      <c r="AL311" s="155">
        <v>348</v>
      </c>
      <c r="AM311" s="156">
        <v>299</v>
      </c>
      <c r="AN311" s="155">
        <v>713</v>
      </c>
      <c r="AO311" s="155">
        <v>713</v>
      </c>
      <c r="AP311" s="156">
        <v>713</v>
      </c>
      <c r="AQ311" s="155">
        <v>713</v>
      </c>
      <c r="AR311" s="155">
        <v>713</v>
      </c>
      <c r="AS311" s="155">
        <v>713</v>
      </c>
      <c r="AT311" s="156">
        <v>611</v>
      </c>
      <c r="AU311" s="155">
        <v>527</v>
      </c>
      <c r="AV311" s="155">
        <v>713</v>
      </c>
      <c r="AW311" s="155">
        <v>713</v>
      </c>
      <c r="AX311" s="155">
        <v>713</v>
      </c>
      <c r="AY311" s="155">
        <v>713</v>
      </c>
      <c r="AZ311" s="155">
        <v>713</v>
      </c>
      <c r="BA311" s="155">
        <v>713</v>
      </c>
      <c r="BB311" s="155">
        <v>611</v>
      </c>
      <c r="BC311" s="155">
        <v>527</v>
      </c>
      <c r="BD311" s="691"/>
      <c r="BE311" s="707">
        <v>180</v>
      </c>
      <c r="BF311" s="303" t="s">
        <v>1165</v>
      </c>
      <c r="BG311" s="155">
        <v>486</v>
      </c>
      <c r="BH311" s="155">
        <v>486</v>
      </c>
      <c r="BI311" s="156">
        <v>590</v>
      </c>
      <c r="BJ311" s="155">
        <v>668</v>
      </c>
      <c r="BK311" s="155">
        <v>601</v>
      </c>
      <c r="BL311" s="156">
        <v>560</v>
      </c>
      <c r="BM311" s="155">
        <v>531</v>
      </c>
      <c r="BN311" s="156">
        <v>511</v>
      </c>
      <c r="BO311" s="155">
        <v>276</v>
      </c>
      <c r="BP311" s="155">
        <v>276</v>
      </c>
      <c r="BQ311" s="156">
        <v>335</v>
      </c>
      <c r="BR311" s="155">
        <v>406</v>
      </c>
      <c r="BS311" s="155">
        <v>477</v>
      </c>
      <c r="BT311" s="155">
        <v>548</v>
      </c>
      <c r="BU311" s="156">
        <v>531</v>
      </c>
      <c r="BV311" s="155">
        <v>511</v>
      </c>
      <c r="BW311" s="155">
        <v>276</v>
      </c>
      <c r="BX311" s="155">
        <v>276</v>
      </c>
      <c r="BY311" s="155">
        <v>335</v>
      </c>
      <c r="BZ311" s="155">
        <v>406</v>
      </c>
      <c r="CA311" s="155">
        <v>477</v>
      </c>
      <c r="CB311" s="155">
        <v>548</v>
      </c>
      <c r="CC311" s="155">
        <v>531</v>
      </c>
      <c r="CD311" s="155">
        <v>511</v>
      </c>
      <c r="CE311" s="691"/>
      <c r="CF311" s="707">
        <v>180</v>
      </c>
      <c r="CG311" s="303" t="s">
        <v>1165</v>
      </c>
      <c r="CH311" s="155">
        <v>332</v>
      </c>
      <c r="CI311" s="155">
        <v>332</v>
      </c>
      <c r="CJ311" s="156">
        <v>332</v>
      </c>
      <c r="CK311" s="155">
        <v>432</v>
      </c>
      <c r="CL311" s="155">
        <v>432</v>
      </c>
      <c r="CM311" s="156">
        <v>432</v>
      </c>
      <c r="CN311" s="155">
        <v>432</v>
      </c>
      <c r="CO311" s="156">
        <v>432</v>
      </c>
      <c r="CP311" s="155">
        <v>332</v>
      </c>
      <c r="CQ311" s="155">
        <v>332</v>
      </c>
      <c r="CR311" s="156">
        <v>332</v>
      </c>
      <c r="CS311" s="155">
        <v>332</v>
      </c>
      <c r="CT311" s="155">
        <v>343</v>
      </c>
      <c r="CU311" s="155">
        <v>423</v>
      </c>
      <c r="CV311" s="156">
        <v>432</v>
      </c>
      <c r="CW311" s="155">
        <v>432</v>
      </c>
      <c r="CX311" s="155">
        <v>332</v>
      </c>
      <c r="CY311" s="155">
        <v>332</v>
      </c>
      <c r="CZ311" s="155">
        <v>332</v>
      </c>
      <c r="DA311" s="155">
        <v>332</v>
      </c>
      <c r="DB311" s="155">
        <v>343</v>
      </c>
      <c r="DC311" s="155">
        <v>423</v>
      </c>
      <c r="DD311" s="155">
        <v>432</v>
      </c>
      <c r="DE311" s="155">
        <v>432</v>
      </c>
    </row>
    <row r="312" spans="1:109">
      <c r="A312" s="143">
        <v>312</v>
      </c>
      <c r="B312" s="691"/>
      <c r="C312" s="708"/>
      <c r="D312" s="304" t="s">
        <v>1166</v>
      </c>
      <c r="E312" s="157">
        <v>48</v>
      </c>
      <c r="F312" s="157">
        <v>48</v>
      </c>
      <c r="G312" s="158">
        <v>48</v>
      </c>
      <c r="H312" s="157">
        <v>48</v>
      </c>
      <c r="I312" s="157">
        <v>37</v>
      </c>
      <c r="J312" s="158">
        <v>30</v>
      </c>
      <c r="K312" s="157">
        <v>25</v>
      </c>
      <c r="L312" s="158">
        <v>21</v>
      </c>
      <c r="M312" s="157">
        <v>29</v>
      </c>
      <c r="N312" s="157">
        <v>29</v>
      </c>
      <c r="O312" s="158">
        <v>29</v>
      </c>
      <c r="P312" s="157">
        <v>29</v>
      </c>
      <c r="Q312" s="157">
        <v>29</v>
      </c>
      <c r="R312" s="157">
        <v>29</v>
      </c>
      <c r="S312" s="158">
        <v>25</v>
      </c>
      <c r="T312" s="157">
        <v>21</v>
      </c>
      <c r="U312" s="157">
        <v>29</v>
      </c>
      <c r="V312" s="157">
        <v>29</v>
      </c>
      <c r="W312" s="157">
        <v>29</v>
      </c>
      <c r="X312" s="157">
        <v>29</v>
      </c>
      <c r="Y312" s="157">
        <v>29</v>
      </c>
      <c r="Z312" s="157">
        <v>29</v>
      </c>
      <c r="AA312" s="157">
        <v>25</v>
      </c>
      <c r="AB312" s="157">
        <v>21</v>
      </c>
      <c r="AC312" s="691"/>
      <c r="AD312" s="708"/>
      <c r="AE312" s="304" t="s">
        <v>1166</v>
      </c>
      <c r="AF312" s="157">
        <v>668</v>
      </c>
      <c r="AG312" s="157">
        <v>668</v>
      </c>
      <c r="AH312" s="158">
        <v>668</v>
      </c>
      <c r="AI312" s="157">
        <v>666</v>
      </c>
      <c r="AJ312" s="157">
        <v>510</v>
      </c>
      <c r="AK312" s="158">
        <v>413</v>
      </c>
      <c r="AL312" s="157">
        <v>347</v>
      </c>
      <c r="AM312" s="158">
        <v>299</v>
      </c>
      <c r="AN312" s="157">
        <v>713</v>
      </c>
      <c r="AO312" s="157">
        <v>713</v>
      </c>
      <c r="AP312" s="158">
        <v>713</v>
      </c>
      <c r="AQ312" s="157">
        <v>713</v>
      </c>
      <c r="AR312" s="157">
        <v>713</v>
      </c>
      <c r="AS312" s="157">
        <v>713</v>
      </c>
      <c r="AT312" s="158">
        <v>610</v>
      </c>
      <c r="AU312" s="157">
        <v>527</v>
      </c>
      <c r="AV312" s="157">
        <v>713</v>
      </c>
      <c r="AW312" s="157">
        <v>713</v>
      </c>
      <c r="AX312" s="157">
        <v>713</v>
      </c>
      <c r="AY312" s="157">
        <v>713</v>
      </c>
      <c r="AZ312" s="157">
        <v>713</v>
      </c>
      <c r="BA312" s="157">
        <v>713</v>
      </c>
      <c r="BB312" s="157">
        <v>610</v>
      </c>
      <c r="BC312" s="157">
        <v>527</v>
      </c>
      <c r="BD312" s="691"/>
      <c r="BE312" s="708"/>
      <c r="BF312" s="304" t="s">
        <v>1166</v>
      </c>
      <c r="BG312" s="157">
        <v>456</v>
      </c>
      <c r="BH312" s="157">
        <v>456</v>
      </c>
      <c r="BI312" s="158">
        <v>553</v>
      </c>
      <c r="BJ312" s="157">
        <v>668</v>
      </c>
      <c r="BK312" s="157">
        <v>602</v>
      </c>
      <c r="BL312" s="158">
        <v>559</v>
      </c>
      <c r="BM312" s="157">
        <v>530</v>
      </c>
      <c r="BN312" s="158">
        <v>510</v>
      </c>
      <c r="BO312" s="157">
        <v>277</v>
      </c>
      <c r="BP312" s="157">
        <v>277</v>
      </c>
      <c r="BQ312" s="158">
        <v>336</v>
      </c>
      <c r="BR312" s="157">
        <v>406</v>
      </c>
      <c r="BS312" s="157">
        <v>478</v>
      </c>
      <c r="BT312" s="157">
        <v>549</v>
      </c>
      <c r="BU312" s="158">
        <v>530</v>
      </c>
      <c r="BV312" s="157">
        <v>510</v>
      </c>
      <c r="BW312" s="157">
        <v>277</v>
      </c>
      <c r="BX312" s="157">
        <v>277</v>
      </c>
      <c r="BY312" s="157">
        <v>336</v>
      </c>
      <c r="BZ312" s="157">
        <v>406</v>
      </c>
      <c r="CA312" s="157">
        <v>478</v>
      </c>
      <c r="CB312" s="157">
        <v>549</v>
      </c>
      <c r="CC312" s="157">
        <v>530</v>
      </c>
      <c r="CD312" s="157">
        <v>510</v>
      </c>
      <c r="CE312" s="691"/>
      <c r="CF312" s="708"/>
      <c r="CG312" s="304" t="s">
        <v>1166</v>
      </c>
      <c r="CH312" s="157">
        <v>311</v>
      </c>
      <c r="CI312" s="157">
        <v>311</v>
      </c>
      <c r="CJ312" s="158">
        <v>311</v>
      </c>
      <c r="CK312" s="157">
        <v>432</v>
      </c>
      <c r="CL312" s="157">
        <v>432</v>
      </c>
      <c r="CM312" s="158">
        <v>432</v>
      </c>
      <c r="CN312" s="157">
        <v>432</v>
      </c>
      <c r="CO312" s="158">
        <v>432</v>
      </c>
      <c r="CP312" s="157">
        <v>332</v>
      </c>
      <c r="CQ312" s="157">
        <v>332</v>
      </c>
      <c r="CR312" s="158">
        <v>332</v>
      </c>
      <c r="CS312" s="157">
        <v>332</v>
      </c>
      <c r="CT312" s="157">
        <v>343</v>
      </c>
      <c r="CU312" s="157">
        <v>424</v>
      </c>
      <c r="CV312" s="158">
        <v>432</v>
      </c>
      <c r="CW312" s="157">
        <v>432</v>
      </c>
      <c r="CX312" s="157">
        <v>332</v>
      </c>
      <c r="CY312" s="157">
        <v>332</v>
      </c>
      <c r="CZ312" s="157">
        <v>332</v>
      </c>
      <c r="DA312" s="157">
        <v>332</v>
      </c>
      <c r="DB312" s="157">
        <v>343</v>
      </c>
      <c r="DC312" s="157">
        <v>424</v>
      </c>
      <c r="DD312" s="157">
        <v>432</v>
      </c>
      <c r="DE312" s="157">
        <v>432</v>
      </c>
    </row>
    <row r="313" spans="1:109">
      <c r="A313" s="143">
        <v>313</v>
      </c>
      <c r="B313" s="691"/>
      <c r="C313" s="709"/>
      <c r="D313" s="305" t="s">
        <v>1167</v>
      </c>
      <c r="E313" s="159">
        <v>44</v>
      </c>
      <c r="F313" s="159">
        <v>44</v>
      </c>
      <c r="G313" s="160">
        <v>44</v>
      </c>
      <c r="H313" s="159">
        <v>43</v>
      </c>
      <c r="I313" s="159">
        <v>37</v>
      </c>
      <c r="J313" s="160">
        <v>30</v>
      </c>
      <c r="K313" s="159">
        <v>25</v>
      </c>
      <c r="L313" s="160">
        <v>22</v>
      </c>
      <c r="M313" s="159">
        <v>29</v>
      </c>
      <c r="N313" s="159">
        <v>29</v>
      </c>
      <c r="O313" s="160">
        <v>29</v>
      </c>
      <c r="P313" s="159">
        <v>29</v>
      </c>
      <c r="Q313" s="159">
        <v>29</v>
      </c>
      <c r="R313" s="159">
        <v>29</v>
      </c>
      <c r="S313" s="160">
        <v>25</v>
      </c>
      <c r="T313" s="159">
        <v>22</v>
      </c>
      <c r="U313" s="159">
        <v>29</v>
      </c>
      <c r="V313" s="159">
        <v>29</v>
      </c>
      <c r="W313" s="159">
        <v>29</v>
      </c>
      <c r="X313" s="159">
        <v>29</v>
      </c>
      <c r="Y313" s="159">
        <v>29</v>
      </c>
      <c r="Z313" s="159">
        <v>29</v>
      </c>
      <c r="AA313" s="159">
        <v>25</v>
      </c>
      <c r="AB313" s="159">
        <v>22</v>
      </c>
      <c r="AC313" s="691"/>
      <c r="AD313" s="709"/>
      <c r="AE313" s="305" t="s">
        <v>1167</v>
      </c>
      <c r="AF313" s="159">
        <v>610</v>
      </c>
      <c r="AG313" s="159">
        <v>610</v>
      </c>
      <c r="AH313" s="160">
        <v>610</v>
      </c>
      <c r="AI313" s="159">
        <v>597</v>
      </c>
      <c r="AJ313" s="159">
        <v>510</v>
      </c>
      <c r="AK313" s="160">
        <v>413</v>
      </c>
      <c r="AL313" s="159">
        <v>348</v>
      </c>
      <c r="AM313" s="160">
        <v>300</v>
      </c>
      <c r="AN313" s="159">
        <v>713</v>
      </c>
      <c r="AO313" s="159">
        <v>713</v>
      </c>
      <c r="AP313" s="160">
        <v>713</v>
      </c>
      <c r="AQ313" s="159">
        <v>713</v>
      </c>
      <c r="AR313" s="159">
        <v>713</v>
      </c>
      <c r="AS313" s="159">
        <v>713</v>
      </c>
      <c r="AT313" s="160">
        <v>612</v>
      </c>
      <c r="AU313" s="159">
        <v>528</v>
      </c>
      <c r="AV313" s="159">
        <v>713</v>
      </c>
      <c r="AW313" s="159">
        <v>713</v>
      </c>
      <c r="AX313" s="159">
        <v>713</v>
      </c>
      <c r="AY313" s="159">
        <v>713</v>
      </c>
      <c r="AZ313" s="159">
        <v>713</v>
      </c>
      <c r="BA313" s="159">
        <v>713</v>
      </c>
      <c r="BB313" s="159">
        <v>612</v>
      </c>
      <c r="BC313" s="159">
        <v>528</v>
      </c>
      <c r="BD313" s="691"/>
      <c r="BE313" s="709"/>
      <c r="BF313" s="305" t="s">
        <v>1167</v>
      </c>
      <c r="BG313" s="159">
        <v>417</v>
      </c>
      <c r="BH313" s="159">
        <v>417</v>
      </c>
      <c r="BI313" s="160">
        <v>505</v>
      </c>
      <c r="BJ313" s="159">
        <v>598</v>
      </c>
      <c r="BK313" s="159">
        <v>600</v>
      </c>
      <c r="BL313" s="160">
        <v>559</v>
      </c>
      <c r="BM313" s="159">
        <v>531</v>
      </c>
      <c r="BN313" s="160">
        <v>512</v>
      </c>
      <c r="BO313" s="159">
        <v>276</v>
      </c>
      <c r="BP313" s="159">
        <v>276</v>
      </c>
      <c r="BQ313" s="160">
        <v>336</v>
      </c>
      <c r="BR313" s="159">
        <v>407</v>
      </c>
      <c r="BS313" s="159">
        <v>478</v>
      </c>
      <c r="BT313" s="159">
        <v>549</v>
      </c>
      <c r="BU313" s="160">
        <v>531</v>
      </c>
      <c r="BV313" s="159">
        <v>512</v>
      </c>
      <c r="BW313" s="159">
        <v>276</v>
      </c>
      <c r="BX313" s="159">
        <v>276</v>
      </c>
      <c r="BY313" s="159">
        <v>336</v>
      </c>
      <c r="BZ313" s="159">
        <v>407</v>
      </c>
      <c r="CA313" s="159">
        <v>478</v>
      </c>
      <c r="CB313" s="159">
        <v>549</v>
      </c>
      <c r="CC313" s="159">
        <v>531</v>
      </c>
      <c r="CD313" s="159">
        <v>512</v>
      </c>
      <c r="CE313" s="691"/>
      <c r="CF313" s="709"/>
      <c r="CG313" s="305" t="s">
        <v>1167</v>
      </c>
      <c r="CH313" s="159">
        <v>284</v>
      </c>
      <c r="CI313" s="159">
        <v>284</v>
      </c>
      <c r="CJ313" s="160">
        <v>284</v>
      </c>
      <c r="CK313" s="159">
        <v>388</v>
      </c>
      <c r="CL313" s="159">
        <v>432</v>
      </c>
      <c r="CM313" s="160">
        <v>432</v>
      </c>
      <c r="CN313" s="159">
        <v>432</v>
      </c>
      <c r="CO313" s="160">
        <v>432</v>
      </c>
      <c r="CP313" s="159">
        <v>332</v>
      </c>
      <c r="CQ313" s="159">
        <v>332</v>
      </c>
      <c r="CR313" s="160">
        <v>332</v>
      </c>
      <c r="CS313" s="159">
        <v>332</v>
      </c>
      <c r="CT313" s="159">
        <v>343</v>
      </c>
      <c r="CU313" s="159">
        <v>423</v>
      </c>
      <c r="CV313" s="160">
        <v>432</v>
      </c>
      <c r="CW313" s="159">
        <v>432</v>
      </c>
      <c r="CX313" s="159">
        <v>332</v>
      </c>
      <c r="CY313" s="159">
        <v>332</v>
      </c>
      <c r="CZ313" s="159">
        <v>332</v>
      </c>
      <c r="DA313" s="159">
        <v>332</v>
      </c>
      <c r="DB313" s="159">
        <v>343</v>
      </c>
      <c r="DC313" s="159">
        <v>423</v>
      </c>
      <c r="DD313" s="159">
        <v>432</v>
      </c>
      <c r="DE313" s="159">
        <v>432</v>
      </c>
    </row>
    <row r="314" spans="1:109">
      <c r="A314" s="143">
        <v>314</v>
      </c>
      <c r="B314" s="691"/>
      <c r="C314" s="701">
        <v>200</v>
      </c>
      <c r="D314" s="303" t="s">
        <v>1165</v>
      </c>
      <c r="E314" s="155">
        <v>41</v>
      </c>
      <c r="F314" s="155">
        <v>41</v>
      </c>
      <c r="G314" s="156">
        <v>41</v>
      </c>
      <c r="H314" s="155">
        <v>41</v>
      </c>
      <c r="I314" s="155">
        <v>37</v>
      </c>
      <c r="J314" s="156">
        <v>30</v>
      </c>
      <c r="K314" s="155">
        <v>25</v>
      </c>
      <c r="L314" s="156">
        <v>22</v>
      </c>
      <c r="M314" s="155">
        <v>24</v>
      </c>
      <c r="N314" s="155">
        <v>24</v>
      </c>
      <c r="O314" s="156">
        <v>24</v>
      </c>
      <c r="P314" s="155">
        <v>24</v>
      </c>
      <c r="Q314" s="155">
        <v>24</v>
      </c>
      <c r="R314" s="155">
        <v>24</v>
      </c>
      <c r="S314" s="156">
        <v>24</v>
      </c>
      <c r="T314" s="155">
        <v>22</v>
      </c>
      <c r="U314" s="155">
        <v>24</v>
      </c>
      <c r="V314" s="155">
        <v>24</v>
      </c>
      <c r="W314" s="155">
        <v>24</v>
      </c>
      <c r="X314" s="155">
        <v>24</v>
      </c>
      <c r="Y314" s="155">
        <v>24</v>
      </c>
      <c r="Z314" s="155">
        <v>24</v>
      </c>
      <c r="AA314" s="155">
        <v>24</v>
      </c>
      <c r="AB314" s="155">
        <v>22</v>
      </c>
      <c r="AC314" s="691"/>
      <c r="AD314" s="701">
        <v>200</v>
      </c>
      <c r="AE314" s="303" t="s">
        <v>1165</v>
      </c>
      <c r="AF314" s="155">
        <v>713</v>
      </c>
      <c r="AG314" s="155">
        <v>713</v>
      </c>
      <c r="AH314" s="156">
        <v>713</v>
      </c>
      <c r="AI314" s="155">
        <v>713</v>
      </c>
      <c r="AJ314" s="155">
        <v>632</v>
      </c>
      <c r="AK314" s="156">
        <v>514</v>
      </c>
      <c r="AL314" s="155">
        <v>431</v>
      </c>
      <c r="AM314" s="156">
        <v>372</v>
      </c>
      <c r="AN314" s="155">
        <v>713</v>
      </c>
      <c r="AO314" s="155">
        <v>713</v>
      </c>
      <c r="AP314" s="156">
        <v>713</v>
      </c>
      <c r="AQ314" s="155">
        <v>713</v>
      </c>
      <c r="AR314" s="155">
        <v>713</v>
      </c>
      <c r="AS314" s="155">
        <v>713</v>
      </c>
      <c r="AT314" s="156">
        <v>713</v>
      </c>
      <c r="AU314" s="155">
        <v>652</v>
      </c>
      <c r="AV314" s="155">
        <v>713</v>
      </c>
      <c r="AW314" s="155">
        <v>713</v>
      </c>
      <c r="AX314" s="155">
        <v>713</v>
      </c>
      <c r="AY314" s="155">
        <v>713</v>
      </c>
      <c r="AZ314" s="155">
        <v>713</v>
      </c>
      <c r="BA314" s="155">
        <v>713</v>
      </c>
      <c r="BB314" s="155">
        <v>713</v>
      </c>
      <c r="BC314" s="155">
        <v>652</v>
      </c>
      <c r="BD314" s="691"/>
      <c r="BE314" s="701">
        <v>200</v>
      </c>
      <c r="BF314" s="303" t="s">
        <v>1165</v>
      </c>
      <c r="BG314" s="155">
        <v>479</v>
      </c>
      <c r="BH314" s="155">
        <v>479</v>
      </c>
      <c r="BI314" s="156">
        <v>531</v>
      </c>
      <c r="BJ314" s="155">
        <v>631</v>
      </c>
      <c r="BK314" s="155">
        <v>649</v>
      </c>
      <c r="BL314" s="156">
        <v>600</v>
      </c>
      <c r="BM314" s="155">
        <v>565</v>
      </c>
      <c r="BN314" s="156">
        <v>540</v>
      </c>
      <c r="BO314" s="155">
        <v>273</v>
      </c>
      <c r="BP314" s="155">
        <v>273</v>
      </c>
      <c r="BQ314" s="156">
        <v>303</v>
      </c>
      <c r="BR314" s="155">
        <v>360</v>
      </c>
      <c r="BS314" s="155">
        <v>418</v>
      </c>
      <c r="BT314" s="155">
        <v>475</v>
      </c>
      <c r="BU314" s="156">
        <v>533</v>
      </c>
      <c r="BV314" s="155">
        <v>540</v>
      </c>
      <c r="BW314" s="155">
        <v>273</v>
      </c>
      <c r="BX314" s="155">
        <v>273</v>
      </c>
      <c r="BY314" s="155">
        <v>303</v>
      </c>
      <c r="BZ314" s="155">
        <v>360</v>
      </c>
      <c r="CA314" s="155">
        <v>418</v>
      </c>
      <c r="CB314" s="155">
        <v>475</v>
      </c>
      <c r="CC314" s="155">
        <v>533</v>
      </c>
      <c r="CD314" s="155">
        <v>540</v>
      </c>
      <c r="CE314" s="691"/>
      <c r="CF314" s="701">
        <v>200</v>
      </c>
      <c r="CG314" s="303" t="s">
        <v>1165</v>
      </c>
      <c r="CH314" s="155">
        <v>332</v>
      </c>
      <c r="CI314" s="155">
        <v>332</v>
      </c>
      <c r="CJ314" s="156">
        <v>332</v>
      </c>
      <c r="CK314" s="155">
        <v>373</v>
      </c>
      <c r="CL314" s="155">
        <v>432</v>
      </c>
      <c r="CM314" s="156">
        <v>432</v>
      </c>
      <c r="CN314" s="155">
        <v>432</v>
      </c>
      <c r="CO314" s="156">
        <v>432</v>
      </c>
      <c r="CP314" s="155">
        <v>332</v>
      </c>
      <c r="CQ314" s="155">
        <v>332</v>
      </c>
      <c r="CR314" s="156">
        <v>332</v>
      </c>
      <c r="CS314" s="155">
        <v>332</v>
      </c>
      <c r="CT314" s="155">
        <v>332</v>
      </c>
      <c r="CU314" s="155">
        <v>342</v>
      </c>
      <c r="CV314" s="156">
        <v>407</v>
      </c>
      <c r="CW314" s="155">
        <v>432</v>
      </c>
      <c r="CX314" s="155">
        <v>332</v>
      </c>
      <c r="CY314" s="155">
        <v>332</v>
      </c>
      <c r="CZ314" s="155">
        <v>332</v>
      </c>
      <c r="DA314" s="155">
        <v>332</v>
      </c>
      <c r="DB314" s="155">
        <v>332</v>
      </c>
      <c r="DC314" s="155">
        <v>342</v>
      </c>
      <c r="DD314" s="155">
        <v>407</v>
      </c>
      <c r="DE314" s="155">
        <v>432</v>
      </c>
    </row>
    <row r="315" spans="1:109">
      <c r="A315" s="143">
        <v>315</v>
      </c>
      <c r="B315" s="691"/>
      <c r="C315" s="702"/>
      <c r="D315" s="304" t="s">
        <v>1166</v>
      </c>
      <c r="E315" s="157">
        <v>41</v>
      </c>
      <c r="F315" s="157">
        <v>41</v>
      </c>
      <c r="G315" s="158">
        <v>41</v>
      </c>
      <c r="H315" s="157">
        <v>41</v>
      </c>
      <c r="I315" s="157">
        <v>37</v>
      </c>
      <c r="J315" s="158">
        <v>30</v>
      </c>
      <c r="K315" s="157">
        <v>25</v>
      </c>
      <c r="L315" s="158">
        <v>22</v>
      </c>
      <c r="M315" s="157">
        <v>24</v>
      </c>
      <c r="N315" s="157">
        <v>24</v>
      </c>
      <c r="O315" s="158">
        <v>24</v>
      </c>
      <c r="P315" s="157">
        <v>24</v>
      </c>
      <c r="Q315" s="157">
        <v>24</v>
      </c>
      <c r="R315" s="157">
        <v>24</v>
      </c>
      <c r="S315" s="158">
        <v>24</v>
      </c>
      <c r="T315" s="157">
        <v>22</v>
      </c>
      <c r="U315" s="157">
        <v>24</v>
      </c>
      <c r="V315" s="157">
        <v>24</v>
      </c>
      <c r="W315" s="157">
        <v>24</v>
      </c>
      <c r="X315" s="157">
        <v>24</v>
      </c>
      <c r="Y315" s="157">
        <v>24</v>
      </c>
      <c r="Z315" s="157">
        <v>24</v>
      </c>
      <c r="AA315" s="157">
        <v>24</v>
      </c>
      <c r="AB315" s="157">
        <v>22</v>
      </c>
      <c r="AC315" s="691"/>
      <c r="AD315" s="702"/>
      <c r="AE315" s="304" t="s">
        <v>1166</v>
      </c>
      <c r="AF315" s="157">
        <v>713</v>
      </c>
      <c r="AG315" s="157">
        <v>713</v>
      </c>
      <c r="AH315" s="158">
        <v>713</v>
      </c>
      <c r="AI315" s="157">
        <v>713</v>
      </c>
      <c r="AJ315" s="157">
        <v>632</v>
      </c>
      <c r="AK315" s="158">
        <v>514</v>
      </c>
      <c r="AL315" s="157">
        <v>431</v>
      </c>
      <c r="AM315" s="158">
        <v>373</v>
      </c>
      <c r="AN315" s="157">
        <v>713</v>
      </c>
      <c r="AO315" s="157">
        <v>713</v>
      </c>
      <c r="AP315" s="158">
        <v>713</v>
      </c>
      <c r="AQ315" s="157">
        <v>713</v>
      </c>
      <c r="AR315" s="157">
        <v>713</v>
      </c>
      <c r="AS315" s="157">
        <v>713</v>
      </c>
      <c r="AT315" s="158">
        <v>713</v>
      </c>
      <c r="AU315" s="157">
        <v>653</v>
      </c>
      <c r="AV315" s="157">
        <v>713</v>
      </c>
      <c r="AW315" s="157">
        <v>713</v>
      </c>
      <c r="AX315" s="157">
        <v>713</v>
      </c>
      <c r="AY315" s="157">
        <v>713</v>
      </c>
      <c r="AZ315" s="157">
        <v>713</v>
      </c>
      <c r="BA315" s="157">
        <v>713</v>
      </c>
      <c r="BB315" s="157">
        <v>713</v>
      </c>
      <c r="BC315" s="157">
        <v>653</v>
      </c>
      <c r="BD315" s="691"/>
      <c r="BE315" s="702"/>
      <c r="BF315" s="304" t="s">
        <v>1166</v>
      </c>
      <c r="BG315" s="157">
        <v>479</v>
      </c>
      <c r="BH315" s="157">
        <v>479</v>
      </c>
      <c r="BI315" s="158">
        <v>531</v>
      </c>
      <c r="BJ315" s="157">
        <v>631</v>
      </c>
      <c r="BK315" s="157">
        <v>649</v>
      </c>
      <c r="BL315" s="158">
        <v>600</v>
      </c>
      <c r="BM315" s="157">
        <v>564</v>
      </c>
      <c r="BN315" s="158">
        <v>540</v>
      </c>
      <c r="BO315" s="157">
        <v>274</v>
      </c>
      <c r="BP315" s="157">
        <v>274</v>
      </c>
      <c r="BQ315" s="158">
        <v>302</v>
      </c>
      <c r="BR315" s="157">
        <v>360</v>
      </c>
      <c r="BS315" s="157">
        <v>418</v>
      </c>
      <c r="BT315" s="157">
        <v>475</v>
      </c>
      <c r="BU315" s="158">
        <v>532</v>
      </c>
      <c r="BV315" s="157">
        <v>540</v>
      </c>
      <c r="BW315" s="157">
        <v>274</v>
      </c>
      <c r="BX315" s="157">
        <v>274</v>
      </c>
      <c r="BY315" s="157">
        <v>302</v>
      </c>
      <c r="BZ315" s="157">
        <v>360</v>
      </c>
      <c r="CA315" s="157">
        <v>418</v>
      </c>
      <c r="CB315" s="157">
        <v>475</v>
      </c>
      <c r="CC315" s="157">
        <v>532</v>
      </c>
      <c r="CD315" s="157">
        <v>540</v>
      </c>
      <c r="CE315" s="691"/>
      <c r="CF315" s="702"/>
      <c r="CG315" s="304" t="s">
        <v>1166</v>
      </c>
      <c r="CH315" s="157">
        <v>332</v>
      </c>
      <c r="CI315" s="157">
        <v>332</v>
      </c>
      <c r="CJ315" s="158">
        <v>332</v>
      </c>
      <c r="CK315" s="157">
        <v>373</v>
      </c>
      <c r="CL315" s="157">
        <v>432</v>
      </c>
      <c r="CM315" s="158">
        <v>432</v>
      </c>
      <c r="CN315" s="157">
        <v>432</v>
      </c>
      <c r="CO315" s="158">
        <v>432</v>
      </c>
      <c r="CP315" s="157">
        <v>332</v>
      </c>
      <c r="CQ315" s="157">
        <v>332</v>
      </c>
      <c r="CR315" s="158">
        <v>332</v>
      </c>
      <c r="CS315" s="157">
        <v>332</v>
      </c>
      <c r="CT315" s="157">
        <v>332</v>
      </c>
      <c r="CU315" s="157">
        <v>343</v>
      </c>
      <c r="CV315" s="158">
        <v>408</v>
      </c>
      <c r="CW315" s="157">
        <v>432</v>
      </c>
      <c r="CX315" s="157">
        <v>332</v>
      </c>
      <c r="CY315" s="157">
        <v>332</v>
      </c>
      <c r="CZ315" s="157">
        <v>332</v>
      </c>
      <c r="DA315" s="157">
        <v>332</v>
      </c>
      <c r="DB315" s="157">
        <v>332</v>
      </c>
      <c r="DC315" s="157">
        <v>343</v>
      </c>
      <c r="DD315" s="157">
        <v>408</v>
      </c>
      <c r="DE315" s="157">
        <v>432</v>
      </c>
    </row>
    <row r="316" spans="1:109">
      <c r="A316" s="143">
        <v>316</v>
      </c>
      <c r="B316" s="692"/>
      <c r="C316" s="703"/>
      <c r="D316" s="305" t="s">
        <v>1167</v>
      </c>
      <c r="E316" s="159">
        <v>41</v>
      </c>
      <c r="F316" s="159">
        <v>41</v>
      </c>
      <c r="G316" s="160">
        <v>41</v>
      </c>
      <c r="H316" s="159">
        <v>41</v>
      </c>
      <c r="I316" s="159">
        <v>37</v>
      </c>
      <c r="J316" s="160">
        <v>30</v>
      </c>
      <c r="K316" s="159">
        <v>25</v>
      </c>
      <c r="L316" s="160">
        <v>22</v>
      </c>
      <c r="M316" s="159">
        <v>24</v>
      </c>
      <c r="N316" s="159">
        <v>24</v>
      </c>
      <c r="O316" s="160">
        <v>24</v>
      </c>
      <c r="P316" s="159">
        <v>24</v>
      </c>
      <c r="Q316" s="159">
        <v>24</v>
      </c>
      <c r="R316" s="159">
        <v>24</v>
      </c>
      <c r="S316" s="160">
        <v>24</v>
      </c>
      <c r="T316" s="159">
        <v>22</v>
      </c>
      <c r="U316" s="159">
        <v>24</v>
      </c>
      <c r="V316" s="159">
        <v>24</v>
      </c>
      <c r="W316" s="159">
        <v>24</v>
      </c>
      <c r="X316" s="159">
        <v>24</v>
      </c>
      <c r="Y316" s="159">
        <v>24</v>
      </c>
      <c r="Z316" s="159">
        <v>24</v>
      </c>
      <c r="AA316" s="159">
        <v>24</v>
      </c>
      <c r="AB316" s="159">
        <v>22</v>
      </c>
      <c r="AC316" s="692"/>
      <c r="AD316" s="703"/>
      <c r="AE316" s="305" t="s">
        <v>1167</v>
      </c>
      <c r="AF316" s="159">
        <v>705</v>
      </c>
      <c r="AG316" s="159">
        <v>705</v>
      </c>
      <c r="AH316" s="160">
        <v>705</v>
      </c>
      <c r="AI316" s="159">
        <v>705</v>
      </c>
      <c r="AJ316" s="159">
        <v>634</v>
      </c>
      <c r="AK316" s="160">
        <v>513</v>
      </c>
      <c r="AL316" s="159">
        <v>431</v>
      </c>
      <c r="AM316" s="160">
        <v>372</v>
      </c>
      <c r="AN316" s="159">
        <v>713</v>
      </c>
      <c r="AO316" s="159">
        <v>713</v>
      </c>
      <c r="AP316" s="160">
        <v>713</v>
      </c>
      <c r="AQ316" s="159">
        <v>713</v>
      </c>
      <c r="AR316" s="159">
        <v>713</v>
      </c>
      <c r="AS316" s="159">
        <v>713</v>
      </c>
      <c r="AT316" s="160">
        <v>713</v>
      </c>
      <c r="AU316" s="159">
        <v>653</v>
      </c>
      <c r="AV316" s="159">
        <v>713</v>
      </c>
      <c r="AW316" s="159">
        <v>713</v>
      </c>
      <c r="AX316" s="159">
        <v>713</v>
      </c>
      <c r="AY316" s="159">
        <v>713</v>
      </c>
      <c r="AZ316" s="159">
        <v>713</v>
      </c>
      <c r="BA316" s="159">
        <v>713</v>
      </c>
      <c r="BB316" s="159">
        <v>713</v>
      </c>
      <c r="BC316" s="159">
        <v>653</v>
      </c>
      <c r="BD316" s="692"/>
      <c r="BE316" s="703"/>
      <c r="BF316" s="305" t="s">
        <v>1167</v>
      </c>
      <c r="BG316" s="159">
        <v>474</v>
      </c>
      <c r="BH316" s="159">
        <v>474</v>
      </c>
      <c r="BI316" s="160">
        <v>525</v>
      </c>
      <c r="BJ316" s="159">
        <v>624</v>
      </c>
      <c r="BK316" s="159">
        <v>651</v>
      </c>
      <c r="BL316" s="160">
        <v>598</v>
      </c>
      <c r="BM316" s="159">
        <v>564</v>
      </c>
      <c r="BN316" s="160">
        <v>540</v>
      </c>
      <c r="BO316" s="159">
        <v>273</v>
      </c>
      <c r="BP316" s="159">
        <v>273</v>
      </c>
      <c r="BQ316" s="160">
        <v>303</v>
      </c>
      <c r="BR316" s="159">
        <v>361</v>
      </c>
      <c r="BS316" s="159">
        <v>418</v>
      </c>
      <c r="BT316" s="159">
        <v>476</v>
      </c>
      <c r="BU316" s="160">
        <v>533</v>
      </c>
      <c r="BV316" s="159">
        <v>540</v>
      </c>
      <c r="BW316" s="159">
        <v>273</v>
      </c>
      <c r="BX316" s="159">
        <v>273</v>
      </c>
      <c r="BY316" s="159">
        <v>303</v>
      </c>
      <c r="BZ316" s="159">
        <v>361</v>
      </c>
      <c r="CA316" s="159">
        <v>418</v>
      </c>
      <c r="CB316" s="159">
        <v>476</v>
      </c>
      <c r="CC316" s="159">
        <v>533</v>
      </c>
      <c r="CD316" s="159">
        <v>540</v>
      </c>
      <c r="CE316" s="692"/>
      <c r="CF316" s="703"/>
      <c r="CG316" s="305" t="s">
        <v>1167</v>
      </c>
      <c r="CH316" s="159">
        <v>329</v>
      </c>
      <c r="CI316" s="159">
        <v>329</v>
      </c>
      <c r="CJ316" s="160">
        <v>329</v>
      </c>
      <c r="CK316" s="159">
        <v>368</v>
      </c>
      <c r="CL316" s="159">
        <v>432</v>
      </c>
      <c r="CM316" s="160">
        <v>432</v>
      </c>
      <c r="CN316" s="159">
        <v>432</v>
      </c>
      <c r="CO316" s="160">
        <v>432</v>
      </c>
      <c r="CP316" s="159">
        <v>332</v>
      </c>
      <c r="CQ316" s="159">
        <v>332</v>
      </c>
      <c r="CR316" s="160">
        <v>332</v>
      </c>
      <c r="CS316" s="159">
        <v>332</v>
      </c>
      <c r="CT316" s="159">
        <v>332</v>
      </c>
      <c r="CU316" s="159">
        <v>342</v>
      </c>
      <c r="CV316" s="160">
        <v>408</v>
      </c>
      <c r="CW316" s="159">
        <v>432</v>
      </c>
      <c r="CX316" s="159">
        <v>332</v>
      </c>
      <c r="CY316" s="159">
        <v>332</v>
      </c>
      <c r="CZ316" s="159">
        <v>332</v>
      </c>
      <c r="DA316" s="159">
        <v>332</v>
      </c>
      <c r="DB316" s="159">
        <v>332</v>
      </c>
      <c r="DC316" s="159">
        <v>342</v>
      </c>
      <c r="DD316" s="159">
        <v>408</v>
      </c>
      <c r="DE316" s="159">
        <v>432</v>
      </c>
    </row>
    <row r="317" spans="1:109">
      <c r="A317" s="143"/>
    </row>
    <row r="318" spans="1:109">
      <c r="A318" s="143"/>
    </row>
    <row r="319" spans="1:109">
      <c r="A319" s="143"/>
    </row>
    <row r="320" spans="1:109">
      <c r="A320" s="143"/>
    </row>
    <row r="321" spans="1:1">
      <c r="A321" s="143"/>
    </row>
    <row r="322" spans="1:1">
      <c r="A322" s="143"/>
    </row>
    <row r="323" spans="1:1">
      <c r="A323" s="143"/>
    </row>
    <row r="324" spans="1:1">
      <c r="A324" s="143"/>
    </row>
  </sheetData>
  <mergeCells count="720">
    <mergeCell ref="B3:AB3"/>
    <mergeCell ref="AC3:BC3"/>
    <mergeCell ref="BD3:CD3"/>
    <mergeCell ref="CE3:DE3"/>
    <mergeCell ref="B4:B6"/>
    <mergeCell ref="C4:C6"/>
    <mergeCell ref="D4:D6"/>
    <mergeCell ref="E4:L4"/>
    <mergeCell ref="M4:T4"/>
    <mergeCell ref="U4:AB4"/>
    <mergeCell ref="CH4:CO4"/>
    <mergeCell ref="CP4:CW4"/>
    <mergeCell ref="CX4:DE4"/>
    <mergeCell ref="CH5:CO5"/>
    <mergeCell ref="CP5:CW5"/>
    <mergeCell ref="CX5:DE5"/>
    <mergeCell ref="BD4:BD6"/>
    <mergeCell ref="BE4:BE6"/>
    <mergeCell ref="BF4:BF6"/>
    <mergeCell ref="BG4:BN4"/>
    <mergeCell ref="BO4:BV4"/>
    <mergeCell ref="BW4:CD4"/>
    <mergeCell ref="BG5:BN5"/>
    <mergeCell ref="BO5:BV5"/>
    <mergeCell ref="CG4:CG6"/>
    <mergeCell ref="AC4:AC6"/>
    <mergeCell ref="AD4:AD6"/>
    <mergeCell ref="AE4:AE6"/>
    <mergeCell ref="AF4:AM4"/>
    <mergeCell ref="AN4:AU4"/>
    <mergeCell ref="AV4:BC4"/>
    <mergeCell ref="CF19:CF21"/>
    <mergeCell ref="C22:C24"/>
    <mergeCell ref="AD22:AD24"/>
    <mergeCell ref="BE22:BE24"/>
    <mergeCell ref="CF22:CF24"/>
    <mergeCell ref="BW5:CD5"/>
    <mergeCell ref="E5:L5"/>
    <mergeCell ref="M5:T5"/>
    <mergeCell ref="U5:AB5"/>
    <mergeCell ref="AF5:AM5"/>
    <mergeCell ref="AN5:AU5"/>
    <mergeCell ref="AV5:BC5"/>
    <mergeCell ref="CE4:CE6"/>
    <mergeCell ref="CF4:CF6"/>
    <mergeCell ref="BE10:BE12"/>
    <mergeCell ref="CF10:CF12"/>
    <mergeCell ref="C17:C18"/>
    <mergeCell ref="AD17:AD18"/>
    <mergeCell ref="BE17:BE18"/>
    <mergeCell ref="CF17:CF18"/>
    <mergeCell ref="C7:C9"/>
    <mergeCell ref="AC7:AC36"/>
    <mergeCell ref="AD7:AD9"/>
    <mergeCell ref="BD7:BD36"/>
    <mergeCell ref="BE7:BE9"/>
    <mergeCell ref="C34:C36"/>
    <mergeCell ref="AD34:AD36"/>
    <mergeCell ref="BE34:BE36"/>
    <mergeCell ref="CF34:CF36"/>
    <mergeCell ref="B38:AB38"/>
    <mergeCell ref="AC38:BC38"/>
    <mergeCell ref="BD38:CD38"/>
    <mergeCell ref="CE38:DE38"/>
    <mergeCell ref="AD28:AD30"/>
    <mergeCell ref="BE28:BE30"/>
    <mergeCell ref="CF28:CF30"/>
    <mergeCell ref="C31:C33"/>
    <mergeCell ref="AD31:AD33"/>
    <mergeCell ref="BE31:BE33"/>
    <mergeCell ref="CF31:CF33"/>
    <mergeCell ref="B7:B36"/>
    <mergeCell ref="C19:C21"/>
    <mergeCell ref="AD19:AD21"/>
    <mergeCell ref="BE19:BE21"/>
    <mergeCell ref="C28:C30"/>
    <mergeCell ref="C25:C27"/>
    <mergeCell ref="AD25:AD27"/>
    <mergeCell ref="BE25:BE27"/>
    <mergeCell ref="CF25:CF27"/>
    <mergeCell ref="CE7:CE36"/>
    <mergeCell ref="CF7:CF9"/>
    <mergeCell ref="C10:C12"/>
    <mergeCell ref="AD10:AD12"/>
    <mergeCell ref="B39:B41"/>
    <mergeCell ref="C39:C41"/>
    <mergeCell ref="D39:D41"/>
    <mergeCell ref="E39:L39"/>
    <mergeCell ref="M39:T39"/>
    <mergeCell ref="U39:AB39"/>
    <mergeCell ref="E40:L40"/>
    <mergeCell ref="M40:T40"/>
    <mergeCell ref="U40:AB40"/>
    <mergeCell ref="AC39:AC41"/>
    <mergeCell ref="AD39:AD41"/>
    <mergeCell ref="AE39:AE41"/>
    <mergeCell ref="AF39:AM39"/>
    <mergeCell ref="AN39:AU39"/>
    <mergeCell ref="AV39:BC39"/>
    <mergeCell ref="AF40:AM40"/>
    <mergeCell ref="AN40:AU40"/>
    <mergeCell ref="AV40:BC40"/>
    <mergeCell ref="BD39:BD41"/>
    <mergeCell ref="BE39:BE41"/>
    <mergeCell ref="BF39:BF41"/>
    <mergeCell ref="BG39:BN39"/>
    <mergeCell ref="BO39:BV39"/>
    <mergeCell ref="BW39:CD39"/>
    <mergeCell ref="BG40:BN40"/>
    <mergeCell ref="BO40:BV40"/>
    <mergeCell ref="BW40:CD40"/>
    <mergeCell ref="CE39:CE41"/>
    <mergeCell ref="CF39:CF41"/>
    <mergeCell ref="CG39:CG41"/>
    <mergeCell ref="CH39:CO39"/>
    <mergeCell ref="CP39:CW39"/>
    <mergeCell ref="CX39:DE39"/>
    <mergeCell ref="CH40:CO40"/>
    <mergeCell ref="CP40:CW40"/>
    <mergeCell ref="CX40:DE40"/>
    <mergeCell ref="CF60:CF62"/>
    <mergeCell ref="CE42:CE71"/>
    <mergeCell ref="CF42:CF44"/>
    <mergeCell ref="C45:C47"/>
    <mergeCell ref="AD45:AD47"/>
    <mergeCell ref="BE45:BE47"/>
    <mergeCell ref="CF45:CF47"/>
    <mergeCell ref="C52:C53"/>
    <mergeCell ref="AD52:AD53"/>
    <mergeCell ref="BE52:BE53"/>
    <mergeCell ref="CF52:CF53"/>
    <mergeCell ref="C42:C44"/>
    <mergeCell ref="AC42:AC71"/>
    <mergeCell ref="AD42:AD44"/>
    <mergeCell ref="BD42:BD71"/>
    <mergeCell ref="BE42:BE44"/>
    <mergeCell ref="C69:C71"/>
    <mergeCell ref="AD69:AD71"/>
    <mergeCell ref="BE69:BE71"/>
    <mergeCell ref="CF69:CF71"/>
    <mergeCell ref="B73:AB73"/>
    <mergeCell ref="AC73:BC73"/>
    <mergeCell ref="BD73:CD73"/>
    <mergeCell ref="CE73:DE73"/>
    <mergeCell ref="AD63:AD65"/>
    <mergeCell ref="BE63:BE65"/>
    <mergeCell ref="CF63:CF65"/>
    <mergeCell ref="C66:C68"/>
    <mergeCell ref="AD66:AD68"/>
    <mergeCell ref="BE66:BE68"/>
    <mergeCell ref="CF66:CF68"/>
    <mergeCell ref="B42:B71"/>
    <mergeCell ref="C54:C56"/>
    <mergeCell ref="AD54:AD56"/>
    <mergeCell ref="BE54:BE56"/>
    <mergeCell ref="C63:C65"/>
    <mergeCell ref="CF54:CF56"/>
    <mergeCell ref="C57:C59"/>
    <mergeCell ref="AD57:AD59"/>
    <mergeCell ref="BE57:BE59"/>
    <mergeCell ref="CF57:CF59"/>
    <mergeCell ref="C60:C62"/>
    <mergeCell ref="AD60:AD62"/>
    <mergeCell ref="BE60:BE62"/>
    <mergeCell ref="B74:B76"/>
    <mergeCell ref="C74:C76"/>
    <mergeCell ref="D74:D76"/>
    <mergeCell ref="E74:L74"/>
    <mergeCell ref="M74:T74"/>
    <mergeCell ref="U74:AB74"/>
    <mergeCell ref="E75:L75"/>
    <mergeCell ref="M75:T75"/>
    <mergeCell ref="U75:AB75"/>
    <mergeCell ref="AC74:AC76"/>
    <mergeCell ref="AD74:AD76"/>
    <mergeCell ref="AE74:AE76"/>
    <mergeCell ref="AF74:AM74"/>
    <mergeCell ref="AN74:AU74"/>
    <mergeCell ref="AV74:BC74"/>
    <mergeCell ref="AF75:AM75"/>
    <mergeCell ref="AN75:AU75"/>
    <mergeCell ref="AV75:BC75"/>
    <mergeCell ref="BD74:BD76"/>
    <mergeCell ref="BE74:BE76"/>
    <mergeCell ref="BF74:BF76"/>
    <mergeCell ref="BG74:BN74"/>
    <mergeCell ref="BO74:BV74"/>
    <mergeCell ref="BW74:CD74"/>
    <mergeCell ref="BG75:BN75"/>
    <mergeCell ref="BO75:BV75"/>
    <mergeCell ref="BW75:CD75"/>
    <mergeCell ref="CE74:CE76"/>
    <mergeCell ref="CF74:CF76"/>
    <mergeCell ref="CG74:CG76"/>
    <mergeCell ref="CH74:CO74"/>
    <mergeCell ref="CP74:CW74"/>
    <mergeCell ref="CX74:DE74"/>
    <mergeCell ref="CH75:CO75"/>
    <mergeCell ref="CP75:CW75"/>
    <mergeCell ref="CX75:DE75"/>
    <mergeCell ref="CF95:CF97"/>
    <mergeCell ref="CE77:CE106"/>
    <mergeCell ref="CF77:CF79"/>
    <mergeCell ref="C80:C82"/>
    <mergeCell ref="AD80:AD82"/>
    <mergeCell ref="BE80:BE82"/>
    <mergeCell ref="CF80:CF82"/>
    <mergeCell ref="C87:C88"/>
    <mergeCell ref="AD87:AD88"/>
    <mergeCell ref="BE87:BE88"/>
    <mergeCell ref="CF87:CF88"/>
    <mergeCell ref="C77:C79"/>
    <mergeCell ref="AC77:AC106"/>
    <mergeCell ref="AD77:AD79"/>
    <mergeCell ref="BD77:BD106"/>
    <mergeCell ref="BE77:BE79"/>
    <mergeCell ref="C104:C106"/>
    <mergeCell ref="AD104:AD106"/>
    <mergeCell ref="BE104:BE106"/>
    <mergeCell ref="CF104:CF106"/>
    <mergeCell ref="B108:AB108"/>
    <mergeCell ref="AC108:BC108"/>
    <mergeCell ref="BD108:CD108"/>
    <mergeCell ref="CE108:DE108"/>
    <mergeCell ref="AD98:AD100"/>
    <mergeCell ref="BE98:BE100"/>
    <mergeCell ref="CF98:CF100"/>
    <mergeCell ref="C101:C103"/>
    <mergeCell ref="AD101:AD103"/>
    <mergeCell ref="BE101:BE103"/>
    <mergeCell ref="CF101:CF103"/>
    <mergeCell ref="B77:B106"/>
    <mergeCell ref="C89:C91"/>
    <mergeCell ref="AD89:AD91"/>
    <mergeCell ref="BE89:BE91"/>
    <mergeCell ref="C98:C100"/>
    <mergeCell ref="CF89:CF91"/>
    <mergeCell ref="C92:C94"/>
    <mergeCell ref="AD92:AD94"/>
    <mergeCell ref="BE92:BE94"/>
    <mergeCell ref="CF92:CF94"/>
    <mergeCell ref="C95:C97"/>
    <mergeCell ref="AD95:AD97"/>
    <mergeCell ref="BE95:BE97"/>
    <mergeCell ref="B109:B111"/>
    <mergeCell ref="C109:C111"/>
    <mergeCell ref="D109:D111"/>
    <mergeCell ref="E109:L109"/>
    <mergeCell ref="M109:T109"/>
    <mergeCell ref="U109:AB109"/>
    <mergeCell ref="E110:L110"/>
    <mergeCell ref="M110:T110"/>
    <mergeCell ref="U110:AB110"/>
    <mergeCell ref="AC109:AC111"/>
    <mergeCell ref="AD109:AD111"/>
    <mergeCell ref="AE109:AE111"/>
    <mergeCell ref="AF109:AM109"/>
    <mergeCell ref="AN109:AU109"/>
    <mergeCell ref="AV109:BC109"/>
    <mergeCell ref="AF110:AM110"/>
    <mergeCell ref="AN110:AU110"/>
    <mergeCell ref="AV110:BC110"/>
    <mergeCell ref="BD109:BD111"/>
    <mergeCell ref="BE109:BE111"/>
    <mergeCell ref="BF109:BF111"/>
    <mergeCell ref="BG109:BN109"/>
    <mergeCell ref="BO109:BV109"/>
    <mergeCell ref="BW109:CD109"/>
    <mergeCell ref="BG110:BN110"/>
    <mergeCell ref="BO110:BV110"/>
    <mergeCell ref="BW110:CD110"/>
    <mergeCell ref="CE109:CE111"/>
    <mergeCell ref="CF109:CF111"/>
    <mergeCell ref="CG109:CG111"/>
    <mergeCell ref="CH109:CO109"/>
    <mergeCell ref="CP109:CW109"/>
    <mergeCell ref="CX109:DE109"/>
    <mergeCell ref="CH110:CO110"/>
    <mergeCell ref="CP110:CW110"/>
    <mergeCell ref="CX110:DE110"/>
    <mergeCell ref="CF130:CF132"/>
    <mergeCell ref="CE112:CE141"/>
    <mergeCell ref="CF112:CF114"/>
    <mergeCell ref="C115:C117"/>
    <mergeCell ref="AD115:AD117"/>
    <mergeCell ref="BE115:BE117"/>
    <mergeCell ref="CF115:CF117"/>
    <mergeCell ref="C122:C123"/>
    <mergeCell ref="AD122:AD123"/>
    <mergeCell ref="BE122:BE123"/>
    <mergeCell ref="CF122:CF123"/>
    <mergeCell ref="C112:C114"/>
    <mergeCell ref="AC112:AC141"/>
    <mergeCell ref="AD112:AD114"/>
    <mergeCell ref="BD112:BD141"/>
    <mergeCell ref="BE112:BE114"/>
    <mergeCell ref="C139:C141"/>
    <mergeCell ref="AD139:AD141"/>
    <mergeCell ref="BE139:BE141"/>
    <mergeCell ref="CF139:CF141"/>
    <mergeCell ref="B143:AB143"/>
    <mergeCell ref="AC143:BC143"/>
    <mergeCell ref="BD143:CD143"/>
    <mergeCell ref="CE143:DE143"/>
    <mergeCell ref="AD133:AD135"/>
    <mergeCell ref="BE133:BE135"/>
    <mergeCell ref="CF133:CF135"/>
    <mergeCell ref="C136:C138"/>
    <mergeCell ref="AD136:AD138"/>
    <mergeCell ref="BE136:BE138"/>
    <mergeCell ref="CF136:CF138"/>
    <mergeCell ref="B112:B141"/>
    <mergeCell ref="C124:C126"/>
    <mergeCell ref="AD124:AD126"/>
    <mergeCell ref="BE124:BE126"/>
    <mergeCell ref="C133:C135"/>
    <mergeCell ref="CF124:CF126"/>
    <mergeCell ref="C127:C129"/>
    <mergeCell ref="AD127:AD129"/>
    <mergeCell ref="BE127:BE129"/>
    <mergeCell ref="CF127:CF129"/>
    <mergeCell ref="C130:C132"/>
    <mergeCell ref="AD130:AD132"/>
    <mergeCell ref="BE130:BE132"/>
    <mergeCell ref="B144:B146"/>
    <mergeCell ref="C144:C146"/>
    <mergeCell ref="D144:D146"/>
    <mergeCell ref="E144:L144"/>
    <mergeCell ref="M144:T144"/>
    <mergeCell ref="U144:AB144"/>
    <mergeCell ref="E145:L145"/>
    <mergeCell ref="M145:T145"/>
    <mergeCell ref="U145:AB145"/>
    <mergeCell ref="AC144:AC146"/>
    <mergeCell ref="AD144:AD146"/>
    <mergeCell ref="AE144:AE146"/>
    <mergeCell ref="AF144:AM144"/>
    <mergeCell ref="AN144:AU144"/>
    <mergeCell ref="AV144:BC144"/>
    <mergeCell ref="AF145:AM145"/>
    <mergeCell ref="AN145:AU145"/>
    <mergeCell ref="AV145:BC145"/>
    <mergeCell ref="BD144:BD146"/>
    <mergeCell ref="BE144:BE146"/>
    <mergeCell ref="BF144:BF146"/>
    <mergeCell ref="BG144:BN144"/>
    <mergeCell ref="BO144:BV144"/>
    <mergeCell ref="BW144:CD144"/>
    <mergeCell ref="BG145:BN145"/>
    <mergeCell ref="BO145:BV145"/>
    <mergeCell ref="BW145:CD145"/>
    <mergeCell ref="CE144:CE146"/>
    <mergeCell ref="CF144:CF146"/>
    <mergeCell ref="CG144:CG146"/>
    <mergeCell ref="CH144:CO144"/>
    <mergeCell ref="CP144:CW144"/>
    <mergeCell ref="CX144:DE144"/>
    <mergeCell ref="CH145:CO145"/>
    <mergeCell ref="CP145:CW145"/>
    <mergeCell ref="CX145:DE145"/>
    <mergeCell ref="CF165:CF167"/>
    <mergeCell ref="CE147:CE176"/>
    <mergeCell ref="CF147:CF149"/>
    <mergeCell ref="C150:C152"/>
    <mergeCell ref="AD150:AD152"/>
    <mergeCell ref="BE150:BE152"/>
    <mergeCell ref="CF150:CF152"/>
    <mergeCell ref="C157:C158"/>
    <mergeCell ref="AD157:AD158"/>
    <mergeCell ref="BE157:BE158"/>
    <mergeCell ref="CF157:CF158"/>
    <mergeCell ref="C147:C149"/>
    <mergeCell ref="AC147:AC176"/>
    <mergeCell ref="AD147:AD149"/>
    <mergeCell ref="BD147:BD176"/>
    <mergeCell ref="BE147:BE149"/>
    <mergeCell ref="C174:C176"/>
    <mergeCell ref="AD174:AD176"/>
    <mergeCell ref="BE174:BE176"/>
    <mergeCell ref="CF174:CF176"/>
    <mergeCell ref="B178:AB178"/>
    <mergeCell ref="AC178:BC178"/>
    <mergeCell ref="BD178:CD178"/>
    <mergeCell ref="CE178:DE178"/>
    <mergeCell ref="AD168:AD170"/>
    <mergeCell ref="BE168:BE170"/>
    <mergeCell ref="CF168:CF170"/>
    <mergeCell ref="C171:C173"/>
    <mergeCell ref="AD171:AD173"/>
    <mergeCell ref="BE171:BE173"/>
    <mergeCell ref="CF171:CF173"/>
    <mergeCell ref="B147:B176"/>
    <mergeCell ref="C159:C161"/>
    <mergeCell ref="AD159:AD161"/>
    <mergeCell ref="BE159:BE161"/>
    <mergeCell ref="C168:C170"/>
    <mergeCell ref="CF159:CF161"/>
    <mergeCell ref="C162:C164"/>
    <mergeCell ref="AD162:AD164"/>
    <mergeCell ref="BE162:BE164"/>
    <mergeCell ref="CF162:CF164"/>
    <mergeCell ref="C165:C167"/>
    <mergeCell ref="AD165:AD167"/>
    <mergeCell ref="BE165:BE167"/>
    <mergeCell ref="B179:B181"/>
    <mergeCell ref="C179:C181"/>
    <mergeCell ref="D179:D181"/>
    <mergeCell ref="E179:L179"/>
    <mergeCell ref="M179:T179"/>
    <mergeCell ref="U179:AB179"/>
    <mergeCell ref="E180:L180"/>
    <mergeCell ref="M180:T180"/>
    <mergeCell ref="U180:AB180"/>
    <mergeCell ref="AC179:AC181"/>
    <mergeCell ref="AD179:AD181"/>
    <mergeCell ref="AE179:AE181"/>
    <mergeCell ref="AF179:AM179"/>
    <mergeCell ref="AN179:AU179"/>
    <mergeCell ref="AV179:BC179"/>
    <mergeCell ref="AF180:AM180"/>
    <mergeCell ref="AN180:AU180"/>
    <mergeCell ref="AV180:BC180"/>
    <mergeCell ref="BD179:BD181"/>
    <mergeCell ref="BE179:BE181"/>
    <mergeCell ref="BF179:BF181"/>
    <mergeCell ref="BG179:BN179"/>
    <mergeCell ref="BO179:BV179"/>
    <mergeCell ref="BW179:CD179"/>
    <mergeCell ref="BG180:BN180"/>
    <mergeCell ref="BO180:BV180"/>
    <mergeCell ref="BW180:CD180"/>
    <mergeCell ref="CE179:CE181"/>
    <mergeCell ref="CF179:CF181"/>
    <mergeCell ref="CG179:CG181"/>
    <mergeCell ref="CH179:CO179"/>
    <mergeCell ref="CP179:CW179"/>
    <mergeCell ref="CX179:DE179"/>
    <mergeCell ref="CH180:CO180"/>
    <mergeCell ref="CP180:CW180"/>
    <mergeCell ref="CX180:DE180"/>
    <mergeCell ref="CF200:CF202"/>
    <mergeCell ref="CE182:CE211"/>
    <mergeCell ref="CF182:CF184"/>
    <mergeCell ref="C185:C187"/>
    <mergeCell ref="AD185:AD187"/>
    <mergeCell ref="BE185:BE187"/>
    <mergeCell ref="CF185:CF187"/>
    <mergeCell ref="C192:C193"/>
    <mergeCell ref="AD192:AD193"/>
    <mergeCell ref="BE192:BE193"/>
    <mergeCell ref="CF192:CF193"/>
    <mergeCell ref="C182:C184"/>
    <mergeCell ref="AC182:AC211"/>
    <mergeCell ref="AD182:AD184"/>
    <mergeCell ref="BD182:BD211"/>
    <mergeCell ref="BE182:BE184"/>
    <mergeCell ref="C209:C211"/>
    <mergeCell ref="AD209:AD211"/>
    <mergeCell ref="BE209:BE211"/>
    <mergeCell ref="CF209:CF211"/>
    <mergeCell ref="B213:AB213"/>
    <mergeCell ref="AC213:BC213"/>
    <mergeCell ref="BD213:CD213"/>
    <mergeCell ref="CE213:DE213"/>
    <mergeCell ref="AD203:AD205"/>
    <mergeCell ref="BE203:BE205"/>
    <mergeCell ref="CF203:CF205"/>
    <mergeCell ref="C206:C208"/>
    <mergeCell ref="AD206:AD208"/>
    <mergeCell ref="BE206:BE208"/>
    <mergeCell ref="CF206:CF208"/>
    <mergeCell ref="B182:B211"/>
    <mergeCell ref="C194:C196"/>
    <mergeCell ref="AD194:AD196"/>
    <mergeCell ref="BE194:BE196"/>
    <mergeCell ref="C203:C205"/>
    <mergeCell ref="CF194:CF196"/>
    <mergeCell ref="C197:C199"/>
    <mergeCell ref="AD197:AD199"/>
    <mergeCell ref="BE197:BE199"/>
    <mergeCell ref="CF197:CF199"/>
    <mergeCell ref="C200:C202"/>
    <mergeCell ref="AD200:AD202"/>
    <mergeCell ref="BE200:BE202"/>
    <mergeCell ref="B214:B216"/>
    <mergeCell ref="C214:C216"/>
    <mergeCell ref="D214:D216"/>
    <mergeCell ref="E214:L214"/>
    <mergeCell ref="M214:T214"/>
    <mergeCell ref="U214:AB214"/>
    <mergeCell ref="E215:L215"/>
    <mergeCell ref="M215:T215"/>
    <mergeCell ref="U215:AB215"/>
    <mergeCell ref="AC214:AC216"/>
    <mergeCell ref="AD214:AD216"/>
    <mergeCell ref="AE214:AE216"/>
    <mergeCell ref="AF214:AM214"/>
    <mergeCell ref="AN214:AU214"/>
    <mergeCell ref="AV214:BC214"/>
    <mergeCell ref="AF215:AM215"/>
    <mergeCell ref="AN215:AU215"/>
    <mergeCell ref="AV215:BC215"/>
    <mergeCell ref="BD214:BD216"/>
    <mergeCell ref="BE214:BE216"/>
    <mergeCell ref="BF214:BF216"/>
    <mergeCell ref="BG214:BN214"/>
    <mergeCell ref="BO214:BV214"/>
    <mergeCell ref="BW214:CD214"/>
    <mergeCell ref="BG215:BN215"/>
    <mergeCell ref="BO215:BV215"/>
    <mergeCell ref="BW215:CD215"/>
    <mergeCell ref="CE214:CE216"/>
    <mergeCell ref="CF214:CF216"/>
    <mergeCell ref="CG214:CG216"/>
    <mergeCell ref="CH214:CO214"/>
    <mergeCell ref="CP214:CW214"/>
    <mergeCell ref="CX214:DE214"/>
    <mergeCell ref="CH215:CO215"/>
    <mergeCell ref="CP215:CW215"/>
    <mergeCell ref="CX215:DE215"/>
    <mergeCell ref="CF235:CF237"/>
    <mergeCell ref="CE217:CE246"/>
    <mergeCell ref="CF217:CF219"/>
    <mergeCell ref="C220:C222"/>
    <mergeCell ref="AD220:AD222"/>
    <mergeCell ref="BE220:BE222"/>
    <mergeCell ref="CF220:CF222"/>
    <mergeCell ref="C227:C228"/>
    <mergeCell ref="AD227:AD228"/>
    <mergeCell ref="BE227:BE228"/>
    <mergeCell ref="CF227:CF228"/>
    <mergeCell ref="C217:C219"/>
    <mergeCell ref="AC217:AC246"/>
    <mergeCell ref="AD217:AD219"/>
    <mergeCell ref="BD217:BD246"/>
    <mergeCell ref="BE217:BE219"/>
    <mergeCell ref="C244:C246"/>
    <mergeCell ref="AD244:AD246"/>
    <mergeCell ref="BE244:BE246"/>
    <mergeCell ref="CF244:CF246"/>
    <mergeCell ref="B248:AB248"/>
    <mergeCell ref="AC248:BC248"/>
    <mergeCell ref="BD248:CD248"/>
    <mergeCell ref="CE248:DE248"/>
    <mergeCell ref="AD238:AD240"/>
    <mergeCell ref="BE238:BE240"/>
    <mergeCell ref="CF238:CF240"/>
    <mergeCell ref="C241:C243"/>
    <mergeCell ref="AD241:AD243"/>
    <mergeCell ref="BE241:BE243"/>
    <mergeCell ref="CF241:CF243"/>
    <mergeCell ref="B217:B246"/>
    <mergeCell ref="C229:C231"/>
    <mergeCell ref="AD229:AD231"/>
    <mergeCell ref="BE229:BE231"/>
    <mergeCell ref="C238:C240"/>
    <mergeCell ref="CF229:CF231"/>
    <mergeCell ref="C232:C234"/>
    <mergeCell ref="AD232:AD234"/>
    <mergeCell ref="BE232:BE234"/>
    <mergeCell ref="CF232:CF234"/>
    <mergeCell ref="C235:C237"/>
    <mergeCell ref="AD235:AD237"/>
    <mergeCell ref="BE235:BE237"/>
    <mergeCell ref="B249:B251"/>
    <mergeCell ref="C249:C251"/>
    <mergeCell ref="D249:D251"/>
    <mergeCell ref="E249:L249"/>
    <mergeCell ref="M249:T249"/>
    <mergeCell ref="U249:AB249"/>
    <mergeCell ref="E250:L250"/>
    <mergeCell ref="M250:T250"/>
    <mergeCell ref="U250:AB250"/>
    <mergeCell ref="AC249:AC251"/>
    <mergeCell ref="AD249:AD251"/>
    <mergeCell ref="AE249:AE251"/>
    <mergeCell ref="AF249:AM249"/>
    <mergeCell ref="AN249:AU249"/>
    <mergeCell ref="AV249:BC249"/>
    <mergeCell ref="AF250:AM250"/>
    <mergeCell ref="AN250:AU250"/>
    <mergeCell ref="AV250:BC250"/>
    <mergeCell ref="BD249:BD251"/>
    <mergeCell ref="BE249:BE251"/>
    <mergeCell ref="BF249:BF251"/>
    <mergeCell ref="BG249:BN249"/>
    <mergeCell ref="BO249:BV249"/>
    <mergeCell ref="BW249:CD249"/>
    <mergeCell ref="BG250:BN250"/>
    <mergeCell ref="BO250:BV250"/>
    <mergeCell ref="BW250:CD250"/>
    <mergeCell ref="CE249:CE251"/>
    <mergeCell ref="CF249:CF251"/>
    <mergeCell ref="CG249:CG251"/>
    <mergeCell ref="CH249:CO249"/>
    <mergeCell ref="CP249:CW249"/>
    <mergeCell ref="CX249:DE249"/>
    <mergeCell ref="CH250:CO250"/>
    <mergeCell ref="CP250:CW250"/>
    <mergeCell ref="CX250:DE250"/>
    <mergeCell ref="CF270:CF272"/>
    <mergeCell ref="CE252:CE281"/>
    <mergeCell ref="CF252:CF254"/>
    <mergeCell ref="C255:C257"/>
    <mergeCell ref="AD255:AD257"/>
    <mergeCell ref="BE255:BE257"/>
    <mergeCell ref="CF255:CF257"/>
    <mergeCell ref="C262:C263"/>
    <mergeCell ref="AD262:AD263"/>
    <mergeCell ref="BE262:BE263"/>
    <mergeCell ref="CF262:CF263"/>
    <mergeCell ref="C252:C254"/>
    <mergeCell ref="AC252:AC281"/>
    <mergeCell ref="AD252:AD254"/>
    <mergeCell ref="BD252:BD281"/>
    <mergeCell ref="BE252:BE254"/>
    <mergeCell ref="C279:C281"/>
    <mergeCell ref="AD279:AD281"/>
    <mergeCell ref="BE279:BE281"/>
    <mergeCell ref="CF279:CF281"/>
    <mergeCell ref="B283:AB283"/>
    <mergeCell ref="AC283:BC283"/>
    <mergeCell ref="BD283:CD283"/>
    <mergeCell ref="CE283:DE283"/>
    <mergeCell ref="AD273:AD275"/>
    <mergeCell ref="BE273:BE275"/>
    <mergeCell ref="CF273:CF275"/>
    <mergeCell ref="C276:C278"/>
    <mergeCell ref="AD276:AD278"/>
    <mergeCell ref="BE276:BE278"/>
    <mergeCell ref="CF276:CF278"/>
    <mergeCell ref="B252:B281"/>
    <mergeCell ref="C264:C266"/>
    <mergeCell ref="AD264:AD266"/>
    <mergeCell ref="BE264:BE266"/>
    <mergeCell ref="C273:C275"/>
    <mergeCell ref="CF264:CF266"/>
    <mergeCell ref="C267:C269"/>
    <mergeCell ref="AD267:AD269"/>
    <mergeCell ref="BE267:BE269"/>
    <mergeCell ref="CF267:CF269"/>
    <mergeCell ref="C270:C272"/>
    <mergeCell ref="AD270:AD272"/>
    <mergeCell ref="BE270:BE272"/>
    <mergeCell ref="B284:B286"/>
    <mergeCell ref="C284:C286"/>
    <mergeCell ref="D284:D286"/>
    <mergeCell ref="E284:L284"/>
    <mergeCell ref="M284:T284"/>
    <mergeCell ref="U284:AB284"/>
    <mergeCell ref="E285:L285"/>
    <mergeCell ref="M285:T285"/>
    <mergeCell ref="U285:AB285"/>
    <mergeCell ref="AC284:AC286"/>
    <mergeCell ref="AD284:AD286"/>
    <mergeCell ref="AE284:AE286"/>
    <mergeCell ref="AF284:AM284"/>
    <mergeCell ref="AN284:AU284"/>
    <mergeCell ref="AV284:BC284"/>
    <mergeCell ref="AF285:AM285"/>
    <mergeCell ref="AN285:AU285"/>
    <mergeCell ref="AV285:BC285"/>
    <mergeCell ref="BD284:BD286"/>
    <mergeCell ref="BE284:BE286"/>
    <mergeCell ref="BF284:BF286"/>
    <mergeCell ref="BG284:BN284"/>
    <mergeCell ref="BO284:BV284"/>
    <mergeCell ref="BW284:CD284"/>
    <mergeCell ref="BG285:BN285"/>
    <mergeCell ref="BO285:BV285"/>
    <mergeCell ref="BW285:CD285"/>
    <mergeCell ref="CE284:CE286"/>
    <mergeCell ref="CF284:CF286"/>
    <mergeCell ref="CG284:CG286"/>
    <mergeCell ref="CH284:CO284"/>
    <mergeCell ref="CP284:CW284"/>
    <mergeCell ref="CX284:DE284"/>
    <mergeCell ref="CH285:CO285"/>
    <mergeCell ref="CP285:CW285"/>
    <mergeCell ref="CX285:DE285"/>
    <mergeCell ref="B287:B316"/>
    <mergeCell ref="C287:C289"/>
    <mergeCell ref="AC287:AC316"/>
    <mergeCell ref="AD287:AD289"/>
    <mergeCell ref="BD287:BD316"/>
    <mergeCell ref="BE287:BE289"/>
    <mergeCell ref="C299:C301"/>
    <mergeCell ref="AD299:AD301"/>
    <mergeCell ref="BE299:BE301"/>
    <mergeCell ref="C308:C310"/>
    <mergeCell ref="BE308:BE310"/>
    <mergeCell ref="C311:C313"/>
    <mergeCell ref="AD311:AD313"/>
    <mergeCell ref="BE311:BE313"/>
    <mergeCell ref="C302:C304"/>
    <mergeCell ref="AD302:AD304"/>
    <mergeCell ref="BE302:BE304"/>
    <mergeCell ref="CF302:CF304"/>
    <mergeCell ref="C305:C307"/>
    <mergeCell ref="AD305:AD307"/>
    <mergeCell ref="BE305:BE307"/>
    <mergeCell ref="CF305:CF307"/>
    <mergeCell ref="CE287:CE316"/>
    <mergeCell ref="CF287:CF289"/>
    <mergeCell ref="C290:C292"/>
    <mergeCell ref="AD290:AD292"/>
    <mergeCell ref="BE290:BE292"/>
    <mergeCell ref="CF290:CF292"/>
    <mergeCell ref="C297:C298"/>
    <mergeCell ref="AD297:AD298"/>
    <mergeCell ref="BE297:BE298"/>
    <mergeCell ref="CF297:CF298"/>
    <mergeCell ref="C314:C316"/>
    <mergeCell ref="AD314:AD316"/>
    <mergeCell ref="BE314:BE316"/>
    <mergeCell ref="CF314:CF316"/>
    <mergeCell ref="AD308:AD310"/>
    <mergeCell ref="CF308:CF310"/>
    <mergeCell ref="CF311:CF313"/>
    <mergeCell ref="CF299:CF30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BFD5A-8372-4F29-A169-B36A15392816}">
  <sheetPr codeName="Sheet9"/>
  <dimension ref="B1:S34"/>
  <sheetViews>
    <sheetView workbookViewId="0"/>
  </sheetViews>
  <sheetFormatPr baseColWidth="10" defaultColWidth="9.33203125" defaultRowHeight="14.4"/>
  <cols>
    <col min="1" max="1" width="5" customWidth="1"/>
    <col min="2" max="2" width="8.44140625" bestFit="1" customWidth="1"/>
    <col min="3" max="3" width="13.33203125" bestFit="1" customWidth="1"/>
    <col min="4" max="4" width="13.44140625" bestFit="1" customWidth="1"/>
    <col min="5" max="5" width="6.6640625" bestFit="1" customWidth="1"/>
    <col min="6" max="6" width="15" bestFit="1" customWidth="1"/>
    <col min="7" max="7" width="10.33203125" bestFit="1" customWidth="1"/>
    <col min="8" max="8" width="10.33203125" customWidth="1"/>
    <col min="10" max="10" width="8.44140625" bestFit="1" customWidth="1"/>
    <col min="11" max="11" width="13.33203125" bestFit="1" customWidth="1"/>
    <col min="12" max="12" width="14.6640625" bestFit="1" customWidth="1"/>
    <col min="13" max="14" width="15.33203125" bestFit="1" customWidth="1"/>
    <col min="15" max="15" width="6.6640625" bestFit="1" customWidth="1"/>
    <col min="16" max="16" width="19.44140625" bestFit="1" customWidth="1"/>
    <col min="17" max="17" width="10.33203125" bestFit="1" customWidth="1"/>
    <col min="18" max="18" width="10.33203125" customWidth="1"/>
    <col min="24" max="24" width="12.33203125" bestFit="1" customWidth="1"/>
  </cols>
  <sheetData>
    <row r="1" spans="2:19">
      <c r="B1" s="592" t="s">
        <v>1206</v>
      </c>
      <c r="C1" s="593"/>
      <c r="D1" s="593"/>
      <c r="E1" s="593"/>
      <c r="F1" s="593"/>
      <c r="G1" s="594"/>
      <c r="H1" s="1"/>
      <c r="J1" s="592" t="s">
        <v>1207</v>
      </c>
      <c r="K1" s="593"/>
      <c r="L1" s="593"/>
      <c r="M1" s="593"/>
      <c r="N1" s="593"/>
      <c r="O1" s="593"/>
      <c r="P1" s="593"/>
      <c r="Q1" s="594"/>
      <c r="R1" s="1"/>
      <c r="S1">
        <v>5</v>
      </c>
    </row>
    <row r="2" spans="2:19">
      <c r="B2" s="725" t="s">
        <v>1208</v>
      </c>
      <c r="C2" s="591"/>
      <c r="D2" s="591"/>
      <c r="E2" s="591"/>
      <c r="F2" s="591"/>
      <c r="G2" s="726"/>
      <c r="H2" s="1"/>
      <c r="J2" s="725" t="s">
        <v>1208</v>
      </c>
      <c r="K2" s="591"/>
      <c r="L2" s="591"/>
      <c r="M2" s="591"/>
      <c r="N2" s="591"/>
      <c r="O2" s="591"/>
      <c r="P2" s="591"/>
      <c r="Q2" s="726"/>
      <c r="R2" s="1"/>
    </row>
    <row r="3" spans="2:19">
      <c r="B3" s="2" t="s">
        <v>1209</v>
      </c>
      <c r="C3" s="1" t="s">
        <v>1210</v>
      </c>
      <c r="D3" t="s">
        <v>1211</v>
      </c>
      <c r="E3" t="s">
        <v>1212</v>
      </c>
      <c r="F3" t="s">
        <v>1213</v>
      </c>
      <c r="G3" s="30" t="s">
        <v>1214</v>
      </c>
      <c r="H3" s="1" t="s">
        <v>1215</v>
      </c>
      <c r="J3" s="2" t="s">
        <v>1209</v>
      </c>
      <c r="K3" s="1" t="s">
        <v>1210</v>
      </c>
      <c r="L3" s="1" t="s">
        <v>1216</v>
      </c>
      <c r="M3" s="1" t="s">
        <v>1217</v>
      </c>
      <c r="N3" s="1" t="s">
        <v>1218</v>
      </c>
      <c r="O3" t="s">
        <v>1212</v>
      </c>
      <c r="P3" s="1" t="str">
        <f>+CONCATENATE("Patas por ",S1, "  Rieles")</f>
        <v>Patas por 5  Rieles</v>
      </c>
      <c r="Q3" s="30" t="s">
        <v>1214</v>
      </c>
      <c r="R3" s="1" t="s">
        <v>1215</v>
      </c>
    </row>
    <row r="4" spans="2:19">
      <c r="B4" s="4">
        <v>5</v>
      </c>
      <c r="C4" s="1">
        <v>1.57</v>
      </c>
      <c r="D4" s="1">
        <f t="shared" ref="D4:D34" si="0">ROUNDDOWN(TAN(RADIANS(B4))*C4,2)</f>
        <v>0.13</v>
      </c>
      <c r="E4" s="1">
        <f t="shared" ref="E4:E34" si="1">+D4+C4</f>
        <v>1.7000000000000002</v>
      </c>
      <c r="F4" s="1">
        <f t="shared" ref="F4:F34" si="2">ROUNDDOWN(4.22/E4,0)</f>
        <v>2</v>
      </c>
      <c r="G4" s="3">
        <f t="shared" ref="G4:G34" si="3">+F4*E4-4.22</f>
        <v>-0.8199999999999994</v>
      </c>
      <c r="H4" s="36">
        <f>FLOOR(DEGREES(TANH(0.09/C4)),0.05)</f>
        <v>3.25</v>
      </c>
      <c r="J4" s="4">
        <v>5</v>
      </c>
      <c r="K4" s="1">
        <f t="shared" ref="K4:K34" si="4">ROUNDDOWN(2+5/6*2+0.1,2)</f>
        <v>3.76</v>
      </c>
      <c r="L4" s="1">
        <f>ROUNDDOWN(TAN(RADIANS(J4))*1.25,2)</f>
        <v>0.1</v>
      </c>
      <c r="M4" s="1">
        <f>ROUNDDOWN(TAN(RADIANS(J4))*2.5,2)</f>
        <v>0.21</v>
      </c>
      <c r="N4" s="1">
        <f>ROUNDDOWN(TAN(RADIANS(J4))*3.75,2)</f>
        <v>0.32</v>
      </c>
      <c r="O4" s="1">
        <f t="shared" ref="O4:O17" si="5">+M4+L4+N4+K4</f>
        <v>4.3899999999999997</v>
      </c>
      <c r="P4" s="1">
        <f>ROUNDDOWN((4.22*$S$1)/O4,0)</f>
        <v>4</v>
      </c>
      <c r="Q4" s="3">
        <f>P4*O4-4.22*$S$1</f>
        <v>-3.5399999999999991</v>
      </c>
      <c r="R4" s="36">
        <f>FLOOR(DEGREES(TANH(0.09/K4)),0.05)</f>
        <v>1.35</v>
      </c>
    </row>
    <row r="5" spans="2:19">
      <c r="B5" s="4">
        <v>6</v>
      </c>
      <c r="C5" s="1">
        <v>1.57</v>
      </c>
      <c r="D5" s="1">
        <f t="shared" si="0"/>
        <v>0.16</v>
      </c>
      <c r="E5" s="1">
        <f t="shared" si="1"/>
        <v>1.73</v>
      </c>
      <c r="F5" s="1">
        <f t="shared" si="2"/>
        <v>2</v>
      </c>
      <c r="G5" s="3">
        <f t="shared" si="3"/>
        <v>-0.75999999999999979</v>
      </c>
      <c r="H5" s="36">
        <f t="shared" ref="H5:H34" si="6">FLOOR(DEGREES(TANH(0.09/C5)),0.05)</f>
        <v>3.25</v>
      </c>
      <c r="J5" s="4">
        <v>6</v>
      </c>
      <c r="K5" s="1">
        <f t="shared" si="4"/>
        <v>3.76</v>
      </c>
      <c r="L5" s="1">
        <f t="shared" ref="L5:L34" si="7">ROUNDDOWN(TAN(RADIANS(J5))*1.6,2)</f>
        <v>0.16</v>
      </c>
      <c r="M5" s="1">
        <f t="shared" ref="M5:M34" si="8">ROUNDDOWN(TAN(RADIANS(J5))*3.2,2)</f>
        <v>0.33</v>
      </c>
      <c r="N5" s="1">
        <f t="shared" ref="N5:N34" si="9">ROUNDDOWN(TAN(RADIANS(J5))*3.75,2)</f>
        <v>0.39</v>
      </c>
      <c r="O5" s="1">
        <f t="shared" si="5"/>
        <v>4.6399999999999997</v>
      </c>
      <c r="P5" s="1">
        <f t="shared" ref="P5:P34" si="10">ROUNDDOWN((4.22*$S$1)/O5,0)</f>
        <v>4</v>
      </c>
      <c r="Q5" s="3">
        <f t="shared" ref="Q5:Q34" si="11">K5+P5*O5-4.22*3</f>
        <v>9.66</v>
      </c>
      <c r="R5" s="36">
        <f t="shared" ref="R5:R34" si="12">FLOOR(DEGREES(TANH(0.09/K5)),0.05)</f>
        <v>1.35</v>
      </c>
    </row>
    <row r="6" spans="2:19">
      <c r="B6" s="4">
        <v>7</v>
      </c>
      <c r="C6" s="1">
        <v>1.57</v>
      </c>
      <c r="D6" s="1">
        <f t="shared" si="0"/>
        <v>0.19</v>
      </c>
      <c r="E6" s="1">
        <f t="shared" si="1"/>
        <v>1.76</v>
      </c>
      <c r="F6" s="1">
        <f t="shared" si="2"/>
        <v>2</v>
      </c>
      <c r="G6" s="3">
        <f t="shared" si="3"/>
        <v>-0.69999999999999973</v>
      </c>
      <c r="H6" s="36">
        <f t="shared" si="6"/>
        <v>3.25</v>
      </c>
      <c r="J6" s="4">
        <v>7</v>
      </c>
      <c r="K6" s="1">
        <f t="shared" si="4"/>
        <v>3.76</v>
      </c>
      <c r="L6" s="1">
        <f t="shared" si="7"/>
        <v>0.19</v>
      </c>
      <c r="M6" s="1">
        <f t="shared" si="8"/>
        <v>0.39</v>
      </c>
      <c r="N6" s="1">
        <f t="shared" si="9"/>
        <v>0.46</v>
      </c>
      <c r="O6" s="1">
        <f t="shared" si="5"/>
        <v>4.8</v>
      </c>
      <c r="P6" s="1">
        <f t="shared" si="10"/>
        <v>4</v>
      </c>
      <c r="Q6" s="3">
        <f t="shared" si="11"/>
        <v>10.3</v>
      </c>
      <c r="R6" s="36">
        <f t="shared" si="12"/>
        <v>1.35</v>
      </c>
    </row>
    <row r="7" spans="2:19">
      <c r="B7" s="4">
        <v>8</v>
      </c>
      <c r="C7" s="1">
        <v>1.57</v>
      </c>
      <c r="D7" s="1">
        <f t="shared" si="0"/>
        <v>0.22</v>
      </c>
      <c r="E7" s="1">
        <f t="shared" si="1"/>
        <v>1.79</v>
      </c>
      <c r="F7" s="1">
        <f t="shared" si="2"/>
        <v>2</v>
      </c>
      <c r="G7" s="3">
        <f t="shared" si="3"/>
        <v>-0.63999999999999968</v>
      </c>
      <c r="H7" s="36">
        <f t="shared" si="6"/>
        <v>3.25</v>
      </c>
      <c r="J7" s="4">
        <v>8</v>
      </c>
      <c r="K7" s="1">
        <f t="shared" si="4"/>
        <v>3.76</v>
      </c>
      <c r="L7" s="1">
        <f t="shared" si="7"/>
        <v>0.22</v>
      </c>
      <c r="M7" s="1">
        <f t="shared" si="8"/>
        <v>0.44</v>
      </c>
      <c r="N7" s="1">
        <f t="shared" si="9"/>
        <v>0.52</v>
      </c>
      <c r="O7" s="1">
        <f t="shared" si="5"/>
        <v>4.9399999999999995</v>
      </c>
      <c r="P7" s="1">
        <f t="shared" si="10"/>
        <v>4</v>
      </c>
      <c r="Q7" s="3">
        <f t="shared" si="11"/>
        <v>10.859999999999996</v>
      </c>
      <c r="R7" s="36">
        <f t="shared" si="12"/>
        <v>1.35</v>
      </c>
    </row>
    <row r="8" spans="2:19">
      <c r="B8" s="4">
        <v>9</v>
      </c>
      <c r="C8" s="1">
        <v>1.57</v>
      </c>
      <c r="D8" s="1">
        <f t="shared" si="0"/>
        <v>0.24</v>
      </c>
      <c r="E8" s="1">
        <f t="shared" si="1"/>
        <v>1.81</v>
      </c>
      <c r="F8" s="1">
        <f t="shared" si="2"/>
        <v>2</v>
      </c>
      <c r="G8" s="3">
        <f t="shared" si="3"/>
        <v>-0.59999999999999964</v>
      </c>
      <c r="H8" s="36">
        <f t="shared" si="6"/>
        <v>3.25</v>
      </c>
      <c r="J8" s="4">
        <v>9</v>
      </c>
      <c r="K8" s="1">
        <f t="shared" si="4"/>
        <v>3.76</v>
      </c>
      <c r="L8" s="1">
        <f t="shared" si="7"/>
        <v>0.25</v>
      </c>
      <c r="M8" s="1">
        <f t="shared" si="8"/>
        <v>0.5</v>
      </c>
      <c r="N8" s="1">
        <f t="shared" si="9"/>
        <v>0.59</v>
      </c>
      <c r="O8" s="1">
        <f t="shared" si="5"/>
        <v>5.0999999999999996</v>
      </c>
      <c r="P8" s="1">
        <f t="shared" si="10"/>
        <v>4</v>
      </c>
      <c r="Q8" s="3">
        <f t="shared" si="11"/>
        <v>11.499999999999996</v>
      </c>
      <c r="R8" s="36">
        <f t="shared" si="12"/>
        <v>1.35</v>
      </c>
    </row>
    <row r="9" spans="2:19">
      <c r="B9" s="4">
        <v>10</v>
      </c>
      <c r="C9" s="1">
        <v>1.57</v>
      </c>
      <c r="D9" s="1">
        <f t="shared" si="0"/>
        <v>0.27</v>
      </c>
      <c r="E9" s="1">
        <f t="shared" si="1"/>
        <v>1.84</v>
      </c>
      <c r="F9" s="1">
        <f t="shared" si="2"/>
        <v>2</v>
      </c>
      <c r="G9" s="3">
        <f t="shared" si="3"/>
        <v>-0.53999999999999959</v>
      </c>
      <c r="H9" s="36">
        <f t="shared" si="6"/>
        <v>3.25</v>
      </c>
      <c r="J9" s="31">
        <v>10</v>
      </c>
      <c r="K9" s="32">
        <f t="shared" si="4"/>
        <v>3.76</v>
      </c>
      <c r="L9" s="32">
        <f t="shared" si="7"/>
        <v>0.28000000000000003</v>
      </c>
      <c r="M9" s="32">
        <f t="shared" si="8"/>
        <v>0.56000000000000005</v>
      </c>
      <c r="N9" s="32">
        <f t="shared" si="9"/>
        <v>0.66</v>
      </c>
      <c r="O9" s="32">
        <f t="shared" si="5"/>
        <v>5.26</v>
      </c>
      <c r="P9" s="32">
        <f t="shared" si="10"/>
        <v>4</v>
      </c>
      <c r="Q9" s="33">
        <f t="shared" si="11"/>
        <v>12.139999999999997</v>
      </c>
      <c r="R9" s="36">
        <f t="shared" si="12"/>
        <v>1.35</v>
      </c>
    </row>
    <row r="10" spans="2:19">
      <c r="B10" s="4">
        <v>11</v>
      </c>
      <c r="C10" s="1">
        <v>1.57</v>
      </c>
      <c r="D10" s="1">
        <f t="shared" si="0"/>
        <v>0.3</v>
      </c>
      <c r="E10" s="1">
        <f t="shared" si="1"/>
        <v>1.87</v>
      </c>
      <c r="F10" s="1">
        <f t="shared" si="2"/>
        <v>2</v>
      </c>
      <c r="G10" s="3">
        <f t="shared" si="3"/>
        <v>-0.47999999999999954</v>
      </c>
      <c r="H10" s="36">
        <f t="shared" si="6"/>
        <v>3.25</v>
      </c>
      <c r="J10" s="4">
        <v>11</v>
      </c>
      <c r="K10" s="1">
        <f t="shared" si="4"/>
        <v>3.76</v>
      </c>
      <c r="L10" s="1">
        <f t="shared" si="7"/>
        <v>0.31</v>
      </c>
      <c r="M10" s="1">
        <f t="shared" si="8"/>
        <v>0.62</v>
      </c>
      <c r="N10" s="1">
        <f t="shared" si="9"/>
        <v>0.72</v>
      </c>
      <c r="O10" s="1">
        <f t="shared" si="5"/>
        <v>5.41</v>
      </c>
      <c r="P10" s="1">
        <f t="shared" si="10"/>
        <v>3</v>
      </c>
      <c r="Q10" s="3">
        <f t="shared" si="11"/>
        <v>7.3300000000000018</v>
      </c>
      <c r="R10" s="36">
        <f t="shared" si="12"/>
        <v>1.35</v>
      </c>
    </row>
    <row r="11" spans="2:19">
      <c r="B11" s="4">
        <v>12</v>
      </c>
      <c r="C11" s="1">
        <v>1.57</v>
      </c>
      <c r="D11" s="1">
        <f t="shared" si="0"/>
        <v>0.33</v>
      </c>
      <c r="E11" s="1">
        <f t="shared" si="1"/>
        <v>1.9000000000000001</v>
      </c>
      <c r="F11" s="1">
        <f t="shared" si="2"/>
        <v>2</v>
      </c>
      <c r="G11" s="3">
        <f t="shared" si="3"/>
        <v>-0.41999999999999948</v>
      </c>
      <c r="H11" s="36">
        <f t="shared" si="6"/>
        <v>3.25</v>
      </c>
      <c r="J11" s="4">
        <v>12</v>
      </c>
      <c r="K11" s="1">
        <f t="shared" si="4"/>
        <v>3.76</v>
      </c>
      <c r="L11" s="1">
        <f t="shared" si="7"/>
        <v>0.34</v>
      </c>
      <c r="M11" s="1">
        <f t="shared" si="8"/>
        <v>0.68</v>
      </c>
      <c r="N11" s="1">
        <f t="shared" si="9"/>
        <v>0.79</v>
      </c>
      <c r="O11" s="1">
        <f t="shared" si="5"/>
        <v>5.57</v>
      </c>
      <c r="P11" s="1">
        <f t="shared" si="10"/>
        <v>3</v>
      </c>
      <c r="Q11" s="3">
        <f t="shared" si="11"/>
        <v>7.8099999999999987</v>
      </c>
      <c r="R11" s="36">
        <f t="shared" si="12"/>
        <v>1.35</v>
      </c>
    </row>
    <row r="12" spans="2:19">
      <c r="B12" s="4">
        <v>13</v>
      </c>
      <c r="C12" s="1">
        <v>1.57</v>
      </c>
      <c r="D12" s="1">
        <f t="shared" si="0"/>
        <v>0.36</v>
      </c>
      <c r="E12" s="1">
        <f t="shared" si="1"/>
        <v>1.9300000000000002</v>
      </c>
      <c r="F12" s="1">
        <f t="shared" si="2"/>
        <v>2</v>
      </c>
      <c r="G12" s="3">
        <f t="shared" si="3"/>
        <v>-0.35999999999999943</v>
      </c>
      <c r="H12" s="36">
        <f t="shared" si="6"/>
        <v>3.25</v>
      </c>
      <c r="J12" s="4">
        <v>13</v>
      </c>
      <c r="K12" s="1">
        <f t="shared" si="4"/>
        <v>3.76</v>
      </c>
      <c r="L12" s="1">
        <f t="shared" si="7"/>
        <v>0.36</v>
      </c>
      <c r="M12" s="1">
        <f t="shared" si="8"/>
        <v>0.73</v>
      </c>
      <c r="N12" s="1">
        <f t="shared" si="9"/>
        <v>0.86</v>
      </c>
      <c r="O12" s="1">
        <f t="shared" si="5"/>
        <v>5.7099999999999991</v>
      </c>
      <c r="P12" s="1">
        <f t="shared" si="10"/>
        <v>3</v>
      </c>
      <c r="Q12" s="3">
        <f t="shared" si="11"/>
        <v>8.2299999999999933</v>
      </c>
      <c r="R12" s="36">
        <f t="shared" si="12"/>
        <v>1.35</v>
      </c>
    </row>
    <row r="13" spans="2:19">
      <c r="B13" s="4">
        <v>14</v>
      </c>
      <c r="C13" s="1">
        <v>1.57</v>
      </c>
      <c r="D13" s="1">
        <f t="shared" si="0"/>
        <v>0.39</v>
      </c>
      <c r="E13" s="1">
        <f t="shared" si="1"/>
        <v>1.96</v>
      </c>
      <c r="F13" s="1">
        <f t="shared" si="2"/>
        <v>2</v>
      </c>
      <c r="G13" s="3">
        <f t="shared" si="3"/>
        <v>-0.29999999999999982</v>
      </c>
      <c r="H13" s="36">
        <f t="shared" si="6"/>
        <v>3.25</v>
      </c>
      <c r="J13" s="4">
        <v>14</v>
      </c>
      <c r="K13" s="1">
        <f t="shared" si="4"/>
        <v>3.76</v>
      </c>
      <c r="L13" s="1">
        <f t="shared" si="7"/>
        <v>0.39</v>
      </c>
      <c r="M13" s="1">
        <f t="shared" si="8"/>
        <v>0.79</v>
      </c>
      <c r="N13" s="1">
        <f t="shared" si="9"/>
        <v>0.93</v>
      </c>
      <c r="O13" s="1">
        <f t="shared" si="5"/>
        <v>5.87</v>
      </c>
      <c r="P13" s="1">
        <f t="shared" si="10"/>
        <v>3</v>
      </c>
      <c r="Q13" s="3">
        <f t="shared" si="11"/>
        <v>8.7099999999999973</v>
      </c>
      <c r="R13" s="36">
        <f t="shared" si="12"/>
        <v>1.35</v>
      </c>
    </row>
    <row r="14" spans="2:19">
      <c r="B14" s="4">
        <v>15</v>
      </c>
      <c r="C14" s="1">
        <v>1.57</v>
      </c>
      <c r="D14" s="1">
        <f t="shared" si="0"/>
        <v>0.42</v>
      </c>
      <c r="E14" s="1">
        <f t="shared" si="1"/>
        <v>1.99</v>
      </c>
      <c r="F14" s="1">
        <f t="shared" si="2"/>
        <v>2</v>
      </c>
      <c r="G14" s="3">
        <f t="shared" si="3"/>
        <v>-0.23999999999999977</v>
      </c>
      <c r="H14" s="36">
        <f t="shared" si="6"/>
        <v>3.25</v>
      </c>
      <c r="J14" s="4">
        <v>15</v>
      </c>
      <c r="K14" s="1">
        <f t="shared" si="4"/>
        <v>3.76</v>
      </c>
      <c r="L14" s="1">
        <f t="shared" si="7"/>
        <v>0.42</v>
      </c>
      <c r="M14" s="1">
        <f t="shared" si="8"/>
        <v>0.85</v>
      </c>
      <c r="N14" s="1">
        <f t="shared" si="9"/>
        <v>1</v>
      </c>
      <c r="O14" s="1">
        <f t="shared" si="5"/>
        <v>6.0299999999999994</v>
      </c>
      <c r="P14" s="1">
        <f t="shared" si="10"/>
        <v>3</v>
      </c>
      <c r="Q14" s="3">
        <f t="shared" si="11"/>
        <v>9.1899999999999942</v>
      </c>
      <c r="R14" s="36">
        <f t="shared" si="12"/>
        <v>1.35</v>
      </c>
    </row>
    <row r="15" spans="2:19">
      <c r="B15" s="4">
        <v>16</v>
      </c>
      <c r="C15" s="1">
        <v>1.57</v>
      </c>
      <c r="D15" s="1">
        <f t="shared" si="0"/>
        <v>0.45</v>
      </c>
      <c r="E15" s="1">
        <f t="shared" si="1"/>
        <v>2.02</v>
      </c>
      <c r="F15" s="1">
        <f t="shared" si="2"/>
        <v>2</v>
      </c>
      <c r="G15" s="3">
        <f t="shared" si="3"/>
        <v>-0.17999999999999972</v>
      </c>
      <c r="H15" s="36">
        <f t="shared" si="6"/>
        <v>3.25</v>
      </c>
      <c r="J15" s="4">
        <v>16</v>
      </c>
      <c r="K15" s="1">
        <f t="shared" si="4"/>
        <v>3.76</v>
      </c>
      <c r="L15" s="1">
        <f t="shared" si="7"/>
        <v>0.45</v>
      </c>
      <c r="M15" s="1">
        <f t="shared" si="8"/>
        <v>0.91</v>
      </c>
      <c r="N15" s="1">
        <f t="shared" si="9"/>
        <v>1.07</v>
      </c>
      <c r="O15" s="1">
        <f t="shared" si="5"/>
        <v>6.1899999999999995</v>
      </c>
      <c r="P15" s="1">
        <f t="shared" si="10"/>
        <v>3</v>
      </c>
      <c r="Q15" s="3">
        <f t="shared" si="11"/>
        <v>9.6699999999999982</v>
      </c>
      <c r="R15" s="36">
        <f t="shared" si="12"/>
        <v>1.35</v>
      </c>
    </row>
    <row r="16" spans="2:19">
      <c r="B16" s="4">
        <v>17</v>
      </c>
      <c r="C16" s="1">
        <v>1.57</v>
      </c>
      <c r="D16" s="1">
        <f t="shared" si="0"/>
        <v>0.47</v>
      </c>
      <c r="E16" s="1">
        <f t="shared" si="1"/>
        <v>2.04</v>
      </c>
      <c r="F16" s="1">
        <f t="shared" si="2"/>
        <v>2</v>
      </c>
      <c r="G16" s="3">
        <f t="shared" si="3"/>
        <v>-0.13999999999999968</v>
      </c>
      <c r="H16" s="36">
        <f t="shared" si="6"/>
        <v>3.25</v>
      </c>
      <c r="J16" s="4">
        <v>17</v>
      </c>
      <c r="K16" s="1">
        <f t="shared" si="4"/>
        <v>3.76</v>
      </c>
      <c r="L16" s="1">
        <f t="shared" si="7"/>
        <v>0.48</v>
      </c>
      <c r="M16" s="1">
        <f t="shared" si="8"/>
        <v>0.97</v>
      </c>
      <c r="N16" s="1">
        <f t="shared" si="9"/>
        <v>1.1399999999999999</v>
      </c>
      <c r="O16" s="1">
        <f t="shared" si="5"/>
        <v>6.35</v>
      </c>
      <c r="P16" s="1">
        <f t="shared" si="10"/>
        <v>3</v>
      </c>
      <c r="Q16" s="3">
        <f t="shared" si="11"/>
        <v>10.149999999999995</v>
      </c>
      <c r="R16" s="36">
        <f t="shared" si="12"/>
        <v>1.35</v>
      </c>
    </row>
    <row r="17" spans="2:18">
      <c r="B17" s="4">
        <v>18</v>
      </c>
      <c r="C17" s="1">
        <v>1.57</v>
      </c>
      <c r="D17" s="1">
        <f t="shared" si="0"/>
        <v>0.51</v>
      </c>
      <c r="E17" s="1">
        <f t="shared" si="1"/>
        <v>2.08</v>
      </c>
      <c r="F17" s="1">
        <f t="shared" si="2"/>
        <v>2</v>
      </c>
      <c r="G17" s="3">
        <f t="shared" si="3"/>
        <v>-5.9999999999999609E-2</v>
      </c>
      <c r="H17" s="36">
        <f t="shared" si="6"/>
        <v>3.25</v>
      </c>
      <c r="J17" s="4">
        <v>18</v>
      </c>
      <c r="K17" s="1">
        <f t="shared" si="4"/>
        <v>3.76</v>
      </c>
      <c r="L17" s="1">
        <f t="shared" si="7"/>
        <v>0.51</v>
      </c>
      <c r="M17" s="1">
        <f t="shared" si="8"/>
        <v>1.03</v>
      </c>
      <c r="N17" s="1">
        <f t="shared" si="9"/>
        <v>1.21</v>
      </c>
      <c r="O17" s="1">
        <f t="shared" si="5"/>
        <v>6.51</v>
      </c>
      <c r="P17" s="1">
        <f t="shared" si="10"/>
        <v>3</v>
      </c>
      <c r="Q17" s="3">
        <f t="shared" si="11"/>
        <v>10.629999999999999</v>
      </c>
      <c r="R17" s="36">
        <f t="shared" si="12"/>
        <v>1.35</v>
      </c>
    </row>
    <row r="18" spans="2:18">
      <c r="B18" s="31">
        <v>19</v>
      </c>
      <c r="C18" s="32">
        <v>1.57</v>
      </c>
      <c r="D18" s="32">
        <f t="shared" si="0"/>
        <v>0.54</v>
      </c>
      <c r="E18" s="32">
        <f t="shared" si="1"/>
        <v>2.1100000000000003</v>
      </c>
      <c r="F18" s="32">
        <f t="shared" si="2"/>
        <v>2</v>
      </c>
      <c r="G18" s="33">
        <f t="shared" si="3"/>
        <v>0</v>
      </c>
      <c r="H18" s="36">
        <f t="shared" si="6"/>
        <v>3.25</v>
      </c>
      <c r="J18" s="4">
        <v>19</v>
      </c>
      <c r="K18" s="1">
        <f t="shared" si="4"/>
        <v>3.76</v>
      </c>
      <c r="L18" s="1">
        <f t="shared" si="7"/>
        <v>0.55000000000000004</v>
      </c>
      <c r="M18" s="1">
        <f t="shared" si="8"/>
        <v>1.1000000000000001</v>
      </c>
      <c r="N18" s="1">
        <f t="shared" si="9"/>
        <v>1.29</v>
      </c>
      <c r="O18" s="1">
        <f t="shared" ref="O18:O34" si="13">+M18+L18+N18+K18</f>
        <v>6.7</v>
      </c>
      <c r="P18" s="1">
        <f t="shared" si="10"/>
        <v>3</v>
      </c>
      <c r="Q18" s="3">
        <f t="shared" si="11"/>
        <v>11.2</v>
      </c>
      <c r="R18" s="36">
        <f t="shared" si="12"/>
        <v>1.35</v>
      </c>
    </row>
    <row r="19" spans="2:18">
      <c r="B19" s="4">
        <v>20</v>
      </c>
      <c r="C19" s="1">
        <v>1.57</v>
      </c>
      <c r="D19" s="1">
        <f t="shared" si="0"/>
        <v>0.56999999999999995</v>
      </c>
      <c r="E19" s="1">
        <f t="shared" si="1"/>
        <v>2.14</v>
      </c>
      <c r="F19" s="1">
        <f t="shared" si="2"/>
        <v>1</v>
      </c>
      <c r="G19" s="3">
        <f t="shared" si="3"/>
        <v>-2.0799999999999996</v>
      </c>
      <c r="H19" s="36">
        <f t="shared" si="6"/>
        <v>3.25</v>
      </c>
      <c r="J19" s="4">
        <v>20</v>
      </c>
      <c r="K19" s="1">
        <f t="shared" si="4"/>
        <v>3.76</v>
      </c>
      <c r="L19" s="1">
        <f t="shared" si="7"/>
        <v>0.57999999999999996</v>
      </c>
      <c r="M19" s="1">
        <f t="shared" si="8"/>
        <v>1.1599999999999999</v>
      </c>
      <c r="N19" s="1">
        <f t="shared" si="9"/>
        <v>1.36</v>
      </c>
      <c r="O19" s="1">
        <f t="shared" si="13"/>
        <v>6.8599999999999994</v>
      </c>
      <c r="P19" s="1">
        <f t="shared" si="10"/>
        <v>3</v>
      </c>
      <c r="Q19" s="3">
        <f t="shared" si="11"/>
        <v>11.679999999999996</v>
      </c>
      <c r="R19" s="36">
        <f t="shared" si="12"/>
        <v>1.35</v>
      </c>
    </row>
    <row r="20" spans="2:18">
      <c r="B20" s="4">
        <v>21</v>
      </c>
      <c r="C20" s="1">
        <v>1.57</v>
      </c>
      <c r="D20" s="1">
        <f t="shared" si="0"/>
        <v>0.6</v>
      </c>
      <c r="E20" s="1">
        <f t="shared" si="1"/>
        <v>2.17</v>
      </c>
      <c r="F20" s="1">
        <f t="shared" si="2"/>
        <v>1</v>
      </c>
      <c r="G20" s="3">
        <f t="shared" si="3"/>
        <v>-2.0499999999999998</v>
      </c>
      <c r="H20" s="36">
        <f t="shared" si="6"/>
        <v>3.25</v>
      </c>
      <c r="J20" s="31">
        <v>21</v>
      </c>
      <c r="K20" s="32">
        <f t="shared" si="4"/>
        <v>3.76</v>
      </c>
      <c r="L20" s="32">
        <f t="shared" si="7"/>
        <v>0.61</v>
      </c>
      <c r="M20" s="32">
        <f t="shared" si="8"/>
        <v>1.22</v>
      </c>
      <c r="N20" s="32">
        <f t="shared" si="9"/>
        <v>1.43</v>
      </c>
      <c r="O20" s="32">
        <f t="shared" si="13"/>
        <v>7.02</v>
      </c>
      <c r="P20" s="32">
        <f t="shared" si="10"/>
        <v>3</v>
      </c>
      <c r="Q20" s="33">
        <f t="shared" si="11"/>
        <v>12.16</v>
      </c>
      <c r="R20" s="36">
        <f t="shared" si="12"/>
        <v>1.35</v>
      </c>
    </row>
    <row r="21" spans="2:18">
      <c r="B21" s="4">
        <v>22</v>
      </c>
      <c r="C21" s="1">
        <v>1.57</v>
      </c>
      <c r="D21" s="1">
        <f t="shared" si="0"/>
        <v>0.63</v>
      </c>
      <c r="E21" s="1">
        <f t="shared" si="1"/>
        <v>2.2000000000000002</v>
      </c>
      <c r="F21" s="1">
        <f t="shared" si="2"/>
        <v>1</v>
      </c>
      <c r="G21" s="3">
        <f t="shared" si="3"/>
        <v>-2.0199999999999996</v>
      </c>
      <c r="H21" s="36">
        <f t="shared" si="6"/>
        <v>3.25</v>
      </c>
      <c r="J21" s="4">
        <v>22</v>
      </c>
      <c r="K21" s="1">
        <f t="shared" si="4"/>
        <v>3.76</v>
      </c>
      <c r="L21" s="1">
        <f t="shared" si="7"/>
        <v>0.64</v>
      </c>
      <c r="M21" s="1">
        <f t="shared" si="8"/>
        <v>1.29</v>
      </c>
      <c r="N21" s="1">
        <f t="shared" si="9"/>
        <v>1.51</v>
      </c>
      <c r="O21" s="1">
        <f t="shared" si="13"/>
        <v>7.2</v>
      </c>
      <c r="P21" s="1">
        <f t="shared" si="10"/>
        <v>2</v>
      </c>
      <c r="Q21" s="3">
        <f t="shared" si="11"/>
        <v>5.5</v>
      </c>
      <c r="R21" s="36">
        <f t="shared" si="12"/>
        <v>1.35</v>
      </c>
    </row>
    <row r="22" spans="2:18">
      <c r="B22" s="4">
        <v>23</v>
      </c>
      <c r="C22" s="1">
        <v>1.57</v>
      </c>
      <c r="D22" s="1">
        <f t="shared" si="0"/>
        <v>0.66</v>
      </c>
      <c r="E22" s="1">
        <f t="shared" si="1"/>
        <v>2.23</v>
      </c>
      <c r="F22" s="1">
        <f t="shared" si="2"/>
        <v>1</v>
      </c>
      <c r="G22" s="3">
        <f t="shared" si="3"/>
        <v>-1.9899999999999998</v>
      </c>
      <c r="H22" s="36">
        <f t="shared" si="6"/>
        <v>3.25</v>
      </c>
      <c r="J22" s="4">
        <v>23</v>
      </c>
      <c r="K22" s="1">
        <f t="shared" si="4"/>
        <v>3.76</v>
      </c>
      <c r="L22" s="1">
        <f t="shared" si="7"/>
        <v>0.67</v>
      </c>
      <c r="M22" s="1">
        <f t="shared" si="8"/>
        <v>1.35</v>
      </c>
      <c r="N22" s="1">
        <f t="shared" si="9"/>
        <v>1.59</v>
      </c>
      <c r="O22" s="1">
        <f t="shared" si="13"/>
        <v>7.37</v>
      </c>
      <c r="P22" s="1">
        <f t="shared" si="10"/>
        <v>2</v>
      </c>
      <c r="Q22" s="3">
        <f t="shared" si="11"/>
        <v>5.84</v>
      </c>
      <c r="R22" s="36">
        <f t="shared" si="12"/>
        <v>1.35</v>
      </c>
    </row>
    <row r="23" spans="2:18">
      <c r="B23" s="4">
        <v>24</v>
      </c>
      <c r="C23" s="1">
        <v>1.57</v>
      </c>
      <c r="D23" s="1">
        <f t="shared" si="0"/>
        <v>0.69</v>
      </c>
      <c r="E23" s="1">
        <f t="shared" si="1"/>
        <v>2.2599999999999998</v>
      </c>
      <c r="F23" s="1">
        <f t="shared" si="2"/>
        <v>1</v>
      </c>
      <c r="G23" s="3">
        <f t="shared" si="3"/>
        <v>-1.96</v>
      </c>
      <c r="H23" s="36">
        <f t="shared" si="6"/>
        <v>3.25</v>
      </c>
      <c r="J23" s="4">
        <v>24</v>
      </c>
      <c r="K23" s="1">
        <f t="shared" si="4"/>
        <v>3.76</v>
      </c>
      <c r="L23" s="1">
        <f t="shared" si="7"/>
        <v>0.71</v>
      </c>
      <c r="M23" s="1">
        <f t="shared" si="8"/>
        <v>1.42</v>
      </c>
      <c r="N23" s="1">
        <f t="shared" si="9"/>
        <v>1.66</v>
      </c>
      <c r="O23" s="1">
        <f t="shared" si="13"/>
        <v>7.55</v>
      </c>
      <c r="P23" s="1">
        <f t="shared" si="10"/>
        <v>2</v>
      </c>
      <c r="Q23" s="3">
        <f t="shared" si="11"/>
        <v>6.1999999999999993</v>
      </c>
      <c r="R23" s="36">
        <f t="shared" si="12"/>
        <v>1.35</v>
      </c>
    </row>
    <row r="24" spans="2:18">
      <c r="B24" s="4">
        <v>25</v>
      </c>
      <c r="C24" s="1">
        <v>1.57</v>
      </c>
      <c r="D24" s="1">
        <f t="shared" si="0"/>
        <v>0.73</v>
      </c>
      <c r="E24" s="1">
        <f t="shared" si="1"/>
        <v>2.2999999999999998</v>
      </c>
      <c r="F24" s="1">
        <f t="shared" si="2"/>
        <v>1</v>
      </c>
      <c r="G24" s="3">
        <f t="shared" si="3"/>
        <v>-1.92</v>
      </c>
      <c r="H24" s="36">
        <f t="shared" si="6"/>
        <v>3.25</v>
      </c>
      <c r="J24" s="4">
        <v>25</v>
      </c>
      <c r="K24" s="1">
        <f t="shared" si="4"/>
        <v>3.76</v>
      </c>
      <c r="L24" s="1">
        <f t="shared" si="7"/>
        <v>0.74</v>
      </c>
      <c r="M24" s="1">
        <f t="shared" si="8"/>
        <v>1.49</v>
      </c>
      <c r="N24" s="1">
        <f t="shared" si="9"/>
        <v>1.74</v>
      </c>
      <c r="O24" s="1">
        <f t="shared" si="13"/>
        <v>7.7299999999999995</v>
      </c>
      <c r="P24" s="1">
        <f t="shared" si="10"/>
        <v>2</v>
      </c>
      <c r="Q24" s="3">
        <f t="shared" si="11"/>
        <v>6.5599999999999987</v>
      </c>
      <c r="R24" s="36">
        <f t="shared" si="12"/>
        <v>1.35</v>
      </c>
    </row>
    <row r="25" spans="2:18">
      <c r="B25" s="4">
        <v>26</v>
      </c>
      <c r="C25" s="1">
        <v>1.57</v>
      </c>
      <c r="D25" s="1">
        <f t="shared" si="0"/>
        <v>0.76</v>
      </c>
      <c r="E25" s="1">
        <f t="shared" si="1"/>
        <v>2.33</v>
      </c>
      <c r="F25" s="1">
        <f t="shared" si="2"/>
        <v>1</v>
      </c>
      <c r="G25" s="3">
        <f t="shared" si="3"/>
        <v>-1.8899999999999997</v>
      </c>
      <c r="H25" s="36">
        <f t="shared" si="6"/>
        <v>3.25</v>
      </c>
      <c r="J25" s="4">
        <v>26</v>
      </c>
      <c r="K25" s="1">
        <f t="shared" si="4"/>
        <v>3.76</v>
      </c>
      <c r="L25" s="1">
        <f t="shared" si="7"/>
        <v>0.78</v>
      </c>
      <c r="M25" s="1">
        <f t="shared" si="8"/>
        <v>1.56</v>
      </c>
      <c r="N25" s="1">
        <f t="shared" si="9"/>
        <v>1.82</v>
      </c>
      <c r="O25" s="1">
        <f t="shared" si="13"/>
        <v>7.92</v>
      </c>
      <c r="P25" s="1">
        <f t="shared" si="10"/>
        <v>2</v>
      </c>
      <c r="Q25" s="3">
        <f t="shared" si="11"/>
        <v>6.9400000000000013</v>
      </c>
      <c r="R25" s="36">
        <f t="shared" si="12"/>
        <v>1.35</v>
      </c>
    </row>
    <row r="26" spans="2:18">
      <c r="B26" s="4">
        <v>27</v>
      </c>
      <c r="C26" s="1">
        <v>1.57</v>
      </c>
      <c r="D26" s="1">
        <f t="shared" si="0"/>
        <v>0.79</v>
      </c>
      <c r="E26" s="1">
        <f t="shared" si="1"/>
        <v>2.3600000000000003</v>
      </c>
      <c r="F26" s="1">
        <f t="shared" si="2"/>
        <v>1</v>
      </c>
      <c r="G26" s="3">
        <f t="shared" si="3"/>
        <v>-1.8599999999999994</v>
      </c>
      <c r="H26" s="36">
        <f t="shared" si="6"/>
        <v>3.25</v>
      </c>
      <c r="J26" s="4">
        <v>27</v>
      </c>
      <c r="K26" s="1">
        <f t="shared" si="4"/>
        <v>3.76</v>
      </c>
      <c r="L26" s="1">
        <f t="shared" si="7"/>
        <v>0.81</v>
      </c>
      <c r="M26" s="1">
        <f t="shared" si="8"/>
        <v>1.63</v>
      </c>
      <c r="N26" s="1">
        <f t="shared" si="9"/>
        <v>1.91</v>
      </c>
      <c r="O26" s="1">
        <f t="shared" si="13"/>
        <v>8.11</v>
      </c>
      <c r="P26" s="1">
        <f t="shared" si="10"/>
        <v>2</v>
      </c>
      <c r="Q26" s="3">
        <f t="shared" si="11"/>
        <v>7.3199999999999967</v>
      </c>
      <c r="R26" s="36">
        <f t="shared" si="12"/>
        <v>1.35</v>
      </c>
    </row>
    <row r="27" spans="2:18">
      <c r="B27" s="4">
        <v>28</v>
      </c>
      <c r="C27" s="1">
        <v>1.57</v>
      </c>
      <c r="D27" s="1">
        <f t="shared" si="0"/>
        <v>0.83</v>
      </c>
      <c r="E27" s="1">
        <f t="shared" si="1"/>
        <v>2.4</v>
      </c>
      <c r="F27" s="1">
        <f t="shared" si="2"/>
        <v>1</v>
      </c>
      <c r="G27" s="3">
        <f t="shared" si="3"/>
        <v>-1.8199999999999998</v>
      </c>
      <c r="H27" s="36">
        <f t="shared" si="6"/>
        <v>3.25</v>
      </c>
      <c r="J27" s="4">
        <v>28</v>
      </c>
      <c r="K27" s="1">
        <f t="shared" si="4"/>
        <v>3.76</v>
      </c>
      <c r="L27" s="1">
        <f t="shared" si="7"/>
        <v>0.85</v>
      </c>
      <c r="M27" s="1">
        <f t="shared" si="8"/>
        <v>1.7</v>
      </c>
      <c r="N27" s="1">
        <f t="shared" si="9"/>
        <v>1.99</v>
      </c>
      <c r="O27" s="1">
        <f t="shared" si="13"/>
        <v>8.3000000000000007</v>
      </c>
      <c r="P27" s="1">
        <f t="shared" si="10"/>
        <v>2</v>
      </c>
      <c r="Q27" s="3">
        <f t="shared" si="11"/>
        <v>7.6999999999999993</v>
      </c>
      <c r="R27" s="36">
        <f t="shared" si="12"/>
        <v>1.35</v>
      </c>
    </row>
    <row r="28" spans="2:18">
      <c r="B28" s="4">
        <v>29</v>
      </c>
      <c r="C28" s="1">
        <v>1.57</v>
      </c>
      <c r="D28" s="1">
        <f t="shared" si="0"/>
        <v>0.87</v>
      </c>
      <c r="E28" s="1">
        <f t="shared" si="1"/>
        <v>2.44</v>
      </c>
      <c r="F28" s="1">
        <f t="shared" si="2"/>
        <v>1</v>
      </c>
      <c r="G28" s="3">
        <f t="shared" si="3"/>
        <v>-1.7799999999999998</v>
      </c>
      <c r="H28" s="36">
        <f t="shared" si="6"/>
        <v>3.25</v>
      </c>
      <c r="J28" s="4">
        <v>29</v>
      </c>
      <c r="K28" s="1">
        <f t="shared" si="4"/>
        <v>3.76</v>
      </c>
      <c r="L28" s="1">
        <f t="shared" si="7"/>
        <v>0.88</v>
      </c>
      <c r="M28" s="1">
        <f t="shared" si="8"/>
        <v>1.77</v>
      </c>
      <c r="N28" s="1">
        <f t="shared" si="9"/>
        <v>2.0699999999999998</v>
      </c>
      <c r="O28" s="1">
        <f t="shared" si="13"/>
        <v>8.48</v>
      </c>
      <c r="P28" s="1">
        <f t="shared" si="10"/>
        <v>2</v>
      </c>
      <c r="Q28" s="3">
        <f t="shared" si="11"/>
        <v>8.0599999999999987</v>
      </c>
      <c r="R28" s="36">
        <f t="shared" si="12"/>
        <v>1.35</v>
      </c>
    </row>
    <row r="29" spans="2:18">
      <c r="B29" s="4">
        <v>30</v>
      </c>
      <c r="C29" s="1">
        <v>1.57</v>
      </c>
      <c r="D29" s="1">
        <f t="shared" si="0"/>
        <v>0.9</v>
      </c>
      <c r="E29" s="1">
        <f t="shared" si="1"/>
        <v>2.4700000000000002</v>
      </c>
      <c r="F29" s="1">
        <f t="shared" si="2"/>
        <v>1</v>
      </c>
      <c r="G29" s="3">
        <f t="shared" si="3"/>
        <v>-1.7499999999999996</v>
      </c>
      <c r="H29" s="36">
        <f t="shared" si="6"/>
        <v>3.25</v>
      </c>
      <c r="J29" s="4">
        <v>30</v>
      </c>
      <c r="K29" s="1">
        <f t="shared" si="4"/>
        <v>3.76</v>
      </c>
      <c r="L29" s="1">
        <f t="shared" si="7"/>
        <v>0.92</v>
      </c>
      <c r="M29" s="1">
        <f t="shared" si="8"/>
        <v>1.84</v>
      </c>
      <c r="N29" s="1">
        <f t="shared" si="9"/>
        <v>2.16</v>
      </c>
      <c r="O29" s="1">
        <f t="shared" si="13"/>
        <v>8.68</v>
      </c>
      <c r="P29" s="1">
        <f t="shared" si="10"/>
        <v>2</v>
      </c>
      <c r="Q29" s="3">
        <f t="shared" si="11"/>
        <v>8.4599999999999973</v>
      </c>
      <c r="R29" s="36">
        <f t="shared" si="12"/>
        <v>1.35</v>
      </c>
    </row>
    <row r="30" spans="2:18">
      <c r="B30" s="4">
        <v>31</v>
      </c>
      <c r="C30" s="1">
        <v>1.57</v>
      </c>
      <c r="D30" s="1">
        <f t="shared" si="0"/>
        <v>0.94</v>
      </c>
      <c r="E30" s="1">
        <f t="shared" si="1"/>
        <v>2.5099999999999998</v>
      </c>
      <c r="F30" s="1">
        <f t="shared" si="2"/>
        <v>1</v>
      </c>
      <c r="G30" s="3">
        <f t="shared" si="3"/>
        <v>-1.71</v>
      </c>
      <c r="H30" s="36">
        <f t="shared" si="6"/>
        <v>3.25</v>
      </c>
      <c r="J30" s="4">
        <v>31</v>
      </c>
      <c r="K30" s="1">
        <f t="shared" si="4"/>
        <v>3.76</v>
      </c>
      <c r="L30" s="1">
        <f t="shared" si="7"/>
        <v>0.96</v>
      </c>
      <c r="M30" s="1">
        <f t="shared" si="8"/>
        <v>1.92</v>
      </c>
      <c r="N30" s="1">
        <f t="shared" si="9"/>
        <v>2.25</v>
      </c>
      <c r="O30" s="1">
        <f t="shared" si="13"/>
        <v>8.89</v>
      </c>
      <c r="P30" s="1">
        <f t="shared" si="10"/>
        <v>2</v>
      </c>
      <c r="Q30" s="3">
        <f t="shared" si="11"/>
        <v>8.879999999999999</v>
      </c>
      <c r="R30" s="36">
        <f t="shared" si="12"/>
        <v>1.35</v>
      </c>
    </row>
    <row r="31" spans="2:18">
      <c r="B31" s="4">
        <v>32</v>
      </c>
      <c r="C31" s="1">
        <v>1.57</v>
      </c>
      <c r="D31" s="1">
        <f t="shared" si="0"/>
        <v>0.98</v>
      </c>
      <c r="E31" s="1">
        <f t="shared" si="1"/>
        <v>2.5499999999999998</v>
      </c>
      <c r="F31" s="1">
        <f t="shared" si="2"/>
        <v>1</v>
      </c>
      <c r="G31" s="3">
        <f t="shared" si="3"/>
        <v>-1.67</v>
      </c>
      <c r="H31" s="36">
        <f t="shared" si="6"/>
        <v>3.25</v>
      </c>
      <c r="J31" s="4">
        <v>32</v>
      </c>
      <c r="K31" s="1">
        <f t="shared" si="4"/>
        <v>3.76</v>
      </c>
      <c r="L31" s="1">
        <f t="shared" si="7"/>
        <v>0.99</v>
      </c>
      <c r="M31" s="1">
        <f t="shared" si="8"/>
        <v>1.99</v>
      </c>
      <c r="N31" s="1">
        <f t="shared" si="9"/>
        <v>2.34</v>
      </c>
      <c r="O31" s="1">
        <f t="shared" si="13"/>
        <v>9.08</v>
      </c>
      <c r="P31" s="1">
        <f t="shared" si="10"/>
        <v>2</v>
      </c>
      <c r="Q31" s="3">
        <f t="shared" si="11"/>
        <v>9.2600000000000016</v>
      </c>
      <c r="R31" s="36">
        <f t="shared" si="12"/>
        <v>1.35</v>
      </c>
    </row>
    <row r="32" spans="2:18">
      <c r="B32" s="4">
        <v>33</v>
      </c>
      <c r="C32" s="1">
        <v>1.57</v>
      </c>
      <c r="D32" s="1">
        <f t="shared" si="0"/>
        <v>1.01</v>
      </c>
      <c r="E32" s="1">
        <f t="shared" si="1"/>
        <v>2.58</v>
      </c>
      <c r="F32" s="1">
        <f t="shared" si="2"/>
        <v>1</v>
      </c>
      <c r="G32" s="3">
        <f t="shared" si="3"/>
        <v>-1.6399999999999997</v>
      </c>
      <c r="H32" s="36">
        <f t="shared" si="6"/>
        <v>3.25</v>
      </c>
      <c r="J32" s="4">
        <v>33</v>
      </c>
      <c r="K32" s="1">
        <f t="shared" si="4"/>
        <v>3.76</v>
      </c>
      <c r="L32" s="1">
        <f t="shared" si="7"/>
        <v>1.03</v>
      </c>
      <c r="M32" s="1">
        <f t="shared" si="8"/>
        <v>2.0699999999999998</v>
      </c>
      <c r="N32" s="1">
        <f t="shared" si="9"/>
        <v>2.4300000000000002</v>
      </c>
      <c r="O32" s="1">
        <f t="shared" si="13"/>
        <v>9.2899999999999991</v>
      </c>
      <c r="P32" s="1">
        <f t="shared" si="10"/>
        <v>2</v>
      </c>
      <c r="Q32" s="3">
        <f t="shared" si="11"/>
        <v>9.6799999999999962</v>
      </c>
      <c r="R32" s="36">
        <f t="shared" si="12"/>
        <v>1.35</v>
      </c>
    </row>
    <row r="33" spans="2:18">
      <c r="B33" s="4">
        <v>34</v>
      </c>
      <c r="C33" s="1">
        <v>1.57</v>
      </c>
      <c r="D33" s="1">
        <f t="shared" si="0"/>
        <v>1.05</v>
      </c>
      <c r="E33" s="1">
        <f t="shared" si="1"/>
        <v>2.62</v>
      </c>
      <c r="F33" s="1">
        <f t="shared" si="2"/>
        <v>1</v>
      </c>
      <c r="G33" s="3">
        <f t="shared" si="3"/>
        <v>-1.5999999999999996</v>
      </c>
      <c r="H33" s="36">
        <f t="shared" si="6"/>
        <v>3.25</v>
      </c>
      <c r="J33" s="4">
        <v>34</v>
      </c>
      <c r="K33" s="1">
        <f t="shared" si="4"/>
        <v>3.76</v>
      </c>
      <c r="L33" s="1">
        <f t="shared" si="7"/>
        <v>1.07</v>
      </c>
      <c r="M33" s="1">
        <f t="shared" si="8"/>
        <v>2.15</v>
      </c>
      <c r="N33" s="1">
        <f t="shared" si="9"/>
        <v>2.52</v>
      </c>
      <c r="O33" s="1">
        <f t="shared" si="13"/>
        <v>9.5</v>
      </c>
      <c r="P33" s="1">
        <f t="shared" si="10"/>
        <v>2</v>
      </c>
      <c r="Q33" s="3">
        <f t="shared" si="11"/>
        <v>10.099999999999998</v>
      </c>
      <c r="R33" s="36">
        <f t="shared" si="12"/>
        <v>1.35</v>
      </c>
    </row>
    <row r="34" spans="2:18" ht="15" thickBot="1">
      <c r="B34" s="34">
        <v>35</v>
      </c>
      <c r="C34" s="29">
        <v>1.57</v>
      </c>
      <c r="D34" s="29">
        <f t="shared" si="0"/>
        <v>1.0900000000000001</v>
      </c>
      <c r="E34" s="29">
        <f t="shared" si="1"/>
        <v>2.66</v>
      </c>
      <c r="F34" s="29">
        <f t="shared" si="2"/>
        <v>1</v>
      </c>
      <c r="G34" s="35">
        <f t="shared" si="3"/>
        <v>-1.5599999999999996</v>
      </c>
      <c r="H34" s="36">
        <f t="shared" si="6"/>
        <v>3.25</v>
      </c>
      <c r="J34" s="34">
        <v>35</v>
      </c>
      <c r="K34" s="29">
        <f t="shared" si="4"/>
        <v>3.76</v>
      </c>
      <c r="L34" s="29">
        <f t="shared" si="7"/>
        <v>1.1200000000000001</v>
      </c>
      <c r="M34" s="29">
        <f t="shared" si="8"/>
        <v>2.2400000000000002</v>
      </c>
      <c r="N34" s="29">
        <f t="shared" si="9"/>
        <v>2.62</v>
      </c>
      <c r="O34" s="29">
        <f t="shared" si="13"/>
        <v>9.74</v>
      </c>
      <c r="P34" s="29">
        <f t="shared" si="10"/>
        <v>2</v>
      </c>
      <c r="Q34" s="35">
        <f t="shared" si="11"/>
        <v>10.580000000000002</v>
      </c>
      <c r="R34" s="36">
        <f t="shared" si="12"/>
        <v>1.35</v>
      </c>
    </row>
  </sheetData>
  <mergeCells count="4">
    <mergeCell ref="B2:G2"/>
    <mergeCell ref="J2:Q2"/>
    <mergeCell ref="B1:G1"/>
    <mergeCell ref="J1:Q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ED39-371B-49D7-8D8D-D23687C94C45}">
  <sheetPr codeName="Sheet12"/>
  <dimension ref="A1:AU44"/>
  <sheetViews>
    <sheetView workbookViewId="0"/>
  </sheetViews>
  <sheetFormatPr baseColWidth="10" defaultColWidth="9.109375" defaultRowHeight="14.4"/>
  <cols>
    <col min="1" max="1" width="11" customWidth="1"/>
    <col min="2" max="2" width="10.88671875" customWidth="1"/>
    <col min="4" max="4" width="8.6640625"/>
    <col min="5" max="5" width="12.6640625" customWidth="1"/>
    <col min="7" max="7" width="8.6640625"/>
    <col min="8" max="8" width="14.33203125" customWidth="1"/>
    <col min="9" max="9" width="15.6640625" customWidth="1"/>
    <col min="10" max="10" width="17" customWidth="1"/>
    <col min="11" max="12" width="10.6640625" customWidth="1"/>
    <col min="13" max="15" width="10.44140625" bestFit="1" customWidth="1"/>
    <col min="16" max="21" width="9.33203125" customWidth="1"/>
    <col min="22" max="22" width="14.6640625" bestFit="1" customWidth="1"/>
    <col min="23" max="23" width="19.33203125" bestFit="1" customWidth="1"/>
    <col min="24" max="24" width="15.33203125" bestFit="1" customWidth="1"/>
    <col min="25" max="25" width="12.6640625" bestFit="1" customWidth="1"/>
    <col min="26" max="26" width="15.109375" bestFit="1" customWidth="1"/>
    <col min="27" max="30" width="15.109375" customWidth="1"/>
    <col min="31" max="31" width="15.88671875" bestFit="1" customWidth="1"/>
    <col min="32" max="32" width="9.44140625" customWidth="1"/>
    <col min="33" max="33" width="14.33203125" customWidth="1"/>
    <col min="34" max="34" width="9.44140625" customWidth="1"/>
    <col min="35" max="35" width="41.5546875" bestFit="1" customWidth="1"/>
    <col min="36" max="36" width="29.5546875" customWidth="1"/>
    <col min="37" max="37" width="12.6640625" customWidth="1"/>
    <col min="38" max="38" width="13.33203125" customWidth="1"/>
    <col min="39" max="39" width="11.6640625" bestFit="1" customWidth="1"/>
  </cols>
  <sheetData>
    <row r="1" spans="1:4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row>
    <row r="2" spans="1:42">
      <c r="B2" s="27" t="s">
        <v>54</v>
      </c>
      <c r="D2" t="s">
        <v>57</v>
      </c>
    </row>
    <row r="3" spans="1:42">
      <c r="B3">
        <f>+'Data Input'!F14</f>
        <v>2.3820000000000001</v>
      </c>
      <c r="D3" t="str">
        <f>+'Data Input'!C15</f>
        <v>72</v>
      </c>
      <c r="F3" s="27"/>
      <c r="G3" s="564">
        <v>2</v>
      </c>
      <c r="H3" t="s">
        <v>311</v>
      </c>
    </row>
    <row r="4" spans="1:42">
      <c r="B4" s="27" t="s">
        <v>58</v>
      </c>
    </row>
    <row r="5" spans="1:42">
      <c r="B5">
        <f>+'Data Input'!F15</f>
        <v>1.1339999999999999</v>
      </c>
    </row>
    <row r="6" spans="1:42">
      <c r="A6" s="27" t="s">
        <v>312</v>
      </c>
      <c r="B6" t="str">
        <f>+'Data Input'!L13</f>
        <v>1P</v>
      </c>
      <c r="H6" s="1"/>
      <c r="J6" s="1"/>
      <c r="AM6" t="s">
        <v>313</v>
      </c>
    </row>
    <row r="7" spans="1:42">
      <c r="B7" s="27" t="s">
        <v>314</v>
      </c>
      <c r="H7" s="1"/>
      <c r="J7" s="1"/>
      <c r="P7" s="586" t="s">
        <v>315</v>
      </c>
      <c r="Q7" s="586"/>
      <c r="R7" s="586"/>
      <c r="S7" s="586"/>
      <c r="T7" s="586"/>
      <c r="U7" s="586"/>
      <c r="AM7" t="s">
        <v>316</v>
      </c>
    </row>
    <row r="8" spans="1:42" ht="15" thickBot="1">
      <c r="B8" s="174">
        <f>+'Data Input'!L11</f>
        <v>10</v>
      </c>
      <c r="H8" s="115" t="s">
        <v>317</v>
      </c>
      <c r="I8" s="170" t="s">
        <v>318</v>
      </c>
      <c r="J8" s="170" t="s">
        <v>319</v>
      </c>
      <c r="K8" s="115" t="s">
        <v>320</v>
      </c>
      <c r="L8" s="115" t="s">
        <v>321</v>
      </c>
      <c r="M8" s="172">
        <v>1</v>
      </c>
      <c r="N8" s="172">
        <v>2</v>
      </c>
      <c r="O8" s="172">
        <v>3</v>
      </c>
      <c r="P8" s="115" t="s">
        <v>322</v>
      </c>
      <c r="Q8" s="115" t="s">
        <v>323</v>
      </c>
      <c r="R8" s="115" t="s">
        <v>322</v>
      </c>
      <c r="S8" s="115" t="s">
        <v>323</v>
      </c>
      <c r="T8" s="115" t="s">
        <v>322</v>
      </c>
      <c r="U8" s="115" t="s">
        <v>323</v>
      </c>
      <c r="V8" s="170" t="s">
        <v>324</v>
      </c>
      <c r="W8" s="170" t="s">
        <v>325</v>
      </c>
      <c r="X8" s="115" t="s">
        <v>326</v>
      </c>
      <c r="Y8" s="170" t="s">
        <v>327</v>
      </c>
      <c r="Z8" s="173" t="s">
        <v>328</v>
      </c>
      <c r="AA8" s="585" t="s">
        <v>329</v>
      </c>
      <c r="AB8" s="585"/>
      <c r="AC8" s="585"/>
      <c r="AD8" s="585"/>
      <c r="AE8" s="170" t="s">
        <v>330</v>
      </c>
    </row>
    <row r="9" spans="1:42" s="166" customFormat="1" ht="15" thickBot="1">
      <c r="A9" s="166" t="s">
        <v>331</v>
      </c>
      <c r="B9" s="166" t="s">
        <v>24</v>
      </c>
      <c r="C9" s="166" t="s">
        <v>332</v>
      </c>
      <c r="D9" s="166" t="s">
        <v>61</v>
      </c>
      <c r="E9" s="166" t="s">
        <v>38</v>
      </c>
      <c r="F9" s="166" t="s">
        <v>57</v>
      </c>
      <c r="G9" s="166" t="s">
        <v>333</v>
      </c>
      <c r="H9" s="167" t="s">
        <v>334</v>
      </c>
      <c r="I9" s="167" t="s">
        <v>335</v>
      </c>
      <c r="J9" s="167" t="s">
        <v>336</v>
      </c>
      <c r="K9" s="167" t="s">
        <v>337</v>
      </c>
      <c r="L9" s="167" t="s">
        <v>338</v>
      </c>
      <c r="M9" s="171" t="s">
        <v>339</v>
      </c>
      <c r="N9" s="171" t="s">
        <v>340</v>
      </c>
      <c r="O9" s="171" t="s">
        <v>341</v>
      </c>
      <c r="P9" s="168" t="s">
        <v>342</v>
      </c>
      <c r="Q9" s="168" t="s">
        <v>342</v>
      </c>
      <c r="R9" s="168" t="s">
        <v>343</v>
      </c>
      <c r="S9" s="168" t="s">
        <v>343</v>
      </c>
      <c r="T9" s="168" t="s">
        <v>344</v>
      </c>
      <c r="U9" s="168" t="s">
        <v>344</v>
      </c>
      <c r="V9" s="167" t="s">
        <v>345</v>
      </c>
      <c r="W9" s="167" t="s">
        <v>346</v>
      </c>
      <c r="X9" s="167" t="s">
        <v>347</v>
      </c>
      <c r="Y9" s="168" t="s">
        <v>348</v>
      </c>
      <c r="Z9" s="168" t="s">
        <v>349</v>
      </c>
      <c r="AA9" s="168" t="s">
        <v>350</v>
      </c>
      <c r="AB9" s="168" t="s">
        <v>351</v>
      </c>
      <c r="AC9" s="168" t="s">
        <v>352</v>
      </c>
      <c r="AD9" s="168" t="s">
        <v>353</v>
      </c>
      <c r="AE9" s="168" t="s">
        <v>354</v>
      </c>
      <c r="AF9" s="166" t="s">
        <v>355</v>
      </c>
      <c r="AG9" s="166" t="s">
        <v>356</v>
      </c>
      <c r="AH9" s="166" t="s">
        <v>357</v>
      </c>
      <c r="AI9" s="169" t="s">
        <v>358</v>
      </c>
      <c r="AJ9" s="166" t="s">
        <v>359</v>
      </c>
      <c r="AK9" s="166" t="s">
        <v>360</v>
      </c>
      <c r="AL9" s="166" t="s">
        <v>361</v>
      </c>
      <c r="AM9" s="166" t="s">
        <v>362</v>
      </c>
      <c r="AN9" s="166" t="s">
        <v>363</v>
      </c>
      <c r="AO9" s="166" t="s">
        <v>364</v>
      </c>
    </row>
    <row r="10" spans="1:42" s="1" customFormat="1">
      <c r="A10" s="1">
        <f t="shared" ref="A10:A25" si="0">IF($B$6=$B10,1,0)</f>
        <v>1</v>
      </c>
      <c r="B10" s="1" t="str">
        <f>CONCATENATE(C10,D10,E10)</f>
        <v>1P</v>
      </c>
      <c r="C10" s="1">
        <v>1</v>
      </c>
      <c r="E10" s="64" t="s">
        <v>22</v>
      </c>
      <c r="F10" s="64" t="str">
        <f>+'Data Input'!$C$15</f>
        <v>72</v>
      </c>
      <c r="G10" s="175">
        <f ca="1">IF(IF(AND('Data Input'!$D$35="Si",'Data Input'!$E$35&lt;=+Lookup!$I$25),'Data Input'!$E$35,Lookup!$I$25)&gt;$G$3,$G$3,IF(AND('Data Input'!$D$35="Si",'Data Input'!$E$35&lt;=+Lookup!$I$25),'Data Input'!$E$35,Lookup!$I$25))</f>
        <v>1.78</v>
      </c>
      <c r="H10" s="24">
        <f>INDEX('RIEL N-S'!$C$19:$K$36,MATCH($B10,'RIEL N-S'!$K$19:$K$36,0),4)</f>
        <v>1.85</v>
      </c>
      <c r="I10" s="24">
        <f>+H10</f>
        <v>1.85</v>
      </c>
      <c r="J10" s="24"/>
      <c r="K10" s="17">
        <f>ROUNDUP((H10-I10/3)/I10, 0)</f>
        <v>1</v>
      </c>
      <c r="L10" s="24"/>
      <c r="M10" s="24">
        <f>ROUNDDOWN(I10*TAN(RADIANS($B$8)),2)</f>
        <v>0.32</v>
      </c>
      <c r="N10" s="24"/>
      <c r="O10" s="24"/>
      <c r="P10" s="24">
        <f>(I10-0.035-0.08)/COS(RADIANS($B$8))</f>
        <v>1.7617651716217677</v>
      </c>
      <c r="Q10" s="24">
        <f t="shared" ref="Q10:Q15" si="1">(I10-0.035-0.006)/COS(RADIANS($B$8))</f>
        <v>1.8369067409013129</v>
      </c>
      <c r="R10" s="24"/>
      <c r="S10" s="24"/>
      <c r="T10" s="24"/>
      <c r="U10" s="24"/>
      <c r="V10" s="24">
        <v>0.15</v>
      </c>
      <c r="W10" s="24"/>
      <c r="X10" s="120">
        <f t="shared" ref="X10:X21" si="2">IF(E10="P",$B$3*C10+((C10-1)*0.05),$B$5*C10+((C10-1)*0.05))</f>
        <v>2.3820000000000001</v>
      </c>
      <c r="Y10" s="24">
        <f>+X10*SIN(RADIANS($B$8))+L10+0.08</f>
        <v>0.49362995920262809</v>
      </c>
      <c r="Z10" s="24"/>
      <c r="AA10" s="24"/>
      <c r="AB10" s="24"/>
      <c r="AC10" s="24"/>
      <c r="AD10" s="24"/>
      <c r="AE10" s="24">
        <f t="shared" ref="AE10:AE21" si="3">Y10/TAN(RADIANS(20))*COS(RADIANS(45))</f>
        <v>0.95900449731207393</v>
      </c>
      <c r="AF10" s="24">
        <f ca="1">$G10*Lookup!$I$26/Lookup!$I$25</f>
        <v>110</v>
      </c>
      <c r="AG10" s="24">
        <f ca="1">$G10*Lookup!$I$27/Lookup!$I$25</f>
        <v>70</v>
      </c>
      <c r="AH10" s="24">
        <f ca="1">$G10*Lookup!$I$28/Lookup!$I$25</f>
        <v>57.999999999999993</v>
      </c>
      <c r="AI10" s="176" t="str">
        <f ca="1">IF(AND('Data Input'!$D$35="Si",'Data Input'!$E$35&lt;=+Lookup!$I$25),"Reacciones en cada punto de apoyo","Reacciones máximas en cada punto de apoyo")</f>
        <v>Reacciones máximas en cada punto de apoyo</v>
      </c>
      <c r="AJ10" s="16" t="s">
        <v>365</v>
      </c>
      <c r="AK10" s="1" t="s">
        <v>14</v>
      </c>
      <c r="AL10" s="1" t="s">
        <v>14</v>
      </c>
      <c r="AM10" s="1">
        <f>+B5</f>
        <v>1.1339999999999999</v>
      </c>
      <c r="AN10" s="1">
        <v>0</v>
      </c>
      <c r="AO10" s="1">
        <v>0</v>
      </c>
    </row>
    <row r="11" spans="1:42" s="1" customFormat="1">
      <c r="A11" s="1">
        <f t="shared" si="0"/>
        <v>0</v>
      </c>
      <c r="B11" s="1" t="str">
        <f t="shared" ref="B11:B25" si="4">CONCATENATE(C11,D11,E11)</f>
        <v>1L</v>
      </c>
      <c r="C11" s="1">
        <v>1</v>
      </c>
      <c r="E11" s="64" t="s">
        <v>23</v>
      </c>
      <c r="F11" s="64" t="str">
        <f>+'Data Input'!$C$15</f>
        <v>72</v>
      </c>
      <c r="G11" s="175">
        <f ca="1">IF(IF(AND('Data Input'!$D$35="Si",'Data Input'!$E$35&lt;=+Lookup!$I$25),'Data Input'!$E$35,Lookup!$I$25)&gt;$G$3,$G$3,IF(AND('Data Input'!$D$35="Si",'Data Input'!$E$35&lt;=+Lookup!$I$25),'Data Input'!$E$35,Lookup!$I$25))</f>
        <v>1.78</v>
      </c>
      <c r="H11" s="24">
        <f>INDEX('RIEL N-S'!$C$19:$K$36,MATCH($B11,'RIEL N-S'!$K$19:$K$36,0),4)</f>
        <v>1.1100000000000001</v>
      </c>
      <c r="I11" s="24">
        <f>+H11</f>
        <v>1.1100000000000001</v>
      </c>
      <c r="J11" s="24"/>
      <c r="K11" s="17">
        <f>ROUNDUP((H11-I11/3)/I11, 0)</f>
        <v>1</v>
      </c>
      <c r="L11" s="24"/>
      <c r="M11" s="24">
        <f>ROUNDDOWN(I11*TAN(RADIANS($B$8)),2)</f>
        <v>0.19</v>
      </c>
      <c r="N11" s="24"/>
      <c r="O11" s="24"/>
      <c r="P11" s="24">
        <f>(I11-0.035-0.08)/COS(RADIANS($B$8))</f>
        <v>1.0103494788263165</v>
      </c>
      <c r="Q11" s="24">
        <f t="shared" si="1"/>
        <v>1.0854910481058615</v>
      </c>
      <c r="R11" s="24"/>
      <c r="S11" s="24"/>
      <c r="T11" s="24"/>
      <c r="U11" s="24"/>
      <c r="V11" s="24">
        <v>0.15</v>
      </c>
      <c r="W11" s="24"/>
      <c r="X11" s="120">
        <f t="shared" si="2"/>
        <v>1.1339999999999999</v>
      </c>
      <c r="Y11" s="24">
        <f t="shared" ref="Y11:Y20" si="5">+X11*SIN(RADIANS($B$8))+L11+0.08</f>
        <v>0.27691703347429897</v>
      </c>
      <c r="Z11" s="24"/>
      <c r="AA11" s="24"/>
      <c r="AB11" s="24"/>
      <c r="AC11" s="24"/>
      <c r="AD11" s="24"/>
      <c r="AE11" s="24">
        <f t="shared" si="3"/>
        <v>0.53798331226318519</v>
      </c>
      <c r="AF11" s="24">
        <f ca="1">$G11*Lookup!$I$26/Lookup!$I$25</f>
        <v>110</v>
      </c>
      <c r="AG11" s="24">
        <f ca="1">$G11*Lookup!$I$27/Lookup!$I$25</f>
        <v>70</v>
      </c>
      <c r="AH11" s="24">
        <f ca="1">$G11*Lookup!$I$28/Lookup!$I$25</f>
        <v>57.999999999999993</v>
      </c>
      <c r="AI11" s="176" t="str">
        <f ca="1">IF(AND('Data Input'!$D$35="Si",'Data Input'!$E$35&lt;=+Lookup!$I$25),"Reacciones en cada punto de apoyo","Reacciones máximas en cada punto de apoyo")</f>
        <v>Reacciones máximas en cada punto de apoyo</v>
      </c>
      <c r="AJ11" s="16" t="s">
        <v>366</v>
      </c>
      <c r="AK11" s="1" t="s">
        <v>14</v>
      </c>
      <c r="AL11" s="1" t="s">
        <v>14</v>
      </c>
      <c r="AM11" s="1">
        <f>+B3</f>
        <v>2.3820000000000001</v>
      </c>
      <c r="AN11" s="1">
        <v>0</v>
      </c>
      <c r="AO11" s="1">
        <v>0</v>
      </c>
    </row>
    <row r="12" spans="1:42" s="1" customFormat="1">
      <c r="A12" s="1">
        <f t="shared" si="0"/>
        <v>0</v>
      </c>
      <c r="B12" s="1" t="str">
        <f t="shared" si="4"/>
        <v>1RP</v>
      </c>
      <c r="C12" s="1">
        <v>1</v>
      </c>
      <c r="D12" s="1" t="s">
        <v>41</v>
      </c>
      <c r="E12" s="64" t="s">
        <v>22</v>
      </c>
      <c r="F12" s="64" t="str">
        <f>+'Data Input'!$C$15</f>
        <v>72</v>
      </c>
      <c r="G12" s="175">
        <f ca="1">IF(IF(AND('Data Input'!$D$35="Si",'Data Input'!$E$35&lt;=+Lookup!$F$25),'Data Input'!$E$35,Lookup!$F$25)&gt;$G$3,$G$3,IF(AND('Data Input'!$D$35="Si",'Data Input'!$E$35&lt;=+Lookup!$F$25),'Data Input'!$E$35,Lookup!$F$25))</f>
        <v>1.34</v>
      </c>
      <c r="H12" s="24">
        <f>INDEX('RIEL N-S'!$C$19:$K$36,MATCH($B12,'RIEL N-S'!$K$19:$K$36,0),4)</f>
        <v>1.68</v>
      </c>
      <c r="I12" s="24">
        <f>+H12</f>
        <v>1.68</v>
      </c>
      <c r="J12" s="24"/>
      <c r="K12" s="17">
        <f>ROUNDUP((H12-I12/3)/I12, 0)</f>
        <v>1</v>
      </c>
      <c r="L12" s="24">
        <f>+'Data Input'!$L$12</f>
        <v>0</v>
      </c>
      <c r="M12" s="24">
        <f>ROUNDDOWN(I12*TAN(RADIANS($B$8))+L12/COS(RADIANS($B$8)),2)</f>
        <v>0.28999999999999998</v>
      </c>
      <c r="N12" s="24"/>
      <c r="O12" s="24"/>
      <c r="P12" s="24">
        <f>(I12-0.035-0.08)/COS(RADIANS($B$8))+TAN(RADIANS($B$8))*L12</f>
        <v>1.5891426476011909</v>
      </c>
      <c r="Q12" s="24">
        <f>(I12-0.035-0.006)/COS(RADIANS($B$8))+TAN(RADIANS($B$8))*L12</f>
        <v>1.6642842168807361</v>
      </c>
      <c r="R12" s="24"/>
      <c r="S12" s="24"/>
      <c r="T12" s="24"/>
      <c r="U12" s="24"/>
      <c r="V12" s="24">
        <v>0.15</v>
      </c>
      <c r="W12" s="24"/>
      <c r="X12" s="120">
        <f t="shared" si="2"/>
        <v>2.3820000000000001</v>
      </c>
      <c r="Y12" s="24">
        <f t="shared" si="5"/>
        <v>0.49362995920262809</v>
      </c>
      <c r="Z12" s="24">
        <f>SQRT(POWER(I12,2)+POWER(M12,2))-0.14</f>
        <v>1.5648460341039594</v>
      </c>
      <c r="AA12" s="24">
        <f ca="1">SQRT(POWER(L12,2)+POWER(G12,2))-0.12</f>
        <v>1.2200000000000002</v>
      </c>
      <c r="AB12" s="24">
        <f ca="1">SQRT(POWER(M12,2)+POWER(G12,2))-0.12</f>
        <v>1.2510215169719259</v>
      </c>
      <c r="AC12" s="24"/>
      <c r="AD12" s="24"/>
      <c r="AE12" s="24">
        <f t="shared" si="3"/>
        <v>0.95900449731207393</v>
      </c>
      <c r="AF12" s="24">
        <f ca="1">$G12*Lookup!$F$26/Lookup!$F$25</f>
        <v>158.41999999999999</v>
      </c>
      <c r="AG12" s="24">
        <f ca="1">$G12*Lookup!$F$27/Lookup!$F$25</f>
        <v>168.84</v>
      </c>
      <c r="AH12" s="24">
        <f ca="1">$G12*Lookup!$F$28/Lookup!$F$25</f>
        <v>140.18</v>
      </c>
      <c r="AI12" s="176" t="str">
        <f ca="1">IF(AND('Data Input'!$D$35="Si",'Data Input'!$E$35&lt;=+Lookup!$F$25),"Reacciones en cada punto de apoyo","Reacciones máximas en cada punto de apoyo")</f>
        <v>Reacciones máximas en cada punto de apoyo</v>
      </c>
      <c r="AJ12" s="16" t="s">
        <v>367</v>
      </c>
      <c r="AK12" s="1" t="s">
        <v>13</v>
      </c>
      <c r="AL12" s="1" t="s">
        <v>13</v>
      </c>
      <c r="AM12" s="1">
        <f>+B5</f>
        <v>1.1339999999999999</v>
      </c>
      <c r="AN12" s="1">
        <v>1</v>
      </c>
      <c r="AO12" s="1">
        <v>1</v>
      </c>
    </row>
    <row r="13" spans="1:42" s="1" customFormat="1">
      <c r="A13" s="1">
        <f t="shared" si="0"/>
        <v>0</v>
      </c>
      <c r="B13" s="1" t="str">
        <f t="shared" si="4"/>
        <v>1RL</v>
      </c>
      <c r="C13" s="1">
        <v>1</v>
      </c>
      <c r="D13" s="1" t="s">
        <v>41</v>
      </c>
      <c r="E13" s="64" t="s">
        <v>23</v>
      </c>
      <c r="F13" s="64" t="str">
        <f>+'Data Input'!$C$15</f>
        <v>72</v>
      </c>
      <c r="G13" s="175">
        <f ca="1">IF(IF(AND('Data Input'!$D$35="Si",'Data Input'!$E$35&lt;=+Lookup!$F$25),'Data Input'!$E$35,Lookup!$F$25)&gt;$G$3,$G$3,IF(AND('Data Input'!$D$35="Si",'Data Input'!$E$35&lt;=+Lookup!$F$25),'Data Input'!$E$35,Lookup!$F$25))</f>
        <v>1.34</v>
      </c>
      <c r="H13" s="24">
        <f>INDEX('RIEL N-S'!$C$19:$K$36,MATCH($B13,'RIEL N-S'!$K$19:$K$36,0),4)</f>
        <v>1.1100000000000001</v>
      </c>
      <c r="I13" s="24">
        <f>+H13</f>
        <v>1.1100000000000001</v>
      </c>
      <c r="J13" s="24"/>
      <c r="K13" s="17">
        <f>ROUNDUP((H13-I13/3)/I13, 0)</f>
        <v>1</v>
      </c>
      <c r="L13" s="24">
        <f>+'Data Input'!$L$12</f>
        <v>0</v>
      </c>
      <c r="M13" s="24">
        <f>ROUNDDOWN(I13*TAN(RADIANS($B$8))+L13/COS(RADIANS($B$8)),2)</f>
        <v>0.19</v>
      </c>
      <c r="N13" s="24"/>
      <c r="O13" s="24"/>
      <c r="P13" s="24">
        <f>(I13-0.035-0.08)/COS(RADIANS($B$8))+TAN(RADIANS($B$8))*L13</f>
        <v>1.0103494788263165</v>
      </c>
      <c r="Q13" s="24">
        <f>(I13-0.035-0.006)/COS(RADIANS($B$8))+TAN(RADIANS($B$8))*L13</f>
        <v>1.0854910481058615</v>
      </c>
      <c r="R13" s="24"/>
      <c r="S13" s="24"/>
      <c r="T13" s="24"/>
      <c r="U13" s="24"/>
      <c r="V13" s="24">
        <v>0.15</v>
      </c>
      <c r="W13" s="24"/>
      <c r="X13" s="120">
        <f t="shared" si="2"/>
        <v>1.1339999999999999</v>
      </c>
      <c r="Y13" s="24">
        <f t="shared" si="5"/>
        <v>0.27691703347429897</v>
      </c>
      <c r="Z13" s="24">
        <f>SQRT(POWER(I13,2)+POWER(M13,2))-0.14</f>
        <v>0.98614386292338352</v>
      </c>
      <c r="AA13" s="24">
        <f ca="1">SQRT(POWER(L13,2)+POWER(G13,2))-0.12</f>
        <v>1.2200000000000002</v>
      </c>
      <c r="AB13" s="24">
        <f ca="1">SQRT(POWER(M13,2)+POWER(G13,2))-0.12</f>
        <v>1.2334031180694098</v>
      </c>
      <c r="AC13" s="24"/>
      <c r="AD13" s="24"/>
      <c r="AE13" s="24">
        <f t="shared" si="3"/>
        <v>0.53798331226318519</v>
      </c>
      <c r="AF13" s="24">
        <f ca="1">$G13*Lookup!$F$26/Lookup!$F$25</f>
        <v>158.41999999999999</v>
      </c>
      <c r="AG13" s="24">
        <f ca="1">$G13*Lookup!$F$27/Lookup!$F$25</f>
        <v>168.84</v>
      </c>
      <c r="AH13" s="24">
        <f ca="1">$G13*Lookup!$F$28/Lookup!$F$25</f>
        <v>140.18</v>
      </c>
      <c r="AI13" s="176" t="str">
        <f ca="1">IF(AND('Data Input'!$D$35="Si",'Data Input'!$E$35&lt;=+Lookup!$F$25),"Reacciones en cada punto de apoyo","Reacciones máximas en cada punto de apoyo")</f>
        <v>Reacciones máximas en cada punto de apoyo</v>
      </c>
      <c r="AJ13" s="16" t="s">
        <v>368</v>
      </c>
      <c r="AK13" s="1" t="s">
        <v>13</v>
      </c>
      <c r="AL13" s="1" t="s">
        <v>13</v>
      </c>
      <c r="AM13" s="1">
        <f>+B3</f>
        <v>2.3820000000000001</v>
      </c>
      <c r="AN13" s="1">
        <v>1</v>
      </c>
      <c r="AO13" s="1">
        <v>1</v>
      </c>
    </row>
    <row r="14" spans="1:42" s="1" customFormat="1">
      <c r="A14" s="1">
        <f t="shared" si="0"/>
        <v>0</v>
      </c>
      <c r="B14" s="1" t="str">
        <f t="shared" si="4"/>
        <v>2P</v>
      </c>
      <c r="C14" s="1">
        <v>2</v>
      </c>
      <c r="E14" s="64" t="s">
        <v>22</v>
      </c>
      <c r="F14" s="64" t="str">
        <f>+'Data Input'!$C$15</f>
        <v>72</v>
      </c>
      <c r="G14" s="175">
        <f ca="1">IF(IF(AND('Data Input'!$D$35="Si",'Data Input'!$E$35&lt;=+Lookup!$L$25),'Data Input'!$E$35,Lookup!$L$25)&gt;$G$3,$G$3,IF(AND('Data Input'!$D$35="Si",'Data Input'!$E$35&lt;=+Lookup!$L$25),'Data Input'!$E$35,Lookup!$L$25))</f>
        <v>2</v>
      </c>
      <c r="H14" s="24">
        <f>INDEX('RIEL N-S'!$C$19:$K$36,MATCH($B14,'RIEL N-S'!$K$19:$K$36,0),4)</f>
        <v>4.1100000000000003</v>
      </c>
      <c r="I14" s="1">
        <f ca="1">ROUNDUP((H14-(Lookup!$L$29/5))/K14,2)</f>
        <v>1.28</v>
      </c>
      <c r="K14" s="17">
        <f ca="1">ROUNDUP((H14-Lookup!$L$29/5)/Lookup!$L$29, 0)</f>
        <v>3</v>
      </c>
      <c r="L14" s="24"/>
      <c r="M14" s="24">
        <f ca="1">ROUNDDOWN(I14*TAN(RADIANS($B$8)),2)</f>
        <v>0.22</v>
      </c>
      <c r="N14" s="24">
        <f ca="1">IF($N$8&lt;=$K14,$M14*$N$8,0)</f>
        <v>0.44</v>
      </c>
      <c r="O14" s="24">
        <f ca="1">IF($O$8&lt;=$K14,$M14*$O$8,0)</f>
        <v>0.66</v>
      </c>
      <c r="P14" s="24">
        <f ca="1">(I14-0.035-0.08)/COS(RADIANS($B$8))</f>
        <v>1.1829720028468931</v>
      </c>
      <c r="Q14" s="24">
        <f t="shared" ca="1" si="1"/>
        <v>1.2581135721264383</v>
      </c>
      <c r="R14" s="24"/>
      <c r="S14" s="24"/>
      <c r="T14" s="24"/>
      <c r="U14" s="24"/>
      <c r="V14" s="24">
        <v>0.1</v>
      </c>
      <c r="W14" s="24"/>
      <c r="X14" s="120">
        <f t="shared" si="2"/>
        <v>4.8140000000000001</v>
      </c>
      <c r="Y14" s="24">
        <f t="shared" si="5"/>
        <v>0.91594232728860259</v>
      </c>
      <c r="Z14" s="24"/>
      <c r="AA14" s="24"/>
      <c r="AB14" s="24"/>
      <c r="AC14" s="24">
        <f ca="1">IF($K14=2,SQRT(POWER($N14,2)+POWER($G14,2))-0.12,0)</f>
        <v>0</v>
      </c>
      <c r="AD14" s="24">
        <f ca="1">IF($K14=3,SQRT(POWER($O14,2)+POWER($G14,2))-0.12,0)</f>
        <v>1.986086417980041</v>
      </c>
      <c r="AE14" s="24">
        <f t="shared" si="3"/>
        <v>1.7794560374073438</v>
      </c>
      <c r="AF14" s="24">
        <f ca="1">$G15*Lookup!$L$26/Lookup!$L$25</f>
        <v>372</v>
      </c>
      <c r="AG14" s="24">
        <f ca="1">$G15*Lookup!$L$27/Lookup!$L$25</f>
        <v>454</v>
      </c>
      <c r="AH14" s="24">
        <f ca="1">$G15*Lookup!$L$28/Lookup!$L$25</f>
        <v>227</v>
      </c>
      <c r="AI14" s="176" t="s">
        <v>369</v>
      </c>
      <c r="AJ14" s="16" t="s">
        <v>370</v>
      </c>
      <c r="AK14" s="1" t="s">
        <v>14</v>
      </c>
      <c r="AL14" s="1" t="s">
        <v>13</v>
      </c>
      <c r="AM14" s="1">
        <f>+B5</f>
        <v>1.1339999999999999</v>
      </c>
      <c r="AN14" s="1">
        <v>0</v>
      </c>
      <c r="AO14" s="1">
        <v>2</v>
      </c>
    </row>
    <row r="15" spans="1:42" s="1" customFormat="1">
      <c r="A15" s="1">
        <f>IF($B$6=$B15,1,0)</f>
        <v>0</v>
      </c>
      <c r="B15" s="1" t="str">
        <f t="shared" si="4"/>
        <v>2L</v>
      </c>
      <c r="C15" s="1">
        <v>2</v>
      </c>
      <c r="E15" s="64" t="s">
        <v>23</v>
      </c>
      <c r="F15" s="64" t="str">
        <f>+'Data Input'!$C$15</f>
        <v>72</v>
      </c>
      <c r="G15" s="175">
        <f ca="1">IF(IF(AND('Data Input'!$D$35="Si",'Data Input'!$E$35&lt;=+Lookup!$L$25),'Data Input'!$E$35,Lookup!$L$25)&gt;$G$3,$G$3,IF(AND('Data Input'!$D$35="Si",'Data Input'!$E$35&lt;=+Lookup!$L$25),'Data Input'!$E$35,Lookup!$L$25))</f>
        <v>2</v>
      </c>
      <c r="H15" s="24">
        <f>INDEX('RIEL N-S'!$C$19:$K$36,MATCH($B15,'RIEL N-S'!$K$19:$K$36,0),4)</f>
        <v>2.16</v>
      </c>
      <c r="I15" s="24">
        <f ca="1">ROUNDUP((H15-(Lookup!$L$29/5))/K15,2)</f>
        <v>0.94</v>
      </c>
      <c r="J15" s="24"/>
      <c r="K15" s="17">
        <f ca="1">ROUNDUP((H15-Lookup!$L$29/5)/Lookup!$L$29, 0)</f>
        <v>2</v>
      </c>
      <c r="L15" s="24"/>
      <c r="M15" s="24">
        <f ca="1">ROUNDDOWN(I15*TAN(RADIANS($B$8)),2)</f>
        <v>0.16</v>
      </c>
      <c r="N15" s="24">
        <f ca="1">IF($N$8&lt;=$K15,$M15*$N$8,0)</f>
        <v>0.32</v>
      </c>
      <c r="O15" s="24">
        <f ca="1">IF($O$8&lt;=$K15,$M15*$O$8,0)</f>
        <v>0</v>
      </c>
      <c r="P15" s="24">
        <f ca="1">(I15-0.035-0.08)/COS(RADIANS($B$8))</f>
        <v>0.83772695480573955</v>
      </c>
      <c r="Q15" s="24">
        <f t="shared" ca="1" si="1"/>
        <v>0.91286852408528474</v>
      </c>
      <c r="R15" s="24"/>
      <c r="S15" s="24"/>
      <c r="T15" s="24"/>
      <c r="U15" s="24"/>
      <c r="V15" s="24">
        <v>0.1</v>
      </c>
      <c r="W15" s="24"/>
      <c r="X15" s="120">
        <f t="shared" si="2"/>
        <v>2.3179999999999996</v>
      </c>
      <c r="Y15" s="24">
        <f t="shared" si="5"/>
        <v>0.48251647583194446</v>
      </c>
      <c r="AB15" s="24">
        <f ca="1">IF($K15=1,SQRT(POWER($M15,2)+POWER($G15,2))-0.12,0)</f>
        <v>0</v>
      </c>
      <c r="AC15" s="24">
        <f ca="1">IF($K15=2,SQRT(POWER($N15,2)+POWER($G15,2))-0.12,0)</f>
        <v>1.905438224187546</v>
      </c>
      <c r="AD15" s="24">
        <f ca="1">IF($K15=3,SQRT(POWER($O15,2)+POWER($G15,2))-0.12,0)</f>
        <v>0</v>
      </c>
      <c r="AE15" s="24">
        <f t="shared" si="3"/>
        <v>0.93741366730956666</v>
      </c>
      <c r="AF15" s="24">
        <f ca="1">$G15*Lookup!$L$26/Lookup!$L$25</f>
        <v>372</v>
      </c>
      <c r="AG15" s="24">
        <f ca="1">$G15*Lookup!$L$27/Lookup!$L$25</f>
        <v>454</v>
      </c>
      <c r="AH15" s="24">
        <f ca="1">$G15*Lookup!$L$28/Lookup!$L$25</f>
        <v>227</v>
      </c>
      <c r="AI15" s="176" t="s">
        <v>369</v>
      </c>
      <c r="AJ15" s="16" t="s">
        <v>371</v>
      </c>
      <c r="AK15" s="1" t="s">
        <v>14</v>
      </c>
      <c r="AL15" s="1" t="s">
        <v>13</v>
      </c>
      <c r="AM15" s="1">
        <f>+B3</f>
        <v>2.3820000000000001</v>
      </c>
      <c r="AN15" s="1">
        <v>0</v>
      </c>
      <c r="AO15" s="1">
        <v>2</v>
      </c>
    </row>
    <row r="16" spans="1:42" s="1" customFormat="1">
      <c r="A16" s="1">
        <f>IF($B$6=$B16,1,0)</f>
        <v>0</v>
      </c>
      <c r="B16" s="1" t="str">
        <f>CONCATENATE(C16,D16,E16)</f>
        <v>2GMP</v>
      </c>
      <c r="C16" s="1">
        <v>2</v>
      </c>
      <c r="D16" s="1" t="s">
        <v>36</v>
      </c>
      <c r="E16" s="64" t="s">
        <v>22</v>
      </c>
      <c r="F16" s="64" t="str">
        <f>+'Data Input'!$C$15</f>
        <v>72</v>
      </c>
      <c r="G16" s="175">
        <f ca="1">IF(IF(AND('Data Input'!$D$35="Si",'Data Input'!$E$35&lt;=+Lookup!$U$25),'Data Input'!$E$35,Lookup!$U$25)&gt;$G$3,$G$3,IF(AND('Data Input'!$D$35="Si",'Data Input'!$E$35&lt;=+Lookup!$U$25),'Data Input'!$E$35,Lookup!$U$25))</f>
        <v>1.91</v>
      </c>
      <c r="H16" s="24">
        <f>INDEX('RIEL N-S'!$C$19:$K$36,MATCH($B16,'RIEL N-S'!$K$19:$K$36,0),4)</f>
        <v>4.1100000000000003</v>
      </c>
      <c r="I16" s="24">
        <f>ROUNDUP((H16)/K16,2)</f>
        <v>1.37</v>
      </c>
      <c r="J16" s="24"/>
      <c r="K16" s="17">
        <v>3</v>
      </c>
      <c r="L16" s="24"/>
      <c r="M16" s="24">
        <f>ROUNDDOWN(I16*TAN(RADIANS($B$8)),2)</f>
        <v>0.24</v>
      </c>
      <c r="N16" s="24">
        <f>IF($N$8&lt;=$K16,$M16*$N$8,0)</f>
        <v>0.48</v>
      </c>
      <c r="O16" s="24">
        <f>IF($O$8&lt;=$K16,$M16*$O$8,0)</f>
        <v>0.72</v>
      </c>
      <c r="P16" s="24">
        <f>(I16-0.035-0.08)/COS(RADIANS($B$8))</f>
        <v>1.27436039791661</v>
      </c>
      <c r="Q16" s="24">
        <f>(I16-0.035-0.006)/COS(RADIANS($B$8))</f>
        <v>1.3495019671961552</v>
      </c>
      <c r="R16" s="24"/>
      <c r="S16" s="24"/>
      <c r="T16" s="24"/>
      <c r="U16" s="24"/>
      <c r="V16" s="24">
        <v>0.1</v>
      </c>
      <c r="W16" s="24"/>
      <c r="X16" s="120">
        <f>IF(E16="P",$B$3*C16+((C16-1)*0.05),$B$5*C16+((C16-1)*0.05))</f>
        <v>4.8140000000000001</v>
      </c>
      <c r="Y16" s="24">
        <f>+X16*SIN(RADIANS($B$8))+L16+0.08</f>
        <v>0.91594232728860259</v>
      </c>
      <c r="AB16" s="24"/>
      <c r="AC16" s="24">
        <f>IF($K16=2,SQRT(POWER($N16,2)+POWER($G16,2))-0.12,0)</f>
        <v>0</v>
      </c>
      <c r="AD16" s="24">
        <f ca="1">IF($K16=3,SQRT(POWER($O16,2)+POWER($G16,2))-0.12,0)</f>
        <v>1.9212006270820123</v>
      </c>
      <c r="AE16" s="24">
        <f>Y16/TAN(RADIANS(20))*COS(RADIANS(45))</f>
        <v>1.7794560374073438</v>
      </c>
      <c r="AF16" s="24">
        <f ca="1">$G16*Lookup!$U$26/Lookup!$U$25</f>
        <v>360</v>
      </c>
      <c r="AG16" s="24">
        <f ca="1">$G16*Lookup!$U$27/Lookup!$U$25</f>
        <v>400</v>
      </c>
      <c r="AH16" s="24">
        <f ca="1">$G16*Lookup!$U$28/Lookup!$U$25</f>
        <v>200</v>
      </c>
      <c r="AI16" s="176" t="s">
        <v>369</v>
      </c>
      <c r="AJ16" s="16" t="s">
        <v>372</v>
      </c>
      <c r="AK16" s="1" t="s">
        <v>14</v>
      </c>
      <c r="AL16" s="1" t="s">
        <v>13</v>
      </c>
      <c r="AM16" s="1">
        <f>+B5</f>
        <v>1.1339999999999999</v>
      </c>
      <c r="AN16" s="1">
        <v>0</v>
      </c>
      <c r="AO16" s="1">
        <v>2</v>
      </c>
    </row>
    <row r="17" spans="1:47" s="1" customFormat="1">
      <c r="A17" s="1">
        <f>IF($B$6=$B17,1,0)</f>
        <v>0</v>
      </c>
      <c r="B17" s="1" t="str">
        <f>CONCATENATE(C17,D17,E17)</f>
        <v>2GML</v>
      </c>
      <c r="C17" s="1">
        <v>2</v>
      </c>
      <c r="D17" s="1" t="s">
        <v>36</v>
      </c>
      <c r="E17" s="64" t="s">
        <v>23</v>
      </c>
      <c r="F17" s="64" t="str">
        <f>+'Data Input'!$C$15</f>
        <v>72</v>
      </c>
      <c r="G17" s="175">
        <f ca="1">IF(IF(AND('Data Input'!$D$35="Si",'Data Input'!$E$35&lt;=+Lookup!$U$25),'Data Input'!$E$35,Lookup!$U$25)&gt;$G$3,$G$3,IF(AND('Data Input'!$D$35="Si",'Data Input'!$E$35&lt;=+Lookup!$U$25),'Data Input'!$E$35,Lookup!$U$25))</f>
        <v>1.91</v>
      </c>
      <c r="H17" s="24">
        <f>INDEX('RIEL N-S'!$C$19:$K$36,MATCH($B17,'RIEL N-S'!$K$19:$K$36,0),4)</f>
        <v>2.16</v>
      </c>
      <c r="I17" s="24">
        <f>ROUNDUP((H17)/K17,2)</f>
        <v>1.08</v>
      </c>
      <c r="J17" s="24"/>
      <c r="K17" s="17">
        <v>2</v>
      </c>
      <c r="L17" s="24"/>
      <c r="M17" s="24">
        <f>ROUNDDOWN(I17*TAN(RADIANS($B$8)),2)</f>
        <v>0.19</v>
      </c>
      <c r="N17" s="24">
        <f>IF($N$8&lt;=$K17,$M17*$N$8,0)</f>
        <v>0.38</v>
      </c>
      <c r="O17" s="24">
        <f>IF($O$8&lt;=$K17,$M17*$O$8,0)</f>
        <v>0</v>
      </c>
      <c r="P17" s="24">
        <f>(I17-0.035-0.08)/COS(RADIANS($B$8))</f>
        <v>0.97988668046974414</v>
      </c>
      <c r="Q17" s="24">
        <f>(I17-0.035-0.006)/COS(RADIANS($B$8))</f>
        <v>1.0550282497492893</v>
      </c>
      <c r="R17" s="24"/>
      <c r="S17" s="24"/>
      <c r="T17" s="24"/>
      <c r="U17" s="24"/>
      <c r="V17" s="24">
        <v>0.1</v>
      </c>
      <c r="W17" s="24"/>
      <c r="X17" s="120">
        <f>IF(E17="P",$B$3*C17+((C17-1)*0.05),$B$5*C17+((C17-1)*0.05))</f>
        <v>2.3179999999999996</v>
      </c>
      <c r="Y17" s="24">
        <f>+X17*SIN(RADIANS($B$8))+L17+0.08</f>
        <v>0.48251647583194446</v>
      </c>
      <c r="AB17" s="24"/>
      <c r="AC17" s="24">
        <f ca="1">IF($K17=2,SQRT(POWER($N17,2)+POWER($G17,2))-0.12,0)</f>
        <v>1.8274342094150446</v>
      </c>
      <c r="AD17" s="24">
        <f>IF($K17=3,SQRT(POWER($O17,2)+POWER($G17,2))-0.12,0)</f>
        <v>0</v>
      </c>
      <c r="AE17" s="24">
        <f>Y17/TAN(RADIANS(20))*COS(RADIANS(45))</f>
        <v>0.93741366730956666</v>
      </c>
      <c r="AF17" s="24">
        <f ca="1">$G17*Lookup!$U$26/Lookup!$U$25</f>
        <v>360</v>
      </c>
      <c r="AG17" s="24">
        <f ca="1">$G17*Lookup!$U$27/Lookup!$U$25</f>
        <v>400</v>
      </c>
      <c r="AH17" s="24">
        <f ca="1">$G17*Lookup!$U$28/Lookup!$U$25</f>
        <v>200</v>
      </c>
      <c r="AI17" s="176" t="s">
        <v>369</v>
      </c>
      <c r="AJ17" s="16" t="s">
        <v>373</v>
      </c>
      <c r="AK17" s="1" t="s">
        <v>14</v>
      </c>
      <c r="AL17" s="1" t="s">
        <v>13</v>
      </c>
      <c r="AM17" s="1">
        <f>+B3</f>
        <v>2.3820000000000001</v>
      </c>
      <c r="AN17" s="1">
        <v>0</v>
      </c>
      <c r="AO17" s="1">
        <v>2</v>
      </c>
    </row>
    <row r="18" spans="1:47" s="1" customFormat="1">
      <c r="A18" s="1">
        <f t="shared" si="0"/>
        <v>0</v>
      </c>
      <c r="B18" s="1" t="str">
        <f t="shared" si="4"/>
        <v>2RP</v>
      </c>
      <c r="C18" s="1">
        <v>2</v>
      </c>
      <c r="D18" s="1" t="s">
        <v>41</v>
      </c>
      <c r="E18" s="1" t="s">
        <v>22</v>
      </c>
      <c r="F18" s="64" t="str">
        <f>+'Data Input'!$C$15</f>
        <v>72</v>
      </c>
      <c r="G18" s="175">
        <f ca="1">IF(IF(AND('Data Input'!$D$35="Si",'Data Input'!$E$35&lt;=+Lookup!$O$25),'Data Input'!$E$35,Lookup!$O$25)&gt;$G$3,$G$3,IF(AND('Data Input'!$D$35="Si",'Data Input'!$E$35&lt;=+Lookup!$O$25),'Data Input'!$E$35,Lookup!$O$25))</f>
        <v>1.91</v>
      </c>
      <c r="H18" s="24">
        <f>INDEX('RIEL N-S'!$C$19:$K$36,MATCH($B18,'RIEL N-S'!$K$19:$K$36,0),4)</f>
        <v>4.1100000000000003</v>
      </c>
      <c r="I18" s="24">
        <f>$B$3-(('RIEL N-S'!A33)*$B$3*2)</f>
        <v>1.5880000000000001</v>
      </c>
      <c r="J18" s="24">
        <f>(('RIEL N-S'!A33)*$B$3*2)+0.05</f>
        <v>0.84400000000000008</v>
      </c>
      <c r="K18" s="17">
        <v>3</v>
      </c>
      <c r="L18" s="24">
        <f>+'Data Input'!$L$12</f>
        <v>0</v>
      </c>
      <c r="M18" s="24">
        <f>ROUNDDOWN($I18*TAN(RADIANS($B$8))+$L18/COS(RADIANS($B$8)),2)</f>
        <v>0.28000000000000003</v>
      </c>
      <c r="N18" s="24">
        <f>ROUNDDOWN(($J18+$I18)*TAN(RADIANS($B$8))+$L18/COS(RADIANS($B$8)),2)</f>
        <v>0.42</v>
      </c>
      <c r="O18" s="24">
        <f>ROUNDDOWN(($I18*2+$J18)*TAN(RADIANS($B$8))+$L18/COS(RADIANS($B$8)),2)</f>
        <v>0.7</v>
      </c>
      <c r="P18" s="24">
        <f>(I18-0.035-0.08)/COS(RADIANS($B$8))+TAN(RADIANS($B$8))*L18</f>
        <v>1.4957233993077026</v>
      </c>
      <c r="Q18" s="24">
        <f>(I18-0.035-0.006)/COS(RADIANS($B$8))+TAN(RADIANS($B$8))*L18</f>
        <v>1.5708649685872478</v>
      </c>
      <c r="R18" s="24">
        <f>(J18-0.035-0.08)/COS(RADIANS($B$8))+TAN(RADIANS($B$8))*L18</f>
        <v>0.7402460000647082</v>
      </c>
      <c r="S18" s="24">
        <f>(J18-0.035-0.006)/COS(RADIANS($B$8))+TAN(RADIANS($B$8))*L18</f>
        <v>0.81538756934425327</v>
      </c>
      <c r="T18" s="24">
        <f>(I18-0.035-0.08)/COS(RADIANS($B$8))+TAN(RADIANS($B$8))*L18</f>
        <v>1.4957233993077026</v>
      </c>
      <c r="U18" s="24">
        <f>(I18-0.035-0.006)/COS(RADIANS($B$8))+TAN(RADIANS($B$8))*L18</f>
        <v>1.5708649685872478</v>
      </c>
      <c r="V18" s="24">
        <v>0.1</v>
      </c>
      <c r="W18" s="24"/>
      <c r="X18" s="120">
        <f t="shared" si="2"/>
        <v>4.8140000000000001</v>
      </c>
      <c r="Y18" s="24">
        <f t="shared" si="5"/>
        <v>0.91594232728860259</v>
      </c>
      <c r="Z18" s="24">
        <f>SQRT(POWER(I18,2)+POWER(M18,2))-0.14</f>
        <v>1.4724962015459138</v>
      </c>
      <c r="AA18" s="24"/>
      <c r="AB18" s="24">
        <f ca="1">SQRT(POWER(M18,2)+POWER(G18,2))-0.12</f>
        <v>1.8104144632694812</v>
      </c>
      <c r="AC18" s="24"/>
      <c r="AD18" s="24">
        <f ca="1">SQRT(POWER(O18,2)+POWER(G18,2))-0.12</f>
        <v>1.9142320418280701</v>
      </c>
      <c r="AE18" s="24">
        <f t="shared" si="3"/>
        <v>1.7794560374073438</v>
      </c>
      <c r="AF18" s="24">
        <f ca="1">$G18*Lookup!$O$26/Lookup!$O$25</f>
        <v>208</v>
      </c>
      <c r="AG18" s="24">
        <f ca="1">$G18*Lookup!$O$27/Lookup!$O$25</f>
        <v>145</v>
      </c>
      <c r="AH18" s="24">
        <f ca="1">$G18*Lookup!$O$28/Lookup!$O$25</f>
        <v>95</v>
      </c>
      <c r="AI18" s="176" t="str">
        <f ca="1">IF(AND('Data Input'!$D$35="Si",'Data Input'!$E$35&lt;=+Lookup!$O$25),"Reacciones en cada punto de apoyo","Reacciones máximas en cada punto de apoyo")</f>
        <v>Reacciones máximas en cada punto de apoyo</v>
      </c>
      <c r="AJ18" s="16" t="s">
        <v>374</v>
      </c>
      <c r="AK18" s="1" t="s">
        <v>13</v>
      </c>
      <c r="AL18" s="1" t="s">
        <v>13</v>
      </c>
      <c r="AM18" s="1">
        <f>+B5</f>
        <v>1.1339999999999999</v>
      </c>
      <c r="AN18" s="1">
        <v>2</v>
      </c>
      <c r="AO18" s="1">
        <v>2</v>
      </c>
    </row>
    <row r="19" spans="1:47" s="1" customFormat="1">
      <c r="A19" s="1">
        <f t="shared" si="0"/>
        <v>0</v>
      </c>
      <c r="B19" s="1" t="str">
        <f t="shared" si="4"/>
        <v>2RL</v>
      </c>
      <c r="C19" s="1">
        <v>2</v>
      </c>
      <c r="D19" s="1" t="s">
        <v>41</v>
      </c>
      <c r="E19" s="1" t="s">
        <v>23</v>
      </c>
      <c r="F19" s="64" t="str">
        <f>+'Data Input'!$C$15</f>
        <v>72</v>
      </c>
      <c r="G19" s="175">
        <f ca="1">IF(IF(AND('Data Input'!$D$35="Si",'Data Input'!$E$35&lt;=+Lookup!$O$25),'Data Input'!$E$35,Lookup!$O$25)&gt;$G$3,$G$3,IF(AND('Data Input'!$D$35="Si",'Data Input'!$E$35&lt;=+Lookup!$O$25),'Data Input'!$E$35,Lookup!$O$25))</f>
        <v>1.91</v>
      </c>
      <c r="H19" s="24">
        <f>INDEX('RIEL N-S'!$C$19:$K$36,MATCH($B19,'RIEL N-S'!$K$19:$K$36,0),4)</f>
        <v>2.16</v>
      </c>
      <c r="I19" s="1">
        <f ca="1">ROUNDUP((H19-(Lookup!$L$29/5))/K19,2)</f>
        <v>0.94</v>
      </c>
      <c r="J19" s="24"/>
      <c r="K19" s="207">
        <f ca="1">ROUNDUP((H19-Lookup!$L$29/5)/Lookup!$L$29, 0)</f>
        <v>2</v>
      </c>
      <c r="L19" s="24">
        <f>+'Data Input'!$L$12</f>
        <v>0</v>
      </c>
      <c r="M19" s="24">
        <f ca="1">ROUNDDOWN($I19*TAN(RADIANS($B$8))+$L19/COS(RADIANS($B$8)),2)</f>
        <v>0.16</v>
      </c>
      <c r="N19" s="24">
        <f ca="1">IF($N$8&lt;=$K19,$M19*$N$8,0)</f>
        <v>0.32</v>
      </c>
      <c r="O19" s="24"/>
      <c r="P19" s="24">
        <f ca="1">(I19-0.035-0.08)/COS(RADIANS($B$8))+TAN(RADIANS($B$8))*L19</f>
        <v>0.83772695480573955</v>
      </c>
      <c r="Q19" s="24">
        <f ca="1">(I19-0.035-0.006)/COS(RADIANS($B$8))+TAN(RADIANS($B$8))*L19</f>
        <v>0.91286852408528474</v>
      </c>
      <c r="R19" s="24"/>
      <c r="S19" s="24"/>
      <c r="T19" s="24"/>
      <c r="U19" s="24"/>
      <c r="V19" s="24">
        <v>0.1</v>
      </c>
      <c r="W19" s="24"/>
      <c r="X19" s="120">
        <f>IF(E19="P",$B$3*C19+((C19-1)*0.05),$B$5*C19+((C19-1)*0.05))</f>
        <v>2.3179999999999996</v>
      </c>
      <c r="Y19" s="24">
        <f t="shared" si="5"/>
        <v>0.48251647583194446</v>
      </c>
      <c r="Z19" s="24">
        <f ca="1">SQRT(POWER(I19,2)+POWER(M19,2))-0.14</f>
        <v>0.81351979528481733</v>
      </c>
      <c r="AA19" s="24">
        <f ca="1">SQRT(POWER(L19,2)+POWER(G19,2))-0.12</f>
        <v>1.79</v>
      </c>
      <c r="AB19" s="24">
        <f ca="1">IF($K19=1,SQRT(POWER($M19,2)+POWER($G19,2))-0.12,0)</f>
        <v>0</v>
      </c>
      <c r="AC19" s="24">
        <f ca="1">IF($K19=2,SQRT(POWER($N19,2)+POWER($G19,2))-0.12,0)</f>
        <v>1.8166207682455542</v>
      </c>
      <c r="AD19" s="24"/>
      <c r="AE19" s="24">
        <f t="shared" si="3"/>
        <v>0.93741366730956666</v>
      </c>
      <c r="AF19" s="24">
        <f ca="1">$G19*Lookup!$O$26/Lookup!$O$25</f>
        <v>208</v>
      </c>
      <c r="AG19" s="24">
        <f ca="1">$G19*Lookup!$O$27/Lookup!$O$25</f>
        <v>145</v>
      </c>
      <c r="AH19" s="24">
        <f ca="1">$G19*Lookup!$O$28/Lookup!$O$25</f>
        <v>95</v>
      </c>
      <c r="AI19" s="176" t="str">
        <f ca="1">IF(AND('Data Input'!$D$35="Si",'Data Input'!$E$35&lt;=+Lookup!$F$25),"Reacciones en cada punto de apoyo","Reacciones máximas en cada punto de apoyo")</f>
        <v>Reacciones máximas en cada punto de apoyo</v>
      </c>
      <c r="AJ19" s="1" t="s">
        <v>375</v>
      </c>
      <c r="AK19" s="1" t="s">
        <v>13</v>
      </c>
      <c r="AL19" s="1" t="s">
        <v>13</v>
      </c>
      <c r="AM19" s="1">
        <f>+B3</f>
        <v>2.3820000000000001</v>
      </c>
      <c r="AN19" s="1">
        <v>1</v>
      </c>
      <c r="AO19" s="1">
        <v>1</v>
      </c>
    </row>
    <row r="20" spans="1:47" s="1" customFormat="1">
      <c r="A20" s="1">
        <f t="shared" si="0"/>
        <v>0</v>
      </c>
      <c r="B20" s="1" t="str">
        <f t="shared" si="4"/>
        <v>1SP</v>
      </c>
      <c r="C20" s="1">
        <v>1</v>
      </c>
      <c r="D20" s="1" t="s">
        <v>50</v>
      </c>
      <c r="E20" s="1" t="s">
        <v>22</v>
      </c>
      <c r="F20" s="64" t="str">
        <f>+'Data Input'!$C$15</f>
        <v>72</v>
      </c>
      <c r="G20" s="175">
        <f ca="1">IF(IF(AND('Data Input'!$D$35="Si",'Data Input'!$E$35&lt;=+Lookup!$R$25),'Data Input'!$E$35,Lookup!$R$25)&gt;$G$3,$G$3,IF(AND('Data Input'!$D$35="Si",'Data Input'!$E$35&lt;=+Lookup!$R$25),'Data Input'!$E$35,Lookup!$R$25))</f>
        <v>1.7699999809265137</v>
      </c>
      <c r="H20" s="24">
        <f>INDEX('RIEL N-S'!$C$19:$K$36,MATCH($B20,'RIEL N-S'!$K$19:$K$36,0),4)</f>
        <v>0</v>
      </c>
      <c r="K20" s="17">
        <v>1</v>
      </c>
      <c r="L20" s="24">
        <v>0.12</v>
      </c>
      <c r="M20" s="24">
        <f>SIN(RADIANS($B$8))*($X20-(2*W20))+0.12</f>
        <v>0.39575330613508536</v>
      </c>
      <c r="N20" s="24"/>
      <c r="O20" s="24"/>
      <c r="P20" s="24">
        <f>COS(RADIANS($B$8))*($X20-(2*$W20))-0.02</f>
        <v>1.5438747117833864</v>
      </c>
      <c r="Q20" s="24">
        <f>COS(RADIANS($B$8))*($X20-(2*$W20))+0.02</f>
        <v>1.5838747117833865</v>
      </c>
      <c r="R20" s="24"/>
      <c r="S20" s="24"/>
      <c r="T20" s="24"/>
      <c r="U20" s="24"/>
      <c r="V20" s="24"/>
      <c r="W20" s="24">
        <f>IF(OR($B$8=0,$B$8=8)=TRUE,$X20/5,$X20/6)</f>
        <v>0.39700000000000002</v>
      </c>
      <c r="X20" s="120">
        <f>IF(E20="P",$B$3*C20+((C20-1)*0.05),$B$5*C20+((C20-1)*0.05))</f>
        <v>2.3820000000000001</v>
      </c>
      <c r="Y20" s="24">
        <f t="shared" si="5"/>
        <v>0.61362995920262808</v>
      </c>
      <c r="Z20" s="24"/>
      <c r="AA20" s="24"/>
      <c r="AB20" s="24"/>
      <c r="AC20" s="24"/>
      <c r="AD20" s="24"/>
      <c r="AE20" s="24">
        <f t="shared" si="3"/>
        <v>1.1921356870464674</v>
      </c>
      <c r="AF20" s="24">
        <f ca="1">$G20*Lookup!$R$26/Lookup!$R$25</f>
        <v>184</v>
      </c>
      <c r="AG20" s="24">
        <f ca="1">$G20*Lookup!$R$27/Lookup!$R$25</f>
        <v>196</v>
      </c>
      <c r="AH20" s="24">
        <f ca="1">$G20*Lookup!$R$28/Lookup!$R$25</f>
        <v>43</v>
      </c>
      <c r="AI20" s="24" t="str">
        <f ca="1">IF(AND('Data Input'!$D$35="Si",'Data Input'!$E$35&lt;=+Lookup!$R$25),"Reacciones en cada punto de apoyo","Reacciones máximas en cada punto de apoyo")</f>
        <v>Reacciones máximas en cada punto de apoyo</v>
      </c>
      <c r="AJ20" s="16" t="s">
        <v>376</v>
      </c>
      <c r="AK20" s="1" t="s">
        <v>14</v>
      </c>
      <c r="AL20" s="1" t="s">
        <v>14</v>
      </c>
      <c r="AM20" s="1">
        <f>+B5</f>
        <v>1.1339999999999999</v>
      </c>
      <c r="AN20" s="1">
        <v>0</v>
      </c>
      <c r="AO20" s="1">
        <v>0</v>
      </c>
    </row>
    <row r="21" spans="1:47" s="1" customFormat="1">
      <c r="A21" s="1">
        <f t="shared" si="0"/>
        <v>0</v>
      </c>
      <c r="B21" s="1" t="str">
        <f t="shared" si="4"/>
        <v>1SL</v>
      </c>
      <c r="C21" s="1">
        <v>1</v>
      </c>
      <c r="D21" s="1" t="s">
        <v>50</v>
      </c>
      <c r="E21" s="1" t="s">
        <v>23</v>
      </c>
      <c r="F21" s="64" t="str">
        <f>+'Data Input'!$C$15</f>
        <v>72</v>
      </c>
      <c r="G21" s="175">
        <f ca="1">IF(IF(AND('Data Input'!$D$35="Si",'Data Input'!$E$35&lt;=+Lookup!$R$25),'Data Input'!$E$35,Lookup!$R$25)&gt;$G$3,$G$3,IF(AND('Data Input'!$D$35="Si",'Data Input'!$E$35&lt;=+Lookup!$R$25),'Data Input'!$E$35,Lookup!$R$25))</f>
        <v>1.7699999809265137</v>
      </c>
      <c r="H21" s="24">
        <f>INDEX('RIEL N-S'!$C$19:$K$36,MATCH($B21,'RIEL N-S'!$K$19:$K$36,0),4)</f>
        <v>0</v>
      </c>
      <c r="K21" s="17">
        <v>1</v>
      </c>
      <c r="L21" s="24">
        <v>0.12</v>
      </c>
      <c r="M21" s="24">
        <f>SIN(RADIANS($B$8))*($X21-(2*W21))+0.12</f>
        <v>0.25127802231619933</v>
      </c>
      <c r="N21" s="24"/>
      <c r="O21" s="24"/>
      <c r="P21" s="24">
        <f>COS(RADIANS($B$8))*($X21-(2*$W21))-0.02</f>
        <v>0.7245146612772293</v>
      </c>
      <c r="Q21" s="24">
        <f>COS(RADIANS($B$8))*($X21-(2*$W21))+0.02</f>
        <v>0.76451466127722933</v>
      </c>
      <c r="R21" s="24"/>
      <c r="S21" s="24"/>
      <c r="T21" s="24"/>
      <c r="U21" s="24"/>
      <c r="V21" s="24"/>
      <c r="W21" s="24">
        <f>IF(OR($B$8=0,$B$8=8)=TRUE,$X21/5,$X21/6)</f>
        <v>0.18899999999999997</v>
      </c>
      <c r="X21" s="120">
        <f t="shared" si="2"/>
        <v>1.1339999999999999</v>
      </c>
      <c r="Y21" s="24">
        <f>+X21*SIN(RADIANS($B$8))+L21+0.08</f>
        <v>0.39691703347429902</v>
      </c>
      <c r="Z21" s="24"/>
      <c r="AA21" s="24"/>
      <c r="AB21" s="24"/>
      <c r="AC21" s="24"/>
      <c r="AD21" s="24"/>
      <c r="AE21" s="24">
        <f t="shared" si="3"/>
        <v>0.77111450199757892</v>
      </c>
      <c r="AF21" s="24">
        <f ca="1">$G21*Lookup!$R$26/Lookup!$R$25</f>
        <v>184</v>
      </c>
      <c r="AG21" s="24">
        <f ca="1">$G21*Lookup!$R$27/Lookup!$R$25</f>
        <v>196</v>
      </c>
      <c r="AH21" s="24">
        <f ca="1">$G21*Lookup!$R$28/Lookup!$R$25</f>
        <v>43</v>
      </c>
      <c r="AI21" s="24" t="str">
        <f ca="1">IF(AND('Data Input'!$D$35="Si",'Data Input'!$E$35&lt;=+Lookup!$R$25),"Reacciones en cada punto de apoyo","Reacciones máximas en cada punto de apoyo")</f>
        <v>Reacciones máximas en cada punto de apoyo</v>
      </c>
      <c r="AJ21" s="16" t="s">
        <v>377</v>
      </c>
      <c r="AK21" s="1" t="s">
        <v>14</v>
      </c>
      <c r="AL21" s="1" t="s">
        <v>14</v>
      </c>
      <c r="AM21" s="1">
        <f>+B3</f>
        <v>2.3820000000000001</v>
      </c>
      <c r="AN21" s="1">
        <v>0</v>
      </c>
      <c r="AO21" s="1">
        <v>0</v>
      </c>
    </row>
    <row r="22" spans="1:47" s="1" customFormat="1">
      <c r="A22" s="1">
        <f t="shared" si="0"/>
        <v>0</v>
      </c>
      <c r="B22" s="1" t="str">
        <f t="shared" si="4"/>
        <v>3L</v>
      </c>
      <c r="C22" s="1">
        <v>3</v>
      </c>
      <c r="E22" s="64" t="s">
        <v>23</v>
      </c>
      <c r="F22" s="64" t="str">
        <f>+'Data Input'!$C$15</f>
        <v>72</v>
      </c>
      <c r="G22" s="175"/>
      <c r="H22" s="24">
        <f>INDEX('RIEL N-S'!$C$19:$K$36,MATCH($B22,'RIEL N-S'!$K$19:$K$36,0),4)</f>
        <v>3.34</v>
      </c>
      <c r="K22" s="17"/>
      <c r="L22" s="24"/>
      <c r="M22" s="24"/>
      <c r="N22" s="24"/>
      <c r="O22" s="24"/>
      <c r="P22" s="24"/>
      <c r="Q22" s="24"/>
      <c r="R22" s="24"/>
      <c r="S22" s="24"/>
      <c r="T22" s="24"/>
      <c r="U22" s="24"/>
      <c r="V22" s="24"/>
      <c r="W22" s="24"/>
      <c r="X22" s="24"/>
      <c r="Y22" s="24"/>
      <c r="Z22" s="24"/>
      <c r="AA22" s="24"/>
      <c r="AB22" s="24"/>
      <c r="AC22" s="24"/>
      <c r="AD22" s="24"/>
      <c r="AE22" s="17"/>
      <c r="AF22"/>
    </row>
    <row r="23" spans="1:47" s="1" customFormat="1">
      <c r="A23" s="1">
        <f t="shared" si="0"/>
        <v>0</v>
      </c>
      <c r="B23" s="1" t="str">
        <f t="shared" si="4"/>
        <v>3RL</v>
      </c>
      <c r="C23" s="1">
        <v>3</v>
      </c>
      <c r="D23" s="1" t="s">
        <v>41</v>
      </c>
      <c r="E23" s="64" t="s">
        <v>23</v>
      </c>
      <c r="F23" s="64" t="str">
        <f>+'Data Input'!$C$15</f>
        <v>72</v>
      </c>
      <c r="G23" s="175"/>
      <c r="H23" s="24">
        <f>INDEX('RIEL N-S'!$C$19:$K$36,MATCH($B23,'RIEL N-S'!$K$19:$K$36,0),4)</f>
        <v>3.34</v>
      </c>
      <c r="K23" s="17"/>
      <c r="M23" s="24"/>
      <c r="N23" s="24"/>
      <c r="O23" s="24"/>
      <c r="AE23" s="17"/>
      <c r="AF23"/>
    </row>
    <row r="24" spans="1:47">
      <c r="A24" s="1">
        <f t="shared" si="0"/>
        <v>0</v>
      </c>
      <c r="B24" s="1" t="str">
        <f t="shared" si="4"/>
        <v>4L</v>
      </c>
      <c r="C24" s="1">
        <v>4</v>
      </c>
      <c r="D24" s="1"/>
      <c r="E24" s="1" t="s">
        <v>23</v>
      </c>
      <c r="F24" s="64" t="str">
        <f>+'Data Input'!$C$15</f>
        <v>72</v>
      </c>
      <c r="H24" s="24">
        <f>INDEX('RIEL N-S'!$C$19:$K$36,MATCH($B24,'RIEL N-S'!$K$19:$K$36,0),4)</f>
        <v>4.5199999999999996</v>
      </c>
    </row>
    <row r="25" spans="1:47">
      <c r="A25" s="1">
        <f t="shared" si="0"/>
        <v>0</v>
      </c>
      <c r="B25" s="1" t="str">
        <f t="shared" si="4"/>
        <v>4RL</v>
      </c>
      <c r="C25" s="1">
        <v>4</v>
      </c>
      <c r="D25" s="1" t="s">
        <v>41</v>
      </c>
      <c r="E25" s="64" t="s">
        <v>23</v>
      </c>
      <c r="F25" s="64" t="str">
        <f>+'Data Input'!$C$15</f>
        <v>72</v>
      </c>
      <c r="G25" s="28"/>
      <c r="H25" s="24">
        <f>INDEX('RIEL N-S'!$C$19:$K$36,MATCH($B25,'RIEL N-S'!$K$19:$K$36,0),4)</f>
        <v>4.5199999999999996</v>
      </c>
    </row>
    <row r="26" spans="1:47">
      <c r="A26" s="27" t="s">
        <v>378</v>
      </c>
      <c r="B26" t="str">
        <f>+'Data Input'!O13</f>
        <v>1SP</v>
      </c>
      <c r="G26" s="564">
        <v>2</v>
      </c>
      <c r="H26" t="s">
        <v>311</v>
      </c>
    </row>
    <row r="27" spans="1:47" ht="15" thickBot="1">
      <c r="B27" s="174">
        <f>+'Data Input'!N11</f>
        <v>16</v>
      </c>
    </row>
    <row r="28" spans="1:47" s="166" customFormat="1" ht="15" thickBot="1">
      <c r="A28" s="166" t="str">
        <f t="shared" ref="A28:L28" si="6">+A9</f>
        <v>Activo</v>
      </c>
      <c r="B28" s="166" t="str">
        <f t="shared" si="6"/>
        <v>Código</v>
      </c>
      <c r="C28" s="166" t="str">
        <f t="shared" si="6"/>
        <v>No. Rows</v>
      </c>
      <c r="D28" s="166" t="str">
        <f t="shared" si="6"/>
        <v>Config.</v>
      </c>
      <c r="E28" s="166" t="str">
        <f t="shared" si="6"/>
        <v>Orientación</v>
      </c>
      <c r="F28" s="166" t="str">
        <f t="shared" si="6"/>
        <v>Celdas</v>
      </c>
      <c r="G28" s="217" t="str">
        <f t="shared" si="6"/>
        <v>Span</v>
      </c>
      <c r="H28" s="167" t="str">
        <f t="shared" si="6"/>
        <v>A (m.)</v>
      </c>
      <c r="I28" s="167" t="str">
        <f t="shared" si="6"/>
        <v>LG 1 (m.)</v>
      </c>
      <c r="J28" s="167" t="str">
        <f t="shared" si="6"/>
        <v>LG 2 (m.)</v>
      </c>
      <c r="K28" s="167" t="str">
        <f t="shared" si="6"/>
        <v>B</v>
      </c>
      <c r="L28" s="167" t="str">
        <f t="shared" si="6"/>
        <v>B0 (m.)</v>
      </c>
      <c r="M28" s="171" t="s">
        <v>339</v>
      </c>
      <c r="N28" s="171" t="s">
        <v>340</v>
      </c>
      <c r="O28" s="171" t="s">
        <v>341</v>
      </c>
      <c r="P28" s="168" t="s">
        <v>342</v>
      </c>
      <c r="Q28" s="168" t="s">
        <v>342</v>
      </c>
      <c r="R28" s="168" t="s">
        <v>343</v>
      </c>
      <c r="S28" s="168" t="s">
        <v>343</v>
      </c>
      <c r="T28" s="168" t="s">
        <v>344</v>
      </c>
      <c r="U28" s="168" t="s">
        <v>344</v>
      </c>
      <c r="V28" s="167" t="s">
        <v>345</v>
      </c>
      <c r="W28" s="167" t="s">
        <v>346</v>
      </c>
      <c r="X28" s="167" t="s">
        <v>347</v>
      </c>
      <c r="Y28" s="168" t="s">
        <v>348</v>
      </c>
      <c r="Z28" s="168" t="s">
        <v>349</v>
      </c>
      <c r="AA28" s="168" t="s">
        <v>350</v>
      </c>
      <c r="AB28" s="168" t="s">
        <v>351</v>
      </c>
      <c r="AC28" s="168" t="s">
        <v>352</v>
      </c>
      <c r="AD28" s="168" t="s">
        <v>353</v>
      </c>
      <c r="AE28" s="168" t="s">
        <v>354</v>
      </c>
      <c r="AF28" s="166" t="s">
        <v>355</v>
      </c>
      <c r="AG28" s="166" t="s">
        <v>356</v>
      </c>
      <c r="AH28" s="166" t="s">
        <v>357</v>
      </c>
      <c r="AI28" s="169" t="s">
        <v>358</v>
      </c>
      <c r="AJ28" s="166" t="s">
        <v>359</v>
      </c>
      <c r="AK28" s="166" t="s">
        <v>360</v>
      </c>
      <c r="AL28" s="166" t="s">
        <v>361</v>
      </c>
      <c r="AM28" s="166" t="s">
        <v>362</v>
      </c>
      <c r="AN28" s="166" t="str">
        <f t="shared" ref="AN28:AU33" si="7">+AN9</f>
        <v>Calc. Tirante 1</v>
      </c>
      <c r="AO28" s="166" t="str">
        <f t="shared" si="7"/>
        <v>Calc. Tirante 2</v>
      </c>
      <c r="AP28" s="166">
        <f t="shared" si="7"/>
        <v>0</v>
      </c>
      <c r="AQ28" s="166">
        <f t="shared" si="7"/>
        <v>0</v>
      </c>
      <c r="AR28" s="166">
        <f t="shared" si="7"/>
        <v>0</v>
      </c>
      <c r="AS28" s="166">
        <f t="shared" si="7"/>
        <v>0</v>
      </c>
      <c r="AT28" s="166">
        <f t="shared" si="7"/>
        <v>0</v>
      </c>
      <c r="AU28" s="166">
        <f t="shared" si="7"/>
        <v>0</v>
      </c>
    </row>
    <row r="29" spans="1:47" s="1" customFormat="1">
      <c r="A29" s="1">
        <f t="shared" ref="A29:A42" si="8">IF($B$26=$B29,1,0)</f>
        <v>0</v>
      </c>
      <c r="B29" s="1" t="str">
        <f t="shared" ref="B29:F34" si="9">+B10</f>
        <v>1P</v>
      </c>
      <c r="C29" s="1">
        <f t="shared" si="9"/>
        <v>1</v>
      </c>
      <c r="D29" s="1">
        <f t="shared" si="9"/>
        <v>0</v>
      </c>
      <c r="E29" s="64" t="str">
        <f t="shared" si="9"/>
        <v>P</v>
      </c>
      <c r="F29" s="64" t="str">
        <f t="shared" si="9"/>
        <v>72</v>
      </c>
      <c r="G29" s="175">
        <f ca="1">IF(IF(AND('Data Input'!$D$35="Si",'Data Input'!$E$35&lt;=+Lookup!$J$25),'Data Input'!$E$35,Lookup!$J$25)&gt;$G$26,$G$26,IF(AND('Data Input'!$D$35="Si",'Data Input'!$E$35&lt;=+Lookup!$J$25),'Data Input'!$E$35,Lookup!$J$25))</f>
        <v>1.78</v>
      </c>
      <c r="H29" s="24">
        <f t="shared" ref="H29:K32" si="10">+H10</f>
        <v>1.85</v>
      </c>
      <c r="I29" s="24">
        <f t="shared" si="10"/>
        <v>1.85</v>
      </c>
      <c r="J29" s="24">
        <f t="shared" si="10"/>
        <v>0</v>
      </c>
      <c r="K29" s="17">
        <f t="shared" si="10"/>
        <v>1</v>
      </c>
      <c r="L29" s="24"/>
      <c r="M29" s="24">
        <f>ROUNDDOWN(H29*TAN(RADIANS($B$27)),2)</f>
        <v>0.53</v>
      </c>
      <c r="N29" s="24"/>
      <c r="O29" s="24"/>
      <c r="P29" s="24">
        <f t="shared" ref="P29:P34" si="11">(I29-0.035-0.08)/COS(RADIANS($B$27))</f>
        <v>1.8049195212198796</v>
      </c>
      <c r="Q29" s="24">
        <f t="shared" ref="Q29:Q34" si="12">(I29-0.035-0.006)/COS(RADIANS($B$27))</f>
        <v>1.8819016794736383</v>
      </c>
      <c r="R29" s="24"/>
      <c r="S29" s="24"/>
      <c r="T29" s="24"/>
      <c r="U29" s="24"/>
      <c r="V29" s="24">
        <f t="shared" ref="V29:V34" si="13">+V10</f>
        <v>0.15</v>
      </c>
      <c r="W29" s="24"/>
      <c r="X29" s="120">
        <f t="shared" ref="X29:X34" si="14">+X10</f>
        <v>2.3820000000000001</v>
      </c>
      <c r="Y29" s="24">
        <f>+X29*SIN(RADIANS($B$27))+L29</f>
        <v>0.65656818155609209</v>
      </c>
      <c r="Z29" s="24"/>
      <c r="AA29" s="24"/>
      <c r="AB29" s="24"/>
      <c r="AC29" s="24"/>
      <c r="AD29" s="24"/>
      <c r="AE29" s="24">
        <f t="shared" ref="AE29:AE38" si="15">Y29/TAN(RADIANS(20))*COS(RADIANS(45))</f>
        <v>1.2755543442326591</v>
      </c>
      <c r="AF29" s="24">
        <f ca="1">$G29*Lookup!$J$26/Lookup!$J$25</f>
        <v>110</v>
      </c>
      <c r="AG29" s="24">
        <f ca="1">$G29*Lookup!$J$27/Lookup!$J$25</f>
        <v>70</v>
      </c>
      <c r="AH29" s="24">
        <f ca="1">$G29*Lookup!$J$28/Lookup!$J$25</f>
        <v>57.999999999999993</v>
      </c>
      <c r="AI29" s="16" t="str">
        <f ca="1">IF(AND('Data Input'!$D$35="Si",'Data Input'!$E$35&lt;=+Lookup!$J$25),"Reacciones en cada punto de apoyo","Reacciones máximas en cada punto de apoyo")</f>
        <v>Reacciones máximas en cada punto de apoyo</v>
      </c>
      <c r="AJ29" s="16" t="str">
        <f t="shared" ref="AJ29:AM34" si="16">+AJ10</f>
        <v>Tilt Up 1 Fila Portrait</v>
      </c>
      <c r="AK29" s="1" t="str">
        <f t="shared" si="16"/>
        <v>No</v>
      </c>
      <c r="AL29" s="1" t="str">
        <f t="shared" si="16"/>
        <v>No</v>
      </c>
      <c r="AM29" s="1">
        <f t="shared" si="16"/>
        <v>1.1339999999999999</v>
      </c>
      <c r="AN29" s="1">
        <f t="shared" si="7"/>
        <v>0</v>
      </c>
      <c r="AO29" s="1">
        <f t="shared" si="7"/>
        <v>0</v>
      </c>
      <c r="AP29" s="1">
        <f t="shared" si="7"/>
        <v>0</v>
      </c>
      <c r="AQ29" s="1">
        <f t="shared" si="7"/>
        <v>0</v>
      </c>
      <c r="AR29" s="1">
        <f t="shared" si="7"/>
        <v>0</v>
      </c>
      <c r="AS29" s="1">
        <f t="shared" si="7"/>
        <v>0</v>
      </c>
      <c r="AT29" s="1">
        <f t="shared" si="7"/>
        <v>0</v>
      </c>
      <c r="AU29" s="1">
        <f t="shared" si="7"/>
        <v>0</v>
      </c>
    </row>
    <row r="30" spans="1:47" s="1" customFormat="1">
      <c r="A30" s="1">
        <f t="shared" si="8"/>
        <v>0</v>
      </c>
      <c r="B30" s="1" t="str">
        <f t="shared" si="9"/>
        <v>1L</v>
      </c>
      <c r="C30" s="1">
        <f t="shared" si="9"/>
        <v>1</v>
      </c>
      <c r="D30" s="1">
        <f t="shared" si="9"/>
        <v>0</v>
      </c>
      <c r="E30" s="64" t="str">
        <f t="shared" si="9"/>
        <v>L</v>
      </c>
      <c r="F30" s="64" t="str">
        <f t="shared" si="9"/>
        <v>72</v>
      </c>
      <c r="G30" s="175">
        <f ca="1">IF(IF(AND('Data Input'!$D$35="Si",'Data Input'!$E$35&lt;=+Lookup!$J$25),'Data Input'!$E$35,Lookup!$J$25)&gt;$G$26,$G$26,IF(AND('Data Input'!$D$35="Si",'Data Input'!$E$35&lt;=+Lookup!$J$25),'Data Input'!$E$35,Lookup!$J$25))</f>
        <v>1.78</v>
      </c>
      <c r="H30" s="24">
        <f t="shared" si="10"/>
        <v>1.1100000000000001</v>
      </c>
      <c r="I30" s="24">
        <f t="shared" si="10"/>
        <v>1.1100000000000001</v>
      </c>
      <c r="J30" s="24">
        <f t="shared" si="10"/>
        <v>0</v>
      </c>
      <c r="K30" s="17">
        <f t="shared" si="10"/>
        <v>1</v>
      </c>
      <c r="L30" s="24"/>
      <c r="M30" s="24">
        <f>ROUNDDOWN(H30*TAN(RADIANS($B$27)),2)</f>
        <v>0.31</v>
      </c>
      <c r="N30" s="24"/>
      <c r="O30" s="24"/>
      <c r="P30" s="24">
        <f t="shared" si="11"/>
        <v>1.0350979386822943</v>
      </c>
      <c r="Q30" s="24">
        <f t="shared" si="12"/>
        <v>1.1120800969360527</v>
      </c>
      <c r="R30" s="24"/>
      <c r="S30" s="24"/>
      <c r="T30" s="24"/>
      <c r="U30" s="24"/>
      <c r="V30" s="24">
        <f t="shared" si="13"/>
        <v>0.15</v>
      </c>
      <c r="W30" s="24"/>
      <c r="X30" s="120">
        <f t="shared" si="14"/>
        <v>1.1339999999999999</v>
      </c>
      <c r="Y30" s="24">
        <f t="shared" ref="Y30:Y42" si="17">+X30*SIN(RADIANS($B$27))+L30</f>
        <v>0.312572761496477</v>
      </c>
      <c r="Z30" s="24"/>
      <c r="AA30" s="24"/>
      <c r="AB30" s="24"/>
      <c r="AC30" s="24"/>
      <c r="AD30" s="24"/>
      <c r="AE30" s="24">
        <f t="shared" si="15"/>
        <v>0.60725383138532119</v>
      </c>
      <c r="AF30" s="24">
        <f ca="1">$G30*Lookup!$J$26/Lookup!$J$25</f>
        <v>110</v>
      </c>
      <c r="AG30" s="24">
        <f ca="1">$G30*Lookup!$J$27/Lookup!$J$25</f>
        <v>70</v>
      </c>
      <c r="AH30" s="24">
        <f ca="1">$G30*Lookup!$J$28/Lookup!$J$25</f>
        <v>57.999999999999993</v>
      </c>
      <c r="AI30" s="16" t="str">
        <f ca="1">IF(AND('Data Input'!$D$35="Si",'Data Input'!$E$35&lt;=+Lookup!$J$25),"Reacciones en cada punto de apoyo","Reacciones máximas en cada punto de apoyo")</f>
        <v>Reacciones máximas en cada punto de apoyo</v>
      </c>
      <c r="AJ30" s="16" t="str">
        <f t="shared" si="16"/>
        <v>Tilt Up 1 Fila Landscape</v>
      </c>
      <c r="AK30" s="1" t="str">
        <f t="shared" si="16"/>
        <v>No</v>
      </c>
      <c r="AL30" s="1" t="str">
        <f t="shared" si="16"/>
        <v>No</v>
      </c>
      <c r="AM30" s="1">
        <f t="shared" si="16"/>
        <v>2.3820000000000001</v>
      </c>
      <c r="AN30" s="1">
        <f t="shared" si="7"/>
        <v>0</v>
      </c>
      <c r="AO30" s="1">
        <f t="shared" si="7"/>
        <v>0</v>
      </c>
      <c r="AP30" s="1">
        <f t="shared" si="7"/>
        <v>0</v>
      </c>
      <c r="AQ30" s="1">
        <f t="shared" si="7"/>
        <v>0</v>
      </c>
      <c r="AR30" s="1">
        <f t="shared" si="7"/>
        <v>0</v>
      </c>
      <c r="AS30" s="1">
        <f t="shared" si="7"/>
        <v>0</v>
      </c>
      <c r="AT30" s="1">
        <f t="shared" si="7"/>
        <v>0</v>
      </c>
      <c r="AU30" s="1">
        <f t="shared" si="7"/>
        <v>0</v>
      </c>
    </row>
    <row r="31" spans="1:47" s="1" customFormat="1">
      <c r="A31" s="1">
        <f t="shared" si="8"/>
        <v>0</v>
      </c>
      <c r="B31" s="1" t="str">
        <f t="shared" si="9"/>
        <v>1RP</v>
      </c>
      <c r="C31" s="1">
        <f t="shared" si="9"/>
        <v>1</v>
      </c>
      <c r="D31" s="1" t="str">
        <f t="shared" si="9"/>
        <v>R</v>
      </c>
      <c r="E31" s="64" t="str">
        <f t="shared" si="9"/>
        <v>P</v>
      </c>
      <c r="F31" s="64" t="str">
        <f t="shared" si="9"/>
        <v>72</v>
      </c>
      <c r="G31" s="175">
        <f ca="1">IF(IF(AND('Data Input'!$D$35="Si",'Data Input'!$E$35&lt;=+Lookup!$G$25),'Data Input'!$E$35,Lookup!$G$25)&gt;$G$26,$G$26,IF(AND('Data Input'!$D$35="Si",'Data Input'!$E$35&lt;=+Lookup!$G$25),'Data Input'!$E$35,Lookup!$G$25))</f>
        <v>1.03</v>
      </c>
      <c r="H31" s="24">
        <f t="shared" si="10"/>
        <v>1.68</v>
      </c>
      <c r="I31" s="24">
        <f t="shared" si="10"/>
        <v>1.68</v>
      </c>
      <c r="J31" s="24">
        <f t="shared" si="10"/>
        <v>0</v>
      </c>
      <c r="K31" s="17">
        <f t="shared" si="10"/>
        <v>1</v>
      </c>
      <c r="L31" s="24">
        <f>'Data Input'!$O$12</f>
        <v>0.3</v>
      </c>
      <c r="M31" s="24">
        <f>ROUNDDOWN(H31*TAN(RADIANS($B$27))+L31/COS(RADIANS($B$27)),2)</f>
        <v>0.79</v>
      </c>
      <c r="N31" s="24"/>
      <c r="O31" s="24"/>
      <c r="P31" s="24">
        <f>(I31-0.035-0.08)/COS(RADIANS($B$27))+TAN(RADIANS($B$27))*L31</f>
        <v>1.7140922328510495</v>
      </c>
      <c r="Q31" s="24">
        <f>(I31-0.035-0.006)/COS(RADIANS($B$27))+TAN(RADIANS($B$27))*L31</f>
        <v>1.7910743911048082</v>
      </c>
      <c r="R31" s="24"/>
      <c r="S31" s="24"/>
      <c r="T31" s="24"/>
      <c r="U31" s="24"/>
      <c r="V31" s="24">
        <f t="shared" si="13"/>
        <v>0.15</v>
      </c>
      <c r="W31" s="24"/>
      <c r="X31" s="120">
        <f t="shared" si="14"/>
        <v>2.3820000000000001</v>
      </c>
      <c r="Y31" s="24">
        <f t="shared" si="17"/>
        <v>0.95656818155609202</v>
      </c>
      <c r="Z31" s="24">
        <f>SQRT(POWER(I31,2)+POWER(M31,2))-0.14</f>
        <v>1.7164751546950474</v>
      </c>
      <c r="AA31" s="24">
        <f ca="1">SQRT(POWER(L31,2)+POWER(G31,2))-0.12</f>
        <v>0.95280007457121296</v>
      </c>
      <c r="AB31" s="24">
        <f ca="1">SQRT(POWER(M31,2)+POWER(G31,2))-0.12</f>
        <v>1.1780754985747168</v>
      </c>
      <c r="AC31" s="24"/>
      <c r="AD31" s="24"/>
      <c r="AE31" s="24">
        <f t="shared" si="15"/>
        <v>1.858382318568643</v>
      </c>
      <c r="AF31" s="24">
        <f ca="1">$G31*Lookup!$G$26/Lookup!$G$25</f>
        <v>196.58</v>
      </c>
      <c r="AG31" s="24">
        <f ca="1">$G31*Lookup!$G$27/Lookup!$G$25</f>
        <v>182.68</v>
      </c>
      <c r="AH31" s="24">
        <f ca="1">$G31*Lookup!$G$28/Lookup!$G$25</f>
        <v>238.74</v>
      </c>
      <c r="AI31" s="16" t="str">
        <f ca="1">IF(AND('Data Input'!$D$35="Si",'Data Input'!$E$35&lt;=+Lookup!$G$25),"Reacciones en cada punto de apoyo","Reacciones máximas en cada punto de apoyo")</f>
        <v>Reacciones máximas en cada punto de apoyo</v>
      </c>
      <c r="AJ31" s="16" t="str">
        <f t="shared" si="16"/>
        <v>Tilt Up 1 Fila Levantado Portrait</v>
      </c>
      <c r="AK31" s="1" t="str">
        <f t="shared" si="16"/>
        <v>Si</v>
      </c>
      <c r="AL31" s="1" t="str">
        <f t="shared" si="16"/>
        <v>Si</v>
      </c>
      <c r="AM31" s="1">
        <f t="shared" si="16"/>
        <v>1.1339999999999999</v>
      </c>
      <c r="AN31" s="1">
        <f t="shared" si="7"/>
        <v>1</v>
      </c>
      <c r="AO31" s="1">
        <f t="shared" si="7"/>
        <v>1</v>
      </c>
      <c r="AP31" s="1">
        <f t="shared" si="7"/>
        <v>0</v>
      </c>
      <c r="AQ31" s="1">
        <f t="shared" si="7"/>
        <v>0</v>
      </c>
      <c r="AR31" s="1">
        <f t="shared" si="7"/>
        <v>0</v>
      </c>
      <c r="AS31" s="1">
        <f t="shared" si="7"/>
        <v>0</v>
      </c>
      <c r="AT31" s="1">
        <f t="shared" si="7"/>
        <v>0</v>
      </c>
      <c r="AU31" s="1">
        <f t="shared" si="7"/>
        <v>0</v>
      </c>
    </row>
    <row r="32" spans="1:47" s="1" customFormat="1">
      <c r="A32" s="1">
        <f t="shared" si="8"/>
        <v>0</v>
      </c>
      <c r="B32" s="1" t="str">
        <f t="shared" si="9"/>
        <v>1RL</v>
      </c>
      <c r="C32" s="1">
        <f t="shared" si="9"/>
        <v>1</v>
      </c>
      <c r="D32" s="1" t="str">
        <f t="shared" si="9"/>
        <v>R</v>
      </c>
      <c r="E32" s="64" t="str">
        <f t="shared" si="9"/>
        <v>L</v>
      </c>
      <c r="F32" s="64" t="str">
        <f t="shared" si="9"/>
        <v>72</v>
      </c>
      <c r="G32" s="175">
        <f ca="1">IF(IF(AND('Data Input'!$D$35="Si",'Data Input'!$E$35&lt;=+Lookup!$G$25),'Data Input'!$E$35,Lookup!$G$25)&gt;$G$26,$G$26,IF(AND('Data Input'!$D$35="Si",'Data Input'!$E$35&lt;=+Lookup!$G$25),'Data Input'!$E$35,Lookup!$G$25))</f>
        <v>1.03</v>
      </c>
      <c r="H32" s="24">
        <f t="shared" si="10"/>
        <v>1.1100000000000001</v>
      </c>
      <c r="I32" s="24">
        <f t="shared" si="10"/>
        <v>1.1100000000000001</v>
      </c>
      <c r="J32" s="24">
        <f t="shared" si="10"/>
        <v>0</v>
      </c>
      <c r="K32" s="17">
        <f t="shared" si="10"/>
        <v>1</v>
      </c>
      <c r="L32" s="24">
        <f>'Data Input'!$O$12</f>
        <v>0.3</v>
      </c>
      <c r="M32" s="24">
        <f>ROUNDDOWN(H30*TAN(RADIANS($B$27))+L32/COS(RADIANS($B$27)),2)</f>
        <v>0.63</v>
      </c>
      <c r="N32" s="24"/>
      <c r="O32" s="24"/>
      <c r="P32" s="24">
        <f>(I32-0.035-0.08)/COS(RADIANS($B$27))+TAN(RADIANS($B$27))*L32</f>
        <v>1.1211215544099367</v>
      </c>
      <c r="Q32" s="24">
        <f>(I32-0.035-0.006)/COS(RADIANS($B$27))+TAN(RADIANS($B$27))*L32</f>
        <v>1.1981037126636951</v>
      </c>
      <c r="R32" s="24"/>
      <c r="S32" s="24"/>
      <c r="T32" s="24"/>
      <c r="U32" s="24"/>
      <c r="V32" s="24">
        <f t="shared" si="13"/>
        <v>0.15</v>
      </c>
      <c r="W32" s="24"/>
      <c r="X32" s="120">
        <f t="shared" si="14"/>
        <v>1.1339999999999999</v>
      </c>
      <c r="Y32" s="24">
        <f t="shared" si="17"/>
        <v>0.61257276149647699</v>
      </c>
      <c r="Z32" s="24">
        <f>SQRT(POWER(I32,2)+POWER(M32,2))-0.14</f>
        <v>1.1363228431709591</v>
      </c>
      <c r="AA32" s="24">
        <f ca="1">SQRT(POWER(L32,2)+POWER(G32,2))-0.12</f>
        <v>0.95280007457121296</v>
      </c>
      <c r="AB32" s="24">
        <f ca="1">SQRT(POWER(M32,2)+POWER(G32,2))-0.12</f>
        <v>1.087393887677091</v>
      </c>
      <c r="AC32" s="24"/>
      <c r="AD32" s="24"/>
      <c r="AE32" s="24">
        <f t="shared" si="15"/>
        <v>1.1900818057213052</v>
      </c>
      <c r="AF32" s="24">
        <f ca="1">$G32*Lookup!$G$26/Lookup!$G$25</f>
        <v>196.58</v>
      </c>
      <c r="AG32" s="24">
        <f ca="1">$G32*Lookup!$G$27/Lookup!$G$25</f>
        <v>182.68</v>
      </c>
      <c r="AH32" s="24">
        <f ca="1">$G32*Lookup!$G$28/Lookup!$G$25</f>
        <v>238.74</v>
      </c>
      <c r="AI32" s="16" t="str">
        <f ca="1">IF(AND('Data Input'!$D$35="Si",'Data Input'!$E$35&lt;=+Lookup!$G$25),"Reacciones en cada punto de apoyo","Reacciones máximas en cada punto de apoyo")</f>
        <v>Reacciones máximas en cada punto de apoyo</v>
      </c>
      <c r="AJ32" s="16" t="str">
        <f t="shared" si="16"/>
        <v>Tilt Up 1 Fila Levantado Landscape</v>
      </c>
      <c r="AK32" s="1" t="str">
        <f t="shared" si="16"/>
        <v>Si</v>
      </c>
      <c r="AL32" s="1" t="str">
        <f t="shared" si="16"/>
        <v>Si</v>
      </c>
      <c r="AM32" s="1">
        <f t="shared" si="16"/>
        <v>2.3820000000000001</v>
      </c>
      <c r="AN32" s="1">
        <f t="shared" si="7"/>
        <v>1</v>
      </c>
      <c r="AO32" s="1">
        <f t="shared" si="7"/>
        <v>1</v>
      </c>
      <c r="AP32" s="1">
        <f t="shared" si="7"/>
        <v>0</v>
      </c>
      <c r="AQ32" s="1">
        <f t="shared" si="7"/>
        <v>0</v>
      </c>
      <c r="AR32" s="1">
        <f t="shared" si="7"/>
        <v>0</v>
      </c>
      <c r="AS32" s="1">
        <f t="shared" si="7"/>
        <v>0</v>
      </c>
      <c r="AT32" s="1">
        <f t="shared" si="7"/>
        <v>0</v>
      </c>
      <c r="AU32" s="1">
        <f t="shared" si="7"/>
        <v>0</v>
      </c>
    </row>
    <row r="33" spans="1:47" s="1" customFormat="1">
      <c r="A33" s="1">
        <f t="shared" si="8"/>
        <v>0</v>
      </c>
      <c r="B33" s="1" t="str">
        <f t="shared" si="9"/>
        <v>2P</v>
      </c>
      <c r="C33" s="1">
        <f t="shared" si="9"/>
        <v>2</v>
      </c>
      <c r="D33" s="1">
        <f t="shared" si="9"/>
        <v>0</v>
      </c>
      <c r="E33" s="64" t="str">
        <f t="shared" si="9"/>
        <v>P</v>
      </c>
      <c r="F33" s="64" t="str">
        <f t="shared" si="9"/>
        <v>72</v>
      </c>
      <c r="G33" s="175">
        <f ca="1">IF(IF(AND('Data Input'!$D$35="Si",'Data Input'!$E$35&lt;=+Lookup!$M$25),'Data Input'!$E$35,Lookup!$M$25)&gt;$G$26,$G$26,IF(AND('Data Input'!$D$35="Si",'Data Input'!$E$35&lt;=+Lookup!$M$25),'Data Input'!$E$35,Lookup!$M$25))</f>
        <v>2</v>
      </c>
      <c r="H33" s="24">
        <f>+H14</f>
        <v>4.1100000000000003</v>
      </c>
      <c r="I33" s="24">
        <f ca="1">ROUNDUP((H33-(Lookup!$M$29/5))/K33,2)</f>
        <v>1.28</v>
      </c>
      <c r="J33" s="24">
        <f>+J14</f>
        <v>0</v>
      </c>
      <c r="K33" s="17">
        <f ca="1">ROUNDUP((H33-Lookup!$M$29/5)/Lookup!$M$29, 0)</f>
        <v>3</v>
      </c>
      <c r="L33" s="24"/>
      <c r="M33" s="24">
        <f ca="1">ROUNDDOWN(I33*TAN(RADIANS($B$27)),2)</f>
        <v>0.36</v>
      </c>
      <c r="N33" s="24">
        <f ca="1">IF(N8&lt;=$K$33,$M$33*N8,"")</f>
        <v>0.72</v>
      </c>
      <c r="O33" s="24">
        <f ca="1">IF(O8&lt;=$K$33,$M$33*O8,0)</f>
        <v>1.08</v>
      </c>
      <c r="P33" s="24">
        <f t="shared" ca="1" si="11"/>
        <v>1.2119488427787664</v>
      </c>
      <c r="Q33" s="24">
        <f t="shared" ca="1" si="12"/>
        <v>1.288931001032525</v>
      </c>
      <c r="R33" s="24"/>
      <c r="S33" s="24"/>
      <c r="T33" s="24"/>
      <c r="U33" s="24"/>
      <c r="V33" s="24">
        <f t="shared" si="13"/>
        <v>0.1</v>
      </c>
      <c r="W33" s="24"/>
      <c r="X33" s="120">
        <f t="shared" si="14"/>
        <v>4.8140000000000001</v>
      </c>
      <c r="Y33" s="24">
        <f t="shared" si="17"/>
        <v>1.3269182309030341</v>
      </c>
      <c r="Z33" s="24"/>
      <c r="AA33" s="24"/>
      <c r="AB33" s="24"/>
      <c r="AC33" s="24" t="str">
        <f ca="1">IF($K$33=2,SQRT(POWER(N33,2)+POWER(G33,2))-0.12,"")</f>
        <v/>
      </c>
      <c r="AD33" s="24">
        <f ca="1">IF($K$33=3,SQRT(POWER(O33,2)+POWER(G33,2))-0.12,0)</f>
        <v>2.1529716232280594</v>
      </c>
      <c r="AE33" s="24">
        <f t="shared" si="15"/>
        <v>2.5778835487556759</v>
      </c>
      <c r="AF33" s="24">
        <f ca="1">$G34*Lookup!$M$26/Lookup!$M$25</f>
        <v>372</v>
      </c>
      <c r="AG33" s="24">
        <f ca="1">$G34*Lookup!$M$27/Lookup!$M$25</f>
        <v>454</v>
      </c>
      <c r="AH33" s="24">
        <f ca="1">$G34*Lookup!$M$28/Lookup!$M$25</f>
        <v>227</v>
      </c>
      <c r="AI33" s="176" t="s">
        <v>369</v>
      </c>
      <c r="AJ33" s="176" t="str">
        <f t="shared" si="16"/>
        <v>Tilt Up 2 Filas Portrait</v>
      </c>
      <c r="AK33" s="1" t="str">
        <f t="shared" si="16"/>
        <v>No</v>
      </c>
      <c r="AL33" s="1" t="str">
        <f t="shared" si="16"/>
        <v>Si</v>
      </c>
      <c r="AM33" s="1">
        <f t="shared" si="16"/>
        <v>1.1339999999999999</v>
      </c>
      <c r="AN33" s="1">
        <f t="shared" si="7"/>
        <v>0</v>
      </c>
      <c r="AO33" s="1">
        <f t="shared" si="7"/>
        <v>2</v>
      </c>
      <c r="AP33" s="1">
        <f t="shared" si="7"/>
        <v>0</v>
      </c>
      <c r="AQ33" s="1">
        <f t="shared" si="7"/>
        <v>0</v>
      </c>
      <c r="AR33" s="1">
        <f t="shared" si="7"/>
        <v>0</v>
      </c>
      <c r="AS33" s="1">
        <f t="shared" si="7"/>
        <v>0</v>
      </c>
      <c r="AT33" s="1">
        <f t="shared" si="7"/>
        <v>0</v>
      </c>
      <c r="AU33" s="1">
        <f t="shared" si="7"/>
        <v>0</v>
      </c>
    </row>
    <row r="34" spans="1:47" s="1" customFormat="1">
      <c r="A34" s="1">
        <f t="shared" si="8"/>
        <v>0</v>
      </c>
      <c r="B34" s="1" t="str">
        <f t="shared" si="9"/>
        <v>2L</v>
      </c>
      <c r="C34" s="1">
        <f t="shared" si="9"/>
        <v>2</v>
      </c>
      <c r="D34" s="1">
        <f t="shared" si="9"/>
        <v>0</v>
      </c>
      <c r="E34" s="64" t="str">
        <f t="shared" si="9"/>
        <v>L</v>
      </c>
      <c r="F34" s="64" t="str">
        <f t="shared" si="9"/>
        <v>72</v>
      </c>
      <c r="G34" s="175">
        <f ca="1">IF(IF(AND('Data Input'!$D$35="Si",'Data Input'!$E$35&lt;=+Lookup!$M$25),'Data Input'!$E$35,Lookup!$M$25)&gt;$G$26,$G$26,IF(AND('Data Input'!$D$35="Si",'Data Input'!$E$35&lt;=+Lookup!$M$25),'Data Input'!$E$35,Lookup!$M$25))</f>
        <v>2</v>
      </c>
      <c r="H34" s="24">
        <f>+H15</f>
        <v>2.16</v>
      </c>
      <c r="I34" s="24">
        <f ca="1">ROUNDUP((H34-(Lookup!$M$29/5))/K34,2)</f>
        <v>0.94</v>
      </c>
      <c r="J34" s="24">
        <f>+J15</f>
        <v>0</v>
      </c>
      <c r="K34" s="17">
        <f ca="1">ROUNDUP((H34-Lookup!$M$29/5)/Lookup!$M$29, 0)</f>
        <v>2</v>
      </c>
      <c r="L34" s="24"/>
      <c r="M34" s="24">
        <f ca="1">ROUNDDOWN(I34*TAN(RADIANS($B$27)),2)</f>
        <v>0.26</v>
      </c>
      <c r="N34" s="24">
        <f ca="1">IF($N$8&lt;=$K34,$M34*$N$8,0)</f>
        <v>0.52</v>
      </c>
      <c r="O34" s="24">
        <f ca="1">IF($O$8&lt;=$K34,$M34*$O$8,0)</f>
        <v>0</v>
      </c>
      <c r="P34" s="24">
        <f t="shared" ca="1" si="11"/>
        <v>0.85824703458582163</v>
      </c>
      <c r="Q34" s="24">
        <f t="shared" ca="1" si="12"/>
        <v>0.93522919283958017</v>
      </c>
      <c r="V34" s="24">
        <f t="shared" si="13"/>
        <v>0.1</v>
      </c>
      <c r="X34" s="120">
        <f t="shared" si="14"/>
        <v>2.3179999999999996</v>
      </c>
      <c r="Y34" s="24">
        <f t="shared" si="17"/>
        <v>0.63892739078380401</v>
      </c>
      <c r="AB34" s="24">
        <f ca="1">IF($K34=1,SQRT(POWER($M34,2)+POWER($G34,2))-0.12,0)</f>
        <v>0</v>
      </c>
      <c r="AC34" s="24">
        <f ca="1">IF($K34=2,SQRT(POWER($N34,2)+POWER($G34,2))-0.12,0)</f>
        <v>1.9464946164943182</v>
      </c>
      <c r="AD34" s="24">
        <f ca="1">IF($K34=3,SQRT(POWER($O34,2)+POWER($G34,2))-0.12,0)</f>
        <v>0</v>
      </c>
      <c r="AE34" s="24">
        <f t="shared" si="15"/>
        <v>1.2412825230610005</v>
      </c>
      <c r="AF34" s="24">
        <f ca="1">$G34*Lookup!$M$26/Lookup!$M$25</f>
        <v>372</v>
      </c>
      <c r="AG34" s="24">
        <f ca="1">$G34*Lookup!$M$27/Lookup!$M$25</f>
        <v>454</v>
      </c>
      <c r="AH34" s="24">
        <f ca="1">$G34*Lookup!$M$28/Lookup!$M$25</f>
        <v>227</v>
      </c>
      <c r="AI34" s="176" t="s">
        <v>369</v>
      </c>
      <c r="AJ34" s="176" t="str">
        <f t="shared" si="16"/>
        <v>Tilt Up 2 Filas Landscape</v>
      </c>
      <c r="AK34" s="1" t="str">
        <f t="shared" si="16"/>
        <v>No</v>
      </c>
      <c r="AL34" s="1" t="str">
        <f t="shared" si="16"/>
        <v>Si</v>
      </c>
      <c r="AM34" s="1">
        <f t="shared" si="16"/>
        <v>2.3820000000000001</v>
      </c>
      <c r="AN34" s="1">
        <f>+AN15</f>
        <v>0</v>
      </c>
      <c r="AO34" s="1">
        <f>+AO15</f>
        <v>2</v>
      </c>
    </row>
    <row r="35" spans="1:47" s="1" customFormat="1">
      <c r="A35" s="1">
        <f>IF($B$6=$B35,1,0)</f>
        <v>0</v>
      </c>
      <c r="B35" s="1" t="str">
        <f>CONCATENATE(C35,D35,E35)</f>
        <v>2GMP</v>
      </c>
      <c r="C35" s="1">
        <v>2</v>
      </c>
      <c r="D35" s="1" t="s">
        <v>36</v>
      </c>
      <c r="E35" s="64" t="s">
        <v>22</v>
      </c>
      <c r="F35" s="64" t="str">
        <f>+'Data Input'!$C$15</f>
        <v>72</v>
      </c>
      <c r="G35" s="175">
        <f ca="1">IF(IF(AND('Data Input'!$D$35="Si",'Data Input'!$E$35&lt;=+Lookup!$V$25),'Data Input'!$E$35,Lookup!$V$25)&gt;$G$26,$G$26,IF(AND('Data Input'!$D$35="Si",'Data Input'!$E$35&lt;=+Lookup!$V$25),'Data Input'!$E$35,Lookup!$V$25))</f>
        <v>1.65</v>
      </c>
      <c r="H35" s="24">
        <f>INDEX('RIEL N-S'!$C$19:$K$36,MATCH($B35,'RIEL N-S'!$K$19:$K$36,0),4)</f>
        <v>4.1100000000000003</v>
      </c>
      <c r="I35" s="24">
        <f>ROUNDUP((H35)/K35,2)</f>
        <v>1.37</v>
      </c>
      <c r="J35" s="24"/>
      <c r="K35" s="17">
        <v>3</v>
      </c>
      <c r="L35" s="24"/>
      <c r="M35" s="24">
        <f>ROUNDDOWN(I35*TAN(RADIANS($B$8)),2)</f>
        <v>0.24</v>
      </c>
      <c r="N35" s="24">
        <f>IF($N$8&lt;=$K35,$M35*$N$8,0)</f>
        <v>0.48</v>
      </c>
      <c r="O35" s="24">
        <f>IF($O$8&lt;=$K35,$M35*$O$8,0)</f>
        <v>0.72</v>
      </c>
      <c r="P35" s="24">
        <f>(I35-0.035-0.08)/COS(RADIANS($B$8))</f>
        <v>1.27436039791661</v>
      </c>
      <c r="Q35" s="24">
        <f>(I35-0.035-0.006)/COS(RADIANS($B$8))</f>
        <v>1.3495019671961552</v>
      </c>
      <c r="R35" s="24"/>
      <c r="S35" s="24"/>
      <c r="T35" s="24"/>
      <c r="U35" s="24"/>
      <c r="V35" s="24">
        <v>0.1</v>
      </c>
      <c r="W35" s="24"/>
      <c r="X35" s="120">
        <f>IF(E35="P",$B$3*C35+((C35-1)*0.05),$B$5*C35+((C35-1)*0.05))</f>
        <v>4.8140000000000001</v>
      </c>
      <c r="Y35" s="24">
        <f>+X35*SIN(RADIANS($B$8))+L35+0.08</f>
        <v>0.91594232728860259</v>
      </c>
      <c r="AB35" s="24"/>
      <c r="AC35" s="24">
        <f>IF($K35=2,SQRT(POWER($N35,2)+POWER($G35,2))-0.12,0)</f>
        <v>0</v>
      </c>
      <c r="AD35" s="24">
        <f ca="1">IF($K35=3,SQRT(POWER($O35,2)+POWER($G35,2))-0.12,0)</f>
        <v>1.6802499826412998</v>
      </c>
      <c r="AE35" s="24">
        <f>Y35/TAN(RADIANS(20))*COS(RADIANS(45))</f>
        <v>1.7794560374073438</v>
      </c>
      <c r="AF35" s="24">
        <f ca="1">$G35*Lookup!$V$26/Lookup!$V$25</f>
        <v>360</v>
      </c>
      <c r="AG35" s="24">
        <f ca="1">$G35*Lookup!$V$27/Lookup!$V$25</f>
        <v>400</v>
      </c>
      <c r="AH35" s="24">
        <f ca="1">$G35*Lookup!$V$28/Lookup!$V$25</f>
        <v>200</v>
      </c>
      <c r="AI35" s="176" t="s">
        <v>369</v>
      </c>
      <c r="AJ35" s="16" t="s">
        <v>372</v>
      </c>
      <c r="AK35" s="1" t="s">
        <v>14</v>
      </c>
      <c r="AL35" s="1" t="s">
        <v>13</v>
      </c>
      <c r="AM35" s="1">
        <f>+B5</f>
        <v>1.1339999999999999</v>
      </c>
      <c r="AN35" s="1">
        <v>0</v>
      </c>
      <c r="AO35" s="1">
        <v>2</v>
      </c>
    </row>
    <row r="36" spans="1:47" s="1" customFormat="1">
      <c r="A36" s="1">
        <f>IF($B$6=$B36,1,0)</f>
        <v>0</v>
      </c>
      <c r="B36" s="1" t="str">
        <f>CONCATENATE(C36,D36,E36)</f>
        <v>2GML</v>
      </c>
      <c r="C36" s="1">
        <v>2</v>
      </c>
      <c r="D36" s="1" t="s">
        <v>36</v>
      </c>
      <c r="E36" s="64" t="s">
        <v>23</v>
      </c>
      <c r="F36" s="64" t="str">
        <f>+'Data Input'!$C$15</f>
        <v>72</v>
      </c>
      <c r="G36" s="175">
        <f ca="1">IF(IF(AND('Data Input'!$D$35="Si",'Data Input'!$E$35&lt;=+Lookup!$V$25),'Data Input'!$E$35,Lookup!$V$25)&gt;$G$26,$G$26,IF(AND('Data Input'!$D$35="Si",'Data Input'!$E$35&lt;=+Lookup!$V$25),'Data Input'!$E$35,Lookup!$V$25))</f>
        <v>1.65</v>
      </c>
      <c r="H36" s="24">
        <f>INDEX('RIEL N-S'!$C$19:$K$36,MATCH($B36,'RIEL N-S'!$K$19:$K$36,0),4)</f>
        <v>2.16</v>
      </c>
      <c r="I36" s="24">
        <f>ROUNDUP((H36)/K36,2)</f>
        <v>1.08</v>
      </c>
      <c r="J36" s="24"/>
      <c r="K36" s="17">
        <v>2</v>
      </c>
      <c r="L36" s="24"/>
      <c r="M36" s="24">
        <f>ROUNDDOWN(I36*TAN(RADIANS($B$8)),2)</f>
        <v>0.19</v>
      </c>
      <c r="N36" s="24">
        <f>IF($N$8&lt;=$K36,$M36*$N$8,0)</f>
        <v>0.38</v>
      </c>
      <c r="O36" s="24">
        <f>IF($O$8&lt;=$K36,$M36*$O$8,0)</f>
        <v>0</v>
      </c>
      <c r="P36" s="24">
        <f>(I36-0.035-0.08)/COS(RADIANS($B$8))</f>
        <v>0.97988668046974414</v>
      </c>
      <c r="Q36" s="24">
        <f>(I36-0.035-0.006)/COS(RADIANS($B$8))</f>
        <v>1.0550282497492893</v>
      </c>
      <c r="R36" s="24"/>
      <c r="S36" s="24"/>
      <c r="T36" s="24"/>
      <c r="U36" s="24"/>
      <c r="V36" s="24">
        <v>0.1</v>
      </c>
      <c r="W36" s="24"/>
      <c r="X36" s="120">
        <f>IF(E36="P",$B$3*C36+((C36-1)*0.05),$B$5*C36+((C36-1)*0.05))</f>
        <v>2.3179999999999996</v>
      </c>
      <c r="Y36" s="24">
        <f>+X36*SIN(RADIANS($B$8))+L36+0.08</f>
        <v>0.48251647583194446</v>
      </c>
      <c r="AB36" s="24"/>
      <c r="AC36" s="24">
        <f ca="1">IF($K36=2,SQRT(POWER($N36,2)+POWER($G36,2))-0.12,0)</f>
        <v>1.5731922513406444</v>
      </c>
      <c r="AD36" s="24">
        <f>IF($K36=3,SQRT(POWER($O36,2)+POWER($G36,2))-0.12,0)</f>
        <v>0</v>
      </c>
      <c r="AE36" s="24">
        <f>Y36/TAN(RADIANS(20))*COS(RADIANS(45))</f>
        <v>0.93741366730956666</v>
      </c>
      <c r="AF36" s="24">
        <f ca="1">$G36*Lookup!$V$26/Lookup!$V$25</f>
        <v>360</v>
      </c>
      <c r="AG36" s="24">
        <f ca="1">$G36*Lookup!$V$27/Lookup!$V$25</f>
        <v>400</v>
      </c>
      <c r="AH36" s="24">
        <f ca="1">$G36*Lookup!$V$28/Lookup!$V$25</f>
        <v>200</v>
      </c>
      <c r="AI36" s="176" t="s">
        <v>369</v>
      </c>
      <c r="AJ36" s="16" t="s">
        <v>373</v>
      </c>
      <c r="AK36" s="1" t="s">
        <v>14</v>
      </c>
      <c r="AL36" s="1" t="s">
        <v>13</v>
      </c>
      <c r="AM36" s="1">
        <f>+B3</f>
        <v>2.3820000000000001</v>
      </c>
      <c r="AN36" s="1">
        <v>0</v>
      </c>
      <c r="AO36" s="1">
        <v>2</v>
      </c>
    </row>
    <row r="37" spans="1:47" s="1" customFormat="1">
      <c r="A37" s="1">
        <f t="shared" si="8"/>
        <v>0</v>
      </c>
      <c r="B37" s="1" t="str">
        <f t="shared" ref="B37:F38" si="18">+B18</f>
        <v>2RP</v>
      </c>
      <c r="C37" s="1">
        <f t="shared" si="18"/>
        <v>2</v>
      </c>
      <c r="D37" s="1" t="str">
        <f t="shared" si="18"/>
        <v>R</v>
      </c>
      <c r="E37" s="64" t="str">
        <f t="shared" si="18"/>
        <v>P</v>
      </c>
      <c r="F37" s="64" t="str">
        <f t="shared" si="18"/>
        <v>72</v>
      </c>
      <c r="G37" s="175">
        <f ca="1">IF(IF(AND('Data Input'!$D$35="Si",'Data Input'!$E$35&lt;=+Lookup!$P$25),'Data Input'!$E$35,Lookup!$P$25)&gt;$G$26,$G$26,IF(AND('Data Input'!$D$35="Si",'Data Input'!$E$35&lt;=+Lookup!$P$25),'Data Input'!$E$35,Lookup!$P$25))</f>
        <v>1.56</v>
      </c>
      <c r="H37" s="24">
        <f t="shared" ref="H37:K38" si="19">+H18</f>
        <v>4.1100000000000003</v>
      </c>
      <c r="I37" s="24">
        <f t="shared" si="19"/>
        <v>1.5880000000000001</v>
      </c>
      <c r="J37" s="24">
        <f t="shared" si="19"/>
        <v>0.84400000000000008</v>
      </c>
      <c r="K37" s="17">
        <f t="shared" si="19"/>
        <v>3</v>
      </c>
      <c r="L37" s="24">
        <f>'Data Input'!$O$12</f>
        <v>0.3</v>
      </c>
      <c r="M37" s="24">
        <f>ROUNDDOWN($I37*TAN(RADIANS($B27))+$L37/COS(RADIANS($B27)),2)</f>
        <v>0.76</v>
      </c>
      <c r="N37" s="24">
        <f>ROUNDDOWN((J37+I37)*TAN(RADIANS($B$27))+$L$37/COS(RADIANS($B$27)),2)</f>
        <v>1</v>
      </c>
      <c r="O37" s="24">
        <f>ROUNDDOWN((I37*2+J37)*TAN(RADIANS($B$27))+$L$37/COS(RADIANS($B$27)),2)</f>
        <v>1.46</v>
      </c>
      <c r="P37" s="24">
        <f>(I37-0.035-0.08)/COS(RADIANS($B$27))+TAN(RADIANS($B$27))*L37</f>
        <v>1.6183846847517822</v>
      </c>
      <c r="Q37" s="24">
        <f>(I37-0.035-0.006)/COS(RADIANS($B$27))+TAN(RADIANS($B$27))*L37</f>
        <v>1.6953668430055409</v>
      </c>
      <c r="R37" s="24">
        <f>(J37-0.035-0.08)/COS(RADIANS($B$27))+TAN(RADIANS($B$27))*L37</f>
        <v>0.84440190447075036</v>
      </c>
      <c r="S37" s="24">
        <f>(J37-0.035-0.006)/COS(RADIANS($B$27))+TAN(RADIANS($B$27))*L37</f>
        <v>0.9213840627245089</v>
      </c>
      <c r="T37" s="24">
        <f>(I37-0.035-0.08)/COS(RADIANS($B$27))+TAN(RADIANS($B$27))*L37</f>
        <v>1.6183846847517822</v>
      </c>
      <c r="U37" s="24">
        <f>(I37-0.035-0.006)/COS(RADIANS($B$27))+TAN(RADIANS($B$27))*L37</f>
        <v>1.6953668430055409</v>
      </c>
      <c r="V37" s="24">
        <f>+V18</f>
        <v>0.1</v>
      </c>
      <c r="W37" s="24"/>
      <c r="X37" s="120">
        <f>+X18</f>
        <v>4.8140000000000001</v>
      </c>
      <c r="Y37" s="24">
        <f>+X37*SIN(RADIANS($B$27))+L37</f>
        <v>1.6269182309030341</v>
      </c>
      <c r="Z37" s="24">
        <f>SQRT(POWER(I37,2)+POWER(M37,2))-0.14</f>
        <v>1.6204953848278048</v>
      </c>
      <c r="AA37" s="24"/>
      <c r="AB37" s="24">
        <f ca="1">SQRT(POWER(M37,2)+POWER(G37,2))-0.12</f>
        <v>1.615280957078709</v>
      </c>
      <c r="AC37" s="24"/>
      <c r="AD37" s="24">
        <f ca="1">SQRT(POWER(O37,2)+POWER(G37,2))-0.12</f>
        <v>2.0166328650472454</v>
      </c>
      <c r="AE37" s="24">
        <f t="shared" si="15"/>
        <v>3.1607115230916603</v>
      </c>
      <c r="AF37" s="24">
        <f ca="1">$G37*Lookup!$P$26/Lookup!$P$25</f>
        <v>285</v>
      </c>
      <c r="AG37" s="24">
        <f ca="1">$G37*Lookup!$P$27/Lookup!$P$25</f>
        <v>191.99999999999997</v>
      </c>
      <c r="AH37" s="24">
        <f ca="1">$G37*Lookup!$P$28/Lookup!$P$25</f>
        <v>105</v>
      </c>
      <c r="AI37" s="176" t="str">
        <f ca="1">IF(AND('Data Input'!$D$35="Si",'Data Input'!$E$35&lt;=+Lookup!$P$25),"Reacciones en cada punto de apoyo","Reacciones máximas en cada punto de apoyo")</f>
        <v>Reacciones máximas en cada punto de apoyo</v>
      </c>
      <c r="AJ37" s="16" t="s">
        <v>374</v>
      </c>
      <c r="AK37" s="1" t="str">
        <f t="shared" ref="AK37:AO38" si="20">+AK18</f>
        <v>Si</v>
      </c>
      <c r="AL37" s="1" t="str">
        <f t="shared" si="20"/>
        <v>Si</v>
      </c>
      <c r="AM37" s="1">
        <f t="shared" si="20"/>
        <v>1.1339999999999999</v>
      </c>
      <c r="AN37" s="1">
        <f t="shared" si="20"/>
        <v>2</v>
      </c>
      <c r="AO37" s="1">
        <f t="shared" si="20"/>
        <v>2</v>
      </c>
    </row>
    <row r="38" spans="1:47" s="1" customFormat="1">
      <c r="A38" s="1">
        <f t="shared" si="8"/>
        <v>0</v>
      </c>
      <c r="B38" s="1" t="str">
        <f t="shared" si="18"/>
        <v>2RL</v>
      </c>
      <c r="C38" s="1">
        <f t="shared" si="18"/>
        <v>2</v>
      </c>
      <c r="D38" s="1" t="str">
        <f t="shared" si="18"/>
        <v>R</v>
      </c>
      <c r="E38" s="64" t="str">
        <f t="shared" si="18"/>
        <v>L</v>
      </c>
      <c r="F38" s="64" t="str">
        <f t="shared" si="18"/>
        <v>72</v>
      </c>
      <c r="G38" s="175">
        <f ca="1">IF(IF(AND('Data Input'!$D$35="Si",'Data Input'!$E$35&lt;=+Lookup!$P$25),'Data Input'!$E$35,Lookup!$P$25)&gt;$G$26,$G$26,IF(AND('Data Input'!$D$35="Si",'Data Input'!$E$35&lt;=+Lookup!$P$25),'Data Input'!$E$35,Lookup!$P$25))</f>
        <v>1.56</v>
      </c>
      <c r="H38" s="24">
        <f t="shared" si="19"/>
        <v>2.16</v>
      </c>
      <c r="I38" s="24">
        <f t="shared" ca="1" si="19"/>
        <v>0.94</v>
      </c>
      <c r="J38" s="24">
        <f t="shared" si="19"/>
        <v>0</v>
      </c>
      <c r="K38" s="17">
        <f t="shared" ca="1" si="19"/>
        <v>2</v>
      </c>
      <c r="L38" s="24">
        <f>'Data Input'!$O$12</f>
        <v>0.3</v>
      </c>
      <c r="M38" s="24">
        <f ca="1">+M19</f>
        <v>0.16</v>
      </c>
      <c r="N38" s="24"/>
      <c r="O38" s="24"/>
      <c r="P38" s="24">
        <f ca="1">(I38-0.035-0.08)/COS(RADIANS($B$27))+TAN(RADIANS($B$27))*L38</f>
        <v>0.94427065031346402</v>
      </c>
      <c r="Q38" s="24">
        <f ca="1">(I38-0.035-0.08)/COS(RADIANS($B$27))+TAN(RADIANS($B$27))*L38</f>
        <v>0.94427065031346402</v>
      </c>
      <c r="R38" s="24"/>
      <c r="S38" s="24"/>
      <c r="T38" s="24"/>
      <c r="U38" s="24"/>
      <c r="V38" s="24">
        <f>+V19</f>
        <v>0.1</v>
      </c>
      <c r="W38" s="24"/>
      <c r="X38" s="120">
        <f>+X19</f>
        <v>2.3179999999999996</v>
      </c>
      <c r="Y38" s="24">
        <f>+X38*SIN(RADIANS($B$27))+L38</f>
        <v>0.93892739078380405</v>
      </c>
      <c r="Z38" s="24">
        <f ca="1">SQRT(POWER(I38,2)+POWER(M38,2))-0.14</f>
        <v>0.81351979528481733</v>
      </c>
      <c r="AA38" s="24">
        <f ca="1">SQRT(POWER(L19,2)+POWER(G19,2))-0.12</f>
        <v>1.79</v>
      </c>
      <c r="AB38" s="24">
        <f ca="1">SQRT(POWER(M38,2)+POWER(G38,2))-0.12</f>
        <v>1.4481836627130127</v>
      </c>
      <c r="AC38" s="24"/>
      <c r="AD38" s="24"/>
      <c r="AE38" s="24">
        <f t="shared" si="15"/>
        <v>1.8241104973969848</v>
      </c>
      <c r="AF38" s="24">
        <f ca="1">$G38*Lookup!$P$26/Lookup!$P$25</f>
        <v>285</v>
      </c>
      <c r="AG38" s="24">
        <f ca="1">$G38*Lookup!$P$27/Lookup!$P$25</f>
        <v>191.99999999999997</v>
      </c>
      <c r="AH38" s="24">
        <f ca="1">$G38*Lookup!$P$28/Lookup!$P$25</f>
        <v>105</v>
      </c>
      <c r="AI38" s="176" t="str">
        <f ca="1">IF(AND('Data Input'!$D$35="Si",'Data Input'!$E$35&lt;=+Lookup!$G$25),"Reacciones en cada punto de apoyo","Reacciones máximas en cada punto de apoyo")</f>
        <v>Reacciones máximas en cada punto de apoyo</v>
      </c>
      <c r="AJ38" s="24" t="str">
        <f>+AJ19</f>
        <v>Tilt Up 2 Filas Levantado Landscape</v>
      </c>
      <c r="AK38" s="1" t="str">
        <f t="shared" si="20"/>
        <v>Si</v>
      </c>
      <c r="AL38" s="1" t="str">
        <f t="shared" si="20"/>
        <v>Si</v>
      </c>
      <c r="AM38" s="1">
        <f t="shared" si="20"/>
        <v>2.3820000000000001</v>
      </c>
      <c r="AN38" s="1">
        <f t="shared" si="20"/>
        <v>1</v>
      </c>
      <c r="AO38" s="1">
        <f t="shared" si="20"/>
        <v>1</v>
      </c>
    </row>
    <row r="39" spans="1:47" s="1" customFormat="1">
      <c r="A39" s="1">
        <f t="shared" si="8"/>
        <v>1</v>
      </c>
      <c r="B39" s="1" t="str">
        <f t="shared" ref="B39:F41" si="21">+B20</f>
        <v>1SP</v>
      </c>
      <c r="C39" s="1">
        <f t="shared" si="21"/>
        <v>1</v>
      </c>
      <c r="D39" s="1" t="str">
        <f t="shared" si="21"/>
        <v>S</v>
      </c>
      <c r="E39" s="64" t="str">
        <f t="shared" si="21"/>
        <v>P</v>
      </c>
      <c r="F39" s="64" t="str">
        <f t="shared" si="21"/>
        <v>72</v>
      </c>
      <c r="G39" s="175">
        <f ca="1">IF(IF(AND('Data Input'!$D$35="Si",'Data Input'!$E$35&lt;=+Lookup!$S$25),'Data Input'!$E$35,Lookup!$S$25)&gt;$G$26,$G$26,IF(AND('Data Input'!$D$35="Si",'Data Input'!$E$35&lt;=+Lookup!$S$25),'Data Input'!$E$35,Lookup!$S$25))</f>
        <v>1.3899999856948853</v>
      </c>
      <c r="H39" s="24"/>
      <c r="I39" s="24"/>
      <c r="J39" s="24"/>
      <c r="K39" s="17">
        <f>+K20</f>
        <v>1</v>
      </c>
      <c r="L39" s="24">
        <v>0.12</v>
      </c>
      <c r="M39" s="24">
        <f>SIN(RADIANS($B$27))*($X39-(2*W39))+0.12</f>
        <v>0.55771212103739476</v>
      </c>
      <c r="N39" s="24"/>
      <c r="O39" s="24"/>
      <c r="P39" s="24">
        <f>COS(RADIANS($B$27))*($X39-(2*$W39))-0.02</f>
        <v>1.5064835731500505</v>
      </c>
      <c r="Q39" s="24">
        <f>COS(RADIANS($B$27))*($X39-(2*$W39))+0.02</f>
        <v>1.5464835731500506</v>
      </c>
      <c r="R39" s="24"/>
      <c r="S39" s="24"/>
      <c r="T39" s="24"/>
      <c r="U39" s="24"/>
      <c r="V39" s="24"/>
      <c r="W39" s="24">
        <f>IF(OR($B$27=0,$B$27=8)=TRUE,$X39/5,$X39/6)</f>
        <v>0.39700000000000002</v>
      </c>
      <c r="X39" s="120">
        <f>+X20</f>
        <v>2.3820000000000001</v>
      </c>
      <c r="Y39" s="24">
        <f>+X39*SIN(RADIANS($B$27))+L39</f>
        <v>0.77656818155609209</v>
      </c>
      <c r="Z39" s="24"/>
      <c r="AA39" s="24"/>
      <c r="AB39" s="24"/>
      <c r="AC39" s="24"/>
      <c r="AD39" s="24"/>
      <c r="AE39" s="24">
        <f>Y39/TAN(RADIANS(20))*COS(RADIANS(45))</f>
        <v>1.5086855339670526</v>
      </c>
      <c r="AF39" s="24">
        <f ca="1">$G39*Lookup!$S$26/Lookup!$S$25</f>
        <v>248</v>
      </c>
      <c r="AG39" s="24">
        <f ca="1">$G39*Lookup!$S$27/Lookup!$S$25</f>
        <v>222</v>
      </c>
      <c r="AH39" s="24">
        <f ca="1">$G39*Lookup!$S$28/Lookup!$S$25</f>
        <v>83</v>
      </c>
      <c r="AI39" s="176" t="str">
        <f ca="1">IF(AND('Data Input'!$D$35="Si",'Data Input'!$E$35&lt;=+Lookup!$S$25),"Reacciones en cada punto de apoyo","Reacciones máximas en cada punto de apoyo")</f>
        <v>Reacciones máximas en cada punto de apoyo</v>
      </c>
      <c r="AJ39" s="176" t="s">
        <v>376</v>
      </c>
      <c r="AK39" s="1" t="s">
        <v>14</v>
      </c>
      <c r="AL39" s="1" t="s">
        <v>14</v>
      </c>
      <c r="AM39" s="1">
        <f>+AM20</f>
        <v>1.1339999999999999</v>
      </c>
      <c r="AN39" s="1">
        <v>0</v>
      </c>
      <c r="AO39" s="1">
        <v>0</v>
      </c>
    </row>
    <row r="40" spans="1:47" s="1" customFormat="1">
      <c r="A40" s="1">
        <f t="shared" si="8"/>
        <v>0</v>
      </c>
      <c r="B40" s="1" t="str">
        <f t="shared" si="21"/>
        <v>1SL</v>
      </c>
      <c r="C40" s="1">
        <f t="shared" si="21"/>
        <v>1</v>
      </c>
      <c r="D40" s="1" t="str">
        <f t="shared" si="21"/>
        <v>S</v>
      </c>
      <c r="E40" s="64" t="str">
        <f t="shared" si="21"/>
        <v>L</v>
      </c>
      <c r="F40" s="64" t="str">
        <f t="shared" si="21"/>
        <v>72</v>
      </c>
      <c r="G40" s="175">
        <f ca="1">IF(IF(AND('Data Input'!$D$35="Si",'Data Input'!$E$35&lt;=+Lookup!$S$25),'Data Input'!$E$35,Lookup!$S$25)&gt;$G$26,$G$26,IF(AND('Data Input'!$D$35="Si",'Data Input'!$E$35&lt;=+Lookup!$S$25),'Data Input'!$E$35,Lookup!$S$25))</f>
        <v>1.3899999856948853</v>
      </c>
      <c r="H40" s="24"/>
      <c r="I40" s="24"/>
      <c r="J40" s="24"/>
      <c r="K40" s="17">
        <f>+K21</f>
        <v>1</v>
      </c>
      <c r="L40" s="24">
        <v>0.12</v>
      </c>
      <c r="M40" s="24">
        <f>SIN(RADIANS($B$27))*($X40-(2*W40))+0.12</f>
        <v>0.32838184099765133</v>
      </c>
      <c r="N40" s="24"/>
      <c r="O40" s="24"/>
      <c r="P40" s="24">
        <f>COS(RADIANS($B$27))*($X40-(2*$W40))-0.02</f>
        <v>0.70671384212936905</v>
      </c>
      <c r="Q40" s="24">
        <f>COS(RADIANS($B$27))*($X40-(2*$W40))+0.02</f>
        <v>0.74671384212936909</v>
      </c>
      <c r="R40" s="24"/>
      <c r="S40" s="24"/>
      <c r="T40" s="24"/>
      <c r="U40" s="24"/>
      <c r="V40" s="24"/>
      <c r="W40" s="24">
        <f>IF(OR($B$27=0,$B$27=8)=TRUE,$X40/5,$X40/6)</f>
        <v>0.18899999999999997</v>
      </c>
      <c r="X40" s="120">
        <f>+X21</f>
        <v>1.1339999999999999</v>
      </c>
      <c r="Y40" s="24">
        <f>+X40*SIN(RADIANS($B$27))+L40</f>
        <v>0.432572761496477</v>
      </c>
      <c r="Z40" s="24"/>
      <c r="AA40" s="24"/>
      <c r="AB40" s="24"/>
      <c r="AC40" s="24"/>
      <c r="AD40" s="24"/>
      <c r="AE40" s="24">
        <f>Y40/TAN(RADIANS(20))*COS(RADIANS(45))</f>
        <v>0.8403850211197148</v>
      </c>
      <c r="AF40" s="24">
        <f ca="1">$G40*Lookup!$S$26/Lookup!$S$25</f>
        <v>248</v>
      </c>
      <c r="AG40" s="24">
        <f ca="1">$G40*Lookup!$S$27/Lookup!$S$25</f>
        <v>222</v>
      </c>
      <c r="AH40" s="24">
        <f ca="1">$G40*Lookup!$S$28/Lookup!$S$25</f>
        <v>83</v>
      </c>
      <c r="AI40" s="176" t="str">
        <f ca="1">IF(AND('Data Input'!$D$35="Si",'Data Input'!$E$35&lt;=+Lookup!$S$25),"Reacciones en cada punto de apoyo","Reacciones máximas en cada punto de apoyo")</f>
        <v>Reacciones máximas en cada punto de apoyo</v>
      </c>
      <c r="AJ40" s="176" t="s">
        <v>377</v>
      </c>
      <c r="AK40" s="1" t="s">
        <v>14</v>
      </c>
      <c r="AL40" s="1" t="s">
        <v>14</v>
      </c>
      <c r="AM40" s="1">
        <f>+AM21</f>
        <v>2.3820000000000001</v>
      </c>
      <c r="AN40" s="1">
        <v>0</v>
      </c>
      <c r="AO40" s="1">
        <v>0</v>
      </c>
    </row>
    <row r="41" spans="1:47" s="1" customFormat="1">
      <c r="A41" s="1">
        <f t="shared" si="8"/>
        <v>0</v>
      </c>
      <c r="B41" s="1" t="str">
        <f t="shared" si="21"/>
        <v>3L</v>
      </c>
      <c r="C41" s="1">
        <f t="shared" si="21"/>
        <v>3</v>
      </c>
      <c r="D41" s="1">
        <f t="shared" si="21"/>
        <v>0</v>
      </c>
      <c r="E41" s="64" t="str">
        <f t="shared" si="21"/>
        <v>L</v>
      </c>
      <c r="F41" s="64" t="str">
        <f t="shared" si="21"/>
        <v>72</v>
      </c>
      <c r="G41" s="175"/>
      <c r="H41" s="24">
        <f t="shared" ref="H41:X41" si="22">+H22</f>
        <v>3.34</v>
      </c>
      <c r="I41" s="24">
        <f t="shared" si="22"/>
        <v>0</v>
      </c>
      <c r="J41" s="24">
        <f t="shared" si="22"/>
        <v>0</v>
      </c>
      <c r="K41" s="17">
        <f t="shared" si="22"/>
        <v>0</v>
      </c>
      <c r="L41" s="24">
        <f t="shared" si="22"/>
        <v>0</v>
      </c>
      <c r="M41" s="24">
        <f t="shared" si="22"/>
        <v>0</v>
      </c>
      <c r="N41" s="24"/>
      <c r="O41" s="24"/>
      <c r="P41" s="24">
        <f t="shared" si="22"/>
        <v>0</v>
      </c>
      <c r="Q41" s="24">
        <f t="shared" si="22"/>
        <v>0</v>
      </c>
      <c r="R41" s="24"/>
      <c r="S41" s="24"/>
      <c r="T41" s="24"/>
      <c r="U41" s="24"/>
      <c r="V41" s="24">
        <f t="shared" si="22"/>
        <v>0</v>
      </c>
      <c r="W41" s="24"/>
      <c r="X41" s="120">
        <f t="shared" si="22"/>
        <v>0</v>
      </c>
      <c r="Y41" s="24">
        <f t="shared" si="17"/>
        <v>0</v>
      </c>
      <c r="Z41" s="24">
        <f>+L22</f>
        <v>0</v>
      </c>
      <c r="AA41" s="24"/>
      <c r="AB41" s="24"/>
      <c r="AC41" s="24"/>
      <c r="AD41" s="24"/>
      <c r="AE41" s="24"/>
    </row>
    <row r="42" spans="1:47" s="1" customFormat="1">
      <c r="A42" s="1">
        <f t="shared" si="8"/>
        <v>0</v>
      </c>
      <c r="B42" s="1" t="str">
        <f>+B23</f>
        <v>3RL</v>
      </c>
      <c r="C42" s="1">
        <f t="shared" ref="C42:X42" si="23">+C23</f>
        <v>3</v>
      </c>
      <c r="D42" s="1" t="str">
        <f t="shared" si="23"/>
        <v>R</v>
      </c>
      <c r="E42" s="64" t="str">
        <f t="shared" si="23"/>
        <v>L</v>
      </c>
      <c r="F42" s="64" t="str">
        <f t="shared" si="23"/>
        <v>72</v>
      </c>
      <c r="G42" s="175"/>
      <c r="H42" s="24">
        <f t="shared" si="23"/>
        <v>3.34</v>
      </c>
      <c r="I42" s="24">
        <f t="shared" si="23"/>
        <v>0</v>
      </c>
      <c r="J42" s="24">
        <f t="shared" si="23"/>
        <v>0</v>
      </c>
      <c r="K42" s="17">
        <f t="shared" si="23"/>
        <v>0</v>
      </c>
      <c r="L42" s="24">
        <f t="shared" si="23"/>
        <v>0</v>
      </c>
      <c r="M42" s="24">
        <f t="shared" si="23"/>
        <v>0</v>
      </c>
      <c r="N42" s="24"/>
      <c r="O42" s="24"/>
      <c r="P42" s="1">
        <f t="shared" si="23"/>
        <v>0</v>
      </c>
      <c r="Q42" s="1">
        <f t="shared" si="23"/>
        <v>0</v>
      </c>
      <c r="V42" s="1">
        <f t="shared" si="23"/>
        <v>0</v>
      </c>
      <c r="X42" s="120">
        <f t="shared" si="23"/>
        <v>0</v>
      </c>
      <c r="Y42" s="1">
        <f t="shared" si="17"/>
        <v>0</v>
      </c>
      <c r="Z42" s="1">
        <f>+L23</f>
        <v>0</v>
      </c>
      <c r="AE42" s="24"/>
    </row>
    <row r="43" spans="1:47">
      <c r="B43" s="1" t="str">
        <f>+B24</f>
        <v>4L</v>
      </c>
      <c r="C43" s="1">
        <f t="shared" ref="C43:F44" si="24">+C24</f>
        <v>4</v>
      </c>
      <c r="D43" s="1">
        <f t="shared" si="24"/>
        <v>0</v>
      </c>
      <c r="E43" s="64" t="str">
        <f t="shared" si="24"/>
        <v>L</v>
      </c>
      <c r="F43" s="64" t="str">
        <f t="shared" si="24"/>
        <v>72</v>
      </c>
      <c r="G43" s="64"/>
    </row>
    <row r="44" spans="1:47">
      <c r="B44" s="1" t="str">
        <f>+B25</f>
        <v>4RL</v>
      </c>
      <c r="C44" s="1">
        <f t="shared" si="24"/>
        <v>4</v>
      </c>
      <c r="D44" s="1" t="str">
        <f t="shared" si="24"/>
        <v>R</v>
      </c>
      <c r="E44" s="64" t="str">
        <f t="shared" si="24"/>
        <v>L</v>
      </c>
      <c r="F44" s="64" t="str">
        <f t="shared" si="24"/>
        <v>72</v>
      </c>
    </row>
  </sheetData>
  <mergeCells count="2">
    <mergeCell ref="AA8:AD8"/>
    <mergeCell ref="P7:U7"/>
  </mergeCells>
  <phoneticPr fontId="14" type="noConversion"/>
  <conditionalFormatting sqref="A18:A21 C18:E21 I20:AE20 AI20:AP20 I21:AP21">
    <cfRule type="expression" dxfId="913" priority="11">
      <formula>$B$6=$B18</formula>
    </cfRule>
  </conditionalFormatting>
  <conditionalFormatting sqref="A10:F17 H10:AP19 G10:G23 B18:B25 F18:F25 AF20:AH21 H20:H25">
    <cfRule type="expression" dxfId="912" priority="14">
      <formula>$B$6=$B10</formula>
    </cfRule>
  </conditionalFormatting>
  <conditionalFormatting sqref="A29:F38 H35:AP36">
    <cfRule type="expression" dxfId="911" priority="5">
      <formula>$B$26=$B29</formula>
    </cfRule>
  </conditionalFormatting>
  <conditionalFormatting sqref="G29:G44">
    <cfRule type="expression" dxfId="910" priority="1">
      <formula>$B$26=$B29</formula>
    </cfRule>
  </conditionalFormatting>
  <conditionalFormatting sqref="H29:AU34">
    <cfRule type="expression" dxfId="909" priority="13">
      <formula>$B$26=$B29</formula>
    </cfRule>
  </conditionalFormatting>
  <conditionalFormatting sqref="H37:AU38 A39:B40 H39:O40 R39:V40 X39:AU40 C39:C41 F39:F41 D39:E42">
    <cfRule type="expression" dxfId="908" priority="263">
      <formula>$B$26=$B37</formula>
    </cfRule>
  </conditionalFormatting>
  <conditionalFormatting sqref="P39:Q40">
    <cfRule type="expression" dxfId="907" priority="10">
      <formula>$B$6=$B39</formula>
    </cfRule>
  </conditionalFormatting>
  <conditionalFormatting sqref="W39:W40">
    <cfRule type="expression" dxfId="906" priority="9">
      <formula>$B$6=$B39</formula>
    </cfRule>
  </conditionalFormatting>
  <pageMargins left="0.7" right="0.7" top="0.75" bottom="0.75" header="0.3" footer="0.3"/>
  <pageSetup orientation="portrait" r:id="rId1"/>
  <ignoredErrors>
    <ignoredError sqref="I10:I13 L38 I33:I34 N18 AM16 A35:B35 F35 AM3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5C2CA-5F03-4638-A649-ECDEE8EB474A}">
  <dimension ref="B1:AK99"/>
  <sheetViews>
    <sheetView workbookViewId="0"/>
  </sheetViews>
  <sheetFormatPr baseColWidth="10" defaultColWidth="9.109375" defaultRowHeight="14.4"/>
  <cols>
    <col min="2" max="2" width="16.33203125" bestFit="1" customWidth="1"/>
    <col min="3" max="3" width="9.33203125" bestFit="1" customWidth="1"/>
    <col min="4" max="4" width="10.6640625" bestFit="1" customWidth="1"/>
    <col min="5" max="5" width="18.5546875" bestFit="1" customWidth="1"/>
    <col min="6" max="6" width="10" bestFit="1" customWidth="1"/>
    <col min="8" max="8" width="18.6640625" bestFit="1" customWidth="1"/>
    <col min="9" max="9" width="7.6640625" style="1" bestFit="1" customWidth="1"/>
    <col min="10" max="10" width="7.6640625" style="1" customWidth="1"/>
    <col min="11" max="11" width="17.5546875" customWidth="1"/>
    <col min="12" max="12" width="10" bestFit="1" customWidth="1"/>
    <col min="14" max="14" width="17.109375" customWidth="1"/>
    <col min="15" max="15" width="10" bestFit="1" customWidth="1"/>
    <col min="17" max="17" width="16.88671875" bestFit="1" customWidth="1"/>
    <col min="20" max="20" width="18" bestFit="1" customWidth="1"/>
    <col min="24" max="28" width="8.6640625" style="1"/>
    <col min="29" max="29" width="8.88671875" style="1"/>
    <col min="30" max="30" width="9.109375" style="1"/>
  </cols>
  <sheetData>
    <row r="1" spans="2:30">
      <c r="B1" s="591" t="s">
        <v>379</v>
      </c>
      <c r="C1" s="591"/>
      <c r="D1" s="591"/>
      <c r="E1" s="591"/>
      <c r="F1" s="591"/>
      <c r="G1" s="591"/>
      <c r="H1" s="591"/>
      <c r="I1" s="591"/>
      <c r="J1" s="591"/>
      <c r="K1" s="591"/>
      <c r="L1" s="591"/>
      <c r="M1" s="591"/>
      <c r="N1" s="591"/>
      <c r="O1" s="591"/>
      <c r="P1" s="591"/>
      <c r="Q1" s="591"/>
      <c r="R1" s="591"/>
      <c r="S1" s="591"/>
      <c r="T1" s="591"/>
      <c r="U1" s="591"/>
      <c r="V1" s="591"/>
      <c r="W1" s="591"/>
      <c r="X1" s="591"/>
      <c r="Y1" s="591"/>
      <c r="Z1" s="591"/>
      <c r="AA1" s="591"/>
      <c r="AB1" s="591"/>
    </row>
    <row r="2" spans="2:30">
      <c r="B2" s="1"/>
      <c r="C2" s="1"/>
      <c r="D2" s="1"/>
      <c r="E2" s="1"/>
      <c r="F2" s="1"/>
      <c r="G2" s="1"/>
      <c r="H2" s="1"/>
      <c r="K2" s="1"/>
      <c r="L2" s="1"/>
      <c r="M2" s="1"/>
      <c r="N2" s="1"/>
      <c r="O2" s="1"/>
      <c r="P2" s="1"/>
      <c r="Q2" s="1"/>
      <c r="R2" s="1"/>
      <c r="S2" s="1"/>
      <c r="T2" s="1"/>
      <c r="U2" s="1"/>
      <c r="V2" s="1"/>
      <c r="W2" s="1"/>
    </row>
    <row r="3" spans="2:30" ht="15" thickBot="1">
      <c r="F3">
        <v>2</v>
      </c>
      <c r="I3" s="1">
        <v>3</v>
      </c>
      <c r="L3">
        <v>4</v>
      </c>
      <c r="O3">
        <f>+L3+1</f>
        <v>5</v>
      </c>
      <c r="R3">
        <v>6</v>
      </c>
      <c r="U3">
        <v>7</v>
      </c>
      <c r="X3" s="591" t="s">
        <v>380</v>
      </c>
      <c r="Y3" s="591"/>
      <c r="Z3" s="591"/>
      <c r="AA3" s="591"/>
      <c r="AB3" s="591"/>
    </row>
    <row r="4" spans="2:30">
      <c r="B4" t="s">
        <v>381</v>
      </c>
      <c r="E4" s="592" t="s">
        <v>382</v>
      </c>
      <c r="F4" s="593"/>
      <c r="G4" s="594"/>
      <c r="H4" s="592" t="s">
        <v>383</v>
      </c>
      <c r="I4" s="593"/>
      <c r="J4" s="594"/>
      <c r="K4" s="592" t="s">
        <v>384</v>
      </c>
      <c r="L4" s="593"/>
      <c r="M4" s="594"/>
      <c r="N4" s="592" t="s">
        <v>385</v>
      </c>
      <c r="O4" s="593"/>
      <c r="P4" s="594"/>
      <c r="Q4" s="592" t="s">
        <v>31</v>
      </c>
      <c r="R4" s="593"/>
      <c r="S4" s="594"/>
      <c r="T4" s="592" t="s">
        <v>386</v>
      </c>
      <c r="U4" s="593"/>
      <c r="V4" s="594"/>
      <c r="W4" s="1"/>
      <c r="X4" s="587" t="s">
        <v>387</v>
      </c>
      <c r="Y4" s="587"/>
      <c r="Z4" s="587"/>
      <c r="AA4" s="587"/>
      <c r="AB4" s="587"/>
      <c r="AC4" s="587"/>
      <c r="AD4" s="587"/>
    </row>
    <row r="5" spans="2:30">
      <c r="B5" t="s">
        <v>388</v>
      </c>
      <c r="C5" s="32" t="str">
        <f>+'Data Input'!C15</f>
        <v>72</v>
      </c>
      <c r="E5" s="2"/>
      <c r="G5" s="30"/>
      <c r="H5" s="65" t="s">
        <v>389</v>
      </c>
      <c r="I5" s="1" t="str">
        <f>+CONCATENATE("SR-", C5)</f>
        <v>SR-72</v>
      </c>
      <c r="J5" s="3"/>
      <c r="K5" s="65" t="s">
        <v>389</v>
      </c>
      <c r="L5" s="1" t="s">
        <v>390</v>
      </c>
      <c r="M5" s="3"/>
      <c r="N5" s="65" t="s">
        <v>389</v>
      </c>
      <c r="O5" s="1" t="str">
        <f>+CONCATENATE("2R-",C6,"-",C5)</f>
        <v>2R-3-72</v>
      </c>
      <c r="P5" s="3"/>
      <c r="Q5" s="65" t="s">
        <v>389</v>
      </c>
      <c r="R5" s="1" t="s">
        <v>391</v>
      </c>
      <c r="S5" s="3"/>
      <c r="T5" s="65" t="s">
        <v>389</v>
      </c>
      <c r="U5" s="1" t="s">
        <v>392</v>
      </c>
      <c r="V5" s="3"/>
      <c r="W5" s="1"/>
      <c r="X5" s="41"/>
      <c r="Y5" s="41" t="s">
        <v>393</v>
      </c>
      <c r="Z5" s="41" t="s">
        <v>394</v>
      </c>
      <c r="AA5" s="41" t="s">
        <v>390</v>
      </c>
      <c r="AB5" s="41" t="s">
        <v>395</v>
      </c>
      <c r="AC5" s="41" t="s">
        <v>396</v>
      </c>
      <c r="AD5" s="41" t="s">
        <v>397</v>
      </c>
    </row>
    <row r="6" spans="2:30">
      <c r="B6" t="s">
        <v>398</v>
      </c>
      <c r="C6" s="165">
        <f>+'Data Input'!C23</f>
        <v>3</v>
      </c>
      <c r="D6" s="1" t="str">
        <f>+VLOOKUP(C6, $W$42:$X$45, 2, FALSE)</f>
        <v>B</v>
      </c>
      <c r="E6" s="2" t="s">
        <v>389</v>
      </c>
      <c r="F6" s="1" t="str">
        <f>+CONCATENATE(C6, "-", C5)</f>
        <v>3-72</v>
      </c>
      <c r="G6" s="30"/>
      <c r="H6" s="2" t="s">
        <v>399</v>
      </c>
      <c r="I6" s="1">
        <f>+VLOOKUP(D6, $X$42:$AB$45,$I$3, FALSE)</f>
        <v>7</v>
      </c>
      <c r="J6" s="3"/>
      <c r="K6" s="2"/>
      <c r="M6" s="30"/>
      <c r="N6" s="2"/>
      <c r="P6" s="30"/>
      <c r="Q6" s="2" t="s">
        <v>400</v>
      </c>
      <c r="R6" s="1">
        <f>+VLOOKUP(C6, $W$42:$AC$45,$R$3+1, FALSE)</f>
        <v>26</v>
      </c>
      <c r="S6" s="30"/>
      <c r="T6" s="2" t="s">
        <v>401</v>
      </c>
      <c r="U6" s="1">
        <f>+VLOOKUP(D6, $X$42:$AD$45,$U$3, FALSE)</f>
        <v>0</v>
      </c>
      <c r="V6" s="30"/>
      <c r="X6" s="41">
        <v>100</v>
      </c>
      <c r="Y6" s="41">
        <v>0</v>
      </c>
      <c r="Z6" s="41">
        <v>0</v>
      </c>
      <c r="AA6" s="41">
        <v>7</v>
      </c>
      <c r="AB6" s="41">
        <v>0</v>
      </c>
      <c r="AC6" s="41">
        <v>0</v>
      </c>
      <c r="AD6" s="41">
        <v>7</v>
      </c>
    </row>
    <row r="7" spans="2:30">
      <c r="B7" t="s">
        <v>402</v>
      </c>
      <c r="C7" s="32">
        <f>+'Data Input'!L11</f>
        <v>10</v>
      </c>
      <c r="D7" s="1" t="str">
        <f>+VLOOKUP($C$7,$W$48:$X$53,2, TRUE)</f>
        <v>7-10</v>
      </c>
      <c r="E7" s="2" t="s">
        <v>403</v>
      </c>
      <c r="F7" s="1">
        <f>+VLOOKUP($D24, $X$48:$AB$53, F3, FALSE)</f>
        <v>9</v>
      </c>
      <c r="G7" s="30"/>
      <c r="H7" s="2"/>
      <c r="J7" s="3"/>
      <c r="K7" s="2" t="s">
        <v>400</v>
      </c>
      <c r="L7" s="1">
        <f>+VLOOKUP($D7, $X$48:$AB$53, L3, FALSE)</f>
        <v>3</v>
      </c>
      <c r="M7" s="30"/>
      <c r="N7" s="2" t="s">
        <v>403</v>
      </c>
      <c r="O7" s="1">
        <f>+VLOOKUP($D24, $X$48:$AB$53, O3, FALSE)</f>
        <v>9</v>
      </c>
      <c r="P7" s="30"/>
      <c r="Q7" s="2" t="s">
        <v>403</v>
      </c>
      <c r="R7" s="1">
        <f>+VLOOKUP($D7, $X$48:$AC$53, R3, FALSE)</f>
        <v>141</v>
      </c>
      <c r="S7" s="30"/>
      <c r="T7" s="2" t="s">
        <v>400</v>
      </c>
      <c r="U7" s="1">
        <f>+VLOOKUP($D7, $X$48:$AD$53, U3, FALSE)</f>
        <v>3</v>
      </c>
      <c r="V7" s="30"/>
      <c r="X7" s="41">
        <v>110</v>
      </c>
      <c r="Y7" s="41">
        <v>2</v>
      </c>
      <c r="Z7" s="41">
        <v>0</v>
      </c>
      <c r="AA7" s="41">
        <v>8</v>
      </c>
      <c r="AB7" s="41">
        <v>2</v>
      </c>
      <c r="AC7" s="41">
        <v>2</v>
      </c>
      <c r="AD7" s="41">
        <v>8</v>
      </c>
    </row>
    <row r="8" spans="2:30">
      <c r="B8" t="s">
        <v>404</v>
      </c>
      <c r="C8" s="32">
        <f>IF('Data Input'!D41="Si",'Data Input'!N11,+'Data Input'!O11)</f>
        <v>16</v>
      </c>
      <c r="D8" s="1" t="str">
        <f>+VLOOKUP($C$8,$W$48:$X$53,2, TRUE)</f>
        <v>15-20</v>
      </c>
      <c r="E8" s="2" t="s">
        <v>403</v>
      </c>
      <c r="F8" s="1"/>
      <c r="G8" s="3">
        <f>+VLOOKUP($D25, $X$48:$AB$53, F3, FALSE)</f>
        <v>133</v>
      </c>
      <c r="H8" s="2"/>
      <c r="J8" s="3"/>
      <c r="K8" s="2" t="s">
        <v>400</v>
      </c>
      <c r="L8" s="1"/>
      <c r="M8" s="3">
        <f>+VLOOKUP($D8, $X$48:$AB$53, L3, FALSE)</f>
        <v>3</v>
      </c>
      <c r="N8" s="2" t="s">
        <v>403</v>
      </c>
      <c r="P8" s="3">
        <f>+VLOOKUP($D25, $X$48:$AB$53, O3, FALSE)</f>
        <v>273</v>
      </c>
      <c r="Q8" s="2" t="s">
        <v>403</v>
      </c>
      <c r="S8" s="3">
        <f>+VLOOKUP($D8, $X$48:$AC$53, R3, FALSE)</f>
        <v>273</v>
      </c>
      <c r="T8" s="2" t="s">
        <v>400</v>
      </c>
      <c r="V8" s="3">
        <f>+VLOOKUP($D8, $X$48:$AD$53, U3, FALSE)</f>
        <v>7</v>
      </c>
      <c r="X8" s="41">
        <v>115</v>
      </c>
      <c r="Y8" s="41">
        <v>2</v>
      </c>
      <c r="Z8" s="41">
        <v>0</v>
      </c>
      <c r="AA8" s="41">
        <v>9</v>
      </c>
      <c r="AB8" s="41">
        <v>2</v>
      </c>
      <c r="AC8" s="41">
        <v>2</v>
      </c>
      <c r="AD8" s="41">
        <v>9</v>
      </c>
    </row>
    <row r="9" spans="2:30">
      <c r="B9" t="s">
        <v>405</v>
      </c>
      <c r="C9" s="32" t="str">
        <f>INDEX(PN!$A$2:$K$23,MATCH('Data Input'!$D$30,PN!$J$2:$J$23,0),7)</f>
        <v>48-X</v>
      </c>
      <c r="E9" s="2" t="s">
        <v>406</v>
      </c>
      <c r="F9" s="1">
        <f>+VLOOKUP($C9,$X$20:$AB$22, F3, FALSE)</f>
        <v>0</v>
      </c>
      <c r="G9" s="30"/>
      <c r="H9" s="2" t="s">
        <v>406</v>
      </c>
      <c r="I9" s="1">
        <f>+VLOOKUP($C9,$X$20:$AB$22, I3, FALSE)</f>
        <v>2</v>
      </c>
      <c r="J9" s="3"/>
      <c r="K9" s="2" t="s">
        <v>407</v>
      </c>
      <c r="L9" s="1">
        <f>+VLOOKUP($C9,$X$20:$AA$22, L3, FALSE)</f>
        <v>0</v>
      </c>
      <c r="M9" s="30"/>
      <c r="N9" s="2" t="s">
        <v>406</v>
      </c>
      <c r="O9" s="1">
        <f>+VLOOKUP($C9,$X$20:$AB$22, O3, FALSE)</f>
        <v>0</v>
      </c>
      <c r="P9" s="30"/>
      <c r="Q9" s="2" t="s">
        <v>406</v>
      </c>
      <c r="R9" s="1">
        <f>+VLOOKUP($C9,$X$20:$AC$23, R3, FALSE)</f>
        <v>0</v>
      </c>
      <c r="S9" s="30"/>
      <c r="T9" s="2" t="s">
        <v>407</v>
      </c>
      <c r="U9" s="1">
        <f>+VLOOKUP($C9,$X$20:$AD$23, U3, FALSE)</f>
        <v>0</v>
      </c>
      <c r="V9" s="30"/>
      <c r="X9" s="41">
        <v>120</v>
      </c>
      <c r="Y9" s="41">
        <v>4</v>
      </c>
      <c r="Z9" s="41">
        <v>0</v>
      </c>
      <c r="AA9" s="41">
        <v>9</v>
      </c>
      <c r="AB9" s="41">
        <v>4</v>
      </c>
      <c r="AC9" s="41">
        <v>4</v>
      </c>
      <c r="AD9" s="41">
        <v>9</v>
      </c>
    </row>
    <row r="10" spans="2:30">
      <c r="B10" t="s">
        <v>408</v>
      </c>
      <c r="C10" s="32">
        <f>+'Data Input'!D26</f>
        <v>0</v>
      </c>
      <c r="D10" t="str">
        <f>+VLOOKUP($C$10,$W$56:$X$60,2, TRUE)</f>
        <v>0° to 5°</v>
      </c>
      <c r="E10" s="2"/>
      <c r="F10" s="1"/>
      <c r="G10" s="30"/>
      <c r="H10" s="2" t="s">
        <v>406</v>
      </c>
      <c r="I10" s="1">
        <f>+VLOOKUP($D10, $X$56:$AC$59, I3, FALSE)</f>
        <v>0</v>
      </c>
      <c r="J10" s="3"/>
      <c r="K10" s="2"/>
      <c r="M10" s="30"/>
      <c r="N10" s="2"/>
      <c r="P10" s="30"/>
      <c r="Q10" s="2" t="s">
        <v>406</v>
      </c>
      <c r="R10" s="1">
        <f>+VLOOKUP($D10, $X$56:$AC$59, R3, FALSE)</f>
        <v>0</v>
      </c>
      <c r="S10" s="30"/>
      <c r="T10" s="2"/>
      <c r="U10" s="1"/>
      <c r="V10" s="30"/>
      <c r="X10" s="41">
        <v>130</v>
      </c>
      <c r="Y10" s="41">
        <v>4</v>
      </c>
      <c r="Z10" s="41">
        <v>0</v>
      </c>
      <c r="AA10" s="41">
        <v>10</v>
      </c>
      <c r="AB10" s="41">
        <v>6</v>
      </c>
      <c r="AC10" s="41">
        <v>6</v>
      </c>
      <c r="AD10" s="41">
        <v>10</v>
      </c>
    </row>
    <row r="11" spans="2:30">
      <c r="B11" t="s">
        <v>409</v>
      </c>
      <c r="C11" s="32">
        <f>+'Data Input'!D25</f>
        <v>1</v>
      </c>
      <c r="E11" s="2"/>
      <c r="F11" s="1"/>
      <c r="G11" s="30"/>
      <c r="H11" s="2" t="s">
        <v>400</v>
      </c>
      <c r="I11" s="1">
        <f>+VLOOKUP($C11, $X$63:$AB$65, I3, FALSE)</f>
        <v>5</v>
      </c>
      <c r="J11" s="3"/>
      <c r="K11" s="2" t="s">
        <v>407</v>
      </c>
      <c r="L11" s="1">
        <f>+VLOOKUP($C11, $X$63:$AB$65, L3, FALSE)</f>
        <v>0</v>
      </c>
      <c r="M11" s="30"/>
      <c r="N11" s="2"/>
      <c r="P11" s="30"/>
      <c r="Q11" s="2"/>
      <c r="S11" s="30"/>
      <c r="T11" s="2"/>
      <c r="V11" s="30"/>
      <c r="X11" s="41">
        <v>140</v>
      </c>
      <c r="Y11" s="41">
        <v>6</v>
      </c>
      <c r="Z11" s="41">
        <v>3</v>
      </c>
      <c r="AA11" s="41">
        <v>11</v>
      </c>
      <c r="AB11" s="41">
        <v>8</v>
      </c>
      <c r="AC11" s="41">
        <v>8</v>
      </c>
      <c r="AD11" s="41">
        <v>11</v>
      </c>
    </row>
    <row r="12" spans="2:30">
      <c r="B12" t="s">
        <v>410</v>
      </c>
      <c r="C12" s="32">
        <f>+'Data Input'!D21</f>
        <v>0</v>
      </c>
      <c r="E12" s="2"/>
      <c r="F12" s="1"/>
      <c r="G12" s="30"/>
      <c r="H12" s="2" t="s">
        <v>407</v>
      </c>
      <c r="I12" s="1">
        <f>+VLOOKUP($C12, $X$68:$AB$75,I3, FALSE)</f>
        <v>0</v>
      </c>
      <c r="J12" s="3"/>
      <c r="K12" s="2"/>
      <c r="M12" s="30"/>
      <c r="N12" s="2"/>
      <c r="P12" s="30"/>
      <c r="Q12" s="2"/>
      <c r="S12" s="30"/>
      <c r="T12" s="2"/>
      <c r="V12" s="30"/>
      <c r="X12" s="41">
        <v>150</v>
      </c>
      <c r="Y12" s="41">
        <v>8</v>
      </c>
      <c r="Z12" s="41">
        <v>6</v>
      </c>
      <c r="AA12" s="41">
        <v>12</v>
      </c>
      <c r="AB12" s="41">
        <v>10</v>
      </c>
      <c r="AC12" s="41">
        <v>10</v>
      </c>
      <c r="AD12" s="41">
        <v>12</v>
      </c>
    </row>
    <row r="13" spans="2:30">
      <c r="C13" s="1"/>
      <c r="E13" s="2"/>
      <c r="F13" s="1"/>
      <c r="G13" s="30"/>
      <c r="H13" s="2"/>
      <c r="J13" s="3"/>
      <c r="K13" s="2"/>
      <c r="M13" s="30"/>
      <c r="N13" s="2"/>
      <c r="P13" s="30"/>
      <c r="Q13" s="2"/>
      <c r="S13" s="30"/>
      <c r="T13" s="2"/>
      <c r="V13" s="30"/>
      <c r="X13" s="41">
        <v>160</v>
      </c>
      <c r="Y13" s="41">
        <v>10</v>
      </c>
      <c r="Z13" s="41">
        <v>9</v>
      </c>
      <c r="AA13" s="41">
        <v>13</v>
      </c>
      <c r="AB13" s="41">
        <v>12</v>
      </c>
      <c r="AC13" s="41">
        <v>12</v>
      </c>
      <c r="AD13" s="41">
        <v>13</v>
      </c>
    </row>
    <row r="14" spans="2:30">
      <c r="B14" t="s">
        <v>411</v>
      </c>
      <c r="C14" s="1"/>
      <c r="E14" s="2"/>
      <c r="F14" s="1"/>
      <c r="G14" s="30"/>
      <c r="H14" s="2"/>
      <c r="J14" s="3"/>
      <c r="K14" s="2"/>
      <c r="M14" s="30"/>
      <c r="N14" s="2"/>
      <c r="P14" s="30"/>
      <c r="Q14" s="2"/>
      <c r="S14" s="30"/>
      <c r="T14" s="2"/>
      <c r="V14" s="30"/>
      <c r="X14" s="41">
        <v>170</v>
      </c>
      <c r="Y14" s="41">
        <v>12</v>
      </c>
      <c r="Z14" s="41">
        <v>12</v>
      </c>
      <c r="AA14" s="41">
        <v>14</v>
      </c>
      <c r="AB14" s="41">
        <v>14</v>
      </c>
      <c r="AC14" s="41">
        <v>14</v>
      </c>
      <c r="AD14" s="41">
        <v>14</v>
      </c>
    </row>
    <row r="15" spans="2:30">
      <c r="B15" t="s">
        <v>387</v>
      </c>
      <c r="C15" s="114">
        <f>IF('Data Input'!$C$18="Elegir / Select",IF('Data Input'!$G$18="km_h",'Data Input'!$G$19,CEILING('Data Input'!$G$19*1.27*0.621371,10)), IF(AND('Data Input'!$F$18&gt;110,'Data Input'!$F$18&lt;115),115,IF('Data Input'!F18&lt;90,100,CEILING('Data Input'!$F$18,10))))</f>
        <v>140</v>
      </c>
      <c r="D15" s="113">
        <f>CEILING('Data Input'!F18/1.6093*1.27,5)</f>
        <v>110</v>
      </c>
      <c r="E15" s="2" t="s">
        <v>406</v>
      </c>
      <c r="F15" s="1">
        <f>+(VLOOKUP($C15,$X$6:$AB$17,F3,TRUE))</f>
        <v>6</v>
      </c>
      <c r="G15" s="3"/>
      <c r="H15" s="2" t="s">
        <v>406</v>
      </c>
      <c r="I15" s="1">
        <f>+(VLOOKUP($C15,$X$6:$AB$17,I3,TRUE))</f>
        <v>3</v>
      </c>
      <c r="J15" s="3"/>
      <c r="K15" s="2" t="s">
        <v>399</v>
      </c>
      <c r="L15" s="1">
        <f>+(VLOOKUP($C15,$X$6:$AB$17,L3,TRUE))</f>
        <v>11</v>
      </c>
      <c r="M15" s="30"/>
      <c r="N15" s="2" t="s">
        <v>406</v>
      </c>
      <c r="O15" s="1">
        <f>+(VLOOKUP($C15,$X$6:$AB$17,O3,TRUE))</f>
        <v>8</v>
      </c>
      <c r="P15" s="30"/>
      <c r="Q15" s="2" t="s">
        <v>406</v>
      </c>
      <c r="R15" s="1">
        <f>+(VLOOKUP($C15,$X$6:$AC$17,R3,TRUE))</f>
        <v>8</v>
      </c>
      <c r="S15" s="30"/>
      <c r="T15" s="2" t="s">
        <v>403</v>
      </c>
      <c r="U15" s="1">
        <f>+(VLOOKUP($C15,$X$6:$AD$17,U3,TRUE))</f>
        <v>11</v>
      </c>
      <c r="V15" s="30"/>
      <c r="X15" s="41">
        <v>180</v>
      </c>
      <c r="Y15" s="41">
        <v>14</v>
      </c>
      <c r="Z15" s="41">
        <v>15</v>
      </c>
      <c r="AA15" s="41">
        <v>15</v>
      </c>
      <c r="AB15" s="41">
        <v>16</v>
      </c>
      <c r="AC15" s="41">
        <v>16</v>
      </c>
      <c r="AD15" s="41">
        <v>15</v>
      </c>
    </row>
    <row r="16" spans="2:30">
      <c r="B16" t="s">
        <v>412</v>
      </c>
      <c r="C16" s="112" t="str">
        <f>+'Data Input'!C20</f>
        <v>B</v>
      </c>
      <c r="E16" s="2" t="s">
        <v>413</v>
      </c>
      <c r="F16" s="1">
        <f>+VLOOKUP($C16, $X$26:$AB$29, F3, FALSE)</f>
        <v>17</v>
      </c>
      <c r="G16" s="3"/>
      <c r="H16" s="2"/>
      <c r="J16" s="3"/>
      <c r="K16" s="2"/>
      <c r="M16" s="30"/>
      <c r="N16" s="2" t="s">
        <v>413</v>
      </c>
      <c r="O16" s="1">
        <f>+VLOOKUP($C16, $X$26:$AB$29, O3, FALSE)</f>
        <v>17</v>
      </c>
      <c r="P16" s="30"/>
      <c r="Q16" s="2" t="s">
        <v>413</v>
      </c>
      <c r="R16" s="1">
        <f>+VLOOKUP($C16, $X$26:$AC$29, R3, FALSE)</f>
        <v>3</v>
      </c>
      <c r="S16" s="30"/>
      <c r="T16" s="2"/>
      <c r="U16" s="1"/>
      <c r="V16" s="30"/>
      <c r="X16" s="41">
        <v>190</v>
      </c>
      <c r="Y16" s="41">
        <v>16</v>
      </c>
      <c r="Z16" s="41">
        <v>15</v>
      </c>
      <c r="AA16" s="41">
        <v>16</v>
      </c>
      <c r="AB16" s="41">
        <v>18</v>
      </c>
      <c r="AC16" s="41">
        <v>18</v>
      </c>
      <c r="AD16" s="41">
        <v>16</v>
      </c>
    </row>
    <row r="17" spans="2:37">
      <c r="B17" t="s">
        <v>414</v>
      </c>
      <c r="C17" s="32">
        <f>+'Data Input'!F20</f>
        <v>1500</v>
      </c>
      <c r="E17" s="2" t="s">
        <v>415</v>
      </c>
      <c r="F17" s="1">
        <f>+VLOOKUP($C17, $X$32:$AB$39, F3, FALSE)</f>
        <v>3</v>
      </c>
      <c r="G17" s="3"/>
      <c r="H17" s="2"/>
      <c r="J17" s="3"/>
      <c r="K17" s="2"/>
      <c r="M17" s="30"/>
      <c r="N17" s="2" t="s">
        <v>415</v>
      </c>
      <c r="O17" s="1">
        <f>+VLOOKUP($C17, $X$32:$AB$39, O3, FALSE)</f>
        <v>3</v>
      </c>
      <c r="P17" s="30"/>
      <c r="Q17" s="2" t="s">
        <v>415</v>
      </c>
      <c r="R17" s="1">
        <f>+VLOOKUP($C17, $X$32:$AC$39, R3, FALSE)</f>
        <v>3</v>
      </c>
      <c r="S17" s="30"/>
      <c r="T17" s="2"/>
      <c r="U17" s="1"/>
      <c r="V17" s="30"/>
      <c r="X17" s="41">
        <v>200</v>
      </c>
      <c r="Y17" s="41">
        <v>18</v>
      </c>
      <c r="Z17" s="41">
        <v>18</v>
      </c>
      <c r="AA17" s="41">
        <v>17</v>
      </c>
      <c r="AB17" s="41">
        <v>20</v>
      </c>
      <c r="AC17" s="41">
        <v>20</v>
      </c>
      <c r="AD17" s="41">
        <v>17</v>
      </c>
    </row>
    <row r="18" spans="2:37">
      <c r="E18" s="2"/>
      <c r="F18" s="1" t="s">
        <v>416</v>
      </c>
      <c r="G18" s="30" t="s">
        <v>417</v>
      </c>
      <c r="H18" s="2"/>
      <c r="I18" s="1" t="s">
        <v>416</v>
      </c>
      <c r="J18" s="30" t="s">
        <v>417</v>
      </c>
      <c r="K18" s="2"/>
      <c r="L18" s="1" t="s">
        <v>416</v>
      </c>
      <c r="M18" s="30" t="s">
        <v>417</v>
      </c>
      <c r="N18" s="2"/>
      <c r="O18" s="1" t="s">
        <v>416</v>
      </c>
      <c r="P18" s="30" t="s">
        <v>417</v>
      </c>
      <c r="Q18" s="2"/>
      <c r="R18" s="1" t="s">
        <v>416</v>
      </c>
      <c r="S18" s="30" t="s">
        <v>417</v>
      </c>
      <c r="T18" s="2"/>
      <c r="U18" s="1" t="s">
        <v>416</v>
      </c>
      <c r="V18" s="30" t="s">
        <v>417</v>
      </c>
    </row>
    <row r="19" spans="2:37">
      <c r="D19" t="s">
        <v>333</v>
      </c>
      <c r="E19" s="2" t="s">
        <v>418</v>
      </c>
      <c r="F19" s="1">
        <f>+F7+F9+F15</f>
        <v>15</v>
      </c>
      <c r="G19" s="30">
        <f>+G8+F9+F15</f>
        <v>139</v>
      </c>
      <c r="H19" s="2" t="s">
        <v>419</v>
      </c>
      <c r="I19" s="1">
        <f>+I11+I12</f>
        <v>5</v>
      </c>
      <c r="J19" s="3">
        <f>+I19</f>
        <v>5</v>
      </c>
      <c r="K19" s="2" t="s">
        <v>419</v>
      </c>
      <c r="L19" s="1">
        <f>+L7+L11+L9</f>
        <v>3</v>
      </c>
      <c r="M19" s="3">
        <f>+M8+L11+L9</f>
        <v>3</v>
      </c>
      <c r="N19" s="2" t="s">
        <v>418</v>
      </c>
      <c r="O19" s="1">
        <f>+O7+O9+O15</f>
        <v>17</v>
      </c>
      <c r="P19" s="3">
        <f>+P8+O9+O15</f>
        <v>281</v>
      </c>
      <c r="Q19" s="2" t="s">
        <v>418</v>
      </c>
      <c r="R19" s="1">
        <f>+R7+R9+R15+R10</f>
        <v>149</v>
      </c>
      <c r="S19" s="3">
        <f>+S8+R9+R15+R10</f>
        <v>281</v>
      </c>
      <c r="T19" s="2" t="s">
        <v>418</v>
      </c>
      <c r="U19" s="64">
        <f>+$U$15</f>
        <v>11</v>
      </c>
      <c r="V19" s="208">
        <f>+$U$15</f>
        <v>11</v>
      </c>
      <c r="X19" s="587" t="s">
        <v>405</v>
      </c>
      <c r="Y19" s="587"/>
      <c r="Z19" s="587"/>
      <c r="AA19" s="587"/>
      <c r="AB19" s="587"/>
      <c r="AC19" s="587"/>
      <c r="AD19" s="587"/>
    </row>
    <row r="20" spans="2:37">
      <c r="D20" t="s">
        <v>420</v>
      </c>
      <c r="E20" s="2" t="s">
        <v>418</v>
      </c>
      <c r="F20" s="1">
        <f t="shared" ref="F20:G22" si="0">+F19+31</f>
        <v>46</v>
      </c>
      <c r="G20" s="30">
        <f t="shared" si="0"/>
        <v>170</v>
      </c>
      <c r="H20" s="2" t="s">
        <v>419</v>
      </c>
      <c r="I20" s="1">
        <f>+I19+27</f>
        <v>32</v>
      </c>
      <c r="J20" s="3">
        <f>+I20</f>
        <v>32</v>
      </c>
      <c r="K20" s="2" t="s">
        <v>419</v>
      </c>
      <c r="L20" s="1">
        <f>+L7+5+L9</f>
        <v>8</v>
      </c>
      <c r="M20" s="1">
        <f>+M8+5+L9</f>
        <v>8</v>
      </c>
      <c r="N20" s="2" t="s">
        <v>418</v>
      </c>
      <c r="O20" s="64">
        <f t="shared" ref="O20:P22" si="1">+O19+33</f>
        <v>50</v>
      </c>
      <c r="P20" s="208">
        <f t="shared" si="1"/>
        <v>314</v>
      </c>
      <c r="Q20" s="2" t="s">
        <v>418</v>
      </c>
      <c r="R20" s="64">
        <f t="shared" ref="R20:S22" si="2">+R19+33</f>
        <v>182</v>
      </c>
      <c r="S20" s="208">
        <f t="shared" si="2"/>
        <v>314</v>
      </c>
      <c r="T20" s="2" t="s">
        <v>418</v>
      </c>
      <c r="U20" s="64">
        <f>19</f>
        <v>19</v>
      </c>
      <c r="V20" s="208">
        <f>19</f>
        <v>19</v>
      </c>
      <c r="X20" s="41" t="s">
        <v>133</v>
      </c>
      <c r="Y20" s="41">
        <v>0</v>
      </c>
      <c r="Z20" s="41">
        <v>2</v>
      </c>
      <c r="AA20" s="41">
        <v>0</v>
      </c>
      <c r="AB20" s="41">
        <v>0</v>
      </c>
      <c r="AC20" s="41">
        <v>0</v>
      </c>
      <c r="AD20" s="41">
        <v>0</v>
      </c>
    </row>
    <row r="21" spans="2:37">
      <c r="D21" t="s">
        <v>421</v>
      </c>
      <c r="E21" s="2" t="s">
        <v>418</v>
      </c>
      <c r="F21" s="1">
        <f t="shared" si="0"/>
        <v>77</v>
      </c>
      <c r="G21" s="30">
        <f t="shared" si="0"/>
        <v>201</v>
      </c>
      <c r="H21" s="2" t="s">
        <v>419</v>
      </c>
      <c r="I21" s="1">
        <f>+I20+27</f>
        <v>59</v>
      </c>
      <c r="J21" s="3">
        <f>+I21</f>
        <v>59</v>
      </c>
      <c r="K21" s="2" t="s">
        <v>419</v>
      </c>
      <c r="L21" s="1">
        <f>+L20+5</f>
        <v>13</v>
      </c>
      <c r="M21" s="1">
        <f>+M20+5</f>
        <v>13</v>
      </c>
      <c r="N21" s="2" t="s">
        <v>418</v>
      </c>
      <c r="O21" s="64">
        <f t="shared" si="1"/>
        <v>83</v>
      </c>
      <c r="P21" s="208">
        <f t="shared" si="1"/>
        <v>347</v>
      </c>
      <c r="Q21" s="2" t="s">
        <v>418</v>
      </c>
      <c r="R21" s="64">
        <f t="shared" si="2"/>
        <v>215</v>
      </c>
      <c r="S21" s="208">
        <f t="shared" si="2"/>
        <v>347</v>
      </c>
      <c r="T21" s="2" t="s">
        <v>418</v>
      </c>
      <c r="U21" s="64">
        <f>20</f>
        <v>20</v>
      </c>
      <c r="V21" s="208">
        <f>20</f>
        <v>20</v>
      </c>
      <c r="X21" s="41" t="s">
        <v>136</v>
      </c>
      <c r="Y21" s="41">
        <v>1</v>
      </c>
      <c r="Z21" s="41">
        <v>1</v>
      </c>
      <c r="AA21" s="41" t="s">
        <v>92</v>
      </c>
      <c r="AB21" s="41">
        <v>1</v>
      </c>
      <c r="AC21" s="41" t="s">
        <v>92</v>
      </c>
      <c r="AD21" s="41">
        <v>9</v>
      </c>
    </row>
    <row r="22" spans="2:37">
      <c r="D22" t="s">
        <v>422</v>
      </c>
      <c r="E22" s="2" t="s">
        <v>418</v>
      </c>
      <c r="F22" s="1">
        <f t="shared" si="0"/>
        <v>108</v>
      </c>
      <c r="G22" s="30">
        <f t="shared" si="0"/>
        <v>232</v>
      </c>
      <c r="H22" s="2" t="s">
        <v>419</v>
      </c>
      <c r="I22" s="1">
        <f>+I21+27</f>
        <v>86</v>
      </c>
      <c r="J22" s="3">
        <f>+I22</f>
        <v>86</v>
      </c>
      <c r="K22" s="2" t="s">
        <v>419</v>
      </c>
      <c r="L22" s="1">
        <f>+L21+5</f>
        <v>18</v>
      </c>
      <c r="M22" s="1">
        <f>+M21+5</f>
        <v>18</v>
      </c>
      <c r="N22" s="2" t="s">
        <v>418</v>
      </c>
      <c r="O22" s="64">
        <f t="shared" si="1"/>
        <v>116</v>
      </c>
      <c r="P22" s="208">
        <f t="shared" si="1"/>
        <v>380</v>
      </c>
      <c r="Q22" s="2" t="s">
        <v>418</v>
      </c>
      <c r="R22" s="64">
        <f t="shared" si="2"/>
        <v>248</v>
      </c>
      <c r="S22" s="208">
        <f t="shared" si="2"/>
        <v>380</v>
      </c>
      <c r="T22" s="2" t="s">
        <v>418</v>
      </c>
      <c r="U22" s="64">
        <f>21</f>
        <v>21</v>
      </c>
      <c r="V22" s="208">
        <f>21</f>
        <v>21</v>
      </c>
      <c r="X22" s="41">
        <v>80</v>
      </c>
      <c r="Y22" s="41" t="s">
        <v>92</v>
      </c>
      <c r="Z22" s="41">
        <v>0</v>
      </c>
      <c r="AA22" s="41" t="s">
        <v>92</v>
      </c>
      <c r="AB22" s="41" t="s">
        <v>92</v>
      </c>
      <c r="AC22" s="41" t="s">
        <v>92</v>
      </c>
      <c r="AD22" s="41"/>
    </row>
    <row r="23" spans="2:37">
      <c r="E23" s="2" t="s">
        <v>419</v>
      </c>
      <c r="F23" s="1">
        <f>+F16+F17</f>
        <v>20</v>
      </c>
      <c r="G23" s="30">
        <f>+F16+F17</f>
        <v>20</v>
      </c>
      <c r="H23" s="2" t="s">
        <v>418</v>
      </c>
      <c r="I23" s="1">
        <f>+I6+I9+I10+I15</f>
        <v>12</v>
      </c>
      <c r="J23" s="3">
        <f>+I23</f>
        <v>12</v>
      </c>
      <c r="K23" s="2" t="s">
        <v>418</v>
      </c>
      <c r="L23" s="1">
        <f>+L15</f>
        <v>11</v>
      </c>
      <c r="M23" s="3">
        <f>+L15</f>
        <v>11</v>
      </c>
      <c r="N23" s="2" t="s">
        <v>419</v>
      </c>
      <c r="O23" s="1">
        <f>+O16+O17</f>
        <v>20</v>
      </c>
      <c r="P23" s="3">
        <f>+O16+O17</f>
        <v>20</v>
      </c>
      <c r="Q23" s="2" t="s">
        <v>419</v>
      </c>
      <c r="R23" s="1">
        <f>+R16+R17+R6</f>
        <v>32</v>
      </c>
      <c r="S23" s="3">
        <f>+R16+R17+R6</f>
        <v>32</v>
      </c>
      <c r="T23" s="2" t="s">
        <v>419</v>
      </c>
      <c r="U23" s="64">
        <f>+U6+U7+$U$9</f>
        <v>3</v>
      </c>
      <c r="V23" s="208">
        <f>+U6+V8+U9</f>
        <v>7</v>
      </c>
      <c r="X23" s="41" t="s">
        <v>129</v>
      </c>
      <c r="Y23" s="41" t="s">
        <v>92</v>
      </c>
      <c r="Z23" s="41" t="s">
        <v>92</v>
      </c>
      <c r="AA23" s="41" t="s">
        <v>92</v>
      </c>
      <c r="AB23" s="41" t="s">
        <v>92</v>
      </c>
      <c r="AC23" s="41">
        <v>1</v>
      </c>
      <c r="AD23" s="41">
        <v>18</v>
      </c>
    </row>
    <row r="24" spans="2:37">
      <c r="B24" t="s">
        <v>423</v>
      </c>
      <c r="C24">
        <f>+$C$10+C7</f>
        <v>10</v>
      </c>
      <c r="D24" s="1" t="str">
        <f>+VLOOKUP($C$24,$W$48:$X$53,2, TRUE)</f>
        <v>7-10</v>
      </c>
      <c r="E24" s="2"/>
      <c r="G24" s="30"/>
      <c r="H24" s="2"/>
      <c r="J24" s="3"/>
      <c r="K24" s="2"/>
      <c r="L24" s="1"/>
      <c r="M24" s="30"/>
      <c r="N24" s="2"/>
      <c r="P24" s="30"/>
      <c r="Q24" s="2"/>
      <c r="S24" s="30"/>
      <c r="T24" s="2"/>
      <c r="V24" s="30"/>
      <c r="AF24" s="588" t="s">
        <v>424</v>
      </c>
      <c r="AG24" s="589"/>
      <c r="AH24" s="589"/>
      <c r="AI24" s="589"/>
      <c r="AJ24" s="589"/>
      <c r="AK24" s="590"/>
    </row>
    <row r="25" spans="2:37">
      <c r="B25" t="s">
        <v>425</v>
      </c>
      <c r="C25">
        <f>+C10+C8</f>
        <v>16</v>
      </c>
      <c r="D25" s="1" t="str">
        <f>+VLOOKUP($C$25,$W$48:$X$53,2, TRUE)</f>
        <v>15-20</v>
      </c>
      <c r="E25" s="66" t="s">
        <v>333</v>
      </c>
      <c r="F25" s="133">
        <f ca="1">IFERROR(+VLOOKUP(F19, INDIRECT("'"&amp;$F$6&amp;"'!"&amp;"$A$1:$AV$245"), Lookup!F$23, FALSE)/100,NA())</f>
        <v>1.34</v>
      </c>
      <c r="G25" s="209">
        <f ca="1">IFERROR(+VLOOKUP(G19, INDIRECT("'"&amp;$F$6&amp;"'!"&amp;"$A$1:$AV$245"), Lookup!G$23, FALSE)/100,NA())</f>
        <v>1.03</v>
      </c>
      <c r="H25" s="68" t="s">
        <v>333</v>
      </c>
      <c r="I25" s="32">
        <f ca="1">ROUNDDOWN(VLOOKUP(I$23, INDIRECT("'"&amp;$I$5&amp;"'!"&amp;"$A$1:$DE$316"), Lookup!I19, FALSE)*2.5456, 0)/100</f>
        <v>1.78</v>
      </c>
      <c r="J25" s="33">
        <f ca="1">ROUNDDOWN(VLOOKUP(J$23, INDIRECT("'"&amp;$I$5&amp;"'!"&amp;"$A$1:$DE$316"), Lookup!J19, FALSE)*2.5456, 0)/100</f>
        <v>1.78</v>
      </c>
      <c r="K25" s="66" t="s">
        <v>333</v>
      </c>
      <c r="L25" s="133">
        <f ca="1">IF(L19="#N/A",NA(),VLOOKUP(L$23, INDIRECT("'"&amp;$L$5&amp;"'!"&amp;"$A$1:$AV$245"), Lookup!L19, FALSE)*L32*L33)</f>
        <v>2</v>
      </c>
      <c r="M25" s="211">
        <f ca="1">IF(M19="#N/A",NA(),VLOOKUP(M$23, INDIRECT("'"&amp;$L$5&amp;"'!"&amp;"$A$1:$AV$245"), Lookup!M19, FALSE)*L32*L33)</f>
        <v>2</v>
      </c>
      <c r="N25" s="68" t="s">
        <v>333</v>
      </c>
      <c r="O25" s="112">
        <f ca="1">IF(VLOOKUP(O$19, INDIRECT("'"&amp;$O$5&amp;"'!"&amp;"$A$1:$AV$700"), Lookup!O$23, FALSE)=0,NA(),VLOOKUP(O$19, INDIRECT("'"&amp;$O$5&amp;"'!"&amp;"$A$1:$AV$700"), Lookup!O$23, FALSE))</f>
        <v>1.91</v>
      </c>
      <c r="P25" s="112">
        <f ca="1">IF(VLOOKUP(P$19, INDIRECT("'"&amp;$O$5&amp;"'!"&amp;"$A$1:$AV$700"), Lookup!P$23, FALSE)=0,NA(),VLOOKUP(P$19, INDIRECT("'"&amp;$O$5&amp;"'!"&amp;"$A$1:$AV$700"), Lookup!P$23, FALSE))</f>
        <v>1.56</v>
      </c>
      <c r="Q25" s="225" t="s">
        <v>333</v>
      </c>
      <c r="R25" s="226">
        <f ca="1">IF(VLOOKUP(R$19, INDIRECT("'"&amp;$R$5&amp;"'!"&amp;"$A$1:$AV$700"), Lookup!R$23, FALSE)=0,NA(),VLOOKUP(R$19, INDIRECT("'"&amp;$R$5&amp;"'!"&amp;"$A$1:$AV$700"), Lookup!R$23, FALSE))</f>
        <v>1.7699999809265137</v>
      </c>
      <c r="S25" s="227">
        <f ca="1">IF(VLOOKUP(S$19, INDIRECT("'"&amp;$R$5&amp;"'!"&amp;"$A$1:$AV$700"), Lookup!S$23, FALSE)=0,NA(),VLOOKUP(S$19, INDIRECT("'"&amp;$R$5&amp;"'!"&amp;"$A$1:$AV$700"), Lookup!S$23, FALSE))</f>
        <v>1.3899999856948853</v>
      </c>
      <c r="T25" s="331" t="s">
        <v>333</v>
      </c>
      <c r="U25" s="338">
        <f ca="1">IF(VLOOKUP(U$19, INDIRECT("'"&amp;$U$5&amp;"'!"&amp;"$A$1:$AV$700"), Lookup!U$23, FALSE)=0,NA(),VLOOKUP(U$19, INDIRECT("'"&amp;$U$5&amp;"'!"&amp;"$A$1:$AV$700"), Lookup!U$23, FALSE))/100</f>
        <v>1.91</v>
      </c>
      <c r="V25" s="336">
        <f ca="1">IF(VLOOKUP(V$19, INDIRECT("'"&amp;$U$5&amp;"'!"&amp;"$A$1:$AV$700"), Lookup!V$23, FALSE)=0,NA(),VLOOKUP(V$19, INDIRECT("'"&amp;$U$5&amp;"'!"&amp;"$A$1:$AV$700"), Lookup!V$23, FALSE))/100</f>
        <v>1.65</v>
      </c>
      <c r="X25" s="587" t="s">
        <v>424</v>
      </c>
      <c r="Y25" s="587"/>
      <c r="Z25" s="587"/>
      <c r="AA25" s="587"/>
      <c r="AB25" s="587"/>
      <c r="AC25" s="587"/>
      <c r="AD25" s="587"/>
      <c r="AF25" s="218" t="s">
        <v>426</v>
      </c>
      <c r="AG25" s="218">
        <v>5</v>
      </c>
      <c r="AH25" s="218" t="s">
        <v>92</v>
      </c>
      <c r="AI25" s="218"/>
      <c r="AJ25" s="218">
        <v>5</v>
      </c>
      <c r="AK25" s="218">
        <v>5</v>
      </c>
    </row>
    <row r="26" spans="2:37">
      <c r="E26" s="66" t="s">
        <v>420</v>
      </c>
      <c r="F26" s="216">
        <f ca="1">+VLOOKUP(F20, INDIRECT("'"&amp;$F$6&amp;"'!"&amp;"$A$1:$AV$245"), Lookup!F$23, FALSE)</f>
        <v>158.41999999999999</v>
      </c>
      <c r="G26" s="213">
        <f ca="1">+VLOOKUP(G20, INDIRECT("'"&amp;$F$6&amp;"'!"&amp;"$A$1:$AV$245"), Lookup!G$23, FALSE)</f>
        <v>196.58</v>
      </c>
      <c r="H26" s="68" t="s">
        <v>420</v>
      </c>
      <c r="I26" s="32">
        <f ca="1">ROUNDUP(VLOOKUP(I$23, INDIRECT("'"&amp;$I$5&amp;"'!"&amp;"$A$1:$DE$316"), Lookup!I20, FALSE)*0.453592, 0)</f>
        <v>110</v>
      </c>
      <c r="J26" s="33">
        <f ca="1">ROUNDUP(VLOOKUP(J$23, INDIRECT("'"&amp;$I$5&amp;"'!"&amp;"$A$1:$DE$316"), Lookup!J20, FALSE)*0.453592, 0)</f>
        <v>110</v>
      </c>
      <c r="K26" s="66" t="s">
        <v>420</v>
      </c>
      <c r="L26" s="67">
        <f ca="1">+VLOOKUP(L$23, INDIRECT("'"&amp;$L$5&amp;"'!"&amp;"$A$1:$AV$245"), Lookup!L20, FALSE)</f>
        <v>372</v>
      </c>
      <c r="M26" s="213">
        <f ca="1">+VLOOKUP(M$23, INDIRECT("'"&amp;$L$5&amp;"'!"&amp;"$A$1:$AV$245"), Lookup!M20, FALSE)</f>
        <v>372</v>
      </c>
      <c r="N26" s="68" t="s">
        <v>420</v>
      </c>
      <c r="O26" s="165">
        <f ca="1">IF(VLOOKUP(O20, INDIRECT("'"&amp;$O$5&amp;"'!"&amp;"$A$1:$AV$700"), Lookup!O$23, FALSE)=0,NA(),VLOOKUP(O20, INDIRECT("'"&amp;$O$5&amp;"'!"&amp;"$A$1:$AV$700"), Lookup!O$23, FALSE))</f>
        <v>208</v>
      </c>
      <c r="P26" s="165">
        <f ca="1">IF(VLOOKUP(P20, INDIRECT("'"&amp;$O$5&amp;"'!"&amp;"$A$1:$AV$700"), Lookup!P$23, FALSE)=0,NA(),VLOOKUP(P20, INDIRECT("'"&amp;$O$5&amp;"'!"&amp;"$A$1:$AV$700"), Lookup!P$23, FALSE))</f>
        <v>285</v>
      </c>
      <c r="Q26" s="225" t="s">
        <v>420</v>
      </c>
      <c r="R26" s="326">
        <f ca="1">IF(VLOOKUP(R20, INDIRECT("'"&amp;$R$5&amp;"'!"&amp;"$A$1:$AV$700"), Lookup!R$23, FALSE)=0,NA(),VLOOKUP(R20, INDIRECT("'"&amp;$R$5&amp;"'!"&amp;"$A$1:$AV$700"), Lookup!R$23, FALSE))</f>
        <v>184</v>
      </c>
      <c r="S26" s="227">
        <f ca="1">IF(VLOOKUP(S20, INDIRECT("'"&amp;$R$5&amp;"'!"&amp;"$A$1:$AV$700"), Lookup!S$23, FALSE)=0,NA(),VLOOKUP(S20, INDIRECT("'"&amp;$R$5&amp;"'!"&amp;"$A$1:$AV$700"), Lookup!S$23, FALSE))</f>
        <v>248</v>
      </c>
      <c r="T26" s="331" t="s">
        <v>420</v>
      </c>
      <c r="U26" s="339">
        <f ca="1">IF(VLOOKUP(U20, INDIRECT("'"&amp;$U$5&amp;"'!"&amp;"$A$1:$AV$700"), Lookup!U$23, FALSE)=0,NA(),VLOOKUP(U20, INDIRECT("'"&amp;$U$5&amp;"'!"&amp;"$A$1:$AV$700"), Lookup!U$23, FALSE))</f>
        <v>360</v>
      </c>
      <c r="V26" s="332">
        <f ca="1">IF(VLOOKUP(V20, INDIRECT("'"&amp;$U$5&amp;"'!"&amp;"$A$1:$AV$700"), Lookup!V$23, FALSE)=0,NA(),VLOOKUP(V20, INDIRECT("'"&amp;$U$5&amp;"'!"&amp;"$A$1:$AV$700"), Lookup!V$23, FALSE))</f>
        <v>360</v>
      </c>
      <c r="X26" s="41" t="s">
        <v>426</v>
      </c>
      <c r="Y26" s="41">
        <v>5</v>
      </c>
      <c r="Z26" s="41" t="s">
        <v>92</v>
      </c>
      <c r="AA26" s="41"/>
      <c r="AB26" s="41">
        <v>5</v>
      </c>
      <c r="AC26" s="41">
        <v>3</v>
      </c>
      <c r="AD26" s="41"/>
      <c r="AF26" s="41" t="s">
        <v>337</v>
      </c>
      <c r="AG26" s="41">
        <f>+AG25+12</f>
        <v>17</v>
      </c>
      <c r="AH26" s="41" t="s">
        <v>92</v>
      </c>
      <c r="AI26" s="41"/>
      <c r="AJ26" s="41">
        <v>17</v>
      </c>
      <c r="AK26" s="41" t="s">
        <v>92</v>
      </c>
    </row>
    <row r="27" spans="2:37">
      <c r="E27" s="66" t="s">
        <v>421</v>
      </c>
      <c r="F27" s="216">
        <f ca="1">+VLOOKUP(F21, INDIRECT("'"&amp;$F$6&amp;"'!"&amp;"$A$1:$AV$245"), Lookup!F$23, FALSE)</f>
        <v>168.84</v>
      </c>
      <c r="G27" s="213">
        <f ca="1">+VLOOKUP(G21, INDIRECT("'"&amp;$F$6&amp;"'!"&amp;"$A$1:$AV$245"), Lookup!G$23, FALSE)</f>
        <v>182.68</v>
      </c>
      <c r="H27" s="68" t="s">
        <v>421</v>
      </c>
      <c r="I27" s="32">
        <f ca="1">ROUNDUP(VLOOKUP(I$23, INDIRECT("'"&amp;$I$5&amp;"'!"&amp;"$A$1:$DE$316"), Lookup!I21, FALSE)*0.453592, 0)</f>
        <v>70</v>
      </c>
      <c r="J27" s="33">
        <f ca="1">ROUNDUP(VLOOKUP(J$23, INDIRECT("'"&amp;$I$5&amp;"'!"&amp;"$A$1:$DE$316"), Lookup!J21, FALSE)*0.453592, 0)</f>
        <v>70</v>
      </c>
      <c r="K27" s="66" t="s">
        <v>421</v>
      </c>
      <c r="L27" s="67">
        <f ca="1">+VLOOKUP(L$23, INDIRECT("'"&amp;$L$5&amp;"'!"&amp;"$A$1:$AV$245"), Lookup!L21, FALSE)</f>
        <v>454</v>
      </c>
      <c r="M27" s="213">
        <f ca="1">+VLOOKUP(M$23, INDIRECT("'"&amp;$L$5&amp;"'!"&amp;"$A$1:$AV$245"), Lookup!M21, FALSE)</f>
        <v>454</v>
      </c>
      <c r="N27" s="68" t="s">
        <v>421</v>
      </c>
      <c r="O27" s="165">
        <f ca="1">IF(VLOOKUP(O21, INDIRECT("'"&amp;$O$5&amp;"'!"&amp;"$A$1:$AV$700"), Lookup!O$23, FALSE)=0,NA(),VLOOKUP(O21, INDIRECT("'"&amp;$O$5&amp;"'!"&amp;"$A$1:$AV$700"), Lookup!O$23, FALSE))</f>
        <v>145</v>
      </c>
      <c r="P27" s="165">
        <f ca="1">IF(VLOOKUP(P21, INDIRECT("'"&amp;$O$5&amp;"'!"&amp;"$A$1:$AV$700"), Lookup!P$23, FALSE)=0,NA(),VLOOKUP(P21, INDIRECT("'"&amp;$O$5&amp;"'!"&amp;"$A$1:$AV$700"), Lookup!P$23, FALSE))</f>
        <v>192</v>
      </c>
      <c r="Q27" s="225" t="s">
        <v>421</v>
      </c>
      <c r="R27" s="326">
        <f ca="1">IF(VLOOKUP(R21, INDIRECT("'"&amp;$R$5&amp;"'!"&amp;"$A$1:$AV$700"), Lookup!R$23, FALSE)=0,NA(),VLOOKUP(R21, INDIRECT("'"&amp;$R$5&amp;"'!"&amp;"$A$1:$AV$700"), Lookup!R$23, FALSE))</f>
        <v>196</v>
      </c>
      <c r="S27" s="227">
        <f ca="1">IF(VLOOKUP(S21, INDIRECT("'"&amp;$R$5&amp;"'!"&amp;"$A$1:$AV$700"), Lookup!S$23, FALSE)=0,NA(),VLOOKUP(S21, INDIRECT("'"&amp;$R$5&amp;"'!"&amp;"$A$1:$AV$700"), Lookup!S$23, FALSE))</f>
        <v>222</v>
      </c>
      <c r="T27" s="331" t="s">
        <v>421</v>
      </c>
      <c r="U27" s="339">
        <f ca="1">IF(VLOOKUP(U21, INDIRECT("'"&amp;$U$5&amp;"'!"&amp;"$A$1:$AV$700"), Lookup!U$23, FALSE)=0,NA(),VLOOKUP(U21, INDIRECT("'"&amp;$U$5&amp;"'!"&amp;"$A$1:$AV$700"), Lookup!U$23, FALSE))</f>
        <v>400</v>
      </c>
      <c r="V27" s="332">
        <f ca="1">IF(VLOOKUP(V21, INDIRECT("'"&amp;$U$5&amp;"'!"&amp;"$A$1:$AV$700"), Lookup!V$23, FALSE)=0,NA(),VLOOKUP(V21, INDIRECT("'"&amp;$U$5&amp;"'!"&amp;"$A$1:$AV$700"), Lookup!V$23, FALSE))</f>
        <v>400</v>
      </c>
      <c r="X27" s="41" t="s">
        <v>337</v>
      </c>
      <c r="Y27" s="41">
        <v>17</v>
      </c>
      <c r="Z27" s="41" t="s">
        <v>92</v>
      </c>
      <c r="AA27" s="41"/>
      <c r="AB27" s="41">
        <v>17</v>
      </c>
      <c r="AC27" s="41">
        <v>3</v>
      </c>
      <c r="AD27" s="41"/>
      <c r="AF27" s="41" t="s">
        <v>427</v>
      </c>
      <c r="AG27" s="41">
        <f>+AG26+12</f>
        <v>29</v>
      </c>
      <c r="AH27" s="41" t="s">
        <v>92</v>
      </c>
      <c r="AI27" s="41"/>
      <c r="AJ27" s="41">
        <v>29</v>
      </c>
      <c r="AK27" s="41" t="s">
        <v>92</v>
      </c>
    </row>
    <row r="28" spans="2:37">
      <c r="E28" s="66" t="s">
        <v>422</v>
      </c>
      <c r="F28" s="216">
        <f ca="1">+VLOOKUP(F22, INDIRECT("'"&amp;$F$6&amp;"'!"&amp;"$A$1:$AV$245"), Lookup!F$23, FALSE)</f>
        <v>140.18</v>
      </c>
      <c r="G28" s="213">
        <f ca="1">+VLOOKUP(G22, INDIRECT("'"&amp;$F$6&amp;"'!"&amp;"$A$1:$AV$245"), Lookup!G$23, FALSE)</f>
        <v>238.74</v>
      </c>
      <c r="H28" s="68" t="s">
        <v>422</v>
      </c>
      <c r="I28" s="32">
        <f ca="1">ROUNDUP(VLOOKUP(I$23, INDIRECT("'"&amp;$I$5&amp;"'!"&amp;"$A$1:$DE$316"), Lookup!I22, FALSE)*0.453592, 0)</f>
        <v>58</v>
      </c>
      <c r="J28" s="33">
        <f ca="1">ROUNDUP(VLOOKUP(J$23, INDIRECT("'"&amp;$I$5&amp;"'!"&amp;"$A$1:$DE$316"), Lookup!J22, FALSE)*0.453592, 0)</f>
        <v>58</v>
      </c>
      <c r="K28" s="66" t="s">
        <v>422</v>
      </c>
      <c r="L28" s="67">
        <f ca="1">+VLOOKUP(L$23, INDIRECT("'"&amp;$L$5&amp;"'!"&amp;"$A$1:$AV$245"), Lookup!L22, FALSE)</f>
        <v>227</v>
      </c>
      <c r="M28" s="213">
        <f ca="1">+VLOOKUP(M$23, INDIRECT("'"&amp;$L$5&amp;"'!"&amp;"$A$1:$AV$245"), Lookup!M22, FALSE)</f>
        <v>227</v>
      </c>
      <c r="N28" s="68" t="s">
        <v>422</v>
      </c>
      <c r="O28" s="165">
        <f ca="1">IF(VLOOKUP(O22, INDIRECT("'"&amp;$O$5&amp;"'!"&amp;"$A$1:$AV$700"), Lookup!O$23, FALSE)=0,NA(),VLOOKUP(O22, INDIRECT("'"&amp;$O$5&amp;"'!"&amp;"$A$1:$AV$700"), Lookup!O$23, FALSE))</f>
        <v>95</v>
      </c>
      <c r="P28" s="165">
        <f ca="1">IF(VLOOKUP(P22, INDIRECT("'"&amp;$O$5&amp;"'!"&amp;"$A$1:$AV$700"), Lookup!P$23, FALSE)=0,NA(),VLOOKUP(P22, INDIRECT("'"&amp;$O$5&amp;"'!"&amp;"$A$1:$AV$700"), Lookup!P$23, FALSE))</f>
        <v>105</v>
      </c>
      <c r="Q28" s="225" t="s">
        <v>422</v>
      </c>
      <c r="R28" s="326">
        <f ca="1">IF(VLOOKUP(R22, INDIRECT("'"&amp;$R$5&amp;"'!"&amp;"$A$1:$AV$700"), Lookup!R$23, FALSE)=0,NA(),VLOOKUP(R22, INDIRECT("'"&amp;$R$5&amp;"'!"&amp;"$A$1:$AV$700"), Lookup!R$23, FALSE))</f>
        <v>43</v>
      </c>
      <c r="S28" s="227">
        <f ca="1">IF(VLOOKUP(S22, INDIRECT("'"&amp;$R$5&amp;"'!"&amp;"$A$1:$AV$700"), Lookup!S$23, FALSE)=0,NA(),VLOOKUP(S22, INDIRECT("'"&amp;$R$5&amp;"'!"&amp;"$A$1:$AV$700"), Lookup!S$23, FALSE))</f>
        <v>83</v>
      </c>
      <c r="T28" s="331" t="s">
        <v>422</v>
      </c>
      <c r="U28" s="339">
        <f ca="1">IF(VLOOKUP(U22, INDIRECT("'"&amp;$U$5&amp;"'!"&amp;"$A$1:$AV$700"), Lookup!U$23, FALSE)=0,NA(),VLOOKUP(U22, INDIRECT("'"&amp;$U$5&amp;"'!"&amp;"$A$1:$AV$700"), Lookup!U$23, FALSE))</f>
        <v>200</v>
      </c>
      <c r="V28" s="332">
        <f ca="1">IF(VLOOKUP(V22, INDIRECT("'"&amp;$U$5&amp;"'!"&amp;"$A$1:$AV$700"), Lookup!V$23, FALSE)=0,NA(),VLOOKUP(V22, INDIRECT("'"&amp;$U$5&amp;"'!"&amp;"$A$1:$AV$700"), Lookup!V$23, FALSE))</f>
        <v>200</v>
      </c>
      <c r="X28" s="41" t="s">
        <v>427</v>
      </c>
      <c r="Y28" s="41">
        <v>29</v>
      </c>
      <c r="Z28" s="41" t="s">
        <v>92</v>
      </c>
      <c r="AA28" s="41"/>
      <c r="AB28" s="41">
        <v>29</v>
      </c>
      <c r="AC28" s="41">
        <v>3</v>
      </c>
      <c r="AD28" s="41"/>
      <c r="AF28" s="41" t="s">
        <v>428</v>
      </c>
      <c r="AG28" s="41">
        <f>+AG27+12</f>
        <v>41</v>
      </c>
      <c r="AH28" s="41" t="s">
        <v>92</v>
      </c>
      <c r="AI28" s="41"/>
      <c r="AJ28" s="41">
        <v>41</v>
      </c>
      <c r="AK28" s="41" t="s">
        <v>92</v>
      </c>
    </row>
    <row r="29" spans="2:37" ht="15" thickBot="1">
      <c r="E29" s="69" t="s">
        <v>429</v>
      </c>
      <c r="F29" s="215">
        <v>0</v>
      </c>
      <c r="G29" s="210">
        <v>0</v>
      </c>
      <c r="H29" s="70" t="s">
        <v>429</v>
      </c>
      <c r="I29" s="71">
        <v>0</v>
      </c>
      <c r="J29" s="214">
        <v>0</v>
      </c>
      <c r="K29" s="69" t="s">
        <v>429</v>
      </c>
      <c r="L29" s="72">
        <f ca="1">+VLOOKUP(L$23, INDIRECT("'"&amp;$L$5&amp;"'!"&amp;"$A$1:$AV$245"), Lookup!L19+1, FALSE)</f>
        <v>1.4</v>
      </c>
      <c r="M29" s="212">
        <f ca="1">+VLOOKUP(M$23, INDIRECT("'"&amp;$L$5&amp;"'!"&amp;"$A$1:$AV$245"), Lookup!M19+1, FALSE)</f>
        <v>1.4</v>
      </c>
      <c r="N29" s="70" t="s">
        <v>429</v>
      </c>
      <c r="O29" s="71">
        <v>0</v>
      </c>
      <c r="P29" s="71">
        <v>0</v>
      </c>
      <c r="Q29" s="228" t="s">
        <v>429</v>
      </c>
      <c r="R29" s="229">
        <v>0</v>
      </c>
      <c r="S29" s="230">
        <v>0</v>
      </c>
      <c r="T29" s="333" t="s">
        <v>429</v>
      </c>
      <c r="U29" s="334">
        <v>0</v>
      </c>
      <c r="V29" s="335">
        <v>0</v>
      </c>
      <c r="X29" s="41" t="s">
        <v>428</v>
      </c>
      <c r="Y29" s="41">
        <v>41</v>
      </c>
      <c r="Z29" s="41" t="s">
        <v>92</v>
      </c>
      <c r="AA29" s="41"/>
      <c r="AB29" s="41">
        <v>41</v>
      </c>
      <c r="AC29" s="41">
        <v>3</v>
      </c>
      <c r="AD29" s="41"/>
    </row>
    <row r="31" spans="2:37">
      <c r="X31" s="587" t="s">
        <v>414</v>
      </c>
      <c r="Y31" s="587"/>
      <c r="Z31" s="587"/>
      <c r="AA31" s="587"/>
      <c r="AB31" s="587"/>
      <c r="AC31" s="587"/>
      <c r="AD31" s="587"/>
    </row>
    <row r="32" spans="2:37">
      <c r="K32" s="1" t="s">
        <v>430</v>
      </c>
      <c r="L32" s="1">
        <f>+IF(D6="B",1,IF(D6="C",0.88,0.82))</f>
        <v>1</v>
      </c>
      <c r="X32" s="41">
        <v>0</v>
      </c>
      <c r="Y32" s="41">
        <v>0</v>
      </c>
      <c r="Z32" s="41" t="s">
        <v>92</v>
      </c>
      <c r="AA32" s="41"/>
      <c r="AB32" s="41">
        <v>0</v>
      </c>
      <c r="AC32" s="41">
        <v>0</v>
      </c>
      <c r="AD32" s="41"/>
    </row>
    <row r="33" spans="9:30">
      <c r="I33" s="1" t="s">
        <v>431</v>
      </c>
      <c r="K33" s="1" t="s">
        <v>432</v>
      </c>
      <c r="L33" s="1">
        <f>+IF(OR(D10="0° to 5°",D10="5° to 7°")=TRUE,1,IF(D10="7° to 14°",1.02,1.03))</f>
        <v>1</v>
      </c>
      <c r="X33" s="41">
        <v>500</v>
      </c>
      <c r="Y33" s="41">
        <v>1</v>
      </c>
      <c r="Z33" s="41" t="s">
        <v>92</v>
      </c>
      <c r="AA33" s="41"/>
      <c r="AB33" s="41">
        <v>1</v>
      </c>
      <c r="AC33" s="41">
        <v>1</v>
      </c>
      <c r="AD33" s="41"/>
    </row>
    <row r="34" spans="9:30">
      <c r="X34" s="41">
        <v>1000</v>
      </c>
      <c r="Y34" s="41">
        <v>2</v>
      </c>
      <c r="Z34" s="41" t="s">
        <v>92</v>
      </c>
      <c r="AA34" s="41"/>
      <c r="AB34" s="41">
        <v>2</v>
      </c>
      <c r="AC34" s="41">
        <v>2</v>
      </c>
      <c r="AD34" s="41"/>
    </row>
    <row r="35" spans="9:30">
      <c r="X35" s="41">
        <v>1500</v>
      </c>
      <c r="Y35" s="41">
        <v>3</v>
      </c>
      <c r="Z35" s="41" t="s">
        <v>92</v>
      </c>
      <c r="AA35" s="41"/>
      <c r="AB35" s="41">
        <v>3</v>
      </c>
      <c r="AC35" s="41">
        <v>3</v>
      </c>
      <c r="AD35" s="41"/>
    </row>
    <row r="36" spans="9:30">
      <c r="X36" s="41">
        <v>2000</v>
      </c>
      <c r="Y36" s="41">
        <v>4</v>
      </c>
      <c r="Z36" s="41" t="s">
        <v>92</v>
      </c>
      <c r="AA36" s="41"/>
      <c r="AB36" s="41">
        <v>4</v>
      </c>
      <c r="AC36" s="41">
        <v>4</v>
      </c>
      <c r="AD36" s="41"/>
    </row>
    <row r="37" spans="9:30">
      <c r="X37" s="41">
        <v>2500</v>
      </c>
      <c r="Y37" s="41">
        <v>5</v>
      </c>
      <c r="Z37" s="41" t="s">
        <v>92</v>
      </c>
      <c r="AA37" s="41"/>
      <c r="AB37" s="41">
        <v>5</v>
      </c>
      <c r="AC37" s="41">
        <v>5</v>
      </c>
      <c r="AD37" s="41"/>
    </row>
    <row r="38" spans="9:30">
      <c r="X38" s="41">
        <v>3000</v>
      </c>
      <c r="Y38" s="41">
        <v>6</v>
      </c>
      <c r="Z38" s="41" t="s">
        <v>92</v>
      </c>
      <c r="AA38" s="41"/>
      <c r="AB38" s="41">
        <v>6</v>
      </c>
      <c r="AC38" s="41">
        <v>6</v>
      </c>
      <c r="AD38" s="41"/>
    </row>
    <row r="39" spans="9:30">
      <c r="X39" s="41">
        <v>3500</v>
      </c>
      <c r="Y39" s="41">
        <v>7</v>
      </c>
      <c r="Z39" s="41" t="s">
        <v>92</v>
      </c>
      <c r="AA39" s="41"/>
      <c r="AB39" s="41">
        <v>7</v>
      </c>
      <c r="AC39" s="41">
        <v>7</v>
      </c>
      <c r="AD39" s="41"/>
    </row>
    <row r="41" spans="9:30">
      <c r="X41" s="587" t="s">
        <v>433</v>
      </c>
      <c r="Y41" s="587"/>
      <c r="Z41" s="587"/>
      <c r="AA41" s="587"/>
      <c r="AB41" s="587"/>
      <c r="AC41" s="587"/>
      <c r="AD41" s="587"/>
    </row>
    <row r="42" spans="9:30">
      <c r="W42" s="1">
        <v>4</v>
      </c>
      <c r="X42" s="41" t="s">
        <v>337</v>
      </c>
      <c r="Y42" s="41" t="s">
        <v>92</v>
      </c>
      <c r="Z42" s="41">
        <v>7</v>
      </c>
      <c r="AA42" s="41"/>
      <c r="AB42" s="41" t="s">
        <v>92</v>
      </c>
      <c r="AC42" s="41">
        <v>38</v>
      </c>
      <c r="AD42" s="41">
        <v>0</v>
      </c>
    </row>
    <row r="43" spans="9:30">
      <c r="W43" s="1">
        <v>3</v>
      </c>
      <c r="X43" s="41" t="s">
        <v>337</v>
      </c>
      <c r="Y43" s="41" t="s">
        <v>92</v>
      </c>
      <c r="Z43" s="41">
        <f>+Z42</f>
        <v>7</v>
      </c>
      <c r="AA43" s="41"/>
      <c r="AB43" s="41" t="s">
        <v>92</v>
      </c>
      <c r="AC43" s="41">
        <v>26</v>
      </c>
      <c r="AD43" s="41">
        <v>0</v>
      </c>
    </row>
    <row r="44" spans="9:30">
      <c r="W44" s="1">
        <v>2</v>
      </c>
      <c r="X44" s="41" t="s">
        <v>427</v>
      </c>
      <c r="Y44" s="41" t="s">
        <v>92</v>
      </c>
      <c r="Z44" s="41">
        <f>+Z42+35</f>
        <v>42</v>
      </c>
      <c r="AA44" s="41"/>
      <c r="AB44" s="41" t="s">
        <v>92</v>
      </c>
      <c r="AC44" s="41">
        <v>14</v>
      </c>
      <c r="AD44" s="41">
        <v>0</v>
      </c>
    </row>
    <row r="45" spans="9:30">
      <c r="W45" s="1">
        <v>1</v>
      </c>
      <c r="X45" s="41" t="s">
        <v>428</v>
      </c>
      <c r="Y45" s="41" t="s">
        <v>92</v>
      </c>
      <c r="Z45" s="41">
        <f>+Z44+35</f>
        <v>77</v>
      </c>
      <c r="AA45" s="41"/>
      <c r="AB45" s="41" t="s">
        <v>92</v>
      </c>
      <c r="AC45" s="41">
        <v>2</v>
      </c>
      <c r="AD45" s="41">
        <v>1</v>
      </c>
    </row>
    <row r="47" spans="9:30">
      <c r="X47" s="587" t="s">
        <v>434</v>
      </c>
      <c r="Y47" s="587"/>
      <c r="Z47" s="587"/>
      <c r="AA47" s="587"/>
      <c r="AB47" s="587"/>
      <c r="AC47" s="587"/>
      <c r="AD47" s="587"/>
    </row>
    <row r="48" spans="9:30">
      <c r="W48" s="1">
        <v>0</v>
      </c>
      <c r="X48" s="73" t="s">
        <v>435</v>
      </c>
      <c r="Y48" s="41">
        <v>9</v>
      </c>
      <c r="Z48" s="41" t="s">
        <v>92</v>
      </c>
      <c r="AA48" s="41">
        <v>3</v>
      </c>
      <c r="AB48" s="41">
        <v>9</v>
      </c>
      <c r="AC48" s="41">
        <v>9</v>
      </c>
      <c r="AD48" s="41">
        <v>3</v>
      </c>
    </row>
    <row r="49" spans="23:30">
      <c r="W49" s="1">
        <v>6</v>
      </c>
      <c r="X49" s="73" t="s">
        <v>436</v>
      </c>
      <c r="Y49" s="41">
        <v>9</v>
      </c>
      <c r="Z49" s="41"/>
      <c r="AA49" s="41">
        <v>3</v>
      </c>
      <c r="AB49" s="41">
        <v>9</v>
      </c>
      <c r="AC49" s="41">
        <v>141</v>
      </c>
      <c r="AD49" s="41">
        <v>3</v>
      </c>
    </row>
    <row r="50" spans="23:30">
      <c r="W50" s="1">
        <v>11</v>
      </c>
      <c r="X50" s="73" t="s">
        <v>437</v>
      </c>
      <c r="Y50" s="41">
        <v>9</v>
      </c>
      <c r="Z50" s="41"/>
      <c r="AA50" s="41">
        <v>3</v>
      </c>
      <c r="AB50" s="41">
        <v>141</v>
      </c>
      <c r="AC50" s="41">
        <v>273</v>
      </c>
      <c r="AD50" s="41">
        <v>5</v>
      </c>
    </row>
    <row r="51" spans="23:30">
      <c r="W51" s="1">
        <v>16</v>
      </c>
      <c r="X51" s="73" t="s">
        <v>438</v>
      </c>
      <c r="Y51" s="41">
        <v>133</v>
      </c>
      <c r="Z51" s="41" t="s">
        <v>92</v>
      </c>
      <c r="AA51" s="41">
        <v>3</v>
      </c>
      <c r="AB51" s="41">
        <v>273</v>
      </c>
      <c r="AC51" s="41">
        <v>273</v>
      </c>
      <c r="AD51" s="41">
        <v>7</v>
      </c>
    </row>
    <row r="52" spans="23:30">
      <c r="W52" s="1">
        <v>21</v>
      </c>
      <c r="X52" s="73" t="s">
        <v>439</v>
      </c>
      <c r="Y52" s="41">
        <v>133</v>
      </c>
      <c r="Z52" s="41" t="s">
        <v>92</v>
      </c>
      <c r="AA52" s="41">
        <v>5</v>
      </c>
      <c r="AB52" s="41">
        <v>405</v>
      </c>
      <c r="AC52" s="41">
        <v>405</v>
      </c>
      <c r="AD52" s="41" t="e">
        <f>NA()</f>
        <v>#N/A</v>
      </c>
    </row>
    <row r="53" spans="23:30">
      <c r="W53" s="1">
        <v>26</v>
      </c>
      <c r="X53" s="73" t="s">
        <v>440</v>
      </c>
      <c r="Y53" s="74" t="e">
        <f>NA()</f>
        <v>#N/A</v>
      </c>
      <c r="Z53" s="74" t="s">
        <v>92</v>
      </c>
      <c r="AA53" s="41">
        <v>5</v>
      </c>
      <c r="AB53" s="41" t="e">
        <f>NA()</f>
        <v>#N/A</v>
      </c>
      <c r="AC53" s="41" t="s">
        <v>92</v>
      </c>
      <c r="AD53" s="41" t="e">
        <f>NA()</f>
        <v>#N/A</v>
      </c>
    </row>
    <row r="55" spans="23:30">
      <c r="X55" s="587" t="s">
        <v>408</v>
      </c>
      <c r="Y55" s="587"/>
      <c r="Z55" s="587"/>
      <c r="AA55" s="587"/>
      <c r="AB55" s="587"/>
      <c r="AC55" s="587"/>
      <c r="AD55" s="587"/>
    </row>
    <row r="56" spans="23:30">
      <c r="W56" s="1">
        <v>0</v>
      </c>
      <c r="X56" s="73" t="s">
        <v>441</v>
      </c>
      <c r="Y56" s="41" t="s">
        <v>92</v>
      </c>
      <c r="Z56" s="41">
        <v>0</v>
      </c>
      <c r="AA56" s="41"/>
      <c r="AB56" s="41" t="s">
        <v>92</v>
      </c>
      <c r="AC56" s="41">
        <v>0</v>
      </c>
      <c r="AD56" s="41"/>
    </row>
    <row r="57" spans="23:30">
      <c r="W57" s="1">
        <v>6</v>
      </c>
      <c r="X57" s="73" t="s">
        <v>442</v>
      </c>
      <c r="Y57" s="41" t="s">
        <v>92</v>
      </c>
      <c r="Z57" s="41">
        <v>0</v>
      </c>
      <c r="AA57" s="41"/>
      <c r="AB57" s="41" t="s">
        <v>92</v>
      </c>
      <c r="AC57" s="41" t="e">
        <f>NA()</f>
        <v>#N/A</v>
      </c>
      <c r="AD57" s="41"/>
    </row>
    <row r="58" spans="23:30">
      <c r="W58" s="1">
        <v>8</v>
      </c>
      <c r="X58" s="73" t="s">
        <v>443</v>
      </c>
      <c r="Y58" s="41" t="s">
        <v>92</v>
      </c>
      <c r="Z58" s="41">
        <v>105</v>
      </c>
      <c r="AA58" s="41"/>
      <c r="AB58" s="41" t="s">
        <v>92</v>
      </c>
      <c r="AC58" s="41" t="e">
        <f>NA()</f>
        <v>#N/A</v>
      </c>
      <c r="AD58" s="41"/>
    </row>
    <row r="59" spans="23:30">
      <c r="W59" s="1">
        <v>15</v>
      </c>
      <c r="X59" s="73" t="s">
        <v>444</v>
      </c>
      <c r="Y59" s="41" t="s">
        <v>92</v>
      </c>
      <c r="Z59" s="41">
        <f>+Z58*2</f>
        <v>210</v>
      </c>
      <c r="AA59" s="41"/>
      <c r="AB59" s="41" t="s">
        <v>92</v>
      </c>
      <c r="AC59" s="41" t="e">
        <f>NA()</f>
        <v>#N/A</v>
      </c>
      <c r="AD59" s="41"/>
    </row>
    <row r="60" spans="23:30">
      <c r="W60" s="1">
        <v>21</v>
      </c>
      <c r="X60" s="233"/>
    </row>
    <row r="61" spans="23:30">
      <c r="W61" s="1"/>
    </row>
    <row r="62" spans="23:30">
      <c r="X62" s="587" t="s">
        <v>409</v>
      </c>
      <c r="Y62" s="587"/>
      <c r="Z62" s="587"/>
      <c r="AA62" s="587"/>
      <c r="AB62" s="587"/>
      <c r="AC62" s="587"/>
      <c r="AD62" s="587"/>
    </row>
    <row r="63" spans="23:30">
      <c r="X63" s="41">
        <v>1</v>
      </c>
      <c r="Y63" s="41" t="s">
        <v>92</v>
      </c>
      <c r="Z63" s="41">
        <v>5</v>
      </c>
      <c r="AA63" s="41">
        <v>0</v>
      </c>
      <c r="AB63" s="41" t="s">
        <v>92</v>
      </c>
      <c r="AC63" s="41" t="s">
        <v>92</v>
      </c>
      <c r="AD63" s="41"/>
    </row>
    <row r="64" spans="23:30">
      <c r="X64" s="41">
        <v>2</v>
      </c>
      <c r="Y64" s="41" t="s">
        <v>92</v>
      </c>
      <c r="Z64" s="41">
        <v>13</v>
      </c>
      <c r="AA64" s="41">
        <v>20</v>
      </c>
      <c r="AB64" s="41" t="s">
        <v>92</v>
      </c>
      <c r="AC64" s="41" t="s">
        <v>92</v>
      </c>
      <c r="AD64" s="41"/>
    </row>
    <row r="65" spans="19:30">
      <c r="X65" s="41">
        <v>3</v>
      </c>
      <c r="Y65" s="41" t="s">
        <v>92</v>
      </c>
      <c r="Z65" s="41">
        <v>21</v>
      </c>
      <c r="AA65" s="41" t="e">
        <f>NA()</f>
        <v>#N/A</v>
      </c>
      <c r="AB65" s="41" t="s">
        <v>92</v>
      </c>
      <c r="AC65" s="41" t="s">
        <v>92</v>
      </c>
      <c r="AD65" s="41"/>
    </row>
    <row r="67" spans="19:30">
      <c r="X67" s="587" t="s">
        <v>410</v>
      </c>
      <c r="Y67" s="587"/>
      <c r="Z67" s="587"/>
      <c r="AA67" s="587"/>
      <c r="AB67" s="587"/>
      <c r="AC67" s="587"/>
      <c r="AD67" s="587"/>
    </row>
    <row r="68" spans="19:30">
      <c r="X68" s="41">
        <v>0</v>
      </c>
      <c r="Y68" s="41" t="s">
        <v>92</v>
      </c>
      <c r="Z68" s="41">
        <v>0</v>
      </c>
      <c r="AA68" s="41"/>
      <c r="AB68" s="41" t="s">
        <v>92</v>
      </c>
      <c r="AC68" s="41" t="s">
        <v>92</v>
      </c>
      <c r="AD68" s="41"/>
    </row>
    <row r="69" spans="19:30">
      <c r="X69" s="41">
        <v>10</v>
      </c>
      <c r="Y69" s="41" t="s">
        <v>92</v>
      </c>
      <c r="Z69" s="41">
        <f>+Z68+1</f>
        <v>1</v>
      </c>
      <c r="AA69" s="41"/>
      <c r="AB69" s="74" t="s">
        <v>92</v>
      </c>
      <c r="AC69" s="41" t="s">
        <v>92</v>
      </c>
      <c r="AD69" s="41"/>
    </row>
    <row r="70" spans="19:30">
      <c r="X70" s="41">
        <v>20</v>
      </c>
      <c r="Y70" s="41" t="s">
        <v>92</v>
      </c>
      <c r="Z70" s="41">
        <f t="shared" ref="Z70:Z75" si="3">+Z69+1</f>
        <v>2</v>
      </c>
      <c r="AA70" s="41"/>
      <c r="AB70" s="41" t="s">
        <v>92</v>
      </c>
      <c r="AC70" s="41" t="s">
        <v>92</v>
      </c>
      <c r="AD70" s="41"/>
    </row>
    <row r="71" spans="19:30">
      <c r="X71" s="41">
        <v>30</v>
      </c>
      <c r="Y71" s="41" t="s">
        <v>92</v>
      </c>
      <c r="Z71" s="41">
        <f t="shared" si="3"/>
        <v>3</v>
      </c>
      <c r="AA71" s="41"/>
      <c r="AB71" s="41" t="s">
        <v>92</v>
      </c>
      <c r="AC71" s="41" t="s">
        <v>92</v>
      </c>
      <c r="AD71" s="41"/>
    </row>
    <row r="72" spans="19:30">
      <c r="X72" s="41">
        <v>40</v>
      </c>
      <c r="Y72" s="41" t="s">
        <v>92</v>
      </c>
      <c r="Z72" s="41">
        <f t="shared" si="3"/>
        <v>4</v>
      </c>
      <c r="AA72" s="41"/>
      <c r="AB72" s="41" t="s">
        <v>92</v>
      </c>
      <c r="AC72" s="41" t="s">
        <v>92</v>
      </c>
      <c r="AD72" s="41"/>
    </row>
    <row r="73" spans="19:30">
      <c r="X73" s="41">
        <v>50</v>
      </c>
      <c r="Y73" s="41" t="s">
        <v>92</v>
      </c>
      <c r="Z73" s="41">
        <f t="shared" si="3"/>
        <v>5</v>
      </c>
      <c r="AA73" s="41"/>
      <c r="AB73" s="41" t="s">
        <v>92</v>
      </c>
      <c r="AC73" s="41" t="s">
        <v>92</v>
      </c>
      <c r="AD73" s="41"/>
    </row>
    <row r="74" spans="19:30">
      <c r="X74" s="41">
        <v>60</v>
      </c>
      <c r="Y74" s="41" t="s">
        <v>92</v>
      </c>
      <c r="Z74" s="41">
        <f t="shared" si="3"/>
        <v>6</v>
      </c>
      <c r="AA74" s="41"/>
      <c r="AB74" s="41" t="s">
        <v>92</v>
      </c>
      <c r="AC74" s="41" t="s">
        <v>92</v>
      </c>
      <c r="AD74" s="41"/>
    </row>
    <row r="75" spans="19:30">
      <c r="X75" s="41">
        <v>70</v>
      </c>
      <c r="Y75" s="41" t="s">
        <v>92</v>
      </c>
      <c r="Z75" s="41">
        <f t="shared" si="3"/>
        <v>7</v>
      </c>
      <c r="AA75" s="41"/>
      <c r="AB75" s="41" t="s">
        <v>92</v>
      </c>
      <c r="AC75" s="41" t="s">
        <v>92</v>
      </c>
      <c r="AD75" s="41"/>
    </row>
    <row r="76" spans="19:30">
      <c r="X76"/>
      <c r="Y76"/>
      <c r="Z76"/>
      <c r="AA76"/>
      <c r="AB76"/>
      <c r="AC76"/>
      <c r="AD76"/>
    </row>
    <row r="77" spans="19:30">
      <c r="S77" s="595"/>
      <c r="T77" s="64"/>
      <c r="U77" s="64"/>
      <c r="V77" s="64"/>
      <c r="X77"/>
      <c r="Y77"/>
      <c r="Z77"/>
      <c r="AA77"/>
      <c r="AB77"/>
      <c r="AC77"/>
      <c r="AD77"/>
    </row>
    <row r="78" spans="19:30">
      <c r="S78" s="595"/>
      <c r="T78" s="64"/>
      <c r="U78" s="64"/>
      <c r="V78" s="64"/>
      <c r="X78"/>
      <c r="Y78"/>
      <c r="Z78"/>
      <c r="AA78"/>
      <c r="AB78"/>
      <c r="AC78"/>
      <c r="AD78"/>
    </row>
    <row r="79" spans="19:30">
      <c r="S79" s="595"/>
      <c r="T79" s="64"/>
      <c r="U79" s="64"/>
      <c r="V79" s="64"/>
      <c r="X79"/>
      <c r="Y79"/>
      <c r="Z79"/>
      <c r="AA79"/>
      <c r="AB79"/>
      <c r="AC79"/>
      <c r="AD79"/>
    </row>
    <row r="80" spans="19:30">
      <c r="S80" s="595"/>
      <c r="T80" s="64"/>
      <c r="U80" s="64"/>
      <c r="V80" s="64"/>
      <c r="X80"/>
      <c r="Y80"/>
      <c r="Z80"/>
      <c r="AA80"/>
      <c r="AB80"/>
      <c r="AC80"/>
      <c r="AD80"/>
    </row>
    <row r="81" spans="24:30">
      <c r="X81"/>
      <c r="Y81"/>
      <c r="Z81"/>
      <c r="AA81"/>
      <c r="AB81"/>
      <c r="AC81"/>
      <c r="AD81"/>
    </row>
    <row r="82" spans="24:30">
      <c r="X82"/>
      <c r="Y82"/>
      <c r="Z82"/>
      <c r="AA82"/>
      <c r="AB82"/>
      <c r="AC82"/>
      <c r="AD82"/>
    </row>
    <row r="83" spans="24:30">
      <c r="X83"/>
      <c r="Y83"/>
      <c r="Z83"/>
      <c r="AA83"/>
      <c r="AB83"/>
      <c r="AC83"/>
      <c r="AD83"/>
    </row>
    <row r="84" spans="24:30">
      <c r="X84"/>
      <c r="Y84"/>
      <c r="Z84"/>
      <c r="AA84"/>
      <c r="AB84"/>
      <c r="AC84"/>
      <c r="AD84"/>
    </row>
    <row r="85" spans="24:30">
      <c r="X85"/>
      <c r="Y85"/>
      <c r="Z85"/>
      <c r="AA85"/>
      <c r="AB85"/>
      <c r="AC85"/>
      <c r="AD85"/>
    </row>
    <row r="86" spans="24:30">
      <c r="X86"/>
      <c r="Y86"/>
      <c r="Z86"/>
      <c r="AA86"/>
      <c r="AB86"/>
      <c r="AC86"/>
      <c r="AD86"/>
    </row>
    <row r="87" spans="24:30">
      <c r="X87"/>
      <c r="Y87"/>
      <c r="Z87"/>
      <c r="AA87"/>
      <c r="AB87"/>
      <c r="AC87"/>
      <c r="AD87"/>
    </row>
    <row r="88" spans="24:30">
      <c r="X88"/>
      <c r="Y88"/>
      <c r="Z88"/>
      <c r="AA88"/>
      <c r="AB88"/>
      <c r="AC88"/>
      <c r="AD88"/>
    </row>
    <row r="89" spans="24:30">
      <c r="X89"/>
      <c r="Y89"/>
      <c r="Z89"/>
      <c r="AA89"/>
      <c r="AB89"/>
      <c r="AC89"/>
      <c r="AD89"/>
    </row>
    <row r="90" spans="24:30">
      <c r="AC90"/>
      <c r="AD90"/>
    </row>
    <row r="91" spans="24:30">
      <c r="AC91"/>
      <c r="AD91"/>
    </row>
    <row r="92" spans="24:30">
      <c r="AC92"/>
      <c r="AD92"/>
    </row>
    <row r="93" spans="24:30">
      <c r="AC93"/>
      <c r="AD93"/>
    </row>
    <row r="94" spans="24:30">
      <c r="AC94"/>
      <c r="AD94"/>
    </row>
    <row r="95" spans="24:30">
      <c r="AC95"/>
      <c r="AD95"/>
    </row>
    <row r="96" spans="24:30">
      <c r="AC96"/>
      <c r="AD96"/>
    </row>
    <row r="97" spans="29:30">
      <c r="AC97"/>
      <c r="AD97"/>
    </row>
    <row r="98" spans="29:30">
      <c r="AC98"/>
      <c r="AD98"/>
    </row>
    <row r="99" spans="29:30">
      <c r="AC99"/>
      <c r="AD99"/>
    </row>
  </sheetData>
  <mergeCells count="20">
    <mergeCell ref="S77:S78"/>
    <mergeCell ref="S79:S80"/>
    <mergeCell ref="X31:AD31"/>
    <mergeCell ref="X41:AD41"/>
    <mergeCell ref="X47:AD47"/>
    <mergeCell ref="X55:AD55"/>
    <mergeCell ref="X62:AD62"/>
    <mergeCell ref="X67:AD67"/>
    <mergeCell ref="X25:AD25"/>
    <mergeCell ref="AF24:AK24"/>
    <mergeCell ref="B1:AB1"/>
    <mergeCell ref="X3:AB3"/>
    <mergeCell ref="E4:G4"/>
    <mergeCell ref="H4:J4"/>
    <mergeCell ref="K4:M4"/>
    <mergeCell ref="N4:P4"/>
    <mergeCell ref="Q4:S4"/>
    <mergeCell ref="T4:V4"/>
    <mergeCell ref="X4:AD4"/>
    <mergeCell ref="X19:AD19"/>
  </mergeCells>
  <phoneticPr fontId="14" type="noConversion"/>
  <dataValidations count="10">
    <dataValidation type="whole" allowBlank="1" showInputMessage="1" showErrorMessage="1" sqref="C7:C8" xr:uid="{A76D5229-B854-401A-8966-C22F96F9FA56}">
      <formula1>7</formula1>
      <formula2>35</formula2>
    </dataValidation>
    <dataValidation type="list" allowBlank="1" showInputMessage="1" showErrorMessage="1" sqref="C2" xr:uid="{6CE9B5B1-A267-4099-BA43-AD096CF4BF4B}">
      <formula1>#REF!</formula1>
    </dataValidation>
    <dataValidation type="list" showInputMessage="1" showErrorMessage="1" sqref="C16" xr:uid="{CA2F926F-C154-4397-A46B-7C835CF00C0F}">
      <formula1>"A, B, C, D"</formula1>
    </dataValidation>
    <dataValidation type="list" allowBlank="1" showDropDown="1" showInputMessage="1" showErrorMessage="1" sqref="C9" xr:uid="{46F00019-A30F-46ED-87D9-0199110C6C70}">
      <formula1>$X$20:$X$22</formula1>
    </dataValidation>
    <dataValidation type="list" allowBlank="1" showInputMessage="1" showErrorMessage="1" sqref="C5" xr:uid="{805744D4-1BA5-4174-9D01-D9A011E1F0A8}">
      <formula1>"60, 72"</formula1>
    </dataValidation>
    <dataValidation type="list" allowBlank="1" showInputMessage="1" showErrorMessage="1" sqref="C11" xr:uid="{CF8B0EE5-D606-42EA-84F7-916A6F93E9A9}">
      <formula1>$X$63:$X$65</formula1>
    </dataValidation>
    <dataValidation type="list" allowBlank="1" showInputMessage="1" showErrorMessage="1" sqref="C12" xr:uid="{0A528656-5277-40C5-BA14-5C842E5ABF52}">
      <formula1>$X$68:$X$75</formula1>
    </dataValidation>
    <dataValidation type="list" allowBlank="1" showInputMessage="1" showErrorMessage="1" sqref="C10" xr:uid="{CA3AE28E-51F0-4192-8303-199C158F8C79}">
      <formula1>$X$56:$X$59</formula1>
    </dataValidation>
    <dataValidation type="list" allowBlank="1" showInputMessage="1" showErrorMessage="1" sqref="C16" xr:uid="{31C7C022-18C5-4399-B571-DB1B558F4DCE}">
      <formula1>$X$26:$X$29</formula1>
    </dataValidation>
    <dataValidation type="list" allowBlank="1" showInputMessage="1" showErrorMessage="1" sqref="C6" xr:uid="{A02FA0E8-B6B1-4BFF-8052-C39663117BF0}">
      <formula1>$W$42:$W$45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45F9CA-5547-4FAC-B667-A025BA715033}">
          <x14:formula1>
            <xm:f>'1-60'!$E$225:$L$225</xm:f>
          </x14:formula1>
          <xm:sqref>C17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35AC-96CC-4F79-BBF3-F31EB5074F72}">
  <dimension ref="A1:BD94"/>
  <sheetViews>
    <sheetView workbookViewId="0">
      <selection sqref="A1:B1"/>
    </sheetView>
  </sheetViews>
  <sheetFormatPr baseColWidth="10" defaultColWidth="9.33203125" defaultRowHeight="14.4"/>
  <cols>
    <col min="2" max="4" width="14.6640625" bestFit="1" customWidth="1"/>
    <col min="5" max="5" width="13.33203125" bestFit="1" customWidth="1"/>
    <col min="6" max="6" width="14.88671875" customWidth="1"/>
    <col min="7" max="7" width="16.6640625" customWidth="1"/>
    <col min="8" max="8" width="10.44140625" customWidth="1"/>
    <col min="9" max="9" width="12.6640625" bestFit="1" customWidth="1"/>
    <col min="10" max="10" width="12.33203125" bestFit="1" customWidth="1"/>
    <col min="18" max="18" width="12.6640625" bestFit="1" customWidth="1"/>
    <col min="24" max="24" width="13.33203125" bestFit="1" customWidth="1"/>
    <col min="26" max="26" width="9.33203125" bestFit="1" customWidth="1"/>
    <col min="27" max="27" width="2.33203125" customWidth="1"/>
    <col min="28" max="29" width="12.44140625" bestFit="1" customWidth="1"/>
    <col min="37" max="37" width="3" customWidth="1"/>
    <col min="38" max="38" width="14.6640625" bestFit="1" customWidth="1"/>
    <col min="39" max="39" width="6.6640625" bestFit="1" customWidth="1"/>
    <col min="40" max="40" width="7.6640625" bestFit="1" customWidth="1"/>
    <col min="41" max="41" width="14.6640625" bestFit="1" customWidth="1"/>
    <col min="42" max="42" width="7.44140625" bestFit="1" customWidth="1"/>
    <col min="43" max="43" width="11.33203125" bestFit="1" customWidth="1"/>
    <col min="44" max="44" width="15.33203125" bestFit="1" customWidth="1"/>
    <col min="45" max="46" width="8.6640625" bestFit="1" customWidth="1"/>
    <col min="47" max="47" width="2.5546875" customWidth="1"/>
    <col min="48" max="48" width="14.6640625" bestFit="1" customWidth="1"/>
    <col min="49" max="49" width="6.6640625" bestFit="1" customWidth="1"/>
    <col min="50" max="50" width="7.6640625" bestFit="1" customWidth="1"/>
    <col min="51" max="51" width="14.6640625" bestFit="1" customWidth="1"/>
    <col min="52" max="52" width="7.44140625" bestFit="1" customWidth="1"/>
    <col min="53" max="53" width="11.33203125" bestFit="1" customWidth="1"/>
    <col min="54" max="54" width="15.33203125" bestFit="1" customWidth="1"/>
    <col min="55" max="56" width="8.6640625" bestFit="1" customWidth="1"/>
  </cols>
  <sheetData>
    <row r="1" spans="1:36" ht="15" thickBot="1">
      <c r="A1" s="597" t="s">
        <v>445</v>
      </c>
      <c r="B1" s="597"/>
      <c r="C1" s="62"/>
      <c r="D1" s="62"/>
      <c r="E1" s="62"/>
      <c r="F1" s="62"/>
      <c r="G1" s="62"/>
      <c r="H1" s="62"/>
      <c r="I1" s="62"/>
      <c r="J1" s="62"/>
      <c r="K1" s="62"/>
      <c r="R1" s="596">
        <v>72</v>
      </c>
      <c r="S1" s="596"/>
      <c r="T1" s="596"/>
      <c r="U1" s="596"/>
      <c r="V1" s="596"/>
      <c r="W1" s="596"/>
      <c r="X1" s="596"/>
      <c r="Y1" s="596"/>
      <c r="Z1" s="596"/>
      <c r="AA1" s="596"/>
      <c r="AB1" s="596"/>
      <c r="AC1" s="596"/>
      <c r="AD1" s="596"/>
      <c r="AE1" s="596"/>
      <c r="AF1" s="596"/>
      <c r="AG1" s="596"/>
      <c r="AH1" s="596"/>
      <c r="AI1" s="596"/>
      <c r="AJ1" s="596"/>
    </row>
    <row r="2" spans="1:36" ht="15" thickBot="1">
      <c r="A2" s="234">
        <f>1/2</f>
        <v>0.5</v>
      </c>
      <c r="B2" s="235">
        <f>1/2</f>
        <v>0.5</v>
      </c>
      <c r="C2" s="236" t="s">
        <v>446</v>
      </c>
      <c r="D2" s="236" t="s">
        <v>446</v>
      </c>
      <c r="E2" s="62"/>
      <c r="F2" s="62"/>
      <c r="G2" s="62"/>
      <c r="H2" s="62"/>
      <c r="I2" s="62"/>
      <c r="J2" s="62"/>
      <c r="K2" s="62"/>
      <c r="R2" s="117">
        <v>1</v>
      </c>
      <c r="S2" s="118" t="s">
        <v>22</v>
      </c>
      <c r="T2" s="118"/>
      <c r="U2" s="118"/>
      <c r="V2" s="118"/>
      <c r="W2" s="118"/>
      <c r="X2" s="118"/>
      <c r="Y2" s="118"/>
      <c r="Z2" s="119"/>
    </row>
    <row r="3" spans="1:36" ht="15" thickTop="1">
      <c r="A3" s="234">
        <f>1/3</f>
        <v>0.33333333333333331</v>
      </c>
      <c r="B3" s="235">
        <f>1/3</f>
        <v>0.33333333333333331</v>
      </c>
      <c r="C3" s="237">
        <v>0.1</v>
      </c>
      <c r="D3" s="237">
        <v>0.1</v>
      </c>
      <c r="E3" s="62"/>
      <c r="F3" s="62"/>
      <c r="G3" s="62"/>
      <c r="H3" s="62"/>
      <c r="I3" s="62"/>
      <c r="J3" s="62"/>
      <c r="K3" s="62"/>
      <c r="R3" s="2"/>
      <c r="S3" t="s">
        <v>447</v>
      </c>
      <c r="T3" t="s">
        <v>448</v>
      </c>
      <c r="U3" s="132">
        <f>1/6</f>
        <v>0.16666666666666666</v>
      </c>
      <c r="V3" s="132">
        <f>1/4</f>
        <v>0.25</v>
      </c>
      <c r="W3" s="1" t="s">
        <v>449</v>
      </c>
      <c r="X3" t="s">
        <v>450</v>
      </c>
      <c r="Y3" s="1" t="s">
        <v>451</v>
      </c>
      <c r="Z3" s="3" t="s">
        <v>452</v>
      </c>
      <c r="AD3">
        <v>0.05</v>
      </c>
      <c r="AF3" t="s">
        <v>453</v>
      </c>
    </row>
    <row r="4" spans="1:36">
      <c r="A4" s="234">
        <f>1/4</f>
        <v>0.25</v>
      </c>
      <c r="B4" s="235">
        <f>1/4</f>
        <v>0.25</v>
      </c>
      <c r="C4" s="237">
        <v>0.1111111111111111</v>
      </c>
      <c r="D4" s="237">
        <v>0.1111111111111111</v>
      </c>
      <c r="E4" s="62"/>
      <c r="F4" s="62"/>
      <c r="G4" s="62"/>
      <c r="H4" s="62"/>
      <c r="I4" s="62"/>
      <c r="J4" s="62"/>
      <c r="K4" s="62"/>
      <c r="Q4" t="s">
        <v>454</v>
      </c>
      <c r="R4" s="2" t="s">
        <v>455</v>
      </c>
      <c r="S4" s="120">
        <f>+'Data Input'!F14</f>
        <v>2.3820000000000001</v>
      </c>
      <c r="T4" s="120">
        <f>+'Data Input'!F15</f>
        <v>1.1339999999999999</v>
      </c>
      <c r="U4">
        <f>+U3*S4</f>
        <v>0.39700000000000002</v>
      </c>
      <c r="V4">
        <f>+V3*S4</f>
        <v>0.59550000000000003</v>
      </c>
      <c r="W4" s="121">
        <f>(S4*R2+$AD$3*(R2-1))-U4*2+0.1</f>
        <v>1.6880000000000002</v>
      </c>
      <c r="X4" s="120">
        <f>+CEILING(W4, $AD$4)</f>
        <v>1.69</v>
      </c>
      <c r="Y4" s="121">
        <f>U4-(S4*R2+$AD$3*(R2-1)-X4)/2</f>
        <v>5.0999999999999934E-2</v>
      </c>
      <c r="Z4" s="122">
        <f>V4-(S4*R2+$AD$3*(R2-1)-X4)/2</f>
        <v>0.24949999999999994</v>
      </c>
      <c r="AD4">
        <v>0.01</v>
      </c>
      <c r="AF4">
        <v>2</v>
      </c>
      <c r="AG4" t="s">
        <v>456</v>
      </c>
    </row>
    <row r="5" spans="1:36">
      <c r="A5" s="234">
        <f>1/5</f>
        <v>0.2</v>
      </c>
      <c r="B5" s="235">
        <f>1/5</f>
        <v>0.2</v>
      </c>
      <c r="C5" s="237">
        <v>0.125</v>
      </c>
      <c r="D5" s="237">
        <v>0.125</v>
      </c>
      <c r="E5" s="62"/>
      <c r="F5" s="62"/>
      <c r="G5" s="62"/>
      <c r="H5" s="62"/>
      <c r="I5" s="62"/>
      <c r="J5" s="62"/>
      <c r="K5" s="62"/>
      <c r="Q5" t="s">
        <v>457</v>
      </c>
      <c r="R5" s="2" t="s">
        <v>458</v>
      </c>
      <c r="S5" s="120">
        <v>2.085</v>
      </c>
      <c r="T5" s="120">
        <v>1.048</v>
      </c>
      <c r="U5">
        <f>+U3*S5</f>
        <v>0.34749999999999998</v>
      </c>
      <c r="V5">
        <f>+V3*S5</f>
        <v>0.52124999999999999</v>
      </c>
      <c r="W5" s="121">
        <f>(S5*R2+$AD$3*(R2-1))-U5*2+0.1</f>
        <v>1.4900000000000002</v>
      </c>
      <c r="X5" s="123">
        <f>+CEILING(W5, $AD$4)</f>
        <v>1.49</v>
      </c>
      <c r="Y5" s="121">
        <f>U5-(S5*R2+$AD$3*(R2-1)-X5)/2</f>
        <v>4.9999999999999989E-2</v>
      </c>
      <c r="Z5" s="122">
        <f>V5-(S5*R2+$AD$3*(R2-1)-X5)/2</f>
        <v>0.22375</v>
      </c>
      <c r="AF5" t="s">
        <v>459</v>
      </c>
    </row>
    <row r="6" spans="1:36">
      <c r="A6" s="234">
        <f>1/6</f>
        <v>0.16666666666666666</v>
      </c>
      <c r="B6" s="235">
        <f>1/6</f>
        <v>0.16666666666666666</v>
      </c>
      <c r="C6" s="238">
        <v>0.13</v>
      </c>
      <c r="D6" s="238">
        <v>0.13</v>
      </c>
      <c r="E6" s="62"/>
      <c r="F6" s="62"/>
      <c r="G6" s="62"/>
      <c r="H6" s="62"/>
      <c r="I6" s="62"/>
      <c r="J6" s="62"/>
      <c r="K6" s="62"/>
      <c r="R6" s="2"/>
      <c r="Z6" s="30"/>
      <c r="AF6">
        <v>32</v>
      </c>
      <c r="AG6" t="s">
        <v>460</v>
      </c>
    </row>
    <row r="7" spans="1:36">
      <c r="A7" s="234">
        <f>1/7</f>
        <v>0.14285714285714285</v>
      </c>
      <c r="B7" s="235">
        <f>1/7</f>
        <v>0.14285714285714285</v>
      </c>
      <c r="C7" s="237">
        <v>0.14285714285714285</v>
      </c>
      <c r="D7" s="237">
        <v>0.14285714285714285</v>
      </c>
      <c r="E7" s="62"/>
      <c r="F7" s="62"/>
      <c r="G7" s="62"/>
      <c r="H7" s="62"/>
      <c r="I7" s="62"/>
      <c r="J7" s="62"/>
      <c r="K7" s="62"/>
      <c r="R7" s="2">
        <v>1</v>
      </c>
      <c r="S7" t="s">
        <v>23</v>
      </c>
      <c r="Z7" s="30"/>
      <c r="AF7" t="s">
        <v>461</v>
      </c>
      <c r="AG7">
        <f>CONVERT(AF6+CONVERT(AF4,"in","mm"),"mm","m")</f>
        <v>8.2799999999999999E-2</v>
      </c>
      <c r="AH7" t="s">
        <v>462</v>
      </c>
    </row>
    <row r="8" spans="1:36">
      <c r="A8" s="234">
        <f>1/8</f>
        <v>0.125</v>
      </c>
      <c r="B8" s="235">
        <f>1/8</f>
        <v>0.125</v>
      </c>
      <c r="C8" s="237">
        <v>0.16666666666666666</v>
      </c>
      <c r="D8" s="237">
        <v>0.16666666666666666</v>
      </c>
      <c r="E8" s="62"/>
      <c r="F8" s="62"/>
      <c r="G8" s="62"/>
      <c r="H8" s="62"/>
      <c r="I8" s="62"/>
      <c r="J8" s="62"/>
      <c r="K8" s="62"/>
      <c r="R8" s="2"/>
      <c r="S8" t="s">
        <v>447</v>
      </c>
      <c r="T8" t="s">
        <v>448</v>
      </c>
      <c r="U8" s="28">
        <v>0</v>
      </c>
      <c r="V8" s="28">
        <f>1/4</f>
        <v>0.25</v>
      </c>
      <c r="W8" s="1" t="s">
        <v>449</v>
      </c>
      <c r="X8" t="s">
        <v>450</v>
      </c>
      <c r="Y8" s="1" t="s">
        <v>451</v>
      </c>
      <c r="Z8" s="3" t="s">
        <v>452</v>
      </c>
    </row>
    <row r="9" spans="1:36">
      <c r="A9" s="234">
        <f>1/9</f>
        <v>0.1111111111111111</v>
      </c>
      <c r="B9" s="235">
        <f>1/9</f>
        <v>0.1111111111111111</v>
      </c>
      <c r="C9" s="237">
        <v>0.2</v>
      </c>
      <c r="D9" s="237">
        <v>0.2</v>
      </c>
      <c r="E9" s="62"/>
      <c r="F9" s="62" t="s">
        <v>453</v>
      </c>
      <c r="G9" s="62"/>
      <c r="H9" s="62"/>
      <c r="I9" s="62"/>
      <c r="J9" s="62"/>
      <c r="K9" s="62"/>
      <c r="Q9" t="s">
        <v>463</v>
      </c>
      <c r="R9" s="2" t="s">
        <v>455</v>
      </c>
      <c r="S9" s="120">
        <f>+S4</f>
        <v>2.3820000000000001</v>
      </c>
      <c r="T9" s="120">
        <f>+T4</f>
        <v>1.1339999999999999</v>
      </c>
      <c r="U9">
        <f>+U8*T9</f>
        <v>0</v>
      </c>
      <c r="V9">
        <f>+V8*T9</f>
        <v>0.28349999999999997</v>
      </c>
      <c r="W9" s="121">
        <f>(T9*R2+$AD$3*(R2-1))-U9*2+0.1</f>
        <v>1.234</v>
      </c>
      <c r="X9" s="120">
        <f>+CEILING(W9, $AD$4)</f>
        <v>1.24</v>
      </c>
      <c r="Y9" s="121">
        <f>U9-(T9*R2+$AD$3*(R2-1)-X9)/2</f>
        <v>5.3000000000000047E-2</v>
      </c>
      <c r="Z9" s="122">
        <f>V9-(T9*R2+$AD$3*(R2-1)-X9)/2</f>
        <v>0.33650000000000002</v>
      </c>
      <c r="AB9" s="131">
        <f>+MIN(Y:Y)</f>
        <v>4.9999999999999878E-2</v>
      </c>
      <c r="AC9" s="131">
        <f>+MIN(Z:Z)</f>
        <v>0.18749999999999989</v>
      </c>
    </row>
    <row r="10" spans="1:36" ht="15" thickBot="1">
      <c r="A10" s="234">
        <f>1/10</f>
        <v>0.1</v>
      </c>
      <c r="B10" s="235">
        <v>0.1</v>
      </c>
      <c r="C10" s="237">
        <v>0.25</v>
      </c>
      <c r="D10" s="237">
        <v>0.25</v>
      </c>
      <c r="E10" s="62"/>
      <c r="F10" s="62">
        <v>2</v>
      </c>
      <c r="G10" s="62" t="s">
        <v>456</v>
      </c>
      <c r="H10" s="62"/>
      <c r="I10" s="62"/>
      <c r="J10" s="62"/>
      <c r="K10" s="62"/>
      <c r="Q10" t="s">
        <v>464</v>
      </c>
      <c r="R10" s="125" t="s">
        <v>458</v>
      </c>
      <c r="S10" s="126">
        <f>+S5</f>
        <v>2.085</v>
      </c>
      <c r="T10" s="126">
        <f>+T5</f>
        <v>1.048</v>
      </c>
      <c r="U10" s="116">
        <f>+U8*T10</f>
        <v>0</v>
      </c>
      <c r="V10" s="116">
        <f>+V8*T10</f>
        <v>0.26200000000000001</v>
      </c>
      <c r="W10" s="127">
        <f>(T10*R2+$AD$3*(R2-1))-U10*2+0.1</f>
        <v>1.1480000000000001</v>
      </c>
      <c r="X10" s="128">
        <f>+CEILING(W10, $AD$4)</f>
        <v>1.1500000000000001</v>
      </c>
      <c r="Y10" s="127">
        <f>U10-(T10*R2+$AD$3*(R2-1)-X10)/2</f>
        <v>5.1000000000000045E-2</v>
      </c>
      <c r="Z10" s="129">
        <f>V10-(T10*R2+$AD$3*(R2-1)-X10)/2</f>
        <v>0.31300000000000006</v>
      </c>
    </row>
    <row r="11" spans="1:36" ht="15" thickBot="1">
      <c r="A11" s="234">
        <v>0</v>
      </c>
      <c r="B11" s="235">
        <v>0</v>
      </c>
      <c r="C11" s="237">
        <v>0</v>
      </c>
      <c r="D11" s="237">
        <v>0</v>
      </c>
      <c r="E11" s="62"/>
      <c r="F11" s="62" t="s">
        <v>459</v>
      </c>
      <c r="G11" s="62"/>
      <c r="H11" s="62"/>
      <c r="I11" s="62"/>
      <c r="J11" s="62"/>
      <c r="K11" s="62"/>
    </row>
    <row r="12" spans="1:36">
      <c r="A12" s="62"/>
      <c r="B12" s="62" t="s">
        <v>465</v>
      </c>
      <c r="C12" s="239">
        <f>+ABS(C14-C15)/2+MIN(C14:C15)</f>
        <v>0.20833333333333331</v>
      </c>
      <c r="D12" s="239">
        <f>+ABS(D14-D15)/2+MIN(D14:D15)</f>
        <v>0.05</v>
      </c>
      <c r="E12" s="62"/>
      <c r="F12" s="62">
        <v>32</v>
      </c>
      <c r="G12" s="62" t="s">
        <v>460</v>
      </c>
      <c r="H12" s="62"/>
      <c r="I12" s="62"/>
      <c r="J12" s="62"/>
      <c r="K12" s="62"/>
      <c r="R12" s="117">
        <v>2</v>
      </c>
      <c r="S12" s="118" t="s">
        <v>22</v>
      </c>
      <c r="T12" s="118"/>
      <c r="U12" s="118"/>
      <c r="V12" s="118"/>
      <c r="W12" s="118"/>
      <c r="X12" s="118"/>
      <c r="Y12" s="118"/>
      <c r="Z12" s="119"/>
    </row>
    <row r="13" spans="1:36">
      <c r="A13" s="62"/>
      <c r="B13" s="62"/>
      <c r="C13" s="240" t="s">
        <v>101</v>
      </c>
      <c r="D13" s="240" t="s">
        <v>105</v>
      </c>
      <c r="E13" s="62"/>
      <c r="F13" s="62" t="s">
        <v>461</v>
      </c>
      <c r="G13" s="62">
        <f>CONVERT(F12+CONVERT(F10,"in","mm"),"mm","m")</f>
        <v>8.2799999999999999E-2</v>
      </c>
      <c r="H13" s="62" t="s">
        <v>462</v>
      </c>
      <c r="I13" s="62"/>
      <c r="J13" s="62"/>
      <c r="K13" s="62"/>
      <c r="R13" s="2"/>
      <c r="S13" t="s">
        <v>447</v>
      </c>
      <c r="T13" t="s">
        <v>448</v>
      </c>
      <c r="U13" s="28">
        <f>1/6</f>
        <v>0.16666666666666666</v>
      </c>
      <c r="V13" s="28">
        <f>1/4</f>
        <v>0.25</v>
      </c>
      <c r="W13" s="1" t="s">
        <v>449</v>
      </c>
      <c r="X13" t="s">
        <v>450</v>
      </c>
      <c r="Y13" s="1" t="s">
        <v>451</v>
      </c>
      <c r="Z13" s="3" t="s">
        <v>452</v>
      </c>
      <c r="AC13" t="s">
        <v>466</v>
      </c>
    </row>
    <row r="14" spans="1:36">
      <c r="A14" s="62"/>
      <c r="B14" s="240" t="s">
        <v>467</v>
      </c>
      <c r="C14" s="241">
        <v>0.25</v>
      </c>
      <c r="D14" s="241">
        <v>0.1</v>
      </c>
      <c r="E14" s="62"/>
      <c r="F14" s="62"/>
      <c r="G14" s="62"/>
      <c r="H14" s="62"/>
      <c r="I14" s="62"/>
      <c r="J14" s="62"/>
      <c r="K14" s="62"/>
      <c r="Q14" t="s">
        <v>303</v>
      </c>
      <c r="R14" s="2" t="s">
        <v>455</v>
      </c>
      <c r="S14" s="120">
        <f>+'Data Input'!F14</f>
        <v>2.3820000000000001</v>
      </c>
      <c r="T14" s="120">
        <f>+T4</f>
        <v>1.1339999999999999</v>
      </c>
      <c r="U14">
        <f>+U13*S14</f>
        <v>0.39700000000000002</v>
      </c>
      <c r="V14">
        <f>+V13*S14</f>
        <v>0.59550000000000003</v>
      </c>
      <c r="W14" s="121">
        <f>(S14*R12+$AD$3*(R12-1))-U14*2+0.1</f>
        <v>4.1199999999999992</v>
      </c>
      <c r="X14" s="120">
        <f>+CEILING(W14, $AD$4)</f>
        <v>4.12</v>
      </c>
      <c r="Y14" s="121">
        <f>U14-(S14*R12+$AD$3*(R12-1)-X14)/2</f>
        <v>5.0000000000000044E-2</v>
      </c>
      <c r="Z14" s="122">
        <f>V14-(S14*R12+$AD$3*(R12-1)-X14)/2</f>
        <v>0.24850000000000005</v>
      </c>
      <c r="AC14">
        <v>1.996</v>
      </c>
      <c r="AD14">
        <v>0.99199999999999999</v>
      </c>
    </row>
    <row r="15" spans="1:36">
      <c r="A15" s="62"/>
      <c r="B15" s="240" t="s">
        <v>468</v>
      </c>
      <c r="C15" s="241">
        <v>0.16666666666666666</v>
      </c>
      <c r="D15" s="241">
        <v>0</v>
      </c>
      <c r="E15" s="62"/>
      <c r="F15" s="62"/>
      <c r="G15" s="178" t="s">
        <v>469</v>
      </c>
      <c r="H15" s="135">
        <v>0.05</v>
      </c>
      <c r="I15" s="62"/>
      <c r="J15" s="62"/>
      <c r="K15" s="62"/>
      <c r="Q15" t="s">
        <v>470</v>
      </c>
      <c r="R15" s="2" t="s">
        <v>458</v>
      </c>
      <c r="S15" s="120">
        <f>+S5</f>
        <v>2.085</v>
      </c>
      <c r="T15" s="120">
        <f>+T5</f>
        <v>1.048</v>
      </c>
      <c r="U15">
        <f>+U13*S15</f>
        <v>0.34749999999999998</v>
      </c>
      <c r="V15">
        <f>+V13*S15</f>
        <v>0.52124999999999999</v>
      </c>
      <c r="W15" s="121">
        <f>(S15*R12+$AD$3*(R12-1))-U15*2+0.1</f>
        <v>3.625</v>
      </c>
      <c r="X15" s="123">
        <f>+CEILING(W15, $AD$4)</f>
        <v>3.63</v>
      </c>
      <c r="Y15" s="121">
        <f>U15-(S15*R12+$AD$3*(R12-1)-X15)/2</f>
        <v>5.2500000000000047E-2</v>
      </c>
      <c r="Z15" s="122">
        <f>V15-(S15*R12+$AD$3*(R12-1)-X15)/2</f>
        <v>0.22625000000000006</v>
      </c>
    </row>
    <row r="16" spans="1:36">
      <c r="A16" s="62"/>
      <c r="B16" s="62"/>
      <c r="C16" s="62" t="s">
        <v>471</v>
      </c>
      <c r="D16" s="62" t="s">
        <v>472</v>
      </c>
      <c r="E16" s="62"/>
      <c r="F16" s="62"/>
      <c r="G16" s="178" t="s">
        <v>473</v>
      </c>
      <c r="H16" s="234">
        <f>CEILING($G$13,0.01)</f>
        <v>0.09</v>
      </c>
      <c r="I16" s="62"/>
      <c r="J16" s="62"/>
      <c r="K16" s="62"/>
      <c r="R16" s="2"/>
      <c r="Z16" s="30"/>
    </row>
    <row r="17" spans="1:26" ht="15" thickBot="1">
      <c r="A17" s="597" t="s">
        <v>474</v>
      </c>
      <c r="B17" s="597"/>
      <c r="C17" s="242">
        <f>+'Data Input'!F14</f>
        <v>2.3820000000000001</v>
      </c>
      <c r="D17" s="242">
        <f>+'Data Input'!F15</f>
        <v>1.1339999999999999</v>
      </c>
      <c r="E17" s="62"/>
      <c r="F17" s="62"/>
      <c r="G17" s="62"/>
      <c r="H17" s="598" t="s">
        <v>475</v>
      </c>
      <c r="I17" s="599"/>
      <c r="K17" s="37"/>
      <c r="R17" s="2">
        <v>2</v>
      </c>
      <c r="S17" s="16" t="s">
        <v>23</v>
      </c>
      <c r="T17" s="16"/>
      <c r="U17" s="16"/>
      <c r="V17" s="16"/>
      <c r="X17" s="16"/>
      <c r="Y17" s="16"/>
      <c r="Z17" s="124"/>
    </row>
    <row r="18" spans="1:26">
      <c r="A18" s="62" t="s">
        <v>101</v>
      </c>
      <c r="B18" s="62" t="s">
        <v>105</v>
      </c>
      <c r="C18" s="243" t="s">
        <v>476</v>
      </c>
      <c r="D18" s="243" t="s">
        <v>477</v>
      </c>
      <c r="E18" s="243" t="s">
        <v>478</v>
      </c>
      <c r="F18" s="243" t="s">
        <v>479</v>
      </c>
      <c r="G18" s="243" t="s">
        <v>480</v>
      </c>
      <c r="H18" s="243" t="s">
        <v>103</v>
      </c>
      <c r="I18" s="244" t="s">
        <v>481</v>
      </c>
      <c r="J18" s="245" t="s">
        <v>482</v>
      </c>
      <c r="K18" s="246" t="s">
        <v>24</v>
      </c>
      <c r="R18" s="2"/>
      <c r="S18" t="s">
        <v>447</v>
      </c>
      <c r="T18" t="s">
        <v>448</v>
      </c>
      <c r="U18" s="28">
        <v>0</v>
      </c>
      <c r="V18" s="28">
        <f>1/4</f>
        <v>0.25</v>
      </c>
      <c r="W18" s="1" t="s">
        <v>449</v>
      </c>
      <c r="X18" t="s">
        <v>450</v>
      </c>
      <c r="Y18" s="1" t="s">
        <v>451</v>
      </c>
      <c r="Z18" s="3" t="s">
        <v>452</v>
      </c>
    </row>
    <row r="19" spans="1:26">
      <c r="A19" s="247">
        <v>0.13</v>
      </c>
      <c r="B19" s="248">
        <v>0</v>
      </c>
      <c r="C19" s="249">
        <v>1</v>
      </c>
      <c r="D19" s="250">
        <v>0</v>
      </c>
      <c r="E19" s="251">
        <f>IF(C19&gt;0,$C$17*(C19-$A19),-1*($B19*$D$17))+IF(D19&gt;0,$D$17*(D19-$B19),-1*($C$17*$A19))+$H$15*(C19+D19-1)</f>
        <v>1.76268</v>
      </c>
      <c r="F19" s="252">
        <f>ROUND(+E19+$H$16,2)</f>
        <v>1.85</v>
      </c>
      <c r="G19" s="251">
        <f>+C19*$C$17+D19*$D$17+$H$15*(C19+D19-1)</f>
        <v>2.3820000000000001</v>
      </c>
      <c r="H19" s="253">
        <f>ROUND((G19-MAX(E19:F19))*100,1)</f>
        <v>53.2</v>
      </c>
      <c r="I19" s="253">
        <f>ROUND(H19/2,1)</f>
        <v>26.6</v>
      </c>
      <c r="J19" s="254"/>
      <c r="K19" s="340" t="str">
        <f>_xlfn.CONCAT(IF(C19&gt;0,_xlfn.CONCAT(C19,J19,"P"),""),IF(D19&gt;0,_xlfn.CONCAT(D19,J19,"L"),""))</f>
        <v>1P</v>
      </c>
      <c r="Q19" t="s">
        <v>304</v>
      </c>
      <c r="R19" s="2" t="s">
        <v>455</v>
      </c>
      <c r="S19" s="120">
        <f>+S9</f>
        <v>2.3820000000000001</v>
      </c>
      <c r="T19" s="120">
        <f>+T9</f>
        <v>1.1339999999999999</v>
      </c>
      <c r="U19">
        <f>+U18*T19</f>
        <v>0</v>
      </c>
      <c r="V19">
        <f>+V18*T19</f>
        <v>0.28349999999999997</v>
      </c>
      <c r="W19" s="121">
        <f>(T19*R12+$AD$3*(R12-1))-U19*2+0.1</f>
        <v>2.4179999999999997</v>
      </c>
      <c r="X19" s="120">
        <f>+CEILING(W19, $AD$4)</f>
        <v>2.42</v>
      </c>
      <c r="Y19" s="121">
        <f>U19-(T19*R12+$AD$3*(R12-1)-X19)/2</f>
        <v>5.1000000000000156E-2</v>
      </c>
      <c r="Z19" s="122">
        <f>V19-(T19*R12+$AD$3*(R12-1)-X19)/2</f>
        <v>0.33450000000000013</v>
      </c>
    </row>
    <row r="20" spans="1:26" ht="15" thickBot="1">
      <c r="A20" s="247">
        <v>0.2</v>
      </c>
      <c r="B20" s="248">
        <v>0</v>
      </c>
      <c r="C20" s="249">
        <v>1</v>
      </c>
      <c r="D20" s="250">
        <v>0</v>
      </c>
      <c r="E20" s="251">
        <f>IF(C20&gt;0,$C$17*(C20-$A20),-1*($B20*$D$17))+IF(D20&gt;0,$D$17*(D20-$B20),-1*($C$17*$A20))+$H$15*(C20+D20-1)</f>
        <v>1.4292000000000002</v>
      </c>
      <c r="F20" s="252"/>
      <c r="G20" s="251">
        <f>+C20*$C$17+D20*$D$17+$H$15*(C20+D20-1)</f>
        <v>2.3820000000000001</v>
      </c>
      <c r="H20" s="253">
        <f>ROUND((G20-MAX(E20:F20))*100,1)</f>
        <v>95.3</v>
      </c>
      <c r="I20" s="253">
        <f t="shared" ref="I20:I44" si="0">ROUND(H20/2,1)</f>
        <v>47.7</v>
      </c>
      <c r="J20" s="254" t="s">
        <v>50</v>
      </c>
      <c r="K20" s="340" t="str">
        <f t="shared" ref="K20:K44" si="1">_xlfn.CONCAT(IF(C20&gt;0,_xlfn.CONCAT(C20,J20,"P"),""),IF(D20&gt;0,_xlfn.CONCAT(D20,J20,"L"),""))</f>
        <v>1SP</v>
      </c>
      <c r="Q20" t="s">
        <v>483</v>
      </c>
      <c r="R20" s="125" t="s">
        <v>458</v>
      </c>
      <c r="S20" s="126">
        <f>+S10</f>
        <v>2.085</v>
      </c>
      <c r="T20" s="126">
        <f>+T10</f>
        <v>1.048</v>
      </c>
      <c r="U20" s="116">
        <f>+U18*T20</f>
        <v>0</v>
      </c>
      <c r="V20" s="116">
        <f>+V18*T20</f>
        <v>0.26200000000000001</v>
      </c>
      <c r="W20" s="127">
        <f>(T20*R12+$AD$3*(R12-1))-U20*2+0.1</f>
        <v>2.246</v>
      </c>
      <c r="X20" s="128">
        <f>+CEILING(W20, $AD$4)</f>
        <v>2.25</v>
      </c>
      <c r="Y20" s="127">
        <f>U20-(T20*R12+$AD$3*(R12-1)-X20)/2</f>
        <v>5.2000000000000046E-2</v>
      </c>
      <c r="Z20" s="129">
        <f>V20-(T20*R12+$AD$3*(R12-1)-X20)/2</f>
        <v>0.31400000000000006</v>
      </c>
    </row>
    <row r="21" spans="1:26" ht="15" thickBot="1">
      <c r="A21" s="247">
        <v>0.16666666666666666</v>
      </c>
      <c r="B21" s="248">
        <v>0</v>
      </c>
      <c r="C21" s="255">
        <v>1</v>
      </c>
      <c r="D21" s="256">
        <v>0</v>
      </c>
      <c r="E21" s="257">
        <f>IF(C21&gt;0,$C$17*(C21-$A21),-1*($B21*$D$17))+IF(D21&gt;0,$D$17*(D21-$B21),-1*($C$17*$A21))+$H$15*(C21+D21-1)</f>
        <v>1.5880000000000001</v>
      </c>
      <c r="F21" s="258">
        <f>ROUND(+E21+$H$16,2)</f>
        <v>1.68</v>
      </c>
      <c r="G21" s="257">
        <f>+C21*$C$17+D21*$D$17+$H$15*(C21+D21-1)</f>
        <v>2.3820000000000001</v>
      </c>
      <c r="H21" s="259">
        <f t="shared" ref="H21:H44" si="2">ROUND((G21-MAX(E21:F21))*100,1)</f>
        <v>70.2</v>
      </c>
      <c r="I21" s="259">
        <f t="shared" si="0"/>
        <v>35.1</v>
      </c>
      <c r="J21" s="260" t="s">
        <v>41</v>
      </c>
      <c r="K21" s="340" t="str">
        <f t="shared" si="1"/>
        <v>1RP</v>
      </c>
    </row>
    <row r="22" spans="1:26">
      <c r="A22" s="261">
        <v>0</v>
      </c>
      <c r="B22" s="262">
        <v>0.05</v>
      </c>
      <c r="C22" s="263">
        <v>0</v>
      </c>
      <c r="D22" s="264">
        <v>1</v>
      </c>
      <c r="E22" s="265">
        <f>IF(C22&gt;0,$C$17*(C22-$A22),-1*($B22*$D$17))+IF(D22&gt;0,$D$17*(D22-$B22),-1*($C$17*$A22))+$H$15*(C22+D22-1)</f>
        <v>1.0206</v>
      </c>
      <c r="F22" s="266">
        <f>ROUND(+E22+$H$16,2)</f>
        <v>1.1100000000000001</v>
      </c>
      <c r="G22" s="265">
        <f>+C22*$C$17+D22*$D$17+$H$15*(C22+D22-1)</f>
        <v>1.1339999999999999</v>
      </c>
      <c r="H22" s="267">
        <f t="shared" si="2"/>
        <v>2.4</v>
      </c>
      <c r="I22" s="267">
        <f t="shared" si="0"/>
        <v>1.2</v>
      </c>
      <c r="J22" s="268"/>
      <c r="K22" s="341" t="str">
        <f t="shared" si="1"/>
        <v>1L</v>
      </c>
      <c r="R22" s="117">
        <v>3</v>
      </c>
      <c r="S22" s="118" t="s">
        <v>22</v>
      </c>
      <c r="T22" s="118"/>
      <c r="U22" s="118"/>
      <c r="V22" s="118"/>
      <c r="W22" s="118"/>
      <c r="X22" s="118"/>
      <c r="Y22" s="118"/>
      <c r="Z22" s="119"/>
    </row>
    <row r="23" spans="1:26">
      <c r="A23" s="261">
        <v>0</v>
      </c>
      <c r="B23" s="262">
        <v>0.05</v>
      </c>
      <c r="C23" s="263">
        <v>0</v>
      </c>
      <c r="D23" s="264">
        <v>1</v>
      </c>
      <c r="E23" s="265">
        <f t="shared" ref="E23:E44" si="3">IF(C23&gt;0,$C$17*(C23-$A23),-1*($B23*$D$17))+IF(D23&gt;0,$D$17*(D23-$B23),-1*($C$17*$A23))+$H$15*(C23+D23-1)</f>
        <v>1.0206</v>
      </c>
      <c r="F23" s="266"/>
      <c r="G23" s="265">
        <f t="shared" ref="G23:G44" si="4">+C23*$C$17+D23*$D$17+$H$15*(C23+D23-1)</f>
        <v>1.1339999999999999</v>
      </c>
      <c r="H23" s="267">
        <f t="shared" si="2"/>
        <v>11.3</v>
      </c>
      <c r="I23" s="267">
        <f t="shared" si="0"/>
        <v>5.7</v>
      </c>
      <c r="J23" s="268" t="s">
        <v>50</v>
      </c>
      <c r="K23" s="341" t="str">
        <f t="shared" si="1"/>
        <v>1SL</v>
      </c>
      <c r="R23" s="2"/>
      <c r="S23" t="s">
        <v>447</v>
      </c>
      <c r="T23" t="s">
        <v>448</v>
      </c>
      <c r="U23" s="28">
        <f>1/6</f>
        <v>0.16666666666666666</v>
      </c>
      <c r="V23" s="28">
        <f>1/4</f>
        <v>0.25</v>
      </c>
      <c r="W23" s="1" t="s">
        <v>449</v>
      </c>
      <c r="X23" t="s">
        <v>450</v>
      </c>
      <c r="Y23" s="1" t="s">
        <v>451</v>
      </c>
      <c r="Z23" s="3" t="s">
        <v>452</v>
      </c>
    </row>
    <row r="24" spans="1:26">
      <c r="A24" s="261">
        <v>0</v>
      </c>
      <c r="B24" s="262">
        <v>0.05</v>
      </c>
      <c r="C24" s="269">
        <v>0</v>
      </c>
      <c r="D24" s="270">
        <v>1</v>
      </c>
      <c r="E24" s="271">
        <f t="shared" si="3"/>
        <v>1.0206</v>
      </c>
      <c r="F24" s="266">
        <f t="shared" ref="F24:F44" si="5">ROUND(+E24+$H$16,2)</f>
        <v>1.1100000000000001</v>
      </c>
      <c r="G24" s="271">
        <f t="shared" si="4"/>
        <v>1.1339999999999999</v>
      </c>
      <c r="H24" s="272">
        <f t="shared" si="2"/>
        <v>2.4</v>
      </c>
      <c r="I24" s="272">
        <f t="shared" si="0"/>
        <v>1.2</v>
      </c>
      <c r="J24" s="273" t="s">
        <v>41</v>
      </c>
      <c r="K24" s="342" t="str">
        <f t="shared" si="1"/>
        <v>1RL</v>
      </c>
      <c r="Q24" t="s">
        <v>484</v>
      </c>
      <c r="R24" s="2" t="s">
        <v>455</v>
      </c>
      <c r="S24" s="120">
        <f>+S4</f>
        <v>2.3820000000000001</v>
      </c>
      <c r="T24" s="120">
        <f>+T4</f>
        <v>1.1339999999999999</v>
      </c>
      <c r="U24">
        <f>+U23*S24</f>
        <v>0.39700000000000002</v>
      </c>
      <c r="V24">
        <f>+V23*S24</f>
        <v>0.59550000000000003</v>
      </c>
      <c r="W24" s="121">
        <f>(S24*R22+$AD$3*(R22-1))-U24*2+0.1</f>
        <v>6.5519999999999996</v>
      </c>
      <c r="X24" s="120">
        <f>+CEILING(W24, $AD$4)</f>
        <v>6.5600000000000005</v>
      </c>
      <c r="Y24" s="121">
        <f>U24-(S24*R22+$AD$3*(R22-1)-X24)/2</f>
        <v>5.4000000000000048E-2</v>
      </c>
      <c r="Z24" s="122">
        <f>V24-(S24*R22+$AD$3*(R22-1)-X24)/2</f>
        <v>0.25250000000000006</v>
      </c>
    </row>
    <row r="25" spans="1:26">
      <c r="A25" s="274">
        <v>0</v>
      </c>
      <c r="B25" s="262">
        <v>0.1111111111111111</v>
      </c>
      <c r="C25" s="256">
        <v>0</v>
      </c>
      <c r="D25" s="256">
        <v>2</v>
      </c>
      <c r="E25" s="257">
        <f t="shared" si="3"/>
        <v>2.0659999999999998</v>
      </c>
      <c r="F25" s="258">
        <f t="shared" si="5"/>
        <v>2.16</v>
      </c>
      <c r="G25" s="257">
        <f t="shared" si="4"/>
        <v>2.3179999999999996</v>
      </c>
      <c r="H25" s="259">
        <f t="shared" si="2"/>
        <v>15.8</v>
      </c>
      <c r="I25" s="259">
        <f t="shared" si="0"/>
        <v>7.9</v>
      </c>
      <c r="J25" s="260"/>
      <c r="K25" s="275" t="str">
        <f t="shared" si="1"/>
        <v>2L</v>
      </c>
      <c r="Q25" t="s">
        <v>485</v>
      </c>
      <c r="R25" s="2" t="s">
        <v>458</v>
      </c>
      <c r="S25" s="120">
        <f>+S5</f>
        <v>2.085</v>
      </c>
      <c r="T25" s="120">
        <f>+T5</f>
        <v>1.048</v>
      </c>
      <c r="U25">
        <f>+U23*S25</f>
        <v>0.34749999999999998</v>
      </c>
      <c r="V25">
        <f>+V23*S25</f>
        <v>0.52124999999999999</v>
      </c>
      <c r="W25" s="121">
        <f>(S25*R22+$AD$3*(R22-1))-U25*2+0.1</f>
        <v>5.7599999999999989</v>
      </c>
      <c r="X25" s="123">
        <f>+CEILING(W25, $AD$4)</f>
        <v>5.76</v>
      </c>
      <c r="Y25" s="121">
        <f>U25-(S25*R22+$AD$3*(R22-1)-X25)/2</f>
        <v>5.00000000000001E-2</v>
      </c>
      <c r="Z25" s="122">
        <f>V25-(S25*R22+$AD$3*(R22-1)-X25)/2</f>
        <v>0.22375000000000012</v>
      </c>
    </row>
    <row r="26" spans="1:26">
      <c r="A26" s="274"/>
      <c r="B26" s="262">
        <v>0.1111111111111111</v>
      </c>
      <c r="C26" s="256">
        <v>0</v>
      </c>
      <c r="D26" s="256">
        <v>2</v>
      </c>
      <c r="E26" s="257">
        <f>IF(C26&gt;0,$C$17*(C26-$A26),-1*($B26*$D$17))+IF(D26&gt;0,$D$17*(D26-$B26),-1*($C$17*$A26))+$H$15*(C26+D26-1)</f>
        <v>2.0659999999999998</v>
      </c>
      <c r="F26" s="258">
        <f>ROUND(+E26+$H$16,2)</f>
        <v>2.16</v>
      </c>
      <c r="G26" s="257">
        <f>+C26*$C$17+D26*$D$17+$H$15*(C26+D26-1)</f>
        <v>2.3179999999999996</v>
      </c>
      <c r="H26" s="259">
        <f>ROUND((G26-MAX(E26:F26))*100,1)</f>
        <v>15.8</v>
      </c>
      <c r="I26" s="259">
        <f>ROUND(H26/2,1)</f>
        <v>7.9</v>
      </c>
      <c r="J26" s="260" t="s">
        <v>36</v>
      </c>
      <c r="K26" s="275" t="str">
        <f>_xlfn.CONCAT(IF(C26&gt;0,_xlfn.CONCAT(C26,J26,"P"),""),IF(D26&gt;0,_xlfn.CONCAT(D26,J26,"L"),""))</f>
        <v>2GML</v>
      </c>
      <c r="R26" s="2"/>
      <c r="Z26" s="30"/>
    </row>
    <row r="27" spans="1:26">
      <c r="A27" s="274">
        <v>0</v>
      </c>
      <c r="B27" s="262">
        <v>0.1111111111111111</v>
      </c>
      <c r="C27" s="256">
        <v>0</v>
      </c>
      <c r="D27" s="256">
        <v>2</v>
      </c>
      <c r="E27" s="257">
        <f t="shared" si="3"/>
        <v>2.0659999999999998</v>
      </c>
      <c r="F27" s="258">
        <f t="shared" si="5"/>
        <v>2.16</v>
      </c>
      <c r="G27" s="257">
        <f t="shared" si="4"/>
        <v>2.3179999999999996</v>
      </c>
      <c r="H27" s="259">
        <f t="shared" si="2"/>
        <v>15.8</v>
      </c>
      <c r="I27" s="259">
        <f t="shared" si="0"/>
        <v>7.9</v>
      </c>
      <c r="J27" s="260" t="s">
        <v>41</v>
      </c>
      <c r="K27" s="275" t="str">
        <f t="shared" si="1"/>
        <v>2RL</v>
      </c>
      <c r="R27" s="2">
        <v>3</v>
      </c>
      <c r="S27" s="16" t="s">
        <v>23</v>
      </c>
      <c r="T27" s="16"/>
      <c r="U27" s="16"/>
      <c r="V27" s="16"/>
      <c r="X27" s="16"/>
      <c r="Y27" s="16"/>
      <c r="Z27" s="124"/>
    </row>
    <row r="28" spans="1:26">
      <c r="A28" s="247">
        <v>0.16666666666666666</v>
      </c>
      <c r="B28" s="262">
        <v>0.1111111111111111</v>
      </c>
      <c r="C28" s="276">
        <v>1</v>
      </c>
      <c r="D28" s="276">
        <v>1</v>
      </c>
      <c r="E28" s="277">
        <f>IF(C28&gt;0,$C$17*(C28-$A28),-1*($B28*$D$17))+IF(D28&gt;0,$D$17*(D28-$B28),-1*($C$17*$A28))+$H$15*(C28+D28-1)</f>
        <v>3.0429999999999997</v>
      </c>
      <c r="F28" s="278">
        <f t="shared" si="5"/>
        <v>3.13</v>
      </c>
      <c r="G28" s="277">
        <f t="shared" si="4"/>
        <v>3.5659999999999998</v>
      </c>
      <c r="H28" s="279">
        <f t="shared" si="2"/>
        <v>43.6</v>
      </c>
      <c r="I28" s="279">
        <f t="shared" si="0"/>
        <v>21.8</v>
      </c>
      <c r="J28" s="280"/>
      <c r="K28" s="281" t="str">
        <f t="shared" si="1"/>
        <v>1P1L</v>
      </c>
      <c r="R28" s="2"/>
      <c r="S28" t="s">
        <v>447</v>
      </c>
      <c r="T28" t="s">
        <v>448</v>
      </c>
      <c r="U28" s="28">
        <v>0</v>
      </c>
      <c r="V28" s="28">
        <f>1/4</f>
        <v>0.25</v>
      </c>
      <c r="W28" s="1" t="s">
        <v>449</v>
      </c>
      <c r="X28" t="s">
        <v>450</v>
      </c>
      <c r="Y28" s="1" t="s">
        <v>451</v>
      </c>
      <c r="Z28" s="3" t="s">
        <v>452</v>
      </c>
    </row>
    <row r="29" spans="1:26">
      <c r="A29" s="247">
        <v>0.16666666666666666</v>
      </c>
      <c r="B29" s="262">
        <v>0.1111111111111111</v>
      </c>
      <c r="C29" s="276">
        <v>1</v>
      </c>
      <c r="D29" s="276">
        <v>1</v>
      </c>
      <c r="E29" s="277">
        <f t="shared" si="3"/>
        <v>3.0429999999999997</v>
      </c>
      <c r="F29" s="278">
        <f t="shared" si="5"/>
        <v>3.13</v>
      </c>
      <c r="G29" s="277">
        <f t="shared" si="4"/>
        <v>3.5659999999999998</v>
      </c>
      <c r="H29" s="279">
        <f t="shared" si="2"/>
        <v>43.6</v>
      </c>
      <c r="I29" s="279">
        <f t="shared" si="0"/>
        <v>21.8</v>
      </c>
      <c r="J29" s="280" t="s">
        <v>41</v>
      </c>
      <c r="K29" s="281" t="str">
        <f t="shared" si="1"/>
        <v>1RP1RL</v>
      </c>
      <c r="Q29" t="s">
        <v>486</v>
      </c>
      <c r="R29" s="2" t="s">
        <v>455</v>
      </c>
      <c r="S29" s="120">
        <f>+S24</f>
        <v>2.3820000000000001</v>
      </c>
      <c r="T29" s="120">
        <f>+T24</f>
        <v>1.1339999999999999</v>
      </c>
      <c r="U29">
        <f>+U28*T29</f>
        <v>0</v>
      </c>
      <c r="V29">
        <f>+V28*T29</f>
        <v>0.28349999999999997</v>
      </c>
      <c r="W29" s="121">
        <f>(T29*R22+$AD$3*(R22-1))-U29*2+0.1</f>
        <v>3.6019999999999999</v>
      </c>
      <c r="X29" s="120">
        <f>+CEILING(W29+0, 0.05)</f>
        <v>3.6500000000000004</v>
      </c>
      <c r="Y29" s="121">
        <f>U29-(T29*R22+0.05*(R22-1)-X29)/2</f>
        <v>7.4000000000000288E-2</v>
      </c>
      <c r="Z29" s="122">
        <f>V29-(T29*R22+0.05*(R22-1)-X29)/2</f>
        <v>0.35750000000000026</v>
      </c>
    </row>
    <row r="30" spans="1:26" ht="15" thickBot="1">
      <c r="A30" s="274">
        <v>0</v>
      </c>
      <c r="B30" s="262">
        <v>0.1111111111111111</v>
      </c>
      <c r="C30" s="256">
        <v>0</v>
      </c>
      <c r="D30" s="256">
        <v>3</v>
      </c>
      <c r="E30" s="257">
        <f t="shared" si="3"/>
        <v>3.25</v>
      </c>
      <c r="F30" s="258">
        <f t="shared" si="5"/>
        <v>3.34</v>
      </c>
      <c r="G30" s="257">
        <f t="shared" si="4"/>
        <v>3.5019999999999998</v>
      </c>
      <c r="H30" s="259">
        <f t="shared" si="2"/>
        <v>16.2</v>
      </c>
      <c r="I30" s="259">
        <f t="shared" si="0"/>
        <v>8.1</v>
      </c>
      <c r="J30" s="260"/>
      <c r="K30" s="275" t="str">
        <f t="shared" si="1"/>
        <v>3L</v>
      </c>
      <c r="Q30" t="s">
        <v>487</v>
      </c>
      <c r="R30" s="125" t="s">
        <v>458</v>
      </c>
      <c r="S30" s="126">
        <f>+S25</f>
        <v>2.085</v>
      </c>
      <c r="T30" s="126">
        <f>+T25</f>
        <v>1.048</v>
      </c>
      <c r="U30" s="116">
        <f>+U28*T30</f>
        <v>0</v>
      </c>
      <c r="V30" s="116">
        <f>+V28*T30</f>
        <v>0.26200000000000001</v>
      </c>
      <c r="W30" s="127">
        <f>(T30*R22+$AD$3*(R22-1))-U30*2+0.1</f>
        <v>3.3440000000000003</v>
      </c>
      <c r="X30" s="128">
        <f>+CEILING(W30+0, 0.05)</f>
        <v>3.35</v>
      </c>
      <c r="Y30" s="127">
        <f>U30-(T30*R22+0.05*(R22-1)-X30)/2</f>
        <v>5.2999999999999936E-2</v>
      </c>
      <c r="Z30" s="129">
        <f>V30-(T30*R22+0.05*(R22-1)-X30)/2</f>
        <v>0.31499999999999995</v>
      </c>
    </row>
    <row r="31" spans="1:26" ht="15" thickBot="1">
      <c r="A31" s="274">
        <v>0</v>
      </c>
      <c r="B31" s="262">
        <v>0.1111111111111111</v>
      </c>
      <c r="C31" s="256">
        <v>0</v>
      </c>
      <c r="D31" s="256">
        <v>3</v>
      </c>
      <c r="E31" s="257">
        <f t="shared" si="3"/>
        <v>3.25</v>
      </c>
      <c r="F31" s="258">
        <f t="shared" si="5"/>
        <v>3.34</v>
      </c>
      <c r="G31" s="257">
        <f t="shared" si="4"/>
        <v>3.5019999999999998</v>
      </c>
      <c r="H31" s="259">
        <f t="shared" si="2"/>
        <v>16.2</v>
      </c>
      <c r="I31" s="259">
        <f t="shared" si="0"/>
        <v>8.1</v>
      </c>
      <c r="J31" s="260" t="s">
        <v>41</v>
      </c>
      <c r="K31" s="275" t="str">
        <f t="shared" si="1"/>
        <v>3RL</v>
      </c>
    </row>
    <row r="32" spans="1:26">
      <c r="A32" s="247">
        <v>0.16666666666666666</v>
      </c>
      <c r="B32" s="282">
        <v>0</v>
      </c>
      <c r="C32" s="263">
        <v>2</v>
      </c>
      <c r="D32" s="264">
        <v>0</v>
      </c>
      <c r="E32" s="265">
        <f>IF(C32&gt;0,$C$17*(C32-$A32),-1*($B32*$D$17))+IF(D32&gt;0,$D$17*(D32-$B32),-1*($C$17*$A32))+$H$15*(C32+D32-1)</f>
        <v>4.0199999999999996</v>
      </c>
      <c r="F32" s="266">
        <f>ROUND(+E32+$H$16,2)</f>
        <v>4.1100000000000003</v>
      </c>
      <c r="G32" s="265">
        <f t="shared" si="4"/>
        <v>4.8140000000000001</v>
      </c>
      <c r="H32" s="267">
        <f t="shared" si="2"/>
        <v>70.400000000000006</v>
      </c>
      <c r="I32" s="267">
        <f>ROUND(H32/2,1)</f>
        <v>35.200000000000003</v>
      </c>
      <c r="J32" s="268"/>
      <c r="K32" s="341" t="str">
        <f t="shared" si="1"/>
        <v>2P</v>
      </c>
      <c r="R32" s="117">
        <v>4</v>
      </c>
      <c r="S32" s="118" t="s">
        <v>488</v>
      </c>
      <c r="T32" s="118"/>
      <c r="U32" s="118"/>
      <c r="V32" s="118"/>
      <c r="W32" s="118"/>
      <c r="X32" s="118"/>
      <c r="Y32" s="118"/>
      <c r="Z32" s="119"/>
    </row>
    <row r="33" spans="1:36">
      <c r="A33" s="247">
        <v>0.16666666666666666</v>
      </c>
      <c r="B33" s="282">
        <v>0</v>
      </c>
      <c r="C33" s="263">
        <v>2</v>
      </c>
      <c r="D33" s="264">
        <v>0</v>
      </c>
      <c r="E33" s="265">
        <f>IF(C33&gt;0,$C$17*(C33-$A33),-1*($B33*$D$17))+IF(D33&gt;0,$D$17*(D33-$B33),-1*($C$17*$A33))+$H$15*(C33+D33-1)</f>
        <v>4.0199999999999996</v>
      </c>
      <c r="F33" s="266">
        <f t="shared" si="5"/>
        <v>4.1100000000000003</v>
      </c>
      <c r="G33" s="265">
        <f t="shared" si="4"/>
        <v>4.8140000000000001</v>
      </c>
      <c r="H33" s="267">
        <f t="shared" si="2"/>
        <v>70.400000000000006</v>
      </c>
      <c r="I33" s="267">
        <f t="shared" si="0"/>
        <v>35.200000000000003</v>
      </c>
      <c r="J33" s="268" t="s">
        <v>41</v>
      </c>
      <c r="K33" s="341" t="str">
        <f t="shared" si="1"/>
        <v>2RP</v>
      </c>
      <c r="R33" s="2"/>
      <c r="S33" t="s">
        <v>447</v>
      </c>
      <c r="T33" t="s">
        <v>448</v>
      </c>
      <c r="U33" s="28">
        <f>1/6</f>
        <v>0.16666666666666666</v>
      </c>
      <c r="V33" s="28">
        <f>1/4</f>
        <v>0.25</v>
      </c>
      <c r="W33" s="1" t="s">
        <v>449</v>
      </c>
      <c r="X33" t="s">
        <v>450</v>
      </c>
      <c r="Y33" s="1" t="s">
        <v>451</v>
      </c>
      <c r="Z33" s="3" t="s">
        <v>452</v>
      </c>
    </row>
    <row r="34" spans="1:36">
      <c r="A34" s="247">
        <v>0.16666666666666666</v>
      </c>
      <c r="B34" s="282"/>
      <c r="C34" s="263">
        <v>2</v>
      </c>
      <c r="D34" s="264">
        <v>0</v>
      </c>
      <c r="E34" s="265">
        <f>IF(C34&gt;0,$C$17*(C34-$A34),-1*($B34*$D$17))+IF(D34&gt;0,$D$17*(D34-$B34),-1*($C$17*$A34))+$H$15*(C34+D34-1)</f>
        <v>4.0199999999999996</v>
      </c>
      <c r="F34" s="266">
        <f t="shared" si="5"/>
        <v>4.1100000000000003</v>
      </c>
      <c r="G34" s="265">
        <f t="shared" si="4"/>
        <v>4.8140000000000001</v>
      </c>
      <c r="H34" s="267">
        <f>ROUND((G34-MAX(E34:F34))*100,1)</f>
        <v>70.400000000000006</v>
      </c>
      <c r="I34" s="267">
        <f>ROUND(H34/2,1)</f>
        <v>35.200000000000003</v>
      </c>
      <c r="J34" s="268" t="s">
        <v>36</v>
      </c>
      <c r="K34" s="341" t="str">
        <f t="shared" si="1"/>
        <v>2GMP</v>
      </c>
      <c r="Q34" t="s">
        <v>489</v>
      </c>
      <c r="R34" s="2" t="s">
        <v>455</v>
      </c>
      <c r="S34" s="120">
        <f>+S24</f>
        <v>2.3820000000000001</v>
      </c>
      <c r="T34" s="120">
        <f>+T24</f>
        <v>1.1339999999999999</v>
      </c>
      <c r="U34">
        <f>+U33*S34</f>
        <v>0.39700000000000002</v>
      </c>
      <c r="V34">
        <f>+V33*S34</f>
        <v>0.59550000000000003</v>
      </c>
      <c r="W34" s="121">
        <f>(S34*R32+$AD$3*(R32-1))-U34*2+0.1</f>
        <v>8.984</v>
      </c>
      <c r="X34" s="120">
        <f>+CEILING(W34, $AD$4)</f>
        <v>8.99</v>
      </c>
      <c r="Y34" s="121">
        <f>U34-(S34*R32+$AD$3*(R32-1)-X34)/2</f>
        <v>5.2999999999999714E-2</v>
      </c>
      <c r="Z34" s="122">
        <f>V34-(S34*R32+$AD$3*(R32-1)-X34)/2</f>
        <v>0.25149999999999972</v>
      </c>
    </row>
    <row r="35" spans="1:36">
      <c r="A35" s="274">
        <v>0</v>
      </c>
      <c r="B35" s="262">
        <v>0.1111111111111111</v>
      </c>
      <c r="C35" s="256">
        <v>0</v>
      </c>
      <c r="D35" s="256">
        <v>4</v>
      </c>
      <c r="E35" s="257">
        <f t="shared" si="3"/>
        <v>4.4339999999999993</v>
      </c>
      <c r="F35" s="258">
        <f t="shared" si="5"/>
        <v>4.5199999999999996</v>
      </c>
      <c r="G35" s="257">
        <f t="shared" si="4"/>
        <v>4.6859999999999999</v>
      </c>
      <c r="H35" s="259">
        <f t="shared" si="2"/>
        <v>16.600000000000001</v>
      </c>
      <c r="I35" s="259">
        <f t="shared" si="0"/>
        <v>8.3000000000000007</v>
      </c>
      <c r="J35" s="260"/>
      <c r="K35" s="275" t="str">
        <f t="shared" si="1"/>
        <v>4L</v>
      </c>
      <c r="Q35" t="s">
        <v>490</v>
      </c>
      <c r="R35" s="2" t="s">
        <v>458</v>
      </c>
      <c r="S35" s="120">
        <f>+S25</f>
        <v>2.085</v>
      </c>
      <c r="T35" s="120">
        <f>+T25</f>
        <v>1.048</v>
      </c>
      <c r="U35">
        <f>+U33*S35</f>
        <v>0.34749999999999998</v>
      </c>
      <c r="V35">
        <f>+V33*S35</f>
        <v>0.52124999999999999</v>
      </c>
      <c r="W35" s="121">
        <f>(S35*R32+$AD$3*(R32-1))-U35*2+0.1</f>
        <v>7.8949999999999996</v>
      </c>
      <c r="X35" s="123">
        <f>+CEILING(W35, $AD$4)</f>
        <v>7.9</v>
      </c>
      <c r="Y35" s="121">
        <f>U35-(S35*R32+$AD$3*(R32-1)-X35)/2</f>
        <v>5.2500000000000047E-2</v>
      </c>
      <c r="Z35" s="122">
        <f>V35-(S35*R32+$AD$3*(R32-1)-X35)/2</f>
        <v>0.22625000000000006</v>
      </c>
    </row>
    <row r="36" spans="1:36">
      <c r="A36" s="274">
        <v>0</v>
      </c>
      <c r="B36" s="262">
        <v>0.1111111111111111</v>
      </c>
      <c r="C36" s="256">
        <v>0</v>
      </c>
      <c r="D36" s="256">
        <v>4</v>
      </c>
      <c r="E36" s="257">
        <f t="shared" si="3"/>
        <v>4.4339999999999993</v>
      </c>
      <c r="F36" s="258">
        <f t="shared" si="5"/>
        <v>4.5199999999999996</v>
      </c>
      <c r="G36" s="257">
        <f t="shared" si="4"/>
        <v>4.6859999999999999</v>
      </c>
      <c r="H36" s="259">
        <f t="shared" si="2"/>
        <v>16.600000000000001</v>
      </c>
      <c r="I36" s="259">
        <f t="shared" si="0"/>
        <v>8.3000000000000007</v>
      </c>
      <c r="J36" s="260" t="s">
        <v>41</v>
      </c>
      <c r="K36" s="275" t="str">
        <f t="shared" si="1"/>
        <v>4RL</v>
      </c>
      <c r="R36" s="2"/>
      <c r="Z36" s="30"/>
    </row>
    <row r="37" spans="1:36">
      <c r="A37" s="247">
        <v>0.16666666666666666</v>
      </c>
      <c r="B37" s="262">
        <v>0.1111111111111111</v>
      </c>
      <c r="C37" s="283">
        <v>2</v>
      </c>
      <c r="D37" s="283">
        <v>1</v>
      </c>
      <c r="E37" s="284">
        <f t="shared" si="3"/>
        <v>5.4749999999999996</v>
      </c>
      <c r="F37" s="285">
        <f t="shared" si="5"/>
        <v>5.57</v>
      </c>
      <c r="G37" s="284">
        <f t="shared" si="4"/>
        <v>5.9979999999999993</v>
      </c>
      <c r="H37" s="286">
        <f t="shared" si="2"/>
        <v>42.8</v>
      </c>
      <c r="I37" s="286">
        <f t="shared" si="0"/>
        <v>21.4</v>
      </c>
      <c r="J37" s="287"/>
      <c r="K37" s="288" t="str">
        <f t="shared" si="1"/>
        <v>2P1L</v>
      </c>
      <c r="R37" s="2"/>
      <c r="S37" s="16" t="s">
        <v>491</v>
      </c>
      <c r="T37" s="16"/>
      <c r="U37" s="16"/>
      <c r="V37" s="16"/>
      <c r="X37" s="16"/>
      <c r="Y37" s="16"/>
      <c r="Z37" s="124"/>
    </row>
    <row r="38" spans="1:36">
      <c r="A38" s="289">
        <v>0</v>
      </c>
      <c r="B38" s="262">
        <v>0.1111111111111111</v>
      </c>
      <c r="C38" s="290">
        <v>0</v>
      </c>
      <c r="D38" s="290">
        <v>5</v>
      </c>
      <c r="E38" s="291">
        <f t="shared" si="3"/>
        <v>5.6179999999999994</v>
      </c>
      <c r="F38" s="292">
        <f t="shared" si="5"/>
        <v>5.71</v>
      </c>
      <c r="G38" s="291">
        <f t="shared" si="4"/>
        <v>5.87</v>
      </c>
      <c r="H38" s="293">
        <f t="shared" si="2"/>
        <v>16</v>
      </c>
      <c r="I38" s="293">
        <f t="shared" si="0"/>
        <v>8</v>
      </c>
      <c r="J38" s="294"/>
      <c r="K38" s="295" t="str">
        <f t="shared" si="1"/>
        <v>5L</v>
      </c>
      <c r="R38" s="2"/>
      <c r="S38" t="s">
        <v>447</v>
      </c>
      <c r="T38" t="s">
        <v>448</v>
      </c>
      <c r="U38" s="28">
        <v>0</v>
      </c>
      <c r="V38" s="28">
        <f>1/4</f>
        <v>0.25</v>
      </c>
      <c r="W38" s="1" t="s">
        <v>449</v>
      </c>
      <c r="X38" t="s">
        <v>450</v>
      </c>
      <c r="Y38" s="1" t="s">
        <v>451</v>
      </c>
      <c r="Z38" s="3" t="s">
        <v>452</v>
      </c>
    </row>
    <row r="39" spans="1:36">
      <c r="A39" s="247">
        <v>0.16666666666666666</v>
      </c>
      <c r="B39" s="296">
        <v>0</v>
      </c>
      <c r="C39" s="283">
        <v>3</v>
      </c>
      <c r="D39" s="283">
        <v>0</v>
      </c>
      <c r="E39" s="284">
        <f t="shared" si="3"/>
        <v>6.452</v>
      </c>
      <c r="F39" s="285">
        <f t="shared" si="5"/>
        <v>6.54</v>
      </c>
      <c r="G39" s="284">
        <f t="shared" si="4"/>
        <v>7.2460000000000004</v>
      </c>
      <c r="H39" s="286">
        <f t="shared" si="2"/>
        <v>70.599999999999994</v>
      </c>
      <c r="I39" s="286">
        <f t="shared" si="0"/>
        <v>35.299999999999997</v>
      </c>
      <c r="J39" s="287"/>
      <c r="K39" s="288" t="str">
        <f t="shared" si="1"/>
        <v>3P</v>
      </c>
      <c r="Q39" t="s">
        <v>492</v>
      </c>
      <c r="R39" s="2" t="s">
        <v>455</v>
      </c>
      <c r="S39" s="120">
        <f>+S34</f>
        <v>2.3820000000000001</v>
      </c>
      <c r="T39" s="120">
        <f>+T34</f>
        <v>1.1339999999999999</v>
      </c>
      <c r="U39">
        <f>+U38*T39</f>
        <v>0</v>
      </c>
      <c r="V39">
        <f>+V38*T39</f>
        <v>0.28349999999999997</v>
      </c>
      <c r="W39" s="121">
        <f>(T39*R32+$AD$3*(R32-1))-U39*2+0.1</f>
        <v>4.7859999999999996</v>
      </c>
      <c r="X39" s="120">
        <f>+CEILING(W39+0, 0.05)</f>
        <v>4.8000000000000007</v>
      </c>
      <c r="Y39" s="121">
        <f>U39-(T39*R32+0.05*(R32-1)-X39)/2</f>
        <v>5.7000000000000384E-2</v>
      </c>
      <c r="Z39" s="122">
        <f>V39-(T39*R32+0.05*(R32-1)-X39)/2</f>
        <v>0.34050000000000036</v>
      </c>
    </row>
    <row r="40" spans="1:36" ht="15" thickBot="1">
      <c r="A40" s="289">
        <v>0</v>
      </c>
      <c r="B40" s="262">
        <v>0.1111111111111111</v>
      </c>
      <c r="C40" s="290">
        <v>0</v>
      </c>
      <c r="D40" s="290">
        <v>6</v>
      </c>
      <c r="E40" s="291">
        <f t="shared" si="3"/>
        <v>6.8019999999999996</v>
      </c>
      <c r="F40" s="292">
        <f t="shared" si="5"/>
        <v>6.89</v>
      </c>
      <c r="G40" s="291">
        <f t="shared" si="4"/>
        <v>7.0539999999999994</v>
      </c>
      <c r="H40" s="293">
        <f t="shared" si="2"/>
        <v>16.399999999999999</v>
      </c>
      <c r="I40" s="293">
        <f t="shared" si="0"/>
        <v>8.1999999999999993</v>
      </c>
      <c r="J40" s="294"/>
      <c r="K40" s="295" t="str">
        <f t="shared" si="1"/>
        <v>6L</v>
      </c>
      <c r="Q40" t="s">
        <v>493</v>
      </c>
      <c r="R40" s="125" t="s">
        <v>458</v>
      </c>
      <c r="S40" s="126">
        <f>+S35</f>
        <v>2.085</v>
      </c>
      <c r="T40" s="126">
        <f>+T35</f>
        <v>1.048</v>
      </c>
      <c r="U40" s="116">
        <f>+U38*T40</f>
        <v>0</v>
      </c>
      <c r="V40" s="116">
        <f>+V38*T40</f>
        <v>0.26200000000000001</v>
      </c>
      <c r="W40" s="127">
        <f>(T40*R32+$AD$3*(R32-1))-U40*2+0.1</f>
        <v>4.4420000000000002</v>
      </c>
      <c r="X40" s="128">
        <f>+CEILING(W40+0, 0.05)</f>
        <v>4.45</v>
      </c>
      <c r="Y40" s="127">
        <f>U40-(T40*R32+0.05*(R32-1)-X40)/2</f>
        <v>5.3999999999999826E-2</v>
      </c>
      <c r="Z40" s="129">
        <f>V40-(T40*R32+0.05*(R32-1)-X40)/2</f>
        <v>0.31599999999999984</v>
      </c>
    </row>
    <row r="41" spans="1:36">
      <c r="A41" s="247">
        <v>0.16666666666666666</v>
      </c>
      <c r="B41" s="262">
        <v>0.1111111111111111</v>
      </c>
      <c r="C41" s="283">
        <v>3</v>
      </c>
      <c r="D41" s="283">
        <v>1</v>
      </c>
      <c r="E41" s="284">
        <f t="shared" si="3"/>
        <v>7.9070000000000009</v>
      </c>
      <c r="F41" s="285">
        <f t="shared" si="5"/>
        <v>8</v>
      </c>
      <c r="G41" s="284">
        <f t="shared" si="4"/>
        <v>8.4300000000000015</v>
      </c>
      <c r="H41" s="286">
        <f t="shared" si="2"/>
        <v>43</v>
      </c>
      <c r="I41" s="286">
        <f t="shared" si="0"/>
        <v>21.5</v>
      </c>
      <c r="J41" s="287"/>
      <c r="K41" s="288" t="str">
        <f t="shared" si="1"/>
        <v>3P1L</v>
      </c>
    </row>
    <row r="42" spans="1:36" ht="15" thickBot="1">
      <c r="A42" s="289">
        <v>0</v>
      </c>
      <c r="B42" s="262">
        <v>0.1111111111111111</v>
      </c>
      <c r="C42" s="290">
        <v>0</v>
      </c>
      <c r="D42" s="290">
        <v>7</v>
      </c>
      <c r="E42" s="291">
        <f t="shared" si="3"/>
        <v>7.9859999999999989</v>
      </c>
      <c r="F42" s="292">
        <f t="shared" si="5"/>
        <v>8.08</v>
      </c>
      <c r="G42" s="291">
        <f t="shared" si="4"/>
        <v>8.2379999999999995</v>
      </c>
      <c r="H42" s="293">
        <f t="shared" si="2"/>
        <v>15.8</v>
      </c>
      <c r="I42" s="293">
        <f t="shared" si="0"/>
        <v>7.9</v>
      </c>
      <c r="J42" s="294"/>
      <c r="K42" s="295" t="str">
        <f t="shared" si="1"/>
        <v>7L</v>
      </c>
      <c r="R42" s="596" t="s">
        <v>494</v>
      </c>
      <c r="S42" s="596"/>
      <c r="T42" s="596"/>
      <c r="U42" s="596"/>
      <c r="V42" s="596"/>
      <c r="W42" s="596"/>
      <c r="X42" s="596"/>
      <c r="Y42" s="596"/>
      <c r="Z42" s="596"/>
      <c r="AA42" s="596"/>
      <c r="AB42" s="596"/>
      <c r="AC42" s="596"/>
      <c r="AD42" s="596"/>
      <c r="AE42" s="596"/>
      <c r="AF42" s="596"/>
      <c r="AG42" s="596"/>
      <c r="AH42" s="596"/>
      <c r="AI42" s="596"/>
      <c r="AJ42" s="596"/>
    </row>
    <row r="43" spans="1:36">
      <c r="A43" s="247">
        <v>0.16666666666666666</v>
      </c>
      <c r="B43" s="296">
        <v>0</v>
      </c>
      <c r="C43" s="283">
        <v>4</v>
      </c>
      <c r="D43" s="283">
        <v>0</v>
      </c>
      <c r="E43" s="284">
        <f t="shared" si="3"/>
        <v>8.8840000000000003</v>
      </c>
      <c r="F43" s="285">
        <f t="shared" si="5"/>
        <v>8.9700000000000006</v>
      </c>
      <c r="G43" s="284">
        <f t="shared" si="4"/>
        <v>9.6780000000000008</v>
      </c>
      <c r="H43" s="286">
        <f t="shared" si="2"/>
        <v>70.8</v>
      </c>
      <c r="I43" s="286">
        <f t="shared" si="0"/>
        <v>35.4</v>
      </c>
      <c r="J43" s="287"/>
      <c r="K43" s="288" t="str">
        <f t="shared" si="1"/>
        <v>4P</v>
      </c>
      <c r="R43" s="117">
        <v>1</v>
      </c>
      <c r="S43" s="118" t="s">
        <v>495</v>
      </c>
      <c r="T43" s="118"/>
      <c r="U43" s="118"/>
      <c r="V43" s="118"/>
      <c r="W43" s="118"/>
      <c r="X43" s="118"/>
      <c r="Y43" s="118"/>
      <c r="Z43" s="119"/>
    </row>
    <row r="44" spans="1:36" ht="15" thickBot="1">
      <c r="A44" s="289">
        <v>0</v>
      </c>
      <c r="B44" s="262">
        <v>0.1111111111111111</v>
      </c>
      <c r="C44" s="290">
        <v>0</v>
      </c>
      <c r="D44" s="290">
        <v>8</v>
      </c>
      <c r="E44" s="291">
        <f t="shared" si="3"/>
        <v>9.17</v>
      </c>
      <c r="F44" s="292">
        <f t="shared" si="5"/>
        <v>9.26</v>
      </c>
      <c r="G44" s="291">
        <f t="shared" si="4"/>
        <v>9.4219999999999988</v>
      </c>
      <c r="H44" s="293">
        <f t="shared" si="2"/>
        <v>16.2</v>
      </c>
      <c r="I44" s="293">
        <f t="shared" si="0"/>
        <v>8.1</v>
      </c>
      <c r="J44" s="294"/>
      <c r="K44" s="297" t="str">
        <f t="shared" si="1"/>
        <v>8L</v>
      </c>
      <c r="R44" s="2"/>
      <c r="S44" t="s">
        <v>447</v>
      </c>
      <c r="T44" t="s">
        <v>448</v>
      </c>
      <c r="U44" s="28">
        <f>1/6</f>
        <v>0.16666666666666666</v>
      </c>
      <c r="V44" s="28">
        <f>1/4</f>
        <v>0.25</v>
      </c>
      <c r="W44" s="1" t="s">
        <v>449</v>
      </c>
      <c r="X44" t="s">
        <v>450</v>
      </c>
      <c r="Y44" s="1" t="s">
        <v>451</v>
      </c>
      <c r="Z44" s="3" t="s">
        <v>452</v>
      </c>
    </row>
    <row r="45" spans="1:36">
      <c r="Q45" t="s">
        <v>496</v>
      </c>
      <c r="R45" s="2" t="s">
        <v>455</v>
      </c>
      <c r="S45" s="120">
        <v>1.65</v>
      </c>
      <c r="T45" s="120">
        <v>0.99199999999999999</v>
      </c>
      <c r="U45">
        <f>+U44*S45</f>
        <v>0.27499999999999997</v>
      </c>
      <c r="V45">
        <f>+V44*S45</f>
        <v>0.41249999999999998</v>
      </c>
      <c r="W45" s="121">
        <f>(S45*R43+$AD$3*(R43-1))-U45*2+0.1</f>
        <v>1.2000000000000002</v>
      </c>
      <c r="X45" s="120">
        <f>+CEILING(W45, $AD$4)</f>
        <v>1.2</v>
      </c>
      <c r="Y45" s="121">
        <f>U45-(S45*R43+$AD$3*(R43-1)-X45)/2</f>
        <v>4.9999999999999989E-2</v>
      </c>
      <c r="Z45" s="122">
        <f>V45-(S45*R43+$AD$3*(R43-1)-X45)/2</f>
        <v>0.1875</v>
      </c>
      <c r="AB45" s="25"/>
      <c r="AC45" s="25"/>
    </row>
    <row r="46" spans="1:36">
      <c r="Q46" t="s">
        <v>497</v>
      </c>
      <c r="R46" s="2" t="s">
        <v>458</v>
      </c>
      <c r="S46" s="120">
        <v>1.675</v>
      </c>
      <c r="T46" s="120">
        <v>1.048</v>
      </c>
      <c r="U46">
        <f>+U44*S46</f>
        <v>0.27916666666666667</v>
      </c>
      <c r="V46">
        <f>+V44*S46</f>
        <v>0.41875000000000001</v>
      </c>
      <c r="W46" s="121">
        <f>(S46*R43+$AD$3*(R43-1))-U46*2+0.1</f>
        <v>1.2166666666666668</v>
      </c>
      <c r="X46" s="123">
        <f>+CEILING(W46, $AD$4)</f>
        <v>1.22</v>
      </c>
      <c r="Y46" s="121">
        <f>U46-(S46*R43+$AD$3*(R43-1)-X46)/2</f>
        <v>5.1666666666666639E-2</v>
      </c>
      <c r="Z46" s="122">
        <f>V46-(S46*R43+$AD$3*(R43-1)-X46)/2</f>
        <v>0.19124999999999998</v>
      </c>
    </row>
    <row r="47" spans="1:36">
      <c r="R47" s="2"/>
      <c r="Z47" s="30"/>
    </row>
    <row r="48" spans="1:36">
      <c r="R48" s="2"/>
      <c r="S48" s="16" t="s">
        <v>498</v>
      </c>
      <c r="T48" s="16"/>
      <c r="U48" s="16"/>
      <c r="V48" s="16"/>
      <c r="X48" s="16"/>
      <c r="Y48" s="16"/>
      <c r="Z48" s="124"/>
    </row>
    <row r="49" spans="17:26">
      <c r="R49" s="2"/>
      <c r="S49" t="s">
        <v>447</v>
      </c>
      <c r="T49" t="s">
        <v>448</v>
      </c>
      <c r="U49" s="28">
        <v>0</v>
      </c>
      <c r="V49" s="28">
        <f>1/4</f>
        <v>0.25</v>
      </c>
      <c r="W49" s="1" t="s">
        <v>449</v>
      </c>
      <c r="X49" t="s">
        <v>450</v>
      </c>
      <c r="Y49" s="1" t="s">
        <v>451</v>
      </c>
      <c r="Z49" s="3" t="s">
        <v>452</v>
      </c>
    </row>
    <row r="50" spans="17:26">
      <c r="Q50" t="s">
        <v>499</v>
      </c>
      <c r="R50" s="2" t="s">
        <v>455</v>
      </c>
      <c r="S50" s="120">
        <f>+S45</f>
        <v>1.65</v>
      </c>
      <c r="T50" s="120">
        <f>+T45</f>
        <v>0.99199999999999999</v>
      </c>
      <c r="U50">
        <f>+U49*T50</f>
        <v>0</v>
      </c>
      <c r="V50">
        <f>+V49*T50</f>
        <v>0.248</v>
      </c>
      <c r="W50" s="121">
        <f>(T50*R43+$AD$3*(R43-1))-U50*2+0.1</f>
        <v>1.0920000000000001</v>
      </c>
      <c r="X50" s="120">
        <f>+CEILING(W50+0, 0.05)</f>
        <v>1.1000000000000001</v>
      </c>
      <c r="Y50" s="121">
        <f>U50-(T50*R43+0.05*(R43-1)-X50)/2</f>
        <v>5.4000000000000048E-2</v>
      </c>
      <c r="Z50" s="122">
        <f>V50-(T50*R43+0.05*(R43-1)-X50)/2</f>
        <v>0.30200000000000005</v>
      </c>
    </row>
    <row r="51" spans="17:26" ht="15" thickBot="1">
      <c r="Q51" t="s">
        <v>500</v>
      </c>
      <c r="R51" s="125" t="s">
        <v>458</v>
      </c>
      <c r="S51" s="126">
        <f>+S46</f>
        <v>1.675</v>
      </c>
      <c r="T51" s="126">
        <f>+T46</f>
        <v>1.048</v>
      </c>
      <c r="U51" s="116">
        <f>+U49*T51</f>
        <v>0</v>
      </c>
      <c r="V51" s="116">
        <f>+V49*T51</f>
        <v>0.26200000000000001</v>
      </c>
      <c r="W51" s="127">
        <f>(T51*R43+$AD$3*(R43-1))-U51*2+0.1</f>
        <v>1.1480000000000001</v>
      </c>
      <c r="X51" s="128">
        <f>+CEILING(W51+0, 0.05)</f>
        <v>1.1500000000000001</v>
      </c>
      <c r="Y51" s="127">
        <f>U51-(T51*R43+0.05*(R43-1)-X51)/2</f>
        <v>5.1000000000000045E-2</v>
      </c>
      <c r="Z51" s="129">
        <f>V51-(T51*R43+0.05*(R43-1)-X51)/2</f>
        <v>0.31300000000000006</v>
      </c>
    </row>
    <row r="52" spans="17:26" ht="15" thickBot="1"/>
    <row r="53" spans="17:26">
      <c r="R53" s="117">
        <v>2</v>
      </c>
      <c r="S53" s="118" t="s">
        <v>501</v>
      </c>
      <c r="T53" s="118"/>
      <c r="U53" s="118"/>
      <c r="V53" s="118"/>
      <c r="W53" s="118"/>
      <c r="X53" s="118"/>
      <c r="Y53" s="118"/>
      <c r="Z53" s="119"/>
    </row>
    <row r="54" spans="17:26">
      <c r="R54" s="2"/>
      <c r="S54" t="s">
        <v>447</v>
      </c>
      <c r="T54" t="s">
        <v>448</v>
      </c>
      <c r="U54" s="28">
        <f>1/6</f>
        <v>0.16666666666666666</v>
      </c>
      <c r="V54" s="28">
        <f>1/4</f>
        <v>0.25</v>
      </c>
      <c r="W54" s="1" t="s">
        <v>449</v>
      </c>
      <c r="X54" t="s">
        <v>450</v>
      </c>
      <c r="Y54" s="1" t="s">
        <v>451</v>
      </c>
      <c r="Z54" s="3" t="s">
        <v>452</v>
      </c>
    </row>
    <row r="55" spans="17:26">
      <c r="Q55" t="s">
        <v>502</v>
      </c>
      <c r="R55" s="2" t="s">
        <v>455</v>
      </c>
      <c r="S55" s="120">
        <f>+S45</f>
        <v>1.65</v>
      </c>
      <c r="T55" s="120">
        <f>+T45</f>
        <v>0.99199999999999999</v>
      </c>
      <c r="U55">
        <f>+U54*S55</f>
        <v>0.27499999999999997</v>
      </c>
      <c r="V55">
        <f>+V54*S55</f>
        <v>0.41249999999999998</v>
      </c>
      <c r="W55" s="121">
        <f>(S55*R53+$AD$3*(R53-1))-U55*2+0.1</f>
        <v>2.9</v>
      </c>
      <c r="X55" s="120">
        <f>+CEILING(W55, $AD$4)</f>
        <v>2.9</v>
      </c>
      <c r="Y55" s="121">
        <f>U55-(S55*R53+$AD$3*(R53-1)-X55)/2</f>
        <v>5.00000000000001E-2</v>
      </c>
      <c r="Z55" s="122">
        <f>V55-(S55*R53+$AD$3*(R53-1)-X55)/2</f>
        <v>0.18750000000000011</v>
      </c>
    </row>
    <row r="56" spans="17:26">
      <c r="Q56" t="s">
        <v>503</v>
      </c>
      <c r="R56" s="2" t="s">
        <v>458</v>
      </c>
      <c r="S56" s="120">
        <f>+S46</f>
        <v>1.675</v>
      </c>
      <c r="T56" s="120">
        <f>+T46</f>
        <v>1.048</v>
      </c>
      <c r="U56">
        <f>+U54*S56</f>
        <v>0.27916666666666667</v>
      </c>
      <c r="V56">
        <f>+V54*S56</f>
        <v>0.41875000000000001</v>
      </c>
      <c r="W56" s="121">
        <f>(S56*R53+$AD$3*(R53-1))-U56*2+0.1</f>
        <v>2.9416666666666669</v>
      </c>
      <c r="X56" s="123">
        <f>+CEILING(W56, $AD$4)</f>
        <v>2.95</v>
      </c>
      <c r="Y56" s="121">
        <f>U56-(S56*R53+$AD$3*(R53-1)-X56)/2</f>
        <v>5.4166666666666807E-2</v>
      </c>
      <c r="Z56" s="122">
        <f>V56-(S56*R53+$AD$3*(R53-1)-X56)/2</f>
        <v>0.19375000000000014</v>
      </c>
    </row>
    <row r="57" spans="17:26">
      <c r="R57" s="2"/>
      <c r="Z57" s="30"/>
    </row>
    <row r="58" spans="17:26">
      <c r="R58" s="2"/>
      <c r="S58" s="16" t="s">
        <v>504</v>
      </c>
      <c r="T58" s="16"/>
      <c r="U58" s="16"/>
      <c r="V58" s="16"/>
      <c r="X58" s="16"/>
      <c r="Y58" s="16"/>
      <c r="Z58" s="124"/>
    </row>
    <row r="59" spans="17:26">
      <c r="R59" s="2"/>
      <c r="S59" t="s">
        <v>447</v>
      </c>
      <c r="T59" t="s">
        <v>448</v>
      </c>
      <c r="U59" s="28">
        <v>0</v>
      </c>
      <c r="V59" s="28">
        <f>1/4</f>
        <v>0.25</v>
      </c>
      <c r="W59" s="1" t="s">
        <v>449</v>
      </c>
      <c r="X59" t="s">
        <v>450</v>
      </c>
      <c r="Y59" s="1" t="s">
        <v>451</v>
      </c>
      <c r="Z59" s="3" t="s">
        <v>452</v>
      </c>
    </row>
    <row r="60" spans="17:26">
      <c r="Q60" t="s">
        <v>505</v>
      </c>
      <c r="R60" s="2" t="s">
        <v>455</v>
      </c>
      <c r="S60" s="120">
        <f>+S50</f>
        <v>1.65</v>
      </c>
      <c r="T60" s="120">
        <f>+T50</f>
        <v>0.99199999999999999</v>
      </c>
      <c r="U60">
        <f>+U59*T60</f>
        <v>0</v>
      </c>
      <c r="V60">
        <f>+V59*T60</f>
        <v>0.248</v>
      </c>
      <c r="W60" s="121">
        <f>(T60*R53+$AD$3*(R53-1))-U60*2+0.1</f>
        <v>2.1339999999999999</v>
      </c>
      <c r="X60" s="120">
        <f>+CEILING(W60+0, 0.05)</f>
        <v>2.15</v>
      </c>
      <c r="Y60" s="121">
        <f>U60-(T60*R53+0.05*(R53-1)-X60)/2</f>
        <v>5.8000000000000052E-2</v>
      </c>
      <c r="Z60" s="122">
        <f>V60-(T60*R53+0.05*(R53-1)-X60)/2</f>
        <v>0.30600000000000005</v>
      </c>
    </row>
    <row r="61" spans="17:26" ht="15" thickBot="1">
      <c r="Q61" t="s">
        <v>506</v>
      </c>
      <c r="R61" s="125" t="s">
        <v>458</v>
      </c>
      <c r="S61" s="126">
        <f>+S51</f>
        <v>1.675</v>
      </c>
      <c r="T61" s="126">
        <f>+T51</f>
        <v>1.048</v>
      </c>
      <c r="U61" s="116">
        <f>+U59*T61</f>
        <v>0</v>
      </c>
      <c r="V61" s="116">
        <f>+V59*T61</f>
        <v>0.26200000000000001</v>
      </c>
      <c r="W61" s="127">
        <f>(T61*R53+$AD$3*(R53-1))-U61*2+0.1</f>
        <v>2.246</v>
      </c>
      <c r="X61" s="128">
        <f>+CEILING(W61+0, 0.05)</f>
        <v>2.25</v>
      </c>
      <c r="Y61" s="127">
        <f>U61-(T61*R53+0.05*(R53-1)-X61)/2</f>
        <v>5.2000000000000046E-2</v>
      </c>
      <c r="Z61" s="129">
        <f>V61-(T61*R53+0.05*(R53-1)-X61)/2</f>
        <v>0.31400000000000006</v>
      </c>
    </row>
    <row r="62" spans="17:26" ht="15" thickBot="1"/>
    <row r="63" spans="17:26">
      <c r="R63" s="117">
        <v>3</v>
      </c>
      <c r="S63" s="118" t="s">
        <v>22</v>
      </c>
      <c r="T63" s="118"/>
      <c r="U63" s="118"/>
      <c r="V63" s="118"/>
      <c r="W63" s="118"/>
      <c r="X63" s="118"/>
      <c r="Y63" s="118"/>
      <c r="Z63" s="119"/>
    </row>
    <row r="64" spans="17:26">
      <c r="R64" s="2"/>
      <c r="S64" t="s">
        <v>447</v>
      </c>
      <c r="T64" t="s">
        <v>448</v>
      </c>
      <c r="U64" s="28">
        <f>1/6</f>
        <v>0.16666666666666666</v>
      </c>
      <c r="V64" s="28">
        <f>1/4</f>
        <v>0.25</v>
      </c>
      <c r="W64" s="1" t="s">
        <v>449</v>
      </c>
      <c r="X64" t="s">
        <v>450</v>
      </c>
      <c r="Y64" s="1" t="s">
        <v>451</v>
      </c>
      <c r="Z64" s="3" t="s">
        <v>452</v>
      </c>
    </row>
    <row r="65" spans="17:26">
      <c r="Q65" t="s">
        <v>507</v>
      </c>
      <c r="R65" s="2" t="s">
        <v>455</v>
      </c>
      <c r="S65" s="120">
        <f>+S45</f>
        <v>1.65</v>
      </c>
      <c r="T65" s="120">
        <f>+T45</f>
        <v>0.99199999999999999</v>
      </c>
      <c r="U65">
        <f>+U64*S65</f>
        <v>0.27499999999999997</v>
      </c>
      <c r="V65">
        <f>+V64*S65</f>
        <v>0.41249999999999998</v>
      </c>
      <c r="W65" s="121">
        <f>(S65*R63+$AD$3*(R63-1))-U65*2+0.1</f>
        <v>4.5999999999999988</v>
      </c>
      <c r="X65" s="120">
        <f>+CEILING(W65, $AD$4)</f>
        <v>4.6000000000000005</v>
      </c>
      <c r="Y65" s="121">
        <f>U65-(S65*R63+$AD$3*(R63-1)-X65)/2</f>
        <v>5.0000000000000766E-2</v>
      </c>
      <c r="Z65" s="122">
        <f>V65-(S65*R63+$AD$3*(R63-1)-X65)/2</f>
        <v>0.18750000000000078</v>
      </c>
    </row>
    <row r="66" spans="17:26">
      <c r="Q66" t="s">
        <v>508</v>
      </c>
      <c r="R66" s="2" t="s">
        <v>458</v>
      </c>
      <c r="S66" s="120">
        <f>+S46</f>
        <v>1.675</v>
      </c>
      <c r="T66" s="120">
        <f>+T46</f>
        <v>1.048</v>
      </c>
      <c r="U66">
        <f>+U64*S66</f>
        <v>0.27916666666666667</v>
      </c>
      <c r="V66">
        <f>+V64*S66</f>
        <v>0.41875000000000001</v>
      </c>
      <c r="W66" s="121">
        <f>(S66*R63+$AD$3*(R63-1))-U66*2+0.1</f>
        <v>4.6666666666666661</v>
      </c>
      <c r="X66" s="123">
        <f>+CEILING(W66, $AD$4)</f>
        <v>4.67</v>
      </c>
      <c r="Y66" s="121">
        <f>U66-(S66*R63+$AD$3*(R63-1)-X66)/2</f>
        <v>5.1666666666666639E-2</v>
      </c>
      <c r="Z66" s="122">
        <f>V66-(S66*R63+$AD$3*(R63-1)-X66)/2</f>
        <v>0.19124999999999998</v>
      </c>
    </row>
    <row r="67" spans="17:26">
      <c r="R67" s="2"/>
      <c r="Z67" s="30"/>
    </row>
    <row r="68" spans="17:26">
      <c r="R68" s="2">
        <v>3</v>
      </c>
      <c r="S68" s="16" t="s">
        <v>23</v>
      </c>
      <c r="T68" s="16"/>
      <c r="U68" s="16"/>
      <c r="V68" s="16"/>
      <c r="X68" s="16"/>
      <c r="Y68" s="16"/>
      <c r="Z68" s="124"/>
    </row>
    <row r="69" spans="17:26">
      <c r="R69" s="2"/>
      <c r="S69" t="s">
        <v>447</v>
      </c>
      <c r="T69" t="s">
        <v>448</v>
      </c>
      <c r="U69" s="28">
        <v>0</v>
      </c>
      <c r="V69" s="28">
        <f>1/4</f>
        <v>0.25</v>
      </c>
      <c r="W69" s="1" t="s">
        <v>449</v>
      </c>
      <c r="X69" t="s">
        <v>450</v>
      </c>
      <c r="Y69" s="1" t="s">
        <v>451</v>
      </c>
      <c r="Z69" s="3" t="s">
        <v>452</v>
      </c>
    </row>
    <row r="70" spans="17:26">
      <c r="Q70" t="s">
        <v>509</v>
      </c>
      <c r="R70" s="2" t="s">
        <v>455</v>
      </c>
      <c r="S70" s="120">
        <f>+S65</f>
        <v>1.65</v>
      </c>
      <c r="T70" s="120">
        <f>+T65</f>
        <v>0.99199999999999999</v>
      </c>
      <c r="U70">
        <f>+U69*T70</f>
        <v>0</v>
      </c>
      <c r="V70">
        <f>+V69*T70</f>
        <v>0.248</v>
      </c>
      <c r="W70" s="121">
        <f>(T70*R63+$AD$3*(R63-1))-U70*2+0.1</f>
        <v>3.1760000000000002</v>
      </c>
      <c r="X70" s="120">
        <f>+CEILING(W70+0, 0.05)</f>
        <v>3.2</v>
      </c>
      <c r="Y70" s="121">
        <f>U70-(T70*R63+0.05*(R63-1)-X70)/2</f>
        <v>6.2000000000000055E-2</v>
      </c>
      <c r="Z70" s="122">
        <f>V70-(T70*R63+0.05*(R63-1)-X70)/2</f>
        <v>0.31000000000000005</v>
      </c>
    </row>
    <row r="71" spans="17:26" ht="15" thickBot="1">
      <c r="Q71" t="s">
        <v>510</v>
      </c>
      <c r="R71" s="125" t="s">
        <v>458</v>
      </c>
      <c r="S71" s="126">
        <f>+S66</f>
        <v>1.675</v>
      </c>
      <c r="T71" s="126">
        <f>+T66</f>
        <v>1.048</v>
      </c>
      <c r="U71" s="116">
        <f>+U69*T71</f>
        <v>0</v>
      </c>
      <c r="V71" s="116">
        <f>+V69*T71</f>
        <v>0.26200000000000001</v>
      </c>
      <c r="W71" s="127">
        <f>(T71*R63+$AD$3*(R63-1))-U71*2+0.1</f>
        <v>3.3440000000000003</v>
      </c>
      <c r="X71" s="128">
        <f>+CEILING(W71+0, 0.05)</f>
        <v>3.35</v>
      </c>
      <c r="Y71" s="127">
        <f>U71-(T71*R63+0.05*(R63-1)-X71)/2</f>
        <v>5.2999999999999936E-2</v>
      </c>
      <c r="Z71" s="129">
        <f>V71-(T71*R63+0.05*(R63-1)-X71)/2</f>
        <v>0.31499999999999995</v>
      </c>
    </row>
    <row r="72" spans="17:26" ht="15" thickBot="1"/>
    <row r="73" spans="17:26">
      <c r="R73" s="117">
        <v>4</v>
      </c>
      <c r="S73" s="130" t="s">
        <v>22</v>
      </c>
      <c r="T73" s="118"/>
      <c r="U73" s="118"/>
      <c r="V73" s="118"/>
      <c r="W73" s="118"/>
      <c r="X73" s="118"/>
      <c r="Y73" s="118"/>
      <c r="Z73" s="119"/>
    </row>
    <row r="74" spans="17:26">
      <c r="R74" s="2"/>
      <c r="S74" t="s">
        <v>447</v>
      </c>
      <c r="T74" t="s">
        <v>448</v>
      </c>
      <c r="U74" s="28">
        <f>1/6</f>
        <v>0.16666666666666666</v>
      </c>
      <c r="V74" s="28">
        <f>1/4</f>
        <v>0.25</v>
      </c>
      <c r="W74" s="1" t="s">
        <v>449</v>
      </c>
      <c r="X74" t="s">
        <v>450</v>
      </c>
      <c r="Y74" s="1" t="s">
        <v>451</v>
      </c>
      <c r="Z74" s="3" t="s">
        <v>452</v>
      </c>
    </row>
    <row r="75" spans="17:26">
      <c r="Q75" t="s">
        <v>511</v>
      </c>
      <c r="R75" s="2" t="s">
        <v>455</v>
      </c>
      <c r="S75" s="120">
        <f>+S65</f>
        <v>1.65</v>
      </c>
      <c r="T75" s="120">
        <f>+T65</f>
        <v>0.99199999999999999</v>
      </c>
      <c r="U75">
        <f>+U74*S75</f>
        <v>0.27499999999999997</v>
      </c>
      <c r="V75">
        <f>+V74*S75</f>
        <v>0.41249999999999998</v>
      </c>
      <c r="W75" s="121">
        <f>(S75*R73+$AD$3*(R73-1))-U75*2+0.1</f>
        <v>6.3</v>
      </c>
      <c r="X75" s="120">
        <f>+CEILING(W75, $AD$4)</f>
        <v>6.3</v>
      </c>
      <c r="Y75" s="121">
        <f>U75-(S75*R73+$AD$3*(R73-1)-X75)/2</f>
        <v>4.9999999999999878E-2</v>
      </c>
      <c r="Z75" s="122">
        <f>V75-(S75*R73+$AD$3*(R73-1)-X75)/2</f>
        <v>0.18749999999999989</v>
      </c>
    </row>
    <row r="76" spans="17:26">
      <c r="Q76" t="s">
        <v>512</v>
      </c>
      <c r="R76" s="2" t="s">
        <v>458</v>
      </c>
      <c r="S76" s="120">
        <f>+S66</f>
        <v>1.675</v>
      </c>
      <c r="T76" s="120">
        <f>+T66</f>
        <v>1.048</v>
      </c>
      <c r="U76">
        <f>+U74*S76</f>
        <v>0.27916666666666667</v>
      </c>
      <c r="V76">
        <f>+V74*S76</f>
        <v>0.41875000000000001</v>
      </c>
      <c r="W76" s="121">
        <f>(S76*R73+$AD$3*(R73-1))-U76*2+0.1</f>
        <v>6.3916666666666666</v>
      </c>
      <c r="X76" s="123">
        <f>+CEILING(W76, $AD$4)</f>
        <v>6.4</v>
      </c>
      <c r="Y76" s="121">
        <f>U76-(S76*R73+$AD$3*(R73-1)-X76)/2</f>
        <v>5.4166666666666585E-2</v>
      </c>
      <c r="Z76" s="122">
        <f>V76-(S76*R73+$AD$3*(R73-1)-X76)/2</f>
        <v>0.19374999999999992</v>
      </c>
    </row>
    <row r="77" spans="17:26">
      <c r="R77" s="2"/>
      <c r="Z77" s="30"/>
    </row>
    <row r="78" spans="17:26">
      <c r="R78" s="2">
        <v>4</v>
      </c>
      <c r="S78" s="16" t="s">
        <v>23</v>
      </c>
      <c r="T78" s="16"/>
      <c r="U78" s="16"/>
      <c r="V78" s="16"/>
      <c r="X78" s="16"/>
      <c r="Y78" s="16"/>
      <c r="Z78" s="124"/>
    </row>
    <row r="79" spans="17:26">
      <c r="R79" s="2"/>
      <c r="S79" t="s">
        <v>447</v>
      </c>
      <c r="T79" t="s">
        <v>448</v>
      </c>
      <c r="U79" s="28">
        <v>0</v>
      </c>
      <c r="V79" s="28">
        <f>1/4</f>
        <v>0.25</v>
      </c>
      <c r="W79" s="1" t="s">
        <v>449</v>
      </c>
      <c r="X79" t="s">
        <v>450</v>
      </c>
      <c r="Y79" s="1" t="s">
        <v>451</v>
      </c>
      <c r="Z79" s="3" t="s">
        <v>452</v>
      </c>
    </row>
    <row r="80" spans="17:26">
      <c r="Q80" t="s">
        <v>513</v>
      </c>
      <c r="R80" s="2" t="s">
        <v>455</v>
      </c>
      <c r="S80" s="120">
        <f>+S75</f>
        <v>1.65</v>
      </c>
      <c r="T80" s="120">
        <f>+T75</f>
        <v>0.99199999999999999</v>
      </c>
      <c r="U80">
        <f>+U79*T80</f>
        <v>0</v>
      </c>
      <c r="V80">
        <f>+V79*T80</f>
        <v>0.248</v>
      </c>
      <c r="W80" s="121">
        <f>(T80*R73+$AD$3*(R73-1))-U80*2+0.1</f>
        <v>4.218</v>
      </c>
      <c r="X80" s="120">
        <f>+CEILING(W80+0, 0.05)</f>
        <v>4.25</v>
      </c>
      <c r="Y80" s="121">
        <f>U80-(T80*R73+0.05*(R73-1)-X80)/2</f>
        <v>6.5999999999999837E-2</v>
      </c>
      <c r="Z80" s="122">
        <f>V80-(T80*R73+0.05*(R73-1)-X80)/2</f>
        <v>0.31399999999999983</v>
      </c>
    </row>
    <row r="81" spans="17:56" ht="15" thickBot="1">
      <c r="Q81" t="s">
        <v>514</v>
      </c>
      <c r="R81" s="125" t="s">
        <v>458</v>
      </c>
      <c r="S81" s="126">
        <f>+S76</f>
        <v>1.675</v>
      </c>
      <c r="T81" s="126">
        <f>+T76</f>
        <v>1.048</v>
      </c>
      <c r="U81" s="116">
        <f>+U79*T81</f>
        <v>0</v>
      </c>
      <c r="V81" s="116">
        <f>+V79*T81</f>
        <v>0.26200000000000001</v>
      </c>
      <c r="W81" s="127">
        <f>(T81*R73+$AD$3*(R73-1))-U81*2+0.1</f>
        <v>4.4420000000000002</v>
      </c>
      <c r="X81" s="128">
        <f>+CEILING(W81+0, 0.05)</f>
        <v>4.45</v>
      </c>
      <c r="Y81" s="127">
        <f>U81-(T81*R73+0.05*(R73-1)-X81)/2</f>
        <v>5.3999999999999826E-2</v>
      </c>
      <c r="Z81" s="129">
        <f>V81-(T81*R73+0.05*(R73-1)-X81)/2</f>
        <v>0.31599999999999984</v>
      </c>
    </row>
    <row r="83" spans="17:56">
      <c r="S83" t="s">
        <v>429</v>
      </c>
      <c r="T83">
        <v>3.5</v>
      </c>
      <c r="U83">
        <f t="shared" ref="U83:Z83" si="6">+T83+0.01</f>
        <v>3.51</v>
      </c>
      <c r="V83">
        <f t="shared" si="6"/>
        <v>3.5199999999999996</v>
      </c>
      <c r="W83">
        <f t="shared" si="6"/>
        <v>3.5299999999999994</v>
      </c>
      <c r="X83">
        <f t="shared" si="6"/>
        <v>3.5399999999999991</v>
      </c>
      <c r="Y83">
        <f t="shared" si="6"/>
        <v>3.5499999999999989</v>
      </c>
      <c r="Z83">
        <f t="shared" si="6"/>
        <v>3.5599999999999987</v>
      </c>
      <c r="AB83">
        <f>+Z83+0.01</f>
        <v>3.5699999999999985</v>
      </c>
      <c r="AC83">
        <f>+AB83+0.01</f>
        <v>3.5799999999999983</v>
      </c>
      <c r="AD83">
        <f t="shared" ref="AD83:AJ83" si="7">+AB83+0.01</f>
        <v>3.5799999999999983</v>
      </c>
      <c r="AE83">
        <f t="shared" si="7"/>
        <v>3.5899999999999981</v>
      </c>
      <c r="AF83">
        <f t="shared" si="7"/>
        <v>3.5899999999999981</v>
      </c>
      <c r="AG83">
        <f t="shared" si="7"/>
        <v>3.5999999999999979</v>
      </c>
      <c r="AH83">
        <f t="shared" si="7"/>
        <v>3.5999999999999979</v>
      </c>
      <c r="AI83">
        <f t="shared" si="7"/>
        <v>3.6099999999999977</v>
      </c>
      <c r="AJ83">
        <f t="shared" si="7"/>
        <v>3.6099999999999977</v>
      </c>
      <c r="AL83">
        <v>5.58</v>
      </c>
      <c r="AM83">
        <f>+AL83+0.01</f>
        <v>5.59</v>
      </c>
      <c r="AN83">
        <f t="shared" ref="AN83:AT83" si="8">+AM83+0.01</f>
        <v>5.6</v>
      </c>
      <c r="AO83">
        <f t="shared" si="8"/>
        <v>5.6099999999999994</v>
      </c>
      <c r="AP83">
        <f t="shared" si="8"/>
        <v>5.6199999999999992</v>
      </c>
      <c r="AQ83">
        <f t="shared" si="8"/>
        <v>5.629999999999999</v>
      </c>
      <c r="AR83">
        <f t="shared" si="8"/>
        <v>5.6399999999999988</v>
      </c>
      <c r="AS83">
        <f t="shared" si="8"/>
        <v>5.6499999999999986</v>
      </c>
      <c r="AT83">
        <f t="shared" si="8"/>
        <v>5.6599999999999984</v>
      </c>
      <c r="AV83">
        <v>7.68</v>
      </c>
      <c r="AW83">
        <f>+AV83+0.01</f>
        <v>7.6899999999999995</v>
      </c>
      <c r="AX83">
        <f t="shared" ref="AX83:BD83" si="9">+AW83+0.01</f>
        <v>7.6999999999999993</v>
      </c>
      <c r="AY83">
        <f t="shared" si="9"/>
        <v>7.7099999999999991</v>
      </c>
      <c r="AZ83">
        <f t="shared" si="9"/>
        <v>7.7199999999999989</v>
      </c>
      <c r="BA83">
        <f t="shared" si="9"/>
        <v>7.7299999999999986</v>
      </c>
      <c r="BB83">
        <f t="shared" si="9"/>
        <v>7.7399999999999984</v>
      </c>
      <c r="BC83">
        <f t="shared" si="9"/>
        <v>7.7499999999999982</v>
      </c>
      <c r="BD83">
        <f t="shared" si="9"/>
        <v>7.759999999999998</v>
      </c>
    </row>
    <row r="84" spans="17:56">
      <c r="R84" s="24">
        <f>+S84*2+S84/3</f>
        <v>3.7333333333333334</v>
      </c>
      <c r="S84">
        <v>1.6</v>
      </c>
      <c r="T84">
        <f>ROUNDUP((T$83-$S84/3)/$S84, 0)</f>
        <v>2</v>
      </c>
      <c r="U84">
        <f t="shared" ref="U84:Z94" si="10">ROUNDUP((U$83-$S84/3)/$S84, 0)</f>
        <v>2</v>
      </c>
      <c r="V84">
        <f t="shared" si="10"/>
        <v>2</v>
      </c>
      <c r="W84">
        <f t="shared" si="10"/>
        <v>2</v>
      </c>
      <c r="X84">
        <f t="shared" si="10"/>
        <v>2</v>
      </c>
      <c r="Y84">
        <f t="shared" si="10"/>
        <v>2</v>
      </c>
      <c r="Z84">
        <f t="shared" si="10"/>
        <v>2</v>
      </c>
      <c r="AB84">
        <f>ROUNDUP((AB$83-$S84/3)/$S84, 0)</f>
        <v>2</v>
      </c>
      <c r="AC84">
        <f t="shared" ref="AC84:AR94" si="11">ROUNDUP((AC$83-$S84/3)/$S84, 0)</f>
        <v>2</v>
      </c>
      <c r="AD84">
        <f t="shared" si="11"/>
        <v>2</v>
      </c>
      <c r="AE84">
        <f t="shared" si="11"/>
        <v>2</v>
      </c>
      <c r="AF84">
        <f t="shared" si="11"/>
        <v>2</v>
      </c>
      <c r="AG84">
        <f t="shared" si="11"/>
        <v>2</v>
      </c>
      <c r="AH84">
        <f t="shared" si="11"/>
        <v>2</v>
      </c>
      <c r="AI84">
        <f t="shared" si="11"/>
        <v>2</v>
      </c>
      <c r="AJ84">
        <f t="shared" si="11"/>
        <v>2</v>
      </c>
      <c r="AL84">
        <f t="shared" si="11"/>
        <v>4</v>
      </c>
      <c r="AM84">
        <f t="shared" si="11"/>
        <v>4</v>
      </c>
      <c r="AN84">
        <f t="shared" si="11"/>
        <v>4</v>
      </c>
      <c r="AO84">
        <f t="shared" si="11"/>
        <v>4</v>
      </c>
      <c r="AP84">
        <f t="shared" si="11"/>
        <v>4</v>
      </c>
      <c r="AQ84">
        <f t="shared" si="11"/>
        <v>4</v>
      </c>
      <c r="AR84">
        <f t="shared" si="11"/>
        <v>4</v>
      </c>
      <c r="AS84">
        <f t="shared" ref="AL84:AT94" si="12">ROUNDUP((AS$83-$S84/3)/$S84, 0)</f>
        <v>4</v>
      </c>
      <c r="AT84">
        <f t="shared" si="12"/>
        <v>4</v>
      </c>
      <c r="AV84">
        <f t="shared" ref="AV84:BD94" si="13">ROUNDUP((AV$83-$S84/3)/$S84, 0)</f>
        <v>5</v>
      </c>
      <c r="AW84">
        <f t="shared" si="13"/>
        <v>5</v>
      </c>
      <c r="AX84">
        <f t="shared" si="13"/>
        <v>5</v>
      </c>
      <c r="AY84">
        <f t="shared" si="13"/>
        <v>5</v>
      </c>
      <c r="AZ84">
        <f t="shared" si="13"/>
        <v>5</v>
      </c>
      <c r="BA84">
        <f t="shared" si="13"/>
        <v>5</v>
      </c>
      <c r="BB84">
        <f t="shared" si="13"/>
        <v>5</v>
      </c>
      <c r="BC84">
        <f t="shared" si="13"/>
        <v>5</v>
      </c>
      <c r="BD84">
        <f t="shared" si="13"/>
        <v>5</v>
      </c>
    </row>
    <row r="85" spans="17:56">
      <c r="R85" s="24">
        <f t="shared" ref="R85:R94" si="14">+S85*2+S85/3</f>
        <v>3.6166666666666667</v>
      </c>
      <c r="S85">
        <v>1.55</v>
      </c>
      <c r="T85">
        <f t="shared" ref="T85:T94" si="15">ROUNDUP((T$83-$S85/3)/$S85, 0)</f>
        <v>2</v>
      </c>
      <c r="U85">
        <f t="shared" si="10"/>
        <v>2</v>
      </c>
      <c r="V85">
        <f t="shared" si="10"/>
        <v>2</v>
      </c>
      <c r="W85">
        <f t="shared" si="10"/>
        <v>2</v>
      </c>
      <c r="X85">
        <f t="shared" si="10"/>
        <v>2</v>
      </c>
      <c r="Y85">
        <f t="shared" si="10"/>
        <v>2</v>
      </c>
      <c r="Z85">
        <f t="shared" si="10"/>
        <v>2</v>
      </c>
      <c r="AB85">
        <f t="shared" ref="AB85:AB94" si="16">ROUNDUP((AB$83-$S85/3)/$S85, 0)</f>
        <v>2</v>
      </c>
      <c r="AC85">
        <f t="shared" si="11"/>
        <v>2</v>
      </c>
      <c r="AD85">
        <f t="shared" si="11"/>
        <v>2</v>
      </c>
      <c r="AE85">
        <f t="shared" si="11"/>
        <v>2</v>
      </c>
      <c r="AF85">
        <f t="shared" si="11"/>
        <v>2</v>
      </c>
      <c r="AG85">
        <f t="shared" si="11"/>
        <v>2</v>
      </c>
      <c r="AH85">
        <f t="shared" si="11"/>
        <v>2</v>
      </c>
      <c r="AI85">
        <f t="shared" si="11"/>
        <v>2</v>
      </c>
      <c r="AJ85">
        <f t="shared" si="11"/>
        <v>2</v>
      </c>
      <c r="AL85">
        <f t="shared" si="12"/>
        <v>4</v>
      </c>
      <c r="AM85">
        <f t="shared" si="12"/>
        <v>4</v>
      </c>
      <c r="AN85">
        <f t="shared" si="12"/>
        <v>4</v>
      </c>
      <c r="AO85">
        <f t="shared" si="12"/>
        <v>4</v>
      </c>
      <c r="AP85">
        <f t="shared" si="12"/>
        <v>4</v>
      </c>
      <c r="AQ85">
        <f t="shared" si="12"/>
        <v>4</v>
      </c>
      <c r="AR85">
        <f t="shared" si="12"/>
        <v>4</v>
      </c>
      <c r="AS85">
        <f t="shared" si="12"/>
        <v>4</v>
      </c>
      <c r="AT85">
        <f t="shared" si="12"/>
        <v>4</v>
      </c>
      <c r="AV85">
        <f t="shared" si="13"/>
        <v>5</v>
      </c>
      <c r="AW85">
        <f t="shared" si="13"/>
        <v>5</v>
      </c>
      <c r="AX85">
        <f t="shared" si="13"/>
        <v>5</v>
      </c>
      <c r="AY85">
        <f t="shared" si="13"/>
        <v>5</v>
      </c>
      <c r="AZ85">
        <f t="shared" si="13"/>
        <v>5</v>
      </c>
      <c r="BA85">
        <f t="shared" si="13"/>
        <v>5</v>
      </c>
      <c r="BB85">
        <f t="shared" si="13"/>
        <v>5</v>
      </c>
      <c r="BC85">
        <f t="shared" si="13"/>
        <v>5</v>
      </c>
      <c r="BD85">
        <f t="shared" si="13"/>
        <v>5</v>
      </c>
    </row>
    <row r="86" spans="17:56">
      <c r="R86" s="24">
        <f t="shared" si="14"/>
        <v>3.5</v>
      </c>
      <c r="S86">
        <v>1.5</v>
      </c>
      <c r="T86">
        <f t="shared" si="15"/>
        <v>2</v>
      </c>
      <c r="U86">
        <f t="shared" si="10"/>
        <v>3</v>
      </c>
      <c r="V86">
        <f t="shared" si="10"/>
        <v>3</v>
      </c>
      <c r="W86">
        <f t="shared" si="10"/>
        <v>3</v>
      </c>
      <c r="X86">
        <f t="shared" si="10"/>
        <v>3</v>
      </c>
      <c r="Y86">
        <f t="shared" si="10"/>
        <v>3</v>
      </c>
      <c r="Z86">
        <f t="shared" si="10"/>
        <v>3</v>
      </c>
      <c r="AB86">
        <f t="shared" si="16"/>
        <v>3</v>
      </c>
      <c r="AC86">
        <f t="shared" si="11"/>
        <v>3</v>
      </c>
      <c r="AD86">
        <f t="shared" si="11"/>
        <v>3</v>
      </c>
      <c r="AE86">
        <f t="shared" si="11"/>
        <v>3</v>
      </c>
      <c r="AF86">
        <f t="shared" si="11"/>
        <v>3</v>
      </c>
      <c r="AG86">
        <f t="shared" si="11"/>
        <v>3</v>
      </c>
      <c r="AH86">
        <f t="shared" si="11"/>
        <v>3</v>
      </c>
      <c r="AI86">
        <f t="shared" si="11"/>
        <v>3</v>
      </c>
      <c r="AJ86">
        <f t="shared" si="11"/>
        <v>3</v>
      </c>
      <c r="AL86">
        <f t="shared" si="12"/>
        <v>4</v>
      </c>
      <c r="AM86">
        <f t="shared" si="12"/>
        <v>4</v>
      </c>
      <c r="AN86">
        <f t="shared" si="12"/>
        <v>4</v>
      </c>
      <c r="AO86">
        <f t="shared" si="12"/>
        <v>4</v>
      </c>
      <c r="AP86">
        <f t="shared" si="12"/>
        <v>4</v>
      </c>
      <c r="AQ86">
        <f t="shared" si="12"/>
        <v>4</v>
      </c>
      <c r="AR86">
        <f t="shared" si="12"/>
        <v>4</v>
      </c>
      <c r="AS86">
        <f t="shared" si="12"/>
        <v>4</v>
      </c>
      <c r="AT86">
        <f t="shared" si="12"/>
        <v>4</v>
      </c>
      <c r="AV86">
        <f t="shared" si="13"/>
        <v>5</v>
      </c>
      <c r="AW86">
        <f t="shared" si="13"/>
        <v>5</v>
      </c>
      <c r="AX86">
        <f t="shared" si="13"/>
        <v>5</v>
      </c>
      <c r="AY86">
        <f t="shared" si="13"/>
        <v>5</v>
      </c>
      <c r="AZ86">
        <f t="shared" si="13"/>
        <v>5</v>
      </c>
      <c r="BA86">
        <f t="shared" si="13"/>
        <v>5</v>
      </c>
      <c r="BB86">
        <f t="shared" si="13"/>
        <v>5</v>
      </c>
      <c r="BC86">
        <f t="shared" si="13"/>
        <v>5</v>
      </c>
      <c r="BD86">
        <f t="shared" si="13"/>
        <v>5</v>
      </c>
    </row>
    <row r="87" spans="17:56">
      <c r="R87" s="24">
        <f t="shared" si="14"/>
        <v>3.3833333333333333</v>
      </c>
      <c r="S87">
        <v>1.45</v>
      </c>
      <c r="T87">
        <f t="shared" si="15"/>
        <v>3</v>
      </c>
      <c r="U87">
        <f t="shared" si="10"/>
        <v>3</v>
      </c>
      <c r="V87">
        <f t="shared" si="10"/>
        <v>3</v>
      </c>
      <c r="W87">
        <f t="shared" si="10"/>
        <v>3</v>
      </c>
      <c r="X87">
        <f t="shared" si="10"/>
        <v>3</v>
      </c>
      <c r="Y87">
        <f t="shared" si="10"/>
        <v>3</v>
      </c>
      <c r="Z87">
        <f t="shared" si="10"/>
        <v>3</v>
      </c>
      <c r="AB87">
        <f t="shared" si="16"/>
        <v>3</v>
      </c>
      <c r="AC87">
        <f t="shared" si="11"/>
        <v>3</v>
      </c>
      <c r="AD87">
        <f t="shared" si="11"/>
        <v>3</v>
      </c>
      <c r="AE87">
        <f t="shared" si="11"/>
        <v>3</v>
      </c>
      <c r="AF87">
        <f t="shared" si="11"/>
        <v>3</v>
      </c>
      <c r="AG87">
        <f t="shared" si="11"/>
        <v>3</v>
      </c>
      <c r="AH87">
        <f t="shared" si="11"/>
        <v>3</v>
      </c>
      <c r="AI87">
        <f t="shared" si="11"/>
        <v>3</v>
      </c>
      <c r="AJ87">
        <f t="shared" si="11"/>
        <v>3</v>
      </c>
      <c r="AL87">
        <f t="shared" si="12"/>
        <v>4</v>
      </c>
      <c r="AM87">
        <f t="shared" si="12"/>
        <v>4</v>
      </c>
      <c r="AN87">
        <f t="shared" si="12"/>
        <v>4</v>
      </c>
      <c r="AO87">
        <f t="shared" si="12"/>
        <v>4</v>
      </c>
      <c r="AP87">
        <f t="shared" si="12"/>
        <v>4</v>
      </c>
      <c r="AQ87">
        <f t="shared" si="12"/>
        <v>4</v>
      </c>
      <c r="AR87">
        <f t="shared" si="12"/>
        <v>4</v>
      </c>
      <c r="AS87">
        <f t="shared" si="12"/>
        <v>4</v>
      </c>
      <c r="AT87">
        <f t="shared" si="12"/>
        <v>4</v>
      </c>
      <c r="AV87">
        <f t="shared" si="13"/>
        <v>5</v>
      </c>
      <c r="AW87">
        <f t="shared" si="13"/>
        <v>5</v>
      </c>
      <c r="AX87">
        <f t="shared" si="13"/>
        <v>5</v>
      </c>
      <c r="AY87">
        <f t="shared" si="13"/>
        <v>5</v>
      </c>
      <c r="AZ87">
        <f t="shared" si="13"/>
        <v>5</v>
      </c>
      <c r="BA87">
        <f t="shared" si="13"/>
        <v>5</v>
      </c>
      <c r="BB87">
        <f t="shared" si="13"/>
        <v>6</v>
      </c>
      <c r="BC87">
        <f t="shared" si="13"/>
        <v>6</v>
      </c>
      <c r="BD87">
        <f t="shared" si="13"/>
        <v>6</v>
      </c>
    </row>
    <row r="88" spans="17:56">
      <c r="R88" s="24">
        <f t="shared" si="14"/>
        <v>3.2666666666666666</v>
      </c>
      <c r="S88">
        <v>1.4</v>
      </c>
      <c r="T88">
        <f t="shared" si="15"/>
        <v>3</v>
      </c>
      <c r="U88">
        <f t="shared" si="10"/>
        <v>3</v>
      </c>
      <c r="V88">
        <f t="shared" si="10"/>
        <v>3</v>
      </c>
      <c r="W88">
        <f t="shared" si="10"/>
        <v>3</v>
      </c>
      <c r="X88">
        <f t="shared" si="10"/>
        <v>3</v>
      </c>
      <c r="Y88">
        <f t="shared" si="10"/>
        <v>3</v>
      </c>
      <c r="Z88">
        <f t="shared" si="10"/>
        <v>3</v>
      </c>
      <c r="AB88">
        <f t="shared" si="16"/>
        <v>3</v>
      </c>
      <c r="AC88">
        <f t="shared" si="11"/>
        <v>3</v>
      </c>
      <c r="AD88">
        <f t="shared" si="11"/>
        <v>3</v>
      </c>
      <c r="AE88">
        <f t="shared" si="11"/>
        <v>3</v>
      </c>
      <c r="AF88">
        <f t="shared" si="11"/>
        <v>3</v>
      </c>
      <c r="AG88">
        <f t="shared" si="11"/>
        <v>3</v>
      </c>
      <c r="AH88">
        <f t="shared" si="11"/>
        <v>3</v>
      </c>
      <c r="AI88">
        <f t="shared" si="11"/>
        <v>3</v>
      </c>
      <c r="AJ88">
        <f t="shared" si="11"/>
        <v>3</v>
      </c>
      <c r="AL88">
        <f t="shared" si="12"/>
        <v>4</v>
      </c>
      <c r="AM88">
        <f t="shared" si="12"/>
        <v>4</v>
      </c>
      <c r="AN88">
        <f t="shared" si="12"/>
        <v>4</v>
      </c>
      <c r="AO88">
        <f t="shared" si="12"/>
        <v>4</v>
      </c>
      <c r="AP88">
        <f t="shared" si="12"/>
        <v>4</v>
      </c>
      <c r="AQ88">
        <f t="shared" si="12"/>
        <v>4</v>
      </c>
      <c r="AR88">
        <f t="shared" si="12"/>
        <v>4</v>
      </c>
      <c r="AS88">
        <f t="shared" si="12"/>
        <v>4</v>
      </c>
      <c r="AT88">
        <f t="shared" si="12"/>
        <v>4</v>
      </c>
      <c r="AV88">
        <f t="shared" si="13"/>
        <v>6</v>
      </c>
      <c r="AW88">
        <f t="shared" si="13"/>
        <v>6</v>
      </c>
      <c r="AX88">
        <f t="shared" si="13"/>
        <v>6</v>
      </c>
      <c r="AY88">
        <f t="shared" si="13"/>
        <v>6</v>
      </c>
      <c r="AZ88">
        <f t="shared" si="13"/>
        <v>6</v>
      </c>
      <c r="BA88">
        <f t="shared" si="13"/>
        <v>6</v>
      </c>
      <c r="BB88">
        <f t="shared" si="13"/>
        <v>6</v>
      </c>
      <c r="BC88">
        <f t="shared" si="13"/>
        <v>6</v>
      </c>
      <c r="BD88">
        <f t="shared" si="13"/>
        <v>6</v>
      </c>
    </row>
    <row r="89" spans="17:56">
      <c r="R89" s="24">
        <f t="shared" si="14"/>
        <v>3.1500000000000004</v>
      </c>
      <c r="S89">
        <v>1.35</v>
      </c>
      <c r="T89">
        <f t="shared" si="15"/>
        <v>3</v>
      </c>
      <c r="U89">
        <f t="shared" si="10"/>
        <v>3</v>
      </c>
      <c r="V89">
        <f t="shared" si="10"/>
        <v>3</v>
      </c>
      <c r="W89">
        <f t="shared" si="10"/>
        <v>3</v>
      </c>
      <c r="X89">
        <f t="shared" si="10"/>
        <v>3</v>
      </c>
      <c r="Y89">
        <f t="shared" si="10"/>
        <v>3</v>
      </c>
      <c r="Z89">
        <f t="shared" si="10"/>
        <v>3</v>
      </c>
      <c r="AB89">
        <f t="shared" si="16"/>
        <v>3</v>
      </c>
      <c r="AC89">
        <f t="shared" si="11"/>
        <v>3</v>
      </c>
      <c r="AD89">
        <f t="shared" si="11"/>
        <v>3</v>
      </c>
      <c r="AE89">
        <f t="shared" si="11"/>
        <v>3</v>
      </c>
      <c r="AF89">
        <f t="shared" si="11"/>
        <v>3</v>
      </c>
      <c r="AG89">
        <f t="shared" si="11"/>
        <v>3</v>
      </c>
      <c r="AH89">
        <f t="shared" si="11"/>
        <v>3</v>
      </c>
      <c r="AI89">
        <f t="shared" si="11"/>
        <v>3</v>
      </c>
      <c r="AJ89">
        <f t="shared" si="11"/>
        <v>3</v>
      </c>
      <c r="AL89">
        <f t="shared" si="12"/>
        <v>4</v>
      </c>
      <c r="AM89">
        <f t="shared" si="12"/>
        <v>4</v>
      </c>
      <c r="AN89">
        <f t="shared" si="12"/>
        <v>4</v>
      </c>
      <c r="AO89">
        <f t="shared" si="12"/>
        <v>4</v>
      </c>
      <c r="AP89">
        <f t="shared" si="12"/>
        <v>4</v>
      </c>
      <c r="AQ89">
        <f t="shared" si="12"/>
        <v>4</v>
      </c>
      <c r="AR89">
        <f t="shared" si="12"/>
        <v>4</v>
      </c>
      <c r="AS89">
        <f t="shared" si="12"/>
        <v>4</v>
      </c>
      <c r="AT89">
        <f t="shared" si="12"/>
        <v>4</v>
      </c>
      <c r="AV89">
        <f t="shared" si="13"/>
        <v>6</v>
      </c>
      <c r="AW89">
        <f t="shared" si="13"/>
        <v>6</v>
      </c>
      <c r="AX89">
        <f t="shared" si="13"/>
        <v>6</v>
      </c>
      <c r="AY89">
        <f t="shared" si="13"/>
        <v>6</v>
      </c>
      <c r="AZ89">
        <f t="shared" si="13"/>
        <v>6</v>
      </c>
      <c r="BA89">
        <f t="shared" si="13"/>
        <v>6</v>
      </c>
      <c r="BB89">
        <f t="shared" si="13"/>
        <v>6</v>
      </c>
      <c r="BC89">
        <f t="shared" si="13"/>
        <v>6</v>
      </c>
      <c r="BD89">
        <f t="shared" si="13"/>
        <v>6</v>
      </c>
    </row>
    <row r="90" spans="17:56">
      <c r="R90" s="24">
        <f t="shared" si="14"/>
        <v>3.0333333333333332</v>
      </c>
      <c r="S90">
        <v>1.3</v>
      </c>
      <c r="T90">
        <f t="shared" si="15"/>
        <v>3</v>
      </c>
      <c r="U90">
        <f t="shared" si="10"/>
        <v>3</v>
      </c>
      <c r="V90">
        <f t="shared" si="10"/>
        <v>3</v>
      </c>
      <c r="W90">
        <f t="shared" si="10"/>
        <v>3</v>
      </c>
      <c r="X90">
        <f t="shared" si="10"/>
        <v>3</v>
      </c>
      <c r="Y90">
        <f t="shared" si="10"/>
        <v>3</v>
      </c>
      <c r="Z90">
        <f t="shared" si="10"/>
        <v>3</v>
      </c>
      <c r="AB90">
        <f t="shared" si="16"/>
        <v>3</v>
      </c>
      <c r="AC90">
        <f t="shared" si="11"/>
        <v>3</v>
      </c>
      <c r="AD90">
        <f t="shared" si="11"/>
        <v>3</v>
      </c>
      <c r="AE90">
        <f t="shared" si="11"/>
        <v>3</v>
      </c>
      <c r="AF90">
        <f t="shared" si="11"/>
        <v>3</v>
      </c>
      <c r="AG90">
        <f t="shared" si="11"/>
        <v>3</v>
      </c>
      <c r="AH90">
        <f t="shared" si="11"/>
        <v>3</v>
      </c>
      <c r="AI90">
        <f t="shared" si="11"/>
        <v>3</v>
      </c>
      <c r="AJ90">
        <f t="shared" si="11"/>
        <v>3</v>
      </c>
      <c r="AL90">
        <f t="shared" si="12"/>
        <v>4</v>
      </c>
      <c r="AM90">
        <f t="shared" si="12"/>
        <v>4</v>
      </c>
      <c r="AN90">
        <f t="shared" si="12"/>
        <v>4</v>
      </c>
      <c r="AO90">
        <f t="shared" si="12"/>
        <v>4</v>
      </c>
      <c r="AP90">
        <f t="shared" si="12"/>
        <v>4</v>
      </c>
      <c r="AQ90">
        <f t="shared" si="12"/>
        <v>4</v>
      </c>
      <c r="AR90">
        <f t="shared" si="12"/>
        <v>5</v>
      </c>
      <c r="AS90">
        <f t="shared" si="12"/>
        <v>5</v>
      </c>
      <c r="AT90">
        <f t="shared" si="12"/>
        <v>5</v>
      </c>
      <c r="AV90">
        <f t="shared" si="13"/>
        <v>6</v>
      </c>
      <c r="AW90">
        <f t="shared" si="13"/>
        <v>6</v>
      </c>
      <c r="AX90">
        <f t="shared" si="13"/>
        <v>6</v>
      </c>
      <c r="AY90">
        <f t="shared" si="13"/>
        <v>6</v>
      </c>
      <c r="AZ90">
        <f t="shared" si="13"/>
        <v>6</v>
      </c>
      <c r="BA90">
        <f t="shared" si="13"/>
        <v>6</v>
      </c>
      <c r="BB90">
        <f t="shared" si="13"/>
        <v>6</v>
      </c>
      <c r="BC90">
        <f t="shared" si="13"/>
        <v>6</v>
      </c>
      <c r="BD90">
        <f t="shared" si="13"/>
        <v>6</v>
      </c>
    </row>
    <row r="91" spans="17:56">
      <c r="R91" s="24">
        <f t="shared" si="14"/>
        <v>3.0333333333333332</v>
      </c>
      <c r="S91">
        <v>1.3</v>
      </c>
      <c r="T91">
        <f t="shared" si="15"/>
        <v>3</v>
      </c>
      <c r="U91">
        <f t="shared" si="10"/>
        <v>3</v>
      </c>
      <c r="V91">
        <f t="shared" si="10"/>
        <v>3</v>
      </c>
      <c r="W91">
        <f t="shared" si="10"/>
        <v>3</v>
      </c>
      <c r="X91">
        <f t="shared" si="10"/>
        <v>3</v>
      </c>
      <c r="Y91">
        <f t="shared" si="10"/>
        <v>3</v>
      </c>
      <c r="Z91">
        <f t="shared" si="10"/>
        <v>3</v>
      </c>
      <c r="AB91">
        <f t="shared" si="16"/>
        <v>3</v>
      </c>
      <c r="AC91">
        <f t="shared" si="11"/>
        <v>3</v>
      </c>
      <c r="AD91">
        <f t="shared" si="11"/>
        <v>3</v>
      </c>
      <c r="AE91">
        <f t="shared" si="11"/>
        <v>3</v>
      </c>
      <c r="AF91">
        <f t="shared" si="11"/>
        <v>3</v>
      </c>
      <c r="AG91">
        <f t="shared" si="11"/>
        <v>3</v>
      </c>
      <c r="AH91">
        <f t="shared" si="11"/>
        <v>3</v>
      </c>
      <c r="AI91">
        <f t="shared" si="11"/>
        <v>3</v>
      </c>
      <c r="AJ91">
        <f t="shared" si="11"/>
        <v>3</v>
      </c>
      <c r="AL91">
        <f t="shared" si="12"/>
        <v>4</v>
      </c>
      <c r="AM91">
        <f t="shared" si="12"/>
        <v>4</v>
      </c>
      <c r="AN91">
        <f t="shared" si="12"/>
        <v>4</v>
      </c>
      <c r="AO91">
        <f t="shared" si="12"/>
        <v>4</v>
      </c>
      <c r="AP91">
        <f t="shared" si="12"/>
        <v>4</v>
      </c>
      <c r="AQ91">
        <f t="shared" si="12"/>
        <v>4</v>
      </c>
      <c r="AR91">
        <f t="shared" si="12"/>
        <v>5</v>
      </c>
      <c r="AS91">
        <f t="shared" si="12"/>
        <v>5</v>
      </c>
      <c r="AT91">
        <f t="shared" si="12"/>
        <v>5</v>
      </c>
      <c r="AV91">
        <f t="shared" si="13"/>
        <v>6</v>
      </c>
      <c r="AW91">
        <f t="shared" si="13"/>
        <v>6</v>
      </c>
      <c r="AX91">
        <f t="shared" si="13"/>
        <v>6</v>
      </c>
      <c r="AY91">
        <f t="shared" si="13"/>
        <v>6</v>
      </c>
      <c r="AZ91">
        <f t="shared" si="13"/>
        <v>6</v>
      </c>
      <c r="BA91">
        <f t="shared" si="13"/>
        <v>6</v>
      </c>
      <c r="BB91">
        <f t="shared" si="13"/>
        <v>6</v>
      </c>
      <c r="BC91">
        <f t="shared" si="13"/>
        <v>6</v>
      </c>
      <c r="BD91">
        <f t="shared" si="13"/>
        <v>6</v>
      </c>
    </row>
    <row r="92" spans="17:56">
      <c r="R92" s="24">
        <f t="shared" si="14"/>
        <v>2.9166666666666665</v>
      </c>
      <c r="S92">
        <v>1.25</v>
      </c>
      <c r="T92">
        <f t="shared" si="15"/>
        <v>3</v>
      </c>
      <c r="U92">
        <f t="shared" si="10"/>
        <v>3</v>
      </c>
      <c r="V92">
        <f t="shared" si="10"/>
        <v>3</v>
      </c>
      <c r="W92">
        <f t="shared" si="10"/>
        <v>3</v>
      </c>
      <c r="X92">
        <f t="shared" si="10"/>
        <v>3</v>
      </c>
      <c r="Y92">
        <f t="shared" si="10"/>
        <v>3</v>
      </c>
      <c r="Z92">
        <f t="shared" si="10"/>
        <v>3</v>
      </c>
      <c r="AB92">
        <f t="shared" si="16"/>
        <v>3</v>
      </c>
      <c r="AC92">
        <f t="shared" si="11"/>
        <v>3</v>
      </c>
      <c r="AD92">
        <f t="shared" si="11"/>
        <v>3</v>
      </c>
      <c r="AE92">
        <f t="shared" si="11"/>
        <v>3</v>
      </c>
      <c r="AF92">
        <f t="shared" si="11"/>
        <v>3</v>
      </c>
      <c r="AG92">
        <f t="shared" si="11"/>
        <v>3</v>
      </c>
      <c r="AH92">
        <f t="shared" si="11"/>
        <v>3</v>
      </c>
      <c r="AI92">
        <f t="shared" si="11"/>
        <v>3</v>
      </c>
      <c r="AJ92">
        <f t="shared" si="11"/>
        <v>3</v>
      </c>
      <c r="AL92">
        <f t="shared" si="12"/>
        <v>5</v>
      </c>
      <c r="AM92">
        <f t="shared" si="12"/>
        <v>5</v>
      </c>
      <c r="AN92">
        <f t="shared" si="12"/>
        <v>5</v>
      </c>
      <c r="AO92">
        <f t="shared" si="12"/>
        <v>5</v>
      </c>
      <c r="AP92">
        <f t="shared" si="12"/>
        <v>5</v>
      </c>
      <c r="AQ92">
        <f t="shared" si="12"/>
        <v>5</v>
      </c>
      <c r="AR92">
        <f t="shared" si="12"/>
        <v>5</v>
      </c>
      <c r="AS92">
        <f t="shared" si="12"/>
        <v>5</v>
      </c>
      <c r="AT92">
        <f t="shared" si="12"/>
        <v>5</v>
      </c>
      <c r="AV92">
        <f t="shared" si="13"/>
        <v>6</v>
      </c>
      <c r="AW92">
        <f t="shared" si="13"/>
        <v>6</v>
      </c>
      <c r="AX92">
        <f t="shared" si="13"/>
        <v>6</v>
      </c>
      <c r="AY92">
        <f t="shared" si="13"/>
        <v>6</v>
      </c>
      <c r="AZ92">
        <f t="shared" si="13"/>
        <v>6</v>
      </c>
      <c r="BA92">
        <f t="shared" si="13"/>
        <v>6</v>
      </c>
      <c r="BB92">
        <f t="shared" si="13"/>
        <v>6</v>
      </c>
      <c r="BC92">
        <f t="shared" si="13"/>
        <v>6</v>
      </c>
      <c r="BD92">
        <f t="shared" si="13"/>
        <v>6</v>
      </c>
    </row>
    <row r="93" spans="17:56">
      <c r="R93" s="24">
        <f t="shared" si="14"/>
        <v>2.8</v>
      </c>
      <c r="S93">
        <v>1.2</v>
      </c>
      <c r="T93">
        <f t="shared" si="15"/>
        <v>3</v>
      </c>
      <c r="U93">
        <f t="shared" si="10"/>
        <v>3</v>
      </c>
      <c r="V93">
        <f t="shared" si="10"/>
        <v>3</v>
      </c>
      <c r="W93">
        <f t="shared" si="10"/>
        <v>3</v>
      </c>
      <c r="X93">
        <f t="shared" si="10"/>
        <v>3</v>
      </c>
      <c r="Y93">
        <f t="shared" si="10"/>
        <v>3</v>
      </c>
      <c r="Z93">
        <f t="shared" si="10"/>
        <v>3</v>
      </c>
      <c r="AB93">
        <f t="shared" si="16"/>
        <v>3</v>
      </c>
      <c r="AC93">
        <f t="shared" si="11"/>
        <v>3</v>
      </c>
      <c r="AD93">
        <f t="shared" si="11"/>
        <v>3</v>
      </c>
      <c r="AE93">
        <f t="shared" si="11"/>
        <v>3</v>
      </c>
      <c r="AF93">
        <f t="shared" si="11"/>
        <v>3</v>
      </c>
      <c r="AG93">
        <f t="shared" si="11"/>
        <v>3</v>
      </c>
      <c r="AH93">
        <f t="shared" si="11"/>
        <v>3</v>
      </c>
      <c r="AI93">
        <f t="shared" si="11"/>
        <v>3</v>
      </c>
      <c r="AJ93">
        <f t="shared" si="11"/>
        <v>3</v>
      </c>
      <c r="AL93">
        <f t="shared" si="12"/>
        <v>5</v>
      </c>
      <c r="AM93">
        <f t="shared" si="12"/>
        <v>5</v>
      </c>
      <c r="AN93">
        <f t="shared" si="12"/>
        <v>5</v>
      </c>
      <c r="AO93">
        <f t="shared" si="12"/>
        <v>5</v>
      </c>
      <c r="AP93">
        <f t="shared" si="12"/>
        <v>5</v>
      </c>
      <c r="AQ93">
        <f t="shared" si="12"/>
        <v>5</v>
      </c>
      <c r="AR93">
        <f t="shared" si="12"/>
        <v>5</v>
      </c>
      <c r="AS93">
        <f t="shared" si="12"/>
        <v>5</v>
      </c>
      <c r="AT93">
        <f t="shared" si="12"/>
        <v>5</v>
      </c>
      <c r="AV93">
        <f t="shared" si="13"/>
        <v>7</v>
      </c>
      <c r="AW93">
        <f t="shared" si="13"/>
        <v>7</v>
      </c>
      <c r="AX93">
        <f t="shared" si="13"/>
        <v>7</v>
      </c>
      <c r="AY93">
        <f t="shared" si="13"/>
        <v>7</v>
      </c>
      <c r="AZ93">
        <f t="shared" si="13"/>
        <v>7</v>
      </c>
      <c r="BA93">
        <f t="shared" si="13"/>
        <v>7</v>
      </c>
      <c r="BB93">
        <f t="shared" si="13"/>
        <v>7</v>
      </c>
      <c r="BC93">
        <f t="shared" si="13"/>
        <v>7</v>
      </c>
      <c r="BD93">
        <f t="shared" si="13"/>
        <v>7</v>
      </c>
    </row>
    <row r="94" spans="17:56">
      <c r="R94" s="24">
        <f t="shared" si="14"/>
        <v>2.8</v>
      </c>
      <c r="S94">
        <v>1.2</v>
      </c>
      <c r="T94">
        <f t="shared" si="15"/>
        <v>3</v>
      </c>
      <c r="U94">
        <f t="shared" si="10"/>
        <v>3</v>
      </c>
      <c r="V94">
        <f t="shared" si="10"/>
        <v>3</v>
      </c>
      <c r="W94">
        <f t="shared" si="10"/>
        <v>3</v>
      </c>
      <c r="X94">
        <f t="shared" si="10"/>
        <v>3</v>
      </c>
      <c r="Y94">
        <f t="shared" si="10"/>
        <v>3</v>
      </c>
      <c r="Z94">
        <f t="shared" si="10"/>
        <v>3</v>
      </c>
      <c r="AB94">
        <f t="shared" si="16"/>
        <v>3</v>
      </c>
      <c r="AC94">
        <f t="shared" si="11"/>
        <v>3</v>
      </c>
      <c r="AD94">
        <f t="shared" si="11"/>
        <v>3</v>
      </c>
      <c r="AE94">
        <f t="shared" si="11"/>
        <v>3</v>
      </c>
      <c r="AF94">
        <f t="shared" si="11"/>
        <v>3</v>
      </c>
      <c r="AG94">
        <f t="shared" si="11"/>
        <v>3</v>
      </c>
      <c r="AH94">
        <f t="shared" si="11"/>
        <v>3</v>
      </c>
      <c r="AI94">
        <f t="shared" si="11"/>
        <v>3</v>
      </c>
      <c r="AJ94">
        <f t="shared" si="11"/>
        <v>3</v>
      </c>
      <c r="AL94">
        <f t="shared" si="12"/>
        <v>5</v>
      </c>
      <c r="AM94">
        <f t="shared" si="12"/>
        <v>5</v>
      </c>
      <c r="AN94">
        <f t="shared" si="12"/>
        <v>5</v>
      </c>
      <c r="AO94">
        <f t="shared" si="12"/>
        <v>5</v>
      </c>
      <c r="AP94">
        <f t="shared" si="12"/>
        <v>5</v>
      </c>
      <c r="AQ94">
        <f t="shared" si="12"/>
        <v>5</v>
      </c>
      <c r="AR94">
        <f t="shared" si="12"/>
        <v>5</v>
      </c>
      <c r="AS94">
        <f t="shared" si="12"/>
        <v>5</v>
      </c>
      <c r="AT94">
        <f t="shared" si="12"/>
        <v>5</v>
      </c>
      <c r="AV94">
        <f t="shared" si="13"/>
        <v>7</v>
      </c>
      <c r="AW94">
        <f t="shared" si="13"/>
        <v>7</v>
      </c>
      <c r="AX94">
        <f t="shared" si="13"/>
        <v>7</v>
      </c>
      <c r="AY94">
        <f t="shared" si="13"/>
        <v>7</v>
      </c>
      <c r="AZ94">
        <f t="shared" si="13"/>
        <v>7</v>
      </c>
      <c r="BA94">
        <f t="shared" si="13"/>
        <v>7</v>
      </c>
      <c r="BB94">
        <f t="shared" si="13"/>
        <v>7</v>
      </c>
      <c r="BC94">
        <f t="shared" si="13"/>
        <v>7</v>
      </c>
      <c r="BD94">
        <f t="shared" si="13"/>
        <v>7</v>
      </c>
    </row>
  </sheetData>
  <mergeCells count="5">
    <mergeCell ref="R1:AJ1"/>
    <mergeCell ref="R42:AJ42"/>
    <mergeCell ref="A1:B1"/>
    <mergeCell ref="A17:B17"/>
    <mergeCell ref="H17:I17"/>
  </mergeCells>
  <conditionalFormatting sqref="T83:AJ83">
    <cfRule type="cellIs" dxfId="905" priority="3" operator="equal">
      <formula>$X$15</formula>
    </cfRule>
  </conditionalFormatting>
  <conditionalFormatting sqref="T84:AJ94 T96">
    <cfRule type="cellIs" dxfId="904" priority="7" operator="equal">
      <formula>2</formula>
    </cfRule>
  </conditionalFormatting>
  <conditionalFormatting sqref="AL83:AT83">
    <cfRule type="cellIs" dxfId="903" priority="120" operator="equal">
      <formula>$X$25</formula>
    </cfRule>
  </conditionalFormatting>
  <conditionalFormatting sqref="AL84:AT94">
    <cfRule type="cellIs" dxfId="902" priority="6" operator="equal">
      <formula>4</formula>
    </cfRule>
  </conditionalFormatting>
  <conditionalFormatting sqref="AV83:BD83">
    <cfRule type="cellIs" dxfId="901" priority="121" operator="equal">
      <formula>$X$35</formula>
    </cfRule>
  </conditionalFormatting>
  <conditionalFormatting sqref="AV84:BD94">
    <cfRule type="cellIs" dxfId="900" priority="4" operator="equal">
      <formula>6</formula>
    </cfRule>
    <cfRule type="cellIs" dxfId="899" priority="5" operator="equal">
      <formula>5</formula>
    </cfRule>
  </conditionalFormatting>
  <dataValidations count="3">
    <dataValidation type="list" allowBlank="1" showInputMessage="1" showErrorMessage="1" sqref="C14:D15" xr:uid="{5C159330-8B59-4702-B7D1-12A4FC66DD1C}">
      <formula1>$C$3:$C$11</formula1>
    </dataValidation>
    <dataValidation type="list" allowBlank="1" showInputMessage="1" showErrorMessage="1" sqref="A19:A21 A28:A29 A37 A39 A41 A43 A32:A34" xr:uid="{FABBBCC5-4C5B-4960-A8F7-39C6FFB120BE}">
      <formula1>$C$3:$C$12</formula1>
    </dataValidation>
    <dataValidation type="list" allowBlank="1" showInputMessage="1" showErrorMessage="1" sqref="B40:B42 B44 B35:B38 B22:B31" xr:uid="{75F5AE31-F7FA-4A8B-8B0E-19297B3CD769}">
      <formula1>$D$3:$D$12</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D2068-6E93-4E5E-AAFB-451F5A956A3C}">
  <sheetPr codeName="Sheet2">
    <pageSetUpPr fitToPage="1"/>
  </sheetPr>
  <dimension ref="A1:CQ86"/>
  <sheetViews>
    <sheetView topLeftCell="F20" zoomScale="76" workbookViewId="0">
      <selection activeCell="T51" sqref="T51:U51"/>
    </sheetView>
  </sheetViews>
  <sheetFormatPr baseColWidth="10" defaultColWidth="9.33203125" defaultRowHeight="14.4"/>
  <cols>
    <col min="1" max="3" width="4.33203125" style="362" customWidth="1"/>
    <col min="4" max="18" width="3.6640625" style="362" customWidth="1"/>
    <col min="19" max="19" width="1.6640625" style="362" customWidth="1"/>
    <col min="20" max="21" width="3.6640625" style="362" customWidth="1"/>
    <col min="22" max="22" width="1.6640625" style="362" customWidth="1"/>
    <col min="23" max="24" width="3.6640625" style="362" customWidth="1"/>
    <col min="25" max="25" width="1.6640625" style="362" customWidth="1"/>
    <col min="26" max="27" width="3.6640625" style="362" customWidth="1"/>
    <col min="28" max="28" width="1.6640625" style="362" customWidth="1"/>
    <col min="29" max="30" width="3.6640625" style="362" customWidth="1"/>
    <col min="31" max="31" width="1.6640625" style="362" customWidth="1"/>
    <col min="32" max="33" width="3.6640625" style="362" customWidth="1"/>
    <col min="34" max="34" width="1.6640625" style="362" customWidth="1"/>
    <col min="35" max="36" width="3.6640625" style="362" customWidth="1"/>
    <col min="37" max="37" width="1.6640625" style="362" customWidth="1"/>
    <col min="38" max="39" width="3.6640625" style="362" customWidth="1"/>
    <col min="40" max="40" width="1.6640625" style="362" customWidth="1"/>
    <col min="41" max="42" width="3.6640625" style="362" customWidth="1"/>
    <col min="43" max="43" width="1.6640625" style="362" customWidth="1"/>
    <col min="44" max="45" width="3.6640625" style="362" customWidth="1"/>
    <col min="46" max="46" width="1.6640625" style="362" customWidth="1"/>
    <col min="47" max="48" width="3.6640625" style="362" customWidth="1"/>
    <col min="49" max="49" width="1.6640625" style="362" customWidth="1"/>
    <col min="50" max="51" width="3.6640625" style="362" customWidth="1"/>
    <col min="52" max="52" width="1.6640625" style="362" customWidth="1"/>
    <col min="53" max="54" width="3.6640625" style="362" customWidth="1"/>
    <col min="55" max="55" width="1.6640625" style="362" customWidth="1"/>
    <col min="56" max="57" width="3.6640625" style="362" customWidth="1"/>
    <col min="58" max="58" width="1.6640625" style="362" customWidth="1"/>
    <col min="59" max="60" width="3.6640625" style="362" customWidth="1"/>
    <col min="61" max="61" width="1.6640625" style="362" customWidth="1"/>
    <col min="62" max="63" width="3.6640625" style="362" customWidth="1"/>
    <col min="64" max="64" width="1.6640625" style="362" customWidth="1"/>
    <col min="65" max="66" width="3.6640625" style="362" customWidth="1"/>
    <col min="67" max="67" width="1.6640625" style="362" customWidth="1"/>
    <col min="68" max="69" width="3.6640625" style="362" customWidth="1"/>
    <col min="70" max="70" width="1.6640625" style="362" customWidth="1"/>
    <col min="71" max="72" width="3.6640625" style="362" customWidth="1"/>
    <col min="73" max="73" width="1.6640625" style="362" customWidth="1"/>
    <col min="74" max="75" width="3.6640625" style="362" customWidth="1"/>
    <col min="76" max="76" width="1.6640625" style="362" customWidth="1"/>
    <col min="77" max="77" width="7" style="362" customWidth="1"/>
    <col min="78" max="78" width="3.6640625" style="362" customWidth="1"/>
    <col min="79" max="79" width="1.6640625" style="362" customWidth="1"/>
    <col min="80" max="81" width="3.6640625" style="362" customWidth="1"/>
    <col min="82" max="82" width="1.6640625" style="362" customWidth="1"/>
    <col min="83" max="83" width="9.33203125" style="362" customWidth="1"/>
    <col min="84" max="91" width="9.33203125" style="392" customWidth="1"/>
    <col min="92" max="92" width="9.33203125" style="362" customWidth="1"/>
    <col min="93" max="16384" width="9.33203125" style="362"/>
  </cols>
  <sheetData>
    <row r="1" spans="1:94" ht="15" customHeight="1">
      <c r="A1" s="579" t="s">
        <v>0</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row>
    <row r="2" spans="1:94">
      <c r="A2" s="579"/>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579"/>
      <c r="AK2" s="579"/>
      <c r="AL2" s="579"/>
      <c r="AM2" s="579"/>
      <c r="AN2" s="579"/>
      <c r="AO2" s="579"/>
      <c r="AP2" s="579"/>
      <c r="AQ2" s="579"/>
      <c r="AR2" s="579"/>
      <c r="AS2" s="579"/>
      <c r="AT2" s="579"/>
      <c r="AU2" s="579"/>
      <c r="AV2" s="579"/>
      <c r="AW2" s="579"/>
      <c r="AX2" s="579"/>
      <c r="AY2" s="579"/>
      <c r="AZ2" s="579"/>
      <c r="BA2" s="579"/>
      <c r="BB2" s="579"/>
      <c r="BC2" s="579"/>
      <c r="BD2" s="579"/>
      <c r="BE2" s="579"/>
      <c r="BF2" s="579"/>
      <c r="BG2" s="579"/>
      <c r="BH2" s="579"/>
      <c r="BI2" s="579"/>
      <c r="BJ2" s="579"/>
      <c r="BK2" s="579"/>
      <c r="BL2" s="579"/>
      <c r="BM2" s="579"/>
      <c r="BN2" s="579"/>
      <c r="BO2" s="579"/>
      <c r="BP2" s="579"/>
      <c r="BQ2" s="579"/>
      <c r="BR2" s="579"/>
      <c r="BS2" s="579"/>
      <c r="BT2" s="579"/>
      <c r="BU2" s="579"/>
      <c r="BV2" s="579"/>
      <c r="BW2" s="579"/>
      <c r="BX2" s="579"/>
      <c r="BY2" s="579"/>
      <c r="BZ2" s="579"/>
      <c r="CA2" s="579"/>
      <c r="CB2" s="579"/>
      <c r="CC2" s="579"/>
      <c r="CD2" s="579"/>
    </row>
    <row r="3" spans="1:94">
      <c r="A3" s="579"/>
      <c r="B3" s="579"/>
      <c r="C3" s="579"/>
      <c r="D3" s="579"/>
      <c r="E3" s="579"/>
      <c r="F3" s="579"/>
      <c r="G3" s="579"/>
      <c r="H3" s="579"/>
      <c r="I3" s="579"/>
      <c r="J3" s="579"/>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c r="AT3" s="579"/>
      <c r="AU3" s="579"/>
      <c r="AV3" s="579"/>
      <c r="AW3" s="579"/>
      <c r="AX3" s="579"/>
      <c r="AY3" s="579"/>
      <c r="AZ3" s="579"/>
      <c r="BA3" s="579"/>
      <c r="BB3" s="579"/>
      <c r="BC3" s="579"/>
      <c r="BD3" s="579"/>
      <c r="BE3" s="579"/>
      <c r="BF3" s="579"/>
      <c r="BG3" s="579"/>
      <c r="BH3" s="579"/>
      <c r="BI3" s="579"/>
      <c r="BJ3" s="579"/>
      <c r="BK3" s="579"/>
      <c r="BL3" s="579"/>
      <c r="BM3" s="579"/>
      <c r="BN3" s="579"/>
      <c r="BO3" s="579"/>
      <c r="BP3" s="579"/>
      <c r="BQ3" s="579"/>
      <c r="BR3" s="579"/>
      <c r="BS3" s="579"/>
      <c r="BT3" s="579"/>
      <c r="BU3" s="579"/>
      <c r="BV3" s="579"/>
      <c r="BW3" s="579"/>
      <c r="BX3" s="579"/>
      <c r="BY3" s="579"/>
      <c r="BZ3" s="579"/>
      <c r="CA3" s="579"/>
      <c r="CB3" s="579"/>
      <c r="CC3" s="579"/>
      <c r="CD3" s="579"/>
      <c r="CN3" s="418"/>
      <c r="CO3" s="418"/>
      <c r="CP3" s="418"/>
    </row>
    <row r="4" spans="1:94">
      <c r="A4" s="579"/>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79"/>
      <c r="BD4" s="579"/>
      <c r="BE4" s="579"/>
      <c r="BF4" s="579"/>
      <c r="BG4" s="579"/>
      <c r="BH4" s="579"/>
      <c r="BI4" s="579"/>
      <c r="BJ4" s="579"/>
      <c r="BK4" s="579"/>
      <c r="BL4" s="579"/>
      <c r="BM4" s="579"/>
      <c r="BN4" s="579"/>
      <c r="BO4" s="579"/>
      <c r="BP4" s="579"/>
      <c r="BQ4" s="579"/>
      <c r="BR4" s="579"/>
      <c r="BS4" s="579"/>
      <c r="BT4" s="579"/>
      <c r="BU4" s="579"/>
      <c r="BV4" s="579"/>
      <c r="BW4" s="579"/>
      <c r="BX4" s="579"/>
      <c r="BY4" s="579"/>
      <c r="BZ4" s="579"/>
      <c r="CA4" s="579"/>
      <c r="CB4" s="579"/>
      <c r="CC4" s="579"/>
      <c r="CD4" s="579"/>
      <c r="CN4" s="418"/>
      <c r="CO4" s="418"/>
      <c r="CP4" s="418"/>
    </row>
    <row r="5" spans="1:94">
      <c r="A5" s="579"/>
      <c r="B5" s="579"/>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c r="BZ5" s="579"/>
      <c r="CA5" s="579"/>
      <c r="CB5" s="579"/>
      <c r="CC5" s="579"/>
      <c r="CD5" s="579"/>
      <c r="CN5" s="418"/>
      <c r="CO5" s="418"/>
      <c r="CP5" s="418"/>
    </row>
    <row r="6" spans="1:94" ht="21">
      <c r="A6" s="601" t="str">
        <f>CONCATENATE( "CONFIGURACIÓN VISTA LATERAL ", UPPER(VLOOKUP('Dimension Tables'!$B$6,'Dimension Tables'!$B$10:$AU$23,35,FALSE)))</f>
        <v>CONFIGURACIÓN VISTA LATERAL TILT UP 1 FILA PORTRAIT</v>
      </c>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N6" s="418"/>
      <c r="CO6" s="418"/>
      <c r="CP6" s="418"/>
    </row>
    <row r="7" spans="1:94" ht="17.7" customHeight="1">
      <c r="A7" s="486"/>
      <c r="C7" s="513" t="str">
        <f ca="1">+'Data Input'!J40</f>
        <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Q7" s="486"/>
      <c r="AR7" s="486"/>
      <c r="AS7" s="486"/>
      <c r="AT7" s="486"/>
      <c r="AU7" s="486"/>
      <c r="AV7" s="487" t="str">
        <f>IF(BE11&gt;=4,"Acérquese con el personal de Everest para revisar esta configuración","")</f>
        <v/>
      </c>
      <c r="AW7" s="486"/>
      <c r="AX7" s="488"/>
      <c r="AY7" s="430"/>
      <c r="AZ7" s="430"/>
      <c r="BA7" s="430"/>
      <c r="BB7" s="430"/>
      <c r="BC7" s="430"/>
      <c r="BD7" s="430"/>
      <c r="BF7" s="430"/>
      <c r="BG7" s="489"/>
      <c r="BH7" s="489"/>
      <c r="BI7" s="489"/>
      <c r="BJ7" s="489"/>
      <c r="CN7" s="418"/>
      <c r="CO7" s="418"/>
      <c r="CP7" s="418"/>
    </row>
    <row r="8" spans="1:94" ht="18" customHeight="1">
      <c r="A8" s="486"/>
      <c r="B8" s="486"/>
      <c r="E8" s="486"/>
      <c r="F8" s="486"/>
      <c r="G8" s="486"/>
      <c r="H8" s="486"/>
      <c r="I8" s="486"/>
      <c r="J8" s="486"/>
      <c r="K8" s="486"/>
      <c r="L8" s="486"/>
      <c r="M8" s="486"/>
      <c r="N8" s="486"/>
      <c r="O8" s="486"/>
      <c r="P8" s="486"/>
      <c r="Q8" s="486"/>
      <c r="R8" s="486"/>
      <c r="S8" s="486"/>
      <c r="T8" s="486"/>
      <c r="U8" s="486"/>
      <c r="V8" s="486"/>
      <c r="W8" s="486"/>
      <c r="X8" s="486"/>
      <c r="Y8" s="486"/>
      <c r="Z8" s="486"/>
      <c r="AA8" s="486"/>
      <c r="AB8" s="486"/>
      <c r="AQ8" s="486"/>
      <c r="AR8" s="486"/>
      <c r="AS8" s="486"/>
      <c r="AT8" s="486"/>
      <c r="AU8" s="486"/>
      <c r="AV8" s="490" t="s">
        <v>426</v>
      </c>
      <c r="AX8" s="430" t="s">
        <v>515</v>
      </c>
      <c r="AY8" s="430"/>
      <c r="AZ8" s="430"/>
      <c r="BA8" s="430"/>
      <c r="BB8" s="430"/>
      <c r="BC8" s="430"/>
      <c r="BD8" s="430"/>
      <c r="BE8" s="613">
        <f>INDEX('Dimension Tables'!$B$10:$AO$25,MATCH('Dimension Tables'!$B6,'Dimension Tables'!$B$10:$B$25,0),7)</f>
        <v>1.85</v>
      </c>
      <c r="BF8" s="613"/>
      <c r="BG8" s="613"/>
      <c r="BH8" s="613"/>
      <c r="BI8" s="613"/>
      <c r="BJ8" s="366"/>
      <c r="BK8" s="490" t="s">
        <v>516</v>
      </c>
      <c r="BM8" s="362" t="s">
        <v>517</v>
      </c>
      <c r="BU8" s="613">
        <f>INDEX('Dimension Tables'!$B$10:$AO$25,MATCH('Dimension Tables'!$B$6,'Dimension Tables'!$B$10:$B$25,0),22)</f>
        <v>0</v>
      </c>
      <c r="BV8" s="613"/>
      <c r="BW8" s="613"/>
      <c r="BX8" s="613"/>
      <c r="BY8" s="613"/>
      <c r="CN8" s="418"/>
      <c r="CO8" s="418"/>
      <c r="CP8" s="418"/>
    </row>
    <row r="9" spans="1:94" ht="18">
      <c r="A9" s="486"/>
      <c r="B9" s="486"/>
      <c r="T9" s="486"/>
      <c r="U9" s="486"/>
      <c r="V9" s="486"/>
      <c r="W9" s="486"/>
      <c r="X9" s="486"/>
      <c r="Y9" s="486"/>
      <c r="Z9" s="486"/>
      <c r="AA9" s="486"/>
      <c r="AB9" s="486"/>
      <c r="AS9" s="486"/>
      <c r="AT9" s="486"/>
      <c r="AU9" s="486"/>
      <c r="AV9" s="490" t="s">
        <v>518</v>
      </c>
      <c r="AX9" s="430" t="s">
        <v>519</v>
      </c>
      <c r="AY9" s="430"/>
      <c r="AZ9" s="430"/>
      <c r="BA9" s="430"/>
      <c r="BB9" s="430"/>
      <c r="BC9" s="430"/>
      <c r="BD9" s="430"/>
      <c r="BE9" s="613">
        <f>INDEX('Dimension Tables'!$B$10:$AO$25,MATCH('Dimension Tables'!$B$6,'Dimension Tables'!$B$10:$B$25,0),8)</f>
        <v>1.85</v>
      </c>
      <c r="BF9" s="613"/>
      <c r="BG9" s="613"/>
      <c r="BH9" s="613"/>
      <c r="BI9" s="613"/>
      <c r="BJ9" s="366"/>
      <c r="BK9" s="490" t="s">
        <v>520</v>
      </c>
      <c r="BM9" s="430" t="s">
        <v>521</v>
      </c>
      <c r="BU9" s="613">
        <f>INDEX('Dimension Tables'!$B$10:$AO$25,MATCH('Dimension Tables'!$B$6,'Dimension Tables'!$B$10:$B$25,0),23)</f>
        <v>2.3820000000000001</v>
      </c>
      <c r="BV9" s="613"/>
      <c r="BW9" s="613"/>
      <c r="BX9" s="613"/>
      <c r="BY9" s="613"/>
      <c r="CN9" s="418"/>
      <c r="CO9" s="418"/>
      <c r="CP9" s="418"/>
    </row>
    <row r="10" spans="1:94" ht="18">
      <c r="A10" s="486"/>
      <c r="B10" s="486"/>
      <c r="Q10" s="486"/>
      <c r="R10" s="486"/>
      <c r="S10" s="486"/>
      <c r="T10" s="486"/>
      <c r="U10" s="486"/>
      <c r="V10" s="486"/>
      <c r="W10" s="486"/>
      <c r="X10" s="486"/>
      <c r="Y10" s="486"/>
      <c r="Z10" s="486"/>
      <c r="AQ10" s="486"/>
      <c r="AV10" s="490" t="s">
        <v>522</v>
      </c>
      <c r="AX10" s="430" t="s">
        <v>523</v>
      </c>
      <c r="AY10" s="430"/>
      <c r="AZ10" s="430"/>
      <c r="BA10" s="430"/>
      <c r="BB10" s="430"/>
      <c r="BC10" s="430"/>
      <c r="BD10" s="430"/>
      <c r="BE10" s="613">
        <f>INDEX('Dimension Tables'!$B$10:$AO$25,MATCH('Dimension Tables'!$B$6,'Dimension Tables'!$B$10:$B$25,0),9)</f>
        <v>0</v>
      </c>
      <c r="BF10" s="613"/>
      <c r="BG10" s="613"/>
      <c r="BH10" s="613"/>
      <c r="BI10" s="613"/>
      <c r="BJ10" s="373"/>
      <c r="BK10" s="490" t="s">
        <v>524</v>
      </c>
      <c r="BM10" s="430" t="s">
        <v>525</v>
      </c>
      <c r="BU10" s="613">
        <f>INDEX('Dimension Tables'!$B$10:$AO$25,MATCH('Dimension Tables'!$B$6,'Dimension Tables'!$B$10:$B$25,0),24)</f>
        <v>0.49362995920262809</v>
      </c>
      <c r="BV10" s="613"/>
      <c r="BW10" s="613"/>
      <c r="BX10" s="613"/>
      <c r="BY10" s="613"/>
      <c r="CN10" s="418"/>
      <c r="CO10" s="418"/>
      <c r="CP10" s="418"/>
    </row>
    <row r="11" spans="1:94" ht="18">
      <c r="A11" s="486"/>
      <c r="B11" s="486"/>
      <c r="C11" s="486"/>
      <c r="D11" s="486"/>
      <c r="E11" s="486"/>
      <c r="J11" s="486"/>
      <c r="K11" s="486"/>
      <c r="L11" s="486"/>
      <c r="M11" s="486"/>
      <c r="N11" s="486"/>
      <c r="O11" s="486"/>
      <c r="P11" s="486"/>
      <c r="Q11" s="486"/>
      <c r="R11" s="486"/>
      <c r="S11" s="486"/>
      <c r="T11" s="486"/>
      <c r="U11" s="486"/>
      <c r="V11" s="486"/>
      <c r="W11" s="486"/>
      <c r="X11" s="486"/>
      <c r="Y11" s="486"/>
      <c r="Z11" s="486"/>
      <c r="AA11" s="486"/>
      <c r="AQ11" s="486"/>
      <c r="AV11" s="490" t="s">
        <v>337</v>
      </c>
      <c r="AX11" s="430" t="s">
        <v>526</v>
      </c>
      <c r="AY11" s="430"/>
      <c r="AZ11" s="430"/>
      <c r="BA11" s="430"/>
      <c r="BB11" s="430"/>
      <c r="BC11" s="430"/>
      <c r="BD11" s="430"/>
      <c r="BE11" s="614">
        <f>INDEX('Dimension Tables'!$B$10:$AO$25,MATCH('Dimension Tables'!$B$6,'Dimension Tables'!$B$10:$B$25,0),10)</f>
        <v>1</v>
      </c>
      <c r="BF11" s="614"/>
      <c r="BG11" s="614"/>
      <c r="BH11" s="614"/>
      <c r="BI11" s="614"/>
      <c r="BJ11" s="366"/>
      <c r="BK11" s="490" t="s">
        <v>527</v>
      </c>
      <c r="BM11" s="430" t="s">
        <v>528</v>
      </c>
      <c r="BU11" s="613">
        <f>INDEX('Dimension Tables'!$B$10:$AO$25,MATCH('Dimension Tables'!$B$6,'Dimension Tables'!$B$10:$B$25,0),25)</f>
        <v>0</v>
      </c>
      <c r="BV11" s="613"/>
      <c r="BW11" s="613"/>
      <c r="BX11" s="613"/>
      <c r="BY11" s="613"/>
      <c r="CG11" s="392" t="s">
        <v>454</v>
      </c>
      <c r="CK11" s="392" t="s">
        <v>92</v>
      </c>
      <c r="CN11" s="418"/>
      <c r="CO11" s="418"/>
      <c r="CP11" s="418"/>
    </row>
    <row r="12" spans="1:94" ht="18">
      <c r="A12" s="486"/>
      <c r="B12" s="486"/>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Q12" s="486"/>
      <c r="AV12" s="491">
        <v>0</v>
      </c>
      <c r="AX12" s="430" t="s">
        <v>529</v>
      </c>
      <c r="AY12" s="430"/>
      <c r="AZ12" s="430"/>
      <c r="BA12" s="430"/>
      <c r="BB12" s="430"/>
      <c r="BC12" s="430"/>
      <c r="BD12" s="430"/>
      <c r="BE12" s="613">
        <f>INDEX('Dimension Tables'!$B$10:$AO$25,MATCH('Dimension Tables'!$B$6,'Dimension Tables'!$B$10:$B$25,0),11)</f>
        <v>0</v>
      </c>
      <c r="BF12" s="613"/>
      <c r="BG12" s="613"/>
      <c r="BH12" s="613"/>
      <c r="BI12" s="613"/>
      <c r="BJ12" s="366"/>
      <c r="BK12" s="490" t="s">
        <v>530</v>
      </c>
      <c r="BM12" s="430" t="s">
        <v>531</v>
      </c>
      <c r="BT12" s="362" t="s">
        <v>532</v>
      </c>
      <c r="BU12" s="613">
        <f>INDEX('Dimension Tables'!$B$10:$AO$25,MATCH('Dimension Tables'!$B$6,'Dimension Tables'!$B$10:$B$25,0),26)</f>
        <v>0</v>
      </c>
      <c r="BV12" s="613"/>
      <c r="BW12" s="613"/>
      <c r="BX12" s="613"/>
      <c r="BY12" s="613"/>
      <c r="CG12" s="392" t="s">
        <v>533</v>
      </c>
      <c r="CK12" s="392" t="s">
        <v>534</v>
      </c>
      <c r="CN12" s="418"/>
      <c r="CO12" s="418"/>
      <c r="CP12" s="418"/>
    </row>
    <row r="13" spans="1:94" ht="18">
      <c r="A13" s="486"/>
      <c r="B13" s="486"/>
      <c r="C13" s="486"/>
      <c r="D13" s="486"/>
      <c r="E13" s="486"/>
      <c r="F13" s="486"/>
      <c r="J13" s="486"/>
      <c r="K13" s="486"/>
      <c r="L13" s="486"/>
      <c r="M13" s="486"/>
      <c r="N13" s="486"/>
      <c r="O13" s="486"/>
      <c r="P13" s="486"/>
      <c r="Q13" s="486"/>
      <c r="R13" s="486"/>
      <c r="S13" s="486"/>
      <c r="T13" s="486"/>
      <c r="U13" s="486"/>
      <c r="V13" s="486"/>
      <c r="W13" s="486"/>
      <c r="X13" s="486"/>
      <c r="Y13" s="486"/>
      <c r="Z13" s="486"/>
      <c r="AA13" s="486"/>
      <c r="AB13" s="486"/>
      <c r="AQ13" s="486"/>
      <c r="AR13" s="486"/>
      <c r="AS13" s="486"/>
      <c r="AT13" s="486"/>
      <c r="AU13" s="486"/>
      <c r="AV13" s="491">
        <v>1</v>
      </c>
      <c r="AX13" s="430" t="s">
        <v>535</v>
      </c>
      <c r="AY13" s="430"/>
      <c r="AZ13" s="430"/>
      <c r="BA13" s="430"/>
      <c r="BB13" s="430"/>
      <c r="BC13" s="430"/>
      <c r="BD13" s="430"/>
      <c r="BE13" s="613">
        <f>INDEX('Dimension Tables'!$B$10:$AO$25,MATCH('Dimension Tables'!$B$6,'Dimension Tables'!$B$10:$B$25,0),12)</f>
        <v>0.32</v>
      </c>
      <c r="BF13" s="613"/>
      <c r="BG13" s="613"/>
      <c r="BH13" s="613"/>
      <c r="BI13" s="613"/>
      <c r="BJ13" s="366"/>
      <c r="BK13" s="490" t="s">
        <v>536</v>
      </c>
      <c r="BM13" s="430" t="s">
        <v>537</v>
      </c>
      <c r="BT13" s="362" t="s">
        <v>532</v>
      </c>
      <c r="BU13" s="613">
        <f>INDEX('Dimension Tables'!$B$10:$AO$25,MATCH('Dimension Tables'!$B$6,'Dimension Tables'!$B$10:$B$25,0),27)</f>
        <v>0</v>
      </c>
      <c r="BV13" s="613"/>
      <c r="BW13" s="613"/>
      <c r="BX13" s="613"/>
      <c r="BY13" s="613"/>
      <c r="CG13" s="392" t="s">
        <v>538</v>
      </c>
      <c r="CK13" s="392" t="s">
        <v>534</v>
      </c>
      <c r="CN13" s="418"/>
      <c r="CO13" s="418"/>
      <c r="CP13" s="418"/>
    </row>
    <row r="14" spans="1:94" ht="18">
      <c r="A14" s="486"/>
      <c r="B14" s="486"/>
      <c r="C14" s="486"/>
      <c r="D14" s="486"/>
      <c r="E14" s="486"/>
      <c r="W14" s="486"/>
      <c r="X14" s="486"/>
      <c r="Y14" s="486"/>
      <c r="Z14" s="486"/>
      <c r="AA14" s="486"/>
      <c r="AB14" s="486"/>
      <c r="AQ14" s="486"/>
      <c r="AR14" s="486"/>
      <c r="AS14" s="486"/>
      <c r="AT14" s="486"/>
      <c r="AU14" s="486"/>
      <c r="AV14" s="491">
        <v>2</v>
      </c>
      <c r="AX14" s="430" t="s">
        <v>539</v>
      </c>
      <c r="AY14" s="430"/>
      <c r="AZ14" s="430"/>
      <c r="BA14" s="430"/>
      <c r="BB14" s="430"/>
      <c r="BC14" s="430"/>
      <c r="BD14" s="430"/>
      <c r="BE14" s="613">
        <f>INDEX('Dimension Tables'!$B$10:$AO$25,MATCH('Dimension Tables'!$B$6,'Dimension Tables'!$B$10:$B$25,0),13)</f>
        <v>0</v>
      </c>
      <c r="BF14" s="613"/>
      <c r="BG14" s="613"/>
      <c r="BH14" s="613"/>
      <c r="BI14" s="613"/>
      <c r="BJ14" s="366"/>
      <c r="BK14" s="490" t="s">
        <v>540</v>
      </c>
      <c r="BM14" s="430" t="s">
        <v>541</v>
      </c>
      <c r="BT14" s="362" t="s">
        <v>532</v>
      </c>
      <c r="BU14" s="613">
        <f>INDEX('Dimension Tables'!$B$10:$AO$25,MATCH('Dimension Tables'!$B$6,'Dimension Tables'!$B$10:$B$25,0),28)</f>
        <v>0</v>
      </c>
      <c r="BV14" s="613"/>
      <c r="BW14" s="613"/>
      <c r="BX14" s="613"/>
      <c r="BY14" s="613"/>
      <c r="CN14" s="418"/>
      <c r="CO14" s="418"/>
      <c r="CP14" s="418"/>
    </row>
    <row r="15" spans="1:94" ht="18">
      <c r="A15" s="486"/>
      <c r="B15" s="486"/>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Q15" s="486"/>
      <c r="AR15" s="486"/>
      <c r="AS15" s="486"/>
      <c r="AT15" s="486"/>
      <c r="AU15" s="486"/>
      <c r="AV15" s="491">
        <v>3</v>
      </c>
      <c r="AX15" s="430" t="s">
        <v>542</v>
      </c>
      <c r="AY15" s="430"/>
      <c r="AZ15" s="430"/>
      <c r="BA15" s="430"/>
      <c r="BB15" s="430"/>
      <c r="BC15" s="430"/>
      <c r="BD15" s="430"/>
      <c r="BE15" s="613">
        <f>INDEX('Dimension Tables'!$B$10:$AO$25,MATCH('Dimension Tables'!$B$6,'Dimension Tables'!$B$10:$B$25,0),14)</f>
        <v>0</v>
      </c>
      <c r="BF15" s="613"/>
      <c r="BG15" s="613"/>
      <c r="BH15" s="613"/>
      <c r="BI15" s="613"/>
      <c r="BK15" s="490" t="s">
        <v>543</v>
      </c>
      <c r="BM15" s="430" t="s">
        <v>544</v>
      </c>
      <c r="BT15" s="362" t="s">
        <v>532</v>
      </c>
      <c r="BU15" s="613">
        <f>INDEX('Dimension Tables'!$B$10:$AO$25,MATCH('Dimension Tables'!$B$6,'Dimension Tables'!$B$10:$B$25,0),29)</f>
        <v>0</v>
      </c>
      <c r="BV15" s="613"/>
      <c r="BW15" s="613"/>
      <c r="BX15" s="613"/>
      <c r="BY15" s="613"/>
      <c r="CI15" s="392" t="e" cm="1">
        <f t="array" ref="CI15">Tirante_inicio</f>
        <v>#N/A</v>
      </c>
      <c r="CN15" s="418"/>
      <c r="CO15" s="418"/>
      <c r="CP15" s="418"/>
    </row>
    <row r="16" spans="1:94" ht="18">
      <c r="A16" s="486"/>
      <c r="B16" s="486"/>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Q16" s="486"/>
      <c r="AR16" s="486"/>
      <c r="AS16" s="486"/>
      <c r="AT16" s="486"/>
      <c r="AU16" s="486"/>
      <c r="AV16" s="490" t="s">
        <v>427</v>
      </c>
      <c r="AX16" s="430" t="s">
        <v>545</v>
      </c>
      <c r="AY16" s="430"/>
      <c r="AZ16" s="430"/>
      <c r="BA16" s="430"/>
      <c r="BB16" s="430"/>
      <c r="BC16" s="430"/>
      <c r="BD16" s="430"/>
      <c r="BE16" s="615" t="str">
        <f>CONCATENATE("De ", TEXT(INDEX('Dimension Tables'!$B$10:$AO$25,MATCH('Dimension Tables'!$B$6,'Dimension Tables'!$B$10:$B$25,0),15),"#,##0.00"), " a ", TEXT(INDEX('Dimension Tables'!$B$10:$AO$25,MATCH('Dimension Tables'!$B$6,'Dimension Tables'!$B$10:$B$25,0),16),"#,##0.00"), " m.")</f>
        <v>De 1.76 a 1.84 m.</v>
      </c>
      <c r="BF16" s="615"/>
      <c r="BG16" s="615"/>
      <c r="BH16" s="615"/>
      <c r="BI16" s="615"/>
      <c r="BJ16" s="366"/>
      <c r="BK16" s="490" t="s">
        <v>546</v>
      </c>
      <c r="BM16" s="430" t="s">
        <v>547</v>
      </c>
      <c r="BU16" s="617">
        <f>+'Dimension Tables'!B8</f>
        <v>10</v>
      </c>
      <c r="BV16" s="617"/>
      <c r="BW16" s="617"/>
      <c r="BX16" s="617"/>
      <c r="BY16" s="617"/>
      <c r="CN16" s="418"/>
      <c r="CO16" s="418"/>
      <c r="CP16" s="418"/>
    </row>
    <row r="17" spans="1:95" ht="18">
      <c r="A17" s="486"/>
      <c r="B17" s="486"/>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Q17" s="486"/>
      <c r="AR17" s="486"/>
      <c r="AS17" s="486"/>
      <c r="AT17" s="486"/>
      <c r="AU17" s="486"/>
      <c r="AV17" s="493" t="s">
        <v>548</v>
      </c>
      <c r="AW17" s="418"/>
      <c r="AX17" s="452" t="s">
        <v>549</v>
      </c>
      <c r="AY17" s="494"/>
      <c r="AZ17" s="494"/>
      <c r="BA17" s="494"/>
      <c r="BB17" s="494"/>
      <c r="BC17" s="494"/>
      <c r="BD17" s="494"/>
      <c r="BE17" s="616" t="str">
        <f>CONCATENATE("De ", TEXT(INDEX('Dimension Tables'!$B$10:$AO$25,MATCH('Dimension Tables'!$B$6,'Dimension Tables'!$B$10:$B$25,0),17),"#,##0.00"), " a ", TEXT(INDEX('Dimension Tables'!$B$10:$AO$25,MATCH('Dimension Tables'!$B$6,'Dimension Tables'!$B$10:$B$25,0),18),"#,##0.00"), " m.")</f>
        <v>De 0.00 a 0.00 m.</v>
      </c>
      <c r="BF17" s="616"/>
      <c r="BG17" s="616"/>
      <c r="BH17" s="616"/>
      <c r="BI17" s="616"/>
      <c r="BJ17" s="366"/>
      <c r="BK17" s="490" t="s">
        <v>550</v>
      </c>
      <c r="BM17" s="430" t="s">
        <v>551</v>
      </c>
      <c r="BU17" s="613">
        <f>INDEX('Dimension Tables'!$B$10:$AO$25,MATCH('Dimension Tables'!$B$6,'Dimension Tables'!$B$10:$B$25,0),30)</f>
        <v>0.95900449731207393</v>
      </c>
      <c r="BV17" s="613"/>
      <c r="BW17" s="613"/>
      <c r="BX17" s="613"/>
      <c r="BY17" s="613"/>
      <c r="CG17" s="392" t="s">
        <v>552</v>
      </c>
      <c r="CH17" s="392" t="s">
        <v>553</v>
      </c>
      <c r="CJ17" s="392">
        <f>VLOOKUP('Dimension Tables'!$B$6,'Dimension Tables'!$B$10:$AE$23,30,FALSE)</f>
        <v>0.95900449731207393</v>
      </c>
      <c r="CN17" s="452"/>
      <c r="CO17" s="452"/>
      <c r="CP17" s="452"/>
    </row>
    <row r="18" spans="1:95" ht="18" customHeight="1">
      <c r="A18" s="486"/>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Q18" s="486"/>
      <c r="AR18" s="486"/>
      <c r="AS18" s="486"/>
      <c r="AT18" s="486"/>
      <c r="AU18" s="486"/>
      <c r="AV18" s="493" t="s">
        <v>554</v>
      </c>
      <c r="AW18" s="418"/>
      <c r="AX18" s="452" t="s">
        <v>555</v>
      </c>
      <c r="AY18" s="494"/>
      <c r="AZ18" s="494"/>
      <c r="BA18" s="494"/>
      <c r="BB18" s="494"/>
      <c r="BC18" s="494"/>
      <c r="BD18" s="494"/>
      <c r="BE18" s="616" t="str">
        <f>CONCATENATE("De ", TEXT(INDEX('Dimension Tables'!$B$10:$AO$25,MATCH('Dimension Tables'!$B$6,'Dimension Tables'!$B$10:$B$25,0),19),"#,##0.00"), " a ", TEXT(INDEX('Dimension Tables'!$B$10:$AO$25,MATCH('Dimension Tables'!$B$6,'Dimension Tables'!$B$10:$B$25,0),20),"#,##0.00"), " m.")</f>
        <v>De 0.00 a 0.00 m.</v>
      </c>
      <c r="BF18" s="616"/>
      <c r="BG18" s="616"/>
      <c r="BH18" s="616"/>
      <c r="BI18" s="616"/>
      <c r="BJ18" s="366"/>
      <c r="BK18" s="620" t="str">
        <f ca="1">VLOOKUP('Dimension Tables'!$B$6,'Dimension Tables'!$B$10:$AU$23,34,FALSE)</f>
        <v>Reacciones máximas en cada punto de apoyo</v>
      </c>
      <c r="BL18" s="620"/>
      <c r="BM18" s="620"/>
      <c r="BN18" s="620"/>
      <c r="BO18" s="620"/>
      <c r="BP18" s="620"/>
      <c r="BQ18" s="620"/>
      <c r="BR18" s="620"/>
      <c r="BS18" s="620"/>
      <c r="BT18" s="620"/>
      <c r="BU18" s="620"/>
      <c r="BV18" s="620"/>
      <c r="BW18" s="620"/>
      <c r="BX18" s="620"/>
      <c r="BY18" s="620"/>
      <c r="CG18" s="392" t="s">
        <v>23</v>
      </c>
      <c r="CH18" s="392" t="s">
        <v>556</v>
      </c>
      <c r="CJ18" s="392" t="e">
        <f>VLOOKUP('Dimension Tables'!$B$6,'Dimension Tables'!$B$10:$AE$23,32,FALSE)</f>
        <v>#REF!</v>
      </c>
      <c r="CN18" s="452"/>
      <c r="CO18" s="452"/>
      <c r="CP18" s="452"/>
      <c r="CQ18" s="430"/>
    </row>
    <row r="19" spans="1:95" ht="18">
      <c r="A19" s="486"/>
      <c r="B19" s="486"/>
      <c r="C19" s="486"/>
      <c r="D19" s="486"/>
      <c r="E19" s="486"/>
      <c r="F19" s="486"/>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Q19" s="486"/>
      <c r="AR19" s="486"/>
      <c r="AS19" s="486"/>
      <c r="AT19" s="486"/>
      <c r="AU19" s="486"/>
      <c r="AV19" s="490" t="s">
        <v>428</v>
      </c>
      <c r="AX19" s="430" t="s">
        <v>557</v>
      </c>
      <c r="BB19" s="430"/>
      <c r="BC19" s="430"/>
      <c r="BD19" s="430"/>
      <c r="BE19" s="613">
        <f>INDEX('Dimension Tables'!$B$10:$AO$25,MATCH('Dimension Tables'!$B$6,'Dimension Tables'!$B$10:$B$25,0),21)</f>
        <v>0.15</v>
      </c>
      <c r="BF19" s="613"/>
      <c r="BG19" s="613"/>
      <c r="BH19" s="613"/>
      <c r="BI19" s="613"/>
      <c r="BJ19" s="366"/>
      <c r="BM19" s="430" t="s">
        <v>558</v>
      </c>
      <c r="BU19" s="619">
        <f ca="1">VLOOKUP('Dimension Tables'!$B$6,'Dimension Tables'!$B$10:$AU$23,31,FALSE)</f>
        <v>110</v>
      </c>
      <c r="BV19" s="619"/>
      <c r="BW19" s="619"/>
      <c r="BX19" s="619"/>
      <c r="BY19" s="619"/>
      <c r="BZ19" s="495"/>
      <c r="CA19" s="495"/>
      <c r="CB19" s="495"/>
      <c r="CN19" s="418"/>
      <c r="CO19" s="418"/>
      <c r="CP19" s="418"/>
    </row>
    <row r="20" spans="1:95" ht="18">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Q20" s="486"/>
      <c r="AR20" s="486"/>
      <c r="AS20" s="486"/>
      <c r="AT20" s="486"/>
      <c r="AU20" s="486"/>
      <c r="AW20" s="496"/>
      <c r="AY20" s="430"/>
      <c r="AZ20" s="430"/>
      <c r="BA20" s="430"/>
      <c r="BB20" s="430"/>
      <c r="BC20" s="430"/>
      <c r="BD20" s="430"/>
      <c r="BJ20" s="492"/>
      <c r="BK20" s="497"/>
      <c r="BL20" s="497"/>
      <c r="BM20" s="430" t="s">
        <v>559</v>
      </c>
      <c r="BU20" s="619">
        <f ca="1">VLOOKUP('Dimension Tables'!$B$6,'Dimension Tables'!$B$10:$AU$23,32,FALSE)</f>
        <v>70</v>
      </c>
      <c r="BV20" s="619"/>
      <c r="BW20" s="619"/>
      <c r="BX20" s="619"/>
      <c r="BY20" s="619"/>
      <c r="BZ20" s="495"/>
      <c r="CA20" s="495"/>
      <c r="CB20" s="495"/>
      <c r="CN20" s="418"/>
      <c r="CO20" s="418"/>
      <c r="CP20" s="418"/>
    </row>
    <row r="21" spans="1:95" ht="18">
      <c r="AS21" s="496"/>
      <c r="AT21" s="496"/>
      <c r="AU21" s="496"/>
      <c r="BJ21" s="366"/>
      <c r="BK21" s="418"/>
      <c r="BL21" s="418"/>
      <c r="BM21" s="430" t="s">
        <v>560</v>
      </c>
      <c r="BU21" s="619">
        <f ca="1">VLOOKUP('Dimension Tables'!$B$6,'Dimension Tables'!$B$10:$AU$23,33,FALSE)</f>
        <v>57.999999999999993</v>
      </c>
      <c r="BV21" s="619"/>
      <c r="BW21" s="619"/>
      <c r="BX21" s="619"/>
      <c r="BY21" s="619"/>
      <c r="BZ21" s="495"/>
      <c r="CA21" s="495"/>
      <c r="CB21" s="495"/>
      <c r="CN21" s="418"/>
      <c r="CO21" s="418"/>
      <c r="CP21" s="418"/>
    </row>
    <row r="22" spans="1:95" ht="21">
      <c r="A22" s="601" t="str">
        <f>CONCATENATE( "CONFIGURACIÓN VISTA POSTERIOR ", UPPER(VLOOKUP('Dimension Tables'!$B$6,'Dimension Tables'!$B$10:$AU$23,41,FALSE)))</f>
        <v xml:space="preserve">CONFIGURACIÓN VISTA POSTERIOR </v>
      </c>
      <c r="B22" s="601"/>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N22" s="418"/>
      <c r="CO22" s="418"/>
      <c r="CP22" s="418"/>
    </row>
    <row r="23" spans="1:95" s="498" customFormat="1">
      <c r="CF23" s="550"/>
      <c r="CG23" s="550"/>
      <c r="CH23" s="550"/>
      <c r="CI23" s="550"/>
      <c r="CJ23" s="550"/>
      <c r="CK23" s="550"/>
      <c r="CL23" s="550"/>
      <c r="CM23" s="550"/>
    </row>
    <row r="24" spans="1:95" s="498" customFormat="1">
      <c r="BT24" s="499"/>
      <c r="BU24" s="499"/>
      <c r="BV24" s="499" t="s">
        <v>561</v>
      </c>
      <c r="BW24" s="499"/>
      <c r="BX24" s="499"/>
      <c r="BY24" s="499"/>
      <c r="BZ24" s="499"/>
      <c r="CA24" s="499"/>
      <c r="CF24" s="550"/>
      <c r="CG24" s="550"/>
      <c r="CH24" s="550"/>
      <c r="CI24" s="550"/>
      <c r="CJ24" s="550"/>
      <c r="CK24" s="550"/>
      <c r="CL24" s="550"/>
      <c r="CM24" s="550"/>
    </row>
    <row r="25" spans="1:95" s="498" customFormat="1">
      <c r="BT25" s="499"/>
      <c r="BU25" s="499"/>
      <c r="BV25" s="618" t="s">
        <v>562</v>
      </c>
      <c r="BW25" s="618"/>
      <c r="BX25" s="618"/>
      <c r="BY25" s="618"/>
      <c r="BZ25" s="618"/>
      <c r="CA25" s="618"/>
      <c r="CB25" s="618"/>
      <c r="CC25" s="618"/>
      <c r="CD25" s="618"/>
      <c r="CF25" s="550"/>
      <c r="CG25" s="550"/>
      <c r="CH25" s="550"/>
      <c r="CI25" s="550"/>
      <c r="CJ25" s="550"/>
      <c r="CK25" s="550"/>
      <c r="CL25" s="550"/>
      <c r="CM25" s="550"/>
    </row>
    <row r="26" spans="1:95" s="498" customFormat="1">
      <c r="BT26" s="499"/>
      <c r="BU26" s="499"/>
      <c r="BV26" s="618"/>
      <c r="BW26" s="618"/>
      <c r="BX26" s="618"/>
      <c r="BY26" s="618"/>
      <c r="BZ26" s="618"/>
      <c r="CA26" s="618"/>
      <c r="CB26" s="618"/>
      <c r="CC26" s="618"/>
      <c r="CD26" s="618"/>
      <c r="CF26" s="550"/>
      <c r="CG26" s="550"/>
      <c r="CH26" s="550"/>
      <c r="CI26" s="550"/>
      <c r="CJ26" s="550"/>
      <c r="CK26" s="550"/>
      <c r="CL26" s="550"/>
      <c r="CM26" s="550"/>
    </row>
    <row r="27" spans="1:95" s="498" customFormat="1">
      <c r="BT27" s="499"/>
      <c r="BU27" s="499"/>
      <c r="BV27" s="618"/>
      <c r="BW27" s="618"/>
      <c r="BX27" s="618"/>
      <c r="BY27" s="618"/>
      <c r="BZ27" s="618"/>
      <c r="CA27" s="618"/>
      <c r="CB27" s="618"/>
      <c r="CC27" s="618"/>
      <c r="CD27" s="618"/>
      <c r="CF27" s="550"/>
      <c r="CG27" s="550"/>
      <c r="CH27" s="550"/>
      <c r="CI27" s="550"/>
      <c r="CJ27" s="550"/>
      <c r="CK27" s="550"/>
      <c r="CL27" s="550"/>
      <c r="CM27" s="550"/>
    </row>
    <row r="28" spans="1:95" s="498" customFormat="1">
      <c r="BT28" s="499"/>
      <c r="BU28" s="499"/>
      <c r="BV28" s="618"/>
      <c r="BW28" s="618"/>
      <c r="BX28" s="618"/>
      <c r="BY28" s="618"/>
      <c r="BZ28" s="618"/>
      <c r="CA28" s="618"/>
      <c r="CB28" s="618"/>
      <c r="CC28" s="618"/>
      <c r="CD28" s="618"/>
      <c r="CF28" s="550"/>
      <c r="CG28" s="550"/>
      <c r="CH28" s="550"/>
      <c r="CI28" s="550"/>
      <c r="CJ28" s="550"/>
      <c r="CK28" s="550"/>
      <c r="CL28" s="550"/>
      <c r="CM28" s="550"/>
    </row>
    <row r="29" spans="1:95" s="498" customFormat="1">
      <c r="BT29" s="499"/>
      <c r="BU29" s="499"/>
      <c r="BV29" s="618"/>
      <c r="BW29" s="618"/>
      <c r="BX29" s="618"/>
      <c r="BY29" s="618"/>
      <c r="BZ29" s="618"/>
      <c r="CA29" s="618"/>
      <c r="CB29" s="618"/>
      <c r="CC29" s="618"/>
      <c r="CD29" s="618"/>
      <c r="CF29" s="550"/>
      <c r="CG29" s="550"/>
      <c r="CH29" s="550"/>
      <c r="CI29" s="550"/>
      <c r="CJ29" s="550"/>
      <c r="CK29" s="550"/>
      <c r="CL29" s="550"/>
      <c r="CM29" s="550"/>
    </row>
    <row r="30" spans="1:95" s="498" customFormat="1">
      <c r="BT30" s="499"/>
      <c r="BU30" s="499"/>
      <c r="BV30" s="499"/>
      <c r="BW30" s="499"/>
      <c r="BX30" s="499"/>
      <c r="BY30" s="499"/>
      <c r="BZ30" s="499"/>
      <c r="CA30" s="499"/>
      <c r="CF30" s="550"/>
      <c r="CG30" s="550"/>
      <c r="CH30" s="550"/>
      <c r="CI30" s="550"/>
      <c r="CJ30" s="550"/>
      <c r="CK30" s="550"/>
      <c r="CL30" s="550"/>
      <c r="CM30" s="550"/>
    </row>
    <row r="31" spans="1:95" s="498" customFormat="1">
      <c r="BT31" s="499"/>
      <c r="BU31" s="499"/>
      <c r="BV31" s="499"/>
      <c r="BW31" s="499"/>
      <c r="BX31" s="499"/>
      <c r="BY31" s="499"/>
      <c r="BZ31" s="499"/>
      <c r="CA31" s="499"/>
      <c r="CF31" s="550"/>
      <c r="CG31" s="550"/>
      <c r="CH31" s="550"/>
      <c r="CI31" s="550"/>
      <c r="CJ31" s="550"/>
      <c r="CK31" s="550"/>
      <c r="CL31" s="550"/>
      <c r="CM31" s="550"/>
    </row>
    <row r="32" spans="1:95" s="498" customFormat="1">
      <c r="BT32" s="499"/>
      <c r="BU32" s="499"/>
      <c r="BV32" s="499"/>
      <c r="BW32" s="499"/>
      <c r="BX32" s="499"/>
      <c r="BY32" s="499"/>
      <c r="BZ32" s="499"/>
      <c r="CA32" s="499"/>
      <c r="CF32" s="550"/>
      <c r="CG32" s="550"/>
      <c r="CH32" s="550"/>
      <c r="CI32" s="550"/>
      <c r="CJ32" s="550"/>
      <c r="CK32" s="550"/>
      <c r="CL32" s="550"/>
      <c r="CM32" s="550"/>
    </row>
    <row r="33" spans="1:92" s="498" customFormat="1">
      <c r="BT33" s="499"/>
      <c r="BU33" s="499"/>
      <c r="BV33" s="499"/>
      <c r="BW33" s="499"/>
      <c r="BX33" s="499"/>
      <c r="BY33" s="499"/>
      <c r="BZ33" s="499"/>
      <c r="CA33" s="499"/>
      <c r="CF33" s="550"/>
      <c r="CG33" s="550"/>
      <c r="CH33" s="550"/>
      <c r="CI33" s="550"/>
      <c r="CJ33" s="550"/>
      <c r="CK33" s="550"/>
      <c r="CL33" s="550"/>
      <c r="CM33" s="550"/>
    </row>
    <row r="34" spans="1:92" s="498" customFormat="1">
      <c r="BT34" s="499"/>
      <c r="BU34" s="499"/>
      <c r="BV34" s="499"/>
      <c r="BW34" s="499"/>
      <c r="BX34" s="499"/>
      <c r="BY34" s="499"/>
      <c r="BZ34" s="499"/>
      <c r="CA34" s="499"/>
      <c r="CF34" s="550"/>
      <c r="CG34" s="550"/>
      <c r="CH34" s="550"/>
      <c r="CI34" s="550"/>
      <c r="CJ34" s="550"/>
      <c r="CK34" s="550"/>
      <c r="CL34" s="550"/>
      <c r="CM34" s="550"/>
    </row>
    <row r="35" spans="1:92" s="498" customFormat="1">
      <c r="BT35" s="499"/>
      <c r="BU35" s="499"/>
      <c r="BV35" s="499"/>
      <c r="BW35" s="499"/>
      <c r="BX35" s="499"/>
      <c r="BY35" s="499"/>
      <c r="BZ35" s="499"/>
      <c r="CA35" s="499"/>
      <c r="CF35" s="550"/>
      <c r="CG35" s="550"/>
      <c r="CH35" s="550"/>
      <c r="CI35" s="550"/>
      <c r="CJ35" s="550"/>
      <c r="CK35" s="550"/>
      <c r="CL35" s="550"/>
      <c r="CM35" s="550"/>
    </row>
    <row r="36" spans="1:92" s="498" customFormat="1">
      <c r="BT36" s="499"/>
      <c r="BU36" s="499"/>
      <c r="BV36" s="499"/>
      <c r="BW36" s="499"/>
      <c r="BX36" s="499"/>
      <c r="BY36" s="499"/>
      <c r="BZ36" s="499"/>
      <c r="CA36" s="499"/>
      <c r="CF36" s="550"/>
      <c r="CG36" s="550"/>
      <c r="CH36" s="550"/>
      <c r="CI36" s="550"/>
      <c r="CJ36" s="550"/>
      <c r="CK36" s="550"/>
      <c r="CL36" s="550"/>
      <c r="CM36" s="550"/>
    </row>
    <row r="37" spans="1:92" s="498" customFormat="1">
      <c r="BT37" s="499"/>
      <c r="BU37" s="499"/>
      <c r="BV37" s="499"/>
      <c r="BW37" s="499"/>
      <c r="BX37" s="499"/>
      <c r="BY37" s="499"/>
      <c r="BZ37" s="499"/>
      <c r="CA37" s="499"/>
      <c r="CF37" s="550"/>
      <c r="CG37" s="550"/>
      <c r="CH37" s="550"/>
      <c r="CI37" s="550"/>
      <c r="CJ37" s="550"/>
      <c r="CK37" s="550"/>
      <c r="CL37" s="550"/>
      <c r="CM37" s="550"/>
    </row>
    <row r="38" spans="1:92" s="498" customFormat="1">
      <c r="BT38" s="499"/>
      <c r="BU38" s="499"/>
      <c r="BV38" s="499"/>
      <c r="BW38" s="499"/>
      <c r="BX38" s="499"/>
      <c r="BY38" s="499"/>
      <c r="BZ38" s="499"/>
      <c r="CA38" s="499"/>
      <c r="CF38" s="550"/>
      <c r="CG38" s="550"/>
      <c r="CH38" s="550"/>
      <c r="CI38" s="550"/>
      <c r="CJ38" s="550"/>
      <c r="CK38" s="550"/>
      <c r="CL38" s="550"/>
      <c r="CM38" s="550"/>
    </row>
    <row r="39" spans="1:92" s="498" customFormat="1">
      <c r="BT39" s="499"/>
      <c r="BU39" s="499"/>
      <c r="BV39" s="499"/>
      <c r="BW39" s="499"/>
      <c r="BX39" s="499"/>
      <c r="BY39" s="499"/>
      <c r="BZ39" s="499"/>
      <c r="CA39" s="499"/>
      <c r="CF39" s="550"/>
      <c r="CG39" s="550"/>
      <c r="CH39" s="550"/>
      <c r="CI39" s="550"/>
      <c r="CJ39" s="550"/>
      <c r="CK39" s="550"/>
      <c r="CL39" s="550"/>
      <c r="CM39" s="550"/>
    </row>
    <row r="40" spans="1:92" s="498" customFormat="1">
      <c r="BT40" s="499"/>
      <c r="BU40" s="499"/>
      <c r="BV40" s="499"/>
      <c r="BW40" s="499"/>
      <c r="BX40" s="499"/>
      <c r="BY40" s="499"/>
      <c r="BZ40" s="499"/>
      <c r="CA40" s="499"/>
      <c r="CF40" s="550"/>
      <c r="CG40" s="550"/>
      <c r="CH40" s="550"/>
      <c r="CI40" s="550"/>
      <c r="CJ40" s="550"/>
      <c r="CK40" s="550"/>
      <c r="CL40" s="550"/>
      <c r="CM40" s="550"/>
    </row>
    <row r="41" spans="1:92">
      <c r="BT41" s="373"/>
      <c r="BU41" s="373"/>
      <c r="BV41" s="373"/>
      <c r="BW41" s="373"/>
      <c r="BX41" s="373"/>
      <c r="BY41" s="373"/>
      <c r="BZ41" s="373"/>
      <c r="CA41" s="373"/>
    </row>
    <row r="42" spans="1:92" ht="18">
      <c r="A42" s="500"/>
      <c r="B42" s="500"/>
      <c r="C42" s="500"/>
      <c r="D42" s="500"/>
      <c r="E42" s="500"/>
      <c r="F42" s="501"/>
      <c r="G42" s="501"/>
      <c r="H42" s="502" t="s">
        <v>563</v>
      </c>
      <c r="I42" s="608">
        <f ca="1">VLOOKUP('Dimension Tables'!$B$6,'Dimension Tables'!$B$10:$AE$23,6,FALSE)</f>
        <v>1.78</v>
      </c>
      <c r="J42" s="608"/>
      <c r="K42" s="608"/>
      <c r="L42" s="503"/>
      <c r="N42" s="503"/>
      <c r="O42" s="503"/>
      <c r="P42" s="503"/>
      <c r="Q42" s="504">
        <f>SUMIFS('Eng. Letter'!AH2:AH12984,'Eng. Letter'!AM2:AM12984,'Data Input'!C15,'Eng. Letter'!AG2:AG12984,'Data Input'!D21,'Eng. Letter'!AF2:AF12984,IF(CONVERT(1.27*('Data Input'!#REF!),"km/h","mph")&lt;110,110,IF(CEILING(CONVERT(1.27*('Data Input'!#REF!),"km/h","mph"),5)=115,115,CEILING(CONVERT(1.27*('Data Input'!#REF!),"km/h","mph"),10))),'Eng. Letter'!AE2:AE12984,'Data Input'!D30,'Eng. Letter'!AC2:AC12984,'Data Input'!D25,'Eng. Letter'!AD2:AD12984,'Data Input'!D24,'Eng. Letter'!AB2:AB12984,'Data Input'!D26)</f>
        <v>0</v>
      </c>
      <c r="R42" s="607" t="e">
        <f>+'Eng. Letter'!D20</f>
        <v>#REF!</v>
      </c>
      <c r="S42" s="607"/>
      <c r="T42" s="607"/>
      <c r="U42" s="496"/>
      <c r="V42" s="496"/>
      <c r="W42" s="603"/>
      <c r="X42" s="603"/>
      <c r="Y42" s="496"/>
      <c r="Z42" s="496"/>
      <c r="AA42" s="496"/>
      <c r="AB42" s="496"/>
      <c r="AC42" s="496"/>
      <c r="AD42" s="418"/>
      <c r="AE42" s="418"/>
      <c r="AF42" s="418"/>
      <c r="AG42" s="418"/>
      <c r="AH42" s="418"/>
      <c r="AI42" s="418"/>
      <c r="AJ42" s="418"/>
      <c r="AK42" s="418"/>
      <c r="AL42" s="418"/>
      <c r="AM42" s="418"/>
      <c r="AN42" s="418"/>
      <c r="AO42" s="418"/>
      <c r="AP42" s="418"/>
      <c r="AQ42" s="496"/>
      <c r="AR42" s="496"/>
      <c r="AS42" s="496"/>
      <c r="AT42" s="496"/>
      <c r="AU42" s="496"/>
      <c r="AW42" s="496"/>
      <c r="AY42" s="430"/>
      <c r="AZ42" s="430"/>
      <c r="BA42" s="430"/>
      <c r="BB42" s="430"/>
      <c r="BC42" s="430"/>
      <c r="BD42" s="430"/>
      <c r="BJ42" s="366"/>
      <c r="BK42" s="418"/>
      <c r="BL42" s="418"/>
      <c r="CN42" s="392"/>
    </row>
    <row r="43" spans="1:92" ht="17.7" customHeight="1">
      <c r="A43" s="486"/>
      <c r="B43" s="486"/>
      <c r="C43" s="486"/>
      <c r="D43" s="486"/>
      <c r="E43" s="486"/>
      <c r="F43" s="486"/>
      <c r="G43" s="486"/>
      <c r="H43" s="486"/>
      <c r="I43" s="486"/>
      <c r="J43" s="486"/>
      <c r="K43" s="486"/>
      <c r="L43" s="486"/>
      <c r="M43" s="486"/>
      <c r="N43" s="486"/>
      <c r="O43" s="486"/>
      <c r="P43" s="486"/>
      <c r="Q43" s="486"/>
      <c r="R43" s="486"/>
      <c r="S43" s="486"/>
      <c r="T43" s="486"/>
      <c r="U43" s="486"/>
      <c r="V43" s="486"/>
      <c r="W43" s="486"/>
      <c r="X43" s="486"/>
      <c r="Y43" s="486"/>
      <c r="Z43" s="486"/>
      <c r="AA43" s="486"/>
      <c r="AB43" s="486"/>
      <c r="AC43" s="486"/>
      <c r="AQ43" s="486"/>
      <c r="AR43" s="486"/>
      <c r="AS43" s="486"/>
      <c r="AT43" s="486"/>
      <c r="AU43" s="486"/>
      <c r="AV43" s="486"/>
      <c r="AW43" s="486"/>
      <c r="AX43" s="488"/>
      <c r="AY43" s="430"/>
      <c r="AZ43" s="430"/>
      <c r="BA43" s="430"/>
      <c r="BB43" s="430"/>
      <c r="BC43" s="430"/>
      <c r="BD43" s="430"/>
      <c r="BE43" s="430"/>
      <c r="BF43" s="430"/>
      <c r="BG43" s="489"/>
      <c r="BH43" s="489"/>
      <c r="BI43" s="489"/>
      <c r="BJ43" s="489"/>
      <c r="CN43" s="392"/>
    </row>
    <row r="44" spans="1:92" ht="21">
      <c r="A44" s="601" t="str">
        <f>CONCATENATE( "CONFIGURACIÓN VISTA ESTE-OESTE (SUGERIDA) ", UPPER(VLOOKUP('Dimension Tables'!$B$6,'Dimension Tables'!$B$10:$AU$23,35,FALSE)))</f>
        <v>CONFIGURACIÓN VISTA ESTE-OESTE (SUGERIDA) TILT UP 1 FILA PORTRAIT</v>
      </c>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392"/>
      <c r="CI44" s="438" t="s">
        <v>564</v>
      </c>
      <c r="CJ44" s="392">
        <f>INDEX(PN!$A$51:$K$64,MATCH('Data Input'!$D$33,PN!$J$51:$J$64,0),3)</f>
        <v>1.2999999999999999E-2</v>
      </c>
      <c r="CK44" s="392" t="s">
        <v>462</v>
      </c>
      <c r="CN44" s="392"/>
    </row>
    <row r="45" spans="1:92" ht="18" customHeight="1">
      <c r="A45" s="418"/>
      <c r="B45" s="418"/>
      <c r="C45" s="418"/>
      <c r="D45" s="418"/>
      <c r="E45" s="418"/>
      <c r="F45" s="602" t="s">
        <v>565</v>
      </c>
      <c r="G45" s="602"/>
      <c r="H45" s="602"/>
      <c r="I45" s="496"/>
      <c r="J45" s="496"/>
      <c r="K45" s="602" t="str">
        <f>IF($BE$10&gt;0,"Tirante   E-O (H1)","Tirante frontal")</f>
        <v>Tirante frontal</v>
      </c>
      <c r="L45" s="602"/>
      <c r="M45" s="602"/>
      <c r="N45" s="602" t="s">
        <v>361</v>
      </c>
      <c r="O45" s="602"/>
      <c r="P45" s="602"/>
      <c r="Q45" s="496"/>
      <c r="R45" s="496"/>
      <c r="S45" s="496"/>
      <c r="T45" s="496"/>
      <c r="U45" s="496"/>
      <c r="V45" s="496"/>
      <c r="W45" s="496"/>
      <c r="X45" s="496"/>
      <c r="Y45" s="496"/>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496"/>
      <c r="BC45" s="496"/>
      <c r="BD45" s="496"/>
      <c r="BE45" s="496"/>
      <c r="BF45" s="496"/>
      <c r="BG45" s="496"/>
      <c r="BH45" s="496"/>
      <c r="BI45" s="496"/>
      <c r="BJ45" s="496"/>
      <c r="BK45" s="496"/>
      <c r="BL45" s="418"/>
      <c r="CE45" s="392"/>
      <c r="CI45" s="438" t="s">
        <v>566</v>
      </c>
      <c r="CJ45" s="392">
        <f>INDEX(PN!$A$63:$K$86,MATCH('Data Input'!$D$32,PN!$J$63:$J$86,0),3)</f>
        <v>0.04</v>
      </c>
      <c r="CK45" s="392" t="s">
        <v>462</v>
      </c>
    </row>
    <row r="46" spans="1:92" ht="18.600000000000001" thickBot="1">
      <c r="A46" s="605" t="s">
        <v>59</v>
      </c>
      <c r="B46" s="605"/>
      <c r="C46" s="605"/>
      <c r="D46" s="605" t="s">
        <v>61</v>
      </c>
      <c r="E46" s="605"/>
      <c r="F46" s="606"/>
      <c r="G46" s="606"/>
      <c r="H46" s="606"/>
      <c r="I46" s="605" t="s">
        <v>567</v>
      </c>
      <c r="J46" s="605"/>
      <c r="K46" s="602"/>
      <c r="L46" s="602"/>
      <c r="M46" s="602"/>
      <c r="N46" s="602"/>
      <c r="O46" s="602"/>
      <c r="P46" s="602"/>
      <c r="Q46" s="562"/>
      <c r="R46" s="562"/>
      <c r="S46" s="562">
        <v>1</v>
      </c>
      <c r="T46" s="604"/>
      <c r="U46" s="604"/>
      <c r="V46" s="562">
        <v>2</v>
      </c>
      <c r="W46" s="604"/>
      <c r="X46" s="604"/>
      <c r="Y46" s="562">
        <v>3</v>
      </c>
      <c r="Z46" s="604"/>
      <c r="AA46" s="604"/>
      <c r="AB46" s="562">
        <v>4</v>
      </c>
      <c r="AC46" s="604"/>
      <c r="AD46" s="604"/>
      <c r="AE46" s="562">
        <v>5</v>
      </c>
      <c r="AF46" s="604"/>
      <c r="AG46" s="604"/>
      <c r="AH46" s="562">
        <v>6</v>
      </c>
      <c r="AI46" s="604"/>
      <c r="AJ46" s="604"/>
      <c r="AK46" s="562">
        <v>7</v>
      </c>
      <c r="AL46" s="604"/>
      <c r="AM46" s="604"/>
      <c r="AN46" s="562">
        <v>8</v>
      </c>
      <c r="AO46" s="604"/>
      <c r="AP46" s="604"/>
      <c r="AQ46" s="562">
        <v>9</v>
      </c>
      <c r="AR46" s="604"/>
      <c r="AS46" s="604"/>
      <c r="AT46" s="562">
        <v>10</v>
      </c>
      <c r="AU46" s="604"/>
      <c r="AV46" s="604"/>
      <c r="AW46" s="504">
        <v>11</v>
      </c>
      <c r="AX46" s="604"/>
      <c r="AY46" s="604"/>
      <c r="AZ46" s="504">
        <v>12</v>
      </c>
      <c r="BA46" s="604"/>
      <c r="BB46" s="604"/>
      <c r="BC46" s="504">
        <v>13</v>
      </c>
      <c r="BD46" s="604"/>
      <c r="BE46" s="604"/>
      <c r="BF46" s="504">
        <v>14</v>
      </c>
      <c r="BG46" s="604"/>
      <c r="BH46" s="604"/>
      <c r="BI46" s="504">
        <v>15</v>
      </c>
      <c r="BJ46" s="605"/>
      <c r="BK46" s="605"/>
      <c r="BL46" s="392">
        <v>16</v>
      </c>
      <c r="BM46" s="605"/>
      <c r="BN46" s="605"/>
      <c r="BO46" s="392">
        <v>17</v>
      </c>
      <c r="BP46" s="605"/>
      <c r="BQ46" s="605"/>
      <c r="BR46" s="392">
        <v>18</v>
      </c>
      <c r="BS46" s="605"/>
      <c r="BT46" s="605"/>
      <c r="BU46" s="392">
        <v>19</v>
      </c>
      <c r="BV46" s="605"/>
      <c r="BW46" s="605"/>
      <c r="BX46" s="392">
        <v>20</v>
      </c>
      <c r="BY46" s="605"/>
      <c r="BZ46" s="605"/>
      <c r="CA46" s="392">
        <v>21</v>
      </c>
      <c r="CB46" s="605"/>
      <c r="CC46" s="605"/>
      <c r="CD46" s="392">
        <v>22</v>
      </c>
      <c r="CE46" s="392"/>
      <c r="CI46" s="438" t="s">
        <v>568</v>
      </c>
      <c r="CJ46" s="392">
        <f>VLOOKUP('Dimension Tables'!$B$6,'Dimension Tables'!$B$9:$AT$22,38,FALSE)</f>
        <v>1.1339999999999999</v>
      </c>
      <c r="CK46" s="392" t="s">
        <v>462</v>
      </c>
    </row>
    <row r="47" spans="1:92" ht="18.600000000000001" thickTop="1">
      <c r="A47" s="612" t="str">
        <f>IF(AND('Data Input'!$L16&gt;0,'Data Input'!$J16&gt;0)=TRUE,'Data Input'!$J16,"")</f>
        <v/>
      </c>
      <c r="B47" s="612"/>
      <c r="C47" s="612"/>
      <c r="D47" s="610" t="str">
        <f>IF($A47="","", 'Data Input'!$L16)</f>
        <v/>
      </c>
      <c r="E47" s="610"/>
      <c r="F47" s="609" t="str">
        <f>IFERROR(CEILING(D47*$CJ$46+2*$CJ$45+$CJ$44*(D47-1),0.01),"")</f>
        <v/>
      </c>
      <c r="G47" s="609"/>
      <c r="H47" s="609"/>
      <c r="I47" s="611" t="str">
        <f ca="1">IFERROR(IF(CEILING((F47-($I$42/3*2))/$I$42, 1)=0,2,CEILING((F47-($I$42/3*2))/$I$42, 1)+1),"")</f>
        <v/>
      </c>
      <c r="J47" s="611"/>
      <c r="K47" s="600" t="str">
        <f>IFERROR(IF(VLOOKUP('Dimension Tables'!$B$6,'Dimension Tables'!$B$9:$AP$23,36,FALSE)="Si",SQRT(POWER($T47,2)+POWER(IF($BE$10&gt;0,$BE$13,$BE$12),2))-0.12,""),"")</f>
        <v/>
      </c>
      <c r="L47" s="600"/>
      <c r="M47" s="600"/>
      <c r="N47" s="600" t="str">
        <f>IFERROR(IF(VLOOKUP('Dimension Tables'!$B$6,'Dimension Tables'!$B$9:$AP$23,37,FALSE)="Si",SQRT(POWER(T47,2)+POWER(MAX($BE$13:$BI$15),2))-0.12,""),"")</f>
        <v/>
      </c>
      <c r="O47" s="600"/>
      <c r="P47" s="600"/>
      <c r="Q47" s="600" t="str">
        <f ca="1">IFERROR(ROUNDUP(IF((F47-(I47-1)*$I$42)/2&lt;CE47,CE47, (F47-(I47-1)*$I$42)/2),2),"")</f>
        <v/>
      </c>
      <c r="R47" s="600"/>
      <c r="S47" s="506">
        <f>IF(A47="",0,IF(S$46&gt;$I47,0,1))</f>
        <v>0</v>
      </c>
      <c r="T47" s="600" t="str">
        <f>IF(A47="","",(IF(Q47&gt;CE47,$I$42,(F47-(Q47*2))/(I47-1))))</f>
        <v/>
      </c>
      <c r="U47" s="600"/>
      <c r="V47" s="506">
        <f>IF(D47="",0,IF(V$46&gt;$I47,0,1))</f>
        <v>0</v>
      </c>
      <c r="W47" s="600" t="str">
        <f ca="1">+IF(Y$46&lt;=$I47,$T47, IF(Y$46=$I47+1, $F47-$Q47-$T47*($I47-1), ""))</f>
        <v/>
      </c>
      <c r="X47" s="600"/>
      <c r="Y47" s="506">
        <f>IF(F47="",0,IF(Y$46&gt;$I47,0,1))</f>
        <v>0</v>
      </c>
      <c r="Z47" s="600" t="str">
        <f ca="1">+IF(AB$46&lt;=$I47,$T47, IF(AB$46=$I47+1, $F47-$Q47-$T47*($I47-1), ""))</f>
        <v/>
      </c>
      <c r="AA47" s="600"/>
      <c r="AB47" s="506">
        <f>IF($A47="",0,IF(AB$46&gt;$I47,0,1))</f>
        <v>0</v>
      </c>
      <c r="AC47" s="600" t="str">
        <f ca="1">+IF(AE$46&lt;=$I47,$T47, IF(AE$46=$I47+1, $F47-$Q47-$T47*($I47-1), ""))</f>
        <v/>
      </c>
      <c r="AD47" s="600"/>
      <c r="AE47" s="506">
        <f>IF($A47="",0,IF(AE$46&gt;$I47,0,1))</f>
        <v>0</v>
      </c>
      <c r="AF47" s="600" t="str">
        <f ca="1">+IF(AH$46&lt;=$I47,$T47, IF(AH$46=$I47+1, $F47-$Q47-$T47*($I47-1), ""))</f>
        <v/>
      </c>
      <c r="AG47" s="600"/>
      <c r="AH47" s="506">
        <f>IF(T47="",0,IF(AH$46&gt;$I47,0,1))</f>
        <v>0</v>
      </c>
      <c r="AI47" s="600" t="str">
        <f ca="1">+IF(AK$46&lt;=$I47,$T47, IF(AK$46=$I47+1, $F47-$Q47-$T47*($I47-1), ""))</f>
        <v/>
      </c>
      <c r="AJ47" s="600"/>
      <c r="AK47" s="506">
        <f ca="1">IF(W47="",0,IF(AK$46&gt;$I47,0,1))</f>
        <v>0</v>
      </c>
      <c r="AL47" s="600" t="str">
        <f ca="1">+IF(AN$46&lt;=$I47,$T47, IF(AN$46=$I47+1, $F47-$Q47-$T47*($I47-1), ""))</f>
        <v/>
      </c>
      <c r="AM47" s="600"/>
      <c r="AN47" s="506">
        <f ca="1">IF(Z47="",0,IF(AN$46&gt;$I47,0,1))</f>
        <v>0</v>
      </c>
      <c r="AO47" s="600" t="str">
        <f ca="1">+IF(AQ$46&lt;=$I47,$T47, IF(AQ$46=$I47+1, $F47-$Q47-$T47*($I47-1), ""))</f>
        <v/>
      </c>
      <c r="AP47" s="600"/>
      <c r="AQ47" s="506">
        <f ca="1">IF(AC47="",0,IF(AQ$46&gt;$I47,0,1))</f>
        <v>0</v>
      </c>
      <c r="AR47" s="600" t="str">
        <f ca="1">+IF(AT$46&lt;=$I47,$T47, IF(AT$46=$I47+1, $F47-$Q47-$T47*($I47-1), ""))</f>
        <v/>
      </c>
      <c r="AS47" s="600"/>
      <c r="AT47" s="506">
        <f ca="1">IF(AF47="",0,IF(AT$46&gt;$I47,0,1))</f>
        <v>0</v>
      </c>
      <c r="AU47" s="600" t="str">
        <f ca="1">+IF(AW$46&lt;=$I47,$T47, IF(AW$46=$I47+1, $F47-$Q47-$T47*($I47-1), ""))</f>
        <v/>
      </c>
      <c r="AV47" s="600"/>
      <c r="AW47" s="506">
        <f ca="1">IF(AI47="",0,IF(AW$46&gt;$I47,0,1))</f>
        <v>0</v>
      </c>
      <c r="AX47" s="600" t="str">
        <f ca="1">+IF(AZ$46&lt;=$I47,$T47, IF(AZ$46=$I47+1, $F47-$Q47-$T47*($I47-1), ""))</f>
        <v/>
      </c>
      <c r="AY47" s="600"/>
      <c r="AZ47" s="506">
        <f ca="1">IF(AL47="",0,IF(AZ$46&gt;$I47,0,1))</f>
        <v>0</v>
      </c>
      <c r="BA47" s="600" t="str">
        <f ca="1">+IF(BC$46&lt;=$I47,$T47, IF(BC$46=$I47+1, $F47-$Q47-$T47*($I47-1), ""))</f>
        <v/>
      </c>
      <c r="BB47" s="600"/>
      <c r="BC47" s="506">
        <f ca="1">IF(AO47="",0,IF(BC$46&gt;$I47,0,1))</f>
        <v>0</v>
      </c>
      <c r="BD47" s="600" t="str">
        <f ca="1">+IF(BF$46&lt;=$I47,$T47, IF(BF$46=$I47+1, $F47-$Q47-$T47*($I47-1), ""))</f>
        <v/>
      </c>
      <c r="BE47" s="600"/>
      <c r="BF47" s="506">
        <f ca="1">IF(AR47="",0,IF(BF$46&gt;$I47,0,1))</f>
        <v>0</v>
      </c>
      <c r="BG47" s="600" t="str">
        <f ca="1">+IF(BI$46&lt;=$I47,$T47, IF(BI$46=$I47+1, $F47-$Q47-$T47*($I47-1), ""))</f>
        <v/>
      </c>
      <c r="BH47" s="600"/>
      <c r="BI47" s="506">
        <f ca="1">IF(AU47="",0,IF(BI$46&gt;$I47,0,1))</f>
        <v>0</v>
      </c>
      <c r="BJ47" s="600" t="str">
        <f ca="1">+IF(BL$46&lt;=$I47,$T47, IF(BL$46=$I47+1, $F47-$Q47-$T47*($I47-1), ""))</f>
        <v/>
      </c>
      <c r="BK47" s="600"/>
      <c r="BL47" s="507">
        <f ca="1">IF(AX47="",0,IF(BL$46&gt;$I47,0,1))</f>
        <v>0</v>
      </c>
      <c r="BM47" s="600" t="str">
        <f ca="1">+IF(BO$46&lt;=$I47,$T47, IF(BO$46=$I47+1, $F47-$Q47-$T47*($I47-1), ""))</f>
        <v/>
      </c>
      <c r="BN47" s="600"/>
      <c r="BO47" s="507">
        <f ca="1">IF(BA47="",0,IF(BO$46&gt;$I47,0,1))</f>
        <v>0</v>
      </c>
      <c r="BP47" s="600" t="str">
        <f ca="1">+IF(BR$46&lt;=$I47,$T47, IF(BR$46=$I47+1, $F47-$Q47-$T47*($I47-1), ""))</f>
        <v/>
      </c>
      <c r="BQ47" s="600"/>
      <c r="BR47" s="507">
        <f ca="1">IF(BD47="",0,IF(BR$46&gt;$I47,0,1))</f>
        <v>0</v>
      </c>
      <c r="BS47" s="600" t="str">
        <f ca="1">+IF(BU$46&lt;=$I47,$T47, IF(BU$46=$I47+1, $F47-$Q47-$T47*($I47-1), ""))</f>
        <v/>
      </c>
      <c r="BT47" s="600"/>
      <c r="BU47" s="507">
        <f ca="1">IF(BG47="",0,IF(BU$46&gt;$I47,0,1))</f>
        <v>0</v>
      </c>
      <c r="BV47" s="600" t="str">
        <f ca="1">+IF(BX$46&lt;=$I47,$T47, IF(BX$46=$I47+1, $F47-$Q47-$T47*($I47-1), ""))</f>
        <v/>
      </c>
      <c r="BW47" s="600"/>
      <c r="BX47" s="507">
        <f ca="1">IF(BJ47="",0,IF(BX$46&gt;$I47,0,1))</f>
        <v>0</v>
      </c>
      <c r="BY47" s="600" t="str">
        <f ca="1">+IF(CA$46&lt;=$I47,$T47, IF(CA$46=$I47+1, $F47-$Q47-$T47*($I47-1), ""))</f>
        <v/>
      </c>
      <c r="BZ47" s="600"/>
      <c r="CA47" s="507">
        <f ca="1">IF(BM47="",0,IF(CA$46&gt;$I47,0,1))</f>
        <v>0</v>
      </c>
      <c r="CB47" s="600" t="str">
        <f ca="1">+IF(CD$46&lt;=$I47,$T47, IF(CD$46=$I47+1, $F47-$Q47-$T47*($I47-1), ""))</f>
        <v/>
      </c>
      <c r="CC47" s="600"/>
      <c r="CD47" s="507">
        <f ca="1">IF(BP47="",0,IF(CD$46&gt;$I47,0,1))</f>
        <v>0</v>
      </c>
      <c r="CE47" s="392">
        <f>$CJ$47</f>
        <v>0.2</v>
      </c>
      <c r="CI47" s="438" t="s">
        <v>569</v>
      </c>
      <c r="CJ47" s="392">
        <v>0.2</v>
      </c>
      <c r="CK47" s="392" t="s">
        <v>462</v>
      </c>
    </row>
    <row r="48" spans="1:92" ht="18.600000000000001" thickBot="1">
      <c r="A48" s="508"/>
      <c r="B48" s="508"/>
      <c r="C48" s="508"/>
      <c r="D48" s="505"/>
      <c r="E48" s="505"/>
      <c r="F48" s="510"/>
      <c r="G48" s="510"/>
      <c r="H48" s="510"/>
      <c r="I48" s="511"/>
      <c r="J48" s="511"/>
      <c r="K48" s="512"/>
      <c r="L48" s="512"/>
      <c r="M48" s="512"/>
      <c r="N48" s="512"/>
      <c r="O48" s="512"/>
      <c r="P48" s="512"/>
      <c r="Q48" s="512"/>
      <c r="R48" s="512"/>
      <c r="S48" s="505"/>
      <c r="T48" s="512"/>
      <c r="U48" s="512"/>
      <c r="V48" s="505"/>
      <c r="W48" s="512"/>
      <c r="X48" s="512"/>
      <c r="Y48" s="505"/>
      <c r="Z48" s="512"/>
      <c r="AA48" s="512"/>
      <c r="AB48" s="505"/>
      <c r="AC48" s="512"/>
      <c r="AD48" s="512"/>
      <c r="AE48" s="505"/>
      <c r="AF48" s="512"/>
      <c r="AG48" s="512"/>
      <c r="AH48" s="505"/>
      <c r="AI48" s="512"/>
      <c r="AJ48" s="512"/>
      <c r="AK48" s="505"/>
      <c r="AL48" s="512"/>
      <c r="AM48" s="512"/>
      <c r="AN48" s="505"/>
      <c r="AO48" s="512"/>
      <c r="AP48" s="512"/>
      <c r="AQ48" s="505"/>
      <c r="AR48" s="512"/>
      <c r="AS48" s="512"/>
      <c r="AT48" s="505"/>
      <c r="AU48" s="512"/>
      <c r="AV48" s="512"/>
      <c r="AW48" s="505"/>
      <c r="AX48" s="512"/>
      <c r="AY48" s="512"/>
      <c r="AZ48" s="505"/>
      <c r="BA48" s="512"/>
      <c r="BB48" s="512"/>
      <c r="BC48" s="505"/>
      <c r="BD48" s="512"/>
      <c r="BE48" s="512"/>
      <c r="BF48" s="505"/>
      <c r="BG48" s="512"/>
      <c r="BH48" s="512"/>
      <c r="BI48" s="505"/>
      <c r="BJ48" s="512"/>
      <c r="BK48" s="512"/>
      <c r="BL48" s="370"/>
      <c r="BM48" s="512"/>
      <c r="BN48" s="512"/>
      <c r="BO48" s="370"/>
      <c r="BP48" s="512"/>
      <c r="BQ48" s="512"/>
      <c r="BR48" s="370"/>
      <c r="BS48" s="512"/>
      <c r="BT48" s="512"/>
      <c r="BU48" s="370"/>
      <c r="BV48" s="512"/>
      <c r="BW48" s="512"/>
      <c r="BX48" s="370"/>
      <c r="BY48" s="512"/>
      <c r="BZ48" s="512"/>
      <c r="CA48" s="370"/>
      <c r="CB48" s="512"/>
      <c r="CC48" s="512"/>
      <c r="CD48" s="370"/>
      <c r="CE48" s="392"/>
    </row>
    <row r="49" spans="1:83" ht="18.600000000000001" thickTop="1">
      <c r="A49" s="612" t="str">
        <f>IF(AND('Data Input'!$L17&gt;0,'Data Input'!$J17&gt;0)=TRUE,'Data Input'!$J17,"")</f>
        <v/>
      </c>
      <c r="B49" s="612"/>
      <c r="C49" s="612"/>
      <c r="D49" s="610" t="str">
        <f>IF(A49="","", 'Data Input'!L17)</f>
        <v/>
      </c>
      <c r="E49" s="610"/>
      <c r="F49" s="609" t="str">
        <f>IFERROR(CEILING(D49*$CJ$46+2*$CJ$45+$CJ$44*(D49-1),0.01),"")</f>
        <v/>
      </c>
      <c r="G49" s="609"/>
      <c r="H49" s="609"/>
      <c r="I49" s="611" t="str">
        <f ca="1">IFERROR(IF(CEILING((F49-($I$42/3*2))/$I$42, 1)=0,2,CEILING((F49-($I$42/3*2))/$I$42, 1)+1),"")</f>
        <v/>
      </c>
      <c r="J49" s="611"/>
      <c r="K49" s="600" t="str">
        <f>IFERROR(IF(VLOOKUP('Dimension Tables'!$B$6,'Dimension Tables'!$B$9:$AP$23,36,FALSE)="Si",SQRT(POWER($T49,2)+POWER(IF($BE$10&gt;0,$BE$13,$BE$12),2))-0.12,""),"")</f>
        <v/>
      </c>
      <c r="L49" s="600"/>
      <c r="M49" s="600"/>
      <c r="N49" s="600" t="str">
        <f>IFERROR(IF(VLOOKUP('Dimension Tables'!$B$6,'Dimension Tables'!$B$9:$AP$23,37,FALSE)="Si",SQRT(POWER(T49,2)+POWER(MAX($BE$13:$BI$15),2))-0.12,""),"")</f>
        <v/>
      </c>
      <c r="O49" s="600"/>
      <c r="P49" s="600"/>
      <c r="Q49" s="600" t="str">
        <f ca="1">IFERROR(ROUNDUP(IF((F49-(I49-1)*$I$42)/2&lt;CE49,CE49, (F49-(I49-1)*$I$42)/2),2),"")</f>
        <v/>
      </c>
      <c r="R49" s="600"/>
      <c r="S49" s="506">
        <f>IF(A49="",0,IF(S$46&gt;$I49,0,1))</f>
        <v>0</v>
      </c>
      <c r="T49" s="600" t="str">
        <f>IF(A49="","",(IF(Q49&gt;CE49,$I$42,(F49-(Q49*2))/(I49-1))))</f>
        <v/>
      </c>
      <c r="U49" s="600"/>
      <c r="V49" s="506">
        <f>IF(D49="",0,IF(V$46&gt;$I49,0,1))</f>
        <v>0</v>
      </c>
      <c r="W49" s="600" t="str">
        <f ca="1">+IF(Y$46&lt;=$I49,$T49, IF(Y$46=$I49+1, $F49-$Q49-$T49*($I49-1), ""))</f>
        <v/>
      </c>
      <c r="X49" s="600"/>
      <c r="Y49" s="506">
        <f>IF(F49="",0,IF(Y$46&gt;$I49,0,1))</f>
        <v>0</v>
      </c>
      <c r="Z49" s="600" t="str">
        <f ca="1">+IF(AB$46&lt;=$I49,$T49, IF(AB$46=$I49+1, $F49-$Q49-$T49*($I49-1), ""))</f>
        <v/>
      </c>
      <c r="AA49" s="600"/>
      <c r="AB49" s="506">
        <f>IF($A49="",0,IF(AB$46&gt;$I49,0,1))</f>
        <v>0</v>
      </c>
      <c r="AC49" s="600" t="str">
        <f ca="1">+IF(AE$46&lt;=$I49,$T49, IF(AE$46=$I49+1, $F49-$Q49-$T49*($I49-1), ""))</f>
        <v/>
      </c>
      <c r="AD49" s="600"/>
      <c r="AE49" s="506">
        <f>IF($A49="",0,IF(AE$46&gt;$I49,0,1))</f>
        <v>0</v>
      </c>
      <c r="AF49" s="600" t="str">
        <f ca="1">+IF(AH$46&lt;=$I49,$T49, IF(AH$46=$I49+1, $F49-$Q49-$T49*($I49-1), ""))</f>
        <v/>
      </c>
      <c r="AG49" s="600"/>
      <c r="AH49" s="506">
        <f>IF(T49="",0,IF(AH$46&gt;$I49,0,1))</f>
        <v>0</v>
      </c>
      <c r="AI49" s="600" t="str">
        <f ca="1">+IF(AK$46&lt;=$I49,$T49, IF(AK$46=$I49+1, $F49-$Q49-$T49*($I49-1), ""))</f>
        <v/>
      </c>
      <c r="AJ49" s="600"/>
      <c r="AK49" s="506">
        <f ca="1">IF(W49="",0,IF(AK$46&gt;$I49,0,1))</f>
        <v>0</v>
      </c>
      <c r="AL49" s="600" t="str">
        <f ca="1">+IF(AN$46&lt;=$I49,$T49, IF(AN$46=$I49+1, $F49-$Q49-$T49*($I49-1), ""))</f>
        <v/>
      </c>
      <c r="AM49" s="600"/>
      <c r="AN49" s="506">
        <f ca="1">IF(Z49="",0,IF(AN$46&gt;$I49,0,1))</f>
        <v>0</v>
      </c>
      <c r="AO49" s="600" t="str">
        <f ca="1">+IF(AQ$46&lt;=$I49,$T49, IF(AQ$46=$I49+1, $F49-$Q49-$T49*($I49-1), ""))</f>
        <v/>
      </c>
      <c r="AP49" s="600"/>
      <c r="AQ49" s="506">
        <f ca="1">IF(AC49="",0,IF(AQ$46&gt;$I49,0,1))</f>
        <v>0</v>
      </c>
      <c r="AR49" s="600" t="str">
        <f ca="1">+IF(AT$46&lt;=$I49,$T49, IF(AT$46=$I49+1, $F49-$Q49-$T49*($I49-1), ""))</f>
        <v/>
      </c>
      <c r="AS49" s="600"/>
      <c r="AT49" s="506">
        <f ca="1">IF(AF49="",0,IF(AT$46&gt;$I49,0,1))</f>
        <v>0</v>
      </c>
      <c r="AU49" s="600" t="str">
        <f ca="1">+IF(AW$46&lt;=$I49,$T49, IF(AW$46=$I49+1, $F49-$Q49-$T49*($I49-1), ""))</f>
        <v/>
      </c>
      <c r="AV49" s="600"/>
      <c r="AW49" s="506">
        <f ca="1">IF(AI49="",0,IF(AW$46&gt;$I49,0,1))</f>
        <v>0</v>
      </c>
      <c r="AX49" s="600" t="str">
        <f ca="1">+IF(AZ$46&lt;=$I49,$T49, IF(AZ$46=$I49+1, $F49-$Q49-$T49*($I49-1), ""))</f>
        <v/>
      </c>
      <c r="AY49" s="600"/>
      <c r="AZ49" s="506">
        <f ca="1">IF(AL49="",0,IF(AZ$46&gt;$I49,0,1))</f>
        <v>0</v>
      </c>
      <c r="BA49" s="600" t="str">
        <f ca="1">+IF(BC$46&lt;=$I49,$T49, IF(BC$46=$I49+1, $F49-$Q49-$T49*($I49-1), ""))</f>
        <v/>
      </c>
      <c r="BB49" s="600"/>
      <c r="BC49" s="506">
        <f ca="1">IF(AO49="",0,IF(BC$46&gt;$I49,0,1))</f>
        <v>0</v>
      </c>
      <c r="BD49" s="600" t="str">
        <f ca="1">+IF(BF$46&lt;=$I49,$T49, IF(BF$46=$I49+1, $F49-$Q49-$T49*($I49-1), ""))</f>
        <v/>
      </c>
      <c r="BE49" s="600"/>
      <c r="BF49" s="506">
        <f ca="1">IF(AR49="",0,IF(BF$46&gt;$I49,0,1))</f>
        <v>0</v>
      </c>
      <c r="BG49" s="600" t="str">
        <f ca="1">+IF(BI$46&lt;=$I49,$T49, IF(BI$46=$I49+1, $F49-$Q49-$T49*($I49-1), ""))</f>
        <v/>
      </c>
      <c r="BH49" s="600"/>
      <c r="BI49" s="506">
        <f ca="1">IF(AU49="",0,IF(BI$46&gt;$I49,0,1))</f>
        <v>0</v>
      </c>
      <c r="BJ49" s="600" t="str">
        <f ca="1">+IF(BL$46&lt;=$I49,$T49, IF(BL$46=$I49+1, $F49-$Q49-$T49*($I49-1), ""))</f>
        <v/>
      </c>
      <c r="BK49" s="600"/>
      <c r="BL49" s="507">
        <f ca="1">IF(AX49="",0,IF(BL$46&gt;$I49,0,1))</f>
        <v>0</v>
      </c>
      <c r="BM49" s="600" t="str">
        <f ca="1">+IF(BO$46&lt;=$I49,$T49, IF(BO$46=$I49+1, $F49-$Q49-$T49*($I49-1), ""))</f>
        <v/>
      </c>
      <c r="BN49" s="600"/>
      <c r="BO49" s="507">
        <f ca="1">IF(BA49="",0,IF(BO$46&gt;$I49,0,1))</f>
        <v>0</v>
      </c>
      <c r="BP49" s="600" t="str">
        <f ca="1">+IF(BR$46&lt;=$I49,$T49, IF(BR$46=$I49+1, $F49-$Q49-$T49*($I49-1), ""))</f>
        <v/>
      </c>
      <c r="BQ49" s="600"/>
      <c r="BR49" s="507">
        <f ca="1">IF(BD49="",0,IF(BR$46&gt;$I49,0,1))</f>
        <v>0</v>
      </c>
      <c r="BS49" s="600" t="str">
        <f ca="1">+IF(BU$46&lt;=$I49,$T49, IF(BU$46=$I49+1, $F49-$Q49-$T49*($I49-1), ""))</f>
        <v/>
      </c>
      <c r="BT49" s="600"/>
      <c r="BU49" s="507">
        <f ca="1">IF(BG49="",0,IF(BU$46&gt;$I49,0,1))</f>
        <v>0</v>
      </c>
      <c r="BV49" s="600" t="str">
        <f ca="1">+IF(BX$46&lt;=$I49,$T49, IF(BX$46=$I49+1, $F49-$Q49-$T49*($I49-1), ""))</f>
        <v/>
      </c>
      <c r="BW49" s="600"/>
      <c r="BX49" s="507">
        <f ca="1">IF(BJ49="",0,IF(BX$46&gt;$I49,0,1))</f>
        <v>0</v>
      </c>
      <c r="BY49" s="600" t="str">
        <f ca="1">+IF(CA$46&lt;=$I49,$T49, IF(CA$46=$I49+1, $F49-$Q49-$T49*($I49-1), ""))</f>
        <v/>
      </c>
      <c r="BZ49" s="600"/>
      <c r="CA49" s="507">
        <f ca="1">IF(BM49="",0,IF(CA$46&gt;$I49,0,1))</f>
        <v>0</v>
      </c>
      <c r="CB49" s="600" t="str">
        <f ca="1">+IF(CD$46&lt;=$I49,$T49, IF(CD$46=$I49+1, $F49-$Q49-$T49*($I49-1), ""))</f>
        <v/>
      </c>
      <c r="CC49" s="600"/>
      <c r="CD49" s="507">
        <f ca="1">IF(BP49="",0,IF(CD$46&gt;$I49,0,1))</f>
        <v>0</v>
      </c>
      <c r="CE49" s="392">
        <f>$CJ$47</f>
        <v>0.2</v>
      </c>
    </row>
    <row r="50" spans="1:83" ht="18.600000000000001" thickBot="1">
      <c r="A50" s="508"/>
      <c r="B50" s="508"/>
      <c r="C50" s="508"/>
      <c r="D50" s="505"/>
      <c r="E50" s="505"/>
      <c r="F50" s="510"/>
      <c r="G50" s="510"/>
      <c r="H50" s="510"/>
      <c r="I50" s="511"/>
      <c r="J50" s="511"/>
      <c r="K50" s="512"/>
      <c r="L50" s="512"/>
      <c r="M50" s="512"/>
      <c r="N50" s="512"/>
      <c r="O50" s="512"/>
      <c r="P50" s="512"/>
      <c r="Q50" s="512"/>
      <c r="R50" s="512"/>
      <c r="S50" s="505"/>
      <c r="T50" s="512"/>
      <c r="U50" s="512"/>
      <c r="V50" s="505"/>
      <c r="W50" s="512"/>
      <c r="X50" s="512"/>
      <c r="Y50" s="505"/>
      <c r="Z50" s="512"/>
      <c r="AA50" s="512"/>
      <c r="AB50" s="505"/>
      <c r="AC50" s="512"/>
      <c r="AD50" s="512"/>
      <c r="AE50" s="505"/>
      <c r="AF50" s="512"/>
      <c r="AG50" s="512"/>
      <c r="AH50" s="505"/>
      <c r="AI50" s="512"/>
      <c r="AJ50" s="512"/>
      <c r="AK50" s="505"/>
      <c r="AL50" s="512"/>
      <c r="AM50" s="512"/>
      <c r="AN50" s="505"/>
      <c r="AO50" s="512"/>
      <c r="AP50" s="512"/>
      <c r="AQ50" s="505"/>
      <c r="AR50" s="512"/>
      <c r="AS50" s="512"/>
      <c r="AT50" s="505"/>
      <c r="AU50" s="512"/>
      <c r="AV50" s="512"/>
      <c r="AW50" s="505"/>
      <c r="AX50" s="512"/>
      <c r="AY50" s="512"/>
      <c r="AZ50" s="505"/>
      <c r="BA50" s="512"/>
      <c r="BB50" s="512"/>
      <c r="BC50" s="505"/>
      <c r="BD50" s="512"/>
      <c r="BE50" s="512"/>
      <c r="BF50" s="505"/>
      <c r="BG50" s="512"/>
      <c r="BH50" s="512"/>
      <c r="BI50" s="505"/>
      <c r="BJ50" s="512"/>
      <c r="BK50" s="512"/>
      <c r="BL50" s="370"/>
      <c r="BM50" s="512"/>
      <c r="BN50" s="512"/>
      <c r="BO50" s="370"/>
      <c r="BP50" s="512"/>
      <c r="BQ50" s="512"/>
      <c r="BR50" s="370"/>
      <c r="BS50" s="512"/>
      <c r="BT50" s="512"/>
      <c r="BU50" s="370"/>
      <c r="BV50" s="512"/>
      <c r="BW50" s="512"/>
      <c r="BX50" s="370"/>
      <c r="BY50" s="512"/>
      <c r="BZ50" s="512"/>
      <c r="CA50" s="370"/>
      <c r="CB50" s="512"/>
      <c r="CC50" s="512"/>
      <c r="CD50" s="370"/>
      <c r="CE50" s="392"/>
    </row>
    <row r="51" spans="1:83" ht="18.600000000000001" thickTop="1">
      <c r="A51" s="612" t="str">
        <f>IF(AND('Data Input'!$L18&gt;0,'Data Input'!$J18&gt;0)=TRUE,'Data Input'!$J18,"")</f>
        <v/>
      </c>
      <c r="B51" s="612"/>
      <c r="C51" s="612"/>
      <c r="D51" s="610" t="str">
        <f>IF(A51="","", 'Data Input'!L18)</f>
        <v/>
      </c>
      <c r="E51" s="610"/>
      <c r="F51" s="609" t="str">
        <f>IFERROR(CEILING(D51*$CJ$46+2*$CJ$45+$CJ$44*(D51-1),0.01),"")</f>
        <v/>
      </c>
      <c r="G51" s="609"/>
      <c r="H51" s="609"/>
      <c r="I51" s="611" t="str">
        <f ca="1">IFERROR(IF(CEILING((F51-($I$42/3*2))/$I$42, 1)=0,2,CEILING((F51-($I$42/3*2))/$I$42, 1)+1),"")</f>
        <v/>
      </c>
      <c r="J51" s="611"/>
      <c r="K51" s="600" t="str">
        <f>IFERROR(IF(VLOOKUP('Dimension Tables'!$B$6,'Dimension Tables'!$B$9:$AP$23,36,FALSE)="Si",SQRT(POWER($T51,2)+POWER(IF($BE$10&gt;0,$BE$13,$BE$12),2))-0.12,""),"")</f>
        <v/>
      </c>
      <c r="L51" s="600"/>
      <c r="M51" s="600"/>
      <c r="N51" s="600" t="str">
        <f>IFERROR(IF(VLOOKUP('Dimension Tables'!$B$6,'Dimension Tables'!$B$9:$AP$23,37,FALSE)="Si",SQRT(POWER(T51,2)+POWER(MAX($BE$13:$BI$15),2))-0.12,""),"")</f>
        <v/>
      </c>
      <c r="O51" s="600"/>
      <c r="P51" s="600"/>
      <c r="Q51" s="600" t="str">
        <f ca="1">IFERROR(ROUNDUP(IF((F51-(I51-1)*$I$42)/2&lt;CE51,CE51, (F51-(I51-1)*$I$42)/2),2),"")</f>
        <v/>
      </c>
      <c r="R51" s="600"/>
      <c r="S51" s="506">
        <f>IF(A51="",0,IF(S$46&gt;$I51,0,1))</f>
        <v>0</v>
      </c>
      <c r="T51" s="600" t="str">
        <f>IF(A51="","",(IF(Q51&gt;CE51,$I$42,(F51-(Q51*2))/(I51-1))))</f>
        <v/>
      </c>
      <c r="U51" s="600"/>
      <c r="V51" s="506">
        <f>IF(D51="",0,IF(V$46&gt;$I51,0,1))</f>
        <v>0</v>
      </c>
      <c r="W51" s="600" t="str">
        <f ca="1">+IF(Y$46&lt;=$I51,$T51, IF(Y$46=$I51+1, $F51-$Q51-$T51*($I51-1), ""))</f>
        <v/>
      </c>
      <c r="X51" s="600"/>
      <c r="Y51" s="506">
        <f>IF(F51="",0,IF(Y$46&gt;$I51,0,1))</f>
        <v>0</v>
      </c>
      <c r="Z51" s="600" t="str">
        <f ca="1">+IF(AB$46&lt;=$I51,$T51, IF(AB$46=$I51+1, $F51-$Q51-$T51*($I51-1), ""))</f>
        <v/>
      </c>
      <c r="AA51" s="600"/>
      <c r="AB51" s="506">
        <f>IF($A51="",0,IF(AB$46&gt;$I51,0,1))</f>
        <v>0</v>
      </c>
      <c r="AC51" s="600" t="str">
        <f ca="1">+IF(AE$46&lt;=$I51,$T51, IF(AE$46=$I51+1, $F51-$Q51-$T51*($I51-1), ""))</f>
        <v/>
      </c>
      <c r="AD51" s="600"/>
      <c r="AE51" s="506">
        <f>IF($A51="",0,IF(AE$46&gt;$I51,0,1))</f>
        <v>0</v>
      </c>
      <c r="AF51" s="600" t="str">
        <f ca="1">+IF(AH$46&lt;=$I51,$T51, IF(AH$46=$I51+1, $F51-$Q51-$T51*($I51-1), ""))</f>
        <v/>
      </c>
      <c r="AG51" s="600"/>
      <c r="AH51" s="506">
        <f>IF(T51="",0,IF(AH$46&gt;$I51,0,1))</f>
        <v>0</v>
      </c>
      <c r="AI51" s="600" t="str">
        <f ca="1">+IF(AK$46&lt;=$I51,$T51, IF(AK$46=$I51+1, $F51-$Q51-$T51*($I51-1), ""))</f>
        <v/>
      </c>
      <c r="AJ51" s="600"/>
      <c r="AK51" s="506">
        <f ca="1">IF(W51="",0,IF(AK$46&gt;$I51,0,1))</f>
        <v>0</v>
      </c>
      <c r="AL51" s="600" t="str">
        <f ca="1">+IF(AN$46&lt;=$I51,$T51, IF(AN$46=$I51+1, $F51-$Q51-$T51*($I51-1), ""))</f>
        <v/>
      </c>
      <c r="AM51" s="600"/>
      <c r="AN51" s="506">
        <f ca="1">IF(Z51="",0,IF(AN$46&gt;$I51,0,1))</f>
        <v>0</v>
      </c>
      <c r="AO51" s="600" t="str">
        <f ca="1">+IF(AQ$46&lt;=$I51,$T51, IF(AQ$46=$I51+1, $F51-$Q51-$T51*($I51-1), ""))</f>
        <v/>
      </c>
      <c r="AP51" s="600"/>
      <c r="AQ51" s="506">
        <f ca="1">IF(AC51="",0,IF(AQ$46&gt;$I51,0,1))</f>
        <v>0</v>
      </c>
      <c r="AR51" s="600" t="str">
        <f ca="1">+IF(AT$46&lt;=$I51,$T51, IF(AT$46=$I51+1, $F51-$Q51-$T51*($I51-1), ""))</f>
        <v/>
      </c>
      <c r="AS51" s="600"/>
      <c r="AT51" s="506">
        <f ca="1">IF(AF51="",0,IF(AT$46&gt;$I51,0,1))</f>
        <v>0</v>
      </c>
      <c r="AU51" s="600" t="str">
        <f ca="1">+IF(AW$46&lt;=$I51,$T51, IF(AW$46=$I51+1, $F51-$Q51-$T51*($I51-1), ""))</f>
        <v/>
      </c>
      <c r="AV51" s="600"/>
      <c r="AW51" s="506">
        <f ca="1">IF(AI51="",0,IF(AW$46&gt;$I51,0,1))</f>
        <v>0</v>
      </c>
      <c r="AX51" s="600" t="str">
        <f ca="1">+IF(AZ$46&lt;=$I51,$T51, IF(AZ$46=$I51+1, $F51-$Q51-$T51*($I51-1), ""))</f>
        <v/>
      </c>
      <c r="AY51" s="600"/>
      <c r="AZ51" s="506">
        <f ca="1">IF(AL51="",0,IF(AZ$46&gt;$I51,0,1))</f>
        <v>0</v>
      </c>
      <c r="BA51" s="600" t="str">
        <f ca="1">+IF(BC$46&lt;=$I51,$T51, IF(BC$46=$I51+1, $F51-$Q51-$T51*($I51-1), ""))</f>
        <v/>
      </c>
      <c r="BB51" s="600"/>
      <c r="BC51" s="506">
        <f ca="1">IF(AO51="",0,IF(BC$46&gt;$I51,0,1))</f>
        <v>0</v>
      </c>
      <c r="BD51" s="600" t="str">
        <f ca="1">+IF(BF$46&lt;=$I51,$T51, IF(BF$46=$I51+1, $F51-$Q51-$T51*($I51-1), ""))</f>
        <v/>
      </c>
      <c r="BE51" s="600"/>
      <c r="BF51" s="506">
        <f ca="1">IF(AR51="",0,IF(BF$46&gt;$I51,0,1))</f>
        <v>0</v>
      </c>
      <c r="BG51" s="600" t="str">
        <f ca="1">+IF(BI$46&lt;=$I51,$T51, IF(BI$46=$I51+1, $F51-$Q51-$T51*($I51-1), ""))</f>
        <v/>
      </c>
      <c r="BH51" s="600"/>
      <c r="BI51" s="506">
        <f ca="1">IF(AU51="",0,IF(BI$46&gt;$I51,0,1))</f>
        <v>0</v>
      </c>
      <c r="BJ51" s="600" t="str">
        <f ca="1">+IF(BL$46&lt;=$I51,$T51, IF(BL$46=$I51+1, $F51-$Q51-$T51*($I51-1), ""))</f>
        <v/>
      </c>
      <c r="BK51" s="600"/>
      <c r="BL51" s="507">
        <f ca="1">IF(AX51="",0,IF(BL$46&gt;$I51,0,1))</f>
        <v>0</v>
      </c>
      <c r="BM51" s="600" t="str">
        <f ca="1">+IF(BO$46&lt;=$I51,$T51, IF(BO$46=$I51+1, $F51-$Q51-$T51*($I51-1), ""))</f>
        <v/>
      </c>
      <c r="BN51" s="600"/>
      <c r="BO51" s="507">
        <f ca="1">IF(BA51="",0,IF(BO$46&gt;$I51,0,1))</f>
        <v>0</v>
      </c>
      <c r="BP51" s="600" t="str">
        <f ca="1">+IF(BR$46&lt;=$I51,$T51, IF(BR$46=$I51+1, $F51-$Q51-$T51*($I51-1), ""))</f>
        <v/>
      </c>
      <c r="BQ51" s="600"/>
      <c r="BR51" s="507">
        <f ca="1">IF(BD51="",0,IF(BR$46&gt;$I51,0,1))</f>
        <v>0</v>
      </c>
      <c r="BS51" s="600" t="str">
        <f ca="1">+IF(BU$46&lt;=$I51,$T51, IF(BU$46=$I51+1, $F51-$Q51-$T51*($I51-1), ""))</f>
        <v/>
      </c>
      <c r="BT51" s="600"/>
      <c r="BU51" s="507">
        <f ca="1">IF(BG51="",0,IF(BU$46&gt;$I51,0,1))</f>
        <v>0</v>
      </c>
      <c r="BV51" s="600" t="str">
        <f ca="1">+IF(BX$46&lt;=$I51,$T51, IF(BX$46=$I51+1, $F51-$Q51-$T51*($I51-1), ""))</f>
        <v/>
      </c>
      <c r="BW51" s="600"/>
      <c r="BX51" s="507">
        <f ca="1">IF(BJ51="",0,IF(BX$46&gt;$I51,0,1))</f>
        <v>0</v>
      </c>
      <c r="BY51" s="600" t="str">
        <f ca="1">+IF(CA$46&lt;=$I51,$T51, IF(CA$46=$I51+1, $F51-$Q51-$T51*($I51-1), ""))</f>
        <v/>
      </c>
      <c r="BZ51" s="600"/>
      <c r="CA51" s="507">
        <f ca="1">IF(BM51="",0,IF(CA$46&gt;$I51,0,1))</f>
        <v>0</v>
      </c>
      <c r="CB51" s="600" t="str">
        <f ca="1">+IF(CD$46&lt;=$I51,$T51, IF(CD$46=$I51+1, $F51-$Q51-$T51*($I51-1), ""))</f>
        <v/>
      </c>
      <c r="CC51" s="600"/>
      <c r="CD51" s="507">
        <f ca="1">IF(BP51="",0,IF(CD$46&gt;$I51,0,1))</f>
        <v>0</v>
      </c>
      <c r="CE51" s="392">
        <f>$CJ$47</f>
        <v>0.2</v>
      </c>
    </row>
    <row r="52" spans="1:83" ht="18.600000000000001" thickBot="1">
      <c r="A52" s="508"/>
      <c r="B52" s="508"/>
      <c r="C52" s="508"/>
      <c r="D52" s="505"/>
      <c r="E52" s="505"/>
      <c r="F52" s="510"/>
      <c r="G52" s="510"/>
      <c r="H52" s="510"/>
      <c r="I52" s="511"/>
      <c r="J52" s="511"/>
      <c r="K52" s="512"/>
      <c r="L52" s="512"/>
      <c r="M52" s="512"/>
      <c r="N52" s="512"/>
      <c r="O52" s="512"/>
      <c r="P52" s="512"/>
      <c r="Q52" s="512"/>
      <c r="R52" s="512"/>
      <c r="S52" s="505"/>
      <c r="T52" s="512"/>
      <c r="U52" s="512"/>
      <c r="V52" s="505"/>
      <c r="W52" s="512"/>
      <c r="X52" s="512"/>
      <c r="Y52" s="505"/>
      <c r="Z52" s="512"/>
      <c r="AA52" s="512"/>
      <c r="AB52" s="505"/>
      <c r="AC52" s="512"/>
      <c r="AD52" s="512"/>
      <c r="AE52" s="505"/>
      <c r="AF52" s="512"/>
      <c r="AG52" s="512"/>
      <c r="AH52" s="505"/>
      <c r="AI52" s="512"/>
      <c r="AJ52" s="512"/>
      <c r="AK52" s="505"/>
      <c r="AL52" s="512"/>
      <c r="AM52" s="512"/>
      <c r="AN52" s="505"/>
      <c r="AO52" s="512"/>
      <c r="AP52" s="512"/>
      <c r="AQ52" s="505"/>
      <c r="AR52" s="512"/>
      <c r="AS52" s="512"/>
      <c r="AT52" s="505"/>
      <c r="AU52" s="512"/>
      <c r="AV52" s="512"/>
      <c r="AW52" s="505"/>
      <c r="AX52" s="512"/>
      <c r="AY52" s="512"/>
      <c r="AZ52" s="505"/>
      <c r="BA52" s="512"/>
      <c r="BB52" s="512"/>
      <c r="BC52" s="505"/>
      <c r="BD52" s="512"/>
      <c r="BE52" s="512"/>
      <c r="BF52" s="505"/>
      <c r="BG52" s="512"/>
      <c r="BH52" s="512"/>
      <c r="BI52" s="505"/>
      <c r="BJ52" s="512"/>
      <c r="BK52" s="512"/>
      <c r="BL52" s="370"/>
      <c r="BM52" s="512"/>
      <c r="BN52" s="512"/>
      <c r="BO52" s="370"/>
      <c r="BP52" s="512"/>
      <c r="BQ52" s="512"/>
      <c r="BR52" s="370"/>
      <c r="BS52" s="512"/>
      <c r="BT52" s="512"/>
      <c r="BU52" s="370"/>
      <c r="BV52" s="512"/>
      <c r="BW52" s="512"/>
      <c r="BX52" s="370"/>
      <c r="BY52" s="512"/>
      <c r="BZ52" s="512"/>
      <c r="CA52" s="370"/>
      <c r="CB52" s="512"/>
      <c r="CC52" s="512"/>
      <c r="CD52" s="370"/>
      <c r="CE52" s="392"/>
    </row>
    <row r="53" spans="1:83" ht="18.600000000000001" thickTop="1">
      <c r="A53" s="612" t="str">
        <f>IF(AND('Data Input'!$L19&gt;0,'Data Input'!$J19&gt;0)=TRUE,'Data Input'!$J19,"")</f>
        <v/>
      </c>
      <c r="B53" s="612"/>
      <c r="C53" s="612"/>
      <c r="D53" s="610" t="str">
        <f>IF(A53="","", 'Data Input'!$L19)</f>
        <v/>
      </c>
      <c r="E53" s="610"/>
      <c r="F53" s="609" t="str">
        <f>IFERROR(CEILING(D53*$CJ$46+2*$CJ$45+$CJ$44*(D53-1),0.01),"")</f>
        <v/>
      </c>
      <c r="G53" s="609"/>
      <c r="H53" s="609"/>
      <c r="I53" s="611" t="str">
        <f ca="1">IFERROR(IF(CEILING((F53-($I$42/3*2))/$I$42, 1)=0,2,CEILING((F53-($I$42/3*2))/$I$42, 1)+1),"")</f>
        <v/>
      </c>
      <c r="J53" s="611"/>
      <c r="K53" s="600" t="str">
        <f>IFERROR(IF(VLOOKUP('Dimension Tables'!$B$6,'Dimension Tables'!$B$9:$AP$23,36,FALSE)="Si",SQRT(POWER($T53,2)+POWER(IF($BE$10&gt;0,$BE$13,$BE$12),2))-0.12,""),"")</f>
        <v/>
      </c>
      <c r="L53" s="600"/>
      <c r="M53" s="600"/>
      <c r="N53" s="600" t="str">
        <f>IFERROR(IF(VLOOKUP('Dimension Tables'!$B$6,'Dimension Tables'!$B$9:$AP$23,37,FALSE)="Si",SQRT(POWER(T53,2)+POWER(MAX($BE$13:$BI$15),2))-0.12,""),"")</f>
        <v/>
      </c>
      <c r="O53" s="600"/>
      <c r="P53" s="600"/>
      <c r="Q53" s="600" t="str">
        <f ca="1">IFERROR(ROUNDUP(IF((F53-(I53-1)*$I$42)/2&lt;CE53,CE53, (F53-(I53-1)*$I$42)/2),2),"")</f>
        <v/>
      </c>
      <c r="R53" s="600"/>
      <c r="S53" s="506">
        <f>IF(A53="",0,IF(S$46&gt;$I53,0,1))</f>
        <v>0</v>
      </c>
      <c r="T53" s="600" t="str">
        <f>IF(A53="","",(IF(Q53&gt;CE53,$I$42,(F53-(Q53*2))/(I53-1))))</f>
        <v/>
      </c>
      <c r="U53" s="600"/>
      <c r="V53" s="506">
        <f>IF(D53="",0,IF(V$46&gt;$I53,0,1))</f>
        <v>0</v>
      </c>
      <c r="W53" s="600" t="str">
        <f ca="1">+IF(Y$46&lt;=$I53,$T53, IF(Y$46=$I53+1, $F53-$Q53-$T53*($I53-1), ""))</f>
        <v/>
      </c>
      <c r="X53" s="600"/>
      <c r="Y53" s="506">
        <f>IF(F53="",0,IF(Y$46&gt;$I53,0,1))</f>
        <v>0</v>
      </c>
      <c r="Z53" s="600" t="str">
        <f ca="1">+IF(AB$46&lt;=$I53,$T53, IF(AB$46=$I53+1, $F53-$Q53-$T53*($I53-1), ""))</f>
        <v/>
      </c>
      <c r="AA53" s="600"/>
      <c r="AB53" s="506">
        <f>IF($A53="",0,IF(AB$46&gt;$I53,0,1))</f>
        <v>0</v>
      </c>
      <c r="AC53" s="600" t="str">
        <f ca="1">+IF(AE$46&lt;=$I53,$T53, IF(AE$46=$I53+1, $F53-$Q53-$T53*($I53-1), ""))</f>
        <v/>
      </c>
      <c r="AD53" s="600"/>
      <c r="AE53" s="506">
        <f>IF($A53="",0,IF(AE$46&gt;$I53,0,1))</f>
        <v>0</v>
      </c>
      <c r="AF53" s="600" t="str">
        <f ca="1">+IF(AH$46&lt;=$I53,$T53, IF(AH$46=$I53+1, $F53-$Q53-$T53*($I53-1), ""))</f>
        <v/>
      </c>
      <c r="AG53" s="600"/>
      <c r="AH53" s="506">
        <f>IF(T53="",0,IF(AH$46&gt;$I53,0,1))</f>
        <v>0</v>
      </c>
      <c r="AI53" s="600" t="str">
        <f ca="1">+IF(AK$46&lt;=$I53,$T53, IF(AK$46=$I53+1, $F53-$Q53-$T53*($I53-1), ""))</f>
        <v/>
      </c>
      <c r="AJ53" s="600"/>
      <c r="AK53" s="506">
        <f ca="1">IF(W53="",0,IF(AK$46&gt;$I53,0,1))</f>
        <v>0</v>
      </c>
      <c r="AL53" s="600" t="str">
        <f ca="1">+IF(AN$46&lt;=$I53,$T53, IF(AN$46=$I53+1, $F53-$Q53-$T53*($I53-1), ""))</f>
        <v/>
      </c>
      <c r="AM53" s="600"/>
      <c r="AN53" s="506">
        <f ca="1">IF(Z53="",0,IF(AN$46&gt;$I53,0,1))</f>
        <v>0</v>
      </c>
      <c r="AO53" s="600" t="str">
        <f ca="1">+IF(AQ$46&lt;=$I53,$T53, IF(AQ$46=$I53+1, $F53-$Q53-$T53*($I53-1), ""))</f>
        <v/>
      </c>
      <c r="AP53" s="600"/>
      <c r="AQ53" s="506">
        <f ca="1">IF(AC53="",0,IF(AQ$46&gt;$I53,0,1))</f>
        <v>0</v>
      </c>
      <c r="AR53" s="600" t="str">
        <f ca="1">+IF(AT$46&lt;=$I53,$T53, IF(AT$46=$I53+1, $F53-$Q53-$T53*($I53-1), ""))</f>
        <v/>
      </c>
      <c r="AS53" s="600"/>
      <c r="AT53" s="506">
        <f ca="1">IF(AF53="",0,IF(AT$46&gt;$I53,0,1))</f>
        <v>0</v>
      </c>
      <c r="AU53" s="600" t="str">
        <f ca="1">+IF(AW$46&lt;=$I53,$T53, IF(AW$46=$I53+1, $F53-$Q53-$T53*($I53-1), ""))</f>
        <v/>
      </c>
      <c r="AV53" s="600"/>
      <c r="AW53" s="506">
        <f ca="1">IF(AI53="",0,IF(AW$46&gt;$I53,0,1))</f>
        <v>0</v>
      </c>
      <c r="AX53" s="600" t="str">
        <f ca="1">+IF(AZ$46&lt;=$I53,$T53, IF(AZ$46=$I53+1, $F53-$Q53-$T53*($I53-1), ""))</f>
        <v/>
      </c>
      <c r="AY53" s="600"/>
      <c r="AZ53" s="506">
        <f ca="1">IF(AL53="",0,IF(AZ$46&gt;$I53,0,1))</f>
        <v>0</v>
      </c>
      <c r="BA53" s="600" t="str">
        <f ca="1">+IF(BC$46&lt;=$I53,$T53, IF(BC$46=$I53+1, $F53-$Q53-$T53*($I53-1), ""))</f>
        <v/>
      </c>
      <c r="BB53" s="600"/>
      <c r="BC53" s="506">
        <f ca="1">IF(AO53="",0,IF(BC$46&gt;$I53,0,1))</f>
        <v>0</v>
      </c>
      <c r="BD53" s="600" t="str">
        <f ca="1">+IF(BF$46&lt;=$I53,$T53, IF(BF$46=$I53+1, $F53-$Q53-$T53*($I53-1), ""))</f>
        <v/>
      </c>
      <c r="BE53" s="600"/>
      <c r="BF53" s="506">
        <f ca="1">IF(AR53="",0,IF(BF$46&gt;$I53,0,1))</f>
        <v>0</v>
      </c>
      <c r="BG53" s="600" t="str">
        <f ca="1">+IF(BI$46&lt;=$I53,$T53, IF(BI$46=$I53+1, $F53-$Q53-$T53*($I53-1), ""))</f>
        <v/>
      </c>
      <c r="BH53" s="600"/>
      <c r="BI53" s="506">
        <f ca="1">IF(AU53="",0,IF(BI$46&gt;$I53,0,1))</f>
        <v>0</v>
      </c>
      <c r="BJ53" s="600" t="str">
        <f ca="1">+IF(BL$46&lt;=$I53,$T53, IF(BL$46=$I53+1, $F53-$Q53-$T53*($I53-1), ""))</f>
        <v/>
      </c>
      <c r="BK53" s="600"/>
      <c r="BL53" s="507">
        <f ca="1">IF(AX53="",0,IF(BL$46&gt;$I53,0,1))</f>
        <v>0</v>
      </c>
      <c r="BM53" s="600" t="str">
        <f ca="1">+IF(BO$46&lt;=$I53,$T53, IF(BO$46=$I53+1, $F53-$Q53-$T53*($I53-1), ""))</f>
        <v/>
      </c>
      <c r="BN53" s="600"/>
      <c r="BO53" s="507">
        <f ca="1">IF(BA53="",0,IF(BO$46&gt;$I53,0,1))</f>
        <v>0</v>
      </c>
      <c r="BP53" s="600" t="str">
        <f ca="1">+IF(BR$46&lt;=$I53,$T53, IF(BR$46=$I53+1, $F53-$Q53-$T53*($I53-1), ""))</f>
        <v/>
      </c>
      <c r="BQ53" s="600"/>
      <c r="BR53" s="507">
        <f ca="1">IF(BD53="",0,IF(BR$46&gt;$I53,0,1))</f>
        <v>0</v>
      </c>
      <c r="BS53" s="600" t="str">
        <f ca="1">+IF(BU$46&lt;=$I53,$T53, IF(BU$46=$I53+1, $F53-$Q53-$T53*($I53-1), ""))</f>
        <v/>
      </c>
      <c r="BT53" s="600"/>
      <c r="BU53" s="507">
        <f ca="1">IF(BG53="",0,IF(BU$46&gt;$I53,0,1))</f>
        <v>0</v>
      </c>
      <c r="BV53" s="600" t="str">
        <f ca="1">+IF(BX$46&lt;=$I53,$T53, IF(BX$46=$I53+1, $F53-$Q53-$T53*($I53-1), ""))</f>
        <v/>
      </c>
      <c r="BW53" s="600"/>
      <c r="BX53" s="507">
        <f ca="1">IF(BJ53="",0,IF(BX$46&gt;$I53,0,1))</f>
        <v>0</v>
      </c>
      <c r="BY53" s="600" t="str">
        <f ca="1">+IF(CA$46&lt;=$I53,$T53, IF(CA$46=$I53+1, $F53-$Q53-$T53*($I53-1), ""))</f>
        <v/>
      </c>
      <c r="BZ53" s="600"/>
      <c r="CA53" s="507">
        <f ca="1">IF(BM53="",0,IF(CA$46&gt;$I53,0,1))</f>
        <v>0</v>
      </c>
      <c r="CB53" s="600" t="str">
        <f ca="1">+IF(CD$46&lt;=$I53,$T53, IF(CD$46=$I53+1, $F53-$Q53-$T53*($I53-1), ""))</f>
        <v/>
      </c>
      <c r="CC53" s="600"/>
      <c r="CD53" s="507">
        <f ca="1">IF(BP53="",0,IF(CD$46&gt;$I53,0,1))</f>
        <v>0</v>
      </c>
      <c r="CE53" s="392">
        <f>$CJ$47</f>
        <v>0.2</v>
      </c>
    </row>
    <row r="54" spans="1:83" ht="18.600000000000001" thickBot="1">
      <c r="A54" s="508"/>
      <c r="B54" s="508"/>
      <c r="C54" s="508"/>
      <c r="D54" s="505"/>
      <c r="E54" s="505"/>
      <c r="F54" s="510"/>
      <c r="G54" s="510"/>
      <c r="H54" s="510"/>
      <c r="I54" s="511"/>
      <c r="J54" s="511"/>
      <c r="K54" s="512"/>
      <c r="L54" s="512"/>
      <c r="M54" s="512"/>
      <c r="N54" s="512"/>
      <c r="O54" s="512"/>
      <c r="P54" s="512"/>
      <c r="Q54" s="512"/>
      <c r="R54" s="512"/>
      <c r="S54" s="505"/>
      <c r="T54" s="512"/>
      <c r="U54" s="512"/>
      <c r="V54" s="505"/>
      <c r="W54" s="512"/>
      <c r="X54" s="512"/>
      <c r="Y54" s="505"/>
      <c r="Z54" s="512"/>
      <c r="AA54" s="512"/>
      <c r="AB54" s="505"/>
      <c r="AC54" s="512"/>
      <c r="AD54" s="512"/>
      <c r="AE54" s="505"/>
      <c r="AF54" s="512"/>
      <c r="AG54" s="512"/>
      <c r="AH54" s="505"/>
      <c r="AI54" s="512"/>
      <c r="AJ54" s="512"/>
      <c r="AK54" s="505"/>
      <c r="AL54" s="512"/>
      <c r="AM54" s="512"/>
      <c r="AN54" s="505"/>
      <c r="AO54" s="512"/>
      <c r="AP54" s="512"/>
      <c r="AQ54" s="505"/>
      <c r="AR54" s="512"/>
      <c r="AS54" s="512"/>
      <c r="AT54" s="505"/>
      <c r="AU54" s="512"/>
      <c r="AV54" s="512"/>
      <c r="AW54" s="505"/>
      <c r="AX54" s="512"/>
      <c r="AY54" s="512"/>
      <c r="AZ54" s="505"/>
      <c r="BA54" s="512"/>
      <c r="BB54" s="512"/>
      <c r="BC54" s="505"/>
      <c r="BD54" s="512"/>
      <c r="BE54" s="512"/>
      <c r="BF54" s="505"/>
      <c r="BG54" s="512"/>
      <c r="BH54" s="512"/>
      <c r="BI54" s="505"/>
      <c r="BJ54" s="512"/>
      <c r="BK54" s="512"/>
      <c r="BL54" s="370"/>
      <c r="BM54" s="512"/>
      <c r="BN54" s="512"/>
      <c r="BO54" s="370"/>
      <c r="BP54" s="512"/>
      <c r="BQ54" s="512"/>
      <c r="BR54" s="370"/>
      <c r="BS54" s="512"/>
      <c r="BT54" s="512"/>
      <c r="BU54" s="370"/>
      <c r="BV54" s="512"/>
      <c r="BW54" s="512"/>
      <c r="BX54" s="370"/>
      <c r="BY54" s="512"/>
      <c r="BZ54" s="512"/>
      <c r="CA54" s="370"/>
      <c r="CB54" s="512"/>
      <c r="CC54" s="512"/>
      <c r="CD54" s="370"/>
      <c r="CE54" s="392"/>
    </row>
    <row r="55" spans="1:83" ht="18.600000000000001" thickTop="1">
      <c r="A55" s="612" t="str">
        <f>IF(AND('Data Input'!$L20&gt;0,'Data Input'!$J20&gt;0)=TRUE,'Data Input'!$J20,"")</f>
        <v/>
      </c>
      <c r="B55" s="612"/>
      <c r="C55" s="612"/>
      <c r="D55" s="610" t="str">
        <f>IF(A55="","", 'Data Input'!L20)</f>
        <v/>
      </c>
      <c r="E55" s="610"/>
      <c r="F55" s="609" t="str">
        <f>IFERROR(CEILING(D55*$CJ$46+2*$CJ$45+$CJ$44*(D55-1),0.01),"")</f>
        <v/>
      </c>
      <c r="G55" s="609"/>
      <c r="H55" s="609"/>
      <c r="I55" s="611" t="str">
        <f ca="1">IFERROR(IF(CEILING((F55-($I$42/3*2))/$I$42, 1)=0,2,CEILING((F55-($I$42/3*2))/$I$42, 1)+1),"")</f>
        <v/>
      </c>
      <c r="J55" s="611"/>
      <c r="K55" s="600" t="str">
        <f>IFERROR(IF(VLOOKUP('Dimension Tables'!$B$6,'Dimension Tables'!$B$9:$AP$23,36,FALSE)="Si",SQRT(POWER($T55,2)+POWER(IF($BE$10&gt;0,$BE$13,$BE$12),2))-0.12,""),"")</f>
        <v/>
      </c>
      <c r="L55" s="600"/>
      <c r="M55" s="600"/>
      <c r="N55" s="600" t="str">
        <f>IFERROR(IF(VLOOKUP('Dimension Tables'!$B$6,'Dimension Tables'!$B$9:$AP$23,37,FALSE)="Si",SQRT(POWER(T55,2)+POWER(MAX($BE$13:$BI$15),2))-0.12,""),"")</f>
        <v/>
      </c>
      <c r="O55" s="600"/>
      <c r="P55" s="600"/>
      <c r="Q55" s="600" t="str">
        <f ca="1">IFERROR(ROUNDUP(IF((F55-(I55-1)*$I$42)/2&lt;CE55,CE55, (F55-(I55-1)*$I$42)/2),2),"")</f>
        <v/>
      </c>
      <c r="R55" s="600"/>
      <c r="S55" s="506">
        <f>IF(A55="",0,IF(S$46&gt;$I55,0,1))</f>
        <v>0</v>
      </c>
      <c r="T55" s="600" t="str">
        <f>IF(A55="","",(IF(Q55&gt;CE55,$I$42,(F55-(Q55*2))/(I55-1))))</f>
        <v/>
      </c>
      <c r="U55" s="600"/>
      <c r="V55" s="506">
        <f>IF(D55="",0,IF(V$46&gt;$I55,0,1))</f>
        <v>0</v>
      </c>
      <c r="W55" s="600" t="str">
        <f ca="1">+IF(Y$46&lt;=$I55,$T55, IF(Y$46=$I55+1, $F55-$Q55-$T55*($I55-1), ""))</f>
        <v/>
      </c>
      <c r="X55" s="600"/>
      <c r="Y55" s="506">
        <f>IF(F55="",0,IF(Y$46&gt;$I55,0,1))</f>
        <v>0</v>
      </c>
      <c r="Z55" s="600" t="str">
        <f ca="1">+IF(AB$46&lt;=$I55,$T55, IF(AB$46=$I55+1, $F55-$Q55-$T55*($I55-1), ""))</f>
        <v/>
      </c>
      <c r="AA55" s="600"/>
      <c r="AB55" s="506">
        <f>IF($A55="",0,IF(AB$46&gt;$I55,0,1))</f>
        <v>0</v>
      </c>
      <c r="AC55" s="600" t="str">
        <f ca="1">+IF(AE$46&lt;=$I55,$T55, IF(AE$46=$I55+1, $F55-$Q55-$T55*($I55-1), ""))</f>
        <v/>
      </c>
      <c r="AD55" s="600"/>
      <c r="AE55" s="506">
        <f>IF($A55="",0,IF(AE$46&gt;$I55,0,1))</f>
        <v>0</v>
      </c>
      <c r="AF55" s="600" t="str">
        <f ca="1">+IF(AH$46&lt;=$I55,$T55, IF(AH$46=$I55+1, $F55-$Q55-$T55*($I55-1), ""))</f>
        <v/>
      </c>
      <c r="AG55" s="600"/>
      <c r="AH55" s="506">
        <f>IF(T55="",0,IF(AH$46&gt;$I55,0,1))</f>
        <v>0</v>
      </c>
      <c r="AI55" s="600" t="str">
        <f ca="1">+IF(AK$46&lt;=$I55,$T55, IF(AK$46=$I55+1, $F55-$Q55-$T55*($I55-1), ""))</f>
        <v/>
      </c>
      <c r="AJ55" s="600"/>
      <c r="AK55" s="506">
        <f ca="1">IF(W55="",0,IF(AK$46&gt;$I55,0,1))</f>
        <v>0</v>
      </c>
      <c r="AL55" s="600" t="str">
        <f ca="1">+IF(AN$46&lt;=$I55,$T55, IF(AN$46=$I55+1, $F55-$Q55-$T55*($I55-1), ""))</f>
        <v/>
      </c>
      <c r="AM55" s="600"/>
      <c r="AN55" s="506">
        <f ca="1">IF(Z55="",0,IF(AN$46&gt;$I55,0,1))</f>
        <v>0</v>
      </c>
      <c r="AO55" s="600" t="str">
        <f ca="1">+IF(AQ$46&lt;=$I55,$T55, IF(AQ$46=$I55+1, $F55-$Q55-$T55*($I55-1), ""))</f>
        <v/>
      </c>
      <c r="AP55" s="600"/>
      <c r="AQ55" s="506">
        <f ca="1">IF(AC55="",0,IF(AQ$46&gt;$I55,0,1))</f>
        <v>0</v>
      </c>
      <c r="AR55" s="600" t="str">
        <f ca="1">+IF(AT$46&lt;=$I55,$T55, IF(AT$46=$I55+1, $F55-$Q55-$T55*($I55-1), ""))</f>
        <v/>
      </c>
      <c r="AS55" s="600"/>
      <c r="AT55" s="506">
        <f ca="1">IF(AF55="",0,IF(AT$46&gt;$I55,0,1))</f>
        <v>0</v>
      </c>
      <c r="AU55" s="600" t="str">
        <f ca="1">+IF(AW$46&lt;=$I55,$T55, IF(AW$46=$I55+1, $F55-$Q55-$T55*($I55-1), ""))</f>
        <v/>
      </c>
      <c r="AV55" s="600"/>
      <c r="AW55" s="506">
        <f ca="1">IF(AI55="",0,IF(AW$46&gt;$I55,0,1))</f>
        <v>0</v>
      </c>
      <c r="AX55" s="600" t="str">
        <f ca="1">+IF(AZ$46&lt;=$I55,$T55, IF(AZ$46=$I55+1, $F55-$Q55-$T55*($I55-1), ""))</f>
        <v/>
      </c>
      <c r="AY55" s="600"/>
      <c r="AZ55" s="506">
        <f ca="1">IF(AL55="",0,IF(AZ$46&gt;$I55,0,1))</f>
        <v>0</v>
      </c>
      <c r="BA55" s="600" t="str">
        <f ca="1">+IF(BC$46&lt;=$I55,$T55, IF(BC$46=$I55+1, $F55-$Q55-$T55*($I55-1), ""))</f>
        <v/>
      </c>
      <c r="BB55" s="600"/>
      <c r="BC55" s="506">
        <f ca="1">IF(AO55="",0,IF(BC$46&gt;$I55,0,1))</f>
        <v>0</v>
      </c>
      <c r="BD55" s="600" t="str">
        <f ca="1">+IF(BF$46&lt;=$I55,$T55, IF(BF$46=$I55+1, $F55-$Q55-$T55*($I55-1), ""))</f>
        <v/>
      </c>
      <c r="BE55" s="600"/>
      <c r="BF55" s="506">
        <f ca="1">IF(AR55="",0,IF(BF$46&gt;$I55,0,1))</f>
        <v>0</v>
      </c>
      <c r="BG55" s="600" t="str">
        <f ca="1">+IF(BI$46&lt;=$I55,$T55, IF(BI$46=$I55+1, $F55-$Q55-$T55*($I55-1), ""))</f>
        <v/>
      </c>
      <c r="BH55" s="600"/>
      <c r="BI55" s="506">
        <f ca="1">IF(AU55="",0,IF(BI$46&gt;$I55,0,1))</f>
        <v>0</v>
      </c>
      <c r="BJ55" s="600" t="str">
        <f ca="1">+IF(BL$46&lt;=$I55,$T55, IF(BL$46=$I55+1, $F55-$Q55-$T55*($I55-1), ""))</f>
        <v/>
      </c>
      <c r="BK55" s="600"/>
      <c r="BL55" s="507">
        <f ca="1">IF(AX55="",0,IF(BL$46&gt;$I55,0,1))</f>
        <v>0</v>
      </c>
      <c r="BM55" s="600" t="str">
        <f ca="1">+IF(BO$46&lt;=$I55,$T55, IF(BO$46=$I55+1, $F55-$Q55-$T55*($I55-1), ""))</f>
        <v/>
      </c>
      <c r="BN55" s="600"/>
      <c r="BO55" s="507">
        <f ca="1">IF(BA55="",0,IF(BO$46&gt;$I55,0,1))</f>
        <v>0</v>
      </c>
      <c r="BP55" s="600" t="str">
        <f ca="1">+IF(BR$46&lt;=$I55,$T55, IF(BR$46=$I55+1, $F55-$Q55-$T55*($I55-1), ""))</f>
        <v/>
      </c>
      <c r="BQ55" s="600"/>
      <c r="BR55" s="507">
        <f ca="1">IF(BD55="",0,IF(BR$46&gt;$I55,0,1))</f>
        <v>0</v>
      </c>
      <c r="BS55" s="600" t="str">
        <f ca="1">+IF(BU$46&lt;=$I55,$T55, IF(BU$46=$I55+1, $F55-$Q55-$T55*($I55-1), ""))</f>
        <v/>
      </c>
      <c r="BT55" s="600"/>
      <c r="BU55" s="507">
        <f ca="1">IF(BG55="",0,IF(BU$46&gt;$I55,0,1))</f>
        <v>0</v>
      </c>
      <c r="BV55" s="600" t="str">
        <f ca="1">+IF(BX$46&lt;=$I55,$T55, IF(BX$46=$I55+1, $F55-$Q55-$T55*($I55-1), ""))</f>
        <v/>
      </c>
      <c r="BW55" s="600"/>
      <c r="BX55" s="507">
        <f ca="1">IF(BJ55="",0,IF(BX$46&gt;$I55,0,1))</f>
        <v>0</v>
      </c>
      <c r="BY55" s="600" t="str">
        <f ca="1">+IF(CA$46&lt;=$I55,$T55, IF(CA$46=$I55+1, $F55-$Q55-$T55*($I55-1), ""))</f>
        <v/>
      </c>
      <c r="BZ55" s="600"/>
      <c r="CA55" s="507">
        <f ca="1">IF(BM55="",0,IF(CA$46&gt;$I55,0,1))</f>
        <v>0</v>
      </c>
      <c r="CB55" s="600" t="str">
        <f ca="1">+IF(CD$46&lt;=$I55,$T55, IF(CD$46=$I55+1, $F55-$Q55-$T55*($I55-1), ""))</f>
        <v/>
      </c>
      <c r="CC55" s="600"/>
      <c r="CD55" s="507">
        <f ca="1">IF(BP55="",0,IF(CD$46&gt;$I55,0,1))</f>
        <v>0</v>
      </c>
      <c r="CE55" s="392">
        <f>$CJ$47</f>
        <v>0.2</v>
      </c>
    </row>
    <row r="56" spans="1:83" ht="18.600000000000001" thickBot="1">
      <c r="A56" s="508"/>
      <c r="B56" s="508"/>
      <c r="C56" s="508"/>
      <c r="D56" s="505"/>
      <c r="E56" s="505"/>
      <c r="F56" s="510"/>
      <c r="G56" s="510"/>
      <c r="H56" s="510"/>
      <c r="I56" s="511"/>
      <c r="J56" s="511"/>
      <c r="K56" s="512"/>
      <c r="L56" s="512"/>
      <c r="M56" s="512"/>
      <c r="N56" s="512"/>
      <c r="O56" s="512"/>
      <c r="P56" s="512"/>
      <c r="Q56" s="512"/>
      <c r="R56" s="512"/>
      <c r="S56" s="505"/>
      <c r="T56" s="512"/>
      <c r="U56" s="512"/>
      <c r="V56" s="505"/>
      <c r="W56" s="512"/>
      <c r="X56" s="512"/>
      <c r="Y56" s="505"/>
      <c r="Z56" s="512"/>
      <c r="AA56" s="512"/>
      <c r="AB56" s="505"/>
      <c r="AC56" s="512"/>
      <c r="AD56" s="512"/>
      <c r="AE56" s="505"/>
      <c r="AF56" s="512"/>
      <c r="AG56" s="512"/>
      <c r="AH56" s="505"/>
      <c r="AI56" s="512"/>
      <c r="AJ56" s="512"/>
      <c r="AK56" s="505"/>
      <c r="AL56" s="512"/>
      <c r="AM56" s="512"/>
      <c r="AN56" s="505"/>
      <c r="AO56" s="512"/>
      <c r="AP56" s="512"/>
      <c r="AQ56" s="505"/>
      <c r="AR56" s="512"/>
      <c r="AS56" s="512"/>
      <c r="AT56" s="505"/>
      <c r="AU56" s="512"/>
      <c r="AV56" s="512"/>
      <c r="AW56" s="505"/>
      <c r="AX56" s="512"/>
      <c r="AY56" s="512"/>
      <c r="AZ56" s="505"/>
      <c r="BA56" s="512"/>
      <c r="BB56" s="512"/>
      <c r="BC56" s="505"/>
      <c r="BD56" s="512"/>
      <c r="BE56" s="512"/>
      <c r="BF56" s="505"/>
      <c r="BG56" s="512"/>
      <c r="BH56" s="512"/>
      <c r="BI56" s="505"/>
      <c r="BJ56" s="512"/>
      <c r="BK56" s="512"/>
      <c r="BL56" s="370"/>
      <c r="BM56" s="512"/>
      <c r="BN56" s="512"/>
      <c r="BO56" s="370"/>
      <c r="BP56" s="512"/>
      <c r="BQ56" s="512"/>
      <c r="BR56" s="370"/>
      <c r="BS56" s="512"/>
      <c r="BT56" s="512"/>
      <c r="BU56" s="370"/>
      <c r="BV56" s="512"/>
      <c r="BW56" s="512"/>
      <c r="BX56" s="370"/>
      <c r="BY56" s="512"/>
      <c r="BZ56" s="512"/>
      <c r="CA56" s="370"/>
      <c r="CB56" s="512"/>
      <c r="CC56" s="512"/>
      <c r="CD56" s="370"/>
      <c r="CE56" s="392"/>
    </row>
    <row r="57" spans="1:83" ht="18.600000000000001" thickTop="1">
      <c r="A57" s="612" t="str">
        <f>IF(AND('Data Input'!$L21&gt;0,'Data Input'!$J21&gt;0)=TRUE,'Data Input'!$J21,"")</f>
        <v/>
      </c>
      <c r="B57" s="612"/>
      <c r="C57" s="612"/>
      <c r="D57" s="610" t="str">
        <f>IF(A57="","", 'Data Input'!L21)</f>
        <v/>
      </c>
      <c r="E57" s="610"/>
      <c r="F57" s="609" t="str">
        <f>IFERROR(CEILING(D57*$CJ$46+2*$CJ$45+$CJ$44*(D57-1),0.01),"")</f>
        <v/>
      </c>
      <c r="G57" s="609"/>
      <c r="H57" s="609"/>
      <c r="I57" s="611" t="str">
        <f ca="1">IFERROR(IF(CEILING((F57-($I$42/3*2))/$I$42, 1)=0,2,CEILING((F57-($I$42/3*2))/$I$42, 1)+1),"")</f>
        <v/>
      </c>
      <c r="J57" s="611"/>
      <c r="K57" s="600" t="str">
        <f>IFERROR(IF(VLOOKUP('Dimension Tables'!$B$6,'Dimension Tables'!$B$9:$AP$23,36,FALSE)="Si",SQRT(POWER($T57,2)+POWER(IF($BE$10&gt;0,$BE$13,$BE$12),2))-0.12,""),"")</f>
        <v/>
      </c>
      <c r="L57" s="600"/>
      <c r="M57" s="600"/>
      <c r="N57" s="600" t="str">
        <f>IFERROR(IF(VLOOKUP('Dimension Tables'!$B$6,'Dimension Tables'!$B$9:$AP$23,37,FALSE)="Si",SQRT(POWER(T57,2)+POWER(MAX($BE$13:$BI$15),2))-0.12,""),"")</f>
        <v/>
      </c>
      <c r="O57" s="600"/>
      <c r="P57" s="600"/>
      <c r="Q57" s="600" t="str">
        <f ca="1">IFERROR(ROUNDUP(IF((F57-(I57-1)*$I$42)/2&lt;CE57,CE57, (F57-(I57-1)*$I$42)/2),2),"")</f>
        <v/>
      </c>
      <c r="R57" s="600"/>
      <c r="S57" s="506">
        <f>IF(A57="",0,IF(S$46&gt;$I57,0,1))</f>
        <v>0</v>
      </c>
      <c r="T57" s="600" t="str">
        <f>IF(A57="","",(IF(Q57&gt;CE57,$I$42,(F57-(Q57*2))/(I57-1))))</f>
        <v/>
      </c>
      <c r="U57" s="600"/>
      <c r="V57" s="506">
        <f>IF(D57="",0,IF(V$46&gt;$I57,0,1))</f>
        <v>0</v>
      </c>
      <c r="W57" s="600" t="str">
        <f ca="1">+IF(Y$46&lt;=$I57,$T57, IF(Y$46=$I57+1, $F57-$Q57-$T57*($I57-1), ""))</f>
        <v/>
      </c>
      <c r="X57" s="600"/>
      <c r="Y57" s="506">
        <f>IF(F57="",0,IF(Y$46&gt;$I57,0,1))</f>
        <v>0</v>
      </c>
      <c r="Z57" s="600" t="str">
        <f ca="1">+IF(AB$46&lt;=$I57,$T57, IF(AB$46=$I57+1, $F57-$Q57-$T57*($I57-1), ""))</f>
        <v/>
      </c>
      <c r="AA57" s="600"/>
      <c r="AB57" s="506">
        <f>IF($A57="",0,IF(AB$46&gt;$I57,0,1))</f>
        <v>0</v>
      </c>
      <c r="AC57" s="600" t="str">
        <f ca="1">+IF(AE$46&lt;=$I57,$T57, IF(AE$46=$I57+1, $F57-$Q57-$T57*($I57-1), ""))</f>
        <v/>
      </c>
      <c r="AD57" s="600"/>
      <c r="AE57" s="506">
        <f>IF($A57="",0,IF(AE$46&gt;$I57,0,1))</f>
        <v>0</v>
      </c>
      <c r="AF57" s="600" t="str">
        <f ca="1">+IF(AH$46&lt;=$I57,$T57, IF(AH$46=$I57+1, $F57-$Q57-$T57*($I57-1), ""))</f>
        <v/>
      </c>
      <c r="AG57" s="600"/>
      <c r="AH57" s="506">
        <f>IF(T57="",0,IF(AH$46&gt;$I57,0,1))</f>
        <v>0</v>
      </c>
      <c r="AI57" s="600" t="str">
        <f ca="1">+IF(AK$46&lt;=$I57,$T57, IF(AK$46=$I57+1, $F57-$Q57-$T57*($I57-1), ""))</f>
        <v/>
      </c>
      <c r="AJ57" s="600"/>
      <c r="AK57" s="506">
        <f ca="1">IF(W57="",0,IF(AK$46&gt;$I57,0,1))</f>
        <v>0</v>
      </c>
      <c r="AL57" s="600" t="str">
        <f ca="1">+IF(AN$46&lt;=$I57,$T57, IF(AN$46=$I57+1, $F57-$Q57-$T57*($I57-1), ""))</f>
        <v/>
      </c>
      <c r="AM57" s="600"/>
      <c r="AN57" s="506">
        <f ca="1">IF(Z57="",0,IF(AN$46&gt;$I57,0,1))</f>
        <v>0</v>
      </c>
      <c r="AO57" s="600" t="str">
        <f ca="1">+IF(AQ$46&lt;=$I57,$T57, IF(AQ$46=$I57+1, $F57-$Q57-$T57*($I57-1), ""))</f>
        <v/>
      </c>
      <c r="AP57" s="600"/>
      <c r="AQ57" s="506">
        <f ca="1">IF(AC57="",0,IF(AQ$46&gt;$I57,0,1))</f>
        <v>0</v>
      </c>
      <c r="AR57" s="600" t="str">
        <f ca="1">+IF(AT$46&lt;=$I57,$T57, IF(AT$46=$I57+1, $F57-$Q57-$T57*($I57-1), ""))</f>
        <v/>
      </c>
      <c r="AS57" s="600"/>
      <c r="AT57" s="506">
        <f ca="1">IF(AF57="",0,IF(AT$46&gt;$I57,0,1))</f>
        <v>0</v>
      </c>
      <c r="AU57" s="600" t="str">
        <f ca="1">+IF(AW$46&lt;=$I57,$T57, IF(AW$46=$I57+1, $F57-$Q57-$T57*($I57-1), ""))</f>
        <v/>
      </c>
      <c r="AV57" s="600"/>
      <c r="AW57" s="506">
        <f ca="1">IF(AI57="",0,IF(AW$46&gt;$I57,0,1))</f>
        <v>0</v>
      </c>
      <c r="AX57" s="600" t="str">
        <f ca="1">+IF(AZ$46&lt;=$I57,$T57, IF(AZ$46=$I57+1, $F57-$Q57-$T57*($I57-1), ""))</f>
        <v/>
      </c>
      <c r="AY57" s="600"/>
      <c r="AZ57" s="506">
        <f ca="1">IF(AL57="",0,IF(AZ$46&gt;$I57,0,1))</f>
        <v>0</v>
      </c>
      <c r="BA57" s="600" t="str">
        <f ca="1">+IF(BC$46&lt;=$I57,$T57, IF(BC$46=$I57+1, $F57-$Q57-$T57*($I57-1), ""))</f>
        <v/>
      </c>
      <c r="BB57" s="600"/>
      <c r="BC57" s="506">
        <f ca="1">IF(AO57="",0,IF(BC$46&gt;$I57,0,1))</f>
        <v>0</v>
      </c>
      <c r="BD57" s="600" t="str">
        <f ca="1">+IF(BF$46&lt;=$I57,$T57, IF(BF$46=$I57+1, $F57-$Q57-$T57*($I57-1), ""))</f>
        <v/>
      </c>
      <c r="BE57" s="600"/>
      <c r="BF57" s="506">
        <f ca="1">IF(AR57="",0,IF(BF$46&gt;$I57,0,1))</f>
        <v>0</v>
      </c>
      <c r="BG57" s="600" t="str">
        <f ca="1">+IF(BI$46&lt;=$I57,$T57, IF(BI$46=$I57+1, $F57-$Q57-$T57*($I57-1), ""))</f>
        <v/>
      </c>
      <c r="BH57" s="600"/>
      <c r="BI57" s="506">
        <f ca="1">IF(AU57="",0,IF(BI$46&gt;$I57,0,1))</f>
        <v>0</v>
      </c>
      <c r="BJ57" s="600" t="str">
        <f ca="1">+IF(BL$46&lt;=$I57,$T57, IF(BL$46=$I57+1, $F57-$Q57-$T57*($I57-1), ""))</f>
        <v/>
      </c>
      <c r="BK57" s="600"/>
      <c r="BL57" s="507">
        <f ca="1">IF(AX57="",0,IF(BL$46&gt;$I57,0,1))</f>
        <v>0</v>
      </c>
      <c r="BM57" s="600" t="str">
        <f ca="1">+IF(BO$46&lt;=$I57,$T57, IF(BO$46=$I57+1, $F57-$Q57-$T57*($I57-1), ""))</f>
        <v/>
      </c>
      <c r="BN57" s="600"/>
      <c r="BO57" s="507">
        <f ca="1">IF(BA57="",0,IF(BO$46&gt;$I57,0,1))</f>
        <v>0</v>
      </c>
      <c r="BP57" s="600" t="str">
        <f ca="1">+IF(BR$46&lt;=$I57,$T57, IF(BR$46=$I57+1, $F57-$Q57-$T57*($I57-1), ""))</f>
        <v/>
      </c>
      <c r="BQ57" s="600"/>
      <c r="BR57" s="507">
        <f ca="1">IF(BD57="",0,IF(BR$46&gt;$I57,0,1))</f>
        <v>0</v>
      </c>
      <c r="BS57" s="600" t="str">
        <f ca="1">+IF(BU$46&lt;=$I57,$T57, IF(BU$46=$I57+1, $F57-$Q57-$T57*($I57-1), ""))</f>
        <v/>
      </c>
      <c r="BT57" s="600"/>
      <c r="BU57" s="507">
        <f ca="1">IF(BG57="",0,IF(BU$46&gt;$I57,0,1))</f>
        <v>0</v>
      </c>
      <c r="BV57" s="600" t="str">
        <f ca="1">+IF(BX$46&lt;=$I57,$T57, IF(BX$46=$I57+1, $F57-$Q57-$T57*($I57-1), ""))</f>
        <v/>
      </c>
      <c r="BW57" s="600"/>
      <c r="BX57" s="507">
        <f ca="1">IF(BJ57="",0,IF(BX$46&gt;$I57,0,1))</f>
        <v>0</v>
      </c>
      <c r="BY57" s="600" t="str">
        <f ca="1">+IF(CA$46&lt;=$I57,$T57, IF(CA$46=$I57+1, $F57-$Q57-$T57*($I57-1), ""))</f>
        <v/>
      </c>
      <c r="BZ57" s="600"/>
      <c r="CA57" s="507">
        <f ca="1">IF(BM57="",0,IF(CA$46&gt;$I57,0,1))</f>
        <v>0</v>
      </c>
      <c r="CB57" s="600" t="str">
        <f ca="1">+IF(CD$46&lt;=$I57,$T57, IF(CD$46=$I57+1, $F57-$Q57-$T57*($I57-1), ""))</f>
        <v/>
      </c>
      <c r="CC57" s="600"/>
      <c r="CD57" s="507">
        <f ca="1">IF(BP57="",0,IF(CD$46&gt;$I57,0,1))</f>
        <v>0</v>
      </c>
      <c r="CE57" s="392">
        <f>$CJ$47</f>
        <v>0.2</v>
      </c>
    </row>
    <row r="58" spans="1:83" ht="18.600000000000001" thickBot="1">
      <c r="A58" s="508"/>
      <c r="B58" s="508"/>
      <c r="C58" s="508"/>
      <c r="D58" s="505"/>
      <c r="E58" s="505"/>
      <c r="F58" s="510"/>
      <c r="G58" s="510"/>
      <c r="H58" s="510"/>
      <c r="I58" s="511"/>
      <c r="J58" s="511"/>
      <c r="K58" s="512"/>
      <c r="L58" s="512"/>
      <c r="M58" s="512"/>
      <c r="N58" s="512"/>
      <c r="O58" s="512"/>
      <c r="P58" s="512"/>
      <c r="Q58" s="512"/>
      <c r="R58" s="512"/>
      <c r="S58" s="505"/>
      <c r="T58" s="512"/>
      <c r="U58" s="512"/>
      <c r="V58" s="505"/>
      <c r="W58" s="512"/>
      <c r="X58" s="512"/>
      <c r="Y58" s="505"/>
      <c r="Z58" s="512"/>
      <c r="AA58" s="512"/>
      <c r="AB58" s="505"/>
      <c r="AC58" s="512"/>
      <c r="AD58" s="512"/>
      <c r="AE58" s="505"/>
      <c r="AF58" s="512"/>
      <c r="AG58" s="512"/>
      <c r="AH58" s="505"/>
      <c r="AI58" s="512"/>
      <c r="AJ58" s="512"/>
      <c r="AK58" s="505"/>
      <c r="AL58" s="512"/>
      <c r="AM58" s="512"/>
      <c r="AN58" s="505"/>
      <c r="AO58" s="512"/>
      <c r="AP58" s="512"/>
      <c r="AQ58" s="505"/>
      <c r="AR58" s="512"/>
      <c r="AS58" s="512"/>
      <c r="AT58" s="505"/>
      <c r="AU58" s="512"/>
      <c r="AV58" s="512"/>
      <c r="AW58" s="505"/>
      <c r="AX58" s="512"/>
      <c r="AY58" s="512"/>
      <c r="AZ58" s="505"/>
      <c r="BA58" s="512"/>
      <c r="BB58" s="512"/>
      <c r="BC58" s="505"/>
      <c r="BD58" s="512"/>
      <c r="BE58" s="512"/>
      <c r="BF58" s="505"/>
      <c r="BG58" s="512"/>
      <c r="BH58" s="512"/>
      <c r="BI58" s="505"/>
      <c r="BJ58" s="512"/>
      <c r="BK58" s="512"/>
      <c r="BL58" s="370"/>
      <c r="BM58" s="512"/>
      <c r="BN58" s="512"/>
      <c r="BO58" s="370"/>
      <c r="BP58" s="512"/>
      <c r="BQ58" s="512"/>
      <c r="BR58" s="370"/>
      <c r="BS58" s="512"/>
      <c r="BT58" s="512"/>
      <c r="BU58" s="370"/>
      <c r="BV58" s="512"/>
      <c r="BW58" s="512"/>
      <c r="BX58" s="370"/>
      <c r="BY58" s="512"/>
      <c r="BZ58" s="512"/>
      <c r="CA58" s="370"/>
      <c r="CB58" s="512"/>
      <c r="CC58" s="512"/>
      <c r="CD58" s="370"/>
      <c r="CE58" s="392"/>
    </row>
    <row r="59" spans="1:83" ht="18.600000000000001" thickTop="1">
      <c r="A59" s="612" t="str">
        <f>IF(AND('Data Input'!$L22&gt;0,'Data Input'!$J22&gt;0)=TRUE,'Data Input'!$J22,"")</f>
        <v/>
      </c>
      <c r="B59" s="612"/>
      <c r="C59" s="612"/>
      <c r="D59" s="610" t="str">
        <f>IF(A59="","", 'Data Input'!L22)</f>
        <v/>
      </c>
      <c r="E59" s="610"/>
      <c r="F59" s="609" t="str">
        <f>IFERROR(CEILING(D59*$CJ$46+2*$CJ$45+$CJ$44*(D59-1),0.01),"")</f>
        <v/>
      </c>
      <c r="G59" s="609"/>
      <c r="H59" s="609"/>
      <c r="I59" s="611" t="str">
        <f ca="1">IFERROR(IF(CEILING((F59-($I$42/3*2))/$I$42, 1)=0,2,CEILING((F59-($I$42/3*2))/$I$42, 1)+1),"")</f>
        <v/>
      </c>
      <c r="J59" s="611"/>
      <c r="K59" s="600" t="str">
        <f>IFERROR(IF(VLOOKUP('Dimension Tables'!$B$6,'Dimension Tables'!$B$9:$AP$23,36,FALSE)="Si",SQRT(POWER($T59,2)+POWER(IF($BE$10&gt;0,$BE$13,$BE$12),2))-0.12,""),"")</f>
        <v/>
      </c>
      <c r="L59" s="600"/>
      <c r="M59" s="600"/>
      <c r="N59" s="600" t="str">
        <f>IFERROR(IF(VLOOKUP('Dimension Tables'!$B$6,'Dimension Tables'!$B$9:$AP$23,37,FALSE)="Si",SQRT(POWER(T59,2)+POWER(MAX($BE$13:$BI$15),2))-0.12,""),"")</f>
        <v/>
      </c>
      <c r="O59" s="600"/>
      <c r="P59" s="600"/>
      <c r="Q59" s="600" t="str">
        <f ca="1">IFERROR(ROUNDUP(IF((F59-(I59-1)*$I$42)/2&lt;CE59,CE59, (F59-(I59-1)*$I$42)/2),2),"")</f>
        <v/>
      </c>
      <c r="R59" s="600"/>
      <c r="S59" s="506">
        <f>IF(A59="",0,IF(S$46&gt;$I59,0,1))</f>
        <v>0</v>
      </c>
      <c r="T59" s="600" t="str">
        <f>IF(A59="","",(IF(Q59&gt;CE59,$I$42,(F59-(Q59*2))/(I59-1))))</f>
        <v/>
      </c>
      <c r="U59" s="600"/>
      <c r="V59" s="506">
        <f>IF(D59="",0,IF(V$46&gt;$I59,0,1))</f>
        <v>0</v>
      </c>
      <c r="W59" s="600" t="str">
        <f ca="1">+IF(Y$46&lt;=$I59,$T59, IF(Y$46=$I59+1, $F59-$Q59-$T59*($I59-1), ""))</f>
        <v/>
      </c>
      <c r="X59" s="600"/>
      <c r="Y59" s="506">
        <f>IF(F59="",0,IF(Y$46&gt;$I59,0,1))</f>
        <v>0</v>
      </c>
      <c r="Z59" s="600" t="str">
        <f ca="1">+IF(AB$46&lt;=$I59,$T59, IF(AB$46=$I59+1, $F59-$Q59-$T59*($I59-1), ""))</f>
        <v/>
      </c>
      <c r="AA59" s="600"/>
      <c r="AB59" s="506">
        <f>IF($A59="",0,IF(AB$46&gt;$I59,0,1))</f>
        <v>0</v>
      </c>
      <c r="AC59" s="600" t="str">
        <f ca="1">+IF(AE$46&lt;=$I59,$T59, IF(AE$46=$I59+1, $F59-$Q59-$T59*($I59-1), ""))</f>
        <v/>
      </c>
      <c r="AD59" s="600"/>
      <c r="AE59" s="506">
        <f>IF($A59="",0,IF(AE$46&gt;$I59,0,1))</f>
        <v>0</v>
      </c>
      <c r="AF59" s="600" t="str">
        <f ca="1">+IF(AH$46&lt;=$I59,$T59, IF(AH$46=$I59+1, $F59-$Q59-$T59*($I59-1), ""))</f>
        <v/>
      </c>
      <c r="AG59" s="600"/>
      <c r="AH59" s="506">
        <f>IF(T59="",0,IF(AH$46&gt;$I59,0,1))</f>
        <v>0</v>
      </c>
      <c r="AI59" s="600" t="str">
        <f ca="1">+IF(AK$46&lt;=$I59,$T59, IF(AK$46=$I59+1, $F59-$Q59-$T59*($I59-1), ""))</f>
        <v/>
      </c>
      <c r="AJ59" s="600"/>
      <c r="AK59" s="506">
        <f ca="1">IF(W59="",0,IF(AK$46&gt;$I59,0,1))</f>
        <v>0</v>
      </c>
      <c r="AL59" s="600" t="str">
        <f ca="1">+IF(AN$46&lt;=$I59,$T59, IF(AN$46=$I59+1, $F59-$Q59-$T59*($I59-1), ""))</f>
        <v/>
      </c>
      <c r="AM59" s="600"/>
      <c r="AN59" s="506">
        <f ca="1">IF(Z59="",0,IF(AN$46&gt;$I59,0,1))</f>
        <v>0</v>
      </c>
      <c r="AO59" s="600" t="str">
        <f ca="1">+IF(AQ$46&lt;=$I59,$T59, IF(AQ$46=$I59+1, $F59-$Q59-$T59*($I59-1), ""))</f>
        <v/>
      </c>
      <c r="AP59" s="600"/>
      <c r="AQ59" s="506">
        <f ca="1">IF(AC59="",0,IF(AQ$46&gt;$I59,0,1))</f>
        <v>0</v>
      </c>
      <c r="AR59" s="600" t="str">
        <f ca="1">+IF(AT$46&lt;=$I59,$T59, IF(AT$46=$I59+1, $F59-$Q59-$T59*($I59-1), ""))</f>
        <v/>
      </c>
      <c r="AS59" s="600"/>
      <c r="AT59" s="506">
        <f ca="1">IF(AF59="",0,IF(AT$46&gt;$I59,0,1))</f>
        <v>0</v>
      </c>
      <c r="AU59" s="600" t="str">
        <f ca="1">+IF(AW$46&lt;=$I59,$T59, IF(AW$46=$I59+1, $F59-$Q59-$T59*($I59-1), ""))</f>
        <v/>
      </c>
      <c r="AV59" s="600"/>
      <c r="AW59" s="506">
        <f ca="1">IF(AI59="",0,IF(AW$46&gt;$I59,0,1))</f>
        <v>0</v>
      </c>
      <c r="AX59" s="600" t="str">
        <f ca="1">+IF(AZ$46&lt;=$I59,$T59, IF(AZ$46=$I59+1, $F59-$Q59-$T59*($I59-1), ""))</f>
        <v/>
      </c>
      <c r="AY59" s="600"/>
      <c r="AZ59" s="506">
        <f ca="1">IF(AL59="",0,IF(AZ$46&gt;$I59,0,1))</f>
        <v>0</v>
      </c>
      <c r="BA59" s="600" t="str">
        <f ca="1">+IF(BC$46&lt;=$I59,$T59, IF(BC$46=$I59+1, $F59-$Q59-$T59*($I59-1), ""))</f>
        <v/>
      </c>
      <c r="BB59" s="600"/>
      <c r="BC59" s="506">
        <f ca="1">IF(AO59="",0,IF(BC$46&gt;$I59,0,1))</f>
        <v>0</v>
      </c>
      <c r="BD59" s="600" t="str">
        <f ca="1">+IF(BF$46&lt;=$I59,$T59, IF(BF$46=$I59+1, $F59-$Q59-$T59*($I59-1), ""))</f>
        <v/>
      </c>
      <c r="BE59" s="600"/>
      <c r="BF59" s="506">
        <f ca="1">IF(AR59="",0,IF(BF$46&gt;$I59,0,1))</f>
        <v>0</v>
      </c>
      <c r="BG59" s="600" t="str">
        <f ca="1">+IF(BI$46&lt;=$I59,$T59, IF(BI$46=$I59+1, $F59-$Q59-$T59*($I59-1), ""))</f>
        <v/>
      </c>
      <c r="BH59" s="600"/>
      <c r="BI59" s="506">
        <f ca="1">IF(AU59="",0,IF(BI$46&gt;$I59,0,1))</f>
        <v>0</v>
      </c>
      <c r="BJ59" s="600" t="str">
        <f ca="1">+IF(BL$46&lt;=$I59,$T59, IF(BL$46=$I59+1, $F59-$Q59-$T59*($I59-1), ""))</f>
        <v/>
      </c>
      <c r="BK59" s="600"/>
      <c r="BL59" s="507">
        <f ca="1">IF(AX59="",0,IF(BL$46&gt;$I59,0,1))</f>
        <v>0</v>
      </c>
      <c r="BM59" s="600" t="str">
        <f ca="1">+IF(BO$46&lt;=$I59,$T59, IF(BO$46=$I59+1, $F59-$Q59-$T59*($I59-1), ""))</f>
        <v/>
      </c>
      <c r="BN59" s="600"/>
      <c r="BO59" s="507">
        <f ca="1">IF(BA59="",0,IF(BO$46&gt;$I59,0,1))</f>
        <v>0</v>
      </c>
      <c r="BP59" s="600" t="str">
        <f ca="1">+IF(BR$46&lt;=$I59,$T59, IF(BR$46=$I59+1, $F59-$Q59-$T59*($I59-1), ""))</f>
        <v/>
      </c>
      <c r="BQ59" s="600"/>
      <c r="BR59" s="507">
        <f ca="1">IF(BD59="",0,IF(BR$46&gt;$I59,0,1))</f>
        <v>0</v>
      </c>
      <c r="BS59" s="600" t="str">
        <f ca="1">+IF(BU$46&lt;=$I59,$T59, IF(BU$46=$I59+1, $F59-$Q59-$T59*($I59-1), ""))</f>
        <v/>
      </c>
      <c r="BT59" s="600"/>
      <c r="BU59" s="507">
        <f ca="1">IF(BG59="",0,IF(BU$46&gt;$I59,0,1))</f>
        <v>0</v>
      </c>
      <c r="BV59" s="600" t="str">
        <f ca="1">+IF(BX$46&lt;=$I59,$T59, IF(BX$46=$I59+1, $F59-$Q59-$T59*($I59-1), ""))</f>
        <v/>
      </c>
      <c r="BW59" s="600"/>
      <c r="BX59" s="507">
        <f ca="1">IF(BJ59="",0,IF(BX$46&gt;$I59,0,1))</f>
        <v>0</v>
      </c>
      <c r="BY59" s="600" t="str">
        <f ca="1">+IF(CA$46&lt;=$I59,$T59, IF(CA$46=$I59+1, $F59-$Q59-$T59*($I59-1), ""))</f>
        <v/>
      </c>
      <c r="BZ59" s="600"/>
      <c r="CA59" s="507">
        <f ca="1">IF(BM59="",0,IF(CA$46&gt;$I59,0,1))</f>
        <v>0</v>
      </c>
      <c r="CB59" s="600" t="str">
        <f ca="1">+IF(CD$46&lt;=$I59,$T59, IF(CD$46=$I59+1, $F59-$Q59-$T59*($I59-1), ""))</f>
        <v/>
      </c>
      <c r="CC59" s="600"/>
      <c r="CD59" s="507">
        <f ca="1">IF(BP59="",0,IF(CD$46&gt;$I59,0,1))</f>
        <v>0</v>
      </c>
      <c r="CE59" s="392">
        <f>$CJ$47</f>
        <v>0.2</v>
      </c>
    </row>
    <row r="60" spans="1:83" ht="18.600000000000001" thickBot="1">
      <c r="A60" s="508"/>
      <c r="B60" s="508"/>
      <c r="C60" s="508"/>
      <c r="D60" s="505"/>
      <c r="E60" s="505"/>
      <c r="F60" s="510"/>
      <c r="G60" s="510"/>
      <c r="H60" s="510"/>
      <c r="I60" s="511"/>
      <c r="J60" s="511"/>
      <c r="K60" s="512"/>
      <c r="L60" s="512"/>
      <c r="M60" s="512"/>
      <c r="N60" s="512"/>
      <c r="O60" s="512"/>
      <c r="P60" s="512"/>
      <c r="Q60" s="512"/>
      <c r="R60" s="512"/>
      <c r="S60" s="505"/>
      <c r="T60" s="512"/>
      <c r="U60" s="512"/>
      <c r="V60" s="505"/>
      <c r="W60" s="512"/>
      <c r="X60" s="512"/>
      <c r="Y60" s="505"/>
      <c r="Z60" s="512"/>
      <c r="AA60" s="512"/>
      <c r="AB60" s="505"/>
      <c r="AC60" s="512"/>
      <c r="AD60" s="512"/>
      <c r="AE60" s="505"/>
      <c r="AF60" s="512"/>
      <c r="AG60" s="512"/>
      <c r="AH60" s="505"/>
      <c r="AI60" s="512"/>
      <c r="AJ60" s="512"/>
      <c r="AK60" s="505"/>
      <c r="AL60" s="512"/>
      <c r="AM60" s="512"/>
      <c r="AN60" s="505"/>
      <c r="AO60" s="512"/>
      <c r="AP60" s="512"/>
      <c r="AQ60" s="505"/>
      <c r="AR60" s="512"/>
      <c r="AS60" s="512"/>
      <c r="AT60" s="505"/>
      <c r="AU60" s="512"/>
      <c r="AV60" s="512"/>
      <c r="AW60" s="505"/>
      <c r="AX60" s="512"/>
      <c r="AY60" s="512"/>
      <c r="AZ60" s="505"/>
      <c r="BA60" s="512"/>
      <c r="BB60" s="512"/>
      <c r="BC60" s="505"/>
      <c r="BD60" s="512"/>
      <c r="BE60" s="512"/>
      <c r="BF60" s="505"/>
      <c r="BG60" s="512"/>
      <c r="BH60" s="512"/>
      <c r="BI60" s="505"/>
      <c r="BJ60" s="512"/>
      <c r="BK60" s="512"/>
      <c r="BL60" s="370"/>
      <c r="BM60" s="512"/>
      <c r="BN60" s="512"/>
      <c r="BO60" s="370"/>
      <c r="BP60" s="512"/>
      <c r="BQ60" s="512"/>
      <c r="BR60" s="370"/>
      <c r="BS60" s="512"/>
      <c r="BT60" s="512"/>
      <c r="BU60" s="370"/>
      <c r="BV60" s="512"/>
      <c r="BW60" s="512"/>
      <c r="BX60" s="370"/>
      <c r="BY60" s="512"/>
      <c r="BZ60" s="512"/>
      <c r="CA60" s="370"/>
      <c r="CB60" s="512"/>
      <c r="CC60" s="512"/>
      <c r="CD60" s="370"/>
      <c r="CE60" s="392"/>
    </row>
    <row r="61" spans="1:83" ht="18.600000000000001" thickTop="1">
      <c r="A61" s="612" t="str">
        <f>IF(AND('Data Input'!$L23&gt;0,'Data Input'!$J23&gt;0)=TRUE,'Data Input'!$J23,"")</f>
        <v/>
      </c>
      <c r="B61" s="612"/>
      <c r="C61" s="612"/>
      <c r="D61" s="610" t="str">
        <f>IF(A61="","", 'Data Input'!L23)</f>
        <v/>
      </c>
      <c r="E61" s="610"/>
      <c r="F61" s="609" t="str">
        <f>IFERROR(CEILING(D61*$CJ$46+2*$CJ$45+$CJ$44*(D61-1),0.01),"")</f>
        <v/>
      </c>
      <c r="G61" s="609"/>
      <c r="H61" s="609"/>
      <c r="I61" s="611" t="str">
        <f ca="1">IFERROR(IF(CEILING((F61-($I$42/3*2))/$I$42, 1)=0,2,CEILING((F61-($I$42/3*2))/$I$42, 1)+1),"")</f>
        <v/>
      </c>
      <c r="J61" s="611"/>
      <c r="K61" s="600" t="str">
        <f>IFERROR(IF(VLOOKUP('Dimension Tables'!$B$6,'Dimension Tables'!$B$9:$AP$23,36,FALSE)="Si",SQRT(POWER($T61,2)+POWER(IF($BE$10&gt;0,$BE$13,$BE$12),2))-0.12,""),"")</f>
        <v/>
      </c>
      <c r="L61" s="600"/>
      <c r="M61" s="600"/>
      <c r="N61" s="600" t="str">
        <f>IFERROR(IF(VLOOKUP('Dimension Tables'!$B$6,'Dimension Tables'!$B$9:$AP$23,37,FALSE)="Si",SQRT(POWER(T61,2)+POWER(MAX($BE$13:$BI$15),2))-0.12,""),"")</f>
        <v/>
      </c>
      <c r="O61" s="600"/>
      <c r="P61" s="600"/>
      <c r="Q61" s="600" t="str">
        <f ca="1">IFERROR(ROUNDUP(IF((F61-(I61-1)*$I$42)/2&lt;CE61,CE61, (F61-(I61-1)*$I$42)/2),2),"")</f>
        <v/>
      </c>
      <c r="R61" s="600"/>
      <c r="S61" s="506">
        <f>IF(A61="",0,IF(S$46&gt;$I61,0,1))</f>
        <v>0</v>
      </c>
      <c r="T61" s="600" t="str">
        <f>IF(A61="","",(IF(Q61&gt;CE61,$I$42,(F61-(Q61*2))/(I61-1))))</f>
        <v/>
      </c>
      <c r="U61" s="600"/>
      <c r="V61" s="506">
        <f>IF(D61="",0,IF(V$46&gt;$I61,0,1))</f>
        <v>0</v>
      </c>
      <c r="W61" s="600" t="str">
        <f ca="1">+IF(Y$46&lt;=$I61,$T61, IF(Y$46=$I61+1, $F61-$Q61-$T61*($I61-1), ""))</f>
        <v/>
      </c>
      <c r="X61" s="600"/>
      <c r="Y61" s="506">
        <f>IF(F61="",0,IF(Y$46&gt;$I61,0,1))</f>
        <v>0</v>
      </c>
      <c r="Z61" s="600" t="str">
        <f ca="1">+IF(AB$46&lt;=$I61,$T61, IF(AB$46=$I61+1, $F61-$Q61-$T61*($I61-1), ""))</f>
        <v/>
      </c>
      <c r="AA61" s="600"/>
      <c r="AB61" s="506">
        <f>IF($A61="",0,IF(AB$46&gt;$I61,0,1))</f>
        <v>0</v>
      </c>
      <c r="AC61" s="600" t="str">
        <f ca="1">+IF(AE$46&lt;=$I61,$T61, IF(AE$46=$I61+1, $F61-$Q61-$T61*($I61-1), ""))</f>
        <v/>
      </c>
      <c r="AD61" s="600"/>
      <c r="AE61" s="506">
        <f>IF($A61="",0,IF(AE$46&gt;$I61,0,1))</f>
        <v>0</v>
      </c>
      <c r="AF61" s="600" t="str">
        <f ca="1">+IF(AH$46&lt;=$I61,$T61, IF(AH$46=$I61+1, $F61-$Q61-$T61*($I61-1), ""))</f>
        <v/>
      </c>
      <c r="AG61" s="600"/>
      <c r="AH61" s="506">
        <f>IF(T61="",0,IF(AH$46&gt;$I61,0,1))</f>
        <v>0</v>
      </c>
      <c r="AI61" s="600" t="str">
        <f ca="1">+IF(AK$46&lt;=$I61,$T61, IF(AK$46=$I61+1, $F61-$Q61-$T61*($I61-1), ""))</f>
        <v/>
      </c>
      <c r="AJ61" s="600"/>
      <c r="AK61" s="506">
        <f ca="1">IF(W61="",0,IF(AK$46&gt;$I61,0,1))</f>
        <v>0</v>
      </c>
      <c r="AL61" s="600" t="str">
        <f ca="1">+IF(AN$46&lt;=$I61,$T61, IF(AN$46=$I61+1, $F61-$Q61-$T61*($I61-1), ""))</f>
        <v/>
      </c>
      <c r="AM61" s="600"/>
      <c r="AN61" s="506">
        <f ca="1">IF(Z61="",0,IF(AN$46&gt;$I61,0,1))</f>
        <v>0</v>
      </c>
      <c r="AO61" s="600" t="str">
        <f ca="1">+IF(AQ$46&lt;=$I61,$T61, IF(AQ$46=$I61+1, $F61-$Q61-$T61*($I61-1), ""))</f>
        <v/>
      </c>
      <c r="AP61" s="600"/>
      <c r="AQ61" s="506">
        <f ca="1">IF(AC61="",0,IF(AQ$46&gt;$I61,0,1))</f>
        <v>0</v>
      </c>
      <c r="AR61" s="600" t="str">
        <f ca="1">+IF(AT$46&lt;=$I61,$T61, IF(AT$46=$I61+1, $F61-$Q61-$T61*($I61-1), ""))</f>
        <v/>
      </c>
      <c r="AS61" s="600"/>
      <c r="AT61" s="506">
        <f ca="1">IF(AF61="",0,IF(AT$46&gt;$I61,0,1))</f>
        <v>0</v>
      </c>
      <c r="AU61" s="600" t="str">
        <f ca="1">+IF(AW$46&lt;=$I61,$T61, IF(AW$46=$I61+1, $F61-$Q61-$T61*($I61-1), ""))</f>
        <v/>
      </c>
      <c r="AV61" s="600"/>
      <c r="AW61" s="506">
        <f ca="1">IF(AI61="",0,IF(AW$46&gt;$I61,0,1))</f>
        <v>0</v>
      </c>
      <c r="AX61" s="600" t="str">
        <f ca="1">+IF(AZ$46&lt;=$I61,$T61, IF(AZ$46=$I61+1, $F61-$Q61-$T61*($I61-1), ""))</f>
        <v/>
      </c>
      <c r="AY61" s="600"/>
      <c r="AZ61" s="506">
        <f ca="1">IF(AL61="",0,IF(AZ$46&gt;$I61,0,1))</f>
        <v>0</v>
      </c>
      <c r="BA61" s="600" t="str">
        <f ca="1">+IF(BC$46&lt;=$I61,$T61, IF(BC$46=$I61+1, $F61-$Q61-$T61*($I61-1), ""))</f>
        <v/>
      </c>
      <c r="BB61" s="600"/>
      <c r="BC61" s="506">
        <f ca="1">IF(AO61="",0,IF(BC$46&gt;$I61,0,1))</f>
        <v>0</v>
      </c>
      <c r="BD61" s="600" t="str">
        <f ca="1">+IF(BF$46&lt;=$I61,$T61, IF(BF$46=$I61+1, $F61-$Q61-$T61*($I61-1), ""))</f>
        <v/>
      </c>
      <c r="BE61" s="600"/>
      <c r="BF61" s="506">
        <f ca="1">IF(AR61="",0,IF(BF$46&gt;$I61,0,1))</f>
        <v>0</v>
      </c>
      <c r="BG61" s="600" t="str">
        <f ca="1">+IF(BI$46&lt;=$I61,$T61, IF(BI$46=$I61+1, $F61-$Q61-$T61*($I61-1), ""))</f>
        <v/>
      </c>
      <c r="BH61" s="600"/>
      <c r="BI61" s="506">
        <f ca="1">IF(AU61="",0,IF(BI$46&gt;$I61,0,1))</f>
        <v>0</v>
      </c>
      <c r="BJ61" s="600" t="str">
        <f ca="1">+IF(BL$46&lt;=$I61,$T61, IF(BL$46=$I61+1, $F61-$Q61-$T61*($I61-1), ""))</f>
        <v/>
      </c>
      <c r="BK61" s="600"/>
      <c r="BL61" s="507">
        <f ca="1">IF(AX61="",0,IF(BL$46&gt;$I61,0,1))</f>
        <v>0</v>
      </c>
      <c r="BM61" s="600" t="str">
        <f ca="1">+IF(BO$46&lt;=$I61,$T61, IF(BO$46=$I61+1, $F61-$Q61-$T61*($I61-1), ""))</f>
        <v/>
      </c>
      <c r="BN61" s="600"/>
      <c r="BO61" s="507">
        <f ca="1">IF(BA61="",0,IF(BO$46&gt;$I61,0,1))</f>
        <v>0</v>
      </c>
      <c r="BP61" s="600" t="str">
        <f ca="1">+IF(BR$46&lt;=$I61,$T61, IF(BR$46=$I61+1, $F61-$Q61-$T61*($I61-1), ""))</f>
        <v/>
      </c>
      <c r="BQ61" s="600"/>
      <c r="BR61" s="507">
        <f ca="1">IF(BD61="",0,IF(BR$46&gt;$I61,0,1))</f>
        <v>0</v>
      </c>
      <c r="BS61" s="600" t="str">
        <f ca="1">+IF(BU$46&lt;=$I61,$T61, IF(BU$46=$I61+1, $F61-$Q61-$T61*($I61-1), ""))</f>
        <v/>
      </c>
      <c r="BT61" s="600"/>
      <c r="BU61" s="507">
        <f ca="1">IF(BG61="",0,IF(BU$46&gt;$I61,0,1))</f>
        <v>0</v>
      </c>
      <c r="BV61" s="600" t="str">
        <f ca="1">+IF(BX$46&lt;=$I61,$T61, IF(BX$46=$I61+1, $F61-$Q61-$T61*($I61-1), ""))</f>
        <v/>
      </c>
      <c r="BW61" s="600"/>
      <c r="BX61" s="507">
        <f ca="1">IF(BJ61="",0,IF(BX$46&gt;$I61,0,1))</f>
        <v>0</v>
      </c>
      <c r="BY61" s="600" t="str">
        <f ca="1">+IF(CA$46&lt;=$I61,$T61, IF(CA$46=$I61+1, $F61-$Q61-$T61*($I61-1), ""))</f>
        <v/>
      </c>
      <c r="BZ61" s="600"/>
      <c r="CA61" s="507">
        <f ca="1">IF(BM61="",0,IF(CA$46&gt;$I61,0,1))</f>
        <v>0</v>
      </c>
      <c r="CB61" s="600" t="str">
        <f ca="1">+IF(CD$46&lt;=$I61,$T61, IF(CD$46=$I61+1, $F61-$Q61-$T61*($I61-1), ""))</f>
        <v/>
      </c>
      <c r="CC61" s="600"/>
      <c r="CD61" s="507">
        <f ca="1">IF(BP61="",0,IF(CD$46&gt;$I61,0,1))</f>
        <v>0</v>
      </c>
      <c r="CE61" s="392">
        <f>$CJ$47</f>
        <v>0.2</v>
      </c>
    </row>
    <row r="62" spans="1:83" ht="18.600000000000001" thickBot="1">
      <c r="A62" s="508"/>
      <c r="B62" s="508"/>
      <c r="C62" s="508"/>
      <c r="D62" s="505"/>
      <c r="E62" s="505"/>
      <c r="F62" s="510"/>
      <c r="G62" s="510"/>
      <c r="H62" s="510"/>
      <c r="I62" s="511"/>
      <c r="J62" s="511"/>
      <c r="K62" s="512"/>
      <c r="L62" s="512"/>
      <c r="M62" s="512"/>
      <c r="N62" s="512"/>
      <c r="O62" s="512"/>
      <c r="P62" s="512"/>
      <c r="Q62" s="512"/>
      <c r="R62" s="512"/>
      <c r="S62" s="505"/>
      <c r="T62" s="512"/>
      <c r="U62" s="512"/>
      <c r="V62" s="505"/>
      <c r="W62" s="512"/>
      <c r="X62" s="512"/>
      <c r="Y62" s="505"/>
      <c r="Z62" s="512"/>
      <c r="AA62" s="512"/>
      <c r="AB62" s="505"/>
      <c r="AC62" s="512"/>
      <c r="AD62" s="512"/>
      <c r="AE62" s="505"/>
      <c r="AF62" s="512"/>
      <c r="AG62" s="512"/>
      <c r="AH62" s="505"/>
      <c r="AI62" s="512"/>
      <c r="AJ62" s="512"/>
      <c r="AK62" s="505"/>
      <c r="AL62" s="512"/>
      <c r="AM62" s="512"/>
      <c r="AN62" s="505"/>
      <c r="AO62" s="512"/>
      <c r="AP62" s="512"/>
      <c r="AQ62" s="505"/>
      <c r="AR62" s="512"/>
      <c r="AS62" s="512"/>
      <c r="AT62" s="505"/>
      <c r="AU62" s="512"/>
      <c r="AV62" s="512"/>
      <c r="AW62" s="505"/>
      <c r="AX62" s="512"/>
      <c r="AY62" s="512"/>
      <c r="AZ62" s="505"/>
      <c r="BA62" s="512"/>
      <c r="BB62" s="512"/>
      <c r="BC62" s="505"/>
      <c r="BD62" s="512"/>
      <c r="BE62" s="512"/>
      <c r="BF62" s="505"/>
      <c r="BG62" s="512"/>
      <c r="BH62" s="512"/>
      <c r="BI62" s="505"/>
      <c r="BJ62" s="512"/>
      <c r="BK62" s="512"/>
      <c r="BL62" s="370"/>
      <c r="BM62" s="512"/>
      <c r="BN62" s="512"/>
      <c r="BO62" s="370"/>
      <c r="BP62" s="512"/>
      <c r="BQ62" s="512"/>
      <c r="BR62" s="370"/>
      <c r="BS62" s="512"/>
      <c r="BT62" s="512"/>
      <c r="BU62" s="370"/>
      <c r="BV62" s="512"/>
      <c r="BW62" s="512"/>
      <c r="BX62" s="370"/>
      <c r="BY62" s="512"/>
      <c r="BZ62" s="512"/>
      <c r="CA62" s="370"/>
      <c r="CB62" s="512"/>
      <c r="CC62" s="512"/>
      <c r="CD62" s="370"/>
      <c r="CE62" s="392"/>
    </row>
    <row r="63" spans="1:83" ht="18.600000000000001" thickTop="1">
      <c r="A63" s="612" t="str">
        <f>IF(AND('Data Input'!$L24&gt;0,'Data Input'!$J24&gt;0)=TRUE,'Data Input'!$J24,"")</f>
        <v/>
      </c>
      <c r="B63" s="612"/>
      <c r="C63" s="612"/>
      <c r="D63" s="610" t="str">
        <f>IF(A63="","", 'Data Input'!L24)</f>
        <v/>
      </c>
      <c r="E63" s="610"/>
      <c r="F63" s="609" t="str">
        <f>IFERROR(CEILING(D63*$CJ$46+2*$CJ$45+$CJ$44*(D63-1),0.01),"")</f>
        <v/>
      </c>
      <c r="G63" s="609"/>
      <c r="H63" s="609"/>
      <c r="I63" s="611" t="str">
        <f ca="1">IFERROR(IF(CEILING((F63-($I$42/3*2))/$I$42, 1)=0,2,CEILING((F63-($I$42/3*2))/$I$42, 1)+1),"")</f>
        <v/>
      </c>
      <c r="J63" s="611"/>
      <c r="K63" s="600" t="str">
        <f>IFERROR(IF(VLOOKUP('Dimension Tables'!$B$6,'Dimension Tables'!$B$9:$AP$23,36,FALSE)="Si",SQRT(POWER($T63,2)+POWER(IF($BE$10&gt;0,$BE$13,$BE$12),2))-0.12,""),"")</f>
        <v/>
      </c>
      <c r="L63" s="600"/>
      <c r="M63" s="600"/>
      <c r="N63" s="600" t="str">
        <f>IFERROR(IF(VLOOKUP('Dimension Tables'!$B$6,'Dimension Tables'!$B$9:$AP$23,37,FALSE)="Si",SQRT(POWER(T63,2)+POWER(MAX($BE$13:$BI$15),2))-0.12,""),"")</f>
        <v/>
      </c>
      <c r="O63" s="600"/>
      <c r="P63" s="600"/>
      <c r="Q63" s="600" t="str">
        <f ca="1">IFERROR(ROUNDUP(IF((F63-(I63-1)*$I$42)/2&lt;CE63,CE63, (F63-(I63-1)*$I$42)/2),2),"")</f>
        <v/>
      </c>
      <c r="R63" s="600"/>
      <c r="S63" s="506">
        <f>IF(A63="",0,IF(S$46&gt;$I63,0,1))</f>
        <v>0</v>
      </c>
      <c r="T63" s="600" t="str">
        <f>IF(A63="","",(IF(Q63&gt;CE63,$I$42,(F63-(Q63*2))/(I63-1))))</f>
        <v/>
      </c>
      <c r="U63" s="600"/>
      <c r="V63" s="506">
        <f>IF(D63="",0,IF(V$46&gt;$I63,0,1))</f>
        <v>0</v>
      </c>
      <c r="W63" s="600" t="str">
        <f ca="1">+IF(Y$46&lt;=$I63,$T63, IF(Y$46=$I63+1, $F63-$Q63-$T63*($I63-1), ""))</f>
        <v/>
      </c>
      <c r="X63" s="600"/>
      <c r="Y63" s="506">
        <f>IF(F63="",0,IF(Y$46&gt;$I63,0,1))</f>
        <v>0</v>
      </c>
      <c r="Z63" s="600" t="str">
        <f ca="1">+IF(AB$46&lt;=$I63,$T63, IF(AB$46=$I63+1, $F63-$Q63-$T63*($I63-1), ""))</f>
        <v/>
      </c>
      <c r="AA63" s="600"/>
      <c r="AB63" s="506">
        <f>IF($A63="",0,IF(AB$46&gt;$I63,0,1))</f>
        <v>0</v>
      </c>
      <c r="AC63" s="600" t="str">
        <f ca="1">+IF(AE$46&lt;=$I63,$T63, IF(AE$46=$I63+1, $F63-$Q63-$T63*($I63-1), ""))</f>
        <v/>
      </c>
      <c r="AD63" s="600"/>
      <c r="AE63" s="506">
        <f>IF($A63="",0,IF(AE$46&gt;$I63,0,1))</f>
        <v>0</v>
      </c>
      <c r="AF63" s="600" t="str">
        <f ca="1">+IF(AH$46&lt;=$I63,$T63, IF(AH$46=$I63+1, $F63-$Q63-$T63*($I63-1), ""))</f>
        <v/>
      </c>
      <c r="AG63" s="600"/>
      <c r="AH63" s="506">
        <f>IF(T63="",0,IF(AH$46&gt;$I63,0,1))</f>
        <v>0</v>
      </c>
      <c r="AI63" s="600" t="str">
        <f ca="1">+IF(AK$46&lt;=$I63,$T63, IF(AK$46=$I63+1, $F63-$Q63-$T63*($I63-1), ""))</f>
        <v/>
      </c>
      <c r="AJ63" s="600"/>
      <c r="AK63" s="506">
        <f ca="1">IF(W63="",0,IF(AK$46&gt;$I63,0,1))</f>
        <v>0</v>
      </c>
      <c r="AL63" s="600" t="str">
        <f ca="1">+IF(AN$46&lt;=$I63,$T63, IF(AN$46=$I63+1, $F63-$Q63-$T63*($I63-1), ""))</f>
        <v/>
      </c>
      <c r="AM63" s="600"/>
      <c r="AN63" s="506">
        <f ca="1">IF(Z63="",0,IF(AN$46&gt;$I63,0,1))</f>
        <v>0</v>
      </c>
      <c r="AO63" s="600" t="str">
        <f ca="1">+IF(AQ$46&lt;=$I63,$T63, IF(AQ$46=$I63+1, $F63-$Q63-$T63*($I63-1), ""))</f>
        <v/>
      </c>
      <c r="AP63" s="600"/>
      <c r="AQ63" s="506">
        <f ca="1">IF(AC63="",0,IF(AQ$46&gt;$I63,0,1))</f>
        <v>0</v>
      </c>
      <c r="AR63" s="600" t="str">
        <f ca="1">+IF(AT$46&lt;=$I63,$T63, IF(AT$46=$I63+1, $F63-$Q63-$T63*($I63-1), ""))</f>
        <v/>
      </c>
      <c r="AS63" s="600"/>
      <c r="AT63" s="506">
        <f ca="1">IF(AF63="",0,IF(AT$46&gt;$I63,0,1))</f>
        <v>0</v>
      </c>
      <c r="AU63" s="600" t="str">
        <f ca="1">+IF(AW$46&lt;=$I63,$T63, IF(AW$46=$I63+1, $F63-$Q63-$T63*($I63-1), ""))</f>
        <v/>
      </c>
      <c r="AV63" s="600"/>
      <c r="AW63" s="506">
        <f ca="1">IF(AI63="",0,IF(AW$46&gt;$I63,0,1))</f>
        <v>0</v>
      </c>
      <c r="AX63" s="600" t="str">
        <f ca="1">+IF(AZ$46&lt;=$I63,$T63, IF(AZ$46=$I63+1, $F63-$Q63-$T63*($I63-1), ""))</f>
        <v/>
      </c>
      <c r="AY63" s="600"/>
      <c r="AZ63" s="506">
        <f ca="1">IF(AL63="",0,IF(AZ$46&gt;$I63,0,1))</f>
        <v>0</v>
      </c>
      <c r="BA63" s="600" t="str">
        <f ca="1">+IF(BC$46&lt;=$I63,$T63, IF(BC$46=$I63+1, $F63-$Q63-$T63*($I63-1), ""))</f>
        <v/>
      </c>
      <c r="BB63" s="600"/>
      <c r="BC63" s="506">
        <f ca="1">IF(AO63="",0,IF(BC$46&gt;$I63,0,1))</f>
        <v>0</v>
      </c>
      <c r="BD63" s="600" t="str">
        <f ca="1">+IF(BF$46&lt;=$I63,$T63, IF(BF$46=$I63+1, $F63-$Q63-$T63*($I63-1), ""))</f>
        <v/>
      </c>
      <c r="BE63" s="600"/>
      <c r="BF63" s="506">
        <f ca="1">IF(AR63="",0,IF(BF$46&gt;$I63,0,1))</f>
        <v>0</v>
      </c>
      <c r="BG63" s="600" t="str">
        <f ca="1">+IF(BI$46&lt;=$I63,$T63, IF(BI$46=$I63+1, $F63-$Q63-$T63*($I63-1), ""))</f>
        <v/>
      </c>
      <c r="BH63" s="600"/>
      <c r="BI63" s="506">
        <f ca="1">IF(AU63="",0,IF(BI$46&gt;$I63,0,1))</f>
        <v>0</v>
      </c>
      <c r="BJ63" s="600" t="str">
        <f ca="1">+IF(BL$46&lt;=$I63,$T63, IF(BL$46=$I63+1, $F63-$Q63-$T63*($I63-1), ""))</f>
        <v/>
      </c>
      <c r="BK63" s="600"/>
      <c r="BL63" s="507">
        <f ca="1">IF(AX63="",0,IF(BL$46&gt;$I63,0,1))</f>
        <v>0</v>
      </c>
      <c r="BM63" s="600" t="str">
        <f ca="1">+IF(BO$46&lt;=$I63,$T63, IF(BO$46=$I63+1, $F63-$Q63-$T63*($I63-1), ""))</f>
        <v/>
      </c>
      <c r="BN63" s="600"/>
      <c r="BO63" s="507">
        <f ca="1">IF(BA63="",0,IF(BO$46&gt;$I63,0,1))</f>
        <v>0</v>
      </c>
      <c r="BP63" s="600" t="str">
        <f ca="1">+IF(BR$46&lt;=$I63,$T63, IF(BR$46=$I63+1, $F63-$Q63-$T63*($I63-1), ""))</f>
        <v/>
      </c>
      <c r="BQ63" s="600"/>
      <c r="BR63" s="507">
        <f ca="1">IF(BD63="",0,IF(BR$46&gt;$I63,0,1))</f>
        <v>0</v>
      </c>
      <c r="BS63" s="600" t="str">
        <f ca="1">+IF(BU$46&lt;=$I63,$T63, IF(BU$46=$I63+1, $F63-$Q63-$T63*($I63-1), ""))</f>
        <v/>
      </c>
      <c r="BT63" s="600"/>
      <c r="BU63" s="507">
        <f ca="1">IF(BG63="",0,IF(BU$46&gt;$I63,0,1))</f>
        <v>0</v>
      </c>
      <c r="BV63" s="600" t="str">
        <f ca="1">+IF(BX$46&lt;=$I63,$T63, IF(BX$46=$I63+1, $F63-$Q63-$T63*($I63-1), ""))</f>
        <v/>
      </c>
      <c r="BW63" s="600"/>
      <c r="BX63" s="507">
        <f ca="1">IF(BJ63="",0,IF(BX$46&gt;$I63,0,1))</f>
        <v>0</v>
      </c>
      <c r="BY63" s="600" t="str">
        <f ca="1">+IF(CA$46&lt;=$I63,$T63, IF(CA$46=$I63+1, $F63-$Q63-$T63*($I63-1), ""))</f>
        <v/>
      </c>
      <c r="BZ63" s="600"/>
      <c r="CA63" s="507">
        <f ca="1">IF(BM63="",0,IF(CA$46&gt;$I63,0,1))</f>
        <v>0</v>
      </c>
      <c r="CB63" s="600" t="str">
        <f ca="1">+IF(CD$46&lt;=$I63,$T63, IF(CD$46=$I63+1, $F63-$Q63-$T63*($I63-1), ""))</f>
        <v/>
      </c>
      <c r="CC63" s="600"/>
      <c r="CD63" s="507">
        <f ca="1">IF(BP63="",0,IF(CD$46&gt;$I63,0,1))</f>
        <v>0</v>
      </c>
      <c r="CE63" s="392">
        <f>$CJ$47</f>
        <v>0.2</v>
      </c>
    </row>
    <row r="64" spans="1:83" ht="18.600000000000001" thickBot="1">
      <c r="A64" s="508"/>
      <c r="B64" s="508"/>
      <c r="C64" s="508"/>
      <c r="D64" s="505"/>
      <c r="E64" s="505"/>
      <c r="F64" s="510"/>
      <c r="G64" s="510"/>
      <c r="H64" s="510"/>
      <c r="I64" s="511"/>
      <c r="J64" s="511"/>
      <c r="K64" s="512"/>
      <c r="L64" s="512"/>
      <c r="M64" s="512"/>
      <c r="N64" s="512"/>
      <c r="O64" s="512"/>
      <c r="P64" s="512"/>
      <c r="Q64" s="512"/>
      <c r="R64" s="512"/>
      <c r="S64" s="505"/>
      <c r="T64" s="512"/>
      <c r="U64" s="512"/>
      <c r="V64" s="505"/>
      <c r="W64" s="512"/>
      <c r="X64" s="512"/>
      <c r="Y64" s="505"/>
      <c r="Z64" s="512"/>
      <c r="AA64" s="512"/>
      <c r="AB64" s="505"/>
      <c r="AC64" s="512"/>
      <c r="AD64" s="512"/>
      <c r="AE64" s="505"/>
      <c r="AF64" s="512"/>
      <c r="AG64" s="512"/>
      <c r="AH64" s="505"/>
      <c r="AI64" s="512"/>
      <c r="AJ64" s="512"/>
      <c r="AK64" s="505"/>
      <c r="AL64" s="512"/>
      <c r="AM64" s="512"/>
      <c r="AN64" s="505"/>
      <c r="AO64" s="512"/>
      <c r="AP64" s="512"/>
      <c r="AQ64" s="505"/>
      <c r="AR64" s="512"/>
      <c r="AS64" s="512"/>
      <c r="AT64" s="505"/>
      <c r="AU64" s="512"/>
      <c r="AV64" s="512"/>
      <c r="AW64" s="505"/>
      <c r="AX64" s="512"/>
      <c r="AY64" s="512"/>
      <c r="AZ64" s="505"/>
      <c r="BA64" s="512"/>
      <c r="BB64" s="512"/>
      <c r="BC64" s="505"/>
      <c r="BD64" s="512"/>
      <c r="BE64" s="512"/>
      <c r="BF64" s="505"/>
      <c r="BG64" s="512"/>
      <c r="BH64" s="512"/>
      <c r="BI64" s="505"/>
      <c r="BJ64" s="512"/>
      <c r="BK64" s="512"/>
      <c r="BL64" s="370"/>
      <c r="BM64" s="512"/>
      <c r="BN64" s="512"/>
      <c r="BO64" s="370"/>
      <c r="BP64" s="512"/>
      <c r="BQ64" s="512"/>
      <c r="BR64" s="370"/>
      <c r="BS64" s="512"/>
      <c r="BT64" s="512"/>
      <c r="BU64" s="370"/>
      <c r="BV64" s="512"/>
      <c r="BW64" s="512"/>
      <c r="BX64" s="370"/>
      <c r="BY64" s="512"/>
      <c r="BZ64" s="512"/>
      <c r="CA64" s="370"/>
      <c r="CB64" s="512"/>
      <c r="CC64" s="512"/>
      <c r="CD64" s="370"/>
      <c r="CE64" s="392"/>
    </row>
    <row r="65" spans="1:83" ht="18.600000000000001" thickTop="1">
      <c r="A65" s="612" t="str">
        <f>IF(AND('Data Input'!$L25&gt;0,'Data Input'!$J25&gt;0)=TRUE,'Data Input'!$J25,"")</f>
        <v/>
      </c>
      <c r="B65" s="612"/>
      <c r="C65" s="612"/>
      <c r="D65" s="610" t="str">
        <f>IF(A65="","", 'Data Input'!L25)</f>
        <v/>
      </c>
      <c r="E65" s="610"/>
      <c r="F65" s="609" t="str">
        <f>IFERROR(CEILING(D65*$CJ$46+2*$CJ$45+$CJ$44*(D65-1),0.01),"")</f>
        <v/>
      </c>
      <c r="G65" s="609"/>
      <c r="H65" s="609"/>
      <c r="I65" s="611" t="str">
        <f ca="1">IFERROR(IF(CEILING((F65-($I$42/3*2))/$I$42, 1)=0,2,CEILING((F65-($I$42/3*2))/$I$42, 1)+1),"")</f>
        <v/>
      </c>
      <c r="J65" s="611"/>
      <c r="K65" s="600" t="str">
        <f>IFERROR(IF(VLOOKUP('Dimension Tables'!$B$6,'Dimension Tables'!$B$9:$AP$23,36,FALSE)="Si",SQRT(POWER($T65,2)+POWER(IF($BE$10&gt;0,$BE$13,$BE$12),2))-0.12,""),"")</f>
        <v/>
      </c>
      <c r="L65" s="600"/>
      <c r="M65" s="600"/>
      <c r="N65" s="600" t="str">
        <f>IFERROR(IF(VLOOKUP('Dimension Tables'!$B$6,'Dimension Tables'!$B$9:$AP$23,37,FALSE)="Si",SQRT(POWER(T65,2)+POWER(MAX($BE$13:$BI$15),2))-0.12,""),"")</f>
        <v/>
      </c>
      <c r="O65" s="600"/>
      <c r="P65" s="600"/>
      <c r="Q65" s="600" t="str">
        <f ca="1">IFERROR(ROUNDUP(IF((F65-(I65-1)*$I$42)/2&lt;CE65,CE65, (F65-(I65-1)*$I$42)/2),2),"")</f>
        <v/>
      </c>
      <c r="R65" s="600"/>
      <c r="S65" s="506">
        <f>IF(A65="",0,IF(S$46&gt;$I65,0,1))</f>
        <v>0</v>
      </c>
      <c r="T65" s="600" t="str">
        <f>IF(A65="","",(IF(Q65&gt;CE65,$I$42,(F65-(Q65*2))/(I65-1))))</f>
        <v/>
      </c>
      <c r="U65" s="600"/>
      <c r="V65" s="506">
        <f>IF(D65="",0,IF(V$46&gt;$I65,0,1))</f>
        <v>0</v>
      </c>
      <c r="W65" s="600" t="str">
        <f ca="1">+IF(Y$46&lt;=$I65,$T65, IF(Y$46=$I65+1, $F65-$Q65-$T65*($I65-1), ""))</f>
        <v/>
      </c>
      <c r="X65" s="600"/>
      <c r="Y65" s="506">
        <f>IF(F65="",0,IF(Y$46&gt;$I65,0,1))</f>
        <v>0</v>
      </c>
      <c r="Z65" s="600" t="str">
        <f ca="1">+IF(AB$46&lt;=$I65,$T65, IF(AB$46=$I65+1, $F65-$Q65-$T65*($I65-1), ""))</f>
        <v/>
      </c>
      <c r="AA65" s="600"/>
      <c r="AB65" s="506">
        <f>IF($A65="",0,IF(AB$46&gt;$I65,0,1))</f>
        <v>0</v>
      </c>
      <c r="AC65" s="600" t="str">
        <f ca="1">+IF(AE$46&lt;=$I65,$T65, IF(AE$46=$I65+1, $F65-$Q65-$T65*($I65-1), ""))</f>
        <v/>
      </c>
      <c r="AD65" s="600"/>
      <c r="AE65" s="506">
        <f>IF($A65="",0,IF(AE$46&gt;$I65,0,1))</f>
        <v>0</v>
      </c>
      <c r="AF65" s="600" t="str">
        <f ca="1">+IF(AH$46&lt;=$I65,$T65, IF(AH$46=$I65+1, $F65-$Q65-$T65*($I65-1), ""))</f>
        <v/>
      </c>
      <c r="AG65" s="600"/>
      <c r="AH65" s="506">
        <f>IF(T65="",0,IF(AH$46&gt;$I65,0,1))</f>
        <v>0</v>
      </c>
      <c r="AI65" s="600" t="str">
        <f ca="1">+IF(AK$46&lt;=$I65,$T65, IF(AK$46=$I65+1, $F65-$Q65-$T65*($I65-1), ""))</f>
        <v/>
      </c>
      <c r="AJ65" s="600"/>
      <c r="AK65" s="506">
        <f ca="1">IF(W65="",0,IF(AK$46&gt;$I65,0,1))</f>
        <v>0</v>
      </c>
      <c r="AL65" s="600" t="str">
        <f ca="1">+IF(AN$46&lt;=$I65,$T65, IF(AN$46=$I65+1, $F65-$Q65-$T65*($I65-1), ""))</f>
        <v/>
      </c>
      <c r="AM65" s="600"/>
      <c r="AN65" s="506">
        <f ca="1">IF(Z65="",0,IF(AN$46&gt;$I65,0,1))</f>
        <v>0</v>
      </c>
      <c r="AO65" s="600" t="str">
        <f ca="1">+IF(AQ$46&lt;=$I65,$T65, IF(AQ$46=$I65+1, $F65-$Q65-$T65*($I65-1), ""))</f>
        <v/>
      </c>
      <c r="AP65" s="600"/>
      <c r="AQ65" s="506">
        <f ca="1">IF(AC65="",0,IF(AQ$46&gt;$I65,0,1))</f>
        <v>0</v>
      </c>
      <c r="AR65" s="600" t="str">
        <f ca="1">+IF(AT$46&lt;=$I65,$T65, IF(AT$46=$I65+1, $F65-$Q65-$T65*($I65-1), ""))</f>
        <v/>
      </c>
      <c r="AS65" s="600"/>
      <c r="AT65" s="506">
        <f ca="1">IF(AF65="",0,IF(AT$46&gt;$I65,0,1))</f>
        <v>0</v>
      </c>
      <c r="AU65" s="600" t="str">
        <f ca="1">+IF(AW$46&lt;=$I65,$T65, IF(AW$46=$I65+1, $F65-$Q65-$T65*($I65-1), ""))</f>
        <v/>
      </c>
      <c r="AV65" s="600"/>
      <c r="AW65" s="506">
        <f ca="1">IF(AI65="",0,IF(AW$46&gt;$I65,0,1))</f>
        <v>0</v>
      </c>
      <c r="AX65" s="600" t="str">
        <f ca="1">+IF(AZ$46&lt;=$I65,$T65, IF(AZ$46=$I65+1, $F65-$Q65-$T65*($I65-1), ""))</f>
        <v/>
      </c>
      <c r="AY65" s="600"/>
      <c r="AZ65" s="506">
        <f ca="1">IF(AL65="",0,IF(AZ$46&gt;$I65,0,1))</f>
        <v>0</v>
      </c>
      <c r="BA65" s="600" t="str">
        <f ca="1">+IF(BC$46&lt;=$I65,$T65, IF(BC$46=$I65+1, $F65-$Q65-$T65*($I65-1), ""))</f>
        <v/>
      </c>
      <c r="BB65" s="600"/>
      <c r="BC65" s="506">
        <f ca="1">IF(AO65="",0,IF(BC$46&gt;$I65,0,1))</f>
        <v>0</v>
      </c>
      <c r="BD65" s="600" t="str">
        <f ca="1">+IF(BF$46&lt;=$I65,$T65, IF(BF$46=$I65+1, $F65-$Q65-$T65*($I65-1), ""))</f>
        <v/>
      </c>
      <c r="BE65" s="600"/>
      <c r="BF65" s="506">
        <f ca="1">IF(AR65="",0,IF(BF$46&gt;$I65,0,1))</f>
        <v>0</v>
      </c>
      <c r="BG65" s="600" t="str">
        <f ca="1">+IF(BI$46&lt;=$I65,$T65, IF(BI$46=$I65+1, $F65-$Q65-$T65*($I65-1), ""))</f>
        <v/>
      </c>
      <c r="BH65" s="600"/>
      <c r="BI65" s="506">
        <f ca="1">IF(AU65="",0,IF(BI$46&gt;$I65,0,1))</f>
        <v>0</v>
      </c>
      <c r="BJ65" s="600" t="str">
        <f ca="1">+IF(BL$46&lt;=$I65,$T65, IF(BL$46=$I65+1, $F65-$Q65-$T65*($I65-1), ""))</f>
        <v/>
      </c>
      <c r="BK65" s="600"/>
      <c r="BL65" s="507">
        <f ca="1">IF(AX65="",0,IF(BL$46&gt;$I65,0,1))</f>
        <v>0</v>
      </c>
      <c r="BM65" s="600" t="str">
        <f ca="1">+IF(BO$46&lt;=$I65,$T65, IF(BO$46=$I65+1, $F65-$Q65-$T65*($I65-1), ""))</f>
        <v/>
      </c>
      <c r="BN65" s="600"/>
      <c r="BO65" s="507">
        <f ca="1">IF(BA65="",0,IF(BO$46&gt;$I65,0,1))</f>
        <v>0</v>
      </c>
      <c r="BP65" s="600" t="str">
        <f ca="1">+IF(BR$46&lt;=$I65,$T65, IF(BR$46=$I65+1, $F65-$Q65-$T65*($I65-1), ""))</f>
        <v/>
      </c>
      <c r="BQ65" s="600"/>
      <c r="BR65" s="507">
        <f ca="1">IF(BD65="",0,IF(BR$46&gt;$I65,0,1))</f>
        <v>0</v>
      </c>
      <c r="BS65" s="600" t="str">
        <f ca="1">+IF(BU$46&lt;=$I65,$T65, IF(BU$46=$I65+1, $F65-$Q65-$T65*($I65-1), ""))</f>
        <v/>
      </c>
      <c r="BT65" s="600"/>
      <c r="BU65" s="507">
        <f ca="1">IF(BG65="",0,IF(BU$46&gt;$I65,0,1))</f>
        <v>0</v>
      </c>
      <c r="BV65" s="600" t="str">
        <f ca="1">+IF(BX$46&lt;=$I65,$T65, IF(BX$46=$I65+1, $F65-$Q65-$T65*($I65-1), ""))</f>
        <v/>
      </c>
      <c r="BW65" s="600"/>
      <c r="BX65" s="507">
        <f ca="1">IF(BJ65="",0,IF(BX$46&gt;$I65,0,1))</f>
        <v>0</v>
      </c>
      <c r="BY65" s="600" t="str">
        <f ca="1">+IF(CA$46&lt;=$I65,$T65, IF(CA$46=$I65+1, $F65-$Q65-$T65*($I65-1), ""))</f>
        <v/>
      </c>
      <c r="BZ65" s="600"/>
      <c r="CA65" s="507">
        <f ca="1">IF(BM65="",0,IF(CA$46&gt;$I65,0,1))</f>
        <v>0</v>
      </c>
      <c r="CB65" s="600" t="str">
        <f ca="1">+IF(CD$46&lt;=$I65,$T65, IF(CD$46=$I65+1, $F65-$Q65-$T65*($I65-1), ""))</f>
        <v/>
      </c>
      <c r="CC65" s="600"/>
      <c r="CD65" s="507">
        <f ca="1">IF(BP65="",0,IF(CD$46&gt;$I65,0,1))</f>
        <v>0</v>
      </c>
      <c r="CE65" s="392">
        <f>$CJ$47</f>
        <v>0.2</v>
      </c>
    </row>
    <row r="66" spans="1:83" ht="18.600000000000001" thickBot="1">
      <c r="A66" s="508"/>
      <c r="B66" s="508"/>
      <c r="C66" s="508"/>
      <c r="D66" s="505"/>
      <c r="E66" s="505"/>
      <c r="F66" s="510"/>
      <c r="G66" s="510"/>
      <c r="H66" s="510"/>
      <c r="I66" s="511"/>
      <c r="J66" s="511"/>
      <c r="K66" s="512"/>
      <c r="L66" s="512"/>
      <c r="M66" s="512"/>
      <c r="N66" s="512"/>
      <c r="O66" s="512"/>
      <c r="P66" s="512"/>
      <c r="Q66" s="512"/>
      <c r="R66" s="512"/>
      <c r="S66" s="505"/>
      <c r="T66" s="512"/>
      <c r="U66" s="512"/>
      <c r="V66" s="505"/>
      <c r="W66" s="512"/>
      <c r="X66" s="512"/>
      <c r="Y66" s="505"/>
      <c r="Z66" s="512"/>
      <c r="AA66" s="512"/>
      <c r="AB66" s="505"/>
      <c r="AC66" s="512"/>
      <c r="AD66" s="512"/>
      <c r="AE66" s="505"/>
      <c r="AF66" s="512"/>
      <c r="AG66" s="512"/>
      <c r="AH66" s="505"/>
      <c r="AI66" s="512"/>
      <c r="AJ66" s="512"/>
      <c r="AK66" s="505"/>
      <c r="AL66" s="512"/>
      <c r="AM66" s="512"/>
      <c r="AN66" s="505"/>
      <c r="AO66" s="512"/>
      <c r="AP66" s="512"/>
      <c r="AQ66" s="505"/>
      <c r="AR66" s="512"/>
      <c r="AS66" s="512"/>
      <c r="AT66" s="505"/>
      <c r="AU66" s="512"/>
      <c r="AV66" s="512"/>
      <c r="AW66" s="505"/>
      <c r="AX66" s="512"/>
      <c r="AY66" s="512"/>
      <c r="AZ66" s="505"/>
      <c r="BA66" s="512"/>
      <c r="BB66" s="512"/>
      <c r="BC66" s="505"/>
      <c r="BD66" s="512"/>
      <c r="BE66" s="512"/>
      <c r="BF66" s="505"/>
      <c r="BG66" s="512"/>
      <c r="BH66" s="512"/>
      <c r="BI66" s="505"/>
      <c r="BJ66" s="512"/>
      <c r="BK66" s="512"/>
      <c r="BL66" s="370"/>
      <c r="BM66" s="512"/>
      <c r="BN66" s="512"/>
      <c r="BO66" s="370"/>
      <c r="BP66" s="512"/>
      <c r="BQ66" s="512"/>
      <c r="BR66" s="370"/>
      <c r="BS66" s="512"/>
      <c r="BT66" s="512"/>
      <c r="BU66" s="370"/>
      <c r="BV66" s="512"/>
      <c r="BW66" s="512"/>
      <c r="BX66" s="370"/>
      <c r="BY66" s="512"/>
      <c r="BZ66" s="512"/>
      <c r="CA66" s="370"/>
      <c r="CB66" s="512"/>
      <c r="CC66" s="512"/>
      <c r="CD66" s="370"/>
      <c r="CE66" s="392"/>
    </row>
    <row r="67" spans="1:83" ht="18.600000000000001" thickTop="1">
      <c r="A67" s="612" t="str">
        <f>IF(AND('Data Input'!$L26&gt;0,'Data Input'!$J26&gt;0)=TRUE,'Data Input'!$J26,"")</f>
        <v/>
      </c>
      <c r="B67" s="612"/>
      <c r="C67" s="612"/>
      <c r="D67" s="610" t="str">
        <f>IF(A67="","", 'Data Input'!L26)</f>
        <v/>
      </c>
      <c r="E67" s="610"/>
      <c r="F67" s="609" t="str">
        <f>IFERROR(CEILING(D67*$CJ$46+2*$CJ$45+$CJ$44*(D67-1),0.01),"")</f>
        <v/>
      </c>
      <c r="G67" s="609"/>
      <c r="H67" s="609"/>
      <c r="I67" s="611" t="str">
        <f ca="1">IFERROR(IF(CEILING((F67-($I$42/3*2))/$I$42, 1)=0,2,CEILING((F67-($I$42/3*2))/$I$42, 1)+1),"")</f>
        <v/>
      </c>
      <c r="J67" s="611"/>
      <c r="K67" s="600" t="str">
        <f>IFERROR(IF(VLOOKUP('Dimension Tables'!$B$6,'Dimension Tables'!$B$9:$AP$23,36,FALSE)="Si",SQRT(POWER($T67,2)+POWER(IF($BE$10&gt;0,$BE$13,$BE$12),2))-0.12,""),"")</f>
        <v/>
      </c>
      <c r="L67" s="600"/>
      <c r="M67" s="600"/>
      <c r="N67" s="600" t="str">
        <f>IFERROR(IF(VLOOKUP('Dimension Tables'!$B$6,'Dimension Tables'!$B$9:$AP$23,37,FALSE)="Si",SQRT(POWER(T67,2)+POWER(MAX($BE$13:$BI$15),2))-0.12,""),"")</f>
        <v/>
      </c>
      <c r="O67" s="600"/>
      <c r="P67" s="600"/>
      <c r="Q67" s="600" t="str">
        <f ca="1">IFERROR(ROUNDUP(IF((F67-(I67-1)*$I$42)/2&lt;CE67,CE67, (F67-(I67-1)*$I$42)/2),2),"")</f>
        <v/>
      </c>
      <c r="R67" s="600"/>
      <c r="S67" s="506">
        <f>IF(A67="",0,IF(S$46&gt;$I67,0,1))</f>
        <v>0</v>
      </c>
      <c r="T67" s="600" t="str">
        <f>IF(A67="","",(IF(Q67&gt;CE67,$I$42,(F67-(Q67*2))/(I67-1))))</f>
        <v/>
      </c>
      <c r="U67" s="600"/>
      <c r="V67" s="506">
        <f>IF(D67="",0,IF(V$46&gt;$I67,0,1))</f>
        <v>0</v>
      </c>
      <c r="W67" s="600" t="str">
        <f ca="1">+IF(Y$46&lt;=$I67,$T67, IF(Y$46=$I67+1, $F67-$Q67-$T67*($I67-1), ""))</f>
        <v/>
      </c>
      <c r="X67" s="600"/>
      <c r="Y67" s="506">
        <f>IF(F67="",0,IF(Y$46&gt;$I67,0,1))</f>
        <v>0</v>
      </c>
      <c r="Z67" s="600" t="str">
        <f ca="1">+IF(AB$46&lt;=$I67,$T67, IF(AB$46=$I67+1, $F67-$Q67-$T67*($I67-1), ""))</f>
        <v/>
      </c>
      <c r="AA67" s="600"/>
      <c r="AB67" s="506">
        <f>IF($A67="",0,IF(AB$46&gt;$I67,0,1))</f>
        <v>0</v>
      </c>
      <c r="AC67" s="600" t="str">
        <f ca="1">+IF(AE$46&lt;=$I67,$T67, IF(AE$46=$I67+1, $F67-$Q67-$T67*($I67-1), ""))</f>
        <v/>
      </c>
      <c r="AD67" s="600"/>
      <c r="AE67" s="506">
        <f>IF($A67="",0,IF(AE$46&gt;$I67,0,1))</f>
        <v>0</v>
      </c>
      <c r="AF67" s="600" t="str">
        <f ca="1">+IF(AH$46&lt;=$I67,$T67, IF(AH$46=$I67+1, $F67-$Q67-$T67*($I67-1), ""))</f>
        <v/>
      </c>
      <c r="AG67" s="600"/>
      <c r="AH67" s="506">
        <f>IF(T67="",0,IF(AH$46&gt;$I67,0,1))</f>
        <v>0</v>
      </c>
      <c r="AI67" s="600" t="str">
        <f ca="1">+IF(AK$46&lt;=$I67,$T67, IF(AK$46=$I67+1, $F67-$Q67-$T67*($I67-1), ""))</f>
        <v/>
      </c>
      <c r="AJ67" s="600"/>
      <c r="AK67" s="506">
        <f ca="1">IF(W67="",0,IF(AK$46&gt;$I67,0,1))</f>
        <v>0</v>
      </c>
      <c r="AL67" s="600" t="str">
        <f ca="1">+IF(AN$46&lt;=$I67,$T67, IF(AN$46=$I67+1, $F67-$Q67-$T67*($I67-1), ""))</f>
        <v/>
      </c>
      <c r="AM67" s="600"/>
      <c r="AN67" s="506">
        <f ca="1">IF(Z67="",0,IF(AN$46&gt;$I67,0,1))</f>
        <v>0</v>
      </c>
      <c r="AO67" s="600" t="str">
        <f ca="1">+IF(AQ$46&lt;=$I67,$T67, IF(AQ$46=$I67+1, $F67-$Q67-$T67*($I67-1), ""))</f>
        <v/>
      </c>
      <c r="AP67" s="600"/>
      <c r="AQ67" s="506">
        <f ca="1">IF(AC67="",0,IF(AQ$46&gt;$I67,0,1))</f>
        <v>0</v>
      </c>
      <c r="AR67" s="600" t="str">
        <f ca="1">+IF(AT$46&lt;=$I67,$T67, IF(AT$46=$I67+1, $F67-$Q67-$T67*($I67-1), ""))</f>
        <v/>
      </c>
      <c r="AS67" s="600"/>
      <c r="AT67" s="506">
        <f ca="1">IF(AF67="",0,IF(AT$46&gt;$I67,0,1))</f>
        <v>0</v>
      </c>
      <c r="AU67" s="600" t="str">
        <f ca="1">+IF(AW$46&lt;=$I67,$T67, IF(AW$46=$I67+1, $F67-$Q67-$T67*($I67-1), ""))</f>
        <v/>
      </c>
      <c r="AV67" s="600"/>
      <c r="AW67" s="506">
        <f ca="1">IF(AI67="",0,IF(AW$46&gt;$I67,0,1))</f>
        <v>0</v>
      </c>
      <c r="AX67" s="600" t="str">
        <f ca="1">+IF(AZ$46&lt;=$I67,$T67, IF(AZ$46=$I67+1, $F67-$Q67-$T67*($I67-1), ""))</f>
        <v/>
      </c>
      <c r="AY67" s="600"/>
      <c r="AZ67" s="506">
        <f ca="1">IF(AL67="",0,IF(AZ$46&gt;$I67,0,1))</f>
        <v>0</v>
      </c>
      <c r="BA67" s="600" t="str">
        <f ca="1">+IF(BC$46&lt;=$I67,$T67, IF(BC$46=$I67+1, $F67-$Q67-$T67*($I67-1), ""))</f>
        <v/>
      </c>
      <c r="BB67" s="600"/>
      <c r="BC67" s="506">
        <f ca="1">IF(AO67="",0,IF(BC$46&gt;$I67,0,1))</f>
        <v>0</v>
      </c>
      <c r="BD67" s="600" t="str">
        <f ca="1">+IF(BF$46&lt;=$I67,$T67, IF(BF$46=$I67+1, $F67-$Q67-$T67*($I67-1), ""))</f>
        <v/>
      </c>
      <c r="BE67" s="600"/>
      <c r="BF67" s="506">
        <f ca="1">IF(AR67="",0,IF(BF$46&gt;$I67,0,1))</f>
        <v>0</v>
      </c>
      <c r="BG67" s="600" t="str">
        <f ca="1">+IF(BI$46&lt;=$I67,$T67, IF(BI$46=$I67+1, $F67-$Q67-$T67*($I67-1), ""))</f>
        <v/>
      </c>
      <c r="BH67" s="600"/>
      <c r="BI67" s="506">
        <f ca="1">IF(AU67="",0,IF(BI$46&gt;$I67,0,1))</f>
        <v>0</v>
      </c>
      <c r="BJ67" s="600" t="str">
        <f ca="1">+IF(BL$46&lt;=$I67,$T67, IF(BL$46=$I67+1, $F67-$Q67-$T67*($I67-1), ""))</f>
        <v/>
      </c>
      <c r="BK67" s="600"/>
      <c r="BL67" s="507">
        <f ca="1">IF(AX67="",0,IF(BL$46&gt;$I67,0,1))</f>
        <v>0</v>
      </c>
      <c r="BM67" s="600" t="str">
        <f ca="1">+IF(BO$46&lt;=$I67,$T67, IF(BO$46=$I67+1, $F67-$Q67-$T67*($I67-1), ""))</f>
        <v/>
      </c>
      <c r="BN67" s="600"/>
      <c r="BO67" s="507">
        <f ca="1">IF(BA67="",0,IF(BO$46&gt;$I67,0,1))</f>
        <v>0</v>
      </c>
      <c r="BP67" s="600" t="str">
        <f ca="1">+IF(BR$46&lt;=$I67,$T67, IF(BR$46=$I67+1, $F67-$Q67-$T67*($I67-1), ""))</f>
        <v/>
      </c>
      <c r="BQ67" s="600"/>
      <c r="BR67" s="507">
        <f ca="1">IF(BD67="",0,IF(BR$46&gt;$I67,0,1))</f>
        <v>0</v>
      </c>
      <c r="BS67" s="600" t="str">
        <f ca="1">+IF(BU$46&lt;=$I67,$T67, IF(BU$46=$I67+1, $F67-$Q67-$T67*($I67-1), ""))</f>
        <v/>
      </c>
      <c r="BT67" s="600"/>
      <c r="BU67" s="507">
        <f ca="1">IF(BG67="",0,IF(BU$46&gt;$I67,0,1))</f>
        <v>0</v>
      </c>
      <c r="BV67" s="600" t="str">
        <f ca="1">+IF(BX$46&lt;=$I67,$T67, IF(BX$46=$I67+1, $F67-$Q67-$T67*($I67-1), ""))</f>
        <v/>
      </c>
      <c r="BW67" s="600"/>
      <c r="BX67" s="507">
        <f ca="1">IF(BJ67="",0,IF(BX$46&gt;$I67,0,1))</f>
        <v>0</v>
      </c>
      <c r="BY67" s="600" t="str">
        <f ca="1">+IF(CA$46&lt;=$I67,$T67, IF(CA$46=$I67+1, $F67-$Q67-$T67*($I67-1), ""))</f>
        <v/>
      </c>
      <c r="BZ67" s="600"/>
      <c r="CA67" s="507">
        <f ca="1">IF(BM67="",0,IF(CA$46&gt;$I67,0,1))</f>
        <v>0</v>
      </c>
      <c r="CB67" s="600" t="str">
        <f ca="1">+IF(CD$46&lt;=$I67,$T67, IF(CD$46=$I67+1, $F67-$Q67-$T67*($I67-1), ""))</f>
        <v/>
      </c>
      <c r="CC67" s="600"/>
      <c r="CD67" s="507">
        <f ca="1">IF(BP67="",0,IF(CD$46&gt;$I67,0,1))</f>
        <v>0</v>
      </c>
      <c r="CE67" s="392">
        <f>$CJ$47</f>
        <v>0.2</v>
      </c>
    </row>
    <row r="68" spans="1:83" ht="18.600000000000001" thickBot="1">
      <c r="A68" s="508"/>
      <c r="B68" s="508"/>
      <c r="C68" s="508"/>
      <c r="D68" s="505"/>
      <c r="E68" s="505"/>
      <c r="F68" s="510"/>
      <c r="G68" s="510"/>
      <c r="H68" s="510"/>
      <c r="I68" s="511"/>
      <c r="J68" s="511"/>
      <c r="K68" s="512"/>
      <c r="L68" s="512"/>
      <c r="M68" s="512"/>
      <c r="N68" s="512"/>
      <c r="O68" s="512"/>
      <c r="P68" s="512"/>
      <c r="Q68" s="512"/>
      <c r="R68" s="512"/>
      <c r="S68" s="505"/>
      <c r="T68" s="512"/>
      <c r="U68" s="512"/>
      <c r="V68" s="505"/>
      <c r="W68" s="512"/>
      <c r="X68" s="512"/>
      <c r="Y68" s="505"/>
      <c r="Z68" s="512"/>
      <c r="AA68" s="512"/>
      <c r="AB68" s="505"/>
      <c r="AC68" s="512"/>
      <c r="AD68" s="512"/>
      <c r="AE68" s="505"/>
      <c r="AF68" s="512"/>
      <c r="AG68" s="512"/>
      <c r="AH68" s="505"/>
      <c r="AI68" s="512"/>
      <c r="AJ68" s="512"/>
      <c r="AK68" s="505"/>
      <c r="AL68" s="512"/>
      <c r="AM68" s="512"/>
      <c r="AN68" s="505"/>
      <c r="AO68" s="512"/>
      <c r="AP68" s="512"/>
      <c r="AQ68" s="505"/>
      <c r="AR68" s="512"/>
      <c r="AS68" s="512"/>
      <c r="AT68" s="505"/>
      <c r="AU68" s="512"/>
      <c r="AV68" s="512"/>
      <c r="AW68" s="505"/>
      <c r="AX68" s="512"/>
      <c r="AY68" s="512"/>
      <c r="AZ68" s="505"/>
      <c r="BA68" s="512"/>
      <c r="BB68" s="512"/>
      <c r="BC68" s="505"/>
      <c r="BD68" s="512"/>
      <c r="BE68" s="512"/>
      <c r="BF68" s="505"/>
      <c r="BG68" s="512"/>
      <c r="BH68" s="512"/>
      <c r="BI68" s="505"/>
      <c r="BJ68" s="512"/>
      <c r="BK68" s="512"/>
      <c r="BL68" s="370"/>
      <c r="BM68" s="512"/>
      <c r="BN68" s="512"/>
      <c r="BO68" s="370"/>
      <c r="BP68" s="512"/>
      <c r="BQ68" s="512"/>
      <c r="BR68" s="370"/>
      <c r="BS68" s="512"/>
      <c r="BT68" s="512"/>
      <c r="BU68" s="370"/>
      <c r="BV68" s="512"/>
      <c r="BW68" s="512"/>
      <c r="BX68" s="370"/>
      <c r="BY68" s="512"/>
      <c r="BZ68" s="512"/>
      <c r="CA68" s="370"/>
      <c r="CB68" s="512"/>
      <c r="CC68" s="512"/>
      <c r="CD68" s="370"/>
      <c r="CE68" s="392"/>
    </row>
    <row r="69" spans="1:83" ht="18.600000000000001" thickTop="1">
      <c r="A69" s="612" t="str">
        <f>IF(AND('Data Input'!$L27&gt;0,'Data Input'!$J27&gt;0)=TRUE,'Data Input'!$J27,"")</f>
        <v/>
      </c>
      <c r="B69" s="612"/>
      <c r="C69" s="612"/>
      <c r="D69" s="610" t="str">
        <f>IF(A69="","", 'Data Input'!L27)</f>
        <v/>
      </c>
      <c r="E69" s="610"/>
      <c r="F69" s="609" t="str">
        <f>IFERROR(CEILING(D69*$CJ$46+2*$CJ$45+$CJ$44*(D69-1),0.01),"")</f>
        <v/>
      </c>
      <c r="G69" s="609"/>
      <c r="H69" s="609"/>
      <c r="I69" s="611" t="str">
        <f ca="1">IFERROR(IF(CEILING((F69-($I$42/3*2))/$I$42, 1)=0,2,CEILING((F69-($I$42/3*2))/$I$42, 1)+1),"")</f>
        <v/>
      </c>
      <c r="J69" s="611"/>
      <c r="K69" s="600" t="str">
        <f>IFERROR(IF(VLOOKUP('Dimension Tables'!$B$6,'Dimension Tables'!$B$9:$AP$23,36,FALSE)="Si",SQRT(POWER($T69,2)+POWER(IF($BE$10&gt;0,$BE$13,$BE$12),2))-0.12,""),"")</f>
        <v/>
      </c>
      <c r="L69" s="600"/>
      <c r="M69" s="600"/>
      <c r="N69" s="600" t="str">
        <f>IFERROR(IF(VLOOKUP('Dimension Tables'!$B$6,'Dimension Tables'!$B$9:$AP$23,37,FALSE)="Si",SQRT(POWER(T69,2)+POWER(MAX($BE$13:$BI$15),2))-0.12,""),"")</f>
        <v/>
      </c>
      <c r="O69" s="600"/>
      <c r="P69" s="600"/>
      <c r="Q69" s="600" t="str">
        <f ca="1">IFERROR(ROUNDUP(IF((F69-(I69-1)*$I$42)/2&lt;CE69,CE69, (F69-(I69-1)*$I$42)/2),2),"")</f>
        <v/>
      </c>
      <c r="R69" s="600"/>
      <c r="S69" s="506">
        <f>IF(A69="",0,IF(S$46&gt;$I69,0,1))</f>
        <v>0</v>
      </c>
      <c r="T69" s="600" t="str">
        <f>IF(A69="","",(IF(Q69&gt;CE69,$I$42,(F69-(Q69*2))/(I69-1))))</f>
        <v/>
      </c>
      <c r="U69" s="600"/>
      <c r="V69" s="506">
        <f>IF(D69="",0,IF(V$46&gt;$I69,0,1))</f>
        <v>0</v>
      </c>
      <c r="W69" s="600" t="str">
        <f ca="1">+IF(Y$46&lt;=$I69,$T69, IF(Y$46=$I69+1, $F69-$Q69-$T69*($I69-1), ""))</f>
        <v/>
      </c>
      <c r="X69" s="600"/>
      <c r="Y69" s="506">
        <f>IF(F69="",0,IF(Y$46&gt;$I69,0,1))</f>
        <v>0</v>
      </c>
      <c r="Z69" s="600" t="str">
        <f ca="1">+IF(AB$46&lt;=$I69,$T69, IF(AB$46=$I69+1, $F69-$Q69-$T69*($I69-1), ""))</f>
        <v/>
      </c>
      <c r="AA69" s="600"/>
      <c r="AB69" s="506">
        <f>IF($A69="",0,IF(AB$46&gt;$I69,0,1))</f>
        <v>0</v>
      </c>
      <c r="AC69" s="600" t="str">
        <f ca="1">+IF(AE$46&lt;=$I69,$T69, IF(AE$46=$I69+1, $F69-$Q69-$T69*($I69-1), ""))</f>
        <v/>
      </c>
      <c r="AD69" s="600"/>
      <c r="AE69" s="506">
        <f>IF($A69="",0,IF(AE$46&gt;$I69,0,1))</f>
        <v>0</v>
      </c>
      <c r="AF69" s="600" t="str">
        <f ca="1">+IF(AH$46&lt;=$I69,$T69, IF(AH$46=$I69+1, $F69-$Q69-$T69*($I69-1), ""))</f>
        <v/>
      </c>
      <c r="AG69" s="600"/>
      <c r="AH69" s="506">
        <f>IF(T69="",0,IF(AH$46&gt;$I69,0,1))</f>
        <v>0</v>
      </c>
      <c r="AI69" s="600" t="str">
        <f ca="1">+IF(AK$46&lt;=$I69,$T69, IF(AK$46=$I69+1, $F69-$Q69-$T69*($I69-1), ""))</f>
        <v/>
      </c>
      <c r="AJ69" s="600"/>
      <c r="AK69" s="506">
        <f ca="1">IF(W69="",0,IF(AK$46&gt;$I69,0,1))</f>
        <v>0</v>
      </c>
      <c r="AL69" s="600" t="str">
        <f ca="1">+IF(AN$46&lt;=$I69,$T69, IF(AN$46=$I69+1, $F69-$Q69-$T69*($I69-1), ""))</f>
        <v/>
      </c>
      <c r="AM69" s="600"/>
      <c r="AN69" s="506">
        <f ca="1">IF(Z69="",0,IF(AN$46&gt;$I69,0,1))</f>
        <v>0</v>
      </c>
      <c r="AO69" s="600" t="str">
        <f ca="1">+IF(AQ$46&lt;=$I69,$T69, IF(AQ$46=$I69+1, $F69-$Q69-$T69*($I69-1), ""))</f>
        <v/>
      </c>
      <c r="AP69" s="600"/>
      <c r="AQ69" s="506">
        <f ca="1">IF(AC69="",0,IF(AQ$46&gt;$I69,0,1))</f>
        <v>0</v>
      </c>
      <c r="AR69" s="600" t="str">
        <f ca="1">+IF(AT$46&lt;=$I69,$T69, IF(AT$46=$I69+1, $F69-$Q69-$T69*($I69-1), ""))</f>
        <v/>
      </c>
      <c r="AS69" s="600"/>
      <c r="AT69" s="506">
        <f ca="1">IF(AF69="",0,IF(AT$46&gt;$I69,0,1))</f>
        <v>0</v>
      </c>
      <c r="AU69" s="600" t="str">
        <f ca="1">+IF(AW$46&lt;=$I69,$T69, IF(AW$46=$I69+1, $F69-$Q69-$T69*($I69-1), ""))</f>
        <v/>
      </c>
      <c r="AV69" s="600"/>
      <c r="AW69" s="506">
        <f ca="1">IF(AI69="",0,IF(AW$46&gt;$I69,0,1))</f>
        <v>0</v>
      </c>
      <c r="AX69" s="600" t="str">
        <f ca="1">+IF(AZ$46&lt;=$I69,$T69, IF(AZ$46=$I69+1, $F69-$Q69-$T69*($I69-1), ""))</f>
        <v/>
      </c>
      <c r="AY69" s="600"/>
      <c r="AZ69" s="506">
        <f ca="1">IF(AL69="",0,IF(AZ$46&gt;$I69,0,1))</f>
        <v>0</v>
      </c>
      <c r="BA69" s="600" t="str">
        <f ca="1">+IF(BC$46&lt;=$I69,$T69, IF(BC$46=$I69+1, $F69-$Q69-$T69*($I69-1), ""))</f>
        <v/>
      </c>
      <c r="BB69" s="600"/>
      <c r="BC69" s="506">
        <f ca="1">IF(AO69="",0,IF(BC$46&gt;$I69,0,1))</f>
        <v>0</v>
      </c>
      <c r="BD69" s="600" t="str">
        <f ca="1">+IF(BF$46&lt;=$I69,$T69, IF(BF$46=$I69+1, $F69-$Q69-$T69*($I69-1), ""))</f>
        <v/>
      </c>
      <c r="BE69" s="600"/>
      <c r="BF69" s="506">
        <f ca="1">IF(AR69="",0,IF(BF$46&gt;$I69,0,1))</f>
        <v>0</v>
      </c>
      <c r="BG69" s="600" t="str">
        <f ca="1">+IF(BI$46&lt;=$I69,$T69, IF(BI$46=$I69+1, $F69-$Q69-$T69*($I69-1), ""))</f>
        <v/>
      </c>
      <c r="BH69" s="600"/>
      <c r="BI69" s="506">
        <f ca="1">IF(AU69="",0,IF(BI$46&gt;$I69,0,1))</f>
        <v>0</v>
      </c>
      <c r="BJ69" s="600" t="str">
        <f ca="1">+IF(BL$46&lt;=$I69,$T69, IF(BL$46=$I69+1, $F69-$Q69-$T69*($I69-1), ""))</f>
        <v/>
      </c>
      <c r="BK69" s="600"/>
      <c r="BL69" s="507">
        <f ca="1">IF(AX69="",0,IF(BL$46&gt;$I69,0,1))</f>
        <v>0</v>
      </c>
      <c r="BM69" s="600" t="str">
        <f ca="1">+IF(BO$46&lt;=$I69,$T69, IF(BO$46=$I69+1, $F69-$Q69-$T69*($I69-1), ""))</f>
        <v/>
      </c>
      <c r="BN69" s="600"/>
      <c r="BO69" s="507">
        <f ca="1">IF(BA69="",0,IF(BO$46&gt;$I69,0,1))</f>
        <v>0</v>
      </c>
      <c r="BP69" s="600" t="str">
        <f ca="1">+IF(BR$46&lt;=$I69,$T69, IF(BR$46=$I69+1, $F69-$Q69-$T69*($I69-1), ""))</f>
        <v/>
      </c>
      <c r="BQ69" s="600"/>
      <c r="BR69" s="507">
        <f ca="1">IF(BD69="",0,IF(BR$46&gt;$I69,0,1))</f>
        <v>0</v>
      </c>
      <c r="BS69" s="600" t="str">
        <f ca="1">+IF(BU$46&lt;=$I69,$T69, IF(BU$46=$I69+1, $F69-$Q69-$T69*($I69-1), ""))</f>
        <v/>
      </c>
      <c r="BT69" s="600"/>
      <c r="BU69" s="507">
        <f ca="1">IF(BG69="",0,IF(BU$46&gt;$I69,0,1))</f>
        <v>0</v>
      </c>
      <c r="BV69" s="600" t="str">
        <f ca="1">+IF(BX$46&lt;=$I69,$T69, IF(BX$46=$I69+1, $F69-$Q69-$T69*($I69-1), ""))</f>
        <v/>
      </c>
      <c r="BW69" s="600"/>
      <c r="BX69" s="507">
        <f ca="1">IF(BJ69="",0,IF(BX$46&gt;$I69,0,1))</f>
        <v>0</v>
      </c>
      <c r="BY69" s="600" t="str">
        <f ca="1">+IF(CA$46&lt;=$I69,$T69, IF(CA$46=$I69+1, $F69-$Q69-$T69*($I69-1), ""))</f>
        <v/>
      </c>
      <c r="BZ69" s="600"/>
      <c r="CA69" s="507">
        <f ca="1">IF(BM69="",0,IF(CA$46&gt;$I69,0,1))</f>
        <v>0</v>
      </c>
      <c r="CB69" s="600" t="str">
        <f ca="1">+IF(CD$46&lt;=$I69,$T69, IF(CD$46=$I69+1, $F69-$Q69-$T69*($I69-1), ""))</f>
        <v/>
      </c>
      <c r="CC69" s="600"/>
      <c r="CD69" s="507">
        <f ca="1">IF(BP69="",0,IF(CD$46&gt;$I69,0,1))</f>
        <v>0</v>
      </c>
      <c r="CE69" s="392">
        <f>$CJ$47</f>
        <v>0.2</v>
      </c>
    </row>
    <row r="70" spans="1:83" ht="18.600000000000001" thickBot="1">
      <c r="A70" s="508"/>
      <c r="B70" s="508"/>
      <c r="C70" s="508"/>
      <c r="D70" s="505"/>
      <c r="E70" s="505"/>
      <c r="F70" s="510"/>
      <c r="G70" s="510"/>
      <c r="H70" s="510"/>
      <c r="I70" s="511"/>
      <c r="J70" s="511"/>
      <c r="K70" s="512"/>
      <c r="L70" s="512"/>
      <c r="M70" s="512"/>
      <c r="N70" s="512"/>
      <c r="O70" s="512"/>
      <c r="P70" s="512"/>
      <c r="Q70" s="512"/>
      <c r="R70" s="512"/>
      <c r="S70" s="505"/>
      <c r="T70" s="512"/>
      <c r="U70" s="512"/>
      <c r="V70" s="505"/>
      <c r="W70" s="512"/>
      <c r="X70" s="512"/>
      <c r="Y70" s="505"/>
      <c r="Z70" s="512"/>
      <c r="AA70" s="512"/>
      <c r="AB70" s="505"/>
      <c r="AC70" s="512"/>
      <c r="AD70" s="512"/>
      <c r="AE70" s="505"/>
      <c r="AF70" s="512"/>
      <c r="AG70" s="512"/>
      <c r="AH70" s="505"/>
      <c r="AI70" s="512"/>
      <c r="AJ70" s="512"/>
      <c r="AK70" s="505"/>
      <c r="AL70" s="512"/>
      <c r="AM70" s="512"/>
      <c r="AN70" s="505"/>
      <c r="AO70" s="512"/>
      <c r="AP70" s="512"/>
      <c r="AQ70" s="505"/>
      <c r="AR70" s="512"/>
      <c r="AS70" s="512"/>
      <c r="AT70" s="505"/>
      <c r="AU70" s="512"/>
      <c r="AV70" s="512"/>
      <c r="AW70" s="505"/>
      <c r="AX70" s="512"/>
      <c r="AY70" s="512"/>
      <c r="AZ70" s="505"/>
      <c r="BA70" s="512"/>
      <c r="BB70" s="512"/>
      <c r="BC70" s="505"/>
      <c r="BD70" s="512"/>
      <c r="BE70" s="512"/>
      <c r="BF70" s="505"/>
      <c r="BG70" s="512"/>
      <c r="BH70" s="512"/>
      <c r="BI70" s="505"/>
      <c r="BJ70" s="512"/>
      <c r="BK70" s="512"/>
      <c r="BL70" s="370"/>
      <c r="BM70" s="512"/>
      <c r="BN70" s="512"/>
      <c r="BO70" s="370"/>
      <c r="BP70" s="512"/>
      <c r="BQ70" s="512"/>
      <c r="BR70" s="370"/>
      <c r="BS70" s="512"/>
      <c r="BT70" s="512"/>
      <c r="BU70" s="370"/>
      <c r="BV70" s="512"/>
      <c r="BW70" s="512"/>
      <c r="BX70" s="370"/>
      <c r="BY70" s="512"/>
      <c r="BZ70" s="512"/>
      <c r="CA70" s="370"/>
      <c r="CB70" s="512"/>
      <c r="CC70" s="512"/>
      <c r="CD70" s="370"/>
      <c r="CE70" s="392"/>
    </row>
    <row r="71" spans="1:83" ht="18.600000000000001" thickTop="1">
      <c r="A71" s="612" t="str">
        <f>IF(AND('Data Input'!$L28&gt;0,'Data Input'!$J28&gt;0)=TRUE,'Data Input'!$J28,"")</f>
        <v/>
      </c>
      <c r="B71" s="612"/>
      <c r="C71" s="612"/>
      <c r="D71" s="610" t="str">
        <f>IF(A71="","", 'Data Input'!L28)</f>
        <v/>
      </c>
      <c r="E71" s="610"/>
      <c r="F71" s="609" t="str">
        <f>IFERROR(CEILING(D71*$CJ$46+2*$CJ$45+$CJ$44*(D71-1),0.01),"")</f>
        <v/>
      </c>
      <c r="G71" s="609"/>
      <c r="H71" s="609"/>
      <c r="I71" s="611" t="str">
        <f ca="1">IFERROR(IF(CEILING((F71-($I$42/3*2))/$I$42, 1)=0,2,CEILING((F71-($I$42/3*2))/$I$42, 1)+1),"")</f>
        <v/>
      </c>
      <c r="J71" s="611"/>
      <c r="K71" s="600" t="str">
        <f>IFERROR(IF(VLOOKUP('Dimension Tables'!$B$6,'Dimension Tables'!$B$9:$AP$23,36,FALSE)="Si",SQRT(POWER($T71,2)+POWER(IF($BE$10&gt;0,$BE$13,$BE$12),2))-0.12,""),"")</f>
        <v/>
      </c>
      <c r="L71" s="600"/>
      <c r="M71" s="600"/>
      <c r="N71" s="600" t="str">
        <f>IFERROR(IF(VLOOKUP('Dimension Tables'!$B$6,'Dimension Tables'!$B$9:$AP$23,37,FALSE)="Si",SQRT(POWER(T71,2)+POWER(MAX($BE$13:$BI$15),2))-0.12,""),"")</f>
        <v/>
      </c>
      <c r="O71" s="600"/>
      <c r="P71" s="600"/>
      <c r="Q71" s="600" t="str">
        <f ca="1">IFERROR(ROUNDUP(IF((F71-(I71-1)*$I$42)/2&lt;CE71,CE71, (F71-(I71-1)*$I$42)/2),2),"")</f>
        <v/>
      </c>
      <c r="R71" s="600"/>
      <c r="S71" s="506">
        <f>IF(A71="",0,IF(S$46&gt;$I71,0,1))</f>
        <v>0</v>
      </c>
      <c r="T71" s="600" t="str">
        <f>IF(A71="","",(IF(Q71&gt;CE71,$I$42,(F71-(Q71*2))/(I71-1))))</f>
        <v/>
      </c>
      <c r="U71" s="600"/>
      <c r="V71" s="506">
        <f>IF(D71="",0,IF(V$46&gt;$I71,0,1))</f>
        <v>0</v>
      </c>
      <c r="W71" s="600" t="str">
        <f ca="1">+IF(Y$46&lt;=$I71,$T71, IF(Y$46=$I71+1, $F71-$Q71-$T71*($I71-1), ""))</f>
        <v/>
      </c>
      <c r="X71" s="600"/>
      <c r="Y71" s="506">
        <f>IF(F71="",0,IF(Y$46&gt;$I71,0,1))</f>
        <v>0</v>
      </c>
      <c r="Z71" s="600" t="str">
        <f ca="1">+IF(AB$46&lt;=$I71,$T71, IF(AB$46=$I71+1, $F71-$Q71-$T71*($I71-1), ""))</f>
        <v/>
      </c>
      <c r="AA71" s="600"/>
      <c r="AB71" s="506">
        <f>IF($A71="",0,IF(AB$46&gt;$I71,0,1))</f>
        <v>0</v>
      </c>
      <c r="AC71" s="600" t="str">
        <f ca="1">+IF(AE$46&lt;=$I71,$T71, IF(AE$46=$I71+1, $F71-$Q71-$T71*($I71-1), ""))</f>
        <v/>
      </c>
      <c r="AD71" s="600"/>
      <c r="AE71" s="506">
        <f>IF($A71="",0,IF(AE$46&gt;$I71,0,1))</f>
        <v>0</v>
      </c>
      <c r="AF71" s="600" t="str">
        <f ca="1">+IF(AH$46&lt;=$I71,$T71, IF(AH$46=$I71+1, $F71-$Q71-$T71*($I71-1), ""))</f>
        <v/>
      </c>
      <c r="AG71" s="600"/>
      <c r="AH71" s="506">
        <f>IF(T71="",0,IF(AH$46&gt;$I71,0,1))</f>
        <v>0</v>
      </c>
      <c r="AI71" s="600" t="str">
        <f ca="1">+IF(AK$46&lt;=$I71,$T71, IF(AK$46=$I71+1, $F71-$Q71-$T71*($I71-1), ""))</f>
        <v/>
      </c>
      <c r="AJ71" s="600"/>
      <c r="AK71" s="506">
        <f ca="1">IF(W71="",0,IF(AK$46&gt;$I71,0,1))</f>
        <v>0</v>
      </c>
      <c r="AL71" s="600" t="str">
        <f ca="1">+IF(AN$46&lt;=$I71,$T71, IF(AN$46=$I71+1, $F71-$Q71-$T71*($I71-1), ""))</f>
        <v/>
      </c>
      <c r="AM71" s="600"/>
      <c r="AN71" s="506">
        <f ca="1">IF(Z71="",0,IF(AN$46&gt;$I71,0,1))</f>
        <v>0</v>
      </c>
      <c r="AO71" s="600" t="str">
        <f ca="1">+IF(AQ$46&lt;=$I71,$T71, IF(AQ$46=$I71+1, $F71-$Q71-$T71*($I71-1), ""))</f>
        <v/>
      </c>
      <c r="AP71" s="600"/>
      <c r="AQ71" s="506">
        <f ca="1">IF(AC71="",0,IF(AQ$46&gt;$I71,0,1))</f>
        <v>0</v>
      </c>
      <c r="AR71" s="600" t="str">
        <f ca="1">+IF(AT$46&lt;=$I71,$T71, IF(AT$46=$I71+1, $F71-$Q71-$T71*($I71-1), ""))</f>
        <v/>
      </c>
      <c r="AS71" s="600"/>
      <c r="AT71" s="506">
        <f ca="1">IF(AF71="",0,IF(AT$46&gt;$I71,0,1))</f>
        <v>0</v>
      </c>
      <c r="AU71" s="600" t="str">
        <f ca="1">+IF(AW$46&lt;=$I71,$T71, IF(AW$46=$I71+1, $F71-$Q71-$T71*($I71-1), ""))</f>
        <v/>
      </c>
      <c r="AV71" s="600"/>
      <c r="AW71" s="506">
        <f ca="1">IF(AI71="",0,IF(AW$46&gt;$I71,0,1))</f>
        <v>0</v>
      </c>
      <c r="AX71" s="600" t="str">
        <f ca="1">+IF(AZ$46&lt;=$I71,$T71, IF(AZ$46=$I71+1, $F71-$Q71-$T71*($I71-1), ""))</f>
        <v/>
      </c>
      <c r="AY71" s="600"/>
      <c r="AZ71" s="506">
        <f ca="1">IF(AL71="",0,IF(AZ$46&gt;$I71,0,1))</f>
        <v>0</v>
      </c>
      <c r="BA71" s="600" t="str">
        <f ca="1">+IF(BC$46&lt;=$I71,$T71, IF(BC$46=$I71+1, $F71-$Q71-$T71*($I71-1), ""))</f>
        <v/>
      </c>
      <c r="BB71" s="600"/>
      <c r="BC71" s="506">
        <f ca="1">IF(AO71="",0,IF(BC$46&gt;$I71,0,1))</f>
        <v>0</v>
      </c>
      <c r="BD71" s="600" t="str">
        <f ca="1">+IF(BF$46&lt;=$I71,$T71, IF(BF$46=$I71+1, $F71-$Q71-$T71*($I71-1), ""))</f>
        <v/>
      </c>
      <c r="BE71" s="600"/>
      <c r="BF71" s="506">
        <f ca="1">IF(AR71="",0,IF(BF$46&gt;$I71,0,1))</f>
        <v>0</v>
      </c>
      <c r="BG71" s="600" t="str">
        <f ca="1">+IF(BI$46&lt;=$I71,$T71, IF(BI$46=$I71+1, $F71-$Q71-$T71*($I71-1), ""))</f>
        <v/>
      </c>
      <c r="BH71" s="600"/>
      <c r="BI71" s="506">
        <f ca="1">IF(AU71="",0,IF(BI$46&gt;$I71,0,1))</f>
        <v>0</v>
      </c>
      <c r="BJ71" s="600" t="str">
        <f ca="1">+IF(BL$46&lt;=$I71,$T71, IF(BL$46=$I71+1, $F71-$Q71-$T71*($I71-1), ""))</f>
        <v/>
      </c>
      <c r="BK71" s="600"/>
      <c r="BL71" s="507">
        <f ca="1">IF(AX71="",0,IF(BL$46&gt;$I71,0,1))</f>
        <v>0</v>
      </c>
      <c r="BM71" s="600" t="str">
        <f ca="1">+IF(BO$46&lt;=$I71,$T71, IF(BO$46=$I71+1, $F71-$Q71-$T71*($I71-1), ""))</f>
        <v/>
      </c>
      <c r="BN71" s="600"/>
      <c r="BO71" s="507">
        <f ca="1">IF(BA71="",0,IF(BO$46&gt;$I71,0,1))</f>
        <v>0</v>
      </c>
      <c r="BP71" s="600" t="str">
        <f ca="1">+IF(BR$46&lt;=$I71,$T71, IF(BR$46=$I71+1, $F71-$Q71-$T71*($I71-1), ""))</f>
        <v/>
      </c>
      <c r="BQ71" s="600"/>
      <c r="BR71" s="507">
        <f ca="1">IF(BD71="",0,IF(BR$46&gt;$I71,0,1))</f>
        <v>0</v>
      </c>
      <c r="BS71" s="600" t="str">
        <f ca="1">+IF(BU$46&lt;=$I71,$T71, IF(BU$46=$I71+1, $F71-$Q71-$T71*($I71-1), ""))</f>
        <v/>
      </c>
      <c r="BT71" s="600"/>
      <c r="BU71" s="507">
        <f ca="1">IF(BG71="",0,IF(BU$46&gt;$I71,0,1))</f>
        <v>0</v>
      </c>
      <c r="BV71" s="600" t="str">
        <f ca="1">+IF(BX$46&lt;=$I71,$T71, IF(BX$46=$I71+1, $F71-$Q71-$T71*($I71-1), ""))</f>
        <v/>
      </c>
      <c r="BW71" s="600"/>
      <c r="BX71" s="507">
        <f ca="1">IF(BJ71="",0,IF(BX$46&gt;$I71,0,1))</f>
        <v>0</v>
      </c>
      <c r="BY71" s="600" t="str">
        <f ca="1">+IF(CA$46&lt;=$I71,$T71, IF(CA$46=$I71+1, $F71-$Q71-$T71*($I71-1), ""))</f>
        <v/>
      </c>
      <c r="BZ71" s="600"/>
      <c r="CA71" s="507">
        <f ca="1">IF(BM71="",0,IF(CA$46&gt;$I71,0,1))</f>
        <v>0</v>
      </c>
      <c r="CB71" s="600" t="str">
        <f ca="1">+IF(CD$46&lt;=$I71,$T71, IF(CD$46=$I71+1, $F71-$Q71-$T71*($I71-1), ""))</f>
        <v/>
      </c>
      <c r="CC71" s="600"/>
      <c r="CD71" s="507">
        <f ca="1">IF(BP71="",0,IF(CD$46&gt;$I71,0,1))</f>
        <v>0</v>
      </c>
      <c r="CE71" s="392">
        <f>$CJ$47</f>
        <v>0.2</v>
      </c>
    </row>
    <row r="72" spans="1:83" ht="18.600000000000001" thickBot="1">
      <c r="A72" s="508"/>
      <c r="B72" s="508"/>
      <c r="C72" s="508"/>
      <c r="D72" s="505"/>
      <c r="E72" s="505"/>
      <c r="F72" s="510"/>
      <c r="G72" s="510"/>
      <c r="H72" s="510"/>
      <c r="I72" s="511"/>
      <c r="J72" s="511"/>
      <c r="K72" s="512"/>
      <c r="L72" s="512"/>
      <c r="M72" s="512"/>
      <c r="N72" s="512"/>
      <c r="O72" s="512"/>
      <c r="P72" s="512"/>
      <c r="Q72" s="512"/>
      <c r="R72" s="512"/>
      <c r="S72" s="505"/>
      <c r="T72" s="512"/>
      <c r="U72" s="512"/>
      <c r="V72" s="505"/>
      <c r="W72" s="512"/>
      <c r="X72" s="512"/>
      <c r="Y72" s="505"/>
      <c r="Z72" s="512"/>
      <c r="AA72" s="512"/>
      <c r="AB72" s="505"/>
      <c r="AC72" s="512"/>
      <c r="AD72" s="512"/>
      <c r="AE72" s="505"/>
      <c r="AF72" s="512"/>
      <c r="AG72" s="512"/>
      <c r="AH72" s="505"/>
      <c r="AI72" s="512"/>
      <c r="AJ72" s="512"/>
      <c r="AK72" s="505"/>
      <c r="AL72" s="512"/>
      <c r="AM72" s="512"/>
      <c r="AN72" s="505"/>
      <c r="AO72" s="512"/>
      <c r="AP72" s="512"/>
      <c r="AQ72" s="505"/>
      <c r="AR72" s="512"/>
      <c r="AS72" s="512"/>
      <c r="AT72" s="505"/>
      <c r="AU72" s="512"/>
      <c r="AV72" s="512"/>
      <c r="AW72" s="505"/>
      <c r="AX72" s="512"/>
      <c r="AY72" s="512"/>
      <c r="AZ72" s="505"/>
      <c r="BA72" s="512"/>
      <c r="BB72" s="512"/>
      <c r="BC72" s="505"/>
      <c r="BD72" s="512"/>
      <c r="BE72" s="512"/>
      <c r="BF72" s="505"/>
      <c r="BG72" s="512"/>
      <c r="BH72" s="512"/>
      <c r="BI72" s="505"/>
      <c r="BJ72" s="512"/>
      <c r="BK72" s="512"/>
      <c r="BL72" s="370"/>
      <c r="BM72" s="512"/>
      <c r="BN72" s="512"/>
      <c r="BO72" s="370"/>
      <c r="BP72" s="512"/>
      <c r="BQ72" s="512"/>
      <c r="BR72" s="370"/>
      <c r="BS72" s="512"/>
      <c r="BT72" s="512"/>
      <c r="BU72" s="370"/>
      <c r="BV72" s="512"/>
      <c r="BW72" s="512"/>
      <c r="BX72" s="370"/>
      <c r="BY72" s="512"/>
      <c r="BZ72" s="512"/>
      <c r="CA72" s="370"/>
      <c r="CB72" s="512"/>
      <c r="CC72" s="512"/>
      <c r="CD72" s="370"/>
      <c r="CE72" s="392"/>
    </row>
    <row r="73" spans="1:83" ht="18.600000000000001" thickTop="1">
      <c r="A73" s="612" t="str">
        <f>IF(AND('Data Input'!$L29&gt;0,'Data Input'!$J29&gt;0)=TRUE,'Data Input'!$J29,"")</f>
        <v/>
      </c>
      <c r="B73" s="612"/>
      <c r="C73" s="612"/>
      <c r="D73" s="610" t="str">
        <f>IF(A73="","", 'Data Input'!L29)</f>
        <v/>
      </c>
      <c r="E73" s="610"/>
      <c r="F73" s="609" t="str">
        <f>IFERROR(CEILING(D73*$CJ$46+2*$CJ$45+$CJ$44*(D73-1),0.01),"")</f>
        <v/>
      </c>
      <c r="G73" s="609"/>
      <c r="H73" s="609"/>
      <c r="I73" s="611" t="str">
        <f ca="1">IFERROR(IF(CEILING((F73-($I$42/3*2))/$I$42, 1)=0,2,CEILING((F73-($I$42/3*2))/$I$42, 1)+1),"")</f>
        <v/>
      </c>
      <c r="J73" s="611"/>
      <c r="K73" s="600" t="str">
        <f>IFERROR(IF(VLOOKUP('Dimension Tables'!$B$6,'Dimension Tables'!$B$9:$AP$23,36,FALSE)="Si",SQRT(POWER($T73,2)+POWER(IF($BE$10&gt;0,$BE$13,$BE$12),2))-0.12,""),"")</f>
        <v/>
      </c>
      <c r="L73" s="600"/>
      <c r="M73" s="600"/>
      <c r="N73" s="600" t="str">
        <f>IFERROR(IF(VLOOKUP('Dimension Tables'!$B$6,'Dimension Tables'!$B$9:$AP$23,37,FALSE)="Si",SQRT(POWER(T73,2)+POWER(MAX($BE$13:$BI$15),2))-0.12,""),"")</f>
        <v/>
      </c>
      <c r="O73" s="600"/>
      <c r="P73" s="600"/>
      <c r="Q73" s="600" t="str">
        <f ca="1">IFERROR(ROUNDUP(IF((F73-(I73-1)*$I$42)/2&lt;CE73,CE73, (F73-(I73-1)*$I$42)/2),2),"")</f>
        <v/>
      </c>
      <c r="R73" s="600"/>
      <c r="S73" s="506">
        <f>IF(A73="",0,IF(S$46&gt;$I73,0,1))</f>
        <v>0</v>
      </c>
      <c r="T73" s="600" t="str">
        <f>IF(A73="","",(IF(Q73&gt;CE73,$I$42,(F73-(Q73*2))/(I73-1))))</f>
        <v/>
      </c>
      <c r="U73" s="600"/>
      <c r="V73" s="506">
        <f>IF(D73="",0,IF(V$46&gt;$I73,0,1))</f>
        <v>0</v>
      </c>
      <c r="W73" s="600" t="str">
        <f ca="1">+IF(Y$46&lt;=$I73,$T73, IF(Y$46=$I73+1, $F73-$Q73-$T73*($I73-1), ""))</f>
        <v/>
      </c>
      <c r="X73" s="600"/>
      <c r="Y73" s="506">
        <f>IF(F73="",0,IF(Y$46&gt;$I73,0,1))</f>
        <v>0</v>
      </c>
      <c r="Z73" s="600" t="str">
        <f ca="1">+IF(AB$46&lt;=$I73,$T73, IF(AB$46=$I73+1, $F73-$Q73-$T73*($I73-1), ""))</f>
        <v/>
      </c>
      <c r="AA73" s="600"/>
      <c r="AB73" s="506">
        <f>IF($A73="",0,IF(AB$46&gt;$I73,0,1))</f>
        <v>0</v>
      </c>
      <c r="AC73" s="600" t="str">
        <f ca="1">+IF(AE$46&lt;=$I73,$T73, IF(AE$46=$I73+1, $F73-$Q73-$T73*($I73-1), ""))</f>
        <v/>
      </c>
      <c r="AD73" s="600"/>
      <c r="AE73" s="506">
        <f>IF($A73="",0,IF(AE$46&gt;$I73,0,1))</f>
        <v>0</v>
      </c>
      <c r="AF73" s="600" t="str">
        <f ca="1">+IF(AH$46&lt;=$I73,$T73, IF(AH$46=$I73+1, $F73-$Q73-$T73*($I73-1), ""))</f>
        <v/>
      </c>
      <c r="AG73" s="600"/>
      <c r="AH73" s="506">
        <f>IF(T73="",0,IF(AH$46&gt;$I73,0,1))</f>
        <v>0</v>
      </c>
      <c r="AI73" s="600" t="str">
        <f ca="1">+IF(AK$46&lt;=$I73,$T73, IF(AK$46=$I73+1, $F73-$Q73-$T73*($I73-1), ""))</f>
        <v/>
      </c>
      <c r="AJ73" s="600"/>
      <c r="AK73" s="506">
        <f ca="1">IF(W73="",0,IF(AK$46&gt;$I73,0,1))</f>
        <v>0</v>
      </c>
      <c r="AL73" s="600" t="str">
        <f ca="1">+IF(AN$46&lt;=$I73,$T73, IF(AN$46=$I73+1, $F73-$Q73-$T73*($I73-1), ""))</f>
        <v/>
      </c>
      <c r="AM73" s="600"/>
      <c r="AN73" s="506">
        <f ca="1">IF(Z73="",0,IF(AN$46&gt;$I73,0,1))</f>
        <v>0</v>
      </c>
      <c r="AO73" s="600" t="str">
        <f ca="1">+IF(AQ$46&lt;=$I73,$T73, IF(AQ$46=$I73+1, $F73-$Q73-$T73*($I73-1), ""))</f>
        <v/>
      </c>
      <c r="AP73" s="600"/>
      <c r="AQ73" s="506">
        <f ca="1">IF(AC73="",0,IF(AQ$46&gt;$I73,0,1))</f>
        <v>0</v>
      </c>
      <c r="AR73" s="600" t="str">
        <f ca="1">+IF(AT$46&lt;=$I73,$T73, IF(AT$46=$I73+1, $F73-$Q73-$T73*($I73-1), ""))</f>
        <v/>
      </c>
      <c r="AS73" s="600"/>
      <c r="AT73" s="506">
        <f ca="1">IF(AF73="",0,IF(AT$46&gt;$I73,0,1))</f>
        <v>0</v>
      </c>
      <c r="AU73" s="600" t="str">
        <f ca="1">+IF(AW$46&lt;=$I73,$T73, IF(AW$46=$I73+1, $F73-$Q73-$T73*($I73-1), ""))</f>
        <v/>
      </c>
      <c r="AV73" s="600"/>
      <c r="AW73" s="506">
        <f ca="1">IF(AI73="",0,IF(AW$46&gt;$I73,0,1))</f>
        <v>0</v>
      </c>
      <c r="AX73" s="600" t="str">
        <f ca="1">+IF(AZ$46&lt;=$I73,$T73, IF(AZ$46=$I73+1, $F73-$Q73-$T73*($I73-1), ""))</f>
        <v/>
      </c>
      <c r="AY73" s="600"/>
      <c r="AZ73" s="506">
        <f ca="1">IF(AL73="",0,IF(AZ$46&gt;$I73,0,1))</f>
        <v>0</v>
      </c>
      <c r="BA73" s="600" t="str">
        <f ca="1">+IF(BC$46&lt;=$I73,$T73, IF(BC$46=$I73+1, $F73-$Q73-$T73*($I73-1), ""))</f>
        <v/>
      </c>
      <c r="BB73" s="600"/>
      <c r="BC73" s="506">
        <f ca="1">IF(AO73="",0,IF(BC$46&gt;$I73,0,1))</f>
        <v>0</v>
      </c>
      <c r="BD73" s="600" t="str">
        <f ca="1">+IF(BF$46&lt;=$I73,$T73, IF(BF$46=$I73+1, $F73-$Q73-$T73*($I73-1), ""))</f>
        <v/>
      </c>
      <c r="BE73" s="600"/>
      <c r="BF73" s="506">
        <f ca="1">IF(AR73="",0,IF(BF$46&gt;$I73,0,1))</f>
        <v>0</v>
      </c>
      <c r="BG73" s="600" t="str">
        <f ca="1">+IF(BI$46&lt;=$I73,$T73, IF(BI$46=$I73+1, $F73-$Q73-$T73*($I73-1), ""))</f>
        <v/>
      </c>
      <c r="BH73" s="600"/>
      <c r="BI73" s="506">
        <f ca="1">IF(AU73="",0,IF(BI$46&gt;$I73,0,1))</f>
        <v>0</v>
      </c>
      <c r="BJ73" s="600" t="str">
        <f ca="1">+IF(BL$46&lt;=$I73,$T73, IF(BL$46=$I73+1, $F73-$Q73-$T73*($I73-1), ""))</f>
        <v/>
      </c>
      <c r="BK73" s="600"/>
      <c r="BL73" s="507">
        <f ca="1">IF(AX73="",0,IF(BL$46&gt;$I73,0,1))</f>
        <v>0</v>
      </c>
      <c r="BM73" s="600" t="str">
        <f ca="1">+IF(BO$46&lt;=$I73,$T73, IF(BO$46=$I73+1, $F73-$Q73-$T73*($I73-1), ""))</f>
        <v/>
      </c>
      <c r="BN73" s="600"/>
      <c r="BO73" s="507">
        <f ca="1">IF(BA73="",0,IF(BO$46&gt;$I73,0,1))</f>
        <v>0</v>
      </c>
      <c r="BP73" s="600" t="str">
        <f ca="1">+IF(BR$46&lt;=$I73,$T73, IF(BR$46=$I73+1, $F73-$Q73-$T73*($I73-1), ""))</f>
        <v/>
      </c>
      <c r="BQ73" s="600"/>
      <c r="BR73" s="507">
        <f ca="1">IF(BD73="",0,IF(BR$46&gt;$I73,0,1))</f>
        <v>0</v>
      </c>
      <c r="BS73" s="600" t="str">
        <f ca="1">+IF(BU$46&lt;=$I73,$T73, IF(BU$46=$I73+1, $F73-$Q73-$T73*($I73-1), ""))</f>
        <v/>
      </c>
      <c r="BT73" s="600"/>
      <c r="BU73" s="507">
        <f ca="1">IF(BG73="",0,IF(BU$46&gt;$I73,0,1))</f>
        <v>0</v>
      </c>
      <c r="BV73" s="600" t="str">
        <f ca="1">+IF(BX$46&lt;=$I73,$T73, IF(BX$46=$I73+1, $F73-$Q73-$T73*($I73-1), ""))</f>
        <v/>
      </c>
      <c r="BW73" s="600"/>
      <c r="BX73" s="507">
        <f ca="1">IF(BJ73="",0,IF(BX$46&gt;$I73,0,1))</f>
        <v>0</v>
      </c>
      <c r="BY73" s="600" t="str">
        <f ca="1">+IF(CA$46&lt;=$I73,$T73, IF(CA$46=$I73+1, $F73-$Q73-$T73*($I73-1), ""))</f>
        <v/>
      </c>
      <c r="BZ73" s="600"/>
      <c r="CA73" s="507">
        <f ca="1">IF(BM73="",0,IF(CA$46&gt;$I73,0,1))</f>
        <v>0</v>
      </c>
      <c r="CB73" s="600" t="str">
        <f ca="1">+IF(CD$46&lt;=$I73,$T73, IF(CD$46=$I73+1, $F73-$Q73-$T73*($I73-1), ""))</f>
        <v/>
      </c>
      <c r="CC73" s="600"/>
      <c r="CD73" s="507">
        <f ca="1">IF(BP73="",0,IF(CD$46&gt;$I73,0,1))</f>
        <v>0</v>
      </c>
      <c r="CE73" s="392">
        <f>$CJ$47</f>
        <v>0.2</v>
      </c>
    </row>
    <row r="74" spans="1:83" ht="18.600000000000001" thickBot="1">
      <c r="A74" s="508"/>
      <c r="B74" s="508"/>
      <c r="C74" s="508"/>
      <c r="D74" s="505"/>
      <c r="E74" s="505"/>
      <c r="F74" s="510"/>
      <c r="G74" s="510"/>
      <c r="H74" s="510"/>
      <c r="I74" s="511"/>
      <c r="J74" s="511"/>
      <c r="K74" s="512"/>
      <c r="L74" s="512"/>
      <c r="M74" s="512"/>
      <c r="N74" s="512"/>
      <c r="O74" s="512"/>
      <c r="P74" s="512"/>
      <c r="Q74" s="512"/>
      <c r="R74" s="512"/>
      <c r="S74" s="505"/>
      <c r="T74" s="512"/>
      <c r="U74" s="512"/>
      <c r="V74" s="505"/>
      <c r="W74" s="512"/>
      <c r="X74" s="512"/>
      <c r="Y74" s="505"/>
      <c r="Z74" s="512"/>
      <c r="AA74" s="512"/>
      <c r="AB74" s="505"/>
      <c r="AC74" s="512"/>
      <c r="AD74" s="512"/>
      <c r="AE74" s="505"/>
      <c r="AF74" s="512"/>
      <c r="AG74" s="512"/>
      <c r="AH74" s="505"/>
      <c r="AI74" s="512"/>
      <c r="AJ74" s="512"/>
      <c r="AK74" s="505"/>
      <c r="AL74" s="512"/>
      <c r="AM74" s="512"/>
      <c r="AN74" s="505"/>
      <c r="AO74" s="512"/>
      <c r="AP74" s="512"/>
      <c r="AQ74" s="505"/>
      <c r="AR74" s="512"/>
      <c r="AS74" s="512"/>
      <c r="AT74" s="505"/>
      <c r="AU74" s="512"/>
      <c r="AV74" s="512"/>
      <c r="AW74" s="505"/>
      <c r="AX74" s="512"/>
      <c r="AY74" s="512"/>
      <c r="AZ74" s="505"/>
      <c r="BA74" s="512"/>
      <c r="BB74" s="512"/>
      <c r="BC74" s="505"/>
      <c r="BD74" s="512"/>
      <c r="BE74" s="512"/>
      <c r="BF74" s="505"/>
      <c r="BG74" s="512"/>
      <c r="BH74" s="512"/>
      <c r="BI74" s="505"/>
      <c r="BJ74" s="512"/>
      <c r="BK74" s="512"/>
      <c r="BL74" s="370"/>
      <c r="BM74" s="512"/>
      <c r="BN74" s="512"/>
      <c r="BO74" s="370"/>
      <c r="BP74" s="512"/>
      <c r="BQ74" s="512"/>
      <c r="BR74" s="370"/>
      <c r="BS74" s="512"/>
      <c r="BT74" s="512"/>
      <c r="BU74" s="370"/>
      <c r="BV74" s="512"/>
      <c r="BW74" s="512"/>
      <c r="BX74" s="370"/>
      <c r="BY74" s="512"/>
      <c r="BZ74" s="512"/>
      <c r="CA74" s="370"/>
      <c r="CB74" s="512"/>
      <c r="CC74" s="512"/>
      <c r="CD74" s="370"/>
      <c r="CE74" s="392"/>
    </row>
    <row r="75" spans="1:83" ht="18.600000000000001" thickTop="1">
      <c r="A75" s="612" t="str">
        <f>IF(AND('Data Input'!$L30&gt;0,'Data Input'!$J30&gt;0)=TRUE,'Data Input'!$J30,"")</f>
        <v/>
      </c>
      <c r="B75" s="612"/>
      <c r="C75" s="612"/>
      <c r="D75" s="610" t="str">
        <f>IF(A75="","", 'Data Input'!L30)</f>
        <v/>
      </c>
      <c r="E75" s="610"/>
      <c r="F75" s="609" t="str">
        <f>IFERROR(CEILING(D75*$CJ$46+2*$CJ$45+$CJ$44*(D75-1),0.01),"")</f>
        <v/>
      </c>
      <c r="G75" s="609"/>
      <c r="H75" s="609"/>
      <c r="I75" s="611" t="str">
        <f ca="1">IFERROR(IF(CEILING((F75-($I$42/3*2))/$I$42, 1)=0,2,CEILING((F75-($I$42/3*2))/$I$42, 1)+1),"")</f>
        <v/>
      </c>
      <c r="J75" s="611"/>
      <c r="K75" s="600" t="str">
        <f>IFERROR(IF(VLOOKUP('Dimension Tables'!$B$6,'Dimension Tables'!$B$9:$AP$23,36,FALSE)="Si",SQRT(POWER($T75,2)+POWER(IF($BE$10&gt;0,$BE$13,$BE$12),2))-0.12,""),"")</f>
        <v/>
      </c>
      <c r="L75" s="600"/>
      <c r="M75" s="600"/>
      <c r="N75" s="600" t="str">
        <f>IFERROR(IF(VLOOKUP('Dimension Tables'!$B$6,'Dimension Tables'!$B$9:$AP$23,37,FALSE)="Si",SQRT(POWER(T75,2)+POWER(MAX($BE$13:$BI$15),2))-0.12,""),"")</f>
        <v/>
      </c>
      <c r="O75" s="600"/>
      <c r="P75" s="600"/>
      <c r="Q75" s="600" t="str">
        <f ca="1">IFERROR(ROUNDUP(IF((F75-(I75-1)*$I$42)/2&lt;CE75,CE75, (F75-(I75-1)*$I$42)/2),2),"")</f>
        <v/>
      </c>
      <c r="R75" s="600"/>
      <c r="S75" s="506">
        <f>IF(A75="",0,IF(S$46&gt;$I75,0,1))</f>
        <v>0</v>
      </c>
      <c r="T75" s="600" t="str">
        <f>IF(A75="","",(IF(Q75&gt;CE75,$I$42,(F75-(Q75*2))/(I75-1))))</f>
        <v/>
      </c>
      <c r="U75" s="600"/>
      <c r="V75" s="506">
        <f>IF(D75="",0,IF(V$46&gt;$I75,0,1))</f>
        <v>0</v>
      </c>
      <c r="W75" s="600" t="str">
        <f ca="1">+IF(Y$46&lt;=$I75,$T75, IF(Y$46=$I75+1, $F75-$Q75-$T75*($I75-1), ""))</f>
        <v/>
      </c>
      <c r="X75" s="600"/>
      <c r="Y75" s="506">
        <f>IF(F75="",0,IF(Y$46&gt;$I75,0,1))</f>
        <v>0</v>
      </c>
      <c r="Z75" s="600" t="str">
        <f ca="1">+IF(AB$46&lt;=$I75,$T75, IF(AB$46=$I75+1, $F75-$Q75-$T75*($I75-1), ""))</f>
        <v/>
      </c>
      <c r="AA75" s="600"/>
      <c r="AB75" s="506">
        <f>IF($A75="",0,IF(AB$46&gt;$I75,0,1))</f>
        <v>0</v>
      </c>
      <c r="AC75" s="600" t="str">
        <f ca="1">+IF(AE$46&lt;=$I75,$T75, IF(AE$46=$I75+1, $F75-$Q75-$T75*($I75-1), ""))</f>
        <v/>
      </c>
      <c r="AD75" s="600"/>
      <c r="AE75" s="506">
        <f>IF($A75="",0,IF(AE$46&gt;$I75,0,1))</f>
        <v>0</v>
      </c>
      <c r="AF75" s="600" t="str">
        <f ca="1">+IF(AH$46&lt;=$I75,$T75, IF(AH$46=$I75+1, $F75-$Q75-$T75*($I75-1), ""))</f>
        <v/>
      </c>
      <c r="AG75" s="600"/>
      <c r="AH75" s="506">
        <f>IF(T75="",0,IF(AH$46&gt;$I75,0,1))</f>
        <v>0</v>
      </c>
      <c r="AI75" s="600" t="str">
        <f ca="1">+IF(AK$46&lt;=$I75,$T75, IF(AK$46=$I75+1, $F75-$Q75-$T75*($I75-1), ""))</f>
        <v/>
      </c>
      <c r="AJ75" s="600"/>
      <c r="AK75" s="506">
        <f ca="1">IF(W75="",0,IF(AK$46&gt;$I75,0,1))</f>
        <v>0</v>
      </c>
      <c r="AL75" s="600" t="str">
        <f ca="1">+IF(AN$46&lt;=$I75,$T75, IF(AN$46=$I75+1, $F75-$Q75-$T75*($I75-1), ""))</f>
        <v/>
      </c>
      <c r="AM75" s="600"/>
      <c r="AN75" s="506">
        <f ca="1">IF(Z75="",0,IF(AN$46&gt;$I75,0,1))</f>
        <v>0</v>
      </c>
      <c r="AO75" s="600" t="str">
        <f ca="1">+IF(AQ$46&lt;=$I75,$T75, IF(AQ$46=$I75+1, $F75-$Q75-$T75*($I75-1), ""))</f>
        <v/>
      </c>
      <c r="AP75" s="600"/>
      <c r="AQ75" s="506">
        <f ca="1">IF(AC75="",0,IF(AQ$46&gt;$I75,0,1))</f>
        <v>0</v>
      </c>
      <c r="AR75" s="600" t="str">
        <f ca="1">+IF(AT$46&lt;=$I75,$T75, IF(AT$46=$I75+1, $F75-$Q75-$T75*($I75-1), ""))</f>
        <v/>
      </c>
      <c r="AS75" s="600"/>
      <c r="AT75" s="506">
        <f ca="1">IF(AF75="",0,IF(AT$46&gt;$I75,0,1))</f>
        <v>0</v>
      </c>
      <c r="AU75" s="600" t="str">
        <f ca="1">+IF(AW$46&lt;=$I75,$T75, IF(AW$46=$I75+1, $F75-$Q75-$T75*($I75-1), ""))</f>
        <v/>
      </c>
      <c r="AV75" s="600"/>
      <c r="AW75" s="506">
        <f ca="1">IF(AI75="",0,IF(AW$46&gt;$I75,0,1))</f>
        <v>0</v>
      </c>
      <c r="AX75" s="600" t="str">
        <f ca="1">+IF(AZ$46&lt;=$I75,$T75, IF(AZ$46=$I75+1, $F75-$Q75-$T75*($I75-1), ""))</f>
        <v/>
      </c>
      <c r="AY75" s="600"/>
      <c r="AZ75" s="506">
        <f ca="1">IF(AL75="",0,IF(AZ$46&gt;$I75,0,1))</f>
        <v>0</v>
      </c>
      <c r="BA75" s="600" t="str">
        <f ca="1">+IF(BC$46&lt;=$I75,$T75, IF(BC$46=$I75+1, $F75-$Q75-$T75*($I75-1), ""))</f>
        <v/>
      </c>
      <c r="BB75" s="600"/>
      <c r="BC75" s="506">
        <f ca="1">IF(AO75="",0,IF(BC$46&gt;$I75,0,1))</f>
        <v>0</v>
      </c>
      <c r="BD75" s="600" t="str">
        <f ca="1">+IF(BF$46&lt;=$I75,$T75, IF(BF$46=$I75+1, $F75-$Q75-$T75*($I75-1), ""))</f>
        <v/>
      </c>
      <c r="BE75" s="600"/>
      <c r="BF75" s="506">
        <f ca="1">IF(AR75="",0,IF(BF$46&gt;$I75,0,1))</f>
        <v>0</v>
      </c>
      <c r="BG75" s="600" t="str">
        <f ca="1">+IF(BI$46&lt;=$I75,$T75, IF(BI$46=$I75+1, $F75-$Q75-$T75*($I75-1), ""))</f>
        <v/>
      </c>
      <c r="BH75" s="600"/>
      <c r="BI75" s="506">
        <f ca="1">IF(AU75="",0,IF(BI$46&gt;$I75,0,1))</f>
        <v>0</v>
      </c>
      <c r="BJ75" s="600" t="str">
        <f ca="1">+IF(BL$46&lt;=$I75,$T75, IF(BL$46=$I75+1, $F75-$Q75-$T75*($I75-1), ""))</f>
        <v/>
      </c>
      <c r="BK75" s="600"/>
      <c r="BL75" s="507">
        <f ca="1">IF(AX75="",0,IF(BL$46&gt;$I75,0,1))</f>
        <v>0</v>
      </c>
      <c r="BM75" s="600" t="str">
        <f ca="1">+IF(BO$46&lt;=$I75,$T75, IF(BO$46=$I75+1, $F75-$Q75-$T75*($I75-1), ""))</f>
        <v/>
      </c>
      <c r="BN75" s="600"/>
      <c r="BO75" s="507">
        <f ca="1">IF(BA75="",0,IF(BO$46&gt;$I75,0,1))</f>
        <v>0</v>
      </c>
      <c r="BP75" s="600" t="str">
        <f ca="1">+IF(BR$46&lt;=$I75,$T75, IF(BR$46=$I75+1, $F75-$Q75-$T75*($I75-1), ""))</f>
        <v/>
      </c>
      <c r="BQ75" s="600"/>
      <c r="BR75" s="507">
        <f ca="1">IF(BD75="",0,IF(BR$46&gt;$I75,0,1))</f>
        <v>0</v>
      </c>
      <c r="BS75" s="600" t="str">
        <f ca="1">+IF(BU$46&lt;=$I75,$T75, IF(BU$46=$I75+1, $F75-$Q75-$T75*($I75-1), ""))</f>
        <v/>
      </c>
      <c r="BT75" s="600"/>
      <c r="BU75" s="507">
        <f ca="1">IF(BG75="",0,IF(BU$46&gt;$I75,0,1))</f>
        <v>0</v>
      </c>
      <c r="BV75" s="600" t="str">
        <f ca="1">+IF(BX$46&lt;=$I75,$T75, IF(BX$46=$I75+1, $F75-$Q75-$T75*($I75-1), ""))</f>
        <v/>
      </c>
      <c r="BW75" s="600"/>
      <c r="BX75" s="507">
        <f ca="1">IF(BJ75="",0,IF(BX$46&gt;$I75,0,1))</f>
        <v>0</v>
      </c>
      <c r="BY75" s="600" t="str">
        <f ca="1">+IF(CA$46&lt;=$I75,$T75, IF(CA$46=$I75+1, $F75-$Q75-$T75*($I75-1), ""))</f>
        <v/>
      </c>
      <c r="BZ75" s="600"/>
      <c r="CA75" s="507">
        <f ca="1">IF(BM75="",0,IF(CA$46&gt;$I75,0,1))</f>
        <v>0</v>
      </c>
      <c r="CB75" s="600" t="str">
        <f ca="1">+IF(CD$46&lt;=$I75,$T75, IF(CD$46=$I75+1, $F75-$Q75-$T75*($I75-1), ""))</f>
        <v/>
      </c>
      <c r="CC75" s="600"/>
      <c r="CD75" s="507">
        <f ca="1">IF(BP75="",0,IF(CD$46&gt;$I75,0,1))</f>
        <v>0</v>
      </c>
      <c r="CE75" s="392">
        <f>$CJ$47</f>
        <v>0.2</v>
      </c>
    </row>
    <row r="76" spans="1:83" ht="18.600000000000001" thickBot="1">
      <c r="A76" s="508"/>
      <c r="B76" s="508"/>
      <c r="C76" s="508"/>
      <c r="D76" s="505"/>
      <c r="E76" s="505"/>
      <c r="F76" s="510"/>
      <c r="G76" s="510"/>
      <c r="H76" s="510"/>
      <c r="I76" s="511"/>
      <c r="J76" s="511"/>
      <c r="K76" s="512"/>
      <c r="L76" s="512"/>
      <c r="M76" s="512"/>
      <c r="N76" s="512"/>
      <c r="O76" s="512"/>
      <c r="P76" s="512"/>
      <c r="Q76" s="512"/>
      <c r="R76" s="512"/>
      <c r="S76" s="505"/>
      <c r="T76" s="512"/>
      <c r="U76" s="512"/>
      <c r="V76" s="505"/>
      <c r="W76" s="512"/>
      <c r="X76" s="512"/>
      <c r="Y76" s="505"/>
      <c r="Z76" s="512"/>
      <c r="AA76" s="512"/>
      <c r="AB76" s="505"/>
      <c r="AC76" s="512"/>
      <c r="AD76" s="512"/>
      <c r="AE76" s="505"/>
      <c r="AF76" s="512"/>
      <c r="AG76" s="512"/>
      <c r="AH76" s="505"/>
      <c r="AI76" s="512"/>
      <c r="AJ76" s="512"/>
      <c r="AK76" s="505"/>
      <c r="AL76" s="512"/>
      <c r="AM76" s="512"/>
      <c r="AN76" s="505"/>
      <c r="AO76" s="512"/>
      <c r="AP76" s="512"/>
      <c r="AQ76" s="505"/>
      <c r="AR76" s="512"/>
      <c r="AS76" s="512"/>
      <c r="AT76" s="505"/>
      <c r="AU76" s="512"/>
      <c r="AV76" s="512"/>
      <c r="AW76" s="505"/>
      <c r="AX76" s="512"/>
      <c r="AY76" s="512"/>
      <c r="AZ76" s="505"/>
      <c r="BA76" s="512"/>
      <c r="BB76" s="512"/>
      <c r="BC76" s="505"/>
      <c r="BD76" s="512"/>
      <c r="BE76" s="512"/>
      <c r="BF76" s="505"/>
      <c r="BG76" s="512"/>
      <c r="BH76" s="512"/>
      <c r="BI76" s="505"/>
      <c r="BJ76" s="512"/>
      <c r="BK76" s="512"/>
      <c r="BL76" s="370"/>
      <c r="BM76" s="512"/>
      <c r="BN76" s="512"/>
      <c r="BO76" s="370"/>
      <c r="BP76" s="512"/>
      <c r="BQ76" s="512"/>
      <c r="BR76" s="370"/>
      <c r="BS76" s="512"/>
      <c r="BT76" s="512"/>
      <c r="BU76" s="370"/>
      <c r="BV76" s="512"/>
      <c r="BW76" s="512"/>
      <c r="BX76" s="370"/>
      <c r="BY76" s="512"/>
      <c r="BZ76" s="512"/>
      <c r="CA76" s="370"/>
      <c r="CB76" s="512"/>
      <c r="CC76" s="512"/>
      <c r="CD76" s="370"/>
      <c r="CE76" s="392"/>
    </row>
    <row r="77" spans="1:83" ht="18.600000000000001" thickTop="1">
      <c r="A77" s="612" t="str">
        <f>IF(AND('Data Input'!$L31&gt;0,'Data Input'!$J31&gt;0)=TRUE,'Data Input'!$J31,"")</f>
        <v/>
      </c>
      <c r="B77" s="612"/>
      <c r="C77" s="612"/>
      <c r="D77" s="610" t="str">
        <f>IF(A77="","", 'Data Input'!L31)</f>
        <v/>
      </c>
      <c r="E77" s="610"/>
      <c r="F77" s="609" t="str">
        <f>IFERROR(CEILING(D77*$CJ$46+2*$CJ$45+$CJ$44*(D77-1),0.01),"")</f>
        <v/>
      </c>
      <c r="G77" s="609"/>
      <c r="H77" s="609"/>
      <c r="I77" s="611" t="str">
        <f ca="1">IFERROR(IF(CEILING((F77-($I$42/3*2))/$I$42, 1)=0,2,CEILING((F77-($I$42/3*2))/$I$42, 1)+1),"")</f>
        <v/>
      </c>
      <c r="J77" s="611"/>
      <c r="K77" s="600" t="str">
        <f>IFERROR(IF(VLOOKUP('Dimension Tables'!$B$6,'Dimension Tables'!$B$9:$AP$23,36,FALSE)="Si",SQRT(POWER($T77,2)+POWER(IF($BE$10&gt;0,$BE$13,$BE$12),2))-0.12,""),"")</f>
        <v/>
      </c>
      <c r="L77" s="600"/>
      <c r="M77" s="600"/>
      <c r="N77" s="600" t="str">
        <f>IFERROR(IF(VLOOKUP('Dimension Tables'!$B$6,'Dimension Tables'!$B$9:$AP$23,37,FALSE)="Si",SQRT(POWER(T77,2)+POWER(MAX($BE$13:$BI$15),2))-0.12,""),"")</f>
        <v/>
      </c>
      <c r="O77" s="600"/>
      <c r="P77" s="600"/>
      <c r="Q77" s="600" t="str">
        <f ca="1">IFERROR(ROUNDUP(IF((F77-(I77-1)*$I$42)/2&lt;CE77,CE77, (F77-(I77-1)*$I$42)/2),2),"")</f>
        <v/>
      </c>
      <c r="R77" s="600"/>
      <c r="S77" s="506">
        <f>IF(A77="",0,IF(S$46&gt;$I77,0,1))</f>
        <v>0</v>
      </c>
      <c r="T77" s="600" t="str">
        <f>IF(A77="","",(IF(Q77&gt;CE77,$I$42,(F77-(Q77*2))/(I77-1))))</f>
        <v/>
      </c>
      <c r="U77" s="600"/>
      <c r="V77" s="506">
        <f>IF(D77="",0,IF(V$46&gt;$I77,0,1))</f>
        <v>0</v>
      </c>
      <c r="W77" s="600" t="str">
        <f ca="1">+IF(Y$46&lt;=$I77,$T77, IF(Y$46=$I77+1, $F77-$Q77-$T77*($I77-1), ""))</f>
        <v/>
      </c>
      <c r="X77" s="600"/>
      <c r="Y77" s="506">
        <f>IF(F77="",0,IF(Y$46&gt;$I77,0,1))</f>
        <v>0</v>
      </c>
      <c r="Z77" s="600" t="str">
        <f ca="1">+IF(AB$46&lt;=$I77,$T77, IF(AB$46=$I77+1, $F77-$Q77-$T77*($I77-1), ""))</f>
        <v/>
      </c>
      <c r="AA77" s="600"/>
      <c r="AB77" s="506">
        <f>IF($A77="",0,IF(AB$46&gt;$I77,0,1))</f>
        <v>0</v>
      </c>
      <c r="AC77" s="600" t="str">
        <f ca="1">+IF(AE$46&lt;=$I77,$T77, IF(AE$46=$I77+1, $F77-$Q77-$T77*($I77-1), ""))</f>
        <v/>
      </c>
      <c r="AD77" s="600"/>
      <c r="AE77" s="506">
        <f>IF($A77="",0,IF(AE$46&gt;$I77,0,1))</f>
        <v>0</v>
      </c>
      <c r="AF77" s="600" t="str">
        <f ca="1">+IF(AH$46&lt;=$I77,$T77, IF(AH$46=$I77+1, $F77-$Q77-$T77*($I77-1), ""))</f>
        <v/>
      </c>
      <c r="AG77" s="600"/>
      <c r="AH77" s="506">
        <f t="shared" ref="AH77:AH83" si="0">IF(T77="",0,IF(AH$46&gt;$I77,0,1))</f>
        <v>0</v>
      </c>
      <c r="AI77" s="600" t="str">
        <f ca="1">+IF(AK$46&lt;=$I77,$T77, IF(AK$46=$I77+1, $F77-$Q77-$T77*($I77-1), ""))</f>
        <v/>
      </c>
      <c r="AJ77" s="600"/>
      <c r="AK77" s="506">
        <f t="shared" ref="AK77:AK83" ca="1" si="1">IF(W77="",0,IF(AK$46&gt;$I77,0,1))</f>
        <v>0</v>
      </c>
      <c r="AL77" s="600" t="str">
        <f ca="1">+IF(AN$46&lt;=$I77,$T77, IF(AN$46=$I77+1, $F77-$Q77-$T77*($I77-1), ""))</f>
        <v/>
      </c>
      <c r="AM77" s="600"/>
      <c r="AN77" s="506">
        <f t="shared" ref="AN77:AN83" ca="1" si="2">IF(Z77="",0,IF(AN$46&gt;$I77,0,1))</f>
        <v>0</v>
      </c>
      <c r="AO77" s="600" t="str">
        <f ca="1">+IF(AQ$46&lt;=$I77,$T77, IF(AQ$46=$I77+1, $F77-$Q77-$T77*($I77-1), ""))</f>
        <v/>
      </c>
      <c r="AP77" s="600"/>
      <c r="AQ77" s="506">
        <f t="shared" ref="AQ77:AQ83" ca="1" si="3">IF(AC77="",0,IF(AQ$46&gt;$I77,0,1))</f>
        <v>0</v>
      </c>
      <c r="AR77" s="600" t="str">
        <f ca="1">+IF(AT$46&lt;=$I77,$T77, IF(AT$46=$I77+1, $F77-$Q77-$T77*($I77-1), ""))</f>
        <v/>
      </c>
      <c r="AS77" s="600"/>
      <c r="AT77" s="506">
        <f t="shared" ref="AT77:AT83" ca="1" si="4">IF(AF77="",0,IF(AT$46&gt;$I77,0,1))</f>
        <v>0</v>
      </c>
      <c r="AU77" s="600" t="str">
        <f ca="1">+IF(AW$46&lt;=$I77,$T77, IF(AW$46=$I77+1, $F77-$Q77-$T77*($I77-1), ""))</f>
        <v/>
      </c>
      <c r="AV77" s="600"/>
      <c r="AW77" s="506">
        <f t="shared" ref="AW77:AW83" ca="1" si="5">IF(AI77="",0,IF(AW$46&gt;$I77,0,1))</f>
        <v>0</v>
      </c>
      <c r="AX77" s="600" t="str">
        <f ca="1">+IF(AZ$46&lt;=$I77,$T77, IF(AZ$46=$I77+1, $F77-$Q77-$T77*($I77-1), ""))</f>
        <v/>
      </c>
      <c r="AY77" s="600"/>
      <c r="AZ77" s="506">
        <f t="shared" ref="AZ77:AZ83" ca="1" si="6">IF(AL77="",0,IF(AZ$46&gt;$I77,0,1))</f>
        <v>0</v>
      </c>
      <c r="BA77" s="600" t="str">
        <f ca="1">+IF(BC$46&lt;=$I77,$T77, IF(BC$46=$I77+1, $F77-$Q77-$T77*($I77-1), ""))</f>
        <v/>
      </c>
      <c r="BB77" s="600"/>
      <c r="BC77" s="506">
        <f t="shared" ref="BC77:BC83" ca="1" si="7">IF(AO77="",0,IF(BC$46&gt;$I77,0,1))</f>
        <v>0</v>
      </c>
      <c r="BD77" s="600" t="str">
        <f ca="1">+IF(BF$46&lt;=$I77,$T77, IF(BF$46=$I77+1, $F77-$Q77-$T77*($I77-1), ""))</f>
        <v/>
      </c>
      <c r="BE77" s="600"/>
      <c r="BF77" s="506">
        <f t="shared" ref="BF77:BF83" ca="1" si="8">IF(AR77="",0,IF(BF$46&gt;$I77,0,1))</f>
        <v>0</v>
      </c>
      <c r="BG77" s="600" t="str">
        <f ca="1">+IF(BI$46&lt;=$I77,$T77, IF(BI$46=$I77+1, $F77-$Q77-$T77*($I77-1), ""))</f>
        <v/>
      </c>
      <c r="BH77" s="600"/>
      <c r="BI77" s="506">
        <f t="shared" ref="BI77:BI83" ca="1" si="9">IF(AU77="",0,IF(BI$46&gt;$I77,0,1))</f>
        <v>0</v>
      </c>
      <c r="BJ77" s="600" t="str">
        <f ca="1">+IF(BL$46&lt;=$I77,$T77, IF(BL$46=$I77+1, $F77-$Q77-$T77*($I77-1), ""))</f>
        <v/>
      </c>
      <c r="BK77" s="600"/>
      <c r="BL77" s="507">
        <f t="shared" ref="BL77:BL83" ca="1" si="10">IF(AX77="",0,IF(BL$46&gt;$I77,0,1))</f>
        <v>0</v>
      </c>
      <c r="BM77" s="600" t="str">
        <f ca="1">+IF(BO$46&lt;=$I77,$T77, IF(BO$46=$I77+1, $F77-$Q77-$T77*($I77-1), ""))</f>
        <v/>
      </c>
      <c r="BN77" s="600"/>
      <c r="BO77" s="507">
        <f ca="1">IF(BA77="",0,IF(BO$46&gt;$I77,0,1))</f>
        <v>0</v>
      </c>
      <c r="BP77" s="600" t="str">
        <f ca="1">+IF(BR$46&lt;=$I77,$T77, IF(BR$46=$I77+1, $F77-$Q77-$T77*($I77-1), ""))</f>
        <v/>
      </c>
      <c r="BQ77" s="600"/>
      <c r="BR77" s="507">
        <f ca="1">IF(BD77="",0,IF(BR$46&gt;$I77,0,1))</f>
        <v>0</v>
      </c>
      <c r="BS77" s="600" t="str">
        <f ca="1">+IF(BU$46&lt;=$I77,$T77, IF(BU$46=$I77+1, $F77-$Q77-$T77*($I77-1), ""))</f>
        <v/>
      </c>
      <c r="BT77" s="600"/>
      <c r="BU77" s="507">
        <f ca="1">IF(BG77="",0,IF(BU$46&gt;$I77,0,1))</f>
        <v>0</v>
      </c>
      <c r="BV77" s="600" t="str">
        <f ca="1">+IF(BX$46&lt;=$I77,$T77, IF(BX$46=$I77+1, $F77-$Q77-$T77*($I77-1), ""))</f>
        <v/>
      </c>
      <c r="BW77" s="600"/>
      <c r="BX77" s="507">
        <f ca="1">IF(BJ77="",0,IF(BX$46&gt;$I77,0,1))</f>
        <v>0</v>
      </c>
      <c r="BY77" s="600" t="str">
        <f ca="1">+IF(CA$46&lt;=$I77,$T77, IF(CA$46=$I77+1, $F77-$Q77-$T77*($I77-1), ""))</f>
        <v/>
      </c>
      <c r="BZ77" s="600"/>
      <c r="CA77" s="507">
        <f ca="1">IF(BM77="",0,IF(CA$46&gt;$I77,0,1))</f>
        <v>0</v>
      </c>
      <c r="CB77" s="600" t="str">
        <f ca="1">+IF(CD$46&lt;=$I77,$T77, IF(CD$46=$I77+1, $F77-$Q77-$T77*($I77-1), ""))</f>
        <v/>
      </c>
      <c r="CC77" s="600"/>
      <c r="CD77" s="507">
        <f ca="1">IF(BP77="",0,IF(CD$46&gt;$I77,0,1))</f>
        <v>0</v>
      </c>
      <c r="CE77" s="392">
        <f>$CJ$47</f>
        <v>0.2</v>
      </c>
    </row>
    <row r="78" spans="1:83" ht="18.600000000000001" thickBot="1">
      <c r="A78" s="508"/>
      <c r="B78" s="508"/>
      <c r="C78" s="508"/>
      <c r="D78" s="505"/>
      <c r="E78" s="505"/>
      <c r="F78" s="510"/>
      <c r="G78" s="510"/>
      <c r="H78" s="510"/>
      <c r="I78" s="511"/>
      <c r="J78" s="511"/>
      <c r="K78" s="512"/>
      <c r="L78" s="512"/>
      <c r="M78" s="512"/>
      <c r="N78" s="512"/>
      <c r="O78" s="512"/>
      <c r="P78" s="512"/>
      <c r="Q78" s="512"/>
      <c r="R78" s="512"/>
      <c r="S78" s="505"/>
      <c r="T78" s="512"/>
      <c r="U78" s="512"/>
      <c r="V78" s="505"/>
      <c r="W78" s="512"/>
      <c r="X78" s="512"/>
      <c r="Y78" s="505"/>
      <c r="Z78" s="512"/>
      <c r="AA78" s="512"/>
      <c r="AB78" s="505"/>
      <c r="AC78" s="512"/>
      <c r="AD78" s="512"/>
      <c r="AE78" s="505"/>
      <c r="AF78" s="512"/>
      <c r="AG78" s="512"/>
      <c r="AH78" s="505"/>
      <c r="AI78" s="512"/>
      <c r="AJ78" s="512"/>
      <c r="AK78" s="505"/>
      <c r="AL78" s="512"/>
      <c r="AM78" s="512"/>
      <c r="AN78" s="505"/>
      <c r="AO78" s="512"/>
      <c r="AP78" s="512"/>
      <c r="AQ78" s="505"/>
      <c r="AR78" s="512"/>
      <c r="AS78" s="512"/>
      <c r="AT78" s="505"/>
      <c r="AU78" s="512"/>
      <c r="AV78" s="512"/>
      <c r="AW78" s="505"/>
      <c r="AX78" s="512"/>
      <c r="AY78" s="512"/>
      <c r="AZ78" s="505"/>
      <c r="BA78" s="512"/>
      <c r="BB78" s="512"/>
      <c r="BC78" s="505"/>
      <c r="BD78" s="512"/>
      <c r="BE78" s="512"/>
      <c r="BF78" s="505"/>
      <c r="BG78" s="512"/>
      <c r="BH78" s="512"/>
      <c r="BI78" s="505"/>
      <c r="BJ78" s="512"/>
      <c r="BK78" s="512"/>
      <c r="BL78" s="370"/>
      <c r="BM78" s="512"/>
      <c r="BN78" s="512"/>
      <c r="BO78" s="370"/>
      <c r="BP78" s="512"/>
      <c r="BQ78" s="512"/>
      <c r="BR78" s="370"/>
      <c r="BS78" s="512"/>
      <c r="BT78" s="512"/>
      <c r="BU78" s="370"/>
      <c r="BV78" s="512"/>
      <c r="BW78" s="512"/>
      <c r="BX78" s="370"/>
      <c r="BY78" s="512"/>
      <c r="BZ78" s="512"/>
      <c r="CA78" s="370"/>
      <c r="CB78" s="512"/>
      <c r="CC78" s="512"/>
      <c r="CD78" s="370"/>
      <c r="CE78" s="392"/>
    </row>
    <row r="79" spans="1:83" ht="18.600000000000001" thickTop="1">
      <c r="A79" s="612" t="str">
        <f>IF(AND('Data Input'!$L32&gt;0,'Data Input'!$J32&gt;0)=TRUE,'Data Input'!$J32,"")</f>
        <v/>
      </c>
      <c r="B79" s="612"/>
      <c r="C79" s="612"/>
      <c r="D79" s="610" t="str">
        <f>IF(A79="","", 'Data Input'!L32)</f>
        <v/>
      </c>
      <c r="E79" s="610"/>
      <c r="F79" s="609" t="str">
        <f>IFERROR(CEILING(D79*$CJ$46+2*$CJ$45+$CJ$44*(D79-1),0.01),"")</f>
        <v/>
      </c>
      <c r="G79" s="609"/>
      <c r="H79" s="609"/>
      <c r="I79" s="611" t="str">
        <f ca="1">IFERROR(IF(CEILING((F79-($I$42/3*2))/$I$42, 1)=0,2,CEILING((F79-($I$42/3*2))/$I$42, 1)+1),"")</f>
        <v/>
      </c>
      <c r="J79" s="611"/>
      <c r="K79" s="600" t="str">
        <f>IFERROR(IF(VLOOKUP('Dimension Tables'!$B$6,'Dimension Tables'!$B$9:$AP$23,36,FALSE)="Si",SQRT(POWER($T79,2)+POWER(IF($BE$10&gt;0,$BE$13,$BE$12),2))-0.12,""),"")</f>
        <v/>
      </c>
      <c r="L79" s="600"/>
      <c r="M79" s="600"/>
      <c r="N79" s="600" t="str">
        <f>IFERROR(IF(VLOOKUP('Dimension Tables'!$B$6,'Dimension Tables'!$B$9:$AP$23,37,FALSE)="Si",SQRT(POWER(T79,2)+POWER(MAX($BE$13:$BI$15),2))-0.12,""),"")</f>
        <v/>
      </c>
      <c r="O79" s="600"/>
      <c r="P79" s="600"/>
      <c r="Q79" s="600" t="str">
        <f ca="1">IFERROR(ROUNDUP(IF((F79-(I79-1)*$I$42)/2&lt;CE79,CE79, (F79-(I79-1)*$I$42)/2),2),"")</f>
        <v/>
      </c>
      <c r="R79" s="600"/>
      <c r="S79" s="506">
        <f>IF(A79="",0,IF(S$46&gt;$I79,0,1))</f>
        <v>0</v>
      </c>
      <c r="T79" s="600" t="str">
        <f>IF(A79="","",(IF(Q79&gt;CE79,$I$42,(F79-(Q79*2))/(I79-1))))</f>
        <v/>
      </c>
      <c r="U79" s="600"/>
      <c r="V79" s="506">
        <f>IF(D79="",0,IF(V$46&gt;$I79,0,1))</f>
        <v>0</v>
      </c>
      <c r="W79" s="600" t="str">
        <f ca="1">+IF(Y$46&lt;=$I79,$T79, IF(Y$46=$I79+1, $F79-$Q79-$T79*($I79-1), ""))</f>
        <v/>
      </c>
      <c r="X79" s="600"/>
      <c r="Y79" s="506">
        <f>IF(F79="",0,IF(Y$46&gt;$I79,0,1))</f>
        <v>0</v>
      </c>
      <c r="Z79" s="600" t="str">
        <f ca="1">+IF(AB$46&lt;=$I79,$T79, IF(AB$46=$I79+1, $F79-$Q79-$T79*($I79-1), ""))</f>
        <v/>
      </c>
      <c r="AA79" s="600"/>
      <c r="AB79" s="506">
        <f>IF($A79="",0,IF(AB$46&gt;$I79,0,1))</f>
        <v>0</v>
      </c>
      <c r="AC79" s="600" t="str">
        <f ca="1">+IF(AE$46&lt;=$I79,$T79, IF(AE$46=$I79+1, $F79-$Q79-$T79*($I79-1), ""))</f>
        <v/>
      </c>
      <c r="AD79" s="600"/>
      <c r="AE79" s="506">
        <f>IF($A79="",0,IF(AE$46&gt;$I79,0,1))</f>
        <v>0</v>
      </c>
      <c r="AF79" s="600" t="str">
        <f ca="1">+IF(AH$46&lt;=$I79,$T79, IF(AH$46=$I79+1, $F79-$Q79-$T79*($I79-1), ""))</f>
        <v/>
      </c>
      <c r="AG79" s="600"/>
      <c r="AH79" s="506">
        <f t="shared" si="0"/>
        <v>0</v>
      </c>
      <c r="AI79" s="600" t="str">
        <f ca="1">+IF(AK$46&lt;=$I79,$T79, IF(AK$46=$I79+1, $F79-$Q79-$T79*($I79-1), ""))</f>
        <v/>
      </c>
      <c r="AJ79" s="600"/>
      <c r="AK79" s="506">
        <f t="shared" ca="1" si="1"/>
        <v>0</v>
      </c>
      <c r="AL79" s="600" t="str">
        <f ca="1">+IF(AN$46&lt;=$I79,$T79, IF(AN$46=$I79+1, $F79-$Q79-$T79*($I79-1), ""))</f>
        <v/>
      </c>
      <c r="AM79" s="600"/>
      <c r="AN79" s="506">
        <f t="shared" ca="1" si="2"/>
        <v>0</v>
      </c>
      <c r="AO79" s="600" t="str">
        <f ca="1">+IF(AQ$46&lt;=$I79,$T79, IF(AQ$46=$I79+1, $F79-$Q79-$T79*($I79-1), ""))</f>
        <v/>
      </c>
      <c r="AP79" s="600"/>
      <c r="AQ79" s="506">
        <f t="shared" ca="1" si="3"/>
        <v>0</v>
      </c>
      <c r="AR79" s="600" t="str">
        <f ca="1">+IF(AT$46&lt;=$I79,$T79, IF(AT$46=$I79+1, $F79-$Q79-$T79*($I79-1), ""))</f>
        <v/>
      </c>
      <c r="AS79" s="600"/>
      <c r="AT79" s="506">
        <f t="shared" ca="1" si="4"/>
        <v>0</v>
      </c>
      <c r="AU79" s="600" t="str">
        <f ca="1">+IF(AW$46&lt;=$I79,$T79, IF(AW$46=$I79+1, $F79-$Q79-$T79*($I79-1), ""))</f>
        <v/>
      </c>
      <c r="AV79" s="600"/>
      <c r="AW79" s="506">
        <f t="shared" ca="1" si="5"/>
        <v>0</v>
      </c>
      <c r="AX79" s="600" t="str">
        <f ca="1">+IF(AZ$46&lt;=$I79,$T79, IF(AZ$46=$I79+1, $F79-$Q79-$T79*($I79-1), ""))</f>
        <v/>
      </c>
      <c r="AY79" s="600"/>
      <c r="AZ79" s="506">
        <f t="shared" ca="1" si="6"/>
        <v>0</v>
      </c>
      <c r="BA79" s="600" t="str">
        <f ca="1">+IF(BC$46&lt;=$I79,$T79, IF(BC$46=$I79+1, $F79-$Q79-$T79*($I79-1), ""))</f>
        <v/>
      </c>
      <c r="BB79" s="600"/>
      <c r="BC79" s="506">
        <f t="shared" ca="1" si="7"/>
        <v>0</v>
      </c>
      <c r="BD79" s="600" t="str">
        <f ca="1">+IF(BF$46&lt;=$I79,$T79, IF(BF$46=$I79+1, $F79-$Q79-$T79*($I79-1), ""))</f>
        <v/>
      </c>
      <c r="BE79" s="600"/>
      <c r="BF79" s="506">
        <f t="shared" ca="1" si="8"/>
        <v>0</v>
      </c>
      <c r="BG79" s="600" t="str">
        <f ca="1">+IF(BI$46&lt;=$I79,$T79, IF(BI$46=$I79+1, $F79-$Q79-$T79*($I79-1), ""))</f>
        <v/>
      </c>
      <c r="BH79" s="600"/>
      <c r="BI79" s="506">
        <f t="shared" ca="1" si="9"/>
        <v>0</v>
      </c>
      <c r="BJ79" s="600" t="str">
        <f ca="1">+IF(BL$46&lt;=$I79,$T79, IF(BL$46=$I79+1, $F79-$Q79-$T79*($I79-1), ""))</f>
        <v/>
      </c>
      <c r="BK79" s="600"/>
      <c r="BL79" s="507">
        <f t="shared" ca="1" si="10"/>
        <v>0</v>
      </c>
      <c r="BM79" s="600" t="str">
        <f ca="1">+IF(BO$46&lt;=$I79,$T79, IF(BO$46=$I79+1, $F79-$Q79-$T79*($I79-1), ""))</f>
        <v/>
      </c>
      <c r="BN79" s="600"/>
      <c r="BO79" s="507">
        <f ca="1">IF(BA79="",0,IF(BO$46&gt;$I79,0,1))</f>
        <v>0</v>
      </c>
      <c r="BP79" s="600" t="str">
        <f ca="1">+IF(BR$46&lt;=$I79,$T79, IF(BR$46=$I79+1, $F79-$Q79-$T79*($I79-1), ""))</f>
        <v/>
      </c>
      <c r="BQ79" s="600"/>
      <c r="BR79" s="507">
        <f ca="1">IF(BD79="",0,IF(BR$46&gt;$I79,0,1))</f>
        <v>0</v>
      </c>
      <c r="BS79" s="600" t="str">
        <f ca="1">+IF(BU$46&lt;=$I79,$T79, IF(BU$46=$I79+1, $F79-$Q79-$T79*($I79-1), ""))</f>
        <v/>
      </c>
      <c r="BT79" s="600"/>
      <c r="BU79" s="507">
        <f ca="1">IF(BG79="",0,IF(BU$46&gt;$I79,0,1))</f>
        <v>0</v>
      </c>
      <c r="BV79" s="600" t="str">
        <f ca="1">+IF(BX$46&lt;=$I79,$T79, IF(BX$46=$I79+1, $F79-$Q79-$T79*($I79-1), ""))</f>
        <v/>
      </c>
      <c r="BW79" s="600"/>
      <c r="BX79" s="507">
        <f ca="1">IF(BJ79="",0,IF(BX$46&gt;$I79,0,1))</f>
        <v>0</v>
      </c>
      <c r="BY79" s="600" t="str">
        <f ca="1">+IF(CA$46&lt;=$I79,$T79, IF(CA$46=$I79+1, $F79-$Q79-$T79*($I79-1), ""))</f>
        <v/>
      </c>
      <c r="BZ79" s="600"/>
      <c r="CA79" s="507">
        <f ca="1">IF(BM79="",0,IF(CA$46&gt;$I79,0,1))</f>
        <v>0</v>
      </c>
      <c r="CB79" s="600" t="str">
        <f ca="1">+IF(CD$46&lt;=$I79,$T79, IF(CD$46=$I79+1, $F79-$Q79-$T79*($I79-1), ""))</f>
        <v/>
      </c>
      <c r="CC79" s="600"/>
      <c r="CD79" s="507">
        <f ca="1">IF(BP79="",0,IF(CD$46&gt;$I79,0,1))</f>
        <v>0</v>
      </c>
      <c r="CE79" s="392">
        <f>$CJ$47</f>
        <v>0.2</v>
      </c>
    </row>
    <row r="80" spans="1:83" ht="18.600000000000001" thickBot="1">
      <c r="A80" s="508"/>
      <c r="B80" s="508"/>
      <c r="C80" s="508"/>
      <c r="D80" s="505"/>
      <c r="E80" s="505"/>
      <c r="F80" s="510"/>
      <c r="G80" s="510"/>
      <c r="H80" s="510"/>
      <c r="I80" s="511"/>
      <c r="J80" s="511"/>
      <c r="K80" s="512"/>
      <c r="L80" s="512"/>
      <c r="M80" s="512"/>
      <c r="N80" s="512"/>
      <c r="O80" s="512"/>
      <c r="P80" s="512"/>
      <c r="Q80" s="512"/>
      <c r="R80" s="512"/>
      <c r="S80" s="505"/>
      <c r="T80" s="512"/>
      <c r="U80" s="512"/>
      <c r="V80" s="505"/>
      <c r="W80" s="512"/>
      <c r="X80" s="512"/>
      <c r="Y80" s="505"/>
      <c r="Z80" s="512"/>
      <c r="AA80" s="512"/>
      <c r="AB80" s="505"/>
      <c r="AC80" s="512"/>
      <c r="AD80" s="512"/>
      <c r="AE80" s="505"/>
      <c r="AF80" s="512"/>
      <c r="AG80" s="512"/>
      <c r="AH80" s="505"/>
      <c r="AI80" s="512"/>
      <c r="AJ80" s="512"/>
      <c r="AK80" s="505"/>
      <c r="AL80" s="512"/>
      <c r="AM80" s="512"/>
      <c r="AN80" s="505"/>
      <c r="AO80" s="512"/>
      <c r="AP80" s="512"/>
      <c r="AQ80" s="505"/>
      <c r="AR80" s="512"/>
      <c r="AS80" s="512"/>
      <c r="AT80" s="505"/>
      <c r="AU80" s="512"/>
      <c r="AV80" s="512"/>
      <c r="AW80" s="505"/>
      <c r="AX80" s="512"/>
      <c r="AY80" s="512"/>
      <c r="AZ80" s="505"/>
      <c r="BA80" s="512"/>
      <c r="BB80" s="512"/>
      <c r="BC80" s="505"/>
      <c r="BD80" s="512"/>
      <c r="BE80" s="512"/>
      <c r="BF80" s="505"/>
      <c r="BG80" s="512"/>
      <c r="BH80" s="512"/>
      <c r="BI80" s="505"/>
      <c r="BJ80" s="512"/>
      <c r="BK80" s="512"/>
      <c r="BL80" s="370"/>
      <c r="BM80" s="512"/>
      <c r="BN80" s="512"/>
      <c r="BO80" s="370"/>
      <c r="BP80" s="512"/>
      <c r="BQ80" s="512"/>
      <c r="BR80" s="370"/>
      <c r="BS80" s="512"/>
      <c r="BT80" s="512"/>
      <c r="BU80" s="370"/>
      <c r="BV80" s="512"/>
      <c r="BW80" s="512"/>
      <c r="BX80" s="370"/>
      <c r="BY80" s="512"/>
      <c r="BZ80" s="512"/>
      <c r="CA80" s="370"/>
      <c r="CB80" s="512"/>
      <c r="CC80" s="512"/>
      <c r="CD80" s="370"/>
      <c r="CE80" s="392"/>
    </row>
    <row r="81" spans="1:83" ht="18.600000000000001" thickTop="1">
      <c r="A81" s="612" t="str">
        <f>IF(AND('Data Input'!$L33&gt;0,'Data Input'!$J33&gt;0)=TRUE,'Data Input'!$J33,"")</f>
        <v/>
      </c>
      <c r="B81" s="612"/>
      <c r="C81" s="612"/>
      <c r="D81" s="610" t="str">
        <f>IF(A81="","", 'Data Input'!L33)</f>
        <v/>
      </c>
      <c r="E81" s="610"/>
      <c r="F81" s="609" t="str">
        <f>IFERROR(CEILING(D81*$CJ$46+2*$CJ$45+$CJ$44*(D81-1),0.01),"")</f>
        <v/>
      </c>
      <c r="G81" s="609"/>
      <c r="H81" s="609"/>
      <c r="I81" s="611" t="str">
        <f ca="1">IFERROR(IF(CEILING((F81-($I$42/3*2))/$I$42, 1)=0,2,CEILING((F81-($I$42/3*2))/$I$42, 1)+1),"")</f>
        <v/>
      </c>
      <c r="J81" s="611"/>
      <c r="K81" s="600" t="str">
        <f>IFERROR(IF(VLOOKUP('Dimension Tables'!$B$6,'Dimension Tables'!$B$9:$AP$23,36,FALSE)="Si",SQRT(POWER($T81,2)+POWER(IF($BE$10&gt;0,$BE$13,$BE$12),2))-0.12,""),"")</f>
        <v/>
      </c>
      <c r="L81" s="600"/>
      <c r="M81" s="600"/>
      <c r="N81" s="600" t="str">
        <f>IFERROR(IF(VLOOKUP('Dimension Tables'!$B$6,'Dimension Tables'!$B$9:$AP$23,37,FALSE)="Si",SQRT(POWER(T81,2)+POWER(MAX($BE$13:$BI$15),2))-0.12,""),"")</f>
        <v/>
      </c>
      <c r="O81" s="600"/>
      <c r="P81" s="600"/>
      <c r="Q81" s="600" t="str">
        <f ca="1">IFERROR(ROUNDUP(IF((F81-(I81-1)*$I$42)/2&lt;CE81,CE81, (F81-(I81-1)*$I$42)/2),2),"")</f>
        <v/>
      </c>
      <c r="R81" s="600"/>
      <c r="S81" s="506">
        <f>IF(A81="",0,IF(S$46&gt;$I81,0,1))</f>
        <v>0</v>
      </c>
      <c r="T81" s="600" t="str">
        <f>IF(A81="","",(IF(Q81&gt;CE81,$I$42,(F81-(Q81*2))/(I81-1))))</f>
        <v/>
      </c>
      <c r="U81" s="600"/>
      <c r="V81" s="506">
        <f>IF(D81="",0,IF(V$46&gt;$I81,0,1))</f>
        <v>0</v>
      </c>
      <c r="W81" s="600" t="str">
        <f ca="1">+IF(Y$46&lt;=$I81,$T81, IF(Y$46=$I81+1, $F81-$Q81-$T81*($I81-1), ""))</f>
        <v/>
      </c>
      <c r="X81" s="600"/>
      <c r="Y81" s="506">
        <f>IF(F81="",0,IF(Y$46&gt;$I81,0,1))</f>
        <v>0</v>
      </c>
      <c r="Z81" s="600" t="str">
        <f ca="1">+IF(AB$46&lt;=$I81,$T81, IF(AB$46=$I81+1, $F81-$Q81-$T81*($I81-1), ""))</f>
        <v/>
      </c>
      <c r="AA81" s="600"/>
      <c r="AB81" s="506">
        <f>IF($A81="",0,IF(AB$46&gt;$I81,0,1))</f>
        <v>0</v>
      </c>
      <c r="AC81" s="600" t="str">
        <f ca="1">+IF(AE$46&lt;=$I81,$T81, IF(AE$46=$I81+1, $F81-$Q81-$T81*($I81-1), ""))</f>
        <v/>
      </c>
      <c r="AD81" s="600"/>
      <c r="AE81" s="506">
        <f>IF($A81="",0,IF(AE$46&gt;$I81,0,1))</f>
        <v>0</v>
      </c>
      <c r="AF81" s="600" t="str">
        <f ca="1">+IF(AH$46&lt;=$I81,$T81, IF(AH$46=$I81+1, $F81-$Q81-$T81*($I81-1), ""))</f>
        <v/>
      </c>
      <c r="AG81" s="600"/>
      <c r="AH81" s="506">
        <f t="shared" si="0"/>
        <v>0</v>
      </c>
      <c r="AI81" s="600" t="str">
        <f ca="1">+IF(AK$46&lt;=$I81,$T81, IF(AK$46=$I81+1, $F81-$Q81-$T81*($I81-1), ""))</f>
        <v/>
      </c>
      <c r="AJ81" s="600"/>
      <c r="AK81" s="506">
        <f t="shared" ca="1" si="1"/>
        <v>0</v>
      </c>
      <c r="AL81" s="600" t="str">
        <f ca="1">+IF(AN$46&lt;=$I81,$T81, IF(AN$46=$I81+1, $F81-$Q81-$T81*($I81-1), ""))</f>
        <v/>
      </c>
      <c r="AM81" s="600"/>
      <c r="AN81" s="506">
        <f t="shared" ca="1" si="2"/>
        <v>0</v>
      </c>
      <c r="AO81" s="600" t="str">
        <f ca="1">+IF(AQ$46&lt;=$I81,$T81, IF(AQ$46=$I81+1, $F81-$Q81-$T81*($I81-1), ""))</f>
        <v/>
      </c>
      <c r="AP81" s="600"/>
      <c r="AQ81" s="506">
        <f t="shared" ca="1" si="3"/>
        <v>0</v>
      </c>
      <c r="AR81" s="600" t="str">
        <f ca="1">+IF(AT$46&lt;=$I81,$T81, IF(AT$46=$I81+1, $F81-$Q81-$T81*($I81-1), ""))</f>
        <v/>
      </c>
      <c r="AS81" s="600"/>
      <c r="AT81" s="506">
        <f t="shared" ca="1" si="4"/>
        <v>0</v>
      </c>
      <c r="AU81" s="600" t="str">
        <f ca="1">+IF(AW$46&lt;=$I81,$T81, IF(AW$46=$I81+1, $F81-$Q81-$T81*($I81-1), ""))</f>
        <v/>
      </c>
      <c r="AV81" s="600"/>
      <c r="AW81" s="506">
        <f t="shared" ca="1" si="5"/>
        <v>0</v>
      </c>
      <c r="AX81" s="600" t="str">
        <f ca="1">+IF(AZ$46&lt;=$I81,$T81, IF(AZ$46=$I81+1, $F81-$Q81-$T81*($I81-1), ""))</f>
        <v/>
      </c>
      <c r="AY81" s="600"/>
      <c r="AZ81" s="506">
        <f t="shared" ca="1" si="6"/>
        <v>0</v>
      </c>
      <c r="BA81" s="600" t="str">
        <f ca="1">+IF(BC$46&lt;=$I81,$T81, IF(BC$46=$I81+1, $F81-$Q81-$T81*($I81-1), ""))</f>
        <v/>
      </c>
      <c r="BB81" s="600"/>
      <c r="BC81" s="506">
        <f t="shared" ca="1" si="7"/>
        <v>0</v>
      </c>
      <c r="BD81" s="600" t="str">
        <f ca="1">+IF(BF$46&lt;=$I81,$T81, IF(BF$46=$I81+1, $F81-$Q81-$T81*($I81-1), ""))</f>
        <v/>
      </c>
      <c r="BE81" s="600"/>
      <c r="BF81" s="506">
        <f t="shared" ca="1" si="8"/>
        <v>0</v>
      </c>
      <c r="BG81" s="600" t="str">
        <f ca="1">+IF(BI$46&lt;=$I81,$T81, IF(BI$46=$I81+1, $F81-$Q81-$T81*($I81-1), ""))</f>
        <v/>
      </c>
      <c r="BH81" s="600"/>
      <c r="BI81" s="506">
        <f t="shared" ca="1" si="9"/>
        <v>0</v>
      </c>
      <c r="BJ81" s="600" t="str">
        <f ca="1">+IF(BL$46&lt;=$I81,$T81, IF(BL$46=$I81+1, $F81-$Q81-$T81*($I81-1), ""))</f>
        <v/>
      </c>
      <c r="BK81" s="600"/>
      <c r="BL81" s="507">
        <f t="shared" ca="1" si="10"/>
        <v>0</v>
      </c>
      <c r="BM81" s="600" t="str">
        <f ca="1">+IF(BO$46&lt;=$I81,$T81, IF(BO$46=$I81+1, $F81-$Q81-$T81*($I81-1), ""))</f>
        <v/>
      </c>
      <c r="BN81" s="600"/>
      <c r="BO81" s="507">
        <f ca="1">IF(BA81="",0,IF(BO$46&gt;$I81,0,1))</f>
        <v>0</v>
      </c>
      <c r="BP81" s="600" t="str">
        <f ca="1">+IF(BR$46&lt;=$I81,$T81, IF(BR$46=$I81+1, $F81-$Q81-$T81*($I81-1), ""))</f>
        <v/>
      </c>
      <c r="BQ81" s="600"/>
      <c r="BR81" s="507">
        <f ca="1">IF(BD81="",0,IF(BR$46&gt;$I81,0,1))</f>
        <v>0</v>
      </c>
      <c r="BS81" s="600" t="str">
        <f ca="1">+IF(BU$46&lt;=$I81,$T81, IF(BU$46=$I81+1, $F81-$Q81-$T81*($I81-1), ""))</f>
        <v/>
      </c>
      <c r="BT81" s="600"/>
      <c r="BU81" s="507">
        <f ca="1">IF(BG81="",0,IF(BU$46&gt;$I81,0,1))</f>
        <v>0</v>
      </c>
      <c r="BV81" s="600" t="str">
        <f ca="1">+IF(BX$46&lt;=$I81,$T81, IF(BX$46=$I81+1, $F81-$Q81-$T81*($I81-1), ""))</f>
        <v/>
      </c>
      <c r="BW81" s="600"/>
      <c r="BX81" s="507">
        <f ca="1">IF(BJ81="",0,IF(BX$46&gt;$I81,0,1))</f>
        <v>0</v>
      </c>
      <c r="BY81" s="600" t="str">
        <f ca="1">+IF(CA$46&lt;=$I81,$T81, IF(CA$46=$I81+1, $F81-$Q81-$T81*($I81-1), ""))</f>
        <v/>
      </c>
      <c r="BZ81" s="600"/>
      <c r="CA81" s="507">
        <f ca="1">IF(BM81="",0,IF(CA$46&gt;$I81,0,1))</f>
        <v>0</v>
      </c>
      <c r="CB81" s="600" t="str">
        <f ca="1">+IF(CD$46&lt;=$I81,$T81, IF(CD$46=$I81+1, $F81-$Q81-$T81*($I81-1), ""))</f>
        <v/>
      </c>
      <c r="CC81" s="600"/>
      <c r="CD81" s="507">
        <f ca="1">IF(BP81="",0,IF(CD$46&gt;$I81,0,1))</f>
        <v>0</v>
      </c>
      <c r="CE81" s="392">
        <f>$CJ$47</f>
        <v>0.2</v>
      </c>
    </row>
    <row r="82" spans="1:83" ht="18.600000000000001" thickBot="1">
      <c r="A82" s="508"/>
      <c r="B82" s="508"/>
      <c r="C82" s="508"/>
      <c r="D82" s="505"/>
      <c r="E82" s="505"/>
      <c r="F82" s="510"/>
      <c r="G82" s="510"/>
      <c r="H82" s="510"/>
      <c r="I82" s="511"/>
      <c r="J82" s="511"/>
      <c r="K82" s="512"/>
      <c r="L82" s="512"/>
      <c r="M82" s="512"/>
      <c r="N82" s="512"/>
      <c r="O82" s="512"/>
      <c r="P82" s="512"/>
      <c r="Q82" s="512"/>
      <c r="R82" s="512"/>
      <c r="S82" s="505"/>
      <c r="T82" s="512"/>
      <c r="U82" s="512"/>
      <c r="V82" s="505"/>
      <c r="W82" s="512"/>
      <c r="X82" s="512"/>
      <c r="Y82" s="505"/>
      <c r="Z82" s="512"/>
      <c r="AA82" s="512"/>
      <c r="AB82" s="505"/>
      <c r="AC82" s="512"/>
      <c r="AD82" s="512"/>
      <c r="AE82" s="505"/>
      <c r="AF82" s="512"/>
      <c r="AG82" s="512"/>
      <c r="AH82" s="505"/>
      <c r="AI82" s="512"/>
      <c r="AJ82" s="512"/>
      <c r="AK82" s="505"/>
      <c r="AL82" s="512"/>
      <c r="AM82" s="512"/>
      <c r="AN82" s="505"/>
      <c r="AO82" s="512"/>
      <c r="AP82" s="512"/>
      <c r="AQ82" s="505"/>
      <c r="AR82" s="512"/>
      <c r="AS82" s="512"/>
      <c r="AT82" s="505"/>
      <c r="AU82" s="512"/>
      <c r="AV82" s="512"/>
      <c r="AW82" s="505"/>
      <c r="AX82" s="512"/>
      <c r="AY82" s="512"/>
      <c r="AZ82" s="505"/>
      <c r="BA82" s="512"/>
      <c r="BB82" s="512"/>
      <c r="BC82" s="505"/>
      <c r="BD82" s="512"/>
      <c r="BE82" s="512"/>
      <c r="BF82" s="505"/>
      <c r="BG82" s="512"/>
      <c r="BH82" s="512"/>
      <c r="BI82" s="505"/>
      <c r="BJ82" s="512"/>
      <c r="BK82" s="512"/>
      <c r="BL82" s="370"/>
      <c r="BM82" s="512"/>
      <c r="BN82" s="512"/>
      <c r="BO82" s="370"/>
      <c r="BP82" s="512"/>
      <c r="BQ82" s="512"/>
      <c r="BR82" s="370"/>
      <c r="BS82" s="512"/>
      <c r="BT82" s="512"/>
      <c r="BU82" s="370"/>
      <c r="BV82" s="512"/>
      <c r="BW82" s="512"/>
      <c r="BX82" s="370"/>
      <c r="BY82" s="512"/>
      <c r="BZ82" s="512"/>
      <c r="CA82" s="370"/>
      <c r="CB82" s="512"/>
      <c r="CC82" s="512"/>
      <c r="CD82" s="370"/>
      <c r="CE82" s="392"/>
    </row>
    <row r="83" spans="1:83" ht="18.600000000000001" thickTop="1">
      <c r="A83" s="612" t="str">
        <f>IF(AND('Data Input'!$L34&gt;0,'Data Input'!$J34&gt;0)=TRUE,'Data Input'!$J34,"")</f>
        <v/>
      </c>
      <c r="B83" s="612"/>
      <c r="C83" s="612"/>
      <c r="D83" s="610" t="str">
        <f>IF(A83="","", 'Data Input'!L34)</f>
        <v/>
      </c>
      <c r="E83" s="610"/>
      <c r="F83" s="609" t="str">
        <f>IFERROR(CEILING(D83*$CJ$46+2*$CJ$45+$CJ$44*(D83-1),0.01),"")</f>
        <v/>
      </c>
      <c r="G83" s="609"/>
      <c r="H83" s="609"/>
      <c r="I83" s="611" t="str">
        <f ca="1">IFERROR(IF(CEILING((F83-($I$42/3*2))/$I$42, 1)=0,2,CEILING((F83-($I$42/3*2))/$I$42, 1)+1),"")</f>
        <v/>
      </c>
      <c r="J83" s="611"/>
      <c r="K83" s="600" t="str">
        <f>IFERROR(IF(VLOOKUP('Dimension Tables'!$B$6,'Dimension Tables'!$B$9:$AP$23,36,FALSE)="Si",SQRT(POWER($T83,2)+POWER(IF($BE$10&gt;0,$BE$13,$BE$12),2))-0.12,""),"")</f>
        <v/>
      </c>
      <c r="L83" s="600"/>
      <c r="M83" s="600"/>
      <c r="N83" s="600" t="str">
        <f>IFERROR(IF(VLOOKUP('Dimension Tables'!$B$6,'Dimension Tables'!$B$9:$AP$23,37,FALSE)="Si",SQRT(POWER(T83,2)+POWER(MAX($BE$13:$BI$15),2))-0.12,""),"")</f>
        <v/>
      </c>
      <c r="O83" s="600"/>
      <c r="P83" s="600"/>
      <c r="Q83" s="600" t="str">
        <f ca="1">IFERROR(ROUNDUP(IF((F83-(I83-1)*$I$42)/2&lt;CE83,CE83, (F83-(I83-1)*$I$42)/2),2),"")</f>
        <v/>
      </c>
      <c r="R83" s="600"/>
      <c r="S83" s="506">
        <f>IF(A83="",0,IF(S$46&gt;$I83,0,1))</f>
        <v>0</v>
      </c>
      <c r="T83" s="600" t="str">
        <f>IF(A83="","",(IF(Q83&gt;CE83,$I$42,(F83-(Q83*2))/(I83-1))))</f>
        <v/>
      </c>
      <c r="U83" s="600"/>
      <c r="V83" s="506">
        <f>IF(D83="",0,IF(V$46&gt;$I83,0,1))</f>
        <v>0</v>
      </c>
      <c r="W83" s="600" t="str">
        <f ca="1">+IF(Y$46&lt;=$I83,$T83, IF(Y$46=$I83+1, $F83-$Q83-$T83*($I83-1), ""))</f>
        <v/>
      </c>
      <c r="X83" s="600"/>
      <c r="Y83" s="506">
        <f>IF(F83="",0,IF(Y$46&gt;$I83,0,1))</f>
        <v>0</v>
      </c>
      <c r="Z83" s="600" t="str">
        <f ca="1">+IF(AB$46&lt;=$I83,$T83, IF(AB$46=$I83+1, $F83-$Q83-$T83*($I83-1), ""))</f>
        <v/>
      </c>
      <c r="AA83" s="600"/>
      <c r="AB83" s="506">
        <f>IF($A83="",0,IF(AB$46&gt;$I83,0,1))</f>
        <v>0</v>
      </c>
      <c r="AC83" s="600" t="str">
        <f ca="1">+IF(AE$46&lt;=$I83,$T83, IF(AE$46=$I83+1, $F83-$Q83-$T83*($I83-1), ""))</f>
        <v/>
      </c>
      <c r="AD83" s="600"/>
      <c r="AE83" s="506">
        <f>IF($A83="",0,IF(AE$46&gt;$I83,0,1))</f>
        <v>0</v>
      </c>
      <c r="AF83" s="600" t="str">
        <f ca="1">+IF(AH$46&lt;=$I83,$T83, IF(AH$46=$I83+1, $F83-$Q83-$T83*($I83-1), ""))</f>
        <v/>
      </c>
      <c r="AG83" s="600"/>
      <c r="AH83" s="506">
        <f t="shared" si="0"/>
        <v>0</v>
      </c>
      <c r="AI83" s="600" t="str">
        <f ca="1">+IF(AK$46&lt;=$I83,$T83, IF(AK$46=$I83+1, $F83-$Q83-$T83*($I83-1), ""))</f>
        <v/>
      </c>
      <c r="AJ83" s="600"/>
      <c r="AK83" s="506">
        <f t="shared" ca="1" si="1"/>
        <v>0</v>
      </c>
      <c r="AL83" s="600" t="str">
        <f ca="1">+IF(AN$46&lt;=$I83,$T83, IF(AN$46=$I83+1, $F83-$Q83-$T83*($I83-1), ""))</f>
        <v/>
      </c>
      <c r="AM83" s="600"/>
      <c r="AN83" s="506">
        <f t="shared" ca="1" si="2"/>
        <v>0</v>
      </c>
      <c r="AO83" s="600" t="str">
        <f ca="1">+IF(AQ$46&lt;=$I83,$T83, IF(AQ$46=$I83+1, $F83-$Q83-$T83*($I83-1), ""))</f>
        <v/>
      </c>
      <c r="AP83" s="600"/>
      <c r="AQ83" s="506">
        <f t="shared" ca="1" si="3"/>
        <v>0</v>
      </c>
      <c r="AR83" s="600" t="str">
        <f ca="1">+IF(AT$46&lt;=$I83,$T83, IF(AT$46=$I83+1, $F83-$Q83-$T83*($I83-1), ""))</f>
        <v/>
      </c>
      <c r="AS83" s="600"/>
      <c r="AT83" s="506">
        <f t="shared" ca="1" si="4"/>
        <v>0</v>
      </c>
      <c r="AU83" s="600" t="str">
        <f ca="1">+IF(AW$46&lt;=$I83,$T83, IF(AW$46=$I83+1, $F83-$Q83-$T83*($I83-1), ""))</f>
        <v/>
      </c>
      <c r="AV83" s="600"/>
      <c r="AW83" s="506">
        <f t="shared" ca="1" si="5"/>
        <v>0</v>
      </c>
      <c r="AX83" s="600" t="str">
        <f ca="1">+IF(AZ$46&lt;=$I83,$T83, IF(AZ$46=$I83+1, $F83-$Q83-$T83*($I83-1), ""))</f>
        <v/>
      </c>
      <c r="AY83" s="600"/>
      <c r="AZ83" s="506">
        <f t="shared" ca="1" si="6"/>
        <v>0</v>
      </c>
      <c r="BA83" s="600" t="str">
        <f ca="1">+IF(BC$46&lt;=$I83,$T83, IF(BC$46=$I83+1, $F83-$Q83-$T83*($I83-1), ""))</f>
        <v/>
      </c>
      <c r="BB83" s="600"/>
      <c r="BC83" s="506">
        <f t="shared" ca="1" si="7"/>
        <v>0</v>
      </c>
      <c r="BD83" s="600" t="str">
        <f ca="1">+IF(BF$46&lt;=$I83,$T83, IF(BF$46=$I83+1, $F83-$Q83-$T83*($I83-1), ""))</f>
        <v/>
      </c>
      <c r="BE83" s="600"/>
      <c r="BF83" s="506">
        <f t="shared" ca="1" si="8"/>
        <v>0</v>
      </c>
      <c r="BG83" s="600" t="str">
        <f ca="1">+IF(BI$46&lt;=$I83,$T83, IF(BI$46=$I83+1, $F83-$Q83-$T83*($I83-1), ""))</f>
        <v/>
      </c>
      <c r="BH83" s="600"/>
      <c r="BI83" s="506">
        <f t="shared" ca="1" si="9"/>
        <v>0</v>
      </c>
      <c r="BJ83" s="600" t="str">
        <f ca="1">+IF(BL$46&lt;=$I83,$T83, IF(BL$46=$I83+1, $F83-$Q83-$T83*($I83-1), ""))</f>
        <v/>
      </c>
      <c r="BK83" s="600"/>
      <c r="BL83" s="507">
        <f t="shared" ca="1" si="10"/>
        <v>0</v>
      </c>
      <c r="BM83" s="600" t="str">
        <f ca="1">+IF(BO$46&lt;=$I83,$T83, IF(BO$46=$I83+1, $F83-$Q83-$T83*($I83-1), ""))</f>
        <v/>
      </c>
      <c r="BN83" s="600"/>
      <c r="BO83" s="507">
        <f ca="1">IF(BA83="",0,IF(BO$46&gt;$I83,0,1))</f>
        <v>0</v>
      </c>
      <c r="BP83" s="600" t="str">
        <f ca="1">+IF(BR$46&lt;=$I83,$T83, IF(BR$46=$I83+1, $F83-$Q83-$T83*($I83-1), ""))</f>
        <v/>
      </c>
      <c r="BQ83" s="600"/>
      <c r="BR83" s="507">
        <f ca="1">IF(BD83="",0,IF(BR$46&gt;$I83,0,1))</f>
        <v>0</v>
      </c>
      <c r="BS83" s="600" t="str">
        <f ca="1">+IF(BU$46&lt;=$I83,$T83, IF(BU$46=$I83+1, $F83-$Q83-$T83*($I83-1), ""))</f>
        <v/>
      </c>
      <c r="BT83" s="600"/>
      <c r="BU83" s="507">
        <f ca="1">IF(BG83="",0,IF(BU$46&gt;$I83,0,1))</f>
        <v>0</v>
      </c>
      <c r="BV83" s="600" t="str">
        <f ca="1">+IF(BX$46&lt;=$I83,$T83, IF(BX$46=$I83+1, $F83-$Q83-$T83*($I83-1), ""))</f>
        <v/>
      </c>
      <c r="BW83" s="600"/>
      <c r="BX83" s="507">
        <f ca="1">IF(BJ83="",0,IF(BX$46&gt;$I83,0,1))</f>
        <v>0</v>
      </c>
      <c r="BY83" s="600" t="str">
        <f ca="1">+IF(CA$46&lt;=$I83,$T83, IF(CA$46=$I83+1, $F83-$Q83-$T83*($I83-1), ""))</f>
        <v/>
      </c>
      <c r="BZ83" s="600"/>
      <c r="CA83" s="507">
        <f ca="1">IF(BM83="",0,IF(CA$46&gt;$I83,0,1))</f>
        <v>0</v>
      </c>
      <c r="CB83" s="600" t="str">
        <f ca="1">+IF(CD$46&lt;=$I83,$T83, IF(CD$46=$I83+1, $F83-$Q83-$T83*($I83-1), ""))</f>
        <v/>
      </c>
      <c r="CC83" s="600"/>
      <c r="CD83" s="507">
        <f ca="1">IF(BP83="",0,IF(CD$46&gt;$I83,0,1))</f>
        <v>0</v>
      </c>
      <c r="CE83" s="392">
        <f>$CJ$47</f>
        <v>0.2</v>
      </c>
    </row>
    <row r="84" spans="1:83" ht="18.600000000000001" thickBot="1">
      <c r="A84" s="508"/>
      <c r="B84" s="508"/>
      <c r="C84" s="508"/>
      <c r="D84" s="505"/>
      <c r="E84" s="505"/>
      <c r="F84" s="510"/>
      <c r="G84" s="510"/>
      <c r="H84" s="510"/>
      <c r="I84" s="511"/>
      <c r="J84" s="511"/>
      <c r="K84" s="512"/>
      <c r="L84" s="512"/>
      <c r="M84" s="512"/>
      <c r="N84" s="512"/>
      <c r="O84" s="512"/>
      <c r="P84" s="512"/>
      <c r="Q84" s="512"/>
      <c r="R84" s="512"/>
      <c r="S84" s="505"/>
      <c r="T84" s="512"/>
      <c r="U84" s="512"/>
      <c r="V84" s="505"/>
      <c r="W84" s="512"/>
      <c r="X84" s="512"/>
      <c r="Y84" s="505"/>
      <c r="Z84" s="512"/>
      <c r="AA84" s="512"/>
      <c r="AB84" s="505"/>
      <c r="AC84" s="512"/>
      <c r="AD84" s="512"/>
      <c r="AE84" s="505"/>
      <c r="AF84" s="512"/>
      <c r="AG84" s="512"/>
      <c r="AH84" s="505"/>
      <c r="AI84" s="512"/>
      <c r="AJ84" s="512"/>
      <c r="AK84" s="505"/>
      <c r="AL84" s="512"/>
      <c r="AM84" s="512"/>
      <c r="AN84" s="505"/>
      <c r="AO84" s="512"/>
      <c r="AP84" s="512"/>
      <c r="AQ84" s="505"/>
      <c r="AR84" s="512"/>
      <c r="AS84" s="512"/>
      <c r="AT84" s="505"/>
      <c r="AU84" s="512"/>
      <c r="AV84" s="512"/>
      <c r="AW84" s="505"/>
      <c r="AX84" s="512"/>
      <c r="AY84" s="512"/>
      <c r="AZ84" s="505"/>
      <c r="BA84" s="512"/>
      <c r="BB84" s="512"/>
      <c r="BC84" s="505"/>
      <c r="BD84" s="512"/>
      <c r="BE84" s="512"/>
      <c r="BF84" s="505"/>
      <c r="BG84" s="512"/>
      <c r="BH84" s="512"/>
      <c r="BI84" s="505"/>
      <c r="BJ84" s="512"/>
      <c r="BK84" s="512"/>
      <c r="BL84" s="370"/>
      <c r="BM84" s="512"/>
      <c r="BN84" s="512"/>
      <c r="BO84" s="370"/>
      <c r="BP84" s="512"/>
      <c r="BQ84" s="512"/>
      <c r="BR84" s="370"/>
      <c r="BS84" s="512"/>
      <c r="BT84" s="512"/>
      <c r="BU84" s="370"/>
      <c r="BV84" s="512"/>
      <c r="BW84" s="512"/>
      <c r="BX84" s="370"/>
      <c r="BY84" s="512"/>
      <c r="BZ84" s="512"/>
      <c r="CA84" s="370"/>
      <c r="CB84" s="512"/>
      <c r="CC84" s="512"/>
      <c r="CD84" s="370"/>
      <c r="CE84" s="392"/>
    </row>
    <row r="85" spans="1:83" ht="18.600000000000001" thickTop="1">
      <c r="A85" s="612" t="str">
        <f>IF(AND('Data Input'!$L35&gt;0,'Data Input'!$J35&gt;0)=TRUE,'Data Input'!$J35,"")</f>
        <v/>
      </c>
      <c r="B85" s="612"/>
      <c r="C85" s="612"/>
      <c r="D85" s="610" t="str">
        <f>IF(A85="","", 'Data Input'!L35)</f>
        <v/>
      </c>
      <c r="E85" s="610"/>
      <c r="F85" s="609" t="str">
        <f>IFERROR(CEILING(D85*$CJ$46+2*$CJ$45+$CJ$44*(D85-1),0.01),"")</f>
        <v/>
      </c>
      <c r="G85" s="609"/>
      <c r="H85" s="609"/>
      <c r="I85" s="611" t="str">
        <f ca="1">IFERROR(IF(CEILING((F85-($I$42/3*2))/$I$42, 1)=0,2,CEILING((F85-($I$42/3*2))/$I$42, 1)+1),"")</f>
        <v/>
      </c>
      <c r="J85" s="611"/>
      <c r="K85" s="600" t="str">
        <f>IFERROR(IF(VLOOKUP('Dimension Tables'!$B$6,'Dimension Tables'!$B$9:$AP$23,36,FALSE)="Si",SQRT(POWER($T85,2)+POWER(IF($BE$10&gt;0,$BE$13,$BE$12),2))-0.12,""),"")</f>
        <v/>
      </c>
      <c r="L85" s="600"/>
      <c r="M85" s="600"/>
      <c r="N85" s="600" t="str">
        <f>IFERROR(IF(VLOOKUP('Dimension Tables'!$B$6,'Dimension Tables'!$B$9:$AP$23,37,FALSE)="Si",SQRT(POWER(T85,2)+POWER(MAX($BE$13:$BI$15),2))-0.12,""),"")</f>
        <v/>
      </c>
      <c r="O85" s="600"/>
      <c r="P85" s="600"/>
      <c r="Q85" s="600" t="str">
        <f ca="1">IFERROR(ROUNDUP(IF((F85-(I85-1)*$I$42)/2&lt;CE85,CE85, (F85-(I85-1)*$I$42)/2),2),"")</f>
        <v/>
      </c>
      <c r="R85" s="600"/>
      <c r="S85" s="506">
        <f>IF(A85="",0,IF(S$46&gt;$I85,0,1))</f>
        <v>0</v>
      </c>
      <c r="T85" s="600" t="str">
        <f>IF(A85="","",(IF(Q85&gt;CE85,$I$42,(F85-(Q85*2))/(I85-1))))</f>
        <v/>
      </c>
      <c r="U85" s="600"/>
      <c r="V85" s="506">
        <f>IF(D85="",0,IF(V$46&gt;$I85,0,1))</f>
        <v>0</v>
      </c>
      <c r="W85" s="600" t="str">
        <f ca="1">+IF(Y$46&lt;=$I85,$T85, IF(Y$46=$I85+1, $F85-$Q85-$T85*($I85-1), ""))</f>
        <v/>
      </c>
      <c r="X85" s="600"/>
      <c r="Y85" s="506">
        <f>IF(F85="",0,IF(Y$46&gt;$I85,0,1))</f>
        <v>0</v>
      </c>
      <c r="Z85" s="600" t="str">
        <f ca="1">+IF(AB$46&lt;=$I85,$T85, IF(AB$46=$I85+1, $F85-$Q85-$T85*($I85-1), ""))</f>
        <v/>
      </c>
      <c r="AA85" s="600"/>
      <c r="AB85" s="506">
        <f>IF($A85="",0,IF(AB$46&gt;$I85,0,1))</f>
        <v>0</v>
      </c>
      <c r="AC85" s="600" t="str">
        <f ca="1">+IF(AE$46&lt;=$I85,$T85, IF(AE$46=$I85+1, $F85-$Q85-$T85*($I85-1), ""))</f>
        <v/>
      </c>
      <c r="AD85" s="600"/>
      <c r="AE85" s="506">
        <f>IF($A85="",0,IF(AE$46&gt;$I85,0,1))</f>
        <v>0</v>
      </c>
      <c r="AF85" s="600" t="str">
        <f ca="1">+IF(AH$46&lt;=$I85,$T85, IF(AH$46=$I85+1, $F85-$Q85-$T85*($I85-1), ""))</f>
        <v/>
      </c>
      <c r="AG85" s="600"/>
      <c r="AH85" s="506">
        <f>IF(T85="",0,IF(AH$46&gt;$I85,0,1))</f>
        <v>0</v>
      </c>
      <c r="AI85" s="600" t="str">
        <f ca="1">+IF(AK$46&lt;=$I85,$T85, IF(AK$46=$I85+1, $F85-$Q85-$T85*($I85-1), ""))</f>
        <v/>
      </c>
      <c r="AJ85" s="600"/>
      <c r="AK85" s="506">
        <f ca="1">IF(W85="",0,IF(AK$46&gt;$I85,0,1))</f>
        <v>0</v>
      </c>
      <c r="AL85" s="600" t="str">
        <f ca="1">+IF(AN$46&lt;=$I85,$T85, IF(AN$46=$I85+1, $F85-$Q85-$T85*($I85-1), ""))</f>
        <v/>
      </c>
      <c r="AM85" s="600"/>
      <c r="AN85" s="506">
        <f ca="1">IF(Z85="",0,IF(AN$46&gt;$I85,0,1))</f>
        <v>0</v>
      </c>
      <c r="AO85" s="600" t="str">
        <f ca="1">+IF(AQ$46&lt;=$I85,$T85, IF(AQ$46=$I85+1, $F85-$Q85-$T85*($I85-1), ""))</f>
        <v/>
      </c>
      <c r="AP85" s="600"/>
      <c r="AQ85" s="506">
        <f ca="1">IF(AC85="",0,IF(AQ$46&gt;$I85,0,1))</f>
        <v>0</v>
      </c>
      <c r="AR85" s="600" t="str">
        <f ca="1">+IF(AT$46&lt;=$I85,$T85, IF(AT$46=$I85+1, $F85-$Q85-$T85*($I85-1), ""))</f>
        <v/>
      </c>
      <c r="AS85" s="600"/>
      <c r="AT85" s="506">
        <f ca="1">IF(AF85="",0,IF(AT$46&gt;$I85,0,1))</f>
        <v>0</v>
      </c>
      <c r="AU85" s="600" t="str">
        <f ca="1">+IF(AW$46&lt;=$I85,$T85, IF(AW$46=$I85+1, $F85-$Q85-$T85*($I85-1), ""))</f>
        <v/>
      </c>
      <c r="AV85" s="600"/>
      <c r="AW85" s="506">
        <f ca="1">IF(AI85="",0,IF(AW$46&gt;$I85,0,1))</f>
        <v>0</v>
      </c>
      <c r="AX85" s="600" t="str">
        <f ca="1">+IF(AZ$46&lt;=$I85,$T85, IF(AZ$46=$I85+1, $F85-$Q85-$T85*($I85-1), ""))</f>
        <v/>
      </c>
      <c r="AY85" s="600"/>
      <c r="AZ85" s="506">
        <f ca="1">IF(AL85="",0,IF(AZ$46&gt;$I85,0,1))</f>
        <v>0</v>
      </c>
      <c r="BA85" s="600" t="str">
        <f ca="1">+IF(BC$46&lt;=$I85,$T85, IF(BC$46=$I85+1, $F85-$Q85-$T85*($I85-1), ""))</f>
        <v/>
      </c>
      <c r="BB85" s="600"/>
      <c r="BC85" s="506">
        <f ca="1">IF(AO85="",0,IF(BC$46&gt;$I85,0,1))</f>
        <v>0</v>
      </c>
      <c r="BD85" s="600" t="str">
        <f ca="1">+IF(BF$46&lt;=$I85,$T85, IF(BF$46=$I85+1, $F85-$Q85-$T85*($I85-1), ""))</f>
        <v/>
      </c>
      <c r="BE85" s="600"/>
      <c r="BF85" s="506">
        <f ca="1">IF(AR85="",0,IF(BF$46&gt;$I85,0,1))</f>
        <v>0</v>
      </c>
      <c r="BG85" s="600" t="str">
        <f ca="1">+IF(BI$46&lt;=$I85,$T85, IF(BI$46=$I85+1, $F85-$Q85-$T85*($I85-1), ""))</f>
        <v/>
      </c>
      <c r="BH85" s="600"/>
      <c r="BI85" s="506">
        <f ca="1">IF(AU85="",0,IF(BI$46&gt;$I85,0,1))</f>
        <v>0</v>
      </c>
      <c r="BJ85" s="600" t="str">
        <f ca="1">+IF(BL$46&lt;=$I85,$T85, IF(BL$46=$I85+1, $F85-$Q85-$T85*($I85-1), ""))</f>
        <v/>
      </c>
      <c r="BK85" s="600"/>
      <c r="BL85" s="507">
        <f ca="1">IF(AX85="",0,IF(BL$46&gt;$I85,0,1))</f>
        <v>0</v>
      </c>
      <c r="BM85" s="600" t="str">
        <f ca="1">+IF(BO$46&lt;=$I85,$T85, IF(BO$46=$I85+1, $F85-$Q85-$T85*($I85-1), ""))</f>
        <v/>
      </c>
      <c r="BN85" s="600"/>
      <c r="BO85" s="507">
        <f ca="1">IF(BA85="",0,IF(BO$46&gt;$I85,0,1))</f>
        <v>0</v>
      </c>
      <c r="BP85" s="600" t="str">
        <f ca="1">+IF(BR$46&lt;=$I85,$T85, IF(BR$46=$I85+1, $F85-$Q85-$T85*($I85-1), ""))</f>
        <v/>
      </c>
      <c r="BQ85" s="600"/>
      <c r="BR85" s="507">
        <f ca="1">IF(BD85="",0,IF(BR$46&gt;$I85,0,1))</f>
        <v>0</v>
      </c>
      <c r="BS85" s="600" t="str">
        <f ca="1">+IF(BU$46&lt;=$I85,$T85, IF(BU$46=$I85+1, $F85-$Q85-$T85*($I85-1), ""))</f>
        <v/>
      </c>
      <c r="BT85" s="600"/>
      <c r="BU85" s="507">
        <f ca="1">IF(BG85="",0,IF(BU$46&gt;$I85,0,1))</f>
        <v>0</v>
      </c>
      <c r="BV85" s="600" t="str">
        <f ca="1">+IF(BX$46&lt;=$I85,$T85, IF(BX$46=$I85+1, $F85-$Q85-$T85*($I85-1), ""))</f>
        <v/>
      </c>
      <c r="BW85" s="600"/>
      <c r="BX85" s="507">
        <f ca="1">IF(BJ85="",0,IF(BX$46&gt;$I85,0,1))</f>
        <v>0</v>
      </c>
      <c r="BY85" s="600" t="str">
        <f ca="1">+IF(CA$46&lt;=$I85,$T85, IF(CA$46=$I85+1, $F85-$Q85-$T85*($I85-1), ""))</f>
        <v/>
      </c>
      <c r="BZ85" s="600"/>
      <c r="CA85" s="507">
        <f ca="1">IF(BM85="",0,IF(CA$46&gt;$I85,0,1))</f>
        <v>0</v>
      </c>
      <c r="CB85" s="600" t="str">
        <f ca="1">+IF(CD$46&lt;=$I85,$T85, IF(CD$46=$I85+1, $F85-$Q85-$T85*($I85-1), ""))</f>
        <v/>
      </c>
      <c r="CC85" s="600"/>
      <c r="CD85" s="507">
        <f ca="1">IF(BP85="",0,IF(CD$46&gt;$I85,0,1))</f>
        <v>0</v>
      </c>
      <c r="CE85" s="392">
        <f>$CJ$47</f>
        <v>0.2</v>
      </c>
    </row>
    <row r="86" spans="1:83" ht="18">
      <c r="A86" s="508"/>
      <c r="B86" s="508"/>
      <c r="C86" s="508"/>
      <c r="D86" s="509"/>
      <c r="E86" s="509"/>
      <c r="F86" s="512"/>
      <c r="G86" s="512"/>
      <c r="H86" s="512"/>
      <c r="I86" s="511"/>
      <c r="J86" s="511"/>
      <c r="K86" s="511"/>
      <c r="L86" s="511"/>
      <c r="M86" s="511"/>
      <c r="N86" s="511"/>
      <c r="O86" s="511"/>
      <c r="P86" s="511"/>
      <c r="Q86" s="505"/>
      <c r="R86" s="505"/>
      <c r="S86" s="505"/>
      <c r="T86" s="512"/>
      <c r="U86" s="512"/>
      <c r="V86" s="505"/>
      <c r="W86" s="512"/>
      <c r="X86" s="512"/>
      <c r="Y86" s="505"/>
      <c r="Z86" s="512"/>
      <c r="AA86" s="512"/>
      <c r="AB86" s="505"/>
      <c r="AC86" s="512"/>
      <c r="AD86" s="512"/>
      <c r="AE86" s="505"/>
      <c r="AF86" s="512"/>
      <c r="AG86" s="512"/>
      <c r="AH86" s="505"/>
      <c r="AI86" s="512"/>
      <c r="AJ86" s="512"/>
      <c r="AK86" s="505"/>
      <c r="AL86" s="512"/>
      <c r="AM86" s="512"/>
      <c r="AN86" s="505"/>
      <c r="AO86" s="512"/>
      <c r="AP86" s="512"/>
      <c r="AQ86" s="505"/>
      <c r="AR86" s="512"/>
      <c r="AS86" s="512"/>
      <c r="AT86" s="505"/>
      <c r="AU86" s="512"/>
      <c r="AV86" s="512"/>
      <c r="AW86" s="505"/>
      <c r="AX86" s="512"/>
      <c r="AY86" s="512"/>
      <c r="AZ86" s="505"/>
      <c r="BA86" s="512"/>
      <c r="BB86" s="512"/>
      <c r="BC86" s="505"/>
      <c r="BD86" s="512"/>
      <c r="BE86" s="512"/>
      <c r="BF86" s="505"/>
      <c r="BG86" s="512"/>
      <c r="BH86" s="512"/>
      <c r="BI86" s="505"/>
      <c r="BJ86" s="512"/>
      <c r="BK86" s="512"/>
      <c r="BL86" s="370"/>
    </row>
  </sheetData>
  <sheetProtection algorithmName="SHA-512" hashValue="yr5f78YMXRRUAkYr3pD9lqZFkC/p34SAWfcPE3bN6PPcN6/8bzcii0eFKWYyTsQIWgVH5jYd96CfcjN3F6ngJQ==" saltValue="n1itHFFgawJYwb+Sd00wKA==" spinCount="100000" sheet="1" objects="1" scenarios="1" formatRows="0"/>
  <mergeCells count="621">
    <mergeCell ref="CB85:CC85"/>
    <mergeCell ref="BA85:BB85"/>
    <mergeCell ref="BD85:BE85"/>
    <mergeCell ref="BG85:BH85"/>
    <mergeCell ref="BJ85:BK85"/>
    <mergeCell ref="BM85:BN85"/>
    <mergeCell ref="BP85:BQ85"/>
    <mergeCell ref="BS85:BT85"/>
    <mergeCell ref="BV85:BW85"/>
    <mergeCell ref="BY85:BZ85"/>
    <mergeCell ref="Z85:AA85"/>
    <mergeCell ref="AC85:AD85"/>
    <mergeCell ref="AF85:AG85"/>
    <mergeCell ref="AI85:AJ85"/>
    <mergeCell ref="AL85:AM85"/>
    <mergeCell ref="AO85:AP85"/>
    <mergeCell ref="AR85:AS85"/>
    <mergeCell ref="AU85:AV85"/>
    <mergeCell ref="AX85:AY85"/>
    <mergeCell ref="A85:C85"/>
    <mergeCell ref="D85:E85"/>
    <mergeCell ref="F85:H85"/>
    <mergeCell ref="I85:J85"/>
    <mergeCell ref="K85:M85"/>
    <mergeCell ref="N85:P85"/>
    <mergeCell ref="Q85:R85"/>
    <mergeCell ref="T85:U85"/>
    <mergeCell ref="W85:X85"/>
    <mergeCell ref="BV25:CD29"/>
    <mergeCell ref="BY46:BZ46"/>
    <mergeCell ref="BM46:BN46"/>
    <mergeCell ref="BS46:BT46"/>
    <mergeCell ref="BU19:BY19"/>
    <mergeCell ref="BU20:BY20"/>
    <mergeCell ref="BU21:BY21"/>
    <mergeCell ref="BE19:BI19"/>
    <mergeCell ref="BE15:BI15"/>
    <mergeCell ref="BU17:BY17"/>
    <mergeCell ref="BE18:BI18"/>
    <mergeCell ref="BK18:BY18"/>
    <mergeCell ref="BU8:BY8"/>
    <mergeCell ref="BU9:BY9"/>
    <mergeCell ref="BU10:BY10"/>
    <mergeCell ref="BU11:BY11"/>
    <mergeCell ref="BU12:BY12"/>
    <mergeCell ref="BU13:BY13"/>
    <mergeCell ref="BU14:BY14"/>
    <mergeCell ref="BU15:BY15"/>
    <mergeCell ref="BU16:BY16"/>
    <mergeCell ref="BE8:BI8"/>
    <mergeCell ref="BE9:BI9"/>
    <mergeCell ref="BE10:BI10"/>
    <mergeCell ref="BE11:BI11"/>
    <mergeCell ref="BE12:BI12"/>
    <mergeCell ref="BE13:BI13"/>
    <mergeCell ref="BE14:BI14"/>
    <mergeCell ref="BE16:BI16"/>
    <mergeCell ref="BE17:BI17"/>
    <mergeCell ref="BJ81:BK81"/>
    <mergeCell ref="AF83:AG83"/>
    <mergeCell ref="AI83:AJ83"/>
    <mergeCell ref="AL83:AM83"/>
    <mergeCell ref="AO83:AP83"/>
    <mergeCell ref="AR83:AS83"/>
    <mergeCell ref="AU83:AV83"/>
    <mergeCell ref="AX83:AY83"/>
    <mergeCell ref="BA83:BB83"/>
    <mergeCell ref="BJ83:BK83"/>
    <mergeCell ref="AF81:AG81"/>
    <mergeCell ref="AI81:AJ81"/>
    <mergeCell ref="AL81:AM81"/>
    <mergeCell ref="AO81:AP81"/>
    <mergeCell ref="AR81:AS81"/>
    <mergeCell ref="AU81:AV81"/>
    <mergeCell ref="AX81:AY81"/>
    <mergeCell ref="BA81:BB81"/>
    <mergeCell ref="BD81:BE81"/>
    <mergeCell ref="A83:C83"/>
    <mergeCell ref="D83:E83"/>
    <mergeCell ref="F83:H83"/>
    <mergeCell ref="I83:J83"/>
    <mergeCell ref="Q83:R83"/>
    <mergeCell ref="T83:U83"/>
    <mergeCell ref="W83:X83"/>
    <mergeCell ref="Z83:AA83"/>
    <mergeCell ref="AC83:AD83"/>
    <mergeCell ref="K83:M83"/>
    <mergeCell ref="N83:P83"/>
    <mergeCell ref="A79:C79"/>
    <mergeCell ref="D79:E79"/>
    <mergeCell ref="F79:H79"/>
    <mergeCell ref="I79:J79"/>
    <mergeCell ref="Q79:R79"/>
    <mergeCell ref="T79:U79"/>
    <mergeCell ref="W79:X79"/>
    <mergeCell ref="Z79:AA79"/>
    <mergeCell ref="AC79:AD79"/>
    <mergeCell ref="K79:M79"/>
    <mergeCell ref="N79:P79"/>
    <mergeCell ref="A81:C81"/>
    <mergeCell ref="D81:E81"/>
    <mergeCell ref="F81:H81"/>
    <mergeCell ref="I81:J81"/>
    <mergeCell ref="Q81:R81"/>
    <mergeCell ref="T81:U81"/>
    <mergeCell ref="W81:X81"/>
    <mergeCell ref="Z81:AA81"/>
    <mergeCell ref="AC81:AD81"/>
    <mergeCell ref="K81:M81"/>
    <mergeCell ref="N81:P81"/>
    <mergeCell ref="A77:C77"/>
    <mergeCell ref="D77:E77"/>
    <mergeCell ref="F77:H77"/>
    <mergeCell ref="I77:J77"/>
    <mergeCell ref="Q77:R77"/>
    <mergeCell ref="T77:U77"/>
    <mergeCell ref="W77:X77"/>
    <mergeCell ref="Z77:AA77"/>
    <mergeCell ref="AC77:AD77"/>
    <mergeCell ref="BJ47:BK47"/>
    <mergeCell ref="BJ49:BK49"/>
    <mergeCell ref="BJ51:BK51"/>
    <mergeCell ref="BJ53:BK53"/>
    <mergeCell ref="BJ55:BK55"/>
    <mergeCell ref="BJ57:BK57"/>
    <mergeCell ref="AF61:AG61"/>
    <mergeCell ref="AR69:AS69"/>
    <mergeCell ref="AU69:AV69"/>
    <mergeCell ref="AX69:AY69"/>
    <mergeCell ref="BA69:BB69"/>
    <mergeCell ref="AI69:AJ69"/>
    <mergeCell ref="AL69:AM69"/>
    <mergeCell ref="AO69:AP69"/>
    <mergeCell ref="AI61:AJ61"/>
    <mergeCell ref="AU67:AV67"/>
    <mergeCell ref="AX67:AY67"/>
    <mergeCell ref="AR65:AS65"/>
    <mergeCell ref="AU65:AV65"/>
    <mergeCell ref="AX65:AY65"/>
    <mergeCell ref="AL61:AM61"/>
    <mergeCell ref="AO61:AP61"/>
    <mergeCell ref="AR61:AS61"/>
    <mergeCell ref="AU61:AV61"/>
    <mergeCell ref="Q75:R75"/>
    <mergeCell ref="T75:U75"/>
    <mergeCell ref="W75:X75"/>
    <mergeCell ref="BJ71:BK71"/>
    <mergeCell ref="BJ59:BK59"/>
    <mergeCell ref="BJ61:BK61"/>
    <mergeCell ref="BJ63:BK63"/>
    <mergeCell ref="BJ65:BK65"/>
    <mergeCell ref="BJ67:BK67"/>
    <mergeCell ref="BJ69:BK69"/>
    <mergeCell ref="W71:X71"/>
    <mergeCell ref="Z71:AA71"/>
    <mergeCell ref="AC71:AD71"/>
    <mergeCell ref="AF71:AG71"/>
    <mergeCell ref="AX61:AY61"/>
    <mergeCell ref="AI67:AJ67"/>
    <mergeCell ref="BA65:BB65"/>
    <mergeCell ref="AI65:AJ65"/>
    <mergeCell ref="AL65:AM65"/>
    <mergeCell ref="AO65:AP65"/>
    <mergeCell ref="BA67:BB67"/>
    <mergeCell ref="Z61:AA61"/>
    <mergeCell ref="AC61:AD61"/>
    <mergeCell ref="AC69:AD69"/>
    <mergeCell ref="AF69:AG69"/>
    <mergeCell ref="BJ73:BK73"/>
    <mergeCell ref="BJ75:BK75"/>
    <mergeCell ref="BG75:BH75"/>
    <mergeCell ref="BA75:BB75"/>
    <mergeCell ref="AI75:AJ75"/>
    <mergeCell ref="AL75:AM75"/>
    <mergeCell ref="AO75:AP75"/>
    <mergeCell ref="AR75:AS75"/>
    <mergeCell ref="AU75:AV75"/>
    <mergeCell ref="AX75:AY75"/>
    <mergeCell ref="AR73:AS73"/>
    <mergeCell ref="AU73:AV73"/>
    <mergeCell ref="AX73:AY73"/>
    <mergeCell ref="BA73:BB73"/>
    <mergeCell ref="AR71:AS71"/>
    <mergeCell ref="AU71:AV71"/>
    <mergeCell ref="AX71:AY71"/>
    <mergeCell ref="AF73:AG73"/>
    <mergeCell ref="AI73:AJ73"/>
    <mergeCell ref="AL73:AM73"/>
    <mergeCell ref="AO73:AP73"/>
    <mergeCell ref="AI71:AJ71"/>
    <mergeCell ref="AL71:AM71"/>
    <mergeCell ref="A73:C73"/>
    <mergeCell ref="A75:C75"/>
    <mergeCell ref="A46:C46"/>
    <mergeCell ref="D46:E46"/>
    <mergeCell ref="A61:C61"/>
    <mergeCell ref="A63:C63"/>
    <mergeCell ref="A65:C65"/>
    <mergeCell ref="A67:C67"/>
    <mergeCell ref="A69:C69"/>
    <mergeCell ref="A71:C71"/>
    <mergeCell ref="A47:C47"/>
    <mergeCell ref="A49:C49"/>
    <mergeCell ref="A51:C51"/>
    <mergeCell ref="A53:C53"/>
    <mergeCell ref="A55:C55"/>
    <mergeCell ref="A57:C57"/>
    <mergeCell ref="A59:C59"/>
    <mergeCell ref="D53:E53"/>
    <mergeCell ref="BG63:BH63"/>
    <mergeCell ref="BG65:BH65"/>
    <mergeCell ref="BG67:BH67"/>
    <mergeCell ref="BG69:BH69"/>
    <mergeCell ref="BG71:BH71"/>
    <mergeCell ref="BG73:BH73"/>
    <mergeCell ref="BG47:BH47"/>
    <mergeCell ref="BG49:BH49"/>
    <mergeCell ref="BG51:BH51"/>
    <mergeCell ref="BG53:BH53"/>
    <mergeCell ref="BG55:BH55"/>
    <mergeCell ref="BG57:BH57"/>
    <mergeCell ref="BG59:BH59"/>
    <mergeCell ref="BG61:BH61"/>
    <mergeCell ref="Q71:R71"/>
    <mergeCell ref="T71:U71"/>
    <mergeCell ref="BD73:BE73"/>
    <mergeCell ref="BD75:BE75"/>
    <mergeCell ref="BD47:BE47"/>
    <mergeCell ref="BD49:BE49"/>
    <mergeCell ref="BD51:BE51"/>
    <mergeCell ref="BD53:BE53"/>
    <mergeCell ref="BD55:BE55"/>
    <mergeCell ref="BD57:BE57"/>
    <mergeCell ref="BD59:BE59"/>
    <mergeCell ref="BD61:BE61"/>
    <mergeCell ref="BD63:BE63"/>
    <mergeCell ref="BD69:BE69"/>
    <mergeCell ref="BD71:BE71"/>
    <mergeCell ref="BD65:BE65"/>
    <mergeCell ref="BD67:BE67"/>
    <mergeCell ref="Q69:R69"/>
    <mergeCell ref="T69:U69"/>
    <mergeCell ref="W69:X69"/>
    <mergeCell ref="Z69:AA69"/>
    <mergeCell ref="AL67:AM67"/>
    <mergeCell ref="AO67:AP67"/>
    <mergeCell ref="AR67:AS67"/>
    <mergeCell ref="AL59:AM59"/>
    <mergeCell ref="AO59:AP59"/>
    <mergeCell ref="AR59:AS59"/>
    <mergeCell ref="AU59:AV59"/>
    <mergeCell ref="AX59:AY59"/>
    <mergeCell ref="BA61:BB61"/>
    <mergeCell ref="Q61:R61"/>
    <mergeCell ref="T61:U61"/>
    <mergeCell ref="Q67:R67"/>
    <mergeCell ref="T67:U67"/>
    <mergeCell ref="W67:X67"/>
    <mergeCell ref="Z67:AA67"/>
    <mergeCell ref="AC67:AD67"/>
    <mergeCell ref="AF67:AG67"/>
    <mergeCell ref="Q65:R65"/>
    <mergeCell ref="T65:U65"/>
    <mergeCell ref="W65:X65"/>
    <mergeCell ref="Z65:AA65"/>
    <mergeCell ref="AC65:AD65"/>
    <mergeCell ref="AF65:AG65"/>
    <mergeCell ref="Q55:R55"/>
    <mergeCell ref="T55:U55"/>
    <mergeCell ref="W55:X55"/>
    <mergeCell ref="Z55:AA55"/>
    <mergeCell ref="AC55:AD55"/>
    <mergeCell ref="AF55:AG55"/>
    <mergeCell ref="AR57:AS57"/>
    <mergeCell ref="AU57:AV57"/>
    <mergeCell ref="BA63:BB63"/>
    <mergeCell ref="AI63:AJ63"/>
    <mergeCell ref="AL63:AM63"/>
    <mergeCell ref="AO63:AP63"/>
    <mergeCell ref="AR63:AS63"/>
    <mergeCell ref="AU63:AV63"/>
    <mergeCell ref="AX63:AY63"/>
    <mergeCell ref="BA57:BB57"/>
    <mergeCell ref="Q59:R59"/>
    <mergeCell ref="T59:U59"/>
    <mergeCell ref="W59:X59"/>
    <mergeCell ref="Z59:AA59"/>
    <mergeCell ref="AC59:AD59"/>
    <mergeCell ref="AF59:AG59"/>
    <mergeCell ref="BA59:BB59"/>
    <mergeCell ref="AI59:AJ59"/>
    <mergeCell ref="AX57:AY57"/>
    <mergeCell ref="Q53:R53"/>
    <mergeCell ref="T53:U53"/>
    <mergeCell ref="W53:X53"/>
    <mergeCell ref="Z53:AA53"/>
    <mergeCell ref="AC53:AD53"/>
    <mergeCell ref="AF53:AG53"/>
    <mergeCell ref="AI53:AJ53"/>
    <mergeCell ref="BA55:BB55"/>
    <mergeCell ref="Q57:R57"/>
    <mergeCell ref="T57:U57"/>
    <mergeCell ref="W57:X57"/>
    <mergeCell ref="Z57:AA57"/>
    <mergeCell ref="AC57:AD57"/>
    <mergeCell ref="AF57:AG57"/>
    <mergeCell ref="AI57:AJ57"/>
    <mergeCell ref="AL57:AM57"/>
    <mergeCell ref="AO57:AP57"/>
    <mergeCell ref="AI55:AJ55"/>
    <mergeCell ref="AL55:AM55"/>
    <mergeCell ref="AO55:AP55"/>
    <mergeCell ref="AR55:AS55"/>
    <mergeCell ref="AU55:AV55"/>
    <mergeCell ref="AX55:AY55"/>
    <mergeCell ref="AI49:AJ49"/>
    <mergeCell ref="AC47:AD47"/>
    <mergeCell ref="AF47:AG47"/>
    <mergeCell ref="AI47:AJ47"/>
    <mergeCell ref="Q47:R47"/>
    <mergeCell ref="T47:U47"/>
    <mergeCell ref="W47:X47"/>
    <mergeCell ref="Z47:AA47"/>
    <mergeCell ref="Q49:R49"/>
    <mergeCell ref="T49:U49"/>
    <mergeCell ref="W49:X49"/>
    <mergeCell ref="Z49:AA49"/>
    <mergeCell ref="AC49:AD49"/>
    <mergeCell ref="AF49:AG49"/>
    <mergeCell ref="N49:P49"/>
    <mergeCell ref="N51:P51"/>
    <mergeCell ref="K53:M53"/>
    <mergeCell ref="N53:P53"/>
    <mergeCell ref="N55:P55"/>
    <mergeCell ref="K57:M57"/>
    <mergeCell ref="N57:P57"/>
    <mergeCell ref="K59:M59"/>
    <mergeCell ref="N59:P59"/>
    <mergeCell ref="AC51:AD51"/>
    <mergeCell ref="AF51:AG51"/>
    <mergeCell ref="AI51:AJ51"/>
    <mergeCell ref="I69:J69"/>
    <mergeCell ref="I71:J71"/>
    <mergeCell ref="I73:J73"/>
    <mergeCell ref="I75:J75"/>
    <mergeCell ref="I57:J57"/>
    <mergeCell ref="I59:J59"/>
    <mergeCell ref="I61:J61"/>
    <mergeCell ref="I63:J63"/>
    <mergeCell ref="I65:J65"/>
    <mergeCell ref="I67:J67"/>
    <mergeCell ref="Q51:R51"/>
    <mergeCell ref="T51:U51"/>
    <mergeCell ref="W51:X51"/>
    <mergeCell ref="Z51:AA51"/>
    <mergeCell ref="W61:X61"/>
    <mergeCell ref="Q63:R63"/>
    <mergeCell ref="T63:U63"/>
    <mergeCell ref="W63:X63"/>
    <mergeCell ref="Z63:AA63"/>
    <mergeCell ref="AC63:AD63"/>
    <mergeCell ref="AF63:AG63"/>
    <mergeCell ref="F47:H47"/>
    <mergeCell ref="F49:H49"/>
    <mergeCell ref="F51:H51"/>
    <mergeCell ref="F71:H71"/>
    <mergeCell ref="F73:H73"/>
    <mergeCell ref="F75:H75"/>
    <mergeCell ref="D71:E71"/>
    <mergeCell ref="D73:E73"/>
    <mergeCell ref="D75:E75"/>
    <mergeCell ref="F65:H65"/>
    <mergeCell ref="F67:H67"/>
    <mergeCell ref="F69:H69"/>
    <mergeCell ref="D65:E65"/>
    <mergeCell ref="D67:E67"/>
    <mergeCell ref="D69:E69"/>
    <mergeCell ref="BY53:BZ53"/>
    <mergeCell ref="CB53:CC53"/>
    <mergeCell ref="I42:K42"/>
    <mergeCell ref="F59:H59"/>
    <mergeCell ref="F61:H61"/>
    <mergeCell ref="F63:H63"/>
    <mergeCell ref="D59:E59"/>
    <mergeCell ref="D61:E61"/>
    <mergeCell ref="D63:E63"/>
    <mergeCell ref="F53:H53"/>
    <mergeCell ref="F55:H55"/>
    <mergeCell ref="F57:H57"/>
    <mergeCell ref="D55:E55"/>
    <mergeCell ref="D57:E57"/>
    <mergeCell ref="K55:M55"/>
    <mergeCell ref="I47:J47"/>
    <mergeCell ref="I49:J49"/>
    <mergeCell ref="I51:J51"/>
    <mergeCell ref="I53:J53"/>
    <mergeCell ref="I55:J55"/>
    <mergeCell ref="I46:J46"/>
    <mergeCell ref="D47:E47"/>
    <mergeCell ref="D49:E49"/>
    <mergeCell ref="D51:E51"/>
    <mergeCell ref="BY47:BZ47"/>
    <mergeCell ref="CB47:CC47"/>
    <mergeCell ref="BM49:BN49"/>
    <mergeCell ref="BP49:BQ49"/>
    <mergeCell ref="BS49:BT49"/>
    <mergeCell ref="BV49:BW49"/>
    <mergeCell ref="BY49:BZ49"/>
    <mergeCell ref="CB49:CC49"/>
    <mergeCell ref="BM51:BN51"/>
    <mergeCell ref="BP51:BQ51"/>
    <mergeCell ref="BS51:BT51"/>
    <mergeCell ref="BV51:BW51"/>
    <mergeCell ref="BY51:BZ51"/>
    <mergeCell ref="CB51:CC51"/>
    <mergeCell ref="BM61:BN61"/>
    <mergeCell ref="BM59:BN59"/>
    <mergeCell ref="BP59:BQ59"/>
    <mergeCell ref="BS59:BT59"/>
    <mergeCell ref="BV59:BW59"/>
    <mergeCell ref="BM47:BN47"/>
    <mergeCell ref="BP47:BQ47"/>
    <mergeCell ref="BS47:BT47"/>
    <mergeCell ref="BV47:BW47"/>
    <mergeCell ref="BM53:BN53"/>
    <mergeCell ref="BP53:BQ53"/>
    <mergeCell ref="BS53:BT53"/>
    <mergeCell ref="BV53:BW53"/>
    <mergeCell ref="BP55:BQ55"/>
    <mergeCell ref="BS55:BT55"/>
    <mergeCell ref="BV55:BW55"/>
    <mergeCell ref="BM55:BN55"/>
    <mergeCell ref="BY55:BZ55"/>
    <mergeCell ref="CB55:CC55"/>
    <mergeCell ref="BP57:BQ57"/>
    <mergeCell ref="BS57:BT57"/>
    <mergeCell ref="BV57:BW57"/>
    <mergeCell ref="BY57:BZ57"/>
    <mergeCell ref="CB57:CC57"/>
    <mergeCell ref="BV73:BW73"/>
    <mergeCell ref="BY73:BZ73"/>
    <mergeCell ref="CB73:CC73"/>
    <mergeCell ref="CB61:CC61"/>
    <mergeCell ref="BM73:BN73"/>
    <mergeCell ref="BY67:BZ67"/>
    <mergeCell ref="CB67:CC67"/>
    <mergeCell ref="CB77:CC77"/>
    <mergeCell ref="BM65:BN65"/>
    <mergeCell ref="BP69:BQ69"/>
    <mergeCell ref="BS69:BT69"/>
    <mergeCell ref="BV69:BW69"/>
    <mergeCell ref="BY69:BZ69"/>
    <mergeCell ref="CB69:CC69"/>
    <mergeCell ref="BM67:BN67"/>
    <mergeCell ref="BP67:BQ67"/>
    <mergeCell ref="BS67:BT67"/>
    <mergeCell ref="BV67:BW67"/>
    <mergeCell ref="BM69:BN69"/>
    <mergeCell ref="BP65:BQ65"/>
    <mergeCell ref="BS65:BT65"/>
    <mergeCell ref="BV65:BW65"/>
    <mergeCell ref="BY65:BZ65"/>
    <mergeCell ref="CB65:CC65"/>
    <mergeCell ref="CB75:CC75"/>
    <mergeCell ref="BV77:BW77"/>
    <mergeCell ref="A1:CD5"/>
    <mergeCell ref="A6:CD6"/>
    <mergeCell ref="W42:X42"/>
    <mergeCell ref="T46:U46"/>
    <mergeCell ref="Z46:AA46"/>
    <mergeCell ref="AF46:AG46"/>
    <mergeCell ref="AL46:AM46"/>
    <mergeCell ref="AR46:AS46"/>
    <mergeCell ref="AX46:AY46"/>
    <mergeCell ref="BD46:BE46"/>
    <mergeCell ref="BJ46:BK46"/>
    <mergeCell ref="BP46:BQ46"/>
    <mergeCell ref="BV46:BW46"/>
    <mergeCell ref="CB46:CC46"/>
    <mergeCell ref="F45:H46"/>
    <mergeCell ref="N45:P46"/>
    <mergeCell ref="R42:T42"/>
    <mergeCell ref="W46:X46"/>
    <mergeCell ref="AC46:AD46"/>
    <mergeCell ref="AI46:AJ46"/>
    <mergeCell ref="AO46:AP46"/>
    <mergeCell ref="AU46:AV46"/>
    <mergeCell ref="BA46:BB46"/>
    <mergeCell ref="BG46:BH46"/>
    <mergeCell ref="K45:M46"/>
    <mergeCell ref="K47:M47"/>
    <mergeCell ref="N47:P47"/>
    <mergeCell ref="K49:M49"/>
    <mergeCell ref="K51:M51"/>
    <mergeCell ref="BY83:BZ83"/>
    <mergeCell ref="CB83:CC83"/>
    <mergeCell ref="BP77:BQ77"/>
    <mergeCell ref="BS77:BT77"/>
    <mergeCell ref="BY77:BZ77"/>
    <mergeCell ref="BM71:BN71"/>
    <mergeCell ref="BP71:BQ71"/>
    <mergeCell ref="BS71:BT71"/>
    <mergeCell ref="BM79:BN79"/>
    <mergeCell ref="BP79:BQ79"/>
    <mergeCell ref="BS79:BT79"/>
    <mergeCell ref="BV79:BW79"/>
    <mergeCell ref="BY79:BZ79"/>
    <mergeCell ref="CB79:CC79"/>
    <mergeCell ref="BM77:BN77"/>
    <mergeCell ref="BY71:BZ71"/>
    <mergeCell ref="CB71:CC71"/>
    <mergeCell ref="BV71:BW71"/>
    <mergeCell ref="K69:M69"/>
    <mergeCell ref="K75:M75"/>
    <mergeCell ref="N75:P75"/>
    <mergeCell ref="K77:M77"/>
    <mergeCell ref="N77:P77"/>
    <mergeCell ref="A44:CD44"/>
    <mergeCell ref="BM81:BN81"/>
    <mergeCell ref="BP81:BQ81"/>
    <mergeCell ref="BS81:BT81"/>
    <mergeCell ref="BV81:BW81"/>
    <mergeCell ref="BY81:BZ81"/>
    <mergeCell ref="CB81:CC81"/>
    <mergeCell ref="N69:P69"/>
    <mergeCell ref="K71:M71"/>
    <mergeCell ref="N71:P71"/>
    <mergeCell ref="K73:M73"/>
    <mergeCell ref="N73:P73"/>
    <mergeCell ref="BP73:BQ73"/>
    <mergeCell ref="BS73:BT73"/>
    <mergeCell ref="BA71:BB71"/>
    <mergeCell ref="Q73:R73"/>
    <mergeCell ref="T73:U73"/>
    <mergeCell ref="W73:X73"/>
    <mergeCell ref="Z73:AA73"/>
    <mergeCell ref="AC73:AD73"/>
    <mergeCell ref="BM83:BN83"/>
    <mergeCell ref="BP83:BQ83"/>
    <mergeCell ref="BS83:BT83"/>
    <mergeCell ref="BV83:BW83"/>
    <mergeCell ref="BM75:BN75"/>
    <mergeCell ref="BP75:BQ75"/>
    <mergeCell ref="BS75:BT75"/>
    <mergeCell ref="BV75:BW75"/>
    <mergeCell ref="BY75:BZ75"/>
    <mergeCell ref="AO71:AP71"/>
    <mergeCell ref="Z75:AA75"/>
    <mergeCell ref="K61:M61"/>
    <mergeCell ref="N61:P61"/>
    <mergeCell ref="K63:M63"/>
    <mergeCell ref="N63:P63"/>
    <mergeCell ref="A22:CD22"/>
    <mergeCell ref="K65:M65"/>
    <mergeCell ref="N65:P65"/>
    <mergeCell ref="K67:M67"/>
    <mergeCell ref="N67:P67"/>
    <mergeCell ref="BM63:BN63"/>
    <mergeCell ref="BP63:BQ63"/>
    <mergeCell ref="BS63:BT63"/>
    <mergeCell ref="BV63:BW63"/>
    <mergeCell ref="BY63:BZ63"/>
    <mergeCell ref="CB63:CC63"/>
    <mergeCell ref="BY59:BZ59"/>
    <mergeCell ref="CB59:CC59"/>
    <mergeCell ref="BM57:BN57"/>
    <mergeCell ref="BP61:BQ61"/>
    <mergeCell ref="BS61:BT61"/>
    <mergeCell ref="BV61:BW61"/>
    <mergeCell ref="BY61:BZ61"/>
    <mergeCell ref="AC75:AD75"/>
    <mergeCell ref="AF75:AG75"/>
    <mergeCell ref="BG77:BH77"/>
    <mergeCell ref="BD79:BE79"/>
    <mergeCell ref="BG79:BH79"/>
    <mergeCell ref="AF77:AG77"/>
    <mergeCell ref="AI77:AJ77"/>
    <mergeCell ref="BG83:BH83"/>
    <mergeCell ref="AL77:AM77"/>
    <mergeCell ref="AO77:AP77"/>
    <mergeCell ref="AR77:AS77"/>
    <mergeCell ref="AU77:AV77"/>
    <mergeCell ref="AX77:AY77"/>
    <mergeCell ref="BA77:BB77"/>
    <mergeCell ref="BD77:BE77"/>
    <mergeCell ref="BD83:BE83"/>
    <mergeCell ref="BG81:BH81"/>
    <mergeCell ref="BJ77:BK77"/>
    <mergeCell ref="AF79:AG79"/>
    <mergeCell ref="AI79:AJ79"/>
    <mergeCell ref="AL79:AM79"/>
    <mergeCell ref="AO79:AP79"/>
    <mergeCell ref="AR79:AS79"/>
    <mergeCell ref="AU79:AV79"/>
    <mergeCell ref="AX79:AY79"/>
    <mergeCell ref="BA79:BB79"/>
    <mergeCell ref="BJ79:BK79"/>
    <mergeCell ref="BA47:BB47"/>
    <mergeCell ref="AL47:AM47"/>
    <mergeCell ref="AO47:AP47"/>
    <mergeCell ref="AR47:AS47"/>
    <mergeCell ref="BA53:BB53"/>
    <mergeCell ref="AU51:AV51"/>
    <mergeCell ref="AX51:AY51"/>
    <mergeCell ref="BA51:BB51"/>
    <mergeCell ref="AL51:AM51"/>
    <mergeCell ref="AO51:AP51"/>
    <mergeCell ref="AR51:AS51"/>
    <mergeCell ref="BA49:BB49"/>
    <mergeCell ref="AL49:AM49"/>
    <mergeCell ref="AU47:AV47"/>
    <mergeCell ref="AX47:AY47"/>
    <mergeCell ref="AO49:AP49"/>
    <mergeCell ref="AR49:AS49"/>
    <mergeCell ref="AU49:AV49"/>
    <mergeCell ref="AX49:AY49"/>
    <mergeCell ref="AL53:AM53"/>
    <mergeCell ref="AO53:AP53"/>
    <mergeCell ref="AR53:AS53"/>
    <mergeCell ref="AU53:AV53"/>
    <mergeCell ref="AX53:AY53"/>
  </mergeCells>
  <phoneticPr fontId="14" type="noConversion"/>
  <conditionalFormatting sqref="A47:A85">
    <cfRule type="cellIs" dxfId="898" priority="7" operator="equal">
      <formula>0</formula>
    </cfRule>
  </conditionalFormatting>
  <conditionalFormatting sqref="S47:S86 V47:V86 Y47:Y86 AB47:AB86 AE47:AE86 AH47:AH86 AK47:AK86 AN47:AN86 AQ47:AQ86 AT47:AT86 AW47:AW86 AZ47:AZ86 BC47:BC86 BF47:BF86 BI47:BI86 BL47:BL86 BO47:BO86 BR47:BR86 BU47:BU86 BX47:BX86 CA47:CA86 CD47:CD86">
    <cfRule type="cellIs" dxfId="895" priority="5" operator="equal">
      <formula>0</formula>
    </cfRule>
    <cfRule type="cellIs" dxfId="894" priority="6" operator="equal">
      <formula>1</formula>
    </cfRule>
  </conditionalFormatting>
  <conditionalFormatting sqref="BE8:BI15 BU8:BY15 BU17 BE19:BI19">
    <cfRule type="expression" dxfId="893" priority="4">
      <formula>BE8=0</formula>
    </cfRule>
  </conditionalFormatting>
  <conditionalFormatting sqref="BE16:BI18">
    <cfRule type="cellIs" dxfId="892" priority="3" operator="equal">
      <formula>"De 0.00 a 0.00 m."</formula>
    </cfRule>
  </conditionalFormatting>
  <dataValidations count="1">
    <dataValidation type="decimal" allowBlank="1" showInputMessage="1" showErrorMessage="1" errorTitle="Errooooor" sqref="I42:K42" xr:uid="{5C0C2693-E655-4A8A-9C47-606215376ACE}">
      <formula1>0.1</formula1>
      <formula2>2.6</formula2>
    </dataValidation>
  </dataValidations>
  <pageMargins left="0.7" right="0.7" top="0.75" bottom="0.75" header="0.3" footer="0.3"/>
  <pageSetup scale="46" fitToHeight="0" orientation="landscape" r:id="rId1"/>
  <ignoredErrors>
    <ignoredError sqref="R42" evalError="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2CFC0269-34C4-4341-818A-6B1F102FD154}">
            <xm:f>'Data Input'!$L$9=2</xm:f>
            <x14:dxf>
              <numFmt numFmtId="197" formatCode="[$2x]0"/>
            </x14:dxf>
          </x14:cfRule>
          <x14:cfRule type="expression" priority="2" id="{B98A29DE-49A6-44DC-9BF4-E16920B2A6B4}">
            <xm:f>'Data Input'!$L$9=1</xm:f>
            <x14:dxf>
              <numFmt numFmtId="165" formatCode="[$1x]0"/>
            </x14:dxf>
          </x14:cfRule>
          <xm:sqref>D47:E85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7BFF9-A8B9-4813-89C3-80FB0522FD49}">
  <sheetPr codeName="Sheet3">
    <pageSetUpPr fitToPage="1"/>
  </sheetPr>
  <dimension ref="A1:CQ86"/>
  <sheetViews>
    <sheetView workbookViewId="0"/>
  </sheetViews>
  <sheetFormatPr baseColWidth="10" defaultColWidth="9.33203125" defaultRowHeight="14.4"/>
  <cols>
    <col min="1" max="3" width="4.33203125" style="362" customWidth="1"/>
    <col min="4" max="18" width="3.6640625" style="362" customWidth="1"/>
    <col min="19" max="19" width="1.6640625" style="362" customWidth="1"/>
    <col min="20" max="21" width="3.6640625" style="362" customWidth="1"/>
    <col min="22" max="22" width="1.6640625" style="362" customWidth="1"/>
    <col min="23" max="24" width="3.6640625" style="362" customWidth="1"/>
    <col min="25" max="25" width="1.6640625" style="362" customWidth="1"/>
    <col min="26" max="27" width="3.6640625" style="362" customWidth="1"/>
    <col min="28" max="28" width="1.6640625" style="362" customWidth="1"/>
    <col min="29" max="30" width="3.6640625" style="362" customWidth="1"/>
    <col min="31" max="31" width="1.6640625" style="362" customWidth="1"/>
    <col min="32" max="33" width="3.6640625" style="362" customWidth="1"/>
    <col min="34" max="34" width="1.6640625" style="362" customWidth="1"/>
    <col min="35" max="36" width="3.6640625" style="362" customWidth="1"/>
    <col min="37" max="37" width="1.6640625" style="362" customWidth="1"/>
    <col min="38" max="39" width="3.6640625" style="362" customWidth="1"/>
    <col min="40" max="40" width="1.6640625" style="362" customWidth="1"/>
    <col min="41" max="42" width="3.6640625" style="362" customWidth="1"/>
    <col min="43" max="43" width="1.6640625" style="362" customWidth="1"/>
    <col min="44" max="45" width="3.6640625" style="362" customWidth="1"/>
    <col min="46" max="46" width="1.6640625" style="362" customWidth="1"/>
    <col min="47" max="48" width="3.6640625" style="362" customWidth="1"/>
    <col min="49" max="49" width="1.6640625" style="362" customWidth="1"/>
    <col min="50" max="51" width="3.6640625" style="362" customWidth="1"/>
    <col min="52" max="52" width="1.6640625" style="362" customWidth="1"/>
    <col min="53" max="54" width="3.6640625" style="362" customWidth="1"/>
    <col min="55" max="55" width="1.6640625" style="362" customWidth="1"/>
    <col min="56" max="57" width="3.6640625" style="362" customWidth="1"/>
    <col min="58" max="58" width="1.6640625" style="362" customWidth="1"/>
    <col min="59" max="60" width="3.6640625" style="362" customWidth="1"/>
    <col min="61" max="61" width="1.6640625" style="362" customWidth="1"/>
    <col min="62" max="63" width="3.6640625" style="362" customWidth="1"/>
    <col min="64" max="64" width="1.6640625" style="362" customWidth="1"/>
    <col min="65" max="66" width="3.6640625" style="362" customWidth="1"/>
    <col min="67" max="67" width="1.6640625" style="362" customWidth="1"/>
    <col min="68" max="69" width="3.6640625" style="362" customWidth="1"/>
    <col min="70" max="70" width="1.6640625" style="362" customWidth="1"/>
    <col min="71" max="72" width="3.6640625" style="362" customWidth="1"/>
    <col min="73" max="73" width="1.6640625" style="362" customWidth="1"/>
    <col min="74" max="75" width="3.6640625" style="362" customWidth="1"/>
    <col min="76" max="76" width="1.6640625" style="362" customWidth="1"/>
    <col min="77" max="77" width="7" style="362" customWidth="1"/>
    <col min="78" max="78" width="3.6640625" style="362" customWidth="1"/>
    <col min="79" max="79" width="1.6640625" style="362" customWidth="1"/>
    <col min="80" max="81" width="3.6640625" style="362" customWidth="1"/>
    <col min="82" max="82" width="1.6640625" style="362" customWidth="1"/>
    <col min="83" max="92" width="9.33203125" style="362" customWidth="1"/>
    <col min="93" max="16384" width="9.33203125" style="362"/>
  </cols>
  <sheetData>
    <row r="1" spans="1:94" ht="15" customHeight="1">
      <c r="A1" s="579" t="s">
        <v>0</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row>
    <row r="2" spans="1:94">
      <c r="A2" s="579"/>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579"/>
      <c r="AK2" s="579"/>
      <c r="AL2" s="579"/>
      <c r="AM2" s="579"/>
      <c r="AN2" s="579"/>
      <c r="AO2" s="579"/>
      <c r="AP2" s="579"/>
      <c r="AQ2" s="579"/>
      <c r="AR2" s="579"/>
      <c r="AS2" s="579"/>
      <c r="AT2" s="579"/>
      <c r="AU2" s="579"/>
      <c r="AV2" s="579"/>
      <c r="AW2" s="579"/>
      <c r="AX2" s="579"/>
      <c r="AY2" s="579"/>
      <c r="AZ2" s="579"/>
      <c r="BA2" s="579"/>
      <c r="BB2" s="579"/>
      <c r="BC2" s="579"/>
      <c r="BD2" s="579"/>
      <c r="BE2" s="579"/>
      <c r="BF2" s="579"/>
      <c r="BG2" s="579"/>
      <c r="BH2" s="579"/>
      <c r="BI2" s="579"/>
      <c r="BJ2" s="579"/>
      <c r="BK2" s="579"/>
      <c r="BL2" s="579"/>
      <c r="BM2" s="579"/>
      <c r="BN2" s="579"/>
      <c r="BO2" s="579"/>
      <c r="BP2" s="579"/>
      <c r="BQ2" s="579"/>
      <c r="BR2" s="579"/>
      <c r="BS2" s="579"/>
      <c r="BT2" s="579"/>
      <c r="BU2" s="579"/>
      <c r="BV2" s="579"/>
      <c r="BW2" s="579"/>
      <c r="BX2" s="579"/>
      <c r="BY2" s="579"/>
      <c r="BZ2" s="579"/>
      <c r="CA2" s="579"/>
      <c r="CB2" s="579"/>
      <c r="CC2" s="579"/>
      <c r="CD2" s="579"/>
    </row>
    <row r="3" spans="1:94">
      <c r="A3" s="579"/>
      <c r="B3" s="579"/>
      <c r="C3" s="579"/>
      <c r="D3" s="579"/>
      <c r="E3" s="579"/>
      <c r="F3" s="579"/>
      <c r="G3" s="579"/>
      <c r="H3" s="579"/>
      <c r="I3" s="579"/>
      <c r="J3" s="579"/>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c r="AT3" s="579"/>
      <c r="AU3" s="579"/>
      <c r="AV3" s="579"/>
      <c r="AW3" s="579"/>
      <c r="AX3" s="579"/>
      <c r="AY3" s="579"/>
      <c r="AZ3" s="579"/>
      <c r="BA3" s="579"/>
      <c r="BB3" s="579"/>
      <c r="BC3" s="579"/>
      <c r="BD3" s="579"/>
      <c r="BE3" s="579"/>
      <c r="BF3" s="579"/>
      <c r="BG3" s="579"/>
      <c r="BH3" s="579"/>
      <c r="BI3" s="579"/>
      <c r="BJ3" s="579"/>
      <c r="BK3" s="579"/>
      <c r="BL3" s="579"/>
      <c r="BM3" s="579"/>
      <c r="BN3" s="579"/>
      <c r="BO3" s="579"/>
      <c r="BP3" s="579"/>
      <c r="BQ3" s="579"/>
      <c r="BR3" s="579"/>
      <c r="BS3" s="579"/>
      <c r="BT3" s="579"/>
      <c r="BU3" s="579"/>
      <c r="BV3" s="579"/>
      <c r="BW3" s="579"/>
      <c r="BX3" s="579"/>
      <c r="BY3" s="579"/>
      <c r="BZ3" s="579"/>
      <c r="CA3" s="579"/>
      <c r="CB3" s="579"/>
      <c r="CC3" s="579"/>
      <c r="CD3" s="579"/>
      <c r="CF3" s="418"/>
      <c r="CG3" s="418"/>
      <c r="CH3" s="418"/>
      <c r="CI3" s="418"/>
      <c r="CJ3" s="418"/>
      <c r="CK3" s="418"/>
      <c r="CL3" s="418"/>
      <c r="CM3" s="418"/>
      <c r="CN3" s="418"/>
      <c r="CO3" s="418"/>
      <c r="CP3" s="418"/>
    </row>
    <row r="4" spans="1:94">
      <c r="A4" s="579"/>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c r="AT4" s="579"/>
      <c r="AU4" s="579"/>
      <c r="AV4" s="579"/>
      <c r="AW4" s="579"/>
      <c r="AX4" s="579"/>
      <c r="AY4" s="579"/>
      <c r="AZ4" s="579"/>
      <c r="BA4" s="579"/>
      <c r="BB4" s="579"/>
      <c r="BC4" s="579"/>
      <c r="BD4" s="579"/>
      <c r="BE4" s="579"/>
      <c r="BF4" s="579"/>
      <c r="BG4" s="579"/>
      <c r="BH4" s="579"/>
      <c r="BI4" s="579"/>
      <c r="BJ4" s="579"/>
      <c r="BK4" s="579"/>
      <c r="BL4" s="579"/>
      <c r="BM4" s="579"/>
      <c r="BN4" s="579"/>
      <c r="BO4" s="579"/>
      <c r="BP4" s="579"/>
      <c r="BQ4" s="579"/>
      <c r="BR4" s="579"/>
      <c r="BS4" s="579"/>
      <c r="BT4" s="579"/>
      <c r="BU4" s="579"/>
      <c r="BV4" s="579"/>
      <c r="BW4" s="579"/>
      <c r="BX4" s="579"/>
      <c r="BY4" s="579"/>
      <c r="BZ4" s="579"/>
      <c r="CA4" s="579"/>
      <c r="CB4" s="579"/>
      <c r="CC4" s="579"/>
      <c r="CD4" s="579"/>
      <c r="CF4" s="418"/>
      <c r="CG4" s="418"/>
      <c r="CH4" s="418"/>
      <c r="CI4" s="418"/>
      <c r="CJ4" s="418"/>
      <c r="CK4" s="418"/>
      <c r="CL4" s="418"/>
      <c r="CM4" s="418"/>
      <c r="CN4" s="418"/>
      <c r="CO4" s="418"/>
      <c r="CP4" s="418"/>
    </row>
    <row r="5" spans="1:94">
      <c r="A5" s="579"/>
      <c r="B5" s="579"/>
      <c r="C5" s="579"/>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79"/>
      <c r="BU5" s="579"/>
      <c r="BV5" s="579"/>
      <c r="BW5" s="579"/>
      <c r="BX5" s="579"/>
      <c r="BY5" s="579"/>
      <c r="BZ5" s="579"/>
      <c r="CA5" s="579"/>
      <c r="CB5" s="579"/>
      <c r="CC5" s="579"/>
      <c r="CD5" s="579"/>
      <c r="CF5" s="418"/>
      <c r="CG5" s="418"/>
      <c r="CH5" s="418"/>
      <c r="CI5" s="418"/>
      <c r="CJ5" s="418"/>
      <c r="CK5" s="418"/>
      <c r="CL5" s="418"/>
      <c r="CM5" s="418"/>
      <c r="CN5" s="418"/>
      <c r="CO5" s="418"/>
      <c r="CP5" s="418"/>
    </row>
    <row r="6" spans="1:94" ht="21">
      <c r="A6" s="601" t="str">
        <f>CONCATENATE( "CONFIGURACIÓN VISTA LATERAL ", UPPER(VLOOKUP('Dimension Tables'!$B$26,'Dimension Tables'!$B$28:$AU$43,35,FALSE)))</f>
        <v>CONFIGURACIÓN VISTA LATERAL SIMPLE TILT PORTRAIT</v>
      </c>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F6" s="418"/>
      <c r="CG6" s="418"/>
      <c r="CH6" s="418"/>
      <c r="CI6" s="418"/>
      <c r="CJ6" s="418"/>
      <c r="CK6" s="418"/>
      <c r="CL6" s="418"/>
      <c r="CM6" s="418"/>
      <c r="CN6" s="418"/>
      <c r="CO6" s="418"/>
      <c r="CP6" s="418"/>
    </row>
    <row r="7" spans="1:94" ht="17.7" customHeight="1">
      <c r="A7" s="486"/>
      <c r="C7" s="513" t="str">
        <f ca="1">+'Data Input'!M40</f>
        <v/>
      </c>
      <c r="E7" s="486"/>
      <c r="F7" s="486"/>
      <c r="G7" s="486"/>
      <c r="H7" s="486"/>
      <c r="I7" s="486"/>
      <c r="J7" s="486"/>
      <c r="K7" s="486"/>
      <c r="L7" s="486"/>
      <c r="M7" s="486"/>
      <c r="N7" s="486"/>
      <c r="O7" s="486"/>
      <c r="P7" s="486"/>
      <c r="Q7" s="486"/>
      <c r="R7" s="486"/>
      <c r="S7" s="486"/>
      <c r="T7" s="486"/>
      <c r="U7" s="486"/>
      <c r="V7" s="486"/>
      <c r="W7" s="486"/>
      <c r="X7" s="486"/>
      <c r="Y7" s="486"/>
      <c r="Z7" s="486"/>
      <c r="AA7" s="486"/>
      <c r="AB7" s="486"/>
      <c r="AC7" s="486"/>
      <c r="AQ7" s="486"/>
      <c r="AR7" s="486"/>
      <c r="AS7" s="486"/>
      <c r="AT7" s="486"/>
      <c r="AU7" s="486"/>
      <c r="AV7" s="487" t="str">
        <f>IF(BE11&gt;=4,"Acérquese con el personal de Everest para revisar esta configuración","")</f>
        <v/>
      </c>
      <c r="AW7" s="486"/>
      <c r="AX7" s="488"/>
      <c r="AY7" s="430"/>
      <c r="AZ7" s="430"/>
      <c r="BA7" s="430"/>
      <c r="BB7" s="430"/>
      <c r="BC7" s="430"/>
      <c r="BD7" s="430"/>
      <c r="BF7" s="430"/>
      <c r="BG7" s="489"/>
      <c r="BH7" s="489"/>
      <c r="BI7" s="489"/>
      <c r="BJ7" s="489"/>
      <c r="CF7" s="418"/>
      <c r="CG7" s="418"/>
      <c r="CH7" s="418"/>
      <c r="CI7" s="418"/>
      <c r="CJ7" s="418"/>
      <c r="CK7" s="418"/>
      <c r="CL7" s="418"/>
      <c r="CM7" s="418"/>
      <c r="CN7" s="418"/>
      <c r="CO7" s="418"/>
      <c r="CP7" s="418"/>
    </row>
    <row r="8" spans="1:94" ht="18" customHeight="1">
      <c r="A8" s="486"/>
      <c r="B8" s="486"/>
      <c r="E8" s="486"/>
      <c r="F8" s="486"/>
      <c r="G8" s="486"/>
      <c r="H8" s="486"/>
      <c r="I8" s="486"/>
      <c r="J8" s="486"/>
      <c r="K8" s="486"/>
      <c r="L8" s="486"/>
      <c r="M8" s="486"/>
      <c r="N8" s="486"/>
      <c r="O8" s="486"/>
      <c r="P8" s="486"/>
      <c r="Q8" s="486"/>
      <c r="R8" s="486"/>
      <c r="S8" s="486"/>
      <c r="T8" s="486"/>
      <c r="U8" s="486"/>
      <c r="V8" s="486"/>
      <c r="W8" s="486"/>
      <c r="X8" s="486"/>
      <c r="Y8" s="486"/>
      <c r="Z8" s="486"/>
      <c r="AA8" s="486"/>
      <c r="AB8" s="486"/>
      <c r="AQ8" s="486"/>
      <c r="AR8" s="486"/>
      <c r="AS8" s="486"/>
      <c r="AT8" s="486"/>
      <c r="AU8" s="486"/>
      <c r="AV8" s="490" t="s">
        <v>426</v>
      </c>
      <c r="AX8" s="430" t="s">
        <v>515</v>
      </c>
      <c r="AY8" s="430"/>
      <c r="AZ8" s="430"/>
      <c r="BA8" s="430"/>
      <c r="BB8" s="430"/>
      <c r="BC8" s="430"/>
      <c r="BD8" s="430"/>
      <c r="BE8" s="613">
        <f>INDEX('Dimension Tables'!$B$29:$AO$42,MATCH('Dimension Tables'!$B$26,'Dimension Tables'!$B$29:$B$42,0),7)</f>
        <v>0</v>
      </c>
      <c r="BF8" s="613"/>
      <c r="BG8" s="613"/>
      <c r="BH8" s="613"/>
      <c r="BI8" s="613"/>
      <c r="BJ8" s="366"/>
      <c r="BK8" s="490" t="s">
        <v>516</v>
      </c>
      <c r="BM8" s="362" t="s">
        <v>517</v>
      </c>
      <c r="BU8" s="613">
        <f>INDEX('Dimension Tables'!$B$29:$AO$42,MATCH('Dimension Tables'!$B$26,'Dimension Tables'!$B$29:$B$42,0),22)</f>
        <v>0.39700000000000002</v>
      </c>
      <c r="BV8" s="613"/>
      <c r="BW8" s="613"/>
      <c r="BX8" s="613"/>
      <c r="BY8" s="613"/>
      <c r="CF8" s="418"/>
      <c r="CN8" s="418"/>
      <c r="CO8" s="418"/>
      <c r="CP8" s="418"/>
    </row>
    <row r="9" spans="1:94" ht="18">
      <c r="A9" s="486"/>
      <c r="B9" s="486"/>
      <c r="T9" s="486"/>
      <c r="U9" s="486"/>
      <c r="V9" s="486"/>
      <c r="W9" s="486"/>
      <c r="X9" s="486"/>
      <c r="Y9" s="486"/>
      <c r="Z9" s="486"/>
      <c r="AA9" s="486"/>
      <c r="AB9" s="486"/>
      <c r="AS9" s="486"/>
      <c r="AT9" s="486"/>
      <c r="AU9" s="486"/>
      <c r="AV9" s="490" t="s">
        <v>518</v>
      </c>
      <c r="AX9" s="430" t="s">
        <v>519</v>
      </c>
      <c r="AY9" s="430"/>
      <c r="AZ9" s="430"/>
      <c r="BA9" s="430"/>
      <c r="BB9" s="430"/>
      <c r="BC9" s="430"/>
      <c r="BD9" s="430"/>
      <c r="BE9" s="613">
        <f>INDEX('Dimension Tables'!$B$29:$AO$42,MATCH('Dimension Tables'!$B$26,'Dimension Tables'!$B$29:$B$42,0),8)</f>
        <v>0</v>
      </c>
      <c r="BF9" s="613"/>
      <c r="BG9" s="613"/>
      <c r="BH9" s="613"/>
      <c r="BI9" s="613"/>
      <c r="BJ9" s="366"/>
      <c r="BK9" s="490" t="s">
        <v>520</v>
      </c>
      <c r="BM9" s="430" t="s">
        <v>521</v>
      </c>
      <c r="BU9" s="613">
        <f>INDEX('Dimension Tables'!$B$29:$AO$42,MATCH('Dimension Tables'!$B$26,'Dimension Tables'!$B$29:$B$42,0),23)</f>
        <v>2.3820000000000001</v>
      </c>
      <c r="BV9" s="613"/>
      <c r="BW9" s="613"/>
      <c r="BX9" s="613"/>
      <c r="BY9" s="613"/>
      <c r="CF9" s="418"/>
      <c r="CN9" s="418"/>
      <c r="CO9" s="418"/>
      <c r="CP9" s="418"/>
    </row>
    <row r="10" spans="1:94" ht="18">
      <c r="A10" s="486"/>
      <c r="B10" s="486"/>
      <c r="Q10" s="486"/>
      <c r="R10" s="486"/>
      <c r="S10" s="486"/>
      <c r="T10" s="486"/>
      <c r="U10" s="486"/>
      <c r="V10" s="486"/>
      <c r="W10" s="486"/>
      <c r="X10" s="486"/>
      <c r="Y10" s="486"/>
      <c r="Z10" s="486"/>
      <c r="AQ10" s="486"/>
      <c r="AV10" s="490" t="s">
        <v>522</v>
      </c>
      <c r="AX10" s="430" t="s">
        <v>523</v>
      </c>
      <c r="AY10" s="430"/>
      <c r="AZ10" s="430"/>
      <c r="BA10" s="430"/>
      <c r="BB10" s="430"/>
      <c r="BC10" s="430"/>
      <c r="BD10" s="430"/>
      <c r="BE10" s="613">
        <f>INDEX('Dimension Tables'!$B$29:$AO$42,MATCH('Dimension Tables'!$B$26,'Dimension Tables'!$B$29:$B$42,0),9)</f>
        <v>0</v>
      </c>
      <c r="BF10" s="613"/>
      <c r="BG10" s="613"/>
      <c r="BH10" s="613"/>
      <c r="BI10" s="613"/>
      <c r="BJ10" s="373"/>
      <c r="BK10" s="490" t="s">
        <v>524</v>
      </c>
      <c r="BM10" s="430" t="s">
        <v>525</v>
      </c>
      <c r="BU10" s="613">
        <f>INDEX('Dimension Tables'!$B$29:$AO$42,MATCH('Dimension Tables'!$B$26,'Dimension Tables'!$B$29:$B$42,0),24)</f>
        <v>0.77656818155609209</v>
      </c>
      <c r="BV10" s="613"/>
      <c r="BW10" s="613"/>
      <c r="BX10" s="613"/>
      <c r="BY10" s="613"/>
      <c r="CF10" s="418"/>
      <c r="CN10" s="418"/>
      <c r="CO10" s="418"/>
      <c r="CP10" s="418"/>
    </row>
    <row r="11" spans="1:94" ht="18">
      <c r="A11" s="486"/>
      <c r="B11" s="486"/>
      <c r="C11" s="486"/>
      <c r="D11" s="486"/>
      <c r="E11" s="486"/>
      <c r="J11" s="486"/>
      <c r="K11" s="486"/>
      <c r="L11" s="486"/>
      <c r="M11" s="486"/>
      <c r="N11" s="486"/>
      <c r="O11" s="486"/>
      <c r="P11" s="486"/>
      <c r="Q11" s="486"/>
      <c r="R11" s="486"/>
      <c r="S11" s="486"/>
      <c r="T11" s="486"/>
      <c r="U11" s="486"/>
      <c r="V11" s="486"/>
      <c r="W11" s="486"/>
      <c r="X11" s="486"/>
      <c r="Y11" s="486"/>
      <c r="Z11" s="486"/>
      <c r="AA11" s="486"/>
      <c r="AQ11" s="486"/>
      <c r="AV11" s="490" t="s">
        <v>337</v>
      </c>
      <c r="AX11" s="430" t="s">
        <v>526</v>
      </c>
      <c r="AY11" s="430"/>
      <c r="AZ11" s="430"/>
      <c r="BA11" s="430"/>
      <c r="BB11" s="430"/>
      <c r="BC11" s="430"/>
      <c r="BD11" s="430"/>
      <c r="BE11" s="614">
        <f>INDEX('Dimension Tables'!$B$29:$AO$42,MATCH('Dimension Tables'!$B$26,'Dimension Tables'!$B$29:$B$42,0),10)</f>
        <v>1</v>
      </c>
      <c r="BF11" s="614"/>
      <c r="BG11" s="614"/>
      <c r="BH11" s="614"/>
      <c r="BI11" s="614"/>
      <c r="BJ11" s="366"/>
      <c r="BK11" s="490" t="s">
        <v>527</v>
      </c>
      <c r="BM11" s="430" t="s">
        <v>528</v>
      </c>
      <c r="BU11" s="613">
        <f>INDEX('Dimension Tables'!$B$29:$AO$42,MATCH('Dimension Tables'!$B$26,'Dimension Tables'!$B$29:$B$42,0),25)</f>
        <v>0</v>
      </c>
      <c r="BV11" s="613"/>
      <c r="BW11" s="613"/>
      <c r="BX11" s="613"/>
      <c r="BY11" s="613"/>
      <c r="CF11" s="418"/>
      <c r="CN11" s="418"/>
      <c r="CO11" s="418"/>
      <c r="CP11" s="418"/>
    </row>
    <row r="12" spans="1:94" ht="18">
      <c r="A12" s="486"/>
      <c r="B12" s="486"/>
      <c r="C12" s="486"/>
      <c r="D12" s="486"/>
      <c r="E12" s="486"/>
      <c r="F12" s="486"/>
      <c r="G12" s="486"/>
      <c r="H12" s="486"/>
      <c r="I12" s="486"/>
      <c r="J12" s="486"/>
      <c r="K12" s="486"/>
      <c r="L12" s="486"/>
      <c r="M12" s="486"/>
      <c r="N12" s="486"/>
      <c r="O12" s="486"/>
      <c r="P12" s="486"/>
      <c r="Q12" s="486"/>
      <c r="R12" s="486"/>
      <c r="S12" s="486"/>
      <c r="T12" s="486"/>
      <c r="U12" s="486"/>
      <c r="V12" s="486"/>
      <c r="W12" s="486"/>
      <c r="X12" s="486"/>
      <c r="Y12" s="486"/>
      <c r="Z12" s="486"/>
      <c r="AA12" s="486"/>
      <c r="AB12" s="486"/>
      <c r="AQ12" s="486"/>
      <c r="AV12" s="491">
        <v>0</v>
      </c>
      <c r="AX12" s="430" t="s">
        <v>529</v>
      </c>
      <c r="AY12" s="430"/>
      <c r="AZ12" s="430"/>
      <c r="BA12" s="430"/>
      <c r="BB12" s="430"/>
      <c r="BC12" s="430"/>
      <c r="BD12" s="430"/>
      <c r="BE12" s="613">
        <f>INDEX('Dimension Tables'!$B$29:$AO$42,MATCH('Dimension Tables'!$B$26,'Dimension Tables'!$B$29:$B$42,0),11)</f>
        <v>0.12</v>
      </c>
      <c r="BF12" s="613"/>
      <c r="BG12" s="613"/>
      <c r="BH12" s="613"/>
      <c r="BI12" s="613"/>
      <c r="BJ12" s="366"/>
      <c r="BK12" s="490" t="s">
        <v>530</v>
      </c>
      <c r="BM12" s="430" t="s">
        <v>531</v>
      </c>
      <c r="BT12" s="362" t="s">
        <v>532</v>
      </c>
      <c r="BU12" s="613">
        <f>INDEX('Dimension Tables'!$B$29:$AO$42,MATCH('Dimension Tables'!$B$26,'Dimension Tables'!$B$29:$B$42,0),26)</f>
        <v>0</v>
      </c>
      <c r="BV12" s="613"/>
      <c r="BW12" s="613"/>
      <c r="BX12" s="613"/>
      <c r="BY12" s="613"/>
      <c r="CF12" s="418"/>
      <c r="CN12" s="418"/>
      <c r="CO12" s="418"/>
      <c r="CP12" s="418"/>
    </row>
    <row r="13" spans="1:94" ht="18">
      <c r="A13" s="486"/>
      <c r="B13" s="486"/>
      <c r="C13" s="486"/>
      <c r="D13" s="486"/>
      <c r="E13" s="486"/>
      <c r="F13" s="486"/>
      <c r="J13" s="486"/>
      <c r="K13" s="486"/>
      <c r="L13" s="486"/>
      <c r="M13" s="486"/>
      <c r="N13" s="486"/>
      <c r="O13" s="486"/>
      <c r="P13" s="486"/>
      <c r="Q13" s="486"/>
      <c r="R13" s="486"/>
      <c r="S13" s="486"/>
      <c r="T13" s="486"/>
      <c r="U13" s="486"/>
      <c r="V13" s="486"/>
      <c r="W13" s="486"/>
      <c r="X13" s="486"/>
      <c r="Y13" s="486"/>
      <c r="Z13" s="486"/>
      <c r="AA13" s="486"/>
      <c r="AB13" s="486"/>
      <c r="AQ13" s="486"/>
      <c r="AR13" s="486"/>
      <c r="AS13" s="486"/>
      <c r="AT13" s="486"/>
      <c r="AU13" s="486"/>
      <c r="AV13" s="491">
        <v>1</v>
      </c>
      <c r="AX13" s="430" t="s">
        <v>535</v>
      </c>
      <c r="AY13" s="430"/>
      <c r="AZ13" s="430"/>
      <c r="BA13" s="430"/>
      <c r="BB13" s="430"/>
      <c r="BC13" s="430"/>
      <c r="BD13" s="430"/>
      <c r="BE13" s="613">
        <f>INDEX('Dimension Tables'!$B$29:$AO$42,MATCH('Dimension Tables'!$B$26,'Dimension Tables'!$B$29:$B$42,0),12)</f>
        <v>0.55771212103739476</v>
      </c>
      <c r="BF13" s="613"/>
      <c r="BG13" s="613"/>
      <c r="BH13" s="613"/>
      <c r="BI13" s="613"/>
      <c r="BJ13" s="366"/>
      <c r="BK13" s="490" t="s">
        <v>536</v>
      </c>
      <c r="BM13" s="430" t="s">
        <v>537</v>
      </c>
      <c r="BT13" s="362" t="s">
        <v>532</v>
      </c>
      <c r="BU13" s="613">
        <f>INDEX('Dimension Tables'!$B$29:$AO$42,MATCH('Dimension Tables'!$B$26,'Dimension Tables'!$B$29:$B$42,0),27)</f>
        <v>0</v>
      </c>
      <c r="BV13" s="613"/>
      <c r="BW13" s="613"/>
      <c r="BX13" s="613"/>
      <c r="BY13" s="613"/>
      <c r="CF13" s="418"/>
      <c r="CN13" s="418"/>
      <c r="CO13" s="418"/>
      <c r="CP13" s="418"/>
    </row>
    <row r="14" spans="1:94" ht="18">
      <c r="A14" s="486"/>
      <c r="B14" s="486"/>
      <c r="C14" s="486"/>
      <c r="D14" s="486"/>
      <c r="E14" s="486"/>
      <c r="W14" s="486"/>
      <c r="X14" s="486"/>
      <c r="Y14" s="486"/>
      <c r="Z14" s="486"/>
      <c r="AA14" s="486"/>
      <c r="AB14" s="486"/>
      <c r="AQ14" s="486"/>
      <c r="AR14" s="486"/>
      <c r="AS14" s="486"/>
      <c r="AT14" s="486"/>
      <c r="AU14" s="486"/>
      <c r="AV14" s="491">
        <v>2</v>
      </c>
      <c r="AX14" s="430" t="s">
        <v>539</v>
      </c>
      <c r="AY14" s="430"/>
      <c r="AZ14" s="430"/>
      <c r="BA14" s="430"/>
      <c r="BB14" s="430"/>
      <c r="BC14" s="430"/>
      <c r="BD14" s="430"/>
      <c r="BE14" s="613">
        <f>INDEX('Dimension Tables'!$B$29:$AO$42,MATCH('Dimension Tables'!$B$26,'Dimension Tables'!$B$29:$B$42,0),13)</f>
        <v>0</v>
      </c>
      <c r="BF14" s="613"/>
      <c r="BG14" s="613"/>
      <c r="BH14" s="613"/>
      <c r="BI14" s="613"/>
      <c r="BJ14" s="366"/>
      <c r="BK14" s="490" t="s">
        <v>540</v>
      </c>
      <c r="BM14" s="430" t="s">
        <v>541</v>
      </c>
      <c r="BT14" s="362" t="s">
        <v>532</v>
      </c>
      <c r="BU14" s="613">
        <f>INDEX('Dimension Tables'!$B$29:$AO$42,MATCH('Dimension Tables'!$B$26,'Dimension Tables'!$B$29:$B$42,0),28)</f>
        <v>0</v>
      </c>
      <c r="BV14" s="613"/>
      <c r="BW14" s="613"/>
      <c r="BX14" s="613"/>
      <c r="BY14" s="613"/>
      <c r="CF14" s="418"/>
      <c r="CN14" s="418"/>
      <c r="CO14" s="418"/>
      <c r="CP14" s="418"/>
    </row>
    <row r="15" spans="1:94" ht="18">
      <c r="A15" s="486"/>
      <c r="B15" s="486"/>
      <c r="C15" s="486"/>
      <c r="D15" s="486"/>
      <c r="E15" s="486"/>
      <c r="F15" s="486"/>
      <c r="G15" s="486"/>
      <c r="H15" s="486"/>
      <c r="I15" s="486"/>
      <c r="J15" s="486"/>
      <c r="K15" s="486"/>
      <c r="L15" s="486"/>
      <c r="M15" s="486"/>
      <c r="N15" s="486"/>
      <c r="O15" s="486"/>
      <c r="P15" s="486"/>
      <c r="Q15" s="486"/>
      <c r="R15" s="486"/>
      <c r="S15" s="486"/>
      <c r="T15" s="486"/>
      <c r="U15" s="486"/>
      <c r="V15" s="486"/>
      <c r="W15" s="486"/>
      <c r="X15" s="486"/>
      <c r="Y15" s="486"/>
      <c r="Z15" s="486"/>
      <c r="AA15" s="486"/>
      <c r="AB15" s="486"/>
      <c r="AQ15" s="486"/>
      <c r="AR15" s="486"/>
      <c r="AS15" s="486"/>
      <c r="AT15" s="486"/>
      <c r="AU15" s="486"/>
      <c r="AV15" s="491">
        <v>3</v>
      </c>
      <c r="AX15" s="430" t="s">
        <v>542</v>
      </c>
      <c r="AY15" s="430"/>
      <c r="AZ15" s="430"/>
      <c r="BA15" s="430"/>
      <c r="BB15" s="430"/>
      <c r="BC15" s="430"/>
      <c r="BD15" s="430"/>
      <c r="BE15" s="613">
        <f>INDEX('Dimension Tables'!$B$29:$AO$42,MATCH('Dimension Tables'!$B$26,'Dimension Tables'!$B$29:$B$42,0),14)</f>
        <v>0</v>
      </c>
      <c r="BF15" s="613"/>
      <c r="BG15" s="613"/>
      <c r="BH15" s="613"/>
      <c r="BI15" s="613"/>
      <c r="BK15" s="490" t="s">
        <v>543</v>
      </c>
      <c r="BM15" s="430" t="s">
        <v>544</v>
      </c>
      <c r="BT15" s="362" t="s">
        <v>532</v>
      </c>
      <c r="BU15" s="613">
        <f>INDEX('Dimension Tables'!$B$29:$AO$42,MATCH('Dimension Tables'!$B$26,'Dimension Tables'!$B$29:$B$42,0),29)</f>
        <v>0</v>
      </c>
      <c r="BV15" s="613"/>
      <c r="BW15" s="613"/>
      <c r="BX15" s="613"/>
      <c r="BY15" s="613"/>
      <c r="CF15" s="418"/>
      <c r="CN15" s="418"/>
      <c r="CO15" s="418"/>
      <c r="CP15" s="418"/>
    </row>
    <row r="16" spans="1:94" ht="18">
      <c r="A16" s="486"/>
      <c r="B16" s="486"/>
      <c r="C16" s="486"/>
      <c r="D16" s="486"/>
      <c r="E16" s="486"/>
      <c r="F16" s="486"/>
      <c r="G16" s="486"/>
      <c r="H16" s="486"/>
      <c r="I16" s="486"/>
      <c r="J16" s="486"/>
      <c r="K16" s="486"/>
      <c r="L16" s="486"/>
      <c r="M16" s="486"/>
      <c r="N16" s="486"/>
      <c r="O16" s="486"/>
      <c r="P16" s="486"/>
      <c r="Q16" s="486"/>
      <c r="R16" s="486"/>
      <c r="S16" s="486"/>
      <c r="T16" s="486"/>
      <c r="U16" s="486"/>
      <c r="V16" s="486"/>
      <c r="W16" s="486"/>
      <c r="X16" s="486"/>
      <c r="Y16" s="486"/>
      <c r="Z16" s="486"/>
      <c r="AA16" s="486"/>
      <c r="AB16" s="486"/>
      <c r="AC16" s="486"/>
      <c r="AQ16" s="486"/>
      <c r="AR16" s="486"/>
      <c r="AS16" s="486"/>
      <c r="AT16" s="486"/>
      <c r="AU16" s="486"/>
      <c r="AV16" s="490" t="s">
        <v>427</v>
      </c>
      <c r="AX16" s="430" t="s">
        <v>545</v>
      </c>
      <c r="AY16" s="430"/>
      <c r="AZ16" s="430"/>
      <c r="BA16" s="430"/>
      <c r="BB16" s="430"/>
      <c r="BC16" s="430"/>
      <c r="BD16" s="430"/>
      <c r="BE16" s="615" t="str">
        <f>CONCATENATE("De ", TEXT(INDEX('Dimension Tables'!$B$29:$AO$42,MATCH('Dimension Tables'!$B$26,'Dimension Tables'!$B$29:$B$42,0),15),"#,##0.00"), " a ", TEXT(INDEX('Dimension Tables'!$B$29:$AO$42,MATCH('Dimension Tables'!$B$26,'Dimension Tables'!$B$29:$B$42,0),16),"#,##0.00"), " m.")</f>
        <v>De 1.51 a 1.55 m.</v>
      </c>
      <c r="BF16" s="615"/>
      <c r="BG16" s="615"/>
      <c r="BH16" s="615"/>
      <c r="BI16" s="615"/>
      <c r="BJ16" s="366"/>
      <c r="BK16" s="490" t="s">
        <v>546</v>
      </c>
      <c r="BM16" s="430" t="s">
        <v>547</v>
      </c>
      <c r="BU16" s="617">
        <f>+'Dimension Tables'!B27</f>
        <v>16</v>
      </c>
      <c r="BV16" s="617"/>
      <c r="BW16" s="617"/>
      <c r="BX16" s="617"/>
      <c r="BY16" s="617"/>
      <c r="CF16" s="418"/>
      <c r="CN16" s="418"/>
      <c r="CO16" s="418"/>
      <c r="CP16" s="418"/>
    </row>
    <row r="17" spans="1:95" ht="18">
      <c r="A17" s="486"/>
      <c r="B17" s="486"/>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c r="AA17" s="486"/>
      <c r="AB17" s="486"/>
      <c r="AC17" s="486"/>
      <c r="AQ17" s="486"/>
      <c r="AR17" s="486"/>
      <c r="AS17" s="486"/>
      <c r="AT17" s="486"/>
      <c r="AU17" s="486"/>
      <c r="AV17" s="493" t="s">
        <v>548</v>
      </c>
      <c r="AW17" s="418"/>
      <c r="AX17" s="452" t="s">
        <v>549</v>
      </c>
      <c r="AY17" s="494"/>
      <c r="AZ17" s="494"/>
      <c r="BA17" s="494"/>
      <c r="BB17" s="494"/>
      <c r="BC17" s="494"/>
      <c r="BD17" s="494"/>
      <c r="BE17" s="616" t="str">
        <f>CONCATENATE("De ", TEXT(INDEX('Dimension Tables'!$B$29:$AO$42,MATCH('Dimension Tables'!$B$26,'Dimension Tables'!$B$29:$B$42,0),17),"#,##0.00"), " a ", TEXT(INDEX('Dimension Tables'!$B$29:$AO$42,MATCH('Dimension Tables'!$B$26,'Dimension Tables'!$B$29:$B$42,0),18),"#,##0.00"), " m.")</f>
        <v>De 0.00 a 0.00 m.</v>
      </c>
      <c r="BF17" s="616"/>
      <c r="BG17" s="616"/>
      <c r="BH17" s="616"/>
      <c r="BI17" s="616"/>
      <c r="BJ17" s="366"/>
      <c r="BK17" s="490" t="s">
        <v>550</v>
      </c>
      <c r="BM17" s="430" t="s">
        <v>551</v>
      </c>
      <c r="BU17" s="613">
        <f>INDEX('Dimension Tables'!$B$29:$AO$42,MATCH('Dimension Tables'!$B$26,'Dimension Tables'!$B$29:$B$42,0),30)</f>
        <v>1.5086855339670526</v>
      </c>
      <c r="BV17" s="613"/>
      <c r="BW17" s="613"/>
      <c r="BX17" s="613"/>
      <c r="BY17" s="613"/>
      <c r="CF17" s="418"/>
      <c r="CN17" s="452"/>
      <c r="CO17" s="452"/>
      <c r="CP17" s="452"/>
    </row>
    <row r="18" spans="1:95" ht="18" customHeight="1">
      <c r="A18" s="486"/>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Q18" s="486"/>
      <c r="AR18" s="486"/>
      <c r="AS18" s="486"/>
      <c r="AT18" s="486"/>
      <c r="AU18" s="486"/>
      <c r="AV18" s="493" t="s">
        <v>554</v>
      </c>
      <c r="AW18" s="418"/>
      <c r="AX18" s="452" t="s">
        <v>555</v>
      </c>
      <c r="AY18" s="494"/>
      <c r="AZ18" s="494"/>
      <c r="BA18" s="494"/>
      <c r="BB18" s="494"/>
      <c r="BC18" s="494"/>
      <c r="BD18" s="494"/>
      <c r="BE18" s="616" t="str">
        <f>CONCATENATE("De ", TEXT(INDEX('Dimension Tables'!$B$29:$AO$42,MATCH('Dimension Tables'!$B$26,'Dimension Tables'!$B$29:$B$42,0),19),"#,##0.00"), " a ", TEXT(INDEX('Dimension Tables'!$B$29:$AO$42,MATCH('Dimension Tables'!$B$26,'Dimension Tables'!$B$29:$B$42,0),20),"#,##0.00"), " m.")</f>
        <v>De 0.00 a 0.00 m.</v>
      </c>
      <c r="BF18" s="616"/>
      <c r="BG18" s="616"/>
      <c r="BH18" s="616"/>
      <c r="BI18" s="616"/>
      <c r="BJ18" s="366"/>
      <c r="BK18" s="620" t="str">
        <f ca="1">VLOOKUP('Dimension Tables'!$B$6,'Dimension Tables'!$B$10:$AU$23,34,FALSE)</f>
        <v>Reacciones máximas en cada punto de apoyo</v>
      </c>
      <c r="BL18" s="620"/>
      <c r="BM18" s="620"/>
      <c r="BN18" s="620"/>
      <c r="BO18" s="620"/>
      <c r="BP18" s="620"/>
      <c r="BQ18" s="620"/>
      <c r="BR18" s="620"/>
      <c r="BS18" s="620"/>
      <c r="BT18" s="620"/>
      <c r="BU18" s="620"/>
      <c r="BV18" s="620"/>
      <c r="BW18" s="620"/>
      <c r="BX18" s="620"/>
      <c r="BY18" s="620"/>
      <c r="CF18" s="418"/>
      <c r="CN18" s="452"/>
      <c r="CO18" s="452"/>
      <c r="CP18" s="452"/>
      <c r="CQ18" s="430"/>
    </row>
    <row r="19" spans="1:95" ht="18">
      <c r="A19" s="486"/>
      <c r="B19" s="486"/>
      <c r="C19" s="486"/>
      <c r="D19" s="486"/>
      <c r="E19" s="486"/>
      <c r="F19" s="486"/>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Q19" s="486"/>
      <c r="AR19" s="486"/>
      <c r="AS19" s="486"/>
      <c r="AT19" s="486"/>
      <c r="AU19" s="486"/>
      <c r="AV19" s="490" t="s">
        <v>428</v>
      </c>
      <c r="AX19" s="430" t="s">
        <v>557</v>
      </c>
      <c r="BB19" s="430"/>
      <c r="BC19" s="430"/>
      <c r="BD19" s="430"/>
      <c r="BE19" s="613">
        <f>INDEX('Dimension Tables'!$B$29:$AO$42,MATCH('Dimension Tables'!$B$26,'Dimension Tables'!$B$29:$B$42,0),21)</f>
        <v>0</v>
      </c>
      <c r="BF19" s="613"/>
      <c r="BG19" s="613"/>
      <c r="BH19" s="613"/>
      <c r="BI19" s="613"/>
      <c r="BJ19" s="366"/>
      <c r="BM19" s="430" t="s">
        <v>558</v>
      </c>
      <c r="BU19" s="619">
        <f ca="1">VLOOKUP('Dimension Tables'!$B$26,'Dimension Tables'!$B$29:$AU$42,31,FALSE)</f>
        <v>248</v>
      </c>
      <c r="BV19" s="619"/>
      <c r="BW19" s="619"/>
      <c r="BX19" s="619"/>
      <c r="BY19" s="619"/>
      <c r="BZ19" s="495"/>
      <c r="CA19" s="495"/>
      <c r="CB19" s="495"/>
      <c r="CF19" s="418"/>
      <c r="CG19" s="418"/>
      <c r="CH19" s="418"/>
      <c r="CI19" s="418"/>
      <c r="CJ19" s="418"/>
      <c r="CK19" s="418"/>
      <c r="CL19" s="418"/>
      <c r="CM19" s="418"/>
      <c r="CN19" s="418"/>
      <c r="CO19" s="418"/>
      <c r="CP19" s="418"/>
    </row>
    <row r="20" spans="1:95" ht="18">
      <c r="A20" s="486"/>
      <c r="B20" s="486"/>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Q20" s="486"/>
      <c r="AR20" s="486"/>
      <c r="AS20" s="486"/>
      <c r="AT20" s="486"/>
      <c r="AU20" s="486"/>
      <c r="AW20" s="496"/>
      <c r="AY20" s="430"/>
      <c r="AZ20" s="430"/>
      <c r="BA20" s="430"/>
      <c r="BB20" s="430"/>
      <c r="BC20" s="430"/>
      <c r="BD20" s="430"/>
      <c r="BJ20" s="492"/>
      <c r="BK20" s="497"/>
      <c r="BL20" s="497"/>
      <c r="BM20" s="430" t="s">
        <v>559</v>
      </c>
      <c r="BU20" s="619">
        <f ca="1">VLOOKUP('Dimension Tables'!$B$26,'Dimension Tables'!$B$29:$AU$42,32,FALSE)</f>
        <v>222</v>
      </c>
      <c r="BV20" s="619"/>
      <c r="BW20" s="619"/>
      <c r="BX20" s="619"/>
      <c r="BY20" s="619"/>
      <c r="BZ20" s="495"/>
      <c r="CA20" s="495"/>
      <c r="CB20" s="495"/>
      <c r="CF20" s="418"/>
      <c r="CG20" s="418"/>
      <c r="CH20" s="418"/>
      <c r="CI20" s="418"/>
      <c r="CJ20" s="418"/>
      <c r="CK20" s="418"/>
      <c r="CL20" s="418"/>
      <c r="CM20" s="418"/>
      <c r="CN20" s="418"/>
      <c r="CO20" s="418"/>
      <c r="CP20" s="418"/>
    </row>
    <row r="21" spans="1:95" ht="18">
      <c r="AS21" s="496"/>
      <c r="AT21" s="496"/>
      <c r="AU21" s="496"/>
      <c r="BJ21" s="366"/>
      <c r="BK21" s="418"/>
      <c r="BL21" s="418"/>
      <c r="BM21" s="430" t="s">
        <v>560</v>
      </c>
      <c r="BU21" s="619">
        <f ca="1">VLOOKUP('Dimension Tables'!$B$26,'Dimension Tables'!$B$29:$AU$42,33,FALSE)</f>
        <v>83</v>
      </c>
      <c r="BV21" s="619"/>
      <c r="BW21" s="619"/>
      <c r="BX21" s="619"/>
      <c r="BY21" s="619"/>
      <c r="BZ21" s="495"/>
      <c r="CA21" s="495"/>
      <c r="CB21" s="495"/>
      <c r="CF21" s="418"/>
      <c r="CG21" s="418"/>
      <c r="CH21" s="418"/>
      <c r="CI21" s="418"/>
      <c r="CJ21" s="418"/>
      <c r="CK21" s="418"/>
      <c r="CL21" s="418"/>
      <c r="CM21" s="418"/>
      <c r="CN21" s="418"/>
      <c r="CO21" s="418"/>
      <c r="CP21" s="418"/>
    </row>
    <row r="22" spans="1:95" ht="21">
      <c r="A22" s="601" t="str">
        <f>CONCATENATE( "CONFIGURACIÓN VISTA POSTERIOR ", UPPER(VLOOKUP('Dimension Tables'!$B$6,'Dimension Tables'!$B$10:$AU$23,41,FALSE)))</f>
        <v xml:space="preserve">CONFIGURACIÓN VISTA POSTERIOR </v>
      </c>
      <c r="B22" s="601"/>
      <c r="C22" s="601"/>
      <c r="D22" s="601"/>
      <c r="E22" s="601"/>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F22" s="418"/>
      <c r="CG22" s="418"/>
      <c r="CH22" s="418"/>
      <c r="CI22" s="418"/>
      <c r="CJ22" s="418"/>
      <c r="CK22" s="418"/>
      <c r="CL22" s="418"/>
      <c r="CM22" s="418"/>
      <c r="CN22" s="418"/>
      <c r="CO22" s="418"/>
      <c r="CP22" s="418"/>
    </row>
    <row r="23" spans="1:95" s="498" customFormat="1"/>
    <row r="24" spans="1:95" s="498" customFormat="1">
      <c r="BT24" s="499"/>
      <c r="BU24" s="499"/>
      <c r="BV24" s="499" t="s">
        <v>561</v>
      </c>
      <c r="BW24" s="499"/>
      <c r="BX24" s="499"/>
      <c r="BY24" s="499"/>
      <c r="BZ24" s="499"/>
      <c r="CA24" s="499"/>
    </row>
    <row r="25" spans="1:95" s="498" customFormat="1">
      <c r="BT25" s="499"/>
      <c r="BU25" s="499"/>
      <c r="BV25" s="618" t="s">
        <v>562</v>
      </c>
      <c r="BW25" s="618"/>
      <c r="BX25" s="618"/>
      <c r="BY25" s="618"/>
      <c r="BZ25" s="618"/>
      <c r="CA25" s="618"/>
      <c r="CB25" s="618"/>
      <c r="CC25" s="618"/>
      <c r="CD25" s="618"/>
    </row>
    <row r="26" spans="1:95" s="498" customFormat="1">
      <c r="BT26" s="499"/>
      <c r="BU26" s="499"/>
      <c r="BV26" s="618"/>
      <c r="BW26" s="618"/>
      <c r="BX26" s="618"/>
      <c r="BY26" s="618"/>
      <c r="BZ26" s="618"/>
      <c r="CA26" s="618"/>
      <c r="CB26" s="618"/>
      <c r="CC26" s="618"/>
      <c r="CD26" s="618"/>
    </row>
    <row r="27" spans="1:95" s="498" customFormat="1">
      <c r="BT27" s="499"/>
      <c r="BU27" s="499"/>
      <c r="BV27" s="618"/>
      <c r="BW27" s="618"/>
      <c r="BX27" s="618"/>
      <c r="BY27" s="618"/>
      <c r="BZ27" s="618"/>
      <c r="CA27" s="618"/>
      <c r="CB27" s="618"/>
      <c r="CC27" s="618"/>
      <c r="CD27" s="618"/>
    </row>
    <row r="28" spans="1:95" s="498" customFormat="1">
      <c r="BT28" s="499"/>
      <c r="BU28" s="499"/>
      <c r="BV28" s="618"/>
      <c r="BW28" s="618"/>
      <c r="BX28" s="618"/>
      <c r="BY28" s="618"/>
      <c r="BZ28" s="618"/>
      <c r="CA28" s="618"/>
      <c r="CB28" s="618"/>
      <c r="CC28" s="618"/>
      <c r="CD28" s="618"/>
    </row>
    <row r="29" spans="1:95" s="498" customFormat="1">
      <c r="BT29" s="499"/>
      <c r="BU29" s="499"/>
      <c r="BV29" s="618"/>
      <c r="BW29" s="618"/>
      <c r="BX29" s="618"/>
      <c r="BY29" s="618"/>
      <c r="BZ29" s="618"/>
      <c r="CA29" s="618"/>
      <c r="CB29" s="618"/>
      <c r="CC29" s="618"/>
      <c r="CD29" s="618"/>
    </row>
    <row r="30" spans="1:95" s="498" customFormat="1">
      <c r="BT30" s="499"/>
      <c r="BU30" s="499"/>
      <c r="BV30" s="499"/>
      <c r="BW30" s="499"/>
      <c r="BX30" s="499"/>
      <c r="BY30" s="499"/>
      <c r="BZ30" s="499"/>
      <c r="CA30" s="499"/>
    </row>
    <row r="31" spans="1:95" s="498" customFormat="1">
      <c r="BT31" s="499"/>
      <c r="BU31" s="499"/>
      <c r="BV31" s="499"/>
      <c r="BW31" s="499"/>
      <c r="BX31" s="499"/>
      <c r="BY31" s="499"/>
      <c r="BZ31" s="499"/>
      <c r="CA31" s="499"/>
    </row>
    <row r="32" spans="1:95" s="498" customFormat="1">
      <c r="BT32" s="499"/>
      <c r="BU32" s="499"/>
      <c r="BV32" s="499"/>
      <c r="BW32" s="499"/>
      <c r="BX32" s="499"/>
      <c r="BY32" s="499"/>
      <c r="BZ32" s="499"/>
      <c r="CA32" s="499"/>
    </row>
    <row r="33" spans="1:92" s="498" customFormat="1">
      <c r="BT33" s="499"/>
      <c r="BU33" s="499"/>
      <c r="BV33" s="499"/>
      <c r="BW33" s="499"/>
      <c r="BX33" s="499"/>
      <c r="BY33" s="499"/>
      <c r="BZ33" s="499"/>
      <c r="CA33" s="499"/>
    </row>
    <row r="34" spans="1:92" s="498" customFormat="1">
      <c r="BT34" s="499"/>
      <c r="BU34" s="499"/>
      <c r="BV34" s="499"/>
      <c r="BW34" s="499"/>
      <c r="BX34" s="499"/>
      <c r="BY34" s="499"/>
      <c r="BZ34" s="499"/>
      <c r="CA34" s="499"/>
    </row>
    <row r="35" spans="1:92" s="498" customFormat="1">
      <c r="BT35" s="499"/>
      <c r="BU35" s="499"/>
      <c r="BV35" s="499"/>
      <c r="BW35" s="499"/>
      <c r="BX35" s="499"/>
      <c r="BY35" s="499"/>
      <c r="BZ35" s="499"/>
      <c r="CA35" s="499"/>
    </row>
    <row r="36" spans="1:92" s="498" customFormat="1">
      <c r="BT36" s="499"/>
      <c r="BU36" s="499"/>
      <c r="BV36" s="499"/>
      <c r="BW36" s="499"/>
      <c r="BX36" s="499"/>
      <c r="BY36" s="499"/>
      <c r="BZ36" s="499"/>
      <c r="CA36" s="499"/>
    </row>
    <row r="37" spans="1:92" s="498" customFormat="1">
      <c r="BT37" s="499"/>
      <c r="BU37" s="499"/>
      <c r="BV37" s="499"/>
      <c r="BW37" s="499"/>
      <c r="BX37" s="499"/>
      <c r="BY37" s="499"/>
      <c r="BZ37" s="499"/>
      <c r="CA37" s="499"/>
    </row>
    <row r="38" spans="1:92" s="498" customFormat="1">
      <c r="BT38" s="499"/>
      <c r="BU38" s="499"/>
      <c r="BV38" s="499"/>
      <c r="BW38" s="499"/>
      <c r="BX38" s="499"/>
      <c r="BY38" s="499"/>
      <c r="BZ38" s="499"/>
      <c r="CA38" s="499"/>
    </row>
    <row r="39" spans="1:92" s="498" customFormat="1">
      <c r="BT39" s="499"/>
      <c r="BU39" s="499"/>
      <c r="BV39" s="499"/>
      <c r="BW39" s="499"/>
      <c r="BX39" s="499"/>
      <c r="BY39" s="499"/>
      <c r="BZ39" s="499"/>
      <c r="CA39" s="499"/>
    </row>
    <row r="40" spans="1:92" s="498" customFormat="1">
      <c r="BT40" s="499"/>
      <c r="BU40" s="499"/>
      <c r="BV40" s="499"/>
      <c r="BW40" s="499"/>
      <c r="BX40" s="499"/>
      <c r="BY40" s="499"/>
      <c r="BZ40" s="499"/>
      <c r="CA40" s="499"/>
    </row>
    <row r="41" spans="1:92">
      <c r="BT41" s="373"/>
      <c r="BU41" s="373"/>
      <c r="BV41" s="373"/>
      <c r="BW41" s="373"/>
      <c r="BX41" s="373"/>
      <c r="BY41" s="373"/>
      <c r="BZ41" s="373"/>
      <c r="CA41" s="373"/>
    </row>
    <row r="42" spans="1:92" ht="18">
      <c r="A42" s="500"/>
      <c r="B42" s="500"/>
      <c r="C42" s="500"/>
      <c r="D42" s="500"/>
      <c r="E42" s="500"/>
      <c r="F42" s="501"/>
      <c r="G42" s="501"/>
      <c r="H42" s="502" t="s">
        <v>563</v>
      </c>
      <c r="I42" s="608">
        <f ca="1">VLOOKUP('Dimension Tables'!$B$26,'Dimension Tables'!$B$28:$AE$43,6,FALSE)</f>
        <v>1.3899999856948853</v>
      </c>
      <c r="J42" s="608"/>
      <c r="K42" s="608"/>
      <c r="L42" s="503"/>
      <c r="N42" s="503"/>
      <c r="O42" s="503"/>
      <c r="P42" s="503"/>
      <c r="Q42" s="504">
        <f>SUMIFS('Eng. Letter'!AH2:AH12984,'Eng. Letter'!AM2:AM12984,'Data Input'!C15,'Eng. Letter'!AG2:AG12984,'Data Input'!D21,'Eng. Letter'!AF2:AF12984,IF(CONVERT(1.27*('Data Input'!#REF!),"km/h","mph")&lt;110,110,IF(CEILING(CONVERT(1.27*('Data Input'!#REF!),"km/h","mph"),5)=115,115,CEILING(CONVERT(1.27*('Data Input'!#REF!),"km/h","mph"),10))),'Eng. Letter'!AE2:AE12984,'Data Input'!D30,'Eng. Letter'!AC2:AC12984,'Data Input'!D25,'Eng. Letter'!AD2:AD12984,'Data Input'!D24,'Eng. Letter'!AB2:AB12984,'Data Input'!D26)</f>
        <v>0</v>
      </c>
      <c r="R42" s="607" t="e">
        <f>+'Eng. Letter'!D20</f>
        <v>#REF!</v>
      </c>
      <c r="S42" s="607"/>
      <c r="T42" s="607"/>
      <c r="U42" s="496"/>
      <c r="V42" s="496"/>
      <c r="W42" s="603"/>
      <c r="X42" s="603"/>
      <c r="Y42" s="496"/>
      <c r="Z42" s="496"/>
      <c r="AA42" s="496"/>
      <c r="AB42" s="496"/>
      <c r="AC42" s="496"/>
      <c r="AD42" s="418"/>
      <c r="AE42" s="418"/>
      <c r="AF42" s="418"/>
      <c r="AG42" s="418"/>
      <c r="AH42" s="418"/>
      <c r="AI42" s="418"/>
      <c r="AJ42" s="418"/>
      <c r="AK42" s="418"/>
      <c r="AL42" s="418"/>
      <c r="AM42" s="418"/>
      <c r="AN42" s="418"/>
      <c r="AO42" s="418"/>
      <c r="AP42" s="418"/>
      <c r="AQ42" s="496"/>
      <c r="AR42" s="496"/>
      <c r="AS42" s="496"/>
      <c r="AT42" s="496"/>
      <c r="AU42" s="496"/>
      <c r="AW42" s="496"/>
      <c r="AY42" s="430"/>
      <c r="AZ42" s="430"/>
      <c r="BA42" s="430"/>
      <c r="BB42" s="430"/>
      <c r="BC42" s="430"/>
      <c r="BD42" s="430"/>
      <c r="BJ42" s="366"/>
      <c r="BK42" s="418"/>
      <c r="BL42" s="418"/>
      <c r="CF42" s="392"/>
      <c r="CG42" s="392"/>
      <c r="CH42" s="392"/>
      <c r="CI42" s="392"/>
      <c r="CJ42" s="392"/>
      <c r="CK42" s="392"/>
      <c r="CL42" s="392"/>
      <c r="CM42" s="392"/>
      <c r="CN42" s="392"/>
    </row>
    <row r="43" spans="1:92" ht="17.7" customHeight="1">
      <c r="A43" s="486"/>
      <c r="B43" s="486"/>
      <c r="C43" s="486"/>
      <c r="D43" s="486"/>
      <c r="E43" s="486"/>
      <c r="F43" s="486"/>
      <c r="G43" s="486"/>
      <c r="H43" s="486"/>
      <c r="I43" s="486"/>
      <c r="J43" s="486"/>
      <c r="K43" s="486"/>
      <c r="L43" s="486"/>
      <c r="M43" s="486"/>
      <c r="N43" s="486"/>
      <c r="O43" s="486"/>
      <c r="P43" s="486"/>
      <c r="Q43" s="486"/>
      <c r="R43" s="486"/>
      <c r="S43" s="486"/>
      <c r="T43" s="486"/>
      <c r="U43" s="486"/>
      <c r="V43" s="486"/>
      <c r="W43" s="486"/>
      <c r="X43" s="486"/>
      <c r="Y43" s="486"/>
      <c r="Z43" s="486"/>
      <c r="AA43" s="486"/>
      <c r="AB43" s="486"/>
      <c r="AC43" s="486"/>
      <c r="AQ43" s="486"/>
      <c r="AR43" s="486"/>
      <c r="AS43" s="486"/>
      <c r="AT43" s="486"/>
      <c r="AU43" s="486"/>
      <c r="AV43" s="486"/>
      <c r="AW43" s="486"/>
      <c r="AX43" s="488"/>
      <c r="AY43" s="430"/>
      <c r="AZ43" s="430"/>
      <c r="BA43" s="430"/>
      <c r="BB43" s="430"/>
      <c r="BC43" s="430"/>
      <c r="BD43" s="430"/>
      <c r="BE43" s="430"/>
      <c r="BF43" s="430"/>
      <c r="BG43" s="489"/>
      <c r="BH43" s="489"/>
      <c r="BI43" s="489"/>
      <c r="BJ43" s="489"/>
      <c r="CF43" s="392"/>
      <c r="CG43" s="392"/>
      <c r="CH43" s="392"/>
      <c r="CI43" s="392"/>
      <c r="CJ43" s="392"/>
      <c r="CK43" s="392"/>
      <c r="CL43" s="392"/>
      <c r="CM43" s="392"/>
      <c r="CN43" s="392"/>
    </row>
    <row r="44" spans="1:92" ht="21">
      <c r="A44" s="601" t="str">
        <f>CONCATENATE( "CONFIGURACIÓN VISTA ESTE-OESTE (SUGERIDA) ", UPPER(VLOOKUP('Dimension Tables'!$B$26,'Dimension Tables'!$B$28:$AU$43,35,FALSE)))</f>
        <v>CONFIGURACIÓN VISTA ESTE-OESTE (SUGERIDA) SIMPLE TILT PORTRAIT</v>
      </c>
      <c r="B44" s="601"/>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392"/>
      <c r="CF44" s="392"/>
      <c r="CG44" s="392"/>
      <c r="CH44" s="392"/>
      <c r="CI44" s="438" t="s">
        <v>564</v>
      </c>
      <c r="CJ44" s="392">
        <f>INDEX(PN!$A$51:$K$64,MATCH('Data Input'!$D$33,PN!$J$51:$J$64,0),3)</f>
        <v>1.2999999999999999E-2</v>
      </c>
      <c r="CK44" s="392" t="s">
        <v>462</v>
      </c>
      <c r="CL44" s="392"/>
      <c r="CM44" s="392"/>
      <c r="CN44" s="392"/>
    </row>
    <row r="45" spans="1:92" ht="18" customHeight="1">
      <c r="A45" s="418"/>
      <c r="B45" s="418"/>
      <c r="C45" s="418"/>
      <c r="D45" s="418"/>
      <c r="E45" s="418"/>
      <c r="F45" s="602" t="s">
        <v>565</v>
      </c>
      <c r="G45" s="602"/>
      <c r="H45" s="602"/>
      <c r="I45" s="496"/>
      <c r="J45" s="496"/>
      <c r="K45" s="602" t="str">
        <f>IF($BE$10&gt;0,"Tirante   E-O (H1)","Tirante frontal")</f>
        <v>Tirante frontal</v>
      </c>
      <c r="L45" s="602"/>
      <c r="M45" s="602"/>
      <c r="N45" s="602" t="s">
        <v>361</v>
      </c>
      <c r="O45" s="602"/>
      <c r="P45" s="602"/>
      <c r="Q45" s="496"/>
      <c r="R45" s="496"/>
      <c r="S45" s="496"/>
      <c r="T45" s="496"/>
      <c r="U45" s="496"/>
      <c r="V45" s="496"/>
      <c r="W45" s="496"/>
      <c r="X45" s="496"/>
      <c r="Y45" s="496"/>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496"/>
      <c r="BC45" s="496"/>
      <c r="BD45" s="496"/>
      <c r="BE45" s="496"/>
      <c r="BF45" s="496"/>
      <c r="BG45" s="496"/>
      <c r="BH45" s="496"/>
      <c r="BI45" s="496"/>
      <c r="BJ45" s="496"/>
      <c r="BK45" s="496"/>
      <c r="BL45" s="418"/>
      <c r="CE45" s="392"/>
      <c r="CF45" s="392"/>
      <c r="CG45" s="392"/>
      <c r="CH45" s="392"/>
      <c r="CI45" s="438" t="s">
        <v>566</v>
      </c>
      <c r="CJ45" s="392">
        <f>INDEX(PN!$A$63:$K$86,MATCH('Data Input'!$D$32,PN!$J$63:$J$86,0),3)</f>
        <v>0.04</v>
      </c>
      <c r="CK45" s="392" t="s">
        <v>462</v>
      </c>
    </row>
    <row r="46" spans="1:92" ht="18.600000000000001" thickBot="1">
      <c r="A46" s="605" t="s">
        <v>59</v>
      </c>
      <c r="B46" s="605"/>
      <c r="C46" s="605"/>
      <c r="D46" s="605" t="s">
        <v>61</v>
      </c>
      <c r="E46" s="605"/>
      <c r="F46" s="606"/>
      <c r="G46" s="606"/>
      <c r="H46" s="606"/>
      <c r="I46" s="605" t="s">
        <v>567</v>
      </c>
      <c r="J46" s="605"/>
      <c r="K46" s="602"/>
      <c r="L46" s="602"/>
      <c r="M46" s="602"/>
      <c r="N46" s="602"/>
      <c r="O46" s="602"/>
      <c r="P46" s="602"/>
      <c r="Q46" s="505"/>
      <c r="R46" s="505"/>
      <c r="S46" s="562">
        <v>1</v>
      </c>
      <c r="T46" s="604"/>
      <c r="U46" s="604"/>
      <c r="V46" s="562">
        <v>2</v>
      </c>
      <c r="W46" s="604"/>
      <c r="X46" s="604"/>
      <c r="Y46" s="562">
        <v>3</v>
      </c>
      <c r="Z46" s="604"/>
      <c r="AA46" s="604"/>
      <c r="AB46" s="562">
        <v>4</v>
      </c>
      <c r="AC46" s="604"/>
      <c r="AD46" s="604"/>
      <c r="AE46" s="562">
        <v>5</v>
      </c>
      <c r="AF46" s="604"/>
      <c r="AG46" s="604"/>
      <c r="AH46" s="562">
        <v>6</v>
      </c>
      <c r="AI46" s="604"/>
      <c r="AJ46" s="604"/>
      <c r="AK46" s="562">
        <v>7</v>
      </c>
      <c r="AL46" s="604"/>
      <c r="AM46" s="604"/>
      <c r="AN46" s="562">
        <v>8</v>
      </c>
      <c r="AO46" s="604"/>
      <c r="AP46" s="604"/>
      <c r="AQ46" s="562">
        <v>9</v>
      </c>
      <c r="AR46" s="604"/>
      <c r="AS46" s="604"/>
      <c r="AT46" s="562">
        <v>10</v>
      </c>
      <c r="AU46" s="604"/>
      <c r="AV46" s="604"/>
      <c r="AW46" s="504">
        <v>11</v>
      </c>
      <c r="AX46" s="604"/>
      <c r="AY46" s="604"/>
      <c r="AZ46" s="504">
        <v>12</v>
      </c>
      <c r="BA46" s="604"/>
      <c r="BB46" s="604"/>
      <c r="BC46" s="504">
        <v>13</v>
      </c>
      <c r="BD46" s="604"/>
      <c r="BE46" s="604"/>
      <c r="BF46" s="504">
        <v>14</v>
      </c>
      <c r="BG46" s="604"/>
      <c r="BH46" s="604"/>
      <c r="BI46" s="504">
        <v>15</v>
      </c>
      <c r="BJ46" s="605"/>
      <c r="BK46" s="605"/>
      <c r="BL46" s="392">
        <v>16</v>
      </c>
      <c r="BM46" s="605"/>
      <c r="BN46" s="605"/>
      <c r="BO46" s="392">
        <v>17</v>
      </c>
      <c r="BP46" s="605"/>
      <c r="BQ46" s="605"/>
      <c r="BR46" s="392">
        <v>18</v>
      </c>
      <c r="BS46" s="605"/>
      <c r="BT46" s="605"/>
      <c r="BU46" s="392">
        <v>19</v>
      </c>
      <c r="BV46" s="605"/>
      <c r="BW46" s="605"/>
      <c r="BX46" s="392">
        <v>20</v>
      </c>
      <c r="BY46" s="605"/>
      <c r="BZ46" s="605"/>
      <c r="CA46" s="392">
        <v>21</v>
      </c>
      <c r="CB46" s="605"/>
      <c r="CC46" s="605"/>
      <c r="CD46" s="392">
        <v>22</v>
      </c>
      <c r="CE46" s="392"/>
      <c r="CF46" s="392"/>
      <c r="CG46" s="392"/>
      <c r="CH46" s="392"/>
      <c r="CI46" s="438" t="s">
        <v>568</v>
      </c>
      <c r="CJ46" s="392">
        <f>VLOOKUP('Dimension Tables'!$B$26,'Dimension Tables'!$B$28:$AT$41,38,FALSE)</f>
        <v>1.1339999999999999</v>
      </c>
      <c r="CK46" s="392" t="s">
        <v>462</v>
      </c>
    </row>
    <row r="47" spans="1:92" ht="18.600000000000001" thickTop="1">
      <c r="A47" s="612" t="str">
        <f>IF(AND('Data Input'!$O16&gt;0,'Data Input'!$M16&gt;0)=TRUE,'Data Input'!$M16,"")</f>
        <v/>
      </c>
      <c r="B47" s="612"/>
      <c r="C47" s="612"/>
      <c r="D47" s="610" t="str">
        <f>IF(A47="","", 'Data Input'!O16)</f>
        <v/>
      </c>
      <c r="E47" s="610"/>
      <c r="F47" s="609" t="str">
        <f>IFERROR(CEILING(D47*$CJ$46+2*$CJ$45+$CJ$44*(D47-1),0.01),"")</f>
        <v/>
      </c>
      <c r="G47" s="609"/>
      <c r="H47" s="609"/>
      <c r="I47" s="611" t="str">
        <f ca="1">IFERROR(IF(CEILING((F47-($I$42/3*2))/$I$42, 1)=0,2,CEILING((F47-($I$42/3*2))/$I$42, 1)+1),"")</f>
        <v/>
      </c>
      <c r="J47" s="611"/>
      <c r="K47" s="600" t="str">
        <f>IFERROR(IF(VLOOKUP('Dimension Tables'!$B$26,'Dimension Tables'!$B$28:$AP$43,36,FALSE)="Si",SQRT(POWER($T47,2)+POWER(IF($BE$10&gt;0,$BE$13,$BE$12),2))-0.12,""),"")</f>
        <v/>
      </c>
      <c r="L47" s="600"/>
      <c r="M47" s="600"/>
      <c r="N47" s="600" t="str">
        <f>IFERROR(IF(VLOOKUP('Dimension Tables'!$B$26,'Dimension Tables'!$B$28:$AP$43,37,FALSE)="Si",SQRT(POWER(T47,2)+POWER(MAX($BE$13:$BI$15),2))-0.12,""),"")</f>
        <v/>
      </c>
      <c r="O47" s="600"/>
      <c r="P47" s="600"/>
      <c r="Q47" s="600" t="str">
        <f ca="1">IFERROR(ROUNDUP(IF((F47-(I47-1)*$I$42)/2&lt;CE47,CE47, (F47-(I47-1)*$I$42)/2),2),"")</f>
        <v/>
      </c>
      <c r="R47" s="600"/>
      <c r="S47" s="506">
        <f>IF(A47="",0,IF(S$46&gt;$I47,0,1))</f>
        <v>0</v>
      </c>
      <c r="T47" s="600" t="str">
        <f>IF(A47="","",(IF(Q47&gt;CE47,$I$42,(F47-(Q47*2))/(I47-1))))</f>
        <v/>
      </c>
      <c r="U47" s="600"/>
      <c r="V47" s="506">
        <f>IF(D47="",0,IF(V$46&gt;$I47,0,1))</f>
        <v>0</v>
      </c>
      <c r="W47" s="600" t="str">
        <f ca="1">+IF(Y$46&lt;=$I47,$T47, IF(Y$46=$I47+1, $F47-$Q47-$T47*($I47-1), ""))</f>
        <v/>
      </c>
      <c r="X47" s="600"/>
      <c r="Y47" s="506">
        <f>IF(F47="",0,IF(Y$46&gt;$I47,0,1))</f>
        <v>0</v>
      </c>
      <c r="Z47" s="600" t="str">
        <f ca="1">+IF(AB$46&lt;=$I47,$T47, IF(AB$46=$I47+1, $F47-$Q47-$T47*($I47-1), ""))</f>
        <v/>
      </c>
      <c r="AA47" s="600"/>
      <c r="AB47" s="506">
        <f>IF($A47="",0,IF(AB$46&gt;$I47,0,1))</f>
        <v>0</v>
      </c>
      <c r="AC47" s="600" t="str">
        <f ca="1">+IF(AE$46&lt;=$I47,$T47, IF(AE$46=$I47+1, $F47-$Q47-$T47*($I47-1), ""))</f>
        <v/>
      </c>
      <c r="AD47" s="600"/>
      <c r="AE47" s="506">
        <f>IF($A47="",0,IF(AE$46&gt;$I47,0,1))</f>
        <v>0</v>
      </c>
      <c r="AF47" s="600" t="str">
        <f ca="1">+IF(AH$46&lt;=$I47,$T47, IF(AH$46=$I47+1, $F47-$Q47-$T47*($I47-1), ""))</f>
        <v/>
      </c>
      <c r="AG47" s="600"/>
      <c r="AH47" s="506">
        <f>IF(T47="",0,IF(AH$46&gt;$I47,0,1))</f>
        <v>0</v>
      </c>
      <c r="AI47" s="600" t="str">
        <f ca="1">+IF(AK$46&lt;=$I47,$T47, IF(AK$46=$I47+1, $F47-$Q47-$T47*($I47-1), ""))</f>
        <v/>
      </c>
      <c r="AJ47" s="600"/>
      <c r="AK47" s="506">
        <f ca="1">IF(W47="",0,IF(AK$46&gt;$I47,0,1))</f>
        <v>0</v>
      </c>
      <c r="AL47" s="600" t="str">
        <f ca="1">+IF(AN$46&lt;=$I47,$T47, IF(AN$46=$I47+1, $F47-$Q47-$T47*($I47-1), ""))</f>
        <v/>
      </c>
      <c r="AM47" s="600"/>
      <c r="AN47" s="506">
        <f ca="1">IF(Z47="",0,IF(AN$46&gt;$I47,0,1))</f>
        <v>0</v>
      </c>
      <c r="AO47" s="600" t="str">
        <f ca="1">+IF(AQ$46&lt;=$I47,$T47, IF(AQ$46=$I47+1, $F47-$Q47-$T47*($I47-1), ""))</f>
        <v/>
      </c>
      <c r="AP47" s="600"/>
      <c r="AQ47" s="506">
        <f ca="1">IF(AC47="",0,IF(AQ$46&gt;$I47,0,1))</f>
        <v>0</v>
      </c>
      <c r="AR47" s="600" t="str">
        <f ca="1">+IF(AT$46&lt;=$I47,$T47, IF(AT$46=$I47+1, $F47-$Q47-$T47*($I47-1), ""))</f>
        <v/>
      </c>
      <c r="AS47" s="600"/>
      <c r="AT47" s="506">
        <f ca="1">IF(AF47="",0,IF(AT$46&gt;$I47,0,1))</f>
        <v>0</v>
      </c>
      <c r="AU47" s="600" t="str">
        <f ca="1">+IF(AW$46&lt;=$I47,$T47, IF(AW$46=$I47+1, $F47-$Q47-$T47*($I47-1), ""))</f>
        <v/>
      </c>
      <c r="AV47" s="600"/>
      <c r="AW47" s="506">
        <f ca="1">IF(AI47="",0,IF(AW$46&gt;$I47,0,1))</f>
        <v>0</v>
      </c>
      <c r="AX47" s="600" t="str">
        <f ca="1">+IF(AZ$46&lt;=$I47,$T47, IF(AZ$46=$I47+1, $F47-$Q47-$T47*($I47-1), ""))</f>
        <v/>
      </c>
      <c r="AY47" s="600"/>
      <c r="AZ47" s="506">
        <f ca="1">IF(AL47="",0,IF(AZ$46&gt;$I47,0,1))</f>
        <v>0</v>
      </c>
      <c r="BA47" s="600" t="str">
        <f ca="1">+IF(BC$46&lt;=$I47,$T47, IF(BC$46=$I47+1, $F47-$Q47-$T47*($I47-1), ""))</f>
        <v/>
      </c>
      <c r="BB47" s="600"/>
      <c r="BC47" s="506">
        <f ca="1">IF(AO47="",0,IF(BC$46&gt;$I47,0,1))</f>
        <v>0</v>
      </c>
      <c r="BD47" s="600" t="str">
        <f ca="1">+IF(BF$46&lt;=$I47,$T47, IF(BF$46=$I47+1, $F47-$Q47-$T47*($I47-1), ""))</f>
        <v/>
      </c>
      <c r="BE47" s="600"/>
      <c r="BF47" s="506">
        <f ca="1">IF(AR47="",0,IF(BF$46&gt;$I47,0,1))</f>
        <v>0</v>
      </c>
      <c r="BG47" s="600" t="str">
        <f ca="1">+IF(BI$46&lt;=$I47,$T47, IF(BI$46=$I47+1, $F47-$Q47-$T47*($I47-1), ""))</f>
        <v/>
      </c>
      <c r="BH47" s="600"/>
      <c r="BI47" s="506">
        <f ca="1">IF(AU47="",0,IF(BI$46&gt;$I47,0,1))</f>
        <v>0</v>
      </c>
      <c r="BJ47" s="600" t="str">
        <f ca="1">+IF(BL$46&lt;=$I47,$T47, IF(BL$46=$I47+1, $F47-$Q47-$T47*($I47-1), ""))</f>
        <v/>
      </c>
      <c r="BK47" s="600"/>
      <c r="BL47" s="507">
        <f ca="1">IF(AX47="",0,IF(BL$46&gt;$I47,0,1))</f>
        <v>0</v>
      </c>
      <c r="BM47" s="600" t="str">
        <f ca="1">+IF(BO$46&lt;=$I47,$T47, IF(BO$46=$I47+1, $F47-$Q47-$T47*($I47-1), ""))</f>
        <v/>
      </c>
      <c r="BN47" s="600"/>
      <c r="BO47" s="507">
        <f ca="1">IF(BA47="",0,IF(BO$46&gt;$I47,0,1))</f>
        <v>0</v>
      </c>
      <c r="BP47" s="600" t="str">
        <f ca="1">+IF(BR$46&lt;=$I47,$T47, IF(BR$46=$I47+1, $F47-$Q47-$T47*($I47-1), ""))</f>
        <v/>
      </c>
      <c r="BQ47" s="600"/>
      <c r="BR47" s="507">
        <f ca="1">IF(BD47="",0,IF(BR$46&gt;$I47,0,1))</f>
        <v>0</v>
      </c>
      <c r="BS47" s="600" t="str">
        <f ca="1">+IF(BU$46&lt;=$I47,$T47, IF(BU$46=$I47+1, $F47-$Q47-$T47*($I47-1), ""))</f>
        <v/>
      </c>
      <c r="BT47" s="600"/>
      <c r="BU47" s="507">
        <f ca="1">IF(BG47="",0,IF(BU$46&gt;$I47,0,1))</f>
        <v>0</v>
      </c>
      <c r="BV47" s="600" t="str">
        <f ca="1">+IF(BX$46&lt;=$I47,$T47, IF(BX$46=$I47+1, $F47-$Q47-$T47*($I47-1), ""))</f>
        <v/>
      </c>
      <c r="BW47" s="600"/>
      <c r="BX47" s="507">
        <f ca="1">IF(BJ47="",0,IF(BX$46&gt;$I47,0,1))</f>
        <v>0</v>
      </c>
      <c r="BY47" s="600" t="str">
        <f ca="1">+IF(CA$46&lt;=$I47,$T47, IF(CA$46=$I47+1, $F47-$Q47-$T47*($I47-1), ""))</f>
        <v/>
      </c>
      <c r="BZ47" s="600"/>
      <c r="CA47" s="507">
        <f ca="1">IF(BM47="",0,IF(CA$46&gt;$I47,0,1))</f>
        <v>0</v>
      </c>
      <c r="CB47" s="600" t="str">
        <f ca="1">+IF(CD$46&lt;=$I47,$T47, IF(CD$46=$I47+1, $F47-$Q47-$T47*($I47-1), ""))</f>
        <v/>
      </c>
      <c r="CC47" s="600"/>
      <c r="CD47" s="507">
        <f ca="1">IF(BP47="",0,IF(CD$46&gt;$I47,0,1))</f>
        <v>0</v>
      </c>
      <c r="CE47" s="392">
        <f>$CJ$47</f>
        <v>0.2</v>
      </c>
      <c r="CF47" s="392"/>
      <c r="CG47" s="563"/>
      <c r="CH47" s="392"/>
      <c r="CI47" s="438" t="s">
        <v>569</v>
      </c>
      <c r="CJ47" s="392">
        <v>0.2</v>
      </c>
      <c r="CK47" s="392" t="s">
        <v>462</v>
      </c>
    </row>
    <row r="48" spans="1:92" ht="18.600000000000001" thickBot="1">
      <c r="A48" s="508"/>
      <c r="B48" s="508"/>
      <c r="C48" s="508"/>
      <c r="D48" s="509"/>
      <c r="E48" s="509"/>
      <c r="F48" s="510"/>
      <c r="G48" s="510"/>
      <c r="H48" s="510"/>
      <c r="I48" s="511"/>
      <c r="J48" s="511"/>
      <c r="K48" s="512"/>
      <c r="L48" s="512"/>
      <c r="M48" s="512"/>
      <c r="N48" s="512"/>
      <c r="O48" s="512"/>
      <c r="P48" s="512"/>
      <c r="Q48" s="512"/>
      <c r="R48" s="512"/>
      <c r="S48" s="505"/>
      <c r="T48" s="512"/>
      <c r="U48" s="512"/>
      <c r="V48" s="505"/>
      <c r="W48" s="512"/>
      <c r="X48" s="512"/>
      <c r="Y48" s="505"/>
      <c r="Z48" s="512"/>
      <c r="AA48" s="512"/>
      <c r="AB48" s="505"/>
      <c r="AC48" s="512"/>
      <c r="AD48" s="512"/>
      <c r="AE48" s="505"/>
      <c r="AF48" s="512"/>
      <c r="AG48" s="512"/>
      <c r="AH48" s="505"/>
      <c r="AI48" s="512"/>
      <c r="AJ48" s="512"/>
      <c r="AK48" s="505"/>
      <c r="AL48" s="512"/>
      <c r="AM48" s="512"/>
      <c r="AN48" s="505"/>
      <c r="AO48" s="512"/>
      <c r="AP48" s="512"/>
      <c r="AQ48" s="505"/>
      <c r="AR48" s="512"/>
      <c r="AS48" s="512"/>
      <c r="AT48" s="505"/>
      <c r="AU48" s="512"/>
      <c r="AV48" s="512"/>
      <c r="AW48" s="505"/>
      <c r="AX48" s="512"/>
      <c r="AY48" s="512"/>
      <c r="AZ48" s="505"/>
      <c r="BA48" s="512"/>
      <c r="BB48" s="512"/>
      <c r="BC48" s="505"/>
      <c r="BD48" s="512"/>
      <c r="BE48" s="512"/>
      <c r="BF48" s="505"/>
      <c r="BG48" s="512"/>
      <c r="BH48" s="512"/>
      <c r="BI48" s="505"/>
      <c r="BJ48" s="512"/>
      <c r="BK48" s="512"/>
      <c r="BL48" s="370"/>
      <c r="BM48" s="512"/>
      <c r="BN48" s="512"/>
      <c r="BO48" s="370"/>
      <c r="BP48" s="512"/>
      <c r="BQ48" s="512"/>
      <c r="BR48" s="370"/>
      <c r="BS48" s="512"/>
      <c r="BT48" s="512"/>
      <c r="BU48" s="370"/>
      <c r="BV48" s="512"/>
      <c r="BW48" s="512"/>
      <c r="BX48" s="370"/>
      <c r="BY48" s="512"/>
      <c r="BZ48" s="512"/>
      <c r="CA48" s="370"/>
      <c r="CB48" s="512"/>
      <c r="CC48" s="512"/>
      <c r="CD48" s="370"/>
      <c r="CE48" s="392"/>
      <c r="CF48" s="392"/>
      <c r="CG48" s="392"/>
      <c r="CH48" s="392"/>
      <c r="CI48" s="438"/>
      <c r="CJ48" s="392"/>
      <c r="CK48" s="392"/>
    </row>
    <row r="49" spans="1:89" ht="18.600000000000001" thickTop="1">
      <c r="A49" s="612" t="str">
        <f>IF(AND('Data Input'!$O17&gt;0,'Data Input'!$M17&gt;0)=TRUE,'Data Input'!$M17,"")</f>
        <v/>
      </c>
      <c r="B49" s="612"/>
      <c r="C49" s="612"/>
      <c r="D49" s="610" t="str">
        <f>IF(A49="","", 'Data Input'!O17)</f>
        <v/>
      </c>
      <c r="E49" s="610"/>
      <c r="F49" s="609" t="str">
        <f>IFERROR(CEILING(D49*$CJ$46+2*$CJ$45+$CJ$44*(D49-1),0.01),"")</f>
        <v/>
      </c>
      <c r="G49" s="609"/>
      <c r="H49" s="609"/>
      <c r="I49" s="611" t="str">
        <f ca="1">IFERROR(IF(CEILING((F49-($I$42/3*2))/$I$42, 1)=0,2,CEILING((F49-($I$42/3*2))/$I$42, 1)+1),"")</f>
        <v/>
      </c>
      <c r="J49" s="611"/>
      <c r="K49" s="600" t="str">
        <f>IFERROR(IF(VLOOKUP('Dimension Tables'!$B$26,'Dimension Tables'!$B$28:$AP$43,36,FALSE)="Si",SQRT(POWER($T49,2)+POWER(IF($BE$10&gt;0,$BE$13,$BE$12),2))-0.12,""),"")</f>
        <v/>
      </c>
      <c r="L49" s="600"/>
      <c r="M49" s="600"/>
      <c r="N49" s="600" t="str">
        <f>IFERROR(IF(VLOOKUP('Dimension Tables'!$B$26,'Dimension Tables'!$B$28:$AP$43,37,FALSE)="Si",SQRT(POWER(T49,2)+POWER(MAX($BE$13:$BI$15),2))-0.12,""),"")</f>
        <v/>
      </c>
      <c r="O49" s="600"/>
      <c r="P49" s="600"/>
      <c r="Q49" s="600" t="str">
        <f ca="1">IFERROR(ROUNDUP(IF((F49-(I49-1)*$I$42)/2&lt;CE49,CE49, (F49-(I49-1)*$I$42)/2),2),"")</f>
        <v/>
      </c>
      <c r="R49" s="600"/>
      <c r="S49" s="506">
        <f>IF(A49="",0,IF(S$46&gt;$I49,0,1))</f>
        <v>0</v>
      </c>
      <c r="T49" s="600" t="str">
        <f>IF(A49="","",(IF(Q49&gt;CE49,$I$42,(F49-(Q49*2))/(I49-1))))</f>
        <v/>
      </c>
      <c r="U49" s="600"/>
      <c r="V49" s="506">
        <f>IF(D49="",0,IF(V$46&gt;$I49,0,1))</f>
        <v>0</v>
      </c>
      <c r="W49" s="600" t="str">
        <f ca="1">+IF(Y$46&lt;=$I49,$T49, IF(Y$46=$I49+1, $F49-$Q49-$T49*($I49-1), ""))</f>
        <v/>
      </c>
      <c r="X49" s="600"/>
      <c r="Y49" s="506">
        <f>IF(F49="",0,IF(Y$46&gt;$I49,0,1))</f>
        <v>0</v>
      </c>
      <c r="Z49" s="600" t="str">
        <f ca="1">+IF(AB$46&lt;=$I49,$T49, IF(AB$46=$I49+1, $F49-$Q49-$T49*($I49-1), ""))</f>
        <v/>
      </c>
      <c r="AA49" s="600"/>
      <c r="AB49" s="506">
        <f>IF($A49="",0,IF(AB$46&gt;$I49,0,1))</f>
        <v>0</v>
      </c>
      <c r="AC49" s="600" t="str">
        <f ca="1">+IF(AE$46&lt;=$I49,$T49, IF(AE$46=$I49+1, $F49-$Q49-$T49*($I49-1), ""))</f>
        <v/>
      </c>
      <c r="AD49" s="600"/>
      <c r="AE49" s="506">
        <f>IF($A49="",0,IF(AE$46&gt;$I49,0,1))</f>
        <v>0</v>
      </c>
      <c r="AF49" s="600" t="str">
        <f ca="1">+IF(AH$46&lt;=$I49,$T49, IF(AH$46=$I49+1, $F49-$Q49-$T49*($I49-1), ""))</f>
        <v/>
      </c>
      <c r="AG49" s="600"/>
      <c r="AH49" s="506">
        <f>IF(T49="",0,IF(AH$46&gt;$I49,0,1))</f>
        <v>0</v>
      </c>
      <c r="AI49" s="600" t="str">
        <f ca="1">+IF(AK$46&lt;=$I49,$T49, IF(AK$46=$I49+1, $F49-$Q49-$T49*($I49-1), ""))</f>
        <v/>
      </c>
      <c r="AJ49" s="600"/>
      <c r="AK49" s="506">
        <f ca="1">IF(W49="",0,IF(AK$46&gt;$I49,0,1))</f>
        <v>0</v>
      </c>
      <c r="AL49" s="600" t="str">
        <f ca="1">+IF(AN$46&lt;=$I49,$T49, IF(AN$46=$I49+1, $F49-$Q49-$T49*($I49-1), ""))</f>
        <v/>
      </c>
      <c r="AM49" s="600"/>
      <c r="AN49" s="506">
        <f ca="1">IF(Z49="",0,IF(AN$46&gt;$I49,0,1))</f>
        <v>0</v>
      </c>
      <c r="AO49" s="600" t="str">
        <f ca="1">+IF(AQ$46&lt;=$I49,$T49, IF(AQ$46=$I49+1, $F49-$Q49-$T49*($I49-1), ""))</f>
        <v/>
      </c>
      <c r="AP49" s="600"/>
      <c r="AQ49" s="506">
        <f ca="1">IF(AC49="",0,IF(AQ$46&gt;$I49,0,1))</f>
        <v>0</v>
      </c>
      <c r="AR49" s="600" t="str">
        <f ca="1">+IF(AT$46&lt;=$I49,$T49, IF(AT$46=$I49+1, $F49-$Q49-$T49*($I49-1), ""))</f>
        <v/>
      </c>
      <c r="AS49" s="600"/>
      <c r="AT49" s="506">
        <f ca="1">IF(AF49="",0,IF(AT$46&gt;$I49,0,1))</f>
        <v>0</v>
      </c>
      <c r="AU49" s="600" t="str">
        <f ca="1">+IF(AW$46&lt;=$I49,$T49, IF(AW$46=$I49+1, $F49-$Q49-$T49*($I49-1), ""))</f>
        <v/>
      </c>
      <c r="AV49" s="600"/>
      <c r="AW49" s="506">
        <f ca="1">IF(AI49="",0,IF(AW$46&gt;$I49,0,1))</f>
        <v>0</v>
      </c>
      <c r="AX49" s="600" t="str">
        <f ca="1">+IF(AZ$46&lt;=$I49,$T49, IF(AZ$46=$I49+1, $F49-$Q49-$T49*($I49-1), ""))</f>
        <v/>
      </c>
      <c r="AY49" s="600"/>
      <c r="AZ49" s="506">
        <f ca="1">IF(AL49="",0,IF(AZ$46&gt;$I49,0,1))</f>
        <v>0</v>
      </c>
      <c r="BA49" s="600" t="str">
        <f ca="1">+IF(BC$46&lt;=$I49,$T49, IF(BC$46=$I49+1, $F49-$Q49-$T49*($I49-1), ""))</f>
        <v/>
      </c>
      <c r="BB49" s="600"/>
      <c r="BC49" s="506">
        <f ca="1">IF(AO49="",0,IF(BC$46&gt;$I49,0,1))</f>
        <v>0</v>
      </c>
      <c r="BD49" s="600" t="str">
        <f ca="1">+IF(BF$46&lt;=$I49,$T49, IF(BF$46=$I49+1, $F49-$Q49-$T49*($I49-1), ""))</f>
        <v/>
      </c>
      <c r="BE49" s="600"/>
      <c r="BF49" s="506">
        <f ca="1">IF(AR49="",0,IF(BF$46&gt;$I49,0,1))</f>
        <v>0</v>
      </c>
      <c r="BG49" s="600" t="str">
        <f ca="1">+IF(BI$46&lt;=$I49,$T49, IF(BI$46=$I49+1, $F49-$Q49-$T49*($I49-1), ""))</f>
        <v/>
      </c>
      <c r="BH49" s="600"/>
      <c r="BI49" s="506">
        <f ca="1">IF(AU49="",0,IF(BI$46&gt;$I49,0,1))</f>
        <v>0</v>
      </c>
      <c r="BJ49" s="600" t="str">
        <f ca="1">+IF(BL$46&lt;=$I49,$T49, IF(BL$46=$I49+1, $F49-$Q49-$T49*($I49-1), ""))</f>
        <v/>
      </c>
      <c r="BK49" s="600"/>
      <c r="BL49" s="507">
        <f ca="1">IF(AX49="",0,IF(BL$46&gt;$I49,0,1))</f>
        <v>0</v>
      </c>
      <c r="BM49" s="600" t="str">
        <f ca="1">+IF(BO$46&lt;=$I49,$T49, IF(BO$46=$I49+1, $F49-$Q49-$T49*($I49-1), ""))</f>
        <v/>
      </c>
      <c r="BN49" s="600"/>
      <c r="BO49" s="507">
        <f ca="1">IF(BA49="",0,IF(BO$46&gt;$I49,0,1))</f>
        <v>0</v>
      </c>
      <c r="BP49" s="600" t="str">
        <f ca="1">+IF(BR$46&lt;=$I49,$T49, IF(BR$46=$I49+1, $F49-$Q49-$T49*($I49-1), ""))</f>
        <v/>
      </c>
      <c r="BQ49" s="600"/>
      <c r="BR49" s="507">
        <f ca="1">IF(BD49="",0,IF(BR$46&gt;$I49,0,1))</f>
        <v>0</v>
      </c>
      <c r="BS49" s="600" t="str">
        <f ca="1">+IF(BU$46&lt;=$I49,$T49, IF(BU$46=$I49+1, $F49-$Q49-$T49*($I49-1), ""))</f>
        <v/>
      </c>
      <c r="BT49" s="600"/>
      <c r="BU49" s="507">
        <f ca="1">IF(BG49="",0,IF(BU$46&gt;$I49,0,1))</f>
        <v>0</v>
      </c>
      <c r="BV49" s="600" t="str">
        <f ca="1">+IF(BX$46&lt;=$I49,$T49, IF(BX$46=$I49+1, $F49-$Q49-$T49*($I49-1), ""))</f>
        <v/>
      </c>
      <c r="BW49" s="600"/>
      <c r="BX49" s="507">
        <f ca="1">IF(BJ49="",0,IF(BX$46&gt;$I49,0,1))</f>
        <v>0</v>
      </c>
      <c r="BY49" s="600" t="str">
        <f ca="1">+IF(CA$46&lt;=$I49,$T49, IF(CA$46=$I49+1, $F49-$Q49-$T49*($I49-1), ""))</f>
        <v/>
      </c>
      <c r="BZ49" s="600"/>
      <c r="CA49" s="507">
        <f ca="1">IF(BM49="",0,IF(CA$46&gt;$I49,0,1))</f>
        <v>0</v>
      </c>
      <c r="CB49" s="600" t="str">
        <f ca="1">+IF(CD$46&lt;=$I49,$T49, IF(CD$46=$I49+1, $F49-$Q49-$T49*($I49-1), ""))</f>
        <v/>
      </c>
      <c r="CC49" s="600"/>
      <c r="CD49" s="507">
        <f ca="1">IF(BP49="",0,IF(CD$46&gt;$I49,0,1))</f>
        <v>0</v>
      </c>
      <c r="CE49" s="392">
        <f>$CJ$47</f>
        <v>0.2</v>
      </c>
      <c r="CF49" s="392"/>
      <c r="CG49" s="392"/>
      <c r="CH49" s="392"/>
      <c r="CI49" s="392"/>
      <c r="CJ49" s="392"/>
      <c r="CK49" s="392"/>
    </row>
    <row r="50" spans="1:89" ht="18.600000000000001" thickBot="1">
      <c r="A50" s="508"/>
      <c r="B50" s="508"/>
      <c r="C50" s="508"/>
      <c r="D50" s="509"/>
      <c r="E50" s="509"/>
      <c r="F50" s="510"/>
      <c r="G50" s="510"/>
      <c r="H50" s="510"/>
      <c r="I50" s="511"/>
      <c r="J50" s="511"/>
      <c r="K50" s="512"/>
      <c r="L50" s="512"/>
      <c r="M50" s="512"/>
      <c r="N50" s="512"/>
      <c r="O50" s="512"/>
      <c r="P50" s="512"/>
      <c r="Q50" s="512"/>
      <c r="R50" s="512"/>
      <c r="S50" s="505"/>
      <c r="T50" s="512"/>
      <c r="U50" s="512"/>
      <c r="V50" s="505"/>
      <c r="W50" s="512"/>
      <c r="X50" s="512"/>
      <c r="Y50" s="505"/>
      <c r="Z50" s="512"/>
      <c r="AA50" s="512"/>
      <c r="AB50" s="505"/>
      <c r="AC50" s="512"/>
      <c r="AD50" s="512"/>
      <c r="AE50" s="505"/>
      <c r="AF50" s="512"/>
      <c r="AG50" s="512"/>
      <c r="AH50" s="505"/>
      <c r="AI50" s="512"/>
      <c r="AJ50" s="512"/>
      <c r="AK50" s="505"/>
      <c r="AL50" s="512"/>
      <c r="AM50" s="512"/>
      <c r="AN50" s="505"/>
      <c r="AO50" s="512"/>
      <c r="AP50" s="512"/>
      <c r="AQ50" s="505"/>
      <c r="AR50" s="512"/>
      <c r="AS50" s="512"/>
      <c r="AT50" s="505"/>
      <c r="AU50" s="512"/>
      <c r="AV50" s="512"/>
      <c r="AW50" s="505"/>
      <c r="AX50" s="512"/>
      <c r="AY50" s="512"/>
      <c r="AZ50" s="505"/>
      <c r="BA50" s="512"/>
      <c r="BB50" s="512"/>
      <c r="BC50" s="505"/>
      <c r="BD50" s="512"/>
      <c r="BE50" s="512"/>
      <c r="BF50" s="505"/>
      <c r="BG50" s="512"/>
      <c r="BH50" s="512"/>
      <c r="BI50" s="505"/>
      <c r="BJ50" s="512"/>
      <c r="BK50" s="512"/>
      <c r="BL50" s="370"/>
      <c r="BM50" s="512"/>
      <c r="BN50" s="512"/>
      <c r="BO50" s="370"/>
      <c r="BP50" s="512"/>
      <c r="BQ50" s="512"/>
      <c r="BR50" s="370"/>
      <c r="BS50" s="512"/>
      <c r="BT50" s="512"/>
      <c r="BU50" s="370"/>
      <c r="BV50" s="512"/>
      <c r="BW50" s="512"/>
      <c r="BX50" s="370"/>
      <c r="BY50" s="512"/>
      <c r="BZ50" s="512"/>
      <c r="CA50" s="370"/>
      <c r="CB50" s="512"/>
      <c r="CC50" s="512"/>
      <c r="CD50" s="370"/>
      <c r="CE50" s="392"/>
      <c r="CF50" s="392"/>
      <c r="CG50" s="392"/>
      <c r="CH50" s="392"/>
      <c r="CI50" s="392"/>
      <c r="CJ50" s="392"/>
      <c r="CK50" s="392"/>
    </row>
    <row r="51" spans="1:89" ht="18.600000000000001" thickTop="1">
      <c r="A51" s="612" t="str">
        <f>IF(AND('Data Input'!$O18&gt;0,'Data Input'!$M18&gt;0)=TRUE,'Data Input'!$M18,"")</f>
        <v/>
      </c>
      <c r="B51" s="612"/>
      <c r="C51" s="612"/>
      <c r="D51" s="610" t="str">
        <f>IF(A51="","", 'Data Input'!O18)</f>
        <v/>
      </c>
      <c r="E51" s="610"/>
      <c r="F51" s="609" t="str">
        <f>IFERROR(CEILING(D51*$CJ$46+2*$CJ$45+$CJ$44*(D51-1),0.01),"")</f>
        <v/>
      </c>
      <c r="G51" s="609"/>
      <c r="H51" s="609"/>
      <c r="I51" s="611" t="str">
        <f ca="1">IFERROR(IF(CEILING((F51-($I$42/3*2))/$I$42, 1)=0,2,CEILING((F51-($I$42/3*2))/$I$42, 1)+1),"")</f>
        <v/>
      </c>
      <c r="J51" s="611"/>
      <c r="K51" s="600" t="str">
        <f>IFERROR(IF(VLOOKUP('Dimension Tables'!$B$26,'Dimension Tables'!$B$28:$AP$43,36,FALSE)="Si",SQRT(POWER($T51,2)+POWER(IF($BE$10&gt;0,$BE$13,$BE$12),2))-0.12,""),"")</f>
        <v/>
      </c>
      <c r="L51" s="600"/>
      <c r="M51" s="600"/>
      <c r="N51" s="600" t="str">
        <f>IFERROR(IF(VLOOKUP('Dimension Tables'!$B$26,'Dimension Tables'!$B$28:$AP$43,37,FALSE)="Si",SQRT(POWER(T51,2)+POWER(MAX($BE$13:$BI$15),2))-0.12,""),"")</f>
        <v/>
      </c>
      <c r="O51" s="600"/>
      <c r="P51" s="600"/>
      <c r="Q51" s="600" t="str">
        <f ca="1">IFERROR(ROUNDUP(IF((F51-(I51-1)*$I$42)/2&lt;CE51,CE51, (F51-(I51-1)*$I$42)/2),2),"")</f>
        <v/>
      </c>
      <c r="R51" s="600"/>
      <c r="S51" s="506">
        <f t="shared" ref="S51:S85" si="0">IF(A51="",0,IF(S$46&gt;$I51,0,1))</f>
        <v>0</v>
      </c>
      <c r="T51" s="600" t="str">
        <f>IF(A51="","",(IF(Q51&gt;CE51,$I$42,(F51-(Q51*2))/(I51-1))))</f>
        <v/>
      </c>
      <c r="U51" s="600"/>
      <c r="V51" s="506">
        <f t="shared" ref="V51:V85" si="1">IF(D51="",0,IF(V$46&gt;$I51,0,1))</f>
        <v>0</v>
      </c>
      <c r="W51" s="600" t="str">
        <f ca="1">+IF(Y$46&lt;=$I51,$T51, IF(Y$46=$I51+1, $F51-$Q51-$T51*($I51-1), ""))</f>
        <v/>
      </c>
      <c r="X51" s="600"/>
      <c r="Y51" s="506">
        <f t="shared" ref="Y51:Y85" si="2">IF(F51="",0,IF(Y$46&gt;$I51,0,1))</f>
        <v>0</v>
      </c>
      <c r="Z51" s="600" t="str">
        <f ca="1">+IF(AB$46&lt;=$I51,$T51, IF(AB$46=$I51+1, $F51-$Q51-$T51*($I51-1), ""))</f>
        <v/>
      </c>
      <c r="AA51" s="600"/>
      <c r="AB51" s="506">
        <f>IF($A51="",0,IF(AB$46&gt;$I51,0,1))</f>
        <v>0</v>
      </c>
      <c r="AC51" s="600" t="str">
        <f ca="1">+IF(AE$46&lt;=$I51,$T51, IF(AE$46=$I51+1, $F51-$Q51-$T51*($I51-1), ""))</f>
        <v/>
      </c>
      <c r="AD51" s="600"/>
      <c r="AE51" s="506">
        <f>IF($A51="",0,IF(AE$46&gt;$I51,0,1))</f>
        <v>0</v>
      </c>
      <c r="AF51" s="600" t="str">
        <f ca="1">+IF(AH$46&lt;=$I51,$T51, IF(AH$46=$I51+1, $F51-$Q51-$T51*($I51-1), ""))</f>
        <v/>
      </c>
      <c r="AG51" s="600"/>
      <c r="AH51" s="506">
        <f t="shared" ref="AH51:AH75" si="3">IF(T51="",0,IF(AH$46&gt;$I51,0,1))</f>
        <v>0</v>
      </c>
      <c r="AI51" s="600" t="str">
        <f ca="1">+IF(AK$46&lt;=$I51,$T51, IF(AK$46=$I51+1, $F51-$Q51-$T51*($I51-1), ""))</f>
        <v/>
      </c>
      <c r="AJ51" s="600"/>
      <c r="AK51" s="506">
        <f ca="1">IF(W51="",0,IF(AK$46&gt;$I51,0,1))</f>
        <v>0</v>
      </c>
      <c r="AL51" s="600" t="str">
        <f ca="1">+IF(AN$46&lt;=$I51,$T51, IF(AN$46=$I51+1, $F51-$Q51-$T51*($I51-1), ""))</f>
        <v/>
      </c>
      <c r="AM51" s="600"/>
      <c r="AN51" s="506">
        <f ca="1">IF(Z51="",0,IF(AN$46&gt;$I51,0,1))</f>
        <v>0</v>
      </c>
      <c r="AO51" s="600" t="str">
        <f ca="1">+IF(AQ$46&lt;=$I51,$T51, IF(AQ$46=$I51+1, $F51-$Q51-$T51*($I51-1), ""))</f>
        <v/>
      </c>
      <c r="AP51" s="600"/>
      <c r="AQ51" s="506">
        <f ca="1">IF(AC51="",0,IF(AQ$46&gt;$I51,0,1))</f>
        <v>0</v>
      </c>
      <c r="AR51" s="600" t="str">
        <f ca="1">+IF(AT$46&lt;=$I51,$T51, IF(AT$46=$I51+1, $F51-$Q51-$T51*($I51-1), ""))</f>
        <v/>
      </c>
      <c r="AS51" s="600"/>
      <c r="AT51" s="506">
        <f ca="1">IF(AF51="",0,IF(AT$46&gt;$I51,0,1))</f>
        <v>0</v>
      </c>
      <c r="AU51" s="600" t="str">
        <f ca="1">+IF(AW$46&lt;=$I51,$T51, IF(AW$46=$I51+1, $F51-$Q51-$T51*($I51-1), ""))</f>
        <v/>
      </c>
      <c r="AV51" s="600"/>
      <c r="AW51" s="506">
        <f ca="1">IF(AI51="",0,IF(AW$46&gt;$I51,0,1))</f>
        <v>0</v>
      </c>
      <c r="AX51" s="600" t="str">
        <f ca="1">+IF(AZ$46&lt;=$I51,$T51, IF(AZ$46=$I51+1, $F51-$Q51-$T51*($I51-1), ""))</f>
        <v/>
      </c>
      <c r="AY51" s="600"/>
      <c r="AZ51" s="506">
        <f ca="1">IF(AL51="",0,IF(AZ$46&gt;$I51,0,1))</f>
        <v>0</v>
      </c>
      <c r="BA51" s="600" t="str">
        <f ca="1">+IF(BC$46&lt;=$I51,$T51, IF(BC$46=$I51+1, $F51-$Q51-$T51*($I51-1), ""))</f>
        <v/>
      </c>
      <c r="BB51" s="600"/>
      <c r="BC51" s="506">
        <f ca="1">IF(AO51="",0,IF(BC$46&gt;$I51,0,1))</f>
        <v>0</v>
      </c>
      <c r="BD51" s="600" t="str">
        <f ca="1">+IF(BF$46&lt;=$I51,$T51, IF(BF$46=$I51+1, $F51-$Q51-$T51*($I51-1), ""))</f>
        <v/>
      </c>
      <c r="BE51" s="600"/>
      <c r="BF51" s="506">
        <f ca="1">IF(AR51="",0,IF(BF$46&gt;$I51,0,1))</f>
        <v>0</v>
      </c>
      <c r="BG51" s="600" t="str">
        <f ca="1">+IF(BI$46&lt;=$I51,$T51, IF(BI$46=$I51+1, $F51-$Q51-$T51*($I51-1), ""))</f>
        <v/>
      </c>
      <c r="BH51" s="600"/>
      <c r="BI51" s="506">
        <f ca="1">IF(AU51="",0,IF(BI$46&gt;$I51,0,1))</f>
        <v>0</v>
      </c>
      <c r="BJ51" s="600" t="str">
        <f ca="1">+IF(BL$46&lt;=$I51,$T51, IF(BL$46=$I51+1, $F51-$Q51-$T51*($I51-1), ""))</f>
        <v/>
      </c>
      <c r="BK51" s="600"/>
      <c r="BL51" s="507">
        <f ca="1">IF(AX51="",0,IF(BL$46&gt;$I51,0,1))</f>
        <v>0</v>
      </c>
      <c r="BM51" s="600" t="str">
        <f ca="1">+IF(BO$46&lt;=$I51,$T51, IF(BO$46=$I51+1, $F51-$Q51-$T51*($I51-1), ""))</f>
        <v/>
      </c>
      <c r="BN51" s="600"/>
      <c r="BO51" s="507">
        <f ca="1">IF(BA51="",0,IF(BO$46&gt;$I51,0,1))</f>
        <v>0</v>
      </c>
      <c r="BP51" s="600" t="str">
        <f ca="1">+IF(BR$46&lt;=$I51,$T51, IF(BR$46=$I51+1, $F51-$Q51-$T51*($I51-1), ""))</f>
        <v/>
      </c>
      <c r="BQ51" s="600"/>
      <c r="BR51" s="507">
        <f ca="1">IF(BD51="",0,IF(BR$46&gt;$I51,0,1))</f>
        <v>0</v>
      </c>
      <c r="BS51" s="600" t="str">
        <f ca="1">+IF(BU$46&lt;=$I51,$T51, IF(BU$46=$I51+1, $F51-$Q51-$T51*($I51-1), ""))</f>
        <v/>
      </c>
      <c r="BT51" s="600"/>
      <c r="BU51" s="507">
        <f ca="1">IF(BG51="",0,IF(BU$46&gt;$I51,0,1))</f>
        <v>0</v>
      </c>
      <c r="BV51" s="600" t="str">
        <f ca="1">+IF(BX$46&lt;=$I51,$T51, IF(BX$46=$I51+1, $F51-$Q51-$T51*($I51-1), ""))</f>
        <v/>
      </c>
      <c r="BW51" s="600"/>
      <c r="BX51" s="507">
        <f ca="1">IF(BJ51="",0,IF(BX$46&gt;$I51,0,1))</f>
        <v>0</v>
      </c>
      <c r="BY51" s="600" t="str">
        <f ca="1">+IF(CA$46&lt;=$I51,$T51, IF(CA$46=$I51+1, $F51-$Q51-$T51*($I51-1), ""))</f>
        <v/>
      </c>
      <c r="BZ51" s="600"/>
      <c r="CA51" s="507">
        <f ca="1">IF(BM51="",0,IF(CA$46&gt;$I51,0,1))</f>
        <v>0</v>
      </c>
      <c r="CB51" s="600" t="str">
        <f ca="1">+IF(CD$46&lt;=$I51,$T51, IF(CD$46=$I51+1, $F51-$Q51-$T51*($I51-1), ""))</f>
        <v/>
      </c>
      <c r="CC51" s="600"/>
      <c r="CD51" s="507">
        <f ca="1">IF(BP51="",0,IF(CD$46&gt;$I51,0,1))</f>
        <v>0</v>
      </c>
      <c r="CE51" s="392">
        <f>$CJ$47</f>
        <v>0.2</v>
      </c>
      <c r="CF51" s="392"/>
      <c r="CG51" s="392"/>
      <c r="CH51" s="392"/>
      <c r="CI51" s="392"/>
      <c r="CJ51" s="392"/>
      <c r="CK51" s="392"/>
    </row>
    <row r="52" spans="1:89" ht="18.600000000000001" thickBot="1">
      <c r="A52" s="508"/>
      <c r="B52" s="508"/>
      <c r="C52" s="508"/>
      <c r="D52" s="509"/>
      <c r="E52" s="509"/>
      <c r="F52" s="510"/>
      <c r="G52" s="510"/>
      <c r="H52" s="510"/>
      <c r="I52" s="511"/>
      <c r="J52" s="511"/>
      <c r="K52" s="512"/>
      <c r="L52" s="512"/>
      <c r="M52" s="512"/>
      <c r="N52" s="512"/>
      <c r="O52" s="512"/>
      <c r="P52" s="512"/>
      <c r="Q52" s="512"/>
      <c r="R52" s="512"/>
      <c r="S52" s="505"/>
      <c r="T52" s="512"/>
      <c r="U52" s="512"/>
      <c r="V52" s="505"/>
      <c r="W52" s="512"/>
      <c r="X52" s="512"/>
      <c r="Y52" s="505"/>
      <c r="Z52" s="512"/>
      <c r="AA52" s="512"/>
      <c r="AB52" s="505"/>
      <c r="AC52" s="512"/>
      <c r="AD52" s="512"/>
      <c r="AE52" s="505"/>
      <c r="AF52" s="512"/>
      <c r="AG52" s="512"/>
      <c r="AH52" s="505"/>
      <c r="AI52" s="512"/>
      <c r="AJ52" s="512"/>
      <c r="AK52" s="505"/>
      <c r="AL52" s="512"/>
      <c r="AM52" s="512"/>
      <c r="AN52" s="505"/>
      <c r="AO52" s="512"/>
      <c r="AP52" s="512"/>
      <c r="AQ52" s="505"/>
      <c r="AR52" s="512"/>
      <c r="AS52" s="512"/>
      <c r="AT52" s="505"/>
      <c r="AU52" s="512"/>
      <c r="AV52" s="512"/>
      <c r="AW52" s="505"/>
      <c r="AX52" s="512"/>
      <c r="AY52" s="512"/>
      <c r="AZ52" s="505"/>
      <c r="BA52" s="512"/>
      <c r="BB52" s="512"/>
      <c r="BC52" s="505"/>
      <c r="BD52" s="512"/>
      <c r="BE52" s="512"/>
      <c r="BF52" s="505"/>
      <c r="BG52" s="512"/>
      <c r="BH52" s="512"/>
      <c r="BI52" s="505"/>
      <c r="BJ52" s="512"/>
      <c r="BK52" s="512"/>
      <c r="BL52" s="370"/>
      <c r="BM52" s="512"/>
      <c r="BN52" s="512"/>
      <c r="BO52" s="370"/>
      <c r="BP52" s="512"/>
      <c r="BQ52" s="512"/>
      <c r="BR52" s="370"/>
      <c r="BS52" s="512"/>
      <c r="BT52" s="512"/>
      <c r="BU52" s="370"/>
      <c r="BV52" s="512"/>
      <c r="BW52" s="512"/>
      <c r="BX52" s="370"/>
      <c r="BY52" s="512"/>
      <c r="BZ52" s="512"/>
      <c r="CA52" s="370"/>
      <c r="CB52" s="512"/>
      <c r="CC52" s="512"/>
      <c r="CD52" s="370"/>
      <c r="CE52" s="392"/>
      <c r="CF52" s="392"/>
      <c r="CG52" s="392"/>
      <c r="CH52" s="392"/>
      <c r="CI52" s="392"/>
      <c r="CJ52" s="392"/>
      <c r="CK52" s="392"/>
    </row>
    <row r="53" spans="1:89" ht="18.600000000000001" thickTop="1">
      <c r="A53" s="612" t="str">
        <f>IF(AND('Data Input'!$O19&gt;0,'Data Input'!$M19&gt;0)=TRUE,'Data Input'!$M19,"")</f>
        <v/>
      </c>
      <c r="B53" s="612"/>
      <c r="C53" s="612"/>
      <c r="D53" s="610" t="str">
        <f>IF(A53="","", 'Data Input'!O19)</f>
        <v/>
      </c>
      <c r="E53" s="610"/>
      <c r="F53" s="609" t="str">
        <f>IFERROR(CEILING(D53*$CJ$46+2*$CJ$45+$CJ$44*(D53-1),0.01),"")</f>
        <v/>
      </c>
      <c r="G53" s="609"/>
      <c r="H53" s="609"/>
      <c r="I53" s="611" t="str">
        <f ca="1">IFERROR(IF(CEILING((F53-($I$42/3*2))/$I$42, 1)=0,2,CEILING((F53-($I$42/3*2))/$I$42, 1)+1),"")</f>
        <v/>
      </c>
      <c r="J53" s="611"/>
      <c r="K53" s="600" t="str">
        <f>IFERROR(IF(VLOOKUP('Dimension Tables'!$B$26,'Dimension Tables'!$B$28:$AP$43,36,FALSE)="Si",SQRT(POWER($T53,2)+POWER(IF($BE$10&gt;0,$BE$13,$BE$12),2))-0.12,""),"")</f>
        <v/>
      </c>
      <c r="L53" s="600"/>
      <c r="M53" s="600"/>
      <c r="N53" s="600" t="str">
        <f>IFERROR(IF(VLOOKUP('Dimension Tables'!$B$26,'Dimension Tables'!$B$28:$AP$43,37,FALSE)="Si",SQRT(POWER(T53,2)+POWER(MAX($BE$13:$BI$15),2))-0.12,""),"")</f>
        <v/>
      </c>
      <c r="O53" s="600"/>
      <c r="P53" s="600"/>
      <c r="Q53" s="600" t="str">
        <f ca="1">IFERROR(ROUNDUP(IF((F53-(I53-1)*$I$42)/2&lt;CE53,CE53, (F53-(I53-1)*$I$42)/2),2),"")</f>
        <v/>
      </c>
      <c r="R53" s="600"/>
      <c r="S53" s="506">
        <f t="shared" si="0"/>
        <v>0</v>
      </c>
      <c r="T53" s="600" t="str">
        <f>IF(A53="","",(IF(Q53&gt;CE53,$I$42,(F53-(Q53*2))/(I53-1))))</f>
        <v/>
      </c>
      <c r="U53" s="600"/>
      <c r="V53" s="506">
        <f t="shared" si="1"/>
        <v>0</v>
      </c>
      <c r="W53" s="600" t="str">
        <f ca="1">+IF(Y$46&lt;=$I53,$T53, IF(Y$46=$I53+1, $F53-$Q53-$T53*($I53-1), ""))</f>
        <v/>
      </c>
      <c r="X53" s="600"/>
      <c r="Y53" s="506">
        <f t="shared" si="2"/>
        <v>0</v>
      </c>
      <c r="Z53" s="600" t="str">
        <f ca="1">+IF(AB$46&lt;=$I53,$T53, IF(AB$46=$I53+1, $F53-$Q53-$T53*($I53-1), ""))</f>
        <v/>
      </c>
      <c r="AA53" s="600"/>
      <c r="AB53" s="506">
        <f>IF($A53="",0,IF(AB$46&gt;$I53,0,1))</f>
        <v>0</v>
      </c>
      <c r="AC53" s="600" t="str">
        <f ca="1">+IF(AE$46&lt;=$I53,$T53, IF(AE$46=$I53+1, $F53-$Q53-$T53*($I53-1), ""))</f>
        <v/>
      </c>
      <c r="AD53" s="600"/>
      <c r="AE53" s="506">
        <f>IF($A53="",0,IF(AE$46&gt;$I53,0,1))</f>
        <v>0</v>
      </c>
      <c r="AF53" s="600" t="str">
        <f ca="1">+IF(AH$46&lt;=$I53,$T53, IF(AH$46=$I53+1, $F53-$Q53-$T53*($I53-1), ""))</f>
        <v/>
      </c>
      <c r="AG53" s="600"/>
      <c r="AH53" s="506">
        <f t="shared" si="3"/>
        <v>0</v>
      </c>
      <c r="AI53" s="600" t="str">
        <f ca="1">+IF(AK$46&lt;=$I53,$T53, IF(AK$46=$I53+1, $F53-$Q53-$T53*($I53-1), ""))</f>
        <v/>
      </c>
      <c r="AJ53" s="600"/>
      <c r="AK53" s="506">
        <f ca="1">IF(W53="",0,IF(AK$46&gt;$I53,0,1))</f>
        <v>0</v>
      </c>
      <c r="AL53" s="600" t="str">
        <f ca="1">+IF(AN$46&lt;=$I53,$T53, IF(AN$46=$I53+1, $F53-$Q53-$T53*($I53-1), ""))</f>
        <v/>
      </c>
      <c r="AM53" s="600"/>
      <c r="AN53" s="506">
        <f ca="1">IF(Z53="",0,IF(AN$46&gt;$I53,0,1))</f>
        <v>0</v>
      </c>
      <c r="AO53" s="600" t="str">
        <f ca="1">+IF(AQ$46&lt;=$I53,$T53, IF(AQ$46=$I53+1, $F53-$Q53-$T53*($I53-1), ""))</f>
        <v/>
      </c>
      <c r="AP53" s="600"/>
      <c r="AQ53" s="506">
        <f ca="1">IF(AC53="",0,IF(AQ$46&gt;$I53,0,1))</f>
        <v>0</v>
      </c>
      <c r="AR53" s="600" t="str">
        <f ca="1">+IF(AT$46&lt;=$I53,$T53, IF(AT$46=$I53+1, $F53-$Q53-$T53*($I53-1), ""))</f>
        <v/>
      </c>
      <c r="AS53" s="600"/>
      <c r="AT53" s="506">
        <f ca="1">IF(AF53="",0,IF(AT$46&gt;$I53,0,1))</f>
        <v>0</v>
      </c>
      <c r="AU53" s="600" t="str">
        <f ca="1">+IF(AW$46&lt;=$I53,$T53, IF(AW$46=$I53+1, $F53-$Q53-$T53*($I53-1), ""))</f>
        <v/>
      </c>
      <c r="AV53" s="600"/>
      <c r="AW53" s="506">
        <f ca="1">IF(AI53="",0,IF(AW$46&gt;$I53,0,1))</f>
        <v>0</v>
      </c>
      <c r="AX53" s="600" t="str">
        <f ca="1">+IF(AZ$46&lt;=$I53,$T53, IF(AZ$46=$I53+1, $F53-$Q53-$T53*($I53-1), ""))</f>
        <v/>
      </c>
      <c r="AY53" s="600"/>
      <c r="AZ53" s="506">
        <f ca="1">IF(AL53="",0,IF(AZ$46&gt;$I53,0,1))</f>
        <v>0</v>
      </c>
      <c r="BA53" s="600" t="str">
        <f ca="1">+IF(BC$46&lt;=$I53,$T53, IF(BC$46=$I53+1, $F53-$Q53-$T53*($I53-1), ""))</f>
        <v/>
      </c>
      <c r="BB53" s="600"/>
      <c r="BC53" s="506">
        <f ca="1">IF(AO53="",0,IF(BC$46&gt;$I53,0,1))</f>
        <v>0</v>
      </c>
      <c r="BD53" s="600" t="str">
        <f ca="1">+IF(BF$46&lt;=$I53,$T53, IF(BF$46=$I53+1, $F53-$Q53-$T53*($I53-1), ""))</f>
        <v/>
      </c>
      <c r="BE53" s="600"/>
      <c r="BF53" s="506">
        <f ca="1">IF(AR53="",0,IF(BF$46&gt;$I53,0,1))</f>
        <v>0</v>
      </c>
      <c r="BG53" s="600" t="str">
        <f ca="1">+IF(BI$46&lt;=$I53,$T53, IF(BI$46=$I53+1, $F53-$Q53-$T53*($I53-1), ""))</f>
        <v/>
      </c>
      <c r="BH53" s="600"/>
      <c r="BI53" s="506">
        <f ca="1">IF(AU53="",0,IF(BI$46&gt;$I53,0,1))</f>
        <v>0</v>
      </c>
      <c r="BJ53" s="600" t="str">
        <f ca="1">+IF(BL$46&lt;=$I53,$T53, IF(BL$46=$I53+1, $F53-$Q53-$T53*($I53-1), ""))</f>
        <v/>
      </c>
      <c r="BK53" s="600"/>
      <c r="BL53" s="507">
        <f ca="1">IF(AX53="",0,IF(BL$46&gt;$I53,0,1))</f>
        <v>0</v>
      </c>
      <c r="BM53" s="600" t="str">
        <f ca="1">+IF(BO$46&lt;=$I53,$T53, IF(BO$46=$I53+1, $F53-$Q53-$T53*($I53-1), ""))</f>
        <v/>
      </c>
      <c r="BN53" s="600"/>
      <c r="BO53" s="507">
        <f ca="1">IF(BA53="",0,IF(BO$46&gt;$I53,0,1))</f>
        <v>0</v>
      </c>
      <c r="BP53" s="600" t="str">
        <f ca="1">+IF(BR$46&lt;=$I53,$T53, IF(BR$46=$I53+1, $F53-$Q53-$T53*($I53-1), ""))</f>
        <v/>
      </c>
      <c r="BQ53" s="600"/>
      <c r="BR53" s="507">
        <f ca="1">IF(BD53="",0,IF(BR$46&gt;$I53,0,1))</f>
        <v>0</v>
      </c>
      <c r="BS53" s="600" t="str">
        <f ca="1">+IF(BU$46&lt;=$I53,$T53, IF(BU$46=$I53+1, $F53-$Q53-$T53*($I53-1), ""))</f>
        <v/>
      </c>
      <c r="BT53" s="600"/>
      <c r="BU53" s="507">
        <f ca="1">IF(BG53="",0,IF(BU$46&gt;$I53,0,1))</f>
        <v>0</v>
      </c>
      <c r="BV53" s="600" t="str">
        <f ca="1">+IF(BX$46&lt;=$I53,$T53, IF(BX$46=$I53+1, $F53-$Q53-$T53*($I53-1), ""))</f>
        <v/>
      </c>
      <c r="BW53" s="600"/>
      <c r="BX53" s="507">
        <f ca="1">IF(BJ53="",0,IF(BX$46&gt;$I53,0,1))</f>
        <v>0</v>
      </c>
      <c r="BY53" s="600" t="str">
        <f ca="1">+IF(CA$46&lt;=$I53,$T53, IF(CA$46=$I53+1, $F53-$Q53-$T53*($I53-1), ""))</f>
        <v/>
      </c>
      <c r="BZ53" s="600"/>
      <c r="CA53" s="507">
        <f ca="1">IF(BM53="",0,IF(CA$46&gt;$I53,0,1))</f>
        <v>0</v>
      </c>
      <c r="CB53" s="600" t="str">
        <f ca="1">+IF(CD$46&lt;=$I53,$T53, IF(CD$46=$I53+1, $F53-$Q53-$T53*($I53-1), ""))</f>
        <v/>
      </c>
      <c r="CC53" s="600"/>
      <c r="CD53" s="507">
        <f ca="1">IF(BP53="",0,IF(CD$46&gt;$I53,0,1))</f>
        <v>0</v>
      </c>
      <c r="CE53" s="392">
        <f>$CJ$47</f>
        <v>0.2</v>
      </c>
      <c r="CF53" s="392"/>
      <c r="CG53" s="392"/>
      <c r="CH53" s="392"/>
      <c r="CI53" s="392"/>
      <c r="CJ53" s="392"/>
      <c r="CK53" s="392"/>
    </row>
    <row r="54" spans="1:89" ht="18.600000000000001" thickBot="1">
      <c r="A54" s="508"/>
      <c r="B54" s="508"/>
      <c r="C54" s="508"/>
      <c r="D54" s="509"/>
      <c r="E54" s="509"/>
      <c r="F54" s="510"/>
      <c r="G54" s="510"/>
      <c r="H54" s="510"/>
      <c r="I54" s="511"/>
      <c r="J54" s="511"/>
      <c r="K54" s="512"/>
      <c r="L54" s="512"/>
      <c r="M54" s="512"/>
      <c r="N54" s="512"/>
      <c r="O54" s="512"/>
      <c r="P54" s="512"/>
      <c r="Q54" s="512"/>
      <c r="R54" s="512"/>
      <c r="S54" s="505"/>
      <c r="T54" s="512"/>
      <c r="U54" s="512"/>
      <c r="V54" s="505"/>
      <c r="W54" s="512"/>
      <c r="X54" s="512"/>
      <c r="Y54" s="505"/>
      <c r="Z54" s="512"/>
      <c r="AA54" s="512"/>
      <c r="AB54" s="505"/>
      <c r="AC54" s="512"/>
      <c r="AD54" s="512"/>
      <c r="AE54" s="505"/>
      <c r="AF54" s="512"/>
      <c r="AG54" s="512"/>
      <c r="AH54" s="505"/>
      <c r="AI54" s="512"/>
      <c r="AJ54" s="512"/>
      <c r="AK54" s="505"/>
      <c r="AL54" s="512"/>
      <c r="AM54" s="512"/>
      <c r="AN54" s="505"/>
      <c r="AO54" s="512"/>
      <c r="AP54" s="512"/>
      <c r="AQ54" s="505"/>
      <c r="AR54" s="512"/>
      <c r="AS54" s="512"/>
      <c r="AT54" s="505"/>
      <c r="AU54" s="512"/>
      <c r="AV54" s="512"/>
      <c r="AW54" s="505"/>
      <c r="AX54" s="512"/>
      <c r="AY54" s="512"/>
      <c r="AZ54" s="505"/>
      <c r="BA54" s="512"/>
      <c r="BB54" s="512"/>
      <c r="BC54" s="505"/>
      <c r="BD54" s="512"/>
      <c r="BE54" s="512"/>
      <c r="BF54" s="505"/>
      <c r="BG54" s="512"/>
      <c r="BH54" s="512"/>
      <c r="BI54" s="505"/>
      <c r="BJ54" s="512"/>
      <c r="BK54" s="512"/>
      <c r="BL54" s="370"/>
      <c r="BM54" s="512"/>
      <c r="BN54" s="512"/>
      <c r="BO54" s="370"/>
      <c r="BP54" s="512"/>
      <c r="BQ54" s="512"/>
      <c r="BR54" s="370"/>
      <c r="BS54" s="512"/>
      <c r="BT54" s="512"/>
      <c r="BU54" s="370"/>
      <c r="BV54" s="512"/>
      <c r="BW54" s="512"/>
      <c r="BX54" s="370"/>
      <c r="BY54" s="512"/>
      <c r="BZ54" s="512"/>
      <c r="CA54" s="370"/>
      <c r="CB54" s="512"/>
      <c r="CC54" s="512"/>
      <c r="CD54" s="370"/>
      <c r="CE54" s="392"/>
      <c r="CF54" s="392"/>
      <c r="CG54" s="392"/>
      <c r="CH54" s="392"/>
      <c r="CI54" s="392"/>
      <c r="CJ54" s="392"/>
      <c r="CK54" s="392"/>
    </row>
    <row r="55" spans="1:89" ht="18.600000000000001" thickTop="1">
      <c r="A55" s="612" t="str">
        <f>IF(AND('Data Input'!$O20&gt;0,'Data Input'!$M20&gt;0)=TRUE,'Data Input'!$M20,"")</f>
        <v/>
      </c>
      <c r="B55" s="612"/>
      <c r="C55" s="612"/>
      <c r="D55" s="610" t="str">
        <f>IF(A55="","", 'Data Input'!O20)</f>
        <v/>
      </c>
      <c r="E55" s="610"/>
      <c r="F55" s="609" t="str">
        <f>IFERROR(CEILING(D55*$CJ$46+2*$CJ$45+$CJ$44*(D55-1),0.01),"")</f>
        <v/>
      </c>
      <c r="G55" s="609"/>
      <c r="H55" s="609"/>
      <c r="I55" s="611" t="str">
        <f ca="1">IFERROR(IF(CEILING((F55-($I$42/3*2))/$I$42, 1)=0,2,CEILING((F55-($I$42/3*2))/$I$42, 1)+1),"")</f>
        <v/>
      </c>
      <c r="J55" s="611"/>
      <c r="K55" s="600" t="str">
        <f>IFERROR(IF(VLOOKUP('Dimension Tables'!$B$26,'Dimension Tables'!$B$28:$AP$43,36,FALSE)="Si",SQRT(POWER($T55,2)+POWER(IF($BE$10&gt;0,$BE$13,$BE$12),2))-0.12,""),"")</f>
        <v/>
      </c>
      <c r="L55" s="600"/>
      <c r="M55" s="600"/>
      <c r="N55" s="600" t="str">
        <f>IFERROR(IF(VLOOKUP('Dimension Tables'!$B$26,'Dimension Tables'!$B$28:$AP$43,37,FALSE)="Si",SQRT(POWER(T55,2)+POWER(MAX($BE$13:$BI$15),2))-0.12,""),"")</f>
        <v/>
      </c>
      <c r="O55" s="600"/>
      <c r="P55" s="600"/>
      <c r="Q55" s="600" t="str">
        <f ca="1">IFERROR(ROUNDUP(IF((F55-(I55-1)*$I$42)/2&lt;CE55,CE55, (F55-(I55-1)*$I$42)/2),2),"")</f>
        <v/>
      </c>
      <c r="R55" s="600"/>
      <c r="S55" s="506">
        <f t="shared" si="0"/>
        <v>0</v>
      </c>
      <c r="T55" s="600" t="str">
        <f>IF(A55="","",(IF(Q55&gt;CE55,$I$42,(F55-(Q55*2))/(I55-1))))</f>
        <v/>
      </c>
      <c r="U55" s="600"/>
      <c r="V55" s="506">
        <f t="shared" si="1"/>
        <v>0</v>
      </c>
      <c r="W55" s="600" t="str">
        <f ca="1">+IF(Y$46&lt;=$I55,$T55, IF(Y$46=$I55+1, $F55-$Q55-$T55*($I55-1), ""))</f>
        <v/>
      </c>
      <c r="X55" s="600"/>
      <c r="Y55" s="506">
        <f t="shared" si="2"/>
        <v>0</v>
      </c>
      <c r="Z55" s="600" t="str">
        <f ca="1">+IF(AB$46&lt;=$I55,$T55, IF(AB$46=$I55+1, $F55-$Q55-$T55*($I55-1), ""))</f>
        <v/>
      </c>
      <c r="AA55" s="600"/>
      <c r="AB55" s="506">
        <f>IF($A55="",0,IF(AB$46&gt;$I55,0,1))</f>
        <v>0</v>
      </c>
      <c r="AC55" s="600" t="str">
        <f ca="1">+IF(AE$46&lt;=$I55,$T55, IF(AE$46=$I55+1, $F55-$Q55-$T55*($I55-1), ""))</f>
        <v/>
      </c>
      <c r="AD55" s="600"/>
      <c r="AE55" s="506">
        <f>IF($A55="",0,IF(AE$46&gt;$I55,0,1))</f>
        <v>0</v>
      </c>
      <c r="AF55" s="600" t="str">
        <f ca="1">+IF(AH$46&lt;=$I55,$T55, IF(AH$46=$I55+1, $F55-$Q55-$T55*($I55-1), ""))</f>
        <v/>
      </c>
      <c r="AG55" s="600"/>
      <c r="AH55" s="506">
        <f t="shared" si="3"/>
        <v>0</v>
      </c>
      <c r="AI55" s="600" t="str">
        <f ca="1">+IF(AK$46&lt;=$I55,$T55, IF(AK$46=$I55+1, $F55-$Q55-$T55*($I55-1), ""))</f>
        <v/>
      </c>
      <c r="AJ55" s="600"/>
      <c r="AK55" s="506">
        <f ca="1">IF(W55="",0,IF(AK$46&gt;$I55,0,1))</f>
        <v>0</v>
      </c>
      <c r="AL55" s="600" t="str">
        <f ca="1">+IF(AN$46&lt;=$I55,$T55, IF(AN$46=$I55+1, $F55-$Q55-$T55*($I55-1), ""))</f>
        <v/>
      </c>
      <c r="AM55" s="600"/>
      <c r="AN55" s="506">
        <f ca="1">IF(Z55="",0,IF(AN$46&gt;$I55,0,1))</f>
        <v>0</v>
      </c>
      <c r="AO55" s="600" t="str">
        <f ca="1">+IF(AQ$46&lt;=$I55,$T55, IF(AQ$46=$I55+1, $F55-$Q55-$T55*($I55-1), ""))</f>
        <v/>
      </c>
      <c r="AP55" s="600"/>
      <c r="AQ55" s="506">
        <f ca="1">IF(AC55="",0,IF(AQ$46&gt;$I55,0,1))</f>
        <v>0</v>
      </c>
      <c r="AR55" s="600" t="str">
        <f ca="1">+IF(AT$46&lt;=$I55,$T55, IF(AT$46=$I55+1, $F55-$Q55-$T55*($I55-1), ""))</f>
        <v/>
      </c>
      <c r="AS55" s="600"/>
      <c r="AT55" s="506">
        <f ca="1">IF(AF55="",0,IF(AT$46&gt;$I55,0,1))</f>
        <v>0</v>
      </c>
      <c r="AU55" s="600" t="str">
        <f ca="1">+IF(AW$46&lt;=$I55,$T55, IF(AW$46=$I55+1, $F55-$Q55-$T55*($I55-1), ""))</f>
        <v/>
      </c>
      <c r="AV55" s="600"/>
      <c r="AW55" s="506">
        <f ca="1">IF(AI55="",0,IF(AW$46&gt;$I55,0,1))</f>
        <v>0</v>
      </c>
      <c r="AX55" s="600" t="str">
        <f ca="1">+IF(AZ$46&lt;=$I55,$T55, IF(AZ$46=$I55+1, $F55-$Q55-$T55*($I55-1), ""))</f>
        <v/>
      </c>
      <c r="AY55" s="600"/>
      <c r="AZ55" s="506">
        <f ca="1">IF(AL55="",0,IF(AZ$46&gt;$I55,0,1))</f>
        <v>0</v>
      </c>
      <c r="BA55" s="600" t="str">
        <f ca="1">+IF(BC$46&lt;=$I55,$T55, IF(BC$46=$I55+1, $F55-$Q55-$T55*($I55-1), ""))</f>
        <v/>
      </c>
      <c r="BB55" s="600"/>
      <c r="BC55" s="506">
        <f ca="1">IF(AO55="",0,IF(BC$46&gt;$I55,0,1))</f>
        <v>0</v>
      </c>
      <c r="BD55" s="600" t="str">
        <f ca="1">+IF(BF$46&lt;=$I55,$T55, IF(BF$46=$I55+1, $F55-$Q55-$T55*($I55-1), ""))</f>
        <v/>
      </c>
      <c r="BE55" s="600"/>
      <c r="BF55" s="506">
        <f ca="1">IF(AR55="",0,IF(BF$46&gt;$I55,0,1))</f>
        <v>0</v>
      </c>
      <c r="BG55" s="600" t="str">
        <f ca="1">+IF(BI$46&lt;=$I55,$T55, IF(BI$46=$I55+1, $F55-$Q55-$T55*($I55-1), ""))</f>
        <v/>
      </c>
      <c r="BH55" s="600"/>
      <c r="BI55" s="506">
        <f ca="1">IF(AU55="",0,IF(BI$46&gt;$I55,0,1))</f>
        <v>0</v>
      </c>
      <c r="BJ55" s="600" t="str">
        <f ca="1">+IF(BL$46&lt;=$I55,$T55, IF(BL$46=$I55+1, $F55-$Q55-$T55*($I55-1), ""))</f>
        <v/>
      </c>
      <c r="BK55" s="600"/>
      <c r="BL55" s="507">
        <f ca="1">IF(AX55="",0,IF(BL$46&gt;$I55,0,1))</f>
        <v>0</v>
      </c>
      <c r="BM55" s="600" t="str">
        <f ca="1">+IF(BO$46&lt;=$I55,$T55, IF(BO$46=$I55+1, $F55-$Q55-$T55*($I55-1), ""))</f>
        <v/>
      </c>
      <c r="BN55" s="600"/>
      <c r="BO55" s="507">
        <f ca="1">IF(BA55="",0,IF(BO$46&gt;$I55,0,1))</f>
        <v>0</v>
      </c>
      <c r="BP55" s="600" t="str">
        <f ca="1">+IF(BR$46&lt;=$I55,$T55, IF(BR$46=$I55+1, $F55-$Q55-$T55*($I55-1), ""))</f>
        <v/>
      </c>
      <c r="BQ55" s="600"/>
      <c r="BR55" s="507">
        <f ca="1">IF(BD55="",0,IF(BR$46&gt;$I55,0,1))</f>
        <v>0</v>
      </c>
      <c r="BS55" s="600" t="str">
        <f ca="1">+IF(BU$46&lt;=$I55,$T55, IF(BU$46=$I55+1, $F55-$Q55-$T55*($I55-1), ""))</f>
        <v/>
      </c>
      <c r="BT55" s="600"/>
      <c r="BU55" s="507">
        <f ca="1">IF(BG55="",0,IF(BU$46&gt;$I55,0,1))</f>
        <v>0</v>
      </c>
      <c r="BV55" s="600" t="str">
        <f ca="1">+IF(BX$46&lt;=$I55,$T55, IF(BX$46=$I55+1, $F55-$Q55-$T55*($I55-1), ""))</f>
        <v/>
      </c>
      <c r="BW55" s="600"/>
      <c r="BX55" s="507">
        <f ca="1">IF(BJ55="",0,IF(BX$46&gt;$I55,0,1))</f>
        <v>0</v>
      </c>
      <c r="BY55" s="600" t="str">
        <f ca="1">+IF(CA$46&lt;=$I55,$T55, IF(CA$46=$I55+1, $F55-$Q55-$T55*($I55-1), ""))</f>
        <v/>
      </c>
      <c r="BZ55" s="600"/>
      <c r="CA55" s="507">
        <f ca="1">IF(BM55="",0,IF(CA$46&gt;$I55,0,1))</f>
        <v>0</v>
      </c>
      <c r="CB55" s="600" t="str">
        <f ca="1">+IF(CD$46&lt;=$I55,$T55, IF(CD$46=$I55+1, $F55-$Q55-$T55*($I55-1), ""))</f>
        <v/>
      </c>
      <c r="CC55" s="600"/>
      <c r="CD55" s="507">
        <f ca="1">IF(BP55="",0,IF(CD$46&gt;$I55,0,1))</f>
        <v>0</v>
      </c>
      <c r="CE55" s="392">
        <f>$CJ$47</f>
        <v>0.2</v>
      </c>
      <c r="CF55" s="392"/>
      <c r="CG55" s="392"/>
      <c r="CH55" s="392"/>
      <c r="CI55" s="392"/>
      <c r="CJ55" s="392"/>
      <c r="CK55" s="392"/>
    </row>
    <row r="56" spans="1:89" ht="18.600000000000001" thickBot="1">
      <c r="A56" s="508"/>
      <c r="B56" s="508"/>
      <c r="C56" s="508"/>
      <c r="D56" s="509"/>
      <c r="E56" s="509"/>
      <c r="F56" s="510"/>
      <c r="G56" s="510"/>
      <c r="H56" s="510"/>
      <c r="I56" s="511"/>
      <c r="J56" s="511"/>
      <c r="K56" s="512"/>
      <c r="L56" s="512"/>
      <c r="M56" s="512"/>
      <c r="N56" s="512"/>
      <c r="O56" s="512"/>
      <c r="P56" s="512"/>
      <c r="Q56" s="512"/>
      <c r="R56" s="512"/>
      <c r="S56" s="505"/>
      <c r="T56" s="512"/>
      <c r="U56" s="512"/>
      <c r="V56" s="505"/>
      <c r="W56" s="512"/>
      <c r="X56" s="512"/>
      <c r="Y56" s="505"/>
      <c r="Z56" s="512"/>
      <c r="AA56" s="512"/>
      <c r="AB56" s="505"/>
      <c r="AC56" s="512"/>
      <c r="AD56" s="512"/>
      <c r="AE56" s="505"/>
      <c r="AF56" s="512"/>
      <c r="AG56" s="512"/>
      <c r="AH56" s="505"/>
      <c r="AI56" s="512"/>
      <c r="AJ56" s="512"/>
      <c r="AK56" s="505"/>
      <c r="AL56" s="512"/>
      <c r="AM56" s="512"/>
      <c r="AN56" s="505"/>
      <c r="AO56" s="512"/>
      <c r="AP56" s="512"/>
      <c r="AQ56" s="505"/>
      <c r="AR56" s="512"/>
      <c r="AS56" s="512"/>
      <c r="AT56" s="505"/>
      <c r="AU56" s="512"/>
      <c r="AV56" s="512"/>
      <c r="AW56" s="505"/>
      <c r="AX56" s="512"/>
      <c r="AY56" s="512"/>
      <c r="AZ56" s="505"/>
      <c r="BA56" s="512"/>
      <c r="BB56" s="512"/>
      <c r="BC56" s="505"/>
      <c r="BD56" s="512"/>
      <c r="BE56" s="512"/>
      <c r="BF56" s="505"/>
      <c r="BG56" s="512"/>
      <c r="BH56" s="512"/>
      <c r="BI56" s="505"/>
      <c r="BJ56" s="512"/>
      <c r="BK56" s="512"/>
      <c r="BL56" s="370"/>
      <c r="BM56" s="512"/>
      <c r="BN56" s="512"/>
      <c r="BO56" s="370"/>
      <c r="BP56" s="512"/>
      <c r="BQ56" s="512"/>
      <c r="BR56" s="370"/>
      <c r="BS56" s="512"/>
      <c r="BT56" s="512"/>
      <c r="BU56" s="370"/>
      <c r="BV56" s="512"/>
      <c r="BW56" s="512"/>
      <c r="BX56" s="370"/>
      <c r="BY56" s="512"/>
      <c r="BZ56" s="512"/>
      <c r="CA56" s="370"/>
      <c r="CB56" s="512"/>
      <c r="CC56" s="512"/>
      <c r="CD56" s="370"/>
      <c r="CE56" s="392"/>
      <c r="CF56" s="392"/>
      <c r="CG56" s="392"/>
      <c r="CH56" s="392"/>
      <c r="CI56" s="392"/>
      <c r="CJ56" s="392"/>
      <c r="CK56" s="392"/>
    </row>
    <row r="57" spans="1:89" ht="18.600000000000001" thickTop="1">
      <c r="A57" s="612" t="str">
        <f>IF(AND('Data Input'!$O21&gt;0,'Data Input'!$M21&gt;0)=TRUE,'Data Input'!$M21,"")</f>
        <v/>
      </c>
      <c r="B57" s="612"/>
      <c r="C57" s="612"/>
      <c r="D57" s="610" t="str">
        <f>IF(A57="","", 'Data Input'!O21)</f>
        <v/>
      </c>
      <c r="E57" s="610"/>
      <c r="F57" s="609" t="str">
        <f>IFERROR(CEILING(D57*$CJ$46+2*$CJ$45+$CJ$44*(D57-1),0.01),"")</f>
        <v/>
      </c>
      <c r="G57" s="609"/>
      <c r="H57" s="609"/>
      <c r="I57" s="611" t="str">
        <f ca="1">IFERROR(IF(CEILING((F57-($I$42/3*2))/$I$42, 1)=0,2,CEILING((F57-($I$42/3*2))/$I$42, 1)+1),"")</f>
        <v/>
      </c>
      <c r="J57" s="611"/>
      <c r="K57" s="600" t="str">
        <f>IFERROR(IF(VLOOKUP('Dimension Tables'!$B$26,'Dimension Tables'!$B$28:$AP$43,36,FALSE)="Si",SQRT(POWER($T57,2)+POWER(IF($BE$10&gt;0,$BE$13,$BE$12),2))-0.12,""),"")</f>
        <v/>
      </c>
      <c r="L57" s="600"/>
      <c r="M57" s="600"/>
      <c r="N57" s="600" t="str">
        <f>IFERROR(IF(VLOOKUP('Dimension Tables'!$B$26,'Dimension Tables'!$B$28:$AP$43,37,FALSE)="Si",SQRT(POWER(T57,2)+POWER(MAX($BE$13:$BI$15),2))-0.12,""),"")</f>
        <v/>
      </c>
      <c r="O57" s="600"/>
      <c r="P57" s="600"/>
      <c r="Q57" s="600" t="str">
        <f ca="1">IFERROR(ROUNDUP(IF((F57-(I57-1)*$I$42)/2&lt;CE57,CE57, (F57-(I57-1)*$I$42)/2),2),"")</f>
        <v/>
      </c>
      <c r="R57" s="600"/>
      <c r="S57" s="506">
        <f t="shared" si="0"/>
        <v>0</v>
      </c>
      <c r="T57" s="600" t="str">
        <f>IF(A57="","",(IF(Q57&gt;CE57,$I$42,(F57-(Q57*2))/(I57-1))))</f>
        <v/>
      </c>
      <c r="U57" s="600"/>
      <c r="V57" s="506">
        <f t="shared" si="1"/>
        <v>0</v>
      </c>
      <c r="W57" s="600" t="str">
        <f ca="1">+IF(Y$46&lt;=$I57,$T57, IF(Y$46=$I57+1, $F57-$Q57-$T57*($I57-1), ""))</f>
        <v/>
      </c>
      <c r="X57" s="600"/>
      <c r="Y57" s="506">
        <f t="shared" si="2"/>
        <v>0</v>
      </c>
      <c r="Z57" s="600" t="str">
        <f ca="1">+IF(AB$46&lt;=$I57,$T57, IF(AB$46=$I57+1, $F57-$Q57-$T57*($I57-1), ""))</f>
        <v/>
      </c>
      <c r="AA57" s="600"/>
      <c r="AB57" s="506">
        <f>IF($A57="",0,IF(AB$46&gt;$I57,0,1))</f>
        <v>0</v>
      </c>
      <c r="AC57" s="600" t="str">
        <f ca="1">+IF(AE$46&lt;=$I57,$T57, IF(AE$46=$I57+1, $F57-$Q57-$T57*($I57-1), ""))</f>
        <v/>
      </c>
      <c r="AD57" s="600"/>
      <c r="AE57" s="506">
        <f>IF($A57="",0,IF(AE$46&gt;$I57,0,1))</f>
        <v>0</v>
      </c>
      <c r="AF57" s="600" t="str">
        <f ca="1">+IF(AH$46&lt;=$I57,$T57, IF(AH$46=$I57+1, $F57-$Q57-$T57*($I57-1), ""))</f>
        <v/>
      </c>
      <c r="AG57" s="600"/>
      <c r="AH57" s="506">
        <f t="shared" si="3"/>
        <v>0</v>
      </c>
      <c r="AI57" s="600" t="str">
        <f ca="1">+IF(AK$46&lt;=$I57,$T57, IF(AK$46=$I57+1, $F57-$Q57-$T57*($I57-1), ""))</f>
        <v/>
      </c>
      <c r="AJ57" s="600"/>
      <c r="AK57" s="506">
        <f ca="1">IF(W57="",0,IF(AK$46&gt;$I57,0,1))</f>
        <v>0</v>
      </c>
      <c r="AL57" s="600" t="str">
        <f ca="1">+IF(AN$46&lt;=$I57,$T57, IF(AN$46=$I57+1, $F57-$Q57-$T57*($I57-1), ""))</f>
        <v/>
      </c>
      <c r="AM57" s="600"/>
      <c r="AN57" s="506">
        <f ca="1">IF(Z57="",0,IF(AN$46&gt;$I57,0,1))</f>
        <v>0</v>
      </c>
      <c r="AO57" s="600" t="str">
        <f ca="1">+IF(AQ$46&lt;=$I57,$T57, IF(AQ$46=$I57+1, $F57-$Q57-$T57*($I57-1), ""))</f>
        <v/>
      </c>
      <c r="AP57" s="600"/>
      <c r="AQ57" s="506">
        <f ca="1">IF(AC57="",0,IF(AQ$46&gt;$I57,0,1))</f>
        <v>0</v>
      </c>
      <c r="AR57" s="600" t="str">
        <f ca="1">+IF(AT$46&lt;=$I57,$T57, IF(AT$46=$I57+1, $F57-$Q57-$T57*($I57-1), ""))</f>
        <v/>
      </c>
      <c r="AS57" s="600"/>
      <c r="AT57" s="506">
        <f ca="1">IF(AF57="",0,IF(AT$46&gt;$I57,0,1))</f>
        <v>0</v>
      </c>
      <c r="AU57" s="600" t="str">
        <f ca="1">+IF(AW$46&lt;=$I57,$T57, IF(AW$46=$I57+1, $F57-$Q57-$T57*($I57-1), ""))</f>
        <v/>
      </c>
      <c r="AV57" s="600"/>
      <c r="AW57" s="506">
        <f ca="1">IF(AI57="",0,IF(AW$46&gt;$I57,0,1))</f>
        <v>0</v>
      </c>
      <c r="AX57" s="600" t="str">
        <f ca="1">+IF(AZ$46&lt;=$I57,$T57, IF(AZ$46=$I57+1, $F57-$Q57-$T57*($I57-1), ""))</f>
        <v/>
      </c>
      <c r="AY57" s="600"/>
      <c r="AZ57" s="506">
        <f ca="1">IF(AL57="",0,IF(AZ$46&gt;$I57,0,1))</f>
        <v>0</v>
      </c>
      <c r="BA57" s="600" t="str">
        <f ca="1">+IF(BC$46&lt;=$I57,$T57, IF(BC$46=$I57+1, $F57-$Q57-$T57*($I57-1), ""))</f>
        <v/>
      </c>
      <c r="BB57" s="600"/>
      <c r="BC57" s="506">
        <f ca="1">IF(AO57="",0,IF(BC$46&gt;$I57,0,1))</f>
        <v>0</v>
      </c>
      <c r="BD57" s="600" t="str">
        <f ca="1">+IF(BF$46&lt;=$I57,$T57, IF(BF$46=$I57+1, $F57-$Q57-$T57*($I57-1), ""))</f>
        <v/>
      </c>
      <c r="BE57" s="600"/>
      <c r="BF57" s="506">
        <f ca="1">IF(AR57="",0,IF(BF$46&gt;$I57,0,1))</f>
        <v>0</v>
      </c>
      <c r="BG57" s="600" t="str">
        <f ca="1">+IF(BI$46&lt;=$I57,$T57, IF(BI$46=$I57+1, $F57-$Q57-$T57*($I57-1), ""))</f>
        <v/>
      </c>
      <c r="BH57" s="600"/>
      <c r="BI57" s="506">
        <f ca="1">IF(AU57="",0,IF(BI$46&gt;$I57,0,1))</f>
        <v>0</v>
      </c>
      <c r="BJ57" s="600" t="str">
        <f ca="1">+IF(BL$46&lt;=$I57,$T57, IF(BL$46=$I57+1, $F57-$Q57-$T57*($I57-1), ""))</f>
        <v/>
      </c>
      <c r="BK57" s="600"/>
      <c r="BL57" s="507">
        <f ca="1">IF(AX57="",0,IF(BL$46&gt;$I57,0,1))</f>
        <v>0</v>
      </c>
      <c r="BM57" s="600" t="str">
        <f ca="1">+IF(BO$46&lt;=$I57,$T57, IF(BO$46=$I57+1, $F57-$Q57-$T57*($I57-1), ""))</f>
        <v/>
      </c>
      <c r="BN57" s="600"/>
      <c r="BO57" s="507">
        <f ca="1">IF(BA57="",0,IF(BO$46&gt;$I57,0,1))</f>
        <v>0</v>
      </c>
      <c r="BP57" s="600" t="str">
        <f ca="1">+IF(BR$46&lt;=$I57,$T57, IF(BR$46=$I57+1, $F57-$Q57-$T57*($I57-1), ""))</f>
        <v/>
      </c>
      <c r="BQ57" s="600"/>
      <c r="BR57" s="507">
        <f ca="1">IF(BD57="",0,IF(BR$46&gt;$I57,0,1))</f>
        <v>0</v>
      </c>
      <c r="BS57" s="600" t="str">
        <f ca="1">+IF(BU$46&lt;=$I57,$T57, IF(BU$46=$I57+1, $F57-$Q57-$T57*($I57-1), ""))</f>
        <v/>
      </c>
      <c r="BT57" s="600"/>
      <c r="BU57" s="507">
        <f ca="1">IF(BG57="",0,IF(BU$46&gt;$I57,0,1))</f>
        <v>0</v>
      </c>
      <c r="BV57" s="600" t="str">
        <f ca="1">+IF(BX$46&lt;=$I57,$T57, IF(BX$46=$I57+1, $F57-$Q57-$T57*($I57-1), ""))</f>
        <v/>
      </c>
      <c r="BW57" s="600"/>
      <c r="BX57" s="507">
        <f ca="1">IF(BJ57="",0,IF(BX$46&gt;$I57,0,1))</f>
        <v>0</v>
      </c>
      <c r="BY57" s="600" t="str">
        <f ca="1">+IF(CA$46&lt;=$I57,$T57, IF(CA$46=$I57+1, $F57-$Q57-$T57*($I57-1), ""))</f>
        <v/>
      </c>
      <c r="BZ57" s="600"/>
      <c r="CA57" s="507">
        <f ca="1">IF(BM57="",0,IF(CA$46&gt;$I57,0,1))</f>
        <v>0</v>
      </c>
      <c r="CB57" s="600" t="str">
        <f ca="1">+IF(CD$46&lt;=$I57,$T57, IF(CD$46=$I57+1, $F57-$Q57-$T57*($I57-1), ""))</f>
        <v/>
      </c>
      <c r="CC57" s="600"/>
      <c r="CD57" s="507">
        <f ca="1">IF(BP57="",0,IF(CD$46&gt;$I57,0,1))</f>
        <v>0</v>
      </c>
      <c r="CE57" s="392">
        <f>$CJ$47</f>
        <v>0.2</v>
      </c>
      <c r="CF57" s="392"/>
      <c r="CG57" s="392"/>
      <c r="CH57" s="392"/>
      <c r="CI57" s="392"/>
      <c r="CJ57" s="392"/>
      <c r="CK57" s="392"/>
    </row>
    <row r="58" spans="1:89" ht="18.600000000000001" thickBot="1">
      <c r="A58" s="508"/>
      <c r="B58" s="508"/>
      <c r="C58" s="508"/>
      <c r="D58" s="509"/>
      <c r="E58" s="509"/>
      <c r="F58" s="510"/>
      <c r="G58" s="510"/>
      <c r="H58" s="510"/>
      <c r="I58" s="511"/>
      <c r="J58" s="511"/>
      <c r="K58" s="512"/>
      <c r="L58" s="512"/>
      <c r="M58" s="512"/>
      <c r="N58" s="512"/>
      <c r="O58" s="512"/>
      <c r="P58" s="512"/>
      <c r="Q58" s="512"/>
      <c r="R58" s="512"/>
      <c r="S58" s="505"/>
      <c r="T58" s="512"/>
      <c r="U58" s="512"/>
      <c r="V58" s="505"/>
      <c r="W58" s="512"/>
      <c r="X58" s="512"/>
      <c r="Y58" s="505"/>
      <c r="Z58" s="512"/>
      <c r="AA58" s="512"/>
      <c r="AB58" s="505"/>
      <c r="AC58" s="512"/>
      <c r="AD58" s="512"/>
      <c r="AE58" s="505"/>
      <c r="AF58" s="512"/>
      <c r="AG58" s="512"/>
      <c r="AH58" s="505"/>
      <c r="AI58" s="512"/>
      <c r="AJ58" s="512"/>
      <c r="AK58" s="505"/>
      <c r="AL58" s="512"/>
      <c r="AM58" s="512"/>
      <c r="AN58" s="505"/>
      <c r="AO58" s="512"/>
      <c r="AP58" s="512"/>
      <c r="AQ58" s="505"/>
      <c r="AR58" s="512"/>
      <c r="AS58" s="512"/>
      <c r="AT58" s="505"/>
      <c r="AU58" s="512"/>
      <c r="AV58" s="512"/>
      <c r="AW58" s="505"/>
      <c r="AX58" s="512"/>
      <c r="AY58" s="512"/>
      <c r="AZ58" s="505"/>
      <c r="BA58" s="512"/>
      <c r="BB58" s="512"/>
      <c r="BC58" s="505"/>
      <c r="BD58" s="512"/>
      <c r="BE58" s="512"/>
      <c r="BF58" s="505"/>
      <c r="BG58" s="512"/>
      <c r="BH58" s="512"/>
      <c r="BI58" s="505"/>
      <c r="BJ58" s="512"/>
      <c r="BK58" s="512"/>
      <c r="BL58" s="370"/>
      <c r="BM58" s="512"/>
      <c r="BN58" s="512"/>
      <c r="BO58" s="370"/>
      <c r="BP58" s="512"/>
      <c r="BQ58" s="512"/>
      <c r="BR58" s="370"/>
      <c r="BS58" s="512"/>
      <c r="BT58" s="512"/>
      <c r="BU58" s="370"/>
      <c r="BV58" s="512"/>
      <c r="BW58" s="512"/>
      <c r="BX58" s="370"/>
      <c r="BY58" s="512"/>
      <c r="BZ58" s="512"/>
      <c r="CA58" s="370"/>
      <c r="CB58" s="512"/>
      <c r="CC58" s="512"/>
      <c r="CD58" s="370"/>
      <c r="CE58" s="392"/>
      <c r="CF58" s="392"/>
      <c r="CG58" s="392"/>
      <c r="CH58" s="392"/>
      <c r="CI58" s="392"/>
      <c r="CJ58" s="392"/>
      <c r="CK58" s="392"/>
    </row>
    <row r="59" spans="1:89" ht="18.600000000000001" thickTop="1">
      <c r="A59" s="612" t="str">
        <f>IF(AND('Data Input'!$O22&gt;0,'Data Input'!$M22&gt;0)=TRUE,'Data Input'!$M22,"")</f>
        <v/>
      </c>
      <c r="B59" s="612"/>
      <c r="C59" s="612"/>
      <c r="D59" s="610" t="str">
        <f>IF(A59="","", 'Data Input'!O22)</f>
        <v/>
      </c>
      <c r="E59" s="610"/>
      <c r="F59" s="609" t="str">
        <f>IFERROR(CEILING(D59*$CJ$46+2*$CJ$45+$CJ$44*(D59-1),0.01),"")</f>
        <v/>
      </c>
      <c r="G59" s="609"/>
      <c r="H59" s="609"/>
      <c r="I59" s="611" t="str">
        <f ca="1">IFERROR(IF(CEILING((F59-($I$42/3*2))/$I$42, 1)=0,2,CEILING((F59-($I$42/3*2))/$I$42, 1)+1),"")</f>
        <v/>
      </c>
      <c r="J59" s="611"/>
      <c r="K59" s="600" t="str">
        <f>IFERROR(IF(VLOOKUP('Dimension Tables'!$B$26,'Dimension Tables'!$B$28:$AP$43,36,FALSE)="Si",SQRT(POWER($T59,2)+POWER(IF($BE$10&gt;0,$BE$13,$BE$12),2))-0.12,""),"")</f>
        <v/>
      </c>
      <c r="L59" s="600"/>
      <c r="M59" s="600"/>
      <c r="N59" s="600" t="str">
        <f>IFERROR(IF(VLOOKUP('Dimension Tables'!$B$26,'Dimension Tables'!$B$28:$AP$43,37,FALSE)="Si",SQRT(POWER(T59,2)+POWER(MAX($BE$13:$BI$15),2))-0.12,""),"")</f>
        <v/>
      </c>
      <c r="O59" s="600"/>
      <c r="P59" s="600"/>
      <c r="Q59" s="600" t="str">
        <f ca="1">IFERROR(ROUNDUP(IF((F59-(I59-1)*$I$42)/2&lt;CE59,CE59, (F59-(I59-1)*$I$42)/2),2),"")</f>
        <v/>
      </c>
      <c r="R59" s="600"/>
      <c r="S59" s="506">
        <f t="shared" si="0"/>
        <v>0</v>
      </c>
      <c r="T59" s="600" t="str">
        <f>IF(A59="","",(IF(Q59&gt;CE59,$I$42,(F59-(Q59*2))/(I59-1))))</f>
        <v/>
      </c>
      <c r="U59" s="600"/>
      <c r="V59" s="506">
        <f t="shared" si="1"/>
        <v>0</v>
      </c>
      <c r="W59" s="600" t="str">
        <f ca="1">+IF(Y$46&lt;=$I59,$T59, IF(Y$46=$I59+1, $F59-$Q59-$T59*($I59-1), ""))</f>
        <v/>
      </c>
      <c r="X59" s="600"/>
      <c r="Y59" s="506">
        <f t="shared" si="2"/>
        <v>0</v>
      </c>
      <c r="Z59" s="600" t="str">
        <f ca="1">+IF(AB$46&lt;=$I59,$T59, IF(AB$46=$I59+1, $F59-$Q59-$T59*($I59-1), ""))</f>
        <v/>
      </c>
      <c r="AA59" s="600"/>
      <c r="AB59" s="506">
        <f>IF($A59="",0,IF(AB$46&gt;$I59,0,1))</f>
        <v>0</v>
      </c>
      <c r="AC59" s="600" t="str">
        <f ca="1">+IF(AE$46&lt;=$I59,$T59, IF(AE$46=$I59+1, $F59-$Q59-$T59*($I59-1), ""))</f>
        <v/>
      </c>
      <c r="AD59" s="600"/>
      <c r="AE59" s="506">
        <f>IF($A59="",0,IF(AE$46&gt;$I59,0,1))</f>
        <v>0</v>
      </c>
      <c r="AF59" s="600" t="str">
        <f ca="1">+IF(AH$46&lt;=$I59,$T59, IF(AH$46=$I59+1, $F59-$Q59-$T59*($I59-1), ""))</f>
        <v/>
      </c>
      <c r="AG59" s="600"/>
      <c r="AH59" s="506">
        <f t="shared" si="3"/>
        <v>0</v>
      </c>
      <c r="AI59" s="600" t="str">
        <f ca="1">+IF(AK$46&lt;=$I59,$T59, IF(AK$46=$I59+1, $F59-$Q59-$T59*($I59-1), ""))</f>
        <v/>
      </c>
      <c r="AJ59" s="600"/>
      <c r="AK59" s="506">
        <f ca="1">IF(W59="",0,IF(AK$46&gt;$I59,0,1))</f>
        <v>0</v>
      </c>
      <c r="AL59" s="600" t="str">
        <f ca="1">+IF(AN$46&lt;=$I59,$T59, IF(AN$46=$I59+1, $F59-$Q59-$T59*($I59-1), ""))</f>
        <v/>
      </c>
      <c r="AM59" s="600"/>
      <c r="AN59" s="506">
        <f ca="1">IF(Z59="",0,IF(AN$46&gt;$I59,0,1))</f>
        <v>0</v>
      </c>
      <c r="AO59" s="600" t="str">
        <f ca="1">+IF(AQ$46&lt;=$I59,$T59, IF(AQ$46=$I59+1, $F59-$Q59-$T59*($I59-1), ""))</f>
        <v/>
      </c>
      <c r="AP59" s="600"/>
      <c r="AQ59" s="506">
        <f ca="1">IF(AC59="",0,IF(AQ$46&gt;$I59,0,1))</f>
        <v>0</v>
      </c>
      <c r="AR59" s="600" t="str">
        <f ca="1">+IF(AT$46&lt;=$I59,$T59, IF(AT$46=$I59+1, $F59-$Q59-$T59*($I59-1), ""))</f>
        <v/>
      </c>
      <c r="AS59" s="600"/>
      <c r="AT59" s="506">
        <f ca="1">IF(AF59="",0,IF(AT$46&gt;$I59,0,1))</f>
        <v>0</v>
      </c>
      <c r="AU59" s="600" t="str">
        <f ca="1">+IF(AW$46&lt;=$I59,$T59, IF(AW$46=$I59+1, $F59-$Q59-$T59*($I59-1), ""))</f>
        <v/>
      </c>
      <c r="AV59" s="600"/>
      <c r="AW59" s="506">
        <f ca="1">IF(AI59="",0,IF(AW$46&gt;$I59,0,1))</f>
        <v>0</v>
      </c>
      <c r="AX59" s="600" t="str">
        <f ca="1">+IF(AZ$46&lt;=$I59,$T59, IF(AZ$46=$I59+1, $F59-$Q59-$T59*($I59-1), ""))</f>
        <v/>
      </c>
      <c r="AY59" s="600"/>
      <c r="AZ59" s="506">
        <f ca="1">IF(AL59="",0,IF(AZ$46&gt;$I59,0,1))</f>
        <v>0</v>
      </c>
      <c r="BA59" s="600" t="str">
        <f ca="1">+IF(BC$46&lt;=$I59,$T59, IF(BC$46=$I59+1, $F59-$Q59-$T59*($I59-1), ""))</f>
        <v/>
      </c>
      <c r="BB59" s="600"/>
      <c r="BC59" s="506">
        <f ca="1">IF(AO59="",0,IF(BC$46&gt;$I59,0,1))</f>
        <v>0</v>
      </c>
      <c r="BD59" s="600" t="str">
        <f ca="1">+IF(BF$46&lt;=$I59,$T59, IF(BF$46=$I59+1, $F59-$Q59-$T59*($I59-1), ""))</f>
        <v/>
      </c>
      <c r="BE59" s="600"/>
      <c r="BF59" s="506">
        <f ca="1">IF(AR59="",0,IF(BF$46&gt;$I59,0,1))</f>
        <v>0</v>
      </c>
      <c r="BG59" s="600" t="str">
        <f ca="1">+IF(BI$46&lt;=$I59,$T59, IF(BI$46=$I59+1, $F59-$Q59-$T59*($I59-1), ""))</f>
        <v/>
      </c>
      <c r="BH59" s="600"/>
      <c r="BI59" s="506">
        <f ca="1">IF(AU59="",0,IF(BI$46&gt;$I59,0,1))</f>
        <v>0</v>
      </c>
      <c r="BJ59" s="600" t="str">
        <f ca="1">+IF(BL$46&lt;=$I59,$T59, IF(BL$46=$I59+1, $F59-$Q59-$T59*($I59-1), ""))</f>
        <v/>
      </c>
      <c r="BK59" s="600"/>
      <c r="BL59" s="507">
        <f ca="1">IF(AX59="",0,IF(BL$46&gt;$I59,0,1))</f>
        <v>0</v>
      </c>
      <c r="BM59" s="600" t="str">
        <f ca="1">+IF(BO$46&lt;=$I59,$T59, IF(BO$46=$I59+1, $F59-$Q59-$T59*($I59-1), ""))</f>
        <v/>
      </c>
      <c r="BN59" s="600"/>
      <c r="BO59" s="507">
        <f ca="1">IF(BA59="",0,IF(BO$46&gt;$I59,0,1))</f>
        <v>0</v>
      </c>
      <c r="BP59" s="600" t="str">
        <f ca="1">+IF(BR$46&lt;=$I59,$T59, IF(BR$46=$I59+1, $F59-$Q59-$T59*($I59-1), ""))</f>
        <v/>
      </c>
      <c r="BQ59" s="600"/>
      <c r="BR59" s="507">
        <f ca="1">IF(BD59="",0,IF(BR$46&gt;$I59,0,1))</f>
        <v>0</v>
      </c>
      <c r="BS59" s="600" t="str">
        <f ca="1">+IF(BU$46&lt;=$I59,$T59, IF(BU$46=$I59+1, $F59-$Q59-$T59*($I59-1), ""))</f>
        <v/>
      </c>
      <c r="BT59" s="600"/>
      <c r="BU59" s="507">
        <f ca="1">IF(BG59="",0,IF(BU$46&gt;$I59,0,1))</f>
        <v>0</v>
      </c>
      <c r="BV59" s="600" t="str">
        <f ca="1">+IF(BX$46&lt;=$I59,$T59, IF(BX$46=$I59+1, $F59-$Q59-$T59*($I59-1), ""))</f>
        <v/>
      </c>
      <c r="BW59" s="600"/>
      <c r="BX59" s="507">
        <f ca="1">IF(BJ59="",0,IF(BX$46&gt;$I59,0,1))</f>
        <v>0</v>
      </c>
      <c r="BY59" s="600" t="str">
        <f ca="1">+IF(CA$46&lt;=$I59,$T59, IF(CA$46=$I59+1, $F59-$Q59-$T59*($I59-1), ""))</f>
        <v/>
      </c>
      <c r="BZ59" s="600"/>
      <c r="CA59" s="507">
        <f ca="1">IF(BM59="",0,IF(CA$46&gt;$I59,0,1))</f>
        <v>0</v>
      </c>
      <c r="CB59" s="600" t="str">
        <f ca="1">+IF(CD$46&lt;=$I59,$T59, IF(CD$46=$I59+1, $F59-$Q59-$T59*($I59-1), ""))</f>
        <v/>
      </c>
      <c r="CC59" s="600"/>
      <c r="CD59" s="507">
        <f ca="1">IF(BP59="",0,IF(CD$46&gt;$I59,0,1))</f>
        <v>0</v>
      </c>
      <c r="CE59" s="392">
        <f>$CJ$47</f>
        <v>0.2</v>
      </c>
      <c r="CF59" s="392"/>
      <c r="CG59" s="392"/>
      <c r="CH59" s="392"/>
      <c r="CI59" s="392"/>
      <c r="CJ59" s="392"/>
      <c r="CK59" s="392"/>
    </row>
    <row r="60" spans="1:89" ht="18.600000000000001" thickBot="1">
      <c r="A60" s="508"/>
      <c r="B60" s="508"/>
      <c r="C60" s="508"/>
      <c r="D60" s="509"/>
      <c r="E60" s="509"/>
      <c r="F60" s="510"/>
      <c r="G60" s="510"/>
      <c r="H60" s="510"/>
      <c r="I60" s="511"/>
      <c r="J60" s="511"/>
      <c r="K60" s="512"/>
      <c r="L60" s="512"/>
      <c r="M60" s="512"/>
      <c r="N60" s="512"/>
      <c r="O60" s="512"/>
      <c r="P60" s="512"/>
      <c r="Q60" s="512"/>
      <c r="R60" s="512"/>
      <c r="S60" s="505"/>
      <c r="T60" s="512"/>
      <c r="U60" s="512"/>
      <c r="V60" s="505"/>
      <c r="W60" s="512"/>
      <c r="X60" s="512"/>
      <c r="Y60" s="505"/>
      <c r="Z60" s="512"/>
      <c r="AA60" s="512"/>
      <c r="AB60" s="505"/>
      <c r="AC60" s="512"/>
      <c r="AD60" s="512"/>
      <c r="AE60" s="505"/>
      <c r="AF60" s="512"/>
      <c r="AG60" s="512"/>
      <c r="AH60" s="505"/>
      <c r="AI60" s="512"/>
      <c r="AJ60" s="512"/>
      <c r="AK60" s="505"/>
      <c r="AL60" s="512"/>
      <c r="AM60" s="512"/>
      <c r="AN60" s="505"/>
      <c r="AO60" s="512"/>
      <c r="AP60" s="512"/>
      <c r="AQ60" s="505"/>
      <c r="AR60" s="512"/>
      <c r="AS60" s="512"/>
      <c r="AT60" s="505"/>
      <c r="AU60" s="512"/>
      <c r="AV60" s="512"/>
      <c r="AW60" s="505"/>
      <c r="AX60" s="512"/>
      <c r="AY60" s="512"/>
      <c r="AZ60" s="505"/>
      <c r="BA60" s="512"/>
      <c r="BB60" s="512"/>
      <c r="BC60" s="505"/>
      <c r="BD60" s="512"/>
      <c r="BE60" s="512"/>
      <c r="BF60" s="505"/>
      <c r="BG60" s="512"/>
      <c r="BH60" s="512"/>
      <c r="BI60" s="505"/>
      <c r="BJ60" s="512"/>
      <c r="BK60" s="512"/>
      <c r="BL60" s="370"/>
      <c r="BM60" s="512"/>
      <c r="BN60" s="512"/>
      <c r="BO60" s="370"/>
      <c r="BP60" s="512"/>
      <c r="BQ60" s="512"/>
      <c r="BR60" s="370"/>
      <c r="BS60" s="512"/>
      <c r="BT60" s="512"/>
      <c r="BU60" s="370"/>
      <c r="BV60" s="512"/>
      <c r="BW60" s="512"/>
      <c r="BX60" s="370"/>
      <c r="BY60" s="512"/>
      <c r="BZ60" s="512"/>
      <c r="CA60" s="370"/>
      <c r="CB60" s="512"/>
      <c r="CC60" s="512"/>
      <c r="CD60" s="370"/>
      <c r="CE60" s="392"/>
      <c r="CF60" s="392"/>
      <c r="CG60" s="392"/>
      <c r="CH60" s="392"/>
      <c r="CI60" s="392"/>
      <c r="CJ60" s="392"/>
      <c r="CK60" s="392"/>
    </row>
    <row r="61" spans="1:89" ht="18.600000000000001" thickTop="1">
      <c r="A61" s="612" t="str">
        <f>IF(AND('Data Input'!$O23&gt;0,'Data Input'!$M23&gt;0)=TRUE,'Data Input'!$M23,"")</f>
        <v/>
      </c>
      <c r="B61" s="612"/>
      <c r="C61" s="612"/>
      <c r="D61" s="610" t="str">
        <f>IF(A61="","", 'Data Input'!O23)</f>
        <v/>
      </c>
      <c r="E61" s="610"/>
      <c r="F61" s="609" t="str">
        <f>IFERROR(CEILING(D61*$CJ$46+2*$CJ$45+$CJ$44*(D61-1),0.01),"")</f>
        <v/>
      </c>
      <c r="G61" s="609"/>
      <c r="H61" s="609"/>
      <c r="I61" s="611" t="str">
        <f ca="1">IFERROR(IF(CEILING((F61-($I$42/3*2))/$I$42, 1)=0,2,CEILING((F61-($I$42/3*2))/$I$42, 1)+1),"")</f>
        <v/>
      </c>
      <c r="J61" s="611"/>
      <c r="K61" s="600" t="str">
        <f>IFERROR(IF(VLOOKUP('Dimension Tables'!$B$26,'Dimension Tables'!$B$28:$AP$43,36,FALSE)="Si",SQRT(POWER($T61,2)+POWER(IF($BE$10&gt;0,$BE$13,$BE$12),2))-0.12,""),"")</f>
        <v/>
      </c>
      <c r="L61" s="600"/>
      <c r="M61" s="600"/>
      <c r="N61" s="600" t="str">
        <f>IFERROR(IF(VLOOKUP('Dimension Tables'!$B$26,'Dimension Tables'!$B$28:$AP$43,37,FALSE)="Si",SQRT(POWER(T61,2)+POWER(MAX($BE$13:$BI$15),2))-0.12,""),"")</f>
        <v/>
      </c>
      <c r="O61" s="600"/>
      <c r="P61" s="600"/>
      <c r="Q61" s="600" t="str">
        <f ca="1">IFERROR(ROUNDUP(IF((F61-(I61-1)*$I$42)/2&lt;CE61,CE61, (F61-(I61-1)*$I$42)/2),2),"")</f>
        <v/>
      </c>
      <c r="R61" s="600"/>
      <c r="S61" s="506">
        <f t="shared" si="0"/>
        <v>0</v>
      </c>
      <c r="T61" s="600" t="str">
        <f>IF(A61="","",(IF(Q61&gt;CE61,$I$42,(F61-(Q61*2))/(I61-1))))</f>
        <v/>
      </c>
      <c r="U61" s="600"/>
      <c r="V61" s="506">
        <f t="shared" si="1"/>
        <v>0</v>
      </c>
      <c r="W61" s="600" t="str">
        <f ca="1">+IF(Y$46&lt;=$I61,$T61, IF(Y$46=$I61+1, $F61-$Q61-$T61*($I61-1), ""))</f>
        <v/>
      </c>
      <c r="X61" s="600"/>
      <c r="Y61" s="506">
        <f t="shared" si="2"/>
        <v>0</v>
      </c>
      <c r="Z61" s="600" t="str">
        <f ca="1">+IF(AB$46&lt;=$I61,$T61, IF(AB$46=$I61+1, $F61-$Q61-$T61*($I61-1), ""))</f>
        <v/>
      </c>
      <c r="AA61" s="600"/>
      <c r="AB61" s="506">
        <f>IF($A61="",0,IF(AB$46&gt;$I61,0,1))</f>
        <v>0</v>
      </c>
      <c r="AC61" s="600" t="str">
        <f ca="1">+IF(AE$46&lt;=$I61,$T61, IF(AE$46=$I61+1, $F61-$Q61-$T61*($I61-1), ""))</f>
        <v/>
      </c>
      <c r="AD61" s="600"/>
      <c r="AE61" s="506">
        <f>IF($A61="",0,IF(AE$46&gt;$I61,0,1))</f>
        <v>0</v>
      </c>
      <c r="AF61" s="600" t="str">
        <f ca="1">+IF(AH$46&lt;=$I61,$T61, IF(AH$46=$I61+1, $F61-$Q61-$T61*($I61-1), ""))</f>
        <v/>
      </c>
      <c r="AG61" s="600"/>
      <c r="AH61" s="506">
        <f t="shared" si="3"/>
        <v>0</v>
      </c>
      <c r="AI61" s="600" t="str">
        <f ca="1">+IF(AK$46&lt;=$I61,$T61, IF(AK$46=$I61+1, $F61-$Q61-$T61*($I61-1), ""))</f>
        <v/>
      </c>
      <c r="AJ61" s="600"/>
      <c r="AK61" s="506">
        <f ca="1">IF(W61="",0,IF(AK$46&gt;$I61,0,1))</f>
        <v>0</v>
      </c>
      <c r="AL61" s="600" t="str">
        <f ca="1">+IF(AN$46&lt;=$I61,$T61, IF(AN$46=$I61+1, $F61-$Q61-$T61*($I61-1), ""))</f>
        <v/>
      </c>
      <c r="AM61" s="600"/>
      <c r="AN61" s="506">
        <f ca="1">IF(Z61="",0,IF(AN$46&gt;$I61,0,1))</f>
        <v>0</v>
      </c>
      <c r="AO61" s="600" t="str">
        <f ca="1">+IF(AQ$46&lt;=$I61,$T61, IF(AQ$46=$I61+1, $F61-$Q61-$T61*($I61-1), ""))</f>
        <v/>
      </c>
      <c r="AP61" s="600"/>
      <c r="AQ61" s="506">
        <f ca="1">IF(AC61="",0,IF(AQ$46&gt;$I61,0,1))</f>
        <v>0</v>
      </c>
      <c r="AR61" s="600" t="str">
        <f ca="1">+IF(AT$46&lt;=$I61,$T61, IF(AT$46=$I61+1, $F61-$Q61-$T61*($I61-1), ""))</f>
        <v/>
      </c>
      <c r="AS61" s="600"/>
      <c r="AT61" s="506">
        <f ca="1">IF(AF61="",0,IF(AT$46&gt;$I61,0,1))</f>
        <v>0</v>
      </c>
      <c r="AU61" s="600" t="str">
        <f ca="1">+IF(AW$46&lt;=$I61,$T61, IF(AW$46=$I61+1, $F61-$Q61-$T61*($I61-1), ""))</f>
        <v/>
      </c>
      <c r="AV61" s="600"/>
      <c r="AW61" s="506">
        <f ca="1">IF(AI61="",0,IF(AW$46&gt;$I61,0,1))</f>
        <v>0</v>
      </c>
      <c r="AX61" s="600" t="str">
        <f ca="1">+IF(AZ$46&lt;=$I61,$T61, IF(AZ$46=$I61+1, $F61-$Q61-$T61*($I61-1), ""))</f>
        <v/>
      </c>
      <c r="AY61" s="600"/>
      <c r="AZ61" s="506">
        <f ca="1">IF(AL61="",0,IF(AZ$46&gt;$I61,0,1))</f>
        <v>0</v>
      </c>
      <c r="BA61" s="600" t="str">
        <f ca="1">+IF(BC$46&lt;=$I61,$T61, IF(BC$46=$I61+1, $F61-$Q61-$T61*($I61-1), ""))</f>
        <v/>
      </c>
      <c r="BB61" s="600"/>
      <c r="BC61" s="506">
        <f ca="1">IF(AO61="",0,IF(BC$46&gt;$I61,0,1))</f>
        <v>0</v>
      </c>
      <c r="BD61" s="600" t="str">
        <f ca="1">+IF(BF$46&lt;=$I61,$T61, IF(BF$46=$I61+1, $F61-$Q61-$T61*($I61-1), ""))</f>
        <v/>
      </c>
      <c r="BE61" s="600"/>
      <c r="BF61" s="506">
        <f ca="1">IF(AR61="",0,IF(BF$46&gt;$I61,0,1))</f>
        <v>0</v>
      </c>
      <c r="BG61" s="600" t="str">
        <f ca="1">+IF(BI$46&lt;=$I61,$T61, IF(BI$46=$I61+1, $F61-$Q61-$T61*($I61-1), ""))</f>
        <v/>
      </c>
      <c r="BH61" s="600"/>
      <c r="BI61" s="506">
        <f ca="1">IF(AU61="",0,IF(BI$46&gt;$I61,0,1))</f>
        <v>0</v>
      </c>
      <c r="BJ61" s="600" t="str">
        <f ca="1">+IF(BL$46&lt;=$I61,$T61, IF(BL$46=$I61+1, $F61-$Q61-$T61*($I61-1), ""))</f>
        <v/>
      </c>
      <c r="BK61" s="600"/>
      <c r="BL61" s="507">
        <f ca="1">IF(AX61="",0,IF(BL$46&gt;$I61,0,1))</f>
        <v>0</v>
      </c>
      <c r="BM61" s="600" t="str">
        <f ca="1">+IF(BO$46&lt;=$I61,$T61, IF(BO$46=$I61+1, $F61-$Q61-$T61*($I61-1), ""))</f>
        <v/>
      </c>
      <c r="BN61" s="600"/>
      <c r="BO61" s="507">
        <f ca="1">IF(BA61="",0,IF(BO$46&gt;$I61,0,1))</f>
        <v>0</v>
      </c>
      <c r="BP61" s="600" t="str">
        <f ca="1">+IF(BR$46&lt;=$I61,$T61, IF(BR$46=$I61+1, $F61-$Q61-$T61*($I61-1), ""))</f>
        <v/>
      </c>
      <c r="BQ61" s="600"/>
      <c r="BR61" s="507">
        <f ca="1">IF(BD61="",0,IF(BR$46&gt;$I61,0,1))</f>
        <v>0</v>
      </c>
      <c r="BS61" s="600" t="str">
        <f ca="1">+IF(BU$46&lt;=$I61,$T61, IF(BU$46=$I61+1, $F61-$Q61-$T61*($I61-1), ""))</f>
        <v/>
      </c>
      <c r="BT61" s="600"/>
      <c r="BU61" s="507">
        <f ca="1">IF(BG61="",0,IF(BU$46&gt;$I61,0,1))</f>
        <v>0</v>
      </c>
      <c r="BV61" s="600" t="str">
        <f ca="1">+IF(BX$46&lt;=$I61,$T61, IF(BX$46=$I61+1, $F61-$Q61-$T61*($I61-1), ""))</f>
        <v/>
      </c>
      <c r="BW61" s="600"/>
      <c r="BX61" s="507">
        <f ca="1">IF(BJ61="",0,IF(BX$46&gt;$I61,0,1))</f>
        <v>0</v>
      </c>
      <c r="BY61" s="600" t="str">
        <f ca="1">+IF(CA$46&lt;=$I61,$T61, IF(CA$46=$I61+1, $F61-$Q61-$T61*($I61-1), ""))</f>
        <v/>
      </c>
      <c r="BZ61" s="600"/>
      <c r="CA61" s="507">
        <f ca="1">IF(BM61="",0,IF(CA$46&gt;$I61,0,1))</f>
        <v>0</v>
      </c>
      <c r="CB61" s="600" t="str">
        <f ca="1">+IF(CD$46&lt;=$I61,$T61, IF(CD$46=$I61+1, $F61-$Q61-$T61*($I61-1), ""))</f>
        <v/>
      </c>
      <c r="CC61" s="600"/>
      <c r="CD61" s="507">
        <f ca="1">IF(BP61="",0,IF(CD$46&gt;$I61,0,1))</f>
        <v>0</v>
      </c>
      <c r="CE61" s="392">
        <f>$CJ$47</f>
        <v>0.2</v>
      </c>
      <c r="CF61" s="392"/>
      <c r="CG61" s="392"/>
      <c r="CH61" s="392"/>
      <c r="CI61" s="392"/>
      <c r="CJ61" s="392"/>
      <c r="CK61" s="392"/>
    </row>
    <row r="62" spans="1:89" ht="18.600000000000001" thickBot="1">
      <c r="A62" s="508"/>
      <c r="B62" s="508"/>
      <c r="C62" s="508"/>
      <c r="D62" s="509"/>
      <c r="E62" s="509"/>
      <c r="F62" s="510"/>
      <c r="G62" s="510"/>
      <c r="H62" s="510"/>
      <c r="I62" s="511"/>
      <c r="J62" s="511"/>
      <c r="K62" s="512"/>
      <c r="L62" s="512"/>
      <c r="M62" s="512"/>
      <c r="N62" s="512"/>
      <c r="O62" s="512"/>
      <c r="P62" s="512"/>
      <c r="Q62" s="512"/>
      <c r="R62" s="512"/>
      <c r="S62" s="505"/>
      <c r="T62" s="512"/>
      <c r="U62" s="512"/>
      <c r="V62" s="505"/>
      <c r="W62" s="512"/>
      <c r="X62" s="512"/>
      <c r="Y62" s="505"/>
      <c r="Z62" s="512"/>
      <c r="AA62" s="512"/>
      <c r="AB62" s="505"/>
      <c r="AC62" s="512"/>
      <c r="AD62" s="512"/>
      <c r="AE62" s="505"/>
      <c r="AF62" s="512"/>
      <c r="AG62" s="512"/>
      <c r="AH62" s="505"/>
      <c r="AI62" s="512"/>
      <c r="AJ62" s="512"/>
      <c r="AK62" s="505"/>
      <c r="AL62" s="512"/>
      <c r="AM62" s="512"/>
      <c r="AN62" s="505"/>
      <c r="AO62" s="512"/>
      <c r="AP62" s="512"/>
      <c r="AQ62" s="505"/>
      <c r="AR62" s="512"/>
      <c r="AS62" s="512"/>
      <c r="AT62" s="505"/>
      <c r="AU62" s="512"/>
      <c r="AV62" s="512"/>
      <c r="AW62" s="505"/>
      <c r="AX62" s="512"/>
      <c r="AY62" s="512"/>
      <c r="AZ62" s="505"/>
      <c r="BA62" s="512"/>
      <c r="BB62" s="512"/>
      <c r="BC62" s="505"/>
      <c r="BD62" s="512"/>
      <c r="BE62" s="512"/>
      <c r="BF62" s="505"/>
      <c r="BG62" s="512"/>
      <c r="BH62" s="512"/>
      <c r="BI62" s="505"/>
      <c r="BJ62" s="512"/>
      <c r="BK62" s="512"/>
      <c r="BL62" s="370"/>
      <c r="BM62" s="512"/>
      <c r="BN62" s="512"/>
      <c r="BO62" s="370"/>
      <c r="BP62" s="512"/>
      <c r="BQ62" s="512"/>
      <c r="BR62" s="370"/>
      <c r="BS62" s="512"/>
      <c r="BT62" s="512"/>
      <c r="BU62" s="370"/>
      <c r="BV62" s="512"/>
      <c r="BW62" s="512"/>
      <c r="BX62" s="370"/>
      <c r="BY62" s="512"/>
      <c r="BZ62" s="512"/>
      <c r="CA62" s="370"/>
      <c r="CB62" s="512"/>
      <c r="CC62" s="512"/>
      <c r="CD62" s="370"/>
      <c r="CE62" s="392"/>
      <c r="CF62" s="392"/>
      <c r="CG62" s="392"/>
      <c r="CH62" s="392"/>
      <c r="CI62" s="392"/>
      <c r="CJ62" s="392"/>
      <c r="CK62" s="392"/>
    </row>
    <row r="63" spans="1:89" ht="18.600000000000001" thickTop="1">
      <c r="A63" s="612" t="str">
        <f>IF(AND('Data Input'!$O24&gt;0,'Data Input'!$M24&gt;0)=TRUE,'Data Input'!$M24,"")</f>
        <v/>
      </c>
      <c r="B63" s="612"/>
      <c r="C63" s="612"/>
      <c r="D63" s="610" t="str">
        <f>IF(A63="","", 'Data Input'!O24)</f>
        <v/>
      </c>
      <c r="E63" s="610"/>
      <c r="F63" s="609" t="str">
        <f>IFERROR(CEILING(D63*$CJ$46+2*$CJ$45+$CJ$44*(D63-1),0.01),"")</f>
        <v/>
      </c>
      <c r="G63" s="609"/>
      <c r="H63" s="609"/>
      <c r="I63" s="611" t="str">
        <f ca="1">IFERROR(IF(CEILING((F63-($I$42/3*2))/$I$42, 1)=0,2,CEILING((F63-($I$42/3*2))/$I$42, 1)+1),"")</f>
        <v/>
      </c>
      <c r="J63" s="611"/>
      <c r="K63" s="600" t="str">
        <f>IFERROR(IF(VLOOKUP('Dimension Tables'!$B$26,'Dimension Tables'!$B$28:$AP$43,36,FALSE)="Si",SQRT(POWER($T63,2)+POWER(IF($BE$10&gt;0,$BE$13,$BE$12),2))-0.12,""),"")</f>
        <v/>
      </c>
      <c r="L63" s="600"/>
      <c r="M63" s="600"/>
      <c r="N63" s="600" t="str">
        <f>IFERROR(IF(VLOOKUP('Dimension Tables'!$B$26,'Dimension Tables'!$B$28:$AP$43,37,FALSE)="Si",SQRT(POWER(T63,2)+POWER(MAX($BE$13:$BI$15),2))-0.12,""),"")</f>
        <v/>
      </c>
      <c r="O63" s="600"/>
      <c r="P63" s="600"/>
      <c r="Q63" s="600" t="str">
        <f ca="1">IFERROR(ROUNDUP(IF((F63-(I63-1)*$I$42)/2&lt;CE63,CE63, (F63-(I63-1)*$I$42)/2),2),"")</f>
        <v/>
      </c>
      <c r="R63" s="600"/>
      <c r="S63" s="506">
        <f t="shared" si="0"/>
        <v>0</v>
      </c>
      <c r="T63" s="600" t="str">
        <f>IF(A63="","",(IF(Q63&gt;CE63,$I$42,(F63-(Q63*2))/(I63-1))))</f>
        <v/>
      </c>
      <c r="U63" s="600"/>
      <c r="V63" s="506">
        <f t="shared" si="1"/>
        <v>0</v>
      </c>
      <c r="W63" s="600" t="str">
        <f ca="1">+IF(Y$46&lt;=$I63,$T63, IF(Y$46=$I63+1, $F63-$Q63-$T63*($I63-1), ""))</f>
        <v/>
      </c>
      <c r="X63" s="600"/>
      <c r="Y63" s="506">
        <f t="shared" si="2"/>
        <v>0</v>
      </c>
      <c r="Z63" s="600" t="str">
        <f ca="1">+IF(AB$46&lt;=$I63,$T63, IF(AB$46=$I63+1, $F63-$Q63-$T63*($I63-1), ""))</f>
        <v/>
      </c>
      <c r="AA63" s="600"/>
      <c r="AB63" s="506">
        <f>IF($A63="",0,IF(AB$46&gt;$I63,0,1))</f>
        <v>0</v>
      </c>
      <c r="AC63" s="600" t="str">
        <f ca="1">+IF(AE$46&lt;=$I63,$T63, IF(AE$46=$I63+1, $F63-$Q63-$T63*($I63-1), ""))</f>
        <v/>
      </c>
      <c r="AD63" s="600"/>
      <c r="AE63" s="506">
        <f>IF($A63="",0,IF(AE$46&gt;$I63,0,1))</f>
        <v>0</v>
      </c>
      <c r="AF63" s="600" t="str">
        <f ca="1">+IF(AH$46&lt;=$I63,$T63, IF(AH$46=$I63+1, $F63-$Q63-$T63*($I63-1), ""))</f>
        <v/>
      </c>
      <c r="AG63" s="600"/>
      <c r="AH63" s="506">
        <f t="shared" si="3"/>
        <v>0</v>
      </c>
      <c r="AI63" s="600" t="str">
        <f ca="1">+IF(AK$46&lt;=$I63,$T63, IF(AK$46=$I63+1, $F63-$Q63-$T63*($I63-1), ""))</f>
        <v/>
      </c>
      <c r="AJ63" s="600"/>
      <c r="AK63" s="506">
        <f ca="1">IF(W63="",0,IF(AK$46&gt;$I63,0,1))</f>
        <v>0</v>
      </c>
      <c r="AL63" s="600" t="str">
        <f ca="1">+IF(AN$46&lt;=$I63,$T63, IF(AN$46=$I63+1, $F63-$Q63-$T63*($I63-1), ""))</f>
        <v/>
      </c>
      <c r="AM63" s="600"/>
      <c r="AN63" s="506">
        <f ca="1">IF(Z63="",0,IF(AN$46&gt;$I63,0,1))</f>
        <v>0</v>
      </c>
      <c r="AO63" s="600" t="str">
        <f ca="1">+IF(AQ$46&lt;=$I63,$T63, IF(AQ$46=$I63+1, $F63-$Q63-$T63*($I63-1), ""))</f>
        <v/>
      </c>
      <c r="AP63" s="600"/>
      <c r="AQ63" s="506">
        <f ca="1">IF(AC63="",0,IF(AQ$46&gt;$I63,0,1))</f>
        <v>0</v>
      </c>
      <c r="AR63" s="600" t="str">
        <f ca="1">+IF(AT$46&lt;=$I63,$T63, IF(AT$46=$I63+1, $F63-$Q63-$T63*($I63-1), ""))</f>
        <v/>
      </c>
      <c r="AS63" s="600"/>
      <c r="AT63" s="506">
        <f ca="1">IF(AF63="",0,IF(AT$46&gt;$I63,0,1))</f>
        <v>0</v>
      </c>
      <c r="AU63" s="600" t="str">
        <f ca="1">+IF(AW$46&lt;=$I63,$T63, IF(AW$46=$I63+1, $F63-$Q63-$T63*($I63-1), ""))</f>
        <v/>
      </c>
      <c r="AV63" s="600"/>
      <c r="AW63" s="506">
        <f ca="1">IF(AI63="",0,IF(AW$46&gt;$I63,0,1))</f>
        <v>0</v>
      </c>
      <c r="AX63" s="600" t="str">
        <f ca="1">+IF(AZ$46&lt;=$I63,$T63, IF(AZ$46=$I63+1, $F63-$Q63-$T63*($I63-1), ""))</f>
        <v/>
      </c>
      <c r="AY63" s="600"/>
      <c r="AZ63" s="506">
        <f ca="1">IF(AL63="",0,IF(AZ$46&gt;$I63,0,1))</f>
        <v>0</v>
      </c>
      <c r="BA63" s="600" t="str">
        <f ca="1">+IF(BC$46&lt;=$I63,$T63, IF(BC$46=$I63+1, $F63-$Q63-$T63*($I63-1), ""))</f>
        <v/>
      </c>
      <c r="BB63" s="600"/>
      <c r="BC63" s="506">
        <f ca="1">IF(AO63="",0,IF(BC$46&gt;$I63,0,1))</f>
        <v>0</v>
      </c>
      <c r="BD63" s="600" t="str">
        <f ca="1">+IF(BF$46&lt;=$I63,$T63, IF(BF$46=$I63+1, $F63-$Q63-$T63*($I63-1), ""))</f>
        <v/>
      </c>
      <c r="BE63" s="600"/>
      <c r="BF63" s="506">
        <f ca="1">IF(AR63="",0,IF(BF$46&gt;$I63,0,1))</f>
        <v>0</v>
      </c>
      <c r="BG63" s="600" t="str">
        <f ca="1">+IF(BI$46&lt;=$I63,$T63, IF(BI$46=$I63+1, $F63-$Q63-$T63*($I63-1), ""))</f>
        <v/>
      </c>
      <c r="BH63" s="600"/>
      <c r="BI63" s="506">
        <f ca="1">IF(AU63="",0,IF(BI$46&gt;$I63,0,1))</f>
        <v>0</v>
      </c>
      <c r="BJ63" s="600" t="str">
        <f ca="1">+IF(BL$46&lt;=$I63,$T63, IF(BL$46=$I63+1, $F63-$Q63-$T63*($I63-1), ""))</f>
        <v/>
      </c>
      <c r="BK63" s="600"/>
      <c r="BL63" s="507">
        <f ca="1">IF(AX63="",0,IF(BL$46&gt;$I63,0,1))</f>
        <v>0</v>
      </c>
      <c r="BM63" s="600" t="str">
        <f ca="1">+IF(BO$46&lt;=$I63,$T63, IF(BO$46=$I63+1, $F63-$Q63-$T63*($I63-1), ""))</f>
        <v/>
      </c>
      <c r="BN63" s="600"/>
      <c r="BO63" s="507">
        <f ca="1">IF(BA63="",0,IF(BO$46&gt;$I63,0,1))</f>
        <v>0</v>
      </c>
      <c r="BP63" s="600" t="str">
        <f ca="1">+IF(BR$46&lt;=$I63,$T63, IF(BR$46=$I63+1, $F63-$Q63-$T63*($I63-1), ""))</f>
        <v/>
      </c>
      <c r="BQ63" s="600"/>
      <c r="BR63" s="507">
        <f ca="1">IF(BD63="",0,IF(BR$46&gt;$I63,0,1))</f>
        <v>0</v>
      </c>
      <c r="BS63" s="600" t="str">
        <f ca="1">+IF(BU$46&lt;=$I63,$T63, IF(BU$46=$I63+1, $F63-$Q63-$T63*($I63-1), ""))</f>
        <v/>
      </c>
      <c r="BT63" s="600"/>
      <c r="BU63" s="507">
        <f ca="1">IF(BG63="",0,IF(BU$46&gt;$I63,0,1))</f>
        <v>0</v>
      </c>
      <c r="BV63" s="600" t="str">
        <f ca="1">+IF(BX$46&lt;=$I63,$T63, IF(BX$46=$I63+1, $F63-$Q63-$T63*($I63-1), ""))</f>
        <v/>
      </c>
      <c r="BW63" s="600"/>
      <c r="BX63" s="507">
        <f ca="1">IF(BJ63="",0,IF(BX$46&gt;$I63,0,1))</f>
        <v>0</v>
      </c>
      <c r="BY63" s="600" t="str">
        <f ca="1">+IF(CA$46&lt;=$I63,$T63, IF(CA$46=$I63+1, $F63-$Q63-$T63*($I63-1), ""))</f>
        <v/>
      </c>
      <c r="BZ63" s="600"/>
      <c r="CA63" s="507">
        <f ca="1">IF(BM63="",0,IF(CA$46&gt;$I63,0,1))</f>
        <v>0</v>
      </c>
      <c r="CB63" s="600" t="str">
        <f ca="1">+IF(CD$46&lt;=$I63,$T63, IF(CD$46=$I63+1, $F63-$Q63-$T63*($I63-1), ""))</f>
        <v/>
      </c>
      <c r="CC63" s="600"/>
      <c r="CD63" s="507">
        <f ca="1">IF(BP63="",0,IF(CD$46&gt;$I63,0,1))</f>
        <v>0</v>
      </c>
      <c r="CE63" s="392">
        <f>$CJ$47</f>
        <v>0.2</v>
      </c>
      <c r="CF63" s="392"/>
      <c r="CG63" s="392"/>
      <c r="CH63" s="392"/>
      <c r="CI63" s="392"/>
      <c r="CJ63" s="392"/>
      <c r="CK63" s="392"/>
    </row>
    <row r="64" spans="1:89" ht="18.600000000000001" thickBot="1">
      <c r="A64" s="508"/>
      <c r="B64" s="508"/>
      <c r="C64" s="508"/>
      <c r="D64" s="509"/>
      <c r="E64" s="509"/>
      <c r="F64" s="510"/>
      <c r="G64" s="510"/>
      <c r="H64" s="510"/>
      <c r="I64" s="511"/>
      <c r="J64" s="511"/>
      <c r="K64" s="512"/>
      <c r="L64" s="512"/>
      <c r="M64" s="512"/>
      <c r="N64" s="512"/>
      <c r="O64" s="512"/>
      <c r="P64" s="512"/>
      <c r="Q64" s="512"/>
      <c r="R64" s="512"/>
      <c r="S64" s="505"/>
      <c r="T64" s="512"/>
      <c r="U64" s="512"/>
      <c r="V64" s="505"/>
      <c r="W64" s="512"/>
      <c r="X64" s="512"/>
      <c r="Y64" s="505"/>
      <c r="Z64" s="512"/>
      <c r="AA64" s="512"/>
      <c r="AB64" s="505"/>
      <c r="AC64" s="512"/>
      <c r="AD64" s="512"/>
      <c r="AE64" s="505"/>
      <c r="AF64" s="512"/>
      <c r="AG64" s="512"/>
      <c r="AH64" s="505"/>
      <c r="AI64" s="512"/>
      <c r="AJ64" s="512"/>
      <c r="AK64" s="505"/>
      <c r="AL64" s="512"/>
      <c r="AM64" s="512"/>
      <c r="AN64" s="505"/>
      <c r="AO64" s="512"/>
      <c r="AP64" s="512"/>
      <c r="AQ64" s="505"/>
      <c r="AR64" s="512"/>
      <c r="AS64" s="512"/>
      <c r="AT64" s="505"/>
      <c r="AU64" s="512"/>
      <c r="AV64" s="512"/>
      <c r="AW64" s="505"/>
      <c r="AX64" s="512"/>
      <c r="AY64" s="512"/>
      <c r="AZ64" s="505"/>
      <c r="BA64" s="512"/>
      <c r="BB64" s="512"/>
      <c r="BC64" s="505"/>
      <c r="BD64" s="512"/>
      <c r="BE64" s="512"/>
      <c r="BF64" s="505"/>
      <c r="BG64" s="512"/>
      <c r="BH64" s="512"/>
      <c r="BI64" s="505"/>
      <c r="BJ64" s="512"/>
      <c r="BK64" s="512"/>
      <c r="BL64" s="370"/>
      <c r="BM64" s="512"/>
      <c r="BN64" s="512"/>
      <c r="BO64" s="370"/>
      <c r="BP64" s="512"/>
      <c r="BQ64" s="512"/>
      <c r="BR64" s="370"/>
      <c r="BS64" s="512"/>
      <c r="BT64" s="512"/>
      <c r="BU64" s="370"/>
      <c r="BV64" s="512"/>
      <c r="BW64" s="512"/>
      <c r="BX64" s="370"/>
      <c r="BY64" s="512"/>
      <c r="BZ64" s="512"/>
      <c r="CA64" s="370"/>
      <c r="CB64" s="512"/>
      <c r="CC64" s="512"/>
      <c r="CD64" s="370"/>
      <c r="CE64" s="392"/>
      <c r="CF64" s="392"/>
      <c r="CG64" s="392"/>
      <c r="CH64" s="392"/>
      <c r="CI64" s="392"/>
      <c r="CJ64" s="392"/>
      <c r="CK64" s="392"/>
    </row>
    <row r="65" spans="1:89" ht="18.600000000000001" thickTop="1">
      <c r="A65" s="612" t="str">
        <f>IF(AND('Data Input'!$O25&gt;0,'Data Input'!$M25&gt;0)=TRUE,'Data Input'!$M25,"")</f>
        <v/>
      </c>
      <c r="B65" s="612"/>
      <c r="C65" s="612"/>
      <c r="D65" s="610" t="str">
        <f>IF(A65="","", 'Data Input'!O25)</f>
        <v/>
      </c>
      <c r="E65" s="610"/>
      <c r="F65" s="609" t="str">
        <f>IFERROR(CEILING(D65*$CJ$46+2*$CJ$45+$CJ$44*(D65-1),0.01),"")</f>
        <v/>
      </c>
      <c r="G65" s="609"/>
      <c r="H65" s="609"/>
      <c r="I65" s="611" t="str">
        <f ca="1">IFERROR(IF(CEILING((F65-($I$42/3*2))/$I$42, 1)=0,2,CEILING((F65-($I$42/3*2))/$I$42, 1)+1),"")</f>
        <v/>
      </c>
      <c r="J65" s="611"/>
      <c r="K65" s="600" t="str">
        <f>IFERROR(IF(VLOOKUP('Dimension Tables'!$B$26,'Dimension Tables'!$B$28:$AP$43,36,FALSE)="Si",SQRT(POWER($T65,2)+POWER(IF($BE$10&gt;0,$BE$13,$BE$12),2))-0.12,""),"")</f>
        <v/>
      </c>
      <c r="L65" s="600"/>
      <c r="M65" s="600"/>
      <c r="N65" s="600" t="str">
        <f>IFERROR(IF(VLOOKUP('Dimension Tables'!$B$26,'Dimension Tables'!$B$28:$AP$43,37,FALSE)="Si",SQRT(POWER(T65,2)+POWER(MAX($BE$13:$BI$15),2))-0.12,""),"")</f>
        <v/>
      </c>
      <c r="O65" s="600"/>
      <c r="P65" s="600"/>
      <c r="Q65" s="600" t="str">
        <f ca="1">IFERROR(ROUNDUP(IF((F65-(I65-1)*$I$42)/2&lt;CE65,CE65, (F65-(I65-1)*$I$42)/2),2),"")</f>
        <v/>
      </c>
      <c r="R65" s="600"/>
      <c r="S65" s="506">
        <f t="shared" si="0"/>
        <v>0</v>
      </c>
      <c r="T65" s="600" t="str">
        <f>IF(A65="","",(IF(Q65&gt;CE65,$I$42,(F65-(Q65*2))/(I65-1))))</f>
        <v/>
      </c>
      <c r="U65" s="600"/>
      <c r="V65" s="506">
        <f t="shared" si="1"/>
        <v>0</v>
      </c>
      <c r="W65" s="600" t="str">
        <f ca="1">+IF(Y$46&lt;=$I65,$T65, IF(Y$46=$I65+1, $F65-$Q65-$T65*($I65-1), ""))</f>
        <v/>
      </c>
      <c r="X65" s="600"/>
      <c r="Y65" s="506">
        <f t="shared" si="2"/>
        <v>0</v>
      </c>
      <c r="Z65" s="600" t="str">
        <f ca="1">+IF(AB$46&lt;=$I65,$T65, IF(AB$46=$I65+1, $F65-$Q65-$T65*($I65-1), ""))</f>
        <v/>
      </c>
      <c r="AA65" s="600"/>
      <c r="AB65" s="506">
        <f>IF($A65="",0,IF(AB$46&gt;$I65,0,1))</f>
        <v>0</v>
      </c>
      <c r="AC65" s="600" t="str">
        <f ca="1">+IF(AE$46&lt;=$I65,$T65, IF(AE$46=$I65+1, $F65-$Q65-$T65*($I65-1), ""))</f>
        <v/>
      </c>
      <c r="AD65" s="600"/>
      <c r="AE65" s="506">
        <f>IF($A65="",0,IF(AE$46&gt;$I65,0,1))</f>
        <v>0</v>
      </c>
      <c r="AF65" s="600" t="str">
        <f ca="1">+IF(AH$46&lt;=$I65,$T65, IF(AH$46=$I65+1, $F65-$Q65-$T65*($I65-1), ""))</f>
        <v/>
      </c>
      <c r="AG65" s="600"/>
      <c r="AH65" s="506">
        <f t="shared" si="3"/>
        <v>0</v>
      </c>
      <c r="AI65" s="600" t="str">
        <f ca="1">+IF(AK$46&lt;=$I65,$T65, IF(AK$46=$I65+1, $F65-$Q65-$T65*($I65-1), ""))</f>
        <v/>
      </c>
      <c r="AJ65" s="600"/>
      <c r="AK65" s="506">
        <f ca="1">IF(W65="",0,IF(AK$46&gt;$I65,0,1))</f>
        <v>0</v>
      </c>
      <c r="AL65" s="600" t="str">
        <f ca="1">+IF(AN$46&lt;=$I65,$T65, IF(AN$46=$I65+1, $F65-$Q65-$T65*($I65-1), ""))</f>
        <v/>
      </c>
      <c r="AM65" s="600"/>
      <c r="AN65" s="506">
        <f ca="1">IF(Z65="",0,IF(AN$46&gt;$I65,0,1))</f>
        <v>0</v>
      </c>
      <c r="AO65" s="600" t="str">
        <f ca="1">+IF(AQ$46&lt;=$I65,$T65, IF(AQ$46=$I65+1, $F65-$Q65-$T65*($I65-1), ""))</f>
        <v/>
      </c>
      <c r="AP65" s="600"/>
      <c r="AQ65" s="506">
        <f ca="1">IF(AC65="",0,IF(AQ$46&gt;$I65,0,1))</f>
        <v>0</v>
      </c>
      <c r="AR65" s="600" t="str">
        <f ca="1">+IF(AT$46&lt;=$I65,$T65, IF(AT$46=$I65+1, $F65-$Q65-$T65*($I65-1), ""))</f>
        <v/>
      </c>
      <c r="AS65" s="600"/>
      <c r="AT65" s="506">
        <f ca="1">IF(AF65="",0,IF(AT$46&gt;$I65,0,1))</f>
        <v>0</v>
      </c>
      <c r="AU65" s="600" t="str">
        <f ca="1">+IF(AW$46&lt;=$I65,$T65, IF(AW$46=$I65+1, $F65-$Q65-$T65*($I65-1), ""))</f>
        <v/>
      </c>
      <c r="AV65" s="600"/>
      <c r="AW65" s="506">
        <f ca="1">IF(AI65="",0,IF(AW$46&gt;$I65,0,1))</f>
        <v>0</v>
      </c>
      <c r="AX65" s="600" t="str">
        <f ca="1">+IF(AZ$46&lt;=$I65,$T65, IF(AZ$46=$I65+1, $F65-$Q65-$T65*($I65-1), ""))</f>
        <v/>
      </c>
      <c r="AY65" s="600"/>
      <c r="AZ65" s="506">
        <f ca="1">IF(AL65="",0,IF(AZ$46&gt;$I65,0,1))</f>
        <v>0</v>
      </c>
      <c r="BA65" s="600" t="str">
        <f ca="1">+IF(BC$46&lt;=$I65,$T65, IF(BC$46=$I65+1, $F65-$Q65-$T65*($I65-1), ""))</f>
        <v/>
      </c>
      <c r="BB65" s="600"/>
      <c r="BC65" s="506">
        <f ca="1">IF(AO65="",0,IF(BC$46&gt;$I65,0,1))</f>
        <v>0</v>
      </c>
      <c r="BD65" s="600" t="str">
        <f ca="1">+IF(BF$46&lt;=$I65,$T65, IF(BF$46=$I65+1, $F65-$Q65-$T65*($I65-1), ""))</f>
        <v/>
      </c>
      <c r="BE65" s="600"/>
      <c r="BF65" s="506">
        <f ca="1">IF(AR65="",0,IF(BF$46&gt;$I65,0,1))</f>
        <v>0</v>
      </c>
      <c r="BG65" s="600" t="str">
        <f ca="1">+IF(BI$46&lt;=$I65,$T65, IF(BI$46=$I65+1, $F65-$Q65-$T65*($I65-1), ""))</f>
        <v/>
      </c>
      <c r="BH65" s="600"/>
      <c r="BI65" s="506">
        <f ca="1">IF(AU65="",0,IF(BI$46&gt;$I65,0,1))</f>
        <v>0</v>
      </c>
      <c r="BJ65" s="600" t="str">
        <f ca="1">+IF(BL$46&lt;=$I65,$T65, IF(BL$46=$I65+1, $F65-$Q65-$T65*($I65-1), ""))</f>
        <v/>
      </c>
      <c r="BK65" s="600"/>
      <c r="BL65" s="507">
        <f ca="1">IF(AX65="",0,IF(BL$46&gt;$I65,0,1))</f>
        <v>0</v>
      </c>
      <c r="BM65" s="600" t="str">
        <f ca="1">+IF(BO$46&lt;=$I65,$T65, IF(BO$46=$I65+1, $F65-$Q65-$T65*($I65-1), ""))</f>
        <v/>
      </c>
      <c r="BN65" s="600"/>
      <c r="BO65" s="507">
        <f ca="1">IF(BA65="",0,IF(BO$46&gt;$I65,0,1))</f>
        <v>0</v>
      </c>
      <c r="BP65" s="600" t="str">
        <f ca="1">+IF(BR$46&lt;=$I65,$T65, IF(BR$46=$I65+1, $F65-$Q65-$T65*($I65-1), ""))</f>
        <v/>
      </c>
      <c r="BQ65" s="600"/>
      <c r="BR65" s="507">
        <f ca="1">IF(BD65="",0,IF(BR$46&gt;$I65,0,1))</f>
        <v>0</v>
      </c>
      <c r="BS65" s="600" t="str">
        <f ca="1">+IF(BU$46&lt;=$I65,$T65, IF(BU$46=$I65+1, $F65-$Q65-$T65*($I65-1), ""))</f>
        <v/>
      </c>
      <c r="BT65" s="600"/>
      <c r="BU65" s="507">
        <f ca="1">IF(BG65="",0,IF(BU$46&gt;$I65,0,1))</f>
        <v>0</v>
      </c>
      <c r="BV65" s="600" t="str">
        <f ca="1">+IF(BX$46&lt;=$I65,$T65, IF(BX$46=$I65+1, $F65-$Q65-$T65*($I65-1), ""))</f>
        <v/>
      </c>
      <c r="BW65" s="600"/>
      <c r="BX65" s="507">
        <f ca="1">IF(BJ65="",0,IF(BX$46&gt;$I65,0,1))</f>
        <v>0</v>
      </c>
      <c r="BY65" s="600" t="str">
        <f ca="1">+IF(CA$46&lt;=$I65,$T65, IF(CA$46=$I65+1, $F65-$Q65-$T65*($I65-1), ""))</f>
        <v/>
      </c>
      <c r="BZ65" s="600"/>
      <c r="CA65" s="507">
        <f ca="1">IF(BM65="",0,IF(CA$46&gt;$I65,0,1))</f>
        <v>0</v>
      </c>
      <c r="CB65" s="600" t="str">
        <f ca="1">+IF(CD$46&lt;=$I65,$T65, IF(CD$46=$I65+1, $F65-$Q65-$T65*($I65-1), ""))</f>
        <v/>
      </c>
      <c r="CC65" s="600"/>
      <c r="CD65" s="507">
        <f ca="1">IF(BP65="",0,IF(CD$46&gt;$I65,0,1))</f>
        <v>0</v>
      </c>
      <c r="CE65" s="392">
        <f>$CJ$47</f>
        <v>0.2</v>
      </c>
      <c r="CF65" s="392"/>
      <c r="CG65" s="392"/>
      <c r="CH65" s="392"/>
      <c r="CI65" s="392"/>
      <c r="CJ65" s="392"/>
      <c r="CK65" s="392"/>
    </row>
    <row r="66" spans="1:89" ht="18.600000000000001" thickBot="1">
      <c r="A66" s="508"/>
      <c r="B66" s="508"/>
      <c r="C66" s="508"/>
      <c r="D66" s="509"/>
      <c r="E66" s="509"/>
      <c r="F66" s="510"/>
      <c r="G66" s="510"/>
      <c r="H66" s="510"/>
      <c r="I66" s="511"/>
      <c r="J66" s="511"/>
      <c r="K66" s="512"/>
      <c r="L66" s="512"/>
      <c r="M66" s="512"/>
      <c r="N66" s="512"/>
      <c r="O66" s="512"/>
      <c r="P66" s="512"/>
      <c r="Q66" s="512"/>
      <c r="R66" s="512"/>
      <c r="S66" s="505"/>
      <c r="T66" s="512"/>
      <c r="U66" s="512"/>
      <c r="V66" s="505"/>
      <c r="W66" s="512"/>
      <c r="X66" s="512"/>
      <c r="Y66" s="505"/>
      <c r="Z66" s="512"/>
      <c r="AA66" s="512"/>
      <c r="AB66" s="505"/>
      <c r="AC66" s="512"/>
      <c r="AD66" s="512"/>
      <c r="AE66" s="505"/>
      <c r="AF66" s="512"/>
      <c r="AG66" s="512"/>
      <c r="AH66" s="505"/>
      <c r="AI66" s="512"/>
      <c r="AJ66" s="512"/>
      <c r="AK66" s="505"/>
      <c r="AL66" s="512"/>
      <c r="AM66" s="512"/>
      <c r="AN66" s="505"/>
      <c r="AO66" s="512"/>
      <c r="AP66" s="512"/>
      <c r="AQ66" s="505"/>
      <c r="AR66" s="512"/>
      <c r="AS66" s="512"/>
      <c r="AT66" s="505"/>
      <c r="AU66" s="512"/>
      <c r="AV66" s="512"/>
      <c r="AW66" s="505"/>
      <c r="AX66" s="512"/>
      <c r="AY66" s="512"/>
      <c r="AZ66" s="505"/>
      <c r="BA66" s="512"/>
      <c r="BB66" s="512"/>
      <c r="BC66" s="505"/>
      <c r="BD66" s="512"/>
      <c r="BE66" s="512"/>
      <c r="BF66" s="505"/>
      <c r="BG66" s="512"/>
      <c r="BH66" s="512"/>
      <c r="BI66" s="505"/>
      <c r="BJ66" s="512"/>
      <c r="BK66" s="512"/>
      <c r="BL66" s="370"/>
      <c r="BM66" s="512"/>
      <c r="BN66" s="512"/>
      <c r="BO66" s="370"/>
      <c r="BP66" s="512"/>
      <c r="BQ66" s="512"/>
      <c r="BR66" s="370"/>
      <c r="BS66" s="512"/>
      <c r="BT66" s="512"/>
      <c r="BU66" s="370"/>
      <c r="BV66" s="512"/>
      <c r="BW66" s="512"/>
      <c r="BX66" s="370"/>
      <c r="BY66" s="512"/>
      <c r="BZ66" s="512"/>
      <c r="CA66" s="370"/>
      <c r="CB66" s="512"/>
      <c r="CC66" s="512"/>
      <c r="CD66" s="370"/>
      <c r="CE66" s="392"/>
      <c r="CF66" s="392"/>
      <c r="CG66" s="392"/>
      <c r="CH66" s="392"/>
      <c r="CI66" s="392"/>
      <c r="CJ66" s="392"/>
      <c r="CK66" s="392"/>
    </row>
    <row r="67" spans="1:89" ht="18.600000000000001" thickTop="1">
      <c r="A67" s="612" t="str">
        <f>IF(AND('Data Input'!$O26&gt;0,'Data Input'!$M26&gt;0)=TRUE,'Data Input'!$M26,"")</f>
        <v/>
      </c>
      <c r="B67" s="612"/>
      <c r="C67" s="612"/>
      <c r="D67" s="610" t="str">
        <f>IF(A67="","", 'Data Input'!O26)</f>
        <v/>
      </c>
      <c r="E67" s="610"/>
      <c r="F67" s="609" t="str">
        <f>IFERROR(CEILING(D67*$CJ$46+2*$CJ$45+$CJ$44*(D67-1),0.01),"")</f>
        <v/>
      </c>
      <c r="G67" s="609"/>
      <c r="H67" s="609"/>
      <c r="I67" s="611" t="str">
        <f ca="1">IFERROR(IF(CEILING((F67-($I$42/3*2))/$I$42, 1)=0,2,CEILING((F67-($I$42/3*2))/$I$42, 1)+1),"")</f>
        <v/>
      </c>
      <c r="J67" s="611"/>
      <c r="K67" s="600" t="str">
        <f>IFERROR(IF(VLOOKUP('Dimension Tables'!$B$26,'Dimension Tables'!$B$28:$AP$43,36,FALSE)="Si",SQRT(POWER($T67,2)+POWER(IF($BE$10&gt;0,$BE$13,$BE$12),2))-0.12,""),"")</f>
        <v/>
      </c>
      <c r="L67" s="600"/>
      <c r="M67" s="600"/>
      <c r="N67" s="600" t="str">
        <f>IFERROR(IF(VLOOKUP('Dimension Tables'!$B$26,'Dimension Tables'!$B$28:$AP$43,37,FALSE)="Si",SQRT(POWER(T67,2)+POWER(MAX($BE$13:$BI$15),2))-0.12,""),"")</f>
        <v/>
      </c>
      <c r="O67" s="600"/>
      <c r="P67" s="600"/>
      <c r="Q67" s="600" t="str">
        <f ca="1">IFERROR(ROUNDUP(IF((F67-(I67-1)*$I$42)/2&lt;CE67,CE67, (F67-(I67-1)*$I$42)/2),2),"")</f>
        <v/>
      </c>
      <c r="R67" s="600"/>
      <c r="S67" s="506">
        <f t="shared" si="0"/>
        <v>0</v>
      </c>
      <c r="T67" s="600" t="str">
        <f>IF(A67="","",(IF(Q67&gt;CE67,$I$42,(F67-(Q67*2))/(I67-1))))</f>
        <v/>
      </c>
      <c r="U67" s="600"/>
      <c r="V67" s="506">
        <f t="shared" si="1"/>
        <v>0</v>
      </c>
      <c r="W67" s="600" t="str">
        <f ca="1">+IF(Y$46&lt;=$I67,$T67, IF(Y$46=$I67+1, $F67-$Q67-$T67*($I67-1), ""))</f>
        <v/>
      </c>
      <c r="X67" s="600"/>
      <c r="Y67" s="506">
        <f t="shared" si="2"/>
        <v>0</v>
      </c>
      <c r="Z67" s="600" t="str">
        <f ca="1">+IF(AB$46&lt;=$I67,$T67, IF(AB$46=$I67+1, $F67-$Q67-$T67*($I67-1), ""))</f>
        <v/>
      </c>
      <c r="AA67" s="600"/>
      <c r="AB67" s="506">
        <f>IF($A67="",0,IF(AB$46&gt;$I67,0,1))</f>
        <v>0</v>
      </c>
      <c r="AC67" s="600" t="str">
        <f ca="1">+IF(AE$46&lt;=$I67,$T67, IF(AE$46=$I67+1, $F67-$Q67-$T67*($I67-1), ""))</f>
        <v/>
      </c>
      <c r="AD67" s="600"/>
      <c r="AE67" s="506">
        <f>IF($A67="",0,IF(AE$46&gt;$I67,0,1))</f>
        <v>0</v>
      </c>
      <c r="AF67" s="600" t="str">
        <f ca="1">+IF(AH$46&lt;=$I67,$T67, IF(AH$46=$I67+1, $F67-$Q67-$T67*($I67-1), ""))</f>
        <v/>
      </c>
      <c r="AG67" s="600"/>
      <c r="AH67" s="506">
        <f t="shared" si="3"/>
        <v>0</v>
      </c>
      <c r="AI67" s="600" t="str">
        <f ca="1">+IF(AK$46&lt;=$I67,$T67, IF(AK$46=$I67+1, $F67-$Q67-$T67*($I67-1), ""))</f>
        <v/>
      </c>
      <c r="AJ67" s="600"/>
      <c r="AK67" s="506">
        <f ca="1">IF(W67="",0,IF(AK$46&gt;$I67,0,1))</f>
        <v>0</v>
      </c>
      <c r="AL67" s="600" t="str">
        <f ca="1">+IF(AN$46&lt;=$I67,$T67, IF(AN$46=$I67+1, $F67-$Q67-$T67*($I67-1), ""))</f>
        <v/>
      </c>
      <c r="AM67" s="600"/>
      <c r="AN67" s="506">
        <f ca="1">IF(Z67="",0,IF(AN$46&gt;$I67,0,1))</f>
        <v>0</v>
      </c>
      <c r="AO67" s="600" t="str">
        <f ca="1">+IF(AQ$46&lt;=$I67,$T67, IF(AQ$46=$I67+1, $F67-$Q67-$T67*($I67-1), ""))</f>
        <v/>
      </c>
      <c r="AP67" s="600"/>
      <c r="AQ67" s="506">
        <f ca="1">IF(AC67="",0,IF(AQ$46&gt;$I67,0,1))</f>
        <v>0</v>
      </c>
      <c r="AR67" s="600" t="str">
        <f ca="1">+IF(AT$46&lt;=$I67,$T67, IF(AT$46=$I67+1, $F67-$Q67-$T67*($I67-1), ""))</f>
        <v/>
      </c>
      <c r="AS67" s="600"/>
      <c r="AT67" s="506">
        <f ca="1">IF(AF67="",0,IF(AT$46&gt;$I67,0,1))</f>
        <v>0</v>
      </c>
      <c r="AU67" s="600" t="str">
        <f ca="1">+IF(AW$46&lt;=$I67,$T67, IF(AW$46=$I67+1, $F67-$Q67-$T67*($I67-1), ""))</f>
        <v/>
      </c>
      <c r="AV67" s="600"/>
      <c r="AW67" s="506">
        <f ca="1">IF(AI67="",0,IF(AW$46&gt;$I67,0,1))</f>
        <v>0</v>
      </c>
      <c r="AX67" s="600" t="str">
        <f ca="1">+IF(AZ$46&lt;=$I67,$T67, IF(AZ$46=$I67+1, $F67-$Q67-$T67*($I67-1), ""))</f>
        <v/>
      </c>
      <c r="AY67" s="600"/>
      <c r="AZ67" s="506">
        <f ca="1">IF(AL67="",0,IF(AZ$46&gt;$I67,0,1))</f>
        <v>0</v>
      </c>
      <c r="BA67" s="600" t="str">
        <f ca="1">+IF(BC$46&lt;=$I67,$T67, IF(BC$46=$I67+1, $F67-$Q67-$T67*($I67-1), ""))</f>
        <v/>
      </c>
      <c r="BB67" s="600"/>
      <c r="BC67" s="506">
        <f ca="1">IF(AO67="",0,IF(BC$46&gt;$I67,0,1))</f>
        <v>0</v>
      </c>
      <c r="BD67" s="600" t="str">
        <f ca="1">+IF(BF$46&lt;=$I67,$T67, IF(BF$46=$I67+1, $F67-$Q67-$T67*($I67-1), ""))</f>
        <v/>
      </c>
      <c r="BE67" s="600"/>
      <c r="BF67" s="506">
        <f ca="1">IF(AR67="",0,IF(BF$46&gt;$I67,0,1))</f>
        <v>0</v>
      </c>
      <c r="BG67" s="600" t="str">
        <f ca="1">+IF(BI$46&lt;=$I67,$T67, IF(BI$46=$I67+1, $F67-$Q67-$T67*($I67-1), ""))</f>
        <v/>
      </c>
      <c r="BH67" s="600"/>
      <c r="BI67" s="506">
        <f ca="1">IF(AU67="",0,IF(BI$46&gt;$I67,0,1))</f>
        <v>0</v>
      </c>
      <c r="BJ67" s="600" t="str">
        <f ca="1">+IF(BL$46&lt;=$I67,$T67, IF(BL$46=$I67+1, $F67-$Q67-$T67*($I67-1), ""))</f>
        <v/>
      </c>
      <c r="BK67" s="600"/>
      <c r="BL67" s="507">
        <f ca="1">IF(AX67="",0,IF(BL$46&gt;$I67,0,1))</f>
        <v>0</v>
      </c>
      <c r="BM67" s="600" t="str">
        <f ca="1">+IF(BO$46&lt;=$I67,$T67, IF(BO$46=$I67+1, $F67-$Q67-$T67*($I67-1), ""))</f>
        <v/>
      </c>
      <c r="BN67" s="600"/>
      <c r="BO67" s="507">
        <f ca="1">IF(BA67="",0,IF(BO$46&gt;$I67,0,1))</f>
        <v>0</v>
      </c>
      <c r="BP67" s="600" t="str">
        <f ca="1">+IF(BR$46&lt;=$I67,$T67, IF(BR$46=$I67+1, $F67-$Q67-$T67*($I67-1), ""))</f>
        <v/>
      </c>
      <c r="BQ67" s="600"/>
      <c r="BR67" s="507">
        <f ca="1">IF(BD67="",0,IF(BR$46&gt;$I67,0,1))</f>
        <v>0</v>
      </c>
      <c r="BS67" s="600" t="str">
        <f ca="1">+IF(BU$46&lt;=$I67,$T67, IF(BU$46=$I67+1, $F67-$Q67-$T67*($I67-1), ""))</f>
        <v/>
      </c>
      <c r="BT67" s="600"/>
      <c r="BU67" s="507">
        <f ca="1">IF(BG67="",0,IF(BU$46&gt;$I67,0,1))</f>
        <v>0</v>
      </c>
      <c r="BV67" s="600" t="str">
        <f ca="1">+IF(BX$46&lt;=$I67,$T67, IF(BX$46=$I67+1, $F67-$Q67-$T67*($I67-1), ""))</f>
        <v/>
      </c>
      <c r="BW67" s="600"/>
      <c r="BX67" s="507">
        <f ca="1">IF(BJ67="",0,IF(BX$46&gt;$I67,0,1))</f>
        <v>0</v>
      </c>
      <c r="BY67" s="600" t="str">
        <f ca="1">+IF(CA$46&lt;=$I67,$T67, IF(CA$46=$I67+1, $F67-$Q67-$T67*($I67-1), ""))</f>
        <v/>
      </c>
      <c r="BZ67" s="600"/>
      <c r="CA67" s="507">
        <f ca="1">IF(BM67="",0,IF(CA$46&gt;$I67,0,1))</f>
        <v>0</v>
      </c>
      <c r="CB67" s="600" t="str">
        <f ca="1">+IF(CD$46&lt;=$I67,$T67, IF(CD$46=$I67+1, $F67-$Q67-$T67*($I67-1), ""))</f>
        <v/>
      </c>
      <c r="CC67" s="600"/>
      <c r="CD67" s="507">
        <f ca="1">IF(BP67="",0,IF(CD$46&gt;$I67,0,1))</f>
        <v>0</v>
      </c>
      <c r="CE67" s="392">
        <f>$CJ$47</f>
        <v>0.2</v>
      </c>
      <c r="CF67" s="392"/>
      <c r="CG67" s="392"/>
      <c r="CH67" s="392"/>
      <c r="CI67" s="392"/>
      <c r="CJ67" s="392"/>
      <c r="CK67" s="392"/>
    </row>
    <row r="68" spans="1:89" ht="18.600000000000001" thickBot="1">
      <c r="A68" s="508"/>
      <c r="B68" s="508"/>
      <c r="C68" s="508"/>
      <c r="D68" s="509"/>
      <c r="E68" s="509"/>
      <c r="F68" s="510"/>
      <c r="G68" s="510"/>
      <c r="H68" s="510"/>
      <c r="I68" s="511"/>
      <c r="J68" s="511"/>
      <c r="K68" s="512"/>
      <c r="L68" s="512"/>
      <c r="M68" s="512"/>
      <c r="N68" s="512"/>
      <c r="O68" s="512"/>
      <c r="P68" s="512"/>
      <c r="Q68" s="512"/>
      <c r="R68" s="512"/>
      <c r="S68" s="505"/>
      <c r="T68" s="512"/>
      <c r="U68" s="512"/>
      <c r="V68" s="505"/>
      <c r="W68" s="512"/>
      <c r="X68" s="512"/>
      <c r="Y68" s="505"/>
      <c r="Z68" s="512"/>
      <c r="AA68" s="512"/>
      <c r="AB68" s="505"/>
      <c r="AC68" s="512"/>
      <c r="AD68" s="512"/>
      <c r="AE68" s="505"/>
      <c r="AF68" s="512"/>
      <c r="AG68" s="512"/>
      <c r="AH68" s="505"/>
      <c r="AI68" s="512"/>
      <c r="AJ68" s="512"/>
      <c r="AK68" s="505"/>
      <c r="AL68" s="512"/>
      <c r="AM68" s="512"/>
      <c r="AN68" s="505"/>
      <c r="AO68" s="512"/>
      <c r="AP68" s="512"/>
      <c r="AQ68" s="505"/>
      <c r="AR68" s="512"/>
      <c r="AS68" s="512"/>
      <c r="AT68" s="505"/>
      <c r="AU68" s="512"/>
      <c r="AV68" s="512"/>
      <c r="AW68" s="505"/>
      <c r="AX68" s="512"/>
      <c r="AY68" s="512"/>
      <c r="AZ68" s="505"/>
      <c r="BA68" s="512"/>
      <c r="BB68" s="512"/>
      <c r="BC68" s="505"/>
      <c r="BD68" s="512"/>
      <c r="BE68" s="512"/>
      <c r="BF68" s="505"/>
      <c r="BG68" s="512"/>
      <c r="BH68" s="512"/>
      <c r="BI68" s="505"/>
      <c r="BJ68" s="512"/>
      <c r="BK68" s="512"/>
      <c r="BL68" s="370"/>
      <c r="BM68" s="512"/>
      <c r="BN68" s="512"/>
      <c r="BO68" s="370"/>
      <c r="BP68" s="512"/>
      <c r="BQ68" s="512"/>
      <c r="BR68" s="370"/>
      <c r="BS68" s="512"/>
      <c r="BT68" s="512"/>
      <c r="BU68" s="370"/>
      <c r="BV68" s="512"/>
      <c r="BW68" s="512"/>
      <c r="BX68" s="370"/>
      <c r="BY68" s="512"/>
      <c r="BZ68" s="512"/>
      <c r="CA68" s="370"/>
      <c r="CB68" s="512"/>
      <c r="CC68" s="512"/>
      <c r="CD68" s="370"/>
      <c r="CE68" s="392"/>
      <c r="CF68" s="392"/>
      <c r="CG68" s="392"/>
      <c r="CH68" s="392"/>
      <c r="CI68" s="392"/>
      <c r="CJ68" s="392"/>
      <c r="CK68" s="392"/>
    </row>
    <row r="69" spans="1:89" ht="18.600000000000001" thickTop="1">
      <c r="A69" s="612" t="str">
        <f>IF(AND('Data Input'!$O27&gt;0,'Data Input'!$M27&gt;0)=TRUE,'Data Input'!$M27,"")</f>
        <v/>
      </c>
      <c r="B69" s="612"/>
      <c r="C69" s="612"/>
      <c r="D69" s="610" t="str">
        <f>IF(A69="","", 'Data Input'!O27)</f>
        <v/>
      </c>
      <c r="E69" s="610"/>
      <c r="F69" s="609" t="str">
        <f>IFERROR(CEILING(D69*$CJ$46+2*$CJ$45+$CJ$44*(D69-1),0.01),"")</f>
        <v/>
      </c>
      <c r="G69" s="609"/>
      <c r="H69" s="609"/>
      <c r="I69" s="611" t="str">
        <f ca="1">IFERROR(IF(CEILING((F69-($I$42/3*2))/$I$42, 1)=0,2,CEILING((F69-($I$42/3*2))/$I$42, 1)+1),"")</f>
        <v/>
      </c>
      <c r="J69" s="611"/>
      <c r="K69" s="600" t="str">
        <f>IFERROR(IF(VLOOKUP('Dimension Tables'!$B$26,'Dimension Tables'!$B$28:$AP$43,36,FALSE)="Si",SQRT(POWER($T69,2)+POWER(IF($BE$10&gt;0,$BE$13,$BE$12),2))-0.12,""),"")</f>
        <v/>
      </c>
      <c r="L69" s="600"/>
      <c r="M69" s="600"/>
      <c r="N69" s="600" t="str">
        <f>IFERROR(IF(VLOOKUP('Dimension Tables'!$B$26,'Dimension Tables'!$B$28:$AP$43,37,FALSE)="Si",SQRT(POWER(T69,2)+POWER(MAX($BE$13:$BI$15),2))-0.12,""),"")</f>
        <v/>
      </c>
      <c r="O69" s="600"/>
      <c r="P69" s="600"/>
      <c r="Q69" s="600" t="str">
        <f ca="1">IFERROR(ROUNDUP(IF((F69-(I69-1)*$I$42)/2&lt;CE69,CE69, (F69-(I69-1)*$I$42)/2),2),"")</f>
        <v/>
      </c>
      <c r="R69" s="600"/>
      <c r="S69" s="506">
        <f t="shared" si="0"/>
        <v>0</v>
      </c>
      <c r="T69" s="600" t="str">
        <f>IF(A69="","",(IF(Q69&gt;CE69,$I$42,(F69-(Q69*2))/(I69-1))))</f>
        <v/>
      </c>
      <c r="U69" s="600"/>
      <c r="V69" s="506">
        <f t="shared" si="1"/>
        <v>0</v>
      </c>
      <c r="W69" s="600" t="str">
        <f ca="1">+IF(Y$46&lt;=$I69,$T69, IF(Y$46=$I69+1, $F69-$Q69-$T69*($I69-1), ""))</f>
        <v/>
      </c>
      <c r="X69" s="600"/>
      <c r="Y69" s="506">
        <f t="shared" si="2"/>
        <v>0</v>
      </c>
      <c r="Z69" s="600" t="str">
        <f ca="1">+IF(AB$46&lt;=$I69,$T69, IF(AB$46=$I69+1, $F69-$Q69-$T69*($I69-1), ""))</f>
        <v/>
      </c>
      <c r="AA69" s="600"/>
      <c r="AB69" s="506">
        <f>IF($A69="",0,IF(AB$46&gt;$I69,0,1))</f>
        <v>0</v>
      </c>
      <c r="AC69" s="600" t="str">
        <f ca="1">+IF(AE$46&lt;=$I69,$T69, IF(AE$46=$I69+1, $F69-$Q69-$T69*($I69-1), ""))</f>
        <v/>
      </c>
      <c r="AD69" s="600"/>
      <c r="AE69" s="506">
        <f>IF($A69="",0,IF(AE$46&gt;$I69,0,1))</f>
        <v>0</v>
      </c>
      <c r="AF69" s="600" t="str">
        <f ca="1">+IF(AH$46&lt;=$I69,$T69, IF(AH$46=$I69+1, $F69-$Q69-$T69*($I69-1), ""))</f>
        <v/>
      </c>
      <c r="AG69" s="600"/>
      <c r="AH69" s="506">
        <f t="shared" si="3"/>
        <v>0</v>
      </c>
      <c r="AI69" s="600" t="str">
        <f ca="1">+IF(AK$46&lt;=$I69,$T69, IF(AK$46=$I69+1, $F69-$Q69-$T69*($I69-1), ""))</f>
        <v/>
      </c>
      <c r="AJ69" s="600"/>
      <c r="AK69" s="506">
        <f ca="1">IF(W69="",0,IF(AK$46&gt;$I69,0,1))</f>
        <v>0</v>
      </c>
      <c r="AL69" s="600" t="str">
        <f ca="1">+IF(AN$46&lt;=$I69,$T69, IF(AN$46=$I69+1, $F69-$Q69-$T69*($I69-1), ""))</f>
        <v/>
      </c>
      <c r="AM69" s="600"/>
      <c r="AN69" s="506">
        <f ca="1">IF(Z69="",0,IF(AN$46&gt;$I69,0,1))</f>
        <v>0</v>
      </c>
      <c r="AO69" s="600" t="str">
        <f ca="1">+IF(AQ$46&lt;=$I69,$T69, IF(AQ$46=$I69+1, $F69-$Q69-$T69*($I69-1), ""))</f>
        <v/>
      </c>
      <c r="AP69" s="600"/>
      <c r="AQ69" s="506">
        <f ca="1">IF(AC69="",0,IF(AQ$46&gt;$I69,0,1))</f>
        <v>0</v>
      </c>
      <c r="AR69" s="600" t="str">
        <f ca="1">+IF(AT$46&lt;=$I69,$T69, IF(AT$46=$I69+1, $F69-$Q69-$T69*($I69-1), ""))</f>
        <v/>
      </c>
      <c r="AS69" s="600"/>
      <c r="AT69" s="506">
        <f ca="1">IF(AF69="",0,IF(AT$46&gt;$I69,0,1))</f>
        <v>0</v>
      </c>
      <c r="AU69" s="600" t="str">
        <f ca="1">+IF(AW$46&lt;=$I69,$T69, IF(AW$46=$I69+1, $F69-$Q69-$T69*($I69-1), ""))</f>
        <v/>
      </c>
      <c r="AV69" s="600"/>
      <c r="AW69" s="506">
        <f ca="1">IF(AI69="",0,IF(AW$46&gt;$I69,0,1))</f>
        <v>0</v>
      </c>
      <c r="AX69" s="600" t="str">
        <f ca="1">+IF(AZ$46&lt;=$I69,$T69, IF(AZ$46=$I69+1, $F69-$Q69-$T69*($I69-1), ""))</f>
        <v/>
      </c>
      <c r="AY69" s="600"/>
      <c r="AZ69" s="506">
        <f ca="1">IF(AL69="",0,IF(AZ$46&gt;$I69,0,1))</f>
        <v>0</v>
      </c>
      <c r="BA69" s="600" t="str">
        <f ca="1">+IF(BC$46&lt;=$I69,$T69, IF(BC$46=$I69+1, $F69-$Q69-$T69*($I69-1), ""))</f>
        <v/>
      </c>
      <c r="BB69" s="600"/>
      <c r="BC69" s="506">
        <f ca="1">IF(AO69="",0,IF(BC$46&gt;$I69,0,1))</f>
        <v>0</v>
      </c>
      <c r="BD69" s="600" t="str">
        <f ca="1">+IF(BF$46&lt;=$I69,$T69, IF(BF$46=$I69+1, $F69-$Q69-$T69*($I69-1), ""))</f>
        <v/>
      </c>
      <c r="BE69" s="600"/>
      <c r="BF69" s="506">
        <f ca="1">IF(AR69="",0,IF(BF$46&gt;$I69,0,1))</f>
        <v>0</v>
      </c>
      <c r="BG69" s="600" t="str">
        <f ca="1">+IF(BI$46&lt;=$I69,$T69, IF(BI$46=$I69+1, $F69-$Q69-$T69*($I69-1), ""))</f>
        <v/>
      </c>
      <c r="BH69" s="600"/>
      <c r="BI69" s="506">
        <f ca="1">IF(AU69="",0,IF(BI$46&gt;$I69,0,1))</f>
        <v>0</v>
      </c>
      <c r="BJ69" s="600" t="str">
        <f ca="1">+IF(BL$46&lt;=$I69,$T69, IF(BL$46=$I69+1, $F69-$Q69-$T69*($I69-1), ""))</f>
        <v/>
      </c>
      <c r="BK69" s="600"/>
      <c r="BL69" s="507">
        <f ca="1">IF(AX69="",0,IF(BL$46&gt;$I69,0,1))</f>
        <v>0</v>
      </c>
      <c r="BM69" s="600" t="str">
        <f ca="1">+IF(BO$46&lt;=$I69,$T69, IF(BO$46=$I69+1, $F69-$Q69-$T69*($I69-1), ""))</f>
        <v/>
      </c>
      <c r="BN69" s="600"/>
      <c r="BO69" s="507">
        <f ca="1">IF(BA69="",0,IF(BO$46&gt;$I69,0,1))</f>
        <v>0</v>
      </c>
      <c r="BP69" s="600" t="str">
        <f ca="1">+IF(BR$46&lt;=$I69,$T69, IF(BR$46=$I69+1, $F69-$Q69-$T69*($I69-1), ""))</f>
        <v/>
      </c>
      <c r="BQ69" s="600"/>
      <c r="BR69" s="507">
        <f ca="1">IF(BD69="",0,IF(BR$46&gt;$I69,0,1))</f>
        <v>0</v>
      </c>
      <c r="BS69" s="600" t="str">
        <f ca="1">+IF(BU$46&lt;=$I69,$T69, IF(BU$46=$I69+1, $F69-$Q69-$T69*($I69-1), ""))</f>
        <v/>
      </c>
      <c r="BT69" s="600"/>
      <c r="BU69" s="507">
        <f ca="1">IF(BG69="",0,IF(BU$46&gt;$I69,0,1))</f>
        <v>0</v>
      </c>
      <c r="BV69" s="600" t="str">
        <f ca="1">+IF(BX$46&lt;=$I69,$T69, IF(BX$46=$I69+1, $F69-$Q69-$T69*($I69-1), ""))</f>
        <v/>
      </c>
      <c r="BW69" s="600"/>
      <c r="BX69" s="507">
        <f ca="1">IF(BJ69="",0,IF(BX$46&gt;$I69,0,1))</f>
        <v>0</v>
      </c>
      <c r="BY69" s="600" t="str">
        <f ca="1">+IF(CA$46&lt;=$I69,$T69, IF(CA$46=$I69+1, $F69-$Q69-$T69*($I69-1), ""))</f>
        <v/>
      </c>
      <c r="BZ69" s="600"/>
      <c r="CA69" s="507">
        <f ca="1">IF(BM69="",0,IF(CA$46&gt;$I69,0,1))</f>
        <v>0</v>
      </c>
      <c r="CB69" s="600" t="str">
        <f ca="1">+IF(CD$46&lt;=$I69,$T69, IF(CD$46=$I69+1, $F69-$Q69-$T69*($I69-1), ""))</f>
        <v/>
      </c>
      <c r="CC69" s="600"/>
      <c r="CD69" s="507">
        <f ca="1">IF(BP69="",0,IF(CD$46&gt;$I69,0,1))</f>
        <v>0</v>
      </c>
      <c r="CE69" s="392">
        <f>$CJ$47</f>
        <v>0.2</v>
      </c>
      <c r="CF69" s="392"/>
      <c r="CG69" s="392"/>
      <c r="CH69" s="392"/>
      <c r="CI69" s="392"/>
      <c r="CJ69" s="392"/>
      <c r="CK69" s="392"/>
    </row>
    <row r="70" spans="1:89" ht="18.600000000000001" thickBot="1">
      <c r="A70" s="508"/>
      <c r="B70" s="508"/>
      <c r="C70" s="508"/>
      <c r="D70" s="509"/>
      <c r="E70" s="509"/>
      <c r="F70" s="510"/>
      <c r="G70" s="510"/>
      <c r="H70" s="510"/>
      <c r="I70" s="511"/>
      <c r="J70" s="511"/>
      <c r="K70" s="512"/>
      <c r="L70" s="512"/>
      <c r="M70" s="512"/>
      <c r="N70" s="512"/>
      <c r="O70" s="512"/>
      <c r="P70" s="512"/>
      <c r="Q70" s="512"/>
      <c r="R70" s="512"/>
      <c r="S70" s="505"/>
      <c r="T70" s="512"/>
      <c r="U70" s="512"/>
      <c r="V70" s="505"/>
      <c r="W70" s="512"/>
      <c r="X70" s="512"/>
      <c r="Y70" s="505"/>
      <c r="Z70" s="512"/>
      <c r="AA70" s="512"/>
      <c r="AB70" s="505"/>
      <c r="AC70" s="512"/>
      <c r="AD70" s="512"/>
      <c r="AE70" s="505"/>
      <c r="AF70" s="512"/>
      <c r="AG70" s="512"/>
      <c r="AH70" s="505"/>
      <c r="AI70" s="512"/>
      <c r="AJ70" s="512"/>
      <c r="AK70" s="505"/>
      <c r="AL70" s="512"/>
      <c r="AM70" s="512"/>
      <c r="AN70" s="505"/>
      <c r="AO70" s="512"/>
      <c r="AP70" s="512"/>
      <c r="AQ70" s="505"/>
      <c r="AR70" s="512"/>
      <c r="AS70" s="512"/>
      <c r="AT70" s="505"/>
      <c r="AU70" s="512"/>
      <c r="AV70" s="512"/>
      <c r="AW70" s="505"/>
      <c r="AX70" s="512"/>
      <c r="AY70" s="512"/>
      <c r="AZ70" s="505"/>
      <c r="BA70" s="512"/>
      <c r="BB70" s="512"/>
      <c r="BC70" s="505"/>
      <c r="BD70" s="512"/>
      <c r="BE70" s="512"/>
      <c r="BF70" s="505"/>
      <c r="BG70" s="512"/>
      <c r="BH70" s="512"/>
      <c r="BI70" s="505"/>
      <c r="BJ70" s="512"/>
      <c r="BK70" s="512"/>
      <c r="BL70" s="370"/>
      <c r="BM70" s="512"/>
      <c r="BN70" s="512"/>
      <c r="BO70" s="370"/>
      <c r="BP70" s="512"/>
      <c r="BQ70" s="512"/>
      <c r="BR70" s="370"/>
      <c r="BS70" s="512"/>
      <c r="BT70" s="512"/>
      <c r="BU70" s="370"/>
      <c r="BV70" s="512"/>
      <c r="BW70" s="512"/>
      <c r="BX70" s="370"/>
      <c r="BY70" s="512"/>
      <c r="BZ70" s="512"/>
      <c r="CA70" s="370"/>
      <c r="CB70" s="512"/>
      <c r="CC70" s="512"/>
      <c r="CD70" s="370"/>
      <c r="CE70" s="392"/>
      <c r="CF70" s="392"/>
      <c r="CG70" s="392"/>
      <c r="CH70" s="392"/>
      <c r="CI70" s="392"/>
      <c r="CJ70" s="392"/>
      <c r="CK70" s="392"/>
    </row>
    <row r="71" spans="1:89" ht="18.600000000000001" thickTop="1">
      <c r="A71" s="612" t="str">
        <f>IF(AND('Data Input'!$O28&gt;0,'Data Input'!$M28&gt;0)=TRUE,'Data Input'!$M28,"")</f>
        <v/>
      </c>
      <c r="B71" s="612"/>
      <c r="C71" s="612"/>
      <c r="D71" s="610" t="str">
        <f>IF(A71="","", 'Data Input'!O28)</f>
        <v/>
      </c>
      <c r="E71" s="610"/>
      <c r="F71" s="609" t="str">
        <f>IFERROR(CEILING(D71*$CJ$46+2*$CJ$45+$CJ$44*(D71-1),0.01),"")</f>
        <v/>
      </c>
      <c r="G71" s="609"/>
      <c r="H71" s="609"/>
      <c r="I71" s="611" t="str">
        <f ca="1">IFERROR(IF(CEILING((F71-($I$42/3*2))/$I$42, 1)=0,2,CEILING((F71-($I$42/3*2))/$I$42, 1)+1),"")</f>
        <v/>
      </c>
      <c r="J71" s="611"/>
      <c r="K71" s="600" t="str">
        <f>IFERROR(IF(VLOOKUP('Dimension Tables'!$B$26,'Dimension Tables'!$B$28:$AP$43,36,FALSE)="Si",SQRT(POWER($T71,2)+POWER(IF($BE$10&gt;0,$BE$13,$BE$12),2))-0.12,""),"")</f>
        <v/>
      </c>
      <c r="L71" s="600"/>
      <c r="M71" s="600"/>
      <c r="N71" s="600" t="str">
        <f>IFERROR(IF(VLOOKUP('Dimension Tables'!$B$26,'Dimension Tables'!$B$28:$AP$43,37,FALSE)="Si",SQRT(POWER(T71,2)+POWER(MAX($BE$13:$BI$15),2))-0.12,""),"")</f>
        <v/>
      </c>
      <c r="O71" s="600"/>
      <c r="P71" s="600"/>
      <c r="Q71" s="600" t="str">
        <f ca="1">IFERROR(ROUNDUP(IF((F71-(I71-1)*$I$42)/2&lt;CE71,CE71, (F71-(I71-1)*$I$42)/2),2),"")</f>
        <v/>
      </c>
      <c r="R71" s="600"/>
      <c r="S71" s="506">
        <f t="shared" si="0"/>
        <v>0</v>
      </c>
      <c r="T71" s="600" t="str">
        <f>IF(A71="","",(IF(Q71&gt;CE71,$I$42,(F71-(Q71*2))/(I71-1))))</f>
        <v/>
      </c>
      <c r="U71" s="600"/>
      <c r="V71" s="506">
        <f t="shared" si="1"/>
        <v>0</v>
      </c>
      <c r="W71" s="600" t="str">
        <f ca="1">+IF(Y$46&lt;=$I71,$T71, IF(Y$46=$I71+1, $F71-$Q71-$T71*($I71-1), ""))</f>
        <v/>
      </c>
      <c r="X71" s="600"/>
      <c r="Y71" s="506">
        <f t="shared" si="2"/>
        <v>0</v>
      </c>
      <c r="Z71" s="600" t="str">
        <f ca="1">+IF(AB$46&lt;=$I71,$T71, IF(AB$46=$I71+1, $F71-$Q71-$T71*($I71-1), ""))</f>
        <v/>
      </c>
      <c r="AA71" s="600"/>
      <c r="AB71" s="506">
        <f>IF($A71="",0,IF(AB$46&gt;$I71,0,1))</f>
        <v>0</v>
      </c>
      <c r="AC71" s="600" t="str">
        <f ca="1">+IF(AE$46&lt;=$I71,$T71, IF(AE$46=$I71+1, $F71-$Q71-$T71*($I71-1), ""))</f>
        <v/>
      </c>
      <c r="AD71" s="600"/>
      <c r="AE71" s="506">
        <f>IF($A71="",0,IF(AE$46&gt;$I71,0,1))</f>
        <v>0</v>
      </c>
      <c r="AF71" s="600" t="str">
        <f ca="1">+IF(AH$46&lt;=$I71,$T71, IF(AH$46=$I71+1, $F71-$Q71-$T71*($I71-1), ""))</f>
        <v/>
      </c>
      <c r="AG71" s="600"/>
      <c r="AH71" s="506">
        <f t="shared" si="3"/>
        <v>0</v>
      </c>
      <c r="AI71" s="600" t="str">
        <f ca="1">+IF(AK$46&lt;=$I71,$T71, IF(AK$46=$I71+1, $F71-$Q71-$T71*($I71-1), ""))</f>
        <v/>
      </c>
      <c r="AJ71" s="600"/>
      <c r="AK71" s="506">
        <f ca="1">IF(W71="",0,IF(AK$46&gt;$I71,0,1))</f>
        <v>0</v>
      </c>
      <c r="AL71" s="600" t="str">
        <f ca="1">+IF(AN$46&lt;=$I71,$T71, IF(AN$46=$I71+1, $F71-$Q71-$T71*($I71-1), ""))</f>
        <v/>
      </c>
      <c r="AM71" s="600"/>
      <c r="AN71" s="506">
        <f ca="1">IF(Z71="",0,IF(AN$46&gt;$I71,0,1))</f>
        <v>0</v>
      </c>
      <c r="AO71" s="600" t="str">
        <f ca="1">+IF(AQ$46&lt;=$I71,$T71, IF(AQ$46=$I71+1, $F71-$Q71-$T71*($I71-1), ""))</f>
        <v/>
      </c>
      <c r="AP71" s="600"/>
      <c r="AQ71" s="506">
        <f ca="1">IF(AC71="",0,IF(AQ$46&gt;$I71,0,1))</f>
        <v>0</v>
      </c>
      <c r="AR71" s="600" t="str">
        <f ca="1">+IF(AT$46&lt;=$I71,$T71, IF(AT$46=$I71+1, $F71-$Q71-$T71*($I71-1), ""))</f>
        <v/>
      </c>
      <c r="AS71" s="600"/>
      <c r="AT71" s="506">
        <f ca="1">IF(AF71="",0,IF(AT$46&gt;$I71,0,1))</f>
        <v>0</v>
      </c>
      <c r="AU71" s="600" t="str">
        <f ca="1">+IF(AW$46&lt;=$I71,$T71, IF(AW$46=$I71+1, $F71-$Q71-$T71*($I71-1), ""))</f>
        <v/>
      </c>
      <c r="AV71" s="600"/>
      <c r="AW71" s="506">
        <f ca="1">IF(AI71="",0,IF(AW$46&gt;$I71,0,1))</f>
        <v>0</v>
      </c>
      <c r="AX71" s="600" t="str">
        <f ca="1">+IF(AZ$46&lt;=$I71,$T71, IF(AZ$46=$I71+1, $F71-$Q71-$T71*($I71-1), ""))</f>
        <v/>
      </c>
      <c r="AY71" s="600"/>
      <c r="AZ71" s="506">
        <f ca="1">IF(AL71="",0,IF(AZ$46&gt;$I71,0,1))</f>
        <v>0</v>
      </c>
      <c r="BA71" s="600" t="str">
        <f ca="1">+IF(BC$46&lt;=$I71,$T71, IF(BC$46=$I71+1, $F71-$Q71-$T71*($I71-1), ""))</f>
        <v/>
      </c>
      <c r="BB71" s="600"/>
      <c r="BC71" s="506">
        <f ca="1">IF(AO71="",0,IF(BC$46&gt;$I71,0,1))</f>
        <v>0</v>
      </c>
      <c r="BD71" s="600" t="str">
        <f ca="1">+IF(BF$46&lt;=$I71,$T71, IF(BF$46=$I71+1, $F71-$Q71-$T71*($I71-1), ""))</f>
        <v/>
      </c>
      <c r="BE71" s="600"/>
      <c r="BF71" s="506">
        <f ca="1">IF(AR71="",0,IF(BF$46&gt;$I71,0,1))</f>
        <v>0</v>
      </c>
      <c r="BG71" s="600" t="str">
        <f ca="1">+IF(BI$46&lt;=$I71,$T71, IF(BI$46=$I71+1, $F71-$Q71-$T71*($I71-1), ""))</f>
        <v/>
      </c>
      <c r="BH71" s="600"/>
      <c r="BI71" s="506">
        <f ca="1">IF(AU71="",0,IF(BI$46&gt;$I71,0,1))</f>
        <v>0</v>
      </c>
      <c r="BJ71" s="600" t="str">
        <f ca="1">+IF(BL$46&lt;=$I71,$T71, IF(BL$46=$I71+1, $F71-$Q71-$T71*($I71-1), ""))</f>
        <v/>
      </c>
      <c r="BK71" s="600"/>
      <c r="BL71" s="507">
        <f ca="1">IF(AX71="",0,IF(BL$46&gt;$I71,0,1))</f>
        <v>0</v>
      </c>
      <c r="BM71" s="600" t="str">
        <f ca="1">+IF(BO$46&lt;=$I71,$T71, IF(BO$46=$I71+1, $F71-$Q71-$T71*($I71-1), ""))</f>
        <v/>
      </c>
      <c r="BN71" s="600"/>
      <c r="BO71" s="507">
        <f ca="1">IF(BA71="",0,IF(BO$46&gt;$I71,0,1))</f>
        <v>0</v>
      </c>
      <c r="BP71" s="600" t="str">
        <f ca="1">+IF(BR$46&lt;=$I71,$T71, IF(BR$46=$I71+1, $F71-$Q71-$T71*($I71-1), ""))</f>
        <v/>
      </c>
      <c r="BQ71" s="600"/>
      <c r="BR71" s="507">
        <f ca="1">IF(BD71="",0,IF(BR$46&gt;$I71,0,1))</f>
        <v>0</v>
      </c>
      <c r="BS71" s="600" t="str">
        <f ca="1">+IF(BU$46&lt;=$I71,$T71, IF(BU$46=$I71+1, $F71-$Q71-$T71*($I71-1), ""))</f>
        <v/>
      </c>
      <c r="BT71" s="600"/>
      <c r="BU71" s="507">
        <f ca="1">IF(BG71="",0,IF(BU$46&gt;$I71,0,1))</f>
        <v>0</v>
      </c>
      <c r="BV71" s="600" t="str">
        <f ca="1">+IF(BX$46&lt;=$I71,$T71, IF(BX$46=$I71+1, $F71-$Q71-$T71*($I71-1), ""))</f>
        <v/>
      </c>
      <c r="BW71" s="600"/>
      <c r="BX71" s="507">
        <f ca="1">IF(BJ71="",0,IF(BX$46&gt;$I71,0,1))</f>
        <v>0</v>
      </c>
      <c r="BY71" s="600" t="str">
        <f ca="1">+IF(CA$46&lt;=$I71,$T71, IF(CA$46=$I71+1, $F71-$Q71-$T71*($I71-1), ""))</f>
        <v/>
      </c>
      <c r="BZ71" s="600"/>
      <c r="CA71" s="507">
        <f ca="1">IF(BM71="",0,IF(CA$46&gt;$I71,0,1))</f>
        <v>0</v>
      </c>
      <c r="CB71" s="600" t="str">
        <f ca="1">+IF(CD$46&lt;=$I71,$T71, IF(CD$46=$I71+1, $F71-$Q71-$T71*($I71-1), ""))</f>
        <v/>
      </c>
      <c r="CC71" s="600"/>
      <c r="CD71" s="507">
        <f ca="1">IF(BP71="",0,IF(CD$46&gt;$I71,0,1))</f>
        <v>0</v>
      </c>
      <c r="CE71" s="392">
        <f>$CJ$47</f>
        <v>0.2</v>
      </c>
      <c r="CF71" s="392"/>
      <c r="CG71" s="392"/>
      <c r="CH71" s="392"/>
      <c r="CI71" s="392"/>
      <c r="CJ71" s="392"/>
      <c r="CK71" s="392"/>
    </row>
    <row r="72" spans="1:89" ht="18.600000000000001" thickBot="1">
      <c r="A72" s="508"/>
      <c r="B72" s="508"/>
      <c r="C72" s="508"/>
      <c r="D72" s="509"/>
      <c r="E72" s="509"/>
      <c r="F72" s="510"/>
      <c r="G72" s="510"/>
      <c r="H72" s="510"/>
      <c r="I72" s="511"/>
      <c r="J72" s="511"/>
      <c r="K72" s="512"/>
      <c r="L72" s="512"/>
      <c r="M72" s="512"/>
      <c r="N72" s="512"/>
      <c r="O72" s="512"/>
      <c r="P72" s="512"/>
      <c r="Q72" s="512"/>
      <c r="R72" s="512"/>
      <c r="S72" s="505"/>
      <c r="T72" s="512"/>
      <c r="U72" s="512"/>
      <c r="V72" s="505"/>
      <c r="W72" s="512"/>
      <c r="X72" s="512"/>
      <c r="Y72" s="505"/>
      <c r="Z72" s="512"/>
      <c r="AA72" s="512"/>
      <c r="AB72" s="505"/>
      <c r="AC72" s="512"/>
      <c r="AD72" s="512"/>
      <c r="AE72" s="505"/>
      <c r="AF72" s="512"/>
      <c r="AG72" s="512"/>
      <c r="AH72" s="505"/>
      <c r="AI72" s="512"/>
      <c r="AJ72" s="512"/>
      <c r="AK72" s="505"/>
      <c r="AL72" s="512"/>
      <c r="AM72" s="512"/>
      <c r="AN72" s="505"/>
      <c r="AO72" s="512"/>
      <c r="AP72" s="512"/>
      <c r="AQ72" s="505"/>
      <c r="AR72" s="512"/>
      <c r="AS72" s="512"/>
      <c r="AT72" s="505"/>
      <c r="AU72" s="512"/>
      <c r="AV72" s="512"/>
      <c r="AW72" s="505"/>
      <c r="AX72" s="512"/>
      <c r="AY72" s="512"/>
      <c r="AZ72" s="505"/>
      <c r="BA72" s="512"/>
      <c r="BB72" s="512"/>
      <c r="BC72" s="505"/>
      <c r="BD72" s="512"/>
      <c r="BE72" s="512"/>
      <c r="BF72" s="505"/>
      <c r="BG72" s="512"/>
      <c r="BH72" s="512"/>
      <c r="BI72" s="505"/>
      <c r="BJ72" s="512"/>
      <c r="BK72" s="512"/>
      <c r="BL72" s="370"/>
      <c r="BM72" s="512"/>
      <c r="BN72" s="512"/>
      <c r="BO72" s="370"/>
      <c r="BP72" s="512"/>
      <c r="BQ72" s="512"/>
      <c r="BR72" s="370"/>
      <c r="BS72" s="512"/>
      <c r="BT72" s="512"/>
      <c r="BU72" s="370"/>
      <c r="BV72" s="512"/>
      <c r="BW72" s="512"/>
      <c r="BX72" s="370"/>
      <c r="BY72" s="512"/>
      <c r="BZ72" s="512"/>
      <c r="CA72" s="370"/>
      <c r="CB72" s="512"/>
      <c r="CC72" s="512"/>
      <c r="CD72" s="370"/>
      <c r="CE72" s="392"/>
      <c r="CF72" s="392"/>
      <c r="CG72" s="392"/>
      <c r="CH72" s="392"/>
      <c r="CI72" s="392"/>
      <c r="CJ72" s="392"/>
      <c r="CK72" s="392"/>
    </row>
    <row r="73" spans="1:89" ht="18.600000000000001" thickTop="1">
      <c r="A73" s="612" t="str">
        <f>IF(AND('Data Input'!$O29&gt;0,'Data Input'!$M29&gt;0)=TRUE,'Data Input'!$M29,"")</f>
        <v/>
      </c>
      <c r="B73" s="612"/>
      <c r="C73" s="612"/>
      <c r="D73" s="610" t="str">
        <f>IF(A73="","", 'Data Input'!O29)</f>
        <v/>
      </c>
      <c r="E73" s="610"/>
      <c r="F73" s="609" t="str">
        <f>IFERROR(CEILING(D73*$CJ$46+2*$CJ$45+$CJ$44*(D73-1),0.01),"")</f>
        <v/>
      </c>
      <c r="G73" s="609"/>
      <c r="H73" s="609"/>
      <c r="I73" s="611" t="str">
        <f ca="1">IFERROR(IF(CEILING((F73-($I$42/3*2))/$I$42, 1)=0,2,CEILING((F73-($I$42/3*2))/$I$42, 1)+1),"")</f>
        <v/>
      </c>
      <c r="J73" s="611"/>
      <c r="K73" s="600" t="str">
        <f>IFERROR(IF(VLOOKUP('Dimension Tables'!$B$26,'Dimension Tables'!$B$28:$AP$43,36,FALSE)="Si",SQRT(POWER($T73,2)+POWER(IF($BE$10&gt;0,$BE$13,$BE$12),2))-0.12,""),"")</f>
        <v/>
      </c>
      <c r="L73" s="600"/>
      <c r="M73" s="600"/>
      <c r="N73" s="600" t="str">
        <f>IFERROR(IF(VLOOKUP('Dimension Tables'!$B$26,'Dimension Tables'!$B$28:$AP$43,37,FALSE)="Si",SQRT(POWER(T73,2)+POWER(MAX($BE$13:$BI$15),2))-0.12,""),"")</f>
        <v/>
      </c>
      <c r="O73" s="600"/>
      <c r="P73" s="600"/>
      <c r="Q73" s="600" t="str">
        <f ca="1">IFERROR(ROUNDUP(IF((F73-(I73-1)*$I$42)/2&lt;CE73,CE73, (F73-(I73-1)*$I$42)/2),2),"")</f>
        <v/>
      </c>
      <c r="R73" s="600"/>
      <c r="S73" s="506">
        <f t="shared" si="0"/>
        <v>0</v>
      </c>
      <c r="T73" s="600" t="str">
        <f>IF(A73="","",(IF(Q73&gt;CE73,$I$42,(F73-(Q73*2))/(I73-1))))</f>
        <v/>
      </c>
      <c r="U73" s="600"/>
      <c r="V73" s="506">
        <f t="shared" si="1"/>
        <v>0</v>
      </c>
      <c r="W73" s="600" t="str">
        <f ca="1">+IF(Y$46&lt;=$I73,$T73, IF(Y$46=$I73+1, $F73-$Q73-$T73*($I73-1), ""))</f>
        <v/>
      </c>
      <c r="X73" s="600"/>
      <c r="Y73" s="506">
        <f t="shared" si="2"/>
        <v>0</v>
      </c>
      <c r="Z73" s="600" t="str">
        <f ca="1">+IF(AB$46&lt;=$I73,$T73, IF(AB$46=$I73+1, $F73-$Q73-$T73*($I73-1), ""))</f>
        <v/>
      </c>
      <c r="AA73" s="600"/>
      <c r="AB73" s="506">
        <f>IF($A73="",0,IF(AB$46&gt;$I73,0,1))</f>
        <v>0</v>
      </c>
      <c r="AC73" s="600" t="str">
        <f ca="1">+IF(AE$46&lt;=$I73,$T73, IF(AE$46=$I73+1, $F73-$Q73-$T73*($I73-1), ""))</f>
        <v/>
      </c>
      <c r="AD73" s="600"/>
      <c r="AE73" s="506">
        <f>IF($A73="",0,IF(AE$46&gt;$I73,0,1))</f>
        <v>0</v>
      </c>
      <c r="AF73" s="600" t="str">
        <f ca="1">+IF(AH$46&lt;=$I73,$T73, IF(AH$46=$I73+1, $F73-$Q73-$T73*($I73-1), ""))</f>
        <v/>
      </c>
      <c r="AG73" s="600"/>
      <c r="AH73" s="506">
        <f t="shared" si="3"/>
        <v>0</v>
      </c>
      <c r="AI73" s="600" t="str">
        <f ca="1">+IF(AK$46&lt;=$I73,$T73, IF(AK$46=$I73+1, $F73-$Q73-$T73*($I73-1), ""))</f>
        <v/>
      </c>
      <c r="AJ73" s="600"/>
      <c r="AK73" s="506">
        <f ca="1">IF(W73="",0,IF(AK$46&gt;$I73,0,1))</f>
        <v>0</v>
      </c>
      <c r="AL73" s="600" t="str">
        <f ca="1">+IF(AN$46&lt;=$I73,$T73, IF(AN$46=$I73+1, $F73-$Q73-$T73*($I73-1), ""))</f>
        <v/>
      </c>
      <c r="AM73" s="600"/>
      <c r="AN73" s="506">
        <f ca="1">IF(Z73="",0,IF(AN$46&gt;$I73,0,1))</f>
        <v>0</v>
      </c>
      <c r="AO73" s="600" t="str">
        <f ca="1">+IF(AQ$46&lt;=$I73,$T73, IF(AQ$46=$I73+1, $F73-$Q73-$T73*($I73-1), ""))</f>
        <v/>
      </c>
      <c r="AP73" s="600"/>
      <c r="AQ73" s="506">
        <f ca="1">IF(AC73="",0,IF(AQ$46&gt;$I73,0,1))</f>
        <v>0</v>
      </c>
      <c r="AR73" s="600" t="str">
        <f ca="1">+IF(AT$46&lt;=$I73,$T73, IF(AT$46=$I73+1, $F73-$Q73-$T73*($I73-1), ""))</f>
        <v/>
      </c>
      <c r="AS73" s="600"/>
      <c r="AT73" s="506">
        <f ca="1">IF(AF73="",0,IF(AT$46&gt;$I73,0,1))</f>
        <v>0</v>
      </c>
      <c r="AU73" s="600" t="str">
        <f ca="1">+IF(AW$46&lt;=$I73,$T73, IF(AW$46=$I73+1, $F73-$Q73-$T73*($I73-1), ""))</f>
        <v/>
      </c>
      <c r="AV73" s="600"/>
      <c r="AW73" s="506">
        <f ca="1">IF(AI73="",0,IF(AW$46&gt;$I73,0,1))</f>
        <v>0</v>
      </c>
      <c r="AX73" s="600" t="str">
        <f ca="1">+IF(AZ$46&lt;=$I73,$T73, IF(AZ$46=$I73+1, $F73-$Q73-$T73*($I73-1), ""))</f>
        <v/>
      </c>
      <c r="AY73" s="600"/>
      <c r="AZ73" s="506">
        <f ca="1">IF(AL73="",0,IF(AZ$46&gt;$I73,0,1))</f>
        <v>0</v>
      </c>
      <c r="BA73" s="600" t="str">
        <f ca="1">+IF(BC$46&lt;=$I73,$T73, IF(BC$46=$I73+1, $F73-$Q73-$T73*($I73-1), ""))</f>
        <v/>
      </c>
      <c r="BB73" s="600"/>
      <c r="BC73" s="506">
        <f ca="1">IF(AO73="",0,IF(BC$46&gt;$I73,0,1))</f>
        <v>0</v>
      </c>
      <c r="BD73" s="600" t="str">
        <f ca="1">+IF(BF$46&lt;=$I73,$T73, IF(BF$46=$I73+1, $F73-$Q73-$T73*($I73-1), ""))</f>
        <v/>
      </c>
      <c r="BE73" s="600"/>
      <c r="BF73" s="506">
        <f ca="1">IF(AR73="",0,IF(BF$46&gt;$I73,0,1))</f>
        <v>0</v>
      </c>
      <c r="BG73" s="600" t="str">
        <f ca="1">+IF(BI$46&lt;=$I73,$T73, IF(BI$46=$I73+1, $F73-$Q73-$T73*($I73-1), ""))</f>
        <v/>
      </c>
      <c r="BH73" s="600"/>
      <c r="BI73" s="506">
        <f ca="1">IF(AU73="",0,IF(BI$46&gt;$I73,0,1))</f>
        <v>0</v>
      </c>
      <c r="BJ73" s="600" t="str">
        <f ca="1">+IF(BL$46&lt;=$I73,$T73, IF(BL$46=$I73+1, $F73-$Q73-$T73*($I73-1), ""))</f>
        <v/>
      </c>
      <c r="BK73" s="600"/>
      <c r="BL73" s="507">
        <f ca="1">IF(AX73="",0,IF(BL$46&gt;$I73,0,1))</f>
        <v>0</v>
      </c>
      <c r="BM73" s="600" t="str">
        <f ca="1">+IF(BO$46&lt;=$I73,$T73, IF(BO$46=$I73+1, $F73-$Q73-$T73*($I73-1), ""))</f>
        <v/>
      </c>
      <c r="BN73" s="600"/>
      <c r="BO73" s="507">
        <f ca="1">IF(BA73="",0,IF(BO$46&gt;$I73,0,1))</f>
        <v>0</v>
      </c>
      <c r="BP73" s="600" t="str">
        <f ca="1">+IF(BR$46&lt;=$I73,$T73, IF(BR$46=$I73+1, $F73-$Q73-$T73*($I73-1), ""))</f>
        <v/>
      </c>
      <c r="BQ73" s="600"/>
      <c r="BR73" s="507">
        <f ca="1">IF(BD73="",0,IF(BR$46&gt;$I73,0,1))</f>
        <v>0</v>
      </c>
      <c r="BS73" s="600" t="str">
        <f ca="1">+IF(BU$46&lt;=$I73,$T73, IF(BU$46=$I73+1, $F73-$Q73-$T73*($I73-1), ""))</f>
        <v/>
      </c>
      <c r="BT73" s="600"/>
      <c r="BU73" s="507">
        <f ca="1">IF(BG73="",0,IF(BU$46&gt;$I73,0,1))</f>
        <v>0</v>
      </c>
      <c r="BV73" s="600" t="str">
        <f ca="1">+IF(BX$46&lt;=$I73,$T73, IF(BX$46=$I73+1, $F73-$Q73-$T73*($I73-1), ""))</f>
        <v/>
      </c>
      <c r="BW73" s="600"/>
      <c r="BX73" s="507">
        <f ca="1">IF(BJ73="",0,IF(BX$46&gt;$I73,0,1))</f>
        <v>0</v>
      </c>
      <c r="BY73" s="600" t="str">
        <f ca="1">+IF(CA$46&lt;=$I73,$T73, IF(CA$46=$I73+1, $F73-$Q73-$T73*($I73-1), ""))</f>
        <v/>
      </c>
      <c r="BZ73" s="600"/>
      <c r="CA73" s="507">
        <f ca="1">IF(BM73="",0,IF(CA$46&gt;$I73,0,1))</f>
        <v>0</v>
      </c>
      <c r="CB73" s="600" t="str">
        <f ca="1">+IF(CD$46&lt;=$I73,$T73, IF(CD$46=$I73+1, $F73-$Q73-$T73*($I73-1), ""))</f>
        <v/>
      </c>
      <c r="CC73" s="600"/>
      <c r="CD73" s="507">
        <f ca="1">IF(BP73="",0,IF(CD$46&gt;$I73,0,1))</f>
        <v>0</v>
      </c>
      <c r="CE73" s="392">
        <f>$CJ$47</f>
        <v>0.2</v>
      </c>
      <c r="CF73" s="392"/>
      <c r="CG73" s="392"/>
      <c r="CH73" s="392"/>
      <c r="CI73" s="392"/>
      <c r="CJ73" s="392"/>
      <c r="CK73" s="392"/>
    </row>
    <row r="74" spans="1:89" ht="18.600000000000001" thickBot="1">
      <c r="A74" s="508"/>
      <c r="B74" s="508"/>
      <c r="C74" s="508"/>
      <c r="D74" s="509"/>
      <c r="E74" s="509"/>
      <c r="F74" s="510"/>
      <c r="G74" s="510"/>
      <c r="H74" s="510"/>
      <c r="I74" s="511"/>
      <c r="J74" s="511"/>
      <c r="K74" s="512"/>
      <c r="L74" s="512"/>
      <c r="M74" s="512"/>
      <c r="N74" s="512"/>
      <c r="O74" s="512"/>
      <c r="P74" s="512"/>
      <c r="Q74" s="512"/>
      <c r="R74" s="512"/>
      <c r="S74" s="505"/>
      <c r="T74" s="512"/>
      <c r="U74" s="512"/>
      <c r="V74" s="505"/>
      <c r="W74" s="512"/>
      <c r="X74" s="512"/>
      <c r="Y74" s="505"/>
      <c r="Z74" s="512"/>
      <c r="AA74" s="512"/>
      <c r="AB74" s="505"/>
      <c r="AC74" s="512"/>
      <c r="AD74" s="512"/>
      <c r="AE74" s="505"/>
      <c r="AF74" s="512"/>
      <c r="AG74" s="512"/>
      <c r="AH74" s="505"/>
      <c r="AI74" s="512"/>
      <c r="AJ74" s="512"/>
      <c r="AK74" s="505"/>
      <c r="AL74" s="512"/>
      <c r="AM74" s="512"/>
      <c r="AN74" s="505"/>
      <c r="AO74" s="512"/>
      <c r="AP74" s="512"/>
      <c r="AQ74" s="505"/>
      <c r="AR74" s="512"/>
      <c r="AS74" s="512"/>
      <c r="AT74" s="505"/>
      <c r="AU74" s="512"/>
      <c r="AV74" s="512"/>
      <c r="AW74" s="505"/>
      <c r="AX74" s="512"/>
      <c r="AY74" s="512"/>
      <c r="AZ74" s="505"/>
      <c r="BA74" s="512"/>
      <c r="BB74" s="512"/>
      <c r="BC74" s="505"/>
      <c r="BD74" s="512"/>
      <c r="BE74" s="512"/>
      <c r="BF74" s="505"/>
      <c r="BG74" s="512"/>
      <c r="BH74" s="512"/>
      <c r="BI74" s="505"/>
      <c r="BJ74" s="512"/>
      <c r="BK74" s="512"/>
      <c r="BL74" s="370"/>
      <c r="BM74" s="512"/>
      <c r="BN74" s="512"/>
      <c r="BO74" s="370"/>
      <c r="BP74" s="512"/>
      <c r="BQ74" s="512"/>
      <c r="BR74" s="370"/>
      <c r="BS74" s="512"/>
      <c r="BT74" s="512"/>
      <c r="BU74" s="370"/>
      <c r="BV74" s="512"/>
      <c r="BW74" s="512"/>
      <c r="BX74" s="370"/>
      <c r="BY74" s="512"/>
      <c r="BZ74" s="512"/>
      <c r="CA74" s="370"/>
      <c r="CB74" s="512"/>
      <c r="CC74" s="512"/>
      <c r="CD74" s="370"/>
      <c r="CE74" s="392"/>
      <c r="CF74" s="392"/>
      <c r="CG74" s="392"/>
      <c r="CH74" s="392"/>
      <c r="CI74" s="392"/>
      <c r="CJ74" s="392"/>
      <c r="CK74" s="392"/>
    </row>
    <row r="75" spans="1:89" ht="18.600000000000001" thickTop="1">
      <c r="A75" s="612" t="str">
        <f>IF(AND('Data Input'!$O30&gt;0,'Data Input'!$M30&gt;0)=TRUE,'Data Input'!$M30,"")</f>
        <v/>
      </c>
      <c r="B75" s="612"/>
      <c r="C75" s="612"/>
      <c r="D75" s="610" t="str">
        <f>IF(A75="","", 'Data Input'!O30)</f>
        <v/>
      </c>
      <c r="E75" s="610"/>
      <c r="F75" s="609" t="str">
        <f>IFERROR(CEILING(D75*$CJ$46+2*$CJ$45+$CJ$44*(D75-1),0.01),"")</f>
        <v/>
      </c>
      <c r="G75" s="609"/>
      <c r="H75" s="609"/>
      <c r="I75" s="611" t="str">
        <f ca="1">IFERROR(IF(CEILING((F75-($I$42/3*2))/$I$42, 1)=0,2,CEILING((F75-($I$42/3*2))/$I$42, 1)+1),"")</f>
        <v/>
      </c>
      <c r="J75" s="611"/>
      <c r="K75" s="600" t="str">
        <f>IFERROR(IF(VLOOKUP('Dimension Tables'!$B$26,'Dimension Tables'!$B$28:$AP$43,36,FALSE)="Si",SQRT(POWER($T75,2)+POWER(IF($BE$10&gt;0,$BE$13,$BE$12),2))-0.12,""),"")</f>
        <v/>
      </c>
      <c r="L75" s="600"/>
      <c r="M75" s="600"/>
      <c r="N75" s="600" t="str">
        <f>IFERROR(IF(VLOOKUP('Dimension Tables'!$B$26,'Dimension Tables'!$B$28:$AP$43,37,FALSE)="Si",SQRT(POWER(T75,2)+POWER(MAX($BE$13:$BI$15),2))-0.12,""),"")</f>
        <v/>
      </c>
      <c r="O75" s="600"/>
      <c r="P75" s="600"/>
      <c r="Q75" s="600" t="str">
        <f ca="1">IFERROR(ROUNDUP(IF((F75-(I75-1)*$I$42)/2&lt;CE75,CE75, (F75-(I75-1)*$I$42)/2),2),"")</f>
        <v/>
      </c>
      <c r="R75" s="600"/>
      <c r="S75" s="506">
        <f t="shared" si="0"/>
        <v>0</v>
      </c>
      <c r="T75" s="600" t="str">
        <f>IF(A75="","",(IF(Q75&gt;CE75,$I$42,(F75-(Q75*2))/(I75-1))))</f>
        <v/>
      </c>
      <c r="U75" s="600"/>
      <c r="V75" s="506">
        <f t="shared" si="1"/>
        <v>0</v>
      </c>
      <c r="W75" s="600" t="str">
        <f ca="1">+IF(Y$46&lt;=$I75,$T75, IF(Y$46=$I75+1, $F75-$Q75-$T75*($I75-1), ""))</f>
        <v/>
      </c>
      <c r="X75" s="600"/>
      <c r="Y75" s="506">
        <f t="shared" si="2"/>
        <v>0</v>
      </c>
      <c r="Z75" s="600" t="str">
        <f ca="1">+IF(AB$46&lt;=$I75,$T75, IF(AB$46=$I75+1, $F75-$Q75-$T75*($I75-1), ""))</f>
        <v/>
      </c>
      <c r="AA75" s="600"/>
      <c r="AB75" s="506">
        <f>IF($A75="",0,IF(AB$46&gt;$I75,0,1))</f>
        <v>0</v>
      </c>
      <c r="AC75" s="600" t="str">
        <f ca="1">+IF(AE$46&lt;=$I75,$T75, IF(AE$46=$I75+1, $F75-$Q75-$T75*($I75-1), ""))</f>
        <v/>
      </c>
      <c r="AD75" s="600"/>
      <c r="AE75" s="506">
        <f>IF($A75="",0,IF(AE$46&gt;$I75,0,1))</f>
        <v>0</v>
      </c>
      <c r="AF75" s="600" t="str">
        <f ca="1">+IF(AH$46&lt;=$I75,$T75, IF(AH$46=$I75+1, $F75-$Q75-$T75*($I75-1), ""))</f>
        <v/>
      </c>
      <c r="AG75" s="600"/>
      <c r="AH75" s="506">
        <f t="shared" si="3"/>
        <v>0</v>
      </c>
      <c r="AI75" s="600" t="str">
        <f ca="1">+IF(AK$46&lt;=$I75,$T75, IF(AK$46=$I75+1, $F75-$Q75-$T75*($I75-1), ""))</f>
        <v/>
      </c>
      <c r="AJ75" s="600"/>
      <c r="AK75" s="506">
        <f ca="1">IF(W75="",0,IF(AK$46&gt;$I75,0,1))</f>
        <v>0</v>
      </c>
      <c r="AL75" s="600" t="str">
        <f ca="1">+IF(AN$46&lt;=$I75,$T75, IF(AN$46=$I75+1, $F75-$Q75-$T75*($I75-1), ""))</f>
        <v/>
      </c>
      <c r="AM75" s="600"/>
      <c r="AN75" s="506">
        <f ca="1">IF(Z75="",0,IF(AN$46&gt;$I75,0,1))</f>
        <v>0</v>
      </c>
      <c r="AO75" s="600" t="str">
        <f ca="1">+IF(AQ$46&lt;=$I75,$T75, IF(AQ$46=$I75+1, $F75-$Q75-$T75*($I75-1), ""))</f>
        <v/>
      </c>
      <c r="AP75" s="600"/>
      <c r="AQ75" s="506">
        <f ca="1">IF(AC75="",0,IF(AQ$46&gt;$I75,0,1))</f>
        <v>0</v>
      </c>
      <c r="AR75" s="600" t="str">
        <f ca="1">+IF(AT$46&lt;=$I75,$T75, IF(AT$46=$I75+1, $F75-$Q75-$T75*($I75-1), ""))</f>
        <v/>
      </c>
      <c r="AS75" s="600"/>
      <c r="AT75" s="506">
        <f ca="1">IF(AF75="",0,IF(AT$46&gt;$I75,0,1))</f>
        <v>0</v>
      </c>
      <c r="AU75" s="600" t="str">
        <f ca="1">+IF(AW$46&lt;=$I75,$T75, IF(AW$46=$I75+1, $F75-$Q75-$T75*($I75-1), ""))</f>
        <v/>
      </c>
      <c r="AV75" s="600"/>
      <c r="AW75" s="506">
        <f ca="1">IF(AI75="",0,IF(AW$46&gt;$I75,0,1))</f>
        <v>0</v>
      </c>
      <c r="AX75" s="600" t="str">
        <f ca="1">+IF(AZ$46&lt;=$I75,$T75, IF(AZ$46=$I75+1, $F75-$Q75-$T75*($I75-1), ""))</f>
        <v/>
      </c>
      <c r="AY75" s="600"/>
      <c r="AZ75" s="506">
        <f ca="1">IF(AL75="",0,IF(AZ$46&gt;$I75,0,1))</f>
        <v>0</v>
      </c>
      <c r="BA75" s="600" t="str">
        <f ca="1">+IF(BC$46&lt;=$I75,$T75, IF(BC$46=$I75+1, $F75-$Q75-$T75*($I75-1), ""))</f>
        <v/>
      </c>
      <c r="BB75" s="600"/>
      <c r="BC75" s="506">
        <f ca="1">IF(AO75="",0,IF(BC$46&gt;$I75,0,1))</f>
        <v>0</v>
      </c>
      <c r="BD75" s="600" t="str">
        <f ca="1">+IF(BF$46&lt;=$I75,$T75, IF(BF$46=$I75+1, $F75-$Q75-$T75*($I75-1), ""))</f>
        <v/>
      </c>
      <c r="BE75" s="600"/>
      <c r="BF75" s="506">
        <f ca="1">IF(AR75="",0,IF(BF$46&gt;$I75,0,1))</f>
        <v>0</v>
      </c>
      <c r="BG75" s="600" t="str">
        <f ca="1">+IF(BI$46&lt;=$I75,$T75, IF(BI$46=$I75+1, $F75-$Q75-$T75*($I75-1), ""))</f>
        <v/>
      </c>
      <c r="BH75" s="600"/>
      <c r="BI75" s="506">
        <f ca="1">IF(AU75="",0,IF(BI$46&gt;$I75,0,1))</f>
        <v>0</v>
      </c>
      <c r="BJ75" s="600" t="str">
        <f ca="1">+IF(BL$46&lt;=$I75,$T75, IF(BL$46=$I75+1, $F75-$Q75-$T75*($I75-1), ""))</f>
        <v/>
      </c>
      <c r="BK75" s="600"/>
      <c r="BL75" s="507">
        <f ca="1">IF(AX75="",0,IF(BL$46&gt;$I75,0,1))</f>
        <v>0</v>
      </c>
      <c r="BM75" s="600" t="str">
        <f ca="1">+IF(BO$46&lt;=$I75,$T75, IF(BO$46=$I75+1, $F75-$Q75-$T75*($I75-1), ""))</f>
        <v/>
      </c>
      <c r="BN75" s="600"/>
      <c r="BO75" s="507">
        <f ca="1">IF(BA75="",0,IF(BO$46&gt;$I75,0,1))</f>
        <v>0</v>
      </c>
      <c r="BP75" s="600" t="str">
        <f ca="1">+IF(BR$46&lt;=$I75,$T75, IF(BR$46=$I75+1, $F75-$Q75-$T75*($I75-1), ""))</f>
        <v/>
      </c>
      <c r="BQ75" s="600"/>
      <c r="BR75" s="507">
        <f ca="1">IF(BD75="",0,IF(BR$46&gt;$I75,0,1))</f>
        <v>0</v>
      </c>
      <c r="BS75" s="600" t="str">
        <f ca="1">+IF(BU$46&lt;=$I75,$T75, IF(BU$46=$I75+1, $F75-$Q75-$T75*($I75-1), ""))</f>
        <v/>
      </c>
      <c r="BT75" s="600"/>
      <c r="BU75" s="507">
        <f ca="1">IF(BG75="",0,IF(BU$46&gt;$I75,0,1))</f>
        <v>0</v>
      </c>
      <c r="BV75" s="600" t="str">
        <f ca="1">+IF(BX$46&lt;=$I75,$T75, IF(BX$46=$I75+1, $F75-$Q75-$T75*($I75-1), ""))</f>
        <v/>
      </c>
      <c r="BW75" s="600"/>
      <c r="BX75" s="507">
        <f ca="1">IF(BJ75="",0,IF(BX$46&gt;$I75,0,1))</f>
        <v>0</v>
      </c>
      <c r="BY75" s="600" t="str">
        <f ca="1">+IF(CA$46&lt;=$I75,$T75, IF(CA$46=$I75+1, $F75-$Q75-$T75*($I75-1), ""))</f>
        <v/>
      </c>
      <c r="BZ75" s="600"/>
      <c r="CA75" s="507">
        <f ca="1">IF(BM75="",0,IF(CA$46&gt;$I75,0,1))</f>
        <v>0</v>
      </c>
      <c r="CB75" s="600" t="str">
        <f ca="1">+IF(CD$46&lt;=$I75,$T75, IF(CD$46=$I75+1, $F75-$Q75-$T75*($I75-1), ""))</f>
        <v/>
      </c>
      <c r="CC75" s="600"/>
      <c r="CD75" s="507">
        <f ca="1">IF(BP75="",0,IF(CD$46&gt;$I75,0,1))</f>
        <v>0</v>
      </c>
      <c r="CE75" s="392">
        <f>$CJ$47</f>
        <v>0.2</v>
      </c>
      <c r="CF75" s="392"/>
      <c r="CG75" s="392"/>
      <c r="CH75" s="392"/>
      <c r="CI75" s="392"/>
      <c r="CJ75" s="392"/>
      <c r="CK75" s="392"/>
    </row>
    <row r="76" spans="1:89" ht="18.600000000000001" thickBot="1">
      <c r="A76" s="508"/>
      <c r="B76" s="508"/>
      <c r="C76" s="508"/>
      <c r="D76" s="509"/>
      <c r="E76" s="509"/>
      <c r="F76" s="510"/>
      <c r="G76" s="510"/>
      <c r="H76" s="510"/>
      <c r="I76" s="511"/>
      <c r="J76" s="511"/>
      <c r="K76" s="512"/>
      <c r="L76" s="512"/>
      <c r="M76" s="512"/>
      <c r="N76" s="512"/>
      <c r="O76" s="512"/>
      <c r="P76" s="512"/>
      <c r="Q76" s="512"/>
      <c r="R76" s="512"/>
      <c r="S76" s="505"/>
      <c r="T76" s="512"/>
      <c r="U76" s="512"/>
      <c r="V76" s="505"/>
      <c r="W76" s="512"/>
      <c r="X76" s="512"/>
      <c r="Y76" s="505"/>
      <c r="Z76" s="512"/>
      <c r="AA76" s="512"/>
      <c r="AB76" s="505"/>
      <c r="AC76" s="512"/>
      <c r="AD76" s="512"/>
      <c r="AE76" s="505"/>
      <c r="AF76" s="512"/>
      <c r="AG76" s="512"/>
      <c r="AH76" s="505"/>
      <c r="AI76" s="512"/>
      <c r="AJ76" s="512"/>
      <c r="AK76" s="505"/>
      <c r="AL76" s="512"/>
      <c r="AM76" s="512"/>
      <c r="AN76" s="505"/>
      <c r="AO76" s="512"/>
      <c r="AP76" s="512"/>
      <c r="AQ76" s="505"/>
      <c r="AR76" s="512"/>
      <c r="AS76" s="512"/>
      <c r="AT76" s="505"/>
      <c r="AU76" s="512"/>
      <c r="AV76" s="512"/>
      <c r="AW76" s="505"/>
      <c r="AX76" s="512"/>
      <c r="AY76" s="512"/>
      <c r="AZ76" s="505"/>
      <c r="BA76" s="512"/>
      <c r="BB76" s="512"/>
      <c r="BC76" s="505"/>
      <c r="BD76" s="512"/>
      <c r="BE76" s="512"/>
      <c r="BF76" s="505"/>
      <c r="BG76" s="512"/>
      <c r="BH76" s="512"/>
      <c r="BI76" s="505"/>
      <c r="BJ76" s="512"/>
      <c r="BK76" s="512"/>
      <c r="BL76" s="370"/>
      <c r="BM76" s="512"/>
      <c r="BN76" s="512"/>
      <c r="BO76" s="370"/>
      <c r="BP76" s="512"/>
      <c r="BQ76" s="512"/>
      <c r="BR76" s="370"/>
      <c r="BS76" s="512"/>
      <c r="BT76" s="512"/>
      <c r="BU76" s="370"/>
      <c r="BV76" s="512"/>
      <c r="BW76" s="512"/>
      <c r="BX76" s="370"/>
      <c r="BY76" s="512"/>
      <c r="BZ76" s="512"/>
      <c r="CA76" s="370"/>
      <c r="CB76" s="512"/>
      <c r="CC76" s="512"/>
      <c r="CD76" s="370"/>
      <c r="CE76" s="392"/>
      <c r="CF76" s="392"/>
      <c r="CG76" s="392"/>
      <c r="CH76" s="392"/>
      <c r="CI76" s="392"/>
      <c r="CJ76" s="392"/>
      <c r="CK76" s="392"/>
    </row>
    <row r="77" spans="1:89" ht="18.600000000000001" thickTop="1">
      <c r="A77" s="612" t="str">
        <f>IF(AND('Data Input'!$O31&gt;0,'Data Input'!$M31&gt;0)=TRUE,'Data Input'!$M31,"")</f>
        <v/>
      </c>
      <c r="B77" s="612"/>
      <c r="C77" s="612"/>
      <c r="D77" s="610" t="str">
        <f>IF(A77="","", 'Data Input'!O31)</f>
        <v/>
      </c>
      <c r="E77" s="610"/>
      <c r="F77" s="609" t="str">
        <f>IFERROR(CEILING(D77*$CJ$46+2*$CJ$45+$CJ$44*(D77-1),0.01),"")</f>
        <v/>
      </c>
      <c r="G77" s="609"/>
      <c r="H77" s="609"/>
      <c r="I77" s="611" t="str">
        <f ca="1">IFERROR(IF(CEILING((F77-($I$42/3*2))/$I$42, 1)=0,2,CEILING((F77-($I$42/3*2))/$I$42, 1)+1),"")</f>
        <v/>
      </c>
      <c r="J77" s="611"/>
      <c r="K77" s="600" t="str">
        <f>IFERROR(IF(VLOOKUP('Dimension Tables'!$B$26,'Dimension Tables'!$B$28:$AP$43,36,FALSE)="Si",SQRT(POWER($T77,2)+POWER(IF($BE$10&gt;0,$BE$13,$BE$12),2))-0.12,""),"")</f>
        <v/>
      </c>
      <c r="L77" s="600"/>
      <c r="M77" s="600"/>
      <c r="N77" s="600" t="str">
        <f>IFERROR(IF(VLOOKUP('Dimension Tables'!$B$26,'Dimension Tables'!$B$28:$AP$43,37,FALSE)="Si",SQRT(POWER(T77,2)+POWER(MAX($BE$13:$BI$15),2))-0.12,""),"")</f>
        <v/>
      </c>
      <c r="O77" s="600"/>
      <c r="P77" s="600"/>
      <c r="Q77" s="600" t="str">
        <f ca="1">IFERROR(ROUNDUP(IF((F77-(I77-1)*$I$42)/2&lt;CE77,CE77, (F77-(I77-1)*$I$42)/2),2),"")</f>
        <v/>
      </c>
      <c r="R77" s="600"/>
      <c r="S77" s="506">
        <f t="shared" si="0"/>
        <v>0</v>
      </c>
      <c r="T77" s="600" t="str">
        <f>IF(A77="","",(IF(Q77&gt;CE77,$I$42,(F77-(Q77*2))/(I77-1))))</f>
        <v/>
      </c>
      <c r="U77" s="600"/>
      <c r="V77" s="506">
        <f t="shared" si="1"/>
        <v>0</v>
      </c>
      <c r="W77" s="600" t="str">
        <f ca="1">+IF(Y$46&lt;=$I77,$T77, IF(Y$46=$I77+1, $F77-$Q77-$T77*($I77-1), ""))</f>
        <v/>
      </c>
      <c r="X77" s="600"/>
      <c r="Y77" s="506">
        <f t="shared" si="2"/>
        <v>0</v>
      </c>
      <c r="Z77" s="600" t="str">
        <f ca="1">+IF(AB$46&lt;=$I77,$T77, IF(AB$46=$I77+1, $F77-$Q77-$T77*($I77-1), ""))</f>
        <v/>
      </c>
      <c r="AA77" s="600"/>
      <c r="AB77" s="506">
        <f>IF($A77="",0,IF(AB$46&gt;$I77,0,1))</f>
        <v>0</v>
      </c>
      <c r="AC77" s="600" t="str">
        <f ca="1">+IF(AE$46&lt;=$I77,$T77, IF(AE$46=$I77+1, $F77-$Q77-$T77*($I77-1), ""))</f>
        <v/>
      </c>
      <c r="AD77" s="600"/>
      <c r="AE77" s="506">
        <f>IF($A77="",0,IF(AE$46&gt;$I77,0,1))</f>
        <v>0</v>
      </c>
      <c r="AF77" s="600" t="str">
        <f ca="1">+IF(AH$46&lt;=$I77,$T77, IF(AH$46=$I77+1, $F77-$Q77-$T77*($I77-1), ""))</f>
        <v/>
      </c>
      <c r="AG77" s="600"/>
      <c r="AH77" s="506">
        <f t="shared" ref="AH77:AH85" si="4">IF(T77="",0,IF(AH$46&gt;$I77,0,1))</f>
        <v>0</v>
      </c>
      <c r="AI77" s="600" t="str">
        <f ca="1">+IF(AK$46&lt;=$I77,$T77, IF(AK$46=$I77+1, $F77-$Q77-$T77*($I77-1), ""))</f>
        <v/>
      </c>
      <c r="AJ77" s="600"/>
      <c r="AK77" s="506">
        <f ca="1">IF(W77="",0,IF(AK$46&gt;$I77,0,1))</f>
        <v>0</v>
      </c>
      <c r="AL77" s="600" t="str">
        <f ca="1">+IF(AN$46&lt;=$I77,$T77, IF(AN$46=$I77+1, $F77-$Q77-$T77*($I77-1), ""))</f>
        <v/>
      </c>
      <c r="AM77" s="600"/>
      <c r="AN77" s="506">
        <f ca="1">IF(Z77="",0,IF(AN$46&gt;$I77,0,1))</f>
        <v>0</v>
      </c>
      <c r="AO77" s="600" t="str">
        <f ca="1">+IF(AQ$46&lt;=$I77,$T77, IF(AQ$46=$I77+1, $F77-$Q77-$T77*($I77-1), ""))</f>
        <v/>
      </c>
      <c r="AP77" s="600"/>
      <c r="AQ77" s="506">
        <f ca="1">IF(AC77="",0,IF(AQ$46&gt;$I77,0,1))</f>
        <v>0</v>
      </c>
      <c r="AR77" s="600" t="str">
        <f ca="1">+IF(AT$46&lt;=$I77,$T77, IF(AT$46=$I77+1, $F77-$Q77-$T77*($I77-1), ""))</f>
        <v/>
      </c>
      <c r="AS77" s="600"/>
      <c r="AT77" s="506">
        <f ca="1">IF(AF77="",0,IF(AT$46&gt;$I77,0,1))</f>
        <v>0</v>
      </c>
      <c r="AU77" s="600" t="str">
        <f ca="1">+IF(AW$46&lt;=$I77,$T77, IF(AW$46=$I77+1, $F77-$Q77-$T77*($I77-1), ""))</f>
        <v/>
      </c>
      <c r="AV77" s="600"/>
      <c r="AW77" s="506">
        <f ca="1">IF(AI77="",0,IF(AW$46&gt;$I77,0,1))</f>
        <v>0</v>
      </c>
      <c r="AX77" s="600" t="str">
        <f ca="1">+IF(AZ$46&lt;=$I77,$T77, IF(AZ$46=$I77+1, $F77-$Q77-$T77*($I77-1), ""))</f>
        <v/>
      </c>
      <c r="AY77" s="600"/>
      <c r="AZ77" s="506">
        <f ca="1">IF(AL77="",0,IF(AZ$46&gt;$I77,0,1))</f>
        <v>0</v>
      </c>
      <c r="BA77" s="600" t="str">
        <f ca="1">+IF(BC$46&lt;=$I77,$T77, IF(BC$46=$I77+1, $F77-$Q77-$T77*($I77-1), ""))</f>
        <v/>
      </c>
      <c r="BB77" s="600"/>
      <c r="BC77" s="506">
        <f ca="1">IF(AO77="",0,IF(BC$46&gt;$I77,0,1))</f>
        <v>0</v>
      </c>
      <c r="BD77" s="600" t="str">
        <f ca="1">+IF(BF$46&lt;=$I77,$T77, IF(BF$46=$I77+1, $F77-$Q77-$T77*($I77-1), ""))</f>
        <v/>
      </c>
      <c r="BE77" s="600"/>
      <c r="BF77" s="506">
        <f ca="1">IF(AR77="",0,IF(BF$46&gt;$I77,0,1))</f>
        <v>0</v>
      </c>
      <c r="BG77" s="600" t="str">
        <f ca="1">+IF(BI$46&lt;=$I77,$T77, IF(BI$46=$I77+1, $F77-$Q77-$T77*($I77-1), ""))</f>
        <v/>
      </c>
      <c r="BH77" s="600"/>
      <c r="BI77" s="506">
        <f ca="1">IF(AU77="",0,IF(BI$46&gt;$I77,0,1))</f>
        <v>0</v>
      </c>
      <c r="BJ77" s="600" t="str">
        <f ca="1">+IF(BL$46&lt;=$I77,$T77, IF(BL$46=$I77+1, $F77-$Q77-$T77*($I77-1), ""))</f>
        <v/>
      </c>
      <c r="BK77" s="600"/>
      <c r="BL77" s="507">
        <f ca="1">IF(AX77="",0,IF(BL$46&gt;$I77,0,1))</f>
        <v>0</v>
      </c>
      <c r="BM77" s="600" t="str">
        <f ca="1">+IF(BO$46&lt;=$I77,$T77, IF(BO$46=$I77+1, $F77-$Q77-$T77*($I77-1), ""))</f>
        <v/>
      </c>
      <c r="BN77" s="600"/>
      <c r="BO77" s="507">
        <f ca="1">IF(BA77="",0,IF(BO$46&gt;$I77,0,1))</f>
        <v>0</v>
      </c>
      <c r="BP77" s="600" t="str">
        <f ca="1">+IF(BR$46&lt;=$I77,$T77, IF(BR$46=$I77+1, $F77-$Q77-$T77*($I77-1), ""))</f>
        <v/>
      </c>
      <c r="BQ77" s="600"/>
      <c r="BR77" s="507">
        <f ca="1">IF(BD77="",0,IF(BR$46&gt;$I77,0,1))</f>
        <v>0</v>
      </c>
      <c r="BS77" s="600" t="str">
        <f ca="1">+IF(BU$46&lt;=$I77,$T77, IF(BU$46=$I77+1, $F77-$Q77-$T77*($I77-1), ""))</f>
        <v/>
      </c>
      <c r="BT77" s="600"/>
      <c r="BU77" s="507">
        <f ca="1">IF(BG77="",0,IF(BU$46&gt;$I77,0,1))</f>
        <v>0</v>
      </c>
      <c r="BV77" s="600" t="str">
        <f ca="1">+IF(BX$46&lt;=$I77,$T77, IF(BX$46=$I77+1, $F77-$Q77-$T77*($I77-1), ""))</f>
        <v/>
      </c>
      <c r="BW77" s="600"/>
      <c r="BX77" s="507">
        <f ca="1">IF(BJ77="",0,IF(BX$46&gt;$I77,0,1))</f>
        <v>0</v>
      </c>
      <c r="BY77" s="600" t="str">
        <f ca="1">+IF(CA$46&lt;=$I77,$T77, IF(CA$46=$I77+1, $F77-$Q77-$T77*($I77-1), ""))</f>
        <v/>
      </c>
      <c r="BZ77" s="600"/>
      <c r="CA77" s="507">
        <f ca="1">IF(BM77="",0,IF(CA$46&gt;$I77,0,1))</f>
        <v>0</v>
      </c>
      <c r="CB77" s="600" t="str">
        <f ca="1">+IF(CD$46&lt;=$I77,$T77, IF(CD$46=$I77+1, $F77-$Q77-$T77*($I77-1), ""))</f>
        <v/>
      </c>
      <c r="CC77" s="600"/>
      <c r="CD77" s="507">
        <f ca="1">IF(BP77="",0,IF(CD$46&gt;$I77,0,1))</f>
        <v>0</v>
      </c>
      <c r="CE77" s="392">
        <f>$CJ$47</f>
        <v>0.2</v>
      </c>
      <c r="CF77" s="392"/>
      <c r="CG77" s="392"/>
      <c r="CH77" s="392"/>
      <c r="CI77" s="392"/>
      <c r="CJ77" s="392"/>
      <c r="CK77" s="392"/>
    </row>
    <row r="78" spans="1:89" ht="18.600000000000001" thickBot="1">
      <c r="A78" s="508"/>
      <c r="B78" s="508"/>
      <c r="C78" s="508"/>
      <c r="D78" s="509"/>
      <c r="E78" s="509"/>
      <c r="F78" s="510"/>
      <c r="G78" s="510"/>
      <c r="H78" s="510"/>
      <c r="I78" s="511"/>
      <c r="J78" s="511"/>
      <c r="K78" s="512"/>
      <c r="L78" s="512"/>
      <c r="M78" s="512"/>
      <c r="N78" s="512"/>
      <c r="O78" s="512"/>
      <c r="P78" s="512"/>
      <c r="Q78" s="512"/>
      <c r="R78" s="512"/>
      <c r="S78" s="505"/>
      <c r="T78" s="512"/>
      <c r="U78" s="512"/>
      <c r="V78" s="505"/>
      <c r="W78" s="512"/>
      <c r="X78" s="512"/>
      <c r="Y78" s="505"/>
      <c r="Z78" s="512"/>
      <c r="AA78" s="512"/>
      <c r="AB78" s="505"/>
      <c r="AC78" s="512"/>
      <c r="AD78" s="512"/>
      <c r="AE78" s="505"/>
      <c r="AF78" s="512"/>
      <c r="AG78" s="512"/>
      <c r="AH78" s="505"/>
      <c r="AI78" s="512"/>
      <c r="AJ78" s="512"/>
      <c r="AK78" s="505"/>
      <c r="AL78" s="512"/>
      <c r="AM78" s="512"/>
      <c r="AN78" s="505"/>
      <c r="AO78" s="512"/>
      <c r="AP78" s="512"/>
      <c r="AQ78" s="505"/>
      <c r="AR78" s="512"/>
      <c r="AS78" s="512"/>
      <c r="AT78" s="505"/>
      <c r="AU78" s="512"/>
      <c r="AV78" s="512"/>
      <c r="AW78" s="505"/>
      <c r="AX78" s="512"/>
      <c r="AY78" s="512"/>
      <c r="AZ78" s="505"/>
      <c r="BA78" s="512"/>
      <c r="BB78" s="512"/>
      <c r="BC78" s="505"/>
      <c r="BD78" s="512"/>
      <c r="BE78" s="512"/>
      <c r="BF78" s="505"/>
      <c r="BG78" s="512"/>
      <c r="BH78" s="512"/>
      <c r="BI78" s="505"/>
      <c r="BJ78" s="512"/>
      <c r="BK78" s="512"/>
      <c r="BL78" s="370"/>
      <c r="BM78" s="512"/>
      <c r="BN78" s="512"/>
      <c r="BO78" s="370"/>
      <c r="BP78" s="512"/>
      <c r="BQ78" s="512"/>
      <c r="BR78" s="370"/>
      <c r="BS78" s="512"/>
      <c r="BT78" s="512"/>
      <c r="BU78" s="370"/>
      <c r="BV78" s="512"/>
      <c r="BW78" s="512"/>
      <c r="BX78" s="370"/>
      <c r="BY78" s="512"/>
      <c r="BZ78" s="512"/>
      <c r="CA78" s="370"/>
      <c r="CB78" s="512"/>
      <c r="CC78" s="512"/>
      <c r="CD78" s="370"/>
      <c r="CE78" s="392"/>
      <c r="CF78" s="392"/>
      <c r="CG78" s="392"/>
      <c r="CH78" s="392"/>
      <c r="CI78" s="392"/>
      <c r="CJ78" s="392"/>
      <c r="CK78" s="392"/>
    </row>
    <row r="79" spans="1:89" ht="18.600000000000001" thickTop="1">
      <c r="A79" s="612" t="str">
        <f>IF(AND('Data Input'!$O32&gt;0,'Data Input'!$M32&gt;0)=TRUE,'Data Input'!$M32,"")</f>
        <v/>
      </c>
      <c r="B79" s="612"/>
      <c r="C79" s="612"/>
      <c r="D79" s="610" t="str">
        <f>IF(A79="","", 'Data Input'!O32)</f>
        <v/>
      </c>
      <c r="E79" s="610"/>
      <c r="F79" s="609" t="str">
        <f>IFERROR(CEILING(D79*$CJ$46+2*$CJ$45+$CJ$44*(D79-1),0.01),"")</f>
        <v/>
      </c>
      <c r="G79" s="609"/>
      <c r="H79" s="609"/>
      <c r="I79" s="611" t="str">
        <f ca="1">IFERROR(IF(CEILING((F79-($I$42/3*2))/$I$42, 1)=0,2,CEILING((F79-($I$42/3*2))/$I$42, 1)+1),"")</f>
        <v/>
      </c>
      <c r="J79" s="611"/>
      <c r="K79" s="600" t="str">
        <f>IFERROR(IF(VLOOKUP('Dimension Tables'!$B$26,'Dimension Tables'!$B$28:$AP$43,36,FALSE)="Si",SQRT(POWER($T79,2)+POWER(IF($BE$10&gt;0,$BE$13,$BE$12),2))-0.12,""),"")</f>
        <v/>
      </c>
      <c r="L79" s="600"/>
      <c r="M79" s="600"/>
      <c r="N79" s="600" t="str">
        <f>IFERROR(IF(VLOOKUP('Dimension Tables'!$B$26,'Dimension Tables'!$B$28:$AP$43,37,FALSE)="Si",SQRT(POWER(T79,2)+POWER(MAX($BE$13:$BI$15),2))-0.12,""),"")</f>
        <v/>
      </c>
      <c r="O79" s="600"/>
      <c r="P79" s="600"/>
      <c r="Q79" s="600" t="str">
        <f ca="1">IFERROR(ROUNDUP(IF((F79-(I79-1)*$I$42)/2&lt;CE79,CE79, (F79-(I79-1)*$I$42)/2),2),"")</f>
        <v/>
      </c>
      <c r="R79" s="600"/>
      <c r="S79" s="506">
        <f t="shared" si="0"/>
        <v>0</v>
      </c>
      <c r="T79" s="600" t="str">
        <f>IF(A79="","",(IF(Q79&gt;CE79,$I$42,(F79-(Q79*2))/(I79-1))))</f>
        <v/>
      </c>
      <c r="U79" s="600"/>
      <c r="V79" s="506">
        <f t="shared" si="1"/>
        <v>0</v>
      </c>
      <c r="W79" s="600" t="str">
        <f ca="1">+IF(Y$46&lt;=$I79,$T79, IF(Y$46=$I79+1, $F79-$Q79-$T79*($I79-1), ""))</f>
        <v/>
      </c>
      <c r="X79" s="600"/>
      <c r="Y79" s="506">
        <f t="shared" si="2"/>
        <v>0</v>
      </c>
      <c r="Z79" s="600" t="str">
        <f ca="1">+IF(AB$46&lt;=$I79,$T79, IF(AB$46=$I79+1, $F79-$Q79-$T79*($I79-1), ""))</f>
        <v/>
      </c>
      <c r="AA79" s="600"/>
      <c r="AB79" s="506">
        <f>IF($A79="",0,IF(AB$46&gt;$I79,0,1))</f>
        <v>0</v>
      </c>
      <c r="AC79" s="600" t="str">
        <f ca="1">+IF(AE$46&lt;=$I79,$T79, IF(AE$46=$I79+1, $F79-$Q79-$T79*($I79-1), ""))</f>
        <v/>
      </c>
      <c r="AD79" s="600"/>
      <c r="AE79" s="506">
        <f>IF($A79="",0,IF(AE$46&gt;$I79,0,1))</f>
        <v>0</v>
      </c>
      <c r="AF79" s="600" t="str">
        <f ca="1">+IF(AH$46&lt;=$I79,$T79, IF(AH$46=$I79+1, $F79-$Q79-$T79*($I79-1), ""))</f>
        <v/>
      </c>
      <c r="AG79" s="600"/>
      <c r="AH79" s="506">
        <f t="shared" si="4"/>
        <v>0</v>
      </c>
      <c r="AI79" s="600" t="str">
        <f ca="1">+IF(AK$46&lt;=$I79,$T79, IF(AK$46=$I79+1, $F79-$Q79-$T79*($I79-1), ""))</f>
        <v/>
      </c>
      <c r="AJ79" s="600"/>
      <c r="AK79" s="506">
        <f ca="1">IF(W79="",0,IF(AK$46&gt;$I79,0,1))</f>
        <v>0</v>
      </c>
      <c r="AL79" s="600" t="str">
        <f ca="1">+IF(AN$46&lt;=$I79,$T79, IF(AN$46=$I79+1, $F79-$Q79-$T79*($I79-1), ""))</f>
        <v/>
      </c>
      <c r="AM79" s="600"/>
      <c r="AN79" s="506">
        <f ca="1">IF(Z79="",0,IF(AN$46&gt;$I79,0,1))</f>
        <v>0</v>
      </c>
      <c r="AO79" s="600" t="str">
        <f ca="1">+IF(AQ$46&lt;=$I79,$T79, IF(AQ$46=$I79+1, $F79-$Q79-$T79*($I79-1), ""))</f>
        <v/>
      </c>
      <c r="AP79" s="600"/>
      <c r="AQ79" s="506">
        <f ca="1">IF(AC79="",0,IF(AQ$46&gt;$I79,0,1))</f>
        <v>0</v>
      </c>
      <c r="AR79" s="600" t="str">
        <f ca="1">+IF(AT$46&lt;=$I79,$T79, IF(AT$46=$I79+1, $F79-$Q79-$T79*($I79-1), ""))</f>
        <v/>
      </c>
      <c r="AS79" s="600"/>
      <c r="AT79" s="506">
        <f ca="1">IF(AF79="",0,IF(AT$46&gt;$I79,0,1))</f>
        <v>0</v>
      </c>
      <c r="AU79" s="600" t="str">
        <f ca="1">+IF(AW$46&lt;=$I79,$T79, IF(AW$46=$I79+1, $F79-$Q79-$T79*($I79-1), ""))</f>
        <v/>
      </c>
      <c r="AV79" s="600"/>
      <c r="AW79" s="506">
        <f ca="1">IF(AI79="",0,IF(AW$46&gt;$I79,0,1))</f>
        <v>0</v>
      </c>
      <c r="AX79" s="600" t="str">
        <f ca="1">+IF(AZ$46&lt;=$I79,$T79, IF(AZ$46=$I79+1, $F79-$Q79-$T79*($I79-1), ""))</f>
        <v/>
      </c>
      <c r="AY79" s="600"/>
      <c r="AZ79" s="506">
        <f ca="1">IF(AL79="",0,IF(AZ$46&gt;$I79,0,1))</f>
        <v>0</v>
      </c>
      <c r="BA79" s="600" t="str">
        <f ca="1">+IF(BC$46&lt;=$I79,$T79, IF(BC$46=$I79+1, $F79-$Q79-$T79*($I79-1), ""))</f>
        <v/>
      </c>
      <c r="BB79" s="600"/>
      <c r="BC79" s="506">
        <f ca="1">IF(AO79="",0,IF(BC$46&gt;$I79,0,1))</f>
        <v>0</v>
      </c>
      <c r="BD79" s="600" t="str">
        <f ca="1">+IF(BF$46&lt;=$I79,$T79, IF(BF$46=$I79+1, $F79-$Q79-$T79*($I79-1), ""))</f>
        <v/>
      </c>
      <c r="BE79" s="600"/>
      <c r="BF79" s="506">
        <f ca="1">IF(AR79="",0,IF(BF$46&gt;$I79,0,1))</f>
        <v>0</v>
      </c>
      <c r="BG79" s="600" t="str">
        <f ca="1">+IF(BI$46&lt;=$I79,$T79, IF(BI$46=$I79+1, $F79-$Q79-$T79*($I79-1), ""))</f>
        <v/>
      </c>
      <c r="BH79" s="600"/>
      <c r="BI79" s="506">
        <f ca="1">IF(AU79="",0,IF(BI$46&gt;$I79,0,1))</f>
        <v>0</v>
      </c>
      <c r="BJ79" s="600" t="str">
        <f ca="1">+IF(BL$46&lt;=$I79,$T79, IF(BL$46=$I79+1, $F79-$Q79-$T79*($I79-1), ""))</f>
        <v/>
      </c>
      <c r="BK79" s="600"/>
      <c r="BL79" s="507">
        <f ca="1">IF(AX79="",0,IF(BL$46&gt;$I79,0,1))</f>
        <v>0</v>
      </c>
      <c r="BM79" s="600" t="str">
        <f ca="1">+IF(BO$46&lt;=$I79,$T79, IF(BO$46=$I79+1, $F79-$Q79-$T79*($I79-1), ""))</f>
        <v/>
      </c>
      <c r="BN79" s="600"/>
      <c r="BO79" s="507">
        <f ca="1">IF(BA79="",0,IF(BO$46&gt;$I79,0,1))</f>
        <v>0</v>
      </c>
      <c r="BP79" s="600" t="str">
        <f ca="1">+IF(BR$46&lt;=$I79,$T79, IF(BR$46=$I79+1, $F79-$Q79-$T79*($I79-1), ""))</f>
        <v/>
      </c>
      <c r="BQ79" s="600"/>
      <c r="BR79" s="507">
        <f ca="1">IF(BD79="",0,IF(BR$46&gt;$I79,0,1))</f>
        <v>0</v>
      </c>
      <c r="BS79" s="600" t="str">
        <f ca="1">+IF(BU$46&lt;=$I79,$T79, IF(BU$46=$I79+1, $F79-$Q79-$T79*($I79-1), ""))</f>
        <v/>
      </c>
      <c r="BT79" s="600"/>
      <c r="BU79" s="507">
        <f ca="1">IF(BG79="",0,IF(BU$46&gt;$I79,0,1))</f>
        <v>0</v>
      </c>
      <c r="BV79" s="600" t="str">
        <f ca="1">+IF(BX$46&lt;=$I79,$T79, IF(BX$46=$I79+1, $F79-$Q79-$T79*($I79-1), ""))</f>
        <v/>
      </c>
      <c r="BW79" s="600"/>
      <c r="BX79" s="507">
        <f ca="1">IF(BJ79="",0,IF(BX$46&gt;$I79,0,1))</f>
        <v>0</v>
      </c>
      <c r="BY79" s="600" t="str">
        <f ca="1">+IF(CA$46&lt;=$I79,$T79, IF(CA$46=$I79+1, $F79-$Q79-$T79*($I79-1), ""))</f>
        <v/>
      </c>
      <c r="BZ79" s="600"/>
      <c r="CA79" s="507">
        <f ca="1">IF(BM79="",0,IF(CA$46&gt;$I79,0,1))</f>
        <v>0</v>
      </c>
      <c r="CB79" s="600" t="str">
        <f ca="1">+IF(CD$46&lt;=$I79,$T79, IF(CD$46=$I79+1, $F79-$Q79-$T79*($I79-1), ""))</f>
        <v/>
      </c>
      <c r="CC79" s="600"/>
      <c r="CD79" s="507">
        <f ca="1">IF(BP79="",0,IF(CD$46&gt;$I79,0,1))</f>
        <v>0</v>
      </c>
      <c r="CE79" s="392">
        <f>$CJ$47</f>
        <v>0.2</v>
      </c>
      <c r="CF79" s="392"/>
      <c r="CG79" s="392"/>
      <c r="CH79" s="392"/>
      <c r="CI79" s="392"/>
      <c r="CJ79" s="392"/>
      <c r="CK79" s="392"/>
    </row>
    <row r="80" spans="1:89" ht="18.600000000000001" thickBot="1">
      <c r="A80" s="508"/>
      <c r="B80" s="508"/>
      <c r="C80" s="508"/>
      <c r="D80" s="509"/>
      <c r="E80" s="509"/>
      <c r="F80" s="510"/>
      <c r="G80" s="510"/>
      <c r="H80" s="510"/>
      <c r="I80" s="511"/>
      <c r="J80" s="511"/>
      <c r="K80" s="512"/>
      <c r="L80" s="512"/>
      <c r="M80" s="512"/>
      <c r="N80" s="512"/>
      <c r="O80" s="512"/>
      <c r="P80" s="512"/>
      <c r="Q80" s="512"/>
      <c r="R80" s="512"/>
      <c r="S80" s="505"/>
      <c r="T80" s="512"/>
      <c r="U80" s="512"/>
      <c r="V80" s="505"/>
      <c r="W80" s="512"/>
      <c r="X80" s="512"/>
      <c r="Y80" s="505"/>
      <c r="Z80" s="512"/>
      <c r="AA80" s="512"/>
      <c r="AB80" s="505"/>
      <c r="AC80" s="512"/>
      <c r="AD80" s="512"/>
      <c r="AE80" s="505"/>
      <c r="AF80" s="512"/>
      <c r="AG80" s="512"/>
      <c r="AH80" s="505"/>
      <c r="AI80" s="512"/>
      <c r="AJ80" s="512"/>
      <c r="AK80" s="505"/>
      <c r="AL80" s="512"/>
      <c r="AM80" s="512"/>
      <c r="AN80" s="505"/>
      <c r="AO80" s="512"/>
      <c r="AP80" s="512"/>
      <c r="AQ80" s="505"/>
      <c r="AR80" s="512"/>
      <c r="AS80" s="512"/>
      <c r="AT80" s="505"/>
      <c r="AU80" s="512"/>
      <c r="AV80" s="512"/>
      <c r="AW80" s="505"/>
      <c r="AX80" s="512"/>
      <c r="AY80" s="512"/>
      <c r="AZ80" s="505"/>
      <c r="BA80" s="512"/>
      <c r="BB80" s="512"/>
      <c r="BC80" s="505"/>
      <c r="BD80" s="512"/>
      <c r="BE80" s="512"/>
      <c r="BF80" s="505"/>
      <c r="BG80" s="512"/>
      <c r="BH80" s="512"/>
      <c r="BI80" s="505"/>
      <c r="BJ80" s="512"/>
      <c r="BK80" s="512"/>
      <c r="BL80" s="370"/>
      <c r="BM80" s="512"/>
      <c r="BN80" s="512"/>
      <c r="BO80" s="370"/>
      <c r="BP80" s="512"/>
      <c r="BQ80" s="512"/>
      <c r="BR80" s="370"/>
      <c r="BS80" s="512"/>
      <c r="BT80" s="512"/>
      <c r="BU80" s="370"/>
      <c r="BV80" s="512"/>
      <c r="BW80" s="512"/>
      <c r="BX80" s="370"/>
      <c r="BY80" s="512"/>
      <c r="BZ80" s="512"/>
      <c r="CA80" s="370"/>
      <c r="CB80" s="512"/>
      <c r="CC80" s="512"/>
      <c r="CD80" s="370"/>
      <c r="CE80" s="392"/>
      <c r="CF80" s="392"/>
      <c r="CG80" s="392"/>
      <c r="CH80" s="392"/>
      <c r="CI80" s="392"/>
      <c r="CJ80" s="392"/>
      <c r="CK80" s="392"/>
    </row>
    <row r="81" spans="1:89" ht="18.600000000000001" thickTop="1">
      <c r="A81" s="612" t="str">
        <f>IF(AND('Data Input'!$O33&gt;0,'Data Input'!$M33&gt;0)=TRUE,'Data Input'!$M33,"")</f>
        <v/>
      </c>
      <c r="B81" s="612"/>
      <c r="C81" s="612"/>
      <c r="D81" s="610" t="str">
        <f>IF(A81="","", 'Data Input'!O33)</f>
        <v/>
      </c>
      <c r="E81" s="610"/>
      <c r="F81" s="609" t="str">
        <f>IFERROR(CEILING(D81*$CJ$46+2*$CJ$45+$CJ$44*(D81-1),0.01),"")</f>
        <v/>
      </c>
      <c r="G81" s="609"/>
      <c r="H81" s="609"/>
      <c r="I81" s="611" t="str">
        <f ca="1">IFERROR(IF(CEILING((F81-($I$42/3*2))/$I$42, 1)=0,2,CEILING((F81-($I$42/3*2))/$I$42, 1)+1),"")</f>
        <v/>
      </c>
      <c r="J81" s="611"/>
      <c r="K81" s="600" t="str">
        <f>IFERROR(IF(VLOOKUP('Dimension Tables'!$B$26,'Dimension Tables'!$B$28:$AP$43,36,FALSE)="Si",SQRT(POWER($T81,2)+POWER(IF($BE$10&gt;0,$BE$13,$BE$12),2))-0.12,""),"")</f>
        <v/>
      </c>
      <c r="L81" s="600"/>
      <c r="M81" s="600"/>
      <c r="N81" s="600" t="str">
        <f>IFERROR(IF(VLOOKUP('Dimension Tables'!$B$26,'Dimension Tables'!$B$28:$AP$43,37,FALSE)="Si",SQRT(POWER(T81,2)+POWER(MAX($BE$13:$BI$15),2))-0.12,""),"")</f>
        <v/>
      </c>
      <c r="O81" s="600"/>
      <c r="P81" s="600"/>
      <c r="Q81" s="600" t="str">
        <f ca="1">IFERROR(ROUNDUP(IF((F81-(I81-1)*$I$42)/2&lt;CE81,CE81, (F81-(I81-1)*$I$42)/2),2),"")</f>
        <v/>
      </c>
      <c r="R81" s="600"/>
      <c r="S81" s="506">
        <f t="shared" si="0"/>
        <v>0</v>
      </c>
      <c r="T81" s="600" t="str">
        <f>IF(A81="","",(IF(Q81&gt;CE81,$I$42,(F81-(Q81*2))/(I81-1))))</f>
        <v/>
      </c>
      <c r="U81" s="600"/>
      <c r="V81" s="506">
        <f t="shared" si="1"/>
        <v>0</v>
      </c>
      <c r="W81" s="600" t="str">
        <f ca="1">+IF(Y$46&lt;=$I81,$T81, IF(Y$46=$I81+1, $F81-$Q81-$T81*($I81-1), ""))</f>
        <v/>
      </c>
      <c r="X81" s="600"/>
      <c r="Y81" s="506">
        <f t="shared" si="2"/>
        <v>0</v>
      </c>
      <c r="Z81" s="600" t="str">
        <f ca="1">+IF(AB$46&lt;=$I81,$T81, IF(AB$46=$I81+1, $F81-$Q81-$T81*($I81-1), ""))</f>
        <v/>
      </c>
      <c r="AA81" s="600"/>
      <c r="AB81" s="506">
        <f>IF($A81="",0,IF(AB$46&gt;$I81,0,1))</f>
        <v>0</v>
      </c>
      <c r="AC81" s="600" t="str">
        <f ca="1">+IF(AE$46&lt;=$I81,$T81, IF(AE$46=$I81+1, $F81-$Q81-$T81*($I81-1), ""))</f>
        <v/>
      </c>
      <c r="AD81" s="600"/>
      <c r="AE81" s="506">
        <f>IF($A81="",0,IF(AE$46&gt;$I81,0,1))</f>
        <v>0</v>
      </c>
      <c r="AF81" s="600" t="str">
        <f ca="1">+IF(AH$46&lt;=$I81,$T81, IF(AH$46=$I81+1, $F81-$Q81-$T81*($I81-1), ""))</f>
        <v/>
      </c>
      <c r="AG81" s="600"/>
      <c r="AH81" s="506">
        <f t="shared" si="4"/>
        <v>0</v>
      </c>
      <c r="AI81" s="600" t="str">
        <f ca="1">+IF(AK$46&lt;=$I81,$T81, IF(AK$46=$I81+1, $F81-$Q81-$T81*($I81-1), ""))</f>
        <v/>
      </c>
      <c r="AJ81" s="600"/>
      <c r="AK81" s="506">
        <f ca="1">IF(W81="",0,IF(AK$46&gt;$I81,0,1))</f>
        <v>0</v>
      </c>
      <c r="AL81" s="600" t="str">
        <f ca="1">+IF(AN$46&lt;=$I81,$T81, IF(AN$46=$I81+1, $F81-$Q81-$T81*($I81-1), ""))</f>
        <v/>
      </c>
      <c r="AM81" s="600"/>
      <c r="AN81" s="506">
        <f ca="1">IF(Z81="",0,IF(AN$46&gt;$I81,0,1))</f>
        <v>0</v>
      </c>
      <c r="AO81" s="600" t="str">
        <f ca="1">+IF(AQ$46&lt;=$I81,$T81, IF(AQ$46=$I81+1, $F81-$Q81-$T81*($I81-1), ""))</f>
        <v/>
      </c>
      <c r="AP81" s="600"/>
      <c r="AQ81" s="506">
        <f ca="1">IF(AC81="",0,IF(AQ$46&gt;$I81,0,1))</f>
        <v>0</v>
      </c>
      <c r="AR81" s="600" t="str">
        <f ca="1">+IF(AT$46&lt;=$I81,$T81, IF(AT$46=$I81+1, $F81-$Q81-$T81*($I81-1), ""))</f>
        <v/>
      </c>
      <c r="AS81" s="600"/>
      <c r="AT81" s="506">
        <f ca="1">IF(AF81="",0,IF(AT$46&gt;$I81,0,1))</f>
        <v>0</v>
      </c>
      <c r="AU81" s="600" t="str">
        <f ca="1">+IF(AW$46&lt;=$I81,$T81, IF(AW$46=$I81+1, $F81-$Q81-$T81*($I81-1), ""))</f>
        <v/>
      </c>
      <c r="AV81" s="600"/>
      <c r="AW81" s="506">
        <f ca="1">IF(AI81="",0,IF(AW$46&gt;$I81,0,1))</f>
        <v>0</v>
      </c>
      <c r="AX81" s="600" t="str">
        <f ca="1">+IF(AZ$46&lt;=$I81,$T81, IF(AZ$46=$I81+1, $F81-$Q81-$T81*($I81-1), ""))</f>
        <v/>
      </c>
      <c r="AY81" s="600"/>
      <c r="AZ81" s="506">
        <f ca="1">IF(AL81="",0,IF(AZ$46&gt;$I81,0,1))</f>
        <v>0</v>
      </c>
      <c r="BA81" s="600" t="str">
        <f ca="1">+IF(BC$46&lt;=$I81,$T81, IF(BC$46=$I81+1, $F81-$Q81-$T81*($I81-1), ""))</f>
        <v/>
      </c>
      <c r="BB81" s="600"/>
      <c r="BC81" s="506">
        <f ca="1">IF(AO81="",0,IF(BC$46&gt;$I81,0,1))</f>
        <v>0</v>
      </c>
      <c r="BD81" s="600" t="str">
        <f ca="1">+IF(BF$46&lt;=$I81,$T81, IF(BF$46=$I81+1, $F81-$Q81-$T81*($I81-1), ""))</f>
        <v/>
      </c>
      <c r="BE81" s="600"/>
      <c r="BF81" s="506">
        <f ca="1">IF(AR81="",0,IF(BF$46&gt;$I81,0,1))</f>
        <v>0</v>
      </c>
      <c r="BG81" s="600" t="str">
        <f ca="1">+IF(BI$46&lt;=$I81,$T81, IF(BI$46=$I81+1, $F81-$Q81-$T81*($I81-1), ""))</f>
        <v/>
      </c>
      <c r="BH81" s="600"/>
      <c r="BI81" s="506">
        <f ca="1">IF(AU81="",0,IF(BI$46&gt;$I81,0,1))</f>
        <v>0</v>
      </c>
      <c r="BJ81" s="600" t="str">
        <f ca="1">+IF(BL$46&lt;=$I81,$T81, IF(BL$46=$I81+1, $F81-$Q81-$T81*($I81-1), ""))</f>
        <v/>
      </c>
      <c r="BK81" s="600"/>
      <c r="BL81" s="507">
        <f ca="1">IF(AX81="",0,IF(BL$46&gt;$I81,0,1))</f>
        <v>0</v>
      </c>
      <c r="BM81" s="600" t="str">
        <f ca="1">+IF(BO$46&lt;=$I81,$T81, IF(BO$46=$I81+1, $F81-$Q81-$T81*($I81-1), ""))</f>
        <v/>
      </c>
      <c r="BN81" s="600"/>
      <c r="BO81" s="507">
        <f ca="1">IF(BA81="",0,IF(BO$46&gt;$I81,0,1))</f>
        <v>0</v>
      </c>
      <c r="BP81" s="600" t="str">
        <f ca="1">+IF(BR$46&lt;=$I81,$T81, IF(BR$46=$I81+1, $F81-$Q81-$T81*($I81-1), ""))</f>
        <v/>
      </c>
      <c r="BQ81" s="600"/>
      <c r="BR81" s="507">
        <f ca="1">IF(BD81="",0,IF(BR$46&gt;$I81,0,1))</f>
        <v>0</v>
      </c>
      <c r="BS81" s="600" t="str">
        <f ca="1">+IF(BU$46&lt;=$I81,$T81, IF(BU$46=$I81+1, $F81-$Q81-$T81*($I81-1), ""))</f>
        <v/>
      </c>
      <c r="BT81" s="600"/>
      <c r="BU81" s="507">
        <f ca="1">IF(BG81="",0,IF(BU$46&gt;$I81,0,1))</f>
        <v>0</v>
      </c>
      <c r="BV81" s="600" t="str">
        <f ca="1">+IF(BX$46&lt;=$I81,$T81, IF(BX$46=$I81+1, $F81-$Q81-$T81*($I81-1), ""))</f>
        <v/>
      </c>
      <c r="BW81" s="600"/>
      <c r="BX81" s="507">
        <f ca="1">IF(BJ81="",0,IF(BX$46&gt;$I81,0,1))</f>
        <v>0</v>
      </c>
      <c r="BY81" s="600" t="str">
        <f ca="1">+IF(CA$46&lt;=$I81,$T81, IF(CA$46=$I81+1, $F81-$Q81-$T81*($I81-1), ""))</f>
        <v/>
      </c>
      <c r="BZ81" s="600"/>
      <c r="CA81" s="507">
        <f ca="1">IF(BM81="",0,IF(CA$46&gt;$I81,0,1))</f>
        <v>0</v>
      </c>
      <c r="CB81" s="600" t="str">
        <f ca="1">+IF(CD$46&lt;=$I81,$T81, IF(CD$46=$I81+1, $F81-$Q81-$T81*($I81-1), ""))</f>
        <v/>
      </c>
      <c r="CC81" s="600"/>
      <c r="CD81" s="507">
        <f ca="1">IF(BP81="",0,IF(CD$46&gt;$I81,0,1))</f>
        <v>0</v>
      </c>
      <c r="CE81" s="392">
        <f>$CJ$47</f>
        <v>0.2</v>
      </c>
      <c r="CF81" s="392"/>
      <c r="CG81" s="392"/>
      <c r="CH81" s="392"/>
      <c r="CI81" s="392"/>
      <c r="CJ81" s="392"/>
      <c r="CK81" s="392"/>
    </row>
    <row r="82" spans="1:89" ht="18.600000000000001" thickBot="1">
      <c r="A82" s="508"/>
      <c r="B82" s="508"/>
      <c r="C82" s="508"/>
      <c r="D82" s="509"/>
      <c r="E82" s="509"/>
      <c r="F82" s="510"/>
      <c r="G82" s="510"/>
      <c r="H82" s="510"/>
      <c r="I82" s="511"/>
      <c r="J82" s="511"/>
      <c r="K82" s="512"/>
      <c r="L82" s="512"/>
      <c r="M82" s="512"/>
      <c r="N82" s="512"/>
      <c r="O82" s="512"/>
      <c r="P82" s="512"/>
      <c r="Q82" s="512"/>
      <c r="R82" s="512"/>
      <c r="S82" s="505"/>
      <c r="T82" s="512"/>
      <c r="U82" s="512"/>
      <c r="V82" s="505"/>
      <c r="W82" s="512"/>
      <c r="X82" s="512"/>
      <c r="Y82" s="505"/>
      <c r="Z82" s="512"/>
      <c r="AA82" s="512"/>
      <c r="AB82" s="505"/>
      <c r="AC82" s="512"/>
      <c r="AD82" s="512"/>
      <c r="AE82" s="505"/>
      <c r="AF82" s="512"/>
      <c r="AG82" s="512"/>
      <c r="AH82" s="505"/>
      <c r="AI82" s="512"/>
      <c r="AJ82" s="512"/>
      <c r="AK82" s="505"/>
      <c r="AL82" s="512"/>
      <c r="AM82" s="512"/>
      <c r="AN82" s="505"/>
      <c r="AO82" s="512"/>
      <c r="AP82" s="512"/>
      <c r="AQ82" s="505"/>
      <c r="AR82" s="512"/>
      <c r="AS82" s="512"/>
      <c r="AT82" s="505"/>
      <c r="AU82" s="512"/>
      <c r="AV82" s="512"/>
      <c r="AW82" s="505"/>
      <c r="AX82" s="512"/>
      <c r="AY82" s="512"/>
      <c r="AZ82" s="505"/>
      <c r="BA82" s="512"/>
      <c r="BB82" s="512"/>
      <c r="BC82" s="505"/>
      <c r="BD82" s="512"/>
      <c r="BE82" s="512"/>
      <c r="BF82" s="505"/>
      <c r="BG82" s="512"/>
      <c r="BH82" s="512"/>
      <c r="BI82" s="505"/>
      <c r="BJ82" s="512"/>
      <c r="BK82" s="512"/>
      <c r="BL82" s="370"/>
      <c r="BM82" s="512"/>
      <c r="BN82" s="512"/>
      <c r="BO82" s="370"/>
      <c r="BP82" s="512"/>
      <c r="BQ82" s="512"/>
      <c r="BR82" s="370"/>
      <c r="BS82" s="512"/>
      <c r="BT82" s="512"/>
      <c r="BU82" s="370"/>
      <c r="BV82" s="512"/>
      <c r="BW82" s="512"/>
      <c r="BX82" s="370"/>
      <c r="BY82" s="512"/>
      <c r="BZ82" s="512"/>
      <c r="CA82" s="370"/>
      <c r="CB82" s="512"/>
      <c r="CC82" s="512"/>
      <c r="CD82" s="370"/>
      <c r="CE82" s="392"/>
      <c r="CF82" s="392"/>
      <c r="CG82" s="392"/>
      <c r="CH82" s="392"/>
      <c r="CI82" s="392"/>
      <c r="CJ82" s="392"/>
      <c r="CK82" s="392"/>
    </row>
    <row r="83" spans="1:89" ht="18.600000000000001" thickTop="1">
      <c r="A83" s="612" t="str">
        <f>IF(AND('Data Input'!$O34&gt;0,'Data Input'!$M34&gt;0)=TRUE,'Data Input'!$M34,"")</f>
        <v/>
      </c>
      <c r="B83" s="612"/>
      <c r="C83" s="612"/>
      <c r="D83" s="610" t="str">
        <f>IF(A83="","", 'Data Input'!O34)</f>
        <v/>
      </c>
      <c r="E83" s="610"/>
      <c r="F83" s="609" t="str">
        <f>IFERROR(CEILING(D83*$CJ$46+2*$CJ$45+$CJ$44*(D83-1),0.01),"")</f>
        <v/>
      </c>
      <c r="G83" s="609"/>
      <c r="H83" s="609"/>
      <c r="I83" s="611" t="str">
        <f ca="1">IFERROR(IF(CEILING((F83-($I$42/3*2))/$I$42, 1)=0,2,CEILING((F83-($I$42/3*2))/$I$42, 1)+1),"")</f>
        <v/>
      </c>
      <c r="J83" s="611"/>
      <c r="K83" s="600" t="str">
        <f>IFERROR(IF(VLOOKUP('Dimension Tables'!$B$26,'Dimension Tables'!$B$28:$AP$43,36,FALSE)="Si",SQRT(POWER($T83,2)+POWER(IF($BE$10&gt;0,$BE$13,$BE$12),2))-0.12,""),"")</f>
        <v/>
      </c>
      <c r="L83" s="600"/>
      <c r="M83" s="600"/>
      <c r="N83" s="600" t="str">
        <f>IFERROR(IF(VLOOKUP('Dimension Tables'!$B$26,'Dimension Tables'!$B$28:$AP$43,37,FALSE)="Si",SQRT(POWER(T83,2)+POWER(MAX($BE$13:$BI$15),2))-0.12,""),"")</f>
        <v/>
      </c>
      <c r="O83" s="600"/>
      <c r="P83" s="600"/>
      <c r="Q83" s="600" t="str">
        <f ca="1">IFERROR(ROUNDUP(IF((F83-(I83-1)*$I$42)/2&lt;CE83,CE83, (F83-(I83-1)*$I$42)/2),2),"")</f>
        <v/>
      </c>
      <c r="R83" s="600"/>
      <c r="S83" s="506">
        <f t="shared" si="0"/>
        <v>0</v>
      </c>
      <c r="T83" s="600" t="str">
        <f>IF(A83="","",(IF(Q83&gt;CE83,$I$42,(F83-(Q83*2))/(I83-1))))</f>
        <v/>
      </c>
      <c r="U83" s="600"/>
      <c r="V83" s="506">
        <f t="shared" si="1"/>
        <v>0</v>
      </c>
      <c r="W83" s="600" t="str">
        <f ca="1">+IF(Y$46&lt;=$I83,$T83, IF(Y$46=$I83+1, $F83-$Q83-$T83*($I83-1), ""))</f>
        <v/>
      </c>
      <c r="X83" s="600"/>
      <c r="Y83" s="506">
        <f t="shared" si="2"/>
        <v>0</v>
      </c>
      <c r="Z83" s="600" t="str">
        <f ca="1">+IF(AB$46&lt;=$I83,$T83, IF(AB$46=$I83+1, $F83-$Q83-$T83*($I83-1), ""))</f>
        <v/>
      </c>
      <c r="AA83" s="600"/>
      <c r="AB83" s="506">
        <f>IF($A83="",0,IF(AB$46&gt;$I83,0,1))</f>
        <v>0</v>
      </c>
      <c r="AC83" s="600" t="str">
        <f ca="1">+IF(AE$46&lt;=$I83,$T83, IF(AE$46=$I83+1, $F83-$Q83-$T83*($I83-1), ""))</f>
        <v/>
      </c>
      <c r="AD83" s="600"/>
      <c r="AE83" s="506">
        <f>IF($A83="",0,IF(AE$46&gt;$I83,0,1))</f>
        <v>0</v>
      </c>
      <c r="AF83" s="600" t="str">
        <f ca="1">+IF(AH$46&lt;=$I83,$T83, IF(AH$46=$I83+1, $F83-$Q83-$T83*($I83-1), ""))</f>
        <v/>
      </c>
      <c r="AG83" s="600"/>
      <c r="AH83" s="506">
        <f t="shared" si="4"/>
        <v>0</v>
      </c>
      <c r="AI83" s="600" t="str">
        <f ca="1">+IF(AK$46&lt;=$I83,$T83, IF(AK$46=$I83+1, $F83-$Q83-$T83*($I83-1), ""))</f>
        <v/>
      </c>
      <c r="AJ83" s="600"/>
      <c r="AK83" s="506">
        <f ca="1">IF(W83="",0,IF(AK$46&gt;$I83,0,1))</f>
        <v>0</v>
      </c>
      <c r="AL83" s="600" t="str">
        <f ca="1">+IF(AN$46&lt;=$I83,$T83, IF(AN$46=$I83+1, $F83-$Q83-$T83*($I83-1), ""))</f>
        <v/>
      </c>
      <c r="AM83" s="600"/>
      <c r="AN83" s="506">
        <f ca="1">IF(Z83="",0,IF(AN$46&gt;$I83,0,1))</f>
        <v>0</v>
      </c>
      <c r="AO83" s="600" t="str">
        <f ca="1">+IF(AQ$46&lt;=$I83,$T83, IF(AQ$46=$I83+1, $F83-$Q83-$T83*($I83-1), ""))</f>
        <v/>
      </c>
      <c r="AP83" s="600"/>
      <c r="AQ83" s="506">
        <f ca="1">IF(AC83="",0,IF(AQ$46&gt;$I83,0,1))</f>
        <v>0</v>
      </c>
      <c r="AR83" s="600" t="str">
        <f ca="1">+IF(AT$46&lt;=$I83,$T83, IF(AT$46=$I83+1, $F83-$Q83-$T83*($I83-1), ""))</f>
        <v/>
      </c>
      <c r="AS83" s="600"/>
      <c r="AT83" s="506">
        <f ca="1">IF(AF83="",0,IF(AT$46&gt;$I83,0,1))</f>
        <v>0</v>
      </c>
      <c r="AU83" s="600" t="str">
        <f ca="1">+IF(AW$46&lt;=$I83,$T83, IF(AW$46=$I83+1, $F83-$Q83-$T83*($I83-1), ""))</f>
        <v/>
      </c>
      <c r="AV83" s="600"/>
      <c r="AW83" s="506">
        <f ca="1">IF(AI83="",0,IF(AW$46&gt;$I83,0,1))</f>
        <v>0</v>
      </c>
      <c r="AX83" s="600" t="str">
        <f ca="1">+IF(AZ$46&lt;=$I83,$T83, IF(AZ$46=$I83+1, $F83-$Q83-$T83*($I83-1), ""))</f>
        <v/>
      </c>
      <c r="AY83" s="600"/>
      <c r="AZ83" s="506">
        <f ca="1">IF(AL83="",0,IF(AZ$46&gt;$I83,0,1))</f>
        <v>0</v>
      </c>
      <c r="BA83" s="600" t="str">
        <f ca="1">+IF(BC$46&lt;=$I83,$T83, IF(BC$46=$I83+1, $F83-$Q83-$T83*($I83-1), ""))</f>
        <v/>
      </c>
      <c r="BB83" s="600"/>
      <c r="BC83" s="506">
        <f ca="1">IF(AO83="",0,IF(BC$46&gt;$I83,0,1))</f>
        <v>0</v>
      </c>
      <c r="BD83" s="600" t="str">
        <f ca="1">+IF(BF$46&lt;=$I83,$T83, IF(BF$46=$I83+1, $F83-$Q83-$T83*($I83-1), ""))</f>
        <v/>
      </c>
      <c r="BE83" s="600"/>
      <c r="BF83" s="506">
        <f ca="1">IF(AR83="",0,IF(BF$46&gt;$I83,0,1))</f>
        <v>0</v>
      </c>
      <c r="BG83" s="600" t="str">
        <f ca="1">+IF(BI$46&lt;=$I83,$T83, IF(BI$46=$I83+1, $F83-$Q83-$T83*($I83-1), ""))</f>
        <v/>
      </c>
      <c r="BH83" s="600"/>
      <c r="BI83" s="506">
        <f ca="1">IF(AU83="",0,IF(BI$46&gt;$I83,0,1))</f>
        <v>0</v>
      </c>
      <c r="BJ83" s="600" t="str">
        <f ca="1">+IF(BL$46&lt;=$I83,$T83, IF(BL$46=$I83+1, $F83-$Q83-$T83*($I83-1), ""))</f>
        <v/>
      </c>
      <c r="BK83" s="600"/>
      <c r="BL83" s="507">
        <f ca="1">IF(AX83="",0,IF(BL$46&gt;$I83,0,1))</f>
        <v>0</v>
      </c>
      <c r="BM83" s="600" t="str">
        <f ca="1">+IF(BO$46&lt;=$I83,$T83, IF(BO$46=$I83+1, $F83-$Q83-$T83*($I83-1), ""))</f>
        <v/>
      </c>
      <c r="BN83" s="600"/>
      <c r="BO83" s="507">
        <f ca="1">IF(BA83="",0,IF(BO$46&gt;$I83,0,1))</f>
        <v>0</v>
      </c>
      <c r="BP83" s="600" t="str">
        <f ca="1">+IF(BR$46&lt;=$I83,$T83, IF(BR$46=$I83+1, $F83-$Q83-$T83*($I83-1), ""))</f>
        <v/>
      </c>
      <c r="BQ83" s="600"/>
      <c r="BR83" s="507">
        <f ca="1">IF(BD83="",0,IF(BR$46&gt;$I83,0,1))</f>
        <v>0</v>
      </c>
      <c r="BS83" s="600" t="str">
        <f ca="1">+IF(BU$46&lt;=$I83,$T83, IF(BU$46=$I83+1, $F83-$Q83-$T83*($I83-1), ""))</f>
        <v/>
      </c>
      <c r="BT83" s="600"/>
      <c r="BU83" s="507">
        <f ca="1">IF(BG83="",0,IF(BU$46&gt;$I83,0,1))</f>
        <v>0</v>
      </c>
      <c r="BV83" s="600" t="str">
        <f ca="1">+IF(BX$46&lt;=$I83,$T83, IF(BX$46=$I83+1, $F83-$Q83-$T83*($I83-1), ""))</f>
        <v/>
      </c>
      <c r="BW83" s="600"/>
      <c r="BX83" s="507">
        <f ca="1">IF(BJ83="",0,IF(BX$46&gt;$I83,0,1))</f>
        <v>0</v>
      </c>
      <c r="BY83" s="600" t="str">
        <f ca="1">+IF(CA$46&lt;=$I83,$T83, IF(CA$46=$I83+1, $F83-$Q83-$T83*($I83-1), ""))</f>
        <v/>
      </c>
      <c r="BZ83" s="600"/>
      <c r="CA83" s="507">
        <f ca="1">IF(BM83="",0,IF(CA$46&gt;$I83,0,1))</f>
        <v>0</v>
      </c>
      <c r="CB83" s="600" t="str">
        <f ca="1">+IF(CD$46&lt;=$I83,$T83, IF(CD$46=$I83+1, $F83-$Q83-$T83*($I83-1), ""))</f>
        <v/>
      </c>
      <c r="CC83" s="600"/>
      <c r="CD83" s="507">
        <f ca="1">IF(BP83="",0,IF(CD$46&gt;$I83,0,1))</f>
        <v>0</v>
      </c>
      <c r="CE83" s="392">
        <f>$CJ$47</f>
        <v>0.2</v>
      </c>
      <c r="CF83" s="392"/>
      <c r="CG83" s="392"/>
      <c r="CH83" s="392"/>
      <c r="CI83" s="392"/>
      <c r="CJ83" s="392"/>
      <c r="CK83" s="392"/>
    </row>
    <row r="84" spans="1:89" ht="18.600000000000001" thickBot="1">
      <c r="A84" s="508"/>
      <c r="B84" s="508"/>
      <c r="C84" s="508"/>
      <c r="D84" s="509"/>
      <c r="E84" s="509"/>
      <c r="F84" s="510"/>
      <c r="G84" s="510"/>
      <c r="H84" s="510"/>
      <c r="I84" s="511"/>
      <c r="J84" s="511"/>
      <c r="K84" s="512"/>
      <c r="L84" s="512"/>
      <c r="M84" s="512"/>
      <c r="N84" s="512"/>
      <c r="O84" s="512"/>
      <c r="P84" s="512"/>
      <c r="Q84" s="512"/>
      <c r="R84" s="512"/>
      <c r="S84" s="505"/>
      <c r="T84" s="512"/>
      <c r="U84" s="512"/>
      <c r="V84" s="505"/>
      <c r="W84" s="512"/>
      <c r="X84" s="512"/>
      <c r="Y84" s="505"/>
      <c r="Z84" s="512"/>
      <c r="AA84" s="512"/>
      <c r="AB84" s="505"/>
      <c r="AC84" s="512"/>
      <c r="AD84" s="512"/>
      <c r="AE84" s="505"/>
      <c r="AF84" s="512"/>
      <c r="AG84" s="512"/>
      <c r="AH84" s="505"/>
      <c r="AI84" s="512"/>
      <c r="AJ84" s="512"/>
      <c r="AK84" s="505"/>
      <c r="AL84" s="512"/>
      <c r="AM84" s="512"/>
      <c r="AN84" s="505"/>
      <c r="AO84" s="512"/>
      <c r="AP84" s="512"/>
      <c r="AQ84" s="505"/>
      <c r="AR84" s="512"/>
      <c r="AS84" s="512"/>
      <c r="AT84" s="505"/>
      <c r="AU84" s="512"/>
      <c r="AV84" s="512"/>
      <c r="AW84" s="505"/>
      <c r="AX84" s="512"/>
      <c r="AY84" s="512"/>
      <c r="AZ84" s="505"/>
      <c r="BA84" s="512"/>
      <c r="BB84" s="512"/>
      <c r="BC84" s="505"/>
      <c r="BD84" s="512"/>
      <c r="BE84" s="512"/>
      <c r="BF84" s="505"/>
      <c r="BG84" s="512"/>
      <c r="BH84" s="512"/>
      <c r="BI84" s="505"/>
      <c r="BJ84" s="512"/>
      <c r="BK84" s="512"/>
      <c r="BL84" s="370"/>
      <c r="BM84" s="512"/>
      <c r="BN84" s="512"/>
      <c r="BO84" s="370"/>
      <c r="BP84" s="512"/>
      <c r="BQ84" s="512"/>
      <c r="BR84" s="370"/>
      <c r="BS84" s="512"/>
      <c r="BT84" s="512"/>
      <c r="BU84" s="370"/>
      <c r="BV84" s="512"/>
      <c r="BW84" s="512"/>
      <c r="BX84" s="370"/>
      <c r="BY84" s="512"/>
      <c r="BZ84" s="512"/>
      <c r="CA84" s="370"/>
      <c r="CB84" s="512"/>
      <c r="CC84" s="512"/>
      <c r="CD84" s="370"/>
      <c r="CE84" s="392"/>
      <c r="CF84" s="392"/>
      <c r="CG84" s="392"/>
      <c r="CH84" s="392"/>
      <c r="CI84" s="392"/>
      <c r="CJ84" s="392"/>
      <c r="CK84" s="392"/>
    </row>
    <row r="85" spans="1:89" ht="18.600000000000001" thickTop="1">
      <c r="A85" s="612" t="str">
        <f>IF(AND('Data Input'!$O35&gt;0,'Data Input'!$M35&gt;0)=TRUE,'Data Input'!$M35,"")</f>
        <v/>
      </c>
      <c r="B85" s="612"/>
      <c r="C85" s="612"/>
      <c r="D85" s="610" t="str">
        <f>IF(A85="","", 'Data Input'!O35)</f>
        <v/>
      </c>
      <c r="E85" s="610"/>
      <c r="F85" s="609" t="str">
        <f>IFERROR(CEILING(D85*$CJ$46+2*$CJ$45+$CJ$44*(D85-1),0.01),"")</f>
        <v/>
      </c>
      <c r="G85" s="609"/>
      <c r="H85" s="609"/>
      <c r="I85" s="611" t="str">
        <f ca="1">IFERROR(IF(CEILING((F85-($I$42/3*2))/$I$42, 1)=0,2,CEILING((F85-($I$42/3*2))/$I$42, 1)+1),"")</f>
        <v/>
      </c>
      <c r="J85" s="611"/>
      <c r="K85" s="600" t="str">
        <f>IFERROR(IF(VLOOKUP('Dimension Tables'!$B$26,'Dimension Tables'!$B$28:$AP$43,36,FALSE)="Si",SQRT(POWER($T85,2)+POWER(IF($BE$10&gt;0,$BE$13,$BE$12),2))-0.12,""),"")</f>
        <v/>
      </c>
      <c r="L85" s="600"/>
      <c r="M85" s="600"/>
      <c r="N85" s="600" t="str">
        <f>IFERROR(IF(VLOOKUP('Dimension Tables'!$B$26,'Dimension Tables'!$B$28:$AP$43,37,FALSE)="Si",SQRT(POWER(T85,2)+POWER(MAX($BE$13:$BI$15),2))-0.12,""),"")</f>
        <v/>
      </c>
      <c r="O85" s="600"/>
      <c r="P85" s="600"/>
      <c r="Q85" s="600" t="str">
        <f ca="1">IFERROR(ROUNDUP(IF((F85-(I85-1)*$I$42)/2&lt;CE85,CE85, (F85-(I85-1)*$I$42)/2),2),"")</f>
        <v/>
      </c>
      <c r="R85" s="600"/>
      <c r="S85" s="506">
        <f t="shared" si="0"/>
        <v>0</v>
      </c>
      <c r="T85" s="600" t="str">
        <f>IF(A85="","",(IF(Q85&gt;CE85,$I$42,(F85-(Q85*2))/(I85-1))))</f>
        <v/>
      </c>
      <c r="U85" s="600"/>
      <c r="V85" s="506">
        <f t="shared" si="1"/>
        <v>0</v>
      </c>
      <c r="W85" s="600" t="str">
        <f ca="1">+IF(Y$46&lt;=$I85,$T85, IF(Y$46=$I85+1, $F85-$Q85-$T85*($I85-1), ""))</f>
        <v/>
      </c>
      <c r="X85" s="600"/>
      <c r="Y85" s="506">
        <f t="shared" si="2"/>
        <v>0</v>
      </c>
      <c r="Z85" s="600" t="str">
        <f ca="1">+IF(AB$46&lt;=$I85,$T85, IF(AB$46=$I85+1, $F85-$Q85-$T85*($I85-1), ""))</f>
        <v/>
      </c>
      <c r="AA85" s="600"/>
      <c r="AB85" s="506">
        <f>IF($A85="",0,IF(AB$46&gt;$I85,0,1))</f>
        <v>0</v>
      </c>
      <c r="AC85" s="600" t="str">
        <f ca="1">+IF(AE$46&lt;=$I85,$T85, IF(AE$46=$I85+1, $F85-$Q85-$T85*($I85-1), ""))</f>
        <v/>
      </c>
      <c r="AD85" s="600"/>
      <c r="AE85" s="506">
        <f>IF($A85="",0,IF(AE$46&gt;$I85,0,1))</f>
        <v>0</v>
      </c>
      <c r="AF85" s="600" t="str">
        <f ca="1">+IF(AH$46&lt;=$I85,$T85, IF(AH$46=$I85+1, $F85-$Q85-$T85*($I85-1), ""))</f>
        <v/>
      </c>
      <c r="AG85" s="600"/>
      <c r="AH85" s="506">
        <f t="shared" si="4"/>
        <v>0</v>
      </c>
      <c r="AI85" s="600" t="str">
        <f ca="1">+IF(AK$46&lt;=$I85,$T85, IF(AK$46=$I85+1, $F85-$Q85-$T85*($I85-1), ""))</f>
        <v/>
      </c>
      <c r="AJ85" s="600"/>
      <c r="AK85" s="506">
        <f ca="1">IF(W85="",0,IF(AK$46&gt;$I85,0,1))</f>
        <v>0</v>
      </c>
      <c r="AL85" s="600" t="str">
        <f ca="1">+IF(AN$46&lt;=$I85,$T85, IF(AN$46=$I85+1, $F85-$Q85-$T85*($I85-1), ""))</f>
        <v/>
      </c>
      <c r="AM85" s="600"/>
      <c r="AN85" s="506">
        <f ca="1">IF(Z85="",0,IF(AN$46&gt;$I85,0,1))</f>
        <v>0</v>
      </c>
      <c r="AO85" s="600" t="str">
        <f ca="1">+IF(AQ$46&lt;=$I85,$T85, IF(AQ$46=$I85+1, $F85-$Q85-$T85*($I85-1), ""))</f>
        <v/>
      </c>
      <c r="AP85" s="600"/>
      <c r="AQ85" s="506">
        <f ca="1">IF(AC85="",0,IF(AQ$46&gt;$I85,0,1))</f>
        <v>0</v>
      </c>
      <c r="AR85" s="600" t="str">
        <f ca="1">+IF(AT$46&lt;=$I85,$T85, IF(AT$46=$I85+1, $F85-$Q85-$T85*($I85-1), ""))</f>
        <v/>
      </c>
      <c r="AS85" s="600"/>
      <c r="AT85" s="506">
        <f ca="1">IF(AF85="",0,IF(AT$46&gt;$I85,0,1))</f>
        <v>0</v>
      </c>
      <c r="AU85" s="600" t="str">
        <f ca="1">+IF(AW$46&lt;=$I85,$T85, IF(AW$46=$I85+1, $F85-$Q85-$T85*($I85-1), ""))</f>
        <v/>
      </c>
      <c r="AV85" s="600"/>
      <c r="AW85" s="506">
        <f ca="1">IF(AI85="",0,IF(AW$46&gt;$I85,0,1))</f>
        <v>0</v>
      </c>
      <c r="AX85" s="600" t="str">
        <f ca="1">+IF(AZ$46&lt;=$I85,$T85, IF(AZ$46=$I85+1, $F85-$Q85-$T85*($I85-1), ""))</f>
        <v/>
      </c>
      <c r="AY85" s="600"/>
      <c r="AZ85" s="506">
        <f ca="1">IF(AL85="",0,IF(AZ$46&gt;$I85,0,1))</f>
        <v>0</v>
      </c>
      <c r="BA85" s="600" t="str">
        <f ca="1">+IF(BC$46&lt;=$I85,$T85, IF(BC$46=$I85+1, $F85-$Q85-$T85*($I85-1), ""))</f>
        <v/>
      </c>
      <c r="BB85" s="600"/>
      <c r="BC85" s="506">
        <f ca="1">IF(AO85="",0,IF(BC$46&gt;$I85,0,1))</f>
        <v>0</v>
      </c>
      <c r="BD85" s="600" t="str">
        <f ca="1">+IF(BF$46&lt;=$I85,$T85, IF(BF$46=$I85+1, $F85-$Q85-$T85*($I85-1), ""))</f>
        <v/>
      </c>
      <c r="BE85" s="600"/>
      <c r="BF85" s="506">
        <f ca="1">IF(AR85="",0,IF(BF$46&gt;$I85,0,1))</f>
        <v>0</v>
      </c>
      <c r="BG85" s="600" t="str">
        <f ca="1">+IF(BI$46&lt;=$I85,$T85, IF(BI$46=$I85+1, $F85-$Q85-$T85*($I85-1), ""))</f>
        <v/>
      </c>
      <c r="BH85" s="600"/>
      <c r="BI85" s="506">
        <f ca="1">IF(AU85="",0,IF(BI$46&gt;$I85,0,1))</f>
        <v>0</v>
      </c>
      <c r="BJ85" s="600" t="str">
        <f ca="1">+IF(BL$46&lt;=$I85,$T85, IF(BL$46=$I85+1, $F85-$Q85-$T85*($I85-1), ""))</f>
        <v/>
      </c>
      <c r="BK85" s="600"/>
      <c r="BL85" s="507">
        <f ca="1">IF(AX85="",0,IF(BL$46&gt;$I85,0,1))</f>
        <v>0</v>
      </c>
      <c r="BM85" s="600" t="str">
        <f ca="1">+IF(BO$46&lt;=$I85,$T85, IF(BO$46=$I85+1, $F85-$Q85-$T85*($I85-1), ""))</f>
        <v/>
      </c>
      <c r="BN85" s="600"/>
      <c r="BO85" s="507">
        <f ca="1">IF(BA85="",0,IF(BO$46&gt;$I85,0,1))</f>
        <v>0</v>
      </c>
      <c r="BP85" s="600" t="str">
        <f ca="1">+IF(BR$46&lt;=$I85,$T85, IF(BR$46=$I85+1, $F85-$Q85-$T85*($I85-1), ""))</f>
        <v/>
      </c>
      <c r="BQ85" s="600"/>
      <c r="BR85" s="507">
        <f ca="1">IF(BD85="",0,IF(BR$46&gt;$I85,0,1))</f>
        <v>0</v>
      </c>
      <c r="BS85" s="600" t="str">
        <f ca="1">+IF(BU$46&lt;=$I85,$T85, IF(BU$46=$I85+1, $F85-$Q85-$T85*($I85-1), ""))</f>
        <v/>
      </c>
      <c r="BT85" s="600"/>
      <c r="BU85" s="507">
        <f ca="1">IF(BG85="",0,IF(BU$46&gt;$I85,0,1))</f>
        <v>0</v>
      </c>
      <c r="BV85" s="600" t="str">
        <f ca="1">+IF(BX$46&lt;=$I85,$T85, IF(BX$46=$I85+1, $F85-$Q85-$T85*($I85-1), ""))</f>
        <v/>
      </c>
      <c r="BW85" s="600"/>
      <c r="BX85" s="507">
        <f ca="1">IF(BJ85="",0,IF(BX$46&gt;$I85,0,1))</f>
        <v>0</v>
      </c>
      <c r="BY85" s="600" t="str">
        <f ca="1">+IF(CA$46&lt;=$I85,$T85, IF(CA$46=$I85+1, $F85-$Q85-$T85*($I85-1), ""))</f>
        <v/>
      </c>
      <c r="BZ85" s="600"/>
      <c r="CA85" s="507">
        <f ca="1">IF(BM85="",0,IF(CA$46&gt;$I85,0,1))</f>
        <v>0</v>
      </c>
      <c r="CB85" s="600" t="str">
        <f ca="1">+IF(CD$46&lt;=$I85,$T85, IF(CD$46=$I85+1, $F85-$Q85-$T85*($I85-1), ""))</f>
        <v/>
      </c>
      <c r="CC85" s="600"/>
      <c r="CD85" s="507">
        <f ca="1">IF(BP85="",0,IF(CD$46&gt;$I85,0,1))</f>
        <v>0</v>
      </c>
      <c r="CE85" s="392">
        <f>$CJ$47</f>
        <v>0.2</v>
      </c>
      <c r="CF85" s="392"/>
      <c r="CG85" s="392"/>
      <c r="CH85" s="392"/>
      <c r="CI85" s="392"/>
      <c r="CJ85" s="392"/>
      <c r="CK85" s="392"/>
    </row>
    <row r="86" spans="1:89" ht="18">
      <c r="A86" s="508"/>
      <c r="B86" s="508"/>
      <c r="C86" s="508"/>
      <c r="D86" s="509"/>
      <c r="E86" s="509"/>
      <c r="F86" s="512"/>
      <c r="G86" s="512"/>
      <c r="H86" s="512"/>
      <c r="I86" s="511"/>
      <c r="J86" s="511"/>
      <c r="K86" s="511"/>
      <c r="L86" s="511"/>
      <c r="M86" s="511"/>
      <c r="N86" s="511"/>
      <c r="O86" s="511"/>
      <c r="P86" s="511"/>
      <c r="Q86" s="505"/>
      <c r="R86" s="505"/>
      <c r="S86" s="505"/>
      <c r="T86" s="512"/>
      <c r="U86" s="512"/>
      <c r="V86" s="505"/>
      <c r="W86" s="512"/>
      <c r="X86" s="512"/>
      <c r="Y86" s="505"/>
      <c r="Z86" s="512"/>
      <c r="AA86" s="512"/>
      <c r="AB86" s="505"/>
      <c r="AC86" s="512"/>
      <c r="AD86" s="512"/>
      <c r="AE86" s="505"/>
      <c r="AF86" s="512"/>
      <c r="AG86" s="512"/>
      <c r="AH86" s="505"/>
      <c r="AI86" s="512"/>
      <c r="AJ86" s="512"/>
      <c r="AK86" s="505"/>
      <c r="AL86" s="512"/>
      <c r="AM86" s="512"/>
      <c r="AN86" s="505"/>
      <c r="AO86" s="512"/>
      <c r="AP86" s="512"/>
      <c r="AQ86" s="505"/>
      <c r="AR86" s="512"/>
      <c r="AS86" s="512"/>
      <c r="AT86" s="505"/>
      <c r="AU86" s="512"/>
      <c r="AV86" s="512"/>
      <c r="AW86" s="505"/>
      <c r="AX86" s="512"/>
      <c r="AY86" s="512"/>
      <c r="AZ86" s="505"/>
      <c r="BA86" s="512"/>
      <c r="BB86" s="512"/>
      <c r="BC86" s="505"/>
      <c r="BD86" s="512"/>
      <c r="BE86" s="512"/>
      <c r="BF86" s="505"/>
      <c r="BG86" s="512"/>
      <c r="BH86" s="512"/>
      <c r="BI86" s="505"/>
      <c r="BJ86" s="512"/>
      <c r="BK86" s="512"/>
      <c r="BL86" s="370"/>
    </row>
  </sheetData>
  <sheetProtection algorithmName="SHA-512" hashValue="wZObjzmd6CeOVxVAbuDTANA6yOEciLLJFuNwMATcJB1lwiJOyZMnE5aW4O3Cy3iiGEt0Rc13isbJ8e6+9ERM7g==" saltValue="vvoahXqQdoAeZtJxkuaTKQ==" spinCount="100000" sheet="1" objects="1" scenarios="1" formatRows="0"/>
  <mergeCells count="621">
    <mergeCell ref="BE15:BI15"/>
    <mergeCell ref="BU15:BY15"/>
    <mergeCell ref="BE8:BI8"/>
    <mergeCell ref="BU8:BY8"/>
    <mergeCell ref="BE9:BI9"/>
    <mergeCell ref="BU9:BY9"/>
    <mergeCell ref="BE10:BI10"/>
    <mergeCell ref="BU10:BY10"/>
    <mergeCell ref="BE11:BI11"/>
    <mergeCell ref="BU11:BY11"/>
    <mergeCell ref="BE12:BI12"/>
    <mergeCell ref="BU12:BY12"/>
    <mergeCell ref="N59:P59"/>
    <mergeCell ref="AU59:AV59"/>
    <mergeCell ref="AX59:AY59"/>
    <mergeCell ref="BA59:BB59"/>
    <mergeCell ref="BG61:BH61"/>
    <mergeCell ref="D61:E61"/>
    <mergeCell ref="F61:H61"/>
    <mergeCell ref="I61:J61"/>
    <mergeCell ref="K61:M61"/>
    <mergeCell ref="N61:P61"/>
    <mergeCell ref="Q61:R61"/>
    <mergeCell ref="T61:U61"/>
    <mergeCell ref="W61:X61"/>
    <mergeCell ref="Z61:AA61"/>
    <mergeCell ref="BG59:BH59"/>
    <mergeCell ref="AC61:AD61"/>
    <mergeCell ref="AF61:AG61"/>
    <mergeCell ref="AI61:AJ61"/>
    <mergeCell ref="W59:X59"/>
    <mergeCell ref="Z59:AA59"/>
    <mergeCell ref="A53:C53"/>
    <mergeCell ref="A51:C51"/>
    <mergeCell ref="BA51:BB51"/>
    <mergeCell ref="BD51:BE51"/>
    <mergeCell ref="A61:C61"/>
    <mergeCell ref="A63:C63"/>
    <mergeCell ref="A57:C57"/>
    <mergeCell ref="A55:C55"/>
    <mergeCell ref="AX61:AY61"/>
    <mergeCell ref="BA61:BB61"/>
    <mergeCell ref="BD61:BE61"/>
    <mergeCell ref="D63:E63"/>
    <mergeCell ref="F63:H63"/>
    <mergeCell ref="I63:J63"/>
    <mergeCell ref="K63:M63"/>
    <mergeCell ref="N63:P63"/>
    <mergeCell ref="Q63:R63"/>
    <mergeCell ref="T63:U63"/>
    <mergeCell ref="W63:X63"/>
    <mergeCell ref="Z63:AA63"/>
    <mergeCell ref="D59:E59"/>
    <mergeCell ref="F59:H59"/>
    <mergeCell ref="I59:J59"/>
    <mergeCell ref="K59:M59"/>
    <mergeCell ref="A65:C65"/>
    <mergeCell ref="AC59:AD59"/>
    <mergeCell ref="AF59:AG59"/>
    <mergeCell ref="AI59:AJ59"/>
    <mergeCell ref="AL59:AM59"/>
    <mergeCell ref="AO59:AP59"/>
    <mergeCell ref="AR59:AS59"/>
    <mergeCell ref="BD53:BE53"/>
    <mergeCell ref="BD57:BE57"/>
    <mergeCell ref="A59:C59"/>
    <mergeCell ref="BD59:BE59"/>
    <mergeCell ref="Q59:R59"/>
    <mergeCell ref="T59:U59"/>
    <mergeCell ref="AC63:AD63"/>
    <mergeCell ref="AF63:AG63"/>
    <mergeCell ref="AI63:AJ63"/>
    <mergeCell ref="AL63:AM63"/>
    <mergeCell ref="AO63:AP63"/>
    <mergeCell ref="AR63:AS63"/>
    <mergeCell ref="AU63:AV63"/>
    <mergeCell ref="AL61:AM61"/>
    <mergeCell ref="AO61:AP61"/>
    <mergeCell ref="AR61:AS61"/>
    <mergeCell ref="AU61:AV61"/>
    <mergeCell ref="A1:CD5"/>
    <mergeCell ref="A6:CD6"/>
    <mergeCell ref="A47:C47"/>
    <mergeCell ref="A49:C49"/>
    <mergeCell ref="D47:E47"/>
    <mergeCell ref="F47:H47"/>
    <mergeCell ref="I47:J47"/>
    <mergeCell ref="K47:M47"/>
    <mergeCell ref="N47:P47"/>
    <mergeCell ref="Q47:R47"/>
    <mergeCell ref="T47:U47"/>
    <mergeCell ref="W47:X47"/>
    <mergeCell ref="Z47:AA47"/>
    <mergeCell ref="AC47:AD47"/>
    <mergeCell ref="BE13:BI13"/>
    <mergeCell ref="BU13:BY13"/>
    <mergeCell ref="BE14:BI14"/>
    <mergeCell ref="BU14:BY14"/>
    <mergeCell ref="A44:CD44"/>
    <mergeCell ref="F45:H46"/>
    <mergeCell ref="K45:M46"/>
    <mergeCell ref="N45:P46"/>
    <mergeCell ref="A46:C46"/>
    <mergeCell ref="D46:E46"/>
    <mergeCell ref="BU16:BY16"/>
    <mergeCell ref="BU17:BY17"/>
    <mergeCell ref="I42:K42"/>
    <mergeCell ref="R42:T42"/>
    <mergeCell ref="W42:X42"/>
    <mergeCell ref="BE19:BI19"/>
    <mergeCell ref="BE16:BI16"/>
    <mergeCell ref="BE17:BI17"/>
    <mergeCell ref="BE18:BI18"/>
    <mergeCell ref="BU19:BY19"/>
    <mergeCell ref="BU20:BY20"/>
    <mergeCell ref="BU21:BY21"/>
    <mergeCell ref="A22:CD22"/>
    <mergeCell ref="BV25:CD29"/>
    <mergeCell ref="BK18:BY18"/>
    <mergeCell ref="BA46:BB46"/>
    <mergeCell ref="BD46:BE46"/>
    <mergeCell ref="BG46:BH46"/>
    <mergeCell ref="BJ46:BK46"/>
    <mergeCell ref="BM46:BN46"/>
    <mergeCell ref="BP46:BQ46"/>
    <mergeCell ref="I46:J46"/>
    <mergeCell ref="T46:U46"/>
    <mergeCell ref="W46:X46"/>
    <mergeCell ref="Z46:AA46"/>
    <mergeCell ref="AC46:AD46"/>
    <mergeCell ref="AF46:AG46"/>
    <mergeCell ref="AI46:AJ46"/>
    <mergeCell ref="AL46:AM46"/>
    <mergeCell ref="AO46:AP46"/>
    <mergeCell ref="BS46:BT46"/>
    <mergeCell ref="BV46:BW46"/>
    <mergeCell ref="BY46:BZ46"/>
    <mergeCell ref="CB46:CC46"/>
    <mergeCell ref="BY47:BZ47"/>
    <mergeCell ref="CB47:CC47"/>
    <mergeCell ref="AF47:AG47"/>
    <mergeCell ref="AI47:AJ47"/>
    <mergeCell ref="AL47:AM47"/>
    <mergeCell ref="AO47:AP47"/>
    <mergeCell ref="AR47:AS47"/>
    <mergeCell ref="AU47:AV47"/>
    <mergeCell ref="AX47:AY47"/>
    <mergeCell ref="BA47:BB47"/>
    <mergeCell ref="BD47:BE47"/>
    <mergeCell ref="BG47:BH47"/>
    <mergeCell ref="BJ47:BK47"/>
    <mergeCell ref="BM47:BN47"/>
    <mergeCell ref="BP47:BQ47"/>
    <mergeCell ref="BS47:BT47"/>
    <mergeCell ref="BV47:BW47"/>
    <mergeCell ref="AR46:AS46"/>
    <mergeCell ref="AU46:AV46"/>
    <mergeCell ref="AX46:AY46"/>
    <mergeCell ref="BP49:BQ49"/>
    <mergeCell ref="BS49:BT49"/>
    <mergeCell ref="BV49:BW49"/>
    <mergeCell ref="BY49:BZ49"/>
    <mergeCell ref="CB49:CC49"/>
    <mergeCell ref="D49:E49"/>
    <mergeCell ref="F49:H49"/>
    <mergeCell ref="I49:J49"/>
    <mergeCell ref="K49:M49"/>
    <mergeCell ref="N49:P49"/>
    <mergeCell ref="Q49:R49"/>
    <mergeCell ref="T49:U49"/>
    <mergeCell ref="W49:X49"/>
    <mergeCell ref="Z49:AA49"/>
    <mergeCell ref="AC49:AD49"/>
    <mergeCell ref="AF49:AG49"/>
    <mergeCell ref="AI49:AJ49"/>
    <mergeCell ref="AL49:AM49"/>
    <mergeCell ref="AO49:AP49"/>
    <mergeCell ref="AR49:AS49"/>
    <mergeCell ref="AU49:AV49"/>
    <mergeCell ref="AX49:AY49"/>
    <mergeCell ref="BA49:BB49"/>
    <mergeCell ref="BD49:BE49"/>
    <mergeCell ref="BG49:BH49"/>
    <mergeCell ref="BJ49:BK49"/>
    <mergeCell ref="BM49:BN49"/>
    <mergeCell ref="BY51:BZ51"/>
    <mergeCell ref="CB51:CC51"/>
    <mergeCell ref="D51:E51"/>
    <mergeCell ref="F51:H51"/>
    <mergeCell ref="I51:J51"/>
    <mergeCell ref="K51:M51"/>
    <mergeCell ref="N51:P51"/>
    <mergeCell ref="Q51:R51"/>
    <mergeCell ref="T51:U51"/>
    <mergeCell ref="W51:X51"/>
    <mergeCell ref="Z51:AA51"/>
    <mergeCell ref="AC51:AD51"/>
    <mergeCell ref="AF51:AG51"/>
    <mergeCell ref="AI51:AJ51"/>
    <mergeCell ref="AL51:AM51"/>
    <mergeCell ref="AO51:AP51"/>
    <mergeCell ref="AR51:AS51"/>
    <mergeCell ref="AU51:AV51"/>
    <mergeCell ref="AX51:AY51"/>
    <mergeCell ref="BG51:BH51"/>
    <mergeCell ref="BJ51:BK51"/>
    <mergeCell ref="BM53:BN53"/>
    <mergeCell ref="BM51:BN51"/>
    <mergeCell ref="BP51:BQ51"/>
    <mergeCell ref="BS51:BT51"/>
    <mergeCell ref="BD55:BE55"/>
    <mergeCell ref="BG55:BH55"/>
    <mergeCell ref="BJ55:BK55"/>
    <mergeCell ref="BV51:BW51"/>
    <mergeCell ref="BM55:BN55"/>
    <mergeCell ref="BP55:BQ55"/>
    <mergeCell ref="BS55:BT55"/>
    <mergeCell ref="BP53:BQ53"/>
    <mergeCell ref="BS53:BT53"/>
    <mergeCell ref="BV53:BW53"/>
    <mergeCell ref="BV55:BW55"/>
    <mergeCell ref="BM57:BN57"/>
    <mergeCell ref="BP57:BQ57"/>
    <mergeCell ref="BY53:BZ53"/>
    <mergeCell ref="CB53:CC53"/>
    <mergeCell ref="D53:E53"/>
    <mergeCell ref="F53:H53"/>
    <mergeCell ref="I53:J53"/>
    <mergeCell ref="K53:M53"/>
    <mergeCell ref="N53:P53"/>
    <mergeCell ref="Q53:R53"/>
    <mergeCell ref="T53:U53"/>
    <mergeCell ref="W53:X53"/>
    <mergeCell ref="Z53:AA53"/>
    <mergeCell ref="AC53:AD53"/>
    <mergeCell ref="AF53:AG53"/>
    <mergeCell ref="AI53:AJ53"/>
    <mergeCell ref="AL53:AM53"/>
    <mergeCell ref="AO53:AP53"/>
    <mergeCell ref="AR53:AS53"/>
    <mergeCell ref="AU53:AV53"/>
    <mergeCell ref="AX53:AY53"/>
    <mergeCell ref="BA53:BB53"/>
    <mergeCell ref="BG53:BH53"/>
    <mergeCell ref="BJ53:BK53"/>
    <mergeCell ref="BY55:BZ55"/>
    <mergeCell ref="CB55:CC55"/>
    <mergeCell ref="D55:E55"/>
    <mergeCell ref="F55:H55"/>
    <mergeCell ref="I55:J55"/>
    <mergeCell ref="K55:M55"/>
    <mergeCell ref="N55:P55"/>
    <mergeCell ref="Q55:R55"/>
    <mergeCell ref="T55:U55"/>
    <mergeCell ref="W55:X55"/>
    <mergeCell ref="Z55:AA55"/>
    <mergeCell ref="AC55:AD55"/>
    <mergeCell ref="AF55:AG55"/>
    <mergeCell ref="AI55:AJ55"/>
    <mergeCell ref="AL55:AM55"/>
    <mergeCell ref="AO55:AP55"/>
    <mergeCell ref="AR55:AS55"/>
    <mergeCell ref="AU55:AV55"/>
    <mergeCell ref="AX55:AY55"/>
    <mergeCell ref="BA55:BB55"/>
    <mergeCell ref="BS57:BT57"/>
    <mergeCell ref="BV57:BW57"/>
    <mergeCell ref="BY57:BZ57"/>
    <mergeCell ref="CB57:CC57"/>
    <mergeCell ref="D57:E57"/>
    <mergeCell ref="F57:H57"/>
    <mergeCell ref="I57:J57"/>
    <mergeCell ref="K57:M57"/>
    <mergeCell ref="N57:P57"/>
    <mergeCell ref="Q57:R57"/>
    <mergeCell ref="T57:U57"/>
    <mergeCell ref="W57:X57"/>
    <mergeCell ref="Z57:AA57"/>
    <mergeCell ref="AC57:AD57"/>
    <mergeCell ref="AF57:AG57"/>
    <mergeCell ref="AI57:AJ57"/>
    <mergeCell ref="AL57:AM57"/>
    <mergeCell ref="AO57:AP57"/>
    <mergeCell ref="AR57:AS57"/>
    <mergeCell ref="AU57:AV57"/>
    <mergeCell ref="AX57:AY57"/>
    <mergeCell ref="BA57:BB57"/>
    <mergeCell ref="BG57:BH57"/>
    <mergeCell ref="BJ57:BK57"/>
    <mergeCell ref="BJ59:BK59"/>
    <mergeCell ref="BM59:BN59"/>
    <mergeCell ref="BP59:BQ59"/>
    <mergeCell ref="BS59:BT59"/>
    <mergeCell ref="BV59:BW59"/>
    <mergeCell ref="BY59:BZ59"/>
    <mergeCell ref="CB59:CC59"/>
    <mergeCell ref="BV61:BW61"/>
    <mergeCell ref="BY61:BZ61"/>
    <mergeCell ref="CB61:CC61"/>
    <mergeCell ref="BP61:BQ61"/>
    <mergeCell ref="BS61:BT61"/>
    <mergeCell ref="BM61:BN61"/>
    <mergeCell ref="BJ61:BK61"/>
    <mergeCell ref="BY63:BZ63"/>
    <mergeCell ref="CB63:CC63"/>
    <mergeCell ref="AX63:AY63"/>
    <mergeCell ref="BA63:BB63"/>
    <mergeCell ref="BD63:BE63"/>
    <mergeCell ref="BG63:BH63"/>
    <mergeCell ref="BJ63:BK63"/>
    <mergeCell ref="BM63:BN63"/>
    <mergeCell ref="BP63:BQ63"/>
    <mergeCell ref="BS63:BT63"/>
    <mergeCell ref="BV63:BW63"/>
    <mergeCell ref="AC65:AD65"/>
    <mergeCell ref="AF65:AG65"/>
    <mergeCell ref="AI65:AJ65"/>
    <mergeCell ref="AL65:AM65"/>
    <mergeCell ref="AO65:AP65"/>
    <mergeCell ref="AR65:AS65"/>
    <mergeCell ref="AU65:AV65"/>
    <mergeCell ref="AX65:AY65"/>
    <mergeCell ref="BA65:BB65"/>
    <mergeCell ref="D65:E65"/>
    <mergeCell ref="F65:H65"/>
    <mergeCell ref="I65:J65"/>
    <mergeCell ref="K65:M65"/>
    <mergeCell ref="N65:P65"/>
    <mergeCell ref="Q65:R65"/>
    <mergeCell ref="T65:U65"/>
    <mergeCell ref="W65:X65"/>
    <mergeCell ref="Z65:AA65"/>
    <mergeCell ref="BA67:BB67"/>
    <mergeCell ref="BD67:BE67"/>
    <mergeCell ref="BJ65:BK65"/>
    <mergeCell ref="BM65:BN65"/>
    <mergeCell ref="BP65:BQ65"/>
    <mergeCell ref="BS65:BT65"/>
    <mergeCell ref="BV65:BW65"/>
    <mergeCell ref="BY65:BZ65"/>
    <mergeCell ref="CB65:CC65"/>
    <mergeCell ref="BD65:BE65"/>
    <mergeCell ref="BJ67:BK67"/>
    <mergeCell ref="BM67:BN67"/>
    <mergeCell ref="BP67:BQ67"/>
    <mergeCell ref="BS67:BT67"/>
    <mergeCell ref="BV67:BW67"/>
    <mergeCell ref="BY67:BZ67"/>
    <mergeCell ref="CB67:CC67"/>
    <mergeCell ref="BG67:BH67"/>
    <mergeCell ref="BG65:BH65"/>
    <mergeCell ref="Z67:AA67"/>
    <mergeCell ref="AC67:AD67"/>
    <mergeCell ref="AF67:AG67"/>
    <mergeCell ref="AI67:AJ67"/>
    <mergeCell ref="AL67:AM67"/>
    <mergeCell ref="AO67:AP67"/>
    <mergeCell ref="AR67:AS67"/>
    <mergeCell ref="AU67:AV67"/>
    <mergeCell ref="AX67:AY67"/>
    <mergeCell ref="A67:C67"/>
    <mergeCell ref="D67:E67"/>
    <mergeCell ref="F67:H67"/>
    <mergeCell ref="I67:J67"/>
    <mergeCell ref="K67:M67"/>
    <mergeCell ref="N67:P67"/>
    <mergeCell ref="Q67:R67"/>
    <mergeCell ref="T67:U67"/>
    <mergeCell ref="W67:X67"/>
    <mergeCell ref="AR69:AS69"/>
    <mergeCell ref="AU69:AV69"/>
    <mergeCell ref="BJ69:BK69"/>
    <mergeCell ref="A69:C69"/>
    <mergeCell ref="D69:E69"/>
    <mergeCell ref="F69:H69"/>
    <mergeCell ref="I69:J69"/>
    <mergeCell ref="K69:M69"/>
    <mergeCell ref="N69:P69"/>
    <mergeCell ref="Q69:R69"/>
    <mergeCell ref="T69:U69"/>
    <mergeCell ref="W69:X69"/>
    <mergeCell ref="BD69:BE69"/>
    <mergeCell ref="BG69:BH69"/>
    <mergeCell ref="AX69:AY69"/>
    <mergeCell ref="BA69:BB69"/>
    <mergeCell ref="BV73:BW73"/>
    <mergeCell ref="BY73:BZ73"/>
    <mergeCell ref="BM69:BN69"/>
    <mergeCell ref="BP69:BQ69"/>
    <mergeCell ref="BS69:BT69"/>
    <mergeCell ref="BV69:BW69"/>
    <mergeCell ref="BY69:BZ69"/>
    <mergeCell ref="CB69:CC69"/>
    <mergeCell ref="A71:C71"/>
    <mergeCell ref="D71:E71"/>
    <mergeCell ref="F71:H71"/>
    <mergeCell ref="I71:J71"/>
    <mergeCell ref="K71:M71"/>
    <mergeCell ref="N71:P71"/>
    <mergeCell ref="BS71:BT71"/>
    <mergeCell ref="BV71:BW71"/>
    <mergeCell ref="BY71:BZ71"/>
    <mergeCell ref="CB71:CC71"/>
    <mergeCell ref="Z69:AA69"/>
    <mergeCell ref="AC69:AD69"/>
    <mergeCell ref="AF69:AG69"/>
    <mergeCell ref="AI69:AJ69"/>
    <mergeCell ref="AL69:AM69"/>
    <mergeCell ref="AO69:AP69"/>
    <mergeCell ref="D73:E73"/>
    <mergeCell ref="F73:H73"/>
    <mergeCell ref="I73:J73"/>
    <mergeCell ref="K73:M73"/>
    <mergeCell ref="N73:P73"/>
    <mergeCell ref="BS73:BT73"/>
    <mergeCell ref="Q73:R73"/>
    <mergeCell ref="T73:U73"/>
    <mergeCell ref="W73:X73"/>
    <mergeCell ref="Z73:AA73"/>
    <mergeCell ref="AC73:AD73"/>
    <mergeCell ref="BM73:BN73"/>
    <mergeCell ref="BP73:BQ73"/>
    <mergeCell ref="BY77:BZ77"/>
    <mergeCell ref="CB73:CC73"/>
    <mergeCell ref="A75:C75"/>
    <mergeCell ref="D75:E75"/>
    <mergeCell ref="F75:H75"/>
    <mergeCell ref="I75:J75"/>
    <mergeCell ref="K75:M75"/>
    <mergeCell ref="N75:P75"/>
    <mergeCell ref="BS75:BT75"/>
    <mergeCell ref="BV75:BW75"/>
    <mergeCell ref="BY75:BZ75"/>
    <mergeCell ref="CB75:CC75"/>
    <mergeCell ref="AF73:AG73"/>
    <mergeCell ref="AI73:AJ73"/>
    <mergeCell ref="AL73:AM73"/>
    <mergeCell ref="AO73:AP73"/>
    <mergeCell ref="AR73:AS73"/>
    <mergeCell ref="AU73:AV73"/>
    <mergeCell ref="AX73:AY73"/>
    <mergeCell ref="BA73:BB73"/>
    <mergeCell ref="BD73:BE73"/>
    <mergeCell ref="BG73:BH73"/>
    <mergeCell ref="BJ73:BK73"/>
    <mergeCell ref="A73:C73"/>
    <mergeCell ref="A79:C79"/>
    <mergeCell ref="D79:E79"/>
    <mergeCell ref="F79:H79"/>
    <mergeCell ref="I79:J79"/>
    <mergeCell ref="K79:M79"/>
    <mergeCell ref="N79:P79"/>
    <mergeCell ref="BP77:BQ77"/>
    <mergeCell ref="Z77:AA77"/>
    <mergeCell ref="AC77:AD77"/>
    <mergeCell ref="AF77:AG77"/>
    <mergeCell ref="AI77:AJ77"/>
    <mergeCell ref="AL77:AM77"/>
    <mergeCell ref="D77:E77"/>
    <mergeCell ref="F77:H77"/>
    <mergeCell ref="I77:J77"/>
    <mergeCell ref="K77:M77"/>
    <mergeCell ref="N77:P77"/>
    <mergeCell ref="BS77:BT77"/>
    <mergeCell ref="BD79:BE79"/>
    <mergeCell ref="BG79:BH79"/>
    <mergeCell ref="BJ79:BK79"/>
    <mergeCell ref="BM79:BN79"/>
    <mergeCell ref="BP79:BQ79"/>
    <mergeCell ref="BA81:BB81"/>
    <mergeCell ref="BS81:BT81"/>
    <mergeCell ref="BV81:BW81"/>
    <mergeCell ref="BV77:BW77"/>
    <mergeCell ref="AR81:AS81"/>
    <mergeCell ref="AU81:AV81"/>
    <mergeCell ref="AX81:AY81"/>
    <mergeCell ref="CB79:CC79"/>
    <mergeCell ref="Q79:R79"/>
    <mergeCell ref="T79:U79"/>
    <mergeCell ref="W79:X79"/>
    <mergeCell ref="Z79:AA79"/>
    <mergeCell ref="AC79:AD79"/>
    <mergeCell ref="AF79:AG79"/>
    <mergeCell ref="AI79:AJ79"/>
    <mergeCell ref="AL79:AM79"/>
    <mergeCell ref="AO79:AP79"/>
    <mergeCell ref="AR79:AS79"/>
    <mergeCell ref="AX79:AY79"/>
    <mergeCell ref="BA79:BB79"/>
    <mergeCell ref="BS79:BT79"/>
    <mergeCell ref="BV79:BW79"/>
    <mergeCell ref="BY79:BZ79"/>
    <mergeCell ref="AU79:AV79"/>
    <mergeCell ref="BS83:BT83"/>
    <mergeCell ref="BV83:BW83"/>
    <mergeCell ref="BY83:BZ83"/>
    <mergeCell ref="Q83:R83"/>
    <mergeCell ref="T83:U83"/>
    <mergeCell ref="W83:X83"/>
    <mergeCell ref="Z83:AA83"/>
    <mergeCell ref="AC83:AD83"/>
    <mergeCell ref="AF83:AG83"/>
    <mergeCell ref="AI83:AJ83"/>
    <mergeCell ref="AL83:AM83"/>
    <mergeCell ref="AO83:AP83"/>
    <mergeCell ref="AR83:AS83"/>
    <mergeCell ref="AU83:AV83"/>
    <mergeCell ref="AX83:AY83"/>
    <mergeCell ref="BA83:BB83"/>
    <mergeCell ref="BD83:BE83"/>
    <mergeCell ref="BG83:BH83"/>
    <mergeCell ref="W75:X75"/>
    <mergeCell ref="Z75:AA75"/>
    <mergeCell ref="AC75:AD75"/>
    <mergeCell ref="AF75:AG75"/>
    <mergeCell ref="AI75:AJ75"/>
    <mergeCell ref="T75:U75"/>
    <mergeCell ref="AL75:AM75"/>
    <mergeCell ref="AO75:AP75"/>
    <mergeCell ref="Q77:R77"/>
    <mergeCell ref="T77:U77"/>
    <mergeCell ref="W77:X77"/>
    <mergeCell ref="BA71:BB71"/>
    <mergeCell ref="BD71:BE71"/>
    <mergeCell ref="BG71:BH71"/>
    <mergeCell ref="BJ71:BK71"/>
    <mergeCell ref="BM71:BN71"/>
    <mergeCell ref="BP71:BQ71"/>
    <mergeCell ref="Q71:R71"/>
    <mergeCell ref="T71:U71"/>
    <mergeCell ref="W71:X71"/>
    <mergeCell ref="Z71:AA71"/>
    <mergeCell ref="AC71:AD71"/>
    <mergeCell ref="AF71:AG71"/>
    <mergeCell ref="AI71:AJ71"/>
    <mergeCell ref="AL71:AM71"/>
    <mergeCell ref="AO71:AP71"/>
    <mergeCell ref="AR71:AS71"/>
    <mergeCell ref="AU71:AV71"/>
    <mergeCell ref="AX71:AY71"/>
    <mergeCell ref="BA85:BB85"/>
    <mergeCell ref="BD85:BE85"/>
    <mergeCell ref="BG85:BH85"/>
    <mergeCell ref="N85:P85"/>
    <mergeCell ref="BA75:BB75"/>
    <mergeCell ref="AR77:AS77"/>
    <mergeCell ref="AU77:AV77"/>
    <mergeCell ref="AX77:AY77"/>
    <mergeCell ref="BA77:BB77"/>
    <mergeCell ref="BD77:BE77"/>
    <mergeCell ref="BG77:BH77"/>
    <mergeCell ref="BD75:BE75"/>
    <mergeCell ref="BG75:BH75"/>
    <mergeCell ref="Q75:R75"/>
    <mergeCell ref="AR75:AS75"/>
    <mergeCell ref="AU75:AV75"/>
    <mergeCell ref="AX75:AY75"/>
    <mergeCell ref="Q81:R81"/>
    <mergeCell ref="T81:U81"/>
    <mergeCell ref="W81:X81"/>
    <mergeCell ref="Z81:AA81"/>
    <mergeCell ref="AC81:AD81"/>
    <mergeCell ref="AF81:AG81"/>
    <mergeCell ref="AI81:AJ81"/>
    <mergeCell ref="AR85:AS85"/>
    <mergeCell ref="AU85:AV85"/>
    <mergeCell ref="AX85:AY85"/>
    <mergeCell ref="AO77:AP77"/>
    <mergeCell ref="A85:C85"/>
    <mergeCell ref="D85:E85"/>
    <mergeCell ref="F85:H85"/>
    <mergeCell ref="I85:J85"/>
    <mergeCell ref="K85:M85"/>
    <mergeCell ref="AL81:AM81"/>
    <mergeCell ref="AO81:AP81"/>
    <mergeCell ref="A83:C83"/>
    <mergeCell ref="D83:E83"/>
    <mergeCell ref="F83:H83"/>
    <mergeCell ref="I83:J83"/>
    <mergeCell ref="K83:M83"/>
    <mergeCell ref="N83:P83"/>
    <mergeCell ref="A81:C81"/>
    <mergeCell ref="D81:E81"/>
    <mergeCell ref="F81:H81"/>
    <mergeCell ref="I81:J81"/>
    <mergeCell ref="K81:M81"/>
    <mergeCell ref="N81:P81"/>
    <mergeCell ref="A77:C77"/>
    <mergeCell ref="Q85:R85"/>
    <mergeCell ref="T85:U85"/>
    <mergeCell ref="W85:X85"/>
    <mergeCell ref="Z85:AA85"/>
    <mergeCell ref="AC85:AD85"/>
    <mergeCell ref="AF85:AG85"/>
    <mergeCell ref="AI85:AJ85"/>
    <mergeCell ref="AL85:AM85"/>
    <mergeCell ref="AO85:AP85"/>
    <mergeCell ref="BP75:BQ75"/>
    <mergeCell ref="CB77:CC77"/>
    <mergeCell ref="CB85:CC85"/>
    <mergeCell ref="BD81:BE81"/>
    <mergeCell ref="BG81:BH81"/>
    <mergeCell ref="BJ81:BK81"/>
    <mergeCell ref="BM81:BN81"/>
    <mergeCell ref="BP81:BQ81"/>
    <mergeCell ref="BS85:BT85"/>
    <mergeCell ref="BV85:BW85"/>
    <mergeCell ref="BY85:BZ85"/>
    <mergeCell ref="BP85:BQ85"/>
    <mergeCell ref="CB81:CC81"/>
    <mergeCell ref="CB83:CC83"/>
    <mergeCell ref="BY81:BZ81"/>
    <mergeCell ref="BJ83:BK83"/>
    <mergeCell ref="BM83:BN83"/>
    <mergeCell ref="BP83:BQ83"/>
    <mergeCell ref="BM85:BN85"/>
    <mergeCell ref="BJ85:BK85"/>
    <mergeCell ref="BJ77:BK77"/>
    <mergeCell ref="BM77:BN77"/>
    <mergeCell ref="BJ75:BK75"/>
    <mergeCell ref="BM75:BN75"/>
  </mergeCells>
  <conditionalFormatting sqref="A47:A85">
    <cfRule type="cellIs" dxfId="891" priority="110" operator="equal">
      <formula>0</formula>
    </cfRule>
  </conditionalFormatting>
  <conditionalFormatting sqref="S47:S86 V47:V86 Y47:Y86 AB47:AB86 AE47:AE86 AH47:AH86 AK47:AK86 AN47:AN86 AQ47:AQ86 AT47:AT86 AW47:AW86 AZ47:AZ86 BC47:BC86 BF47:BF86 BI47:BI86 BL47:BL86 BO47:BO86 BR47:BR86 BU47:BU86 BX47:BX86 CA47:CA86 CD47:CD86">
    <cfRule type="cellIs" dxfId="888" priority="9" operator="equal">
      <formula>0</formula>
    </cfRule>
    <cfRule type="cellIs" dxfId="887" priority="10" operator="equal">
      <formula>1</formula>
    </cfRule>
  </conditionalFormatting>
  <conditionalFormatting sqref="BE8:BI15 BU8:BY15 BE15 BU17 BE19:BI19">
    <cfRule type="expression" dxfId="886" priority="6">
      <formula>BE8=0</formula>
    </cfRule>
  </conditionalFormatting>
  <conditionalFormatting sqref="BE16:BI18">
    <cfRule type="cellIs" dxfId="885" priority="5" operator="equal">
      <formula>"De 0.00 a 0.00 m."</formula>
    </cfRule>
  </conditionalFormatting>
  <dataValidations disablePrompts="1" count="1">
    <dataValidation type="decimal" allowBlank="1" showInputMessage="1" showErrorMessage="1" errorTitle="errrrrrrrorrrrr" sqref="I42:K42" xr:uid="{B0D6335D-1F6A-4CD8-8FAE-066A2E092EA4}">
      <formula1>0.1</formula1>
      <formula2>2.6</formula2>
    </dataValidation>
  </dataValidations>
  <pageMargins left="0.7" right="0.7" top="0.75" bottom="0.75" header="0.3" footer="0.3"/>
  <pageSetup scale="46" fitToHeight="0" orientation="landscape" r:id="rId1"/>
  <ignoredErrors>
    <ignoredError sqref="R42" evalError="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08150463-F7E1-4BD6-9ADA-7859131856AE}">
            <xm:f>'Data Input'!$O$9=2</xm:f>
            <x14:dxf>
              <numFmt numFmtId="197" formatCode="[$2x]0"/>
            </x14:dxf>
          </x14:cfRule>
          <x14:cfRule type="expression" priority="2" id="{608399D9-F077-4D1D-9209-A21AC38E9955}">
            <xm:f>'Data Input'!$O$9=1</xm:f>
            <x14:dxf>
              <numFmt numFmtId="165" formatCode="[$1x]0"/>
            </x14:dxf>
          </x14:cfRule>
          <xm:sqref>D47:E47 D49:E49 D51:E51 D53:E53 D55:E55 D57:E57 D59:E59 D61:E61 D63:E63 D65:E65 D67:E67 D69:E69 D71:E71 D73:E73 D75:E75 D77:E77 D79:E79 D81:E81 D83:E83 D85:E85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4820-9BD4-44DE-8593-E6C4F97DACDE}">
  <sheetPr codeName="Sheet5">
    <pageSetUpPr fitToPage="1"/>
  </sheetPr>
  <dimension ref="A1:BB110"/>
  <sheetViews>
    <sheetView workbookViewId="0">
      <selection activeCell="B1" sqref="B1"/>
    </sheetView>
  </sheetViews>
  <sheetFormatPr baseColWidth="10" defaultColWidth="8.88671875" defaultRowHeight="14.4"/>
  <cols>
    <col min="1" max="1" width="8.88671875" style="362"/>
    <col min="2" max="2" width="10.6640625" style="362" bestFit="1" customWidth="1"/>
    <col min="3" max="3" width="44.5546875" style="362" customWidth="1"/>
    <col min="4" max="4" width="12.33203125" style="362" customWidth="1"/>
    <col min="5" max="5" width="2.6640625" style="362" customWidth="1"/>
    <col min="6" max="6" width="10.5546875" style="362" bestFit="1" customWidth="1"/>
    <col min="7" max="7" width="9.33203125" style="362" bestFit="1" customWidth="1"/>
    <col min="8" max="9" width="9.5546875" style="362" bestFit="1" customWidth="1"/>
    <col min="10" max="10" width="9.88671875" style="362" bestFit="1" customWidth="1"/>
    <col min="11" max="12" width="9" style="362" bestFit="1" customWidth="1"/>
    <col min="13" max="14" width="9.6640625" style="362" bestFit="1" customWidth="1"/>
    <col min="15" max="15" width="10.44140625" style="362" bestFit="1" customWidth="1"/>
    <col min="16" max="16" width="9.6640625" style="362" bestFit="1" customWidth="1"/>
    <col min="17" max="20" width="10.44140625" style="362" bestFit="1" customWidth="1"/>
    <col min="21" max="24" width="8.88671875" style="362"/>
    <col min="25" max="25" width="9.6640625" style="362" bestFit="1" customWidth="1"/>
    <col min="26" max="16384" width="8.88671875" style="362"/>
  </cols>
  <sheetData>
    <row r="1" spans="1:54" ht="15" customHeight="1">
      <c r="B1" s="622" t="s">
        <v>0</v>
      </c>
      <c r="C1" s="622"/>
      <c r="D1" s="622"/>
      <c r="E1" s="622"/>
      <c r="F1" s="622"/>
      <c r="G1" s="622"/>
      <c r="H1" s="622"/>
      <c r="I1" s="622"/>
      <c r="J1" s="622"/>
      <c r="K1" s="622"/>
      <c r="L1" s="622"/>
      <c r="M1" s="622"/>
      <c r="N1" s="622"/>
      <c r="O1" s="622"/>
      <c r="P1" s="622"/>
      <c r="Q1" s="622"/>
      <c r="R1" s="622"/>
      <c r="S1" s="622"/>
      <c r="T1" s="622"/>
      <c r="U1" s="622"/>
      <c r="V1" s="622"/>
      <c r="W1" s="622"/>
      <c r="X1" s="622"/>
      <c r="Y1" s="622"/>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row>
    <row r="2" spans="1:54">
      <c r="B2" s="622"/>
      <c r="C2" s="622"/>
      <c r="D2" s="622"/>
      <c r="E2" s="622"/>
      <c r="F2" s="622"/>
      <c r="G2" s="622"/>
      <c r="H2" s="622"/>
      <c r="I2" s="622"/>
      <c r="J2" s="622"/>
      <c r="K2" s="622"/>
      <c r="L2" s="622"/>
      <c r="M2" s="622"/>
      <c r="N2" s="622"/>
      <c r="O2" s="622"/>
      <c r="P2" s="622"/>
      <c r="Q2" s="622"/>
      <c r="R2" s="622"/>
      <c r="S2" s="622"/>
      <c r="T2" s="622"/>
      <c r="U2" s="622"/>
      <c r="V2" s="622"/>
      <c r="W2" s="622"/>
      <c r="X2" s="622"/>
      <c r="Y2" s="622"/>
      <c r="Z2" s="390"/>
      <c r="AA2" s="390"/>
      <c r="AB2" s="390"/>
      <c r="AC2" s="390"/>
      <c r="AD2" s="390"/>
      <c r="AE2" s="390"/>
      <c r="AF2" s="390"/>
      <c r="AG2" s="390"/>
      <c r="AH2" s="390"/>
      <c r="AI2" s="390"/>
      <c r="AJ2" s="390"/>
      <c r="AK2" s="390"/>
      <c r="AL2" s="390"/>
      <c r="AM2" s="390"/>
      <c r="AN2" s="390"/>
      <c r="AO2" s="390"/>
      <c r="AP2" s="390"/>
      <c r="AQ2" s="390"/>
      <c r="AR2" s="390"/>
      <c r="AS2" s="390"/>
      <c r="AT2" s="390"/>
      <c r="AU2" s="390"/>
      <c r="AV2" s="390"/>
      <c r="AW2" s="390"/>
      <c r="AX2" s="390"/>
      <c r="AY2" s="390"/>
      <c r="AZ2" s="390"/>
      <c r="BA2" s="390"/>
      <c r="BB2" s="390"/>
    </row>
    <row r="3" spans="1:54">
      <c r="B3" s="622"/>
      <c r="C3" s="622"/>
      <c r="D3" s="622"/>
      <c r="E3" s="622"/>
      <c r="F3" s="622"/>
      <c r="G3" s="622"/>
      <c r="H3" s="622"/>
      <c r="I3" s="622"/>
      <c r="J3" s="622"/>
      <c r="K3" s="622"/>
      <c r="L3" s="622"/>
      <c r="M3" s="622"/>
      <c r="N3" s="622"/>
      <c r="O3" s="622"/>
      <c r="P3" s="622"/>
      <c r="Q3" s="622"/>
      <c r="R3" s="622"/>
      <c r="S3" s="622"/>
      <c r="T3" s="622"/>
      <c r="U3" s="622"/>
      <c r="V3" s="622"/>
      <c r="W3" s="622"/>
      <c r="X3" s="622"/>
      <c r="Y3" s="622"/>
      <c r="Z3" s="390"/>
      <c r="AA3" s="390"/>
      <c r="AB3" s="390"/>
      <c r="AC3" s="390"/>
      <c r="AD3" s="390"/>
      <c r="AE3" s="390"/>
      <c r="AF3" s="390"/>
      <c r="AG3" s="390"/>
      <c r="AH3" s="390"/>
      <c r="AI3" s="390"/>
      <c r="AJ3" s="390"/>
      <c r="AK3" s="390"/>
      <c r="AL3" s="390"/>
      <c r="AM3" s="390"/>
      <c r="AN3" s="390"/>
      <c r="AO3" s="390"/>
      <c r="AP3" s="390"/>
      <c r="AQ3" s="390"/>
      <c r="AR3" s="390"/>
      <c r="AS3" s="390"/>
      <c r="AT3" s="390"/>
      <c r="AU3" s="390"/>
      <c r="AV3" s="390"/>
      <c r="AW3" s="390"/>
      <c r="AX3" s="390"/>
      <c r="AY3" s="390"/>
      <c r="AZ3" s="390"/>
      <c r="BA3" s="390"/>
      <c r="BB3" s="390"/>
    </row>
    <row r="4" spans="1:54">
      <c r="B4" s="622"/>
      <c r="C4" s="622"/>
      <c r="D4" s="622"/>
      <c r="E4" s="622"/>
      <c r="F4" s="622"/>
      <c r="G4" s="622"/>
      <c r="H4" s="622"/>
      <c r="I4" s="622"/>
      <c r="J4" s="622"/>
      <c r="K4" s="622"/>
      <c r="L4" s="622"/>
      <c r="M4" s="622"/>
      <c r="N4" s="622"/>
      <c r="O4" s="622"/>
      <c r="P4" s="622"/>
      <c r="Q4" s="622"/>
      <c r="R4" s="622"/>
      <c r="S4" s="622"/>
      <c r="T4" s="622"/>
      <c r="U4" s="622"/>
      <c r="V4" s="622"/>
      <c r="W4" s="622"/>
      <c r="X4" s="622"/>
      <c r="Y4" s="622"/>
      <c r="Z4" s="390"/>
      <c r="AA4" s="390"/>
      <c r="AB4" s="390"/>
      <c r="AC4" s="390"/>
      <c r="AD4" s="390"/>
      <c r="AE4" s="390"/>
      <c r="AF4" s="390"/>
      <c r="AG4" s="390"/>
      <c r="AH4" s="390"/>
      <c r="AI4" s="390"/>
      <c r="AJ4" s="390"/>
      <c r="AK4" s="390"/>
      <c r="AL4" s="390"/>
      <c r="AM4" s="390"/>
      <c r="AN4" s="390"/>
      <c r="AO4" s="390"/>
      <c r="AP4" s="390"/>
      <c r="AQ4" s="390"/>
      <c r="AR4" s="390"/>
      <c r="AS4" s="390"/>
      <c r="AT4" s="390"/>
      <c r="AU4" s="390"/>
      <c r="AV4" s="390"/>
      <c r="AW4" s="390"/>
      <c r="AX4" s="390"/>
      <c r="AY4" s="390"/>
      <c r="AZ4" s="390"/>
      <c r="BA4" s="390"/>
      <c r="BB4" s="390"/>
    </row>
    <row r="5" spans="1:54">
      <c r="B5" s="622"/>
      <c r="C5" s="622"/>
      <c r="D5" s="622"/>
      <c r="E5" s="622"/>
      <c r="F5" s="622"/>
      <c r="G5" s="622"/>
      <c r="H5" s="622"/>
      <c r="I5" s="622"/>
      <c r="J5" s="622"/>
      <c r="K5" s="622"/>
      <c r="L5" s="622"/>
      <c r="M5" s="622"/>
      <c r="N5" s="622"/>
      <c r="O5" s="622"/>
      <c r="P5" s="622"/>
      <c r="Q5" s="622"/>
      <c r="R5" s="622"/>
      <c r="S5" s="622"/>
      <c r="T5" s="622"/>
      <c r="U5" s="622"/>
      <c r="V5" s="622"/>
      <c r="W5" s="622"/>
      <c r="X5" s="622"/>
      <c r="Y5" s="622"/>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row>
    <row r="6" spans="1:54" s="418" customFormat="1">
      <c r="B6" s="435"/>
      <c r="C6" s="436"/>
      <c r="D6" s="435"/>
      <c r="E6" s="435"/>
      <c r="F6" s="435"/>
      <c r="G6" s="435"/>
      <c r="H6" s="435"/>
      <c r="I6" s="435"/>
      <c r="J6" s="435"/>
      <c r="K6" s="435"/>
      <c r="L6" s="435"/>
      <c r="M6" s="435"/>
      <c r="N6" s="435"/>
      <c r="O6" s="435"/>
      <c r="P6" s="435"/>
      <c r="Q6" s="435"/>
      <c r="R6" s="435"/>
      <c r="S6" s="435"/>
      <c r="T6" s="435"/>
      <c r="U6" s="437"/>
      <c r="V6" s="437"/>
      <c r="W6" s="437"/>
      <c r="X6" s="437"/>
      <c r="Y6" s="437"/>
      <c r="Z6" s="437"/>
      <c r="AA6" s="437"/>
      <c r="AB6" s="437"/>
      <c r="AC6" s="437"/>
      <c r="AD6" s="437"/>
      <c r="AE6" s="437"/>
      <c r="AF6" s="437"/>
      <c r="AG6" s="437"/>
      <c r="AH6" s="437"/>
      <c r="AI6" s="437"/>
      <c r="AJ6" s="437"/>
      <c r="AK6" s="437"/>
      <c r="AL6" s="437"/>
      <c r="AM6" s="437"/>
      <c r="AN6" s="437"/>
      <c r="AO6" s="437"/>
      <c r="AP6" s="437"/>
      <c r="AQ6" s="437"/>
      <c r="AR6" s="437"/>
      <c r="AS6" s="437"/>
      <c r="AT6" s="437"/>
      <c r="AU6" s="437"/>
      <c r="AV6" s="437"/>
      <c r="AW6" s="437"/>
      <c r="AX6" s="437"/>
      <c r="AY6" s="437"/>
      <c r="AZ6" s="437"/>
      <c r="BA6" s="437"/>
      <c r="BB6" s="437"/>
    </row>
    <row r="7" spans="1:54" s="418" customFormat="1">
      <c r="B7" s="435"/>
      <c r="C7" s="436"/>
      <c r="D7" s="435"/>
      <c r="E7" s="435"/>
      <c r="F7" s="435"/>
      <c r="G7" s="435"/>
      <c r="H7" s="435"/>
      <c r="I7" s="435"/>
      <c r="J7" s="435"/>
      <c r="K7" s="435"/>
      <c r="L7" s="435"/>
      <c r="M7" s="435"/>
      <c r="N7" s="435"/>
      <c r="O7" s="435"/>
      <c r="P7" s="435"/>
      <c r="Q7" s="435"/>
      <c r="R7" s="435"/>
      <c r="S7" s="435"/>
      <c r="T7" s="435"/>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37"/>
      <c r="AU7" s="437"/>
      <c r="AV7" s="437"/>
      <c r="AW7" s="437"/>
      <c r="AX7" s="437"/>
      <c r="AY7" s="437"/>
      <c r="AZ7" s="437"/>
      <c r="BA7" s="437"/>
      <c r="BB7" s="437"/>
    </row>
    <row r="8" spans="1:54" s="418" customFormat="1" ht="21">
      <c r="A8" s="391">
        <v>1.05</v>
      </c>
      <c r="B8" s="601" t="str">
        <f>CONCATENATE( "ARREGLOS ", UPPER(VLOOKUP('Dimension Tables'!$B$6,'Dimension Tables'!$B$10:$AU$23,35,FALSE)))</f>
        <v>ARREGLOS TILT UP 1 FILA PORTRAIT</v>
      </c>
      <c r="C8" s="601"/>
      <c r="D8" s="601"/>
      <c r="E8" s="601"/>
      <c r="F8" s="601"/>
      <c r="G8" s="601"/>
      <c r="H8" s="601"/>
      <c r="I8" s="601"/>
      <c r="J8" s="601"/>
      <c r="K8" s="601"/>
      <c r="L8" s="601"/>
      <c r="M8" s="601"/>
      <c r="N8" s="601"/>
      <c r="O8" s="601"/>
      <c r="P8" s="601"/>
      <c r="Q8" s="601"/>
      <c r="R8" s="601"/>
      <c r="S8" s="601"/>
      <c r="T8" s="601"/>
      <c r="U8" s="601"/>
      <c r="V8" s="601"/>
      <c r="W8" s="601"/>
      <c r="X8" s="601"/>
      <c r="Y8" s="601"/>
    </row>
    <row r="9" spans="1:54" s="418" customFormat="1">
      <c r="C9" s="438" t="s">
        <v>570</v>
      </c>
      <c r="D9" s="439">
        <f>2*VLOOKUP('Data Input'!$L$13,'Dimension Tables'!$B$9:$AE$23,2,FALSE)</f>
        <v>2</v>
      </c>
      <c r="E9" s="440"/>
      <c r="F9" s="370">
        <v>1</v>
      </c>
      <c r="G9" s="370">
        <v>2</v>
      </c>
      <c r="H9" s="370">
        <v>3</v>
      </c>
      <c r="I9" s="370">
        <v>4</v>
      </c>
      <c r="J9" s="370">
        <v>5</v>
      </c>
      <c r="K9" s="370">
        <v>6</v>
      </c>
      <c r="L9" s="370">
        <v>7</v>
      </c>
      <c r="M9" s="370">
        <v>8</v>
      </c>
      <c r="N9" s="370">
        <v>9</v>
      </c>
      <c r="O9" s="370">
        <v>10</v>
      </c>
      <c r="P9" s="370">
        <v>11</v>
      </c>
      <c r="Q9" s="370">
        <v>12</v>
      </c>
      <c r="R9" s="370">
        <v>13</v>
      </c>
      <c r="S9" s="370">
        <v>14</v>
      </c>
      <c r="T9" s="370">
        <v>15</v>
      </c>
      <c r="U9" s="370">
        <v>16</v>
      </c>
      <c r="V9" s="370">
        <v>17</v>
      </c>
      <c r="W9" s="370">
        <v>18</v>
      </c>
      <c r="X9" s="370">
        <v>19</v>
      </c>
      <c r="Y9" s="370">
        <v>20</v>
      </c>
    </row>
    <row r="10" spans="1:54" s="418" customFormat="1">
      <c r="E10" s="440"/>
      <c r="F10" s="370" t="str">
        <f>IFERROR(IF('Data Input'!$L16&gt;0,CONCATENATE('Data Input'!$L$9,"x",VLOOKUP(F$9,'Eng - 1'!$A$47:$CD$85,4,FALSE)),""),"")</f>
        <v/>
      </c>
      <c r="G10" s="370" t="str">
        <f>IFERROR(IF('Data Input'!$L17&gt;0,CONCATENATE('Data Input'!$L$9,"x",VLOOKUP(G$9,'Eng - 1'!$A$47:$CD$85,4,FALSE)),""),"")</f>
        <v/>
      </c>
      <c r="H10" s="370" t="str">
        <f>IFERROR(IF('Data Input'!$L18&gt;0,CONCATENATE('Data Input'!$L$9,"x",VLOOKUP(H$9,'Eng - 1'!$A$47:$CD$85,4,FALSE)),""),"")</f>
        <v/>
      </c>
      <c r="I10" s="370" t="str">
        <f>IFERROR(IF('Data Input'!$L19&gt;0,CONCATENATE('Data Input'!$L$9,"x",VLOOKUP(I$9,'Eng - 1'!$A$47:$CD$85,4,FALSE)),""),"")</f>
        <v/>
      </c>
      <c r="J10" s="370" t="str">
        <f>IFERROR(IF('Data Input'!$L20&gt;0,CONCATENATE('Data Input'!$L$9,"x",VLOOKUP(J$9,'Eng - 1'!$A$47:$CD$85,4,FALSE)),""),"")</f>
        <v/>
      </c>
      <c r="K10" s="370" t="str">
        <f>IFERROR(IF('Data Input'!$L21&gt;0,CONCATENATE('Data Input'!$L$9,"x",VLOOKUP(K$9,'Eng - 1'!$A$47:$CD$85,4,FALSE)),""),"")</f>
        <v/>
      </c>
      <c r="L10" s="370" t="str">
        <f>IFERROR(IF('Data Input'!$L22&gt;0,CONCATENATE('Data Input'!$L$9,"x",VLOOKUP(L$9,'Eng - 1'!$A$47:$CD$85,4,FALSE)),""),"")</f>
        <v/>
      </c>
      <c r="M10" s="370" t="str">
        <f>IFERROR(IF('Data Input'!$L23&gt;0,CONCATENATE('Data Input'!$L$9,"x",VLOOKUP(M$9,'Eng - 1'!$A$47:$CD$85,4,FALSE)),""),"")</f>
        <v/>
      </c>
      <c r="N10" s="370" t="str">
        <f>IFERROR(IF('Data Input'!$L24&gt;0,CONCATENATE('Data Input'!$L$9,"x",VLOOKUP(N$9,'Eng - 1'!$A$47:$CD$85,4,FALSE)),""),"")</f>
        <v/>
      </c>
      <c r="O10" s="370" t="str">
        <f>IFERROR(IF('Data Input'!$L25&gt;0,CONCATENATE('Data Input'!$L$9,"x",VLOOKUP(O$9,'Eng - 1'!$A$47:$CD$85,4,FALSE)),""),"")</f>
        <v/>
      </c>
      <c r="P10" s="370" t="str">
        <f>IFERROR(IF('Data Input'!$L26&gt;0,CONCATENATE('Data Input'!$L$9,"x",VLOOKUP(P$9,'Eng - 1'!$A$47:$CD$85,4,FALSE)),""),"")</f>
        <v/>
      </c>
      <c r="Q10" s="370" t="str">
        <f>IFERROR(IF('Data Input'!$L27&gt;0,CONCATENATE('Data Input'!$L$9,"x",VLOOKUP(Q$9,'Eng - 1'!$A$47:$CD$85,4,FALSE)),""),"")</f>
        <v/>
      </c>
      <c r="R10" s="370" t="str">
        <f>IFERROR(IF('Data Input'!$L28&gt;0,CONCATENATE('Data Input'!$L$9,"x",VLOOKUP(R$9,'Eng - 1'!$A$47:$CD$85,4,FALSE)),""),"")</f>
        <v/>
      </c>
      <c r="S10" s="370" t="str">
        <f>IFERROR(IF('Data Input'!$L29&gt;0,CONCATENATE('Data Input'!$L$9,"x",VLOOKUP(S$9,'Eng - 1'!$A$47:$CD$85,4,FALSE)),""),"")</f>
        <v/>
      </c>
      <c r="T10" s="370" t="str">
        <f>IFERROR(IF('Data Input'!$L30&gt;0,CONCATENATE('Data Input'!$L$9,"x",VLOOKUP(T$9,'Eng - 1'!$A$47:$CD$85,4,FALSE)),""),"")</f>
        <v/>
      </c>
      <c r="U10" s="370" t="str">
        <f>IFERROR(IF('Data Input'!$L31&gt;0,CONCATENATE('Data Input'!$L$9,"x",VLOOKUP(U$9,'Eng - 1'!$A$47:$CD$85,4,FALSE)),""),"")</f>
        <v/>
      </c>
      <c r="V10" s="370" t="str">
        <f>IFERROR(IF('Data Input'!$L32&gt;0,CONCATENATE('Data Input'!$L$9,"x",VLOOKUP(V$9,'Eng - 1'!$A$47:$CD$85,4,FALSE)),""),"")</f>
        <v/>
      </c>
      <c r="W10" s="370" t="str">
        <f>IFERROR(IF('Data Input'!$L33&gt;0,CONCATENATE('Data Input'!$L$9,"x",VLOOKUP(W$9,'Eng - 1'!$A$47:$CD$85,4,FALSE)),""),"")</f>
        <v/>
      </c>
      <c r="X10" s="370" t="str">
        <f>IFERROR(IF('Data Input'!$L34&gt;0,CONCATENATE('Data Input'!$L$9,"x",VLOOKUP(X$9,'Eng - 1'!$A$47:$CD$85,4,FALSE)),""),"")</f>
        <v/>
      </c>
      <c r="Y10" s="370" t="str">
        <f>IFERROR(IF('Data Input'!$L35&gt;0,CONCATENATE('Data Input'!$L$9,"x",VLOOKUP(Y$9,'Eng - 1'!$A$47:$CD$85,4,FALSE)),""),"")</f>
        <v/>
      </c>
    </row>
    <row r="11" spans="1:54" s="418" customFormat="1">
      <c r="C11" s="621" t="s">
        <v>571</v>
      </c>
      <c r="D11" s="621"/>
      <c r="E11" s="621"/>
      <c r="F11" s="370" t="str">
        <f>IFERROR(IF('Data Input'!$L16&gt;0,VLOOKUP(F$9,'Data Input'!$J$14:$O$35,2,FALSE),""),"")</f>
        <v/>
      </c>
      <c r="G11" s="370" t="str">
        <f>IFERROR(IF('Data Input'!$L17&gt;0,VLOOKUP(G$9,'Data Input'!$J$14:$O$35,2,FALSE),""),"")</f>
        <v/>
      </c>
      <c r="H11" s="370" t="str">
        <f>IFERROR(IF('Data Input'!$L18&gt;0,VLOOKUP(H$9,'Data Input'!$J$14:$O$35,2,FALSE),""),"")</f>
        <v/>
      </c>
      <c r="I11" s="370" t="str">
        <f>IFERROR(IF('Data Input'!$L19&gt;0,VLOOKUP(I$9,'Data Input'!$J$14:$O$35,2,FALSE),""),"")</f>
        <v/>
      </c>
      <c r="J11" s="370" t="str">
        <f>IFERROR(IF('Data Input'!$L20&gt;0,VLOOKUP(J$9,'Data Input'!$J$14:$O$35,2,FALSE),""),"")</f>
        <v/>
      </c>
      <c r="K11" s="370" t="str">
        <f>IFERROR(IF('Data Input'!$L21&gt;0,VLOOKUP(K$9,'Data Input'!$J$14:$O$35,2,FALSE),""),"")</f>
        <v/>
      </c>
      <c r="L11" s="370" t="str">
        <f>IFERROR(IF('Data Input'!$L22&gt;0,VLOOKUP(L$9,'Data Input'!$J$14:$O$35,2,FALSE),""),"")</f>
        <v/>
      </c>
      <c r="M11" s="370" t="str">
        <f>IFERROR(IF('Data Input'!$L23&gt;0,VLOOKUP(M$9,'Data Input'!$J$14:$O$35,2,FALSE),""),"")</f>
        <v/>
      </c>
      <c r="N11" s="370" t="str">
        <f>IFERROR(IF('Data Input'!$L24&gt;0,VLOOKUP(N$9,'Data Input'!$J$14:$O$35,2,FALSE),""),"")</f>
        <v/>
      </c>
      <c r="O11" s="370" t="str">
        <f>IFERROR(IF('Data Input'!$L25&gt;0,VLOOKUP(O$9,'Data Input'!$J$14:$O$35,2,FALSE),""),"")</f>
        <v/>
      </c>
      <c r="P11" s="370" t="str">
        <f>IFERROR(IF('Data Input'!$L26&gt;0,VLOOKUP(P$9,'Data Input'!$J$14:$O$35,2,FALSE),""),"")</f>
        <v/>
      </c>
      <c r="Q11" s="370" t="str">
        <f>IFERROR(IF('Data Input'!$L27&gt;0,VLOOKUP(Q$9,'Data Input'!$J$14:$O$35,2,FALSE),""),"")</f>
        <v/>
      </c>
      <c r="R11" s="370" t="str">
        <f>IFERROR(IF('Data Input'!$L28&gt;0,VLOOKUP(R$9,'Data Input'!$J$14:$O$35,2,FALSE),""),"")</f>
        <v/>
      </c>
      <c r="S11" s="370" t="str">
        <f>IFERROR(IF('Data Input'!$L29&gt;0,VLOOKUP(S$9,'Data Input'!$J$14:$O$35,2,FALSE),""),"")</f>
        <v/>
      </c>
      <c r="T11" s="370" t="str">
        <f>IFERROR(IF('Data Input'!$L30&gt;0,VLOOKUP(T$9,'Data Input'!$J$14:$O$35,2,FALSE),""),"")</f>
        <v/>
      </c>
      <c r="U11" s="370" t="str">
        <f>IFERROR(IF('Data Input'!$L31&gt;0,VLOOKUP(U$9,'Data Input'!$J$14:$O$35,2,FALSE),""),"")</f>
        <v/>
      </c>
      <c r="V11" s="370" t="str">
        <f>IFERROR(IF('Data Input'!$L32&gt;0,VLOOKUP(V$9,'Data Input'!$J$14:$O$35,2,FALSE),""),"")</f>
        <v/>
      </c>
      <c r="W11" s="370" t="str">
        <f>IFERROR(IF('Data Input'!$L33&gt;0,VLOOKUP(W$9,'Data Input'!$J$14:$O$35,2,FALSE),""),"")</f>
        <v/>
      </c>
      <c r="X11" s="370" t="str">
        <f>IFERROR(IF('Data Input'!$L34&gt;0,VLOOKUP(X$9,'Data Input'!$J$14:$O$35,2,FALSE),""),"")</f>
        <v/>
      </c>
      <c r="Y11" s="370" t="str">
        <f>IFERROR(IF('Data Input'!$L35&gt;0,VLOOKUP(Y$9,'Data Input'!$J$14:$O$35,2,FALSE),""),"")</f>
        <v/>
      </c>
    </row>
    <row r="12" spans="1:54" s="418" customFormat="1">
      <c r="B12" s="442" t="s">
        <v>572</v>
      </c>
      <c r="C12" s="443" t="s">
        <v>573</v>
      </c>
      <c r="D12" s="444" t="s">
        <v>574</v>
      </c>
      <c r="E12" s="440"/>
    </row>
    <row r="13" spans="1:54" s="418" customFormat="1">
      <c r="A13" s="392">
        <f>IF(B13&lt;&gt;"-",1,0)</f>
        <v>1</v>
      </c>
      <c r="B13" s="539">
        <f>'BOM Total'!C51</f>
        <v>4000116</v>
      </c>
      <c r="C13" s="540" t="str">
        <f>'BOM Total'!D51</f>
        <v>Simple Tilt Knee, Set</v>
      </c>
      <c r="D13" s="549">
        <f>+SUMPRODUCT(F13:Y13,$F$11:$Y$11)</f>
        <v>0</v>
      </c>
      <c r="E13" s="440"/>
      <c r="F13" s="370" t="str">
        <f>IF(AND(F10&lt;&gt;"",$A13=1),IF(OR('Data Input'!$L$13="1SP",'Data Input'!$L$13="1SL"),F27*$D28,0),"")</f>
        <v/>
      </c>
      <c r="G13" s="370" t="str">
        <f>IF(AND(G10&lt;&gt;"",$A13=1),IF(OR('Data Input'!$L$13="1SP",'Data Input'!$L$13="1SL"),G27*$D28,0),"")</f>
        <v/>
      </c>
      <c r="H13" s="370" t="str">
        <f>IF(AND(H10&lt;&gt;"",$A13=1),IF(OR('Data Input'!$L$13="1SP",'Data Input'!$L$13="1SL"),H27*$D28,0),"")</f>
        <v/>
      </c>
      <c r="I13" s="370" t="str">
        <f>IF(AND(I10&lt;&gt;"",$A13=1),IF(OR('Data Input'!$L$13="1SP",'Data Input'!$L$13="1SL"),I27*$D28,0),"")</f>
        <v/>
      </c>
      <c r="J13" s="370" t="str">
        <f>IF(AND(J10&lt;&gt;"",$A13=1),IF(OR('Data Input'!$L$13="1SP",'Data Input'!$L$13="1SL"),J27*$D28,0),"")</f>
        <v/>
      </c>
      <c r="K13" s="370" t="str">
        <f>IF(AND(K10&lt;&gt;"",$A13=1),IF(OR('Data Input'!$L$13="1SP",'Data Input'!$L$13="1SL"),K27*$D28,0),"")</f>
        <v/>
      </c>
      <c r="L13" s="370" t="str">
        <f>IF(AND(L10&lt;&gt;"",$A13=1),IF(OR('Data Input'!$L$13="1SP",'Data Input'!$L$13="1SL"),L27*$D28,0),"")</f>
        <v/>
      </c>
      <c r="M13" s="370" t="str">
        <f>IF(AND(M10&lt;&gt;"",$A13=1),IF(OR('Data Input'!$L$13="1SP",'Data Input'!$L$13="1SL"),M27*$D28,0),"")</f>
        <v/>
      </c>
      <c r="N13" s="370" t="str">
        <f>IF(AND(N10&lt;&gt;"",$A13=1),IF(OR('Data Input'!$L$13="1SP",'Data Input'!$L$13="1SL"),N27*$D28,0),"")</f>
        <v/>
      </c>
      <c r="O13" s="370" t="str">
        <f>IF(AND(O10&lt;&gt;"",$A13=1),IF(OR('Data Input'!$L$13="1SP",'Data Input'!$L$13="1SL"),O27*$D28,0),"")</f>
        <v/>
      </c>
      <c r="P13" s="370" t="str">
        <f>IF(AND(P10&lt;&gt;"",$A13=1),IF(OR('Data Input'!$L$13="1SP",'Data Input'!$L$13="1SL"),P27*$D28,0),"")</f>
        <v/>
      </c>
      <c r="Q13" s="370" t="str">
        <f>IF(AND(Q10&lt;&gt;"",$A13=1),IF(OR('Data Input'!$L$13="1SP",'Data Input'!$L$13="1SL"),Q27*$D28,0),"")</f>
        <v/>
      </c>
      <c r="R13" s="370" t="str">
        <f>IF(AND(R10&lt;&gt;"",$A13=1),IF(OR('Data Input'!$L$13="1SP",'Data Input'!$L$13="1SL"),R27*$D28,0),"")</f>
        <v/>
      </c>
      <c r="S13" s="370" t="str">
        <f>IF(AND(S10&lt;&gt;"",$A13=1),IF(OR('Data Input'!$L$13="1SP",'Data Input'!$L$13="1SL"),S27*$D28,0),"")</f>
        <v/>
      </c>
      <c r="T13" s="370" t="str">
        <f>IF(AND(T10&lt;&gt;"",$A13=1),IF(OR('Data Input'!$L$13="1SP",'Data Input'!$L$13="1SL"),T27*$D28,0),"")</f>
        <v/>
      </c>
      <c r="U13" s="370" t="str">
        <f>IF(AND(U10&lt;&gt;"",$A13=1),IF(OR('Data Input'!$L$13="1SP",'Data Input'!$L$13="1SL"),U27*$D28,0),"")</f>
        <v/>
      </c>
      <c r="V13" s="370" t="str">
        <f>IF(AND(V10&lt;&gt;"",$A13=1),IF(OR('Data Input'!$L$13="1SP",'Data Input'!$L$13="1SL"),V27*$D28,0),"")</f>
        <v/>
      </c>
      <c r="W13" s="370" t="str">
        <f>IF(AND(W10&lt;&gt;"",$A13=1),IF(OR('Data Input'!$L$13="1SP",'Data Input'!$L$13="1SL"),W27*$D28,0),"")</f>
        <v/>
      </c>
      <c r="X13" s="370" t="str">
        <f>IF(AND(X10&lt;&gt;"",$A13=1),IF(OR('Data Input'!$L$13="1SP",'Data Input'!$L$13="1SL"),X27*$D28,0),"")</f>
        <v/>
      </c>
      <c r="Y13" s="370" t="str">
        <f>IF(AND(Y10&lt;&gt;"",$A13=1),IF(OR('Data Input'!$L$13="1SP",'Data Input'!$L$13="1SL"),Y27*$D28,0),"")</f>
        <v/>
      </c>
    </row>
    <row r="14" spans="1:54" s="418" customFormat="1">
      <c r="A14" s="392">
        <f t="shared" ref="A14:A25" si="0">IF(B14&lt;&gt;"-",1,0)</f>
        <v>1</v>
      </c>
      <c r="B14" s="543">
        <f>'BOM Total'!C52</f>
        <v>4000630</v>
      </c>
      <c r="C14" s="544" t="str">
        <f>'BOM Total'!D52</f>
        <v>L-Foot Slotted Set, Mill</v>
      </c>
      <c r="D14" s="548">
        <f>+SUMPRODUCT(F14:Y14,$F$11:$Y$11)</f>
        <v>0</v>
      </c>
      <c r="E14" s="445"/>
      <c r="F14" s="370" t="str">
        <f>IF(AND($A14=1,F10&lt;&gt;""),F27*$D28,"")</f>
        <v/>
      </c>
      <c r="G14" s="370" t="str">
        <f t="shared" ref="G14:Y14" si="1">IF(AND($A14=1,G10&lt;&gt;""),G27*$D28,"")</f>
        <v/>
      </c>
      <c r="H14" s="370" t="str">
        <f t="shared" si="1"/>
        <v/>
      </c>
      <c r="I14" s="370" t="str">
        <f t="shared" si="1"/>
        <v/>
      </c>
      <c r="J14" s="370" t="str">
        <f t="shared" si="1"/>
        <v/>
      </c>
      <c r="K14" s="370" t="str">
        <f t="shared" si="1"/>
        <v/>
      </c>
      <c r="L14" s="370" t="str">
        <f t="shared" si="1"/>
        <v/>
      </c>
      <c r="M14" s="370" t="str">
        <f t="shared" si="1"/>
        <v/>
      </c>
      <c r="N14" s="370" t="str">
        <f t="shared" si="1"/>
        <v/>
      </c>
      <c r="O14" s="370" t="str">
        <f t="shared" si="1"/>
        <v/>
      </c>
      <c r="P14" s="370" t="str">
        <f t="shared" si="1"/>
        <v/>
      </c>
      <c r="Q14" s="370" t="str">
        <f t="shared" si="1"/>
        <v/>
      </c>
      <c r="R14" s="370" t="str">
        <f t="shared" si="1"/>
        <v/>
      </c>
      <c r="S14" s="370" t="str">
        <f t="shared" si="1"/>
        <v/>
      </c>
      <c r="T14" s="370" t="str">
        <f t="shared" si="1"/>
        <v/>
      </c>
      <c r="U14" s="370" t="str">
        <f t="shared" si="1"/>
        <v/>
      </c>
      <c r="V14" s="370" t="str">
        <f t="shared" si="1"/>
        <v/>
      </c>
      <c r="W14" s="370" t="str">
        <f t="shared" si="1"/>
        <v/>
      </c>
      <c r="X14" s="370" t="str">
        <f t="shared" si="1"/>
        <v/>
      </c>
      <c r="Y14" s="370" t="str">
        <f t="shared" si="1"/>
        <v/>
      </c>
    </row>
    <row r="15" spans="1:54" s="418" customFormat="1">
      <c r="A15" s="392">
        <f t="shared" si="0"/>
        <v>1</v>
      </c>
      <c r="B15" s="539" t="str">
        <f>'BOM Total'!C53</f>
        <v>4006042-H</v>
      </c>
      <c r="C15" s="540" t="str">
        <f>'BOM Total'!D53</f>
        <v>CrossRail Climber Set w/Hole</v>
      </c>
      <c r="D15" s="549">
        <f>+SUMPRODUCT(F15:Y15,$F$11:$Y$11)</f>
        <v>0</v>
      </c>
      <c r="E15" s="445"/>
      <c r="F15" s="370" t="str">
        <f>IF(AND(F10&lt;&gt;"",$A15=1),IF(OR('Data Input'!$L$13="1SP",'Data Input'!$L$13="1SL"),0,F27*$D9),"")</f>
        <v/>
      </c>
      <c r="G15" s="370" t="str">
        <f>IF(AND(G10&lt;&gt;"",$A15=1),IF(OR('Data Input'!$L$13="1SP",'Data Input'!$L$13="1SL"),0,G27*$D9),"")</f>
        <v/>
      </c>
      <c r="H15" s="370" t="str">
        <f>IF(AND(H10&lt;&gt;"",$A15=1),IF(OR('Data Input'!$L$13="1SP",'Data Input'!$L$13="1SL"),0,H27*$D9),"")</f>
        <v/>
      </c>
      <c r="I15" s="370" t="str">
        <f>IF(AND(I10&lt;&gt;"",$A15=1),IF(OR('Data Input'!$L$13="1SP",'Data Input'!$L$13="1SL"),0,I27*$D9),"")</f>
        <v/>
      </c>
      <c r="J15" s="370" t="str">
        <f>IF(AND(J10&lt;&gt;"",$A15=1),IF(OR('Data Input'!$L$13="1SP",'Data Input'!$L$13="1SL"),0,J27*$D9),"")</f>
        <v/>
      </c>
      <c r="K15" s="370" t="str">
        <f>IF(AND(K10&lt;&gt;"",$A15=1),IF(OR('Data Input'!$L$13="1SP",'Data Input'!$L$13="1SL"),0,K27*$D9),"")</f>
        <v/>
      </c>
      <c r="L15" s="370" t="str">
        <f>IF(AND(L10&lt;&gt;"",$A15=1),IF(OR('Data Input'!$L$13="1SP",'Data Input'!$L$13="1SL"),0,L27*$D9),"")</f>
        <v/>
      </c>
      <c r="M15" s="370" t="str">
        <f>IF(AND(M10&lt;&gt;"",$A15=1),IF(OR('Data Input'!$L$13="1SP",'Data Input'!$L$13="1SL"),0,M27*$D9),"")</f>
        <v/>
      </c>
      <c r="N15" s="370" t="str">
        <f>IF(AND(N10&lt;&gt;"",$A15=1),IF(OR('Data Input'!$L$13="1SP",'Data Input'!$L$13="1SL"),0,N27*$D9),"")</f>
        <v/>
      </c>
      <c r="O15" s="370" t="str">
        <f>IF(AND(O10&lt;&gt;"",$A15=1),IF(OR('Data Input'!$L$13="1SP",'Data Input'!$L$13="1SL"),0,O27*$D9),"")</f>
        <v/>
      </c>
      <c r="P15" s="370" t="str">
        <f>IF(AND(P10&lt;&gt;"",$A15=1),IF(OR('Data Input'!$L$13="1SP",'Data Input'!$L$13="1SL"),0,P27*$D9),"")</f>
        <v/>
      </c>
      <c r="Q15" s="370" t="str">
        <f>IF(AND(Q10&lt;&gt;"",$A15=1),IF(OR('Data Input'!$L$13="1SP",'Data Input'!$L$13="1SL"),0,Q27*$D9),"")</f>
        <v/>
      </c>
      <c r="R15" s="370" t="str">
        <f>IF(AND(R10&lt;&gt;"",$A15=1),IF(OR('Data Input'!$L$13="1SP",'Data Input'!$L$13="1SL"),0,R27*$D9),"")</f>
        <v/>
      </c>
      <c r="S15" s="370" t="str">
        <f>IF(AND(S10&lt;&gt;"",$A15=1),IF(OR('Data Input'!$L$13="1SP",'Data Input'!$L$13="1SL"),0,S27*$D9),"")</f>
        <v/>
      </c>
      <c r="T15" s="370" t="str">
        <f>IF(AND(T10&lt;&gt;"",$A15=1),IF(OR('Data Input'!$L$13="1SP",'Data Input'!$L$13="1SL"),0,T27*$D9),"")</f>
        <v/>
      </c>
      <c r="U15" s="370" t="str">
        <f>IF(AND(U10&lt;&gt;"",$A15=1),IF(OR('Data Input'!$L$13="1SP",'Data Input'!$L$13="1SL"),0,U27*$D9),"")</f>
        <v/>
      </c>
      <c r="V15" s="370" t="str">
        <f>IF(AND(V10&lt;&gt;"",$A15=1),IF(OR('Data Input'!$L$13="1SP",'Data Input'!$L$13="1SL"),0,V27*$D9),"")</f>
        <v/>
      </c>
      <c r="W15" s="370" t="str">
        <f>IF(AND(W10&lt;&gt;"",$A15=1),IF(OR('Data Input'!$L$13="1SP",'Data Input'!$L$13="1SL"),0,W27*$D9),"")</f>
        <v/>
      </c>
      <c r="X15" s="370" t="str">
        <f>IF(AND(X10&lt;&gt;"",$A15=1),IF(OR('Data Input'!$L$13="1SP",'Data Input'!$L$13="1SL"),0,X27*$D9),"")</f>
        <v/>
      </c>
      <c r="Y15" s="370" t="str">
        <f>IF(AND(Y10&lt;&gt;"",$A15=1),IF(OR('Data Input'!$L$13="1SP",'Data Input'!$L$13="1SL"),0,Y27*$D9),"")</f>
        <v/>
      </c>
    </row>
    <row r="16" spans="1:54" s="418" customFormat="1">
      <c r="A16" s="392">
        <f t="shared" si="0"/>
        <v>1</v>
      </c>
      <c r="B16" s="543">
        <f>'BOM Total'!C54</f>
        <v>4000135</v>
      </c>
      <c r="C16" s="544" t="str">
        <f>'BOM Total'!D54</f>
        <v>K2 Cross Clamp Set, Mill</v>
      </c>
      <c r="D16" s="548">
        <f>+SUMPRODUCT(F16:Y16,$F$11:$Y$11)</f>
        <v>0</v>
      </c>
      <c r="E16" s="445"/>
      <c r="F16" s="370" t="str">
        <f>IF(AND($A16=1,F10&lt;&gt;""),(F29-1)*$D9,"")</f>
        <v/>
      </c>
      <c r="G16" s="370" t="str">
        <f t="shared" ref="G16:Y16" si="2">IF(AND($A16=1,G10&lt;&gt;""),(G29-1)*$D9,"")</f>
        <v/>
      </c>
      <c r="H16" s="370" t="str">
        <f t="shared" si="2"/>
        <v/>
      </c>
      <c r="I16" s="370" t="str">
        <f t="shared" si="2"/>
        <v/>
      </c>
      <c r="J16" s="370" t="str">
        <f t="shared" si="2"/>
        <v/>
      </c>
      <c r="K16" s="370" t="str">
        <f t="shared" si="2"/>
        <v/>
      </c>
      <c r="L16" s="370" t="str">
        <f t="shared" si="2"/>
        <v/>
      </c>
      <c r="M16" s="370" t="str">
        <f t="shared" si="2"/>
        <v/>
      </c>
      <c r="N16" s="370" t="str">
        <f t="shared" si="2"/>
        <v/>
      </c>
      <c r="O16" s="370" t="str">
        <f t="shared" si="2"/>
        <v/>
      </c>
      <c r="P16" s="370" t="str">
        <f t="shared" si="2"/>
        <v/>
      </c>
      <c r="Q16" s="370" t="str">
        <f t="shared" si="2"/>
        <v/>
      </c>
      <c r="R16" s="370" t="str">
        <f t="shared" si="2"/>
        <v/>
      </c>
      <c r="S16" s="370" t="str">
        <f t="shared" si="2"/>
        <v/>
      </c>
      <c r="T16" s="370" t="str">
        <f t="shared" si="2"/>
        <v/>
      </c>
      <c r="U16" s="370" t="str">
        <f t="shared" si="2"/>
        <v/>
      </c>
      <c r="V16" s="370" t="str">
        <f t="shared" si="2"/>
        <v/>
      </c>
      <c r="W16" s="370" t="str">
        <f t="shared" si="2"/>
        <v/>
      </c>
      <c r="X16" s="370" t="str">
        <f t="shared" si="2"/>
        <v/>
      </c>
      <c r="Y16" s="370" t="str">
        <f t="shared" si="2"/>
        <v/>
      </c>
    </row>
    <row r="17" spans="1:25" s="418" customFormat="1">
      <c r="A17" s="392">
        <f t="shared" si="0"/>
        <v>1</v>
      </c>
      <c r="B17" s="539">
        <f>'BOM Total'!C55</f>
        <v>4000135</v>
      </c>
      <c r="C17" s="540" t="str">
        <f>'BOM Total'!D55</f>
        <v>K2 Cross Clamp Set, Mill</v>
      </c>
      <c r="D17" s="549">
        <f>+SUMPRODUCT(F17:Y17,$F$11:$Y$11)</f>
        <v>0</v>
      </c>
      <c r="E17" s="445"/>
      <c r="F17" s="370" t="str">
        <f>IF(AND($A17=1,F10&lt;&gt;""), 2*$D9,"")</f>
        <v/>
      </c>
      <c r="G17" s="370" t="str">
        <f t="shared" ref="G17:Y17" si="3">IF(AND($A17=1,G10&lt;&gt;""), 2*$D9,"")</f>
        <v/>
      </c>
      <c r="H17" s="370" t="str">
        <f t="shared" si="3"/>
        <v/>
      </c>
      <c r="I17" s="370" t="str">
        <f t="shared" si="3"/>
        <v/>
      </c>
      <c r="J17" s="370" t="str">
        <f t="shared" si="3"/>
        <v/>
      </c>
      <c r="K17" s="370" t="str">
        <f t="shared" si="3"/>
        <v/>
      </c>
      <c r="L17" s="370" t="str">
        <f t="shared" si="3"/>
        <v/>
      </c>
      <c r="M17" s="370" t="str">
        <f t="shared" si="3"/>
        <v/>
      </c>
      <c r="N17" s="370" t="str">
        <f t="shared" si="3"/>
        <v/>
      </c>
      <c r="O17" s="370" t="str">
        <f t="shared" si="3"/>
        <v/>
      </c>
      <c r="P17" s="370" t="str">
        <f t="shared" si="3"/>
        <v/>
      </c>
      <c r="Q17" s="370" t="str">
        <f t="shared" si="3"/>
        <v/>
      </c>
      <c r="R17" s="370" t="str">
        <f t="shared" si="3"/>
        <v/>
      </c>
      <c r="S17" s="370" t="str">
        <f t="shared" si="3"/>
        <v/>
      </c>
      <c r="T17" s="370" t="str">
        <f t="shared" si="3"/>
        <v/>
      </c>
      <c r="U17" s="370" t="str">
        <f t="shared" si="3"/>
        <v/>
      </c>
      <c r="V17" s="370" t="str">
        <f t="shared" si="3"/>
        <v/>
      </c>
      <c r="W17" s="370" t="str">
        <f t="shared" si="3"/>
        <v/>
      </c>
      <c r="X17" s="370" t="str">
        <f t="shared" si="3"/>
        <v/>
      </c>
      <c r="Y17" s="370" t="str">
        <f t="shared" si="3"/>
        <v/>
      </c>
    </row>
    <row r="18" spans="1:25" s="418" customFormat="1">
      <c r="A18" s="392">
        <f t="shared" si="0"/>
        <v>1</v>
      </c>
      <c r="B18" s="532">
        <f>IF('Data Input'!$L$44="Si",INDEX(PN!$A$2:$K$23,MATCH('Data Input'!$D$30,PN!$J$2:$J$23,0),1),'Data Input'!$L$47)</f>
        <v>4000669</v>
      </c>
      <c r="C18" s="546" t="str">
        <f>IF('Data Input'!$L$44="Si",INDEX(PN!$A$2:$K$23,MATCH('Data Input'!$D$30,PN!$J$2:$J$23,0),2),'Data Input'!$L$48)</f>
        <v>CrossRail 48-X, 4.70m, Mill</v>
      </c>
      <c r="D18" s="548">
        <f>ROUNDUP((SUMPRODUCT(F18:Y18,$F$11:$Y$11)*$A$8),0)</f>
        <v>0</v>
      </c>
      <c r="E18" s="445"/>
      <c r="F18" s="446" t="str">
        <f>IF($A18=1,IFERROR(CEILING(F46/$D47,1),""),"")</f>
        <v/>
      </c>
      <c r="G18" s="446" t="str">
        <f t="shared" ref="G18:Y18" si="4">IF($A18=1,IFERROR(CEILING(G46/$D47,1),""),"")</f>
        <v/>
      </c>
      <c r="H18" s="446" t="str">
        <f t="shared" si="4"/>
        <v/>
      </c>
      <c r="I18" s="446" t="str">
        <f t="shared" si="4"/>
        <v/>
      </c>
      <c r="J18" s="446" t="str">
        <f>IF($A18=1,IFERROR(CEILING(J46/$D47,1),""),"")</f>
        <v/>
      </c>
      <c r="K18" s="446" t="str">
        <f>IF($A18=1,IFERROR(CEILING(K46/$D47,1),""),"")</f>
        <v/>
      </c>
      <c r="L18" s="446" t="str">
        <f t="shared" si="4"/>
        <v/>
      </c>
      <c r="M18" s="446" t="str">
        <f t="shared" si="4"/>
        <v/>
      </c>
      <c r="N18" s="446" t="str">
        <f t="shared" si="4"/>
        <v/>
      </c>
      <c r="O18" s="446" t="str">
        <f t="shared" si="4"/>
        <v/>
      </c>
      <c r="P18" s="446" t="str">
        <f t="shared" si="4"/>
        <v/>
      </c>
      <c r="Q18" s="446" t="str">
        <f t="shared" si="4"/>
        <v/>
      </c>
      <c r="R18" s="446" t="str">
        <f t="shared" si="4"/>
        <v/>
      </c>
      <c r="S18" s="446" t="str">
        <f t="shared" si="4"/>
        <v/>
      </c>
      <c r="T18" s="446" t="str">
        <f t="shared" si="4"/>
        <v/>
      </c>
      <c r="U18" s="446" t="str">
        <f t="shared" si="4"/>
        <v/>
      </c>
      <c r="V18" s="446" t="str">
        <f t="shared" si="4"/>
        <v/>
      </c>
      <c r="W18" s="446" t="str">
        <f t="shared" si="4"/>
        <v/>
      </c>
      <c r="X18" s="446" t="str">
        <f t="shared" si="4"/>
        <v/>
      </c>
      <c r="Y18" s="446" t="str">
        <f t="shared" si="4"/>
        <v/>
      </c>
    </row>
    <row r="19" spans="1:25" s="418" customFormat="1">
      <c r="A19" s="392">
        <f t="shared" si="0"/>
        <v>1</v>
      </c>
      <c r="B19" s="539">
        <f>'BOM Total'!C57</f>
        <v>4000505</v>
      </c>
      <c r="C19" s="540" t="str">
        <f>'BOM Total'!D57</f>
        <v>CrossRail Tilt Connector Set</v>
      </c>
      <c r="D19" s="549">
        <f>+SUMPRODUCT(F19:Y19,$F$11:$Y$11)</f>
        <v>0</v>
      </c>
      <c r="E19" s="445"/>
      <c r="F19" s="370" t="str">
        <f>IF(AND($A19=1,F10&lt;&gt;""),IF(OR('Data Input'!$L$13="1SP",'Data Input'!$L$13="1SL"),0,$D54*F27+F55+F56),"")</f>
        <v/>
      </c>
      <c r="G19" s="370" t="str">
        <f>IF(AND($A19=1,G10&lt;&gt;""),IF(OR('Data Input'!$L$13="1SP",'Data Input'!$L$13="1SL"),0,$D54*G27+G55+G56),"")</f>
        <v/>
      </c>
      <c r="H19" s="370" t="str">
        <f>IF(AND($A19=1,H10&lt;&gt;""),IF(OR('Data Input'!$L$13="1SP",'Data Input'!$L$13="1SL"),0,$D54*H27+H55+H56),"")</f>
        <v/>
      </c>
      <c r="I19" s="370" t="str">
        <f>IF(AND($A19=1,I10&lt;&gt;""),IF(OR('Data Input'!$L$13="1SP",'Data Input'!$L$13="1SL"),0,$D54*I27+I55+I56),"")</f>
        <v/>
      </c>
      <c r="J19" s="370" t="str">
        <f>IF(AND($A19=1,J10&lt;&gt;""),IF(OR('Data Input'!$L$13="1SP",'Data Input'!$L$13="1SL"),0,$D54*J27+J55+J56),"")</f>
        <v/>
      </c>
      <c r="K19" s="370" t="str">
        <f>IF(AND($A19=1,K10&lt;&gt;""),IF(OR('Data Input'!$L$13="1SP",'Data Input'!$L$13="1SL"),0,$D54*K27+K55+K56),"")</f>
        <v/>
      </c>
      <c r="L19" s="370" t="str">
        <f>IF(AND($A19=1,L10&lt;&gt;""),IF(OR('Data Input'!$L$13="1SP",'Data Input'!$L$13="1SL"),0,$D54*L27+L55+L56),"")</f>
        <v/>
      </c>
      <c r="M19" s="370" t="str">
        <f>IF(AND($A19=1,M10&lt;&gt;""),IF(OR('Data Input'!$L$13="1SP",'Data Input'!$L$13="1SL"),0,$D54*M27+M55+M56),"")</f>
        <v/>
      </c>
      <c r="N19" s="370" t="str">
        <f>IF(AND($A19=1,N10&lt;&gt;""),IF(OR('Data Input'!$L$13="1SP",'Data Input'!$L$13="1SL"),0,$D54*N27+N55+N56),"")</f>
        <v/>
      </c>
      <c r="O19" s="370" t="str">
        <f>IF(AND($A19=1,O10&lt;&gt;""),IF(OR('Data Input'!$L$13="1SP",'Data Input'!$L$13="1SL"),0,$D54*O27+O55+O56),"")</f>
        <v/>
      </c>
      <c r="P19" s="370" t="str">
        <f>IF(AND($A19=1,P10&lt;&gt;""),IF(OR('Data Input'!$L$13="1SP",'Data Input'!$L$13="1SL"),0,$D54*P27+P55+P56),"")</f>
        <v/>
      </c>
      <c r="Q19" s="370" t="str">
        <f>IF(AND($A19=1,Q10&lt;&gt;""),IF(OR('Data Input'!$L$13="1SP",'Data Input'!$L$13="1SL"),0,$D54*Q27+Q55+Q56),"")</f>
        <v/>
      </c>
      <c r="R19" s="370" t="str">
        <f>IF(AND($A19=1,R10&lt;&gt;""),IF(OR('Data Input'!$L$13="1SP",'Data Input'!$L$13="1SL"),0,$D54*R27+R55+R56),"")</f>
        <v/>
      </c>
      <c r="S19" s="370" t="str">
        <f>IF(AND($A19=1,S10&lt;&gt;""),IF(OR('Data Input'!$L$13="1SP",'Data Input'!$L$13="1SL"),0,$D54*S27+S55+S56),"")</f>
        <v/>
      </c>
      <c r="T19" s="370" t="str">
        <f>IF(AND($A19=1,T10&lt;&gt;""),IF(OR('Data Input'!$L$13="1SP",'Data Input'!$L$13="1SL"),0,$D54*T27+T55+T56),"")</f>
        <v/>
      </c>
      <c r="U19" s="370" t="str">
        <f>IF(AND($A19=1,U10&lt;&gt;""),IF(OR('Data Input'!$L$13="1SP",'Data Input'!$L$13="1SL"),0,$D54*U27+U55+U56),"")</f>
        <v/>
      </c>
      <c r="V19" s="370" t="str">
        <f>IF(AND($A19=1,V10&lt;&gt;""),IF(OR('Data Input'!$L$13="1SP",'Data Input'!$L$13="1SL"),0,$D54*V27+V55+V56),"")</f>
        <v/>
      </c>
      <c r="W19" s="370" t="str">
        <f>IF(AND($A19=1,W10&lt;&gt;""),IF(OR('Data Input'!$L$13="1SP",'Data Input'!$L$13="1SL"),0,$D54*W27+W55+W56),"")</f>
        <v/>
      </c>
      <c r="X19" s="370" t="str">
        <f>IF(AND($A19=1,X10&lt;&gt;""),IF(OR('Data Input'!$L$13="1SP",'Data Input'!$L$13="1SL"),0,$D54*X27+X55+X56),"")</f>
        <v/>
      </c>
      <c r="Y19" s="370" t="str">
        <f>IF(AND($A19=1,Y10&lt;&gt;""),IF(OR('Data Input'!$L$13="1SP",'Data Input'!$L$13="1SL"),0,$D54*Y27+Y55+Y56),"")</f>
        <v/>
      </c>
    </row>
    <row r="20" spans="1:25" s="418" customFormat="1">
      <c r="A20" s="392">
        <f t="shared" si="0"/>
        <v>1</v>
      </c>
      <c r="B20" s="543">
        <f>'BOM Total'!C58</f>
        <v>4000385</v>
      </c>
      <c r="C20" s="544" t="str">
        <f>'BOM Total'!D58</f>
        <v>RailConn CR 48-X,48-XL Struct Set, Mill</v>
      </c>
      <c r="D20" s="548">
        <f>+SUMPRODUCT(F20:Y20,$F$11:$Y$11)</f>
        <v>0</v>
      </c>
      <c r="E20" s="445"/>
      <c r="F20" s="370" t="str">
        <f>IF(AND($A20=1,F10&lt;&gt;""),IF(INT(F44/$D47)=F44/$D47,ROUNDDOWN(F44/$D47,0)-1,ROUNDDOWN(F44/$D47,0))*$D9,"")</f>
        <v/>
      </c>
      <c r="G20" s="370" t="str">
        <f t="shared" ref="G20:Y20" si="5">IF(AND($A20=1,G10&lt;&gt;""),IF(INT(G44/$D47)=G44/$D47,ROUNDDOWN(G44/$D47,0)-1,ROUNDDOWN(G44/$D47,0))*$D9,"")</f>
        <v/>
      </c>
      <c r="H20" s="370" t="str">
        <f t="shared" si="5"/>
        <v/>
      </c>
      <c r="I20" s="370" t="str">
        <f t="shared" si="5"/>
        <v/>
      </c>
      <c r="J20" s="370" t="str">
        <f t="shared" si="5"/>
        <v/>
      </c>
      <c r="K20" s="370" t="str">
        <f t="shared" si="5"/>
        <v/>
      </c>
      <c r="L20" s="370" t="str">
        <f t="shared" si="5"/>
        <v/>
      </c>
      <c r="M20" s="370" t="str">
        <f t="shared" si="5"/>
        <v/>
      </c>
      <c r="N20" s="370" t="str">
        <f t="shared" si="5"/>
        <v/>
      </c>
      <c r="O20" s="370" t="str">
        <f t="shared" si="5"/>
        <v/>
      </c>
      <c r="P20" s="370" t="str">
        <f t="shared" si="5"/>
        <v/>
      </c>
      <c r="Q20" s="370" t="str">
        <f t="shared" si="5"/>
        <v/>
      </c>
      <c r="R20" s="370" t="str">
        <f t="shared" si="5"/>
        <v/>
      </c>
      <c r="S20" s="370" t="str">
        <f t="shared" si="5"/>
        <v/>
      </c>
      <c r="T20" s="370" t="str">
        <f t="shared" si="5"/>
        <v/>
      </c>
      <c r="U20" s="370" t="str">
        <f t="shared" si="5"/>
        <v/>
      </c>
      <c r="V20" s="370" t="str">
        <f t="shared" si="5"/>
        <v/>
      </c>
      <c r="W20" s="370" t="str">
        <f t="shared" si="5"/>
        <v/>
      </c>
      <c r="X20" s="370" t="str">
        <f t="shared" si="5"/>
        <v/>
      </c>
      <c r="Y20" s="370" t="str">
        <f t="shared" si="5"/>
        <v/>
      </c>
    </row>
    <row r="21" spans="1:25" s="418" customFormat="1">
      <c r="A21" s="392">
        <f t="shared" si="0"/>
        <v>1</v>
      </c>
      <c r="B21" s="539">
        <f>'BOM Total'!C59</f>
        <v>4000431</v>
      </c>
      <c r="C21" s="540" t="str">
        <f>'BOM Total'!D59</f>
        <v>CrossRail Flat EndCap, CR 48-X,48-XL</v>
      </c>
      <c r="D21" s="549">
        <f>+SUMPRODUCT(F21:Y21,$F$11:$Y$11)</f>
        <v>0</v>
      </c>
      <c r="E21" s="445"/>
      <c r="F21" s="370" t="str">
        <f>+IF(AND($A21=1,F10&lt;&gt;""), 2*$D9,"")</f>
        <v/>
      </c>
      <c r="G21" s="370" t="str">
        <f t="shared" ref="G21:Y21" si="6">+IF(AND($A21=1,G10&lt;&gt;""), 2*$D9,"")</f>
        <v/>
      </c>
      <c r="H21" s="370" t="str">
        <f t="shared" si="6"/>
        <v/>
      </c>
      <c r="I21" s="370" t="str">
        <f t="shared" si="6"/>
        <v/>
      </c>
      <c r="J21" s="370" t="str">
        <f t="shared" si="6"/>
        <v/>
      </c>
      <c r="K21" s="370" t="str">
        <f t="shared" si="6"/>
        <v/>
      </c>
      <c r="L21" s="370" t="str">
        <f t="shared" si="6"/>
        <v/>
      </c>
      <c r="M21" s="370" t="str">
        <f t="shared" si="6"/>
        <v/>
      </c>
      <c r="N21" s="370" t="str">
        <f t="shared" si="6"/>
        <v/>
      </c>
      <c r="O21" s="370" t="str">
        <f t="shared" si="6"/>
        <v/>
      </c>
      <c r="P21" s="370" t="str">
        <f t="shared" si="6"/>
        <v/>
      </c>
      <c r="Q21" s="370" t="str">
        <f t="shared" si="6"/>
        <v/>
      </c>
      <c r="R21" s="370" t="str">
        <f t="shared" si="6"/>
        <v/>
      </c>
      <c r="S21" s="370" t="str">
        <f t="shared" si="6"/>
        <v/>
      </c>
      <c r="T21" s="370" t="str">
        <f t="shared" si="6"/>
        <v/>
      </c>
      <c r="U21" s="370" t="str">
        <f t="shared" si="6"/>
        <v/>
      </c>
      <c r="V21" s="370" t="str">
        <f t="shared" si="6"/>
        <v/>
      </c>
      <c r="W21" s="370" t="str">
        <f t="shared" si="6"/>
        <v/>
      </c>
      <c r="X21" s="370" t="str">
        <f t="shared" si="6"/>
        <v/>
      </c>
      <c r="Y21" s="370" t="str">
        <f t="shared" si="6"/>
        <v/>
      </c>
    </row>
    <row r="22" spans="1:25" s="418" customFormat="1">
      <c r="A22" s="392">
        <f t="shared" si="0"/>
        <v>1</v>
      </c>
      <c r="B22" s="543" t="str">
        <f>'BOM Total'!C60</f>
        <v>4000629-H</v>
      </c>
      <c r="C22" s="544" t="str">
        <f>'BOM Total'!D60</f>
        <v>CR Micro inverter &amp; OPT, 13mm Hex Kit</v>
      </c>
      <c r="D22" s="548">
        <f>+SUMPRODUCT(F22:Y22,$F$11:$Y$11)</f>
        <v>0</v>
      </c>
      <c r="E22" s="445"/>
      <c r="F22" s="370" t="str">
        <f>IF(AND($A22=1,F10&lt;&gt;""),SUM(F58)+F55+F56, "")</f>
        <v/>
      </c>
      <c r="G22" s="370" t="str">
        <f t="shared" ref="G22:Y22" si="7">IF(AND($A22=1,G10&lt;&gt;""),SUM(G58)+G55+G56, "")</f>
        <v/>
      </c>
      <c r="H22" s="370" t="str">
        <f t="shared" si="7"/>
        <v/>
      </c>
      <c r="I22" s="370" t="str">
        <f t="shared" si="7"/>
        <v/>
      </c>
      <c r="J22" s="370" t="str">
        <f t="shared" si="7"/>
        <v/>
      </c>
      <c r="K22" s="370" t="str">
        <f t="shared" si="7"/>
        <v/>
      </c>
      <c r="L22" s="370" t="str">
        <f t="shared" si="7"/>
        <v/>
      </c>
      <c r="M22" s="370" t="str">
        <f t="shared" si="7"/>
        <v/>
      </c>
      <c r="N22" s="370" t="str">
        <f t="shared" si="7"/>
        <v/>
      </c>
      <c r="O22" s="370" t="str">
        <f t="shared" si="7"/>
        <v/>
      </c>
      <c r="P22" s="370" t="str">
        <f t="shared" si="7"/>
        <v/>
      </c>
      <c r="Q22" s="370" t="str">
        <f t="shared" si="7"/>
        <v/>
      </c>
      <c r="R22" s="370" t="str">
        <f t="shared" si="7"/>
        <v/>
      </c>
      <c r="S22" s="370" t="str">
        <f t="shared" si="7"/>
        <v/>
      </c>
      <c r="T22" s="370" t="str">
        <f t="shared" si="7"/>
        <v/>
      </c>
      <c r="U22" s="370" t="str">
        <f t="shared" si="7"/>
        <v/>
      </c>
      <c r="V22" s="370" t="str">
        <f t="shared" si="7"/>
        <v/>
      </c>
      <c r="W22" s="370" t="str">
        <f t="shared" si="7"/>
        <v/>
      </c>
      <c r="X22" s="370" t="str">
        <f t="shared" si="7"/>
        <v/>
      </c>
      <c r="Y22" s="370" t="str">
        <f t="shared" si="7"/>
        <v/>
      </c>
    </row>
    <row r="23" spans="1:25" s="418" customFormat="1">
      <c r="A23" s="392">
        <f t="shared" si="0"/>
        <v>1</v>
      </c>
      <c r="B23" s="539" t="str">
        <f>'BOM Total'!C61</f>
        <v>4000006-H</v>
      </c>
      <c r="C23" s="540" t="str">
        <f>'BOM Total'!D61</f>
        <v>K2 Ground Lug, 13mm Hex Set</v>
      </c>
      <c r="D23" s="549">
        <f>+SUMPRODUCT(F23:Y23,$F$11:$Y$11)</f>
        <v>0</v>
      </c>
      <c r="E23" s="445"/>
      <c r="F23" s="370" t="str">
        <f>IF(AND($A23=1,F10&lt;&gt;""), 1,"")</f>
        <v/>
      </c>
      <c r="G23" s="370" t="str">
        <f t="shared" ref="G23:Y23" si="8">IF(AND($A23=1,G10&lt;&gt;""), 1,"")</f>
        <v/>
      </c>
      <c r="H23" s="370" t="str">
        <f t="shared" si="8"/>
        <v/>
      </c>
      <c r="I23" s="370" t="str">
        <f t="shared" si="8"/>
        <v/>
      </c>
      <c r="J23" s="370" t="str">
        <f t="shared" si="8"/>
        <v/>
      </c>
      <c r="K23" s="370" t="str">
        <f t="shared" si="8"/>
        <v/>
      </c>
      <c r="L23" s="370" t="str">
        <f t="shared" si="8"/>
        <v/>
      </c>
      <c r="M23" s="370" t="str">
        <f t="shared" si="8"/>
        <v/>
      </c>
      <c r="N23" s="370" t="str">
        <f t="shared" si="8"/>
        <v/>
      </c>
      <c r="O23" s="370" t="str">
        <f t="shared" si="8"/>
        <v/>
      </c>
      <c r="P23" s="370" t="str">
        <f t="shared" si="8"/>
        <v/>
      </c>
      <c r="Q23" s="370" t="str">
        <f t="shared" si="8"/>
        <v/>
      </c>
      <c r="R23" s="370" t="str">
        <f t="shared" si="8"/>
        <v/>
      </c>
      <c r="S23" s="370" t="str">
        <f t="shared" si="8"/>
        <v/>
      </c>
      <c r="T23" s="370" t="str">
        <f t="shared" si="8"/>
        <v/>
      </c>
      <c r="U23" s="370" t="str">
        <f t="shared" si="8"/>
        <v/>
      </c>
      <c r="V23" s="370" t="str">
        <f t="shared" si="8"/>
        <v/>
      </c>
      <c r="W23" s="370" t="str">
        <f t="shared" si="8"/>
        <v/>
      </c>
      <c r="X23" s="370" t="str">
        <f t="shared" si="8"/>
        <v/>
      </c>
      <c r="Y23" s="370" t="str">
        <f t="shared" si="8"/>
        <v/>
      </c>
    </row>
    <row r="24" spans="1:25" s="418" customFormat="1">
      <c r="A24" s="392">
        <f t="shared" si="0"/>
        <v>0</v>
      </c>
      <c r="B24" s="532" t="str">
        <f>'BOM Total'!C62</f>
        <v>-</v>
      </c>
      <c r="C24" s="546" t="str">
        <f>+'BOM Total'!D62</f>
        <v>-</v>
      </c>
      <c r="D24" s="548">
        <f>IF($C24="-",0,D$17)</f>
        <v>0</v>
      </c>
      <c r="E24" s="445"/>
      <c r="F24" s="370" t="str">
        <f>IF(AND($A24=0,$C24="-"),"",F17)</f>
        <v/>
      </c>
      <c r="G24" s="370" t="str">
        <f t="shared" ref="G24:Y24" si="9">IF(AND($A24=0,$C24="-"),"",G17)</f>
        <v/>
      </c>
      <c r="H24" s="370" t="str">
        <f t="shared" si="9"/>
        <v/>
      </c>
      <c r="I24" s="370" t="str">
        <f t="shared" si="9"/>
        <v/>
      </c>
      <c r="J24" s="370" t="str">
        <f t="shared" si="9"/>
        <v/>
      </c>
      <c r="K24" s="370" t="str">
        <f t="shared" si="9"/>
        <v/>
      </c>
      <c r="L24" s="370" t="str">
        <f t="shared" si="9"/>
        <v/>
      </c>
      <c r="M24" s="370" t="str">
        <f t="shared" si="9"/>
        <v/>
      </c>
      <c r="N24" s="370" t="str">
        <f t="shared" si="9"/>
        <v/>
      </c>
      <c r="O24" s="370" t="str">
        <f t="shared" si="9"/>
        <v/>
      </c>
      <c r="P24" s="370" t="str">
        <f t="shared" si="9"/>
        <v/>
      </c>
      <c r="Q24" s="370" t="str">
        <f t="shared" si="9"/>
        <v/>
      </c>
      <c r="R24" s="370" t="str">
        <f t="shared" si="9"/>
        <v/>
      </c>
      <c r="S24" s="370" t="str">
        <f t="shared" si="9"/>
        <v/>
      </c>
      <c r="T24" s="370" t="str">
        <f t="shared" si="9"/>
        <v/>
      </c>
      <c r="U24" s="370" t="str">
        <f t="shared" si="9"/>
        <v/>
      </c>
      <c r="V24" s="370" t="str">
        <f t="shared" si="9"/>
        <v/>
      </c>
      <c r="W24" s="370" t="str">
        <f t="shared" si="9"/>
        <v/>
      </c>
      <c r="X24" s="370" t="str">
        <f t="shared" si="9"/>
        <v/>
      </c>
      <c r="Y24" s="370" t="str">
        <f t="shared" si="9"/>
        <v/>
      </c>
    </row>
    <row r="25" spans="1:25" s="418" customFormat="1">
      <c r="A25" s="392">
        <f t="shared" si="0"/>
        <v>0</v>
      </c>
      <c r="B25" s="528" t="str">
        <f>INDEX(PN!$A$35:$K$50,MATCH('Data Input'!$D$34,PN!$J$35:$J$50,0),1)</f>
        <v>-</v>
      </c>
      <c r="C25" s="542" t="str">
        <f>INDEX(PN!$A$35:$K$50,MATCH('Data Input'!$D$34,PN!$J$35:$J$50,0),2)</f>
        <v>-</v>
      </c>
      <c r="D25" s="549">
        <f>IF(C25="",0,SUMPRODUCT(F25:Y25,$F$11:$Y$11))</f>
        <v>0</v>
      </c>
      <c r="E25" s="445"/>
      <c r="F25" s="370" t="str">
        <f>IF(AND($A25=0,$C25="-"),"",IF(F10&lt;&gt;"", F14,""))</f>
        <v/>
      </c>
      <c r="G25" s="370" t="str">
        <f t="shared" ref="G25:Y25" si="10">IF(AND($A25=0,$C25="-"),"",IF(G10&lt;&gt;"", G14,""))</f>
        <v/>
      </c>
      <c r="H25" s="370" t="str">
        <f t="shared" si="10"/>
        <v/>
      </c>
      <c r="I25" s="370" t="str">
        <f t="shared" si="10"/>
        <v/>
      </c>
      <c r="J25" s="370" t="str">
        <f t="shared" si="10"/>
        <v/>
      </c>
      <c r="K25" s="370" t="str">
        <f t="shared" si="10"/>
        <v/>
      </c>
      <c r="L25" s="370" t="str">
        <f t="shared" si="10"/>
        <v/>
      </c>
      <c r="M25" s="370" t="str">
        <f t="shared" si="10"/>
        <v/>
      </c>
      <c r="N25" s="370" t="str">
        <f t="shared" si="10"/>
        <v/>
      </c>
      <c r="O25" s="370" t="str">
        <f t="shared" si="10"/>
        <v/>
      </c>
      <c r="P25" s="370" t="str">
        <f t="shared" si="10"/>
        <v/>
      </c>
      <c r="Q25" s="370" t="str">
        <f t="shared" si="10"/>
        <v/>
      </c>
      <c r="R25" s="370" t="str">
        <f t="shared" si="10"/>
        <v/>
      </c>
      <c r="S25" s="370" t="str">
        <f t="shared" si="10"/>
        <v/>
      </c>
      <c r="T25" s="370" t="str">
        <f t="shared" si="10"/>
        <v/>
      </c>
      <c r="U25" s="370" t="str">
        <f t="shared" si="10"/>
        <v/>
      </c>
      <c r="V25" s="370" t="str">
        <f t="shared" si="10"/>
        <v/>
      </c>
      <c r="W25" s="370" t="str">
        <f t="shared" si="10"/>
        <v/>
      </c>
      <c r="X25" s="370" t="str">
        <f t="shared" si="10"/>
        <v/>
      </c>
      <c r="Y25" s="370" t="str">
        <f t="shared" si="10"/>
        <v/>
      </c>
    </row>
    <row r="26" spans="1:25" s="418" customFormat="1"/>
    <row r="27" spans="1:25" s="418" customFormat="1" hidden="1">
      <c r="C27" s="441" t="s">
        <v>575</v>
      </c>
      <c r="D27" s="418">
        <f>SUMPRODUCT(F27:Y27,F11:Y11)</f>
        <v>0</v>
      </c>
      <c r="F27" s="447" t="str">
        <f>IF(F10&lt;&gt;"",IFERROR(VLOOKUP(F$9,'Eng - 1'!$A$47:$CD$85,9,FALSE),""),"")</f>
        <v/>
      </c>
      <c r="G27" s="447" t="str">
        <f>IF(G10&lt;&gt;"",IFERROR(VLOOKUP(G$9,'Eng - 1'!$A$47:$CD$85,9,FALSE),""),"")</f>
        <v/>
      </c>
      <c r="H27" s="447" t="str">
        <f>IF(H10&lt;&gt;"",IFERROR(VLOOKUP(H$9,'Eng - 1'!$A$47:$CD$85,9,FALSE),""),"")</f>
        <v/>
      </c>
      <c r="I27" s="447" t="str">
        <f>IF(I10&lt;&gt;"",IFERROR(VLOOKUP(I$9,'Eng - 1'!$A$47:$CD$85,9,FALSE),""),"")</f>
        <v/>
      </c>
      <c r="J27" s="447" t="str">
        <f>IF(J10&lt;&gt;"",IFERROR(VLOOKUP(J$9,'Eng - 1'!$A$47:$CD$85,9,FALSE),""),"")</f>
        <v/>
      </c>
      <c r="K27" s="447" t="str">
        <f>IF(K10&lt;&gt;"",IFERROR(VLOOKUP(K$9,'Eng - 1'!$A$47:$CD$85,9,FALSE),""),"")</f>
        <v/>
      </c>
      <c r="L27" s="447" t="str">
        <f>IF(L10&lt;&gt;"",IFERROR(VLOOKUP(L$9,'Eng - 1'!$A$47:$CD$85,9,FALSE),""),"")</f>
        <v/>
      </c>
      <c r="M27" s="447" t="str">
        <f>IF(M10&lt;&gt;"",IFERROR(VLOOKUP(M$9,'Eng - 1'!$A$47:$CD$85,9,FALSE),""),"")</f>
        <v/>
      </c>
      <c r="N27" s="447" t="str">
        <f>IF(N10&lt;&gt;"",IFERROR(VLOOKUP(N$9,'Eng - 1'!$A$47:$CD$85,9,FALSE),""),"")</f>
        <v/>
      </c>
      <c r="O27" s="447" t="str">
        <f>IF(O10&lt;&gt;"",IFERROR(VLOOKUP(O$9,'Eng - 1'!$A$47:$CD$85,9,FALSE),""),"")</f>
        <v/>
      </c>
      <c r="P27" s="447" t="str">
        <f>IF(P10&lt;&gt;"",IFERROR(VLOOKUP(P$9,'Eng - 1'!$A$47:$CD$85,9,FALSE),""),"")</f>
        <v/>
      </c>
      <c r="Q27" s="447" t="str">
        <f>IF(Q10&lt;&gt;"",IFERROR(VLOOKUP(Q$9,'Eng - 1'!$A$47:$CD$85,9,FALSE),""),"")</f>
        <v/>
      </c>
      <c r="R27" s="447" t="str">
        <f>IF(R10&lt;&gt;"",IFERROR(VLOOKUP(R$9,'Eng - 1'!$A$47:$CD$85,9,FALSE),""),"")</f>
        <v/>
      </c>
      <c r="S27" s="447" t="str">
        <f>IF(S10&lt;&gt;"",IFERROR(VLOOKUP(S$9,'Eng - 1'!$A$47:$CD$85,9,FALSE),""),"")</f>
        <v/>
      </c>
      <c r="T27" s="447" t="str">
        <f>IF(T10&lt;&gt;"",IFERROR(VLOOKUP(T$9,'Eng - 1'!$A$47:$CD$85,9,FALSE),""),"")</f>
        <v/>
      </c>
      <c r="U27" s="447" t="str">
        <f>IF(U10&lt;&gt;"",IFERROR(VLOOKUP(U$9,'Eng - 1'!$A$47:$CD$85,9,FALSE),""),"")</f>
        <v/>
      </c>
      <c r="V27" s="447" t="str">
        <f>IF(V10&lt;&gt;"",IFERROR(VLOOKUP(V$9,'Eng - 1'!$A$47:$CD$85,9,FALSE),""),"")</f>
        <v/>
      </c>
      <c r="W27" s="447" t="str">
        <f>IF(W10&lt;&gt;"",IFERROR(VLOOKUP(W$9,'Eng - 1'!$A$47:$CD$85,9,FALSE),""),"")</f>
        <v/>
      </c>
      <c r="X27" s="447" t="str">
        <f>IF(X10&lt;&gt;"",IFERROR(VLOOKUP(X$9,'Eng - 1'!$A$47:$CD$85,9,FALSE),""),"")</f>
        <v/>
      </c>
      <c r="Y27" s="447" t="str">
        <f>IF(Y10&lt;&gt;"",IFERROR(VLOOKUP(Y$9,'Eng - 1'!$A$47:$CD$85,9,FALSE),""),"")</f>
        <v/>
      </c>
    </row>
    <row r="28" spans="1:25" s="418" customFormat="1" hidden="1">
      <c r="C28" s="441" t="s">
        <v>576</v>
      </c>
      <c r="D28" s="448">
        <f>'Eng - 1'!$BE$11+1</f>
        <v>2</v>
      </c>
      <c r="F28" s="447"/>
      <c r="G28" s="447"/>
      <c r="H28" s="447"/>
      <c r="I28" s="447"/>
      <c r="J28" s="447"/>
      <c r="K28" s="447"/>
      <c r="L28" s="447"/>
      <c r="M28" s="447"/>
      <c r="N28" s="447"/>
      <c r="O28" s="447"/>
      <c r="P28" s="447"/>
      <c r="Q28" s="447"/>
      <c r="R28" s="447"/>
      <c r="S28" s="447"/>
      <c r="T28" s="447"/>
      <c r="U28" s="447"/>
      <c r="V28" s="447"/>
      <c r="W28" s="447"/>
      <c r="X28" s="447"/>
      <c r="Y28" s="447"/>
    </row>
    <row r="29" spans="1:25" s="418" customFormat="1" hidden="1">
      <c r="C29" s="441" t="s">
        <v>577</v>
      </c>
      <c r="F29" s="370" t="str">
        <f>IF(F10&lt;&gt;"",IFERROR(VLOOKUP(F$9,'Eng - 1'!$A$47:$CD$85,4,FALSE),""),"")</f>
        <v/>
      </c>
      <c r="G29" s="370" t="str">
        <f>IF(G10&lt;&gt;"",IFERROR(VLOOKUP(G$9,'Eng - 1'!$A$47:$CD$85,4,FALSE),""),"")</f>
        <v/>
      </c>
      <c r="H29" s="370" t="str">
        <f>IF(H10&lt;&gt;"",IFERROR(VLOOKUP(H$9,'Eng - 1'!$A$47:$CD$85,4,FALSE),""),"")</f>
        <v/>
      </c>
      <c r="I29" s="370" t="str">
        <f>IF(I10&lt;&gt;"",IFERROR(VLOOKUP(I$9,'Eng - 1'!$A$47:$CD$85,4,FALSE),""),"")</f>
        <v/>
      </c>
      <c r="J29" s="370" t="str">
        <f>IF(J10&lt;&gt;"",IFERROR(VLOOKUP(J$9,'Eng - 1'!$A$47:$CD$85,4,FALSE),""),"")</f>
        <v/>
      </c>
      <c r="K29" s="370" t="str">
        <f>IF(K10&lt;&gt;"",IFERROR(VLOOKUP(K$9,'Eng - 1'!$A$47:$CD$85,4,FALSE),""),"")</f>
        <v/>
      </c>
      <c r="L29" s="370" t="str">
        <f>IF(L10&lt;&gt;"",IFERROR(VLOOKUP(L$9,'Eng - 1'!$A$47:$CD$85,4,FALSE),""),"")</f>
        <v/>
      </c>
      <c r="M29" s="370" t="str">
        <f>IF(M10&lt;&gt;"",IFERROR(VLOOKUP(M$9,'Eng - 1'!$A$47:$CD$85,4,FALSE),""),"")</f>
        <v/>
      </c>
      <c r="N29" s="370" t="str">
        <f>IF(N10&lt;&gt;"",IFERROR(VLOOKUP(N$9,'Eng - 1'!$A$47:$CD$85,4,FALSE),""),"")</f>
        <v/>
      </c>
      <c r="O29" s="370" t="str">
        <f>IF(O10&lt;&gt;"",IFERROR(VLOOKUP(O$9,'Eng - 1'!$A$47:$CD$85,4,FALSE),""),"")</f>
        <v/>
      </c>
      <c r="P29" s="370" t="str">
        <f>IF(P10&lt;&gt;"",IFERROR(VLOOKUP(P$9,'Eng - 1'!$A$47:$CD$85,4,FALSE),""),"")</f>
        <v/>
      </c>
      <c r="Q29" s="370" t="str">
        <f>IF(Q10&lt;&gt;"",IFERROR(VLOOKUP(Q$9,'Eng - 1'!$A$47:$CD$85,4,FALSE),""),"")</f>
        <v/>
      </c>
      <c r="R29" s="370" t="str">
        <f>IF(R10&lt;&gt;"",IFERROR(VLOOKUP(R$9,'Eng - 1'!$A$47:$CD$85,4,FALSE),""),"")</f>
        <v/>
      </c>
      <c r="S29" s="370" t="str">
        <f>IF(S10&lt;&gt;"",IFERROR(VLOOKUP(S$9,'Eng - 1'!$A$47:$CD$85,4,FALSE),""),"")</f>
        <v/>
      </c>
      <c r="T29" s="370" t="str">
        <f>IF(T10&lt;&gt;"",IFERROR(VLOOKUP(T$9,'Eng - 1'!$A$47:$CD$85,4,FALSE),""),"")</f>
        <v/>
      </c>
      <c r="U29" s="370" t="str">
        <f>IF(U10&lt;&gt;"",IFERROR(VLOOKUP(U$9,'Eng - 1'!$A$47:$CD$85,4,FALSE),""),"")</f>
        <v/>
      </c>
      <c r="V29" s="370" t="str">
        <f>IF(V10&lt;&gt;"",IFERROR(VLOOKUP(V$9,'Eng - 1'!$A$47:$CD$85,4,FALSE),""),"")</f>
        <v/>
      </c>
      <c r="W29" s="370" t="str">
        <f>IF(W10&lt;&gt;"",IFERROR(VLOOKUP(W$9,'Eng - 1'!$A$47:$CD$85,4,FALSE),""),"")</f>
        <v/>
      </c>
      <c r="X29" s="370" t="str">
        <f>IF(X10&lt;&gt;"",IFERROR(VLOOKUP(X$9,'Eng - 1'!$A$47:$CD$85,4,FALSE),""),"")</f>
        <v/>
      </c>
      <c r="Y29" s="370" t="str">
        <f>IF(Y10&lt;&gt;"",IFERROR(VLOOKUP(Y$9,'Eng - 1'!$A$47:$CD$85,4,FALSE),""),"")</f>
        <v/>
      </c>
    </row>
    <row r="30" spans="1:25" s="418" customFormat="1" hidden="1">
      <c r="C30" s="441" t="s">
        <v>578</v>
      </c>
      <c r="F30" s="370" t="str">
        <f t="shared" ref="F30:Y30" si="11">IFERROR(+F29*($D$9/2),"")</f>
        <v/>
      </c>
      <c r="G30" s="370" t="str">
        <f t="shared" si="11"/>
        <v/>
      </c>
      <c r="H30" s="370" t="str">
        <f t="shared" si="11"/>
        <v/>
      </c>
      <c r="I30" s="370" t="str">
        <f t="shared" si="11"/>
        <v/>
      </c>
      <c r="J30" s="370" t="str">
        <f t="shared" si="11"/>
        <v/>
      </c>
      <c r="K30" s="370" t="str">
        <f t="shared" si="11"/>
        <v/>
      </c>
      <c r="L30" s="370" t="str">
        <f t="shared" si="11"/>
        <v/>
      </c>
      <c r="M30" s="370" t="str">
        <f t="shared" si="11"/>
        <v/>
      </c>
      <c r="N30" s="370" t="str">
        <f t="shared" si="11"/>
        <v/>
      </c>
      <c r="O30" s="370" t="str">
        <f t="shared" si="11"/>
        <v/>
      </c>
      <c r="P30" s="370" t="str">
        <f t="shared" si="11"/>
        <v/>
      </c>
      <c r="Q30" s="370" t="str">
        <f t="shared" si="11"/>
        <v/>
      </c>
      <c r="R30" s="370" t="str">
        <f t="shared" si="11"/>
        <v/>
      </c>
      <c r="S30" s="370" t="str">
        <f t="shared" si="11"/>
        <v/>
      </c>
      <c r="T30" s="370" t="str">
        <f t="shared" si="11"/>
        <v/>
      </c>
      <c r="U30" s="370" t="str">
        <f t="shared" si="11"/>
        <v/>
      </c>
      <c r="V30" s="370" t="str">
        <f t="shared" si="11"/>
        <v/>
      </c>
      <c r="W30" s="370" t="str">
        <f t="shared" si="11"/>
        <v/>
      </c>
      <c r="X30" s="370" t="str">
        <f t="shared" si="11"/>
        <v/>
      </c>
      <c r="Y30" s="370" t="str">
        <f t="shared" si="11"/>
        <v/>
      </c>
    </row>
    <row r="31" spans="1:25" s="418" customFormat="1" hidden="1">
      <c r="C31" s="370" t="s">
        <v>579</v>
      </c>
      <c r="F31" s="370"/>
      <c r="G31" s="370"/>
      <c r="H31" s="370"/>
      <c r="I31" s="370"/>
      <c r="J31" s="370"/>
      <c r="K31" s="370"/>
      <c r="L31" s="370"/>
      <c r="M31" s="370"/>
      <c r="N31" s="370"/>
      <c r="O31" s="370"/>
      <c r="P31" s="370"/>
      <c r="Q31" s="370"/>
      <c r="R31" s="370"/>
      <c r="S31" s="370"/>
      <c r="T31" s="370"/>
      <c r="U31" s="370"/>
      <c r="V31" s="370"/>
      <c r="W31" s="370"/>
      <c r="X31" s="370"/>
      <c r="Y31" s="370"/>
    </row>
    <row r="32" spans="1:25" s="418" customFormat="1" hidden="1">
      <c r="C32" s="441" t="s">
        <v>580</v>
      </c>
      <c r="D32" s="449">
        <f>+'Eng - 1'!$BE$8</f>
        <v>1.85</v>
      </c>
      <c r="F32" s="450"/>
      <c r="G32" s="450"/>
      <c r="H32" s="450"/>
      <c r="I32" s="450"/>
      <c r="J32" s="450"/>
      <c r="K32" s="450"/>
      <c r="L32" s="450"/>
      <c r="M32" s="450"/>
      <c r="N32" s="450"/>
      <c r="O32" s="450"/>
      <c r="P32" s="450"/>
      <c r="Q32" s="450"/>
      <c r="R32" s="450"/>
      <c r="S32" s="450"/>
      <c r="T32" s="450"/>
      <c r="U32" s="450"/>
      <c r="V32" s="450"/>
      <c r="W32" s="450"/>
      <c r="X32" s="450"/>
      <c r="Y32" s="450"/>
    </row>
    <row r="33" spans="2:25" s="418" customFormat="1" hidden="1">
      <c r="C33" s="441" t="s">
        <v>581</v>
      </c>
      <c r="D33" s="449">
        <f>+'Eng - 1'!$BE$12</f>
        <v>0</v>
      </c>
      <c r="F33" s="450"/>
      <c r="G33" s="450"/>
      <c r="H33" s="450"/>
      <c r="I33" s="450"/>
      <c r="J33" s="450"/>
      <c r="K33" s="450"/>
      <c r="L33" s="450"/>
      <c r="M33" s="450"/>
      <c r="N33" s="450"/>
      <c r="O33" s="450"/>
      <c r="P33" s="450"/>
      <c r="Q33" s="450"/>
      <c r="R33" s="450"/>
      <c r="S33" s="450"/>
      <c r="T33" s="450"/>
      <c r="U33" s="450"/>
      <c r="V33" s="450"/>
      <c r="W33" s="450"/>
      <c r="X33" s="450"/>
      <c r="Y33" s="450"/>
    </row>
    <row r="34" spans="2:25" s="418" customFormat="1" hidden="1">
      <c r="C34" s="441" t="s">
        <v>582</v>
      </c>
      <c r="D34" s="449">
        <f>+'Eng - 1'!$BE$13</f>
        <v>0.32</v>
      </c>
      <c r="F34" s="450"/>
      <c r="G34" s="450"/>
      <c r="H34" s="450"/>
      <c r="I34" s="450"/>
      <c r="J34" s="450"/>
      <c r="K34" s="450"/>
      <c r="L34" s="450"/>
      <c r="M34" s="450"/>
      <c r="N34" s="450"/>
      <c r="O34" s="450"/>
      <c r="P34" s="450"/>
      <c r="Q34" s="450"/>
      <c r="R34" s="450"/>
      <c r="S34" s="450"/>
      <c r="T34" s="450"/>
      <c r="U34" s="450"/>
      <c r="V34" s="450"/>
      <c r="W34" s="450"/>
      <c r="X34" s="450"/>
      <c r="Y34" s="450"/>
    </row>
    <row r="35" spans="2:25" s="418" customFormat="1" ht="13.95" hidden="1" customHeight="1">
      <c r="B35" s="451"/>
      <c r="C35" s="441" t="s">
        <v>583</v>
      </c>
      <c r="D35" s="449">
        <f>+'Eng - 1'!$BE$14</f>
        <v>0</v>
      </c>
      <c r="F35" s="450"/>
      <c r="G35" s="450"/>
      <c r="H35" s="450"/>
      <c r="I35" s="450"/>
      <c r="J35" s="450"/>
      <c r="K35" s="450"/>
      <c r="L35" s="450"/>
      <c r="M35" s="450"/>
      <c r="N35" s="450"/>
      <c r="O35" s="450"/>
      <c r="P35" s="450"/>
      <c r="Q35" s="450"/>
      <c r="R35" s="450"/>
      <c r="S35" s="450"/>
      <c r="T35" s="450"/>
      <c r="U35" s="450"/>
      <c r="V35" s="450"/>
      <c r="W35" s="450"/>
      <c r="X35" s="450"/>
      <c r="Y35" s="450"/>
    </row>
    <row r="36" spans="2:25" s="418" customFormat="1" ht="13.95" hidden="1" customHeight="1">
      <c r="C36" s="441" t="s">
        <v>584</v>
      </c>
      <c r="D36" s="449">
        <f>+'Eng - 1'!$BE$15</f>
        <v>0</v>
      </c>
      <c r="F36" s="450"/>
      <c r="G36" s="450"/>
      <c r="H36" s="450"/>
      <c r="I36" s="450"/>
      <c r="J36" s="450"/>
      <c r="K36" s="450"/>
      <c r="L36" s="450"/>
      <c r="M36" s="450"/>
      <c r="N36" s="450"/>
      <c r="O36" s="450"/>
      <c r="P36" s="450"/>
      <c r="Q36" s="450"/>
      <c r="R36" s="450"/>
      <c r="S36" s="450"/>
      <c r="T36" s="450"/>
      <c r="U36" s="450"/>
      <c r="V36" s="450"/>
      <c r="W36" s="450"/>
      <c r="X36" s="450"/>
      <c r="Y36" s="450"/>
    </row>
    <row r="37" spans="2:25" s="418" customFormat="1" ht="13.95" hidden="1" customHeight="1">
      <c r="C37" s="441"/>
      <c r="F37" s="450"/>
      <c r="G37" s="450"/>
      <c r="H37" s="450"/>
      <c r="I37" s="450"/>
      <c r="J37" s="450"/>
      <c r="K37" s="450"/>
      <c r="L37" s="450"/>
      <c r="M37" s="450"/>
      <c r="N37" s="450"/>
      <c r="O37" s="450"/>
      <c r="P37" s="450"/>
      <c r="Q37" s="450"/>
      <c r="R37" s="450"/>
      <c r="S37" s="450"/>
      <c r="T37" s="450"/>
      <c r="U37" s="450"/>
      <c r="V37" s="450"/>
      <c r="W37" s="450"/>
      <c r="X37" s="450"/>
      <c r="Y37" s="450"/>
    </row>
    <row r="38" spans="2:25" s="418" customFormat="1" hidden="1">
      <c r="C38" s="441" t="s">
        <v>585</v>
      </c>
      <c r="D38" s="449">
        <f>+'Eng - 1'!$BU$11</f>
        <v>0</v>
      </c>
      <c r="F38" s="450"/>
      <c r="G38" s="450"/>
      <c r="H38" s="450"/>
      <c r="I38" s="450"/>
      <c r="J38" s="450"/>
      <c r="K38" s="450"/>
      <c r="L38" s="450"/>
      <c r="M38" s="450"/>
      <c r="N38" s="450"/>
      <c r="O38" s="450"/>
      <c r="P38" s="450"/>
      <c r="Q38" s="450"/>
      <c r="R38" s="450"/>
      <c r="S38" s="450"/>
      <c r="T38" s="450"/>
      <c r="U38" s="450"/>
      <c r="V38" s="450"/>
      <c r="W38" s="450"/>
      <c r="X38" s="450"/>
      <c r="Y38" s="450"/>
    </row>
    <row r="39" spans="2:25" s="418" customFormat="1" hidden="1">
      <c r="C39" s="452" t="s">
        <v>586</v>
      </c>
      <c r="D39" s="449">
        <f>+SUM(D32:D38)</f>
        <v>2.17</v>
      </c>
      <c r="F39" s="450"/>
      <c r="G39" s="450"/>
      <c r="H39" s="450"/>
      <c r="I39" s="450"/>
      <c r="J39" s="450"/>
      <c r="K39" s="450"/>
      <c r="L39" s="450"/>
      <c r="M39" s="450"/>
      <c r="N39" s="450"/>
      <c r="O39" s="450"/>
      <c r="P39" s="450"/>
      <c r="Q39" s="450"/>
      <c r="R39" s="450"/>
      <c r="S39" s="450"/>
      <c r="T39" s="450"/>
      <c r="U39" s="450"/>
      <c r="V39" s="450"/>
      <c r="W39" s="450"/>
      <c r="X39" s="450"/>
      <c r="Y39" s="450"/>
    </row>
    <row r="40" spans="2:25" s="418" customFormat="1" hidden="1">
      <c r="C40" s="441" t="s">
        <v>587</v>
      </c>
      <c r="F40" s="453" t="str">
        <f>IF(F10&lt;&gt;"",IFERROR(VLOOKUP(F$9,'Eng - 1'!$A$47:$CD$85,11,FALSE),""),"")</f>
        <v/>
      </c>
      <c r="G40" s="453" t="str">
        <f>IF(G10&lt;&gt;"",IFERROR(VLOOKUP(G$9,'Eng - 1'!$A$47:$CD$85,11,FALSE),""),"")</f>
        <v/>
      </c>
      <c r="H40" s="453" t="str">
        <f>IF(H10&lt;&gt;"",IFERROR(VLOOKUP(H$9,'Eng - 1'!$A$47:$CD$85,11,FALSE),""),"")</f>
        <v/>
      </c>
      <c r="I40" s="453" t="str">
        <f>IF(I10&lt;&gt;"",IFERROR(VLOOKUP(I$9,'Eng - 1'!$A$47:$CD$85,11,FALSE),""),"")</f>
        <v/>
      </c>
      <c r="J40" s="453" t="str">
        <f>IF(J10&lt;&gt;"",IFERROR(VLOOKUP(J$9,'Eng - 1'!$A$47:$CD$85,11,FALSE),""),"")</f>
        <v/>
      </c>
      <c r="K40" s="453" t="str">
        <f>IF(K10&lt;&gt;"",IFERROR(VLOOKUP(K$9,'Eng - 1'!$A$47:$CD$85,11,FALSE),""),"")</f>
        <v/>
      </c>
      <c r="L40" s="453" t="str">
        <f>IF(L10&lt;&gt;"",IFERROR(VLOOKUP(L$9,'Eng - 1'!$A$47:$CD$85,11,FALSE),""),"")</f>
        <v/>
      </c>
      <c r="M40" s="453" t="str">
        <f>IF(M10&lt;&gt;"",IFERROR(VLOOKUP(M$9,'Eng - 1'!$A$47:$CD$85,11,FALSE),""),"")</f>
        <v/>
      </c>
      <c r="N40" s="453" t="str">
        <f>IF(N10&lt;&gt;"",IFERROR(VLOOKUP(N$9,'Eng - 1'!$A$47:$CD$85,11,FALSE),""),"")</f>
        <v/>
      </c>
      <c r="O40" s="453" t="str">
        <f>IF(O10&lt;&gt;"",IFERROR(VLOOKUP(O$9,'Eng - 1'!$A$47:$CD$85,11,FALSE),""),"")</f>
        <v/>
      </c>
      <c r="P40" s="453" t="str">
        <f>IF(P10&lt;&gt;"",IFERROR(VLOOKUP(P$9,'Eng - 1'!$A$47:$CD$85,11,FALSE),""),"")</f>
        <v/>
      </c>
      <c r="Q40" s="453" t="str">
        <f>IF(Q10&lt;&gt;"",IFERROR(VLOOKUP(Q$9,'Eng - 1'!$A$47:$CD$85,11,FALSE),""),"")</f>
        <v/>
      </c>
      <c r="R40" s="453" t="str">
        <f>IF(R10&lt;&gt;"",IFERROR(VLOOKUP(R$9,'Eng - 1'!$A$47:$CD$85,11,FALSE),""),"")</f>
        <v/>
      </c>
      <c r="S40" s="453" t="str">
        <f>IF(S10&lt;&gt;"",IFERROR(VLOOKUP(S$9,'Eng - 1'!$A$47:$CD$85,11,FALSE),""),"")</f>
        <v/>
      </c>
      <c r="T40" s="453" t="str">
        <f>IF(T10&lt;&gt;"",IFERROR(VLOOKUP(T$9,'Eng - 1'!$A$47:$CD$85,11,FALSE),""),"")</f>
        <v/>
      </c>
      <c r="U40" s="453" t="str">
        <f>IF(U10&lt;&gt;"",IFERROR(VLOOKUP(U$9,'Eng - 1'!$A$47:$CD$85,11,FALSE),""),"")</f>
        <v/>
      </c>
      <c r="V40" s="453" t="str">
        <f>IF(V10&lt;&gt;"",IFERROR(VLOOKUP(V$9,'Eng - 1'!$A$47:$CD$85,11,FALSE),""),"")</f>
        <v/>
      </c>
      <c r="W40" s="453" t="str">
        <f>IF(W10&lt;&gt;"",IFERROR(VLOOKUP(W$9,'Eng - 1'!$A$47:$CD$85,11,FALSE),""),"")</f>
        <v/>
      </c>
      <c r="X40" s="453" t="str">
        <f>IF(X10&lt;&gt;"",IFERROR(VLOOKUP(X$9,'Eng - 1'!$A$47:$CD$85,11,FALSE),""),"")</f>
        <v/>
      </c>
      <c r="Y40" s="453" t="str">
        <f>IF(Y10&lt;&gt;"",IFERROR(VLOOKUP(Y$9,'Eng - 1'!$A$47:$CD$85,11,FALSE),""),"")</f>
        <v/>
      </c>
    </row>
    <row r="41" spans="2:25" s="418" customFormat="1" hidden="1">
      <c r="C41" s="441" t="s">
        <v>588</v>
      </c>
      <c r="D41" s="418">
        <f>VLOOKUP('Dimension Tables'!$B$6,'Dimension Tables'!$B$9:$AO$23,39,FALSE)</f>
        <v>0</v>
      </c>
      <c r="F41" s="370" t="str" cm="1">
        <f t="array" ref="F41">IF(OR(F27="",$D$41=0),"",IF(F27=2,1,_xlfn.IFS($D$41=1,ROUNDUP((F27-1)/2,0),$D$41=2,2)))</f>
        <v/>
      </c>
      <c r="G41" s="370" t="str" cm="1">
        <f t="array" ref="G41">IF(OR(G27="",$D$41=0),"",IF(G27=2,1,_xlfn.IFS($D$41=1,ROUNDUP((G27-1)/2,0),$D$41=2,2)))</f>
        <v/>
      </c>
      <c r="H41" s="370" t="str" cm="1">
        <f t="array" ref="H41">IF(OR(H27="",$D$41=0),"",IF(H27=2,1,_xlfn.IFS($D$41=1,ROUNDUP((H27-1)/2,0),$D$41=2,2)))</f>
        <v/>
      </c>
      <c r="I41" s="370" t="str" cm="1">
        <f t="array" ref="I41">IF(OR(I27="",$D$41=0),"",IF(I27=2,1,_xlfn.IFS($D$41=1,ROUNDUP((I27-1)/2,0),$D$41=2,2)))</f>
        <v/>
      </c>
      <c r="J41" s="370" t="str" cm="1">
        <f t="array" ref="J41">IF(OR(J27="",$D$41=0),"",IF(J27=2,1,_xlfn.IFS($D$41=1,ROUNDUP((J27-1)/2,0),$D$41=2,2)))</f>
        <v/>
      </c>
      <c r="K41" s="370" t="str" cm="1">
        <f t="array" ref="K41">IF(OR(K27="",$D$41=0),"",IF(K27=2,1,_xlfn.IFS($D$41=1,ROUNDUP((K27-1)/2,0),$D$41=2,2)))</f>
        <v/>
      </c>
      <c r="L41" s="370" t="str" cm="1">
        <f t="array" ref="L41">IF(OR(L27="",$D$41=0),"",IF(L27=2,1,_xlfn.IFS($D$41=1,ROUNDUP((L27-1)/2,0),$D$41=2,2)))</f>
        <v/>
      </c>
      <c r="M41" s="370" t="str" cm="1">
        <f t="array" ref="M41">IF(OR(M27="",$D$41=0),"",IF(M27=2,1,_xlfn.IFS($D$41=1,ROUNDUP((M27-1)/2,0),$D$41=2,2)))</f>
        <v/>
      </c>
      <c r="N41" s="370" t="str" cm="1">
        <f t="array" ref="N41">IF(OR(N27="",$D$41=0),"",IF(N27=2,1,_xlfn.IFS($D$41=1,ROUNDUP((N27-1)/2,0),$D$41=2,2)))</f>
        <v/>
      </c>
      <c r="O41" s="370" t="str" cm="1">
        <f t="array" ref="O41">IF(OR(O27="",$D$41=0),"",IF(O27=2,1,_xlfn.IFS($D$41=1,ROUNDUP((O27-1)/2,0),$D$41=2,2)))</f>
        <v/>
      </c>
      <c r="P41" s="370" t="str" cm="1">
        <f t="array" ref="P41">IF(OR(P27="",$D$41=0),"",IF(P27=2,1,_xlfn.IFS($D$41=1,ROUNDUP((P27-1)/2,0),$D$41=2,2)))</f>
        <v/>
      </c>
      <c r="Q41" s="370" t="str" cm="1">
        <f t="array" ref="Q41">IF(OR(Q27="",$D$41=0),"",IF(Q27=2,1,_xlfn.IFS($D$41=1,ROUNDUP((Q27-1)/2,0),$D$41=2,2)))</f>
        <v/>
      </c>
      <c r="R41" s="370" t="str" cm="1">
        <f t="array" ref="R41">IF(OR(R27="",$D$41=0),"",IF(R27=2,1,_xlfn.IFS($D$41=1,ROUNDUP((R27-1)/2,0),$D$41=2,2)))</f>
        <v/>
      </c>
      <c r="S41" s="370" t="str" cm="1">
        <f t="array" ref="S41">IF(OR(S27="",$D$41=0),"",IF(S27=2,1,_xlfn.IFS($D$41=1,ROUNDUP((S27-1)/2,0),$D$41=2,2)))</f>
        <v/>
      </c>
      <c r="T41" s="370" t="str" cm="1">
        <f t="array" ref="T41">IF(OR(T27="",$D$41=0),"",IF(T27=2,1,_xlfn.IFS($D$41=1,ROUNDUP((T27-1)/2,0),$D$41=2,2)))</f>
        <v/>
      </c>
      <c r="U41" s="370" t="str" cm="1">
        <f t="array" ref="U41">IF(OR(U27="",$D$41=0),"",IF(U27=2,1,_xlfn.IFS($D$41=1,ROUNDUP((U27-1)/2,0),$D$41=2,2)))</f>
        <v/>
      </c>
      <c r="V41" s="370" t="str" cm="1">
        <f t="array" ref="V41">IF(OR(V27="",$D$41=0),"",IF(V27=2,1,_xlfn.IFS($D$41=1,ROUNDUP((V27-1)/2,0),$D$41=2,2)))</f>
        <v/>
      </c>
      <c r="W41" s="370" t="str" cm="1">
        <f t="array" ref="W41">IF(OR(W27="",$D$41=0),"",IF(W27=2,1,_xlfn.IFS($D$41=1,ROUNDUP((W27-1)/2,0),$D$41=2,2)))</f>
        <v/>
      </c>
      <c r="X41" s="370" t="str" cm="1">
        <f t="array" ref="X41">IF(OR(X27="",$D$41=0),"",IF(X27=2,1,_xlfn.IFS($D$41=1,ROUNDUP((X27-1)/2,0),$D$41=2,2)))</f>
        <v/>
      </c>
      <c r="Y41" s="370" t="str" cm="1">
        <f t="array" ref="Y41">IF(OR(Y27="",$D$41=0),"",IF(Y27=2,1,_xlfn.IFS($D$41=1,ROUNDUP((Y27-1)/2,0),$D$41=2,2)))</f>
        <v/>
      </c>
    </row>
    <row r="42" spans="2:25" s="418" customFormat="1" hidden="1">
      <c r="C42" s="441" t="s">
        <v>589</v>
      </c>
      <c r="F42" s="453" t="str">
        <f>IF(F10&lt;&gt;"",IFERROR(VLOOKUP(F$9,'Eng - 1'!$A$47:$CD$85,14,FALSE),""),"")</f>
        <v/>
      </c>
      <c r="G42" s="453" t="str">
        <f>IF(G10&lt;&gt;"",IFERROR(VLOOKUP(G$9,'Eng - 1'!$A$47:$CD$85,14,FALSE),""),"")</f>
        <v/>
      </c>
      <c r="H42" s="453" t="str">
        <f>IF(H10&lt;&gt;"",IFERROR(VLOOKUP(H$9,'Eng - 1'!$A$47:$CD$85,14,FALSE),""),"")</f>
        <v/>
      </c>
      <c r="I42" s="453" t="str">
        <f>IF(I10&lt;&gt;"",IFERROR(VLOOKUP(I$9,'Eng - 1'!$A$47:$CD$85,14,FALSE),""),"")</f>
        <v/>
      </c>
      <c r="J42" s="453" t="str">
        <f>IF(J10&lt;&gt;"",IFERROR(VLOOKUP(J$9,'Eng - 1'!$A$47:$CD$85,14,FALSE),""),"")</f>
        <v/>
      </c>
      <c r="K42" s="453" t="str">
        <f>IF(K10&lt;&gt;"",IFERROR(VLOOKUP(K$9,'Eng - 1'!$A$47:$CD$85,14,FALSE),""),"")</f>
        <v/>
      </c>
      <c r="L42" s="453" t="str">
        <f>IF(L10&lt;&gt;"",IFERROR(VLOOKUP(L$9,'Eng - 1'!$A$47:$CD$85,14,FALSE),""),"")</f>
        <v/>
      </c>
      <c r="M42" s="453" t="str">
        <f>IF(M10&lt;&gt;"",IFERROR(VLOOKUP(M$9,'Eng - 1'!$A$47:$CD$85,14,FALSE),""),"")</f>
        <v/>
      </c>
      <c r="N42" s="453" t="str">
        <f>IF(N10&lt;&gt;"",IFERROR(VLOOKUP(N$9,'Eng - 1'!$A$47:$CD$85,14,FALSE),""),"")</f>
        <v/>
      </c>
      <c r="O42" s="453" t="str">
        <f>IF(O10&lt;&gt;"",IFERROR(VLOOKUP(O$9,'Eng - 1'!$A$47:$CD$85,14,FALSE),""),"")</f>
        <v/>
      </c>
      <c r="P42" s="453" t="str">
        <f>IF(P10&lt;&gt;"",IFERROR(VLOOKUP(P$9,'Eng - 1'!$A$47:$CD$85,14,FALSE),""),"")</f>
        <v/>
      </c>
      <c r="Q42" s="453" t="str">
        <f>IF(Q10&lt;&gt;"",IFERROR(VLOOKUP(Q$9,'Eng - 1'!$A$47:$CD$85,14,FALSE),""),"")</f>
        <v/>
      </c>
      <c r="R42" s="453" t="str">
        <f>IF(R10&lt;&gt;"",IFERROR(VLOOKUP(R$9,'Eng - 1'!$A$47:$CD$85,14,FALSE),""),"")</f>
        <v/>
      </c>
      <c r="S42" s="453" t="str">
        <f>IF(S10&lt;&gt;"",IFERROR(VLOOKUP(S$9,'Eng - 1'!$A$47:$CD$85,14,FALSE),""),"")</f>
        <v/>
      </c>
      <c r="T42" s="453" t="str">
        <f>IF(T10&lt;&gt;"",IFERROR(VLOOKUP(T$9,'Eng - 1'!$A$47:$CD$85,14,FALSE),""),"")</f>
        <v/>
      </c>
      <c r="U42" s="453" t="str">
        <f>IF(U10&lt;&gt;"",IFERROR(VLOOKUP(U$9,'Eng - 1'!$A$47:$CD$85,14,FALSE),""),"")</f>
        <v/>
      </c>
      <c r="V42" s="453" t="str">
        <f>IF(V10&lt;&gt;"",IFERROR(VLOOKUP(V$9,'Eng - 1'!$A$47:$CD$85,14,FALSE),""),"")</f>
        <v/>
      </c>
      <c r="W42" s="453" t="str">
        <f>IF(W10&lt;&gt;"",IFERROR(VLOOKUP(W$9,'Eng - 1'!$A$47:$CD$85,14,FALSE),""),"")</f>
        <v/>
      </c>
      <c r="X42" s="453" t="str">
        <f>IF(X10&lt;&gt;"",IFERROR(VLOOKUP(X$9,'Eng - 1'!$A$47:$CD$85,14,FALSE),""),"")</f>
        <v/>
      </c>
      <c r="Y42" s="453" t="str">
        <f>IF(Y10&lt;&gt;"",IFERROR(VLOOKUP(Y$9,'Eng - 1'!$A$47:$CD$85,14,FALSE),""),"")</f>
        <v/>
      </c>
    </row>
    <row r="43" spans="2:25" s="418" customFormat="1" hidden="1">
      <c r="C43" s="441" t="s">
        <v>590</v>
      </c>
      <c r="D43" s="418">
        <f>VLOOKUP('Dimension Tables'!$B$6,'Dimension Tables'!$B$9:$AO$23,40,FALSE)</f>
        <v>0</v>
      </c>
      <c r="F43" s="370" t="str" cm="1">
        <f t="array" ref="F43">IF(OR(F27="",$D$43=0),"",IF(F27=2,1,_xlfn.IFS($D$43=1,ROUNDUP((F27-1)/2,0),$D$43=2,2)))</f>
        <v/>
      </c>
      <c r="G43" s="370" t="str" cm="1">
        <f t="array" ref="G43">IF(OR(G27="",$D$43=0),"",IF(G27=2,1,_xlfn.IFS($D$43=1,ROUNDUP((G27-1)/2,0),$D$43=2,2)))</f>
        <v/>
      </c>
      <c r="H43" s="370" t="str" cm="1">
        <f t="array" ref="H43">IF(OR(H27="",$D$43=0),"",IF(H27=2,1,_xlfn.IFS($D$43=1,ROUNDUP((H27-1)/2,0),$D$43=2,2)))</f>
        <v/>
      </c>
      <c r="I43" s="370" t="str" cm="1">
        <f t="array" ref="I43">IF(OR(I27="",$D$43=0),"",IF(I27=2,1,_xlfn.IFS($D$43=1,ROUNDUP((I27-1)/2,0),$D$43=2,2)))</f>
        <v/>
      </c>
      <c r="J43" s="370" t="str" cm="1">
        <f t="array" ref="J43">IF(OR(J27="",$D$43=0),"",IF(J27=2,1,_xlfn.IFS($D$43=1,ROUNDUP((J27-1)/2,0),$D$43=2,2)))</f>
        <v/>
      </c>
      <c r="K43" s="370" t="str" cm="1">
        <f t="array" ref="K43">IF(OR(K27="",$D$43=0),"",IF(K27=2,1,_xlfn.IFS($D$43=1,ROUNDUP((K27-1)/2,0),$D$43=2,2)))</f>
        <v/>
      </c>
      <c r="L43" s="370" t="str" cm="1">
        <f t="array" ref="L43">IF(OR(L27="",$D$43=0),"",IF(L27=2,1,_xlfn.IFS($D$43=1,ROUNDUP((L27-1)/2,0),$D$43=2,2)))</f>
        <v/>
      </c>
      <c r="M43" s="370" t="str" cm="1">
        <f t="array" ref="M43">IF(OR(M27="",$D$43=0),"",IF(M27=2,1,_xlfn.IFS($D$43=1,ROUNDUP((M27-1)/2,0),$D$43=2,2)))</f>
        <v/>
      </c>
      <c r="N43" s="370" t="str" cm="1">
        <f t="array" ref="N43">IF(OR(N27="",$D$43=0),"",IF(N27=2,1,_xlfn.IFS($D$43=1,ROUNDUP((N27-1)/2,0),$D$43=2,2)))</f>
        <v/>
      </c>
      <c r="O43" s="370" t="str" cm="1">
        <f t="array" ref="O43">IF(OR(O27="",$D$43=0),"",IF(O27=2,1,_xlfn.IFS($D$43=1,ROUNDUP((O27-1)/2,0),$D$43=2,2)))</f>
        <v/>
      </c>
      <c r="P43" s="370" t="str" cm="1">
        <f t="array" ref="P43">IF(OR(P27="",$D$43=0),"",IF(P27=2,1,_xlfn.IFS($D$43=1,ROUNDUP((P27-1)/2,0),$D$43=2,2)))</f>
        <v/>
      </c>
      <c r="Q43" s="370" t="str" cm="1">
        <f t="array" ref="Q43">IF(OR(Q27="",$D$43=0),"",IF(Q27=2,1,_xlfn.IFS($D$43=1,ROUNDUP((Q27-1)/2,0),$D$43=2,2)))</f>
        <v/>
      </c>
      <c r="R43" s="370" t="str" cm="1">
        <f t="array" ref="R43">IF(OR(R27="",$D$43=0),"",IF(R27=2,1,_xlfn.IFS($D$43=1,ROUNDUP((R27-1)/2,0),$D$43=2,2)))</f>
        <v/>
      </c>
      <c r="S43" s="370" t="str" cm="1">
        <f t="array" ref="S43">IF(OR(S27="",$D$43=0),"",IF(S27=2,1,_xlfn.IFS($D$43=1,ROUNDUP((S27-1)/2,0),$D$43=2,2)))</f>
        <v/>
      </c>
      <c r="T43" s="370" t="str" cm="1">
        <f t="array" ref="T43">IF(OR(T27="",$D$43=0),"",IF(T27=2,1,_xlfn.IFS($D$43=1,ROUNDUP((T27-1)/2,0),$D$43=2,2)))</f>
        <v/>
      </c>
      <c r="U43" s="370" t="str" cm="1">
        <f t="array" ref="U43">IF(OR(U27="",$D$43=0),"",IF(U27=2,1,_xlfn.IFS($D$43=1,ROUNDUP((U27-1)/2,0),$D$43=2,2)))</f>
        <v/>
      </c>
      <c r="V43" s="370" t="str" cm="1">
        <f t="array" ref="V43">IF(OR(V27="",$D$43=0),"",IF(V27=2,1,_xlfn.IFS($D$43=1,ROUNDUP((V27-1)/2,0),$D$43=2,2)))</f>
        <v/>
      </c>
      <c r="W43" s="370" t="str" cm="1">
        <f t="array" ref="W43">IF(OR(W27="",$D$43=0),"",IF(W27=2,1,_xlfn.IFS($D$43=1,ROUNDUP((W27-1)/2,0),$D$43=2,2)))</f>
        <v/>
      </c>
      <c r="X43" s="370" t="str" cm="1">
        <f t="array" ref="X43">IF(OR(X27="",$D$43=0),"",IF(X27=2,1,_xlfn.IFS($D$43=1,ROUNDUP((X27-1)/2,0),$D$43=2,2)))</f>
        <v/>
      </c>
      <c r="Y43" s="370" t="str" cm="1">
        <f t="array" ref="Y43">IF(OR(Y27="",$D$43=0),"",IF(Y27=2,1,_xlfn.IFS($D$43=1,ROUNDUP((Y27-1)/2,0),$D$43=2,2)))</f>
        <v/>
      </c>
    </row>
    <row r="44" spans="2:25" s="418" customFormat="1" hidden="1">
      <c r="C44" s="441" t="s">
        <v>591</v>
      </c>
      <c r="F44" s="453" t="str">
        <f>IF(F10&lt;&gt;"",IFERROR(VLOOKUP(F$9,'Eng - 1'!$A$47:$CD$85,6,FALSE),""),"")</f>
        <v/>
      </c>
      <c r="G44" s="453" t="str">
        <f>IF(G10&lt;&gt;"",IFERROR(VLOOKUP(G$9,'Eng - 1'!$A$47:$CD$85,6,FALSE),""),"")</f>
        <v/>
      </c>
      <c r="H44" s="453" t="str">
        <f>IF(H10&lt;&gt;"",IFERROR(VLOOKUP(H$9,'Eng - 1'!$A$47:$CD$85,6,FALSE),""),"")</f>
        <v/>
      </c>
      <c r="I44" s="453" t="str">
        <f>IF(I10&lt;&gt;"",IFERROR(VLOOKUP(I$9,'Eng - 1'!$A$47:$CD$85,6,FALSE),""),"")</f>
        <v/>
      </c>
      <c r="J44" s="453" t="str">
        <f>IF(J10&lt;&gt;"",IFERROR(VLOOKUP(J$9,'Eng - 1'!$A$47:$CD$85,6,FALSE),""),"")</f>
        <v/>
      </c>
      <c r="K44" s="453" t="str">
        <f>IF(K10&lt;&gt;"",IFERROR(VLOOKUP(K$9,'Eng - 1'!$A$47:$CD$85,6,FALSE),""),"")</f>
        <v/>
      </c>
      <c r="L44" s="453" t="str">
        <f>IF(L10&lt;&gt;"",IFERROR(VLOOKUP(L$9,'Eng - 1'!$A$47:$CD$85,6,FALSE),""),"")</f>
        <v/>
      </c>
      <c r="M44" s="453" t="str">
        <f>IF(M10&lt;&gt;"",IFERROR(VLOOKUP(M$9,'Eng - 1'!$A$47:$CD$85,6,FALSE),""),"")</f>
        <v/>
      </c>
      <c r="N44" s="453" t="str">
        <f>IF(N10&lt;&gt;"",IFERROR(VLOOKUP(N$9,'Eng - 1'!$A$47:$CD$85,6,FALSE),""),"")</f>
        <v/>
      </c>
      <c r="O44" s="453" t="str">
        <f>IF(O10&lt;&gt;"",IFERROR(VLOOKUP(O$9,'Eng - 1'!$A$47:$CD$85,6,FALSE),""),"")</f>
        <v/>
      </c>
      <c r="P44" s="453" t="str">
        <f>IF(P10&lt;&gt;"",IFERROR(VLOOKUP(P$9,'Eng - 1'!$A$47:$CD$85,6,FALSE),""),"")</f>
        <v/>
      </c>
      <c r="Q44" s="453" t="str">
        <f>IF(Q10&lt;&gt;"",IFERROR(VLOOKUP(Q$9,'Eng - 1'!$A$47:$CD$85,6,FALSE),""),"")</f>
        <v/>
      </c>
      <c r="R44" s="453" t="str">
        <f>IF(R10&lt;&gt;"",IFERROR(VLOOKUP(R$9,'Eng - 1'!$A$47:$CD$85,6,FALSE),""),"")</f>
        <v/>
      </c>
      <c r="S44" s="453" t="str">
        <f>IF(S10&lt;&gt;"",IFERROR(VLOOKUP(S$9,'Eng - 1'!$A$47:$CD$85,6,FALSE),""),"")</f>
        <v/>
      </c>
      <c r="T44" s="453" t="str">
        <f>IF(T10&lt;&gt;"",IFERROR(VLOOKUP(T$9,'Eng - 1'!$A$47:$CD$85,6,FALSE),""),"")</f>
        <v/>
      </c>
      <c r="U44" s="453" t="str">
        <f>IF(U10&lt;&gt;"",IFERROR(VLOOKUP(U$9,'Eng - 1'!$A$47:$CD$85,6,FALSE),""),"")</f>
        <v/>
      </c>
      <c r="V44" s="453" t="str">
        <f>IF(V10&lt;&gt;"",IFERROR(VLOOKUP(V$9,'Eng - 1'!$A$47:$CD$85,6,FALSE),""),"")</f>
        <v/>
      </c>
      <c r="W44" s="453" t="str">
        <f>IF(W10&lt;&gt;"",IFERROR(VLOOKUP(W$9,'Eng - 1'!$A$47:$CD$85,6,FALSE),""),"")</f>
        <v/>
      </c>
      <c r="X44" s="453" t="str">
        <f>IF(X10&lt;&gt;"",IFERROR(VLOOKUP(X$9,'Eng - 1'!$A$47:$CD$85,6,FALSE),""),"")</f>
        <v/>
      </c>
      <c r="Y44" s="453" t="str">
        <f>IF(Y10&lt;&gt;"",IFERROR(VLOOKUP(Y$9,'Eng - 1'!$A$47:$CD$85,6,FALSE),""),"")</f>
        <v/>
      </c>
    </row>
    <row r="45" spans="2:25" s="418" customFormat="1" hidden="1">
      <c r="C45" s="452" t="s">
        <v>592</v>
      </c>
      <c r="F45" s="454">
        <f t="shared" ref="F45:Y45" si="12">IF(AND(ISNUMBER(F40),ISNUMBER(F41)),(F40*F41),0)+IF(AND(ISNUMBER(F43),ISNUMBER(F42)),(F43*F42),0)+IF(ISNUMBER(F44),(F44*$D$9),0)</f>
        <v>0</v>
      </c>
      <c r="G45" s="454">
        <f>IF(AND(ISNUMBER(G40),ISNUMBER(G41)),(G40*G41),0)+IF(AND(ISNUMBER(G43),ISNUMBER(G42)),(G43*G42),0)+IF(ISNUMBER(G44),(G44*$D$9),0)</f>
        <v>0</v>
      </c>
      <c r="H45" s="454">
        <f t="shared" si="12"/>
        <v>0</v>
      </c>
      <c r="I45" s="454">
        <f t="shared" si="12"/>
        <v>0</v>
      </c>
      <c r="J45" s="454">
        <f t="shared" si="12"/>
        <v>0</v>
      </c>
      <c r="K45" s="454">
        <f t="shared" si="12"/>
        <v>0</v>
      </c>
      <c r="L45" s="454">
        <f t="shared" si="12"/>
        <v>0</v>
      </c>
      <c r="M45" s="454">
        <f t="shared" si="12"/>
        <v>0</v>
      </c>
      <c r="N45" s="454">
        <f t="shared" si="12"/>
        <v>0</v>
      </c>
      <c r="O45" s="454">
        <f t="shared" si="12"/>
        <v>0</v>
      </c>
      <c r="P45" s="454">
        <f t="shared" si="12"/>
        <v>0</v>
      </c>
      <c r="Q45" s="454">
        <f t="shared" si="12"/>
        <v>0</v>
      </c>
      <c r="R45" s="454">
        <f t="shared" si="12"/>
        <v>0</v>
      </c>
      <c r="S45" s="454">
        <f t="shared" si="12"/>
        <v>0</v>
      </c>
      <c r="T45" s="454">
        <f t="shared" si="12"/>
        <v>0</v>
      </c>
      <c r="U45" s="454">
        <f t="shared" si="12"/>
        <v>0</v>
      </c>
      <c r="V45" s="454">
        <f t="shared" si="12"/>
        <v>0</v>
      </c>
      <c r="W45" s="454">
        <f t="shared" si="12"/>
        <v>0</v>
      </c>
      <c r="X45" s="454">
        <f t="shared" si="12"/>
        <v>0</v>
      </c>
      <c r="Y45" s="454">
        <f t="shared" si="12"/>
        <v>0</v>
      </c>
    </row>
    <row r="46" spans="2:25" s="418" customFormat="1" hidden="1">
      <c r="C46" s="441" t="s">
        <v>593</v>
      </c>
      <c r="F46" s="450" t="str">
        <f>IFERROR(F$45+($D$39)*F$27,"")</f>
        <v/>
      </c>
      <c r="G46" s="450" t="str">
        <f>IFERROR(G$45+($D$39)*G$27,"")</f>
        <v/>
      </c>
      <c r="H46" s="450" t="str">
        <f>IFERROR(H$45+($D$39)*H$27,"")</f>
        <v/>
      </c>
      <c r="I46" s="450" t="str">
        <f t="shared" ref="I46:Y46" si="13">IFERROR(I$45+($D$39)*I$27,"")</f>
        <v/>
      </c>
      <c r="J46" s="450" t="str">
        <f t="shared" si="13"/>
        <v/>
      </c>
      <c r="K46" s="450" t="str">
        <f t="shared" si="13"/>
        <v/>
      </c>
      <c r="L46" s="450" t="str">
        <f t="shared" si="13"/>
        <v/>
      </c>
      <c r="M46" s="450" t="str">
        <f t="shared" si="13"/>
        <v/>
      </c>
      <c r="N46" s="450" t="str">
        <f t="shared" si="13"/>
        <v/>
      </c>
      <c r="O46" s="450" t="str">
        <f t="shared" si="13"/>
        <v/>
      </c>
      <c r="P46" s="450" t="str">
        <f t="shared" si="13"/>
        <v/>
      </c>
      <c r="Q46" s="450" t="str">
        <f t="shared" si="13"/>
        <v/>
      </c>
      <c r="R46" s="450" t="str">
        <f t="shared" si="13"/>
        <v/>
      </c>
      <c r="S46" s="450" t="str">
        <f t="shared" si="13"/>
        <v/>
      </c>
      <c r="T46" s="450" t="str">
        <f t="shared" si="13"/>
        <v/>
      </c>
      <c r="U46" s="450" t="str">
        <f t="shared" si="13"/>
        <v/>
      </c>
      <c r="V46" s="450" t="str">
        <f t="shared" si="13"/>
        <v/>
      </c>
      <c r="W46" s="450" t="str">
        <f t="shared" si="13"/>
        <v/>
      </c>
      <c r="X46" s="450" t="str">
        <f t="shared" si="13"/>
        <v/>
      </c>
      <c r="Y46" s="450" t="str">
        <f t="shared" si="13"/>
        <v/>
      </c>
    </row>
    <row r="47" spans="2:25" s="418" customFormat="1" hidden="1">
      <c r="C47" s="441" t="s">
        <v>594</v>
      </c>
      <c r="D47" s="449">
        <f>IF('Data Input'!$L$44="Si",INDEX(PN!$A$2:$K$23,MATCH('Data Input'!$D$30,PN!$J$2:$J$23,0),8),'Data Input'!$L$46)</f>
        <v>4.7</v>
      </c>
      <c r="F47" s="450"/>
      <c r="G47" s="450"/>
      <c r="H47" s="450"/>
      <c r="I47" s="450"/>
      <c r="J47" s="450"/>
      <c r="K47" s="450"/>
      <c r="L47" s="450"/>
      <c r="M47" s="450"/>
      <c r="N47" s="450"/>
      <c r="O47" s="450"/>
      <c r="P47" s="450"/>
      <c r="Q47" s="450"/>
      <c r="R47" s="450"/>
      <c r="S47" s="450"/>
      <c r="T47" s="450"/>
      <c r="U47" s="450"/>
      <c r="V47" s="450"/>
      <c r="W47" s="450"/>
      <c r="X47" s="450"/>
      <c r="Y47" s="450"/>
    </row>
    <row r="48" spans="2:25" s="418" customFormat="1" hidden="1">
      <c r="C48" s="369" t="s">
        <v>595</v>
      </c>
      <c r="F48" s="450"/>
      <c r="G48" s="450"/>
      <c r="H48" s="450"/>
      <c r="I48" s="450"/>
      <c r="J48" s="450"/>
      <c r="K48" s="450"/>
      <c r="L48" s="450"/>
      <c r="M48" s="450"/>
      <c r="N48" s="450"/>
      <c r="O48" s="450"/>
      <c r="P48" s="450"/>
      <c r="Q48" s="450"/>
      <c r="R48" s="450"/>
      <c r="S48" s="450"/>
      <c r="T48" s="450"/>
      <c r="U48" s="450"/>
      <c r="V48" s="450"/>
      <c r="W48" s="450"/>
      <c r="X48" s="450"/>
      <c r="Y48" s="450"/>
    </row>
    <row r="49" spans="1:25" s="418" customFormat="1" hidden="1">
      <c r="C49" s="441" t="s">
        <v>581</v>
      </c>
      <c r="D49" s="418" t="str">
        <f>+IF(D33&gt;0,1,"")</f>
        <v/>
      </c>
      <c r="F49" s="450"/>
      <c r="G49" s="450"/>
      <c r="H49" s="450"/>
      <c r="I49" s="450"/>
      <c r="J49" s="450"/>
      <c r="K49" s="450"/>
      <c r="L49" s="450"/>
      <c r="M49" s="450"/>
      <c r="N49" s="450"/>
      <c r="O49" s="450"/>
      <c r="P49" s="450"/>
      <c r="Q49" s="450"/>
      <c r="R49" s="450"/>
      <c r="S49" s="450"/>
      <c r="T49" s="450"/>
      <c r="U49" s="450"/>
      <c r="V49" s="450"/>
      <c r="W49" s="450"/>
      <c r="X49" s="450"/>
      <c r="Y49" s="450"/>
    </row>
    <row r="50" spans="1:25" s="418" customFormat="1" hidden="1">
      <c r="C50" s="441" t="s">
        <v>582</v>
      </c>
      <c r="D50" s="418">
        <f>+IF(D34&gt;0,1,"")</f>
        <v>1</v>
      </c>
      <c r="F50" s="450"/>
      <c r="G50" s="450"/>
      <c r="H50" s="450"/>
      <c r="I50" s="450"/>
      <c r="J50" s="450"/>
      <c r="K50" s="450"/>
      <c r="L50" s="450"/>
      <c r="M50" s="450"/>
      <c r="N50" s="450"/>
      <c r="O50" s="450"/>
      <c r="P50" s="450"/>
      <c r="Q50" s="450"/>
      <c r="R50" s="450"/>
      <c r="S50" s="450"/>
      <c r="T50" s="450"/>
      <c r="U50" s="450"/>
      <c r="V50" s="450"/>
      <c r="W50" s="450"/>
      <c r="X50" s="450"/>
      <c r="Y50" s="450"/>
    </row>
    <row r="51" spans="1:25" s="418" customFormat="1" hidden="1">
      <c r="C51" s="441" t="s">
        <v>583</v>
      </c>
      <c r="D51" s="418" t="str">
        <f>+IF(D35&gt;0,1,"")</f>
        <v/>
      </c>
      <c r="F51" s="450"/>
      <c r="G51" s="450"/>
      <c r="H51" s="450"/>
      <c r="I51" s="450"/>
      <c r="J51" s="450"/>
      <c r="K51" s="450"/>
      <c r="L51" s="450"/>
      <c r="M51" s="450"/>
      <c r="N51" s="450"/>
      <c r="O51" s="450"/>
      <c r="P51" s="450"/>
      <c r="Q51" s="450"/>
      <c r="R51" s="450"/>
      <c r="S51" s="450"/>
      <c r="T51" s="450"/>
      <c r="U51" s="450"/>
      <c r="V51" s="450"/>
      <c r="W51" s="450"/>
      <c r="X51" s="450"/>
      <c r="Y51" s="450"/>
    </row>
    <row r="52" spans="1:25" s="418" customFormat="1" hidden="1">
      <c r="C52" s="441" t="s">
        <v>584</v>
      </c>
      <c r="D52" s="418" t="str">
        <f>+IF(D36&gt;0,1,"")</f>
        <v/>
      </c>
      <c r="F52" s="450"/>
      <c r="G52" s="450"/>
      <c r="H52" s="450"/>
      <c r="I52" s="450"/>
      <c r="J52" s="450"/>
      <c r="K52" s="450"/>
      <c r="L52" s="450"/>
      <c r="M52" s="450"/>
      <c r="N52" s="450"/>
      <c r="O52" s="450"/>
      <c r="P52" s="450"/>
      <c r="Q52" s="450"/>
      <c r="R52" s="450"/>
      <c r="S52" s="450"/>
      <c r="T52" s="450"/>
      <c r="U52" s="450"/>
      <c r="V52" s="450"/>
      <c r="W52" s="450"/>
      <c r="X52" s="450"/>
      <c r="Y52" s="450"/>
    </row>
    <row r="53" spans="1:25" s="418" customFormat="1" hidden="1">
      <c r="C53" s="441" t="s">
        <v>585</v>
      </c>
      <c r="D53" s="418" t="str">
        <f>+IF(D38&gt;0,2,"")</f>
        <v/>
      </c>
      <c r="F53" s="450"/>
      <c r="G53" s="450"/>
      <c r="H53" s="450"/>
      <c r="I53" s="450"/>
      <c r="J53" s="450"/>
      <c r="K53" s="450"/>
      <c r="L53" s="450"/>
      <c r="M53" s="450"/>
      <c r="N53" s="450"/>
      <c r="O53" s="450"/>
      <c r="P53" s="450"/>
      <c r="Q53" s="450"/>
      <c r="R53" s="450"/>
      <c r="S53" s="450"/>
      <c r="T53" s="450"/>
      <c r="U53" s="450"/>
      <c r="V53" s="450"/>
      <c r="W53" s="450"/>
      <c r="X53" s="450"/>
      <c r="Y53" s="450"/>
    </row>
    <row r="54" spans="1:25" s="418" customFormat="1" hidden="1">
      <c r="C54" s="452" t="s">
        <v>586</v>
      </c>
      <c r="D54" s="418">
        <f>+SUM(D49:D53)</f>
        <v>1</v>
      </c>
      <c r="F54" s="450"/>
      <c r="G54" s="450"/>
      <c r="H54" s="450"/>
      <c r="I54" s="450"/>
      <c r="J54" s="450"/>
      <c r="K54" s="450"/>
      <c r="L54" s="450"/>
      <c r="M54" s="450"/>
      <c r="N54" s="450"/>
      <c r="O54" s="450"/>
      <c r="P54" s="450"/>
      <c r="Q54" s="450"/>
      <c r="R54" s="450"/>
      <c r="S54" s="450"/>
      <c r="T54" s="450"/>
      <c r="U54" s="450"/>
      <c r="V54" s="450"/>
      <c r="W54" s="450"/>
      <c r="X54" s="450"/>
      <c r="Y54" s="450"/>
    </row>
    <row r="55" spans="1:25" s="418" customFormat="1" hidden="1">
      <c r="C55" s="441" t="s">
        <v>596</v>
      </c>
      <c r="D55" s="418" t="str">
        <f>+IF(D40&gt;0,2,"")</f>
        <v/>
      </c>
      <c r="F55" s="447">
        <f>IFERROR(2*F41,0)</f>
        <v>0</v>
      </c>
      <c r="G55" s="447">
        <f>IFERROR(2*G41,0)</f>
        <v>0</v>
      </c>
      <c r="H55" s="447">
        <f>IFERROR(2*H41,0)</f>
        <v>0</v>
      </c>
      <c r="I55" s="447">
        <f>IFERROR(2*I41,0)</f>
        <v>0</v>
      </c>
      <c r="J55" s="447">
        <f>IFERROR(2*J41,0)</f>
        <v>0</v>
      </c>
      <c r="K55" s="447">
        <f t="shared" ref="K55:Y55" si="14">IFERROR(2*K41,0)</f>
        <v>0</v>
      </c>
      <c r="L55" s="447">
        <f t="shared" si="14"/>
        <v>0</v>
      </c>
      <c r="M55" s="447">
        <f t="shared" si="14"/>
        <v>0</v>
      </c>
      <c r="N55" s="447">
        <f t="shared" si="14"/>
        <v>0</v>
      </c>
      <c r="O55" s="447">
        <f t="shared" si="14"/>
        <v>0</v>
      </c>
      <c r="P55" s="447">
        <f t="shared" si="14"/>
        <v>0</v>
      </c>
      <c r="Q55" s="447">
        <f t="shared" si="14"/>
        <v>0</v>
      </c>
      <c r="R55" s="447">
        <f t="shared" si="14"/>
        <v>0</v>
      </c>
      <c r="S55" s="447">
        <f t="shared" si="14"/>
        <v>0</v>
      </c>
      <c r="T55" s="447">
        <f t="shared" si="14"/>
        <v>0</v>
      </c>
      <c r="U55" s="447">
        <f t="shared" si="14"/>
        <v>0</v>
      </c>
      <c r="V55" s="447">
        <f t="shared" si="14"/>
        <v>0</v>
      </c>
      <c r="W55" s="447">
        <f t="shared" si="14"/>
        <v>0</v>
      </c>
      <c r="X55" s="447">
        <f t="shared" si="14"/>
        <v>0</v>
      </c>
      <c r="Y55" s="447">
        <f t="shared" si="14"/>
        <v>0</v>
      </c>
    </row>
    <row r="56" spans="1:25" s="418" customFormat="1" hidden="1">
      <c r="C56" s="441" t="s">
        <v>597</v>
      </c>
      <c r="D56" s="418" t="str">
        <f>+IF(D41&gt;0,2,"")</f>
        <v/>
      </c>
      <c r="F56" s="447">
        <f>IFERROR(2*F43,0)</f>
        <v>0</v>
      </c>
      <c r="G56" s="447">
        <f>IFERROR(2*G43,0)</f>
        <v>0</v>
      </c>
      <c r="H56" s="447">
        <f>IFERROR(2*H43,0)</f>
        <v>0</v>
      </c>
      <c r="I56" s="447">
        <f>IFERROR(2*I43,0)</f>
        <v>0</v>
      </c>
      <c r="J56" s="447">
        <f>IFERROR(2*J43,0)</f>
        <v>0</v>
      </c>
      <c r="K56" s="447">
        <f t="shared" ref="K56:Y56" si="15">IFERROR(2*K43,0)</f>
        <v>0</v>
      </c>
      <c r="L56" s="447">
        <f t="shared" si="15"/>
        <v>0</v>
      </c>
      <c r="M56" s="447">
        <f t="shared" si="15"/>
        <v>0</v>
      </c>
      <c r="N56" s="447">
        <f t="shared" si="15"/>
        <v>0</v>
      </c>
      <c r="O56" s="447">
        <f t="shared" si="15"/>
        <v>0</v>
      </c>
      <c r="P56" s="447">
        <f t="shared" si="15"/>
        <v>0</v>
      </c>
      <c r="Q56" s="447">
        <f t="shared" si="15"/>
        <v>0</v>
      </c>
      <c r="R56" s="447">
        <f t="shared" si="15"/>
        <v>0</v>
      </c>
      <c r="S56" s="447">
        <f t="shared" si="15"/>
        <v>0</v>
      </c>
      <c r="T56" s="447">
        <f t="shared" si="15"/>
        <v>0</v>
      </c>
      <c r="U56" s="447">
        <f t="shared" si="15"/>
        <v>0</v>
      </c>
      <c r="V56" s="447">
        <f t="shared" si="15"/>
        <v>0</v>
      </c>
      <c r="W56" s="447">
        <f t="shared" si="15"/>
        <v>0</v>
      </c>
      <c r="X56" s="447">
        <f t="shared" si="15"/>
        <v>0</v>
      </c>
      <c r="Y56" s="447">
        <f t="shared" si="15"/>
        <v>0</v>
      </c>
    </row>
    <row r="57" spans="1:25" s="418" customFormat="1" hidden="1">
      <c r="C57" s="370" t="s">
        <v>598</v>
      </c>
      <c r="F57" s="447"/>
      <c r="G57" s="447"/>
      <c r="H57" s="447"/>
      <c r="I57" s="447"/>
      <c r="J57" s="447"/>
      <c r="K57" s="447"/>
      <c r="L57" s="447"/>
      <c r="M57" s="447"/>
      <c r="N57" s="447"/>
      <c r="O57" s="447"/>
      <c r="P57" s="447"/>
      <c r="Q57" s="447"/>
      <c r="R57" s="447"/>
      <c r="S57" s="447"/>
      <c r="T57" s="447"/>
      <c r="U57" s="447"/>
      <c r="V57" s="447"/>
      <c r="W57" s="447"/>
      <c r="X57" s="447"/>
      <c r="Y57" s="447"/>
    </row>
    <row r="58" spans="1:25" s="418" customFormat="1" hidden="1">
      <c r="C58" s="441" t="s">
        <v>599</v>
      </c>
      <c r="D58" s="418" t="e">
        <f>ROUNDUP('Data Input'!$L$36/'Data Input'!$G$29,0)</f>
        <v>#DIV/0!</v>
      </c>
      <c r="F58" s="447" t="str">
        <f>IFERROR(IF('Data Input'!$C$29="Si",ROUNDUP((F29*($D$9/2))/'Data Input'!$G$29,0),""),"")</f>
        <v/>
      </c>
      <c r="G58" s="447" t="str">
        <f>IFERROR(IF('Data Input'!$C$29="Si",ROUNDUP((G29*($D$9/2))/'Data Input'!$G$29,0),""),"")</f>
        <v/>
      </c>
      <c r="H58" s="447" t="str">
        <f>IFERROR(IF('Data Input'!$C$29="Si",ROUNDUP((H29*($D$9/2))/'Data Input'!$G$29,0),""),"")</f>
        <v/>
      </c>
      <c r="I58" s="447" t="str">
        <f>IFERROR(IF('Data Input'!$C$29="Si",ROUNDUP((I29*($D$9/2))/'Data Input'!$G$29,0),""),"")</f>
        <v/>
      </c>
      <c r="J58" s="447" t="str">
        <f>IFERROR(IF('Data Input'!$C$29="Si",ROUNDUP((J29*($D$9/2))/'Data Input'!$G$29,0),""),"")</f>
        <v/>
      </c>
      <c r="K58" s="447" t="str">
        <f>IFERROR(IF('Data Input'!$C$29="Si",ROUNDUP((K29*($D$9/2))/'Data Input'!$G$29,0),""),"")</f>
        <v/>
      </c>
      <c r="L58" s="447" t="str">
        <f>IFERROR(IF('Data Input'!$C$29="Si",ROUNDUP((L29*($D$9/2))/'Data Input'!$G$29,0),""),"")</f>
        <v/>
      </c>
      <c r="M58" s="447" t="str">
        <f>IFERROR(IF('Data Input'!$C$29="Si",ROUNDUP((M29*($D$9/2))/'Data Input'!$G$29,0),""),"")</f>
        <v/>
      </c>
      <c r="N58" s="447" t="str">
        <f>IFERROR(IF('Data Input'!$C$29="Si",ROUNDUP((N29*($D$9/2))/'Data Input'!$G$29,0),""),"")</f>
        <v/>
      </c>
      <c r="O58" s="447" t="str">
        <f>IFERROR(IF('Data Input'!$C$29="Si",ROUNDUP((O29*($D$9/2))/'Data Input'!$G$29,0),""),"")</f>
        <v/>
      </c>
      <c r="P58" s="447" t="str">
        <f>IFERROR(IF('Data Input'!$C$29="Si",ROUNDUP((P29*($D$9/2))/'Data Input'!$G$29,0),""),"")</f>
        <v/>
      </c>
      <c r="Q58" s="447" t="str">
        <f>IFERROR(IF('Data Input'!$C$29="Si",ROUNDUP((Q29*($D$9/2))/'Data Input'!$G$29,0),""),"")</f>
        <v/>
      </c>
      <c r="R58" s="447" t="str">
        <f>IFERROR(IF('Data Input'!$C$29="Si",ROUNDUP((R29*($D$9/2))/'Data Input'!$G$29,0),""),"")</f>
        <v/>
      </c>
      <c r="S58" s="447" t="str">
        <f>IFERROR(IF('Data Input'!$C$29="Si",ROUNDUP((S29*($D$9/2))/'Data Input'!$G$29,0),""),"")</f>
        <v/>
      </c>
      <c r="T58" s="447" t="str">
        <f>IFERROR(IF('Data Input'!$C$29="Si",ROUNDUP((T29*($D$9/2))/'Data Input'!$G$29,0),""),"")</f>
        <v/>
      </c>
      <c r="U58" s="447" t="str">
        <f>IFERROR(IF('Data Input'!$C$29="Si",ROUNDUP((U29*($D$9/2))/'Data Input'!$G$29,0),""),"")</f>
        <v/>
      </c>
      <c r="V58" s="447" t="str">
        <f>IFERROR(IF('Data Input'!$C$29="Si",ROUNDUP((V29*($D$9/2))/'Data Input'!$G$29,0),""),"")</f>
        <v/>
      </c>
      <c r="W58" s="447" t="str">
        <f>IFERROR(IF('Data Input'!$C$29="Si",ROUNDUP((W29*($D$9/2))/'Data Input'!$G$29,0),""),"")</f>
        <v/>
      </c>
      <c r="X58" s="447" t="str">
        <f>IFERROR(IF('Data Input'!$C$29="Si",ROUNDUP((X29*($D$9/2))/'Data Input'!$G$29,0),""),"")</f>
        <v/>
      </c>
      <c r="Y58" s="447" t="str">
        <f>IFERROR(IF('Data Input'!$C$29="Si",ROUNDUP((Y29*($D$9/2))/'Data Input'!$G$29,0),""),"")</f>
        <v/>
      </c>
    </row>
    <row r="59" spans="1:25" s="418" customFormat="1">
      <c r="F59" s="451"/>
    </row>
    <row r="60" spans="1:25" s="418" customFormat="1" ht="21">
      <c r="A60" s="391">
        <v>1.05</v>
      </c>
      <c r="B60" s="601" t="str">
        <f>CONCATENATE( "ARREGLOS ", UPPER(VLOOKUP('Dimension Tables'!$B$26,'Dimension Tables'!$B$28:$AU$43,35,FALSE)))</f>
        <v>ARREGLOS SIMPLE TILT PORTRAIT</v>
      </c>
      <c r="C60" s="601"/>
      <c r="D60" s="601"/>
      <c r="E60" s="601"/>
      <c r="F60" s="601"/>
      <c r="G60" s="601"/>
      <c r="H60" s="601"/>
      <c r="I60" s="601"/>
      <c r="J60" s="601"/>
      <c r="K60" s="601"/>
      <c r="L60" s="601"/>
      <c r="M60" s="601"/>
      <c r="N60" s="601"/>
      <c r="O60" s="601"/>
      <c r="P60" s="601"/>
      <c r="Q60" s="601"/>
      <c r="R60" s="601"/>
      <c r="S60" s="601"/>
      <c r="T60" s="601"/>
      <c r="U60" s="601"/>
      <c r="V60" s="601"/>
      <c r="W60" s="601"/>
      <c r="X60" s="601"/>
      <c r="Y60" s="601"/>
    </row>
    <row r="61" spans="1:25" s="418" customFormat="1">
      <c r="C61" s="438" t="s">
        <v>570</v>
      </c>
      <c r="D61" s="439">
        <f>2*VLOOKUP('Data Input'!$O$13,'Dimension Tables'!$B$28:$AE$43,2,FALSE)</f>
        <v>2</v>
      </c>
      <c r="E61" s="440"/>
      <c r="F61" s="370">
        <v>1</v>
      </c>
      <c r="G61" s="370">
        <v>2</v>
      </c>
      <c r="H61" s="370">
        <v>3</v>
      </c>
      <c r="I61" s="370">
        <v>4</v>
      </c>
      <c r="J61" s="370">
        <v>5</v>
      </c>
      <c r="K61" s="370">
        <v>6</v>
      </c>
      <c r="L61" s="370">
        <v>7</v>
      </c>
      <c r="M61" s="370">
        <v>8</v>
      </c>
      <c r="N61" s="370">
        <v>9</v>
      </c>
      <c r="O61" s="370">
        <v>10</v>
      </c>
      <c r="P61" s="370">
        <v>11</v>
      </c>
      <c r="Q61" s="370">
        <v>12</v>
      </c>
      <c r="R61" s="370">
        <v>13</v>
      </c>
      <c r="S61" s="370">
        <v>14</v>
      </c>
      <c r="T61" s="370">
        <v>15</v>
      </c>
      <c r="U61" s="370">
        <v>16</v>
      </c>
      <c r="V61" s="370">
        <v>17</v>
      </c>
      <c r="W61" s="370">
        <v>18</v>
      </c>
      <c r="X61" s="370">
        <v>19</v>
      </c>
      <c r="Y61" s="370">
        <v>20</v>
      </c>
    </row>
    <row r="62" spans="1:25" s="418" customFormat="1">
      <c r="E62" s="440"/>
      <c r="F62" s="370" t="str">
        <f>IFERROR(IF('Data Input'!$O16&gt;0,CONCATENATE('Data Input'!$O$9,"x",VLOOKUP(F$61,'Eng - 2'!$A$47:$CD$85,4,FALSE)),""),"")</f>
        <v/>
      </c>
      <c r="G62" s="370" t="str">
        <f>IFERROR(IF('Data Input'!$O17&gt;0,CONCATENATE('Data Input'!$O$9,"x",VLOOKUP(G$61,'Eng - 2'!$A$47:$CD$85,4,FALSE)),""),"")</f>
        <v/>
      </c>
      <c r="H62" s="370" t="str">
        <f>IFERROR(IF('Data Input'!$O18&gt;0,CONCATENATE('Data Input'!$O$9,"x",VLOOKUP(H$61,'Eng - 2'!$A$47:$CD$85,4,FALSE)),""),"")</f>
        <v/>
      </c>
      <c r="I62" s="370" t="str">
        <f>IFERROR(IF('Data Input'!$O19&gt;0,CONCATENATE('Data Input'!$O$9,"x",VLOOKUP(I$61,'Eng - 2'!$A$47:$CD$85,4,FALSE)),""),"")</f>
        <v/>
      </c>
      <c r="J62" s="370" t="str">
        <f>IFERROR(IF('Data Input'!$O20&gt;0,CONCATENATE('Data Input'!$O$9,"x",VLOOKUP(J$61,'Eng - 2'!$A$47:$CD$85,4,FALSE)),""),"")</f>
        <v/>
      </c>
      <c r="K62" s="370" t="str">
        <f>IFERROR(IF('Data Input'!$O21&gt;0,CONCATENATE('Data Input'!$O$9,"x",VLOOKUP(K$61,'Eng - 2'!$A$47:$CD$85,4,FALSE)),""),"")</f>
        <v/>
      </c>
      <c r="L62" s="370" t="str">
        <f>IFERROR(IF('Data Input'!$O22&gt;0,CONCATENATE('Data Input'!$O$9,"x",VLOOKUP(L$61,'Eng - 2'!$A$47:$CD$85,4,FALSE)),""),"")</f>
        <v/>
      </c>
      <c r="M62" s="370" t="str">
        <f>IFERROR(IF('Data Input'!$O23&gt;0,CONCATENATE('Data Input'!$O$9,"x",VLOOKUP(M$61,'Eng - 2'!$A$47:$CD$85,4,FALSE)),""),"")</f>
        <v/>
      </c>
      <c r="N62" s="370" t="str">
        <f>IFERROR(IF('Data Input'!$O24&gt;0,CONCATENATE('Data Input'!$O$9,"x",VLOOKUP(N$61,'Eng - 2'!$A$47:$CD$85,4,FALSE)),""),"")</f>
        <v/>
      </c>
      <c r="O62" s="370" t="str">
        <f>IFERROR(IF('Data Input'!$O25&gt;0,CONCATENATE('Data Input'!$O$9,"x",VLOOKUP(O$61,'Eng - 2'!$A$47:$CD$85,4,FALSE)),""),"")</f>
        <v/>
      </c>
      <c r="P62" s="370" t="str">
        <f>IFERROR(IF('Data Input'!$O26&gt;0,CONCATENATE('Data Input'!$O$9,"x",VLOOKUP(P$61,'Eng - 2'!$A$47:$CD$85,4,FALSE)),""),"")</f>
        <v/>
      </c>
      <c r="Q62" s="370" t="str">
        <f>IFERROR(IF('Data Input'!$O27&gt;0,CONCATENATE('Data Input'!$O$9,"x",VLOOKUP(Q$61,'Eng - 2'!$A$47:$CD$85,4,FALSE)),""),"")</f>
        <v/>
      </c>
      <c r="R62" s="370" t="str">
        <f>IFERROR(IF('Data Input'!$O28&gt;0,CONCATENATE('Data Input'!$O$9,"x",VLOOKUP(R$61,'Eng - 2'!$A$47:$CD$85,4,FALSE)),""),"")</f>
        <v/>
      </c>
      <c r="S62" s="370" t="str">
        <f>IFERROR(IF('Data Input'!$O29&gt;0,CONCATENATE('Data Input'!$O$9,"x",VLOOKUP(S$61,'Eng - 2'!$A$47:$CD$85,4,FALSE)),""),"")</f>
        <v/>
      </c>
      <c r="T62" s="370" t="str">
        <f>IFERROR(IF('Data Input'!$O30&gt;0,CONCATENATE('Data Input'!$O$9,"x",VLOOKUP(T$61,'Eng - 2'!$A$47:$CD$85,4,FALSE)),""),"")</f>
        <v/>
      </c>
      <c r="U62" s="370" t="str">
        <f>IFERROR(IF('Data Input'!$O31&gt;0,CONCATENATE('Data Input'!$O$9,"x",VLOOKUP(U$61,'Eng - 2'!$A$47:$CD$85,4,FALSE)),""),"")</f>
        <v/>
      </c>
      <c r="V62" s="370" t="str">
        <f>IFERROR(IF('Data Input'!$O32&gt;0,CONCATENATE('Data Input'!$O$9,"x",VLOOKUP(V$61,'Eng - 2'!$A$47:$CD$85,4,FALSE)),""),"")</f>
        <v/>
      </c>
      <c r="W62" s="370" t="str">
        <f>IFERROR(IF('Data Input'!$O33&gt;0,CONCATENATE('Data Input'!$O$9,"x",VLOOKUP(W$61,'Eng - 2'!$A$47:$CD$85,4,FALSE)),""),"")</f>
        <v/>
      </c>
      <c r="X62" s="370" t="str">
        <f>IFERROR(IF('Data Input'!$O34&gt;0,CONCATENATE('Data Input'!$O$9,"x",VLOOKUP(X$61,'Eng - 2'!$A$47:$CD$85,4,FALSE)),""),"")</f>
        <v/>
      </c>
      <c r="Y62" s="370" t="str">
        <f>IFERROR(IF('Data Input'!$O35&gt;0,CONCATENATE('Data Input'!$O$9,"x",VLOOKUP(Y$61,'Eng - 2'!$A$47:$CD$85,4,FALSE)),""),"")</f>
        <v/>
      </c>
    </row>
    <row r="63" spans="1:25" s="418" customFormat="1">
      <c r="C63" s="621" t="s">
        <v>571</v>
      </c>
      <c r="D63" s="621"/>
      <c r="E63" s="621"/>
      <c r="F63" s="370" t="str">
        <f>IFERROR(IF('Data Input'!$M16&gt;0,VLOOKUP(F$61,'Data Input'!$M$16:$O$35,2,FALSE),""),"")</f>
        <v/>
      </c>
      <c r="G63" s="370" t="str">
        <f>IFERROR(IF('Data Input'!$M17&gt;0,VLOOKUP(G$61,'Data Input'!$M$16:$O$35,2,FALSE),""),"")</f>
        <v/>
      </c>
      <c r="H63" s="370" t="str">
        <f>IFERROR(IF('Data Input'!$M18&gt;0,VLOOKUP(H$61,'Data Input'!$M$16:$O$35,2,FALSE),""),"")</f>
        <v/>
      </c>
      <c r="I63" s="370" t="str">
        <f>IFERROR(IF('Data Input'!$M19&gt;0,VLOOKUP(I$61,'Data Input'!$M$16:$O$35,2,FALSE),""),"")</f>
        <v/>
      </c>
      <c r="J63" s="370" t="str">
        <f>IFERROR(IF('Data Input'!$M20&gt;0,VLOOKUP(J$61,'Data Input'!$M$16:$O$35,2,FALSE),""),"")</f>
        <v/>
      </c>
      <c r="K63" s="370" t="str">
        <f>IFERROR(IF('Data Input'!$M21&gt;0,VLOOKUP(K$61,'Data Input'!$M$16:$O$35,2,FALSE),""),"")</f>
        <v/>
      </c>
      <c r="L63" s="370" t="str">
        <f>IFERROR(IF('Data Input'!$M22&gt;0,VLOOKUP(L$61,'Data Input'!$M$16:$O$35,2,FALSE),""),"")</f>
        <v/>
      </c>
      <c r="M63" s="370" t="str">
        <f>IFERROR(IF('Data Input'!$M23&gt;0,VLOOKUP(M$61,'Data Input'!$M$16:$O$35,2,FALSE),""),"")</f>
        <v/>
      </c>
      <c r="N63" s="370" t="str">
        <f>IFERROR(IF('Data Input'!$M24&gt;0,VLOOKUP(N$61,'Data Input'!$M$16:$O$35,2,FALSE),""),"")</f>
        <v/>
      </c>
      <c r="O63" s="370" t="str">
        <f>IFERROR(IF('Data Input'!$M25&gt;0,VLOOKUP(O$61,'Data Input'!$M$16:$O$35,2,FALSE),""),"")</f>
        <v/>
      </c>
      <c r="P63" s="370" t="str">
        <f>IFERROR(IF('Data Input'!$M26&gt;0,VLOOKUP(P$61,'Data Input'!$M$16:$O$35,2,FALSE),""),"")</f>
        <v/>
      </c>
      <c r="Q63" s="370" t="str">
        <f>IFERROR(IF('Data Input'!$M27&gt;0,VLOOKUP(Q$61,'Data Input'!$M$16:$O$35,2,FALSE),""),"")</f>
        <v/>
      </c>
      <c r="R63" s="370" t="str">
        <f>IFERROR(IF('Data Input'!$M28&gt;0,VLOOKUP(R$61,'Data Input'!$M$16:$O$35,2,FALSE),""),"")</f>
        <v/>
      </c>
      <c r="S63" s="370" t="str">
        <f>IFERROR(IF('Data Input'!$M29&gt;0,VLOOKUP(S$61,'Data Input'!$M$16:$O$35,2,FALSE),""),"")</f>
        <v/>
      </c>
      <c r="T63" s="370" t="str">
        <f>IFERROR(IF('Data Input'!$M30&gt;0,VLOOKUP(T$61,'Data Input'!$M$16:$O$35,2,FALSE),""),"")</f>
        <v/>
      </c>
      <c r="U63" s="370" t="str">
        <f>IFERROR(IF('Data Input'!$M31&gt;0,VLOOKUP(U$61,'Data Input'!$M$16:$O$35,2,FALSE),""),"")</f>
        <v/>
      </c>
      <c r="V63" s="370" t="str">
        <f>IFERROR(IF('Data Input'!$M32&gt;0,VLOOKUP(V$61,'Data Input'!$M$16:$O$35,2,FALSE),""),"")</f>
        <v/>
      </c>
      <c r="W63" s="370" t="str">
        <f>IFERROR(IF('Data Input'!$M33&gt;0,VLOOKUP(W$61,'Data Input'!$M$16:$O$35,2,FALSE),""),"")</f>
        <v/>
      </c>
      <c r="X63" s="370" t="str">
        <f>IFERROR(IF('Data Input'!$M34&gt;0,VLOOKUP(X$61,'Data Input'!$M$16:$O$35,2,FALSE),""),"")</f>
        <v/>
      </c>
      <c r="Y63" s="370" t="str">
        <f>IFERROR(IF('Data Input'!$M35&gt;0,VLOOKUP(Y$61,'Data Input'!$M$16:$O$35,2,FALSE),""),"")</f>
        <v/>
      </c>
    </row>
    <row r="64" spans="1:25" s="418" customFormat="1">
      <c r="B64" s="442" t="s">
        <v>572</v>
      </c>
      <c r="C64" s="443" t="s">
        <v>573</v>
      </c>
      <c r="D64" s="444" t="s">
        <v>600</v>
      </c>
      <c r="E64" s="440"/>
    </row>
    <row r="65" spans="1:25" s="418" customFormat="1">
      <c r="A65" s="392">
        <f>IF(B65&lt;&gt;"-",1,0)</f>
        <v>1</v>
      </c>
      <c r="B65" s="539">
        <f t="shared" ref="B65:C76" si="16">+B13</f>
        <v>4000116</v>
      </c>
      <c r="C65" s="540" t="str">
        <f t="shared" si="16"/>
        <v>Simple Tilt Knee, Set</v>
      </c>
      <c r="D65" s="549">
        <f>+SUMPRODUCT(F65:Y65,$F$63:$Y$63)</f>
        <v>0</v>
      </c>
      <c r="E65" s="440"/>
      <c r="F65" s="370" t="str">
        <f>IF(AND(F62&lt;&gt;"",$A65=1),IF(OR('Data Input'!$O$13="1SP",'Data Input'!$O$13="1SL"),F79*$D80,0),"")</f>
        <v/>
      </c>
      <c r="G65" s="370" t="str">
        <f>IF(AND(G62&lt;&gt;"",$A65=1),IF(OR('Data Input'!$O$13="1SP",'Data Input'!$O$13="1SL"),G79*$D80,0),"")</f>
        <v/>
      </c>
      <c r="H65" s="370" t="str">
        <f>IF(AND(H62&lt;&gt;"",$A65=1),IF(OR('Data Input'!$O$13="1SP",'Data Input'!$O$13="1SL"),H79*$D80,0),"")</f>
        <v/>
      </c>
      <c r="I65" s="370" t="str">
        <f>IF(AND(I62&lt;&gt;"",$A65=1),IF(OR('Data Input'!$O$13="1SP",'Data Input'!$O$13="1SL"),I79*$D80,0),"")</f>
        <v/>
      </c>
      <c r="J65" s="370" t="str">
        <f>IF(AND(J62&lt;&gt;"",$A65=1),IF(OR('Data Input'!$O$13="1SP",'Data Input'!$O$13="1SL"),J79*$D80,0),"")</f>
        <v/>
      </c>
      <c r="K65" s="370" t="str">
        <f>IF(AND(K62&lt;&gt;"",$A65=1),IF(OR('Data Input'!$O$13="1SP",'Data Input'!$O$13="1SL"),K79*$D80,0),"")</f>
        <v/>
      </c>
      <c r="L65" s="370" t="str">
        <f>IF(AND(L62&lt;&gt;"",$A65=1),IF(OR('Data Input'!$O$13="1SP",'Data Input'!$O$13="1SL"),L79*$D80,0),"")</f>
        <v/>
      </c>
      <c r="M65" s="370" t="str">
        <f>IF(AND(M62&lt;&gt;"",$A65=1),IF(OR('Data Input'!$O$13="1SP",'Data Input'!$O$13="1SL"),M79*$D80,0),"")</f>
        <v/>
      </c>
      <c r="N65" s="370" t="str">
        <f>IF(AND(N62&lt;&gt;"",$A65=1),IF(OR('Data Input'!$O$13="1SP",'Data Input'!$O$13="1SL"),N79*$D80,0),"")</f>
        <v/>
      </c>
      <c r="O65" s="370" t="str">
        <f>IF(AND(O62&lt;&gt;"",$A65=1),IF(OR('Data Input'!$O$13="1SP",'Data Input'!$O$13="1SL"),O79*$D80,0),"")</f>
        <v/>
      </c>
      <c r="P65" s="370" t="str">
        <f>IF(AND(P62&lt;&gt;"",$A65=1),IF(OR('Data Input'!$O$13="1SP",'Data Input'!$O$13="1SL"),P79*$D80,0),"")</f>
        <v/>
      </c>
      <c r="Q65" s="370" t="str">
        <f>IF(AND(Q62&lt;&gt;"",$A65=1),IF(OR('Data Input'!$O$13="1SP",'Data Input'!$O$13="1SL"),Q79*$D80,0),"")</f>
        <v/>
      </c>
      <c r="R65" s="370" t="str">
        <f>IF(AND(R62&lt;&gt;"",$A65=1),IF(OR('Data Input'!$O$13="1SP",'Data Input'!$O$13="1SL"),R79*$D80,0),"")</f>
        <v/>
      </c>
      <c r="S65" s="370" t="str">
        <f>IF(AND(S62&lt;&gt;"",$A65=1),IF(OR('Data Input'!$O$13="1SP",'Data Input'!$O$13="1SL"),S79*$D80,0),"")</f>
        <v/>
      </c>
      <c r="T65" s="370" t="str">
        <f>IF(AND(T62&lt;&gt;"",$A65=1),IF(OR('Data Input'!$O$13="1SP",'Data Input'!$O$13="1SL"),T79*$D80,0),"")</f>
        <v/>
      </c>
      <c r="U65" s="370" t="str">
        <f>IF(AND(U62&lt;&gt;"",$A65=1),IF(OR('Data Input'!$O$13="1SP",'Data Input'!$O$13="1SL"),U79*$D80,0),"")</f>
        <v/>
      </c>
      <c r="V65" s="370" t="str">
        <f>IF(AND(V62&lt;&gt;"",$A65=1),IF(OR('Data Input'!$O$13="1SP",'Data Input'!$O$13="1SL"),V79*$D80,0),"")</f>
        <v/>
      </c>
      <c r="W65" s="370" t="str">
        <f>IF(AND(W62&lt;&gt;"",$A65=1),IF(OR('Data Input'!$O$13="1SP",'Data Input'!$O$13="1SL"),W79*$D80,0),"")</f>
        <v/>
      </c>
      <c r="X65" s="370" t="str">
        <f>IF(AND(X62&lt;&gt;"",$A65=1),IF(OR('Data Input'!$O$13="1SP",'Data Input'!$O$13="1SL"),X79*$D80,0),"")</f>
        <v/>
      </c>
      <c r="Y65" s="370" t="str">
        <f>IF(AND(Y62&lt;&gt;"",$A65=1),IF(OR('Data Input'!$O$13="1SP",'Data Input'!$O$13="1SL"),Y79*$D80,0),"")</f>
        <v/>
      </c>
    </row>
    <row r="66" spans="1:25" s="418" customFormat="1">
      <c r="A66" s="392">
        <f t="shared" ref="A66:A77" si="17">IF(B66&lt;&gt;"-",1,0)</f>
        <v>1</v>
      </c>
      <c r="B66" s="543">
        <f t="shared" si="16"/>
        <v>4000630</v>
      </c>
      <c r="C66" s="544" t="str">
        <f t="shared" si="16"/>
        <v>L-Foot Slotted Set, Mill</v>
      </c>
      <c r="D66" s="548">
        <f>+SUMPRODUCT(F66:Y66,$F$63:$Y$63)</f>
        <v>0</v>
      </c>
      <c r="E66" s="445"/>
      <c r="F66" s="370" t="str">
        <f>IF(AND($A66=1,F62&lt;&gt;""),F79*$D80,"")</f>
        <v/>
      </c>
      <c r="G66" s="370" t="str">
        <f t="shared" ref="G66:Y66" si="18">IF(AND($A66=1,G62&lt;&gt;""),G79*$D80,"")</f>
        <v/>
      </c>
      <c r="H66" s="370" t="str">
        <f t="shared" si="18"/>
        <v/>
      </c>
      <c r="I66" s="370" t="str">
        <f t="shared" si="18"/>
        <v/>
      </c>
      <c r="J66" s="370" t="str">
        <f t="shared" si="18"/>
        <v/>
      </c>
      <c r="K66" s="370" t="str">
        <f t="shared" si="18"/>
        <v/>
      </c>
      <c r="L66" s="370" t="str">
        <f t="shared" si="18"/>
        <v/>
      </c>
      <c r="M66" s="370" t="str">
        <f t="shared" si="18"/>
        <v/>
      </c>
      <c r="N66" s="370" t="str">
        <f t="shared" si="18"/>
        <v/>
      </c>
      <c r="O66" s="370" t="str">
        <f t="shared" si="18"/>
        <v/>
      </c>
      <c r="P66" s="370" t="str">
        <f t="shared" si="18"/>
        <v/>
      </c>
      <c r="Q66" s="370" t="str">
        <f t="shared" si="18"/>
        <v/>
      </c>
      <c r="R66" s="370" t="str">
        <f t="shared" si="18"/>
        <v/>
      </c>
      <c r="S66" s="370" t="str">
        <f t="shared" si="18"/>
        <v/>
      </c>
      <c r="T66" s="370" t="str">
        <f t="shared" si="18"/>
        <v/>
      </c>
      <c r="U66" s="370" t="str">
        <f t="shared" si="18"/>
        <v/>
      </c>
      <c r="V66" s="370" t="str">
        <f t="shared" si="18"/>
        <v/>
      </c>
      <c r="W66" s="370" t="str">
        <f t="shared" si="18"/>
        <v/>
      </c>
      <c r="X66" s="370" t="str">
        <f t="shared" si="18"/>
        <v/>
      </c>
      <c r="Y66" s="370" t="str">
        <f t="shared" si="18"/>
        <v/>
      </c>
    </row>
    <row r="67" spans="1:25" s="418" customFormat="1">
      <c r="A67" s="392">
        <f t="shared" si="17"/>
        <v>1</v>
      </c>
      <c r="B67" s="539" t="str">
        <f t="shared" si="16"/>
        <v>4006042-H</v>
      </c>
      <c r="C67" s="540" t="str">
        <f t="shared" si="16"/>
        <v>CrossRail Climber Set w/Hole</v>
      </c>
      <c r="D67" s="549">
        <f>+SUMPRODUCT(F67:Y67,$F$63:$Y$63)</f>
        <v>0</v>
      </c>
      <c r="E67" s="445"/>
      <c r="F67" s="370" t="str">
        <f>IF(AND(F62&lt;&gt;"",$A67=1),IF(OR('Data Input'!$O$13="1SP",'Data Input'!$O$13="1SL"),0,F79*$D61),"")</f>
        <v/>
      </c>
      <c r="G67" s="370" t="str">
        <f>IF(AND(G62&lt;&gt;"",$A67=1),IF(OR('Data Input'!$O$13="1SP",'Data Input'!$O$13="1SL"),0,G79*$D61),"")</f>
        <v/>
      </c>
      <c r="H67" s="370" t="str">
        <f>IF(AND(H62&lt;&gt;"",$A67=1),IF(OR('Data Input'!$O$13="1SP",'Data Input'!$O$13="1SL"),0,H79*$D61),"")</f>
        <v/>
      </c>
      <c r="I67" s="370" t="str">
        <f>IF(AND(I62&lt;&gt;"",$A67=1),IF(OR('Data Input'!$O$13="1SP",'Data Input'!$O$13="1SL"),0,I79*$D61),"")</f>
        <v/>
      </c>
      <c r="J67" s="370" t="str">
        <f>IF(AND(J62&lt;&gt;"",$A67=1),IF(OR('Data Input'!$O$13="1SP",'Data Input'!$O$13="1SL"),0,J79*$D61),"")</f>
        <v/>
      </c>
      <c r="K67" s="370" t="str">
        <f>IF(AND(K62&lt;&gt;"",$A67=1),IF(OR('Data Input'!$O$13="1SP",'Data Input'!$O$13="1SL"),0,K79*$D61),"")</f>
        <v/>
      </c>
      <c r="L67" s="370" t="str">
        <f>IF(AND(L62&lt;&gt;"",$A67=1),IF(OR('Data Input'!$O$13="1SP",'Data Input'!$O$13="1SL"),0,L79*$D61),"")</f>
        <v/>
      </c>
      <c r="M67" s="370" t="str">
        <f>IF(AND(M62&lt;&gt;"",$A67=1),IF(OR('Data Input'!$O$13="1SP",'Data Input'!$O$13="1SL"),0,M79*$D61),"")</f>
        <v/>
      </c>
      <c r="N67" s="370" t="str">
        <f>IF(AND(N62&lt;&gt;"",$A67=1),IF(OR('Data Input'!$O$13="1SP",'Data Input'!$O$13="1SL"),0,N79*$D61),"")</f>
        <v/>
      </c>
      <c r="O67" s="370" t="str">
        <f>IF(AND(O62&lt;&gt;"",$A67=1),IF(OR('Data Input'!$O$13="1SP",'Data Input'!$O$13="1SL"),0,O79*$D61),"")</f>
        <v/>
      </c>
      <c r="P67" s="370" t="str">
        <f>IF(AND(P62&lt;&gt;"",$A67=1),IF(OR('Data Input'!$O$13="1SP",'Data Input'!$O$13="1SL"),0,P79*$D61),"")</f>
        <v/>
      </c>
      <c r="Q67" s="370" t="str">
        <f>IF(AND(Q62&lt;&gt;"",$A67=1),IF(OR('Data Input'!$O$13="1SP",'Data Input'!$O$13="1SL"),0,Q79*$D61),"")</f>
        <v/>
      </c>
      <c r="R67" s="370" t="str">
        <f>IF(AND(R62&lt;&gt;"",$A67=1),IF(OR('Data Input'!$O$13="1SP",'Data Input'!$O$13="1SL"),0,R79*$D61),"")</f>
        <v/>
      </c>
      <c r="S67" s="370" t="str">
        <f>IF(AND(S62&lt;&gt;"",$A67=1),IF(OR('Data Input'!$O$13="1SP",'Data Input'!$O$13="1SL"),0,S79*$D61),"")</f>
        <v/>
      </c>
      <c r="T67" s="370" t="str">
        <f>IF(AND(T62&lt;&gt;"",$A67=1),IF(OR('Data Input'!$O$13="1SP",'Data Input'!$O$13="1SL"),0,T79*$D61),"")</f>
        <v/>
      </c>
      <c r="U67" s="370" t="str">
        <f>IF(AND(U62&lt;&gt;"",$A67=1),IF(OR('Data Input'!$O$13="1SP",'Data Input'!$O$13="1SL"),0,U79*$D61),"")</f>
        <v/>
      </c>
      <c r="V67" s="370" t="str">
        <f>IF(AND(V62&lt;&gt;"",$A67=1),IF(OR('Data Input'!$O$13="1SP",'Data Input'!$O$13="1SL"),0,V79*$D61),"")</f>
        <v/>
      </c>
      <c r="W67" s="370" t="str">
        <f>IF(AND(W62&lt;&gt;"",$A67=1),IF(OR('Data Input'!$O$13="1SP",'Data Input'!$O$13="1SL"),0,W79*$D61),"")</f>
        <v/>
      </c>
      <c r="X67" s="370" t="str">
        <f>IF(AND(X62&lt;&gt;"",$A67=1),IF(OR('Data Input'!$O$13="1SP",'Data Input'!$O$13="1SL"),0,X79*$D61),"")</f>
        <v/>
      </c>
      <c r="Y67" s="370" t="str">
        <f>IF(AND(Y62&lt;&gt;"",$A67=1),IF(OR('Data Input'!$O$13="1SP",'Data Input'!$O$13="1SL"),0,Y79*$D61),"")</f>
        <v/>
      </c>
    </row>
    <row r="68" spans="1:25" s="418" customFormat="1">
      <c r="A68" s="392">
        <f t="shared" si="17"/>
        <v>1</v>
      </c>
      <c r="B68" s="543">
        <f t="shared" si="16"/>
        <v>4000135</v>
      </c>
      <c r="C68" s="544" t="str">
        <f t="shared" si="16"/>
        <v>K2 Cross Clamp Set, Mill</v>
      </c>
      <c r="D68" s="548">
        <f>+SUMPRODUCT(F68:Y68,$F$63:$Y$63)</f>
        <v>0</v>
      </c>
      <c r="E68" s="445"/>
      <c r="F68" s="370" t="str">
        <f>IF(AND($A68=1,F62&lt;&gt;""),(F81-1)*$D61,"")</f>
        <v/>
      </c>
      <c r="G68" s="370" t="str">
        <f t="shared" ref="G68:Y68" si="19">IF(AND($A68=1,G62&lt;&gt;""),(G81-1)*$D61,"")</f>
        <v/>
      </c>
      <c r="H68" s="370" t="str">
        <f t="shared" si="19"/>
        <v/>
      </c>
      <c r="I68" s="370" t="str">
        <f t="shared" si="19"/>
        <v/>
      </c>
      <c r="J68" s="370" t="str">
        <f t="shared" si="19"/>
        <v/>
      </c>
      <c r="K68" s="370" t="str">
        <f t="shared" si="19"/>
        <v/>
      </c>
      <c r="L68" s="370" t="str">
        <f t="shared" si="19"/>
        <v/>
      </c>
      <c r="M68" s="370" t="str">
        <f t="shared" si="19"/>
        <v/>
      </c>
      <c r="N68" s="370" t="str">
        <f t="shared" si="19"/>
        <v/>
      </c>
      <c r="O68" s="370" t="str">
        <f t="shared" si="19"/>
        <v/>
      </c>
      <c r="P68" s="370" t="str">
        <f t="shared" si="19"/>
        <v/>
      </c>
      <c r="Q68" s="370" t="str">
        <f t="shared" si="19"/>
        <v/>
      </c>
      <c r="R68" s="370" t="str">
        <f t="shared" si="19"/>
        <v/>
      </c>
      <c r="S68" s="370" t="str">
        <f t="shared" si="19"/>
        <v/>
      </c>
      <c r="T68" s="370" t="str">
        <f t="shared" si="19"/>
        <v/>
      </c>
      <c r="U68" s="370" t="str">
        <f t="shared" si="19"/>
        <v/>
      </c>
      <c r="V68" s="370" t="str">
        <f t="shared" si="19"/>
        <v/>
      </c>
      <c r="W68" s="370" t="str">
        <f t="shared" si="19"/>
        <v/>
      </c>
      <c r="X68" s="370" t="str">
        <f t="shared" si="19"/>
        <v/>
      </c>
      <c r="Y68" s="370" t="str">
        <f t="shared" si="19"/>
        <v/>
      </c>
    </row>
    <row r="69" spans="1:25" s="418" customFormat="1">
      <c r="A69" s="392">
        <f t="shared" si="17"/>
        <v>1</v>
      </c>
      <c r="B69" s="539">
        <f t="shared" si="16"/>
        <v>4000135</v>
      </c>
      <c r="C69" s="540" t="str">
        <f t="shared" si="16"/>
        <v>K2 Cross Clamp Set, Mill</v>
      </c>
      <c r="D69" s="549">
        <f>+SUMPRODUCT(F69:Y69,$F$63:$Y$63)</f>
        <v>0</v>
      </c>
      <c r="E69" s="445"/>
      <c r="F69" s="370" t="str">
        <f>IF(AND($A69=1,F62&lt;&gt;""), 2*$D61,"")</f>
        <v/>
      </c>
      <c r="G69" s="370" t="str">
        <f t="shared" ref="G69:Y69" si="20">IF(AND($A69=1,G62&lt;&gt;""), 2*$D61,"")</f>
        <v/>
      </c>
      <c r="H69" s="370" t="str">
        <f t="shared" si="20"/>
        <v/>
      </c>
      <c r="I69" s="370" t="str">
        <f t="shared" si="20"/>
        <v/>
      </c>
      <c r="J69" s="370" t="str">
        <f t="shared" si="20"/>
        <v/>
      </c>
      <c r="K69" s="370" t="str">
        <f t="shared" si="20"/>
        <v/>
      </c>
      <c r="L69" s="370" t="str">
        <f t="shared" si="20"/>
        <v/>
      </c>
      <c r="M69" s="370" t="str">
        <f t="shared" si="20"/>
        <v/>
      </c>
      <c r="N69" s="370" t="str">
        <f t="shared" si="20"/>
        <v/>
      </c>
      <c r="O69" s="370" t="str">
        <f t="shared" si="20"/>
        <v/>
      </c>
      <c r="P69" s="370" t="str">
        <f t="shared" si="20"/>
        <v/>
      </c>
      <c r="Q69" s="370" t="str">
        <f t="shared" si="20"/>
        <v/>
      </c>
      <c r="R69" s="370" t="str">
        <f t="shared" si="20"/>
        <v/>
      </c>
      <c r="S69" s="370" t="str">
        <f t="shared" si="20"/>
        <v/>
      </c>
      <c r="T69" s="370" t="str">
        <f t="shared" si="20"/>
        <v/>
      </c>
      <c r="U69" s="370" t="str">
        <f t="shared" si="20"/>
        <v/>
      </c>
      <c r="V69" s="370" t="str">
        <f t="shared" si="20"/>
        <v/>
      </c>
      <c r="W69" s="370" t="str">
        <f t="shared" si="20"/>
        <v/>
      </c>
      <c r="X69" s="370" t="str">
        <f t="shared" si="20"/>
        <v/>
      </c>
      <c r="Y69" s="370" t="str">
        <f t="shared" si="20"/>
        <v/>
      </c>
    </row>
    <row r="70" spans="1:25" s="418" customFormat="1">
      <c r="A70" s="392">
        <f t="shared" si="17"/>
        <v>1</v>
      </c>
      <c r="B70" s="532">
        <f>IF('Data Input'!$L$44="Si",B18,'Data Input'!$O$47)</f>
        <v>4000669</v>
      </c>
      <c r="C70" s="546" t="str">
        <f>IF('Data Input'!$L$44="Si",C18,'Data Input'!$O$48)</f>
        <v>CrossRail 48-X, 4.70m, Mill</v>
      </c>
      <c r="D70" s="548">
        <f>ROUNDUP((SUMPRODUCT(F70:Y70,$F$63:$Y$63)*$A$8),0)</f>
        <v>0</v>
      </c>
      <c r="E70" s="445"/>
      <c r="F70" s="446" t="str">
        <f>IF($A70=1,IFERROR(CEILING(F98/$D99,1),""),"")</f>
        <v/>
      </c>
      <c r="G70" s="446" t="str">
        <f t="shared" ref="G70:Y70" si="21">IF($A70=1,IFERROR(CEILING(G98/$D99,1),""),"")</f>
        <v/>
      </c>
      <c r="H70" s="446" t="str">
        <f t="shared" si="21"/>
        <v/>
      </c>
      <c r="I70" s="446" t="str">
        <f t="shared" si="21"/>
        <v/>
      </c>
      <c r="J70" s="446" t="str">
        <f t="shared" si="21"/>
        <v/>
      </c>
      <c r="K70" s="446" t="str">
        <f t="shared" si="21"/>
        <v/>
      </c>
      <c r="L70" s="446" t="str">
        <f t="shared" si="21"/>
        <v/>
      </c>
      <c r="M70" s="446" t="str">
        <f t="shared" si="21"/>
        <v/>
      </c>
      <c r="N70" s="446" t="str">
        <f t="shared" si="21"/>
        <v/>
      </c>
      <c r="O70" s="446" t="str">
        <f t="shared" si="21"/>
        <v/>
      </c>
      <c r="P70" s="446" t="str">
        <f t="shared" si="21"/>
        <v/>
      </c>
      <c r="Q70" s="446" t="str">
        <f t="shared" si="21"/>
        <v/>
      </c>
      <c r="R70" s="446" t="str">
        <f t="shared" si="21"/>
        <v/>
      </c>
      <c r="S70" s="446" t="str">
        <f t="shared" si="21"/>
        <v/>
      </c>
      <c r="T70" s="446" t="str">
        <f t="shared" si="21"/>
        <v/>
      </c>
      <c r="U70" s="446" t="str">
        <f t="shared" si="21"/>
        <v/>
      </c>
      <c r="V70" s="446" t="str">
        <f t="shared" si="21"/>
        <v/>
      </c>
      <c r="W70" s="446" t="str">
        <f t="shared" si="21"/>
        <v/>
      </c>
      <c r="X70" s="446" t="str">
        <f t="shared" si="21"/>
        <v/>
      </c>
      <c r="Y70" s="446" t="str">
        <f t="shared" si="21"/>
        <v/>
      </c>
    </row>
    <row r="71" spans="1:25" s="418" customFormat="1">
      <c r="A71" s="392">
        <f t="shared" si="17"/>
        <v>1</v>
      </c>
      <c r="B71" s="539">
        <f t="shared" si="16"/>
        <v>4000505</v>
      </c>
      <c r="C71" s="540" t="str">
        <f t="shared" si="16"/>
        <v>CrossRail Tilt Connector Set</v>
      </c>
      <c r="D71" s="549">
        <f>+SUMPRODUCT(F71:Y71,$F$63:$Y$63)</f>
        <v>0</v>
      </c>
      <c r="E71" s="445"/>
      <c r="F71" s="370" t="str">
        <f>IF(AND($A71=1,F62&lt;&gt;""),IF(OR('Data Input'!$O$13="1SP",'Data Input'!$O$13="1SL"),0,$D106*F79+F107+F108),"")</f>
        <v/>
      </c>
      <c r="G71" s="370" t="str">
        <f>IF(AND($A71=1,G62&lt;&gt;""),IF(OR('Data Input'!$O$13="1SP",'Data Input'!$O$13="1SL"),0,$D106*G79+G107+G108),"")</f>
        <v/>
      </c>
      <c r="H71" s="370" t="str">
        <f>IF(AND($A71=1,H62&lt;&gt;""),IF(OR('Data Input'!$O$13="1SP",'Data Input'!$O$13="1SL"),0,$D106*H79+H107+H108),"")</f>
        <v/>
      </c>
      <c r="I71" s="370" t="str">
        <f>IF(AND($A71=1,I62&lt;&gt;""),IF(OR('Data Input'!$O$13="1SP",'Data Input'!$O$13="1SL"),0,$D106*I79+I107+I108),"")</f>
        <v/>
      </c>
      <c r="J71" s="370" t="str">
        <f>IF(AND($A71=1,J62&lt;&gt;""),IF(OR('Data Input'!$O$13="1SP",'Data Input'!$O$13="1SL"),0,$D106*J79+J107+J108),"")</f>
        <v/>
      </c>
      <c r="K71" s="370" t="str">
        <f>IF(AND($A71=1,K62&lt;&gt;""),IF(OR('Data Input'!$O$13="1SP",'Data Input'!$O$13="1SL"),0,$D106*K79+K107+K108),"")</f>
        <v/>
      </c>
      <c r="L71" s="370" t="str">
        <f>IF(AND($A71=1,L62&lt;&gt;""),IF(OR('Data Input'!$O$13="1SP",'Data Input'!$O$13="1SL"),0,$D106*L79+L107+L108),"")</f>
        <v/>
      </c>
      <c r="M71" s="370" t="str">
        <f>IF(AND($A71=1,M62&lt;&gt;""),IF(OR('Data Input'!$O$13="1SP",'Data Input'!$O$13="1SL"),0,$D106*M79+M107+M108),"")</f>
        <v/>
      </c>
      <c r="N71" s="370" t="str">
        <f>IF(AND($A71=1,N62&lt;&gt;""),IF(OR('Data Input'!$O$13="1SP",'Data Input'!$O$13="1SL"),0,$D106*N79+N107+N108),"")</f>
        <v/>
      </c>
      <c r="O71" s="370" t="str">
        <f>IF(AND($A71=1,O62&lt;&gt;""),IF(OR('Data Input'!$O$13="1SP",'Data Input'!$O$13="1SL"),0,$D106*O79+O107+O108),"")</f>
        <v/>
      </c>
      <c r="P71" s="370" t="str">
        <f>IF(AND($A71=1,P62&lt;&gt;""),IF(OR('Data Input'!$O$13="1SP",'Data Input'!$O$13="1SL"),0,$D106*P79+P107+P108),"")</f>
        <v/>
      </c>
      <c r="Q71" s="370" t="str">
        <f>IF(AND($A71=1,Q62&lt;&gt;""),IF(OR('Data Input'!$O$13="1SP",'Data Input'!$O$13="1SL"),0,$D106*Q79+Q107+Q108),"")</f>
        <v/>
      </c>
      <c r="R71" s="370" t="str">
        <f>IF(AND($A71=1,R62&lt;&gt;""),IF(OR('Data Input'!$O$13="1SP",'Data Input'!$O$13="1SL"),0,$D106*R79+R107+R108),"")</f>
        <v/>
      </c>
      <c r="S71" s="370" t="str">
        <f>IF(AND($A71=1,S62&lt;&gt;""),IF(OR('Data Input'!$O$13="1SP",'Data Input'!$O$13="1SL"),0,$D106*S79+S107+S108),"")</f>
        <v/>
      </c>
      <c r="T71" s="370" t="str">
        <f>IF(AND($A71=1,T62&lt;&gt;""),IF(OR('Data Input'!$O$13="1SP",'Data Input'!$O$13="1SL"),0,$D106*T79+T107+T108),"")</f>
        <v/>
      </c>
      <c r="U71" s="370" t="str">
        <f>IF(AND($A71=1,U62&lt;&gt;""),IF(OR('Data Input'!$O$13="1SP",'Data Input'!$O$13="1SL"),0,$D106*U79+U107+U108),"")</f>
        <v/>
      </c>
      <c r="V71" s="370" t="str">
        <f>IF(AND($A71=1,V62&lt;&gt;""),IF(OR('Data Input'!$O$13="1SP",'Data Input'!$O$13="1SL"),0,$D106*V79+V107+V108),"")</f>
        <v/>
      </c>
      <c r="W71" s="370" t="str">
        <f>IF(AND($A71=1,W62&lt;&gt;""),IF(OR('Data Input'!$O$13="1SP",'Data Input'!$O$13="1SL"),0,$D106*W79+W107+W108),"")</f>
        <v/>
      </c>
      <c r="X71" s="370" t="str">
        <f>IF(AND($A71=1,X62&lt;&gt;""),IF(OR('Data Input'!$O$13="1SP",'Data Input'!$O$13="1SL"),0,$D106*X79+X107+X108),"")</f>
        <v/>
      </c>
      <c r="Y71" s="370" t="str">
        <f>IF(AND($A71=1,Y62&lt;&gt;""),IF(OR('Data Input'!$O$13="1SP",'Data Input'!$O$13="1SL"),0,$D106*Y79+Y107+Y108),"")</f>
        <v/>
      </c>
    </row>
    <row r="72" spans="1:25" s="418" customFormat="1">
      <c r="A72" s="392">
        <f t="shared" si="17"/>
        <v>1</v>
      </c>
      <c r="B72" s="543">
        <f t="shared" si="16"/>
        <v>4000385</v>
      </c>
      <c r="C72" s="544" t="str">
        <f t="shared" si="16"/>
        <v>RailConn CR 48-X,48-XL Struct Set, Mill</v>
      </c>
      <c r="D72" s="548">
        <f>+SUMPRODUCT(F72:Y72,$F$63:$Y$63)</f>
        <v>0</v>
      </c>
      <c r="E72" s="445"/>
      <c r="F72" s="370" t="str">
        <f>IF(AND($A72=1,F62&lt;&gt;""),IF(INT(F96/$D99)=F96/$D99,ROUNDDOWN(F96/$D99,0)-1,ROUNDDOWN(F96/$D99,0))*$D61,"")</f>
        <v/>
      </c>
      <c r="G72" s="370" t="str">
        <f t="shared" ref="G72:Y72" si="22">IF(AND($A72=1,G62&lt;&gt;""),IF(INT(G96/$D99)=G96/$D99,ROUNDDOWN(G96/$D99,0)-1,ROUNDDOWN(G96/$D99,0))*$D61,"")</f>
        <v/>
      </c>
      <c r="H72" s="370" t="str">
        <f t="shared" si="22"/>
        <v/>
      </c>
      <c r="I72" s="370" t="str">
        <f t="shared" si="22"/>
        <v/>
      </c>
      <c r="J72" s="370" t="str">
        <f t="shared" si="22"/>
        <v/>
      </c>
      <c r="K72" s="370" t="str">
        <f t="shared" si="22"/>
        <v/>
      </c>
      <c r="L72" s="370" t="str">
        <f t="shared" si="22"/>
        <v/>
      </c>
      <c r="M72" s="370" t="str">
        <f t="shared" si="22"/>
        <v/>
      </c>
      <c r="N72" s="370" t="str">
        <f t="shared" si="22"/>
        <v/>
      </c>
      <c r="O72" s="370" t="str">
        <f t="shared" si="22"/>
        <v/>
      </c>
      <c r="P72" s="370" t="str">
        <f t="shared" si="22"/>
        <v/>
      </c>
      <c r="Q72" s="370" t="str">
        <f t="shared" si="22"/>
        <v/>
      </c>
      <c r="R72" s="370" t="str">
        <f t="shared" si="22"/>
        <v/>
      </c>
      <c r="S72" s="370" t="str">
        <f t="shared" si="22"/>
        <v/>
      </c>
      <c r="T72" s="370" t="str">
        <f t="shared" si="22"/>
        <v/>
      </c>
      <c r="U72" s="370" t="str">
        <f t="shared" si="22"/>
        <v/>
      </c>
      <c r="V72" s="370" t="str">
        <f t="shared" si="22"/>
        <v/>
      </c>
      <c r="W72" s="370" t="str">
        <f t="shared" si="22"/>
        <v/>
      </c>
      <c r="X72" s="370" t="str">
        <f t="shared" si="22"/>
        <v/>
      </c>
      <c r="Y72" s="370" t="str">
        <f t="shared" si="22"/>
        <v/>
      </c>
    </row>
    <row r="73" spans="1:25" s="418" customFormat="1">
      <c r="A73" s="392">
        <f t="shared" si="17"/>
        <v>1</v>
      </c>
      <c r="B73" s="539">
        <f t="shared" si="16"/>
        <v>4000431</v>
      </c>
      <c r="C73" s="540" t="str">
        <f t="shared" si="16"/>
        <v>CrossRail Flat EndCap, CR 48-X,48-XL</v>
      </c>
      <c r="D73" s="549">
        <f>+SUMPRODUCT(F73:Y73,$F$63:$Y$63)</f>
        <v>0</v>
      </c>
      <c r="E73" s="445"/>
      <c r="F73" s="370" t="str">
        <f>+IF(AND($A73=1,F62&lt;&gt;""), 2*$D61,"")</f>
        <v/>
      </c>
      <c r="G73" s="370" t="str">
        <f t="shared" ref="G73:Y73" si="23">+IF(AND($A73=1,G62&lt;&gt;""), 2*$D61,"")</f>
        <v/>
      </c>
      <c r="H73" s="370" t="str">
        <f t="shared" si="23"/>
        <v/>
      </c>
      <c r="I73" s="370" t="str">
        <f t="shared" si="23"/>
        <v/>
      </c>
      <c r="J73" s="370" t="str">
        <f t="shared" si="23"/>
        <v/>
      </c>
      <c r="K73" s="370" t="str">
        <f t="shared" si="23"/>
        <v/>
      </c>
      <c r="L73" s="370" t="str">
        <f t="shared" si="23"/>
        <v/>
      </c>
      <c r="M73" s="370" t="str">
        <f t="shared" si="23"/>
        <v/>
      </c>
      <c r="N73" s="370" t="str">
        <f t="shared" si="23"/>
        <v/>
      </c>
      <c r="O73" s="370" t="str">
        <f t="shared" si="23"/>
        <v/>
      </c>
      <c r="P73" s="370" t="str">
        <f t="shared" si="23"/>
        <v/>
      </c>
      <c r="Q73" s="370" t="str">
        <f t="shared" si="23"/>
        <v/>
      </c>
      <c r="R73" s="370" t="str">
        <f t="shared" si="23"/>
        <v/>
      </c>
      <c r="S73" s="370" t="str">
        <f t="shared" si="23"/>
        <v/>
      </c>
      <c r="T73" s="370" t="str">
        <f t="shared" si="23"/>
        <v/>
      </c>
      <c r="U73" s="370" t="str">
        <f t="shared" si="23"/>
        <v/>
      </c>
      <c r="V73" s="370" t="str">
        <f t="shared" si="23"/>
        <v/>
      </c>
      <c r="W73" s="370" t="str">
        <f t="shared" si="23"/>
        <v/>
      </c>
      <c r="X73" s="370" t="str">
        <f t="shared" si="23"/>
        <v/>
      </c>
      <c r="Y73" s="370" t="str">
        <f t="shared" si="23"/>
        <v/>
      </c>
    </row>
    <row r="74" spans="1:25" s="418" customFormat="1">
      <c r="A74" s="392">
        <f t="shared" si="17"/>
        <v>1</v>
      </c>
      <c r="B74" s="543" t="str">
        <f t="shared" si="16"/>
        <v>4000629-H</v>
      </c>
      <c r="C74" s="544" t="str">
        <f t="shared" si="16"/>
        <v>CR Micro inverter &amp; OPT, 13mm Hex Kit</v>
      </c>
      <c r="D74" s="548">
        <f>+SUMPRODUCT(F74:Y74,$F$63:$Y$63)</f>
        <v>0</v>
      </c>
      <c r="E74" s="445"/>
      <c r="F74" s="370" t="str">
        <f>IF(AND($A74=1,F62&lt;&gt;""),SUM(F110)+F107+F108, "")</f>
        <v/>
      </c>
      <c r="G74" s="370" t="str">
        <f t="shared" ref="G74:Y74" si="24">IF(AND($A74=1,G62&lt;&gt;""),SUM(G110)+G107+G108, "")</f>
        <v/>
      </c>
      <c r="H74" s="370" t="str">
        <f t="shared" si="24"/>
        <v/>
      </c>
      <c r="I74" s="370" t="str">
        <f t="shared" si="24"/>
        <v/>
      </c>
      <c r="J74" s="370" t="str">
        <f t="shared" si="24"/>
        <v/>
      </c>
      <c r="K74" s="370" t="str">
        <f t="shared" si="24"/>
        <v/>
      </c>
      <c r="L74" s="370" t="str">
        <f t="shared" si="24"/>
        <v/>
      </c>
      <c r="M74" s="370" t="str">
        <f t="shared" si="24"/>
        <v/>
      </c>
      <c r="N74" s="370" t="str">
        <f t="shared" si="24"/>
        <v/>
      </c>
      <c r="O74" s="370" t="str">
        <f t="shared" si="24"/>
        <v/>
      </c>
      <c r="P74" s="370" t="str">
        <f t="shared" si="24"/>
        <v/>
      </c>
      <c r="Q74" s="370" t="str">
        <f t="shared" si="24"/>
        <v/>
      </c>
      <c r="R74" s="370" t="str">
        <f t="shared" si="24"/>
        <v/>
      </c>
      <c r="S74" s="370" t="str">
        <f t="shared" si="24"/>
        <v/>
      </c>
      <c r="T74" s="370" t="str">
        <f t="shared" si="24"/>
        <v/>
      </c>
      <c r="U74" s="370" t="str">
        <f t="shared" si="24"/>
        <v/>
      </c>
      <c r="V74" s="370" t="str">
        <f t="shared" si="24"/>
        <v/>
      </c>
      <c r="W74" s="370" t="str">
        <f t="shared" si="24"/>
        <v/>
      </c>
      <c r="X74" s="370" t="str">
        <f t="shared" si="24"/>
        <v/>
      </c>
      <c r="Y74" s="370" t="str">
        <f t="shared" si="24"/>
        <v/>
      </c>
    </row>
    <row r="75" spans="1:25" s="418" customFormat="1">
      <c r="A75" s="392">
        <f t="shared" si="17"/>
        <v>1</v>
      </c>
      <c r="B75" s="539" t="str">
        <f t="shared" si="16"/>
        <v>4000006-H</v>
      </c>
      <c r="C75" s="540" t="str">
        <f t="shared" si="16"/>
        <v>K2 Ground Lug, 13mm Hex Set</v>
      </c>
      <c r="D75" s="549">
        <f>+SUMPRODUCT(F75:Y75,$F$63:$Y$63)</f>
        <v>0</v>
      </c>
      <c r="E75" s="445"/>
      <c r="F75" s="370" t="str">
        <f>IF(AND($A75=1,F62&lt;&gt;""), 1,"")</f>
        <v/>
      </c>
      <c r="G75" s="370" t="str">
        <f t="shared" ref="G75:Y75" si="25">IF(AND($A75=1,G62&lt;&gt;""), 1,"")</f>
        <v/>
      </c>
      <c r="H75" s="370" t="str">
        <f t="shared" si="25"/>
        <v/>
      </c>
      <c r="I75" s="370" t="str">
        <f t="shared" si="25"/>
        <v/>
      </c>
      <c r="J75" s="370" t="str">
        <f t="shared" si="25"/>
        <v/>
      </c>
      <c r="K75" s="370" t="str">
        <f t="shared" si="25"/>
        <v/>
      </c>
      <c r="L75" s="370" t="str">
        <f t="shared" si="25"/>
        <v/>
      </c>
      <c r="M75" s="370" t="str">
        <f t="shared" si="25"/>
        <v/>
      </c>
      <c r="N75" s="370" t="str">
        <f t="shared" si="25"/>
        <v/>
      </c>
      <c r="O75" s="370" t="str">
        <f t="shared" si="25"/>
        <v/>
      </c>
      <c r="P75" s="370" t="str">
        <f t="shared" si="25"/>
        <v/>
      </c>
      <c r="Q75" s="370" t="str">
        <f t="shared" si="25"/>
        <v/>
      </c>
      <c r="R75" s="370" t="str">
        <f t="shared" si="25"/>
        <v/>
      </c>
      <c r="S75" s="370" t="str">
        <f t="shared" si="25"/>
        <v/>
      </c>
      <c r="T75" s="370" t="str">
        <f t="shared" si="25"/>
        <v/>
      </c>
      <c r="U75" s="370" t="str">
        <f t="shared" si="25"/>
        <v/>
      </c>
      <c r="V75" s="370" t="str">
        <f t="shared" si="25"/>
        <v/>
      </c>
      <c r="W75" s="370" t="str">
        <f t="shared" si="25"/>
        <v/>
      </c>
      <c r="X75" s="370" t="str">
        <f t="shared" si="25"/>
        <v/>
      </c>
      <c r="Y75" s="370" t="str">
        <f t="shared" si="25"/>
        <v/>
      </c>
    </row>
    <row r="76" spans="1:25" s="418" customFormat="1">
      <c r="A76" s="392">
        <f t="shared" si="17"/>
        <v>0</v>
      </c>
      <c r="B76" s="532" t="str">
        <f t="shared" si="16"/>
        <v>-</v>
      </c>
      <c r="C76" s="546" t="str">
        <f t="shared" si="16"/>
        <v>-</v>
      </c>
      <c r="D76" s="548">
        <f>IF($C76="-",0,D$69)</f>
        <v>0</v>
      </c>
      <c r="E76" s="445"/>
      <c r="F76" s="370" t="str">
        <f>IF(AND($A76=0,$C76="-"),"",F69)</f>
        <v/>
      </c>
      <c r="G76" s="370" t="str">
        <f t="shared" ref="G76:Y76" si="26">IF(AND($A76=0,$C76="-"),"",G69)</f>
        <v/>
      </c>
      <c r="H76" s="370" t="str">
        <f t="shared" si="26"/>
        <v/>
      </c>
      <c r="I76" s="370" t="str">
        <f t="shared" si="26"/>
        <v/>
      </c>
      <c r="J76" s="370" t="str">
        <f t="shared" si="26"/>
        <v/>
      </c>
      <c r="K76" s="370" t="str">
        <f t="shared" si="26"/>
        <v/>
      </c>
      <c r="L76" s="370" t="str">
        <f t="shared" si="26"/>
        <v/>
      </c>
      <c r="M76" s="370" t="str">
        <f t="shared" si="26"/>
        <v/>
      </c>
      <c r="N76" s="370" t="str">
        <f t="shared" si="26"/>
        <v/>
      </c>
      <c r="O76" s="370" t="str">
        <f t="shared" si="26"/>
        <v/>
      </c>
      <c r="P76" s="370" t="str">
        <f t="shared" si="26"/>
        <v/>
      </c>
      <c r="Q76" s="370" t="str">
        <f t="shared" si="26"/>
        <v/>
      </c>
      <c r="R76" s="370" t="str">
        <f t="shared" si="26"/>
        <v/>
      </c>
      <c r="S76" s="370" t="str">
        <f t="shared" si="26"/>
        <v/>
      </c>
      <c r="T76" s="370" t="str">
        <f t="shared" si="26"/>
        <v/>
      </c>
      <c r="U76" s="370" t="str">
        <f t="shared" si="26"/>
        <v/>
      </c>
      <c r="V76" s="370" t="str">
        <f t="shared" si="26"/>
        <v/>
      </c>
      <c r="W76" s="370" t="str">
        <f t="shared" si="26"/>
        <v/>
      </c>
      <c r="X76" s="370" t="str">
        <f t="shared" si="26"/>
        <v/>
      </c>
      <c r="Y76" s="370" t="str">
        <f t="shared" si="26"/>
        <v/>
      </c>
    </row>
    <row r="77" spans="1:25" s="418" customFormat="1">
      <c r="A77" s="392">
        <f t="shared" si="17"/>
        <v>0</v>
      </c>
      <c r="B77" s="528" t="str">
        <f>+B25</f>
        <v>-</v>
      </c>
      <c r="C77" s="542" t="str">
        <f>+C25</f>
        <v>-</v>
      </c>
      <c r="D77" s="549">
        <f>IF(C77="",0,SUMPRODUCT(F77:Y77,$F$63:$Y$63))</f>
        <v>0</v>
      </c>
      <c r="E77" s="445"/>
      <c r="F77" s="370" t="str">
        <f>IF(AND($A77=0,$C77="-"),"",IF(F62&lt;&gt;"", F66,""))</f>
        <v/>
      </c>
      <c r="G77" s="370" t="str">
        <f t="shared" ref="G77:Y77" si="27">IF(AND($A77=0,$C77="-"),"",IF(G62&lt;&gt;"", G66,""))</f>
        <v/>
      </c>
      <c r="H77" s="370" t="str">
        <f t="shared" si="27"/>
        <v/>
      </c>
      <c r="I77" s="370" t="str">
        <f t="shared" si="27"/>
        <v/>
      </c>
      <c r="J77" s="370" t="str">
        <f t="shared" si="27"/>
        <v/>
      </c>
      <c r="K77" s="370" t="str">
        <f t="shared" si="27"/>
        <v/>
      </c>
      <c r="L77" s="370" t="str">
        <f t="shared" si="27"/>
        <v/>
      </c>
      <c r="M77" s="370" t="str">
        <f t="shared" si="27"/>
        <v/>
      </c>
      <c r="N77" s="370" t="str">
        <f t="shared" si="27"/>
        <v/>
      </c>
      <c r="O77" s="370" t="str">
        <f t="shared" si="27"/>
        <v/>
      </c>
      <c r="P77" s="370" t="str">
        <f t="shared" si="27"/>
        <v/>
      </c>
      <c r="Q77" s="370" t="str">
        <f t="shared" si="27"/>
        <v/>
      </c>
      <c r="R77" s="370" t="str">
        <f t="shared" si="27"/>
        <v/>
      </c>
      <c r="S77" s="370" t="str">
        <f t="shared" si="27"/>
        <v/>
      </c>
      <c r="T77" s="370" t="str">
        <f t="shared" si="27"/>
        <v/>
      </c>
      <c r="U77" s="370" t="str">
        <f t="shared" si="27"/>
        <v/>
      </c>
      <c r="V77" s="370" t="str">
        <f t="shared" si="27"/>
        <v/>
      </c>
      <c r="W77" s="370" t="str">
        <f t="shared" si="27"/>
        <v/>
      </c>
      <c r="X77" s="370" t="str">
        <f t="shared" si="27"/>
        <v/>
      </c>
      <c r="Y77" s="370" t="str">
        <f t="shared" si="27"/>
        <v/>
      </c>
    </row>
    <row r="78" spans="1:25" s="418" customFormat="1"/>
    <row r="79" spans="1:25" s="418" customFormat="1" hidden="1">
      <c r="C79" s="441" t="s">
        <v>575</v>
      </c>
      <c r="D79" s="418">
        <f>SUMPRODUCT(F79:Y79,F63:Y63)</f>
        <v>0</v>
      </c>
      <c r="F79" s="447" t="str">
        <f>IF(F62&lt;&gt;"",IFERROR(VLOOKUP(F$9,'Eng - 2'!$A$47:$CD$85,9,FALSE),""),"")</f>
        <v/>
      </c>
      <c r="G79" s="447" t="str">
        <f>IF(G62&lt;&gt;"",IFERROR(VLOOKUP(G$9,'Eng - 2'!$A$47:$CD$85,9,FALSE),""),"")</f>
        <v/>
      </c>
      <c r="H79" s="447" t="str">
        <f>IF(H62&lt;&gt;"",IFERROR(VLOOKUP(H$9,'Eng - 2'!$A$47:$CD$85,9,FALSE),""),"")</f>
        <v/>
      </c>
      <c r="I79" s="447" t="str">
        <f>IF(I62&lt;&gt;"",IFERROR(VLOOKUP(I$9,'Eng - 2'!$A$47:$CD$85,9,FALSE),""),"")</f>
        <v/>
      </c>
      <c r="J79" s="447" t="str">
        <f>IF(J62&lt;&gt;"",IFERROR(VLOOKUP(J$9,'Eng - 2'!$A$47:$CD$85,9,FALSE),""),"")</f>
        <v/>
      </c>
      <c r="K79" s="447" t="str">
        <f>IF(K62&lt;&gt;"",IFERROR(VLOOKUP(K$9,'Eng - 2'!$A$47:$CD$85,9,FALSE),""),"")</f>
        <v/>
      </c>
      <c r="L79" s="447" t="str">
        <f>IF(L62&lt;&gt;"",IFERROR(VLOOKUP(L$9,'Eng - 2'!$A$47:$CD$85,9,FALSE),""),"")</f>
        <v/>
      </c>
      <c r="M79" s="447" t="str">
        <f>IF(M62&lt;&gt;"",IFERROR(VLOOKUP(M$9,'Eng - 2'!$A$47:$CD$85,9,FALSE),""),"")</f>
        <v/>
      </c>
      <c r="N79" s="447" t="str">
        <f>IF(N62&lt;&gt;"",IFERROR(VLOOKUP(N$9,'Eng - 2'!$A$47:$CD$85,9,FALSE),""),"")</f>
        <v/>
      </c>
      <c r="O79" s="447" t="str">
        <f>IF(O62&lt;&gt;"",IFERROR(VLOOKUP(O$9,'Eng - 2'!$A$47:$CD$85,9,FALSE),""),"")</f>
        <v/>
      </c>
      <c r="P79" s="447" t="str">
        <f>IF(P62&lt;&gt;"",IFERROR(VLOOKUP(P$9,'Eng - 2'!$A$47:$CD$85,9,FALSE),""),"")</f>
        <v/>
      </c>
      <c r="Q79" s="447" t="str">
        <f>IF(Q62&lt;&gt;"",IFERROR(VLOOKUP(Q$9,'Eng - 2'!$A$47:$CD$85,9,FALSE),""),"")</f>
        <v/>
      </c>
      <c r="R79" s="447" t="str">
        <f>IF(R62&lt;&gt;"",IFERROR(VLOOKUP(R$9,'Eng - 2'!$A$47:$CD$85,9,FALSE),""),"")</f>
        <v/>
      </c>
      <c r="S79" s="447" t="str">
        <f>IF(S62&lt;&gt;"",IFERROR(VLOOKUP(S$9,'Eng - 2'!$A$47:$CD$85,9,FALSE),""),"")</f>
        <v/>
      </c>
      <c r="T79" s="447" t="str">
        <f>IF(T62&lt;&gt;"",IFERROR(VLOOKUP(T$9,'Eng - 2'!$A$47:$CD$85,9,FALSE),""),"")</f>
        <v/>
      </c>
      <c r="U79" s="447" t="str">
        <f>IF(U62&lt;&gt;"",IFERROR(VLOOKUP(U$9,'Eng - 2'!$A$47:$CD$85,9,FALSE),""),"")</f>
        <v/>
      </c>
      <c r="V79" s="447" t="str">
        <f>IF(V62&lt;&gt;"",IFERROR(VLOOKUP(V$9,'Eng - 2'!$A$47:$CD$85,9,FALSE),""),"")</f>
        <v/>
      </c>
      <c r="W79" s="447" t="str">
        <f>IF(W62&lt;&gt;"",IFERROR(VLOOKUP(W$9,'Eng - 2'!$A$47:$CD$85,9,FALSE),""),"")</f>
        <v/>
      </c>
      <c r="X79" s="447" t="str">
        <f>IF(X62&lt;&gt;"",IFERROR(VLOOKUP(X$9,'Eng - 2'!$A$47:$CD$85,9,FALSE),""),"")</f>
        <v/>
      </c>
      <c r="Y79" s="447" t="str">
        <f>IF(Y62&lt;&gt;"",IFERROR(VLOOKUP(Y$9,'Eng - 2'!$A$47:$CD$85,9,FALSE),""),"")</f>
        <v/>
      </c>
    </row>
    <row r="80" spans="1:25" s="418" customFormat="1" hidden="1">
      <c r="C80" s="441" t="s">
        <v>576</v>
      </c>
      <c r="D80" s="448">
        <f>'Eng - 2'!$BE$11+1</f>
        <v>2</v>
      </c>
      <c r="F80" s="447"/>
      <c r="G80" s="447"/>
      <c r="H80" s="447"/>
      <c r="I80" s="447"/>
      <c r="J80" s="447"/>
      <c r="K80" s="447"/>
      <c r="L80" s="447"/>
      <c r="M80" s="447"/>
      <c r="N80" s="447"/>
      <c r="O80" s="447"/>
      <c r="P80" s="447"/>
      <c r="Q80" s="447"/>
      <c r="R80" s="447"/>
      <c r="S80" s="447"/>
      <c r="T80" s="447"/>
      <c r="U80" s="447"/>
      <c r="V80" s="447"/>
      <c r="W80" s="447"/>
      <c r="X80" s="447"/>
      <c r="Y80" s="447"/>
    </row>
    <row r="81" spans="2:25" s="418" customFormat="1" hidden="1">
      <c r="C81" s="441" t="s">
        <v>577</v>
      </c>
      <c r="F81" s="370" t="str">
        <f>IF(F62&lt;&gt;"",IFERROR(VLOOKUP(F$61,'Eng - 2'!$A$47:$CD$85,4,FALSE),""),"")</f>
        <v/>
      </c>
      <c r="G81" s="370" t="str">
        <f>IF(G62&lt;&gt;"",IFERROR(VLOOKUP(G$61,'Eng - 2'!$A$47:$CD$85,4,FALSE),""),"")</f>
        <v/>
      </c>
      <c r="H81" s="370" t="str">
        <f>IF(H62&lt;&gt;"",IFERROR(VLOOKUP(H$61,'Eng - 2'!$A$47:$CD$85,4,FALSE),""),"")</f>
        <v/>
      </c>
      <c r="I81" s="370" t="str">
        <f>IF(I62&lt;&gt;"",IFERROR(VLOOKUP(I$61,'Eng - 2'!$A$47:$CD$85,4,FALSE),""),"")</f>
        <v/>
      </c>
      <c r="J81" s="370" t="str">
        <f>IF(J62&lt;&gt;"",IFERROR(VLOOKUP(J$61,'Eng - 2'!$A$47:$CD$85,4,FALSE),""),"")</f>
        <v/>
      </c>
      <c r="K81" s="370" t="str">
        <f>IF(K62&lt;&gt;"",IFERROR(VLOOKUP(K$61,'Eng - 2'!$A$47:$CD$85,4,FALSE),""),"")</f>
        <v/>
      </c>
      <c r="L81" s="370" t="str">
        <f>IF(L62&lt;&gt;"",IFERROR(VLOOKUP(L$61,'Eng - 2'!$A$47:$CD$85,4,FALSE),""),"")</f>
        <v/>
      </c>
      <c r="M81" s="370" t="str">
        <f>IF(M62&lt;&gt;"",IFERROR(VLOOKUP(M$61,'Eng - 2'!$A$47:$CD$85,4,FALSE),""),"")</f>
        <v/>
      </c>
      <c r="N81" s="370" t="str">
        <f>IF(N62&lt;&gt;"",IFERROR(VLOOKUP(N$61,'Eng - 2'!$A$47:$CD$85,4,FALSE),""),"")</f>
        <v/>
      </c>
      <c r="O81" s="370" t="str">
        <f>IF(O62&lt;&gt;"",IFERROR(VLOOKUP(O$61,'Eng - 2'!$A$47:$CD$85,4,FALSE),""),"")</f>
        <v/>
      </c>
      <c r="P81" s="370" t="str">
        <f>IF(P62&lt;&gt;"",IFERROR(VLOOKUP(P$61,'Eng - 2'!$A$47:$CD$85,4,FALSE),""),"")</f>
        <v/>
      </c>
      <c r="Q81" s="370" t="str">
        <f>IF(Q62&lt;&gt;"",IFERROR(VLOOKUP(Q$61,'Eng - 2'!$A$47:$CD$85,4,FALSE),""),"")</f>
        <v/>
      </c>
      <c r="R81" s="370" t="str">
        <f>IF(R62&lt;&gt;"",IFERROR(VLOOKUP(R$61,'Eng - 2'!$A$47:$CD$85,4,FALSE),""),"")</f>
        <v/>
      </c>
      <c r="S81" s="370" t="str">
        <f>IF(S62&lt;&gt;"",IFERROR(VLOOKUP(S$61,'Eng - 2'!$A$47:$CD$85,4,FALSE),""),"")</f>
        <v/>
      </c>
      <c r="T81" s="370" t="str">
        <f>IF(T62&lt;&gt;"",IFERROR(VLOOKUP(T$61,'Eng - 2'!$A$47:$CD$85,4,FALSE),""),"")</f>
        <v/>
      </c>
      <c r="U81" s="370" t="str">
        <f>IF(U62&lt;&gt;"",IFERROR(VLOOKUP(U$61,'Eng - 2'!$A$47:$CD$85,4,FALSE),""),"")</f>
        <v/>
      </c>
      <c r="V81" s="370" t="str">
        <f>IF(V62&lt;&gt;"",IFERROR(VLOOKUP(V$61,'Eng - 2'!$A$47:$CD$85,4,FALSE),""),"")</f>
        <v/>
      </c>
      <c r="W81" s="370" t="str">
        <f>IF(W62&lt;&gt;"",IFERROR(VLOOKUP(W$61,'Eng - 2'!$A$47:$CD$85,4,FALSE),""),"")</f>
        <v/>
      </c>
      <c r="X81" s="370" t="str">
        <f>IF(X62&lt;&gt;"",IFERROR(VLOOKUP(X$61,'Eng - 2'!$A$47:$CD$85,4,FALSE),""),"")</f>
        <v/>
      </c>
      <c r="Y81" s="370" t="str">
        <f>IF(Y62&lt;&gt;"",IFERROR(VLOOKUP(Y$61,'Eng - 2'!$A$47:$CD$85,4,FALSE),""),"")</f>
        <v/>
      </c>
    </row>
    <row r="82" spans="2:25" s="418" customFormat="1" hidden="1">
      <c r="C82" s="441" t="s">
        <v>578</v>
      </c>
      <c r="F82" s="370" t="str">
        <f>IFERROR(+F81*($D$61/2),"")</f>
        <v/>
      </c>
      <c r="G82" s="370" t="str">
        <f t="shared" ref="G82:Y82" si="28">IFERROR(+G81*($D$61/2),"")</f>
        <v/>
      </c>
      <c r="H82" s="370" t="str">
        <f t="shared" si="28"/>
        <v/>
      </c>
      <c r="I82" s="370" t="str">
        <f t="shared" si="28"/>
        <v/>
      </c>
      <c r="J82" s="370" t="str">
        <f t="shared" si="28"/>
        <v/>
      </c>
      <c r="K82" s="370" t="str">
        <f t="shared" si="28"/>
        <v/>
      </c>
      <c r="L82" s="370" t="str">
        <f t="shared" si="28"/>
        <v/>
      </c>
      <c r="M82" s="370" t="str">
        <f t="shared" si="28"/>
        <v/>
      </c>
      <c r="N82" s="370" t="str">
        <f t="shared" si="28"/>
        <v/>
      </c>
      <c r="O82" s="370" t="str">
        <f t="shared" si="28"/>
        <v/>
      </c>
      <c r="P82" s="370" t="str">
        <f t="shared" si="28"/>
        <v/>
      </c>
      <c r="Q82" s="370" t="str">
        <f t="shared" si="28"/>
        <v/>
      </c>
      <c r="R82" s="370" t="str">
        <f t="shared" si="28"/>
        <v/>
      </c>
      <c r="S82" s="370" t="str">
        <f t="shared" si="28"/>
        <v/>
      </c>
      <c r="T82" s="370" t="str">
        <f t="shared" si="28"/>
        <v/>
      </c>
      <c r="U82" s="370" t="str">
        <f t="shared" si="28"/>
        <v/>
      </c>
      <c r="V82" s="370" t="str">
        <f t="shared" si="28"/>
        <v/>
      </c>
      <c r="W82" s="370" t="str">
        <f t="shared" si="28"/>
        <v/>
      </c>
      <c r="X82" s="370" t="str">
        <f t="shared" si="28"/>
        <v/>
      </c>
      <c r="Y82" s="370" t="str">
        <f t="shared" si="28"/>
        <v/>
      </c>
    </row>
    <row r="83" spans="2:25" s="418" customFormat="1" hidden="1">
      <c r="C83" s="370" t="s">
        <v>579</v>
      </c>
      <c r="F83" s="370"/>
      <c r="G83" s="370"/>
      <c r="H83" s="370"/>
      <c r="I83" s="370"/>
      <c r="J83" s="370"/>
      <c r="K83" s="370"/>
      <c r="L83" s="370"/>
      <c r="M83" s="370"/>
      <c r="N83" s="370"/>
      <c r="O83" s="370"/>
      <c r="P83" s="370"/>
      <c r="Q83" s="370"/>
      <c r="R83" s="370"/>
      <c r="S83" s="370"/>
      <c r="T83" s="370"/>
      <c r="U83" s="370"/>
      <c r="V83" s="370"/>
      <c r="W83" s="370"/>
      <c r="X83" s="370"/>
      <c r="Y83" s="370"/>
    </row>
    <row r="84" spans="2:25" s="418" customFormat="1" hidden="1">
      <c r="C84" s="441" t="s">
        <v>580</v>
      </c>
      <c r="D84" s="449">
        <f>+'Eng - 2'!$BE$8</f>
        <v>0</v>
      </c>
      <c r="F84" s="450"/>
      <c r="G84" s="450"/>
      <c r="H84" s="450"/>
      <c r="I84" s="450"/>
      <c r="J84" s="450"/>
      <c r="K84" s="450"/>
      <c r="L84" s="450"/>
      <c r="M84" s="450"/>
      <c r="N84" s="450"/>
      <c r="O84" s="450"/>
      <c r="P84" s="450"/>
      <c r="Q84" s="450"/>
      <c r="R84" s="450"/>
      <c r="S84" s="450"/>
      <c r="T84" s="450"/>
      <c r="U84" s="450"/>
      <c r="V84" s="450"/>
      <c r="W84" s="450"/>
      <c r="X84" s="450"/>
      <c r="Y84" s="450"/>
    </row>
    <row r="85" spans="2:25" s="418" customFormat="1" hidden="1">
      <c r="C85" s="441" t="s">
        <v>581</v>
      </c>
      <c r="D85" s="449">
        <f>+'Eng - 2'!$BE$12</f>
        <v>0.12</v>
      </c>
      <c r="F85" s="450"/>
      <c r="G85" s="450"/>
      <c r="H85" s="450"/>
      <c r="I85" s="450"/>
      <c r="J85" s="450"/>
      <c r="K85" s="450"/>
      <c r="L85" s="450"/>
      <c r="M85" s="450"/>
      <c r="N85" s="450"/>
      <c r="O85" s="450"/>
      <c r="P85" s="450"/>
      <c r="Q85" s="450"/>
      <c r="R85" s="450"/>
      <c r="S85" s="450"/>
      <c r="T85" s="450"/>
      <c r="U85" s="450"/>
      <c r="V85" s="450"/>
      <c r="W85" s="450"/>
      <c r="X85" s="450"/>
      <c r="Y85" s="450"/>
    </row>
    <row r="86" spans="2:25" s="418" customFormat="1" hidden="1">
      <c r="C86" s="441" t="s">
        <v>582</v>
      </c>
      <c r="D86" s="449">
        <f>+'Eng - 2'!$BE$13</f>
        <v>0.55771212103739476</v>
      </c>
      <c r="F86" s="450"/>
      <c r="G86" s="450"/>
      <c r="H86" s="450"/>
      <c r="I86" s="450"/>
      <c r="J86" s="450"/>
      <c r="K86" s="450"/>
      <c r="L86" s="450"/>
      <c r="M86" s="450"/>
      <c r="N86" s="450"/>
      <c r="O86" s="450"/>
      <c r="P86" s="450"/>
      <c r="Q86" s="450"/>
      <c r="R86" s="450"/>
      <c r="S86" s="450"/>
      <c r="T86" s="450"/>
      <c r="U86" s="450"/>
      <c r="V86" s="450"/>
      <c r="W86" s="450"/>
      <c r="X86" s="450"/>
      <c r="Y86" s="450"/>
    </row>
    <row r="87" spans="2:25" s="418" customFormat="1" ht="13.95" hidden="1" customHeight="1">
      <c r="B87" s="451"/>
      <c r="C87" s="441" t="s">
        <v>583</v>
      </c>
      <c r="D87" s="449">
        <f>+'Eng - 2'!$BE$14</f>
        <v>0</v>
      </c>
      <c r="F87" s="450"/>
      <c r="G87" s="450"/>
      <c r="H87" s="450"/>
      <c r="I87" s="450"/>
      <c r="J87" s="450"/>
      <c r="K87" s="450"/>
      <c r="L87" s="450"/>
      <c r="M87" s="450"/>
      <c r="N87" s="450"/>
      <c r="O87" s="450"/>
      <c r="P87" s="450"/>
      <c r="Q87" s="450"/>
      <c r="R87" s="450"/>
      <c r="S87" s="450"/>
      <c r="T87" s="450"/>
      <c r="U87" s="450"/>
      <c r="V87" s="450"/>
      <c r="W87" s="450"/>
      <c r="X87" s="450"/>
      <c r="Y87" s="450"/>
    </row>
    <row r="88" spans="2:25" s="418" customFormat="1" ht="13.95" hidden="1" customHeight="1">
      <c r="C88" s="441" t="s">
        <v>584</v>
      </c>
      <c r="D88" s="449">
        <f>+'Eng - 2'!$BE$15</f>
        <v>0</v>
      </c>
      <c r="F88" s="450"/>
      <c r="G88" s="450"/>
      <c r="H88" s="450"/>
      <c r="I88" s="450"/>
      <c r="J88" s="450"/>
      <c r="K88" s="450"/>
      <c r="L88" s="450"/>
      <c r="M88" s="450"/>
      <c r="N88" s="450"/>
      <c r="O88" s="450"/>
      <c r="P88" s="450"/>
      <c r="Q88" s="450"/>
      <c r="R88" s="450"/>
      <c r="S88" s="450"/>
      <c r="T88" s="450"/>
      <c r="U88" s="450"/>
      <c r="V88" s="450"/>
      <c r="W88" s="450"/>
      <c r="X88" s="450"/>
      <c r="Y88" s="450"/>
    </row>
    <row r="89" spans="2:25" s="418" customFormat="1" ht="13.95" hidden="1" customHeight="1">
      <c r="C89" s="441"/>
      <c r="F89" s="450"/>
      <c r="G89" s="450"/>
      <c r="H89" s="450"/>
      <c r="I89" s="450"/>
      <c r="J89" s="450"/>
      <c r="K89" s="450"/>
      <c r="L89" s="450"/>
      <c r="M89" s="450"/>
      <c r="N89" s="450"/>
      <c r="O89" s="450"/>
      <c r="P89" s="450"/>
      <c r="Q89" s="450"/>
      <c r="R89" s="450"/>
      <c r="S89" s="450"/>
      <c r="T89" s="450"/>
      <c r="U89" s="450"/>
      <c r="V89" s="450"/>
      <c r="W89" s="450"/>
      <c r="X89" s="450"/>
      <c r="Y89" s="450"/>
    </row>
    <row r="90" spans="2:25" s="418" customFormat="1" hidden="1">
      <c r="C90" s="441" t="s">
        <v>585</v>
      </c>
      <c r="D90" s="449">
        <f>+'Eng - 2'!$BU$11</f>
        <v>0</v>
      </c>
      <c r="F90" s="450"/>
      <c r="G90" s="450"/>
      <c r="H90" s="450"/>
      <c r="I90" s="450"/>
      <c r="J90" s="450"/>
      <c r="K90" s="450"/>
      <c r="L90" s="450"/>
      <c r="M90" s="450"/>
      <c r="N90" s="450"/>
      <c r="O90" s="450"/>
      <c r="P90" s="450"/>
      <c r="Q90" s="450"/>
      <c r="R90" s="450"/>
      <c r="S90" s="450"/>
      <c r="T90" s="450"/>
      <c r="U90" s="450"/>
      <c r="V90" s="450"/>
      <c r="W90" s="450"/>
      <c r="X90" s="450"/>
      <c r="Y90" s="450"/>
    </row>
    <row r="91" spans="2:25" s="418" customFormat="1" hidden="1">
      <c r="C91" s="452" t="s">
        <v>586</v>
      </c>
      <c r="D91" s="449">
        <f>+SUM(D84:D90)</f>
        <v>0.67771212103739475</v>
      </c>
      <c r="F91" s="450"/>
      <c r="G91" s="450"/>
      <c r="H91" s="450"/>
      <c r="I91" s="450"/>
      <c r="J91" s="450"/>
      <c r="K91" s="450"/>
      <c r="L91" s="450"/>
      <c r="M91" s="450"/>
      <c r="N91" s="450"/>
      <c r="O91" s="450"/>
      <c r="P91" s="450"/>
      <c r="Q91" s="450"/>
      <c r="R91" s="450"/>
      <c r="S91" s="450"/>
      <c r="T91" s="450"/>
      <c r="U91" s="450"/>
      <c r="V91" s="450"/>
      <c r="W91" s="450"/>
      <c r="X91" s="450"/>
      <c r="Y91" s="450"/>
    </row>
    <row r="92" spans="2:25" s="418" customFormat="1" hidden="1">
      <c r="C92" s="441" t="s">
        <v>587</v>
      </c>
      <c r="F92" s="453" t="str">
        <f>IF(F62&lt;&gt;"",IFERROR(VLOOKUP(F$61,'Eng - 2'!$A$47:$CD$85,11,FALSE),""),"")</f>
        <v/>
      </c>
      <c r="G92" s="453" t="str">
        <f>IF(G62&lt;&gt;"",IFERROR(VLOOKUP(G$61,'Eng - 2'!$A$47:$CD$85,11,FALSE),""),"")</f>
        <v/>
      </c>
      <c r="H92" s="453" t="str">
        <f>IF(H62&lt;&gt;"",IFERROR(VLOOKUP(H$61,'Eng - 2'!$A$47:$CD$85,11,FALSE),""),"")</f>
        <v/>
      </c>
      <c r="I92" s="453" t="str">
        <f>IF(I62&lt;&gt;"",IFERROR(VLOOKUP(I$61,'Eng - 2'!$A$47:$CD$85,11,FALSE),""),"")</f>
        <v/>
      </c>
      <c r="J92" s="453" t="str">
        <f>IF(J62&lt;&gt;"",IFERROR(VLOOKUP(J$61,'Eng - 2'!$A$47:$CD$85,11,FALSE),""),"")</f>
        <v/>
      </c>
      <c r="K92" s="453" t="str">
        <f>IF(K62&lt;&gt;"",IFERROR(VLOOKUP(K$61,'Eng - 2'!$A$47:$CD$85,11,FALSE),""),"")</f>
        <v/>
      </c>
      <c r="L92" s="453" t="str">
        <f>IF(L62&lt;&gt;"",IFERROR(VLOOKUP(L$61,'Eng - 2'!$A$47:$CD$85,11,FALSE),""),"")</f>
        <v/>
      </c>
      <c r="M92" s="453" t="str">
        <f>IF(M62&lt;&gt;"",IFERROR(VLOOKUP(M$61,'Eng - 2'!$A$47:$CD$85,11,FALSE),""),"")</f>
        <v/>
      </c>
      <c r="N92" s="453" t="str">
        <f>IF(N62&lt;&gt;"",IFERROR(VLOOKUP(N$61,'Eng - 2'!$A$47:$CD$85,11,FALSE),""),"")</f>
        <v/>
      </c>
      <c r="O92" s="453" t="str">
        <f>IF(O62&lt;&gt;"",IFERROR(VLOOKUP(O$61,'Eng - 2'!$A$47:$CD$85,11,FALSE),""),"")</f>
        <v/>
      </c>
      <c r="P92" s="453" t="str">
        <f>IF(P62&lt;&gt;"",IFERROR(VLOOKUP(P$61,'Eng - 2'!$A$47:$CD$85,11,FALSE),""),"")</f>
        <v/>
      </c>
      <c r="Q92" s="453" t="str">
        <f>IF(Q62&lt;&gt;"",IFERROR(VLOOKUP(Q$61,'Eng - 2'!$A$47:$CD$85,11,FALSE),""),"")</f>
        <v/>
      </c>
      <c r="R92" s="453" t="str">
        <f>IF(R62&lt;&gt;"",IFERROR(VLOOKUP(R$61,'Eng - 2'!$A$47:$CD$85,11,FALSE),""),"")</f>
        <v/>
      </c>
      <c r="S92" s="453" t="str">
        <f>IF(S62&lt;&gt;"",IFERROR(VLOOKUP(S$61,'Eng - 2'!$A$47:$CD$85,11,FALSE),""),"")</f>
        <v/>
      </c>
      <c r="T92" s="453" t="str">
        <f>IF(T62&lt;&gt;"",IFERROR(VLOOKUP(T$61,'Eng - 2'!$A$47:$CD$85,11,FALSE),""),"")</f>
        <v/>
      </c>
      <c r="U92" s="453" t="str">
        <f>IF(U62&lt;&gt;"",IFERROR(VLOOKUP(U$61,'Eng - 2'!$A$47:$CD$85,11,FALSE),""),"")</f>
        <v/>
      </c>
      <c r="V92" s="453" t="str">
        <f>IF(V62&lt;&gt;"",IFERROR(VLOOKUP(V$61,'Eng - 2'!$A$47:$CD$85,11,FALSE),""),"")</f>
        <v/>
      </c>
      <c r="W92" s="453" t="str">
        <f>IF(W62&lt;&gt;"",IFERROR(VLOOKUP(W$61,'Eng - 2'!$A$47:$CD$85,11,FALSE),""),"")</f>
        <v/>
      </c>
      <c r="X92" s="453" t="str">
        <f>IF(X62&lt;&gt;"",IFERROR(VLOOKUP(X$61,'Eng - 2'!$A$47:$CD$85,11,FALSE),""),"")</f>
        <v/>
      </c>
      <c r="Y92" s="453" t="str">
        <f>IF(Y62&lt;&gt;"",IFERROR(VLOOKUP(Y$61,'Eng - 2'!$A$47:$CD$85,11,FALSE),""),"")</f>
        <v/>
      </c>
    </row>
    <row r="93" spans="2:25" s="418" customFormat="1" hidden="1">
      <c r="C93" s="441" t="s">
        <v>588</v>
      </c>
      <c r="D93" s="418">
        <f>VLOOKUP('Dimension Tables'!$B$26,'Dimension Tables'!$B$28:$AO$43,39,FALSE)</f>
        <v>0</v>
      </c>
      <c r="F93" s="370" t="str" cm="1">
        <f t="array" ref="F93">IF(OR(F79="",$D$93=0),"",IF(F79=2,1,_xlfn.IFS($D$93=1,ROUNDUP((F79-1)/2,0),$D$93=2,2)))</f>
        <v/>
      </c>
      <c r="G93" s="370" t="str" cm="1">
        <f t="array" ref="G93">IF(OR(G79="",$D$93=0),"",IF(G79=2,1,_xlfn.IFS($D$93=1,ROUNDUP((G79-1)/2,0),$D$93=2,2)))</f>
        <v/>
      </c>
      <c r="H93" s="370" t="str" cm="1">
        <f t="array" ref="H93">IF(OR(H79="",$D$93=0),"",IF(H79=2,1,_xlfn.IFS($D$93=1,ROUNDUP((H79-1)/2,0),$D$93=2,2)))</f>
        <v/>
      </c>
      <c r="I93" s="370" t="str" cm="1">
        <f t="array" ref="I93">IF(OR(I79="",$D$93=0),"",IF(I79=2,1,_xlfn.IFS($D$93=1,ROUNDUP((I79-1)/2,0),$D$93=2,2)))</f>
        <v/>
      </c>
      <c r="J93" s="370" t="str" cm="1">
        <f t="array" ref="J93">IF(OR(J79="",$D$93=0),"",IF(J79=2,1,_xlfn.IFS($D$93=1,ROUNDUP((J79-1)/2,0),$D$93=2,2)))</f>
        <v/>
      </c>
      <c r="K93" s="370" t="str" cm="1">
        <f t="array" ref="K93">IF(OR(K79="",$D$93=0),"",IF(K79=2,1,_xlfn.IFS($D$93=1,ROUNDUP((K79-1)/2,0),$D$93=2,2)))</f>
        <v/>
      </c>
      <c r="L93" s="370" t="str" cm="1">
        <f t="array" ref="L93">IF(OR(L79="",$D$93=0),"",IF(L79=2,1,_xlfn.IFS($D$93=1,ROUNDUP((L79-1)/2,0),$D$93=2,2)))</f>
        <v/>
      </c>
      <c r="M93" s="370" t="str" cm="1">
        <f t="array" ref="M93">IF(OR(M79="",$D$93=0),"",IF(M79=2,1,_xlfn.IFS($D$93=1,ROUNDUP((M79-1)/2,0),$D$93=2,2)))</f>
        <v/>
      </c>
      <c r="N93" s="370" t="str" cm="1">
        <f t="array" ref="N93">IF(OR(N79="",$D$93=0),"",IF(N79=2,1,_xlfn.IFS($D$93=1,ROUNDUP((N79-1)/2,0),$D$93=2,2)))</f>
        <v/>
      </c>
      <c r="O93" s="370" t="str" cm="1">
        <f t="array" ref="O93">IF(OR(O79="",$D$93=0),"",IF(O79=2,1,_xlfn.IFS($D$93=1,ROUNDUP((O79-1)/2,0),$D$93=2,2)))</f>
        <v/>
      </c>
      <c r="P93" s="370" t="str" cm="1">
        <f t="array" ref="P93">IF(OR(P79="",$D$93=0),"",IF(P79=2,1,_xlfn.IFS($D$93=1,ROUNDUP((P79-1)/2,0),$D$93=2,2)))</f>
        <v/>
      </c>
      <c r="Q93" s="370" t="str" cm="1">
        <f t="array" ref="Q93">IF(OR(Q79="",$D$93=0),"",IF(Q79=2,1,_xlfn.IFS($D$93=1,ROUNDUP((Q79-1)/2,0),$D$93=2,2)))</f>
        <v/>
      </c>
      <c r="R93" s="370" t="str" cm="1">
        <f t="array" ref="R93">IF(OR(R79="",$D$93=0),"",IF(R79=2,1,_xlfn.IFS($D$93=1,ROUNDUP((R79-1)/2,0),$D$93=2,2)))</f>
        <v/>
      </c>
      <c r="S93" s="370" t="str" cm="1">
        <f t="array" ref="S93">IF(OR(S79="",$D$93=0),"",IF(S79=2,1,_xlfn.IFS($D$93=1,ROUNDUP((S79-1)/2,0),$D$93=2,2)))</f>
        <v/>
      </c>
      <c r="T93" s="370" t="str" cm="1">
        <f t="array" ref="T93">IF(OR(T79="",$D$93=0),"",IF(T79=2,1,_xlfn.IFS($D$93=1,ROUNDUP((T79-1)/2,0),$D$93=2,2)))</f>
        <v/>
      </c>
      <c r="U93" s="370" t="str" cm="1">
        <f t="array" ref="U93">IF(OR(U79="",$D$93=0),"",IF(U79=2,1,_xlfn.IFS($D$93=1,ROUNDUP((U79-1)/2,0),$D$93=2,2)))</f>
        <v/>
      </c>
      <c r="V93" s="370" t="str" cm="1">
        <f t="array" ref="V93">IF(OR(V79="",$D$93=0),"",IF(V79=2,1,_xlfn.IFS($D$93=1,ROUNDUP((V79-1)/2,0),$D$93=2,2)))</f>
        <v/>
      </c>
      <c r="W93" s="370" t="str" cm="1">
        <f t="array" ref="W93">IF(OR(W79="",$D$93=0),"",IF(W79=2,1,_xlfn.IFS($D$93=1,ROUNDUP((W79-1)/2,0),$D$93=2,2)))</f>
        <v/>
      </c>
      <c r="X93" s="370" t="str" cm="1">
        <f t="array" ref="X93">IF(OR(X79="",$D$93=0),"",IF(X79=2,1,_xlfn.IFS($D$93=1,ROUNDUP((X79-1)/2,0),$D$93=2,2)))</f>
        <v/>
      </c>
      <c r="Y93" s="370" t="str" cm="1">
        <f t="array" ref="Y93">IF(OR(Y79="",$D$93=0),"",IF(Y79=2,1,_xlfn.IFS($D$93=1,ROUNDUP((Y79-1)/2,0),$D$93=2,2)))</f>
        <v/>
      </c>
    </row>
    <row r="94" spans="2:25" s="418" customFormat="1" hidden="1">
      <c r="C94" s="441" t="s">
        <v>589</v>
      </c>
      <c r="F94" s="453" t="str">
        <f>IF(F62&lt;&gt;"",IFERROR(VLOOKUP(F$61,'Eng - 2'!$A$47:$CD$85,14,FALSE),""),"")</f>
        <v/>
      </c>
      <c r="G94" s="453" t="str">
        <f>IF(G62&lt;&gt;"",IFERROR(VLOOKUP(G$61,'Eng - 2'!$A$47:$CD$85,14,FALSE),""),"")</f>
        <v/>
      </c>
      <c r="H94" s="453" t="str">
        <f>IF(H62&lt;&gt;"",IFERROR(VLOOKUP(H$61,'Eng - 2'!$A$47:$CD$85,14,FALSE),""),"")</f>
        <v/>
      </c>
      <c r="I94" s="453" t="str">
        <f>IF(I62&lt;&gt;"",IFERROR(VLOOKUP(I$61,'Eng - 2'!$A$47:$CD$85,14,FALSE),""),"")</f>
        <v/>
      </c>
      <c r="J94" s="453" t="str">
        <f>IF(J62&lt;&gt;"",IFERROR(VLOOKUP(J$61,'Eng - 2'!$A$47:$CD$85,14,FALSE),""),"")</f>
        <v/>
      </c>
      <c r="K94" s="453" t="str">
        <f>IF(K62&lt;&gt;"",IFERROR(VLOOKUP(K$61,'Eng - 2'!$A$47:$CD$85,14,FALSE),""),"")</f>
        <v/>
      </c>
      <c r="L94" s="453" t="str">
        <f>IF(L62&lt;&gt;"",IFERROR(VLOOKUP(L$61,'Eng - 2'!$A$47:$CD$85,14,FALSE),""),"")</f>
        <v/>
      </c>
      <c r="M94" s="453" t="str">
        <f>IF(M62&lt;&gt;"",IFERROR(VLOOKUP(M$61,'Eng - 2'!$A$47:$CD$85,14,FALSE),""),"")</f>
        <v/>
      </c>
      <c r="N94" s="453" t="str">
        <f>IF(N62&lt;&gt;"",IFERROR(VLOOKUP(N$61,'Eng - 2'!$A$47:$CD$85,14,FALSE),""),"")</f>
        <v/>
      </c>
      <c r="O94" s="453" t="str">
        <f>IF(O62&lt;&gt;"",IFERROR(VLOOKUP(O$61,'Eng - 2'!$A$47:$CD$85,14,FALSE),""),"")</f>
        <v/>
      </c>
      <c r="P94" s="453" t="str">
        <f>IF(P62&lt;&gt;"",IFERROR(VLOOKUP(P$61,'Eng - 2'!$A$47:$CD$85,14,FALSE),""),"")</f>
        <v/>
      </c>
      <c r="Q94" s="453" t="str">
        <f>IF(Q62&lt;&gt;"",IFERROR(VLOOKUP(Q$61,'Eng - 2'!$A$47:$CD$85,14,FALSE),""),"")</f>
        <v/>
      </c>
      <c r="R94" s="453" t="str">
        <f>IF(R62&lt;&gt;"",IFERROR(VLOOKUP(R$61,'Eng - 2'!$A$47:$CD$85,14,FALSE),""),"")</f>
        <v/>
      </c>
      <c r="S94" s="453" t="str">
        <f>IF(S62&lt;&gt;"",IFERROR(VLOOKUP(S$61,'Eng - 2'!$A$47:$CD$85,14,FALSE),""),"")</f>
        <v/>
      </c>
      <c r="T94" s="453" t="str">
        <f>IF(T62&lt;&gt;"",IFERROR(VLOOKUP(T$61,'Eng - 2'!$A$47:$CD$85,14,FALSE),""),"")</f>
        <v/>
      </c>
      <c r="U94" s="453" t="str">
        <f>IF(U62&lt;&gt;"",IFERROR(VLOOKUP(U$61,'Eng - 2'!$A$47:$CD$85,14,FALSE),""),"")</f>
        <v/>
      </c>
      <c r="V94" s="453" t="str">
        <f>IF(V62&lt;&gt;"",IFERROR(VLOOKUP(V$61,'Eng - 2'!$A$47:$CD$85,14,FALSE),""),"")</f>
        <v/>
      </c>
      <c r="W94" s="453" t="str">
        <f>IF(W62&lt;&gt;"",IFERROR(VLOOKUP(W$61,'Eng - 2'!$A$47:$CD$85,14,FALSE),""),"")</f>
        <v/>
      </c>
      <c r="X94" s="453" t="str">
        <f>IF(X62&lt;&gt;"",IFERROR(VLOOKUP(X$61,'Eng - 2'!$A$47:$CD$85,14,FALSE),""),"")</f>
        <v/>
      </c>
      <c r="Y94" s="453" t="str">
        <f>IF(Y62&lt;&gt;"",IFERROR(VLOOKUP(Y$61,'Eng - 2'!$A$47:$CD$85,14,FALSE),""),"")</f>
        <v/>
      </c>
    </row>
    <row r="95" spans="2:25" s="418" customFormat="1" hidden="1">
      <c r="C95" s="441" t="s">
        <v>590</v>
      </c>
      <c r="D95" s="418">
        <f>VLOOKUP('Dimension Tables'!$B$26,'Dimension Tables'!$B$28:$AO$43,40,FALSE)</f>
        <v>0</v>
      </c>
      <c r="F95" s="370" t="str" cm="1">
        <f t="array" ref="F95">IF(OR(F79="",$D$95=0),"",IF(F79=2,1,_xlfn.IFS($D$95=1,ROUNDUP((F79-1)/2,0),$D$95=2,2)))</f>
        <v/>
      </c>
      <c r="G95" s="370" t="str" cm="1">
        <f t="array" ref="G95">IF(OR(G79="",$D$95=0),"",IF(G79=2,1,_xlfn.IFS($D$95=1,ROUNDUP((G79-1)/2,0),$D$95=2,2)))</f>
        <v/>
      </c>
      <c r="H95" s="370" t="str" cm="1">
        <f t="array" ref="H95">IF(OR(H79="",$D$95=0),"",IF(H79=2,1,_xlfn.IFS($D$95=1,ROUNDUP((H79-1)/2,0),$D$95=2,2)))</f>
        <v/>
      </c>
      <c r="I95" s="370" t="str" cm="1">
        <f t="array" ref="I95">IF(OR(I79="",$D$95=0),"",IF(I79=2,1,_xlfn.IFS($D$95=1,ROUNDUP((I79-1)/2,0),$D$95=2,2)))</f>
        <v/>
      </c>
      <c r="J95" s="370" t="str" cm="1">
        <f t="array" ref="J95">IF(OR(J79="",$D$95=0),"",IF(J79=2,1,_xlfn.IFS($D$95=1,ROUNDUP((J79-1)/2,0),$D$95=2,2)))</f>
        <v/>
      </c>
      <c r="K95" s="370" t="str" cm="1">
        <f t="array" ref="K95">IF(OR(K79="",$D$95=0),"",IF(K79=2,1,_xlfn.IFS($D$95=1,ROUNDUP((K79-1)/2,0),$D$95=2,2)))</f>
        <v/>
      </c>
      <c r="L95" s="370" t="str" cm="1">
        <f t="array" ref="L95">IF(OR(L79="",$D$95=0),"",IF(L79=2,1,_xlfn.IFS($D$95=1,ROUNDUP((L79-1)/2,0),$D$95=2,2)))</f>
        <v/>
      </c>
      <c r="M95" s="370" t="str" cm="1">
        <f t="array" ref="M95">IF(OR(M79="",$D$95=0),"",IF(M79=2,1,_xlfn.IFS($D$95=1,ROUNDUP((M79-1)/2,0),$D$95=2,2)))</f>
        <v/>
      </c>
      <c r="N95" s="370" t="str" cm="1">
        <f t="array" ref="N95">IF(OR(N79="",$D$95=0),"",IF(N79=2,1,_xlfn.IFS($D$95=1,ROUNDUP((N79-1)/2,0),$D$95=2,2)))</f>
        <v/>
      </c>
      <c r="O95" s="370" t="str" cm="1">
        <f t="array" ref="O95">IF(OR(O79="",$D$95=0),"",IF(O79=2,1,_xlfn.IFS($D$95=1,ROUNDUP((O79-1)/2,0),$D$95=2,2)))</f>
        <v/>
      </c>
      <c r="P95" s="370" t="str" cm="1">
        <f t="array" ref="P95">IF(OR(P79="",$D$95=0),"",IF(P79=2,1,_xlfn.IFS($D$95=1,ROUNDUP((P79-1)/2,0),$D$95=2,2)))</f>
        <v/>
      </c>
      <c r="Q95" s="370" t="str" cm="1">
        <f t="array" ref="Q95">IF(OR(Q79="",$D$95=0),"",IF(Q79=2,1,_xlfn.IFS($D$95=1,ROUNDUP((Q79-1)/2,0),$D$95=2,2)))</f>
        <v/>
      </c>
      <c r="R95" s="370" t="str" cm="1">
        <f t="array" ref="R95">IF(OR(R79="",$D$95=0),"",IF(R79=2,1,_xlfn.IFS($D$95=1,ROUNDUP((R79-1)/2,0),$D$95=2,2)))</f>
        <v/>
      </c>
      <c r="S95" s="370" t="str" cm="1">
        <f t="array" ref="S95">IF(OR(S79="",$D$95=0),"",IF(S79=2,1,_xlfn.IFS($D$95=1,ROUNDUP((S79-1)/2,0),$D$95=2,2)))</f>
        <v/>
      </c>
      <c r="T95" s="370" t="str" cm="1">
        <f t="array" ref="T95">IF(OR(T79="",$D$95=0),"",IF(T79=2,1,_xlfn.IFS($D$95=1,ROUNDUP((T79-1)/2,0),$D$95=2,2)))</f>
        <v/>
      </c>
      <c r="U95" s="370" t="str" cm="1">
        <f t="array" ref="U95">IF(OR(U79="",$D$95=0),"",IF(U79=2,1,_xlfn.IFS($D$95=1,ROUNDUP((U79-1)/2,0),$D$95=2,2)))</f>
        <v/>
      </c>
      <c r="V95" s="370" t="str" cm="1">
        <f t="array" ref="V95">IF(OR(V79="",$D$95=0),"",IF(V79=2,1,_xlfn.IFS($D$95=1,ROUNDUP((V79-1)/2,0),$D$95=2,2)))</f>
        <v/>
      </c>
      <c r="W95" s="370" t="str" cm="1">
        <f t="array" ref="W95">IF(OR(W79="",$D$95=0),"",IF(W79=2,1,_xlfn.IFS($D$95=1,ROUNDUP((W79-1)/2,0),$D$95=2,2)))</f>
        <v/>
      </c>
      <c r="X95" s="370" t="str" cm="1">
        <f t="array" ref="X95">IF(OR(X79="",$D$95=0),"",IF(X79=2,1,_xlfn.IFS($D$95=1,ROUNDUP((X79-1)/2,0),$D$95=2,2)))</f>
        <v/>
      </c>
      <c r="Y95" s="370" t="str" cm="1">
        <f t="array" ref="Y95">IF(OR(Y79="",$D$95=0),"",IF(Y79=2,1,_xlfn.IFS($D$95=1,ROUNDUP((Y79-1)/2,0),$D$95=2,2)))</f>
        <v/>
      </c>
    </row>
    <row r="96" spans="2:25" s="418" customFormat="1" hidden="1">
      <c r="C96" s="441" t="s">
        <v>591</v>
      </c>
      <c r="F96" s="453" t="str">
        <f>IF(F62&lt;&gt;"",IFERROR(VLOOKUP(F$61,'Eng - 2'!$A$47:$CD$85,6,FALSE),""),"")</f>
        <v/>
      </c>
      <c r="G96" s="453" t="str">
        <f>IF(G62&lt;&gt;"",IFERROR(VLOOKUP(G$61,'Eng - 2'!$A$47:$CD$85,6,FALSE),""),"")</f>
        <v/>
      </c>
      <c r="H96" s="453" t="str">
        <f>IF(H62&lt;&gt;"",IFERROR(VLOOKUP(H$61,'Eng - 2'!$A$47:$CD$85,6,FALSE),""),"")</f>
        <v/>
      </c>
      <c r="I96" s="453" t="str">
        <f>IF(I62&lt;&gt;"",IFERROR(VLOOKUP(I$61,'Eng - 2'!$A$47:$CD$85,6,FALSE),""),"")</f>
        <v/>
      </c>
      <c r="J96" s="453" t="str">
        <f>IF(J62&lt;&gt;"",IFERROR(VLOOKUP(J$61,'Eng - 2'!$A$47:$CD$85,6,FALSE),""),"")</f>
        <v/>
      </c>
      <c r="K96" s="453" t="str">
        <f>IF(K62&lt;&gt;"",IFERROR(VLOOKUP(K$61,'Eng - 2'!$A$47:$CD$85,6,FALSE),""),"")</f>
        <v/>
      </c>
      <c r="L96" s="453" t="str">
        <f>IF(L62&lt;&gt;"",IFERROR(VLOOKUP(L$61,'Eng - 2'!$A$47:$CD$85,6,FALSE),""),"")</f>
        <v/>
      </c>
      <c r="M96" s="453" t="str">
        <f>IF(M62&lt;&gt;"",IFERROR(VLOOKUP(M$61,'Eng - 2'!$A$47:$CD$85,6,FALSE),""),"")</f>
        <v/>
      </c>
      <c r="N96" s="453" t="str">
        <f>IF(N62&lt;&gt;"",IFERROR(VLOOKUP(N$61,'Eng - 2'!$A$47:$CD$85,6,FALSE),""),"")</f>
        <v/>
      </c>
      <c r="O96" s="453" t="str">
        <f>IF(O62&lt;&gt;"",IFERROR(VLOOKUP(O$61,'Eng - 2'!$A$47:$CD$85,6,FALSE),""),"")</f>
        <v/>
      </c>
      <c r="P96" s="453" t="str">
        <f>IF(P62&lt;&gt;"",IFERROR(VLOOKUP(P$61,'Eng - 2'!$A$47:$CD$85,6,FALSE),""),"")</f>
        <v/>
      </c>
      <c r="Q96" s="453" t="str">
        <f>IF(Q62&lt;&gt;"",IFERROR(VLOOKUP(Q$61,'Eng - 2'!$A$47:$CD$85,6,FALSE),""),"")</f>
        <v/>
      </c>
      <c r="R96" s="453" t="str">
        <f>IF(R62&lt;&gt;"",IFERROR(VLOOKUP(R$61,'Eng - 2'!$A$47:$CD$85,6,FALSE),""),"")</f>
        <v/>
      </c>
      <c r="S96" s="453" t="str">
        <f>IF(S62&lt;&gt;"",IFERROR(VLOOKUP(S$61,'Eng - 2'!$A$47:$CD$85,6,FALSE),""),"")</f>
        <v/>
      </c>
      <c r="T96" s="453" t="str">
        <f>IF(T62&lt;&gt;"",IFERROR(VLOOKUP(T$61,'Eng - 2'!$A$47:$CD$85,6,FALSE),""),"")</f>
        <v/>
      </c>
      <c r="U96" s="453" t="str">
        <f>IF(U62&lt;&gt;"",IFERROR(VLOOKUP(U$61,'Eng - 2'!$A$47:$CD$85,6,FALSE),""),"")</f>
        <v/>
      </c>
      <c r="V96" s="453" t="str">
        <f>IF(V62&lt;&gt;"",IFERROR(VLOOKUP(V$61,'Eng - 2'!$A$47:$CD$85,6,FALSE),""),"")</f>
        <v/>
      </c>
      <c r="W96" s="453" t="str">
        <f>IF(W62&lt;&gt;"",IFERROR(VLOOKUP(W$61,'Eng - 2'!$A$47:$CD$85,6,FALSE),""),"")</f>
        <v/>
      </c>
      <c r="X96" s="453" t="str">
        <f>IF(X62&lt;&gt;"",IFERROR(VLOOKUP(X$61,'Eng - 2'!$A$47:$CD$85,6,FALSE),""),"")</f>
        <v/>
      </c>
      <c r="Y96" s="453" t="str">
        <f>IF(Y62&lt;&gt;"",IFERROR(VLOOKUP(Y$61,'Eng - 2'!$A$47:$CD$85,6,FALSE),""),"")</f>
        <v/>
      </c>
    </row>
    <row r="97" spans="3:25" s="418" customFormat="1" hidden="1">
      <c r="C97" s="452" t="s">
        <v>592</v>
      </c>
      <c r="F97" s="454">
        <f>IF(AND(ISNUMBER(F92),ISNUMBER(F93)),(F92*F93),0)+IF(AND(ISNUMBER(F95),ISNUMBER(F94)),(F95*F94),0)+IF(ISNUMBER(F96),(F96*$D$61),0)</f>
        <v>0</v>
      </c>
      <c r="G97" s="454">
        <f>IF(AND(ISNUMBER(G92),ISNUMBER(G93)),(G92*G93),0)+IF(AND(ISNUMBER(G95),ISNUMBER(G94)),(G95*G94),0)+IF(ISNUMBER(G96),(G96*$D$61),0)</f>
        <v>0</v>
      </c>
      <c r="H97" s="454">
        <f>IF(AND(ISNUMBER(H92),ISNUMBER(H93)),(H92*H93),0)+IF(AND(ISNUMBER(H95),ISNUMBER(H94)),(H95*H94),0)+IF(ISNUMBER(H96),(H96*$D$61),0)</f>
        <v>0</v>
      </c>
      <c r="I97" s="454">
        <f>IF(AND(ISNUMBER(I92),ISNUMBER(I93)),(I92*I93),0)+IF(AND(ISNUMBER(I95),ISNUMBER(I94)),(I95*I94),0)+IF(ISNUMBER(I96),(I96*$D$61),0)</f>
        <v>0</v>
      </c>
      <c r="J97" s="454">
        <f>IF(AND(ISNUMBER(J92),ISNUMBER(J93)),(J92*J93),0)+IF(AND(ISNUMBER(J95),ISNUMBER(J94)),(J95*J94),0)+IF(ISNUMBER(J96),(J96*$D$61),0)</f>
        <v>0</v>
      </c>
      <c r="K97" s="454">
        <f t="shared" ref="K97:Y97" si="29">IF(AND(ISNUMBER(K92),ISNUMBER(K93)),(K92*K93),0)+IF(AND(ISNUMBER(K95),ISNUMBER(K94)),(K95*K94),0)+IF(ISNUMBER(K96),(K96*$D$61),0)</f>
        <v>0</v>
      </c>
      <c r="L97" s="454">
        <f t="shared" si="29"/>
        <v>0</v>
      </c>
      <c r="M97" s="454">
        <f t="shared" si="29"/>
        <v>0</v>
      </c>
      <c r="N97" s="454">
        <f t="shared" si="29"/>
        <v>0</v>
      </c>
      <c r="O97" s="454">
        <f t="shared" si="29"/>
        <v>0</v>
      </c>
      <c r="P97" s="454">
        <f t="shared" si="29"/>
        <v>0</v>
      </c>
      <c r="Q97" s="454">
        <f t="shared" si="29"/>
        <v>0</v>
      </c>
      <c r="R97" s="454">
        <f t="shared" si="29"/>
        <v>0</v>
      </c>
      <c r="S97" s="454">
        <f t="shared" si="29"/>
        <v>0</v>
      </c>
      <c r="T97" s="454">
        <f t="shared" si="29"/>
        <v>0</v>
      </c>
      <c r="U97" s="454">
        <f t="shared" si="29"/>
        <v>0</v>
      </c>
      <c r="V97" s="454">
        <f t="shared" si="29"/>
        <v>0</v>
      </c>
      <c r="W97" s="454">
        <f t="shared" si="29"/>
        <v>0</v>
      </c>
      <c r="X97" s="454">
        <f t="shared" si="29"/>
        <v>0</v>
      </c>
      <c r="Y97" s="454">
        <f t="shared" si="29"/>
        <v>0</v>
      </c>
    </row>
    <row r="98" spans="3:25" s="418" customFormat="1" hidden="1">
      <c r="C98" s="441" t="s">
        <v>593</v>
      </c>
      <c r="F98" s="450" t="str">
        <f>IFERROR(F$97+($D$91)*F$79,"")</f>
        <v/>
      </c>
      <c r="G98" s="450" t="str">
        <f>IFERROR(G$97+($D$91)*G$79,"")</f>
        <v/>
      </c>
      <c r="H98" s="450" t="str">
        <f>IFERROR(H$97+($D$91)*H$79,"")</f>
        <v/>
      </c>
      <c r="I98" s="450" t="str">
        <f>IFERROR(I$97+($D$91)*I$79,"")</f>
        <v/>
      </c>
      <c r="J98" s="450" t="str">
        <f>IFERROR(J$97+($D$91)*J$79,"")</f>
        <v/>
      </c>
      <c r="K98" s="450" t="str">
        <f t="shared" ref="K98:Y98" si="30">IFERROR(K$97+($D$91)*K$79,"")</f>
        <v/>
      </c>
      <c r="L98" s="450" t="str">
        <f t="shared" si="30"/>
        <v/>
      </c>
      <c r="M98" s="450" t="str">
        <f t="shared" si="30"/>
        <v/>
      </c>
      <c r="N98" s="450" t="str">
        <f t="shared" si="30"/>
        <v/>
      </c>
      <c r="O98" s="450" t="str">
        <f t="shared" si="30"/>
        <v/>
      </c>
      <c r="P98" s="450" t="str">
        <f t="shared" si="30"/>
        <v/>
      </c>
      <c r="Q98" s="450" t="str">
        <f t="shared" si="30"/>
        <v/>
      </c>
      <c r="R98" s="450" t="str">
        <f t="shared" si="30"/>
        <v/>
      </c>
      <c r="S98" s="450" t="str">
        <f t="shared" si="30"/>
        <v/>
      </c>
      <c r="T98" s="450" t="str">
        <f t="shared" si="30"/>
        <v/>
      </c>
      <c r="U98" s="450" t="str">
        <f t="shared" si="30"/>
        <v/>
      </c>
      <c r="V98" s="450" t="str">
        <f t="shared" si="30"/>
        <v/>
      </c>
      <c r="W98" s="450" t="str">
        <f t="shared" si="30"/>
        <v/>
      </c>
      <c r="X98" s="450" t="str">
        <f t="shared" si="30"/>
        <v/>
      </c>
      <c r="Y98" s="450" t="str">
        <f t="shared" si="30"/>
        <v/>
      </c>
    </row>
    <row r="99" spans="3:25" s="418" customFormat="1" hidden="1">
      <c r="C99" s="441" t="s">
        <v>594</v>
      </c>
      <c r="D99" s="449">
        <f>IF('Data Input'!$L$44="Si",D47,'Data Input'!$O$46)</f>
        <v>4.7</v>
      </c>
      <c r="F99" s="450"/>
      <c r="G99" s="450"/>
      <c r="H99" s="450"/>
      <c r="I99" s="450"/>
      <c r="J99" s="450"/>
      <c r="K99" s="450"/>
      <c r="L99" s="450"/>
      <c r="M99" s="450"/>
      <c r="N99" s="450"/>
      <c r="O99" s="450"/>
      <c r="P99" s="450"/>
      <c r="Q99" s="450"/>
      <c r="R99" s="450"/>
      <c r="S99" s="450"/>
      <c r="T99" s="450"/>
      <c r="U99" s="450"/>
      <c r="V99" s="450"/>
      <c r="W99" s="450"/>
      <c r="X99" s="450"/>
      <c r="Y99" s="450"/>
    </row>
    <row r="100" spans="3:25" s="418" customFormat="1" hidden="1">
      <c r="C100" s="369" t="s">
        <v>595</v>
      </c>
      <c r="F100" s="450"/>
      <c r="G100" s="450"/>
      <c r="H100" s="450"/>
      <c r="I100" s="450"/>
      <c r="J100" s="450"/>
      <c r="K100" s="450"/>
      <c r="L100" s="450"/>
      <c r="M100" s="450"/>
      <c r="N100" s="450"/>
      <c r="O100" s="450"/>
      <c r="P100" s="450"/>
      <c r="Q100" s="450"/>
      <c r="R100" s="450"/>
      <c r="S100" s="450"/>
      <c r="T100" s="450"/>
      <c r="U100" s="450"/>
      <c r="V100" s="450"/>
      <c r="W100" s="450"/>
      <c r="X100" s="450"/>
      <c r="Y100" s="450"/>
    </row>
    <row r="101" spans="3:25" s="418" customFormat="1" hidden="1">
      <c r="C101" s="441" t="s">
        <v>581</v>
      </c>
      <c r="D101" s="418">
        <f>+IF(D85&gt;0,1,"")</f>
        <v>1</v>
      </c>
      <c r="F101" s="450"/>
      <c r="G101" s="450"/>
      <c r="H101" s="450"/>
      <c r="I101" s="450"/>
      <c r="J101" s="450"/>
      <c r="K101" s="450"/>
      <c r="L101" s="450"/>
      <c r="M101" s="450"/>
      <c r="N101" s="450"/>
      <c r="O101" s="450"/>
      <c r="P101" s="450"/>
      <c r="Q101" s="450"/>
      <c r="R101" s="450"/>
      <c r="S101" s="450"/>
      <c r="T101" s="450"/>
      <c r="U101" s="450"/>
      <c r="V101" s="450"/>
      <c r="W101" s="450"/>
      <c r="X101" s="450"/>
      <c r="Y101" s="450"/>
    </row>
    <row r="102" spans="3:25" s="418" customFormat="1" hidden="1">
      <c r="C102" s="441" t="s">
        <v>582</v>
      </c>
      <c r="D102" s="418">
        <f>+IF(D86&gt;0,1,"")</f>
        <v>1</v>
      </c>
      <c r="F102" s="450"/>
      <c r="G102" s="450"/>
      <c r="H102" s="450"/>
      <c r="I102" s="450"/>
      <c r="J102" s="450"/>
      <c r="K102" s="450"/>
      <c r="L102" s="450"/>
      <c r="M102" s="450"/>
      <c r="N102" s="450"/>
      <c r="O102" s="450"/>
      <c r="P102" s="450"/>
      <c r="Q102" s="450"/>
      <c r="R102" s="450"/>
      <c r="S102" s="450"/>
      <c r="T102" s="450"/>
      <c r="U102" s="450"/>
      <c r="V102" s="450"/>
      <c r="W102" s="450"/>
      <c r="X102" s="450"/>
      <c r="Y102" s="450"/>
    </row>
    <row r="103" spans="3:25" s="418" customFormat="1" hidden="1">
      <c r="C103" s="441" t="s">
        <v>583</v>
      </c>
      <c r="D103" s="418" t="str">
        <f>+IF(D87&gt;0,1,"")</f>
        <v/>
      </c>
      <c r="F103" s="450"/>
      <c r="G103" s="450"/>
      <c r="H103" s="450"/>
      <c r="I103" s="450"/>
      <c r="J103" s="450"/>
      <c r="K103" s="450"/>
      <c r="L103" s="450"/>
      <c r="M103" s="450"/>
      <c r="N103" s="450"/>
      <c r="O103" s="450"/>
      <c r="P103" s="450"/>
      <c r="Q103" s="450"/>
      <c r="R103" s="450"/>
      <c r="S103" s="450"/>
      <c r="T103" s="450"/>
      <c r="U103" s="450"/>
      <c r="V103" s="450"/>
      <c r="W103" s="450"/>
      <c r="X103" s="450"/>
      <c r="Y103" s="450"/>
    </row>
    <row r="104" spans="3:25" s="418" customFormat="1" hidden="1">
      <c r="C104" s="441" t="s">
        <v>584</v>
      </c>
      <c r="D104" s="418" t="str">
        <f>+IF(D88&gt;0,1,"")</f>
        <v/>
      </c>
      <c r="F104" s="450"/>
      <c r="G104" s="450"/>
      <c r="H104" s="450"/>
      <c r="I104" s="450"/>
      <c r="J104" s="450"/>
      <c r="K104" s="450"/>
      <c r="L104" s="450"/>
      <c r="M104" s="450"/>
      <c r="N104" s="450"/>
      <c r="O104" s="450"/>
      <c r="P104" s="450"/>
      <c r="Q104" s="450"/>
      <c r="R104" s="450"/>
      <c r="S104" s="450"/>
      <c r="T104" s="450"/>
      <c r="U104" s="450"/>
      <c r="V104" s="450"/>
      <c r="W104" s="450"/>
      <c r="X104" s="450"/>
      <c r="Y104" s="450"/>
    </row>
    <row r="105" spans="3:25" s="418" customFormat="1" hidden="1">
      <c r="C105" s="441" t="s">
        <v>585</v>
      </c>
      <c r="D105" s="418" t="str">
        <f>+IF(D90&gt;0,2,"")</f>
        <v/>
      </c>
      <c r="F105" s="450"/>
      <c r="G105" s="450"/>
      <c r="H105" s="450"/>
      <c r="I105" s="450"/>
      <c r="J105" s="450"/>
      <c r="K105" s="450"/>
      <c r="L105" s="450"/>
      <c r="M105" s="450"/>
      <c r="N105" s="450"/>
      <c r="O105" s="450"/>
      <c r="P105" s="450"/>
      <c r="Q105" s="450"/>
      <c r="R105" s="450"/>
      <c r="S105" s="450"/>
      <c r="T105" s="450"/>
      <c r="U105" s="450"/>
      <c r="V105" s="450"/>
      <c r="W105" s="450"/>
      <c r="X105" s="450"/>
      <c r="Y105" s="450"/>
    </row>
    <row r="106" spans="3:25" s="418" customFormat="1" hidden="1">
      <c r="C106" s="452" t="s">
        <v>586</v>
      </c>
      <c r="D106" s="418">
        <f>+SUM(D101:D105)</f>
        <v>2</v>
      </c>
      <c r="F106" s="450"/>
      <c r="G106" s="450"/>
      <c r="H106" s="450"/>
      <c r="I106" s="450"/>
      <c r="J106" s="450"/>
      <c r="K106" s="450"/>
      <c r="L106" s="450"/>
      <c r="M106" s="450"/>
      <c r="N106" s="450"/>
      <c r="O106" s="450"/>
      <c r="P106" s="450"/>
      <c r="Q106" s="450"/>
      <c r="R106" s="450"/>
      <c r="S106" s="450"/>
      <c r="T106" s="450"/>
      <c r="U106" s="450"/>
      <c r="V106" s="450"/>
      <c r="W106" s="450"/>
      <c r="X106" s="450"/>
      <c r="Y106" s="450"/>
    </row>
    <row r="107" spans="3:25" s="418" customFormat="1" hidden="1">
      <c r="C107" s="441" t="s">
        <v>596</v>
      </c>
      <c r="D107" s="418" t="str">
        <f>+IF(D92&gt;0,2,"")</f>
        <v/>
      </c>
      <c r="F107" s="447">
        <f>IFERROR(2*F93,0)</f>
        <v>0</v>
      </c>
      <c r="G107" s="447">
        <f>IFERROR(2*G93,0)</f>
        <v>0</v>
      </c>
      <c r="H107" s="447">
        <f>IFERROR(2*H93,0)</f>
        <v>0</v>
      </c>
      <c r="I107" s="447">
        <f>IFERROR(2*I93,0)</f>
        <v>0</v>
      </c>
      <c r="J107" s="447">
        <f>IFERROR(2*J93,0)</f>
        <v>0</v>
      </c>
      <c r="K107" s="447">
        <f t="shared" ref="K107:Y107" si="31">IFERROR(2*K93,0)</f>
        <v>0</v>
      </c>
      <c r="L107" s="447">
        <f t="shared" si="31"/>
        <v>0</v>
      </c>
      <c r="M107" s="447">
        <f t="shared" si="31"/>
        <v>0</v>
      </c>
      <c r="N107" s="447">
        <f t="shared" si="31"/>
        <v>0</v>
      </c>
      <c r="O107" s="447">
        <f t="shared" si="31"/>
        <v>0</v>
      </c>
      <c r="P107" s="447">
        <f t="shared" si="31"/>
        <v>0</v>
      </c>
      <c r="Q107" s="447">
        <f t="shared" si="31"/>
        <v>0</v>
      </c>
      <c r="R107" s="447">
        <f t="shared" si="31"/>
        <v>0</v>
      </c>
      <c r="S107" s="447">
        <f t="shared" si="31"/>
        <v>0</v>
      </c>
      <c r="T107" s="447">
        <f t="shared" si="31"/>
        <v>0</v>
      </c>
      <c r="U107" s="447">
        <f t="shared" si="31"/>
        <v>0</v>
      </c>
      <c r="V107" s="447">
        <f t="shared" si="31"/>
        <v>0</v>
      </c>
      <c r="W107" s="447">
        <f t="shared" si="31"/>
        <v>0</v>
      </c>
      <c r="X107" s="447">
        <f t="shared" si="31"/>
        <v>0</v>
      </c>
      <c r="Y107" s="447">
        <f t="shared" si="31"/>
        <v>0</v>
      </c>
    </row>
    <row r="108" spans="3:25" s="418" customFormat="1" hidden="1">
      <c r="C108" s="441" t="s">
        <v>597</v>
      </c>
      <c r="D108" s="418" t="str">
        <f>+IF(D93&gt;0,2,"")</f>
        <v/>
      </c>
      <c r="F108" s="447">
        <f>IFERROR(2*F95,0)</f>
        <v>0</v>
      </c>
      <c r="G108" s="447">
        <f>IFERROR(2*G95,0)</f>
        <v>0</v>
      </c>
      <c r="H108" s="447">
        <f>IFERROR(2*H95,0)</f>
        <v>0</v>
      </c>
      <c r="I108" s="447">
        <f>IFERROR(2*I95,0)</f>
        <v>0</v>
      </c>
      <c r="J108" s="447">
        <f>IFERROR(2*J95,0)</f>
        <v>0</v>
      </c>
      <c r="K108" s="447">
        <f t="shared" ref="K108:Y108" si="32">IFERROR(2*K95,0)</f>
        <v>0</v>
      </c>
      <c r="L108" s="447">
        <f t="shared" si="32"/>
        <v>0</v>
      </c>
      <c r="M108" s="447">
        <f t="shared" si="32"/>
        <v>0</v>
      </c>
      <c r="N108" s="447">
        <f t="shared" si="32"/>
        <v>0</v>
      </c>
      <c r="O108" s="447">
        <f t="shared" si="32"/>
        <v>0</v>
      </c>
      <c r="P108" s="447">
        <f t="shared" si="32"/>
        <v>0</v>
      </c>
      <c r="Q108" s="447">
        <f t="shared" si="32"/>
        <v>0</v>
      </c>
      <c r="R108" s="447">
        <f t="shared" si="32"/>
        <v>0</v>
      </c>
      <c r="S108" s="447">
        <f t="shared" si="32"/>
        <v>0</v>
      </c>
      <c r="T108" s="447">
        <f t="shared" si="32"/>
        <v>0</v>
      </c>
      <c r="U108" s="447">
        <f t="shared" si="32"/>
        <v>0</v>
      </c>
      <c r="V108" s="447">
        <f t="shared" si="32"/>
        <v>0</v>
      </c>
      <c r="W108" s="447">
        <f t="shared" si="32"/>
        <v>0</v>
      </c>
      <c r="X108" s="447">
        <f t="shared" si="32"/>
        <v>0</v>
      </c>
      <c r="Y108" s="447">
        <f t="shared" si="32"/>
        <v>0</v>
      </c>
    </row>
    <row r="109" spans="3:25" s="418" customFormat="1" hidden="1">
      <c r="C109" s="370" t="s">
        <v>598</v>
      </c>
      <c r="F109" s="447"/>
      <c r="G109" s="447"/>
      <c r="H109" s="447"/>
      <c r="I109" s="447"/>
      <c r="J109" s="447"/>
      <c r="K109" s="447"/>
      <c r="L109" s="447"/>
      <c r="M109" s="447"/>
      <c r="N109" s="447"/>
      <c r="O109" s="447"/>
      <c r="P109" s="447"/>
      <c r="Q109" s="447"/>
      <c r="R109" s="447"/>
      <c r="S109" s="447"/>
      <c r="T109" s="447"/>
      <c r="U109" s="447"/>
      <c r="V109" s="447"/>
      <c r="W109" s="447"/>
      <c r="X109" s="447"/>
      <c r="Y109" s="447"/>
    </row>
    <row r="110" spans="3:25" s="418" customFormat="1" hidden="1">
      <c r="C110" s="441" t="s">
        <v>599</v>
      </c>
      <c r="D110" s="418" t="e">
        <f>ROUNDUP('Data Input'!$O$36/'Data Input'!$G$29,0)</f>
        <v>#DIV/0!</v>
      </c>
      <c r="F110" s="447" t="str">
        <f>IFERROR(IF('Data Input'!$C$29="Si",ROUNDUP((F81*($D$61/2))/'Data Input'!$G$29,0),""),"")</f>
        <v/>
      </c>
      <c r="G110" s="447" t="str">
        <f>IFERROR(IF('Data Input'!$C$29="Si",ROUNDUP((G81*($D$61/2))/'Data Input'!$G$29,0),""),"")</f>
        <v/>
      </c>
      <c r="H110" s="447" t="str">
        <f>IFERROR(IF('Data Input'!$C$29="Si",ROUNDUP((H81*($D$61/2))/'Data Input'!$G$29,0),""),"")</f>
        <v/>
      </c>
      <c r="I110" s="447" t="str">
        <f>IFERROR(IF('Data Input'!$C$29="Si",ROUNDUP((I81*($D$61/2))/'Data Input'!$G$29,0),""),"")</f>
        <v/>
      </c>
      <c r="J110" s="447" t="str">
        <f>IFERROR(IF('Data Input'!$C$29="Si",ROUNDUP((J81*($D$61/2))/'Data Input'!$G$29,0),""),"")</f>
        <v/>
      </c>
      <c r="K110" s="447" t="str">
        <f>IFERROR(IF('Data Input'!$C$29="Si",ROUNDUP((K81*($D$61/2))/'Data Input'!$G$29,0),""),"")</f>
        <v/>
      </c>
      <c r="L110" s="447" t="str">
        <f>IFERROR(IF('Data Input'!$C$29="Si",ROUNDUP((L81*($D$61/2))/'Data Input'!$G$29,0),""),"")</f>
        <v/>
      </c>
      <c r="M110" s="447" t="str">
        <f>IFERROR(IF('Data Input'!$C$29="Si",ROUNDUP((M81*($D$61/2))/'Data Input'!$G$29,0),""),"")</f>
        <v/>
      </c>
      <c r="N110" s="447" t="str">
        <f>IFERROR(IF('Data Input'!$C$29="Si",ROUNDUP((N81*($D$61/2))/'Data Input'!$G$29,0),""),"")</f>
        <v/>
      </c>
      <c r="O110" s="447" t="str">
        <f>IFERROR(IF('Data Input'!$C$29="Si",ROUNDUP((O81*($D$61/2))/'Data Input'!$G$29,0),""),"")</f>
        <v/>
      </c>
      <c r="P110" s="447" t="str">
        <f>IFERROR(IF('Data Input'!$C$29="Si",ROUNDUP((P81*($D$61/2))/'Data Input'!$G$29,0),""),"")</f>
        <v/>
      </c>
      <c r="Q110" s="447" t="str">
        <f>IFERROR(IF('Data Input'!$C$29="Si",ROUNDUP((Q81*($D$61/2))/'Data Input'!$G$29,0),""),"")</f>
        <v/>
      </c>
      <c r="R110" s="447" t="str">
        <f>IFERROR(IF('Data Input'!$C$29="Si",ROUNDUP((R81*($D$61/2))/'Data Input'!$G$29,0),""),"")</f>
        <v/>
      </c>
      <c r="S110" s="447" t="str">
        <f>IFERROR(IF('Data Input'!$C$29="Si",ROUNDUP((S81*($D$61/2))/'Data Input'!$G$29,0),""),"")</f>
        <v/>
      </c>
      <c r="T110" s="447" t="str">
        <f>IFERROR(IF('Data Input'!$C$29="Si",ROUNDUP((T81*($D$61/2))/'Data Input'!$G$29,0),""),"")</f>
        <v/>
      </c>
      <c r="U110" s="447" t="str">
        <f>IFERROR(IF('Data Input'!$C$29="Si",ROUNDUP((U81*($D$61/2))/'Data Input'!$G$29,0),""),"")</f>
        <v/>
      </c>
      <c r="V110" s="447" t="str">
        <f>IFERROR(IF('Data Input'!$C$29="Si",ROUNDUP((V81*($D$61/2))/'Data Input'!$G$29,0),""),"")</f>
        <v/>
      </c>
      <c r="W110" s="447" t="str">
        <f>IFERROR(IF('Data Input'!$C$29="Si",ROUNDUP((W81*($D$61/2))/'Data Input'!$G$29,0),""),"")</f>
        <v/>
      </c>
      <c r="X110" s="447" t="str">
        <f>IFERROR(IF('Data Input'!$C$29="Si",ROUNDUP((X81*($D$61/2))/'Data Input'!$G$29,0),""),"")</f>
        <v/>
      </c>
      <c r="Y110" s="447" t="str">
        <f>IFERROR(IF('Data Input'!$C$29="Si",ROUNDUP((Y81*($D$61/2))/'Data Input'!$G$29,0),""),"")</f>
        <v/>
      </c>
    </row>
  </sheetData>
  <sheetProtection algorithmName="SHA-512" hashValue="Np0g0hzr7xa9xMfJCL33PqoZpyLi9gIApqwO6WcNoPHicz6LW6TmGGKCd3KjOk37pXSO/SnBpokhyO7t+H3SNQ==" saltValue="ePtZ1vXencAI6uB5bnbTFg==" spinCount="100000" sheet="1" objects="1" scenarios="1"/>
  <mergeCells count="7">
    <mergeCell ref="C11:E11"/>
    <mergeCell ref="C63:E63"/>
    <mergeCell ref="B1:Y5"/>
    <mergeCell ref="B8:W8"/>
    <mergeCell ref="X8:Y8"/>
    <mergeCell ref="B60:W60"/>
    <mergeCell ref="X60:Y60"/>
  </mergeCells>
  <conditionalFormatting sqref="F11:Y11">
    <cfRule type="cellIs" dxfId="884" priority="3" operator="equal">
      <formula>0</formula>
    </cfRule>
  </conditionalFormatting>
  <conditionalFormatting sqref="F63:Y63">
    <cfRule type="cellIs" dxfId="883" priority="1" operator="equal">
      <formula>0</formula>
    </cfRule>
  </conditionalFormatting>
  <pageMargins left="0.7" right="0.7" top="0.75" bottom="0.75" header="0.3" footer="0.3"/>
  <pageSetup scale="46" fitToHeight="0" orientation="landscape" r:id="rId1"/>
  <rowBreaks count="1" manualBreakCount="1">
    <brk id="78" min="1" max="24" man="1"/>
  </rowBreaks>
  <ignoredErrors>
    <ignoredError sqref="B70:D70"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9B4A15C3C7E334F88FED67D7369FE34" ma:contentTypeVersion="19" ma:contentTypeDescription="Create a new document." ma:contentTypeScope="" ma:versionID="fefc15255a54a1be864de90a82c3465a">
  <xsd:schema xmlns:xsd="http://www.w3.org/2001/XMLSchema" xmlns:xs="http://www.w3.org/2001/XMLSchema" xmlns:p="http://schemas.microsoft.com/office/2006/metadata/properties" xmlns:ns2="8348fe45-e67a-4455-b3cf-bad5227f91ac" xmlns:ns3="f7f948e1-beda-4457-9d45-4785e3b44ed6" targetNamespace="http://schemas.microsoft.com/office/2006/metadata/properties" ma:root="true" ma:fieldsID="76485fb966e77ca4cc83f893b86e8cfb" ns2:_="" ns3:_="">
    <xsd:import namespace="8348fe45-e67a-4455-b3cf-bad5227f91ac"/>
    <xsd:import namespace="f7f948e1-beda-4457-9d45-4785e3b44ed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48fe45-e67a-4455-b3cf-bad5227f91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d7491db-04e5-48e0-98dd-52c6846da5e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7f948e1-beda-4457-9d45-4785e3b44ed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6a21b76-3d71-475d-88d2-81846fe26760}" ma:internalName="TaxCatchAll" ma:showField="CatchAllData" ma:web="f7f948e1-beda-4457-9d45-4785e3b44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348fe45-e67a-4455-b3cf-bad5227f91ac">
      <Terms xmlns="http://schemas.microsoft.com/office/infopath/2007/PartnerControls"/>
    </lcf76f155ced4ddcb4097134ff3c332f>
    <TaxCatchAll xmlns="f7f948e1-beda-4457-9d45-4785e3b44ed6" xsi:nil="true"/>
  </documentManagement>
</p:properties>
</file>

<file path=customXml/itemProps1.xml><?xml version="1.0" encoding="utf-8"?>
<ds:datastoreItem xmlns:ds="http://schemas.openxmlformats.org/officeDocument/2006/customXml" ds:itemID="{186DBD87-6EF0-4C15-B900-92A1CBEC9B31}">
  <ds:schemaRefs>
    <ds:schemaRef ds:uri="http://schemas.microsoft.com/sharepoint/v3/contenttype/forms"/>
  </ds:schemaRefs>
</ds:datastoreItem>
</file>

<file path=customXml/itemProps2.xml><?xml version="1.0" encoding="utf-8"?>
<ds:datastoreItem xmlns:ds="http://schemas.openxmlformats.org/officeDocument/2006/customXml" ds:itemID="{340D9342-13F7-4988-87D8-E0AAEF27F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48fe45-e67a-4455-b3cf-bad5227f91ac"/>
    <ds:schemaRef ds:uri="f7f948e1-beda-4457-9d45-4785e3b44e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85749B7-FE1C-42A0-B97D-60ED0628C020}">
  <ds:schemaRefs>
    <ds:schemaRef ds:uri="http://schemas.microsoft.com/office/2006/metadata/properties"/>
    <ds:schemaRef ds:uri="http://schemas.microsoft.com/office/infopath/2007/PartnerControls"/>
    <ds:schemaRef ds:uri="8348fe45-e67a-4455-b3cf-bad5227f91ac"/>
    <ds:schemaRef ds:uri="f7f948e1-beda-4457-9d45-4785e3b44ed6"/>
  </ds:schemaRefs>
</ds:datastoreItem>
</file>

<file path=docMetadata/LabelInfo.xml><?xml version="1.0" encoding="utf-8"?>
<clbl:labelList xmlns:clbl="http://schemas.microsoft.com/office/2020/mipLabelMetadata">
  <clbl:label id="{8e2d2ee8-c4b5-4234-80fc-51599bff8283}" enabled="1" method="Standard" siteId="{713f73cc-5e95-48e9-90e5-81ee260ea6bd}"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20</vt:i4>
      </vt:variant>
    </vt:vector>
  </HeadingPairs>
  <TitlesOfParts>
    <vt:vector size="58" baseType="lpstr">
      <vt:lpstr>Data Input</vt:lpstr>
      <vt:lpstr>PN</vt:lpstr>
      <vt:lpstr>Image library</vt:lpstr>
      <vt:lpstr>Dimension Tables</vt:lpstr>
      <vt:lpstr>Lookup</vt:lpstr>
      <vt:lpstr>RIEL N-S</vt:lpstr>
      <vt:lpstr>Eng - 1</vt:lpstr>
      <vt:lpstr>Eng - 2</vt:lpstr>
      <vt:lpstr>BOM</vt:lpstr>
      <vt:lpstr>BOM Total</vt:lpstr>
      <vt:lpstr>Price Analysis</vt:lpstr>
      <vt:lpstr>Tabla de cortes</vt:lpstr>
      <vt:lpstr>Notes</vt:lpstr>
      <vt:lpstr>DR-GM</vt:lpstr>
      <vt:lpstr>Eng. Letter</vt:lpstr>
      <vt:lpstr>Windspeed</vt:lpstr>
      <vt:lpstr>DR</vt:lpstr>
      <vt:lpstr>1-60</vt:lpstr>
      <vt:lpstr>2-60</vt:lpstr>
      <vt:lpstr>3-60</vt:lpstr>
      <vt:lpstr>4-60</vt:lpstr>
      <vt:lpstr>1-72</vt:lpstr>
      <vt:lpstr>2-72</vt:lpstr>
      <vt:lpstr>3-72</vt:lpstr>
      <vt:lpstr>4-72</vt:lpstr>
      <vt:lpstr>2R-1-72</vt:lpstr>
      <vt:lpstr>ST-72-A</vt:lpstr>
      <vt:lpstr>2R-2-72</vt:lpstr>
      <vt:lpstr>2R-3-72</vt:lpstr>
      <vt:lpstr>2R-4-72</vt:lpstr>
      <vt:lpstr>Sheet1</vt:lpstr>
      <vt:lpstr>2R-1-60</vt:lpstr>
      <vt:lpstr>2R-2-60</vt:lpstr>
      <vt:lpstr>2R-3-60</vt:lpstr>
      <vt:lpstr>2R-4-60</vt:lpstr>
      <vt:lpstr>SR-60</vt:lpstr>
      <vt:lpstr>SR-72</vt:lpstr>
      <vt:lpstr>Angle Efficiency</vt:lpstr>
      <vt:lpstr>_</vt:lpstr>
      <vt:lpstr>BOM!Área_de_impresión</vt:lpstr>
      <vt:lpstr>'BOM Total'!Área_de_impresión</vt:lpstr>
      <vt:lpstr>'Data Input'!Área_de_impresión</vt:lpstr>
      <vt:lpstr>'Eng - 1'!Área_de_impresión</vt:lpstr>
      <vt:lpstr>'Eng - 2'!Área_de_impresión</vt:lpstr>
      <vt:lpstr>'Price Analysis'!Área_de_impresión</vt:lpstr>
      <vt:lpstr>Estado_Ciudad</vt:lpstr>
      <vt:lpstr>Estado_Ciudad_Elegir</vt:lpstr>
      <vt:lpstr>km_h</vt:lpstr>
      <vt:lpstr>mph</vt:lpstr>
      <vt:lpstr>No</vt:lpstr>
      <vt:lpstr>Si</vt:lpstr>
      <vt:lpstr>Simple_Tilt</vt:lpstr>
      <vt:lpstr>Sistemas</vt:lpstr>
      <vt:lpstr>Tilt_Up_1_Fila</vt:lpstr>
      <vt:lpstr>Tilt_Up_1_Fila_Levantado</vt:lpstr>
      <vt:lpstr>Tilt_Up_2_Filas</vt:lpstr>
      <vt:lpstr>Tilt_Up_2_Filas_GM</vt:lpstr>
      <vt:lpstr>Tilt_Up_2_Filas_Levantado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e.najera;m.ortiz</dc:creator>
  <cp:keywords>BOM tool</cp:keywords>
  <dc:description/>
  <cp:lastModifiedBy>Victor Hugo Cruz Hernandez | K2 Systems Mexico</cp:lastModifiedBy>
  <cp:revision/>
  <dcterms:created xsi:type="dcterms:W3CDTF">2018-01-05T22:26:41Z</dcterms:created>
  <dcterms:modified xsi:type="dcterms:W3CDTF">2025-10-01T16:32:24Z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0x01010029B4A15C3C7E334F88FED67D7369FE34</vt:lpwstr>
  </property>
  <property fmtid="{D5CDD505-2E9C-101B-9397-08002B2CF9AE}" pid="3" name="MediaServiceImageTags">
    <vt:lpwstr/>
  </property>
</Properties>
</file>